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64011"/>
  <mc:AlternateContent xmlns:mc="http://schemas.openxmlformats.org/markup-compatibility/2006">
    <mc:Choice Requires="x15">
      <x15ac:absPath xmlns:x15ac="http://schemas.microsoft.com/office/spreadsheetml/2010/11/ac" url="D:\_80Tilton\"/>
    </mc:Choice>
  </mc:AlternateContent>
  <bookViews>
    <workbookView xWindow="-108" yWindow="-108" windowWidth="23256" windowHeight="12576"/>
  </bookViews>
  <sheets>
    <sheet name="A1_T4-Ref" sheetId="60" r:id="rId1"/>
    <sheet name="A2_TR&amp;P&amp;QNoSpace" sheetId="83" r:id="rId2"/>
    <sheet name="A3_TR&amp;P&amp;Q" sheetId="68" r:id="rId3"/>
    <sheet name="A4_MR2030&amp;49&amp;50&amp;69" sheetId="82" r:id="rId4"/>
    <sheet name="A5SpaceAR" sheetId="89" r:id="rId5"/>
    <sheet name="AsteroidsMass&amp;Dens&amp;Vol" sheetId="85" r:id="rId6"/>
    <sheet name="DGL20b_T_4" sheetId="87" r:id="rId7"/>
    <sheet name="DGL20_T_4" sheetId="84" r:id="rId8"/>
    <sheet name="DGL_TR&amp;P&amp;QNoSpace" sheetId="59" r:id="rId9"/>
    <sheet name="MaxRevbytonnes" sheetId="80" r:id="rId10"/>
    <sheet name="ModelDemand" sheetId="52" r:id="rId11"/>
    <sheet name="ModelSpaceCost" sheetId="65" r:id="rId12"/>
  </sheets>
  <definedNames>
    <definedName name="_xlnm._FilterDatabase" localSheetId="2" hidden="1">'A3_TR&amp;P&amp;Q'!$M$5:$T$208</definedName>
    <definedName name="_xlnm._FilterDatabase" localSheetId="3" hidden="1">'A4_MR2030&amp;49&amp;50&amp;69'!$K$22:$AL$860</definedName>
    <definedName name="_xlnm._FilterDatabase" localSheetId="5" hidden="1">'AsteroidsMass&amp;Dens&amp;Vol'!$AC$4:$AR$4</definedName>
    <definedName name="_xlnm._FilterDatabase" localSheetId="7" hidden="1">DGL20_T_4!$A$130:$CL$239</definedName>
    <definedName name="_xlnm._FilterDatabase" localSheetId="9" hidden="1">MaxRevbytonnes!$A$5:$AT$5</definedName>
    <definedName name="_xlnm._FilterDatabase" localSheetId="10" hidden="1">ModelDemand!$A$187:$BZ$939</definedName>
    <definedName name="_GoBack" localSheetId="5">'AsteroidsMass&amp;Dens&amp;Vol'!#REF!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5" i="87" l="1"/>
  <c r="G15" i="87"/>
  <c r="G13" i="87"/>
  <c r="E11" i="87" l="1"/>
  <c r="B53" i="89"/>
  <c r="B52" i="89"/>
  <c r="B51" i="89"/>
  <c r="B50" i="89"/>
  <c r="B49" i="89"/>
  <c r="B48" i="89"/>
  <c r="B47" i="89"/>
  <c r="B46" i="89"/>
  <c r="B45" i="89"/>
  <c r="B44" i="89"/>
  <c r="B43" i="89"/>
  <c r="B42" i="89"/>
  <c r="B41" i="89"/>
  <c r="B40" i="89"/>
  <c r="B39" i="89"/>
  <c r="B38" i="89"/>
  <c r="B37" i="89"/>
  <c r="B36" i="89"/>
  <c r="B35" i="89"/>
  <c r="B34" i="89"/>
  <c r="B33" i="89"/>
  <c r="B32" i="89"/>
  <c r="B31" i="89"/>
  <c r="BQ30" i="89"/>
  <c r="BP30" i="89"/>
  <c r="BM30" i="89"/>
  <c r="B30" i="89"/>
  <c r="BM29" i="89"/>
  <c r="B29" i="89"/>
  <c r="BM28" i="89"/>
  <c r="B28" i="89"/>
  <c r="BM27" i="89"/>
  <c r="B27" i="89"/>
  <c r="BM26" i="89"/>
  <c r="B26" i="89"/>
  <c r="BM25" i="89"/>
  <c r="B25" i="89"/>
  <c r="BM24" i="89"/>
  <c r="B24" i="89"/>
  <c r="BM23" i="89"/>
  <c r="B23" i="89"/>
  <c r="BM22" i="89"/>
  <c r="B22" i="89"/>
  <c r="BM21" i="89"/>
  <c r="B21" i="89"/>
  <c r="BM20" i="89"/>
  <c r="B20" i="89"/>
  <c r="B19" i="89"/>
  <c r="B18" i="89"/>
  <c r="B17" i="89"/>
  <c r="B16" i="89"/>
  <c r="B15" i="89"/>
  <c r="BT14" i="89"/>
  <c r="BS14" i="89"/>
  <c r="BP14" i="89"/>
  <c r="BO14" i="89"/>
  <c r="BN14" i="89"/>
  <c r="BK14" i="89"/>
  <c r="BJ14" i="89"/>
  <c r="BI14" i="89"/>
  <c r="BF14" i="89"/>
  <c r="BE14" i="89"/>
  <c r="BD14" i="89"/>
  <c r="B14" i="89"/>
  <c r="AF11" i="89"/>
  <c r="BU10" i="89"/>
  <c r="BT10" i="89"/>
  <c r="BP10" i="89"/>
  <c r="BO10" i="89"/>
  <c r="BN10" i="89"/>
  <c r="BK10" i="89"/>
  <c r="BJ10" i="89"/>
  <c r="BI10" i="89"/>
  <c r="BF10" i="89"/>
  <c r="BE10" i="89"/>
  <c r="BD10" i="89"/>
  <c r="AZ10" i="89"/>
  <c r="AX9" i="89"/>
  <c r="AU9" i="89"/>
  <c r="AR9" i="89"/>
  <c r="AO9" i="89"/>
  <c r="AL9" i="89"/>
  <c r="AI9" i="89"/>
  <c r="AF9" i="89"/>
  <c r="AW8" i="89"/>
  <c r="AT8" i="89"/>
  <c r="AQ8" i="89"/>
  <c r="AN8" i="89"/>
  <c r="AK8" i="89"/>
  <c r="AH8" i="89"/>
  <c r="AE8" i="89"/>
  <c r="AB8" i="89"/>
  <c r="Y8" i="89"/>
  <c r="V8" i="89"/>
  <c r="S8" i="89"/>
  <c r="P8" i="89"/>
  <c r="M8" i="89"/>
  <c r="BS6" i="89"/>
  <c r="BP6" i="89"/>
  <c r="BO6" i="89"/>
  <c r="BN6" i="89"/>
  <c r="BK6" i="89"/>
  <c r="BJ6" i="89"/>
  <c r="BI6" i="89"/>
  <c r="BF6" i="89"/>
  <c r="BE6" i="89"/>
  <c r="BD6" i="89"/>
  <c r="AV4" i="89"/>
  <c r="AS4" i="89"/>
  <c r="AP4" i="89"/>
  <c r="AM4" i="89"/>
  <c r="AJ4" i="89"/>
  <c r="AG4" i="89"/>
  <c r="AD4" i="89"/>
  <c r="AA4" i="89"/>
  <c r="X4" i="89"/>
  <c r="U4" i="89"/>
  <c r="R4" i="89"/>
  <c r="O4" i="89"/>
  <c r="L4" i="89"/>
  <c r="I4" i="89"/>
  <c r="F4" i="89"/>
  <c r="AE6" i="89" l="1"/>
  <c r="AE7" i="89" s="1"/>
  <c r="AE10" i="89" s="1"/>
  <c r="AK6" i="89"/>
  <c r="AK7" i="89" s="1"/>
  <c r="AK10" i="89" s="1"/>
  <c r="M6" i="89"/>
  <c r="M7" i="89" s="1"/>
  <c r="M10" i="89" s="1"/>
  <c r="F3" i="89"/>
  <c r="F5" i="89" s="1"/>
  <c r="AQ6" i="89"/>
  <c r="AQ7" i="89" s="1"/>
  <c r="AQ10" i="89" s="1"/>
  <c r="R3" i="89"/>
  <c r="R5" i="89" s="1"/>
  <c r="S6" i="89"/>
  <c r="S7" i="89" s="1"/>
  <c r="S10" i="89" s="1"/>
  <c r="AD3" i="89"/>
  <c r="AD5" i="89" s="1"/>
  <c r="Y6" i="89"/>
  <c r="Y7" i="89" s="1"/>
  <c r="Y10" i="89" s="1"/>
  <c r="AY6" i="89"/>
  <c r="AY7" i="89" s="1"/>
  <c r="AY10" i="89" s="1"/>
  <c r="AU6" i="89"/>
  <c r="AU7" i="89" s="1"/>
  <c r="AU10" i="89" s="1"/>
  <c r="AP3" i="89"/>
  <c r="AP5" i="89" s="1"/>
  <c r="G6" i="89"/>
  <c r="G7" i="89" s="1"/>
  <c r="G10" i="89" s="1"/>
  <c r="I3" i="89"/>
  <c r="Z6" i="89"/>
  <c r="Z7" i="89" s="1"/>
  <c r="Z10" i="89" s="1"/>
  <c r="AG3" i="89"/>
  <c r="AS3" i="89"/>
  <c r="N6" i="89"/>
  <c r="N7" i="89" s="1"/>
  <c r="N10" i="89" s="1"/>
  <c r="AF6" i="89"/>
  <c r="AF7" i="89" s="1"/>
  <c r="AF10" i="89" s="1"/>
  <c r="AR6" i="89"/>
  <c r="AR7" i="89" s="1"/>
  <c r="AR10" i="89" s="1"/>
  <c r="L3" i="89"/>
  <c r="X3" i="89"/>
  <c r="AJ3" i="89"/>
  <c r="AV3" i="89"/>
  <c r="D6" i="89"/>
  <c r="D7" i="89" s="1"/>
  <c r="D10" i="89" s="1"/>
  <c r="J6" i="89"/>
  <c r="J7" i="89" s="1"/>
  <c r="J10" i="89" s="1"/>
  <c r="P6" i="89"/>
  <c r="P7" i="89" s="1"/>
  <c r="P10" i="89" s="1"/>
  <c r="V6" i="89"/>
  <c r="V7" i="89" s="1"/>
  <c r="V10" i="89" s="1"/>
  <c r="AB6" i="89"/>
  <c r="AB7" i="89" s="1"/>
  <c r="AB10" i="89" s="1"/>
  <c r="AH6" i="89"/>
  <c r="AH7" i="89" s="1"/>
  <c r="AH10" i="89" s="1"/>
  <c r="AN6" i="89"/>
  <c r="AN7" i="89" s="1"/>
  <c r="AN10" i="89" s="1"/>
  <c r="AT6" i="89"/>
  <c r="AT7" i="89" s="1"/>
  <c r="AT10" i="89" s="1"/>
  <c r="AX6" i="89"/>
  <c r="AX7" i="89" s="1"/>
  <c r="AX10" i="89" s="1"/>
  <c r="U3" i="89"/>
  <c r="H6" i="89"/>
  <c r="H7" i="89" s="1"/>
  <c r="H10" i="89" s="1"/>
  <c r="T6" i="89"/>
  <c r="T7" i="89" s="1"/>
  <c r="T10" i="89" s="1"/>
  <c r="AL6" i="89"/>
  <c r="AL7" i="89" s="1"/>
  <c r="AL10" i="89" s="1"/>
  <c r="AW6" i="89"/>
  <c r="AW7" i="89" s="1"/>
  <c r="AW10" i="89" s="1"/>
  <c r="C3" i="89"/>
  <c r="O3" i="89"/>
  <c r="AA3" i="89"/>
  <c r="AM3" i="89"/>
  <c r="E6" i="89"/>
  <c r="E7" i="89" s="1"/>
  <c r="E10" i="89" s="1"/>
  <c r="K6" i="89"/>
  <c r="K7" i="89" s="1"/>
  <c r="K10" i="89" s="1"/>
  <c r="Q6" i="89"/>
  <c r="Q7" i="89" s="1"/>
  <c r="Q10" i="89" s="1"/>
  <c r="W6" i="89"/>
  <c r="W7" i="89" s="1"/>
  <c r="W10" i="89" s="1"/>
  <c r="AC6" i="89"/>
  <c r="AC7" i="89" s="1"/>
  <c r="AC10" i="89" s="1"/>
  <c r="AI6" i="89"/>
  <c r="AI7" i="89" s="1"/>
  <c r="AI10" i="89" s="1"/>
  <c r="AO6" i="89"/>
  <c r="AO7" i="89" s="1"/>
  <c r="AO10" i="89" s="1"/>
  <c r="F10" i="89" l="1"/>
  <c r="R10" i="89"/>
  <c r="AP10" i="89"/>
  <c r="AD10" i="89"/>
  <c r="AM10" i="89"/>
  <c r="AM5" i="89"/>
  <c r="AV10" i="89"/>
  <c r="AV5" i="89"/>
  <c r="AA10" i="89"/>
  <c r="AA5" i="89"/>
  <c r="O10" i="89"/>
  <c r="O5" i="89"/>
  <c r="U10" i="89"/>
  <c r="U5" i="89"/>
  <c r="X10" i="89"/>
  <c r="X5" i="89"/>
  <c r="AG10" i="89"/>
  <c r="AG5" i="89"/>
  <c r="AJ10" i="89"/>
  <c r="AJ5" i="89"/>
  <c r="AS10" i="89"/>
  <c r="AS5" i="89"/>
  <c r="C10" i="89"/>
  <c r="C5" i="89"/>
  <c r="L10" i="89"/>
  <c r="L5" i="89"/>
  <c r="I10" i="89"/>
  <c r="I5" i="89"/>
  <c r="W9039" i="80" l="1"/>
  <c r="T9039" i="80"/>
  <c r="Q9039" i="80"/>
  <c r="N9039" i="80"/>
  <c r="K9039" i="80"/>
  <c r="H9039" i="80"/>
  <c r="E9039" i="80"/>
  <c r="B9039" i="80"/>
  <c r="F189" i="52" l="1"/>
  <c r="G5" i="65" l="1"/>
  <c r="G6" i="65"/>
  <c r="E13" i="87" l="1"/>
  <c r="E12" i="87"/>
  <c r="E10" i="87"/>
  <c r="E9" i="87"/>
  <c r="E8" i="87"/>
  <c r="E7" i="87"/>
  <c r="E6" i="87"/>
  <c r="E4" i="87"/>
  <c r="H11" i="65" l="1"/>
  <c r="F9" i="85" l="1"/>
  <c r="H5" i="85"/>
  <c r="H6" i="85" s="1"/>
  <c r="J4" i="85"/>
  <c r="E8" i="85"/>
  <c r="M7" i="65"/>
  <c r="H14" i="65" l="1"/>
  <c r="R4" i="65"/>
  <c r="F174" i="85" l="1"/>
  <c r="I14" i="85" l="1"/>
  <c r="B228" i="85" l="1"/>
  <c r="H227" i="85"/>
  <c r="H226" i="85"/>
  <c r="E223" i="85"/>
  <c r="F222" i="85"/>
  <c r="E222" i="85"/>
  <c r="H220" i="85"/>
  <c r="H218" i="85"/>
  <c r="H215" i="85" s="1"/>
  <c r="D214" i="85"/>
  <c r="D215" i="85" s="1"/>
  <c r="D212" i="85"/>
  <c r="H211" i="85"/>
  <c r="H210" i="85"/>
  <c r="H209" i="85"/>
  <c r="H208" i="85"/>
  <c r="K197" i="85"/>
  <c r="H197" i="85"/>
  <c r="J195" i="85"/>
  <c r="H195" i="85"/>
  <c r="K194" i="85"/>
  <c r="J194" i="85"/>
  <c r="H193" i="85"/>
  <c r="F189" i="85"/>
  <c r="G190" i="85" s="1"/>
  <c r="E187" i="85"/>
  <c r="E182" i="85" s="1"/>
  <c r="J184" i="85"/>
  <c r="E183" i="85"/>
  <c r="F175" i="85"/>
  <c r="H194" i="85" s="1"/>
  <c r="H163" i="85"/>
  <c r="H165" i="85" s="1"/>
  <c r="F163" i="85"/>
  <c r="D163" i="85"/>
  <c r="F162" i="85"/>
  <c r="E162" i="85"/>
  <c r="B162" i="85"/>
  <c r="I161" i="85"/>
  <c r="F161" i="85"/>
  <c r="B161" i="85"/>
  <c r="F160" i="85"/>
  <c r="B160" i="85"/>
  <c r="F159" i="85"/>
  <c r="J152" i="85"/>
  <c r="F152" i="85"/>
  <c r="H151" i="85" s="1"/>
  <c r="F151" i="85"/>
  <c r="L149" i="85"/>
  <c r="AE77" i="85"/>
  <c r="AE59" i="85"/>
  <c r="AE58" i="85"/>
  <c r="AE57" i="85"/>
  <c r="AE56" i="85"/>
  <c r="BB50" i="85"/>
  <c r="BA50" i="85"/>
  <c r="AZ50" i="85"/>
  <c r="AY50" i="85"/>
  <c r="AX50" i="85"/>
  <c r="AV50" i="85"/>
  <c r="AU50" i="85"/>
  <c r="BB49" i="85"/>
  <c r="BA49" i="85"/>
  <c r="AZ49" i="85"/>
  <c r="AY49" i="85"/>
  <c r="AX49" i="85"/>
  <c r="AV49" i="85"/>
  <c r="AU49" i="85"/>
  <c r="BD48" i="85"/>
  <c r="BD47" i="85"/>
  <c r="BD46" i="85"/>
  <c r="E46" i="85"/>
  <c r="D46" i="85"/>
  <c r="BD45" i="85"/>
  <c r="AR45" i="85"/>
  <c r="AQ45" i="85"/>
  <c r="AP45" i="85"/>
  <c r="AO45" i="85"/>
  <c r="AN45" i="85"/>
  <c r="AM45" i="85"/>
  <c r="AL45" i="85"/>
  <c r="AK45" i="85"/>
  <c r="AJ45" i="85"/>
  <c r="AI45" i="85"/>
  <c r="AH45" i="85"/>
  <c r="AG45" i="85"/>
  <c r="AF45" i="85"/>
  <c r="AE45" i="85"/>
  <c r="BD44" i="85"/>
  <c r="AR44" i="85"/>
  <c r="AQ44" i="85"/>
  <c r="AP44" i="85"/>
  <c r="AO44" i="85"/>
  <c r="AN44" i="85"/>
  <c r="AM44" i="85"/>
  <c r="AL44" i="85"/>
  <c r="AK44" i="85"/>
  <c r="AJ44" i="85"/>
  <c r="AI44" i="85"/>
  <c r="AH44" i="85"/>
  <c r="AG44" i="85"/>
  <c r="AF44" i="85"/>
  <c r="AE44" i="85"/>
  <c r="BD43" i="85"/>
  <c r="D43" i="85"/>
  <c r="D44" i="85" s="1"/>
  <c r="C43" i="85"/>
  <c r="BD42" i="85"/>
  <c r="D42" i="85"/>
  <c r="C42" i="85"/>
  <c r="BD41" i="85"/>
  <c r="D41" i="85"/>
  <c r="C41" i="85"/>
  <c r="BD40" i="85"/>
  <c r="BD39" i="85"/>
  <c r="BD38" i="85"/>
  <c r="BD37" i="85"/>
  <c r="BD36" i="85"/>
  <c r="BD35" i="85"/>
  <c r="H35" i="85"/>
  <c r="B35" i="85"/>
  <c r="C35" i="85" s="1"/>
  <c r="BD34" i="85"/>
  <c r="D34" i="85"/>
  <c r="C34" i="85"/>
  <c r="BD33" i="85"/>
  <c r="D33" i="85"/>
  <c r="C33" i="85"/>
  <c r="D32" i="85"/>
  <c r="C32" i="85"/>
  <c r="D31" i="85"/>
  <c r="C31" i="85"/>
  <c r="D30" i="85"/>
  <c r="C30" i="85"/>
  <c r="AX29" i="85"/>
  <c r="AV29" i="85"/>
  <c r="AU29" i="85"/>
  <c r="D29" i="85"/>
  <c r="C29" i="85"/>
  <c r="AW28" i="85"/>
  <c r="AY28" i="85" s="1"/>
  <c r="D28" i="85"/>
  <c r="C28" i="85"/>
  <c r="AW27" i="85"/>
  <c r="AY27" i="85" s="1"/>
  <c r="D27" i="85"/>
  <c r="C27" i="85"/>
  <c r="AW26" i="85"/>
  <c r="AY26" i="85" s="1"/>
  <c r="D26" i="85"/>
  <c r="C26" i="85"/>
  <c r="AW25" i="85"/>
  <c r="AY25" i="85" s="1"/>
  <c r="D25" i="85"/>
  <c r="C25" i="85"/>
  <c r="AW24" i="85"/>
  <c r="AY24" i="85" s="1"/>
  <c r="D24" i="85"/>
  <c r="C24" i="85"/>
  <c r="AW23" i="85"/>
  <c r="AY23" i="85" s="1"/>
  <c r="D23" i="85"/>
  <c r="C23" i="85"/>
  <c r="AW22" i="85"/>
  <c r="AY22" i="85" s="1"/>
  <c r="D22" i="85"/>
  <c r="C22" i="85"/>
  <c r="AW21" i="85"/>
  <c r="AY21" i="85" s="1"/>
  <c r="D21" i="85"/>
  <c r="C21" i="85"/>
  <c r="AW20" i="85"/>
  <c r="AY20" i="85" s="1"/>
  <c r="D20" i="85"/>
  <c r="C20" i="85"/>
  <c r="AW19" i="85"/>
  <c r="AY19" i="85" s="1"/>
  <c r="D19" i="85"/>
  <c r="C19" i="85"/>
  <c r="AW18" i="85"/>
  <c r="AY18" i="85" s="1"/>
  <c r="D18" i="85"/>
  <c r="C18" i="85"/>
  <c r="AW17" i="85"/>
  <c r="AY17" i="85" s="1"/>
  <c r="H17" i="85"/>
  <c r="H16" i="85" s="1"/>
  <c r="H15" i="85" s="1"/>
  <c r="G17" i="85"/>
  <c r="G16" i="85" s="1"/>
  <c r="G15" i="85" s="1"/>
  <c r="F17" i="85"/>
  <c r="F16" i="85" s="1"/>
  <c r="F15" i="85" s="1"/>
  <c r="D17" i="85"/>
  <c r="C17" i="85"/>
  <c r="AW16" i="85"/>
  <c r="AY16" i="85" s="1"/>
  <c r="V16" i="85"/>
  <c r="V17" i="85" s="1"/>
  <c r="D16" i="85"/>
  <c r="C16" i="85"/>
  <c r="AW15" i="85"/>
  <c r="AY15" i="85" s="1"/>
  <c r="D15" i="85"/>
  <c r="C15" i="85"/>
  <c r="AW14" i="85"/>
  <c r="AY14" i="85" s="1"/>
  <c r="V14" i="85"/>
  <c r="V15" i="85" s="1"/>
  <c r="R14" i="85"/>
  <c r="Q14" i="85"/>
  <c r="P14" i="85"/>
  <c r="O14" i="85"/>
  <c r="N14" i="85"/>
  <c r="M14" i="85"/>
  <c r="L14" i="85"/>
  <c r="K14" i="85"/>
  <c r="J14" i="85"/>
  <c r="S14" i="85" s="1"/>
  <c r="AW13" i="85"/>
  <c r="AY13" i="85" s="1"/>
  <c r="AW12" i="85"/>
  <c r="AY12" i="85" s="1"/>
  <c r="AW11" i="85"/>
  <c r="AY11" i="85" s="1"/>
  <c r="R11" i="85"/>
  <c r="Q11" i="85"/>
  <c r="P11" i="85"/>
  <c r="O11" i="85"/>
  <c r="N11" i="85"/>
  <c r="M11" i="85"/>
  <c r="L11" i="85"/>
  <c r="K11" i="85"/>
  <c r="J11" i="85"/>
  <c r="I11" i="85"/>
  <c r="AW10" i="85"/>
  <c r="AY10" i="85" s="1"/>
  <c r="AW9" i="85"/>
  <c r="AY9" i="85" s="1"/>
  <c r="AW8" i="85"/>
  <c r="AY8" i="85" s="1"/>
  <c r="AW7" i="85"/>
  <c r="AW6" i="85"/>
  <c r="AY6" i="85" s="1"/>
  <c r="J6" i="85"/>
  <c r="F6" i="85"/>
  <c r="C6" i="85"/>
  <c r="P6" i="85" s="1"/>
  <c r="AW5" i="85"/>
  <c r="AY5" i="85" s="1"/>
  <c r="J5" i="85"/>
  <c r="C5" i="85"/>
  <c r="P5" i="85" s="1"/>
  <c r="K4" i="85"/>
  <c r="I4" i="85"/>
  <c r="C4" i="85"/>
  <c r="AD2" i="85"/>
  <c r="V18" i="85" l="1"/>
  <c r="I5" i="85"/>
  <c r="H200" i="85"/>
  <c r="L4" i="85"/>
  <c r="M4" i="85" s="1"/>
  <c r="Q5" i="85"/>
  <c r="R5" i="85" s="1"/>
  <c r="F35" i="85"/>
  <c r="K203" i="85"/>
  <c r="Q6" i="85"/>
  <c r="R6" i="85" s="1"/>
  <c r="F178" i="85"/>
  <c r="H203" i="85"/>
  <c r="J196" i="85" s="1"/>
  <c r="K5" i="85"/>
  <c r="AU51" i="85"/>
  <c r="H212" i="85"/>
  <c r="Q4" i="85"/>
  <c r="P4" i="85"/>
  <c r="AW29" i="85"/>
  <c r="AY7" i="85"/>
  <c r="I32" i="85"/>
  <c r="J32" i="85" s="1"/>
  <c r="K32" i="85" s="1"/>
  <c r="L32" i="85" s="1"/>
  <c r="M32" i="85" s="1"/>
  <c r="N32" i="85" s="1"/>
  <c r="O32" i="85" s="1"/>
  <c r="P32" i="85" s="1"/>
  <c r="Q32" i="85" s="1"/>
  <c r="R32" i="85" s="1"/>
  <c r="I30" i="85"/>
  <c r="J30" i="85" s="1"/>
  <c r="K30" i="85" s="1"/>
  <c r="L30" i="85" s="1"/>
  <c r="M30" i="85" s="1"/>
  <c r="N30" i="85" s="1"/>
  <c r="O30" i="85" s="1"/>
  <c r="P30" i="85" s="1"/>
  <c r="Q30" i="85" s="1"/>
  <c r="R30" i="85" s="1"/>
  <c r="I34" i="85"/>
  <c r="J34" i="85" s="1"/>
  <c r="I28" i="85"/>
  <c r="J28" i="85" s="1"/>
  <c r="K28" i="85" s="1"/>
  <c r="L28" i="85" s="1"/>
  <c r="M28" i="85" s="1"/>
  <c r="N28" i="85" s="1"/>
  <c r="O28" i="85" s="1"/>
  <c r="P28" i="85" s="1"/>
  <c r="Q28" i="85" s="1"/>
  <c r="R28" i="85" s="1"/>
  <c r="I24" i="85"/>
  <c r="J24" i="85" s="1"/>
  <c r="K24" i="85" s="1"/>
  <c r="L24" i="85" s="1"/>
  <c r="M24" i="85" s="1"/>
  <c r="N24" i="85" s="1"/>
  <c r="O24" i="85" s="1"/>
  <c r="P24" i="85" s="1"/>
  <c r="Q24" i="85" s="1"/>
  <c r="R24" i="85" s="1"/>
  <c r="I17" i="85"/>
  <c r="J17" i="85" s="1"/>
  <c r="K17" i="85" s="1"/>
  <c r="L17" i="85" s="1"/>
  <c r="M17" i="85" s="1"/>
  <c r="N17" i="85" s="1"/>
  <c r="O17" i="85" s="1"/>
  <c r="P17" i="85" s="1"/>
  <c r="Q17" i="85" s="1"/>
  <c r="R17" i="85" s="1"/>
  <c r="I16" i="85"/>
  <c r="J16" i="85" s="1"/>
  <c r="K16" i="85" s="1"/>
  <c r="L16" i="85" s="1"/>
  <c r="M16" i="85" s="1"/>
  <c r="N16" i="85" s="1"/>
  <c r="O16" i="85" s="1"/>
  <c r="P16" i="85" s="1"/>
  <c r="Q16" i="85" s="1"/>
  <c r="R16" i="85" s="1"/>
  <c r="I15" i="85"/>
  <c r="J15" i="85" s="1"/>
  <c r="K15" i="85" s="1"/>
  <c r="L15" i="85" s="1"/>
  <c r="M15" i="85" s="1"/>
  <c r="N15" i="85" s="1"/>
  <c r="O15" i="85" s="1"/>
  <c r="P15" i="85" s="1"/>
  <c r="Q15" i="85" s="1"/>
  <c r="R15" i="85" s="1"/>
  <c r="I26" i="85"/>
  <c r="J26" i="85" s="1"/>
  <c r="K26" i="85" s="1"/>
  <c r="L26" i="85" s="1"/>
  <c r="M26" i="85" s="1"/>
  <c r="N26" i="85" s="1"/>
  <c r="O26" i="85" s="1"/>
  <c r="P26" i="85" s="1"/>
  <c r="Q26" i="85" s="1"/>
  <c r="R26" i="85" s="1"/>
  <c r="I22" i="85"/>
  <c r="J22" i="85" s="1"/>
  <c r="K22" i="85" s="1"/>
  <c r="L22" i="85" s="1"/>
  <c r="M22" i="85" s="1"/>
  <c r="N22" i="85" s="1"/>
  <c r="O22" i="85" s="1"/>
  <c r="P22" i="85" s="1"/>
  <c r="Q22" i="85" s="1"/>
  <c r="R22" i="85" s="1"/>
  <c r="I21" i="85"/>
  <c r="J21" i="85" s="1"/>
  <c r="K21" i="85" s="1"/>
  <c r="L21" i="85" s="1"/>
  <c r="M21" i="85" s="1"/>
  <c r="N21" i="85" s="1"/>
  <c r="O21" i="85" s="1"/>
  <c r="P21" i="85" s="1"/>
  <c r="Q21" i="85" s="1"/>
  <c r="R21" i="85" s="1"/>
  <c r="I20" i="85"/>
  <c r="J20" i="85" s="1"/>
  <c r="K20" i="85" s="1"/>
  <c r="L20" i="85" s="1"/>
  <c r="M20" i="85" s="1"/>
  <c r="N20" i="85" s="1"/>
  <c r="O20" i="85" s="1"/>
  <c r="P20" i="85" s="1"/>
  <c r="Q20" i="85" s="1"/>
  <c r="R20" i="85" s="1"/>
  <c r="I19" i="85"/>
  <c r="J19" i="85" s="1"/>
  <c r="K19" i="85" s="1"/>
  <c r="L19" i="85" s="1"/>
  <c r="M19" i="85" s="1"/>
  <c r="N19" i="85" s="1"/>
  <c r="O19" i="85" s="1"/>
  <c r="P19" i="85" s="1"/>
  <c r="Q19" i="85" s="1"/>
  <c r="R19" i="85" s="1"/>
  <c r="I29" i="85"/>
  <c r="I27" i="85"/>
  <c r="I25" i="85"/>
  <c r="J25" i="85" s="1"/>
  <c r="K25" i="85" s="1"/>
  <c r="L25" i="85" s="1"/>
  <c r="M25" i="85" s="1"/>
  <c r="N25" i="85" s="1"/>
  <c r="O25" i="85" s="1"/>
  <c r="P25" i="85" s="1"/>
  <c r="Q25" i="85" s="1"/>
  <c r="R25" i="85" s="1"/>
  <c r="I23" i="85"/>
  <c r="J23" i="85" s="1"/>
  <c r="K23" i="85" s="1"/>
  <c r="L23" i="85" s="1"/>
  <c r="M23" i="85" s="1"/>
  <c r="N23" i="85" s="1"/>
  <c r="O23" i="85" s="1"/>
  <c r="P23" i="85" s="1"/>
  <c r="Q23" i="85" s="1"/>
  <c r="R23" i="85" s="1"/>
  <c r="I18" i="85"/>
  <c r="J18" i="85" s="1"/>
  <c r="K18" i="85" s="1"/>
  <c r="L18" i="85" s="1"/>
  <c r="M18" i="85" s="1"/>
  <c r="N18" i="85" s="1"/>
  <c r="O18" i="85" s="1"/>
  <c r="P18" i="85" s="1"/>
  <c r="Q18" i="85" s="1"/>
  <c r="R18" i="85" s="1"/>
  <c r="I33" i="85"/>
  <c r="J33" i="85" s="1"/>
  <c r="K33" i="85" s="1"/>
  <c r="L33" i="85" s="1"/>
  <c r="M33" i="85" s="1"/>
  <c r="N33" i="85" s="1"/>
  <c r="O33" i="85" s="1"/>
  <c r="P33" i="85" s="1"/>
  <c r="Q33" i="85" s="1"/>
  <c r="R33" i="85" s="1"/>
  <c r="I31" i="85"/>
  <c r="J31" i="85" s="1"/>
  <c r="K31" i="85" s="1"/>
  <c r="L31" i="85" s="1"/>
  <c r="M31" i="85" s="1"/>
  <c r="N31" i="85" s="1"/>
  <c r="O31" i="85" s="1"/>
  <c r="P31" i="85" s="1"/>
  <c r="Q31" i="85" s="1"/>
  <c r="R31" i="85" s="1"/>
  <c r="I151" i="85"/>
  <c r="I152" i="85" s="1"/>
  <c r="H152" i="85"/>
  <c r="J27" i="85"/>
  <c r="K27" i="85" s="1"/>
  <c r="L27" i="85" s="1"/>
  <c r="M27" i="85" s="1"/>
  <c r="N27" i="85" s="1"/>
  <c r="O27" i="85" s="1"/>
  <c r="P27" i="85" s="1"/>
  <c r="Q27" i="85" s="1"/>
  <c r="R27" i="85" s="1"/>
  <c r="J29" i="85"/>
  <c r="K29" i="85" s="1"/>
  <c r="L29" i="85" s="1"/>
  <c r="M29" i="85" s="1"/>
  <c r="N29" i="85" s="1"/>
  <c r="O29" i="85" s="1"/>
  <c r="P29" i="85" s="1"/>
  <c r="Q29" i="85" s="1"/>
  <c r="R29" i="85" s="1"/>
  <c r="B36" i="85"/>
  <c r="G35" i="85"/>
  <c r="C176" i="85"/>
  <c r="AE79" i="85"/>
  <c r="J192" i="85"/>
  <c r="D35" i="85"/>
  <c r="R4" i="85" l="1"/>
  <c r="I35" i="85"/>
  <c r="I6" i="85"/>
  <c r="L5" i="85"/>
  <c r="M5" i="85" s="1"/>
  <c r="K6" i="85"/>
  <c r="G151" i="85"/>
  <c r="G152" i="85" s="1"/>
  <c r="K34" i="85"/>
  <c r="J35" i="85"/>
  <c r="J36" i="85" s="1"/>
  <c r="S33" i="85"/>
  <c r="E33" i="85" s="1"/>
  <c r="S31" i="85"/>
  <c r="E31" i="85" s="1"/>
  <c r="S29" i="85"/>
  <c r="E29" i="85" s="1"/>
  <c r="S28" i="85"/>
  <c r="E28" i="85" s="1"/>
  <c r="S27" i="85"/>
  <c r="E27" i="85" s="1"/>
  <c r="S26" i="85"/>
  <c r="E26" i="85" s="1"/>
  <c r="S25" i="85"/>
  <c r="E25" i="85" s="1"/>
  <c r="S24" i="85"/>
  <c r="E24" i="85" s="1"/>
  <c r="S23" i="85"/>
  <c r="E23" i="85" s="1"/>
  <c r="S22" i="85"/>
  <c r="E22" i="85" s="1"/>
  <c r="S21" i="85"/>
  <c r="E21" i="85" s="1"/>
  <c r="S20" i="85"/>
  <c r="E20" i="85" s="1"/>
  <c r="S19" i="85"/>
  <c r="E19" i="85" s="1"/>
  <c r="S17" i="85"/>
  <c r="E17" i="85" s="1"/>
  <c r="S16" i="85"/>
  <c r="E16" i="85" s="1"/>
  <c r="S18" i="85"/>
  <c r="E18" i="85" s="1"/>
  <c r="S32" i="85"/>
  <c r="E32" i="85" s="1"/>
  <c r="S15" i="85"/>
  <c r="E15" i="85" s="1"/>
  <c r="S30" i="85"/>
  <c r="E30" i="85" s="1"/>
  <c r="J193" i="85"/>
  <c r="J202" i="85" s="1"/>
  <c r="F36" i="85"/>
  <c r="G36" i="85"/>
  <c r="I36" i="85"/>
  <c r="D36" i="85"/>
  <c r="B37" i="85"/>
  <c r="C36" i="85"/>
  <c r="H36" i="85"/>
  <c r="L6" i="85" l="1"/>
  <c r="M6" i="85"/>
  <c r="L151" i="85"/>
  <c r="L152" i="85" s="1"/>
  <c r="G37" i="85"/>
  <c r="C37" i="85"/>
  <c r="I37" i="85"/>
  <c r="D37" i="85"/>
  <c r="F37" i="85"/>
  <c r="B38" i="85"/>
  <c r="J37" i="85"/>
  <c r="H37" i="85"/>
  <c r="K35" i="85"/>
  <c r="K36" i="85" s="1"/>
  <c r="K37" i="85" s="1"/>
  <c r="L34" i="85"/>
  <c r="M34" i="85" l="1"/>
  <c r="L35" i="85"/>
  <c r="L36" i="85" s="1"/>
  <c r="L37" i="85" s="1"/>
  <c r="L38" i="85" s="1"/>
  <c r="H38" i="85"/>
  <c r="D38" i="85"/>
  <c r="B39" i="85"/>
  <c r="K38" i="85"/>
  <c r="F38" i="85"/>
  <c r="I38" i="85"/>
  <c r="C38" i="85"/>
  <c r="J38" i="85"/>
  <c r="G38" i="85"/>
  <c r="B40" i="85" l="1"/>
  <c r="I39" i="85"/>
  <c r="L39" i="85"/>
  <c r="G39" i="85"/>
  <c r="J39" i="85"/>
  <c r="D39" i="85"/>
  <c r="F39" i="85"/>
  <c r="H39" i="85"/>
  <c r="C39" i="85"/>
  <c r="K39" i="85"/>
  <c r="N34" i="85"/>
  <c r="M35" i="85"/>
  <c r="M36" i="85" s="1"/>
  <c r="M37" i="85" s="1"/>
  <c r="M38" i="85" s="1"/>
  <c r="M39" i="85" s="1"/>
  <c r="N35" i="85" l="1"/>
  <c r="N36" i="85" s="1"/>
  <c r="N37" i="85" s="1"/>
  <c r="N38" i="85" s="1"/>
  <c r="N39" i="85" s="1"/>
  <c r="N40" i="85" s="1"/>
  <c r="N41" i="85" s="1"/>
  <c r="N42" i="85" s="1"/>
  <c r="N43" i="85" s="1"/>
  <c r="O34" i="85"/>
  <c r="J40" i="85"/>
  <c r="J41" i="85" s="1"/>
  <c r="J42" i="85" s="1"/>
  <c r="J43" i="85" s="1"/>
  <c r="F40" i="85"/>
  <c r="F41" i="85" s="1"/>
  <c r="F42" i="85" s="1"/>
  <c r="F43" i="85" s="1"/>
  <c r="I40" i="85"/>
  <c r="I41" i="85" s="1"/>
  <c r="I42" i="85" s="1"/>
  <c r="I43" i="85" s="1"/>
  <c r="D40" i="85"/>
  <c r="L40" i="85"/>
  <c r="L41" i="85" s="1"/>
  <c r="L42" i="85" s="1"/>
  <c r="L43" i="85" s="1"/>
  <c r="G40" i="85"/>
  <c r="G41" i="85" s="1"/>
  <c r="G42" i="85" s="1"/>
  <c r="G43" i="85" s="1"/>
  <c r="M40" i="85"/>
  <c r="M41" i="85" s="1"/>
  <c r="M42" i="85" s="1"/>
  <c r="M43" i="85" s="1"/>
  <c r="C40" i="85"/>
  <c r="K40" i="85"/>
  <c r="K41" i="85" s="1"/>
  <c r="K42" i="85" s="1"/>
  <c r="K43" i="85" s="1"/>
  <c r="H40" i="85"/>
  <c r="H41" i="85" s="1"/>
  <c r="H42" i="85" s="1"/>
  <c r="H43" i="85" s="1"/>
  <c r="O35" i="85" l="1"/>
  <c r="O36" i="85" s="1"/>
  <c r="O37" i="85" s="1"/>
  <c r="O38" i="85" s="1"/>
  <c r="O39" i="85" s="1"/>
  <c r="O40" i="85" s="1"/>
  <c r="O41" i="85" s="1"/>
  <c r="O42" i="85" s="1"/>
  <c r="O43" i="85" s="1"/>
  <c r="P34" i="85"/>
  <c r="P35" i="85" l="1"/>
  <c r="P36" i="85" s="1"/>
  <c r="P37" i="85" s="1"/>
  <c r="P38" i="85" s="1"/>
  <c r="P39" i="85" s="1"/>
  <c r="P40" i="85" s="1"/>
  <c r="P41" i="85" s="1"/>
  <c r="P42" i="85" s="1"/>
  <c r="P43" i="85" s="1"/>
  <c r="Q34" i="85"/>
  <c r="R34" i="85" l="1"/>
  <c r="Q35" i="85"/>
  <c r="Q36" i="85" s="1"/>
  <c r="Q37" i="85" s="1"/>
  <c r="Q38" i="85" s="1"/>
  <c r="Q39" i="85" s="1"/>
  <c r="Q40" i="85" s="1"/>
  <c r="Q41" i="85" s="1"/>
  <c r="Q42" i="85" s="1"/>
  <c r="Q43" i="85" s="1"/>
  <c r="R35" i="85" l="1"/>
  <c r="R36" i="85" s="1"/>
  <c r="R37" i="85" s="1"/>
  <c r="R38" i="85" s="1"/>
  <c r="R39" i="85" s="1"/>
  <c r="R40" i="85" s="1"/>
  <c r="R41" i="85" s="1"/>
  <c r="R42" i="85" s="1"/>
  <c r="R43" i="85" s="1"/>
  <c r="S34" i="85"/>
  <c r="E34" i="85" l="1"/>
  <c r="S35" i="85"/>
  <c r="E35" i="85" l="1"/>
  <c r="S36" i="85"/>
  <c r="E36" i="85" l="1"/>
  <c r="S37" i="85"/>
  <c r="E37" i="85" l="1"/>
  <c r="S38" i="85"/>
  <c r="E38" i="85" l="1"/>
  <c r="S39" i="85"/>
  <c r="E39" i="85" l="1"/>
  <c r="S40" i="85"/>
  <c r="E40" i="85" l="1"/>
  <c r="S41" i="85"/>
  <c r="S42" i="85" l="1"/>
  <c r="E41" i="85"/>
  <c r="E42" i="85" l="1"/>
  <c r="S43" i="85"/>
  <c r="E43" i="85" s="1"/>
  <c r="AA434" i="82" l="1"/>
  <c r="AA433" i="82"/>
  <c r="AB34" i="82" l="1"/>
  <c r="AA34" i="82"/>
  <c r="H31" i="82"/>
  <c r="H26" i="82"/>
  <c r="AC239" i="82" l="1"/>
  <c r="AB237" i="82"/>
  <c r="AB224" i="82"/>
  <c r="AB73" i="82"/>
  <c r="AB37" i="82"/>
  <c r="AB27" i="82"/>
  <c r="Z434" i="82" l="1"/>
  <c r="Y434" i="82"/>
  <c r="Z433" i="82"/>
  <c r="Y433" i="82"/>
  <c r="Z432" i="82"/>
  <c r="Y432" i="82"/>
  <c r="Z431" i="82"/>
  <c r="Y431" i="82"/>
  <c r="Z430" i="82"/>
  <c r="Y430" i="82"/>
  <c r="Z429" i="82"/>
  <c r="Y429" i="82"/>
  <c r="Z428" i="82"/>
  <c r="Y428" i="82"/>
  <c r="Z427" i="82"/>
  <c r="Y427" i="82"/>
  <c r="Z426" i="82"/>
  <c r="Y426" i="82"/>
  <c r="Z425" i="82"/>
  <c r="Y425" i="82"/>
  <c r="Z424" i="82"/>
  <c r="Y424" i="82"/>
  <c r="Z423" i="82"/>
  <c r="Y423" i="82"/>
  <c r="Z422" i="82"/>
  <c r="Y422" i="82"/>
  <c r="Z421" i="82"/>
  <c r="Y421" i="82"/>
  <c r="Z420" i="82"/>
  <c r="Y420" i="82"/>
  <c r="Z419" i="82"/>
  <c r="Y419" i="82"/>
  <c r="Z418" i="82"/>
  <c r="Y418" i="82"/>
  <c r="Z417" i="82"/>
  <c r="Y417" i="82"/>
  <c r="Z416" i="82"/>
  <c r="Y416" i="82"/>
  <c r="Z415" i="82"/>
  <c r="Y415" i="82"/>
  <c r="Z414" i="82"/>
  <c r="Y414" i="82"/>
  <c r="Z413" i="82"/>
  <c r="Y413" i="82"/>
  <c r="Z412" i="82"/>
  <c r="Y412" i="82"/>
  <c r="Z411" i="82"/>
  <c r="Y411" i="82"/>
  <c r="Z410" i="82"/>
  <c r="Y410" i="82"/>
  <c r="Z409" i="82"/>
  <c r="Y409" i="82"/>
  <c r="Z408" i="82"/>
  <c r="Y408" i="82"/>
  <c r="Z407" i="82"/>
  <c r="Y407" i="82"/>
  <c r="Z406" i="82"/>
  <c r="Y406" i="82"/>
  <c r="Z405" i="82"/>
  <c r="Y405" i="82"/>
  <c r="Z404" i="82"/>
  <c r="Y404" i="82"/>
  <c r="Z403" i="82"/>
  <c r="Y403" i="82"/>
  <c r="Z402" i="82"/>
  <c r="Y402" i="82"/>
  <c r="Z401" i="82"/>
  <c r="Y401" i="82"/>
  <c r="Z400" i="82"/>
  <c r="Y400" i="82"/>
  <c r="Z399" i="82"/>
  <c r="Y399" i="82"/>
  <c r="Z398" i="82"/>
  <c r="Y398" i="82"/>
  <c r="Z397" i="82"/>
  <c r="Y397" i="82"/>
  <c r="Z396" i="82"/>
  <c r="Y396" i="82"/>
  <c r="Z395" i="82"/>
  <c r="Y395" i="82"/>
  <c r="Z394" i="82"/>
  <c r="Y394" i="82"/>
  <c r="Z393" i="82"/>
  <c r="Y393" i="82"/>
  <c r="Z392" i="82"/>
  <c r="Y392" i="82"/>
  <c r="Z391" i="82"/>
  <c r="Y391" i="82"/>
  <c r="Z390" i="82"/>
  <c r="Y390" i="82"/>
  <c r="Z389" i="82"/>
  <c r="Y389" i="82"/>
  <c r="Z388" i="82"/>
  <c r="Y388" i="82"/>
  <c r="Z387" i="82"/>
  <c r="Y387" i="82"/>
  <c r="Z386" i="82"/>
  <c r="Y386" i="82"/>
  <c r="Z385" i="82"/>
  <c r="Y385" i="82"/>
  <c r="Z384" i="82"/>
  <c r="Y384" i="82"/>
  <c r="Z383" i="82"/>
  <c r="Y383" i="82"/>
  <c r="Z382" i="82"/>
  <c r="Y382" i="82"/>
  <c r="Z381" i="82"/>
  <c r="Y381" i="82"/>
  <c r="Z380" i="82"/>
  <c r="Y380" i="82"/>
  <c r="Z379" i="82"/>
  <c r="Y379" i="82"/>
  <c r="Z378" i="82"/>
  <c r="Y378" i="82"/>
  <c r="Z377" i="82"/>
  <c r="Y377" i="82"/>
  <c r="Z376" i="82"/>
  <c r="Y376" i="82"/>
  <c r="Z375" i="82"/>
  <c r="Y375" i="82"/>
  <c r="Z374" i="82"/>
  <c r="Y374" i="82"/>
  <c r="Z373" i="82"/>
  <c r="Y373" i="82"/>
  <c r="Z372" i="82"/>
  <c r="Y372" i="82"/>
  <c r="Z371" i="82"/>
  <c r="Y371" i="82"/>
  <c r="Z370" i="82"/>
  <c r="Y370" i="82"/>
  <c r="Z369" i="82"/>
  <c r="Y369" i="82"/>
  <c r="Z368" i="82"/>
  <c r="Y368" i="82"/>
  <c r="Z367" i="82"/>
  <c r="Y367" i="82"/>
  <c r="Z366" i="82"/>
  <c r="Y366" i="82"/>
  <c r="Z365" i="82"/>
  <c r="Y365" i="82"/>
  <c r="Z364" i="82"/>
  <c r="Y364" i="82"/>
  <c r="Z363" i="82"/>
  <c r="Y363" i="82"/>
  <c r="Z362" i="82"/>
  <c r="Y362" i="82"/>
  <c r="Z361" i="82"/>
  <c r="Y361" i="82"/>
  <c r="Z360" i="82"/>
  <c r="Y360" i="82"/>
  <c r="Z359" i="82"/>
  <c r="Y359" i="82"/>
  <c r="Z358" i="82"/>
  <c r="Y358" i="82"/>
  <c r="Z357" i="82"/>
  <c r="Y357" i="82"/>
  <c r="Z356" i="82"/>
  <c r="Y356" i="82"/>
  <c r="Z355" i="82"/>
  <c r="Y355" i="82"/>
  <c r="Z354" i="82"/>
  <c r="Y354" i="82"/>
  <c r="Z353" i="82"/>
  <c r="Y353" i="82"/>
  <c r="Z352" i="82"/>
  <c r="Y352" i="82"/>
  <c r="Z351" i="82"/>
  <c r="Y351" i="82"/>
  <c r="Z350" i="82"/>
  <c r="Y350" i="82"/>
  <c r="Z349" i="82"/>
  <c r="Y349" i="82"/>
  <c r="Z348" i="82"/>
  <c r="Y348" i="82"/>
  <c r="Z347" i="82"/>
  <c r="Y347" i="82"/>
  <c r="Z346" i="82"/>
  <c r="Y346" i="82"/>
  <c r="Z345" i="82"/>
  <c r="Y345" i="82"/>
  <c r="Z344" i="82"/>
  <c r="Y344" i="82"/>
  <c r="Z343" i="82"/>
  <c r="Y343" i="82"/>
  <c r="Z342" i="82"/>
  <c r="Y342" i="82"/>
  <c r="Z341" i="82"/>
  <c r="Y341" i="82"/>
  <c r="Z340" i="82"/>
  <c r="Y340" i="82"/>
  <c r="Z339" i="82"/>
  <c r="Y339" i="82"/>
  <c r="Z338" i="82"/>
  <c r="Y338" i="82"/>
  <c r="Z337" i="82"/>
  <c r="Y337" i="82"/>
  <c r="Z336" i="82"/>
  <c r="Y336" i="82"/>
  <c r="Z335" i="82"/>
  <c r="Y335" i="82"/>
  <c r="Z334" i="82"/>
  <c r="Y334" i="82"/>
  <c r="Z333" i="82"/>
  <c r="Y333" i="82"/>
  <c r="Z332" i="82"/>
  <c r="Y332" i="82"/>
  <c r="Z331" i="82"/>
  <c r="Y331" i="82"/>
  <c r="Z330" i="82"/>
  <c r="Y330" i="82"/>
  <c r="Z329" i="82"/>
  <c r="Y329" i="82"/>
  <c r="Z328" i="82"/>
  <c r="Y328" i="82"/>
  <c r="Z327" i="82"/>
  <c r="Y327" i="82"/>
  <c r="Z326" i="82"/>
  <c r="Y326" i="82"/>
  <c r="Z325" i="82"/>
  <c r="Y325" i="82"/>
  <c r="Z324" i="82"/>
  <c r="Y324" i="82"/>
  <c r="Z323" i="82"/>
  <c r="Y323" i="82"/>
  <c r="Z322" i="82"/>
  <c r="Y322" i="82"/>
  <c r="Z321" i="82"/>
  <c r="Y321" i="82"/>
  <c r="Z320" i="82"/>
  <c r="Y320" i="82"/>
  <c r="Z319" i="82"/>
  <c r="Y319" i="82"/>
  <c r="Z318" i="82"/>
  <c r="Y318" i="82"/>
  <c r="Z317" i="82"/>
  <c r="Y317" i="82"/>
  <c r="Z316" i="82"/>
  <c r="Y316" i="82"/>
  <c r="Z315" i="82"/>
  <c r="Y315" i="82"/>
  <c r="Z314" i="82"/>
  <c r="Y314" i="82"/>
  <c r="Z313" i="82"/>
  <c r="Y313" i="82"/>
  <c r="Z312" i="82"/>
  <c r="Y312" i="82"/>
  <c r="Z311" i="82"/>
  <c r="Y311" i="82"/>
  <c r="Z310" i="82"/>
  <c r="Y310" i="82"/>
  <c r="Z309" i="82"/>
  <c r="Y309" i="82"/>
  <c r="Z308" i="82"/>
  <c r="Y308" i="82"/>
  <c r="Z307" i="82"/>
  <c r="Y307" i="82"/>
  <c r="Z306" i="82"/>
  <c r="Y306" i="82"/>
  <c r="Z305" i="82"/>
  <c r="Y305" i="82"/>
  <c r="Z304" i="82"/>
  <c r="Y304" i="82"/>
  <c r="Z303" i="82"/>
  <c r="Y303" i="82"/>
  <c r="Z302" i="82"/>
  <c r="Y302" i="82"/>
  <c r="Z301" i="82"/>
  <c r="Y301" i="82"/>
  <c r="Z300" i="82"/>
  <c r="Y300" i="82"/>
  <c r="Z299" i="82"/>
  <c r="Y299" i="82"/>
  <c r="Z298" i="82"/>
  <c r="Y298" i="82"/>
  <c r="Z297" i="82"/>
  <c r="Y297" i="82"/>
  <c r="Z296" i="82"/>
  <c r="Y296" i="82"/>
  <c r="Z295" i="82"/>
  <c r="Y295" i="82"/>
  <c r="Z294" i="82"/>
  <c r="Y294" i="82"/>
  <c r="Z293" i="82"/>
  <c r="Y293" i="82"/>
  <c r="Z292" i="82"/>
  <c r="Y292" i="82"/>
  <c r="Z291" i="82"/>
  <c r="Y291" i="82"/>
  <c r="Z290" i="82"/>
  <c r="Y290" i="82"/>
  <c r="Z289" i="82"/>
  <c r="Y289" i="82"/>
  <c r="Z288" i="82"/>
  <c r="Y288" i="82"/>
  <c r="Z287" i="82"/>
  <c r="Y287" i="82"/>
  <c r="Z286" i="82"/>
  <c r="Y286" i="82"/>
  <c r="Z285" i="82"/>
  <c r="Y285" i="82"/>
  <c r="Z284" i="82"/>
  <c r="Y284" i="82"/>
  <c r="Z283" i="82"/>
  <c r="Y283" i="82"/>
  <c r="Z282" i="82"/>
  <c r="Y282" i="82"/>
  <c r="Z281" i="82"/>
  <c r="Y281" i="82"/>
  <c r="Z280" i="82"/>
  <c r="Y280" i="82"/>
  <c r="Z279" i="82"/>
  <c r="Y279" i="82"/>
  <c r="Z278" i="82"/>
  <c r="Y278" i="82"/>
  <c r="Z277" i="82"/>
  <c r="Y277" i="82"/>
  <c r="Z276" i="82"/>
  <c r="Y276" i="82"/>
  <c r="Z275" i="82"/>
  <c r="Y275" i="82"/>
  <c r="Z274" i="82"/>
  <c r="Y274" i="82"/>
  <c r="Z273" i="82"/>
  <c r="Y273" i="82"/>
  <c r="Z272" i="82"/>
  <c r="Y272" i="82"/>
  <c r="Z271" i="82"/>
  <c r="Y271" i="82"/>
  <c r="Z270" i="82"/>
  <c r="Y270" i="82"/>
  <c r="Z269" i="82"/>
  <c r="Y269" i="82"/>
  <c r="Z268" i="82"/>
  <c r="Y268" i="82"/>
  <c r="Z267" i="82"/>
  <c r="Y267" i="82"/>
  <c r="Z266" i="82"/>
  <c r="Y266" i="82"/>
  <c r="Z265" i="82"/>
  <c r="Y265" i="82"/>
  <c r="Z264" i="82"/>
  <c r="Y264" i="82"/>
  <c r="Z263" i="82"/>
  <c r="Y263" i="82"/>
  <c r="Z262" i="82"/>
  <c r="Y262" i="82"/>
  <c r="Z261" i="82"/>
  <c r="Y261" i="82"/>
  <c r="Z260" i="82"/>
  <c r="Y260" i="82"/>
  <c r="Z259" i="82"/>
  <c r="Y259" i="82"/>
  <c r="Z258" i="82"/>
  <c r="Y258" i="82"/>
  <c r="Z257" i="82"/>
  <c r="Y257" i="82"/>
  <c r="Z256" i="82"/>
  <c r="Y256" i="82"/>
  <c r="Z255" i="82"/>
  <c r="Y255" i="82"/>
  <c r="Z254" i="82"/>
  <c r="Y254" i="82"/>
  <c r="Z253" i="82"/>
  <c r="Y253" i="82"/>
  <c r="Z252" i="82"/>
  <c r="Y252" i="82"/>
  <c r="Z251" i="82"/>
  <c r="Y251" i="82"/>
  <c r="Z250" i="82"/>
  <c r="Y250" i="82"/>
  <c r="Z249" i="82"/>
  <c r="Y249" i="82"/>
  <c r="Z248" i="82"/>
  <c r="Y248" i="82"/>
  <c r="Z247" i="82"/>
  <c r="Y247" i="82"/>
  <c r="Z246" i="82"/>
  <c r="Y246" i="82"/>
  <c r="Z245" i="82"/>
  <c r="Y245" i="82"/>
  <c r="Z244" i="82"/>
  <c r="Y244" i="82"/>
  <c r="Z243" i="82"/>
  <c r="Y243" i="82"/>
  <c r="Z242" i="82"/>
  <c r="Y242" i="82"/>
  <c r="Z241" i="82"/>
  <c r="Y241" i="82"/>
  <c r="Z240" i="82"/>
  <c r="Y240" i="82"/>
  <c r="Z239" i="82"/>
  <c r="Y239" i="82"/>
  <c r="Z238" i="82"/>
  <c r="Y238" i="82"/>
  <c r="Z237" i="82"/>
  <c r="Y237" i="82"/>
  <c r="Z236" i="82"/>
  <c r="Y236" i="82"/>
  <c r="Z235" i="82"/>
  <c r="Y235" i="82"/>
  <c r="Z234" i="82"/>
  <c r="Y234" i="82"/>
  <c r="Z233" i="82"/>
  <c r="Y233" i="82"/>
  <c r="Z232" i="82"/>
  <c r="Y232" i="82"/>
  <c r="Z231" i="82"/>
  <c r="Y231" i="82"/>
  <c r="Z230" i="82"/>
  <c r="Y230" i="82"/>
  <c r="Z229" i="82"/>
  <c r="Y229" i="82"/>
  <c r="Z228" i="82"/>
  <c r="Y228" i="82"/>
  <c r="Z227" i="82"/>
  <c r="Y227" i="82"/>
  <c r="Z226" i="82"/>
  <c r="Y226" i="82"/>
  <c r="Z225" i="82"/>
  <c r="Y225" i="82"/>
  <c r="Z224" i="82"/>
  <c r="Y224" i="82"/>
  <c r="Z223" i="82"/>
  <c r="Y223" i="82"/>
  <c r="Z222" i="82"/>
  <c r="Y222" i="82"/>
  <c r="Z221" i="82"/>
  <c r="Y221" i="82"/>
  <c r="Z220" i="82"/>
  <c r="Y220" i="82"/>
  <c r="Z219" i="82"/>
  <c r="Y219" i="82"/>
  <c r="Z218" i="82"/>
  <c r="Y218" i="82"/>
  <c r="Z217" i="82"/>
  <c r="Y217" i="82"/>
  <c r="Z216" i="82"/>
  <c r="Y216" i="82"/>
  <c r="Z215" i="82"/>
  <c r="Y215" i="82"/>
  <c r="Z214" i="82"/>
  <c r="Y214" i="82"/>
  <c r="Z213" i="82"/>
  <c r="Y213" i="82"/>
  <c r="Z212" i="82"/>
  <c r="Y212" i="82"/>
  <c r="Z211" i="82"/>
  <c r="Y211" i="82"/>
  <c r="Z210" i="82"/>
  <c r="Y210" i="82"/>
  <c r="Z209" i="82"/>
  <c r="Y209" i="82"/>
  <c r="Z208" i="82"/>
  <c r="Y208" i="82"/>
  <c r="Z207" i="82"/>
  <c r="Y207" i="82"/>
  <c r="Z206" i="82"/>
  <c r="Y206" i="82"/>
  <c r="Z205" i="82"/>
  <c r="Y205" i="82"/>
  <c r="Z204" i="82"/>
  <c r="Y204" i="82"/>
  <c r="Z203" i="82"/>
  <c r="Y203" i="82"/>
  <c r="Z202" i="82"/>
  <c r="Y202" i="82"/>
  <c r="Z201" i="82"/>
  <c r="Y201" i="82"/>
  <c r="Z200" i="82"/>
  <c r="Y200" i="82"/>
  <c r="Z199" i="82"/>
  <c r="Y199" i="82"/>
  <c r="Z198" i="82"/>
  <c r="Y198" i="82"/>
  <c r="Z197" i="82"/>
  <c r="Y197" i="82"/>
  <c r="Z196" i="82"/>
  <c r="Y196" i="82"/>
  <c r="Z195" i="82"/>
  <c r="Y195" i="82"/>
  <c r="Z194" i="82"/>
  <c r="Y194" i="82"/>
  <c r="Z193" i="82"/>
  <c r="Y193" i="82"/>
  <c r="Z192" i="82"/>
  <c r="Y192" i="82"/>
  <c r="Z191" i="82"/>
  <c r="Y191" i="82"/>
  <c r="Z190" i="82"/>
  <c r="Y190" i="82"/>
  <c r="Z189" i="82"/>
  <c r="Y189" i="82"/>
  <c r="Z188" i="82"/>
  <c r="Y188" i="82"/>
  <c r="Z187" i="82"/>
  <c r="Y187" i="82"/>
  <c r="Z186" i="82"/>
  <c r="Y186" i="82"/>
  <c r="Z185" i="82"/>
  <c r="Y185" i="82"/>
  <c r="Z184" i="82"/>
  <c r="Y184" i="82"/>
  <c r="Z183" i="82"/>
  <c r="Y183" i="82"/>
  <c r="Z182" i="82"/>
  <c r="Y182" i="82"/>
  <c r="Z181" i="82"/>
  <c r="Y181" i="82"/>
  <c r="Z180" i="82"/>
  <c r="Y180" i="82"/>
  <c r="Z179" i="82"/>
  <c r="Y179" i="82"/>
  <c r="Z178" i="82"/>
  <c r="Y178" i="82"/>
  <c r="Z177" i="82"/>
  <c r="Y177" i="82"/>
  <c r="Z176" i="82"/>
  <c r="Y176" i="82"/>
  <c r="Z175" i="82"/>
  <c r="Y175" i="82"/>
  <c r="Z174" i="82"/>
  <c r="Y174" i="82"/>
  <c r="Z173" i="82"/>
  <c r="Y173" i="82"/>
  <c r="Z172" i="82"/>
  <c r="Y172" i="82"/>
  <c r="Z171" i="82"/>
  <c r="Y171" i="82"/>
  <c r="Z170" i="82"/>
  <c r="Y170" i="82"/>
  <c r="Z169" i="82"/>
  <c r="Y169" i="82"/>
  <c r="Z168" i="82"/>
  <c r="Y168" i="82"/>
  <c r="Z167" i="82"/>
  <c r="Y167" i="82"/>
  <c r="Z166" i="82"/>
  <c r="Y166" i="82"/>
  <c r="Z165" i="82"/>
  <c r="Y165" i="82"/>
  <c r="Z164" i="82"/>
  <c r="Y164" i="82"/>
  <c r="Z163" i="82"/>
  <c r="Y163" i="82"/>
  <c r="Z162" i="82"/>
  <c r="Y162" i="82"/>
  <c r="Z161" i="82"/>
  <c r="Y161" i="82"/>
  <c r="Z160" i="82"/>
  <c r="Y160" i="82"/>
  <c r="Z159" i="82"/>
  <c r="Y159" i="82"/>
  <c r="Z158" i="82"/>
  <c r="Y158" i="82"/>
  <c r="Z157" i="82"/>
  <c r="Y157" i="82"/>
  <c r="Z156" i="82"/>
  <c r="Y156" i="82"/>
  <c r="Z155" i="82"/>
  <c r="Y155" i="82"/>
  <c r="Z154" i="82"/>
  <c r="Y154" i="82"/>
  <c r="Z153" i="82"/>
  <c r="Y153" i="82"/>
  <c r="Z152" i="82"/>
  <c r="Y152" i="82"/>
  <c r="Z151" i="82"/>
  <c r="Y151" i="82"/>
  <c r="Z150" i="82"/>
  <c r="Y150" i="82"/>
  <c r="Z149" i="82"/>
  <c r="Y149" i="82"/>
  <c r="Z148" i="82"/>
  <c r="Y148" i="82"/>
  <c r="Z147" i="82"/>
  <c r="Y147" i="82"/>
  <c r="Z146" i="82"/>
  <c r="Y146" i="82"/>
  <c r="Z145" i="82"/>
  <c r="Y145" i="82"/>
  <c r="Z144" i="82"/>
  <c r="Y144" i="82"/>
  <c r="Z143" i="82"/>
  <c r="Y143" i="82"/>
  <c r="Z142" i="82"/>
  <c r="Y142" i="82"/>
  <c r="Z141" i="82"/>
  <c r="Y141" i="82"/>
  <c r="Z140" i="82"/>
  <c r="Y140" i="82"/>
  <c r="Z139" i="82"/>
  <c r="Y139" i="82"/>
  <c r="Z138" i="82"/>
  <c r="Y138" i="82"/>
  <c r="Z137" i="82"/>
  <c r="Y137" i="82"/>
  <c r="Z136" i="82"/>
  <c r="Y136" i="82"/>
  <c r="Z135" i="82"/>
  <c r="Y135" i="82"/>
  <c r="Z134" i="82"/>
  <c r="Y134" i="82"/>
  <c r="Z133" i="82"/>
  <c r="Y133" i="82"/>
  <c r="Z132" i="82"/>
  <c r="Y132" i="82"/>
  <c r="Z131" i="82"/>
  <c r="Y131" i="82"/>
  <c r="Z130" i="82"/>
  <c r="Y130" i="82"/>
  <c r="Z129" i="82"/>
  <c r="Y129" i="82"/>
  <c r="Z128" i="82"/>
  <c r="Y128" i="82"/>
  <c r="Z127" i="82"/>
  <c r="Y127" i="82"/>
  <c r="Z126" i="82"/>
  <c r="Y126" i="82"/>
  <c r="Z125" i="82"/>
  <c r="Y125" i="82"/>
  <c r="Z124" i="82"/>
  <c r="Y124" i="82"/>
  <c r="Z123" i="82"/>
  <c r="Y123" i="82"/>
  <c r="Z122" i="82"/>
  <c r="Y122" i="82"/>
  <c r="Z121" i="82"/>
  <c r="Y121" i="82"/>
  <c r="Z120" i="82"/>
  <c r="Y120" i="82"/>
  <c r="Z119" i="82"/>
  <c r="Y119" i="82"/>
  <c r="Z118" i="82"/>
  <c r="Y118" i="82"/>
  <c r="Z117" i="82"/>
  <c r="Y117" i="82"/>
  <c r="Z116" i="82"/>
  <c r="Y116" i="82"/>
  <c r="Z115" i="82"/>
  <c r="Y115" i="82"/>
  <c r="Z114" i="82"/>
  <c r="Y114" i="82"/>
  <c r="Z113" i="82"/>
  <c r="Y113" i="82"/>
  <c r="Z112" i="82"/>
  <c r="Y112" i="82"/>
  <c r="Z111" i="82"/>
  <c r="Y111" i="82"/>
  <c r="Z110" i="82"/>
  <c r="Y110" i="82"/>
  <c r="Z109" i="82"/>
  <c r="Y109" i="82"/>
  <c r="Z108" i="82"/>
  <c r="Y108" i="82"/>
  <c r="Z107" i="82"/>
  <c r="Y107" i="82"/>
  <c r="Z106" i="82"/>
  <c r="Y106" i="82"/>
  <c r="Z105" i="82"/>
  <c r="Y105" i="82"/>
  <c r="Z104" i="82"/>
  <c r="Y104" i="82"/>
  <c r="Z103" i="82"/>
  <c r="Y103" i="82"/>
  <c r="Z102" i="82"/>
  <c r="Y102" i="82"/>
  <c r="Z101" i="82"/>
  <c r="Y101" i="82"/>
  <c r="Z100" i="82"/>
  <c r="Y100" i="82"/>
  <c r="Z99" i="82"/>
  <c r="Y99" i="82"/>
  <c r="Z98" i="82"/>
  <c r="Y98" i="82"/>
  <c r="Z97" i="82"/>
  <c r="Y97" i="82"/>
  <c r="Z96" i="82"/>
  <c r="Y96" i="82"/>
  <c r="Z95" i="82"/>
  <c r="Y95" i="82"/>
  <c r="Z94" i="82"/>
  <c r="Y94" i="82"/>
  <c r="Z93" i="82"/>
  <c r="Y93" i="82"/>
  <c r="Z92" i="82"/>
  <c r="Y92" i="82"/>
  <c r="Z91" i="82"/>
  <c r="Y91" i="82"/>
  <c r="Z90" i="82"/>
  <c r="Y90" i="82"/>
  <c r="Z89" i="82"/>
  <c r="Y89" i="82"/>
  <c r="Z88" i="82"/>
  <c r="Y88" i="82"/>
  <c r="Z87" i="82"/>
  <c r="Y87" i="82"/>
  <c r="Z86" i="82"/>
  <c r="Y86" i="82"/>
  <c r="Z85" i="82"/>
  <c r="Y85" i="82"/>
  <c r="Z84" i="82"/>
  <c r="Y84" i="82"/>
  <c r="Z83" i="82"/>
  <c r="Y83" i="82"/>
  <c r="Z82" i="82"/>
  <c r="Y82" i="82"/>
  <c r="Z81" i="82"/>
  <c r="Y81" i="82"/>
  <c r="Z80" i="82"/>
  <c r="Y80" i="82"/>
  <c r="Z79" i="82"/>
  <c r="Y79" i="82"/>
  <c r="Z78" i="82"/>
  <c r="Y78" i="82"/>
  <c r="Z77" i="82"/>
  <c r="Y77" i="82"/>
  <c r="Z76" i="82"/>
  <c r="Y76" i="82"/>
  <c r="Z75" i="82"/>
  <c r="Y75" i="82"/>
  <c r="Z74" i="82"/>
  <c r="Y74" i="82"/>
  <c r="Z73" i="82"/>
  <c r="Y73" i="82"/>
  <c r="Z72" i="82"/>
  <c r="Y72" i="82"/>
  <c r="Z71" i="82"/>
  <c r="Y71" i="82"/>
  <c r="Z70" i="82"/>
  <c r="Y70" i="82"/>
  <c r="Z69" i="82"/>
  <c r="Y69" i="82"/>
  <c r="Z68" i="82"/>
  <c r="Y68" i="82"/>
  <c r="Z67" i="82"/>
  <c r="Y67" i="82"/>
  <c r="Z66" i="82"/>
  <c r="Y66" i="82"/>
  <c r="Z65" i="82"/>
  <c r="Y65" i="82"/>
  <c r="Z64" i="82"/>
  <c r="Y64" i="82"/>
  <c r="Z63" i="82"/>
  <c r="Y63" i="82"/>
  <c r="Z62" i="82"/>
  <c r="Y62" i="82"/>
  <c r="Z61" i="82"/>
  <c r="Y61" i="82"/>
  <c r="Z60" i="82"/>
  <c r="Y60" i="82"/>
  <c r="Z59" i="82"/>
  <c r="Y59" i="82"/>
  <c r="Z58" i="82"/>
  <c r="Y58" i="82"/>
  <c r="Z57" i="82"/>
  <c r="Y57" i="82"/>
  <c r="Z56" i="82"/>
  <c r="Y56" i="82"/>
  <c r="Z55" i="82"/>
  <c r="Y55" i="82"/>
  <c r="Z54" i="82"/>
  <c r="Y54" i="82"/>
  <c r="Z53" i="82"/>
  <c r="Y53" i="82"/>
  <c r="Z52" i="82"/>
  <c r="Y52" i="82"/>
  <c r="Z51" i="82"/>
  <c r="Y51" i="82"/>
  <c r="Z50" i="82"/>
  <c r="Y50" i="82"/>
  <c r="Z49" i="82"/>
  <c r="Y49" i="82"/>
  <c r="Z48" i="82"/>
  <c r="Y48" i="82"/>
  <c r="Z47" i="82"/>
  <c r="Y47" i="82"/>
  <c r="Z46" i="82"/>
  <c r="Y46" i="82"/>
  <c r="Z45" i="82"/>
  <c r="Y45" i="82"/>
  <c r="Z44" i="82"/>
  <c r="Y44" i="82"/>
  <c r="Z43" i="82"/>
  <c r="Y43" i="82"/>
  <c r="Z42" i="82"/>
  <c r="Y42" i="82"/>
  <c r="Z41" i="82"/>
  <c r="Y41" i="82"/>
  <c r="Z40" i="82"/>
  <c r="Y40" i="82"/>
  <c r="Z39" i="82"/>
  <c r="Y39" i="82"/>
  <c r="Z38" i="82"/>
  <c r="Y38" i="82"/>
  <c r="Z37" i="82"/>
  <c r="Y37" i="82"/>
  <c r="Z36" i="82"/>
  <c r="Y36" i="82"/>
  <c r="Z35" i="82"/>
  <c r="Y35" i="82"/>
  <c r="Z34" i="82"/>
  <c r="Y34" i="82"/>
  <c r="Z33" i="82"/>
  <c r="Y33" i="82"/>
  <c r="Z32" i="82"/>
  <c r="Y32" i="82"/>
  <c r="Z31" i="82"/>
  <c r="Y31" i="82"/>
  <c r="Z30" i="82"/>
  <c r="Y30" i="82"/>
  <c r="Z29" i="82"/>
  <c r="Y29" i="82"/>
  <c r="Z28" i="82"/>
  <c r="Y28" i="82"/>
  <c r="Z27" i="82"/>
  <c r="Y27" i="82"/>
  <c r="Z26" i="82"/>
  <c r="Y26" i="82"/>
  <c r="Z25" i="82"/>
  <c r="Y25" i="82"/>
  <c r="G644" i="52"/>
  <c r="G643" i="52"/>
  <c r="G642" i="52"/>
  <c r="G641" i="52"/>
  <c r="G640" i="52"/>
  <c r="G639" i="52"/>
  <c r="G638" i="52"/>
  <c r="G637" i="52"/>
  <c r="G636" i="52"/>
  <c r="G635" i="52"/>
  <c r="G634" i="52"/>
  <c r="G633" i="52"/>
  <c r="G632" i="52"/>
  <c r="G631" i="52"/>
  <c r="G630" i="52"/>
  <c r="G629" i="52"/>
  <c r="G628" i="52"/>
  <c r="G627" i="52"/>
  <c r="G626" i="52"/>
  <c r="G625" i="52"/>
  <c r="G624" i="52"/>
  <c r="G623" i="52"/>
  <c r="G622" i="52"/>
  <c r="G621" i="52"/>
  <c r="G620" i="52"/>
  <c r="G619" i="52"/>
  <c r="G618" i="52"/>
  <c r="G617" i="52"/>
  <c r="G616" i="52"/>
  <c r="G615" i="52"/>
  <c r="G614" i="52"/>
  <c r="G613" i="52"/>
  <c r="G612" i="52"/>
  <c r="G611" i="52"/>
  <c r="G610" i="52"/>
  <c r="G609" i="52"/>
  <c r="G608" i="52"/>
  <c r="G607" i="52"/>
  <c r="G606" i="52"/>
  <c r="G605" i="52"/>
  <c r="G604" i="52"/>
  <c r="G603" i="52"/>
  <c r="G602" i="52"/>
  <c r="G601" i="52"/>
  <c r="G600" i="52"/>
  <c r="G599" i="52"/>
  <c r="G598" i="52"/>
  <c r="G597" i="52"/>
  <c r="G596" i="52"/>
  <c r="G595" i="52"/>
  <c r="G594" i="52"/>
  <c r="G593" i="52"/>
  <c r="G592" i="52"/>
  <c r="G591" i="52"/>
  <c r="G590" i="52"/>
  <c r="G589" i="52"/>
  <c r="G588" i="52"/>
  <c r="G587" i="52"/>
  <c r="G586" i="52"/>
  <c r="G585" i="52"/>
  <c r="G584" i="52"/>
  <c r="G583" i="52"/>
  <c r="G582" i="52"/>
  <c r="G581" i="52"/>
  <c r="G580" i="52"/>
  <c r="G579" i="52"/>
  <c r="G578" i="52"/>
  <c r="G577" i="52"/>
  <c r="G576" i="52"/>
  <c r="G575" i="52"/>
  <c r="G574" i="52"/>
  <c r="G573" i="52"/>
  <c r="G572" i="52"/>
  <c r="G571" i="52"/>
  <c r="G570" i="52"/>
  <c r="G569" i="52"/>
  <c r="G568" i="52"/>
  <c r="G567" i="52"/>
  <c r="G566" i="52"/>
  <c r="G565" i="52"/>
  <c r="G564" i="52"/>
  <c r="G563" i="52"/>
  <c r="G562" i="52"/>
  <c r="G561" i="52"/>
  <c r="G560" i="52"/>
  <c r="G559" i="52"/>
  <c r="G558" i="52"/>
  <c r="G557" i="52"/>
  <c r="G556" i="52"/>
  <c r="G555" i="52"/>
  <c r="G554" i="52"/>
  <c r="G553" i="52"/>
  <c r="G552" i="52"/>
  <c r="G551" i="52"/>
  <c r="G550" i="52"/>
  <c r="G549" i="52"/>
  <c r="G548" i="52"/>
  <c r="G547" i="52"/>
  <c r="G546" i="52"/>
  <c r="G545" i="52"/>
  <c r="G544" i="52"/>
  <c r="G543" i="52"/>
  <c r="G542" i="52"/>
  <c r="G541" i="52"/>
  <c r="G540" i="52"/>
  <c r="G539" i="52"/>
  <c r="G538" i="52"/>
  <c r="G537" i="52"/>
  <c r="G536" i="52"/>
  <c r="G535" i="52"/>
  <c r="G534" i="52"/>
  <c r="G533" i="52"/>
  <c r="G532" i="52"/>
  <c r="G531" i="52"/>
  <c r="G530" i="52"/>
  <c r="G529" i="52"/>
  <c r="G528" i="52"/>
  <c r="G527" i="52"/>
  <c r="G526" i="52"/>
  <c r="G525" i="52"/>
  <c r="G524" i="52"/>
  <c r="G523" i="52"/>
  <c r="G522" i="52"/>
  <c r="G521" i="52"/>
  <c r="G520" i="52"/>
  <c r="G519" i="52"/>
  <c r="G518" i="52"/>
  <c r="G517" i="52"/>
  <c r="G516" i="52"/>
  <c r="G515" i="52"/>
  <c r="G514" i="52"/>
  <c r="G513" i="52"/>
  <c r="G512" i="52"/>
  <c r="G511" i="52"/>
  <c r="G510" i="52"/>
  <c r="G509" i="52"/>
  <c r="G508" i="52"/>
  <c r="G507" i="52"/>
  <c r="G506" i="52"/>
  <c r="G505" i="52"/>
  <c r="G504" i="52"/>
  <c r="G503" i="52"/>
  <c r="G502" i="52"/>
  <c r="G501" i="52"/>
  <c r="G500" i="52"/>
  <c r="G499" i="52"/>
  <c r="G498" i="52"/>
  <c r="G497" i="52"/>
  <c r="G496" i="52"/>
  <c r="G495" i="52"/>
  <c r="G494" i="52"/>
  <c r="G493" i="52"/>
  <c r="G492" i="52"/>
  <c r="G491" i="52"/>
  <c r="G490" i="52"/>
  <c r="G489" i="52"/>
  <c r="G488" i="52"/>
  <c r="G487" i="52"/>
  <c r="G486" i="52"/>
  <c r="G485" i="52"/>
  <c r="G484" i="52"/>
  <c r="G483" i="52"/>
  <c r="G482" i="52"/>
  <c r="G481" i="52"/>
  <c r="G480" i="52"/>
  <c r="G479" i="52"/>
  <c r="G478" i="52"/>
  <c r="G477" i="52"/>
  <c r="G476" i="52"/>
  <c r="G475" i="52"/>
  <c r="G474" i="52"/>
  <c r="G473" i="52"/>
  <c r="G472" i="52"/>
  <c r="G471" i="52"/>
  <c r="G470" i="52"/>
  <c r="G469" i="52"/>
  <c r="G468" i="52"/>
  <c r="G467" i="52"/>
  <c r="G466" i="52"/>
  <c r="G465" i="52"/>
  <c r="G464" i="52"/>
  <c r="G463" i="52"/>
  <c r="G462" i="52"/>
  <c r="G461" i="52"/>
  <c r="G460" i="52"/>
  <c r="G459" i="52"/>
  <c r="G458" i="52"/>
  <c r="G457" i="52"/>
  <c r="G456" i="52"/>
  <c r="G455" i="52"/>
  <c r="G454" i="52"/>
  <c r="G453" i="52"/>
  <c r="G452" i="52"/>
  <c r="G451" i="52"/>
  <c r="G450" i="52"/>
  <c r="G449" i="52"/>
  <c r="G448" i="52"/>
  <c r="G447" i="52"/>
  <c r="G446" i="52"/>
  <c r="G445" i="52"/>
  <c r="G444" i="52"/>
  <c r="G443" i="52"/>
  <c r="G442" i="52"/>
  <c r="G441" i="52"/>
  <c r="G440" i="52"/>
  <c r="G439" i="52"/>
  <c r="G438" i="52"/>
  <c r="G437" i="52"/>
  <c r="G436" i="52"/>
  <c r="G435" i="52"/>
  <c r="G434" i="52"/>
  <c r="G433" i="52"/>
  <c r="G432" i="52"/>
  <c r="G431" i="52"/>
  <c r="G430" i="52"/>
  <c r="G429" i="52"/>
  <c r="G428" i="52"/>
  <c r="G427" i="52"/>
  <c r="G426" i="52"/>
  <c r="G425" i="52"/>
  <c r="G424" i="52"/>
  <c r="G423" i="52"/>
  <c r="G422" i="52"/>
  <c r="G421" i="52"/>
  <c r="G420" i="52"/>
  <c r="G419" i="52"/>
  <c r="G418" i="52"/>
  <c r="G417" i="52"/>
  <c r="G416" i="52"/>
  <c r="G415" i="52"/>
  <c r="G414" i="52"/>
  <c r="G413" i="52"/>
  <c r="G412" i="52"/>
  <c r="G411" i="52"/>
  <c r="G410" i="52"/>
  <c r="G409" i="52"/>
  <c r="G408" i="52"/>
  <c r="G407" i="52"/>
  <c r="G406" i="52"/>
  <c r="G405" i="52"/>
  <c r="G404" i="52"/>
  <c r="G403" i="52"/>
  <c r="G402" i="52"/>
  <c r="G401" i="52"/>
  <c r="G400" i="52"/>
  <c r="G399" i="52"/>
  <c r="G398" i="52"/>
  <c r="G397" i="52"/>
  <c r="G396" i="52"/>
  <c r="G395" i="52"/>
  <c r="G394" i="52"/>
  <c r="G393" i="52"/>
  <c r="G392" i="52"/>
  <c r="G391" i="52"/>
  <c r="G390" i="52"/>
  <c r="G389" i="52"/>
  <c r="G388" i="52"/>
  <c r="G387" i="52"/>
  <c r="G386" i="52"/>
  <c r="G385" i="52"/>
  <c r="G384" i="52"/>
  <c r="G383" i="52"/>
  <c r="G382" i="52"/>
  <c r="G381" i="52"/>
  <c r="G380" i="52"/>
  <c r="G379" i="52"/>
  <c r="G378" i="52"/>
  <c r="G377" i="52"/>
  <c r="G376" i="52"/>
  <c r="G375" i="52"/>
  <c r="G374" i="52"/>
  <c r="G373" i="52"/>
  <c r="G372" i="52"/>
  <c r="G371" i="52"/>
  <c r="G370" i="52"/>
  <c r="G369" i="52"/>
  <c r="G368" i="52"/>
  <c r="G367" i="52"/>
  <c r="G366" i="52"/>
  <c r="G365" i="52"/>
  <c r="G364" i="52"/>
  <c r="G363" i="52"/>
  <c r="G362" i="52"/>
  <c r="G361" i="52"/>
  <c r="G360" i="52"/>
  <c r="G359" i="52"/>
  <c r="G358" i="52"/>
  <c r="G357" i="52"/>
  <c r="G356" i="52"/>
  <c r="G355" i="52"/>
  <c r="G354" i="52"/>
  <c r="G353" i="52"/>
  <c r="G352" i="52"/>
  <c r="G351" i="52"/>
  <c r="G350" i="52"/>
  <c r="G349" i="52"/>
  <c r="G348" i="52"/>
  <c r="G347" i="52"/>
  <c r="G346" i="52"/>
  <c r="G345" i="52"/>
  <c r="G344" i="52"/>
  <c r="G343" i="52"/>
  <c r="G342" i="52"/>
  <c r="G341" i="52"/>
  <c r="G340" i="52"/>
  <c r="G339" i="52"/>
  <c r="G338" i="52"/>
  <c r="G337" i="52"/>
  <c r="G336" i="52"/>
  <c r="G335" i="52"/>
  <c r="G334" i="52"/>
  <c r="G333" i="52"/>
  <c r="G332" i="52"/>
  <c r="G331" i="52"/>
  <c r="G330" i="52"/>
  <c r="G329" i="52"/>
  <c r="G328" i="52"/>
  <c r="G327" i="52"/>
  <c r="G326" i="52"/>
  <c r="G325" i="52"/>
  <c r="G324" i="52"/>
  <c r="G323" i="52"/>
  <c r="G322" i="52"/>
  <c r="G321" i="52"/>
  <c r="G320" i="52"/>
  <c r="G319" i="52"/>
  <c r="G318" i="52"/>
  <c r="G317" i="52"/>
  <c r="G316" i="52"/>
  <c r="G315" i="52"/>
  <c r="G314" i="52"/>
  <c r="G313" i="52"/>
  <c r="G312" i="52"/>
  <c r="G311" i="52"/>
  <c r="G310" i="52"/>
  <c r="G309" i="52"/>
  <c r="G308" i="52"/>
  <c r="G307" i="52"/>
  <c r="G306" i="52"/>
  <c r="G305" i="52"/>
  <c r="G304" i="52"/>
  <c r="G303" i="52"/>
  <c r="G302" i="52"/>
  <c r="G301" i="52"/>
  <c r="G300" i="52"/>
  <c r="G299" i="52"/>
  <c r="G298" i="52"/>
  <c r="G297" i="52"/>
  <c r="G296" i="52"/>
  <c r="G295" i="52"/>
  <c r="G294" i="52"/>
  <c r="G293" i="52"/>
  <c r="G292" i="52"/>
  <c r="G291" i="52"/>
  <c r="G290" i="52"/>
  <c r="G289" i="52"/>
  <c r="G288" i="52"/>
  <c r="G287" i="52"/>
  <c r="G286" i="52"/>
  <c r="G285" i="52"/>
  <c r="G284" i="52"/>
  <c r="G283" i="52"/>
  <c r="G282" i="52"/>
  <c r="G281" i="52"/>
  <c r="G280" i="52"/>
  <c r="G279" i="52"/>
  <c r="G278" i="52"/>
  <c r="G277" i="52"/>
  <c r="G276" i="52"/>
  <c r="G275" i="52"/>
  <c r="G274" i="52"/>
  <c r="G273" i="52"/>
  <c r="G272" i="52"/>
  <c r="G271" i="52"/>
  <c r="G270" i="52"/>
  <c r="G269" i="52"/>
  <c r="G268" i="52"/>
  <c r="G267" i="52"/>
  <c r="G266" i="52"/>
  <c r="G265" i="52"/>
  <c r="G264" i="52"/>
  <c r="G263" i="52"/>
  <c r="G262" i="52"/>
  <c r="G261" i="52"/>
  <c r="G260" i="52"/>
  <c r="G259" i="52"/>
  <c r="G258" i="52"/>
  <c r="G257" i="52"/>
  <c r="G256" i="52"/>
  <c r="G255" i="52"/>
  <c r="G254" i="52"/>
  <c r="G253" i="52"/>
  <c r="G252" i="52"/>
  <c r="G251" i="52"/>
  <c r="G250" i="52"/>
  <c r="G249" i="52"/>
  <c r="G248" i="52"/>
  <c r="G247" i="52"/>
  <c r="G246" i="52"/>
  <c r="G245" i="52"/>
  <c r="G244" i="52"/>
  <c r="G243" i="52"/>
  <c r="G242" i="52"/>
  <c r="G241" i="52"/>
  <c r="G240" i="52"/>
  <c r="G239" i="52"/>
  <c r="G238" i="52"/>
  <c r="G237" i="52"/>
  <c r="G236" i="52"/>
  <c r="G235" i="52"/>
  <c r="G234" i="52"/>
  <c r="G233" i="52"/>
  <c r="G232" i="52"/>
  <c r="G231" i="52"/>
  <c r="G230" i="52"/>
  <c r="G229" i="52"/>
  <c r="G228" i="52"/>
  <c r="G227" i="52"/>
  <c r="G226" i="52"/>
  <c r="G225" i="52"/>
  <c r="G224" i="52"/>
  <c r="G223" i="52"/>
  <c r="G222" i="52"/>
  <c r="G221" i="52"/>
  <c r="G220" i="52"/>
  <c r="G219" i="52"/>
  <c r="G218" i="52"/>
  <c r="G217" i="52"/>
  <c r="G216" i="52"/>
  <c r="G215" i="52"/>
  <c r="G214" i="52"/>
  <c r="G213" i="52"/>
  <c r="G212" i="52"/>
  <c r="G211" i="52"/>
  <c r="G210" i="52"/>
  <c r="G209" i="52"/>
  <c r="G208" i="52"/>
  <c r="G207" i="52"/>
  <c r="G206" i="52"/>
  <c r="G205" i="52"/>
  <c r="G204" i="52"/>
  <c r="G203" i="52"/>
  <c r="G202" i="52"/>
  <c r="G201" i="52"/>
  <c r="G200" i="52"/>
  <c r="G199" i="52"/>
  <c r="G198" i="52"/>
  <c r="G197" i="52"/>
  <c r="G196" i="52"/>
  <c r="G195" i="52"/>
  <c r="G194" i="52"/>
  <c r="G193" i="52"/>
  <c r="G192" i="52"/>
  <c r="G191" i="52"/>
  <c r="G190" i="52"/>
  <c r="J8" i="52"/>
  <c r="F630" i="52"/>
  <c r="F191" i="52" l="1"/>
  <c r="F644" i="52"/>
  <c r="F643" i="52"/>
  <c r="F642" i="52"/>
  <c r="F641" i="52"/>
  <c r="F640" i="52"/>
  <c r="F639" i="52"/>
  <c r="F638" i="52"/>
  <c r="F637" i="52"/>
  <c r="F636" i="52"/>
  <c r="F635" i="52"/>
  <c r="F634" i="52"/>
  <c r="F633" i="52"/>
  <c r="F632" i="52"/>
  <c r="F631" i="52"/>
  <c r="F629" i="52"/>
  <c r="F628" i="52"/>
  <c r="F627" i="52"/>
  <c r="F626" i="52"/>
  <c r="F625" i="52"/>
  <c r="F624" i="52"/>
  <c r="F623" i="52"/>
  <c r="F622" i="52"/>
  <c r="F621" i="52"/>
  <c r="F620" i="52"/>
  <c r="F619" i="52"/>
  <c r="F618" i="52"/>
  <c r="F617" i="52"/>
  <c r="F616" i="52"/>
  <c r="F615" i="52"/>
  <c r="F614" i="52"/>
  <c r="F613" i="52"/>
  <c r="F612" i="52"/>
  <c r="F611" i="52"/>
  <c r="F610" i="52"/>
  <c r="F609" i="52"/>
  <c r="F608" i="52"/>
  <c r="F607" i="52"/>
  <c r="F606" i="52"/>
  <c r="F605" i="52"/>
  <c r="F604" i="52"/>
  <c r="F603" i="52"/>
  <c r="F602" i="52"/>
  <c r="F601" i="52"/>
  <c r="F600" i="52"/>
  <c r="F599" i="52"/>
  <c r="F598" i="52"/>
  <c r="F597" i="52"/>
  <c r="F596" i="52"/>
  <c r="F595" i="52"/>
  <c r="F594" i="52"/>
  <c r="F593" i="52"/>
  <c r="F592" i="52"/>
  <c r="F591" i="52"/>
  <c r="F590" i="52"/>
  <c r="F589" i="52"/>
  <c r="F588" i="52"/>
  <c r="F587" i="52"/>
  <c r="F586" i="52"/>
  <c r="F585" i="52"/>
  <c r="F584" i="52"/>
  <c r="F583" i="52"/>
  <c r="F582" i="52"/>
  <c r="F581" i="52"/>
  <c r="F580" i="52"/>
  <c r="F579" i="52"/>
  <c r="F578" i="52"/>
  <c r="F577" i="52"/>
  <c r="F576" i="52"/>
  <c r="F575" i="52"/>
  <c r="F574" i="52"/>
  <c r="F573" i="52"/>
  <c r="F572" i="52"/>
  <c r="F571" i="52"/>
  <c r="F570" i="52"/>
  <c r="F569" i="52"/>
  <c r="F568" i="52"/>
  <c r="F567" i="52"/>
  <c r="F566" i="52"/>
  <c r="F565" i="52"/>
  <c r="F564" i="52"/>
  <c r="F563" i="52"/>
  <c r="F562" i="52"/>
  <c r="F561" i="52"/>
  <c r="F560" i="52"/>
  <c r="F559" i="52"/>
  <c r="F558" i="52"/>
  <c r="F557" i="52"/>
  <c r="F556" i="52"/>
  <c r="F555" i="52"/>
  <c r="F554" i="52"/>
  <c r="F553" i="52"/>
  <c r="F552" i="52"/>
  <c r="F551" i="52"/>
  <c r="F550" i="52"/>
  <c r="F549" i="52"/>
  <c r="F548" i="52"/>
  <c r="F547" i="52"/>
  <c r="F546" i="52"/>
  <c r="F545" i="52"/>
  <c r="F544" i="52"/>
  <c r="F543" i="52"/>
  <c r="F542" i="52"/>
  <c r="F541" i="52"/>
  <c r="F540" i="52"/>
  <c r="F539" i="52"/>
  <c r="F538" i="52"/>
  <c r="F537" i="52"/>
  <c r="F536" i="52"/>
  <c r="F535" i="52"/>
  <c r="F534" i="52"/>
  <c r="F533" i="52"/>
  <c r="F532" i="52"/>
  <c r="F531" i="52"/>
  <c r="F530" i="52"/>
  <c r="F529" i="52"/>
  <c r="F528" i="52"/>
  <c r="F527" i="52"/>
  <c r="F526" i="52"/>
  <c r="F525" i="52"/>
  <c r="F524" i="52"/>
  <c r="F523" i="52"/>
  <c r="F522" i="52"/>
  <c r="F521" i="52"/>
  <c r="F520" i="52"/>
  <c r="F519" i="52"/>
  <c r="F518" i="52"/>
  <c r="F517" i="52"/>
  <c r="F516" i="52"/>
  <c r="F515" i="52"/>
  <c r="F514" i="52"/>
  <c r="F513" i="52"/>
  <c r="F512" i="52"/>
  <c r="F511" i="52"/>
  <c r="F510" i="52"/>
  <c r="F509" i="52"/>
  <c r="F508" i="52"/>
  <c r="F507" i="52"/>
  <c r="F506" i="52"/>
  <c r="F505" i="52"/>
  <c r="F504" i="52"/>
  <c r="F503" i="52"/>
  <c r="F502" i="52"/>
  <c r="F501" i="52"/>
  <c r="F500" i="52"/>
  <c r="F499" i="52"/>
  <c r="F498" i="52"/>
  <c r="F497" i="52"/>
  <c r="F496" i="52"/>
  <c r="F495" i="52"/>
  <c r="F494" i="52"/>
  <c r="F493" i="52"/>
  <c r="F492" i="52"/>
  <c r="F491" i="52"/>
  <c r="F490" i="52"/>
  <c r="F489" i="52"/>
  <c r="F488" i="52"/>
  <c r="F487" i="52"/>
  <c r="F486" i="52"/>
  <c r="F485" i="52"/>
  <c r="F484" i="52"/>
  <c r="F483" i="52"/>
  <c r="F482" i="52"/>
  <c r="F481" i="52"/>
  <c r="F480" i="52"/>
  <c r="F479" i="52"/>
  <c r="F478" i="52"/>
  <c r="F477" i="52"/>
  <c r="F476" i="52"/>
  <c r="F475" i="52"/>
  <c r="F474" i="52"/>
  <c r="F473" i="52"/>
  <c r="F472" i="52"/>
  <c r="F471" i="52"/>
  <c r="F470" i="52"/>
  <c r="F469" i="52"/>
  <c r="F468" i="52"/>
  <c r="F467" i="52"/>
  <c r="F466" i="52"/>
  <c r="F465" i="52"/>
  <c r="F464" i="52"/>
  <c r="F463" i="52"/>
  <c r="F462" i="52"/>
  <c r="F461" i="52"/>
  <c r="F460" i="52"/>
  <c r="F459" i="52"/>
  <c r="F458" i="52"/>
  <c r="F457" i="52"/>
  <c r="F456" i="52"/>
  <c r="F455" i="52"/>
  <c r="F454" i="52"/>
  <c r="F453" i="52"/>
  <c r="F452" i="52"/>
  <c r="F451" i="52"/>
  <c r="F450" i="52"/>
  <c r="F449" i="52"/>
  <c r="F448" i="52"/>
  <c r="F447" i="52"/>
  <c r="F446" i="52"/>
  <c r="F445" i="52"/>
  <c r="F444" i="52"/>
  <c r="F443" i="52"/>
  <c r="F442" i="52"/>
  <c r="F441" i="52"/>
  <c r="F440" i="52"/>
  <c r="F439" i="52"/>
  <c r="F438" i="52"/>
  <c r="F437" i="52"/>
  <c r="F436" i="52"/>
  <c r="F435" i="52"/>
  <c r="F434" i="52"/>
  <c r="F433" i="52"/>
  <c r="F432" i="52"/>
  <c r="F431" i="52"/>
  <c r="F430" i="52"/>
  <c r="F429" i="52"/>
  <c r="F428" i="52"/>
  <c r="F427" i="52"/>
  <c r="F426" i="52"/>
  <c r="F425" i="52"/>
  <c r="F424" i="52"/>
  <c r="F423" i="52"/>
  <c r="F422" i="52"/>
  <c r="F421" i="52"/>
  <c r="F420" i="52"/>
  <c r="F419" i="52"/>
  <c r="F418" i="52"/>
  <c r="F417" i="52"/>
  <c r="F416" i="52"/>
  <c r="F415" i="52"/>
  <c r="F414" i="52"/>
  <c r="F413" i="52"/>
  <c r="F412" i="52"/>
  <c r="F411" i="52"/>
  <c r="F410" i="52"/>
  <c r="F409" i="52"/>
  <c r="F408" i="52"/>
  <c r="F407" i="52"/>
  <c r="F406" i="52"/>
  <c r="F405" i="52"/>
  <c r="F404" i="52"/>
  <c r="F403" i="52"/>
  <c r="F402" i="52"/>
  <c r="F401" i="52"/>
  <c r="F400" i="52"/>
  <c r="F399" i="52"/>
  <c r="F398" i="52"/>
  <c r="F397" i="52"/>
  <c r="F396" i="52"/>
  <c r="F395" i="52"/>
  <c r="F394" i="52"/>
  <c r="F393" i="52"/>
  <c r="F392" i="52"/>
  <c r="F391" i="52"/>
  <c r="F390" i="52"/>
  <c r="F389" i="52"/>
  <c r="F388" i="52"/>
  <c r="F387" i="52"/>
  <c r="F386" i="52"/>
  <c r="F385" i="52"/>
  <c r="F384" i="52"/>
  <c r="F383" i="52"/>
  <c r="F382" i="52"/>
  <c r="F381" i="52"/>
  <c r="F380" i="52"/>
  <c r="F379" i="52"/>
  <c r="F378" i="52"/>
  <c r="F377" i="52"/>
  <c r="F376" i="52"/>
  <c r="F375" i="52"/>
  <c r="F374" i="52"/>
  <c r="F373" i="52"/>
  <c r="F372" i="52"/>
  <c r="F371" i="52"/>
  <c r="F370" i="52"/>
  <c r="F369" i="52"/>
  <c r="F368" i="52"/>
  <c r="F367" i="52"/>
  <c r="F366" i="52"/>
  <c r="F365" i="52"/>
  <c r="F364" i="52"/>
  <c r="F363" i="52"/>
  <c r="F362" i="52"/>
  <c r="F361" i="52"/>
  <c r="F360" i="52"/>
  <c r="F359" i="52"/>
  <c r="F358" i="52"/>
  <c r="F357" i="52"/>
  <c r="F356" i="52"/>
  <c r="F355" i="52"/>
  <c r="F354" i="52"/>
  <c r="F353" i="52"/>
  <c r="F352" i="52"/>
  <c r="F351" i="52"/>
  <c r="F350" i="52"/>
  <c r="F349" i="52"/>
  <c r="F348" i="52"/>
  <c r="F347" i="52"/>
  <c r="F346" i="52"/>
  <c r="F345" i="52"/>
  <c r="F344" i="52"/>
  <c r="F343" i="52"/>
  <c r="F342" i="52"/>
  <c r="F341" i="52"/>
  <c r="F340" i="52"/>
  <c r="F339" i="52"/>
  <c r="F338" i="52"/>
  <c r="F337" i="52"/>
  <c r="F336" i="52"/>
  <c r="F335" i="52"/>
  <c r="F334" i="52"/>
  <c r="F333" i="52"/>
  <c r="F332" i="52"/>
  <c r="F331" i="52"/>
  <c r="F330" i="52"/>
  <c r="F329" i="52"/>
  <c r="F328" i="52"/>
  <c r="F327" i="52"/>
  <c r="F326" i="52"/>
  <c r="F325" i="52"/>
  <c r="F324" i="52"/>
  <c r="F323" i="52"/>
  <c r="F322" i="52"/>
  <c r="F321" i="52"/>
  <c r="F320" i="52"/>
  <c r="F319" i="52"/>
  <c r="F318" i="52"/>
  <c r="F317" i="52"/>
  <c r="F316" i="52"/>
  <c r="F315" i="52"/>
  <c r="F314" i="52"/>
  <c r="F313" i="52"/>
  <c r="F312" i="52"/>
  <c r="F311" i="52"/>
  <c r="F310" i="52"/>
  <c r="F309" i="52"/>
  <c r="F308" i="52"/>
  <c r="F307" i="52"/>
  <c r="F306" i="52"/>
  <c r="F305" i="52"/>
  <c r="F304" i="52"/>
  <c r="F303" i="52"/>
  <c r="F302" i="52"/>
  <c r="F301" i="52"/>
  <c r="F300" i="52"/>
  <c r="F299" i="52"/>
  <c r="F298" i="52"/>
  <c r="F297" i="52"/>
  <c r="F296" i="52"/>
  <c r="F295" i="52"/>
  <c r="F294" i="52"/>
  <c r="F293" i="52"/>
  <c r="F292" i="52"/>
  <c r="F291" i="52"/>
  <c r="F290" i="52"/>
  <c r="F289" i="52"/>
  <c r="F288" i="52"/>
  <c r="F287" i="52"/>
  <c r="F286" i="52"/>
  <c r="F285" i="52"/>
  <c r="F284" i="52"/>
  <c r="F283" i="52"/>
  <c r="F282" i="52"/>
  <c r="F281" i="52"/>
  <c r="F280" i="52"/>
  <c r="F279" i="52"/>
  <c r="F278" i="52"/>
  <c r="F277" i="52"/>
  <c r="F276" i="52"/>
  <c r="F275" i="52"/>
  <c r="F274" i="52"/>
  <c r="F273" i="52"/>
  <c r="F272" i="52"/>
  <c r="F271" i="52"/>
  <c r="F270" i="52"/>
  <c r="F269" i="52"/>
  <c r="F268" i="52"/>
  <c r="F267" i="52"/>
  <c r="F266" i="52"/>
  <c r="F265" i="52"/>
  <c r="F264" i="52"/>
  <c r="F263" i="52"/>
  <c r="F262" i="52"/>
  <c r="F261" i="52"/>
  <c r="F260" i="52"/>
  <c r="F259" i="52"/>
  <c r="F258" i="52"/>
  <c r="F257" i="52"/>
  <c r="F256" i="52"/>
  <c r="F255" i="52"/>
  <c r="F254" i="52"/>
  <c r="F253" i="52"/>
  <c r="F252" i="52"/>
  <c r="F251" i="52"/>
  <c r="F250" i="52"/>
  <c r="F249" i="52"/>
  <c r="F248" i="52"/>
  <c r="F247" i="52"/>
  <c r="F246" i="52"/>
  <c r="F245" i="52"/>
  <c r="F244" i="52"/>
  <c r="F243" i="52"/>
  <c r="F242" i="52"/>
  <c r="F241" i="52"/>
  <c r="F240" i="52"/>
  <c r="F239" i="52"/>
  <c r="F238" i="52"/>
  <c r="F237" i="52"/>
  <c r="F236" i="52"/>
  <c r="F235" i="52"/>
  <c r="F234" i="52"/>
  <c r="F233" i="52"/>
  <c r="F232" i="52"/>
  <c r="F231" i="52"/>
  <c r="F230" i="52"/>
  <c r="F229" i="52"/>
  <c r="F228" i="52"/>
  <c r="F227" i="52"/>
  <c r="F226" i="52"/>
  <c r="F225" i="52"/>
  <c r="F224" i="52"/>
  <c r="F223" i="52"/>
  <c r="F222" i="52"/>
  <c r="F221" i="52"/>
  <c r="F220" i="52"/>
  <c r="F219" i="52"/>
  <c r="F218" i="52"/>
  <c r="F217" i="52"/>
  <c r="F216" i="52"/>
  <c r="F215" i="52"/>
  <c r="F214" i="52"/>
  <c r="F213" i="52"/>
  <c r="F212" i="52"/>
  <c r="F211" i="52"/>
  <c r="F210" i="52"/>
  <c r="F209" i="52"/>
  <c r="F208" i="52"/>
  <c r="F207" i="52"/>
  <c r="F206" i="52"/>
  <c r="F205" i="52"/>
  <c r="F204" i="52"/>
  <c r="F203" i="52"/>
  <c r="F202" i="52"/>
  <c r="F201" i="52"/>
  <c r="F200" i="52"/>
  <c r="F199" i="52"/>
  <c r="F198" i="52"/>
  <c r="F197" i="52"/>
  <c r="F196" i="52"/>
  <c r="F195" i="52"/>
  <c r="F194" i="52"/>
  <c r="F193" i="52"/>
  <c r="F192" i="52"/>
  <c r="F190" i="52" l="1"/>
  <c r="AF37" i="68" l="1"/>
  <c r="AI38" i="68"/>
  <c r="AH38" i="68"/>
  <c r="AG38" i="68"/>
  <c r="AF38" i="68"/>
  <c r="AE38" i="68"/>
  <c r="AD38" i="68"/>
  <c r="AI37" i="68"/>
  <c r="AH37" i="68"/>
  <c r="AG37" i="68"/>
  <c r="AE37" i="68"/>
  <c r="AD37" i="68"/>
  <c r="AH35" i="68"/>
  <c r="AG35" i="68"/>
  <c r="AF35" i="68"/>
  <c r="AE35" i="68"/>
  <c r="AD35" i="68"/>
  <c r="AH34" i="68"/>
  <c r="AG34" i="68"/>
  <c r="AF34" i="68"/>
  <c r="AE34" i="68"/>
  <c r="AD34" i="68"/>
  <c r="AI31" i="68"/>
  <c r="AH31" i="68"/>
  <c r="AG31" i="68"/>
  <c r="AF31" i="68"/>
  <c r="AE31" i="68"/>
  <c r="AD31" i="68"/>
  <c r="AI30" i="68"/>
  <c r="AH30" i="68"/>
  <c r="AG30" i="68"/>
  <c r="AF30" i="68"/>
  <c r="AE30" i="68"/>
  <c r="AD30" i="68"/>
  <c r="AH28" i="68"/>
  <c r="AG28" i="68"/>
  <c r="AF28" i="68"/>
  <c r="AE28" i="68"/>
  <c r="AD28" i="68"/>
  <c r="AH27" i="68"/>
  <c r="AG27" i="68"/>
  <c r="AF27" i="68"/>
  <c r="AE27" i="68"/>
  <c r="AD27" i="68"/>
  <c r="AI24" i="68"/>
  <c r="AH24" i="68"/>
  <c r="AG24" i="68"/>
  <c r="AF24" i="68"/>
  <c r="AE24" i="68"/>
  <c r="AD24" i="68"/>
  <c r="AI23" i="68"/>
  <c r="AH23" i="68"/>
  <c r="AG23" i="68"/>
  <c r="AF23" i="68"/>
  <c r="AE23" i="68"/>
  <c r="AD23" i="68"/>
  <c r="AH21" i="68"/>
  <c r="AG21" i="68"/>
  <c r="AF21" i="68"/>
  <c r="AE21" i="68"/>
  <c r="AD21" i="68"/>
  <c r="AH20" i="68"/>
  <c r="AG20" i="68"/>
  <c r="AF20" i="68"/>
  <c r="AE20" i="68"/>
  <c r="AD20" i="68"/>
  <c r="AI17" i="68"/>
  <c r="AH17" i="68"/>
  <c r="AG17" i="68"/>
  <c r="AF17" i="68"/>
  <c r="AE17" i="68"/>
  <c r="AD17" i="68"/>
  <c r="AI16" i="68"/>
  <c r="AH16" i="68"/>
  <c r="AG16" i="68"/>
  <c r="AF16" i="68"/>
  <c r="AE16" i="68"/>
  <c r="AD16" i="68"/>
  <c r="AH14" i="68"/>
  <c r="AG14" i="68"/>
  <c r="AF14" i="68"/>
  <c r="AE14" i="68"/>
  <c r="AD14" i="68"/>
  <c r="AH13" i="68"/>
  <c r="AG13" i="68"/>
  <c r="AF13" i="68"/>
  <c r="AE13" i="68"/>
  <c r="AD13" i="68"/>
  <c r="AH9" i="68"/>
  <c r="AF9" i="68"/>
  <c r="AI10" i="68"/>
  <c r="AH10" i="68"/>
  <c r="AG10" i="68"/>
  <c r="AF10" i="68"/>
  <c r="AE10" i="68"/>
  <c r="AI9" i="68"/>
  <c r="AG9" i="68"/>
  <c r="AE9" i="68"/>
  <c r="AD10" i="68"/>
  <c r="AD9" i="68"/>
  <c r="AH7" i="68"/>
  <c r="AG7" i="68"/>
  <c r="AF7" i="68"/>
  <c r="AE7" i="68"/>
  <c r="AD7" i="68"/>
  <c r="AH6" i="68"/>
  <c r="AG6" i="68"/>
  <c r="AF6" i="68"/>
  <c r="AE6" i="68"/>
  <c r="AD6" i="68"/>
  <c r="BM239" i="84" l="1"/>
  <c r="BL239" i="84"/>
  <c r="BJ239" i="84"/>
  <c r="BI239" i="84"/>
  <c r="BG239" i="84"/>
  <c r="BF239" i="84"/>
  <c r="BD239" i="84"/>
  <c r="BC239" i="84"/>
  <c r="BA239" i="84"/>
  <c r="AZ239" i="84"/>
  <c r="AX239" i="84"/>
  <c r="AW239" i="84"/>
  <c r="AU239" i="84"/>
  <c r="AT239" i="84"/>
  <c r="AR239" i="84"/>
  <c r="AQ239" i="84"/>
  <c r="AO239" i="84"/>
  <c r="AN239" i="84"/>
  <c r="AL239" i="84"/>
  <c r="AK239" i="84"/>
  <c r="AI239" i="84"/>
  <c r="AH239" i="84"/>
  <c r="AF239" i="84"/>
  <c r="AE239" i="84"/>
  <c r="AC239" i="84"/>
  <c r="AB239" i="84"/>
  <c r="Z239" i="84"/>
  <c r="Y239" i="84"/>
  <c r="W239" i="84"/>
  <c r="V239" i="84"/>
  <c r="T239" i="84"/>
  <c r="S239" i="84"/>
  <c r="Q239" i="84"/>
  <c r="P239" i="84"/>
  <c r="N239" i="84"/>
  <c r="M239" i="84"/>
  <c r="K239" i="84"/>
  <c r="J239" i="84"/>
  <c r="H239" i="84"/>
  <c r="G239" i="84"/>
  <c r="E239" i="84"/>
  <c r="D239" i="84"/>
  <c r="BN238" i="84"/>
  <c r="BM238" i="84"/>
  <c r="BL238" i="84"/>
  <c r="BK238" i="84"/>
  <c r="BJ238" i="84"/>
  <c r="BI238" i="84"/>
  <c r="BH238" i="84"/>
  <c r="BG238" i="84"/>
  <c r="BF238" i="84"/>
  <c r="BE238" i="84"/>
  <c r="BD238" i="84"/>
  <c r="BC238" i="84"/>
  <c r="BB238" i="84"/>
  <c r="BA238" i="84"/>
  <c r="AZ238" i="84"/>
  <c r="AY238" i="84"/>
  <c r="AX238" i="84"/>
  <c r="AW238" i="84"/>
  <c r="AV238" i="84"/>
  <c r="AU238" i="84"/>
  <c r="AT238" i="84"/>
  <c r="AS238" i="84"/>
  <c r="AR238" i="84"/>
  <c r="AQ238" i="84"/>
  <c r="AP238" i="84"/>
  <c r="AO238" i="84"/>
  <c r="AN238" i="84"/>
  <c r="AM238" i="84"/>
  <c r="AL238" i="84"/>
  <c r="AK238" i="84"/>
  <c r="AJ238" i="84"/>
  <c r="AI238" i="84"/>
  <c r="AH238" i="84"/>
  <c r="AG238" i="84"/>
  <c r="AF238" i="84"/>
  <c r="AE238" i="84"/>
  <c r="AD238" i="84"/>
  <c r="AC238" i="84"/>
  <c r="AB238" i="84"/>
  <c r="AA238" i="84"/>
  <c r="Z238" i="84"/>
  <c r="Y238" i="84"/>
  <c r="X238" i="84"/>
  <c r="W238" i="84"/>
  <c r="V238" i="84"/>
  <c r="U238" i="84"/>
  <c r="T238" i="84"/>
  <c r="S238" i="84"/>
  <c r="R238" i="84"/>
  <c r="Q238" i="84"/>
  <c r="P238" i="84"/>
  <c r="O238" i="84"/>
  <c r="N238" i="84"/>
  <c r="M238" i="84"/>
  <c r="L238" i="84"/>
  <c r="K238" i="84"/>
  <c r="J238" i="84"/>
  <c r="I238" i="84"/>
  <c r="H238" i="84"/>
  <c r="G238" i="84"/>
  <c r="F238" i="84"/>
  <c r="E238" i="84"/>
  <c r="D238" i="84"/>
  <c r="BN237" i="84"/>
  <c r="BM237" i="84"/>
  <c r="BL237" i="84"/>
  <c r="BK237" i="84"/>
  <c r="BJ237" i="84"/>
  <c r="BI237" i="84"/>
  <c r="BH237" i="84"/>
  <c r="BG237" i="84"/>
  <c r="BF237" i="84"/>
  <c r="BE237" i="84"/>
  <c r="BD237" i="84"/>
  <c r="BC237" i="84"/>
  <c r="BB237" i="84"/>
  <c r="BA237" i="84"/>
  <c r="AZ237" i="84"/>
  <c r="AY237" i="84"/>
  <c r="AX237" i="84"/>
  <c r="AW237" i="84"/>
  <c r="AV237" i="84"/>
  <c r="AU237" i="84"/>
  <c r="AT237" i="84"/>
  <c r="AS237" i="84"/>
  <c r="AR237" i="84"/>
  <c r="AQ237" i="84"/>
  <c r="AP237" i="84"/>
  <c r="AO237" i="84"/>
  <c r="AN237" i="84"/>
  <c r="AM237" i="84"/>
  <c r="AL237" i="84"/>
  <c r="AK237" i="84"/>
  <c r="AJ237" i="84"/>
  <c r="AI237" i="84"/>
  <c r="AH237" i="84"/>
  <c r="AG237" i="84"/>
  <c r="AF237" i="84"/>
  <c r="AE237" i="84"/>
  <c r="AD237" i="84"/>
  <c r="AC237" i="84"/>
  <c r="AB237" i="84"/>
  <c r="AA237" i="84"/>
  <c r="Z237" i="84"/>
  <c r="Y237" i="84"/>
  <c r="X237" i="84"/>
  <c r="W237" i="84"/>
  <c r="V237" i="84"/>
  <c r="U237" i="84"/>
  <c r="T237" i="84"/>
  <c r="S237" i="84"/>
  <c r="R237" i="84"/>
  <c r="Q237" i="84"/>
  <c r="P237" i="84"/>
  <c r="O237" i="84"/>
  <c r="N237" i="84"/>
  <c r="M237" i="84"/>
  <c r="L237" i="84"/>
  <c r="K237" i="84"/>
  <c r="J237" i="84"/>
  <c r="I237" i="84"/>
  <c r="H237" i="84"/>
  <c r="G237" i="84"/>
  <c r="F237" i="84"/>
  <c r="E237" i="84"/>
  <c r="D237" i="84"/>
  <c r="BN236" i="84"/>
  <c r="BM236" i="84"/>
  <c r="BL236" i="84"/>
  <c r="BK236" i="84"/>
  <c r="BJ236" i="84"/>
  <c r="BI236" i="84"/>
  <c r="BH236" i="84"/>
  <c r="BG236" i="84"/>
  <c r="BF236" i="84"/>
  <c r="BE236" i="84"/>
  <c r="BD236" i="84"/>
  <c r="BC236" i="84"/>
  <c r="BB236" i="84"/>
  <c r="BA236" i="84"/>
  <c r="AZ236" i="84"/>
  <c r="AY236" i="84"/>
  <c r="AX236" i="84"/>
  <c r="AW236" i="84"/>
  <c r="AV236" i="84"/>
  <c r="AU236" i="84"/>
  <c r="AT236" i="84"/>
  <c r="AS236" i="84"/>
  <c r="AR236" i="84"/>
  <c r="AQ236" i="84"/>
  <c r="AP236" i="84"/>
  <c r="AO236" i="84"/>
  <c r="AN236" i="84"/>
  <c r="AM236" i="84"/>
  <c r="AL236" i="84"/>
  <c r="AK236" i="84"/>
  <c r="AJ236" i="84"/>
  <c r="AI236" i="84"/>
  <c r="AH236" i="84"/>
  <c r="AG236" i="84"/>
  <c r="AF236" i="84"/>
  <c r="AE236" i="84"/>
  <c r="AD236" i="84"/>
  <c r="AC236" i="84"/>
  <c r="AB236" i="84"/>
  <c r="AA236" i="84"/>
  <c r="Z236" i="84"/>
  <c r="Y236" i="84"/>
  <c r="X236" i="84"/>
  <c r="W236" i="84"/>
  <c r="V236" i="84"/>
  <c r="U236" i="84"/>
  <c r="T236" i="84"/>
  <c r="S236" i="84"/>
  <c r="R236" i="84"/>
  <c r="Q236" i="84"/>
  <c r="P236" i="84"/>
  <c r="O236" i="84"/>
  <c r="N236" i="84"/>
  <c r="M236" i="84"/>
  <c r="L236" i="84"/>
  <c r="K236" i="84"/>
  <c r="J236" i="84"/>
  <c r="I236" i="84"/>
  <c r="H236" i="84"/>
  <c r="G236" i="84"/>
  <c r="F236" i="84"/>
  <c r="E236" i="84"/>
  <c r="D236" i="84"/>
  <c r="BN235" i="84"/>
  <c r="BM235" i="84"/>
  <c r="BL235" i="84"/>
  <c r="BK235" i="84"/>
  <c r="BJ235" i="84"/>
  <c r="BI235" i="84"/>
  <c r="BH235" i="84"/>
  <c r="BG235" i="84"/>
  <c r="BF235" i="84"/>
  <c r="BE235" i="84"/>
  <c r="BD235" i="84"/>
  <c r="BC235" i="84"/>
  <c r="BB235" i="84"/>
  <c r="BA235" i="84"/>
  <c r="AZ235" i="84"/>
  <c r="AY235" i="84"/>
  <c r="AX235" i="84"/>
  <c r="AW235" i="84"/>
  <c r="AV235" i="84"/>
  <c r="AU235" i="84"/>
  <c r="AT235" i="84"/>
  <c r="AS235" i="84"/>
  <c r="AR235" i="84"/>
  <c r="AQ235" i="84"/>
  <c r="AP235" i="84"/>
  <c r="AO235" i="84"/>
  <c r="AN235" i="84"/>
  <c r="AM235" i="84"/>
  <c r="AL235" i="84"/>
  <c r="AK235" i="84"/>
  <c r="AJ235" i="84"/>
  <c r="AI235" i="84"/>
  <c r="AH235" i="84"/>
  <c r="AG235" i="84"/>
  <c r="AF235" i="84"/>
  <c r="AE235" i="84"/>
  <c r="AD235" i="84"/>
  <c r="AC235" i="84"/>
  <c r="AB235" i="84"/>
  <c r="AA235" i="84"/>
  <c r="Z235" i="84"/>
  <c r="Y235" i="84"/>
  <c r="X235" i="84"/>
  <c r="W235" i="84"/>
  <c r="V235" i="84"/>
  <c r="U235" i="84"/>
  <c r="T235" i="84"/>
  <c r="S235" i="84"/>
  <c r="R235" i="84"/>
  <c r="Q235" i="84"/>
  <c r="P235" i="84"/>
  <c r="O235" i="84"/>
  <c r="N235" i="84"/>
  <c r="M235" i="84"/>
  <c r="L235" i="84"/>
  <c r="K235" i="84"/>
  <c r="J235" i="84"/>
  <c r="I235" i="84"/>
  <c r="H235" i="84"/>
  <c r="G235" i="84"/>
  <c r="F235" i="84"/>
  <c r="E235" i="84"/>
  <c r="D235" i="84"/>
  <c r="BN234" i="84"/>
  <c r="BM234" i="84"/>
  <c r="BL234" i="84"/>
  <c r="BK234" i="84"/>
  <c r="BJ234" i="84"/>
  <c r="BI234" i="84"/>
  <c r="BH234" i="84"/>
  <c r="BG234" i="84"/>
  <c r="BF234" i="84"/>
  <c r="BE234" i="84"/>
  <c r="BD234" i="84"/>
  <c r="BC234" i="84"/>
  <c r="BB234" i="84"/>
  <c r="BA234" i="84"/>
  <c r="AZ234" i="84"/>
  <c r="AY234" i="84"/>
  <c r="AX234" i="84"/>
  <c r="AW234" i="84"/>
  <c r="AV234" i="84"/>
  <c r="AU234" i="84"/>
  <c r="AT234" i="84"/>
  <c r="AS234" i="84"/>
  <c r="AR234" i="84"/>
  <c r="AQ234" i="84"/>
  <c r="AP234" i="84"/>
  <c r="AO234" i="84"/>
  <c r="AN234" i="84"/>
  <c r="AM234" i="84"/>
  <c r="AL234" i="84"/>
  <c r="AK234" i="84"/>
  <c r="AJ234" i="84"/>
  <c r="AI234" i="84"/>
  <c r="AH234" i="84"/>
  <c r="AG234" i="84"/>
  <c r="AF234" i="84"/>
  <c r="AE234" i="84"/>
  <c r="AD234" i="84"/>
  <c r="AC234" i="84"/>
  <c r="AB234" i="84"/>
  <c r="AA234" i="84"/>
  <c r="Z234" i="84"/>
  <c r="Y234" i="84"/>
  <c r="X234" i="84"/>
  <c r="W234" i="84"/>
  <c r="V234" i="84"/>
  <c r="U234" i="84"/>
  <c r="T234" i="84"/>
  <c r="S234" i="84"/>
  <c r="R234" i="84"/>
  <c r="Q234" i="84"/>
  <c r="P234" i="84"/>
  <c r="O234" i="84"/>
  <c r="N234" i="84"/>
  <c r="M234" i="84"/>
  <c r="L234" i="84"/>
  <c r="K234" i="84"/>
  <c r="J234" i="84"/>
  <c r="I234" i="84"/>
  <c r="H234" i="84"/>
  <c r="G234" i="84"/>
  <c r="F234" i="84"/>
  <c r="E234" i="84"/>
  <c r="D234" i="84"/>
  <c r="BN233" i="84"/>
  <c r="BM233" i="84"/>
  <c r="BL233" i="84"/>
  <c r="BK233" i="84"/>
  <c r="BJ233" i="84"/>
  <c r="BI233" i="84"/>
  <c r="BH233" i="84"/>
  <c r="BG233" i="84"/>
  <c r="BF233" i="84"/>
  <c r="BE233" i="84"/>
  <c r="BD233" i="84"/>
  <c r="BC233" i="84"/>
  <c r="BB233" i="84"/>
  <c r="BA233" i="84"/>
  <c r="AZ233" i="84"/>
  <c r="AY233" i="84"/>
  <c r="AX233" i="84"/>
  <c r="AW233" i="84"/>
  <c r="AV233" i="84"/>
  <c r="AU233" i="84"/>
  <c r="AT233" i="84"/>
  <c r="AS233" i="84"/>
  <c r="AR233" i="84"/>
  <c r="AQ233" i="84"/>
  <c r="AP233" i="84"/>
  <c r="AO233" i="84"/>
  <c r="AN233" i="84"/>
  <c r="AM233" i="84"/>
  <c r="AL233" i="84"/>
  <c r="AK233" i="84"/>
  <c r="AJ233" i="84"/>
  <c r="AI233" i="84"/>
  <c r="AH233" i="84"/>
  <c r="AG233" i="84"/>
  <c r="AF233" i="84"/>
  <c r="AE233" i="84"/>
  <c r="AD233" i="84"/>
  <c r="AC233" i="84"/>
  <c r="AB233" i="84"/>
  <c r="AA233" i="84"/>
  <c r="Z233" i="84"/>
  <c r="Y233" i="84"/>
  <c r="X233" i="84"/>
  <c r="W233" i="84"/>
  <c r="V233" i="84"/>
  <c r="U233" i="84"/>
  <c r="T233" i="84"/>
  <c r="S233" i="84"/>
  <c r="R233" i="84"/>
  <c r="Q233" i="84"/>
  <c r="P233" i="84"/>
  <c r="O233" i="84"/>
  <c r="N233" i="84"/>
  <c r="M233" i="84"/>
  <c r="L233" i="84"/>
  <c r="K233" i="84"/>
  <c r="J233" i="84"/>
  <c r="I233" i="84"/>
  <c r="H233" i="84"/>
  <c r="G233" i="84"/>
  <c r="F233" i="84"/>
  <c r="E233" i="84"/>
  <c r="D233" i="84"/>
  <c r="BN232" i="84"/>
  <c r="BM232" i="84"/>
  <c r="BL232" i="84"/>
  <c r="BK232" i="84"/>
  <c r="BJ232" i="84"/>
  <c r="BI232" i="84"/>
  <c r="BH232" i="84"/>
  <c r="BG232" i="84"/>
  <c r="BF232" i="84"/>
  <c r="BE232" i="84"/>
  <c r="BD232" i="84"/>
  <c r="BC232" i="84"/>
  <c r="BB232" i="84"/>
  <c r="BA232" i="84"/>
  <c r="AZ232" i="84"/>
  <c r="AY232" i="84"/>
  <c r="AX232" i="84"/>
  <c r="AW232" i="84"/>
  <c r="AV232" i="84"/>
  <c r="AU232" i="84"/>
  <c r="AT232" i="84"/>
  <c r="AS232" i="84"/>
  <c r="AR232" i="84"/>
  <c r="AQ232" i="84"/>
  <c r="AP232" i="84"/>
  <c r="AO232" i="84"/>
  <c r="AN232" i="84"/>
  <c r="AM232" i="84"/>
  <c r="AL232" i="84"/>
  <c r="AK232" i="84"/>
  <c r="AJ232" i="84"/>
  <c r="AI232" i="84"/>
  <c r="AH232" i="84"/>
  <c r="AG232" i="84"/>
  <c r="AF232" i="84"/>
  <c r="AE232" i="84"/>
  <c r="AD232" i="84"/>
  <c r="AC232" i="84"/>
  <c r="AB232" i="84"/>
  <c r="AA232" i="84"/>
  <c r="Z232" i="84"/>
  <c r="Y232" i="84"/>
  <c r="X232" i="84"/>
  <c r="W232" i="84"/>
  <c r="V232" i="84"/>
  <c r="U232" i="84"/>
  <c r="T232" i="84"/>
  <c r="S232" i="84"/>
  <c r="R232" i="84"/>
  <c r="Q232" i="84"/>
  <c r="P232" i="84"/>
  <c r="O232" i="84"/>
  <c r="N232" i="84"/>
  <c r="M232" i="84"/>
  <c r="L232" i="84"/>
  <c r="K232" i="84"/>
  <c r="J232" i="84"/>
  <c r="I232" i="84"/>
  <c r="H232" i="84"/>
  <c r="G232" i="84"/>
  <c r="F232" i="84"/>
  <c r="E232" i="84"/>
  <c r="D232" i="84"/>
  <c r="BN231" i="84"/>
  <c r="BM231" i="84"/>
  <c r="BL231" i="84"/>
  <c r="BK231" i="84"/>
  <c r="BJ231" i="84"/>
  <c r="BI231" i="84"/>
  <c r="BH231" i="84"/>
  <c r="BG231" i="84"/>
  <c r="BF231" i="84"/>
  <c r="BE231" i="84"/>
  <c r="BD231" i="84"/>
  <c r="BC231" i="84"/>
  <c r="BB231" i="84"/>
  <c r="BA231" i="84"/>
  <c r="AZ231" i="84"/>
  <c r="AY231" i="84"/>
  <c r="AX231" i="84"/>
  <c r="AW231" i="84"/>
  <c r="AV231" i="84"/>
  <c r="AU231" i="84"/>
  <c r="AT231" i="84"/>
  <c r="AS231" i="84"/>
  <c r="AR231" i="84"/>
  <c r="AQ231" i="84"/>
  <c r="AP231" i="84"/>
  <c r="AO231" i="84"/>
  <c r="AN231" i="84"/>
  <c r="AM231" i="84"/>
  <c r="AL231" i="84"/>
  <c r="AK231" i="84"/>
  <c r="AJ231" i="84"/>
  <c r="AI231" i="84"/>
  <c r="AH231" i="84"/>
  <c r="AG231" i="84"/>
  <c r="AF231" i="84"/>
  <c r="AE231" i="84"/>
  <c r="AD231" i="84"/>
  <c r="AC231" i="84"/>
  <c r="AB231" i="84"/>
  <c r="AA231" i="84"/>
  <c r="Z231" i="84"/>
  <c r="Y231" i="84"/>
  <c r="X231" i="84"/>
  <c r="W231" i="84"/>
  <c r="V231" i="84"/>
  <c r="U231" i="84"/>
  <c r="T231" i="84"/>
  <c r="S231" i="84"/>
  <c r="R231" i="84"/>
  <c r="Q231" i="84"/>
  <c r="P231" i="84"/>
  <c r="O231" i="84"/>
  <c r="N231" i="84"/>
  <c r="M231" i="84"/>
  <c r="L231" i="84"/>
  <c r="K231" i="84"/>
  <c r="J231" i="84"/>
  <c r="I231" i="84"/>
  <c r="H231" i="84"/>
  <c r="G231" i="84"/>
  <c r="F231" i="84"/>
  <c r="E231" i="84"/>
  <c r="D231" i="84"/>
  <c r="BN230" i="84"/>
  <c r="BM230" i="84"/>
  <c r="BL230" i="84"/>
  <c r="BK230" i="84"/>
  <c r="BJ230" i="84"/>
  <c r="BI230" i="84"/>
  <c r="BH230" i="84"/>
  <c r="BG230" i="84"/>
  <c r="BF230" i="84"/>
  <c r="BE230" i="84"/>
  <c r="BD230" i="84"/>
  <c r="BC230" i="84"/>
  <c r="BB230" i="84"/>
  <c r="BA230" i="84"/>
  <c r="AZ230" i="84"/>
  <c r="AY230" i="84"/>
  <c r="AX230" i="84"/>
  <c r="AW230" i="84"/>
  <c r="AV230" i="84"/>
  <c r="AU230" i="84"/>
  <c r="AT230" i="84"/>
  <c r="AS230" i="84"/>
  <c r="AR230" i="84"/>
  <c r="AQ230" i="84"/>
  <c r="AP230" i="84"/>
  <c r="AO230" i="84"/>
  <c r="AN230" i="84"/>
  <c r="AM230" i="84"/>
  <c r="AL230" i="84"/>
  <c r="AK230" i="84"/>
  <c r="AJ230" i="84"/>
  <c r="AI230" i="84"/>
  <c r="AH230" i="84"/>
  <c r="AG230" i="84"/>
  <c r="AF230" i="84"/>
  <c r="AE230" i="84"/>
  <c r="AD230" i="84"/>
  <c r="AC230" i="84"/>
  <c r="AB230" i="84"/>
  <c r="AA230" i="84"/>
  <c r="Z230" i="84"/>
  <c r="Y230" i="84"/>
  <c r="X230" i="84"/>
  <c r="W230" i="84"/>
  <c r="V230" i="84"/>
  <c r="U230" i="84"/>
  <c r="T230" i="84"/>
  <c r="S230" i="84"/>
  <c r="R230" i="84"/>
  <c r="Q230" i="84"/>
  <c r="P230" i="84"/>
  <c r="O230" i="84"/>
  <c r="N230" i="84"/>
  <c r="M230" i="84"/>
  <c r="L230" i="84"/>
  <c r="K230" i="84"/>
  <c r="J230" i="84"/>
  <c r="I230" i="84"/>
  <c r="H230" i="84"/>
  <c r="G230" i="84"/>
  <c r="F230" i="84"/>
  <c r="E230" i="84"/>
  <c r="D230" i="84"/>
  <c r="BN229" i="84"/>
  <c r="BM229" i="84"/>
  <c r="BL229" i="84"/>
  <c r="BK229" i="84"/>
  <c r="BJ229" i="84"/>
  <c r="BI229" i="84"/>
  <c r="BH229" i="84"/>
  <c r="BG229" i="84"/>
  <c r="BF229" i="84"/>
  <c r="BE229" i="84"/>
  <c r="BD229" i="84"/>
  <c r="BC229" i="84"/>
  <c r="BB229" i="84"/>
  <c r="BA229" i="84"/>
  <c r="AZ229" i="84"/>
  <c r="AY229" i="84"/>
  <c r="AX229" i="84"/>
  <c r="AW229" i="84"/>
  <c r="AV229" i="84"/>
  <c r="AU229" i="84"/>
  <c r="AT229" i="84"/>
  <c r="AS229" i="84"/>
  <c r="AR229" i="84"/>
  <c r="AQ229" i="84"/>
  <c r="AP229" i="84"/>
  <c r="AO229" i="84"/>
  <c r="AN229" i="84"/>
  <c r="AM229" i="84"/>
  <c r="AL229" i="84"/>
  <c r="AK229" i="84"/>
  <c r="AJ229" i="84"/>
  <c r="AI229" i="84"/>
  <c r="AH229" i="84"/>
  <c r="AG229" i="84"/>
  <c r="AF229" i="84"/>
  <c r="AE229" i="84"/>
  <c r="AD229" i="84"/>
  <c r="AC229" i="84"/>
  <c r="AB229" i="84"/>
  <c r="AA229" i="84"/>
  <c r="Z229" i="84"/>
  <c r="Y229" i="84"/>
  <c r="X229" i="84"/>
  <c r="W229" i="84"/>
  <c r="V229" i="84"/>
  <c r="U229" i="84"/>
  <c r="T229" i="84"/>
  <c r="S229" i="84"/>
  <c r="R229" i="84"/>
  <c r="Q229" i="84"/>
  <c r="P229" i="84"/>
  <c r="O229" i="84"/>
  <c r="N229" i="84"/>
  <c r="M229" i="84"/>
  <c r="L229" i="84"/>
  <c r="K229" i="84"/>
  <c r="J229" i="84"/>
  <c r="I229" i="84"/>
  <c r="H229" i="84"/>
  <c r="G229" i="84"/>
  <c r="F229" i="84"/>
  <c r="E229" i="84"/>
  <c r="D229" i="84"/>
  <c r="BM225" i="84"/>
  <c r="BL225" i="84"/>
  <c r="BJ225" i="84"/>
  <c r="BI225" i="84"/>
  <c r="BG225" i="84"/>
  <c r="BF225" i="84"/>
  <c r="BD225" i="84"/>
  <c r="BC225" i="84"/>
  <c r="BA225" i="84"/>
  <c r="AZ225" i="84"/>
  <c r="AX225" i="84"/>
  <c r="AW225" i="84"/>
  <c r="AU225" i="84"/>
  <c r="AT225" i="84"/>
  <c r="AR225" i="84"/>
  <c r="AQ225" i="84"/>
  <c r="AO225" i="84"/>
  <c r="AN225" i="84"/>
  <c r="AL225" i="84"/>
  <c r="AK225" i="84"/>
  <c r="AI225" i="84"/>
  <c r="AH225" i="84"/>
  <c r="AF225" i="84"/>
  <c r="AE225" i="84"/>
  <c r="AC225" i="84"/>
  <c r="AB225" i="84"/>
  <c r="Z225" i="84"/>
  <c r="Y225" i="84"/>
  <c r="W225" i="84"/>
  <c r="V225" i="84"/>
  <c r="T225" i="84"/>
  <c r="S225" i="84"/>
  <c r="Q225" i="84"/>
  <c r="P225" i="84"/>
  <c r="N225" i="84"/>
  <c r="M225" i="84"/>
  <c r="K225" i="84"/>
  <c r="J225" i="84"/>
  <c r="H225" i="84"/>
  <c r="G225" i="84"/>
  <c r="E225" i="84"/>
  <c r="D225" i="84"/>
  <c r="BN224" i="84"/>
  <c r="BM224" i="84"/>
  <c r="BL224" i="84"/>
  <c r="BK224" i="84"/>
  <c r="BJ224" i="84"/>
  <c r="BI224" i="84"/>
  <c r="BH224" i="84"/>
  <c r="BG224" i="84"/>
  <c r="BF224" i="84"/>
  <c r="BE224" i="84"/>
  <c r="BD224" i="84"/>
  <c r="BC224" i="84"/>
  <c r="BB224" i="84"/>
  <c r="BA224" i="84"/>
  <c r="AZ224" i="84"/>
  <c r="AY224" i="84"/>
  <c r="AX224" i="84"/>
  <c r="AW224" i="84"/>
  <c r="AV224" i="84"/>
  <c r="AU224" i="84"/>
  <c r="AT224" i="84"/>
  <c r="AS224" i="84"/>
  <c r="AR224" i="84"/>
  <c r="AQ224" i="84"/>
  <c r="AP224" i="84"/>
  <c r="AO224" i="84"/>
  <c r="AN224" i="84"/>
  <c r="AM224" i="84"/>
  <c r="AL224" i="84"/>
  <c r="AK224" i="84"/>
  <c r="AJ224" i="84"/>
  <c r="AI224" i="84"/>
  <c r="AH224" i="84"/>
  <c r="AG224" i="84"/>
  <c r="AF224" i="84"/>
  <c r="AE224" i="84"/>
  <c r="AD224" i="84"/>
  <c r="AC224" i="84"/>
  <c r="AB224" i="84"/>
  <c r="AA224" i="84"/>
  <c r="Z224" i="84"/>
  <c r="Y224" i="84"/>
  <c r="X224" i="84"/>
  <c r="W224" i="84"/>
  <c r="V224" i="84"/>
  <c r="U224" i="84"/>
  <c r="T224" i="84"/>
  <c r="S224" i="84"/>
  <c r="R224" i="84"/>
  <c r="Q224" i="84"/>
  <c r="P224" i="84"/>
  <c r="O224" i="84"/>
  <c r="N224" i="84"/>
  <c r="M224" i="84"/>
  <c r="L224" i="84"/>
  <c r="K224" i="84"/>
  <c r="J224" i="84"/>
  <c r="I224" i="84"/>
  <c r="H224" i="84"/>
  <c r="G224" i="84"/>
  <c r="F224" i="84"/>
  <c r="E224" i="84"/>
  <c r="D224" i="84"/>
  <c r="BN223" i="84"/>
  <c r="BM223" i="84"/>
  <c r="BL223" i="84"/>
  <c r="BK223" i="84"/>
  <c r="BJ223" i="84"/>
  <c r="BI223" i="84"/>
  <c r="BH223" i="84"/>
  <c r="BG223" i="84"/>
  <c r="BF223" i="84"/>
  <c r="BE223" i="84"/>
  <c r="BD223" i="84"/>
  <c r="BC223" i="84"/>
  <c r="BB223" i="84"/>
  <c r="BA223" i="84"/>
  <c r="AZ223" i="84"/>
  <c r="AY223" i="84"/>
  <c r="AX223" i="84"/>
  <c r="AW223" i="84"/>
  <c r="AV223" i="84"/>
  <c r="AU223" i="84"/>
  <c r="AT223" i="84"/>
  <c r="AS223" i="84"/>
  <c r="AR223" i="84"/>
  <c r="AQ223" i="84"/>
  <c r="AP223" i="84"/>
  <c r="AO223" i="84"/>
  <c r="AN223" i="84"/>
  <c r="AM223" i="84"/>
  <c r="AL223" i="84"/>
  <c r="AK223" i="84"/>
  <c r="AJ223" i="84"/>
  <c r="AI223" i="84"/>
  <c r="AH223" i="84"/>
  <c r="AG223" i="84"/>
  <c r="AF223" i="84"/>
  <c r="AE223" i="84"/>
  <c r="AD223" i="84"/>
  <c r="AC223" i="84"/>
  <c r="AB223" i="84"/>
  <c r="AA223" i="84"/>
  <c r="Z223" i="84"/>
  <c r="Y223" i="84"/>
  <c r="X223" i="84"/>
  <c r="W223" i="84"/>
  <c r="V223" i="84"/>
  <c r="U223" i="84"/>
  <c r="T223" i="84"/>
  <c r="S223" i="84"/>
  <c r="R223" i="84"/>
  <c r="Q223" i="84"/>
  <c r="P223" i="84"/>
  <c r="O223" i="84"/>
  <c r="N223" i="84"/>
  <c r="M223" i="84"/>
  <c r="L223" i="84"/>
  <c r="K223" i="84"/>
  <c r="J223" i="84"/>
  <c r="I223" i="84"/>
  <c r="H223" i="84"/>
  <c r="G223" i="84"/>
  <c r="F223" i="84"/>
  <c r="E223" i="84"/>
  <c r="D223" i="84"/>
  <c r="BN222" i="84"/>
  <c r="BM222" i="84"/>
  <c r="BL222" i="84"/>
  <c r="BK222" i="84"/>
  <c r="BJ222" i="84"/>
  <c r="BI222" i="84"/>
  <c r="BH222" i="84"/>
  <c r="BG222" i="84"/>
  <c r="BF222" i="84"/>
  <c r="BE222" i="84"/>
  <c r="BD222" i="84"/>
  <c r="BC222" i="84"/>
  <c r="BB222" i="84"/>
  <c r="BA222" i="84"/>
  <c r="AZ222" i="84"/>
  <c r="AY222" i="84"/>
  <c r="AX222" i="84"/>
  <c r="AW222" i="84"/>
  <c r="AV222" i="84"/>
  <c r="AU222" i="84"/>
  <c r="AT222" i="84"/>
  <c r="AS222" i="84"/>
  <c r="AR222" i="84"/>
  <c r="AQ222" i="84"/>
  <c r="AP222" i="84"/>
  <c r="AO222" i="84"/>
  <c r="AN222" i="84"/>
  <c r="AM222" i="84"/>
  <c r="AL222" i="84"/>
  <c r="AK222" i="84"/>
  <c r="AJ222" i="84"/>
  <c r="AI222" i="84"/>
  <c r="AH222" i="84"/>
  <c r="AG222" i="84"/>
  <c r="AF222" i="84"/>
  <c r="AE222" i="84"/>
  <c r="AD222" i="84"/>
  <c r="AC222" i="84"/>
  <c r="AB222" i="84"/>
  <c r="AA222" i="84"/>
  <c r="Z222" i="84"/>
  <c r="Y222" i="84"/>
  <c r="X222" i="84"/>
  <c r="W222" i="84"/>
  <c r="V222" i="84"/>
  <c r="U222" i="84"/>
  <c r="T222" i="84"/>
  <c r="S222" i="84"/>
  <c r="R222" i="84"/>
  <c r="Q222" i="84"/>
  <c r="P222" i="84"/>
  <c r="O222" i="84"/>
  <c r="N222" i="84"/>
  <c r="M222" i="84"/>
  <c r="L222" i="84"/>
  <c r="K222" i="84"/>
  <c r="J222" i="84"/>
  <c r="I222" i="84"/>
  <c r="H222" i="84"/>
  <c r="G222" i="84"/>
  <c r="F222" i="84"/>
  <c r="E222" i="84"/>
  <c r="D222" i="84"/>
  <c r="BN221" i="84"/>
  <c r="BM221" i="84"/>
  <c r="BL221" i="84"/>
  <c r="BK221" i="84"/>
  <c r="BJ221" i="84"/>
  <c r="BI221" i="84"/>
  <c r="BH221" i="84"/>
  <c r="BG221" i="84"/>
  <c r="BF221" i="84"/>
  <c r="BE221" i="84"/>
  <c r="BD221" i="84"/>
  <c r="BC221" i="84"/>
  <c r="BB221" i="84"/>
  <c r="BA221" i="84"/>
  <c r="AZ221" i="84"/>
  <c r="AY221" i="84"/>
  <c r="AX221" i="84"/>
  <c r="AW221" i="84"/>
  <c r="AV221" i="84"/>
  <c r="AU221" i="84"/>
  <c r="AT221" i="84"/>
  <c r="AS221" i="84"/>
  <c r="AR221" i="84"/>
  <c r="AQ221" i="84"/>
  <c r="AP221" i="84"/>
  <c r="AO221" i="84"/>
  <c r="AN221" i="84"/>
  <c r="AM221" i="84"/>
  <c r="AL221" i="84"/>
  <c r="AK221" i="84"/>
  <c r="AJ221" i="84"/>
  <c r="AI221" i="84"/>
  <c r="AH221" i="84"/>
  <c r="AG221" i="84"/>
  <c r="AF221" i="84"/>
  <c r="AE221" i="84"/>
  <c r="AD221" i="84"/>
  <c r="AC221" i="84"/>
  <c r="AB221" i="84"/>
  <c r="AA221" i="84"/>
  <c r="Z221" i="84"/>
  <c r="Y221" i="84"/>
  <c r="X221" i="84"/>
  <c r="W221" i="84"/>
  <c r="V221" i="84"/>
  <c r="U221" i="84"/>
  <c r="T221" i="84"/>
  <c r="S221" i="84"/>
  <c r="R221" i="84"/>
  <c r="Q221" i="84"/>
  <c r="P221" i="84"/>
  <c r="O221" i="84"/>
  <c r="N221" i="84"/>
  <c r="M221" i="84"/>
  <c r="L221" i="84"/>
  <c r="K221" i="84"/>
  <c r="J221" i="84"/>
  <c r="I221" i="84"/>
  <c r="H221" i="84"/>
  <c r="G221" i="84"/>
  <c r="F221" i="84"/>
  <c r="E221" i="84"/>
  <c r="D221" i="84"/>
  <c r="BN220" i="84"/>
  <c r="BM220" i="84"/>
  <c r="BL220" i="84"/>
  <c r="BK220" i="84"/>
  <c r="BJ220" i="84"/>
  <c r="BI220" i="84"/>
  <c r="BH220" i="84"/>
  <c r="BG220" i="84"/>
  <c r="BF220" i="84"/>
  <c r="BE220" i="84"/>
  <c r="BD220" i="84"/>
  <c r="BC220" i="84"/>
  <c r="BB220" i="84"/>
  <c r="BA220" i="84"/>
  <c r="AZ220" i="84"/>
  <c r="AY220" i="84"/>
  <c r="AX220" i="84"/>
  <c r="AW220" i="84"/>
  <c r="AV220" i="84"/>
  <c r="AU220" i="84"/>
  <c r="AT220" i="84"/>
  <c r="AS220" i="84"/>
  <c r="AR220" i="84"/>
  <c r="AQ220" i="84"/>
  <c r="AP220" i="84"/>
  <c r="AO220" i="84"/>
  <c r="AN220" i="84"/>
  <c r="AM220" i="84"/>
  <c r="AL220" i="84"/>
  <c r="AK220" i="84"/>
  <c r="AJ220" i="84"/>
  <c r="AI220" i="84"/>
  <c r="AH220" i="84"/>
  <c r="AG220" i="84"/>
  <c r="AF220" i="84"/>
  <c r="AE220" i="84"/>
  <c r="AD220" i="84"/>
  <c r="AC220" i="84"/>
  <c r="AB220" i="84"/>
  <c r="AA220" i="84"/>
  <c r="Z220" i="84"/>
  <c r="Y220" i="84"/>
  <c r="X220" i="84"/>
  <c r="W220" i="84"/>
  <c r="V220" i="84"/>
  <c r="U220" i="84"/>
  <c r="T220" i="84"/>
  <c r="S220" i="84"/>
  <c r="R220" i="84"/>
  <c r="Q220" i="84"/>
  <c r="P220" i="84"/>
  <c r="O220" i="84"/>
  <c r="N220" i="84"/>
  <c r="M220" i="84"/>
  <c r="L220" i="84"/>
  <c r="K220" i="84"/>
  <c r="J220" i="84"/>
  <c r="I220" i="84"/>
  <c r="H220" i="84"/>
  <c r="G220" i="84"/>
  <c r="F220" i="84"/>
  <c r="E220" i="84"/>
  <c r="D220" i="84"/>
  <c r="BN219" i="84"/>
  <c r="BM219" i="84"/>
  <c r="BL219" i="84"/>
  <c r="BK219" i="84"/>
  <c r="BJ219" i="84"/>
  <c r="BI219" i="84"/>
  <c r="BH219" i="84"/>
  <c r="BG219" i="84"/>
  <c r="BF219" i="84"/>
  <c r="BE219" i="84"/>
  <c r="BD219" i="84"/>
  <c r="BC219" i="84"/>
  <c r="BB219" i="84"/>
  <c r="BA219" i="84"/>
  <c r="AZ219" i="84"/>
  <c r="AY219" i="84"/>
  <c r="AX219" i="84"/>
  <c r="AW219" i="84"/>
  <c r="AV219" i="84"/>
  <c r="AU219" i="84"/>
  <c r="AT219" i="84"/>
  <c r="AS219" i="84"/>
  <c r="AR219" i="84"/>
  <c r="AQ219" i="84"/>
  <c r="AP219" i="84"/>
  <c r="AO219" i="84"/>
  <c r="AN219" i="84"/>
  <c r="AM219" i="84"/>
  <c r="AL219" i="84"/>
  <c r="AK219" i="84"/>
  <c r="AJ219" i="84"/>
  <c r="AI219" i="84"/>
  <c r="AH219" i="84"/>
  <c r="AG219" i="84"/>
  <c r="AF219" i="84"/>
  <c r="AE219" i="84"/>
  <c r="AD219" i="84"/>
  <c r="AC219" i="84"/>
  <c r="AB219" i="84"/>
  <c r="AA219" i="84"/>
  <c r="Z219" i="84"/>
  <c r="Y219" i="84"/>
  <c r="X219" i="84"/>
  <c r="W219" i="84"/>
  <c r="V219" i="84"/>
  <c r="U219" i="84"/>
  <c r="T219" i="84"/>
  <c r="S219" i="84"/>
  <c r="R219" i="84"/>
  <c r="Q219" i="84"/>
  <c r="P219" i="84"/>
  <c r="O219" i="84"/>
  <c r="N219" i="84"/>
  <c r="M219" i="84"/>
  <c r="L219" i="84"/>
  <c r="K219" i="84"/>
  <c r="J219" i="84"/>
  <c r="I219" i="84"/>
  <c r="H219" i="84"/>
  <c r="G219" i="84"/>
  <c r="F219" i="84"/>
  <c r="E219" i="84"/>
  <c r="D219" i="84"/>
  <c r="BN218" i="84"/>
  <c r="BM218" i="84"/>
  <c r="BL218" i="84"/>
  <c r="BK218" i="84"/>
  <c r="BJ218" i="84"/>
  <c r="BI218" i="84"/>
  <c r="BH218" i="84"/>
  <c r="BG218" i="84"/>
  <c r="BF218" i="84"/>
  <c r="BE218" i="84"/>
  <c r="BD218" i="84"/>
  <c r="BC218" i="84"/>
  <c r="BB218" i="84"/>
  <c r="BA218" i="84"/>
  <c r="AZ218" i="84"/>
  <c r="AY218" i="84"/>
  <c r="AX218" i="84"/>
  <c r="AW218" i="84"/>
  <c r="AV218" i="84"/>
  <c r="AU218" i="84"/>
  <c r="AT218" i="84"/>
  <c r="AS218" i="84"/>
  <c r="AR218" i="84"/>
  <c r="AQ218" i="84"/>
  <c r="AP218" i="84"/>
  <c r="AO218" i="84"/>
  <c r="AN218" i="84"/>
  <c r="AM218" i="84"/>
  <c r="AL218" i="84"/>
  <c r="AK218" i="84"/>
  <c r="AJ218" i="84"/>
  <c r="AI218" i="84"/>
  <c r="AH218" i="84"/>
  <c r="AG218" i="84"/>
  <c r="AF218" i="84"/>
  <c r="AE218" i="84"/>
  <c r="AD218" i="84"/>
  <c r="AC218" i="84"/>
  <c r="AB218" i="84"/>
  <c r="AA218" i="84"/>
  <c r="Z218" i="84"/>
  <c r="Y218" i="84"/>
  <c r="X218" i="84"/>
  <c r="W218" i="84"/>
  <c r="V218" i="84"/>
  <c r="U218" i="84"/>
  <c r="T218" i="84"/>
  <c r="S218" i="84"/>
  <c r="R218" i="84"/>
  <c r="Q218" i="84"/>
  <c r="P218" i="84"/>
  <c r="O218" i="84"/>
  <c r="N218" i="84"/>
  <c r="M218" i="84"/>
  <c r="L218" i="84"/>
  <c r="K218" i="84"/>
  <c r="J218" i="84"/>
  <c r="I218" i="84"/>
  <c r="H218" i="84"/>
  <c r="G218" i="84"/>
  <c r="F218" i="84"/>
  <c r="E218" i="84"/>
  <c r="D218" i="84"/>
  <c r="BN217" i="84"/>
  <c r="BM217" i="84"/>
  <c r="BL217" i="84"/>
  <c r="BK217" i="84"/>
  <c r="BJ217" i="84"/>
  <c r="BI217" i="84"/>
  <c r="BH217" i="84"/>
  <c r="BG217" i="84"/>
  <c r="BF217" i="84"/>
  <c r="BE217" i="84"/>
  <c r="BD217" i="84"/>
  <c r="BC217" i="84"/>
  <c r="BB217" i="84"/>
  <c r="BA217" i="84"/>
  <c r="AZ217" i="84"/>
  <c r="AY217" i="84"/>
  <c r="AX217" i="84"/>
  <c r="AW217" i="84"/>
  <c r="AV217" i="84"/>
  <c r="AU217" i="84"/>
  <c r="AT217" i="84"/>
  <c r="AS217" i="84"/>
  <c r="AR217" i="84"/>
  <c r="AQ217" i="84"/>
  <c r="AP217" i="84"/>
  <c r="AO217" i="84"/>
  <c r="AN217" i="84"/>
  <c r="AM217" i="84"/>
  <c r="AL217" i="84"/>
  <c r="AK217" i="84"/>
  <c r="AJ217" i="84"/>
  <c r="AI217" i="84"/>
  <c r="AH217" i="84"/>
  <c r="AG217" i="84"/>
  <c r="AF217" i="84"/>
  <c r="AE217" i="84"/>
  <c r="AD217" i="84"/>
  <c r="AC217" i="84"/>
  <c r="AB217" i="84"/>
  <c r="AA217" i="84"/>
  <c r="Z217" i="84"/>
  <c r="Y217" i="84"/>
  <c r="X217" i="84"/>
  <c r="W217" i="84"/>
  <c r="V217" i="84"/>
  <c r="U217" i="84"/>
  <c r="T217" i="84"/>
  <c r="S217" i="84"/>
  <c r="R217" i="84"/>
  <c r="Q217" i="84"/>
  <c r="P217" i="84"/>
  <c r="O217" i="84"/>
  <c r="N217" i="84"/>
  <c r="M217" i="84"/>
  <c r="L217" i="84"/>
  <c r="K217" i="84"/>
  <c r="J217" i="84"/>
  <c r="I217" i="84"/>
  <c r="H217" i="84"/>
  <c r="G217" i="84"/>
  <c r="F217" i="84"/>
  <c r="E217" i="84"/>
  <c r="D217" i="84"/>
  <c r="BN216" i="84"/>
  <c r="BM216" i="84"/>
  <c r="BL216" i="84"/>
  <c r="BK216" i="84"/>
  <c r="BJ216" i="84"/>
  <c r="BI216" i="84"/>
  <c r="BH216" i="84"/>
  <c r="BG216" i="84"/>
  <c r="BF216" i="84"/>
  <c r="BE216" i="84"/>
  <c r="BD216" i="84"/>
  <c r="BC216" i="84"/>
  <c r="BB216" i="84"/>
  <c r="BA216" i="84"/>
  <c r="AZ216" i="84"/>
  <c r="AY216" i="84"/>
  <c r="AX216" i="84"/>
  <c r="AW216" i="84"/>
  <c r="AV216" i="84"/>
  <c r="AU216" i="84"/>
  <c r="AT216" i="84"/>
  <c r="AS216" i="84"/>
  <c r="AR216" i="84"/>
  <c r="AQ216" i="84"/>
  <c r="AP216" i="84"/>
  <c r="AO216" i="84"/>
  <c r="AN216" i="84"/>
  <c r="AM216" i="84"/>
  <c r="AL216" i="84"/>
  <c r="AK216" i="84"/>
  <c r="AJ216" i="84"/>
  <c r="AI216" i="84"/>
  <c r="AH216" i="84"/>
  <c r="AG216" i="84"/>
  <c r="AF216" i="84"/>
  <c r="AE216" i="84"/>
  <c r="AD216" i="84"/>
  <c r="AC216" i="84"/>
  <c r="AB216" i="84"/>
  <c r="AA216" i="84"/>
  <c r="Z216" i="84"/>
  <c r="Y216" i="84"/>
  <c r="X216" i="84"/>
  <c r="W216" i="84"/>
  <c r="V216" i="84"/>
  <c r="U216" i="84"/>
  <c r="T216" i="84"/>
  <c r="S216" i="84"/>
  <c r="R216" i="84"/>
  <c r="Q216" i="84"/>
  <c r="P216" i="84"/>
  <c r="O216" i="84"/>
  <c r="N216" i="84"/>
  <c r="M216" i="84"/>
  <c r="L216" i="84"/>
  <c r="K216" i="84"/>
  <c r="J216" i="84"/>
  <c r="I216" i="84"/>
  <c r="H216" i="84"/>
  <c r="G216" i="84"/>
  <c r="F216" i="84"/>
  <c r="E216" i="84"/>
  <c r="D216" i="84"/>
  <c r="BN215" i="84"/>
  <c r="BM215" i="84"/>
  <c r="BL215" i="84"/>
  <c r="BK215" i="84"/>
  <c r="BJ215" i="84"/>
  <c r="BI215" i="84"/>
  <c r="BH215" i="84"/>
  <c r="BG215" i="84"/>
  <c r="BF215" i="84"/>
  <c r="BE215" i="84"/>
  <c r="BD215" i="84"/>
  <c r="BC215" i="84"/>
  <c r="BB215" i="84"/>
  <c r="BA215" i="84"/>
  <c r="AZ215" i="84"/>
  <c r="AY215" i="84"/>
  <c r="AX215" i="84"/>
  <c r="AW215" i="84"/>
  <c r="AV215" i="84"/>
  <c r="AU215" i="84"/>
  <c r="AT215" i="84"/>
  <c r="AS215" i="84"/>
  <c r="AR215" i="84"/>
  <c r="AQ215" i="84"/>
  <c r="AP215" i="84"/>
  <c r="AO215" i="84"/>
  <c r="AN215" i="84"/>
  <c r="AM215" i="84"/>
  <c r="AL215" i="84"/>
  <c r="AK215" i="84"/>
  <c r="AJ215" i="84"/>
  <c r="AI215" i="84"/>
  <c r="AH215" i="84"/>
  <c r="AG215" i="84"/>
  <c r="AF215" i="84"/>
  <c r="AE215" i="84"/>
  <c r="AD215" i="84"/>
  <c r="AC215" i="84"/>
  <c r="AB215" i="84"/>
  <c r="AA215" i="84"/>
  <c r="Z215" i="84"/>
  <c r="Y215" i="84"/>
  <c r="X215" i="84"/>
  <c r="W215" i="84"/>
  <c r="V215" i="84"/>
  <c r="U215" i="84"/>
  <c r="T215" i="84"/>
  <c r="S215" i="84"/>
  <c r="R215" i="84"/>
  <c r="Q215" i="84"/>
  <c r="P215" i="84"/>
  <c r="O215" i="84"/>
  <c r="N215" i="84"/>
  <c r="M215" i="84"/>
  <c r="L215" i="84"/>
  <c r="K215" i="84"/>
  <c r="J215" i="84"/>
  <c r="I215" i="84"/>
  <c r="H215" i="84"/>
  <c r="G215" i="84"/>
  <c r="F215" i="84"/>
  <c r="E215" i="84"/>
  <c r="D215" i="84"/>
  <c r="BM211" i="84"/>
  <c r="BL211" i="84"/>
  <c r="BJ211" i="84"/>
  <c r="BI211" i="84"/>
  <c r="BG211" i="84"/>
  <c r="BF211" i="84"/>
  <c r="BD211" i="84"/>
  <c r="BC211" i="84"/>
  <c r="BA211" i="84"/>
  <c r="AZ211" i="84"/>
  <c r="AX211" i="84"/>
  <c r="AW211" i="84"/>
  <c r="AU211" i="84"/>
  <c r="AT211" i="84"/>
  <c r="AR211" i="84"/>
  <c r="AQ211" i="84"/>
  <c r="AO211" i="84"/>
  <c r="AN211" i="84"/>
  <c r="AL211" i="84"/>
  <c r="AK211" i="84"/>
  <c r="AI211" i="84"/>
  <c r="AH211" i="84"/>
  <c r="AF211" i="84"/>
  <c r="AE211" i="84"/>
  <c r="AC211" i="84"/>
  <c r="AB211" i="84"/>
  <c r="Z211" i="84"/>
  <c r="Y211" i="84"/>
  <c r="W211" i="84"/>
  <c r="V211" i="84"/>
  <c r="T211" i="84"/>
  <c r="S211" i="84"/>
  <c r="Q211" i="84"/>
  <c r="P211" i="84"/>
  <c r="N211" i="84"/>
  <c r="M211" i="84"/>
  <c r="K211" i="84"/>
  <c r="J211" i="84"/>
  <c r="H211" i="84"/>
  <c r="G211" i="84"/>
  <c r="E211" i="84"/>
  <c r="D211" i="84"/>
  <c r="BN210" i="84"/>
  <c r="BM210" i="84"/>
  <c r="BL210" i="84"/>
  <c r="BK210" i="84"/>
  <c r="BJ210" i="84"/>
  <c r="BI210" i="84"/>
  <c r="BH210" i="84"/>
  <c r="BG210" i="84"/>
  <c r="BF210" i="84"/>
  <c r="BE210" i="84"/>
  <c r="BD210" i="84"/>
  <c r="BC210" i="84"/>
  <c r="BB210" i="84"/>
  <c r="BA210" i="84"/>
  <c r="AZ210" i="84"/>
  <c r="AY210" i="84"/>
  <c r="AX210" i="84"/>
  <c r="AW210" i="84"/>
  <c r="AV210" i="84"/>
  <c r="AU210" i="84"/>
  <c r="AT210" i="84"/>
  <c r="AS210" i="84"/>
  <c r="AR210" i="84"/>
  <c r="AQ210" i="84"/>
  <c r="AP210" i="84"/>
  <c r="AO210" i="84"/>
  <c r="AN210" i="84"/>
  <c r="AM210" i="84"/>
  <c r="AL210" i="84"/>
  <c r="AK210" i="84"/>
  <c r="AJ210" i="84"/>
  <c r="AI210" i="84"/>
  <c r="AH210" i="84"/>
  <c r="AG210" i="84"/>
  <c r="AF210" i="84"/>
  <c r="AE210" i="84"/>
  <c r="AD210" i="84"/>
  <c r="AC210" i="84"/>
  <c r="AB210" i="84"/>
  <c r="AA210" i="84"/>
  <c r="Z210" i="84"/>
  <c r="Y210" i="84"/>
  <c r="X210" i="84"/>
  <c r="W210" i="84"/>
  <c r="V210" i="84"/>
  <c r="U210" i="84"/>
  <c r="T210" i="84"/>
  <c r="S210" i="84"/>
  <c r="R210" i="84"/>
  <c r="Q210" i="84"/>
  <c r="P210" i="84"/>
  <c r="O210" i="84"/>
  <c r="N210" i="84"/>
  <c r="M210" i="84"/>
  <c r="L210" i="84"/>
  <c r="K210" i="84"/>
  <c r="J210" i="84"/>
  <c r="I210" i="84"/>
  <c r="H210" i="84"/>
  <c r="G210" i="84"/>
  <c r="F210" i="84"/>
  <c r="E210" i="84"/>
  <c r="D210" i="84"/>
  <c r="BN209" i="84"/>
  <c r="BM209" i="84"/>
  <c r="BL209" i="84"/>
  <c r="BK209" i="84"/>
  <c r="BJ209" i="84"/>
  <c r="BI209" i="84"/>
  <c r="BH209" i="84"/>
  <c r="BG209" i="84"/>
  <c r="BF209" i="84"/>
  <c r="BE209" i="84"/>
  <c r="BD209" i="84"/>
  <c r="BC209" i="84"/>
  <c r="BB209" i="84"/>
  <c r="BA209" i="84"/>
  <c r="AZ209" i="84"/>
  <c r="AY209" i="84"/>
  <c r="AX209" i="84"/>
  <c r="AW209" i="84"/>
  <c r="AV209" i="84"/>
  <c r="AU209" i="84"/>
  <c r="AT209" i="84"/>
  <c r="AS209" i="84"/>
  <c r="AR209" i="84"/>
  <c r="AQ209" i="84"/>
  <c r="AP209" i="84"/>
  <c r="AO209" i="84"/>
  <c r="AN209" i="84"/>
  <c r="AM209" i="84"/>
  <c r="AL209" i="84"/>
  <c r="AK209" i="84"/>
  <c r="AJ209" i="84"/>
  <c r="AI209" i="84"/>
  <c r="AH209" i="84"/>
  <c r="AG209" i="84"/>
  <c r="AF209" i="84"/>
  <c r="AE209" i="84"/>
  <c r="AD209" i="84"/>
  <c r="AC209" i="84"/>
  <c r="AB209" i="84"/>
  <c r="AA209" i="84"/>
  <c r="Z209" i="84"/>
  <c r="Y209" i="84"/>
  <c r="X209" i="84"/>
  <c r="W209" i="84"/>
  <c r="V209" i="84"/>
  <c r="U209" i="84"/>
  <c r="T209" i="84"/>
  <c r="S209" i="84"/>
  <c r="R209" i="84"/>
  <c r="Q209" i="84"/>
  <c r="P209" i="84"/>
  <c r="O209" i="84"/>
  <c r="N209" i="84"/>
  <c r="M209" i="84"/>
  <c r="L209" i="84"/>
  <c r="K209" i="84"/>
  <c r="J209" i="84"/>
  <c r="I209" i="84"/>
  <c r="H209" i="84"/>
  <c r="G209" i="84"/>
  <c r="F209" i="84"/>
  <c r="E209" i="84"/>
  <c r="D209" i="84"/>
  <c r="BN208" i="84"/>
  <c r="BM208" i="84"/>
  <c r="BL208" i="84"/>
  <c r="BK208" i="84"/>
  <c r="BJ208" i="84"/>
  <c r="BI208" i="84"/>
  <c r="BH208" i="84"/>
  <c r="BG208" i="84"/>
  <c r="BF208" i="84"/>
  <c r="BE208" i="84"/>
  <c r="BD208" i="84"/>
  <c r="BC208" i="84"/>
  <c r="BB208" i="84"/>
  <c r="BA208" i="84"/>
  <c r="AZ208" i="84"/>
  <c r="AY208" i="84"/>
  <c r="AX208" i="84"/>
  <c r="AW208" i="84"/>
  <c r="AV208" i="84"/>
  <c r="AU208" i="84"/>
  <c r="AT208" i="84"/>
  <c r="AS208" i="84"/>
  <c r="AR208" i="84"/>
  <c r="AQ208" i="84"/>
  <c r="AP208" i="84"/>
  <c r="AO208" i="84"/>
  <c r="AN208" i="84"/>
  <c r="AM208" i="84"/>
  <c r="AL208" i="84"/>
  <c r="AK208" i="84"/>
  <c r="AJ208" i="84"/>
  <c r="AI208" i="84"/>
  <c r="AH208" i="84"/>
  <c r="AG208" i="84"/>
  <c r="AF208" i="84"/>
  <c r="AE208" i="84"/>
  <c r="AD208" i="84"/>
  <c r="AC208" i="84"/>
  <c r="AB208" i="84"/>
  <c r="AA208" i="84"/>
  <c r="Z208" i="84"/>
  <c r="Y208" i="84"/>
  <c r="X208" i="84"/>
  <c r="W208" i="84"/>
  <c r="V208" i="84"/>
  <c r="U208" i="84"/>
  <c r="T208" i="84"/>
  <c r="S208" i="84"/>
  <c r="R208" i="84"/>
  <c r="Q208" i="84"/>
  <c r="P208" i="84"/>
  <c r="O208" i="84"/>
  <c r="N208" i="84"/>
  <c r="M208" i="84"/>
  <c r="L208" i="84"/>
  <c r="K208" i="84"/>
  <c r="J208" i="84"/>
  <c r="I208" i="84"/>
  <c r="H208" i="84"/>
  <c r="G208" i="84"/>
  <c r="F208" i="84"/>
  <c r="E208" i="84"/>
  <c r="D208" i="84"/>
  <c r="BN207" i="84"/>
  <c r="BM207" i="84"/>
  <c r="BL207" i="84"/>
  <c r="BK207" i="84"/>
  <c r="BJ207" i="84"/>
  <c r="BI207" i="84"/>
  <c r="BH207" i="84"/>
  <c r="BG207" i="84"/>
  <c r="BF207" i="84"/>
  <c r="BE207" i="84"/>
  <c r="BD207" i="84"/>
  <c r="BC207" i="84"/>
  <c r="BB207" i="84"/>
  <c r="BA207" i="84"/>
  <c r="AZ207" i="84"/>
  <c r="AY207" i="84"/>
  <c r="AX207" i="84"/>
  <c r="AW207" i="84"/>
  <c r="AV207" i="84"/>
  <c r="AU207" i="84"/>
  <c r="AT207" i="84"/>
  <c r="AS207" i="84"/>
  <c r="AR207" i="84"/>
  <c r="AQ207" i="84"/>
  <c r="AP207" i="84"/>
  <c r="AO207" i="84"/>
  <c r="AN207" i="84"/>
  <c r="AM207" i="84"/>
  <c r="AL207" i="84"/>
  <c r="AK207" i="84"/>
  <c r="AJ207" i="84"/>
  <c r="AI207" i="84"/>
  <c r="AH207" i="84"/>
  <c r="AG207" i="84"/>
  <c r="AF207" i="84"/>
  <c r="AE207" i="84"/>
  <c r="AD207" i="84"/>
  <c r="AC207" i="84"/>
  <c r="AB207" i="84"/>
  <c r="AA207" i="84"/>
  <c r="Z207" i="84"/>
  <c r="Y207" i="84"/>
  <c r="X207" i="84"/>
  <c r="W207" i="84"/>
  <c r="V207" i="84"/>
  <c r="U207" i="84"/>
  <c r="T207" i="84"/>
  <c r="S207" i="84"/>
  <c r="R207" i="84"/>
  <c r="Q207" i="84"/>
  <c r="P207" i="84"/>
  <c r="O207" i="84"/>
  <c r="N207" i="84"/>
  <c r="M207" i="84"/>
  <c r="L207" i="84"/>
  <c r="K207" i="84"/>
  <c r="J207" i="84"/>
  <c r="I207" i="84"/>
  <c r="H207" i="84"/>
  <c r="G207" i="84"/>
  <c r="F207" i="84"/>
  <c r="E207" i="84"/>
  <c r="D207" i="84"/>
  <c r="BN206" i="84"/>
  <c r="BM206" i="84"/>
  <c r="BL206" i="84"/>
  <c r="BK206" i="84"/>
  <c r="BJ206" i="84"/>
  <c r="BI206" i="84"/>
  <c r="BH206" i="84"/>
  <c r="BG206" i="84"/>
  <c r="BF206" i="84"/>
  <c r="BE206" i="84"/>
  <c r="BD206" i="84"/>
  <c r="BC206" i="84"/>
  <c r="BB206" i="84"/>
  <c r="BA206" i="84"/>
  <c r="AZ206" i="84"/>
  <c r="AY206" i="84"/>
  <c r="AX206" i="84"/>
  <c r="AW206" i="84"/>
  <c r="AV206" i="84"/>
  <c r="AU206" i="84"/>
  <c r="AT206" i="84"/>
  <c r="AS206" i="84"/>
  <c r="AR206" i="84"/>
  <c r="AQ206" i="84"/>
  <c r="AP206" i="84"/>
  <c r="AO206" i="84"/>
  <c r="AN206" i="84"/>
  <c r="AM206" i="84"/>
  <c r="AL206" i="84"/>
  <c r="AK206" i="84"/>
  <c r="AJ206" i="84"/>
  <c r="AI206" i="84"/>
  <c r="AH206" i="84"/>
  <c r="AG206" i="84"/>
  <c r="AF206" i="84"/>
  <c r="AE206" i="84"/>
  <c r="AD206" i="84"/>
  <c r="AC206" i="84"/>
  <c r="AB206" i="84"/>
  <c r="AA206" i="84"/>
  <c r="Z206" i="84"/>
  <c r="Y206" i="84"/>
  <c r="X206" i="84"/>
  <c r="W206" i="84"/>
  <c r="V206" i="84"/>
  <c r="U206" i="84"/>
  <c r="T206" i="84"/>
  <c r="S206" i="84"/>
  <c r="R206" i="84"/>
  <c r="Q206" i="84"/>
  <c r="P206" i="84"/>
  <c r="O206" i="84"/>
  <c r="N206" i="84"/>
  <c r="M206" i="84"/>
  <c r="L206" i="84"/>
  <c r="K206" i="84"/>
  <c r="J206" i="84"/>
  <c r="I206" i="84"/>
  <c r="H206" i="84"/>
  <c r="G206" i="84"/>
  <c r="F206" i="84"/>
  <c r="E206" i="84"/>
  <c r="D206" i="84"/>
  <c r="BN205" i="84"/>
  <c r="BM205" i="84"/>
  <c r="BL205" i="84"/>
  <c r="BK205" i="84"/>
  <c r="BJ205" i="84"/>
  <c r="BI205" i="84"/>
  <c r="BH205" i="84"/>
  <c r="BG205" i="84"/>
  <c r="BF205" i="84"/>
  <c r="BE205" i="84"/>
  <c r="BD205" i="84"/>
  <c r="BC205" i="84"/>
  <c r="BB205" i="84"/>
  <c r="BA205" i="84"/>
  <c r="AZ205" i="84"/>
  <c r="AY205" i="84"/>
  <c r="AX205" i="84"/>
  <c r="AW205" i="84"/>
  <c r="AV205" i="84"/>
  <c r="AU205" i="84"/>
  <c r="AT205" i="84"/>
  <c r="AS205" i="84"/>
  <c r="AR205" i="84"/>
  <c r="AQ205" i="84"/>
  <c r="AP205" i="84"/>
  <c r="AO205" i="84"/>
  <c r="AN205" i="84"/>
  <c r="AM205" i="84"/>
  <c r="AL205" i="84"/>
  <c r="AK205" i="84"/>
  <c r="AJ205" i="84"/>
  <c r="AI205" i="84"/>
  <c r="AH205" i="84"/>
  <c r="AG205" i="84"/>
  <c r="AF205" i="84"/>
  <c r="AE205" i="84"/>
  <c r="AD205" i="84"/>
  <c r="AC205" i="84"/>
  <c r="AB205" i="84"/>
  <c r="AA205" i="84"/>
  <c r="Z205" i="84"/>
  <c r="Y205" i="84"/>
  <c r="X205" i="84"/>
  <c r="W205" i="84"/>
  <c r="V205" i="84"/>
  <c r="U205" i="84"/>
  <c r="T205" i="84"/>
  <c r="S205" i="84"/>
  <c r="R205" i="84"/>
  <c r="Q205" i="84"/>
  <c r="P205" i="84"/>
  <c r="O205" i="84"/>
  <c r="N205" i="84"/>
  <c r="M205" i="84"/>
  <c r="L205" i="84"/>
  <c r="K205" i="84"/>
  <c r="J205" i="84"/>
  <c r="I205" i="84"/>
  <c r="H205" i="84"/>
  <c r="G205" i="84"/>
  <c r="F205" i="84"/>
  <c r="E205" i="84"/>
  <c r="D205" i="84"/>
  <c r="BN204" i="84"/>
  <c r="BM204" i="84"/>
  <c r="BL204" i="84"/>
  <c r="BK204" i="84"/>
  <c r="BJ204" i="84"/>
  <c r="BI204" i="84"/>
  <c r="BH204" i="84"/>
  <c r="BG204" i="84"/>
  <c r="BF204" i="84"/>
  <c r="BE204" i="84"/>
  <c r="BD204" i="84"/>
  <c r="BC204" i="84"/>
  <c r="BB204" i="84"/>
  <c r="BA204" i="84"/>
  <c r="AZ204" i="84"/>
  <c r="AY204" i="84"/>
  <c r="AX204" i="84"/>
  <c r="AW204" i="84"/>
  <c r="AV204" i="84"/>
  <c r="AU204" i="84"/>
  <c r="AT204" i="84"/>
  <c r="AS204" i="84"/>
  <c r="AR204" i="84"/>
  <c r="AQ204" i="84"/>
  <c r="AP204" i="84"/>
  <c r="AO204" i="84"/>
  <c r="AN204" i="84"/>
  <c r="AM204" i="84"/>
  <c r="AL204" i="84"/>
  <c r="AK204" i="84"/>
  <c r="AJ204" i="84"/>
  <c r="AI204" i="84"/>
  <c r="AH204" i="84"/>
  <c r="AG204" i="84"/>
  <c r="AF204" i="84"/>
  <c r="AE204" i="84"/>
  <c r="AD204" i="84"/>
  <c r="AC204" i="84"/>
  <c r="AB204" i="84"/>
  <c r="AA204" i="84"/>
  <c r="Z204" i="84"/>
  <c r="Y204" i="84"/>
  <c r="X204" i="84"/>
  <c r="W204" i="84"/>
  <c r="V204" i="84"/>
  <c r="U204" i="84"/>
  <c r="T204" i="84"/>
  <c r="S204" i="84"/>
  <c r="R204" i="84"/>
  <c r="Q204" i="84"/>
  <c r="P204" i="84"/>
  <c r="O204" i="84"/>
  <c r="N204" i="84"/>
  <c r="M204" i="84"/>
  <c r="L204" i="84"/>
  <c r="K204" i="84"/>
  <c r="J204" i="84"/>
  <c r="I204" i="84"/>
  <c r="H204" i="84"/>
  <c r="G204" i="84"/>
  <c r="F204" i="84"/>
  <c r="E204" i="84"/>
  <c r="D204" i="84"/>
  <c r="BN203" i="84"/>
  <c r="BM203" i="84"/>
  <c r="BL203" i="84"/>
  <c r="BK203" i="84"/>
  <c r="BJ203" i="84"/>
  <c r="BI203" i="84"/>
  <c r="BH203" i="84"/>
  <c r="BG203" i="84"/>
  <c r="BF203" i="84"/>
  <c r="BE203" i="84"/>
  <c r="BD203" i="84"/>
  <c r="BC203" i="84"/>
  <c r="BB203" i="84"/>
  <c r="BA203" i="84"/>
  <c r="AZ203" i="84"/>
  <c r="AY203" i="84"/>
  <c r="AX203" i="84"/>
  <c r="AW203" i="84"/>
  <c r="AV203" i="84"/>
  <c r="AU203" i="84"/>
  <c r="AT203" i="84"/>
  <c r="AS203" i="84"/>
  <c r="AR203" i="84"/>
  <c r="AQ203" i="84"/>
  <c r="AP203" i="84"/>
  <c r="AO203" i="84"/>
  <c r="AN203" i="84"/>
  <c r="AM203" i="84"/>
  <c r="AL203" i="84"/>
  <c r="AK203" i="84"/>
  <c r="AJ203" i="84"/>
  <c r="AI203" i="84"/>
  <c r="AH203" i="84"/>
  <c r="AG203" i="84"/>
  <c r="AF203" i="84"/>
  <c r="AE203" i="84"/>
  <c r="AD203" i="84"/>
  <c r="AC203" i="84"/>
  <c r="AB203" i="84"/>
  <c r="AA203" i="84"/>
  <c r="Z203" i="84"/>
  <c r="Y203" i="84"/>
  <c r="X203" i="84"/>
  <c r="W203" i="84"/>
  <c r="V203" i="84"/>
  <c r="U203" i="84"/>
  <c r="T203" i="84"/>
  <c r="S203" i="84"/>
  <c r="R203" i="84"/>
  <c r="Q203" i="84"/>
  <c r="P203" i="84"/>
  <c r="O203" i="84"/>
  <c r="N203" i="84"/>
  <c r="M203" i="84"/>
  <c r="L203" i="84"/>
  <c r="K203" i="84"/>
  <c r="J203" i="84"/>
  <c r="I203" i="84"/>
  <c r="H203" i="84"/>
  <c r="G203" i="84"/>
  <c r="F203" i="84"/>
  <c r="E203" i="84"/>
  <c r="D203" i="84"/>
  <c r="BN202" i="84"/>
  <c r="BM202" i="84"/>
  <c r="BL202" i="84"/>
  <c r="BK202" i="84"/>
  <c r="BJ202" i="84"/>
  <c r="BI202" i="84"/>
  <c r="BH202" i="84"/>
  <c r="BG202" i="84"/>
  <c r="BF202" i="84"/>
  <c r="BE202" i="84"/>
  <c r="BD202" i="84"/>
  <c r="BC202" i="84"/>
  <c r="BB202" i="84"/>
  <c r="BA202" i="84"/>
  <c r="AZ202" i="84"/>
  <c r="AY202" i="84"/>
  <c r="AX202" i="84"/>
  <c r="AW202" i="84"/>
  <c r="AV202" i="84"/>
  <c r="AU202" i="84"/>
  <c r="AT202" i="84"/>
  <c r="AS202" i="84"/>
  <c r="AR202" i="84"/>
  <c r="AQ202" i="84"/>
  <c r="AP202" i="84"/>
  <c r="AO202" i="84"/>
  <c r="AN202" i="84"/>
  <c r="AM202" i="84"/>
  <c r="AL202" i="84"/>
  <c r="AK202" i="84"/>
  <c r="AJ202" i="84"/>
  <c r="AI202" i="84"/>
  <c r="AH202" i="84"/>
  <c r="AG202" i="84"/>
  <c r="AF202" i="84"/>
  <c r="AE202" i="84"/>
  <c r="AD202" i="84"/>
  <c r="AC202" i="84"/>
  <c r="AB202" i="84"/>
  <c r="AA202" i="84"/>
  <c r="Z202" i="84"/>
  <c r="Y202" i="84"/>
  <c r="X202" i="84"/>
  <c r="W202" i="84"/>
  <c r="V202" i="84"/>
  <c r="U202" i="84"/>
  <c r="T202" i="84"/>
  <c r="S202" i="84"/>
  <c r="R202" i="84"/>
  <c r="Q202" i="84"/>
  <c r="P202" i="84"/>
  <c r="O202" i="84"/>
  <c r="N202" i="84"/>
  <c r="M202" i="84"/>
  <c r="L202" i="84"/>
  <c r="K202" i="84"/>
  <c r="J202" i="84"/>
  <c r="I202" i="84"/>
  <c r="H202" i="84"/>
  <c r="G202" i="84"/>
  <c r="F202" i="84"/>
  <c r="E202" i="84"/>
  <c r="D202" i="84"/>
  <c r="BN201" i="84"/>
  <c r="BM201" i="84"/>
  <c r="BL201" i="84"/>
  <c r="BK201" i="84"/>
  <c r="BJ201" i="84"/>
  <c r="BI201" i="84"/>
  <c r="BH201" i="84"/>
  <c r="BG201" i="84"/>
  <c r="BF201" i="84"/>
  <c r="BE201" i="84"/>
  <c r="BD201" i="84"/>
  <c r="BC201" i="84"/>
  <c r="BB201" i="84"/>
  <c r="BA201" i="84"/>
  <c r="AZ201" i="84"/>
  <c r="AY201" i="84"/>
  <c r="AX201" i="84"/>
  <c r="AW201" i="84"/>
  <c r="AV201" i="84"/>
  <c r="AU201" i="84"/>
  <c r="AT201" i="84"/>
  <c r="AS201" i="84"/>
  <c r="AR201" i="84"/>
  <c r="AQ201" i="84"/>
  <c r="AP201" i="84"/>
  <c r="AO201" i="84"/>
  <c r="AN201" i="84"/>
  <c r="AM201" i="84"/>
  <c r="AL201" i="84"/>
  <c r="AK201" i="84"/>
  <c r="AJ201" i="84"/>
  <c r="AI201" i="84"/>
  <c r="AH201" i="84"/>
  <c r="AG201" i="84"/>
  <c r="AF201" i="84"/>
  <c r="AE201" i="84"/>
  <c r="AD201" i="84"/>
  <c r="AC201" i="84"/>
  <c r="AB201" i="84"/>
  <c r="AA201" i="84"/>
  <c r="Z201" i="84"/>
  <c r="Y201" i="84"/>
  <c r="X201" i="84"/>
  <c r="W201" i="84"/>
  <c r="V201" i="84"/>
  <c r="U201" i="84"/>
  <c r="T201" i="84"/>
  <c r="S201" i="84"/>
  <c r="R201" i="84"/>
  <c r="Q201" i="84"/>
  <c r="P201" i="84"/>
  <c r="O201" i="84"/>
  <c r="N201" i="84"/>
  <c r="M201" i="84"/>
  <c r="L201" i="84"/>
  <c r="K201" i="84"/>
  <c r="J201" i="84"/>
  <c r="I201" i="84"/>
  <c r="H201" i="84"/>
  <c r="G201" i="84"/>
  <c r="F201" i="84"/>
  <c r="E201" i="84"/>
  <c r="D201" i="84"/>
  <c r="BM197" i="84"/>
  <c r="BL197" i="84"/>
  <c r="BJ197" i="84"/>
  <c r="BI197" i="84"/>
  <c r="BG197" i="84"/>
  <c r="BF197" i="84"/>
  <c r="BD197" i="84"/>
  <c r="BC197" i="84"/>
  <c r="BA197" i="84"/>
  <c r="AZ197" i="84"/>
  <c r="AX197" i="84"/>
  <c r="AW197" i="84"/>
  <c r="AU197" i="84"/>
  <c r="AT197" i="84"/>
  <c r="AR197" i="84"/>
  <c r="AQ197" i="84"/>
  <c r="AO197" i="84"/>
  <c r="AN197" i="84"/>
  <c r="AL197" i="84"/>
  <c r="AK197" i="84"/>
  <c r="AI197" i="84"/>
  <c r="AH197" i="84"/>
  <c r="AF197" i="84"/>
  <c r="AE197" i="84"/>
  <c r="AC197" i="84"/>
  <c r="AB197" i="84"/>
  <c r="Z197" i="84"/>
  <c r="Y197" i="84"/>
  <c r="W197" i="84"/>
  <c r="V197" i="84"/>
  <c r="T197" i="84"/>
  <c r="S197" i="84"/>
  <c r="Q197" i="84"/>
  <c r="P197" i="84"/>
  <c r="N197" i="84"/>
  <c r="M197" i="84"/>
  <c r="K197" i="84"/>
  <c r="J197" i="84"/>
  <c r="H197" i="84"/>
  <c r="G197" i="84"/>
  <c r="E197" i="84"/>
  <c r="D197" i="84"/>
  <c r="BN196" i="84"/>
  <c r="BM196" i="84"/>
  <c r="BL196" i="84"/>
  <c r="BK196" i="84"/>
  <c r="BJ196" i="84"/>
  <c r="BI196" i="84"/>
  <c r="BH196" i="84"/>
  <c r="BG196" i="84"/>
  <c r="BF196" i="84"/>
  <c r="BE196" i="84"/>
  <c r="BD196" i="84"/>
  <c r="BC196" i="84"/>
  <c r="BB196" i="84"/>
  <c r="BA196" i="84"/>
  <c r="AZ196" i="84"/>
  <c r="AY196" i="84"/>
  <c r="AX196" i="84"/>
  <c r="AW196" i="84"/>
  <c r="AV196" i="84"/>
  <c r="AU196" i="84"/>
  <c r="AT196" i="84"/>
  <c r="AS196" i="84"/>
  <c r="AR196" i="84"/>
  <c r="AQ196" i="84"/>
  <c r="AP196" i="84"/>
  <c r="AO196" i="84"/>
  <c r="AN196" i="84"/>
  <c r="AM196" i="84"/>
  <c r="AL196" i="84"/>
  <c r="AK196" i="84"/>
  <c r="AJ196" i="84"/>
  <c r="AI196" i="84"/>
  <c r="AH196" i="84"/>
  <c r="AG196" i="84"/>
  <c r="AF196" i="84"/>
  <c r="AE196" i="84"/>
  <c r="AD196" i="84"/>
  <c r="AC196" i="84"/>
  <c r="AB196" i="84"/>
  <c r="AA196" i="84"/>
  <c r="Z196" i="84"/>
  <c r="Y196" i="84"/>
  <c r="X196" i="84"/>
  <c r="W196" i="84"/>
  <c r="V196" i="84"/>
  <c r="U196" i="84"/>
  <c r="T196" i="84"/>
  <c r="S196" i="84"/>
  <c r="R196" i="84"/>
  <c r="Q196" i="84"/>
  <c r="P196" i="84"/>
  <c r="O196" i="84"/>
  <c r="N196" i="84"/>
  <c r="M196" i="84"/>
  <c r="L196" i="84"/>
  <c r="K196" i="84"/>
  <c r="J196" i="84"/>
  <c r="I196" i="84"/>
  <c r="H196" i="84"/>
  <c r="G196" i="84"/>
  <c r="F196" i="84"/>
  <c r="E196" i="84"/>
  <c r="D196" i="84"/>
  <c r="BN195" i="84"/>
  <c r="BM195" i="84"/>
  <c r="BL195" i="84"/>
  <c r="BK195" i="84"/>
  <c r="BJ195" i="84"/>
  <c r="BI195" i="84"/>
  <c r="BH195" i="84"/>
  <c r="BG195" i="84"/>
  <c r="BF195" i="84"/>
  <c r="BE195" i="84"/>
  <c r="BD195" i="84"/>
  <c r="BC195" i="84"/>
  <c r="BB195" i="84"/>
  <c r="BA195" i="84"/>
  <c r="AZ195" i="84"/>
  <c r="AY195" i="84"/>
  <c r="AX195" i="84"/>
  <c r="AW195" i="84"/>
  <c r="AV195" i="84"/>
  <c r="AU195" i="84"/>
  <c r="AT195" i="84"/>
  <c r="AS195" i="84"/>
  <c r="AR195" i="84"/>
  <c r="AQ195" i="84"/>
  <c r="AP195" i="84"/>
  <c r="AO195" i="84"/>
  <c r="AN195" i="84"/>
  <c r="AM195" i="84"/>
  <c r="AL195" i="84"/>
  <c r="AK195" i="84"/>
  <c r="AJ195" i="84"/>
  <c r="AI195" i="84"/>
  <c r="AH195" i="84"/>
  <c r="AG195" i="84"/>
  <c r="AF195" i="84"/>
  <c r="AE195" i="84"/>
  <c r="AD195" i="84"/>
  <c r="AC195" i="84"/>
  <c r="AB195" i="84"/>
  <c r="AA195" i="84"/>
  <c r="Z195" i="84"/>
  <c r="Y195" i="84"/>
  <c r="X195" i="84"/>
  <c r="W195" i="84"/>
  <c r="V195" i="84"/>
  <c r="U195" i="84"/>
  <c r="T195" i="84"/>
  <c r="S195" i="84"/>
  <c r="R195" i="84"/>
  <c r="Q195" i="84"/>
  <c r="P195" i="84"/>
  <c r="O195" i="84"/>
  <c r="N195" i="84"/>
  <c r="M195" i="84"/>
  <c r="L195" i="84"/>
  <c r="K195" i="84"/>
  <c r="J195" i="84"/>
  <c r="I195" i="84"/>
  <c r="H195" i="84"/>
  <c r="G195" i="84"/>
  <c r="F195" i="84"/>
  <c r="E195" i="84"/>
  <c r="D195" i="84"/>
  <c r="BN194" i="84"/>
  <c r="BM194" i="84"/>
  <c r="BL194" i="84"/>
  <c r="BK194" i="84"/>
  <c r="BJ194" i="84"/>
  <c r="BI194" i="84"/>
  <c r="BH194" i="84"/>
  <c r="BG194" i="84"/>
  <c r="BF194" i="84"/>
  <c r="BE194" i="84"/>
  <c r="BD194" i="84"/>
  <c r="BC194" i="84"/>
  <c r="BB194" i="84"/>
  <c r="BA194" i="84"/>
  <c r="AZ194" i="84"/>
  <c r="AY194" i="84"/>
  <c r="AX194" i="84"/>
  <c r="AW194" i="84"/>
  <c r="AV194" i="84"/>
  <c r="AU194" i="84"/>
  <c r="AT194" i="84"/>
  <c r="AS194" i="84"/>
  <c r="AR194" i="84"/>
  <c r="AQ194" i="84"/>
  <c r="AP194" i="84"/>
  <c r="AO194" i="84"/>
  <c r="AN194" i="84"/>
  <c r="AM194" i="84"/>
  <c r="AL194" i="84"/>
  <c r="AK194" i="84"/>
  <c r="AJ194" i="84"/>
  <c r="AI194" i="84"/>
  <c r="AH194" i="84"/>
  <c r="AG194" i="84"/>
  <c r="AF194" i="84"/>
  <c r="AE194" i="84"/>
  <c r="AD194" i="84"/>
  <c r="AC194" i="84"/>
  <c r="AB194" i="84"/>
  <c r="AA194" i="84"/>
  <c r="Z194" i="84"/>
  <c r="Y194" i="84"/>
  <c r="X194" i="84"/>
  <c r="W194" i="84"/>
  <c r="V194" i="84"/>
  <c r="U194" i="84"/>
  <c r="T194" i="84"/>
  <c r="S194" i="84"/>
  <c r="R194" i="84"/>
  <c r="Q194" i="84"/>
  <c r="P194" i="84"/>
  <c r="O194" i="84"/>
  <c r="N194" i="84"/>
  <c r="M194" i="84"/>
  <c r="L194" i="84"/>
  <c r="K194" i="84"/>
  <c r="J194" i="84"/>
  <c r="I194" i="84"/>
  <c r="H194" i="84"/>
  <c r="G194" i="84"/>
  <c r="F194" i="84"/>
  <c r="E194" i="84"/>
  <c r="D194" i="84"/>
  <c r="BN193" i="84"/>
  <c r="BM193" i="84"/>
  <c r="BL193" i="84"/>
  <c r="BK193" i="84"/>
  <c r="BJ193" i="84"/>
  <c r="BI193" i="84"/>
  <c r="BH193" i="84"/>
  <c r="BG193" i="84"/>
  <c r="BF193" i="84"/>
  <c r="BE193" i="84"/>
  <c r="BD193" i="84"/>
  <c r="BC193" i="84"/>
  <c r="BB193" i="84"/>
  <c r="BA193" i="84"/>
  <c r="AZ193" i="84"/>
  <c r="AY193" i="84"/>
  <c r="AX193" i="84"/>
  <c r="AW193" i="84"/>
  <c r="AV193" i="84"/>
  <c r="AU193" i="84"/>
  <c r="AT193" i="84"/>
  <c r="AS193" i="84"/>
  <c r="AR193" i="84"/>
  <c r="AQ193" i="84"/>
  <c r="AP193" i="84"/>
  <c r="AO193" i="84"/>
  <c r="AN193" i="84"/>
  <c r="AM193" i="84"/>
  <c r="AL193" i="84"/>
  <c r="AK193" i="84"/>
  <c r="AJ193" i="84"/>
  <c r="AI193" i="84"/>
  <c r="AH193" i="84"/>
  <c r="AG193" i="84"/>
  <c r="AF193" i="84"/>
  <c r="AE193" i="84"/>
  <c r="AD193" i="84"/>
  <c r="AC193" i="84"/>
  <c r="AB193" i="84"/>
  <c r="AA193" i="84"/>
  <c r="Z193" i="84"/>
  <c r="Y193" i="84"/>
  <c r="X193" i="84"/>
  <c r="W193" i="84"/>
  <c r="V193" i="84"/>
  <c r="U193" i="84"/>
  <c r="T193" i="84"/>
  <c r="S193" i="84"/>
  <c r="R193" i="84"/>
  <c r="Q193" i="84"/>
  <c r="P193" i="84"/>
  <c r="O193" i="84"/>
  <c r="N193" i="84"/>
  <c r="M193" i="84"/>
  <c r="L193" i="84"/>
  <c r="K193" i="84"/>
  <c r="J193" i="84"/>
  <c r="I193" i="84"/>
  <c r="H193" i="84"/>
  <c r="G193" i="84"/>
  <c r="F193" i="84"/>
  <c r="E193" i="84"/>
  <c r="D193" i="84"/>
  <c r="BN192" i="84"/>
  <c r="BM192" i="84"/>
  <c r="BL192" i="84"/>
  <c r="BK192" i="84"/>
  <c r="BJ192" i="84"/>
  <c r="BI192" i="84"/>
  <c r="BH192" i="84"/>
  <c r="BG192" i="84"/>
  <c r="BF192" i="84"/>
  <c r="BE192" i="84"/>
  <c r="BD192" i="84"/>
  <c r="BC192" i="84"/>
  <c r="BB192" i="84"/>
  <c r="BA192" i="84"/>
  <c r="AZ192" i="84"/>
  <c r="AY192" i="84"/>
  <c r="AX192" i="84"/>
  <c r="AW192" i="84"/>
  <c r="AV192" i="84"/>
  <c r="AU192" i="84"/>
  <c r="AT192" i="84"/>
  <c r="AS192" i="84"/>
  <c r="AR192" i="84"/>
  <c r="AQ192" i="84"/>
  <c r="AP192" i="84"/>
  <c r="AO192" i="84"/>
  <c r="AN192" i="84"/>
  <c r="AM192" i="84"/>
  <c r="AL192" i="84"/>
  <c r="AK192" i="84"/>
  <c r="AJ192" i="84"/>
  <c r="AI192" i="84"/>
  <c r="AH192" i="84"/>
  <c r="AG192" i="84"/>
  <c r="AF192" i="84"/>
  <c r="AE192" i="84"/>
  <c r="AD192" i="84"/>
  <c r="AC192" i="84"/>
  <c r="AB192" i="84"/>
  <c r="AA192" i="84"/>
  <c r="Z192" i="84"/>
  <c r="Y192" i="84"/>
  <c r="X192" i="84"/>
  <c r="W192" i="84"/>
  <c r="V192" i="84"/>
  <c r="U192" i="84"/>
  <c r="T192" i="84"/>
  <c r="S192" i="84"/>
  <c r="R192" i="84"/>
  <c r="Q192" i="84"/>
  <c r="P192" i="84"/>
  <c r="O192" i="84"/>
  <c r="N192" i="84"/>
  <c r="M192" i="84"/>
  <c r="L192" i="84"/>
  <c r="K192" i="84"/>
  <c r="J192" i="84"/>
  <c r="I192" i="84"/>
  <c r="H192" i="84"/>
  <c r="G192" i="84"/>
  <c r="F192" i="84"/>
  <c r="E192" i="84"/>
  <c r="D192" i="84"/>
  <c r="BN191" i="84"/>
  <c r="BM191" i="84"/>
  <c r="BL191" i="84"/>
  <c r="BK191" i="84"/>
  <c r="BJ191" i="84"/>
  <c r="BI191" i="84"/>
  <c r="BH191" i="84"/>
  <c r="BG191" i="84"/>
  <c r="BF191" i="84"/>
  <c r="BE191" i="84"/>
  <c r="BD191" i="84"/>
  <c r="BC191" i="84"/>
  <c r="BB191" i="84"/>
  <c r="BA191" i="84"/>
  <c r="AZ191" i="84"/>
  <c r="AY191" i="84"/>
  <c r="AX191" i="84"/>
  <c r="AW191" i="84"/>
  <c r="AV191" i="84"/>
  <c r="AU191" i="84"/>
  <c r="AT191" i="84"/>
  <c r="AS191" i="84"/>
  <c r="AR191" i="84"/>
  <c r="AQ191" i="84"/>
  <c r="AP191" i="84"/>
  <c r="AO191" i="84"/>
  <c r="AN191" i="84"/>
  <c r="AM191" i="84"/>
  <c r="AL191" i="84"/>
  <c r="AK191" i="84"/>
  <c r="AJ191" i="84"/>
  <c r="AI191" i="84"/>
  <c r="AH191" i="84"/>
  <c r="AG191" i="84"/>
  <c r="AF191" i="84"/>
  <c r="AE191" i="84"/>
  <c r="AD191" i="84"/>
  <c r="AC191" i="84"/>
  <c r="AB191" i="84"/>
  <c r="AA191" i="84"/>
  <c r="Z191" i="84"/>
  <c r="Y191" i="84"/>
  <c r="X191" i="84"/>
  <c r="W191" i="84"/>
  <c r="V191" i="84"/>
  <c r="U191" i="84"/>
  <c r="T191" i="84"/>
  <c r="S191" i="84"/>
  <c r="R191" i="84"/>
  <c r="Q191" i="84"/>
  <c r="P191" i="84"/>
  <c r="O191" i="84"/>
  <c r="N191" i="84"/>
  <c r="M191" i="84"/>
  <c r="L191" i="84"/>
  <c r="K191" i="84"/>
  <c r="J191" i="84"/>
  <c r="I191" i="84"/>
  <c r="H191" i="84"/>
  <c r="G191" i="84"/>
  <c r="F191" i="84"/>
  <c r="E191" i="84"/>
  <c r="D191" i="84"/>
  <c r="BN190" i="84"/>
  <c r="BM190" i="84"/>
  <c r="BL190" i="84"/>
  <c r="BK190" i="84"/>
  <c r="BJ190" i="84"/>
  <c r="BI190" i="84"/>
  <c r="BH190" i="84"/>
  <c r="BG190" i="84"/>
  <c r="BF190" i="84"/>
  <c r="BE190" i="84"/>
  <c r="BD190" i="84"/>
  <c r="BC190" i="84"/>
  <c r="BB190" i="84"/>
  <c r="BA190" i="84"/>
  <c r="AZ190" i="84"/>
  <c r="AY190" i="84"/>
  <c r="AX190" i="84"/>
  <c r="AW190" i="84"/>
  <c r="AV190" i="84"/>
  <c r="AU190" i="84"/>
  <c r="AT190" i="84"/>
  <c r="AS190" i="84"/>
  <c r="AR190" i="84"/>
  <c r="AQ190" i="84"/>
  <c r="AP190" i="84"/>
  <c r="AO190" i="84"/>
  <c r="AN190" i="84"/>
  <c r="AM190" i="84"/>
  <c r="AL190" i="84"/>
  <c r="AK190" i="84"/>
  <c r="AJ190" i="84"/>
  <c r="AI190" i="84"/>
  <c r="AH190" i="84"/>
  <c r="AG190" i="84"/>
  <c r="AF190" i="84"/>
  <c r="AE190" i="84"/>
  <c r="AD190" i="84"/>
  <c r="AC190" i="84"/>
  <c r="AB190" i="84"/>
  <c r="AA190" i="84"/>
  <c r="Z190" i="84"/>
  <c r="Y190" i="84"/>
  <c r="X190" i="84"/>
  <c r="W190" i="84"/>
  <c r="V190" i="84"/>
  <c r="U190" i="84"/>
  <c r="T190" i="84"/>
  <c r="S190" i="84"/>
  <c r="R190" i="84"/>
  <c r="Q190" i="84"/>
  <c r="P190" i="84"/>
  <c r="O190" i="84"/>
  <c r="N190" i="84"/>
  <c r="M190" i="84"/>
  <c r="L190" i="84"/>
  <c r="K190" i="84"/>
  <c r="J190" i="84"/>
  <c r="I190" i="84"/>
  <c r="H190" i="84"/>
  <c r="G190" i="84"/>
  <c r="F190" i="84"/>
  <c r="E190" i="84"/>
  <c r="D190" i="84"/>
  <c r="BN189" i="84"/>
  <c r="BM189" i="84"/>
  <c r="BL189" i="84"/>
  <c r="BK189" i="84"/>
  <c r="BJ189" i="84"/>
  <c r="BI189" i="84"/>
  <c r="BH189" i="84"/>
  <c r="BG189" i="84"/>
  <c r="BF189" i="84"/>
  <c r="BE189" i="84"/>
  <c r="BD189" i="84"/>
  <c r="BC189" i="84"/>
  <c r="BB189" i="84"/>
  <c r="BA189" i="84"/>
  <c r="AZ189" i="84"/>
  <c r="AY189" i="84"/>
  <c r="AX189" i="84"/>
  <c r="AW189" i="84"/>
  <c r="AV189" i="84"/>
  <c r="AU189" i="84"/>
  <c r="AT189" i="84"/>
  <c r="AS189" i="84"/>
  <c r="AR189" i="84"/>
  <c r="AQ189" i="84"/>
  <c r="AP189" i="84"/>
  <c r="AO189" i="84"/>
  <c r="AN189" i="84"/>
  <c r="AM189" i="84"/>
  <c r="AL189" i="84"/>
  <c r="AK189" i="84"/>
  <c r="AJ189" i="84"/>
  <c r="AI189" i="84"/>
  <c r="AH189" i="84"/>
  <c r="AG189" i="84"/>
  <c r="AF189" i="84"/>
  <c r="AE189" i="84"/>
  <c r="AD189" i="84"/>
  <c r="AC189" i="84"/>
  <c r="AB189" i="84"/>
  <c r="AA189" i="84"/>
  <c r="Z189" i="84"/>
  <c r="Y189" i="84"/>
  <c r="X189" i="84"/>
  <c r="W189" i="84"/>
  <c r="V189" i="84"/>
  <c r="U189" i="84"/>
  <c r="T189" i="84"/>
  <c r="S189" i="84"/>
  <c r="R189" i="84"/>
  <c r="Q189" i="84"/>
  <c r="P189" i="84"/>
  <c r="O189" i="84"/>
  <c r="N189" i="84"/>
  <c r="M189" i="84"/>
  <c r="L189" i="84"/>
  <c r="K189" i="84"/>
  <c r="J189" i="84"/>
  <c r="I189" i="84"/>
  <c r="H189" i="84"/>
  <c r="G189" i="84"/>
  <c r="F189" i="84"/>
  <c r="E189" i="84"/>
  <c r="D189" i="84"/>
  <c r="BN188" i="84"/>
  <c r="BM188" i="84"/>
  <c r="BL188" i="84"/>
  <c r="BK188" i="84"/>
  <c r="BJ188" i="84"/>
  <c r="BI188" i="84"/>
  <c r="BH188" i="84"/>
  <c r="BG188" i="84"/>
  <c r="BF188" i="84"/>
  <c r="BE188" i="84"/>
  <c r="BD188" i="84"/>
  <c r="BC188" i="84"/>
  <c r="BB188" i="84"/>
  <c r="BA188" i="84"/>
  <c r="AZ188" i="84"/>
  <c r="AY188" i="84"/>
  <c r="AX188" i="84"/>
  <c r="AW188" i="84"/>
  <c r="AV188" i="84"/>
  <c r="AU188" i="84"/>
  <c r="AT188" i="84"/>
  <c r="AS188" i="84"/>
  <c r="AR188" i="84"/>
  <c r="AQ188" i="84"/>
  <c r="AP188" i="84"/>
  <c r="AO188" i="84"/>
  <c r="AN188" i="84"/>
  <c r="AM188" i="84"/>
  <c r="AL188" i="84"/>
  <c r="AK188" i="84"/>
  <c r="AJ188" i="84"/>
  <c r="AI188" i="84"/>
  <c r="AH188" i="84"/>
  <c r="AG188" i="84"/>
  <c r="AF188" i="84"/>
  <c r="AE188" i="84"/>
  <c r="AD188" i="84"/>
  <c r="AC188" i="84"/>
  <c r="AB188" i="84"/>
  <c r="AA188" i="84"/>
  <c r="Z188" i="84"/>
  <c r="Y188" i="84"/>
  <c r="X188" i="84"/>
  <c r="W188" i="84"/>
  <c r="V188" i="84"/>
  <c r="U188" i="84"/>
  <c r="T188" i="84"/>
  <c r="S188" i="84"/>
  <c r="R188" i="84"/>
  <c r="Q188" i="84"/>
  <c r="P188" i="84"/>
  <c r="O188" i="84"/>
  <c r="N188" i="84"/>
  <c r="M188" i="84"/>
  <c r="L188" i="84"/>
  <c r="K188" i="84"/>
  <c r="J188" i="84"/>
  <c r="I188" i="84"/>
  <c r="H188" i="84"/>
  <c r="G188" i="84"/>
  <c r="F188" i="84"/>
  <c r="E188" i="84"/>
  <c r="D188" i="84"/>
  <c r="BN187" i="84"/>
  <c r="BM187" i="84"/>
  <c r="BL187" i="84"/>
  <c r="BK187" i="84"/>
  <c r="BJ187" i="84"/>
  <c r="BI187" i="84"/>
  <c r="BH187" i="84"/>
  <c r="BG187" i="84"/>
  <c r="BF187" i="84"/>
  <c r="BE187" i="84"/>
  <c r="BD187" i="84"/>
  <c r="BC187" i="84"/>
  <c r="BB187" i="84"/>
  <c r="BA187" i="84"/>
  <c r="AZ187" i="84"/>
  <c r="AY187" i="84"/>
  <c r="AX187" i="84"/>
  <c r="AW187" i="84"/>
  <c r="AV187" i="84"/>
  <c r="AU187" i="84"/>
  <c r="AT187" i="84"/>
  <c r="AS187" i="84"/>
  <c r="AR187" i="84"/>
  <c r="AQ187" i="84"/>
  <c r="AP187" i="84"/>
  <c r="AO187" i="84"/>
  <c r="AN187" i="84"/>
  <c r="AM187" i="84"/>
  <c r="AL187" i="84"/>
  <c r="AK187" i="84"/>
  <c r="AJ187" i="84"/>
  <c r="AI187" i="84"/>
  <c r="AH187" i="84"/>
  <c r="AG187" i="84"/>
  <c r="AF187" i="84"/>
  <c r="AE187" i="84"/>
  <c r="AD187" i="84"/>
  <c r="AC187" i="84"/>
  <c r="AB187" i="84"/>
  <c r="AA187" i="84"/>
  <c r="Z187" i="84"/>
  <c r="Y187" i="84"/>
  <c r="X187" i="84"/>
  <c r="W187" i="84"/>
  <c r="V187" i="84"/>
  <c r="U187" i="84"/>
  <c r="T187" i="84"/>
  <c r="S187" i="84"/>
  <c r="R187" i="84"/>
  <c r="Q187" i="84"/>
  <c r="P187" i="84"/>
  <c r="O187" i="84"/>
  <c r="N187" i="84"/>
  <c r="M187" i="84"/>
  <c r="L187" i="84"/>
  <c r="K187" i="84"/>
  <c r="J187" i="84"/>
  <c r="I187" i="84"/>
  <c r="H187" i="84"/>
  <c r="G187" i="84"/>
  <c r="F187" i="84"/>
  <c r="E187" i="84"/>
  <c r="D187" i="84"/>
  <c r="BM183" i="84"/>
  <c r="BL183" i="84"/>
  <c r="BJ183" i="84"/>
  <c r="BI183" i="84"/>
  <c r="BG183" i="84"/>
  <c r="BF183" i="84"/>
  <c r="BD183" i="84"/>
  <c r="BC183" i="84"/>
  <c r="BA183" i="84"/>
  <c r="AZ183" i="84"/>
  <c r="AX183" i="84"/>
  <c r="AW183" i="84"/>
  <c r="AU183" i="84"/>
  <c r="AT183" i="84"/>
  <c r="AR183" i="84"/>
  <c r="AQ183" i="84"/>
  <c r="AO183" i="84"/>
  <c r="AN183" i="84"/>
  <c r="AL183" i="84"/>
  <c r="AK183" i="84"/>
  <c r="AI183" i="84"/>
  <c r="AH183" i="84"/>
  <c r="AF183" i="84"/>
  <c r="AE183" i="84"/>
  <c r="AC183" i="84"/>
  <c r="AB183" i="84"/>
  <c r="Z183" i="84"/>
  <c r="Y183" i="84"/>
  <c r="W183" i="84"/>
  <c r="V183" i="84"/>
  <c r="T183" i="84"/>
  <c r="S183" i="84"/>
  <c r="Q183" i="84"/>
  <c r="P183" i="84"/>
  <c r="N183" i="84"/>
  <c r="M183" i="84"/>
  <c r="K183" i="84"/>
  <c r="J183" i="84"/>
  <c r="H183" i="84"/>
  <c r="G183" i="84"/>
  <c r="E183" i="84"/>
  <c r="D183" i="84"/>
  <c r="BN182" i="84"/>
  <c r="BM182" i="84"/>
  <c r="BL182" i="84"/>
  <c r="BK182" i="84"/>
  <c r="BJ182" i="84"/>
  <c r="BI182" i="84"/>
  <c r="BH182" i="84"/>
  <c r="BG182" i="84"/>
  <c r="BF182" i="84"/>
  <c r="BE182" i="84"/>
  <c r="BD182" i="84"/>
  <c r="BC182" i="84"/>
  <c r="BB182" i="84"/>
  <c r="BA182" i="84"/>
  <c r="AZ182" i="84"/>
  <c r="AY182" i="84"/>
  <c r="AX182" i="84"/>
  <c r="AW182" i="84"/>
  <c r="AV182" i="84"/>
  <c r="AU182" i="84"/>
  <c r="AT182" i="84"/>
  <c r="AS182" i="84"/>
  <c r="AR182" i="84"/>
  <c r="AQ182" i="84"/>
  <c r="AP182" i="84"/>
  <c r="AO182" i="84"/>
  <c r="AN182" i="84"/>
  <c r="AM182" i="84"/>
  <c r="AL182" i="84"/>
  <c r="AK182" i="84"/>
  <c r="AJ182" i="84"/>
  <c r="AI182" i="84"/>
  <c r="AH182" i="84"/>
  <c r="AG182" i="84"/>
  <c r="AF182" i="84"/>
  <c r="AE182" i="84"/>
  <c r="AD182" i="84"/>
  <c r="AC182" i="84"/>
  <c r="AB182" i="84"/>
  <c r="AA182" i="84"/>
  <c r="Z182" i="84"/>
  <c r="Y182" i="84"/>
  <c r="X182" i="84"/>
  <c r="W182" i="84"/>
  <c r="V182" i="84"/>
  <c r="U182" i="84"/>
  <c r="T182" i="84"/>
  <c r="S182" i="84"/>
  <c r="R182" i="84"/>
  <c r="Q182" i="84"/>
  <c r="P182" i="84"/>
  <c r="O182" i="84"/>
  <c r="N182" i="84"/>
  <c r="M182" i="84"/>
  <c r="L182" i="84"/>
  <c r="K182" i="84"/>
  <c r="J182" i="84"/>
  <c r="I182" i="84"/>
  <c r="H182" i="84"/>
  <c r="G182" i="84"/>
  <c r="F182" i="84"/>
  <c r="E182" i="84"/>
  <c r="D182" i="84"/>
  <c r="BN181" i="84"/>
  <c r="BM181" i="84"/>
  <c r="BL181" i="84"/>
  <c r="BK181" i="84"/>
  <c r="BJ181" i="84"/>
  <c r="BI181" i="84"/>
  <c r="BH181" i="84"/>
  <c r="BG181" i="84"/>
  <c r="BF181" i="84"/>
  <c r="BE181" i="84"/>
  <c r="BD181" i="84"/>
  <c r="BC181" i="84"/>
  <c r="BB181" i="84"/>
  <c r="BA181" i="84"/>
  <c r="AZ181" i="84"/>
  <c r="AY181" i="84"/>
  <c r="AX181" i="84"/>
  <c r="AW181" i="84"/>
  <c r="AV181" i="84"/>
  <c r="AU181" i="84"/>
  <c r="AT181" i="84"/>
  <c r="AS181" i="84"/>
  <c r="AR181" i="84"/>
  <c r="AQ181" i="84"/>
  <c r="AP181" i="84"/>
  <c r="AO181" i="84"/>
  <c r="AN181" i="84"/>
  <c r="AM181" i="84"/>
  <c r="AL181" i="84"/>
  <c r="AK181" i="84"/>
  <c r="AJ181" i="84"/>
  <c r="AI181" i="84"/>
  <c r="AH181" i="84"/>
  <c r="AG181" i="84"/>
  <c r="AF181" i="84"/>
  <c r="AE181" i="84"/>
  <c r="AD181" i="84"/>
  <c r="AC181" i="84"/>
  <c r="AB181" i="84"/>
  <c r="AA181" i="84"/>
  <c r="Z181" i="84"/>
  <c r="Y181" i="84"/>
  <c r="X181" i="84"/>
  <c r="W181" i="84"/>
  <c r="V181" i="84"/>
  <c r="U181" i="84"/>
  <c r="T181" i="84"/>
  <c r="S181" i="84"/>
  <c r="R181" i="84"/>
  <c r="Q181" i="84"/>
  <c r="P181" i="84"/>
  <c r="O181" i="84"/>
  <c r="N181" i="84"/>
  <c r="M181" i="84"/>
  <c r="L181" i="84"/>
  <c r="K181" i="84"/>
  <c r="J181" i="84"/>
  <c r="I181" i="84"/>
  <c r="H181" i="84"/>
  <c r="G181" i="84"/>
  <c r="F181" i="84"/>
  <c r="E181" i="84"/>
  <c r="D181" i="84"/>
  <c r="BN180" i="84"/>
  <c r="BM180" i="84"/>
  <c r="BL180" i="84"/>
  <c r="BK180" i="84"/>
  <c r="BJ180" i="84"/>
  <c r="BI180" i="84"/>
  <c r="BH180" i="84"/>
  <c r="BG180" i="84"/>
  <c r="BF180" i="84"/>
  <c r="BE180" i="84"/>
  <c r="BD180" i="84"/>
  <c r="BC180" i="84"/>
  <c r="BB180" i="84"/>
  <c r="BA180" i="84"/>
  <c r="AZ180" i="84"/>
  <c r="AY180" i="84"/>
  <c r="AX180" i="84"/>
  <c r="AW180" i="84"/>
  <c r="AV180" i="84"/>
  <c r="AU180" i="84"/>
  <c r="AT180" i="84"/>
  <c r="AS180" i="84"/>
  <c r="AR180" i="84"/>
  <c r="AQ180" i="84"/>
  <c r="AP180" i="84"/>
  <c r="AO180" i="84"/>
  <c r="AN180" i="84"/>
  <c r="AM180" i="84"/>
  <c r="AL180" i="84"/>
  <c r="AK180" i="84"/>
  <c r="AJ180" i="84"/>
  <c r="AI180" i="84"/>
  <c r="AH180" i="84"/>
  <c r="AG180" i="84"/>
  <c r="AF180" i="84"/>
  <c r="AE180" i="84"/>
  <c r="AD180" i="84"/>
  <c r="AC180" i="84"/>
  <c r="AB180" i="84"/>
  <c r="AA180" i="84"/>
  <c r="Z180" i="84"/>
  <c r="Y180" i="84"/>
  <c r="X180" i="84"/>
  <c r="W180" i="84"/>
  <c r="V180" i="84"/>
  <c r="U180" i="84"/>
  <c r="T180" i="84"/>
  <c r="S180" i="84"/>
  <c r="R180" i="84"/>
  <c r="Q180" i="84"/>
  <c r="P180" i="84"/>
  <c r="O180" i="84"/>
  <c r="N180" i="84"/>
  <c r="M180" i="84"/>
  <c r="L180" i="84"/>
  <c r="K180" i="84"/>
  <c r="J180" i="84"/>
  <c r="I180" i="84"/>
  <c r="H180" i="84"/>
  <c r="G180" i="84"/>
  <c r="F180" i="84"/>
  <c r="E180" i="84"/>
  <c r="D180" i="84"/>
  <c r="BN179" i="84"/>
  <c r="BM179" i="84"/>
  <c r="BL179" i="84"/>
  <c r="BK179" i="84"/>
  <c r="BJ179" i="84"/>
  <c r="BI179" i="84"/>
  <c r="BH179" i="84"/>
  <c r="BG179" i="84"/>
  <c r="BF179" i="84"/>
  <c r="BE179" i="84"/>
  <c r="BD179" i="84"/>
  <c r="BC179" i="84"/>
  <c r="BB179" i="84"/>
  <c r="BA179" i="84"/>
  <c r="AZ179" i="84"/>
  <c r="AY179" i="84"/>
  <c r="AX179" i="84"/>
  <c r="AW179" i="84"/>
  <c r="AV179" i="84"/>
  <c r="AU179" i="84"/>
  <c r="AT179" i="84"/>
  <c r="AS179" i="84"/>
  <c r="AR179" i="84"/>
  <c r="AQ179" i="84"/>
  <c r="AP179" i="84"/>
  <c r="AO179" i="84"/>
  <c r="AN179" i="84"/>
  <c r="AM179" i="84"/>
  <c r="AL179" i="84"/>
  <c r="AK179" i="84"/>
  <c r="AJ179" i="84"/>
  <c r="AI179" i="84"/>
  <c r="AH179" i="84"/>
  <c r="AG179" i="84"/>
  <c r="AF179" i="84"/>
  <c r="AE179" i="84"/>
  <c r="AD179" i="84"/>
  <c r="AC179" i="84"/>
  <c r="AB179" i="84"/>
  <c r="AA179" i="84"/>
  <c r="Z179" i="84"/>
  <c r="Y179" i="84"/>
  <c r="X179" i="84"/>
  <c r="W179" i="84"/>
  <c r="V179" i="84"/>
  <c r="U179" i="84"/>
  <c r="T179" i="84"/>
  <c r="S179" i="84"/>
  <c r="R179" i="84"/>
  <c r="Q179" i="84"/>
  <c r="P179" i="84"/>
  <c r="O179" i="84"/>
  <c r="N179" i="84"/>
  <c r="M179" i="84"/>
  <c r="L179" i="84"/>
  <c r="K179" i="84"/>
  <c r="J179" i="84"/>
  <c r="I179" i="84"/>
  <c r="H179" i="84"/>
  <c r="G179" i="84"/>
  <c r="F179" i="84"/>
  <c r="E179" i="84"/>
  <c r="D179" i="84"/>
  <c r="BN178" i="84"/>
  <c r="BM178" i="84"/>
  <c r="BL178" i="84"/>
  <c r="BK178" i="84"/>
  <c r="BJ178" i="84"/>
  <c r="BI178" i="84"/>
  <c r="BH178" i="84"/>
  <c r="BG178" i="84"/>
  <c r="BF178" i="84"/>
  <c r="BE178" i="84"/>
  <c r="BD178" i="84"/>
  <c r="BC178" i="84"/>
  <c r="BB178" i="84"/>
  <c r="BA178" i="84"/>
  <c r="AZ178" i="84"/>
  <c r="AY178" i="84"/>
  <c r="AX178" i="84"/>
  <c r="AW178" i="84"/>
  <c r="AV178" i="84"/>
  <c r="AU178" i="84"/>
  <c r="AT178" i="84"/>
  <c r="AS178" i="84"/>
  <c r="AR178" i="84"/>
  <c r="AQ178" i="84"/>
  <c r="AP178" i="84"/>
  <c r="AO178" i="84"/>
  <c r="AN178" i="84"/>
  <c r="AM178" i="84"/>
  <c r="AL178" i="84"/>
  <c r="AK178" i="84"/>
  <c r="AJ178" i="84"/>
  <c r="AI178" i="84"/>
  <c r="AH178" i="84"/>
  <c r="AG178" i="84"/>
  <c r="AF178" i="84"/>
  <c r="AE178" i="84"/>
  <c r="AD178" i="84"/>
  <c r="AC178" i="84"/>
  <c r="AB178" i="84"/>
  <c r="AA178" i="84"/>
  <c r="Z178" i="84"/>
  <c r="Y178" i="84"/>
  <c r="X178" i="84"/>
  <c r="W178" i="84"/>
  <c r="V178" i="84"/>
  <c r="U178" i="84"/>
  <c r="T178" i="84"/>
  <c r="S178" i="84"/>
  <c r="R178" i="84"/>
  <c r="Q178" i="84"/>
  <c r="P178" i="84"/>
  <c r="O178" i="84"/>
  <c r="N178" i="84"/>
  <c r="M178" i="84"/>
  <c r="L178" i="84"/>
  <c r="K178" i="84"/>
  <c r="J178" i="84"/>
  <c r="I178" i="84"/>
  <c r="H178" i="84"/>
  <c r="G178" i="84"/>
  <c r="F178" i="84"/>
  <c r="E178" i="84"/>
  <c r="D178" i="84"/>
  <c r="BN177" i="84"/>
  <c r="BM177" i="84"/>
  <c r="BL177" i="84"/>
  <c r="BK177" i="84"/>
  <c r="BJ177" i="84"/>
  <c r="BI177" i="84"/>
  <c r="BH177" i="84"/>
  <c r="BG177" i="84"/>
  <c r="BF177" i="84"/>
  <c r="BE177" i="84"/>
  <c r="BD177" i="84"/>
  <c r="BC177" i="84"/>
  <c r="BB177" i="84"/>
  <c r="BA177" i="84"/>
  <c r="AZ177" i="84"/>
  <c r="AY177" i="84"/>
  <c r="AX177" i="84"/>
  <c r="AW177" i="84"/>
  <c r="AV177" i="84"/>
  <c r="AU177" i="84"/>
  <c r="AT177" i="84"/>
  <c r="AS177" i="84"/>
  <c r="AR177" i="84"/>
  <c r="AQ177" i="84"/>
  <c r="AP177" i="84"/>
  <c r="AO177" i="84"/>
  <c r="AN177" i="84"/>
  <c r="AM177" i="84"/>
  <c r="AL177" i="84"/>
  <c r="AK177" i="84"/>
  <c r="AJ177" i="84"/>
  <c r="AI177" i="84"/>
  <c r="AH177" i="84"/>
  <c r="AG177" i="84"/>
  <c r="AF177" i="84"/>
  <c r="AE177" i="84"/>
  <c r="AD177" i="84"/>
  <c r="AC177" i="84"/>
  <c r="AB177" i="84"/>
  <c r="AA177" i="84"/>
  <c r="Z177" i="84"/>
  <c r="Y177" i="84"/>
  <c r="X177" i="84"/>
  <c r="W177" i="84"/>
  <c r="V177" i="84"/>
  <c r="U177" i="84"/>
  <c r="T177" i="84"/>
  <c r="S177" i="84"/>
  <c r="R177" i="84"/>
  <c r="Q177" i="84"/>
  <c r="P177" i="84"/>
  <c r="O177" i="84"/>
  <c r="N177" i="84"/>
  <c r="M177" i="84"/>
  <c r="L177" i="84"/>
  <c r="K177" i="84"/>
  <c r="J177" i="84"/>
  <c r="I177" i="84"/>
  <c r="H177" i="84"/>
  <c r="G177" i="84"/>
  <c r="F177" i="84"/>
  <c r="E177" i="84"/>
  <c r="D177" i="84"/>
  <c r="BN176" i="84"/>
  <c r="BM176" i="84"/>
  <c r="BL176" i="84"/>
  <c r="BK176" i="84"/>
  <c r="BJ176" i="84"/>
  <c r="BI176" i="84"/>
  <c r="BH176" i="84"/>
  <c r="BG176" i="84"/>
  <c r="BF176" i="84"/>
  <c r="BE176" i="84"/>
  <c r="BD176" i="84"/>
  <c r="BC176" i="84"/>
  <c r="BB176" i="84"/>
  <c r="BA176" i="84"/>
  <c r="AZ176" i="84"/>
  <c r="AY176" i="84"/>
  <c r="AX176" i="84"/>
  <c r="AW176" i="84"/>
  <c r="AV176" i="84"/>
  <c r="AU176" i="84"/>
  <c r="AT176" i="84"/>
  <c r="AS176" i="84"/>
  <c r="AR176" i="84"/>
  <c r="AQ176" i="84"/>
  <c r="AP176" i="84"/>
  <c r="AO176" i="84"/>
  <c r="AN176" i="84"/>
  <c r="AM176" i="84"/>
  <c r="AL176" i="84"/>
  <c r="AK176" i="84"/>
  <c r="AJ176" i="84"/>
  <c r="AI176" i="84"/>
  <c r="AH176" i="84"/>
  <c r="AG176" i="84"/>
  <c r="AF176" i="84"/>
  <c r="AE176" i="84"/>
  <c r="AD176" i="84"/>
  <c r="AC176" i="84"/>
  <c r="AB176" i="84"/>
  <c r="AA176" i="84"/>
  <c r="Z176" i="84"/>
  <c r="Y176" i="84"/>
  <c r="X176" i="84"/>
  <c r="W176" i="84"/>
  <c r="V176" i="84"/>
  <c r="U176" i="84"/>
  <c r="T176" i="84"/>
  <c r="S176" i="84"/>
  <c r="R176" i="84"/>
  <c r="Q176" i="84"/>
  <c r="P176" i="84"/>
  <c r="O176" i="84"/>
  <c r="N176" i="84"/>
  <c r="M176" i="84"/>
  <c r="L176" i="84"/>
  <c r="K176" i="84"/>
  <c r="J176" i="84"/>
  <c r="I176" i="84"/>
  <c r="H176" i="84"/>
  <c r="G176" i="84"/>
  <c r="F176" i="84"/>
  <c r="E176" i="84"/>
  <c r="D176" i="84"/>
  <c r="BN175" i="84"/>
  <c r="BM175" i="84"/>
  <c r="BL175" i="84"/>
  <c r="BK175" i="84"/>
  <c r="BJ175" i="84"/>
  <c r="BI175" i="84"/>
  <c r="BH175" i="84"/>
  <c r="BG175" i="84"/>
  <c r="BF175" i="84"/>
  <c r="BE175" i="84"/>
  <c r="BD175" i="84"/>
  <c r="BC175" i="84"/>
  <c r="BB175" i="84"/>
  <c r="BA175" i="84"/>
  <c r="AZ175" i="84"/>
  <c r="AY175" i="84"/>
  <c r="AX175" i="84"/>
  <c r="AW175" i="84"/>
  <c r="AV175" i="84"/>
  <c r="AU175" i="84"/>
  <c r="AT175" i="84"/>
  <c r="AS175" i="84"/>
  <c r="AR175" i="84"/>
  <c r="AQ175" i="84"/>
  <c r="AP175" i="84"/>
  <c r="AO175" i="84"/>
  <c r="AN175" i="84"/>
  <c r="AM175" i="84"/>
  <c r="AL175" i="84"/>
  <c r="AK175" i="84"/>
  <c r="AJ175" i="84"/>
  <c r="AI175" i="84"/>
  <c r="AH175" i="84"/>
  <c r="AG175" i="84"/>
  <c r="AF175" i="84"/>
  <c r="AE175" i="84"/>
  <c r="AD175" i="84"/>
  <c r="AC175" i="84"/>
  <c r="AB175" i="84"/>
  <c r="AA175" i="84"/>
  <c r="Z175" i="84"/>
  <c r="Y175" i="84"/>
  <c r="X175" i="84"/>
  <c r="W175" i="84"/>
  <c r="V175" i="84"/>
  <c r="U175" i="84"/>
  <c r="T175" i="84"/>
  <c r="S175" i="84"/>
  <c r="R175" i="84"/>
  <c r="Q175" i="84"/>
  <c r="P175" i="84"/>
  <c r="O175" i="84"/>
  <c r="N175" i="84"/>
  <c r="M175" i="84"/>
  <c r="L175" i="84"/>
  <c r="K175" i="84"/>
  <c r="J175" i="84"/>
  <c r="I175" i="84"/>
  <c r="H175" i="84"/>
  <c r="G175" i="84"/>
  <c r="F175" i="84"/>
  <c r="E175" i="84"/>
  <c r="D175" i="84"/>
  <c r="BN174" i="84"/>
  <c r="BM174" i="84"/>
  <c r="BL174" i="84"/>
  <c r="BK174" i="84"/>
  <c r="BJ174" i="84"/>
  <c r="BI174" i="84"/>
  <c r="BH174" i="84"/>
  <c r="BG174" i="84"/>
  <c r="BF174" i="84"/>
  <c r="BE174" i="84"/>
  <c r="BD174" i="84"/>
  <c r="BC174" i="84"/>
  <c r="BB174" i="84"/>
  <c r="BA174" i="84"/>
  <c r="AZ174" i="84"/>
  <c r="AY174" i="84"/>
  <c r="AX174" i="84"/>
  <c r="AW174" i="84"/>
  <c r="AV174" i="84"/>
  <c r="AU174" i="84"/>
  <c r="AT174" i="84"/>
  <c r="AS174" i="84"/>
  <c r="AR174" i="84"/>
  <c r="AQ174" i="84"/>
  <c r="AP174" i="84"/>
  <c r="AO174" i="84"/>
  <c r="AN174" i="84"/>
  <c r="AM174" i="84"/>
  <c r="AL174" i="84"/>
  <c r="AK174" i="84"/>
  <c r="AJ174" i="84"/>
  <c r="AI174" i="84"/>
  <c r="AH174" i="84"/>
  <c r="AG174" i="84"/>
  <c r="AF174" i="84"/>
  <c r="AE174" i="84"/>
  <c r="AD174" i="84"/>
  <c r="AC174" i="84"/>
  <c r="AB174" i="84"/>
  <c r="AA174" i="84"/>
  <c r="Z174" i="84"/>
  <c r="Y174" i="84"/>
  <c r="X174" i="84"/>
  <c r="W174" i="84"/>
  <c r="V174" i="84"/>
  <c r="U174" i="84"/>
  <c r="T174" i="84"/>
  <c r="S174" i="84"/>
  <c r="R174" i="84"/>
  <c r="Q174" i="84"/>
  <c r="P174" i="84"/>
  <c r="O174" i="84"/>
  <c r="N174" i="84"/>
  <c r="M174" i="84"/>
  <c r="L174" i="84"/>
  <c r="K174" i="84"/>
  <c r="J174" i="84"/>
  <c r="I174" i="84"/>
  <c r="H174" i="84"/>
  <c r="G174" i="84"/>
  <c r="F174" i="84"/>
  <c r="E174" i="84"/>
  <c r="D174" i="84"/>
  <c r="BN173" i="84"/>
  <c r="BM173" i="84"/>
  <c r="BL173" i="84"/>
  <c r="BK173" i="84"/>
  <c r="BJ173" i="84"/>
  <c r="BI173" i="84"/>
  <c r="BH173" i="84"/>
  <c r="BG173" i="84"/>
  <c r="BF173" i="84"/>
  <c r="BE173" i="84"/>
  <c r="BD173" i="84"/>
  <c r="BC173" i="84"/>
  <c r="BB173" i="84"/>
  <c r="BA173" i="84"/>
  <c r="AZ173" i="84"/>
  <c r="AY173" i="84"/>
  <c r="AX173" i="84"/>
  <c r="AW173" i="84"/>
  <c r="AV173" i="84"/>
  <c r="AU173" i="84"/>
  <c r="AT173" i="84"/>
  <c r="AS173" i="84"/>
  <c r="AR173" i="84"/>
  <c r="AQ173" i="84"/>
  <c r="AP173" i="84"/>
  <c r="AO173" i="84"/>
  <c r="AN173" i="84"/>
  <c r="AM173" i="84"/>
  <c r="AL173" i="84"/>
  <c r="AK173" i="84"/>
  <c r="AJ173" i="84"/>
  <c r="AI173" i="84"/>
  <c r="AH173" i="84"/>
  <c r="AG173" i="84"/>
  <c r="AF173" i="84"/>
  <c r="AE173" i="84"/>
  <c r="AD173" i="84"/>
  <c r="AC173" i="84"/>
  <c r="AB173" i="84"/>
  <c r="AA173" i="84"/>
  <c r="Z173" i="84"/>
  <c r="Y173" i="84"/>
  <c r="X173" i="84"/>
  <c r="W173" i="84"/>
  <c r="V173" i="84"/>
  <c r="U173" i="84"/>
  <c r="T173" i="84"/>
  <c r="S173" i="84"/>
  <c r="R173" i="84"/>
  <c r="Q173" i="84"/>
  <c r="P173" i="84"/>
  <c r="O173" i="84"/>
  <c r="N173" i="84"/>
  <c r="M173" i="84"/>
  <c r="L173" i="84"/>
  <c r="K173" i="84"/>
  <c r="J173" i="84"/>
  <c r="I173" i="84"/>
  <c r="H173" i="84"/>
  <c r="G173" i="84"/>
  <c r="F173" i="84"/>
  <c r="E173" i="84"/>
  <c r="D173" i="84"/>
  <c r="BM169" i="84"/>
  <c r="BL169" i="84"/>
  <c r="BJ169" i="84"/>
  <c r="BI169" i="84"/>
  <c r="BG169" i="84"/>
  <c r="BF169" i="84"/>
  <c r="BD169" i="84"/>
  <c r="BC169" i="84"/>
  <c r="BA169" i="84"/>
  <c r="AZ169" i="84"/>
  <c r="AX169" i="84"/>
  <c r="AW169" i="84"/>
  <c r="AU169" i="84"/>
  <c r="AT169" i="84"/>
  <c r="AR169" i="84"/>
  <c r="AQ169" i="84"/>
  <c r="AO169" i="84"/>
  <c r="AN169" i="84"/>
  <c r="AL169" i="84"/>
  <c r="AK169" i="84"/>
  <c r="AI169" i="84"/>
  <c r="AH169" i="84"/>
  <c r="AF169" i="84"/>
  <c r="AE169" i="84"/>
  <c r="AC169" i="84"/>
  <c r="AB169" i="84"/>
  <c r="Z169" i="84"/>
  <c r="Y169" i="84"/>
  <c r="W169" i="84"/>
  <c r="V169" i="84"/>
  <c r="T169" i="84"/>
  <c r="S169" i="84"/>
  <c r="Q169" i="84"/>
  <c r="P169" i="84"/>
  <c r="N169" i="84"/>
  <c r="M169" i="84"/>
  <c r="K169" i="84"/>
  <c r="J169" i="84"/>
  <c r="H169" i="84"/>
  <c r="G169" i="84"/>
  <c r="E169" i="84"/>
  <c r="D169" i="84"/>
  <c r="BN168" i="84"/>
  <c r="BM168" i="84"/>
  <c r="BL168" i="84"/>
  <c r="BK168" i="84"/>
  <c r="BJ168" i="84"/>
  <c r="BI168" i="84"/>
  <c r="BH168" i="84"/>
  <c r="BG168" i="84"/>
  <c r="BF168" i="84"/>
  <c r="BE168" i="84"/>
  <c r="BD168" i="84"/>
  <c r="BC168" i="84"/>
  <c r="BB168" i="84"/>
  <c r="BA168" i="84"/>
  <c r="AZ168" i="84"/>
  <c r="AY168" i="84"/>
  <c r="AX168" i="84"/>
  <c r="AW168" i="84"/>
  <c r="AV168" i="84"/>
  <c r="AU168" i="84"/>
  <c r="AT168" i="84"/>
  <c r="AS168" i="84"/>
  <c r="AR168" i="84"/>
  <c r="AQ168" i="84"/>
  <c r="AP168" i="84"/>
  <c r="AO168" i="84"/>
  <c r="AN168" i="84"/>
  <c r="AM168" i="84"/>
  <c r="AL168" i="84"/>
  <c r="AK168" i="84"/>
  <c r="AJ168" i="84"/>
  <c r="AI168" i="84"/>
  <c r="AH168" i="84"/>
  <c r="AG168" i="84"/>
  <c r="AF168" i="84"/>
  <c r="AE168" i="84"/>
  <c r="AD168" i="84"/>
  <c r="AC168" i="84"/>
  <c r="AB168" i="84"/>
  <c r="AA168" i="84"/>
  <c r="Z168" i="84"/>
  <c r="Y168" i="84"/>
  <c r="X168" i="84"/>
  <c r="W168" i="84"/>
  <c r="V168" i="84"/>
  <c r="U168" i="84"/>
  <c r="T168" i="84"/>
  <c r="S168" i="84"/>
  <c r="R168" i="84"/>
  <c r="Q168" i="84"/>
  <c r="P168" i="84"/>
  <c r="O168" i="84"/>
  <c r="N168" i="84"/>
  <c r="M168" i="84"/>
  <c r="L168" i="84"/>
  <c r="K168" i="84"/>
  <c r="J168" i="84"/>
  <c r="I168" i="84"/>
  <c r="H168" i="84"/>
  <c r="G168" i="84"/>
  <c r="F168" i="84"/>
  <c r="E168" i="84"/>
  <c r="D168" i="84"/>
  <c r="BN167" i="84"/>
  <c r="BM167" i="84"/>
  <c r="BL167" i="84"/>
  <c r="BK167" i="84"/>
  <c r="BJ167" i="84"/>
  <c r="BI167" i="84"/>
  <c r="BH167" i="84"/>
  <c r="BG167" i="84"/>
  <c r="BF167" i="84"/>
  <c r="BE167" i="84"/>
  <c r="BD167" i="84"/>
  <c r="BC167" i="84"/>
  <c r="BB167" i="84"/>
  <c r="BA167" i="84"/>
  <c r="AZ167" i="84"/>
  <c r="AY167" i="84"/>
  <c r="AX167" i="84"/>
  <c r="AW167" i="84"/>
  <c r="AV167" i="84"/>
  <c r="AU167" i="84"/>
  <c r="AT167" i="84"/>
  <c r="AS167" i="84"/>
  <c r="AR167" i="84"/>
  <c r="AQ167" i="84"/>
  <c r="AP167" i="84"/>
  <c r="AO167" i="84"/>
  <c r="AN167" i="84"/>
  <c r="AM167" i="84"/>
  <c r="AL167" i="84"/>
  <c r="AK167" i="84"/>
  <c r="AJ167" i="84"/>
  <c r="AI167" i="84"/>
  <c r="AH167" i="84"/>
  <c r="AG167" i="84"/>
  <c r="AF167" i="84"/>
  <c r="AE167" i="84"/>
  <c r="AD167" i="84"/>
  <c r="AC167" i="84"/>
  <c r="AB167" i="84"/>
  <c r="AA167" i="84"/>
  <c r="Z167" i="84"/>
  <c r="Y167" i="84"/>
  <c r="X167" i="84"/>
  <c r="W167" i="84"/>
  <c r="V167" i="84"/>
  <c r="U167" i="84"/>
  <c r="T167" i="84"/>
  <c r="S167" i="84"/>
  <c r="R167" i="84"/>
  <c r="Q167" i="84"/>
  <c r="P167" i="84"/>
  <c r="O167" i="84"/>
  <c r="N167" i="84"/>
  <c r="M167" i="84"/>
  <c r="L167" i="84"/>
  <c r="K167" i="84"/>
  <c r="J167" i="84"/>
  <c r="I167" i="84"/>
  <c r="H167" i="84"/>
  <c r="G167" i="84"/>
  <c r="F167" i="84"/>
  <c r="E167" i="84"/>
  <c r="D167" i="84"/>
  <c r="BN166" i="84"/>
  <c r="BM166" i="84"/>
  <c r="BL166" i="84"/>
  <c r="BK166" i="84"/>
  <c r="BJ166" i="84"/>
  <c r="BI166" i="84"/>
  <c r="BH166" i="84"/>
  <c r="BG166" i="84"/>
  <c r="BF166" i="84"/>
  <c r="BE166" i="84"/>
  <c r="BD166" i="84"/>
  <c r="BC166" i="84"/>
  <c r="BB166" i="84"/>
  <c r="BA166" i="84"/>
  <c r="AZ166" i="84"/>
  <c r="AY166" i="84"/>
  <c r="AX166" i="84"/>
  <c r="AW166" i="84"/>
  <c r="AV166" i="84"/>
  <c r="AU166" i="84"/>
  <c r="AT166" i="84"/>
  <c r="AS166" i="84"/>
  <c r="AR166" i="84"/>
  <c r="AQ166" i="84"/>
  <c r="AP166" i="84"/>
  <c r="AO166" i="84"/>
  <c r="AN166" i="84"/>
  <c r="AM166" i="84"/>
  <c r="AL166" i="84"/>
  <c r="AK166" i="84"/>
  <c r="AJ166" i="84"/>
  <c r="AI166" i="84"/>
  <c r="AH166" i="84"/>
  <c r="AG166" i="84"/>
  <c r="AF166" i="84"/>
  <c r="AE166" i="84"/>
  <c r="AD166" i="84"/>
  <c r="AC166" i="84"/>
  <c r="AB166" i="84"/>
  <c r="AA166" i="84"/>
  <c r="Z166" i="84"/>
  <c r="Y166" i="84"/>
  <c r="X166" i="84"/>
  <c r="W166" i="84"/>
  <c r="V166" i="84"/>
  <c r="U166" i="84"/>
  <c r="T166" i="84"/>
  <c r="S166" i="84"/>
  <c r="R166" i="84"/>
  <c r="Q166" i="84"/>
  <c r="P166" i="84"/>
  <c r="O166" i="84"/>
  <c r="N166" i="84"/>
  <c r="M166" i="84"/>
  <c r="L166" i="84"/>
  <c r="K166" i="84"/>
  <c r="J166" i="84"/>
  <c r="I166" i="84"/>
  <c r="H166" i="84"/>
  <c r="G166" i="84"/>
  <c r="F166" i="84"/>
  <c r="E166" i="84"/>
  <c r="D166" i="84"/>
  <c r="BN165" i="84"/>
  <c r="BM165" i="84"/>
  <c r="BL165" i="84"/>
  <c r="BK165" i="84"/>
  <c r="BJ165" i="84"/>
  <c r="BI165" i="84"/>
  <c r="BH165" i="84"/>
  <c r="BG165" i="84"/>
  <c r="BF165" i="84"/>
  <c r="BE165" i="84"/>
  <c r="BD165" i="84"/>
  <c r="BC165" i="84"/>
  <c r="BB165" i="84"/>
  <c r="BA165" i="84"/>
  <c r="AZ165" i="84"/>
  <c r="AY165" i="84"/>
  <c r="AX165" i="84"/>
  <c r="AW165" i="84"/>
  <c r="AV165" i="84"/>
  <c r="AU165" i="84"/>
  <c r="AT165" i="84"/>
  <c r="AS165" i="84"/>
  <c r="AR165" i="84"/>
  <c r="AQ165" i="84"/>
  <c r="AP165" i="84"/>
  <c r="AO165" i="84"/>
  <c r="AN165" i="84"/>
  <c r="AM165" i="84"/>
  <c r="AL165" i="84"/>
  <c r="AK165" i="84"/>
  <c r="AJ165" i="84"/>
  <c r="AI165" i="84"/>
  <c r="AH165" i="84"/>
  <c r="AG165" i="84"/>
  <c r="AF165" i="84"/>
  <c r="AE165" i="84"/>
  <c r="AD165" i="84"/>
  <c r="AC165" i="84"/>
  <c r="AB165" i="84"/>
  <c r="AA165" i="84"/>
  <c r="Z165" i="84"/>
  <c r="Y165" i="84"/>
  <c r="X165" i="84"/>
  <c r="W165" i="84"/>
  <c r="V165" i="84"/>
  <c r="U165" i="84"/>
  <c r="T165" i="84"/>
  <c r="S165" i="84"/>
  <c r="R165" i="84"/>
  <c r="Q165" i="84"/>
  <c r="P165" i="84"/>
  <c r="O165" i="84"/>
  <c r="N165" i="84"/>
  <c r="M165" i="84"/>
  <c r="L165" i="84"/>
  <c r="K165" i="84"/>
  <c r="J165" i="84"/>
  <c r="I165" i="84"/>
  <c r="H165" i="84"/>
  <c r="G165" i="84"/>
  <c r="F165" i="84"/>
  <c r="E165" i="84"/>
  <c r="D165" i="84"/>
  <c r="BN164" i="84"/>
  <c r="BM164" i="84"/>
  <c r="BL164" i="84"/>
  <c r="BK164" i="84"/>
  <c r="BJ164" i="84"/>
  <c r="BI164" i="84"/>
  <c r="BH164" i="84"/>
  <c r="BG164" i="84"/>
  <c r="BF164" i="84"/>
  <c r="BE164" i="84"/>
  <c r="BD164" i="84"/>
  <c r="BC164" i="84"/>
  <c r="BB164" i="84"/>
  <c r="BA164" i="84"/>
  <c r="AZ164" i="84"/>
  <c r="AY164" i="84"/>
  <c r="AX164" i="84"/>
  <c r="AW164" i="84"/>
  <c r="AV164" i="84"/>
  <c r="AU164" i="84"/>
  <c r="AT164" i="84"/>
  <c r="AS164" i="84"/>
  <c r="AR164" i="84"/>
  <c r="AQ164" i="84"/>
  <c r="AP164" i="84"/>
  <c r="AO164" i="84"/>
  <c r="AN164" i="84"/>
  <c r="AM164" i="84"/>
  <c r="AL164" i="84"/>
  <c r="AK164" i="84"/>
  <c r="AJ164" i="84"/>
  <c r="AI164" i="84"/>
  <c r="AH164" i="84"/>
  <c r="AG164" i="84"/>
  <c r="AF164" i="84"/>
  <c r="AE164" i="84"/>
  <c r="AD164" i="84"/>
  <c r="AC164" i="84"/>
  <c r="AB164" i="84"/>
  <c r="AA164" i="84"/>
  <c r="Z164" i="84"/>
  <c r="Y164" i="84"/>
  <c r="X164" i="84"/>
  <c r="W164" i="84"/>
  <c r="V164" i="84"/>
  <c r="U164" i="84"/>
  <c r="T164" i="84"/>
  <c r="S164" i="84"/>
  <c r="R164" i="84"/>
  <c r="Q164" i="84"/>
  <c r="P164" i="84"/>
  <c r="O164" i="84"/>
  <c r="N164" i="84"/>
  <c r="M164" i="84"/>
  <c r="L164" i="84"/>
  <c r="K164" i="84"/>
  <c r="J164" i="84"/>
  <c r="I164" i="84"/>
  <c r="H164" i="84"/>
  <c r="G164" i="84"/>
  <c r="F164" i="84"/>
  <c r="E164" i="84"/>
  <c r="D164" i="84"/>
  <c r="BN163" i="84"/>
  <c r="BM163" i="84"/>
  <c r="BL163" i="84"/>
  <c r="BK163" i="84"/>
  <c r="BJ163" i="84"/>
  <c r="BI163" i="84"/>
  <c r="BH163" i="84"/>
  <c r="BG163" i="84"/>
  <c r="BF163" i="84"/>
  <c r="BE163" i="84"/>
  <c r="BD163" i="84"/>
  <c r="BC163" i="84"/>
  <c r="BB163" i="84"/>
  <c r="BA163" i="84"/>
  <c r="AZ163" i="84"/>
  <c r="AY163" i="84"/>
  <c r="AX163" i="84"/>
  <c r="AW163" i="84"/>
  <c r="AV163" i="84"/>
  <c r="AU163" i="84"/>
  <c r="AT163" i="84"/>
  <c r="AS163" i="84"/>
  <c r="AR163" i="84"/>
  <c r="AQ163" i="84"/>
  <c r="AP163" i="84"/>
  <c r="AO163" i="84"/>
  <c r="AN163" i="84"/>
  <c r="AM163" i="84"/>
  <c r="AL163" i="84"/>
  <c r="AK163" i="84"/>
  <c r="AJ163" i="84"/>
  <c r="AI163" i="84"/>
  <c r="AH163" i="84"/>
  <c r="AG163" i="84"/>
  <c r="AF163" i="84"/>
  <c r="AE163" i="84"/>
  <c r="AD163" i="84"/>
  <c r="AC163" i="84"/>
  <c r="AB163" i="84"/>
  <c r="AA163" i="84"/>
  <c r="Z163" i="84"/>
  <c r="Y163" i="84"/>
  <c r="X163" i="84"/>
  <c r="W163" i="84"/>
  <c r="V163" i="84"/>
  <c r="U163" i="84"/>
  <c r="T163" i="84"/>
  <c r="S163" i="84"/>
  <c r="R163" i="84"/>
  <c r="Q163" i="84"/>
  <c r="P163" i="84"/>
  <c r="O163" i="84"/>
  <c r="N163" i="84"/>
  <c r="M163" i="84"/>
  <c r="L163" i="84"/>
  <c r="K163" i="84"/>
  <c r="J163" i="84"/>
  <c r="I163" i="84"/>
  <c r="H163" i="84"/>
  <c r="G163" i="84"/>
  <c r="F163" i="84"/>
  <c r="E163" i="84"/>
  <c r="D163" i="84"/>
  <c r="BN162" i="84"/>
  <c r="BM162" i="84"/>
  <c r="BL162" i="84"/>
  <c r="BK162" i="84"/>
  <c r="BJ162" i="84"/>
  <c r="BI162" i="84"/>
  <c r="BH162" i="84"/>
  <c r="BG162" i="84"/>
  <c r="BF162" i="84"/>
  <c r="BE162" i="84"/>
  <c r="BD162" i="84"/>
  <c r="BC162" i="84"/>
  <c r="BB162" i="84"/>
  <c r="BA162" i="84"/>
  <c r="AZ162" i="84"/>
  <c r="AY162" i="84"/>
  <c r="AX162" i="84"/>
  <c r="AW162" i="84"/>
  <c r="AV162" i="84"/>
  <c r="AU162" i="84"/>
  <c r="AT162" i="84"/>
  <c r="AS162" i="84"/>
  <c r="AR162" i="84"/>
  <c r="AQ162" i="84"/>
  <c r="AP162" i="84"/>
  <c r="AO162" i="84"/>
  <c r="AN162" i="84"/>
  <c r="AM162" i="84"/>
  <c r="AL162" i="84"/>
  <c r="AK162" i="84"/>
  <c r="AJ162" i="84"/>
  <c r="AI162" i="84"/>
  <c r="AH162" i="84"/>
  <c r="AG162" i="84"/>
  <c r="AF162" i="84"/>
  <c r="AE162" i="84"/>
  <c r="AD162" i="84"/>
  <c r="AC162" i="84"/>
  <c r="AB162" i="84"/>
  <c r="AA162" i="84"/>
  <c r="Z162" i="84"/>
  <c r="Y162" i="84"/>
  <c r="X162" i="84"/>
  <c r="W162" i="84"/>
  <c r="V162" i="84"/>
  <c r="U162" i="84"/>
  <c r="T162" i="84"/>
  <c r="S162" i="84"/>
  <c r="R162" i="84"/>
  <c r="Q162" i="84"/>
  <c r="P162" i="84"/>
  <c r="O162" i="84"/>
  <c r="N162" i="84"/>
  <c r="M162" i="84"/>
  <c r="L162" i="84"/>
  <c r="K162" i="84"/>
  <c r="J162" i="84"/>
  <c r="I162" i="84"/>
  <c r="H162" i="84"/>
  <c r="G162" i="84"/>
  <c r="F162" i="84"/>
  <c r="E162" i="84"/>
  <c r="D162" i="84"/>
  <c r="BN161" i="84"/>
  <c r="BM161" i="84"/>
  <c r="BL161" i="84"/>
  <c r="BK161" i="84"/>
  <c r="BJ161" i="84"/>
  <c r="BI161" i="84"/>
  <c r="BH161" i="84"/>
  <c r="BG161" i="84"/>
  <c r="BF161" i="84"/>
  <c r="BE161" i="84"/>
  <c r="BD161" i="84"/>
  <c r="BC161" i="84"/>
  <c r="BB161" i="84"/>
  <c r="BA161" i="84"/>
  <c r="AZ161" i="84"/>
  <c r="AY161" i="84"/>
  <c r="AX161" i="84"/>
  <c r="AW161" i="84"/>
  <c r="AV161" i="84"/>
  <c r="AU161" i="84"/>
  <c r="AT161" i="84"/>
  <c r="AS161" i="84"/>
  <c r="AR161" i="84"/>
  <c r="AQ161" i="84"/>
  <c r="AP161" i="84"/>
  <c r="AO161" i="84"/>
  <c r="AN161" i="84"/>
  <c r="AM161" i="84"/>
  <c r="AL161" i="84"/>
  <c r="AK161" i="84"/>
  <c r="AJ161" i="84"/>
  <c r="AI161" i="84"/>
  <c r="AH161" i="84"/>
  <c r="AG161" i="84"/>
  <c r="AF161" i="84"/>
  <c r="AE161" i="84"/>
  <c r="AD161" i="84"/>
  <c r="AC161" i="84"/>
  <c r="AB161" i="84"/>
  <c r="AA161" i="84"/>
  <c r="Z161" i="84"/>
  <c r="Y161" i="84"/>
  <c r="X161" i="84"/>
  <c r="W161" i="84"/>
  <c r="V161" i="84"/>
  <c r="U161" i="84"/>
  <c r="T161" i="84"/>
  <c r="S161" i="84"/>
  <c r="R161" i="84"/>
  <c r="Q161" i="84"/>
  <c r="P161" i="84"/>
  <c r="O161" i="84"/>
  <c r="N161" i="84"/>
  <c r="M161" i="84"/>
  <c r="L161" i="84"/>
  <c r="K161" i="84"/>
  <c r="J161" i="84"/>
  <c r="I161" i="84"/>
  <c r="H161" i="84"/>
  <c r="G161" i="84"/>
  <c r="F161" i="84"/>
  <c r="E161" i="84"/>
  <c r="D161" i="84"/>
  <c r="BN160" i="84"/>
  <c r="BM160" i="84"/>
  <c r="BL160" i="84"/>
  <c r="BK160" i="84"/>
  <c r="BJ160" i="84"/>
  <c r="BI160" i="84"/>
  <c r="BH160" i="84"/>
  <c r="BG160" i="84"/>
  <c r="BF160" i="84"/>
  <c r="BE160" i="84"/>
  <c r="BD160" i="84"/>
  <c r="BC160" i="84"/>
  <c r="BB160" i="84"/>
  <c r="BA160" i="84"/>
  <c r="AZ160" i="84"/>
  <c r="AY160" i="84"/>
  <c r="AX160" i="84"/>
  <c r="AW160" i="84"/>
  <c r="AV160" i="84"/>
  <c r="AU160" i="84"/>
  <c r="AT160" i="84"/>
  <c r="AS160" i="84"/>
  <c r="AR160" i="84"/>
  <c r="AQ160" i="84"/>
  <c r="AP160" i="84"/>
  <c r="AO160" i="84"/>
  <c r="AN160" i="84"/>
  <c r="AM160" i="84"/>
  <c r="AL160" i="84"/>
  <c r="AK160" i="84"/>
  <c r="AJ160" i="84"/>
  <c r="AI160" i="84"/>
  <c r="AH160" i="84"/>
  <c r="AG160" i="84"/>
  <c r="AF160" i="84"/>
  <c r="AE160" i="84"/>
  <c r="AD160" i="84"/>
  <c r="AC160" i="84"/>
  <c r="AB160" i="84"/>
  <c r="AA160" i="84"/>
  <c r="Z160" i="84"/>
  <c r="Y160" i="84"/>
  <c r="X160" i="84"/>
  <c r="W160" i="84"/>
  <c r="V160" i="84"/>
  <c r="U160" i="84"/>
  <c r="T160" i="84"/>
  <c r="S160" i="84"/>
  <c r="R160" i="84"/>
  <c r="Q160" i="84"/>
  <c r="P160" i="84"/>
  <c r="O160" i="84"/>
  <c r="N160" i="84"/>
  <c r="M160" i="84"/>
  <c r="L160" i="84"/>
  <c r="K160" i="84"/>
  <c r="J160" i="84"/>
  <c r="I160" i="84"/>
  <c r="H160" i="84"/>
  <c r="G160" i="84"/>
  <c r="F160" i="84"/>
  <c r="E160" i="84"/>
  <c r="D160" i="84"/>
  <c r="BN159" i="84"/>
  <c r="BM159" i="84"/>
  <c r="BL159" i="84"/>
  <c r="BK159" i="84"/>
  <c r="BJ159" i="84"/>
  <c r="BI159" i="84"/>
  <c r="BH159" i="84"/>
  <c r="BG159" i="84"/>
  <c r="BF159" i="84"/>
  <c r="BE159" i="84"/>
  <c r="BD159" i="84"/>
  <c r="BC159" i="84"/>
  <c r="BB159" i="84"/>
  <c r="BA159" i="84"/>
  <c r="AZ159" i="84"/>
  <c r="AY159" i="84"/>
  <c r="AX159" i="84"/>
  <c r="AW159" i="84"/>
  <c r="AV159" i="84"/>
  <c r="AU159" i="84"/>
  <c r="AT159" i="84"/>
  <c r="AS159" i="84"/>
  <c r="AR159" i="84"/>
  <c r="AQ159" i="84"/>
  <c r="AP159" i="84"/>
  <c r="AO159" i="84"/>
  <c r="AN159" i="84"/>
  <c r="AM159" i="84"/>
  <c r="AL159" i="84"/>
  <c r="AK159" i="84"/>
  <c r="AJ159" i="84"/>
  <c r="AI159" i="84"/>
  <c r="AH159" i="84"/>
  <c r="AG159" i="84"/>
  <c r="AF159" i="84"/>
  <c r="AE159" i="84"/>
  <c r="AD159" i="84"/>
  <c r="AC159" i="84"/>
  <c r="AB159" i="84"/>
  <c r="AA159" i="84"/>
  <c r="Z159" i="84"/>
  <c r="Y159" i="84"/>
  <c r="X159" i="84"/>
  <c r="W159" i="84"/>
  <c r="V159" i="84"/>
  <c r="U159" i="84"/>
  <c r="T159" i="84"/>
  <c r="S159" i="84"/>
  <c r="R159" i="84"/>
  <c r="Q159" i="84"/>
  <c r="P159" i="84"/>
  <c r="O159" i="84"/>
  <c r="N159" i="84"/>
  <c r="M159" i="84"/>
  <c r="L159" i="84"/>
  <c r="K159" i="84"/>
  <c r="J159" i="84"/>
  <c r="I159" i="84"/>
  <c r="H159" i="84"/>
  <c r="G159" i="84"/>
  <c r="F159" i="84"/>
  <c r="E159" i="84"/>
  <c r="D159" i="84"/>
  <c r="BM155" i="84"/>
  <c r="BL155" i="84"/>
  <c r="BJ155" i="84"/>
  <c r="BI155" i="84"/>
  <c r="BG155" i="84"/>
  <c r="BF155" i="84"/>
  <c r="BD155" i="84"/>
  <c r="BC155" i="84"/>
  <c r="BA155" i="84"/>
  <c r="AZ155" i="84"/>
  <c r="AX155" i="84"/>
  <c r="AW155" i="84"/>
  <c r="AU155" i="84"/>
  <c r="AT155" i="84"/>
  <c r="AR155" i="84"/>
  <c r="AQ155" i="84"/>
  <c r="AO155" i="84"/>
  <c r="AN155" i="84"/>
  <c r="AL155" i="84"/>
  <c r="AK155" i="84"/>
  <c r="AI155" i="84"/>
  <c r="AH155" i="84"/>
  <c r="AF155" i="84"/>
  <c r="AE155" i="84"/>
  <c r="AC155" i="84"/>
  <c r="AB155" i="84"/>
  <c r="Z155" i="84"/>
  <c r="Y155" i="84"/>
  <c r="W155" i="84"/>
  <c r="V155" i="84"/>
  <c r="T155" i="84"/>
  <c r="S155" i="84"/>
  <c r="Q155" i="84"/>
  <c r="P155" i="84"/>
  <c r="N155" i="84"/>
  <c r="M155" i="84"/>
  <c r="K155" i="84"/>
  <c r="J155" i="84"/>
  <c r="H155" i="84"/>
  <c r="G155" i="84"/>
  <c r="E155" i="84"/>
  <c r="D155" i="84"/>
  <c r="BN154" i="84"/>
  <c r="BM154" i="84"/>
  <c r="BL154" i="84"/>
  <c r="BK154" i="84"/>
  <c r="BJ154" i="84"/>
  <c r="BI154" i="84"/>
  <c r="BH154" i="84"/>
  <c r="BG154" i="84"/>
  <c r="BF154" i="84"/>
  <c r="BE154" i="84"/>
  <c r="BD154" i="84"/>
  <c r="BC154" i="84"/>
  <c r="BB154" i="84"/>
  <c r="BA154" i="84"/>
  <c r="AZ154" i="84"/>
  <c r="AY154" i="84"/>
  <c r="AX154" i="84"/>
  <c r="AW154" i="84"/>
  <c r="AV154" i="84"/>
  <c r="AU154" i="84"/>
  <c r="AT154" i="84"/>
  <c r="AS154" i="84"/>
  <c r="AR154" i="84"/>
  <c r="AQ154" i="84"/>
  <c r="AP154" i="84"/>
  <c r="AO154" i="84"/>
  <c r="AN154" i="84"/>
  <c r="AM154" i="84"/>
  <c r="AL154" i="84"/>
  <c r="AK154" i="84"/>
  <c r="AJ154" i="84"/>
  <c r="AI154" i="84"/>
  <c r="AH154" i="84"/>
  <c r="AG154" i="84"/>
  <c r="AF154" i="84"/>
  <c r="AE154" i="84"/>
  <c r="AD154" i="84"/>
  <c r="AC154" i="84"/>
  <c r="AB154" i="84"/>
  <c r="AA154" i="84"/>
  <c r="Z154" i="84"/>
  <c r="Y154" i="84"/>
  <c r="X154" i="84"/>
  <c r="W154" i="84"/>
  <c r="V154" i="84"/>
  <c r="U154" i="84"/>
  <c r="T154" i="84"/>
  <c r="S154" i="84"/>
  <c r="R154" i="84"/>
  <c r="Q154" i="84"/>
  <c r="P154" i="84"/>
  <c r="O154" i="84"/>
  <c r="N154" i="84"/>
  <c r="M154" i="84"/>
  <c r="L154" i="84"/>
  <c r="K154" i="84"/>
  <c r="J154" i="84"/>
  <c r="I154" i="84"/>
  <c r="H154" i="84"/>
  <c r="G154" i="84"/>
  <c r="F154" i="84"/>
  <c r="E154" i="84"/>
  <c r="D154" i="84"/>
  <c r="BN153" i="84"/>
  <c r="BM153" i="84"/>
  <c r="BL153" i="84"/>
  <c r="BK153" i="84"/>
  <c r="BJ153" i="84"/>
  <c r="BI153" i="84"/>
  <c r="BH153" i="84"/>
  <c r="BG153" i="84"/>
  <c r="BF153" i="84"/>
  <c r="BE153" i="84"/>
  <c r="BD153" i="84"/>
  <c r="BC153" i="84"/>
  <c r="BB153" i="84"/>
  <c r="BA153" i="84"/>
  <c r="AZ153" i="84"/>
  <c r="AY153" i="84"/>
  <c r="AX153" i="84"/>
  <c r="AW153" i="84"/>
  <c r="AV153" i="84"/>
  <c r="AU153" i="84"/>
  <c r="AT153" i="84"/>
  <c r="AS153" i="84"/>
  <c r="AR153" i="84"/>
  <c r="AQ153" i="84"/>
  <c r="AP153" i="84"/>
  <c r="AO153" i="84"/>
  <c r="AN153" i="84"/>
  <c r="AM153" i="84"/>
  <c r="AL153" i="84"/>
  <c r="AK153" i="84"/>
  <c r="AJ153" i="84"/>
  <c r="AI153" i="84"/>
  <c r="AH153" i="84"/>
  <c r="AG153" i="84"/>
  <c r="AF153" i="84"/>
  <c r="AE153" i="84"/>
  <c r="AD153" i="84"/>
  <c r="AC153" i="84"/>
  <c r="AB153" i="84"/>
  <c r="AA153" i="84"/>
  <c r="Z153" i="84"/>
  <c r="Y153" i="84"/>
  <c r="X153" i="84"/>
  <c r="W153" i="84"/>
  <c r="V153" i="84"/>
  <c r="U153" i="84"/>
  <c r="T153" i="84"/>
  <c r="S153" i="84"/>
  <c r="R153" i="84"/>
  <c r="Q153" i="84"/>
  <c r="P153" i="84"/>
  <c r="O153" i="84"/>
  <c r="N153" i="84"/>
  <c r="M153" i="84"/>
  <c r="L153" i="84"/>
  <c r="K153" i="84"/>
  <c r="J153" i="84"/>
  <c r="I153" i="84"/>
  <c r="H153" i="84"/>
  <c r="G153" i="84"/>
  <c r="F153" i="84"/>
  <c r="E153" i="84"/>
  <c r="D153" i="84"/>
  <c r="BN152" i="84"/>
  <c r="BM152" i="84"/>
  <c r="BL152" i="84"/>
  <c r="BK152" i="84"/>
  <c r="BJ152" i="84"/>
  <c r="BI152" i="84"/>
  <c r="BH152" i="84"/>
  <c r="BG152" i="84"/>
  <c r="BF152" i="84"/>
  <c r="BE152" i="84"/>
  <c r="BD152" i="84"/>
  <c r="BC152" i="84"/>
  <c r="BB152" i="84"/>
  <c r="BA152" i="84"/>
  <c r="AZ152" i="84"/>
  <c r="AY152" i="84"/>
  <c r="AX152" i="84"/>
  <c r="AW152" i="84"/>
  <c r="AV152" i="84"/>
  <c r="AU152" i="84"/>
  <c r="AT152" i="84"/>
  <c r="AS152" i="84"/>
  <c r="AR152" i="84"/>
  <c r="AQ152" i="84"/>
  <c r="AP152" i="84"/>
  <c r="AO152" i="84"/>
  <c r="AN152" i="84"/>
  <c r="AM152" i="84"/>
  <c r="AL152" i="84"/>
  <c r="AK152" i="84"/>
  <c r="AJ152" i="84"/>
  <c r="AI152" i="84"/>
  <c r="AH152" i="84"/>
  <c r="AG152" i="84"/>
  <c r="AF152" i="84"/>
  <c r="AE152" i="84"/>
  <c r="AD152" i="84"/>
  <c r="AC152" i="84"/>
  <c r="AB152" i="84"/>
  <c r="AA152" i="84"/>
  <c r="Z152" i="84"/>
  <c r="Y152" i="84"/>
  <c r="X152" i="84"/>
  <c r="W152" i="84"/>
  <c r="V152" i="84"/>
  <c r="U152" i="84"/>
  <c r="T152" i="84"/>
  <c r="S152" i="84"/>
  <c r="R152" i="84"/>
  <c r="Q152" i="84"/>
  <c r="P152" i="84"/>
  <c r="O152" i="84"/>
  <c r="N152" i="84"/>
  <c r="M152" i="84"/>
  <c r="L152" i="84"/>
  <c r="K152" i="84"/>
  <c r="J152" i="84"/>
  <c r="I152" i="84"/>
  <c r="H152" i="84"/>
  <c r="G152" i="84"/>
  <c r="F152" i="84"/>
  <c r="E152" i="84"/>
  <c r="D152" i="84"/>
  <c r="BN151" i="84"/>
  <c r="BM151" i="84"/>
  <c r="BL151" i="84"/>
  <c r="BK151" i="84"/>
  <c r="BJ151" i="84"/>
  <c r="BI151" i="84"/>
  <c r="BH151" i="84"/>
  <c r="BG151" i="84"/>
  <c r="BF151" i="84"/>
  <c r="BE151" i="84"/>
  <c r="BD151" i="84"/>
  <c r="BC151" i="84"/>
  <c r="BB151" i="84"/>
  <c r="BA151" i="84"/>
  <c r="AZ151" i="84"/>
  <c r="AY151" i="84"/>
  <c r="AX151" i="84"/>
  <c r="AW151" i="84"/>
  <c r="AV151" i="84"/>
  <c r="AU151" i="84"/>
  <c r="AT151" i="84"/>
  <c r="AS151" i="84"/>
  <c r="AR151" i="84"/>
  <c r="AQ151" i="84"/>
  <c r="AP151" i="84"/>
  <c r="AO151" i="84"/>
  <c r="AN151" i="84"/>
  <c r="AM151" i="84"/>
  <c r="AL151" i="84"/>
  <c r="AK151" i="84"/>
  <c r="AJ151" i="84"/>
  <c r="AI151" i="84"/>
  <c r="AH151" i="84"/>
  <c r="AG151" i="84"/>
  <c r="AF151" i="84"/>
  <c r="AE151" i="84"/>
  <c r="AD151" i="84"/>
  <c r="AC151" i="84"/>
  <c r="AB151" i="84"/>
  <c r="AA151" i="84"/>
  <c r="Z151" i="84"/>
  <c r="Y151" i="84"/>
  <c r="X151" i="84"/>
  <c r="W151" i="84"/>
  <c r="V151" i="84"/>
  <c r="U151" i="84"/>
  <c r="T151" i="84"/>
  <c r="S151" i="84"/>
  <c r="R151" i="84"/>
  <c r="Q151" i="84"/>
  <c r="P151" i="84"/>
  <c r="O151" i="84"/>
  <c r="N151" i="84"/>
  <c r="M151" i="84"/>
  <c r="L151" i="84"/>
  <c r="K151" i="84"/>
  <c r="J151" i="84"/>
  <c r="I151" i="84"/>
  <c r="H151" i="84"/>
  <c r="G151" i="84"/>
  <c r="F151" i="84"/>
  <c r="E151" i="84"/>
  <c r="D151" i="84"/>
  <c r="BN150" i="84"/>
  <c r="BM150" i="84"/>
  <c r="BL150" i="84"/>
  <c r="BK150" i="84"/>
  <c r="BJ150" i="84"/>
  <c r="BI150" i="84"/>
  <c r="BH150" i="84"/>
  <c r="BG150" i="84"/>
  <c r="BF150" i="84"/>
  <c r="BE150" i="84"/>
  <c r="BD150" i="84"/>
  <c r="BC150" i="84"/>
  <c r="BB150" i="84"/>
  <c r="BA150" i="84"/>
  <c r="AZ150" i="84"/>
  <c r="AY150" i="84"/>
  <c r="AX150" i="84"/>
  <c r="AW150" i="84"/>
  <c r="AV150" i="84"/>
  <c r="AU150" i="84"/>
  <c r="AT150" i="84"/>
  <c r="AS150" i="84"/>
  <c r="AR150" i="84"/>
  <c r="AQ150" i="84"/>
  <c r="AP150" i="84"/>
  <c r="AO150" i="84"/>
  <c r="AN150" i="84"/>
  <c r="AM150" i="84"/>
  <c r="AL150" i="84"/>
  <c r="AK150" i="84"/>
  <c r="AJ150" i="84"/>
  <c r="AI150" i="84"/>
  <c r="AH150" i="84"/>
  <c r="AG150" i="84"/>
  <c r="AF150" i="84"/>
  <c r="AE150" i="84"/>
  <c r="AD150" i="84"/>
  <c r="AC150" i="84"/>
  <c r="AB150" i="84"/>
  <c r="AA150" i="84"/>
  <c r="Z150" i="84"/>
  <c r="Y150" i="84"/>
  <c r="X150" i="84"/>
  <c r="W150" i="84"/>
  <c r="V150" i="84"/>
  <c r="U150" i="84"/>
  <c r="T150" i="84"/>
  <c r="S150" i="84"/>
  <c r="R150" i="84"/>
  <c r="Q150" i="84"/>
  <c r="P150" i="84"/>
  <c r="O150" i="84"/>
  <c r="N150" i="84"/>
  <c r="M150" i="84"/>
  <c r="L150" i="84"/>
  <c r="K150" i="84"/>
  <c r="J150" i="84"/>
  <c r="I150" i="84"/>
  <c r="H150" i="84"/>
  <c r="G150" i="84"/>
  <c r="F150" i="84"/>
  <c r="E150" i="84"/>
  <c r="D150" i="84"/>
  <c r="BN149" i="84"/>
  <c r="BM149" i="84"/>
  <c r="BL149" i="84"/>
  <c r="BK149" i="84"/>
  <c r="BJ149" i="84"/>
  <c r="BI149" i="84"/>
  <c r="BH149" i="84"/>
  <c r="BG149" i="84"/>
  <c r="BF149" i="84"/>
  <c r="BE149" i="84"/>
  <c r="BD149" i="84"/>
  <c r="BC149" i="84"/>
  <c r="BB149" i="84"/>
  <c r="BA149" i="84"/>
  <c r="AZ149" i="84"/>
  <c r="AY149" i="84"/>
  <c r="AX149" i="84"/>
  <c r="AW149" i="84"/>
  <c r="AV149" i="84"/>
  <c r="AU149" i="84"/>
  <c r="AT149" i="84"/>
  <c r="AS149" i="84"/>
  <c r="AR149" i="84"/>
  <c r="AQ149" i="84"/>
  <c r="AP149" i="84"/>
  <c r="AO149" i="84"/>
  <c r="AN149" i="84"/>
  <c r="AM149" i="84"/>
  <c r="AL149" i="84"/>
  <c r="AK149" i="84"/>
  <c r="AJ149" i="84"/>
  <c r="AI149" i="84"/>
  <c r="AH149" i="84"/>
  <c r="AG149" i="84"/>
  <c r="AF149" i="84"/>
  <c r="AE149" i="84"/>
  <c r="AD149" i="84"/>
  <c r="AC149" i="84"/>
  <c r="AB149" i="84"/>
  <c r="AA149" i="84"/>
  <c r="Z149" i="84"/>
  <c r="Y149" i="84"/>
  <c r="X149" i="84"/>
  <c r="W149" i="84"/>
  <c r="V149" i="84"/>
  <c r="U149" i="84"/>
  <c r="T149" i="84"/>
  <c r="S149" i="84"/>
  <c r="R149" i="84"/>
  <c r="Q149" i="84"/>
  <c r="P149" i="84"/>
  <c r="O149" i="84"/>
  <c r="N149" i="84"/>
  <c r="M149" i="84"/>
  <c r="L149" i="84"/>
  <c r="K149" i="84"/>
  <c r="J149" i="84"/>
  <c r="I149" i="84"/>
  <c r="H149" i="84"/>
  <c r="G149" i="84"/>
  <c r="F149" i="84"/>
  <c r="E149" i="84"/>
  <c r="D149" i="84"/>
  <c r="BN148" i="84"/>
  <c r="BM148" i="84"/>
  <c r="BL148" i="84"/>
  <c r="BK148" i="84"/>
  <c r="BJ148" i="84"/>
  <c r="BI148" i="84"/>
  <c r="BH148" i="84"/>
  <c r="BG148" i="84"/>
  <c r="BF148" i="84"/>
  <c r="BE148" i="84"/>
  <c r="BD148" i="84"/>
  <c r="BC148" i="84"/>
  <c r="BB148" i="84"/>
  <c r="BA148" i="84"/>
  <c r="AZ148" i="84"/>
  <c r="AY148" i="84"/>
  <c r="AX148" i="84"/>
  <c r="AW148" i="84"/>
  <c r="AV148" i="84"/>
  <c r="AU148" i="84"/>
  <c r="AT148" i="84"/>
  <c r="AS148" i="84"/>
  <c r="AR148" i="84"/>
  <c r="AQ148" i="84"/>
  <c r="AP148" i="84"/>
  <c r="AO148" i="84"/>
  <c r="AN148" i="84"/>
  <c r="AM148" i="84"/>
  <c r="AL148" i="84"/>
  <c r="AK148" i="84"/>
  <c r="AJ148" i="84"/>
  <c r="AI148" i="84"/>
  <c r="AH148" i="84"/>
  <c r="AG148" i="84"/>
  <c r="AF148" i="84"/>
  <c r="AE148" i="84"/>
  <c r="AD148" i="84"/>
  <c r="AC148" i="84"/>
  <c r="AB148" i="84"/>
  <c r="AA148" i="84"/>
  <c r="Z148" i="84"/>
  <c r="Y148" i="84"/>
  <c r="X148" i="84"/>
  <c r="W148" i="84"/>
  <c r="V148" i="84"/>
  <c r="U148" i="84"/>
  <c r="T148" i="84"/>
  <c r="S148" i="84"/>
  <c r="R148" i="84"/>
  <c r="Q148" i="84"/>
  <c r="P148" i="84"/>
  <c r="O148" i="84"/>
  <c r="N148" i="84"/>
  <c r="M148" i="84"/>
  <c r="L148" i="84"/>
  <c r="K148" i="84"/>
  <c r="J148" i="84"/>
  <c r="I148" i="84"/>
  <c r="H148" i="84"/>
  <c r="G148" i="84"/>
  <c r="F148" i="84"/>
  <c r="E148" i="84"/>
  <c r="D148" i="84"/>
  <c r="BN147" i="84"/>
  <c r="BM147" i="84"/>
  <c r="BL147" i="84"/>
  <c r="BK147" i="84"/>
  <c r="BJ147" i="84"/>
  <c r="BI147" i="84"/>
  <c r="BH147" i="84"/>
  <c r="BG147" i="84"/>
  <c r="BF147" i="84"/>
  <c r="BE147" i="84"/>
  <c r="BD147" i="84"/>
  <c r="BC147" i="84"/>
  <c r="BB147" i="84"/>
  <c r="BA147" i="84"/>
  <c r="AZ147" i="84"/>
  <c r="AY147" i="84"/>
  <c r="AX147" i="84"/>
  <c r="AW147" i="84"/>
  <c r="AV147" i="84"/>
  <c r="AU147" i="84"/>
  <c r="AT147" i="84"/>
  <c r="AS147" i="84"/>
  <c r="AR147" i="84"/>
  <c r="AQ147" i="84"/>
  <c r="AP147" i="84"/>
  <c r="AO147" i="84"/>
  <c r="AN147" i="84"/>
  <c r="AM147" i="84"/>
  <c r="AL147" i="84"/>
  <c r="AK147" i="84"/>
  <c r="AJ147" i="84"/>
  <c r="AI147" i="84"/>
  <c r="AH147" i="84"/>
  <c r="AG147" i="84"/>
  <c r="AF147" i="84"/>
  <c r="AE147" i="84"/>
  <c r="AD147" i="84"/>
  <c r="AC147" i="84"/>
  <c r="AB147" i="84"/>
  <c r="AA147" i="84"/>
  <c r="Z147" i="84"/>
  <c r="Y147" i="84"/>
  <c r="X147" i="84"/>
  <c r="W147" i="84"/>
  <c r="V147" i="84"/>
  <c r="U147" i="84"/>
  <c r="T147" i="84"/>
  <c r="S147" i="84"/>
  <c r="R147" i="84"/>
  <c r="Q147" i="84"/>
  <c r="P147" i="84"/>
  <c r="O147" i="84"/>
  <c r="N147" i="84"/>
  <c r="M147" i="84"/>
  <c r="L147" i="84"/>
  <c r="K147" i="84"/>
  <c r="J147" i="84"/>
  <c r="I147" i="84"/>
  <c r="H147" i="84"/>
  <c r="G147" i="84"/>
  <c r="F147" i="84"/>
  <c r="E147" i="84"/>
  <c r="D147" i="84"/>
  <c r="BN146" i="84"/>
  <c r="BM146" i="84"/>
  <c r="BL146" i="84"/>
  <c r="BK146" i="84"/>
  <c r="BJ146" i="84"/>
  <c r="BI146" i="84"/>
  <c r="BH146" i="84"/>
  <c r="BG146" i="84"/>
  <c r="BF146" i="84"/>
  <c r="BE146" i="84"/>
  <c r="BD146" i="84"/>
  <c r="BC146" i="84"/>
  <c r="BB146" i="84"/>
  <c r="BA146" i="84"/>
  <c r="AZ146" i="84"/>
  <c r="AY146" i="84"/>
  <c r="AX146" i="84"/>
  <c r="AW146" i="84"/>
  <c r="AV146" i="84"/>
  <c r="AU146" i="84"/>
  <c r="AT146" i="84"/>
  <c r="AS146" i="84"/>
  <c r="AR146" i="84"/>
  <c r="AQ146" i="84"/>
  <c r="AP146" i="84"/>
  <c r="AO146" i="84"/>
  <c r="AN146" i="84"/>
  <c r="AM146" i="84"/>
  <c r="AL146" i="84"/>
  <c r="AK146" i="84"/>
  <c r="AJ146" i="84"/>
  <c r="AI146" i="84"/>
  <c r="AH146" i="84"/>
  <c r="AG146" i="84"/>
  <c r="AF146" i="84"/>
  <c r="AE146" i="84"/>
  <c r="AD146" i="84"/>
  <c r="AC146" i="84"/>
  <c r="AB146" i="84"/>
  <c r="AA146" i="84"/>
  <c r="Z146" i="84"/>
  <c r="Y146" i="84"/>
  <c r="X146" i="84"/>
  <c r="W146" i="84"/>
  <c r="V146" i="84"/>
  <c r="U146" i="84"/>
  <c r="T146" i="84"/>
  <c r="S146" i="84"/>
  <c r="R146" i="84"/>
  <c r="Q146" i="84"/>
  <c r="P146" i="84"/>
  <c r="O146" i="84"/>
  <c r="N146" i="84"/>
  <c r="M146" i="84"/>
  <c r="L146" i="84"/>
  <c r="K146" i="84"/>
  <c r="J146" i="84"/>
  <c r="I146" i="84"/>
  <c r="H146" i="84"/>
  <c r="G146" i="84"/>
  <c r="F146" i="84"/>
  <c r="E146" i="84"/>
  <c r="D146" i="84"/>
  <c r="BN145" i="84"/>
  <c r="BM145" i="84"/>
  <c r="BL145" i="84"/>
  <c r="BK145" i="84"/>
  <c r="BJ145" i="84"/>
  <c r="BI145" i="84"/>
  <c r="BH145" i="84"/>
  <c r="BG145" i="84"/>
  <c r="BF145" i="84"/>
  <c r="BE145" i="84"/>
  <c r="BD145" i="84"/>
  <c r="BC145" i="84"/>
  <c r="BB145" i="84"/>
  <c r="BA145" i="84"/>
  <c r="AZ145" i="84"/>
  <c r="AY145" i="84"/>
  <c r="AX145" i="84"/>
  <c r="AW145" i="84"/>
  <c r="AV145" i="84"/>
  <c r="AU145" i="84"/>
  <c r="AT145" i="84"/>
  <c r="AS145" i="84"/>
  <c r="AR145" i="84"/>
  <c r="AQ145" i="84"/>
  <c r="AP145" i="84"/>
  <c r="AO145" i="84"/>
  <c r="AN145" i="84"/>
  <c r="AM145" i="84"/>
  <c r="AL145" i="84"/>
  <c r="AK145" i="84"/>
  <c r="AJ145" i="84"/>
  <c r="AI145" i="84"/>
  <c r="AH145" i="84"/>
  <c r="AG145" i="84"/>
  <c r="AF145" i="84"/>
  <c r="AE145" i="84"/>
  <c r="AD145" i="84"/>
  <c r="AC145" i="84"/>
  <c r="AB145" i="84"/>
  <c r="AA145" i="84"/>
  <c r="Z145" i="84"/>
  <c r="Y145" i="84"/>
  <c r="X145" i="84"/>
  <c r="W145" i="84"/>
  <c r="V145" i="84"/>
  <c r="U145" i="84"/>
  <c r="T145" i="84"/>
  <c r="S145" i="84"/>
  <c r="R145" i="84"/>
  <c r="Q145" i="84"/>
  <c r="P145" i="84"/>
  <c r="O145" i="84"/>
  <c r="N145" i="84"/>
  <c r="M145" i="84"/>
  <c r="L145" i="84"/>
  <c r="K145" i="84"/>
  <c r="J145" i="84"/>
  <c r="I145" i="84"/>
  <c r="H145" i="84"/>
  <c r="G145" i="84"/>
  <c r="F145" i="84"/>
  <c r="E145" i="84"/>
  <c r="D145" i="84"/>
  <c r="BM141" i="84"/>
  <c r="BL141" i="84"/>
  <c r="BJ141" i="84"/>
  <c r="BI141" i="84"/>
  <c r="BG141" i="84"/>
  <c r="BF141" i="84"/>
  <c r="BD141" i="84"/>
  <c r="BC141" i="84"/>
  <c r="BA141" i="84"/>
  <c r="AZ141" i="84"/>
  <c r="AX141" i="84"/>
  <c r="AW141" i="84"/>
  <c r="AU141" i="84"/>
  <c r="AT141" i="84"/>
  <c r="AR141" i="84"/>
  <c r="AQ141" i="84"/>
  <c r="AO141" i="84"/>
  <c r="AN141" i="84"/>
  <c r="AL141" i="84"/>
  <c r="AK141" i="84"/>
  <c r="AI141" i="84"/>
  <c r="AH141" i="84"/>
  <c r="AF141" i="84"/>
  <c r="AE141" i="84"/>
  <c r="AC141" i="84"/>
  <c r="AB141" i="84"/>
  <c r="Z141" i="84"/>
  <c r="Y141" i="84"/>
  <c r="W141" i="84"/>
  <c r="V141" i="84"/>
  <c r="T141" i="84"/>
  <c r="S141" i="84"/>
  <c r="Q141" i="84"/>
  <c r="P141" i="84"/>
  <c r="N141" i="84"/>
  <c r="M141" i="84"/>
  <c r="K141" i="84"/>
  <c r="J141" i="84"/>
  <c r="H141" i="84"/>
  <c r="G141" i="84"/>
  <c r="E141" i="84"/>
  <c r="D141" i="84"/>
  <c r="BN140" i="84"/>
  <c r="BM140" i="84"/>
  <c r="BL140" i="84"/>
  <c r="BK140" i="84"/>
  <c r="BJ140" i="84"/>
  <c r="BI140" i="84"/>
  <c r="BH140" i="84"/>
  <c r="BG140" i="84"/>
  <c r="BF140" i="84"/>
  <c r="BE140" i="84"/>
  <c r="BD140" i="84"/>
  <c r="BC140" i="84"/>
  <c r="BB140" i="84"/>
  <c r="BA140" i="84"/>
  <c r="AZ140" i="84"/>
  <c r="AY140" i="84"/>
  <c r="AX140" i="84"/>
  <c r="AW140" i="84"/>
  <c r="AV140" i="84"/>
  <c r="AU140" i="84"/>
  <c r="AT140" i="84"/>
  <c r="AS140" i="84"/>
  <c r="AR140" i="84"/>
  <c r="AQ140" i="84"/>
  <c r="AP140" i="84"/>
  <c r="AO140" i="84"/>
  <c r="AN140" i="84"/>
  <c r="AM140" i="84"/>
  <c r="AL140" i="84"/>
  <c r="AK140" i="84"/>
  <c r="AJ140" i="84"/>
  <c r="AI140" i="84"/>
  <c r="AH140" i="84"/>
  <c r="AG140" i="84"/>
  <c r="AF140" i="84"/>
  <c r="AE140" i="84"/>
  <c r="AD140" i="84"/>
  <c r="AC140" i="84"/>
  <c r="AB140" i="84"/>
  <c r="AA140" i="84"/>
  <c r="Z140" i="84"/>
  <c r="Y140" i="84"/>
  <c r="X140" i="84"/>
  <c r="W140" i="84"/>
  <c r="V140" i="84"/>
  <c r="U140" i="84"/>
  <c r="T140" i="84"/>
  <c r="S140" i="84"/>
  <c r="R140" i="84"/>
  <c r="Q140" i="84"/>
  <c r="P140" i="84"/>
  <c r="O140" i="84"/>
  <c r="N140" i="84"/>
  <c r="M140" i="84"/>
  <c r="L140" i="84"/>
  <c r="K140" i="84"/>
  <c r="J140" i="84"/>
  <c r="I140" i="84"/>
  <c r="H140" i="84"/>
  <c r="G140" i="84"/>
  <c r="F140" i="84"/>
  <c r="E140" i="84"/>
  <c r="D140" i="84"/>
  <c r="BN139" i="84"/>
  <c r="BM139" i="84"/>
  <c r="BL139" i="84"/>
  <c r="BK139" i="84"/>
  <c r="BJ139" i="84"/>
  <c r="BI139" i="84"/>
  <c r="BH139" i="84"/>
  <c r="BG139" i="84"/>
  <c r="BF139" i="84"/>
  <c r="BE139" i="84"/>
  <c r="BD139" i="84"/>
  <c r="BC139" i="84"/>
  <c r="BB139" i="84"/>
  <c r="BA139" i="84"/>
  <c r="AZ139" i="84"/>
  <c r="AY139" i="84"/>
  <c r="AX139" i="84"/>
  <c r="AW139" i="84"/>
  <c r="AV139" i="84"/>
  <c r="AU139" i="84"/>
  <c r="AT139" i="84"/>
  <c r="AS139" i="84"/>
  <c r="AR139" i="84"/>
  <c r="AQ139" i="84"/>
  <c r="AP139" i="84"/>
  <c r="AO139" i="84"/>
  <c r="AN139" i="84"/>
  <c r="AM139" i="84"/>
  <c r="AL139" i="84"/>
  <c r="AK139" i="84"/>
  <c r="AJ139" i="84"/>
  <c r="AI139" i="84"/>
  <c r="AH139" i="84"/>
  <c r="AG139" i="84"/>
  <c r="AF139" i="84"/>
  <c r="AE139" i="84"/>
  <c r="AD139" i="84"/>
  <c r="AC139" i="84"/>
  <c r="AB139" i="84"/>
  <c r="AA139" i="84"/>
  <c r="Z139" i="84"/>
  <c r="Y139" i="84"/>
  <c r="X139" i="84"/>
  <c r="W139" i="84"/>
  <c r="V139" i="84"/>
  <c r="U139" i="84"/>
  <c r="T139" i="84"/>
  <c r="S139" i="84"/>
  <c r="R139" i="84"/>
  <c r="Q139" i="84"/>
  <c r="P139" i="84"/>
  <c r="O139" i="84"/>
  <c r="N139" i="84"/>
  <c r="M139" i="84"/>
  <c r="L139" i="84"/>
  <c r="K139" i="84"/>
  <c r="J139" i="84"/>
  <c r="I139" i="84"/>
  <c r="H139" i="84"/>
  <c r="G139" i="84"/>
  <c r="F139" i="84"/>
  <c r="E139" i="84"/>
  <c r="D139" i="84"/>
  <c r="BN138" i="84"/>
  <c r="BM138" i="84"/>
  <c r="BL138" i="84"/>
  <c r="BK138" i="84"/>
  <c r="BJ138" i="84"/>
  <c r="BI138" i="84"/>
  <c r="BH138" i="84"/>
  <c r="BG138" i="84"/>
  <c r="BF138" i="84"/>
  <c r="BE138" i="84"/>
  <c r="BD138" i="84"/>
  <c r="BC138" i="84"/>
  <c r="BB138" i="84"/>
  <c r="BA138" i="84"/>
  <c r="AZ138" i="84"/>
  <c r="AY138" i="84"/>
  <c r="AX138" i="84"/>
  <c r="AW138" i="84"/>
  <c r="AV138" i="84"/>
  <c r="AU138" i="84"/>
  <c r="AT138" i="84"/>
  <c r="AS138" i="84"/>
  <c r="AR138" i="84"/>
  <c r="AQ138" i="84"/>
  <c r="AP138" i="84"/>
  <c r="AO138" i="84"/>
  <c r="AN138" i="84"/>
  <c r="AM138" i="84"/>
  <c r="AL138" i="84"/>
  <c r="AK138" i="84"/>
  <c r="AJ138" i="84"/>
  <c r="AI138" i="84"/>
  <c r="AH138" i="84"/>
  <c r="AG138" i="84"/>
  <c r="AF138" i="84"/>
  <c r="AE138" i="84"/>
  <c r="AD138" i="84"/>
  <c r="AC138" i="84"/>
  <c r="AB138" i="84"/>
  <c r="AA138" i="84"/>
  <c r="Z138" i="84"/>
  <c r="Y138" i="84"/>
  <c r="X138" i="84"/>
  <c r="W138" i="84"/>
  <c r="V138" i="84"/>
  <c r="U138" i="84"/>
  <c r="T138" i="84"/>
  <c r="S138" i="84"/>
  <c r="R138" i="84"/>
  <c r="Q138" i="84"/>
  <c r="P138" i="84"/>
  <c r="O138" i="84"/>
  <c r="N138" i="84"/>
  <c r="M138" i="84"/>
  <c r="L138" i="84"/>
  <c r="K138" i="84"/>
  <c r="J138" i="84"/>
  <c r="I138" i="84"/>
  <c r="H138" i="84"/>
  <c r="G138" i="84"/>
  <c r="F138" i="84"/>
  <c r="E138" i="84"/>
  <c r="D138" i="84"/>
  <c r="BN137" i="84"/>
  <c r="BM137" i="84"/>
  <c r="BL137" i="84"/>
  <c r="BK137" i="84"/>
  <c r="BJ137" i="84"/>
  <c r="BI137" i="84"/>
  <c r="BH137" i="84"/>
  <c r="BG137" i="84"/>
  <c r="BF137" i="84"/>
  <c r="BE137" i="84"/>
  <c r="BD137" i="84"/>
  <c r="BC137" i="84"/>
  <c r="BB137" i="84"/>
  <c r="BA137" i="84"/>
  <c r="AZ137" i="84"/>
  <c r="AY137" i="84"/>
  <c r="AX137" i="84"/>
  <c r="AW137" i="84"/>
  <c r="AV137" i="84"/>
  <c r="AU137" i="84"/>
  <c r="AT137" i="84"/>
  <c r="AS137" i="84"/>
  <c r="AR137" i="84"/>
  <c r="AQ137" i="84"/>
  <c r="AP137" i="84"/>
  <c r="AO137" i="84"/>
  <c r="AN137" i="84"/>
  <c r="AM137" i="84"/>
  <c r="AL137" i="84"/>
  <c r="AK137" i="84"/>
  <c r="AJ137" i="84"/>
  <c r="AI137" i="84"/>
  <c r="AH137" i="84"/>
  <c r="AG137" i="84"/>
  <c r="AF137" i="84"/>
  <c r="AE137" i="84"/>
  <c r="AD137" i="84"/>
  <c r="AC137" i="84"/>
  <c r="AB137" i="84"/>
  <c r="AA137" i="84"/>
  <c r="Z137" i="84"/>
  <c r="Y137" i="84"/>
  <c r="X137" i="84"/>
  <c r="W137" i="84"/>
  <c r="V137" i="84"/>
  <c r="U137" i="84"/>
  <c r="T137" i="84"/>
  <c r="S137" i="84"/>
  <c r="R137" i="84"/>
  <c r="Q137" i="84"/>
  <c r="P137" i="84"/>
  <c r="O137" i="84"/>
  <c r="N137" i="84"/>
  <c r="M137" i="84"/>
  <c r="L137" i="84"/>
  <c r="K137" i="84"/>
  <c r="J137" i="84"/>
  <c r="I137" i="84"/>
  <c r="H137" i="84"/>
  <c r="G137" i="84"/>
  <c r="F137" i="84"/>
  <c r="E137" i="84"/>
  <c r="D137" i="84"/>
  <c r="BN136" i="84"/>
  <c r="BM136" i="84"/>
  <c r="BL136" i="84"/>
  <c r="BK136" i="84"/>
  <c r="BJ136" i="84"/>
  <c r="BI136" i="84"/>
  <c r="BH136" i="84"/>
  <c r="BG136" i="84"/>
  <c r="BF136" i="84"/>
  <c r="BE136" i="84"/>
  <c r="BD136" i="84"/>
  <c r="BC136" i="84"/>
  <c r="BB136" i="84"/>
  <c r="BA136" i="84"/>
  <c r="AZ136" i="84"/>
  <c r="AY136" i="84"/>
  <c r="AX136" i="84"/>
  <c r="AW136" i="84"/>
  <c r="AV136" i="84"/>
  <c r="AU136" i="84"/>
  <c r="AT136" i="84"/>
  <c r="AS136" i="84"/>
  <c r="AR136" i="84"/>
  <c r="AQ136" i="84"/>
  <c r="AP136" i="84"/>
  <c r="AO136" i="84"/>
  <c r="AN136" i="84"/>
  <c r="AM136" i="84"/>
  <c r="AL136" i="84"/>
  <c r="AK136" i="84"/>
  <c r="AJ136" i="84"/>
  <c r="AI136" i="84"/>
  <c r="AH136" i="84"/>
  <c r="AG136" i="84"/>
  <c r="AF136" i="84"/>
  <c r="AE136" i="84"/>
  <c r="AD136" i="84"/>
  <c r="AC136" i="84"/>
  <c r="AB136" i="84"/>
  <c r="AA136" i="84"/>
  <c r="Z136" i="84"/>
  <c r="Y136" i="84"/>
  <c r="X136" i="84"/>
  <c r="W136" i="84"/>
  <c r="V136" i="84"/>
  <c r="U136" i="84"/>
  <c r="T136" i="84"/>
  <c r="S136" i="84"/>
  <c r="R136" i="84"/>
  <c r="Q136" i="84"/>
  <c r="P136" i="84"/>
  <c r="O136" i="84"/>
  <c r="N136" i="84"/>
  <c r="M136" i="84"/>
  <c r="L136" i="84"/>
  <c r="K136" i="84"/>
  <c r="J136" i="84"/>
  <c r="I136" i="84"/>
  <c r="H136" i="84"/>
  <c r="G136" i="84"/>
  <c r="F136" i="84"/>
  <c r="E136" i="84"/>
  <c r="D136" i="84"/>
  <c r="BN135" i="84"/>
  <c r="BM135" i="84"/>
  <c r="BL135" i="84"/>
  <c r="BK135" i="84"/>
  <c r="BJ135" i="84"/>
  <c r="BI135" i="84"/>
  <c r="BH135" i="84"/>
  <c r="BG135" i="84"/>
  <c r="BF135" i="84"/>
  <c r="BE135" i="84"/>
  <c r="BD135" i="84"/>
  <c r="BC135" i="84"/>
  <c r="BB135" i="84"/>
  <c r="BA135" i="84"/>
  <c r="AZ135" i="84"/>
  <c r="AY135" i="84"/>
  <c r="AX135" i="84"/>
  <c r="AW135" i="84"/>
  <c r="AV135" i="84"/>
  <c r="AU135" i="84"/>
  <c r="AT135" i="84"/>
  <c r="AS135" i="84"/>
  <c r="AR135" i="84"/>
  <c r="AQ135" i="84"/>
  <c r="AP135" i="84"/>
  <c r="AO135" i="84"/>
  <c r="AN135" i="84"/>
  <c r="AM135" i="84"/>
  <c r="AL135" i="84"/>
  <c r="AK135" i="84"/>
  <c r="AJ135" i="84"/>
  <c r="AI135" i="84"/>
  <c r="AH135" i="84"/>
  <c r="AG135" i="84"/>
  <c r="AF135" i="84"/>
  <c r="AE135" i="84"/>
  <c r="AD135" i="84"/>
  <c r="AC135" i="84"/>
  <c r="AB135" i="84"/>
  <c r="AA135" i="84"/>
  <c r="Z135" i="84"/>
  <c r="Y135" i="84"/>
  <c r="X135" i="84"/>
  <c r="W135" i="84"/>
  <c r="V135" i="84"/>
  <c r="U135" i="84"/>
  <c r="T135" i="84"/>
  <c r="S135" i="84"/>
  <c r="R135" i="84"/>
  <c r="Q135" i="84"/>
  <c r="P135" i="84"/>
  <c r="O135" i="84"/>
  <c r="N135" i="84"/>
  <c r="M135" i="84"/>
  <c r="L135" i="84"/>
  <c r="K135" i="84"/>
  <c r="J135" i="84"/>
  <c r="I135" i="84"/>
  <c r="H135" i="84"/>
  <c r="G135" i="84"/>
  <c r="F135" i="84"/>
  <c r="E135" i="84"/>
  <c r="D135" i="84"/>
  <c r="BN134" i="84"/>
  <c r="BM134" i="84"/>
  <c r="BL134" i="84"/>
  <c r="BK134" i="84"/>
  <c r="BJ134" i="84"/>
  <c r="BI134" i="84"/>
  <c r="BH134" i="84"/>
  <c r="BG134" i="84"/>
  <c r="BF134" i="84"/>
  <c r="BE134" i="84"/>
  <c r="BD134" i="84"/>
  <c r="BC134" i="84"/>
  <c r="BB134" i="84"/>
  <c r="BA134" i="84"/>
  <c r="AZ134" i="84"/>
  <c r="AY134" i="84"/>
  <c r="AX134" i="84"/>
  <c r="AW134" i="84"/>
  <c r="AV134" i="84"/>
  <c r="AU134" i="84"/>
  <c r="AT134" i="84"/>
  <c r="AS134" i="84"/>
  <c r="AR134" i="84"/>
  <c r="AQ134" i="84"/>
  <c r="AP134" i="84"/>
  <c r="AO134" i="84"/>
  <c r="AN134" i="84"/>
  <c r="AM134" i="84"/>
  <c r="AL134" i="84"/>
  <c r="AK134" i="84"/>
  <c r="AJ134" i="84"/>
  <c r="AI134" i="84"/>
  <c r="AH134" i="84"/>
  <c r="AG134" i="84"/>
  <c r="AF134" i="84"/>
  <c r="AE134" i="84"/>
  <c r="AD134" i="84"/>
  <c r="AC134" i="84"/>
  <c r="AB134" i="84"/>
  <c r="AA134" i="84"/>
  <c r="Z134" i="84"/>
  <c r="Y134" i="84"/>
  <c r="X134" i="84"/>
  <c r="W134" i="84"/>
  <c r="V134" i="84"/>
  <c r="U134" i="84"/>
  <c r="T134" i="84"/>
  <c r="S134" i="84"/>
  <c r="R134" i="84"/>
  <c r="Q134" i="84"/>
  <c r="P134" i="84"/>
  <c r="O134" i="84"/>
  <c r="N134" i="84"/>
  <c r="M134" i="84"/>
  <c r="L134" i="84"/>
  <c r="K134" i="84"/>
  <c r="J134" i="84"/>
  <c r="I134" i="84"/>
  <c r="H134" i="84"/>
  <c r="G134" i="84"/>
  <c r="F134" i="84"/>
  <c r="E134" i="84"/>
  <c r="D134" i="84"/>
  <c r="BN133" i="84"/>
  <c r="BM133" i="84"/>
  <c r="BL133" i="84"/>
  <c r="BK133" i="84"/>
  <c r="BJ133" i="84"/>
  <c r="BI133" i="84"/>
  <c r="BH133" i="84"/>
  <c r="BG133" i="84"/>
  <c r="BF133" i="84"/>
  <c r="BE133" i="84"/>
  <c r="BD133" i="84"/>
  <c r="BC133" i="84"/>
  <c r="BB133" i="84"/>
  <c r="BA133" i="84"/>
  <c r="AZ133" i="84"/>
  <c r="AY133" i="84"/>
  <c r="AX133" i="84"/>
  <c r="AW133" i="84"/>
  <c r="AV133" i="84"/>
  <c r="AU133" i="84"/>
  <c r="AT133" i="84"/>
  <c r="AS133" i="84"/>
  <c r="AR133" i="84"/>
  <c r="AQ133" i="84"/>
  <c r="AP133" i="84"/>
  <c r="AO133" i="84"/>
  <c r="AN133" i="84"/>
  <c r="AM133" i="84"/>
  <c r="AL133" i="84"/>
  <c r="AK133" i="84"/>
  <c r="AJ133" i="84"/>
  <c r="AI133" i="84"/>
  <c r="AH133" i="84"/>
  <c r="AG133" i="84"/>
  <c r="AF133" i="84"/>
  <c r="AE133" i="84"/>
  <c r="AD133" i="84"/>
  <c r="AC133" i="84"/>
  <c r="AB133" i="84"/>
  <c r="AA133" i="84"/>
  <c r="Z133" i="84"/>
  <c r="Y133" i="84"/>
  <c r="X133" i="84"/>
  <c r="W133" i="84"/>
  <c r="V133" i="84"/>
  <c r="U133" i="84"/>
  <c r="T133" i="84"/>
  <c r="S133" i="84"/>
  <c r="R133" i="84"/>
  <c r="Q133" i="84"/>
  <c r="P133" i="84"/>
  <c r="O133" i="84"/>
  <c r="N133" i="84"/>
  <c r="M133" i="84"/>
  <c r="L133" i="84"/>
  <c r="K133" i="84"/>
  <c r="J133" i="84"/>
  <c r="I133" i="84"/>
  <c r="H133" i="84"/>
  <c r="G133" i="84"/>
  <c r="F133" i="84"/>
  <c r="E133" i="84"/>
  <c r="D133" i="84"/>
  <c r="BN132" i="84"/>
  <c r="BM132" i="84"/>
  <c r="BL132" i="84"/>
  <c r="BK132" i="84"/>
  <c r="BJ132" i="84"/>
  <c r="BI132" i="84"/>
  <c r="BH132" i="84"/>
  <c r="BG132" i="84"/>
  <c r="BF132" i="84"/>
  <c r="BE132" i="84"/>
  <c r="BD132" i="84"/>
  <c r="BC132" i="84"/>
  <c r="BB132" i="84"/>
  <c r="BA132" i="84"/>
  <c r="AZ132" i="84"/>
  <c r="AY132" i="84"/>
  <c r="AX132" i="84"/>
  <c r="AW132" i="84"/>
  <c r="AV132" i="84"/>
  <c r="AU132" i="84"/>
  <c r="AT132" i="84"/>
  <c r="AS132" i="84"/>
  <c r="AR132" i="84"/>
  <c r="AQ132" i="84"/>
  <c r="AP132" i="84"/>
  <c r="AO132" i="84"/>
  <c r="AN132" i="84"/>
  <c r="AM132" i="84"/>
  <c r="AL132" i="84"/>
  <c r="AK132" i="84"/>
  <c r="AJ132" i="84"/>
  <c r="AI132" i="84"/>
  <c r="AH132" i="84"/>
  <c r="AG132" i="84"/>
  <c r="AF132" i="84"/>
  <c r="AE132" i="84"/>
  <c r="AD132" i="84"/>
  <c r="AC132" i="84"/>
  <c r="AB132" i="84"/>
  <c r="AA132" i="84"/>
  <c r="Z132" i="84"/>
  <c r="Y132" i="84"/>
  <c r="X132" i="84"/>
  <c r="W132" i="84"/>
  <c r="V132" i="84"/>
  <c r="U132" i="84"/>
  <c r="T132" i="84"/>
  <c r="S132" i="84"/>
  <c r="R132" i="84"/>
  <c r="Q132" i="84"/>
  <c r="P132" i="84"/>
  <c r="O132" i="84"/>
  <c r="N132" i="84"/>
  <c r="M132" i="84"/>
  <c r="L132" i="84"/>
  <c r="K132" i="84"/>
  <c r="J132" i="84"/>
  <c r="I132" i="84"/>
  <c r="H132" i="84"/>
  <c r="G132" i="84"/>
  <c r="F132" i="84"/>
  <c r="E132" i="84"/>
  <c r="D132" i="84"/>
  <c r="BN131" i="84"/>
  <c r="BM131" i="84"/>
  <c r="BL131" i="84"/>
  <c r="BK131" i="84"/>
  <c r="BJ131" i="84"/>
  <c r="BI131" i="84"/>
  <c r="BH131" i="84"/>
  <c r="BG131" i="84"/>
  <c r="BF131" i="84"/>
  <c r="BE131" i="84"/>
  <c r="BD131" i="84"/>
  <c r="BC131" i="84"/>
  <c r="BB131" i="84"/>
  <c r="BA131" i="84"/>
  <c r="AZ131" i="84"/>
  <c r="AY131" i="84"/>
  <c r="AX131" i="84"/>
  <c r="AW131" i="84"/>
  <c r="AV131" i="84"/>
  <c r="AU131" i="84"/>
  <c r="AT131" i="84"/>
  <c r="AS131" i="84"/>
  <c r="AR131" i="84"/>
  <c r="AQ131" i="84"/>
  <c r="AP131" i="84"/>
  <c r="AO131" i="84"/>
  <c r="AN131" i="84"/>
  <c r="AM131" i="84"/>
  <c r="AL131" i="84"/>
  <c r="AK131" i="84"/>
  <c r="AJ131" i="84"/>
  <c r="AI131" i="84"/>
  <c r="AH131" i="84"/>
  <c r="AG131" i="84"/>
  <c r="AF131" i="84"/>
  <c r="AE131" i="84"/>
  <c r="AD131" i="84"/>
  <c r="AC131" i="84"/>
  <c r="AB131" i="84"/>
  <c r="AA131" i="84"/>
  <c r="Z131" i="84"/>
  <c r="Y131" i="84"/>
  <c r="X131" i="84"/>
  <c r="W131" i="84"/>
  <c r="V131" i="84"/>
  <c r="U131" i="84"/>
  <c r="T131" i="84"/>
  <c r="S131" i="84"/>
  <c r="R131" i="84"/>
  <c r="Q131" i="84"/>
  <c r="P131" i="84"/>
  <c r="O131" i="84"/>
  <c r="N131" i="84"/>
  <c r="M131" i="84"/>
  <c r="L131" i="84"/>
  <c r="K131" i="84"/>
  <c r="J131" i="84"/>
  <c r="I131" i="84"/>
  <c r="H131" i="84"/>
  <c r="G131" i="84"/>
  <c r="F131" i="84"/>
  <c r="E131" i="84"/>
  <c r="D131" i="84"/>
  <c r="CF41" i="84" l="1"/>
  <c r="CE41" i="84"/>
  <c r="CD41" i="84"/>
  <c r="CF40" i="84"/>
  <c r="CE40" i="84"/>
  <c r="CD40" i="84"/>
  <c r="CF39" i="84"/>
  <c r="CE39" i="84"/>
  <c r="CD39" i="84"/>
  <c r="CF38" i="84"/>
  <c r="CE38" i="84"/>
  <c r="CD38" i="84"/>
  <c r="CF37" i="84"/>
  <c r="CE37" i="84"/>
  <c r="CD37" i="84"/>
  <c r="CF36" i="84"/>
  <c r="CE36" i="84"/>
  <c r="CD36" i="84"/>
  <c r="CF35" i="84"/>
  <c r="CE35" i="84"/>
  <c r="CD35" i="84"/>
  <c r="CF34" i="84"/>
  <c r="CE34" i="84"/>
  <c r="CD34" i="84"/>
  <c r="CF33" i="84"/>
  <c r="CE33" i="84"/>
  <c r="CD33" i="84"/>
  <c r="CF32" i="84"/>
  <c r="CE32" i="84"/>
  <c r="CD32" i="84"/>
  <c r="CF31" i="84"/>
  <c r="CE31" i="84"/>
  <c r="CD31" i="84"/>
  <c r="CI28" i="84"/>
  <c r="CH41" i="84"/>
  <c r="CJ27" i="84"/>
  <c r="CI40" i="84"/>
  <c r="CH27" i="84"/>
  <c r="CJ39" i="84"/>
  <c r="CI26" i="84"/>
  <c r="CH39" i="84"/>
  <c r="CJ25" i="84"/>
  <c r="CI38" i="84"/>
  <c r="CH25" i="84"/>
  <c r="CJ37" i="84"/>
  <c r="CI24" i="84"/>
  <c r="CH37" i="84"/>
  <c r="CJ23" i="84"/>
  <c r="CI36" i="84"/>
  <c r="CH23" i="84"/>
  <c r="CJ35" i="84"/>
  <c r="CI22" i="84"/>
  <c r="CH35" i="84"/>
  <c r="CJ21" i="84"/>
  <c r="CI34" i="84"/>
  <c r="CH21" i="84"/>
  <c r="CJ33" i="84"/>
  <c r="CI20" i="84"/>
  <c r="CH33" i="84"/>
  <c r="CJ19" i="84"/>
  <c r="CI32" i="84"/>
  <c r="CH19" i="84"/>
  <c r="CJ31" i="84"/>
  <c r="CI18" i="84"/>
  <c r="CH18" i="84"/>
  <c r="CE28" i="84"/>
  <c r="CD28" i="84"/>
  <c r="CF27" i="84"/>
  <c r="CE27" i="84"/>
  <c r="CD27" i="84"/>
  <c r="CF26" i="84"/>
  <c r="CE26" i="84"/>
  <c r="CD26" i="84"/>
  <c r="CF25" i="84"/>
  <c r="CE25" i="84"/>
  <c r="CD25" i="84"/>
  <c r="CF24" i="84"/>
  <c r="CE24" i="84"/>
  <c r="CD24" i="84"/>
  <c r="CF23" i="84"/>
  <c r="CE23" i="84"/>
  <c r="CD23" i="84"/>
  <c r="CF22" i="84"/>
  <c r="CE22" i="84"/>
  <c r="CD22" i="84"/>
  <c r="CF21" i="84"/>
  <c r="CE21" i="84"/>
  <c r="CD21" i="84"/>
  <c r="CF20" i="84"/>
  <c r="CE20" i="84"/>
  <c r="CD20" i="84"/>
  <c r="CF19" i="84"/>
  <c r="CE19" i="84"/>
  <c r="CD19" i="84"/>
  <c r="CF18" i="84"/>
  <c r="CE18" i="84"/>
  <c r="CD18" i="84"/>
  <c r="CI15" i="84"/>
  <c r="CH15" i="84"/>
  <c r="CJ14" i="84"/>
  <c r="CI14" i="84"/>
  <c r="CH14" i="84"/>
  <c r="CJ13" i="84"/>
  <c r="CI13" i="84"/>
  <c r="CH13" i="84"/>
  <c r="CJ12" i="84"/>
  <c r="CI12" i="84"/>
  <c r="CH12" i="84"/>
  <c r="CJ11" i="84"/>
  <c r="CI11" i="84"/>
  <c r="CH11" i="84"/>
  <c r="CJ10" i="84"/>
  <c r="CI10" i="84"/>
  <c r="CH10" i="84"/>
  <c r="CJ9" i="84"/>
  <c r="CI9" i="84"/>
  <c r="CH9" i="84"/>
  <c r="CJ8" i="84"/>
  <c r="CI8" i="84"/>
  <c r="CH8" i="84"/>
  <c r="CJ7" i="84"/>
  <c r="CI7" i="84"/>
  <c r="CH7" i="84"/>
  <c r="CJ6" i="84"/>
  <c r="CI6" i="84"/>
  <c r="CH6" i="84"/>
  <c r="CJ5" i="84"/>
  <c r="CI5" i="84"/>
  <c r="CH5" i="84"/>
  <c r="CE15" i="84"/>
  <c r="CD15" i="84"/>
  <c r="CF14" i="84"/>
  <c r="CE14" i="84"/>
  <c r="CD14" i="84"/>
  <c r="CF13" i="84"/>
  <c r="CE13" i="84"/>
  <c r="CD13" i="84"/>
  <c r="CF12" i="84"/>
  <c r="CE12" i="84"/>
  <c r="CD12" i="84"/>
  <c r="CF11" i="84"/>
  <c r="CE11" i="84"/>
  <c r="CD11" i="84"/>
  <c r="CF10" i="84"/>
  <c r="CE10" i="84"/>
  <c r="CD10" i="84"/>
  <c r="CF9" i="84"/>
  <c r="CE9" i="84"/>
  <c r="CD9" i="84"/>
  <c r="CF8" i="84"/>
  <c r="CE8" i="84"/>
  <c r="CD8" i="84"/>
  <c r="CF7" i="84"/>
  <c r="CE7" i="84"/>
  <c r="CD7" i="84"/>
  <c r="CF6" i="84"/>
  <c r="CE6" i="84"/>
  <c r="CD6" i="84"/>
  <c r="CF5" i="84"/>
  <c r="CE5" i="84"/>
  <c r="CD5" i="84"/>
  <c r="O1" i="52"/>
  <c r="N16" i="83"/>
  <c r="Q16" i="83"/>
  <c r="P16" i="83"/>
  <c r="O16" i="83"/>
  <c r="S15" i="83"/>
  <c r="R15" i="83"/>
  <c r="Q15" i="83"/>
  <c r="P15" i="83"/>
  <c r="O15" i="83"/>
  <c r="N15" i="83"/>
  <c r="S14" i="83"/>
  <c r="R14" i="83"/>
  <c r="Q14" i="83"/>
  <c r="P14" i="83"/>
  <c r="O14" i="83"/>
  <c r="N14" i="83"/>
  <c r="S13" i="83"/>
  <c r="R13" i="83"/>
  <c r="Q13" i="83"/>
  <c r="P13" i="83"/>
  <c r="O13" i="83"/>
  <c r="N13" i="83"/>
  <c r="S12" i="83"/>
  <c r="R12" i="83"/>
  <c r="Q12" i="83"/>
  <c r="P12" i="83"/>
  <c r="O12" i="83"/>
  <c r="N12" i="83"/>
  <c r="S11" i="83"/>
  <c r="R11" i="83"/>
  <c r="Q11" i="83"/>
  <c r="P11" i="83"/>
  <c r="O11" i="83"/>
  <c r="N11" i="83"/>
  <c r="S10" i="83"/>
  <c r="R10" i="83"/>
  <c r="Q10" i="83"/>
  <c r="P10" i="83"/>
  <c r="O10" i="83"/>
  <c r="N10" i="83"/>
  <c r="S9" i="83"/>
  <c r="R9" i="83"/>
  <c r="Q9" i="83"/>
  <c r="P9" i="83"/>
  <c r="O9" i="83"/>
  <c r="N9" i="83"/>
  <c r="S8" i="83"/>
  <c r="R8" i="83"/>
  <c r="Q8" i="83"/>
  <c r="P8" i="83"/>
  <c r="O8" i="83"/>
  <c r="N8" i="83"/>
  <c r="S7" i="83"/>
  <c r="S18" i="83" s="1"/>
  <c r="R7" i="83"/>
  <c r="R18" i="83" s="1"/>
  <c r="Q7" i="83"/>
  <c r="P7" i="83"/>
  <c r="O7" i="83"/>
  <c r="O18" i="83" s="1"/>
  <c r="N7" i="83"/>
  <c r="N18" i="83" s="1"/>
  <c r="S6" i="83"/>
  <c r="R6" i="83"/>
  <c r="Q6" i="83"/>
  <c r="Q18" i="83" s="1"/>
  <c r="P6" i="83"/>
  <c r="P18" i="83" s="1"/>
  <c r="O6" i="83"/>
  <c r="N6" i="83"/>
  <c r="J38" i="83"/>
  <c r="F38" i="83"/>
  <c r="J37" i="83"/>
  <c r="F37" i="83"/>
  <c r="J36" i="83"/>
  <c r="F36" i="83"/>
  <c r="J35" i="83"/>
  <c r="F35" i="83"/>
  <c r="J34" i="83"/>
  <c r="F34" i="83"/>
  <c r="J33" i="83"/>
  <c r="F33" i="83"/>
  <c r="J32" i="83"/>
  <c r="F32" i="83"/>
  <c r="J31" i="83"/>
  <c r="F31" i="83"/>
  <c r="J30" i="83"/>
  <c r="F30" i="83"/>
  <c r="L27" i="83"/>
  <c r="H27" i="83"/>
  <c r="L26" i="83"/>
  <c r="H26" i="83"/>
  <c r="L25" i="83"/>
  <c r="H25" i="83"/>
  <c r="L24" i="83"/>
  <c r="H24" i="83"/>
  <c r="L23" i="83"/>
  <c r="H23" i="83"/>
  <c r="L22" i="83"/>
  <c r="H22" i="83"/>
  <c r="L21" i="83"/>
  <c r="H21" i="83"/>
  <c r="L20" i="83"/>
  <c r="H20" i="83"/>
  <c r="U6" i="59"/>
  <c r="V6" i="59"/>
  <c r="W6" i="59"/>
  <c r="X6" i="59"/>
  <c r="Y6" i="59"/>
  <c r="Z6" i="59"/>
  <c r="U7" i="59"/>
  <c r="V7" i="59"/>
  <c r="W7" i="59"/>
  <c r="X7" i="59"/>
  <c r="Y7" i="59"/>
  <c r="Z7" i="59"/>
  <c r="U8" i="59"/>
  <c r="V8" i="59"/>
  <c r="W8" i="59"/>
  <c r="X8" i="59"/>
  <c r="Y8" i="59"/>
  <c r="Z8" i="59"/>
  <c r="U9" i="59"/>
  <c r="V9" i="59"/>
  <c r="W9" i="59"/>
  <c r="X9" i="59"/>
  <c r="Y9" i="59"/>
  <c r="Z9" i="59"/>
  <c r="U10" i="59"/>
  <c r="V10" i="59"/>
  <c r="W10" i="59"/>
  <c r="X10" i="59"/>
  <c r="Y10" i="59"/>
  <c r="Z10" i="59"/>
  <c r="U11" i="59"/>
  <c r="V11" i="59"/>
  <c r="W11" i="59"/>
  <c r="X11" i="59"/>
  <c r="Y11" i="59"/>
  <c r="Z11" i="59"/>
  <c r="U12" i="59"/>
  <c r="V12" i="59"/>
  <c r="W12" i="59"/>
  <c r="X12" i="59"/>
  <c r="Y12" i="59"/>
  <c r="Z12" i="59"/>
  <c r="U13" i="59"/>
  <c r="V13" i="59"/>
  <c r="W13" i="59"/>
  <c r="X13" i="59"/>
  <c r="Y13" i="59"/>
  <c r="Z13" i="59"/>
  <c r="U14" i="59"/>
  <c r="V14" i="59"/>
  <c r="W14" i="59"/>
  <c r="X14" i="59"/>
  <c r="Y14" i="59"/>
  <c r="Z14" i="59"/>
  <c r="U15" i="59"/>
  <c r="V15" i="59"/>
  <c r="W15" i="59"/>
  <c r="X15" i="59"/>
  <c r="Y15" i="59"/>
  <c r="Z15" i="59"/>
  <c r="CH31" i="84" l="1"/>
  <c r="CI31" i="84"/>
  <c r="CH32" i="84"/>
  <c r="CJ32" i="84"/>
  <c r="CI33" i="84"/>
  <c r="CH34" i="84"/>
  <c r="CJ34" i="84"/>
  <c r="CI35" i="84"/>
  <c r="CH36" i="84"/>
  <c r="CJ36" i="84"/>
  <c r="CI37" i="84"/>
  <c r="CH38" i="84"/>
  <c r="CJ38" i="84"/>
  <c r="CI39" i="84"/>
  <c r="CH40" i="84"/>
  <c r="CJ40" i="84"/>
  <c r="CI41" i="84"/>
  <c r="CJ18" i="84"/>
  <c r="CI19" i="84"/>
  <c r="CH20" i="84"/>
  <c r="CJ20" i="84"/>
  <c r="CI21" i="84"/>
  <c r="CH22" i="84"/>
  <c r="CJ22" i="84"/>
  <c r="CI23" i="84"/>
  <c r="CH24" i="84"/>
  <c r="CJ24" i="84"/>
  <c r="CI25" i="84"/>
  <c r="CH26" i="84"/>
  <c r="CJ26" i="84"/>
  <c r="CI27" i="84"/>
  <c r="CH28" i="84"/>
  <c r="N17" i="83"/>
  <c r="P17" i="83"/>
  <c r="R17" i="83"/>
  <c r="O17" i="83"/>
  <c r="Q17" i="83"/>
  <c r="S17" i="83"/>
  <c r="L17" i="59" l="1"/>
  <c r="K17" i="59"/>
  <c r="J17" i="59"/>
  <c r="H19" i="60" l="1"/>
  <c r="R421" i="82" l="1"/>
  <c r="R231" i="82"/>
  <c r="R218" i="82"/>
  <c r="R72" i="82"/>
  <c r="R37" i="82"/>
  <c r="R27" i="82"/>
  <c r="AM861" i="82"/>
  <c r="AM399" i="82"/>
  <c r="AM378" i="82"/>
  <c r="AM47" i="82"/>
  <c r="AM29" i="82"/>
  <c r="AM860" i="82"/>
  <c r="AM111" i="82"/>
  <c r="I8" i="60" l="1"/>
  <c r="J1" i="60"/>
  <c r="M18" i="60"/>
  <c r="Q421" i="82" l="1"/>
  <c r="Q419" i="82"/>
  <c r="P419" i="82"/>
  <c r="Q418" i="82"/>
  <c r="P418" i="82"/>
  <c r="Q417" i="82"/>
  <c r="P417" i="82"/>
  <c r="Q416" i="82"/>
  <c r="P416" i="82"/>
  <c r="Q415" i="82"/>
  <c r="P415" i="82"/>
  <c r="Q414" i="82"/>
  <c r="P414" i="82"/>
  <c r="Q413" i="82"/>
  <c r="P413" i="82"/>
  <c r="Q412" i="82"/>
  <c r="P412" i="82"/>
  <c r="Q411" i="82"/>
  <c r="P411" i="82"/>
  <c r="Q410" i="82"/>
  <c r="P410" i="82"/>
  <c r="Q409" i="82"/>
  <c r="P409" i="82"/>
  <c r="Q408" i="82"/>
  <c r="P408" i="82"/>
  <c r="Q407" i="82"/>
  <c r="P407" i="82"/>
  <c r="Q406" i="82"/>
  <c r="P406" i="82"/>
  <c r="Q405" i="82"/>
  <c r="P405" i="82"/>
  <c r="Q404" i="82"/>
  <c r="P404" i="82"/>
  <c r="Q403" i="82"/>
  <c r="P403" i="82"/>
  <c r="Q402" i="82"/>
  <c r="P402" i="82"/>
  <c r="Q401" i="82"/>
  <c r="P401" i="82"/>
  <c r="Q400" i="82"/>
  <c r="P400" i="82"/>
  <c r="Q399" i="82"/>
  <c r="P399" i="82"/>
  <c r="Q398" i="82"/>
  <c r="P398" i="82"/>
  <c r="Q397" i="82"/>
  <c r="P397" i="82"/>
  <c r="Q396" i="82"/>
  <c r="P396" i="82"/>
  <c r="Q395" i="82"/>
  <c r="P395" i="82"/>
  <c r="Q394" i="82"/>
  <c r="P394" i="82"/>
  <c r="Q393" i="82"/>
  <c r="P393" i="82"/>
  <c r="Q392" i="82"/>
  <c r="P392" i="82"/>
  <c r="Q391" i="82"/>
  <c r="P391" i="82"/>
  <c r="Q390" i="82"/>
  <c r="P390" i="82"/>
  <c r="Q389" i="82"/>
  <c r="P389" i="82"/>
  <c r="Q388" i="82"/>
  <c r="P388" i="82"/>
  <c r="Q387" i="82"/>
  <c r="P387" i="82"/>
  <c r="Q386" i="82"/>
  <c r="P386" i="82"/>
  <c r="Q385" i="82"/>
  <c r="P385" i="82"/>
  <c r="Q384" i="82"/>
  <c r="P384" i="82"/>
  <c r="Q383" i="82"/>
  <c r="P383" i="82"/>
  <c r="Q382" i="82"/>
  <c r="P382" i="82"/>
  <c r="Q381" i="82"/>
  <c r="P381" i="82"/>
  <c r="Q380" i="82"/>
  <c r="P380" i="82"/>
  <c r="Q379" i="82"/>
  <c r="P379" i="82"/>
  <c r="Q378" i="82"/>
  <c r="P378" i="82"/>
  <c r="Q377" i="82"/>
  <c r="P377" i="82"/>
  <c r="Q376" i="82"/>
  <c r="P376" i="82"/>
  <c r="Q375" i="82"/>
  <c r="P375" i="82"/>
  <c r="Q374" i="82"/>
  <c r="P374" i="82"/>
  <c r="Q373" i="82"/>
  <c r="P373" i="82"/>
  <c r="Q372" i="82"/>
  <c r="P372" i="82"/>
  <c r="Q371" i="82"/>
  <c r="P371" i="82"/>
  <c r="Q370" i="82"/>
  <c r="P370" i="82"/>
  <c r="Q369" i="82"/>
  <c r="P369" i="82"/>
  <c r="Q368" i="82"/>
  <c r="P368" i="82"/>
  <c r="Q367" i="82"/>
  <c r="P367" i="82"/>
  <c r="Q366" i="82"/>
  <c r="P366" i="82"/>
  <c r="Q365" i="82"/>
  <c r="P365" i="82"/>
  <c r="Q364" i="82"/>
  <c r="P364" i="82"/>
  <c r="Q363" i="82"/>
  <c r="P363" i="82"/>
  <c r="Q362" i="82"/>
  <c r="P362" i="82"/>
  <c r="Q361" i="82"/>
  <c r="P361" i="82"/>
  <c r="Q360" i="82"/>
  <c r="P360" i="82"/>
  <c r="Q359" i="82"/>
  <c r="P359" i="82"/>
  <c r="Q358" i="82"/>
  <c r="P358" i="82"/>
  <c r="Q357" i="82"/>
  <c r="P357" i="82"/>
  <c r="Q356" i="82"/>
  <c r="P356" i="82"/>
  <c r="Q355" i="82"/>
  <c r="P355" i="82"/>
  <c r="Q354" i="82"/>
  <c r="P354" i="82"/>
  <c r="Q353" i="82"/>
  <c r="P353" i="82"/>
  <c r="Q352" i="82"/>
  <c r="P352" i="82"/>
  <c r="Q351" i="82"/>
  <c r="P351" i="82"/>
  <c r="Q350" i="82"/>
  <c r="P350" i="82"/>
  <c r="Q349" i="82"/>
  <c r="P349" i="82"/>
  <c r="Q348" i="82"/>
  <c r="P348" i="82"/>
  <c r="Q347" i="82"/>
  <c r="P347" i="82"/>
  <c r="Q346" i="82"/>
  <c r="P346" i="82"/>
  <c r="Q345" i="82"/>
  <c r="P345" i="82"/>
  <c r="Q344" i="82"/>
  <c r="P344" i="82"/>
  <c r="Q343" i="82"/>
  <c r="P343" i="82"/>
  <c r="Q342" i="82"/>
  <c r="P342" i="82"/>
  <c r="Q341" i="82"/>
  <c r="P341" i="82"/>
  <c r="Q340" i="82"/>
  <c r="P340" i="82"/>
  <c r="Q339" i="82"/>
  <c r="P339" i="82"/>
  <c r="Q338" i="82"/>
  <c r="P338" i="82"/>
  <c r="Q337" i="82"/>
  <c r="P337" i="82"/>
  <c r="Q336" i="82"/>
  <c r="P336" i="82"/>
  <c r="Q335" i="82"/>
  <c r="P335" i="82"/>
  <c r="Q334" i="82"/>
  <c r="P334" i="82"/>
  <c r="Q333" i="82"/>
  <c r="P333" i="82"/>
  <c r="Q332" i="82"/>
  <c r="P332" i="82"/>
  <c r="Q331" i="82"/>
  <c r="P331" i="82"/>
  <c r="Q330" i="82"/>
  <c r="P330" i="82"/>
  <c r="Q329" i="82"/>
  <c r="P329" i="82"/>
  <c r="Q328" i="82"/>
  <c r="P328" i="82"/>
  <c r="Q327" i="82"/>
  <c r="P327" i="82"/>
  <c r="Q326" i="82"/>
  <c r="P326" i="82"/>
  <c r="Q325" i="82"/>
  <c r="P325" i="82"/>
  <c r="Q324" i="82"/>
  <c r="P324" i="82"/>
  <c r="Q323" i="82"/>
  <c r="P323" i="82"/>
  <c r="Q322" i="82"/>
  <c r="P322" i="82"/>
  <c r="Q321" i="82"/>
  <c r="P321" i="82"/>
  <c r="Q320" i="82"/>
  <c r="P320" i="82"/>
  <c r="Q319" i="82"/>
  <c r="P319" i="82"/>
  <c r="Q318" i="82"/>
  <c r="P318" i="82"/>
  <c r="Q317" i="82"/>
  <c r="P317" i="82"/>
  <c r="Q316" i="82"/>
  <c r="P316" i="82"/>
  <c r="Q315" i="82"/>
  <c r="P315" i="82"/>
  <c r="Q314" i="82"/>
  <c r="P314" i="82"/>
  <c r="Q313" i="82"/>
  <c r="P313" i="82"/>
  <c r="Q312" i="82"/>
  <c r="P312" i="82"/>
  <c r="Q311" i="82"/>
  <c r="P311" i="82"/>
  <c r="Q310" i="82"/>
  <c r="P310" i="82"/>
  <c r="Q309" i="82"/>
  <c r="P309" i="82"/>
  <c r="Q308" i="82"/>
  <c r="P308" i="82"/>
  <c r="Q307" i="82"/>
  <c r="P307" i="82"/>
  <c r="Q306" i="82"/>
  <c r="P306" i="82"/>
  <c r="Q305" i="82"/>
  <c r="P305" i="82"/>
  <c r="Q304" i="82"/>
  <c r="P304" i="82"/>
  <c r="Q303" i="82"/>
  <c r="P303" i="82"/>
  <c r="Q302" i="82"/>
  <c r="P302" i="82"/>
  <c r="Q301" i="82"/>
  <c r="P301" i="82"/>
  <c r="Q300" i="82"/>
  <c r="P300" i="82"/>
  <c r="Q299" i="82"/>
  <c r="P299" i="82"/>
  <c r="Q298" i="82"/>
  <c r="P298" i="82"/>
  <c r="Q297" i="82"/>
  <c r="P297" i="82"/>
  <c r="Q296" i="82"/>
  <c r="P296" i="82"/>
  <c r="Q295" i="82"/>
  <c r="P295" i="82"/>
  <c r="Q294" i="82"/>
  <c r="P294" i="82"/>
  <c r="Q293" i="82"/>
  <c r="P293" i="82"/>
  <c r="Q292" i="82"/>
  <c r="P292" i="82"/>
  <c r="Q291" i="82"/>
  <c r="P291" i="82"/>
  <c r="Q290" i="82"/>
  <c r="P290" i="82"/>
  <c r="Q289" i="82"/>
  <c r="P289" i="82"/>
  <c r="Q288" i="82"/>
  <c r="P288" i="82"/>
  <c r="Q287" i="82"/>
  <c r="P287" i="82"/>
  <c r="Q286" i="82"/>
  <c r="P286" i="82"/>
  <c r="Q285" i="82"/>
  <c r="P285" i="82"/>
  <c r="Q284" i="82"/>
  <c r="P284" i="82"/>
  <c r="Q283" i="82"/>
  <c r="P283" i="82"/>
  <c r="Q282" i="82"/>
  <c r="P282" i="82"/>
  <c r="Q281" i="82"/>
  <c r="P281" i="82"/>
  <c r="Q280" i="82"/>
  <c r="P280" i="82"/>
  <c r="Q279" i="82"/>
  <c r="P279" i="82"/>
  <c r="Q278" i="82"/>
  <c r="P278" i="82"/>
  <c r="Q277" i="82"/>
  <c r="P277" i="82"/>
  <c r="Q276" i="82"/>
  <c r="P276" i="82"/>
  <c r="Q275" i="82"/>
  <c r="P275" i="82"/>
  <c r="Q274" i="82"/>
  <c r="P274" i="82"/>
  <c r="Q273" i="82"/>
  <c r="P273" i="82"/>
  <c r="Q272" i="82"/>
  <c r="P272" i="82"/>
  <c r="Q271" i="82"/>
  <c r="P271" i="82"/>
  <c r="Q270" i="82"/>
  <c r="P270" i="82"/>
  <c r="Q269" i="82"/>
  <c r="P269" i="82"/>
  <c r="Q268" i="82"/>
  <c r="P268" i="82"/>
  <c r="Q267" i="82"/>
  <c r="P267" i="82"/>
  <c r="Q266" i="82"/>
  <c r="P266" i="82"/>
  <c r="Q265" i="82"/>
  <c r="P265" i="82"/>
  <c r="Q264" i="82"/>
  <c r="P264" i="82"/>
  <c r="Q263" i="82"/>
  <c r="P263" i="82"/>
  <c r="Q262" i="82"/>
  <c r="P262" i="82"/>
  <c r="Q261" i="82"/>
  <c r="P261" i="82"/>
  <c r="Q260" i="82"/>
  <c r="P260" i="82"/>
  <c r="Q259" i="82"/>
  <c r="P259" i="82"/>
  <c r="Q258" i="82"/>
  <c r="P258" i="82"/>
  <c r="Q257" i="82"/>
  <c r="P257" i="82"/>
  <c r="Q256" i="82"/>
  <c r="P256" i="82"/>
  <c r="Q255" i="82"/>
  <c r="P255" i="82"/>
  <c r="Q254" i="82"/>
  <c r="P254" i="82"/>
  <c r="Q253" i="82"/>
  <c r="P253" i="82"/>
  <c r="Q252" i="82"/>
  <c r="P252" i="82"/>
  <c r="Q251" i="82"/>
  <c r="P251" i="82"/>
  <c r="Q250" i="82"/>
  <c r="P250" i="82"/>
  <c r="Q249" i="82"/>
  <c r="P249" i="82"/>
  <c r="Q248" i="82"/>
  <c r="P248" i="82"/>
  <c r="Q247" i="82"/>
  <c r="P247" i="82"/>
  <c r="Q246" i="82"/>
  <c r="P246" i="82"/>
  <c r="Q245" i="82"/>
  <c r="P245" i="82"/>
  <c r="Q244" i="82"/>
  <c r="P244" i="82"/>
  <c r="Q243" i="82"/>
  <c r="P243" i="82"/>
  <c r="Q242" i="82"/>
  <c r="P242" i="82"/>
  <c r="Q241" i="82"/>
  <c r="P241" i="82"/>
  <c r="Q240" i="82"/>
  <c r="P240" i="82"/>
  <c r="Q239" i="82"/>
  <c r="P239" i="82"/>
  <c r="Q238" i="82"/>
  <c r="P238" i="82"/>
  <c r="Q237" i="82"/>
  <c r="P237" i="82"/>
  <c r="Q236" i="82"/>
  <c r="P236" i="82"/>
  <c r="Q235" i="82"/>
  <c r="P235" i="82"/>
  <c r="Q234" i="82"/>
  <c r="P234" i="82"/>
  <c r="Q233" i="82"/>
  <c r="P233" i="82"/>
  <c r="Q232" i="82"/>
  <c r="P232" i="82"/>
  <c r="Q231" i="82"/>
  <c r="P231" i="82"/>
  <c r="Q230" i="82"/>
  <c r="P230" i="82"/>
  <c r="Q229" i="82"/>
  <c r="P229" i="82"/>
  <c r="Q228" i="82"/>
  <c r="P228" i="82"/>
  <c r="Q227" i="82"/>
  <c r="P227" i="82"/>
  <c r="Q226" i="82"/>
  <c r="P226" i="82"/>
  <c r="Q225" i="82"/>
  <c r="P225" i="82"/>
  <c r="Q224" i="82"/>
  <c r="P224" i="82"/>
  <c r="Q223" i="82"/>
  <c r="P223" i="82"/>
  <c r="Q222" i="82"/>
  <c r="P222" i="82"/>
  <c r="Q221" i="82"/>
  <c r="P221" i="82"/>
  <c r="Q220" i="82"/>
  <c r="P220" i="82"/>
  <c r="Q219" i="82"/>
  <c r="P219" i="82"/>
  <c r="Q218" i="82"/>
  <c r="P218" i="82"/>
  <c r="Q217" i="82"/>
  <c r="P217" i="82"/>
  <c r="Q216" i="82"/>
  <c r="P216" i="82"/>
  <c r="Q215" i="82"/>
  <c r="P215" i="82"/>
  <c r="Q214" i="82"/>
  <c r="P214" i="82"/>
  <c r="Q213" i="82"/>
  <c r="P213" i="82"/>
  <c r="Q212" i="82"/>
  <c r="P212" i="82"/>
  <c r="Q211" i="82"/>
  <c r="P211" i="82"/>
  <c r="Q210" i="82"/>
  <c r="P210" i="82"/>
  <c r="Q209" i="82"/>
  <c r="P209" i="82"/>
  <c r="Q208" i="82"/>
  <c r="P208" i="82"/>
  <c r="Q207" i="82"/>
  <c r="P207" i="82"/>
  <c r="Q206" i="82"/>
  <c r="P206" i="82"/>
  <c r="Q205" i="82"/>
  <c r="P205" i="82"/>
  <c r="Q204" i="82"/>
  <c r="P204" i="82"/>
  <c r="Q203" i="82"/>
  <c r="P203" i="82"/>
  <c r="Q202" i="82"/>
  <c r="P202" i="82"/>
  <c r="Q201" i="82"/>
  <c r="P201" i="82"/>
  <c r="Q200" i="82"/>
  <c r="P200" i="82"/>
  <c r="Q199" i="82"/>
  <c r="P199" i="82"/>
  <c r="Q198" i="82"/>
  <c r="P198" i="82"/>
  <c r="Q197" i="82"/>
  <c r="P197" i="82"/>
  <c r="Q196" i="82"/>
  <c r="P196" i="82"/>
  <c r="Q195" i="82"/>
  <c r="P195" i="82"/>
  <c r="Q194" i="82"/>
  <c r="P194" i="82"/>
  <c r="Q193" i="82"/>
  <c r="P193" i="82"/>
  <c r="Q192" i="82"/>
  <c r="P192" i="82"/>
  <c r="Q191" i="82"/>
  <c r="P191" i="82"/>
  <c r="Q190" i="82"/>
  <c r="P190" i="82"/>
  <c r="Q189" i="82"/>
  <c r="P189" i="82"/>
  <c r="Q188" i="82"/>
  <c r="P188" i="82"/>
  <c r="Q187" i="82"/>
  <c r="P187" i="82"/>
  <c r="Q186" i="82"/>
  <c r="P186" i="82"/>
  <c r="Q185" i="82"/>
  <c r="P185" i="82"/>
  <c r="Q184" i="82"/>
  <c r="P184" i="82"/>
  <c r="Q183" i="82"/>
  <c r="P183" i="82"/>
  <c r="Q182" i="82"/>
  <c r="P182" i="82"/>
  <c r="Q181" i="82"/>
  <c r="P181" i="82"/>
  <c r="Q180" i="82"/>
  <c r="P180" i="82"/>
  <c r="Q179" i="82"/>
  <c r="P179" i="82"/>
  <c r="Q178" i="82"/>
  <c r="P178" i="82"/>
  <c r="Q177" i="82"/>
  <c r="P177" i="82"/>
  <c r="Q176" i="82"/>
  <c r="P176" i="82"/>
  <c r="Q175" i="82"/>
  <c r="P175" i="82"/>
  <c r="Q174" i="82"/>
  <c r="P174" i="82"/>
  <c r="Q173" i="82"/>
  <c r="P173" i="82"/>
  <c r="Q172" i="82"/>
  <c r="P172" i="82"/>
  <c r="Q171" i="82"/>
  <c r="P171" i="82"/>
  <c r="Q170" i="82"/>
  <c r="P170" i="82"/>
  <c r="Q169" i="82"/>
  <c r="P169" i="82"/>
  <c r="Q168" i="82"/>
  <c r="P168" i="82"/>
  <c r="Q167" i="82"/>
  <c r="P167" i="82"/>
  <c r="Q166" i="82"/>
  <c r="P166" i="82"/>
  <c r="Q165" i="82"/>
  <c r="P165" i="82"/>
  <c r="Q164" i="82"/>
  <c r="P164" i="82"/>
  <c r="Q163" i="82"/>
  <c r="P163" i="82"/>
  <c r="Q162" i="82"/>
  <c r="P162" i="82"/>
  <c r="Q161" i="82"/>
  <c r="P161" i="82"/>
  <c r="Q160" i="82"/>
  <c r="P160" i="82"/>
  <c r="Q159" i="82"/>
  <c r="P159" i="82"/>
  <c r="Q158" i="82"/>
  <c r="P158" i="82"/>
  <c r="Q157" i="82"/>
  <c r="P157" i="82"/>
  <c r="Q156" i="82"/>
  <c r="P156" i="82"/>
  <c r="Q155" i="82"/>
  <c r="P155" i="82"/>
  <c r="Q154" i="82"/>
  <c r="P154" i="82"/>
  <c r="Q153" i="82"/>
  <c r="P153" i="82"/>
  <c r="Q152" i="82"/>
  <c r="P152" i="82"/>
  <c r="Q151" i="82"/>
  <c r="P151" i="82"/>
  <c r="Q150" i="82"/>
  <c r="P150" i="82"/>
  <c r="Q149" i="82"/>
  <c r="P149" i="82"/>
  <c r="Q148" i="82"/>
  <c r="P148" i="82"/>
  <c r="Q147" i="82"/>
  <c r="P147" i="82"/>
  <c r="Q146" i="82"/>
  <c r="P146" i="82"/>
  <c r="Q145" i="82"/>
  <c r="P145" i="82"/>
  <c r="Q144" i="82"/>
  <c r="P144" i="82"/>
  <c r="Q143" i="82"/>
  <c r="P143" i="82"/>
  <c r="Q142" i="82"/>
  <c r="P142" i="82"/>
  <c r="Q141" i="82"/>
  <c r="P141" i="82"/>
  <c r="Q140" i="82"/>
  <c r="P140" i="82"/>
  <c r="Q139" i="82"/>
  <c r="P139" i="82"/>
  <c r="Q138" i="82"/>
  <c r="P138" i="82"/>
  <c r="Q137" i="82"/>
  <c r="P137" i="82"/>
  <c r="Q136" i="82"/>
  <c r="P136" i="82"/>
  <c r="Q135" i="82"/>
  <c r="P135" i="82"/>
  <c r="Q134" i="82"/>
  <c r="P134" i="82"/>
  <c r="Q133" i="82"/>
  <c r="P133" i="82"/>
  <c r="Q132" i="82"/>
  <c r="P132" i="82"/>
  <c r="Q131" i="82"/>
  <c r="P131" i="82"/>
  <c r="Q130" i="82"/>
  <c r="P130" i="82"/>
  <c r="Q129" i="82"/>
  <c r="P129" i="82"/>
  <c r="Q128" i="82"/>
  <c r="P128" i="82"/>
  <c r="Q127" i="82"/>
  <c r="P127" i="82"/>
  <c r="Q126" i="82"/>
  <c r="P126" i="82"/>
  <c r="Q125" i="82"/>
  <c r="P125" i="82"/>
  <c r="Q124" i="82"/>
  <c r="P124" i="82"/>
  <c r="Q123" i="82"/>
  <c r="P123" i="82"/>
  <c r="Q122" i="82"/>
  <c r="P122" i="82"/>
  <c r="Q121" i="82"/>
  <c r="P121" i="82"/>
  <c r="Q120" i="82"/>
  <c r="P120" i="82"/>
  <c r="Q119" i="82"/>
  <c r="P119" i="82"/>
  <c r="Q118" i="82"/>
  <c r="P118" i="82"/>
  <c r="Q117" i="82"/>
  <c r="P117" i="82"/>
  <c r="Q116" i="82"/>
  <c r="P116" i="82"/>
  <c r="Q115" i="82"/>
  <c r="P115" i="82"/>
  <c r="Q114" i="82"/>
  <c r="P114" i="82"/>
  <c r="Q113" i="82"/>
  <c r="P113" i="82"/>
  <c r="Q112" i="82"/>
  <c r="P112" i="82"/>
  <c r="Q111" i="82"/>
  <c r="P111" i="82"/>
  <c r="Q110" i="82"/>
  <c r="P110" i="82"/>
  <c r="Q109" i="82"/>
  <c r="P109" i="82"/>
  <c r="Q108" i="82"/>
  <c r="P108" i="82"/>
  <c r="Q107" i="82"/>
  <c r="P107" i="82"/>
  <c r="Q106" i="82"/>
  <c r="P106" i="82"/>
  <c r="Q105" i="82"/>
  <c r="P105" i="82"/>
  <c r="Q104" i="82"/>
  <c r="P104" i="82"/>
  <c r="Q103" i="82"/>
  <c r="P103" i="82"/>
  <c r="Q102" i="82"/>
  <c r="P102" i="82"/>
  <c r="Q101" i="82"/>
  <c r="P101" i="82"/>
  <c r="Q100" i="82"/>
  <c r="P100" i="82"/>
  <c r="Q99" i="82"/>
  <c r="P99" i="82"/>
  <c r="Q98" i="82"/>
  <c r="P98" i="82"/>
  <c r="Q97" i="82"/>
  <c r="P97" i="82"/>
  <c r="Q96" i="82"/>
  <c r="P96" i="82"/>
  <c r="Q95" i="82"/>
  <c r="P95" i="82"/>
  <c r="Q94" i="82"/>
  <c r="P94" i="82"/>
  <c r="Q93" i="82"/>
  <c r="P93" i="82"/>
  <c r="Q92" i="82"/>
  <c r="P92" i="82"/>
  <c r="Q91" i="82"/>
  <c r="P91" i="82"/>
  <c r="Q90" i="82"/>
  <c r="P90" i="82"/>
  <c r="Q89" i="82"/>
  <c r="P89" i="82"/>
  <c r="Q88" i="82"/>
  <c r="P88" i="82"/>
  <c r="Q87" i="82"/>
  <c r="P87" i="82"/>
  <c r="Q86" i="82"/>
  <c r="P86" i="82"/>
  <c r="Q85" i="82"/>
  <c r="P85" i="82"/>
  <c r="Q84" i="82"/>
  <c r="P84" i="82"/>
  <c r="Q83" i="82"/>
  <c r="P83" i="82"/>
  <c r="Q82" i="82"/>
  <c r="P82" i="82"/>
  <c r="Q81" i="82"/>
  <c r="P81" i="82"/>
  <c r="Q80" i="82"/>
  <c r="P80" i="82"/>
  <c r="Q79" i="82"/>
  <c r="P79" i="82"/>
  <c r="Q78" i="82"/>
  <c r="P78" i="82"/>
  <c r="Q77" i="82"/>
  <c r="P77" i="82"/>
  <c r="Q76" i="82"/>
  <c r="P76" i="82"/>
  <c r="Q75" i="82"/>
  <c r="P75" i="82"/>
  <c r="Q74" i="82"/>
  <c r="P74" i="82"/>
  <c r="Q73" i="82"/>
  <c r="P73" i="82"/>
  <c r="Q72" i="82"/>
  <c r="P72" i="82"/>
  <c r="Q71" i="82"/>
  <c r="P71" i="82"/>
  <c r="Q70" i="82"/>
  <c r="P70" i="82"/>
  <c r="Q69" i="82"/>
  <c r="P69" i="82"/>
  <c r="Q68" i="82"/>
  <c r="P68" i="82"/>
  <c r="Q67" i="82"/>
  <c r="P67" i="82"/>
  <c r="Q66" i="82"/>
  <c r="P66" i="82"/>
  <c r="Q65" i="82"/>
  <c r="P65" i="82"/>
  <c r="Q64" i="82"/>
  <c r="P64" i="82"/>
  <c r="Q63" i="82"/>
  <c r="P63" i="82"/>
  <c r="Q62" i="82"/>
  <c r="P62" i="82"/>
  <c r="Q61" i="82"/>
  <c r="P61" i="82"/>
  <c r="Q60" i="82"/>
  <c r="P60" i="82"/>
  <c r="Q59" i="82"/>
  <c r="P59" i="82"/>
  <c r="Q58" i="82"/>
  <c r="P58" i="82"/>
  <c r="Q57" i="82"/>
  <c r="P57" i="82"/>
  <c r="Q56" i="82"/>
  <c r="P56" i="82"/>
  <c r="Q55" i="82"/>
  <c r="P55" i="82"/>
  <c r="Q54" i="82"/>
  <c r="P54" i="82"/>
  <c r="Q53" i="82"/>
  <c r="P53" i="82"/>
  <c r="Q52" i="82"/>
  <c r="P52" i="82"/>
  <c r="Q51" i="82"/>
  <c r="P51" i="82"/>
  <c r="Q50" i="82"/>
  <c r="P50" i="82"/>
  <c r="Q49" i="82"/>
  <c r="P49" i="82"/>
  <c r="Q48" i="82"/>
  <c r="P48" i="82"/>
  <c r="Q47" i="82"/>
  <c r="P47" i="82"/>
  <c r="Q46" i="82"/>
  <c r="P46" i="82"/>
  <c r="Q45" i="82"/>
  <c r="P45" i="82"/>
  <c r="Q44" i="82"/>
  <c r="P44" i="82"/>
  <c r="Q43" i="82"/>
  <c r="P43" i="82"/>
  <c r="Q42" i="82"/>
  <c r="P42" i="82"/>
  <c r="Q41" i="82"/>
  <c r="P41" i="82"/>
  <c r="Q40" i="82"/>
  <c r="P40" i="82"/>
  <c r="Q39" i="82"/>
  <c r="P39" i="82"/>
  <c r="Q38" i="82"/>
  <c r="P38" i="82"/>
  <c r="Q37" i="82"/>
  <c r="P37" i="82"/>
  <c r="Q36" i="82"/>
  <c r="P36" i="82"/>
  <c r="Q35" i="82"/>
  <c r="P35" i="82"/>
  <c r="Q34" i="82"/>
  <c r="P34" i="82"/>
  <c r="Q33" i="82"/>
  <c r="P33" i="82"/>
  <c r="Q32" i="82"/>
  <c r="P32" i="82"/>
  <c r="Q31" i="82"/>
  <c r="P31" i="82"/>
  <c r="Q30" i="82"/>
  <c r="P30" i="82"/>
  <c r="Q29" i="82"/>
  <c r="P29" i="82"/>
  <c r="Q28" i="82"/>
  <c r="P28" i="82"/>
  <c r="Q27" i="82"/>
  <c r="P27" i="82"/>
  <c r="Q26" i="82"/>
  <c r="P26" i="82"/>
  <c r="Q25" i="82"/>
  <c r="P25" i="82"/>
  <c r="G24" i="82"/>
  <c r="X6027" i="80" l="1"/>
  <c r="Y6027" i="80" s="1"/>
  <c r="U6027" i="80"/>
  <c r="V6027" i="80" s="1"/>
  <c r="R6027" i="80"/>
  <c r="S6027" i="80" s="1"/>
  <c r="O6027" i="80"/>
  <c r="P6027" i="80" s="1"/>
  <c r="L6027" i="80"/>
  <c r="M6027" i="80" s="1"/>
  <c r="I6027" i="80"/>
  <c r="J6027" i="80" s="1"/>
  <c r="F6027" i="80"/>
  <c r="G6027" i="80" s="1"/>
  <c r="C6027" i="80"/>
  <c r="D6027" i="80" s="1"/>
  <c r="X9039" i="80"/>
  <c r="Y9039" i="80" s="1"/>
  <c r="U9039" i="80"/>
  <c r="V9039" i="80" s="1"/>
  <c r="R9039" i="80"/>
  <c r="S9039" i="80" s="1"/>
  <c r="O9039" i="80"/>
  <c r="P9039" i="80" s="1"/>
  <c r="L9039" i="80"/>
  <c r="M9039" i="80" s="1"/>
  <c r="I9039" i="80"/>
  <c r="J9039" i="80" s="1"/>
  <c r="F9039" i="80"/>
  <c r="G9039" i="80" s="1"/>
  <c r="C9039" i="80"/>
  <c r="D9039" i="80" s="1"/>
  <c r="X8035" i="80"/>
  <c r="Y8035" i="80" s="1"/>
  <c r="U8035" i="80"/>
  <c r="V8035" i="80" s="1"/>
  <c r="R8035" i="80"/>
  <c r="S8035" i="80" s="1"/>
  <c r="O8035" i="80"/>
  <c r="P8035" i="80" s="1"/>
  <c r="L8035" i="80"/>
  <c r="M8035" i="80" s="1"/>
  <c r="I8035" i="80"/>
  <c r="J8035" i="80" s="1"/>
  <c r="F8035" i="80"/>
  <c r="G8035" i="80" s="1"/>
  <c r="C8035" i="80"/>
  <c r="D8035" i="80" s="1"/>
  <c r="X7031" i="80"/>
  <c r="Y7031" i="80" s="1"/>
  <c r="U7031" i="80"/>
  <c r="V7031" i="80" s="1"/>
  <c r="R7031" i="80"/>
  <c r="S7031" i="80" s="1"/>
  <c r="O7031" i="80"/>
  <c r="P7031" i="80" s="1"/>
  <c r="L7031" i="80"/>
  <c r="M7031" i="80" s="1"/>
  <c r="I7031" i="80"/>
  <c r="J7031" i="80" s="1"/>
  <c r="F7031" i="80"/>
  <c r="G7031" i="80" s="1"/>
  <c r="C7031" i="80"/>
  <c r="D7031" i="80" s="1"/>
  <c r="X5023" i="80"/>
  <c r="Y5023" i="80" s="1"/>
  <c r="U5023" i="80"/>
  <c r="V5023" i="80" s="1"/>
  <c r="R5023" i="80"/>
  <c r="S5023" i="80" s="1"/>
  <c r="O5023" i="80"/>
  <c r="P5023" i="80" s="1"/>
  <c r="L5023" i="80"/>
  <c r="M5023" i="80" s="1"/>
  <c r="I5023" i="80"/>
  <c r="J5023" i="80" s="1"/>
  <c r="F5023" i="80"/>
  <c r="G5023" i="80" s="1"/>
  <c r="C5023" i="80"/>
  <c r="D5023" i="80" s="1"/>
  <c r="X3014" i="80"/>
  <c r="Y3014" i="80" s="1"/>
  <c r="U3014" i="80"/>
  <c r="V3014" i="80" s="1"/>
  <c r="R3014" i="80"/>
  <c r="S3014" i="80" s="1"/>
  <c r="O3014" i="80"/>
  <c r="P3014" i="80" s="1"/>
  <c r="L3014" i="80"/>
  <c r="M3014" i="80" s="1"/>
  <c r="I3014" i="80"/>
  <c r="J3014" i="80" s="1"/>
  <c r="F3014" i="80"/>
  <c r="G3014" i="80" s="1"/>
  <c r="C3014" i="80"/>
  <c r="D3014" i="80" s="1"/>
  <c r="X2010" i="80"/>
  <c r="Y2010" i="80" s="1"/>
  <c r="U2010" i="80"/>
  <c r="V2010" i="80" s="1"/>
  <c r="R2010" i="80"/>
  <c r="S2010" i="80" s="1"/>
  <c r="O2010" i="80"/>
  <c r="P2010" i="80" s="1"/>
  <c r="L2010" i="80"/>
  <c r="M2010" i="80" s="1"/>
  <c r="I2010" i="80"/>
  <c r="J2010" i="80" s="1"/>
  <c r="F2010" i="80"/>
  <c r="G2010" i="80" s="1"/>
  <c r="C2010" i="80"/>
  <c r="D2010" i="80" s="1"/>
  <c r="X1006" i="80"/>
  <c r="Y1006" i="80" s="1"/>
  <c r="U1006" i="80"/>
  <c r="V1006" i="80" s="1"/>
  <c r="R1006" i="80"/>
  <c r="S1006" i="80" s="1"/>
  <c r="O1006" i="80"/>
  <c r="P1006" i="80" s="1"/>
  <c r="L1006" i="80"/>
  <c r="M1006" i="80" s="1"/>
  <c r="C1006" i="80"/>
  <c r="F1006" i="80"/>
  <c r="G1006" i="80" s="1"/>
  <c r="I1006" i="80"/>
  <c r="J1006" i="80" s="1"/>
  <c r="D1006" i="80" l="1"/>
  <c r="X4018" i="80"/>
  <c r="U4018" i="80"/>
  <c r="R4018" i="80"/>
  <c r="O4018" i="80"/>
  <c r="L4018" i="80"/>
  <c r="I4018" i="80"/>
  <c r="F4018" i="80"/>
  <c r="C4018" i="80"/>
  <c r="AO15" i="80"/>
  <c r="AO14" i="80"/>
  <c r="AJ14" i="80"/>
  <c r="AE14" i="80"/>
  <c r="AO13" i="80"/>
  <c r="AJ13" i="80"/>
  <c r="AE13" i="80"/>
  <c r="AO12" i="80"/>
  <c r="AJ12" i="80"/>
  <c r="AE12" i="80"/>
  <c r="AO11" i="80"/>
  <c r="AJ11" i="80"/>
  <c r="AE11" i="80"/>
  <c r="AO10" i="80"/>
  <c r="AJ10" i="80"/>
  <c r="AE10" i="80"/>
  <c r="AO9" i="80"/>
  <c r="AJ9" i="80"/>
  <c r="AE9" i="80"/>
  <c r="M4018" i="80" l="1"/>
  <c r="L4019" i="80"/>
  <c r="M4019" i="80" s="1"/>
  <c r="D4018" i="80"/>
  <c r="C4019" i="80"/>
  <c r="D4019" i="80" s="1"/>
  <c r="P4018" i="80"/>
  <c r="O4019" i="80"/>
  <c r="P4019" i="80" s="1"/>
  <c r="G4018" i="80"/>
  <c r="F4019" i="80"/>
  <c r="G4019" i="80" s="1"/>
  <c r="S4018" i="80"/>
  <c r="R4019" i="80"/>
  <c r="S4019" i="80" s="1"/>
  <c r="J4018" i="80"/>
  <c r="I4019" i="80"/>
  <c r="J4019" i="80" s="1"/>
  <c r="V4018" i="80"/>
  <c r="U4019" i="80"/>
  <c r="V4019" i="80" s="1"/>
  <c r="Y4018" i="80"/>
  <c r="X4019" i="80"/>
  <c r="Y4019" i="80" s="1"/>
  <c r="R3" i="65"/>
  <c r="U186" i="68" l="1"/>
  <c r="U173" i="68"/>
  <c r="U160" i="68"/>
  <c r="U147" i="68"/>
  <c r="T198" i="68"/>
  <c r="T197" i="68"/>
  <c r="T196" i="68"/>
  <c r="T195" i="68"/>
  <c r="T194" i="68"/>
  <c r="T193" i="68"/>
  <c r="T192" i="68"/>
  <c r="T191" i="68"/>
  <c r="T190" i="68"/>
  <c r="T189" i="68"/>
  <c r="T188" i="68"/>
  <c r="T185" i="68"/>
  <c r="T184" i="68"/>
  <c r="T183" i="68"/>
  <c r="T182" i="68"/>
  <c r="T181" i="68"/>
  <c r="T180" i="68"/>
  <c r="T179" i="68"/>
  <c r="T178" i="68"/>
  <c r="T177" i="68"/>
  <c r="T176" i="68"/>
  <c r="T175" i="68"/>
  <c r="T172" i="68"/>
  <c r="T171" i="68"/>
  <c r="T170" i="68"/>
  <c r="T169" i="68"/>
  <c r="T168" i="68"/>
  <c r="T167" i="68"/>
  <c r="T166" i="68"/>
  <c r="T165" i="68"/>
  <c r="T164" i="68"/>
  <c r="T163" i="68"/>
  <c r="T162" i="68"/>
  <c r="T159" i="68"/>
  <c r="T158" i="68"/>
  <c r="T157" i="68"/>
  <c r="T156" i="68"/>
  <c r="T155" i="68"/>
  <c r="T154" i="68"/>
  <c r="T153" i="68"/>
  <c r="T152" i="68"/>
  <c r="T151" i="68"/>
  <c r="T150" i="68"/>
  <c r="T149" i="68"/>
  <c r="T146" i="68"/>
  <c r="T145" i="68"/>
  <c r="T144" i="68"/>
  <c r="T143" i="68"/>
  <c r="T142" i="68"/>
  <c r="T141" i="68"/>
  <c r="T140" i="68"/>
  <c r="T139" i="68"/>
  <c r="T138" i="68"/>
  <c r="T137" i="68"/>
  <c r="T136" i="68"/>
  <c r="H23" i="65" l="1"/>
  <c r="Y134" i="68" l="1"/>
  <c r="X134" i="68"/>
  <c r="Y121" i="68"/>
  <c r="X121" i="68"/>
  <c r="Y108" i="68"/>
  <c r="X108" i="68"/>
  <c r="Y82" i="68"/>
  <c r="X82" i="68"/>
  <c r="Y95" i="68"/>
  <c r="X95" i="68"/>
  <c r="Y69" i="68"/>
  <c r="X69" i="68"/>
  <c r="U42" i="68"/>
  <c r="U30" i="68"/>
  <c r="U43" i="68"/>
  <c r="U56" i="68"/>
  <c r="U69" i="68"/>
  <c r="U82" i="68"/>
  <c r="U95" i="68"/>
  <c r="U108" i="68"/>
  <c r="U121" i="68"/>
  <c r="U134" i="68"/>
  <c r="V133" i="68"/>
  <c r="U133" i="68"/>
  <c r="T133" i="68"/>
  <c r="W132" i="68"/>
  <c r="V132" i="68"/>
  <c r="U132" i="68"/>
  <c r="T132" i="68"/>
  <c r="W131" i="68"/>
  <c r="V131" i="68"/>
  <c r="U131" i="68"/>
  <c r="T131" i="68"/>
  <c r="W130" i="68"/>
  <c r="V130" i="68"/>
  <c r="U130" i="68"/>
  <c r="T130" i="68"/>
  <c r="W129" i="68"/>
  <c r="V129" i="68"/>
  <c r="U129" i="68"/>
  <c r="T129" i="68"/>
  <c r="W128" i="68"/>
  <c r="V128" i="68"/>
  <c r="U128" i="68"/>
  <c r="T128" i="68"/>
  <c r="W127" i="68"/>
  <c r="V127" i="68"/>
  <c r="U127" i="68"/>
  <c r="T127" i="68"/>
  <c r="W126" i="68"/>
  <c r="V126" i="68"/>
  <c r="U126" i="68"/>
  <c r="T126" i="68"/>
  <c r="W125" i="68"/>
  <c r="V125" i="68"/>
  <c r="U125" i="68"/>
  <c r="T125" i="68"/>
  <c r="W124" i="68"/>
  <c r="V124" i="68"/>
  <c r="U124" i="68"/>
  <c r="T124" i="68"/>
  <c r="W123" i="68"/>
  <c r="V123" i="68"/>
  <c r="U123" i="68"/>
  <c r="T123" i="68"/>
  <c r="V120" i="68"/>
  <c r="U120" i="68"/>
  <c r="T120" i="68"/>
  <c r="W119" i="68"/>
  <c r="V119" i="68"/>
  <c r="U119" i="68"/>
  <c r="T119" i="68"/>
  <c r="W118" i="68"/>
  <c r="V118" i="68"/>
  <c r="U118" i="68"/>
  <c r="T118" i="68"/>
  <c r="W117" i="68"/>
  <c r="V117" i="68"/>
  <c r="U117" i="68"/>
  <c r="T117" i="68"/>
  <c r="W116" i="68"/>
  <c r="V116" i="68"/>
  <c r="U116" i="68"/>
  <c r="T116" i="68"/>
  <c r="W115" i="68"/>
  <c r="V115" i="68"/>
  <c r="U115" i="68"/>
  <c r="T115" i="68"/>
  <c r="W114" i="68"/>
  <c r="V114" i="68"/>
  <c r="U114" i="68"/>
  <c r="T114" i="68"/>
  <c r="W113" i="68"/>
  <c r="V113" i="68"/>
  <c r="U113" i="68"/>
  <c r="T113" i="68"/>
  <c r="W112" i="68"/>
  <c r="V112" i="68"/>
  <c r="U112" i="68"/>
  <c r="T112" i="68"/>
  <c r="W111" i="68"/>
  <c r="V111" i="68"/>
  <c r="U111" i="68"/>
  <c r="T111" i="68"/>
  <c r="W110" i="68"/>
  <c r="V110" i="68"/>
  <c r="U110" i="68"/>
  <c r="T110" i="68"/>
  <c r="V107" i="68"/>
  <c r="U107" i="68"/>
  <c r="T107" i="68"/>
  <c r="W106" i="68"/>
  <c r="V106" i="68"/>
  <c r="U106" i="68"/>
  <c r="T106" i="68"/>
  <c r="W105" i="68"/>
  <c r="V105" i="68"/>
  <c r="U105" i="68"/>
  <c r="T105" i="68"/>
  <c r="W104" i="68"/>
  <c r="V104" i="68"/>
  <c r="U104" i="68"/>
  <c r="T104" i="68"/>
  <c r="W103" i="68"/>
  <c r="V103" i="68"/>
  <c r="U103" i="68"/>
  <c r="T103" i="68"/>
  <c r="W102" i="68"/>
  <c r="V102" i="68"/>
  <c r="U102" i="68"/>
  <c r="T102" i="68"/>
  <c r="W101" i="68"/>
  <c r="V101" i="68"/>
  <c r="U101" i="68"/>
  <c r="T101" i="68"/>
  <c r="W100" i="68"/>
  <c r="V100" i="68"/>
  <c r="U100" i="68"/>
  <c r="T100" i="68"/>
  <c r="W99" i="68"/>
  <c r="V99" i="68"/>
  <c r="U99" i="68"/>
  <c r="T99" i="68"/>
  <c r="W98" i="68"/>
  <c r="V98" i="68"/>
  <c r="U98" i="68"/>
  <c r="T98" i="68"/>
  <c r="W97" i="68"/>
  <c r="V97" i="68"/>
  <c r="U97" i="68"/>
  <c r="T97" i="68"/>
  <c r="V94" i="68"/>
  <c r="U94" i="68"/>
  <c r="T94" i="68"/>
  <c r="W93" i="68"/>
  <c r="V93" i="68"/>
  <c r="U93" i="68"/>
  <c r="T93" i="68"/>
  <c r="W92" i="68"/>
  <c r="V92" i="68"/>
  <c r="U92" i="68"/>
  <c r="T92" i="68"/>
  <c r="W91" i="68"/>
  <c r="V91" i="68"/>
  <c r="U91" i="68"/>
  <c r="T91" i="68"/>
  <c r="W90" i="68"/>
  <c r="V90" i="68"/>
  <c r="U90" i="68"/>
  <c r="T90" i="68"/>
  <c r="W89" i="68"/>
  <c r="V89" i="68"/>
  <c r="U89" i="68"/>
  <c r="T89" i="68"/>
  <c r="W88" i="68"/>
  <c r="V88" i="68"/>
  <c r="U88" i="68"/>
  <c r="T88" i="68"/>
  <c r="W87" i="68"/>
  <c r="V87" i="68"/>
  <c r="U87" i="68"/>
  <c r="T87" i="68"/>
  <c r="W86" i="68"/>
  <c r="V86" i="68"/>
  <c r="U86" i="68"/>
  <c r="T86" i="68"/>
  <c r="W85" i="68"/>
  <c r="V85" i="68"/>
  <c r="U85" i="68"/>
  <c r="T85" i="68"/>
  <c r="W84" i="68"/>
  <c r="V84" i="68"/>
  <c r="U84" i="68"/>
  <c r="T84" i="68"/>
  <c r="V81" i="68"/>
  <c r="U81" i="68"/>
  <c r="T81" i="68"/>
  <c r="W80" i="68"/>
  <c r="V80" i="68"/>
  <c r="U80" i="68"/>
  <c r="T80" i="68"/>
  <c r="W79" i="68"/>
  <c r="V79" i="68"/>
  <c r="U79" i="68"/>
  <c r="T79" i="68"/>
  <c r="W78" i="68"/>
  <c r="V78" i="68"/>
  <c r="U78" i="68"/>
  <c r="T78" i="68"/>
  <c r="W77" i="68"/>
  <c r="V77" i="68"/>
  <c r="U77" i="68"/>
  <c r="T77" i="68"/>
  <c r="W76" i="68"/>
  <c r="V76" i="68"/>
  <c r="U76" i="68"/>
  <c r="T76" i="68"/>
  <c r="W75" i="68"/>
  <c r="V75" i="68"/>
  <c r="U75" i="68"/>
  <c r="T75" i="68"/>
  <c r="W74" i="68"/>
  <c r="V74" i="68"/>
  <c r="U74" i="68"/>
  <c r="T74" i="68"/>
  <c r="W73" i="68"/>
  <c r="V73" i="68"/>
  <c r="U73" i="68"/>
  <c r="T73" i="68"/>
  <c r="W72" i="68"/>
  <c r="V72" i="68"/>
  <c r="U72" i="68"/>
  <c r="T72" i="68"/>
  <c r="W71" i="68"/>
  <c r="V71" i="68"/>
  <c r="U71" i="68"/>
  <c r="T71" i="68"/>
  <c r="V68" i="68"/>
  <c r="U68" i="68"/>
  <c r="T68" i="68"/>
  <c r="W67" i="68"/>
  <c r="V67" i="68"/>
  <c r="U67" i="68"/>
  <c r="T67" i="68"/>
  <c r="W66" i="68"/>
  <c r="V66" i="68"/>
  <c r="U66" i="68"/>
  <c r="T66" i="68"/>
  <c r="W65" i="68"/>
  <c r="V65" i="68"/>
  <c r="U65" i="68"/>
  <c r="T65" i="68"/>
  <c r="W64" i="68"/>
  <c r="V64" i="68"/>
  <c r="U64" i="68"/>
  <c r="T64" i="68"/>
  <c r="W63" i="68"/>
  <c r="V63" i="68"/>
  <c r="U63" i="68"/>
  <c r="T63" i="68"/>
  <c r="W62" i="68"/>
  <c r="V62" i="68"/>
  <c r="U62" i="68"/>
  <c r="T62" i="68"/>
  <c r="W61" i="68"/>
  <c r="V61" i="68"/>
  <c r="U61" i="68"/>
  <c r="T61" i="68"/>
  <c r="W60" i="68"/>
  <c r="V60" i="68"/>
  <c r="U60" i="68"/>
  <c r="T60" i="68"/>
  <c r="W59" i="68"/>
  <c r="V59" i="68"/>
  <c r="U59" i="68"/>
  <c r="T59" i="68"/>
  <c r="W58" i="68"/>
  <c r="V58" i="68"/>
  <c r="U58" i="68"/>
  <c r="T58" i="68"/>
  <c r="V55" i="68"/>
  <c r="U55" i="68"/>
  <c r="T55" i="68"/>
  <c r="W54" i="68"/>
  <c r="V54" i="68"/>
  <c r="U54" i="68"/>
  <c r="T54" i="68"/>
  <c r="W53" i="68"/>
  <c r="V53" i="68"/>
  <c r="U53" i="68"/>
  <c r="T53" i="68"/>
  <c r="W52" i="68"/>
  <c r="V52" i="68"/>
  <c r="U52" i="68"/>
  <c r="T52" i="68"/>
  <c r="W51" i="68"/>
  <c r="V51" i="68"/>
  <c r="U51" i="68"/>
  <c r="T51" i="68"/>
  <c r="W50" i="68"/>
  <c r="V50" i="68"/>
  <c r="U50" i="68"/>
  <c r="T50" i="68"/>
  <c r="W49" i="68"/>
  <c r="V49" i="68"/>
  <c r="U49" i="68"/>
  <c r="T49" i="68"/>
  <c r="W48" i="68"/>
  <c r="V48" i="68"/>
  <c r="U48" i="68"/>
  <c r="T48" i="68"/>
  <c r="W47" i="68"/>
  <c r="V47" i="68"/>
  <c r="U47" i="68"/>
  <c r="T47" i="68"/>
  <c r="W46" i="68"/>
  <c r="V46" i="68"/>
  <c r="U46" i="68"/>
  <c r="T46" i="68"/>
  <c r="W45" i="68"/>
  <c r="V45" i="68"/>
  <c r="U45" i="68"/>
  <c r="T45" i="68"/>
  <c r="V42" i="68"/>
  <c r="T42" i="68"/>
  <c r="W41" i="68"/>
  <c r="V41" i="68"/>
  <c r="U41" i="68"/>
  <c r="T41" i="68"/>
  <c r="W40" i="68"/>
  <c r="V40" i="68"/>
  <c r="U40" i="68"/>
  <c r="T40" i="68"/>
  <c r="W39" i="68"/>
  <c r="V39" i="68"/>
  <c r="U39" i="68"/>
  <c r="T39" i="68"/>
  <c r="W38" i="68"/>
  <c r="V38" i="68"/>
  <c r="U38" i="68"/>
  <c r="T38" i="68"/>
  <c r="W37" i="68"/>
  <c r="V37" i="68"/>
  <c r="U37" i="68"/>
  <c r="T37" i="68"/>
  <c r="W36" i="68"/>
  <c r="V36" i="68"/>
  <c r="U36" i="68"/>
  <c r="T36" i="68"/>
  <c r="W35" i="68"/>
  <c r="V35" i="68"/>
  <c r="U35" i="68"/>
  <c r="T35" i="68"/>
  <c r="W34" i="68"/>
  <c r="V34" i="68"/>
  <c r="U34" i="68"/>
  <c r="T34" i="68"/>
  <c r="W33" i="68"/>
  <c r="V33" i="68"/>
  <c r="U33" i="68"/>
  <c r="T33" i="68"/>
  <c r="W32" i="68"/>
  <c r="V32" i="68"/>
  <c r="U32" i="68"/>
  <c r="T32" i="68"/>
  <c r="V29" i="68"/>
  <c r="U29" i="68"/>
  <c r="W28" i="68"/>
  <c r="V28" i="68"/>
  <c r="U28" i="68"/>
  <c r="W27" i="68"/>
  <c r="V27" i="68"/>
  <c r="U27" i="68"/>
  <c r="W26" i="68"/>
  <c r="V26" i="68"/>
  <c r="U26" i="68"/>
  <c r="W25" i="68"/>
  <c r="V25" i="68"/>
  <c r="U25" i="68"/>
  <c r="W24" i="68"/>
  <c r="V24" i="68"/>
  <c r="U24" i="68"/>
  <c r="W23" i="68"/>
  <c r="V23" i="68"/>
  <c r="U23" i="68"/>
  <c r="W22" i="68"/>
  <c r="V22" i="68"/>
  <c r="U22" i="68"/>
  <c r="W21" i="68"/>
  <c r="V21" i="68"/>
  <c r="U21" i="68"/>
  <c r="W20" i="68"/>
  <c r="V20" i="68"/>
  <c r="U20" i="68"/>
  <c r="W19" i="68"/>
  <c r="V19" i="68"/>
  <c r="U19" i="68"/>
  <c r="Y56" i="68"/>
  <c r="X56" i="68"/>
  <c r="Y43" i="68"/>
  <c r="X43" i="68"/>
  <c r="Y30" i="68"/>
  <c r="X30" i="68"/>
  <c r="Y17" i="68"/>
  <c r="X17" i="68"/>
  <c r="Q16" i="59"/>
  <c r="P16" i="59"/>
  <c r="O16" i="59"/>
  <c r="N16" i="59"/>
  <c r="Q15" i="59"/>
  <c r="P15" i="59"/>
  <c r="O15" i="59"/>
  <c r="N15" i="59"/>
  <c r="Q14" i="59"/>
  <c r="P14" i="59"/>
  <c r="O14" i="59"/>
  <c r="N14" i="59"/>
  <c r="Q13" i="59"/>
  <c r="P13" i="59"/>
  <c r="O13" i="59"/>
  <c r="N13" i="59"/>
  <c r="Q12" i="59"/>
  <c r="P12" i="59"/>
  <c r="O12" i="59"/>
  <c r="N12" i="59"/>
  <c r="Q11" i="59"/>
  <c r="P11" i="59"/>
  <c r="O11" i="59"/>
  <c r="N11" i="59"/>
  <c r="Q10" i="59"/>
  <c r="P10" i="59"/>
  <c r="O10" i="59"/>
  <c r="N10" i="59"/>
  <c r="Q9" i="59"/>
  <c r="P9" i="59"/>
  <c r="O9" i="59"/>
  <c r="N9" i="59"/>
  <c r="Q8" i="59"/>
  <c r="P8" i="59"/>
  <c r="O8" i="59"/>
  <c r="N8" i="59"/>
  <c r="Q7" i="59"/>
  <c r="P7" i="59"/>
  <c r="O7" i="59"/>
  <c r="N7" i="59"/>
  <c r="Q6" i="59"/>
  <c r="Q17" i="59" s="1"/>
  <c r="P6" i="59"/>
  <c r="P17" i="59" s="1"/>
  <c r="O6" i="59"/>
  <c r="O17" i="59" s="1"/>
  <c r="N6" i="59"/>
  <c r="N18" i="59" s="1"/>
  <c r="S15" i="59"/>
  <c r="S14" i="59"/>
  <c r="S13" i="59"/>
  <c r="S12" i="59"/>
  <c r="S11" i="59"/>
  <c r="S10" i="59"/>
  <c r="S9" i="59"/>
  <c r="S8" i="59"/>
  <c r="S7" i="59"/>
  <c r="S6" i="59"/>
  <c r="R15" i="59"/>
  <c r="R14" i="59"/>
  <c r="R13" i="59"/>
  <c r="R12" i="59"/>
  <c r="R11" i="59"/>
  <c r="R10" i="59"/>
  <c r="R9" i="59"/>
  <c r="R8" i="59"/>
  <c r="R7" i="59"/>
  <c r="R6" i="59"/>
  <c r="T29" i="68"/>
  <c r="T28" i="68"/>
  <c r="T27" i="68"/>
  <c r="T26" i="68"/>
  <c r="T25" i="68"/>
  <c r="T24" i="68"/>
  <c r="T23" i="68"/>
  <c r="T22" i="68"/>
  <c r="T21" i="68"/>
  <c r="T20" i="68"/>
  <c r="T19" i="68"/>
  <c r="T16" i="68"/>
  <c r="T15" i="68"/>
  <c r="T14" i="68"/>
  <c r="T13" i="68"/>
  <c r="T12" i="68"/>
  <c r="T11" i="68"/>
  <c r="T10" i="68"/>
  <c r="T9" i="68"/>
  <c r="T8" i="68"/>
  <c r="T7" i="68"/>
  <c r="T6" i="68"/>
  <c r="F169" i="52"/>
  <c r="W15" i="68"/>
  <c r="V15" i="68"/>
  <c r="V14" i="68"/>
  <c r="U14" i="68"/>
  <c r="U13" i="68"/>
  <c r="W12" i="68"/>
  <c r="W11" i="68"/>
  <c r="V11" i="68"/>
  <c r="V10" i="68"/>
  <c r="U10" i="68"/>
  <c r="U9" i="68"/>
  <c r="W8" i="68"/>
  <c r="W7" i="68"/>
  <c r="V7" i="68"/>
  <c r="V6" i="68"/>
  <c r="U6" i="68"/>
  <c r="R18" i="59" l="1"/>
  <c r="P18" i="59"/>
  <c r="S18" i="59"/>
  <c r="O18" i="59"/>
  <c r="W6" i="68"/>
  <c r="U8" i="68"/>
  <c r="V9" i="68"/>
  <c r="W10" i="68"/>
  <c r="U12" i="68"/>
  <c r="V13" i="68"/>
  <c r="W14" i="68"/>
  <c r="U16" i="68"/>
  <c r="U7" i="68"/>
  <c r="V8" i="68"/>
  <c r="W9" i="68"/>
  <c r="U11" i="68"/>
  <c r="V12" i="68"/>
  <c r="W13" i="68"/>
  <c r="U15" i="68"/>
  <c r="V16" i="68"/>
  <c r="N17" i="59"/>
  <c r="R17" i="59"/>
  <c r="S17" i="59"/>
  <c r="Q18" i="59"/>
  <c r="E168" i="52"/>
  <c r="E41" i="60"/>
  <c r="F41" i="60"/>
  <c r="B50" i="60"/>
  <c r="A62" i="60"/>
  <c r="C64" i="60"/>
  <c r="F43" i="60" l="1"/>
  <c r="A26" i="65" l="1"/>
  <c r="A27" i="65" s="1"/>
  <c r="A28" i="65" s="1"/>
  <c r="A29" i="65" s="1"/>
  <c r="A30" i="65" s="1"/>
  <c r="A31" i="65" s="1"/>
  <c r="A32" i="65" s="1"/>
  <c r="A33" i="65" s="1"/>
  <c r="A34" i="65" s="1"/>
  <c r="A35" i="65" s="1"/>
  <c r="E35" i="65" s="1"/>
  <c r="K14" i="60"/>
  <c r="K7" i="60"/>
  <c r="K6" i="60"/>
  <c r="K5" i="60"/>
  <c r="I14" i="60"/>
  <c r="I13" i="60"/>
  <c r="I12" i="60"/>
  <c r="I11" i="60"/>
  <c r="I10" i="60"/>
  <c r="I9" i="60"/>
  <c r="G14" i="60"/>
  <c r="G12" i="60"/>
  <c r="G11" i="60"/>
  <c r="G9" i="60"/>
  <c r="G8" i="60"/>
  <c r="E20" i="52"/>
  <c r="E35" i="52"/>
  <c r="E50" i="52"/>
  <c r="E65" i="52"/>
  <c r="E80" i="52"/>
  <c r="E95" i="52"/>
  <c r="E110" i="52"/>
  <c r="E125" i="52"/>
  <c r="E140" i="52"/>
  <c r="E155" i="52"/>
  <c r="A36" i="65" l="1"/>
  <c r="E36" i="65" s="1"/>
  <c r="G6" i="52"/>
  <c r="H6" i="52"/>
  <c r="A37" i="65" l="1"/>
  <c r="E37" i="65" s="1"/>
  <c r="A38" i="65" l="1"/>
  <c r="E38" i="65" s="1"/>
  <c r="F6" i="52"/>
  <c r="E12" i="52"/>
  <c r="A39" i="65" l="1"/>
  <c r="E39" i="65" s="1"/>
  <c r="A40" i="65" l="1"/>
  <c r="E40" i="65" s="1"/>
  <c r="A41" i="65" l="1"/>
  <c r="E41" i="65" s="1"/>
  <c r="A42" i="65" l="1"/>
  <c r="E42" i="65" s="1"/>
  <c r="A43" i="65" l="1"/>
  <c r="E43" i="65" s="1"/>
  <c r="A44" i="65" l="1"/>
  <c r="E44" i="65" s="1"/>
  <c r="A45" i="65" l="1"/>
  <c r="I11" i="65"/>
  <c r="B14" i="65"/>
  <c r="J11" i="65" l="1"/>
  <c r="C14" i="65"/>
  <c r="I14" i="65"/>
  <c r="J14" i="65" s="1"/>
  <c r="D45" i="65"/>
  <c r="E45" i="65"/>
  <c r="A46" i="65"/>
  <c r="D46" i="65" l="1"/>
  <c r="E46" i="65"/>
  <c r="A47" i="65"/>
  <c r="D47" i="65" l="1"/>
  <c r="E47" i="65"/>
  <c r="A48" i="65"/>
  <c r="D48" i="65" l="1"/>
  <c r="E48" i="65"/>
  <c r="A49" i="65"/>
  <c r="D49" i="65" l="1"/>
  <c r="E49" i="65"/>
  <c r="A50" i="65"/>
  <c r="D50" i="65" l="1"/>
  <c r="E50" i="65"/>
  <c r="A51" i="65"/>
  <c r="B10" i="65"/>
  <c r="H10" i="65" s="1"/>
  <c r="M10" i="52"/>
  <c r="L10" i="52"/>
  <c r="K10" i="52"/>
  <c r="I10" i="52"/>
  <c r="H10" i="52"/>
  <c r="G10" i="52"/>
  <c r="F10" i="52"/>
  <c r="E10" i="52"/>
  <c r="D10" i="52"/>
  <c r="M8" i="52"/>
  <c r="L8" i="52"/>
  <c r="K8" i="52"/>
  <c r="I8" i="52"/>
  <c r="H8" i="52"/>
  <c r="G8" i="52"/>
  <c r="F8" i="52"/>
  <c r="E8" i="52"/>
  <c r="D8" i="52"/>
  <c r="M6" i="52"/>
  <c r="L6" i="52"/>
  <c r="K6" i="52"/>
  <c r="J6" i="52"/>
  <c r="I6" i="52"/>
  <c r="E6" i="52"/>
  <c r="D6" i="52"/>
  <c r="I10" i="65" l="1"/>
  <c r="D51" i="65"/>
  <c r="E51" i="65"/>
  <c r="A52" i="65"/>
  <c r="C10" i="65"/>
  <c r="J10" i="65" l="1"/>
  <c r="D52" i="65"/>
  <c r="E52" i="65"/>
  <c r="A53" i="65"/>
  <c r="C8" i="65"/>
  <c r="C7" i="65"/>
  <c r="K11" i="52"/>
  <c r="K13" i="52" s="1"/>
  <c r="G11" i="52"/>
  <c r="G13" i="52" s="1"/>
  <c r="J11" i="52"/>
  <c r="J13" i="52" s="1"/>
  <c r="F11" i="52"/>
  <c r="F13" i="52" s="1"/>
  <c r="M11" i="52"/>
  <c r="M13" i="52" s="1"/>
  <c r="I11" i="52"/>
  <c r="I13" i="52" s="1"/>
  <c r="E11" i="52"/>
  <c r="E13" i="52" s="1"/>
  <c r="L11" i="52"/>
  <c r="L13" i="52" s="1"/>
  <c r="H11" i="52"/>
  <c r="H13" i="52" s="1"/>
  <c r="D11" i="52"/>
  <c r="D14" i="65"/>
  <c r="L12" i="52"/>
  <c r="K12" i="52"/>
  <c r="J12" i="52"/>
  <c r="I12" i="52"/>
  <c r="H12" i="52"/>
  <c r="G12" i="52"/>
  <c r="F12" i="52"/>
  <c r="B9" i="65"/>
  <c r="H9" i="65" s="1"/>
  <c r="B12" i="65"/>
  <c r="B11" i="65"/>
  <c r="C11" i="65" s="1"/>
  <c r="D11" i="65" s="1"/>
  <c r="G25" i="65"/>
  <c r="G26" i="65" s="1"/>
  <c r="G27" i="65" s="1"/>
  <c r="G28" i="65" s="1"/>
  <c r="G29" i="65" s="1"/>
  <c r="G30" i="65" s="1"/>
  <c r="G31" i="65" s="1"/>
  <c r="G32" i="65" s="1"/>
  <c r="G33" i="65" s="1"/>
  <c r="G34" i="65" s="1"/>
  <c r="G35" i="65" s="1"/>
  <c r="I35" i="65" s="1"/>
  <c r="D13" i="52" l="1"/>
  <c r="C20" i="52" s="1"/>
  <c r="H12" i="65"/>
  <c r="I12" i="65" s="1"/>
  <c r="H13" i="65"/>
  <c r="H15" i="65" s="1"/>
  <c r="H25" i="65" s="1"/>
  <c r="J35" i="65"/>
  <c r="G36" i="65"/>
  <c r="D53" i="65"/>
  <c r="E53" i="65"/>
  <c r="A54" i="65"/>
  <c r="B8" i="65"/>
  <c r="B7" i="65"/>
  <c r="C12" i="65"/>
  <c r="D12" i="65" s="1"/>
  <c r="I13" i="65" l="1"/>
  <c r="I15" i="65" s="1"/>
  <c r="J12" i="65"/>
  <c r="J13" i="65" s="1"/>
  <c r="J15" i="65" s="1"/>
  <c r="I36" i="65"/>
  <c r="J36" i="65"/>
  <c r="G37" i="65"/>
  <c r="D54" i="65"/>
  <c r="E54" i="65"/>
  <c r="B21" i="65" s="1"/>
  <c r="B13" i="65"/>
  <c r="B15" i="65" s="1"/>
  <c r="H37" i="65" l="1"/>
  <c r="H36" i="65"/>
  <c r="H35" i="65"/>
  <c r="H33" i="65"/>
  <c r="H29" i="65"/>
  <c r="H32" i="65"/>
  <c r="H28" i="65"/>
  <c r="H31" i="65"/>
  <c r="H27" i="65"/>
  <c r="H34" i="65"/>
  <c r="H30" i="65"/>
  <c r="H26" i="65"/>
  <c r="I37" i="65"/>
  <c r="J37" i="65"/>
  <c r="G38" i="65"/>
  <c r="H38" i="65" s="1"/>
  <c r="B25" i="65"/>
  <c r="I38" i="65" l="1"/>
  <c r="J38" i="65"/>
  <c r="G39" i="65"/>
  <c r="H39" i="65" s="1"/>
  <c r="D25" i="65"/>
  <c r="I39" i="65" l="1"/>
  <c r="J39" i="65"/>
  <c r="G40" i="65"/>
  <c r="H40" i="65" s="1"/>
  <c r="J38" i="59"/>
  <c r="J37" i="59"/>
  <c r="J36" i="59"/>
  <c r="J35" i="59"/>
  <c r="J34" i="59"/>
  <c r="J33" i="59"/>
  <c r="J32" i="59"/>
  <c r="J31" i="59"/>
  <c r="J30" i="59"/>
  <c r="F38" i="59"/>
  <c r="F37" i="59"/>
  <c r="F36" i="59"/>
  <c r="F35" i="59"/>
  <c r="F34" i="59"/>
  <c r="F33" i="59"/>
  <c r="F32" i="59"/>
  <c r="F31" i="59"/>
  <c r="F30" i="59"/>
  <c r="L27" i="59"/>
  <c r="L26" i="59"/>
  <c r="H27" i="59"/>
  <c r="H26" i="59"/>
  <c r="L25" i="59"/>
  <c r="L24" i="59"/>
  <c r="L23" i="59"/>
  <c r="L22" i="59"/>
  <c r="L21" i="59"/>
  <c r="L20" i="59"/>
  <c r="H25" i="59"/>
  <c r="H24" i="59"/>
  <c r="H23" i="59"/>
  <c r="H22" i="59"/>
  <c r="H21" i="59"/>
  <c r="H20" i="59"/>
  <c r="I40" i="65" l="1"/>
  <c r="J40" i="65"/>
  <c r="G41" i="65"/>
  <c r="H41" i="65" s="1"/>
  <c r="I41" i="65" l="1"/>
  <c r="J41" i="65"/>
  <c r="G42" i="65"/>
  <c r="H42" i="65" s="1"/>
  <c r="I42" i="65" l="1"/>
  <c r="J42" i="65"/>
  <c r="G43" i="65"/>
  <c r="H43" i="65" s="1"/>
  <c r="I43" i="65" l="1"/>
  <c r="J43" i="65"/>
  <c r="G44" i="65"/>
  <c r="H44" i="65" s="1"/>
  <c r="I44" i="65" l="1"/>
  <c r="J44" i="65"/>
  <c r="G45" i="65"/>
  <c r="H45" i="65" s="1"/>
  <c r="I45" i="65" l="1"/>
  <c r="J45" i="65"/>
  <c r="G46" i="65"/>
  <c r="H46" i="65" s="1"/>
  <c r="I7" i="60"/>
  <c r="I46" i="65" l="1"/>
  <c r="J46" i="65"/>
  <c r="G47" i="65"/>
  <c r="H47" i="65" s="1"/>
  <c r="I47" i="65" l="1"/>
  <c r="J47" i="65"/>
  <c r="G48" i="65"/>
  <c r="H48" i="65" s="1"/>
  <c r="I48" i="65" l="1"/>
  <c r="J48" i="65"/>
  <c r="G49" i="65"/>
  <c r="H49" i="65" s="1"/>
  <c r="B151" i="52"/>
  <c r="B150" i="52"/>
  <c r="B148" i="52"/>
  <c r="A147" i="52"/>
  <c r="A148" i="52" s="1"/>
  <c r="A149" i="52" s="1"/>
  <c r="A150" i="52" s="1"/>
  <c r="A151" i="52" s="1"/>
  <c r="B136" i="52"/>
  <c r="B135" i="52"/>
  <c r="B133" i="52"/>
  <c r="A132" i="52"/>
  <c r="A133" i="52" s="1"/>
  <c r="A134" i="52" s="1"/>
  <c r="A135" i="52" s="1"/>
  <c r="A136" i="52" s="1"/>
  <c r="A117" i="52"/>
  <c r="A118" i="52" s="1"/>
  <c r="A119" i="52" s="1"/>
  <c r="A120" i="52" s="1"/>
  <c r="A121" i="52" s="1"/>
  <c r="A102" i="52"/>
  <c r="A103" i="52" s="1"/>
  <c r="A104" i="52" s="1"/>
  <c r="A105" i="52" s="1"/>
  <c r="A106" i="52" s="1"/>
  <c r="A87" i="52"/>
  <c r="A88" i="52" s="1"/>
  <c r="A89" i="52" s="1"/>
  <c r="A90" i="52" s="1"/>
  <c r="A91" i="52" s="1"/>
  <c r="A72" i="52"/>
  <c r="A73" i="52" s="1"/>
  <c r="A74" i="52" s="1"/>
  <c r="A75" i="52" s="1"/>
  <c r="A76" i="52" s="1"/>
  <c r="A57" i="52"/>
  <c r="A58" i="52" s="1"/>
  <c r="A59" i="52" s="1"/>
  <c r="A60" i="52" s="1"/>
  <c r="A61" i="52" s="1"/>
  <c r="A42" i="52"/>
  <c r="A43" i="52" s="1"/>
  <c r="A44" i="52" s="1"/>
  <c r="A45" i="52" s="1"/>
  <c r="A46" i="52" s="1"/>
  <c r="A27" i="52"/>
  <c r="A28" i="52" s="1"/>
  <c r="A29" i="52" s="1"/>
  <c r="A30" i="52" s="1"/>
  <c r="A31" i="52" s="1"/>
  <c r="B121" i="52"/>
  <c r="B120" i="52"/>
  <c r="B118" i="52"/>
  <c r="B106" i="52"/>
  <c r="B105" i="52"/>
  <c r="B103" i="52"/>
  <c r="B91" i="52"/>
  <c r="B90" i="52"/>
  <c r="B88" i="52"/>
  <c r="B76" i="52"/>
  <c r="B75" i="52"/>
  <c r="B73" i="52"/>
  <c r="B61" i="52"/>
  <c r="G60" i="52"/>
  <c r="B60" i="52"/>
  <c r="B58" i="52"/>
  <c r="B46" i="52"/>
  <c r="B45" i="52"/>
  <c r="B43" i="52"/>
  <c r="G30" i="52"/>
  <c r="B163" i="52"/>
  <c r="B28" i="52"/>
  <c r="C159" i="52"/>
  <c r="C144" i="52"/>
  <c r="C129" i="52"/>
  <c r="C114" i="52"/>
  <c r="C99" i="52"/>
  <c r="C84" i="52"/>
  <c r="C69" i="52"/>
  <c r="C54" i="52"/>
  <c r="C39" i="52"/>
  <c r="C24" i="52"/>
  <c r="C156" i="52"/>
  <c r="C141" i="52"/>
  <c r="C126" i="52"/>
  <c r="C111" i="52"/>
  <c r="C96" i="52"/>
  <c r="C81" i="52"/>
  <c r="C66" i="52"/>
  <c r="C51" i="52"/>
  <c r="C36" i="52"/>
  <c r="C21" i="52"/>
  <c r="C15" i="52"/>
  <c r="C14" i="52"/>
  <c r="I49" i="65" l="1"/>
  <c r="J49" i="65"/>
  <c r="G50" i="65"/>
  <c r="H50" i="65" s="1"/>
  <c r="I50" i="65" l="1"/>
  <c r="J50" i="65"/>
  <c r="G51" i="65"/>
  <c r="H51" i="65" s="1"/>
  <c r="I51" i="65" l="1"/>
  <c r="J51" i="65"/>
  <c r="G52" i="65"/>
  <c r="H52" i="65" s="1"/>
  <c r="D61" i="52"/>
  <c r="G173" i="52" s="1"/>
  <c r="I52" i="65" l="1"/>
  <c r="J52" i="65"/>
  <c r="G53" i="65"/>
  <c r="H53" i="65" s="1"/>
  <c r="D46" i="52"/>
  <c r="G172" i="52" s="1"/>
  <c r="I53" i="65" l="1"/>
  <c r="J53" i="65"/>
  <c r="G54" i="65"/>
  <c r="H54" i="65" s="1"/>
  <c r="D76" i="52"/>
  <c r="G174" i="52" s="1"/>
  <c r="I54" i="65" l="1"/>
  <c r="J54" i="65"/>
  <c r="G55" i="65"/>
  <c r="H55" i="65" s="1"/>
  <c r="D91" i="52"/>
  <c r="G175" i="52" s="1"/>
  <c r="D121" i="52"/>
  <c r="G177" i="52" s="1"/>
  <c r="D136" i="52"/>
  <c r="G178" i="52" s="1"/>
  <c r="D106" i="52"/>
  <c r="G176" i="52" s="1"/>
  <c r="C35" i="52"/>
  <c r="I55" i="65" l="1"/>
  <c r="J55" i="65"/>
  <c r="G56" i="65"/>
  <c r="H56" i="65" s="1"/>
  <c r="I56" i="65" l="1"/>
  <c r="J56" i="65"/>
  <c r="G57" i="65"/>
  <c r="H57" i="65" s="1"/>
  <c r="I57" i="65" l="1"/>
  <c r="J57" i="65"/>
  <c r="G58" i="65"/>
  <c r="H58" i="65" s="1"/>
  <c r="I58" i="65" l="1"/>
  <c r="J58" i="65"/>
  <c r="G59" i="65"/>
  <c r="H59" i="65" s="1"/>
  <c r="I59" i="65" l="1"/>
  <c r="J59" i="65"/>
  <c r="G60" i="65"/>
  <c r="H60" i="65" s="1"/>
  <c r="I60" i="65" l="1"/>
  <c r="J60" i="65"/>
  <c r="G61" i="65"/>
  <c r="H61" i="65" s="1"/>
  <c r="I61" i="65" l="1"/>
  <c r="J61" i="65"/>
  <c r="G62" i="65"/>
  <c r="H62" i="65" s="1"/>
  <c r="I62" i="65" l="1"/>
  <c r="J62" i="65"/>
  <c r="G63" i="65"/>
  <c r="H63" i="65" s="1"/>
  <c r="I63" i="65" l="1"/>
  <c r="J63" i="65"/>
  <c r="G64" i="65"/>
  <c r="H64" i="65" s="1"/>
  <c r="H17" i="65" s="1"/>
  <c r="H19" i="65" l="1"/>
  <c r="I64" i="65"/>
  <c r="J64" i="65"/>
  <c r="G65" i="65"/>
  <c r="I65" i="65" l="1"/>
  <c r="J65" i="65"/>
  <c r="G66" i="65"/>
  <c r="I66" i="65" l="1"/>
  <c r="J66" i="65"/>
  <c r="G67" i="65"/>
  <c r="I67" i="65" l="1"/>
  <c r="J67" i="65"/>
  <c r="G68" i="65"/>
  <c r="B154" i="52"/>
  <c r="B153" i="52"/>
  <c r="B139" i="52"/>
  <c r="B138" i="52"/>
  <c r="B124" i="52"/>
  <c r="B123" i="52"/>
  <c r="B109" i="52"/>
  <c r="B108" i="52"/>
  <c r="B94" i="52"/>
  <c r="B93" i="52"/>
  <c r="B79" i="52"/>
  <c r="B78" i="52"/>
  <c r="B64" i="52"/>
  <c r="B63" i="52"/>
  <c r="B49" i="52"/>
  <c r="B48" i="52"/>
  <c r="B34" i="52"/>
  <c r="B33" i="52"/>
  <c r="B18" i="52"/>
  <c r="B19" i="52"/>
  <c r="D52" i="52"/>
  <c r="D53" i="52" s="1"/>
  <c r="I68" i="65" l="1"/>
  <c r="J68" i="65"/>
  <c r="G69" i="65"/>
  <c r="C52" i="52"/>
  <c r="C53" i="52" s="1"/>
  <c r="I69" i="65" l="1"/>
  <c r="J69" i="65"/>
  <c r="G70" i="65"/>
  <c r="I70" i="65" l="1"/>
  <c r="J70" i="65"/>
  <c r="G71" i="65"/>
  <c r="I71" i="65" l="1"/>
  <c r="J71" i="65"/>
  <c r="G72" i="65"/>
  <c r="C138" i="52"/>
  <c r="C93" i="52"/>
  <c r="C34" i="52"/>
  <c r="G45" i="52" s="1"/>
  <c r="B38" i="52"/>
  <c r="B41" i="52"/>
  <c r="B158" i="52"/>
  <c r="B143" i="52"/>
  <c r="B128" i="52"/>
  <c r="B113" i="52"/>
  <c r="B98" i="52"/>
  <c r="B83" i="52"/>
  <c r="B68" i="52"/>
  <c r="B53" i="52"/>
  <c r="B23" i="52"/>
  <c r="B166" i="52"/>
  <c r="B165" i="52"/>
  <c r="B161" i="52"/>
  <c r="B146" i="52"/>
  <c r="B131" i="52"/>
  <c r="B116" i="52"/>
  <c r="B101" i="52"/>
  <c r="B86" i="52"/>
  <c r="B71" i="52"/>
  <c r="B56" i="52"/>
  <c r="B31" i="52"/>
  <c r="B30" i="52"/>
  <c r="B26" i="52"/>
  <c r="I72" i="65" l="1"/>
  <c r="J72" i="65"/>
  <c r="G73" i="65"/>
  <c r="C169" i="52"/>
  <c r="D37" i="52"/>
  <c r="I73" i="65" l="1"/>
  <c r="J73" i="65"/>
  <c r="G74" i="65"/>
  <c r="D38" i="52"/>
  <c r="C37" i="52"/>
  <c r="C38" i="52" s="1"/>
  <c r="C155" i="52"/>
  <c r="C125" i="52"/>
  <c r="C110" i="52"/>
  <c r="C80" i="52"/>
  <c r="C65" i="52"/>
  <c r="I74" i="65" l="1"/>
  <c r="J74" i="65"/>
  <c r="H21" i="65" l="1"/>
  <c r="H22" i="65" s="1"/>
  <c r="J17" i="65"/>
  <c r="H18" i="65" s="1"/>
  <c r="J20" i="65" s="1"/>
  <c r="C154" i="52"/>
  <c r="C109" i="52"/>
  <c r="G120" i="52" s="1"/>
  <c r="C124" i="52"/>
  <c r="C123" i="52"/>
  <c r="C95" i="52"/>
  <c r="C140" i="52"/>
  <c r="C64" i="52"/>
  <c r="C63" i="52"/>
  <c r="C79" i="52"/>
  <c r="C78" i="52"/>
  <c r="G75" i="52" l="1"/>
  <c r="G135" i="52"/>
  <c r="G90" i="52"/>
  <c r="D112" i="52"/>
  <c r="D157" i="52"/>
  <c r="G165" i="52"/>
  <c r="D82" i="52"/>
  <c r="D127" i="52"/>
  <c r="D128" i="52" s="1"/>
  <c r="D67" i="52"/>
  <c r="D68" i="52" s="1"/>
  <c r="D160" i="52"/>
  <c r="D161" i="52" s="1"/>
  <c r="C161" i="52" s="1"/>
  <c r="D70" i="52"/>
  <c r="D71" i="52" s="1"/>
  <c r="C71" i="52" s="1"/>
  <c r="D115" i="52"/>
  <c r="D116" i="52" s="1"/>
  <c r="C116" i="52" s="1"/>
  <c r="D130" i="52"/>
  <c r="D131" i="52" s="1"/>
  <c r="C131" i="52" s="1"/>
  <c r="C67" i="52" l="1"/>
  <c r="C68" i="52" s="1"/>
  <c r="C127" i="52"/>
  <c r="C128" i="52" s="1"/>
  <c r="D158" i="52"/>
  <c r="C157" i="52"/>
  <c r="C158" i="52" s="1"/>
  <c r="D113" i="52"/>
  <c r="C112" i="52"/>
  <c r="C113" i="52" s="1"/>
  <c r="C82" i="52"/>
  <c r="C83" i="52" s="1"/>
  <c r="D83" i="52"/>
  <c r="C115" i="52"/>
  <c r="C160" i="52"/>
  <c r="C70" i="52"/>
  <c r="C130" i="52"/>
  <c r="C73" i="52" l="1"/>
  <c r="C133" i="52"/>
  <c r="C118" i="52"/>
  <c r="C163" i="52" l="1"/>
  <c r="C50" i="52"/>
  <c r="D85" i="52" l="1"/>
  <c r="D86" i="52" s="1"/>
  <c r="C86" i="52" s="1"/>
  <c r="C94" i="52"/>
  <c r="G105" i="52" s="1"/>
  <c r="C139" i="52"/>
  <c r="G150" i="52" s="1"/>
  <c r="D142" i="52" l="1"/>
  <c r="D97" i="52"/>
  <c r="C85" i="52"/>
  <c r="D100" i="52"/>
  <c r="D101" i="52" s="1"/>
  <c r="C101" i="52" s="1"/>
  <c r="C88" i="52" l="1"/>
  <c r="C142" i="52"/>
  <c r="C143" i="52" s="1"/>
  <c r="D143" i="52"/>
  <c r="C97" i="52"/>
  <c r="C98" i="52" s="1"/>
  <c r="D98" i="52"/>
  <c r="C100" i="52"/>
  <c r="D55" i="52"/>
  <c r="D56" i="52" s="1"/>
  <c r="C56" i="52" s="1"/>
  <c r="C103" i="52" l="1"/>
  <c r="C55" i="52"/>
  <c r="C58" i="52" l="1"/>
  <c r="D145" i="52" l="1"/>
  <c r="D146" i="52" s="1"/>
  <c r="C146" i="52" s="1"/>
  <c r="C145" i="52" l="1"/>
  <c r="D25" i="52"/>
  <c r="D22" i="52"/>
  <c r="C25" i="52" l="1"/>
  <c r="G25" i="52" s="1"/>
  <c r="D26" i="52"/>
  <c r="C26" i="52" s="1"/>
  <c r="G26" i="52" s="1"/>
  <c r="C148" i="52"/>
  <c r="D23" i="52"/>
  <c r="C22" i="52"/>
  <c r="G22" i="52" l="1"/>
  <c r="C23" i="52"/>
  <c r="C28" i="52" s="1"/>
  <c r="D40" i="52" l="1"/>
  <c r="D41" i="52" s="1"/>
  <c r="C41" i="52" s="1"/>
  <c r="C40" i="52" l="1"/>
  <c r="C43" i="52" l="1"/>
  <c r="D151" i="52" l="1"/>
  <c r="G179" i="52" s="1"/>
  <c r="D133" i="52" l="1"/>
  <c r="D148" i="52"/>
  <c r="E150" i="52" l="1"/>
  <c r="E179" i="52" s="1"/>
  <c r="E151" i="52"/>
  <c r="C151" i="52" s="1"/>
  <c r="F179" i="52" s="1"/>
  <c r="J179" i="52" s="1"/>
  <c r="E136" i="52"/>
  <c r="C136" i="52" s="1"/>
  <c r="F178" i="52" s="1"/>
  <c r="J178" i="52" s="1"/>
  <c r="E135" i="52"/>
  <c r="E178" i="52" s="1"/>
  <c r="D88" i="52"/>
  <c r="D118" i="52"/>
  <c r="D58" i="52"/>
  <c r="D73" i="52"/>
  <c r="D43" i="52"/>
  <c r="D103" i="52"/>
  <c r="L15" i="52" l="1"/>
  <c r="K15" i="52"/>
  <c r="D150" i="52"/>
  <c r="D179" i="52" s="1"/>
  <c r="D135" i="52"/>
  <c r="D178" i="52" s="1"/>
  <c r="E45" i="52"/>
  <c r="E46" i="52"/>
  <c r="C46" i="52" s="1"/>
  <c r="E60" i="52"/>
  <c r="E173" i="52" s="1"/>
  <c r="E61" i="52"/>
  <c r="C61" i="52" s="1"/>
  <c r="E121" i="52"/>
  <c r="C121" i="52" s="1"/>
  <c r="E120" i="52"/>
  <c r="E177" i="52" s="1"/>
  <c r="E76" i="52"/>
  <c r="C76" i="52" s="1"/>
  <c r="E75" i="52"/>
  <c r="E174" i="52" s="1"/>
  <c r="E106" i="52"/>
  <c r="C106" i="52" s="1"/>
  <c r="E105" i="52"/>
  <c r="E176" i="52" s="1"/>
  <c r="E91" i="52"/>
  <c r="C91" i="52" s="1"/>
  <c r="E90" i="52"/>
  <c r="E175" i="52" s="1"/>
  <c r="E172" i="52" l="1"/>
  <c r="I15" i="52"/>
  <c r="F176" i="52"/>
  <c r="J176" i="52" s="1"/>
  <c r="J15" i="52"/>
  <c r="F177" i="52"/>
  <c r="J177" i="52" s="1"/>
  <c r="F15" i="52"/>
  <c r="F173" i="52"/>
  <c r="J173" i="52" s="1"/>
  <c r="H15" i="52"/>
  <c r="F175" i="52"/>
  <c r="J175" i="52" s="1"/>
  <c r="G15" i="52"/>
  <c r="F174" i="52"/>
  <c r="J174" i="52" s="1"/>
  <c r="E15" i="52"/>
  <c r="F172" i="52"/>
  <c r="J172" i="52" s="1"/>
  <c r="C135" i="52"/>
  <c r="C178" i="52" s="1"/>
  <c r="C150" i="52"/>
  <c r="C179" i="52" s="1"/>
  <c r="D75" i="52"/>
  <c r="D60" i="52"/>
  <c r="D105" i="52"/>
  <c r="D45" i="52"/>
  <c r="D90" i="52"/>
  <c r="D120" i="52"/>
  <c r="C60" i="52" l="1"/>
  <c r="C173" i="52" s="1"/>
  <c r="D173" i="52"/>
  <c r="C90" i="52"/>
  <c r="C175" i="52" s="1"/>
  <c r="D175" i="52"/>
  <c r="C120" i="52"/>
  <c r="C177" i="52" s="1"/>
  <c r="D177" i="52"/>
  <c r="C75" i="52"/>
  <c r="C174" i="52" s="1"/>
  <c r="D174" i="52"/>
  <c r="C45" i="52"/>
  <c r="C172" i="52" s="1"/>
  <c r="D172" i="52"/>
  <c r="C105" i="52"/>
  <c r="C176" i="52" s="1"/>
  <c r="D176" i="52"/>
  <c r="L14" i="52"/>
  <c r="K14" i="52"/>
  <c r="H14" i="52" l="1"/>
  <c r="E14" i="52"/>
  <c r="I14" i="52"/>
  <c r="G14" i="52"/>
  <c r="F14" i="52"/>
  <c r="J14" i="52"/>
  <c r="C13" i="65" l="1"/>
  <c r="D10" i="65"/>
  <c r="C15" i="65" l="1"/>
  <c r="B26" i="65" s="1"/>
  <c r="D7" i="65"/>
  <c r="D8" i="65"/>
  <c r="D26" i="65" l="1"/>
  <c r="B27" i="65"/>
  <c r="D27" i="65" s="1"/>
  <c r="D13" i="65"/>
  <c r="D15" i="65" s="1"/>
  <c r="B28" i="65" l="1"/>
  <c r="D28" i="65" s="1"/>
  <c r="B36" i="65"/>
  <c r="D36" i="65" s="1"/>
  <c r="B35" i="65"/>
  <c r="D35" i="65" s="1"/>
  <c r="B29" i="65" l="1"/>
  <c r="D29" i="65" s="1"/>
  <c r="B37" i="65"/>
  <c r="D37" i="65" s="1"/>
  <c r="B30" i="65" l="1"/>
  <c r="D30" i="65" s="1"/>
  <c r="B38" i="65"/>
  <c r="D38" i="65" s="1"/>
  <c r="B31" i="65" l="1"/>
  <c r="B32" i="65" s="1"/>
  <c r="D32" i="65" s="1"/>
  <c r="B39" i="65"/>
  <c r="D39" i="65" s="1"/>
  <c r="D31" i="65" l="1"/>
  <c r="B40" i="65"/>
  <c r="D40" i="65" s="1"/>
  <c r="B33" i="65"/>
  <c r="D33" i="65" s="1"/>
  <c r="B41" i="65" l="1"/>
  <c r="D41" i="65" s="1"/>
  <c r="B34" i="65"/>
  <c r="D34" i="65" s="1"/>
  <c r="B42" i="65" l="1"/>
  <c r="D42" i="65" s="1"/>
  <c r="B43" i="65" l="1"/>
  <c r="D43" i="65" s="1"/>
  <c r="B44" i="65" l="1"/>
  <c r="D44" i="65" s="1"/>
  <c r="B17" i="65" s="1"/>
  <c r="B19" i="65" l="1"/>
  <c r="B22" i="65" s="1"/>
  <c r="A3" i="52"/>
  <c r="M12" i="52" l="1"/>
  <c r="D12" i="52" s="1"/>
  <c r="O12" i="52" l="1"/>
  <c r="D166" i="52"/>
  <c r="D31" i="52" l="1"/>
  <c r="N12" i="52"/>
  <c r="D163" i="52"/>
  <c r="G180" i="52"/>
  <c r="E165" i="52"/>
  <c r="E180" i="52" l="1"/>
  <c r="E166" i="52"/>
  <c r="C166" i="52" s="1"/>
  <c r="D165" i="52"/>
  <c r="D28" i="52"/>
  <c r="G171" i="52"/>
  <c r="G181" i="52" s="1"/>
  <c r="E184" i="52" s="1"/>
  <c r="D180" i="52" l="1"/>
  <c r="C165" i="52"/>
  <c r="M15" i="52"/>
  <c r="F180" i="52"/>
  <c r="J180" i="52" s="1"/>
  <c r="E31" i="52"/>
  <c r="C31" i="52" s="1"/>
  <c r="E30" i="52"/>
  <c r="M14" i="52" l="1"/>
  <c r="C180" i="52"/>
  <c r="D15" i="52"/>
  <c r="N15" i="52" s="1"/>
  <c r="F171" i="52"/>
  <c r="D30" i="52"/>
  <c r="E171" i="52"/>
  <c r="F181" i="52" l="1"/>
  <c r="J171" i="52"/>
  <c r="J183" i="52" s="1"/>
  <c r="D171" i="52"/>
  <c r="D181" i="52" s="1"/>
  <c r="C184" i="52" s="1"/>
  <c r="C30" i="52"/>
  <c r="D184" i="52" l="1"/>
  <c r="F182" i="52"/>
  <c r="D14" i="52"/>
  <c r="N14" i="52" s="1"/>
  <c r="C171" i="52"/>
  <c r="C181" i="52" s="1"/>
  <c r="B184" i="52" s="1"/>
</calcChain>
</file>

<file path=xl/sharedStrings.xml><?xml version="1.0" encoding="utf-8"?>
<sst xmlns="http://schemas.openxmlformats.org/spreadsheetml/2006/main" count="5389" uniqueCount="1244">
  <si>
    <t>Platinum</t>
  </si>
  <si>
    <t>Iridium</t>
  </si>
  <si>
    <t>Base</t>
  </si>
  <si>
    <t>Nickel</t>
  </si>
  <si>
    <t>Gold</t>
  </si>
  <si>
    <t>Cobalt</t>
  </si>
  <si>
    <t>P</t>
  </si>
  <si>
    <t>K</t>
  </si>
  <si>
    <t>Iron</t>
  </si>
  <si>
    <t>Ruthenium</t>
  </si>
  <si>
    <t>Rhodium</t>
  </si>
  <si>
    <t>Palladium</t>
  </si>
  <si>
    <t>Osmium</t>
  </si>
  <si>
    <t>Es</t>
  </si>
  <si>
    <t>Q</t>
  </si>
  <si>
    <t>Asteroid</t>
  </si>
  <si>
    <t>HHI*</t>
  </si>
  <si>
    <t>xx</t>
  </si>
  <si>
    <t>ppm</t>
  </si>
  <si>
    <t>tonnes</t>
  </si>
  <si>
    <t>Table 1</t>
  </si>
  <si>
    <t>Year</t>
  </si>
  <si>
    <t>https://www.cobaltinstitute.org/statistics.html</t>
  </si>
  <si>
    <t>Es_lr</t>
  </si>
  <si>
    <t>Ed_lr</t>
  </si>
  <si>
    <t>Qs_lr=</t>
  </si>
  <si>
    <t>Qd_lr=</t>
  </si>
  <si>
    <t>no space mine</t>
  </si>
  <si>
    <t>https://prd-wret.s3-us-west-2.amazonaws.com/assets/palladium/production/s3fs-public/atoms/files/mcs-2019-feste.pdf</t>
  </si>
  <si>
    <t>https://www.steelonthenet.com/cost-eaf.html</t>
  </si>
  <si>
    <t>https://www.statista.com/statistics/388081/global-nickel-consumption-projection/</t>
  </si>
  <si>
    <t>https://knoema.com/ydolvrc/nickel-prices-forecast-long-term-2018-to-2030-data-and-charts</t>
  </si>
  <si>
    <t>https://www.marketwatch.com/press-release/iron-ore-market-2018-global-industry-sales-supply-consumption-analysis-and-forecasts-to-2023-2018-09-10</t>
  </si>
  <si>
    <t>https://www.mckinsey.com/~/media/McKinsey/Industries/Metals%20and%20Mining/Our%20Insights/The%20future%20of%20nickel%20A%20class%20act/The%20future%20of%20nickel%20A%20class%20act.ashx</t>
  </si>
  <si>
    <t>32150.7 troy ounces per tonne</t>
  </si>
  <si>
    <t>https://elemetal.com/prices/platinum</t>
  </si>
  <si>
    <t>as of June 1, 2018</t>
  </si>
  <si>
    <t>http://www.platinum.matthey.com/documents/new-item/pgm%20market%20reports/pgm_market_report_may_2018.pdf</t>
  </si>
  <si>
    <t>end2017</t>
  </si>
  <si>
    <t>https://www.gold.org/goldhub/research/gold-demand-trends/gold-demand-trends-full-year-2018</t>
  </si>
  <si>
    <t>https://www.gold.org/goldhub/data/gold-prices</t>
  </si>
  <si>
    <t>https://www.metalary.com/osmium-price/</t>
  </si>
  <si>
    <t>1 troy oz =</t>
  </si>
  <si>
    <t>A#</t>
  </si>
  <si>
    <t>Ed</t>
  </si>
  <si>
    <t>Weight (g/t)</t>
  </si>
  <si>
    <t>HHI for Fe is for iron ore</t>
  </si>
  <si>
    <t>Q 2018</t>
  </si>
  <si>
    <t>$/tonne</t>
  </si>
  <si>
    <t>Ey</t>
  </si>
  <si>
    <t>Fer18,p15</t>
  </si>
  <si>
    <t>E&amp;L02, p 104</t>
  </si>
  <si>
    <t>From Pt</t>
  </si>
  <si>
    <t>Start producing</t>
  </si>
  <si>
    <t>Stop producing</t>
  </si>
  <si>
    <t>Compute revenue</t>
  </si>
  <si>
    <t>Base Year for Q&amp;P</t>
  </si>
  <si>
    <t>https://www.rwmmint.com/products/osmium</t>
  </si>
  <si>
    <t>http://www.platinum.matthey.com/documents/new-item/pgm%20market%20reports/pgm_market_report_may_2018.pdf p28</t>
  </si>
  <si>
    <t>end2017, p 30</t>
  </si>
  <si>
    <t>end2017, p 28</t>
  </si>
  <si>
    <t>end2017, p 39</t>
  </si>
  <si>
    <t>p 30</t>
  </si>
  <si>
    <t>p 27</t>
  </si>
  <si>
    <t>p 3</t>
  </si>
  <si>
    <t>p 19</t>
  </si>
  <si>
    <t>TR</t>
  </si>
  <si>
    <t>TR Earth 2018</t>
  </si>
  <si>
    <t>P 2018</t>
  </si>
  <si>
    <t>Total Revenue</t>
  </si>
  <si>
    <t xml:space="preserve">Q </t>
  </si>
  <si>
    <t>Q tonnes</t>
  </si>
  <si>
    <t>P $/t</t>
  </si>
  <si>
    <t>t</t>
  </si>
  <si>
    <t>FE</t>
  </si>
  <si>
    <t>CO</t>
  </si>
  <si>
    <t>NI</t>
  </si>
  <si>
    <t>RU</t>
  </si>
  <si>
    <t>RH</t>
  </si>
  <si>
    <t>PD</t>
  </si>
  <si>
    <t>OS</t>
  </si>
  <si>
    <t>IR</t>
  </si>
  <si>
    <t>PT</t>
  </si>
  <si>
    <t>AU</t>
  </si>
  <si>
    <r>
      <t>2.199×10</t>
    </r>
    <r>
      <rPr>
        <vertAlign val="superscript"/>
        <sz val="11"/>
        <color theme="1"/>
        <rFont val="Times New Roman"/>
        <family val="1"/>
      </rPr>
      <t>6</t>
    </r>
  </si>
  <si>
    <t>41.99</t>
  </si>
  <si>
    <t>31.91</t>
  </si>
  <si>
    <t>317.82</t>
  </si>
  <si>
    <t>7.18</t>
  </si>
  <si>
    <t>241.58</t>
  </si>
  <si>
    <r>
      <t>1,200×10</t>
    </r>
    <r>
      <rPr>
        <vertAlign val="superscript"/>
        <sz val="11"/>
        <color theme="1"/>
        <rFont val="Times New Roman"/>
        <family val="1"/>
      </rPr>
      <t>6</t>
    </r>
  </si>
  <si>
    <t>#trips</t>
  </si>
  <si>
    <t>Total</t>
  </si>
  <si>
    <t>Q deliveries</t>
  </si>
  <si>
    <t>https://www.globalenergymetals.com/cobalt/cobalt-demand/</t>
  </si>
  <si>
    <t>GDP Grow</t>
  </si>
  <si>
    <t>$ Cost 2018 $</t>
  </si>
  <si>
    <t>Asteroid Weight</t>
  </si>
  <si>
    <t>Demand Simulations by Metal</t>
  </si>
  <si>
    <t>Buddhue</t>
  </si>
  <si>
    <t>Sources: Dahl19a, Fally &amp; Sayer (2018), Kargel (1994), Buddhue (1946)</t>
  </si>
  <si>
    <t>Change asteroid metal concentration=&gt;</t>
  </si>
  <si>
    <r>
      <t>0.125×10</t>
    </r>
    <r>
      <rPr>
        <vertAlign val="superscript"/>
        <sz val="11"/>
        <color theme="1"/>
        <rFont val="Times New Roman"/>
        <family val="1"/>
      </rPr>
      <t>6</t>
    </r>
  </si>
  <si>
    <t>1.50</t>
  </si>
  <si>
    <t>4,345.10</t>
  </si>
  <si>
    <t>Model Inputs</t>
  </si>
  <si>
    <t>Metal and atomic number</t>
  </si>
  <si>
    <t>CO(27)</t>
  </si>
  <si>
    <t>RU(44)</t>
  </si>
  <si>
    <t>RH(45)</t>
  </si>
  <si>
    <t>PD(46)</t>
  </si>
  <si>
    <t>OS(76)</t>
  </si>
  <si>
    <t>IR(77)</t>
  </si>
  <si>
    <t>PT(78)</t>
  </si>
  <si>
    <t>AU(79)</t>
  </si>
  <si>
    <t>ppm of metal in asteroid</t>
  </si>
  <si>
    <t>Demand Price Elasticity (Edp)</t>
  </si>
  <si>
    <t>Supply Price elasticity (Esp)</t>
  </si>
  <si>
    <t>Demand Income Elasticity(Edy)</t>
  </si>
  <si>
    <t>Annual growth of metal</t>
  </si>
  <si>
    <t>other estimates of metal growth</t>
  </si>
  <si>
    <t>no supply shift</t>
  </si>
  <si>
    <t>with space mining</t>
  </si>
  <si>
    <t>no space mining</t>
  </si>
  <si>
    <t>p</t>
  </si>
  <si>
    <t>For Sensitivity↓</t>
  </si>
  <si>
    <t>FE+CO</t>
  </si>
  <si>
    <t>Cobb</t>
  </si>
  <si>
    <t>p 247</t>
  </si>
  <si>
    <t>Wasson</t>
  </si>
  <si>
    <t>p 36 NI</t>
  </si>
  <si>
    <t>p 1332 NI</t>
  </si>
  <si>
    <t>p 1332 CO</t>
  </si>
  <si>
    <t>Earth 2018 (Space mining 0  t/year)</t>
  </si>
  <si>
    <t>Earth 2030 (Space mining 0  t/year)</t>
  </si>
  <si>
    <r>
      <t>6.1089×10</t>
    </r>
    <r>
      <rPr>
        <vertAlign val="superscript"/>
        <sz val="11"/>
        <color theme="1"/>
        <rFont val="Times New Roman"/>
        <family val="1"/>
      </rPr>
      <t>6</t>
    </r>
  </si>
  <si>
    <r>
      <t>54.656×10</t>
    </r>
    <r>
      <rPr>
        <vertAlign val="superscript"/>
        <sz val="11"/>
        <color theme="1"/>
        <rFont val="Times New Roman"/>
        <family val="1"/>
      </rPr>
      <t>6</t>
    </r>
  </si>
  <si>
    <r>
      <t>33.083×10</t>
    </r>
    <r>
      <rPr>
        <vertAlign val="superscript"/>
        <sz val="11"/>
        <color theme="1"/>
        <rFont val="Times New Roman"/>
        <family val="1"/>
      </rPr>
      <t>6</t>
    </r>
  </si>
  <si>
    <r>
      <t>12.860×10</t>
    </r>
    <r>
      <rPr>
        <b/>
        <vertAlign val="superscript"/>
        <sz val="11"/>
        <color theme="1"/>
        <rFont val="Times New Roman"/>
        <family val="1"/>
      </rPr>
      <t>6</t>
    </r>
  </si>
  <si>
    <r>
      <t>31.186×10</t>
    </r>
    <r>
      <rPr>
        <vertAlign val="superscript"/>
        <sz val="11"/>
        <color theme="1"/>
        <rFont val="Times New Roman"/>
        <family val="1"/>
      </rPr>
      <t>6</t>
    </r>
  </si>
  <si>
    <r>
      <t>29.048×10</t>
    </r>
    <r>
      <rPr>
        <vertAlign val="superscript"/>
        <sz val="11"/>
        <color theme="1"/>
        <rFont val="Times New Roman"/>
        <family val="1"/>
      </rPr>
      <t>6</t>
    </r>
  </si>
  <si>
    <r>
      <t>40.245×10</t>
    </r>
    <r>
      <rPr>
        <vertAlign val="superscript"/>
        <sz val="11"/>
        <color theme="1"/>
        <rFont val="Times New Roman"/>
        <family val="1"/>
      </rPr>
      <t>6</t>
    </r>
  </si>
  <si>
    <t>82519</t>
  </si>
  <si>
    <t>Kargel (1994)</t>
  </si>
  <si>
    <t>Buddhue (1946)</t>
  </si>
  <si>
    <t>&lt;=Sources</t>
  </si>
  <si>
    <t>Dahl (2019a)</t>
  </si>
  <si>
    <t>&lt;=Source</t>
  </si>
  <si>
    <t>Fally &amp; Sayer (2018)</t>
  </si>
  <si>
    <t>Authors computations</t>
  </si>
  <si>
    <t>Average (PT&amp;PD)</t>
  </si>
  <si>
    <t>1/3 average NI &amp; CU</t>
  </si>
  <si>
    <t>HHI for Fe is for iron ore, HHI for RU, OS, IR taken from platinum group</t>
  </si>
  <si>
    <t>Ed gold = short run estimate prorated by average long run divided by average short run for all metals in Fally &amp; Sayers</t>
  </si>
  <si>
    <t>G&amp;G83 weighted average for free world</t>
  </si>
  <si>
    <r>
      <t>TR ($10</t>
    </r>
    <r>
      <rPr>
        <b/>
        <vertAlign val="superscript"/>
        <sz val="11"/>
        <color theme="1"/>
        <rFont val="Times New Roman"/>
        <family val="1"/>
      </rPr>
      <t>9</t>
    </r>
    <r>
      <rPr>
        <b/>
        <sz val="11"/>
        <color theme="1"/>
        <rFont val="Times New Roman"/>
        <family val="1"/>
      </rPr>
      <t>)</t>
    </r>
  </si>
  <si>
    <t>Earth 2030</t>
  </si>
  <si>
    <t>Fer18,p15, for steel</t>
  </si>
  <si>
    <t>Haugon (1984), p 5&amp;143&amp;146 free world</t>
  </si>
  <si>
    <t>$/t</t>
  </si>
  <si>
    <t xml:space="preserve">TR Earth </t>
  </si>
  <si>
    <t xml:space="preserve">TR Space  </t>
  </si>
  <si>
    <r>
      <t>TR ($10</t>
    </r>
    <r>
      <rPr>
        <b/>
        <vertAlign val="superscript"/>
        <sz val="11"/>
        <color theme="1"/>
        <rFont val="Times New Roman"/>
        <family val="1"/>
      </rPr>
      <t>6</t>
    </r>
    <r>
      <rPr>
        <b/>
        <sz val="11"/>
        <color theme="1"/>
        <rFont val="Times New Roman"/>
        <family val="1"/>
      </rPr>
      <t>)</t>
    </r>
  </si>
  <si>
    <t>f.2</t>
  </si>
  <si>
    <t>f.0</t>
  </si>
  <si>
    <t>F.4</t>
  </si>
  <si>
    <t>Ey 0.9</t>
  </si>
  <si>
    <t>Ey 1.1</t>
  </si>
  <si>
    <t>Ed 0.9</t>
  </si>
  <si>
    <t>Ed 1.1</t>
  </si>
  <si>
    <t>Es 0.9</t>
  </si>
  <si>
    <t>Es1.1</t>
  </si>
  <si>
    <t>Inputs can be changed by changing the values in red font.</t>
  </si>
  <si>
    <t>Table A2 Total Revemue (TR), Price (P) and Quantities (Q) by Metal (No space mining), 2018, 2030. 2050</t>
  </si>
  <si>
    <t>To Accompany Table 2, Dahl, Gilbert, and Lange (2019)</t>
  </si>
  <si>
    <t>To Accompany Table 3, Dahl, Gilbert, and Lange (2019)</t>
  </si>
  <si>
    <t>% ΔTR</t>
  </si>
  <si>
    <t>Yg*0.9</t>
  </si>
  <si>
    <t>Yg*1.1</t>
  </si>
  <si>
    <r>
      <t>Ey 0.9*Ey</t>
    </r>
    <r>
      <rPr>
        <vertAlign val="subscript"/>
        <sz val="11"/>
        <color theme="1"/>
        <rFont val="Times New Roman"/>
        <family val="1"/>
      </rPr>
      <t>o</t>
    </r>
  </si>
  <si>
    <r>
      <t>Ey 1.1*Ey</t>
    </r>
    <r>
      <rPr>
        <vertAlign val="subscript"/>
        <sz val="11"/>
        <color theme="1"/>
        <rFont val="Times New Roman"/>
        <family val="1"/>
      </rPr>
      <t>o</t>
    </r>
  </si>
  <si>
    <r>
      <t>Ed 0.9*Ed</t>
    </r>
    <r>
      <rPr>
        <vertAlign val="subscript"/>
        <sz val="11"/>
        <color theme="1"/>
        <rFont val="Times New Roman"/>
        <family val="1"/>
      </rPr>
      <t>o</t>
    </r>
  </si>
  <si>
    <r>
      <t>Ed 1.1*Ed</t>
    </r>
    <r>
      <rPr>
        <vertAlign val="subscript"/>
        <sz val="11"/>
        <color theme="1"/>
        <rFont val="Times New Roman"/>
        <family val="1"/>
      </rPr>
      <t>o</t>
    </r>
  </si>
  <si>
    <r>
      <t>Es 0.9*Es</t>
    </r>
    <r>
      <rPr>
        <vertAlign val="subscript"/>
        <sz val="11"/>
        <color theme="1"/>
        <rFont val="Times New Roman"/>
        <family val="1"/>
      </rPr>
      <t>o</t>
    </r>
  </si>
  <si>
    <r>
      <t>Es 1.1*Es</t>
    </r>
    <r>
      <rPr>
        <vertAlign val="subscript"/>
        <sz val="11"/>
        <color theme="1"/>
        <rFont val="Times New Roman"/>
        <family val="1"/>
      </rPr>
      <t>o</t>
    </r>
  </si>
  <si>
    <r>
      <t>Yg</t>
    </r>
    <r>
      <rPr>
        <vertAlign val="subscript"/>
        <sz val="11"/>
        <color theme="1"/>
        <rFont val="Times New Roman"/>
        <family val="1"/>
      </rPr>
      <t>o</t>
    </r>
    <r>
      <rPr>
        <sz val="11"/>
        <color theme="1"/>
        <rFont val="Times New Roman"/>
        <family val="1"/>
      </rPr>
      <t xml:space="preserve"> *0.9</t>
    </r>
  </si>
  <si>
    <r>
      <t>Yg</t>
    </r>
    <r>
      <rPr>
        <vertAlign val="subscript"/>
        <sz val="11"/>
        <color theme="1"/>
        <rFont val="Times New Roman"/>
        <family val="1"/>
      </rPr>
      <t>o</t>
    </r>
    <r>
      <rPr>
        <sz val="11"/>
        <color theme="1"/>
        <rFont val="Times New Roman"/>
        <family val="1"/>
      </rPr>
      <t xml:space="preserve"> *1.1</t>
    </r>
  </si>
  <si>
    <t>Sensitivity</t>
  </si>
  <si>
    <t>1000 t</t>
  </si>
  <si>
    <t>Q Earth tonnes</t>
  </si>
  <si>
    <r>
      <t>$10</t>
    </r>
    <r>
      <rPr>
        <b/>
        <vertAlign val="superscript"/>
        <sz val="11"/>
        <color theme="1"/>
        <rFont val="Times New Roman"/>
        <family val="1"/>
      </rPr>
      <t>9</t>
    </r>
  </si>
  <si>
    <t>SpacQ/Earth Q</t>
  </si>
  <si>
    <t xml:space="preserve">Appendix A4 to Accompany Figure 3. </t>
  </si>
  <si>
    <t>Notes: The spikes in MR is when  the labelled metal drips out of the market</t>
  </si>
  <si>
    <t>GDP Deflator 2012 to 2018</t>
  </si>
  <si>
    <t>Launch weight t</t>
  </si>
  <si>
    <t>PV(K)</t>
  </si>
  <si>
    <t>Discount  factor</t>
  </si>
  <si>
    <t>PV(K)/Q=</t>
  </si>
  <si>
    <t>Spacecraft Design, Development, Demonstration, Testing</t>
  </si>
  <si>
    <t>Spacecraft Hardware</t>
  </si>
  <si>
    <r>
      <t>2018 10</t>
    </r>
    <r>
      <rPr>
        <b/>
        <vertAlign val="superscript"/>
        <sz val="11"/>
        <color theme="1"/>
        <rFont val="Times New Roman"/>
        <family val="1"/>
      </rPr>
      <t>6</t>
    </r>
    <r>
      <rPr>
        <b/>
        <sz val="11"/>
        <color theme="1"/>
        <rFont val="Times New Roman"/>
        <family val="1"/>
      </rPr>
      <t xml:space="preserve"> $ </t>
    </r>
  </si>
  <si>
    <t>Phase A (5% of B/C/D costs)</t>
  </si>
  <si>
    <t>Launch Vehicle (Atlas 551)</t>
  </si>
  <si>
    <t>Mission Operation and Guidance (10 year mission plus set up)</t>
  </si>
  <si>
    <t>GDP grow</t>
  </si>
  <si>
    <t>mission 1</t>
  </si>
  <si>
    <t>mission 2-10</t>
  </si>
  <si>
    <t>NASA insight/oversight (15% prime contractor)</t>
  </si>
  <si>
    <t>reused rocket 30% maintenance</t>
  </si>
  <si>
    <t>Table A5 Average Space Revenues Under Different Asteroid Sizes, Precious Metal Concentration, Income Growth, and Supply Elasticity</t>
  </si>
  <si>
    <t xml:space="preserve">Asteroid  MR </t>
  </si>
  <si>
    <t>Out RU</t>
  </si>
  <si>
    <t>Out RH</t>
  </si>
  <si>
    <t>Out PT</t>
  </si>
  <si>
    <t>Earth Q</t>
  </si>
  <si>
    <t>Space Q</t>
  </si>
  <si>
    <t>Brophy et al (2012), Fig. 8, p. 29, Fig. 16, p 40, and Fig. 17, p. 41</t>
  </si>
  <si>
    <t>discount rate</t>
  </si>
  <si>
    <t>trip time in years</t>
  </si>
  <si>
    <t>LC $/t</t>
  </si>
  <si>
    <t>PV $ Cost</t>
  </si>
  <si>
    <t>Discount term</t>
  </si>
  <si>
    <t>Asteroid t</t>
  </si>
  <si>
    <t>Sum TR ↓</t>
  </si>
  <si>
    <t>Total metal content↓</t>
  </si>
  <si>
    <r>
      <t>TR ($10</t>
    </r>
    <r>
      <rPr>
        <b/>
        <vertAlign val="superscript"/>
        <sz val="11"/>
        <color theme="0"/>
        <rFont val="Times New Roman"/>
        <family val="1"/>
      </rPr>
      <t>9</t>
    </r>
    <r>
      <rPr>
        <b/>
        <sz val="11"/>
        <color theme="0"/>
        <rFont val="Times New Roman"/>
        <family val="1"/>
      </rPr>
      <t>)</t>
    </r>
  </si>
  <si>
    <r>
      <t>TR ($10</t>
    </r>
    <r>
      <rPr>
        <b/>
        <vertAlign val="superscript"/>
        <sz val="11"/>
        <color theme="0"/>
        <rFont val="Times New Roman"/>
        <family val="1"/>
      </rPr>
      <t>6</t>
    </r>
    <r>
      <rPr>
        <b/>
        <sz val="11"/>
        <color theme="0"/>
        <rFont val="Times New Roman"/>
        <family val="1"/>
      </rPr>
      <t>)</t>
    </r>
  </si>
  <si>
    <t>Share of metal in asteroid</t>
  </si>
  <si>
    <t>multiple Yd →</t>
  </si>
  <si>
    <t>decline Qs</t>
  </si>
  <si>
    <t>growth Qdm</t>
  </si>
  <si>
    <t>PV milling</t>
  </si>
  <si>
    <t>PV cost S_Case1 no milling</t>
  </si>
  <si>
    <t>Earth 2049</t>
  </si>
  <si>
    <t>TR ($109)</t>
  </si>
  <si>
    <t>P 2049</t>
  </si>
  <si>
    <t>Q 2049</t>
  </si>
  <si>
    <t>Table 1: Simulation Inputs and Simulations in 2049 No Space Mining</t>
  </si>
  <si>
    <t xml:space="preserve">Notes: A# indicates atomic weight, g/t = grams per metric tonne, HHI = the Herfindahl Hirschman Index, Ed = the price elasticity of the metal demand, Es= the price elasticity of the metal supply, P2018 is the metal’s price in dollars per tonne in 2018, Q2018 is the tonnes of the metal consumed 2018, Ey = the income or activity elasticity of demand, P 2049 and Q 2049 are simulated price in quantity in 2019 using the model in http://dahl.mines.edu/SpaceMining.xlsx worksheet ModelDemand and references can be found in worksheet A1_T1. Italicized values are guesstimates as described in Dahl (2019b). </t>
  </si>
  <si>
    <t>2030_TR/Base2018_TR</t>
  </si>
  <si>
    <t>2049_TR/Base2018_TR</t>
  </si>
  <si>
    <t>Table A3 Total Revemue (TR), Price (P) and Quantities (Q) by Metal (No space mining), 2018, 2030. 2049</t>
  </si>
  <si>
    <t>Space  (Space mining 1,000  t/year)</t>
  </si>
  <si>
    <t>Space  (Space mining 4,500  t/year)</t>
  </si>
  <si>
    <t>Space  (Space mining 10,000  t/year)</t>
  </si>
  <si>
    <t>Space  (Space mining 100,000  t/year)</t>
  </si>
  <si>
    <t>Space  (Space mining 1,000,000  t/year)</t>
  </si>
  <si>
    <t>P 2030/ 2018</t>
  </si>
  <si>
    <t>TR 2030/ 2018</t>
  </si>
  <si>
    <t>Q 2030/ 2018</t>
  </si>
  <si>
    <t>min</t>
  </si>
  <si>
    <t>max</t>
  </si>
  <si>
    <t>redo</t>
  </si>
  <si>
    <t>Space  (Space mining 0  t/year)</t>
  </si>
  <si>
    <t>% change earthly values</t>
  </si>
  <si>
    <t>revenue changes million of dollars from no space</t>
  </si>
  <si>
    <t>revenue changes in million of dollars from previous case</t>
  </si>
  <si>
    <t>Space TR share →</t>
  </si>
  <si>
    <t>PD out</t>
  </si>
  <si>
    <t>Q Space</t>
  </si>
  <si>
    <t>MR &lt;0</t>
  </si>
  <si>
    <t>IR out</t>
  </si>
  <si>
    <t>RU out</t>
  </si>
  <si>
    <t>RH out</t>
  </si>
  <si>
    <t>PT out</t>
  </si>
  <si>
    <t xml:space="preserve">Asteroid MR </t>
  </si>
  <si>
    <t>Ship M</t>
  </si>
  <si>
    <t>Total Fuel</t>
  </si>
  <si>
    <t>@ Milling t/y</t>
  </si>
  <si>
    <t>Reserves (30%)</t>
  </si>
  <si>
    <t>Launch cost</t>
  </si>
  <si>
    <t>PV cost S_Case2 with milling 4500</t>
  </si>
  <si>
    <t>PV cost S_Case3 with milling 10,000</t>
  </si>
  <si>
    <t>payload to LEO</t>
  </si>
  <si>
    <t>Earth 2069</t>
  </si>
  <si>
    <t>space tonnage share ↓</t>
  </si>
  <si>
    <t>F.1</t>
  </si>
  <si>
    <t>ppm adj</t>
  </si>
  <si>
    <t>NPV</t>
  </si>
  <si>
    <t>`</t>
  </si>
  <si>
    <t>max rev</t>
  </si>
  <si>
    <t>metal</t>
  </si>
  <si>
    <t xml:space="preserve">Optimal asteroid </t>
  </si>
  <si>
    <t>× ppm adj</t>
  </si>
  <si>
    <t>@ ppm</t>
  </si>
  <si>
    <t>Max</t>
  </si>
  <si>
    <t>CO(27) TR</t>
  </si>
  <si>
    <t>RU(44) TR</t>
  </si>
  <si>
    <t>RH(45) TR</t>
  </si>
  <si>
    <t>PD(46) TR</t>
  </si>
  <si>
    <t>OS(76) TR</t>
  </si>
  <si>
    <t>IR(77) TR</t>
  </si>
  <si>
    <t>PT(78) TR</t>
  </si>
  <si>
    <t>AU(79) TR</t>
  </si>
  <si>
    <t>Figure 3 Total Revenue Earth, Total and Marginal Revenue Space Mining, 2049</t>
  </si>
  <si>
    <t>Figure Total Revenue Earth, Total and Marginal Revenue Space Mining, 2069</t>
  </si>
  <si>
    <t xml:space="preserve">Space Q/ </t>
  </si>
  <si>
    <t>MR&lt;0</t>
  </si>
  <si>
    <r>
      <t xml:space="preserve">Modeling work to accompany: </t>
    </r>
    <r>
      <rPr>
        <sz val="7"/>
        <color theme="1"/>
        <rFont val="Times New Roman"/>
        <family val="1"/>
      </rPr>
      <t xml:space="preserve"> </t>
    </r>
    <r>
      <rPr>
        <sz val="12"/>
        <color theme="1"/>
        <rFont val="Times New Roman"/>
        <family val="1"/>
      </rPr>
      <t xml:space="preserve">Dahl, Carol A., Ben Gilbert, and Ian Lang (2019) “Prospects for Mining Asteroids: Into this World or Out of the Question” Draft. Mineral and Energy Economics Program and Payne Institute for Public Policy, Colorado School of Mines, July, 2019. </t>
    </r>
  </si>
  <si>
    <t>Earth 2050 ( Space mining 0  t/year)</t>
  </si>
  <si>
    <t>OS out</t>
  </si>
  <si>
    <t>Pd out</t>
  </si>
  <si>
    <t>Metal</t>
  </si>
  <si>
    <t>at drop out</t>
  </si>
  <si>
    <t>Tia04, p 20</t>
  </si>
  <si>
    <t>Add ref</t>
  </si>
  <si>
    <t>&lt;=Sources Q</t>
  </si>
  <si>
    <t>&lt;=Sources P</t>
  </si>
  <si>
    <t>TR 2050/ 2018</t>
  </si>
  <si>
    <t>Q 2050/ 2018</t>
  </si>
  <si>
    <t>P 2050/ 2018</t>
  </si>
  <si>
    <t>NoSpace</t>
  </si>
  <si>
    <t>round 2</t>
  </si>
  <si>
    <t>round 1</t>
  </si>
  <si>
    <t>round 0</t>
  </si>
  <si>
    <t>Earth 2031</t>
  </si>
  <si>
    <t>Earth 2032</t>
  </si>
  <si>
    <t>Earth 2033</t>
  </si>
  <si>
    <t>Earth 2034</t>
  </si>
  <si>
    <t>Earth 2035</t>
  </si>
  <si>
    <t>Earth 2036</t>
  </si>
  <si>
    <t>Earth 2037</t>
  </si>
  <si>
    <t>Earth 2038</t>
  </si>
  <si>
    <t>Earth 2039</t>
  </si>
  <si>
    <t>Earth 2040</t>
  </si>
  <si>
    <t>Earth 2041</t>
  </si>
  <si>
    <t>Earth 2042</t>
  </si>
  <si>
    <t>Earth 2043</t>
  </si>
  <si>
    <t>Earth 2044</t>
  </si>
  <si>
    <t>Earth 2045</t>
  </si>
  <si>
    <t>Earth 2046</t>
  </si>
  <si>
    <t>Earth 2047</t>
  </si>
  <si>
    <t>Earth 2048</t>
  </si>
  <si>
    <t>Earth 2050</t>
  </si>
  <si>
    <t>formula template</t>
  </si>
  <si>
    <r>
      <t>TR ($10</t>
    </r>
    <r>
      <rPr>
        <vertAlign val="superscript"/>
        <sz val="11"/>
        <color theme="1"/>
        <rFont val="Times New Roman"/>
        <family val="1"/>
      </rPr>
      <t>9</t>
    </r>
    <r>
      <rPr>
        <sz val="11"/>
        <color theme="1"/>
        <rFont val="Times New Roman"/>
        <family val="1"/>
      </rPr>
      <t>)</t>
    </r>
  </si>
  <si>
    <t>Fe</t>
  </si>
  <si>
    <t>Co</t>
  </si>
  <si>
    <t>Ni</t>
  </si>
  <si>
    <t>Ru</t>
  </si>
  <si>
    <t>Rh</t>
  </si>
  <si>
    <t>Pd</t>
  </si>
  <si>
    <t>Os</t>
  </si>
  <si>
    <t>Ir</t>
  </si>
  <si>
    <t>Pt</t>
  </si>
  <si>
    <t>Au</t>
  </si>
  <si>
    <t>Edp×0.9</t>
  </si>
  <si>
    <t>Edp×1.1</t>
  </si>
  <si>
    <t xml:space="preserve">Esp×0.9 </t>
  </si>
  <si>
    <t>Esp×1.1</t>
  </si>
  <si>
    <t>Ey×0.9</t>
  </si>
  <si>
    <t>Ey×1.1</t>
  </si>
  <si>
    <t>Yg×0.9</t>
  </si>
  <si>
    <t>Edp×0.9/Base</t>
  </si>
  <si>
    <t>Edp×1.1/Base</t>
  </si>
  <si>
    <t>Esp×0.9/Base</t>
  </si>
  <si>
    <t>Esp×1.1/Base</t>
  </si>
  <si>
    <t>Edy×0.9/Base</t>
  </si>
  <si>
    <t>Edy×1.1/Base</t>
  </si>
  <si>
    <t>Yg×0.9/Base</t>
  </si>
  <si>
    <t>Yg×1.1/Base</t>
  </si>
  <si>
    <t>Table A2 Total Revemue (TR), Price (P) and Quantities (Q) by Metal (No space mining), 2018, 2030. 2039</t>
  </si>
  <si>
    <t>For values by market and other years see the simulations in worksheet DGL_20_T_4</t>
  </si>
  <si>
    <t>Sensitivity ratios (ln(TR2030/TRBase)</t>
  </si>
  <si>
    <t>TR ($10^9)</t>
  </si>
  <si>
    <t>Dah20a</t>
  </si>
  <si>
    <t xml:space="preserve">Table 6: </t>
  </si>
  <si>
    <t xml:space="preserve">Simulated 2030 and 2050 values for total revenue, quantity and price divided by 2018 for each </t>
  </si>
  <si>
    <t>TR 2050 2018</t>
  </si>
  <si>
    <t>Dah20b</t>
  </si>
  <si>
    <t>Table 7: Simulated 2030 and 2050 values for total revenue, quantity and price divided by 2018 for each metal market.</t>
  </si>
  <si>
    <t>Edp×0.9 Earth 2030</t>
  </si>
  <si>
    <t>Esp×0.9 Earth 2030</t>
  </si>
  <si>
    <t>Esp×1.1 Earth 2030</t>
  </si>
  <si>
    <t>Edy×0.9 Earth 2030</t>
  </si>
  <si>
    <t>Edy×1.1 Earth 2030</t>
  </si>
  <si>
    <t>Edp×1.1 Earth 2050</t>
  </si>
  <si>
    <t>Edp×1.1 2030</t>
  </si>
  <si>
    <t>Edp×0.9 Earth 2050</t>
  </si>
  <si>
    <t>Esp×0.9 Earth 2050</t>
  </si>
  <si>
    <t>Esp×1.1 Earth 2050</t>
  </si>
  <si>
    <t>Edy×0.9 Earth 2050</t>
  </si>
  <si>
    <t>Edy×1.1 Earth 2050</t>
  </si>
  <si>
    <t>TR ($109)-1</t>
  </si>
  <si>
    <t>Space mining 1,000  t/year (billions of 2018 $)</t>
  </si>
  <si>
    <t>2030 Earth</t>
  </si>
  <si>
    <t>2030 Space</t>
  </si>
  <si>
    <t>TR FE</t>
  </si>
  <si>
    <t>TR CO</t>
  </si>
  <si>
    <t>TR NI</t>
  </si>
  <si>
    <t>TR RU</t>
  </si>
  <si>
    <t>TR RH</t>
  </si>
  <si>
    <t>TR PD</t>
  </si>
  <si>
    <t>TR OS</t>
  </si>
  <si>
    <t>TR IR</t>
  </si>
  <si>
    <t>TR PT</t>
  </si>
  <si>
    <t>TR AU</t>
  </si>
  <si>
    <t>Space mining 4,500  t/year (billions of 2018 $)</t>
  </si>
  <si>
    <t>Space mining 10,000  t/year (billions of 2018 $)</t>
  </si>
  <si>
    <t>Space mining 100,000  t/year (billions of 2018 $)</t>
  </si>
  <si>
    <t>Space mining 1,000,000  t/year (billions of 2018 $)</t>
  </si>
  <si>
    <t xml:space="preserve">Table 8 Total Revemue (TR) by Metal for Earth Space Mining </t>
  </si>
  <si>
    <t>Figure Total Revenue Earth, Total and Marginal Revenue Space Mining, 2050</t>
  </si>
  <si>
    <t>Notes: The spikes in MR is when  the labeled metal drops out of the market</t>
  </si>
  <si>
    <t>out Ru</t>
  </si>
  <si>
    <t>out Rh</t>
  </si>
  <si>
    <t>Out Os</t>
  </si>
  <si>
    <t>out Pt</t>
  </si>
  <si>
    <t>out PD</t>
  </si>
  <si>
    <t>out Ir</t>
  </si>
  <si>
    <t>***</t>
  </si>
  <si>
    <t xml:space="preserve">PD at </t>
  </si>
  <si>
    <t>Last updated August 9, 2020</t>
  </si>
  <si>
    <t>Last accessed 8/9/2020</t>
  </si>
  <si>
    <t>Table 3  in  Dahl, Gilbert, and Lange (2019) and Table 8 in Dah 20b</t>
  </si>
  <si>
    <t>Cost</t>
  </si>
  <si>
    <t>Sphere</t>
  </si>
  <si>
    <t>ratio of ship mass</t>
  </si>
  <si>
    <t>mmt17</t>
  </si>
  <si>
    <t>five important</t>
  </si>
  <si>
    <t>W&amp;K88</t>
  </si>
  <si>
    <t xml:space="preserve">Asteroid (weight in tonnes) </t>
  </si>
  <si>
    <t>Asteroid radius (meters)</t>
  </si>
  <si>
    <t>Existing rockets</t>
  </si>
  <si>
    <t>Dry Weight (t)</t>
  </si>
  <si>
    <r>
      <t>Launch cost (10</t>
    </r>
    <r>
      <rPr>
        <vertAlign val="superscript"/>
        <sz val="11"/>
        <color theme="1"/>
        <rFont val="Times New Roman"/>
        <family val="1"/>
      </rPr>
      <t>6</t>
    </r>
    <r>
      <rPr>
        <sz val="11"/>
        <color theme="1"/>
        <rFont val="Times New Roman"/>
        <family val="1"/>
      </rPr>
      <t>)</t>
    </r>
  </si>
  <si>
    <t>Payload to LEO</t>
  </si>
  <si>
    <t>Ship M from existing</t>
  </si>
  <si>
    <t>Fuel 1 to Nea</t>
  </si>
  <si>
    <t>Mass return</t>
  </si>
  <si>
    <t>Fuel Return</t>
  </si>
  <si>
    <t>Fuel</t>
  </si>
  <si>
    <t>Launch mass</t>
  </si>
  <si>
    <t>NEA</t>
  </si>
  <si>
    <t>Table 2 Rare-Earth element concentration (_x0003_g/g) in carbonaceous chondrites analyzed in the present work</t>
  </si>
  <si>
    <t>Table 5</t>
  </si>
  <si>
    <t>carbonaceous chondrites</t>
  </si>
  <si>
    <t>Ni-Ir</t>
  </si>
  <si>
    <r>
      <t>T</t>
    </r>
    <r>
      <rPr>
        <b/>
        <sz val="9"/>
        <rFont val="Times New Roman"/>
        <family val="1"/>
      </rPr>
      <t xml:space="preserve">able </t>
    </r>
    <r>
      <rPr>
        <b/>
        <sz val="11"/>
        <rFont val="Times New Roman"/>
        <family val="1"/>
      </rPr>
      <t>2. M</t>
    </r>
    <r>
      <rPr>
        <b/>
        <sz val="9"/>
        <rFont val="Times New Roman"/>
        <family val="1"/>
      </rPr>
      <t>ean compositions of the chondrite groups</t>
    </r>
  </si>
  <si>
    <t>LEO</t>
  </si>
  <si>
    <t>Ms0+F20+Asteroid0</t>
  </si>
  <si>
    <t>Group</t>
  </si>
  <si>
    <t>Name</t>
  </si>
  <si>
    <t>La</t>
  </si>
  <si>
    <t>Ce</t>
  </si>
  <si>
    <t>Pr</t>
  </si>
  <si>
    <t>Nd</t>
  </si>
  <si>
    <t>Sm</t>
  </si>
  <si>
    <t>Eu</t>
  </si>
  <si>
    <t>Gd</t>
  </si>
  <si>
    <t>Tb</t>
  </si>
  <si>
    <t>Dy</t>
  </si>
  <si>
    <t>Ho</t>
  </si>
  <si>
    <t>Er</t>
  </si>
  <si>
    <t>Tm</t>
  </si>
  <si>
    <t>Yb</t>
  </si>
  <si>
    <t>Lu</t>
  </si>
  <si>
    <r>
      <t>Element CCs</t>
    </r>
    <r>
      <rPr>
        <sz val="6"/>
        <color rgb="FF000000"/>
        <rFont val="Times New Roman"/>
        <family val="1"/>
      </rPr>
      <t xml:space="preserve">a </t>
    </r>
    <r>
      <rPr>
        <sz val="8.5"/>
        <color rgb="FF000000"/>
        <rFont val="Times New Roman"/>
        <family val="1"/>
      </rPr>
      <t>Earth crust</t>
    </r>
    <r>
      <rPr>
        <sz val="6"/>
        <color rgb="FF000000"/>
        <rFont val="Times New Roman"/>
        <family val="1"/>
      </rPr>
      <t>b</t>
    </r>
  </si>
  <si>
    <t>Earth's crust</t>
  </si>
  <si>
    <t>(aWasson and Kallemeyn</t>
  </si>
  <si>
    <t xml:space="preserve">CB </t>
  </si>
  <si>
    <t>50% Ni-Ir</t>
  </si>
  <si>
    <t>Cl</t>
  </si>
  <si>
    <t>CM</t>
  </si>
  <si>
    <t>CV</t>
  </si>
  <si>
    <t>H</t>
  </si>
  <si>
    <t>L</t>
  </si>
  <si>
    <t>LL</t>
  </si>
  <si>
    <t>EH</t>
  </si>
  <si>
    <t>EL</t>
  </si>
  <si>
    <t>Ms0+F10+F20</t>
  </si>
  <si>
    <t>Chnd-ung.</t>
  </si>
  <si>
    <t>GRO 95551</t>
  </si>
  <si>
    <t>Cr</t>
  </si>
  <si>
    <t>1988) compared to that from</t>
  </si>
  <si>
    <t>Cm &lt;</t>
  </si>
  <si>
    <t>H/(mgg-‘)</t>
  </si>
  <si>
    <t>—</t>
  </si>
  <si>
    <t>C2-ung.</t>
  </si>
  <si>
    <t>EET 83355</t>
  </si>
  <si>
    <t>the Earth’s crust (bRudnick</t>
  </si>
  <si>
    <t xml:space="preserve">Ch </t>
  </si>
  <si>
    <t>i</t>
  </si>
  <si>
    <t>/</t>
  </si>
  <si>
    <t>(ng</t>
  </si>
  <si>
    <t>g</t>
  </si>
  <si>
    <t>'1)</t>
  </si>
  <si>
    <t>GRO 95566</t>
  </si>
  <si>
    <t>et al. 2005)</t>
  </si>
  <si>
    <t>Be/</t>
  </si>
  <si>
    <t>g~l)</t>
  </si>
  <si>
    <t>with area</t>
  </si>
  <si>
    <t>MAC 87300</t>
  </si>
  <si>
    <t>Cu</t>
  </si>
  <si>
    <t>Element</t>
  </si>
  <si>
    <t>CM most hydrated</t>
  </si>
  <si>
    <t>B/(Hg</t>
  </si>
  <si>
    <t>g"1)</t>
  </si>
  <si>
    <t>C4/5</t>
  </si>
  <si>
    <t>EET 96026</t>
  </si>
  <si>
    <t>Zn</t>
  </si>
  <si>
    <t>Atomic Number</t>
  </si>
  <si>
    <t>CI1</t>
  </si>
  <si>
    <t xml:space="preserve">Orgueil </t>
  </si>
  <si>
    <t>Ree</t>
  </si>
  <si>
    <t>Sc</t>
  </si>
  <si>
    <t>no</t>
  </si>
  <si>
    <t xml:space="preserve">ordinary 80% of falls </t>
  </si>
  <si>
    <t>https://www.sciencedirect.com/topics/earth-and-planetary-sciences/ordinary-chondrite</t>
  </si>
  <si>
    <t>Asteroid Mass</t>
  </si>
  <si>
    <t>Atomic #</t>
  </si>
  <si>
    <t>Earth</t>
  </si>
  <si>
    <t>CM1</t>
  </si>
  <si>
    <t>MIL 7689</t>
  </si>
  <si>
    <t>Y</t>
  </si>
  <si>
    <t>CC 4.6% of falls</t>
  </si>
  <si>
    <t>Asteroid Mass converted to tonnes (density in g/cm^3)</t>
  </si>
  <si>
    <t>Ms0+Asteroid0</t>
  </si>
  <si>
    <t>SCO 6043</t>
  </si>
  <si>
    <t>https://en.wikipedia.org/wiki/Chondrite#Ordinary_chondrites</t>
  </si>
  <si>
    <t>https://www.angstromsciences.com/density-elements-chart</t>
  </si>
  <si>
    <t>g/ct^3</t>
  </si>
  <si>
    <t>Scaling up</t>
  </si>
  <si>
    <t>CM2</t>
  </si>
  <si>
    <t>Cold Bokk.</t>
  </si>
  <si>
    <t>CR (Renazzo type), CB (Bencubbin type), and CH (high metal) carbonaceous chondrites are three groups that seem to be related by their chemical and oxygen isotopic compositions. All are rich in metallic Fe-Ni, with CH and especially CB chondrite</t>
  </si>
  <si>
    <r>
      <t>V=(4/3*πr</t>
    </r>
    <r>
      <rPr>
        <b/>
        <vertAlign val="superscript"/>
        <sz val="11"/>
        <color theme="1"/>
        <rFont val="Times New Roman"/>
        <family val="1"/>
      </rPr>
      <t>3</t>
    </r>
    <r>
      <rPr>
        <b/>
        <sz val="11"/>
        <color theme="1"/>
        <rFont val="Times New Roman"/>
        <family val="1"/>
      </rPr>
      <t>) cubic meters</t>
    </r>
  </si>
  <si>
    <r>
      <t>A=(4*πr</t>
    </r>
    <r>
      <rPr>
        <b/>
        <vertAlign val="superscript"/>
        <sz val="11"/>
        <color theme="1"/>
        <rFont val="Times New Roman"/>
        <family val="1"/>
      </rPr>
      <t>2</t>
    </r>
    <r>
      <rPr>
        <b/>
        <sz val="11"/>
        <color theme="1"/>
        <rFont val="Times New Roman"/>
        <family val="1"/>
      </rPr>
      <t>) square meters</t>
    </r>
  </si>
  <si>
    <t>Asteroid Mass in tonnes</t>
  </si>
  <si>
    <t>W (sphere)=</t>
  </si>
  <si>
    <t>EET 96029</t>
  </si>
  <si>
    <t>Because chondrites accumulated from material that formed very early in the history of the solar system, and because chondritic asteroids did not melt, they have very primitive compositions.</t>
  </si>
  <si>
    <t xml:space="preserve">W </t>
  </si>
  <si>
    <t>Ms1+F21</t>
  </si>
  <si>
    <t>LEW 87148</t>
  </si>
  <si>
    <t>W (cube)</t>
  </si>
  <si>
    <t>Ms1+F11+F21</t>
  </si>
  <si>
    <t>Ms1+F21+Asteroid2</t>
  </si>
  <si>
    <t>MAC 2606</t>
  </si>
  <si>
    <t>Murchison</t>
  </si>
  <si>
    <t>_</t>
  </si>
  <si>
    <t>I</t>
  </si>
  <si>
    <t xml:space="preserve">Murray </t>
  </si>
  <si>
    <t>C/(mg</t>
  </si>
  <si>
    <t>QUE 99355</t>
  </si>
  <si>
    <t>N/Cugg-1)</t>
  </si>
  <si>
    <t>-</t>
  </si>
  <si>
    <t>~</t>
  </si>
  <si>
    <t>Ms1+Asteroid2</t>
  </si>
  <si>
    <t>CR2</t>
  </si>
  <si>
    <t>EET 92159</t>
  </si>
  <si>
    <t>/(m</t>
  </si>
  <si>
    <t>g_1)</t>
  </si>
  <si>
    <t>EET 92042</t>
  </si>
  <si>
    <t>F</t>
  </si>
  <si>
    <t>/^</t>
  </si>
  <si>
    <t>First compute Ms1 by scaling up ship mass by ratio of areas of asteroids if they were sperical.</t>
  </si>
  <si>
    <t>GRA 95229</t>
  </si>
  <si>
    <t>LAP 2342</t>
  </si>
  <si>
    <t>RBT 4133</t>
  </si>
  <si>
    <t>53:67</t>
  </si>
  <si>
    <t>Na/(mgg_1)</t>
  </si>
  <si>
    <t>CO3</t>
  </si>
  <si>
    <t>DOM 8006</t>
  </si>
  <si>
    <t>Mg/</t>
  </si>
  <si>
    <t>(mg</t>
  </si>
  <si>
    <t>g_I)</t>
  </si>
  <si>
    <t>MIL 3377</t>
  </si>
  <si>
    <t>PGM</t>
  </si>
  <si>
    <t>Al/(mg</t>
  </si>
  <si>
    <t>g-1)</t>
  </si>
  <si>
    <t>MIL 5024</t>
  </si>
  <si>
    <t>CO3.0</t>
  </si>
  <si>
    <t>ALHA77307</t>
  </si>
  <si>
    <t>CO3.2</t>
  </si>
  <si>
    <t>Kainsaz 0.37</t>
  </si>
  <si>
    <t>Si/(mg</t>
  </si>
  <si>
    <t>CO3.4</t>
  </si>
  <si>
    <t>ALH 82101</t>
  </si>
  <si>
    <t>P/(mg</t>
  </si>
  <si>
    <t>CO3.5</t>
  </si>
  <si>
    <t>ALH 83108</t>
  </si>
  <si>
    <t>mg/g</t>
  </si>
  <si>
    <t>mug/g</t>
  </si>
  <si>
    <t>ng/g</t>
  </si>
  <si>
    <t>S/(mgg</t>
  </si>
  <si>
    <t>l)</t>
  </si>
  <si>
    <t>CO3.6</t>
  </si>
  <si>
    <t>ALHA77003</t>
  </si>
  <si>
    <t>45:60</t>
  </si>
  <si>
    <t>Table 3</t>
  </si>
  <si>
    <t>← used to convert to ppm</t>
  </si>
  <si>
    <t>c</t>
  </si>
  <si>
    <t>1)</t>
  </si>
  <si>
    <t>CV3</t>
  </si>
  <si>
    <t>ALH 84028</t>
  </si>
  <si>
    <t>Murray</t>
  </si>
  <si>
    <t>R/tu</t>
  </si>
  <si>
    <t>gg-1)</t>
  </si>
  <si>
    <t>Leoville</t>
  </si>
  <si>
    <t>Ca/</t>
  </si>
  <si>
    <t>MET 430</t>
  </si>
  <si>
    <t>(|ig</t>
  </si>
  <si>
    <t>MIL 7002</t>
  </si>
  <si>
    <t>QUE 99038</t>
  </si>
  <si>
    <t>Cold Bokkevel</t>
  </si>
  <si>
    <t>CV3-an.</t>
  </si>
  <si>
    <t>MET 1017</t>
  </si>
  <si>
    <t>Ti/tugg-1)</t>
  </si>
  <si>
    <t>CH3</t>
  </si>
  <si>
    <t>PCA 91467</t>
  </si>
  <si>
    <t>Kainsaz</t>
  </si>
  <si>
    <t>v/Cugg-1)</t>
  </si>
  <si>
    <t>CK4</t>
  </si>
  <si>
    <t>ALH 85002</t>
  </si>
  <si>
    <t>Cr/(mgg_1)</t>
  </si>
  <si>
    <t>LAR 4318</t>
  </si>
  <si>
    <t>MIL 07002</t>
  </si>
  <si>
    <t>Mn/(mgg_1)</t>
  </si>
  <si>
    <t>CK4/5</t>
  </si>
  <si>
    <t>PCA 82500</t>
  </si>
  <si>
    <t>CK</t>
  </si>
  <si>
    <t>Fe/(mgg-‘)</t>
  </si>
  <si>
    <r>
      <t>CI</t>
    </r>
    <r>
      <rPr>
        <sz val="6"/>
        <rFont val="Times New Roman"/>
        <family val="1"/>
      </rPr>
      <t>a</t>
    </r>
  </si>
  <si>
    <t>Normalization</t>
  </si>
  <si>
    <t xml:space="preserve">Source: </t>
  </si>
  <si>
    <t>average</t>
  </si>
  <si>
    <t>CR</t>
  </si>
  <si>
    <t xml:space="preserve">diameter </t>
  </si>
  <si>
    <t>sphere (m^3)</t>
  </si>
  <si>
    <t>cube (m^3)</t>
  </si>
  <si>
    <t>art</t>
  </si>
  <si>
    <t>stdev</t>
  </si>
  <si>
    <t>Mean</t>
  </si>
  <si>
    <t>Co/(ng</t>
  </si>
  <si>
    <t>Table 3: Dah19b</t>
  </si>
  <si>
    <t>Chondrite ungrouped</t>
  </si>
  <si>
    <t>Ni/(mgg-‘)</t>
  </si>
  <si>
    <t>Category</t>
  </si>
  <si>
    <t>Material</t>
  </si>
  <si>
    <t>Source:</t>
  </si>
  <si>
    <t>Cu/(ngg'*)</t>
  </si>
  <si>
    <t>#</t>
  </si>
  <si>
    <t>Symbol</t>
  </si>
  <si>
    <t>Density</t>
  </si>
  <si>
    <t>Units</t>
  </si>
  <si>
    <t>FE26</t>
  </si>
  <si>
    <t>CO27</t>
  </si>
  <si>
    <t>NI28</t>
  </si>
  <si>
    <t>RU44</t>
  </si>
  <si>
    <t>RH45</t>
  </si>
  <si>
    <t>PD46</t>
  </si>
  <si>
    <t>OS76</t>
  </si>
  <si>
    <t>IR77</t>
  </si>
  <si>
    <t>PT78</t>
  </si>
  <si>
    <t>AU79</t>
  </si>
  <si>
    <t>FerroMag</t>
  </si>
  <si>
    <t>MMT17, Table 3</t>
  </si>
  <si>
    <t>Zn/(ngg-*)</t>
  </si>
  <si>
    <t>Hydrogen</t>
  </si>
  <si>
    <t>g/L</t>
  </si>
  <si>
    <t>Wasson and Kallemeyn (1988) quoted from MMT17, Midpoint of range in Table 5</t>
  </si>
  <si>
    <t>Ga/</t>
  </si>
  <si>
    <t>(|xg</t>
  </si>
  <si>
    <t>*)</t>
  </si>
  <si>
    <t>He</t>
  </si>
  <si>
    <t>Helium</t>
  </si>
  <si>
    <t>Ge/(ngg*‘)</t>
  </si>
  <si>
    <t>Li</t>
  </si>
  <si>
    <t>Lithium</t>
  </si>
  <si>
    <t>g/cc</t>
  </si>
  <si>
    <t>As/tUgg</t>
  </si>
  <si>
    <t>Be</t>
  </si>
  <si>
    <t>Beryllium</t>
  </si>
  <si>
    <t>Se</t>
  </si>
  <si>
    <t>/dig</t>
  </si>
  <si>
    <t>B</t>
  </si>
  <si>
    <t>Boron</t>
  </si>
  <si>
    <t>Br/(ng</t>
  </si>
  <si>
    <t>C</t>
  </si>
  <si>
    <t>Carbon</t>
  </si>
  <si>
    <t>REE</t>
  </si>
  <si>
    <t>Rb/</t>
  </si>
  <si>
    <t>(fig</t>
  </si>
  <si>
    <t>g”1)</t>
  </si>
  <si>
    <t>N</t>
  </si>
  <si>
    <t>Nitrogen</t>
  </si>
  <si>
    <t>Sr/(ngg</t>
  </si>
  <si>
    <t>O</t>
  </si>
  <si>
    <t>Oxygen</t>
  </si>
  <si>
    <t>Wasson and Kallemeyn (1988) Averages from Table 2</t>
  </si>
  <si>
    <t>Fluorine</t>
  </si>
  <si>
    <t>Ne</t>
  </si>
  <si>
    <t>Neon</t>
  </si>
  <si>
    <t>Y/(ngg-‘)</t>
  </si>
  <si>
    <t>Na</t>
  </si>
  <si>
    <t>Sodium</t>
  </si>
  <si>
    <t>Ag</t>
  </si>
  <si>
    <t>Z</t>
  </si>
  <si>
    <t>r</t>
  </si>
  <si>
    <t>(H</t>
  </si>
  <si>
    <t>Mg</t>
  </si>
  <si>
    <t>Magnesium</t>
  </si>
  <si>
    <t>MMT17, Table 2</t>
  </si>
  <si>
    <t>Nb/fngg-1)</t>
  </si>
  <si>
    <t>Al</t>
  </si>
  <si>
    <t>Aluminum</t>
  </si>
  <si>
    <t>Mo/</t>
  </si>
  <si>
    <t>g_l)</t>
  </si>
  <si>
    <t>Si</t>
  </si>
  <si>
    <t>Silicon</t>
  </si>
  <si>
    <t>Bu/</t>
  </si>
  <si>
    <t>Phosphorus</t>
  </si>
  <si>
    <t>■</t>
  </si>
  <si>
    <t>•—</t>
  </si>
  <si>
    <t>S</t>
  </si>
  <si>
    <t>Sulfur</t>
  </si>
  <si>
    <t>Pd/</t>
  </si>
  <si>
    <t>g~‘)</t>
  </si>
  <si>
    <t>Chlorine</t>
  </si>
  <si>
    <t>Ag/(ng</t>
  </si>
  <si>
    <t>Ar</t>
  </si>
  <si>
    <t>Argon</t>
  </si>
  <si>
    <t>Gd/</t>
  </si>
  <si>
    <t>Potassium</t>
  </si>
  <si>
    <t>V</t>
  </si>
  <si>
    <t>(</t>
  </si>
  <si>
    <t>ngg~*)</t>
  </si>
  <si>
    <t>Ca</t>
  </si>
  <si>
    <t>Calcium</t>
  </si>
  <si>
    <t>Bn/</t>
  </si>
  <si>
    <t>**</t>
  </si>
  <si>
    <t>*</t>
  </si>
  <si>
    <t>Scandium</t>
  </si>
  <si>
    <t>Sb/(ngg-‘)</t>
  </si>
  <si>
    <t>Ti</t>
  </si>
  <si>
    <t>Titanium</t>
  </si>
  <si>
    <t>Te/</t>
  </si>
  <si>
    <t>Vanadium</t>
  </si>
  <si>
    <t>I/("g</t>
  </si>
  <si>
    <t>‘)</t>
  </si>
  <si>
    <t>Chromium</t>
  </si>
  <si>
    <t>Mn</t>
  </si>
  <si>
    <t>Manganese</t>
  </si>
  <si>
    <t>Cs/(ngg</t>
  </si>
  <si>
    <t>Ba/(ngg-‘)</t>
  </si>
  <si>
    <t>—-</t>
  </si>
  <si>
    <t>La/</t>
  </si>
  <si>
    <t>Copper</t>
  </si>
  <si>
    <t>Ce/(ngg</t>
  </si>
  <si>
    <t>Zinc</t>
  </si>
  <si>
    <t>Water</t>
  </si>
  <si>
    <t>http://www.ibiblio.org/lunar/school/solar_system/minecarb.html</t>
  </si>
  <si>
    <t>Pr/</t>
  </si>
  <si>
    <t>ng</t>
  </si>
  <si>
    <t>Ga</t>
  </si>
  <si>
    <t>Gallium</t>
  </si>
  <si>
    <t>Rest</t>
  </si>
  <si>
    <t>Nd/(ngg-‘)</t>
  </si>
  <si>
    <t>Ge</t>
  </si>
  <si>
    <t>Germanium</t>
  </si>
  <si>
    <t xml:space="preserve">Notes:  FerroMag=ferro magnetic, PGM=platinum group metal, REE=rare earth element, </t>
  </si>
  <si>
    <t>Sm/</t>
  </si>
  <si>
    <t>As</t>
  </si>
  <si>
    <t>Arsenic</t>
  </si>
  <si>
    <t>Eu/(ngg“l)</t>
  </si>
  <si>
    <t>Selenium</t>
  </si>
  <si>
    <t>Gd/(ng</t>
  </si>
  <si>
    <t>Br</t>
  </si>
  <si>
    <t>Bromine</t>
  </si>
  <si>
    <t>Tb/</t>
  </si>
  <si>
    <t>Kr</t>
  </si>
  <si>
    <t>Krypton</t>
  </si>
  <si>
    <t>Gy/</t>
  </si>
  <si>
    <t>Rb</t>
  </si>
  <si>
    <t>Rubidium</t>
  </si>
  <si>
    <t>Ho/</t>
  </si>
  <si>
    <t>l</t>
  </si>
  <si>
    <t>)</t>
  </si>
  <si>
    <t>Sr</t>
  </si>
  <si>
    <t>Strontium</t>
  </si>
  <si>
    <t>Er/(ngg-≫)</t>
  </si>
  <si>
    <t>Yttrium</t>
  </si>
  <si>
    <t>Tm/(ngg</t>
  </si>
  <si>
    <t>Zr</t>
  </si>
  <si>
    <t>Zirconium</t>
  </si>
  <si>
    <t>Yb/(ngg-‘)</t>
  </si>
  <si>
    <t>Nb</t>
  </si>
  <si>
    <t>Niobium</t>
  </si>
  <si>
    <t>Lu/(ngg</t>
  </si>
  <si>
    <t>Mo</t>
  </si>
  <si>
    <t>Molybdenum</t>
  </si>
  <si>
    <t>Hf/(ngg-‘)</t>
  </si>
  <si>
    <t>Tc</t>
  </si>
  <si>
    <t>Technetium</t>
  </si>
  <si>
    <t>Ta/(ngg</t>
  </si>
  <si>
    <t>w</t>
  </si>
  <si>
    <t>g”')</t>
  </si>
  <si>
    <t>Re/</t>
  </si>
  <si>
    <t>Os/</t>
  </si>
  <si>
    <t>')</t>
  </si>
  <si>
    <t>Silver</t>
  </si>
  <si>
    <t>Ir/(ng</t>
  </si>
  <si>
    <t>Cd</t>
  </si>
  <si>
    <t>Cadmium</t>
  </si>
  <si>
    <t>In</t>
  </si>
  <si>
    <t>Indium</t>
  </si>
  <si>
    <t>Sn</t>
  </si>
  <si>
    <t>Tin</t>
  </si>
  <si>
    <t>Pl/(ngg-‘)</t>
  </si>
  <si>
    <r>
      <t>-</t>
    </r>
    <r>
      <rPr>
        <sz val="12"/>
        <rFont val="Times New Roman"/>
        <family val="1"/>
      </rPr>
      <t>'</t>
    </r>
  </si>
  <si>
    <t>'</t>
  </si>
  <si>
    <t>Sb</t>
  </si>
  <si>
    <t>Antimony</t>
  </si>
  <si>
    <t>Au/(ngg_1)</t>
  </si>
  <si>
    <t>Te</t>
  </si>
  <si>
    <t>Tellurium</t>
  </si>
  <si>
    <t>Hg/(ngg_1)</t>
  </si>
  <si>
    <t>Iodine</t>
  </si>
  <si>
    <t>Tl/</t>
  </si>
  <si>
    <t>Xe</t>
  </si>
  <si>
    <t>Xenon</t>
  </si>
  <si>
    <t>IPP</t>
  </si>
  <si>
    <t>Cs</t>
  </si>
  <si>
    <t>Cesium</t>
  </si>
  <si>
    <t>Ba</t>
  </si>
  <si>
    <t>Barium</t>
  </si>
  <si>
    <t>Pb/tUgg-1)</t>
  </si>
  <si>
    <r>
      <t>—</t>
    </r>
    <r>
      <rPr>
        <sz val="12"/>
        <rFont val="Times New Roman"/>
        <family val="1"/>
      </rPr>
      <t>'</t>
    </r>
  </si>
  <si>
    <t>v</t>
  </si>
  <si>
    <t>Lanthanum</t>
  </si>
  <si>
    <t>Bi/(ngg-‘)</t>
  </si>
  <si>
    <t>Cerium</t>
  </si>
  <si>
    <t>Th/</t>
  </si>
  <si>
    <t>Praseodymium</t>
  </si>
  <si>
    <t>U/(ng</t>
  </si>
  <si>
    <t>Neodymium</t>
  </si>
  <si>
    <t>Pm</t>
  </si>
  <si>
    <t>Promethium</t>
  </si>
  <si>
    <t>Samarium</t>
  </si>
  <si>
    <t>Europium</t>
  </si>
  <si>
    <t>Gadolinium</t>
  </si>
  <si>
    <t>Terbium</t>
  </si>
  <si>
    <t>Dysprosium</t>
  </si>
  <si>
    <t>Holmium</t>
  </si>
  <si>
    <t>Erbium</t>
  </si>
  <si>
    <t>Thulium</t>
  </si>
  <si>
    <t>Ytterbium</t>
  </si>
  <si>
    <t>Lutetium</t>
  </si>
  <si>
    <t>Hf</t>
  </si>
  <si>
    <t>Hafnium</t>
  </si>
  <si>
    <t>Ta</t>
  </si>
  <si>
    <t>Tantalum</t>
  </si>
  <si>
    <t>W</t>
  </si>
  <si>
    <t>Tungsten</t>
  </si>
  <si>
    <t>Re</t>
  </si>
  <si>
    <t>Rhenium</t>
  </si>
  <si>
    <t>Hg</t>
  </si>
  <si>
    <t>Mercury</t>
  </si>
  <si>
    <t>Tl</t>
  </si>
  <si>
    <t>Thallium</t>
  </si>
  <si>
    <t>Pb</t>
  </si>
  <si>
    <t>Lead</t>
  </si>
  <si>
    <t>Bi</t>
  </si>
  <si>
    <t>Bismuth</t>
  </si>
  <si>
    <t>Po</t>
  </si>
  <si>
    <t>Polonium</t>
  </si>
  <si>
    <t>Rn</t>
  </si>
  <si>
    <t>Radon</t>
  </si>
  <si>
    <t>Ra</t>
  </si>
  <si>
    <t>Radium</t>
  </si>
  <si>
    <t>Ac</t>
  </si>
  <si>
    <t>Actinium</t>
  </si>
  <si>
    <t>Th</t>
  </si>
  <si>
    <t>Thorium</t>
  </si>
  <si>
    <t>Pa</t>
  </si>
  <si>
    <t>Protactinium</t>
  </si>
  <si>
    <t>U</t>
  </si>
  <si>
    <t>Uranium</t>
  </si>
  <si>
    <t>Np</t>
  </si>
  <si>
    <t>Neptunium</t>
  </si>
  <si>
    <t>Pu</t>
  </si>
  <si>
    <t>Plutonium</t>
  </si>
  <si>
    <t>Am</t>
  </si>
  <si>
    <t>Americium</t>
  </si>
  <si>
    <t>Cm</t>
  </si>
  <si>
    <t>Curium</t>
  </si>
  <si>
    <t>Bk</t>
  </si>
  <si>
    <t>Berkelium</t>
  </si>
  <si>
    <t>Cf</t>
  </si>
  <si>
    <t>Californium</t>
  </si>
  <si>
    <t>Brdiey et al.</t>
  </si>
  <si>
    <r>
      <t>The smallest known near-Earth asteroid is 2008 TS</t>
    </r>
    <r>
      <rPr>
        <vertAlign val="subscript"/>
        <sz val="7"/>
        <color rgb="FF222222"/>
        <rFont val="Arial"/>
        <family val="2"/>
      </rPr>
      <t>26</t>
    </r>
    <r>
      <rPr>
        <sz val="8"/>
        <color rgb="FF222222"/>
        <rFont val="Arial"/>
        <family val="2"/>
      </rPr>
      <t> with an absolute magnitude of 33.2,</t>
    </r>
    <r>
      <rPr>
        <vertAlign val="superscript"/>
        <sz val="7"/>
        <color rgb="FF0B0080"/>
        <rFont val="Arial"/>
        <family val="2"/>
      </rPr>
      <t>[29]</t>
    </r>
    <r>
      <rPr>
        <sz val="8"/>
        <color rgb="FF222222"/>
        <rFont val="Arial"/>
        <family val="2"/>
      </rPr>
      <t> corresponding to a diameter of about 1 m (3.3 ft).</t>
    </r>
    <r>
      <rPr>
        <vertAlign val="superscript"/>
        <sz val="7"/>
        <color rgb="FF0B0080"/>
        <rFont val="Arial"/>
        <family val="2"/>
      </rPr>
      <t>[90]</t>
    </r>
    <r>
      <rPr>
        <sz val="8"/>
        <color rgb="FF222222"/>
        <rFont val="Arial"/>
        <family val="2"/>
      </rPr>
      <t> The largest such object is </t>
    </r>
    <r>
      <rPr>
        <sz val="8"/>
        <color rgb="FF0B0080"/>
        <rFont val="Arial"/>
        <family val="2"/>
      </rPr>
      <t>1036 Ganymed</t>
    </r>
    <r>
      <rPr>
        <sz val="8"/>
        <color rgb="FF222222"/>
        <rFont val="Arial"/>
        <family val="2"/>
      </rPr>
      <t>,</t>
    </r>
    <r>
      <rPr>
        <vertAlign val="superscript"/>
        <sz val="7"/>
        <color rgb="FF0B0080"/>
        <rFont val="Arial"/>
        <family val="2"/>
      </rPr>
      <t>[29]</t>
    </r>
    <r>
      <rPr>
        <sz val="8"/>
        <color rgb="FF222222"/>
        <rFont val="Arial"/>
        <family val="2"/>
      </rPr>
      <t> with an absolute magnitude of 9.45 and a diameter of about 38 km (24 mi).</t>
    </r>
    <r>
      <rPr>
        <vertAlign val="superscript"/>
        <sz val="7"/>
        <color rgb="FF0B0080"/>
        <rFont val="Arial"/>
        <family val="2"/>
      </rPr>
      <t>[91]</t>
    </r>
  </si>
  <si>
    <t>https://en.wikipedia.org/wiki/Near-Earth_object</t>
  </si>
  <si>
    <t>Mso</t>
  </si>
  <si>
    <t>F01</t>
  </si>
  <si>
    <t>F02</t>
  </si>
  <si>
    <t>As0</t>
  </si>
  <si>
    <t>n=</t>
  </si>
  <si>
    <t>payload to leo</t>
  </si>
  <si>
    <t>Ms1</t>
  </si>
  <si>
    <t>F11</t>
  </si>
  <si>
    <t>F12</t>
  </si>
  <si>
    <t>As1</t>
  </si>
  <si>
    <t>J1=</t>
  </si>
  <si>
    <t>J2=</t>
  </si>
  <si>
    <t>clean up all delta V</t>
  </si>
  <si>
    <t>Δv</t>
  </si>
  <si>
    <t>delta v</t>
  </si>
  <si>
    <t>https://echo.jpl.nasa.gov/~lance/delta_v/delta_v.rendezvous.html</t>
  </si>
  <si>
    <t>Leo</t>
  </si>
  <si>
    <t>GTO</t>
  </si>
  <si>
    <t>geostationary - at equator orbit at same as speed as earth spiins always at the same point above earth</t>
  </si>
  <si>
    <t>L4/5</t>
  </si>
  <si>
    <t>Earth C3</t>
  </si>
  <si>
    <t>geosynchronous - same plane as geostationary but doesn't have to be over the equator</t>
  </si>
  <si>
    <t>Lunar orbit</t>
  </si>
  <si>
    <t>Mars Transfer</t>
  </si>
  <si>
    <t>geotransfer orbit</t>
  </si>
  <si>
    <t>Lunar Land</t>
  </si>
  <si>
    <t>Mars C3</t>
  </si>
  <si>
    <t>LMO</t>
  </si>
  <si>
    <t>Mars Land</t>
  </si>
  <si>
    <t>LEO 2 Mars Landing</t>
  </si>
  <si>
    <t>https://medium.com/teamindus/rocket-science-101-the-tyranny-of-the-rocket-equation-491e0cf4dc6a</t>
  </si>
  <si>
    <r>
      <t xml:space="preserve">2. LEO to Low Lunar Orbit (LLO) = </t>
    </r>
    <r>
      <rPr>
        <b/>
        <sz val="10"/>
        <color theme="1"/>
        <rFont val="Courier New"/>
        <family val="3"/>
      </rPr>
      <t>4 km/s</t>
    </r>
    <r>
      <rPr>
        <sz val="10"/>
        <color theme="1"/>
        <rFont val="Courier New"/>
        <family val="3"/>
      </rPr>
      <t/>
    </r>
  </si>
  <si>
    <r>
      <t xml:space="preserve">3. LEO to surface of the Moon = </t>
    </r>
    <r>
      <rPr>
        <b/>
        <sz val="10"/>
        <color theme="1"/>
        <rFont val="Courier New"/>
        <family val="3"/>
      </rPr>
      <t>5.9 km/s</t>
    </r>
    <r>
      <rPr>
        <sz val="10"/>
        <color theme="1"/>
        <rFont val="Courier New"/>
        <family val="3"/>
      </rPr>
      <t/>
    </r>
  </si>
  <si>
    <r>
      <t xml:space="preserve">4. LEO to Mars Transfer Orbit = </t>
    </r>
    <r>
      <rPr>
        <b/>
        <sz val="10"/>
        <color theme="1"/>
        <rFont val="Courier New"/>
        <family val="3"/>
      </rPr>
      <t>4 km/s</t>
    </r>
    <r>
      <rPr>
        <sz val="10"/>
        <color theme="1"/>
        <rFont val="Courier New"/>
        <family val="3"/>
      </rPr>
      <t/>
    </r>
  </si>
  <si>
    <r>
      <t xml:space="preserve">5. LEO to the surface of Mars = </t>
    </r>
    <r>
      <rPr>
        <b/>
        <sz val="10"/>
        <color theme="1"/>
        <rFont val="Courier New"/>
        <family val="3"/>
      </rPr>
      <t>10.4 km/s</t>
    </r>
  </si>
  <si>
    <t>To lunar orbit</t>
  </si>
  <si>
    <t>To Earth Orbit</t>
  </si>
  <si>
    <t>Earth to LEO</t>
  </si>
  <si>
    <t>Total Δv</t>
  </si>
  <si>
    <t>https://space.stackexchange.com/questions/12011/how-could-a-90-m-s-delta-v-be-enough-to-commit-the-space-shuttle-to-landing</t>
  </si>
  <si>
    <t>Md</t>
  </si>
  <si>
    <t xml:space="preserve"> fuel and ship weight fron initial change</t>
  </si>
  <si>
    <t>initial mass of ship and fuel</t>
  </si>
  <si>
    <t>Initial ship weight</t>
  </si>
  <si>
    <t>Fo=</t>
  </si>
  <si>
    <t>Initial fuel use</t>
  </si>
  <si>
    <t xml:space="preserve">ships weight </t>
  </si>
  <si>
    <t>Increase Ship Weight</t>
  </si>
  <si>
    <t>share increase in ship weight</t>
  </si>
  <si>
    <t>fuel increase</t>
  </si>
  <si>
    <t>delta v1/delta v0</t>
  </si>
  <si>
    <t>New</t>
  </si>
  <si>
    <t>Weight Fuel</t>
  </si>
  <si>
    <t>=</t>
  </si>
  <si>
    <t>LEO to NEA</t>
  </si>
  <si>
    <t>BCF12</t>
  </si>
  <si>
    <t>NEA to Earth</t>
  </si>
  <si>
    <t>for 1000</t>
  </si>
  <si>
    <r>
      <t>Δv</t>
    </r>
    <r>
      <rPr>
        <vertAlign val="subscript"/>
        <sz val="11"/>
        <color theme="1"/>
        <rFont val="Times New Roman"/>
        <family val="1"/>
      </rPr>
      <t>o</t>
    </r>
  </si>
  <si>
    <t>adds 30 to delta v</t>
  </si>
  <si>
    <r>
      <t>Δv</t>
    </r>
    <r>
      <rPr>
        <vertAlign val="subscript"/>
        <sz val="11"/>
        <color theme="1"/>
        <rFont val="Times New Roman"/>
        <family val="1"/>
      </rPr>
      <t>1</t>
    </r>
  </si>
  <si>
    <r>
      <t>Ms</t>
    </r>
    <r>
      <rPr>
        <vertAlign val="subscript"/>
        <sz val="11"/>
        <color theme="1"/>
        <rFont val="Times New Roman"/>
        <family val="1"/>
      </rPr>
      <t>0</t>
    </r>
  </si>
  <si>
    <t>ship plus fuel left at asteroid</t>
  </si>
  <si>
    <t>Md= new ship and new fuel mass</t>
  </si>
  <si>
    <r>
      <t>F</t>
    </r>
    <r>
      <rPr>
        <vertAlign val="subscript"/>
        <sz val="11"/>
        <color theme="1"/>
        <rFont val="Times New Roman"/>
        <family val="1"/>
      </rPr>
      <t>0</t>
    </r>
  </si>
  <si>
    <t>←  asteroid wgt</t>
  </si>
  <si>
    <t>https://www.newscientist.com/article/dn10288-inflatable-cushions-to-act-as-spacecraft-heat-shields/</t>
  </si>
  <si>
    <t>Fn= total fuel required</t>
  </si>
  <si>
    <t>https://ntrs.nasa.gov/archive/nasa/casi.ntrs.nasa.gov/19880020452.pdf</t>
  </si>
  <si>
    <t>heat shield 15</t>
  </si>
  <si>
    <t>F1 dif Δv</t>
  </si>
  <si>
    <t>Compensate lower M</t>
  </si>
  <si>
    <t>LEO to NEA to Lunar orbit</t>
  </si>
  <si>
    <r>
      <t>delta v (km</t>
    </r>
    <r>
      <rPr>
        <vertAlign val="superscript"/>
        <sz val="11"/>
        <color theme="1"/>
        <rFont val="Times New Roman"/>
        <family val="1"/>
      </rPr>
      <t>2</t>
    </r>
    <r>
      <rPr>
        <sz val="11"/>
        <color theme="1"/>
        <rFont val="Times New Roman"/>
        <family val="1"/>
      </rPr>
      <t>/s</t>
    </r>
    <r>
      <rPr>
        <vertAlign val="superscript"/>
        <sz val="11"/>
        <color theme="1"/>
        <rFont val="Times New Roman"/>
        <family val="1"/>
      </rPr>
      <t>2</t>
    </r>
    <r>
      <rPr>
        <sz val="11"/>
        <color theme="1"/>
        <rFont val="Times New Roman"/>
        <family val="1"/>
      </rPr>
      <t>)</t>
    </r>
  </si>
  <si>
    <t>Leo 2 GTO</t>
  </si>
  <si>
    <t>LEO to NEA return</t>
  </si>
  <si>
    <t>breaking</t>
  </si>
  <si>
    <t>GTO 2 C3</t>
  </si>
  <si>
    <t>C3 to GTO (from BCF12)</t>
  </si>
  <si>
    <t>LEO 2 GTO</t>
  </si>
  <si>
    <t>C3 2 lunar orbit</t>
  </si>
  <si>
    <t>GTO 2 LEO</t>
  </si>
  <si>
    <t>JPL LEO 2 asteroid</t>
  </si>
  <si>
    <t>JPL Asteroid 2 Moon</t>
  </si>
  <si>
    <t>Out and back to moon</t>
  </si>
  <si>
    <t>Back to moon</t>
  </si>
  <si>
    <t>Out and back to Earth</t>
  </si>
  <si>
    <t>E</t>
  </si>
  <si>
    <t>Back to Earth</t>
  </si>
  <si>
    <t>C3 2 GTO</t>
  </si>
  <si>
    <t>Ast to C3</t>
  </si>
  <si>
    <t>Economies of scale</t>
  </si>
  <si>
    <t>Elasticity</t>
  </si>
  <si>
    <t>mass at lift off kg</t>
  </si>
  <si>
    <t>pay load to leo</t>
  </si>
  <si>
    <t xml:space="preserve">Atlas V  </t>
  </si>
  <si>
    <t>https://www.ulalaunch.com/rockets/atlas-v</t>
  </si>
  <si>
    <t xml:space="preserve">Falcon Heavy </t>
  </si>
  <si>
    <t>https://en.wikipedia.org/wiki/Falcon_Heavy</t>
  </si>
  <si>
    <t>Δv km/s^2</t>
  </si>
  <si>
    <t>Earth 2 LEO</t>
  </si>
  <si>
    <t>9.3-10</t>
  </si>
  <si>
    <t>https://en.wikipedia.org/wiki/Delta-v_budget</t>
  </si>
  <si>
    <t>LEO-C3</t>
  </si>
  <si>
    <t>C3-LLO</t>
  </si>
  <si>
    <t>LEO 2 LLO</t>
  </si>
  <si>
    <t>LLO 2 LEO with aerobrake</t>
  </si>
  <si>
    <t>Space Shuttle LEO 2 Earth</t>
  </si>
  <si>
    <t xml:space="preserve">aerobraking from moon to LEO </t>
  </si>
  <si>
    <t>heat shields increase mass by 15</t>
  </si>
  <si>
    <t>LEO 2 Asteroid</t>
  </si>
  <si>
    <t>1.5 to 2 km</t>
  </si>
  <si>
    <t>C3 2  LEO</t>
  </si>
  <si>
    <t>aerobraking LEO to earth</t>
  </si>
  <si>
    <t>5-7 of asteroids are metallic</t>
  </si>
  <si>
    <t>https://www.space.com/51-asteroids-formation-discovery-and-exploration.html</t>
  </si>
  <si>
    <t xml:space="preserve">Brophy et al (2012): Mission Δv and fuel Use  </t>
  </si>
  <si>
    <t>LEO→C3</t>
  </si>
  <si>
    <t>C3→Asteroid</t>
  </si>
  <si>
    <t>Asteroid→LL0</t>
  </si>
  <si>
    <t>Earth→LEO</t>
  </si>
  <si>
    <t>Asteroid→C3</t>
  </si>
  <si>
    <t>C3→LEO*</t>
  </si>
  <si>
    <t>LEO→Earth*</t>
  </si>
  <si>
    <t>Notes: *with aerobraking, LLO = low lunar orbit, LEO = low earth orbit, C3 = point of escape from Earth's gravity, Brophy et al. (2012), Table 4.</t>
  </si>
  <si>
    <t>a</t>
  </si>
  <si>
    <t>b</t>
  </si>
  <si>
    <t>Sources: a=Infogalactic (2016), b = Brophy et al. (2012), Table 5, c = Stack Exchange (2016)</t>
  </si>
  <si>
    <t>Pv Rev through 2049</t>
  </si>
  <si>
    <t>D_Case 1 Base</t>
  </si>
  <si>
    <t>D_Case 2 2×PM</t>
  </si>
  <si>
    <t>D_Case 3 2×PM, 1.1×Yg</t>
  </si>
  <si>
    <t>D_Case 4 10×PM</t>
  </si>
  <si>
    <t>D_Case 5 10×PM,1.1×Yg</t>
  </si>
  <si>
    <t>D_Case 6 10×PM, 1.1×Yg, 3×NI</t>
  </si>
  <si>
    <t>D_Case 7 10×PM, 1.1×Yg, 3×NI, Esp=0</t>
  </si>
  <si>
    <t>D_Case 8 10×PM, 1.1×Yg, 3×NI, Esp=0, Edy×2</t>
  </si>
  <si>
    <t>D_Case 9 10×PM, 1.1×Yg, 3×NI, Esp=0, Edy ×2, Edp×0.5</t>
  </si>
  <si>
    <t>i=0.1</t>
  </si>
  <si>
    <t>Notes: 2 ×PM = doubling the concentration of precious metals, 1.1 × Yg = increasing income growth rate by 10%, 3 × NI= tripling nickel content, Esp=0 gives Earthly supply elasticity of 0, and Edy × 2 doubles the income elasticity of demand</t>
  </si>
  <si>
    <t>Multiply design cost →</t>
  </si>
  <si>
    <t>Multiply ship cost →</t>
  </si>
  <si>
    <t>Multiply Launch cost →]</t>
  </si>
  <si>
    <t>Operation guidance →</t>
  </si>
  <si>
    <t>Reserve's share →</t>
  </si>
  <si>
    <t>Fuel save →</t>
  </si>
  <si>
    <t>Fuel cost/t 10^6→</t>
  </si>
  <si>
    <t>operating cost $/t</t>
  </si>
  <si>
    <t>Table 12 Launch Cost, Mass and Fuel Needed for Three Different Sized Asteroid Mining Missions</t>
  </si>
  <si>
    <t>V=(4/3*πr3)</t>
  </si>
  <si>
    <t>A=(4*πr2)</t>
  </si>
  <si>
    <t>Falcon 9 (1000 t)</t>
  </si>
  <si>
    <t>Falcon Heavy (4,500 t)</t>
  </si>
  <si>
    <t>Saturn V (10,000 t)</t>
  </si>
  <si>
    <t>NPV $/project</t>
  </si>
  <si>
    <t>Notes: See notes under Table 11, 0.9 of revenue is taken to allow for smelting. Earthly milling costs are included in costs.</t>
  </si>
  <si>
    <t xml:space="preserve">Table 11: Revenues, Costs, and NPV for 1,000 t annual asteroid material return for 20 years 2030 to 2050 </t>
  </si>
  <si>
    <t>i for revenue estimates=</t>
  </si>
  <si>
    <t>D_Case 1, S_Case1</t>
  </si>
  <si>
    <t>D_Case 1, Cost_Case2</t>
  </si>
  <si>
    <t>D_Case 1, Cost_Case3</t>
  </si>
  <si>
    <t>D_Case 2, Cost_Case1</t>
  </si>
  <si>
    <t>D_Case 2, Cost_Case2</t>
  </si>
  <si>
    <t>D_Case 2, Cost_Case3</t>
  </si>
  <si>
    <t>D_Case 3, Cost_Case1</t>
  </si>
  <si>
    <t>D_Case 3, Cost_Case2</t>
  </si>
  <si>
    <t>D_Case 3, Cost_Case3</t>
  </si>
  <si>
    <t>D_Case 4, Cost_Case1</t>
  </si>
  <si>
    <t>D_Case 4, Cost_Case2</t>
  </si>
  <si>
    <t>D_Case 4, Cost_Case3</t>
  </si>
  <si>
    <t>D_Case 5, Cost_Case1</t>
  </si>
  <si>
    <t>D_Case 5, Cost_Case2</t>
  </si>
  <si>
    <t>D_Case 5, Cost_Case3</t>
  </si>
  <si>
    <t>D_Case 6, Cost_Case1</t>
  </si>
  <si>
    <t>D_Case 6, Cost_Case2</t>
  </si>
  <si>
    <t>D_Case 6, Cost_Case3</t>
  </si>
  <si>
    <t>D_Case 7, Cost_Case1</t>
  </si>
  <si>
    <t>D_Case 7, Cost_Case2</t>
  </si>
  <si>
    <t>D_Case 7, Cost_Case3</t>
  </si>
  <si>
    <t>D_Case 8, Cost_Case1</t>
  </si>
  <si>
    <t>D_Case 8, Cost_Case2</t>
  </si>
  <si>
    <t>D_Case 8, Cost_Case3</t>
  </si>
  <si>
    <t>D_Case 9, Cost_Case1</t>
  </si>
  <si>
    <t>D_Case 9, Cost_Case2</t>
  </si>
  <si>
    <t>D_Case 9, Cost_Case3</t>
  </si>
  <si>
    <t>D_Case 10, Cost_Case1</t>
  </si>
  <si>
    <t>D_Case 10, Cost_Case2</t>
  </si>
  <si>
    <t>D_Case10, Cost_Case3</t>
  </si>
  <si>
    <t>D_Case 13, Cost_Case1</t>
  </si>
  <si>
    <t>D_Case 13, Cost_Case2</t>
  </si>
  <si>
    <t>D_Case 13, Cost_Case3</t>
  </si>
  <si>
    <t>D_Case 14, Cost_Case1</t>
  </si>
  <si>
    <t>D_Case 14, Cost_Case2</t>
  </si>
  <si>
    <t>D_Case 14, Cost_Case3</t>
  </si>
  <si>
    <t>D_Case 15, Cost_Case1</t>
  </si>
  <si>
    <t>D_Case 15, Cost_Case3</t>
  </si>
  <si>
    <t>M4=2*0.82675*10^6</t>
  </si>
  <si>
    <t>M4=0.82675*10^6</t>
  </si>
  <si>
    <t>NI back in with PM10</t>
  </si>
  <si>
    <t>0.9*PV Revenue</t>
  </si>
  <si>
    <t>1.1×Yg, Esp=0, Edy ×2, Edp×0.5</t>
  </si>
  <si>
    <t>solid gold base case</t>
  </si>
  <si>
    <t>Half gold at expense iron base case demand</t>
  </si>
  <si>
    <t>Discount factor (1/(1+i))^ (y-2020)</t>
  </si>
  <si>
    <t>corrected</t>
  </si>
  <si>
    <t>DGL20b, T4</t>
  </si>
  <si>
    <t>Table 4 Revenues, Costs, and NPRV of Space Mining</t>
  </si>
  <si>
    <t>Case</t>
  </si>
  <si>
    <t>PV Revenues</t>
  </si>
  <si>
    <t>PV Cost</t>
  </si>
  <si>
    <t>NPV Space Mining</t>
  </si>
  <si>
    <t>Demand</t>
  </si>
  <si>
    <t>1.</t>
  </si>
  <si>
    <t>case 1</t>
  </si>
  <si>
    <t>2.</t>
  </si>
  <si>
    <t>case 2</t>
  </si>
  <si>
    <t>3.</t>
  </si>
  <si>
    <t>case 3</t>
  </si>
  <si>
    <t>4.</t>
  </si>
  <si>
    <t>5.</t>
  </si>
  <si>
    <t>6.</t>
  </si>
  <si>
    <t>case 15</t>
  </si>
  <si>
    <t>7.</t>
  </si>
  <si>
    <t>8.</t>
  </si>
  <si>
    <t>9.</t>
  </si>
  <si>
    <t>10.</t>
  </si>
  <si>
    <r>
      <rPr>
        <i/>
        <sz val="11"/>
        <color theme="1"/>
        <rFont val="Times New Roman"/>
        <family val="1"/>
      </rPr>
      <t>Source</t>
    </r>
    <r>
      <rPr>
        <sz val="11"/>
        <color theme="1"/>
        <rFont val="Times New Roman"/>
        <family val="1"/>
      </rPr>
      <t>:  Authors computations. For more explanation of inputs, addition and more complete simulation results, see Dahl (2019a, 2019b). For the simulation model see http://dahl.mines.edu.SpaceMining.xlsx.</t>
    </r>
  </si>
  <si>
    <t>Notes: Supply Case 1: Cost computations do not include milling and smelting costs on Earth, project is 20 years. Cases 2-10: Project is 40 years, cost includes milling at $565 per tonne and revenues have been reduced by 10 to pay for smelting. Cases 1-3: Base case demand assumptions from Table 1.  Case 4&amp;6: Optimistic demand case, 0.5 times demand elasticity, 0 supply elasticity, 2 times metal demand incomc elasticity, 1.1 times income growth.  Discount rate is 10 for all but case 8. Case 5&amp;6: Increase the concentration for OS by 3, IR by 35 and the rest of the precious metals by 100. The discount rate is 10 for all but case 8. Case 7: Reduction in cost that would push case 3 demand into a profitable zone. Case 8: Reduction in cost that would push case 3 demand  with a discount rate of 20 into a profitable zone. Case 9: All of the metal content in the asteroid is gold. Case 10: Gold is increased to half of the metal content at the expense of iron.</t>
  </si>
  <si>
    <t>Cost Case 2, Cell G8-4500</t>
  </si>
  <si>
    <t>Cost Case 3, Cell G8=10,000</t>
  </si>
  <si>
    <t>Cost Case 4, Cell G8=10,000, J21=0.021</t>
  </si>
  <si>
    <t>PV Rev through 2069</t>
  </si>
  <si>
    <t>D_Case 11, Cost_Case1</t>
  </si>
  <si>
    <t>D_Case 11, Cost_Case2</t>
  </si>
  <si>
    <t>D_Case 11, Cost_Case3</t>
  </si>
  <si>
    <t>D_Case 12, Cost_Case1</t>
  </si>
  <si>
    <t>D_Case 12, Cost_Case2</t>
  </si>
  <si>
    <t>D_Case 12, Cost_Case3</t>
  </si>
  <si>
    <t>DGL20</t>
  </si>
  <si>
    <t>Source: Table 11, 13, 14, 15 in Dahl (2000b)</t>
  </si>
  <si>
    <t>PV total</t>
  </si>
  <si>
    <t>PV(missions)</t>
  </si>
  <si>
    <t>Cost Case 4, Cell G8=10,000, Cell H19=0.2, J21=0.005</t>
  </si>
  <si>
    <t>Milling $/tonne</t>
  </si>
  <si>
    <t>Scale Mission Cost</t>
  </si>
  <si>
    <t>mission 11-20</t>
  </si>
  <si>
    <t>mission 11-40</t>
  </si>
  <si>
    <t>asteroid weight =</t>
  </si>
  <si>
    <t>2018 $</t>
  </si>
  <si>
    <t xml:space="preserve">Xenon Fuel </t>
  </si>
  <si>
    <r>
      <t>Xenon Fuel 12.9 tonnes@1.2 × 10</t>
    </r>
    <r>
      <rPr>
        <b/>
        <vertAlign val="superscript"/>
        <sz val="11"/>
        <color theme="1"/>
        <rFont val="Times New Roman"/>
        <family val="1"/>
      </rPr>
      <t>6</t>
    </r>
    <r>
      <rPr>
        <b/>
        <sz val="11"/>
        <color theme="1"/>
        <rFont val="Times New Roman"/>
        <family val="1"/>
      </rPr>
      <t xml:space="preserve"> $/t</t>
    </r>
  </si>
  <si>
    <t>Cost Case 1 asteroid weight =</t>
  </si>
  <si>
    <t>Total cost of missions</t>
  </si>
  <si>
    <t>case 10 optimistic demand</t>
  </si>
  <si>
    <t>case 14 base case with increased metal concentration, 8×OS, 35×IR, 100×other platinum metals</t>
  </si>
  <si>
    <t>PV Revenue</t>
  </si>
  <si>
    <t xml:space="preserve">Table 14: Revenues, Costs, and NPV for Cost Case 2 =4,500 t annual asteroid material return for 40 years 2030 to 2050 </t>
  </si>
  <si>
    <t xml:space="preserve">Table 15: Revenues, Costs, and NPV for Cost Case 3=10,000 t annual asteroid material return for 40 years 2030 to 2070 </t>
  </si>
  <si>
    <t>10×PM, 1.1×Yg, Esp=0, Edy ×2, Edp×0.5</t>
  </si>
  <si>
    <t>1.1×Yg, Esp=0, Edy ×2, Edp×0.5, 10×CO</t>
  </si>
  <si>
    <t>1.1×Yg, Esp=0, Edy ×2, Edp×0.5, 10×PM 10×CO</t>
  </si>
  <si>
    <t xml:space="preserve">1.1×Yg, Esp=0, Edy ×2, Edp×0.5, 953×Au </t>
  </si>
  <si>
    <t>D_Case 15 Cost_Case2</t>
  </si>
  <si>
    <t>PV Cost with milling $</t>
  </si>
  <si>
    <t>PV Cost missions $</t>
  </si>
  <si>
    <t>D_Case 17, Demand Case 3 but i = 0.2, Cost_Case 5 = 0.0064×Cost Case 3</t>
  </si>
  <si>
    <t>D_Case 16, Demand Case 3, Cost_Case4 = 0.02209×Cost Case 3</t>
  </si>
  <si>
    <t>Table 16: Revenues, Cost, and NPV for 10,000 t annual asteroid material return for 40 years 2030 to 2070 for Case 10-17</t>
  </si>
  <si>
    <t>Notes: See notes under Table 11and 14. 10×CO indicates that cobalt concentrations in the aseroid have been increased 10 times at the expense of iron. 10×PM indicates that all platinum metal concentrations have been increased 10 times at the expense of iron. 293×AU indicates that gold concentrations have been increased 953 times at the expense of iron.</t>
  </si>
  <si>
    <t>Case 10 D_Case 3 but 1.1×Yg, Esp=0, Edy ×2, Edp×0.5, Cost Case 3</t>
  </si>
  <si>
    <t>Case 11 D_Case 3 but 1.1×Yg, Esp=0, Edy ×2, Edp×0.5, 10×PM, Cost Case 3</t>
  </si>
  <si>
    <t>Case 12 = Demand Case 3 but 1.1×Yg, Esp=0, Edy ×2, Edp×0.5, 10×CO, Cost Case 3</t>
  </si>
  <si>
    <t>Case 13 Demand Case 3 but 1.1×Yg,  Esp=0, Edy ×2, Edp×0.5, 10×CO, 10×PM, Cost Case</t>
  </si>
  <si>
    <t>Case 15 Demand Case 3 but solid gold asteroid, cost case 3</t>
  </si>
  <si>
    <t>Case 16 Demand Case 3 Cost Case 4 =0.02209×Cost Case 3</t>
  </si>
  <si>
    <t>Case 17 Demand Case 3, but i=0.2,  Cost Case 5 = 0.00646×Cost Case 3</t>
  </si>
  <si>
    <t>DGL (2020b) Table 4</t>
  </si>
  <si>
    <t>Table 11, Demand Case 1, Cost Case 1</t>
  </si>
  <si>
    <t>Table 14, Demand Case 1, Cost Case 2</t>
  </si>
  <si>
    <t>Table 15, Demand Case 1, Cost Case 3</t>
  </si>
  <si>
    <t xml:space="preserve">Optimistic demand is </t>
  </si>
  <si>
    <t xml:space="preserve">11. </t>
  </si>
  <si>
    <t>Table 16, Case 10 optmistic demand Cost Case 3</t>
  </si>
  <si>
    <t>Table 16, Case 11 optimistic demand increasing  platinum metal concentration ten times, cost case 3</t>
  </si>
  <si>
    <t>Table 16, Case 12 optimistic demand increasing cobalt concentration ten times cost case 3</t>
  </si>
  <si>
    <t>Table 16, Case 13 optimistic demand increasing platinum metals and cobalt concentration ten times cost case 3</t>
  </si>
  <si>
    <t>Table 16, Case 14 optimistic demand increasing gold concentration 953 times, cost case 3</t>
  </si>
  <si>
    <t>Table 16, Case 15 base case demand but solid gold asteroid, cost case 3</t>
  </si>
  <si>
    <t>Table 16, Case 16 Demand Case 3 Cost Case 4 =0.02209×Cost Case 3</t>
  </si>
  <si>
    <t>Table 16, Case 17 Demand Case 3, but i=0.2,  Cost Case 5 = 0.00646×Cost Case 3</t>
  </si>
  <si>
    <t xml:space="preserve">Table 1, Brophy et al (2012) </t>
  </si>
  <si>
    <t>share of metal</t>
  </si>
  <si>
    <t>Diamet. (meters)</t>
  </si>
  <si>
    <t>Edy</t>
  </si>
  <si>
    <t>Edp</t>
  </si>
  <si>
    <t>Esp</t>
  </si>
  <si>
    <t>Co(27)</t>
  </si>
  <si>
    <t>Ni(28)</t>
  </si>
  <si>
    <t>Fe(26)</t>
  </si>
  <si>
    <t>Ru(44)</t>
  </si>
  <si>
    <t>Rh(45)</t>
  </si>
  <si>
    <t>Pd(46)</t>
  </si>
  <si>
    <t>Os(76)</t>
  </si>
  <si>
    <t>Ir(77)</t>
  </si>
  <si>
    <t>Pt(78)</t>
  </si>
  <si>
    <t>Au(79)</t>
  </si>
  <si>
    <t>Last updated 1/15/2021</t>
  </si>
  <si>
    <t>Table 4 Revenues, Costs, and NPV of Space Mining</t>
  </si>
  <si>
    <t>Last updated 12/15/2020</t>
  </si>
  <si>
    <t>Last accessed 12/15/2020</t>
  </si>
  <si>
    <t>D_Case 16, Cost_Case1</t>
  </si>
  <si>
    <t>D_Case 16, Cost_Case2</t>
  </si>
  <si>
    <t>D_Case 16, Cost_Case3</t>
  </si>
  <si>
    <t>gold concentrations needed in ModelDemand→</t>
  </si>
  <si>
    <t>D_Case 17, Demand Case 3, Cost_Case 4 = 0.022×Cost Case 1</t>
  </si>
  <si>
    <t>D_Case 18, Cost_Case 5</t>
  </si>
  <si>
    <t>A.</t>
  </si>
  <si>
    <t>B.</t>
  </si>
  <si>
    <t>C.</t>
  </si>
  <si>
    <t>D.</t>
  </si>
  <si>
    <t>E.</t>
  </si>
  <si>
    <t>F.</t>
  </si>
  <si>
    <t>G.</t>
  </si>
  <si>
    <t>I.</t>
  </si>
  <si>
    <t>0.9×PV Revenues</t>
  </si>
  <si>
    <t>Asteroid tonnrd</t>
  </si>
  <si>
    <t>Summarized from Worksheet A5SpaceAr</t>
  </si>
  <si>
    <t>Assumptions</t>
  </si>
  <si>
    <t>Base T1; Cost 1.</t>
  </si>
  <si>
    <t>Base T1; Cost 2.</t>
  </si>
  <si>
    <t>Base T1; Cost 3.</t>
  </si>
  <si>
    <t>optimistic demand=Base T1 but 1.1×Yg, Esp=0, Edy ×2, Edp×0.5; Cost 3</t>
  </si>
  <si>
    <t>Case 14 Demand Case 3 but 1.1×Yg, Esp=0, Edy×2, Edp×0.5, 953×Au, Cost Case 3</t>
  </si>
  <si>
    <t>Base T1 but all metal gold, Cost 3</t>
  </si>
  <si>
    <t>Base T1 except discount rate =0.2,; 0.0064×cost 3</t>
  </si>
  <si>
    <t>Base T1, 0.022×Cost 3</t>
  </si>
  <si>
    <t>2×PGM</t>
  </si>
  <si>
    <t>2×PGM, 1.1×Yg</t>
  </si>
  <si>
    <t>10×PGM</t>
  </si>
  <si>
    <t>10×PGM,1.1×Yg</t>
  </si>
  <si>
    <t>10×PGM, 1.1×Yg, 3×NI</t>
  </si>
  <si>
    <t>10×PGM, 1.1×Yg, 3×NI, Esp=0</t>
  </si>
  <si>
    <t>10×PGM, 1.1×Yg, 3×NI, Esp=0, Edy×2</t>
  </si>
  <si>
    <t>10×PGM, 1.1×Yg, 3×NI, Esp=0, Edy ×2, Edp×0.5</t>
  </si>
  <si>
    <t>optimistic demand but 10×PGM, Cost 3</t>
  </si>
  <si>
    <t>optimistic demand but 10×PGM, 10×Co; Cost 3</t>
  </si>
  <si>
    <t>H.</t>
  </si>
  <si>
    <r>
      <rPr>
        <i/>
        <sz val="11"/>
        <color theme="1"/>
        <rFont val="Times New Roman"/>
        <family val="1"/>
      </rPr>
      <t>Notes</t>
    </r>
    <r>
      <rPr>
        <b/>
        <sz val="11"/>
        <color theme="1"/>
        <rFont val="Times New Roman"/>
        <family val="1"/>
      </rPr>
      <t xml:space="preserve">: </t>
    </r>
    <r>
      <rPr>
        <sz val="11"/>
        <color theme="1"/>
        <rFont val="Times New Roman"/>
        <family val="1"/>
      </rPr>
      <t>Base T1 is taken from the assumptions in Table 1 plus income growth of 3.6% a year and discount rate of 0.1. Cost 1, 2, 3 are taken from Dahl (2020b), Table 11 &amp; 13. 1.1×Yg indicates the income growth has been increases by 10%, Esp=0 indicates the supply price elasticity is zero, Edy ×2 indicates all demand income elasticities have been doubled, Edp×0.5 indicates all demand price elasticities have been cut in half. Sicne smelting costs are typically 10% of sales revenue, 0.9*TR allows for smelting costs.</t>
    </r>
  </si>
  <si>
    <r>
      <rPr>
        <i/>
        <sz val="11"/>
        <color theme="1"/>
        <rFont val="Times New Roman"/>
        <family val="1"/>
      </rPr>
      <t>Source</t>
    </r>
    <r>
      <rPr>
        <sz val="11"/>
        <color theme="1"/>
        <rFont val="Times New Roman"/>
        <family val="1"/>
      </rPr>
      <t xml:space="preserve">:  The result were taken from the following tables in Dahl (2020b), </t>
    </r>
    <r>
      <rPr>
        <b/>
        <sz val="11"/>
        <color theme="1"/>
        <rFont val="Times New Roman"/>
        <family val="1"/>
      </rPr>
      <t>Case A</t>
    </r>
    <r>
      <rPr>
        <sz val="11"/>
        <color theme="1"/>
        <rFont val="Times New Roman"/>
        <family val="1"/>
      </rPr>
      <t xml:space="preserve">=table 11, D_Case1, Base, </t>
    </r>
    <r>
      <rPr>
        <b/>
        <sz val="11"/>
        <color theme="1"/>
        <rFont val="Times New Roman"/>
        <family val="1"/>
      </rPr>
      <t>Case B</t>
    </r>
    <r>
      <rPr>
        <sz val="11"/>
        <color theme="1"/>
        <rFont val="Times New Roman"/>
        <family val="1"/>
      </rPr>
      <t xml:space="preserve">=table 14, D_Case 1, Cost Case 2, </t>
    </r>
    <r>
      <rPr>
        <b/>
        <sz val="11"/>
        <color theme="1"/>
        <rFont val="Times New Roman"/>
        <family val="1"/>
      </rPr>
      <t>Case C</t>
    </r>
    <r>
      <rPr>
        <sz val="11"/>
        <color theme="1"/>
        <rFont val="Times New Roman"/>
        <family val="1"/>
      </rPr>
      <t xml:space="preserve">=table 15, D_Case 1 Base, Cost Case 3. </t>
    </r>
    <r>
      <rPr>
        <b/>
        <sz val="11"/>
        <color theme="1"/>
        <rFont val="Times New Roman"/>
        <family val="1"/>
      </rPr>
      <t xml:space="preserve">Case D, E, F, G, H, I </t>
    </r>
    <r>
      <rPr>
        <sz val="11"/>
        <color theme="1"/>
        <rFont val="Times New Roman"/>
        <family val="1"/>
      </rPr>
      <t>= table 16, Cases 10, 11, 13, 15, 16, 17. The results were simulated using models in http://dahl.mines.edu.SpaceMining.xlsx.</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</si>
</sst>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44" formatCode="_(&quot;$&quot;* #,##0.00_);_(&quot;$&quot;* \(#,##0.00\);_(&quot;$&quot;* &quot;-&quot;??_);_(@_)"/>
    <numFmt numFmtId="43" formatCode="_(* #,##0.00_);_(* \(#,##0.00\);_(* &quot;-&quot;??_);_(@_)"/>
    <numFmt numFmtId="164" formatCode="_(* #,##0_);_(* \(#,##0\);_(* &quot;-&quot;??_);_(@_)"/>
    <numFmt numFmtId="165" formatCode="0.0"/>
    <numFmt numFmtId="166" formatCode="0.000"/>
    <numFmt numFmtId="167" formatCode="_(* #,##0.000_);_(* \(#,##0.000\);_(* &quot;-&quot;??_);_(@_)"/>
    <numFmt numFmtId="168" formatCode="#,##0.0000"/>
    <numFmt numFmtId="169" formatCode="_(* #,##0.0_);_(* \(#,##0.0\);_(* &quot;-&quot;??_);_(@_)"/>
    <numFmt numFmtId="170" formatCode="###0.00"/>
    <numFmt numFmtId="171" formatCode="_(* #,##0.0000_);_(* \(#,##0.0000\);_(* &quot;-&quot;??_);_(@_)"/>
    <numFmt numFmtId="172" formatCode="0.0000"/>
    <numFmt numFmtId="173" formatCode="0.00000"/>
    <numFmt numFmtId="174" formatCode="0.0000000"/>
    <numFmt numFmtId="175" formatCode="0.00000000"/>
    <numFmt numFmtId="176" formatCode="0.0000E+00"/>
    <numFmt numFmtId="177" formatCode="0.000000"/>
    <numFmt numFmtId="178" formatCode="_(* #,##0.000000_);_(* \(#,##0.000000\);_(* &quot;-&quot;??_);_(@_)"/>
    <numFmt numFmtId="179" formatCode="#,##0.000"/>
    <numFmt numFmtId="180" formatCode="0.0000000000"/>
    <numFmt numFmtId="181" formatCode="0.0000%"/>
    <numFmt numFmtId="182" formatCode="0_);\(0\)"/>
    <numFmt numFmtId="183" formatCode="_(* #,##0.000_);_(* \(#,##0.000\);_(* &quot;-&quot;???_);_(@_)"/>
    <numFmt numFmtId="184" formatCode="_(* #,##0.00000000_);_(* \(#,##0.00000000\);_(* &quot;-&quot;??_);_(@_)"/>
    <numFmt numFmtId="185" formatCode="#,##0.0"/>
    <numFmt numFmtId="186" formatCode="0.0%"/>
    <numFmt numFmtId="187" formatCode="0.000E+00"/>
    <numFmt numFmtId="188" formatCode="#,##0.000000"/>
    <numFmt numFmtId="189" formatCode="&quot;$&quot;#,##0"/>
    <numFmt numFmtId="190" formatCode="&quot;$&quot;#,##0.00"/>
    <numFmt numFmtId="191" formatCode="&quot;$&quot;#,##0.0"/>
    <numFmt numFmtId="192" formatCode="#,##0.00000"/>
  </numFmts>
  <fonts count="77">
    <font>
      <sz val="11"/>
      <color theme="1"/>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color theme="1"/>
      <name val="Times New Roman"/>
      <family val="1"/>
    </font>
    <font>
      <u/>
      <sz val="11"/>
      <color rgb="FF0070C0"/>
      <name val="Calibri"/>
      <family val="2"/>
      <scheme val="minor"/>
    </font>
    <font>
      <sz val="10"/>
      <name val="Arial"/>
      <family val="2"/>
    </font>
    <font>
      <sz val="11"/>
      <color rgb="FF000000"/>
      <name val="Times New Roman"/>
      <family val="1"/>
    </font>
    <font>
      <b/>
      <sz val="11"/>
      <color theme="1"/>
      <name val="Times New Roman"/>
      <family val="1"/>
    </font>
    <font>
      <sz val="11"/>
      <color theme="1"/>
      <name val="Times New Roman"/>
      <family val="1"/>
    </font>
    <font>
      <sz val="10"/>
      <name val="Times New Roman"/>
      <family val="1"/>
    </font>
    <font>
      <sz val="11"/>
      <name val="Times New Roman"/>
      <family val="1"/>
    </font>
    <font>
      <sz val="12"/>
      <color theme="1"/>
      <name val="Times New Roman"/>
      <family val="1"/>
    </font>
    <font>
      <sz val="10"/>
      <name val="MS Sans Serif"/>
      <family val="2"/>
    </font>
    <font>
      <sz val="8"/>
      <name val="Times"/>
    </font>
    <font>
      <sz val="10"/>
      <name val="Arial"/>
      <family val="2"/>
    </font>
    <font>
      <sz val="11"/>
      <color theme="0"/>
      <name val="Calibri"/>
      <family val="2"/>
      <scheme val="minor"/>
    </font>
    <font>
      <u/>
      <sz val="11"/>
      <color theme="1"/>
      <name val="Times New Roman"/>
      <family val="1"/>
    </font>
    <font>
      <sz val="11"/>
      <color rgb="FFFF0000"/>
      <name val="times"/>
    </font>
    <font>
      <sz val="12"/>
      <color theme="1"/>
      <name val="Times New Roman"/>
      <family val="2"/>
    </font>
    <font>
      <sz val="11"/>
      <color rgb="FFFF0000"/>
      <name val="Times New Roman"/>
      <family val="1"/>
    </font>
    <font>
      <sz val="11"/>
      <name val="times"/>
    </font>
    <font>
      <i/>
      <sz val="11"/>
      <color rgb="FFFF0000"/>
      <name val="times"/>
    </font>
    <font>
      <sz val="11"/>
      <color theme="0"/>
      <name val="Times New Roman"/>
      <family val="1"/>
    </font>
    <font>
      <u/>
      <sz val="12"/>
      <color theme="1"/>
      <name val="Times New Roman"/>
      <family val="2"/>
    </font>
    <font>
      <vertAlign val="superscript"/>
      <sz val="11"/>
      <color theme="1"/>
      <name val="Times New Roman"/>
      <family val="1"/>
    </font>
    <font>
      <i/>
      <sz val="11"/>
      <color rgb="FFFF0000"/>
      <name val="Times New Roman"/>
      <family val="1"/>
    </font>
    <font>
      <i/>
      <sz val="11"/>
      <color theme="1"/>
      <name val="Times New Roman"/>
      <family val="1"/>
    </font>
    <font>
      <b/>
      <sz val="11"/>
      <name val="Times New Roman"/>
      <family val="1"/>
    </font>
    <font>
      <b/>
      <sz val="11"/>
      <color theme="0"/>
      <name val="Times New Roman"/>
      <family val="1"/>
    </font>
    <font>
      <b/>
      <vertAlign val="superscript"/>
      <sz val="11"/>
      <color theme="1"/>
      <name val="Times New Roman"/>
      <family val="1"/>
    </font>
    <font>
      <vertAlign val="subscript"/>
      <sz val="11"/>
      <color theme="1"/>
      <name val="Times New Roman"/>
      <family val="1"/>
    </font>
    <font>
      <sz val="12"/>
      <color rgb="FF595959"/>
      <name val="Times New Roman"/>
      <family val="1"/>
    </font>
    <font>
      <sz val="18"/>
      <color theme="0"/>
      <name val="Times New Roman"/>
      <family val="1"/>
    </font>
    <font>
      <b/>
      <vertAlign val="superscript"/>
      <sz val="11"/>
      <color theme="0"/>
      <name val="Times New Roman"/>
      <family val="1"/>
    </font>
    <font>
      <sz val="7"/>
      <color theme="1"/>
      <name val="Times New Roman"/>
      <family val="1"/>
    </font>
    <font>
      <b/>
      <sz val="12"/>
      <color theme="1"/>
      <name val="Times New Roman"/>
      <family val="1"/>
    </font>
    <font>
      <b/>
      <sz val="8.5"/>
      <name val="Times New Roman"/>
      <family val="1"/>
    </font>
    <font>
      <sz val="8.5"/>
      <name val="Times New Roman"/>
      <family val="1"/>
    </font>
    <font>
      <b/>
      <sz val="9"/>
      <name val="Times New Roman"/>
      <family val="1"/>
    </font>
    <font>
      <sz val="8.5"/>
      <color rgb="FF000000"/>
      <name val="Times New Roman"/>
      <family val="1"/>
    </font>
    <font>
      <sz val="6"/>
      <color rgb="FF000000"/>
      <name val="Times New Roman"/>
      <family val="1"/>
    </font>
    <font>
      <b/>
      <sz val="6.5"/>
      <name val="Times New Roman"/>
      <family val="1"/>
    </font>
    <font>
      <sz val="8.5"/>
      <name val="FmtmfwQvcccgMT2MIT"/>
    </font>
    <font>
      <sz val="4"/>
      <name val="Times New Roman"/>
      <family val="1"/>
    </font>
    <font>
      <sz val="5.5"/>
      <name val="Times New Roman"/>
      <family val="1"/>
    </font>
    <font>
      <sz val="9"/>
      <color theme="1"/>
      <name val="Times New Roman"/>
      <family val="1"/>
    </font>
    <font>
      <sz val="8"/>
      <color rgb="FF222222"/>
      <name val="Arial"/>
      <family val="2"/>
    </font>
    <font>
      <sz val="11"/>
      <color rgb="FF222222"/>
      <name val="Arial"/>
      <family val="2"/>
    </font>
    <font>
      <sz val="11"/>
      <color theme="1"/>
      <name val="Calibri"/>
      <family val="2"/>
    </font>
    <font>
      <i/>
      <sz val="8.5"/>
      <color rgb="FF000000"/>
      <name val="Times New Roman"/>
      <family val="1"/>
    </font>
    <font>
      <sz val="8.5"/>
      <color theme="1"/>
      <name val="Times New Roman"/>
      <family val="1"/>
    </font>
    <font>
      <sz val="6"/>
      <name val="Times New Roman"/>
      <family val="1"/>
    </font>
    <font>
      <b/>
      <sz val="7"/>
      <color theme="1"/>
      <name val="Arial"/>
      <family val="2"/>
    </font>
    <font>
      <sz val="7"/>
      <color theme="1"/>
      <name val="Arial"/>
      <family val="2"/>
    </font>
    <font>
      <i/>
      <sz val="5"/>
      <name val="Times New Roman"/>
      <family val="1"/>
    </font>
    <font>
      <i/>
      <sz val="4"/>
      <name val="Times New Roman"/>
      <family val="1"/>
    </font>
    <font>
      <sz val="12"/>
      <name val="Times New Roman"/>
      <family val="1"/>
    </font>
    <font>
      <vertAlign val="subscript"/>
      <sz val="7"/>
      <color rgb="FF222222"/>
      <name val="Arial"/>
      <family val="2"/>
    </font>
    <font>
      <vertAlign val="superscript"/>
      <sz val="7"/>
      <color rgb="FF0B0080"/>
      <name val="Arial"/>
      <family val="2"/>
    </font>
    <font>
      <sz val="8"/>
      <color rgb="FF0B0080"/>
      <name val="Arial"/>
      <family val="2"/>
    </font>
    <font>
      <sz val="10"/>
      <color theme="1"/>
      <name val="Courier New"/>
      <family val="3"/>
    </font>
    <font>
      <b/>
      <sz val="10"/>
      <color theme="1"/>
      <name val="Courier New"/>
      <family val="3"/>
    </font>
    <font>
      <b/>
      <sz val="12"/>
      <color theme="0"/>
      <name val="Times New Roman"/>
      <family val="1"/>
    </font>
    <font>
      <b/>
      <sz val="11"/>
      <color rgb="FF000000"/>
      <name val="Times New Roman"/>
      <family val="1"/>
    </font>
    <font>
      <b/>
      <sz val="11"/>
      <color rgb="FFFF0000"/>
      <name val="Times New Roman"/>
      <family val="1"/>
    </font>
  </fonts>
  <fills count="3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FFFF00"/>
        <bgColor indexed="64"/>
      </patternFill>
    </fill>
    <fill>
      <patternFill patternType="solid">
        <fgColor rgb="FFFFFFFF"/>
        <bgColor indexed="64"/>
      </patternFill>
    </fill>
    <fill>
      <patternFill patternType="solid">
        <fgColor theme="0"/>
        <bgColor indexed="64"/>
      </patternFill>
    </fill>
    <fill>
      <patternFill patternType="solid">
        <fgColor theme="1"/>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0000"/>
        <bgColor indexed="64"/>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4"/>
      </patternFill>
    </fill>
    <fill>
      <patternFill patternType="solid">
        <fgColor theme="5"/>
      </patternFill>
    </fill>
    <fill>
      <patternFill patternType="solid">
        <fgColor theme="9" tint="0.39997558519241921"/>
        <bgColor indexed="65"/>
      </patternFill>
    </fill>
    <fill>
      <patternFill patternType="solid">
        <fgColor theme="0" tint="-0.249977111117893"/>
        <bgColor indexed="64"/>
      </patternFill>
    </fill>
    <fill>
      <patternFill patternType="solid">
        <fgColor rgb="FFC0000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3300"/>
        <bgColor indexed="64"/>
      </patternFill>
    </fill>
    <fill>
      <patternFill patternType="solid">
        <fgColor rgb="FF00B0F0"/>
        <bgColor indexed="64"/>
      </patternFill>
    </fill>
    <fill>
      <patternFill patternType="solid">
        <fgColor rgb="FF92D050"/>
        <bgColor indexed="64"/>
      </patternFill>
    </fill>
    <fill>
      <patternFill patternType="solid">
        <fgColor theme="0" tint="-4.9989318521683403E-2"/>
        <bgColor indexed="64"/>
      </patternFill>
    </fill>
  </fills>
  <borders count="37">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top/>
      <bottom style="medium">
        <color rgb="FF000000"/>
      </bottom>
      <diagonal/>
    </border>
    <border>
      <left/>
      <right/>
      <top/>
      <bottom style="medium">
        <color rgb="FFC0C0C0"/>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s>
  <cellStyleXfs count="40">
    <xf numFmtId="4" fontId="0" fillId="0" borderId="0"/>
    <xf numFmtId="43" fontId="4" fillId="0" borderId="0" applyFon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1" applyNumberFormat="0" applyAlignment="0" applyProtection="0"/>
    <xf numFmtId="0" fontId="9" fillId="6" borderId="2" applyNumberFormat="0" applyAlignment="0" applyProtection="0"/>
    <xf numFmtId="0" fontId="10" fillId="6" borderId="1" applyNumberFormat="0" applyAlignment="0" applyProtection="0"/>
    <xf numFmtId="0" fontId="11" fillId="0" borderId="3" applyNumberFormat="0" applyFill="0" applyAlignment="0" applyProtection="0"/>
    <xf numFmtId="0" fontId="12" fillId="7" borderId="4" applyNumberFormat="0" applyAlignment="0" applyProtection="0"/>
    <xf numFmtId="0" fontId="13" fillId="0" borderId="0" applyNumberFormat="0" applyFill="0" applyBorder="0" applyAlignment="0" applyProtection="0"/>
    <xf numFmtId="0" fontId="4" fillId="8" borderId="5" applyNumberFormat="0" applyFont="0" applyAlignment="0" applyProtection="0"/>
    <xf numFmtId="0" fontId="14" fillId="0" borderId="0" applyNumberFormat="0" applyFill="0" applyBorder="0" applyAlignment="0" applyProtection="0"/>
    <xf numFmtId="0" fontId="28" fillId="0" borderId="0" applyNumberFormat="0" applyFill="0" applyBorder="0" applyAlignment="0" applyProtection="0"/>
    <xf numFmtId="0" fontId="16" fillId="0" borderId="0" applyNumberFormat="0" applyFill="0" applyBorder="0" applyAlignment="0" applyProtection="0"/>
    <xf numFmtId="0" fontId="17" fillId="0" borderId="0"/>
    <xf numFmtId="9" fontId="4" fillId="0" borderId="0" applyFont="0" applyFill="0" applyBorder="0" applyAlignment="0" applyProtection="0"/>
    <xf numFmtId="0" fontId="24" fillId="0" borderId="0"/>
    <xf numFmtId="0" fontId="25" fillId="0" borderId="0"/>
    <xf numFmtId="0" fontId="4" fillId="0" borderId="0"/>
    <xf numFmtId="43" fontId="25" fillId="0" borderId="0" applyFont="0" applyFill="0" applyBorder="0" applyAlignment="0" applyProtection="0"/>
    <xf numFmtId="0" fontId="17" fillId="0" borderId="0"/>
    <xf numFmtId="0" fontId="26" fillId="0" borderId="0"/>
    <xf numFmtId="0" fontId="30" fillId="0" borderId="0"/>
    <xf numFmtId="0" fontId="35"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3" fontId="20" fillId="0" borderId="0" applyFont="0" applyFill="0" applyBorder="0" applyAlignment="0" applyProtection="0"/>
    <xf numFmtId="186" fontId="20" fillId="0" borderId="0"/>
    <xf numFmtId="4"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20" fillId="0" borderId="0" applyFont="0" applyFill="0" applyBorder="0" applyAlignment="0" applyProtection="0"/>
    <xf numFmtId="43" fontId="1" fillId="0" borderId="0" applyFont="0" applyFill="0" applyBorder="0" applyAlignment="0" applyProtection="0"/>
  </cellStyleXfs>
  <cellXfs count="868">
    <xf numFmtId="4" fontId="0" fillId="0" borderId="0" xfId="0"/>
    <xf numFmtId="4" fontId="0" fillId="0" borderId="6" xfId="0" applyBorder="1"/>
    <xf numFmtId="4" fontId="0" fillId="0" borderId="0" xfId="0" applyBorder="1"/>
    <xf numFmtId="4" fontId="0" fillId="0" borderId="13" xfId="0" applyBorder="1"/>
    <xf numFmtId="164" fontId="0" fillId="0" borderId="6" xfId="1" applyNumberFormat="1" applyFont="1" applyBorder="1"/>
    <xf numFmtId="4" fontId="0" fillId="0" borderId="0" xfId="0" applyFill="1" applyBorder="1"/>
    <xf numFmtId="0" fontId="28" fillId="0" borderId="0" xfId="13"/>
    <xf numFmtId="164" fontId="0" fillId="0" borderId="0" xfId="1" applyNumberFormat="1" applyFont="1"/>
    <xf numFmtId="164" fontId="0" fillId="0" borderId="0" xfId="1" applyNumberFormat="1" applyFont="1" applyBorder="1"/>
    <xf numFmtId="4" fontId="0" fillId="0" borderId="0" xfId="0" applyFont="1"/>
    <xf numFmtId="4" fontId="0" fillId="0" borderId="0" xfId="0" applyFont="1" applyBorder="1"/>
    <xf numFmtId="4" fontId="0" fillId="0" borderId="6" xfId="0" applyFont="1" applyBorder="1"/>
    <xf numFmtId="4" fontId="0" fillId="0" borderId="0" xfId="0" applyFont="1" applyFill="1" applyBorder="1"/>
    <xf numFmtId="4" fontId="0" fillId="0" borderId="0" xfId="0" applyAlignment="1"/>
    <xf numFmtId="4" fontId="0" fillId="0" borderId="0" xfId="0" applyAlignment="1">
      <alignment horizontal="center"/>
    </xf>
    <xf numFmtId="2" fontId="0" fillId="0" borderId="6" xfId="0" applyNumberFormat="1" applyBorder="1"/>
    <xf numFmtId="4" fontId="0" fillId="0" borderId="0" xfId="0" applyAlignment="1">
      <alignment horizontal="left"/>
    </xf>
    <xf numFmtId="4" fontId="0" fillId="0" borderId="0" xfId="0" applyFill="1" applyBorder="1" applyAlignment="1">
      <alignment wrapText="1"/>
    </xf>
    <xf numFmtId="43" fontId="0" fillId="0" borderId="6" xfId="1" applyFont="1" applyBorder="1"/>
    <xf numFmtId="4" fontId="0" fillId="0" borderId="6" xfId="0" applyBorder="1" applyAlignment="1">
      <alignment wrapText="1"/>
    </xf>
    <xf numFmtId="165" fontId="0" fillId="0" borderId="6" xfId="0" applyNumberFormat="1" applyBorder="1"/>
    <xf numFmtId="1" fontId="0" fillId="0" borderId="6" xfId="0" applyNumberFormat="1" applyBorder="1"/>
    <xf numFmtId="4" fontId="0" fillId="0" borderId="0" xfId="0" applyAlignment="1">
      <alignment horizontal="center" wrapText="1"/>
    </xf>
    <xf numFmtId="4" fontId="0" fillId="0" borderId="0" xfId="0" applyAlignment="1">
      <alignment wrapText="1"/>
    </xf>
    <xf numFmtId="164" fontId="0" fillId="0" borderId="0" xfId="0" applyNumberFormat="1"/>
    <xf numFmtId="166" fontId="0" fillId="0" borderId="0" xfId="0" applyNumberFormat="1"/>
    <xf numFmtId="4" fontId="0" fillId="0" borderId="0" xfId="0"/>
    <xf numFmtId="4" fontId="0" fillId="0" borderId="0" xfId="0" applyAlignment="1">
      <alignment horizontal="right"/>
    </xf>
    <xf numFmtId="4" fontId="0" fillId="0" borderId="0" xfId="0" applyFont="1" applyAlignment="1">
      <alignment horizontal="center"/>
    </xf>
    <xf numFmtId="4" fontId="0" fillId="0" borderId="0" xfId="0" applyFont="1" applyFill="1"/>
    <xf numFmtId="4" fontId="0" fillId="0" borderId="0" xfId="0" applyFill="1"/>
    <xf numFmtId="4" fontId="0" fillId="9" borderId="0" xfId="0" applyFill="1"/>
    <xf numFmtId="2" fontId="0" fillId="0" borderId="0" xfId="0" applyNumberFormat="1"/>
    <xf numFmtId="2" fontId="0" fillId="0" borderId="0" xfId="0" applyNumberFormat="1" applyAlignment="1">
      <alignment horizontal="center"/>
    </xf>
    <xf numFmtId="4" fontId="0" fillId="0" borderId="0" xfId="0" applyFont="1" applyFill="1" applyBorder="1" applyAlignment="1">
      <alignment horizontal="left"/>
    </xf>
    <xf numFmtId="4" fontId="0" fillId="0" borderId="0" xfId="0" applyFont="1" applyBorder="1" applyAlignment="1">
      <alignment horizontal="center"/>
    </xf>
    <xf numFmtId="4" fontId="22" fillId="0" borderId="6" xfId="0" applyFont="1" applyBorder="1" applyAlignment="1">
      <alignment horizontal="center"/>
    </xf>
    <xf numFmtId="3" fontId="0" fillId="0" borderId="0" xfId="0" applyNumberFormat="1"/>
    <xf numFmtId="164" fontId="0" fillId="0" borderId="0" xfId="1" applyNumberFormat="1" applyFont="1" applyFill="1"/>
    <xf numFmtId="2" fontId="0" fillId="0" borderId="0" xfId="0" applyNumberFormat="1" applyFill="1"/>
    <xf numFmtId="4" fontId="0" fillId="13" borderId="0" xfId="0" applyFill="1"/>
    <xf numFmtId="4" fontId="0" fillId="0" borderId="0" xfId="0" applyFill="1" applyAlignment="1">
      <alignment horizontal="center"/>
    </xf>
    <xf numFmtId="168" fontId="0" fillId="0" borderId="0" xfId="0" applyNumberFormat="1"/>
    <xf numFmtId="4" fontId="0" fillId="0" borderId="0" xfId="0" quotePrefix="1"/>
    <xf numFmtId="167" fontId="0" fillId="0" borderId="0" xfId="0" applyNumberFormat="1"/>
    <xf numFmtId="43" fontId="0" fillId="0" borderId="0" xfId="1" applyFont="1"/>
    <xf numFmtId="4" fontId="0" fillId="0" borderId="6" xfId="0" applyBorder="1" applyAlignment="1">
      <alignment horizontal="left" wrapText="1"/>
    </xf>
    <xf numFmtId="2" fontId="0" fillId="0" borderId="6" xfId="0" applyNumberFormat="1" applyBorder="1" applyAlignment="1">
      <alignment wrapText="1"/>
    </xf>
    <xf numFmtId="1" fontId="0" fillId="9" borderId="0" xfId="0" applyNumberFormat="1" applyFill="1"/>
    <xf numFmtId="2" fontId="0" fillId="9" borderId="0" xfId="0" applyNumberFormat="1" applyFill="1"/>
    <xf numFmtId="4" fontId="0" fillId="0" borderId="6" xfId="0" applyBorder="1" applyAlignment="1">
      <alignment horizontal="center" wrapText="1"/>
    </xf>
    <xf numFmtId="0" fontId="0" fillId="0" borderId="0" xfId="1" applyNumberFormat="1" applyFont="1"/>
    <xf numFmtId="167" fontId="0" fillId="0" borderId="6" xfId="1" applyNumberFormat="1" applyFont="1" applyBorder="1"/>
    <xf numFmtId="43" fontId="0" fillId="0" borderId="0" xfId="1" applyNumberFormat="1" applyFont="1"/>
    <xf numFmtId="171" fontId="0" fillId="0" borderId="6" xfId="1" applyNumberFormat="1" applyFont="1" applyBorder="1"/>
    <xf numFmtId="4" fontId="18" fillId="0" borderId="0" xfId="0" applyFont="1" applyBorder="1" applyAlignment="1">
      <alignment vertical="center"/>
    </xf>
    <xf numFmtId="4" fontId="18" fillId="0" borderId="6" xfId="0" applyFont="1" applyBorder="1" applyAlignment="1">
      <alignment vertical="center"/>
    </xf>
    <xf numFmtId="4" fontId="0" fillId="0" borderId="6" xfId="0" applyFill="1" applyBorder="1"/>
    <xf numFmtId="176" fontId="0" fillId="0" borderId="0" xfId="0" applyNumberFormat="1"/>
    <xf numFmtId="177" fontId="0" fillId="0" borderId="0" xfId="0" applyNumberFormat="1"/>
    <xf numFmtId="2" fontId="0" fillId="0" borderId="6" xfId="0" applyNumberFormat="1" applyBorder="1" applyAlignment="1">
      <alignment horizontal="center"/>
    </xf>
    <xf numFmtId="4" fontId="33" fillId="0" borderId="6" xfId="0" applyFont="1" applyBorder="1"/>
    <xf numFmtId="2" fontId="33" fillId="0" borderId="6" xfId="0" applyNumberFormat="1" applyFont="1" applyBorder="1"/>
    <xf numFmtId="4" fontId="33" fillId="0" borderId="6" xfId="0" applyFont="1" applyBorder="1" applyAlignment="1">
      <alignment horizontal="center"/>
    </xf>
    <xf numFmtId="166" fontId="31" fillId="0" borderId="0" xfId="0" applyNumberFormat="1" applyFont="1" applyAlignment="1"/>
    <xf numFmtId="4" fontId="19" fillId="0" borderId="6" xfId="0" applyFont="1" applyBorder="1"/>
    <xf numFmtId="2" fontId="19" fillId="0" borderId="6" xfId="0" applyNumberFormat="1" applyFont="1" applyBorder="1"/>
    <xf numFmtId="166" fontId="0" fillId="0" borderId="0" xfId="0" applyNumberFormat="1" applyFill="1"/>
    <xf numFmtId="172" fontId="0" fillId="0" borderId="0" xfId="0" applyNumberFormat="1"/>
    <xf numFmtId="4" fontId="19" fillId="0" borderId="0" xfId="0" applyFont="1"/>
    <xf numFmtId="49" fontId="0" fillId="0" borderId="6" xfId="1" applyNumberFormat="1" applyFont="1" applyBorder="1" applyAlignment="1">
      <alignment horizontal="right"/>
    </xf>
    <xf numFmtId="49" fontId="0" fillId="0" borderId="6" xfId="0" applyNumberFormat="1" applyBorder="1" applyAlignment="1">
      <alignment horizontal="right"/>
    </xf>
    <xf numFmtId="0" fontId="28" fillId="0" borderId="6" xfId="13" applyBorder="1"/>
    <xf numFmtId="169" fontId="0" fillId="0" borderId="6" xfId="1" applyNumberFormat="1" applyFont="1" applyBorder="1"/>
    <xf numFmtId="4" fontId="19" fillId="0" borderId="6" xfId="0" applyFont="1" applyFill="1" applyBorder="1" applyAlignment="1">
      <alignment horizontal="center"/>
    </xf>
    <xf numFmtId="10" fontId="0" fillId="0" borderId="0" xfId="16" applyNumberFormat="1" applyFont="1"/>
    <xf numFmtId="4" fontId="22" fillId="0" borderId="0" xfId="0" applyFont="1"/>
    <xf numFmtId="4" fontId="0" fillId="0" borderId="0" xfId="0" applyAlignment="1">
      <alignment horizontal="left" indent="3"/>
    </xf>
    <xf numFmtId="166" fontId="0" fillId="0" borderId="0" xfId="0" applyNumberFormat="1" applyAlignment="1">
      <alignment horizontal="left" indent="3"/>
    </xf>
    <xf numFmtId="4" fontId="19" fillId="0" borderId="6" xfId="0" applyFont="1" applyBorder="1" applyAlignment="1">
      <alignment wrapText="1"/>
    </xf>
    <xf numFmtId="4" fontId="31" fillId="0" borderId="0" xfId="0" applyFont="1"/>
    <xf numFmtId="4" fontId="0" fillId="0" borderId="6" xfId="0" applyFont="1" applyBorder="1" applyAlignment="1">
      <alignment wrapText="1"/>
    </xf>
    <xf numFmtId="4" fontId="19" fillId="0" borderId="0" xfId="0" applyFont="1" applyFill="1" applyBorder="1" applyAlignment="1">
      <alignment horizontal="center"/>
    </xf>
    <xf numFmtId="4" fontId="19" fillId="0" borderId="0" xfId="0" applyFont="1" applyAlignment="1">
      <alignment horizontal="center"/>
    </xf>
    <xf numFmtId="2" fontId="31" fillId="0" borderId="0" xfId="0" applyNumberFormat="1" applyFont="1" applyAlignment="1">
      <alignment horizontal="center"/>
    </xf>
    <xf numFmtId="178" fontId="0" fillId="0" borderId="0" xfId="0" applyNumberFormat="1"/>
    <xf numFmtId="169" fontId="22" fillId="0" borderId="6" xfId="1" applyNumberFormat="1" applyFont="1" applyBorder="1"/>
    <xf numFmtId="166" fontId="19" fillId="0" borderId="0" xfId="0" applyNumberFormat="1" applyFont="1"/>
    <xf numFmtId="2" fontId="19" fillId="0" borderId="0" xfId="0" applyNumberFormat="1" applyFont="1"/>
    <xf numFmtId="176" fontId="0" fillId="0" borderId="0" xfId="0" applyNumberFormat="1" applyAlignment="1">
      <alignment horizontal="center"/>
    </xf>
    <xf numFmtId="0" fontId="0" fillId="0" borderId="0" xfId="1" applyNumberFormat="1" applyFont="1" applyAlignment="1">
      <alignment horizontal="left"/>
    </xf>
    <xf numFmtId="0" fontId="0" fillId="0" borderId="0" xfId="1" applyNumberFormat="1" applyFont="1" applyAlignment="1">
      <alignment horizontal="left" wrapText="1"/>
    </xf>
    <xf numFmtId="169" fontId="0" fillId="0" borderId="6" xfId="1" applyNumberFormat="1" applyFont="1" applyFill="1" applyBorder="1"/>
    <xf numFmtId="164" fontId="0" fillId="0" borderId="6" xfId="1" applyNumberFormat="1" applyFont="1" applyFill="1" applyBorder="1"/>
    <xf numFmtId="43" fontId="34" fillId="15" borderId="0" xfId="0" applyNumberFormat="1" applyFont="1" applyFill="1"/>
    <xf numFmtId="2" fontId="34" fillId="12" borderId="0" xfId="1" applyNumberFormat="1" applyFont="1" applyFill="1"/>
    <xf numFmtId="164" fontId="34" fillId="15" borderId="6" xfId="1" applyNumberFormat="1" applyFont="1" applyFill="1" applyBorder="1"/>
    <xf numFmtId="43" fontId="34" fillId="15" borderId="6" xfId="0" applyNumberFormat="1" applyFont="1" applyFill="1" applyBorder="1"/>
    <xf numFmtId="164" fontId="34" fillId="15" borderId="6" xfId="0" applyNumberFormat="1" applyFont="1" applyFill="1" applyBorder="1"/>
    <xf numFmtId="173" fontId="34" fillId="15" borderId="6" xfId="0" applyNumberFormat="1" applyFont="1" applyFill="1" applyBorder="1" applyAlignment="1"/>
    <xf numFmtId="173" fontId="34" fillId="15" borderId="0" xfId="0" applyNumberFormat="1" applyFont="1" applyFill="1" applyAlignment="1"/>
    <xf numFmtId="4" fontId="39" fillId="12" borderId="0" xfId="0" applyFont="1" applyFill="1"/>
    <xf numFmtId="166" fontId="0" fillId="0" borderId="0" xfId="0" applyNumberFormat="1" applyFont="1"/>
    <xf numFmtId="170" fontId="0" fillId="10" borderId="6" xfId="0" applyNumberFormat="1" applyFont="1" applyFill="1" applyBorder="1" applyAlignment="1">
      <alignment horizontal="right" vertical="top" wrapText="1"/>
    </xf>
    <xf numFmtId="2" fontId="0" fillId="0" borderId="0" xfId="0" applyNumberFormat="1" applyFont="1"/>
    <xf numFmtId="4" fontId="34" fillId="12" borderId="0" xfId="0" applyFont="1" applyFill="1"/>
    <xf numFmtId="2" fontId="0" fillId="0" borderId="6" xfId="0" applyNumberFormat="1" applyFont="1" applyBorder="1"/>
    <xf numFmtId="166" fontId="0" fillId="0" borderId="6" xfId="0" applyNumberFormat="1" applyFont="1" applyBorder="1"/>
    <xf numFmtId="170" fontId="23" fillId="10" borderId="16" xfId="0" applyNumberFormat="1" applyFont="1" applyFill="1" applyBorder="1" applyAlignment="1">
      <alignment horizontal="right" vertical="top" wrapText="1"/>
    </xf>
    <xf numFmtId="170" fontId="23" fillId="10" borderId="6" xfId="0" applyNumberFormat="1" applyFont="1" applyFill="1" applyBorder="1" applyAlignment="1">
      <alignment horizontal="right" vertical="top" wrapText="1"/>
    </xf>
    <xf numFmtId="4" fontId="0" fillId="12" borderId="0" xfId="0" applyFont="1" applyFill="1"/>
    <xf numFmtId="43" fontId="0" fillId="0" borderId="6" xfId="1" applyNumberFormat="1" applyFont="1" applyBorder="1"/>
    <xf numFmtId="164" fontId="0" fillId="0" borderId="16" xfId="1" applyNumberFormat="1" applyFont="1" applyBorder="1"/>
    <xf numFmtId="0" fontId="0" fillId="0" borderId="0" xfId="0" applyNumberFormat="1" applyFont="1"/>
    <xf numFmtId="0" fontId="40" fillId="12" borderId="0" xfId="0" applyNumberFormat="1" applyFont="1" applyFill="1" applyBorder="1"/>
    <xf numFmtId="0" fontId="0" fillId="0" borderId="0" xfId="0" applyNumberFormat="1" applyFont="1" applyAlignment="1">
      <alignment horizontal="left"/>
    </xf>
    <xf numFmtId="0" fontId="34" fillId="12" borderId="0" xfId="0" applyNumberFormat="1" applyFont="1" applyFill="1"/>
    <xf numFmtId="0" fontId="34" fillId="12" borderId="0" xfId="0" applyNumberFormat="1" applyFont="1" applyFill="1" applyBorder="1"/>
    <xf numFmtId="0" fontId="0" fillId="12" borderId="0" xfId="0" applyNumberFormat="1" applyFont="1" applyFill="1"/>
    <xf numFmtId="4" fontId="0" fillId="0" borderId="6" xfId="0" applyFont="1" applyFill="1" applyBorder="1"/>
    <xf numFmtId="169" fontId="31" fillId="0" borderId="6" xfId="1" applyNumberFormat="1" applyFont="1" applyBorder="1"/>
    <xf numFmtId="174" fontId="22" fillId="0" borderId="6" xfId="0" applyNumberFormat="1" applyFont="1" applyBorder="1"/>
    <xf numFmtId="4" fontId="22" fillId="0" borderId="6" xfId="0" applyFont="1" applyFill="1" applyBorder="1"/>
    <xf numFmtId="174" fontId="0" fillId="0" borderId="0" xfId="0" applyNumberFormat="1" applyFont="1"/>
    <xf numFmtId="3" fontId="0" fillId="0" borderId="0" xfId="0" applyNumberFormat="1" applyFont="1" applyFill="1"/>
    <xf numFmtId="2" fontId="0" fillId="0" borderId="0" xfId="0" applyNumberFormat="1" applyFont="1" applyFill="1" applyBorder="1"/>
    <xf numFmtId="0" fontId="28" fillId="0" borderId="0" xfId="13" applyFont="1"/>
    <xf numFmtId="166" fontId="31" fillId="0" borderId="0" xfId="0" applyNumberFormat="1" applyFont="1" applyFill="1"/>
    <xf numFmtId="4" fontId="0" fillId="0" borderId="0" xfId="0" applyFont="1" applyFill="1" applyAlignment="1">
      <alignment horizontal="center"/>
    </xf>
    <xf numFmtId="1" fontId="0" fillId="0" borderId="6" xfId="0" applyNumberFormat="1" applyFont="1" applyBorder="1"/>
    <xf numFmtId="43" fontId="0" fillId="0" borderId="0" xfId="0" applyNumberFormat="1" applyFont="1"/>
    <xf numFmtId="172" fontId="0" fillId="0" borderId="0" xfId="0" applyNumberFormat="1" applyFont="1" applyFill="1"/>
    <xf numFmtId="4" fontId="0" fillId="0" borderId="0" xfId="0" applyFont="1" applyFill="1" applyBorder="1" applyAlignment="1">
      <alignment horizontal="center"/>
    </xf>
    <xf numFmtId="164" fontId="34" fillId="15" borderId="6" xfId="0" applyNumberFormat="1" applyFont="1" applyFill="1" applyBorder="1" applyAlignment="1">
      <alignment horizontal="center"/>
    </xf>
    <xf numFmtId="166" fontId="0" fillId="0" borderId="0" xfId="0" applyNumberFormat="1" applyFont="1" applyFill="1"/>
    <xf numFmtId="2" fontId="0" fillId="0" borderId="0" xfId="1" applyNumberFormat="1" applyFont="1" applyAlignment="1"/>
    <xf numFmtId="175" fontId="0" fillId="0" borderId="6" xfId="0" applyNumberFormat="1" applyFont="1" applyBorder="1"/>
    <xf numFmtId="43" fontId="0" fillId="0" borderId="6" xfId="0" applyNumberFormat="1" applyFont="1" applyBorder="1"/>
    <xf numFmtId="4" fontId="0" fillId="0" borderId="16" xfId="0" applyFont="1" applyBorder="1" applyAlignment="1">
      <alignment horizontal="center"/>
    </xf>
    <xf numFmtId="0" fontId="0" fillId="0" borderId="6" xfId="0" applyNumberFormat="1" applyFont="1" applyBorder="1"/>
    <xf numFmtId="164" fontId="0" fillId="0" borderId="6" xfId="0" applyNumberFormat="1" applyFont="1" applyFill="1" applyBorder="1"/>
    <xf numFmtId="0" fontId="21" fillId="0" borderId="0" xfId="21" applyFont="1"/>
    <xf numFmtId="174" fontId="0" fillId="0" borderId="6" xfId="0" applyNumberFormat="1" applyFont="1" applyBorder="1"/>
    <xf numFmtId="11" fontId="0" fillId="0" borderId="0" xfId="0" applyNumberFormat="1" applyFont="1"/>
    <xf numFmtId="2" fontId="31" fillId="0" borderId="6" xfId="1" applyNumberFormat="1" applyFont="1" applyBorder="1"/>
    <xf numFmtId="2" fontId="31" fillId="0" borderId="6" xfId="0" applyNumberFormat="1" applyFont="1" applyBorder="1"/>
    <xf numFmtId="2" fontId="31" fillId="0" borderId="6" xfId="1" applyNumberFormat="1" applyFont="1" applyFill="1" applyBorder="1"/>
    <xf numFmtId="43" fontId="34" fillId="15" borderId="12" xfId="0" applyNumberFormat="1" applyFont="1" applyFill="1" applyBorder="1"/>
    <xf numFmtId="0" fontId="0" fillId="0" borderId="17" xfId="1" applyNumberFormat="1" applyFont="1" applyBorder="1" applyAlignment="1">
      <alignment horizontal="left"/>
    </xf>
    <xf numFmtId="2" fontId="0" fillId="0" borderId="17" xfId="1" applyNumberFormat="1" applyFont="1" applyBorder="1" applyAlignment="1"/>
    <xf numFmtId="164" fontId="0" fillId="0" borderId="6" xfId="0" applyNumberFormat="1" applyFont="1" applyBorder="1"/>
    <xf numFmtId="175" fontId="0" fillId="0" borderId="14" xfId="0" applyNumberFormat="1" applyFont="1" applyBorder="1"/>
    <xf numFmtId="166" fontId="0" fillId="0" borderId="14" xfId="0" applyNumberFormat="1" applyFont="1" applyBorder="1"/>
    <xf numFmtId="164" fontId="19" fillId="0" borderId="6" xfId="1" applyNumberFormat="1" applyFont="1" applyBorder="1"/>
    <xf numFmtId="2" fontId="0" fillId="0" borderId="6" xfId="1" applyNumberFormat="1" applyFont="1" applyBorder="1" applyAlignment="1">
      <alignment horizontal="right"/>
    </xf>
    <xf numFmtId="1" fontId="0" fillId="0" borderId="6" xfId="1" applyNumberFormat="1" applyFont="1" applyBorder="1"/>
    <xf numFmtId="2" fontId="29" fillId="0" borderId="6" xfId="0" applyNumberFormat="1" applyFont="1" applyBorder="1"/>
    <xf numFmtId="4" fontId="32" fillId="0" borderId="6" xfId="0" applyFont="1" applyBorder="1"/>
    <xf numFmtId="2" fontId="37" fillId="0" borderId="6" xfId="0" applyNumberFormat="1" applyFont="1" applyBorder="1"/>
    <xf numFmtId="4" fontId="37" fillId="0" borderId="6" xfId="0" applyFont="1" applyFill="1" applyBorder="1"/>
    <xf numFmtId="2" fontId="22" fillId="0" borderId="6" xfId="0" applyNumberFormat="1" applyFont="1" applyBorder="1" applyAlignment="1">
      <alignment horizontal="center"/>
    </xf>
    <xf numFmtId="4" fontId="15" fillId="0" borderId="0" xfId="0" applyFont="1" applyAlignment="1">
      <alignment horizontal="left" vertical="center"/>
    </xf>
    <xf numFmtId="4" fontId="0" fillId="0" borderId="0" xfId="0" applyFill="1" applyBorder="1" applyAlignment="1">
      <alignment horizontal="left"/>
    </xf>
    <xf numFmtId="4" fontId="18" fillId="0" borderId="0" xfId="0" applyFont="1" applyAlignment="1">
      <alignment horizontal="left"/>
    </xf>
    <xf numFmtId="4" fontId="19" fillId="0" borderId="16" xfId="0" applyFont="1" applyFill="1" applyBorder="1" applyAlignment="1">
      <alignment horizontal="center"/>
    </xf>
    <xf numFmtId="4" fontId="19" fillId="0" borderId="16" xfId="0" applyFont="1" applyBorder="1"/>
    <xf numFmtId="4" fontId="31" fillId="0" borderId="0" xfId="0" applyFont="1" applyBorder="1"/>
    <xf numFmtId="4" fontId="0" fillId="0" borderId="0" xfId="0" applyFont="1" applyBorder="1" applyAlignment="1"/>
    <xf numFmtId="4" fontId="0" fillId="0" borderId="0" xfId="0" applyFont="1" applyFill="1" applyBorder="1" applyAlignment="1"/>
    <xf numFmtId="4" fontId="0" fillId="12" borderId="6" xfId="0" applyFont="1" applyFill="1" applyBorder="1"/>
    <xf numFmtId="4" fontId="0" fillId="12" borderId="6" xfId="0" applyFont="1" applyFill="1" applyBorder="1" applyAlignment="1">
      <alignment horizontal="center"/>
    </xf>
    <xf numFmtId="43" fontId="19" fillId="0" borderId="6" xfId="1" applyFont="1" applyBorder="1"/>
    <xf numFmtId="4" fontId="0" fillId="12" borderId="16" xfId="0" applyFont="1" applyFill="1" applyBorder="1"/>
    <xf numFmtId="4" fontId="0" fillId="0" borderId="16" xfId="0" applyFont="1" applyBorder="1"/>
    <xf numFmtId="2" fontId="0" fillId="0" borderId="17" xfId="0" applyNumberFormat="1" applyFont="1" applyBorder="1"/>
    <xf numFmtId="164" fontId="0" fillId="0" borderId="17" xfId="1" applyNumberFormat="1" applyFont="1" applyBorder="1"/>
    <xf numFmtId="43" fontId="0" fillId="0" borderId="17" xfId="1" applyFont="1" applyBorder="1"/>
    <xf numFmtId="4" fontId="0" fillId="12" borderId="17" xfId="0" applyFont="1" applyFill="1" applyBorder="1"/>
    <xf numFmtId="172" fontId="34" fillId="15" borderId="0" xfId="0" applyNumberFormat="1" applyFont="1" applyFill="1" applyAlignment="1"/>
    <xf numFmtId="4" fontId="19" fillId="0" borderId="0" xfId="0" applyFont="1" applyBorder="1"/>
    <xf numFmtId="3" fontId="0" fillId="0" borderId="0" xfId="0" applyNumberFormat="1" applyFont="1"/>
    <xf numFmtId="3" fontId="0" fillId="0" borderId="0" xfId="0" quotePrefix="1" applyNumberFormat="1" applyFont="1"/>
    <xf numFmtId="3" fontId="0" fillId="0" borderId="0" xfId="0" quotePrefix="1" applyNumberFormat="1" applyFont="1" applyFill="1"/>
    <xf numFmtId="3" fontId="39" fillId="12" borderId="0" xfId="0" applyNumberFormat="1" applyFont="1" applyFill="1"/>
    <xf numFmtId="3" fontId="34" fillId="12" borderId="0" xfId="0" applyNumberFormat="1" applyFont="1" applyFill="1"/>
    <xf numFmtId="3" fontId="0" fillId="12" borderId="0" xfId="0" applyNumberFormat="1" applyFont="1" applyFill="1"/>
    <xf numFmtId="3" fontId="0" fillId="0" borderId="0" xfId="1" applyNumberFormat="1" applyFont="1"/>
    <xf numFmtId="166" fontId="0" fillId="0" borderId="0" xfId="1" applyNumberFormat="1" applyFont="1"/>
    <xf numFmtId="169" fontId="31" fillId="0" borderId="9" xfId="1" applyNumberFormat="1" applyFont="1" applyFill="1" applyBorder="1"/>
    <xf numFmtId="2" fontId="0" fillId="0" borderId="0" xfId="1" applyNumberFormat="1" applyFont="1" applyFill="1"/>
    <xf numFmtId="43" fontId="0" fillId="0" borderId="0" xfId="0" applyNumberFormat="1" applyFont="1" applyFill="1"/>
    <xf numFmtId="2" fontId="37" fillId="0" borderId="6" xfId="0" applyNumberFormat="1" applyFont="1" applyBorder="1" applyAlignment="1">
      <alignment horizontal="center"/>
    </xf>
    <xf numFmtId="4" fontId="0" fillId="0" borderId="6" xfId="0" applyFill="1" applyBorder="1" applyAlignment="1">
      <alignment horizontal="center"/>
    </xf>
    <xf numFmtId="172" fontId="0" fillId="0" borderId="0" xfId="0" applyNumberFormat="1" applyFill="1"/>
    <xf numFmtId="4" fontId="18" fillId="0" borderId="0" xfId="0" applyFont="1" applyFill="1" applyAlignment="1">
      <alignment horizontal="center"/>
    </xf>
    <xf numFmtId="176" fontId="0" fillId="0" borderId="0" xfId="0" applyNumberFormat="1" applyFill="1" applyAlignment="1">
      <alignment horizontal="center"/>
    </xf>
    <xf numFmtId="164" fontId="0" fillId="0" borderId="0" xfId="1" applyNumberFormat="1" applyFont="1" applyFill="1" applyBorder="1"/>
    <xf numFmtId="166" fontId="19" fillId="0" borderId="0" xfId="0" applyNumberFormat="1" applyFont="1" applyFill="1"/>
    <xf numFmtId="2" fontId="19" fillId="0" borderId="0" xfId="0" applyNumberFormat="1" applyFont="1" applyFill="1"/>
    <xf numFmtId="4" fontId="19" fillId="0" borderId="0" xfId="0" applyFont="1" applyFill="1" applyBorder="1"/>
    <xf numFmtId="4" fontId="0" fillId="0" borderId="0" xfId="0" applyFill="1" applyAlignment="1">
      <alignment horizontal="right"/>
    </xf>
    <xf numFmtId="4" fontId="19" fillId="0" borderId="0" xfId="0" applyFont="1" applyFill="1"/>
    <xf numFmtId="10" fontId="0" fillId="0" borderId="0" xfId="16" applyNumberFormat="1" applyFont="1" applyFill="1"/>
    <xf numFmtId="181" fontId="0" fillId="0" borderId="0" xfId="16" applyNumberFormat="1" applyFont="1"/>
    <xf numFmtId="4" fontId="22" fillId="0" borderId="6" xfId="0" applyFont="1" applyBorder="1"/>
    <xf numFmtId="164" fontId="22" fillId="0" borderId="6" xfId="1" applyNumberFormat="1" applyFont="1" applyBorder="1"/>
    <xf numFmtId="2" fontId="19" fillId="0" borderId="0" xfId="0" applyNumberFormat="1" applyFont="1" applyBorder="1"/>
    <xf numFmtId="164" fontId="19" fillId="0" borderId="0" xfId="1" applyNumberFormat="1" applyFont="1" applyBorder="1"/>
    <xf numFmtId="43" fontId="0" fillId="0" borderId="0" xfId="1" applyFont="1" applyBorder="1"/>
    <xf numFmtId="43" fontId="19" fillId="0" borderId="0" xfId="1" applyFont="1" applyBorder="1"/>
    <xf numFmtId="4" fontId="0" fillId="12" borderId="0" xfId="0" applyFont="1" applyFill="1" applyBorder="1"/>
    <xf numFmtId="49" fontId="19" fillId="0" borderId="6" xfId="0" applyNumberFormat="1" applyFont="1" applyBorder="1" applyAlignment="1">
      <alignment horizontal="center"/>
    </xf>
    <xf numFmtId="4" fontId="0" fillId="12" borderId="0" xfId="0" applyFill="1"/>
    <xf numFmtId="178" fontId="0" fillId="0" borderId="0" xfId="1" applyNumberFormat="1" applyFont="1"/>
    <xf numFmtId="167" fontId="0" fillId="0" borderId="0" xfId="0" applyNumberFormat="1" applyFont="1" applyFill="1"/>
    <xf numFmtId="49" fontId="19" fillId="0" borderId="17" xfId="0" applyNumberFormat="1" applyFont="1" applyBorder="1" applyAlignment="1">
      <alignment horizontal="center"/>
    </xf>
    <xf numFmtId="3" fontId="19" fillId="0" borderId="17" xfId="0" applyNumberFormat="1" applyFont="1" applyBorder="1" applyAlignment="1">
      <alignment horizontal="center"/>
    </xf>
    <xf numFmtId="168" fontId="19" fillId="0" borderId="6" xfId="0" applyNumberFormat="1" applyFont="1" applyBorder="1" applyAlignment="1">
      <alignment horizontal="center"/>
    </xf>
    <xf numFmtId="49" fontId="19" fillId="0" borderId="0" xfId="0" applyNumberFormat="1" applyFont="1" applyAlignment="1">
      <alignment horizontal="center"/>
    </xf>
    <xf numFmtId="4" fontId="0" fillId="14" borderId="0" xfId="0" applyFill="1"/>
    <xf numFmtId="4" fontId="43" fillId="0" borderId="0" xfId="0" applyFont="1" applyAlignment="1">
      <alignment horizontal="left" vertical="center" readingOrder="1"/>
    </xf>
    <xf numFmtId="2" fontId="19" fillId="0" borderId="0" xfId="0" applyNumberFormat="1" applyFont="1" applyAlignment="1">
      <alignment horizontal="center"/>
    </xf>
    <xf numFmtId="166" fontId="0" fillId="0" borderId="6" xfId="0" applyNumberFormat="1" applyFont="1" applyFill="1" applyBorder="1"/>
    <xf numFmtId="1" fontId="0" fillId="0" borderId="0" xfId="1" applyNumberFormat="1" applyFont="1"/>
    <xf numFmtId="1" fontId="19" fillId="0" borderId="6" xfId="1" applyNumberFormat="1" applyFont="1" applyBorder="1"/>
    <xf numFmtId="166" fontId="0" fillId="0" borderId="0" xfId="0" applyNumberFormat="1" applyFont="1" applyBorder="1"/>
    <xf numFmtId="2" fontId="0" fillId="0" borderId="0" xfId="1" applyNumberFormat="1" applyFont="1" applyBorder="1"/>
    <xf numFmtId="3" fontId="0" fillId="0" borderId="0" xfId="0" applyNumberFormat="1" applyFont="1" applyBorder="1"/>
    <xf numFmtId="4" fontId="0" fillId="0" borderId="6" xfId="0" applyFont="1" applyBorder="1" applyAlignment="1">
      <alignment horizontal="center"/>
    </xf>
    <xf numFmtId="172" fontId="0" fillId="14" borderId="0" xfId="0" applyNumberFormat="1" applyFill="1"/>
    <xf numFmtId="2" fontId="20" fillId="0" borderId="6" xfId="1" applyNumberFormat="1" applyFont="1" applyBorder="1"/>
    <xf numFmtId="2" fontId="0" fillId="0" borderId="6" xfId="0" applyNumberFormat="1" applyFont="1" applyFill="1" applyBorder="1"/>
    <xf numFmtId="0" fontId="0" fillId="0" borderId="12" xfId="1" applyNumberFormat="1" applyFont="1" applyBorder="1" applyAlignment="1">
      <alignment horizontal="right" indent="1"/>
    </xf>
    <xf numFmtId="0" fontId="31" fillId="0" borderId="6" xfId="1" applyNumberFormat="1" applyFont="1" applyBorder="1" applyAlignment="1">
      <alignment horizontal="right" indent="1"/>
    </xf>
    <xf numFmtId="1" fontId="31" fillId="0" borderId="6" xfId="1" applyNumberFormat="1" applyFont="1" applyFill="1" applyBorder="1" applyAlignment="1">
      <alignment horizontal="right" indent="1"/>
    </xf>
    <xf numFmtId="4" fontId="19" fillId="0" borderId="6" xfId="0" applyFont="1" applyBorder="1" applyAlignment="1">
      <alignment horizontal="center"/>
    </xf>
    <xf numFmtId="4" fontId="0" fillId="11" borderId="0" xfId="0" applyFill="1"/>
    <xf numFmtId="1" fontId="0" fillId="0" borderId="0" xfId="0" applyNumberFormat="1" applyFont="1"/>
    <xf numFmtId="164" fontId="0" fillId="0" borderId="0" xfId="1" applyNumberFormat="1" applyFont="1" applyBorder="1" applyAlignment="1"/>
    <xf numFmtId="164" fontId="0" fillId="0" borderId="0" xfId="1" applyNumberFormat="1" applyFont="1" applyFill="1" applyBorder="1" applyAlignment="1"/>
    <xf numFmtId="4" fontId="0" fillId="0" borderId="9" xfId="0" applyFont="1" applyFill="1" applyBorder="1"/>
    <xf numFmtId="167" fontId="34" fillId="15" borderId="6" xfId="1" applyNumberFormat="1" applyFont="1" applyFill="1" applyBorder="1"/>
    <xf numFmtId="164" fontId="0" fillId="0" borderId="0" xfId="0" applyNumberFormat="1" applyFont="1" applyAlignment="1">
      <alignment horizontal="right"/>
    </xf>
    <xf numFmtId="165" fontId="0" fillId="0" borderId="0" xfId="0" applyNumberFormat="1"/>
    <xf numFmtId="4" fontId="0" fillId="14" borderId="0" xfId="0" applyFont="1" applyFill="1"/>
    <xf numFmtId="166" fontId="0" fillId="14" borderId="0" xfId="0" applyNumberFormat="1" applyFont="1" applyFill="1"/>
    <xf numFmtId="4" fontId="23" fillId="0" borderId="0" xfId="0" applyFont="1" applyAlignment="1">
      <alignment horizontal="left" vertical="center" readingOrder="1"/>
    </xf>
    <xf numFmtId="165" fontId="0" fillId="23" borderId="6" xfId="0" applyNumberFormat="1" applyFill="1" applyBorder="1" applyAlignment="1">
      <alignment horizontal="right"/>
    </xf>
    <xf numFmtId="164" fontId="44" fillId="0" borderId="0" xfId="1" applyNumberFormat="1" applyFont="1" applyFill="1"/>
    <xf numFmtId="0" fontId="31" fillId="0" borderId="10" xfId="1" applyNumberFormat="1" applyFont="1" applyFill="1" applyBorder="1" applyAlignment="1">
      <alignment horizontal="right" indent="1"/>
    </xf>
    <xf numFmtId="166" fontId="0" fillId="0" borderId="17" xfId="0" applyNumberFormat="1" applyFont="1" applyFill="1" applyBorder="1"/>
    <xf numFmtId="0" fontId="22" fillId="0" borderId="6" xfId="0" applyNumberFormat="1" applyFont="1" applyBorder="1" applyAlignment="1">
      <alignment horizontal="center"/>
    </xf>
    <xf numFmtId="4" fontId="0" fillId="0" borderId="0" xfId="1" applyNumberFormat="1" applyFont="1" applyFill="1"/>
    <xf numFmtId="4" fontId="0" fillId="0" borderId="6" xfId="0" applyNumberFormat="1" applyFont="1" applyBorder="1"/>
    <xf numFmtId="174" fontId="0" fillId="0" borderId="0" xfId="0" applyNumberFormat="1" applyFont="1" applyAlignment="1">
      <alignment horizontal="center"/>
    </xf>
    <xf numFmtId="164" fontId="31" fillId="0" borderId="6" xfId="1" applyNumberFormat="1" applyFont="1" applyBorder="1" applyAlignment="1">
      <alignment horizontal="center"/>
    </xf>
    <xf numFmtId="164" fontId="0" fillId="0" borderId="6" xfId="1" applyNumberFormat="1" applyFont="1" applyBorder="1" applyAlignment="1">
      <alignment horizontal="center"/>
    </xf>
    <xf numFmtId="169" fontId="0" fillId="0" borderId="6" xfId="1" applyNumberFormat="1" applyFont="1" applyFill="1" applyBorder="1" applyAlignment="1">
      <alignment horizontal="center"/>
    </xf>
    <xf numFmtId="4" fontId="34" fillId="12" borderId="6" xfId="0" applyFont="1" applyFill="1" applyBorder="1"/>
    <xf numFmtId="171" fontId="0" fillId="0" borderId="0" xfId="0" applyNumberFormat="1" applyFont="1" applyBorder="1" applyAlignment="1">
      <alignment horizontal="center"/>
    </xf>
    <xf numFmtId="167" fontId="40" fillId="24" borderId="6" xfId="1" applyNumberFormat="1" applyFont="1" applyFill="1" applyBorder="1"/>
    <xf numFmtId="172" fontId="40" fillId="24" borderId="6" xfId="1" applyNumberFormat="1" applyFont="1" applyFill="1" applyBorder="1"/>
    <xf numFmtId="164" fontId="0" fillId="0" borderId="0" xfId="0" applyNumberFormat="1" applyFont="1"/>
    <xf numFmtId="4" fontId="19" fillId="0" borderId="0" xfId="0" applyFont="1" applyAlignment="1">
      <alignment horizontal="center" wrapText="1"/>
    </xf>
    <xf numFmtId="172" fontId="19" fillId="0" borderId="0" xfId="0" applyNumberFormat="1" applyFont="1" applyAlignment="1">
      <alignment horizontal="left" indent="1"/>
    </xf>
    <xf numFmtId="164" fontId="40" fillId="24" borderId="6" xfId="0" applyNumberFormat="1" applyFont="1" applyFill="1" applyBorder="1"/>
    <xf numFmtId="4" fontId="31" fillId="0" borderId="6" xfId="0" applyFont="1" applyFill="1" applyBorder="1"/>
    <xf numFmtId="184" fontId="0" fillId="0" borderId="0" xfId="1" applyNumberFormat="1" applyFont="1"/>
    <xf numFmtId="177" fontId="0" fillId="0" borderId="0" xfId="0" applyNumberFormat="1" applyFont="1"/>
    <xf numFmtId="4" fontId="0" fillId="0" borderId="12" xfId="0" applyFill="1" applyBorder="1" applyAlignment="1">
      <alignment horizontal="center"/>
    </xf>
    <xf numFmtId="4" fontId="0" fillId="0" borderId="13" xfId="0" applyFill="1" applyBorder="1" applyAlignment="1">
      <alignment horizontal="center"/>
    </xf>
    <xf numFmtId="4" fontId="0" fillId="0" borderId="14" xfId="0" applyFill="1" applyBorder="1" applyAlignment="1">
      <alignment horizontal="center"/>
    </xf>
    <xf numFmtId="164" fontId="0" fillId="0" borderId="6" xfId="0" applyNumberFormat="1" applyFill="1" applyBorder="1"/>
    <xf numFmtId="4" fontId="0" fillId="0" borderId="6" xfId="0" applyBorder="1" applyAlignment="1">
      <alignment horizontal="center"/>
    </xf>
    <xf numFmtId="4" fontId="0" fillId="0" borderId="6" xfId="1" applyNumberFormat="1" applyFont="1" applyBorder="1"/>
    <xf numFmtId="4" fontId="19" fillId="0" borderId="8" xfId="0" applyFont="1" applyFill="1" applyBorder="1" applyAlignment="1">
      <alignment horizontal="center"/>
    </xf>
    <xf numFmtId="4" fontId="19" fillId="0" borderId="17" xfId="0" applyFont="1" applyBorder="1" applyAlignment="1">
      <alignment horizontal="center"/>
    </xf>
    <xf numFmtId="4" fontId="19" fillId="0" borderId="15" xfId="0" applyFont="1" applyBorder="1"/>
    <xf numFmtId="4" fontId="19" fillId="0" borderId="20" xfId="0" applyFont="1" applyBorder="1" applyAlignment="1">
      <alignment horizontal="center"/>
    </xf>
    <xf numFmtId="4" fontId="0" fillId="0" borderId="15" xfId="0" applyBorder="1"/>
    <xf numFmtId="4" fontId="19" fillId="0" borderId="9" xfId="0" applyFont="1" applyBorder="1" applyAlignment="1">
      <alignment horizontal="center"/>
    </xf>
    <xf numFmtId="4" fontId="19" fillId="0" borderId="15" xfId="0" applyFont="1" applyFill="1" applyBorder="1" applyAlignment="1">
      <alignment horizontal="center"/>
    </xf>
    <xf numFmtId="4" fontId="19" fillId="0" borderId="15" xfId="0" applyFont="1" applyBorder="1" applyAlignment="1">
      <alignment horizontal="center"/>
    </xf>
    <xf numFmtId="4" fontId="0" fillId="11" borderId="11" xfId="0" applyFill="1" applyBorder="1"/>
    <xf numFmtId="4" fontId="0" fillId="11" borderId="11" xfId="0" applyFill="1" applyBorder="1" applyAlignment="1">
      <alignment horizontal="center"/>
    </xf>
    <xf numFmtId="4" fontId="19" fillId="0" borderId="12" xfId="0" applyFont="1" applyBorder="1"/>
    <xf numFmtId="180" fontId="19" fillId="0" borderId="14" xfId="0" applyNumberFormat="1" applyFont="1" applyBorder="1"/>
    <xf numFmtId="4" fontId="19" fillId="0" borderId="14" xfId="0" applyFont="1" applyBorder="1"/>
    <xf numFmtId="164" fontId="31" fillId="0" borderId="6" xfId="1" applyNumberFormat="1" applyFont="1" applyFill="1" applyBorder="1" applyAlignment="1">
      <alignment horizontal="right" indent="1"/>
    </xf>
    <xf numFmtId="166" fontId="40" fillId="24" borderId="6" xfId="1" applyNumberFormat="1" applyFont="1" applyFill="1" applyBorder="1"/>
    <xf numFmtId="4" fontId="40" fillId="24" borderId="17" xfId="0" applyFont="1" applyFill="1" applyBorder="1" applyAlignment="1">
      <alignment horizontal="center"/>
    </xf>
    <xf numFmtId="176" fontId="40" fillId="24" borderId="12" xfId="0" applyNumberFormat="1" applyFont="1" applyFill="1" applyBorder="1" applyAlignment="1">
      <alignment horizontal="center"/>
    </xf>
    <xf numFmtId="164" fontId="40" fillId="24" borderId="17" xfId="0" applyNumberFormat="1" applyFont="1" applyFill="1" applyBorder="1" applyAlignment="1">
      <alignment horizontal="center"/>
    </xf>
    <xf numFmtId="176" fontId="40" fillId="24" borderId="12" xfId="0" applyNumberFormat="1" applyFont="1" applyFill="1" applyBorder="1" applyAlignment="1">
      <alignment horizontal="left"/>
    </xf>
    <xf numFmtId="164" fontId="40" fillId="24" borderId="14" xfId="0" applyNumberFormat="1" applyFont="1" applyFill="1" applyBorder="1" applyAlignment="1">
      <alignment horizontal="center"/>
    </xf>
    <xf numFmtId="43" fontId="0" fillId="0" borderId="6" xfId="0" applyNumberFormat="1" applyBorder="1" applyAlignment="1"/>
    <xf numFmtId="43" fontId="0" fillId="0" borderId="6" xfId="0" applyNumberFormat="1" applyBorder="1" applyAlignment="1">
      <alignment horizontal="center"/>
    </xf>
    <xf numFmtId="43" fontId="0" fillId="0" borderId="6" xfId="0" applyNumberFormat="1" applyBorder="1"/>
    <xf numFmtId="4" fontId="19" fillId="12" borderId="0" xfId="0" applyFont="1" applyFill="1" applyBorder="1"/>
    <xf numFmtId="2" fontId="19" fillId="12" borderId="0" xfId="0" applyNumberFormat="1" applyFont="1" applyFill="1" applyBorder="1"/>
    <xf numFmtId="164" fontId="19" fillId="12" borderId="0" xfId="1" applyNumberFormat="1" applyFont="1" applyFill="1" applyBorder="1"/>
    <xf numFmtId="43" fontId="0" fillId="12" borderId="0" xfId="1" applyFont="1" applyFill="1" applyBorder="1"/>
    <xf numFmtId="43" fontId="19" fillId="12" borderId="0" xfId="1" applyFont="1" applyFill="1" applyBorder="1"/>
    <xf numFmtId="164" fontId="0" fillId="12" borderId="0" xfId="1" applyNumberFormat="1" applyFont="1" applyFill="1" applyBorder="1"/>
    <xf numFmtId="43" fontId="19" fillId="0" borderId="0" xfId="0" applyNumberFormat="1" applyFont="1" applyBorder="1"/>
    <xf numFmtId="43" fontId="19" fillId="0" borderId="0" xfId="0" applyNumberFormat="1" applyFont="1"/>
    <xf numFmtId="179" fontId="31" fillId="0" borderId="0" xfId="0" applyNumberFormat="1" applyFont="1"/>
    <xf numFmtId="165" fontId="0" fillId="0" borderId="0" xfId="0" applyNumberFormat="1" applyFill="1"/>
    <xf numFmtId="2" fontId="0" fillId="14" borderId="0" xfId="0" applyNumberFormat="1" applyFill="1"/>
    <xf numFmtId="165" fontId="0" fillId="0" borderId="6" xfId="0" applyNumberFormat="1" applyBorder="1" applyAlignment="1"/>
    <xf numFmtId="4" fontId="0" fillId="0" borderId="0" xfId="0" quotePrefix="1" applyFill="1" applyBorder="1"/>
    <xf numFmtId="2" fontId="31" fillId="0" borderId="0" xfId="0" applyNumberFormat="1" applyFont="1" applyFill="1"/>
    <xf numFmtId="11" fontId="0" fillId="12" borderId="0" xfId="0" applyNumberFormat="1" applyFill="1"/>
    <xf numFmtId="165" fontId="0" fillId="0" borderId="0" xfId="0" applyNumberFormat="1" applyBorder="1" applyAlignment="1"/>
    <xf numFmtId="165" fontId="0" fillId="0" borderId="0" xfId="0" applyNumberFormat="1" applyBorder="1"/>
    <xf numFmtId="1" fontId="19" fillId="0" borderId="6" xfId="0" applyNumberFormat="1" applyFont="1" applyBorder="1"/>
    <xf numFmtId="4" fontId="19" fillId="0" borderId="6" xfId="1" applyNumberFormat="1" applyFont="1" applyBorder="1"/>
    <xf numFmtId="4" fontId="19" fillId="0" borderId="12" xfId="1" applyNumberFormat="1" applyFont="1" applyBorder="1"/>
    <xf numFmtId="4" fontId="19" fillId="0" borderId="0" xfId="1" applyNumberFormat="1" applyFont="1"/>
    <xf numFmtId="4" fontId="19" fillId="0" borderId="7" xfId="1" applyNumberFormat="1" applyFont="1" applyBorder="1" applyAlignment="1">
      <alignment horizontal="left"/>
    </xf>
    <xf numFmtId="1" fontId="19" fillId="0" borderId="6" xfId="0" applyNumberFormat="1" applyFont="1" applyBorder="1" applyAlignment="1">
      <alignment horizontal="center"/>
    </xf>
    <xf numFmtId="1" fontId="19" fillId="0" borderId="12" xfId="1" applyNumberFormat="1" applyFont="1" applyBorder="1"/>
    <xf numFmtId="1" fontId="19" fillId="0" borderId="0" xfId="1" applyNumberFormat="1" applyFont="1"/>
    <xf numFmtId="1" fontId="19" fillId="0" borderId="16" xfId="1" applyNumberFormat="1" applyFont="1" applyBorder="1"/>
    <xf numFmtId="172" fontId="0" fillId="0" borderId="6" xfId="0" applyNumberFormat="1" applyBorder="1"/>
    <xf numFmtId="172" fontId="19" fillId="0" borderId="6" xfId="0" applyNumberFormat="1" applyFont="1" applyBorder="1"/>
    <xf numFmtId="172" fontId="0" fillId="0" borderId="13" xfId="0" applyNumberFormat="1" applyBorder="1"/>
    <xf numFmtId="172" fontId="19" fillId="0" borderId="14" xfId="0" applyNumberFormat="1" applyFont="1" applyBorder="1"/>
    <xf numFmtId="172" fontId="19" fillId="0" borderId="13" xfId="0" applyNumberFormat="1" applyFont="1" applyBorder="1"/>
    <xf numFmtId="172" fontId="19" fillId="0" borderId="0" xfId="0" applyNumberFormat="1" applyFont="1"/>
    <xf numFmtId="1" fontId="19" fillId="0" borderId="0" xfId="0" applyNumberFormat="1" applyFont="1"/>
    <xf numFmtId="174" fontId="0" fillId="0" borderId="0" xfId="0" applyNumberFormat="1" applyAlignment="1">
      <alignment horizontal="center"/>
    </xf>
    <xf numFmtId="172" fontId="0" fillId="9" borderId="6" xfId="0" applyNumberFormat="1" applyFill="1" applyBorder="1"/>
    <xf numFmtId="165" fontId="0" fillId="0" borderId="6" xfId="1" applyNumberFormat="1" applyFont="1" applyBorder="1"/>
    <xf numFmtId="165" fontId="19" fillId="0" borderId="6" xfId="1" applyNumberFormat="1" applyFont="1" applyBorder="1"/>
    <xf numFmtId="165" fontId="19" fillId="0" borderId="14" xfId="0" applyNumberFormat="1" applyFont="1" applyBorder="1"/>
    <xf numFmtId="165" fontId="19" fillId="0" borderId="17" xfId="0" applyNumberFormat="1" applyFont="1" applyBorder="1" applyAlignment="1">
      <alignment horizontal="center"/>
    </xf>
    <xf numFmtId="165" fontId="19" fillId="0" borderId="6" xfId="0" applyNumberFormat="1" applyFont="1" applyBorder="1"/>
    <xf numFmtId="165" fontId="19" fillId="0" borderId="0" xfId="0" applyNumberFormat="1" applyFont="1"/>
    <xf numFmtId="165" fontId="19" fillId="0" borderId="8" xfId="1" applyNumberFormat="1" applyFont="1" applyBorder="1" applyAlignment="1">
      <alignment horizontal="left"/>
    </xf>
    <xf numFmtId="178" fontId="19" fillId="0" borderId="0" xfId="0" applyNumberFormat="1" applyFont="1"/>
    <xf numFmtId="2" fontId="0" fillId="0" borderId="0" xfId="0" applyNumberFormat="1" applyFont="1" applyFill="1" applyAlignment="1">
      <alignment horizontal="right"/>
    </xf>
    <xf numFmtId="2" fontId="22" fillId="0" borderId="6" xfId="0" applyNumberFormat="1" applyFont="1" applyBorder="1"/>
    <xf numFmtId="2" fontId="0" fillId="0" borderId="6" xfId="1" applyNumberFormat="1" applyFont="1" applyFill="1" applyBorder="1"/>
    <xf numFmtId="2" fontId="0" fillId="0" borderId="0" xfId="0" applyNumberFormat="1" applyFont="1" applyFill="1"/>
    <xf numFmtId="2" fontId="0" fillId="0" borderId="0" xfId="0" applyNumberFormat="1" applyFont="1" applyFill="1" applyAlignment="1">
      <alignment horizontal="center"/>
    </xf>
    <xf numFmtId="175" fontId="0" fillId="0" borderId="0" xfId="0" applyNumberFormat="1" applyFont="1"/>
    <xf numFmtId="172" fontId="0" fillId="0" borderId="0" xfId="0" applyNumberFormat="1" applyFont="1" applyAlignment="1">
      <alignment horizontal="right"/>
    </xf>
    <xf numFmtId="164" fontId="20" fillId="0" borderId="0" xfId="1" applyNumberFormat="1" applyFont="1" applyBorder="1"/>
    <xf numFmtId="43" fontId="0" fillId="0" borderId="0" xfId="1" applyFont="1" applyFill="1" applyBorder="1" applyAlignment="1">
      <alignment horizontal="right" indent="1"/>
    </xf>
    <xf numFmtId="3" fontId="0" fillId="0" borderId="0" xfId="1" applyNumberFormat="1" applyFont="1" applyFill="1" applyBorder="1" applyAlignment="1">
      <alignment horizontal="right" indent="1"/>
    </xf>
    <xf numFmtId="172" fontId="0" fillId="0" borderId="0" xfId="0" applyNumberFormat="1" applyFont="1" applyBorder="1" applyAlignment="1">
      <alignment horizontal="right" indent="1"/>
    </xf>
    <xf numFmtId="43" fontId="20" fillId="0" borderId="0" xfId="1" applyNumberFormat="1" applyFont="1" applyBorder="1" applyAlignment="1">
      <alignment horizontal="right"/>
    </xf>
    <xf numFmtId="2" fontId="31" fillId="11" borderId="6" xfId="0" applyNumberFormat="1" applyFont="1" applyFill="1" applyBorder="1" applyAlignment="1">
      <alignment horizontal="right"/>
    </xf>
    <xf numFmtId="186" fontId="0" fillId="0" borderId="0" xfId="33" applyFont="1" applyFill="1" applyBorder="1"/>
    <xf numFmtId="169" fontId="0" fillId="0" borderId="0" xfId="34" applyNumberFormat="1" applyFont="1" applyFill="1" applyBorder="1"/>
    <xf numFmtId="186" fontId="0" fillId="0" borderId="0" xfId="33" applyFont="1" applyFill="1" applyBorder="1" applyAlignment="1">
      <alignment horizontal="center"/>
    </xf>
    <xf numFmtId="2" fontId="0" fillId="0" borderId="0" xfId="33" applyNumberFormat="1" applyFont="1"/>
    <xf numFmtId="186" fontId="0" fillId="0" borderId="0" xfId="33" applyFont="1" applyAlignment="1">
      <alignment horizontal="center"/>
    </xf>
    <xf numFmtId="186" fontId="0" fillId="0" borderId="0" xfId="33" applyFont="1"/>
    <xf numFmtId="4" fontId="0" fillId="0" borderId="0" xfId="33" applyNumberFormat="1" applyFont="1" applyAlignment="1">
      <alignment horizontal="center"/>
    </xf>
    <xf numFmtId="4" fontId="0" fillId="0" borderId="0" xfId="33" applyNumberFormat="1" applyFont="1" applyBorder="1" applyAlignment="1">
      <alignment horizontal="center"/>
    </xf>
    <xf numFmtId="4" fontId="0" fillId="0" borderId="0" xfId="34" applyNumberFormat="1" applyFont="1" applyBorder="1" applyAlignment="1">
      <alignment horizontal="center"/>
    </xf>
    <xf numFmtId="4" fontId="0" fillId="0" borderId="0" xfId="33" applyNumberFormat="1" applyFont="1"/>
    <xf numFmtId="4" fontId="0" fillId="0" borderId="0" xfId="33" applyNumberFormat="1" applyFont="1" applyAlignment="1">
      <alignment wrapText="1"/>
    </xf>
    <xf numFmtId="4" fontId="0" fillId="0" borderId="0" xfId="33" applyNumberFormat="1" applyFont="1" applyAlignment="1">
      <alignment horizontal="right"/>
    </xf>
    <xf numFmtId="4" fontId="22" fillId="0" borderId="6" xfId="34" applyNumberFormat="1" applyFont="1" applyFill="1" applyBorder="1"/>
    <xf numFmtId="4" fontId="0" fillId="0" borderId="0" xfId="33" applyNumberFormat="1" applyFont="1" applyFill="1" applyBorder="1"/>
    <xf numFmtId="4" fontId="0" fillId="0" borderId="0" xfId="33" applyNumberFormat="1" applyFont="1" applyFill="1"/>
    <xf numFmtId="4" fontId="0" fillId="0" borderId="0" xfId="34" applyNumberFormat="1" applyFont="1"/>
    <xf numFmtId="4" fontId="0" fillId="0" borderId="6" xfId="33" applyNumberFormat="1" applyFont="1" applyBorder="1"/>
    <xf numFmtId="4" fontId="0" fillId="0" borderId="6" xfId="33" applyNumberFormat="1" applyFont="1" applyBorder="1" applyAlignment="1">
      <alignment horizontal="center"/>
    </xf>
    <xf numFmtId="4" fontId="19" fillId="0" borderId="0" xfId="33" applyNumberFormat="1" applyFont="1"/>
    <xf numFmtId="4" fontId="0" fillId="0" borderId="0" xfId="33" applyNumberFormat="1" applyFont="1" applyFill="1" applyAlignment="1">
      <alignment horizontal="right"/>
    </xf>
    <xf numFmtId="4" fontId="0" fillId="0" borderId="6" xfId="33" applyNumberFormat="1" applyFont="1" applyFill="1" applyBorder="1" applyAlignment="1">
      <alignment horizontal="center"/>
    </xf>
    <xf numFmtId="4" fontId="0" fillId="0" borderId="6" xfId="33" quotePrefix="1" applyNumberFormat="1" applyFont="1" applyFill="1" applyBorder="1" applyAlignment="1">
      <alignment horizontal="center"/>
    </xf>
    <xf numFmtId="4" fontId="0" fillId="0" borderId="6" xfId="33" applyNumberFormat="1" applyFont="1" applyBorder="1" applyAlignment="1">
      <alignment horizontal="right"/>
    </xf>
    <xf numFmtId="4" fontId="0" fillId="0" borderId="6" xfId="33" applyNumberFormat="1" applyFont="1" applyFill="1" applyBorder="1" applyAlignment="1">
      <alignment horizontal="right"/>
    </xf>
    <xf numFmtId="4" fontId="0" fillId="11" borderId="6" xfId="33" applyNumberFormat="1" applyFont="1" applyFill="1" applyBorder="1"/>
    <xf numFmtId="4" fontId="0" fillId="0" borderId="6" xfId="33" applyNumberFormat="1" applyFont="1" applyFill="1" applyBorder="1"/>
    <xf numFmtId="4" fontId="0" fillId="0" borderId="6" xfId="34" applyNumberFormat="1" applyFont="1" applyFill="1" applyBorder="1"/>
    <xf numFmtId="4" fontId="0" fillId="0" borderId="0" xfId="33" applyNumberFormat="1" applyFont="1" applyBorder="1"/>
    <xf numFmtId="4" fontId="0" fillId="0" borderId="6" xfId="34" applyNumberFormat="1" applyFont="1" applyBorder="1"/>
    <xf numFmtId="4" fontId="0" fillId="0" borderId="0" xfId="34" applyNumberFormat="1" applyFont="1" applyFill="1"/>
    <xf numFmtId="4" fontId="0" fillId="0" borderId="0" xfId="34" applyNumberFormat="1" applyFont="1" applyFill="1" applyBorder="1"/>
    <xf numFmtId="4" fontId="0" fillId="9" borderId="0" xfId="33" applyNumberFormat="1" applyFont="1" applyFill="1" applyBorder="1"/>
    <xf numFmtId="4" fontId="0" fillId="0" borderId="0" xfId="33" applyNumberFormat="1" applyFont="1" applyFill="1" applyBorder="1" applyAlignment="1">
      <alignment horizontal="center"/>
    </xf>
    <xf numFmtId="4" fontId="0" fillId="0" borderId="0" xfId="34" applyNumberFormat="1" applyFont="1" applyFill="1" applyBorder="1" applyAlignment="1">
      <alignment horizontal="center"/>
    </xf>
    <xf numFmtId="4" fontId="0" fillId="0" borderId="0" xfId="33" applyNumberFormat="1" applyFont="1" applyFill="1" applyBorder="1" applyAlignment="1">
      <alignment horizontal="right"/>
    </xf>
    <xf numFmtId="49" fontId="0" fillId="9" borderId="0" xfId="33" applyNumberFormat="1" applyFont="1" applyFill="1" applyBorder="1" applyAlignment="1">
      <alignment horizontal="right"/>
    </xf>
    <xf numFmtId="49" fontId="0" fillId="9" borderId="0" xfId="33" applyNumberFormat="1" applyFont="1" applyFill="1" applyAlignment="1">
      <alignment horizontal="right"/>
    </xf>
    <xf numFmtId="49" fontId="0" fillId="9" borderId="0" xfId="0" applyNumberFormat="1" applyFill="1" applyAlignment="1">
      <alignment horizontal="left" indent="1"/>
    </xf>
    <xf numFmtId="49" fontId="0" fillId="9" borderId="0" xfId="0" applyNumberFormat="1" applyFill="1" applyAlignment="1">
      <alignment horizontal="right"/>
    </xf>
    <xf numFmtId="2" fontId="0" fillId="9" borderId="0" xfId="33" applyNumberFormat="1" applyFont="1" applyFill="1" applyBorder="1" applyAlignment="1">
      <alignment horizontal="right"/>
    </xf>
    <xf numFmtId="169" fontId="0" fillId="0" borderId="0" xfId="34" applyNumberFormat="1" applyFont="1" applyFill="1" applyBorder="1" applyAlignment="1">
      <alignment horizontal="right"/>
    </xf>
    <xf numFmtId="2" fontId="0" fillId="0" borderId="0" xfId="33" applyNumberFormat="1" applyFont="1" applyAlignment="1">
      <alignment horizontal="right"/>
    </xf>
    <xf numFmtId="4" fontId="0" fillId="0" borderId="0" xfId="34" applyNumberFormat="1" applyFont="1" applyFill="1" applyBorder="1" applyAlignment="1">
      <alignment horizontal="right"/>
    </xf>
    <xf numFmtId="4" fontId="0" fillId="11" borderId="0" xfId="33" applyNumberFormat="1" applyFont="1" applyFill="1" applyBorder="1"/>
    <xf numFmtId="4" fontId="0" fillId="14" borderId="0" xfId="33" applyNumberFormat="1" applyFont="1" applyFill="1" applyBorder="1"/>
    <xf numFmtId="4" fontId="0" fillId="14" borderId="0" xfId="33" applyNumberFormat="1" applyFont="1" applyFill="1"/>
    <xf numFmtId="1" fontId="0" fillId="0" borderId="0" xfId="33" applyNumberFormat="1" applyFont="1" applyFill="1" applyBorder="1"/>
    <xf numFmtId="185" fontId="0" fillId="0" borderId="0" xfId="33" applyNumberFormat="1" applyFont="1" applyFill="1" applyBorder="1" applyAlignment="1">
      <alignment horizontal="right"/>
    </xf>
    <xf numFmtId="185" fontId="0" fillId="0" borderId="0" xfId="33" applyNumberFormat="1" applyFont="1" applyFill="1" applyBorder="1"/>
    <xf numFmtId="185" fontId="0" fillId="0" borderId="0" xfId="34" applyNumberFormat="1" applyFont="1" applyFill="1" applyBorder="1"/>
    <xf numFmtId="165" fontId="19" fillId="0" borderId="6" xfId="0" applyNumberFormat="1" applyFont="1" applyBorder="1" applyAlignment="1">
      <alignment horizontal="center"/>
    </xf>
    <xf numFmtId="174" fontId="0" fillId="0" borderId="6" xfId="0" applyNumberFormat="1" applyBorder="1" applyAlignment="1">
      <alignment horizontal="center"/>
    </xf>
    <xf numFmtId="4" fontId="0" fillId="0" borderId="6" xfId="0" applyNumberFormat="1" applyBorder="1"/>
    <xf numFmtId="4" fontId="19" fillId="0" borderId="6" xfId="0" applyNumberFormat="1" applyFont="1" applyBorder="1"/>
    <xf numFmtId="4" fontId="0" fillId="11" borderId="0" xfId="33" applyNumberFormat="1" applyFont="1" applyFill="1"/>
    <xf numFmtId="1" fontId="0" fillId="11" borderId="0" xfId="33" applyNumberFormat="1" applyFont="1" applyFill="1" applyBorder="1"/>
    <xf numFmtId="185" fontId="0" fillId="11" borderId="0" xfId="33" applyNumberFormat="1" applyFont="1" applyFill="1" applyBorder="1"/>
    <xf numFmtId="185" fontId="0" fillId="11" borderId="0" xfId="34" applyNumberFormat="1" applyFont="1" applyFill="1" applyBorder="1"/>
    <xf numFmtId="185" fontId="0" fillId="11" borderId="0" xfId="33" applyNumberFormat="1" applyFont="1" applyFill="1" applyBorder="1" applyAlignment="1">
      <alignment horizontal="right"/>
    </xf>
    <xf numFmtId="1" fontId="0" fillId="14" borderId="0" xfId="33" applyNumberFormat="1" applyFont="1" applyFill="1" applyBorder="1"/>
    <xf numFmtId="185" fontId="0" fillId="14" borderId="0" xfId="33" applyNumberFormat="1" applyFont="1" applyFill="1" applyBorder="1"/>
    <xf numFmtId="185" fontId="0" fillId="14" borderId="0" xfId="34" applyNumberFormat="1" applyFont="1" applyFill="1" applyBorder="1"/>
    <xf numFmtId="185" fontId="0" fillId="14" borderId="0" xfId="33" applyNumberFormat="1" applyFont="1" applyFill="1" applyBorder="1" applyAlignment="1">
      <alignment horizontal="right"/>
    </xf>
    <xf numFmtId="165" fontId="0" fillId="0" borderId="0" xfId="0" applyNumberFormat="1" applyFont="1" applyFill="1" applyBorder="1" applyAlignment="1">
      <alignment horizontal="right"/>
    </xf>
    <xf numFmtId="3" fontId="31" fillId="0" borderId="0" xfId="0" applyNumberFormat="1" applyFont="1" applyAlignment="1">
      <alignment horizontal="right"/>
    </xf>
    <xf numFmtId="3" fontId="31" fillId="0" borderId="6" xfId="0" applyNumberFormat="1" applyFont="1" applyBorder="1"/>
    <xf numFmtId="43" fontId="31" fillId="0" borderId="6" xfId="1" applyNumberFormat="1" applyFont="1" applyBorder="1"/>
    <xf numFmtId="43" fontId="31" fillId="0" borderId="0" xfId="0" applyNumberFormat="1" applyFont="1"/>
    <xf numFmtId="43" fontId="31" fillId="0" borderId="6" xfId="0" applyNumberFormat="1" applyFont="1" applyBorder="1"/>
    <xf numFmtId="1" fontId="19" fillId="0" borderId="0" xfId="0" applyNumberFormat="1" applyFont="1" applyAlignment="1">
      <alignment horizontal="center"/>
    </xf>
    <xf numFmtId="165" fontId="0" fillId="0" borderId="0" xfId="35" applyNumberFormat="1" applyFont="1" applyAlignment="1">
      <alignment horizontal="right" indent="1"/>
    </xf>
    <xf numFmtId="164" fontId="0" fillId="0" borderId="0" xfId="35" applyNumberFormat="1" applyFont="1"/>
    <xf numFmtId="165" fontId="0" fillId="0" borderId="0" xfId="35" applyNumberFormat="1" applyFont="1" applyFill="1" applyAlignment="1">
      <alignment horizontal="right" indent="1"/>
    </xf>
    <xf numFmtId="165" fontId="0" fillId="14" borderId="0" xfId="35" applyNumberFormat="1" applyFont="1" applyFill="1" applyAlignment="1">
      <alignment horizontal="right" indent="1"/>
    </xf>
    <xf numFmtId="164" fontId="0" fillId="14" borderId="0" xfId="35" applyNumberFormat="1" applyFont="1" applyFill="1"/>
    <xf numFmtId="164" fontId="0" fillId="0" borderId="0" xfId="35" applyNumberFormat="1" applyFont="1" applyFill="1"/>
    <xf numFmtId="4" fontId="0" fillId="14" borderId="6" xfId="0" applyFill="1" applyBorder="1"/>
    <xf numFmtId="168" fontId="0" fillId="14" borderId="6" xfId="0" applyNumberFormat="1" applyFill="1" applyBorder="1"/>
    <xf numFmtId="4" fontId="0" fillId="14" borderId="6" xfId="0" applyFont="1" applyFill="1" applyBorder="1"/>
    <xf numFmtId="166" fontId="20" fillId="14" borderId="0" xfId="35" applyNumberFormat="1" applyFont="1" applyFill="1"/>
    <xf numFmtId="166" fontId="20" fillId="0" borderId="0" xfId="35" applyNumberFormat="1" applyFont="1" applyFill="1"/>
    <xf numFmtId="166" fontId="0" fillId="0" borderId="0" xfId="35" applyNumberFormat="1" applyFont="1" applyFill="1"/>
    <xf numFmtId="1" fontId="0" fillId="0" borderId="0" xfId="35" applyNumberFormat="1" applyFont="1"/>
    <xf numFmtId="165" fontId="0" fillId="11" borderId="0" xfId="35" applyNumberFormat="1" applyFont="1" applyFill="1" applyAlignment="1">
      <alignment horizontal="right" indent="1"/>
    </xf>
    <xf numFmtId="168" fontId="0" fillId="0" borderId="0" xfId="0" applyNumberFormat="1" applyFill="1"/>
    <xf numFmtId="1" fontId="0" fillId="0" borderId="0" xfId="0" applyNumberFormat="1" applyFont="1" applyBorder="1"/>
    <xf numFmtId="169" fontId="0" fillId="0" borderId="16" xfId="1" applyNumberFormat="1" applyFont="1" applyFill="1" applyBorder="1" applyAlignment="1">
      <alignment horizontal="center"/>
    </xf>
    <xf numFmtId="164" fontId="0" fillId="0" borderId="0" xfId="1" applyNumberFormat="1" applyFont="1" applyFill="1" applyBorder="1" applyAlignment="1">
      <alignment horizontal="right"/>
    </xf>
    <xf numFmtId="164" fontId="0" fillId="0" borderId="0" xfId="1" applyNumberFormat="1" applyFont="1" applyFill="1" applyBorder="1" applyAlignment="1">
      <alignment horizontal="left"/>
    </xf>
    <xf numFmtId="169" fontId="0" fillId="0" borderId="0" xfId="1" applyNumberFormat="1" applyFont="1" applyFill="1" applyBorder="1"/>
    <xf numFmtId="0" fontId="0" fillId="0" borderId="13" xfId="0" applyNumberFormat="1" applyFont="1" applyBorder="1"/>
    <xf numFmtId="0" fontId="0" fillId="0" borderId="14" xfId="0" applyNumberFormat="1" applyFont="1" applyBorder="1"/>
    <xf numFmtId="0" fontId="19" fillId="0" borderId="14" xfId="0" applyNumberFormat="1" applyFont="1" applyBorder="1"/>
    <xf numFmtId="3" fontId="0" fillId="0" borderId="0" xfId="0" applyNumberFormat="1" applyFont="1" applyFill="1" applyBorder="1"/>
    <xf numFmtId="182" fontId="0" fillId="0" borderId="0" xfId="1" applyNumberFormat="1" applyFont="1" applyFill="1" applyBorder="1"/>
    <xf numFmtId="183" fontId="0" fillId="0" borderId="0" xfId="0" applyNumberFormat="1" applyFont="1" applyFill="1"/>
    <xf numFmtId="4" fontId="23" fillId="0" borderId="0" xfId="0" applyFont="1" applyAlignment="1">
      <alignment vertical="center"/>
    </xf>
    <xf numFmtId="185" fontId="19" fillId="0" borderId="6" xfId="0" applyNumberFormat="1" applyFont="1" applyBorder="1" applyAlignment="1">
      <alignment horizontal="center"/>
    </xf>
    <xf numFmtId="185" fontId="0" fillId="0" borderId="6" xfId="1" applyNumberFormat="1" applyFont="1" applyBorder="1"/>
    <xf numFmtId="4" fontId="0" fillId="12" borderId="7" xfId="0" applyFont="1" applyFill="1" applyBorder="1"/>
    <xf numFmtId="4" fontId="0" fillId="0" borderId="13" xfId="0" applyFont="1" applyBorder="1"/>
    <xf numFmtId="4" fontId="0" fillId="0" borderId="14" xfId="0" applyFont="1" applyBorder="1" applyAlignment="1">
      <alignment wrapText="1"/>
    </xf>
    <xf numFmtId="166" fontId="0" fillId="0" borderId="0" xfId="0" applyNumberFormat="1" applyFill="1" applyBorder="1"/>
    <xf numFmtId="0" fontId="28" fillId="0" borderId="0" xfId="13" applyFill="1"/>
    <xf numFmtId="4" fontId="0" fillId="0" borderId="0" xfId="0" applyFill="1" applyBorder="1" applyAlignment="1">
      <alignment horizontal="center"/>
    </xf>
    <xf numFmtId="172" fontId="0" fillId="0" borderId="0" xfId="0" applyNumberFormat="1" applyFill="1" applyBorder="1"/>
    <xf numFmtId="172" fontId="0" fillId="0" borderId="0" xfId="0" applyNumberFormat="1" applyFill="1" applyBorder="1" applyAlignment="1">
      <alignment horizontal="center"/>
    </xf>
    <xf numFmtId="166" fontId="40" fillId="0" borderId="0" xfId="0" applyNumberFormat="1" applyFont="1" applyFill="1" applyBorder="1"/>
    <xf numFmtId="166" fontId="34" fillId="0" borderId="0" xfId="0" applyNumberFormat="1" applyFont="1" applyFill="1" applyBorder="1"/>
    <xf numFmtId="165" fontId="31" fillId="0" borderId="6" xfId="0" applyNumberFormat="1" applyFont="1" applyBorder="1" applyAlignment="1">
      <alignment horizontal="right" indent="1"/>
    </xf>
    <xf numFmtId="4" fontId="0" fillId="0" borderId="15" xfId="0" applyFill="1" applyBorder="1"/>
    <xf numFmtId="4" fontId="0" fillId="14" borderId="16" xfId="0" applyFont="1" applyFill="1" applyBorder="1"/>
    <xf numFmtId="164" fontId="0" fillId="14" borderId="0" xfId="35" applyNumberFormat="1" applyFont="1" applyFill="1" applyBorder="1"/>
    <xf numFmtId="172" fontId="0" fillId="14" borderId="0" xfId="0" applyNumberFormat="1" applyFill="1" applyBorder="1"/>
    <xf numFmtId="4" fontId="0" fillId="0" borderId="0" xfId="0" applyFont="1" applyAlignment="1">
      <alignment horizontal="left"/>
    </xf>
    <xf numFmtId="4" fontId="0" fillId="11" borderId="0" xfId="0" applyFill="1" applyBorder="1" applyAlignment="1">
      <alignment horizontal="center"/>
    </xf>
    <xf numFmtId="49" fontId="19" fillId="0" borderId="15" xfId="0" applyNumberFormat="1" applyFont="1" applyBorder="1" applyAlignment="1">
      <alignment horizontal="center"/>
    </xf>
    <xf numFmtId="165" fontId="19" fillId="0" borderId="15" xfId="0" applyNumberFormat="1" applyFont="1" applyBorder="1" applyAlignment="1">
      <alignment horizontal="center"/>
    </xf>
    <xf numFmtId="1" fontId="19" fillId="0" borderId="16" xfId="0" applyNumberFormat="1" applyFont="1" applyBorder="1" applyAlignment="1">
      <alignment horizontal="center"/>
    </xf>
    <xf numFmtId="49" fontId="19" fillId="0" borderId="16" xfId="0" applyNumberFormat="1" applyFont="1" applyBorder="1" applyAlignment="1">
      <alignment horizontal="center"/>
    </xf>
    <xf numFmtId="168" fontId="19" fillId="0" borderId="16" xfId="0" applyNumberFormat="1" applyFont="1" applyBorder="1" applyAlignment="1">
      <alignment horizontal="center"/>
    </xf>
    <xf numFmtId="4" fontId="18" fillId="0" borderId="0" xfId="0" applyFont="1" applyBorder="1" applyAlignment="1">
      <alignment horizontal="right" vertical="center"/>
    </xf>
    <xf numFmtId="3" fontId="18" fillId="0" borderId="0" xfId="0" applyNumberFormat="1" applyFont="1" applyBorder="1" applyAlignment="1">
      <alignment horizontal="right" vertical="center"/>
    </xf>
    <xf numFmtId="187" fontId="0" fillId="0" borderId="6" xfId="1" applyNumberFormat="1" applyFont="1" applyBorder="1"/>
    <xf numFmtId="4" fontId="0" fillId="0" borderId="0" xfId="0" applyNumberFormat="1"/>
    <xf numFmtId="185" fontId="0" fillId="0" borderId="0" xfId="0" applyNumberFormat="1"/>
    <xf numFmtId="4" fontId="0" fillId="0" borderId="0" xfId="0" applyNumberFormat="1" applyFill="1"/>
    <xf numFmtId="4" fontId="0" fillId="9" borderId="0" xfId="0" applyNumberFormat="1" applyFill="1"/>
    <xf numFmtId="185" fontId="0" fillId="9" borderId="0" xfId="0" applyNumberFormat="1" applyFill="1"/>
    <xf numFmtId="4" fontId="0" fillId="14" borderId="0" xfId="0" applyNumberFormat="1" applyFill="1"/>
    <xf numFmtId="2" fontId="0" fillId="11" borderId="0" xfId="0" applyNumberFormat="1" applyFill="1"/>
    <xf numFmtId="179" fontId="0" fillId="0" borderId="0" xfId="0" applyNumberFormat="1"/>
    <xf numFmtId="179" fontId="0" fillId="14" borderId="0" xfId="0" applyNumberFormat="1" applyFill="1"/>
    <xf numFmtId="179" fontId="0" fillId="9" borderId="0" xfId="0" applyNumberFormat="1" applyFill="1"/>
    <xf numFmtId="4" fontId="0" fillId="9" borderId="0" xfId="0" quotePrefix="1" applyFill="1"/>
    <xf numFmtId="43" fontId="19" fillId="0" borderId="6" xfId="0" applyNumberFormat="1" applyFont="1" applyBorder="1"/>
    <xf numFmtId="179" fontId="0" fillId="0" borderId="0" xfId="0" applyNumberFormat="1" applyAlignment="1">
      <alignment horizontal="right"/>
    </xf>
    <xf numFmtId="2" fontId="19" fillId="12" borderId="0" xfId="0" applyNumberFormat="1" applyFont="1" applyFill="1"/>
    <xf numFmtId="4" fontId="19" fillId="0" borderId="23" xfId="0" applyFont="1" applyBorder="1"/>
    <xf numFmtId="4" fontId="19" fillId="0" borderId="24" xfId="0" applyFont="1" applyFill="1" applyBorder="1"/>
    <xf numFmtId="2" fontId="19" fillId="0" borderId="24" xfId="0" applyNumberFormat="1" applyFont="1" applyFill="1" applyBorder="1"/>
    <xf numFmtId="4" fontId="19" fillId="0" borderId="25" xfId="0" applyNumberFormat="1" applyFont="1" applyFill="1" applyBorder="1"/>
    <xf numFmtId="4" fontId="19" fillId="0" borderId="24" xfId="0" applyNumberFormat="1" applyFont="1" applyBorder="1"/>
    <xf numFmtId="4" fontId="19" fillId="0" borderId="25" xfId="0" applyNumberFormat="1" applyFont="1" applyBorder="1"/>
    <xf numFmtId="4" fontId="19" fillId="0" borderId="21" xfId="0" applyFont="1" applyBorder="1"/>
    <xf numFmtId="4" fontId="19" fillId="0" borderId="17" xfId="0" applyNumberFormat="1" applyFont="1" applyBorder="1" applyAlignment="1">
      <alignment horizontal="center" wrapText="1"/>
    </xf>
    <xf numFmtId="185" fontId="19" fillId="0" borderId="17" xfId="0" applyNumberFormat="1" applyFont="1" applyBorder="1" applyAlignment="1">
      <alignment horizontal="center" wrapText="1"/>
    </xf>
    <xf numFmtId="185" fontId="19" fillId="12" borderId="6" xfId="0" applyNumberFormat="1" applyFont="1" applyFill="1" applyBorder="1" applyAlignment="1">
      <alignment horizontal="center" wrapText="1"/>
    </xf>
    <xf numFmtId="4" fontId="0" fillId="12" borderId="0" xfId="0" applyFill="1" applyAlignment="1">
      <alignment horizontal="center"/>
    </xf>
    <xf numFmtId="179" fontId="0" fillId="0" borderId="6" xfId="0" applyNumberFormat="1" applyBorder="1" applyAlignment="1">
      <alignment horizontal="center"/>
    </xf>
    <xf numFmtId="185" fontId="0" fillId="12" borderId="6" xfId="0" applyNumberFormat="1" applyFill="1" applyBorder="1" applyAlignment="1">
      <alignment horizontal="center"/>
    </xf>
    <xf numFmtId="179" fontId="0" fillId="0" borderId="16" xfId="0" applyNumberFormat="1" applyBorder="1" applyAlignment="1">
      <alignment horizontal="center"/>
    </xf>
    <xf numFmtId="2" fontId="0" fillId="12" borderId="0" xfId="0" applyNumberFormat="1" applyFill="1" applyAlignment="1">
      <alignment horizontal="center"/>
    </xf>
    <xf numFmtId="4" fontId="19" fillId="12" borderId="0" xfId="0" applyNumberFormat="1" applyFont="1" applyFill="1" applyAlignment="1">
      <alignment horizontal="center"/>
    </xf>
    <xf numFmtId="185" fontId="19" fillId="0" borderId="6" xfId="0" applyNumberFormat="1" applyFont="1" applyBorder="1" applyAlignment="1">
      <alignment horizontal="center" wrapText="1"/>
    </xf>
    <xf numFmtId="179" fontId="0" fillId="12" borderId="6" xfId="0" applyNumberFormat="1" applyFill="1" applyBorder="1" applyAlignment="1">
      <alignment horizontal="center"/>
    </xf>
    <xf numFmtId="4" fontId="19" fillId="0" borderId="15" xfId="0" applyNumberFormat="1" applyFont="1" applyBorder="1" applyAlignment="1">
      <alignment horizontal="center" wrapText="1"/>
    </xf>
    <xf numFmtId="185" fontId="19" fillId="0" borderId="15" xfId="0" applyNumberFormat="1" applyFont="1" applyBorder="1" applyAlignment="1">
      <alignment horizontal="center" wrapText="1"/>
    </xf>
    <xf numFmtId="4" fontId="19" fillId="12" borderId="16" xfId="0" applyNumberFormat="1" applyFont="1" applyFill="1" applyBorder="1" applyAlignment="1">
      <alignment horizontal="center" wrapText="1"/>
    </xf>
    <xf numFmtId="185" fontId="19" fillId="0" borderId="0" xfId="0" applyNumberFormat="1" applyFont="1" applyBorder="1" applyAlignment="1">
      <alignment horizontal="center"/>
    </xf>
    <xf numFmtId="4" fontId="19" fillId="0" borderId="0" xfId="0" applyNumberFormat="1" applyFont="1" applyBorder="1" applyAlignment="1">
      <alignment horizontal="center"/>
    </xf>
    <xf numFmtId="185" fontId="19" fillId="0" borderId="18" xfId="0" applyNumberFormat="1" applyFont="1" applyBorder="1" applyAlignment="1">
      <alignment horizontal="center"/>
    </xf>
    <xf numFmtId="185" fontId="0" fillId="0" borderId="6" xfId="0" applyNumberFormat="1" applyBorder="1" applyAlignment="1">
      <alignment horizontal="center"/>
    </xf>
    <xf numFmtId="4" fontId="0" fillId="12" borderId="6" xfId="0" applyFill="1" applyBorder="1" applyAlignment="1">
      <alignment horizontal="center"/>
    </xf>
    <xf numFmtId="2" fontId="0" fillId="0" borderId="24" xfId="0" applyNumberFormat="1" applyBorder="1"/>
    <xf numFmtId="4" fontId="19" fillId="0" borderId="23" xfId="0" applyFont="1" applyBorder="1" applyAlignment="1"/>
    <xf numFmtId="4" fontId="0" fillId="0" borderId="24" xfId="0" applyFill="1" applyBorder="1" applyAlignment="1"/>
    <xf numFmtId="2" fontId="0" fillId="0" borderId="24" xfId="0" applyNumberFormat="1" applyBorder="1" applyAlignment="1"/>
    <xf numFmtId="4" fontId="19" fillId="0" borderId="25" xfId="0" applyNumberFormat="1" applyFont="1" applyBorder="1" applyAlignment="1"/>
    <xf numFmtId="4" fontId="19" fillId="12" borderId="24" xfId="0" applyFont="1" applyFill="1" applyBorder="1" applyAlignment="1"/>
    <xf numFmtId="4" fontId="19" fillId="0" borderId="24" xfId="0" applyFont="1" applyBorder="1" applyAlignment="1"/>
    <xf numFmtId="4" fontId="19" fillId="12" borderId="0" xfId="0" applyFont="1" applyFill="1" applyAlignment="1"/>
    <xf numFmtId="185" fontId="19" fillId="0" borderId="26" xfId="0" applyNumberFormat="1" applyFont="1" applyBorder="1" applyAlignment="1">
      <alignment horizontal="center" wrapText="1"/>
    </xf>
    <xf numFmtId="4" fontId="19" fillId="0" borderId="0" xfId="0" applyNumberFormat="1" applyFont="1" applyBorder="1" applyAlignment="1"/>
    <xf numFmtId="4" fontId="19" fillId="0" borderId="12" xfId="0" applyFont="1" applyBorder="1" applyAlignment="1"/>
    <xf numFmtId="2" fontId="0" fillId="0" borderId="13" xfId="0" applyNumberFormat="1" applyBorder="1"/>
    <xf numFmtId="2" fontId="0" fillId="0" borderId="14" xfId="0" applyNumberFormat="1" applyBorder="1" applyAlignment="1"/>
    <xf numFmtId="2" fontId="0" fillId="0" borderId="25" xfId="0" applyNumberFormat="1" applyBorder="1"/>
    <xf numFmtId="4" fontId="19" fillId="12" borderId="24" xfId="0" applyNumberFormat="1" applyFont="1" applyFill="1" applyBorder="1" applyAlignment="1"/>
    <xf numFmtId="4" fontId="19" fillId="0" borderId="22" xfId="0" applyFont="1" applyBorder="1" applyAlignment="1">
      <alignment horizontal="left"/>
    </xf>
    <xf numFmtId="4" fontId="19" fillId="0" borderId="19" xfId="0" applyFont="1" applyBorder="1" applyAlignment="1">
      <alignment horizontal="left"/>
    </xf>
    <xf numFmtId="4" fontId="19" fillId="0" borderId="20" xfId="0" applyNumberFormat="1" applyFont="1" applyBorder="1" applyAlignment="1">
      <alignment horizontal="center" wrapText="1"/>
    </xf>
    <xf numFmtId="179" fontId="0" fillId="0" borderId="14" xfId="0" applyNumberFormat="1" applyBorder="1" applyAlignment="1">
      <alignment horizontal="center"/>
    </xf>
    <xf numFmtId="179" fontId="0" fillId="0" borderId="8" xfId="0" applyNumberFormat="1" applyBorder="1" applyAlignment="1">
      <alignment horizontal="center"/>
    </xf>
    <xf numFmtId="4" fontId="19" fillId="0" borderId="9" xfId="0" applyNumberFormat="1" applyFont="1" applyBorder="1" applyAlignment="1">
      <alignment horizontal="center" wrapText="1"/>
    </xf>
    <xf numFmtId="4" fontId="19" fillId="0" borderId="6" xfId="0" applyFont="1" applyBorder="1" applyAlignment="1"/>
    <xf numFmtId="4" fontId="19" fillId="0" borderId="6" xfId="0" applyFont="1" applyBorder="1" applyAlignment="1">
      <alignment horizontal="left"/>
    </xf>
    <xf numFmtId="176" fontId="40" fillId="24" borderId="14" xfId="0" applyNumberFormat="1" applyFont="1" applyFill="1" applyBorder="1" applyAlignment="1">
      <alignment horizontal="center"/>
    </xf>
    <xf numFmtId="4" fontId="0" fillId="24" borderId="6" xfId="0" applyFont="1" applyFill="1" applyBorder="1"/>
    <xf numFmtId="4" fontId="47" fillId="0" borderId="0" xfId="0" applyFont="1" applyAlignment="1">
      <alignment horizontal="left" vertical="center" readingOrder="1"/>
    </xf>
    <xf numFmtId="43" fontId="0" fillId="0" borderId="0" xfId="35" applyNumberFormat="1" applyFont="1"/>
    <xf numFmtId="166" fontId="0" fillId="0" borderId="0" xfId="0" applyNumberFormat="1" applyFont="1" applyFill="1" applyAlignment="1">
      <alignment horizontal="right"/>
    </xf>
    <xf numFmtId="171" fontId="40" fillId="24" borderId="6" xfId="0" applyNumberFormat="1" applyFont="1" applyFill="1" applyBorder="1"/>
    <xf numFmtId="171" fontId="40" fillId="24" borderId="6" xfId="1" applyNumberFormat="1" applyFont="1" applyFill="1" applyBorder="1"/>
    <xf numFmtId="43" fontId="0" fillId="0" borderId="0" xfId="35" applyNumberFormat="1" applyFont="1" applyFill="1"/>
    <xf numFmtId="2" fontId="0" fillId="9" borderId="0" xfId="1" applyNumberFormat="1" applyFont="1" applyFill="1" applyBorder="1"/>
    <xf numFmtId="166" fontId="0" fillId="9" borderId="0" xfId="0" applyNumberFormat="1" applyFont="1" applyFill="1" applyBorder="1"/>
    <xf numFmtId="4" fontId="0" fillId="9" borderId="0" xfId="0" applyFont="1" applyFill="1" applyBorder="1"/>
    <xf numFmtId="165" fontId="0" fillId="9" borderId="0" xfId="35" applyNumberFormat="1" applyFont="1" applyFill="1" applyAlignment="1">
      <alignment horizontal="right" indent="1"/>
    </xf>
    <xf numFmtId="43" fontId="0" fillId="9" borderId="0" xfId="35" applyNumberFormat="1" applyFont="1" applyFill="1"/>
    <xf numFmtId="172" fontId="0" fillId="9" borderId="0" xfId="0" applyNumberFormat="1" applyFill="1"/>
    <xf numFmtId="166" fontId="0" fillId="9" borderId="0" xfId="0" applyNumberFormat="1" applyFont="1" applyFill="1"/>
    <xf numFmtId="164" fontId="0" fillId="9" borderId="0" xfId="35" applyNumberFormat="1" applyFont="1" applyFill="1"/>
    <xf numFmtId="4" fontId="19" fillId="0" borderId="6" xfId="0" applyFont="1" applyBorder="1" applyAlignment="1">
      <alignment horizontal="center" wrapText="1"/>
    </xf>
    <xf numFmtId="4" fontId="38" fillId="0" borderId="6" xfId="0" applyFont="1" applyFill="1" applyBorder="1"/>
    <xf numFmtId="4" fontId="19" fillId="0" borderId="0" xfId="0" applyFont="1" applyAlignment="1">
      <alignment wrapText="1"/>
    </xf>
    <xf numFmtId="4" fontId="19" fillId="0" borderId="0" xfId="0" applyFont="1" applyFill="1" applyAlignment="1">
      <alignment wrapText="1"/>
    </xf>
    <xf numFmtId="2" fontId="0" fillId="0" borderId="0" xfId="0" applyNumberFormat="1" applyAlignment="1">
      <alignment wrapText="1"/>
    </xf>
    <xf numFmtId="2" fontId="19" fillId="0" borderId="0" xfId="0" applyNumberFormat="1" applyFont="1" applyAlignment="1">
      <alignment wrapText="1"/>
    </xf>
    <xf numFmtId="4" fontId="19" fillId="0" borderId="6" xfId="0" applyFont="1" applyFill="1" applyBorder="1" applyAlignment="1">
      <alignment wrapText="1"/>
    </xf>
    <xf numFmtId="2" fontId="19" fillId="0" borderId="6" xfId="0" applyNumberFormat="1" applyFont="1" applyBorder="1" applyAlignment="1">
      <alignment wrapText="1"/>
    </xf>
    <xf numFmtId="4" fontId="0" fillId="0" borderId="0" xfId="0" applyFill="1" applyAlignment="1">
      <alignment wrapText="1"/>
    </xf>
    <xf numFmtId="3" fontId="19" fillId="0" borderId="0" xfId="0" applyNumberFormat="1" applyFont="1" applyAlignment="1">
      <alignment horizontal="center" wrapText="1"/>
    </xf>
    <xf numFmtId="168" fontId="19" fillId="0" borderId="0" xfId="0" applyNumberFormat="1" applyFont="1" applyAlignment="1">
      <alignment wrapText="1"/>
    </xf>
    <xf numFmtId="4" fontId="19" fillId="0" borderId="6" xfId="0" applyFont="1" applyBorder="1" applyAlignment="1">
      <alignment horizontal="center" wrapText="1"/>
    </xf>
    <xf numFmtId="3" fontId="0" fillId="0" borderId="0" xfId="36" applyNumberFormat="1" applyFont="1"/>
    <xf numFmtId="4" fontId="0" fillId="23" borderId="6" xfId="0" applyFill="1" applyBorder="1" applyAlignment="1">
      <alignment wrapText="1"/>
    </xf>
    <xf numFmtId="4" fontId="48" fillId="0" borderId="0" xfId="0" applyFont="1" applyAlignment="1">
      <alignment horizontal="left" vertical="center"/>
    </xf>
    <xf numFmtId="4" fontId="49" fillId="0" borderId="0" xfId="0" applyFont="1" applyAlignment="1">
      <alignment horizontal="left" vertical="center"/>
    </xf>
    <xf numFmtId="4" fontId="39" fillId="0" borderId="0" xfId="0" applyFont="1" applyAlignment="1">
      <alignment vertical="center"/>
    </xf>
    <xf numFmtId="166" fontId="0" fillId="11" borderId="6" xfId="0" applyNumberFormat="1" applyFill="1" applyBorder="1"/>
    <xf numFmtId="165" fontId="0" fillId="11" borderId="6" xfId="0" applyNumberFormat="1" applyFill="1" applyBorder="1"/>
    <xf numFmtId="4" fontId="51" fillId="0" borderId="0" xfId="0" applyFont="1" applyAlignment="1">
      <alignment vertical="center"/>
    </xf>
    <xf numFmtId="4" fontId="53" fillId="0" borderId="0" xfId="0" applyFont="1" applyAlignment="1">
      <alignment vertical="center"/>
    </xf>
    <xf numFmtId="166" fontId="37" fillId="0" borderId="6" xfId="0" applyNumberFormat="1" applyFont="1" applyBorder="1"/>
    <xf numFmtId="165" fontId="37" fillId="0" borderId="6" xfId="0" applyNumberFormat="1" applyFont="1" applyBorder="1"/>
    <xf numFmtId="4" fontId="49" fillId="0" borderId="6" xfId="0" applyFont="1" applyBorder="1" applyAlignment="1">
      <alignment horizontal="left" vertical="center"/>
    </xf>
    <xf numFmtId="4" fontId="54" fillId="0" borderId="6" xfId="0" applyFont="1" applyBorder="1" applyAlignment="1">
      <alignment horizontal="left" vertical="center"/>
    </xf>
    <xf numFmtId="4" fontId="49" fillId="9" borderId="6" xfId="0" applyFont="1" applyFill="1" applyBorder="1" applyAlignment="1">
      <alignment horizontal="left" vertical="center"/>
    </xf>
    <xf numFmtId="4" fontId="51" fillId="9" borderId="0" xfId="0" applyFont="1" applyFill="1" applyAlignment="1">
      <alignment vertical="center"/>
    </xf>
    <xf numFmtId="188" fontId="51" fillId="0" borderId="0" xfId="0" applyNumberFormat="1" applyFont="1" applyAlignment="1">
      <alignment vertical="center"/>
    </xf>
    <xf numFmtId="9" fontId="0" fillId="0" borderId="0" xfId="37" applyFont="1"/>
    <xf numFmtId="4" fontId="55" fillId="0" borderId="0" xfId="0" applyFont="1" applyAlignment="1">
      <alignment vertical="center"/>
    </xf>
    <xf numFmtId="4" fontId="56" fillId="0" borderId="0" xfId="0" applyFont="1" applyAlignment="1">
      <alignment vertical="center"/>
    </xf>
    <xf numFmtId="166" fontId="0" fillId="0" borderId="6" xfId="0" applyNumberFormat="1" applyBorder="1"/>
    <xf numFmtId="4" fontId="57" fillId="0" borderId="6" xfId="0" applyFont="1" applyBorder="1" applyAlignment="1">
      <alignment horizontal="left"/>
    </xf>
    <xf numFmtId="4" fontId="28" fillId="0" borderId="0" xfId="13" applyNumberFormat="1"/>
    <xf numFmtId="4" fontId="0" fillId="25" borderId="0" xfId="0" applyFill="1" applyAlignment="1">
      <alignment wrapText="1"/>
    </xf>
    <xf numFmtId="4" fontId="58" fillId="0" borderId="0" xfId="0" applyFont="1"/>
    <xf numFmtId="4" fontId="59" fillId="0" borderId="0" xfId="0" applyFont="1"/>
    <xf numFmtId="166" fontId="37" fillId="0" borderId="0" xfId="36" applyNumberFormat="1" applyFont="1" applyAlignment="1">
      <alignment horizontal="right"/>
    </xf>
    <xf numFmtId="43" fontId="37" fillId="0" borderId="0" xfId="36" applyFont="1" applyAlignment="1">
      <alignment horizontal="center"/>
    </xf>
    <xf numFmtId="164" fontId="37" fillId="0" borderId="0" xfId="36" applyNumberFormat="1" applyFont="1" applyAlignment="1">
      <alignment horizontal="center"/>
    </xf>
    <xf numFmtId="4" fontId="21" fillId="0" borderId="0" xfId="0" applyFont="1" applyAlignment="1">
      <alignment vertical="center"/>
    </xf>
    <xf numFmtId="4" fontId="60" fillId="0" borderId="6" xfId="0" applyFont="1" applyBorder="1" applyAlignment="1">
      <alignment vertical="center"/>
    </xf>
    <xf numFmtId="4" fontId="49" fillId="0" borderId="0" xfId="0" applyFont="1" applyAlignment="1">
      <alignment horizontal="justify" vertical="center"/>
    </xf>
    <xf numFmtId="4" fontId="49" fillId="0" borderId="6" xfId="0" applyFont="1" applyBorder="1" applyAlignment="1">
      <alignment horizontal="justify" vertical="center"/>
    </xf>
    <xf numFmtId="4" fontId="54" fillId="0" borderId="6" xfId="0" applyFont="1" applyBorder="1" applyAlignment="1">
      <alignment horizontal="justify" vertical="center"/>
    </xf>
    <xf numFmtId="4" fontId="49" fillId="9" borderId="6" xfId="0" applyFont="1" applyFill="1" applyBorder="1" applyAlignment="1">
      <alignment horizontal="justify" vertical="center"/>
    </xf>
    <xf numFmtId="4" fontId="49" fillId="9" borderId="0" xfId="0" applyFont="1" applyFill="1" applyAlignment="1">
      <alignment horizontal="left" vertical="center"/>
    </xf>
    <xf numFmtId="4" fontId="54" fillId="9" borderId="6" xfId="0" applyFont="1" applyFill="1" applyBorder="1" applyAlignment="1">
      <alignment horizontal="left" vertical="center"/>
    </xf>
    <xf numFmtId="4" fontId="61" fillId="0" borderId="0" xfId="0" applyFont="1" applyAlignment="1">
      <alignment vertical="center"/>
    </xf>
    <xf numFmtId="4" fontId="62" fillId="9" borderId="0" xfId="0" applyFont="1" applyFill="1" applyAlignment="1">
      <alignment vertical="center"/>
    </xf>
    <xf numFmtId="164" fontId="37" fillId="0" borderId="0" xfId="36" applyNumberFormat="1" applyFont="1" applyAlignment="1">
      <alignment horizontal="right"/>
    </xf>
    <xf numFmtId="43" fontId="37" fillId="0" borderId="0" xfId="36" applyFont="1" applyAlignment="1">
      <alignment horizontal="right"/>
    </xf>
    <xf numFmtId="4" fontId="60" fillId="0" borderId="0" xfId="0" applyFont="1" applyAlignment="1">
      <alignment vertical="center"/>
    </xf>
    <xf numFmtId="4" fontId="0" fillId="9" borderId="6" xfId="0" applyFill="1" applyBorder="1"/>
    <xf numFmtId="4" fontId="64" fillId="0" borderId="27" xfId="0" applyFont="1" applyBorder="1" applyAlignment="1">
      <alignment horizontal="center" vertical="center" wrapText="1"/>
    </xf>
    <xf numFmtId="4" fontId="64" fillId="0" borderId="6" xfId="0" applyFont="1" applyBorder="1" applyAlignment="1">
      <alignment horizontal="left" vertical="center" wrapText="1"/>
    </xf>
    <xf numFmtId="4" fontId="65" fillId="0" borderId="28" xfId="0" applyFont="1" applyBorder="1" applyAlignment="1">
      <alignment horizontal="center" vertical="center" wrapText="1"/>
    </xf>
    <xf numFmtId="164" fontId="31" fillId="0" borderId="6" xfId="36" applyNumberFormat="1" applyFont="1" applyBorder="1"/>
    <xf numFmtId="4" fontId="31" fillId="0" borderId="6" xfId="0" applyFont="1" applyBorder="1"/>
    <xf numFmtId="43" fontId="31" fillId="0" borderId="6" xfId="36" applyFont="1" applyBorder="1"/>
    <xf numFmtId="166" fontId="31" fillId="0" borderId="6" xfId="0" applyNumberFormat="1" applyFont="1" applyBorder="1"/>
    <xf numFmtId="169" fontId="31" fillId="0" borderId="6" xfId="36" applyNumberFormat="1" applyFont="1" applyBorder="1"/>
    <xf numFmtId="169" fontId="31" fillId="0" borderId="6" xfId="36" applyNumberFormat="1" applyFont="1" applyFill="1" applyBorder="1"/>
    <xf numFmtId="4" fontId="51" fillId="11" borderId="0" xfId="0" applyFont="1" applyFill="1" applyAlignment="1">
      <alignment vertical="center"/>
    </xf>
    <xf numFmtId="166" fontId="65" fillId="0" borderId="28" xfId="0" applyNumberFormat="1" applyFont="1" applyBorder="1" applyAlignment="1">
      <alignment horizontal="center" vertical="center" wrapText="1"/>
    </xf>
    <xf numFmtId="4" fontId="15" fillId="0" borderId="0" xfId="0" applyFont="1" applyAlignment="1">
      <alignment horizontal="center" vertical="center" wrapText="1"/>
    </xf>
    <xf numFmtId="4" fontId="0" fillId="11" borderId="6" xfId="0" applyFill="1" applyBorder="1"/>
    <xf numFmtId="4" fontId="66" fillId="0" borderId="0" xfId="0" applyFont="1" applyAlignment="1">
      <alignment vertical="center"/>
    </xf>
    <xf numFmtId="3" fontId="0" fillId="0" borderId="6" xfId="0" applyNumberFormat="1" applyBorder="1"/>
    <xf numFmtId="4" fontId="28" fillId="0" borderId="6" xfId="13" applyNumberFormat="1" applyBorder="1" applyAlignment="1">
      <alignment vertical="center"/>
    </xf>
    <xf numFmtId="4" fontId="67" fillId="0" borderId="0" xfId="0" applyFont="1" applyAlignment="1">
      <alignment vertical="center"/>
    </xf>
    <xf numFmtId="4" fontId="68" fillId="0" borderId="0" xfId="0" applyFont="1" applyAlignment="1">
      <alignment vertical="center"/>
    </xf>
    <xf numFmtId="4" fontId="65" fillId="0" borderId="0" xfId="0" applyFont="1" applyAlignment="1">
      <alignment horizontal="center" vertical="center" wrapText="1"/>
    </xf>
    <xf numFmtId="4" fontId="0" fillId="26" borderId="0" xfId="0" applyFill="1"/>
    <xf numFmtId="4" fontId="0" fillId="27" borderId="0" xfId="0" applyFill="1"/>
    <xf numFmtId="4" fontId="0" fillId="27" borderId="0" xfId="0" applyFill="1" applyAlignment="1">
      <alignment wrapText="1"/>
    </xf>
    <xf numFmtId="4" fontId="72" fillId="0" borderId="0" xfId="0" applyFont="1" applyAlignment="1">
      <alignment horizontal="left" vertical="center" indent="1"/>
    </xf>
    <xf numFmtId="166" fontId="31" fillId="0" borderId="0" xfId="0" applyNumberFormat="1" applyFont="1"/>
    <xf numFmtId="166" fontId="40" fillId="15" borderId="0" xfId="0" applyNumberFormat="1" applyFont="1" applyFill="1"/>
    <xf numFmtId="166" fontId="34" fillId="28" borderId="6" xfId="0" applyNumberFormat="1" applyFont="1" applyFill="1" applyBorder="1"/>
    <xf numFmtId="179" fontId="60" fillId="0" borderId="6" xfId="0" applyNumberFormat="1" applyFont="1" applyBorder="1" applyAlignment="1">
      <alignment vertical="center"/>
    </xf>
    <xf numFmtId="4" fontId="0" fillId="0" borderId="6" xfId="0" applyFill="1" applyBorder="1" applyAlignment="1">
      <alignment wrapText="1"/>
    </xf>
    <xf numFmtId="4" fontId="19" fillId="0" borderId="6" xfId="0" applyFont="1" applyFill="1" applyBorder="1" applyAlignment="1">
      <alignment horizontal="left" wrapText="1"/>
    </xf>
    <xf numFmtId="2" fontId="0" fillId="0" borderId="6" xfId="0" applyNumberFormat="1" applyFill="1" applyBorder="1"/>
    <xf numFmtId="0" fontId="28" fillId="0" borderId="6" xfId="13" applyFill="1" applyBorder="1"/>
    <xf numFmtId="2" fontId="0" fillId="0" borderId="6" xfId="0" applyNumberFormat="1" applyFill="1" applyBorder="1" applyAlignment="1">
      <alignment horizontal="center"/>
    </xf>
    <xf numFmtId="4" fontId="19" fillId="0" borderId="6" xfId="0" applyFont="1" applyFill="1" applyBorder="1" applyAlignment="1">
      <alignment horizontal="center" wrapText="1"/>
    </xf>
    <xf numFmtId="2" fontId="0" fillId="0" borderId="0" xfId="0" applyNumberFormat="1" applyFill="1" applyBorder="1"/>
    <xf numFmtId="4" fontId="0" fillId="0" borderId="0" xfId="0" applyBorder="1" applyAlignment="1">
      <alignment horizontal="center"/>
    </xf>
    <xf numFmtId="4" fontId="20" fillId="0" borderId="6" xfId="13" applyNumberFormat="1" applyFont="1" applyFill="1" applyBorder="1" applyAlignment="1">
      <alignment horizontal="center"/>
    </xf>
    <xf numFmtId="1" fontId="0" fillId="0" borderId="0" xfId="0" applyNumberFormat="1"/>
    <xf numFmtId="1" fontId="19" fillId="0" borderId="6" xfId="0" applyNumberFormat="1" applyFont="1" applyFill="1" applyBorder="1"/>
    <xf numFmtId="4" fontId="19" fillId="0" borderId="6" xfId="0" applyFont="1" applyBorder="1" applyAlignment="1">
      <alignment horizontal="right" wrapText="1"/>
    </xf>
    <xf numFmtId="3" fontId="0" fillId="0" borderId="6" xfId="0" applyNumberFormat="1" applyBorder="1" applyAlignment="1">
      <alignment horizontal="right"/>
    </xf>
    <xf numFmtId="4" fontId="19" fillId="0" borderId="6" xfId="0" applyFont="1" applyBorder="1" applyAlignment="1">
      <alignment horizontal="center" wrapText="1"/>
    </xf>
    <xf numFmtId="4" fontId="37" fillId="0" borderId="0" xfId="0" applyNumberFormat="1" applyFont="1"/>
    <xf numFmtId="4" fontId="37" fillId="0" borderId="0" xfId="36" applyNumberFormat="1" applyFont="1" applyAlignment="1">
      <alignment horizontal="center"/>
    </xf>
    <xf numFmtId="4" fontId="37" fillId="0" borderId="0" xfId="36" applyNumberFormat="1" applyFont="1" applyAlignment="1">
      <alignment horizontal="right"/>
    </xf>
    <xf numFmtId="4" fontId="31" fillId="0" borderId="6" xfId="36" applyNumberFormat="1" applyFont="1" applyBorder="1"/>
    <xf numFmtId="4" fontId="31" fillId="0" borderId="9" xfId="36" applyNumberFormat="1" applyFont="1" applyFill="1" applyBorder="1"/>
    <xf numFmtId="4" fontId="0" fillId="0" borderId="0" xfId="0" applyNumberFormat="1" applyAlignment="1">
      <alignment wrapText="1"/>
    </xf>
    <xf numFmtId="185" fontId="0" fillId="0" borderId="6" xfId="0" applyNumberFormat="1" applyBorder="1"/>
    <xf numFmtId="185" fontId="37" fillId="0" borderId="6" xfId="0" applyNumberFormat="1" applyFont="1" applyBorder="1"/>
    <xf numFmtId="2" fontId="0" fillId="0" borderId="12" xfId="0" applyNumberFormat="1" applyBorder="1"/>
    <xf numFmtId="2" fontId="37" fillId="0" borderId="12" xfId="0" applyNumberFormat="1" applyFont="1" applyBorder="1"/>
    <xf numFmtId="4" fontId="0" fillId="0" borderId="12" xfId="0" applyBorder="1"/>
    <xf numFmtId="4" fontId="0" fillId="0" borderId="0" xfId="0" applyNumberFormat="1" applyBorder="1"/>
    <xf numFmtId="4" fontId="37" fillId="0" borderId="0" xfId="0" applyFont="1" applyBorder="1"/>
    <xf numFmtId="4" fontId="37" fillId="0" borderId="0" xfId="0" applyNumberFormat="1" applyFont="1" applyBorder="1"/>
    <xf numFmtId="166" fontId="0" fillId="23" borderId="6" xfId="0" applyNumberFormat="1" applyFill="1" applyBorder="1" applyAlignment="1">
      <alignment wrapText="1"/>
    </xf>
    <xf numFmtId="2" fontId="0" fillId="0" borderId="15" xfId="0" applyNumberFormat="1" applyFill="1" applyBorder="1" applyAlignment="1">
      <alignment wrapText="1"/>
    </xf>
    <xf numFmtId="164" fontId="37" fillId="0" borderId="0" xfId="36" applyNumberFormat="1" applyFont="1" applyAlignment="1">
      <alignment horizontal="right" wrapText="1"/>
    </xf>
    <xf numFmtId="0" fontId="28" fillId="0" borderId="0" xfId="13" applyAlignment="1">
      <alignment wrapText="1"/>
    </xf>
    <xf numFmtId="4" fontId="20" fillId="0" borderId="6" xfId="13" applyNumberFormat="1" applyFont="1" applyFill="1" applyBorder="1" applyAlignment="1">
      <alignment horizontal="center" wrapText="1"/>
    </xf>
    <xf numFmtId="4" fontId="0" fillId="0" borderId="6" xfId="0" applyFill="1" applyBorder="1" applyAlignment="1">
      <alignment horizontal="center" wrapText="1"/>
    </xf>
    <xf numFmtId="4" fontId="0" fillId="0" borderId="0" xfId="0" applyAlignment="1">
      <alignment horizontal="right" wrapText="1"/>
    </xf>
    <xf numFmtId="4" fontId="0" fillId="0" borderId="6" xfId="0" applyBorder="1" applyAlignment="1"/>
    <xf numFmtId="4" fontId="0" fillId="0" borderId="6" xfId="0" applyBorder="1" applyAlignment="1">
      <alignment horizontal="right"/>
    </xf>
    <xf numFmtId="3" fontId="0" fillId="0" borderId="0" xfId="0" applyNumberFormat="1" applyFill="1"/>
    <xf numFmtId="165" fontId="0" fillId="23" borderId="12" xfId="0" applyNumberFormat="1" applyFill="1" applyBorder="1" applyAlignment="1">
      <alignment horizontal="right"/>
    </xf>
    <xf numFmtId="2" fontId="0" fillId="0" borderId="0" xfId="0" applyNumberFormat="1" applyBorder="1"/>
    <xf numFmtId="3" fontId="0" fillId="0" borderId="0" xfId="0" applyNumberFormat="1" applyAlignment="1">
      <alignment wrapText="1"/>
    </xf>
    <xf numFmtId="4" fontId="31" fillId="0" borderId="0" xfId="0" applyFont="1" applyAlignment="1">
      <alignment wrapText="1"/>
    </xf>
    <xf numFmtId="4" fontId="0" fillId="29" borderId="6" xfId="0" applyFill="1" applyBorder="1" applyAlignment="1">
      <alignment wrapText="1"/>
    </xf>
    <xf numFmtId="4" fontId="0" fillId="9" borderId="6" xfId="0" applyFill="1" applyBorder="1" applyAlignment="1">
      <alignment wrapText="1"/>
    </xf>
    <xf numFmtId="164" fontId="0" fillId="0" borderId="22" xfId="36" applyNumberFormat="1" applyFont="1" applyBorder="1"/>
    <xf numFmtId="164" fontId="0" fillId="0" borderId="0" xfId="36" applyNumberFormat="1" applyFont="1" applyBorder="1"/>
    <xf numFmtId="164" fontId="0" fillId="0" borderId="18" xfId="36" applyNumberFormat="1" applyFont="1" applyBorder="1"/>
    <xf numFmtId="164" fontId="0" fillId="0" borderId="0" xfId="36" applyNumberFormat="1" applyFont="1"/>
    <xf numFmtId="4" fontId="0" fillId="0" borderId="18" xfId="0" applyBorder="1"/>
    <xf numFmtId="4" fontId="0" fillId="0" borderId="18" xfId="0" applyBorder="1" applyAlignment="1">
      <alignment horizontal="center"/>
    </xf>
    <xf numFmtId="164" fontId="0" fillId="0" borderId="0" xfId="36" applyNumberFormat="1" applyFont="1" applyAlignment="1">
      <alignment horizontal="center"/>
    </xf>
    <xf numFmtId="189" fontId="0" fillId="0" borderId="0" xfId="36" applyNumberFormat="1" applyFont="1" applyFill="1"/>
    <xf numFmtId="189" fontId="0" fillId="0" borderId="0" xfId="36" applyNumberFormat="1" applyFont="1"/>
    <xf numFmtId="189" fontId="0" fillId="0" borderId="22" xfId="36" applyNumberFormat="1" applyFont="1" applyBorder="1"/>
    <xf numFmtId="189" fontId="0" fillId="0" borderId="0" xfId="36" applyNumberFormat="1" applyFont="1" applyBorder="1"/>
    <xf numFmtId="189" fontId="0" fillId="0" borderId="18" xfId="36" applyNumberFormat="1" applyFont="1" applyBorder="1"/>
    <xf numFmtId="189" fontId="0" fillId="0" borderId="0" xfId="36" applyNumberFormat="1" applyFont="1" applyAlignment="1">
      <alignment horizontal="center"/>
    </xf>
    <xf numFmtId="189" fontId="0" fillId="0" borderId="0" xfId="36" applyNumberFormat="1" applyFont="1" applyBorder="1" applyAlignment="1">
      <alignment horizontal="center"/>
    </xf>
    <xf numFmtId="189" fontId="0" fillId="0" borderId="18" xfId="36" applyNumberFormat="1" applyFont="1" applyBorder="1" applyAlignment="1">
      <alignment horizontal="center"/>
    </xf>
    <xf numFmtId="4" fontId="0" fillId="0" borderId="22" xfId="0" applyBorder="1"/>
    <xf numFmtId="164" fontId="0" fillId="0" borderId="0" xfId="0" applyNumberFormat="1" applyBorder="1"/>
    <xf numFmtId="164" fontId="0" fillId="0" borderId="18" xfId="0" applyNumberFormat="1" applyBorder="1"/>
    <xf numFmtId="4" fontId="31" fillId="0" borderId="22" xfId="0" applyFont="1" applyBorder="1"/>
    <xf numFmtId="4" fontId="0" fillId="0" borderId="29" xfId="0" applyFill="1" applyBorder="1"/>
    <xf numFmtId="164" fontId="0" fillId="0" borderId="30" xfId="36" applyNumberFormat="1" applyFont="1" applyFill="1" applyBorder="1"/>
    <xf numFmtId="4" fontId="0" fillId="0" borderId="31" xfId="0" applyFill="1" applyBorder="1"/>
    <xf numFmtId="164" fontId="0" fillId="0" borderId="0" xfId="36" applyNumberFormat="1" applyFont="1" applyFill="1"/>
    <xf numFmtId="4" fontId="0" fillId="0" borderId="22" xfId="0" applyFill="1" applyBorder="1"/>
    <xf numFmtId="164" fontId="0" fillId="0" borderId="18" xfId="36" applyNumberFormat="1" applyFont="1" applyFill="1" applyBorder="1"/>
    <xf numFmtId="4" fontId="0" fillId="0" borderId="19" xfId="0" applyFill="1" applyBorder="1"/>
    <xf numFmtId="164" fontId="0" fillId="0" borderId="31" xfId="36" applyNumberFormat="1" applyFont="1" applyFill="1" applyBorder="1"/>
    <xf numFmtId="164" fontId="0" fillId="0" borderId="19" xfId="36" applyNumberFormat="1" applyFont="1" applyFill="1" applyBorder="1"/>
    <xf numFmtId="164" fontId="0" fillId="0" borderId="0" xfId="36" applyNumberFormat="1" applyFont="1" applyFill="1" applyAlignment="1">
      <alignment horizontal="center"/>
    </xf>
    <xf numFmtId="4" fontId="0" fillId="0" borderId="17" xfId="0" applyFill="1" applyBorder="1"/>
    <xf numFmtId="164" fontId="0" fillId="0" borderId="17" xfId="0" applyNumberFormat="1" applyFill="1" applyBorder="1"/>
    <xf numFmtId="4" fontId="0" fillId="0" borderId="29" xfId="0" applyFill="1" applyBorder="1" applyAlignment="1">
      <alignment horizontal="center"/>
    </xf>
    <xf numFmtId="164" fontId="0" fillId="0" borderId="32" xfId="0" applyNumberFormat="1" applyFill="1" applyBorder="1"/>
    <xf numFmtId="4" fontId="0" fillId="0" borderId="17" xfId="0" applyFill="1" applyBorder="1" applyAlignment="1">
      <alignment horizontal="center"/>
    </xf>
    <xf numFmtId="164" fontId="0" fillId="0" borderId="10" xfId="0" applyNumberFormat="1" applyFill="1" applyBorder="1"/>
    <xf numFmtId="164" fontId="0" fillId="0" borderId="0" xfId="36" applyNumberFormat="1" applyFont="1" applyFill="1" applyBorder="1" applyAlignment="1">
      <alignment horizontal="center"/>
    </xf>
    <xf numFmtId="4" fontId="19" fillId="0" borderId="12" xfId="0" applyFont="1" applyBorder="1" applyAlignment="1">
      <alignment wrapText="1"/>
    </xf>
    <xf numFmtId="164" fontId="19" fillId="0" borderId="6" xfId="36" applyNumberFormat="1" applyFont="1" applyBorder="1" applyAlignment="1">
      <alignment horizontal="center" wrapText="1"/>
    </xf>
    <xf numFmtId="3" fontId="19" fillId="0" borderId="0" xfId="0" applyNumberFormat="1" applyFont="1" applyAlignment="1">
      <alignment horizontal="center"/>
    </xf>
    <xf numFmtId="3" fontId="19" fillId="0" borderId="16" xfId="0" applyNumberFormat="1" applyFont="1" applyBorder="1" applyAlignment="1">
      <alignment horizontal="center"/>
    </xf>
    <xf numFmtId="3" fontId="19" fillId="0" borderId="0" xfId="0" applyNumberFormat="1" applyFont="1" applyBorder="1" applyAlignment="1">
      <alignment horizontal="center"/>
    </xf>
    <xf numFmtId="3" fontId="19" fillId="0" borderId="6" xfId="0" applyNumberFormat="1" applyFont="1" applyBorder="1" applyAlignment="1">
      <alignment horizontal="center"/>
    </xf>
    <xf numFmtId="3" fontId="19" fillId="0" borderId="0" xfId="0" applyNumberFormat="1" applyFont="1" applyAlignment="1">
      <alignment horizontal="left" indent="1"/>
    </xf>
    <xf numFmtId="164" fontId="0" fillId="0" borderId="6" xfId="36" applyNumberFormat="1" applyFont="1" applyBorder="1" applyAlignment="1">
      <alignment horizontal="left" indent="1"/>
    </xf>
    <xf numFmtId="164" fontId="0" fillId="0" borderId="6" xfId="36" applyNumberFormat="1" applyFont="1" applyBorder="1"/>
    <xf numFmtId="164" fontId="0" fillId="0" borderId="6" xfId="36" applyNumberFormat="1" applyFont="1" applyBorder="1" applyAlignment="1">
      <alignment horizontal="center"/>
    </xf>
    <xf numFmtId="164" fontId="0" fillId="0" borderId="0" xfId="36" applyNumberFormat="1" applyFont="1" applyBorder="1" applyAlignment="1">
      <alignment horizontal="center"/>
    </xf>
    <xf numFmtId="164" fontId="0" fillId="0" borderId="6" xfId="36" applyNumberFormat="1" applyFont="1" applyFill="1" applyBorder="1" applyAlignment="1">
      <alignment horizontal="left" indent="1"/>
    </xf>
    <xf numFmtId="164" fontId="34" fillId="0" borderId="6" xfId="36" applyNumberFormat="1" applyFont="1" applyFill="1" applyBorder="1" applyAlignment="1">
      <alignment horizontal="left" indent="1"/>
    </xf>
    <xf numFmtId="164" fontId="0" fillId="0" borderId="6" xfId="36" applyNumberFormat="1" applyFont="1" applyFill="1" applyBorder="1"/>
    <xf numFmtId="164" fontId="0" fillId="0" borderId="6" xfId="36" applyNumberFormat="1" applyFont="1" applyFill="1" applyBorder="1" applyAlignment="1">
      <alignment horizontal="center"/>
    </xf>
    <xf numFmtId="164" fontId="34" fillId="0" borderId="6" xfId="36" applyNumberFormat="1" applyFont="1" applyBorder="1" applyAlignment="1">
      <alignment horizontal="left" indent="1"/>
    </xf>
    <xf numFmtId="164" fontId="34" fillId="0" borderId="6" xfId="36" applyNumberFormat="1" applyFont="1" applyBorder="1"/>
    <xf numFmtId="164" fontId="22" fillId="0" borderId="6" xfId="36" applyNumberFormat="1" applyFont="1" applyFill="1" applyBorder="1" applyAlignment="1">
      <alignment horizontal="left" indent="1"/>
    </xf>
    <xf numFmtId="190" fontId="0" fillId="0" borderId="0" xfId="0" applyNumberFormat="1"/>
    <xf numFmtId="4" fontId="19" fillId="0" borderId="6" xfId="0" applyFont="1" applyBorder="1" applyAlignment="1">
      <alignment horizontal="right"/>
    </xf>
    <xf numFmtId="190" fontId="19" fillId="0" borderId="6" xfId="0" applyNumberFormat="1" applyFont="1" applyBorder="1" applyAlignment="1">
      <alignment horizontal="center"/>
    </xf>
    <xf numFmtId="190" fontId="19" fillId="0" borderId="15" xfId="0" applyNumberFormat="1" applyFont="1" applyFill="1" applyBorder="1" applyAlignment="1">
      <alignment horizontal="center"/>
    </xf>
    <xf numFmtId="49" fontId="19" fillId="0" borderId="6" xfId="0" applyNumberFormat="1" applyFont="1" applyBorder="1" applyAlignment="1">
      <alignment horizontal="right"/>
    </xf>
    <xf numFmtId="189" fontId="0" fillId="0" borderId="6" xfId="38" applyNumberFormat="1" applyFont="1" applyBorder="1"/>
    <xf numFmtId="189" fontId="0" fillId="0" borderId="6" xfId="0" applyNumberFormat="1" applyBorder="1"/>
    <xf numFmtId="49" fontId="19" fillId="0" borderId="6" xfId="0" applyNumberFormat="1" applyFont="1" applyBorder="1" applyAlignment="1">
      <alignment horizontal="right" vertical="top"/>
    </xf>
    <xf numFmtId="164" fontId="0" fillId="0" borderId="6" xfId="36" applyNumberFormat="1" applyFont="1" applyBorder="1" applyAlignment="1">
      <alignment horizontal="center" vertical="top"/>
    </xf>
    <xf numFmtId="189" fontId="0" fillId="0" borderId="6" xfId="0" applyNumberFormat="1" applyBorder="1" applyAlignment="1">
      <alignment vertical="top"/>
    </xf>
    <xf numFmtId="189" fontId="0" fillId="0" borderId="6" xfId="38" applyNumberFormat="1" applyFont="1" applyBorder="1" applyAlignment="1">
      <alignment vertical="top"/>
    </xf>
    <xf numFmtId="189" fontId="0" fillId="0" borderId="6" xfId="0" applyNumberFormat="1" applyFont="1" applyBorder="1"/>
    <xf numFmtId="4" fontId="0" fillId="30" borderId="6" xfId="0" applyFill="1" applyBorder="1" applyAlignment="1">
      <alignment wrapText="1"/>
    </xf>
    <xf numFmtId="3" fontId="0" fillId="0" borderId="0" xfId="1" applyNumberFormat="1" applyFont="1" applyFill="1"/>
    <xf numFmtId="3" fontId="0" fillId="31" borderId="6" xfId="1" applyNumberFormat="1" applyFont="1" applyFill="1" applyBorder="1"/>
    <xf numFmtId="3" fontId="0" fillId="31" borderId="17" xfId="1" applyNumberFormat="1" applyFont="1" applyFill="1" applyBorder="1"/>
    <xf numFmtId="3" fontId="0" fillId="31" borderId="12" xfId="1" applyNumberFormat="1" applyFont="1" applyFill="1" applyBorder="1"/>
    <xf numFmtId="3" fontId="0" fillId="31" borderId="0" xfId="1" applyNumberFormat="1" applyFont="1" applyFill="1"/>
    <xf numFmtId="3" fontId="19" fillId="0" borderId="6" xfId="1" applyNumberFormat="1" applyFont="1" applyFill="1" applyBorder="1"/>
    <xf numFmtId="3" fontId="40" fillId="12" borderId="0" xfId="0" applyNumberFormat="1" applyFont="1" applyFill="1"/>
    <xf numFmtId="166" fontId="40" fillId="12" borderId="0" xfId="0" applyNumberFormat="1" applyFont="1" applyFill="1"/>
    <xf numFmtId="164" fontId="34" fillId="0" borderId="0" xfId="1" applyNumberFormat="1" applyFont="1" applyFill="1"/>
    <xf numFmtId="4" fontId="0" fillId="0" borderId="8" xfId="0" applyBorder="1" applyAlignment="1">
      <alignment horizontal="center"/>
    </xf>
    <xf numFmtId="4" fontId="22" fillId="0" borderId="9" xfId="0" applyFont="1" applyBorder="1" applyAlignment="1">
      <alignment horizontal="center"/>
    </xf>
    <xf numFmtId="4" fontId="0" fillId="0" borderId="9" xfId="0" applyBorder="1" applyAlignment="1">
      <alignment horizontal="center"/>
    </xf>
    <xf numFmtId="4" fontId="0" fillId="0" borderId="20" xfId="0" applyBorder="1" applyAlignment="1">
      <alignment horizontal="center"/>
    </xf>
    <xf numFmtId="4" fontId="0" fillId="0" borderId="6" xfId="0" applyBorder="1" applyAlignment="1">
      <alignment horizontal="left"/>
    </xf>
    <xf numFmtId="3" fontId="31" fillId="0" borderId="0" xfId="0" applyNumberFormat="1" applyFont="1" applyAlignment="1">
      <alignment horizontal="center"/>
    </xf>
    <xf numFmtId="173" fontId="0" fillId="0" borderId="6" xfId="0" applyNumberFormat="1" applyFill="1" applyBorder="1"/>
    <xf numFmtId="2" fontId="40" fillId="12" borderId="0" xfId="0" applyNumberFormat="1" applyFont="1" applyFill="1" applyAlignment="1">
      <alignment horizontal="center"/>
    </xf>
    <xf numFmtId="165" fontId="0" fillId="23" borderId="6" xfId="0" applyNumberFormat="1" applyFill="1" applyBorder="1" applyAlignment="1">
      <alignment horizontal="center"/>
    </xf>
    <xf numFmtId="165" fontId="0" fillId="23" borderId="6" xfId="1" applyNumberFormat="1" applyFont="1" applyFill="1" applyBorder="1" applyAlignment="1">
      <alignment horizontal="center"/>
    </xf>
    <xf numFmtId="1" fontId="0" fillId="23" borderId="6" xfId="0" applyNumberFormat="1" applyFill="1" applyBorder="1" applyAlignment="1">
      <alignment horizontal="center"/>
    </xf>
    <xf numFmtId="4" fontId="0" fillId="23" borderId="6" xfId="0" applyFill="1" applyBorder="1" applyAlignment="1">
      <alignment horizontal="center"/>
    </xf>
    <xf numFmtId="4" fontId="22" fillId="0" borderId="0" xfId="0" applyFont="1" applyAlignment="1">
      <alignment horizontal="center"/>
    </xf>
    <xf numFmtId="190" fontId="40" fillId="12" borderId="6" xfId="38" applyNumberFormat="1" applyFont="1" applyFill="1" applyBorder="1" applyAlignment="1">
      <alignment horizontal="center"/>
    </xf>
    <xf numFmtId="190" fontId="40" fillId="12" borderId="6" xfId="0" applyNumberFormat="1" applyFont="1" applyFill="1" applyBorder="1" applyAlignment="1">
      <alignment horizontal="center"/>
    </xf>
    <xf numFmtId="2" fontId="0" fillId="23" borderId="6" xfId="1" applyNumberFormat="1" applyFont="1" applyFill="1" applyBorder="1" applyAlignment="1">
      <alignment horizontal="center"/>
    </xf>
    <xf numFmtId="4" fontId="19" fillId="0" borderId="6" xfId="0" applyFont="1" applyBorder="1" applyAlignment="1">
      <alignment horizontal="left" wrapText="1"/>
    </xf>
    <xf numFmtId="189" fontId="40" fillId="12" borderId="6" xfId="0" applyNumberFormat="1" applyFont="1" applyFill="1" applyBorder="1" applyAlignment="1">
      <alignment horizontal="center"/>
    </xf>
    <xf numFmtId="189" fontId="34" fillId="12" borderId="6" xfId="0" applyNumberFormat="1" applyFont="1" applyFill="1" applyBorder="1" applyAlignment="1">
      <alignment horizontal="center"/>
    </xf>
    <xf numFmtId="189" fontId="74" fillId="12" borderId="6" xfId="1" applyNumberFormat="1" applyFont="1" applyFill="1" applyBorder="1" applyAlignment="1">
      <alignment horizontal="center"/>
    </xf>
    <xf numFmtId="191" fontId="40" fillId="12" borderId="0" xfId="0" applyNumberFormat="1" applyFont="1" applyFill="1" applyAlignment="1">
      <alignment horizontal="center"/>
    </xf>
    <xf numFmtId="189" fontId="40" fillId="12" borderId="0" xfId="0" applyNumberFormat="1" applyFont="1" applyFill="1" applyAlignment="1">
      <alignment horizontal="center"/>
    </xf>
    <xf numFmtId="189" fontId="40" fillId="12" borderId="0" xfId="0" applyNumberFormat="1" applyFont="1" applyFill="1"/>
    <xf numFmtId="189" fontId="40" fillId="12" borderId="0" xfId="39" applyNumberFormat="1" applyFont="1" applyFill="1" applyAlignment="1">
      <alignment horizontal="center"/>
    </xf>
    <xf numFmtId="4" fontId="75" fillId="0" borderId="0" xfId="0" applyFont="1"/>
    <xf numFmtId="164" fontId="0" fillId="0" borderId="6" xfId="1" applyNumberFormat="1" applyFont="1" applyBorder="1" applyAlignment="1">
      <alignment horizontal="right"/>
    </xf>
    <xf numFmtId="3" fontId="19" fillId="0" borderId="6" xfId="0" applyNumberFormat="1" applyFont="1" applyBorder="1" applyAlignment="1">
      <alignment horizontal="right" wrapText="1"/>
    </xf>
    <xf numFmtId="189" fontId="40" fillId="12" borderId="6" xfId="1" applyNumberFormat="1" applyFont="1" applyFill="1" applyBorder="1" applyAlignment="1">
      <alignment horizontal="center"/>
    </xf>
    <xf numFmtId="3" fontId="0" fillId="0" borderId="0" xfId="36" applyNumberFormat="1" applyFont="1" applyFill="1"/>
    <xf numFmtId="189" fontId="40" fillId="12" borderId="0" xfId="39" applyNumberFormat="1" applyFont="1" applyFill="1" applyAlignment="1">
      <alignment horizontal="right"/>
    </xf>
    <xf numFmtId="4" fontId="75" fillId="0" borderId="6" xfId="0" applyFont="1" applyBorder="1"/>
    <xf numFmtId="3" fontId="0" fillId="0" borderId="6" xfId="36" applyNumberFormat="1" applyFont="1" applyFill="1" applyBorder="1"/>
    <xf numFmtId="3" fontId="19" fillId="0" borderId="6" xfId="33" applyNumberFormat="1" applyFont="1" applyBorder="1" applyAlignment="1">
      <alignment horizontal="center"/>
    </xf>
    <xf numFmtId="3" fontId="0" fillId="0" borderId="6" xfId="33" applyNumberFormat="1" applyFont="1" applyBorder="1" applyAlignment="1">
      <alignment horizontal="center"/>
    </xf>
    <xf numFmtId="3" fontId="19" fillId="0" borderId="6" xfId="33" applyNumberFormat="1" applyFont="1" applyBorder="1"/>
    <xf numFmtId="3" fontId="0" fillId="0" borderId="6" xfId="33" applyNumberFormat="1" applyFont="1" applyBorder="1"/>
    <xf numFmtId="189" fontId="0" fillId="0" borderId="6" xfId="1" applyNumberFormat="1" applyFont="1" applyFill="1" applyBorder="1"/>
    <xf numFmtId="1" fontId="19" fillId="0" borderId="0" xfId="0" applyNumberFormat="1" applyFont="1" applyAlignment="1">
      <alignment horizontal="left" indent="1"/>
    </xf>
    <xf numFmtId="1" fontId="19" fillId="0" borderId="0" xfId="0" applyNumberFormat="1" applyFont="1" applyFill="1" applyAlignment="1">
      <alignment horizontal="left" indent="1"/>
    </xf>
    <xf numFmtId="3" fontId="31" fillId="0" borderId="0" xfId="0" applyNumberFormat="1" applyFont="1" applyBorder="1"/>
    <xf numFmtId="189" fontId="19" fillId="0" borderId="6" xfId="0" applyNumberFormat="1" applyFont="1" applyBorder="1" applyAlignment="1">
      <alignment horizontal="center" vertical="top" wrapText="1"/>
    </xf>
    <xf numFmtId="189" fontId="19" fillId="0" borderId="6" xfId="0" applyNumberFormat="1" applyFont="1" applyBorder="1" applyAlignment="1">
      <alignment horizontal="right" vertical="top" wrapText="1"/>
    </xf>
    <xf numFmtId="189" fontId="19" fillId="0" borderId="6" xfId="0" applyNumberFormat="1" applyFont="1" applyBorder="1" applyAlignment="1">
      <alignment horizontal="right" wrapText="1"/>
    </xf>
    <xf numFmtId="4" fontId="0" fillId="30" borderId="6" xfId="0" applyFill="1" applyBorder="1" applyAlignment="1">
      <alignment horizontal="center" wrapText="1"/>
    </xf>
    <xf numFmtId="4" fontId="0" fillId="9" borderId="6" xfId="0" applyFill="1" applyBorder="1" applyAlignment="1">
      <alignment horizontal="center" wrapText="1"/>
    </xf>
    <xf numFmtId="4" fontId="0" fillId="29" borderId="16" xfId="0" applyFill="1" applyBorder="1" applyAlignment="1">
      <alignment horizontal="center" wrapText="1"/>
    </xf>
    <xf numFmtId="3" fontId="31" fillId="0" borderId="33" xfId="0" applyNumberFormat="1" applyFont="1" applyBorder="1"/>
    <xf numFmtId="4" fontId="0" fillId="0" borderId="34" xfId="0" applyBorder="1"/>
    <xf numFmtId="189" fontId="0" fillId="0" borderId="34" xfId="36" applyNumberFormat="1" applyFont="1" applyBorder="1"/>
    <xf numFmtId="164" fontId="0" fillId="0" borderId="34" xfId="36" applyNumberFormat="1" applyFont="1" applyBorder="1"/>
    <xf numFmtId="164" fontId="0" fillId="0" borderId="34" xfId="0" applyNumberFormat="1" applyBorder="1"/>
    <xf numFmtId="164" fontId="0" fillId="0" borderId="35" xfId="36" applyNumberFormat="1" applyFont="1" applyFill="1" applyBorder="1"/>
    <xf numFmtId="4" fontId="0" fillId="30" borderId="16" xfId="0" applyFill="1" applyBorder="1" applyAlignment="1">
      <alignment horizontal="center" wrapText="1"/>
    </xf>
    <xf numFmtId="164" fontId="0" fillId="0" borderId="33" xfId="36" applyNumberFormat="1" applyFont="1" applyBorder="1"/>
    <xf numFmtId="164" fontId="0" fillId="0" borderId="34" xfId="36" applyNumberFormat="1" applyFont="1" applyBorder="1" applyAlignment="1">
      <alignment horizontal="center"/>
    </xf>
    <xf numFmtId="189" fontId="0" fillId="0" borderId="34" xfId="36" applyNumberFormat="1" applyFont="1" applyBorder="1" applyAlignment="1">
      <alignment horizontal="center"/>
    </xf>
    <xf numFmtId="164" fontId="0" fillId="0" borderId="35" xfId="36" applyNumberFormat="1" applyFont="1" applyFill="1" applyBorder="1" applyAlignment="1">
      <alignment horizontal="center"/>
    </xf>
    <xf numFmtId="3" fontId="31" fillId="0" borderId="36" xfId="0" applyNumberFormat="1" applyFont="1" applyBorder="1"/>
    <xf numFmtId="4" fontId="0" fillId="30" borderId="16" xfId="0" applyFill="1" applyBorder="1" applyAlignment="1">
      <alignment wrapText="1"/>
    </xf>
    <xf numFmtId="192" fontId="31" fillId="0" borderId="0" xfId="0" applyNumberFormat="1" applyFont="1"/>
    <xf numFmtId="189" fontId="0" fillId="0" borderId="6" xfId="36" applyNumberFormat="1" applyFont="1" applyBorder="1"/>
    <xf numFmtId="189" fontId="0" fillId="0" borderId="6" xfId="0" applyNumberFormat="1" applyFill="1" applyBorder="1"/>
    <xf numFmtId="4" fontId="76" fillId="11" borderId="0" xfId="0" applyFont="1" applyFill="1" applyAlignment="1">
      <alignment horizontal="center"/>
    </xf>
    <xf numFmtId="2" fontId="40" fillId="12" borderId="6" xfId="0" applyNumberFormat="1" applyFont="1" applyFill="1" applyBorder="1" applyAlignment="1">
      <alignment horizontal="center"/>
    </xf>
    <xf numFmtId="189" fontId="0" fillId="0" borderId="6" xfId="1" applyNumberFormat="1" applyFont="1" applyBorder="1" applyAlignment="1">
      <alignment horizontal="right"/>
    </xf>
    <xf numFmtId="49" fontId="0" fillId="0" borderId="0" xfId="0" applyNumberFormat="1" applyFont="1" applyFill="1" applyBorder="1" applyAlignment="1">
      <alignment horizontal="left"/>
    </xf>
    <xf numFmtId="189" fontId="0" fillId="0" borderId="6" xfId="0" applyNumberFormat="1" applyFont="1" applyBorder="1" applyAlignment="1">
      <alignment vertical="top"/>
    </xf>
    <xf numFmtId="189" fontId="0" fillId="0" borderId="6" xfId="36" applyNumberFormat="1" applyFont="1" applyBorder="1" applyAlignment="1">
      <alignment vertical="top"/>
    </xf>
    <xf numFmtId="4" fontId="0" fillId="0" borderId="6" xfId="0" applyFont="1" applyBorder="1" applyAlignment="1">
      <alignment vertical="top" wrapText="1"/>
    </xf>
    <xf numFmtId="189" fontId="20" fillId="0" borderId="6" xfId="38" applyNumberFormat="1" applyFont="1" applyBorder="1"/>
    <xf numFmtId="189" fontId="0" fillId="0" borderId="6" xfId="0" applyNumberFormat="1" applyFont="1" applyBorder="1" applyAlignment="1">
      <alignment horizontal="right" vertical="top" wrapText="1"/>
    </xf>
    <xf numFmtId="4" fontId="0" fillId="9" borderId="6" xfId="0" applyFill="1" applyBorder="1" applyAlignment="1">
      <alignment horizontal="center"/>
    </xf>
    <xf numFmtId="2" fontId="19" fillId="0" borderId="0" xfId="0" applyNumberFormat="1" applyFont="1" applyBorder="1" applyAlignment="1">
      <alignment horizontal="center"/>
    </xf>
    <xf numFmtId="4" fontId="0" fillId="9" borderId="8" xfId="0" applyFill="1" applyBorder="1" applyAlignment="1">
      <alignment horizontal="center"/>
    </xf>
    <xf numFmtId="4" fontId="0" fillId="9" borderId="16" xfId="0" applyFill="1" applyBorder="1" applyAlignment="1">
      <alignment horizontal="center"/>
    </xf>
    <xf numFmtId="4" fontId="0" fillId="9" borderId="16" xfId="0" applyNumberFormat="1" applyFill="1" applyBorder="1" applyAlignment="1">
      <alignment horizontal="center"/>
    </xf>
    <xf numFmtId="4" fontId="19" fillId="9" borderId="6" xfId="0" applyFont="1" applyFill="1" applyBorder="1"/>
    <xf numFmtId="2" fontId="19" fillId="9" borderId="6" xfId="0" applyNumberFormat="1" applyFont="1" applyFill="1" applyBorder="1" applyAlignment="1">
      <alignment horizontal="center"/>
    </xf>
    <xf numFmtId="4" fontId="19" fillId="9" borderId="6" xfId="0" applyFont="1" applyFill="1" applyBorder="1" applyAlignment="1">
      <alignment horizontal="center"/>
    </xf>
    <xf numFmtId="4" fontId="19" fillId="9" borderId="6" xfId="0" applyNumberFormat="1" applyFont="1" applyFill="1" applyBorder="1" applyAlignment="1">
      <alignment horizontal="center"/>
    </xf>
    <xf numFmtId="4" fontId="0" fillId="11" borderId="6" xfId="0" applyFill="1" applyBorder="1" applyAlignment="1">
      <alignment horizontal="center"/>
    </xf>
    <xf numFmtId="4" fontId="0" fillId="11" borderId="6" xfId="0" applyNumberFormat="1" applyFill="1" applyBorder="1" applyAlignment="1">
      <alignment horizontal="center"/>
    </xf>
    <xf numFmtId="4" fontId="0" fillId="9" borderId="6" xfId="0" applyNumberFormat="1" applyFill="1" applyBorder="1"/>
    <xf numFmtId="2" fontId="76" fillId="0" borderId="6" xfId="0" applyNumberFormat="1" applyFont="1" applyFill="1" applyBorder="1" applyAlignment="1">
      <alignment horizontal="center"/>
    </xf>
    <xf numFmtId="43" fontId="0" fillId="0" borderId="22" xfId="36" applyNumberFormat="1" applyFont="1" applyBorder="1"/>
    <xf numFmtId="43" fontId="0" fillId="0" borderId="6" xfId="0" applyNumberFormat="1" applyFont="1" applyBorder="1" applyAlignment="1">
      <alignment horizontal="center"/>
    </xf>
    <xf numFmtId="2" fontId="0" fillId="0" borderId="6" xfId="0" applyNumberFormat="1" applyFont="1" applyBorder="1" applyAlignment="1">
      <alignment horizontal="center"/>
    </xf>
    <xf numFmtId="4" fontId="0" fillId="0" borderId="6" xfId="0" applyFont="1" applyFill="1" applyBorder="1" applyAlignment="1">
      <alignment horizontal="center"/>
    </xf>
    <xf numFmtId="189" fontId="20" fillId="0" borderId="6" xfId="38" applyNumberFormat="1" applyFont="1" applyBorder="1" applyAlignment="1">
      <alignment vertical="top"/>
    </xf>
    <xf numFmtId="164" fontId="0" fillId="0" borderId="0" xfId="36" applyNumberFormat="1" applyFont="1" applyBorder="1" applyAlignment="1">
      <alignment horizontal="left" indent="1"/>
    </xf>
    <xf numFmtId="164" fontId="0" fillId="0" borderId="0" xfId="36" applyNumberFormat="1" applyFont="1" applyFill="1" applyBorder="1" applyAlignment="1">
      <alignment horizontal="left" indent="1"/>
    </xf>
    <xf numFmtId="4" fontId="0" fillId="12" borderId="0" xfId="0" applyFill="1" applyBorder="1" applyAlignment="1">
      <alignment horizontal="center" wrapText="1"/>
    </xf>
    <xf numFmtId="3" fontId="31" fillId="12" borderId="0" xfId="0" applyNumberFormat="1" applyFont="1" applyFill="1" applyBorder="1"/>
    <xf numFmtId="4" fontId="0" fillId="12" borderId="0" xfId="0" applyFill="1" applyBorder="1"/>
    <xf numFmtId="189" fontId="0" fillId="12" borderId="0" xfId="36" applyNumberFormat="1" applyFont="1" applyFill="1" applyBorder="1"/>
    <xf numFmtId="164" fontId="0" fillId="12" borderId="0" xfId="36" applyNumberFormat="1" applyFont="1" applyFill="1" applyBorder="1"/>
    <xf numFmtId="164" fontId="0" fillId="12" borderId="0" xfId="0" applyNumberFormat="1" applyFill="1" applyBorder="1"/>
    <xf numFmtId="3" fontId="0" fillId="12" borderId="0" xfId="1" applyNumberFormat="1" applyFont="1" applyFill="1"/>
    <xf numFmtId="4" fontId="19" fillId="12" borderId="0" xfId="0" applyFont="1" applyFill="1" applyBorder="1" applyAlignment="1">
      <alignment wrapText="1"/>
    </xf>
    <xf numFmtId="3" fontId="19" fillId="12" borderId="0" xfId="0" applyNumberFormat="1" applyFont="1" applyFill="1" applyBorder="1" applyAlignment="1">
      <alignment horizontal="center"/>
    </xf>
    <xf numFmtId="164" fontId="0" fillId="12" borderId="0" xfId="36" applyNumberFormat="1" applyFont="1" applyFill="1" applyBorder="1" applyAlignment="1">
      <alignment horizontal="left" indent="1"/>
    </xf>
    <xf numFmtId="4" fontId="19" fillId="0" borderId="26" xfId="0" applyFont="1" applyBorder="1" applyAlignment="1">
      <alignment horizontal="center"/>
    </xf>
    <xf numFmtId="4" fontId="19" fillId="0" borderId="0" xfId="0" applyFont="1" applyBorder="1" applyAlignment="1">
      <alignment horizontal="center"/>
    </xf>
    <xf numFmtId="49" fontId="0" fillId="0" borderId="0" xfId="0" applyNumberFormat="1" applyFont="1" applyBorder="1" applyAlignment="1">
      <alignment horizontal="left" vertical="top" wrapText="1"/>
    </xf>
    <xf numFmtId="4" fontId="0" fillId="0" borderId="0" xfId="0" applyBorder="1" applyAlignment="1">
      <alignment horizontal="left" vertical="top" wrapText="1"/>
    </xf>
    <xf numFmtId="4" fontId="0" fillId="11" borderId="14" xfId="0" applyFill="1" applyBorder="1" applyAlignment="1">
      <alignment horizontal="center"/>
    </xf>
    <xf numFmtId="4" fontId="0" fillId="11" borderId="6" xfId="0" applyFill="1" applyBorder="1" applyAlignment="1">
      <alignment horizontal="center"/>
    </xf>
    <xf numFmtId="49" fontId="19" fillId="0" borderId="0" xfId="0" applyNumberFormat="1" applyFont="1" applyFill="1" applyBorder="1" applyAlignment="1">
      <alignment horizontal="left" wrapText="1"/>
    </xf>
    <xf numFmtId="4" fontId="0" fillId="0" borderId="0" xfId="0" applyFont="1" applyAlignment="1">
      <alignment wrapText="1"/>
    </xf>
    <xf numFmtId="49" fontId="19" fillId="0" borderId="15" xfId="0" applyNumberFormat="1" applyFont="1" applyFill="1" applyBorder="1" applyAlignment="1">
      <alignment horizontal="right"/>
    </xf>
  </cellXfs>
  <cellStyles count="40">
    <cellStyle name="60% - Accent6" xfId="31" builtinId="52" hidden="1"/>
    <cellStyle name="Accent1" xfId="29" builtinId="29" hidden="1"/>
    <cellStyle name="Accent2" xfId="30" builtinId="33" hidden="1"/>
    <cellStyle name="Accent3" xfId="25" builtinId="37" hidden="1"/>
    <cellStyle name="Accent4" xfId="26" builtinId="41" hidden="1"/>
    <cellStyle name="Accent5" xfId="27" builtinId="45" hidden="1"/>
    <cellStyle name="Accent6" xfId="28" builtinId="49" hidden="1"/>
    <cellStyle name="Bad" xfId="3" builtinId="27" hidden="1"/>
    <cellStyle name="Calculation" xfId="7" builtinId="22" hidden="1"/>
    <cellStyle name="Check Cell" xfId="9" builtinId="23" hidden="1"/>
    <cellStyle name="Comma" xfId="1" builtinId="3"/>
    <cellStyle name="Comma [0]" xfId="32" builtinId="6" customBuiltin="1"/>
    <cellStyle name="Comma 2" xfId="20"/>
    <cellStyle name="Comma 3" xfId="34"/>
    <cellStyle name="Comma 4" xfId="35"/>
    <cellStyle name="Comma 4 2" xfId="39"/>
    <cellStyle name="Comma 5" xfId="36"/>
    <cellStyle name="Currency" xfId="38" builtinId="4"/>
    <cellStyle name="Explanatory Text" xfId="12" builtinId="53" hidden="1"/>
    <cellStyle name="Followed Hyperlink" xfId="14" builtinId="9" customBuiltin="1"/>
    <cellStyle name="Good" xfId="2" builtinId="26" hidden="1"/>
    <cellStyle name="Hyperlink" xfId="13" builtinId="8" customBuiltin="1"/>
    <cellStyle name="Hyperlink 2" xfId="24"/>
    <cellStyle name="Input" xfId="5" builtinId="20" hidden="1"/>
    <cellStyle name="Linked Cell" xfId="8" builtinId="24" hidden="1"/>
    <cellStyle name="Neutral" xfId="4" builtinId="28" hidden="1"/>
    <cellStyle name="Normal" xfId="0" builtinId="0" customBuiltin="1"/>
    <cellStyle name="Normal 2" xfId="15"/>
    <cellStyle name="Normal 3" xfId="17"/>
    <cellStyle name="Normal 3 2" xfId="19"/>
    <cellStyle name="Normal 4" xfId="18"/>
    <cellStyle name="Normal 5" xfId="22"/>
    <cellStyle name="Normal 6" xfId="23"/>
    <cellStyle name="Normal 7" xfId="33"/>
    <cellStyle name="Normal_T1" xfId="21"/>
    <cellStyle name="Note" xfId="11" builtinId="10" hidden="1"/>
    <cellStyle name="Output" xfId="6" builtinId="21" hidden="1"/>
    <cellStyle name="Percent" xfId="16" builtinId="5"/>
    <cellStyle name="Percent 2" xfId="37"/>
    <cellStyle name="Warning Text" xfId="10" builtinId="11" hidden="1"/>
  </cellStyles>
  <dxfs count="0"/>
  <tableStyles count="0" defaultTableStyle="TableStyleMedium2" defaultPivotStyle="PivotStyleLight16"/>
  <colors>
    <mruColors>
      <color rgb="FFFF3300"/>
      <color rgb="FFFFFF99"/>
      <color rgb="FFFF6D6D"/>
      <color rgb="FFE43D1C"/>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r>
              <a:rPr lang="en-US"/>
              <a:t>Total Revenue Earth, Total and Marginal Revenue Space Mining, 2030</a:t>
            </a:r>
          </a:p>
        </c:rich>
      </c:tx>
      <c:layout>
        <c:manualLayout>
          <c:xMode val="edge"/>
          <c:yMode val="edge"/>
          <c:x val="0.10847259857118671"/>
          <c:y val="2.7181531968263957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6605379048111116"/>
          <c:y val="0.24326147800352077"/>
          <c:w val="0.70816507679226981"/>
          <c:h val="0.51419235953849673"/>
        </c:manualLayout>
      </c:layout>
      <c:lineChart>
        <c:grouping val="standard"/>
        <c:varyColors val="0"/>
        <c:ser>
          <c:idx val="0"/>
          <c:order val="0"/>
          <c:tx>
            <c:strRef>
              <c:f>'A4_MR2030&amp;49&amp;50&amp;69'!$B$23</c:f>
              <c:strCache>
                <c:ptCount val="1"/>
                <c:pt idx="0">
                  <c:v>TR Earth </c:v>
                </c:pt>
              </c:strCache>
            </c:strRef>
          </c:tx>
          <c:spPr>
            <a:ln w="28575" cap="rnd">
              <a:solidFill>
                <a:schemeClr val="accent1"/>
              </a:solidFill>
              <a:prstDash val="dash"/>
              <a:round/>
            </a:ln>
            <a:effectLst/>
          </c:spPr>
          <c:marker>
            <c:symbol val="none"/>
          </c:marker>
          <c:cat>
            <c:numRef>
              <c:f>'A4_MR2030&amp;49&amp;50&amp;69'!$A$24:$A$219</c:f>
              <c:numCache>
                <c:formatCode>#,##0.00</c:formatCode>
                <c:ptCount val="196"/>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numCache>
            </c:numRef>
          </c:cat>
          <c:val>
            <c:numRef>
              <c:f>'A4_MR2030&amp;49&amp;50&amp;69'!$B$24:$B$219</c:f>
              <c:numCache>
                <c:formatCode>0.0</c:formatCode>
                <c:ptCount val="196"/>
                <c:pt idx="0">
                  <c:v>1306.2543097844373</c:v>
                </c:pt>
                <c:pt idx="1">
                  <c:v>1305.5761521207369</c:v>
                </c:pt>
                <c:pt idx="2">
                  <c:v>1304.9488034211163</c:v>
                </c:pt>
                <c:pt idx="3">
                  <c:v>1304.302948914074</c:v>
                </c:pt>
                <c:pt idx="4">
                  <c:v>1303.6616935234433</c:v>
                </c:pt>
                <c:pt idx="5">
                  <c:v>1303.0250372492246</c:v>
                </c:pt>
                <c:pt idx="6">
                  <c:v>1302.3929800914173</c:v>
                </c:pt>
                <c:pt idx="7">
                  <c:v>1302.1212609473625</c:v>
                </c:pt>
                <c:pt idx="8">
                  <c:v>1301.5363562366201</c:v>
                </c:pt>
                <c:pt idx="9">
                  <c:v>1300.9528342352296</c:v>
                </c:pt>
                <c:pt idx="10">
                  <c:v>1300.3706949431926</c:v>
                </c:pt>
                <c:pt idx="11">
                  <c:v>1299.7899383605079</c:v>
                </c:pt>
                <c:pt idx="12">
                  <c:v>1299.2105644871758</c:v>
                </c:pt>
                <c:pt idx="13">
                  <c:v>1298.6325733231963</c:v>
                </c:pt>
                <c:pt idx="14">
                  <c:v>1298.0559648685696</c:v>
                </c:pt>
                <c:pt idx="15">
                  <c:v>1297.4807391232957</c:v>
                </c:pt>
                <c:pt idx="16">
                  <c:v>1296.9068960873747</c:v>
                </c:pt>
                <c:pt idx="17">
                  <c:v>1296.3344357608055</c:v>
                </c:pt>
                <c:pt idx="18">
                  <c:v>1295.7633581435896</c:v>
                </c:pt>
                <c:pt idx="19">
                  <c:v>1295.1936632357263</c:v>
                </c:pt>
                <c:pt idx="20">
                  <c:v>1294.6253510372155</c:v>
                </c:pt>
                <c:pt idx="21">
                  <c:v>1294.0584215480576</c:v>
                </c:pt>
                <c:pt idx="22">
                  <c:v>1293.4928747682525</c:v>
                </c:pt>
                <c:pt idx="23">
                  <c:v>1292.9287106977997</c:v>
                </c:pt>
                <c:pt idx="24">
                  <c:v>1292.3659293366995</c:v>
                </c:pt>
                <c:pt idx="25">
                  <c:v>1291.8045306849522</c:v>
                </c:pt>
                <c:pt idx="26">
                  <c:v>1291.2445147425581</c:v>
                </c:pt>
                <c:pt idx="27">
                  <c:v>1291.0973563658933</c:v>
                </c:pt>
                <c:pt idx="28">
                  <c:v>1290.5517862270262</c:v>
                </c:pt>
                <c:pt idx="29">
                  <c:v>1290.0073445528922</c:v>
                </c:pt>
                <c:pt idx="30">
                  <c:v>1289.4640313434913</c:v>
                </c:pt>
                <c:pt idx="31">
                  <c:v>1288.9218465988235</c:v>
                </c:pt>
                <c:pt idx="32">
                  <c:v>1288.380790318889</c:v>
                </c:pt>
                <c:pt idx="33">
                  <c:v>1287.8408625036875</c:v>
                </c:pt>
                <c:pt idx="34">
                  <c:v>1287.3020631532195</c:v>
                </c:pt>
                <c:pt idx="35">
                  <c:v>1286.7643922674845</c:v>
                </c:pt>
                <c:pt idx="36">
                  <c:v>1286.2278498464825</c:v>
                </c:pt>
                <c:pt idx="37">
                  <c:v>1285.6924358902138</c:v>
                </c:pt>
                <c:pt idx="38">
                  <c:v>1285.1581503986777</c:v>
                </c:pt>
                <c:pt idx="39">
                  <c:v>1284.6249933718755</c:v>
                </c:pt>
                <c:pt idx="40">
                  <c:v>1284.0929648098063</c:v>
                </c:pt>
                <c:pt idx="41">
                  <c:v>1283.5620647124699</c:v>
                </c:pt>
                <c:pt idx="42">
                  <c:v>1283.0322930798673</c:v>
                </c:pt>
                <c:pt idx="43">
                  <c:v>1282.5036499119974</c:v>
                </c:pt>
                <c:pt idx="44">
                  <c:v>1281.9761352088606</c:v>
                </c:pt>
                <c:pt idx="45">
                  <c:v>1281.4497489704572</c:v>
                </c:pt>
                <c:pt idx="46">
                  <c:v>1280.9244911967864</c:v>
                </c:pt>
                <c:pt idx="47">
                  <c:v>1280.4003618878492</c:v>
                </c:pt>
                <c:pt idx="48">
                  <c:v>1279.8773610436454</c:v>
                </c:pt>
                <c:pt idx="49">
                  <c:v>1279.3554886641743</c:v>
                </c:pt>
                <c:pt idx="50">
                  <c:v>1278.8347447494366</c:v>
                </c:pt>
                <c:pt idx="51">
                  <c:v>1278.3151292994321</c:v>
                </c:pt>
                <c:pt idx="52">
                  <c:v>1277.7966423141602</c:v>
                </c:pt>
                <c:pt idx="53">
                  <c:v>1277.2792837936217</c:v>
                </c:pt>
                <c:pt idx="54">
                  <c:v>1276.7630537378168</c:v>
                </c:pt>
                <c:pt idx="55">
                  <c:v>1276.2479521467449</c:v>
                </c:pt>
                <c:pt idx="56">
                  <c:v>1275.733979020406</c:v>
                </c:pt>
                <c:pt idx="57">
                  <c:v>1275.2211343588001</c:v>
                </c:pt>
                <c:pt idx="58">
                  <c:v>1274.7094181619277</c:v>
                </c:pt>
                <c:pt idx="59">
                  <c:v>1274.1988304297881</c:v>
                </c:pt>
                <c:pt idx="60">
                  <c:v>1273.6893711623818</c:v>
                </c:pt>
                <c:pt idx="61">
                  <c:v>1273.1810403597087</c:v>
                </c:pt>
                <c:pt idx="62">
                  <c:v>1272.6738380217685</c:v>
                </c:pt>
                <c:pt idx="63">
                  <c:v>1272.1677641485621</c:v>
                </c:pt>
                <c:pt idx="64">
                  <c:v>1271.6628187400881</c:v>
                </c:pt>
                <c:pt idx="65">
                  <c:v>1271.1590017963476</c:v>
                </c:pt>
                <c:pt idx="66">
                  <c:v>1270.6563133173404</c:v>
                </c:pt>
                <c:pt idx="67">
                  <c:v>1270.1547533030659</c:v>
                </c:pt>
                <c:pt idx="68">
                  <c:v>1269.6543217535248</c:v>
                </c:pt>
                <c:pt idx="69">
                  <c:v>1269.1550186687168</c:v>
                </c:pt>
                <c:pt idx="70">
                  <c:v>1268.6568440486421</c:v>
                </c:pt>
                <c:pt idx="71">
                  <c:v>1268.1597978933005</c:v>
                </c:pt>
                <c:pt idx="72">
                  <c:v>1267.6638802026923</c:v>
                </c:pt>
                <c:pt idx="73">
                  <c:v>1267.169090976817</c:v>
                </c:pt>
                <c:pt idx="74">
                  <c:v>1266.6754302156746</c:v>
                </c:pt>
                <c:pt idx="75">
                  <c:v>1266.1828979192658</c:v>
                </c:pt>
                <c:pt idx="76">
                  <c:v>1265.6914940875899</c:v>
                </c:pt>
                <c:pt idx="77">
                  <c:v>1265.2012187206469</c:v>
                </c:pt>
                <c:pt idx="78">
                  <c:v>1264.7120718184376</c:v>
                </c:pt>
                <c:pt idx="79">
                  <c:v>1264.2240533809613</c:v>
                </c:pt>
                <c:pt idx="80">
                  <c:v>1263.7371634082181</c:v>
                </c:pt>
                <c:pt idx="81">
                  <c:v>1263.2514019002078</c:v>
                </c:pt>
                <c:pt idx="82">
                  <c:v>1262.7667688569309</c:v>
                </c:pt>
                <c:pt idx="83">
                  <c:v>1262.2832642783869</c:v>
                </c:pt>
                <c:pt idx="84">
                  <c:v>1261.8008881645765</c:v>
                </c:pt>
                <c:pt idx="85">
                  <c:v>1261.3196405154988</c:v>
                </c:pt>
                <c:pt idx="86">
                  <c:v>1260.8395213311546</c:v>
                </c:pt>
                <c:pt idx="87">
                  <c:v>1260.3605306115437</c:v>
                </c:pt>
                <c:pt idx="88">
                  <c:v>1259.8826683566654</c:v>
                </c:pt>
                <c:pt idx="89">
                  <c:v>1259.4059345665203</c:v>
                </c:pt>
                <c:pt idx="90">
                  <c:v>1258.9303292411087</c:v>
                </c:pt>
                <c:pt idx="91">
                  <c:v>1258.4558523804299</c:v>
                </c:pt>
                <c:pt idx="92">
                  <c:v>1257.982503984485</c:v>
                </c:pt>
                <c:pt idx="93">
                  <c:v>1257.5102840532725</c:v>
                </c:pt>
                <c:pt idx="94">
                  <c:v>1257.0391925867932</c:v>
                </c:pt>
                <c:pt idx="95">
                  <c:v>1256.5692295850474</c:v>
                </c:pt>
                <c:pt idx="96">
                  <c:v>1256.1003950480344</c:v>
                </c:pt>
                <c:pt idx="97">
                  <c:v>1255.6326889757547</c:v>
                </c:pt>
                <c:pt idx="98">
                  <c:v>1255.166111368208</c:v>
                </c:pt>
                <c:pt idx="99">
                  <c:v>1254.700662225395</c:v>
                </c:pt>
                <c:pt idx="100">
                  <c:v>1254.2363415473146</c:v>
                </c:pt>
                <c:pt idx="101">
                  <c:v>1253.7731493339675</c:v>
                </c:pt>
                <c:pt idx="102">
                  <c:v>1253.3110855853538</c:v>
                </c:pt>
                <c:pt idx="103">
                  <c:v>1252.8501503014727</c:v>
                </c:pt>
                <c:pt idx="104">
                  <c:v>1252.3903434823249</c:v>
                </c:pt>
                <c:pt idx="105">
                  <c:v>1251.9316651279109</c:v>
                </c:pt>
                <c:pt idx="106">
                  <c:v>1251.4741152382292</c:v>
                </c:pt>
                <c:pt idx="107">
                  <c:v>1251.0176938132813</c:v>
                </c:pt>
                <c:pt idx="108">
                  <c:v>1253.3153169159725</c:v>
                </c:pt>
                <c:pt idx="109">
                  <c:v>1252.8809959643247</c:v>
                </c:pt>
                <c:pt idx="110">
                  <c:v>1252.4476998733787</c:v>
                </c:pt>
                <c:pt idx="111">
                  <c:v>1252.0154286431346</c:v>
                </c:pt>
                <c:pt idx="112">
                  <c:v>1251.5841822735924</c:v>
                </c:pt>
                <c:pt idx="113">
                  <c:v>1251.1539607647514</c:v>
                </c:pt>
                <c:pt idx="114">
                  <c:v>1250.724764116613</c:v>
                </c:pt>
                <c:pt idx="115">
                  <c:v>1250.2965923291758</c:v>
                </c:pt>
                <c:pt idx="116">
                  <c:v>1249.8694454024403</c:v>
                </c:pt>
                <c:pt idx="117">
                  <c:v>1249.4433233364066</c:v>
                </c:pt>
                <c:pt idx="118">
                  <c:v>1259.8483845395153</c:v>
                </c:pt>
                <c:pt idx="119">
                  <c:v>1259.4960454163011</c:v>
                </c:pt>
                <c:pt idx="120">
                  <c:v>1259.1443942162755</c:v>
                </c:pt>
                <c:pt idx="121">
                  <c:v>1258.7934309394382</c:v>
                </c:pt>
                <c:pt idx="122">
                  <c:v>1258.4431555857896</c:v>
                </c:pt>
                <c:pt idx="123">
                  <c:v>1258.093568155329</c:v>
                </c:pt>
                <c:pt idx="124">
                  <c:v>1257.7446686480571</c:v>
                </c:pt>
                <c:pt idx="125">
                  <c:v>1257.3964570639732</c:v>
                </c:pt>
                <c:pt idx="126">
                  <c:v>1257.0489334030781</c:v>
                </c:pt>
                <c:pt idx="127">
                  <c:v>1256.7020976653712</c:v>
                </c:pt>
                <c:pt idx="128">
                  <c:v>1256.3559498508523</c:v>
                </c:pt>
                <c:pt idx="129">
                  <c:v>1256.0104899595224</c:v>
                </c:pt>
                <c:pt idx="130">
                  <c:v>1255.6657179913807</c:v>
                </c:pt>
                <c:pt idx="131">
                  <c:v>1255.321633946427</c:v>
                </c:pt>
                <c:pt idx="132">
                  <c:v>1254.9782378246623</c:v>
                </c:pt>
                <c:pt idx="133">
                  <c:v>1254.6355296260856</c:v>
                </c:pt>
                <c:pt idx="134">
                  <c:v>1254.2935093506974</c:v>
                </c:pt>
                <c:pt idx="135">
                  <c:v>1253.9521769984976</c:v>
                </c:pt>
                <c:pt idx="136">
                  <c:v>1253.6115325694864</c:v>
                </c:pt>
                <c:pt idx="137">
                  <c:v>1253.2715760636634</c:v>
                </c:pt>
                <c:pt idx="138">
                  <c:v>1252.9323074810281</c:v>
                </c:pt>
                <c:pt idx="139">
                  <c:v>1252.5937268215821</c:v>
                </c:pt>
                <c:pt idx="140">
                  <c:v>1252.2558340853241</c:v>
                </c:pt>
                <c:pt idx="141">
                  <c:v>1251.918629272255</c:v>
                </c:pt>
                <c:pt idx="142">
                  <c:v>1251.5821123823737</c:v>
                </c:pt>
                <c:pt idx="143">
                  <c:v>1251.2462834156809</c:v>
                </c:pt>
                <c:pt idx="144">
                  <c:v>1250.9111423721768</c:v>
                </c:pt>
                <c:pt idx="145">
                  <c:v>1250.5766892518607</c:v>
                </c:pt>
                <c:pt idx="146">
                  <c:v>1250.2429240547331</c:v>
                </c:pt>
                <c:pt idx="147">
                  <c:v>1249.9098467807939</c:v>
                </c:pt>
                <c:pt idx="148">
                  <c:v>1249.5774574300431</c:v>
                </c:pt>
                <c:pt idx="149">
                  <c:v>1249.2457560024809</c:v>
                </c:pt>
                <c:pt idx="150">
                  <c:v>1248.9147424981068</c:v>
                </c:pt>
                <c:pt idx="151">
                  <c:v>1248.5844169169213</c:v>
                </c:pt>
                <c:pt idx="152">
                  <c:v>1248.2547792589237</c:v>
                </c:pt>
                <c:pt idx="153">
                  <c:v>1247.9258295241148</c:v>
                </c:pt>
                <c:pt idx="154">
                  <c:v>1247.5975677124943</c:v>
                </c:pt>
                <c:pt idx="155">
                  <c:v>1247.2699938240623</c:v>
                </c:pt>
                <c:pt idx="156">
                  <c:v>1246.9431078588188</c:v>
                </c:pt>
                <c:pt idx="157">
                  <c:v>1246.6169098167638</c:v>
                </c:pt>
                <c:pt idx="158">
                  <c:v>1246.2913996978966</c:v>
                </c:pt>
                <c:pt idx="159">
                  <c:v>1245.9665775022181</c:v>
                </c:pt>
                <c:pt idx="160">
                  <c:v>1245.6424432297279</c:v>
                </c:pt>
                <c:pt idx="161">
                  <c:v>1245.3189968804263</c:v>
                </c:pt>
                <c:pt idx="162">
                  <c:v>1244.9962384543128</c:v>
                </c:pt>
                <c:pt idx="163">
                  <c:v>1244.674167951388</c:v>
                </c:pt>
                <c:pt idx="164">
                  <c:v>1244.352785371651</c:v>
                </c:pt>
                <c:pt idx="165">
                  <c:v>1244.0320907151031</c:v>
                </c:pt>
                <c:pt idx="166">
                  <c:v>1243.7120839817435</c:v>
                </c:pt>
                <c:pt idx="167">
                  <c:v>1243.3927651715717</c:v>
                </c:pt>
                <c:pt idx="168">
                  <c:v>1243.0741342845888</c:v>
                </c:pt>
                <c:pt idx="169">
                  <c:v>1242.756191320794</c:v>
                </c:pt>
                <c:pt idx="170">
                  <c:v>1242.4389362801878</c:v>
                </c:pt>
                <c:pt idx="171">
                  <c:v>1242.1223691627699</c:v>
                </c:pt>
                <c:pt idx="172">
                  <c:v>1241.8064899685405</c:v>
                </c:pt>
                <c:pt idx="173">
                  <c:v>1241.4912986974996</c:v>
                </c:pt>
                <c:pt idx="174">
                  <c:v>1241.1767953496467</c:v>
                </c:pt>
                <c:pt idx="175">
                  <c:v>1240.8629799249825</c:v>
                </c:pt>
                <c:pt idx="176">
                  <c:v>1240.5498524235063</c:v>
                </c:pt>
                <c:pt idx="177">
                  <c:v>1240.2374128452191</c:v>
                </c:pt>
                <c:pt idx="178">
                  <c:v>1239.9256611901196</c:v>
                </c:pt>
                <c:pt idx="179">
                  <c:v>1239.6145974582089</c:v>
                </c:pt>
                <c:pt idx="180">
                  <c:v>1239.3042216494869</c:v>
                </c:pt>
                <c:pt idx="181">
                  <c:v>1238.9945337639524</c:v>
                </c:pt>
                <c:pt idx="182">
                  <c:v>1238.6855338016071</c:v>
                </c:pt>
                <c:pt idx="183">
                  <c:v>1238.3772217624496</c:v>
                </c:pt>
                <c:pt idx="184">
                  <c:v>1238.0695976464808</c:v>
                </c:pt>
                <c:pt idx="185">
                  <c:v>1237.7626614537005</c:v>
                </c:pt>
                <c:pt idx="186">
                  <c:v>1237.4564131841084</c:v>
                </c:pt>
                <c:pt idx="187">
                  <c:v>1237.1508528377049</c:v>
                </c:pt>
                <c:pt idx="188">
                  <c:v>1236.8459804144893</c:v>
                </c:pt>
                <c:pt idx="189">
                  <c:v>1236.5417959144625</c:v>
                </c:pt>
                <c:pt idx="190">
                  <c:v>1236.2382993376241</c:v>
                </c:pt>
                <c:pt idx="191">
                  <c:v>1235.935490683974</c:v>
                </c:pt>
                <c:pt idx="192">
                  <c:v>1235.6333699535121</c:v>
                </c:pt>
                <c:pt idx="193">
                  <c:v>1235.3319371462385</c:v>
                </c:pt>
                <c:pt idx="194">
                  <c:v>1235.0311922621538</c:v>
                </c:pt>
                <c:pt idx="195">
                  <c:v>1234.7311353012572</c:v>
                </c:pt>
              </c:numCache>
            </c:numRef>
          </c:val>
          <c:smooth val="0"/>
          <c:extLst>
            <c:ext xmlns:c16="http://schemas.microsoft.com/office/drawing/2014/chart" uri="{C3380CC4-5D6E-409C-BE32-E72D297353CC}">
              <c16:uniqueId val="{00000000-66A8-4C43-BEDD-5509BCFE8CBC}"/>
            </c:ext>
          </c:extLst>
        </c:ser>
        <c:ser>
          <c:idx val="1"/>
          <c:order val="1"/>
          <c:tx>
            <c:strRef>
              <c:f>'A4_MR2030&amp;49&amp;50&amp;69'!$D$23</c:f>
              <c:strCache>
                <c:ptCount val="1"/>
                <c:pt idx="0">
                  <c:v>TR Space  </c:v>
                </c:pt>
              </c:strCache>
            </c:strRef>
          </c:tx>
          <c:spPr>
            <a:ln w="28575" cap="rnd">
              <a:solidFill>
                <a:schemeClr val="accent2"/>
              </a:solidFill>
              <a:prstDash val="sysDot"/>
              <a:round/>
            </a:ln>
            <a:effectLst/>
          </c:spPr>
          <c:marker>
            <c:symbol val="none"/>
          </c:marker>
          <c:cat>
            <c:numRef>
              <c:f>'A4_MR2030&amp;49&amp;50&amp;69'!$A$24:$A$219</c:f>
              <c:numCache>
                <c:formatCode>#,##0.00</c:formatCode>
                <c:ptCount val="196"/>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numCache>
            </c:numRef>
          </c:cat>
          <c:val>
            <c:numRef>
              <c:f>'A4_MR2030&amp;49&amp;50&amp;69'!$D$24:$D$219</c:f>
              <c:numCache>
                <c:formatCode>#,##0.00</c:formatCode>
                <c:ptCount val="196"/>
                <c:pt idx="0">
                  <c:v>0</c:v>
                </c:pt>
                <c:pt idx="1">
                  <c:v>0.59921520097032199</c:v>
                </c:pt>
                <c:pt idx="2">
                  <c:v>1.1585507554431658</c:v>
                </c:pt>
                <c:pt idx="3">
                  <c:v>1.701055380582164</c:v>
                </c:pt>
                <c:pt idx="4">
                  <c:v>2.2190461706661049</c:v>
                </c:pt>
                <c:pt idx="5">
                  <c:v>2.7125231256949904</c:v>
                </c:pt>
                <c:pt idx="6">
                  <c:v>3.1814862456688182</c:v>
                </c:pt>
                <c:pt idx="7">
                  <c:v>3.6319905514203925</c:v>
                </c:pt>
                <c:pt idx="8">
                  <c:v>4.1267683673377729</c:v>
                </c:pt>
                <c:pt idx="9">
                  <c:v>4.6155266889694824</c:v>
                </c:pt>
                <c:pt idx="10">
                  <c:v>5.0982655163155242</c:v>
                </c:pt>
                <c:pt idx="11">
                  <c:v>5.5749848493758973</c:v>
                </c:pt>
                <c:pt idx="12">
                  <c:v>6.045684688150601</c:v>
                </c:pt>
                <c:pt idx="13">
                  <c:v>6.5103650326396343</c:v>
                </c:pt>
                <c:pt idx="14">
                  <c:v>6.9690258828429998</c:v>
                </c:pt>
                <c:pt idx="15">
                  <c:v>7.4216672387606968</c:v>
                </c:pt>
                <c:pt idx="16">
                  <c:v>7.8682891003927242</c:v>
                </c:pt>
                <c:pt idx="17">
                  <c:v>8.3088914677390804</c:v>
                </c:pt>
                <c:pt idx="18">
                  <c:v>8.7434743407997697</c:v>
                </c:pt>
                <c:pt idx="19">
                  <c:v>9.1720377195747904</c:v>
                </c:pt>
                <c:pt idx="20">
                  <c:v>9.5945816040641407</c:v>
                </c:pt>
                <c:pt idx="21">
                  <c:v>10.011105994267821</c:v>
                </c:pt>
                <c:pt idx="22">
                  <c:v>10.421610890185834</c:v>
                </c:pt>
                <c:pt idx="23">
                  <c:v>10.826096291818178</c:v>
                </c:pt>
                <c:pt idx="24">
                  <c:v>11.224562199164851</c:v>
                </c:pt>
                <c:pt idx="25">
                  <c:v>11.617008612225856</c:v>
                </c:pt>
                <c:pt idx="26">
                  <c:v>12.003435531001193</c:v>
                </c:pt>
                <c:pt idx="27">
                  <c:v>12.398032970549053</c:v>
                </c:pt>
                <c:pt idx="28">
                  <c:v>12.79341315259377</c:v>
                </c:pt>
                <c:pt idx="29">
                  <c:v>13.184235747190495</c:v>
                </c:pt>
                <c:pt idx="30">
                  <c:v>13.570500754339223</c:v>
                </c:pt>
                <c:pt idx="31">
                  <c:v>13.952208174039955</c:v>
                </c:pt>
                <c:pt idx="32">
                  <c:v>14.329358006292694</c:v>
                </c:pt>
                <c:pt idx="33">
                  <c:v>14.701950251097443</c:v>
                </c:pt>
                <c:pt idx="34">
                  <c:v>15.069984908454195</c:v>
                </c:pt>
                <c:pt idx="35">
                  <c:v>15.433461978362955</c:v>
                </c:pt>
                <c:pt idx="36">
                  <c:v>15.792381460823718</c:v>
                </c:pt>
                <c:pt idx="37">
                  <c:v>16.146743355836492</c:v>
                </c:pt>
                <c:pt idx="38">
                  <c:v>16.496547663401266</c:v>
                </c:pt>
                <c:pt idx="39">
                  <c:v>16.841794383518049</c:v>
                </c:pt>
                <c:pt idx="40">
                  <c:v>17.182483516186839</c:v>
                </c:pt>
                <c:pt idx="41">
                  <c:v>17.518615061407637</c:v>
                </c:pt>
                <c:pt idx="42">
                  <c:v>17.850189019180434</c:v>
                </c:pt>
                <c:pt idx="43">
                  <c:v>18.177205389505243</c:v>
                </c:pt>
                <c:pt idx="44">
                  <c:v>18.499664172382055</c:v>
                </c:pt>
                <c:pt idx="45">
                  <c:v>18.817565367810868</c:v>
                </c:pt>
                <c:pt idx="46">
                  <c:v>19.130908975791698</c:v>
                </c:pt>
                <c:pt idx="47">
                  <c:v>19.439694996324533</c:v>
                </c:pt>
                <c:pt idx="48">
                  <c:v>19.743923429409367</c:v>
                </c:pt>
                <c:pt idx="49">
                  <c:v>20.04359427504621</c:v>
                </c:pt>
                <c:pt idx="50">
                  <c:v>20.338707533235063</c:v>
                </c:pt>
                <c:pt idx="51">
                  <c:v>20.629263203975917</c:v>
                </c:pt>
                <c:pt idx="52">
                  <c:v>20.91526128726878</c:v>
                </c:pt>
                <c:pt idx="53">
                  <c:v>21.196701783113646</c:v>
                </c:pt>
                <c:pt idx="54">
                  <c:v>21.473584691510521</c:v>
                </c:pt>
                <c:pt idx="55">
                  <c:v>21.745910012459401</c:v>
                </c:pt>
                <c:pt idx="56">
                  <c:v>22.013677745960287</c:v>
                </c:pt>
                <c:pt idx="57">
                  <c:v>22.276887892013178</c:v>
                </c:pt>
                <c:pt idx="58">
                  <c:v>22.535540450618075</c:v>
                </c:pt>
                <c:pt idx="59">
                  <c:v>22.789635421774975</c:v>
                </c:pt>
                <c:pt idx="60">
                  <c:v>23.039172805483886</c:v>
                </c:pt>
                <c:pt idx="61">
                  <c:v>23.284152601744804</c:v>
                </c:pt>
                <c:pt idx="62">
                  <c:v>23.524574810557727</c:v>
                </c:pt>
                <c:pt idx="63">
                  <c:v>23.760439431922656</c:v>
                </c:pt>
                <c:pt idx="64">
                  <c:v>23.99174646583959</c:v>
                </c:pt>
                <c:pt idx="65">
                  <c:v>24.21849591230853</c:v>
                </c:pt>
                <c:pt idx="66">
                  <c:v>24.440687771329479</c:v>
                </c:pt>
                <c:pt idx="67">
                  <c:v>24.658322042902427</c:v>
                </c:pt>
                <c:pt idx="68">
                  <c:v>24.87139872702739</c:v>
                </c:pt>
                <c:pt idx="69">
                  <c:v>25.079917823704353</c:v>
                </c:pt>
                <c:pt idx="70">
                  <c:v>25.283879332933324</c:v>
                </c:pt>
                <c:pt idx="71">
                  <c:v>25.483283254714301</c:v>
                </c:pt>
                <c:pt idx="72">
                  <c:v>25.678129589047284</c:v>
                </c:pt>
                <c:pt idx="73">
                  <c:v>25.868418335932272</c:v>
                </c:pt>
                <c:pt idx="74">
                  <c:v>26.054149495369266</c:v>
                </c:pt>
                <c:pt idx="75">
                  <c:v>26.235323067358266</c:v>
                </c:pt>
                <c:pt idx="76">
                  <c:v>26.411939051899271</c:v>
                </c:pt>
                <c:pt idx="77">
                  <c:v>26.583997448992278</c:v>
                </c:pt>
                <c:pt idx="78">
                  <c:v>26.751498258637302</c:v>
                </c:pt>
                <c:pt idx="79">
                  <c:v>26.914441480834331</c:v>
                </c:pt>
                <c:pt idx="80">
                  <c:v>27.072827115583358</c:v>
                </c:pt>
                <c:pt idx="81">
                  <c:v>27.226655162884398</c:v>
                </c:pt>
                <c:pt idx="82">
                  <c:v>27.375925622737444</c:v>
                </c:pt>
                <c:pt idx="83">
                  <c:v>27.520638495142489</c:v>
                </c:pt>
                <c:pt idx="84">
                  <c:v>27.660793780099546</c:v>
                </c:pt>
                <c:pt idx="85">
                  <c:v>27.796391477608601</c:v>
                </c:pt>
                <c:pt idx="86">
                  <c:v>27.927431587669673</c:v>
                </c:pt>
                <c:pt idx="87">
                  <c:v>28.053914110282751</c:v>
                </c:pt>
                <c:pt idx="88">
                  <c:v>28.17583904544783</c:v>
                </c:pt>
                <c:pt idx="89">
                  <c:v>28.293206393164908</c:v>
                </c:pt>
                <c:pt idx="90">
                  <c:v>28.406016153434013</c:v>
                </c:pt>
                <c:pt idx="91">
                  <c:v>28.514268326255102</c:v>
                </c:pt>
                <c:pt idx="92">
                  <c:v>28.617962911628208</c:v>
                </c:pt>
                <c:pt idx="93">
                  <c:v>28.717099909553308</c:v>
                </c:pt>
                <c:pt idx="94">
                  <c:v>28.811679320030436</c:v>
                </c:pt>
                <c:pt idx="95">
                  <c:v>28.901701143059551</c:v>
                </c:pt>
                <c:pt idx="96">
                  <c:v>28.987165378640682</c:v>
                </c:pt>
                <c:pt idx="97">
                  <c:v>29.068072026773816</c:v>
                </c:pt>
                <c:pt idx="98">
                  <c:v>29.144421087458952</c:v>
                </c:pt>
                <c:pt idx="99">
                  <c:v>29.2162125606961</c:v>
                </c:pt>
                <c:pt idx="100">
                  <c:v>29.283446446485254</c:v>
                </c:pt>
                <c:pt idx="101">
                  <c:v>29.34612274482641</c:v>
                </c:pt>
                <c:pt idx="102">
                  <c:v>29.404241455719575</c:v>
                </c:pt>
                <c:pt idx="103">
                  <c:v>29.457802579164742</c:v>
                </c:pt>
                <c:pt idx="104">
                  <c:v>29.506806115161911</c:v>
                </c:pt>
                <c:pt idx="105">
                  <c:v>29.551252063711104</c:v>
                </c:pt>
                <c:pt idx="106">
                  <c:v>29.591140424812295</c:v>
                </c:pt>
                <c:pt idx="107">
                  <c:v>29.626471198465488</c:v>
                </c:pt>
                <c:pt idx="108">
                  <c:v>29.677682179162694</c:v>
                </c:pt>
                <c:pt idx="109">
                  <c:v>29.736553932889862</c:v>
                </c:pt>
                <c:pt idx="110">
                  <c:v>29.791463822400825</c:v>
                </c:pt>
                <c:pt idx="111">
                  <c:v>29.842411847695566</c:v>
                </c:pt>
                <c:pt idx="112">
                  <c:v>29.889398008774105</c:v>
                </c:pt>
                <c:pt idx="113">
                  <c:v>29.932422305636418</c:v>
                </c:pt>
                <c:pt idx="114">
                  <c:v>29.971484738282527</c:v>
                </c:pt>
                <c:pt idx="115">
                  <c:v>30.00658530671242</c:v>
                </c:pt>
                <c:pt idx="116">
                  <c:v>30.037724010926105</c:v>
                </c:pt>
                <c:pt idx="117">
                  <c:v>30.064900850923575</c:v>
                </c:pt>
                <c:pt idx="118">
                  <c:v>30.197277907835954</c:v>
                </c:pt>
                <c:pt idx="119">
                  <c:v>30.340248811929047</c:v>
                </c:pt>
                <c:pt idx="120">
                  <c:v>30.481321594497459</c:v>
                </c:pt>
                <c:pt idx="121">
                  <c:v>30.620496255541166</c:v>
                </c:pt>
                <c:pt idx="122">
                  <c:v>30.757772795060191</c:v>
                </c:pt>
                <c:pt idx="123">
                  <c:v>30.893151213054526</c:v>
                </c:pt>
                <c:pt idx="124">
                  <c:v>31.026631509524176</c:v>
                </c:pt>
                <c:pt idx="125">
                  <c:v>31.158213684469128</c:v>
                </c:pt>
                <c:pt idx="126">
                  <c:v>31.287897737889395</c:v>
                </c:pt>
                <c:pt idx="127">
                  <c:v>31.415683669784965</c:v>
                </c:pt>
                <c:pt idx="128">
                  <c:v>31.541571480155845</c:v>
                </c:pt>
                <c:pt idx="129">
                  <c:v>31.665561169002046</c:v>
                </c:pt>
                <c:pt idx="130">
                  <c:v>31.787652736323544</c:v>
                </c:pt>
                <c:pt idx="131">
                  <c:v>31.907846182120355</c:v>
                </c:pt>
                <c:pt idx="132">
                  <c:v>32.026141506392477</c:v>
                </c:pt>
                <c:pt idx="133">
                  <c:v>32.142538709139913</c:v>
                </c:pt>
                <c:pt idx="134">
                  <c:v>32.257037790362645</c:v>
                </c:pt>
                <c:pt idx="135">
                  <c:v>32.369638750060702</c:v>
                </c:pt>
                <c:pt idx="136">
                  <c:v>32.480341588234069</c:v>
                </c:pt>
                <c:pt idx="137">
                  <c:v>32.589146304882739</c:v>
                </c:pt>
                <c:pt idx="138">
                  <c:v>32.696052900006713</c:v>
                </c:pt>
                <c:pt idx="139">
                  <c:v>32.801061373606004</c:v>
                </c:pt>
                <c:pt idx="140">
                  <c:v>32.904171725680598</c:v>
                </c:pt>
                <c:pt idx="141">
                  <c:v>33.00538395623051</c:v>
                </c:pt>
                <c:pt idx="142">
                  <c:v>33.104698065255725</c:v>
                </c:pt>
                <c:pt idx="143">
                  <c:v>33.202114052756258</c:v>
                </c:pt>
                <c:pt idx="144">
                  <c:v>33.297631918732094</c:v>
                </c:pt>
                <c:pt idx="145">
                  <c:v>33.39125166318324</c:v>
                </c:pt>
                <c:pt idx="146">
                  <c:v>33.482973286109697</c:v>
                </c:pt>
                <c:pt idx="147">
                  <c:v>33.572796787511471</c:v>
                </c:pt>
                <c:pt idx="148">
                  <c:v>33.660722167388542</c:v>
                </c:pt>
                <c:pt idx="149">
                  <c:v>33.746749425740937</c:v>
                </c:pt>
                <c:pt idx="150">
                  <c:v>33.830878562568628</c:v>
                </c:pt>
                <c:pt idx="151">
                  <c:v>33.913109577871637</c:v>
                </c:pt>
                <c:pt idx="152">
                  <c:v>33.993442471649956</c:v>
                </c:pt>
                <c:pt idx="153">
                  <c:v>34.071877243903579</c:v>
                </c:pt>
                <c:pt idx="154">
                  <c:v>34.148413894632505</c:v>
                </c:pt>
                <c:pt idx="155">
                  <c:v>34.223052423836762</c:v>
                </c:pt>
                <c:pt idx="156">
                  <c:v>34.295792831516309</c:v>
                </c:pt>
                <c:pt idx="157">
                  <c:v>34.36663511767118</c:v>
                </c:pt>
                <c:pt idx="158">
                  <c:v>34.435579282301347</c:v>
                </c:pt>
                <c:pt idx="159">
                  <c:v>34.502625325406839</c:v>
                </c:pt>
                <c:pt idx="160">
                  <c:v>34.567773246987635</c:v>
                </c:pt>
                <c:pt idx="161">
                  <c:v>34.63102304704374</c:v>
                </c:pt>
                <c:pt idx="162">
                  <c:v>34.692374725575142</c:v>
                </c:pt>
                <c:pt idx="163">
                  <c:v>34.751828282581869</c:v>
                </c:pt>
                <c:pt idx="164">
                  <c:v>34.809383718063906</c:v>
                </c:pt>
                <c:pt idx="165">
                  <c:v>34.865041032021239</c:v>
                </c:pt>
                <c:pt idx="166">
                  <c:v>34.918800224453896</c:v>
                </c:pt>
                <c:pt idx="167">
                  <c:v>34.970661295361857</c:v>
                </c:pt>
                <c:pt idx="168">
                  <c:v>35.020624244745122</c:v>
                </c:pt>
                <c:pt idx="169">
                  <c:v>35.068689072603703</c:v>
                </c:pt>
                <c:pt idx="170">
                  <c:v>35.114855778937603</c:v>
                </c:pt>
                <c:pt idx="171">
                  <c:v>35.159124363746791</c:v>
                </c:pt>
                <c:pt idx="172">
                  <c:v>35.201494827031304</c:v>
                </c:pt>
                <c:pt idx="173">
                  <c:v>35.241967168791128</c:v>
                </c:pt>
                <c:pt idx="174">
                  <c:v>35.280541389026261</c:v>
                </c:pt>
                <c:pt idx="175">
                  <c:v>35.317217487736684</c:v>
                </c:pt>
                <c:pt idx="176">
                  <c:v>35.351995464922439</c:v>
                </c:pt>
                <c:pt idx="177">
                  <c:v>35.384875320583497</c:v>
                </c:pt>
                <c:pt idx="178">
                  <c:v>35.415857054719865</c:v>
                </c:pt>
                <c:pt idx="179">
                  <c:v>35.444940667331537</c:v>
                </c:pt>
                <c:pt idx="180">
                  <c:v>35.472126158418533</c:v>
                </c:pt>
                <c:pt idx="181">
                  <c:v>35.497413527980825</c:v>
                </c:pt>
                <c:pt idx="182">
                  <c:v>35.520802776018435</c:v>
                </c:pt>
                <c:pt idx="183">
                  <c:v>35.542293902531348</c:v>
                </c:pt>
                <c:pt idx="184">
                  <c:v>35.561886907519579</c:v>
                </c:pt>
                <c:pt idx="185">
                  <c:v>35.579581790983113</c:v>
                </c:pt>
                <c:pt idx="186">
                  <c:v>35.595378552921957</c:v>
                </c:pt>
                <c:pt idx="187">
                  <c:v>35.609277193336105</c:v>
                </c:pt>
                <c:pt idx="188">
                  <c:v>35.62127771222557</c:v>
                </c:pt>
                <c:pt idx="189">
                  <c:v>35.631380109590346</c:v>
                </c:pt>
                <c:pt idx="190">
                  <c:v>35.639584385430432</c:v>
                </c:pt>
                <c:pt idx="191">
                  <c:v>35.645890539745821</c:v>
                </c:pt>
                <c:pt idx="192">
                  <c:v>35.650298572536528</c:v>
                </c:pt>
                <c:pt idx="193">
                  <c:v>35.652808483802538</c:v>
                </c:pt>
                <c:pt idx="194">
                  <c:v>35.653420273543865</c:v>
                </c:pt>
                <c:pt idx="195">
                  <c:v>35.652133941760503</c:v>
                </c:pt>
              </c:numCache>
            </c:numRef>
          </c:val>
          <c:smooth val="0"/>
          <c:extLst>
            <c:ext xmlns:c16="http://schemas.microsoft.com/office/drawing/2014/chart" uri="{C3380CC4-5D6E-409C-BE32-E72D297353CC}">
              <c16:uniqueId val="{00000001-66A8-4C43-BEDD-5509BCFE8CBC}"/>
            </c:ext>
          </c:extLst>
        </c:ser>
        <c:dLbls>
          <c:showLegendKey val="0"/>
          <c:showVal val="0"/>
          <c:showCatName val="0"/>
          <c:showSerName val="0"/>
          <c:showPercent val="0"/>
          <c:showBubbleSize val="0"/>
        </c:dLbls>
        <c:marker val="1"/>
        <c:smooth val="0"/>
        <c:axId val="240052864"/>
        <c:axId val="240055040"/>
      </c:lineChart>
      <c:lineChart>
        <c:grouping val="standard"/>
        <c:varyColors val="0"/>
        <c:ser>
          <c:idx val="2"/>
          <c:order val="2"/>
          <c:tx>
            <c:strRef>
              <c:f>'A4_MR2030&amp;49&amp;50&amp;69'!$F$23</c:f>
              <c:strCache>
                <c:ptCount val="1"/>
                <c:pt idx="0">
                  <c:v>Asteroid  MR </c:v>
                </c:pt>
              </c:strCache>
            </c:strRef>
          </c:tx>
          <c:spPr>
            <a:ln w="28575" cap="rnd">
              <a:solidFill>
                <a:schemeClr val="accent3"/>
              </a:solidFill>
              <a:round/>
            </a:ln>
            <a:effectLst/>
          </c:spPr>
          <c:marker>
            <c:symbol val="none"/>
          </c:marker>
          <c:cat>
            <c:multiLvlStrRef>
              <c:f>A4_MR2030!#REF!</c:f>
            </c:multiLvlStrRef>
          </c:cat>
          <c:val>
            <c:numRef>
              <c:f>'A4_MR2030&amp;49&amp;50&amp;69'!$F$24:$F$219</c:f>
              <c:numCache>
                <c:formatCode>_(* #,##0_);_(* \(#,##0\);_(* "-"??_);_(@_)</c:formatCode>
                <c:ptCount val="196"/>
                <c:pt idx="1">
                  <c:v>5522.7324017903184</c:v>
                </c:pt>
                <c:pt idx="2">
                  <c:v>5130.3934898320249</c:v>
                </c:pt>
                <c:pt idx="3">
                  <c:v>5054.1509481137</c:v>
                </c:pt>
                <c:pt idx="4">
                  <c:v>4872.5429496487213</c:v>
                </c:pt>
                <c:pt idx="5">
                  <c:v>4690.9349511837518</c:v>
                </c:pt>
                <c:pt idx="6">
                  <c:v>4509.3269527187686</c:v>
                </c:pt>
                <c:pt idx="7">
                  <c:v>4327.7189542537899</c:v>
                </c:pt>
                <c:pt idx="8">
                  <c:v>4146.1109557888067</c:v>
                </c:pt>
                <c:pt idx="9">
                  <c:v>4230.9859004322716</c:v>
                </c:pt>
                <c:pt idx="10">
                  <c:v>4496.6104366460067</c:v>
                </c:pt>
                <c:pt idx="11">
                  <c:v>4451.8236905582498</c:v>
                </c:pt>
                <c:pt idx="12">
                  <c:v>4407.0369444705375</c:v>
                </c:pt>
                <c:pt idx="13">
                  <c:v>4362.2501983827888</c:v>
                </c:pt>
                <c:pt idx="14">
                  <c:v>4317.4634522950582</c:v>
                </c:pt>
                <c:pt idx="15">
                  <c:v>4272.6767062073186</c:v>
                </c:pt>
                <c:pt idx="16">
                  <c:v>4227.8899601195799</c:v>
                </c:pt>
                <c:pt idx="17">
                  <c:v>4183.1032140318493</c:v>
                </c:pt>
                <c:pt idx="18">
                  <c:v>4138.3164679441006</c:v>
                </c:pt>
                <c:pt idx="19">
                  <c:v>4093.5297218563701</c:v>
                </c:pt>
                <c:pt idx="20">
                  <c:v>4048.7429757686396</c:v>
                </c:pt>
                <c:pt idx="21">
                  <c:v>4003.9562296809268</c:v>
                </c:pt>
                <c:pt idx="22">
                  <c:v>3959.1694835931262</c:v>
                </c:pt>
                <c:pt idx="23">
                  <c:v>3914.3827375054311</c:v>
                </c:pt>
                <c:pt idx="24">
                  <c:v>3869.5959914176829</c:v>
                </c:pt>
                <c:pt idx="25">
                  <c:v>3824.8092453299701</c:v>
                </c:pt>
                <c:pt idx="26">
                  <c:v>3780.0224992422036</c:v>
                </c:pt>
                <c:pt idx="27">
                  <c:v>3735.2357531544553</c:v>
                </c:pt>
                <c:pt idx="28">
                  <c:v>3690.4490070667603</c:v>
                </c:pt>
                <c:pt idx="29">
                  <c:v>3645.6622609790302</c:v>
                </c:pt>
                <c:pt idx="30">
                  <c:v>3600.8755148912642</c:v>
                </c:pt>
                <c:pt idx="31">
                  <c:v>3556.0887688035159</c:v>
                </c:pt>
                <c:pt idx="32">
                  <c:v>3511.3020227157854</c:v>
                </c:pt>
                <c:pt idx="33">
                  <c:v>3537.4688358370145</c:v>
                </c:pt>
                <c:pt idx="34">
                  <c:v>3607.7370099849659</c:v>
                </c:pt>
                <c:pt idx="35">
                  <c:v>3573.7654622261061</c:v>
                </c:pt>
                <c:pt idx="36">
                  <c:v>3539.7939144671573</c:v>
                </c:pt>
                <c:pt idx="37">
                  <c:v>3505.8223667082443</c:v>
                </c:pt>
                <c:pt idx="38">
                  <c:v>3471.8508189492959</c:v>
                </c:pt>
                <c:pt idx="39">
                  <c:v>3437.8792711904357</c:v>
                </c:pt>
                <c:pt idx="40">
                  <c:v>3403.9077234314341</c:v>
                </c:pt>
                <c:pt idx="41">
                  <c:v>3369.9361756725921</c:v>
                </c:pt>
                <c:pt idx="42">
                  <c:v>3335.9646279136259</c:v>
                </c:pt>
                <c:pt idx="43">
                  <c:v>3301.9930801546948</c:v>
                </c:pt>
                <c:pt idx="44">
                  <c:v>3268.021532395835</c:v>
                </c:pt>
                <c:pt idx="45">
                  <c:v>3234.049984636833</c:v>
                </c:pt>
                <c:pt idx="46">
                  <c:v>3200.0784368780087</c:v>
                </c:pt>
                <c:pt idx="47">
                  <c:v>3166.1068891189711</c:v>
                </c:pt>
                <c:pt idx="48">
                  <c:v>3132.1353413601473</c:v>
                </c:pt>
                <c:pt idx="49">
                  <c:v>3098.1637936011807</c:v>
                </c:pt>
                <c:pt idx="50">
                  <c:v>3064.1922458422496</c:v>
                </c:pt>
                <c:pt idx="51">
                  <c:v>3030.2206980833903</c:v>
                </c:pt>
                <c:pt idx="52">
                  <c:v>2996.2491503243882</c:v>
                </c:pt>
                <c:pt idx="53">
                  <c:v>2962.277602565493</c:v>
                </c:pt>
                <c:pt idx="54">
                  <c:v>2928.3060548065973</c:v>
                </c:pt>
                <c:pt idx="55">
                  <c:v>2894.3345070476666</c:v>
                </c:pt>
                <c:pt idx="56">
                  <c:v>2860.3629592887714</c:v>
                </c:pt>
                <c:pt idx="57">
                  <c:v>2826.3914115297698</c:v>
                </c:pt>
                <c:pt idx="58">
                  <c:v>2792.4198637709096</c:v>
                </c:pt>
                <c:pt idx="59">
                  <c:v>2758.4483160119789</c:v>
                </c:pt>
                <c:pt idx="60">
                  <c:v>2724.4767682530837</c:v>
                </c:pt>
                <c:pt idx="61">
                  <c:v>2690.5052204941171</c:v>
                </c:pt>
                <c:pt idx="62">
                  <c:v>2656.5336727352574</c:v>
                </c:pt>
                <c:pt idx="63">
                  <c:v>2622.5621249762553</c:v>
                </c:pt>
                <c:pt idx="64">
                  <c:v>2588.5905772173955</c:v>
                </c:pt>
                <c:pt idx="65">
                  <c:v>2554.6190294584289</c:v>
                </c:pt>
                <c:pt idx="66">
                  <c:v>2520.6474816995692</c:v>
                </c:pt>
                <c:pt idx="67">
                  <c:v>2486.675933940603</c:v>
                </c:pt>
                <c:pt idx="68">
                  <c:v>2452.7043861816724</c:v>
                </c:pt>
                <c:pt idx="69">
                  <c:v>2418.7328384227767</c:v>
                </c:pt>
                <c:pt idx="70">
                  <c:v>2384.761290663846</c:v>
                </c:pt>
                <c:pt idx="71">
                  <c:v>2350.7897429049508</c:v>
                </c:pt>
                <c:pt idx="72">
                  <c:v>2316.8181951459846</c:v>
                </c:pt>
                <c:pt idx="73">
                  <c:v>2282.846647387089</c:v>
                </c:pt>
                <c:pt idx="74">
                  <c:v>2248.8750996281938</c:v>
                </c:pt>
                <c:pt idx="75">
                  <c:v>2214.9035518692272</c:v>
                </c:pt>
                <c:pt idx="76">
                  <c:v>2180.9320041103319</c:v>
                </c:pt>
                <c:pt idx="77">
                  <c:v>2146.9604563513653</c:v>
                </c:pt>
                <c:pt idx="78">
                  <c:v>2112.988908592506</c:v>
                </c:pt>
                <c:pt idx="79">
                  <c:v>2079.017360833504</c:v>
                </c:pt>
                <c:pt idx="80">
                  <c:v>2045.0458130747149</c:v>
                </c:pt>
                <c:pt idx="81">
                  <c:v>2011.0742653156776</c:v>
                </c:pt>
                <c:pt idx="82">
                  <c:v>1977.1027175568179</c:v>
                </c:pt>
                <c:pt idx="83">
                  <c:v>1943.1311697978872</c:v>
                </c:pt>
                <c:pt idx="84">
                  <c:v>1909.1596220389204</c:v>
                </c:pt>
                <c:pt idx="85">
                  <c:v>1875.1880742800965</c:v>
                </c:pt>
                <c:pt idx="86">
                  <c:v>1841.216526521059</c:v>
                </c:pt>
                <c:pt idx="87">
                  <c:v>1807.244978762199</c:v>
                </c:pt>
                <c:pt idx="88">
                  <c:v>1773.2734310032683</c:v>
                </c:pt>
                <c:pt idx="89">
                  <c:v>1739.3018832443729</c:v>
                </c:pt>
                <c:pt idx="90">
                  <c:v>1705.3303354853356</c:v>
                </c:pt>
                <c:pt idx="91">
                  <c:v>1671.3587877265822</c:v>
                </c:pt>
                <c:pt idx="92">
                  <c:v>1637.3872399675449</c:v>
                </c:pt>
                <c:pt idx="93">
                  <c:v>1603.4156922087561</c:v>
                </c:pt>
                <c:pt idx="94">
                  <c:v>1569.4441444497543</c:v>
                </c:pt>
                <c:pt idx="95">
                  <c:v>1535.4725966906813</c:v>
                </c:pt>
                <c:pt idx="96">
                  <c:v>1501.5010489319991</c:v>
                </c:pt>
                <c:pt idx="97">
                  <c:v>1467.5295011729618</c:v>
                </c:pt>
                <c:pt idx="98">
                  <c:v>1433.5579534140306</c:v>
                </c:pt>
                <c:pt idx="99">
                  <c:v>1399.5864056551709</c:v>
                </c:pt>
                <c:pt idx="100">
                  <c:v>1365.6148578962402</c:v>
                </c:pt>
                <c:pt idx="101">
                  <c:v>1331.6433101372738</c:v>
                </c:pt>
                <c:pt idx="102">
                  <c:v>1297.6717623783784</c:v>
                </c:pt>
                <c:pt idx="103">
                  <c:v>1263.7002146194477</c:v>
                </c:pt>
                <c:pt idx="104">
                  <c:v>1229.7286668605523</c:v>
                </c:pt>
                <c:pt idx="105">
                  <c:v>1195.7571191016214</c:v>
                </c:pt>
                <c:pt idx="106">
                  <c:v>1161.7855713426195</c:v>
                </c:pt>
                <c:pt idx="107">
                  <c:v>1127.8140235837952</c:v>
                </c:pt>
                <c:pt idx="108">
                  <c:v>1093.8424758248646</c:v>
                </c:pt>
                <c:pt idx="109">
                  <c:v>1059.8709280659691</c:v>
                </c:pt>
                <c:pt idx="110">
                  <c:v>1025.8993803070027</c:v>
                </c:pt>
                <c:pt idx="111">
                  <c:v>991.92783254810729</c:v>
                </c:pt>
                <c:pt idx="112">
                  <c:v>957.95628478910544</c:v>
                </c:pt>
                <c:pt idx="113">
                  <c:v>923.98473703028117</c:v>
                </c:pt>
                <c:pt idx="114">
                  <c:v>890.01318927127932</c:v>
                </c:pt>
                <c:pt idx="115">
                  <c:v>856.04164151249051</c:v>
                </c:pt>
                <c:pt idx="116">
                  <c:v>822.07009375345308</c:v>
                </c:pt>
                <c:pt idx="117">
                  <c:v>788.0985459944867</c:v>
                </c:pt>
                <c:pt idx="118">
                  <c:v>754.12699823566243</c:v>
                </c:pt>
                <c:pt idx="119">
                  <c:v>720.1554504767671</c:v>
                </c:pt>
                <c:pt idx="120">
                  <c:v>686.18390271780072</c:v>
                </c:pt>
                <c:pt idx="121">
                  <c:v>652.21235495890539</c:v>
                </c:pt>
                <c:pt idx="122">
                  <c:v>618.24080719993901</c:v>
                </c:pt>
                <c:pt idx="123">
                  <c:v>584.26925944097263</c:v>
                </c:pt>
                <c:pt idx="124">
                  <c:v>550.29771168214836</c:v>
                </c:pt>
                <c:pt idx="125">
                  <c:v>516.32616392325303</c:v>
                </c:pt>
                <c:pt idx="126">
                  <c:v>482.3546161642156</c:v>
                </c:pt>
                <c:pt idx="127">
                  <c:v>448.38306840539133</c:v>
                </c:pt>
                <c:pt idx="128">
                  <c:v>414.41152064642495</c:v>
                </c:pt>
                <c:pt idx="129">
                  <c:v>380.43997288745857</c:v>
                </c:pt>
                <c:pt idx="130">
                  <c:v>346.46842512863429</c:v>
                </c:pt>
                <c:pt idx="131">
                  <c:v>312.49687736959686</c:v>
                </c:pt>
                <c:pt idx="132">
                  <c:v>278.52532961077259</c:v>
                </c:pt>
                <c:pt idx="133">
                  <c:v>244.55378185187723</c:v>
                </c:pt>
                <c:pt idx="134">
                  <c:v>452.48481250979466</c:v>
                </c:pt>
                <c:pt idx="135">
                  <c:v>475.89954539184021</c:v>
                </c:pt>
                <c:pt idx="136">
                  <c:v>446.33516231343151</c:v>
                </c:pt>
                <c:pt idx="137">
                  <c:v>416.77077923502281</c:v>
                </c:pt>
                <c:pt idx="138">
                  <c:v>387.20639615668517</c:v>
                </c:pt>
                <c:pt idx="139">
                  <c:v>357.64201307806331</c:v>
                </c:pt>
                <c:pt idx="140">
                  <c:v>328.07763000000989</c:v>
                </c:pt>
                <c:pt idx="141">
                  <c:v>298.51324692138803</c:v>
                </c:pt>
                <c:pt idx="142">
                  <c:v>268.94886384305039</c:v>
                </c:pt>
                <c:pt idx="143">
                  <c:v>239.38448076464169</c:v>
                </c:pt>
                <c:pt idx="144">
                  <c:v>209.82009768616194</c:v>
                </c:pt>
                <c:pt idx="145">
                  <c:v>180.25571460796641</c:v>
                </c:pt>
                <c:pt idx="146">
                  <c:v>150.69133152941561</c:v>
                </c:pt>
                <c:pt idx="147">
                  <c:v>1028.6165041055995</c:v>
                </c:pt>
                <c:pt idx="148">
                  <c:v>1223.7607557943875</c:v>
                </c:pt>
                <c:pt idx="149">
                  <c:v>1209.4129239603292</c:v>
                </c:pt>
                <c:pt idx="150">
                  <c:v>1195.0650921262707</c:v>
                </c:pt>
                <c:pt idx="151">
                  <c:v>1180.7172602923545</c:v>
                </c:pt>
                <c:pt idx="152">
                  <c:v>1166.369428458225</c:v>
                </c:pt>
                <c:pt idx="153">
                  <c:v>1152.0215966242376</c:v>
                </c:pt>
                <c:pt idx="154">
                  <c:v>1137.6737647901791</c:v>
                </c:pt>
                <c:pt idx="155">
                  <c:v>1123.3259329561918</c:v>
                </c:pt>
                <c:pt idx="156">
                  <c:v>1108.9781011222044</c:v>
                </c:pt>
                <c:pt idx="157">
                  <c:v>1094.6302692882171</c:v>
                </c:pt>
                <c:pt idx="158">
                  <c:v>1080.2824374541588</c:v>
                </c:pt>
                <c:pt idx="159">
                  <c:v>1065.9346056201002</c:v>
                </c:pt>
                <c:pt idx="160">
                  <c:v>1051.5867737861129</c:v>
                </c:pt>
                <c:pt idx="161">
                  <c:v>1037.2389419520546</c:v>
                </c:pt>
                <c:pt idx="162">
                  <c:v>1022.8911101179249</c:v>
                </c:pt>
                <c:pt idx="163">
                  <c:v>1008.5432782841508</c:v>
                </c:pt>
                <c:pt idx="164">
                  <c:v>994.19544644995017</c:v>
                </c:pt>
                <c:pt idx="165">
                  <c:v>979.84761461603398</c:v>
                </c:pt>
                <c:pt idx="166">
                  <c:v>965.49978278197545</c:v>
                </c:pt>
                <c:pt idx="167">
                  <c:v>951.15195094805927</c:v>
                </c:pt>
                <c:pt idx="168">
                  <c:v>936.80411911385875</c:v>
                </c:pt>
                <c:pt idx="169">
                  <c:v>922.45628727994244</c:v>
                </c:pt>
                <c:pt idx="170">
                  <c:v>908.10845544581298</c:v>
                </c:pt>
                <c:pt idx="171">
                  <c:v>893.76062361189668</c:v>
                </c:pt>
                <c:pt idx="172">
                  <c:v>879.41279177798037</c:v>
                </c:pt>
                <c:pt idx="173">
                  <c:v>865.06495994377985</c:v>
                </c:pt>
                <c:pt idx="174">
                  <c:v>850.7171281097925</c:v>
                </c:pt>
                <c:pt idx="175">
                  <c:v>836.36929627580514</c:v>
                </c:pt>
                <c:pt idx="176">
                  <c:v>822.02146444181778</c:v>
                </c:pt>
                <c:pt idx="177">
                  <c:v>807.67363260775937</c:v>
                </c:pt>
                <c:pt idx="178">
                  <c:v>793.32580077362991</c:v>
                </c:pt>
                <c:pt idx="179">
                  <c:v>778.97796893964255</c:v>
                </c:pt>
                <c:pt idx="180">
                  <c:v>764.63013710572625</c:v>
                </c:pt>
                <c:pt idx="181">
                  <c:v>750.28230527166784</c:v>
                </c:pt>
                <c:pt idx="182">
                  <c:v>735.93447343768048</c:v>
                </c:pt>
                <c:pt idx="183">
                  <c:v>721.58664160362207</c:v>
                </c:pt>
                <c:pt idx="184">
                  <c:v>707.23880976963471</c:v>
                </c:pt>
                <c:pt idx="185">
                  <c:v>692.89097793564736</c:v>
                </c:pt>
                <c:pt idx="186">
                  <c:v>678.54314610151789</c:v>
                </c:pt>
                <c:pt idx="187">
                  <c:v>664.19531426753053</c:v>
                </c:pt>
                <c:pt idx="188">
                  <c:v>649.84748243354318</c:v>
                </c:pt>
                <c:pt idx="189">
                  <c:v>635.49965059948477</c:v>
                </c:pt>
                <c:pt idx="190">
                  <c:v>621.15181876556846</c:v>
                </c:pt>
                <c:pt idx="191">
                  <c:v>606.803986931439</c:v>
                </c:pt>
                <c:pt idx="192">
                  <c:v>592.45615509738059</c:v>
                </c:pt>
                <c:pt idx="193">
                  <c:v>578.10832326339323</c:v>
                </c:pt>
                <c:pt idx="194">
                  <c:v>563.76049142947693</c:v>
                </c:pt>
                <c:pt idx="195">
                  <c:v>549.41265959541852</c:v>
                </c:pt>
              </c:numCache>
            </c:numRef>
          </c:val>
          <c:smooth val="0"/>
          <c:extLst>
            <c:ext xmlns:c16="http://schemas.microsoft.com/office/drawing/2014/chart" uri="{C3380CC4-5D6E-409C-BE32-E72D297353CC}">
              <c16:uniqueId val="{00000002-66A8-4C43-BEDD-5509BCFE8CBC}"/>
            </c:ext>
          </c:extLst>
        </c:ser>
        <c:dLbls>
          <c:showLegendKey val="0"/>
          <c:showVal val="0"/>
          <c:showCatName val="0"/>
          <c:showSerName val="0"/>
          <c:showPercent val="0"/>
          <c:showBubbleSize val="0"/>
        </c:dLbls>
        <c:marker val="1"/>
        <c:smooth val="0"/>
        <c:axId val="239543040"/>
        <c:axId val="240056960"/>
      </c:lineChart>
      <c:catAx>
        <c:axId val="240052864"/>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a:t>1,000 tonnes of asteroid</a:t>
                </a:r>
              </a:p>
            </c:rich>
          </c:tx>
          <c:layout>
            <c:manualLayout>
              <c:xMode val="edge"/>
              <c:yMode val="edge"/>
              <c:x val="0.35399362309788496"/>
              <c:y val="0.909938904597602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40055040"/>
        <c:crosses val="autoZero"/>
        <c:auto val="1"/>
        <c:lblAlgn val="ctr"/>
        <c:lblOffset val="100"/>
        <c:noMultiLvlLbl val="0"/>
      </c:catAx>
      <c:valAx>
        <c:axId val="240055040"/>
        <c:scaling>
          <c:orientation val="minMax"/>
          <c:max val="18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a:t>TR Billion $</a:t>
                </a:r>
              </a:p>
            </c:rich>
          </c:tx>
          <c:layout>
            <c:manualLayout>
              <c:xMode val="edge"/>
              <c:yMode val="edge"/>
              <c:x val="5.0624517237323977E-3"/>
              <c:y val="0.37606446354887496"/>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40052864"/>
        <c:crosses val="autoZero"/>
        <c:crossBetween val="between"/>
      </c:valAx>
      <c:valAx>
        <c:axId val="240056960"/>
        <c:scaling>
          <c:orientation val="minMax"/>
          <c:max val="8000"/>
          <c:min val="0"/>
        </c:scaling>
        <c:delete val="0"/>
        <c:axPos val="r"/>
        <c:title>
          <c:tx>
            <c:rich>
              <a:bodyPr rot="-54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a:t>MR $/t of asteroid</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39543040"/>
        <c:crosses val="max"/>
        <c:crossBetween val="between"/>
      </c:valAx>
      <c:catAx>
        <c:axId val="239543040"/>
        <c:scaling>
          <c:orientation val="minMax"/>
        </c:scaling>
        <c:delete val="1"/>
        <c:axPos val="b"/>
        <c:numFmt formatCode="General" sourceLinked="1"/>
        <c:majorTickMark val="out"/>
        <c:minorTickMark val="none"/>
        <c:tickLblPos val="nextTo"/>
        <c:crossAx val="240056960"/>
        <c:crosses val="autoZero"/>
        <c:auto val="1"/>
        <c:lblAlgn val="ctr"/>
        <c:lblOffset val="100"/>
        <c:noMultiLvlLbl val="0"/>
      </c:catAx>
      <c:spPr>
        <a:noFill/>
        <a:ln w="25400">
          <a:solidFill>
            <a:schemeClr val="tx1"/>
          </a:solidFill>
        </a:ln>
        <a:effectLst/>
      </c:spPr>
    </c:plotArea>
    <c:legend>
      <c:legendPos val="b"/>
      <c:layout>
        <c:manualLayout>
          <c:xMode val="edge"/>
          <c:yMode val="edge"/>
          <c:x val="0.11340228231331212"/>
          <c:y val="0.14984090909745393"/>
          <c:w val="0.77037996641795203"/>
          <c:h val="0.1078464063507740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r>
              <a:rPr lang="en-US"/>
              <a:t>Total Revenue Earth, Total and Marginal Revenue Space Mining, 2049</a:t>
            </a:r>
          </a:p>
        </c:rich>
      </c:tx>
      <c:layout>
        <c:manualLayout>
          <c:xMode val="edge"/>
          <c:yMode val="edge"/>
          <c:x val="0.10847259857118671"/>
          <c:y val="2.7181531968263957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2567474771042383"/>
          <c:y val="0.26413466751393105"/>
          <c:w val="0.67930628571856133"/>
          <c:h val="0.49331914660855175"/>
        </c:manualLayout>
      </c:layout>
      <c:lineChart>
        <c:grouping val="standard"/>
        <c:varyColors val="0"/>
        <c:ser>
          <c:idx val="3"/>
          <c:order val="0"/>
          <c:tx>
            <c:strRef>
              <c:f>'A4_MR2030&amp;49&amp;50&amp;69'!$L$23</c:f>
              <c:strCache>
                <c:ptCount val="1"/>
                <c:pt idx="0">
                  <c:v>TR Earth </c:v>
                </c:pt>
              </c:strCache>
            </c:strRef>
          </c:tx>
          <c:spPr>
            <a:ln w="28575" cap="rnd">
              <a:solidFill>
                <a:srgbClr val="0070C0"/>
              </a:solidFill>
              <a:prstDash val="dash"/>
              <a:round/>
            </a:ln>
            <a:effectLst/>
          </c:spPr>
          <c:marker>
            <c:symbol val="none"/>
          </c:marker>
          <c:cat>
            <c:numRef>
              <c:f>'A4_MR2030&amp;49&amp;50&amp;69'!$K$24:$K$419</c:f>
              <c:numCache>
                <c:formatCode>#,##0.00</c:formatCode>
                <c:ptCount val="396"/>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numCache>
            </c:numRef>
          </c:cat>
          <c:val>
            <c:numRef>
              <c:f>'A4_MR2030&amp;49&amp;50&amp;69'!$L$24:$L$419</c:f>
              <c:numCache>
                <c:formatCode>0.0</c:formatCode>
                <c:ptCount val="396"/>
                <c:pt idx="1">
                  <c:v>4454.6263270155014</c:v>
                </c:pt>
                <c:pt idx="2">
                  <c:v>4453.5995335068437</c:v>
                </c:pt>
                <c:pt idx="3">
                  <c:v>4452.6557431753481</c:v>
                </c:pt>
                <c:pt idx="4">
                  <c:v>4451.6620109007799</c:v>
                </c:pt>
                <c:pt idx="5">
                  <c:v>4450.672877742627</c:v>
                </c:pt>
                <c:pt idx="6">
                  <c:v>4449.6883437008837</c:v>
                </c:pt>
                <c:pt idx="7">
                  <c:v>4448.7084087755529</c:v>
                </c:pt>
                <c:pt idx="8">
                  <c:v>4447.7330729666337</c:v>
                </c:pt>
                <c:pt idx="9">
                  <c:v>4446.7623362741269</c:v>
                </c:pt>
                <c:pt idx="10">
                  <c:v>4445.7961986980308</c:v>
                </c:pt>
                <c:pt idx="11">
                  <c:v>4444.8346602383481</c:v>
                </c:pt>
                <c:pt idx="12">
                  <c:v>4443.8777208950742</c:v>
                </c:pt>
                <c:pt idx="13">
                  <c:v>4443.6911250477888</c:v>
                </c:pt>
                <c:pt idx="14">
                  <c:v>4442.7797725017399</c:v>
                </c:pt>
                <c:pt idx="15">
                  <c:v>4441.8698026650436</c:v>
                </c:pt>
                <c:pt idx="16">
                  <c:v>4440.9612155376999</c:v>
                </c:pt>
                <c:pt idx="17">
                  <c:v>4440.0540111197088</c:v>
                </c:pt>
                <c:pt idx="18">
                  <c:v>4439.1481894110693</c:v>
                </c:pt>
                <c:pt idx="19">
                  <c:v>4438.2437504117843</c:v>
                </c:pt>
                <c:pt idx="20">
                  <c:v>4437.3406941218536</c:v>
                </c:pt>
                <c:pt idx="21">
                  <c:v>4436.4390205412728</c:v>
                </c:pt>
                <c:pt idx="22">
                  <c:v>4435.5387296700446</c:v>
                </c:pt>
                <c:pt idx="23">
                  <c:v>4434.6398215081681</c:v>
                </c:pt>
                <c:pt idx="24">
                  <c:v>4433.7422960556469</c:v>
                </c:pt>
                <c:pt idx="25">
                  <c:v>4432.8461533124782</c:v>
                </c:pt>
                <c:pt idx="26">
                  <c:v>4431.9513932786604</c:v>
                </c:pt>
                <c:pt idx="27">
                  <c:v>4431.0580159541969</c:v>
                </c:pt>
                <c:pt idx="28">
                  <c:v>4430.1660213390851</c:v>
                </c:pt>
                <c:pt idx="29">
                  <c:v>4429.2754094333268</c:v>
                </c:pt>
                <c:pt idx="30">
                  <c:v>4428.3861802369202</c:v>
                </c:pt>
                <c:pt idx="31">
                  <c:v>4427.498333749867</c:v>
                </c:pt>
                <c:pt idx="32">
                  <c:v>4426.6118699721665</c:v>
                </c:pt>
                <c:pt idx="33">
                  <c:v>4425.7267889038176</c:v>
                </c:pt>
                <c:pt idx="34">
                  <c:v>4424.8430905448222</c:v>
                </c:pt>
                <c:pt idx="35">
                  <c:v>4423.9607748951803</c:v>
                </c:pt>
                <c:pt idx="36">
                  <c:v>4423.0798419548901</c:v>
                </c:pt>
                <c:pt idx="37">
                  <c:v>4422.2002917239533</c:v>
                </c:pt>
                <c:pt idx="38">
                  <c:v>4421.3221242023674</c:v>
                </c:pt>
                <c:pt idx="39">
                  <c:v>4420.4453393901349</c:v>
                </c:pt>
                <c:pt idx="40">
                  <c:v>4419.5699372872568</c:v>
                </c:pt>
                <c:pt idx="41">
                  <c:v>4418.6959178937304</c:v>
                </c:pt>
                <c:pt idx="42">
                  <c:v>4417.8232812095557</c:v>
                </c:pt>
                <c:pt idx="43">
                  <c:v>4416.9520272347336</c:v>
                </c:pt>
                <c:pt idx="44">
                  <c:v>4416.0821559692658</c:v>
                </c:pt>
                <c:pt idx="45">
                  <c:v>4415.2136674131489</c:v>
                </c:pt>
                <c:pt idx="46">
                  <c:v>4414.3465615663863</c:v>
                </c:pt>
                <c:pt idx="47">
                  <c:v>4413.4808384289745</c:v>
                </c:pt>
                <c:pt idx="48">
                  <c:v>4413.4758608138773</c:v>
                </c:pt>
                <c:pt idx="49">
                  <c:v>4412.6245774939307</c:v>
                </c:pt>
                <c:pt idx="50">
                  <c:v>4411.7744226387167</c:v>
                </c:pt>
                <c:pt idx="51">
                  <c:v>4410.9253962482353</c:v>
                </c:pt>
                <c:pt idx="52">
                  <c:v>4410.0774983224883</c:v>
                </c:pt>
                <c:pt idx="53">
                  <c:v>4409.230728861472</c:v>
                </c:pt>
                <c:pt idx="54">
                  <c:v>4408.3850878651911</c:v>
                </c:pt>
                <c:pt idx="55">
                  <c:v>4407.5405753336445</c:v>
                </c:pt>
                <c:pt idx="56">
                  <c:v>4406.6971912668305</c:v>
                </c:pt>
                <c:pt idx="57">
                  <c:v>4405.8549356647482</c:v>
                </c:pt>
                <c:pt idx="58">
                  <c:v>4405.0138085273993</c:v>
                </c:pt>
                <c:pt idx="59">
                  <c:v>4404.173809854783</c:v>
                </c:pt>
                <c:pt idx="60">
                  <c:v>4403.3349396469011</c:v>
                </c:pt>
                <c:pt idx="61">
                  <c:v>4402.4971979037527</c:v>
                </c:pt>
                <c:pt idx="62">
                  <c:v>4401.6605846253369</c:v>
                </c:pt>
                <c:pt idx="63">
                  <c:v>4400.8250998116528</c:v>
                </c:pt>
                <c:pt idx="64">
                  <c:v>4399.990743462703</c:v>
                </c:pt>
                <c:pt idx="65">
                  <c:v>4399.1575155784858</c:v>
                </c:pt>
                <c:pt idx="66">
                  <c:v>4398.325416159003</c:v>
                </c:pt>
                <c:pt idx="67">
                  <c:v>4397.4944452042537</c:v>
                </c:pt>
                <c:pt idx="68">
                  <c:v>4396.6646027142351</c:v>
                </c:pt>
                <c:pt idx="69">
                  <c:v>4395.8358886889519</c:v>
                </c:pt>
                <c:pt idx="70">
                  <c:v>4395.0083031284021</c:v>
                </c:pt>
                <c:pt idx="71">
                  <c:v>4394.181846032584</c:v>
                </c:pt>
                <c:pt idx="72">
                  <c:v>4393.3565174014993</c:v>
                </c:pt>
                <c:pt idx="73">
                  <c:v>4392.5323172351482</c:v>
                </c:pt>
                <c:pt idx="74">
                  <c:v>4391.7092455335296</c:v>
                </c:pt>
                <c:pt idx="75">
                  <c:v>4390.8873022966445</c:v>
                </c:pt>
                <c:pt idx="76">
                  <c:v>4390.0664875244929</c:v>
                </c:pt>
                <c:pt idx="77">
                  <c:v>4389.2468012170739</c:v>
                </c:pt>
                <c:pt idx="78">
                  <c:v>4388.4282433743883</c:v>
                </c:pt>
                <c:pt idx="79">
                  <c:v>4387.6108139964363</c:v>
                </c:pt>
                <c:pt idx="80">
                  <c:v>4386.7945130832159</c:v>
                </c:pt>
                <c:pt idx="81">
                  <c:v>4385.9793406347299</c:v>
                </c:pt>
                <c:pt idx="82">
                  <c:v>4385.1652966509782</c:v>
                </c:pt>
                <c:pt idx="83">
                  <c:v>4384.3523811319574</c:v>
                </c:pt>
                <c:pt idx="84">
                  <c:v>4383.54059407767</c:v>
                </c:pt>
                <c:pt idx="85">
                  <c:v>4382.7299354881179</c:v>
                </c:pt>
                <c:pt idx="86">
                  <c:v>4381.9204053632975</c:v>
                </c:pt>
                <c:pt idx="87">
                  <c:v>4381.1120037032106</c:v>
                </c:pt>
                <c:pt idx="88">
                  <c:v>4380.3047305078562</c:v>
                </c:pt>
                <c:pt idx="89">
                  <c:v>4379.4985857772353</c:v>
                </c:pt>
                <c:pt idx="90">
                  <c:v>4378.6935695113471</c:v>
                </c:pt>
                <c:pt idx="91">
                  <c:v>4377.8896817101931</c:v>
                </c:pt>
                <c:pt idx="92">
                  <c:v>4377.0869223737709</c:v>
                </c:pt>
                <c:pt idx="93">
                  <c:v>4376.2852915020821</c:v>
                </c:pt>
                <c:pt idx="94">
                  <c:v>4375.4847890951278</c:v>
                </c:pt>
                <c:pt idx="95">
                  <c:v>4374.6854151529051</c:v>
                </c:pt>
                <c:pt idx="96">
                  <c:v>4373.8871696754168</c:v>
                </c:pt>
                <c:pt idx="97">
                  <c:v>4373.090052662661</c:v>
                </c:pt>
                <c:pt idx="98">
                  <c:v>4372.2940641146379</c:v>
                </c:pt>
                <c:pt idx="99">
                  <c:v>4371.4992040313482</c:v>
                </c:pt>
                <c:pt idx="100">
                  <c:v>4370.7054724127929</c:v>
                </c:pt>
                <c:pt idx="101">
                  <c:v>4369.9128692589693</c:v>
                </c:pt>
                <c:pt idx="102">
                  <c:v>4369.1213945698801</c:v>
                </c:pt>
                <c:pt idx="103">
                  <c:v>4368.3310483455234</c:v>
                </c:pt>
                <c:pt idx="104">
                  <c:v>4367.5418305859002</c:v>
                </c:pt>
                <c:pt idx="105">
                  <c:v>4366.7537412910078</c:v>
                </c:pt>
                <c:pt idx="106">
                  <c:v>4365.9667804608507</c:v>
                </c:pt>
                <c:pt idx="107">
                  <c:v>4365.1809480954271</c:v>
                </c:pt>
                <c:pt idx="108">
                  <c:v>4364.396244194736</c:v>
                </c:pt>
                <c:pt idx="109">
                  <c:v>4363.6126687587785</c:v>
                </c:pt>
                <c:pt idx="110">
                  <c:v>4362.8302217875525</c:v>
                </c:pt>
                <c:pt idx="111">
                  <c:v>4362.0489032810619</c:v>
                </c:pt>
                <c:pt idx="112">
                  <c:v>4361.268713239303</c:v>
                </c:pt>
                <c:pt idx="113">
                  <c:v>4360.4896516622775</c:v>
                </c:pt>
                <c:pt idx="114">
                  <c:v>4359.7117185499856</c:v>
                </c:pt>
                <c:pt idx="115">
                  <c:v>4358.9349139024271</c:v>
                </c:pt>
                <c:pt idx="116">
                  <c:v>4358.1592377196012</c:v>
                </c:pt>
                <c:pt idx="117">
                  <c:v>4357.3846900015087</c:v>
                </c:pt>
                <c:pt idx="118">
                  <c:v>4356.6112707481489</c:v>
                </c:pt>
                <c:pt idx="119">
                  <c:v>4355.8389799595225</c:v>
                </c:pt>
                <c:pt idx="120">
                  <c:v>4355.0678176356287</c:v>
                </c:pt>
                <c:pt idx="121">
                  <c:v>4354.2977837764702</c:v>
                </c:pt>
                <c:pt idx="122">
                  <c:v>4353.5288783820415</c:v>
                </c:pt>
                <c:pt idx="123">
                  <c:v>4352.7611014523491</c:v>
                </c:pt>
                <c:pt idx="124">
                  <c:v>4351.9944529873883</c:v>
                </c:pt>
                <c:pt idx="125">
                  <c:v>4351.2289329871592</c:v>
                </c:pt>
                <c:pt idx="126">
                  <c:v>4350.4645414516663</c:v>
                </c:pt>
                <c:pt idx="127">
                  <c:v>4349.7012783809059</c:v>
                </c:pt>
                <c:pt idx="128">
                  <c:v>4348.9391437748764</c:v>
                </c:pt>
                <c:pt idx="129">
                  <c:v>4348.1781376335821</c:v>
                </c:pt>
                <c:pt idx="130">
                  <c:v>4347.4182599570213</c:v>
                </c:pt>
                <c:pt idx="131">
                  <c:v>4346.6595107451922</c:v>
                </c:pt>
                <c:pt idx="132">
                  <c:v>4345.9018899980965</c:v>
                </c:pt>
                <c:pt idx="133">
                  <c:v>4345.1453977157353</c:v>
                </c:pt>
                <c:pt idx="134">
                  <c:v>4344.3900338981048</c:v>
                </c:pt>
                <c:pt idx="135">
                  <c:v>4343.6357985452087</c:v>
                </c:pt>
                <c:pt idx="136">
                  <c:v>4342.8826916570461</c:v>
                </c:pt>
                <c:pt idx="137">
                  <c:v>4342.1307132336169</c:v>
                </c:pt>
                <c:pt idx="138">
                  <c:v>4341.3798632749194</c:v>
                </c:pt>
                <c:pt idx="139">
                  <c:v>4340.6301417809573</c:v>
                </c:pt>
                <c:pt idx="140">
                  <c:v>4339.8815487517259</c:v>
                </c:pt>
                <c:pt idx="141">
                  <c:v>4339.1340841872297</c:v>
                </c:pt>
                <c:pt idx="142">
                  <c:v>4338.3877480874662</c:v>
                </c:pt>
                <c:pt idx="143">
                  <c:v>4337.6425404524343</c:v>
                </c:pt>
                <c:pt idx="144">
                  <c:v>4336.8984612821369</c:v>
                </c:pt>
                <c:pt idx="145">
                  <c:v>4336.1555105765729</c:v>
                </c:pt>
                <c:pt idx="146">
                  <c:v>4335.4136883357423</c:v>
                </c:pt>
                <c:pt idx="147">
                  <c:v>4334.6729945596435</c:v>
                </c:pt>
                <c:pt idx="148">
                  <c:v>4333.9334292482781</c:v>
                </c:pt>
                <c:pt idx="149">
                  <c:v>4333.1949924016462</c:v>
                </c:pt>
                <c:pt idx="150">
                  <c:v>4332.4576840197469</c:v>
                </c:pt>
                <c:pt idx="151">
                  <c:v>4331.7215041025829</c:v>
                </c:pt>
                <c:pt idx="152">
                  <c:v>4330.9864526501487</c:v>
                </c:pt>
                <c:pt idx="153">
                  <c:v>4330.2525296624508</c:v>
                </c:pt>
                <c:pt idx="154">
                  <c:v>4329.5197351394845</c:v>
                </c:pt>
                <c:pt idx="155">
                  <c:v>4328.7880690812517</c:v>
                </c:pt>
                <c:pt idx="156">
                  <c:v>4328.0575314877524</c:v>
                </c:pt>
                <c:pt idx="157">
                  <c:v>4327.3281223589847</c:v>
                </c:pt>
                <c:pt idx="158">
                  <c:v>4326.5998416949524</c:v>
                </c:pt>
                <c:pt idx="159">
                  <c:v>4325.8726894956517</c:v>
                </c:pt>
                <c:pt idx="160">
                  <c:v>4325.1466657610845</c:v>
                </c:pt>
                <c:pt idx="161">
                  <c:v>4324.4217704912508</c:v>
                </c:pt>
                <c:pt idx="162">
                  <c:v>4323.6980036861487</c:v>
                </c:pt>
                <c:pt idx="163">
                  <c:v>4322.9753653457819</c:v>
                </c:pt>
                <c:pt idx="164">
                  <c:v>4322.2538554701478</c:v>
                </c:pt>
                <c:pt idx="165">
                  <c:v>4321.5334740592452</c:v>
                </c:pt>
                <c:pt idx="166">
                  <c:v>4320.814221113078</c:v>
                </c:pt>
                <c:pt idx="167">
                  <c:v>4320.0960966316406</c:v>
                </c:pt>
                <c:pt idx="168">
                  <c:v>4319.3791006149395</c:v>
                </c:pt>
                <c:pt idx="169">
                  <c:v>4318.6632330629718</c:v>
                </c:pt>
                <c:pt idx="170">
                  <c:v>4317.9484939757349</c:v>
                </c:pt>
                <c:pt idx="171">
                  <c:v>4317.2348833532324</c:v>
                </c:pt>
                <c:pt idx="172">
                  <c:v>4316.5224011954651</c:v>
                </c:pt>
                <c:pt idx="173">
                  <c:v>4315.8110475024287</c:v>
                </c:pt>
                <c:pt idx="174">
                  <c:v>4315.1008222741248</c:v>
                </c:pt>
                <c:pt idx="175">
                  <c:v>4314.3917255105553</c:v>
                </c:pt>
                <c:pt idx="176">
                  <c:v>4313.6837572117183</c:v>
                </c:pt>
                <c:pt idx="177">
                  <c:v>4312.9769173776149</c:v>
                </c:pt>
                <c:pt idx="178">
                  <c:v>4312.271206008244</c:v>
                </c:pt>
                <c:pt idx="179">
                  <c:v>4311.5666231036075</c:v>
                </c:pt>
                <c:pt idx="180">
                  <c:v>4310.8631686637027</c:v>
                </c:pt>
                <c:pt idx="181">
                  <c:v>4310.1608426885323</c:v>
                </c:pt>
                <c:pt idx="182">
                  <c:v>4309.4596451780926</c:v>
                </c:pt>
                <c:pt idx="183">
                  <c:v>4308.7595761323892</c:v>
                </c:pt>
                <c:pt idx="184">
                  <c:v>4308.0606355514174</c:v>
                </c:pt>
                <c:pt idx="185">
                  <c:v>4307.3628234351791</c:v>
                </c:pt>
                <c:pt idx="186">
                  <c:v>4306.6661397836733</c:v>
                </c:pt>
                <c:pt idx="187">
                  <c:v>4305.970584596902</c:v>
                </c:pt>
                <c:pt idx="188">
                  <c:v>4305.2761578748641</c:v>
                </c:pt>
                <c:pt idx="189">
                  <c:v>4304.5828596175579</c:v>
                </c:pt>
                <c:pt idx="190">
                  <c:v>4303.8906898249852</c:v>
                </c:pt>
                <c:pt idx="191">
                  <c:v>4303.1996484971451</c:v>
                </c:pt>
                <c:pt idx="192">
                  <c:v>4302.5097356340384</c:v>
                </c:pt>
                <c:pt idx="193">
                  <c:v>4301.8209512356661</c:v>
                </c:pt>
                <c:pt idx="194">
                  <c:v>4306.9367330194473</c:v>
                </c:pt>
                <c:pt idx="195">
                  <c:v>4306.2700187848886</c:v>
                </c:pt>
                <c:pt idx="196">
                  <c:v>4305.6043294110332</c:v>
                </c:pt>
                <c:pt idx="197">
                  <c:v>4304.9396648978764</c:v>
                </c:pt>
                <c:pt idx="198">
                  <c:v>4304.2760252454236</c:v>
                </c:pt>
                <c:pt idx="199">
                  <c:v>4303.6134104536713</c:v>
                </c:pt>
                <c:pt idx="200">
                  <c:v>4302.9518205226223</c:v>
                </c:pt>
                <c:pt idx="201">
                  <c:v>4302.2912554522718</c:v>
                </c:pt>
                <c:pt idx="202">
                  <c:v>4301.6317152426263</c:v>
                </c:pt>
                <c:pt idx="203">
                  <c:v>4300.9731998936822</c:v>
                </c:pt>
                <c:pt idx="204">
                  <c:v>4300.3157094054386</c:v>
                </c:pt>
                <c:pt idx="205">
                  <c:v>4299.6592437778972</c:v>
                </c:pt>
                <c:pt idx="206">
                  <c:v>4299.0038030110582</c:v>
                </c:pt>
                <c:pt idx="207">
                  <c:v>4320.4859101714146</c:v>
                </c:pt>
                <c:pt idx="208">
                  <c:v>4319.9044173495467</c:v>
                </c:pt>
                <c:pt idx="209">
                  <c:v>4319.3236124508685</c:v>
                </c:pt>
                <c:pt idx="210">
                  <c:v>4318.743495475378</c:v>
                </c:pt>
                <c:pt idx="211">
                  <c:v>4318.1640664230754</c:v>
                </c:pt>
                <c:pt idx="212">
                  <c:v>4317.5853252939614</c:v>
                </c:pt>
                <c:pt idx="213">
                  <c:v>4317.0072720880371</c:v>
                </c:pt>
                <c:pt idx="214">
                  <c:v>4316.4299068053006</c:v>
                </c:pt>
                <c:pt idx="215">
                  <c:v>4315.8532294457527</c:v>
                </c:pt>
                <c:pt idx="216">
                  <c:v>4315.2772400093927</c:v>
                </c:pt>
                <c:pt idx="217">
                  <c:v>4314.7019384962196</c:v>
                </c:pt>
                <c:pt idx="218">
                  <c:v>4314.127324906236</c:v>
                </c:pt>
                <c:pt idx="219">
                  <c:v>4313.553399239443</c:v>
                </c:pt>
                <c:pt idx="220">
                  <c:v>4312.9801614958351</c:v>
                </c:pt>
                <c:pt idx="221">
                  <c:v>4312.4076116754177</c:v>
                </c:pt>
                <c:pt idx="222">
                  <c:v>4311.8357497781881</c:v>
                </c:pt>
                <c:pt idx="223">
                  <c:v>4311.2645758041463</c:v>
                </c:pt>
                <c:pt idx="224">
                  <c:v>4310.6940897532932</c:v>
                </c:pt>
                <c:pt idx="225">
                  <c:v>4310.1242916256288</c:v>
                </c:pt>
                <c:pt idx="226">
                  <c:v>4309.5551814211512</c:v>
                </c:pt>
                <c:pt idx="227">
                  <c:v>4308.9867591398652</c:v>
                </c:pt>
                <c:pt idx="228">
                  <c:v>4308.4190247817651</c:v>
                </c:pt>
                <c:pt idx="229">
                  <c:v>4307.8519783468546</c:v>
                </c:pt>
                <c:pt idx="230">
                  <c:v>4307.2856198351319</c:v>
                </c:pt>
                <c:pt idx="231">
                  <c:v>4306.7199492465961</c:v>
                </c:pt>
                <c:pt idx="232">
                  <c:v>4306.1549665812518</c:v>
                </c:pt>
                <c:pt idx="233">
                  <c:v>4305.5906718390943</c:v>
                </c:pt>
                <c:pt idx="234">
                  <c:v>4305.0270650201255</c:v>
                </c:pt>
                <c:pt idx="235">
                  <c:v>4304.4641461243455</c:v>
                </c:pt>
                <c:pt idx="236">
                  <c:v>4303.9019151517514</c:v>
                </c:pt>
                <c:pt idx="237">
                  <c:v>4303.3403721023478</c:v>
                </c:pt>
                <c:pt idx="238">
                  <c:v>4302.779516976133</c:v>
                </c:pt>
                <c:pt idx="239">
                  <c:v>4302.2193497731059</c:v>
                </c:pt>
                <c:pt idx="240">
                  <c:v>4301.6598704932676</c:v>
                </c:pt>
                <c:pt idx="241">
                  <c:v>4301.1010791366161</c:v>
                </c:pt>
                <c:pt idx="242">
                  <c:v>4300.5429757031534</c:v>
                </c:pt>
                <c:pt idx="243">
                  <c:v>4299.9855601928793</c:v>
                </c:pt>
                <c:pt idx="244">
                  <c:v>4299.4288326057958</c:v>
                </c:pt>
                <c:pt idx="245">
                  <c:v>4298.8727929418974</c:v>
                </c:pt>
                <c:pt idx="246">
                  <c:v>4298.3174412011886</c:v>
                </c:pt>
                <c:pt idx="247">
                  <c:v>4297.7627773836703</c:v>
                </c:pt>
                <c:pt idx="248">
                  <c:v>4297.2088014893379</c:v>
                </c:pt>
                <c:pt idx="249">
                  <c:v>4296.6555135181961</c:v>
                </c:pt>
                <c:pt idx="250">
                  <c:v>4296.1029134702403</c:v>
                </c:pt>
                <c:pt idx="251">
                  <c:v>4295.5510013454732</c:v>
                </c:pt>
                <c:pt idx="252">
                  <c:v>4294.9997771438957</c:v>
                </c:pt>
                <c:pt idx="253">
                  <c:v>4294.4492408655069</c:v>
                </c:pt>
                <c:pt idx="254">
                  <c:v>4293.899392510305</c:v>
                </c:pt>
                <c:pt idx="255">
                  <c:v>4293.3502320782918</c:v>
                </c:pt>
                <c:pt idx="256">
                  <c:v>4292.8017595694673</c:v>
                </c:pt>
                <c:pt idx="257">
                  <c:v>4292.2539749838306</c:v>
                </c:pt>
                <c:pt idx="258">
                  <c:v>4291.7068783213836</c:v>
                </c:pt>
                <c:pt idx="259">
                  <c:v>4291.1604695821225</c:v>
                </c:pt>
                <c:pt idx="260">
                  <c:v>4290.6147487660519</c:v>
                </c:pt>
                <c:pt idx="261">
                  <c:v>4290.0697158731691</c:v>
                </c:pt>
                <c:pt idx="262">
                  <c:v>4289.525370903476</c:v>
                </c:pt>
                <c:pt idx="263">
                  <c:v>4288.9817138569697</c:v>
                </c:pt>
                <c:pt idx="264">
                  <c:v>4288.438744733653</c:v>
                </c:pt>
                <c:pt idx="265">
                  <c:v>4287.8964635335242</c:v>
                </c:pt>
                <c:pt idx="266">
                  <c:v>4287.3548702565822</c:v>
                </c:pt>
                <c:pt idx="267">
                  <c:v>4286.8139649028308</c:v>
                </c:pt>
                <c:pt idx="268">
                  <c:v>4286.2737474722662</c:v>
                </c:pt>
                <c:pt idx="269">
                  <c:v>4285.7342179648913</c:v>
                </c:pt>
                <c:pt idx="270">
                  <c:v>4285.1953763807032</c:v>
                </c:pt>
                <c:pt idx="271">
                  <c:v>4284.6572227197048</c:v>
                </c:pt>
                <c:pt idx="272">
                  <c:v>4284.1197569818951</c:v>
                </c:pt>
                <c:pt idx="273">
                  <c:v>4283.5829791672722</c:v>
                </c:pt>
                <c:pt idx="274">
                  <c:v>4283.046889275839</c:v>
                </c:pt>
                <c:pt idx="275">
                  <c:v>4282.5114873075936</c:v>
                </c:pt>
                <c:pt idx="276">
                  <c:v>4281.9767732625369</c:v>
                </c:pt>
                <c:pt idx="277">
                  <c:v>4281.4427471406689</c:v>
                </c:pt>
                <c:pt idx="278">
                  <c:v>4280.9094089419896</c:v>
                </c:pt>
                <c:pt idx="279">
                  <c:v>4280.3767586664972</c:v>
                </c:pt>
                <c:pt idx="280">
                  <c:v>4279.8447963141934</c:v>
                </c:pt>
                <c:pt idx="281">
                  <c:v>4279.3135218850794</c:v>
                </c:pt>
                <c:pt idx="282">
                  <c:v>4278.7829353791521</c:v>
                </c:pt>
                <c:pt idx="283">
                  <c:v>4278.2530367964146</c:v>
                </c:pt>
                <c:pt idx="284">
                  <c:v>4277.7238261368639</c:v>
                </c:pt>
                <c:pt idx="285">
                  <c:v>4277.1953034005028</c:v>
                </c:pt>
                <c:pt idx="286">
                  <c:v>4276.6674685873295</c:v>
                </c:pt>
                <c:pt idx="287">
                  <c:v>4276.1403216973458</c:v>
                </c:pt>
                <c:pt idx="288">
                  <c:v>4275.61386273055</c:v>
                </c:pt>
                <c:pt idx="289">
                  <c:v>4275.088091686941</c:v>
                </c:pt>
                <c:pt idx="290">
                  <c:v>4274.5630085665225</c:v>
                </c:pt>
                <c:pt idx="291">
                  <c:v>4274.0386133692919</c:v>
                </c:pt>
                <c:pt idx="292">
                  <c:v>4273.5149060952499</c:v>
                </c:pt>
                <c:pt idx="293">
                  <c:v>4272.9918867443948</c:v>
                </c:pt>
                <c:pt idx="294">
                  <c:v>4272.4695553167285</c:v>
                </c:pt>
                <c:pt idx="295">
                  <c:v>4271.9479118122508</c:v>
                </c:pt>
                <c:pt idx="296">
                  <c:v>4271.4269562309628</c:v>
                </c:pt>
                <c:pt idx="297">
                  <c:v>4270.9066885728625</c:v>
                </c:pt>
                <c:pt idx="298">
                  <c:v>4270.3871088379492</c:v>
                </c:pt>
                <c:pt idx="299">
                  <c:v>4269.8682170262255</c:v>
                </c:pt>
                <c:pt idx="300">
                  <c:v>4269.3500131376895</c:v>
                </c:pt>
                <c:pt idx="301">
                  <c:v>4268.8324971723414</c:v>
                </c:pt>
                <c:pt idx="302">
                  <c:v>4268.3156691301838</c:v>
                </c:pt>
                <c:pt idx="303">
                  <c:v>4267.7995290112121</c:v>
                </c:pt>
                <c:pt idx="304">
                  <c:v>4267.284076815431</c:v>
                </c:pt>
                <c:pt idx="305">
                  <c:v>4266.7693125428377</c:v>
                </c:pt>
                <c:pt idx="306">
                  <c:v>4266.2552361934322</c:v>
                </c:pt>
                <c:pt idx="307">
                  <c:v>4265.7418477672172</c:v>
                </c:pt>
                <c:pt idx="308">
                  <c:v>4265.2291472641873</c:v>
                </c:pt>
                <c:pt idx="309">
                  <c:v>4264.7171346843479</c:v>
                </c:pt>
                <c:pt idx="310">
                  <c:v>4264.2058100276963</c:v>
                </c:pt>
                <c:pt idx="311">
                  <c:v>4263.6951732942334</c:v>
                </c:pt>
                <c:pt idx="312">
                  <c:v>4263.1852244839574</c:v>
                </c:pt>
                <c:pt idx="313">
                  <c:v>4262.675963596871</c:v>
                </c:pt>
                <c:pt idx="314">
                  <c:v>4262.1673906329734</c:v>
                </c:pt>
                <c:pt idx="315">
                  <c:v>4261.6595055922626</c:v>
                </c:pt>
                <c:pt idx="316">
                  <c:v>4261.1523084747423</c:v>
                </c:pt>
                <c:pt idx="317">
                  <c:v>4260.6457992804089</c:v>
                </c:pt>
                <c:pt idx="318">
                  <c:v>4260.1399780092634</c:v>
                </c:pt>
                <c:pt idx="319">
                  <c:v>4259.6348446613092</c:v>
                </c:pt>
                <c:pt idx="320">
                  <c:v>4259.1303992365411</c:v>
                </c:pt>
                <c:pt idx="321">
                  <c:v>4258.6266417349607</c:v>
                </c:pt>
                <c:pt idx="322">
                  <c:v>4258.1235721565699</c:v>
                </c:pt>
                <c:pt idx="323">
                  <c:v>4257.621190501367</c:v>
                </c:pt>
                <c:pt idx="324">
                  <c:v>4257.1194967693546</c:v>
                </c:pt>
                <c:pt idx="325">
                  <c:v>4256.6184909605281</c:v>
                </c:pt>
                <c:pt idx="326">
                  <c:v>4256.1181730748904</c:v>
                </c:pt>
                <c:pt idx="327">
                  <c:v>4255.6185431124413</c:v>
                </c:pt>
                <c:pt idx="328">
                  <c:v>4255.119601073181</c:v>
                </c:pt>
                <c:pt idx="329">
                  <c:v>4254.6213469571085</c:v>
                </c:pt>
                <c:pt idx="330">
                  <c:v>4254.1237807642237</c:v>
                </c:pt>
                <c:pt idx="331">
                  <c:v>4253.6269024945286</c:v>
                </c:pt>
                <c:pt idx="332">
                  <c:v>4253.1307121480213</c:v>
                </c:pt>
                <c:pt idx="333">
                  <c:v>4252.6352097247027</c:v>
                </c:pt>
                <c:pt idx="334">
                  <c:v>4252.1403952245728</c:v>
                </c:pt>
                <c:pt idx="335">
                  <c:v>4251.6462686476307</c:v>
                </c:pt>
                <c:pt idx="336">
                  <c:v>4251.1528299938764</c:v>
                </c:pt>
                <c:pt idx="337">
                  <c:v>4250.6600792633117</c:v>
                </c:pt>
                <c:pt idx="338">
                  <c:v>4250.1680164559348</c:v>
                </c:pt>
                <c:pt idx="339">
                  <c:v>4249.6766415717475</c:v>
                </c:pt>
                <c:pt idx="340">
                  <c:v>4249.1859546107462</c:v>
                </c:pt>
                <c:pt idx="341">
                  <c:v>4248.6959555729354</c:v>
                </c:pt>
                <c:pt idx="342">
                  <c:v>4248.2066444583115</c:v>
                </c:pt>
                <c:pt idx="343">
                  <c:v>4247.7180212668763</c:v>
                </c:pt>
                <c:pt idx="344">
                  <c:v>4247.2300859986308</c:v>
                </c:pt>
                <c:pt idx="345">
                  <c:v>4246.7428386535721</c:v>
                </c:pt>
                <c:pt idx="346">
                  <c:v>4246.2562792317012</c:v>
                </c:pt>
                <c:pt idx="347">
                  <c:v>4245.77040773302</c:v>
                </c:pt>
                <c:pt idx="348">
                  <c:v>4245.2852241575274</c:v>
                </c:pt>
                <c:pt idx="349">
                  <c:v>4244.8007285052245</c:v>
                </c:pt>
                <c:pt idx="350">
                  <c:v>4244.3169207761075</c:v>
                </c:pt>
                <c:pt idx="351">
                  <c:v>4243.8338009701793</c:v>
                </c:pt>
                <c:pt idx="352">
                  <c:v>4243.3513690874406</c:v>
                </c:pt>
                <c:pt idx="353">
                  <c:v>4242.8696251278889</c:v>
                </c:pt>
                <c:pt idx="354">
                  <c:v>4242.3885690915276</c:v>
                </c:pt>
                <c:pt idx="355">
                  <c:v>4241.9082009783533</c:v>
                </c:pt>
                <c:pt idx="356">
                  <c:v>4241.4285207883668</c:v>
                </c:pt>
                <c:pt idx="357">
                  <c:v>4240.9495285215689</c:v>
                </c:pt>
                <c:pt idx="358">
                  <c:v>4240.4712241779598</c:v>
                </c:pt>
                <c:pt idx="359">
                  <c:v>4239.9936077575394</c:v>
                </c:pt>
                <c:pt idx="360">
                  <c:v>4239.5166792603068</c:v>
                </c:pt>
                <c:pt idx="361">
                  <c:v>4239.0404386862629</c:v>
                </c:pt>
                <c:pt idx="362">
                  <c:v>4238.5648860354067</c:v>
                </c:pt>
                <c:pt idx="363">
                  <c:v>4238.0900213077393</c:v>
                </c:pt>
                <c:pt idx="364">
                  <c:v>4237.6158445032625</c:v>
                </c:pt>
                <c:pt idx="365">
                  <c:v>4237.1423556219706</c:v>
                </c:pt>
                <c:pt idx="366">
                  <c:v>4236.6695546638675</c:v>
                </c:pt>
                <c:pt idx="367">
                  <c:v>4236.1974416289559</c:v>
                </c:pt>
                <c:pt idx="368">
                  <c:v>4235.7260165172302</c:v>
                </c:pt>
                <c:pt idx="369">
                  <c:v>4235.255279328695</c:v>
                </c:pt>
                <c:pt idx="370">
                  <c:v>4234.7852300633458</c:v>
                </c:pt>
                <c:pt idx="371">
                  <c:v>4234.3158687211853</c:v>
                </c:pt>
                <c:pt idx="372">
                  <c:v>4233.8471953022145</c:v>
                </c:pt>
                <c:pt idx="373">
                  <c:v>4233.3792098064305</c:v>
                </c:pt>
                <c:pt idx="374">
                  <c:v>4232.9119122338352</c:v>
                </c:pt>
                <c:pt idx="375">
                  <c:v>4232.4453025844296</c:v>
                </c:pt>
                <c:pt idx="376">
                  <c:v>4231.9793808582108</c:v>
                </c:pt>
                <c:pt idx="377">
                  <c:v>4231.5141470551816</c:v>
                </c:pt>
                <c:pt idx="378">
                  <c:v>4231.0496011753394</c:v>
                </c:pt>
                <c:pt idx="379">
                  <c:v>4230.5857432186867</c:v>
                </c:pt>
                <c:pt idx="380">
                  <c:v>4230.1225731852219</c:v>
                </c:pt>
                <c:pt idx="381">
                  <c:v>4229.6600910749457</c:v>
                </c:pt>
                <c:pt idx="382">
                  <c:v>4229.1982968878583</c:v>
                </c:pt>
                <c:pt idx="383">
                  <c:v>4228.7371906239596</c:v>
                </c:pt>
                <c:pt idx="384">
                  <c:v>4228.2767722832496</c:v>
                </c:pt>
                <c:pt idx="385">
                  <c:v>4227.8170418657264</c:v>
                </c:pt>
                <c:pt idx="386">
                  <c:v>4227.357999371392</c:v>
                </c:pt>
                <c:pt idx="387">
                  <c:v>4226.8996448002454</c:v>
                </c:pt>
                <c:pt idx="388">
                  <c:v>4226.4419781522893</c:v>
                </c:pt>
                <c:pt idx="389">
                  <c:v>4225.9849994275201</c:v>
                </c:pt>
                <c:pt idx="390">
                  <c:v>4225.5287086259386</c:v>
                </c:pt>
                <c:pt idx="391">
                  <c:v>4225.0731057475459</c:v>
                </c:pt>
                <c:pt idx="392">
                  <c:v>4224.6181907923419</c:v>
                </c:pt>
                <c:pt idx="393">
                  <c:v>4224.1639637603266</c:v>
                </c:pt>
                <c:pt idx="394">
                  <c:v>4223.7104246515</c:v>
                </c:pt>
                <c:pt idx="395">
                  <c:v>4223.2575734658603</c:v>
                </c:pt>
              </c:numCache>
            </c:numRef>
          </c:val>
          <c:smooth val="0"/>
          <c:extLst>
            <c:ext xmlns:c16="http://schemas.microsoft.com/office/drawing/2014/chart" uri="{C3380CC4-5D6E-409C-BE32-E72D297353CC}">
              <c16:uniqueId val="{00000000-434D-447A-B329-415159D5E878}"/>
            </c:ext>
          </c:extLst>
        </c:ser>
        <c:ser>
          <c:idx val="4"/>
          <c:order val="1"/>
          <c:tx>
            <c:strRef>
              <c:f>'A4_MR2030&amp;49&amp;50&amp;69'!$N$23</c:f>
              <c:strCache>
                <c:ptCount val="1"/>
                <c:pt idx="0">
                  <c:v>TR Space  </c:v>
                </c:pt>
              </c:strCache>
            </c:strRef>
          </c:tx>
          <c:spPr>
            <a:ln w="28575" cap="rnd">
              <a:solidFill>
                <a:srgbClr val="E43D1C"/>
              </a:solidFill>
              <a:prstDash val="sysDot"/>
              <a:round/>
            </a:ln>
            <a:effectLst/>
          </c:spPr>
          <c:marker>
            <c:symbol val="none"/>
          </c:marker>
          <c:cat>
            <c:numRef>
              <c:f>'A4_MR2030&amp;49&amp;50&amp;69'!$K$24:$K$419</c:f>
              <c:numCache>
                <c:formatCode>#,##0.00</c:formatCode>
                <c:ptCount val="396"/>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numCache>
            </c:numRef>
          </c:cat>
          <c:val>
            <c:numRef>
              <c:f>'A4_MR2030&amp;49&amp;50&amp;69'!$N$24:$N$419</c:f>
              <c:numCache>
                <c:formatCode>#,##0.00</c:formatCode>
                <c:ptCount val="396"/>
                <c:pt idx="1">
                  <c:v>1.1850049867267616</c:v>
                </c:pt>
                <c:pt idx="2">
                  <c:v>2.3063095607750008</c:v>
                </c:pt>
                <c:pt idx="3">
                  <c:v>3.3931028190167596</c:v>
                </c:pt>
                <c:pt idx="4">
                  <c:v>4.4751094219122338</c:v>
                </c:pt>
                <c:pt idx="5">
                  <c:v>5.5326021897526498</c:v>
                </c:pt>
                <c:pt idx="6">
                  <c:v>6.5655811225380107</c:v>
                </c:pt>
                <c:pt idx="7">
                  <c:v>7.5740462202683156</c:v>
                </c:pt>
                <c:pt idx="8">
                  <c:v>8.5579974829435628</c:v>
                </c:pt>
                <c:pt idx="9">
                  <c:v>9.5174349105637539</c:v>
                </c:pt>
                <c:pt idx="10">
                  <c:v>10.452358503128888</c:v>
                </c:pt>
                <c:pt idx="11">
                  <c:v>11.362768260638971</c:v>
                </c:pt>
                <c:pt idx="12">
                  <c:v>12.248664183093988</c:v>
                </c:pt>
                <c:pt idx="13">
                  <c:v>13.179792271317002</c:v>
                </c:pt>
                <c:pt idx="14">
                  <c:v>14.151485986034013</c:v>
                </c:pt>
                <c:pt idx="15">
                  <c:v>15.117160206465353</c:v>
                </c:pt>
                <c:pt idx="16">
                  <c:v>16.076814932611022</c:v>
                </c:pt>
                <c:pt idx="17">
                  <c:v>17.030450164471027</c:v>
                </c:pt>
                <c:pt idx="18">
                  <c:v>17.978065902045358</c:v>
                </c:pt>
                <c:pt idx="19">
                  <c:v>18.919662145334019</c:v>
                </c:pt>
                <c:pt idx="20">
                  <c:v>19.855238894337017</c:v>
                </c:pt>
                <c:pt idx="21">
                  <c:v>20.78479614905434</c:v>
                </c:pt>
                <c:pt idx="22">
                  <c:v>21.708333909485997</c:v>
                </c:pt>
                <c:pt idx="23">
                  <c:v>22.625852175631991</c:v>
                </c:pt>
                <c:pt idx="24">
                  <c:v>23.537350947492307</c:v>
                </c:pt>
                <c:pt idx="25">
                  <c:v>24.442830225066952</c:v>
                </c:pt>
                <c:pt idx="26">
                  <c:v>25.342290008355935</c:v>
                </c:pt>
                <c:pt idx="27">
                  <c:v>26.235730297359243</c:v>
                </c:pt>
                <c:pt idx="28">
                  <c:v>27.123151092076881</c:v>
                </c:pt>
                <c:pt idx="29">
                  <c:v>28.004552392508852</c:v>
                </c:pt>
                <c:pt idx="30">
                  <c:v>28.879934198655164</c:v>
                </c:pt>
                <c:pt idx="31">
                  <c:v>29.749296510515794</c:v>
                </c:pt>
                <c:pt idx="32">
                  <c:v>30.612639328090761</c:v>
                </c:pt>
                <c:pt idx="33">
                  <c:v>31.469962651380058</c:v>
                </c:pt>
                <c:pt idx="34">
                  <c:v>32.321266480383684</c:v>
                </c:pt>
                <c:pt idx="35">
                  <c:v>33.166550815101637</c:v>
                </c:pt>
                <c:pt idx="36">
                  <c:v>34.005815655533929</c:v>
                </c:pt>
                <c:pt idx="37">
                  <c:v>34.839061001680555</c:v>
                </c:pt>
                <c:pt idx="38">
                  <c:v>35.666286853541507</c:v>
                </c:pt>
                <c:pt idx="39">
                  <c:v>36.487493211116778</c:v>
                </c:pt>
                <c:pt idx="40">
                  <c:v>37.302680074406396</c:v>
                </c:pt>
                <c:pt idx="41">
                  <c:v>38.111847443410333</c:v>
                </c:pt>
                <c:pt idx="42">
                  <c:v>38.914995318128611</c:v>
                </c:pt>
                <c:pt idx="43">
                  <c:v>39.712123698561214</c:v>
                </c:pt>
                <c:pt idx="44">
                  <c:v>40.503232584708144</c:v>
                </c:pt>
                <c:pt idx="45">
                  <c:v>41.288321976569421</c:v>
                </c:pt>
                <c:pt idx="46">
                  <c:v>42.067391874145017</c:v>
                </c:pt>
                <c:pt idx="47">
                  <c:v>42.840442277434953</c:v>
                </c:pt>
                <c:pt idx="48">
                  <c:v>43.633439862931972</c:v>
                </c:pt>
                <c:pt idx="49">
                  <c:v>44.430808967600541</c:v>
                </c:pt>
                <c:pt idx="50">
                  <c:v>45.223620484821112</c:v>
                </c:pt>
                <c:pt idx="51">
                  <c:v>46.011874414593677</c:v>
                </c:pt>
                <c:pt idx="52">
                  <c:v>46.795570756918266</c:v>
                </c:pt>
                <c:pt idx="53">
                  <c:v>47.574709511794865</c:v>
                </c:pt>
                <c:pt idx="54">
                  <c:v>48.349290679223451</c:v>
                </c:pt>
                <c:pt idx="55">
                  <c:v>49.119314259204053</c:v>
                </c:pt>
                <c:pt idx="56">
                  <c:v>49.88478025173665</c:v>
                </c:pt>
                <c:pt idx="57">
                  <c:v>50.645688656821271</c:v>
                </c:pt>
                <c:pt idx="58">
                  <c:v>51.402039474457887</c:v>
                </c:pt>
                <c:pt idx="59">
                  <c:v>52.153832704646511</c:v>
                </c:pt>
                <c:pt idx="60">
                  <c:v>52.901068347387138</c:v>
                </c:pt>
                <c:pt idx="61">
                  <c:v>53.643746402679781</c:v>
                </c:pt>
                <c:pt idx="62">
                  <c:v>54.381866870524426</c:v>
                </c:pt>
                <c:pt idx="63">
                  <c:v>55.115429750921074</c:v>
                </c:pt>
                <c:pt idx="64">
                  <c:v>55.844435043869723</c:v>
                </c:pt>
                <c:pt idx="65">
                  <c:v>56.568882749370388</c:v>
                </c:pt>
                <c:pt idx="66">
                  <c:v>57.288772867423063</c:v>
                </c:pt>
                <c:pt idx="67">
                  <c:v>58.00410539802774</c:v>
                </c:pt>
                <c:pt idx="68">
                  <c:v>58.714880341184411</c:v>
                </c:pt>
                <c:pt idx="69">
                  <c:v>59.421097696893099</c:v>
                </c:pt>
                <c:pt idx="70">
                  <c:v>60.122757465153789</c:v>
                </c:pt>
                <c:pt idx="71">
                  <c:v>60.819859645966496</c:v>
                </c:pt>
                <c:pt idx="72">
                  <c:v>61.51240423933119</c:v>
                </c:pt>
                <c:pt idx="73">
                  <c:v>62.200391245247907</c:v>
                </c:pt>
                <c:pt idx="74">
                  <c:v>62.883820663716619</c:v>
                </c:pt>
                <c:pt idx="75">
                  <c:v>63.562692494737341</c:v>
                </c:pt>
                <c:pt idx="76">
                  <c:v>64.237006738310058</c:v>
                </c:pt>
                <c:pt idx="77">
                  <c:v>64.90676339443479</c:v>
                </c:pt>
                <c:pt idx="78">
                  <c:v>65.571962463111547</c:v>
                </c:pt>
                <c:pt idx="79">
                  <c:v>66.232603944340283</c:v>
                </c:pt>
                <c:pt idx="80">
                  <c:v>66.888687838121044</c:v>
                </c:pt>
                <c:pt idx="81">
                  <c:v>67.540214144453785</c:v>
                </c:pt>
                <c:pt idx="82">
                  <c:v>68.187182863338577</c:v>
                </c:pt>
                <c:pt idx="83">
                  <c:v>68.829593994775323</c:v>
                </c:pt>
                <c:pt idx="84">
                  <c:v>69.467447538764105</c:v>
                </c:pt>
                <c:pt idx="85">
                  <c:v>70.100743495304897</c:v>
                </c:pt>
                <c:pt idx="86">
                  <c:v>70.729481864397684</c:v>
                </c:pt>
                <c:pt idx="87">
                  <c:v>71.35366264604248</c:v>
                </c:pt>
                <c:pt idx="88">
                  <c:v>71.973285840239271</c:v>
                </c:pt>
                <c:pt idx="89">
                  <c:v>72.588351446988071</c:v>
                </c:pt>
                <c:pt idx="90">
                  <c:v>73.198859466288894</c:v>
                </c:pt>
                <c:pt idx="91">
                  <c:v>73.804809898141713</c:v>
                </c:pt>
                <c:pt idx="92">
                  <c:v>74.40620274254654</c:v>
                </c:pt>
                <c:pt idx="93">
                  <c:v>75.003037999503363</c:v>
                </c:pt>
                <c:pt idx="94">
                  <c:v>75.595315669012194</c:v>
                </c:pt>
                <c:pt idx="95">
                  <c:v>76.183035751073049</c:v>
                </c:pt>
                <c:pt idx="96">
                  <c:v>76.766198245685885</c:v>
                </c:pt>
                <c:pt idx="97">
                  <c:v>77.344803152850744</c:v>
                </c:pt>
                <c:pt idx="98">
                  <c:v>77.918850472567598</c:v>
                </c:pt>
                <c:pt idx="99">
                  <c:v>78.488340204836462</c:v>
                </c:pt>
                <c:pt idx="100">
                  <c:v>79.053272349657334</c:v>
                </c:pt>
                <c:pt idx="101">
                  <c:v>79.61364690703023</c:v>
                </c:pt>
                <c:pt idx="102">
                  <c:v>80.16946387695512</c:v>
                </c:pt>
                <c:pt idx="103">
                  <c:v>80.720723259432006</c:v>
                </c:pt>
                <c:pt idx="104">
                  <c:v>81.267425054460901</c:v>
                </c:pt>
                <c:pt idx="105">
                  <c:v>81.809569262041819</c:v>
                </c:pt>
                <c:pt idx="106">
                  <c:v>82.347155882174704</c:v>
                </c:pt>
                <c:pt idx="107">
                  <c:v>82.88018491485964</c:v>
                </c:pt>
                <c:pt idx="108">
                  <c:v>83.408656360096558</c:v>
                </c:pt>
                <c:pt idx="109">
                  <c:v>83.93257021788547</c:v>
                </c:pt>
                <c:pt idx="110">
                  <c:v>84.451926488226405</c:v>
                </c:pt>
                <c:pt idx="111">
                  <c:v>84.96672517111935</c:v>
                </c:pt>
                <c:pt idx="112">
                  <c:v>85.47696626656429</c:v>
                </c:pt>
                <c:pt idx="113">
                  <c:v>85.982649774561239</c:v>
                </c:pt>
                <c:pt idx="114">
                  <c:v>86.483775695110211</c:v>
                </c:pt>
                <c:pt idx="115">
                  <c:v>86.980344028211164</c:v>
                </c:pt>
                <c:pt idx="116">
                  <c:v>87.47235477386414</c:v>
                </c:pt>
                <c:pt idx="117">
                  <c:v>87.959807932069126</c:v>
                </c:pt>
                <c:pt idx="118">
                  <c:v>88.442703502826106</c:v>
                </c:pt>
                <c:pt idx="119">
                  <c:v>88.921041486135081</c:v>
                </c:pt>
                <c:pt idx="120">
                  <c:v>89.39482188199608</c:v>
                </c:pt>
                <c:pt idx="121">
                  <c:v>89.864044690409074</c:v>
                </c:pt>
                <c:pt idx="122">
                  <c:v>90.328709911374105</c:v>
                </c:pt>
                <c:pt idx="123">
                  <c:v>90.788817544891089</c:v>
                </c:pt>
                <c:pt idx="124">
                  <c:v>91.244367590960124</c:v>
                </c:pt>
                <c:pt idx="125">
                  <c:v>91.69536004958114</c:v>
                </c:pt>
                <c:pt idx="126">
                  <c:v>92.14179492075418</c:v>
                </c:pt>
                <c:pt idx="127">
                  <c:v>92.5836722044792</c:v>
                </c:pt>
                <c:pt idx="128">
                  <c:v>93.020991900756258</c:v>
                </c:pt>
                <c:pt idx="129">
                  <c:v>93.45375400958531</c:v>
                </c:pt>
                <c:pt idx="130">
                  <c:v>93.881958530966358</c:v>
                </c:pt>
                <c:pt idx="131">
                  <c:v>94.305605464899415</c:v>
                </c:pt>
                <c:pt idx="132">
                  <c:v>94.724694811384467</c:v>
                </c:pt>
                <c:pt idx="133">
                  <c:v>95.139226570421584</c:v>
                </c:pt>
                <c:pt idx="134">
                  <c:v>95.54920074201064</c:v>
                </c:pt>
                <c:pt idx="135">
                  <c:v>95.95461732615172</c:v>
                </c:pt>
                <c:pt idx="136">
                  <c:v>96.355476322844808</c:v>
                </c:pt>
                <c:pt idx="137">
                  <c:v>96.751777732089906</c:v>
                </c:pt>
                <c:pt idx="138">
                  <c:v>97.143521553886984</c:v>
                </c:pt>
                <c:pt idx="139">
                  <c:v>97.530707788236114</c:v>
                </c:pt>
                <c:pt idx="140">
                  <c:v>97.913336435137239</c:v>
                </c:pt>
                <c:pt idx="141">
                  <c:v>98.291407494590359</c:v>
                </c:pt>
                <c:pt idx="142">
                  <c:v>98.664920966595474</c:v>
                </c:pt>
                <c:pt idx="143">
                  <c:v>99.033876851152598</c:v>
                </c:pt>
                <c:pt idx="144">
                  <c:v>99.39827514826176</c:v>
                </c:pt>
                <c:pt idx="145">
                  <c:v>99.758115857922917</c:v>
                </c:pt>
                <c:pt idx="146">
                  <c:v>100.11339898013604</c:v>
                </c:pt>
                <c:pt idx="147">
                  <c:v>100.46412451490121</c:v>
                </c:pt>
                <c:pt idx="148">
                  <c:v>100.81029246221837</c:v>
                </c:pt>
                <c:pt idx="149">
                  <c:v>101.15190282208754</c:v>
                </c:pt>
                <c:pt idx="150">
                  <c:v>101.48895559450871</c:v>
                </c:pt>
                <c:pt idx="151">
                  <c:v>101.82145077948189</c:v>
                </c:pt>
                <c:pt idx="152">
                  <c:v>102.14938837700709</c:v>
                </c:pt>
                <c:pt idx="153">
                  <c:v>102.47276838708429</c:v>
                </c:pt>
                <c:pt idx="154">
                  <c:v>102.7915908097135</c:v>
                </c:pt>
                <c:pt idx="155">
                  <c:v>103.1058556448947</c:v>
                </c:pt>
                <c:pt idx="156">
                  <c:v>103.41556289262789</c:v>
                </c:pt>
                <c:pt idx="157">
                  <c:v>103.72071255291311</c:v>
                </c:pt>
                <c:pt idx="158">
                  <c:v>104.02130462575035</c:v>
                </c:pt>
                <c:pt idx="159">
                  <c:v>104.31733911113957</c:v>
                </c:pt>
                <c:pt idx="160">
                  <c:v>104.60881600908081</c:v>
                </c:pt>
                <c:pt idx="161">
                  <c:v>104.89573531957404</c:v>
                </c:pt>
                <c:pt idx="162">
                  <c:v>105.1780970426193</c:v>
                </c:pt>
                <c:pt idx="163">
                  <c:v>105.45590117821655</c:v>
                </c:pt>
                <c:pt idx="164">
                  <c:v>105.72914772636582</c:v>
                </c:pt>
                <c:pt idx="165">
                  <c:v>105.99783668706709</c:v>
                </c:pt>
                <c:pt idx="166">
                  <c:v>106.26196806032034</c:v>
                </c:pt>
                <c:pt idx="167">
                  <c:v>106.52154184612566</c:v>
                </c:pt>
                <c:pt idx="168">
                  <c:v>106.77655804448291</c:v>
                </c:pt>
                <c:pt idx="169">
                  <c:v>107.0270166553922</c:v>
                </c:pt>
                <c:pt idx="170">
                  <c:v>107.2729176788535</c:v>
                </c:pt>
                <c:pt idx="171">
                  <c:v>107.51426111486683</c:v>
                </c:pt>
                <c:pt idx="172">
                  <c:v>107.7510469634321</c:v>
                </c:pt>
                <c:pt idx="173">
                  <c:v>107.98327522454943</c:v>
                </c:pt>
                <c:pt idx="174">
                  <c:v>108.21094589821875</c:v>
                </c:pt>
                <c:pt idx="175">
                  <c:v>108.43405898444007</c:v>
                </c:pt>
                <c:pt idx="176">
                  <c:v>108.65261448321341</c:v>
                </c:pt>
                <c:pt idx="177">
                  <c:v>108.86661239453875</c:v>
                </c:pt>
                <c:pt idx="178">
                  <c:v>109.07605271841609</c:v>
                </c:pt>
                <c:pt idx="179">
                  <c:v>109.28093545484543</c:v>
                </c:pt>
                <c:pt idx="180">
                  <c:v>109.4812606038268</c:v>
                </c:pt>
                <c:pt idx="181">
                  <c:v>109.67702816536016</c:v>
                </c:pt>
                <c:pt idx="182">
                  <c:v>109.86823813944554</c:v>
                </c:pt>
                <c:pt idx="183">
                  <c:v>110.05489052608289</c:v>
                </c:pt>
                <c:pt idx="184">
                  <c:v>110.23698532527229</c:v>
                </c:pt>
                <c:pt idx="185">
                  <c:v>110.4145225370137</c:v>
                </c:pt>
                <c:pt idx="186">
                  <c:v>110.58750216130709</c:v>
                </c:pt>
                <c:pt idx="187">
                  <c:v>110.75592419815247</c:v>
                </c:pt>
                <c:pt idx="188">
                  <c:v>110.91978864754988</c:v>
                </c:pt>
                <c:pt idx="189">
                  <c:v>111.07909550949928</c:v>
                </c:pt>
                <c:pt idx="190">
                  <c:v>111.23384478400068</c:v>
                </c:pt>
                <c:pt idx="191">
                  <c:v>111.38403647105412</c:v>
                </c:pt>
                <c:pt idx="192">
                  <c:v>111.52967057065956</c:v>
                </c:pt>
                <c:pt idx="193">
                  <c:v>111.67074708281699</c:v>
                </c:pt>
                <c:pt idx="194">
                  <c:v>111.8608190438983</c:v>
                </c:pt>
                <c:pt idx="195">
                  <c:v>112.05113944283764</c:v>
                </c:pt>
                <c:pt idx="196">
                  <c:v>112.23749797756079</c:v>
                </c:pt>
                <c:pt idx="197">
                  <c:v>112.41989464806771</c:v>
                </c:pt>
                <c:pt idx="198">
                  <c:v>112.59832945435841</c:v>
                </c:pt>
                <c:pt idx="199">
                  <c:v>112.77280239643289</c:v>
                </c:pt>
                <c:pt idx="200">
                  <c:v>112.94331347429119</c:v>
                </c:pt>
                <c:pt idx="201">
                  <c:v>113.10986268793327</c:v>
                </c:pt>
                <c:pt idx="202">
                  <c:v>113.27245003735915</c:v>
                </c:pt>
                <c:pt idx="203">
                  <c:v>113.43107552256878</c:v>
                </c:pt>
                <c:pt idx="204">
                  <c:v>113.58573914356221</c:v>
                </c:pt>
                <c:pt idx="205">
                  <c:v>113.73644090033945</c:v>
                </c:pt>
                <c:pt idx="206">
                  <c:v>113.88318079290045</c:v>
                </c:pt>
                <c:pt idx="207">
                  <c:v>114.11228784777879</c:v>
                </c:pt>
                <c:pt idx="208">
                  <c:v>114.46615030026305</c:v>
                </c:pt>
                <c:pt idx="209">
                  <c:v>114.81811463122266</c:v>
                </c:pt>
                <c:pt idx="210">
                  <c:v>115.16818084065756</c:v>
                </c:pt>
                <c:pt idx="211">
                  <c:v>115.51634892856777</c:v>
                </c:pt>
                <c:pt idx="212">
                  <c:v>115.86261889495327</c:v>
                </c:pt>
                <c:pt idx="213">
                  <c:v>116.20699073981412</c:v>
                </c:pt>
                <c:pt idx="214">
                  <c:v>116.54946446315026</c:v>
                </c:pt>
                <c:pt idx="215">
                  <c:v>116.89004006496171</c:v>
                </c:pt>
                <c:pt idx="216">
                  <c:v>117.22871754524846</c:v>
                </c:pt>
                <c:pt idx="217">
                  <c:v>117.56549690401053</c:v>
                </c:pt>
                <c:pt idx="218">
                  <c:v>117.9003781412479</c:v>
                </c:pt>
                <c:pt idx="219">
                  <c:v>118.23336125696058</c:v>
                </c:pt>
                <c:pt idx="220">
                  <c:v>118.56444625114858</c:v>
                </c:pt>
                <c:pt idx="221">
                  <c:v>118.8936331238119</c:v>
                </c:pt>
                <c:pt idx="222">
                  <c:v>119.22092187495049</c:v>
                </c:pt>
                <c:pt idx="223">
                  <c:v>119.54631250456443</c:v>
                </c:pt>
                <c:pt idx="224">
                  <c:v>119.86980501265366</c:v>
                </c:pt>
                <c:pt idx="225">
                  <c:v>120.19139939921818</c:v>
                </c:pt>
                <c:pt idx="226">
                  <c:v>120.51109566425806</c:v>
                </c:pt>
                <c:pt idx="227">
                  <c:v>120.8288938077732</c:v>
                </c:pt>
                <c:pt idx="228">
                  <c:v>121.14479382976369</c:v>
                </c:pt>
                <c:pt idx="229">
                  <c:v>121.45879573022947</c:v>
                </c:pt>
                <c:pt idx="230">
                  <c:v>121.77089950917059</c:v>
                </c:pt>
                <c:pt idx="231">
                  <c:v>122.08110516658695</c:v>
                </c:pt>
                <c:pt idx="232">
                  <c:v>122.38941270247868</c:v>
                </c:pt>
                <c:pt idx="233">
                  <c:v>122.69582211684572</c:v>
                </c:pt>
                <c:pt idx="234">
                  <c:v>123.00033340968803</c:v>
                </c:pt>
                <c:pt idx="235">
                  <c:v>123.30294658100568</c:v>
                </c:pt>
                <c:pt idx="236">
                  <c:v>123.60366163079861</c:v>
                </c:pt>
                <c:pt idx="237">
                  <c:v>123.90247855906686</c:v>
                </c:pt>
                <c:pt idx="238">
                  <c:v>124.19939736581047</c:v>
                </c:pt>
                <c:pt idx="239">
                  <c:v>124.49441805102934</c:v>
                </c:pt>
                <c:pt idx="240">
                  <c:v>124.78754061472353</c:v>
                </c:pt>
                <c:pt idx="241">
                  <c:v>125.07876505689305</c:v>
                </c:pt>
                <c:pt idx="242">
                  <c:v>125.36809137753784</c:v>
                </c:pt>
                <c:pt idx="243">
                  <c:v>125.65551957665798</c:v>
                </c:pt>
                <c:pt idx="244">
                  <c:v>125.9410496542534</c:v>
                </c:pt>
                <c:pt idx="245">
                  <c:v>126.2246816103241</c:v>
                </c:pt>
                <c:pt idx="246">
                  <c:v>126.50641544487019</c:v>
                </c:pt>
                <c:pt idx="247">
                  <c:v>126.78625115789154</c:v>
                </c:pt>
                <c:pt idx="248">
                  <c:v>127.06418874938818</c:v>
                </c:pt>
                <c:pt idx="249">
                  <c:v>127.34022821936017</c:v>
                </c:pt>
                <c:pt idx="250">
                  <c:v>127.61436956780744</c:v>
                </c:pt>
                <c:pt idx="251">
                  <c:v>127.88661279473006</c:v>
                </c:pt>
                <c:pt idx="252">
                  <c:v>128.15695790012796</c:v>
                </c:pt>
                <c:pt idx="253">
                  <c:v>128.42540488400118</c:v>
                </c:pt>
                <c:pt idx="254">
                  <c:v>128.6919537463497</c:v>
                </c:pt>
                <c:pt idx="255">
                  <c:v>128.95660448717354</c:v>
                </c:pt>
                <c:pt idx="256">
                  <c:v>129.21935710647267</c:v>
                </c:pt>
                <c:pt idx="257">
                  <c:v>129.48021160424716</c:v>
                </c:pt>
                <c:pt idx="258">
                  <c:v>129.73916798049689</c:v>
                </c:pt>
                <c:pt idx="259">
                  <c:v>129.996226235222</c:v>
                </c:pt>
                <c:pt idx="260">
                  <c:v>130.25138636842237</c:v>
                </c:pt>
                <c:pt idx="261">
                  <c:v>130.50464838009808</c:v>
                </c:pt>
                <c:pt idx="262">
                  <c:v>130.75601227024907</c:v>
                </c:pt>
                <c:pt idx="263">
                  <c:v>131.00547803887537</c:v>
                </c:pt>
                <c:pt idx="264">
                  <c:v>131.25304568597701</c:v>
                </c:pt>
                <c:pt idx="265">
                  <c:v>131.49871521155393</c:v>
                </c:pt>
                <c:pt idx="266">
                  <c:v>131.74248661560617</c:v>
                </c:pt>
                <c:pt idx="267">
                  <c:v>131.98435989813373</c:v>
                </c:pt>
                <c:pt idx="268">
                  <c:v>132.22433505913659</c:v>
                </c:pt>
                <c:pt idx="269">
                  <c:v>132.46241209861472</c:v>
                </c:pt>
                <c:pt idx="270">
                  <c:v>132.69859101656823</c:v>
                </c:pt>
                <c:pt idx="271">
                  <c:v>132.93287181299704</c:v>
                </c:pt>
                <c:pt idx="272">
                  <c:v>133.16525448790111</c:v>
                </c:pt>
                <c:pt idx="273">
                  <c:v>133.39573904128054</c:v>
                </c:pt>
                <c:pt idx="274">
                  <c:v>133.62432547313523</c:v>
                </c:pt>
                <c:pt idx="275">
                  <c:v>133.85101378346525</c:v>
                </c:pt>
                <c:pt idx="276">
                  <c:v>134.07580397227059</c:v>
                </c:pt>
                <c:pt idx="277">
                  <c:v>134.29869603955126</c:v>
                </c:pt>
                <c:pt idx="278">
                  <c:v>134.51968998530722</c:v>
                </c:pt>
                <c:pt idx="279">
                  <c:v>134.73878580953851</c:v>
                </c:pt>
                <c:pt idx="280">
                  <c:v>134.95598351224507</c:v>
                </c:pt>
                <c:pt idx="281">
                  <c:v>135.17128309342692</c:v>
                </c:pt>
                <c:pt idx="282">
                  <c:v>135.38468455308413</c:v>
                </c:pt>
                <c:pt idx="283">
                  <c:v>135.59618789121663</c:v>
                </c:pt>
                <c:pt idx="284">
                  <c:v>135.80579310782446</c:v>
                </c:pt>
                <c:pt idx="285">
                  <c:v>136.01350020290758</c:v>
                </c:pt>
                <c:pt idx="286">
                  <c:v>136.21930917646603</c:v>
                </c:pt>
                <c:pt idx="287">
                  <c:v>136.42322002849977</c:v>
                </c:pt>
                <c:pt idx="288">
                  <c:v>136.62523275900884</c:v>
                </c:pt>
                <c:pt idx="289">
                  <c:v>136.82534736799317</c:v>
                </c:pt>
                <c:pt idx="290">
                  <c:v>137.02356385545286</c:v>
                </c:pt>
                <c:pt idx="291">
                  <c:v>137.21988222138785</c:v>
                </c:pt>
                <c:pt idx="292">
                  <c:v>137.41430246579816</c:v>
                </c:pt>
                <c:pt idx="293">
                  <c:v>137.60682458868376</c:v>
                </c:pt>
                <c:pt idx="294">
                  <c:v>137.79744859004467</c:v>
                </c:pt>
                <c:pt idx="295">
                  <c:v>137.98617446988086</c:v>
                </c:pt>
                <c:pt idx="296">
                  <c:v>138.17300222819242</c:v>
                </c:pt>
                <c:pt idx="297">
                  <c:v>138.35793186497929</c:v>
                </c:pt>
                <c:pt idx="298">
                  <c:v>138.54096338024141</c:v>
                </c:pt>
                <c:pt idx="299">
                  <c:v>138.72209677397888</c:v>
                </c:pt>
                <c:pt idx="300">
                  <c:v>138.90133204619167</c:v>
                </c:pt>
                <c:pt idx="301">
                  <c:v>139.07866919687973</c:v>
                </c:pt>
                <c:pt idx="302">
                  <c:v>139.25410822604312</c:v>
                </c:pt>
                <c:pt idx="303">
                  <c:v>139.42764913368185</c:v>
                </c:pt>
                <c:pt idx="304">
                  <c:v>139.59929191979583</c:v>
                </c:pt>
                <c:pt idx="305">
                  <c:v>139.76903658438516</c:v>
                </c:pt>
                <c:pt idx="306">
                  <c:v>139.93688312744979</c:v>
                </c:pt>
                <c:pt idx="307">
                  <c:v>140.10283154898971</c:v>
                </c:pt>
                <c:pt idx="308">
                  <c:v>140.26688184900496</c:v>
                </c:pt>
                <c:pt idx="309">
                  <c:v>140.42903402749553</c:v>
                </c:pt>
                <c:pt idx="310">
                  <c:v>140.58928808446137</c:v>
                </c:pt>
                <c:pt idx="311">
                  <c:v>140.74764401990254</c:v>
                </c:pt>
                <c:pt idx="312">
                  <c:v>140.90410183381906</c:v>
                </c:pt>
                <c:pt idx="313">
                  <c:v>141.05866152621087</c:v>
                </c:pt>
                <c:pt idx="314">
                  <c:v>141.21132309707795</c:v>
                </c:pt>
                <c:pt idx="315">
                  <c:v>141.36208654642039</c:v>
                </c:pt>
                <c:pt idx="316">
                  <c:v>141.51095187423812</c:v>
                </c:pt>
                <c:pt idx="317">
                  <c:v>141.65791908053114</c:v>
                </c:pt>
                <c:pt idx="318">
                  <c:v>141.8029881652995</c:v>
                </c:pt>
                <c:pt idx="319">
                  <c:v>141.94615912854317</c:v>
                </c:pt>
                <c:pt idx="320">
                  <c:v>142.08743197026212</c:v>
                </c:pt>
                <c:pt idx="321">
                  <c:v>142.22680669045641</c:v>
                </c:pt>
                <c:pt idx="322">
                  <c:v>142.36428328912595</c:v>
                </c:pt>
                <c:pt idx="323">
                  <c:v>142.4998617662709</c:v>
                </c:pt>
                <c:pt idx="324">
                  <c:v>142.63354212189108</c:v>
                </c:pt>
                <c:pt idx="325">
                  <c:v>142.76532435598662</c:v>
                </c:pt>
                <c:pt idx="326">
                  <c:v>142.8952084685574</c:v>
                </c:pt>
                <c:pt idx="327">
                  <c:v>143.02319445960356</c:v>
                </c:pt>
                <c:pt idx="328">
                  <c:v>143.14928232912501</c:v>
                </c:pt>
                <c:pt idx="329">
                  <c:v>143.27347207712174</c:v>
                </c:pt>
                <c:pt idx="330">
                  <c:v>143.39576370359381</c:v>
                </c:pt>
                <c:pt idx="331">
                  <c:v>143.51615720854116</c:v>
                </c:pt>
                <c:pt idx="332">
                  <c:v>143.63465259196386</c:v>
                </c:pt>
                <c:pt idx="333">
                  <c:v>143.75124985386188</c:v>
                </c:pt>
                <c:pt idx="334">
                  <c:v>143.86594899423514</c:v>
                </c:pt>
                <c:pt idx="335">
                  <c:v>143.97875001308375</c:v>
                </c:pt>
                <c:pt idx="336">
                  <c:v>144.08965291040766</c:v>
                </c:pt>
                <c:pt idx="337">
                  <c:v>144.1986576862069</c:v>
                </c:pt>
                <c:pt idx="338">
                  <c:v>144.30576434048143</c:v>
                </c:pt>
                <c:pt idx="339">
                  <c:v>144.41097287323132</c:v>
                </c:pt>
                <c:pt idx="340">
                  <c:v>144.51428328445647</c:v>
                </c:pt>
                <c:pt idx="341">
                  <c:v>144.61569557415692</c:v>
                </c:pt>
                <c:pt idx="342">
                  <c:v>144.71520974233269</c:v>
                </c:pt>
                <c:pt idx="343">
                  <c:v>144.81282578898379</c:v>
                </c:pt>
                <c:pt idx="344">
                  <c:v>144.90854371411018</c:v>
                </c:pt>
                <c:pt idx="345">
                  <c:v>145.0023635177119</c:v>
                </c:pt>
                <c:pt idx="346">
                  <c:v>145.09428519978889</c:v>
                </c:pt>
                <c:pt idx="347">
                  <c:v>145.18430876034122</c:v>
                </c:pt>
                <c:pt idx="348">
                  <c:v>145.27243419936889</c:v>
                </c:pt>
                <c:pt idx="349">
                  <c:v>145.35866151687185</c:v>
                </c:pt>
                <c:pt idx="350">
                  <c:v>145.4429907128501</c:v>
                </c:pt>
                <c:pt idx="351">
                  <c:v>145.52542178730366</c:v>
                </c:pt>
                <c:pt idx="352">
                  <c:v>145.60595474023253</c:v>
                </c:pt>
                <c:pt idx="353">
                  <c:v>145.68458957163674</c:v>
                </c:pt>
                <c:pt idx="354">
                  <c:v>145.7613262815162</c:v>
                </c:pt>
                <c:pt idx="355">
                  <c:v>145.83616486987103</c:v>
                </c:pt>
                <c:pt idx="356">
                  <c:v>145.90910533670112</c:v>
                </c:pt>
                <c:pt idx="357">
                  <c:v>145.98014768200653</c:v>
                </c:pt>
                <c:pt idx="358">
                  <c:v>146.04929190578727</c:v>
                </c:pt>
                <c:pt idx="359">
                  <c:v>146.11653800804334</c:v>
                </c:pt>
                <c:pt idx="360">
                  <c:v>146.1818859887747</c:v>
                </c:pt>
                <c:pt idx="361">
                  <c:v>146.24533584798132</c:v>
                </c:pt>
                <c:pt idx="362">
                  <c:v>146.3068875856633</c:v>
                </c:pt>
                <c:pt idx="363">
                  <c:v>146.36654120182061</c:v>
                </c:pt>
                <c:pt idx="364">
                  <c:v>146.42429669645318</c:v>
                </c:pt>
                <c:pt idx="365">
                  <c:v>146.48015406956108</c:v>
                </c:pt>
                <c:pt idx="366">
                  <c:v>146.53411332114428</c:v>
                </c:pt>
                <c:pt idx="367">
                  <c:v>146.58617445120279</c:v>
                </c:pt>
                <c:pt idx="368">
                  <c:v>146.63633745973667</c:v>
                </c:pt>
                <c:pt idx="369">
                  <c:v>146.68460234674578</c:v>
                </c:pt>
                <c:pt idx="370">
                  <c:v>146.73096911223024</c:v>
                </c:pt>
                <c:pt idx="371">
                  <c:v>146.77543775619</c:v>
                </c:pt>
                <c:pt idx="372">
                  <c:v>146.81800827862506</c:v>
                </c:pt>
                <c:pt idx="373">
                  <c:v>146.85868067953547</c:v>
                </c:pt>
                <c:pt idx="374">
                  <c:v>146.89745495892112</c:v>
                </c:pt>
                <c:pt idx="375">
                  <c:v>146.93433111678212</c:v>
                </c:pt>
                <c:pt idx="376">
                  <c:v>146.96930915311842</c:v>
                </c:pt>
                <c:pt idx="377">
                  <c:v>147.0023890679301</c:v>
                </c:pt>
                <c:pt idx="378">
                  <c:v>147.03357086121699</c:v>
                </c:pt>
                <c:pt idx="379">
                  <c:v>147.0628545329792</c:v>
                </c:pt>
                <c:pt idx="380">
                  <c:v>147.09024008321677</c:v>
                </c:pt>
                <c:pt idx="381">
                  <c:v>147.11572751192961</c:v>
                </c:pt>
                <c:pt idx="382">
                  <c:v>147.13931681911779</c:v>
                </c:pt>
                <c:pt idx="383">
                  <c:v>147.16100800478128</c:v>
                </c:pt>
                <c:pt idx="384">
                  <c:v>147.18080106892006</c:v>
                </c:pt>
                <c:pt idx="385">
                  <c:v>147.19869601153414</c:v>
                </c:pt>
                <c:pt idx="386">
                  <c:v>147.21469283262357</c:v>
                </c:pt>
                <c:pt idx="387">
                  <c:v>147.2287915321883</c:v>
                </c:pt>
                <c:pt idx="388">
                  <c:v>147.24099211022829</c:v>
                </c:pt>
                <c:pt idx="389">
                  <c:v>147.25129456674364</c:v>
                </c:pt>
                <c:pt idx="390">
                  <c:v>147.25969890173428</c:v>
                </c:pt>
                <c:pt idx="391">
                  <c:v>147.26620511520019</c:v>
                </c:pt>
                <c:pt idx="392">
                  <c:v>147.27081320714152</c:v>
                </c:pt>
                <c:pt idx="393">
                  <c:v>147.2735231775581</c:v>
                </c:pt>
                <c:pt idx="394">
                  <c:v>147.27433502644993</c:v>
                </c:pt>
                <c:pt idx="395">
                  <c:v>147.27324875381711</c:v>
                </c:pt>
              </c:numCache>
            </c:numRef>
          </c:val>
          <c:smooth val="0"/>
          <c:extLst>
            <c:ext xmlns:c16="http://schemas.microsoft.com/office/drawing/2014/chart" uri="{C3380CC4-5D6E-409C-BE32-E72D297353CC}">
              <c16:uniqueId val="{00000001-434D-447A-B329-415159D5E878}"/>
            </c:ext>
          </c:extLst>
        </c:ser>
        <c:dLbls>
          <c:showLegendKey val="0"/>
          <c:showVal val="0"/>
          <c:showCatName val="0"/>
          <c:showSerName val="0"/>
          <c:showPercent val="0"/>
          <c:showBubbleSize val="0"/>
        </c:dLbls>
        <c:marker val="1"/>
        <c:smooth val="0"/>
        <c:axId val="241000832"/>
        <c:axId val="241002752"/>
      </c:lineChart>
      <c:lineChart>
        <c:grouping val="standard"/>
        <c:varyColors val="0"/>
        <c:ser>
          <c:idx val="0"/>
          <c:order val="2"/>
          <c:tx>
            <c:strRef>
              <c:f>'A4_MR2030&amp;49&amp;50&amp;69'!$P$23</c:f>
              <c:strCache>
                <c:ptCount val="1"/>
                <c:pt idx="0">
                  <c:v>Asteroid MR </c:v>
                </c:pt>
              </c:strCache>
            </c:strRef>
          </c:tx>
          <c:spPr>
            <a:ln w="28575" cap="rnd">
              <a:solidFill>
                <a:schemeClr val="bg1">
                  <a:lumMod val="65000"/>
                </a:schemeClr>
              </a:solidFill>
              <a:round/>
            </a:ln>
            <a:effectLst/>
          </c:spPr>
          <c:marker>
            <c:symbol val="none"/>
          </c:marker>
          <c:cat>
            <c:numRef>
              <c:f>'A4_MR2030&amp;49&amp;50&amp;69'!$K$24:$K$518</c:f>
              <c:numCache>
                <c:formatCode>#,##0.00</c:formatCode>
                <c:ptCount val="495"/>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7">
                  <c:v>45500</c:v>
                </c:pt>
              </c:numCache>
            </c:numRef>
          </c:cat>
          <c:val>
            <c:numRef>
              <c:f>'A4_MR2030&amp;49&amp;50&amp;69'!$P$24:$P$419</c:f>
              <c:numCache>
                <c:formatCode>_(* #,##0_);_(* \(#,##0\);_(* "-"??_);_(@_)</c:formatCode>
                <c:ptCount val="396"/>
                <c:pt idx="1">
                  <c:v>11850.049867267615</c:v>
                </c:pt>
                <c:pt idx="2">
                  <c:v>11213.045740482392</c:v>
                </c:pt>
                <c:pt idx="3">
                  <c:v>10867.932582417587</c:v>
                </c:pt>
                <c:pt idx="4">
                  <c:v>10820.066028954743</c:v>
                </c:pt>
                <c:pt idx="5">
                  <c:v>10574.927678404159</c:v>
                </c:pt>
                <c:pt idx="6">
                  <c:v>10329.78932785361</c:v>
                </c:pt>
                <c:pt idx="7">
                  <c:v>10084.650977303048</c:v>
                </c:pt>
                <c:pt idx="8">
                  <c:v>9839.512626752472</c:v>
                </c:pt>
                <c:pt idx="9">
                  <c:v>9594.3742762019119</c:v>
                </c:pt>
                <c:pt idx="10">
                  <c:v>9349.2359256513428</c:v>
                </c:pt>
                <c:pt idx="11">
                  <c:v>9104.0975751008264</c:v>
                </c:pt>
                <c:pt idx="12">
                  <c:v>8858.9592245501681</c:v>
                </c:pt>
                <c:pt idx="13">
                  <c:v>9311.2808822301395</c:v>
                </c:pt>
                <c:pt idx="14">
                  <c:v>9716.9371471701106</c:v>
                </c:pt>
                <c:pt idx="15">
                  <c:v>9656.7422043134065</c:v>
                </c:pt>
                <c:pt idx="16">
                  <c:v>9596.5472614566861</c:v>
                </c:pt>
                <c:pt idx="17">
                  <c:v>9536.3523186000511</c:v>
                </c:pt>
                <c:pt idx="18">
                  <c:v>9476.1573757433125</c:v>
                </c:pt>
                <c:pt idx="19">
                  <c:v>9415.9624328866084</c:v>
                </c:pt>
                <c:pt idx="20">
                  <c:v>9355.7674900299753</c:v>
                </c:pt>
                <c:pt idx="21">
                  <c:v>9295.5725471732367</c:v>
                </c:pt>
                <c:pt idx="22">
                  <c:v>9235.377604316569</c:v>
                </c:pt>
                <c:pt idx="23">
                  <c:v>9175.182661459934</c:v>
                </c:pt>
                <c:pt idx="24">
                  <c:v>9114.9877186031608</c:v>
                </c:pt>
                <c:pt idx="25">
                  <c:v>9054.7927757464568</c:v>
                </c:pt>
                <c:pt idx="26">
                  <c:v>8994.5978328898236</c:v>
                </c:pt>
                <c:pt idx="27">
                  <c:v>8934.4028900330832</c:v>
                </c:pt>
                <c:pt idx="28">
                  <c:v>8874.2079471763809</c:v>
                </c:pt>
                <c:pt idx="29">
                  <c:v>8814.0130043197114</c:v>
                </c:pt>
                <c:pt idx="30">
                  <c:v>8753.8180614631146</c:v>
                </c:pt>
                <c:pt idx="31">
                  <c:v>8693.6231186063033</c:v>
                </c:pt>
                <c:pt idx="32">
                  <c:v>8633.4281757496719</c:v>
                </c:pt>
                <c:pt idx="33">
                  <c:v>8573.2332328929679</c:v>
                </c:pt>
                <c:pt idx="34">
                  <c:v>8513.0382900362638</c:v>
                </c:pt>
                <c:pt idx="35">
                  <c:v>8452.8433471795233</c:v>
                </c:pt>
                <c:pt idx="36">
                  <c:v>8392.6484043229266</c:v>
                </c:pt>
                <c:pt idx="37">
                  <c:v>8332.4534614662589</c:v>
                </c:pt>
                <c:pt idx="38">
                  <c:v>8272.2585186095184</c:v>
                </c:pt>
                <c:pt idx="39">
                  <c:v>8212.0635757527089</c:v>
                </c:pt>
                <c:pt idx="40">
                  <c:v>8151.8686328961812</c:v>
                </c:pt>
                <c:pt idx="41">
                  <c:v>8091.6736900393707</c:v>
                </c:pt>
                <c:pt idx="42">
                  <c:v>8031.478747182774</c:v>
                </c:pt>
                <c:pt idx="43">
                  <c:v>7971.2838043260354</c:v>
                </c:pt>
                <c:pt idx="44">
                  <c:v>7911.0888614692958</c:v>
                </c:pt>
                <c:pt idx="45">
                  <c:v>7850.8939186127691</c:v>
                </c:pt>
                <c:pt idx="46">
                  <c:v>7790.6989757559586</c:v>
                </c:pt>
                <c:pt idx="47">
                  <c:v>7730.5040328993609</c:v>
                </c:pt>
                <c:pt idx="48">
                  <c:v>7929.9758549701946</c:v>
                </c:pt>
                <c:pt idx="49">
                  <c:v>7973.6910466856871</c:v>
                </c:pt>
                <c:pt idx="50">
                  <c:v>7928.1151722057075</c:v>
                </c:pt>
                <c:pt idx="51">
                  <c:v>7882.539297725657</c:v>
                </c:pt>
                <c:pt idx="52">
                  <c:v>7836.9634232458902</c:v>
                </c:pt>
                <c:pt idx="53">
                  <c:v>7791.3875487659825</c:v>
                </c:pt>
                <c:pt idx="54">
                  <c:v>7745.8116742858601</c:v>
                </c:pt>
                <c:pt idx="55">
                  <c:v>7700.2357998060234</c:v>
                </c:pt>
                <c:pt idx="56">
                  <c:v>7654.6599253259728</c:v>
                </c:pt>
                <c:pt idx="57">
                  <c:v>7609.084050846207</c:v>
                </c:pt>
                <c:pt idx="58">
                  <c:v>7563.5081763661556</c:v>
                </c:pt>
                <c:pt idx="59">
                  <c:v>7517.9323018862478</c:v>
                </c:pt>
                <c:pt idx="60">
                  <c:v>7472.3564274062683</c:v>
                </c:pt>
                <c:pt idx="61">
                  <c:v>7426.7805529264306</c:v>
                </c:pt>
                <c:pt idx="62">
                  <c:v>7381.204678446451</c:v>
                </c:pt>
                <c:pt idx="63">
                  <c:v>7335.6288039664714</c:v>
                </c:pt>
                <c:pt idx="64">
                  <c:v>7290.0529294864928</c:v>
                </c:pt>
                <c:pt idx="65">
                  <c:v>7244.4770550066551</c:v>
                </c:pt>
                <c:pt idx="66">
                  <c:v>7198.9011805267473</c:v>
                </c:pt>
                <c:pt idx="67">
                  <c:v>7153.3253060467669</c:v>
                </c:pt>
                <c:pt idx="68">
                  <c:v>7107.7494315667172</c:v>
                </c:pt>
                <c:pt idx="69">
                  <c:v>7062.1735570868796</c:v>
                </c:pt>
                <c:pt idx="70">
                  <c:v>7016.5976826069</c:v>
                </c:pt>
                <c:pt idx="71">
                  <c:v>6971.0218081270623</c:v>
                </c:pt>
                <c:pt idx="72">
                  <c:v>6925.4459336469408</c:v>
                </c:pt>
                <c:pt idx="73">
                  <c:v>6879.870059167175</c:v>
                </c:pt>
                <c:pt idx="74">
                  <c:v>6834.2941846871236</c:v>
                </c:pt>
                <c:pt idx="75">
                  <c:v>6788.7183102072158</c:v>
                </c:pt>
                <c:pt idx="76">
                  <c:v>6743.1424357271644</c:v>
                </c:pt>
                <c:pt idx="77">
                  <c:v>6697.5665612473276</c:v>
                </c:pt>
                <c:pt idx="78">
                  <c:v>6651.9906867675609</c:v>
                </c:pt>
                <c:pt idx="79">
                  <c:v>6606.4148122873694</c:v>
                </c:pt>
                <c:pt idx="80">
                  <c:v>6560.8389378076026</c:v>
                </c:pt>
                <c:pt idx="81">
                  <c:v>6515.2630633274102</c:v>
                </c:pt>
                <c:pt idx="82">
                  <c:v>6469.6871888479272</c:v>
                </c:pt>
                <c:pt idx="83">
                  <c:v>6424.1113143674502</c:v>
                </c:pt>
                <c:pt idx="84">
                  <c:v>6378.5354398878271</c:v>
                </c:pt>
                <c:pt idx="85">
                  <c:v>6332.9595654079194</c:v>
                </c:pt>
                <c:pt idx="86">
                  <c:v>6287.383690927868</c:v>
                </c:pt>
                <c:pt idx="87">
                  <c:v>6241.8078164479593</c:v>
                </c:pt>
                <c:pt idx="88">
                  <c:v>6196.2319419679088</c:v>
                </c:pt>
                <c:pt idx="89">
                  <c:v>6150.6560674880002</c:v>
                </c:pt>
                <c:pt idx="90">
                  <c:v>6105.0801930082343</c:v>
                </c:pt>
                <c:pt idx="91">
                  <c:v>6059.5043185281838</c:v>
                </c:pt>
                <c:pt idx="92">
                  <c:v>6013.9284440482761</c:v>
                </c:pt>
                <c:pt idx="93">
                  <c:v>5968.3525695682247</c:v>
                </c:pt>
                <c:pt idx="94">
                  <c:v>5922.776695088317</c:v>
                </c:pt>
                <c:pt idx="95">
                  <c:v>5877.2008206085502</c:v>
                </c:pt>
                <c:pt idx="96">
                  <c:v>5831.6249461283578</c:v>
                </c:pt>
                <c:pt idx="97">
                  <c:v>5786.0490716485911</c:v>
                </c:pt>
                <c:pt idx="98">
                  <c:v>5740.4731971685405</c:v>
                </c:pt>
                <c:pt idx="99">
                  <c:v>5694.8973226886328</c:v>
                </c:pt>
                <c:pt idx="100">
                  <c:v>5649.3214482087233</c:v>
                </c:pt>
                <c:pt idx="101">
                  <c:v>5603.7455737289574</c:v>
                </c:pt>
                <c:pt idx="102">
                  <c:v>5558.1696992489069</c:v>
                </c:pt>
                <c:pt idx="103">
                  <c:v>5512.5938247688573</c:v>
                </c:pt>
                <c:pt idx="104">
                  <c:v>5467.0179502889478</c:v>
                </c:pt>
                <c:pt idx="105">
                  <c:v>5421.4420758091819</c:v>
                </c:pt>
                <c:pt idx="106">
                  <c:v>5375.8662013288467</c:v>
                </c:pt>
                <c:pt idx="107">
                  <c:v>5330.2903268493656</c:v>
                </c:pt>
                <c:pt idx="108">
                  <c:v>5284.7144523691722</c:v>
                </c:pt>
                <c:pt idx="109">
                  <c:v>5239.1385778891217</c:v>
                </c:pt>
                <c:pt idx="110">
                  <c:v>5193.5627034093559</c:v>
                </c:pt>
                <c:pt idx="111">
                  <c:v>5147.9868289294473</c:v>
                </c:pt>
                <c:pt idx="112">
                  <c:v>5102.4109544493967</c:v>
                </c:pt>
                <c:pt idx="113">
                  <c:v>5056.8350799694881</c:v>
                </c:pt>
                <c:pt idx="114">
                  <c:v>5011.2592054897223</c:v>
                </c:pt>
                <c:pt idx="115">
                  <c:v>4965.6833310095299</c:v>
                </c:pt>
                <c:pt idx="116">
                  <c:v>4920.1074565297631</c:v>
                </c:pt>
                <c:pt idx="117">
                  <c:v>4874.5315820498545</c:v>
                </c:pt>
                <c:pt idx="118">
                  <c:v>4828.955707569804</c:v>
                </c:pt>
                <c:pt idx="119">
                  <c:v>4783.3798330897534</c:v>
                </c:pt>
                <c:pt idx="120">
                  <c:v>4737.8039586099876</c:v>
                </c:pt>
                <c:pt idx="121">
                  <c:v>4692.2280841299371</c:v>
                </c:pt>
                <c:pt idx="122">
                  <c:v>4646.6522096503122</c:v>
                </c:pt>
                <c:pt idx="123">
                  <c:v>4601.0763351698361</c:v>
                </c:pt>
                <c:pt idx="124">
                  <c:v>4555.500460690354</c:v>
                </c:pt>
                <c:pt idx="125">
                  <c:v>4509.9245862101616</c:v>
                </c:pt>
                <c:pt idx="126">
                  <c:v>4464.3487117303948</c:v>
                </c:pt>
                <c:pt idx="127">
                  <c:v>4418.7728372502024</c:v>
                </c:pt>
                <c:pt idx="128">
                  <c:v>4373.1969627705785</c:v>
                </c:pt>
                <c:pt idx="129">
                  <c:v>4327.621088290528</c:v>
                </c:pt>
                <c:pt idx="130">
                  <c:v>4282.0452138104765</c:v>
                </c:pt>
                <c:pt idx="131">
                  <c:v>4236.4693393305679</c:v>
                </c:pt>
                <c:pt idx="132">
                  <c:v>4190.8934648505183</c:v>
                </c:pt>
                <c:pt idx="133">
                  <c:v>4145.3175903711781</c:v>
                </c:pt>
                <c:pt idx="134">
                  <c:v>4099.7417158905591</c:v>
                </c:pt>
                <c:pt idx="135">
                  <c:v>4054.1658414107928</c:v>
                </c:pt>
                <c:pt idx="136">
                  <c:v>4008.5899669308842</c:v>
                </c:pt>
                <c:pt idx="137">
                  <c:v>3963.014092450976</c:v>
                </c:pt>
                <c:pt idx="138">
                  <c:v>3917.4382179707836</c:v>
                </c:pt>
                <c:pt idx="139">
                  <c:v>3871.8623434913011</c:v>
                </c:pt>
                <c:pt idx="140">
                  <c:v>3826.286469011251</c:v>
                </c:pt>
                <c:pt idx="141">
                  <c:v>3780.7105945312005</c:v>
                </c:pt>
                <c:pt idx="142">
                  <c:v>3735.1347200511495</c:v>
                </c:pt>
                <c:pt idx="143">
                  <c:v>3689.5588455712409</c:v>
                </c:pt>
                <c:pt idx="144">
                  <c:v>3643.9829710916174</c:v>
                </c:pt>
                <c:pt idx="145">
                  <c:v>3598.4070966115664</c:v>
                </c:pt>
                <c:pt idx="146">
                  <c:v>3552.8312221312317</c:v>
                </c:pt>
                <c:pt idx="147">
                  <c:v>3507.2553476517496</c:v>
                </c:pt>
                <c:pt idx="148">
                  <c:v>3461.6794731715572</c:v>
                </c:pt>
                <c:pt idx="149">
                  <c:v>3416.1035986916486</c:v>
                </c:pt>
                <c:pt idx="150">
                  <c:v>3370.5277242117404</c:v>
                </c:pt>
                <c:pt idx="151">
                  <c:v>3324.9518497318322</c:v>
                </c:pt>
                <c:pt idx="152">
                  <c:v>3279.3759752519236</c:v>
                </c:pt>
                <c:pt idx="153">
                  <c:v>3233.8001007720154</c:v>
                </c:pt>
                <c:pt idx="154">
                  <c:v>3188.2242262921068</c:v>
                </c:pt>
                <c:pt idx="155">
                  <c:v>3142.6483518120567</c:v>
                </c:pt>
                <c:pt idx="156">
                  <c:v>3097.0724773318634</c:v>
                </c:pt>
                <c:pt idx="157">
                  <c:v>3051.4966028522399</c:v>
                </c:pt>
                <c:pt idx="158">
                  <c:v>3005.9207283723308</c:v>
                </c:pt>
                <c:pt idx="159">
                  <c:v>2960.3448538922803</c:v>
                </c:pt>
                <c:pt idx="160">
                  <c:v>2914.7689794123721</c:v>
                </c:pt>
                <c:pt idx="161">
                  <c:v>2869.1931049323216</c:v>
                </c:pt>
                <c:pt idx="162">
                  <c:v>2823.6172304525553</c:v>
                </c:pt>
                <c:pt idx="163">
                  <c:v>2778.0413559725048</c:v>
                </c:pt>
                <c:pt idx="164">
                  <c:v>2732.4654814927385</c:v>
                </c:pt>
                <c:pt idx="165">
                  <c:v>2686.889607012688</c:v>
                </c:pt>
                <c:pt idx="166">
                  <c:v>2641.3137325324956</c:v>
                </c:pt>
                <c:pt idx="167">
                  <c:v>2595.7378580531554</c:v>
                </c:pt>
                <c:pt idx="168">
                  <c:v>2550.1619835725364</c:v>
                </c:pt>
                <c:pt idx="169">
                  <c:v>2504.586109092912</c:v>
                </c:pt>
                <c:pt idx="170">
                  <c:v>2459.0102346130038</c:v>
                </c:pt>
                <c:pt idx="171">
                  <c:v>2413.4343601332375</c:v>
                </c:pt>
                <c:pt idx="172">
                  <c:v>2367.8584856527609</c:v>
                </c:pt>
                <c:pt idx="173">
                  <c:v>2322.2826111732788</c:v>
                </c:pt>
                <c:pt idx="174">
                  <c:v>2276.7067366932279</c:v>
                </c:pt>
                <c:pt idx="175">
                  <c:v>2231.1308622131778</c:v>
                </c:pt>
                <c:pt idx="176">
                  <c:v>2185.5549877334111</c:v>
                </c:pt>
                <c:pt idx="177">
                  <c:v>2139.979113253361</c:v>
                </c:pt>
                <c:pt idx="178">
                  <c:v>2094.4032387734524</c:v>
                </c:pt>
                <c:pt idx="179">
                  <c:v>2048.8273642934018</c:v>
                </c:pt>
                <c:pt idx="180">
                  <c:v>2003.2514898136353</c:v>
                </c:pt>
                <c:pt idx="181">
                  <c:v>1957.675615333585</c:v>
                </c:pt>
                <c:pt idx="182">
                  <c:v>1912.0997408538187</c:v>
                </c:pt>
                <c:pt idx="183">
                  <c:v>1866.523866373484</c:v>
                </c:pt>
                <c:pt idx="184">
                  <c:v>1820.9479918940019</c:v>
                </c:pt>
                <c:pt idx="185">
                  <c:v>1775.3721174140935</c:v>
                </c:pt>
                <c:pt idx="186">
                  <c:v>1729.7962429339009</c:v>
                </c:pt>
                <c:pt idx="187">
                  <c:v>1684.2203684538504</c:v>
                </c:pt>
                <c:pt idx="188">
                  <c:v>1638.6444939740841</c:v>
                </c:pt>
                <c:pt idx="189">
                  <c:v>1593.0686194940336</c:v>
                </c:pt>
                <c:pt idx="190">
                  <c:v>1547.492745013983</c:v>
                </c:pt>
                <c:pt idx="191">
                  <c:v>1501.9168705343588</c:v>
                </c:pt>
                <c:pt idx="192">
                  <c:v>1456.3409960544504</c:v>
                </c:pt>
                <c:pt idx="193">
                  <c:v>1410.7651215742578</c:v>
                </c:pt>
                <c:pt idx="194">
                  <c:v>1900.7196108131552</c:v>
                </c:pt>
                <c:pt idx="195">
                  <c:v>1903.2039893933472</c:v>
                </c:pt>
                <c:pt idx="196">
                  <c:v>1863.5853472315489</c:v>
                </c:pt>
                <c:pt idx="197">
                  <c:v>1823.9667050691821</c:v>
                </c:pt>
                <c:pt idx="198">
                  <c:v>1784.3480629069572</c:v>
                </c:pt>
                <c:pt idx="199">
                  <c:v>1744.7294207448749</c:v>
                </c:pt>
                <c:pt idx="200">
                  <c:v>1705.1107785829345</c:v>
                </c:pt>
                <c:pt idx="201">
                  <c:v>1665.4921364208521</c:v>
                </c:pt>
                <c:pt idx="202">
                  <c:v>1625.8734942587696</c:v>
                </c:pt>
                <c:pt idx="203">
                  <c:v>1586.2548520962605</c:v>
                </c:pt>
                <c:pt idx="204">
                  <c:v>1546.63620993432</c:v>
                </c:pt>
                <c:pt idx="205">
                  <c:v>1507.0175677723796</c:v>
                </c:pt>
                <c:pt idx="206">
                  <c:v>1467.3989256100131</c:v>
                </c:pt>
                <c:pt idx="207">
                  <c:v>2291.0705487834093</c:v>
                </c:pt>
                <c:pt idx="208">
                  <c:v>3538.6245248426462</c:v>
                </c:pt>
                <c:pt idx="209">
                  <c:v>3519.6433095960342</c:v>
                </c:pt>
                <c:pt idx="210">
                  <c:v>3500.6620943489961</c:v>
                </c:pt>
                <c:pt idx="211">
                  <c:v>3481.6808791021003</c:v>
                </c:pt>
                <c:pt idx="212">
                  <c:v>3462.6996638550622</c:v>
                </c:pt>
                <c:pt idx="213">
                  <c:v>3443.7184486084507</c:v>
                </c:pt>
                <c:pt idx="214">
                  <c:v>3424.7372333614121</c:v>
                </c:pt>
                <c:pt idx="215">
                  <c:v>3405.7560181145159</c:v>
                </c:pt>
                <c:pt idx="216">
                  <c:v>3386.7748028674778</c:v>
                </c:pt>
                <c:pt idx="217">
                  <c:v>3367.7935876207248</c:v>
                </c:pt>
                <c:pt idx="218">
                  <c:v>3348.8123723736858</c:v>
                </c:pt>
                <c:pt idx="219">
                  <c:v>3329.8311571267905</c:v>
                </c:pt>
                <c:pt idx="220">
                  <c:v>3310.8499418800366</c:v>
                </c:pt>
                <c:pt idx="221">
                  <c:v>3291.8687266331403</c:v>
                </c:pt>
                <c:pt idx="222">
                  <c:v>3272.8875113859604</c:v>
                </c:pt>
                <c:pt idx="223">
                  <c:v>3253.9062961393483</c:v>
                </c:pt>
                <c:pt idx="224">
                  <c:v>3234.9250808923102</c:v>
                </c:pt>
                <c:pt idx="225">
                  <c:v>3215.9438656452721</c:v>
                </c:pt>
                <c:pt idx="226">
                  <c:v>3196.9626503988025</c:v>
                </c:pt>
                <c:pt idx="227">
                  <c:v>3177.9814351513382</c:v>
                </c:pt>
                <c:pt idx="228">
                  <c:v>3159.0002199048681</c:v>
                </c:pt>
                <c:pt idx="229">
                  <c:v>3140.01900465783</c:v>
                </c:pt>
                <c:pt idx="230">
                  <c:v>3121.0377894112185</c:v>
                </c:pt>
                <c:pt idx="231">
                  <c:v>3102.0565741636119</c:v>
                </c:pt>
                <c:pt idx="232">
                  <c:v>3083.0753589172841</c:v>
                </c:pt>
                <c:pt idx="233">
                  <c:v>3064.0941436703883</c:v>
                </c:pt>
                <c:pt idx="234">
                  <c:v>3045.112928423066</c:v>
                </c:pt>
                <c:pt idx="235">
                  <c:v>3026.1317131765959</c:v>
                </c:pt>
                <c:pt idx="236">
                  <c:v>3007.150497929274</c:v>
                </c:pt>
                <c:pt idx="237">
                  <c:v>2988.1692826825201</c:v>
                </c:pt>
                <c:pt idx="238">
                  <c:v>2969.1880674360505</c:v>
                </c:pt>
                <c:pt idx="239">
                  <c:v>2950.2068521887281</c:v>
                </c:pt>
                <c:pt idx="240">
                  <c:v>2931.2256369418319</c:v>
                </c:pt>
                <c:pt idx="241">
                  <c:v>2912.2444216952204</c:v>
                </c:pt>
                <c:pt idx="242">
                  <c:v>2893.263206447898</c:v>
                </c:pt>
                <c:pt idx="243">
                  <c:v>2874.2819912014284</c:v>
                </c:pt>
                <c:pt idx="244">
                  <c:v>2855.3007759542484</c:v>
                </c:pt>
                <c:pt idx="245">
                  <c:v>2836.3195607069256</c:v>
                </c:pt>
                <c:pt idx="246">
                  <c:v>2817.3383454608825</c:v>
                </c:pt>
                <c:pt idx="247">
                  <c:v>2798.3571302135601</c:v>
                </c:pt>
                <c:pt idx="248">
                  <c:v>2779.3759149663797</c:v>
                </c:pt>
                <c:pt idx="249">
                  <c:v>2760.3946997199105</c:v>
                </c:pt>
                <c:pt idx="250">
                  <c:v>2741.41348447273</c:v>
                </c:pt>
                <c:pt idx="251">
                  <c:v>2722.432269226118</c:v>
                </c:pt>
                <c:pt idx="252">
                  <c:v>2703.4510539790804</c:v>
                </c:pt>
                <c:pt idx="253">
                  <c:v>2684.4698387321841</c:v>
                </c:pt>
                <c:pt idx="254">
                  <c:v>2665.488623485146</c:v>
                </c:pt>
                <c:pt idx="255">
                  <c:v>2646.5074082383921</c:v>
                </c:pt>
                <c:pt idx="256">
                  <c:v>2627.526192991354</c:v>
                </c:pt>
                <c:pt idx="257">
                  <c:v>2608.5449777448844</c:v>
                </c:pt>
                <c:pt idx="258">
                  <c:v>2589.5637624972778</c:v>
                </c:pt>
                <c:pt idx="259">
                  <c:v>2570.5825472510924</c:v>
                </c:pt>
                <c:pt idx="260">
                  <c:v>2551.60133200377</c:v>
                </c:pt>
                <c:pt idx="261">
                  <c:v>2532.6201167570161</c:v>
                </c:pt>
                <c:pt idx="262">
                  <c:v>2513.638901509978</c:v>
                </c:pt>
                <c:pt idx="263">
                  <c:v>2494.6576862629399</c:v>
                </c:pt>
                <c:pt idx="264">
                  <c:v>2475.6764710164703</c:v>
                </c:pt>
                <c:pt idx="265">
                  <c:v>2456.6952557691479</c:v>
                </c:pt>
                <c:pt idx="266">
                  <c:v>2437.714040522394</c:v>
                </c:pt>
                <c:pt idx="267">
                  <c:v>2418.7328252756402</c:v>
                </c:pt>
                <c:pt idx="268">
                  <c:v>2399.751610028602</c:v>
                </c:pt>
                <c:pt idx="269">
                  <c:v>2380.7703947812797</c:v>
                </c:pt>
                <c:pt idx="270">
                  <c:v>2361.7891795350943</c:v>
                </c:pt>
                <c:pt idx="271">
                  <c:v>2342.8079642880562</c:v>
                </c:pt>
                <c:pt idx="272">
                  <c:v>2323.8267490407338</c:v>
                </c:pt>
                <c:pt idx="273">
                  <c:v>2304.8455337942642</c:v>
                </c:pt>
                <c:pt idx="274">
                  <c:v>2285.8643185469418</c:v>
                </c:pt>
                <c:pt idx="275">
                  <c:v>2266.8831033001879</c:v>
                </c:pt>
                <c:pt idx="276">
                  <c:v>2247.901888053434</c:v>
                </c:pt>
                <c:pt idx="277">
                  <c:v>2228.9206728066802</c:v>
                </c:pt>
                <c:pt idx="278">
                  <c:v>2209.9394575596421</c:v>
                </c:pt>
                <c:pt idx="279">
                  <c:v>2190.9582423128882</c:v>
                </c:pt>
                <c:pt idx="280">
                  <c:v>2171.9770270655658</c:v>
                </c:pt>
                <c:pt idx="281">
                  <c:v>2152.9958118185277</c:v>
                </c:pt>
                <c:pt idx="282">
                  <c:v>2134.0145965720581</c:v>
                </c:pt>
                <c:pt idx="283">
                  <c:v>2115.0333813250199</c:v>
                </c:pt>
                <c:pt idx="284">
                  <c:v>2096.0521660782661</c:v>
                </c:pt>
                <c:pt idx="285">
                  <c:v>2077.0709508312279</c:v>
                </c:pt>
                <c:pt idx="286">
                  <c:v>2058.0897355844741</c:v>
                </c:pt>
                <c:pt idx="287">
                  <c:v>2039.1085203374359</c:v>
                </c:pt>
                <c:pt idx="288">
                  <c:v>2020.1273050906821</c:v>
                </c:pt>
                <c:pt idx="289">
                  <c:v>2001.1460898433597</c:v>
                </c:pt>
                <c:pt idx="290">
                  <c:v>1982.1648745968901</c:v>
                </c:pt>
                <c:pt idx="291">
                  <c:v>1963.183659349852</c:v>
                </c:pt>
                <c:pt idx="292">
                  <c:v>1944.2024441030981</c:v>
                </c:pt>
                <c:pt idx="293">
                  <c:v>1925.22122885606</c:v>
                </c:pt>
                <c:pt idx="294">
                  <c:v>1906.2400136090218</c:v>
                </c:pt>
                <c:pt idx="295">
                  <c:v>1887.2587983619837</c:v>
                </c:pt>
                <c:pt idx="296">
                  <c:v>1868.2775831155141</c:v>
                </c:pt>
                <c:pt idx="297">
                  <c:v>1849.2963678687602</c:v>
                </c:pt>
                <c:pt idx="298">
                  <c:v>1830.3151526211536</c:v>
                </c:pt>
                <c:pt idx="299">
                  <c:v>1811.333937374684</c:v>
                </c:pt>
                <c:pt idx="300">
                  <c:v>1792.3527221279301</c:v>
                </c:pt>
                <c:pt idx="301">
                  <c:v>1773.3715068806077</c:v>
                </c:pt>
                <c:pt idx="302">
                  <c:v>1754.3902916338538</c:v>
                </c:pt>
                <c:pt idx="303">
                  <c:v>1735.4090763873842</c:v>
                </c:pt>
                <c:pt idx="304">
                  <c:v>1716.4278611397776</c:v>
                </c:pt>
                <c:pt idx="305">
                  <c:v>1697.446645893308</c:v>
                </c:pt>
                <c:pt idx="306">
                  <c:v>1678.4654306462699</c:v>
                </c:pt>
                <c:pt idx="307">
                  <c:v>1659.4842153992317</c:v>
                </c:pt>
                <c:pt idx="308">
                  <c:v>1640.5030001524779</c:v>
                </c:pt>
                <c:pt idx="309">
                  <c:v>1621.521784905724</c:v>
                </c:pt>
                <c:pt idx="310">
                  <c:v>1602.5405696584016</c:v>
                </c:pt>
                <c:pt idx="311">
                  <c:v>1583.5593544116477</c:v>
                </c:pt>
                <c:pt idx="312">
                  <c:v>1564.5781391651781</c:v>
                </c:pt>
                <c:pt idx="313">
                  <c:v>1545.59692391814</c:v>
                </c:pt>
                <c:pt idx="314">
                  <c:v>1526.6157086708176</c:v>
                </c:pt>
                <c:pt idx="315">
                  <c:v>1507.634493424348</c:v>
                </c:pt>
                <c:pt idx="316">
                  <c:v>1488.6532781773099</c:v>
                </c:pt>
                <c:pt idx="317">
                  <c:v>1469.6720629302717</c:v>
                </c:pt>
                <c:pt idx="318">
                  <c:v>1450.6908476835179</c:v>
                </c:pt>
                <c:pt idx="319">
                  <c:v>1431.709632436764</c:v>
                </c:pt>
                <c:pt idx="320">
                  <c:v>1412.7284171894416</c:v>
                </c:pt>
                <c:pt idx="321">
                  <c:v>1393.747201942972</c:v>
                </c:pt>
                <c:pt idx="322">
                  <c:v>1374.7659866953652</c:v>
                </c:pt>
                <c:pt idx="323">
                  <c:v>1355.7847714494644</c:v>
                </c:pt>
                <c:pt idx="324">
                  <c:v>1336.8035562018576</c:v>
                </c:pt>
                <c:pt idx="325">
                  <c:v>1317.822340955388</c:v>
                </c:pt>
                <c:pt idx="326">
                  <c:v>1298.8411257077814</c:v>
                </c:pt>
                <c:pt idx="327">
                  <c:v>1279.859910461596</c:v>
                </c:pt>
                <c:pt idx="328">
                  <c:v>1260.8786952145579</c:v>
                </c:pt>
                <c:pt idx="329">
                  <c:v>1241.8974799672355</c:v>
                </c:pt>
                <c:pt idx="330">
                  <c:v>1222.9162647207659</c:v>
                </c:pt>
                <c:pt idx="331">
                  <c:v>1203.9350494734435</c:v>
                </c:pt>
                <c:pt idx="332">
                  <c:v>1184.9538342269739</c:v>
                </c:pt>
                <c:pt idx="333">
                  <c:v>1165.97261898022</c:v>
                </c:pt>
                <c:pt idx="334">
                  <c:v>1146.9914037326134</c:v>
                </c:pt>
                <c:pt idx="335">
                  <c:v>1128.0101884861438</c:v>
                </c:pt>
                <c:pt idx="336">
                  <c:v>1109.0289732391057</c:v>
                </c:pt>
                <c:pt idx="337">
                  <c:v>1090.0477579923518</c:v>
                </c:pt>
                <c:pt idx="338">
                  <c:v>1071.0665427453137</c:v>
                </c:pt>
                <c:pt idx="339">
                  <c:v>1052.085327498844</c:v>
                </c:pt>
                <c:pt idx="340">
                  <c:v>1033.1041122515217</c:v>
                </c:pt>
                <c:pt idx="341">
                  <c:v>1014.1228970044835</c:v>
                </c:pt>
                <c:pt idx="342">
                  <c:v>995.14168175772966</c:v>
                </c:pt>
                <c:pt idx="343">
                  <c:v>976.16046651097577</c:v>
                </c:pt>
                <c:pt idx="344">
                  <c:v>957.17925126393766</c:v>
                </c:pt>
                <c:pt idx="345">
                  <c:v>938.19803601718377</c:v>
                </c:pt>
                <c:pt idx="346">
                  <c:v>919.21682076986156</c:v>
                </c:pt>
                <c:pt idx="347">
                  <c:v>900.23560552339177</c:v>
                </c:pt>
                <c:pt idx="348">
                  <c:v>881.25439027663788</c:v>
                </c:pt>
                <c:pt idx="349">
                  <c:v>862.27317502959977</c:v>
                </c:pt>
                <c:pt idx="350">
                  <c:v>843.29195978256166</c:v>
                </c:pt>
                <c:pt idx="351">
                  <c:v>824.31074453552355</c:v>
                </c:pt>
                <c:pt idx="352">
                  <c:v>805.32952928876966</c:v>
                </c:pt>
                <c:pt idx="353">
                  <c:v>786.34831404201566</c:v>
                </c:pt>
                <c:pt idx="354">
                  <c:v>767.36709879469345</c:v>
                </c:pt>
                <c:pt idx="355">
                  <c:v>748.38588354822377</c:v>
                </c:pt>
                <c:pt idx="356">
                  <c:v>729.40466830090145</c:v>
                </c:pt>
                <c:pt idx="357">
                  <c:v>710.42345305414756</c:v>
                </c:pt>
                <c:pt idx="358">
                  <c:v>691.44223780739367</c:v>
                </c:pt>
                <c:pt idx="359">
                  <c:v>672.46102256063978</c:v>
                </c:pt>
                <c:pt idx="360">
                  <c:v>653.47980731360167</c:v>
                </c:pt>
                <c:pt idx="361">
                  <c:v>634.49859206627934</c:v>
                </c:pt>
                <c:pt idx="362">
                  <c:v>615.51737681980967</c:v>
                </c:pt>
                <c:pt idx="363">
                  <c:v>596.53616157305578</c:v>
                </c:pt>
                <c:pt idx="364">
                  <c:v>577.55494632573345</c:v>
                </c:pt>
                <c:pt idx="365">
                  <c:v>558.57373107897956</c:v>
                </c:pt>
                <c:pt idx="366">
                  <c:v>539.59251583194145</c:v>
                </c:pt>
                <c:pt idx="367">
                  <c:v>520.61130058518756</c:v>
                </c:pt>
                <c:pt idx="368">
                  <c:v>501.63008533871789</c:v>
                </c:pt>
                <c:pt idx="369">
                  <c:v>482.64887009111129</c:v>
                </c:pt>
                <c:pt idx="370">
                  <c:v>463.66765484464167</c:v>
                </c:pt>
                <c:pt idx="371">
                  <c:v>444.68643959760362</c:v>
                </c:pt>
                <c:pt idx="372">
                  <c:v>425.70522435056546</c:v>
                </c:pt>
                <c:pt idx="373">
                  <c:v>406.72400910409573</c:v>
                </c:pt>
                <c:pt idx="374">
                  <c:v>387.74279385648924</c:v>
                </c:pt>
                <c:pt idx="375">
                  <c:v>368.76157861001957</c:v>
                </c:pt>
                <c:pt idx="376">
                  <c:v>349.78036336298146</c:v>
                </c:pt>
                <c:pt idx="377">
                  <c:v>330.799148116796</c:v>
                </c:pt>
                <c:pt idx="378">
                  <c:v>311.81793286890525</c:v>
                </c:pt>
                <c:pt idx="379">
                  <c:v>292.83671762215135</c:v>
                </c:pt>
                <c:pt idx="380">
                  <c:v>273.85550237568168</c:v>
                </c:pt>
                <c:pt idx="381">
                  <c:v>254.87428712835936</c:v>
                </c:pt>
                <c:pt idx="382">
                  <c:v>235.89307188188971</c:v>
                </c:pt>
                <c:pt idx="383">
                  <c:v>216.91185663485157</c:v>
                </c:pt>
                <c:pt idx="384">
                  <c:v>197.93064138781344</c:v>
                </c:pt>
                <c:pt idx="385">
                  <c:v>178.94942614077536</c:v>
                </c:pt>
                <c:pt idx="386">
                  <c:v>159.96821089430568</c:v>
                </c:pt>
                <c:pt idx="387">
                  <c:v>140.98699564726758</c:v>
                </c:pt>
                <c:pt idx="388">
                  <c:v>122.00578039994525</c:v>
                </c:pt>
                <c:pt idx="389">
                  <c:v>103.02456515347558</c:v>
                </c:pt>
                <c:pt idx="390">
                  <c:v>84.04334990643747</c:v>
                </c:pt>
                <c:pt idx="391">
                  <c:v>65.062134659115145</c:v>
                </c:pt>
                <c:pt idx="392">
                  <c:v>46.080919413213906</c:v>
                </c:pt>
                <c:pt idx="393">
                  <c:v>27.09970416589158</c:v>
                </c:pt>
                <c:pt idx="394">
                  <c:v>8.1184889182850384</c:v>
                </c:pt>
                <c:pt idx="395">
                  <c:v>-10.862726328184635</c:v>
                </c:pt>
              </c:numCache>
            </c:numRef>
          </c:val>
          <c:smooth val="0"/>
          <c:extLst>
            <c:ext xmlns:c16="http://schemas.microsoft.com/office/drawing/2014/chart" uri="{C3380CC4-5D6E-409C-BE32-E72D297353CC}">
              <c16:uniqueId val="{00000002-434D-447A-B329-415159D5E878}"/>
            </c:ext>
          </c:extLst>
        </c:ser>
        <c:dLbls>
          <c:showLegendKey val="0"/>
          <c:showVal val="0"/>
          <c:showCatName val="0"/>
          <c:showSerName val="0"/>
          <c:showPercent val="0"/>
          <c:showBubbleSize val="0"/>
        </c:dLbls>
        <c:marker val="1"/>
        <c:smooth val="0"/>
        <c:axId val="241006848"/>
        <c:axId val="241004928"/>
      </c:lineChart>
      <c:catAx>
        <c:axId val="241000832"/>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b="0"/>
                  <a:t>1,000 tonnes of asteroid</a:t>
                </a:r>
              </a:p>
            </c:rich>
          </c:tx>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41002752"/>
        <c:crosses val="autoZero"/>
        <c:auto val="1"/>
        <c:lblAlgn val="ctr"/>
        <c:lblOffset val="100"/>
        <c:noMultiLvlLbl val="0"/>
      </c:catAx>
      <c:valAx>
        <c:axId val="241002752"/>
        <c:scaling>
          <c:orientation val="minMax"/>
          <c:max val="4500"/>
        </c:scaling>
        <c:delete val="0"/>
        <c:axPos val="l"/>
        <c:title>
          <c:tx>
            <c:rich>
              <a:bodyPr rot="-54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100" b="0" i="0" baseline="0">
                    <a:effectLst/>
                  </a:rPr>
                  <a:t>TR Billion $</a:t>
                </a:r>
                <a:endParaRPr lang="en-US" sz="1100">
                  <a:effectLst/>
                </a:endParaRPr>
              </a:p>
            </c:rich>
          </c:tx>
          <c:layout>
            <c:manualLayout>
              <c:xMode val="edge"/>
              <c:yMode val="edge"/>
              <c:x val="4.2150374671195796E-3"/>
              <c:y val="0.360676625322029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41000832"/>
        <c:crosses val="autoZero"/>
        <c:crossBetween val="between"/>
      </c:valAx>
      <c:valAx>
        <c:axId val="241004928"/>
        <c:scaling>
          <c:orientation val="minMax"/>
          <c:min val="0"/>
        </c:scaling>
        <c:delete val="0"/>
        <c:axPos val="r"/>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100" b="0" i="0" baseline="0">
                    <a:effectLst/>
                  </a:rPr>
                  <a:t>MR $/t of asteroid</a:t>
                </a:r>
                <a:endParaRPr lang="en-US" sz="1100">
                  <a:effectLst/>
                </a:endParaRPr>
              </a:p>
            </c:rich>
          </c:tx>
          <c:layout>
            <c:manualLayout>
              <c:xMode val="edge"/>
              <c:yMode val="edge"/>
              <c:x val="0.94150904598609109"/>
              <c:y val="0.30120028753864075"/>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41006848"/>
        <c:crosses val="max"/>
        <c:crossBetween val="between"/>
      </c:valAx>
      <c:catAx>
        <c:axId val="241006848"/>
        <c:scaling>
          <c:orientation val="minMax"/>
        </c:scaling>
        <c:delete val="1"/>
        <c:axPos val="b"/>
        <c:numFmt formatCode="#,##0.00" sourceLinked="1"/>
        <c:majorTickMark val="out"/>
        <c:minorTickMark val="none"/>
        <c:tickLblPos val="nextTo"/>
        <c:crossAx val="241004928"/>
        <c:crosses val="autoZero"/>
        <c:auto val="1"/>
        <c:lblAlgn val="ctr"/>
        <c:lblOffset val="100"/>
        <c:noMultiLvlLbl val="0"/>
      </c:catAx>
      <c:spPr>
        <a:noFill/>
        <a:ln w="25400">
          <a:solidFill>
            <a:schemeClr val="tx1"/>
          </a:solidFill>
        </a:ln>
        <a:effectLst/>
      </c:spPr>
    </c:plotArea>
    <c:legend>
      <c:legendPos val="b"/>
      <c:layout>
        <c:manualLayout>
          <c:xMode val="edge"/>
          <c:yMode val="edge"/>
          <c:x val="0.1812977930942955"/>
          <c:y val="0.16081268547839558"/>
          <c:w val="0.77378960889156057"/>
          <c:h val="6.597528278655512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'A4_MR2030&amp;49&amp;50&amp;69'!$AE$1</c:f>
          <c:strCache>
            <c:ptCount val="1"/>
            <c:pt idx="0">
              <c:v>Figure Total Revenue Earth, Total and Marginal Revenue Space Mining, 2069</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3982353848504095"/>
          <c:y val="0.19002328896869924"/>
          <c:w val="0.70217874819815496"/>
          <c:h val="0.64978134295836509"/>
        </c:manualLayout>
      </c:layout>
      <c:scatterChart>
        <c:scatterStyle val="lineMarker"/>
        <c:varyColors val="0"/>
        <c:ser>
          <c:idx val="0"/>
          <c:order val="0"/>
          <c:tx>
            <c:strRef>
              <c:f>'A4_MR2030&amp;49&amp;50&amp;69'!$AE$23</c:f>
              <c:strCache>
                <c:ptCount val="1"/>
                <c:pt idx="0">
                  <c:v>TR Earth </c:v>
                </c:pt>
              </c:strCache>
            </c:strRef>
          </c:tx>
          <c:spPr>
            <a:ln w="38100" cap="rnd">
              <a:solidFill>
                <a:schemeClr val="accent1"/>
              </a:solidFill>
              <a:prstDash val="dash"/>
              <a:round/>
            </a:ln>
            <a:effectLst/>
          </c:spPr>
          <c:marker>
            <c:symbol val="none"/>
          </c:marker>
          <c:xVal>
            <c:numRef>
              <c:f>'A4_MR2030&amp;49&amp;50&amp;69'!$AD$24:$AD$860</c:f>
              <c:numCache>
                <c:formatCode>#,##0.00</c:formatCode>
                <c:ptCount val="837"/>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numCache>
            </c:numRef>
          </c:xVal>
          <c:yVal>
            <c:numRef>
              <c:f>'A4_MR2030&amp;49&amp;50&amp;69'!$AE$24:$AE$860</c:f>
              <c:numCache>
                <c:formatCode>#,##0.00</c:formatCode>
                <c:ptCount val="837"/>
                <c:pt idx="1">
                  <c:v>18348.293872390786</c:v>
                </c:pt>
                <c:pt idx="2">
                  <c:v>18346.487526031309</c:v>
                </c:pt>
                <c:pt idx="3">
                  <c:v>18344.692593845182</c:v>
                </c:pt>
                <c:pt idx="4">
                  <c:v>18342.90907583242</c:v>
                </c:pt>
                <c:pt idx="5">
                  <c:v>18341.293242771517</c:v>
                </c:pt>
                <c:pt idx="6">
                  <c:v>18339.543362090328</c:v>
                </c:pt>
                <c:pt idx="7">
                  <c:v>18337.79808052555</c:v>
                </c:pt>
                <c:pt idx="8">
                  <c:v>18336.057398077188</c:v>
                </c:pt>
                <c:pt idx="9">
                  <c:v>18334.321314745241</c:v>
                </c:pt>
                <c:pt idx="10">
                  <c:v>18332.589830529694</c:v>
                </c:pt>
                <c:pt idx="11">
                  <c:v>18330.862945430566</c:v>
                </c:pt>
                <c:pt idx="12">
                  <c:v>18329.14065944785</c:v>
                </c:pt>
                <c:pt idx="13">
                  <c:v>18327.422972581549</c:v>
                </c:pt>
                <c:pt idx="14">
                  <c:v>18325.70988483166</c:v>
                </c:pt>
                <c:pt idx="15">
                  <c:v>18324.001396198175</c:v>
                </c:pt>
                <c:pt idx="16">
                  <c:v>18322.297506681105</c:v>
                </c:pt>
                <c:pt idx="17">
                  <c:v>18320.59821628045</c:v>
                </c:pt>
                <c:pt idx="18">
                  <c:v>18318.903524996203</c:v>
                </c:pt>
                <c:pt idx="19">
                  <c:v>18317.213432828372</c:v>
                </c:pt>
                <c:pt idx="20">
                  <c:v>18315.527939776948</c:v>
                </c:pt>
                <c:pt idx="21">
                  <c:v>18313.847045841936</c:v>
                </c:pt>
                <c:pt idx="22">
                  <c:v>18312.170751023343</c:v>
                </c:pt>
                <c:pt idx="23">
                  <c:v>18312.249041653755</c:v>
                </c:pt>
                <c:pt idx="24">
                  <c:v>18310.619434545562</c:v>
                </c:pt>
                <c:pt idx="25">
                  <c:v>18308.991210146716</c:v>
                </c:pt>
                <c:pt idx="26">
                  <c:v>18307.36436845722</c:v>
                </c:pt>
                <c:pt idx="27">
                  <c:v>18305.738909477081</c:v>
                </c:pt>
                <c:pt idx="28">
                  <c:v>18304.114833206298</c:v>
                </c:pt>
                <c:pt idx="29">
                  <c:v>18302.492139644866</c:v>
                </c:pt>
                <c:pt idx="30">
                  <c:v>18300.87082879278</c:v>
                </c:pt>
                <c:pt idx="31">
                  <c:v>18299.250900650051</c:v>
                </c:pt>
                <c:pt idx="32">
                  <c:v>18297.632355216672</c:v>
                </c:pt>
                <c:pt idx="33">
                  <c:v>18296.015192492658</c:v>
                </c:pt>
                <c:pt idx="34">
                  <c:v>18294.399412477986</c:v>
                </c:pt>
                <c:pt idx="35">
                  <c:v>18292.785015172667</c:v>
                </c:pt>
                <c:pt idx="36">
                  <c:v>18291.172000576698</c:v>
                </c:pt>
                <c:pt idx="37">
                  <c:v>18289.560368690087</c:v>
                </c:pt>
                <c:pt idx="38">
                  <c:v>18287.950119512832</c:v>
                </c:pt>
                <c:pt idx="39">
                  <c:v>18286.34125304492</c:v>
                </c:pt>
                <c:pt idx="40">
                  <c:v>18284.733769286369</c:v>
                </c:pt>
                <c:pt idx="41">
                  <c:v>18283.127668237164</c:v>
                </c:pt>
                <c:pt idx="42">
                  <c:v>18281.522949897313</c:v>
                </c:pt>
                <c:pt idx="43">
                  <c:v>18279.919614266822</c:v>
                </c:pt>
                <c:pt idx="44">
                  <c:v>18278.317661345678</c:v>
                </c:pt>
                <c:pt idx="45">
                  <c:v>18276.717091133887</c:v>
                </c:pt>
                <c:pt idx="46">
                  <c:v>18275.117903631446</c:v>
                </c:pt>
                <c:pt idx="47">
                  <c:v>18273.520098838359</c:v>
                </c:pt>
                <c:pt idx="48">
                  <c:v>18271.923676754632</c:v>
                </c:pt>
                <c:pt idx="49">
                  <c:v>18270.328637380248</c:v>
                </c:pt>
                <c:pt idx="50">
                  <c:v>18268.734980715224</c:v>
                </c:pt>
                <c:pt idx="51">
                  <c:v>18267.142706759547</c:v>
                </c:pt>
                <c:pt idx="52">
                  <c:v>18265.551815513223</c:v>
                </c:pt>
                <c:pt idx="53">
                  <c:v>18263.96230697626</c:v>
                </c:pt>
                <c:pt idx="54">
                  <c:v>18262.37418114864</c:v>
                </c:pt>
                <c:pt idx="55">
                  <c:v>18260.787438030377</c:v>
                </c:pt>
                <c:pt idx="56">
                  <c:v>18259.202077621463</c:v>
                </c:pt>
                <c:pt idx="57">
                  <c:v>18257.618099921903</c:v>
                </c:pt>
                <c:pt idx="58">
                  <c:v>18256.0355049317</c:v>
                </c:pt>
                <c:pt idx="59">
                  <c:v>18254.454292650844</c:v>
                </c:pt>
                <c:pt idx="60">
                  <c:v>18252.874463079344</c:v>
                </c:pt>
                <c:pt idx="61">
                  <c:v>18251.296016217195</c:v>
                </c:pt>
                <c:pt idx="62">
                  <c:v>18249.718952064399</c:v>
                </c:pt>
                <c:pt idx="63">
                  <c:v>18248.14327062096</c:v>
                </c:pt>
                <c:pt idx="64">
                  <c:v>18246.568971886871</c:v>
                </c:pt>
                <c:pt idx="65">
                  <c:v>18244.996055862128</c:v>
                </c:pt>
                <c:pt idx="66">
                  <c:v>18243.424522546742</c:v>
                </c:pt>
                <c:pt idx="67">
                  <c:v>18241.85437194071</c:v>
                </c:pt>
                <c:pt idx="68">
                  <c:v>18240.285604044035</c:v>
                </c:pt>
                <c:pt idx="69">
                  <c:v>18238.718218856709</c:v>
                </c:pt>
                <c:pt idx="70">
                  <c:v>18237.152216378738</c:v>
                </c:pt>
                <c:pt idx="71">
                  <c:v>18235.587596610112</c:v>
                </c:pt>
                <c:pt idx="72">
                  <c:v>18234.02435955084</c:v>
                </c:pt>
                <c:pt idx="73">
                  <c:v>18232.462505200925</c:v>
                </c:pt>
                <c:pt idx="74">
                  <c:v>18230.902033560364</c:v>
                </c:pt>
                <c:pt idx="75">
                  <c:v>18229.342944629156</c:v>
                </c:pt>
                <c:pt idx="76">
                  <c:v>18227.785238407294</c:v>
                </c:pt>
                <c:pt idx="77">
                  <c:v>18226.228914894786</c:v>
                </c:pt>
                <c:pt idx="78">
                  <c:v>18224.673974091638</c:v>
                </c:pt>
                <c:pt idx="79">
                  <c:v>18223.120415997841</c:v>
                </c:pt>
                <c:pt idx="80">
                  <c:v>18221.568240613393</c:v>
                </c:pt>
                <c:pt idx="81">
                  <c:v>18220.017447938291</c:v>
                </c:pt>
                <c:pt idx="82">
                  <c:v>18218.468037972551</c:v>
                </c:pt>
                <c:pt idx="83">
                  <c:v>18216.920010716163</c:v>
                </c:pt>
                <c:pt idx="84">
                  <c:v>18215.373366169129</c:v>
                </c:pt>
                <c:pt idx="85">
                  <c:v>18213.828104331446</c:v>
                </c:pt>
                <c:pt idx="86">
                  <c:v>18212.284225203108</c:v>
                </c:pt>
                <c:pt idx="87">
                  <c:v>18212.738342985031</c:v>
                </c:pt>
                <c:pt idx="88">
                  <c:v>18211.208992100659</c:v>
                </c:pt>
                <c:pt idx="89">
                  <c:v>18209.680769681025</c:v>
                </c:pt>
                <c:pt idx="90">
                  <c:v>18208.15367572612</c:v>
                </c:pt>
                <c:pt idx="91">
                  <c:v>18206.627710235949</c:v>
                </c:pt>
                <c:pt idx="92">
                  <c:v>18205.102873210511</c:v>
                </c:pt>
                <c:pt idx="93">
                  <c:v>18203.579164649811</c:v>
                </c:pt>
                <c:pt idx="94">
                  <c:v>18202.056584553837</c:v>
                </c:pt>
                <c:pt idx="95">
                  <c:v>18200.5351329226</c:v>
                </c:pt>
                <c:pt idx="96">
                  <c:v>18199.0148097561</c:v>
                </c:pt>
                <c:pt idx="97">
                  <c:v>18197.495615054329</c:v>
                </c:pt>
                <c:pt idx="98">
                  <c:v>18195.977548817289</c:v>
                </c:pt>
                <c:pt idx="99">
                  <c:v>18194.460611044986</c:v>
                </c:pt>
                <c:pt idx="100">
                  <c:v>18192.944801737416</c:v>
                </c:pt>
                <c:pt idx="101">
                  <c:v>18191.43012089458</c:v>
                </c:pt>
                <c:pt idx="102">
                  <c:v>18189.91656851647</c:v>
                </c:pt>
                <c:pt idx="103">
                  <c:v>18188.404144603097</c:v>
                </c:pt>
                <c:pt idx="104">
                  <c:v>18186.892849154465</c:v>
                </c:pt>
                <c:pt idx="105">
                  <c:v>18185.382682170555</c:v>
                </c:pt>
                <c:pt idx="106">
                  <c:v>18183.873643651383</c:v>
                </c:pt>
                <c:pt idx="107">
                  <c:v>18182.365733596947</c:v>
                </c:pt>
                <c:pt idx="108">
                  <c:v>18180.858952007238</c:v>
                </c:pt>
                <c:pt idx="109">
                  <c:v>18179.353298882266</c:v>
                </c:pt>
                <c:pt idx="110">
                  <c:v>18177.848774222028</c:v>
                </c:pt>
                <c:pt idx="111">
                  <c:v>18176.345378026519</c:v>
                </c:pt>
                <c:pt idx="112">
                  <c:v>18174.843110295751</c:v>
                </c:pt>
                <c:pt idx="113">
                  <c:v>18173.341971029713</c:v>
                </c:pt>
                <c:pt idx="114">
                  <c:v>18171.841960228401</c:v>
                </c:pt>
                <c:pt idx="115">
                  <c:v>18170.34307789183</c:v>
                </c:pt>
                <c:pt idx="116">
                  <c:v>18168.845324019989</c:v>
                </c:pt>
                <c:pt idx="117">
                  <c:v>18167.348698612885</c:v>
                </c:pt>
                <c:pt idx="118">
                  <c:v>18165.853201670507</c:v>
                </c:pt>
                <c:pt idx="119">
                  <c:v>18164.358833192862</c:v>
                </c:pt>
                <c:pt idx="120">
                  <c:v>18162.865593179955</c:v>
                </c:pt>
                <c:pt idx="121">
                  <c:v>18161.373481631781</c:v>
                </c:pt>
                <c:pt idx="122">
                  <c:v>18159.882498548341</c:v>
                </c:pt>
                <c:pt idx="123">
                  <c:v>18158.39264392963</c:v>
                </c:pt>
                <c:pt idx="124">
                  <c:v>18156.903917775653</c:v>
                </c:pt>
                <c:pt idx="125">
                  <c:v>18155.416320086413</c:v>
                </c:pt>
                <c:pt idx="126">
                  <c:v>18153.929850861903</c:v>
                </c:pt>
                <c:pt idx="127">
                  <c:v>18152.444510102127</c:v>
                </c:pt>
                <c:pt idx="128">
                  <c:v>18150.960297807083</c:v>
                </c:pt>
                <c:pt idx="129">
                  <c:v>18149.477213976774</c:v>
                </c:pt>
                <c:pt idx="130">
                  <c:v>18147.995258611198</c:v>
                </c:pt>
                <c:pt idx="131">
                  <c:v>18146.514431710351</c:v>
                </c:pt>
                <c:pt idx="132">
                  <c:v>18145.034733274242</c:v>
                </c:pt>
                <c:pt idx="133">
                  <c:v>18143.556163302866</c:v>
                </c:pt>
                <c:pt idx="134">
                  <c:v>18142.078721796221</c:v>
                </c:pt>
                <c:pt idx="135">
                  <c:v>18140.602408754308</c:v>
                </c:pt>
                <c:pt idx="136">
                  <c:v>18139.127224177133</c:v>
                </c:pt>
                <c:pt idx="137">
                  <c:v>18137.653168064691</c:v>
                </c:pt>
                <c:pt idx="138">
                  <c:v>18136.180240416976</c:v>
                </c:pt>
                <c:pt idx="139">
                  <c:v>18134.708441234001</c:v>
                </c:pt>
                <c:pt idx="140">
                  <c:v>18133.237770515756</c:v>
                </c:pt>
                <c:pt idx="141">
                  <c:v>18131.768228262245</c:v>
                </c:pt>
                <c:pt idx="142">
                  <c:v>18130.299814473467</c:v>
                </c:pt>
                <c:pt idx="143">
                  <c:v>18128.832529149418</c:v>
                </c:pt>
                <c:pt idx="144">
                  <c:v>18127.366372290111</c:v>
                </c:pt>
                <c:pt idx="145">
                  <c:v>18125.901343895526</c:v>
                </c:pt>
                <c:pt idx="146">
                  <c:v>18124.437443965686</c:v>
                </c:pt>
                <c:pt idx="147">
                  <c:v>18122.974672500572</c:v>
                </c:pt>
                <c:pt idx="148">
                  <c:v>18121.513029500191</c:v>
                </c:pt>
                <c:pt idx="149">
                  <c:v>18120.052514964544</c:v>
                </c:pt>
                <c:pt idx="150">
                  <c:v>18118.59312889363</c:v>
                </c:pt>
                <c:pt idx="151">
                  <c:v>18117.134871287446</c:v>
                </c:pt>
                <c:pt idx="152">
                  <c:v>18115.677742145999</c:v>
                </c:pt>
                <c:pt idx="153">
                  <c:v>18114.221741469286</c:v>
                </c:pt>
                <c:pt idx="154">
                  <c:v>18112.766869257306</c:v>
                </c:pt>
                <c:pt idx="155">
                  <c:v>18111.31312551006</c:v>
                </c:pt>
                <c:pt idx="156">
                  <c:v>18109.860510227543</c:v>
                </c:pt>
                <c:pt idx="157">
                  <c:v>18108.40902340976</c:v>
                </c:pt>
                <c:pt idx="158">
                  <c:v>18106.958665056711</c:v>
                </c:pt>
                <c:pt idx="159">
                  <c:v>18105.509435168398</c:v>
                </c:pt>
                <c:pt idx="160">
                  <c:v>18104.061333744816</c:v>
                </c:pt>
                <c:pt idx="161">
                  <c:v>18102.614360785967</c:v>
                </c:pt>
                <c:pt idx="162">
                  <c:v>18101.168516291847</c:v>
                </c:pt>
                <c:pt idx="163">
                  <c:v>18099.723800262469</c:v>
                </c:pt>
                <c:pt idx="164">
                  <c:v>18098.28021269782</c:v>
                </c:pt>
                <c:pt idx="165">
                  <c:v>18096.837753597902</c:v>
                </c:pt>
                <c:pt idx="166">
                  <c:v>18095.39642296272</c:v>
                </c:pt>
                <c:pt idx="167">
                  <c:v>18093.956220792268</c:v>
                </c:pt>
                <c:pt idx="168">
                  <c:v>18092.517147086553</c:v>
                </c:pt>
                <c:pt idx="169">
                  <c:v>18091.079201845569</c:v>
                </c:pt>
                <c:pt idx="170">
                  <c:v>18089.642385069317</c:v>
                </c:pt>
                <c:pt idx="171">
                  <c:v>18088.206696757803</c:v>
                </c:pt>
                <c:pt idx="172">
                  <c:v>18086.772136911019</c:v>
                </c:pt>
                <c:pt idx="173">
                  <c:v>18085.338705528968</c:v>
                </c:pt>
                <c:pt idx="174">
                  <c:v>18083.90640261165</c:v>
                </c:pt>
                <c:pt idx="175">
                  <c:v>18082.475228159066</c:v>
                </c:pt>
                <c:pt idx="176">
                  <c:v>18081.045182171212</c:v>
                </c:pt>
                <c:pt idx="177">
                  <c:v>18079.616264648095</c:v>
                </c:pt>
                <c:pt idx="178">
                  <c:v>18078.188475589712</c:v>
                </c:pt>
                <c:pt idx="179">
                  <c:v>18076.761814996054</c:v>
                </c:pt>
                <c:pt idx="180">
                  <c:v>18075.336282867134</c:v>
                </c:pt>
                <c:pt idx="181">
                  <c:v>18073.911879202951</c:v>
                </c:pt>
                <c:pt idx="182">
                  <c:v>18072.488604003498</c:v>
                </c:pt>
                <c:pt idx="183">
                  <c:v>18071.066457268778</c:v>
                </c:pt>
                <c:pt idx="184">
                  <c:v>18069.645438998792</c:v>
                </c:pt>
                <c:pt idx="185">
                  <c:v>18068.225549193539</c:v>
                </c:pt>
                <c:pt idx="186">
                  <c:v>18066.80678785302</c:v>
                </c:pt>
                <c:pt idx="187">
                  <c:v>18065.389154977231</c:v>
                </c:pt>
                <c:pt idx="188">
                  <c:v>18063.972650566178</c:v>
                </c:pt>
                <c:pt idx="189">
                  <c:v>18062.557274619856</c:v>
                </c:pt>
                <c:pt idx="190">
                  <c:v>18061.143027138267</c:v>
                </c:pt>
                <c:pt idx="191">
                  <c:v>18059.729908121415</c:v>
                </c:pt>
                <c:pt idx="192">
                  <c:v>18058.317917569293</c:v>
                </c:pt>
                <c:pt idx="193">
                  <c:v>18056.907055481905</c:v>
                </c:pt>
                <c:pt idx="194">
                  <c:v>18055.497321859249</c:v>
                </c:pt>
                <c:pt idx="195">
                  <c:v>18054.088716701332</c:v>
                </c:pt>
                <c:pt idx="196">
                  <c:v>18052.68124000814</c:v>
                </c:pt>
                <c:pt idx="197">
                  <c:v>18051.274891779685</c:v>
                </c:pt>
                <c:pt idx="198">
                  <c:v>18049.869672015964</c:v>
                </c:pt>
                <c:pt idx="199">
                  <c:v>18048.465580716977</c:v>
                </c:pt>
                <c:pt idx="200">
                  <c:v>18047.062617882722</c:v>
                </c:pt>
                <c:pt idx="201">
                  <c:v>18045.660783513198</c:v>
                </c:pt>
                <c:pt idx="202">
                  <c:v>18044.260077608407</c:v>
                </c:pt>
                <c:pt idx="203">
                  <c:v>18042.86050016835</c:v>
                </c:pt>
                <c:pt idx="204">
                  <c:v>18041.462051193026</c:v>
                </c:pt>
                <c:pt idx="205">
                  <c:v>18040.064730682439</c:v>
                </c:pt>
                <c:pt idx="206">
                  <c:v>18038.668538636579</c:v>
                </c:pt>
                <c:pt idx="207">
                  <c:v>18037.273475055452</c:v>
                </c:pt>
                <c:pt idx="208">
                  <c:v>18035.879539939062</c:v>
                </c:pt>
                <c:pt idx="209">
                  <c:v>18034.486733287406</c:v>
                </c:pt>
                <c:pt idx="210">
                  <c:v>18033.095055100483</c:v>
                </c:pt>
                <c:pt idx="211">
                  <c:v>18031.704505378289</c:v>
                </c:pt>
                <c:pt idx="212">
                  <c:v>18030.315084120833</c:v>
                </c:pt>
                <c:pt idx="213">
                  <c:v>18028.926791328107</c:v>
                </c:pt>
                <c:pt idx="214">
                  <c:v>18027.539627000118</c:v>
                </c:pt>
                <c:pt idx="215">
                  <c:v>18026.153591136856</c:v>
                </c:pt>
                <c:pt idx="216">
                  <c:v>18024.768683738333</c:v>
                </c:pt>
                <c:pt idx="217">
                  <c:v>18023.384904804541</c:v>
                </c:pt>
                <c:pt idx="218">
                  <c:v>18022.002254335479</c:v>
                </c:pt>
                <c:pt idx="219">
                  <c:v>18020.620732331157</c:v>
                </c:pt>
                <c:pt idx="220">
                  <c:v>18019.240338791562</c:v>
                </c:pt>
                <c:pt idx="221">
                  <c:v>18017.8610737167</c:v>
                </c:pt>
                <c:pt idx="222">
                  <c:v>18016.482937106572</c:v>
                </c:pt>
                <c:pt idx="223">
                  <c:v>18015.105928961177</c:v>
                </c:pt>
                <c:pt idx="224">
                  <c:v>18013.730049280523</c:v>
                </c:pt>
                <c:pt idx="225">
                  <c:v>18012.355298064591</c:v>
                </c:pt>
                <c:pt idx="226">
                  <c:v>18010.981675313396</c:v>
                </c:pt>
                <c:pt idx="227">
                  <c:v>18009.609181026939</c:v>
                </c:pt>
                <c:pt idx="228">
                  <c:v>18008.237815205215</c:v>
                </c:pt>
                <c:pt idx="229">
                  <c:v>18006.867577848214</c:v>
                </c:pt>
                <c:pt idx="230">
                  <c:v>18005.498468955957</c:v>
                </c:pt>
                <c:pt idx="231">
                  <c:v>18004.130488528426</c:v>
                </c:pt>
                <c:pt idx="232">
                  <c:v>18002.763636565633</c:v>
                </c:pt>
                <c:pt idx="233">
                  <c:v>18001.397913067569</c:v>
                </c:pt>
                <c:pt idx="234">
                  <c:v>18000.033318034242</c:v>
                </c:pt>
                <c:pt idx="235">
                  <c:v>17998.669851465645</c:v>
                </c:pt>
                <c:pt idx="236">
                  <c:v>17997.307513361786</c:v>
                </c:pt>
                <c:pt idx="237">
                  <c:v>17995.946303722656</c:v>
                </c:pt>
                <c:pt idx="238">
                  <c:v>17994.58622254826</c:v>
                </c:pt>
                <c:pt idx="239">
                  <c:v>17993.227269838593</c:v>
                </c:pt>
                <c:pt idx="240">
                  <c:v>17991.869445593664</c:v>
                </c:pt>
                <c:pt idx="241">
                  <c:v>17990.512749813468</c:v>
                </c:pt>
                <c:pt idx="242">
                  <c:v>17989.157182498002</c:v>
                </c:pt>
                <c:pt idx="243">
                  <c:v>17987.802743647269</c:v>
                </c:pt>
                <c:pt idx="244">
                  <c:v>17986.449433261278</c:v>
                </c:pt>
                <c:pt idx="245">
                  <c:v>17985.097251340012</c:v>
                </c:pt>
                <c:pt idx="246">
                  <c:v>17983.746197883484</c:v>
                </c:pt>
                <c:pt idx="247">
                  <c:v>17982.396272891681</c:v>
                </c:pt>
                <c:pt idx="248">
                  <c:v>17981.047476364616</c:v>
                </c:pt>
                <c:pt idx="249">
                  <c:v>17979.699808302285</c:v>
                </c:pt>
                <c:pt idx="250">
                  <c:v>17978.35326870469</c:v>
                </c:pt>
                <c:pt idx="251">
                  <c:v>17977.007857571822</c:v>
                </c:pt>
                <c:pt idx="252">
                  <c:v>17975.663574903694</c:v>
                </c:pt>
                <c:pt idx="253">
                  <c:v>17974.320420700289</c:v>
                </c:pt>
                <c:pt idx="254">
                  <c:v>17972.978394961625</c:v>
                </c:pt>
                <c:pt idx="255">
                  <c:v>17971.637497687694</c:v>
                </c:pt>
                <c:pt idx="256">
                  <c:v>17970.297728878493</c:v>
                </c:pt>
                <c:pt idx="257">
                  <c:v>17968.959088534029</c:v>
                </c:pt>
                <c:pt idx="258">
                  <c:v>17967.621576654299</c:v>
                </c:pt>
                <c:pt idx="259">
                  <c:v>17966.285193239299</c:v>
                </c:pt>
                <c:pt idx="260">
                  <c:v>17964.949938289024</c:v>
                </c:pt>
                <c:pt idx="261">
                  <c:v>17963.615811803495</c:v>
                </c:pt>
                <c:pt idx="262">
                  <c:v>17962.282813782695</c:v>
                </c:pt>
                <c:pt idx="263">
                  <c:v>17960.950944226628</c:v>
                </c:pt>
                <c:pt idx="264">
                  <c:v>17959.620203135288</c:v>
                </c:pt>
                <c:pt idx="265">
                  <c:v>17958.290590508692</c:v>
                </c:pt>
                <c:pt idx="266">
                  <c:v>17956.962106346822</c:v>
                </c:pt>
                <c:pt idx="267">
                  <c:v>17955.634750649686</c:v>
                </c:pt>
                <c:pt idx="268">
                  <c:v>17954.308523417287</c:v>
                </c:pt>
                <c:pt idx="269">
                  <c:v>17952.983424649618</c:v>
                </c:pt>
                <c:pt idx="270">
                  <c:v>17951.659454346682</c:v>
                </c:pt>
                <c:pt idx="271">
                  <c:v>17950.336612508479</c:v>
                </c:pt>
                <c:pt idx="272">
                  <c:v>17949.014899135011</c:v>
                </c:pt>
                <c:pt idx="273">
                  <c:v>17947.694314226275</c:v>
                </c:pt>
                <c:pt idx="274">
                  <c:v>17946.374857782273</c:v>
                </c:pt>
                <c:pt idx="275">
                  <c:v>17945.056529803005</c:v>
                </c:pt>
                <c:pt idx="276">
                  <c:v>17943.739330288467</c:v>
                </c:pt>
                <c:pt idx="277">
                  <c:v>17942.423259238658</c:v>
                </c:pt>
                <c:pt idx="278">
                  <c:v>17941.10831665359</c:v>
                </c:pt>
                <c:pt idx="279">
                  <c:v>17939.794502533256</c:v>
                </c:pt>
                <c:pt idx="280">
                  <c:v>17938.481816877647</c:v>
                </c:pt>
                <c:pt idx="281">
                  <c:v>17937.17025968678</c:v>
                </c:pt>
                <c:pt idx="282">
                  <c:v>17935.859830960642</c:v>
                </c:pt>
                <c:pt idx="283">
                  <c:v>17934.550530699242</c:v>
                </c:pt>
                <c:pt idx="284">
                  <c:v>17933.242358902571</c:v>
                </c:pt>
                <c:pt idx="285">
                  <c:v>17931.935315570627</c:v>
                </c:pt>
                <c:pt idx="286">
                  <c:v>17930.629400703427</c:v>
                </c:pt>
                <c:pt idx="287">
                  <c:v>17929.324614300953</c:v>
                </c:pt>
                <c:pt idx="288">
                  <c:v>17928.020956363216</c:v>
                </c:pt>
                <c:pt idx="289">
                  <c:v>17926.718426890213</c:v>
                </c:pt>
                <c:pt idx="290">
                  <c:v>17925.417025881932</c:v>
                </c:pt>
                <c:pt idx="291">
                  <c:v>17924.1167533384</c:v>
                </c:pt>
                <c:pt idx="292">
                  <c:v>17922.817609259597</c:v>
                </c:pt>
                <c:pt idx="293">
                  <c:v>17921.51959364552</c:v>
                </c:pt>
                <c:pt idx="294">
                  <c:v>17920.222706496181</c:v>
                </c:pt>
                <c:pt idx="295">
                  <c:v>17918.926947811575</c:v>
                </c:pt>
                <c:pt idx="296">
                  <c:v>17917.632317591702</c:v>
                </c:pt>
                <c:pt idx="297">
                  <c:v>17916.33881583656</c:v>
                </c:pt>
                <c:pt idx="298">
                  <c:v>17915.046442546151</c:v>
                </c:pt>
                <c:pt idx="299">
                  <c:v>17913.755197720478</c:v>
                </c:pt>
                <c:pt idx="300">
                  <c:v>17912.465081359536</c:v>
                </c:pt>
                <c:pt idx="301">
                  <c:v>17911.176093463331</c:v>
                </c:pt>
                <c:pt idx="302">
                  <c:v>17909.888234031856</c:v>
                </c:pt>
                <c:pt idx="303">
                  <c:v>17908.601503065111</c:v>
                </c:pt>
                <c:pt idx="304">
                  <c:v>17907.315900563102</c:v>
                </c:pt>
                <c:pt idx="305">
                  <c:v>17906.031426525828</c:v>
                </c:pt>
                <c:pt idx="306">
                  <c:v>17904.748080953286</c:v>
                </c:pt>
                <c:pt idx="307">
                  <c:v>17903.465863845478</c:v>
                </c:pt>
                <c:pt idx="308">
                  <c:v>17902.184775202404</c:v>
                </c:pt>
                <c:pt idx="309">
                  <c:v>17900.90481502406</c:v>
                </c:pt>
                <c:pt idx="310">
                  <c:v>17899.625983310449</c:v>
                </c:pt>
                <c:pt idx="311">
                  <c:v>17898.348280061575</c:v>
                </c:pt>
                <c:pt idx="312">
                  <c:v>17897.071705277431</c:v>
                </c:pt>
                <c:pt idx="313">
                  <c:v>17895.79625895802</c:v>
                </c:pt>
                <c:pt idx="314">
                  <c:v>17894.521941103347</c:v>
                </c:pt>
                <c:pt idx="315">
                  <c:v>17893.248751713407</c:v>
                </c:pt>
                <c:pt idx="316">
                  <c:v>17891.976690788193</c:v>
                </c:pt>
                <c:pt idx="317">
                  <c:v>17890.705758327716</c:v>
                </c:pt>
                <c:pt idx="318">
                  <c:v>17889.435954331973</c:v>
                </c:pt>
                <c:pt idx="319">
                  <c:v>17888.16727880096</c:v>
                </c:pt>
                <c:pt idx="320">
                  <c:v>17886.899731734684</c:v>
                </c:pt>
                <c:pt idx="321">
                  <c:v>17885.633313133138</c:v>
                </c:pt>
                <c:pt idx="322">
                  <c:v>17884.368022996325</c:v>
                </c:pt>
                <c:pt idx="323">
                  <c:v>17883.103861324249</c:v>
                </c:pt>
                <c:pt idx="324">
                  <c:v>17881.840828116903</c:v>
                </c:pt>
                <c:pt idx="325">
                  <c:v>17880.578923374291</c:v>
                </c:pt>
                <c:pt idx="326">
                  <c:v>17879.318147096412</c:v>
                </c:pt>
                <c:pt idx="327">
                  <c:v>17878.058499283266</c:v>
                </c:pt>
                <c:pt idx="328">
                  <c:v>17876.799979934851</c:v>
                </c:pt>
                <c:pt idx="329">
                  <c:v>17875.542589051176</c:v>
                </c:pt>
                <c:pt idx="330">
                  <c:v>17874.286326632227</c:v>
                </c:pt>
                <c:pt idx="331">
                  <c:v>17873.031192678012</c:v>
                </c:pt>
                <c:pt idx="332">
                  <c:v>17871.777187188534</c:v>
                </c:pt>
                <c:pt idx="333">
                  <c:v>17870.524310163786</c:v>
                </c:pt>
                <c:pt idx="334">
                  <c:v>17869.272561603771</c:v>
                </c:pt>
                <c:pt idx="335">
                  <c:v>17868.021941508494</c:v>
                </c:pt>
                <c:pt idx="336">
                  <c:v>17866.772449877943</c:v>
                </c:pt>
                <c:pt idx="337">
                  <c:v>17865.524086712128</c:v>
                </c:pt>
                <c:pt idx="338">
                  <c:v>17864.276852011051</c:v>
                </c:pt>
                <c:pt idx="339">
                  <c:v>17863.0307457747</c:v>
                </c:pt>
                <c:pt idx="340">
                  <c:v>17861.785768003087</c:v>
                </c:pt>
                <c:pt idx="341">
                  <c:v>17860.541918696203</c:v>
                </c:pt>
                <c:pt idx="342">
                  <c:v>17859.299197854056</c:v>
                </c:pt>
                <c:pt idx="343">
                  <c:v>17858.057605476642</c:v>
                </c:pt>
                <c:pt idx="344">
                  <c:v>17856.817141563959</c:v>
                </c:pt>
                <c:pt idx="345">
                  <c:v>17855.577806116013</c:v>
                </c:pt>
                <c:pt idx="346">
                  <c:v>17854.339599132796</c:v>
                </c:pt>
                <c:pt idx="347">
                  <c:v>17853.102520614317</c:v>
                </c:pt>
                <c:pt idx="348">
                  <c:v>17851.866570560564</c:v>
                </c:pt>
                <c:pt idx="349">
                  <c:v>17850.631748971547</c:v>
                </c:pt>
                <c:pt idx="350">
                  <c:v>17849.398055847265</c:v>
                </c:pt>
                <c:pt idx="351">
                  <c:v>17848.165491187712</c:v>
                </c:pt>
                <c:pt idx="352">
                  <c:v>17846.9340549929</c:v>
                </c:pt>
                <c:pt idx="353">
                  <c:v>17845.703747262814</c:v>
                </c:pt>
                <c:pt idx="354">
                  <c:v>17858.027005959237</c:v>
                </c:pt>
                <c:pt idx="355">
                  <c:v>17856.818849166106</c:v>
                </c:pt>
                <c:pt idx="356">
                  <c:v>17855.611717233674</c:v>
                </c:pt>
                <c:pt idx="357">
                  <c:v>17854.405610161946</c:v>
                </c:pt>
                <c:pt idx="358">
                  <c:v>17853.20052795091</c:v>
                </c:pt>
                <c:pt idx="359">
                  <c:v>17851.996470600585</c:v>
                </c:pt>
                <c:pt idx="360">
                  <c:v>17850.793438110959</c:v>
                </c:pt>
                <c:pt idx="361">
                  <c:v>17849.591430482036</c:v>
                </c:pt>
                <c:pt idx="362">
                  <c:v>17848.390447713813</c:v>
                </c:pt>
                <c:pt idx="363">
                  <c:v>17847.190489806289</c:v>
                </c:pt>
                <c:pt idx="364">
                  <c:v>17845.991556759469</c:v>
                </c:pt>
                <c:pt idx="365">
                  <c:v>17844.793648573355</c:v>
                </c:pt>
                <c:pt idx="366">
                  <c:v>17843.596765247941</c:v>
                </c:pt>
                <c:pt idx="367">
                  <c:v>17842.400906783223</c:v>
                </c:pt>
                <c:pt idx="368">
                  <c:v>17841.206073179208</c:v>
                </c:pt>
                <c:pt idx="369">
                  <c:v>17840.0122644359</c:v>
                </c:pt>
                <c:pt idx="370">
                  <c:v>17838.819480553295</c:v>
                </c:pt>
                <c:pt idx="371">
                  <c:v>17837.627721531386</c:v>
                </c:pt>
                <c:pt idx="372">
                  <c:v>17836.436987370183</c:v>
                </c:pt>
                <c:pt idx="373">
                  <c:v>17835.247278069677</c:v>
                </c:pt>
                <c:pt idx="374">
                  <c:v>17834.058593629874</c:v>
                </c:pt>
                <c:pt idx="375">
                  <c:v>17883.570878431288</c:v>
                </c:pt>
                <c:pt idx="376">
                  <c:v>17882.456099312058</c:v>
                </c:pt>
                <c:pt idx="377">
                  <c:v>17881.342008116011</c:v>
                </c:pt>
                <c:pt idx="378">
                  <c:v>17880.228604843163</c:v>
                </c:pt>
                <c:pt idx="379">
                  <c:v>17879.115889493496</c:v>
                </c:pt>
                <c:pt idx="380">
                  <c:v>17878.003862067017</c:v>
                </c:pt>
                <c:pt idx="381">
                  <c:v>17876.892522563736</c:v>
                </c:pt>
                <c:pt idx="382">
                  <c:v>17875.781870983632</c:v>
                </c:pt>
                <c:pt idx="383">
                  <c:v>17874.671907326727</c:v>
                </c:pt>
                <c:pt idx="384">
                  <c:v>17873.562631592999</c:v>
                </c:pt>
                <c:pt idx="385">
                  <c:v>17872.454043782465</c:v>
                </c:pt>
                <c:pt idx="386">
                  <c:v>17871.346143895124</c:v>
                </c:pt>
                <c:pt idx="387">
                  <c:v>17870.238931930966</c:v>
                </c:pt>
                <c:pt idx="388">
                  <c:v>17869.132407889992</c:v>
                </c:pt>
                <c:pt idx="389">
                  <c:v>17868.02657177221</c:v>
                </c:pt>
                <c:pt idx="390">
                  <c:v>17866.921423577624</c:v>
                </c:pt>
                <c:pt idx="391">
                  <c:v>17865.816963306224</c:v>
                </c:pt>
                <c:pt idx="392">
                  <c:v>17864.713190958002</c:v>
                </c:pt>
                <c:pt idx="393">
                  <c:v>17863.610106532979</c:v>
                </c:pt>
                <c:pt idx="394">
                  <c:v>17862.507710031139</c:v>
                </c:pt>
                <c:pt idx="395">
                  <c:v>17861.406001452488</c:v>
                </c:pt>
                <c:pt idx="396">
                  <c:v>17860.304980797027</c:v>
                </c:pt>
                <c:pt idx="397">
                  <c:v>17859.204648064755</c:v>
                </c:pt>
                <c:pt idx="398">
                  <c:v>17858.10500325567</c:v>
                </c:pt>
                <c:pt idx="399">
                  <c:v>17857.00604636977</c:v>
                </c:pt>
                <c:pt idx="400">
                  <c:v>17855.907777407065</c:v>
                </c:pt>
                <c:pt idx="401">
                  <c:v>17854.810196367547</c:v>
                </c:pt>
                <c:pt idx="402">
                  <c:v>17853.713303251214</c:v>
                </c:pt>
                <c:pt idx="403">
                  <c:v>17852.617098058072</c:v>
                </c:pt>
                <c:pt idx="404">
                  <c:v>17851.52158078811</c:v>
                </c:pt>
                <c:pt idx="405">
                  <c:v>17850.426751441348</c:v>
                </c:pt>
                <c:pt idx="406">
                  <c:v>17849.332610017776</c:v>
                </c:pt>
                <c:pt idx="407">
                  <c:v>17848.239156517378</c:v>
                </c:pt>
                <c:pt idx="408">
                  <c:v>17847.146390940183</c:v>
                </c:pt>
                <c:pt idx="409">
                  <c:v>17846.054313286164</c:v>
                </c:pt>
                <c:pt idx="410">
                  <c:v>17844.962923555348</c:v>
                </c:pt>
                <c:pt idx="411">
                  <c:v>17843.872221747712</c:v>
                </c:pt>
                <c:pt idx="412">
                  <c:v>17842.78220786326</c:v>
                </c:pt>
                <c:pt idx="413">
                  <c:v>17841.692881902003</c:v>
                </c:pt>
                <c:pt idx="414">
                  <c:v>17840.604243863931</c:v>
                </c:pt>
                <c:pt idx="415">
                  <c:v>17839.51629374905</c:v>
                </c:pt>
                <c:pt idx="416">
                  <c:v>17838.429031557356</c:v>
                </c:pt>
                <c:pt idx="417">
                  <c:v>17837.342457288847</c:v>
                </c:pt>
                <c:pt idx="418">
                  <c:v>17836.256570943533</c:v>
                </c:pt>
                <c:pt idx="419">
                  <c:v>17835.171372521399</c:v>
                </c:pt>
                <c:pt idx="420">
                  <c:v>17834.086862022461</c:v>
                </c:pt>
                <c:pt idx="421">
                  <c:v>17833.003039446714</c:v>
                </c:pt>
                <c:pt idx="422">
                  <c:v>17831.919904794147</c:v>
                </c:pt>
                <c:pt idx="423">
                  <c:v>17830.837458064772</c:v>
                </c:pt>
                <c:pt idx="424">
                  <c:v>17829.755699258585</c:v>
                </c:pt>
                <c:pt idx="425">
                  <c:v>17828.674628375586</c:v>
                </c:pt>
                <c:pt idx="426">
                  <c:v>17827.594245415778</c:v>
                </c:pt>
                <c:pt idx="427">
                  <c:v>17826.514550379154</c:v>
                </c:pt>
                <c:pt idx="428">
                  <c:v>17825.435543265725</c:v>
                </c:pt>
                <c:pt idx="429">
                  <c:v>17824.357224075477</c:v>
                </c:pt>
                <c:pt idx="430">
                  <c:v>17823.279592808423</c:v>
                </c:pt>
                <c:pt idx="431">
                  <c:v>17822.202649464558</c:v>
                </c:pt>
                <c:pt idx="432">
                  <c:v>17821.126394043869</c:v>
                </c:pt>
                <c:pt idx="433">
                  <c:v>17820.050826546383</c:v>
                </c:pt>
                <c:pt idx="434">
                  <c:v>17818.975946972074</c:v>
                </c:pt>
                <c:pt idx="435">
                  <c:v>17817.901755320963</c:v>
                </c:pt>
                <c:pt idx="436">
                  <c:v>17816.82825159304</c:v>
                </c:pt>
                <c:pt idx="437">
                  <c:v>17815.755435788295</c:v>
                </c:pt>
                <c:pt idx="438">
                  <c:v>17814.683307906751</c:v>
                </c:pt>
                <c:pt idx="439">
                  <c:v>17813.611867948384</c:v>
                </c:pt>
                <c:pt idx="440">
                  <c:v>17812.541115913216</c:v>
                </c:pt>
                <c:pt idx="441">
                  <c:v>17811.471051801233</c:v>
                </c:pt>
                <c:pt idx="442">
                  <c:v>17810.401675612437</c:v>
                </c:pt>
                <c:pt idx="443">
                  <c:v>17809.332987346828</c:v>
                </c:pt>
                <c:pt idx="444">
                  <c:v>17808.264987004408</c:v>
                </c:pt>
                <c:pt idx="445">
                  <c:v>17807.197674585175</c:v>
                </c:pt>
                <c:pt idx="446">
                  <c:v>17806.131050089141</c:v>
                </c:pt>
                <c:pt idx="447">
                  <c:v>17805.065113516284</c:v>
                </c:pt>
                <c:pt idx="448">
                  <c:v>17803.999864866619</c:v>
                </c:pt>
                <c:pt idx="449">
                  <c:v>17802.935304140137</c:v>
                </c:pt>
                <c:pt idx="450">
                  <c:v>17801.871431336855</c:v>
                </c:pt>
                <c:pt idx="451">
                  <c:v>17800.808246456749</c:v>
                </c:pt>
                <c:pt idx="452">
                  <c:v>17799.745749499842</c:v>
                </c:pt>
                <c:pt idx="453">
                  <c:v>17798.683940466115</c:v>
                </c:pt>
                <c:pt idx="454">
                  <c:v>17797.622819355576</c:v>
                </c:pt>
                <c:pt idx="455">
                  <c:v>17796.562386168232</c:v>
                </c:pt>
                <c:pt idx="456">
                  <c:v>17795.502640904077</c:v>
                </c:pt>
                <c:pt idx="457">
                  <c:v>17794.443583563101</c:v>
                </c:pt>
                <c:pt idx="458">
                  <c:v>17793.385214145324</c:v>
                </c:pt>
                <c:pt idx="459">
                  <c:v>17792.327532650728</c:v>
                </c:pt>
                <c:pt idx="460">
                  <c:v>17791.270539079327</c:v>
                </c:pt>
                <c:pt idx="461">
                  <c:v>17790.214233431107</c:v>
                </c:pt>
                <c:pt idx="462">
                  <c:v>17789.158615706081</c:v>
                </c:pt>
                <c:pt idx="463">
                  <c:v>17788.103685904243</c:v>
                </c:pt>
                <c:pt idx="464">
                  <c:v>17787.049444025582</c:v>
                </c:pt>
                <c:pt idx="465">
                  <c:v>17785.995890070124</c:v>
                </c:pt>
                <c:pt idx="466">
                  <c:v>17784.943024037853</c:v>
                </c:pt>
                <c:pt idx="467">
                  <c:v>17783.890845928767</c:v>
                </c:pt>
                <c:pt idx="468">
                  <c:v>17782.839355742872</c:v>
                </c:pt>
                <c:pt idx="469">
                  <c:v>17781.788553480153</c:v>
                </c:pt>
                <c:pt idx="470">
                  <c:v>17780.738439140638</c:v>
                </c:pt>
                <c:pt idx="471">
                  <c:v>17779.689012724302</c:v>
                </c:pt>
                <c:pt idx="472">
                  <c:v>17778.640274231158</c:v>
                </c:pt>
                <c:pt idx="473">
                  <c:v>17777.592223661202</c:v>
                </c:pt>
                <c:pt idx="474">
                  <c:v>17776.544861014438</c:v>
                </c:pt>
                <c:pt idx="475">
                  <c:v>17775.498186290857</c:v>
                </c:pt>
                <c:pt idx="476">
                  <c:v>17774.452199490468</c:v>
                </c:pt>
                <c:pt idx="477">
                  <c:v>17773.406900613267</c:v>
                </c:pt>
                <c:pt idx="478">
                  <c:v>17772.362289659253</c:v>
                </c:pt>
                <c:pt idx="479">
                  <c:v>17771.318366628424</c:v>
                </c:pt>
                <c:pt idx="480">
                  <c:v>17770.27513152079</c:v>
                </c:pt>
                <c:pt idx="481">
                  <c:v>17769.232584336343</c:v>
                </c:pt>
                <c:pt idx="482">
                  <c:v>17768.190725075077</c:v>
                </c:pt>
                <c:pt idx="483">
                  <c:v>17767.149553737006</c:v>
                </c:pt>
                <c:pt idx="484">
                  <c:v>17766.10907032212</c:v>
                </c:pt>
                <c:pt idx="485">
                  <c:v>17765.069274830432</c:v>
                </c:pt>
                <c:pt idx="486">
                  <c:v>17764.030167261924</c:v>
                </c:pt>
                <c:pt idx="487">
                  <c:v>17762.991747616601</c:v>
                </c:pt>
                <c:pt idx="488">
                  <c:v>17761.954015894476</c:v>
                </c:pt>
                <c:pt idx="489">
                  <c:v>17760.916972095529</c:v>
                </c:pt>
                <c:pt idx="490">
                  <c:v>17759.88061621978</c:v>
                </c:pt>
                <c:pt idx="491">
                  <c:v>17758.844948267215</c:v>
                </c:pt>
                <c:pt idx="492">
                  <c:v>17757.809968237834</c:v>
                </c:pt>
                <c:pt idx="493">
                  <c:v>17756.775676131649</c:v>
                </c:pt>
                <c:pt idx="494">
                  <c:v>17755.742071948644</c:v>
                </c:pt>
                <c:pt idx="495">
                  <c:v>17754.709155688837</c:v>
                </c:pt>
                <c:pt idx="496">
                  <c:v>17753.676927352215</c:v>
                </c:pt>
                <c:pt idx="497">
                  <c:v>17752.645386938781</c:v>
                </c:pt>
                <c:pt idx="498">
                  <c:v>17751.614534448534</c:v>
                </c:pt>
                <c:pt idx="499">
                  <c:v>17750.584369881479</c:v>
                </c:pt>
                <c:pt idx="500">
                  <c:v>17749.554893237604</c:v>
                </c:pt>
                <c:pt idx="501">
                  <c:v>17748.526104516925</c:v>
                </c:pt>
                <c:pt idx="502">
                  <c:v>17747.498003719429</c:v>
                </c:pt>
                <c:pt idx="503">
                  <c:v>17746.470590845132</c:v>
                </c:pt>
                <c:pt idx="504">
                  <c:v>17745.443865894009</c:v>
                </c:pt>
                <c:pt idx="505">
                  <c:v>17744.417828866084</c:v>
                </c:pt>
                <c:pt idx="506">
                  <c:v>17743.392479761351</c:v>
                </c:pt>
                <c:pt idx="507">
                  <c:v>17742.367818579798</c:v>
                </c:pt>
                <c:pt idx="508">
                  <c:v>17741.34384532144</c:v>
                </c:pt>
                <c:pt idx="509">
                  <c:v>17740.320559986259</c:v>
                </c:pt>
                <c:pt idx="510">
                  <c:v>17739.297962574274</c:v>
                </c:pt>
                <c:pt idx="511">
                  <c:v>17738.276053085476</c:v>
                </c:pt>
                <c:pt idx="512">
                  <c:v>17737.254831519866</c:v>
                </c:pt>
                <c:pt idx="513">
                  <c:v>17736.23429787745</c:v>
                </c:pt>
                <c:pt idx="514">
                  <c:v>17735.214452158209</c:v>
                </c:pt>
                <c:pt idx="515">
                  <c:v>17734.195294362169</c:v>
                </c:pt>
                <c:pt idx="516">
                  <c:v>17733.176824489321</c:v>
                </c:pt>
                <c:pt idx="517">
                  <c:v>17732.15904253965</c:v>
                </c:pt>
                <c:pt idx="518">
                  <c:v>17731.141948513174</c:v>
                </c:pt>
                <c:pt idx="519">
                  <c:v>17730.125542409882</c:v>
                </c:pt>
                <c:pt idx="520">
                  <c:v>17729.109824229778</c:v>
                </c:pt>
                <c:pt idx="521">
                  <c:v>17728.094793972869</c:v>
                </c:pt>
                <c:pt idx="522">
                  <c:v>17727.08045163914</c:v>
                </c:pt>
                <c:pt idx="523">
                  <c:v>17726.066797228606</c:v>
                </c:pt>
                <c:pt idx="524">
                  <c:v>17725.053830741253</c:v>
                </c:pt>
                <c:pt idx="525">
                  <c:v>17724.041552177099</c:v>
                </c:pt>
                <c:pt idx="526">
                  <c:v>17723.029961536129</c:v>
                </c:pt>
                <c:pt idx="527">
                  <c:v>17722.01905881834</c:v>
                </c:pt>
                <c:pt idx="528">
                  <c:v>17721.008844023745</c:v>
                </c:pt>
                <c:pt idx="529">
                  <c:v>17719.999317152342</c:v>
                </c:pt>
                <c:pt idx="530">
                  <c:v>17718.990478204127</c:v>
                </c:pt>
                <c:pt idx="531">
                  <c:v>17717.982327179096</c:v>
                </c:pt>
                <c:pt idx="532">
                  <c:v>17716.974864077252</c:v>
                </c:pt>
                <c:pt idx="533">
                  <c:v>17715.968088898604</c:v>
                </c:pt>
                <c:pt idx="534">
                  <c:v>17714.962001643136</c:v>
                </c:pt>
                <c:pt idx="535">
                  <c:v>17713.95660231086</c:v>
                </c:pt>
                <c:pt idx="536">
                  <c:v>17712.951890901779</c:v>
                </c:pt>
                <c:pt idx="537">
                  <c:v>17711.947867415874</c:v>
                </c:pt>
                <c:pt idx="538">
                  <c:v>17710.944531853165</c:v>
                </c:pt>
                <c:pt idx="539">
                  <c:v>17709.941884213644</c:v>
                </c:pt>
                <c:pt idx="540">
                  <c:v>17708.939924497306</c:v>
                </c:pt>
                <c:pt idx="541">
                  <c:v>17707.938652704164</c:v>
                </c:pt>
                <c:pt idx="542">
                  <c:v>17706.938068834206</c:v>
                </c:pt>
                <c:pt idx="543">
                  <c:v>17705.938172887436</c:v>
                </c:pt>
                <c:pt idx="544">
                  <c:v>17704.938964863853</c:v>
                </c:pt>
                <c:pt idx="545">
                  <c:v>17703.940444763466</c:v>
                </c:pt>
                <c:pt idx="546">
                  <c:v>17702.942612586263</c:v>
                </c:pt>
                <c:pt idx="547">
                  <c:v>17701.945468332247</c:v>
                </c:pt>
                <c:pt idx="548">
                  <c:v>17700.949012001416</c:v>
                </c:pt>
                <c:pt idx="549">
                  <c:v>17699.95324359378</c:v>
                </c:pt>
                <c:pt idx="550">
                  <c:v>17698.958163109328</c:v>
                </c:pt>
                <c:pt idx="551">
                  <c:v>17697.963770548071</c:v>
                </c:pt>
                <c:pt idx="552">
                  <c:v>17696.970065909994</c:v>
                </c:pt>
                <c:pt idx="553">
                  <c:v>17695.977049195113</c:v>
                </c:pt>
                <c:pt idx="554">
                  <c:v>17694.984720403412</c:v>
                </c:pt>
                <c:pt idx="555">
                  <c:v>17693.993079534906</c:v>
                </c:pt>
                <c:pt idx="556">
                  <c:v>17693.002126589588</c:v>
                </c:pt>
                <c:pt idx="557">
                  <c:v>17692.011861567458</c:v>
                </c:pt>
                <c:pt idx="558">
                  <c:v>17691.022284468512</c:v>
                </c:pt>
                <c:pt idx="559">
                  <c:v>17690.033395292754</c:v>
                </c:pt>
                <c:pt idx="560">
                  <c:v>17689.045194040191</c:v>
                </c:pt>
                <c:pt idx="561">
                  <c:v>17688.057680710815</c:v>
                </c:pt>
                <c:pt idx="562">
                  <c:v>17687.070855304621</c:v>
                </c:pt>
                <c:pt idx="563">
                  <c:v>17686.084717821625</c:v>
                </c:pt>
                <c:pt idx="564">
                  <c:v>17685.099268261809</c:v>
                </c:pt>
                <c:pt idx="565">
                  <c:v>17684.114506625188</c:v>
                </c:pt>
                <c:pt idx="566">
                  <c:v>17683.130432911752</c:v>
                </c:pt>
                <c:pt idx="567">
                  <c:v>17682.147047121503</c:v>
                </c:pt>
                <c:pt idx="568">
                  <c:v>17681.164349254446</c:v>
                </c:pt>
                <c:pt idx="569">
                  <c:v>17680.182339310573</c:v>
                </c:pt>
                <c:pt idx="570">
                  <c:v>17679.201017289888</c:v>
                </c:pt>
                <c:pt idx="571">
                  <c:v>17678.220383192402</c:v>
                </c:pt>
                <c:pt idx="572">
                  <c:v>17677.240437018092</c:v>
                </c:pt>
                <c:pt idx="573">
                  <c:v>17676.261178766974</c:v>
                </c:pt>
                <c:pt idx="574">
                  <c:v>17675.282608439044</c:v>
                </c:pt>
                <c:pt idx="575">
                  <c:v>17674.304726034305</c:v>
                </c:pt>
                <c:pt idx="576">
                  <c:v>17673.327531552753</c:v>
                </c:pt>
                <c:pt idx="577">
                  <c:v>17672.351024994387</c:v>
                </c:pt>
                <c:pt idx="578">
                  <c:v>17671.375206359215</c:v>
                </c:pt>
                <c:pt idx="579">
                  <c:v>17670.400075647223</c:v>
                </c:pt>
                <c:pt idx="580">
                  <c:v>17669.425632858431</c:v>
                </c:pt>
                <c:pt idx="581">
                  <c:v>17668.451877992822</c:v>
                </c:pt>
                <c:pt idx="582">
                  <c:v>17667.478811050398</c:v>
                </c:pt>
                <c:pt idx="583">
                  <c:v>17666.506432031169</c:v>
                </c:pt>
                <c:pt idx="584">
                  <c:v>17665.53474093512</c:v>
                </c:pt>
                <c:pt idx="585">
                  <c:v>17664.563737762266</c:v>
                </c:pt>
                <c:pt idx="586">
                  <c:v>17663.593422512597</c:v>
                </c:pt>
                <c:pt idx="587">
                  <c:v>17662.623795186115</c:v>
                </c:pt>
                <c:pt idx="588">
                  <c:v>17661.654855782828</c:v>
                </c:pt>
                <c:pt idx="589">
                  <c:v>17660.686604302718</c:v>
                </c:pt>
                <c:pt idx="590">
                  <c:v>17659.719040745804</c:v>
                </c:pt>
                <c:pt idx="591">
                  <c:v>17658.752165112084</c:v>
                </c:pt>
                <c:pt idx="592">
                  <c:v>17657.785977401541</c:v>
                </c:pt>
                <c:pt idx="593">
                  <c:v>17656.820477614197</c:v>
                </c:pt>
                <c:pt idx="594">
                  <c:v>17655.85566575003</c:v>
                </c:pt>
                <c:pt idx="595">
                  <c:v>17654.891541809062</c:v>
                </c:pt>
                <c:pt idx="596">
                  <c:v>17653.928105791278</c:v>
                </c:pt>
                <c:pt idx="597">
                  <c:v>17652.965357696678</c:v>
                </c:pt>
                <c:pt idx="598">
                  <c:v>17652.003297525273</c:v>
                </c:pt>
                <c:pt idx="599">
                  <c:v>17651.041925277052</c:v>
                </c:pt>
                <c:pt idx="600">
                  <c:v>17650.081240952022</c:v>
                </c:pt>
                <c:pt idx="601">
                  <c:v>17649.121244550181</c:v>
                </c:pt>
                <c:pt idx="602">
                  <c:v>17648.161936071527</c:v>
                </c:pt>
                <c:pt idx="603">
                  <c:v>17647.203315516061</c:v>
                </c:pt>
                <c:pt idx="604">
                  <c:v>17646.245382883782</c:v>
                </c:pt>
                <c:pt idx="605">
                  <c:v>17645.288138174696</c:v>
                </c:pt>
                <c:pt idx="606">
                  <c:v>17644.331581388797</c:v>
                </c:pt>
                <c:pt idx="607">
                  <c:v>17643.375712526082</c:v>
                </c:pt>
                <c:pt idx="608">
                  <c:v>17642.420531586562</c:v>
                </c:pt>
                <c:pt idx="609">
                  <c:v>17641.466038570223</c:v>
                </c:pt>
                <c:pt idx="610">
                  <c:v>17640.512233477079</c:v>
                </c:pt>
                <c:pt idx="611">
                  <c:v>17639.559116307122</c:v>
                </c:pt>
                <c:pt idx="612">
                  <c:v>17638.606687060346</c:v>
                </c:pt>
                <c:pt idx="613">
                  <c:v>17637.654945736769</c:v>
                </c:pt>
                <c:pt idx="614">
                  <c:v>17636.703892336373</c:v>
                </c:pt>
                <c:pt idx="615">
                  <c:v>17635.753526859167</c:v>
                </c:pt>
                <c:pt idx="616">
                  <c:v>17634.803849305154</c:v>
                </c:pt>
                <c:pt idx="617">
                  <c:v>17633.85485967432</c:v>
                </c:pt>
                <c:pt idx="618">
                  <c:v>17632.906557966686</c:v>
                </c:pt>
                <c:pt idx="619">
                  <c:v>17631.958944182232</c:v>
                </c:pt>
                <c:pt idx="620">
                  <c:v>17631.012018320973</c:v>
                </c:pt>
                <c:pt idx="621">
                  <c:v>17630.065780382902</c:v>
                </c:pt>
                <c:pt idx="622">
                  <c:v>17629.120230368007</c:v>
                </c:pt>
                <c:pt idx="623">
                  <c:v>17628.175368276316</c:v>
                </c:pt>
                <c:pt idx="624">
                  <c:v>17627.231194107801</c:v>
                </c:pt>
                <c:pt idx="625">
                  <c:v>17626.287707862477</c:v>
                </c:pt>
                <c:pt idx="626">
                  <c:v>17625.344909540352</c:v>
                </c:pt>
                <c:pt idx="627">
                  <c:v>17624.402799141404</c:v>
                </c:pt>
                <c:pt idx="628">
                  <c:v>17623.461376665651</c:v>
                </c:pt>
                <c:pt idx="629">
                  <c:v>17622.520642113082</c:v>
                </c:pt>
                <c:pt idx="630">
                  <c:v>17621.580595483705</c:v>
                </c:pt>
                <c:pt idx="631">
                  <c:v>17620.641236777512</c:v>
                </c:pt>
                <c:pt idx="632">
                  <c:v>17619.702565994507</c:v>
                </c:pt>
                <c:pt idx="633">
                  <c:v>17618.7645831347</c:v>
                </c:pt>
                <c:pt idx="634">
                  <c:v>17617.827288198074</c:v>
                </c:pt>
                <c:pt idx="635">
                  <c:v>17616.890681184632</c:v>
                </c:pt>
                <c:pt idx="636">
                  <c:v>17615.954762094389</c:v>
                </c:pt>
                <c:pt idx="637">
                  <c:v>17615.019530927322</c:v>
                </c:pt>
                <c:pt idx="638">
                  <c:v>17614.084987683455</c:v>
                </c:pt>
                <c:pt idx="639">
                  <c:v>17613.151132362767</c:v>
                </c:pt>
                <c:pt idx="640">
                  <c:v>17612.217964965275</c:v>
                </c:pt>
                <c:pt idx="641">
                  <c:v>17611.285485490971</c:v>
                </c:pt>
                <c:pt idx="642">
                  <c:v>17610.353693939847</c:v>
                </c:pt>
                <c:pt idx="643">
                  <c:v>17609.422590311919</c:v>
                </c:pt>
                <c:pt idx="644">
                  <c:v>17608.492174607178</c:v>
                </c:pt>
                <c:pt idx="645">
                  <c:v>17607.562446825621</c:v>
                </c:pt>
                <c:pt idx="646">
                  <c:v>17606.633406967259</c:v>
                </c:pt>
                <c:pt idx="647">
                  <c:v>17605.705055032082</c:v>
                </c:pt>
                <c:pt idx="648">
                  <c:v>17604.777391020096</c:v>
                </c:pt>
                <c:pt idx="649">
                  <c:v>17603.85041493129</c:v>
                </c:pt>
                <c:pt idx="650">
                  <c:v>17602.924126765683</c:v>
                </c:pt>
                <c:pt idx="651">
                  <c:v>17601.998526523264</c:v>
                </c:pt>
                <c:pt idx="652">
                  <c:v>17601.073614204026</c:v>
                </c:pt>
                <c:pt idx="653">
                  <c:v>17600.149389807979</c:v>
                </c:pt>
                <c:pt idx="654">
                  <c:v>17599.22585333512</c:v>
                </c:pt>
                <c:pt idx="655">
                  <c:v>17598.303004785452</c:v>
                </c:pt>
                <c:pt idx="656">
                  <c:v>17597.380844158975</c:v>
                </c:pt>
                <c:pt idx="657">
                  <c:v>17596.459371455676</c:v>
                </c:pt>
                <c:pt idx="658">
                  <c:v>17595.538586675575</c:v>
                </c:pt>
                <c:pt idx="659">
                  <c:v>17594.618489818658</c:v>
                </c:pt>
                <c:pt idx="660">
                  <c:v>17593.699080884933</c:v>
                </c:pt>
                <c:pt idx="661">
                  <c:v>17592.780359874396</c:v>
                </c:pt>
                <c:pt idx="662">
                  <c:v>17591.862326787043</c:v>
                </c:pt>
                <c:pt idx="663">
                  <c:v>17590.944981622881</c:v>
                </c:pt>
                <c:pt idx="664">
                  <c:v>17590.028324381899</c:v>
                </c:pt>
                <c:pt idx="665">
                  <c:v>17589.112355064117</c:v>
                </c:pt>
                <c:pt idx="666">
                  <c:v>17588.197073669526</c:v>
                </c:pt>
                <c:pt idx="667">
                  <c:v>17587.282480198111</c:v>
                </c:pt>
                <c:pt idx="668">
                  <c:v>17586.368574649896</c:v>
                </c:pt>
                <c:pt idx="669">
                  <c:v>17585.455357024861</c:v>
                </c:pt>
                <c:pt idx="670">
                  <c:v>17584.542827323021</c:v>
                </c:pt>
                <c:pt idx="671">
                  <c:v>17583.630985544365</c:v>
                </c:pt>
                <c:pt idx="672">
                  <c:v>17582.719831688897</c:v>
                </c:pt>
                <c:pt idx="673">
                  <c:v>17581.809365756617</c:v>
                </c:pt>
                <c:pt idx="674">
                  <c:v>17580.899587747524</c:v>
                </c:pt>
                <c:pt idx="675">
                  <c:v>17579.990497661624</c:v>
                </c:pt>
                <c:pt idx="676">
                  <c:v>17579.082095498914</c:v>
                </c:pt>
                <c:pt idx="677">
                  <c:v>17578.174381259389</c:v>
                </c:pt>
                <c:pt idx="678">
                  <c:v>17577.267354943055</c:v>
                </c:pt>
                <c:pt idx="679">
                  <c:v>17576.361016549898</c:v>
                </c:pt>
                <c:pt idx="680">
                  <c:v>17575.455366079943</c:v>
                </c:pt>
                <c:pt idx="681">
                  <c:v>17574.550403533172</c:v>
                </c:pt>
                <c:pt idx="682">
                  <c:v>17573.64612890959</c:v>
                </c:pt>
                <c:pt idx="683">
                  <c:v>17572.742542209195</c:v>
                </c:pt>
                <c:pt idx="684">
                  <c:v>17571.839643431987</c:v>
                </c:pt>
                <c:pt idx="685">
                  <c:v>17570.937432577972</c:v>
                </c:pt>
                <c:pt idx="686">
                  <c:v>17570.035909647144</c:v>
                </c:pt>
                <c:pt idx="687">
                  <c:v>17569.1350746395</c:v>
                </c:pt>
                <c:pt idx="688">
                  <c:v>17568.234927555051</c:v>
                </c:pt>
                <c:pt idx="689">
                  <c:v>17567.335468393783</c:v>
                </c:pt>
                <c:pt idx="690">
                  <c:v>17566.43669715571</c:v>
                </c:pt>
                <c:pt idx="691">
                  <c:v>17565.538613840821</c:v>
                </c:pt>
                <c:pt idx="692">
                  <c:v>17564.64121844912</c:v>
                </c:pt>
                <c:pt idx="693">
                  <c:v>17563.74451098061</c:v>
                </c:pt>
                <c:pt idx="694">
                  <c:v>17562.848491435285</c:v>
                </c:pt>
                <c:pt idx="695">
                  <c:v>17561.953159813158</c:v>
                </c:pt>
                <c:pt idx="696">
                  <c:v>17561.058516114215</c:v>
                </c:pt>
                <c:pt idx="697">
                  <c:v>17560.164560338453</c:v>
                </c:pt>
                <c:pt idx="698">
                  <c:v>17559.271292485886</c:v>
                </c:pt>
                <c:pt idx="699">
                  <c:v>17558.378712556503</c:v>
                </c:pt>
                <c:pt idx="700">
                  <c:v>17557.486820550312</c:v>
                </c:pt>
                <c:pt idx="701">
                  <c:v>17556.595616467312</c:v>
                </c:pt>
                <c:pt idx="702">
                  <c:v>17555.705100307492</c:v>
                </c:pt>
                <c:pt idx="703">
                  <c:v>17554.815272070868</c:v>
                </c:pt>
                <c:pt idx="704">
                  <c:v>17553.926131757427</c:v>
                </c:pt>
                <c:pt idx="705">
                  <c:v>17553.037679367175</c:v>
                </c:pt>
                <c:pt idx="706">
                  <c:v>17552.149914900121</c:v>
                </c:pt>
                <c:pt idx="707">
                  <c:v>17551.262838356244</c:v>
                </c:pt>
                <c:pt idx="708">
                  <c:v>17550.376449735559</c:v>
                </c:pt>
                <c:pt idx="709">
                  <c:v>17549.490749038061</c:v>
                </c:pt>
                <c:pt idx="710">
                  <c:v>17548.605736263751</c:v>
                </c:pt>
                <c:pt idx="711">
                  <c:v>17547.721411412633</c:v>
                </c:pt>
                <c:pt idx="712">
                  <c:v>17546.837774484702</c:v>
                </c:pt>
                <c:pt idx="713">
                  <c:v>17545.954825479959</c:v>
                </c:pt>
                <c:pt idx="714">
                  <c:v>17545.072564398404</c:v>
                </c:pt>
                <c:pt idx="715">
                  <c:v>17544.190991240041</c:v>
                </c:pt>
                <c:pt idx="716">
                  <c:v>17543.310106004865</c:v>
                </c:pt>
                <c:pt idx="717">
                  <c:v>17542.429908692873</c:v>
                </c:pt>
                <c:pt idx="718">
                  <c:v>17541.550399304077</c:v>
                </c:pt>
                <c:pt idx="719">
                  <c:v>17540.671577838457</c:v>
                </c:pt>
                <c:pt idx="720">
                  <c:v>17539.79344429604</c:v>
                </c:pt>
                <c:pt idx="721">
                  <c:v>17538.915998676799</c:v>
                </c:pt>
                <c:pt idx="722">
                  <c:v>17538.03924098075</c:v>
                </c:pt>
                <c:pt idx="723">
                  <c:v>17537.163171207896</c:v>
                </c:pt>
                <c:pt idx="724">
                  <c:v>17536.287789358219</c:v>
                </c:pt>
                <c:pt idx="725">
                  <c:v>17535.413095431741</c:v>
                </c:pt>
                <c:pt idx="726">
                  <c:v>17534.53908942845</c:v>
                </c:pt>
                <c:pt idx="727">
                  <c:v>17533.66577134834</c:v>
                </c:pt>
                <c:pt idx="728">
                  <c:v>17532.793141191425</c:v>
                </c:pt>
                <c:pt idx="729">
                  <c:v>17531.921198957694</c:v>
                </c:pt>
                <c:pt idx="730">
                  <c:v>17531.049944647151</c:v>
                </c:pt>
                <c:pt idx="731">
                  <c:v>17530.179378259803</c:v>
                </c:pt>
                <c:pt idx="732">
                  <c:v>17529.309499795636</c:v>
                </c:pt>
                <c:pt idx="733">
                  <c:v>17528.440309254667</c:v>
                </c:pt>
                <c:pt idx="734">
                  <c:v>17527.571806636872</c:v>
                </c:pt>
                <c:pt idx="735">
                  <c:v>17526.703991942282</c:v>
                </c:pt>
                <c:pt idx="736">
                  <c:v>17525.836865170873</c:v>
                </c:pt>
                <c:pt idx="737">
                  <c:v>17524.970426322641</c:v>
                </c:pt>
                <c:pt idx="738">
                  <c:v>17524.104675397615</c:v>
                </c:pt>
                <c:pt idx="739">
                  <c:v>17523.239612395766</c:v>
                </c:pt>
                <c:pt idx="740">
                  <c:v>17522.375237317112</c:v>
                </c:pt>
                <c:pt idx="741">
                  <c:v>17521.511550161646</c:v>
                </c:pt>
                <c:pt idx="742">
                  <c:v>17520.648550929363</c:v>
                </c:pt>
                <c:pt idx="743">
                  <c:v>17519.786239620276</c:v>
                </c:pt>
                <c:pt idx="744">
                  <c:v>17518.92461623437</c:v>
                </c:pt>
                <c:pt idx="745">
                  <c:v>17518.063680771658</c:v>
                </c:pt>
                <c:pt idx="746">
                  <c:v>17517.203433232135</c:v>
                </c:pt>
                <c:pt idx="747">
                  <c:v>17516.343873615791</c:v>
                </c:pt>
                <c:pt idx="748">
                  <c:v>17515.485001922647</c:v>
                </c:pt>
                <c:pt idx="749">
                  <c:v>17514.626818152683</c:v>
                </c:pt>
                <c:pt idx="750">
                  <c:v>17513.769322305907</c:v>
                </c:pt>
                <c:pt idx="751">
                  <c:v>17512.912514382326</c:v>
                </c:pt>
                <c:pt idx="752">
                  <c:v>17512.056394381929</c:v>
                </c:pt>
                <c:pt idx="753">
                  <c:v>17511.200962304723</c:v>
                </c:pt>
                <c:pt idx="754">
                  <c:v>17510.346218150698</c:v>
                </c:pt>
                <c:pt idx="755">
                  <c:v>17509.492161919872</c:v>
                </c:pt>
                <c:pt idx="756">
                  <c:v>17508.638793612234</c:v>
                </c:pt>
                <c:pt idx="757">
                  <c:v>17507.786113227776</c:v>
                </c:pt>
                <c:pt idx="758">
                  <c:v>17506.934120766509</c:v>
                </c:pt>
                <c:pt idx="759">
                  <c:v>17506.082816228431</c:v>
                </c:pt>
                <c:pt idx="760">
                  <c:v>17505.232199613543</c:v>
                </c:pt>
                <c:pt idx="761">
                  <c:v>17504.382270921844</c:v>
                </c:pt>
                <c:pt idx="762">
                  <c:v>17503.533030153332</c:v>
                </c:pt>
                <c:pt idx="763">
                  <c:v>17502.684477308008</c:v>
                </c:pt>
                <c:pt idx="764">
                  <c:v>17501.836612385872</c:v>
                </c:pt>
                <c:pt idx="765">
                  <c:v>17500.989435386928</c:v>
                </c:pt>
                <c:pt idx="766">
                  <c:v>17500.142946311174</c:v>
                </c:pt>
                <c:pt idx="767">
                  <c:v>17499.297145158598</c:v>
                </c:pt>
                <c:pt idx="768">
                  <c:v>17498.452031929217</c:v>
                </c:pt>
                <c:pt idx="769">
                  <c:v>17497.607606623023</c:v>
                </c:pt>
                <c:pt idx="770">
                  <c:v>17496.763869240021</c:v>
                </c:pt>
                <c:pt idx="771">
                  <c:v>17495.920819780204</c:v>
                </c:pt>
                <c:pt idx="772">
                  <c:v>17495.078458243574</c:v>
                </c:pt>
                <c:pt idx="773">
                  <c:v>17494.236784630135</c:v>
                </c:pt>
                <c:pt idx="774">
                  <c:v>17493.395798939884</c:v>
                </c:pt>
                <c:pt idx="775">
                  <c:v>17492.555501172821</c:v>
                </c:pt>
                <c:pt idx="776">
                  <c:v>17491.71589132895</c:v>
                </c:pt>
                <c:pt idx="777">
                  <c:v>17490.876969408258</c:v>
                </c:pt>
                <c:pt idx="778">
                  <c:v>17490.038735410762</c:v>
                </c:pt>
                <c:pt idx="779">
                  <c:v>17489.201189336451</c:v>
                </c:pt>
                <c:pt idx="780">
                  <c:v>17488.364331185334</c:v>
                </c:pt>
                <c:pt idx="781">
                  <c:v>17487.528160957405</c:v>
                </c:pt>
                <c:pt idx="782">
                  <c:v>17486.692678652653</c:v>
                </c:pt>
                <c:pt idx="783">
                  <c:v>17485.857884271103</c:v>
                </c:pt>
                <c:pt idx="784">
                  <c:v>17485.02377781273</c:v>
                </c:pt>
                <c:pt idx="785">
                  <c:v>17484.190359277552</c:v>
                </c:pt>
                <c:pt idx="786">
                  <c:v>17483.357628665563</c:v>
                </c:pt>
                <c:pt idx="787">
                  <c:v>17482.52558597676</c:v>
                </c:pt>
                <c:pt idx="788">
                  <c:v>17481.694231211146</c:v>
                </c:pt>
                <c:pt idx="789">
                  <c:v>17480.863564368716</c:v>
                </c:pt>
                <c:pt idx="790">
                  <c:v>17480.033585449484</c:v>
                </c:pt>
                <c:pt idx="791">
                  <c:v>17479.204294453437</c:v>
                </c:pt>
                <c:pt idx="792">
                  <c:v>17478.375691380577</c:v>
                </c:pt>
                <c:pt idx="793">
                  <c:v>17477.547776230902</c:v>
                </c:pt>
                <c:pt idx="794">
                  <c:v>17476.720549004422</c:v>
                </c:pt>
                <c:pt idx="795">
                  <c:v>17475.894009701125</c:v>
                </c:pt>
                <c:pt idx="796">
                  <c:v>17475.068158321021</c:v>
                </c:pt>
                <c:pt idx="797">
                  <c:v>17474.2429948641</c:v>
                </c:pt>
                <c:pt idx="798">
                  <c:v>17473.418519330371</c:v>
                </c:pt>
                <c:pt idx="799">
                  <c:v>17472.594731719826</c:v>
                </c:pt>
                <c:pt idx="800">
                  <c:v>17471.771632032473</c:v>
                </c:pt>
                <c:pt idx="801">
                  <c:v>17470.949220268314</c:v>
                </c:pt>
                <c:pt idx="802">
                  <c:v>17470.127496427333</c:v>
                </c:pt>
                <c:pt idx="803">
                  <c:v>17469.30646050955</c:v>
                </c:pt>
                <c:pt idx="804">
                  <c:v>17468.486112514944</c:v>
                </c:pt>
                <c:pt idx="805">
                  <c:v>17467.666452443536</c:v>
                </c:pt>
                <c:pt idx="806">
                  <c:v>17466.847480295313</c:v>
                </c:pt>
                <c:pt idx="807">
                  <c:v>17466.029196070274</c:v>
                </c:pt>
                <c:pt idx="808">
                  <c:v>17465.211599768434</c:v>
                </c:pt>
                <c:pt idx="809">
                  <c:v>17464.394691389767</c:v>
                </c:pt>
                <c:pt idx="810">
                  <c:v>17463.578470934302</c:v>
                </c:pt>
                <c:pt idx="811">
                  <c:v>17462.762938402029</c:v>
                </c:pt>
                <c:pt idx="812">
                  <c:v>17461.948093792929</c:v>
                </c:pt>
                <c:pt idx="813">
                  <c:v>17461.133937107028</c:v>
                </c:pt>
                <c:pt idx="814">
                  <c:v>17460.320468344307</c:v>
                </c:pt>
                <c:pt idx="815">
                  <c:v>17459.507687504789</c:v>
                </c:pt>
                <c:pt idx="816">
                  <c:v>17458.695594588447</c:v>
                </c:pt>
                <c:pt idx="817">
                  <c:v>17457.884189595294</c:v>
                </c:pt>
                <c:pt idx="818">
                  <c:v>17457.073472525331</c:v>
                </c:pt>
                <c:pt idx="819">
                  <c:v>17456.263443378553</c:v>
                </c:pt>
                <c:pt idx="820">
                  <c:v>17455.45410215497</c:v>
                </c:pt>
                <c:pt idx="821">
                  <c:v>17454.645448854579</c:v>
                </c:pt>
                <c:pt idx="822">
                  <c:v>17453.837483477368</c:v>
                </c:pt>
                <c:pt idx="823">
                  <c:v>17453.030206023348</c:v>
                </c:pt>
                <c:pt idx="824">
                  <c:v>17452.223616492513</c:v>
                </c:pt>
                <c:pt idx="825">
                  <c:v>17451.417714884872</c:v>
                </c:pt>
                <c:pt idx="826">
                  <c:v>17450.612501200416</c:v>
                </c:pt>
                <c:pt idx="827">
                  <c:v>17449.807975439147</c:v>
                </c:pt>
                <c:pt idx="828">
                  <c:v>17449.004137601074</c:v>
                </c:pt>
                <c:pt idx="829">
                  <c:v>17448.200987686178</c:v>
                </c:pt>
                <c:pt idx="830">
                  <c:v>17447.39852569448</c:v>
                </c:pt>
                <c:pt idx="831">
                  <c:v>17446.59675162597</c:v>
                </c:pt>
                <c:pt idx="832">
                  <c:v>17445.79566548064</c:v>
                </c:pt>
                <c:pt idx="833">
                  <c:v>17444.995267258506</c:v>
                </c:pt>
                <c:pt idx="834">
                  <c:v>17444.195556959552</c:v>
                </c:pt>
                <c:pt idx="835">
                  <c:v>17443.396534583801</c:v>
                </c:pt>
                <c:pt idx="836">
                  <c:v>17442.598200131226</c:v>
                </c:pt>
              </c:numCache>
            </c:numRef>
          </c:yVal>
          <c:smooth val="0"/>
          <c:extLst>
            <c:ext xmlns:c16="http://schemas.microsoft.com/office/drawing/2014/chart" uri="{C3380CC4-5D6E-409C-BE32-E72D297353CC}">
              <c16:uniqueId val="{00000000-45D0-4250-8AA4-3F5BDB93F78E}"/>
            </c:ext>
          </c:extLst>
        </c:ser>
        <c:ser>
          <c:idx val="2"/>
          <c:order val="1"/>
          <c:tx>
            <c:strRef>
              <c:f>'A4_MR2030&amp;49&amp;50&amp;69'!$AG$23</c:f>
              <c:strCache>
                <c:ptCount val="1"/>
                <c:pt idx="0">
                  <c:v>TR Space  </c:v>
                </c:pt>
              </c:strCache>
            </c:strRef>
          </c:tx>
          <c:spPr>
            <a:ln w="38100" cap="rnd">
              <a:solidFill>
                <a:srgbClr val="FF0000"/>
              </a:solidFill>
              <a:prstDash val="sysDot"/>
              <a:round/>
            </a:ln>
            <a:effectLst/>
          </c:spPr>
          <c:marker>
            <c:symbol val="none"/>
          </c:marker>
          <c:xVal>
            <c:numRef>
              <c:f>'A4_MR2030&amp;49&amp;50&amp;69'!$AD$24:$AD$860</c:f>
              <c:numCache>
                <c:formatCode>#,##0.00</c:formatCode>
                <c:ptCount val="837"/>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numCache>
            </c:numRef>
          </c:xVal>
          <c:yVal>
            <c:numRef>
              <c:f>'A4_MR2030&amp;49&amp;50&amp;69'!$AG$24:$AG$860</c:f>
              <c:numCache>
                <c:formatCode>#,##0.00</c:formatCode>
                <c:ptCount val="837"/>
                <c:pt idx="1">
                  <c:v>2.4079862040360323</c:v>
                </c:pt>
                <c:pt idx="2">
                  <c:v>4.7522719953935439</c:v>
                </c:pt>
                <c:pt idx="3">
                  <c:v>7.032857374072532</c:v>
                </c:pt>
                <c:pt idx="4">
                  <c:v>9.2497423400730003</c:v>
                </c:pt>
                <c:pt idx="5">
                  <c:v>11.443279724832216</c:v>
                </c:pt>
                <c:pt idx="6">
                  <c:v>13.65839416463349</c:v>
                </c:pt>
                <c:pt idx="7">
                  <c:v>15.848994769379706</c:v>
                </c:pt>
                <c:pt idx="8">
                  <c:v>18.015081539070867</c:v>
                </c:pt>
                <c:pt idx="9">
                  <c:v>20.156654473706975</c:v>
                </c:pt>
                <c:pt idx="10">
                  <c:v>22.27371357328802</c:v>
                </c:pt>
                <c:pt idx="11">
                  <c:v>24.366258837814016</c:v>
                </c:pt>
                <c:pt idx="12">
                  <c:v>26.43429026728495</c:v>
                </c:pt>
                <c:pt idx="13">
                  <c:v>28.477807861700825</c:v>
                </c:pt>
                <c:pt idx="14">
                  <c:v>30.496811621061649</c:v>
                </c:pt>
                <c:pt idx="15">
                  <c:v>32.491301545367413</c:v>
                </c:pt>
                <c:pt idx="16">
                  <c:v>34.461277634618121</c:v>
                </c:pt>
                <c:pt idx="17">
                  <c:v>36.406739888813767</c:v>
                </c:pt>
                <c:pt idx="18">
                  <c:v>38.327688307954361</c:v>
                </c:pt>
                <c:pt idx="19">
                  <c:v>40.224122892039908</c:v>
                </c:pt>
                <c:pt idx="20">
                  <c:v>42.096043641070395</c:v>
                </c:pt>
                <c:pt idx="21">
                  <c:v>43.943450555045821</c:v>
                </c:pt>
                <c:pt idx="22">
                  <c:v>45.766343633966187</c:v>
                </c:pt>
                <c:pt idx="23">
                  <c:v>47.615258438221133</c:v>
                </c:pt>
                <c:pt idx="24">
                  <c:v>49.613253134541857</c:v>
                </c:pt>
                <c:pt idx="25">
                  <c:v>51.605228336576893</c:v>
                </c:pt>
                <c:pt idx="26">
                  <c:v>53.591184044326269</c:v>
                </c:pt>
                <c:pt idx="27">
                  <c:v>55.571120257789985</c:v>
                </c:pt>
                <c:pt idx="28">
                  <c:v>57.545036976968021</c:v>
                </c:pt>
                <c:pt idx="29">
                  <c:v>59.512934201860382</c:v>
                </c:pt>
                <c:pt idx="30">
                  <c:v>61.474811932467091</c:v>
                </c:pt>
                <c:pt idx="31">
                  <c:v>63.430670168788126</c:v>
                </c:pt>
                <c:pt idx="32">
                  <c:v>65.38050891082348</c:v>
                </c:pt>
                <c:pt idx="33">
                  <c:v>67.324328158573181</c:v>
                </c:pt>
                <c:pt idx="34">
                  <c:v>69.262127912037201</c:v>
                </c:pt>
                <c:pt idx="35">
                  <c:v>71.193908171215568</c:v>
                </c:pt>
                <c:pt idx="36">
                  <c:v>73.119668936108255</c:v>
                </c:pt>
                <c:pt idx="37">
                  <c:v>75.03941020671526</c:v>
                </c:pt>
                <c:pt idx="38">
                  <c:v>76.953131983036613</c:v>
                </c:pt>
                <c:pt idx="39">
                  <c:v>78.860834265072299</c:v>
                </c:pt>
                <c:pt idx="40">
                  <c:v>80.762517052822318</c:v>
                </c:pt>
                <c:pt idx="41">
                  <c:v>82.658180346286628</c:v>
                </c:pt>
                <c:pt idx="42">
                  <c:v>84.547824145465313</c:v>
                </c:pt>
                <c:pt idx="43">
                  <c:v>86.431448450358346</c:v>
                </c:pt>
                <c:pt idx="44">
                  <c:v>88.309053260965655</c:v>
                </c:pt>
                <c:pt idx="45">
                  <c:v>90.180638577287326</c:v>
                </c:pt>
                <c:pt idx="46">
                  <c:v>92.046204399323315</c:v>
                </c:pt>
                <c:pt idx="47">
                  <c:v>93.905750727073638</c:v>
                </c:pt>
                <c:pt idx="48">
                  <c:v>95.759277560538294</c:v>
                </c:pt>
                <c:pt idx="49">
                  <c:v>97.606784899717283</c:v>
                </c:pt>
                <c:pt idx="50">
                  <c:v>99.44827274461062</c:v>
                </c:pt>
                <c:pt idx="51">
                  <c:v>101.28374109521828</c:v>
                </c:pt>
                <c:pt idx="52">
                  <c:v>103.11318995154024</c:v>
                </c:pt>
                <c:pt idx="53">
                  <c:v>104.93661931357656</c:v>
                </c:pt>
                <c:pt idx="54">
                  <c:v>106.75402918132721</c:v>
                </c:pt>
                <c:pt idx="55">
                  <c:v>108.56541955479217</c:v>
                </c:pt>
                <c:pt idx="56">
                  <c:v>110.37079043397148</c:v>
                </c:pt>
                <c:pt idx="57">
                  <c:v>112.17014181886513</c:v>
                </c:pt>
                <c:pt idx="58">
                  <c:v>113.96347370947306</c:v>
                </c:pt>
                <c:pt idx="59">
                  <c:v>115.75078610579537</c:v>
                </c:pt>
                <c:pt idx="60">
                  <c:v>117.53207900783201</c:v>
                </c:pt>
                <c:pt idx="61">
                  <c:v>119.30735241558295</c:v>
                </c:pt>
                <c:pt idx="62">
                  <c:v>121.07660632904826</c:v>
                </c:pt>
                <c:pt idx="63">
                  <c:v>122.83984074822787</c:v>
                </c:pt>
                <c:pt idx="64">
                  <c:v>124.59705567312183</c:v>
                </c:pt>
                <c:pt idx="65">
                  <c:v>126.34825110373011</c:v>
                </c:pt>
                <c:pt idx="66">
                  <c:v>128.09342704005275</c:v>
                </c:pt>
                <c:pt idx="67">
                  <c:v>129.83258348208966</c:v>
                </c:pt>
                <c:pt idx="68">
                  <c:v>131.56572042984095</c:v>
                </c:pt>
                <c:pt idx="69">
                  <c:v>133.29283788330656</c:v>
                </c:pt>
                <c:pt idx="70">
                  <c:v>135.01393584248649</c:v>
                </c:pt>
                <c:pt idx="71">
                  <c:v>136.72901430738077</c:v>
                </c:pt>
                <c:pt idx="72">
                  <c:v>138.43807327798939</c:v>
                </c:pt>
                <c:pt idx="73">
                  <c:v>140.14111275431227</c:v>
                </c:pt>
                <c:pt idx="74">
                  <c:v>141.83813273634954</c:v>
                </c:pt>
                <c:pt idx="75">
                  <c:v>143.52913322410112</c:v>
                </c:pt>
                <c:pt idx="76">
                  <c:v>145.21411421756702</c:v>
                </c:pt>
                <c:pt idx="77">
                  <c:v>146.89307571674735</c:v>
                </c:pt>
                <c:pt idx="78">
                  <c:v>148.56601772164191</c:v>
                </c:pt>
                <c:pt idx="79">
                  <c:v>150.23294023225083</c:v>
                </c:pt>
                <c:pt idx="80">
                  <c:v>151.89384324857406</c:v>
                </c:pt>
                <c:pt idx="81">
                  <c:v>153.54872677061167</c:v>
                </c:pt>
                <c:pt idx="82">
                  <c:v>155.19759079836354</c:v>
                </c:pt>
                <c:pt idx="83">
                  <c:v>156.84043533182981</c:v>
                </c:pt>
                <c:pt idx="84">
                  <c:v>158.47726037101037</c:v>
                </c:pt>
                <c:pt idx="85">
                  <c:v>160.10806591590529</c:v>
                </c:pt>
                <c:pt idx="86">
                  <c:v>161.73285196651449</c:v>
                </c:pt>
                <c:pt idx="87">
                  <c:v>163.37619792994559</c:v>
                </c:pt>
                <c:pt idx="88">
                  <c:v>165.05355141476201</c:v>
                </c:pt>
                <c:pt idx="89">
                  <c:v>166.7263473121304</c:v>
                </c:pt>
                <c:pt idx="90">
                  <c:v>168.39458562205076</c:v>
                </c:pt>
                <c:pt idx="91">
                  <c:v>170.05826634452319</c:v>
                </c:pt>
                <c:pt idx="92">
                  <c:v>171.71738947954756</c:v>
                </c:pt>
                <c:pt idx="93">
                  <c:v>173.37195502712396</c:v>
                </c:pt>
                <c:pt idx="94">
                  <c:v>175.02196298725244</c:v>
                </c:pt>
                <c:pt idx="95">
                  <c:v>176.66741335993285</c:v>
                </c:pt>
                <c:pt idx="96">
                  <c:v>178.30830614516523</c:v>
                </c:pt>
                <c:pt idx="97">
                  <c:v>179.94464134294969</c:v>
                </c:pt>
                <c:pt idx="98">
                  <c:v>181.57641895328612</c:v>
                </c:pt>
                <c:pt idx="99">
                  <c:v>183.20363897617457</c:v>
                </c:pt>
                <c:pt idx="100">
                  <c:v>184.82630141161499</c:v>
                </c:pt>
                <c:pt idx="101">
                  <c:v>186.44440625960746</c:v>
                </c:pt>
                <c:pt idx="102">
                  <c:v>188.0579535201519</c:v>
                </c:pt>
                <c:pt idx="103">
                  <c:v>189.66694319324836</c:v>
                </c:pt>
                <c:pt idx="104">
                  <c:v>191.2713752788969</c:v>
                </c:pt>
                <c:pt idx="105">
                  <c:v>192.87124977709735</c:v>
                </c:pt>
                <c:pt idx="106">
                  <c:v>194.46656668784985</c:v>
                </c:pt>
                <c:pt idx="107">
                  <c:v>196.05732601115432</c:v>
                </c:pt>
                <c:pt idx="108">
                  <c:v>197.64352774701078</c:v>
                </c:pt>
                <c:pt idx="109">
                  <c:v>199.22517189541932</c:v>
                </c:pt>
                <c:pt idx="110">
                  <c:v>200.80225845637983</c:v>
                </c:pt>
                <c:pt idx="111">
                  <c:v>202.37478742989234</c:v>
                </c:pt>
                <c:pt idx="112">
                  <c:v>203.94275881595689</c:v>
                </c:pt>
                <c:pt idx="113">
                  <c:v>205.50617261457339</c:v>
                </c:pt>
                <c:pt idx="114">
                  <c:v>207.06502882574196</c:v>
                </c:pt>
                <c:pt idx="115">
                  <c:v>208.61932744946247</c:v>
                </c:pt>
                <c:pt idx="116">
                  <c:v>210.16906848573501</c:v>
                </c:pt>
                <c:pt idx="117">
                  <c:v>211.71425193455954</c:v>
                </c:pt>
                <c:pt idx="118">
                  <c:v>213.25487779593612</c:v>
                </c:pt>
                <c:pt idx="119">
                  <c:v>214.79094606986465</c:v>
                </c:pt>
                <c:pt idx="120">
                  <c:v>216.32245675634528</c:v>
                </c:pt>
                <c:pt idx="121">
                  <c:v>217.84940985537784</c:v>
                </c:pt>
                <c:pt idx="122">
                  <c:v>219.37180536696246</c:v>
                </c:pt>
                <c:pt idx="123">
                  <c:v>220.88964329109899</c:v>
                </c:pt>
                <c:pt idx="124">
                  <c:v>222.40292362778763</c:v>
                </c:pt>
                <c:pt idx="125">
                  <c:v>223.91164637702823</c:v>
                </c:pt>
                <c:pt idx="126">
                  <c:v>225.4158115388208</c:v>
                </c:pt>
                <c:pt idx="127">
                  <c:v>226.91541911316546</c:v>
                </c:pt>
                <c:pt idx="128">
                  <c:v>228.41046910006204</c:v>
                </c:pt>
                <c:pt idx="129">
                  <c:v>229.90096149951066</c:v>
                </c:pt>
                <c:pt idx="130">
                  <c:v>231.38689631151126</c:v>
                </c:pt>
                <c:pt idx="131">
                  <c:v>232.86827353606395</c:v>
                </c:pt>
                <c:pt idx="132">
                  <c:v>234.34509317316855</c:v>
                </c:pt>
                <c:pt idx="133">
                  <c:v>235.8173552228252</c:v>
                </c:pt>
                <c:pt idx="134">
                  <c:v>237.28505968503387</c:v>
                </c:pt>
                <c:pt idx="135">
                  <c:v>238.74820655979451</c:v>
                </c:pt>
                <c:pt idx="136">
                  <c:v>240.2067958471072</c:v>
                </c:pt>
                <c:pt idx="137">
                  <c:v>241.66082754697189</c:v>
                </c:pt>
                <c:pt idx="138">
                  <c:v>243.11030165938854</c:v>
                </c:pt>
                <c:pt idx="139">
                  <c:v>244.55521818435724</c:v>
                </c:pt>
                <c:pt idx="140">
                  <c:v>245.99557712187797</c:v>
                </c:pt>
                <c:pt idx="141">
                  <c:v>247.43137847195069</c:v>
                </c:pt>
                <c:pt idx="142">
                  <c:v>248.86262223457541</c:v>
                </c:pt>
                <c:pt idx="143">
                  <c:v>250.28930840975207</c:v>
                </c:pt>
                <c:pt idx="144">
                  <c:v>251.71143699748077</c:v>
                </c:pt>
                <c:pt idx="145">
                  <c:v>253.12900799776153</c:v>
                </c:pt>
                <c:pt idx="146">
                  <c:v>254.54202141059423</c:v>
                </c:pt>
                <c:pt idx="147">
                  <c:v>255.95047723597901</c:v>
                </c:pt>
                <c:pt idx="148">
                  <c:v>257.3543754739157</c:v>
                </c:pt>
                <c:pt idx="149">
                  <c:v>258.75371612440443</c:v>
                </c:pt>
                <c:pt idx="150">
                  <c:v>260.14849918744522</c:v>
                </c:pt>
                <c:pt idx="151">
                  <c:v>261.53872466303795</c:v>
                </c:pt>
                <c:pt idx="152">
                  <c:v>262.92439255118273</c:v>
                </c:pt>
                <c:pt idx="153">
                  <c:v>264.30550285187951</c:v>
                </c:pt>
                <c:pt idx="154">
                  <c:v>265.68205556512828</c:v>
                </c:pt>
                <c:pt idx="155">
                  <c:v>267.05405069092905</c:v>
                </c:pt>
                <c:pt idx="156">
                  <c:v>268.42148822928181</c:v>
                </c:pt>
                <c:pt idx="157">
                  <c:v>269.78436818018668</c:v>
                </c:pt>
                <c:pt idx="158">
                  <c:v>271.14269054364348</c:v>
                </c:pt>
                <c:pt idx="159">
                  <c:v>272.49645531965228</c:v>
                </c:pt>
                <c:pt idx="160">
                  <c:v>273.84566250821302</c:v>
                </c:pt>
                <c:pt idx="161">
                  <c:v>275.19031210932593</c:v>
                </c:pt>
                <c:pt idx="162">
                  <c:v>276.53040412299066</c:v>
                </c:pt>
                <c:pt idx="163">
                  <c:v>277.86593854920756</c:v>
                </c:pt>
                <c:pt idx="164">
                  <c:v>279.19691538797633</c:v>
                </c:pt>
                <c:pt idx="165">
                  <c:v>280.52333463929716</c:v>
                </c:pt>
                <c:pt idx="166">
                  <c:v>281.84519630317004</c:v>
                </c:pt>
                <c:pt idx="167">
                  <c:v>283.16250037959492</c:v>
                </c:pt>
                <c:pt idx="168">
                  <c:v>284.47524686857179</c:v>
                </c:pt>
                <c:pt idx="169">
                  <c:v>285.78343577010065</c:v>
                </c:pt>
                <c:pt idx="170">
                  <c:v>287.08706708418151</c:v>
                </c:pt>
                <c:pt idx="171">
                  <c:v>288.38614081081448</c:v>
                </c:pt>
                <c:pt idx="172">
                  <c:v>289.68065694999927</c:v>
                </c:pt>
                <c:pt idx="173">
                  <c:v>290.97061550173612</c:v>
                </c:pt>
                <c:pt idx="174">
                  <c:v>292.25601646602502</c:v>
                </c:pt>
                <c:pt idx="175">
                  <c:v>293.53685984286597</c:v>
                </c:pt>
                <c:pt idx="176">
                  <c:v>294.81314563225885</c:v>
                </c:pt>
                <c:pt idx="177">
                  <c:v>296.08487383420379</c:v>
                </c:pt>
                <c:pt idx="178">
                  <c:v>297.35204444870072</c:v>
                </c:pt>
                <c:pt idx="179">
                  <c:v>298.6146574757496</c:v>
                </c:pt>
                <c:pt idx="180">
                  <c:v>299.87271291535058</c:v>
                </c:pt>
                <c:pt idx="181">
                  <c:v>301.12621076750349</c:v>
                </c:pt>
                <c:pt idx="182">
                  <c:v>302.37515103220846</c:v>
                </c:pt>
                <c:pt idx="183">
                  <c:v>303.61953370946543</c:v>
                </c:pt>
                <c:pt idx="184">
                  <c:v>304.85935879927445</c:v>
                </c:pt>
                <c:pt idx="185">
                  <c:v>306.09462630163534</c:v>
                </c:pt>
                <c:pt idx="186">
                  <c:v>307.32533621654829</c:v>
                </c:pt>
                <c:pt idx="187">
                  <c:v>308.5514885440133</c:v>
                </c:pt>
                <c:pt idx="188">
                  <c:v>309.77308328403035</c:v>
                </c:pt>
                <c:pt idx="189">
                  <c:v>310.99012043659917</c:v>
                </c:pt>
                <c:pt idx="190">
                  <c:v>312.20260000172027</c:v>
                </c:pt>
                <c:pt idx="191">
                  <c:v>313.4105219793932</c:v>
                </c:pt>
                <c:pt idx="192">
                  <c:v>314.61388636961823</c:v>
                </c:pt>
                <c:pt idx="193">
                  <c:v>315.81269317239526</c:v>
                </c:pt>
                <c:pt idx="194">
                  <c:v>317.00694238772428</c:v>
                </c:pt>
                <c:pt idx="195">
                  <c:v>318.19663401560524</c:v>
                </c:pt>
                <c:pt idx="196">
                  <c:v>319.38176805603837</c:v>
                </c:pt>
                <c:pt idx="197">
                  <c:v>320.56234450902332</c:v>
                </c:pt>
                <c:pt idx="198">
                  <c:v>321.73836337456044</c:v>
                </c:pt>
                <c:pt idx="199">
                  <c:v>322.90982465264949</c:v>
                </c:pt>
                <c:pt idx="200">
                  <c:v>324.0767283432906</c:v>
                </c:pt>
                <c:pt idx="201">
                  <c:v>325.23907444648358</c:v>
                </c:pt>
                <c:pt idx="202">
                  <c:v>326.39686296222862</c:v>
                </c:pt>
                <c:pt idx="203">
                  <c:v>327.55009389052577</c:v>
                </c:pt>
                <c:pt idx="204">
                  <c:v>328.6987672313748</c:v>
                </c:pt>
                <c:pt idx="205">
                  <c:v>329.84288298477583</c:v>
                </c:pt>
                <c:pt idx="206">
                  <c:v>330.98244115072896</c:v>
                </c:pt>
                <c:pt idx="207">
                  <c:v>332.11744172923403</c:v>
                </c:pt>
                <c:pt idx="208">
                  <c:v>333.24788472029121</c:v>
                </c:pt>
                <c:pt idx="209">
                  <c:v>334.37377012390021</c:v>
                </c:pt>
                <c:pt idx="210">
                  <c:v>335.49509794006133</c:v>
                </c:pt>
                <c:pt idx="211">
                  <c:v>336.61186816877449</c:v>
                </c:pt>
                <c:pt idx="212">
                  <c:v>337.72408081003965</c:v>
                </c:pt>
                <c:pt idx="213">
                  <c:v>338.83173586385675</c:v>
                </c:pt>
                <c:pt idx="214">
                  <c:v>339.93483333022596</c:v>
                </c:pt>
                <c:pt idx="215">
                  <c:v>341.0333732091471</c:v>
                </c:pt>
                <c:pt idx="216">
                  <c:v>342.12735550062024</c:v>
                </c:pt>
                <c:pt idx="217">
                  <c:v>343.21678020464537</c:v>
                </c:pt>
                <c:pt idx="218">
                  <c:v>344.3016473212225</c:v>
                </c:pt>
                <c:pt idx="219">
                  <c:v>345.38195685035168</c:v>
                </c:pt>
                <c:pt idx="220">
                  <c:v>346.45770879203286</c:v>
                </c:pt>
                <c:pt idx="221">
                  <c:v>347.52890314626609</c:v>
                </c:pt>
                <c:pt idx="222">
                  <c:v>348.59553991305131</c:v>
                </c:pt>
                <c:pt idx="223">
                  <c:v>349.65761909238847</c:v>
                </c:pt>
                <c:pt idx="224">
                  <c:v>350.71514068427769</c:v>
                </c:pt>
                <c:pt idx="225">
                  <c:v>351.76810468871895</c:v>
                </c:pt>
                <c:pt idx="226">
                  <c:v>352.81651110571204</c:v>
                </c:pt>
                <c:pt idx="227">
                  <c:v>353.86035993525724</c:v>
                </c:pt>
                <c:pt idx="228">
                  <c:v>354.89965117735443</c:v>
                </c:pt>
                <c:pt idx="229">
                  <c:v>355.93438483200373</c:v>
                </c:pt>
                <c:pt idx="230">
                  <c:v>356.96456089920491</c:v>
                </c:pt>
                <c:pt idx="231">
                  <c:v>357.9901793789582</c:v>
                </c:pt>
                <c:pt idx="232">
                  <c:v>359.01124027126355</c:v>
                </c:pt>
                <c:pt idx="233">
                  <c:v>360.02774357612071</c:v>
                </c:pt>
                <c:pt idx="234">
                  <c:v>361.03968929352999</c:v>
                </c:pt>
                <c:pt idx="235">
                  <c:v>362.04707742349132</c:v>
                </c:pt>
                <c:pt idx="236">
                  <c:v>363.04990796600453</c:v>
                </c:pt>
                <c:pt idx="237">
                  <c:v>364.04818092106984</c:v>
                </c:pt>
                <c:pt idx="238">
                  <c:v>365.0418962886871</c:v>
                </c:pt>
                <c:pt idx="239">
                  <c:v>366.03105406885635</c:v>
                </c:pt>
                <c:pt idx="240">
                  <c:v>367.01565426157771</c:v>
                </c:pt>
                <c:pt idx="241">
                  <c:v>367.99569686685101</c:v>
                </c:pt>
                <c:pt idx="242">
                  <c:v>368.9711818846763</c:v>
                </c:pt>
                <c:pt idx="243">
                  <c:v>369.94210931505364</c:v>
                </c:pt>
                <c:pt idx="244">
                  <c:v>370.90847915798298</c:v>
                </c:pt>
                <c:pt idx="245">
                  <c:v>371.87029141346426</c:v>
                </c:pt>
                <c:pt idx="246">
                  <c:v>372.82754608149759</c:v>
                </c:pt>
                <c:pt idx="247">
                  <c:v>373.78024316208291</c:v>
                </c:pt>
                <c:pt idx="248">
                  <c:v>374.72838265522029</c:v>
                </c:pt>
                <c:pt idx="249">
                  <c:v>375.6719645609096</c:v>
                </c:pt>
                <c:pt idx="250">
                  <c:v>376.61098887915097</c:v>
                </c:pt>
                <c:pt idx="251">
                  <c:v>377.54545560994438</c:v>
                </c:pt>
                <c:pt idx="252">
                  <c:v>378.47536475328968</c:v>
                </c:pt>
                <c:pt idx="253">
                  <c:v>379.40071630918698</c:v>
                </c:pt>
                <c:pt idx="254">
                  <c:v>380.32151027763655</c:v>
                </c:pt>
                <c:pt idx="255">
                  <c:v>381.23774665863789</c:v>
                </c:pt>
                <c:pt idx="256">
                  <c:v>382.14942545219122</c:v>
                </c:pt>
                <c:pt idx="257">
                  <c:v>383.05654665829661</c:v>
                </c:pt>
                <c:pt idx="258">
                  <c:v>383.95911027695411</c:v>
                </c:pt>
                <c:pt idx="259">
                  <c:v>384.85711630816337</c:v>
                </c:pt>
                <c:pt idx="260">
                  <c:v>385.75056475192491</c:v>
                </c:pt>
                <c:pt idx="261">
                  <c:v>386.63945560823834</c:v>
                </c:pt>
                <c:pt idx="262">
                  <c:v>387.5237888771037</c:v>
                </c:pt>
                <c:pt idx="263">
                  <c:v>388.40356455852117</c:v>
                </c:pt>
                <c:pt idx="264">
                  <c:v>389.27878265249063</c:v>
                </c:pt>
                <c:pt idx="265">
                  <c:v>390.14944315901204</c:v>
                </c:pt>
                <c:pt idx="266">
                  <c:v>391.01554607808549</c:v>
                </c:pt>
                <c:pt idx="267">
                  <c:v>391.87709140971094</c:v>
                </c:pt>
                <c:pt idx="268">
                  <c:v>392.7340791538885</c:v>
                </c:pt>
                <c:pt idx="269">
                  <c:v>393.586509310618</c:v>
                </c:pt>
                <c:pt idx="270">
                  <c:v>394.43438187989938</c:v>
                </c:pt>
                <c:pt idx="271">
                  <c:v>395.27769686173286</c:v>
                </c:pt>
                <c:pt idx="272">
                  <c:v>396.11645425611835</c:v>
                </c:pt>
                <c:pt idx="273">
                  <c:v>396.95065406305588</c:v>
                </c:pt>
                <c:pt idx="274">
                  <c:v>397.78029628254546</c:v>
                </c:pt>
                <c:pt idx="275">
                  <c:v>398.60538091458682</c:v>
                </c:pt>
                <c:pt idx="276">
                  <c:v>399.42590795918039</c:v>
                </c:pt>
                <c:pt idx="277">
                  <c:v>400.24187741632591</c:v>
                </c:pt>
                <c:pt idx="278">
                  <c:v>401.05328928602341</c:v>
                </c:pt>
                <c:pt idx="279">
                  <c:v>401.86014356827292</c:v>
                </c:pt>
                <c:pt idx="280">
                  <c:v>402.66244026307453</c:v>
                </c:pt>
                <c:pt idx="281">
                  <c:v>403.46017937042808</c:v>
                </c:pt>
                <c:pt idx="282">
                  <c:v>404.25336089033362</c:v>
                </c:pt>
                <c:pt idx="283">
                  <c:v>405.04198482279122</c:v>
                </c:pt>
                <c:pt idx="284">
                  <c:v>405.82605116780076</c:v>
                </c:pt>
                <c:pt idx="285">
                  <c:v>406.60555992536223</c:v>
                </c:pt>
                <c:pt idx="286">
                  <c:v>407.38051109547587</c:v>
                </c:pt>
                <c:pt idx="287">
                  <c:v>408.1509046781415</c:v>
                </c:pt>
                <c:pt idx="288">
                  <c:v>408.91674067335907</c:v>
                </c:pt>
                <c:pt idx="289">
                  <c:v>409.67801908112864</c:v>
                </c:pt>
                <c:pt idx="290">
                  <c:v>410.43473990145026</c:v>
                </c:pt>
                <c:pt idx="291">
                  <c:v>411.18690313432381</c:v>
                </c:pt>
                <c:pt idx="292">
                  <c:v>411.93450877974948</c:v>
                </c:pt>
                <c:pt idx="293">
                  <c:v>412.67755683772702</c:v>
                </c:pt>
                <c:pt idx="294">
                  <c:v>413.41604730825668</c:v>
                </c:pt>
                <c:pt idx="295">
                  <c:v>414.14998019133827</c:v>
                </c:pt>
                <c:pt idx="296">
                  <c:v>414.87935548697192</c:v>
                </c:pt>
                <c:pt idx="297">
                  <c:v>415.60417319515756</c:v>
                </c:pt>
                <c:pt idx="298">
                  <c:v>416.32443331589525</c:v>
                </c:pt>
                <c:pt idx="299">
                  <c:v>417.04013584918494</c:v>
                </c:pt>
                <c:pt idx="300">
                  <c:v>417.75128079502656</c:v>
                </c:pt>
                <c:pt idx="301">
                  <c:v>418.45786815342029</c:v>
                </c:pt>
                <c:pt idx="302">
                  <c:v>419.15989792436591</c:v>
                </c:pt>
                <c:pt idx="303">
                  <c:v>419.85737010786363</c:v>
                </c:pt>
                <c:pt idx="304">
                  <c:v>420.55028470391323</c:v>
                </c:pt>
                <c:pt idx="305">
                  <c:v>421.238641712515</c:v>
                </c:pt>
                <c:pt idx="306">
                  <c:v>421.92244113366866</c:v>
                </c:pt>
                <c:pt idx="307">
                  <c:v>422.60168296737436</c:v>
                </c:pt>
                <c:pt idx="308">
                  <c:v>423.27636721363206</c:v>
                </c:pt>
                <c:pt idx="309">
                  <c:v>423.94649387244175</c:v>
                </c:pt>
                <c:pt idx="310">
                  <c:v>424.61206294380349</c:v>
                </c:pt>
                <c:pt idx="311">
                  <c:v>425.27307442771723</c:v>
                </c:pt>
                <c:pt idx="312">
                  <c:v>425.92952832418291</c:v>
                </c:pt>
                <c:pt idx="313">
                  <c:v>426.58142463320064</c:v>
                </c:pt>
                <c:pt idx="314">
                  <c:v>427.22876335477042</c:v>
                </c:pt>
                <c:pt idx="315">
                  <c:v>427.87154448889214</c:v>
                </c:pt>
                <c:pt idx="316">
                  <c:v>428.50976803556603</c:v>
                </c:pt>
                <c:pt idx="317">
                  <c:v>429.14343399479179</c:v>
                </c:pt>
                <c:pt idx="318">
                  <c:v>429.7725423665695</c:v>
                </c:pt>
                <c:pt idx="319">
                  <c:v>430.39709315089931</c:v>
                </c:pt>
                <c:pt idx="320">
                  <c:v>431.017086347781</c:v>
                </c:pt>
                <c:pt idx="321">
                  <c:v>431.63252195721486</c:v>
                </c:pt>
                <c:pt idx="322">
                  <c:v>432.24339997920055</c:v>
                </c:pt>
                <c:pt idx="323">
                  <c:v>432.8497204137384</c:v>
                </c:pt>
                <c:pt idx="324">
                  <c:v>433.45148326082824</c:v>
                </c:pt>
                <c:pt idx="325">
                  <c:v>434.04868852047002</c:v>
                </c:pt>
                <c:pt idx="326">
                  <c:v>434.6413361926638</c:v>
                </c:pt>
                <c:pt idx="327">
                  <c:v>435.22942627740957</c:v>
                </c:pt>
                <c:pt idx="328">
                  <c:v>435.81295877470757</c:v>
                </c:pt>
                <c:pt idx="329">
                  <c:v>436.39193368455739</c:v>
                </c:pt>
                <c:pt idx="330">
                  <c:v>436.9663510069592</c:v>
                </c:pt>
                <c:pt idx="331">
                  <c:v>437.53621074191295</c:v>
                </c:pt>
                <c:pt idx="332">
                  <c:v>438.10151288941887</c:v>
                </c:pt>
                <c:pt idx="333">
                  <c:v>438.66225744947667</c:v>
                </c:pt>
                <c:pt idx="334">
                  <c:v>439.21844442208663</c:v>
                </c:pt>
                <c:pt idx="335">
                  <c:v>439.77007380724842</c:v>
                </c:pt>
                <c:pt idx="336">
                  <c:v>440.31714560496238</c:v>
                </c:pt>
                <c:pt idx="337">
                  <c:v>440.85965981522821</c:v>
                </c:pt>
                <c:pt idx="338">
                  <c:v>441.3976164380461</c:v>
                </c:pt>
                <c:pt idx="339">
                  <c:v>441.93101547341598</c:v>
                </c:pt>
                <c:pt idx="340">
                  <c:v>442.45985692133792</c:v>
                </c:pt>
                <c:pt idx="341">
                  <c:v>442.98414078181185</c:v>
                </c:pt>
                <c:pt idx="342">
                  <c:v>443.50386705483783</c:v>
                </c:pt>
                <c:pt idx="343">
                  <c:v>444.01903574041557</c:v>
                </c:pt>
                <c:pt idx="344">
                  <c:v>444.5296468385456</c:v>
                </c:pt>
                <c:pt idx="345">
                  <c:v>445.03570034922745</c:v>
                </c:pt>
                <c:pt idx="346">
                  <c:v>445.53719627246147</c:v>
                </c:pt>
                <c:pt idx="347">
                  <c:v>446.03413460824737</c:v>
                </c:pt>
                <c:pt idx="348">
                  <c:v>446.52651535658538</c:v>
                </c:pt>
                <c:pt idx="349">
                  <c:v>447.01433851747532</c:v>
                </c:pt>
                <c:pt idx="350">
                  <c:v>447.49760409091726</c:v>
                </c:pt>
                <c:pt idx="351">
                  <c:v>447.97631207691131</c:v>
                </c:pt>
                <c:pt idx="352">
                  <c:v>448.4504624754573</c:v>
                </c:pt>
                <c:pt idx="353">
                  <c:v>448.92005528655528</c:v>
                </c:pt>
                <c:pt idx="354">
                  <c:v>449.40032702307997</c:v>
                </c:pt>
                <c:pt idx="355">
                  <c:v>449.96658857391998</c:v>
                </c:pt>
                <c:pt idx="356">
                  <c:v>450.52888826054368</c:v>
                </c:pt>
                <c:pt idx="357">
                  <c:v>451.08722608295125</c:v>
                </c:pt>
                <c:pt idx="358">
                  <c:v>451.64160204114262</c:v>
                </c:pt>
                <c:pt idx="359">
                  <c:v>452.19201613511768</c:v>
                </c:pt>
                <c:pt idx="360">
                  <c:v>452.73846836487667</c:v>
                </c:pt>
                <c:pt idx="361">
                  <c:v>453.28095873041934</c:v>
                </c:pt>
                <c:pt idx="362">
                  <c:v>453.81948723174582</c:v>
                </c:pt>
                <c:pt idx="363">
                  <c:v>454.35405386885606</c:v>
                </c:pt>
                <c:pt idx="364">
                  <c:v>454.88465864175015</c:v>
                </c:pt>
                <c:pt idx="365">
                  <c:v>455.41130155042805</c:v>
                </c:pt>
                <c:pt idx="366">
                  <c:v>455.93398259488964</c:v>
                </c:pt>
                <c:pt idx="367">
                  <c:v>456.4527017751351</c:v>
                </c:pt>
                <c:pt idx="368">
                  <c:v>456.96745909116424</c:v>
                </c:pt>
                <c:pt idx="369">
                  <c:v>457.47825454297725</c:v>
                </c:pt>
                <c:pt idx="370">
                  <c:v>457.98508813057407</c:v>
                </c:pt>
                <c:pt idx="371">
                  <c:v>458.48795985395458</c:v>
                </c:pt>
                <c:pt idx="372">
                  <c:v>458.98686971311895</c:v>
                </c:pt>
                <c:pt idx="373">
                  <c:v>459.48181770806713</c:v>
                </c:pt>
                <c:pt idx="374">
                  <c:v>459.97280383879911</c:v>
                </c:pt>
                <c:pt idx="375">
                  <c:v>460.66275484764589</c:v>
                </c:pt>
                <c:pt idx="376">
                  <c:v>461.53434201393117</c:v>
                </c:pt>
                <c:pt idx="377">
                  <c:v>462.40403105869166</c:v>
                </c:pt>
                <c:pt idx="378">
                  <c:v>463.2718219819277</c:v>
                </c:pt>
                <c:pt idx="379">
                  <c:v>464.13771478363878</c:v>
                </c:pt>
                <c:pt idx="380">
                  <c:v>465.00170946382531</c:v>
                </c:pt>
                <c:pt idx="381">
                  <c:v>465.86380602248721</c:v>
                </c:pt>
                <c:pt idx="382">
                  <c:v>466.72400445962433</c:v>
                </c:pt>
                <c:pt idx="383">
                  <c:v>467.58230477523671</c:v>
                </c:pt>
                <c:pt idx="384">
                  <c:v>468.43870696932447</c:v>
                </c:pt>
                <c:pt idx="385">
                  <c:v>469.29321104188762</c:v>
                </c:pt>
                <c:pt idx="386">
                  <c:v>470.14581699292597</c:v>
                </c:pt>
                <c:pt idx="387">
                  <c:v>470.9965248224396</c:v>
                </c:pt>
                <c:pt idx="388">
                  <c:v>471.8453345304286</c:v>
                </c:pt>
                <c:pt idx="389">
                  <c:v>472.69224611689293</c:v>
                </c:pt>
                <c:pt idx="390">
                  <c:v>473.53725958183253</c:v>
                </c:pt>
                <c:pt idx="391">
                  <c:v>474.38037492524745</c:v>
                </c:pt>
                <c:pt idx="392">
                  <c:v>475.2215921471377</c:v>
                </c:pt>
                <c:pt idx="393">
                  <c:v>476.06091124750321</c:v>
                </c:pt>
                <c:pt idx="394">
                  <c:v>476.89833222634405</c:v>
                </c:pt>
                <c:pt idx="395">
                  <c:v>477.73385508366016</c:v>
                </c:pt>
                <c:pt idx="396">
                  <c:v>478.56747981945171</c:v>
                </c:pt>
                <c:pt idx="397">
                  <c:v>479.39920643371846</c:v>
                </c:pt>
                <c:pt idx="398">
                  <c:v>480.22903492646054</c:v>
                </c:pt>
                <c:pt idx="399">
                  <c:v>481.05696529767789</c:v>
                </c:pt>
                <c:pt idx="400">
                  <c:v>481.88299754737068</c:v>
                </c:pt>
                <c:pt idx="401">
                  <c:v>482.70713167553873</c:v>
                </c:pt>
                <c:pt idx="402">
                  <c:v>483.52936768218206</c:v>
                </c:pt>
                <c:pt idx="403">
                  <c:v>484.3497055673007</c:v>
                </c:pt>
                <c:pt idx="404">
                  <c:v>485.16814533089467</c:v>
                </c:pt>
                <c:pt idx="405">
                  <c:v>485.9846869729638</c:v>
                </c:pt>
                <c:pt idx="406">
                  <c:v>486.79933049350842</c:v>
                </c:pt>
                <c:pt idx="407">
                  <c:v>487.61207589252837</c:v>
                </c:pt>
                <c:pt idx="408">
                  <c:v>488.42292317002341</c:v>
                </c:pt>
                <c:pt idx="409">
                  <c:v>489.23187232599395</c:v>
                </c:pt>
                <c:pt idx="410">
                  <c:v>490.03892336043981</c:v>
                </c:pt>
                <c:pt idx="411">
                  <c:v>490.844076273361</c:v>
                </c:pt>
                <c:pt idx="412">
                  <c:v>491.64733106475734</c:v>
                </c:pt>
                <c:pt idx="413">
                  <c:v>492.44868773462917</c:v>
                </c:pt>
                <c:pt idx="414">
                  <c:v>493.24814628297611</c:v>
                </c:pt>
                <c:pt idx="415">
                  <c:v>494.04570670979854</c:v>
                </c:pt>
                <c:pt idx="416">
                  <c:v>494.84136901509623</c:v>
                </c:pt>
                <c:pt idx="417">
                  <c:v>495.63513319886926</c:v>
                </c:pt>
                <c:pt idx="418">
                  <c:v>496.42699926111749</c:v>
                </c:pt>
                <c:pt idx="419">
                  <c:v>497.2169672018411</c:v>
                </c:pt>
                <c:pt idx="420">
                  <c:v>498.00503702103998</c:v>
                </c:pt>
                <c:pt idx="421">
                  <c:v>498.79120871871413</c:v>
                </c:pt>
                <c:pt idx="422">
                  <c:v>499.57548229486366</c:v>
                </c:pt>
                <c:pt idx="423">
                  <c:v>500.35785774948852</c:v>
                </c:pt>
                <c:pt idx="424">
                  <c:v>501.1383350825887</c:v>
                </c:pt>
                <c:pt idx="425">
                  <c:v>501.9169142941642</c:v>
                </c:pt>
                <c:pt idx="426">
                  <c:v>502.69359538421492</c:v>
                </c:pt>
                <c:pt idx="427">
                  <c:v>503.46837835274096</c:v>
                </c:pt>
                <c:pt idx="428">
                  <c:v>504.24126319974238</c:v>
                </c:pt>
                <c:pt idx="429">
                  <c:v>505.01224992521895</c:v>
                </c:pt>
                <c:pt idx="430">
                  <c:v>505.78133852917102</c:v>
                </c:pt>
                <c:pt idx="431">
                  <c:v>506.54852901159848</c:v>
                </c:pt>
                <c:pt idx="432">
                  <c:v>507.31382137250102</c:v>
                </c:pt>
                <c:pt idx="433">
                  <c:v>508.0772156118789</c:v>
                </c:pt>
                <c:pt idx="434">
                  <c:v>508.83871172973204</c:v>
                </c:pt>
                <c:pt idx="435">
                  <c:v>509.59830972606068</c:v>
                </c:pt>
                <c:pt idx="436">
                  <c:v>510.35600960086458</c:v>
                </c:pt>
                <c:pt idx="437">
                  <c:v>511.1118113541437</c:v>
                </c:pt>
                <c:pt idx="438">
                  <c:v>511.86571498589825</c:v>
                </c:pt>
                <c:pt idx="439">
                  <c:v>512.61772049612796</c:v>
                </c:pt>
                <c:pt idx="440">
                  <c:v>513.36782788483322</c:v>
                </c:pt>
                <c:pt idx="441">
                  <c:v>514.1160371520134</c:v>
                </c:pt>
                <c:pt idx="442">
                  <c:v>514.86234829766931</c:v>
                </c:pt>
                <c:pt idx="443">
                  <c:v>515.60676132180015</c:v>
                </c:pt>
                <c:pt idx="444">
                  <c:v>516.34927622440648</c:v>
                </c:pt>
                <c:pt idx="445">
                  <c:v>517.08989300548819</c:v>
                </c:pt>
                <c:pt idx="446">
                  <c:v>517.82861166504517</c:v>
                </c:pt>
                <c:pt idx="447">
                  <c:v>518.56543220307742</c:v>
                </c:pt>
                <c:pt idx="448">
                  <c:v>519.30035461958505</c:v>
                </c:pt>
                <c:pt idx="449">
                  <c:v>520.03337891456783</c:v>
                </c:pt>
                <c:pt idx="450">
                  <c:v>520.76450508802611</c:v>
                </c:pt>
                <c:pt idx="451">
                  <c:v>521.49373313995955</c:v>
                </c:pt>
                <c:pt idx="452">
                  <c:v>522.22106307036847</c:v>
                </c:pt>
                <c:pt idx="453">
                  <c:v>522.94649487925255</c:v>
                </c:pt>
                <c:pt idx="454">
                  <c:v>523.6700285666119</c:v>
                </c:pt>
                <c:pt idx="455">
                  <c:v>524.39166413244675</c:v>
                </c:pt>
                <c:pt idx="456">
                  <c:v>525.11140157675675</c:v>
                </c:pt>
                <c:pt idx="457">
                  <c:v>525.82924089954213</c:v>
                </c:pt>
                <c:pt idx="458">
                  <c:v>526.54518210080278</c:v>
                </c:pt>
                <c:pt idx="459">
                  <c:v>527.25922518053869</c:v>
                </c:pt>
                <c:pt idx="460">
                  <c:v>527.9713701387501</c:v>
                </c:pt>
                <c:pt idx="461">
                  <c:v>528.68161697543667</c:v>
                </c:pt>
                <c:pt idx="462">
                  <c:v>529.3899656905985</c:v>
                </c:pt>
                <c:pt idx="463">
                  <c:v>530.09641628423583</c:v>
                </c:pt>
                <c:pt idx="464">
                  <c:v>530.80096875634842</c:v>
                </c:pt>
                <c:pt idx="465">
                  <c:v>531.50362310693629</c:v>
                </c:pt>
                <c:pt idx="466">
                  <c:v>532.20437933599942</c:v>
                </c:pt>
                <c:pt idx="467">
                  <c:v>532.90323744353782</c:v>
                </c:pt>
                <c:pt idx="468">
                  <c:v>533.60019742955149</c:v>
                </c:pt>
                <c:pt idx="469">
                  <c:v>534.29525929404065</c:v>
                </c:pt>
                <c:pt idx="470">
                  <c:v>534.98842303700496</c:v>
                </c:pt>
                <c:pt idx="471">
                  <c:v>535.67968865844466</c:v>
                </c:pt>
                <c:pt idx="472">
                  <c:v>536.36905615835985</c:v>
                </c:pt>
                <c:pt idx="473">
                  <c:v>537.05652553675009</c:v>
                </c:pt>
                <c:pt idx="474">
                  <c:v>537.74209679361559</c:v>
                </c:pt>
                <c:pt idx="475">
                  <c:v>538.42576992895658</c:v>
                </c:pt>
                <c:pt idx="476">
                  <c:v>539.10754494277285</c:v>
                </c:pt>
                <c:pt idx="477">
                  <c:v>539.78742183506438</c:v>
                </c:pt>
                <c:pt idx="478">
                  <c:v>540.46540060583141</c:v>
                </c:pt>
                <c:pt idx="479">
                  <c:v>541.14148125507347</c:v>
                </c:pt>
                <c:pt idx="480">
                  <c:v>541.81566378279103</c:v>
                </c:pt>
                <c:pt idx="481">
                  <c:v>542.48794818898375</c:v>
                </c:pt>
                <c:pt idx="482">
                  <c:v>543.15833447365185</c:v>
                </c:pt>
                <c:pt idx="483">
                  <c:v>543.82682263679521</c:v>
                </c:pt>
                <c:pt idx="484">
                  <c:v>544.49341267841396</c:v>
                </c:pt>
                <c:pt idx="485">
                  <c:v>545.15810459850798</c:v>
                </c:pt>
                <c:pt idx="486">
                  <c:v>545.82089839707749</c:v>
                </c:pt>
                <c:pt idx="487">
                  <c:v>546.48179407412215</c:v>
                </c:pt>
                <c:pt idx="488">
                  <c:v>547.14079162964208</c:v>
                </c:pt>
                <c:pt idx="489">
                  <c:v>547.79789106363728</c:v>
                </c:pt>
                <c:pt idx="490">
                  <c:v>548.45309237610786</c:v>
                </c:pt>
                <c:pt idx="491">
                  <c:v>549.10639556705371</c:v>
                </c:pt>
                <c:pt idx="492">
                  <c:v>549.75780063647483</c:v>
                </c:pt>
                <c:pt idx="493">
                  <c:v>550.40730758437144</c:v>
                </c:pt>
                <c:pt idx="494">
                  <c:v>551.05491641074332</c:v>
                </c:pt>
                <c:pt idx="495">
                  <c:v>551.70062711559035</c:v>
                </c:pt>
                <c:pt idx="496">
                  <c:v>552.34443969891277</c:v>
                </c:pt>
                <c:pt idx="497">
                  <c:v>552.98635416071056</c:v>
                </c:pt>
                <c:pt idx="498">
                  <c:v>553.62637050098385</c:v>
                </c:pt>
                <c:pt idx="499">
                  <c:v>554.26448871973207</c:v>
                </c:pt>
                <c:pt idx="500">
                  <c:v>554.90070881695556</c:v>
                </c:pt>
                <c:pt idx="501">
                  <c:v>555.53503079265477</c:v>
                </c:pt>
                <c:pt idx="502">
                  <c:v>556.16745464682879</c:v>
                </c:pt>
                <c:pt idx="503">
                  <c:v>556.79798037947864</c:v>
                </c:pt>
                <c:pt idx="504">
                  <c:v>557.42660799060343</c:v>
                </c:pt>
                <c:pt idx="505">
                  <c:v>558.05333748020371</c:v>
                </c:pt>
                <c:pt idx="506">
                  <c:v>558.67816884827926</c:v>
                </c:pt>
                <c:pt idx="507">
                  <c:v>559.30110209483018</c:v>
                </c:pt>
                <c:pt idx="508">
                  <c:v>559.92213721985638</c:v>
                </c:pt>
                <c:pt idx="509">
                  <c:v>560.54127422335773</c:v>
                </c:pt>
                <c:pt idx="510">
                  <c:v>561.15851310533458</c:v>
                </c:pt>
                <c:pt idx="511">
                  <c:v>561.77385386578658</c:v>
                </c:pt>
                <c:pt idx="512">
                  <c:v>562.38729650471396</c:v>
                </c:pt>
                <c:pt idx="513">
                  <c:v>562.99884102211684</c:v>
                </c:pt>
                <c:pt idx="514">
                  <c:v>563.60848741799464</c:v>
                </c:pt>
                <c:pt idx="515">
                  <c:v>564.21623569234816</c:v>
                </c:pt>
                <c:pt idx="516">
                  <c:v>564.82208584517673</c:v>
                </c:pt>
                <c:pt idx="517">
                  <c:v>565.42603787648056</c:v>
                </c:pt>
                <c:pt idx="518">
                  <c:v>566.02809178625989</c:v>
                </c:pt>
                <c:pt idx="519">
                  <c:v>566.62824757451438</c:v>
                </c:pt>
                <c:pt idx="520">
                  <c:v>567.22650524124435</c:v>
                </c:pt>
                <c:pt idx="521">
                  <c:v>567.8228647864496</c:v>
                </c:pt>
                <c:pt idx="522">
                  <c:v>568.41732621013</c:v>
                </c:pt>
                <c:pt idx="523">
                  <c:v>569.00988951228578</c:v>
                </c:pt>
                <c:pt idx="524">
                  <c:v>569.60055469291694</c:v>
                </c:pt>
                <c:pt idx="525">
                  <c:v>570.18932175202326</c:v>
                </c:pt>
                <c:pt idx="526">
                  <c:v>570.77619068960519</c:v>
                </c:pt>
                <c:pt idx="527">
                  <c:v>571.36116150566215</c:v>
                </c:pt>
                <c:pt idx="528">
                  <c:v>571.9442342001945</c:v>
                </c:pt>
                <c:pt idx="529">
                  <c:v>572.52540877320212</c:v>
                </c:pt>
                <c:pt idx="530">
                  <c:v>573.104685224685</c:v>
                </c:pt>
                <c:pt idx="531">
                  <c:v>573.68206355464338</c:v>
                </c:pt>
                <c:pt idx="532">
                  <c:v>574.25754376307691</c:v>
                </c:pt>
                <c:pt idx="533">
                  <c:v>574.83112584998582</c:v>
                </c:pt>
                <c:pt idx="534">
                  <c:v>575.40280981537001</c:v>
                </c:pt>
                <c:pt idx="535">
                  <c:v>575.97259565922957</c:v>
                </c:pt>
                <c:pt idx="536">
                  <c:v>576.54048338156451</c:v>
                </c:pt>
                <c:pt idx="537">
                  <c:v>577.10647298237461</c:v>
                </c:pt>
                <c:pt idx="538">
                  <c:v>577.67056446165998</c:v>
                </c:pt>
                <c:pt idx="539">
                  <c:v>578.23275781942084</c:v>
                </c:pt>
                <c:pt idx="540">
                  <c:v>578.79305305565686</c:v>
                </c:pt>
                <c:pt idx="541">
                  <c:v>579.35145017036825</c:v>
                </c:pt>
                <c:pt idx="542">
                  <c:v>579.90794916355492</c:v>
                </c:pt>
                <c:pt idx="543">
                  <c:v>580.46255003521696</c:v>
                </c:pt>
                <c:pt idx="544">
                  <c:v>581.01525278535416</c:v>
                </c:pt>
                <c:pt idx="545">
                  <c:v>581.56605741396675</c:v>
                </c:pt>
                <c:pt idx="546">
                  <c:v>582.1149639210546</c:v>
                </c:pt>
                <c:pt idx="547">
                  <c:v>582.66197230661794</c:v>
                </c:pt>
                <c:pt idx="548">
                  <c:v>583.20708257065667</c:v>
                </c:pt>
                <c:pt idx="549">
                  <c:v>583.75029471317043</c:v>
                </c:pt>
                <c:pt idx="550">
                  <c:v>584.29160873415947</c:v>
                </c:pt>
                <c:pt idx="551">
                  <c:v>584.831024633624</c:v>
                </c:pt>
                <c:pt idx="552">
                  <c:v>585.36854241156379</c:v>
                </c:pt>
                <c:pt idx="553">
                  <c:v>585.90416206797886</c:v>
                </c:pt>
                <c:pt idx="554">
                  <c:v>586.43788360286931</c:v>
                </c:pt>
                <c:pt idx="555">
                  <c:v>586.96970701623502</c:v>
                </c:pt>
                <c:pt idx="556">
                  <c:v>587.499632308076</c:v>
                </c:pt>
                <c:pt idx="557">
                  <c:v>588.02765947839248</c:v>
                </c:pt>
                <c:pt idx="558">
                  <c:v>588.55378852718411</c:v>
                </c:pt>
                <c:pt idx="559">
                  <c:v>589.07801945445078</c:v>
                </c:pt>
                <c:pt idx="560">
                  <c:v>589.60035226019306</c:v>
                </c:pt>
                <c:pt idx="561">
                  <c:v>590.12078694441084</c:v>
                </c:pt>
                <c:pt idx="562">
                  <c:v>590.63932350710377</c:v>
                </c:pt>
                <c:pt idx="563">
                  <c:v>591.15596194827185</c:v>
                </c:pt>
                <c:pt idx="564">
                  <c:v>591.67070226791554</c:v>
                </c:pt>
                <c:pt idx="565">
                  <c:v>592.18354446603428</c:v>
                </c:pt>
                <c:pt idx="566">
                  <c:v>592.69448854262839</c:v>
                </c:pt>
                <c:pt idx="567">
                  <c:v>593.20353449769766</c:v>
                </c:pt>
                <c:pt idx="568">
                  <c:v>593.71068233124254</c:v>
                </c:pt>
                <c:pt idx="569">
                  <c:v>594.21593204326257</c:v>
                </c:pt>
                <c:pt idx="570">
                  <c:v>594.71928363375798</c:v>
                </c:pt>
                <c:pt idx="571">
                  <c:v>595.22073710272855</c:v>
                </c:pt>
                <c:pt idx="572">
                  <c:v>595.72029245017461</c:v>
                </c:pt>
                <c:pt idx="573">
                  <c:v>596.21794967609583</c:v>
                </c:pt>
                <c:pt idx="574">
                  <c:v>596.71370878049231</c:v>
                </c:pt>
                <c:pt idx="575">
                  <c:v>597.2075697633644</c:v>
                </c:pt>
                <c:pt idx="576">
                  <c:v>597.69953262471154</c:v>
                </c:pt>
                <c:pt idx="577">
                  <c:v>598.18959736453394</c:v>
                </c:pt>
                <c:pt idx="578">
                  <c:v>598.67776398283183</c:v>
                </c:pt>
                <c:pt idx="579">
                  <c:v>599.16403247960511</c:v>
                </c:pt>
                <c:pt idx="580">
                  <c:v>599.64840285485354</c:v>
                </c:pt>
                <c:pt idx="581">
                  <c:v>600.13087510857736</c:v>
                </c:pt>
                <c:pt idx="582">
                  <c:v>600.61144924077632</c:v>
                </c:pt>
                <c:pt idx="583">
                  <c:v>601.09012525145067</c:v>
                </c:pt>
                <c:pt idx="584">
                  <c:v>601.56690314060029</c:v>
                </c:pt>
                <c:pt idx="585">
                  <c:v>602.0417829082254</c:v>
                </c:pt>
                <c:pt idx="586">
                  <c:v>602.51476455432589</c:v>
                </c:pt>
                <c:pt idx="587">
                  <c:v>602.98584807890143</c:v>
                </c:pt>
                <c:pt idx="588">
                  <c:v>603.45503348195223</c:v>
                </c:pt>
                <c:pt idx="589">
                  <c:v>603.92232076347841</c:v>
                </c:pt>
                <c:pt idx="590">
                  <c:v>604.38770992348009</c:v>
                </c:pt>
                <c:pt idx="591">
                  <c:v>604.85120096195692</c:v>
                </c:pt>
                <c:pt idx="592">
                  <c:v>605.31279387890913</c:v>
                </c:pt>
                <c:pt idx="593">
                  <c:v>605.77248867433673</c:v>
                </c:pt>
                <c:pt idx="594">
                  <c:v>606.23028534823948</c:v>
                </c:pt>
                <c:pt idx="595">
                  <c:v>606.68618390061761</c:v>
                </c:pt>
                <c:pt idx="596">
                  <c:v>607.14018433147089</c:v>
                </c:pt>
                <c:pt idx="597">
                  <c:v>607.59228664079956</c:v>
                </c:pt>
                <c:pt idx="598">
                  <c:v>608.04249082860372</c:v>
                </c:pt>
                <c:pt idx="599">
                  <c:v>608.49079689488303</c:v>
                </c:pt>
                <c:pt idx="600">
                  <c:v>608.9372048396375</c:v>
                </c:pt>
                <c:pt idx="601">
                  <c:v>609.38171466286769</c:v>
                </c:pt>
                <c:pt idx="602">
                  <c:v>609.82432636457293</c:v>
                </c:pt>
                <c:pt idx="603">
                  <c:v>610.26503994475354</c:v>
                </c:pt>
                <c:pt idx="604">
                  <c:v>610.70385540340919</c:v>
                </c:pt>
                <c:pt idx="605">
                  <c:v>611.14077274054057</c:v>
                </c:pt>
                <c:pt idx="606">
                  <c:v>611.5757919561471</c:v>
                </c:pt>
                <c:pt idx="607">
                  <c:v>612.00891305022878</c:v>
                </c:pt>
                <c:pt idx="608">
                  <c:v>612.44013602278596</c:v>
                </c:pt>
                <c:pt idx="609">
                  <c:v>612.86946087381841</c:v>
                </c:pt>
                <c:pt idx="610">
                  <c:v>613.29688760332624</c:v>
                </c:pt>
                <c:pt idx="611">
                  <c:v>613.72241621130911</c:v>
                </c:pt>
                <c:pt idx="612">
                  <c:v>614.14604669776759</c:v>
                </c:pt>
                <c:pt idx="613">
                  <c:v>614.56777906270133</c:v>
                </c:pt>
                <c:pt idx="614">
                  <c:v>614.98761330611023</c:v>
                </c:pt>
                <c:pt idx="615">
                  <c:v>615.40554942799452</c:v>
                </c:pt>
                <c:pt idx="616">
                  <c:v>615.82158742835418</c:v>
                </c:pt>
                <c:pt idx="617">
                  <c:v>616.23572730718911</c:v>
                </c:pt>
                <c:pt idx="618">
                  <c:v>616.64796906449931</c:v>
                </c:pt>
                <c:pt idx="619">
                  <c:v>617.05831270028489</c:v>
                </c:pt>
                <c:pt idx="620">
                  <c:v>617.46675821454562</c:v>
                </c:pt>
                <c:pt idx="621">
                  <c:v>617.87330560728185</c:v>
                </c:pt>
                <c:pt idx="622">
                  <c:v>618.27795487849323</c:v>
                </c:pt>
                <c:pt idx="623">
                  <c:v>618.68070602818011</c:v>
                </c:pt>
                <c:pt idx="624">
                  <c:v>619.08155905634214</c:v>
                </c:pt>
                <c:pt idx="625">
                  <c:v>619.48051396297956</c:v>
                </c:pt>
                <c:pt idx="626">
                  <c:v>619.87757074809224</c:v>
                </c:pt>
                <c:pt idx="627">
                  <c:v>620.2727294116803</c:v>
                </c:pt>
                <c:pt idx="628">
                  <c:v>620.66598995374352</c:v>
                </c:pt>
                <c:pt idx="629">
                  <c:v>621.05735237428212</c:v>
                </c:pt>
                <c:pt idx="630">
                  <c:v>621.44681667329621</c:v>
                </c:pt>
                <c:pt idx="631">
                  <c:v>621.83438285078546</c:v>
                </c:pt>
                <c:pt idx="632">
                  <c:v>622.22005090674998</c:v>
                </c:pt>
                <c:pt idx="633">
                  <c:v>622.60382084118976</c:v>
                </c:pt>
                <c:pt idx="634">
                  <c:v>622.98569265410481</c:v>
                </c:pt>
                <c:pt idx="635">
                  <c:v>623.36566634549536</c:v>
                </c:pt>
                <c:pt idx="636">
                  <c:v>623.7437419153614</c:v>
                </c:pt>
                <c:pt idx="637">
                  <c:v>624.11991936370248</c:v>
                </c:pt>
                <c:pt idx="638">
                  <c:v>624.49419869051883</c:v>
                </c:pt>
                <c:pt idx="639">
                  <c:v>624.86657989581045</c:v>
                </c:pt>
                <c:pt idx="640">
                  <c:v>625.23706297957756</c:v>
                </c:pt>
                <c:pt idx="641">
                  <c:v>625.60564794181994</c:v>
                </c:pt>
                <c:pt idx="642">
                  <c:v>625.9723347825377</c:v>
                </c:pt>
                <c:pt idx="643">
                  <c:v>626.3371235017305</c:v>
                </c:pt>
                <c:pt idx="644">
                  <c:v>626.70001409939869</c:v>
                </c:pt>
                <c:pt idx="645">
                  <c:v>627.06100657554236</c:v>
                </c:pt>
                <c:pt idx="646">
                  <c:v>627.42010093016131</c:v>
                </c:pt>
                <c:pt idx="647">
                  <c:v>627.77729716325541</c:v>
                </c:pt>
                <c:pt idx="648">
                  <c:v>628.13259527482501</c:v>
                </c:pt>
                <c:pt idx="649">
                  <c:v>628.48599526486976</c:v>
                </c:pt>
                <c:pt idx="650">
                  <c:v>628.83749713339012</c:v>
                </c:pt>
                <c:pt idx="651">
                  <c:v>629.1871008803854</c:v>
                </c:pt>
                <c:pt idx="652">
                  <c:v>629.53480650585595</c:v>
                </c:pt>
                <c:pt idx="653">
                  <c:v>629.88061400980212</c:v>
                </c:pt>
                <c:pt idx="654">
                  <c:v>630.22452339222355</c:v>
                </c:pt>
                <c:pt idx="655">
                  <c:v>630.56653465312036</c:v>
                </c:pt>
                <c:pt idx="656">
                  <c:v>630.90664779249232</c:v>
                </c:pt>
                <c:pt idx="657">
                  <c:v>631.24486281033955</c:v>
                </c:pt>
                <c:pt idx="658">
                  <c:v>631.58117970666217</c:v>
                </c:pt>
                <c:pt idx="659">
                  <c:v>631.91559848146005</c:v>
                </c:pt>
                <c:pt idx="660">
                  <c:v>632.2481191347332</c:v>
                </c:pt>
                <c:pt idx="661">
                  <c:v>632.57874166648196</c:v>
                </c:pt>
                <c:pt idx="662">
                  <c:v>632.90746607670576</c:v>
                </c:pt>
                <c:pt idx="663">
                  <c:v>633.23429236540494</c:v>
                </c:pt>
                <c:pt idx="664">
                  <c:v>633.55922053257927</c:v>
                </c:pt>
                <c:pt idx="665">
                  <c:v>633.88225057822899</c:v>
                </c:pt>
                <c:pt idx="666">
                  <c:v>634.2033825023542</c:v>
                </c:pt>
                <c:pt idx="667">
                  <c:v>634.52261630495479</c:v>
                </c:pt>
                <c:pt idx="668">
                  <c:v>634.8399519860302</c:v>
                </c:pt>
                <c:pt idx="669">
                  <c:v>635.15538954558133</c:v>
                </c:pt>
                <c:pt idx="670">
                  <c:v>635.46892898360773</c:v>
                </c:pt>
                <c:pt idx="671">
                  <c:v>635.7805703001095</c:v>
                </c:pt>
                <c:pt idx="672">
                  <c:v>636.09031349508632</c:v>
                </c:pt>
                <c:pt idx="673">
                  <c:v>636.39815856853863</c:v>
                </c:pt>
                <c:pt idx="674">
                  <c:v>636.7041055204661</c:v>
                </c:pt>
                <c:pt idx="675">
                  <c:v>637.00815435086906</c:v>
                </c:pt>
                <c:pt idx="676">
                  <c:v>637.31030505974718</c:v>
                </c:pt>
                <c:pt idx="677">
                  <c:v>637.61055764710079</c:v>
                </c:pt>
                <c:pt idx="678">
                  <c:v>637.90891211292956</c:v>
                </c:pt>
                <c:pt idx="679">
                  <c:v>638.2053684572337</c:v>
                </c:pt>
                <c:pt idx="680">
                  <c:v>638.49992668001312</c:v>
                </c:pt>
                <c:pt idx="681">
                  <c:v>638.7925867812678</c:v>
                </c:pt>
                <c:pt idx="682">
                  <c:v>639.08334876099775</c:v>
                </c:pt>
                <c:pt idx="683">
                  <c:v>639.37221261920308</c:v>
                </c:pt>
                <c:pt idx="684">
                  <c:v>639.6591783558838</c:v>
                </c:pt>
                <c:pt idx="685">
                  <c:v>639.94424597103978</c:v>
                </c:pt>
                <c:pt idx="686">
                  <c:v>640.22741546467114</c:v>
                </c:pt>
                <c:pt idx="687">
                  <c:v>640.50868683677766</c:v>
                </c:pt>
                <c:pt idx="688">
                  <c:v>640.78806008735955</c:v>
                </c:pt>
                <c:pt idx="689">
                  <c:v>641.06553521641672</c:v>
                </c:pt>
                <c:pt idx="690">
                  <c:v>641.34111222394927</c:v>
                </c:pt>
                <c:pt idx="691">
                  <c:v>641.61479110995708</c:v>
                </c:pt>
                <c:pt idx="692">
                  <c:v>641.88657187444005</c:v>
                </c:pt>
                <c:pt idx="693">
                  <c:v>642.15645451739863</c:v>
                </c:pt>
                <c:pt idx="694">
                  <c:v>642.42443903883236</c:v>
                </c:pt>
                <c:pt idx="695">
                  <c:v>642.69052543874159</c:v>
                </c:pt>
                <c:pt idx="696">
                  <c:v>642.95471371712597</c:v>
                </c:pt>
                <c:pt idx="697">
                  <c:v>643.21700387398539</c:v>
                </c:pt>
                <c:pt idx="698">
                  <c:v>643.47739590932053</c:v>
                </c:pt>
                <c:pt idx="699">
                  <c:v>643.73588982313083</c:v>
                </c:pt>
                <c:pt idx="700">
                  <c:v>643.99248561541663</c:v>
                </c:pt>
                <c:pt idx="701">
                  <c:v>644.24718328617746</c:v>
                </c:pt>
                <c:pt idx="702">
                  <c:v>644.49998283541379</c:v>
                </c:pt>
                <c:pt idx="703">
                  <c:v>644.75088426312527</c:v>
                </c:pt>
                <c:pt idx="704">
                  <c:v>644.99988756931214</c:v>
                </c:pt>
                <c:pt idx="705">
                  <c:v>645.24699275397427</c:v>
                </c:pt>
                <c:pt idx="706">
                  <c:v>645.4921998171119</c:v>
                </c:pt>
                <c:pt idx="707">
                  <c:v>645.73550875872445</c:v>
                </c:pt>
                <c:pt idx="708">
                  <c:v>645.97691957881261</c:v>
                </c:pt>
                <c:pt idx="709">
                  <c:v>646.21643227737593</c:v>
                </c:pt>
                <c:pt idx="710">
                  <c:v>646.45404685441474</c:v>
                </c:pt>
                <c:pt idx="711">
                  <c:v>646.68976330992882</c:v>
                </c:pt>
                <c:pt idx="712">
                  <c:v>646.92358164391794</c:v>
                </c:pt>
                <c:pt idx="713">
                  <c:v>647.15550185638267</c:v>
                </c:pt>
                <c:pt idx="714">
                  <c:v>647.38552394732267</c:v>
                </c:pt>
                <c:pt idx="715">
                  <c:v>647.61364791673805</c:v>
                </c:pt>
                <c:pt idx="716">
                  <c:v>647.83987376462858</c:v>
                </c:pt>
                <c:pt idx="717">
                  <c:v>648.06420149099449</c:v>
                </c:pt>
                <c:pt idx="718">
                  <c:v>648.28663109583556</c:v>
                </c:pt>
                <c:pt idx="719">
                  <c:v>648.50716257915201</c:v>
                </c:pt>
                <c:pt idx="720">
                  <c:v>648.72579594094384</c:v>
                </c:pt>
                <c:pt idx="721">
                  <c:v>648.94253118121117</c:v>
                </c:pt>
                <c:pt idx="722">
                  <c:v>649.15736829995353</c:v>
                </c:pt>
                <c:pt idx="723">
                  <c:v>649.37030729717139</c:v>
                </c:pt>
                <c:pt idx="724">
                  <c:v>649.5813481728643</c:v>
                </c:pt>
                <c:pt idx="725">
                  <c:v>649.79049092703269</c:v>
                </c:pt>
                <c:pt idx="726">
                  <c:v>649.99773555967636</c:v>
                </c:pt>
                <c:pt idx="727">
                  <c:v>650.20308207079529</c:v>
                </c:pt>
                <c:pt idx="728">
                  <c:v>650.4065304603896</c:v>
                </c:pt>
                <c:pt idx="729">
                  <c:v>650.60808072845919</c:v>
                </c:pt>
                <c:pt idx="730">
                  <c:v>650.80773287500392</c:v>
                </c:pt>
                <c:pt idx="731">
                  <c:v>651.00548690002427</c:v>
                </c:pt>
                <c:pt idx="732">
                  <c:v>651.20134280351965</c:v>
                </c:pt>
                <c:pt idx="733">
                  <c:v>651.39530058549076</c:v>
                </c:pt>
                <c:pt idx="734">
                  <c:v>651.58736024593691</c:v>
                </c:pt>
                <c:pt idx="735">
                  <c:v>651.77752178485844</c:v>
                </c:pt>
                <c:pt idx="736">
                  <c:v>651.96578520225501</c:v>
                </c:pt>
                <c:pt idx="737">
                  <c:v>652.15215049812707</c:v>
                </c:pt>
                <c:pt idx="738">
                  <c:v>652.33661767247463</c:v>
                </c:pt>
                <c:pt idx="739">
                  <c:v>652.51918672529712</c:v>
                </c:pt>
                <c:pt idx="740">
                  <c:v>652.69985765659533</c:v>
                </c:pt>
                <c:pt idx="741">
                  <c:v>652.87863046636858</c:v>
                </c:pt>
                <c:pt idx="742">
                  <c:v>653.05550515461709</c:v>
                </c:pt>
                <c:pt idx="743">
                  <c:v>653.23048172134111</c:v>
                </c:pt>
                <c:pt idx="744">
                  <c:v>653.40356016654027</c:v>
                </c:pt>
                <c:pt idx="745">
                  <c:v>653.57474049021482</c:v>
                </c:pt>
                <c:pt idx="746">
                  <c:v>653.74402269236475</c:v>
                </c:pt>
                <c:pt idx="747">
                  <c:v>653.91140677298995</c:v>
                </c:pt>
                <c:pt idx="748">
                  <c:v>654.07689273209041</c:v>
                </c:pt>
                <c:pt idx="749">
                  <c:v>654.24048056966626</c:v>
                </c:pt>
                <c:pt idx="750">
                  <c:v>654.40217028571726</c:v>
                </c:pt>
                <c:pt idx="751">
                  <c:v>654.56196188024376</c:v>
                </c:pt>
                <c:pt idx="752">
                  <c:v>654.71985535324541</c:v>
                </c:pt>
                <c:pt idx="753">
                  <c:v>654.87585070472244</c:v>
                </c:pt>
                <c:pt idx="754">
                  <c:v>655.02994793467496</c:v>
                </c:pt>
                <c:pt idx="755">
                  <c:v>655.18214704310242</c:v>
                </c:pt>
                <c:pt idx="756">
                  <c:v>655.33244803000548</c:v>
                </c:pt>
                <c:pt idx="757">
                  <c:v>655.4808508953837</c:v>
                </c:pt>
                <c:pt idx="758">
                  <c:v>655.62735563923718</c:v>
                </c:pt>
                <c:pt idx="759">
                  <c:v>655.77196226156616</c:v>
                </c:pt>
                <c:pt idx="760">
                  <c:v>655.91467076237052</c:v>
                </c:pt>
                <c:pt idx="761">
                  <c:v>656.05548114165003</c:v>
                </c:pt>
                <c:pt idx="762">
                  <c:v>656.1943933994047</c:v>
                </c:pt>
                <c:pt idx="763">
                  <c:v>656.33140753563487</c:v>
                </c:pt>
                <c:pt idx="764">
                  <c:v>656.46652355034007</c:v>
                </c:pt>
                <c:pt idx="765">
                  <c:v>656.599741443521</c:v>
                </c:pt>
                <c:pt idx="766">
                  <c:v>656.73106121517719</c:v>
                </c:pt>
                <c:pt idx="767">
                  <c:v>656.86048286530843</c:v>
                </c:pt>
                <c:pt idx="768">
                  <c:v>656.98800639391516</c:v>
                </c:pt>
                <c:pt idx="769">
                  <c:v>657.11363180099704</c:v>
                </c:pt>
                <c:pt idx="770">
                  <c:v>657.23735908655442</c:v>
                </c:pt>
                <c:pt idx="771">
                  <c:v>657.35918825058707</c:v>
                </c:pt>
                <c:pt idx="772">
                  <c:v>657.47911929309498</c:v>
                </c:pt>
                <c:pt idx="773">
                  <c:v>657.59715221407816</c:v>
                </c:pt>
                <c:pt idx="774">
                  <c:v>657.71328701353673</c:v>
                </c:pt>
                <c:pt idx="775">
                  <c:v>657.82752369147056</c:v>
                </c:pt>
                <c:pt idx="776">
                  <c:v>657.93986224787977</c:v>
                </c:pt>
                <c:pt idx="777">
                  <c:v>658.05030268276403</c:v>
                </c:pt>
                <c:pt idx="778">
                  <c:v>658.15884499612378</c:v>
                </c:pt>
                <c:pt idx="779">
                  <c:v>658.26548918795902</c:v>
                </c:pt>
                <c:pt idx="780">
                  <c:v>658.37023525826953</c:v>
                </c:pt>
                <c:pt idx="781">
                  <c:v>658.47308320705508</c:v>
                </c:pt>
                <c:pt idx="782">
                  <c:v>658.57403303431602</c:v>
                </c:pt>
                <c:pt idx="783">
                  <c:v>658.67308474005233</c:v>
                </c:pt>
                <c:pt idx="784">
                  <c:v>658.77023832426403</c:v>
                </c:pt>
                <c:pt idx="785">
                  <c:v>658.86549378695111</c:v>
                </c:pt>
                <c:pt idx="786">
                  <c:v>658.95885112811334</c:v>
                </c:pt>
                <c:pt idx="787">
                  <c:v>659.05031034775084</c:v>
                </c:pt>
                <c:pt idx="788">
                  <c:v>659.13987144586361</c:v>
                </c:pt>
                <c:pt idx="789">
                  <c:v>659.22753442245187</c:v>
                </c:pt>
                <c:pt idx="790">
                  <c:v>659.3132992775154</c:v>
                </c:pt>
                <c:pt idx="791">
                  <c:v>659.39716601105431</c:v>
                </c:pt>
                <c:pt idx="792">
                  <c:v>659.47913462306826</c:v>
                </c:pt>
                <c:pt idx="793">
                  <c:v>659.55920511355771</c:v>
                </c:pt>
                <c:pt idx="794">
                  <c:v>659.63737748252242</c:v>
                </c:pt>
                <c:pt idx="795">
                  <c:v>659.71365172996263</c:v>
                </c:pt>
                <c:pt idx="796">
                  <c:v>659.78802785587789</c:v>
                </c:pt>
                <c:pt idx="797">
                  <c:v>659.86050586026852</c:v>
                </c:pt>
                <c:pt idx="798">
                  <c:v>659.93108574313453</c:v>
                </c:pt>
                <c:pt idx="799">
                  <c:v>659.99976750447581</c:v>
                </c:pt>
                <c:pt idx="800">
                  <c:v>660.06655114429236</c:v>
                </c:pt>
                <c:pt idx="801">
                  <c:v>660.13143666258429</c:v>
                </c:pt>
                <c:pt idx="802">
                  <c:v>660.19442405935138</c:v>
                </c:pt>
                <c:pt idx="803">
                  <c:v>660.25551333459384</c:v>
                </c:pt>
                <c:pt idx="804">
                  <c:v>660.3147044883118</c:v>
                </c:pt>
                <c:pt idx="805">
                  <c:v>660.37199752050492</c:v>
                </c:pt>
                <c:pt idx="806">
                  <c:v>660.42739243117342</c:v>
                </c:pt>
                <c:pt idx="807">
                  <c:v>660.48088922031707</c:v>
                </c:pt>
                <c:pt idx="808">
                  <c:v>660.5324878879361</c:v>
                </c:pt>
                <c:pt idx="809">
                  <c:v>660.58218843403063</c:v>
                </c:pt>
                <c:pt idx="810">
                  <c:v>660.62999085860031</c:v>
                </c:pt>
                <c:pt idx="811">
                  <c:v>660.67589516164526</c:v>
                </c:pt>
                <c:pt idx="812">
                  <c:v>660.71990134316559</c:v>
                </c:pt>
                <c:pt idx="813">
                  <c:v>660.76200940316119</c:v>
                </c:pt>
                <c:pt idx="814">
                  <c:v>660.80221934163205</c:v>
                </c:pt>
                <c:pt idx="815">
                  <c:v>660.8405311585783</c:v>
                </c:pt>
                <c:pt idx="816">
                  <c:v>660.87694485399993</c:v>
                </c:pt>
                <c:pt idx="817">
                  <c:v>660.91146042789671</c:v>
                </c:pt>
                <c:pt idx="818">
                  <c:v>660.94407788026888</c:v>
                </c:pt>
                <c:pt idx="819">
                  <c:v>660.97479721111642</c:v>
                </c:pt>
                <c:pt idx="820">
                  <c:v>661.00361842043912</c:v>
                </c:pt>
                <c:pt idx="821">
                  <c:v>661.03054150823721</c:v>
                </c:pt>
                <c:pt idx="822">
                  <c:v>661.05556647451056</c:v>
                </c:pt>
                <c:pt idx="823">
                  <c:v>661.07869331925929</c:v>
                </c:pt>
                <c:pt idx="824">
                  <c:v>661.09992204248329</c:v>
                </c:pt>
                <c:pt idx="825">
                  <c:v>661.11925264418267</c:v>
                </c:pt>
                <c:pt idx="826">
                  <c:v>661.1366851243572</c:v>
                </c:pt>
                <c:pt idx="827">
                  <c:v>661.15221948300723</c:v>
                </c:pt>
                <c:pt idx="828">
                  <c:v>661.16585572013253</c:v>
                </c:pt>
                <c:pt idx="829">
                  <c:v>661.17759383573298</c:v>
                </c:pt>
                <c:pt idx="830">
                  <c:v>661.18743382980904</c:v>
                </c:pt>
                <c:pt idx="831">
                  <c:v>661.19537570236037</c:v>
                </c:pt>
                <c:pt idx="832">
                  <c:v>661.20141945338662</c:v>
                </c:pt>
                <c:pt idx="833">
                  <c:v>661.20556508288848</c:v>
                </c:pt>
                <c:pt idx="834">
                  <c:v>661.20781259086561</c:v>
                </c:pt>
                <c:pt idx="835">
                  <c:v>661.20816197731801</c:v>
                </c:pt>
                <c:pt idx="836">
                  <c:v>661.20661324224579</c:v>
                </c:pt>
              </c:numCache>
            </c:numRef>
          </c:yVal>
          <c:smooth val="0"/>
          <c:extLst>
            <c:ext xmlns:c16="http://schemas.microsoft.com/office/drawing/2014/chart" uri="{C3380CC4-5D6E-409C-BE32-E72D297353CC}">
              <c16:uniqueId val="{00000001-45D0-4250-8AA4-3F5BDB93F78E}"/>
            </c:ext>
          </c:extLst>
        </c:ser>
        <c:dLbls>
          <c:showLegendKey val="0"/>
          <c:showVal val="0"/>
          <c:showCatName val="0"/>
          <c:showSerName val="0"/>
          <c:showPercent val="0"/>
          <c:showBubbleSize val="0"/>
        </c:dLbls>
        <c:axId val="241152384"/>
        <c:axId val="241154304"/>
      </c:scatterChart>
      <c:scatterChart>
        <c:scatterStyle val="lineMarker"/>
        <c:varyColors val="0"/>
        <c:ser>
          <c:idx val="3"/>
          <c:order val="2"/>
          <c:tx>
            <c:strRef>
              <c:f>'A4_MR2030&amp;49&amp;50&amp;69'!$AH$23</c:f>
              <c:strCache>
                <c:ptCount val="1"/>
                <c:pt idx="0">
                  <c:v>Q Space</c:v>
                </c:pt>
              </c:strCache>
            </c:strRef>
          </c:tx>
          <c:spPr>
            <a:ln w="38100" cap="rnd">
              <a:solidFill>
                <a:schemeClr val="bg1">
                  <a:lumMod val="75000"/>
                </a:schemeClr>
              </a:solidFill>
              <a:round/>
            </a:ln>
            <a:effectLst/>
          </c:spPr>
          <c:marker>
            <c:symbol val="none"/>
          </c:marker>
          <c:xVal>
            <c:numRef>
              <c:f>'A4_MR2030&amp;49&amp;50&amp;69'!$AD$24:$AD$860</c:f>
              <c:numCache>
                <c:formatCode>#,##0.00</c:formatCode>
                <c:ptCount val="837"/>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numCache>
            </c:numRef>
          </c:xVal>
          <c:yVal>
            <c:numRef>
              <c:f>'A4_MR2030&amp;49&amp;50&amp;69'!$AI$24:$AI$860</c:f>
              <c:numCache>
                <c:formatCode>#,##0.00</c:formatCode>
                <c:ptCount val="837"/>
                <c:pt idx="1">
                  <c:v>24079.862040360324</c:v>
                </c:pt>
                <c:pt idx="2">
                  <c:v>23442.857913575117</c:v>
                </c:pt>
                <c:pt idx="3">
                  <c:v>22805.853786789878</c:v>
                </c:pt>
                <c:pt idx="4">
                  <c:v>22168.849660004689</c:v>
                </c:pt>
                <c:pt idx="5">
                  <c:v>21935.373847592145</c:v>
                </c:pt>
                <c:pt idx="6">
                  <c:v>22151.144398012748</c:v>
                </c:pt>
                <c:pt idx="7">
                  <c:v>21906.00604746216</c:v>
                </c:pt>
                <c:pt idx="8">
                  <c:v>21660.86769691161</c:v>
                </c:pt>
                <c:pt idx="9">
                  <c:v>21415.729346361077</c:v>
                </c:pt>
                <c:pt idx="10">
                  <c:v>21170.590995810453</c:v>
                </c:pt>
                <c:pt idx="11">
                  <c:v>20925.452645259938</c:v>
                </c:pt>
                <c:pt idx="12">
                  <c:v>20680.314294709351</c:v>
                </c:pt>
                <c:pt idx="13">
                  <c:v>20435.175944158764</c:v>
                </c:pt>
                <c:pt idx="14">
                  <c:v>20190.037593608249</c:v>
                </c:pt>
                <c:pt idx="15">
                  <c:v>19944.899243057625</c:v>
                </c:pt>
                <c:pt idx="16">
                  <c:v>19699.760892507074</c:v>
                </c:pt>
                <c:pt idx="17">
                  <c:v>19454.622541956487</c:v>
                </c:pt>
                <c:pt idx="18">
                  <c:v>19209.484191405936</c:v>
                </c:pt>
                <c:pt idx="19">
                  <c:v>18964.345840855458</c:v>
                </c:pt>
                <c:pt idx="20">
                  <c:v>18719.207490304834</c:v>
                </c:pt>
                <c:pt idx="21">
                  <c:v>18474.069139754283</c:v>
                </c:pt>
                <c:pt idx="22">
                  <c:v>18228.93078920366</c:v>
                </c:pt>
                <c:pt idx="23">
                  <c:v>18489.148042549496</c:v>
                </c:pt>
                <c:pt idx="24">
                  <c:v>19979.946963207185</c:v>
                </c:pt>
                <c:pt idx="25">
                  <c:v>19919.752020350352</c:v>
                </c:pt>
                <c:pt idx="26">
                  <c:v>19859.55707749381</c:v>
                </c:pt>
                <c:pt idx="27">
                  <c:v>19799.362134637122</c:v>
                </c:pt>
                <c:pt idx="28">
                  <c:v>19739.167191780361</c:v>
                </c:pt>
                <c:pt idx="29">
                  <c:v>19678.972248923601</c:v>
                </c:pt>
                <c:pt idx="30">
                  <c:v>19618.777306067132</c:v>
                </c:pt>
                <c:pt idx="31">
                  <c:v>19558.582363210298</c:v>
                </c:pt>
                <c:pt idx="32">
                  <c:v>19498.387420353611</c:v>
                </c:pt>
                <c:pt idx="33">
                  <c:v>19438.192477496923</c:v>
                </c:pt>
                <c:pt idx="34">
                  <c:v>19377.997534640308</c:v>
                </c:pt>
                <c:pt idx="35">
                  <c:v>19317.802591783548</c:v>
                </c:pt>
                <c:pt idx="36">
                  <c:v>19257.607648926933</c:v>
                </c:pt>
                <c:pt idx="37">
                  <c:v>19197.412706070027</c:v>
                </c:pt>
                <c:pt idx="38">
                  <c:v>19137.217763213557</c:v>
                </c:pt>
                <c:pt idx="39">
                  <c:v>19077.022820356797</c:v>
                </c:pt>
                <c:pt idx="40">
                  <c:v>19016.827877500182</c:v>
                </c:pt>
                <c:pt idx="41">
                  <c:v>18956.63293464313</c:v>
                </c:pt>
                <c:pt idx="42">
                  <c:v>18896.437991786952</c:v>
                </c:pt>
                <c:pt idx="43">
                  <c:v>18836.243048930191</c:v>
                </c:pt>
                <c:pt idx="44">
                  <c:v>18776.04810607314</c:v>
                </c:pt>
                <c:pt idx="45">
                  <c:v>18715.853163216671</c:v>
                </c:pt>
                <c:pt idx="46">
                  <c:v>18655.65822035991</c:v>
                </c:pt>
                <c:pt idx="47">
                  <c:v>18595.463277503295</c:v>
                </c:pt>
                <c:pt idx="48">
                  <c:v>18535.268334646535</c:v>
                </c:pt>
                <c:pt idx="49">
                  <c:v>18475.07339178992</c:v>
                </c:pt>
                <c:pt idx="50">
                  <c:v>18414.878448933305</c:v>
                </c:pt>
                <c:pt idx="51">
                  <c:v>18354.683506076544</c:v>
                </c:pt>
                <c:pt idx="52">
                  <c:v>18294.488563219638</c:v>
                </c:pt>
                <c:pt idx="53">
                  <c:v>18234.293620363169</c:v>
                </c:pt>
                <c:pt idx="54">
                  <c:v>18174.098677506554</c:v>
                </c:pt>
                <c:pt idx="55">
                  <c:v>18113.903734649648</c:v>
                </c:pt>
                <c:pt idx="56">
                  <c:v>18053.708791793033</c:v>
                </c:pt>
                <c:pt idx="57">
                  <c:v>17993.513848936564</c:v>
                </c:pt>
                <c:pt idx="58">
                  <c:v>17933.318906079367</c:v>
                </c:pt>
                <c:pt idx="59">
                  <c:v>17873.123963223043</c:v>
                </c:pt>
                <c:pt idx="60">
                  <c:v>17812.929020366428</c:v>
                </c:pt>
                <c:pt idx="61">
                  <c:v>17752.734077509376</c:v>
                </c:pt>
                <c:pt idx="62">
                  <c:v>17692.539134653052</c:v>
                </c:pt>
                <c:pt idx="63">
                  <c:v>17632.344191796146</c:v>
                </c:pt>
                <c:pt idx="64">
                  <c:v>17572.149248939531</c:v>
                </c:pt>
                <c:pt idx="65">
                  <c:v>17511.954306082771</c:v>
                </c:pt>
                <c:pt idx="66">
                  <c:v>17451.759363226302</c:v>
                </c:pt>
                <c:pt idx="67">
                  <c:v>17391.564420369396</c:v>
                </c:pt>
                <c:pt idx="68">
                  <c:v>17331.369477512635</c:v>
                </c:pt>
                <c:pt idx="69">
                  <c:v>17271.174534656166</c:v>
                </c:pt>
                <c:pt idx="70">
                  <c:v>17210.97959179926</c:v>
                </c:pt>
                <c:pt idx="71">
                  <c:v>17150.784648942936</c:v>
                </c:pt>
                <c:pt idx="72">
                  <c:v>17090.58970608603</c:v>
                </c:pt>
                <c:pt idx="73">
                  <c:v>17030.394763229124</c:v>
                </c:pt>
                <c:pt idx="74">
                  <c:v>16970.199820372509</c:v>
                </c:pt>
                <c:pt idx="75">
                  <c:v>16910.004877515894</c:v>
                </c:pt>
                <c:pt idx="76">
                  <c:v>16849.809934658988</c:v>
                </c:pt>
                <c:pt idx="77">
                  <c:v>16789.614991803246</c:v>
                </c:pt>
                <c:pt idx="78">
                  <c:v>16729.420048945467</c:v>
                </c:pt>
                <c:pt idx="79">
                  <c:v>16669.225106089143</c:v>
                </c:pt>
                <c:pt idx="80">
                  <c:v>16609.030163232528</c:v>
                </c:pt>
                <c:pt idx="81">
                  <c:v>16548.835220375913</c:v>
                </c:pt>
                <c:pt idx="82">
                  <c:v>16488.640277518716</c:v>
                </c:pt>
                <c:pt idx="83">
                  <c:v>16428.445334662683</c:v>
                </c:pt>
                <c:pt idx="84">
                  <c:v>16368.250391805776</c:v>
                </c:pt>
                <c:pt idx="85">
                  <c:v>16308.055448949161</c:v>
                </c:pt>
                <c:pt idx="86">
                  <c:v>16247.860506091967</c:v>
                </c:pt>
                <c:pt idx="87">
                  <c:v>16433.459634311148</c:v>
                </c:pt>
                <c:pt idx="88">
                  <c:v>16773.534848164127</c:v>
                </c:pt>
                <c:pt idx="89">
                  <c:v>16727.958973683708</c:v>
                </c:pt>
                <c:pt idx="90">
                  <c:v>16682.38309920358</c:v>
                </c:pt>
                <c:pt idx="91">
                  <c:v>16636.807224724325</c:v>
                </c:pt>
                <c:pt idx="92">
                  <c:v>16591.231350243906</c:v>
                </c:pt>
                <c:pt idx="93">
                  <c:v>16545.655475763779</c:v>
                </c:pt>
                <c:pt idx="94">
                  <c:v>16500.079601284815</c:v>
                </c:pt>
                <c:pt idx="95">
                  <c:v>16454.503726804105</c:v>
                </c:pt>
                <c:pt idx="96">
                  <c:v>16408.927852323977</c:v>
                </c:pt>
                <c:pt idx="97">
                  <c:v>16363.351977844724</c:v>
                </c:pt>
                <c:pt idx="98">
                  <c:v>16317.776103364014</c:v>
                </c:pt>
                <c:pt idx="99">
                  <c:v>16272.20022888476</c:v>
                </c:pt>
                <c:pt idx="100">
                  <c:v>16226.62435440405</c:v>
                </c:pt>
                <c:pt idx="101">
                  <c:v>16181.048479924795</c:v>
                </c:pt>
                <c:pt idx="102">
                  <c:v>16135.472605444373</c:v>
                </c:pt>
                <c:pt idx="103">
                  <c:v>16089.896730964538</c:v>
                </c:pt>
                <c:pt idx="104">
                  <c:v>16044.320856485283</c:v>
                </c:pt>
                <c:pt idx="105">
                  <c:v>15998.744982004573</c:v>
                </c:pt>
                <c:pt idx="106">
                  <c:v>15953.169107525027</c:v>
                </c:pt>
                <c:pt idx="107">
                  <c:v>15907.593233044608</c:v>
                </c:pt>
                <c:pt idx="108">
                  <c:v>15862.01735856477</c:v>
                </c:pt>
                <c:pt idx="109">
                  <c:v>15816.441484085228</c:v>
                </c:pt>
                <c:pt idx="110">
                  <c:v>15770.865609605098</c:v>
                </c:pt>
                <c:pt idx="111">
                  <c:v>15725.289735125263</c:v>
                </c:pt>
                <c:pt idx="112">
                  <c:v>15679.713860645425</c:v>
                </c:pt>
                <c:pt idx="113">
                  <c:v>15634.137986165008</c:v>
                </c:pt>
                <c:pt idx="114">
                  <c:v>15588.562111685751</c:v>
                </c:pt>
                <c:pt idx="115">
                  <c:v>15542.986237205041</c:v>
                </c:pt>
                <c:pt idx="116">
                  <c:v>15497.410362725495</c:v>
                </c:pt>
                <c:pt idx="117">
                  <c:v>15451.834488245368</c:v>
                </c:pt>
                <c:pt idx="118">
                  <c:v>15406.258613765822</c:v>
                </c:pt>
                <c:pt idx="119">
                  <c:v>15360.682739285112</c:v>
                </c:pt>
                <c:pt idx="120">
                  <c:v>15315.106864806148</c:v>
                </c:pt>
                <c:pt idx="121">
                  <c:v>15269.530990325729</c:v>
                </c:pt>
                <c:pt idx="122">
                  <c:v>15223.955115846184</c:v>
                </c:pt>
                <c:pt idx="123">
                  <c:v>15178.379241365474</c:v>
                </c:pt>
                <c:pt idx="124">
                  <c:v>15132.803366886219</c:v>
                </c:pt>
                <c:pt idx="125">
                  <c:v>15087.227492406091</c:v>
                </c:pt>
                <c:pt idx="126">
                  <c:v>15041.651617925672</c:v>
                </c:pt>
                <c:pt idx="127">
                  <c:v>14996.075743446418</c:v>
                </c:pt>
                <c:pt idx="128">
                  <c:v>14950.499868965999</c:v>
                </c:pt>
                <c:pt idx="129">
                  <c:v>14904.923994486162</c:v>
                </c:pt>
                <c:pt idx="130">
                  <c:v>14859.348120006034</c:v>
                </c:pt>
                <c:pt idx="131">
                  <c:v>14813.772245526779</c:v>
                </c:pt>
                <c:pt idx="132">
                  <c:v>14768.19637104607</c:v>
                </c:pt>
                <c:pt idx="133">
                  <c:v>14722.620496566524</c:v>
                </c:pt>
                <c:pt idx="134">
                  <c:v>14677.044622086687</c:v>
                </c:pt>
                <c:pt idx="135">
                  <c:v>14631.468747606559</c:v>
                </c:pt>
                <c:pt idx="136">
                  <c:v>14585.892873126722</c:v>
                </c:pt>
                <c:pt idx="137">
                  <c:v>14540.316998646886</c:v>
                </c:pt>
                <c:pt idx="138">
                  <c:v>14494.741124166467</c:v>
                </c:pt>
                <c:pt idx="139">
                  <c:v>14449.165249687212</c:v>
                </c:pt>
                <c:pt idx="140">
                  <c:v>14403.589375207084</c:v>
                </c:pt>
                <c:pt idx="141">
                  <c:v>14358.013500727247</c:v>
                </c:pt>
                <c:pt idx="142">
                  <c:v>14312.43762624712</c:v>
                </c:pt>
                <c:pt idx="143">
                  <c:v>14266.861751766701</c:v>
                </c:pt>
                <c:pt idx="144">
                  <c:v>14221.285877287155</c:v>
                </c:pt>
                <c:pt idx="145">
                  <c:v>14175.710002807609</c:v>
                </c:pt>
                <c:pt idx="146">
                  <c:v>14130.134128326899</c:v>
                </c:pt>
                <c:pt idx="147">
                  <c:v>14084.558253847645</c:v>
                </c:pt>
                <c:pt idx="148">
                  <c:v>14038.982379366935</c:v>
                </c:pt>
                <c:pt idx="149">
                  <c:v>13993.40650488768</c:v>
                </c:pt>
                <c:pt idx="150">
                  <c:v>13947.830630407843</c:v>
                </c:pt>
                <c:pt idx="151">
                  <c:v>13902.254755926842</c:v>
                </c:pt>
                <c:pt idx="152">
                  <c:v>13856.678881447879</c:v>
                </c:pt>
                <c:pt idx="153">
                  <c:v>13811.103006968042</c:v>
                </c:pt>
                <c:pt idx="154">
                  <c:v>13765.527132487623</c:v>
                </c:pt>
                <c:pt idx="155">
                  <c:v>13719.951258007786</c:v>
                </c:pt>
                <c:pt idx="156">
                  <c:v>13674.375383527367</c:v>
                </c:pt>
                <c:pt idx="157">
                  <c:v>13628.799509048695</c:v>
                </c:pt>
                <c:pt idx="158">
                  <c:v>13583.223634568276</c:v>
                </c:pt>
                <c:pt idx="159">
                  <c:v>13537.647760087857</c:v>
                </c:pt>
                <c:pt idx="160">
                  <c:v>13492.071885607438</c:v>
                </c:pt>
                <c:pt idx="161">
                  <c:v>13446.496011128766</c:v>
                </c:pt>
                <c:pt idx="162">
                  <c:v>13400.920136647765</c:v>
                </c:pt>
                <c:pt idx="163">
                  <c:v>13355.34426216851</c:v>
                </c:pt>
                <c:pt idx="164">
                  <c:v>13309.768387688091</c:v>
                </c:pt>
                <c:pt idx="165">
                  <c:v>13264.192513208254</c:v>
                </c:pt>
                <c:pt idx="166">
                  <c:v>13218.616638729</c:v>
                </c:pt>
                <c:pt idx="167">
                  <c:v>13173.040764248581</c:v>
                </c:pt>
                <c:pt idx="168">
                  <c:v>13127.464889768744</c:v>
                </c:pt>
                <c:pt idx="169">
                  <c:v>13081.889015288325</c:v>
                </c:pt>
                <c:pt idx="170">
                  <c:v>13036.31314080907</c:v>
                </c:pt>
                <c:pt idx="171">
                  <c:v>12990.737266329234</c:v>
                </c:pt>
                <c:pt idx="172">
                  <c:v>12945.161391848233</c:v>
                </c:pt>
                <c:pt idx="173">
                  <c:v>12899.585517368396</c:v>
                </c:pt>
                <c:pt idx="174">
                  <c:v>12854.009642889141</c:v>
                </c:pt>
                <c:pt idx="175">
                  <c:v>12808.433768409304</c:v>
                </c:pt>
                <c:pt idx="176">
                  <c:v>12762.857893928885</c:v>
                </c:pt>
                <c:pt idx="177">
                  <c:v>12717.282019449631</c:v>
                </c:pt>
                <c:pt idx="178">
                  <c:v>12671.706144969212</c:v>
                </c:pt>
                <c:pt idx="179">
                  <c:v>12626.130270488793</c:v>
                </c:pt>
                <c:pt idx="180">
                  <c:v>12580.554396009538</c:v>
                </c:pt>
                <c:pt idx="181">
                  <c:v>12534.978521529119</c:v>
                </c:pt>
                <c:pt idx="182">
                  <c:v>12489.402647049865</c:v>
                </c:pt>
                <c:pt idx="183">
                  <c:v>12443.826772569446</c:v>
                </c:pt>
                <c:pt idx="184">
                  <c:v>12398.250898090191</c:v>
                </c:pt>
                <c:pt idx="185">
                  <c:v>12352.67502360919</c:v>
                </c:pt>
                <c:pt idx="186">
                  <c:v>12307.099149129353</c:v>
                </c:pt>
                <c:pt idx="187">
                  <c:v>12261.523274650099</c:v>
                </c:pt>
                <c:pt idx="188">
                  <c:v>12215.947400170262</c:v>
                </c:pt>
                <c:pt idx="189">
                  <c:v>12170.371525688679</c:v>
                </c:pt>
                <c:pt idx="190">
                  <c:v>12124.795651210588</c:v>
                </c:pt>
                <c:pt idx="191">
                  <c:v>12079.219776729587</c:v>
                </c:pt>
                <c:pt idx="192">
                  <c:v>12033.643902250333</c:v>
                </c:pt>
                <c:pt idx="193">
                  <c:v>11988.068027769914</c:v>
                </c:pt>
                <c:pt idx="194">
                  <c:v>11942.492153290659</c:v>
                </c:pt>
                <c:pt idx="195">
                  <c:v>11896.916278809658</c:v>
                </c:pt>
                <c:pt idx="196">
                  <c:v>11851.340404330986</c:v>
                </c:pt>
                <c:pt idx="197">
                  <c:v>11805.764529849403</c:v>
                </c:pt>
                <c:pt idx="198">
                  <c:v>11760.188655371312</c:v>
                </c:pt>
                <c:pt idx="199">
                  <c:v>11714.612780890311</c:v>
                </c:pt>
                <c:pt idx="200">
                  <c:v>11669.036906411056</c:v>
                </c:pt>
                <c:pt idx="201">
                  <c:v>11623.461031930055</c:v>
                </c:pt>
                <c:pt idx="202">
                  <c:v>11577.885157450219</c:v>
                </c:pt>
                <c:pt idx="203">
                  <c:v>11532.309282971546</c:v>
                </c:pt>
                <c:pt idx="204">
                  <c:v>11486.733408490545</c:v>
                </c:pt>
                <c:pt idx="205">
                  <c:v>11441.157534010126</c:v>
                </c:pt>
                <c:pt idx="206">
                  <c:v>11395.581659531454</c:v>
                </c:pt>
                <c:pt idx="207">
                  <c:v>11350.005785050453</c:v>
                </c:pt>
                <c:pt idx="208">
                  <c:v>11304.42991057178</c:v>
                </c:pt>
                <c:pt idx="209">
                  <c:v>11258.854036090197</c:v>
                </c:pt>
                <c:pt idx="210">
                  <c:v>11213.278161610942</c:v>
                </c:pt>
                <c:pt idx="211">
                  <c:v>11167.702287131688</c:v>
                </c:pt>
                <c:pt idx="212">
                  <c:v>11122.126412651851</c:v>
                </c:pt>
                <c:pt idx="213">
                  <c:v>11076.55053817085</c:v>
                </c:pt>
                <c:pt idx="214">
                  <c:v>11030.974663692177</c:v>
                </c:pt>
                <c:pt idx="215">
                  <c:v>10985.398789211176</c:v>
                </c:pt>
                <c:pt idx="216">
                  <c:v>10939.82291473134</c:v>
                </c:pt>
                <c:pt idx="217">
                  <c:v>10894.247040251503</c:v>
                </c:pt>
                <c:pt idx="218">
                  <c:v>10848.671165771666</c:v>
                </c:pt>
                <c:pt idx="219">
                  <c:v>10803.095291291247</c:v>
                </c:pt>
                <c:pt idx="220">
                  <c:v>10757.519416811992</c:v>
                </c:pt>
                <c:pt idx="221">
                  <c:v>10711.943542332156</c:v>
                </c:pt>
                <c:pt idx="222">
                  <c:v>10666.367667852319</c:v>
                </c:pt>
                <c:pt idx="223">
                  <c:v>10620.7917933719</c:v>
                </c:pt>
                <c:pt idx="224">
                  <c:v>10575.215918892063</c:v>
                </c:pt>
                <c:pt idx="225">
                  <c:v>10529.640044412226</c:v>
                </c:pt>
                <c:pt idx="226">
                  <c:v>10484.064169931225</c:v>
                </c:pt>
                <c:pt idx="227">
                  <c:v>10438.488295451971</c:v>
                </c:pt>
                <c:pt idx="228">
                  <c:v>10392.912420972134</c:v>
                </c:pt>
                <c:pt idx="229">
                  <c:v>10347.336546492879</c:v>
                </c:pt>
                <c:pt idx="230">
                  <c:v>10301.760672011878</c:v>
                </c:pt>
                <c:pt idx="231">
                  <c:v>10256.184797532624</c:v>
                </c:pt>
                <c:pt idx="232">
                  <c:v>10210.608923053369</c:v>
                </c:pt>
                <c:pt idx="233">
                  <c:v>10165.033048571786</c:v>
                </c:pt>
                <c:pt idx="234">
                  <c:v>10119.457174092531</c:v>
                </c:pt>
                <c:pt idx="235">
                  <c:v>10073.881299613276</c:v>
                </c:pt>
                <c:pt idx="236">
                  <c:v>10028.305425132276</c:v>
                </c:pt>
                <c:pt idx="237">
                  <c:v>9982.7295506530209</c:v>
                </c:pt>
                <c:pt idx="238">
                  <c:v>9937.153676172602</c:v>
                </c:pt>
                <c:pt idx="239">
                  <c:v>9891.5778016927652</c:v>
                </c:pt>
                <c:pt idx="240">
                  <c:v>9846.0019272135105</c:v>
                </c:pt>
                <c:pt idx="241">
                  <c:v>9800.4260527330916</c:v>
                </c:pt>
                <c:pt idx="242">
                  <c:v>9754.8501782526728</c:v>
                </c:pt>
                <c:pt idx="243">
                  <c:v>9709.2743037734181</c:v>
                </c:pt>
                <c:pt idx="244">
                  <c:v>9663.6984292935813</c:v>
                </c:pt>
                <c:pt idx="245">
                  <c:v>9618.1225548125803</c:v>
                </c:pt>
                <c:pt idx="246">
                  <c:v>9572.5466803333256</c:v>
                </c:pt>
                <c:pt idx="247">
                  <c:v>9526.9708058534889</c:v>
                </c:pt>
                <c:pt idx="248">
                  <c:v>9481.3949313736521</c:v>
                </c:pt>
                <c:pt idx="249">
                  <c:v>9435.8190568932332</c:v>
                </c:pt>
                <c:pt idx="250">
                  <c:v>9390.2431824133964</c:v>
                </c:pt>
                <c:pt idx="251">
                  <c:v>9344.6673079341417</c:v>
                </c:pt>
                <c:pt idx="252">
                  <c:v>9299.0914334531408</c:v>
                </c:pt>
                <c:pt idx="253">
                  <c:v>9253.5155589727219</c:v>
                </c:pt>
                <c:pt idx="254">
                  <c:v>9207.9396844957955</c:v>
                </c:pt>
                <c:pt idx="255">
                  <c:v>9162.3638100136304</c:v>
                </c:pt>
                <c:pt idx="256">
                  <c:v>9116.7879355332116</c:v>
                </c:pt>
                <c:pt idx="257">
                  <c:v>9071.2120610539569</c:v>
                </c:pt>
                <c:pt idx="258">
                  <c:v>9025.6361865747022</c:v>
                </c:pt>
                <c:pt idx="259">
                  <c:v>8980.0603120931191</c:v>
                </c:pt>
                <c:pt idx="260">
                  <c:v>8934.4844376150286</c:v>
                </c:pt>
                <c:pt idx="261">
                  <c:v>8888.9085631346097</c:v>
                </c:pt>
                <c:pt idx="262">
                  <c:v>8843.3326886536088</c:v>
                </c:pt>
                <c:pt idx="263">
                  <c:v>8797.7568141743541</c:v>
                </c:pt>
                <c:pt idx="264">
                  <c:v>8752.1809396945173</c:v>
                </c:pt>
                <c:pt idx="265">
                  <c:v>8706.6050652140984</c:v>
                </c:pt>
                <c:pt idx="266">
                  <c:v>8661.0291907348437</c:v>
                </c:pt>
                <c:pt idx="267">
                  <c:v>8615.4533162544249</c:v>
                </c:pt>
                <c:pt idx="268">
                  <c:v>8569.8774417757522</c:v>
                </c:pt>
                <c:pt idx="269">
                  <c:v>8524.3015672947513</c:v>
                </c:pt>
                <c:pt idx="270">
                  <c:v>8478.7256928137504</c:v>
                </c:pt>
                <c:pt idx="271">
                  <c:v>8433.1498183350777</c:v>
                </c:pt>
                <c:pt idx="272">
                  <c:v>8387.5739438546589</c:v>
                </c:pt>
                <c:pt idx="273">
                  <c:v>8341.9980693754042</c:v>
                </c:pt>
                <c:pt idx="274">
                  <c:v>8296.4221948955674</c:v>
                </c:pt>
                <c:pt idx="275">
                  <c:v>8250.8463204139844</c:v>
                </c:pt>
                <c:pt idx="276">
                  <c:v>8205.2704459353117</c:v>
                </c:pt>
                <c:pt idx="277">
                  <c:v>8159.6945714554749</c:v>
                </c:pt>
                <c:pt idx="278">
                  <c:v>8114.1186969750561</c:v>
                </c:pt>
                <c:pt idx="279">
                  <c:v>8068.5428224952193</c:v>
                </c:pt>
                <c:pt idx="280">
                  <c:v>8022.9669480159637</c:v>
                </c:pt>
                <c:pt idx="281">
                  <c:v>7977.3910735355457</c:v>
                </c:pt>
                <c:pt idx="282">
                  <c:v>7931.8151990551269</c:v>
                </c:pt>
                <c:pt idx="283">
                  <c:v>7886.2393245758731</c:v>
                </c:pt>
                <c:pt idx="284">
                  <c:v>7840.6634500954533</c:v>
                </c:pt>
                <c:pt idx="285">
                  <c:v>7795.0875756150344</c:v>
                </c:pt>
                <c:pt idx="286">
                  <c:v>7749.5117011363618</c:v>
                </c:pt>
                <c:pt idx="287">
                  <c:v>7703.9358266559429</c:v>
                </c:pt>
                <c:pt idx="288">
                  <c:v>7658.3599521761062</c:v>
                </c:pt>
                <c:pt idx="289">
                  <c:v>7612.7840776956873</c:v>
                </c:pt>
                <c:pt idx="290">
                  <c:v>7567.2082032158505</c:v>
                </c:pt>
                <c:pt idx="291">
                  <c:v>7521.6323287360137</c:v>
                </c:pt>
                <c:pt idx="292">
                  <c:v>7476.0564542561769</c:v>
                </c:pt>
                <c:pt idx="293">
                  <c:v>7430.4805797757581</c:v>
                </c:pt>
                <c:pt idx="294">
                  <c:v>7384.9047052965034</c:v>
                </c:pt>
                <c:pt idx="295">
                  <c:v>7339.3288308160845</c:v>
                </c:pt>
                <c:pt idx="296">
                  <c:v>7293.7529563362477</c:v>
                </c:pt>
                <c:pt idx="297">
                  <c:v>7248.177081856411</c:v>
                </c:pt>
                <c:pt idx="298">
                  <c:v>7202.6012073771562</c:v>
                </c:pt>
                <c:pt idx="299">
                  <c:v>7157.0253328967374</c:v>
                </c:pt>
                <c:pt idx="300">
                  <c:v>7111.4494584163185</c:v>
                </c:pt>
                <c:pt idx="301">
                  <c:v>7065.8735839370638</c:v>
                </c:pt>
                <c:pt idx="302">
                  <c:v>7020.2977094560629</c:v>
                </c:pt>
                <c:pt idx="303">
                  <c:v>6974.7218349773902</c:v>
                </c:pt>
                <c:pt idx="304">
                  <c:v>6929.1459604958072</c:v>
                </c:pt>
                <c:pt idx="305">
                  <c:v>6883.5700860177167</c:v>
                </c:pt>
                <c:pt idx="306">
                  <c:v>6837.9942115367157</c:v>
                </c:pt>
                <c:pt idx="307">
                  <c:v>6792.418337056879</c:v>
                </c:pt>
                <c:pt idx="308">
                  <c:v>6746.8424625770422</c:v>
                </c:pt>
                <c:pt idx="309">
                  <c:v>6701.2665880972054</c:v>
                </c:pt>
                <c:pt idx="310">
                  <c:v>6655.6907136173686</c:v>
                </c:pt>
                <c:pt idx="311">
                  <c:v>6610.1148391375318</c:v>
                </c:pt>
                <c:pt idx="312">
                  <c:v>6564.5389646565309</c:v>
                </c:pt>
                <c:pt idx="313">
                  <c:v>6518.9630901772762</c:v>
                </c:pt>
                <c:pt idx="314">
                  <c:v>6473.3872156980215</c:v>
                </c:pt>
                <c:pt idx="315">
                  <c:v>6427.8113412170205</c:v>
                </c:pt>
                <c:pt idx="316">
                  <c:v>6382.23546673893</c:v>
                </c:pt>
                <c:pt idx="317">
                  <c:v>6336.659592257347</c:v>
                </c:pt>
                <c:pt idx="318">
                  <c:v>6291.0837177775102</c:v>
                </c:pt>
                <c:pt idx="319">
                  <c:v>6245.5078432976734</c:v>
                </c:pt>
                <c:pt idx="320">
                  <c:v>6199.9319688172545</c:v>
                </c:pt>
                <c:pt idx="321">
                  <c:v>6154.3560943385819</c:v>
                </c:pt>
                <c:pt idx="322">
                  <c:v>6108.7802198569989</c:v>
                </c:pt>
                <c:pt idx="323">
                  <c:v>6063.2043453783263</c:v>
                </c:pt>
                <c:pt idx="324">
                  <c:v>6017.6284708984895</c:v>
                </c:pt>
                <c:pt idx="325">
                  <c:v>5972.0525964174885</c:v>
                </c:pt>
                <c:pt idx="326">
                  <c:v>5926.4767219382338</c:v>
                </c:pt>
                <c:pt idx="327">
                  <c:v>5880.9008474572329</c:v>
                </c:pt>
                <c:pt idx="328">
                  <c:v>5835.3249729803065</c:v>
                </c:pt>
                <c:pt idx="329">
                  <c:v>5789.7490984981414</c:v>
                </c:pt>
                <c:pt idx="330">
                  <c:v>5744.1732240183046</c:v>
                </c:pt>
                <c:pt idx="331">
                  <c:v>5698.5973495373037</c:v>
                </c:pt>
                <c:pt idx="332">
                  <c:v>5653.0214750592131</c:v>
                </c:pt>
                <c:pt idx="333">
                  <c:v>5607.4456005782122</c:v>
                </c:pt>
                <c:pt idx="334">
                  <c:v>5561.8697260995395</c:v>
                </c:pt>
                <c:pt idx="335">
                  <c:v>5516.2938516179565</c:v>
                </c:pt>
                <c:pt idx="336">
                  <c:v>5470.7179771392839</c:v>
                </c:pt>
                <c:pt idx="337">
                  <c:v>5425.142102658283</c:v>
                </c:pt>
                <c:pt idx="338">
                  <c:v>5379.5662281790283</c:v>
                </c:pt>
                <c:pt idx="339">
                  <c:v>5333.9903536986094</c:v>
                </c:pt>
                <c:pt idx="340">
                  <c:v>5288.4144792193547</c:v>
                </c:pt>
                <c:pt idx="341">
                  <c:v>5242.8386047395179</c:v>
                </c:pt>
                <c:pt idx="342">
                  <c:v>5197.2627302596811</c:v>
                </c:pt>
                <c:pt idx="343">
                  <c:v>5151.686855777516</c:v>
                </c:pt>
                <c:pt idx="344">
                  <c:v>5106.1109813000076</c:v>
                </c:pt>
                <c:pt idx="345">
                  <c:v>5060.5351068190066</c:v>
                </c:pt>
                <c:pt idx="346">
                  <c:v>5014.9592323397519</c:v>
                </c:pt>
                <c:pt idx="347">
                  <c:v>4969.383357859333</c:v>
                </c:pt>
                <c:pt idx="348">
                  <c:v>4923.8074833800783</c:v>
                </c:pt>
                <c:pt idx="349">
                  <c:v>4878.2316088990774</c:v>
                </c:pt>
                <c:pt idx="350">
                  <c:v>4832.6557344198227</c:v>
                </c:pt>
                <c:pt idx="351">
                  <c:v>4787.079859940568</c:v>
                </c:pt>
                <c:pt idx="352">
                  <c:v>4741.503985459567</c:v>
                </c:pt>
                <c:pt idx="353">
                  <c:v>4695.9281109797303</c:v>
                </c:pt>
                <c:pt idx="354">
                  <c:v>4802.717365247081</c:v>
                </c:pt>
                <c:pt idx="355">
                  <c:v>5662.6155083999038</c:v>
                </c:pt>
                <c:pt idx="356">
                  <c:v>5622.9968662373722</c:v>
                </c:pt>
                <c:pt idx="357">
                  <c:v>5583.3782240754226</c:v>
                </c:pt>
                <c:pt idx="358">
                  <c:v>5543.7595819134731</c:v>
                </c:pt>
                <c:pt idx="359">
                  <c:v>5504.1409397509415</c:v>
                </c:pt>
                <c:pt idx="360">
                  <c:v>5464.522297589574</c:v>
                </c:pt>
                <c:pt idx="361">
                  <c:v>5424.9036554270424</c:v>
                </c:pt>
                <c:pt idx="362">
                  <c:v>5385.2850132645108</c:v>
                </c:pt>
                <c:pt idx="363">
                  <c:v>5345.6663711025612</c:v>
                </c:pt>
                <c:pt idx="364">
                  <c:v>5306.0477289411938</c:v>
                </c:pt>
                <c:pt idx="365">
                  <c:v>5266.4290867786622</c:v>
                </c:pt>
                <c:pt idx="366">
                  <c:v>5226.8104446161306</c:v>
                </c:pt>
                <c:pt idx="367">
                  <c:v>5187.191802454181</c:v>
                </c:pt>
                <c:pt idx="368">
                  <c:v>5147.5731602916494</c:v>
                </c:pt>
                <c:pt idx="369">
                  <c:v>5107.9545181302819</c:v>
                </c:pt>
                <c:pt idx="370">
                  <c:v>5068.3358759677503</c:v>
                </c:pt>
                <c:pt idx="371">
                  <c:v>5028.7172338052187</c:v>
                </c:pt>
                <c:pt idx="372">
                  <c:v>4989.0985916438513</c:v>
                </c:pt>
                <c:pt idx="373">
                  <c:v>4949.4799494819017</c:v>
                </c:pt>
                <c:pt idx="374">
                  <c:v>4909.8613073199522</c:v>
                </c:pt>
                <c:pt idx="375">
                  <c:v>6899.5100884675048</c:v>
                </c:pt>
                <c:pt idx="376">
                  <c:v>8715.8716628525872</c:v>
                </c:pt>
                <c:pt idx="377">
                  <c:v>8696.8904476054013</c:v>
                </c:pt>
                <c:pt idx="378">
                  <c:v>8677.9092323599616</c:v>
                </c:pt>
                <c:pt idx="379">
                  <c:v>8658.9280171110295</c:v>
                </c:pt>
                <c:pt idx="380">
                  <c:v>8639.9468018650077</c:v>
                </c:pt>
                <c:pt idx="381">
                  <c:v>8620.965586618986</c:v>
                </c:pt>
                <c:pt idx="382">
                  <c:v>8601.984371371218</c:v>
                </c:pt>
                <c:pt idx="383">
                  <c:v>8583.0031561240321</c:v>
                </c:pt>
                <c:pt idx="384">
                  <c:v>8564.0219408774283</c:v>
                </c:pt>
                <c:pt idx="385">
                  <c:v>8545.0407256314065</c:v>
                </c:pt>
                <c:pt idx="386">
                  <c:v>8526.0595103836386</c:v>
                </c:pt>
                <c:pt idx="387">
                  <c:v>8507.0782951364527</c:v>
                </c:pt>
                <c:pt idx="388">
                  <c:v>8488.0970798898488</c:v>
                </c:pt>
                <c:pt idx="389">
                  <c:v>8469.115864643245</c:v>
                </c:pt>
                <c:pt idx="390">
                  <c:v>8450.1346493960591</c:v>
                </c:pt>
                <c:pt idx="391">
                  <c:v>8431.1534341494553</c:v>
                </c:pt>
                <c:pt idx="392">
                  <c:v>8412.1722189022694</c:v>
                </c:pt>
                <c:pt idx="393">
                  <c:v>8393.1910036550835</c:v>
                </c:pt>
                <c:pt idx="394">
                  <c:v>8374.2097884084797</c:v>
                </c:pt>
                <c:pt idx="395">
                  <c:v>8355.2285731612938</c:v>
                </c:pt>
                <c:pt idx="396">
                  <c:v>8336.247357915272</c:v>
                </c:pt>
                <c:pt idx="397">
                  <c:v>8317.266142667504</c:v>
                </c:pt>
                <c:pt idx="398">
                  <c:v>8298.2849274209002</c:v>
                </c:pt>
                <c:pt idx="399">
                  <c:v>8279.3037121737143</c:v>
                </c:pt>
                <c:pt idx="400">
                  <c:v>8260.3224969276926</c:v>
                </c:pt>
                <c:pt idx="401">
                  <c:v>8241.3412816805067</c:v>
                </c:pt>
                <c:pt idx="402">
                  <c:v>8222.3600664333208</c:v>
                </c:pt>
                <c:pt idx="403">
                  <c:v>8203.3788511861349</c:v>
                </c:pt>
                <c:pt idx="404">
                  <c:v>8184.3976359401122</c:v>
                </c:pt>
                <c:pt idx="405">
                  <c:v>8165.4164206911819</c:v>
                </c:pt>
                <c:pt idx="406">
                  <c:v>8146.4352054463234</c:v>
                </c:pt>
                <c:pt idx="407">
                  <c:v>8127.4539901991375</c:v>
                </c:pt>
                <c:pt idx="408">
                  <c:v>8108.4727749507874</c:v>
                </c:pt>
                <c:pt idx="409">
                  <c:v>8089.4915597053468</c:v>
                </c:pt>
                <c:pt idx="410">
                  <c:v>8070.5103444581609</c:v>
                </c:pt>
                <c:pt idx="411">
                  <c:v>8051.529129212141</c:v>
                </c:pt>
                <c:pt idx="412">
                  <c:v>8032.547913963208</c:v>
                </c:pt>
                <c:pt idx="413">
                  <c:v>8013.5666987183504</c:v>
                </c:pt>
                <c:pt idx="414">
                  <c:v>7994.5854834694173</c:v>
                </c:pt>
                <c:pt idx="415">
                  <c:v>7975.6042682245616</c:v>
                </c:pt>
                <c:pt idx="416">
                  <c:v>7956.6230529767927</c:v>
                </c:pt>
                <c:pt idx="417">
                  <c:v>7937.6418377301898</c:v>
                </c:pt>
                <c:pt idx="418">
                  <c:v>7918.6606224824209</c:v>
                </c:pt>
                <c:pt idx="419">
                  <c:v>7899.679407235818</c:v>
                </c:pt>
                <c:pt idx="420">
                  <c:v>7880.6981919892132</c:v>
                </c:pt>
                <c:pt idx="421">
                  <c:v>7861.7169767414462</c:v>
                </c:pt>
                <c:pt idx="422">
                  <c:v>7842.7357614954244</c:v>
                </c:pt>
                <c:pt idx="423">
                  <c:v>7823.7545462482385</c:v>
                </c:pt>
                <c:pt idx="424">
                  <c:v>7804.7733310016338</c:v>
                </c:pt>
                <c:pt idx="425">
                  <c:v>7785.79211575503</c:v>
                </c:pt>
                <c:pt idx="426">
                  <c:v>7766.810900507262</c:v>
                </c:pt>
                <c:pt idx="427">
                  <c:v>7747.8296852606582</c:v>
                </c:pt>
                <c:pt idx="428">
                  <c:v>7728.8484700140543</c:v>
                </c:pt>
                <c:pt idx="429">
                  <c:v>7709.8672547657043</c:v>
                </c:pt>
                <c:pt idx="430">
                  <c:v>7690.8860395208467</c:v>
                </c:pt>
                <c:pt idx="431">
                  <c:v>7671.9048242742429</c:v>
                </c:pt>
                <c:pt idx="432">
                  <c:v>7652.9236090258928</c:v>
                </c:pt>
                <c:pt idx="433">
                  <c:v>7633.9423937787069</c:v>
                </c:pt>
                <c:pt idx="434">
                  <c:v>7614.961178531521</c:v>
                </c:pt>
                <c:pt idx="435">
                  <c:v>7595.9799632860813</c:v>
                </c:pt>
                <c:pt idx="436">
                  <c:v>7576.9987480388954</c:v>
                </c:pt>
                <c:pt idx="437">
                  <c:v>7558.0175327911275</c:v>
                </c:pt>
                <c:pt idx="438">
                  <c:v>7539.0363175456878</c:v>
                </c:pt>
                <c:pt idx="439">
                  <c:v>7520.0551022967556</c:v>
                </c:pt>
                <c:pt idx="440">
                  <c:v>7501.0738870524801</c:v>
                </c:pt>
                <c:pt idx="441">
                  <c:v>7482.0926718029659</c:v>
                </c:pt>
                <c:pt idx="442">
                  <c:v>7463.1114565581083</c:v>
                </c:pt>
                <c:pt idx="443">
                  <c:v>7444.1302413091762</c:v>
                </c:pt>
                <c:pt idx="444">
                  <c:v>7425.1490260631545</c:v>
                </c:pt>
                <c:pt idx="445">
                  <c:v>7406.1678108165506</c:v>
                </c:pt>
                <c:pt idx="446">
                  <c:v>7387.1865955705289</c:v>
                </c:pt>
                <c:pt idx="447">
                  <c:v>7368.2053803221788</c:v>
                </c:pt>
                <c:pt idx="448">
                  <c:v>7349.2241650761571</c:v>
                </c:pt>
                <c:pt idx="449">
                  <c:v>7330.242949827807</c:v>
                </c:pt>
                <c:pt idx="450">
                  <c:v>7311.2617345829494</c:v>
                </c:pt>
                <c:pt idx="451">
                  <c:v>7292.2805193340173</c:v>
                </c:pt>
                <c:pt idx="452">
                  <c:v>7273.2993040891597</c:v>
                </c:pt>
                <c:pt idx="453">
                  <c:v>7254.3180888413917</c:v>
                </c:pt>
                <c:pt idx="454">
                  <c:v>7235.3368735936237</c:v>
                </c:pt>
                <c:pt idx="455">
                  <c:v>7216.3556583481841</c:v>
                </c:pt>
                <c:pt idx="456">
                  <c:v>7197.374443099834</c:v>
                </c:pt>
                <c:pt idx="457">
                  <c:v>7178.3932278538123</c:v>
                </c:pt>
                <c:pt idx="458">
                  <c:v>7159.4120126066264</c:v>
                </c:pt>
                <c:pt idx="459">
                  <c:v>7140.4307973594405</c:v>
                </c:pt>
                <c:pt idx="460">
                  <c:v>7121.4495821134187</c:v>
                </c:pt>
                <c:pt idx="461">
                  <c:v>7102.4683668662328</c:v>
                </c:pt>
                <c:pt idx="462">
                  <c:v>7083.4871516178828</c:v>
                </c:pt>
                <c:pt idx="463">
                  <c:v>7064.5059363730252</c:v>
                </c:pt>
                <c:pt idx="464">
                  <c:v>7045.5247211258393</c:v>
                </c:pt>
                <c:pt idx="465">
                  <c:v>7026.5435058786534</c:v>
                </c:pt>
                <c:pt idx="466">
                  <c:v>7007.5622906314675</c:v>
                </c:pt>
                <c:pt idx="467">
                  <c:v>6988.5810753842816</c:v>
                </c:pt>
                <c:pt idx="468">
                  <c:v>6969.5998601370957</c:v>
                </c:pt>
                <c:pt idx="469">
                  <c:v>6950.6186448910739</c:v>
                </c:pt>
                <c:pt idx="470">
                  <c:v>6931.637429643888</c:v>
                </c:pt>
                <c:pt idx="471">
                  <c:v>6912.6562143967021</c:v>
                </c:pt>
                <c:pt idx="472">
                  <c:v>6893.6749991518445</c:v>
                </c:pt>
                <c:pt idx="473">
                  <c:v>6874.6937839023303</c:v>
                </c:pt>
                <c:pt idx="474">
                  <c:v>6855.7125686551444</c:v>
                </c:pt>
                <c:pt idx="475">
                  <c:v>6836.7313534091227</c:v>
                </c:pt>
                <c:pt idx="476">
                  <c:v>6817.7501381631009</c:v>
                </c:pt>
                <c:pt idx="477">
                  <c:v>6798.768922915915</c:v>
                </c:pt>
                <c:pt idx="478">
                  <c:v>6779.7877076698933</c:v>
                </c:pt>
                <c:pt idx="479">
                  <c:v>6760.8064924203791</c:v>
                </c:pt>
                <c:pt idx="480">
                  <c:v>6741.8252771755215</c:v>
                </c:pt>
                <c:pt idx="481">
                  <c:v>6722.8440619271714</c:v>
                </c:pt>
                <c:pt idx="482">
                  <c:v>6703.8628466811497</c:v>
                </c:pt>
                <c:pt idx="483">
                  <c:v>6684.8816314339638</c:v>
                </c:pt>
                <c:pt idx="484">
                  <c:v>6665.9004161867779</c:v>
                </c:pt>
                <c:pt idx="485">
                  <c:v>6646.9192009407561</c:v>
                </c:pt>
                <c:pt idx="486">
                  <c:v>6627.9379856947344</c:v>
                </c:pt>
                <c:pt idx="487">
                  <c:v>6608.9567704463843</c:v>
                </c:pt>
                <c:pt idx="488">
                  <c:v>6589.9755551991984</c:v>
                </c:pt>
                <c:pt idx="489">
                  <c:v>6570.9943399520125</c:v>
                </c:pt>
                <c:pt idx="490">
                  <c:v>6552.0131247059908</c:v>
                </c:pt>
                <c:pt idx="491">
                  <c:v>6533.0319094588049</c:v>
                </c:pt>
                <c:pt idx="492">
                  <c:v>6514.050694211619</c:v>
                </c:pt>
                <c:pt idx="493">
                  <c:v>6495.0694789655972</c:v>
                </c:pt>
                <c:pt idx="494">
                  <c:v>6476.0882637184113</c:v>
                </c:pt>
                <c:pt idx="495">
                  <c:v>6457.1070484712254</c:v>
                </c:pt>
                <c:pt idx="496">
                  <c:v>6438.1258332240395</c:v>
                </c:pt>
                <c:pt idx="497">
                  <c:v>6419.1446179780178</c:v>
                </c:pt>
                <c:pt idx="498">
                  <c:v>6400.163402731996</c:v>
                </c:pt>
                <c:pt idx="499">
                  <c:v>6381.1821874824818</c:v>
                </c:pt>
                <c:pt idx="500">
                  <c:v>6362.2009722352959</c:v>
                </c:pt>
                <c:pt idx="501">
                  <c:v>6343.2197569916025</c:v>
                </c:pt>
                <c:pt idx="502">
                  <c:v>6324.2385417409241</c:v>
                </c:pt>
                <c:pt idx="503">
                  <c:v>6305.2573264983948</c:v>
                </c:pt>
                <c:pt idx="504">
                  <c:v>6286.2761112477165</c:v>
                </c:pt>
                <c:pt idx="505">
                  <c:v>6267.2948960028589</c:v>
                </c:pt>
                <c:pt idx="506">
                  <c:v>6248.313680755673</c:v>
                </c:pt>
                <c:pt idx="507">
                  <c:v>6229.3324655084871</c:v>
                </c:pt>
                <c:pt idx="508">
                  <c:v>6210.3512502624653</c:v>
                </c:pt>
                <c:pt idx="509">
                  <c:v>6191.3700350129511</c:v>
                </c:pt>
                <c:pt idx="510">
                  <c:v>6172.3888197692577</c:v>
                </c:pt>
                <c:pt idx="511">
                  <c:v>6153.4076045197435</c:v>
                </c:pt>
                <c:pt idx="512">
                  <c:v>6134.4263892737217</c:v>
                </c:pt>
                <c:pt idx="513">
                  <c:v>6115.4451740288641</c:v>
                </c:pt>
                <c:pt idx="514">
                  <c:v>6096.4639587781858</c:v>
                </c:pt>
                <c:pt idx="515">
                  <c:v>6077.4827435344923</c:v>
                </c:pt>
                <c:pt idx="516">
                  <c:v>6058.5015282861423</c:v>
                </c:pt>
                <c:pt idx="517">
                  <c:v>6039.5203130389564</c:v>
                </c:pt>
                <c:pt idx="518">
                  <c:v>6020.5390977929346</c:v>
                </c:pt>
                <c:pt idx="519">
                  <c:v>6001.5578825445846</c:v>
                </c:pt>
                <c:pt idx="520">
                  <c:v>5982.576667299727</c:v>
                </c:pt>
                <c:pt idx="521">
                  <c:v>5963.5954520525411</c:v>
                </c:pt>
                <c:pt idx="522">
                  <c:v>5944.614236804191</c:v>
                </c:pt>
                <c:pt idx="523">
                  <c:v>5925.6330215581693</c:v>
                </c:pt>
                <c:pt idx="524">
                  <c:v>5906.6518063109834</c:v>
                </c:pt>
                <c:pt idx="525">
                  <c:v>5887.6705910637975</c:v>
                </c:pt>
                <c:pt idx="526">
                  <c:v>5868.6893758189399</c:v>
                </c:pt>
                <c:pt idx="527">
                  <c:v>5849.7081605694257</c:v>
                </c:pt>
                <c:pt idx="528">
                  <c:v>5830.7269453234039</c:v>
                </c:pt>
                <c:pt idx="529">
                  <c:v>5811.745730076218</c:v>
                </c:pt>
                <c:pt idx="530">
                  <c:v>5792.7645148290321</c:v>
                </c:pt>
                <c:pt idx="531">
                  <c:v>5773.7832995841745</c:v>
                </c:pt>
                <c:pt idx="532">
                  <c:v>5754.8020843346603</c:v>
                </c:pt>
                <c:pt idx="533">
                  <c:v>5735.8208690898027</c:v>
                </c:pt>
                <c:pt idx="534">
                  <c:v>5716.8396538414527</c:v>
                </c:pt>
                <c:pt idx="535">
                  <c:v>5697.8584385954309</c:v>
                </c:pt>
                <c:pt idx="536">
                  <c:v>5678.8772233494092</c:v>
                </c:pt>
                <c:pt idx="537">
                  <c:v>5659.8960081010591</c:v>
                </c:pt>
                <c:pt idx="538">
                  <c:v>5640.9147928538732</c:v>
                </c:pt>
                <c:pt idx="539">
                  <c:v>5621.9335776078515</c:v>
                </c:pt>
                <c:pt idx="540">
                  <c:v>5602.9523623606656</c:v>
                </c:pt>
                <c:pt idx="541">
                  <c:v>5583.9711471134797</c:v>
                </c:pt>
                <c:pt idx="542">
                  <c:v>5564.9899318674579</c:v>
                </c:pt>
                <c:pt idx="543">
                  <c:v>5546.008716620272</c:v>
                </c:pt>
                <c:pt idx="544">
                  <c:v>5527.027501371922</c:v>
                </c:pt>
                <c:pt idx="545">
                  <c:v>5508.0462861259002</c:v>
                </c:pt>
                <c:pt idx="546">
                  <c:v>5489.0650708787143</c:v>
                </c:pt>
                <c:pt idx="547">
                  <c:v>5470.0838556326926</c:v>
                </c:pt>
                <c:pt idx="548">
                  <c:v>5451.102640387835</c:v>
                </c:pt>
                <c:pt idx="549">
                  <c:v>5432.1214251371566</c:v>
                </c:pt>
                <c:pt idx="550">
                  <c:v>5413.1402098911349</c:v>
                </c:pt>
                <c:pt idx="551">
                  <c:v>5394.1589946451131</c:v>
                </c:pt>
                <c:pt idx="552">
                  <c:v>5375.1777793979272</c:v>
                </c:pt>
                <c:pt idx="553">
                  <c:v>5356.1965641507413</c:v>
                </c:pt>
                <c:pt idx="554">
                  <c:v>5337.2153489047196</c:v>
                </c:pt>
                <c:pt idx="555">
                  <c:v>5318.2341336563695</c:v>
                </c:pt>
                <c:pt idx="556">
                  <c:v>5299.2529184103478</c:v>
                </c:pt>
                <c:pt idx="557">
                  <c:v>5280.271703164326</c:v>
                </c:pt>
                <c:pt idx="558">
                  <c:v>5261.290487915976</c:v>
                </c:pt>
                <c:pt idx="559">
                  <c:v>5242.3092726676259</c:v>
                </c:pt>
                <c:pt idx="560">
                  <c:v>5223.3280574227683</c:v>
                </c:pt>
                <c:pt idx="561">
                  <c:v>5204.3468421779107</c:v>
                </c:pt>
                <c:pt idx="562">
                  <c:v>5185.3656269283965</c:v>
                </c:pt>
                <c:pt idx="563">
                  <c:v>5166.3844116812106</c:v>
                </c:pt>
                <c:pt idx="564">
                  <c:v>5147.403196436353</c:v>
                </c:pt>
                <c:pt idx="565">
                  <c:v>5128.421981188003</c:v>
                </c:pt>
                <c:pt idx="566">
                  <c:v>5109.4407659408171</c:v>
                </c:pt>
                <c:pt idx="567">
                  <c:v>5090.459550692467</c:v>
                </c:pt>
                <c:pt idx="568">
                  <c:v>5071.4783354487736</c:v>
                </c:pt>
                <c:pt idx="569">
                  <c:v>5052.4971202004235</c:v>
                </c:pt>
                <c:pt idx="570">
                  <c:v>5033.5159049544018</c:v>
                </c:pt>
                <c:pt idx="571">
                  <c:v>5014.5346897060517</c:v>
                </c:pt>
                <c:pt idx="572">
                  <c:v>4995.55347446003</c:v>
                </c:pt>
                <c:pt idx="573">
                  <c:v>4976.5722592128441</c:v>
                </c:pt>
                <c:pt idx="574">
                  <c:v>4957.591043964494</c:v>
                </c:pt>
                <c:pt idx="575">
                  <c:v>4938.6098287208006</c:v>
                </c:pt>
                <c:pt idx="576">
                  <c:v>4919.6286134712864</c:v>
                </c:pt>
                <c:pt idx="577">
                  <c:v>4900.6473982241005</c:v>
                </c:pt>
                <c:pt idx="578">
                  <c:v>4881.6661829792429</c:v>
                </c:pt>
                <c:pt idx="579">
                  <c:v>4862.684967732057</c:v>
                </c:pt>
                <c:pt idx="580">
                  <c:v>4843.7037524848711</c:v>
                </c:pt>
                <c:pt idx="581">
                  <c:v>4824.7225372376852</c:v>
                </c:pt>
                <c:pt idx="582">
                  <c:v>4805.7413219904993</c:v>
                </c:pt>
                <c:pt idx="583">
                  <c:v>4786.7601067433134</c:v>
                </c:pt>
                <c:pt idx="584">
                  <c:v>4767.7788914961275</c:v>
                </c:pt>
                <c:pt idx="585">
                  <c:v>4748.7976762512699</c:v>
                </c:pt>
                <c:pt idx="586">
                  <c:v>4729.816461004084</c:v>
                </c:pt>
                <c:pt idx="587">
                  <c:v>4710.8352457557339</c:v>
                </c:pt>
                <c:pt idx="588">
                  <c:v>4691.854030508548</c:v>
                </c:pt>
                <c:pt idx="589">
                  <c:v>4672.8728152613621</c:v>
                </c:pt>
                <c:pt idx="590">
                  <c:v>4653.8916000165045</c:v>
                </c:pt>
                <c:pt idx="591">
                  <c:v>4634.9103847681545</c:v>
                </c:pt>
                <c:pt idx="592">
                  <c:v>4615.9291695221327</c:v>
                </c:pt>
                <c:pt idx="593">
                  <c:v>4596.947954276111</c:v>
                </c:pt>
                <c:pt idx="594">
                  <c:v>4577.9667390277609</c:v>
                </c:pt>
                <c:pt idx="595">
                  <c:v>4558.9855237817392</c:v>
                </c:pt>
                <c:pt idx="596">
                  <c:v>4540.004308532225</c:v>
                </c:pt>
                <c:pt idx="597">
                  <c:v>4521.0230932862032</c:v>
                </c:pt>
                <c:pt idx="598">
                  <c:v>4502.0418780425098</c:v>
                </c:pt>
                <c:pt idx="599">
                  <c:v>4483.0606627929956</c:v>
                </c:pt>
                <c:pt idx="600">
                  <c:v>4464.0794475446455</c:v>
                </c:pt>
                <c:pt idx="601">
                  <c:v>4445.0982323021162</c:v>
                </c:pt>
                <c:pt idx="602">
                  <c:v>4426.1170170514379</c:v>
                </c:pt>
                <c:pt idx="603">
                  <c:v>4407.1358018065803</c:v>
                </c:pt>
                <c:pt idx="604">
                  <c:v>4388.1545865570661</c:v>
                </c:pt>
                <c:pt idx="605">
                  <c:v>4369.1733713133726</c:v>
                </c:pt>
                <c:pt idx="606">
                  <c:v>4350.1921560650226</c:v>
                </c:pt>
                <c:pt idx="607">
                  <c:v>4331.2109408166725</c:v>
                </c:pt>
                <c:pt idx="608">
                  <c:v>4312.2297255718149</c:v>
                </c:pt>
                <c:pt idx="609">
                  <c:v>4293.248510324629</c:v>
                </c:pt>
                <c:pt idx="610">
                  <c:v>4274.2672950786073</c:v>
                </c:pt>
                <c:pt idx="611">
                  <c:v>4255.2860798290931</c:v>
                </c:pt>
                <c:pt idx="612">
                  <c:v>4236.3048645842355</c:v>
                </c:pt>
                <c:pt idx="613">
                  <c:v>4217.3236493370496</c:v>
                </c:pt>
                <c:pt idx="614">
                  <c:v>4198.3424340898637</c:v>
                </c:pt>
                <c:pt idx="615">
                  <c:v>4179.3612188426778</c:v>
                </c:pt>
                <c:pt idx="616">
                  <c:v>4160.380003596656</c:v>
                </c:pt>
                <c:pt idx="617">
                  <c:v>4141.3987883494701</c:v>
                </c:pt>
                <c:pt idx="618">
                  <c:v>4122.4175731011201</c:v>
                </c:pt>
                <c:pt idx="619">
                  <c:v>4103.4363578562625</c:v>
                </c:pt>
                <c:pt idx="620">
                  <c:v>4084.4551426067483</c:v>
                </c:pt>
                <c:pt idx="621">
                  <c:v>4065.4739273630544</c:v>
                </c:pt>
                <c:pt idx="622">
                  <c:v>4046.4927121135406</c:v>
                </c:pt>
                <c:pt idx="623">
                  <c:v>4027.5114968686826</c:v>
                </c:pt>
                <c:pt idx="624">
                  <c:v>4008.5302816203325</c:v>
                </c:pt>
                <c:pt idx="625">
                  <c:v>3989.5490663743117</c:v>
                </c:pt>
                <c:pt idx="626">
                  <c:v>3970.5678511271258</c:v>
                </c:pt>
                <c:pt idx="627">
                  <c:v>3951.5866358799399</c:v>
                </c:pt>
                <c:pt idx="628">
                  <c:v>3932.605420632754</c:v>
                </c:pt>
                <c:pt idx="629">
                  <c:v>3913.6242053855681</c:v>
                </c:pt>
                <c:pt idx="630">
                  <c:v>3894.64299014071</c:v>
                </c:pt>
                <c:pt idx="631">
                  <c:v>3875.66177489236</c:v>
                </c:pt>
                <c:pt idx="632">
                  <c:v>3856.6805596451741</c:v>
                </c:pt>
                <c:pt idx="633">
                  <c:v>3837.6993443979882</c:v>
                </c:pt>
                <c:pt idx="634">
                  <c:v>3818.7181291508023</c:v>
                </c:pt>
                <c:pt idx="635">
                  <c:v>3799.7369139059447</c:v>
                </c:pt>
                <c:pt idx="636">
                  <c:v>3780.7556986599229</c:v>
                </c:pt>
                <c:pt idx="637">
                  <c:v>3761.7744834104087</c:v>
                </c:pt>
                <c:pt idx="638">
                  <c:v>3742.793268164387</c:v>
                </c:pt>
                <c:pt idx="639">
                  <c:v>3723.8120529160369</c:v>
                </c:pt>
                <c:pt idx="640">
                  <c:v>3704.8308376711793</c:v>
                </c:pt>
                <c:pt idx="641">
                  <c:v>3685.8496224239934</c:v>
                </c:pt>
                <c:pt idx="642">
                  <c:v>3666.8684071768075</c:v>
                </c:pt>
                <c:pt idx="643">
                  <c:v>3647.8871919284575</c:v>
                </c:pt>
                <c:pt idx="644">
                  <c:v>3628.9059766812716</c:v>
                </c:pt>
                <c:pt idx="645">
                  <c:v>3609.9247614375781</c:v>
                </c:pt>
                <c:pt idx="646">
                  <c:v>3590.9435461892281</c:v>
                </c:pt>
                <c:pt idx="647">
                  <c:v>3571.962330940878</c:v>
                </c:pt>
                <c:pt idx="648">
                  <c:v>3552.9811156960204</c:v>
                </c:pt>
                <c:pt idx="649">
                  <c:v>3533.9999004476704</c:v>
                </c:pt>
                <c:pt idx="650">
                  <c:v>3515.0186852028128</c:v>
                </c:pt>
                <c:pt idx="651">
                  <c:v>3496.0374699532986</c:v>
                </c:pt>
                <c:pt idx="652">
                  <c:v>3477.0562547061127</c:v>
                </c:pt>
                <c:pt idx="653">
                  <c:v>3458.0750394612551</c:v>
                </c:pt>
                <c:pt idx="654">
                  <c:v>3439.0938242140692</c:v>
                </c:pt>
                <c:pt idx="655">
                  <c:v>3420.1126089680474</c:v>
                </c:pt>
                <c:pt idx="656">
                  <c:v>3401.1313937196974</c:v>
                </c:pt>
                <c:pt idx="657">
                  <c:v>3382.1501784725115</c:v>
                </c:pt>
                <c:pt idx="658">
                  <c:v>3363.1689632264897</c:v>
                </c:pt>
                <c:pt idx="659">
                  <c:v>3344.1877479781397</c:v>
                </c:pt>
                <c:pt idx="660">
                  <c:v>3325.2065327321179</c:v>
                </c:pt>
                <c:pt idx="661">
                  <c:v>3306.2253174872603</c:v>
                </c:pt>
                <c:pt idx="662">
                  <c:v>3287.2441022377461</c:v>
                </c:pt>
                <c:pt idx="663">
                  <c:v>3268.2628869917244</c:v>
                </c:pt>
                <c:pt idx="664">
                  <c:v>3249.2816717433743</c:v>
                </c:pt>
                <c:pt idx="665">
                  <c:v>3230.3004564973526</c:v>
                </c:pt>
                <c:pt idx="666">
                  <c:v>3211.319241252495</c:v>
                </c:pt>
                <c:pt idx="667">
                  <c:v>3192.3380260053091</c:v>
                </c:pt>
                <c:pt idx="668">
                  <c:v>3173.3568107546307</c:v>
                </c:pt>
                <c:pt idx="669">
                  <c:v>3154.3755955109373</c:v>
                </c:pt>
                <c:pt idx="670">
                  <c:v>3135.3943802637514</c:v>
                </c:pt>
                <c:pt idx="671">
                  <c:v>3116.4131650177296</c:v>
                </c:pt>
                <c:pt idx="672">
                  <c:v>3097.4319497682154</c:v>
                </c:pt>
                <c:pt idx="673">
                  <c:v>3078.4507345233578</c:v>
                </c:pt>
                <c:pt idx="674">
                  <c:v>3059.4695192750078</c:v>
                </c:pt>
                <c:pt idx="675">
                  <c:v>3040.488304028986</c:v>
                </c:pt>
                <c:pt idx="676">
                  <c:v>3021.5070887818001</c:v>
                </c:pt>
                <c:pt idx="677">
                  <c:v>3002.5258735357784</c:v>
                </c:pt>
                <c:pt idx="678">
                  <c:v>2983.5446582874283</c:v>
                </c:pt>
                <c:pt idx="679">
                  <c:v>2964.5634430414066</c:v>
                </c:pt>
                <c:pt idx="680">
                  <c:v>2945.5822277942207</c:v>
                </c:pt>
                <c:pt idx="681">
                  <c:v>2926.6010125470348</c:v>
                </c:pt>
                <c:pt idx="682">
                  <c:v>2907.6197972998489</c:v>
                </c:pt>
                <c:pt idx="683">
                  <c:v>2888.638582052663</c:v>
                </c:pt>
                <c:pt idx="684">
                  <c:v>2869.6573668078054</c:v>
                </c:pt>
                <c:pt idx="685">
                  <c:v>2850.6761515594553</c:v>
                </c:pt>
                <c:pt idx="686">
                  <c:v>2831.6949363134336</c:v>
                </c:pt>
                <c:pt idx="687">
                  <c:v>2812.7137210650835</c:v>
                </c:pt>
                <c:pt idx="688">
                  <c:v>2793.7325058190618</c:v>
                </c:pt>
                <c:pt idx="689">
                  <c:v>2774.7512905718759</c:v>
                </c:pt>
                <c:pt idx="690">
                  <c:v>2755.7700753258541</c:v>
                </c:pt>
                <c:pt idx="691">
                  <c:v>2736.7888600775041</c:v>
                </c:pt>
                <c:pt idx="692">
                  <c:v>2717.8076448303182</c:v>
                </c:pt>
                <c:pt idx="693">
                  <c:v>2698.8264295854606</c:v>
                </c:pt>
                <c:pt idx="694">
                  <c:v>2679.8452143371105</c:v>
                </c:pt>
                <c:pt idx="695">
                  <c:v>2660.8639990922529</c:v>
                </c:pt>
                <c:pt idx="696">
                  <c:v>2641.8827838439029</c:v>
                </c:pt>
                <c:pt idx="697">
                  <c:v>2622.9015685943887</c:v>
                </c:pt>
                <c:pt idx="698">
                  <c:v>2603.9203533518594</c:v>
                </c:pt>
                <c:pt idx="699">
                  <c:v>2584.9391381023452</c:v>
                </c:pt>
                <c:pt idx="700">
                  <c:v>2565.9579228586517</c:v>
                </c:pt>
                <c:pt idx="701">
                  <c:v>2546.9767076079734</c:v>
                </c:pt>
                <c:pt idx="702">
                  <c:v>2527.9954923631158</c:v>
                </c:pt>
                <c:pt idx="703">
                  <c:v>2509.0142771147657</c:v>
                </c:pt>
                <c:pt idx="704">
                  <c:v>2490.033061868744</c:v>
                </c:pt>
                <c:pt idx="705">
                  <c:v>2471.0518466215581</c:v>
                </c:pt>
                <c:pt idx="706">
                  <c:v>2452.0706313755363</c:v>
                </c:pt>
                <c:pt idx="707">
                  <c:v>2433.0894161260221</c:v>
                </c:pt>
                <c:pt idx="708">
                  <c:v>2414.1082008811645</c:v>
                </c:pt>
                <c:pt idx="709">
                  <c:v>2395.1269856339786</c:v>
                </c:pt>
                <c:pt idx="710">
                  <c:v>2376.1457703879569</c:v>
                </c:pt>
                <c:pt idx="711">
                  <c:v>2357.164555140771</c:v>
                </c:pt>
                <c:pt idx="712">
                  <c:v>2338.1833398912568</c:v>
                </c:pt>
                <c:pt idx="713">
                  <c:v>2319.2021246475633</c:v>
                </c:pt>
                <c:pt idx="714">
                  <c:v>2300.2209093992133</c:v>
                </c:pt>
                <c:pt idx="715">
                  <c:v>2281.2396941543557</c:v>
                </c:pt>
                <c:pt idx="716">
                  <c:v>2262.2584789048415</c:v>
                </c:pt>
                <c:pt idx="717">
                  <c:v>2243.2772636588197</c:v>
                </c:pt>
                <c:pt idx="718">
                  <c:v>2224.2960484116338</c:v>
                </c:pt>
                <c:pt idx="719">
                  <c:v>2205.3148331644479</c:v>
                </c:pt>
                <c:pt idx="720">
                  <c:v>2186.3336179184262</c:v>
                </c:pt>
                <c:pt idx="721">
                  <c:v>2167.3524026724044</c:v>
                </c:pt>
                <c:pt idx="722">
                  <c:v>2148.3711874240544</c:v>
                </c:pt>
                <c:pt idx="723">
                  <c:v>2129.3899721780326</c:v>
                </c:pt>
                <c:pt idx="724">
                  <c:v>2110.4087569296826</c:v>
                </c:pt>
                <c:pt idx="725">
                  <c:v>2091.4275416836608</c:v>
                </c:pt>
                <c:pt idx="726">
                  <c:v>2072.4463264364749</c:v>
                </c:pt>
                <c:pt idx="727">
                  <c:v>2053.465111189289</c:v>
                </c:pt>
                <c:pt idx="728">
                  <c:v>2034.4838959432673</c:v>
                </c:pt>
                <c:pt idx="729">
                  <c:v>2015.5026806960814</c:v>
                </c:pt>
                <c:pt idx="730">
                  <c:v>1996.5214654477313</c:v>
                </c:pt>
                <c:pt idx="731">
                  <c:v>1977.5402502028739</c:v>
                </c:pt>
                <c:pt idx="732">
                  <c:v>1958.5590349545237</c:v>
                </c:pt>
                <c:pt idx="733">
                  <c:v>1939.5778197108302</c:v>
                </c:pt>
                <c:pt idx="734">
                  <c:v>1920.596604461316</c:v>
                </c:pt>
                <c:pt idx="735">
                  <c:v>1901.6153892152943</c:v>
                </c:pt>
                <c:pt idx="736">
                  <c:v>1882.6341739657801</c:v>
                </c:pt>
                <c:pt idx="737">
                  <c:v>1863.6529587209225</c:v>
                </c:pt>
                <c:pt idx="738">
                  <c:v>1844.6717434749007</c:v>
                </c:pt>
                <c:pt idx="739">
                  <c:v>1825.6905282253865</c:v>
                </c:pt>
                <c:pt idx="740">
                  <c:v>1806.7093129816931</c:v>
                </c:pt>
                <c:pt idx="741">
                  <c:v>1787.7280977321789</c:v>
                </c:pt>
                <c:pt idx="742">
                  <c:v>1768.7468824861571</c:v>
                </c:pt>
                <c:pt idx="743">
                  <c:v>1749.7656672401354</c:v>
                </c:pt>
                <c:pt idx="744">
                  <c:v>1730.7844519906212</c:v>
                </c:pt>
                <c:pt idx="745">
                  <c:v>1711.8032367457636</c:v>
                </c:pt>
                <c:pt idx="746">
                  <c:v>1692.8220214997418</c:v>
                </c:pt>
                <c:pt idx="747">
                  <c:v>1673.8408062513918</c:v>
                </c:pt>
                <c:pt idx="748">
                  <c:v>1654.85959100537</c:v>
                </c:pt>
                <c:pt idx="749">
                  <c:v>1635.8783757581841</c:v>
                </c:pt>
                <c:pt idx="750">
                  <c:v>1616.8971605098341</c:v>
                </c:pt>
                <c:pt idx="751">
                  <c:v>1597.9159452649765</c:v>
                </c:pt>
                <c:pt idx="752">
                  <c:v>1578.9347300166264</c:v>
                </c:pt>
                <c:pt idx="753">
                  <c:v>1559.9535147706047</c:v>
                </c:pt>
                <c:pt idx="754">
                  <c:v>1540.9722995245829</c:v>
                </c:pt>
                <c:pt idx="755">
                  <c:v>1521.9910842750687</c:v>
                </c:pt>
                <c:pt idx="756">
                  <c:v>1503.0098690302111</c:v>
                </c:pt>
                <c:pt idx="757">
                  <c:v>1484.0286537818611</c:v>
                </c:pt>
                <c:pt idx="758">
                  <c:v>1465.0474385358393</c:v>
                </c:pt>
                <c:pt idx="759">
                  <c:v>1446.0662232898176</c:v>
                </c:pt>
                <c:pt idx="760">
                  <c:v>1427.0850080426317</c:v>
                </c:pt>
                <c:pt idx="761">
                  <c:v>1408.1037927954458</c:v>
                </c:pt>
                <c:pt idx="762">
                  <c:v>1389.1225775470957</c:v>
                </c:pt>
                <c:pt idx="763">
                  <c:v>1370.141362301074</c:v>
                </c:pt>
                <c:pt idx="764">
                  <c:v>1351.1601470527239</c:v>
                </c:pt>
                <c:pt idx="765">
                  <c:v>1332.1789318090305</c:v>
                </c:pt>
                <c:pt idx="766">
                  <c:v>1313.1977165618446</c:v>
                </c:pt>
                <c:pt idx="767">
                  <c:v>1294.2165013123304</c:v>
                </c:pt>
                <c:pt idx="768">
                  <c:v>1275.2352860674728</c:v>
                </c:pt>
                <c:pt idx="769">
                  <c:v>1256.2540708191227</c:v>
                </c:pt>
                <c:pt idx="770">
                  <c:v>1237.272855573101</c:v>
                </c:pt>
                <c:pt idx="771">
                  <c:v>1218.2916403270792</c:v>
                </c:pt>
                <c:pt idx="772">
                  <c:v>1199.3104250787292</c:v>
                </c:pt>
                <c:pt idx="773">
                  <c:v>1180.3292098315433</c:v>
                </c:pt>
                <c:pt idx="774">
                  <c:v>1161.3479945855215</c:v>
                </c:pt>
                <c:pt idx="775">
                  <c:v>1142.3667793383356</c:v>
                </c:pt>
                <c:pt idx="776">
                  <c:v>1123.3855640923139</c:v>
                </c:pt>
                <c:pt idx="777">
                  <c:v>1104.4043488427997</c:v>
                </c:pt>
                <c:pt idx="778">
                  <c:v>1085.4231335979421</c:v>
                </c:pt>
                <c:pt idx="779">
                  <c:v>1066.4419183519203</c:v>
                </c:pt>
                <c:pt idx="780">
                  <c:v>1047.4607031047344</c:v>
                </c:pt>
                <c:pt idx="781">
                  <c:v>1028.4794878563844</c:v>
                </c:pt>
                <c:pt idx="782">
                  <c:v>1009.4982726091984</c:v>
                </c:pt>
                <c:pt idx="783">
                  <c:v>990.51705736317672</c:v>
                </c:pt>
                <c:pt idx="784">
                  <c:v>971.53584211715497</c:v>
                </c:pt>
                <c:pt idx="785">
                  <c:v>952.55462686996907</c:v>
                </c:pt>
                <c:pt idx="786">
                  <c:v>933.57341162278317</c:v>
                </c:pt>
                <c:pt idx="787">
                  <c:v>914.59219637443312</c:v>
                </c:pt>
                <c:pt idx="788">
                  <c:v>895.61098112841137</c:v>
                </c:pt>
                <c:pt idx="789">
                  <c:v>876.62976588238962</c:v>
                </c:pt>
                <c:pt idx="790">
                  <c:v>857.64855063520372</c:v>
                </c:pt>
                <c:pt idx="791">
                  <c:v>838.66733538918197</c:v>
                </c:pt>
                <c:pt idx="792">
                  <c:v>819.68612013966776</c:v>
                </c:pt>
                <c:pt idx="793">
                  <c:v>800.70490489481017</c:v>
                </c:pt>
                <c:pt idx="794">
                  <c:v>781.72368964646012</c:v>
                </c:pt>
                <c:pt idx="795">
                  <c:v>762.74247440276667</c:v>
                </c:pt>
                <c:pt idx="796">
                  <c:v>743.76125915208831</c:v>
                </c:pt>
                <c:pt idx="797">
                  <c:v>724.78004390606657</c:v>
                </c:pt>
                <c:pt idx="798">
                  <c:v>705.79882866004482</c:v>
                </c:pt>
                <c:pt idx="799">
                  <c:v>686.81761341285892</c:v>
                </c:pt>
                <c:pt idx="800">
                  <c:v>667.83639816567302</c:v>
                </c:pt>
                <c:pt idx="801">
                  <c:v>648.85518291965127</c:v>
                </c:pt>
                <c:pt idx="802">
                  <c:v>629.87396767013706</c:v>
                </c:pt>
                <c:pt idx="803">
                  <c:v>610.89275242527947</c:v>
                </c:pt>
                <c:pt idx="804">
                  <c:v>591.91153717925772</c:v>
                </c:pt>
                <c:pt idx="805">
                  <c:v>572.93032193090767</c:v>
                </c:pt>
                <c:pt idx="806">
                  <c:v>553.94910668488592</c:v>
                </c:pt>
                <c:pt idx="807">
                  <c:v>534.96789143653587</c:v>
                </c:pt>
                <c:pt idx="808">
                  <c:v>515.98667619051412</c:v>
                </c:pt>
                <c:pt idx="809">
                  <c:v>497.00546094565658</c:v>
                </c:pt>
                <c:pt idx="810">
                  <c:v>478.02424569614232</c:v>
                </c:pt>
                <c:pt idx="811">
                  <c:v>459.04303045012057</c:v>
                </c:pt>
                <c:pt idx="812">
                  <c:v>440.06181520293467</c:v>
                </c:pt>
                <c:pt idx="813">
                  <c:v>421.08059995574877</c:v>
                </c:pt>
                <c:pt idx="814">
                  <c:v>402.09938470972702</c:v>
                </c:pt>
                <c:pt idx="815">
                  <c:v>383.11816946137697</c:v>
                </c:pt>
                <c:pt idx="816">
                  <c:v>364.13695421651937</c:v>
                </c:pt>
                <c:pt idx="817">
                  <c:v>345.15573896816932</c:v>
                </c:pt>
                <c:pt idx="818">
                  <c:v>326.17452372214757</c:v>
                </c:pt>
                <c:pt idx="819">
                  <c:v>307.19330847496167</c:v>
                </c:pt>
                <c:pt idx="820">
                  <c:v>288.21209322661161</c:v>
                </c:pt>
                <c:pt idx="821">
                  <c:v>269.23087798175402</c:v>
                </c:pt>
                <c:pt idx="822">
                  <c:v>250.24966273340399</c:v>
                </c:pt>
                <c:pt idx="823">
                  <c:v>231.26844748738222</c:v>
                </c:pt>
                <c:pt idx="824">
                  <c:v>212.28723223903216</c:v>
                </c:pt>
                <c:pt idx="825">
                  <c:v>193.30601699417457</c:v>
                </c:pt>
                <c:pt idx="826">
                  <c:v>174.32480174582452</c:v>
                </c:pt>
                <c:pt idx="827">
                  <c:v>155.34358649980277</c:v>
                </c:pt>
                <c:pt idx="828">
                  <c:v>136.36237125261687</c:v>
                </c:pt>
                <c:pt idx="829">
                  <c:v>117.38115600543097</c:v>
                </c:pt>
                <c:pt idx="830">
                  <c:v>98.399940760573372</c:v>
                </c:pt>
                <c:pt idx="831">
                  <c:v>79.418725512223318</c:v>
                </c:pt>
                <c:pt idx="832">
                  <c:v>60.437510262709111</c:v>
                </c:pt>
                <c:pt idx="833">
                  <c:v>41.45629501901567</c:v>
                </c:pt>
                <c:pt idx="834">
                  <c:v>22.475079771829769</c:v>
                </c:pt>
                <c:pt idx="835">
                  <c:v>3.493864523479715</c:v>
                </c:pt>
                <c:pt idx="836">
                  <c:v>-15.487350722542031</c:v>
                </c:pt>
              </c:numCache>
            </c:numRef>
          </c:yVal>
          <c:smooth val="0"/>
          <c:extLst>
            <c:ext xmlns:c16="http://schemas.microsoft.com/office/drawing/2014/chart" uri="{C3380CC4-5D6E-409C-BE32-E72D297353CC}">
              <c16:uniqueId val="{00000002-45D0-4250-8AA4-3F5BDB93F78E}"/>
            </c:ext>
          </c:extLst>
        </c:ser>
        <c:dLbls>
          <c:showLegendKey val="0"/>
          <c:showVal val="0"/>
          <c:showCatName val="0"/>
          <c:showSerName val="0"/>
          <c:showPercent val="0"/>
          <c:showBubbleSize val="0"/>
        </c:dLbls>
        <c:axId val="240666880"/>
        <c:axId val="240664960"/>
      </c:scatterChart>
      <c:valAx>
        <c:axId val="241152384"/>
        <c:scaling>
          <c:orientation val="minMax"/>
          <c:max val="900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1,000 tonnes of asteroid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241154304"/>
        <c:crosses val="autoZero"/>
        <c:crossBetween val="midCat"/>
      </c:valAx>
      <c:valAx>
        <c:axId val="241154304"/>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1100" b="1">
                    <a:latin typeface="Times New Roman" panose="02020603050405020304" pitchFamily="18" charset="0"/>
                    <a:cs typeface="Times New Roman" panose="02020603050405020304" pitchFamily="18" charset="0"/>
                  </a:rPr>
                  <a:t>TR Billion $
</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241152384"/>
        <c:crosses val="autoZero"/>
        <c:crossBetween val="midCat"/>
      </c:valAx>
      <c:valAx>
        <c:axId val="240664960"/>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b="0" i="0" baseline="0">
                    <a:solidFill>
                      <a:schemeClr val="tx1"/>
                    </a:solidFill>
                    <a:effectLst/>
                    <a:latin typeface="Times New Roman" panose="02020603050405020304" pitchFamily="18" charset="0"/>
                    <a:cs typeface="Times New Roman" panose="02020603050405020304" pitchFamily="18" charset="0"/>
                  </a:rPr>
                  <a:t>MR $/t of asteroid</a:t>
                </a:r>
                <a:endParaRPr lang="en-US" sz="1100">
                  <a:solidFill>
                    <a:schemeClr val="tx1"/>
                  </a:solidFill>
                  <a:effectLst/>
                  <a:latin typeface="Times New Roman" panose="02020603050405020304" pitchFamily="18" charset="0"/>
                  <a:cs typeface="Times New Roman" panose="02020603050405020304" pitchFamily="18" charset="0"/>
                </a:endParaRPr>
              </a:p>
            </c:rich>
          </c:tx>
          <c:layout>
            <c:manualLayout>
              <c:xMode val="edge"/>
              <c:yMode val="edge"/>
              <c:x val="0.95734514675349802"/>
              <c:y val="0.3461937903849445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240666880"/>
        <c:crosses val="max"/>
        <c:crossBetween val="midCat"/>
      </c:valAx>
      <c:valAx>
        <c:axId val="240666880"/>
        <c:scaling>
          <c:orientation val="minMax"/>
        </c:scaling>
        <c:delete val="1"/>
        <c:axPos val="b"/>
        <c:numFmt formatCode="#,##0.00" sourceLinked="1"/>
        <c:majorTickMark val="out"/>
        <c:minorTickMark val="none"/>
        <c:tickLblPos val="nextTo"/>
        <c:crossAx val="240664960"/>
        <c:crosses val="autoZero"/>
        <c:crossBetween val="midCat"/>
      </c:valAx>
      <c:spPr>
        <a:noFill/>
        <a:ln>
          <a:noFill/>
        </a:ln>
        <a:effectLst/>
      </c:spPr>
    </c:plotArea>
    <c:legend>
      <c:legendPos val="b"/>
      <c:layout>
        <c:manualLayout>
          <c:xMode val="edge"/>
          <c:yMode val="edge"/>
          <c:x val="0.2138958726884877"/>
          <c:y val="0.12938594722660551"/>
          <c:w val="0.63797517938922399"/>
          <c:h val="6.6417319083363874E-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r>
              <a:rPr lang="en-US"/>
              <a:t>Total Revenue Earth, Total and Marginal Revenue Space Mining, 2050</a:t>
            </a:r>
          </a:p>
        </c:rich>
      </c:tx>
      <c:layout>
        <c:manualLayout>
          <c:xMode val="edge"/>
          <c:yMode val="edge"/>
          <c:x val="0.10847259857118671"/>
          <c:y val="2.7181531968263957E-2"/>
        </c:manualLayout>
      </c:layout>
      <c:overlay val="0"/>
      <c:spPr>
        <a:noFill/>
        <a:ln>
          <a:noFill/>
        </a:ln>
        <a:effectLst/>
      </c:spPr>
    </c:title>
    <c:autoTitleDeleted val="0"/>
    <c:plotArea>
      <c:layout>
        <c:manualLayout>
          <c:layoutTarget val="inner"/>
          <c:xMode val="edge"/>
          <c:yMode val="edge"/>
          <c:x val="0.16605379048111116"/>
          <c:y val="0.24326147800352077"/>
          <c:w val="0.70816507679226981"/>
          <c:h val="0.51419235953849673"/>
        </c:manualLayout>
      </c:layout>
      <c:lineChart>
        <c:grouping val="standard"/>
        <c:varyColors val="0"/>
        <c:ser>
          <c:idx val="0"/>
          <c:order val="0"/>
          <c:tx>
            <c:strRef>
              <c:f>'A4_MR2030&amp;49&amp;50&amp;69'!$U$23</c:f>
              <c:strCache>
                <c:ptCount val="1"/>
                <c:pt idx="0">
                  <c:v>TR Earth </c:v>
                </c:pt>
              </c:strCache>
            </c:strRef>
          </c:tx>
          <c:spPr>
            <a:ln w="28575" cap="rnd">
              <a:solidFill>
                <a:schemeClr val="accent1"/>
              </a:solidFill>
              <a:prstDash val="dash"/>
              <a:round/>
            </a:ln>
            <a:effectLst/>
          </c:spPr>
          <c:marker>
            <c:symbol val="none"/>
          </c:marker>
          <c:cat>
            <c:numRef>
              <c:f>'A4_MR2030&amp;49&amp;50&amp;69'!$A$24:$A$440</c:f>
              <c:numCache>
                <c:formatCode>#,##0.00</c:formatCode>
                <c:ptCount val="417"/>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numCache>
            </c:numRef>
          </c:cat>
          <c:val>
            <c:numRef>
              <c:f>'A4_MR2030&amp;49&amp;50&amp;69'!$U$24:$U$440</c:f>
              <c:numCache>
                <c:formatCode>0.0</c:formatCode>
                <c:ptCount val="417"/>
                <c:pt idx="0">
                  <c:v>4768.4500196931995</c:v>
                </c:pt>
                <c:pt idx="1">
                  <c:v>4767.3850171413624</c:v>
                </c:pt>
                <c:pt idx="2">
                  <c:v>4766.3314287628864</c:v>
                </c:pt>
                <c:pt idx="3">
                  <c:v>4765.3624296711168</c:v>
                </c:pt>
                <c:pt idx="4">
                  <c:v>4764.3424312299121</c:v>
                </c:pt>
                <c:pt idx="5">
                  <c:v>4763.3270319051207</c:v>
                </c:pt>
                <c:pt idx="6">
                  <c:v>4762.3162316967409</c:v>
                </c:pt>
                <c:pt idx="7">
                  <c:v>4761.3100306047718</c:v>
                </c:pt>
                <c:pt idx="8">
                  <c:v>4760.3084286292169</c:v>
                </c:pt>
                <c:pt idx="9">
                  <c:v>4759.3114257700699</c:v>
                </c:pt>
                <c:pt idx="10">
                  <c:v>4758.3190220273382</c:v>
                </c:pt>
                <c:pt idx="11">
                  <c:v>4757.331217401018</c:v>
                </c:pt>
                <c:pt idx="12">
                  <c:v>4756.3480118911066</c:v>
                </c:pt>
                <c:pt idx="13">
                  <c:v>4756.1512437286237</c:v>
                </c:pt>
                <c:pt idx="14">
                  <c:v>4755.2148630045085</c:v>
                </c:pt>
                <c:pt idx="15">
                  <c:v>4754.2798649897486</c:v>
                </c:pt>
                <c:pt idx="16">
                  <c:v>4753.3462496843404</c:v>
                </c:pt>
                <c:pt idx="17">
                  <c:v>4752.4140170882838</c:v>
                </c:pt>
                <c:pt idx="18">
                  <c:v>4751.4831672015789</c:v>
                </c:pt>
                <c:pt idx="19">
                  <c:v>4750.5537000242293</c:v>
                </c:pt>
                <c:pt idx="20">
                  <c:v>4749.6256155562323</c:v>
                </c:pt>
                <c:pt idx="21">
                  <c:v>4748.698913797587</c:v>
                </c:pt>
                <c:pt idx="22">
                  <c:v>4747.7735947482952</c:v>
                </c:pt>
                <c:pt idx="23">
                  <c:v>4746.8496584083541</c:v>
                </c:pt>
                <c:pt idx="24">
                  <c:v>4745.9271047777684</c:v>
                </c:pt>
                <c:pt idx="25">
                  <c:v>4745.0059338565316</c:v>
                </c:pt>
                <c:pt idx="26">
                  <c:v>4744.086145644651</c:v>
                </c:pt>
                <c:pt idx="27">
                  <c:v>4743.1677401421211</c:v>
                </c:pt>
                <c:pt idx="28">
                  <c:v>4742.2507173489457</c:v>
                </c:pt>
                <c:pt idx="29">
                  <c:v>4741.335077265122</c:v>
                </c:pt>
                <c:pt idx="30">
                  <c:v>4740.4208198906499</c:v>
                </c:pt>
                <c:pt idx="31">
                  <c:v>4739.5079452255313</c:v>
                </c:pt>
                <c:pt idx="32">
                  <c:v>4738.5964532697662</c:v>
                </c:pt>
                <c:pt idx="33">
                  <c:v>4737.6863440233519</c:v>
                </c:pt>
                <c:pt idx="34">
                  <c:v>4736.7776174862911</c:v>
                </c:pt>
                <c:pt idx="35">
                  <c:v>4735.8702736585838</c:v>
                </c:pt>
                <c:pt idx="36">
                  <c:v>4734.9643125402299</c:v>
                </c:pt>
                <c:pt idx="37">
                  <c:v>4734.0597341312277</c:v>
                </c:pt>
                <c:pt idx="38">
                  <c:v>4733.1565384315772</c:v>
                </c:pt>
                <c:pt idx="39">
                  <c:v>4732.2547254412793</c:v>
                </c:pt>
                <c:pt idx="40">
                  <c:v>4731.3542951603358</c:v>
                </c:pt>
                <c:pt idx="41">
                  <c:v>4730.4552475887449</c:v>
                </c:pt>
                <c:pt idx="42">
                  <c:v>4729.5575827265047</c:v>
                </c:pt>
                <c:pt idx="43">
                  <c:v>4728.6613005736172</c:v>
                </c:pt>
                <c:pt idx="44">
                  <c:v>4727.7664011300858</c:v>
                </c:pt>
                <c:pt idx="45">
                  <c:v>4726.8728843959043</c:v>
                </c:pt>
                <c:pt idx="46">
                  <c:v>4725.9807503710754</c:v>
                </c:pt>
                <c:pt idx="47">
                  <c:v>4725.089999055599</c:v>
                </c:pt>
                <c:pt idx="48">
                  <c:v>4724.2006304494762</c:v>
                </c:pt>
                <c:pt idx="49">
                  <c:v>4724.2019253465323</c:v>
                </c:pt>
                <c:pt idx="50">
                  <c:v>4723.3271146312554</c:v>
                </c:pt>
                <c:pt idx="51">
                  <c:v>4722.453432380712</c:v>
                </c:pt>
                <c:pt idx="52">
                  <c:v>4721.5808785949002</c:v>
                </c:pt>
                <c:pt idx="53">
                  <c:v>4720.7094532738247</c:v>
                </c:pt>
                <c:pt idx="54">
                  <c:v>4719.8391564174799</c:v>
                </c:pt>
                <c:pt idx="55">
                  <c:v>4718.9699880258686</c:v>
                </c:pt>
                <c:pt idx="56">
                  <c:v>4718.1019480989908</c:v>
                </c:pt>
                <c:pt idx="57">
                  <c:v>4717.2350366368473</c:v>
                </c:pt>
                <c:pt idx="58">
                  <c:v>4716.3692536394356</c:v>
                </c:pt>
                <c:pt idx="59">
                  <c:v>4715.5045991067573</c:v>
                </c:pt>
                <c:pt idx="60">
                  <c:v>4714.6410730388125</c:v>
                </c:pt>
                <c:pt idx="61">
                  <c:v>4713.7786754356002</c:v>
                </c:pt>
                <c:pt idx="62">
                  <c:v>4712.9174062971206</c:v>
                </c:pt>
                <c:pt idx="63">
                  <c:v>4712.0572656233762</c:v>
                </c:pt>
                <c:pt idx="64">
                  <c:v>4711.1982534143626</c:v>
                </c:pt>
                <c:pt idx="65">
                  <c:v>4710.3403696700834</c:v>
                </c:pt>
                <c:pt idx="66">
                  <c:v>4709.4836143905377</c:v>
                </c:pt>
                <c:pt idx="67">
                  <c:v>4708.6279875757227</c:v>
                </c:pt>
                <c:pt idx="68">
                  <c:v>4707.773489225644</c:v>
                </c:pt>
                <c:pt idx="69">
                  <c:v>4706.9201193402978</c:v>
                </c:pt>
                <c:pt idx="70">
                  <c:v>4706.0678779196833</c:v>
                </c:pt>
                <c:pt idx="71">
                  <c:v>4705.2167649638031</c:v>
                </c:pt>
                <c:pt idx="72">
                  <c:v>4704.3667804726565</c:v>
                </c:pt>
                <c:pt idx="73">
                  <c:v>4703.5179244462415</c:v>
                </c:pt>
                <c:pt idx="74">
                  <c:v>4702.6701968845609</c:v>
                </c:pt>
                <c:pt idx="75">
                  <c:v>4701.8235977876138</c:v>
                </c:pt>
                <c:pt idx="76">
                  <c:v>4700.9781271553984</c:v>
                </c:pt>
                <c:pt idx="77">
                  <c:v>4700.1337849879164</c:v>
                </c:pt>
                <c:pt idx="78">
                  <c:v>4699.2905712851689</c:v>
                </c:pt>
                <c:pt idx="79">
                  <c:v>4698.448486047153</c:v>
                </c:pt>
                <c:pt idx="80">
                  <c:v>4697.6075292738706</c:v>
                </c:pt>
                <c:pt idx="81">
                  <c:v>4696.7677009653216</c:v>
                </c:pt>
                <c:pt idx="82">
                  <c:v>4695.9290011215053</c:v>
                </c:pt>
                <c:pt idx="83">
                  <c:v>4695.0914297424233</c:v>
                </c:pt>
                <c:pt idx="84">
                  <c:v>4694.254986828073</c:v>
                </c:pt>
                <c:pt idx="85">
                  <c:v>4693.4196723784571</c:v>
                </c:pt>
                <c:pt idx="86">
                  <c:v>4692.5854863935747</c:v>
                </c:pt>
                <c:pt idx="87">
                  <c:v>4691.7524288734257</c:v>
                </c:pt>
                <c:pt idx="88">
                  <c:v>4690.9204998180076</c:v>
                </c:pt>
                <c:pt idx="89">
                  <c:v>4690.0896992273229</c:v>
                </c:pt>
                <c:pt idx="90">
                  <c:v>4689.2600271013735</c:v>
                </c:pt>
                <c:pt idx="91">
                  <c:v>4688.4314834401566</c:v>
                </c:pt>
                <c:pt idx="92">
                  <c:v>4687.6040682436706</c:v>
                </c:pt>
                <c:pt idx="93">
                  <c:v>4686.7777815119207</c:v>
                </c:pt>
                <c:pt idx="94">
                  <c:v>4685.9526232449016</c:v>
                </c:pt>
                <c:pt idx="95">
                  <c:v>4685.128593442616</c:v>
                </c:pt>
                <c:pt idx="96">
                  <c:v>4684.3056921050656</c:v>
                </c:pt>
                <c:pt idx="97">
                  <c:v>4683.483919232247</c:v>
                </c:pt>
                <c:pt idx="98">
                  <c:v>4682.6632748241609</c:v>
                </c:pt>
                <c:pt idx="99">
                  <c:v>4681.8437588808092</c:v>
                </c:pt>
                <c:pt idx="100">
                  <c:v>4681.025371402191</c:v>
                </c:pt>
                <c:pt idx="101">
                  <c:v>4680.2081123883054</c:v>
                </c:pt>
                <c:pt idx="102">
                  <c:v>4679.3919818391514</c:v>
                </c:pt>
                <c:pt idx="103">
                  <c:v>4678.5769797547318</c:v>
                </c:pt>
                <c:pt idx="104">
                  <c:v>4677.7631061350457</c:v>
                </c:pt>
                <c:pt idx="105">
                  <c:v>4676.9503609800922</c:v>
                </c:pt>
                <c:pt idx="106">
                  <c:v>4676.1387442898722</c:v>
                </c:pt>
                <c:pt idx="107">
                  <c:v>4675.3282560643847</c:v>
                </c:pt>
                <c:pt idx="108">
                  <c:v>4674.5188963036317</c:v>
                </c:pt>
                <c:pt idx="109">
                  <c:v>4673.7106650076094</c:v>
                </c:pt>
                <c:pt idx="110">
                  <c:v>4672.9035621763223</c:v>
                </c:pt>
                <c:pt idx="111">
                  <c:v>4672.0975878097688</c:v>
                </c:pt>
                <c:pt idx="112">
                  <c:v>4671.292741907946</c:v>
                </c:pt>
                <c:pt idx="113">
                  <c:v>4670.4890244708595</c:v>
                </c:pt>
                <c:pt idx="114">
                  <c:v>4669.6864354985046</c:v>
                </c:pt>
                <c:pt idx="115">
                  <c:v>4668.8849749908823</c:v>
                </c:pt>
                <c:pt idx="116">
                  <c:v>4668.0846429479943</c:v>
                </c:pt>
                <c:pt idx="117">
                  <c:v>4667.2854393698381</c:v>
                </c:pt>
                <c:pt idx="118">
                  <c:v>4666.4873642564153</c:v>
                </c:pt>
                <c:pt idx="119">
                  <c:v>4665.690417607726</c:v>
                </c:pt>
                <c:pt idx="120">
                  <c:v>4664.8945994237702</c:v>
                </c:pt>
                <c:pt idx="121">
                  <c:v>4664.0999097045469</c:v>
                </c:pt>
                <c:pt idx="122">
                  <c:v>4663.3063484500581</c:v>
                </c:pt>
                <c:pt idx="123">
                  <c:v>4662.5139156603009</c:v>
                </c:pt>
                <c:pt idx="124">
                  <c:v>4661.7226113352763</c:v>
                </c:pt>
                <c:pt idx="125">
                  <c:v>4660.932435474987</c:v>
                </c:pt>
                <c:pt idx="126">
                  <c:v>4660.1433880794302</c:v>
                </c:pt>
                <c:pt idx="127">
                  <c:v>4659.3554691486052</c:v>
                </c:pt>
                <c:pt idx="128">
                  <c:v>4658.5686786825145</c:v>
                </c:pt>
                <c:pt idx="129">
                  <c:v>4657.7830166811582</c:v>
                </c:pt>
                <c:pt idx="130">
                  <c:v>4656.9984831445336</c:v>
                </c:pt>
                <c:pt idx="131">
                  <c:v>4656.2150780726415</c:v>
                </c:pt>
                <c:pt idx="132">
                  <c:v>4655.4328014654839</c:v>
                </c:pt>
                <c:pt idx="133">
                  <c:v>4654.6516533230588</c:v>
                </c:pt>
                <c:pt idx="134">
                  <c:v>4653.8716336453663</c:v>
                </c:pt>
                <c:pt idx="135">
                  <c:v>4653.0927424324082</c:v>
                </c:pt>
                <c:pt idx="136">
                  <c:v>4652.3149796841826</c:v>
                </c:pt>
                <c:pt idx="137">
                  <c:v>4651.5383454006887</c:v>
                </c:pt>
                <c:pt idx="138">
                  <c:v>4650.7628395819302</c:v>
                </c:pt>
                <c:pt idx="139">
                  <c:v>4649.9884622279042</c:v>
                </c:pt>
                <c:pt idx="140">
                  <c:v>4649.2152133386107</c:v>
                </c:pt>
                <c:pt idx="141">
                  <c:v>4648.4430929140517</c:v>
                </c:pt>
                <c:pt idx="142">
                  <c:v>4647.6721009542234</c:v>
                </c:pt>
                <c:pt idx="143">
                  <c:v>4646.9022374591304</c:v>
                </c:pt>
                <c:pt idx="144">
                  <c:v>4646.133502428771</c:v>
                </c:pt>
                <c:pt idx="145">
                  <c:v>4645.3658958631431</c:v>
                </c:pt>
                <c:pt idx="146">
                  <c:v>4644.5994177622488</c:v>
                </c:pt>
                <c:pt idx="147">
                  <c:v>4643.8340681260879</c:v>
                </c:pt>
                <c:pt idx="148">
                  <c:v>4643.0698469546605</c:v>
                </c:pt>
                <c:pt idx="149">
                  <c:v>4642.3067542479657</c:v>
                </c:pt>
                <c:pt idx="150">
                  <c:v>4641.5447900060044</c:v>
                </c:pt>
                <c:pt idx="151">
                  <c:v>4640.7839542287757</c:v>
                </c:pt>
                <c:pt idx="152">
                  <c:v>4640.0242469162804</c:v>
                </c:pt>
                <c:pt idx="153">
                  <c:v>4639.2656680685177</c:v>
                </c:pt>
                <c:pt idx="154">
                  <c:v>4638.5082176854885</c:v>
                </c:pt>
                <c:pt idx="155">
                  <c:v>4637.7518957671928</c:v>
                </c:pt>
                <c:pt idx="156">
                  <c:v>4636.9967023136305</c:v>
                </c:pt>
                <c:pt idx="157">
                  <c:v>4636.2426373248009</c:v>
                </c:pt>
                <c:pt idx="158">
                  <c:v>4635.4897008007056</c:v>
                </c:pt>
                <c:pt idx="159">
                  <c:v>4634.7378927413429</c:v>
                </c:pt>
                <c:pt idx="160">
                  <c:v>4633.9872131467118</c:v>
                </c:pt>
                <c:pt idx="161">
                  <c:v>4633.2376620168152</c:v>
                </c:pt>
                <c:pt idx="162">
                  <c:v>4632.489239351652</c:v>
                </c:pt>
                <c:pt idx="163">
                  <c:v>4631.7419451512214</c:v>
                </c:pt>
                <c:pt idx="164">
                  <c:v>4630.9957794155234</c:v>
                </c:pt>
                <c:pt idx="165">
                  <c:v>4630.2507421445589</c:v>
                </c:pt>
                <c:pt idx="166">
                  <c:v>4629.5068333383279</c:v>
                </c:pt>
                <c:pt idx="167">
                  <c:v>4628.7640529968303</c:v>
                </c:pt>
                <c:pt idx="168">
                  <c:v>4628.0224011200653</c:v>
                </c:pt>
                <c:pt idx="169">
                  <c:v>4627.2818777080329</c:v>
                </c:pt>
                <c:pt idx="170">
                  <c:v>4626.5424827607349</c:v>
                </c:pt>
                <c:pt idx="171">
                  <c:v>4625.8042162781703</c:v>
                </c:pt>
                <c:pt idx="172">
                  <c:v>4625.0670782603374</c:v>
                </c:pt>
                <c:pt idx="173">
                  <c:v>4624.331068707239</c:v>
                </c:pt>
                <c:pt idx="174">
                  <c:v>4623.596187618873</c:v>
                </c:pt>
                <c:pt idx="175">
                  <c:v>4622.8624349952397</c:v>
                </c:pt>
                <c:pt idx="176">
                  <c:v>4622.1298108363417</c:v>
                </c:pt>
                <c:pt idx="177">
                  <c:v>4621.3983151421753</c:v>
                </c:pt>
                <c:pt idx="178">
                  <c:v>4620.6679479127406</c:v>
                </c:pt>
                <c:pt idx="179">
                  <c:v>4619.9387091480403</c:v>
                </c:pt>
                <c:pt idx="180">
                  <c:v>4619.2105988480744</c:v>
                </c:pt>
                <c:pt idx="181">
                  <c:v>4618.4836170128392</c:v>
                </c:pt>
                <c:pt idx="182">
                  <c:v>4617.7577636423384</c:v>
                </c:pt>
                <c:pt idx="183">
                  <c:v>4617.0330387365721</c:v>
                </c:pt>
                <c:pt idx="184">
                  <c:v>4616.3094422955364</c:v>
                </c:pt>
                <c:pt idx="185">
                  <c:v>4615.5869743192361</c:v>
                </c:pt>
                <c:pt idx="186">
                  <c:v>4614.8656348076684</c:v>
                </c:pt>
                <c:pt idx="187">
                  <c:v>4614.1454237608332</c:v>
                </c:pt>
                <c:pt idx="188">
                  <c:v>4613.4263411787315</c:v>
                </c:pt>
                <c:pt idx="189">
                  <c:v>4612.7083870613642</c:v>
                </c:pt>
                <c:pt idx="190">
                  <c:v>4611.9915614087276</c:v>
                </c:pt>
                <c:pt idx="191">
                  <c:v>4611.2758642208246</c:v>
                </c:pt>
                <c:pt idx="192">
                  <c:v>4610.5612954976559</c:v>
                </c:pt>
                <c:pt idx="193">
                  <c:v>4609.8478552392198</c:v>
                </c:pt>
                <c:pt idx="194">
                  <c:v>4609.1355434455172</c:v>
                </c:pt>
                <c:pt idx="195">
                  <c:v>4608.4243601165472</c:v>
                </c:pt>
                <c:pt idx="196">
                  <c:v>4607.7143052523097</c:v>
                </c:pt>
                <c:pt idx="197">
                  <c:v>4607.0053788528076</c:v>
                </c:pt>
                <c:pt idx="198">
                  <c:v>4606.2975809180371</c:v>
                </c:pt>
                <c:pt idx="199">
                  <c:v>4605.5909114479991</c:v>
                </c:pt>
                <c:pt idx="200">
                  <c:v>4610.9301175214741</c:v>
                </c:pt>
                <c:pt idx="201">
                  <c:v>4610.2455165111414</c:v>
                </c:pt>
                <c:pt idx="202">
                  <c:v>4609.5619403615119</c:v>
                </c:pt>
                <c:pt idx="203">
                  <c:v>4608.8793890725829</c:v>
                </c:pt>
                <c:pt idx="204">
                  <c:v>4608.1978626443552</c:v>
                </c:pt>
                <c:pt idx="205">
                  <c:v>4607.5173610768306</c:v>
                </c:pt>
                <c:pt idx="206">
                  <c:v>4606.8378843700057</c:v>
                </c:pt>
                <c:pt idx="207">
                  <c:v>4606.1594325238839</c:v>
                </c:pt>
                <c:pt idx="208">
                  <c:v>4605.4820055384653</c:v>
                </c:pt>
                <c:pt idx="209">
                  <c:v>4604.8056034137453</c:v>
                </c:pt>
                <c:pt idx="210">
                  <c:v>4604.1302261497294</c:v>
                </c:pt>
                <c:pt idx="211">
                  <c:v>4603.455873746414</c:v>
                </c:pt>
                <c:pt idx="212">
                  <c:v>4602.7825462038008</c:v>
                </c:pt>
                <c:pt idx="213">
                  <c:v>4625.1214765517543</c:v>
                </c:pt>
                <c:pt idx="214">
                  <c:v>4624.5221803745026</c:v>
                </c:pt>
                <c:pt idx="215">
                  <c:v>4623.9235721204368</c:v>
                </c:pt>
                <c:pt idx="216">
                  <c:v>4623.3256517895607</c:v>
                </c:pt>
                <c:pt idx="217">
                  <c:v>4622.7284193818723</c:v>
                </c:pt>
                <c:pt idx="218">
                  <c:v>4622.1318748973727</c:v>
                </c:pt>
                <c:pt idx="219">
                  <c:v>4621.5360183360626</c:v>
                </c:pt>
                <c:pt idx="220">
                  <c:v>4620.9408496979404</c:v>
                </c:pt>
                <c:pt idx="221">
                  <c:v>4620.346368983006</c:v>
                </c:pt>
                <c:pt idx="222">
                  <c:v>4619.7525761912593</c:v>
                </c:pt>
                <c:pt idx="223">
                  <c:v>4619.1594713227005</c:v>
                </c:pt>
                <c:pt idx="224">
                  <c:v>4618.5670543773331</c:v>
                </c:pt>
                <c:pt idx="225">
                  <c:v>4617.9753253551517</c:v>
                </c:pt>
                <c:pt idx="226">
                  <c:v>4617.3842842561598</c:v>
                </c:pt>
                <c:pt idx="227">
                  <c:v>4616.7939310803558</c:v>
                </c:pt>
                <c:pt idx="228">
                  <c:v>4616.2042658277396</c:v>
                </c:pt>
                <c:pt idx="229">
                  <c:v>4615.6152884983121</c:v>
                </c:pt>
                <c:pt idx="230">
                  <c:v>4615.0269990920733</c:v>
                </c:pt>
                <c:pt idx="231">
                  <c:v>4614.4393976090223</c:v>
                </c:pt>
                <c:pt idx="232">
                  <c:v>4613.8524840491609</c:v>
                </c:pt>
                <c:pt idx="233">
                  <c:v>4613.2662584124864</c:v>
                </c:pt>
                <c:pt idx="234">
                  <c:v>4612.6807206990015</c:v>
                </c:pt>
                <c:pt idx="235" formatCode="#,##0.00">
                  <c:v>4612.0958709087045</c:v>
                </c:pt>
                <c:pt idx="236" formatCode="#,##0.00">
                  <c:v>4611.5117090415952</c:v>
                </c:pt>
                <c:pt idx="237" formatCode="#,##0.00">
                  <c:v>4610.9282350976755</c:v>
                </c:pt>
                <c:pt idx="238" formatCode="#,##0.00">
                  <c:v>4610.3454490769436</c:v>
                </c:pt>
                <c:pt idx="239" formatCode="#,##0.00">
                  <c:v>4609.7633509794014</c:v>
                </c:pt>
                <c:pt idx="240" formatCode="#,##0.00">
                  <c:v>4609.181940805046</c:v>
                </c:pt>
                <c:pt idx="241" formatCode="#,##0.00">
                  <c:v>4608.6012185538793</c:v>
                </c:pt>
                <c:pt idx="242" formatCode="#,##0.00">
                  <c:v>4608.0211842259014</c:v>
                </c:pt>
                <c:pt idx="243" formatCode="#,##0.00">
                  <c:v>4607.4418378211112</c:v>
                </c:pt>
                <c:pt idx="244" formatCode="#,##0.00">
                  <c:v>4606.8631793395098</c:v>
                </c:pt>
                <c:pt idx="245" formatCode="#,##0.00">
                  <c:v>4606.2852087810961</c:v>
                </c:pt>
                <c:pt idx="246" formatCode="#,##0.00">
                  <c:v>4605.7079261458712</c:v>
                </c:pt>
                <c:pt idx="247" formatCode="#,##0.00">
                  <c:v>4605.1313314338349</c:v>
                </c:pt>
                <c:pt idx="248" formatCode="#,##0.00">
                  <c:v>4604.5554246449874</c:v>
                </c:pt>
                <c:pt idx="249" formatCode="#,##0.00">
                  <c:v>4603.9802057793286</c:v>
                </c:pt>
                <c:pt idx="250" formatCode="#,##0.00">
                  <c:v>4603.4056748368557</c:v>
                </c:pt>
                <c:pt idx="251" formatCode="#,##0.00">
                  <c:v>4602.8318318175725</c:v>
                </c:pt>
                <c:pt idx="252" formatCode="#,##0.00">
                  <c:v>4602.2586767214798</c:v>
                </c:pt>
                <c:pt idx="253" formatCode="#,##0.00">
                  <c:v>4601.6862095485731</c:v>
                </c:pt>
                <c:pt idx="254" formatCode="#,##0.00">
                  <c:v>4601.1144302988578</c:v>
                </c:pt>
                <c:pt idx="255" formatCode="#,##0.00">
                  <c:v>4600.5433389723266</c:v>
                </c:pt>
                <c:pt idx="256" formatCode="#,##0.00">
                  <c:v>4599.9729355689851</c:v>
                </c:pt>
                <c:pt idx="257" formatCode="#,##0.00">
                  <c:v>4599.4032200888341</c:v>
                </c:pt>
                <c:pt idx="258" formatCode="#,##0.00">
                  <c:v>4598.8341925318691</c:v>
                </c:pt>
                <c:pt idx="259" formatCode="#,##0.00">
                  <c:v>4598.2658528980937</c:v>
                </c:pt>
                <c:pt idx="260" formatCode="#,##0.00">
                  <c:v>4597.6982011875061</c:v>
                </c:pt>
                <c:pt idx="261" formatCode="#,##0.00">
                  <c:v>4597.1312374001072</c:v>
                </c:pt>
                <c:pt idx="262" formatCode="#,##0.00">
                  <c:v>4596.5649615358961</c:v>
                </c:pt>
                <c:pt idx="263" formatCode="#,##0.00">
                  <c:v>4595.9993735948756</c:v>
                </c:pt>
                <c:pt idx="264" formatCode="#,##0.00">
                  <c:v>4595.4344735770401</c:v>
                </c:pt>
                <c:pt idx="265" formatCode="#,##0.00">
                  <c:v>4594.8702614823951</c:v>
                </c:pt>
                <c:pt idx="266" formatCode="#,##0.00">
                  <c:v>4594.3067373109379</c:v>
                </c:pt>
                <c:pt idx="267" formatCode="#,##0.00">
                  <c:v>4593.7439010626713</c:v>
                </c:pt>
                <c:pt idx="268" formatCode="#,##0.00">
                  <c:v>4593.1817527375897</c:v>
                </c:pt>
                <c:pt idx="269" formatCode="#,##0.00">
                  <c:v>4592.6202923356996</c:v>
                </c:pt>
                <c:pt idx="270" formatCode="#,##0.00">
                  <c:v>4592.0595198569954</c:v>
                </c:pt>
                <c:pt idx="271" formatCode="#,##0.00">
                  <c:v>4591.4994353014799</c:v>
                </c:pt>
                <c:pt idx="272" formatCode="#,##0.00">
                  <c:v>4590.9400386691541</c:v>
                </c:pt>
                <c:pt idx="273" formatCode="#,##0.00">
                  <c:v>4590.3813299600151</c:v>
                </c:pt>
                <c:pt idx="274" formatCode="#,##0.00">
                  <c:v>4589.8233091740649</c:v>
                </c:pt>
                <c:pt idx="275" formatCode="#,##0.00">
                  <c:v>4589.2659763113033</c:v>
                </c:pt>
                <c:pt idx="276" formatCode="#,##0.00">
                  <c:v>4588.7093313717305</c:v>
                </c:pt>
                <c:pt idx="277" formatCode="#,##0.00">
                  <c:v>4588.1533743553455</c:v>
                </c:pt>
                <c:pt idx="278" formatCode="#,##0.00">
                  <c:v>4587.5981052621491</c:v>
                </c:pt>
                <c:pt idx="279" formatCode="#,##0.00">
                  <c:v>4587.0435240921415</c:v>
                </c:pt>
                <c:pt idx="280" formatCode="#,##0.00">
                  <c:v>4586.4896308453226</c:v>
                </c:pt>
                <c:pt idx="281" formatCode="#,##0.00">
                  <c:v>4585.9364255216915</c:v>
                </c:pt>
                <c:pt idx="282" formatCode="#,##0.00">
                  <c:v>4585.3839081212491</c:v>
                </c:pt>
                <c:pt idx="283" formatCode="#,##0.00">
                  <c:v>4584.8320786439954</c:v>
                </c:pt>
                <c:pt idx="284" formatCode="#,##0.00">
                  <c:v>4584.2809370899286</c:v>
                </c:pt>
                <c:pt idx="285" formatCode="#,##0.00">
                  <c:v>4583.7304834590514</c:v>
                </c:pt>
                <c:pt idx="286" formatCode="#,##0.00">
                  <c:v>4583.180717751362</c:v>
                </c:pt>
                <c:pt idx="287" formatCode="#,##0.00">
                  <c:v>4582.6316399668613</c:v>
                </c:pt>
                <c:pt idx="288" formatCode="#,##0.00">
                  <c:v>4582.0832501055493</c:v>
                </c:pt>
                <c:pt idx="289" formatCode="#,##0.00">
                  <c:v>4581.5355481674242</c:v>
                </c:pt>
                <c:pt idx="290" formatCode="#,##0.00">
                  <c:v>4580.9885341524887</c:v>
                </c:pt>
                <c:pt idx="291" formatCode="#,##0.00">
                  <c:v>4580.4422080607419</c:v>
                </c:pt>
                <c:pt idx="292" formatCode="#,##0.00">
                  <c:v>4579.896569892182</c:v>
                </c:pt>
                <c:pt idx="293" formatCode="#,##0.00">
                  <c:v>4579.3516196468117</c:v>
                </c:pt>
                <c:pt idx="294" formatCode="#,##0.00">
                  <c:v>4578.8073573246293</c:v>
                </c:pt>
                <c:pt idx="295" formatCode="#,##0.00">
                  <c:v>4578.2637829256364</c:v>
                </c:pt>
                <c:pt idx="296" formatCode="#,##0.00">
                  <c:v>4577.7208964498313</c:v>
                </c:pt>
                <c:pt idx="297" formatCode="#,##0.00">
                  <c:v>4577.178697897215</c:v>
                </c:pt>
                <c:pt idx="298" formatCode="#,##0.00">
                  <c:v>4576.6371872677846</c:v>
                </c:pt>
                <c:pt idx="299" formatCode="#,##0.00">
                  <c:v>4576.0963645615457</c:v>
                </c:pt>
                <c:pt idx="300" formatCode="#,##0.00">
                  <c:v>4575.5562297784945</c:v>
                </c:pt>
                <c:pt idx="301" formatCode="#,##0.00">
                  <c:v>4575.0167829186303</c:v>
                </c:pt>
                <c:pt idx="302" formatCode="#,##0.00">
                  <c:v>4574.4780239819556</c:v>
                </c:pt>
                <c:pt idx="303" formatCode="#,##0.00">
                  <c:v>4573.9399529684679</c:v>
                </c:pt>
                <c:pt idx="304" formatCode="#,##0.00">
                  <c:v>4573.4025698781697</c:v>
                </c:pt>
                <c:pt idx="305" formatCode="#,##0.00">
                  <c:v>4572.8658747110603</c:v>
                </c:pt>
                <c:pt idx="306" formatCode="#,##0.00">
                  <c:v>4572.3298674671387</c:v>
                </c:pt>
                <c:pt idx="307" formatCode="#,##0.00">
                  <c:v>4571.7945481464058</c:v>
                </c:pt>
                <c:pt idx="308" formatCode="#,##0.00">
                  <c:v>4571.2599167488606</c:v>
                </c:pt>
                <c:pt idx="309" formatCode="#,##0.00">
                  <c:v>4570.725973274506</c:v>
                </c:pt>
                <c:pt idx="310" formatCode="#,##0.00">
                  <c:v>4570.1927177233365</c:v>
                </c:pt>
                <c:pt idx="311" formatCode="#,##0.00">
                  <c:v>4569.6601500953575</c:v>
                </c:pt>
                <c:pt idx="312" formatCode="#,##0.00">
                  <c:v>4569.1282703905663</c:v>
                </c:pt>
                <c:pt idx="313" formatCode="#,##0.00">
                  <c:v>4568.5970786089629</c:v>
                </c:pt>
                <c:pt idx="314" formatCode="#,##0.00">
                  <c:v>4568.06657475055</c:v>
                </c:pt>
                <c:pt idx="315" formatCode="#,##0.00">
                  <c:v>4567.536758815324</c:v>
                </c:pt>
                <c:pt idx="316" formatCode="#,##0.00">
                  <c:v>4567.0076308032867</c:v>
                </c:pt>
                <c:pt idx="317" formatCode="#,##0.00">
                  <c:v>4566.4791907144363</c:v>
                </c:pt>
                <c:pt idx="318" formatCode="#,##0.00">
                  <c:v>4565.9514385487746</c:v>
                </c:pt>
                <c:pt idx="319" formatCode="#,##0.00">
                  <c:v>4565.4243743063034</c:v>
                </c:pt>
                <c:pt idx="320" formatCode="#,##0.00">
                  <c:v>4564.8979979870192</c:v>
                </c:pt>
                <c:pt idx="321" formatCode="#,##0.00">
                  <c:v>4564.3723095909227</c:v>
                </c:pt>
                <c:pt idx="322" formatCode="#,##0.00">
                  <c:v>4563.8473091180158</c:v>
                </c:pt>
                <c:pt idx="323" formatCode="#,##0.00">
                  <c:v>4563.3229965682967</c:v>
                </c:pt>
                <c:pt idx="324" formatCode="#,##0.00">
                  <c:v>4562.7993719417664</c:v>
                </c:pt>
                <c:pt idx="325" formatCode="#,##0.00">
                  <c:v>4562.2764352384247</c:v>
                </c:pt>
                <c:pt idx="326" formatCode="#,##0.00">
                  <c:v>4561.7541864582709</c:v>
                </c:pt>
                <c:pt idx="327" formatCode="#,##0.00">
                  <c:v>4561.2326256013057</c:v>
                </c:pt>
                <c:pt idx="328" formatCode="#,##0.00">
                  <c:v>4560.7117526675283</c:v>
                </c:pt>
                <c:pt idx="329" formatCode="#,##0.00">
                  <c:v>4560.1915676569406</c:v>
                </c:pt>
                <c:pt idx="330" formatCode="#,##0.00">
                  <c:v>4559.6720705695416</c:v>
                </c:pt>
                <c:pt idx="331" formatCode="#,##0.00">
                  <c:v>4559.1532614053285</c:v>
                </c:pt>
                <c:pt idx="332" formatCode="#,##0.00">
                  <c:v>4558.6351401643042</c:v>
                </c:pt>
                <c:pt idx="333" formatCode="#,##0.00">
                  <c:v>4558.1177068464704</c:v>
                </c:pt>
                <c:pt idx="334" formatCode="#,##0.00">
                  <c:v>4557.6009614518234</c:v>
                </c:pt>
                <c:pt idx="335" formatCode="#,##0.00">
                  <c:v>4557.0849039803652</c:v>
                </c:pt>
                <c:pt idx="336" formatCode="#,##0.00">
                  <c:v>4556.5695344320948</c:v>
                </c:pt>
                <c:pt idx="337" formatCode="#,##0.00">
                  <c:v>4556.054852807014</c:v>
                </c:pt>
                <c:pt idx="338" formatCode="#,##0.00">
                  <c:v>4555.54085910512</c:v>
                </c:pt>
                <c:pt idx="339" formatCode="#,##0.00">
                  <c:v>4555.0275533264166</c:v>
                </c:pt>
                <c:pt idx="340" formatCode="#,##0.00">
                  <c:v>4554.5149354708992</c:v>
                </c:pt>
                <c:pt idx="341" formatCode="#,##0.00">
                  <c:v>4554.0030055385723</c:v>
                </c:pt>
                <c:pt idx="342" formatCode="#,##0.00">
                  <c:v>4553.4917635294323</c:v>
                </c:pt>
                <c:pt idx="343" formatCode="#,##0.00">
                  <c:v>4552.981209443481</c:v>
                </c:pt>
                <c:pt idx="344" formatCode="#,##0.00">
                  <c:v>4552.4713432807184</c:v>
                </c:pt>
                <c:pt idx="345" formatCode="#,##0.00">
                  <c:v>4551.9621650411445</c:v>
                </c:pt>
                <c:pt idx="346" formatCode="#,##0.00">
                  <c:v>4551.4536747247585</c:v>
                </c:pt>
                <c:pt idx="347" formatCode="#,##0.00">
                  <c:v>4550.9458723315602</c:v>
                </c:pt>
                <c:pt idx="348" formatCode="#,##0.00">
                  <c:v>4550.4387578615515</c:v>
                </c:pt>
                <c:pt idx="349" formatCode="#,##0.00">
                  <c:v>4549.9323313147306</c:v>
                </c:pt>
                <c:pt idx="350" formatCode="#,##0.00">
                  <c:v>4549.4265926910984</c:v>
                </c:pt>
                <c:pt idx="351" formatCode="#,##0.00">
                  <c:v>4548.9215419906541</c:v>
                </c:pt>
                <c:pt idx="352" formatCode="#,##0.00">
                  <c:v>4548.4171792133984</c:v>
                </c:pt>
                <c:pt idx="353" formatCode="#,##0.00">
                  <c:v>4547.9135043593305</c:v>
                </c:pt>
                <c:pt idx="354" formatCode="#,##0.00">
                  <c:v>4547.4105174284532</c:v>
                </c:pt>
                <c:pt idx="355" formatCode="#,##0.00">
                  <c:v>4546.9082184207628</c:v>
                </c:pt>
                <c:pt idx="356" formatCode="#,##0.00">
                  <c:v>4546.4066073362583</c:v>
                </c:pt>
                <c:pt idx="357" formatCode="#,##0.00">
                  <c:v>4545.9056841749461</c:v>
                </c:pt>
                <c:pt idx="358" formatCode="#,##0.00">
                  <c:v>4545.4054489368209</c:v>
                </c:pt>
                <c:pt idx="359" formatCode="#,##0.00">
                  <c:v>4544.9059016218853</c:v>
                </c:pt>
                <c:pt idx="360" formatCode="#,##0.00">
                  <c:v>4544.4070422301356</c:v>
                </c:pt>
                <c:pt idx="361" formatCode="#,##0.00">
                  <c:v>4543.9088707615756</c:v>
                </c:pt>
                <c:pt idx="362" formatCode="#,##0.00">
                  <c:v>4543.4113872162043</c:v>
                </c:pt>
                <c:pt idx="363" formatCode="#,##0.00">
                  <c:v>4542.9145915940198</c:v>
                </c:pt>
                <c:pt idx="364" formatCode="#,##0.00">
                  <c:v>4542.418483895025</c:v>
                </c:pt>
                <c:pt idx="365" formatCode="#,##0.00">
                  <c:v>4541.923064119218</c:v>
                </c:pt>
                <c:pt idx="366" formatCode="#,##0.00">
                  <c:v>4541.4283322665997</c:v>
                </c:pt>
                <c:pt idx="367" formatCode="#,##0.00">
                  <c:v>4540.9342883371701</c:v>
                </c:pt>
                <c:pt idx="368" formatCode="#,##0.00">
                  <c:v>4540.4409323309283</c:v>
                </c:pt>
                <c:pt idx="369" formatCode="#,##0.00">
                  <c:v>4539.9482642478761</c:v>
                </c:pt>
                <c:pt idx="370" formatCode="#,##0.00">
                  <c:v>4539.4562840880099</c:v>
                </c:pt>
                <c:pt idx="371" formatCode="#,##0.00">
                  <c:v>4538.9649918513342</c:v>
                </c:pt>
                <c:pt idx="372" formatCode="#,##0.00">
                  <c:v>4538.4743875378472</c:v>
                </c:pt>
                <c:pt idx="373" formatCode="#,##0.00">
                  <c:v>4537.9844711475471</c:v>
                </c:pt>
                <c:pt idx="374" formatCode="#,##0.00">
                  <c:v>4537.4952426804366</c:v>
                </c:pt>
                <c:pt idx="375" formatCode="#,##0.00">
                  <c:v>4537.0067021365139</c:v>
                </c:pt>
                <c:pt idx="376" formatCode="#,##0.00">
                  <c:v>4536.518849515779</c:v>
                </c:pt>
                <c:pt idx="377" formatCode="#,##0.00">
                  <c:v>4536.0316848182338</c:v>
                </c:pt>
                <c:pt idx="378" formatCode="#,##0.00">
                  <c:v>4535.5452080438763</c:v>
                </c:pt>
                <c:pt idx="379" formatCode="#,##0.00">
                  <c:v>4535.0594191927066</c:v>
                </c:pt>
                <c:pt idx="380" formatCode="#,##0.00">
                  <c:v>4534.5743182647257</c:v>
                </c:pt>
                <c:pt idx="381" formatCode="#,##0.00">
                  <c:v>4534.0899052599334</c:v>
                </c:pt>
                <c:pt idx="382" formatCode="#,##0.00">
                  <c:v>4533.6061801783299</c:v>
                </c:pt>
                <c:pt idx="383" formatCode="#,##0.00">
                  <c:v>4533.1231430199132</c:v>
                </c:pt>
                <c:pt idx="384" formatCode="#,##0.00">
                  <c:v>4532.6407937846861</c:v>
                </c:pt>
                <c:pt idx="385" formatCode="#,##0.00">
                  <c:v>4532.1591324726469</c:v>
                </c:pt>
                <c:pt idx="386" formatCode="#,##0.00">
                  <c:v>4531.6781590837963</c:v>
                </c:pt>
                <c:pt idx="387" formatCode="#,##0.00">
                  <c:v>4531.1978736181354</c:v>
                </c:pt>
                <c:pt idx="388" formatCode="#,##0.00">
                  <c:v>4530.7182760756623</c:v>
                </c:pt>
                <c:pt idx="389" formatCode="#,##0.00">
                  <c:v>4530.239366456377</c:v>
                </c:pt>
                <c:pt idx="390" formatCode="#,##0.00">
                  <c:v>4529.7611447602794</c:v>
                </c:pt>
                <c:pt idx="391" formatCode="#,##0.00">
                  <c:v>4529.2836109873706</c:v>
                </c:pt>
                <c:pt idx="392" formatCode="#,##0.00">
                  <c:v>4528.8067651376514</c:v>
                </c:pt>
                <c:pt idx="393" formatCode="#,##0.00">
                  <c:v>4528.3306072111191</c:v>
                </c:pt>
                <c:pt idx="394" formatCode="#,##0.00">
                  <c:v>4527.8551372077754</c:v>
                </c:pt>
                <c:pt idx="395" formatCode="#,##0.00">
                  <c:v>4527.3803551276205</c:v>
                </c:pt>
                <c:pt idx="396" formatCode="#,##0.00">
                  <c:v>4526.9062609706543</c:v>
                </c:pt>
                <c:pt idx="397" formatCode="#,##0.00">
                  <c:v>4526.4328547368759</c:v>
                </c:pt>
                <c:pt idx="398" formatCode="#,##0.00">
                  <c:v>4525.9601364262862</c:v>
                </c:pt>
                <c:pt idx="399" formatCode="#,##0.00">
                  <c:v>4525.4881060388843</c:v>
                </c:pt>
                <c:pt idx="400" formatCode="#,##0.00">
                  <c:v>4525.0167635746702</c:v>
                </c:pt>
                <c:pt idx="401" formatCode="#,##0.00">
                  <c:v>4524.5461090336466</c:v>
                </c:pt>
                <c:pt idx="402" formatCode="#,##0.00">
                  <c:v>4524.0761424158118</c:v>
                </c:pt>
                <c:pt idx="403" formatCode="#,##0.00">
                  <c:v>4523.6068637211638</c:v>
                </c:pt>
                <c:pt idx="404" formatCode="#,##0.00">
                  <c:v>4523.1382729497036</c:v>
                </c:pt>
                <c:pt idx="405" formatCode="#,##0.00">
                  <c:v>4522.670370101433</c:v>
                </c:pt>
                <c:pt idx="406" formatCode="#,##0.00">
                  <c:v>4522.2031551763494</c:v>
                </c:pt>
                <c:pt idx="407" formatCode="#,##0.00">
                  <c:v>4521.7366281744562</c:v>
                </c:pt>
                <c:pt idx="408" formatCode="#,##0.00">
                  <c:v>4521.270789095749</c:v>
                </c:pt>
                <c:pt idx="409" formatCode="#,##0.00">
                  <c:v>4520.8056379402315</c:v>
                </c:pt>
                <c:pt idx="410" formatCode="#,##0.00">
                  <c:v>4520.3411747079017</c:v>
                </c:pt>
              </c:numCache>
            </c:numRef>
          </c:val>
          <c:smooth val="0"/>
          <c:extLst>
            <c:ext xmlns:c16="http://schemas.microsoft.com/office/drawing/2014/chart" uri="{C3380CC4-5D6E-409C-BE32-E72D297353CC}">
              <c16:uniqueId val="{00000000-66A8-4C43-BEDD-5509BCFE8CBC}"/>
            </c:ext>
          </c:extLst>
        </c:ser>
        <c:ser>
          <c:idx val="1"/>
          <c:order val="1"/>
          <c:tx>
            <c:strRef>
              <c:f>'A4_MR2030&amp;49&amp;50&amp;69'!$D$23</c:f>
              <c:strCache>
                <c:ptCount val="1"/>
                <c:pt idx="0">
                  <c:v>TR Space  </c:v>
                </c:pt>
              </c:strCache>
            </c:strRef>
          </c:tx>
          <c:spPr>
            <a:ln w="28575" cap="rnd">
              <a:solidFill>
                <a:schemeClr val="accent2"/>
              </a:solidFill>
              <a:prstDash val="sysDot"/>
              <a:round/>
            </a:ln>
            <a:effectLst/>
          </c:spPr>
          <c:marker>
            <c:symbol val="none"/>
          </c:marker>
          <c:cat>
            <c:numRef>
              <c:f>'A4_MR2030&amp;49&amp;50&amp;69'!$A$24:$A$440</c:f>
              <c:numCache>
                <c:formatCode>#,##0.00</c:formatCode>
                <c:ptCount val="417"/>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numCache>
            </c:numRef>
          </c:cat>
          <c:val>
            <c:numRef>
              <c:f>'A4_MR2030&amp;49&amp;50&amp;69'!$W$24:$W$440</c:f>
              <c:numCache>
                <c:formatCode>#,##0.00</c:formatCode>
                <c:ptCount val="417"/>
                <c:pt idx="0">
                  <c:v>0</c:v>
                </c:pt>
                <c:pt idx="1">
                  <c:v>1.2278777007279871</c:v>
                </c:pt>
                <c:pt idx="2">
                  <c:v>2.3920549887774527</c:v>
                </c:pt>
                <c:pt idx="3">
                  <c:v>3.5171606146112464</c:v>
                </c:pt>
                <c:pt idx="4">
                  <c:v>4.6405198160382151</c:v>
                </c:pt>
                <c:pt idx="5">
                  <c:v>5.7393651824101282</c:v>
                </c:pt>
                <c:pt idx="6">
                  <c:v>6.8136967137269844</c:v>
                </c:pt>
                <c:pt idx="7">
                  <c:v>7.8635144099887837</c:v>
                </c:pt>
                <c:pt idx="8">
                  <c:v>8.888818271195527</c:v>
                </c:pt>
                <c:pt idx="9">
                  <c:v>9.8896082973472126</c:v>
                </c:pt>
                <c:pt idx="10">
                  <c:v>10.865884488443843</c:v>
                </c:pt>
                <c:pt idx="11">
                  <c:v>11.817646844485417</c:v>
                </c:pt>
                <c:pt idx="12">
                  <c:v>12.744895365471935</c:v>
                </c:pt>
                <c:pt idx="13">
                  <c:v>13.67110505168653</c:v>
                </c:pt>
                <c:pt idx="14">
                  <c:v>14.680592057201192</c:v>
                </c:pt>
                <c:pt idx="15">
                  <c:v>15.684059568430188</c:v>
                </c:pt>
                <c:pt idx="16">
                  <c:v>16.681507585373517</c:v>
                </c:pt>
                <c:pt idx="17">
                  <c:v>17.672936108031177</c:v>
                </c:pt>
                <c:pt idx="18">
                  <c:v>18.658345136403163</c:v>
                </c:pt>
                <c:pt idx="19">
                  <c:v>19.637734670489479</c:v>
                </c:pt>
                <c:pt idx="20">
                  <c:v>20.611104710290132</c:v>
                </c:pt>
                <c:pt idx="21">
                  <c:v>21.57845525580511</c:v>
                </c:pt>
                <c:pt idx="22">
                  <c:v>22.539786307034426</c:v>
                </c:pt>
                <c:pt idx="23">
                  <c:v>23.495097863978067</c:v>
                </c:pt>
                <c:pt idx="24">
                  <c:v>24.444389926636042</c:v>
                </c:pt>
                <c:pt idx="25">
                  <c:v>25.387662495008342</c:v>
                </c:pt>
                <c:pt idx="26">
                  <c:v>26.324915569094983</c:v>
                </c:pt>
                <c:pt idx="27">
                  <c:v>27.25614914889595</c:v>
                </c:pt>
                <c:pt idx="28">
                  <c:v>28.181363234411243</c:v>
                </c:pt>
                <c:pt idx="29">
                  <c:v>29.100557825640873</c:v>
                </c:pt>
                <c:pt idx="30">
                  <c:v>30.013732922584829</c:v>
                </c:pt>
                <c:pt idx="31">
                  <c:v>30.920888525243129</c:v>
                </c:pt>
                <c:pt idx="32">
                  <c:v>31.822024633615747</c:v>
                </c:pt>
                <c:pt idx="33">
                  <c:v>32.717141247702699</c:v>
                </c:pt>
                <c:pt idx="34">
                  <c:v>33.606238367503984</c:v>
                </c:pt>
                <c:pt idx="35">
                  <c:v>34.489315993019595</c:v>
                </c:pt>
                <c:pt idx="36">
                  <c:v>35.366374124249546</c:v>
                </c:pt>
                <c:pt idx="37">
                  <c:v>36.237412761193816</c:v>
                </c:pt>
                <c:pt idx="38">
                  <c:v>37.102431903852427</c:v>
                </c:pt>
                <c:pt idx="39">
                  <c:v>37.961431552225363</c:v>
                </c:pt>
                <c:pt idx="40">
                  <c:v>38.814411706312626</c:v>
                </c:pt>
                <c:pt idx="41">
                  <c:v>39.661372366114229</c:v>
                </c:pt>
                <c:pt idx="42">
                  <c:v>40.502313531630158</c:v>
                </c:pt>
                <c:pt idx="43">
                  <c:v>41.337235202860413</c:v>
                </c:pt>
                <c:pt idx="44">
                  <c:v>42.166137379805015</c:v>
                </c:pt>
                <c:pt idx="45">
                  <c:v>42.989020062463943</c:v>
                </c:pt>
                <c:pt idx="46">
                  <c:v>43.805883250837191</c:v>
                </c:pt>
                <c:pt idx="47">
                  <c:v>44.616726944924771</c:v>
                </c:pt>
                <c:pt idx="48">
                  <c:v>45.421551144726692</c:v>
                </c:pt>
                <c:pt idx="49">
                  <c:v>46.230223101354319</c:v>
                </c:pt>
                <c:pt idx="50">
                  <c:v>47.059757355998443</c:v>
                </c:pt>
                <c:pt idx="51">
                  <c:v>47.884734023194568</c:v>
                </c:pt>
                <c:pt idx="52">
                  <c:v>48.705153102942703</c:v>
                </c:pt>
                <c:pt idx="53">
                  <c:v>49.521014595242825</c:v>
                </c:pt>
                <c:pt idx="54">
                  <c:v>50.332318500094978</c:v>
                </c:pt>
                <c:pt idx="55">
                  <c:v>51.139064817499118</c:v>
                </c:pt>
                <c:pt idx="56">
                  <c:v>51.941253547455268</c:v>
                </c:pt>
                <c:pt idx="57">
                  <c:v>52.738884689963434</c:v>
                </c:pt>
                <c:pt idx="58">
                  <c:v>53.531958245023603</c:v>
                </c:pt>
                <c:pt idx="59">
                  <c:v>54.320474212635766</c:v>
                </c:pt>
                <c:pt idx="60">
                  <c:v>55.104432592799938</c:v>
                </c:pt>
                <c:pt idx="61">
                  <c:v>55.883833385516134</c:v>
                </c:pt>
                <c:pt idx="62">
                  <c:v>56.658676590784317</c:v>
                </c:pt>
                <c:pt idx="63">
                  <c:v>57.42896220860451</c:v>
                </c:pt>
                <c:pt idx="64">
                  <c:v>58.194690238976712</c:v>
                </c:pt>
                <c:pt idx="65">
                  <c:v>58.95586068190093</c:v>
                </c:pt>
                <c:pt idx="66">
                  <c:v>59.712473537377143</c:v>
                </c:pt>
                <c:pt idx="67">
                  <c:v>60.464528805405365</c:v>
                </c:pt>
                <c:pt idx="68">
                  <c:v>61.212026485985589</c:v>
                </c:pt>
                <c:pt idx="69">
                  <c:v>61.954966579117816</c:v>
                </c:pt>
                <c:pt idx="70">
                  <c:v>62.693349084802065</c:v>
                </c:pt>
                <c:pt idx="71">
                  <c:v>63.42717400303831</c:v>
                </c:pt>
                <c:pt idx="72">
                  <c:v>64.156441333826564</c:v>
                </c:pt>
                <c:pt idx="73">
                  <c:v>64.88115107716682</c:v>
                </c:pt>
                <c:pt idx="74">
                  <c:v>65.60130323305907</c:v>
                </c:pt>
                <c:pt idx="75">
                  <c:v>66.316897801503345</c:v>
                </c:pt>
                <c:pt idx="76">
                  <c:v>67.027934782499628</c:v>
                </c:pt>
                <c:pt idx="77">
                  <c:v>67.734414176047892</c:v>
                </c:pt>
                <c:pt idx="78">
                  <c:v>68.436335982148179</c:v>
                </c:pt>
                <c:pt idx="79">
                  <c:v>69.133700200800462</c:v>
                </c:pt>
                <c:pt idx="80">
                  <c:v>69.826506832004767</c:v>
                </c:pt>
                <c:pt idx="81">
                  <c:v>70.514755875761082</c:v>
                </c:pt>
                <c:pt idx="82">
                  <c:v>71.198447332069378</c:v>
                </c:pt>
                <c:pt idx="83">
                  <c:v>71.877581200929711</c:v>
                </c:pt>
                <c:pt idx="84">
                  <c:v>72.552157482342025</c:v>
                </c:pt>
                <c:pt idx="85">
                  <c:v>73.222176176306334</c:v>
                </c:pt>
                <c:pt idx="86">
                  <c:v>73.887637282822709</c:v>
                </c:pt>
                <c:pt idx="87">
                  <c:v>74.54854080189105</c:v>
                </c:pt>
                <c:pt idx="88">
                  <c:v>75.204886733511373</c:v>
                </c:pt>
                <c:pt idx="89">
                  <c:v>75.856675077683747</c:v>
                </c:pt>
                <c:pt idx="90">
                  <c:v>76.503905834408087</c:v>
                </c:pt>
                <c:pt idx="91">
                  <c:v>77.146579003684451</c:v>
                </c:pt>
                <c:pt idx="92">
                  <c:v>77.784694585512838</c:v>
                </c:pt>
                <c:pt idx="93">
                  <c:v>78.418252579893192</c:v>
                </c:pt>
                <c:pt idx="94">
                  <c:v>79.047252986825598</c:v>
                </c:pt>
                <c:pt idx="95">
                  <c:v>79.671695806309984</c:v>
                </c:pt>
                <c:pt idx="96">
                  <c:v>80.291581038346365</c:v>
                </c:pt>
                <c:pt idx="97">
                  <c:v>80.906908682934784</c:v>
                </c:pt>
                <c:pt idx="98">
                  <c:v>81.517678740075183</c:v>
                </c:pt>
                <c:pt idx="99">
                  <c:v>82.123891209767592</c:v>
                </c:pt>
                <c:pt idx="100">
                  <c:v>82.72554609201201</c:v>
                </c:pt>
                <c:pt idx="101">
                  <c:v>83.322643386808437</c:v>
                </c:pt>
                <c:pt idx="102">
                  <c:v>83.915183094156873</c:v>
                </c:pt>
                <c:pt idx="103">
                  <c:v>84.503165214057333</c:v>
                </c:pt>
                <c:pt idx="104">
                  <c:v>85.086589746509745</c:v>
                </c:pt>
                <c:pt idx="105">
                  <c:v>85.665456691514208</c:v>
                </c:pt>
                <c:pt idx="106">
                  <c:v>86.239766049070667</c:v>
                </c:pt>
                <c:pt idx="107">
                  <c:v>86.809517819179149</c:v>
                </c:pt>
                <c:pt idx="108">
                  <c:v>87.374712001839583</c:v>
                </c:pt>
                <c:pt idx="109">
                  <c:v>87.935348597052069</c:v>
                </c:pt>
                <c:pt idx="110">
                  <c:v>88.49142760481655</c:v>
                </c:pt>
                <c:pt idx="111">
                  <c:v>89.042949025133026</c:v>
                </c:pt>
                <c:pt idx="112">
                  <c:v>89.58991285800154</c:v>
                </c:pt>
                <c:pt idx="113">
                  <c:v>90.13231910342202</c:v>
                </c:pt>
                <c:pt idx="114">
                  <c:v>90.670167761394538</c:v>
                </c:pt>
                <c:pt idx="115">
                  <c:v>91.203458831919065</c:v>
                </c:pt>
                <c:pt idx="116">
                  <c:v>91.732192314995558</c:v>
                </c:pt>
                <c:pt idx="117">
                  <c:v>92.256368210624075</c:v>
                </c:pt>
                <c:pt idx="118">
                  <c:v>92.775986518804629</c:v>
                </c:pt>
                <c:pt idx="119">
                  <c:v>93.291047239537164</c:v>
                </c:pt>
                <c:pt idx="120">
                  <c:v>93.80155037282168</c:v>
                </c:pt>
                <c:pt idx="121">
                  <c:v>94.307495918658233</c:v>
                </c:pt>
                <c:pt idx="122">
                  <c:v>94.808883877046796</c:v>
                </c:pt>
                <c:pt idx="123">
                  <c:v>95.305714247987339</c:v>
                </c:pt>
                <c:pt idx="124">
                  <c:v>95.79798703147992</c:v>
                </c:pt>
                <c:pt idx="125">
                  <c:v>96.285702227524496</c:v>
                </c:pt>
                <c:pt idx="126">
                  <c:v>96.768859836121052</c:v>
                </c:pt>
                <c:pt idx="127">
                  <c:v>97.247459857269646</c:v>
                </c:pt>
                <c:pt idx="128">
                  <c:v>97.721502290970221</c:v>
                </c:pt>
                <c:pt idx="129">
                  <c:v>98.190987137222791</c:v>
                </c:pt>
                <c:pt idx="130">
                  <c:v>98.655914396027413</c:v>
                </c:pt>
                <c:pt idx="131">
                  <c:v>99.116284067384029</c:v>
                </c:pt>
                <c:pt idx="132">
                  <c:v>99.572096151292655</c:v>
                </c:pt>
                <c:pt idx="133">
                  <c:v>100.02335064775328</c:v>
                </c:pt>
                <c:pt idx="134">
                  <c:v>100.47004755676591</c:v>
                </c:pt>
                <c:pt idx="135">
                  <c:v>100.91218687833053</c:v>
                </c:pt>
                <c:pt idx="136">
                  <c:v>101.34976861244715</c:v>
                </c:pt>
                <c:pt idx="137">
                  <c:v>101.78279275911581</c:v>
                </c:pt>
                <c:pt idx="138">
                  <c:v>102.21125931833645</c:v>
                </c:pt>
                <c:pt idx="139">
                  <c:v>102.63516829010908</c:v>
                </c:pt>
                <c:pt idx="140">
                  <c:v>103.05451967443378</c:v>
                </c:pt>
                <c:pt idx="141">
                  <c:v>103.46931347131046</c:v>
                </c:pt>
                <c:pt idx="142">
                  <c:v>103.87954968073912</c:v>
                </c:pt>
                <c:pt idx="143">
                  <c:v>104.28522830271982</c:v>
                </c:pt>
                <c:pt idx="144">
                  <c:v>104.68634933725248</c:v>
                </c:pt>
                <c:pt idx="145">
                  <c:v>105.08291278433718</c:v>
                </c:pt>
                <c:pt idx="146">
                  <c:v>105.47491864397387</c:v>
                </c:pt>
                <c:pt idx="147">
                  <c:v>105.86236691616257</c:v>
                </c:pt>
                <c:pt idx="148">
                  <c:v>106.24525760090329</c:v>
                </c:pt>
                <c:pt idx="149">
                  <c:v>106.623590698196</c:v>
                </c:pt>
                <c:pt idx="150">
                  <c:v>106.99736620804073</c:v>
                </c:pt>
                <c:pt idx="151">
                  <c:v>107.36658413043746</c:v>
                </c:pt>
                <c:pt idx="152">
                  <c:v>107.73124446538618</c:v>
                </c:pt>
                <c:pt idx="153">
                  <c:v>108.09134721288692</c:v>
                </c:pt>
                <c:pt idx="154">
                  <c:v>108.44689237293967</c:v>
                </c:pt>
                <c:pt idx="155">
                  <c:v>108.79787994554441</c:v>
                </c:pt>
                <c:pt idx="156">
                  <c:v>109.14430993070118</c:v>
                </c:pt>
                <c:pt idx="157">
                  <c:v>109.48618232840995</c:v>
                </c:pt>
                <c:pt idx="158">
                  <c:v>109.82349713867073</c:v>
                </c:pt>
                <c:pt idx="159">
                  <c:v>110.15625436148349</c:v>
                </c:pt>
                <c:pt idx="160">
                  <c:v>110.48445399684829</c:v>
                </c:pt>
                <c:pt idx="161">
                  <c:v>110.80809604476505</c:v>
                </c:pt>
                <c:pt idx="162">
                  <c:v>111.12718050523388</c:v>
                </c:pt>
                <c:pt idx="163">
                  <c:v>111.44170737825466</c:v>
                </c:pt>
                <c:pt idx="164">
                  <c:v>111.75167666382748</c:v>
                </c:pt>
                <c:pt idx="165">
                  <c:v>112.05708836195228</c:v>
                </c:pt>
                <c:pt idx="166">
                  <c:v>112.35794247262911</c:v>
                </c:pt>
                <c:pt idx="167">
                  <c:v>112.65423899585794</c:v>
                </c:pt>
                <c:pt idx="168">
                  <c:v>112.94597793163874</c:v>
                </c:pt>
                <c:pt idx="169">
                  <c:v>113.23315927997159</c:v>
                </c:pt>
                <c:pt idx="170">
                  <c:v>113.51578304085645</c:v>
                </c:pt>
                <c:pt idx="171">
                  <c:v>113.79384921429329</c:v>
                </c:pt>
                <c:pt idx="172">
                  <c:v>114.06735780028214</c:v>
                </c:pt>
                <c:pt idx="173">
                  <c:v>114.33630879882301</c:v>
                </c:pt>
                <c:pt idx="174">
                  <c:v>114.60070220991588</c:v>
                </c:pt>
                <c:pt idx="175">
                  <c:v>114.86053803356073</c:v>
                </c:pt>
                <c:pt idx="176">
                  <c:v>115.11581626975763</c:v>
                </c:pt>
                <c:pt idx="177">
                  <c:v>115.36653691850651</c:v>
                </c:pt>
                <c:pt idx="178">
                  <c:v>115.61269997980742</c:v>
                </c:pt>
                <c:pt idx="179">
                  <c:v>115.8543054536603</c:v>
                </c:pt>
                <c:pt idx="180">
                  <c:v>116.09135334006521</c:v>
                </c:pt>
                <c:pt idx="181">
                  <c:v>116.32384363902214</c:v>
                </c:pt>
                <c:pt idx="182">
                  <c:v>116.55177635053103</c:v>
                </c:pt>
                <c:pt idx="183">
                  <c:v>116.77515147459195</c:v>
                </c:pt>
                <c:pt idx="184">
                  <c:v>116.99396901120488</c:v>
                </c:pt>
                <c:pt idx="185">
                  <c:v>117.20822896036979</c:v>
                </c:pt>
                <c:pt idx="186">
                  <c:v>117.41793132208676</c:v>
                </c:pt>
                <c:pt idx="187">
                  <c:v>117.62307609635572</c:v>
                </c:pt>
                <c:pt idx="188">
                  <c:v>117.82366328317664</c:v>
                </c:pt>
                <c:pt idx="189">
                  <c:v>118.01969288254962</c:v>
                </c:pt>
                <c:pt idx="190">
                  <c:v>118.21116489447458</c:v>
                </c:pt>
                <c:pt idx="191">
                  <c:v>118.39807931895157</c:v>
                </c:pt>
                <c:pt idx="192">
                  <c:v>118.58043615598052</c:v>
                </c:pt>
                <c:pt idx="193">
                  <c:v>118.75823540556149</c:v>
                </c:pt>
                <c:pt idx="194">
                  <c:v>118.93147706769449</c:v>
                </c:pt>
                <c:pt idx="195">
                  <c:v>119.10016114237949</c:v>
                </c:pt>
                <c:pt idx="196">
                  <c:v>119.26428762961649</c:v>
                </c:pt>
                <c:pt idx="197">
                  <c:v>119.4238565294055</c:v>
                </c:pt>
                <c:pt idx="198">
                  <c:v>119.57886784174651</c:v>
                </c:pt>
                <c:pt idx="199">
                  <c:v>119.72932156663953</c:v>
                </c:pt>
                <c:pt idx="200">
                  <c:v>119.93140173727565</c:v>
                </c:pt>
                <c:pt idx="201">
                  <c:v>120.13289139223266</c:v>
                </c:pt>
                <c:pt idx="202">
                  <c:v>120.33041918297346</c:v>
                </c:pt>
                <c:pt idx="203">
                  <c:v>120.52398510949801</c:v>
                </c:pt>
                <c:pt idx="204">
                  <c:v>120.71358917180638</c:v>
                </c:pt>
                <c:pt idx="205">
                  <c:v>120.89923136989853</c:v>
                </c:pt>
                <c:pt idx="206">
                  <c:v>121.08091170377445</c:v>
                </c:pt>
                <c:pt idx="207">
                  <c:v>121.25863017343417</c:v>
                </c:pt>
                <c:pt idx="208">
                  <c:v>121.43238677887767</c:v>
                </c:pt>
                <c:pt idx="209">
                  <c:v>121.60218152010499</c:v>
                </c:pt>
                <c:pt idx="210">
                  <c:v>121.76801439711605</c:v>
                </c:pt>
                <c:pt idx="211">
                  <c:v>121.92988540991091</c:v>
                </c:pt>
                <c:pt idx="212">
                  <c:v>122.08779455848958</c:v>
                </c:pt>
                <c:pt idx="213">
                  <c:v>122.27611184896183</c:v>
                </c:pt>
                <c:pt idx="214">
                  <c:v>122.64707909863201</c:v>
                </c:pt>
                <c:pt idx="215">
                  <c:v>123.01614822677749</c:v>
                </c:pt>
                <c:pt idx="216">
                  <c:v>123.38331923339827</c:v>
                </c:pt>
                <c:pt idx="217">
                  <c:v>123.74859211849436</c:v>
                </c:pt>
                <c:pt idx="218">
                  <c:v>124.11196688206576</c:v>
                </c:pt>
                <c:pt idx="219">
                  <c:v>124.4734435241125</c:v>
                </c:pt>
                <c:pt idx="220">
                  <c:v>124.8330220446345</c:v>
                </c:pt>
                <c:pt idx="221">
                  <c:v>125.19070244363185</c:v>
                </c:pt>
                <c:pt idx="222">
                  <c:v>125.54648472110448</c:v>
                </c:pt>
                <c:pt idx="223">
                  <c:v>125.90036887705243</c:v>
                </c:pt>
                <c:pt idx="224">
                  <c:v>126.25235491147569</c:v>
                </c:pt>
                <c:pt idx="225">
                  <c:v>126.60244282437428</c:v>
                </c:pt>
                <c:pt idx="226">
                  <c:v>126.95063261574813</c:v>
                </c:pt>
                <c:pt idx="227">
                  <c:v>127.29692428559733</c:v>
                </c:pt>
                <c:pt idx="228">
                  <c:v>127.64131783392185</c:v>
                </c:pt>
                <c:pt idx="229">
                  <c:v>127.98381326072166</c:v>
                </c:pt>
                <c:pt idx="230">
                  <c:v>128.32441056599677</c:v>
                </c:pt>
                <c:pt idx="231">
                  <c:v>128.66310974974718</c:v>
                </c:pt>
                <c:pt idx="232">
                  <c:v>128.99991081197294</c:v>
                </c:pt>
                <c:pt idx="233">
                  <c:v>129.33481375267399</c:v>
                </c:pt>
                <c:pt idx="234">
                  <c:v>129.66781857185035</c:v>
                </c:pt>
                <c:pt idx="235">
                  <c:v>129.99892526950202</c:v>
                </c:pt>
                <c:pt idx="236">
                  <c:v>130.32813384562897</c:v>
                </c:pt>
                <c:pt idx="237">
                  <c:v>130.65544430023127</c:v>
                </c:pt>
                <c:pt idx="238">
                  <c:v>130.98085663330886</c:v>
                </c:pt>
                <c:pt idx="239">
                  <c:v>131.30437084486178</c:v>
                </c:pt>
                <c:pt idx="240">
                  <c:v>131.62598693489002</c:v>
                </c:pt>
                <c:pt idx="241">
                  <c:v>131.9457049033935</c:v>
                </c:pt>
                <c:pt idx="242">
                  <c:v>132.26352475037237</c:v>
                </c:pt>
                <c:pt idx="243">
                  <c:v>132.5794464758265</c:v>
                </c:pt>
                <c:pt idx="244">
                  <c:v>132.89347007975593</c:v>
                </c:pt>
                <c:pt idx="245">
                  <c:v>133.20559556216071</c:v>
                </c:pt>
                <c:pt idx="246">
                  <c:v>133.51582292304079</c:v>
                </c:pt>
                <c:pt idx="247">
                  <c:v>133.82415216239616</c:v>
                </c:pt>
                <c:pt idx="248">
                  <c:v>134.13058328022689</c:v>
                </c:pt>
                <c:pt idx="249">
                  <c:v>134.43511627653291</c:v>
                </c:pt>
                <c:pt idx="250">
                  <c:v>134.7377511513142</c:v>
                </c:pt>
                <c:pt idx="251">
                  <c:v>135.03848790457081</c:v>
                </c:pt>
                <c:pt idx="252">
                  <c:v>135.33732653630275</c:v>
                </c:pt>
                <c:pt idx="253">
                  <c:v>135.63426704651002</c:v>
                </c:pt>
                <c:pt idx="254">
                  <c:v>135.92930943519258</c:v>
                </c:pt>
                <c:pt idx="255">
                  <c:v>136.22245370235041</c:v>
                </c:pt>
                <c:pt idx="256">
                  <c:v>136.51369984798356</c:v>
                </c:pt>
                <c:pt idx="257">
                  <c:v>136.80304787209209</c:v>
                </c:pt>
                <c:pt idx="258">
                  <c:v>137.09049777467584</c:v>
                </c:pt>
                <c:pt idx="259">
                  <c:v>137.37604955573497</c:v>
                </c:pt>
                <c:pt idx="260">
                  <c:v>137.65970321526936</c:v>
                </c:pt>
                <c:pt idx="261">
                  <c:v>137.94145875327905</c:v>
                </c:pt>
                <c:pt idx="262">
                  <c:v>138.22131616976409</c:v>
                </c:pt>
                <c:pt idx="263">
                  <c:v>138.49927546472446</c:v>
                </c:pt>
                <c:pt idx="264">
                  <c:v>138.77533663816007</c:v>
                </c:pt>
                <c:pt idx="265">
                  <c:v>139.04949969007106</c:v>
                </c:pt>
                <c:pt idx="266">
                  <c:v>139.32176462045732</c:v>
                </c:pt>
                <c:pt idx="267">
                  <c:v>139.59213142931893</c:v>
                </c:pt>
                <c:pt idx="268">
                  <c:v>139.8606001166558</c:v>
                </c:pt>
                <c:pt idx="269">
                  <c:v>140.12717068246798</c:v>
                </c:pt>
                <c:pt idx="270">
                  <c:v>140.39184312675548</c:v>
                </c:pt>
                <c:pt idx="271">
                  <c:v>140.6546174495183</c:v>
                </c:pt>
                <c:pt idx="272">
                  <c:v>140.91549365075642</c:v>
                </c:pt>
                <c:pt idx="273">
                  <c:v>141.17447173046989</c:v>
                </c:pt>
                <c:pt idx="274">
                  <c:v>141.43155168865863</c:v>
                </c:pt>
                <c:pt idx="275">
                  <c:v>141.68673352532269</c:v>
                </c:pt>
                <c:pt idx="276">
                  <c:v>141.94001724046203</c:v>
                </c:pt>
                <c:pt idx="277">
                  <c:v>142.19140283407677</c:v>
                </c:pt>
                <c:pt idx="278">
                  <c:v>142.44089030616672</c:v>
                </c:pt>
                <c:pt idx="279">
                  <c:v>142.688479656732</c:v>
                </c:pt>
                <c:pt idx="280">
                  <c:v>142.93417088577263</c:v>
                </c:pt>
                <c:pt idx="281">
                  <c:v>143.17796399328853</c:v>
                </c:pt>
                <c:pt idx="282">
                  <c:v>143.41985897927975</c:v>
                </c:pt>
                <c:pt idx="283">
                  <c:v>143.65985584374627</c:v>
                </c:pt>
                <c:pt idx="284">
                  <c:v>143.89795458668812</c:v>
                </c:pt>
                <c:pt idx="285">
                  <c:v>144.13415520810526</c:v>
                </c:pt>
                <c:pt idx="286">
                  <c:v>144.36845770799772</c:v>
                </c:pt>
                <c:pt idx="287">
                  <c:v>144.60086208636551</c:v>
                </c:pt>
                <c:pt idx="288">
                  <c:v>144.8313683432086</c:v>
                </c:pt>
                <c:pt idx="289">
                  <c:v>145.05997647852695</c:v>
                </c:pt>
                <c:pt idx="290">
                  <c:v>145.28668649232068</c:v>
                </c:pt>
                <c:pt idx="291">
                  <c:v>145.51149838458969</c:v>
                </c:pt>
                <c:pt idx="292">
                  <c:v>145.73441215533401</c:v>
                </c:pt>
                <c:pt idx="293">
                  <c:v>145.95542780455364</c:v>
                </c:pt>
                <c:pt idx="294">
                  <c:v>146.17454533224858</c:v>
                </c:pt>
                <c:pt idx="295">
                  <c:v>146.39176473841886</c:v>
                </c:pt>
                <c:pt idx="296">
                  <c:v>146.6070860230644</c:v>
                </c:pt>
                <c:pt idx="297">
                  <c:v>146.82050918618529</c:v>
                </c:pt>
                <c:pt idx="298">
                  <c:v>147.03203422778145</c:v>
                </c:pt>
                <c:pt idx="299">
                  <c:v>147.24166114785291</c:v>
                </c:pt>
                <c:pt idx="300">
                  <c:v>147.44938994639972</c:v>
                </c:pt>
                <c:pt idx="301">
                  <c:v>147.65522062342185</c:v>
                </c:pt>
                <c:pt idx="302">
                  <c:v>147.85915317891926</c:v>
                </c:pt>
                <c:pt idx="303">
                  <c:v>148.06118761289198</c:v>
                </c:pt>
                <c:pt idx="304">
                  <c:v>148.26132392534004</c:v>
                </c:pt>
                <c:pt idx="305">
                  <c:v>148.45956211626338</c:v>
                </c:pt>
                <c:pt idx="306">
                  <c:v>148.655902185662</c:v>
                </c:pt>
                <c:pt idx="307">
                  <c:v>148.85034413353597</c:v>
                </c:pt>
                <c:pt idx="308">
                  <c:v>149.04288795988523</c:v>
                </c:pt>
                <c:pt idx="309">
                  <c:v>149.23353366470982</c:v>
                </c:pt>
                <c:pt idx="310">
                  <c:v>149.42228124800977</c:v>
                </c:pt>
                <c:pt idx="311">
                  <c:v>149.60913070978495</c:v>
                </c:pt>
                <c:pt idx="312">
                  <c:v>149.79408205003546</c:v>
                </c:pt>
                <c:pt idx="313">
                  <c:v>149.97713526876129</c:v>
                </c:pt>
                <c:pt idx="314">
                  <c:v>150.15829036596242</c:v>
                </c:pt>
                <c:pt idx="315">
                  <c:v>150.3375473416389</c:v>
                </c:pt>
                <c:pt idx="316">
                  <c:v>150.51490619579059</c:v>
                </c:pt>
                <c:pt idx="317">
                  <c:v>150.69036692841766</c:v>
                </c:pt>
                <c:pt idx="318">
                  <c:v>150.86392953952006</c:v>
                </c:pt>
                <c:pt idx="319">
                  <c:v>151.03559402909772</c:v>
                </c:pt>
                <c:pt idx="320">
                  <c:v>151.20536039715074</c:v>
                </c:pt>
                <c:pt idx="321">
                  <c:v>151.37322864367903</c:v>
                </c:pt>
                <c:pt idx="322">
                  <c:v>151.53919876868264</c:v>
                </c:pt>
                <c:pt idx="323">
                  <c:v>151.70327077216157</c:v>
                </c:pt>
                <c:pt idx="324">
                  <c:v>151.86544465411583</c:v>
                </c:pt>
                <c:pt idx="325">
                  <c:v>152.02572041454536</c:v>
                </c:pt>
                <c:pt idx="326">
                  <c:v>152.18409805345019</c:v>
                </c:pt>
                <c:pt idx="327">
                  <c:v>152.34057757083036</c:v>
                </c:pt>
                <c:pt idx="328">
                  <c:v>152.49515896668581</c:v>
                </c:pt>
                <c:pt idx="329">
                  <c:v>152.64784224101663</c:v>
                </c:pt>
                <c:pt idx="330">
                  <c:v>152.79862739382267</c:v>
                </c:pt>
                <c:pt idx="331">
                  <c:v>152.94751442510412</c:v>
                </c:pt>
                <c:pt idx="332">
                  <c:v>153.09450333486078</c:v>
                </c:pt>
                <c:pt idx="333">
                  <c:v>153.23959412309279</c:v>
                </c:pt>
                <c:pt idx="334">
                  <c:v>153.38278678980015</c:v>
                </c:pt>
                <c:pt idx="335">
                  <c:v>153.52408133498275</c:v>
                </c:pt>
                <c:pt idx="336">
                  <c:v>153.66347775864071</c:v>
                </c:pt>
                <c:pt idx="337">
                  <c:v>153.80097606077396</c:v>
                </c:pt>
                <c:pt idx="338">
                  <c:v>153.93657624138254</c:v>
                </c:pt>
                <c:pt idx="339">
                  <c:v>154.07027830046641</c:v>
                </c:pt>
                <c:pt idx="340">
                  <c:v>154.20208223802561</c:v>
                </c:pt>
                <c:pt idx="341">
                  <c:v>154.33198805406008</c:v>
                </c:pt>
                <c:pt idx="342">
                  <c:v>154.4599957485699</c:v>
                </c:pt>
                <c:pt idx="343">
                  <c:v>154.58610532155501</c:v>
                </c:pt>
                <c:pt idx="344">
                  <c:v>154.71031677301545</c:v>
                </c:pt>
                <c:pt idx="345">
                  <c:v>154.83263010295116</c:v>
                </c:pt>
                <c:pt idx="346">
                  <c:v>154.95304531136225</c:v>
                </c:pt>
                <c:pt idx="347">
                  <c:v>155.07156239824857</c:v>
                </c:pt>
                <c:pt idx="348">
                  <c:v>155.18818136361023</c:v>
                </c:pt>
                <c:pt idx="349">
                  <c:v>155.30290220744723</c:v>
                </c:pt>
                <c:pt idx="350">
                  <c:v>155.41572492975948</c:v>
                </c:pt>
                <c:pt idx="351">
                  <c:v>155.52664953054708</c:v>
                </c:pt>
                <c:pt idx="352">
                  <c:v>155.63567600981</c:v>
                </c:pt>
                <c:pt idx="353">
                  <c:v>155.74280436754825</c:v>
                </c:pt>
                <c:pt idx="354">
                  <c:v>155.84803460376173</c:v>
                </c:pt>
                <c:pt idx="355">
                  <c:v>155.9513667184506</c:v>
                </c:pt>
                <c:pt idx="356">
                  <c:v>156.05280071161468</c:v>
                </c:pt>
                <c:pt idx="357">
                  <c:v>156.15233658325417</c:v>
                </c:pt>
                <c:pt idx="358">
                  <c:v>156.24997433336893</c:v>
                </c:pt>
                <c:pt idx="359">
                  <c:v>156.34571396195898</c:v>
                </c:pt>
                <c:pt idx="360">
                  <c:v>156.43955546902438</c:v>
                </c:pt>
                <c:pt idx="361">
                  <c:v>156.53149885456506</c:v>
                </c:pt>
                <c:pt idx="362">
                  <c:v>156.62154411858108</c:v>
                </c:pt>
                <c:pt idx="363">
                  <c:v>156.70969126107235</c:v>
                </c:pt>
                <c:pt idx="364">
                  <c:v>156.79594028203897</c:v>
                </c:pt>
                <c:pt idx="365">
                  <c:v>156.88029118148091</c:v>
                </c:pt>
                <c:pt idx="366">
                  <c:v>156.96274395939815</c:v>
                </c:pt>
                <c:pt idx="367">
                  <c:v>157.04329861579069</c:v>
                </c:pt>
                <c:pt idx="368">
                  <c:v>157.12195515065855</c:v>
                </c:pt>
                <c:pt idx="369">
                  <c:v>157.19871356400176</c:v>
                </c:pt>
                <c:pt idx="370">
                  <c:v>157.27357385582022</c:v>
                </c:pt>
                <c:pt idx="371">
                  <c:v>157.34653602611397</c:v>
                </c:pt>
                <c:pt idx="372">
                  <c:v>157.41760007488313</c:v>
                </c:pt>
                <c:pt idx="373">
                  <c:v>157.4867660021275</c:v>
                </c:pt>
                <c:pt idx="374">
                  <c:v>157.55403380784722</c:v>
                </c:pt>
                <c:pt idx="375">
                  <c:v>157.61940349204227</c:v>
                </c:pt>
                <c:pt idx="376">
                  <c:v>157.68287505471258</c:v>
                </c:pt>
                <c:pt idx="377">
                  <c:v>157.74444849585819</c:v>
                </c:pt>
                <c:pt idx="378">
                  <c:v>157.80412381547916</c:v>
                </c:pt>
                <c:pt idx="379">
                  <c:v>157.86190101357545</c:v>
                </c:pt>
                <c:pt idx="380">
                  <c:v>157.91778009014698</c:v>
                </c:pt>
                <c:pt idx="381">
                  <c:v>157.97176104519389</c:v>
                </c:pt>
                <c:pt idx="382">
                  <c:v>158.02384387871612</c:v>
                </c:pt>
                <c:pt idx="383">
                  <c:v>158.07402859071357</c:v>
                </c:pt>
                <c:pt idx="384">
                  <c:v>158.12231518118639</c:v>
                </c:pt>
                <c:pt idx="385">
                  <c:v>158.16870365013452</c:v>
                </c:pt>
                <c:pt idx="386">
                  <c:v>158.21319399755791</c:v>
                </c:pt>
                <c:pt idx="387">
                  <c:v>158.25578622345668</c:v>
                </c:pt>
                <c:pt idx="388">
                  <c:v>158.29648032783075</c:v>
                </c:pt>
                <c:pt idx="389">
                  <c:v>158.33527631068009</c:v>
                </c:pt>
                <c:pt idx="390">
                  <c:v>158.37217417200478</c:v>
                </c:pt>
                <c:pt idx="391">
                  <c:v>158.40717391180476</c:v>
                </c:pt>
                <c:pt idx="392">
                  <c:v>158.44027553008004</c:v>
                </c:pt>
                <c:pt idx="393">
                  <c:v>158.47147902683065</c:v>
                </c:pt>
                <c:pt idx="394">
                  <c:v>158.50078440205655</c:v>
                </c:pt>
                <c:pt idx="395">
                  <c:v>158.52819165575778</c:v>
                </c:pt>
                <c:pt idx="396">
                  <c:v>158.5537007879343</c:v>
                </c:pt>
                <c:pt idx="397">
                  <c:v>158.57731179858612</c:v>
                </c:pt>
                <c:pt idx="398">
                  <c:v>158.5990246877133</c:v>
                </c:pt>
                <c:pt idx="399">
                  <c:v>158.61883945531574</c:v>
                </c:pt>
                <c:pt idx="400">
                  <c:v>158.63675610139353</c:v>
                </c:pt>
                <c:pt idx="401">
                  <c:v>158.65277462594659</c:v>
                </c:pt>
                <c:pt idx="402">
                  <c:v>158.66689502897498</c:v>
                </c:pt>
                <c:pt idx="403">
                  <c:v>158.67911731047866</c:v>
                </c:pt>
                <c:pt idx="404">
                  <c:v>158.68944147045767</c:v>
                </c:pt>
                <c:pt idx="405">
                  <c:v>158.69786750891203</c:v>
                </c:pt>
                <c:pt idx="406">
                  <c:v>158.7043954258416</c:v>
                </c:pt>
                <c:pt idx="407">
                  <c:v>158.70902522124655</c:v>
                </c:pt>
                <c:pt idx="408">
                  <c:v>158.7117568951268</c:v>
                </c:pt>
                <c:pt idx="409">
                  <c:v>158.71259044748237</c:v>
                </c:pt>
                <c:pt idx="410">
                  <c:v>158.71152587831321</c:v>
                </c:pt>
              </c:numCache>
            </c:numRef>
          </c:val>
          <c:smooth val="0"/>
          <c:extLst>
            <c:ext xmlns:c16="http://schemas.microsoft.com/office/drawing/2014/chart" uri="{C3380CC4-5D6E-409C-BE32-E72D297353CC}">
              <c16:uniqueId val="{00000001-66A8-4C43-BEDD-5509BCFE8CBC}"/>
            </c:ext>
          </c:extLst>
        </c:ser>
        <c:dLbls>
          <c:showLegendKey val="0"/>
          <c:showVal val="0"/>
          <c:showCatName val="0"/>
          <c:showSerName val="0"/>
          <c:showPercent val="0"/>
          <c:showBubbleSize val="0"/>
        </c:dLbls>
        <c:marker val="1"/>
        <c:smooth val="0"/>
        <c:axId val="241189632"/>
        <c:axId val="241191552"/>
      </c:lineChart>
      <c:lineChart>
        <c:grouping val="standard"/>
        <c:varyColors val="0"/>
        <c:ser>
          <c:idx val="2"/>
          <c:order val="2"/>
          <c:tx>
            <c:strRef>
              <c:f>'A4_MR2030&amp;49&amp;50&amp;69'!$F$23</c:f>
              <c:strCache>
                <c:ptCount val="1"/>
                <c:pt idx="0">
                  <c:v>Asteroid  MR </c:v>
                </c:pt>
              </c:strCache>
            </c:strRef>
          </c:tx>
          <c:spPr>
            <a:ln w="28575" cap="rnd">
              <a:solidFill>
                <a:schemeClr val="accent3"/>
              </a:solidFill>
              <a:round/>
            </a:ln>
            <a:effectLst/>
          </c:spPr>
          <c:marker>
            <c:symbol val="none"/>
          </c:marker>
          <c:cat>
            <c:multiLvlStrRef>
              <c:f>A4_MR2030!#REF!</c:f>
            </c:multiLvlStrRef>
          </c:cat>
          <c:val>
            <c:numRef>
              <c:f>'A4_MR2030&amp;49&amp;50&amp;69'!$Y$24:$Y$440</c:f>
              <c:numCache>
                <c:formatCode>_(* #,##0.00_);_(* \(#,##0.00\);_(* "-"??_);_(@_)</c:formatCode>
                <c:ptCount val="417"/>
                <c:pt idx="1">
                  <c:v>12278.77700727987</c:v>
                </c:pt>
                <c:pt idx="2">
                  <c:v>11641.772880494656</c:v>
                </c:pt>
                <c:pt idx="3">
                  <c:v>11251.056258337936</c:v>
                </c:pt>
                <c:pt idx="4">
                  <c:v>11233.592014269687</c:v>
                </c:pt>
                <c:pt idx="5">
                  <c:v>10988.45366371913</c:v>
                </c:pt>
                <c:pt idx="6">
                  <c:v>10743.315313168561</c:v>
                </c:pt>
                <c:pt idx="7">
                  <c:v>10498.176962617994</c:v>
                </c:pt>
                <c:pt idx="8">
                  <c:v>10253.038612067434</c:v>
                </c:pt>
                <c:pt idx="9">
                  <c:v>10007.900261516856</c:v>
                </c:pt>
                <c:pt idx="10">
                  <c:v>9762.7619109663046</c:v>
                </c:pt>
                <c:pt idx="11">
                  <c:v>9517.6235604157355</c:v>
                </c:pt>
                <c:pt idx="12">
                  <c:v>9272.4852098651845</c:v>
                </c:pt>
                <c:pt idx="13">
                  <c:v>9262.0968621459451</c:v>
                </c:pt>
                <c:pt idx="14">
                  <c:v>10094.870055146626</c:v>
                </c:pt>
                <c:pt idx="15">
                  <c:v>10034.675112289957</c:v>
                </c:pt>
                <c:pt idx="16">
                  <c:v>9974.4801694332873</c:v>
                </c:pt>
                <c:pt idx="17">
                  <c:v>9914.2852265766032</c:v>
                </c:pt>
                <c:pt idx="18">
                  <c:v>9854.0902837198628</c:v>
                </c:pt>
                <c:pt idx="19">
                  <c:v>9793.8953408631587</c:v>
                </c:pt>
                <c:pt idx="20">
                  <c:v>9733.7003980065274</c:v>
                </c:pt>
                <c:pt idx="21">
                  <c:v>9673.5054551497869</c:v>
                </c:pt>
                <c:pt idx="22">
                  <c:v>9613.3105122931538</c:v>
                </c:pt>
                <c:pt idx="23">
                  <c:v>9553.1155694364134</c:v>
                </c:pt>
                <c:pt idx="24">
                  <c:v>9492.9206265797475</c:v>
                </c:pt>
                <c:pt idx="25">
                  <c:v>9432.725683723007</c:v>
                </c:pt>
                <c:pt idx="26">
                  <c:v>9372.5307408664085</c:v>
                </c:pt>
                <c:pt idx="27">
                  <c:v>9312.3357980096698</c:v>
                </c:pt>
                <c:pt idx="28">
                  <c:v>9252.1408551529294</c:v>
                </c:pt>
                <c:pt idx="29">
                  <c:v>9191.945912296298</c:v>
                </c:pt>
                <c:pt idx="30">
                  <c:v>9131.7509694395576</c:v>
                </c:pt>
                <c:pt idx="31">
                  <c:v>9071.5560265829954</c:v>
                </c:pt>
                <c:pt idx="32">
                  <c:v>9011.3610837261858</c:v>
                </c:pt>
                <c:pt idx="33">
                  <c:v>8951.1661408695181</c:v>
                </c:pt>
                <c:pt idx="34">
                  <c:v>8890.9711980128486</c:v>
                </c:pt>
                <c:pt idx="35">
                  <c:v>8830.77625515611</c:v>
                </c:pt>
                <c:pt idx="36">
                  <c:v>8770.5813122995114</c:v>
                </c:pt>
                <c:pt idx="37">
                  <c:v>8710.3863694427018</c:v>
                </c:pt>
                <c:pt idx="38">
                  <c:v>8650.1914265861051</c:v>
                </c:pt>
                <c:pt idx="39">
                  <c:v>8589.9964837293646</c:v>
                </c:pt>
                <c:pt idx="40">
                  <c:v>8529.801540872626</c:v>
                </c:pt>
                <c:pt idx="41">
                  <c:v>8469.6065980160292</c:v>
                </c:pt>
                <c:pt idx="42">
                  <c:v>8409.4116551592888</c:v>
                </c:pt>
                <c:pt idx="43">
                  <c:v>8349.2167123025501</c:v>
                </c:pt>
                <c:pt idx="44">
                  <c:v>8289.0217694460225</c:v>
                </c:pt>
                <c:pt idx="45">
                  <c:v>8228.8268265892839</c:v>
                </c:pt>
                <c:pt idx="46">
                  <c:v>8168.6318837324734</c:v>
                </c:pt>
                <c:pt idx="47">
                  <c:v>8108.4369408758048</c:v>
                </c:pt>
                <c:pt idx="48">
                  <c:v>8048.241998019208</c:v>
                </c:pt>
                <c:pt idx="49">
                  <c:v>8086.7195662762733</c:v>
                </c:pt>
                <c:pt idx="50">
                  <c:v>8295.3425464412339</c:v>
                </c:pt>
                <c:pt idx="51">
                  <c:v>8249.7666719612553</c:v>
                </c:pt>
                <c:pt idx="52">
                  <c:v>8204.1907974813457</c:v>
                </c:pt>
                <c:pt idx="53">
                  <c:v>8158.6149230012243</c:v>
                </c:pt>
                <c:pt idx="54">
                  <c:v>8113.0390485215294</c:v>
                </c:pt>
                <c:pt idx="55">
                  <c:v>8067.463174041407</c:v>
                </c:pt>
                <c:pt idx="56">
                  <c:v>8021.8872995614993</c:v>
                </c:pt>
                <c:pt idx="57">
                  <c:v>7976.3114250816607</c:v>
                </c:pt>
                <c:pt idx="58">
                  <c:v>7930.735550601682</c:v>
                </c:pt>
                <c:pt idx="59">
                  <c:v>7885.1596761216315</c:v>
                </c:pt>
                <c:pt idx="60">
                  <c:v>7839.5838016417229</c:v>
                </c:pt>
                <c:pt idx="61">
                  <c:v>7794.007927161957</c:v>
                </c:pt>
                <c:pt idx="62">
                  <c:v>7748.4320526818346</c:v>
                </c:pt>
                <c:pt idx="63">
                  <c:v>7702.856178201926</c:v>
                </c:pt>
                <c:pt idx="64">
                  <c:v>7657.2803037220183</c:v>
                </c:pt>
                <c:pt idx="65">
                  <c:v>7611.7044292421815</c:v>
                </c:pt>
                <c:pt idx="66">
                  <c:v>7566.1285547621301</c:v>
                </c:pt>
                <c:pt idx="67">
                  <c:v>7520.5526802822214</c:v>
                </c:pt>
                <c:pt idx="68">
                  <c:v>7474.9768058022419</c:v>
                </c:pt>
                <c:pt idx="69">
                  <c:v>7429.4009313222632</c:v>
                </c:pt>
                <c:pt idx="70">
                  <c:v>7383.8250568424974</c:v>
                </c:pt>
                <c:pt idx="71">
                  <c:v>7338.2491823624459</c:v>
                </c:pt>
                <c:pt idx="72">
                  <c:v>7292.6733078825373</c:v>
                </c:pt>
                <c:pt idx="73">
                  <c:v>7247.0974334025586</c:v>
                </c:pt>
                <c:pt idx="74">
                  <c:v>7201.5215589225081</c:v>
                </c:pt>
                <c:pt idx="75">
                  <c:v>7155.9456844427414</c:v>
                </c:pt>
                <c:pt idx="76">
                  <c:v>7110.3698099628327</c:v>
                </c:pt>
                <c:pt idx="77">
                  <c:v>7064.7939354826403</c:v>
                </c:pt>
                <c:pt idx="78">
                  <c:v>7019.2180610028745</c:v>
                </c:pt>
                <c:pt idx="79">
                  <c:v>6973.642186522824</c:v>
                </c:pt>
                <c:pt idx="80">
                  <c:v>6928.0663120430572</c:v>
                </c:pt>
                <c:pt idx="81">
                  <c:v>6882.4904375631486</c:v>
                </c:pt>
                <c:pt idx="82">
                  <c:v>6836.9145630829562</c:v>
                </c:pt>
                <c:pt idx="83">
                  <c:v>6791.3386886033322</c:v>
                </c:pt>
                <c:pt idx="84">
                  <c:v>6745.7628141231389</c:v>
                </c:pt>
                <c:pt idx="85">
                  <c:v>6700.1869396430893</c:v>
                </c:pt>
                <c:pt idx="86">
                  <c:v>6654.6110651637491</c:v>
                </c:pt>
                <c:pt idx="87">
                  <c:v>6609.0351906834148</c:v>
                </c:pt>
                <c:pt idx="88">
                  <c:v>6563.4593162032215</c:v>
                </c:pt>
                <c:pt idx="89">
                  <c:v>6517.8834417237395</c:v>
                </c:pt>
                <c:pt idx="90">
                  <c:v>6472.3075672434052</c:v>
                </c:pt>
                <c:pt idx="91">
                  <c:v>6426.7316927636384</c:v>
                </c:pt>
                <c:pt idx="92">
                  <c:v>6381.1558182838726</c:v>
                </c:pt>
                <c:pt idx="93">
                  <c:v>6335.5799438035383</c:v>
                </c:pt>
                <c:pt idx="94">
                  <c:v>6290.0040693240553</c:v>
                </c:pt>
                <c:pt idx="95">
                  <c:v>6244.4281948438629</c:v>
                </c:pt>
                <c:pt idx="96">
                  <c:v>6198.8523203638124</c:v>
                </c:pt>
                <c:pt idx="97">
                  <c:v>6153.2764458841884</c:v>
                </c:pt>
                <c:pt idx="98">
                  <c:v>6107.700571403996</c:v>
                </c:pt>
                <c:pt idx="99">
                  <c:v>6062.1246969240874</c:v>
                </c:pt>
                <c:pt idx="100">
                  <c:v>6016.5488224441788</c:v>
                </c:pt>
                <c:pt idx="101">
                  <c:v>5970.9729479642701</c:v>
                </c:pt>
                <c:pt idx="102">
                  <c:v>5925.3970734843615</c:v>
                </c:pt>
                <c:pt idx="103">
                  <c:v>5879.8211990045957</c:v>
                </c:pt>
                <c:pt idx="104">
                  <c:v>5834.2453245241186</c:v>
                </c:pt>
                <c:pt idx="105">
                  <c:v>5788.6694500446365</c:v>
                </c:pt>
                <c:pt idx="106">
                  <c:v>5743.093575564586</c:v>
                </c:pt>
                <c:pt idx="107">
                  <c:v>5697.5177010848192</c:v>
                </c:pt>
                <c:pt idx="108">
                  <c:v>5651.9418266043431</c:v>
                </c:pt>
                <c:pt idx="109">
                  <c:v>5606.365952124861</c:v>
                </c:pt>
                <c:pt idx="110">
                  <c:v>5560.7900776448105</c:v>
                </c:pt>
                <c:pt idx="111">
                  <c:v>5515.21420316476</c:v>
                </c:pt>
                <c:pt idx="112">
                  <c:v>5469.638328685136</c:v>
                </c:pt>
                <c:pt idx="113">
                  <c:v>5424.0624542048008</c:v>
                </c:pt>
                <c:pt idx="114">
                  <c:v>5378.4865797251769</c:v>
                </c:pt>
                <c:pt idx="115">
                  <c:v>5332.9107052452682</c:v>
                </c:pt>
                <c:pt idx="116">
                  <c:v>5287.3348307649339</c:v>
                </c:pt>
                <c:pt idx="117">
                  <c:v>5241.7589562851672</c:v>
                </c:pt>
                <c:pt idx="118">
                  <c:v>5196.1830818055432</c:v>
                </c:pt>
                <c:pt idx="119">
                  <c:v>5150.6072073253499</c:v>
                </c:pt>
                <c:pt idx="120">
                  <c:v>5105.0313328451584</c:v>
                </c:pt>
                <c:pt idx="121">
                  <c:v>5059.4554583655336</c:v>
                </c:pt>
                <c:pt idx="122">
                  <c:v>5013.8795838856249</c:v>
                </c:pt>
                <c:pt idx="123">
                  <c:v>4968.3037094054334</c:v>
                </c:pt>
                <c:pt idx="124">
                  <c:v>4922.7278349258086</c:v>
                </c:pt>
                <c:pt idx="125">
                  <c:v>4877.151960445758</c:v>
                </c:pt>
                <c:pt idx="126">
                  <c:v>4831.5760859655647</c:v>
                </c:pt>
                <c:pt idx="127">
                  <c:v>4786.0002114859408</c:v>
                </c:pt>
                <c:pt idx="128">
                  <c:v>4740.4243370057493</c:v>
                </c:pt>
                <c:pt idx="129">
                  <c:v>4694.8484625256979</c:v>
                </c:pt>
                <c:pt idx="130">
                  <c:v>4649.2725880462158</c:v>
                </c:pt>
                <c:pt idx="131">
                  <c:v>4603.6967135661653</c:v>
                </c:pt>
                <c:pt idx="132">
                  <c:v>4558.1208390862566</c:v>
                </c:pt>
                <c:pt idx="133">
                  <c:v>4512.544964606207</c:v>
                </c:pt>
                <c:pt idx="134">
                  <c:v>4466.9690901262984</c:v>
                </c:pt>
                <c:pt idx="135">
                  <c:v>4421.393215646247</c:v>
                </c:pt>
                <c:pt idx="136">
                  <c:v>4375.8173411661974</c:v>
                </c:pt>
                <c:pt idx="137">
                  <c:v>4330.2414666865734</c:v>
                </c:pt>
                <c:pt idx="138">
                  <c:v>4284.6655922063801</c:v>
                </c:pt>
                <c:pt idx="139">
                  <c:v>4239.0897177263296</c:v>
                </c:pt>
                <c:pt idx="140">
                  <c:v>4193.5138432469903</c:v>
                </c:pt>
                <c:pt idx="141">
                  <c:v>4147.937968766797</c:v>
                </c:pt>
                <c:pt idx="142">
                  <c:v>4102.3620942866046</c:v>
                </c:pt>
                <c:pt idx="143">
                  <c:v>4056.7862198069806</c:v>
                </c:pt>
                <c:pt idx="144">
                  <c:v>4011.2103453266459</c:v>
                </c:pt>
                <c:pt idx="145">
                  <c:v>3965.634470847021</c:v>
                </c:pt>
                <c:pt idx="146">
                  <c:v>3920.0585963668291</c:v>
                </c:pt>
                <c:pt idx="147">
                  <c:v>3874.4827218870623</c:v>
                </c:pt>
                <c:pt idx="148">
                  <c:v>3828.9068474071541</c:v>
                </c:pt>
                <c:pt idx="149">
                  <c:v>3783.3309729271036</c:v>
                </c:pt>
                <c:pt idx="150">
                  <c:v>3737.7550984473373</c:v>
                </c:pt>
                <c:pt idx="151">
                  <c:v>3692.1792239672868</c:v>
                </c:pt>
                <c:pt idx="152">
                  <c:v>3646.6033494872363</c:v>
                </c:pt>
                <c:pt idx="153">
                  <c:v>3601.0274750073277</c:v>
                </c:pt>
                <c:pt idx="154">
                  <c:v>3555.4516005275614</c:v>
                </c:pt>
                <c:pt idx="155">
                  <c:v>3509.875726047369</c:v>
                </c:pt>
                <c:pt idx="156">
                  <c:v>3464.299851567745</c:v>
                </c:pt>
                <c:pt idx="157">
                  <c:v>3418.7239770876945</c:v>
                </c:pt>
                <c:pt idx="158">
                  <c:v>3373.1481026077859</c:v>
                </c:pt>
                <c:pt idx="159">
                  <c:v>3327.572228127593</c:v>
                </c:pt>
                <c:pt idx="160">
                  <c:v>3281.996353647969</c:v>
                </c:pt>
                <c:pt idx="161">
                  <c:v>3236.4204791676343</c:v>
                </c:pt>
                <c:pt idx="162">
                  <c:v>3190.8446046882941</c:v>
                </c:pt>
                <c:pt idx="163">
                  <c:v>3145.2687302078175</c:v>
                </c:pt>
                <c:pt idx="164">
                  <c:v>3099.6928557281935</c:v>
                </c:pt>
                <c:pt idx="165">
                  <c:v>3054.1169812480007</c:v>
                </c:pt>
                <c:pt idx="166">
                  <c:v>3008.5411067682344</c:v>
                </c:pt>
                <c:pt idx="167">
                  <c:v>2962.9652322883258</c:v>
                </c:pt>
                <c:pt idx="168">
                  <c:v>2917.3893578079915</c:v>
                </c:pt>
                <c:pt idx="169">
                  <c:v>2871.8134833285089</c:v>
                </c:pt>
                <c:pt idx="170">
                  <c:v>2826.2376088486008</c:v>
                </c:pt>
                <c:pt idx="171">
                  <c:v>2780.6617343684084</c:v>
                </c:pt>
                <c:pt idx="172">
                  <c:v>2735.0858598884997</c:v>
                </c:pt>
                <c:pt idx="173">
                  <c:v>2689.5099854087334</c:v>
                </c:pt>
                <c:pt idx="174">
                  <c:v>2643.9341109286829</c:v>
                </c:pt>
                <c:pt idx="175">
                  <c:v>2598.3582364484905</c:v>
                </c:pt>
                <c:pt idx="176">
                  <c:v>2552.782361969008</c:v>
                </c:pt>
                <c:pt idx="177">
                  <c:v>2507.2064874888156</c:v>
                </c:pt>
                <c:pt idx="178">
                  <c:v>2461.6306130090493</c:v>
                </c:pt>
                <c:pt idx="179">
                  <c:v>2416.0547385288564</c:v>
                </c:pt>
                <c:pt idx="180">
                  <c:v>2370.4788640490901</c:v>
                </c:pt>
                <c:pt idx="181">
                  <c:v>2324.9029895693243</c:v>
                </c:pt>
                <c:pt idx="182">
                  <c:v>2279.3271150888472</c:v>
                </c:pt>
                <c:pt idx="183">
                  <c:v>2233.7512406092233</c:v>
                </c:pt>
                <c:pt idx="184">
                  <c:v>2188.1753661293146</c:v>
                </c:pt>
                <c:pt idx="185">
                  <c:v>2142.5994916491218</c:v>
                </c:pt>
                <c:pt idx="186">
                  <c:v>2097.0236171696401</c:v>
                </c:pt>
                <c:pt idx="187">
                  <c:v>2051.4477426895896</c:v>
                </c:pt>
                <c:pt idx="188">
                  <c:v>2005.8718682092547</c:v>
                </c:pt>
                <c:pt idx="189">
                  <c:v>1960.2959937297724</c:v>
                </c:pt>
                <c:pt idx="190">
                  <c:v>1914.72011924958</c:v>
                </c:pt>
                <c:pt idx="191">
                  <c:v>1869.1442447699558</c:v>
                </c:pt>
                <c:pt idx="192">
                  <c:v>1823.5683702894789</c:v>
                </c:pt>
                <c:pt idx="193">
                  <c:v>1777.9924958097126</c:v>
                </c:pt>
                <c:pt idx="194">
                  <c:v>1732.4166213299463</c:v>
                </c:pt>
                <c:pt idx="195">
                  <c:v>1686.8407468500379</c:v>
                </c:pt>
                <c:pt idx="196">
                  <c:v>1641.2648723699874</c:v>
                </c:pt>
                <c:pt idx="197">
                  <c:v>1595.688997890079</c:v>
                </c:pt>
                <c:pt idx="198">
                  <c:v>1550.1131234101706</c:v>
                </c:pt>
                <c:pt idx="199">
                  <c:v>1504.5372489301201</c:v>
                </c:pt>
                <c:pt idx="200">
                  <c:v>2020.801706361226</c:v>
                </c:pt>
                <c:pt idx="201">
                  <c:v>2014.8965495701532</c:v>
                </c:pt>
                <c:pt idx="202">
                  <c:v>1975.2779074079285</c:v>
                </c:pt>
                <c:pt idx="203">
                  <c:v>1935.6592652455618</c:v>
                </c:pt>
                <c:pt idx="204">
                  <c:v>1896.0406230836213</c:v>
                </c:pt>
                <c:pt idx="205">
                  <c:v>1856.4219809215388</c:v>
                </c:pt>
                <c:pt idx="206">
                  <c:v>1816.803338759172</c:v>
                </c:pt>
                <c:pt idx="207">
                  <c:v>1777.1846965972316</c:v>
                </c:pt>
                <c:pt idx="208">
                  <c:v>1737.5660544350069</c:v>
                </c:pt>
                <c:pt idx="209">
                  <c:v>1697.9474122732086</c:v>
                </c:pt>
                <c:pt idx="210">
                  <c:v>1658.3287701105576</c:v>
                </c:pt>
                <c:pt idx="211">
                  <c:v>1618.7101279486171</c:v>
                </c:pt>
                <c:pt idx="212">
                  <c:v>1579.0914857866767</c:v>
                </c:pt>
                <c:pt idx="213">
                  <c:v>1883.1729047225565</c:v>
                </c:pt>
                <c:pt idx="214">
                  <c:v>3709.6724967017281</c:v>
                </c:pt>
                <c:pt idx="215">
                  <c:v>3690.6912814548318</c:v>
                </c:pt>
                <c:pt idx="216">
                  <c:v>3671.7100662077937</c:v>
                </c:pt>
                <c:pt idx="217">
                  <c:v>3652.7288509608979</c:v>
                </c:pt>
                <c:pt idx="218">
                  <c:v>3633.7476357140022</c:v>
                </c:pt>
                <c:pt idx="219">
                  <c:v>3614.7664204673902</c:v>
                </c:pt>
                <c:pt idx="220">
                  <c:v>3595.7852052200678</c:v>
                </c:pt>
                <c:pt idx="221">
                  <c:v>3576.8039899734558</c:v>
                </c:pt>
                <c:pt idx="222">
                  <c:v>3557.8227747262758</c:v>
                </c:pt>
                <c:pt idx="223">
                  <c:v>3538.8415594795219</c:v>
                </c:pt>
                <c:pt idx="224">
                  <c:v>3519.8603442326262</c:v>
                </c:pt>
                <c:pt idx="225">
                  <c:v>3500.8791289858718</c:v>
                </c:pt>
                <c:pt idx="226">
                  <c:v>3481.8979137385495</c:v>
                </c:pt>
                <c:pt idx="227">
                  <c:v>3462.916698491938</c:v>
                </c:pt>
                <c:pt idx="228">
                  <c:v>3443.9354832451841</c:v>
                </c:pt>
                <c:pt idx="229">
                  <c:v>3424.954267998146</c:v>
                </c:pt>
                <c:pt idx="230">
                  <c:v>3405.9730527511078</c:v>
                </c:pt>
                <c:pt idx="231">
                  <c:v>3386.9918375040697</c:v>
                </c:pt>
                <c:pt idx="232">
                  <c:v>3368.0106222576001</c:v>
                </c:pt>
                <c:pt idx="233">
                  <c:v>3349.029407010562</c:v>
                </c:pt>
                <c:pt idx="234">
                  <c:v>3330.0481917635238</c:v>
                </c:pt>
                <c:pt idx="235">
                  <c:v>3311.06697651677</c:v>
                </c:pt>
                <c:pt idx="236">
                  <c:v>3292.0857612694476</c:v>
                </c:pt>
                <c:pt idx="237">
                  <c:v>3273.104546022978</c:v>
                </c:pt>
                <c:pt idx="238">
                  <c:v>3254.1233307759398</c:v>
                </c:pt>
                <c:pt idx="239">
                  <c:v>3235.142115529186</c:v>
                </c:pt>
                <c:pt idx="240">
                  <c:v>3216.1609002824321</c:v>
                </c:pt>
                <c:pt idx="241">
                  <c:v>3197.1796850348255</c:v>
                </c:pt>
                <c:pt idx="242">
                  <c:v>3178.1984697886401</c:v>
                </c:pt>
                <c:pt idx="243">
                  <c:v>3159.2172545413177</c:v>
                </c:pt>
                <c:pt idx="244">
                  <c:v>3140.2360392942796</c:v>
                </c:pt>
                <c:pt idx="245">
                  <c:v>3121.25482404781</c:v>
                </c:pt>
                <c:pt idx="246">
                  <c:v>3102.2736088007719</c:v>
                </c:pt>
                <c:pt idx="247">
                  <c:v>3083.2923935537337</c:v>
                </c:pt>
                <c:pt idx="248">
                  <c:v>3064.3111783072641</c:v>
                </c:pt>
                <c:pt idx="249">
                  <c:v>3045.329963060226</c:v>
                </c:pt>
                <c:pt idx="250">
                  <c:v>3026.3487478129036</c:v>
                </c:pt>
                <c:pt idx="251">
                  <c:v>3007.3675325661497</c:v>
                </c:pt>
                <c:pt idx="252">
                  <c:v>2988.3863173193959</c:v>
                </c:pt>
                <c:pt idx="253">
                  <c:v>2969.405102072642</c:v>
                </c:pt>
                <c:pt idx="254">
                  <c:v>2950.4238868256039</c:v>
                </c:pt>
                <c:pt idx="255">
                  <c:v>2931.4426715782815</c:v>
                </c:pt>
                <c:pt idx="256">
                  <c:v>2912.4614563315276</c:v>
                </c:pt>
                <c:pt idx="257">
                  <c:v>2893.4802410853422</c:v>
                </c:pt>
                <c:pt idx="258">
                  <c:v>2874.4990258374514</c:v>
                </c:pt>
                <c:pt idx="259">
                  <c:v>2855.517810591266</c:v>
                </c:pt>
                <c:pt idx="260">
                  <c:v>2836.5365953439436</c:v>
                </c:pt>
                <c:pt idx="261">
                  <c:v>2817.5553800969055</c:v>
                </c:pt>
                <c:pt idx="262">
                  <c:v>2798.5741648504359</c:v>
                </c:pt>
                <c:pt idx="263">
                  <c:v>2779.592949603682</c:v>
                </c:pt>
                <c:pt idx="264">
                  <c:v>2760.6117343560754</c:v>
                </c:pt>
                <c:pt idx="265">
                  <c:v>2741.63051910989</c:v>
                </c:pt>
                <c:pt idx="266">
                  <c:v>2722.6493038625676</c:v>
                </c:pt>
                <c:pt idx="267">
                  <c:v>2703.668088616098</c:v>
                </c:pt>
                <c:pt idx="268">
                  <c:v>2684.6868733687757</c:v>
                </c:pt>
                <c:pt idx="269">
                  <c:v>2665.7056581217375</c:v>
                </c:pt>
                <c:pt idx="270">
                  <c:v>2646.7244428749837</c:v>
                </c:pt>
                <c:pt idx="271">
                  <c:v>2627.7432276282298</c:v>
                </c:pt>
                <c:pt idx="272">
                  <c:v>2608.7620123811917</c:v>
                </c:pt>
                <c:pt idx="273">
                  <c:v>2589.780797134722</c:v>
                </c:pt>
                <c:pt idx="274">
                  <c:v>2570.7995818873997</c:v>
                </c:pt>
                <c:pt idx="275">
                  <c:v>2551.8183666406458</c:v>
                </c:pt>
                <c:pt idx="276">
                  <c:v>2532.8371513933234</c:v>
                </c:pt>
                <c:pt idx="277">
                  <c:v>2513.8559361474222</c:v>
                </c:pt>
                <c:pt idx="278">
                  <c:v>2494.8747208995314</c:v>
                </c:pt>
                <c:pt idx="279">
                  <c:v>2475.8935056527775</c:v>
                </c:pt>
                <c:pt idx="280">
                  <c:v>2456.9122904063079</c:v>
                </c:pt>
                <c:pt idx="281">
                  <c:v>2437.9310751589855</c:v>
                </c:pt>
                <c:pt idx="282">
                  <c:v>2418.9498599122317</c:v>
                </c:pt>
                <c:pt idx="283">
                  <c:v>2399.9686446651936</c:v>
                </c:pt>
                <c:pt idx="284">
                  <c:v>2380.9874294184397</c:v>
                </c:pt>
                <c:pt idx="285">
                  <c:v>2362.0062141714016</c:v>
                </c:pt>
                <c:pt idx="286">
                  <c:v>2343.0249989246477</c:v>
                </c:pt>
                <c:pt idx="287">
                  <c:v>2324.0437836778938</c:v>
                </c:pt>
                <c:pt idx="288">
                  <c:v>2305.0625684308557</c:v>
                </c:pt>
                <c:pt idx="289">
                  <c:v>2286.0813531835333</c:v>
                </c:pt>
                <c:pt idx="290">
                  <c:v>2267.1001379373479</c:v>
                </c:pt>
                <c:pt idx="291">
                  <c:v>2248.1189226900256</c:v>
                </c:pt>
                <c:pt idx="292">
                  <c:v>2229.1377074432717</c:v>
                </c:pt>
                <c:pt idx="293">
                  <c:v>2210.1564921962336</c:v>
                </c:pt>
                <c:pt idx="294">
                  <c:v>2191.1752769494797</c:v>
                </c:pt>
                <c:pt idx="295">
                  <c:v>2172.1940617027258</c:v>
                </c:pt>
                <c:pt idx="296">
                  <c:v>2153.2128464554035</c:v>
                </c:pt>
                <c:pt idx="297">
                  <c:v>2134.2316312089338</c:v>
                </c:pt>
                <c:pt idx="298">
                  <c:v>2115.2504159616115</c:v>
                </c:pt>
                <c:pt idx="299">
                  <c:v>2096.2692007145733</c:v>
                </c:pt>
                <c:pt idx="300">
                  <c:v>2077.2879854681037</c:v>
                </c:pt>
                <c:pt idx="301">
                  <c:v>2058.3067702213498</c:v>
                </c:pt>
                <c:pt idx="302">
                  <c:v>2039.3255549740275</c:v>
                </c:pt>
                <c:pt idx="303">
                  <c:v>2020.3443397272736</c:v>
                </c:pt>
                <c:pt idx="304">
                  <c:v>2001.3631244805197</c:v>
                </c:pt>
                <c:pt idx="305">
                  <c:v>1982.3819092334816</c:v>
                </c:pt>
                <c:pt idx="306">
                  <c:v>1963.400693986159</c:v>
                </c:pt>
                <c:pt idx="307">
                  <c:v>1944.4194787396896</c:v>
                </c:pt>
                <c:pt idx="308">
                  <c:v>1925.4382634926515</c:v>
                </c:pt>
                <c:pt idx="309">
                  <c:v>1906.4570482458976</c:v>
                </c:pt>
                <c:pt idx="310">
                  <c:v>1887.4758329994279</c:v>
                </c:pt>
                <c:pt idx="311">
                  <c:v>1868.4946177518214</c:v>
                </c:pt>
                <c:pt idx="312">
                  <c:v>1849.5134025050675</c:v>
                </c:pt>
                <c:pt idx="313">
                  <c:v>1830.5321872583136</c:v>
                </c:pt>
                <c:pt idx="314">
                  <c:v>1811.5509720112755</c:v>
                </c:pt>
                <c:pt idx="315">
                  <c:v>1792.5697567648058</c:v>
                </c:pt>
                <c:pt idx="316">
                  <c:v>1773.588541516915</c:v>
                </c:pt>
                <c:pt idx="317">
                  <c:v>1754.6073262707296</c:v>
                </c:pt>
                <c:pt idx="318">
                  <c:v>1735.6261110239757</c:v>
                </c:pt>
                <c:pt idx="319">
                  <c:v>1716.6448957766534</c:v>
                </c:pt>
                <c:pt idx="320">
                  <c:v>1697.6636805301837</c:v>
                </c:pt>
                <c:pt idx="321">
                  <c:v>1678.6824652828614</c:v>
                </c:pt>
                <c:pt idx="322">
                  <c:v>1659.7012500361075</c:v>
                </c:pt>
                <c:pt idx="323">
                  <c:v>1640.7200347893536</c:v>
                </c:pt>
                <c:pt idx="324">
                  <c:v>1621.7388195425997</c:v>
                </c:pt>
                <c:pt idx="325">
                  <c:v>1602.7576042952774</c:v>
                </c:pt>
                <c:pt idx="326">
                  <c:v>1583.7763890482393</c:v>
                </c:pt>
                <c:pt idx="327">
                  <c:v>1564.7951738017696</c:v>
                </c:pt>
                <c:pt idx="328">
                  <c:v>1545.8139585544473</c:v>
                </c:pt>
                <c:pt idx="329">
                  <c:v>1526.8327433082618</c:v>
                </c:pt>
                <c:pt idx="330">
                  <c:v>1507.851528060371</c:v>
                </c:pt>
                <c:pt idx="331">
                  <c:v>1488.8703128144698</c:v>
                </c:pt>
                <c:pt idx="332">
                  <c:v>1469.889097566579</c:v>
                </c:pt>
                <c:pt idx="333">
                  <c:v>1450.9078823201094</c:v>
                </c:pt>
                <c:pt idx="334">
                  <c:v>1431.9266670736397</c:v>
                </c:pt>
                <c:pt idx="335">
                  <c:v>1412.9454518260331</c:v>
                </c:pt>
                <c:pt idx="336">
                  <c:v>1393.9642365795635</c:v>
                </c:pt>
                <c:pt idx="337">
                  <c:v>1374.9830213325254</c:v>
                </c:pt>
                <c:pt idx="338">
                  <c:v>1356.0018060857715</c:v>
                </c:pt>
                <c:pt idx="339">
                  <c:v>1337.0205908387334</c:v>
                </c:pt>
                <c:pt idx="340">
                  <c:v>1318.0393755919795</c:v>
                </c:pt>
                <c:pt idx="341">
                  <c:v>1299.0581603446572</c:v>
                </c:pt>
                <c:pt idx="342">
                  <c:v>1280.0769450981875</c:v>
                </c:pt>
                <c:pt idx="343">
                  <c:v>1261.0957298511494</c:v>
                </c:pt>
                <c:pt idx="344">
                  <c:v>1242.1145146043955</c:v>
                </c:pt>
                <c:pt idx="345">
                  <c:v>1223.1332993570732</c:v>
                </c:pt>
                <c:pt idx="346">
                  <c:v>1204.1520841108877</c:v>
                </c:pt>
                <c:pt idx="347">
                  <c:v>1185.1708688632812</c:v>
                </c:pt>
                <c:pt idx="348">
                  <c:v>1166.1896536165273</c:v>
                </c:pt>
                <c:pt idx="349">
                  <c:v>1147.2084383700576</c:v>
                </c:pt>
                <c:pt idx="350">
                  <c:v>1128.2272231224511</c:v>
                </c:pt>
                <c:pt idx="351">
                  <c:v>1109.2460078759814</c:v>
                </c:pt>
                <c:pt idx="352">
                  <c:v>1090.2647926292275</c:v>
                </c:pt>
                <c:pt idx="353">
                  <c:v>1071.2835773824736</c:v>
                </c:pt>
                <c:pt idx="354">
                  <c:v>1052.3023621348671</c:v>
                </c:pt>
                <c:pt idx="355">
                  <c:v>1033.3211468886816</c:v>
                </c:pt>
                <c:pt idx="356">
                  <c:v>1014.339931640791</c:v>
                </c:pt>
                <c:pt idx="357">
                  <c:v>995.3587163948896</c:v>
                </c:pt>
                <c:pt idx="358">
                  <c:v>976.37750114756727</c:v>
                </c:pt>
                <c:pt idx="359">
                  <c:v>957.39628590052916</c:v>
                </c:pt>
                <c:pt idx="360">
                  <c:v>938.41507065405949</c:v>
                </c:pt>
                <c:pt idx="361">
                  <c:v>919.43385540673717</c:v>
                </c:pt>
                <c:pt idx="362">
                  <c:v>900.45264016026749</c:v>
                </c:pt>
                <c:pt idx="363">
                  <c:v>881.47142491266095</c:v>
                </c:pt>
                <c:pt idx="364">
                  <c:v>862.49020966619128</c:v>
                </c:pt>
                <c:pt idx="365">
                  <c:v>843.50899441943739</c:v>
                </c:pt>
                <c:pt idx="366">
                  <c:v>824.52777917239928</c:v>
                </c:pt>
                <c:pt idx="367">
                  <c:v>805.54656392536117</c:v>
                </c:pt>
                <c:pt idx="368">
                  <c:v>786.56534867860728</c:v>
                </c:pt>
                <c:pt idx="369">
                  <c:v>767.58413343213761</c:v>
                </c:pt>
                <c:pt idx="370">
                  <c:v>748.60291818453106</c:v>
                </c:pt>
                <c:pt idx="371">
                  <c:v>729.62170293749296</c:v>
                </c:pt>
                <c:pt idx="372">
                  <c:v>710.64048769159172</c:v>
                </c:pt>
                <c:pt idx="373">
                  <c:v>691.65927244370096</c:v>
                </c:pt>
                <c:pt idx="374">
                  <c:v>672.67805719723128</c:v>
                </c:pt>
                <c:pt idx="375">
                  <c:v>653.69684195047739</c:v>
                </c:pt>
                <c:pt idx="376">
                  <c:v>634.71562670315507</c:v>
                </c:pt>
                <c:pt idx="377">
                  <c:v>615.73441145611696</c:v>
                </c:pt>
                <c:pt idx="378">
                  <c:v>596.75319620964729</c:v>
                </c:pt>
                <c:pt idx="379">
                  <c:v>577.77198096289339</c:v>
                </c:pt>
                <c:pt idx="380">
                  <c:v>558.79076571528685</c:v>
                </c:pt>
                <c:pt idx="381">
                  <c:v>539.8095504691014</c:v>
                </c:pt>
                <c:pt idx="382">
                  <c:v>520.8283352223475</c:v>
                </c:pt>
                <c:pt idx="383">
                  <c:v>501.84711997445675</c:v>
                </c:pt>
                <c:pt idx="384">
                  <c:v>482.86590472827129</c:v>
                </c:pt>
                <c:pt idx="385">
                  <c:v>463.88468948123318</c:v>
                </c:pt>
                <c:pt idx="386">
                  <c:v>444.90347423391086</c:v>
                </c:pt>
                <c:pt idx="387">
                  <c:v>425.9222589877254</c:v>
                </c:pt>
                <c:pt idx="388">
                  <c:v>406.94104374068729</c:v>
                </c:pt>
                <c:pt idx="389">
                  <c:v>387.95982849336497</c:v>
                </c:pt>
                <c:pt idx="390">
                  <c:v>368.97861324689529</c:v>
                </c:pt>
                <c:pt idx="391">
                  <c:v>349.99739799985718</c:v>
                </c:pt>
                <c:pt idx="392">
                  <c:v>331.01618275281908</c:v>
                </c:pt>
                <c:pt idx="393">
                  <c:v>312.03496750606519</c:v>
                </c:pt>
                <c:pt idx="394">
                  <c:v>293.05375225902708</c:v>
                </c:pt>
                <c:pt idx="395">
                  <c:v>274.07253701227319</c:v>
                </c:pt>
                <c:pt idx="396">
                  <c:v>255.09132176523511</c:v>
                </c:pt>
                <c:pt idx="397">
                  <c:v>236.11010651819697</c:v>
                </c:pt>
                <c:pt idx="398">
                  <c:v>217.1288912717273</c:v>
                </c:pt>
                <c:pt idx="399">
                  <c:v>198.14767602440497</c:v>
                </c:pt>
                <c:pt idx="400">
                  <c:v>179.1664607779353</c:v>
                </c:pt>
                <c:pt idx="401">
                  <c:v>160.18524553061297</c:v>
                </c:pt>
                <c:pt idx="402">
                  <c:v>141.20403028385908</c:v>
                </c:pt>
                <c:pt idx="403">
                  <c:v>122.22281503682098</c:v>
                </c:pt>
                <c:pt idx="404">
                  <c:v>103.24159979006708</c:v>
                </c:pt>
                <c:pt idx="405">
                  <c:v>84.260384543597411</c:v>
                </c:pt>
                <c:pt idx="406">
                  <c:v>65.279169295706652</c:v>
                </c:pt>
                <c:pt idx="407">
                  <c:v>46.297954049521195</c:v>
                </c:pt>
                <c:pt idx="408">
                  <c:v>27.316738802483087</c:v>
                </c:pt>
                <c:pt idx="409">
                  <c:v>8.3355235557291962</c:v>
                </c:pt>
                <c:pt idx="410">
                  <c:v>-10.645691691593129</c:v>
                </c:pt>
              </c:numCache>
            </c:numRef>
          </c:val>
          <c:smooth val="0"/>
          <c:extLst>
            <c:ext xmlns:c16="http://schemas.microsoft.com/office/drawing/2014/chart" uri="{C3380CC4-5D6E-409C-BE32-E72D297353CC}">
              <c16:uniqueId val="{00000002-66A8-4C43-BEDD-5509BCFE8CBC}"/>
            </c:ext>
          </c:extLst>
        </c:ser>
        <c:dLbls>
          <c:showLegendKey val="0"/>
          <c:showVal val="0"/>
          <c:showCatName val="0"/>
          <c:showSerName val="0"/>
          <c:showPercent val="0"/>
          <c:showBubbleSize val="0"/>
        </c:dLbls>
        <c:marker val="1"/>
        <c:smooth val="0"/>
        <c:axId val="241199744"/>
        <c:axId val="241197824"/>
      </c:lineChart>
      <c:catAx>
        <c:axId val="241189632"/>
        <c:scaling>
          <c:orientation val="minMax"/>
        </c:scaling>
        <c:delete val="0"/>
        <c:axPos val="b"/>
        <c:title>
          <c:tx>
            <c:rich>
              <a:bodyPr rot="0" spcFirstLastPara="1" vertOverflow="ellipsis" vert="horz" wrap="square" anchor="ctr" anchorCtr="1"/>
              <a:lstStyle/>
              <a:p>
                <a:pPr>
                  <a:defRPr sz="11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b="1"/>
                  <a:t>1,000 tonnes of asteroid</a:t>
                </a:r>
              </a:p>
            </c:rich>
          </c:tx>
          <c:layout>
            <c:manualLayout>
              <c:xMode val="edge"/>
              <c:yMode val="edge"/>
              <c:x val="0.35399362309788496"/>
              <c:y val="0.9099389045976024"/>
            </c:manualLayout>
          </c:layout>
          <c:overlay val="0"/>
          <c:spPr>
            <a:noFill/>
            <a:ln>
              <a:noFill/>
            </a:ln>
            <a:effectLst/>
          </c:spPr>
        </c:title>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41191552"/>
        <c:crosses val="autoZero"/>
        <c:auto val="1"/>
        <c:lblAlgn val="ctr"/>
        <c:lblOffset val="100"/>
        <c:noMultiLvlLbl val="0"/>
      </c:catAx>
      <c:valAx>
        <c:axId val="241191552"/>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1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b="1"/>
                  <a:t>TR Billion $</a:t>
                </a:r>
              </a:p>
            </c:rich>
          </c:tx>
          <c:layout>
            <c:manualLayout>
              <c:xMode val="edge"/>
              <c:yMode val="edge"/>
              <c:x val="5.0624517237323977E-3"/>
              <c:y val="0.37606446354887496"/>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41189632"/>
        <c:crosses val="autoZero"/>
        <c:crossBetween val="between"/>
      </c:valAx>
      <c:valAx>
        <c:axId val="241197824"/>
        <c:scaling>
          <c:orientation val="minMax"/>
          <c:min val="0"/>
        </c:scaling>
        <c:delete val="0"/>
        <c:axPos val="r"/>
        <c:title>
          <c:tx>
            <c:rich>
              <a:bodyPr rot="-54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a:t>MR $/t of asteroid</a:t>
                </a:r>
              </a:p>
            </c:rich>
          </c:tx>
          <c:layout/>
          <c:overlay val="0"/>
          <c:spPr>
            <a:noFill/>
            <a:ln>
              <a:noFill/>
            </a:ln>
            <a:effectLst/>
          </c:sp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41199744"/>
        <c:crosses val="max"/>
        <c:crossBetween val="between"/>
      </c:valAx>
      <c:catAx>
        <c:axId val="241199744"/>
        <c:scaling>
          <c:orientation val="minMax"/>
        </c:scaling>
        <c:delete val="1"/>
        <c:axPos val="b"/>
        <c:numFmt formatCode="General" sourceLinked="1"/>
        <c:majorTickMark val="out"/>
        <c:minorTickMark val="none"/>
        <c:tickLblPos val="nextTo"/>
        <c:crossAx val="241197824"/>
        <c:crosses val="autoZero"/>
        <c:auto val="1"/>
        <c:lblAlgn val="ctr"/>
        <c:lblOffset val="100"/>
        <c:noMultiLvlLbl val="0"/>
      </c:catAx>
      <c:spPr>
        <a:noFill/>
        <a:ln w="25400">
          <a:solidFill>
            <a:schemeClr val="tx1"/>
          </a:solidFill>
        </a:ln>
        <a:effectLst/>
      </c:spPr>
    </c:plotArea>
    <c:legend>
      <c:legendPos val="b"/>
      <c:layout>
        <c:manualLayout>
          <c:xMode val="edge"/>
          <c:yMode val="edge"/>
          <c:x val="0.11340228231331212"/>
          <c:y val="0.14984090909745393"/>
          <c:w val="0.77037996641795203"/>
          <c:h val="0.1078464063507740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28575</xdr:colOff>
      <xdr:row>2</xdr:row>
      <xdr:rowOff>57845</xdr:rowOff>
    </xdr:from>
    <xdr:to>
      <xdr:col>7</xdr:col>
      <xdr:colOff>291019</xdr:colOff>
      <xdr:row>19</xdr:row>
      <xdr:rowOff>197970</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21101</xdr:colOff>
      <xdr:row>1</xdr:row>
      <xdr:rowOff>50852</xdr:rowOff>
    </xdr:from>
    <xdr:to>
      <xdr:col>16</xdr:col>
      <xdr:colOff>283724</xdr:colOff>
      <xdr:row>18</xdr:row>
      <xdr:rowOff>48640</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8108</xdr:colOff>
      <xdr:row>1</xdr:row>
      <xdr:rowOff>105384</xdr:rowOff>
    </xdr:from>
    <xdr:to>
      <xdr:col>34</xdr:col>
      <xdr:colOff>591768</xdr:colOff>
      <xdr:row>18</xdr:row>
      <xdr:rowOff>145917</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587693</xdr:colOff>
      <xdr:row>1</xdr:row>
      <xdr:rowOff>152400</xdr:rowOff>
    </xdr:from>
    <xdr:to>
      <xdr:col>27</xdr:col>
      <xdr:colOff>126237</xdr:colOff>
      <xdr:row>22</xdr:row>
      <xdr:rowOff>161925</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0.15376</cdr:x>
      <cdr:y>0.29993</cdr:y>
    </cdr:from>
    <cdr:to>
      <cdr:x>0.23863</cdr:x>
      <cdr:y>0.37683</cdr:y>
    </cdr:to>
    <cdr:sp macro="" textlink="">
      <cdr:nvSpPr>
        <cdr:cNvPr id="2" name="TextBox 3"/>
        <cdr:cNvSpPr txBox="1"/>
      </cdr:nvSpPr>
      <cdr:spPr>
        <a:xfrm xmlns:a="http://schemas.openxmlformats.org/drawingml/2006/main">
          <a:off x="952279" y="1034010"/>
          <a:ext cx="525640" cy="26511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sz="1000" dirty="0"/>
            <a:t>OS</a:t>
          </a:r>
        </a:p>
      </cdr:txBody>
    </cdr:sp>
  </cdr:relSizeAnchor>
  <cdr:relSizeAnchor xmlns:cdr="http://schemas.openxmlformats.org/drawingml/2006/chartDrawing">
    <cdr:from>
      <cdr:x>0.17928</cdr:x>
      <cdr:y>0.40339</cdr:y>
    </cdr:from>
    <cdr:to>
      <cdr:x>0.24008</cdr:x>
      <cdr:y>0.47557</cdr:y>
    </cdr:to>
    <cdr:sp macro="" textlink="">
      <cdr:nvSpPr>
        <cdr:cNvPr id="3" name="TextBox 4"/>
        <cdr:cNvSpPr txBox="1"/>
      </cdr:nvSpPr>
      <cdr:spPr>
        <a:xfrm xmlns:a="http://schemas.openxmlformats.org/drawingml/2006/main">
          <a:off x="1110364" y="1390685"/>
          <a:ext cx="376546" cy="24885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sz="1000" dirty="0"/>
            <a:t>IR</a:t>
          </a:r>
        </a:p>
      </cdr:txBody>
    </cdr:sp>
  </cdr:relSizeAnchor>
  <cdr:relSizeAnchor xmlns:cdr="http://schemas.openxmlformats.org/drawingml/2006/chartDrawing">
    <cdr:from>
      <cdr:x>0.25471</cdr:x>
      <cdr:y>0.44232</cdr:y>
    </cdr:from>
    <cdr:to>
      <cdr:x>0.34871</cdr:x>
      <cdr:y>0.5145</cdr:y>
    </cdr:to>
    <cdr:sp macro="" textlink="">
      <cdr:nvSpPr>
        <cdr:cNvPr id="4" name="TextBox 5"/>
        <cdr:cNvSpPr txBox="1"/>
      </cdr:nvSpPr>
      <cdr:spPr>
        <a:xfrm xmlns:a="http://schemas.openxmlformats.org/drawingml/2006/main">
          <a:off x="1577543" y="1524908"/>
          <a:ext cx="582196" cy="24885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sz="1000" dirty="0"/>
            <a:t>RU</a:t>
          </a:r>
        </a:p>
      </cdr:txBody>
    </cdr:sp>
  </cdr:relSizeAnchor>
  <cdr:relSizeAnchor xmlns:cdr="http://schemas.openxmlformats.org/drawingml/2006/chartDrawing">
    <cdr:from>
      <cdr:x>0.68686</cdr:x>
      <cdr:y>0.58751</cdr:y>
    </cdr:from>
    <cdr:to>
      <cdr:x>0.74922</cdr:x>
      <cdr:y>0.65969</cdr:y>
    </cdr:to>
    <cdr:sp macro="" textlink="">
      <cdr:nvSpPr>
        <cdr:cNvPr id="5" name="TextBox 6"/>
        <cdr:cNvSpPr txBox="1"/>
      </cdr:nvSpPr>
      <cdr:spPr>
        <a:xfrm xmlns:a="http://schemas.openxmlformats.org/drawingml/2006/main">
          <a:off x="4254081" y="2025446"/>
          <a:ext cx="386211" cy="24885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sz="1000" dirty="0"/>
            <a:t>PT</a:t>
          </a:r>
        </a:p>
      </cdr:txBody>
    </cdr:sp>
  </cdr:relSizeAnchor>
  <cdr:relSizeAnchor xmlns:cdr="http://schemas.openxmlformats.org/drawingml/2006/chartDrawing">
    <cdr:from>
      <cdr:x>0.62645</cdr:x>
      <cdr:y>0.65825</cdr:y>
    </cdr:from>
    <cdr:to>
      <cdr:x>0.6864</cdr:x>
      <cdr:y>0.73043</cdr:y>
    </cdr:to>
    <cdr:sp macro="" textlink="">
      <cdr:nvSpPr>
        <cdr:cNvPr id="6" name="TextBox 7"/>
        <cdr:cNvSpPr txBox="1"/>
      </cdr:nvSpPr>
      <cdr:spPr>
        <a:xfrm xmlns:a="http://schemas.openxmlformats.org/drawingml/2006/main">
          <a:off x="3879879" y="2269322"/>
          <a:ext cx="371307" cy="24885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sz="1000" dirty="0"/>
            <a:t>RH</a:t>
          </a:r>
        </a:p>
      </cdr:txBody>
    </cdr:sp>
  </cdr:relSizeAnchor>
</c:userShapes>
</file>

<file path=xl/drawings/drawing3.xml><?xml version="1.0" encoding="utf-8"?>
<c:userShapes xmlns:c="http://schemas.openxmlformats.org/drawingml/2006/chart">
  <cdr:relSizeAnchor xmlns:cdr="http://schemas.openxmlformats.org/drawingml/2006/chartDrawing">
    <cdr:from>
      <cdr:x>0.13729</cdr:x>
      <cdr:y>0.25517</cdr:y>
    </cdr:from>
    <cdr:to>
      <cdr:x>0.22216</cdr:x>
      <cdr:y>0.32773</cdr:y>
    </cdr:to>
    <cdr:sp macro="" textlink="">
      <cdr:nvSpPr>
        <cdr:cNvPr id="2" name="TextBox 3"/>
        <cdr:cNvSpPr txBox="1"/>
      </cdr:nvSpPr>
      <cdr:spPr>
        <a:xfrm xmlns:a="http://schemas.openxmlformats.org/drawingml/2006/main">
          <a:off x="807287" y="843386"/>
          <a:ext cx="499065" cy="2398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sz="1000" dirty="0">
              <a:latin typeface="Times New Roman" panose="02020603050405020304" pitchFamily="18" charset="0"/>
              <a:cs typeface="Times New Roman" panose="02020603050405020304" pitchFamily="18" charset="0"/>
            </a:rPr>
            <a:t>OS</a:t>
          </a:r>
        </a:p>
      </cdr:txBody>
    </cdr:sp>
  </cdr:relSizeAnchor>
  <cdr:relSizeAnchor xmlns:cdr="http://schemas.openxmlformats.org/drawingml/2006/chartDrawing">
    <cdr:from>
      <cdr:x>0.16231</cdr:x>
      <cdr:y>0.32963</cdr:y>
    </cdr:from>
    <cdr:to>
      <cdr:x>0.24432</cdr:x>
      <cdr:y>0.40219</cdr:y>
    </cdr:to>
    <cdr:sp macro="" textlink="">
      <cdr:nvSpPr>
        <cdr:cNvPr id="3" name="TextBox 4"/>
        <cdr:cNvSpPr txBox="1"/>
      </cdr:nvSpPr>
      <cdr:spPr>
        <a:xfrm xmlns:a="http://schemas.openxmlformats.org/drawingml/2006/main">
          <a:off x="954413" y="1089490"/>
          <a:ext cx="482248" cy="2398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sz="1000" dirty="0">
              <a:latin typeface="Times New Roman" panose="02020603050405020304" pitchFamily="18" charset="0"/>
              <a:cs typeface="Times New Roman" panose="02020603050405020304" pitchFamily="18" charset="0"/>
            </a:rPr>
            <a:t>IR</a:t>
          </a:r>
        </a:p>
      </cdr:txBody>
    </cdr:sp>
  </cdr:relSizeAnchor>
  <cdr:relSizeAnchor xmlns:cdr="http://schemas.openxmlformats.org/drawingml/2006/chartDrawing">
    <cdr:from>
      <cdr:x>0.21781</cdr:x>
      <cdr:y>0.40202</cdr:y>
    </cdr:from>
    <cdr:to>
      <cdr:x>0.31365</cdr:x>
      <cdr:y>0.47458</cdr:y>
    </cdr:to>
    <cdr:sp macro="" textlink="">
      <cdr:nvSpPr>
        <cdr:cNvPr id="4" name="TextBox 5"/>
        <cdr:cNvSpPr txBox="1"/>
      </cdr:nvSpPr>
      <cdr:spPr>
        <a:xfrm xmlns:a="http://schemas.openxmlformats.org/drawingml/2006/main">
          <a:off x="1280775" y="1328755"/>
          <a:ext cx="563573" cy="2398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sz="1000" dirty="0">
              <a:latin typeface="Times New Roman" panose="02020603050405020304" pitchFamily="18" charset="0"/>
              <a:cs typeface="Times New Roman" panose="02020603050405020304" pitchFamily="18" charset="0"/>
            </a:rPr>
            <a:t>RU</a:t>
          </a:r>
        </a:p>
      </cdr:txBody>
    </cdr:sp>
  </cdr:relSizeAnchor>
  <cdr:relSizeAnchor xmlns:cdr="http://schemas.openxmlformats.org/drawingml/2006/chartDrawing">
    <cdr:from>
      <cdr:x>0.46636</cdr:x>
      <cdr:y>0.56744</cdr:y>
    </cdr:from>
    <cdr:to>
      <cdr:x>0.54837</cdr:x>
      <cdr:y>0.64</cdr:y>
    </cdr:to>
    <cdr:sp macro="" textlink="">
      <cdr:nvSpPr>
        <cdr:cNvPr id="5" name="TextBox 6"/>
        <cdr:cNvSpPr txBox="1"/>
      </cdr:nvSpPr>
      <cdr:spPr>
        <a:xfrm xmlns:a="http://schemas.openxmlformats.org/drawingml/2006/main">
          <a:off x="2742331" y="1875508"/>
          <a:ext cx="482247" cy="2398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sz="1000" dirty="0">
              <a:latin typeface="Times New Roman" panose="02020603050405020304" pitchFamily="18" charset="0"/>
              <a:cs typeface="Times New Roman" panose="02020603050405020304" pitchFamily="18" charset="0"/>
            </a:rPr>
            <a:t>PT</a:t>
          </a:r>
        </a:p>
      </cdr:txBody>
    </cdr:sp>
  </cdr:relSizeAnchor>
  <cdr:relSizeAnchor xmlns:cdr="http://schemas.openxmlformats.org/drawingml/2006/chartDrawing">
    <cdr:from>
      <cdr:x>0.43324</cdr:x>
      <cdr:y>0.60943</cdr:y>
    </cdr:from>
    <cdr:to>
      <cdr:x>0.51505</cdr:x>
      <cdr:y>0.68256</cdr:y>
    </cdr:to>
    <cdr:sp macro="" textlink="">
      <cdr:nvSpPr>
        <cdr:cNvPr id="6" name="TextBox 7"/>
        <cdr:cNvSpPr txBox="1"/>
      </cdr:nvSpPr>
      <cdr:spPr>
        <a:xfrm xmlns:a="http://schemas.openxmlformats.org/drawingml/2006/main">
          <a:off x="2547623" y="2014297"/>
          <a:ext cx="481071" cy="241708"/>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sz="1000" dirty="0">
              <a:latin typeface="Times New Roman" panose="02020603050405020304" pitchFamily="18" charset="0"/>
              <a:cs typeface="Times New Roman" panose="02020603050405020304" pitchFamily="18" charset="0"/>
            </a:rPr>
            <a:t>RH</a:t>
          </a:r>
        </a:p>
      </cdr:txBody>
    </cdr:sp>
  </cdr:relSizeAnchor>
</c:userShapes>
</file>

<file path=xl/drawings/drawing4.xml><?xml version="1.0" encoding="utf-8"?>
<c:userShapes xmlns:c="http://schemas.openxmlformats.org/drawingml/2006/chart">
  <cdr:relSizeAnchor xmlns:cdr="http://schemas.openxmlformats.org/drawingml/2006/chartDrawing">
    <cdr:from>
      <cdr:x>0.11434</cdr:x>
      <cdr:y>0.25973</cdr:y>
    </cdr:from>
    <cdr:to>
      <cdr:x>0.20664</cdr:x>
      <cdr:y>0.33135</cdr:y>
    </cdr:to>
    <cdr:sp macro="" textlink="">
      <cdr:nvSpPr>
        <cdr:cNvPr id="2" name="TextBox 3"/>
        <cdr:cNvSpPr txBox="1"/>
      </cdr:nvSpPr>
      <cdr:spPr>
        <a:xfrm xmlns:a="http://schemas.openxmlformats.org/drawingml/2006/main">
          <a:off x="618247" y="869544"/>
          <a:ext cx="499065" cy="2398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dirty="0">
              <a:latin typeface="Times New Roman" panose="02020603050405020304" pitchFamily="18" charset="0"/>
              <a:cs typeface="Times New Roman" panose="02020603050405020304" pitchFamily="18" charset="0"/>
            </a:rPr>
            <a:t>OS</a:t>
          </a:r>
        </a:p>
      </cdr:txBody>
    </cdr:sp>
  </cdr:relSizeAnchor>
  <cdr:relSizeAnchor xmlns:cdr="http://schemas.openxmlformats.org/drawingml/2006/chartDrawing">
    <cdr:from>
      <cdr:x>0.14005</cdr:x>
      <cdr:y>0.33081</cdr:y>
    </cdr:from>
    <cdr:to>
      <cdr:x>0.22924</cdr:x>
      <cdr:y>0.40244</cdr:y>
    </cdr:to>
    <cdr:sp macro="" textlink="">
      <cdr:nvSpPr>
        <cdr:cNvPr id="3" name="TextBox 4"/>
        <cdr:cNvSpPr txBox="1"/>
      </cdr:nvSpPr>
      <cdr:spPr>
        <a:xfrm xmlns:a="http://schemas.openxmlformats.org/drawingml/2006/main">
          <a:off x="757267" y="1107542"/>
          <a:ext cx="482248" cy="2398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dirty="0">
              <a:latin typeface="Times New Roman" panose="02020603050405020304" pitchFamily="18" charset="0"/>
              <a:cs typeface="Times New Roman" panose="02020603050405020304" pitchFamily="18" charset="0"/>
            </a:rPr>
            <a:t>IR</a:t>
          </a:r>
        </a:p>
      </cdr:txBody>
    </cdr:sp>
  </cdr:relSizeAnchor>
  <cdr:relSizeAnchor xmlns:cdr="http://schemas.openxmlformats.org/drawingml/2006/chartDrawing">
    <cdr:from>
      <cdr:x>0.19292</cdr:x>
      <cdr:y>0.39259</cdr:y>
    </cdr:from>
    <cdr:to>
      <cdr:x>0.29715</cdr:x>
      <cdr:y>0.46422</cdr:y>
    </cdr:to>
    <cdr:sp macro="" textlink="">
      <cdr:nvSpPr>
        <cdr:cNvPr id="4" name="TextBox 5"/>
        <cdr:cNvSpPr txBox="1"/>
      </cdr:nvSpPr>
      <cdr:spPr>
        <a:xfrm xmlns:a="http://schemas.openxmlformats.org/drawingml/2006/main">
          <a:off x="1043097" y="1314381"/>
          <a:ext cx="563573" cy="2398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dirty="0">
              <a:latin typeface="Times New Roman" panose="02020603050405020304" pitchFamily="18" charset="0"/>
              <a:cs typeface="Times New Roman" panose="02020603050405020304" pitchFamily="18" charset="0"/>
            </a:rPr>
            <a:t>RU</a:t>
          </a:r>
        </a:p>
      </cdr:txBody>
    </cdr:sp>
  </cdr:relSizeAnchor>
  <cdr:relSizeAnchor xmlns:cdr="http://schemas.openxmlformats.org/drawingml/2006/chartDrawing">
    <cdr:from>
      <cdr:x>0.44374</cdr:x>
      <cdr:y>0.5777</cdr:y>
    </cdr:from>
    <cdr:to>
      <cdr:x>0.53293</cdr:x>
      <cdr:y>0.64933</cdr:y>
    </cdr:to>
    <cdr:sp macro="" textlink="">
      <cdr:nvSpPr>
        <cdr:cNvPr id="5" name="TextBox 6"/>
        <cdr:cNvSpPr txBox="1"/>
      </cdr:nvSpPr>
      <cdr:spPr>
        <a:xfrm xmlns:a="http://schemas.openxmlformats.org/drawingml/2006/main">
          <a:off x="2399270" y="1934092"/>
          <a:ext cx="482247" cy="2398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dirty="0">
              <a:latin typeface="Times New Roman" panose="02020603050405020304" pitchFamily="18" charset="0"/>
              <a:cs typeface="Times New Roman" panose="02020603050405020304" pitchFamily="18" charset="0"/>
            </a:rPr>
            <a:t>PT</a:t>
          </a:r>
        </a:p>
      </cdr:txBody>
    </cdr:sp>
  </cdr:relSizeAnchor>
  <cdr:relSizeAnchor xmlns:cdr="http://schemas.openxmlformats.org/drawingml/2006/chartDrawing">
    <cdr:from>
      <cdr:x>0.39273</cdr:x>
      <cdr:y>0.65063</cdr:y>
    </cdr:from>
    <cdr:to>
      <cdr:x>0.48171</cdr:x>
      <cdr:y>0.72282</cdr:y>
    </cdr:to>
    <cdr:sp macro="" textlink="">
      <cdr:nvSpPr>
        <cdr:cNvPr id="6" name="TextBox 7"/>
        <cdr:cNvSpPr txBox="1"/>
      </cdr:nvSpPr>
      <cdr:spPr>
        <a:xfrm xmlns:a="http://schemas.openxmlformats.org/drawingml/2006/main">
          <a:off x="2123498" y="2178264"/>
          <a:ext cx="481071" cy="241708"/>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dirty="0">
              <a:latin typeface="Times New Roman" panose="02020603050405020304" pitchFamily="18" charset="0"/>
              <a:cs typeface="Times New Roman" panose="02020603050405020304" pitchFamily="18" charset="0"/>
            </a:rPr>
            <a:t>RH</a:t>
          </a:r>
        </a:p>
      </cdr:txBody>
    </cdr:sp>
  </cdr:relSizeAnchor>
</c:userShapes>
</file>

<file path=xl/drawings/drawing5.xml><?xml version="1.0" encoding="utf-8"?>
<c:userShapes xmlns:c="http://schemas.openxmlformats.org/drawingml/2006/chart">
  <cdr:relSizeAnchor xmlns:cdr="http://schemas.openxmlformats.org/drawingml/2006/chartDrawing">
    <cdr:from>
      <cdr:x>0.15376</cdr:x>
      <cdr:y>0.29993</cdr:y>
    </cdr:from>
    <cdr:to>
      <cdr:x>0.23863</cdr:x>
      <cdr:y>0.37683</cdr:y>
    </cdr:to>
    <cdr:sp macro="" textlink="">
      <cdr:nvSpPr>
        <cdr:cNvPr id="2" name="TextBox 3"/>
        <cdr:cNvSpPr txBox="1"/>
      </cdr:nvSpPr>
      <cdr:spPr>
        <a:xfrm xmlns:a="http://schemas.openxmlformats.org/drawingml/2006/main">
          <a:off x="952279" y="1034010"/>
          <a:ext cx="525640" cy="26511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sz="1000" dirty="0"/>
            <a:t>OS</a:t>
          </a:r>
        </a:p>
      </cdr:txBody>
    </cdr:sp>
  </cdr:relSizeAnchor>
  <cdr:relSizeAnchor xmlns:cdr="http://schemas.openxmlformats.org/drawingml/2006/chartDrawing">
    <cdr:from>
      <cdr:x>0.17928</cdr:x>
      <cdr:y>0.40339</cdr:y>
    </cdr:from>
    <cdr:to>
      <cdr:x>0.24008</cdr:x>
      <cdr:y>0.47557</cdr:y>
    </cdr:to>
    <cdr:sp macro="" textlink="">
      <cdr:nvSpPr>
        <cdr:cNvPr id="3" name="TextBox 4"/>
        <cdr:cNvSpPr txBox="1"/>
      </cdr:nvSpPr>
      <cdr:spPr>
        <a:xfrm xmlns:a="http://schemas.openxmlformats.org/drawingml/2006/main">
          <a:off x="1110364" y="1390685"/>
          <a:ext cx="376546" cy="24885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sz="1000" dirty="0"/>
            <a:t>IR</a:t>
          </a:r>
        </a:p>
      </cdr:txBody>
    </cdr:sp>
  </cdr:relSizeAnchor>
  <cdr:relSizeAnchor xmlns:cdr="http://schemas.openxmlformats.org/drawingml/2006/chartDrawing">
    <cdr:from>
      <cdr:x>0.25471</cdr:x>
      <cdr:y>0.44232</cdr:y>
    </cdr:from>
    <cdr:to>
      <cdr:x>0.34871</cdr:x>
      <cdr:y>0.5145</cdr:y>
    </cdr:to>
    <cdr:sp macro="" textlink="">
      <cdr:nvSpPr>
        <cdr:cNvPr id="4" name="TextBox 5"/>
        <cdr:cNvSpPr txBox="1"/>
      </cdr:nvSpPr>
      <cdr:spPr>
        <a:xfrm xmlns:a="http://schemas.openxmlformats.org/drawingml/2006/main">
          <a:off x="1577543" y="1524908"/>
          <a:ext cx="582196" cy="24885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sz="1000" dirty="0"/>
            <a:t>RU</a:t>
          </a:r>
        </a:p>
      </cdr:txBody>
    </cdr:sp>
  </cdr:relSizeAnchor>
  <cdr:relSizeAnchor xmlns:cdr="http://schemas.openxmlformats.org/drawingml/2006/chartDrawing">
    <cdr:from>
      <cdr:x>0.52939</cdr:x>
      <cdr:y>0.54447</cdr:y>
    </cdr:from>
    <cdr:to>
      <cdr:x>0.59175</cdr:x>
      <cdr:y>0.61665</cdr:y>
    </cdr:to>
    <cdr:sp macro="" textlink="">
      <cdr:nvSpPr>
        <cdr:cNvPr id="5" name="TextBox 6"/>
        <cdr:cNvSpPr txBox="1"/>
      </cdr:nvSpPr>
      <cdr:spPr>
        <a:xfrm xmlns:a="http://schemas.openxmlformats.org/drawingml/2006/main">
          <a:off x="2882046" y="1927709"/>
          <a:ext cx="339491" cy="25555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sz="1000" dirty="0"/>
            <a:t>PT</a:t>
          </a:r>
        </a:p>
      </cdr:txBody>
    </cdr:sp>
  </cdr:relSizeAnchor>
  <cdr:relSizeAnchor xmlns:cdr="http://schemas.openxmlformats.org/drawingml/2006/chartDrawing">
    <cdr:from>
      <cdr:x>0.41475</cdr:x>
      <cdr:y>0.68784</cdr:y>
    </cdr:from>
    <cdr:to>
      <cdr:x>0.50039</cdr:x>
      <cdr:y>0.76002</cdr:y>
    </cdr:to>
    <cdr:sp macro="" textlink="">
      <cdr:nvSpPr>
        <cdr:cNvPr id="6" name="TextBox 7"/>
        <cdr:cNvSpPr txBox="1"/>
      </cdr:nvSpPr>
      <cdr:spPr>
        <a:xfrm xmlns:a="http://schemas.openxmlformats.org/drawingml/2006/main">
          <a:off x="2257896" y="2435342"/>
          <a:ext cx="466228" cy="255557"/>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sz="1000" dirty="0"/>
            <a:t>RH</a:t>
          </a:r>
        </a:p>
      </cdr:txBody>
    </cdr:sp>
  </cdr:relSizeAnchor>
</c:userShapes>
</file>

<file path=xl/drawings/drawing6.xml><?xml version="1.0" encoding="utf-8"?>
<xdr:wsDr xmlns:xdr="http://schemas.openxmlformats.org/drawingml/2006/spreadsheetDrawing" xmlns:a="http://schemas.openxmlformats.org/drawingml/2006/main">
  <xdr:twoCellAnchor>
    <xdr:from>
      <xdr:col>23</xdr:col>
      <xdr:colOff>394855</xdr:colOff>
      <xdr:row>3</xdr:row>
      <xdr:rowOff>69273</xdr:rowOff>
    </xdr:from>
    <xdr:to>
      <xdr:col>24</xdr:col>
      <xdr:colOff>394854</xdr:colOff>
      <xdr:row>4</xdr:row>
      <xdr:rowOff>48494</xdr:rowOff>
    </xdr:to>
    <xdr:cxnSp macro="">
      <xdr:nvCxnSpPr>
        <xdr:cNvPr id="5" name="Straight Arrow Connector 4">
          <a:extLst>
            <a:ext uri="{FF2B5EF4-FFF2-40B4-BE49-F238E27FC236}">
              <a16:creationId xmlns:a16="http://schemas.microsoft.com/office/drawing/2014/main" id="{00000000-0008-0000-0300-000005000000}"/>
            </a:ext>
          </a:extLst>
        </xdr:cNvPr>
        <xdr:cNvCxnSpPr/>
      </xdr:nvCxnSpPr>
      <xdr:spPr>
        <a:xfrm flipV="1">
          <a:off x="17349355" y="846513"/>
          <a:ext cx="601979" cy="18496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471056</xdr:colOff>
      <xdr:row>4</xdr:row>
      <xdr:rowOff>152400</xdr:rowOff>
    </xdr:from>
    <xdr:to>
      <xdr:col>24</xdr:col>
      <xdr:colOff>533400</xdr:colOff>
      <xdr:row>10</xdr:row>
      <xdr:rowOff>103910</xdr:rowOff>
    </xdr:to>
    <xdr:cxnSp macro="">
      <xdr:nvCxnSpPr>
        <xdr:cNvPr id="6" name="Straight Arrow Connector 5">
          <a:extLst>
            <a:ext uri="{FF2B5EF4-FFF2-40B4-BE49-F238E27FC236}">
              <a16:creationId xmlns:a16="http://schemas.microsoft.com/office/drawing/2014/main" id="{00000000-0008-0000-0300-000006000000}"/>
            </a:ext>
          </a:extLst>
        </xdr:cNvPr>
        <xdr:cNvCxnSpPr/>
      </xdr:nvCxnSpPr>
      <xdr:spPr>
        <a:xfrm flipH="1">
          <a:off x="16823576" y="1135380"/>
          <a:ext cx="1266304" cy="118595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394855</xdr:colOff>
      <xdr:row>14</xdr:row>
      <xdr:rowOff>96982</xdr:rowOff>
    </xdr:from>
    <xdr:to>
      <xdr:col>24</xdr:col>
      <xdr:colOff>381000</xdr:colOff>
      <xdr:row>15</xdr:row>
      <xdr:rowOff>48495</xdr:rowOff>
    </xdr:to>
    <xdr:cxnSp macro="">
      <xdr:nvCxnSpPr>
        <xdr:cNvPr id="7" name="Straight Arrow Connector 6">
          <a:extLst>
            <a:ext uri="{FF2B5EF4-FFF2-40B4-BE49-F238E27FC236}">
              <a16:creationId xmlns:a16="http://schemas.microsoft.com/office/drawing/2014/main" id="{00000000-0008-0000-0300-000007000000}"/>
            </a:ext>
          </a:extLst>
        </xdr:cNvPr>
        <xdr:cNvCxnSpPr/>
      </xdr:nvCxnSpPr>
      <xdr:spPr>
        <a:xfrm flipV="1">
          <a:off x="17349355" y="3137362"/>
          <a:ext cx="588125" cy="157253"/>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498765</xdr:colOff>
      <xdr:row>15</xdr:row>
      <xdr:rowOff>145473</xdr:rowOff>
    </xdr:from>
    <xdr:to>
      <xdr:col>24</xdr:col>
      <xdr:colOff>561109</xdr:colOff>
      <xdr:row>18</xdr:row>
      <xdr:rowOff>96983</xdr:rowOff>
    </xdr:to>
    <xdr:cxnSp macro="">
      <xdr:nvCxnSpPr>
        <xdr:cNvPr id="8" name="Straight Arrow Connector 7">
          <a:extLst>
            <a:ext uri="{FF2B5EF4-FFF2-40B4-BE49-F238E27FC236}">
              <a16:creationId xmlns:a16="http://schemas.microsoft.com/office/drawing/2014/main" id="{00000000-0008-0000-0300-000008000000}"/>
            </a:ext>
          </a:extLst>
        </xdr:cNvPr>
        <xdr:cNvCxnSpPr/>
      </xdr:nvCxnSpPr>
      <xdr:spPr>
        <a:xfrm flipH="1">
          <a:off x="16851285" y="3391593"/>
          <a:ext cx="1266304" cy="56873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60960</xdr:colOff>
          <xdr:row>151</xdr:row>
          <xdr:rowOff>175260</xdr:rowOff>
        </xdr:from>
        <xdr:to>
          <xdr:col>3</xdr:col>
          <xdr:colOff>289560</xdr:colOff>
          <xdr:row>154</xdr:row>
          <xdr:rowOff>152400</xdr:rowOff>
        </xdr:to>
        <xdr:sp macro="" textlink="">
          <xdr:nvSpPr>
            <xdr:cNvPr id="68612" name="Object 4" hidden="1">
              <a:extLst>
                <a:ext uri="{63B3BB69-23CF-44E3-9099-C40C66FF867C}">
                  <a14:compatExt spid="_x0000_s68612"/>
                </a:ext>
                <a:ext uri="{FF2B5EF4-FFF2-40B4-BE49-F238E27FC236}">
                  <a16:creationId xmlns:a16="http://schemas.microsoft.com/office/drawing/2014/main" id="{00000000-0008-0000-0300-0000040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594360</xdr:colOff>
          <xdr:row>148</xdr:row>
          <xdr:rowOff>22860</xdr:rowOff>
        </xdr:from>
        <xdr:to>
          <xdr:col>4</xdr:col>
          <xdr:colOff>38100</xdr:colOff>
          <xdr:row>151</xdr:row>
          <xdr:rowOff>22860</xdr:rowOff>
        </xdr:to>
        <xdr:sp macro="" textlink="">
          <xdr:nvSpPr>
            <xdr:cNvPr id="68613" name="Object 5" hidden="1">
              <a:extLst>
                <a:ext uri="{63B3BB69-23CF-44E3-9099-C40C66FF867C}">
                  <a14:compatExt spid="_x0000_s68613"/>
                </a:ext>
                <a:ext uri="{FF2B5EF4-FFF2-40B4-BE49-F238E27FC236}">
                  <a16:creationId xmlns:a16="http://schemas.microsoft.com/office/drawing/2014/main" id="{00000000-0008-0000-0300-0000050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platinum.matthey.com/documents/new-item/pgm%20market%20reports/pgm_market_report_may_2018.pdf" TargetMode="External"/><Relationship Id="rId3" Type="http://schemas.openxmlformats.org/officeDocument/2006/relationships/hyperlink" Target="https://www.statista.com/statistics/388081/global-nickel-consumption-projection/" TargetMode="External"/><Relationship Id="rId7" Type="http://schemas.openxmlformats.org/officeDocument/2006/relationships/hyperlink" Target="https://www.rwmmint.com/products/osmium" TargetMode="External"/><Relationship Id="rId2" Type="http://schemas.openxmlformats.org/officeDocument/2006/relationships/hyperlink" Target="https://www.cobaltinstitute.org/statistics.html" TargetMode="External"/><Relationship Id="rId1" Type="http://schemas.openxmlformats.org/officeDocument/2006/relationships/hyperlink" Target="https://prd-wret.s3-us-west-2.amazonaws.com/assets/palladium/production/s3fs-public/atoms/files/mcs-2019-feste.pdf" TargetMode="External"/><Relationship Id="rId6" Type="http://schemas.openxmlformats.org/officeDocument/2006/relationships/hyperlink" Target="http://www.platinum.matthey.com/documents/new-item/pgm%20market%20reports/pgm_market_report_may_2018.pdf" TargetMode="External"/><Relationship Id="rId11" Type="http://schemas.openxmlformats.org/officeDocument/2006/relationships/printerSettings" Target="../printerSettings/printerSettings1.bin"/><Relationship Id="rId5" Type="http://schemas.openxmlformats.org/officeDocument/2006/relationships/hyperlink" Target="http://www.platinum.matthey.com/documents/new-item/pgm%20market%20reports/pgm_market_report_may_2018.pdf" TargetMode="External"/><Relationship Id="rId10" Type="http://schemas.openxmlformats.org/officeDocument/2006/relationships/hyperlink" Target="https://www.gold.org/goldhub/research/gold-demand-trends/gold-demand-trends-full-year-2018" TargetMode="External"/><Relationship Id="rId4" Type="http://schemas.openxmlformats.org/officeDocument/2006/relationships/hyperlink" Target="http://www.platinum.matthey.com/documents/new-item/pgm%20market%20reports/pgm_market_report_may_2018.pdf" TargetMode="External"/><Relationship Id="rId9" Type="http://schemas.openxmlformats.org/officeDocument/2006/relationships/hyperlink" Target="http://www.platinum.matthey.com/documents/new-item/pgm%20market%20reports/pgm_market_report_may_2018.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www.platinum.matthey.com/documents/new-item/pgm%20market%20reports/pgm_market_report_may_2018.pdf%20p28" TargetMode="External"/><Relationship Id="rId13" Type="http://schemas.openxmlformats.org/officeDocument/2006/relationships/hyperlink" Target="https://www.gold.org/goldhub/research/gold-demand-trends/gold-demand-trends-full-year-2018" TargetMode="External"/><Relationship Id="rId18" Type="http://schemas.openxmlformats.org/officeDocument/2006/relationships/hyperlink" Target="http://www.platinum.matthey.com/documents/new-item/pgm%20market%20reports/pgm_market_report_may_2018.pdf" TargetMode="External"/><Relationship Id="rId3" Type="http://schemas.openxmlformats.org/officeDocument/2006/relationships/hyperlink" Target="https://www.statista.com/statistics/388081/global-nickel-consumption-projection/" TargetMode="External"/><Relationship Id="rId21" Type="http://schemas.openxmlformats.org/officeDocument/2006/relationships/printerSettings" Target="../printerSettings/printerSettings11.bin"/><Relationship Id="rId7" Type="http://schemas.openxmlformats.org/officeDocument/2006/relationships/hyperlink" Target="http://www.platinum.matthey.com/documents/new-item/pgm%20market%20reports/pgm_market_report_may_2018.pdf" TargetMode="External"/><Relationship Id="rId12" Type="http://schemas.openxmlformats.org/officeDocument/2006/relationships/hyperlink" Target="http://www.platinum.matthey.com/documents/new-item/pgm%20market%20reports/pgm_market_report_may_2018.pdf" TargetMode="External"/><Relationship Id="rId17" Type="http://schemas.openxmlformats.org/officeDocument/2006/relationships/hyperlink" Target="https://www.cobaltinstitute.org/statistics.html" TargetMode="External"/><Relationship Id="rId2" Type="http://schemas.openxmlformats.org/officeDocument/2006/relationships/hyperlink" Target="https://www.steelonthenet.com/cost-eaf.html" TargetMode="External"/><Relationship Id="rId16" Type="http://schemas.openxmlformats.org/officeDocument/2006/relationships/hyperlink" Target="https://www.rwmmint.com/products/osmium" TargetMode="External"/><Relationship Id="rId20" Type="http://schemas.openxmlformats.org/officeDocument/2006/relationships/hyperlink" Target="http://www.platinum.matthey.com/documents/new-item/pgm%20market%20reports/pgm_market_report_may_2018.pdf" TargetMode="External"/><Relationship Id="rId1" Type="http://schemas.openxmlformats.org/officeDocument/2006/relationships/hyperlink" Target="https://prd-wret.s3-us-west-2.amazonaws.com/assets/palladium/production/s3fs-public/atoms/files/mcs-2019-feste.pdf" TargetMode="External"/><Relationship Id="rId6" Type="http://schemas.openxmlformats.org/officeDocument/2006/relationships/hyperlink" Target="https://elemetal.com/prices/platinum" TargetMode="External"/><Relationship Id="rId11" Type="http://schemas.openxmlformats.org/officeDocument/2006/relationships/hyperlink" Target="http://www.platinum.matthey.com/documents/new-item/pgm%20market%20reports/pgm_market_report_may_2018.pdf" TargetMode="External"/><Relationship Id="rId5" Type="http://schemas.openxmlformats.org/officeDocument/2006/relationships/hyperlink" Target="https://elemetal.com/prices/platinum" TargetMode="External"/><Relationship Id="rId15" Type="http://schemas.openxmlformats.org/officeDocument/2006/relationships/hyperlink" Target="https://www.metalary.com/osmium-price/" TargetMode="External"/><Relationship Id="rId10" Type="http://schemas.openxmlformats.org/officeDocument/2006/relationships/hyperlink" Target="http://www.platinum.matthey.com/documents/new-item/pgm%20market%20reports/pgm_market_report_may_2018.pdf" TargetMode="External"/><Relationship Id="rId19" Type="http://schemas.openxmlformats.org/officeDocument/2006/relationships/hyperlink" Target="https://www.cobaltinstitute.org/statistics.html" TargetMode="External"/><Relationship Id="rId4" Type="http://schemas.openxmlformats.org/officeDocument/2006/relationships/hyperlink" Target="https://knoema.com/ydolvrc/nickel-prices-forecast-long-term-2018-to-2030-data-and-charts" TargetMode="External"/><Relationship Id="rId9" Type="http://schemas.openxmlformats.org/officeDocument/2006/relationships/hyperlink" Target="http://www.platinum.matthey.com/documents/new-item/pgm%20market%20reports/pgm_market_report_may_2018.pdf" TargetMode="External"/><Relationship Id="rId14" Type="http://schemas.openxmlformats.org/officeDocument/2006/relationships/hyperlink" Target="https://www.gold.org/goldhub/data/gold-prices"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3" Type="http://schemas.openxmlformats.org/officeDocument/2006/relationships/hyperlink" Target="https://echo.jpl.nasa.gov/~lance/delta_v/delta_v.rendezvous.html" TargetMode="External"/><Relationship Id="rId18" Type="http://schemas.openxmlformats.org/officeDocument/2006/relationships/hyperlink" Target="https://www.newscientist.com/article/dn10288-inflatable-cushions-to-act-as-spacecraft-heat-shields/" TargetMode="External"/><Relationship Id="rId26" Type="http://schemas.openxmlformats.org/officeDocument/2006/relationships/hyperlink" Target="https://en.wikipedia.org/wiki/Chondrite" TargetMode="External"/><Relationship Id="rId3" Type="http://schemas.openxmlformats.org/officeDocument/2006/relationships/hyperlink" Target="https://www.ulalaunch.com/rockets/atlas-v" TargetMode="External"/><Relationship Id="rId21" Type="http://schemas.openxmlformats.org/officeDocument/2006/relationships/hyperlink" Target="https://medium.com/teamindus/rocket-science-101-the-tyranny-of-the-rocket-equation-491e0cf4dc6a" TargetMode="External"/><Relationship Id="rId34" Type="http://schemas.openxmlformats.org/officeDocument/2006/relationships/image" Target="../media/image2.emf"/><Relationship Id="rId7" Type="http://schemas.openxmlformats.org/officeDocument/2006/relationships/hyperlink" Target="https://en.wikipedia.org/wiki/Delta-v_budget" TargetMode="External"/><Relationship Id="rId12" Type="http://schemas.openxmlformats.org/officeDocument/2006/relationships/hyperlink" Target="https://echo.jpl.nasa.gov/~lance/delta_v/delta_v.rendezvous.html" TargetMode="External"/><Relationship Id="rId17" Type="http://schemas.openxmlformats.org/officeDocument/2006/relationships/hyperlink" Target="https://space.stackexchange.com/questions/12011/how-could-a-90-m-s-delta-v-be-enough-to-commit-the-space-shuttle-to-landing" TargetMode="External"/><Relationship Id="rId25" Type="http://schemas.openxmlformats.org/officeDocument/2006/relationships/hyperlink" Target="https://www.sciencedirect.com/topics/earth-and-planetary-sciences/ordinary-chondrite" TargetMode="External"/><Relationship Id="rId33" Type="http://schemas.openxmlformats.org/officeDocument/2006/relationships/oleObject" Target="../embeddings/oleObject2.bin"/><Relationship Id="rId2" Type="http://schemas.openxmlformats.org/officeDocument/2006/relationships/hyperlink" Target="https://echo.jpl.nasa.gov/~lance/delta_v/delta_v.rendezvous.html" TargetMode="External"/><Relationship Id="rId16" Type="http://schemas.openxmlformats.org/officeDocument/2006/relationships/hyperlink" Target="https://www.angstromsciences.com/density-elements-chart" TargetMode="External"/><Relationship Id="rId20" Type="http://schemas.openxmlformats.org/officeDocument/2006/relationships/hyperlink" Target="https://echo.jpl.nasa.gov/~lance/delta_v/delta_v.rendezvous.html" TargetMode="External"/><Relationship Id="rId29" Type="http://schemas.openxmlformats.org/officeDocument/2006/relationships/drawing" Target="../drawings/drawing6.xml"/><Relationship Id="rId1" Type="http://schemas.openxmlformats.org/officeDocument/2006/relationships/hyperlink" Target="https://echo.jpl.nasa.gov/~lance/delta_v/delta_v.rendezvous.html" TargetMode="External"/><Relationship Id="rId6" Type="http://schemas.openxmlformats.org/officeDocument/2006/relationships/hyperlink" Target="https://en.wikipedia.org/wiki/Delta-v_budget" TargetMode="External"/><Relationship Id="rId11" Type="http://schemas.openxmlformats.org/officeDocument/2006/relationships/hyperlink" Target="https://en.wikipedia.org/wiki/Delta-v_budget" TargetMode="External"/><Relationship Id="rId24" Type="http://schemas.openxmlformats.org/officeDocument/2006/relationships/hyperlink" Target="https://www.angstromsciences.com/density-elements-chart" TargetMode="External"/><Relationship Id="rId32" Type="http://schemas.openxmlformats.org/officeDocument/2006/relationships/image" Target="../media/image1.emf"/><Relationship Id="rId5" Type="http://schemas.openxmlformats.org/officeDocument/2006/relationships/hyperlink" Target="https://en.wikipedia.org/wiki/Delta-v_budget" TargetMode="External"/><Relationship Id="rId15" Type="http://schemas.openxmlformats.org/officeDocument/2006/relationships/hyperlink" Target="https://en.wikipedia.org/wiki/Near-Earth_object" TargetMode="External"/><Relationship Id="rId23" Type="http://schemas.openxmlformats.org/officeDocument/2006/relationships/hyperlink" Target="https://echo.jpl.nasa.gov/~lance/delta_v/delta_v.rendezvous.html" TargetMode="External"/><Relationship Id="rId28" Type="http://schemas.openxmlformats.org/officeDocument/2006/relationships/printerSettings" Target="../printerSettings/printerSettings6.bin"/><Relationship Id="rId10" Type="http://schemas.openxmlformats.org/officeDocument/2006/relationships/hyperlink" Target="https://en.wikipedia.org/wiki/Falcon_Heavy" TargetMode="External"/><Relationship Id="rId19" Type="http://schemas.openxmlformats.org/officeDocument/2006/relationships/hyperlink" Target="https://ntrs.nasa.gov/archive/nasa/casi.ntrs.nasa.gov/19880020452.pdf" TargetMode="External"/><Relationship Id="rId31" Type="http://schemas.openxmlformats.org/officeDocument/2006/relationships/oleObject" Target="../embeddings/oleObject1.bin"/><Relationship Id="rId4" Type="http://schemas.openxmlformats.org/officeDocument/2006/relationships/hyperlink" Target="https://en.wikipedia.org/wiki/Delta-v_budget" TargetMode="External"/><Relationship Id="rId9" Type="http://schemas.openxmlformats.org/officeDocument/2006/relationships/hyperlink" Target="https://space.stackexchange.com/questions/12011/how-could-a-90-m-s-delta-v-be-enough-to-commit-the-space-shuttle-to-landing" TargetMode="External"/><Relationship Id="rId14" Type="http://schemas.openxmlformats.org/officeDocument/2006/relationships/hyperlink" Target="https://www.space.com/51-asteroids-formation-discovery-and-exploration.html" TargetMode="External"/><Relationship Id="rId22" Type="http://schemas.openxmlformats.org/officeDocument/2006/relationships/hyperlink" Target="https://echo.jpl.nasa.gov/~lance/delta_v/delta_v.rendezvous.html" TargetMode="External"/><Relationship Id="rId27" Type="http://schemas.openxmlformats.org/officeDocument/2006/relationships/hyperlink" Target="http://www.ibiblio.org/lunar/school/solar_system/minecarb.html" TargetMode="External"/><Relationship Id="rId30" Type="http://schemas.openxmlformats.org/officeDocument/2006/relationships/vmlDrawing" Target="../drawings/vmlDrawing1.vml"/><Relationship Id="rId8" Type="http://schemas.openxmlformats.org/officeDocument/2006/relationships/hyperlink" Target="https://en.wikipedia.org/wiki/Delta-v_budget"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U64"/>
  <sheetViews>
    <sheetView tabSelected="1" workbookViewId="0">
      <selection activeCell="C1" sqref="C1"/>
    </sheetView>
  </sheetViews>
  <sheetFormatPr defaultColWidth="8.88671875" defaultRowHeight="15" customHeight="1"/>
  <cols>
    <col min="1" max="1" width="5.5546875" customWidth="1"/>
    <col min="2" max="2" width="5.88671875" customWidth="1"/>
    <col min="3" max="3" width="10.33203125" customWidth="1"/>
    <col min="4" max="4" width="16.33203125" customWidth="1"/>
    <col min="5" max="5" width="9" customWidth="1"/>
    <col min="6" max="6" width="10.6640625" customWidth="1"/>
    <col min="7" max="7" width="6.6640625" customWidth="1"/>
    <col min="8" max="8" width="18.88671875" customWidth="1"/>
    <col min="9" max="9" width="5.88671875" customWidth="1"/>
    <col min="10" max="10" width="20.6640625" customWidth="1"/>
    <col min="11" max="11" width="7.5546875" customWidth="1"/>
    <col min="12" max="12" width="13" customWidth="1"/>
    <col min="13" max="13" width="10.44140625" customWidth="1"/>
    <col min="14" max="14" width="37.6640625" customWidth="1"/>
    <col min="15" max="15" width="10" customWidth="1"/>
    <col min="16" max="16" width="38.33203125" customWidth="1"/>
    <col min="17" max="17" width="12" customWidth="1"/>
    <col min="18" max="18" width="15.33203125" customWidth="1"/>
    <col min="19" max="19" width="10.88671875" customWidth="1"/>
    <col min="20" max="21" width="9.6640625" customWidth="1"/>
    <col min="22" max="22" width="16.109375" customWidth="1"/>
    <col min="23" max="23" width="10.5546875" customWidth="1"/>
  </cols>
  <sheetData>
    <row r="1" spans="1:21" ht="13.8">
      <c r="A1" s="9" t="s">
        <v>1204</v>
      </c>
      <c r="B1" s="14"/>
      <c r="C1" s="26"/>
      <c r="D1" s="26"/>
      <c r="E1" s="26"/>
      <c r="F1" s="26"/>
      <c r="G1" s="26"/>
      <c r="H1" s="26"/>
      <c r="I1" s="26"/>
      <c r="J1" s="26">
        <f>0.54/3</f>
        <v>0.18000000000000002</v>
      </c>
      <c r="K1" s="26"/>
      <c r="L1" s="26"/>
      <c r="M1" s="26"/>
      <c r="N1" s="26"/>
      <c r="O1" s="14"/>
      <c r="P1" s="14"/>
      <c r="Q1" s="26" t="s">
        <v>149</v>
      </c>
      <c r="R1" s="26"/>
      <c r="S1" s="26"/>
    </row>
    <row r="2" spans="1:21" ht="12.6" customHeight="1">
      <c r="A2" s="283" t="s">
        <v>238</v>
      </c>
      <c r="B2" s="284"/>
      <c r="C2" s="283"/>
      <c r="D2" s="283"/>
      <c r="E2" s="283"/>
      <c r="F2" s="283"/>
      <c r="G2" s="283"/>
      <c r="H2" s="283"/>
      <c r="I2" s="283"/>
      <c r="J2" s="283"/>
      <c r="K2" s="283"/>
      <c r="L2" s="283"/>
      <c r="M2" s="283"/>
      <c r="N2" s="283"/>
      <c r="O2" s="469"/>
      <c r="P2" s="469"/>
      <c r="Q2" s="283"/>
      <c r="R2" s="283"/>
      <c r="S2" s="2"/>
    </row>
    <row r="3" spans="1:21" ht="15.6" customHeight="1">
      <c r="A3" s="279"/>
      <c r="B3" s="280"/>
      <c r="C3" s="277"/>
      <c r="D3" s="179"/>
      <c r="E3" s="277"/>
      <c r="F3" s="179"/>
      <c r="G3" s="277"/>
      <c r="H3" s="179"/>
      <c r="I3" s="277"/>
      <c r="J3" s="179"/>
      <c r="K3" s="279"/>
      <c r="L3" s="278"/>
      <c r="M3" s="276" t="s">
        <v>48</v>
      </c>
      <c r="N3" s="276"/>
      <c r="O3" s="235" t="s">
        <v>19</v>
      </c>
      <c r="P3" s="235"/>
      <c r="Q3" s="235" t="s">
        <v>48</v>
      </c>
      <c r="R3" s="235" t="s">
        <v>19</v>
      </c>
      <c r="S3" s="179"/>
      <c r="T3" s="2"/>
      <c r="U3" s="2"/>
    </row>
    <row r="4" spans="1:21" ht="13.8">
      <c r="A4" s="279"/>
      <c r="B4" s="280" t="s">
        <v>43</v>
      </c>
      <c r="C4" s="281" t="s">
        <v>45</v>
      </c>
      <c r="D4" s="82" t="s">
        <v>145</v>
      </c>
      <c r="E4" s="282" t="s">
        <v>16</v>
      </c>
      <c r="F4" s="82" t="s">
        <v>147</v>
      </c>
      <c r="G4" s="282" t="s">
        <v>44</v>
      </c>
      <c r="H4" s="82" t="s">
        <v>145</v>
      </c>
      <c r="I4" s="282" t="s">
        <v>13</v>
      </c>
      <c r="J4" s="82" t="s">
        <v>145</v>
      </c>
      <c r="K4" s="282" t="s">
        <v>49</v>
      </c>
      <c r="L4" s="275" t="s">
        <v>145</v>
      </c>
      <c r="M4" s="164" t="s">
        <v>68</v>
      </c>
      <c r="N4" s="164" t="s">
        <v>308</v>
      </c>
      <c r="O4" s="74" t="s">
        <v>47</v>
      </c>
      <c r="P4" s="74" t="s">
        <v>307</v>
      </c>
      <c r="Q4" s="74" t="s">
        <v>236</v>
      </c>
      <c r="R4" s="74" t="s">
        <v>237</v>
      </c>
      <c r="S4" s="179"/>
      <c r="T4" s="2"/>
      <c r="U4" s="2"/>
    </row>
    <row r="5" spans="1:21" ht="16.8">
      <c r="A5" s="65" t="s">
        <v>74</v>
      </c>
      <c r="B5" s="273">
        <v>26</v>
      </c>
      <c r="C5" s="73">
        <v>893000</v>
      </c>
      <c r="D5" s="73" t="s">
        <v>144</v>
      </c>
      <c r="E5" s="1">
        <v>995</v>
      </c>
      <c r="F5" s="11" t="s">
        <v>146</v>
      </c>
      <c r="G5" s="15">
        <v>-0.48</v>
      </c>
      <c r="H5" s="15" t="s">
        <v>148</v>
      </c>
      <c r="I5" s="1">
        <v>0.24</v>
      </c>
      <c r="J5" s="15" t="s">
        <v>148</v>
      </c>
      <c r="K5" s="191">
        <f>ROUND(1.156,2)</f>
        <v>1.1599999999999999</v>
      </c>
      <c r="L5" s="1" t="s">
        <v>157</v>
      </c>
      <c r="M5" s="70">
        <v>338</v>
      </c>
      <c r="N5" s="72" t="s">
        <v>29</v>
      </c>
      <c r="O5" s="70" t="s">
        <v>90</v>
      </c>
      <c r="P5" s="72" t="s">
        <v>28</v>
      </c>
      <c r="Q5" s="4">
        <v>1619.8179043658765</v>
      </c>
      <c r="R5" s="477">
        <v>2292199871.1756582</v>
      </c>
      <c r="S5" s="2"/>
      <c r="T5" s="475"/>
      <c r="U5" s="475"/>
    </row>
    <row r="6" spans="1:21" ht="16.8">
      <c r="A6" s="65" t="s">
        <v>75</v>
      </c>
      <c r="B6" s="273">
        <v>27</v>
      </c>
      <c r="C6" s="73">
        <v>6000</v>
      </c>
      <c r="D6" s="73" t="s">
        <v>144</v>
      </c>
      <c r="E6" s="1">
        <v>550</v>
      </c>
      <c r="F6" s="11" t="s">
        <v>146</v>
      </c>
      <c r="G6" s="15">
        <v>-0.47</v>
      </c>
      <c r="H6" s="15" t="s">
        <v>148</v>
      </c>
      <c r="I6" s="15">
        <v>0.4</v>
      </c>
      <c r="J6" s="15" t="s">
        <v>148</v>
      </c>
      <c r="K6" s="160">
        <f>ROUND((43.7*1.11+31.8*1.35)/(43.7+31.8),2)</f>
        <v>1.21</v>
      </c>
      <c r="L6" s="1" t="s">
        <v>154</v>
      </c>
      <c r="M6" s="154" t="s">
        <v>142</v>
      </c>
      <c r="N6" s="1" t="s">
        <v>22</v>
      </c>
      <c r="O6" s="71" t="s">
        <v>102</v>
      </c>
      <c r="P6" s="72" t="s">
        <v>22</v>
      </c>
      <c r="Q6" s="4">
        <v>363896.85874764831</v>
      </c>
      <c r="R6" s="4">
        <v>295492.96672967647</v>
      </c>
      <c r="S6" s="2"/>
      <c r="T6" s="476"/>
      <c r="U6" s="476"/>
    </row>
    <row r="7" spans="1:21" ht="16.8">
      <c r="A7" s="65" t="s">
        <v>76</v>
      </c>
      <c r="B7" s="273">
        <v>28</v>
      </c>
      <c r="C7" s="73">
        <v>93000</v>
      </c>
      <c r="D7" s="73" t="s">
        <v>144</v>
      </c>
      <c r="E7" s="1">
        <v>550</v>
      </c>
      <c r="F7" s="11" t="s">
        <v>146</v>
      </c>
      <c r="G7" s="15">
        <v>-0.66</v>
      </c>
      <c r="H7" s="15" t="s">
        <v>148</v>
      </c>
      <c r="I7" s="15">
        <f>0.133*(1.2+5.5)/2/((0.356+1.28)/2)</f>
        <v>0.54468215158924205</v>
      </c>
      <c r="J7" s="15" t="s">
        <v>148</v>
      </c>
      <c r="K7" s="60">
        <f>ROUND(0.945,2)</f>
        <v>0.95</v>
      </c>
      <c r="L7" s="1" t="s">
        <v>50</v>
      </c>
      <c r="M7" s="155">
        <v>10559</v>
      </c>
      <c r="N7" s="72" t="s">
        <v>31</v>
      </c>
      <c r="O7" s="71" t="s">
        <v>84</v>
      </c>
      <c r="P7" s="72" t="s">
        <v>30</v>
      </c>
      <c r="Q7" s="4">
        <v>27271.23884851563</v>
      </c>
      <c r="R7" s="4">
        <v>4113254.8797553964</v>
      </c>
      <c r="S7" s="2"/>
      <c r="T7" s="476"/>
      <c r="U7" s="476"/>
    </row>
    <row r="8" spans="1:21" ht="16.8">
      <c r="A8" s="65" t="s">
        <v>77</v>
      </c>
      <c r="B8" s="273">
        <v>44</v>
      </c>
      <c r="C8" s="73">
        <v>21.5</v>
      </c>
      <c r="D8" s="73" t="s">
        <v>143</v>
      </c>
      <c r="E8" s="61">
        <v>2271</v>
      </c>
      <c r="F8" s="11"/>
      <c r="G8" s="62">
        <f>ROUND((-0.7-0.82)/2,2)</f>
        <v>-0.76</v>
      </c>
      <c r="H8" s="156" t="s">
        <v>150</v>
      </c>
      <c r="I8" s="62">
        <f>ROUND((0.54+0.43)/2/3,2)</f>
        <v>0.16</v>
      </c>
      <c r="J8" s="62" t="s">
        <v>151</v>
      </c>
      <c r="K8" s="63">
        <v>0.83</v>
      </c>
      <c r="L8" s="159" t="s">
        <v>52</v>
      </c>
      <c r="M8" s="70" t="s">
        <v>135</v>
      </c>
      <c r="N8" s="72" t="s">
        <v>37</v>
      </c>
      <c r="O8" s="70" t="s">
        <v>85</v>
      </c>
      <c r="P8" s="72" t="s">
        <v>37</v>
      </c>
      <c r="Q8" s="4">
        <v>16566896.585988039</v>
      </c>
      <c r="R8" s="73">
        <v>53.49190027872757</v>
      </c>
      <c r="S8" s="2"/>
      <c r="T8" s="55"/>
      <c r="U8" s="475"/>
    </row>
    <row r="9" spans="1:21" ht="16.8">
      <c r="A9" s="65" t="s">
        <v>78</v>
      </c>
      <c r="B9" s="273">
        <v>45</v>
      </c>
      <c r="C9" s="86">
        <v>4</v>
      </c>
      <c r="D9" s="73" t="s">
        <v>143</v>
      </c>
      <c r="E9" s="157">
        <v>2708</v>
      </c>
      <c r="F9" s="11" t="s">
        <v>146</v>
      </c>
      <c r="G9" s="62">
        <f>ROUND((-0.7-0.82)/2,2)</f>
        <v>-0.76</v>
      </c>
      <c r="H9" s="156" t="s">
        <v>150</v>
      </c>
      <c r="I9" s="62">
        <f>ROUND((0.54+0.43)/2/3,2)</f>
        <v>0.16</v>
      </c>
      <c r="J9" s="62" t="s">
        <v>151</v>
      </c>
      <c r="K9" s="63">
        <v>0.83</v>
      </c>
      <c r="L9" s="159" t="s">
        <v>52</v>
      </c>
      <c r="M9" s="70" t="s">
        <v>136</v>
      </c>
      <c r="N9" s="72" t="s">
        <v>58</v>
      </c>
      <c r="O9" s="70" t="s">
        <v>86</v>
      </c>
      <c r="P9" s="72" t="s">
        <v>37</v>
      </c>
      <c r="Q9" s="4">
        <v>148230127.34831405</v>
      </c>
      <c r="R9" s="73">
        <v>40.653844211832961</v>
      </c>
      <c r="S9" s="2"/>
      <c r="T9" s="55"/>
      <c r="U9" s="475"/>
    </row>
    <row r="10" spans="1:21" ht="16.8">
      <c r="A10" s="65" t="s">
        <v>79</v>
      </c>
      <c r="B10" s="273">
        <v>46</v>
      </c>
      <c r="C10" s="73">
        <v>16.5</v>
      </c>
      <c r="D10" s="73" t="s">
        <v>143</v>
      </c>
      <c r="E10" s="1">
        <v>1877</v>
      </c>
      <c r="F10" s="11" t="s">
        <v>146</v>
      </c>
      <c r="G10" s="15">
        <v>-0.7</v>
      </c>
      <c r="H10" s="15" t="s">
        <v>148</v>
      </c>
      <c r="I10" s="62">
        <f t="shared" ref="I10:I13" si="0">ROUND((0.54+0.43)/2/3,2)</f>
        <v>0.16</v>
      </c>
      <c r="J10" s="62" t="s">
        <v>151</v>
      </c>
      <c r="K10" s="63">
        <v>0.83</v>
      </c>
      <c r="L10" s="159" t="s">
        <v>52</v>
      </c>
      <c r="M10" s="70" t="s">
        <v>137</v>
      </c>
      <c r="N10" s="72" t="s">
        <v>35</v>
      </c>
      <c r="O10" s="70" t="s">
        <v>87</v>
      </c>
      <c r="P10" s="72" t="s">
        <v>37</v>
      </c>
      <c r="Q10" s="4">
        <v>93674434.875172332</v>
      </c>
      <c r="R10" s="73">
        <v>410.94809594779963</v>
      </c>
      <c r="S10" s="2"/>
      <c r="T10" s="55"/>
      <c r="U10" s="475"/>
    </row>
    <row r="11" spans="1:21" ht="16.8">
      <c r="A11" s="65" t="s">
        <v>80</v>
      </c>
      <c r="B11" s="273">
        <v>76</v>
      </c>
      <c r="C11" s="73">
        <v>14.5</v>
      </c>
      <c r="D11" s="73" t="s">
        <v>143</v>
      </c>
      <c r="E11" s="61">
        <v>2271</v>
      </c>
      <c r="F11" s="62"/>
      <c r="G11" s="62">
        <f t="shared" ref="G11:G12" si="1">ROUND((-0.7-0.82)/2,2)</f>
        <v>-0.76</v>
      </c>
      <c r="H11" s="156" t="s">
        <v>150</v>
      </c>
      <c r="I11" s="62">
        <f t="shared" si="0"/>
        <v>0.16</v>
      </c>
      <c r="J11" s="62" t="s">
        <v>151</v>
      </c>
      <c r="K11" s="63">
        <v>0.83</v>
      </c>
      <c r="L11" s="159" t="s">
        <v>52</v>
      </c>
      <c r="M11" s="70" t="s">
        <v>138</v>
      </c>
      <c r="N11" s="72" t="s">
        <v>41</v>
      </c>
      <c r="O11" s="70" t="s">
        <v>103</v>
      </c>
      <c r="P11" s="72" t="s">
        <v>57</v>
      </c>
      <c r="Q11" s="4">
        <v>34877677.023132719</v>
      </c>
      <c r="R11" s="73">
        <v>1.910891153656985</v>
      </c>
      <c r="S11" s="2"/>
      <c r="T11" s="55"/>
      <c r="U11" s="475"/>
    </row>
    <row r="12" spans="1:21" ht="16.8">
      <c r="A12" s="65" t="s">
        <v>81</v>
      </c>
      <c r="B12" s="273">
        <v>77</v>
      </c>
      <c r="C12" s="73">
        <v>14</v>
      </c>
      <c r="D12" s="73" t="s">
        <v>143</v>
      </c>
      <c r="E12" s="61">
        <v>2271</v>
      </c>
      <c r="F12" s="62"/>
      <c r="G12" s="62">
        <f t="shared" si="1"/>
        <v>-0.76</v>
      </c>
      <c r="H12" s="156" t="s">
        <v>150</v>
      </c>
      <c r="I12" s="62">
        <f t="shared" si="0"/>
        <v>0.16</v>
      </c>
      <c r="J12" s="62" t="s">
        <v>151</v>
      </c>
      <c r="K12" s="63">
        <v>0.83</v>
      </c>
      <c r="L12" s="159" t="s">
        <v>52</v>
      </c>
      <c r="M12" s="70" t="s">
        <v>139</v>
      </c>
      <c r="N12" s="72" t="s">
        <v>37</v>
      </c>
      <c r="O12" s="70" t="s">
        <v>88</v>
      </c>
      <c r="P12" s="72" t="s">
        <v>37</v>
      </c>
      <c r="Q12" s="4">
        <v>84578366.781096831</v>
      </c>
      <c r="R12" s="73">
        <v>9.1530584921378271</v>
      </c>
      <c r="S12" s="2"/>
      <c r="T12" s="55"/>
      <c r="U12" s="475"/>
    </row>
    <row r="13" spans="1:21" ht="16.8">
      <c r="A13" s="65" t="s">
        <v>82</v>
      </c>
      <c r="B13" s="273">
        <v>78</v>
      </c>
      <c r="C13" s="73">
        <v>29</v>
      </c>
      <c r="D13" s="73" t="s">
        <v>143</v>
      </c>
      <c r="E13" s="1">
        <v>2765</v>
      </c>
      <c r="F13" s="11" t="s">
        <v>146</v>
      </c>
      <c r="G13" s="15">
        <v>-0.82</v>
      </c>
      <c r="H13" s="15" t="s">
        <v>148</v>
      </c>
      <c r="I13" s="62">
        <f t="shared" si="0"/>
        <v>0.16</v>
      </c>
      <c r="J13" s="62" t="s">
        <v>151</v>
      </c>
      <c r="K13" s="36">
        <v>0.83</v>
      </c>
      <c r="L13" s="57" t="s">
        <v>305</v>
      </c>
      <c r="M13" s="70" t="s">
        <v>140</v>
      </c>
      <c r="N13" s="72" t="s">
        <v>35</v>
      </c>
      <c r="O13" s="70" t="s">
        <v>89</v>
      </c>
      <c r="P13" s="72" t="s">
        <v>37</v>
      </c>
      <c r="Q13" s="4">
        <v>75735149.168286666</v>
      </c>
      <c r="R13" s="73">
        <v>303.7051607707719</v>
      </c>
      <c r="S13" s="2"/>
      <c r="T13" s="55"/>
      <c r="U13" s="475"/>
    </row>
    <row r="14" spans="1:21" ht="26.4" customHeight="1">
      <c r="A14" s="65" t="s">
        <v>83</v>
      </c>
      <c r="B14" s="273">
        <v>79</v>
      </c>
      <c r="C14" s="73">
        <v>0.6</v>
      </c>
      <c r="D14" s="73" t="s">
        <v>143</v>
      </c>
      <c r="E14" s="1">
        <v>200</v>
      </c>
      <c r="F14" s="11" t="s">
        <v>146</v>
      </c>
      <c r="G14" s="158">
        <f>ROUND(-0.4115*(-0.69)/(-0.28),2)</f>
        <v>-1.01</v>
      </c>
      <c r="H14" s="15" t="s">
        <v>148</v>
      </c>
      <c r="I14" s="60">
        <f>ROUND(0.41*(-0.38)+0.59*2,2)</f>
        <v>1.02</v>
      </c>
      <c r="J14" s="19" t="s">
        <v>158</v>
      </c>
      <c r="K14" s="60">
        <f>ROUND(2.0096/1.9277,2)</f>
        <v>1.04</v>
      </c>
      <c r="L14" s="122" t="s">
        <v>51</v>
      </c>
      <c r="M14" s="70" t="s">
        <v>141</v>
      </c>
      <c r="N14" s="72" t="s">
        <v>40</v>
      </c>
      <c r="O14" s="70" t="s">
        <v>104</v>
      </c>
      <c r="P14" s="72" t="s">
        <v>39</v>
      </c>
      <c r="Q14" s="4">
        <v>83825962.654123858</v>
      </c>
      <c r="R14" s="73">
        <v>9144.559528917036</v>
      </c>
      <c r="S14" s="2"/>
      <c r="T14" s="55"/>
      <c r="U14" s="475"/>
    </row>
    <row r="15" spans="1:21" ht="13.95" customHeight="1">
      <c r="A15" s="16" t="s">
        <v>100</v>
      </c>
      <c r="B15" s="14"/>
      <c r="C15" s="26"/>
      <c r="D15" s="26"/>
      <c r="E15" s="26"/>
      <c r="F15" s="26"/>
      <c r="G15" s="26"/>
      <c r="H15" s="26"/>
      <c r="I15" s="26"/>
      <c r="J15" s="26"/>
      <c r="K15" s="26"/>
      <c r="L15" s="26"/>
      <c r="M15" s="26"/>
      <c r="N15" s="26"/>
      <c r="O15" s="14"/>
      <c r="P15" s="14"/>
      <c r="Q15" s="4"/>
      <c r="R15" s="153">
        <v>2296618583.444623</v>
      </c>
      <c r="S15" s="85"/>
    </row>
    <row r="16" spans="1:21" ht="13.8">
      <c r="A16" s="161" t="s">
        <v>239</v>
      </c>
      <c r="B16" s="14"/>
      <c r="C16" s="26"/>
      <c r="D16" s="26"/>
      <c r="E16" s="26"/>
      <c r="F16" s="26"/>
      <c r="G16" s="26"/>
      <c r="H16" s="26"/>
      <c r="I16" s="26"/>
      <c r="J16" s="26"/>
      <c r="K16" s="26"/>
      <c r="L16" s="26"/>
      <c r="M16" s="26"/>
      <c r="N16" s="26"/>
      <c r="O16" s="53"/>
      <c r="P16" s="53"/>
      <c r="Q16" s="26"/>
      <c r="R16" s="26"/>
      <c r="S16" s="26"/>
    </row>
    <row r="17" spans="1:19" ht="13.8">
      <c r="A17" s="162" t="s">
        <v>152</v>
      </c>
      <c r="B17" s="14"/>
      <c r="C17" s="26"/>
      <c r="D17" s="26"/>
      <c r="E17" s="26"/>
      <c r="F17" s="26"/>
      <c r="G17" s="26"/>
      <c r="H17" s="26"/>
      <c r="I17" s="26"/>
      <c r="J17" s="26"/>
      <c r="K17" s="26"/>
      <c r="L17" s="26"/>
      <c r="M17" s="26"/>
      <c r="N17" s="26"/>
      <c r="O17" s="14"/>
      <c r="P17" s="14"/>
      <c r="Q17" s="26"/>
      <c r="R17" s="26"/>
      <c r="S17" s="26"/>
    </row>
    <row r="18" spans="1:19" ht="13.8">
      <c r="A18" s="163" t="s">
        <v>153</v>
      </c>
      <c r="B18" s="14"/>
      <c r="C18" s="14"/>
      <c r="D18" s="14"/>
      <c r="E18" s="26"/>
      <c r="F18" s="26"/>
      <c r="G18" s="26"/>
      <c r="H18" s="26"/>
      <c r="I18" s="26"/>
      <c r="J18" s="26"/>
      <c r="K18" s="26"/>
      <c r="L18" s="26"/>
      <c r="M18" s="26">
        <f>0.16/0.7</f>
        <v>0.22857142857142859</v>
      </c>
      <c r="N18" s="26"/>
      <c r="O18" s="14"/>
      <c r="P18" s="14"/>
      <c r="Q18" s="26"/>
      <c r="R18" s="26"/>
      <c r="S18" s="26"/>
    </row>
    <row r="19" spans="1:19" ht="13.8">
      <c r="A19" s="26" t="s">
        <v>306</v>
      </c>
      <c r="B19" s="26"/>
      <c r="C19" s="14"/>
      <c r="D19" s="14"/>
      <c r="E19" s="26"/>
      <c r="F19" s="26"/>
      <c r="G19" s="26"/>
      <c r="H19" s="26">
        <f>560/175</f>
        <v>3.2</v>
      </c>
      <c r="I19" s="26"/>
      <c r="J19" s="26"/>
      <c r="K19" s="58"/>
      <c r="L19" s="58"/>
      <c r="M19" s="26"/>
      <c r="N19" s="26"/>
      <c r="O19" s="14"/>
      <c r="P19" s="14"/>
      <c r="Q19" s="26"/>
      <c r="R19" s="26"/>
      <c r="S19" s="26"/>
    </row>
    <row r="20" spans="1:19" ht="13.8">
      <c r="A20" s="26"/>
      <c r="B20" s="26"/>
      <c r="C20" s="26"/>
      <c r="D20" s="26"/>
      <c r="E20" s="26"/>
      <c r="F20" s="26"/>
      <c r="G20" s="14"/>
      <c r="H20" s="27"/>
      <c r="I20" s="89"/>
      <c r="J20" s="89"/>
      <c r="K20" s="26"/>
      <c r="L20" s="26"/>
      <c r="M20" s="26"/>
      <c r="N20" s="26"/>
      <c r="O20" s="14"/>
      <c r="P20" s="14"/>
      <c r="Q20" s="26"/>
      <c r="R20" s="26"/>
      <c r="S20" s="26"/>
    </row>
    <row r="21" spans="1:19" ht="13.8">
      <c r="A21" s="9" t="s">
        <v>120</v>
      </c>
      <c r="B21" s="26"/>
      <c r="C21" s="26"/>
      <c r="D21" s="26"/>
      <c r="E21" s="26"/>
      <c r="F21" s="26"/>
      <c r="G21" s="26"/>
      <c r="H21" s="27"/>
      <c r="I21" s="32"/>
      <c r="J21" s="32"/>
      <c r="K21" s="26"/>
      <c r="L21" s="26"/>
      <c r="M21" s="26"/>
      <c r="N21" s="26"/>
      <c r="O21" s="14"/>
      <c r="P21" s="14"/>
      <c r="Q21" s="26"/>
      <c r="R21" s="26"/>
      <c r="S21" s="26"/>
    </row>
    <row r="22" spans="1:19" ht="13.8">
      <c r="A22" s="9" t="s">
        <v>32</v>
      </c>
      <c r="B22" s="26"/>
      <c r="C22" s="26"/>
      <c r="D22" s="26"/>
      <c r="E22" s="26"/>
      <c r="F22" s="26"/>
      <c r="G22" s="26"/>
      <c r="H22" s="26"/>
      <c r="I22" s="32"/>
      <c r="J22" s="32"/>
      <c r="K22" s="26"/>
      <c r="L22" s="26"/>
      <c r="M22" s="26"/>
      <c r="N22" s="26"/>
      <c r="O22" s="14"/>
      <c r="P22" s="14"/>
      <c r="Q22" s="26"/>
      <c r="R22" s="26"/>
      <c r="S22" s="26"/>
    </row>
    <row r="23" spans="1:19" ht="13.8">
      <c r="A23" s="9" t="s">
        <v>94</v>
      </c>
      <c r="B23" s="9" t="s">
        <v>33</v>
      </c>
      <c r="C23" s="9" t="s">
        <v>32</v>
      </c>
      <c r="D23" s="9"/>
      <c r="E23" s="9"/>
      <c r="F23" s="9"/>
      <c r="G23" s="9"/>
      <c r="H23" s="9"/>
      <c r="I23" s="29"/>
      <c r="J23" s="9"/>
      <c r="K23" s="9"/>
      <c r="L23" s="9"/>
      <c r="M23" s="9"/>
      <c r="N23" s="9"/>
      <c r="O23" s="9"/>
      <c r="P23" s="9"/>
      <c r="Q23" s="26"/>
      <c r="R23" s="26"/>
      <c r="S23" s="26"/>
    </row>
    <row r="24" spans="1:19" ht="13.8">
      <c r="A24" s="26"/>
      <c r="B24" s="26"/>
      <c r="C24" s="26"/>
      <c r="D24" s="26"/>
      <c r="E24" s="26"/>
      <c r="F24" s="26"/>
      <c r="G24" s="26"/>
      <c r="H24" s="26"/>
      <c r="I24" s="32"/>
      <c r="J24" s="32"/>
      <c r="K24" s="26"/>
      <c r="L24" s="26"/>
      <c r="M24" s="26"/>
      <c r="N24" s="26"/>
      <c r="O24" s="14"/>
      <c r="P24" s="14"/>
      <c r="Q24" s="26"/>
      <c r="R24" s="26"/>
      <c r="S24" s="26"/>
    </row>
    <row r="25" spans="1:19" ht="13.8">
      <c r="A25" s="5" t="s">
        <v>46</v>
      </c>
      <c r="B25" s="41"/>
      <c r="C25" s="30"/>
      <c r="D25" s="30"/>
      <c r="E25" s="30"/>
      <c r="F25" s="30"/>
      <c r="G25" s="30"/>
      <c r="H25" s="26"/>
      <c r="I25" s="32"/>
      <c r="J25" s="32"/>
      <c r="K25" s="26"/>
      <c r="L25" s="26"/>
      <c r="M25" s="26"/>
      <c r="N25" s="26"/>
      <c r="O25" s="14"/>
      <c r="P25" s="14"/>
      <c r="Q25" s="26"/>
      <c r="R25" s="26"/>
      <c r="S25" s="26"/>
    </row>
    <row r="26" spans="1:19" ht="13.8">
      <c r="A26" s="194" t="s">
        <v>129</v>
      </c>
      <c r="B26" s="41" t="s">
        <v>127</v>
      </c>
      <c r="C26" s="41" t="s">
        <v>127</v>
      </c>
      <c r="D26" s="30"/>
      <c r="E26" s="30" t="s">
        <v>99</v>
      </c>
      <c r="F26" s="30"/>
      <c r="G26" s="30"/>
      <c r="H26" s="26"/>
      <c r="I26" s="32"/>
      <c r="J26" s="32"/>
      <c r="K26" s="26"/>
      <c r="L26" s="26"/>
      <c r="M26" s="26"/>
      <c r="N26" s="26"/>
      <c r="O26" s="14"/>
      <c r="P26" s="14"/>
      <c r="Q26" s="26"/>
      <c r="R26" s="26"/>
      <c r="S26" s="26"/>
    </row>
    <row r="27" spans="1:19" ht="13.8">
      <c r="A27" s="30" t="s">
        <v>130</v>
      </c>
      <c r="B27" s="30" t="s">
        <v>131</v>
      </c>
      <c r="C27" s="41" t="s">
        <v>132</v>
      </c>
      <c r="D27" s="30"/>
      <c r="E27" s="30" t="s">
        <v>128</v>
      </c>
      <c r="F27" s="30" t="s">
        <v>128</v>
      </c>
      <c r="G27" s="30"/>
      <c r="H27" s="26"/>
      <c r="I27" s="32"/>
      <c r="J27" s="32"/>
      <c r="K27" s="26"/>
      <c r="L27" s="26"/>
      <c r="M27" s="26"/>
      <c r="N27" s="26"/>
      <c r="O27" s="14"/>
      <c r="P27" s="14"/>
      <c r="Q27" s="26"/>
      <c r="R27" s="26"/>
      <c r="S27" s="26"/>
    </row>
    <row r="28" spans="1:19" ht="13.8">
      <c r="A28" s="30">
        <v>6.4</v>
      </c>
      <c r="B28" s="30">
        <v>5.18</v>
      </c>
      <c r="C28" s="30">
        <v>0.42</v>
      </c>
      <c r="D28" s="30"/>
      <c r="E28" s="41" t="s">
        <v>74</v>
      </c>
      <c r="F28" s="195" t="s">
        <v>75</v>
      </c>
      <c r="G28" s="30"/>
      <c r="H28" s="26"/>
      <c r="I28" s="32"/>
      <c r="J28" s="32"/>
      <c r="K28" s="26"/>
      <c r="L28" s="26"/>
      <c r="M28" s="26"/>
      <c r="N28" s="26"/>
      <c r="O28" s="14"/>
      <c r="P28" s="14"/>
      <c r="Q28" s="26"/>
      <c r="R28" s="26"/>
      <c r="S28" s="26"/>
    </row>
    <row r="29" spans="1:19" ht="13.8">
      <c r="A29" s="30">
        <v>8.6999999999999993</v>
      </c>
      <c r="B29" s="30">
        <v>5.27</v>
      </c>
      <c r="C29" s="30">
        <v>0.42</v>
      </c>
      <c r="D29" s="30"/>
      <c r="E29" s="30">
        <v>93.59</v>
      </c>
      <c r="F29" s="39">
        <v>0.66</v>
      </c>
      <c r="G29" s="30"/>
      <c r="H29" s="26"/>
      <c r="I29" s="32"/>
      <c r="J29" s="32"/>
      <c r="K29" s="26"/>
      <c r="L29" s="26"/>
      <c r="M29" s="26"/>
      <c r="N29" s="26"/>
      <c r="O29" s="14"/>
      <c r="P29" s="14"/>
      <c r="Q29" s="26"/>
      <c r="R29" s="26"/>
      <c r="S29" s="26"/>
    </row>
    <row r="30" spans="1:19" ht="13.8">
      <c r="A30" s="30">
        <v>8.6999999999999993</v>
      </c>
      <c r="B30" s="30">
        <v>5.65</v>
      </c>
      <c r="C30" s="30">
        <v>0.42</v>
      </c>
      <c r="D30" s="30"/>
      <c r="E30" s="30">
        <v>92.33</v>
      </c>
      <c r="F30" s="39">
        <v>0.5</v>
      </c>
      <c r="G30" s="30"/>
      <c r="H30" s="26"/>
      <c r="I30" s="32"/>
      <c r="J30" s="32"/>
      <c r="K30" s="26"/>
      <c r="L30" s="26"/>
      <c r="M30" s="26"/>
      <c r="N30" s="26"/>
      <c r="O30" s="26"/>
      <c r="P30" s="26"/>
      <c r="Q30" s="26"/>
      <c r="R30" s="26"/>
      <c r="S30" s="26"/>
    </row>
    <row r="31" spans="1:19" ht="13.8">
      <c r="A31" s="30">
        <v>25</v>
      </c>
      <c r="B31" s="30">
        <v>5.32</v>
      </c>
      <c r="C31" s="30">
        <v>0.41000000000000003</v>
      </c>
      <c r="D31" s="30"/>
      <c r="E31" s="30">
        <v>91.22</v>
      </c>
      <c r="F31" s="39">
        <v>0.54</v>
      </c>
      <c r="G31" s="30"/>
      <c r="H31" s="26"/>
      <c r="I31" s="32"/>
      <c r="J31" s="32"/>
      <c r="K31" s="26"/>
      <c r="L31" s="26"/>
      <c r="M31" s="26"/>
      <c r="N31" s="26"/>
      <c r="O31" s="14"/>
      <c r="P31" s="14"/>
      <c r="Q31" s="26"/>
      <c r="R31" s="26"/>
      <c r="S31" s="26"/>
    </row>
    <row r="32" spans="1:19" ht="13.8">
      <c r="A32" s="30">
        <v>5.3</v>
      </c>
      <c r="B32" s="30">
        <v>6.19</v>
      </c>
      <c r="C32" s="30">
        <v>0.44</v>
      </c>
      <c r="D32" s="30"/>
      <c r="E32" s="30">
        <v>90.67</v>
      </c>
      <c r="F32" s="39">
        <v>0.59</v>
      </c>
      <c r="G32" s="30"/>
      <c r="H32" s="26"/>
      <c r="I32" s="32"/>
      <c r="J32" s="32"/>
      <c r="K32" s="26"/>
      <c r="L32" s="26"/>
      <c r="M32" s="26"/>
      <c r="N32" s="26"/>
      <c r="O32" s="14"/>
      <c r="P32" s="14"/>
      <c r="Q32" s="26"/>
      <c r="R32" s="26"/>
      <c r="S32" s="26"/>
    </row>
    <row r="33" spans="1:19" ht="13.8">
      <c r="A33" s="30">
        <v>5.7</v>
      </c>
      <c r="B33" s="30">
        <v>5.68</v>
      </c>
      <c r="C33" s="30">
        <v>0.43</v>
      </c>
      <c r="D33" s="30"/>
      <c r="E33" s="30">
        <v>90.53</v>
      </c>
      <c r="F33" s="39">
        <v>0.56999999999999995</v>
      </c>
      <c r="G33" s="30"/>
      <c r="H33" s="87"/>
      <c r="I33" s="87"/>
      <c r="J33" s="87"/>
      <c r="K33" s="26"/>
      <c r="L33" s="26"/>
      <c r="M33" s="87"/>
      <c r="N33" s="87"/>
      <c r="O33" s="14"/>
      <c r="P33" s="14"/>
      <c r="Q33" s="26"/>
      <c r="R33" s="26"/>
      <c r="S33" s="26"/>
    </row>
    <row r="34" spans="1:19" ht="13.8">
      <c r="A34" s="30">
        <v>5.7</v>
      </c>
      <c r="B34" s="30">
        <v>7.5</v>
      </c>
      <c r="C34" s="30">
        <v>0.31</v>
      </c>
      <c r="D34" s="30"/>
      <c r="E34" s="30">
        <v>86.75</v>
      </c>
      <c r="F34" s="39">
        <v>0.61</v>
      </c>
      <c r="G34" s="30"/>
      <c r="H34" s="26"/>
      <c r="I34" s="26"/>
      <c r="J34" s="26"/>
      <c r="K34" s="26"/>
      <c r="L34" s="26"/>
      <c r="M34" s="26"/>
      <c r="N34" s="26"/>
      <c r="O34" s="26"/>
      <c r="P34" s="26"/>
      <c r="Q34" s="26"/>
      <c r="R34" s="26"/>
      <c r="S34" s="26"/>
    </row>
    <row r="35" spans="1:19" ht="13.8">
      <c r="A35" s="30">
        <v>6.4</v>
      </c>
      <c r="B35" s="30">
        <v>6.69</v>
      </c>
      <c r="C35" s="30">
        <v>0.46</v>
      </c>
      <c r="D35" s="30"/>
      <c r="E35" s="30">
        <v>79.63</v>
      </c>
      <c r="F35" s="39">
        <v>1.01</v>
      </c>
      <c r="G35" s="30"/>
      <c r="H35" s="26"/>
      <c r="I35" s="88"/>
      <c r="J35" s="88"/>
      <c r="K35" s="26"/>
      <c r="L35" s="26"/>
      <c r="M35" s="26"/>
      <c r="N35" s="26"/>
      <c r="O35" s="26"/>
      <c r="P35" s="26"/>
      <c r="Q35" s="26"/>
      <c r="R35" s="26"/>
      <c r="S35" s="26"/>
    </row>
    <row r="36" spans="1:19" ht="13.8">
      <c r="A36" s="30">
        <v>9.3000000000000007</v>
      </c>
      <c r="B36" s="30">
        <v>8.0299999999999994</v>
      </c>
      <c r="C36" s="30">
        <v>0.45</v>
      </c>
      <c r="D36" s="30"/>
      <c r="E36" s="30">
        <v>91.07</v>
      </c>
      <c r="F36" s="39">
        <v>0.54</v>
      </c>
      <c r="G36" s="30"/>
      <c r="H36" s="26"/>
      <c r="I36" s="26"/>
      <c r="J36" s="26"/>
      <c r="K36" s="26"/>
      <c r="L36" s="26"/>
      <c r="M36" s="26"/>
      <c r="N36" s="26"/>
      <c r="O36" s="26"/>
      <c r="P36" s="26"/>
      <c r="Q36" s="26"/>
      <c r="R36" s="26"/>
      <c r="S36" s="26"/>
    </row>
    <row r="37" spans="1:19" ht="13.8">
      <c r="A37" s="30">
        <v>11.5</v>
      </c>
      <c r="B37" s="30">
        <v>7.35</v>
      </c>
      <c r="C37" s="30">
        <v>0.42</v>
      </c>
      <c r="D37" s="30"/>
      <c r="E37" s="30">
        <v>88.2</v>
      </c>
      <c r="F37" s="39">
        <v>0.47</v>
      </c>
      <c r="G37" s="30"/>
      <c r="H37" s="26"/>
      <c r="I37" s="26"/>
      <c r="J37" s="26"/>
      <c r="K37" s="26"/>
      <c r="L37" s="26"/>
      <c r="M37" s="26"/>
      <c r="N37" s="26"/>
      <c r="O37" s="26"/>
      <c r="P37" s="26"/>
      <c r="Q37" s="26"/>
      <c r="R37" s="26"/>
      <c r="S37" s="26"/>
    </row>
    <row r="38" spans="1:19" ht="13.8">
      <c r="A38" s="30">
        <v>9.8000000000000007</v>
      </c>
      <c r="B38" s="30">
        <v>6.92</v>
      </c>
      <c r="C38" s="30">
        <v>0.46</v>
      </c>
      <c r="D38" s="30"/>
      <c r="E38" s="30">
        <v>89.47</v>
      </c>
      <c r="F38" s="39">
        <v>0.54</v>
      </c>
      <c r="G38" s="30"/>
      <c r="H38" s="26"/>
      <c r="I38" s="26"/>
      <c r="J38" s="26"/>
      <c r="K38" s="26"/>
      <c r="L38" s="26"/>
      <c r="M38" s="26"/>
      <c r="N38" s="26"/>
      <c r="O38" s="26"/>
      <c r="P38" s="26"/>
      <c r="Q38" s="26"/>
      <c r="R38" s="26"/>
      <c r="S38" s="26"/>
    </row>
    <row r="39" spans="1:19" ht="13.8">
      <c r="A39" s="30">
        <v>11.3</v>
      </c>
      <c r="B39" s="30">
        <v>8.42</v>
      </c>
      <c r="C39" s="30">
        <v>0.45</v>
      </c>
      <c r="D39" s="30"/>
      <c r="E39" s="30">
        <v>88.99</v>
      </c>
      <c r="F39" s="39">
        <v>0.57999999999999996</v>
      </c>
      <c r="G39" s="30"/>
      <c r="H39" s="26"/>
      <c r="I39" s="26"/>
      <c r="J39" s="26"/>
      <c r="K39" s="26"/>
      <c r="L39" s="26"/>
      <c r="M39" s="26"/>
      <c r="N39" s="26"/>
      <c r="O39" s="26"/>
      <c r="P39" s="26"/>
      <c r="Q39" s="26"/>
      <c r="R39" s="26"/>
      <c r="S39" s="26"/>
    </row>
    <row r="40" spans="1:19" ht="13.8">
      <c r="A40" s="30">
        <v>7.5</v>
      </c>
      <c r="B40" s="30">
        <v>7.27</v>
      </c>
      <c r="C40" s="30">
        <v>0.49</v>
      </c>
      <c r="D40" s="30"/>
      <c r="E40" s="30">
        <v>89.7</v>
      </c>
      <c r="F40" s="39">
        <v>0.62</v>
      </c>
      <c r="G40" s="30"/>
      <c r="H40" s="26"/>
      <c r="I40" s="26"/>
      <c r="J40" s="26"/>
      <c r="K40" s="26"/>
      <c r="L40" s="26"/>
      <c r="M40" s="26"/>
      <c r="N40" s="26"/>
      <c r="O40" s="26"/>
      <c r="P40" s="26"/>
      <c r="Q40" s="26"/>
      <c r="R40" s="26"/>
      <c r="S40" s="26"/>
    </row>
    <row r="41" spans="1:19" ht="13.8">
      <c r="A41" s="30">
        <v>9.6999999999999993</v>
      </c>
      <c r="B41" s="30">
        <v>8.1199999999999992</v>
      </c>
      <c r="C41" s="30">
        <v>0.48</v>
      </c>
      <c r="D41" s="30"/>
      <c r="E41" s="197">
        <f>AVERAGE(E29:E40)</f>
        <v>89.345833333333346</v>
      </c>
      <c r="F41" s="197">
        <f>AVERAGE(F29:F40)</f>
        <v>0.60249999999999992</v>
      </c>
      <c r="G41" s="197"/>
      <c r="H41" s="26"/>
      <c r="I41" s="26"/>
      <c r="J41" s="26"/>
      <c r="K41" s="26"/>
      <c r="L41" s="26"/>
      <c r="M41" s="26"/>
      <c r="N41" s="26"/>
      <c r="O41" s="26"/>
      <c r="P41" s="26"/>
      <c r="Q41" s="26"/>
      <c r="R41" s="26"/>
      <c r="S41" s="26"/>
    </row>
    <row r="42" spans="1:19" ht="13.8">
      <c r="A42" s="30">
        <v>6.1</v>
      </c>
      <c r="B42" s="30">
        <v>7.2</v>
      </c>
      <c r="C42" s="30">
        <v>0.43</v>
      </c>
      <c r="D42" s="30"/>
      <c r="E42" s="30"/>
      <c r="F42" s="30"/>
      <c r="G42" s="30"/>
      <c r="H42" s="26"/>
      <c r="I42" s="26"/>
      <c r="J42" s="26"/>
      <c r="K42" s="26"/>
      <c r="L42" s="26"/>
      <c r="M42" s="26"/>
      <c r="N42" s="26"/>
      <c r="O42" s="26"/>
      <c r="P42" s="26"/>
      <c r="Q42" s="26"/>
      <c r="R42" s="26"/>
      <c r="S42" s="26"/>
    </row>
    <row r="43" spans="1:19" ht="13.8">
      <c r="A43" s="30">
        <v>10.1</v>
      </c>
      <c r="B43" s="30">
        <v>7.74</v>
      </c>
      <c r="C43" s="30">
        <v>0.41000000000000003</v>
      </c>
      <c r="D43" s="30"/>
      <c r="E43" s="30" t="s">
        <v>126</v>
      </c>
      <c r="F43" s="198">
        <f>E41+F41</f>
        <v>89.948333333333352</v>
      </c>
      <c r="G43" s="30"/>
      <c r="H43" s="26"/>
      <c r="I43" s="26"/>
      <c r="J43" s="26"/>
      <c r="K43" s="26"/>
      <c r="L43" s="26"/>
      <c r="M43" s="26"/>
      <c r="N43" s="26"/>
      <c r="O43" s="26"/>
      <c r="P43" s="26"/>
      <c r="Q43" s="26"/>
      <c r="R43" s="26"/>
      <c r="S43" s="26"/>
    </row>
    <row r="44" spans="1:19" ht="13.8">
      <c r="A44" s="30">
        <v>7.9</v>
      </c>
      <c r="B44" s="30">
        <v>10.68</v>
      </c>
      <c r="C44" s="30">
        <v>0.44</v>
      </c>
      <c r="D44" s="30"/>
      <c r="E44" s="30"/>
      <c r="F44" s="30"/>
      <c r="G44" s="30"/>
      <c r="H44" s="26"/>
      <c r="I44" s="26"/>
      <c r="J44" s="26"/>
      <c r="K44" s="26"/>
      <c r="L44" s="26"/>
      <c r="M44" s="26"/>
      <c r="N44" s="26"/>
      <c r="O44" s="26"/>
      <c r="P44" s="26"/>
      <c r="Q44" s="26"/>
      <c r="R44" s="26"/>
      <c r="S44" s="26"/>
    </row>
    <row r="45" spans="1:19" ht="13.8">
      <c r="A45" s="30">
        <v>12.9</v>
      </c>
      <c r="B45" s="30">
        <v>8.6199999999999992</v>
      </c>
      <c r="C45" s="30">
        <v>0.47000000000000003</v>
      </c>
      <c r="D45" s="30"/>
      <c r="E45" s="30"/>
      <c r="F45" s="30"/>
      <c r="G45" s="30"/>
      <c r="H45" s="26"/>
      <c r="I45" s="26"/>
      <c r="J45" s="26"/>
      <c r="K45" s="26"/>
      <c r="L45" s="26"/>
      <c r="M45" s="26"/>
      <c r="N45" s="26"/>
      <c r="O45" s="26"/>
      <c r="P45" s="26"/>
      <c r="Q45" s="26"/>
      <c r="R45" s="26"/>
      <c r="S45" s="26"/>
    </row>
    <row r="46" spans="1:19" ht="13.8">
      <c r="A46" s="30">
        <v>7.1</v>
      </c>
      <c r="B46" s="30">
        <v>7.66</v>
      </c>
      <c r="C46" s="30">
        <v>0.47000000000000003</v>
      </c>
      <c r="D46" s="30"/>
      <c r="E46" s="30"/>
      <c r="F46" s="30"/>
      <c r="G46" s="30"/>
      <c r="H46" s="26"/>
      <c r="I46" s="26"/>
      <c r="J46" s="26"/>
      <c r="K46" s="26"/>
      <c r="L46" s="26"/>
      <c r="M46" s="26"/>
      <c r="N46" s="26"/>
      <c r="O46" s="26"/>
      <c r="P46" s="26"/>
      <c r="Q46" s="26"/>
      <c r="R46" s="26"/>
      <c r="S46" s="26"/>
    </row>
    <row r="47" spans="1:19" ht="13.8">
      <c r="A47" s="30">
        <v>9.3000000000000007</v>
      </c>
      <c r="B47" s="30">
        <v>8.19</v>
      </c>
      <c r="C47" s="30">
        <v>0.28999999999999998</v>
      </c>
      <c r="D47" s="30"/>
      <c r="E47" s="30"/>
      <c r="F47" s="30"/>
      <c r="G47" s="30"/>
      <c r="H47" s="26"/>
      <c r="I47" s="26"/>
      <c r="J47" s="26"/>
      <c r="K47" s="26"/>
      <c r="L47" s="26"/>
      <c r="M47" s="26"/>
      <c r="N47" s="26"/>
      <c r="O47" s="26"/>
      <c r="P47" s="26"/>
      <c r="Q47" s="26"/>
      <c r="R47" s="26"/>
      <c r="S47" s="26"/>
    </row>
    <row r="48" spans="1:19" ht="13.8">
      <c r="A48" s="200">
        <v>8.4</v>
      </c>
      <c r="B48" s="30">
        <v>9.6199999999999992</v>
      </c>
      <c r="C48" s="30">
        <v>0.31</v>
      </c>
      <c r="D48" s="30"/>
      <c r="E48" s="30"/>
      <c r="F48" s="30"/>
      <c r="G48" s="30"/>
      <c r="H48" s="26"/>
      <c r="I48" s="26"/>
      <c r="J48" s="26"/>
      <c r="K48" s="26"/>
      <c r="L48" s="26"/>
      <c r="M48" s="26"/>
      <c r="N48" s="26"/>
      <c r="O48" s="26"/>
      <c r="P48" s="26"/>
      <c r="Q48" s="26"/>
      <c r="R48" s="26"/>
      <c r="S48" s="26"/>
    </row>
    <row r="49" spans="1:19" ht="13.8">
      <c r="A49" s="30">
        <v>10.5</v>
      </c>
      <c r="B49" s="30"/>
      <c r="C49" s="30">
        <v>0.37</v>
      </c>
      <c r="D49" s="30"/>
      <c r="E49" s="30"/>
      <c r="F49" s="30"/>
      <c r="G49" s="30"/>
      <c r="H49" s="26"/>
      <c r="I49" s="26"/>
      <c r="J49" s="26"/>
      <c r="K49" s="26"/>
      <c r="L49" s="26"/>
      <c r="M49" s="26"/>
      <c r="N49" s="26"/>
      <c r="O49" s="26"/>
      <c r="P49" s="26"/>
      <c r="Q49" s="26"/>
      <c r="R49" s="26"/>
      <c r="S49" s="26"/>
    </row>
    <row r="50" spans="1:19" ht="13.8">
      <c r="A50" s="30">
        <v>10</v>
      </c>
      <c r="B50" s="201">
        <f>AVERAGE(B28:B48)</f>
        <v>7.3000000000000007</v>
      </c>
      <c r="C50" s="30">
        <v>0.46</v>
      </c>
      <c r="D50" s="30"/>
      <c r="E50" s="30"/>
      <c r="F50" s="30"/>
      <c r="G50" s="30"/>
      <c r="H50" s="26"/>
      <c r="I50" s="26"/>
      <c r="J50" s="26"/>
      <c r="K50" s="26"/>
      <c r="L50" s="26"/>
      <c r="M50" s="26"/>
      <c r="N50" s="26"/>
      <c r="O50" s="26"/>
      <c r="P50" s="26"/>
      <c r="Q50" s="26"/>
      <c r="R50" s="26"/>
      <c r="S50" s="26"/>
    </row>
    <row r="51" spans="1:19" ht="13.8">
      <c r="A51" s="30">
        <v>13</v>
      </c>
      <c r="B51" s="41"/>
      <c r="C51" s="30">
        <v>0.48</v>
      </c>
      <c r="D51" s="30"/>
      <c r="E51" s="30"/>
      <c r="F51" s="30"/>
      <c r="G51" s="30"/>
      <c r="H51" s="26"/>
      <c r="I51" s="26"/>
      <c r="J51" s="26"/>
      <c r="K51" s="26"/>
      <c r="L51" s="26"/>
      <c r="M51" s="26"/>
      <c r="N51" s="26"/>
      <c r="O51" s="26"/>
      <c r="P51" s="26"/>
      <c r="Q51" s="26"/>
      <c r="R51" s="26"/>
      <c r="S51" s="26"/>
    </row>
    <row r="52" spans="1:19" ht="13.8">
      <c r="A52" s="30">
        <v>16</v>
      </c>
      <c r="B52" s="41"/>
      <c r="C52" s="30">
        <v>0.49</v>
      </c>
      <c r="D52" s="30"/>
      <c r="E52" s="30"/>
      <c r="F52" s="30"/>
      <c r="G52" s="30"/>
      <c r="H52" s="26"/>
      <c r="I52" s="26"/>
      <c r="J52" s="26"/>
      <c r="K52" s="26"/>
      <c r="L52" s="26"/>
      <c r="M52" s="26"/>
      <c r="N52" s="26"/>
      <c r="O52" s="26"/>
      <c r="P52" s="26"/>
      <c r="Q52" s="26"/>
      <c r="R52" s="26"/>
      <c r="S52" s="26"/>
    </row>
    <row r="53" spans="1:19" ht="13.8">
      <c r="A53" s="30">
        <v>23</v>
      </c>
      <c r="B53" s="41"/>
      <c r="C53" s="30">
        <v>0.5</v>
      </c>
      <c r="D53" s="30"/>
      <c r="E53" s="30"/>
      <c r="F53" s="30"/>
      <c r="G53" s="30"/>
      <c r="H53" s="26"/>
      <c r="I53" s="26"/>
      <c r="J53" s="26"/>
      <c r="K53" s="26"/>
      <c r="L53" s="26"/>
      <c r="M53" s="26"/>
      <c r="N53" s="26"/>
      <c r="O53" s="26"/>
      <c r="P53" s="26"/>
      <c r="Q53" s="26"/>
      <c r="R53" s="26"/>
      <c r="S53" s="26"/>
    </row>
    <row r="54" spans="1:19" ht="13.8">
      <c r="A54" s="30">
        <v>8.1999999999999993</v>
      </c>
      <c r="B54" s="41"/>
      <c r="C54" s="30">
        <v>0.61</v>
      </c>
      <c r="D54" s="30"/>
      <c r="E54" s="30"/>
      <c r="F54" s="30"/>
      <c r="G54" s="30"/>
      <c r="H54" s="26"/>
      <c r="I54" s="26"/>
      <c r="J54" s="26"/>
      <c r="K54" s="26"/>
      <c r="L54" s="26"/>
      <c r="M54" s="26"/>
      <c r="N54" s="26"/>
      <c r="O54" s="26"/>
      <c r="P54" s="26"/>
      <c r="Q54" s="26"/>
      <c r="R54" s="26"/>
      <c r="S54" s="26"/>
    </row>
    <row r="55" spans="1:19" ht="13.8">
      <c r="A55" s="30">
        <v>9</v>
      </c>
      <c r="B55" s="41"/>
      <c r="C55" s="30">
        <v>0.67</v>
      </c>
      <c r="D55" s="30"/>
      <c r="E55" s="30"/>
      <c r="F55" s="30"/>
      <c r="G55" s="30"/>
      <c r="H55" s="26"/>
      <c r="I55" s="26"/>
      <c r="J55" s="26"/>
      <c r="K55" s="26"/>
      <c r="L55" s="26"/>
      <c r="M55" s="26"/>
      <c r="N55" s="26"/>
      <c r="O55" s="26"/>
      <c r="P55" s="26"/>
      <c r="Q55" s="26"/>
      <c r="R55" s="26"/>
      <c r="S55" s="26"/>
    </row>
    <row r="56" spans="1:19" ht="13.8">
      <c r="A56" s="30">
        <v>6.8</v>
      </c>
      <c r="B56" s="41"/>
      <c r="C56" s="30">
        <v>0.48</v>
      </c>
      <c r="D56" s="30"/>
      <c r="E56" s="30"/>
      <c r="F56" s="30"/>
      <c r="G56" s="30"/>
      <c r="H56" s="26"/>
      <c r="I56" s="26"/>
      <c r="J56" s="26"/>
      <c r="K56" s="26"/>
      <c r="L56" s="26"/>
      <c r="M56" s="26"/>
      <c r="N56" s="26"/>
      <c r="O56" s="26"/>
      <c r="P56" s="26"/>
      <c r="Q56" s="26"/>
      <c r="R56" s="26"/>
      <c r="S56" s="26"/>
    </row>
    <row r="57" spans="1:19" ht="13.8">
      <c r="A57" s="30">
        <v>7.8</v>
      </c>
      <c r="B57" s="41"/>
      <c r="C57" s="30">
        <v>0.54</v>
      </c>
      <c r="D57" s="30"/>
      <c r="E57" s="30"/>
      <c r="F57" s="30"/>
      <c r="G57" s="30"/>
      <c r="H57" s="26"/>
      <c r="I57" s="26"/>
      <c r="J57" s="26"/>
      <c r="K57" s="26"/>
      <c r="L57" s="26"/>
      <c r="M57" s="26"/>
      <c r="N57" s="26"/>
      <c r="O57" s="26"/>
      <c r="P57" s="26"/>
      <c r="Q57" s="26"/>
      <c r="R57" s="26"/>
      <c r="S57" s="26"/>
    </row>
    <row r="58" spans="1:19" ht="13.8">
      <c r="A58" s="30">
        <v>7.4</v>
      </c>
      <c r="B58" s="41"/>
      <c r="C58" s="30">
        <v>0.5</v>
      </c>
      <c r="D58" s="30"/>
      <c r="E58" s="30"/>
      <c r="F58" s="30"/>
      <c r="G58" s="30"/>
      <c r="H58" s="26"/>
      <c r="I58" s="26"/>
      <c r="J58" s="26"/>
      <c r="K58" s="26"/>
      <c r="L58" s="26"/>
      <c r="M58" s="26"/>
      <c r="N58" s="26"/>
      <c r="O58" s="14"/>
      <c r="P58" s="14"/>
      <c r="Q58" s="26"/>
      <c r="R58" s="26"/>
      <c r="S58" s="26"/>
    </row>
    <row r="59" spans="1:19" ht="13.8">
      <c r="A59" s="30">
        <v>9.4</v>
      </c>
      <c r="B59" s="41"/>
      <c r="C59" s="30">
        <v>0.49</v>
      </c>
      <c r="D59" s="30"/>
      <c r="E59" s="30"/>
      <c r="F59" s="30"/>
      <c r="G59" s="30"/>
      <c r="H59" s="26"/>
      <c r="I59" s="26"/>
      <c r="J59" s="26"/>
      <c r="K59" s="26"/>
      <c r="L59" s="26"/>
      <c r="M59" s="26"/>
      <c r="N59" s="26"/>
      <c r="O59" s="14"/>
      <c r="P59" s="14"/>
      <c r="Q59" s="26"/>
      <c r="R59" s="26"/>
      <c r="S59" s="26"/>
    </row>
    <row r="60" spans="1:19" ht="13.8">
      <c r="A60" s="30">
        <v>16</v>
      </c>
      <c r="B60" s="41"/>
      <c r="C60" s="30">
        <v>0.4</v>
      </c>
      <c r="D60" s="30"/>
      <c r="E60" s="30"/>
      <c r="F60" s="30"/>
      <c r="G60" s="30"/>
      <c r="H60" s="26"/>
      <c r="I60" s="26"/>
      <c r="J60" s="26"/>
      <c r="K60" s="26"/>
      <c r="L60" s="26"/>
      <c r="M60" s="26"/>
      <c r="N60" s="26"/>
      <c r="O60" s="14"/>
      <c r="P60" s="14"/>
      <c r="Q60" s="26"/>
      <c r="R60" s="26"/>
      <c r="S60" s="26"/>
    </row>
    <row r="61" spans="1:19" ht="13.8">
      <c r="A61" s="30">
        <v>26</v>
      </c>
      <c r="B61" s="41"/>
      <c r="C61" s="30">
        <v>0.36</v>
      </c>
      <c r="D61" s="30"/>
      <c r="E61" s="30"/>
      <c r="F61" s="30"/>
      <c r="G61" s="30"/>
      <c r="H61" s="26"/>
      <c r="I61" s="26"/>
      <c r="J61" s="26"/>
      <c r="K61" s="26"/>
      <c r="L61" s="26"/>
      <c r="M61" s="26"/>
      <c r="N61" s="26"/>
      <c r="O61" s="14"/>
      <c r="P61" s="14"/>
      <c r="Q61" s="26"/>
      <c r="R61" s="26"/>
      <c r="S61" s="26"/>
    </row>
    <row r="62" spans="1:19" ht="13.8">
      <c r="A62" s="198">
        <f>AVERAGE(A28:A61)</f>
        <v>10.467647058823529</v>
      </c>
      <c r="B62" s="41"/>
      <c r="C62" s="30">
        <v>0.55000000000000004</v>
      </c>
      <c r="D62" s="30"/>
      <c r="E62" s="30"/>
      <c r="F62" s="30"/>
      <c r="G62" s="30"/>
      <c r="H62" s="26"/>
      <c r="I62" s="26"/>
      <c r="J62" s="26"/>
      <c r="K62" s="26"/>
      <c r="L62" s="26"/>
      <c r="M62" s="26"/>
      <c r="N62" s="26"/>
      <c r="O62" s="14"/>
      <c r="P62" s="14"/>
      <c r="Q62" s="26"/>
      <c r="R62" s="26"/>
      <c r="S62" s="26"/>
    </row>
    <row r="63" spans="1:19" ht="13.8">
      <c r="A63" s="30"/>
      <c r="B63" s="41"/>
      <c r="C63" s="30">
        <v>0.46</v>
      </c>
      <c r="D63" s="30"/>
      <c r="E63" s="30"/>
      <c r="F63" s="30"/>
      <c r="G63" s="30"/>
      <c r="H63" s="26"/>
      <c r="I63" s="26"/>
      <c r="J63" s="26"/>
      <c r="K63" s="26"/>
      <c r="L63" s="26"/>
      <c r="M63" s="26"/>
      <c r="N63" s="26"/>
      <c r="O63" s="14"/>
      <c r="P63" s="14"/>
      <c r="Q63" s="26"/>
      <c r="R63" s="26"/>
      <c r="S63" s="26"/>
    </row>
    <row r="64" spans="1:19" ht="13.8">
      <c r="A64" s="30"/>
      <c r="B64" s="41"/>
      <c r="C64" s="197">
        <f>AVERAGE(C28:C63)</f>
        <v>0.45111111111111118</v>
      </c>
      <c r="D64" s="30"/>
      <c r="E64" s="30"/>
      <c r="F64" s="30"/>
      <c r="G64" s="30"/>
      <c r="H64" s="26"/>
      <c r="I64" s="26"/>
      <c r="J64" s="26"/>
      <c r="K64" s="26"/>
      <c r="L64" s="26"/>
      <c r="M64" s="26"/>
      <c r="N64" s="26"/>
      <c r="O64" s="14"/>
      <c r="P64" s="14"/>
      <c r="Q64" s="26"/>
      <c r="R64" s="26"/>
      <c r="S64" s="26"/>
    </row>
  </sheetData>
  <hyperlinks>
    <hyperlink ref="P5" r:id="rId1"/>
    <hyperlink ref="P6" r:id="rId2"/>
    <hyperlink ref="P7" r:id="rId3"/>
    <hyperlink ref="P8" r:id="rId4" display="http://www.platinum.matthey.com/documents/new-item/pgm market reports/pgm_market_report_may_2018.pdf"/>
    <hyperlink ref="P9" r:id="rId5" display="http://www.platinum.matthey.com/documents/new-item/pgm market reports/pgm_market_report_may_2018.pdf"/>
    <hyperlink ref="P10" r:id="rId6" display="http://www.platinum.matthey.com/documents/new-item/pgm market reports/pgm_market_report_may_2018.pdf"/>
    <hyperlink ref="P11" r:id="rId7"/>
    <hyperlink ref="P12" r:id="rId8" display="http://www.platinum.matthey.com/documents/new-item/pgm market reports/pgm_market_report_may_2018.pdf"/>
    <hyperlink ref="P13" r:id="rId9" display="http://www.platinum.matthey.com/documents/new-item/pgm market reports/pgm_market_report_may_2018.pdf"/>
    <hyperlink ref="P14" r:id="rId10"/>
  </hyperlinks>
  <pageMargins left="0.7" right="0.7" top="0.75" bottom="0.75" header="0.3" footer="0.3"/>
  <pageSetup orientation="portrait" r:id="rId11"/>
  <ignoredErrors>
    <ignoredError sqref="O8:O10 O11:O14"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T9049"/>
  <sheetViews>
    <sheetView workbookViewId="0">
      <selection activeCell="A2" sqref="A2"/>
    </sheetView>
  </sheetViews>
  <sheetFormatPr defaultColWidth="8.88671875" defaultRowHeight="15" customHeight="1"/>
  <cols>
    <col min="1" max="1" width="8.88671875" style="26"/>
    <col min="2" max="3" width="11" customWidth="1"/>
    <col min="4" max="4" width="10" customWidth="1"/>
    <col min="5" max="5" width="13" customWidth="1"/>
    <col min="6" max="6" width="14" customWidth="1"/>
    <col min="7" max="7" width="11.77734375" customWidth="1"/>
    <col min="8" max="8" width="11" customWidth="1"/>
    <col min="9" max="9" width="20" customWidth="1"/>
    <col min="10" max="10" width="12" customWidth="1"/>
    <col min="11" max="11" width="11" customWidth="1"/>
    <col min="12" max="12" width="16.44140625" customWidth="1"/>
    <col min="13" max="14" width="11" customWidth="1"/>
    <col min="15" max="15" width="18.88671875" customWidth="1"/>
    <col min="16" max="16" width="8.88671875" customWidth="1"/>
    <col min="17" max="17" width="11" customWidth="1"/>
    <col min="18" max="18" width="14" customWidth="1"/>
    <col min="19" max="19" width="9.5546875" customWidth="1"/>
    <col min="20" max="20" width="8.88671875" bestFit="1" customWidth="1"/>
    <col min="21" max="21" width="17.88671875" customWidth="1"/>
    <col min="22" max="22" width="11.33203125" bestFit="1" customWidth="1"/>
    <col min="23" max="23" width="13.6640625" customWidth="1"/>
    <col min="24" max="24" width="14.44140625" customWidth="1"/>
    <col min="25" max="25" width="11.33203125" bestFit="1" customWidth="1"/>
    <col min="26" max="26" width="8.109375" customWidth="1"/>
    <col min="27" max="27" width="9.33203125" customWidth="1"/>
    <col min="28" max="28" width="16.5546875" customWidth="1"/>
    <col min="29" max="29" width="10.109375" customWidth="1"/>
    <col min="30" max="30" width="8.88671875" bestFit="1" customWidth="1"/>
    <col min="31" max="31" width="17" customWidth="1"/>
    <col min="32" max="32" width="8.6640625" customWidth="1"/>
    <col min="33" max="33" width="12.5546875" customWidth="1"/>
    <col min="34" max="34" width="11.5546875" customWidth="1"/>
    <col min="35" max="35" width="13.33203125" customWidth="1"/>
    <col min="36" max="36" width="14.109375" customWidth="1"/>
    <col min="37" max="37" width="8.88671875" bestFit="1" customWidth="1"/>
    <col min="38" max="39" width="10.33203125" bestFit="1" customWidth="1"/>
    <col min="40" max="40" width="11.33203125" bestFit="1" customWidth="1"/>
    <col min="41" max="41" width="19.33203125" customWidth="1"/>
    <col min="42" max="45" width="8.88671875" bestFit="1" customWidth="1"/>
    <col min="48" max="48" width="8.88671875" customWidth="1"/>
  </cols>
  <sheetData>
    <row r="1" spans="1:46" ht="13.8">
      <c r="A1" s="9" t="s">
        <v>1203</v>
      </c>
      <c r="B1" s="392">
        <v>1000</v>
      </c>
      <c r="C1" s="391">
        <v>2030</v>
      </c>
      <c r="D1" s="354"/>
      <c r="E1" s="354"/>
      <c r="F1" s="354"/>
      <c r="G1" s="354"/>
      <c r="H1" s="354"/>
      <c r="I1" s="354"/>
      <c r="J1" s="355"/>
      <c r="K1" s="354"/>
      <c r="L1" s="354"/>
      <c r="M1" s="355"/>
      <c r="N1" s="354"/>
      <c r="O1" s="354"/>
      <c r="P1" s="355"/>
      <c r="Q1" s="354"/>
      <c r="R1" s="354"/>
      <c r="S1" s="355"/>
      <c r="T1" s="354"/>
      <c r="U1" s="354"/>
      <c r="V1" s="355"/>
      <c r="W1" s="354"/>
      <c r="X1" s="354"/>
      <c r="Y1" s="394"/>
      <c r="Z1" s="356"/>
      <c r="AA1" s="354"/>
      <c r="AB1" s="354"/>
      <c r="AC1" s="354"/>
      <c r="AD1" s="354"/>
      <c r="AE1" s="354"/>
      <c r="AF1" s="354"/>
      <c r="AG1" s="354"/>
      <c r="AH1" s="354"/>
      <c r="AI1" s="354"/>
      <c r="AJ1" s="354"/>
      <c r="AK1" s="354"/>
      <c r="AL1" s="354"/>
      <c r="AM1" s="354"/>
      <c r="AN1" s="354"/>
      <c r="AO1" s="354"/>
      <c r="AP1" s="354"/>
      <c r="AQ1" s="354"/>
      <c r="AR1" s="354"/>
      <c r="AS1" s="354"/>
      <c r="AT1" s="354"/>
    </row>
    <row r="2" spans="1:46" ht="13.8">
      <c r="B2" s="31" t="s">
        <v>107</v>
      </c>
      <c r="D2" s="354"/>
      <c r="E2" s="393" t="s">
        <v>108</v>
      </c>
      <c r="F2" s="354"/>
      <c r="G2" s="354"/>
      <c r="H2" s="393" t="s">
        <v>109</v>
      </c>
      <c r="I2" s="354"/>
      <c r="J2" s="355"/>
      <c r="K2" s="393" t="s">
        <v>110</v>
      </c>
      <c r="L2" s="354"/>
      <c r="M2" s="355"/>
      <c r="N2" s="393" t="s">
        <v>111</v>
      </c>
      <c r="O2" s="354"/>
      <c r="P2" s="355"/>
      <c r="Q2" s="393" t="s">
        <v>112</v>
      </c>
      <c r="R2" s="354"/>
      <c r="S2" s="355"/>
      <c r="T2" s="393" t="s">
        <v>113</v>
      </c>
      <c r="U2" s="354"/>
      <c r="V2" s="355"/>
      <c r="W2" s="393" t="s">
        <v>114</v>
      </c>
      <c r="X2" s="354"/>
      <c r="Y2" s="394"/>
      <c r="Z2" s="356"/>
      <c r="AA2" s="354"/>
      <c r="AB2" s="354"/>
      <c r="AC2" s="354"/>
      <c r="AD2" s="354"/>
      <c r="AE2" s="354"/>
      <c r="AF2" s="354"/>
      <c r="AG2" s="354"/>
      <c r="AH2" s="354"/>
      <c r="AI2" s="354"/>
      <c r="AJ2" s="354"/>
      <c r="AK2" s="354"/>
      <c r="AL2" s="354"/>
      <c r="AM2" s="354"/>
      <c r="AN2" s="354"/>
      <c r="AO2" s="354"/>
      <c r="AP2" s="354"/>
      <c r="AQ2" s="354"/>
      <c r="AR2" s="354"/>
      <c r="AS2" s="354"/>
      <c r="AT2" s="354"/>
    </row>
    <row r="3" spans="1:46" ht="14.4" customHeight="1">
      <c r="A3" s="26" t="s">
        <v>252</v>
      </c>
      <c r="B3" s="357">
        <v>166.66666666666666</v>
      </c>
      <c r="C3" s="357">
        <v>0.16666666666666666</v>
      </c>
      <c r="E3" s="357">
        <v>46511.627906976741</v>
      </c>
      <c r="F3" s="357">
        <v>46.511627906976742</v>
      </c>
      <c r="H3" s="357">
        <v>250000</v>
      </c>
      <c r="I3" s="357">
        <v>250</v>
      </c>
      <c r="K3" s="357">
        <v>60606.060606060608</v>
      </c>
      <c r="L3" s="357">
        <v>60.606060606060609</v>
      </c>
      <c r="N3" s="357">
        <v>68965.517241379304</v>
      </c>
      <c r="O3" s="357">
        <v>68.965517241379303</v>
      </c>
      <c r="Q3" s="357">
        <v>71428.571428571435</v>
      </c>
      <c r="R3" s="357">
        <v>71.428571428571431</v>
      </c>
      <c r="T3" s="357">
        <v>34482.758620689652</v>
      </c>
      <c r="U3" s="357">
        <v>34.482758620689651</v>
      </c>
      <c r="W3" s="357">
        <v>1666666.6666666667</v>
      </c>
      <c r="X3" s="395">
        <v>1666.6666666666667</v>
      </c>
      <c r="Y3" s="358"/>
      <c r="Z3" s="359"/>
      <c r="AA3" s="359"/>
      <c r="AB3" s="359"/>
      <c r="AC3" s="359"/>
      <c r="AD3" s="359"/>
      <c r="AE3" s="359"/>
      <c r="AF3" s="359"/>
      <c r="AG3" s="359"/>
      <c r="AH3" s="359"/>
      <c r="AI3" s="359"/>
      <c r="AJ3" s="359"/>
      <c r="AK3" s="359"/>
      <c r="AL3" s="359"/>
      <c r="AM3" s="359"/>
      <c r="AN3" s="359"/>
      <c r="AO3" s="359"/>
      <c r="AP3" s="359"/>
      <c r="AQ3" s="359"/>
      <c r="AR3" s="359"/>
      <c r="AS3" s="359"/>
    </row>
    <row r="4" spans="1:46" s="26" customFormat="1" ht="14.4" customHeight="1">
      <c r="B4" s="357"/>
      <c r="C4" s="357"/>
      <c r="E4" s="357"/>
      <c r="F4" s="357"/>
      <c r="H4" s="357"/>
      <c r="I4" s="357"/>
      <c r="K4" s="357"/>
      <c r="L4" s="357"/>
      <c r="N4" s="357"/>
      <c r="O4" s="357"/>
      <c r="Q4" s="357"/>
      <c r="R4" s="357"/>
      <c r="T4" s="357"/>
      <c r="U4" s="357"/>
      <c r="W4" s="357"/>
      <c r="X4" s="395"/>
      <c r="Y4" s="358"/>
      <c r="Z4" s="359"/>
      <c r="AA4" s="359"/>
      <c r="AB4" s="359"/>
      <c r="AC4" s="359"/>
      <c r="AD4" s="359"/>
      <c r="AE4" s="359"/>
      <c r="AF4" s="359"/>
      <c r="AG4" s="359"/>
      <c r="AH4" s="359"/>
      <c r="AI4" s="359"/>
      <c r="AJ4" s="359"/>
      <c r="AK4" s="359"/>
      <c r="AL4" s="359"/>
      <c r="AM4" s="359"/>
      <c r="AN4" s="359"/>
      <c r="AO4" s="359"/>
      <c r="AP4" s="359"/>
      <c r="AQ4" s="359"/>
      <c r="AR4" s="359"/>
      <c r="AS4" s="359"/>
    </row>
    <row r="5" spans="1:46" ht="27" customHeight="1">
      <c r="B5" s="26" t="s">
        <v>278</v>
      </c>
      <c r="C5" s="360" t="s">
        <v>66</v>
      </c>
      <c r="D5" s="361" t="s">
        <v>19</v>
      </c>
      <c r="E5" s="360" t="s">
        <v>278</v>
      </c>
      <c r="F5" s="360" t="s">
        <v>66</v>
      </c>
      <c r="G5" s="361" t="s">
        <v>19</v>
      </c>
      <c r="H5" s="360" t="s">
        <v>278</v>
      </c>
      <c r="I5" s="360" t="s">
        <v>66</v>
      </c>
      <c r="J5" s="362" t="s">
        <v>19</v>
      </c>
      <c r="K5" s="360" t="s">
        <v>278</v>
      </c>
      <c r="L5" s="360" t="s">
        <v>66</v>
      </c>
      <c r="M5" s="362" t="s">
        <v>19</v>
      </c>
      <c r="N5" s="360" t="s">
        <v>278</v>
      </c>
      <c r="O5" s="360" t="s">
        <v>66</v>
      </c>
      <c r="P5" s="362" t="s">
        <v>19</v>
      </c>
      <c r="Q5" s="360" t="s">
        <v>278</v>
      </c>
      <c r="R5" s="360" t="s">
        <v>66</v>
      </c>
      <c r="S5" s="362" t="s">
        <v>19</v>
      </c>
      <c r="T5" s="360" t="s">
        <v>278</v>
      </c>
      <c r="U5" s="360" t="s">
        <v>66</v>
      </c>
      <c r="V5" s="362" t="s">
        <v>19</v>
      </c>
      <c r="W5" s="360" t="s">
        <v>278</v>
      </c>
      <c r="X5" s="360" t="s">
        <v>66</v>
      </c>
      <c r="Y5" s="362" t="s">
        <v>19</v>
      </c>
      <c r="Z5" s="360"/>
      <c r="AA5" s="363"/>
      <c r="AB5" s="363"/>
      <c r="AC5" s="363"/>
      <c r="AD5" s="363"/>
      <c r="AE5" s="363"/>
      <c r="AF5" s="364"/>
      <c r="AG5" s="363"/>
      <c r="AH5" s="363"/>
      <c r="AI5" s="363"/>
      <c r="AJ5" s="363"/>
      <c r="AK5" s="363"/>
      <c r="AL5" s="363"/>
      <c r="AM5" s="363"/>
      <c r="AN5" s="363"/>
      <c r="AO5" s="363"/>
      <c r="AP5" s="363" t="s">
        <v>280</v>
      </c>
      <c r="AQ5" s="363"/>
      <c r="AR5" s="363"/>
      <c r="AS5" s="363"/>
      <c r="AT5" s="363"/>
    </row>
    <row r="6" spans="1:46" ht="17.25" customHeight="1">
      <c r="B6" s="26">
        <v>0.16666666666666666</v>
      </c>
      <c r="C6" s="366">
        <v>0.14668463529276901</v>
      </c>
      <c r="D6" s="363">
        <v>1</v>
      </c>
      <c r="E6" s="363">
        <v>46.511627906976742</v>
      </c>
      <c r="F6" s="363">
        <v>8.7774785134693829</v>
      </c>
      <c r="G6" s="363">
        <v>1</v>
      </c>
      <c r="H6" s="367">
        <v>250</v>
      </c>
      <c r="I6" s="368">
        <v>78.088541602124238</v>
      </c>
      <c r="J6" s="369">
        <v>1</v>
      </c>
      <c r="K6" s="363">
        <v>60.606060606060609</v>
      </c>
      <c r="L6" s="363">
        <v>49.340491506004959</v>
      </c>
      <c r="M6" s="369">
        <v>1</v>
      </c>
      <c r="N6" s="363">
        <v>68.965517241379303</v>
      </c>
      <c r="O6" s="363">
        <v>992.10009999999988</v>
      </c>
      <c r="P6" s="369">
        <v>1</v>
      </c>
      <c r="Q6" s="363">
        <v>71.428571428571431</v>
      </c>
      <c r="R6" s="363">
        <v>40.900686211468695</v>
      </c>
      <c r="S6" s="369">
        <v>1</v>
      </c>
      <c r="T6" s="363">
        <v>34.482758620689651</v>
      </c>
      <c r="U6" s="363">
        <v>41.545430315573277</v>
      </c>
      <c r="V6" s="369">
        <v>0.99999999999999978</v>
      </c>
      <c r="W6" s="363">
        <v>1666.6666666666667</v>
      </c>
      <c r="X6" s="363">
        <v>51.074066448020815</v>
      </c>
      <c r="Y6" s="369">
        <v>1</v>
      </c>
      <c r="Z6" s="790">
        <v>1000</v>
      </c>
      <c r="AA6" s="792">
        <v>2030</v>
      </c>
      <c r="AB6" s="370"/>
      <c r="AC6" s="370" t="s">
        <v>281</v>
      </c>
      <c r="AD6" s="370" t="s">
        <v>282</v>
      </c>
      <c r="AE6" s="371" t="s">
        <v>283</v>
      </c>
      <c r="AF6" s="372">
        <v>4500</v>
      </c>
      <c r="AG6" s="793">
        <v>2030</v>
      </c>
      <c r="AH6" s="793" t="s">
        <v>281</v>
      </c>
      <c r="AI6" s="370" t="s">
        <v>282</v>
      </c>
      <c r="AJ6" s="371" t="s">
        <v>283</v>
      </c>
      <c r="AK6" s="363">
        <v>10000</v>
      </c>
      <c r="AL6" s="370">
        <v>2030</v>
      </c>
      <c r="AM6" s="370" t="s">
        <v>281</v>
      </c>
      <c r="AN6" s="370" t="s">
        <v>282</v>
      </c>
      <c r="AO6" s="371" t="s">
        <v>283</v>
      </c>
      <c r="AP6" s="363">
        <v>1000</v>
      </c>
      <c r="AQ6" s="370">
        <v>2049</v>
      </c>
      <c r="AR6" s="370" t="s">
        <v>281</v>
      </c>
      <c r="AS6" s="370" t="s">
        <v>282</v>
      </c>
      <c r="AT6" s="371" t="s">
        <v>283</v>
      </c>
    </row>
    <row r="7" spans="1:46" ht="13.8">
      <c r="B7" s="26">
        <v>0.33333333333333331</v>
      </c>
      <c r="C7" s="373">
        <v>0.29336775299608331</v>
      </c>
      <c r="D7" s="363">
        <v>2</v>
      </c>
      <c r="E7" s="365">
        <v>93.023255813953483</v>
      </c>
      <c r="F7" s="363">
        <v>17.238698046273548</v>
      </c>
      <c r="G7" s="363">
        <v>2</v>
      </c>
      <c r="H7" s="368">
        <v>500</v>
      </c>
      <c r="I7" s="363">
        <v>152.45381265625076</v>
      </c>
      <c r="J7" s="369">
        <v>2</v>
      </c>
      <c r="K7" s="363">
        <v>121.21212121212122</v>
      </c>
      <c r="L7" s="363">
        <v>98.438901353037338</v>
      </c>
      <c r="M7" s="369">
        <v>2</v>
      </c>
      <c r="N7" s="363">
        <v>137.93103448275861</v>
      </c>
      <c r="O7" s="363">
        <v>0.34743873454385887</v>
      </c>
      <c r="P7" s="369">
        <v>1.9999999999999996</v>
      </c>
      <c r="Q7" s="363">
        <v>142.85714285714286</v>
      </c>
      <c r="R7" s="363">
        <v>72.365484175475501</v>
      </c>
      <c r="S7" s="369">
        <v>2</v>
      </c>
      <c r="T7" s="363">
        <v>68.965517241379303</v>
      </c>
      <c r="U7" s="363">
        <v>82.845469061967776</v>
      </c>
      <c r="V7" s="369">
        <v>1.9999999999999996</v>
      </c>
      <c r="W7" s="363">
        <v>3333.3333333333335</v>
      </c>
      <c r="X7" s="363">
        <v>102.13900769975858</v>
      </c>
      <c r="Y7" s="369">
        <v>2</v>
      </c>
      <c r="Z7" s="791"/>
      <c r="AA7" s="370" t="s">
        <v>18</v>
      </c>
      <c r="AB7" s="370" t="s">
        <v>284</v>
      </c>
      <c r="AC7" s="370" t="s">
        <v>66</v>
      </c>
      <c r="AD7" s="370" t="s">
        <v>19</v>
      </c>
      <c r="AE7" s="374" t="s">
        <v>18</v>
      </c>
      <c r="AF7" s="363"/>
      <c r="AG7" s="370" t="s">
        <v>284</v>
      </c>
      <c r="AH7" s="370" t="s">
        <v>66</v>
      </c>
      <c r="AI7" s="370" t="s">
        <v>19</v>
      </c>
      <c r="AJ7" s="375" t="s">
        <v>285</v>
      </c>
      <c r="AK7" s="363"/>
      <c r="AL7" s="370"/>
      <c r="AM7" s="370" t="s">
        <v>66</v>
      </c>
      <c r="AN7" s="370" t="s">
        <v>19</v>
      </c>
      <c r="AO7" s="375" t="s">
        <v>285</v>
      </c>
      <c r="AP7" s="363"/>
      <c r="AQ7" s="370"/>
      <c r="AR7" s="370" t="s">
        <v>66</v>
      </c>
      <c r="AS7" s="370" t="s">
        <v>19</v>
      </c>
      <c r="AT7" s="375" t="s">
        <v>285</v>
      </c>
    </row>
    <row r="8" spans="1:46" ht="15" customHeight="1">
      <c r="B8" s="26">
        <v>0.5</v>
      </c>
      <c r="C8" s="373">
        <v>0.44004935310994298</v>
      </c>
      <c r="D8" s="363">
        <v>3</v>
      </c>
      <c r="E8" s="365">
        <v>139.53488372093022</v>
      </c>
      <c r="F8" s="363">
        <v>25.383658598412499</v>
      </c>
      <c r="G8" s="363">
        <v>3</v>
      </c>
      <c r="H8" s="368">
        <v>750</v>
      </c>
      <c r="I8" s="368">
        <v>223.09581316237959</v>
      </c>
      <c r="J8" s="369">
        <v>3</v>
      </c>
      <c r="K8" s="363">
        <v>181.81818181818181</v>
      </c>
      <c r="L8" s="363">
        <v>147.29522954109711</v>
      </c>
      <c r="M8" s="369">
        <v>3</v>
      </c>
      <c r="N8" s="363">
        <v>206.89655172413791</v>
      </c>
      <c r="O8" s="363">
        <v>-27.435972332966809</v>
      </c>
      <c r="P8" s="369">
        <v>2.9999999999999996</v>
      </c>
      <c r="Q8" s="363">
        <v>214.28571428571428</v>
      </c>
      <c r="R8" s="363">
        <v>94.394393892020432</v>
      </c>
      <c r="S8" s="369">
        <v>2.9999999999999996</v>
      </c>
      <c r="T8" s="363">
        <v>103.44827586206895</v>
      </c>
      <c r="U8" s="363">
        <v>123.90011623918348</v>
      </c>
      <c r="V8" s="369">
        <v>2.9999999999999996</v>
      </c>
      <c r="W8" s="363">
        <v>5000</v>
      </c>
      <c r="X8" s="363">
        <v>153.19482375521329</v>
      </c>
      <c r="Y8" s="369">
        <v>3</v>
      </c>
      <c r="Z8" s="371" t="s">
        <v>75</v>
      </c>
      <c r="AA8" s="376">
        <v>6000</v>
      </c>
      <c r="AB8" s="377">
        <v>166.66666666666592</v>
      </c>
      <c r="AC8" s="378">
        <v>145.92659936013942</v>
      </c>
      <c r="AD8" s="379">
        <v>999.99999999999557</v>
      </c>
      <c r="AE8" s="380"/>
      <c r="AF8" s="363"/>
      <c r="AG8" s="377">
        <v>166.66666666666592</v>
      </c>
      <c r="AH8" s="378">
        <v>644.71868016476549</v>
      </c>
      <c r="AI8" s="379">
        <v>4499.99999999998</v>
      </c>
      <c r="AJ8" s="380"/>
      <c r="AK8" s="363"/>
      <c r="AL8" s="370">
        <v>166.66666666666592</v>
      </c>
      <c r="AM8" s="370">
        <v>1390.9744681393263</v>
      </c>
      <c r="AN8" s="370">
        <v>9999.9999999999563</v>
      </c>
      <c r="AO8" s="370"/>
      <c r="AP8" s="381"/>
      <c r="AQ8" s="363"/>
      <c r="AR8" s="363">
        <v>347.28174216688416</v>
      </c>
      <c r="AS8" s="363">
        <v>999.99999999999557</v>
      </c>
      <c r="AT8" s="363"/>
    </row>
    <row r="9" spans="1:46" ht="18" customHeight="1">
      <c r="B9" s="26">
        <v>0.66666666666666663</v>
      </c>
      <c r="C9" s="373">
        <v>0.58672943563434776</v>
      </c>
      <c r="D9" s="363">
        <v>4</v>
      </c>
      <c r="E9" s="365">
        <v>186.04651162790697</v>
      </c>
      <c r="F9" s="368">
        <v>33.212360169886232</v>
      </c>
      <c r="G9" s="363">
        <v>4</v>
      </c>
      <c r="H9" s="368">
        <v>1000</v>
      </c>
      <c r="I9" s="368">
        <v>290.01454312051067</v>
      </c>
      <c r="J9" s="369">
        <v>4</v>
      </c>
      <c r="K9" s="363">
        <v>242.42424242424244</v>
      </c>
      <c r="L9" s="363">
        <v>195.9094760701843</v>
      </c>
      <c r="M9" s="369">
        <v>4</v>
      </c>
      <c r="N9" s="363">
        <v>275.86206896551721</v>
      </c>
      <c r="O9" s="363">
        <v>-73.857470356999201</v>
      </c>
      <c r="P9" s="369">
        <v>3.9999999999999991</v>
      </c>
      <c r="Q9" s="363">
        <v>285.71428571428572</v>
      </c>
      <c r="R9" s="363">
        <v>106.98741536110347</v>
      </c>
      <c r="S9" s="369">
        <v>4</v>
      </c>
      <c r="T9" s="363">
        <v>137.93103448275861</v>
      </c>
      <c r="U9" s="363">
        <v>164.70937184722038</v>
      </c>
      <c r="V9" s="369">
        <v>3.9999999999999991</v>
      </c>
      <c r="W9" s="363">
        <v>6666.666666666667</v>
      </c>
      <c r="X9" s="363">
        <v>204.24151461438498</v>
      </c>
      <c r="Y9" s="369">
        <v>4</v>
      </c>
      <c r="Z9" s="374" t="s">
        <v>77</v>
      </c>
      <c r="AA9" s="377">
        <v>21.5</v>
      </c>
      <c r="AB9" s="376">
        <v>1302.3255813953483</v>
      </c>
      <c r="AC9" s="379">
        <v>126.22350368569055</v>
      </c>
      <c r="AD9" s="379">
        <v>27.999999999999989</v>
      </c>
      <c r="AE9" s="380">
        <f>AD9*10^6/$AA9</f>
        <v>1302325.5813953483</v>
      </c>
      <c r="AF9" s="363"/>
      <c r="AG9" s="379">
        <v>279.06976744186045</v>
      </c>
      <c r="AH9" s="379">
        <v>125.98501765018202</v>
      </c>
      <c r="AI9" s="379">
        <v>27</v>
      </c>
      <c r="AJ9" s="380">
        <f t="shared" ref="AJ9:AJ14" si="0">AI9*10^6/$AA9</f>
        <v>1255813.953488372</v>
      </c>
      <c r="AK9" s="363"/>
      <c r="AL9" s="370">
        <v>139.53488372093022</v>
      </c>
      <c r="AM9" s="370">
        <v>125.7516988147119</v>
      </c>
      <c r="AN9" s="370">
        <v>30</v>
      </c>
      <c r="AO9" s="380">
        <f t="shared" ref="AO9:AO15" si="1">AN9*10^6/$AA9</f>
        <v>1395348.8372093022</v>
      </c>
      <c r="AP9" s="363"/>
      <c r="AQ9" s="363"/>
      <c r="AR9" s="363">
        <v>408.21879962901181</v>
      </c>
      <c r="AS9" s="363">
        <v>50.999999999999936</v>
      </c>
      <c r="AT9" s="363"/>
    </row>
    <row r="10" spans="1:46" ht="16.95" customHeight="1">
      <c r="B10" s="26">
        <v>0.83333333333333326</v>
      </c>
      <c r="C10" s="373">
        <v>0.73340800056929789</v>
      </c>
      <c r="D10" s="363">
        <v>4.9999999999999991</v>
      </c>
      <c r="E10" s="365">
        <v>232.55813953488371</v>
      </c>
      <c r="F10" s="368">
        <v>40.724802760694743</v>
      </c>
      <c r="G10" s="363">
        <v>5</v>
      </c>
      <c r="H10" s="368">
        <v>1250</v>
      </c>
      <c r="I10" s="368">
        <v>353.21000253064403</v>
      </c>
      <c r="J10" s="369">
        <v>5</v>
      </c>
      <c r="K10" s="363">
        <v>303.03030303030306</v>
      </c>
      <c r="L10" s="363">
        <v>244.28164094029898</v>
      </c>
      <c r="M10" s="369">
        <v>5.0000000000000009</v>
      </c>
      <c r="N10" s="363">
        <v>344.82758620689651</v>
      </c>
      <c r="O10" s="363">
        <v>-138.91705533755331</v>
      </c>
      <c r="P10" s="369">
        <v>4.9999999999999991</v>
      </c>
      <c r="Q10" s="363">
        <v>357.14285714285717</v>
      </c>
      <c r="R10" s="363">
        <v>110.14454858272462</v>
      </c>
      <c r="S10" s="369">
        <v>5</v>
      </c>
      <c r="T10" s="363">
        <v>172.41379310344826</v>
      </c>
      <c r="U10" s="363">
        <v>205.27323588607851</v>
      </c>
      <c r="V10" s="369">
        <v>4.9999999999999991</v>
      </c>
      <c r="W10" s="363">
        <v>8333.3333333333339</v>
      </c>
      <c r="X10" s="363">
        <v>255.27908027727361</v>
      </c>
      <c r="Y10" s="369">
        <v>5</v>
      </c>
      <c r="Z10" s="374" t="s">
        <v>78</v>
      </c>
      <c r="AA10" s="377">
        <v>4</v>
      </c>
      <c r="AB10" s="379">
        <v>5250</v>
      </c>
      <c r="AC10" s="379">
        <v>857.97255856508968</v>
      </c>
      <c r="AD10" s="379">
        <v>20.999999999999996</v>
      </c>
      <c r="AE10" s="380">
        <f t="shared" ref="AE10:AE14" si="2">AD10*10^6/$AA10</f>
        <v>5249999.9999999991</v>
      </c>
      <c r="AF10" s="363"/>
      <c r="AG10" s="370">
        <v>1250</v>
      </c>
      <c r="AH10" s="382">
        <v>856.42612225084895</v>
      </c>
      <c r="AI10" s="370">
        <v>22.5</v>
      </c>
      <c r="AJ10" s="380">
        <f t="shared" si="0"/>
        <v>5625000</v>
      </c>
      <c r="AK10" s="363"/>
      <c r="AL10" s="370">
        <v>500</v>
      </c>
      <c r="AM10" s="370">
        <v>854.34942792291974</v>
      </c>
      <c r="AN10" s="370">
        <v>20</v>
      </c>
      <c r="AO10" s="380">
        <f t="shared" si="1"/>
        <v>5000000</v>
      </c>
      <c r="AP10" s="363"/>
      <c r="AQ10" s="363"/>
      <c r="AR10" s="363">
        <v>2775.6510912970321</v>
      </c>
      <c r="AS10" s="363">
        <v>39</v>
      </c>
      <c r="AT10" s="363"/>
    </row>
    <row r="11" spans="1:46" ht="13.8">
      <c r="B11" s="26">
        <v>0.99999999999999989</v>
      </c>
      <c r="C11" s="373">
        <v>0.88008504791479336</v>
      </c>
      <c r="D11" s="363">
        <v>5.9999999999999991</v>
      </c>
      <c r="E11" s="365">
        <v>279.06976744186045</v>
      </c>
      <c r="F11" s="368">
        <v>47.920986370838037</v>
      </c>
      <c r="G11" s="363">
        <v>6</v>
      </c>
      <c r="H11" s="368">
        <v>1500</v>
      </c>
      <c r="I11" s="368">
        <v>412.68219139277977</v>
      </c>
      <c r="J11" s="369">
        <v>6</v>
      </c>
      <c r="K11" s="363">
        <v>363.63636363636368</v>
      </c>
      <c r="L11" s="363">
        <v>292.41172415144104</v>
      </c>
      <c r="M11" s="369">
        <v>6.0000000000000009</v>
      </c>
      <c r="N11" s="363">
        <v>413.79310344827582</v>
      </c>
      <c r="O11" s="363">
        <v>-222.61472727462919</v>
      </c>
      <c r="P11" s="369">
        <v>5.9999999999999991</v>
      </c>
      <c r="Q11" s="363">
        <v>428.57142857142861</v>
      </c>
      <c r="R11" s="363">
        <v>103.8657935568839</v>
      </c>
      <c r="S11" s="369">
        <v>6</v>
      </c>
      <c r="T11" s="363">
        <v>206.89655172413791</v>
      </c>
      <c r="U11" s="363">
        <v>245.59170835575785</v>
      </c>
      <c r="V11" s="369">
        <v>5.9999999999999991</v>
      </c>
      <c r="W11" s="363">
        <v>10000</v>
      </c>
      <c r="X11" s="363">
        <v>306.30752074387919</v>
      </c>
      <c r="Y11" s="369">
        <v>6</v>
      </c>
      <c r="Z11" s="374" t="s">
        <v>79</v>
      </c>
      <c r="AA11" s="377">
        <v>16.5</v>
      </c>
      <c r="AB11" s="370">
        <v>12363.636363636346</v>
      </c>
      <c r="AC11" s="379">
        <v>5052.9174365386452</v>
      </c>
      <c r="AD11" s="370">
        <v>203.99999999999972</v>
      </c>
      <c r="AE11" s="380">
        <f t="shared" si="2"/>
        <v>12363636.363636345</v>
      </c>
      <c r="AF11" s="363"/>
      <c r="AG11" s="379">
        <v>2727.2727272727248</v>
      </c>
      <c r="AH11" s="379">
        <v>5052.5297838146762</v>
      </c>
      <c r="AI11" s="380">
        <v>202.49999999999983</v>
      </c>
      <c r="AJ11" s="380">
        <f t="shared" si="0"/>
        <v>12272727.272727262</v>
      </c>
      <c r="AK11" s="363"/>
      <c r="AL11" s="370">
        <v>1212.121212121212</v>
      </c>
      <c r="AM11" s="370">
        <v>5050.6732876465303</v>
      </c>
      <c r="AN11" s="370">
        <v>200</v>
      </c>
      <c r="AO11" s="380">
        <f t="shared" si="1"/>
        <v>12121212.121212121</v>
      </c>
      <c r="AP11" s="363"/>
      <c r="AQ11" s="363"/>
      <c r="AR11" s="363">
        <v>17024.57985554534</v>
      </c>
      <c r="AS11" s="363">
        <v>374.99999999999818</v>
      </c>
      <c r="AT11" s="363"/>
    </row>
    <row r="12" spans="1:46" ht="13.8">
      <c r="B12" s="26">
        <v>1.1666666666666665</v>
      </c>
      <c r="C12" s="373">
        <v>1.0267605776708342</v>
      </c>
      <c r="D12" s="363">
        <v>6.9999999999999991</v>
      </c>
      <c r="E12" s="365">
        <v>325.58139534883719</v>
      </c>
      <c r="F12" s="368">
        <v>54.80091100031612</v>
      </c>
      <c r="G12" s="363">
        <v>7</v>
      </c>
      <c r="H12" s="368">
        <v>1750</v>
      </c>
      <c r="I12" s="368">
        <v>468.43110970691771</v>
      </c>
      <c r="J12" s="369">
        <v>6.9999999999999991</v>
      </c>
      <c r="K12" s="363">
        <v>424.24242424242431</v>
      </c>
      <c r="L12" s="363">
        <v>340.29972570361048</v>
      </c>
      <c r="M12" s="369">
        <v>7.0000000000000018</v>
      </c>
      <c r="N12" s="363">
        <v>482.75862068965512</v>
      </c>
      <c r="O12" s="363">
        <v>-324.9504861682268</v>
      </c>
      <c r="P12" s="369">
        <v>6.9999999999999991</v>
      </c>
      <c r="Q12" s="363">
        <v>500.00000000000006</v>
      </c>
      <c r="R12" s="363">
        <v>88.151150283581273</v>
      </c>
      <c r="S12" s="369">
        <v>7.0000000000000009</v>
      </c>
      <c r="T12" s="363">
        <v>241.37931034482756</v>
      </c>
      <c r="U12" s="363">
        <v>285.66478925625842</v>
      </c>
      <c r="V12" s="369">
        <v>6.9999999999999991</v>
      </c>
      <c r="W12" s="363">
        <v>11666.666666666666</v>
      </c>
      <c r="X12" s="363">
        <v>357.32683601420166</v>
      </c>
      <c r="Y12" s="369">
        <v>6.9999999999999991</v>
      </c>
      <c r="Z12" s="374" t="s">
        <v>80</v>
      </c>
      <c r="AA12" s="377">
        <v>14.5</v>
      </c>
      <c r="AB12" s="370">
        <v>68.965517241379303</v>
      </c>
      <c r="AC12" s="370">
        <v>992.10009999999988</v>
      </c>
      <c r="AD12" s="370">
        <v>1</v>
      </c>
      <c r="AE12" s="380">
        <f t="shared" si="2"/>
        <v>68965.517241379304</v>
      </c>
      <c r="AF12" s="363"/>
      <c r="AG12" s="370">
        <v>15</v>
      </c>
      <c r="AH12" s="382">
        <v>9.4848631784076147</v>
      </c>
      <c r="AI12" s="370">
        <v>0.97875000000000001</v>
      </c>
      <c r="AJ12" s="380">
        <f t="shared" si="0"/>
        <v>67500</v>
      </c>
      <c r="AK12" s="363"/>
      <c r="AL12" s="370">
        <v>7</v>
      </c>
      <c r="AM12" s="370">
        <v>9.4932718512592622</v>
      </c>
      <c r="AN12" s="370">
        <v>1.0149999999999999</v>
      </c>
      <c r="AO12" s="380">
        <f t="shared" si="1"/>
        <v>69999.999999999985</v>
      </c>
      <c r="AP12" s="363"/>
      <c r="AQ12" s="363"/>
      <c r="AR12" s="363">
        <v>30.701003399323355</v>
      </c>
      <c r="AS12" s="363">
        <v>1.8125</v>
      </c>
      <c r="AT12" s="363"/>
    </row>
    <row r="13" spans="1:46" ht="15" customHeight="1">
      <c r="B13" s="26">
        <v>1.3333333333333333</v>
      </c>
      <c r="C13" s="373">
        <v>1.1734345898374201</v>
      </c>
      <c r="D13" s="363">
        <v>8</v>
      </c>
      <c r="E13" s="365">
        <v>372.09302325581393</v>
      </c>
      <c r="F13" s="368">
        <v>61.364576649128978</v>
      </c>
      <c r="G13" s="368">
        <v>8</v>
      </c>
      <c r="H13" s="368">
        <v>2000</v>
      </c>
      <c r="I13" s="368">
        <v>520.45675747305802</v>
      </c>
      <c r="J13" s="383">
        <v>8</v>
      </c>
      <c r="K13" s="363">
        <v>484.84848484848493</v>
      </c>
      <c r="L13" s="368">
        <v>387.94564559680737</v>
      </c>
      <c r="M13" s="369">
        <v>8.0000000000000018</v>
      </c>
      <c r="N13" s="363">
        <v>551.72413793103442</v>
      </c>
      <c r="O13" s="368">
        <v>-445.92433201834604</v>
      </c>
      <c r="P13" s="383">
        <v>7.9999999999999982</v>
      </c>
      <c r="Q13" s="363">
        <v>571.42857142857144</v>
      </c>
      <c r="R13" s="368">
        <v>63.000618762816792</v>
      </c>
      <c r="S13" s="383">
        <v>8</v>
      </c>
      <c r="T13" s="363">
        <v>275.86206896551721</v>
      </c>
      <c r="U13" s="363">
        <v>325.49247858758014</v>
      </c>
      <c r="V13" s="369">
        <v>7.9999999999999982</v>
      </c>
      <c r="W13" s="363">
        <v>13333.333333333332</v>
      </c>
      <c r="X13" s="363">
        <v>408.33702608824115</v>
      </c>
      <c r="Y13" s="369">
        <v>7.9999999999999982</v>
      </c>
      <c r="Z13" s="374" t="s">
        <v>81</v>
      </c>
      <c r="AA13" s="377">
        <v>14</v>
      </c>
      <c r="AB13" s="370">
        <v>357.14285714285717</v>
      </c>
      <c r="AC13" s="370">
        <v>110.14454858272462</v>
      </c>
      <c r="AD13" s="370">
        <v>5</v>
      </c>
      <c r="AE13" s="380">
        <f t="shared" si="2"/>
        <v>357142.85714285716</v>
      </c>
      <c r="AF13" s="368"/>
      <c r="AG13" s="379">
        <v>77</v>
      </c>
      <c r="AH13" s="382">
        <v>110.27236632964804</v>
      </c>
      <c r="AI13" s="379">
        <v>4.851</v>
      </c>
      <c r="AJ13" s="380">
        <f t="shared" si="0"/>
        <v>346500</v>
      </c>
      <c r="AK13" s="368"/>
      <c r="AL13" s="379">
        <v>35</v>
      </c>
      <c r="AM13" s="379">
        <v>110.25345023169831</v>
      </c>
      <c r="AN13" s="379">
        <v>4.8999999999999995</v>
      </c>
      <c r="AO13" s="380">
        <f t="shared" si="1"/>
        <v>349999.99999999994</v>
      </c>
      <c r="AP13" s="368"/>
      <c r="AQ13" s="368"/>
      <c r="AR13" s="363">
        <v>356.61159886828148</v>
      </c>
      <c r="AS13" s="363">
        <v>8.6940000000000008</v>
      </c>
      <c r="AT13" s="368"/>
    </row>
    <row r="14" spans="1:46" ht="15" customHeight="1">
      <c r="B14" s="26">
        <v>1.5</v>
      </c>
      <c r="C14" s="373">
        <v>1.3201070844145517</v>
      </c>
      <c r="D14" s="363">
        <v>9.0000000000000018</v>
      </c>
      <c r="E14" s="365">
        <v>418.60465116279067</v>
      </c>
      <c r="F14" s="368">
        <v>67.611983317276625</v>
      </c>
      <c r="G14" s="368">
        <v>9</v>
      </c>
      <c r="H14" s="368">
        <v>2250</v>
      </c>
      <c r="I14" s="368">
        <v>568.75913469120064</v>
      </c>
      <c r="J14" s="383">
        <v>9</v>
      </c>
      <c r="K14" s="363">
        <v>545.4545454545455</v>
      </c>
      <c r="L14" s="368">
        <v>435.34948383103159</v>
      </c>
      <c r="M14" s="369">
        <v>9.0000000000000018</v>
      </c>
      <c r="N14" s="363">
        <v>620.68965517241372</v>
      </c>
      <c r="O14" s="368">
        <v>-585.53626482498737</v>
      </c>
      <c r="P14" s="383">
        <v>9</v>
      </c>
      <c r="Q14" s="363">
        <v>642.85714285714289</v>
      </c>
      <c r="R14" s="368">
        <v>28.41419899459034</v>
      </c>
      <c r="S14" s="383">
        <v>9.0000000000000018</v>
      </c>
      <c r="T14" s="363">
        <v>310.34482758620686</v>
      </c>
      <c r="U14" s="363">
        <v>365.07477634972315</v>
      </c>
      <c r="V14" s="369">
        <v>9</v>
      </c>
      <c r="W14" s="363">
        <v>14999.999999999998</v>
      </c>
      <c r="X14" s="363">
        <v>459.33809096599765</v>
      </c>
      <c r="Y14" s="369">
        <v>9</v>
      </c>
      <c r="Z14" s="374" t="s">
        <v>82</v>
      </c>
      <c r="AA14" s="377">
        <v>29</v>
      </c>
      <c r="AB14" s="379">
        <v>5862.0689655172328</v>
      </c>
      <c r="AC14" s="379">
        <v>3537.6732623941375</v>
      </c>
      <c r="AD14" s="379">
        <v>169.99999999999977</v>
      </c>
      <c r="AE14" s="380">
        <f t="shared" si="2"/>
        <v>5862068.9655172331</v>
      </c>
      <c r="AF14" s="368"/>
      <c r="AG14" s="379">
        <v>1310.3448275862074</v>
      </c>
      <c r="AH14" s="382">
        <v>3537.5021259493169</v>
      </c>
      <c r="AI14" s="379">
        <v>171.00000000000006</v>
      </c>
      <c r="AJ14" s="380">
        <f t="shared" si="0"/>
        <v>5896551.724137933</v>
      </c>
      <c r="AK14" s="368"/>
      <c r="AL14" s="379">
        <v>586.20689655172407</v>
      </c>
      <c r="AM14" s="379">
        <v>3537.6732623941375</v>
      </c>
      <c r="AN14" s="379">
        <v>169.99999999999997</v>
      </c>
      <c r="AO14" s="380">
        <f t="shared" si="1"/>
        <v>5862068.9655172406</v>
      </c>
      <c r="AP14" s="368"/>
      <c r="AQ14" s="368"/>
      <c r="AR14" s="363">
        <v>11010.980721544578</v>
      </c>
      <c r="AS14" s="363">
        <v>300.00000000000011</v>
      </c>
      <c r="AT14" s="363"/>
    </row>
    <row r="15" spans="1:46" ht="15.6" customHeight="1">
      <c r="B15" s="26">
        <v>1.6666666666666667</v>
      </c>
      <c r="C15" s="373">
        <v>1.4667780614022281</v>
      </c>
      <c r="D15" s="363">
        <v>10</v>
      </c>
      <c r="E15" s="365">
        <v>465.11627906976742</v>
      </c>
      <c r="F15" s="368">
        <v>73.543131004759061</v>
      </c>
      <c r="G15" s="368">
        <v>10</v>
      </c>
      <c r="H15" s="368">
        <v>2500</v>
      </c>
      <c r="I15" s="368">
        <v>613.33824136134535</v>
      </c>
      <c r="J15" s="383">
        <v>10</v>
      </c>
      <c r="K15" s="363">
        <v>606.06060606060612</v>
      </c>
      <c r="L15" s="368">
        <v>482.51124040628332</v>
      </c>
      <c r="M15" s="369">
        <v>10.000000000000002</v>
      </c>
      <c r="N15" s="363">
        <v>689.65517241379303</v>
      </c>
      <c r="O15" s="368">
        <v>-743.7862845881499</v>
      </c>
      <c r="P15" s="383">
        <v>9.9999999999999982</v>
      </c>
      <c r="Q15" s="363">
        <v>714.28571428571433</v>
      </c>
      <c r="R15" s="368">
        <v>-15.608109021097864</v>
      </c>
      <c r="S15" s="383">
        <v>10</v>
      </c>
      <c r="T15" s="363">
        <v>344.82758620689651</v>
      </c>
      <c r="U15" s="363">
        <v>404.41168254268729</v>
      </c>
      <c r="V15" s="369">
        <v>9.9999999999999982</v>
      </c>
      <c r="W15" s="363">
        <v>16666.666666666664</v>
      </c>
      <c r="X15" s="363">
        <v>510.33003064747101</v>
      </c>
      <c r="Y15" s="369">
        <v>9.9999999999999982</v>
      </c>
      <c r="Z15" s="374" t="s">
        <v>83</v>
      </c>
      <c r="AA15" s="379">
        <v>0.6</v>
      </c>
      <c r="AB15" s="370">
        <v>1666666.6666666856</v>
      </c>
      <c r="AC15" s="379">
        <v>46516.030904640393</v>
      </c>
      <c r="AD15" s="379">
        <v>1000.0000000000114</v>
      </c>
      <c r="AE15" s="380"/>
      <c r="AF15" s="368"/>
      <c r="AG15" s="379">
        <v>1666666.6666666856</v>
      </c>
      <c r="AH15" s="379">
        <v>137461.21834190204</v>
      </c>
      <c r="AI15" s="380">
        <v>4500.0000000000509</v>
      </c>
      <c r="AJ15" s="379"/>
      <c r="AK15" s="368"/>
      <c r="AL15" s="379">
        <v>933333.33333332627</v>
      </c>
      <c r="AM15" s="379">
        <v>142957.24494036604</v>
      </c>
      <c r="AN15" s="379">
        <v>5599.9999999999573</v>
      </c>
      <c r="AO15" s="380">
        <f t="shared" si="1"/>
        <v>9333333333.3332615</v>
      </c>
      <c r="AP15" s="368"/>
      <c r="AQ15" s="368"/>
      <c r="AR15" s="363">
        <v>77001.038613650919</v>
      </c>
      <c r="AS15" s="363">
        <v>1000.0000000000114</v>
      </c>
      <c r="AT15" s="368"/>
    </row>
    <row r="16" spans="1:46" ht="15" customHeight="1">
      <c r="B16" s="26">
        <v>1.8333333333333335</v>
      </c>
      <c r="C16" s="373">
        <v>1.6134475208004502</v>
      </c>
      <c r="D16" s="363">
        <v>11.000000000000002</v>
      </c>
      <c r="E16" s="365">
        <v>511.62790697674416</v>
      </c>
      <c r="F16" s="368">
        <v>79.158019711576245</v>
      </c>
      <c r="G16" s="368">
        <v>11</v>
      </c>
      <c r="H16" s="368">
        <v>2750</v>
      </c>
      <c r="I16" s="368">
        <v>654.19407748349249</v>
      </c>
      <c r="J16" s="383">
        <v>11</v>
      </c>
      <c r="K16" s="363">
        <v>666.66666666666674</v>
      </c>
      <c r="L16" s="368">
        <v>529.43091532256244</v>
      </c>
      <c r="M16" s="369">
        <v>11.000000000000004</v>
      </c>
      <c r="N16" s="363">
        <v>758.62068965517233</v>
      </c>
      <c r="O16" s="368">
        <v>-920.67439130783475</v>
      </c>
      <c r="P16" s="383">
        <v>11</v>
      </c>
      <c r="Q16" s="363">
        <v>785.71428571428578</v>
      </c>
      <c r="R16" s="368">
        <v>-69.066305284248131</v>
      </c>
      <c r="S16" s="383">
        <v>11.000000000000002</v>
      </c>
      <c r="T16" s="363">
        <v>379.31034482758616</v>
      </c>
      <c r="U16" s="363">
        <v>443.50319716647272</v>
      </c>
      <c r="V16" s="369">
        <v>11</v>
      </c>
      <c r="W16" s="363">
        <v>18333.333333333332</v>
      </c>
      <c r="X16" s="363">
        <v>561.31284513266144</v>
      </c>
      <c r="Y16" s="369">
        <v>11</v>
      </c>
      <c r="Z16" s="368"/>
      <c r="AA16" s="368"/>
      <c r="AB16" s="368"/>
      <c r="AC16" s="368"/>
      <c r="AD16" s="368"/>
      <c r="AE16" s="368"/>
      <c r="AF16" s="368"/>
      <c r="AG16" s="368"/>
      <c r="AH16" s="368"/>
      <c r="AI16" s="368"/>
      <c r="AJ16" s="368"/>
      <c r="AK16" s="368"/>
      <c r="AL16" s="368"/>
      <c r="AM16" s="368"/>
      <c r="AN16" s="368"/>
      <c r="AO16" s="368"/>
      <c r="AP16" s="368"/>
      <c r="AQ16" s="368"/>
      <c r="AR16" s="368"/>
      <c r="AS16" s="368"/>
      <c r="AT16" s="368"/>
    </row>
    <row r="17" spans="2:46" ht="15" customHeight="1">
      <c r="B17" s="26">
        <v>2</v>
      </c>
      <c r="C17" s="373">
        <v>1.7601154626092175</v>
      </c>
      <c r="D17" s="363">
        <v>12</v>
      </c>
      <c r="E17" s="365">
        <v>558.1395348837209</v>
      </c>
      <c r="F17" s="368">
        <v>84.456649437728245</v>
      </c>
      <c r="G17" s="368">
        <v>12</v>
      </c>
      <c r="H17" s="368">
        <v>3000</v>
      </c>
      <c r="I17" s="368">
        <v>691.32664305764195</v>
      </c>
      <c r="J17" s="383">
        <v>12</v>
      </c>
      <c r="K17" s="363">
        <v>727.27272727272737</v>
      </c>
      <c r="L17" s="368">
        <v>576.10850857986884</v>
      </c>
      <c r="M17" s="369">
        <v>12.000000000000002</v>
      </c>
      <c r="N17" s="363">
        <v>827.58620689655163</v>
      </c>
      <c r="O17" s="368">
        <v>-1116.2005849840409</v>
      </c>
      <c r="P17" s="383">
        <v>11.999999999999998</v>
      </c>
      <c r="Q17" s="363">
        <v>857.14285714285722</v>
      </c>
      <c r="R17" s="368">
        <v>-131.96038979486005</v>
      </c>
      <c r="S17" s="383">
        <v>12</v>
      </c>
      <c r="T17" s="363">
        <v>413.79310344827582</v>
      </c>
      <c r="U17" s="363">
        <v>482.34932022107927</v>
      </c>
      <c r="V17" s="369">
        <v>11.999999999999998</v>
      </c>
      <c r="W17" s="363">
        <v>20000</v>
      </c>
      <c r="X17" s="363">
        <v>612.28653442156883</v>
      </c>
      <c r="Y17" s="369">
        <v>12</v>
      </c>
      <c r="Z17" s="368"/>
      <c r="AA17" s="368"/>
      <c r="AB17" s="368"/>
      <c r="AC17" s="368"/>
      <c r="AD17" s="368"/>
      <c r="AE17" s="368"/>
      <c r="AF17" s="368"/>
      <c r="AG17" s="368"/>
      <c r="AH17" s="368"/>
      <c r="AI17" s="368"/>
      <c r="AJ17" s="368"/>
      <c r="AK17" s="368"/>
      <c r="AL17" s="368"/>
      <c r="AM17" s="368"/>
      <c r="AN17" s="368"/>
      <c r="AO17" s="368"/>
      <c r="AP17" s="368"/>
      <c r="AQ17" s="368"/>
      <c r="AR17" s="368"/>
      <c r="AS17" s="368"/>
      <c r="AT17" s="368"/>
    </row>
    <row r="18" spans="2:46" ht="15" customHeight="1">
      <c r="B18" s="26">
        <v>2.1666666666666665</v>
      </c>
      <c r="C18" s="373">
        <v>1.90678188682853</v>
      </c>
      <c r="D18" s="363">
        <v>13</v>
      </c>
      <c r="E18" s="365">
        <v>604.65116279069764</v>
      </c>
      <c r="F18" s="368">
        <v>89.439020183215035</v>
      </c>
      <c r="G18" s="368">
        <v>13</v>
      </c>
      <c r="H18" s="368">
        <v>3250</v>
      </c>
      <c r="I18" s="368">
        <v>724.7359380837936</v>
      </c>
      <c r="J18" s="383">
        <v>13</v>
      </c>
      <c r="K18" s="363">
        <v>787.87878787878799</v>
      </c>
      <c r="L18" s="368">
        <v>622.5440201782028</v>
      </c>
      <c r="M18" s="369">
        <v>13.000000000000004</v>
      </c>
      <c r="N18" s="363">
        <v>896.55172413793093</v>
      </c>
      <c r="O18" s="368">
        <v>-1330.3648656167691</v>
      </c>
      <c r="P18" s="383">
        <v>13</v>
      </c>
      <c r="Q18" s="363">
        <v>928.57142857142867</v>
      </c>
      <c r="R18" s="368">
        <v>-204.29036255293414</v>
      </c>
      <c r="S18" s="383">
        <v>13.000000000000002</v>
      </c>
      <c r="T18" s="363">
        <v>448.27586206896547</v>
      </c>
      <c r="U18" s="363">
        <v>520.95005170650711</v>
      </c>
      <c r="V18" s="369">
        <v>13</v>
      </c>
      <c r="W18" s="363">
        <v>21666.666666666668</v>
      </c>
      <c r="X18" s="363">
        <v>663.25109851419302</v>
      </c>
      <c r="Y18" s="369">
        <v>13</v>
      </c>
      <c r="Z18" s="368"/>
      <c r="AA18" s="368"/>
      <c r="AB18" s="368"/>
      <c r="AC18" s="368"/>
      <c r="AD18" s="368"/>
      <c r="AE18" s="368"/>
      <c r="AF18" s="368"/>
      <c r="AG18" s="368"/>
      <c r="AH18" s="368"/>
      <c r="AI18" s="368"/>
      <c r="AJ18" s="368"/>
      <c r="AK18" s="368"/>
      <c r="AL18" s="368"/>
      <c r="AM18" s="368"/>
      <c r="AN18" s="368"/>
      <c r="AO18" s="368"/>
      <c r="AP18" s="368"/>
      <c r="AQ18" s="368"/>
      <c r="AR18" s="368"/>
      <c r="AS18" s="368"/>
      <c r="AT18" s="368"/>
    </row>
    <row r="19" spans="2:46" ht="15" customHeight="1">
      <c r="B19" s="26">
        <v>2.333333333333333</v>
      </c>
      <c r="C19" s="373">
        <v>2.0534467934583875</v>
      </c>
      <c r="D19" s="363">
        <v>13.999999999999998</v>
      </c>
      <c r="E19" s="365">
        <v>651.16279069767438</v>
      </c>
      <c r="F19" s="368">
        <v>94.105131948036572</v>
      </c>
      <c r="G19" s="368">
        <v>14</v>
      </c>
      <c r="H19" s="368">
        <v>3500</v>
      </c>
      <c r="I19" s="368">
        <v>754.42196256194757</v>
      </c>
      <c r="J19" s="383">
        <v>13.999999999999998</v>
      </c>
      <c r="K19" s="363">
        <v>848.48484848484861</v>
      </c>
      <c r="L19" s="368">
        <v>668.73745011756432</v>
      </c>
      <c r="M19" s="369">
        <v>14.000000000000004</v>
      </c>
      <c r="N19" s="363">
        <v>965.51724137931024</v>
      </c>
      <c r="O19" s="368">
        <v>-1563.1672332060186</v>
      </c>
      <c r="P19" s="383">
        <v>13.999999999999998</v>
      </c>
      <c r="Q19" s="363">
        <v>1000.0000000000001</v>
      </c>
      <c r="R19" s="368">
        <v>-286.05622355846992</v>
      </c>
      <c r="S19" s="383">
        <v>14.000000000000002</v>
      </c>
      <c r="T19" s="363">
        <v>482.75862068965512</v>
      </c>
      <c r="U19" s="363">
        <v>559.30539162275613</v>
      </c>
      <c r="V19" s="369">
        <v>13.999999999999998</v>
      </c>
      <c r="W19" s="363">
        <v>23333.333333333336</v>
      </c>
      <c r="X19" s="363">
        <v>714.20653741053434</v>
      </c>
      <c r="Y19" s="369">
        <v>14</v>
      </c>
      <c r="Z19" s="368"/>
      <c r="AA19" s="368"/>
      <c r="AB19" s="368"/>
      <c r="AC19" s="368"/>
      <c r="AD19" s="368"/>
      <c r="AE19" s="368"/>
      <c r="AF19" s="368"/>
      <c r="AG19" s="368"/>
      <c r="AH19" s="368"/>
      <c r="AI19" s="368"/>
      <c r="AJ19" s="368"/>
      <c r="AK19" s="368"/>
      <c r="AL19" s="368"/>
      <c r="AM19" s="368"/>
      <c r="AN19" s="368"/>
      <c r="AO19" s="368"/>
      <c r="AP19" s="368"/>
      <c r="AQ19" s="368"/>
      <c r="AR19" s="368"/>
      <c r="AS19" s="368"/>
      <c r="AT19" s="368"/>
    </row>
    <row r="20" spans="2:46" ht="15" customHeight="1">
      <c r="B20" s="26">
        <v>2.4999999999999996</v>
      </c>
      <c r="C20" s="373">
        <v>2.2001101824987908</v>
      </c>
      <c r="D20" s="363">
        <v>14.999999999999998</v>
      </c>
      <c r="E20" s="365">
        <v>697.67441860465112</v>
      </c>
      <c r="F20" s="368">
        <v>98.454984732192912</v>
      </c>
      <c r="G20" s="368">
        <v>15</v>
      </c>
      <c r="H20" s="368">
        <v>3750</v>
      </c>
      <c r="I20" s="368">
        <v>780.38471649210385</v>
      </c>
      <c r="J20" s="383">
        <v>15</v>
      </c>
      <c r="K20" s="363">
        <v>909.09090909090924</v>
      </c>
      <c r="L20" s="368">
        <v>714.68879839795295</v>
      </c>
      <c r="M20" s="369">
        <v>15.000000000000004</v>
      </c>
      <c r="N20" s="363">
        <v>1034.4827586206895</v>
      </c>
      <c r="O20" s="368">
        <v>-1814.6076877517903</v>
      </c>
      <c r="P20" s="383">
        <v>14.999999999999998</v>
      </c>
      <c r="Q20" s="363">
        <v>1071.4285714285716</v>
      </c>
      <c r="R20" s="368">
        <v>-377.25797281146765</v>
      </c>
      <c r="S20" s="383">
        <v>15.000000000000002</v>
      </c>
      <c r="T20" s="363">
        <v>517.24137931034477</v>
      </c>
      <c r="U20" s="363">
        <v>597.41533996982628</v>
      </c>
      <c r="V20" s="369">
        <v>14.999999999999998</v>
      </c>
      <c r="W20" s="363">
        <v>25000.000000000004</v>
      </c>
      <c r="X20" s="363">
        <v>765.15285111059245</v>
      </c>
      <c r="Y20" s="369">
        <v>15.000000000000002</v>
      </c>
      <c r="Z20" s="368"/>
      <c r="AA20" s="368"/>
      <c r="AB20" s="368"/>
      <c r="AC20" s="368"/>
      <c r="AD20" s="368"/>
      <c r="AE20" s="368"/>
      <c r="AF20" s="368"/>
      <c r="AG20" s="368"/>
      <c r="AH20" s="368"/>
      <c r="AI20" s="368"/>
      <c r="AJ20" s="368"/>
      <c r="AK20" s="368"/>
      <c r="AL20" s="368"/>
      <c r="AM20" s="368"/>
      <c r="AN20" s="368"/>
      <c r="AO20" s="368"/>
      <c r="AP20" s="368"/>
      <c r="AQ20" s="368"/>
      <c r="AR20" s="368"/>
      <c r="AS20" s="368"/>
      <c r="AT20" s="368"/>
    </row>
    <row r="21" spans="2:46" ht="15" customHeight="1">
      <c r="B21" s="26">
        <v>2.6666666666666661</v>
      </c>
      <c r="C21" s="373">
        <v>2.3467720539497385</v>
      </c>
      <c r="D21" s="363">
        <v>15.999999999999996</v>
      </c>
      <c r="E21" s="365">
        <v>744.18604651162786</v>
      </c>
      <c r="F21" s="368">
        <v>102.48857853568404</v>
      </c>
      <c r="G21" s="368">
        <v>16</v>
      </c>
      <c r="H21" s="368">
        <v>4000</v>
      </c>
      <c r="I21" s="368">
        <v>802.62419987426244</v>
      </c>
      <c r="J21" s="383">
        <v>16</v>
      </c>
      <c r="K21" s="363">
        <v>969.69696969696986</v>
      </c>
      <c r="L21" s="368">
        <v>760.39806501936914</v>
      </c>
      <c r="M21" s="369">
        <v>16.000000000000004</v>
      </c>
      <c r="N21" s="363">
        <v>1103.4482758620688</v>
      </c>
      <c r="O21" s="368">
        <v>-2084.6862292540827</v>
      </c>
      <c r="P21" s="383">
        <v>15.999999999999996</v>
      </c>
      <c r="Q21" s="363">
        <v>1142.8571428571429</v>
      </c>
      <c r="R21" s="368">
        <v>-477.89561031192704</v>
      </c>
      <c r="S21" s="383">
        <v>16</v>
      </c>
      <c r="T21" s="363">
        <v>551.72413793103442</v>
      </c>
      <c r="U21" s="363">
        <v>635.27989674771754</v>
      </c>
      <c r="V21" s="369">
        <v>15.999999999999996</v>
      </c>
      <c r="W21" s="363">
        <v>26666.666666666672</v>
      </c>
      <c r="X21" s="363">
        <v>816.09003961436781</v>
      </c>
      <c r="Y21" s="369">
        <v>16.000000000000004</v>
      </c>
      <c r="Z21" s="368"/>
      <c r="AA21" s="368"/>
      <c r="AB21" s="368"/>
      <c r="AC21" s="368"/>
      <c r="AD21" s="368"/>
      <c r="AE21" s="368"/>
      <c r="AF21" s="368"/>
      <c r="AG21" s="368"/>
      <c r="AH21" s="368"/>
      <c r="AI21" s="368"/>
      <c r="AJ21" s="368"/>
      <c r="AK21" s="368"/>
      <c r="AL21" s="368"/>
      <c r="AM21" s="368"/>
      <c r="AN21" s="368"/>
      <c r="AO21" s="368"/>
      <c r="AP21" s="368"/>
      <c r="AQ21" s="368"/>
      <c r="AR21" s="368"/>
      <c r="AS21" s="368"/>
      <c r="AT21" s="368"/>
    </row>
    <row r="22" spans="2:46" ht="15" customHeight="1">
      <c r="B22" s="26">
        <v>2.8333333333333326</v>
      </c>
      <c r="C22" s="373">
        <v>2.4934324078112318</v>
      </c>
      <c r="D22" s="363">
        <v>16.999999999999993</v>
      </c>
      <c r="E22" s="365">
        <v>790.69767441860461</v>
      </c>
      <c r="F22" s="368">
        <v>106.20591335850993</v>
      </c>
      <c r="G22" s="368">
        <v>17</v>
      </c>
      <c r="H22" s="368">
        <v>4250</v>
      </c>
      <c r="I22" s="368">
        <v>821.14041270842324</v>
      </c>
      <c r="J22" s="383">
        <v>16.999999999999996</v>
      </c>
      <c r="K22" s="363">
        <v>1030.3030303030305</v>
      </c>
      <c r="L22" s="368">
        <v>805.86524998181278</v>
      </c>
      <c r="M22" s="369">
        <v>17.000000000000004</v>
      </c>
      <c r="N22" s="363">
        <v>1172.4137931034481</v>
      </c>
      <c r="O22" s="368">
        <v>-2373.4028577128975</v>
      </c>
      <c r="P22" s="383">
        <v>16.999999999999996</v>
      </c>
      <c r="Q22" s="363">
        <v>1214.2857142857142</v>
      </c>
      <c r="R22" s="368">
        <v>-587.96913605984821</v>
      </c>
      <c r="S22" s="383">
        <v>16.999999999999996</v>
      </c>
      <c r="T22" s="363">
        <v>586.20689655172407</v>
      </c>
      <c r="U22" s="363">
        <v>672.89906195643016</v>
      </c>
      <c r="V22" s="369">
        <v>16.999999999999996</v>
      </c>
      <c r="W22" s="363">
        <v>28333.333333333339</v>
      </c>
      <c r="X22" s="363">
        <v>867.01810292185974</v>
      </c>
      <c r="Y22" s="369">
        <v>17</v>
      </c>
      <c r="Z22" s="368"/>
      <c r="AA22" s="368"/>
      <c r="AB22" s="368"/>
      <c r="AC22" s="368"/>
      <c r="AD22" s="368"/>
      <c r="AE22" s="368"/>
      <c r="AF22" s="368"/>
      <c r="AG22" s="368"/>
      <c r="AH22" s="368"/>
      <c r="AI22" s="368"/>
      <c r="AJ22" s="368"/>
      <c r="AK22" s="368"/>
      <c r="AL22" s="368"/>
      <c r="AM22" s="368"/>
      <c r="AN22" s="368"/>
      <c r="AO22" s="368"/>
      <c r="AP22" s="368"/>
      <c r="AQ22" s="368"/>
      <c r="AR22" s="368"/>
      <c r="AS22" s="368"/>
      <c r="AT22" s="368"/>
    </row>
    <row r="23" spans="2:46" ht="15" customHeight="1">
      <c r="B23" s="26">
        <v>2.9999999999999991</v>
      </c>
      <c r="C23" s="373">
        <v>2.6400912440832713</v>
      </c>
      <c r="D23" s="363">
        <v>17.999999999999996</v>
      </c>
      <c r="E23" s="365">
        <v>837.20930232558135</v>
      </c>
      <c r="F23" s="368">
        <v>109.60698920067063</v>
      </c>
      <c r="G23" s="368">
        <v>18</v>
      </c>
      <c r="H23" s="368">
        <v>4500</v>
      </c>
      <c r="I23" s="368">
        <v>835.93335499458647</v>
      </c>
      <c r="J23" s="383">
        <v>18</v>
      </c>
      <c r="K23" s="363">
        <v>1090.909090909091</v>
      </c>
      <c r="L23" s="368">
        <v>851.09035328528375</v>
      </c>
      <c r="M23" s="369">
        <v>18.000000000000004</v>
      </c>
      <c r="N23" s="363">
        <v>1241.3793103448274</v>
      </c>
      <c r="O23" s="368">
        <v>-2680.7575731282359</v>
      </c>
      <c r="P23" s="383">
        <v>18</v>
      </c>
      <c r="Q23" s="363">
        <v>1285.7142857142856</v>
      </c>
      <c r="R23" s="368">
        <v>-707.47855005523195</v>
      </c>
      <c r="S23" s="383">
        <v>18</v>
      </c>
      <c r="T23" s="363">
        <v>620.68965517241372</v>
      </c>
      <c r="U23" s="363">
        <v>710.27283559596412</v>
      </c>
      <c r="V23" s="369">
        <v>18</v>
      </c>
      <c r="W23" s="363">
        <v>30000.000000000007</v>
      </c>
      <c r="X23" s="363">
        <v>917.93704103306902</v>
      </c>
      <c r="Y23" s="369">
        <v>18.000000000000004</v>
      </c>
      <c r="Z23" s="368"/>
      <c r="AA23" s="368"/>
      <c r="AB23" s="368"/>
      <c r="AC23" s="368"/>
      <c r="AD23" s="368"/>
      <c r="AE23" s="368"/>
      <c r="AF23" s="368"/>
      <c r="AG23" s="368"/>
      <c r="AH23" s="368"/>
      <c r="AI23" s="368"/>
      <c r="AJ23" s="368"/>
      <c r="AK23" s="368"/>
      <c r="AL23" s="368"/>
      <c r="AM23" s="368"/>
      <c r="AN23" s="368"/>
      <c r="AO23" s="368"/>
      <c r="AP23" s="368"/>
      <c r="AQ23" s="368"/>
      <c r="AR23" s="368"/>
      <c r="AS23" s="368"/>
      <c r="AT23" s="368"/>
    </row>
    <row r="24" spans="2:46" ht="15" customHeight="1">
      <c r="B24" s="26">
        <v>3.1666666666666656</v>
      </c>
      <c r="C24" s="373">
        <v>2.7867485627658546</v>
      </c>
      <c r="D24" s="363">
        <v>18.999999999999993</v>
      </c>
      <c r="E24" s="365">
        <v>883.72093023255809</v>
      </c>
      <c r="F24" s="368">
        <v>112.69180606216611</v>
      </c>
      <c r="G24" s="368">
        <v>19</v>
      </c>
      <c r="H24" s="368">
        <v>4750</v>
      </c>
      <c r="I24" s="368">
        <v>847.00302673275189</v>
      </c>
      <c r="J24" s="383">
        <v>19</v>
      </c>
      <c r="K24" s="363">
        <v>1151.5151515151515</v>
      </c>
      <c r="L24" s="368">
        <v>896.07337492978195</v>
      </c>
      <c r="M24" s="369">
        <v>19</v>
      </c>
      <c r="N24" s="363">
        <v>1310.3448275862067</v>
      </c>
      <c r="O24" s="368">
        <v>-3006.7503755000944</v>
      </c>
      <c r="P24" s="383">
        <v>19</v>
      </c>
      <c r="Q24" s="363">
        <v>1357.1428571428569</v>
      </c>
      <c r="R24" s="368">
        <v>-836.42385229807667</v>
      </c>
      <c r="S24" s="383">
        <v>18.999999999999996</v>
      </c>
      <c r="T24" s="363">
        <v>655.17241379310337</v>
      </c>
      <c r="U24" s="363">
        <v>747.40121766631921</v>
      </c>
      <c r="V24" s="369">
        <v>19</v>
      </c>
      <c r="W24" s="363">
        <v>31666.666666666675</v>
      </c>
      <c r="X24" s="363">
        <v>968.84685394799487</v>
      </c>
      <c r="Y24" s="369">
        <v>19.000000000000004</v>
      </c>
      <c r="Z24" s="368"/>
      <c r="AA24" s="368"/>
      <c r="AB24" s="368"/>
      <c r="AC24" s="368"/>
      <c r="AD24" s="368"/>
      <c r="AE24" s="368"/>
      <c r="AF24" s="368"/>
      <c r="AG24" s="368"/>
      <c r="AH24" s="368"/>
      <c r="AI24" s="368"/>
      <c r="AJ24" s="368"/>
      <c r="AK24" s="368"/>
      <c r="AL24" s="368"/>
      <c r="AM24" s="368"/>
      <c r="AN24" s="368"/>
      <c r="AO24" s="368"/>
      <c r="AP24" s="368"/>
      <c r="AQ24" s="368"/>
      <c r="AR24" s="368"/>
      <c r="AS24" s="368"/>
      <c r="AT24" s="368"/>
    </row>
    <row r="25" spans="2:46" ht="15" customHeight="1">
      <c r="B25" s="26">
        <v>3.3333333333333321</v>
      </c>
      <c r="C25" s="373">
        <v>2.9334043638589846</v>
      </c>
      <c r="D25" s="363">
        <v>19.999999999999993</v>
      </c>
      <c r="E25" s="365">
        <v>930.23255813953483</v>
      </c>
      <c r="F25" s="368">
        <v>115.46036394299635</v>
      </c>
      <c r="G25" s="368">
        <v>20</v>
      </c>
      <c r="H25" s="368">
        <v>5000</v>
      </c>
      <c r="I25" s="368">
        <v>854.34942792291974</v>
      </c>
      <c r="J25" s="383">
        <v>20</v>
      </c>
      <c r="K25" s="363">
        <v>1212.121212121212</v>
      </c>
      <c r="L25" s="368">
        <v>940.81431491530782</v>
      </c>
      <c r="M25" s="369">
        <v>20</v>
      </c>
      <c r="N25" s="363">
        <v>1379.3103448275861</v>
      </c>
      <c r="O25" s="368">
        <v>-3351.3812648284725</v>
      </c>
      <c r="P25" s="383">
        <v>19.999999999999996</v>
      </c>
      <c r="Q25" s="363">
        <v>1428.5714285714282</v>
      </c>
      <c r="R25" s="368">
        <v>-974.80504278838328</v>
      </c>
      <c r="S25" s="383">
        <v>19.999999999999993</v>
      </c>
      <c r="T25" s="363">
        <v>689.65517241379303</v>
      </c>
      <c r="U25" s="363">
        <v>784.28420816749542</v>
      </c>
      <c r="V25" s="369">
        <v>19.999999999999996</v>
      </c>
      <c r="W25" s="363">
        <v>33333.333333333343</v>
      </c>
      <c r="X25" s="363">
        <v>1019.747541666638</v>
      </c>
      <c r="Y25" s="369">
        <v>20.000000000000004</v>
      </c>
      <c r="Z25" s="368"/>
      <c r="AA25" s="368"/>
      <c r="AB25" s="368"/>
      <c r="AC25" s="368"/>
      <c r="AD25" s="368"/>
      <c r="AE25" s="368"/>
      <c r="AF25" s="368"/>
      <c r="AG25" s="368"/>
      <c r="AH25" s="368"/>
      <c r="AI25" s="368"/>
      <c r="AJ25" s="368"/>
      <c r="AK25" s="368"/>
      <c r="AL25" s="368"/>
      <c r="AM25" s="368"/>
      <c r="AN25" s="368"/>
      <c r="AO25" s="368"/>
      <c r="AP25" s="368"/>
      <c r="AQ25" s="368"/>
      <c r="AR25" s="368"/>
      <c r="AS25" s="368"/>
      <c r="AT25" s="368"/>
    </row>
    <row r="26" spans="2:46" ht="15" customHeight="1">
      <c r="B26" s="26">
        <v>3.4999999999999987</v>
      </c>
      <c r="C26" s="373">
        <v>3.0800586473626588</v>
      </c>
      <c r="D26" s="363">
        <v>20.999999999999989</v>
      </c>
      <c r="E26" s="365">
        <v>976.74418604651157</v>
      </c>
      <c r="F26" s="368">
        <v>117.91266284316139</v>
      </c>
      <c r="G26" s="368">
        <v>21</v>
      </c>
      <c r="H26" s="368">
        <v>5250</v>
      </c>
      <c r="I26" s="368">
        <v>857.97255856508968</v>
      </c>
      <c r="J26" s="383">
        <v>20.999999999999996</v>
      </c>
      <c r="K26" s="363">
        <v>1272.7272727272725</v>
      </c>
      <c r="L26" s="368">
        <v>985.31317324186091</v>
      </c>
      <c r="M26" s="369">
        <v>20.999999999999996</v>
      </c>
      <c r="N26" s="363">
        <v>1448.2758620689654</v>
      </c>
      <c r="O26" s="368">
        <v>-3714.6502411133747</v>
      </c>
      <c r="P26" s="383">
        <v>20.999999999999996</v>
      </c>
      <c r="Q26" s="363">
        <v>1499.9999999999995</v>
      </c>
      <c r="R26" s="368">
        <v>-1122.6221215261523</v>
      </c>
      <c r="S26" s="383">
        <v>20.999999999999993</v>
      </c>
      <c r="T26" s="363">
        <v>724.13793103448268</v>
      </c>
      <c r="U26" s="363">
        <v>820.92180709949287</v>
      </c>
      <c r="V26" s="369">
        <v>20.999999999999996</v>
      </c>
      <c r="W26" s="363">
        <v>35000.000000000007</v>
      </c>
      <c r="X26" s="363">
        <v>1070.6391041889976</v>
      </c>
      <c r="Y26" s="369">
        <v>21.000000000000004</v>
      </c>
      <c r="Z26" s="368"/>
      <c r="AA26" s="368"/>
      <c r="AB26" s="368"/>
      <c r="AC26" s="368"/>
      <c r="AD26" s="368"/>
      <c r="AE26" s="368"/>
      <c r="AF26" s="368"/>
      <c r="AG26" s="368"/>
      <c r="AH26" s="368"/>
      <c r="AI26" s="368"/>
      <c r="AJ26" s="368"/>
      <c r="AK26" s="368"/>
      <c r="AL26" s="368"/>
      <c r="AM26" s="368"/>
      <c r="AN26" s="368"/>
      <c r="AO26" s="368"/>
      <c r="AP26" s="368"/>
      <c r="AQ26" s="368"/>
      <c r="AR26" s="368"/>
      <c r="AS26" s="368"/>
      <c r="AT26" s="368"/>
    </row>
    <row r="27" spans="2:46" ht="15" customHeight="1">
      <c r="B27" s="26">
        <v>3.6666666666666652</v>
      </c>
      <c r="C27" s="373">
        <v>3.2267114132768793</v>
      </c>
      <c r="D27" s="363">
        <v>21.999999999999993</v>
      </c>
      <c r="E27" s="365">
        <v>1023.2558139534883</v>
      </c>
      <c r="F27" s="368">
        <v>120.04870276266121</v>
      </c>
      <c r="G27" s="368">
        <v>22</v>
      </c>
      <c r="H27" s="368">
        <v>5500</v>
      </c>
      <c r="I27" s="368">
        <v>857.87241865926194</v>
      </c>
      <c r="J27" s="383">
        <v>22</v>
      </c>
      <c r="K27" s="363">
        <v>1333.333333333333</v>
      </c>
      <c r="L27" s="368">
        <v>1029.5699499094414</v>
      </c>
      <c r="M27" s="369">
        <v>21.999999999999996</v>
      </c>
      <c r="N27" s="363">
        <v>1517.2413793103447</v>
      </c>
      <c r="O27" s="368">
        <v>-4096.5573043547993</v>
      </c>
      <c r="P27" s="383">
        <v>22</v>
      </c>
      <c r="Q27" s="363">
        <v>1571.4285714285709</v>
      </c>
      <c r="R27" s="368">
        <v>-1279.875088511383</v>
      </c>
      <c r="S27" s="383">
        <v>21.999999999999993</v>
      </c>
      <c r="T27" s="363">
        <v>758.62068965517233</v>
      </c>
      <c r="U27" s="363">
        <v>857.31401446231166</v>
      </c>
      <c r="V27" s="369">
        <v>22</v>
      </c>
      <c r="W27" s="363">
        <v>36666.666666666672</v>
      </c>
      <c r="X27" s="363">
        <v>1121.5215415150747</v>
      </c>
      <c r="Y27" s="369">
        <v>22.000000000000004</v>
      </c>
      <c r="Z27" s="368"/>
      <c r="AA27" s="368"/>
      <c r="AB27" s="368"/>
      <c r="AC27" s="368"/>
      <c r="AD27" s="368"/>
      <c r="AE27" s="368"/>
      <c r="AF27" s="368"/>
      <c r="AG27" s="368"/>
      <c r="AH27" s="368"/>
      <c r="AI27" s="368"/>
      <c r="AJ27" s="368"/>
      <c r="AK27" s="368"/>
      <c r="AL27" s="368"/>
      <c r="AM27" s="368"/>
      <c r="AN27" s="368"/>
      <c r="AO27" s="368"/>
      <c r="AP27" s="368"/>
      <c r="AQ27" s="368"/>
      <c r="AR27" s="368"/>
      <c r="AS27" s="368"/>
      <c r="AT27" s="368"/>
    </row>
    <row r="28" spans="2:46" ht="15" customHeight="1">
      <c r="B28" s="26">
        <v>3.8333333333333317</v>
      </c>
      <c r="C28" s="373">
        <v>3.3733626616016443</v>
      </c>
      <c r="D28" s="363">
        <v>22.999999999999989</v>
      </c>
      <c r="E28" s="365">
        <v>1069.7674418604652</v>
      </c>
      <c r="F28" s="368">
        <v>121.8684837014958</v>
      </c>
      <c r="G28" s="368">
        <v>23.000000000000004</v>
      </c>
      <c r="H28" s="368">
        <v>5750</v>
      </c>
      <c r="I28" s="368">
        <v>854.04900820543651</v>
      </c>
      <c r="J28" s="383">
        <v>23</v>
      </c>
      <c r="K28" s="363">
        <v>1393.9393939393935</v>
      </c>
      <c r="L28" s="368">
        <v>1073.5846449180497</v>
      </c>
      <c r="M28" s="369">
        <v>22.999999999999996</v>
      </c>
      <c r="N28" s="363">
        <v>1586.206896551724</v>
      </c>
      <c r="O28" s="368">
        <v>-4497.1024545527434</v>
      </c>
      <c r="P28" s="383">
        <v>22.999999999999996</v>
      </c>
      <c r="Q28" s="363">
        <v>1642.8571428571422</v>
      </c>
      <c r="R28" s="368">
        <v>-1446.5639437440752</v>
      </c>
      <c r="S28" s="383">
        <v>22.999999999999989</v>
      </c>
      <c r="T28" s="363">
        <v>793.10344827586198</v>
      </c>
      <c r="U28" s="363">
        <v>893.46083025595146</v>
      </c>
      <c r="V28" s="369">
        <v>22.999999999999996</v>
      </c>
      <c r="W28" s="363">
        <v>38333.333333333336</v>
      </c>
      <c r="X28" s="363">
        <v>1172.3948536448684</v>
      </c>
      <c r="Y28" s="369">
        <v>23</v>
      </c>
      <c r="Z28" s="368"/>
      <c r="AA28" s="368"/>
      <c r="AB28" s="368"/>
      <c r="AC28" s="368"/>
      <c r="AD28" s="368"/>
      <c r="AE28" s="368"/>
      <c r="AF28" s="368"/>
      <c r="AG28" s="368"/>
      <c r="AH28" s="368"/>
      <c r="AI28" s="368"/>
      <c r="AJ28" s="368"/>
      <c r="AK28" s="368"/>
      <c r="AL28" s="368"/>
      <c r="AM28" s="368"/>
      <c r="AN28" s="368"/>
      <c r="AO28" s="368"/>
      <c r="AP28" s="368"/>
      <c r="AQ28" s="368"/>
      <c r="AR28" s="368"/>
      <c r="AS28" s="368"/>
      <c r="AT28" s="368"/>
    </row>
    <row r="29" spans="2:46" ht="15" customHeight="1">
      <c r="B29" s="26">
        <v>3.9999999999999982</v>
      </c>
      <c r="C29" s="373">
        <v>3.5200123923369548</v>
      </c>
      <c r="D29" s="363">
        <v>23.999999999999989</v>
      </c>
      <c r="E29" s="365">
        <v>1116.2790697674418</v>
      </c>
      <c r="F29" s="368">
        <v>123.37200565966518</v>
      </c>
      <c r="G29" s="368">
        <v>24</v>
      </c>
      <c r="H29" s="368">
        <v>6000</v>
      </c>
      <c r="I29" s="368">
        <v>846.50232720361339</v>
      </c>
      <c r="J29" s="383">
        <v>24</v>
      </c>
      <c r="K29" s="363">
        <v>1454.545454545454</v>
      </c>
      <c r="L29" s="368">
        <v>1117.357258267685</v>
      </c>
      <c r="M29" s="369">
        <v>23.999999999999993</v>
      </c>
      <c r="N29" s="363">
        <v>1655.1724137931033</v>
      </c>
      <c r="O29" s="368">
        <v>-4916.2856917072104</v>
      </c>
      <c r="P29" s="383">
        <v>23.999999999999996</v>
      </c>
      <c r="Q29" s="363">
        <v>1714.2857142857135</v>
      </c>
      <c r="R29" s="368">
        <v>-1622.6886872242299</v>
      </c>
      <c r="S29" s="383">
        <v>23.999999999999989</v>
      </c>
      <c r="T29" s="363">
        <v>827.58620689655163</v>
      </c>
      <c r="U29" s="363">
        <v>929.36225448041262</v>
      </c>
      <c r="V29" s="369">
        <v>23.999999999999996</v>
      </c>
      <c r="W29" s="363">
        <v>40000</v>
      </c>
      <c r="X29" s="363">
        <v>1223.2590405783792</v>
      </c>
      <c r="Y29" s="369">
        <v>24</v>
      </c>
      <c r="Z29" s="368"/>
      <c r="AA29" s="368"/>
      <c r="AB29" s="368"/>
      <c r="AC29" s="368"/>
      <c r="AD29" s="368"/>
      <c r="AE29" s="368"/>
      <c r="AF29" s="368"/>
      <c r="AG29" s="368"/>
      <c r="AH29" s="368"/>
      <c r="AI29" s="368"/>
      <c r="AJ29" s="368"/>
      <c r="AK29" s="368"/>
      <c r="AL29" s="368"/>
      <c r="AM29" s="368"/>
      <c r="AN29" s="368"/>
      <c r="AO29" s="368"/>
      <c r="AP29" s="368"/>
      <c r="AQ29" s="368"/>
      <c r="AR29" s="368"/>
      <c r="AS29" s="368"/>
      <c r="AT29" s="368"/>
    </row>
    <row r="30" spans="2:46" ht="15" customHeight="1">
      <c r="B30" s="26">
        <v>4.1666666666666652</v>
      </c>
      <c r="C30" s="373">
        <v>3.6666606054828104</v>
      </c>
      <c r="D30" s="363">
        <v>24.999999999999989</v>
      </c>
      <c r="E30" s="365">
        <v>1162.7906976744184</v>
      </c>
      <c r="F30" s="368">
        <v>124.55926863716934</v>
      </c>
      <c r="G30" s="368">
        <v>24.999999999999996</v>
      </c>
      <c r="H30" s="368">
        <v>6250</v>
      </c>
      <c r="I30" s="368">
        <v>835.23237565379259</v>
      </c>
      <c r="J30" s="383">
        <v>24.999999999999996</v>
      </c>
      <c r="K30" s="363">
        <v>1515.1515151515146</v>
      </c>
      <c r="L30" s="368">
        <v>1160.8877899583474</v>
      </c>
      <c r="M30" s="369">
        <v>24.999999999999989</v>
      </c>
      <c r="N30" s="363">
        <v>1724.1379310344826</v>
      </c>
      <c r="O30" s="368">
        <v>-5354.1070158181992</v>
      </c>
      <c r="P30" s="383">
        <v>24.999999999999996</v>
      </c>
      <c r="Q30" s="363">
        <v>1785.7142857142849</v>
      </c>
      <c r="R30" s="368">
        <v>-1808.2493189518455</v>
      </c>
      <c r="S30" s="383">
        <v>24.999999999999986</v>
      </c>
      <c r="T30" s="363">
        <v>862.06896551724128</v>
      </c>
      <c r="U30" s="363">
        <v>965.01828713569489</v>
      </c>
      <c r="V30" s="369">
        <v>24.999999999999996</v>
      </c>
      <c r="W30" s="363">
        <v>41666.666666666664</v>
      </c>
      <c r="X30" s="363">
        <v>1274.1141023156067</v>
      </c>
      <c r="Y30" s="369">
        <v>24.999999999999996</v>
      </c>
      <c r="Z30" s="368"/>
      <c r="AA30" s="368"/>
      <c r="AB30" s="368"/>
      <c r="AC30" s="368"/>
      <c r="AD30" s="368"/>
      <c r="AE30" s="368"/>
      <c r="AF30" s="368"/>
      <c r="AG30" s="368"/>
      <c r="AH30" s="368"/>
      <c r="AI30" s="368"/>
      <c r="AJ30" s="368"/>
      <c r="AK30" s="368"/>
      <c r="AL30" s="368"/>
      <c r="AM30" s="368"/>
      <c r="AN30" s="368"/>
      <c r="AO30" s="368"/>
      <c r="AP30" s="368"/>
      <c r="AQ30" s="368"/>
      <c r="AR30" s="368"/>
      <c r="AS30" s="368"/>
      <c r="AT30" s="368"/>
    </row>
    <row r="31" spans="2:46" ht="15" customHeight="1">
      <c r="B31" s="26">
        <v>4.3333333333333321</v>
      </c>
      <c r="C31" s="373">
        <v>3.8133073010392122</v>
      </c>
      <c r="D31" s="363">
        <v>25.999999999999993</v>
      </c>
      <c r="E31" s="365">
        <v>1209.3023255813951</v>
      </c>
      <c r="F31" s="368">
        <v>125.4302726340083</v>
      </c>
      <c r="G31" s="368">
        <v>25.999999999999996</v>
      </c>
      <c r="H31" s="368">
        <v>6500</v>
      </c>
      <c r="I31" s="368">
        <v>820.23915355597399</v>
      </c>
      <c r="J31" s="383">
        <v>26</v>
      </c>
      <c r="K31" s="363">
        <v>1575.7575757575751</v>
      </c>
      <c r="L31" s="368">
        <v>1204.1762399900381</v>
      </c>
      <c r="M31" s="369">
        <v>25.999999999999993</v>
      </c>
      <c r="N31" s="363">
        <v>1793.1034482758619</v>
      </c>
      <c r="O31" s="368">
        <v>-5810.5664268857117</v>
      </c>
      <c r="P31" s="383">
        <v>26</v>
      </c>
      <c r="Q31" s="363">
        <v>1857.1428571428562</v>
      </c>
      <c r="R31" s="368">
        <v>-2003.2458389269234</v>
      </c>
      <c r="S31" s="383">
        <v>25.999999999999986</v>
      </c>
      <c r="T31" s="363">
        <v>896.55172413793093</v>
      </c>
      <c r="U31" s="363">
        <v>1000.4289282217986</v>
      </c>
      <c r="V31" s="369">
        <v>26</v>
      </c>
      <c r="W31" s="363">
        <v>43333.333333333328</v>
      </c>
      <c r="X31" s="363">
        <v>1324.9600388565514</v>
      </c>
      <c r="Y31" s="369">
        <v>25.999999999999996</v>
      </c>
      <c r="Z31" s="368"/>
      <c r="AA31" s="368"/>
      <c r="AB31" s="368"/>
      <c r="AC31" s="368"/>
      <c r="AD31" s="368"/>
      <c r="AE31" s="368"/>
      <c r="AF31" s="368"/>
      <c r="AG31" s="368"/>
      <c r="AH31" s="368"/>
      <c r="AI31" s="368"/>
      <c r="AJ31" s="368"/>
      <c r="AK31" s="368"/>
      <c r="AL31" s="368"/>
      <c r="AM31" s="368"/>
      <c r="AN31" s="368"/>
      <c r="AO31" s="368"/>
      <c r="AP31" s="368"/>
      <c r="AQ31" s="368"/>
      <c r="AR31" s="368"/>
      <c r="AS31" s="368"/>
      <c r="AT31" s="368"/>
    </row>
    <row r="32" spans="2:46" ht="15" customHeight="1">
      <c r="B32" s="26">
        <v>4.4999999999999991</v>
      </c>
      <c r="C32" s="373">
        <v>3.9599524790061595</v>
      </c>
      <c r="D32" s="363">
        <v>26.999999999999996</v>
      </c>
      <c r="E32" s="365">
        <v>1255.8139534883717</v>
      </c>
      <c r="F32" s="368">
        <v>125.98501765018203</v>
      </c>
      <c r="G32" s="368">
        <v>26.999999999999993</v>
      </c>
      <c r="H32" s="368">
        <v>6750</v>
      </c>
      <c r="I32" s="368">
        <v>801.5226609101577</v>
      </c>
      <c r="J32" s="383">
        <v>27</v>
      </c>
      <c r="K32" s="363">
        <v>1636.3636363636356</v>
      </c>
      <c r="L32" s="368">
        <v>1247.2226083627556</v>
      </c>
      <c r="M32" s="369">
        <v>26.999999999999989</v>
      </c>
      <c r="N32" s="363">
        <v>1862.0689655172412</v>
      </c>
      <c r="O32" s="368">
        <v>-6285.6639249097425</v>
      </c>
      <c r="P32" s="383">
        <v>26.999999999999996</v>
      </c>
      <c r="Q32" s="363">
        <v>1928.5714285714275</v>
      </c>
      <c r="R32" s="368">
        <v>-2207.6782471494635</v>
      </c>
      <c r="S32" s="383">
        <v>26.999999999999986</v>
      </c>
      <c r="T32" s="363">
        <v>931.03448275862058</v>
      </c>
      <c r="U32" s="363">
        <v>1035.5941777387231</v>
      </c>
      <c r="V32" s="369">
        <v>26.999999999999996</v>
      </c>
      <c r="W32" s="363">
        <v>44999.999999999993</v>
      </c>
      <c r="X32" s="363">
        <v>1375.7968502012129</v>
      </c>
      <c r="Y32" s="369">
        <v>26.999999999999993</v>
      </c>
      <c r="Z32" s="368"/>
      <c r="AA32" s="368"/>
      <c r="AB32" s="368"/>
      <c r="AC32" s="368"/>
      <c r="AD32" s="368"/>
      <c r="AE32" s="368"/>
      <c r="AF32" s="368"/>
      <c r="AG32" s="368"/>
      <c r="AH32" s="368"/>
      <c r="AI32" s="368"/>
      <c r="AJ32" s="368"/>
      <c r="AK32" s="368"/>
      <c r="AL32" s="368"/>
      <c r="AM32" s="368"/>
      <c r="AN32" s="368"/>
      <c r="AO32" s="368"/>
      <c r="AP32" s="368"/>
      <c r="AQ32" s="368"/>
      <c r="AR32" s="368"/>
      <c r="AS32" s="368"/>
      <c r="AT32" s="368"/>
    </row>
    <row r="33" spans="2:46" ht="15" customHeight="1">
      <c r="B33" s="26">
        <v>4.6666666666666661</v>
      </c>
      <c r="C33" s="373">
        <v>4.106596139383651</v>
      </c>
      <c r="D33" s="363">
        <v>27.999999999999996</v>
      </c>
      <c r="E33" s="365">
        <v>1302.3255813953483</v>
      </c>
      <c r="F33" s="368">
        <v>126.22350368569055</v>
      </c>
      <c r="G33" s="368">
        <v>27.999999999999989</v>
      </c>
      <c r="H33" s="368">
        <v>7000</v>
      </c>
      <c r="I33" s="368">
        <v>779.08289771634372</v>
      </c>
      <c r="J33" s="383">
        <v>27.999999999999996</v>
      </c>
      <c r="K33" s="363">
        <v>1696.9696969696961</v>
      </c>
      <c r="L33" s="368">
        <v>1290.0268950765005</v>
      </c>
      <c r="M33" s="369">
        <v>27.999999999999986</v>
      </c>
      <c r="N33" s="363">
        <v>1931.0344827586205</v>
      </c>
      <c r="O33" s="368">
        <v>-6779.3995098902969</v>
      </c>
      <c r="P33" s="383">
        <v>27.999999999999996</v>
      </c>
      <c r="Q33" s="363">
        <v>1999.9999999999989</v>
      </c>
      <c r="R33" s="368">
        <v>-2421.5465436194654</v>
      </c>
      <c r="S33" s="383">
        <v>27.999999999999982</v>
      </c>
      <c r="T33" s="363">
        <v>965.51724137931024</v>
      </c>
      <c r="U33" s="363">
        <v>1070.5140356864692</v>
      </c>
      <c r="V33" s="369">
        <v>27.999999999999996</v>
      </c>
      <c r="W33" s="363">
        <v>46666.666666666657</v>
      </c>
      <c r="X33" s="363">
        <v>1426.6245363495914</v>
      </c>
      <c r="Y33" s="369">
        <v>27.999999999999993</v>
      </c>
      <c r="Z33" s="368"/>
      <c r="AA33" s="368"/>
      <c r="AB33" s="368"/>
      <c r="AC33" s="368"/>
      <c r="AD33" s="368"/>
      <c r="AE33" s="368"/>
      <c r="AF33" s="368"/>
      <c r="AG33" s="368"/>
      <c r="AH33" s="368"/>
      <c r="AI33" s="368"/>
      <c r="AJ33" s="368"/>
      <c r="AK33" s="368"/>
      <c r="AL33" s="368"/>
      <c r="AM33" s="368"/>
      <c r="AN33" s="368"/>
      <c r="AO33" s="368"/>
      <c r="AP33" s="368"/>
      <c r="AQ33" s="368"/>
      <c r="AR33" s="368"/>
      <c r="AS33" s="368"/>
      <c r="AT33" s="368"/>
    </row>
    <row r="34" spans="2:46" ht="15" customHeight="1">
      <c r="B34" s="26">
        <v>4.833333333333333</v>
      </c>
      <c r="C34" s="373">
        <v>4.2532382821716874</v>
      </c>
      <c r="D34" s="363">
        <v>28.999999999999996</v>
      </c>
      <c r="E34" s="365">
        <v>1348.8372093023249</v>
      </c>
      <c r="F34" s="368">
        <v>126.14573074053384</v>
      </c>
      <c r="G34" s="368">
        <v>28.999999999999989</v>
      </c>
      <c r="H34" s="368">
        <v>7250</v>
      </c>
      <c r="I34" s="368">
        <v>752.91986397453218</v>
      </c>
      <c r="J34" s="383">
        <v>28.999999999999996</v>
      </c>
      <c r="K34" s="363">
        <v>1757.5757575757566</v>
      </c>
      <c r="L34" s="368">
        <v>1332.5891001312734</v>
      </c>
      <c r="M34" s="369">
        <v>28.999999999999989</v>
      </c>
      <c r="N34" s="363">
        <v>1999.9999999999998</v>
      </c>
      <c r="O34" s="368">
        <v>-7291.7731818273714</v>
      </c>
      <c r="P34" s="383">
        <v>28.999999999999996</v>
      </c>
      <c r="Q34" s="363">
        <v>2071.4285714285702</v>
      </c>
      <c r="R34" s="368">
        <v>-2644.850728336929</v>
      </c>
      <c r="S34" s="383">
        <v>28.999999999999982</v>
      </c>
      <c r="T34" s="363">
        <v>999.99999999999989</v>
      </c>
      <c r="U34" s="363">
        <v>1105.1885020650363</v>
      </c>
      <c r="V34" s="369">
        <v>28.999999999999996</v>
      </c>
      <c r="W34" s="363">
        <v>48333.333333333321</v>
      </c>
      <c r="X34" s="363">
        <v>1477.4430973016867</v>
      </c>
      <c r="Y34" s="369">
        <v>28.999999999999989</v>
      </c>
      <c r="Z34" s="368"/>
      <c r="AA34" s="368"/>
      <c r="AB34" s="368"/>
      <c r="AC34" s="368"/>
      <c r="AD34" s="368"/>
      <c r="AE34" s="368"/>
      <c r="AF34" s="368"/>
      <c r="AG34" s="368"/>
      <c r="AH34" s="368"/>
      <c r="AI34" s="368"/>
      <c r="AJ34" s="368"/>
      <c r="AK34" s="368"/>
      <c r="AL34" s="368"/>
      <c r="AM34" s="368"/>
      <c r="AN34" s="368"/>
      <c r="AO34" s="368"/>
      <c r="AP34" s="368"/>
      <c r="AQ34" s="368"/>
      <c r="AR34" s="368"/>
      <c r="AS34" s="368"/>
      <c r="AT34" s="368"/>
    </row>
    <row r="35" spans="2:46" ht="15" customHeight="1">
      <c r="B35" s="26">
        <v>5</v>
      </c>
      <c r="C35" s="373">
        <v>4.3998789073702707</v>
      </c>
      <c r="D35" s="363">
        <v>30</v>
      </c>
      <c r="E35" s="365">
        <v>1395.3488372093016</v>
      </c>
      <c r="F35" s="368">
        <v>125.75169881471193</v>
      </c>
      <c r="G35" s="368">
        <v>29.999999999999986</v>
      </c>
      <c r="H35" s="368">
        <v>7500</v>
      </c>
      <c r="I35" s="368">
        <v>723.0335596847226</v>
      </c>
      <c r="J35" s="383">
        <v>30</v>
      </c>
      <c r="K35" s="363">
        <v>1818.1818181818171</v>
      </c>
      <c r="L35" s="368">
        <v>1374.909223527073</v>
      </c>
      <c r="M35" s="369">
        <v>29.999999999999986</v>
      </c>
      <c r="N35" s="363">
        <v>2068.9655172413791</v>
      </c>
      <c r="O35" s="368">
        <v>-7822.7849407209696</v>
      </c>
      <c r="P35" s="383">
        <v>29.999999999999996</v>
      </c>
      <c r="Q35" s="363">
        <v>2142.8571428571418</v>
      </c>
      <c r="R35" s="368">
        <v>-2877.5908013018552</v>
      </c>
      <c r="S35" s="383">
        <v>29.999999999999986</v>
      </c>
      <c r="T35" s="363">
        <v>1034.4827586206895</v>
      </c>
      <c r="U35" s="363">
        <v>1139.6175768744247</v>
      </c>
      <c r="V35" s="369">
        <v>29.999999999999996</v>
      </c>
      <c r="W35" s="363">
        <v>49999.999999999985</v>
      </c>
      <c r="X35" s="363">
        <v>1528.2525330574992</v>
      </c>
      <c r="Y35" s="369">
        <v>29.999999999999989</v>
      </c>
      <c r="Z35" s="368"/>
      <c r="AA35" s="368"/>
      <c r="AB35" s="368"/>
      <c r="AC35" s="368"/>
      <c r="AD35" s="368"/>
      <c r="AE35" s="368"/>
      <c r="AF35" s="368"/>
      <c r="AG35" s="368"/>
      <c r="AH35" s="368"/>
      <c r="AI35" s="368"/>
      <c r="AJ35" s="368"/>
      <c r="AK35" s="368"/>
      <c r="AL35" s="368"/>
      <c r="AM35" s="368"/>
      <c r="AN35" s="368"/>
      <c r="AO35" s="368"/>
      <c r="AP35" s="368"/>
      <c r="AQ35" s="368"/>
      <c r="AR35" s="368"/>
      <c r="AS35" s="368"/>
      <c r="AT35" s="368"/>
    </row>
    <row r="36" spans="2:46" ht="15" customHeight="1">
      <c r="B36" s="26">
        <v>5.166666666666667</v>
      </c>
      <c r="C36" s="373">
        <v>4.5465180149793998</v>
      </c>
      <c r="D36" s="363">
        <v>31.000000000000004</v>
      </c>
      <c r="E36" s="365">
        <v>1441.8604651162782</v>
      </c>
      <c r="F36" s="368">
        <v>125.0414079082248</v>
      </c>
      <c r="G36" s="368">
        <v>30.999999999999982</v>
      </c>
      <c r="H36" s="368">
        <v>7750</v>
      </c>
      <c r="I36" s="368">
        <v>689.42398484691557</v>
      </c>
      <c r="J36" s="383">
        <v>31</v>
      </c>
      <c r="K36" s="363">
        <v>1878.7878787878776</v>
      </c>
      <c r="L36" s="368">
        <v>1416.9872652639006</v>
      </c>
      <c r="M36" s="369">
        <v>30.999999999999982</v>
      </c>
      <c r="N36" s="363">
        <v>2137.9310344827582</v>
      </c>
      <c r="O36" s="368">
        <v>-8372.4347865710861</v>
      </c>
      <c r="P36" s="383">
        <v>30.999999999999993</v>
      </c>
      <c r="Q36" s="363">
        <v>2214.2857142857133</v>
      </c>
      <c r="R36" s="368">
        <v>-3119.7667625142431</v>
      </c>
      <c r="S36" s="383">
        <v>30.999999999999986</v>
      </c>
      <c r="T36" s="363">
        <v>1068.9655172413791</v>
      </c>
      <c r="U36" s="363">
        <v>1173.8012601146343</v>
      </c>
      <c r="V36" s="369">
        <v>30.999999999999993</v>
      </c>
      <c r="W36" s="363">
        <v>51666.66666666665</v>
      </c>
      <c r="X36" s="363">
        <v>1579.0528436170289</v>
      </c>
      <c r="Y36" s="369">
        <v>30.999999999999989</v>
      </c>
      <c r="Z36" s="368"/>
      <c r="AA36" s="368"/>
      <c r="AB36" s="368"/>
      <c r="AC36" s="368"/>
      <c r="AD36" s="368"/>
      <c r="AE36" s="368"/>
      <c r="AF36" s="368"/>
      <c r="AG36" s="368"/>
      <c r="AH36" s="368"/>
      <c r="AI36" s="368"/>
      <c r="AJ36" s="368"/>
      <c r="AK36" s="368"/>
      <c r="AL36" s="368"/>
      <c r="AM36" s="368"/>
      <c r="AN36" s="368"/>
      <c r="AO36" s="368"/>
      <c r="AP36" s="368"/>
      <c r="AQ36" s="368"/>
      <c r="AR36" s="368"/>
      <c r="AS36" s="368"/>
      <c r="AT36" s="368"/>
    </row>
    <row r="37" spans="2:46" ht="15" customHeight="1">
      <c r="B37" s="26">
        <v>5.3333333333333339</v>
      </c>
      <c r="C37" s="373">
        <v>4.693155604999073</v>
      </c>
      <c r="D37" s="363">
        <v>32.000000000000007</v>
      </c>
      <c r="E37" s="365">
        <v>1488.3720930232548</v>
      </c>
      <c r="F37" s="368">
        <v>124.01485802107243</v>
      </c>
      <c r="G37" s="368">
        <v>31.999999999999979</v>
      </c>
      <c r="H37" s="368">
        <v>8000</v>
      </c>
      <c r="I37" s="368">
        <v>652.09113946111063</v>
      </c>
      <c r="J37" s="383">
        <v>32</v>
      </c>
      <c r="K37" s="363">
        <v>1939.3939393939381</v>
      </c>
      <c r="L37" s="368">
        <v>1458.823225341755</v>
      </c>
      <c r="M37" s="369">
        <v>31.999999999999979</v>
      </c>
      <c r="N37" s="363">
        <v>2206.8965517241377</v>
      </c>
      <c r="O37" s="368">
        <v>-8940.7227193777271</v>
      </c>
      <c r="P37" s="383">
        <v>31.999999999999993</v>
      </c>
      <c r="Q37" s="363">
        <v>2285.7142857142849</v>
      </c>
      <c r="R37" s="368">
        <v>-3371.378611974093</v>
      </c>
      <c r="S37" s="383">
        <v>31.999999999999986</v>
      </c>
      <c r="T37" s="363">
        <v>1103.4482758620688</v>
      </c>
      <c r="U37" s="363">
        <v>1207.7395517856651</v>
      </c>
      <c r="V37" s="369">
        <v>31.999999999999993</v>
      </c>
      <c r="W37" s="363">
        <v>53333.333333333314</v>
      </c>
      <c r="X37" s="363">
        <v>1629.844028980275</v>
      </c>
      <c r="Y37" s="369">
        <v>31.999999999999986</v>
      </c>
      <c r="Z37" s="368"/>
      <c r="AA37" s="368"/>
      <c r="AB37" s="368"/>
      <c r="AC37" s="368"/>
      <c r="AD37" s="368"/>
      <c r="AE37" s="368"/>
      <c r="AF37" s="368"/>
      <c r="AG37" s="368"/>
      <c r="AH37" s="368"/>
      <c r="AI37" s="368"/>
      <c r="AJ37" s="368"/>
      <c r="AK37" s="368"/>
      <c r="AL37" s="368"/>
      <c r="AM37" s="368"/>
      <c r="AN37" s="368"/>
      <c r="AO37" s="368"/>
      <c r="AP37" s="368"/>
      <c r="AQ37" s="368"/>
      <c r="AR37" s="368"/>
      <c r="AS37" s="368"/>
      <c r="AT37" s="368"/>
    </row>
    <row r="38" spans="2:46" ht="15" customHeight="1">
      <c r="B38" s="26">
        <v>5.5000000000000009</v>
      </c>
      <c r="C38" s="373">
        <v>4.8397916774292913</v>
      </c>
      <c r="D38" s="363">
        <v>33.000000000000007</v>
      </c>
      <c r="E38" s="365">
        <v>1534.8837209302314</v>
      </c>
      <c r="F38" s="368">
        <v>122.67204915325487</v>
      </c>
      <c r="G38" s="368">
        <v>32.999999999999979</v>
      </c>
      <c r="H38" s="368">
        <v>8250</v>
      </c>
      <c r="I38" s="368">
        <v>611.03502352730811</v>
      </c>
      <c r="J38" s="383">
        <v>33</v>
      </c>
      <c r="K38" s="363">
        <v>1999.9999999999986</v>
      </c>
      <c r="L38" s="368">
        <v>1500.4171037606372</v>
      </c>
      <c r="M38" s="369">
        <v>32.999999999999979</v>
      </c>
      <c r="N38" s="363">
        <v>2275.8620689655172</v>
      </c>
      <c r="O38" s="368">
        <v>-9527.6487391408937</v>
      </c>
      <c r="P38" s="383">
        <v>33</v>
      </c>
      <c r="Q38" s="363">
        <v>2357.1428571428564</v>
      </c>
      <c r="R38" s="368">
        <v>-3632.4263496814046</v>
      </c>
      <c r="S38" s="383">
        <v>32.999999999999986</v>
      </c>
      <c r="T38" s="363">
        <v>1137.9310344827586</v>
      </c>
      <c r="U38" s="363">
        <v>1241.4324518875171</v>
      </c>
      <c r="V38" s="369">
        <v>33</v>
      </c>
      <c r="W38" s="363">
        <v>54999.999999999978</v>
      </c>
      <c r="X38" s="363">
        <v>1680.6260891472384</v>
      </c>
      <c r="Y38" s="369">
        <v>32.999999999999986</v>
      </c>
      <c r="Z38" s="368"/>
      <c r="AA38" s="368"/>
      <c r="AB38" s="368"/>
      <c r="AC38" s="368"/>
      <c r="AD38" s="368"/>
      <c r="AE38" s="368"/>
      <c r="AF38" s="368"/>
      <c r="AG38" s="368"/>
      <c r="AH38" s="368"/>
      <c r="AI38" s="368"/>
      <c r="AJ38" s="368"/>
      <c r="AK38" s="368"/>
      <c r="AL38" s="368"/>
      <c r="AM38" s="368"/>
      <c r="AN38" s="368"/>
      <c r="AO38" s="368"/>
      <c r="AP38" s="368"/>
      <c r="AQ38" s="368"/>
      <c r="AR38" s="368"/>
      <c r="AS38" s="368"/>
      <c r="AT38" s="368"/>
    </row>
    <row r="39" spans="2:46" ht="15" customHeight="1">
      <c r="B39" s="26">
        <v>5.6666666666666679</v>
      </c>
      <c r="C39" s="373">
        <v>4.9864262322700545</v>
      </c>
      <c r="D39" s="363">
        <v>34.000000000000007</v>
      </c>
      <c r="E39" s="365">
        <v>1581.3953488372081</v>
      </c>
      <c r="F39" s="368">
        <v>121.0129813047721</v>
      </c>
      <c r="G39" s="368">
        <v>33.999999999999972</v>
      </c>
      <c r="H39" s="368">
        <v>8500</v>
      </c>
      <c r="I39" s="368">
        <v>566.25563704550825</v>
      </c>
      <c r="J39" s="383">
        <v>33.999999999999993</v>
      </c>
      <c r="K39" s="363">
        <v>2060.6060606060591</v>
      </c>
      <c r="L39" s="368">
        <v>1541.768900520547</v>
      </c>
      <c r="M39" s="369">
        <v>33.999999999999979</v>
      </c>
      <c r="N39" s="363">
        <v>2344.8275862068967</v>
      </c>
      <c r="O39" s="368">
        <v>-10133.212845860578</v>
      </c>
      <c r="P39" s="383">
        <v>34</v>
      </c>
      <c r="Q39" s="363">
        <v>2428.571428571428</v>
      </c>
      <c r="R39" s="368">
        <v>-3902.9099756361775</v>
      </c>
      <c r="S39" s="383">
        <v>33.999999999999986</v>
      </c>
      <c r="T39" s="363">
        <v>1172.4137931034484</v>
      </c>
      <c r="U39" s="363">
        <v>1274.8799604201906</v>
      </c>
      <c r="V39" s="369">
        <v>34</v>
      </c>
      <c r="W39" s="363">
        <v>56666.666666666642</v>
      </c>
      <c r="X39" s="363">
        <v>1731.3990241179181</v>
      </c>
      <c r="Y39" s="369">
        <v>33.999999999999979</v>
      </c>
      <c r="Z39" s="368"/>
      <c r="AA39" s="368"/>
      <c r="AB39" s="368"/>
      <c r="AC39" s="368"/>
      <c r="AD39" s="368"/>
      <c r="AE39" s="368"/>
      <c r="AF39" s="368"/>
      <c r="AG39" s="368"/>
      <c r="AH39" s="368"/>
      <c r="AI39" s="368"/>
      <c r="AJ39" s="368"/>
      <c r="AK39" s="368"/>
      <c r="AL39" s="368"/>
      <c r="AM39" s="368"/>
      <c r="AN39" s="368"/>
      <c r="AO39" s="368"/>
      <c r="AP39" s="368"/>
      <c r="AQ39" s="368"/>
      <c r="AR39" s="368"/>
      <c r="AS39" s="368"/>
      <c r="AT39" s="368"/>
    </row>
    <row r="40" spans="2:46" ht="15" customHeight="1">
      <c r="B40" s="26">
        <v>5.8333333333333348</v>
      </c>
      <c r="C40" s="373">
        <v>5.1330592695213628</v>
      </c>
      <c r="D40" s="363">
        <v>35.000000000000007</v>
      </c>
      <c r="E40" s="365">
        <v>1627.9069767441847</v>
      </c>
      <c r="F40" s="368">
        <v>119.03765447562409</v>
      </c>
      <c r="G40" s="368">
        <v>34.999999999999979</v>
      </c>
      <c r="H40" s="368">
        <v>8750</v>
      </c>
      <c r="I40" s="368">
        <v>517.75298001571036</v>
      </c>
      <c r="J40" s="383">
        <v>34.999999999999993</v>
      </c>
      <c r="K40" s="363">
        <v>2121.2121212121197</v>
      </c>
      <c r="L40" s="368">
        <v>1582.878615621484</v>
      </c>
      <c r="M40" s="369">
        <v>34.999999999999979</v>
      </c>
      <c r="N40" s="363">
        <v>2413.7931034482763</v>
      </c>
      <c r="O40" s="368">
        <v>-10757.415039536785</v>
      </c>
      <c r="P40" s="383">
        <v>35</v>
      </c>
      <c r="Q40" s="363">
        <v>2499.9999999999995</v>
      </c>
      <c r="R40" s="368">
        <v>-4182.8294898384156</v>
      </c>
      <c r="S40" s="383">
        <v>34.999999999999993</v>
      </c>
      <c r="T40" s="363">
        <v>1206.8965517241381</v>
      </c>
      <c r="U40" s="363">
        <v>1308.0820773836849</v>
      </c>
      <c r="V40" s="369">
        <v>35</v>
      </c>
      <c r="W40" s="363">
        <v>58333.333333333307</v>
      </c>
      <c r="X40" s="363">
        <v>1782.162833892316</v>
      </c>
      <c r="Y40" s="369">
        <v>34.999999999999986</v>
      </c>
      <c r="Z40" s="368"/>
      <c r="AA40" s="368"/>
      <c r="AB40" s="368"/>
      <c r="AC40" s="368"/>
      <c r="AD40" s="368"/>
      <c r="AE40" s="368"/>
      <c r="AF40" s="368"/>
      <c r="AG40" s="368"/>
      <c r="AH40" s="368"/>
      <c r="AI40" s="368"/>
      <c r="AJ40" s="368"/>
      <c r="AK40" s="368"/>
      <c r="AL40" s="368"/>
      <c r="AM40" s="368"/>
      <c r="AN40" s="368"/>
      <c r="AO40" s="368"/>
      <c r="AP40" s="368"/>
      <c r="AQ40" s="368"/>
      <c r="AR40" s="368"/>
      <c r="AS40" s="368"/>
      <c r="AT40" s="368"/>
    </row>
    <row r="41" spans="2:46" ht="15" customHeight="1">
      <c r="B41" s="26">
        <v>6.0000000000000018</v>
      </c>
      <c r="C41" s="373">
        <v>5.2796907891832188</v>
      </c>
      <c r="D41" s="363">
        <v>36.000000000000014</v>
      </c>
      <c r="E41" s="365">
        <v>1674.4186046511613</v>
      </c>
      <c r="F41" s="368">
        <v>116.7460686658109</v>
      </c>
      <c r="G41" s="368">
        <v>35.999999999999972</v>
      </c>
      <c r="H41" s="368">
        <v>9000</v>
      </c>
      <c r="I41" s="368">
        <v>465.52705243791434</v>
      </c>
      <c r="J41" s="383">
        <v>36</v>
      </c>
      <c r="K41" s="363">
        <v>2181.8181818181802</v>
      </c>
      <c r="L41" s="368">
        <v>1623.7462490634484</v>
      </c>
      <c r="M41" s="369">
        <v>35.999999999999979</v>
      </c>
      <c r="N41" s="363">
        <v>2482.7586206896558</v>
      </c>
      <c r="O41" s="368">
        <v>-11400.255320169523</v>
      </c>
      <c r="P41" s="383">
        <v>36.000000000000014</v>
      </c>
      <c r="Q41" s="363">
        <v>2571.4285714285711</v>
      </c>
      <c r="R41" s="368">
        <v>-4472.1848922881145</v>
      </c>
      <c r="S41" s="383">
        <v>36</v>
      </c>
      <c r="T41" s="363">
        <v>1241.3793103448279</v>
      </c>
      <c r="U41" s="363">
        <v>1341.0388027780009</v>
      </c>
      <c r="V41" s="369">
        <v>36.000000000000014</v>
      </c>
      <c r="W41" s="363">
        <v>59999.999999999971</v>
      </c>
      <c r="X41" s="363">
        <v>1832.9175184704302</v>
      </c>
      <c r="Y41" s="369">
        <v>35.999999999999986</v>
      </c>
      <c r="Z41" s="368"/>
      <c r="AA41" s="368"/>
      <c r="AB41" s="368"/>
      <c r="AC41" s="368"/>
      <c r="AD41" s="368"/>
      <c r="AE41" s="368"/>
      <c r="AF41" s="368"/>
      <c r="AG41" s="368"/>
      <c r="AH41" s="368"/>
      <c r="AI41" s="368"/>
      <c r="AJ41" s="368"/>
      <c r="AK41" s="368"/>
      <c r="AL41" s="368"/>
      <c r="AM41" s="368"/>
      <c r="AN41" s="368"/>
      <c r="AO41" s="368"/>
      <c r="AP41" s="368"/>
      <c r="AQ41" s="368"/>
      <c r="AR41" s="368"/>
      <c r="AS41" s="368"/>
      <c r="AT41" s="368"/>
    </row>
    <row r="42" spans="2:46" ht="15" customHeight="1">
      <c r="B42" s="26">
        <v>6.1666666666666687</v>
      </c>
      <c r="C42" s="373">
        <v>5.4263207912556171</v>
      </c>
      <c r="D42" s="363">
        <v>37.000000000000014</v>
      </c>
      <c r="E42" s="365">
        <v>1720.930232558138</v>
      </c>
      <c r="F42" s="368">
        <v>114.13822387533244</v>
      </c>
      <c r="G42" s="368">
        <v>36.999999999999972</v>
      </c>
      <c r="H42" s="368">
        <v>9250</v>
      </c>
      <c r="I42" s="368">
        <v>409.57785431212091</v>
      </c>
      <c r="J42" s="383">
        <v>37</v>
      </c>
      <c r="K42" s="363">
        <v>2242.4242424242407</v>
      </c>
      <c r="L42" s="368">
        <v>1664.3718008464402</v>
      </c>
      <c r="M42" s="369">
        <v>36.999999999999979</v>
      </c>
      <c r="N42" s="363">
        <v>2551.7241379310353</v>
      </c>
      <c r="O42" s="368">
        <v>-12061.733687758771</v>
      </c>
      <c r="P42" s="383">
        <v>37.000000000000014</v>
      </c>
      <c r="Q42" s="363">
        <v>2642.8571428571427</v>
      </c>
      <c r="R42" s="368">
        <v>-4770.9761829852732</v>
      </c>
      <c r="S42" s="383">
        <v>37</v>
      </c>
      <c r="T42" s="363">
        <v>1275.8620689655177</v>
      </c>
      <c r="U42" s="363">
        <v>1373.7501366031379</v>
      </c>
      <c r="V42" s="369">
        <v>37.000000000000014</v>
      </c>
      <c r="W42" s="363">
        <v>61666.666666666635</v>
      </c>
      <c r="X42" s="363">
        <v>1883.6630778522613</v>
      </c>
      <c r="Y42" s="369">
        <v>36.999999999999979</v>
      </c>
      <c r="Z42" s="368"/>
      <c r="AA42" s="368"/>
      <c r="AB42" s="368"/>
      <c r="AC42" s="368"/>
      <c r="AD42" s="368"/>
      <c r="AE42" s="368"/>
      <c r="AF42" s="368"/>
      <c r="AG42" s="368"/>
      <c r="AH42" s="368"/>
      <c r="AI42" s="368"/>
      <c r="AJ42" s="368"/>
      <c r="AK42" s="368"/>
      <c r="AL42" s="368"/>
      <c r="AM42" s="368"/>
      <c r="AN42" s="368"/>
      <c r="AO42" s="368"/>
      <c r="AP42" s="368"/>
      <c r="AQ42" s="368"/>
      <c r="AR42" s="368"/>
      <c r="AS42" s="368"/>
      <c r="AT42" s="368"/>
    </row>
    <row r="43" spans="2:46" ht="15" customHeight="1">
      <c r="B43" s="26">
        <v>6.3333333333333357</v>
      </c>
      <c r="C43" s="373">
        <v>5.5729492757385621</v>
      </c>
      <c r="D43" s="363">
        <v>38.000000000000014</v>
      </c>
      <c r="E43" s="365">
        <v>1767.4418604651146</v>
      </c>
      <c r="F43" s="368">
        <v>111.21412010418881</v>
      </c>
      <c r="G43" s="368">
        <v>37.999999999999964</v>
      </c>
      <c r="H43" s="368">
        <v>9500</v>
      </c>
      <c r="I43" s="368">
        <v>349.90538563832979</v>
      </c>
      <c r="J43" s="383">
        <v>38</v>
      </c>
      <c r="K43" s="363">
        <v>2303.0303030303012</v>
      </c>
      <c r="L43" s="368">
        <v>1704.7552709704592</v>
      </c>
      <c r="M43" s="369">
        <v>37.999999999999972</v>
      </c>
      <c r="N43" s="363">
        <v>2620.6896551724149</v>
      </c>
      <c r="O43" s="368">
        <v>-12741.850142304544</v>
      </c>
      <c r="P43" s="383">
        <v>38.000000000000014</v>
      </c>
      <c r="Q43" s="363">
        <v>2714.2857142857142</v>
      </c>
      <c r="R43" s="368">
        <v>-5079.2033619298945</v>
      </c>
      <c r="S43" s="383">
        <v>38</v>
      </c>
      <c r="T43" s="363">
        <v>1310.3448275862074</v>
      </c>
      <c r="U43" s="363">
        <v>1406.2160788590959</v>
      </c>
      <c r="V43" s="369">
        <v>38.000000000000014</v>
      </c>
      <c r="W43" s="363">
        <v>63333.333333333299</v>
      </c>
      <c r="X43" s="363">
        <v>1934.3995120378092</v>
      </c>
      <c r="Y43" s="369">
        <v>37.999999999999979</v>
      </c>
      <c r="Z43" s="368"/>
      <c r="AA43" s="368"/>
      <c r="AB43" s="368"/>
      <c r="AC43" s="368"/>
      <c r="AD43" s="368"/>
      <c r="AE43" s="368"/>
      <c r="AF43" s="368"/>
      <c r="AG43" s="368"/>
      <c r="AH43" s="368"/>
      <c r="AI43" s="368"/>
      <c r="AJ43" s="368"/>
      <c r="AK43" s="368"/>
      <c r="AL43" s="368"/>
      <c r="AM43" s="368"/>
      <c r="AN43" s="368"/>
      <c r="AO43" s="368"/>
      <c r="AP43" s="368"/>
      <c r="AQ43" s="368"/>
      <c r="AR43" s="368"/>
      <c r="AS43" s="368"/>
      <c r="AT43" s="368"/>
    </row>
    <row r="44" spans="2:46" ht="15" customHeight="1">
      <c r="B44" s="26">
        <v>6.5000000000000027</v>
      </c>
      <c r="C44" s="373">
        <v>5.7195762426320522</v>
      </c>
      <c r="D44" s="363">
        <v>39.000000000000014</v>
      </c>
      <c r="E44" s="365">
        <v>1813.9534883720912</v>
      </c>
      <c r="F44" s="368">
        <v>107.97375735237995</v>
      </c>
      <c r="G44" s="368">
        <v>38.999999999999964</v>
      </c>
      <c r="H44" s="368">
        <v>9750</v>
      </c>
      <c r="I44" s="368">
        <v>286.50964641654105</v>
      </c>
      <c r="J44" s="383">
        <v>39</v>
      </c>
      <c r="K44" s="363">
        <v>2363.6363636363617</v>
      </c>
      <c r="L44" s="368">
        <v>1744.8966594355059</v>
      </c>
      <c r="M44" s="369">
        <v>38.999999999999972</v>
      </c>
      <c r="N44" s="363">
        <v>2689.6551724137944</v>
      </c>
      <c r="O44" s="368">
        <v>-13440.604683806841</v>
      </c>
      <c r="P44" s="383">
        <v>39.000000000000021</v>
      </c>
      <c r="Q44" s="363">
        <v>2785.7142857142858</v>
      </c>
      <c r="R44" s="368">
        <v>-5396.8664291219775</v>
      </c>
      <c r="S44" s="383">
        <v>39</v>
      </c>
      <c r="T44" s="363">
        <v>1344.8275862068972</v>
      </c>
      <c r="U44" s="363">
        <v>1438.4366295458756</v>
      </c>
      <c r="V44" s="369">
        <v>39.000000000000021</v>
      </c>
      <c r="W44" s="363">
        <v>64999.999999999964</v>
      </c>
      <c r="X44" s="363">
        <v>1985.1268210270746</v>
      </c>
      <c r="Y44" s="369">
        <v>38.999999999999979</v>
      </c>
      <c r="Z44" s="368"/>
      <c r="AA44" s="368"/>
      <c r="AB44" s="368"/>
      <c r="AC44" s="368"/>
      <c r="AD44" s="368"/>
      <c r="AE44" s="368"/>
      <c r="AF44" s="368"/>
      <c r="AG44" s="368"/>
      <c r="AH44" s="368"/>
      <c r="AI44" s="368"/>
      <c r="AJ44" s="368"/>
      <c r="AK44" s="368"/>
      <c r="AL44" s="368"/>
      <c r="AM44" s="368"/>
      <c r="AN44" s="368"/>
      <c r="AO44" s="368"/>
      <c r="AP44" s="368"/>
      <c r="AQ44" s="368"/>
      <c r="AR44" s="368"/>
      <c r="AS44" s="368"/>
      <c r="AT44" s="368"/>
    </row>
    <row r="45" spans="2:46" ht="15" customHeight="1">
      <c r="B45" s="26">
        <v>6.6666666666666696</v>
      </c>
      <c r="C45" s="373">
        <v>5.8662016919360882</v>
      </c>
      <c r="D45" s="363">
        <v>40.000000000000021</v>
      </c>
      <c r="E45" s="365">
        <v>1860.4651162790678</v>
      </c>
      <c r="F45" s="368">
        <v>104.41713561990588</v>
      </c>
      <c r="G45" s="368">
        <v>39.999999999999957</v>
      </c>
      <c r="H45" s="368">
        <v>10000</v>
      </c>
      <c r="I45" s="368">
        <v>219.3906366467545</v>
      </c>
      <c r="J45" s="383">
        <v>40</v>
      </c>
      <c r="K45" s="363">
        <v>2424.2424242424222</v>
      </c>
      <c r="L45" s="368">
        <v>1784.7959662415801</v>
      </c>
      <c r="M45" s="369">
        <v>39.999999999999964</v>
      </c>
      <c r="N45" s="363">
        <v>2758.6206896551739</v>
      </c>
      <c r="O45" s="368">
        <v>-14157.997312265659</v>
      </c>
      <c r="P45" s="383">
        <v>40.000000000000021</v>
      </c>
      <c r="Q45" s="363">
        <v>2857.1428571428573</v>
      </c>
      <c r="R45" s="368">
        <v>-5723.9653845615212</v>
      </c>
      <c r="S45" s="383">
        <v>40</v>
      </c>
      <c r="T45" s="363">
        <v>1379.310344827587</v>
      </c>
      <c r="U45" s="363">
        <v>1470.4117886634758</v>
      </c>
      <c r="V45" s="369">
        <v>40.000000000000021</v>
      </c>
      <c r="W45" s="363">
        <v>66666.666666666628</v>
      </c>
      <c r="X45" s="363">
        <v>2035.8450048200559</v>
      </c>
      <c r="Y45" s="369">
        <v>39.999999999999972</v>
      </c>
      <c r="Z45" s="368"/>
      <c r="AA45" s="368"/>
      <c r="AB45" s="368"/>
      <c r="AC45" s="368"/>
      <c r="AD45" s="368"/>
      <c r="AE45" s="368"/>
      <c r="AF45" s="368"/>
      <c r="AG45" s="368"/>
      <c r="AH45" s="368"/>
      <c r="AI45" s="368"/>
      <c r="AJ45" s="368"/>
      <c r="AK45" s="368"/>
      <c r="AL45" s="368"/>
      <c r="AM45" s="368"/>
      <c r="AN45" s="368"/>
      <c r="AO45" s="368"/>
      <c r="AP45" s="368"/>
      <c r="AQ45" s="368"/>
      <c r="AR45" s="368"/>
      <c r="AS45" s="368"/>
      <c r="AT45" s="368"/>
    </row>
    <row r="46" spans="2:46" ht="14.4" customHeight="1">
      <c r="B46" s="26">
        <v>6.8333333333333366</v>
      </c>
      <c r="C46" s="373">
        <v>6.0128256236506692</v>
      </c>
      <c r="D46" s="363">
        <v>41.000000000000021</v>
      </c>
      <c r="E46" s="365">
        <v>1906.9767441860445</v>
      </c>
      <c r="F46" s="367">
        <v>100.54425490676658</v>
      </c>
      <c r="G46" s="368">
        <v>40.999999999999957</v>
      </c>
      <c r="H46" s="368">
        <v>10250</v>
      </c>
      <c r="I46" s="368">
        <v>148.54835632897081</v>
      </c>
      <c r="J46" s="383">
        <v>40.999999999999993</v>
      </c>
      <c r="K46" s="363">
        <v>2484.8484848484827</v>
      </c>
      <c r="L46" s="368">
        <v>1824.4531913886815</v>
      </c>
      <c r="M46" s="369">
        <v>40.999999999999964</v>
      </c>
      <c r="N46" s="363">
        <v>2827.5862068965534</v>
      </c>
      <c r="O46" s="368">
        <v>-14894.028027680995</v>
      </c>
      <c r="P46" s="383">
        <v>41.000000000000021</v>
      </c>
      <c r="Q46" s="363">
        <v>2928.5714285714289</v>
      </c>
      <c r="R46" s="368">
        <v>-6060.5002282485293</v>
      </c>
      <c r="S46" s="383">
        <v>41</v>
      </c>
      <c r="T46" s="363">
        <v>1413.7931034482767</v>
      </c>
      <c r="U46" s="363">
        <v>1502.1415562118975</v>
      </c>
      <c r="V46" s="369">
        <v>41.000000000000021</v>
      </c>
      <c r="W46" s="363">
        <v>68333.333333333299</v>
      </c>
      <c r="X46" s="363">
        <v>2086.5540634167555</v>
      </c>
      <c r="Y46" s="369">
        <v>40.999999999999979</v>
      </c>
      <c r="Z46" s="368"/>
      <c r="AA46" s="368"/>
      <c r="AB46" s="368"/>
      <c r="AC46" s="368"/>
      <c r="AD46" s="368"/>
      <c r="AE46" s="368"/>
      <c r="AF46" s="368"/>
      <c r="AG46" s="368"/>
      <c r="AH46" s="368"/>
      <c r="AI46" s="368"/>
      <c r="AJ46" s="368"/>
      <c r="AK46" s="368"/>
      <c r="AL46" s="368"/>
      <c r="AM46" s="368"/>
      <c r="AN46" s="368"/>
      <c r="AO46" s="368"/>
      <c r="AP46" s="368"/>
      <c r="AQ46" s="368"/>
      <c r="AR46" s="368"/>
      <c r="AS46" s="368"/>
      <c r="AT46" s="368"/>
    </row>
    <row r="47" spans="2:46" ht="15" customHeight="1">
      <c r="B47" s="26">
        <v>7.0000000000000036</v>
      </c>
      <c r="C47" s="373">
        <v>6.1594480377757943</v>
      </c>
      <c r="D47" s="363">
        <v>42.000000000000021</v>
      </c>
      <c r="E47" s="365">
        <v>1953.4883720930211</v>
      </c>
      <c r="F47" s="367">
        <v>96.355115212962076</v>
      </c>
      <c r="G47" s="368">
        <v>41.999999999999957</v>
      </c>
      <c r="H47" s="368">
        <v>10500</v>
      </c>
      <c r="I47" s="368">
        <v>73.982805463188882</v>
      </c>
      <c r="J47" s="383">
        <v>41.999999999999993</v>
      </c>
      <c r="K47" s="363">
        <v>2545.4545454545432</v>
      </c>
      <c r="L47" s="368">
        <v>1863.8683348768102</v>
      </c>
      <c r="M47" s="369">
        <v>41.999999999999964</v>
      </c>
      <c r="N47" s="363">
        <v>2896.551724137933</v>
      </c>
      <c r="O47" s="368">
        <v>-15648.696830052859</v>
      </c>
      <c r="P47" s="383">
        <v>42.000000000000028</v>
      </c>
      <c r="Q47" s="363">
        <v>3000.0000000000005</v>
      </c>
      <c r="R47" s="368">
        <v>-6406.4709601829973</v>
      </c>
      <c r="S47" s="383">
        <v>42</v>
      </c>
      <c r="T47" s="363">
        <v>1448.2758620689665</v>
      </c>
      <c r="U47" s="363">
        <v>1533.6259321911402</v>
      </c>
      <c r="V47" s="369">
        <v>42.000000000000028</v>
      </c>
      <c r="W47" s="363">
        <v>69999.999999999971</v>
      </c>
      <c r="X47" s="363">
        <v>2137.2539968171714</v>
      </c>
      <c r="Y47" s="369">
        <v>41.999999999999979</v>
      </c>
      <c r="Z47" s="368"/>
      <c r="AA47" s="368"/>
      <c r="AB47" s="368"/>
      <c r="AC47" s="368"/>
      <c r="AD47" s="368"/>
      <c r="AE47" s="368"/>
      <c r="AF47" s="368"/>
      <c r="AG47" s="368"/>
      <c r="AH47" s="368"/>
      <c r="AI47" s="368"/>
      <c r="AJ47" s="368"/>
      <c r="AK47" s="368"/>
      <c r="AL47" s="368"/>
      <c r="AM47" s="368"/>
      <c r="AN47" s="368"/>
      <c r="AO47" s="368"/>
      <c r="AP47" s="368"/>
      <c r="AQ47" s="368"/>
      <c r="AR47" s="368"/>
      <c r="AS47" s="368"/>
      <c r="AT47" s="368"/>
    </row>
    <row r="48" spans="2:46" ht="15" customHeight="1">
      <c r="B48" s="26">
        <v>7.1666666666666705</v>
      </c>
      <c r="C48" s="373">
        <v>6.3060689343114662</v>
      </c>
      <c r="D48" s="363">
        <v>43.000000000000021</v>
      </c>
      <c r="E48" s="365">
        <v>1999.9999999999977</v>
      </c>
      <c r="F48" s="367">
        <v>91.849716538492331</v>
      </c>
      <c r="G48" s="368">
        <v>42.999999999999957</v>
      </c>
      <c r="H48" s="368">
        <v>10750</v>
      </c>
      <c r="I48" s="368">
        <v>-4.30601595059131</v>
      </c>
      <c r="J48" s="383">
        <v>43</v>
      </c>
      <c r="K48" s="363">
        <v>2606.0606060606037</v>
      </c>
      <c r="L48" s="368">
        <v>1903.0413967059669</v>
      </c>
      <c r="M48" s="369">
        <v>42.999999999999964</v>
      </c>
      <c r="N48" s="363">
        <v>2965.5172413793125</v>
      </c>
      <c r="O48" s="368">
        <v>-16422.003719381239</v>
      </c>
      <c r="P48" s="383">
        <v>43.000000000000028</v>
      </c>
      <c r="Q48" s="363">
        <v>3071.428571428572</v>
      </c>
      <c r="R48" s="368">
        <v>-6761.8775803649305</v>
      </c>
      <c r="S48" s="383">
        <v>43.000000000000007</v>
      </c>
      <c r="T48" s="363">
        <v>1482.7586206896563</v>
      </c>
      <c r="U48" s="363">
        <v>1564.8649166012046</v>
      </c>
      <c r="V48" s="369">
        <v>43.000000000000028</v>
      </c>
      <c r="W48" s="363">
        <v>71666.666666666642</v>
      </c>
      <c r="X48" s="363">
        <v>2187.9448050213045</v>
      </c>
      <c r="Y48" s="369">
        <v>42.999999999999986</v>
      </c>
      <c r="Z48" s="368"/>
      <c r="AA48" s="368"/>
      <c r="AB48" s="368"/>
      <c r="AC48" s="368"/>
      <c r="AD48" s="368"/>
      <c r="AE48" s="368"/>
      <c r="AF48" s="368"/>
      <c r="AG48" s="368"/>
      <c r="AH48" s="368"/>
      <c r="AI48" s="368"/>
      <c r="AJ48" s="368"/>
      <c r="AK48" s="368"/>
      <c r="AL48" s="368"/>
      <c r="AM48" s="368"/>
      <c r="AN48" s="368"/>
      <c r="AO48" s="368"/>
      <c r="AP48" s="368"/>
      <c r="AQ48" s="368"/>
      <c r="AR48" s="368"/>
      <c r="AS48" s="368"/>
      <c r="AT48" s="368"/>
    </row>
    <row r="49" spans="2:46" ht="15" customHeight="1">
      <c r="B49" s="26">
        <v>7.3333333333333375</v>
      </c>
      <c r="C49" s="373">
        <v>6.452688313257684</v>
      </c>
      <c r="D49" s="363">
        <v>44.000000000000028</v>
      </c>
      <c r="E49" s="365">
        <v>2046.5116279069744</v>
      </c>
      <c r="F49" s="367">
        <v>87.028058883357417</v>
      </c>
      <c r="G49" s="368">
        <v>43.99999999999995</v>
      </c>
      <c r="H49" s="368">
        <v>11000</v>
      </c>
      <c r="I49" s="368">
        <v>-86.318107912368674</v>
      </c>
      <c r="J49" s="383">
        <v>44</v>
      </c>
      <c r="K49" s="363">
        <v>2666.6666666666642</v>
      </c>
      <c r="L49" s="368">
        <v>1941.9723768761505</v>
      </c>
      <c r="M49" s="369">
        <v>43.999999999999964</v>
      </c>
      <c r="N49" s="363">
        <v>3034.482758620692</v>
      </c>
      <c r="O49" s="368">
        <v>-17213.948695666149</v>
      </c>
      <c r="P49" s="383">
        <v>44.000000000000036</v>
      </c>
      <c r="Q49" s="363">
        <v>3142.8571428571436</v>
      </c>
      <c r="R49" s="368">
        <v>-7126.7200887943263</v>
      </c>
      <c r="S49" s="383">
        <v>44.000000000000014</v>
      </c>
      <c r="T49" s="363">
        <v>1517.241379310346</v>
      </c>
      <c r="U49" s="363">
        <v>1595.8585094420903</v>
      </c>
      <c r="V49" s="369">
        <v>44.000000000000036</v>
      </c>
      <c r="W49" s="363">
        <v>73333.333333333314</v>
      </c>
      <c r="X49" s="363">
        <v>2238.6264880291546</v>
      </c>
      <c r="Y49" s="369">
        <v>43.999999999999986</v>
      </c>
      <c r="Z49" s="368"/>
      <c r="AA49" s="368"/>
      <c r="AB49" s="368"/>
      <c r="AC49" s="368"/>
      <c r="AD49" s="368"/>
      <c r="AE49" s="368"/>
      <c r="AF49" s="368"/>
      <c r="AG49" s="368"/>
      <c r="AH49" s="368"/>
      <c r="AI49" s="368"/>
      <c r="AJ49" s="368"/>
      <c r="AK49" s="368"/>
      <c r="AL49" s="368"/>
      <c r="AM49" s="368"/>
      <c r="AN49" s="368"/>
      <c r="AO49" s="368"/>
      <c r="AP49" s="368"/>
      <c r="AQ49" s="368"/>
      <c r="AR49" s="368"/>
      <c r="AS49" s="368"/>
      <c r="AT49" s="368"/>
    </row>
    <row r="50" spans="2:46" ht="15" customHeight="1">
      <c r="B50" s="26">
        <v>7.5000000000000044</v>
      </c>
      <c r="C50" s="373">
        <v>6.599306174614445</v>
      </c>
      <c r="D50" s="363">
        <v>45.000000000000028</v>
      </c>
      <c r="E50" s="365">
        <v>2093.023255813951</v>
      </c>
      <c r="F50" s="367">
        <v>81.89014224755725</v>
      </c>
      <c r="G50" s="367">
        <v>44.99999999999995</v>
      </c>
      <c r="H50" s="368">
        <v>11250</v>
      </c>
      <c r="I50" s="367">
        <v>-172.05347042214376</v>
      </c>
      <c r="J50" s="384">
        <v>45</v>
      </c>
      <c r="K50" s="363">
        <v>2727.2727272727248</v>
      </c>
      <c r="L50" s="367">
        <v>1980.6612753873617</v>
      </c>
      <c r="M50" s="369">
        <v>44.999999999999964</v>
      </c>
      <c r="N50" s="363">
        <v>3103.4482758620716</v>
      </c>
      <c r="O50" s="367">
        <v>-18024.531758907582</v>
      </c>
      <c r="P50" s="384">
        <v>45.000000000000043</v>
      </c>
      <c r="Q50" s="363">
        <v>3214.2857142857151</v>
      </c>
      <c r="R50" s="367">
        <v>-7500.9984854711793</v>
      </c>
      <c r="S50" s="384">
        <v>45.000000000000014</v>
      </c>
      <c r="T50" s="363">
        <v>1551.7241379310358</v>
      </c>
      <c r="U50" s="363">
        <v>1626.6067107137967</v>
      </c>
      <c r="V50" s="369">
        <v>45.000000000000043</v>
      </c>
      <c r="W50" s="363">
        <v>74999.999999999985</v>
      </c>
      <c r="X50" s="363">
        <v>2289.2990458407221</v>
      </c>
      <c r="Y50" s="369">
        <v>44.999999999999993</v>
      </c>
      <c r="Z50" s="367"/>
      <c r="AA50" s="367"/>
      <c r="AB50" s="367"/>
      <c r="AC50" s="367"/>
      <c r="AD50" s="367"/>
      <c r="AE50" s="367"/>
      <c r="AF50" s="367"/>
      <c r="AG50" s="367"/>
      <c r="AH50" s="367"/>
      <c r="AI50" s="367"/>
      <c r="AJ50" s="367"/>
      <c r="AK50" s="367"/>
      <c r="AL50" s="367"/>
      <c r="AM50" s="367"/>
      <c r="AN50" s="367"/>
      <c r="AO50" s="367"/>
      <c r="AP50" s="367"/>
      <c r="AQ50" s="367"/>
      <c r="AR50" s="367"/>
      <c r="AS50" s="367"/>
      <c r="AT50" s="367"/>
    </row>
    <row r="51" spans="2:46" ht="15" customHeight="1">
      <c r="B51" s="26">
        <v>7.6666666666666714</v>
      </c>
      <c r="C51" s="373">
        <v>6.7459225183817519</v>
      </c>
      <c r="D51" s="363">
        <v>46.000000000000028</v>
      </c>
      <c r="E51" s="365">
        <v>2139.5348837209276</v>
      </c>
      <c r="F51" s="367">
        <v>76.435966631091901</v>
      </c>
      <c r="G51" s="367">
        <v>45.999999999999943</v>
      </c>
      <c r="H51" s="368">
        <v>11500</v>
      </c>
      <c r="I51" s="367">
        <v>-261.5121034799165</v>
      </c>
      <c r="J51" s="384">
        <v>46</v>
      </c>
      <c r="K51" s="363">
        <v>2787.8787878787853</v>
      </c>
      <c r="L51" s="367">
        <v>2019.1080922396002</v>
      </c>
      <c r="M51" s="369">
        <v>45.999999999999957</v>
      </c>
      <c r="N51" s="363">
        <v>3172.4137931034511</v>
      </c>
      <c r="O51" s="367">
        <v>-18853.752909105526</v>
      </c>
      <c r="P51" s="384">
        <v>46.000000000000043</v>
      </c>
      <c r="Q51" s="363">
        <v>3285.7142857142867</v>
      </c>
      <c r="R51" s="367">
        <v>-7884.7127703954966</v>
      </c>
      <c r="S51" s="384">
        <v>46.000000000000014</v>
      </c>
      <c r="T51" s="363">
        <v>1586.2068965517255</v>
      </c>
      <c r="U51" s="363">
        <v>1657.1095204163246</v>
      </c>
      <c r="V51" s="369">
        <v>46.000000000000043</v>
      </c>
      <c r="W51" s="363">
        <v>76666.666666666657</v>
      </c>
      <c r="X51" s="363">
        <v>2339.9624784560056</v>
      </c>
      <c r="Y51" s="369">
        <v>45.999999999999993</v>
      </c>
      <c r="Z51" s="367"/>
      <c r="AA51" s="367"/>
      <c r="AB51" s="367"/>
      <c r="AC51" s="367"/>
      <c r="AD51" s="367"/>
      <c r="AE51" s="367"/>
      <c r="AF51" s="367"/>
      <c r="AG51" s="367"/>
      <c r="AH51" s="367"/>
      <c r="AI51" s="367"/>
      <c r="AJ51" s="367"/>
      <c r="AK51" s="367"/>
      <c r="AL51" s="367"/>
      <c r="AM51" s="367"/>
      <c r="AN51" s="367"/>
      <c r="AO51" s="367"/>
      <c r="AP51" s="367"/>
      <c r="AQ51" s="367"/>
      <c r="AR51" s="367"/>
      <c r="AS51" s="367"/>
      <c r="AT51" s="367"/>
    </row>
    <row r="52" spans="2:46" ht="15" customHeight="1">
      <c r="B52" s="26">
        <v>7.8333333333333384</v>
      </c>
      <c r="C52" s="373">
        <v>6.8925373445596039</v>
      </c>
      <c r="D52" s="363">
        <v>47.000000000000028</v>
      </c>
      <c r="E52" s="365">
        <v>2186.0465116279042</v>
      </c>
      <c r="F52" s="367">
        <v>70.665532033961298</v>
      </c>
      <c r="G52" s="367">
        <v>46.999999999999943</v>
      </c>
      <c r="H52" s="368">
        <v>11750</v>
      </c>
      <c r="I52" s="367">
        <v>-354.69400708568702</v>
      </c>
      <c r="J52" s="384">
        <v>47</v>
      </c>
      <c r="K52" s="363">
        <v>2848.4848484848458</v>
      </c>
      <c r="L52" s="367">
        <v>2057.312827432866</v>
      </c>
      <c r="M52" s="369">
        <v>46.999999999999957</v>
      </c>
      <c r="N52" s="363">
        <v>3241.3793103448306</v>
      </c>
      <c r="O52" s="367">
        <v>-19701.612146259995</v>
      </c>
      <c r="P52" s="384">
        <v>47.000000000000043</v>
      </c>
      <c r="Q52" s="363">
        <v>3357.1428571428582</v>
      </c>
      <c r="R52" s="367">
        <v>-8277.8629435672738</v>
      </c>
      <c r="S52" s="384">
        <v>47.000000000000014</v>
      </c>
      <c r="T52" s="363">
        <v>1620.6896551724153</v>
      </c>
      <c r="U52" s="363">
        <v>1687.3669385496735</v>
      </c>
      <c r="V52" s="369">
        <v>47.000000000000043</v>
      </c>
      <c r="W52" s="363">
        <v>78333.333333333328</v>
      </c>
      <c r="X52" s="363">
        <v>2390.6167858750059</v>
      </c>
      <c r="Y52" s="369">
        <v>46.999999999999993</v>
      </c>
      <c r="Z52" s="367"/>
      <c r="AA52" s="367"/>
      <c r="AB52" s="367"/>
      <c r="AC52" s="367"/>
      <c r="AD52" s="367"/>
      <c r="AE52" s="367"/>
      <c r="AF52" s="367"/>
      <c r="AG52" s="367"/>
      <c r="AH52" s="367"/>
      <c r="AI52" s="367"/>
      <c r="AJ52" s="367"/>
      <c r="AK52" s="367"/>
      <c r="AL52" s="367"/>
      <c r="AM52" s="367"/>
      <c r="AN52" s="367"/>
      <c r="AO52" s="367"/>
      <c r="AP52" s="367"/>
      <c r="AQ52" s="367"/>
      <c r="AR52" s="367"/>
      <c r="AS52" s="367"/>
      <c r="AT52" s="367"/>
    </row>
    <row r="53" spans="2:46" ht="15" customHeight="1">
      <c r="B53" s="26">
        <v>8.0000000000000053</v>
      </c>
      <c r="C53" s="373">
        <v>7.0391506531480026</v>
      </c>
      <c r="D53" s="363">
        <v>48.000000000000036</v>
      </c>
      <c r="E53" s="365">
        <v>2232.5581395348809</v>
      </c>
      <c r="F53" s="367">
        <v>64.578838456165528</v>
      </c>
      <c r="G53" s="367">
        <v>47.999999999999936</v>
      </c>
      <c r="H53" s="368">
        <v>12000</v>
      </c>
      <c r="I53" s="367">
        <v>-451.59918123945522</v>
      </c>
      <c r="J53" s="384">
        <v>48</v>
      </c>
      <c r="K53" s="363">
        <v>2909.0909090909063</v>
      </c>
      <c r="L53" s="367">
        <v>2095.2754809671596</v>
      </c>
      <c r="M53" s="369">
        <v>47.999999999999957</v>
      </c>
      <c r="N53" s="363">
        <v>3310.3448275862102</v>
      </c>
      <c r="O53" s="367">
        <v>-20568.10947037099</v>
      </c>
      <c r="P53" s="384">
        <v>48.00000000000005</v>
      </c>
      <c r="Q53" s="363">
        <v>3428.5714285714298</v>
      </c>
      <c r="R53" s="367">
        <v>-8680.4490049865144</v>
      </c>
      <c r="S53" s="384">
        <v>48.000000000000014</v>
      </c>
      <c r="T53" s="363">
        <v>1655.1724137931051</v>
      </c>
      <c r="U53" s="363">
        <v>1717.3789651138438</v>
      </c>
      <c r="V53" s="369">
        <v>48.00000000000005</v>
      </c>
      <c r="W53" s="363">
        <v>80000</v>
      </c>
      <c r="X53" s="363">
        <v>2441.2619680977245</v>
      </c>
      <c r="Y53" s="369">
        <v>48</v>
      </c>
      <c r="Z53" s="367"/>
      <c r="AA53" s="367"/>
      <c r="AB53" s="367"/>
      <c r="AC53" s="367"/>
      <c r="AD53" s="367"/>
      <c r="AE53" s="367"/>
      <c r="AF53" s="367"/>
      <c r="AG53" s="367"/>
      <c r="AH53" s="367"/>
      <c r="AI53" s="367"/>
      <c r="AJ53" s="367"/>
      <c r="AK53" s="367"/>
      <c r="AL53" s="367"/>
      <c r="AM53" s="367"/>
      <c r="AN53" s="367"/>
      <c r="AO53" s="367"/>
      <c r="AP53" s="367"/>
      <c r="AQ53" s="367"/>
      <c r="AR53" s="367"/>
      <c r="AS53" s="367"/>
      <c r="AT53" s="367"/>
    </row>
    <row r="54" spans="2:46" ht="15" customHeight="1">
      <c r="B54" s="26">
        <v>8.1666666666666714</v>
      </c>
      <c r="C54" s="373">
        <v>7.1857624441469445</v>
      </c>
      <c r="D54" s="363">
        <v>49.000000000000028</v>
      </c>
      <c r="E54" s="365">
        <v>2279.0697674418575</v>
      </c>
      <c r="F54" s="367">
        <v>58.175885897704497</v>
      </c>
      <c r="G54" s="367">
        <v>48.999999999999936</v>
      </c>
      <c r="H54" s="368">
        <v>12250</v>
      </c>
      <c r="I54" s="367">
        <v>-552.22762594122037</v>
      </c>
      <c r="J54" s="384">
        <v>48.999999999999993</v>
      </c>
      <c r="K54" s="363">
        <v>2969.6969696969668</v>
      </c>
      <c r="L54" s="367">
        <v>2132.9960528424799</v>
      </c>
      <c r="M54" s="369">
        <v>48.99999999999995</v>
      </c>
      <c r="N54" s="363">
        <v>3379.3103448275897</v>
      </c>
      <c r="O54" s="367">
        <v>-21453.244881438502</v>
      </c>
      <c r="P54" s="384">
        <v>49.00000000000005</v>
      </c>
      <c r="Q54" s="363">
        <v>3500.0000000000014</v>
      </c>
      <c r="R54" s="367">
        <v>-9092.4709546532176</v>
      </c>
      <c r="S54" s="384">
        <v>49.000000000000014</v>
      </c>
      <c r="T54" s="363">
        <v>1689.6551724137948</v>
      </c>
      <c r="U54" s="363">
        <v>1747.1456001088354</v>
      </c>
      <c r="V54" s="369">
        <v>49.00000000000005</v>
      </c>
      <c r="W54" s="363">
        <v>81666.666666666672</v>
      </c>
      <c r="X54" s="363">
        <v>2491.8980251241592</v>
      </c>
      <c r="Y54" s="369">
        <v>49</v>
      </c>
      <c r="Z54" s="367"/>
      <c r="AA54" s="367"/>
      <c r="AB54" s="367"/>
      <c r="AC54" s="367"/>
      <c r="AD54" s="367"/>
      <c r="AE54" s="367"/>
      <c r="AF54" s="367"/>
      <c r="AG54" s="367"/>
      <c r="AH54" s="367"/>
      <c r="AI54" s="367"/>
      <c r="AJ54" s="367"/>
      <c r="AK54" s="367"/>
      <c r="AL54" s="367"/>
      <c r="AM54" s="367"/>
      <c r="AN54" s="367"/>
      <c r="AO54" s="367"/>
      <c r="AP54" s="367"/>
      <c r="AQ54" s="367"/>
      <c r="AR54" s="367"/>
      <c r="AS54" s="367"/>
      <c r="AT54" s="367"/>
    </row>
    <row r="55" spans="2:46" ht="15" customHeight="1">
      <c r="B55" s="26">
        <v>8.3333333333333375</v>
      </c>
      <c r="C55" s="373">
        <v>7.3323727175564315</v>
      </c>
      <c r="D55" s="363">
        <v>50.000000000000021</v>
      </c>
      <c r="E55" s="365">
        <v>2325.5813953488341</v>
      </c>
      <c r="F55" s="367">
        <v>51.45667435857824</v>
      </c>
      <c r="G55" s="367">
        <v>49.999999999999936</v>
      </c>
      <c r="H55" s="368">
        <v>12500</v>
      </c>
      <c r="I55" s="367">
        <v>-656.57934119098411</v>
      </c>
      <c r="J55" s="384">
        <v>49.999999999999993</v>
      </c>
      <c r="K55" s="363">
        <v>3030.3030303030273</v>
      </c>
      <c r="L55" s="367">
        <v>2170.4745430588287</v>
      </c>
      <c r="M55" s="369">
        <v>49.999999999999957</v>
      </c>
      <c r="N55" s="363">
        <v>3448.2758620689692</v>
      </c>
      <c r="O55" s="367">
        <v>-22357.018379462534</v>
      </c>
      <c r="P55" s="384">
        <v>50.00000000000005</v>
      </c>
      <c r="Q55" s="363">
        <v>3571.4285714285729</v>
      </c>
      <c r="R55" s="367">
        <v>-9513.9287925673834</v>
      </c>
      <c r="S55" s="384">
        <v>50.000000000000021</v>
      </c>
      <c r="T55" s="363">
        <v>1724.1379310344846</v>
      </c>
      <c r="U55" s="363">
        <v>1776.6668435346478</v>
      </c>
      <c r="V55" s="369">
        <v>50.00000000000005</v>
      </c>
      <c r="W55" s="363">
        <v>83333.333333333343</v>
      </c>
      <c r="X55" s="363">
        <v>2542.5249569543107</v>
      </c>
      <c r="Y55" s="369">
        <v>50</v>
      </c>
      <c r="Z55" s="367"/>
      <c r="AA55" s="367"/>
      <c r="AB55" s="367"/>
      <c r="AC55" s="367"/>
      <c r="AD55" s="367"/>
      <c r="AE55" s="367"/>
      <c r="AF55" s="367"/>
      <c r="AG55" s="367"/>
      <c r="AH55" s="367"/>
      <c r="AI55" s="367"/>
      <c r="AJ55" s="367"/>
      <c r="AK55" s="367"/>
      <c r="AL55" s="367"/>
      <c r="AM55" s="367"/>
      <c r="AN55" s="367"/>
      <c r="AO55" s="367"/>
      <c r="AP55" s="367"/>
      <c r="AQ55" s="367"/>
      <c r="AR55" s="367"/>
      <c r="AS55" s="367"/>
      <c r="AT55" s="367"/>
    </row>
    <row r="56" spans="2:46" ht="15" customHeight="1">
      <c r="B56" s="26">
        <v>8.5000000000000036</v>
      </c>
      <c r="C56" s="373">
        <v>7.4789814733764644</v>
      </c>
      <c r="D56" s="363">
        <v>51.000000000000021</v>
      </c>
      <c r="E56" s="365">
        <v>2372.0930232558107</v>
      </c>
      <c r="F56" s="367">
        <v>44.421203838786774</v>
      </c>
      <c r="G56" s="367">
        <v>50.999999999999936</v>
      </c>
      <c r="H56" s="368">
        <v>12750</v>
      </c>
      <c r="I56" s="367">
        <v>-764.65432698874611</v>
      </c>
      <c r="J56" s="384">
        <v>51</v>
      </c>
      <c r="K56" s="363">
        <v>3090.9090909090878</v>
      </c>
      <c r="L56" s="367">
        <v>2207.7109516162041</v>
      </c>
      <c r="M56" s="369">
        <v>50.999999999999957</v>
      </c>
      <c r="N56" s="363">
        <v>3517.2413793103487</v>
      </c>
      <c r="O56" s="367">
        <v>-23279.429964443094</v>
      </c>
      <c r="P56" s="384">
        <v>51.000000000000057</v>
      </c>
      <c r="Q56" s="363">
        <v>3642.8571428571445</v>
      </c>
      <c r="R56" s="367">
        <v>-9944.82251872901</v>
      </c>
      <c r="S56" s="384">
        <v>51.000000000000021</v>
      </c>
      <c r="T56" s="363">
        <v>1758.6206896551744</v>
      </c>
      <c r="U56" s="363">
        <v>1805.9426953912821</v>
      </c>
      <c r="V56" s="369">
        <v>51.000000000000057</v>
      </c>
      <c r="W56" s="363">
        <v>85000.000000000015</v>
      </c>
      <c r="X56" s="363">
        <v>2593.1427635881801</v>
      </c>
      <c r="Y56" s="369">
        <v>51.000000000000007</v>
      </c>
      <c r="Z56" s="367"/>
      <c r="AA56" s="367"/>
      <c r="AB56" s="367"/>
      <c r="AC56" s="367"/>
      <c r="AD56" s="367"/>
      <c r="AE56" s="367"/>
      <c r="AF56" s="367"/>
      <c r="AG56" s="367"/>
      <c r="AH56" s="367"/>
      <c r="AI56" s="367"/>
      <c r="AJ56" s="367"/>
      <c r="AK56" s="367"/>
      <c r="AL56" s="367"/>
      <c r="AM56" s="367"/>
      <c r="AN56" s="367"/>
      <c r="AO56" s="367"/>
      <c r="AP56" s="367"/>
      <c r="AQ56" s="367"/>
      <c r="AR56" s="367"/>
      <c r="AS56" s="367"/>
      <c r="AT56" s="367"/>
    </row>
    <row r="57" spans="2:46" ht="15" customHeight="1">
      <c r="B57" s="26">
        <v>8.6666666666666696</v>
      </c>
      <c r="C57" s="373">
        <v>7.6255887116070431</v>
      </c>
      <c r="D57" s="363">
        <v>52.000000000000021</v>
      </c>
      <c r="E57" s="365">
        <v>2418.6046511627874</v>
      </c>
      <c r="F57" s="367">
        <v>37.069474338330139</v>
      </c>
      <c r="G57" s="367">
        <v>51.999999999999929</v>
      </c>
      <c r="H57" s="368">
        <v>13000</v>
      </c>
      <c r="I57" s="367">
        <v>-876.45258333450533</v>
      </c>
      <c r="J57" s="384">
        <v>52</v>
      </c>
      <c r="K57" s="363">
        <v>3151.5151515151483</v>
      </c>
      <c r="L57" s="367">
        <v>2244.7052785146075</v>
      </c>
      <c r="M57" s="369">
        <v>51.99999999999995</v>
      </c>
      <c r="N57" s="363">
        <v>3586.2068965517283</v>
      </c>
      <c r="O57" s="367">
        <v>-24220.479636380172</v>
      </c>
      <c r="P57" s="384">
        <v>52.000000000000057</v>
      </c>
      <c r="Q57" s="363">
        <v>3714.285714285716</v>
      </c>
      <c r="R57" s="367">
        <v>-10385.152133138099</v>
      </c>
      <c r="S57" s="384">
        <v>52.000000000000028</v>
      </c>
      <c r="T57" s="363">
        <v>1793.1034482758641</v>
      </c>
      <c r="U57" s="363">
        <v>1834.9731556787369</v>
      </c>
      <c r="V57" s="369">
        <v>52.000000000000057</v>
      </c>
      <c r="W57" s="363">
        <v>86666.666666666686</v>
      </c>
      <c r="X57" s="363">
        <v>2643.7514450257654</v>
      </c>
      <c r="Y57" s="369">
        <v>52.000000000000014</v>
      </c>
      <c r="Z57" s="367"/>
      <c r="AA57" s="367"/>
      <c r="AB57" s="367"/>
      <c r="AC57" s="367"/>
      <c r="AD57" s="367"/>
      <c r="AE57" s="367"/>
      <c r="AF57" s="367"/>
      <c r="AG57" s="367"/>
      <c r="AH57" s="367"/>
      <c r="AI57" s="367"/>
      <c r="AJ57" s="367"/>
      <c r="AK57" s="367"/>
      <c r="AL57" s="367"/>
      <c r="AM57" s="367"/>
      <c r="AN57" s="367"/>
      <c r="AO57" s="367"/>
      <c r="AP57" s="367"/>
      <c r="AQ57" s="367"/>
      <c r="AR57" s="367"/>
      <c r="AS57" s="367"/>
      <c r="AT57" s="367"/>
    </row>
    <row r="58" spans="2:46" ht="15" customHeight="1">
      <c r="B58" s="26">
        <v>8.8333333333333357</v>
      </c>
      <c r="C58" s="373">
        <v>7.772194432248166</v>
      </c>
      <c r="D58" s="363">
        <v>53.000000000000014</v>
      </c>
      <c r="E58" s="365">
        <v>2465.116279069764</v>
      </c>
      <c r="F58" s="367">
        <v>29.401485857208236</v>
      </c>
      <c r="G58" s="367">
        <v>52.999999999999929</v>
      </c>
      <c r="H58" s="368">
        <v>13250</v>
      </c>
      <c r="I58" s="367">
        <v>-991.97411022826191</v>
      </c>
      <c r="J58" s="384">
        <v>53</v>
      </c>
      <c r="K58" s="363">
        <v>3212.1212121212088</v>
      </c>
      <c r="L58" s="367">
        <v>2281.4575237540371</v>
      </c>
      <c r="M58" s="369">
        <v>52.99999999999995</v>
      </c>
      <c r="N58" s="363">
        <v>3655.1724137931078</v>
      </c>
      <c r="O58" s="367">
        <v>-25180.167395273776</v>
      </c>
      <c r="P58" s="384">
        <v>53.000000000000064</v>
      </c>
      <c r="Q58" s="363">
        <v>3785.7142857142876</v>
      </c>
      <c r="R58" s="367">
        <v>-10834.917635794651</v>
      </c>
      <c r="S58" s="384">
        <v>53.000000000000028</v>
      </c>
      <c r="T58" s="363">
        <v>1827.5862068965539</v>
      </c>
      <c r="U58" s="363">
        <v>1863.7582243970132</v>
      </c>
      <c r="V58" s="369">
        <v>53.000000000000064</v>
      </c>
      <c r="W58" s="363">
        <v>88333.333333333358</v>
      </c>
      <c r="X58" s="363">
        <v>2694.3510012670677</v>
      </c>
      <c r="Y58" s="369">
        <v>53.000000000000014</v>
      </c>
      <c r="Z58" s="367"/>
      <c r="AA58" s="367"/>
      <c r="AB58" s="367"/>
      <c r="AC58" s="367"/>
      <c r="AD58" s="367"/>
      <c r="AE58" s="367"/>
      <c r="AF58" s="367"/>
      <c r="AG58" s="367"/>
      <c r="AH58" s="367"/>
      <c r="AI58" s="367"/>
      <c r="AJ58" s="367"/>
      <c r="AK58" s="367"/>
      <c r="AL58" s="367"/>
      <c r="AM58" s="367"/>
      <c r="AN58" s="367"/>
      <c r="AO58" s="367"/>
      <c r="AP58" s="367"/>
      <c r="AQ58" s="367"/>
      <c r="AR58" s="367"/>
      <c r="AS58" s="367"/>
      <c r="AT58" s="367"/>
    </row>
    <row r="59" spans="2:46" ht="15" customHeight="1">
      <c r="B59" s="26">
        <v>9.0000000000000018</v>
      </c>
      <c r="C59" s="373">
        <v>7.9187986352998356</v>
      </c>
      <c r="D59" s="363">
        <v>54.000000000000014</v>
      </c>
      <c r="E59" s="365">
        <v>2511.6279069767406</v>
      </c>
      <c r="F59" s="367">
        <v>21.41723839542118</v>
      </c>
      <c r="G59" s="367">
        <v>53.999999999999922</v>
      </c>
      <c r="H59" s="368">
        <v>13500</v>
      </c>
      <c r="I59" s="367">
        <v>-1111.2189076700165</v>
      </c>
      <c r="J59" s="384">
        <v>54</v>
      </c>
      <c r="K59" s="363">
        <v>3272.7272727272693</v>
      </c>
      <c r="L59" s="367">
        <v>2317.9676873344956</v>
      </c>
      <c r="M59" s="369">
        <v>53.99999999999995</v>
      </c>
      <c r="N59" s="363">
        <v>3724.1379310344873</v>
      </c>
      <c r="O59" s="367">
        <v>-26158.493241123902</v>
      </c>
      <c r="P59" s="384">
        <v>54.000000000000071</v>
      </c>
      <c r="Q59" s="363">
        <v>3857.1428571428592</v>
      </c>
      <c r="R59" s="367">
        <v>-11294.119026698661</v>
      </c>
      <c r="S59" s="384">
        <v>54.000000000000028</v>
      </c>
      <c r="T59" s="363">
        <v>1862.0689655172437</v>
      </c>
      <c r="U59" s="363">
        <v>1892.297901546111</v>
      </c>
      <c r="V59" s="369">
        <v>54.000000000000071</v>
      </c>
      <c r="W59" s="363">
        <v>90000.000000000029</v>
      </c>
      <c r="X59" s="363">
        <v>2744.9414323120873</v>
      </c>
      <c r="Y59" s="369">
        <v>54.000000000000014</v>
      </c>
      <c r="Z59" s="367"/>
      <c r="AA59" s="367"/>
      <c r="AB59" s="367"/>
      <c r="AC59" s="367"/>
      <c r="AD59" s="367"/>
      <c r="AE59" s="367"/>
      <c r="AF59" s="367"/>
      <c r="AG59" s="367"/>
      <c r="AH59" s="367"/>
      <c r="AI59" s="367"/>
      <c r="AJ59" s="367"/>
      <c r="AK59" s="367"/>
      <c r="AL59" s="367"/>
      <c r="AM59" s="367"/>
      <c r="AN59" s="367"/>
      <c r="AO59" s="367"/>
      <c r="AP59" s="367"/>
      <c r="AQ59" s="367"/>
      <c r="AR59" s="367"/>
      <c r="AS59" s="367"/>
      <c r="AT59" s="367"/>
    </row>
    <row r="60" spans="2:46" ht="15" customHeight="1">
      <c r="B60" s="26">
        <v>9.1666666666666679</v>
      </c>
      <c r="C60" s="373">
        <v>8.0654013207620494</v>
      </c>
      <c r="D60" s="363">
        <v>55.000000000000007</v>
      </c>
      <c r="E60" s="365">
        <v>2558.1395348837173</v>
      </c>
      <c r="F60" s="367">
        <v>13.116731952968845</v>
      </c>
      <c r="G60" s="367">
        <v>54.999999999999922</v>
      </c>
      <c r="H60" s="368">
        <v>13750</v>
      </c>
      <c r="I60" s="367">
        <v>-1234.1869756597684</v>
      </c>
      <c r="J60" s="384">
        <v>55</v>
      </c>
      <c r="K60" s="363">
        <v>3333.3333333333298</v>
      </c>
      <c r="L60" s="367">
        <v>2354.2357692559804</v>
      </c>
      <c r="M60" s="369">
        <v>54.999999999999943</v>
      </c>
      <c r="N60" s="363">
        <v>3793.1034482758669</v>
      </c>
      <c r="O60" s="367">
        <v>-27155.457173930543</v>
      </c>
      <c r="P60" s="384">
        <v>55.000000000000071</v>
      </c>
      <c r="Q60" s="363">
        <v>3928.5714285714307</v>
      </c>
      <c r="R60" s="367">
        <v>-11762.756305850135</v>
      </c>
      <c r="S60" s="384">
        <v>55.000000000000028</v>
      </c>
      <c r="T60" s="363">
        <v>1896.5517241379334</v>
      </c>
      <c r="U60" s="363">
        <v>1920.5921871260296</v>
      </c>
      <c r="V60" s="369">
        <v>55.000000000000071</v>
      </c>
      <c r="W60" s="363">
        <v>91666.666666666701</v>
      </c>
      <c r="X60" s="363">
        <v>2795.5227381608242</v>
      </c>
      <c r="Y60" s="369">
        <v>55.000000000000021</v>
      </c>
      <c r="Z60" s="367"/>
      <c r="AA60" s="367"/>
      <c r="AB60" s="367"/>
      <c r="AC60" s="367"/>
      <c r="AD60" s="367"/>
      <c r="AE60" s="367"/>
      <c r="AF60" s="367"/>
      <c r="AG60" s="367"/>
      <c r="AH60" s="367"/>
      <c r="AI60" s="367"/>
      <c r="AJ60" s="367"/>
      <c r="AK60" s="367"/>
      <c r="AL60" s="367"/>
      <c r="AM60" s="367"/>
      <c r="AN60" s="367"/>
      <c r="AO60" s="367"/>
      <c r="AP60" s="367"/>
      <c r="AQ60" s="367"/>
      <c r="AR60" s="367"/>
      <c r="AS60" s="367"/>
      <c r="AT60" s="367"/>
    </row>
    <row r="61" spans="2:46" ht="15" customHeight="1">
      <c r="B61" s="26">
        <v>9.3333333333333339</v>
      </c>
      <c r="C61" s="373">
        <v>8.2120024886348091</v>
      </c>
      <c r="D61" s="363">
        <v>56.000000000000007</v>
      </c>
      <c r="E61" s="365">
        <v>2604.6511627906939</v>
      </c>
      <c r="F61" s="367">
        <v>4.4999665298513563</v>
      </c>
      <c r="G61" s="367">
        <v>55.999999999999915</v>
      </c>
      <c r="H61" s="368">
        <v>14000</v>
      </c>
      <c r="I61" s="367">
        <v>-1360.8783141975175</v>
      </c>
      <c r="J61" s="384">
        <v>55.999999999999993</v>
      </c>
      <c r="K61" s="363">
        <v>3393.9393939393904</v>
      </c>
      <c r="L61" s="367">
        <v>2390.2617695184931</v>
      </c>
      <c r="M61" s="369">
        <v>55.999999999999943</v>
      </c>
      <c r="N61" s="363">
        <v>3862.0689655172464</v>
      </c>
      <c r="O61" s="367">
        <v>-28171.059193693709</v>
      </c>
      <c r="P61" s="384">
        <v>56.000000000000071</v>
      </c>
      <c r="Q61" s="363">
        <v>4000.0000000000023</v>
      </c>
      <c r="R61" s="367">
        <v>-12240.829473249069</v>
      </c>
      <c r="S61" s="384">
        <v>56.000000000000028</v>
      </c>
      <c r="T61" s="363">
        <v>1931.0344827586232</v>
      </c>
      <c r="U61" s="363">
        <v>1948.6410811367693</v>
      </c>
      <c r="V61" s="369">
        <v>56.000000000000071</v>
      </c>
      <c r="W61" s="363">
        <v>93333.333333333372</v>
      </c>
      <c r="X61" s="363">
        <v>2846.0949188132777</v>
      </c>
      <c r="Y61" s="369">
        <v>56.000000000000021</v>
      </c>
      <c r="Z61" s="367"/>
      <c r="AA61" s="367"/>
      <c r="AB61" s="367"/>
      <c r="AC61" s="367"/>
      <c r="AD61" s="367"/>
      <c r="AE61" s="367"/>
      <c r="AF61" s="367"/>
      <c r="AG61" s="367"/>
      <c r="AH61" s="367"/>
      <c r="AI61" s="367"/>
      <c r="AJ61" s="367"/>
      <c r="AK61" s="367"/>
      <c r="AL61" s="367"/>
      <c r="AM61" s="367"/>
      <c r="AN61" s="367"/>
      <c r="AO61" s="367"/>
      <c r="AP61" s="367"/>
      <c r="AQ61" s="367"/>
      <c r="AR61" s="367"/>
      <c r="AS61" s="367"/>
      <c r="AT61" s="367"/>
    </row>
    <row r="62" spans="2:46" ht="15" customHeight="1">
      <c r="B62" s="26">
        <v>9.5</v>
      </c>
      <c r="C62" s="373">
        <v>8.358602138918112</v>
      </c>
      <c r="D62" s="363">
        <v>57</v>
      </c>
      <c r="E62" s="365">
        <v>2651.1627906976705</v>
      </c>
      <c r="F62" s="367">
        <v>-4.4330578739314745</v>
      </c>
      <c r="G62" s="367">
        <v>56.999999999999922</v>
      </c>
      <c r="H62" s="368">
        <v>14250</v>
      </c>
      <c r="I62" s="367">
        <v>-1491.2929232832653</v>
      </c>
      <c r="J62" s="384">
        <v>56.999999999999993</v>
      </c>
      <c r="K62" s="363">
        <v>3454.5454545454509</v>
      </c>
      <c r="L62" s="367">
        <v>2426.045688122033</v>
      </c>
      <c r="M62" s="369">
        <v>56.999999999999943</v>
      </c>
      <c r="N62" s="363">
        <v>3931.0344827586259</v>
      </c>
      <c r="O62" s="367">
        <v>-29205.2993004134</v>
      </c>
      <c r="P62" s="384">
        <v>57.000000000000078</v>
      </c>
      <c r="Q62" s="363">
        <v>4071.4285714285738</v>
      </c>
      <c r="R62" s="367">
        <v>-12728.338528895467</v>
      </c>
      <c r="S62" s="384">
        <v>57.000000000000028</v>
      </c>
      <c r="T62" s="363">
        <v>1965.517241379313</v>
      </c>
      <c r="U62" s="363">
        <v>1976.4445835783306</v>
      </c>
      <c r="V62" s="369">
        <v>57.000000000000078</v>
      </c>
      <c r="W62" s="363">
        <v>95000.000000000044</v>
      </c>
      <c r="X62" s="363">
        <v>2896.657974269448</v>
      </c>
      <c r="Y62" s="369">
        <v>57.000000000000021</v>
      </c>
      <c r="Z62" s="367"/>
      <c r="AA62" s="367"/>
      <c r="AB62" s="367"/>
      <c r="AC62" s="367"/>
      <c r="AD62" s="367"/>
      <c r="AE62" s="367"/>
      <c r="AF62" s="367"/>
      <c r="AG62" s="367"/>
      <c r="AH62" s="367"/>
      <c r="AI62" s="367"/>
      <c r="AJ62" s="367"/>
      <c r="AK62" s="367"/>
      <c r="AL62" s="367"/>
      <c r="AM62" s="367"/>
      <c r="AN62" s="367"/>
      <c r="AO62" s="367"/>
      <c r="AP62" s="367"/>
      <c r="AQ62" s="367"/>
      <c r="AR62" s="367"/>
      <c r="AS62" s="367"/>
      <c r="AT62" s="367"/>
    </row>
    <row r="63" spans="2:46" ht="15" customHeight="1">
      <c r="B63" s="26">
        <v>9.6666666666666661</v>
      </c>
      <c r="C63" s="373">
        <v>8.5052002716119617</v>
      </c>
      <c r="D63" s="363">
        <v>57.999999999999993</v>
      </c>
      <c r="E63" s="365">
        <v>2697.6744186046471</v>
      </c>
      <c r="F63" s="367">
        <v>-13.682341258379394</v>
      </c>
      <c r="G63" s="367">
        <v>57.999999999999915</v>
      </c>
      <c r="H63" s="368">
        <v>14500</v>
      </c>
      <c r="I63" s="367">
        <v>-1625.4308029170104</v>
      </c>
      <c r="J63" s="384">
        <v>57.999999999999993</v>
      </c>
      <c r="K63" s="363">
        <v>3515.1515151515114</v>
      </c>
      <c r="L63" s="367">
        <v>2461.5875250666013</v>
      </c>
      <c r="M63" s="369">
        <v>57.999999999999943</v>
      </c>
      <c r="N63" s="363">
        <v>4000.0000000000055</v>
      </c>
      <c r="O63" s="367">
        <v>-30258.17749408961</v>
      </c>
      <c r="P63" s="384">
        <v>58.000000000000078</v>
      </c>
      <c r="Q63" s="363">
        <v>4142.8571428571449</v>
      </c>
      <c r="R63" s="367">
        <v>-13225.283472789326</v>
      </c>
      <c r="S63" s="384">
        <v>58.000000000000028</v>
      </c>
      <c r="T63" s="363">
        <v>2000.0000000000027</v>
      </c>
      <c r="U63" s="363">
        <v>2004.0026944507129</v>
      </c>
      <c r="V63" s="369">
        <v>58.000000000000078</v>
      </c>
      <c r="W63" s="363">
        <v>96666.666666666715</v>
      </c>
      <c r="X63" s="363">
        <v>2947.2119045293352</v>
      </c>
      <c r="Y63" s="369">
        <v>58.000000000000021</v>
      </c>
      <c r="Z63" s="367"/>
      <c r="AA63" s="367"/>
      <c r="AB63" s="367"/>
      <c r="AC63" s="367"/>
      <c r="AD63" s="367"/>
      <c r="AE63" s="367"/>
      <c r="AF63" s="367"/>
      <c r="AG63" s="367"/>
      <c r="AH63" s="367"/>
      <c r="AI63" s="367"/>
      <c r="AJ63" s="367"/>
      <c r="AK63" s="367"/>
      <c r="AL63" s="367"/>
      <c r="AM63" s="367"/>
      <c r="AN63" s="367"/>
      <c r="AO63" s="367"/>
      <c r="AP63" s="367"/>
      <c r="AQ63" s="367"/>
      <c r="AR63" s="367"/>
      <c r="AS63" s="367"/>
      <c r="AT63" s="367"/>
    </row>
    <row r="64" spans="2:46" ht="15" customHeight="1">
      <c r="B64" s="26">
        <v>9.8333333333333321</v>
      </c>
      <c r="C64" s="373">
        <v>8.6517968867163599</v>
      </c>
      <c r="D64" s="363">
        <v>59</v>
      </c>
      <c r="E64" s="365">
        <v>2744.1860465116238</v>
      </c>
      <c r="F64" s="367">
        <v>-23.247883623492594</v>
      </c>
      <c r="G64" s="367">
        <v>58.999999999999915</v>
      </c>
      <c r="H64" s="368">
        <v>14750</v>
      </c>
      <c r="I64" s="367">
        <v>-1763.2919530987542</v>
      </c>
      <c r="J64" s="384">
        <v>59</v>
      </c>
      <c r="K64" s="363">
        <v>3575.7575757575719</v>
      </c>
      <c r="L64" s="367">
        <v>2496.8872803521958</v>
      </c>
      <c r="M64" s="369">
        <v>58.999999999999943</v>
      </c>
      <c r="N64" s="363">
        <v>4068.965517241385</v>
      </c>
      <c r="O64" s="367">
        <v>-31329.693774722342</v>
      </c>
      <c r="P64" s="384">
        <v>59.000000000000078</v>
      </c>
      <c r="Q64" s="363">
        <v>4214.2857142857165</v>
      </c>
      <c r="R64" s="367">
        <v>-13731.664304930648</v>
      </c>
      <c r="S64" s="384">
        <v>59.000000000000028</v>
      </c>
      <c r="T64" s="363">
        <v>2034.4827586206925</v>
      </c>
      <c r="U64" s="363">
        <v>2031.3154137539163</v>
      </c>
      <c r="V64" s="369">
        <v>59.000000000000078</v>
      </c>
      <c r="W64" s="363">
        <v>98333.333333333387</v>
      </c>
      <c r="X64" s="363">
        <v>2997.7567095929394</v>
      </c>
      <c r="Y64" s="369">
        <v>59.000000000000028</v>
      </c>
      <c r="Z64" s="367"/>
      <c r="AA64" s="367"/>
      <c r="AB64" s="367"/>
      <c r="AC64" s="367"/>
      <c r="AD64" s="367"/>
      <c r="AE64" s="367"/>
      <c r="AF64" s="367"/>
      <c r="AG64" s="367"/>
      <c r="AH64" s="367"/>
      <c r="AI64" s="367"/>
      <c r="AJ64" s="367"/>
      <c r="AK64" s="367"/>
      <c r="AL64" s="367"/>
      <c r="AM64" s="367"/>
      <c r="AN64" s="367"/>
      <c r="AO64" s="367"/>
      <c r="AP64" s="367"/>
      <c r="AQ64" s="367"/>
      <c r="AR64" s="367"/>
      <c r="AS64" s="367"/>
      <c r="AT64" s="367"/>
    </row>
    <row r="65" spans="2:46" ht="15" customHeight="1">
      <c r="B65" s="26">
        <v>9.9999999999999982</v>
      </c>
      <c r="C65" s="373">
        <v>8.7983919842312979</v>
      </c>
      <c r="D65" s="363">
        <v>59.999999999999993</v>
      </c>
      <c r="E65" s="365">
        <v>2790.6976744186004</v>
      </c>
      <c r="F65" s="367">
        <v>-33.129684969270947</v>
      </c>
      <c r="G65" s="367">
        <v>59.999999999999908</v>
      </c>
      <c r="H65" s="368">
        <v>15000</v>
      </c>
      <c r="I65" s="367">
        <v>-1904.8763738284952</v>
      </c>
      <c r="J65" s="384">
        <v>60</v>
      </c>
      <c r="K65" s="363">
        <v>3636.3636363636324</v>
      </c>
      <c r="L65" s="367">
        <v>2531.9449539788184</v>
      </c>
      <c r="M65" s="369">
        <v>59.999999999999943</v>
      </c>
      <c r="N65" s="363">
        <v>4137.9310344827645</v>
      </c>
      <c r="O65" s="367">
        <v>-32419.848142311603</v>
      </c>
      <c r="P65" s="384">
        <v>60.000000000000085</v>
      </c>
      <c r="Q65" s="363">
        <v>4285.7142857142881</v>
      </c>
      <c r="R65" s="367">
        <v>-14247.481025319432</v>
      </c>
      <c r="S65" s="384">
        <v>60.000000000000036</v>
      </c>
      <c r="T65" s="363">
        <v>2068.9655172413823</v>
      </c>
      <c r="U65" s="363">
        <v>2058.3827414879415</v>
      </c>
      <c r="V65" s="369">
        <v>60.000000000000085</v>
      </c>
      <c r="W65" s="363">
        <v>100000.00000000006</v>
      </c>
      <c r="X65" s="363">
        <v>3048.2923894602613</v>
      </c>
      <c r="Y65" s="369">
        <v>60.000000000000036</v>
      </c>
      <c r="Z65" s="367"/>
      <c r="AA65" s="367"/>
      <c r="AB65" s="367"/>
      <c r="AC65" s="367"/>
      <c r="AD65" s="367"/>
      <c r="AE65" s="367"/>
      <c r="AF65" s="367"/>
      <c r="AG65" s="367"/>
      <c r="AH65" s="367"/>
      <c r="AI65" s="367"/>
      <c r="AJ65" s="367"/>
      <c r="AK65" s="367"/>
      <c r="AL65" s="367"/>
      <c r="AM65" s="367"/>
      <c r="AN65" s="367"/>
      <c r="AO65" s="367"/>
      <c r="AP65" s="367"/>
      <c r="AQ65" s="367"/>
      <c r="AR65" s="367"/>
      <c r="AS65" s="367"/>
      <c r="AT65" s="367"/>
    </row>
    <row r="66" spans="2:46" ht="15" customHeight="1">
      <c r="B66" s="26">
        <v>10.166666666666664</v>
      </c>
      <c r="C66" s="373">
        <v>8.9449855641567826</v>
      </c>
      <c r="D66" s="363">
        <v>60.999999999999986</v>
      </c>
      <c r="E66" s="365">
        <v>2837.209302325577</v>
      </c>
      <c r="F66" s="367">
        <v>-43.327745295714578</v>
      </c>
      <c r="G66" s="367">
        <v>60.999999999999908</v>
      </c>
      <c r="H66" s="368">
        <v>15250</v>
      </c>
      <c r="I66" s="367">
        <v>-2050.1840651062339</v>
      </c>
      <c r="J66" s="384">
        <v>61</v>
      </c>
      <c r="K66" s="363">
        <v>3696.9696969696929</v>
      </c>
      <c r="L66" s="367">
        <v>2566.7605459464676</v>
      </c>
      <c r="M66" s="369">
        <v>60.999999999999936</v>
      </c>
      <c r="N66" s="363">
        <v>4206.896551724144</v>
      </c>
      <c r="O66" s="367">
        <v>-33528.640596857382</v>
      </c>
      <c r="P66" s="384">
        <v>61.000000000000092</v>
      </c>
      <c r="Q66" s="363">
        <v>4357.1428571428596</v>
      </c>
      <c r="R66" s="367">
        <v>-14772.733633955679</v>
      </c>
      <c r="S66" s="384">
        <v>61.000000000000036</v>
      </c>
      <c r="T66" s="363">
        <v>2103.448275862072</v>
      </c>
      <c r="U66" s="363">
        <v>2085.2046776527868</v>
      </c>
      <c r="V66" s="369">
        <v>61.000000000000092</v>
      </c>
      <c r="W66" s="363">
        <v>101666.66666666673</v>
      </c>
      <c r="X66" s="363">
        <v>3098.8189441312993</v>
      </c>
      <c r="Y66" s="369">
        <v>61.000000000000036</v>
      </c>
      <c r="Z66" s="367"/>
      <c r="AA66" s="367"/>
      <c r="AB66" s="367"/>
      <c r="AC66" s="367"/>
      <c r="AD66" s="367"/>
      <c r="AE66" s="367"/>
      <c r="AF66" s="367"/>
      <c r="AG66" s="367"/>
      <c r="AH66" s="367"/>
      <c r="AI66" s="367"/>
      <c r="AJ66" s="367"/>
      <c r="AK66" s="367"/>
      <c r="AL66" s="367"/>
      <c r="AM66" s="367"/>
      <c r="AN66" s="367"/>
      <c r="AO66" s="367"/>
      <c r="AP66" s="367"/>
      <c r="AQ66" s="367"/>
      <c r="AR66" s="367"/>
      <c r="AS66" s="367"/>
      <c r="AT66" s="367"/>
    </row>
    <row r="67" spans="2:46" ht="15" customHeight="1">
      <c r="B67" s="26">
        <v>10.33333333333333</v>
      </c>
      <c r="C67" s="373">
        <v>9.0915776264928141</v>
      </c>
      <c r="D67" s="363">
        <v>61.999999999999986</v>
      </c>
      <c r="E67" s="365">
        <v>2883.7209302325537</v>
      </c>
      <c r="F67" s="367">
        <v>-53.842064602823427</v>
      </c>
      <c r="G67" s="367">
        <v>61.999999999999908</v>
      </c>
      <c r="H67" s="368">
        <v>15500</v>
      </c>
      <c r="I67" s="367">
        <v>-2199.21502693197</v>
      </c>
      <c r="J67" s="384">
        <v>62</v>
      </c>
      <c r="K67" s="363">
        <v>3757.5757575757534</v>
      </c>
      <c r="L67" s="367">
        <v>2601.3340562551448</v>
      </c>
      <c r="M67" s="369">
        <v>61.999999999999936</v>
      </c>
      <c r="N67" s="363">
        <v>4275.8620689655236</v>
      </c>
      <c r="O67" s="367">
        <v>-34656.071138359679</v>
      </c>
      <c r="P67" s="384">
        <v>62.000000000000092</v>
      </c>
      <c r="Q67" s="363">
        <v>4428.5714285714312</v>
      </c>
      <c r="R67" s="367">
        <v>-15307.422130839383</v>
      </c>
      <c r="S67" s="384">
        <v>62.000000000000036</v>
      </c>
      <c r="T67" s="363">
        <v>2137.9310344827618</v>
      </c>
      <c r="U67" s="363">
        <v>2111.781222248454</v>
      </c>
      <c r="V67" s="369">
        <v>62.000000000000092</v>
      </c>
      <c r="W67" s="363">
        <v>103333.3333333334</v>
      </c>
      <c r="X67" s="363">
        <v>3149.3363736060546</v>
      </c>
      <c r="Y67" s="369">
        <v>62.000000000000043</v>
      </c>
      <c r="Z67" s="367"/>
      <c r="AA67" s="367"/>
      <c r="AB67" s="367"/>
      <c r="AC67" s="367"/>
      <c r="AD67" s="367"/>
      <c r="AE67" s="367"/>
      <c r="AF67" s="367"/>
      <c r="AG67" s="367"/>
      <c r="AH67" s="367"/>
      <c r="AI67" s="367"/>
      <c r="AJ67" s="367"/>
      <c r="AK67" s="367"/>
      <c r="AL67" s="367"/>
      <c r="AM67" s="367"/>
      <c r="AN67" s="367"/>
      <c r="AO67" s="367"/>
      <c r="AP67" s="367"/>
      <c r="AQ67" s="367"/>
      <c r="AR67" s="367"/>
      <c r="AS67" s="367"/>
      <c r="AT67" s="367"/>
    </row>
    <row r="68" spans="2:46" ht="15" customHeight="1">
      <c r="B68" s="26">
        <v>10.499999999999996</v>
      </c>
      <c r="C68" s="373">
        <v>9.2381681712393924</v>
      </c>
      <c r="D68" s="363">
        <v>62.999999999999986</v>
      </c>
      <c r="E68" s="365">
        <v>2930.2325581395303</v>
      </c>
      <c r="F68" s="367">
        <v>-64.672642890597416</v>
      </c>
      <c r="G68" s="367">
        <v>62.999999999999901</v>
      </c>
      <c r="H68" s="368">
        <v>15750</v>
      </c>
      <c r="I68" s="367">
        <v>-2351.9692593057039</v>
      </c>
      <c r="J68" s="384">
        <v>63</v>
      </c>
      <c r="K68" s="363">
        <v>3818.1818181818139</v>
      </c>
      <c r="L68" s="367">
        <v>2635.6654849048491</v>
      </c>
      <c r="M68" s="369">
        <v>62.999999999999929</v>
      </c>
      <c r="N68" s="363">
        <v>4344.8275862069031</v>
      </c>
      <c r="O68" s="367">
        <v>-35802.139766818502</v>
      </c>
      <c r="P68" s="384">
        <v>63.000000000000099</v>
      </c>
      <c r="Q68" s="363">
        <v>4500.0000000000027</v>
      </c>
      <c r="R68" s="367">
        <v>-15851.546515970558</v>
      </c>
      <c r="S68" s="384">
        <v>63.000000000000043</v>
      </c>
      <c r="T68" s="363">
        <v>2172.4137931034516</v>
      </c>
      <c r="U68" s="363">
        <v>2138.1123752749427</v>
      </c>
      <c r="V68" s="369">
        <v>63.000000000000099</v>
      </c>
      <c r="W68" s="363">
        <v>105000.00000000007</v>
      </c>
      <c r="X68" s="363">
        <v>3199.8446778845268</v>
      </c>
      <c r="Y68" s="369">
        <v>63.000000000000043</v>
      </c>
      <c r="Z68" s="367"/>
      <c r="AA68" s="367"/>
      <c r="AB68" s="367"/>
      <c r="AC68" s="367"/>
      <c r="AD68" s="367"/>
      <c r="AE68" s="367"/>
      <c r="AF68" s="367"/>
      <c r="AG68" s="367"/>
      <c r="AH68" s="367"/>
      <c r="AI68" s="367"/>
      <c r="AJ68" s="367"/>
      <c r="AK68" s="367"/>
      <c r="AL68" s="367"/>
      <c r="AM68" s="367"/>
      <c r="AN68" s="367"/>
      <c r="AO68" s="367"/>
      <c r="AP68" s="367"/>
      <c r="AQ68" s="367"/>
      <c r="AR68" s="367"/>
      <c r="AS68" s="367"/>
      <c r="AT68" s="367"/>
    </row>
    <row r="69" spans="2:46" ht="15" customHeight="1">
      <c r="B69" s="26">
        <v>10.666666666666663</v>
      </c>
      <c r="C69" s="373">
        <v>9.3847571983965121</v>
      </c>
      <c r="D69" s="363">
        <v>63.999999999999972</v>
      </c>
      <c r="E69" s="365">
        <v>2976.7441860465069</v>
      </c>
      <c r="F69" s="367">
        <v>-75.819480159036786</v>
      </c>
      <c r="G69" s="367">
        <v>63.999999999999908</v>
      </c>
      <c r="H69" s="368">
        <v>16000</v>
      </c>
      <c r="I69" s="367">
        <v>-2508.4467622274356</v>
      </c>
      <c r="J69" s="384">
        <v>64</v>
      </c>
      <c r="K69" s="363">
        <v>3878.7878787878744</v>
      </c>
      <c r="L69" s="367">
        <v>2669.7548318955814</v>
      </c>
      <c r="M69" s="369">
        <v>63.999999999999929</v>
      </c>
      <c r="N69" s="363">
        <v>4413.7931034482826</v>
      </c>
      <c r="O69" s="367">
        <v>-36966.846482233843</v>
      </c>
      <c r="P69" s="384">
        <v>64.000000000000099</v>
      </c>
      <c r="Q69" s="363">
        <v>4571.4285714285743</v>
      </c>
      <c r="R69" s="367">
        <v>-16405.106789349185</v>
      </c>
      <c r="S69" s="384">
        <v>64.000000000000043</v>
      </c>
      <c r="T69" s="363">
        <v>2206.8965517241413</v>
      </c>
      <c r="U69" s="363">
        <v>2164.1981367322514</v>
      </c>
      <c r="V69" s="369">
        <v>64.000000000000099</v>
      </c>
      <c r="W69" s="363">
        <v>106666.66666666674</v>
      </c>
      <c r="X69" s="363">
        <v>3250.343856966716</v>
      </c>
      <c r="Y69" s="369">
        <v>64.000000000000043</v>
      </c>
      <c r="Z69" s="367"/>
      <c r="AA69" s="367"/>
      <c r="AB69" s="367"/>
      <c r="AC69" s="367"/>
      <c r="AD69" s="367"/>
      <c r="AE69" s="367"/>
      <c r="AF69" s="367"/>
      <c r="AG69" s="367"/>
      <c r="AH69" s="367"/>
      <c r="AI69" s="367"/>
      <c r="AJ69" s="367"/>
      <c r="AK69" s="367"/>
      <c r="AL69" s="367"/>
      <c r="AM69" s="367"/>
      <c r="AN69" s="367"/>
      <c r="AO69" s="367"/>
      <c r="AP69" s="367"/>
      <c r="AQ69" s="367"/>
      <c r="AR69" s="367"/>
      <c r="AS69" s="367"/>
      <c r="AT69" s="367"/>
    </row>
    <row r="70" spans="2:46" ht="15" customHeight="1">
      <c r="B70" s="26">
        <v>10.833333333333329</v>
      </c>
      <c r="C70" s="373">
        <v>9.5313447079641822</v>
      </c>
      <c r="D70" s="363">
        <v>64.999999999999972</v>
      </c>
      <c r="E70" s="365">
        <v>3023.2558139534835</v>
      </c>
      <c r="F70" s="367">
        <v>-87.28257640814121</v>
      </c>
      <c r="G70" s="367">
        <v>64.999999999999901</v>
      </c>
      <c r="H70" s="368">
        <v>16250</v>
      </c>
      <c r="I70" s="367">
        <v>-2668.647535697165</v>
      </c>
      <c r="J70" s="384">
        <v>65</v>
      </c>
      <c r="K70" s="363">
        <v>3939.3939393939349</v>
      </c>
      <c r="L70" s="367">
        <v>2703.6020972273404</v>
      </c>
      <c r="M70" s="369">
        <v>64.999999999999929</v>
      </c>
      <c r="N70" s="363">
        <v>4482.7586206896622</v>
      </c>
      <c r="O70" s="367">
        <v>-38150.191284605695</v>
      </c>
      <c r="P70" s="384">
        <v>65.000000000000099</v>
      </c>
      <c r="Q70" s="363">
        <v>4642.8571428571458</v>
      </c>
      <c r="R70" s="367">
        <v>-16968.102950975281</v>
      </c>
      <c r="S70" s="384">
        <v>65.000000000000043</v>
      </c>
      <c r="T70" s="363">
        <v>2241.3793103448311</v>
      </c>
      <c r="U70" s="363">
        <v>2190.0385066203821</v>
      </c>
      <c r="V70" s="369">
        <v>65.000000000000099</v>
      </c>
      <c r="W70" s="363">
        <v>108333.33333333342</v>
      </c>
      <c r="X70" s="363">
        <v>3300.8339108526216</v>
      </c>
      <c r="Y70" s="369">
        <v>65.000000000000043</v>
      </c>
      <c r="Z70" s="367"/>
      <c r="AA70" s="367"/>
      <c r="AB70" s="367"/>
      <c r="AC70" s="367"/>
      <c r="AD70" s="367"/>
      <c r="AE70" s="367"/>
      <c r="AF70" s="367"/>
      <c r="AG70" s="367"/>
      <c r="AH70" s="367"/>
      <c r="AI70" s="367"/>
      <c r="AJ70" s="367"/>
      <c r="AK70" s="367"/>
      <c r="AL70" s="367"/>
      <c r="AM70" s="367"/>
      <c r="AN70" s="367"/>
      <c r="AO70" s="367"/>
      <c r="AP70" s="367"/>
      <c r="AQ70" s="367"/>
      <c r="AR70" s="367"/>
      <c r="AS70" s="367"/>
      <c r="AT70" s="367"/>
    </row>
    <row r="71" spans="2:46" ht="15" customHeight="1">
      <c r="B71" s="26">
        <v>10.999999999999995</v>
      </c>
      <c r="C71" s="373">
        <v>9.6779306999423955</v>
      </c>
      <c r="D71" s="363">
        <v>65.999999999999972</v>
      </c>
      <c r="E71" s="365">
        <v>3069.7674418604602</v>
      </c>
      <c r="F71" s="367">
        <v>-99.061931637910746</v>
      </c>
      <c r="G71" s="367">
        <v>65.999999999999886</v>
      </c>
      <c r="H71" s="368">
        <v>16500</v>
      </c>
      <c r="I71" s="367">
        <v>-2832.5715797148919</v>
      </c>
      <c r="J71" s="384">
        <v>66</v>
      </c>
      <c r="K71" s="363">
        <v>3999.9999999999955</v>
      </c>
      <c r="L71" s="367">
        <v>2737.2072809001274</v>
      </c>
      <c r="M71" s="369">
        <v>65.999999999999929</v>
      </c>
      <c r="N71" s="363">
        <v>4551.7241379310417</v>
      </c>
      <c r="O71" s="367">
        <v>-39352.17417393408</v>
      </c>
      <c r="P71" s="384">
        <v>66.000000000000099</v>
      </c>
      <c r="Q71" s="363">
        <v>4714.2857142857174</v>
      </c>
      <c r="R71" s="367">
        <v>-17540.535000848835</v>
      </c>
      <c r="S71" s="384">
        <v>66.000000000000043</v>
      </c>
      <c r="T71" s="363">
        <v>2275.8620689655208</v>
      </c>
      <c r="U71" s="363">
        <v>2215.6334849393343</v>
      </c>
      <c r="V71" s="369">
        <v>66.000000000000099</v>
      </c>
      <c r="W71" s="363">
        <v>110000.00000000009</v>
      </c>
      <c r="X71" s="363">
        <v>3351.3148395422445</v>
      </c>
      <c r="Y71" s="369">
        <v>66.000000000000043</v>
      </c>
      <c r="Z71" s="367"/>
      <c r="AA71" s="367"/>
      <c r="AB71" s="367"/>
      <c r="AC71" s="367"/>
      <c r="AD71" s="367"/>
      <c r="AE71" s="367"/>
      <c r="AF71" s="367"/>
      <c r="AG71" s="367"/>
      <c r="AH71" s="367"/>
      <c r="AI71" s="367"/>
      <c r="AJ71" s="367"/>
      <c r="AK71" s="367"/>
      <c r="AL71" s="367"/>
      <c r="AM71" s="367"/>
      <c r="AN71" s="367"/>
      <c r="AO71" s="367"/>
      <c r="AP71" s="367"/>
      <c r="AQ71" s="367"/>
      <c r="AR71" s="367"/>
      <c r="AS71" s="367"/>
      <c r="AT71" s="367"/>
    </row>
    <row r="72" spans="2:46" ht="15" customHeight="1">
      <c r="B72" s="26">
        <v>11.166666666666661</v>
      </c>
      <c r="C72" s="373">
        <v>9.8245151743311503</v>
      </c>
      <c r="D72" s="363">
        <v>66.999999999999957</v>
      </c>
      <c r="E72" s="365">
        <v>3116.2790697674368</v>
      </c>
      <c r="F72" s="367">
        <v>-111.15754584834569</v>
      </c>
      <c r="G72" s="367">
        <v>66.999999999999886</v>
      </c>
      <c r="H72" s="368">
        <v>16750</v>
      </c>
      <c r="I72" s="367">
        <v>-3000.2188942806142</v>
      </c>
      <c r="J72" s="384">
        <v>66.999999999999986</v>
      </c>
      <c r="K72" s="363">
        <v>4060.606060606056</v>
      </c>
      <c r="L72" s="367">
        <v>2770.570382913942</v>
      </c>
      <c r="M72" s="369">
        <v>66.999999999999929</v>
      </c>
      <c r="N72" s="363">
        <v>4620.6896551724212</v>
      </c>
      <c r="O72" s="367">
        <v>-40572.795150219004</v>
      </c>
      <c r="P72" s="384">
        <v>67.000000000000114</v>
      </c>
      <c r="Q72" s="363">
        <v>4785.714285714289</v>
      </c>
      <c r="R72" s="367">
        <v>-18122.402938969852</v>
      </c>
      <c r="S72" s="384">
        <v>67.000000000000043</v>
      </c>
      <c r="T72" s="363">
        <v>2310.3448275862106</v>
      </c>
      <c r="U72" s="363">
        <v>2240.9830716891079</v>
      </c>
      <c r="V72" s="369">
        <v>67.000000000000114</v>
      </c>
      <c r="W72" s="363">
        <v>111666.66666666676</v>
      </c>
      <c r="X72" s="363">
        <v>3401.7866430355843</v>
      </c>
      <c r="Y72" s="369">
        <v>67.000000000000043</v>
      </c>
      <c r="Z72" s="367"/>
      <c r="AA72" s="367"/>
      <c r="AB72" s="367"/>
      <c r="AC72" s="367"/>
      <c r="AD72" s="367"/>
      <c r="AE72" s="367"/>
      <c r="AF72" s="367"/>
      <c r="AG72" s="367"/>
      <c r="AH72" s="367"/>
      <c r="AI72" s="367"/>
      <c r="AJ72" s="367"/>
      <c r="AK72" s="367"/>
      <c r="AL72" s="367"/>
      <c r="AM72" s="367"/>
      <c r="AN72" s="367"/>
      <c r="AO72" s="367"/>
      <c r="AP72" s="367"/>
      <c r="AQ72" s="367"/>
      <c r="AR72" s="367"/>
      <c r="AS72" s="367"/>
      <c r="AT72" s="367"/>
    </row>
    <row r="73" spans="2:46" ht="15" customHeight="1">
      <c r="B73" s="26">
        <v>11.333333333333327</v>
      </c>
      <c r="C73" s="373">
        <v>9.9710981311304536</v>
      </c>
      <c r="D73" s="363">
        <v>67.999999999999957</v>
      </c>
      <c r="E73" s="365">
        <v>3162.7906976744134</v>
      </c>
      <c r="F73" s="367">
        <v>-123.569419039446</v>
      </c>
      <c r="G73" s="367">
        <v>67.999999999999901</v>
      </c>
      <c r="H73" s="368">
        <v>17000</v>
      </c>
      <c r="I73" s="367">
        <v>-3171.5894793943366</v>
      </c>
      <c r="J73" s="384">
        <v>67.999999999999986</v>
      </c>
      <c r="K73" s="363">
        <v>4121.2121212121165</v>
      </c>
      <c r="L73" s="367">
        <v>2803.6914032687832</v>
      </c>
      <c r="M73" s="369">
        <v>67.999999999999915</v>
      </c>
      <c r="N73" s="363">
        <v>4689.6551724138008</v>
      </c>
      <c r="O73" s="367">
        <v>-41812.054213460433</v>
      </c>
      <c r="P73" s="384">
        <v>68.000000000000114</v>
      </c>
      <c r="Q73" s="363">
        <v>4857.1428571428605</v>
      </c>
      <c r="R73" s="367">
        <v>-18713.706765338327</v>
      </c>
      <c r="S73" s="384">
        <v>68.000000000000043</v>
      </c>
      <c r="T73" s="363">
        <v>2344.8275862069004</v>
      </c>
      <c r="U73" s="363">
        <v>2266.087266869702</v>
      </c>
      <c r="V73" s="369">
        <v>68.000000000000114</v>
      </c>
      <c r="W73" s="363">
        <v>113333.33333333343</v>
      </c>
      <c r="X73" s="363">
        <v>3452.249321332642</v>
      </c>
      <c r="Y73" s="369">
        <v>68.000000000000057</v>
      </c>
      <c r="Z73" s="367"/>
      <c r="AA73" s="367"/>
      <c r="AB73" s="367"/>
      <c r="AC73" s="367"/>
      <c r="AD73" s="367"/>
      <c r="AE73" s="367"/>
      <c r="AF73" s="367"/>
      <c r="AG73" s="367"/>
      <c r="AH73" s="367"/>
      <c r="AI73" s="367"/>
      <c r="AJ73" s="367"/>
      <c r="AK73" s="367"/>
      <c r="AL73" s="367"/>
      <c r="AM73" s="367"/>
      <c r="AN73" s="367"/>
      <c r="AO73" s="367"/>
      <c r="AP73" s="367"/>
      <c r="AQ73" s="367"/>
      <c r="AR73" s="367"/>
      <c r="AS73" s="367"/>
      <c r="AT73" s="367"/>
    </row>
    <row r="74" spans="2:46" ht="15" customHeight="1">
      <c r="B74" s="26">
        <v>11.499999999999993</v>
      </c>
      <c r="C74" s="373">
        <v>10.117679570340302</v>
      </c>
      <c r="D74" s="363">
        <v>68.999999999999957</v>
      </c>
      <c r="E74" s="365">
        <v>3209.3023255813901</v>
      </c>
      <c r="F74" s="367">
        <v>-136.29755121121138</v>
      </c>
      <c r="G74" s="367">
        <v>68.999999999999901</v>
      </c>
      <c r="H74" s="368">
        <v>17250</v>
      </c>
      <c r="I74" s="367">
        <v>-3346.6833350560569</v>
      </c>
      <c r="J74" s="384">
        <v>68.999999999999986</v>
      </c>
      <c r="K74" s="363">
        <v>4181.8181818181774</v>
      </c>
      <c r="L74" s="367">
        <v>2836.5703419646538</v>
      </c>
      <c r="M74" s="369">
        <v>68.999999999999943</v>
      </c>
      <c r="N74" s="363">
        <v>4758.6206896551803</v>
      </c>
      <c r="O74" s="367">
        <v>-43069.951363658387</v>
      </c>
      <c r="P74" s="384">
        <v>69.000000000000114</v>
      </c>
      <c r="Q74" s="363">
        <v>4928.5714285714321</v>
      </c>
      <c r="R74" s="367">
        <v>-19314.446479954266</v>
      </c>
      <c r="S74" s="384">
        <v>69.000000000000043</v>
      </c>
      <c r="T74" s="363">
        <v>2379.3103448275901</v>
      </c>
      <c r="U74" s="363">
        <v>2290.9460704811181</v>
      </c>
      <c r="V74" s="369">
        <v>69.000000000000114</v>
      </c>
      <c r="W74" s="363">
        <v>115000.0000000001</v>
      </c>
      <c r="X74" s="363">
        <v>3502.7028744334157</v>
      </c>
      <c r="Y74" s="369">
        <v>69.000000000000057</v>
      </c>
      <c r="Z74" s="367"/>
      <c r="AA74" s="367"/>
      <c r="AB74" s="367"/>
      <c r="AC74" s="367"/>
      <c r="AD74" s="367"/>
      <c r="AE74" s="367"/>
      <c r="AF74" s="367"/>
      <c r="AG74" s="367"/>
      <c r="AH74" s="367"/>
      <c r="AI74" s="367"/>
      <c r="AJ74" s="367"/>
      <c r="AK74" s="367"/>
      <c r="AL74" s="367"/>
      <c r="AM74" s="367"/>
      <c r="AN74" s="367"/>
      <c r="AO74" s="367"/>
      <c r="AP74" s="367"/>
      <c r="AQ74" s="367"/>
      <c r="AR74" s="367"/>
      <c r="AS74" s="367"/>
      <c r="AT74" s="367"/>
    </row>
    <row r="75" spans="2:46" ht="15" customHeight="1">
      <c r="B75" s="26">
        <v>11.666666666666659</v>
      </c>
      <c r="C75" s="373">
        <v>10.264259491960697</v>
      </c>
      <c r="D75" s="363">
        <v>69.999999999999957</v>
      </c>
      <c r="E75" s="365">
        <v>3255.8139534883667</v>
      </c>
      <c r="F75" s="367">
        <v>-149.34194236364175</v>
      </c>
      <c r="G75" s="367">
        <v>69.999999999999886</v>
      </c>
      <c r="H75" s="368">
        <v>17500</v>
      </c>
      <c r="I75" s="367">
        <v>-3525.5004612657744</v>
      </c>
      <c r="J75" s="384">
        <v>69.999999999999986</v>
      </c>
      <c r="K75" s="363">
        <v>4242.4242424242384</v>
      </c>
      <c r="L75" s="367">
        <v>2869.2071990015502</v>
      </c>
      <c r="M75" s="369">
        <v>69.999999999999943</v>
      </c>
      <c r="N75" s="363">
        <v>4827.5862068965598</v>
      </c>
      <c r="O75" s="367">
        <v>-44346.486600812852</v>
      </c>
      <c r="P75" s="384">
        <v>70.000000000000114</v>
      </c>
      <c r="Q75" s="363">
        <v>5000.0000000000036</v>
      </c>
      <c r="R75" s="367">
        <v>-19924.622082817667</v>
      </c>
      <c r="S75" s="384">
        <v>70.000000000000043</v>
      </c>
      <c r="T75" s="363">
        <v>2413.7931034482799</v>
      </c>
      <c r="U75" s="363">
        <v>2315.5594825233543</v>
      </c>
      <c r="V75" s="369">
        <v>70.000000000000114</v>
      </c>
      <c r="W75" s="363">
        <v>116666.66666666677</v>
      </c>
      <c r="X75" s="363">
        <v>3553.1473023379067</v>
      </c>
      <c r="Y75" s="369">
        <v>70.000000000000057</v>
      </c>
      <c r="Z75" s="367"/>
      <c r="AA75" s="367"/>
      <c r="AB75" s="367"/>
      <c r="AC75" s="367"/>
      <c r="AD75" s="367"/>
      <c r="AE75" s="367"/>
      <c r="AF75" s="367"/>
      <c r="AG75" s="367"/>
      <c r="AH75" s="367"/>
      <c r="AI75" s="367"/>
      <c r="AJ75" s="367"/>
      <c r="AK75" s="367"/>
      <c r="AL75" s="367"/>
      <c r="AM75" s="367"/>
      <c r="AN75" s="367"/>
      <c r="AO75" s="367"/>
      <c r="AP75" s="367"/>
      <c r="AQ75" s="367"/>
      <c r="AR75" s="367"/>
      <c r="AS75" s="367"/>
      <c r="AT75" s="367"/>
    </row>
    <row r="76" spans="2:46" ht="15" customHeight="1">
      <c r="B76" s="26">
        <v>11.833333333333325</v>
      </c>
      <c r="C76" s="373">
        <v>10.410837895991634</v>
      </c>
      <c r="D76" s="363">
        <v>70.999999999999957</v>
      </c>
      <c r="E76" s="365">
        <v>3302.3255813953433</v>
      </c>
      <c r="F76" s="367">
        <v>-162.70259249673759</v>
      </c>
      <c r="G76" s="367">
        <v>70.999999999999886</v>
      </c>
      <c r="H76" s="368">
        <v>17750</v>
      </c>
      <c r="I76" s="367">
        <v>-3708.0408580234921</v>
      </c>
      <c r="J76" s="384">
        <v>71</v>
      </c>
      <c r="K76" s="363">
        <v>4303.0303030302994</v>
      </c>
      <c r="L76" s="367">
        <v>2901.6019743794741</v>
      </c>
      <c r="M76" s="369">
        <v>70.999999999999943</v>
      </c>
      <c r="N76" s="363">
        <v>4896.5517241379393</v>
      </c>
      <c r="O76" s="367">
        <v>-45641.659924923842</v>
      </c>
      <c r="P76" s="384">
        <v>71.000000000000114</v>
      </c>
      <c r="Q76" s="363">
        <v>5071.4285714285752</v>
      </c>
      <c r="R76" s="367">
        <v>-20544.233573928534</v>
      </c>
      <c r="S76" s="384">
        <v>71.000000000000043</v>
      </c>
      <c r="T76" s="363">
        <v>2448.2758620689697</v>
      </c>
      <c r="U76" s="363">
        <v>2339.9275029964128</v>
      </c>
      <c r="V76" s="369">
        <v>71.000000000000114</v>
      </c>
      <c r="W76" s="363">
        <v>118333.33333333344</v>
      </c>
      <c r="X76" s="363">
        <v>3603.5826050461137</v>
      </c>
      <c r="Y76" s="369">
        <v>71.000000000000057</v>
      </c>
      <c r="Z76" s="367"/>
      <c r="AA76" s="367"/>
      <c r="AB76" s="367"/>
      <c r="AC76" s="367"/>
      <c r="AD76" s="367"/>
      <c r="AE76" s="367"/>
      <c r="AF76" s="367"/>
      <c r="AG76" s="367"/>
      <c r="AH76" s="367"/>
      <c r="AI76" s="367"/>
      <c r="AJ76" s="367"/>
      <c r="AK76" s="367"/>
      <c r="AL76" s="367"/>
      <c r="AM76" s="367"/>
      <c r="AN76" s="367"/>
      <c r="AO76" s="367"/>
      <c r="AP76" s="367"/>
      <c r="AQ76" s="367"/>
      <c r="AR76" s="367"/>
      <c r="AS76" s="367"/>
      <c r="AT76" s="367"/>
    </row>
    <row r="77" spans="2:46" ht="15" customHeight="1">
      <c r="B77" s="26">
        <v>11.999999999999991</v>
      </c>
      <c r="C77" s="373">
        <v>10.557414782433121</v>
      </c>
      <c r="D77" s="363">
        <v>71.999999999999957</v>
      </c>
      <c r="E77" s="365">
        <v>3348.8372093023199</v>
      </c>
      <c r="F77" s="367">
        <v>-176.37950161049861</v>
      </c>
      <c r="G77" s="367">
        <v>71.999999999999886</v>
      </c>
      <c r="H77" s="368">
        <v>18000</v>
      </c>
      <c r="I77" s="367">
        <v>-3894.3045253292057</v>
      </c>
      <c r="J77" s="384">
        <v>72</v>
      </c>
      <c r="K77" s="363">
        <v>4363.6363636363603</v>
      </c>
      <c r="L77" s="367">
        <v>2933.754668098426</v>
      </c>
      <c r="M77" s="369">
        <v>71.999999999999957</v>
      </c>
      <c r="N77" s="363">
        <v>4965.5172413793189</v>
      </c>
      <c r="O77" s="367">
        <v>-46955.471335991351</v>
      </c>
      <c r="P77" s="384">
        <v>72.000000000000114</v>
      </c>
      <c r="Q77" s="363">
        <v>5142.8571428571468</v>
      </c>
      <c r="R77" s="367">
        <v>-21173.280953286867</v>
      </c>
      <c r="S77" s="384">
        <v>72.000000000000057</v>
      </c>
      <c r="T77" s="363">
        <v>2482.7586206896594</v>
      </c>
      <c r="U77" s="363">
        <v>2364.0501319002919</v>
      </c>
      <c r="V77" s="369">
        <v>72.000000000000114</v>
      </c>
      <c r="W77" s="363">
        <v>120000.00000000012</v>
      </c>
      <c r="X77" s="363">
        <v>3654.0087825580385</v>
      </c>
      <c r="Y77" s="369">
        <v>72.000000000000057</v>
      </c>
      <c r="Z77" s="367"/>
      <c r="AA77" s="367"/>
      <c r="AB77" s="367"/>
      <c r="AC77" s="367"/>
      <c r="AD77" s="367"/>
      <c r="AE77" s="367"/>
      <c r="AF77" s="367"/>
      <c r="AG77" s="367"/>
      <c r="AH77" s="367"/>
      <c r="AI77" s="367"/>
      <c r="AJ77" s="367"/>
      <c r="AK77" s="367"/>
      <c r="AL77" s="367"/>
      <c r="AM77" s="367"/>
      <c r="AN77" s="367"/>
      <c r="AO77" s="367"/>
      <c r="AP77" s="367"/>
      <c r="AQ77" s="367"/>
      <c r="AR77" s="367"/>
      <c r="AS77" s="367"/>
      <c r="AT77" s="367"/>
    </row>
    <row r="78" spans="2:46" ht="15" customHeight="1">
      <c r="B78" s="26">
        <v>12.166666666666657</v>
      </c>
      <c r="C78" s="373">
        <v>10.703990151285147</v>
      </c>
      <c r="D78" s="363">
        <v>72.999999999999943</v>
      </c>
      <c r="E78" s="365">
        <v>3395.3488372092966</v>
      </c>
      <c r="F78" s="367">
        <v>-190.37266970492485</v>
      </c>
      <c r="G78" s="367">
        <v>72.999999999999886</v>
      </c>
      <c r="H78" s="368">
        <v>18250</v>
      </c>
      <c r="I78" s="367">
        <v>-4084.2914631829171</v>
      </c>
      <c r="J78" s="384">
        <v>73</v>
      </c>
      <c r="K78" s="363">
        <v>4424.2424242424213</v>
      </c>
      <c r="L78" s="367">
        <v>2965.6652801584046</v>
      </c>
      <c r="M78" s="369">
        <v>72.999999999999957</v>
      </c>
      <c r="N78" s="363">
        <v>5034.4827586206984</v>
      </c>
      <c r="O78" s="367">
        <v>-48287.920834015407</v>
      </c>
      <c r="P78" s="384">
        <v>73.000000000000128</v>
      </c>
      <c r="Q78" s="363">
        <v>5214.2857142857183</v>
      </c>
      <c r="R78" s="367">
        <v>-21811.764220892655</v>
      </c>
      <c r="S78" s="384">
        <v>73.000000000000057</v>
      </c>
      <c r="T78" s="363">
        <v>2517.2413793103492</v>
      </c>
      <c r="U78" s="363">
        <v>2387.9273692349925</v>
      </c>
      <c r="V78" s="369">
        <v>73.000000000000128</v>
      </c>
      <c r="W78" s="363">
        <v>121666.66666666679</v>
      </c>
      <c r="X78" s="363">
        <v>3704.4258348736807</v>
      </c>
      <c r="Y78" s="369">
        <v>73.000000000000071</v>
      </c>
      <c r="Z78" s="367"/>
      <c r="AA78" s="367"/>
      <c r="AB78" s="367"/>
      <c r="AC78" s="367"/>
      <c r="AD78" s="367"/>
      <c r="AE78" s="367"/>
      <c r="AF78" s="367"/>
      <c r="AG78" s="367"/>
      <c r="AH78" s="367"/>
      <c r="AI78" s="367"/>
      <c r="AJ78" s="367"/>
      <c r="AK78" s="367"/>
      <c r="AL78" s="367"/>
      <c r="AM78" s="367"/>
      <c r="AN78" s="367"/>
      <c r="AO78" s="367"/>
      <c r="AP78" s="367"/>
      <c r="AQ78" s="367"/>
      <c r="AR78" s="367"/>
      <c r="AS78" s="367"/>
      <c r="AT78" s="367"/>
    </row>
    <row r="79" spans="2:46" ht="15" customHeight="1">
      <c r="B79" s="26">
        <v>12.333333333333323</v>
      </c>
      <c r="C79" s="373">
        <v>10.850564002547722</v>
      </c>
      <c r="D79" s="363">
        <v>73.999999999999943</v>
      </c>
      <c r="E79" s="365">
        <v>3441.8604651162732</v>
      </c>
      <c r="F79" s="367">
        <v>-204.68209678001608</v>
      </c>
      <c r="G79" s="367">
        <v>73.999999999999872</v>
      </c>
      <c r="H79" s="368">
        <v>18500</v>
      </c>
      <c r="I79" s="367">
        <v>-4278.0016715846259</v>
      </c>
      <c r="J79" s="384">
        <v>74</v>
      </c>
      <c r="K79" s="363">
        <v>4484.8484848484823</v>
      </c>
      <c r="L79" s="367">
        <v>2997.3338105594107</v>
      </c>
      <c r="M79" s="369">
        <v>73.999999999999972</v>
      </c>
      <c r="N79" s="363">
        <v>5103.4482758620779</v>
      </c>
      <c r="O79" s="367">
        <v>-49639.008418995982</v>
      </c>
      <c r="P79" s="384">
        <v>74.000000000000142</v>
      </c>
      <c r="Q79" s="363">
        <v>5285.7142857142899</v>
      </c>
      <c r="R79" s="367">
        <v>-22459.68337674591</v>
      </c>
      <c r="S79" s="384">
        <v>74.000000000000057</v>
      </c>
      <c r="T79" s="363">
        <v>2551.724137931039</v>
      </c>
      <c r="U79" s="363">
        <v>2411.5592150005141</v>
      </c>
      <c r="V79" s="369">
        <v>74.000000000000142</v>
      </c>
      <c r="W79" s="363">
        <v>123333.33333333346</v>
      </c>
      <c r="X79" s="363">
        <v>3754.8337619930394</v>
      </c>
      <c r="Y79" s="369">
        <v>74.000000000000071</v>
      </c>
      <c r="Z79" s="367"/>
      <c r="AA79" s="367"/>
      <c r="AB79" s="367"/>
      <c r="AC79" s="367"/>
      <c r="AD79" s="367"/>
      <c r="AE79" s="367"/>
      <c r="AF79" s="367"/>
      <c r="AG79" s="367"/>
      <c r="AH79" s="367"/>
      <c r="AI79" s="367"/>
      <c r="AJ79" s="367"/>
      <c r="AK79" s="367"/>
      <c r="AL79" s="367"/>
      <c r="AM79" s="367"/>
      <c r="AN79" s="367"/>
      <c r="AO79" s="367"/>
      <c r="AP79" s="367"/>
      <c r="AQ79" s="367"/>
      <c r="AR79" s="367"/>
      <c r="AS79" s="367"/>
      <c r="AT79" s="367"/>
    </row>
    <row r="80" spans="2:46" ht="15" customHeight="1">
      <c r="B80" s="26">
        <v>12.499999999999989</v>
      </c>
      <c r="C80" s="373">
        <v>10.997136336220841</v>
      </c>
      <c r="D80" s="363">
        <v>74.999999999999943</v>
      </c>
      <c r="E80" s="365">
        <v>3488.3720930232498</v>
      </c>
      <c r="F80" s="367">
        <v>-219.30778283577274</v>
      </c>
      <c r="G80" s="367">
        <v>74.999999999999872</v>
      </c>
      <c r="H80" s="368">
        <v>18750</v>
      </c>
      <c r="I80" s="367">
        <v>-4475.435150534332</v>
      </c>
      <c r="J80" s="384">
        <v>75</v>
      </c>
      <c r="K80" s="363">
        <v>4545.4545454545432</v>
      </c>
      <c r="L80" s="367">
        <v>3028.7602593014449</v>
      </c>
      <c r="M80" s="369">
        <v>74.999999999999972</v>
      </c>
      <c r="N80" s="363">
        <v>5172.4137931034575</v>
      </c>
      <c r="O80" s="367">
        <v>-51008.734090933067</v>
      </c>
      <c r="P80" s="384">
        <v>75.000000000000142</v>
      </c>
      <c r="Q80" s="363">
        <v>5357.1428571428614</v>
      </c>
      <c r="R80" s="367">
        <v>-23117.03842084662</v>
      </c>
      <c r="S80" s="384">
        <v>75.000000000000057</v>
      </c>
      <c r="T80" s="363">
        <v>2586.2068965517287</v>
      </c>
      <c r="U80" s="363">
        <v>2434.9456691968567</v>
      </c>
      <c r="V80" s="369">
        <v>75.000000000000142</v>
      </c>
      <c r="W80" s="363">
        <v>125000.00000000013</v>
      </c>
      <c r="X80" s="363">
        <v>3805.2325639161159</v>
      </c>
      <c r="Y80" s="369">
        <v>75.000000000000085</v>
      </c>
      <c r="Z80" s="367"/>
      <c r="AA80" s="367"/>
      <c r="AB80" s="367"/>
      <c r="AC80" s="367"/>
      <c r="AD80" s="367"/>
      <c r="AE80" s="367"/>
      <c r="AF80" s="367"/>
      <c r="AG80" s="367"/>
      <c r="AH80" s="367"/>
      <c r="AI80" s="367"/>
      <c r="AJ80" s="367"/>
      <c r="AK80" s="367"/>
      <c r="AL80" s="367"/>
      <c r="AM80" s="367"/>
      <c r="AN80" s="367"/>
      <c r="AO80" s="367"/>
      <c r="AP80" s="367"/>
      <c r="AQ80" s="367"/>
      <c r="AR80" s="367"/>
      <c r="AS80" s="367"/>
      <c r="AT80" s="367"/>
    </row>
    <row r="81" spans="2:46" ht="15" customHeight="1">
      <c r="B81" s="26">
        <v>12.666666666666655</v>
      </c>
      <c r="C81" s="373">
        <v>11.143707152304506</v>
      </c>
      <c r="D81" s="363">
        <v>75.999999999999929</v>
      </c>
      <c r="E81" s="365">
        <v>3534.8837209302264</v>
      </c>
      <c r="F81" s="367">
        <v>-234.24972787219463</v>
      </c>
      <c r="G81" s="367">
        <v>75.999999999999872</v>
      </c>
      <c r="H81" s="368">
        <v>19000</v>
      </c>
      <c r="I81" s="367">
        <v>-4676.5919000320364</v>
      </c>
      <c r="J81" s="384">
        <v>76</v>
      </c>
      <c r="K81" s="363">
        <v>4606.0606060606042</v>
      </c>
      <c r="L81" s="367">
        <v>3059.9446263845057</v>
      </c>
      <c r="M81" s="369">
        <v>75.999999999999972</v>
      </c>
      <c r="N81" s="363">
        <v>5241.379310344837</v>
      </c>
      <c r="O81" s="367">
        <v>-52397.097849826663</v>
      </c>
      <c r="P81" s="384">
        <v>76.000000000000142</v>
      </c>
      <c r="Q81" s="363">
        <v>5428.571428571433</v>
      </c>
      <c r="R81" s="367">
        <v>-23783.829353194804</v>
      </c>
      <c r="S81" s="384">
        <v>76.000000000000071</v>
      </c>
      <c r="T81" s="363">
        <v>2620.6896551724185</v>
      </c>
      <c r="U81" s="363">
        <v>2458.0867318240207</v>
      </c>
      <c r="V81" s="369">
        <v>76.000000000000142</v>
      </c>
      <c r="W81" s="363">
        <v>126666.6666666668</v>
      </c>
      <c r="X81" s="363">
        <v>3855.6222406429083</v>
      </c>
      <c r="Y81" s="369">
        <v>76.000000000000085</v>
      </c>
      <c r="Z81" s="367"/>
      <c r="AA81" s="367"/>
      <c r="AB81" s="367"/>
      <c r="AC81" s="367"/>
      <c r="AD81" s="367"/>
      <c r="AE81" s="367"/>
      <c r="AF81" s="367"/>
      <c r="AG81" s="367"/>
      <c r="AH81" s="367"/>
      <c r="AI81" s="367"/>
      <c r="AJ81" s="367"/>
      <c r="AK81" s="367"/>
      <c r="AL81" s="367"/>
      <c r="AM81" s="367"/>
      <c r="AN81" s="367"/>
      <c r="AO81" s="367"/>
      <c r="AP81" s="367"/>
      <c r="AQ81" s="367"/>
      <c r="AR81" s="367"/>
      <c r="AS81" s="367"/>
      <c r="AT81" s="367"/>
    </row>
    <row r="82" spans="2:46" ht="15" customHeight="1">
      <c r="B82" s="26">
        <v>12.833333333333321</v>
      </c>
      <c r="C82" s="373">
        <v>11.290276450798716</v>
      </c>
      <c r="D82" s="363">
        <v>76.999999999999929</v>
      </c>
      <c r="E82" s="365">
        <v>3581.3953488372031</v>
      </c>
      <c r="F82" s="367">
        <v>-249.50793188928174</v>
      </c>
      <c r="G82" s="367">
        <v>76.999999999999872</v>
      </c>
      <c r="H82" s="368">
        <v>19250</v>
      </c>
      <c r="I82" s="367">
        <v>-4881.4719200777372</v>
      </c>
      <c r="J82" s="384">
        <v>77</v>
      </c>
      <c r="K82" s="363">
        <v>4666.6666666666652</v>
      </c>
      <c r="L82" s="367">
        <v>3090.8869118085945</v>
      </c>
      <c r="M82" s="369">
        <v>76.999999999999986</v>
      </c>
      <c r="N82" s="363">
        <v>5310.3448275862165</v>
      </c>
      <c r="O82" s="367">
        <v>-53804.099695676785</v>
      </c>
      <c r="P82" s="384">
        <v>77.000000000000142</v>
      </c>
      <c r="Q82" s="363">
        <v>5500.0000000000045</v>
      </c>
      <c r="R82" s="367">
        <v>-24460.056173790435</v>
      </c>
      <c r="S82" s="384">
        <v>77.000000000000071</v>
      </c>
      <c r="T82" s="363">
        <v>2655.1724137931083</v>
      </c>
      <c r="U82" s="363">
        <v>2480.9824028820058</v>
      </c>
      <c r="V82" s="369">
        <v>77.000000000000142</v>
      </c>
      <c r="W82" s="363">
        <v>128333.33333333347</v>
      </c>
      <c r="X82" s="363">
        <v>3906.0027921734172</v>
      </c>
      <c r="Y82" s="369">
        <v>77.000000000000085</v>
      </c>
      <c r="Z82" s="367"/>
      <c r="AA82" s="367"/>
      <c r="AB82" s="367"/>
      <c r="AC82" s="367"/>
      <c r="AD82" s="367"/>
      <c r="AE82" s="367"/>
      <c r="AF82" s="367"/>
      <c r="AG82" s="367"/>
      <c r="AH82" s="367"/>
      <c r="AI82" s="367"/>
      <c r="AJ82" s="367"/>
      <c r="AK82" s="367"/>
      <c r="AL82" s="367"/>
      <c r="AM82" s="367"/>
      <c r="AN82" s="367"/>
      <c r="AO82" s="367"/>
      <c r="AP82" s="367"/>
      <c r="AQ82" s="367"/>
      <c r="AR82" s="367"/>
      <c r="AS82" s="367"/>
      <c r="AT82" s="367"/>
    </row>
    <row r="83" spans="2:46" ht="15" customHeight="1">
      <c r="B83" s="26">
        <v>12.999999999999988</v>
      </c>
      <c r="C83" s="373">
        <v>11.436844231703473</v>
      </c>
      <c r="D83" s="363">
        <v>77.999999999999929</v>
      </c>
      <c r="E83" s="365">
        <v>3627.9069767441797</v>
      </c>
      <c r="F83" s="367">
        <v>-265.08239488703384</v>
      </c>
      <c r="G83" s="367">
        <v>77.999999999999858</v>
      </c>
      <c r="H83" s="368">
        <v>19500</v>
      </c>
      <c r="I83" s="367">
        <v>-5090.0752106714381</v>
      </c>
      <c r="J83" s="384">
        <v>78</v>
      </c>
      <c r="K83" s="363">
        <v>4727.2727272727261</v>
      </c>
      <c r="L83" s="367">
        <v>3121.5871155737109</v>
      </c>
      <c r="M83" s="369">
        <v>77.999999999999986</v>
      </c>
      <c r="N83" s="363">
        <v>5379.3103448275961</v>
      </c>
      <c r="O83" s="367">
        <v>-55229.739628483425</v>
      </c>
      <c r="P83" s="384">
        <v>78.000000000000142</v>
      </c>
      <c r="Q83" s="363">
        <v>5571.4285714285761</v>
      </c>
      <c r="R83" s="367">
        <v>-25145.718882633533</v>
      </c>
      <c r="S83" s="384">
        <v>78.000000000000071</v>
      </c>
      <c r="T83" s="363">
        <v>2689.655172413798</v>
      </c>
      <c r="U83" s="363">
        <v>2503.6326823708123</v>
      </c>
      <c r="V83" s="369">
        <v>78.000000000000142</v>
      </c>
      <c r="W83" s="363">
        <v>130000.00000000015</v>
      </c>
      <c r="X83" s="363">
        <v>3956.3742185076439</v>
      </c>
      <c r="Y83" s="369">
        <v>78.000000000000085</v>
      </c>
      <c r="Z83" s="367"/>
      <c r="AA83" s="367"/>
      <c r="AB83" s="367"/>
      <c r="AC83" s="367"/>
      <c r="AD83" s="367"/>
      <c r="AE83" s="367"/>
      <c r="AF83" s="367"/>
      <c r="AG83" s="367"/>
      <c r="AH83" s="367"/>
      <c r="AI83" s="367"/>
      <c r="AJ83" s="367"/>
      <c r="AK83" s="367"/>
      <c r="AL83" s="367"/>
      <c r="AM83" s="367"/>
      <c r="AN83" s="367"/>
      <c r="AO83" s="367"/>
      <c r="AP83" s="367"/>
      <c r="AQ83" s="367"/>
      <c r="AR83" s="367"/>
      <c r="AS83" s="367"/>
      <c r="AT83" s="367"/>
    </row>
    <row r="84" spans="2:46" ht="15" customHeight="1">
      <c r="B84" s="26">
        <v>13.166666666666654</v>
      </c>
      <c r="C84" s="373">
        <v>11.583410495018772</v>
      </c>
      <c r="D84" s="363">
        <v>78.999999999999915</v>
      </c>
      <c r="E84" s="365">
        <v>3674.4186046511563</v>
      </c>
      <c r="F84" s="367">
        <v>-280.9731168654514</v>
      </c>
      <c r="G84" s="367">
        <v>78.999999999999858</v>
      </c>
      <c r="H84" s="368">
        <v>19750</v>
      </c>
      <c r="I84" s="367">
        <v>-5302.4017718131345</v>
      </c>
      <c r="J84" s="384">
        <v>79</v>
      </c>
      <c r="K84" s="363">
        <v>4787.8787878787871</v>
      </c>
      <c r="L84" s="367">
        <v>3152.0452376798539</v>
      </c>
      <c r="M84" s="369">
        <v>78.999999999999986</v>
      </c>
      <c r="N84" s="363">
        <v>5448.2758620689756</v>
      </c>
      <c r="O84" s="367">
        <v>-56674.017648246598</v>
      </c>
      <c r="P84" s="384">
        <v>79.000000000000142</v>
      </c>
      <c r="Q84" s="363">
        <v>5642.8571428571477</v>
      </c>
      <c r="R84" s="367">
        <v>-25840.817479724094</v>
      </c>
      <c r="S84" s="384">
        <v>79.000000000000071</v>
      </c>
      <c r="T84" s="363">
        <v>2724.1379310344878</v>
      </c>
      <c r="U84" s="363">
        <v>2526.0375702904398</v>
      </c>
      <c r="V84" s="369">
        <v>79.000000000000142</v>
      </c>
      <c r="W84" s="363">
        <v>131666.6666666668</v>
      </c>
      <c r="X84" s="363">
        <v>4006.7365196455871</v>
      </c>
      <c r="Y84" s="369">
        <v>79.000000000000085</v>
      </c>
      <c r="Z84" s="367"/>
      <c r="AA84" s="367"/>
      <c r="AB84" s="367"/>
      <c r="AC84" s="367"/>
      <c r="AD84" s="367"/>
      <c r="AE84" s="367"/>
      <c r="AF84" s="367"/>
      <c r="AG84" s="367"/>
      <c r="AH84" s="367"/>
      <c r="AI84" s="367"/>
      <c r="AJ84" s="367"/>
      <c r="AK84" s="367"/>
      <c r="AL84" s="367"/>
      <c r="AM84" s="367"/>
      <c r="AN84" s="367"/>
      <c r="AO84" s="367"/>
      <c r="AP84" s="367"/>
      <c r="AQ84" s="367"/>
      <c r="AR84" s="367"/>
      <c r="AS84" s="367"/>
      <c r="AT84" s="367"/>
    </row>
    <row r="85" spans="2:46" ht="15" customHeight="1">
      <c r="B85" s="26">
        <v>13.33333333333332</v>
      </c>
      <c r="C85" s="373">
        <v>11.729975240744619</v>
      </c>
      <c r="D85" s="363">
        <v>79.999999999999915</v>
      </c>
      <c r="E85" s="365">
        <v>3720.930232558133</v>
      </c>
      <c r="F85" s="367">
        <v>-297.18009782453413</v>
      </c>
      <c r="G85" s="367">
        <v>79.999999999999858</v>
      </c>
      <c r="H85" s="368">
        <v>20000</v>
      </c>
      <c r="I85" s="367">
        <v>-5518.45160350283</v>
      </c>
      <c r="J85" s="384">
        <v>80</v>
      </c>
      <c r="K85" s="363">
        <v>4848.484848484848</v>
      </c>
      <c r="L85" s="367">
        <v>3182.2612781270245</v>
      </c>
      <c r="M85" s="369">
        <v>80</v>
      </c>
      <c r="N85" s="363">
        <v>5517.2413793103551</v>
      </c>
      <c r="O85" s="367">
        <v>-58136.933754966303</v>
      </c>
      <c r="P85" s="384">
        <v>80.000000000000156</v>
      </c>
      <c r="Q85" s="363">
        <v>5714.2857142857192</v>
      </c>
      <c r="R85" s="367">
        <v>-26545.351965062117</v>
      </c>
      <c r="S85" s="384">
        <v>80.000000000000071</v>
      </c>
      <c r="T85" s="363">
        <v>2758.6206896551776</v>
      </c>
      <c r="U85" s="363">
        <v>2548.1970666408893</v>
      </c>
      <c r="V85" s="369">
        <v>80.000000000000156</v>
      </c>
      <c r="W85" s="363">
        <v>133333.33333333346</v>
      </c>
      <c r="X85" s="363">
        <v>4057.0896955872468</v>
      </c>
      <c r="Y85" s="369">
        <v>80.000000000000071</v>
      </c>
      <c r="Z85" s="367"/>
      <c r="AA85" s="367"/>
      <c r="AB85" s="367"/>
      <c r="AC85" s="367"/>
      <c r="AD85" s="367"/>
      <c r="AE85" s="367"/>
      <c r="AF85" s="367"/>
      <c r="AG85" s="367"/>
      <c r="AH85" s="367"/>
      <c r="AI85" s="367"/>
      <c r="AJ85" s="367"/>
      <c r="AK85" s="367"/>
      <c r="AL85" s="367"/>
      <c r="AM85" s="367"/>
      <c r="AN85" s="367"/>
      <c r="AO85" s="367"/>
      <c r="AP85" s="367"/>
      <c r="AQ85" s="367"/>
      <c r="AR85" s="367"/>
      <c r="AS85" s="367"/>
      <c r="AT85" s="367"/>
    </row>
    <row r="86" spans="2:46" ht="15" customHeight="1">
      <c r="B86" s="26">
        <v>13.499999999999986</v>
      </c>
      <c r="C86" s="373">
        <v>11.876538468881011</v>
      </c>
      <c r="D86" s="363">
        <v>80.999999999999915</v>
      </c>
      <c r="E86" s="365">
        <v>3767.4418604651096</v>
      </c>
      <c r="F86" s="367">
        <v>-313.70333776428208</v>
      </c>
      <c r="G86" s="367">
        <v>80.999999999999858</v>
      </c>
      <c r="H86" s="368">
        <v>20250</v>
      </c>
      <c r="I86" s="367">
        <v>-5738.2247057405229</v>
      </c>
      <c r="J86" s="384">
        <v>81</v>
      </c>
      <c r="K86" s="363">
        <v>4909.090909090909</v>
      </c>
      <c r="L86" s="367">
        <v>3212.2352369152231</v>
      </c>
      <c r="M86" s="369">
        <v>81</v>
      </c>
      <c r="N86" s="363">
        <v>5586.2068965517346</v>
      </c>
      <c r="O86" s="367">
        <v>-59618.487948642512</v>
      </c>
      <c r="P86" s="384">
        <v>81.000000000000156</v>
      </c>
      <c r="Q86" s="363">
        <v>5785.7142857142908</v>
      </c>
      <c r="R86" s="367">
        <v>-27259.322338647598</v>
      </c>
      <c r="S86" s="384">
        <v>81.000000000000071</v>
      </c>
      <c r="T86" s="363">
        <v>2793.1034482758673</v>
      </c>
      <c r="U86" s="363">
        <v>2570.1111714221593</v>
      </c>
      <c r="V86" s="369">
        <v>81.000000000000156</v>
      </c>
      <c r="W86" s="363">
        <v>135000.00000000012</v>
      </c>
      <c r="X86" s="363">
        <v>4107.4337463326247</v>
      </c>
      <c r="Y86" s="369">
        <v>81.000000000000071</v>
      </c>
      <c r="Z86" s="367"/>
      <c r="AA86" s="367"/>
      <c r="AB86" s="367"/>
      <c r="AC86" s="367"/>
      <c r="AD86" s="367"/>
      <c r="AE86" s="367"/>
      <c r="AF86" s="367"/>
      <c r="AG86" s="367"/>
      <c r="AH86" s="367"/>
      <c r="AI86" s="367"/>
      <c r="AJ86" s="367"/>
      <c r="AK86" s="367"/>
      <c r="AL86" s="367"/>
      <c r="AM86" s="367"/>
      <c r="AN86" s="367"/>
      <c r="AO86" s="367"/>
      <c r="AP86" s="367"/>
      <c r="AQ86" s="367"/>
      <c r="AR86" s="367"/>
      <c r="AS86" s="367"/>
      <c r="AT86" s="367"/>
    </row>
    <row r="87" spans="2:46" ht="15" customHeight="1">
      <c r="B87" s="26">
        <v>13.666666666666652</v>
      </c>
      <c r="C87" s="373">
        <v>12.023100179427946</v>
      </c>
      <c r="D87" s="363">
        <v>81.999999999999901</v>
      </c>
      <c r="E87" s="365">
        <v>3813.9534883720862</v>
      </c>
      <c r="F87" s="367">
        <v>-330.54283668469532</v>
      </c>
      <c r="G87" s="367">
        <v>81.999999999999858</v>
      </c>
      <c r="H87" s="368">
        <v>20500</v>
      </c>
      <c r="I87" s="367">
        <v>-5961.7210785262096</v>
      </c>
      <c r="J87" s="384">
        <v>81.999999999999986</v>
      </c>
      <c r="K87" s="363">
        <v>4969.69696969697</v>
      </c>
      <c r="L87" s="367">
        <v>3241.9671140444489</v>
      </c>
      <c r="M87" s="369">
        <v>82.000000000000014</v>
      </c>
      <c r="N87" s="363">
        <v>5655.1724137931142</v>
      </c>
      <c r="O87" s="367">
        <v>-61118.68022927524</v>
      </c>
      <c r="P87" s="384">
        <v>82.000000000000156</v>
      </c>
      <c r="Q87" s="363">
        <v>5857.1428571428623</v>
      </c>
      <c r="R87" s="367">
        <v>-27982.728600480539</v>
      </c>
      <c r="S87" s="384">
        <v>82.000000000000071</v>
      </c>
      <c r="T87" s="363">
        <v>2827.5862068965571</v>
      </c>
      <c r="U87" s="363">
        <v>2591.7798846342507</v>
      </c>
      <c r="V87" s="369">
        <v>82.000000000000156</v>
      </c>
      <c r="W87" s="363">
        <v>136666.66666666677</v>
      </c>
      <c r="X87" s="363">
        <v>4157.7686718817176</v>
      </c>
      <c r="Y87" s="369">
        <v>82.000000000000057</v>
      </c>
      <c r="Z87" s="367"/>
      <c r="AA87" s="367"/>
      <c r="AB87" s="367"/>
      <c r="AC87" s="367"/>
      <c r="AD87" s="367"/>
      <c r="AE87" s="367"/>
      <c r="AF87" s="367"/>
      <c r="AG87" s="367"/>
      <c r="AH87" s="367"/>
      <c r="AI87" s="367"/>
      <c r="AJ87" s="367"/>
      <c r="AK87" s="367"/>
      <c r="AL87" s="367"/>
      <c r="AM87" s="367"/>
      <c r="AN87" s="367"/>
      <c r="AO87" s="367"/>
      <c r="AP87" s="367"/>
      <c r="AQ87" s="367"/>
      <c r="AR87" s="367"/>
      <c r="AS87" s="367"/>
      <c r="AT87" s="367"/>
    </row>
    <row r="88" spans="2:46" ht="15" customHeight="1">
      <c r="B88" s="26">
        <v>13.833333333333318</v>
      </c>
      <c r="C88" s="373">
        <v>12.16966037238543</v>
      </c>
      <c r="D88" s="363">
        <v>82.999999999999901</v>
      </c>
      <c r="E88" s="365">
        <v>3860.4651162790628</v>
      </c>
      <c r="F88" s="367">
        <v>-347.69859458577366</v>
      </c>
      <c r="G88" s="367">
        <v>82.999999999999858</v>
      </c>
      <c r="H88" s="368">
        <v>20750</v>
      </c>
      <c r="I88" s="367">
        <v>-6188.9407218598981</v>
      </c>
      <c r="J88" s="384">
        <v>82.999999999999986</v>
      </c>
      <c r="K88" s="363">
        <v>5030.3030303030309</v>
      </c>
      <c r="L88" s="367">
        <v>3271.4569095147017</v>
      </c>
      <c r="M88" s="369">
        <v>83.000000000000014</v>
      </c>
      <c r="N88" s="363">
        <v>5724.1379310344937</v>
      </c>
      <c r="O88" s="367">
        <v>-62637.5105968645</v>
      </c>
      <c r="P88" s="384">
        <v>83.000000000000156</v>
      </c>
      <c r="Q88" s="363">
        <v>5928.5714285714339</v>
      </c>
      <c r="R88" s="367">
        <v>-28715.57075056095</v>
      </c>
      <c r="S88" s="384">
        <v>83.000000000000071</v>
      </c>
      <c r="T88" s="363">
        <v>2862.0689655172469</v>
      </c>
      <c r="U88" s="363">
        <v>2613.2032062771627</v>
      </c>
      <c r="V88" s="369">
        <v>83.000000000000156</v>
      </c>
      <c r="W88" s="363">
        <v>138333.33333333343</v>
      </c>
      <c r="X88" s="363">
        <v>4208.0944722345284</v>
      </c>
      <c r="Y88" s="369">
        <v>83.000000000000057</v>
      </c>
      <c r="Z88" s="367"/>
      <c r="AA88" s="367"/>
      <c r="AB88" s="367"/>
      <c r="AC88" s="367"/>
      <c r="AD88" s="367"/>
      <c r="AE88" s="367"/>
      <c r="AF88" s="367"/>
      <c r="AG88" s="367"/>
      <c r="AH88" s="367"/>
      <c r="AI88" s="367"/>
      <c r="AJ88" s="367"/>
      <c r="AK88" s="367"/>
      <c r="AL88" s="367"/>
      <c r="AM88" s="367"/>
      <c r="AN88" s="367"/>
      <c r="AO88" s="367"/>
      <c r="AP88" s="367"/>
      <c r="AQ88" s="367"/>
      <c r="AR88" s="367"/>
      <c r="AS88" s="367"/>
      <c r="AT88" s="367"/>
    </row>
    <row r="89" spans="2:46" ht="15" customHeight="1">
      <c r="B89" s="26">
        <v>13.999999999999984</v>
      </c>
      <c r="C89" s="373">
        <v>12.316219047753458</v>
      </c>
      <c r="D89" s="363">
        <v>83.999999999999915</v>
      </c>
      <c r="E89" s="365">
        <v>3906.9767441860395</v>
      </c>
      <c r="F89" s="367">
        <v>-365.17061146751729</v>
      </c>
      <c r="G89" s="367">
        <v>83.999999999999858</v>
      </c>
      <c r="H89" s="368">
        <v>21000</v>
      </c>
      <c r="I89" s="367">
        <v>-6419.8836357415839</v>
      </c>
      <c r="J89" s="384">
        <v>83.999999999999986</v>
      </c>
      <c r="K89" s="363">
        <v>5090.9090909090919</v>
      </c>
      <c r="L89" s="367">
        <v>3300.7046233259825</v>
      </c>
      <c r="M89" s="369">
        <v>84.000000000000014</v>
      </c>
      <c r="N89" s="363">
        <v>5793.1034482758732</v>
      </c>
      <c r="O89" s="367">
        <v>-64174.979051410257</v>
      </c>
      <c r="P89" s="384">
        <v>84.000000000000156</v>
      </c>
      <c r="Q89" s="363">
        <v>6000.0000000000055</v>
      </c>
      <c r="R89" s="367">
        <v>-29457.848788888819</v>
      </c>
      <c r="S89" s="384">
        <v>84.000000000000071</v>
      </c>
      <c r="T89" s="363">
        <v>2896.5517241379366</v>
      </c>
      <c r="U89" s="363">
        <v>2634.3811363508967</v>
      </c>
      <c r="V89" s="369">
        <v>84.000000000000156</v>
      </c>
      <c r="W89" s="363">
        <v>140000.00000000009</v>
      </c>
      <c r="X89" s="363">
        <v>4258.4111473910561</v>
      </c>
      <c r="Y89" s="369">
        <v>84.000000000000043</v>
      </c>
      <c r="Z89" s="367"/>
      <c r="AA89" s="367"/>
      <c r="AB89" s="367"/>
      <c r="AC89" s="367"/>
      <c r="AD89" s="367"/>
      <c r="AE89" s="367"/>
      <c r="AF89" s="367"/>
      <c r="AG89" s="367"/>
      <c r="AH89" s="367"/>
      <c r="AI89" s="367"/>
      <c r="AJ89" s="367"/>
      <c r="AK89" s="367"/>
      <c r="AL89" s="367"/>
      <c r="AM89" s="367"/>
      <c r="AN89" s="367"/>
      <c r="AO89" s="367"/>
      <c r="AP89" s="367"/>
      <c r="AQ89" s="367"/>
      <c r="AR89" s="367"/>
      <c r="AS89" s="367"/>
      <c r="AT89" s="367"/>
    </row>
    <row r="90" spans="2:46" ht="15" customHeight="1">
      <c r="B90" s="26">
        <v>14.16666666666665</v>
      </c>
      <c r="C90" s="373">
        <v>12.46277620553203</v>
      </c>
      <c r="D90" s="363">
        <v>84.999999999999915</v>
      </c>
      <c r="E90" s="365">
        <v>3953.4883720930161</v>
      </c>
      <c r="F90" s="367">
        <v>-382.95888732992614</v>
      </c>
      <c r="G90" s="367">
        <v>84.999999999999858</v>
      </c>
      <c r="H90" s="368">
        <v>21250</v>
      </c>
      <c r="I90" s="367">
        <v>-6654.5498201712671</v>
      </c>
      <c r="J90" s="384">
        <v>84.999999999999986</v>
      </c>
      <c r="K90" s="363">
        <v>5151.5151515151529</v>
      </c>
      <c r="L90" s="367">
        <v>3329.7102554782905</v>
      </c>
      <c r="M90" s="369">
        <v>85.000000000000028</v>
      </c>
      <c r="N90" s="363">
        <v>5862.0689655172528</v>
      </c>
      <c r="O90" s="367">
        <v>-65731.085592912554</v>
      </c>
      <c r="P90" s="384">
        <v>85.000000000000156</v>
      </c>
      <c r="Q90" s="363">
        <v>6071.428571428577</v>
      </c>
      <c r="R90" s="367">
        <v>-30209.562715464144</v>
      </c>
      <c r="S90" s="384">
        <v>85.000000000000071</v>
      </c>
      <c r="T90" s="363">
        <v>2931.0344827586264</v>
      </c>
      <c r="U90" s="363">
        <v>2655.3136748554516</v>
      </c>
      <c r="V90" s="369">
        <v>85.000000000000156</v>
      </c>
      <c r="W90" s="363">
        <v>141666.66666666674</v>
      </c>
      <c r="X90" s="363">
        <v>4308.7186973513008</v>
      </c>
      <c r="Y90" s="369">
        <v>85.000000000000043</v>
      </c>
      <c r="Z90" s="367"/>
      <c r="AA90" s="367"/>
      <c r="AB90" s="367"/>
      <c r="AC90" s="367"/>
      <c r="AD90" s="367"/>
      <c r="AE90" s="367"/>
      <c r="AF90" s="367"/>
      <c r="AG90" s="367"/>
      <c r="AH90" s="367"/>
      <c r="AI90" s="367"/>
      <c r="AJ90" s="367"/>
      <c r="AK90" s="367"/>
      <c r="AL90" s="367"/>
      <c r="AM90" s="367"/>
      <c r="AN90" s="367"/>
      <c r="AO90" s="367"/>
      <c r="AP90" s="367"/>
      <c r="AQ90" s="367"/>
      <c r="AR90" s="367"/>
      <c r="AS90" s="367"/>
      <c r="AT90" s="367"/>
    </row>
    <row r="91" spans="2:46" ht="15" customHeight="1">
      <c r="B91" s="26">
        <v>14.333333333333316</v>
      </c>
      <c r="C91" s="373">
        <v>12.609331845721147</v>
      </c>
      <c r="D91" s="363">
        <v>85.999999999999901</v>
      </c>
      <c r="E91" s="365">
        <v>3999.9999999999927</v>
      </c>
      <c r="F91" s="367">
        <v>-401.06342217299988</v>
      </c>
      <c r="G91" s="367">
        <v>85.999999999999844</v>
      </c>
      <c r="H91" s="368">
        <v>21500</v>
      </c>
      <c r="I91" s="367">
        <v>-6892.9392751489522</v>
      </c>
      <c r="J91" s="384">
        <v>86</v>
      </c>
      <c r="K91" s="363">
        <v>5212.1212121212138</v>
      </c>
      <c r="L91" s="367">
        <v>3358.4738059716251</v>
      </c>
      <c r="M91" s="369">
        <v>86.000000000000028</v>
      </c>
      <c r="N91" s="363">
        <v>5931.0344827586323</v>
      </c>
      <c r="O91" s="367">
        <v>-67305.830221371391</v>
      </c>
      <c r="P91" s="384">
        <v>86.000000000000171</v>
      </c>
      <c r="Q91" s="363">
        <v>6142.8571428571486</v>
      </c>
      <c r="R91" s="367">
        <v>-30970.712530286939</v>
      </c>
      <c r="S91" s="384">
        <v>86.000000000000071</v>
      </c>
      <c r="T91" s="363">
        <v>2965.5172413793161</v>
      </c>
      <c r="U91" s="363">
        <v>2676.000821790828</v>
      </c>
      <c r="V91" s="369">
        <v>86.000000000000171</v>
      </c>
      <c r="W91" s="363">
        <v>143333.3333333334</v>
      </c>
      <c r="X91" s="363">
        <v>4359.0171221152632</v>
      </c>
      <c r="Y91" s="369">
        <v>86.000000000000028</v>
      </c>
      <c r="Z91" s="367"/>
      <c r="AA91" s="367"/>
      <c r="AB91" s="367"/>
      <c r="AC91" s="367"/>
      <c r="AD91" s="367"/>
      <c r="AE91" s="367"/>
      <c r="AF91" s="367"/>
      <c r="AG91" s="367"/>
      <c r="AH91" s="367"/>
      <c r="AI91" s="367"/>
      <c r="AJ91" s="367"/>
      <c r="AK91" s="367"/>
      <c r="AL91" s="367"/>
      <c r="AM91" s="367"/>
      <c r="AN91" s="367"/>
      <c r="AO91" s="367"/>
      <c r="AP91" s="367"/>
      <c r="AQ91" s="367"/>
      <c r="AR91" s="367"/>
      <c r="AS91" s="367"/>
      <c r="AT91" s="367"/>
    </row>
    <row r="92" spans="2:46" ht="15" customHeight="1">
      <c r="B92" s="26">
        <v>14.499999999999982</v>
      </c>
      <c r="C92" s="373">
        <v>12.755885968320811</v>
      </c>
      <c r="D92" s="363">
        <v>86.999999999999901</v>
      </c>
      <c r="E92" s="365">
        <v>4046.5116279069694</v>
      </c>
      <c r="F92" s="367">
        <v>-419.48421599673918</v>
      </c>
      <c r="G92" s="367">
        <v>86.999999999999844</v>
      </c>
      <c r="H92" s="368">
        <v>21750</v>
      </c>
      <c r="I92" s="367">
        <v>-7135.0520006746301</v>
      </c>
      <c r="J92" s="384">
        <v>87</v>
      </c>
      <c r="K92" s="363">
        <v>5272.7272727272748</v>
      </c>
      <c r="L92" s="367">
        <v>3386.9952748059882</v>
      </c>
      <c r="M92" s="369">
        <v>87.000000000000043</v>
      </c>
      <c r="N92" s="363">
        <v>6000.0000000000118</v>
      </c>
      <c r="O92" s="367">
        <v>-68899.212936786746</v>
      </c>
      <c r="P92" s="384">
        <v>87.000000000000171</v>
      </c>
      <c r="Q92" s="363">
        <v>6214.2857142857201</v>
      </c>
      <c r="R92" s="367">
        <v>-31741.298233357196</v>
      </c>
      <c r="S92" s="384">
        <v>87.000000000000071</v>
      </c>
      <c r="T92" s="363">
        <v>3000.0000000000059</v>
      </c>
      <c r="U92" s="363">
        <v>2696.4425771570254</v>
      </c>
      <c r="V92" s="369">
        <v>87.000000000000171</v>
      </c>
      <c r="W92" s="363">
        <v>145000.00000000006</v>
      </c>
      <c r="X92" s="363">
        <v>4409.3064216829425</v>
      </c>
      <c r="Y92" s="369">
        <v>87.000000000000043</v>
      </c>
      <c r="Z92" s="367"/>
      <c r="AA92" s="367"/>
      <c r="AB92" s="367"/>
      <c r="AC92" s="367"/>
      <c r="AD92" s="367"/>
      <c r="AE92" s="367"/>
      <c r="AF92" s="367"/>
      <c r="AG92" s="367"/>
      <c r="AH92" s="367"/>
      <c r="AI92" s="367"/>
      <c r="AJ92" s="367"/>
      <c r="AK92" s="367"/>
      <c r="AL92" s="367"/>
      <c r="AM92" s="367"/>
      <c r="AN92" s="367"/>
      <c r="AO92" s="367"/>
      <c r="AP92" s="367"/>
      <c r="AQ92" s="367"/>
      <c r="AR92" s="367"/>
      <c r="AS92" s="367"/>
      <c r="AT92" s="367"/>
    </row>
    <row r="93" spans="2:46" ht="15" customHeight="1">
      <c r="B93" s="26">
        <v>14.666666666666648</v>
      </c>
      <c r="C93" s="373">
        <v>12.90243857333102</v>
      </c>
      <c r="D93" s="363">
        <v>87.999999999999901</v>
      </c>
      <c r="E93" s="365">
        <v>4093.023255813946</v>
      </c>
      <c r="F93" s="367">
        <v>-438.22126880114365</v>
      </c>
      <c r="G93" s="367">
        <v>87.999999999999844</v>
      </c>
      <c r="H93" s="368">
        <v>22000</v>
      </c>
      <c r="I93" s="367">
        <v>-7380.8879967483072</v>
      </c>
      <c r="J93" s="384">
        <v>88</v>
      </c>
      <c r="K93" s="363">
        <v>5333.3333333333358</v>
      </c>
      <c r="L93" s="367">
        <v>3415.2746619813784</v>
      </c>
      <c r="M93" s="369">
        <v>88.000000000000057</v>
      </c>
      <c r="N93" s="363">
        <v>6068.9655172413914</v>
      </c>
      <c r="O93" s="367">
        <v>-70511.23373915859</v>
      </c>
      <c r="P93" s="384">
        <v>88.000000000000171</v>
      </c>
      <c r="Q93" s="363">
        <v>6285.7142857142917</v>
      </c>
      <c r="R93" s="367">
        <v>-32521.31982467492</v>
      </c>
      <c r="S93" s="384">
        <v>88.000000000000085</v>
      </c>
      <c r="T93" s="363">
        <v>3034.4827586206957</v>
      </c>
      <c r="U93" s="363">
        <v>2716.6389409540438</v>
      </c>
      <c r="V93" s="369">
        <v>88.000000000000171</v>
      </c>
      <c r="W93" s="363">
        <v>146666.66666666672</v>
      </c>
      <c r="X93" s="363">
        <v>4459.586596054337</v>
      </c>
      <c r="Y93" s="369">
        <v>88.000000000000028</v>
      </c>
      <c r="Z93" s="367"/>
      <c r="AA93" s="367"/>
      <c r="AB93" s="367"/>
      <c r="AC93" s="367"/>
      <c r="AD93" s="367"/>
      <c r="AE93" s="367"/>
      <c r="AF93" s="367"/>
      <c r="AG93" s="367"/>
      <c r="AH93" s="367"/>
      <c r="AI93" s="367"/>
      <c r="AJ93" s="367"/>
      <c r="AK93" s="367"/>
      <c r="AL93" s="367"/>
      <c r="AM93" s="367"/>
      <c r="AN93" s="367"/>
      <c r="AO93" s="367"/>
      <c r="AP93" s="367"/>
      <c r="AQ93" s="367"/>
      <c r="AR93" s="367"/>
      <c r="AS93" s="367"/>
      <c r="AT93" s="367"/>
    </row>
    <row r="94" spans="2:46" ht="15" customHeight="1">
      <c r="B94" s="26">
        <v>14.833333333333314</v>
      </c>
      <c r="C94" s="373">
        <v>13.048989660751772</v>
      </c>
      <c r="D94" s="363">
        <v>88.999999999999886</v>
      </c>
      <c r="E94" s="365">
        <v>4139.5348837209231</v>
      </c>
      <c r="F94" s="367">
        <v>-457.2745805862134</v>
      </c>
      <c r="G94" s="367">
        <v>88.999999999999844</v>
      </c>
      <c r="H94" s="368">
        <v>22250</v>
      </c>
      <c r="I94" s="367">
        <v>-7630.4472633699816</v>
      </c>
      <c r="J94" s="384">
        <v>89</v>
      </c>
      <c r="K94" s="363">
        <v>5393.9393939393967</v>
      </c>
      <c r="L94" s="367">
        <v>3443.3119674977966</v>
      </c>
      <c r="M94" s="369">
        <v>89.000000000000057</v>
      </c>
      <c r="N94" s="363">
        <v>6137.9310344827709</v>
      </c>
      <c r="O94" s="367">
        <v>-72141.892628486981</v>
      </c>
      <c r="P94" s="384">
        <v>89.000000000000171</v>
      </c>
      <c r="Q94" s="363">
        <v>6357.1428571428632</v>
      </c>
      <c r="R94" s="367">
        <v>-33310.777304240095</v>
      </c>
      <c r="S94" s="384">
        <v>89.000000000000085</v>
      </c>
      <c r="T94" s="363">
        <v>3068.9655172413854</v>
      </c>
      <c r="U94" s="363">
        <v>2736.5899131818837</v>
      </c>
      <c r="V94" s="369">
        <v>89.000000000000171</v>
      </c>
      <c r="W94" s="363">
        <v>148333.33333333337</v>
      </c>
      <c r="X94" s="363">
        <v>4509.8576452294501</v>
      </c>
      <c r="Y94" s="369">
        <v>89.000000000000028</v>
      </c>
      <c r="Z94" s="367"/>
      <c r="AA94" s="367"/>
      <c r="AB94" s="367"/>
      <c r="AC94" s="367"/>
      <c r="AD94" s="367"/>
      <c r="AE94" s="367"/>
      <c r="AF94" s="367"/>
      <c r="AG94" s="367"/>
      <c r="AH94" s="367"/>
      <c r="AI94" s="367"/>
      <c r="AJ94" s="367"/>
      <c r="AK94" s="367"/>
      <c r="AL94" s="367"/>
      <c r="AM94" s="367"/>
      <c r="AN94" s="367"/>
      <c r="AO94" s="367"/>
      <c r="AP94" s="367"/>
      <c r="AQ94" s="367"/>
      <c r="AR94" s="367"/>
      <c r="AS94" s="367"/>
      <c r="AT94" s="367"/>
    </row>
    <row r="95" spans="2:46" ht="15" customHeight="1">
      <c r="B95" s="26">
        <v>14.99999999999998</v>
      </c>
      <c r="C95" s="373">
        <v>13.195539230583073</v>
      </c>
      <c r="D95" s="363">
        <v>89.999999999999886</v>
      </c>
      <c r="E95" s="365">
        <v>4186.0465116279001</v>
      </c>
      <c r="F95" s="367">
        <v>-476.64415135194855</v>
      </c>
      <c r="G95" s="367">
        <v>89.999999999999858</v>
      </c>
      <c r="H95" s="368">
        <v>22500</v>
      </c>
      <c r="I95" s="367">
        <v>-7883.7298005396533</v>
      </c>
      <c r="J95" s="384">
        <v>90</v>
      </c>
      <c r="K95" s="363">
        <v>5454.5454545454577</v>
      </c>
      <c r="L95" s="367">
        <v>3471.1071913552405</v>
      </c>
      <c r="M95" s="369">
        <v>90.000000000000057</v>
      </c>
      <c r="N95" s="363">
        <v>6206.8965517241504</v>
      </c>
      <c r="O95" s="367">
        <v>-73791.189604771891</v>
      </c>
      <c r="P95" s="384">
        <v>90.000000000000171</v>
      </c>
      <c r="Q95" s="363">
        <v>6428.5714285714348</v>
      </c>
      <c r="R95" s="367">
        <v>-34109.670672052736</v>
      </c>
      <c r="S95" s="384">
        <v>90.000000000000085</v>
      </c>
      <c r="T95" s="363">
        <v>3103.4482758620752</v>
      </c>
      <c r="U95" s="363">
        <v>2756.2954938405446</v>
      </c>
      <c r="V95" s="369">
        <v>90.000000000000171</v>
      </c>
      <c r="W95" s="363">
        <v>150000.00000000003</v>
      </c>
      <c r="X95" s="363">
        <v>4560.1195692082792</v>
      </c>
      <c r="Y95" s="369">
        <v>90.000000000000014</v>
      </c>
      <c r="Z95" s="367"/>
      <c r="AA95" s="367"/>
      <c r="AB95" s="367"/>
      <c r="AC95" s="367"/>
      <c r="AD95" s="367"/>
      <c r="AE95" s="367"/>
      <c r="AF95" s="367"/>
      <c r="AG95" s="367"/>
      <c r="AH95" s="367"/>
      <c r="AI95" s="367"/>
      <c r="AJ95" s="367"/>
      <c r="AK95" s="367"/>
      <c r="AL95" s="367"/>
      <c r="AM95" s="367"/>
      <c r="AN95" s="367"/>
      <c r="AO95" s="367"/>
      <c r="AP95" s="367"/>
      <c r="AQ95" s="367"/>
      <c r="AR95" s="367"/>
      <c r="AS95" s="367"/>
      <c r="AT95" s="367"/>
    </row>
    <row r="96" spans="2:46" ht="15" customHeight="1">
      <c r="B96" s="26">
        <v>15.166666666666647</v>
      </c>
      <c r="C96" s="373">
        <v>13.342087282824918</v>
      </c>
      <c r="D96" s="363">
        <v>90.999999999999886</v>
      </c>
      <c r="E96" s="365">
        <v>4232.5581395348772</v>
      </c>
      <c r="F96" s="367">
        <v>-496.3299810983487</v>
      </c>
      <c r="G96" s="367">
        <v>90.999999999999858</v>
      </c>
      <c r="H96" s="368">
        <v>22750</v>
      </c>
      <c r="I96" s="367">
        <v>-8140.7356082573233</v>
      </c>
      <c r="J96" s="384">
        <v>91</v>
      </c>
      <c r="K96" s="363">
        <v>5515.1515151515187</v>
      </c>
      <c r="L96" s="367">
        <v>3498.6603335537138</v>
      </c>
      <c r="M96" s="369">
        <v>91.000000000000071</v>
      </c>
      <c r="N96" s="363">
        <v>6275.8620689655299</v>
      </c>
      <c r="O96" s="367">
        <v>-75459.124668013334</v>
      </c>
      <c r="P96" s="384">
        <v>91.000000000000185</v>
      </c>
      <c r="Q96" s="363">
        <v>6500.0000000000064</v>
      </c>
      <c r="R96" s="367">
        <v>-34917.99992811284</v>
      </c>
      <c r="S96" s="384">
        <v>91.000000000000085</v>
      </c>
      <c r="T96" s="363">
        <v>3137.931034482765</v>
      </c>
      <c r="U96" s="363">
        <v>2775.755682930027</v>
      </c>
      <c r="V96" s="369">
        <v>91.000000000000185</v>
      </c>
      <c r="W96" s="363">
        <v>151666.66666666669</v>
      </c>
      <c r="X96" s="363">
        <v>4610.3723679908253</v>
      </c>
      <c r="Y96" s="369">
        <v>91.000000000000014</v>
      </c>
      <c r="Z96" s="367"/>
      <c r="AA96" s="367"/>
      <c r="AB96" s="367"/>
      <c r="AC96" s="367"/>
      <c r="AD96" s="367"/>
      <c r="AE96" s="367"/>
      <c r="AF96" s="367"/>
      <c r="AG96" s="367"/>
      <c r="AH96" s="367"/>
      <c r="AI96" s="367"/>
      <c r="AJ96" s="367"/>
      <c r="AK96" s="367"/>
      <c r="AL96" s="367"/>
      <c r="AM96" s="367"/>
      <c r="AN96" s="367"/>
      <c r="AO96" s="367"/>
      <c r="AP96" s="367"/>
      <c r="AQ96" s="367"/>
      <c r="AR96" s="367"/>
      <c r="AS96" s="367"/>
      <c r="AT96" s="367"/>
    </row>
    <row r="97" spans="2:46" ht="15" customHeight="1">
      <c r="B97" s="26">
        <v>15.333333333333313</v>
      </c>
      <c r="C97" s="373">
        <v>13.488633817477305</v>
      </c>
      <c r="D97" s="363">
        <v>91.999999999999872</v>
      </c>
      <c r="E97" s="365">
        <v>4279.0697674418543</v>
      </c>
      <c r="F97" s="367">
        <v>-516.33206982541435</v>
      </c>
      <c r="G97" s="367">
        <v>91.999999999999872</v>
      </c>
      <c r="H97" s="368">
        <v>23000</v>
      </c>
      <c r="I97" s="367">
        <v>-8401.4646865229915</v>
      </c>
      <c r="J97" s="384">
        <v>92</v>
      </c>
      <c r="K97" s="363">
        <v>5575.7575757575796</v>
      </c>
      <c r="L97" s="367">
        <v>3525.9713940932133</v>
      </c>
      <c r="M97" s="369">
        <v>92.000000000000071</v>
      </c>
      <c r="N97" s="363">
        <v>6344.8275862069095</v>
      </c>
      <c r="O97" s="367">
        <v>-77145.697818211309</v>
      </c>
      <c r="P97" s="384">
        <v>92.000000000000199</v>
      </c>
      <c r="Q97" s="363">
        <v>6571.4285714285779</v>
      </c>
      <c r="R97" s="367">
        <v>-35735.765072420414</v>
      </c>
      <c r="S97" s="384">
        <v>92.000000000000099</v>
      </c>
      <c r="T97" s="363">
        <v>3172.4137931034547</v>
      </c>
      <c r="U97" s="363">
        <v>2794.9704804503308</v>
      </c>
      <c r="V97" s="369">
        <v>92.000000000000199</v>
      </c>
      <c r="W97" s="363">
        <v>153333.33333333334</v>
      </c>
      <c r="X97" s="363">
        <v>4660.6160415770892</v>
      </c>
      <c r="Y97" s="369">
        <v>92</v>
      </c>
      <c r="Z97" s="367"/>
      <c r="AA97" s="367"/>
      <c r="AB97" s="367"/>
      <c r="AC97" s="367"/>
      <c r="AD97" s="367"/>
      <c r="AE97" s="367"/>
      <c r="AF97" s="367"/>
      <c r="AG97" s="367"/>
      <c r="AH97" s="367"/>
      <c r="AI97" s="367"/>
      <c r="AJ97" s="367"/>
      <c r="AK97" s="367"/>
      <c r="AL97" s="367"/>
      <c r="AM97" s="367"/>
      <c r="AN97" s="367"/>
      <c r="AO97" s="367"/>
      <c r="AP97" s="367"/>
      <c r="AQ97" s="367"/>
      <c r="AR97" s="367"/>
      <c r="AS97" s="367"/>
      <c r="AT97" s="367"/>
    </row>
    <row r="98" spans="2:46" ht="15" customHeight="1">
      <c r="B98" s="26">
        <v>15.499999999999979</v>
      </c>
      <c r="C98" s="373">
        <v>13.635178834540239</v>
      </c>
      <c r="D98" s="363">
        <v>92.999999999999872</v>
      </c>
      <c r="E98" s="365">
        <v>4325.5813953488314</v>
      </c>
      <c r="F98" s="367">
        <v>-536.65041753314495</v>
      </c>
      <c r="G98" s="367">
        <v>92.999999999999872</v>
      </c>
      <c r="H98" s="368">
        <v>23250</v>
      </c>
      <c r="I98" s="367">
        <v>-8665.9170353366553</v>
      </c>
      <c r="J98" s="384">
        <v>93</v>
      </c>
      <c r="K98" s="363">
        <v>5636.3636363636406</v>
      </c>
      <c r="L98" s="367">
        <v>3553.04037297374</v>
      </c>
      <c r="M98" s="369">
        <v>93.000000000000085</v>
      </c>
      <c r="N98" s="363">
        <v>6413.793103448289</v>
      </c>
      <c r="O98" s="367">
        <v>-78850.909055365773</v>
      </c>
      <c r="P98" s="384">
        <v>93.000000000000199</v>
      </c>
      <c r="Q98" s="363">
        <v>6642.8571428571495</v>
      </c>
      <c r="R98" s="367">
        <v>-36562.96610497545</v>
      </c>
      <c r="S98" s="384">
        <v>93.000000000000099</v>
      </c>
      <c r="T98" s="363">
        <v>3206.8965517241445</v>
      </c>
      <c r="U98" s="363">
        <v>2813.9398864014552</v>
      </c>
      <c r="V98" s="369">
        <v>93.000000000000199</v>
      </c>
      <c r="W98" s="363">
        <v>155000</v>
      </c>
      <c r="X98" s="363">
        <v>4710.850589967069</v>
      </c>
      <c r="Y98" s="369">
        <v>93</v>
      </c>
      <c r="Z98" s="367"/>
      <c r="AA98" s="367"/>
      <c r="AB98" s="367"/>
      <c r="AC98" s="367"/>
      <c r="AD98" s="367"/>
      <c r="AE98" s="367"/>
      <c r="AF98" s="367"/>
      <c r="AG98" s="367"/>
      <c r="AH98" s="367"/>
      <c r="AI98" s="367"/>
      <c r="AJ98" s="367"/>
      <c r="AK98" s="367"/>
      <c r="AL98" s="367"/>
      <c r="AM98" s="367"/>
      <c r="AN98" s="367"/>
      <c r="AO98" s="367"/>
      <c r="AP98" s="367"/>
      <c r="AQ98" s="367"/>
      <c r="AR98" s="367"/>
      <c r="AS98" s="367"/>
      <c r="AT98" s="367"/>
    </row>
    <row r="99" spans="2:46" ht="15" customHeight="1">
      <c r="B99" s="26">
        <v>15.666666666666645</v>
      </c>
      <c r="C99" s="373">
        <v>13.78172233401372</v>
      </c>
      <c r="D99" s="363">
        <v>93.999999999999872</v>
      </c>
      <c r="E99" s="365">
        <v>4372.0930232558085</v>
      </c>
      <c r="F99" s="367">
        <v>-557.28502422154099</v>
      </c>
      <c r="G99" s="367">
        <v>93.999999999999886</v>
      </c>
      <c r="H99" s="368">
        <v>23500</v>
      </c>
      <c r="I99" s="367">
        <v>-8934.0926546983173</v>
      </c>
      <c r="J99" s="384">
        <v>94</v>
      </c>
      <c r="K99" s="363">
        <v>5696.9696969697015</v>
      </c>
      <c r="L99" s="367">
        <v>3579.8672701952942</v>
      </c>
      <c r="M99" s="369">
        <v>94.000000000000085</v>
      </c>
      <c r="N99" s="363">
        <v>6482.7586206896685</v>
      </c>
      <c r="O99" s="367">
        <v>-80574.758379476771</v>
      </c>
      <c r="P99" s="384">
        <v>94.000000000000199</v>
      </c>
      <c r="Q99" s="363">
        <v>6714.285714285721</v>
      </c>
      <c r="R99" s="367">
        <v>-37399.603025777928</v>
      </c>
      <c r="S99" s="384">
        <v>94.000000000000099</v>
      </c>
      <c r="T99" s="363">
        <v>3241.3793103448343</v>
      </c>
      <c r="U99" s="363">
        <v>2832.663900783401</v>
      </c>
      <c r="V99" s="369">
        <v>94.000000000000199</v>
      </c>
      <c r="W99" s="363">
        <v>156666.66666666666</v>
      </c>
      <c r="X99" s="363">
        <v>4761.0760131607667</v>
      </c>
      <c r="Y99" s="369">
        <v>93.999999999999986</v>
      </c>
      <c r="Z99" s="367"/>
      <c r="AA99" s="367"/>
      <c r="AB99" s="367"/>
      <c r="AC99" s="367"/>
      <c r="AD99" s="367"/>
      <c r="AE99" s="367"/>
      <c r="AF99" s="367"/>
      <c r="AG99" s="367"/>
      <c r="AH99" s="367"/>
      <c r="AI99" s="367"/>
      <c r="AJ99" s="367"/>
      <c r="AK99" s="367"/>
      <c r="AL99" s="367"/>
      <c r="AM99" s="367"/>
      <c r="AN99" s="367"/>
      <c r="AO99" s="367"/>
      <c r="AP99" s="367"/>
      <c r="AQ99" s="367"/>
      <c r="AR99" s="367"/>
      <c r="AS99" s="367"/>
      <c r="AT99" s="367"/>
    </row>
    <row r="100" spans="2:46" ht="15" customHeight="1">
      <c r="B100" s="26">
        <v>15.833333333333311</v>
      </c>
      <c r="C100" s="373">
        <v>13.928264315897746</v>
      </c>
      <c r="D100" s="363">
        <v>94.999999999999858</v>
      </c>
      <c r="E100" s="365">
        <v>4418.6046511627856</v>
      </c>
      <c r="F100" s="367">
        <v>-578.23588989060204</v>
      </c>
      <c r="G100" s="367">
        <v>94.999999999999886</v>
      </c>
      <c r="H100" s="368">
        <v>23750</v>
      </c>
      <c r="I100" s="367">
        <v>-9205.9915446079794</v>
      </c>
      <c r="J100" s="384">
        <v>95</v>
      </c>
      <c r="K100" s="363">
        <v>5757.5757575757625</v>
      </c>
      <c r="L100" s="367">
        <v>3606.4520857578768</v>
      </c>
      <c r="M100" s="369">
        <v>95.000000000000085</v>
      </c>
      <c r="N100" s="363">
        <v>6551.7241379310481</v>
      </c>
      <c r="O100" s="367">
        <v>-82317.245790544286</v>
      </c>
      <c r="P100" s="384">
        <v>95.000000000000199</v>
      </c>
      <c r="Q100" s="363">
        <v>6785.7142857142926</v>
      </c>
      <c r="R100" s="367">
        <v>-38245.675834827882</v>
      </c>
      <c r="S100" s="384">
        <v>95.000000000000099</v>
      </c>
      <c r="T100" s="363">
        <v>3275.862068965524</v>
      </c>
      <c r="U100" s="363">
        <v>2851.1425235961678</v>
      </c>
      <c r="V100" s="369">
        <v>95.000000000000199</v>
      </c>
      <c r="W100" s="363">
        <v>158333.33333333331</v>
      </c>
      <c r="X100" s="363">
        <v>4811.2923111581822</v>
      </c>
      <c r="Y100" s="369">
        <v>94.999999999999986</v>
      </c>
      <c r="Z100" s="367"/>
      <c r="AA100" s="367"/>
      <c r="AB100" s="367"/>
      <c r="AC100" s="367"/>
      <c r="AD100" s="367"/>
      <c r="AE100" s="367"/>
      <c r="AF100" s="367"/>
      <c r="AG100" s="367"/>
      <c r="AH100" s="367"/>
      <c r="AI100" s="367"/>
      <c r="AJ100" s="367"/>
      <c r="AK100" s="367"/>
      <c r="AL100" s="367"/>
      <c r="AM100" s="367"/>
      <c r="AN100" s="367"/>
      <c r="AO100" s="367"/>
      <c r="AP100" s="367"/>
      <c r="AQ100" s="367"/>
      <c r="AR100" s="367"/>
      <c r="AS100" s="367"/>
      <c r="AT100" s="367"/>
    </row>
    <row r="101" spans="2:46" ht="15" customHeight="1">
      <c r="B101" s="26">
        <v>15.999999999999977</v>
      </c>
      <c r="C101" s="373">
        <v>14.074804780192316</v>
      </c>
      <c r="D101" s="363">
        <v>95.999999999999858</v>
      </c>
      <c r="E101" s="365">
        <v>4465.1162790697626</v>
      </c>
      <c r="F101" s="367">
        <v>-599.50301454032865</v>
      </c>
      <c r="G101" s="367">
        <v>95.999999999999901</v>
      </c>
      <c r="H101" s="368">
        <v>24000</v>
      </c>
      <c r="I101" s="367">
        <v>-9481.6137050656398</v>
      </c>
      <c r="J101" s="384">
        <v>96</v>
      </c>
      <c r="K101" s="363">
        <v>5818.1818181818235</v>
      </c>
      <c r="L101" s="367">
        <v>3632.7948196614861</v>
      </c>
      <c r="M101" s="369">
        <v>96.000000000000099</v>
      </c>
      <c r="N101" s="363">
        <v>6620.6896551724276</v>
      </c>
      <c r="O101" s="367">
        <v>-84078.37128856832</v>
      </c>
      <c r="P101" s="384">
        <v>96.000000000000199</v>
      </c>
      <c r="Q101" s="363">
        <v>6857.1428571428642</v>
      </c>
      <c r="R101" s="367">
        <v>-39101.184532125291</v>
      </c>
      <c r="S101" s="384">
        <v>96.000000000000099</v>
      </c>
      <c r="T101" s="363">
        <v>3310.3448275862138</v>
      </c>
      <c r="U101" s="363">
        <v>2869.3757548397557</v>
      </c>
      <c r="V101" s="369">
        <v>96.000000000000199</v>
      </c>
      <c r="W101" s="363">
        <v>159999.99999999997</v>
      </c>
      <c r="X101" s="363">
        <v>4861.499483959311</v>
      </c>
      <c r="Y101" s="369">
        <v>95.999999999999972</v>
      </c>
      <c r="Z101" s="367"/>
      <c r="AA101" s="367"/>
      <c r="AB101" s="367"/>
      <c r="AC101" s="367"/>
      <c r="AD101" s="367"/>
      <c r="AE101" s="367"/>
      <c r="AF101" s="367"/>
      <c r="AG101" s="367"/>
      <c r="AH101" s="367"/>
      <c r="AI101" s="367"/>
      <c r="AJ101" s="367"/>
      <c r="AK101" s="367"/>
      <c r="AL101" s="367"/>
      <c r="AM101" s="367"/>
      <c r="AN101" s="367"/>
      <c r="AO101" s="367"/>
      <c r="AP101" s="367"/>
      <c r="AQ101" s="367"/>
      <c r="AR101" s="367"/>
      <c r="AS101" s="367"/>
      <c r="AT101" s="367"/>
    </row>
    <row r="102" spans="2:46" ht="15" customHeight="1">
      <c r="B102" s="26">
        <v>16.166666666666643</v>
      </c>
      <c r="C102" s="373">
        <v>14.221343726897432</v>
      </c>
      <c r="D102" s="363">
        <v>96.999999999999858</v>
      </c>
      <c r="E102" s="365">
        <v>4511.6279069767397</v>
      </c>
      <c r="F102" s="367">
        <v>-621.08639817072003</v>
      </c>
      <c r="G102" s="367">
        <v>96.999999999999901</v>
      </c>
      <c r="H102" s="368">
        <v>24250</v>
      </c>
      <c r="I102" s="367">
        <v>-9760.9591360712911</v>
      </c>
      <c r="J102" s="384">
        <v>96.999999999999986</v>
      </c>
      <c r="K102" s="363">
        <v>5878.7878787878844</v>
      </c>
      <c r="L102" s="367">
        <v>3658.8954719061226</v>
      </c>
      <c r="M102" s="369">
        <v>97.000000000000099</v>
      </c>
      <c r="N102" s="363">
        <v>6689.6551724138071</v>
      </c>
      <c r="O102" s="367">
        <v>-85858.134873548886</v>
      </c>
      <c r="P102" s="384">
        <v>97.000000000000199</v>
      </c>
      <c r="Q102" s="363">
        <v>6928.5714285714357</v>
      </c>
      <c r="R102" s="367">
        <v>-39966.129117670163</v>
      </c>
      <c r="S102" s="384">
        <v>97.000000000000099</v>
      </c>
      <c r="T102" s="363">
        <v>3344.8275862069036</v>
      </c>
      <c r="U102" s="363">
        <v>2887.3635945141655</v>
      </c>
      <c r="V102" s="369">
        <v>97.000000000000199</v>
      </c>
      <c r="W102" s="363">
        <v>161666.66666666663</v>
      </c>
      <c r="X102" s="363">
        <v>4911.6975315641603</v>
      </c>
      <c r="Y102" s="369">
        <v>96.999999999999972</v>
      </c>
      <c r="Z102" s="367"/>
      <c r="AA102" s="367"/>
      <c r="AB102" s="367"/>
      <c r="AC102" s="367"/>
      <c r="AD102" s="367"/>
      <c r="AE102" s="367"/>
      <c r="AF102" s="367"/>
      <c r="AG102" s="367"/>
      <c r="AH102" s="367"/>
      <c r="AI102" s="367"/>
      <c r="AJ102" s="367"/>
      <c r="AK102" s="367"/>
      <c r="AL102" s="367"/>
      <c r="AM102" s="367"/>
      <c r="AN102" s="367"/>
      <c r="AO102" s="367"/>
      <c r="AP102" s="367"/>
      <c r="AQ102" s="367"/>
      <c r="AR102" s="367"/>
      <c r="AS102" s="367"/>
      <c r="AT102" s="367"/>
    </row>
    <row r="103" spans="2:46" ht="15" customHeight="1">
      <c r="B103" s="26">
        <v>16.333333333333311</v>
      </c>
      <c r="C103" s="373">
        <v>14.367881156013095</v>
      </c>
      <c r="D103" s="363">
        <v>97.999999999999858</v>
      </c>
      <c r="E103" s="365">
        <v>4558.1395348837168</v>
      </c>
      <c r="F103" s="367">
        <v>-642.98604078177698</v>
      </c>
      <c r="G103" s="367">
        <v>97.999999999999915</v>
      </c>
      <c r="H103" s="368">
        <v>24500</v>
      </c>
      <c r="I103" s="367">
        <v>-10044.027837624944</v>
      </c>
      <c r="J103" s="384">
        <v>97.999999999999986</v>
      </c>
      <c r="K103" s="363">
        <v>5939.3939393939454</v>
      </c>
      <c r="L103" s="367">
        <v>3684.7540424917875</v>
      </c>
      <c r="M103" s="369">
        <v>98.000000000000099</v>
      </c>
      <c r="N103" s="363">
        <v>6758.6206896551867</v>
      </c>
      <c r="O103" s="367">
        <v>-87656.536545485986</v>
      </c>
      <c r="P103" s="384">
        <v>98.000000000000213</v>
      </c>
      <c r="Q103" s="363">
        <v>7000.0000000000073</v>
      </c>
      <c r="R103" s="367">
        <v>-40840.509591462498</v>
      </c>
      <c r="S103" s="384">
        <v>98.000000000000099</v>
      </c>
      <c r="T103" s="363">
        <v>3379.3103448275933</v>
      </c>
      <c r="U103" s="363">
        <v>2905.1060426193962</v>
      </c>
      <c r="V103" s="369">
        <v>98.000000000000213</v>
      </c>
      <c r="W103" s="363">
        <v>163333.33333333328</v>
      </c>
      <c r="X103" s="363">
        <v>4961.8864539727256</v>
      </c>
      <c r="Y103" s="369">
        <v>97.999999999999957</v>
      </c>
      <c r="Z103" s="367"/>
      <c r="AA103" s="367"/>
      <c r="AB103" s="367"/>
      <c r="AC103" s="367"/>
      <c r="AD103" s="367"/>
      <c r="AE103" s="367"/>
      <c r="AF103" s="367"/>
      <c r="AG103" s="367"/>
      <c r="AH103" s="367"/>
      <c r="AI103" s="367"/>
      <c r="AJ103" s="367"/>
      <c r="AK103" s="367"/>
      <c r="AL103" s="367"/>
      <c r="AM103" s="367"/>
      <c r="AN103" s="367"/>
      <c r="AO103" s="367"/>
      <c r="AP103" s="367"/>
      <c r="AQ103" s="367"/>
      <c r="AR103" s="367"/>
      <c r="AS103" s="367"/>
      <c r="AT103" s="367"/>
    </row>
    <row r="104" spans="2:46" ht="15" customHeight="1">
      <c r="B104" s="26">
        <v>16.499999999999979</v>
      </c>
      <c r="C104" s="373">
        <v>14.514417067539306</v>
      </c>
      <c r="D104" s="363">
        <v>98.999999999999886</v>
      </c>
      <c r="E104" s="365">
        <v>4604.6511627906939</v>
      </c>
      <c r="F104" s="367">
        <v>-665.20194237349904</v>
      </c>
      <c r="G104" s="367">
        <v>98.999999999999915</v>
      </c>
      <c r="H104" s="368">
        <v>24750</v>
      </c>
      <c r="I104" s="367">
        <v>-10330.819809726594</v>
      </c>
      <c r="J104" s="384">
        <v>98.999999999999986</v>
      </c>
      <c r="K104" s="363">
        <v>6000.0000000000064</v>
      </c>
      <c r="L104" s="367">
        <v>3710.370531418479</v>
      </c>
      <c r="M104" s="369">
        <v>99.000000000000114</v>
      </c>
      <c r="N104" s="363">
        <v>6827.5862068965662</v>
      </c>
      <c r="O104" s="367">
        <v>-89473.576304379589</v>
      </c>
      <c r="P104" s="384">
        <v>99.000000000000213</v>
      </c>
      <c r="Q104" s="363">
        <v>7071.4285714285788</v>
      </c>
      <c r="R104" s="367">
        <v>-41724.325953502295</v>
      </c>
      <c r="S104" s="384">
        <v>99.000000000000099</v>
      </c>
      <c r="T104" s="363">
        <v>3413.7931034482831</v>
      </c>
      <c r="U104" s="363">
        <v>2922.603099155448</v>
      </c>
      <c r="V104" s="369">
        <v>99.000000000000213</v>
      </c>
      <c r="W104" s="363">
        <v>164999.99999999994</v>
      </c>
      <c r="X104" s="363">
        <v>5012.0662511850078</v>
      </c>
      <c r="Y104" s="369">
        <v>98.999999999999957</v>
      </c>
      <c r="Z104" s="367"/>
      <c r="AA104" s="367"/>
      <c r="AB104" s="367"/>
      <c r="AC104" s="367"/>
      <c r="AD104" s="367"/>
      <c r="AE104" s="367"/>
      <c r="AF104" s="367"/>
      <c r="AG104" s="367"/>
      <c r="AH104" s="367"/>
      <c r="AI104" s="367"/>
      <c r="AJ104" s="367"/>
      <c r="AK104" s="367"/>
      <c r="AL104" s="367"/>
      <c r="AM104" s="367"/>
      <c r="AN104" s="367"/>
      <c r="AO104" s="367"/>
      <c r="AP104" s="367"/>
      <c r="AQ104" s="367"/>
      <c r="AR104" s="367"/>
      <c r="AS104" s="367"/>
      <c r="AT104" s="367"/>
    </row>
    <row r="105" spans="2:46" ht="15" customHeight="1">
      <c r="B105" s="26">
        <v>16.666666666666647</v>
      </c>
      <c r="C105" s="373">
        <v>14.660951461476058</v>
      </c>
      <c r="D105" s="363">
        <v>99.999999999999886</v>
      </c>
      <c r="E105" s="365">
        <v>4651.162790697671</v>
      </c>
      <c r="F105" s="367">
        <v>-687.73410294588666</v>
      </c>
      <c r="G105" s="367">
        <v>99.999999999999943</v>
      </c>
      <c r="H105" s="368">
        <v>25000</v>
      </c>
      <c r="I105" s="367">
        <v>-10621.335052376246</v>
      </c>
      <c r="J105" s="384">
        <v>99.999999999999986</v>
      </c>
      <c r="K105" s="363">
        <v>6060.6060606060673</v>
      </c>
      <c r="L105" s="367">
        <v>3735.7449386861977</v>
      </c>
      <c r="M105" s="369">
        <v>100.00000000000011</v>
      </c>
      <c r="N105" s="363">
        <v>6896.5517241379457</v>
      </c>
      <c r="O105" s="367">
        <v>-91309.25415022971</v>
      </c>
      <c r="P105" s="384">
        <v>100.00000000000021</v>
      </c>
      <c r="Q105" s="363">
        <v>7142.8571428571504</v>
      </c>
      <c r="R105" s="367">
        <v>-42617.578203789555</v>
      </c>
      <c r="S105" s="384">
        <v>100.0000000000001</v>
      </c>
      <c r="T105" s="363">
        <v>3448.2758620689729</v>
      </c>
      <c r="U105" s="363">
        <v>2939.8547641223208</v>
      </c>
      <c r="V105" s="369">
        <v>100.00000000000021</v>
      </c>
      <c r="W105" s="363">
        <v>166666.6666666666</v>
      </c>
      <c r="X105" s="363">
        <v>5062.2369232010069</v>
      </c>
      <c r="Y105" s="369">
        <v>99.999999999999943</v>
      </c>
      <c r="Z105" s="367"/>
      <c r="AA105" s="367"/>
      <c r="AB105" s="367"/>
      <c r="AC105" s="367"/>
      <c r="AD105" s="367"/>
      <c r="AE105" s="367"/>
      <c r="AF105" s="367"/>
      <c r="AG105" s="367"/>
      <c r="AH105" s="367"/>
      <c r="AI105" s="367"/>
      <c r="AJ105" s="367"/>
      <c r="AK105" s="367"/>
      <c r="AL105" s="367"/>
      <c r="AM105" s="367"/>
      <c r="AN105" s="367"/>
      <c r="AO105" s="367"/>
      <c r="AP105" s="367"/>
      <c r="AQ105" s="367"/>
      <c r="AR105" s="367"/>
      <c r="AS105" s="367"/>
      <c r="AT105" s="367"/>
    </row>
    <row r="106" spans="2:46" ht="15" customHeight="1">
      <c r="B106" s="26">
        <v>16.833333333333314</v>
      </c>
      <c r="C106" s="373">
        <v>14.807484337823357</v>
      </c>
      <c r="D106" s="363">
        <v>100.99999999999989</v>
      </c>
      <c r="E106" s="365">
        <v>4697.6744186046481</v>
      </c>
      <c r="F106" s="367">
        <v>-710.58252249893906</v>
      </c>
      <c r="G106" s="367">
        <v>100.99999999999994</v>
      </c>
      <c r="H106" s="368">
        <v>25250</v>
      </c>
      <c r="I106" s="367">
        <v>-10915.573565573892</v>
      </c>
      <c r="J106" s="384">
        <v>100.99999999999999</v>
      </c>
      <c r="K106" s="363">
        <v>6121.2121212121283</v>
      </c>
      <c r="L106" s="367">
        <v>3760.8772642949452</v>
      </c>
      <c r="M106" s="369">
        <v>101.00000000000013</v>
      </c>
      <c r="N106" s="363">
        <v>6965.5172413793252</v>
      </c>
      <c r="O106" s="367">
        <v>-93163.570083036364</v>
      </c>
      <c r="P106" s="384">
        <v>101.00000000000021</v>
      </c>
      <c r="Q106" s="363">
        <v>7214.285714285722</v>
      </c>
      <c r="R106" s="367">
        <v>-43520.266342324278</v>
      </c>
      <c r="S106" s="384">
        <v>101.0000000000001</v>
      </c>
      <c r="T106" s="363">
        <v>3482.7586206896626</v>
      </c>
      <c r="U106" s="363">
        <v>2956.8610375200146</v>
      </c>
      <c r="V106" s="369">
        <v>101.00000000000021</v>
      </c>
      <c r="W106" s="363">
        <v>168333.33333333326</v>
      </c>
      <c r="X106" s="363">
        <v>5112.3984700207238</v>
      </c>
      <c r="Y106" s="369">
        <v>100.99999999999996</v>
      </c>
      <c r="Z106" s="367"/>
      <c r="AA106" s="367"/>
      <c r="AB106" s="367"/>
      <c r="AC106" s="367"/>
      <c r="AD106" s="367"/>
      <c r="AE106" s="367"/>
      <c r="AF106" s="367"/>
      <c r="AG106" s="367"/>
      <c r="AH106" s="367"/>
      <c r="AI106" s="367"/>
      <c r="AJ106" s="367"/>
      <c r="AK106" s="367"/>
      <c r="AL106" s="367"/>
      <c r="AM106" s="367"/>
      <c r="AN106" s="367"/>
      <c r="AO106" s="367"/>
      <c r="AP106" s="367"/>
      <c r="AQ106" s="367"/>
      <c r="AR106" s="367"/>
      <c r="AS106" s="367"/>
      <c r="AT106" s="367"/>
    </row>
    <row r="107" spans="2:46" ht="15" customHeight="1">
      <c r="B107" s="26">
        <v>16.999999999999982</v>
      </c>
      <c r="C107" s="373">
        <v>14.954015696581202</v>
      </c>
      <c r="D107" s="363">
        <v>101.9999999999999</v>
      </c>
      <c r="E107" s="365">
        <v>4744.1860465116251</v>
      </c>
      <c r="F107" s="367">
        <v>-733.74720103265656</v>
      </c>
      <c r="G107" s="367">
        <v>101.99999999999994</v>
      </c>
      <c r="H107" s="368">
        <v>25500</v>
      </c>
      <c r="I107" s="367">
        <v>-11213.535349319542</v>
      </c>
      <c r="J107" s="384">
        <v>102</v>
      </c>
      <c r="K107" s="363">
        <v>6181.8181818181893</v>
      </c>
      <c r="L107" s="367">
        <v>3785.7675082447186</v>
      </c>
      <c r="M107" s="369">
        <v>102.00000000000013</v>
      </c>
      <c r="N107" s="363">
        <v>7034.4827586207048</v>
      </c>
      <c r="O107" s="367">
        <v>-95036.524102799522</v>
      </c>
      <c r="P107" s="384">
        <v>102.00000000000021</v>
      </c>
      <c r="Q107" s="363">
        <v>7285.7142857142935</v>
      </c>
      <c r="R107" s="367">
        <v>-44432.390369106455</v>
      </c>
      <c r="S107" s="384">
        <v>102.0000000000001</v>
      </c>
      <c r="T107" s="363">
        <v>3517.2413793103524</v>
      </c>
      <c r="U107" s="363">
        <v>2973.6219193485304</v>
      </c>
      <c r="V107" s="369">
        <v>102.00000000000021</v>
      </c>
      <c r="W107" s="363">
        <v>169999.99999999991</v>
      </c>
      <c r="X107" s="363">
        <v>5162.5508916441549</v>
      </c>
      <c r="Y107" s="369">
        <v>101.99999999999994</v>
      </c>
      <c r="Z107" s="367"/>
      <c r="AA107" s="367"/>
      <c r="AB107" s="367"/>
      <c r="AC107" s="367"/>
      <c r="AD107" s="367"/>
      <c r="AE107" s="367"/>
      <c r="AF107" s="367"/>
      <c r="AG107" s="367"/>
      <c r="AH107" s="367"/>
      <c r="AI107" s="367"/>
      <c r="AJ107" s="367"/>
      <c r="AK107" s="367"/>
      <c r="AL107" s="367"/>
      <c r="AM107" s="367"/>
      <c r="AN107" s="367"/>
      <c r="AO107" s="367"/>
      <c r="AP107" s="367"/>
      <c r="AQ107" s="367"/>
      <c r="AR107" s="367"/>
      <c r="AS107" s="367"/>
      <c r="AT107" s="367"/>
    </row>
    <row r="108" spans="2:46" ht="15" customHeight="1">
      <c r="B108" s="26">
        <v>17.16666666666665</v>
      </c>
      <c r="C108" s="373">
        <v>15.100545537749589</v>
      </c>
      <c r="D108" s="363">
        <v>102.9999999999999</v>
      </c>
      <c r="E108" s="365">
        <v>4790.6976744186022</v>
      </c>
      <c r="F108" s="367">
        <v>-757.22813854703975</v>
      </c>
      <c r="G108" s="367">
        <v>102.99999999999996</v>
      </c>
      <c r="H108" s="368">
        <v>25750</v>
      </c>
      <c r="I108" s="367">
        <v>-11515.220403613184</v>
      </c>
      <c r="J108" s="384">
        <v>103</v>
      </c>
      <c r="K108" s="363">
        <v>6242.4242424242502</v>
      </c>
      <c r="L108" s="367">
        <v>3810.4156705355194</v>
      </c>
      <c r="M108" s="369">
        <v>103.00000000000013</v>
      </c>
      <c r="N108" s="363">
        <v>7103.4482758620843</v>
      </c>
      <c r="O108" s="367">
        <v>-96928.116209519227</v>
      </c>
      <c r="P108" s="384">
        <v>103.00000000000021</v>
      </c>
      <c r="Q108" s="363">
        <v>7357.1428571428651</v>
      </c>
      <c r="R108" s="367">
        <v>-45353.950284136095</v>
      </c>
      <c r="S108" s="384">
        <v>103.0000000000001</v>
      </c>
      <c r="T108" s="363">
        <v>3551.7241379310422</v>
      </c>
      <c r="U108" s="363">
        <v>2990.1374096078666</v>
      </c>
      <c r="V108" s="369">
        <v>103.00000000000021</v>
      </c>
      <c r="W108" s="363">
        <v>171666.66666666657</v>
      </c>
      <c r="X108" s="363">
        <v>5212.6941880713057</v>
      </c>
      <c r="Y108" s="369">
        <v>102.99999999999994</v>
      </c>
      <c r="Z108" s="367"/>
      <c r="AA108" s="367"/>
      <c r="AB108" s="367"/>
      <c r="AC108" s="367"/>
      <c r="AD108" s="367"/>
      <c r="AE108" s="367"/>
      <c r="AF108" s="367"/>
      <c r="AG108" s="367"/>
      <c r="AH108" s="367"/>
      <c r="AI108" s="367"/>
      <c r="AJ108" s="367"/>
      <c r="AK108" s="367"/>
      <c r="AL108" s="367"/>
      <c r="AM108" s="367"/>
      <c r="AN108" s="367"/>
      <c r="AO108" s="367"/>
      <c r="AP108" s="367"/>
      <c r="AQ108" s="367"/>
      <c r="AR108" s="367"/>
      <c r="AS108" s="367"/>
      <c r="AT108" s="367"/>
    </row>
    <row r="109" spans="2:46" ht="15" customHeight="1">
      <c r="B109" s="26">
        <v>17.333333333333318</v>
      </c>
      <c r="C109" s="373">
        <v>15.247073861328525</v>
      </c>
      <c r="D109" s="363">
        <v>103.99999999999991</v>
      </c>
      <c r="E109" s="365">
        <v>4837.2093023255793</v>
      </c>
      <c r="F109" s="367">
        <v>-781.0253350420877</v>
      </c>
      <c r="G109" s="367">
        <v>103.99999999999996</v>
      </c>
      <c r="H109" s="368">
        <v>26000</v>
      </c>
      <c r="I109" s="367">
        <v>-11820.628728454823</v>
      </c>
      <c r="J109" s="384">
        <v>104</v>
      </c>
      <c r="K109" s="363">
        <v>6303.0303030303112</v>
      </c>
      <c r="L109" s="367">
        <v>3834.8217511673488</v>
      </c>
      <c r="M109" s="369">
        <v>104.00000000000014</v>
      </c>
      <c r="N109" s="363">
        <v>7172.4137931034638</v>
      </c>
      <c r="O109" s="367">
        <v>-98838.346403195465</v>
      </c>
      <c r="P109" s="384">
        <v>104.00000000000023</v>
      </c>
      <c r="Q109" s="363">
        <v>7428.5714285714366</v>
      </c>
      <c r="R109" s="367">
        <v>-46284.946087413206</v>
      </c>
      <c r="S109" s="384">
        <v>104.0000000000001</v>
      </c>
      <c r="T109" s="363">
        <v>3586.2068965517319</v>
      </c>
      <c r="U109" s="363">
        <v>3006.4075082980248</v>
      </c>
      <c r="V109" s="369">
        <v>104.00000000000023</v>
      </c>
      <c r="W109" s="363">
        <v>173333.33333333323</v>
      </c>
      <c r="X109" s="363">
        <v>5262.8283593021724</v>
      </c>
      <c r="Y109" s="369">
        <v>103.99999999999993</v>
      </c>
      <c r="Z109" s="367"/>
      <c r="AA109" s="367"/>
      <c r="AB109" s="367"/>
      <c r="AC109" s="367"/>
      <c r="AD109" s="367"/>
      <c r="AE109" s="367"/>
      <c r="AF109" s="367"/>
      <c r="AG109" s="367"/>
      <c r="AH109" s="367"/>
      <c r="AI109" s="367"/>
      <c r="AJ109" s="367"/>
      <c r="AK109" s="367"/>
      <c r="AL109" s="367"/>
      <c r="AM109" s="367"/>
      <c r="AN109" s="367"/>
      <c r="AO109" s="367"/>
      <c r="AP109" s="367"/>
      <c r="AQ109" s="367"/>
      <c r="AR109" s="367"/>
      <c r="AS109" s="367"/>
      <c r="AT109" s="367"/>
    </row>
    <row r="110" spans="2:46" ht="15" customHeight="1">
      <c r="B110" s="26">
        <v>17.499999999999986</v>
      </c>
      <c r="C110" s="373">
        <v>15.393600667318005</v>
      </c>
      <c r="D110" s="363">
        <v>104.99999999999991</v>
      </c>
      <c r="E110" s="365">
        <v>4883.7209302325564</v>
      </c>
      <c r="F110" s="367">
        <v>-805.13879051780123</v>
      </c>
      <c r="G110" s="367">
        <v>104.99999999999997</v>
      </c>
      <c r="H110" s="368">
        <v>26250</v>
      </c>
      <c r="I110" s="367">
        <v>-12129.760323844461</v>
      </c>
      <c r="J110" s="384">
        <v>105</v>
      </c>
      <c r="K110" s="363">
        <v>6363.6363636363722</v>
      </c>
      <c r="L110" s="367">
        <v>3858.9857501402048</v>
      </c>
      <c r="M110" s="369">
        <v>105.00000000000014</v>
      </c>
      <c r="N110" s="363">
        <v>7241.3793103448434</v>
      </c>
      <c r="O110" s="367">
        <v>-100767.21468382818</v>
      </c>
      <c r="P110" s="384">
        <v>105.00000000000023</v>
      </c>
      <c r="Q110" s="363">
        <v>7500.0000000000082</v>
      </c>
      <c r="R110" s="367">
        <v>-47225.377778937793</v>
      </c>
      <c r="S110" s="384">
        <v>105.00000000000011</v>
      </c>
      <c r="T110" s="363">
        <v>3620.6896551724217</v>
      </c>
      <c r="U110" s="363">
        <v>3022.4322154190045</v>
      </c>
      <c r="V110" s="369">
        <v>105.00000000000023</v>
      </c>
      <c r="W110" s="363">
        <v>174999.99999999988</v>
      </c>
      <c r="X110" s="363">
        <v>5312.9534053367561</v>
      </c>
      <c r="Y110" s="369">
        <v>104.99999999999993</v>
      </c>
      <c r="Z110" s="367"/>
      <c r="AA110" s="367"/>
      <c r="AB110" s="367"/>
      <c r="AC110" s="367"/>
      <c r="AD110" s="367"/>
      <c r="AE110" s="367"/>
      <c r="AF110" s="367"/>
      <c r="AG110" s="367"/>
      <c r="AH110" s="367"/>
      <c r="AI110" s="367"/>
      <c r="AJ110" s="367"/>
      <c r="AK110" s="367"/>
      <c r="AL110" s="367"/>
      <c r="AM110" s="367"/>
      <c r="AN110" s="367"/>
      <c r="AO110" s="367"/>
      <c r="AP110" s="367"/>
      <c r="AQ110" s="367"/>
      <c r="AR110" s="367"/>
      <c r="AS110" s="367"/>
      <c r="AT110" s="367"/>
    </row>
    <row r="111" spans="2:46" ht="15" customHeight="1">
      <c r="B111" s="26">
        <v>17.666666666666654</v>
      </c>
      <c r="C111" s="373">
        <v>15.540125955718031</v>
      </c>
      <c r="D111" s="363">
        <v>105.99999999999993</v>
      </c>
      <c r="E111" s="365">
        <v>4930.2325581395335</v>
      </c>
      <c r="F111" s="367">
        <v>-829.56850497417975</v>
      </c>
      <c r="G111" s="367">
        <v>105.99999999999997</v>
      </c>
      <c r="H111" s="368">
        <v>26500</v>
      </c>
      <c r="I111" s="367">
        <v>-12442.615189782096</v>
      </c>
      <c r="J111" s="384">
        <v>106</v>
      </c>
      <c r="K111" s="363">
        <v>6424.2424242424331</v>
      </c>
      <c r="L111" s="367">
        <v>3882.9076674540884</v>
      </c>
      <c r="M111" s="369">
        <v>106.00000000000016</v>
      </c>
      <c r="N111" s="363">
        <v>7310.3448275862229</v>
      </c>
      <c r="O111" s="367">
        <v>-102714.72105141745</v>
      </c>
      <c r="P111" s="384">
        <v>106.00000000000023</v>
      </c>
      <c r="Q111" s="363">
        <v>7571.4285714285797</v>
      </c>
      <c r="R111" s="367">
        <v>-48175.245358709813</v>
      </c>
      <c r="S111" s="384">
        <v>106.00000000000011</v>
      </c>
      <c r="T111" s="363">
        <v>3655.1724137931114</v>
      </c>
      <c r="U111" s="363">
        <v>3038.2115309708047</v>
      </c>
      <c r="V111" s="369">
        <v>106.00000000000023</v>
      </c>
      <c r="W111" s="363">
        <v>176666.66666666654</v>
      </c>
      <c r="X111" s="363">
        <v>5363.0693261750575</v>
      </c>
      <c r="Y111" s="369">
        <v>105.99999999999991</v>
      </c>
      <c r="Z111" s="367"/>
      <c r="AA111" s="367"/>
      <c r="AB111" s="367"/>
      <c r="AC111" s="367"/>
      <c r="AD111" s="367"/>
      <c r="AE111" s="367"/>
      <c r="AF111" s="367"/>
      <c r="AG111" s="367"/>
      <c r="AH111" s="367"/>
      <c r="AI111" s="367"/>
      <c r="AJ111" s="367"/>
      <c r="AK111" s="367"/>
      <c r="AL111" s="367"/>
      <c r="AM111" s="367"/>
      <c r="AN111" s="367"/>
      <c r="AO111" s="367"/>
      <c r="AP111" s="367"/>
      <c r="AQ111" s="367"/>
      <c r="AR111" s="367"/>
      <c r="AS111" s="367"/>
      <c r="AT111" s="367"/>
    </row>
    <row r="112" spans="2:46" ht="15" customHeight="1">
      <c r="B112" s="26">
        <v>17.833333333333321</v>
      </c>
      <c r="C112" s="373">
        <v>15.6866497265286</v>
      </c>
      <c r="D112" s="363">
        <v>106.99999999999993</v>
      </c>
      <c r="E112" s="365">
        <v>4976.7441860465105</v>
      </c>
      <c r="F112" s="367">
        <v>-854.31447841122372</v>
      </c>
      <c r="G112" s="367">
        <v>106.99999999999999</v>
      </c>
      <c r="H112" s="368">
        <v>26750</v>
      </c>
      <c r="I112" s="367">
        <v>-12759.19332626773</v>
      </c>
      <c r="J112" s="384">
        <v>107</v>
      </c>
      <c r="K112" s="363">
        <v>6484.8484848484941</v>
      </c>
      <c r="L112" s="367">
        <v>3906.5875031089995</v>
      </c>
      <c r="M112" s="369">
        <v>107.00000000000017</v>
      </c>
      <c r="N112" s="363">
        <v>7379.3103448276024</v>
      </c>
      <c r="O112" s="367">
        <v>-104680.86550596321</v>
      </c>
      <c r="P112" s="384">
        <v>107.00000000000023</v>
      </c>
      <c r="Q112" s="363">
        <v>7642.8571428571513</v>
      </c>
      <c r="R112" s="367">
        <v>-49134.548826729319</v>
      </c>
      <c r="S112" s="384">
        <v>107.00000000000013</v>
      </c>
      <c r="T112" s="363">
        <v>3689.6551724138012</v>
      </c>
      <c r="U112" s="363">
        <v>3053.7454549534259</v>
      </c>
      <c r="V112" s="369">
        <v>107.00000000000023</v>
      </c>
      <c r="W112" s="363">
        <v>178333.3333333332</v>
      </c>
      <c r="X112" s="363">
        <v>5413.1761218170759</v>
      </c>
      <c r="Y112" s="369">
        <v>106.99999999999991</v>
      </c>
      <c r="Z112" s="367"/>
      <c r="AA112" s="367"/>
      <c r="AB112" s="367"/>
      <c r="AC112" s="367"/>
      <c r="AD112" s="367"/>
      <c r="AE112" s="367"/>
      <c r="AF112" s="367"/>
      <c r="AG112" s="367"/>
      <c r="AH112" s="367"/>
      <c r="AI112" s="367"/>
      <c r="AJ112" s="367"/>
      <c r="AK112" s="367"/>
      <c r="AL112" s="367"/>
      <c r="AM112" s="367"/>
      <c r="AN112" s="367"/>
      <c r="AO112" s="367"/>
      <c r="AP112" s="367"/>
      <c r="AQ112" s="367"/>
      <c r="AR112" s="367"/>
      <c r="AS112" s="367"/>
      <c r="AT112" s="367"/>
    </row>
    <row r="113" spans="2:46" ht="15" customHeight="1">
      <c r="B113" s="26">
        <v>17.999999999999989</v>
      </c>
      <c r="C113" s="373">
        <v>15.833171979749716</v>
      </c>
      <c r="D113" s="363">
        <v>107.99999999999994</v>
      </c>
      <c r="E113" s="365">
        <v>5023.2558139534876</v>
      </c>
      <c r="F113" s="367">
        <v>-879.37671082893257</v>
      </c>
      <c r="G113" s="367">
        <v>107.99999999999999</v>
      </c>
      <c r="H113" s="368">
        <v>27000</v>
      </c>
      <c r="I113" s="367">
        <v>-13079.494733301361</v>
      </c>
      <c r="J113" s="384">
        <v>108</v>
      </c>
      <c r="K113" s="363">
        <v>6545.454545454555</v>
      </c>
      <c r="L113" s="367">
        <v>3930.0252571049373</v>
      </c>
      <c r="M113" s="369">
        <v>108.00000000000017</v>
      </c>
      <c r="N113" s="363">
        <v>7448.275862068982</v>
      </c>
      <c r="O113" s="367">
        <v>-106665.64804746554</v>
      </c>
      <c r="P113" s="384">
        <v>108.00000000000024</v>
      </c>
      <c r="Q113" s="363">
        <v>7714.2857142857229</v>
      </c>
      <c r="R113" s="367">
        <v>-50103.288182996279</v>
      </c>
      <c r="S113" s="384">
        <v>108.00000000000013</v>
      </c>
      <c r="T113" s="363">
        <v>3724.137931034491</v>
      </c>
      <c r="U113" s="363">
        <v>3069.033987366869</v>
      </c>
      <c r="V113" s="369">
        <v>108.00000000000024</v>
      </c>
      <c r="W113" s="363">
        <v>179999.99999999985</v>
      </c>
      <c r="X113" s="363">
        <v>5463.2737922628094</v>
      </c>
      <c r="Y113" s="369">
        <v>107.9999999999999</v>
      </c>
      <c r="Z113" s="367"/>
      <c r="AA113" s="367"/>
      <c r="AB113" s="367"/>
      <c r="AC113" s="367"/>
      <c r="AD113" s="367"/>
      <c r="AE113" s="367"/>
      <c r="AF113" s="367"/>
      <c r="AG113" s="367"/>
      <c r="AH113" s="367"/>
      <c r="AI113" s="367"/>
      <c r="AJ113" s="367"/>
      <c r="AK113" s="367"/>
      <c r="AL113" s="367"/>
      <c r="AM113" s="367"/>
      <c r="AN113" s="367"/>
      <c r="AO113" s="367"/>
      <c r="AP113" s="367"/>
      <c r="AQ113" s="367"/>
      <c r="AR113" s="367"/>
      <c r="AS113" s="367"/>
      <c r="AT113" s="367"/>
    </row>
    <row r="114" spans="2:46" ht="15" customHeight="1">
      <c r="B114" s="26">
        <v>18.166666666666657</v>
      </c>
      <c r="C114" s="373">
        <v>15.979692715381375</v>
      </c>
      <c r="D114" s="363">
        <v>108.99999999999994</v>
      </c>
      <c r="E114" s="365">
        <v>5069.7674418604647</v>
      </c>
      <c r="F114" s="367">
        <v>-904.755202227307</v>
      </c>
      <c r="G114" s="367">
        <v>109</v>
      </c>
      <c r="H114" s="368">
        <v>27250</v>
      </c>
      <c r="I114" s="367">
        <v>-13403.519410882989</v>
      </c>
      <c r="J114" s="384">
        <v>109</v>
      </c>
      <c r="K114" s="363">
        <v>6606.060606060616</v>
      </c>
      <c r="L114" s="367">
        <v>3953.2209294419035</v>
      </c>
      <c r="M114" s="369">
        <v>109.00000000000017</v>
      </c>
      <c r="N114" s="363">
        <v>7517.2413793103615</v>
      </c>
      <c r="O114" s="367">
        <v>-108669.06867592435</v>
      </c>
      <c r="P114" s="384">
        <v>109.00000000000024</v>
      </c>
      <c r="Q114" s="363">
        <v>7785.7142857142944</v>
      </c>
      <c r="R114" s="367">
        <v>-51081.463427510695</v>
      </c>
      <c r="S114" s="384">
        <v>109.00000000000013</v>
      </c>
      <c r="T114" s="363">
        <v>3758.6206896551807</v>
      </c>
      <c r="U114" s="363">
        <v>3084.0771282111327</v>
      </c>
      <c r="V114" s="369">
        <v>109.00000000000024</v>
      </c>
      <c r="W114" s="363">
        <v>181666.66666666651</v>
      </c>
      <c r="X114" s="363">
        <v>5513.3623375122615</v>
      </c>
      <c r="Y114" s="369">
        <v>108.9999999999999</v>
      </c>
      <c r="Z114" s="367"/>
      <c r="AA114" s="367"/>
      <c r="AB114" s="367"/>
      <c r="AC114" s="367"/>
      <c r="AD114" s="367"/>
      <c r="AE114" s="367"/>
      <c r="AF114" s="367"/>
      <c r="AG114" s="367"/>
      <c r="AH114" s="367"/>
      <c r="AI114" s="367"/>
      <c r="AJ114" s="367"/>
      <c r="AK114" s="367"/>
      <c r="AL114" s="367"/>
      <c r="AM114" s="367"/>
      <c r="AN114" s="367"/>
      <c r="AO114" s="367"/>
      <c r="AP114" s="367"/>
      <c r="AQ114" s="367"/>
      <c r="AR114" s="367"/>
      <c r="AS114" s="367"/>
      <c r="AT114" s="367"/>
    </row>
    <row r="115" spans="2:46" ht="15" customHeight="1">
      <c r="B115" s="26">
        <v>18.333333333333325</v>
      </c>
      <c r="C115" s="373">
        <v>16.126211933423583</v>
      </c>
      <c r="D115" s="363">
        <v>109.99999999999996</v>
      </c>
      <c r="E115" s="365">
        <v>5116.2790697674418</v>
      </c>
      <c r="F115" s="367">
        <v>-930.4499526063463</v>
      </c>
      <c r="G115" s="367">
        <v>110</v>
      </c>
      <c r="H115" s="368">
        <v>27500</v>
      </c>
      <c r="I115" s="367">
        <v>-13731.267359012616</v>
      </c>
      <c r="J115" s="384">
        <v>110</v>
      </c>
      <c r="K115" s="363">
        <v>6666.666666666677</v>
      </c>
      <c r="L115" s="367">
        <v>3976.1745201198969</v>
      </c>
      <c r="M115" s="369">
        <v>110.00000000000018</v>
      </c>
      <c r="N115" s="363">
        <v>7586.206896551741</v>
      </c>
      <c r="O115" s="367">
        <v>-110691.12739133973</v>
      </c>
      <c r="P115" s="384">
        <v>110.00000000000026</v>
      </c>
      <c r="Q115" s="363">
        <v>7857.142857142866</v>
      </c>
      <c r="R115" s="367">
        <v>-52069.07456027258</v>
      </c>
      <c r="S115" s="384">
        <v>110.00000000000013</v>
      </c>
      <c r="T115" s="363">
        <v>3793.1034482758705</v>
      </c>
      <c r="U115" s="363">
        <v>3098.8748774862179</v>
      </c>
      <c r="V115" s="369">
        <v>110.00000000000026</v>
      </c>
      <c r="W115" s="363">
        <v>183333.33333333317</v>
      </c>
      <c r="X115" s="363">
        <v>5563.4417575654297</v>
      </c>
      <c r="Y115" s="369">
        <v>109.99999999999989</v>
      </c>
      <c r="Z115" s="367"/>
      <c r="AA115" s="367"/>
      <c r="AB115" s="367"/>
      <c r="AC115" s="367"/>
      <c r="AD115" s="367"/>
      <c r="AE115" s="367"/>
      <c r="AF115" s="367"/>
      <c r="AG115" s="367"/>
      <c r="AH115" s="367"/>
      <c r="AI115" s="367"/>
      <c r="AJ115" s="367"/>
      <c r="AK115" s="367"/>
      <c r="AL115" s="367"/>
      <c r="AM115" s="367"/>
      <c r="AN115" s="367"/>
      <c r="AO115" s="367"/>
      <c r="AP115" s="367"/>
      <c r="AQ115" s="367"/>
      <c r="AR115" s="367"/>
      <c r="AS115" s="367"/>
      <c r="AT115" s="367"/>
    </row>
    <row r="116" spans="2:46" ht="15" customHeight="1">
      <c r="B116" s="26">
        <v>18.499999999999993</v>
      </c>
      <c r="C116" s="373">
        <v>16.272729633876335</v>
      </c>
      <c r="D116" s="363">
        <v>110.99999999999996</v>
      </c>
      <c r="E116" s="365">
        <v>5162.7906976744189</v>
      </c>
      <c r="F116" s="367">
        <v>-956.46096196605129</v>
      </c>
      <c r="G116" s="367">
        <v>111.00000000000001</v>
      </c>
      <c r="H116" s="368">
        <v>27750</v>
      </c>
      <c r="I116" s="367">
        <v>-14062.738577690241</v>
      </c>
      <c r="J116" s="384">
        <v>111</v>
      </c>
      <c r="K116" s="363">
        <v>6727.2727272727379</v>
      </c>
      <c r="L116" s="367">
        <v>3998.8860291389169</v>
      </c>
      <c r="M116" s="369">
        <v>111.00000000000018</v>
      </c>
      <c r="N116" s="363">
        <v>7655.1724137931205</v>
      </c>
      <c r="O116" s="367">
        <v>-112731.82419371158</v>
      </c>
      <c r="P116" s="384">
        <v>111.00000000000026</v>
      </c>
      <c r="Q116" s="363">
        <v>7928.5714285714375</v>
      </c>
      <c r="R116" s="367">
        <v>-53066.121581281914</v>
      </c>
      <c r="S116" s="384">
        <v>111.00000000000013</v>
      </c>
      <c r="T116" s="363">
        <v>3827.5862068965603</v>
      </c>
      <c r="U116" s="363">
        <v>3113.427235192124</v>
      </c>
      <c r="V116" s="369">
        <v>111.00000000000026</v>
      </c>
      <c r="W116" s="363">
        <v>184999.99999999983</v>
      </c>
      <c r="X116" s="363">
        <v>5613.5120524223157</v>
      </c>
      <c r="Y116" s="369">
        <v>110.99999999999989</v>
      </c>
      <c r="Z116" s="367"/>
      <c r="AA116" s="367"/>
      <c r="AB116" s="367"/>
      <c r="AC116" s="367"/>
      <c r="AD116" s="367"/>
      <c r="AE116" s="367"/>
      <c r="AF116" s="367"/>
      <c r="AG116" s="367"/>
      <c r="AH116" s="367"/>
      <c r="AI116" s="367"/>
      <c r="AJ116" s="367"/>
      <c r="AK116" s="367"/>
      <c r="AL116" s="367"/>
      <c r="AM116" s="367"/>
      <c r="AN116" s="367"/>
      <c r="AO116" s="367"/>
      <c r="AP116" s="367"/>
      <c r="AQ116" s="367"/>
      <c r="AR116" s="367"/>
      <c r="AS116" s="367"/>
      <c r="AT116" s="367"/>
    </row>
    <row r="117" spans="2:46" ht="15" customHeight="1">
      <c r="B117" s="26">
        <v>18.666666666666661</v>
      </c>
      <c r="C117" s="373">
        <v>16.419245816739632</v>
      </c>
      <c r="D117" s="363">
        <v>111.99999999999996</v>
      </c>
      <c r="E117" s="365">
        <v>5209.302325581396</v>
      </c>
      <c r="F117" s="367">
        <v>-982.78823030642104</v>
      </c>
      <c r="G117" s="367">
        <v>112.00000000000001</v>
      </c>
      <c r="H117" s="368">
        <v>28000</v>
      </c>
      <c r="I117" s="367">
        <v>-14397.933066915857</v>
      </c>
      <c r="J117" s="384">
        <v>111.99999999999999</v>
      </c>
      <c r="K117" s="363">
        <v>6787.8787878787989</v>
      </c>
      <c r="L117" s="367">
        <v>4021.3554564989649</v>
      </c>
      <c r="M117" s="369">
        <v>112.0000000000002</v>
      </c>
      <c r="N117" s="363">
        <v>7724.1379310345001</v>
      </c>
      <c r="O117" s="367">
        <v>-114791.15908303999</v>
      </c>
      <c r="P117" s="384">
        <v>112.00000000000026</v>
      </c>
      <c r="Q117" s="363">
        <v>8000.0000000000091</v>
      </c>
      <c r="R117" s="367">
        <v>-54072.604490538717</v>
      </c>
      <c r="S117" s="384">
        <v>112.00000000000013</v>
      </c>
      <c r="T117" s="363">
        <v>3862.06896551725</v>
      </c>
      <c r="U117" s="363">
        <v>3127.7342013288521</v>
      </c>
      <c r="V117" s="369">
        <v>112.00000000000026</v>
      </c>
      <c r="W117" s="363">
        <v>186666.66666666648</v>
      </c>
      <c r="X117" s="363">
        <v>5663.5732220829177</v>
      </c>
      <c r="Y117" s="369">
        <v>111.99999999999987</v>
      </c>
      <c r="Z117" s="367"/>
      <c r="AA117" s="367"/>
      <c r="AB117" s="367"/>
      <c r="AC117" s="367"/>
      <c r="AD117" s="367"/>
      <c r="AE117" s="367"/>
      <c r="AF117" s="367"/>
      <c r="AG117" s="367"/>
      <c r="AH117" s="367"/>
      <c r="AI117" s="367"/>
      <c r="AJ117" s="367"/>
      <c r="AK117" s="367"/>
      <c r="AL117" s="367"/>
      <c r="AM117" s="367"/>
      <c r="AN117" s="367"/>
      <c r="AO117" s="367"/>
      <c r="AP117" s="367"/>
      <c r="AQ117" s="367"/>
      <c r="AR117" s="367"/>
      <c r="AS117" s="367"/>
      <c r="AT117" s="367"/>
    </row>
    <row r="118" spans="2:46" ht="15" customHeight="1">
      <c r="B118" s="26">
        <v>18.833333333333329</v>
      </c>
      <c r="C118" s="373">
        <v>16.565760482013474</v>
      </c>
      <c r="D118" s="363">
        <v>112.99999999999997</v>
      </c>
      <c r="E118" s="365">
        <v>5255.813953488373</v>
      </c>
      <c r="F118" s="367">
        <v>-1009.4317576274564</v>
      </c>
      <c r="G118" s="367">
        <v>113.00000000000003</v>
      </c>
      <c r="H118" s="368">
        <v>28250</v>
      </c>
      <c r="I118" s="367">
        <v>-14736.850826689475</v>
      </c>
      <c r="J118" s="384">
        <v>112.99999999999999</v>
      </c>
      <c r="K118" s="363">
        <v>6848.4848484848599</v>
      </c>
      <c r="L118" s="367">
        <v>4043.5828022000401</v>
      </c>
      <c r="M118" s="369">
        <v>113.0000000000002</v>
      </c>
      <c r="N118" s="363">
        <v>7793.1034482758796</v>
      </c>
      <c r="O118" s="367">
        <v>-116869.13205932488</v>
      </c>
      <c r="P118" s="384">
        <v>113.00000000000026</v>
      </c>
      <c r="Q118" s="363">
        <v>8071.4285714285807</v>
      </c>
      <c r="R118" s="367">
        <v>-55088.523288042983</v>
      </c>
      <c r="S118" s="384">
        <v>113.00000000000013</v>
      </c>
      <c r="T118" s="363">
        <v>3896.5517241379398</v>
      </c>
      <c r="U118" s="363">
        <v>3141.7957758964008</v>
      </c>
      <c r="V118" s="369">
        <v>113.00000000000026</v>
      </c>
      <c r="W118" s="363">
        <v>188333.33333333314</v>
      </c>
      <c r="X118" s="363">
        <v>5713.6252665472384</v>
      </c>
      <c r="Y118" s="369">
        <v>112.99999999999987</v>
      </c>
      <c r="Z118" s="367"/>
      <c r="AA118" s="367"/>
      <c r="AB118" s="367"/>
      <c r="AC118" s="367"/>
      <c r="AD118" s="367"/>
      <c r="AE118" s="367"/>
      <c r="AF118" s="367"/>
      <c r="AG118" s="367"/>
      <c r="AH118" s="367"/>
      <c r="AI118" s="367"/>
      <c r="AJ118" s="367"/>
      <c r="AK118" s="367"/>
      <c r="AL118" s="367"/>
      <c r="AM118" s="367"/>
      <c r="AN118" s="367"/>
      <c r="AO118" s="367"/>
      <c r="AP118" s="367"/>
      <c r="AQ118" s="367"/>
      <c r="AR118" s="367"/>
      <c r="AS118" s="367"/>
      <c r="AT118" s="367"/>
    </row>
    <row r="119" spans="2:46" ht="15" customHeight="1">
      <c r="B119" s="26">
        <v>18.999999999999996</v>
      </c>
      <c r="C119" s="373">
        <v>16.712273629697862</v>
      </c>
      <c r="D119" s="363">
        <v>113.99999999999997</v>
      </c>
      <c r="E119" s="365">
        <v>5302.3255813953501</v>
      </c>
      <c r="F119" s="367">
        <v>-1036.3915439291566</v>
      </c>
      <c r="G119" s="367">
        <v>114.00000000000003</v>
      </c>
      <c r="H119" s="368">
        <v>28500</v>
      </c>
      <c r="I119" s="367">
        <v>-15079.491857011095</v>
      </c>
      <c r="J119" s="384">
        <v>113.99999999999999</v>
      </c>
      <c r="K119" s="363">
        <v>6909.0909090909208</v>
      </c>
      <c r="L119" s="367">
        <v>4065.5680662421423</v>
      </c>
      <c r="M119" s="369">
        <v>114.0000000000002</v>
      </c>
      <c r="N119" s="363">
        <v>7862.0689655172591</v>
      </c>
      <c r="O119" s="367">
        <v>-118965.74312256633</v>
      </c>
      <c r="P119" s="384">
        <v>114.00000000000026</v>
      </c>
      <c r="Q119" s="363">
        <v>8142.8571428571522</v>
      </c>
      <c r="R119" s="367">
        <v>-56113.877973794704</v>
      </c>
      <c r="S119" s="384">
        <v>114.00000000000013</v>
      </c>
      <c r="T119" s="363">
        <v>3931.0344827586296</v>
      </c>
      <c r="U119" s="363">
        <v>3155.6119588947704</v>
      </c>
      <c r="V119" s="369">
        <v>114.00000000000026</v>
      </c>
      <c r="W119" s="363">
        <v>189999.9999999998</v>
      </c>
      <c r="X119" s="363">
        <v>5763.6681858152751</v>
      </c>
      <c r="Y119" s="369">
        <v>113.99999999999989</v>
      </c>
      <c r="Z119" s="367"/>
      <c r="AA119" s="367"/>
      <c r="AB119" s="367"/>
      <c r="AC119" s="367"/>
      <c r="AD119" s="367"/>
      <c r="AE119" s="367"/>
      <c r="AF119" s="367"/>
      <c r="AG119" s="367"/>
      <c r="AH119" s="367"/>
      <c r="AI119" s="367"/>
      <c r="AJ119" s="367"/>
      <c r="AK119" s="367"/>
      <c r="AL119" s="367"/>
      <c r="AM119" s="367"/>
      <c r="AN119" s="367"/>
      <c r="AO119" s="367"/>
      <c r="AP119" s="367"/>
      <c r="AQ119" s="367"/>
      <c r="AR119" s="367"/>
      <c r="AS119" s="367"/>
      <c r="AT119" s="367"/>
    </row>
    <row r="120" spans="2:46" ht="15" customHeight="1">
      <c r="B120" s="26">
        <v>19.166666666666664</v>
      </c>
      <c r="C120" s="373">
        <v>16.858785259792793</v>
      </c>
      <c r="D120" s="363">
        <v>114.99999999999999</v>
      </c>
      <c r="E120" s="365">
        <v>5348.8372093023272</v>
      </c>
      <c r="F120" s="367">
        <v>-1063.667589211522</v>
      </c>
      <c r="G120" s="367">
        <v>115.00000000000003</v>
      </c>
      <c r="H120" s="368">
        <v>28750</v>
      </c>
      <c r="I120" s="367">
        <v>-15425.856157880708</v>
      </c>
      <c r="J120" s="384">
        <v>114.99999999999999</v>
      </c>
      <c r="K120" s="363">
        <v>6969.6969696969818</v>
      </c>
      <c r="L120" s="367">
        <v>4087.3112486252735</v>
      </c>
      <c r="M120" s="369">
        <v>115.00000000000021</v>
      </c>
      <c r="N120" s="363">
        <v>7931.0344827586387</v>
      </c>
      <c r="O120" s="367">
        <v>-121080.99227276426</v>
      </c>
      <c r="P120" s="384">
        <v>115.00000000000026</v>
      </c>
      <c r="Q120" s="363">
        <v>8214.2857142857229</v>
      </c>
      <c r="R120" s="367">
        <v>-57148.668547793874</v>
      </c>
      <c r="S120" s="384">
        <v>115.00000000000011</v>
      </c>
      <c r="T120" s="363">
        <v>3965.5172413793193</v>
      </c>
      <c r="U120" s="363">
        <v>3169.1827503239615</v>
      </c>
      <c r="V120" s="369">
        <v>115.00000000000026</v>
      </c>
      <c r="W120" s="363">
        <v>191666.66666666645</v>
      </c>
      <c r="X120" s="363">
        <v>5813.7019798870278</v>
      </c>
      <c r="Y120" s="369">
        <v>114.99999999999987</v>
      </c>
      <c r="Z120" s="367"/>
      <c r="AA120" s="367"/>
      <c r="AB120" s="367"/>
      <c r="AC120" s="367"/>
      <c r="AD120" s="367"/>
      <c r="AE120" s="367"/>
      <c r="AF120" s="367"/>
      <c r="AG120" s="367"/>
      <c r="AH120" s="367"/>
      <c r="AI120" s="367"/>
      <c r="AJ120" s="367"/>
      <c r="AK120" s="367"/>
      <c r="AL120" s="367"/>
      <c r="AM120" s="367"/>
      <c r="AN120" s="367"/>
      <c r="AO120" s="367"/>
      <c r="AP120" s="367"/>
      <c r="AQ120" s="367"/>
      <c r="AR120" s="367"/>
      <c r="AS120" s="367"/>
      <c r="AT120" s="367"/>
    </row>
    <row r="121" spans="2:46" ht="15" customHeight="1">
      <c r="B121" s="26">
        <v>19.333333333333332</v>
      </c>
      <c r="C121" s="373">
        <v>17.005295372298271</v>
      </c>
      <c r="D121" s="363">
        <v>115.99999999999999</v>
      </c>
      <c r="E121" s="365">
        <v>5395.3488372093043</v>
      </c>
      <c r="F121" s="367">
        <v>-1091.2598934745531</v>
      </c>
      <c r="G121" s="367">
        <v>116.00000000000004</v>
      </c>
      <c r="H121" s="368">
        <v>29000</v>
      </c>
      <c r="I121" s="367">
        <v>-15775.94372929832</v>
      </c>
      <c r="J121" s="384">
        <v>115.99999999999999</v>
      </c>
      <c r="K121" s="363">
        <v>7030.3030303030428</v>
      </c>
      <c r="L121" s="367">
        <v>4108.8123493494304</v>
      </c>
      <c r="M121" s="369">
        <v>116.00000000000021</v>
      </c>
      <c r="N121" s="363">
        <v>8000.0000000000182</v>
      </c>
      <c r="O121" s="367">
        <v>-123214.87950991877</v>
      </c>
      <c r="P121" s="384">
        <v>116.00000000000027</v>
      </c>
      <c r="Q121" s="363">
        <v>8285.7142857142935</v>
      </c>
      <c r="R121" s="367">
        <v>-58192.89501004052</v>
      </c>
      <c r="S121" s="384">
        <v>116.0000000000001</v>
      </c>
      <c r="T121" s="363">
        <v>4000.0000000000091</v>
      </c>
      <c r="U121" s="363">
        <v>3182.5081501839741</v>
      </c>
      <c r="V121" s="369">
        <v>116.00000000000027</v>
      </c>
      <c r="W121" s="363">
        <v>193333.33333333311</v>
      </c>
      <c r="X121" s="363">
        <v>5863.7266487624984</v>
      </c>
      <c r="Y121" s="369">
        <v>115.99999999999987</v>
      </c>
      <c r="Z121" s="367"/>
      <c r="AA121" s="367"/>
      <c r="AB121" s="367"/>
      <c r="AC121" s="367"/>
      <c r="AD121" s="367"/>
      <c r="AE121" s="367"/>
      <c r="AF121" s="367"/>
      <c r="AG121" s="367"/>
      <c r="AH121" s="367"/>
      <c r="AI121" s="367"/>
      <c r="AJ121" s="367"/>
      <c r="AK121" s="367"/>
      <c r="AL121" s="367"/>
      <c r="AM121" s="367"/>
      <c r="AN121" s="367"/>
      <c r="AO121" s="367"/>
      <c r="AP121" s="367"/>
      <c r="AQ121" s="367"/>
      <c r="AR121" s="367"/>
      <c r="AS121" s="367"/>
      <c r="AT121" s="367"/>
    </row>
    <row r="122" spans="2:46" ht="15" customHeight="1">
      <c r="B122" s="26">
        <v>19.5</v>
      </c>
      <c r="C122" s="373">
        <v>17.151803967214295</v>
      </c>
      <c r="D122" s="363">
        <v>117</v>
      </c>
      <c r="E122" s="365">
        <v>5441.8604651162814</v>
      </c>
      <c r="F122" s="367">
        <v>-1119.168456718249</v>
      </c>
      <c r="G122" s="367">
        <v>117.00000000000004</v>
      </c>
      <c r="H122" s="368">
        <v>29250</v>
      </c>
      <c r="I122" s="367">
        <v>-16129.754571263937</v>
      </c>
      <c r="J122" s="384">
        <v>117</v>
      </c>
      <c r="K122" s="363">
        <v>7090.9090909091037</v>
      </c>
      <c r="L122" s="367">
        <v>4130.0713684146158</v>
      </c>
      <c r="M122" s="369">
        <v>117.00000000000021</v>
      </c>
      <c r="N122" s="363">
        <v>8068.9655172413977</v>
      </c>
      <c r="O122" s="367">
        <v>-125367.40483402976</v>
      </c>
      <c r="P122" s="384">
        <v>117.00000000000027</v>
      </c>
      <c r="Q122" s="363">
        <v>8357.1428571428642</v>
      </c>
      <c r="R122" s="367">
        <v>-59246.557360534614</v>
      </c>
      <c r="S122" s="384">
        <v>117.00000000000009</v>
      </c>
      <c r="T122" s="363">
        <v>4034.4827586206989</v>
      </c>
      <c r="U122" s="363">
        <v>3195.5881584748076</v>
      </c>
      <c r="V122" s="369">
        <v>117.00000000000027</v>
      </c>
      <c r="W122" s="363">
        <v>194999.99999999977</v>
      </c>
      <c r="X122" s="363">
        <v>5913.7421924416858</v>
      </c>
      <c r="Y122" s="369">
        <v>116.99999999999986</v>
      </c>
      <c r="Z122" s="367"/>
      <c r="AA122" s="367"/>
      <c r="AB122" s="367"/>
      <c r="AC122" s="367"/>
      <c r="AD122" s="367"/>
      <c r="AE122" s="367"/>
      <c r="AF122" s="367"/>
      <c r="AG122" s="367"/>
      <c r="AH122" s="367"/>
      <c r="AI122" s="367"/>
      <c r="AJ122" s="367"/>
      <c r="AK122" s="367"/>
      <c r="AL122" s="367"/>
      <c r="AM122" s="367"/>
      <c r="AN122" s="367"/>
      <c r="AO122" s="367"/>
      <c r="AP122" s="367"/>
      <c r="AQ122" s="367"/>
      <c r="AR122" s="367"/>
      <c r="AS122" s="367"/>
      <c r="AT122" s="367"/>
    </row>
    <row r="123" spans="2:46" ht="15" customHeight="1">
      <c r="B123" s="26">
        <v>19.666666666666668</v>
      </c>
      <c r="C123" s="373">
        <v>17.298311044540871</v>
      </c>
      <c r="D123" s="363">
        <v>118.00000000000001</v>
      </c>
      <c r="E123" s="365">
        <v>5488.3720930232585</v>
      </c>
      <c r="F123" s="367">
        <v>-1147.3932789426106</v>
      </c>
      <c r="G123" s="367">
        <v>118.00000000000006</v>
      </c>
      <c r="H123" s="368">
        <v>29500</v>
      </c>
      <c r="I123" s="367">
        <v>-16487.288683777544</v>
      </c>
      <c r="J123" s="384">
        <v>118</v>
      </c>
      <c r="K123" s="363">
        <v>7151.5151515151647</v>
      </c>
      <c r="L123" s="367">
        <v>4151.0883058208283</v>
      </c>
      <c r="M123" s="369">
        <v>118.00000000000023</v>
      </c>
      <c r="N123" s="363">
        <v>8137.9310344827772</v>
      </c>
      <c r="O123" s="367">
        <v>-127538.56824509728</v>
      </c>
      <c r="P123" s="384">
        <v>118.00000000000027</v>
      </c>
      <c r="Q123" s="363">
        <v>8428.5714285714348</v>
      </c>
      <c r="R123" s="367">
        <v>-60309.655599276179</v>
      </c>
      <c r="S123" s="384">
        <v>118.00000000000009</v>
      </c>
      <c r="T123" s="363">
        <v>4068.9655172413886</v>
      </c>
      <c r="U123" s="363">
        <v>3208.4227751964627</v>
      </c>
      <c r="V123" s="369">
        <v>118.00000000000027</v>
      </c>
      <c r="W123" s="363">
        <v>196666.66666666642</v>
      </c>
      <c r="X123" s="363">
        <v>5963.7486109245901</v>
      </c>
      <c r="Y123" s="369">
        <v>117.99999999999986</v>
      </c>
      <c r="Z123" s="367"/>
      <c r="AA123" s="367"/>
      <c r="AB123" s="367"/>
      <c r="AC123" s="367"/>
      <c r="AD123" s="367"/>
      <c r="AE123" s="367"/>
      <c r="AF123" s="367"/>
      <c r="AG123" s="367"/>
      <c r="AH123" s="367"/>
      <c r="AI123" s="367"/>
      <c r="AJ123" s="367"/>
      <c r="AK123" s="367"/>
      <c r="AL123" s="367"/>
      <c r="AM123" s="367"/>
      <c r="AN123" s="367"/>
      <c r="AO123" s="367"/>
      <c r="AP123" s="367"/>
      <c r="AQ123" s="367"/>
      <c r="AR123" s="367"/>
      <c r="AS123" s="367"/>
      <c r="AT123" s="367"/>
    </row>
    <row r="124" spans="2:46" ht="15" customHeight="1">
      <c r="B124" s="26">
        <v>19.833333333333336</v>
      </c>
      <c r="C124" s="373">
        <v>17.444816604277982</v>
      </c>
      <c r="D124" s="363">
        <v>119.00000000000003</v>
      </c>
      <c r="E124" s="365">
        <v>5534.8837209302355</v>
      </c>
      <c r="F124" s="367">
        <v>-1175.9343601476371</v>
      </c>
      <c r="G124" s="367">
        <v>119.00000000000007</v>
      </c>
      <c r="H124" s="368">
        <v>29750</v>
      </c>
      <c r="I124" s="367">
        <v>-16848.54606683915</v>
      </c>
      <c r="J124" s="384">
        <v>119</v>
      </c>
      <c r="K124" s="363">
        <v>7212.1212121212257</v>
      </c>
      <c r="L124" s="367">
        <v>4171.8631615680679</v>
      </c>
      <c r="M124" s="369">
        <v>119.00000000000023</v>
      </c>
      <c r="N124" s="363">
        <v>8206.8965517241559</v>
      </c>
      <c r="O124" s="367">
        <v>-129728.36974312129</v>
      </c>
      <c r="P124" s="384">
        <v>119.00000000000026</v>
      </c>
      <c r="Q124" s="363">
        <v>8500.0000000000055</v>
      </c>
      <c r="R124" s="367">
        <v>-61382.189726265206</v>
      </c>
      <c r="S124" s="384">
        <v>119.00000000000007</v>
      </c>
      <c r="T124" s="363">
        <v>4103.4482758620779</v>
      </c>
      <c r="U124" s="363">
        <v>3221.0120003489383</v>
      </c>
      <c r="V124" s="369">
        <v>119.00000000000026</v>
      </c>
      <c r="W124" s="363">
        <v>198333.33333333308</v>
      </c>
      <c r="X124" s="363">
        <v>6013.7459042112114</v>
      </c>
      <c r="Y124" s="369">
        <v>118.99999999999984</v>
      </c>
      <c r="Z124" s="367"/>
      <c r="AA124" s="367"/>
      <c r="AB124" s="367"/>
      <c r="AC124" s="367"/>
      <c r="AD124" s="367"/>
      <c r="AE124" s="367"/>
      <c r="AF124" s="367"/>
      <c r="AG124" s="367"/>
      <c r="AH124" s="367"/>
      <c r="AI124" s="367"/>
      <c r="AJ124" s="367"/>
      <c r="AK124" s="367"/>
      <c r="AL124" s="367"/>
      <c r="AM124" s="367"/>
      <c r="AN124" s="367"/>
      <c r="AO124" s="367"/>
      <c r="AP124" s="367"/>
      <c r="AQ124" s="367"/>
      <c r="AR124" s="367"/>
      <c r="AS124" s="367"/>
      <c r="AT124" s="367"/>
    </row>
    <row r="125" spans="2:46" ht="15" customHeight="1">
      <c r="B125" s="26">
        <v>20.000000000000004</v>
      </c>
      <c r="C125" s="373">
        <v>17.59132064642564</v>
      </c>
      <c r="D125" s="363">
        <v>120.00000000000003</v>
      </c>
      <c r="E125" s="365">
        <v>5581.3953488372126</v>
      </c>
      <c r="F125" s="367">
        <v>-1204.7917003333291</v>
      </c>
      <c r="G125" s="367">
        <v>120.00000000000009</v>
      </c>
      <c r="H125" s="368">
        <v>30000</v>
      </c>
      <c r="I125" s="367">
        <v>-17213.526720448754</v>
      </c>
      <c r="J125" s="384">
        <v>120</v>
      </c>
      <c r="K125" s="363">
        <v>7272.7272727272866</v>
      </c>
      <c r="L125" s="367">
        <v>4192.3959356563355</v>
      </c>
      <c r="M125" s="369">
        <v>120.00000000000023</v>
      </c>
      <c r="N125" s="363">
        <v>8275.8620689655345</v>
      </c>
      <c r="O125" s="367">
        <v>-131936.80932810181</v>
      </c>
      <c r="P125" s="384">
        <v>120.00000000000024</v>
      </c>
      <c r="Q125" s="363">
        <v>8571.4285714285761</v>
      </c>
      <c r="R125" s="367">
        <v>-62464.159741501695</v>
      </c>
      <c r="S125" s="384">
        <v>120.00000000000007</v>
      </c>
      <c r="T125" s="363">
        <v>4137.9310344827672</v>
      </c>
      <c r="U125" s="363">
        <v>3233.3558339322358</v>
      </c>
      <c r="V125" s="369">
        <v>120.00000000000024</v>
      </c>
      <c r="W125" s="363">
        <v>199999.99999999974</v>
      </c>
      <c r="X125" s="363">
        <v>6063.7340723015495</v>
      </c>
      <c r="Y125" s="369">
        <v>119.99999999999984</v>
      </c>
      <c r="Z125" s="367"/>
      <c r="AA125" s="367"/>
      <c r="AB125" s="367"/>
      <c r="AC125" s="367"/>
      <c r="AD125" s="367"/>
      <c r="AE125" s="367"/>
      <c r="AF125" s="367"/>
      <c r="AG125" s="367"/>
      <c r="AH125" s="367"/>
      <c r="AI125" s="367"/>
      <c r="AJ125" s="367"/>
      <c r="AK125" s="367"/>
      <c r="AL125" s="367"/>
      <c r="AM125" s="367"/>
      <c r="AN125" s="367"/>
      <c r="AO125" s="367"/>
      <c r="AP125" s="367"/>
      <c r="AQ125" s="367"/>
      <c r="AR125" s="367"/>
      <c r="AS125" s="367"/>
      <c r="AT125" s="367"/>
    </row>
    <row r="126" spans="2:46" ht="15" customHeight="1">
      <c r="B126" s="26">
        <v>20.166666666666671</v>
      </c>
      <c r="C126" s="373">
        <v>17.737823170983848</v>
      </c>
      <c r="D126" s="363">
        <v>121.00000000000003</v>
      </c>
      <c r="E126" s="365">
        <v>5627.9069767441897</v>
      </c>
      <c r="F126" s="367">
        <v>-1233.9652994996857</v>
      </c>
      <c r="G126" s="367">
        <v>121.00000000000009</v>
      </c>
      <c r="H126" s="368">
        <v>30250</v>
      </c>
      <c r="I126" s="367">
        <v>-17582.230644606356</v>
      </c>
      <c r="J126" s="384">
        <v>121</v>
      </c>
      <c r="K126" s="363">
        <v>7333.3333333333476</v>
      </c>
      <c r="L126" s="367">
        <v>4212.6866280856311</v>
      </c>
      <c r="M126" s="369">
        <v>121.00000000000024</v>
      </c>
      <c r="N126" s="363">
        <v>8344.8275862069131</v>
      </c>
      <c r="O126" s="367">
        <v>-134163.8870000389</v>
      </c>
      <c r="P126" s="384">
        <v>121.00000000000024</v>
      </c>
      <c r="Q126" s="363">
        <v>8642.8571428571468</v>
      </c>
      <c r="R126" s="367">
        <v>-63555.56564498564</v>
      </c>
      <c r="S126" s="384">
        <v>121.00000000000006</v>
      </c>
      <c r="T126" s="363">
        <v>4172.4137931034566</v>
      </c>
      <c r="U126" s="363">
        <v>3245.4542759463543</v>
      </c>
      <c r="V126" s="369">
        <v>121.00000000000024</v>
      </c>
      <c r="W126" s="363">
        <v>201666.6666666664</v>
      </c>
      <c r="X126" s="363">
        <v>6113.7131151956037</v>
      </c>
      <c r="Y126" s="369">
        <v>120.99999999999983</v>
      </c>
      <c r="Z126" s="367"/>
      <c r="AA126" s="367"/>
      <c r="AB126" s="367"/>
      <c r="AC126" s="367"/>
      <c r="AD126" s="367"/>
      <c r="AE126" s="367"/>
      <c r="AF126" s="367"/>
      <c r="AG126" s="367"/>
      <c r="AH126" s="367"/>
      <c r="AI126" s="367"/>
      <c r="AJ126" s="367"/>
      <c r="AK126" s="367"/>
      <c r="AL126" s="367"/>
      <c r="AM126" s="367"/>
      <c r="AN126" s="367"/>
      <c r="AO126" s="367"/>
      <c r="AP126" s="367"/>
      <c r="AQ126" s="367"/>
      <c r="AR126" s="367"/>
      <c r="AS126" s="367"/>
      <c r="AT126" s="367"/>
    </row>
    <row r="127" spans="2:46" ht="15" customHeight="1">
      <c r="B127" s="26">
        <v>20.333333333333339</v>
      </c>
      <c r="C127" s="373">
        <v>17.884324177952593</v>
      </c>
      <c r="D127" s="363">
        <v>122.00000000000004</v>
      </c>
      <c r="E127" s="365">
        <v>5674.4186046511668</v>
      </c>
      <c r="F127" s="367">
        <v>-1263.4551576467081</v>
      </c>
      <c r="G127" s="367">
        <v>122.0000000000001</v>
      </c>
      <c r="H127" s="368">
        <v>30500</v>
      </c>
      <c r="I127" s="367">
        <v>-17954.657839311953</v>
      </c>
      <c r="J127" s="384">
        <v>122</v>
      </c>
      <c r="K127" s="363">
        <v>7393.9393939394085</v>
      </c>
      <c r="L127" s="367">
        <v>4232.735238855953</v>
      </c>
      <c r="M127" s="369">
        <v>122.00000000000024</v>
      </c>
      <c r="N127" s="363">
        <v>8413.7931034482917</v>
      </c>
      <c r="O127" s="367">
        <v>-136409.60275893245</v>
      </c>
      <c r="P127" s="384">
        <v>122.00000000000023</v>
      </c>
      <c r="Q127" s="363">
        <v>8714.2857142857174</v>
      </c>
      <c r="R127" s="367">
        <v>-64656.407436717047</v>
      </c>
      <c r="S127" s="384">
        <v>122.00000000000004</v>
      </c>
      <c r="T127" s="363">
        <v>4206.8965517241459</v>
      </c>
      <c r="U127" s="363">
        <v>3257.3073263912934</v>
      </c>
      <c r="V127" s="369">
        <v>122.00000000000023</v>
      </c>
      <c r="W127" s="363">
        <v>203333.33333333305</v>
      </c>
      <c r="X127" s="363">
        <v>6163.6830328933756</v>
      </c>
      <c r="Y127" s="369">
        <v>121.99999999999983</v>
      </c>
      <c r="Z127" s="367"/>
      <c r="AA127" s="367"/>
      <c r="AB127" s="367"/>
      <c r="AC127" s="367"/>
      <c r="AD127" s="367"/>
      <c r="AE127" s="367"/>
      <c r="AF127" s="367"/>
      <c r="AG127" s="367"/>
      <c r="AH127" s="367"/>
      <c r="AI127" s="367"/>
      <c r="AJ127" s="367"/>
      <c r="AK127" s="367"/>
      <c r="AL127" s="367"/>
      <c r="AM127" s="367"/>
      <c r="AN127" s="367"/>
      <c r="AO127" s="367"/>
      <c r="AP127" s="367"/>
      <c r="AQ127" s="367"/>
      <c r="AR127" s="367"/>
      <c r="AS127" s="367"/>
      <c r="AT127" s="367"/>
    </row>
    <row r="128" spans="2:46" ht="15" customHeight="1">
      <c r="B128" s="26">
        <v>20.500000000000007</v>
      </c>
      <c r="C128" s="373">
        <v>18.030823667331887</v>
      </c>
      <c r="D128" s="363">
        <v>123.00000000000004</v>
      </c>
      <c r="E128" s="365">
        <v>5720.9302325581439</v>
      </c>
      <c r="F128" s="367">
        <v>-1293.2612747743954</v>
      </c>
      <c r="G128" s="367">
        <v>123.0000000000001</v>
      </c>
      <c r="H128" s="368">
        <v>30750</v>
      </c>
      <c r="I128" s="367">
        <v>-18330.808304565551</v>
      </c>
      <c r="J128" s="384">
        <v>123</v>
      </c>
      <c r="K128" s="363">
        <v>7454.5454545454695</v>
      </c>
      <c r="L128" s="367">
        <v>4252.5417679673028</v>
      </c>
      <c r="M128" s="369">
        <v>123.00000000000026</v>
      </c>
      <c r="N128" s="363">
        <v>8482.7586206896704</v>
      </c>
      <c r="O128" s="367">
        <v>-138673.95660478258</v>
      </c>
      <c r="P128" s="384">
        <v>123.00000000000023</v>
      </c>
      <c r="Q128" s="363">
        <v>8785.7142857142881</v>
      </c>
      <c r="R128" s="367">
        <v>-65766.68511669591</v>
      </c>
      <c r="S128" s="384">
        <v>123.00000000000003</v>
      </c>
      <c r="T128" s="363">
        <v>4241.3793103448352</v>
      </c>
      <c r="U128" s="363">
        <v>3268.9149852670539</v>
      </c>
      <c r="V128" s="369">
        <v>123.00000000000023</v>
      </c>
      <c r="W128" s="363">
        <v>204999.99999999971</v>
      </c>
      <c r="X128" s="363">
        <v>6213.6438253948645</v>
      </c>
      <c r="Y128" s="369">
        <v>122.99999999999982</v>
      </c>
      <c r="Z128" s="367"/>
      <c r="AA128" s="367"/>
      <c r="AB128" s="367"/>
      <c r="AC128" s="367"/>
      <c r="AD128" s="367"/>
      <c r="AE128" s="367"/>
      <c r="AF128" s="367"/>
      <c r="AG128" s="367"/>
      <c r="AH128" s="367"/>
      <c r="AI128" s="367"/>
      <c r="AJ128" s="367"/>
      <c r="AK128" s="367"/>
      <c r="AL128" s="367"/>
      <c r="AM128" s="367"/>
      <c r="AN128" s="367"/>
      <c r="AO128" s="367"/>
      <c r="AP128" s="367"/>
      <c r="AQ128" s="367"/>
      <c r="AR128" s="367"/>
      <c r="AS128" s="367"/>
      <c r="AT128" s="367"/>
    </row>
    <row r="129" spans="2:46" ht="15" customHeight="1">
      <c r="B129" s="26">
        <v>20.666666666666675</v>
      </c>
      <c r="C129" s="373">
        <v>18.177321639121732</v>
      </c>
      <c r="D129" s="363">
        <v>124.00000000000006</v>
      </c>
      <c r="E129" s="365">
        <v>5767.441860465121</v>
      </c>
      <c r="F129" s="367">
        <v>-1323.383650882748</v>
      </c>
      <c r="G129" s="367">
        <v>124.00000000000011</v>
      </c>
      <c r="H129" s="368">
        <v>31000</v>
      </c>
      <c r="I129" s="367">
        <v>-18710.682040367145</v>
      </c>
      <c r="J129" s="384">
        <v>124</v>
      </c>
      <c r="K129" s="363">
        <v>7515.1515151515305</v>
      </c>
      <c r="L129" s="367">
        <v>4272.1062154196798</v>
      </c>
      <c r="M129" s="369">
        <v>124.00000000000026</v>
      </c>
      <c r="N129" s="363">
        <v>8551.724137931049</v>
      </c>
      <c r="O129" s="367">
        <v>-140956.9485375892</v>
      </c>
      <c r="P129" s="384">
        <v>124.00000000000021</v>
      </c>
      <c r="Q129" s="363">
        <v>8857.1428571428587</v>
      </c>
      <c r="R129" s="367">
        <v>-66886.398684922257</v>
      </c>
      <c r="S129" s="384">
        <v>124.00000000000003</v>
      </c>
      <c r="T129" s="363">
        <v>4275.8620689655245</v>
      </c>
      <c r="U129" s="363">
        <v>3280.2772525736355</v>
      </c>
      <c r="V129" s="369">
        <v>124.00000000000021</v>
      </c>
      <c r="W129" s="363">
        <v>206666.66666666637</v>
      </c>
      <c r="X129" s="363">
        <v>6263.5954927000712</v>
      </c>
      <c r="Y129" s="369">
        <v>123.99999999999982</v>
      </c>
      <c r="Z129" s="367"/>
      <c r="AA129" s="367"/>
      <c r="AB129" s="367"/>
      <c r="AC129" s="367"/>
      <c r="AD129" s="367"/>
      <c r="AE129" s="367"/>
      <c r="AF129" s="367"/>
      <c r="AG129" s="367"/>
      <c r="AH129" s="367"/>
      <c r="AI129" s="367"/>
      <c r="AJ129" s="367"/>
      <c r="AK129" s="367"/>
      <c r="AL129" s="367"/>
      <c r="AM129" s="367"/>
      <c r="AN129" s="367"/>
      <c r="AO129" s="367"/>
      <c r="AP129" s="367"/>
      <c r="AQ129" s="367"/>
      <c r="AR129" s="367"/>
      <c r="AS129" s="367"/>
      <c r="AT129" s="367"/>
    </row>
    <row r="130" spans="2:46" ht="15" customHeight="1">
      <c r="B130" s="26">
        <v>20.833333333333343</v>
      </c>
      <c r="C130" s="373">
        <v>18.323818093322117</v>
      </c>
      <c r="D130" s="363">
        <v>125.00000000000006</v>
      </c>
      <c r="E130" s="365">
        <v>5813.953488372098</v>
      </c>
      <c r="F130" s="367">
        <v>-1353.8222859717657</v>
      </c>
      <c r="G130" s="367">
        <v>125.00000000000011</v>
      </c>
      <c r="H130" s="368">
        <v>31250</v>
      </c>
      <c r="I130" s="367">
        <v>-19094.279046716736</v>
      </c>
      <c r="J130" s="384">
        <v>125</v>
      </c>
      <c r="K130" s="363">
        <v>7575.7575757575914</v>
      </c>
      <c r="L130" s="367">
        <v>4291.4285812130838</v>
      </c>
      <c r="M130" s="369">
        <v>125.00000000000028</v>
      </c>
      <c r="N130" s="363">
        <v>8620.6896551724276</v>
      </c>
      <c r="O130" s="367">
        <v>-143258.57855735233</v>
      </c>
      <c r="P130" s="384">
        <v>125.0000000000002</v>
      </c>
      <c r="Q130" s="363">
        <v>8928.5714285714294</v>
      </c>
      <c r="R130" s="367">
        <v>-68015.548141396037</v>
      </c>
      <c r="S130" s="384">
        <v>125</v>
      </c>
      <c r="T130" s="363">
        <v>4310.3448275862138</v>
      </c>
      <c r="U130" s="363">
        <v>3291.3941283110389</v>
      </c>
      <c r="V130" s="369">
        <v>125.0000000000002</v>
      </c>
      <c r="W130" s="363">
        <v>208333.33333333302</v>
      </c>
      <c r="X130" s="363">
        <v>6313.5380348089939</v>
      </c>
      <c r="Y130" s="369">
        <v>124.9999999999998</v>
      </c>
      <c r="Z130" s="367"/>
      <c r="AA130" s="367"/>
      <c r="AB130" s="367"/>
      <c r="AC130" s="367"/>
      <c r="AD130" s="367"/>
      <c r="AE130" s="367"/>
      <c r="AF130" s="367"/>
      <c r="AG130" s="367"/>
      <c r="AH130" s="367"/>
      <c r="AI130" s="367"/>
      <c r="AJ130" s="367"/>
      <c r="AK130" s="367"/>
      <c r="AL130" s="367"/>
      <c r="AM130" s="367"/>
      <c r="AN130" s="367"/>
      <c r="AO130" s="367"/>
      <c r="AP130" s="367"/>
      <c r="AQ130" s="367"/>
      <c r="AR130" s="367"/>
      <c r="AS130" s="367"/>
      <c r="AT130" s="367"/>
    </row>
    <row r="131" spans="2:46" ht="15" customHeight="1">
      <c r="B131" s="26">
        <v>21.000000000000011</v>
      </c>
      <c r="C131" s="373">
        <v>18.470313029933045</v>
      </c>
      <c r="D131" s="363">
        <v>126.00000000000006</v>
      </c>
      <c r="E131" s="365">
        <v>5860.4651162790751</v>
      </c>
      <c r="F131" s="367">
        <v>-1384.5771800414486</v>
      </c>
      <c r="G131" s="367">
        <v>126.00000000000011</v>
      </c>
      <c r="H131" s="368">
        <v>31500</v>
      </c>
      <c r="I131" s="367">
        <v>-19481.599323614326</v>
      </c>
      <c r="J131" s="384">
        <v>126</v>
      </c>
      <c r="K131" s="363">
        <v>7636.3636363636524</v>
      </c>
      <c r="L131" s="367">
        <v>4310.5088653475159</v>
      </c>
      <c r="M131" s="369">
        <v>126.00000000000028</v>
      </c>
      <c r="N131" s="363">
        <v>8689.6551724138062</v>
      </c>
      <c r="O131" s="367">
        <v>-145578.84666407201</v>
      </c>
      <c r="P131" s="384">
        <v>126.0000000000002</v>
      </c>
      <c r="Q131" s="363">
        <v>9000</v>
      </c>
      <c r="R131" s="367">
        <v>-69154.133486117295</v>
      </c>
      <c r="S131" s="384">
        <v>126</v>
      </c>
      <c r="T131" s="363">
        <v>4344.8275862069031</v>
      </c>
      <c r="U131" s="363">
        <v>3302.2656124792638</v>
      </c>
      <c r="V131" s="369">
        <v>126.0000000000002</v>
      </c>
      <c r="W131" s="363">
        <v>209999.99999999968</v>
      </c>
      <c r="X131" s="363">
        <v>6363.4714517216344</v>
      </c>
      <c r="Y131" s="369">
        <v>125.9999999999998</v>
      </c>
      <c r="Z131" s="367"/>
      <c r="AA131" s="367"/>
      <c r="AB131" s="367"/>
      <c r="AC131" s="367"/>
      <c r="AD131" s="367"/>
      <c r="AE131" s="367"/>
      <c r="AF131" s="367"/>
      <c r="AG131" s="367"/>
      <c r="AH131" s="367"/>
      <c r="AI131" s="367"/>
      <c r="AJ131" s="367"/>
      <c r="AK131" s="367"/>
      <c r="AL131" s="367"/>
      <c r="AM131" s="367"/>
      <c r="AN131" s="367"/>
      <c r="AO131" s="367"/>
      <c r="AP131" s="367"/>
      <c r="AQ131" s="367"/>
      <c r="AR131" s="367"/>
      <c r="AS131" s="367"/>
      <c r="AT131" s="367"/>
    </row>
    <row r="132" spans="2:46" ht="15" customHeight="1">
      <c r="B132" s="26">
        <v>21.166666666666679</v>
      </c>
      <c r="C132" s="373">
        <v>18.616806448954524</v>
      </c>
      <c r="D132" s="363">
        <v>127.00000000000009</v>
      </c>
      <c r="E132" s="365">
        <v>5906.9767441860522</v>
      </c>
      <c r="F132" s="367">
        <v>-1415.6483330917972</v>
      </c>
      <c r="G132" s="367">
        <v>127.00000000000014</v>
      </c>
      <c r="H132" s="368">
        <v>31750</v>
      </c>
      <c r="I132" s="367">
        <v>-19872.642871059914</v>
      </c>
      <c r="J132" s="384">
        <v>127</v>
      </c>
      <c r="K132" s="363">
        <v>7696.9696969697134</v>
      </c>
      <c r="L132" s="367">
        <v>4329.3470678229742</v>
      </c>
      <c r="M132" s="369">
        <v>127.00000000000028</v>
      </c>
      <c r="N132" s="363">
        <v>8758.6206896551848</v>
      </c>
      <c r="O132" s="367">
        <v>-147917.75285774816</v>
      </c>
      <c r="P132" s="384">
        <v>127.00000000000017</v>
      </c>
      <c r="Q132" s="363">
        <v>9071.4285714285706</v>
      </c>
      <c r="R132" s="367">
        <v>-70302.154719086</v>
      </c>
      <c r="S132" s="384">
        <v>126.99999999999997</v>
      </c>
      <c r="T132" s="363">
        <v>4379.3103448275924</v>
      </c>
      <c r="U132" s="363">
        <v>3312.8917050783089</v>
      </c>
      <c r="V132" s="369">
        <v>127.00000000000017</v>
      </c>
      <c r="W132" s="363">
        <v>211666.66666666634</v>
      </c>
      <c r="X132" s="363">
        <v>6413.3957434379909</v>
      </c>
      <c r="Y132" s="369">
        <v>126.9999999999998</v>
      </c>
      <c r="Z132" s="367"/>
      <c r="AA132" s="367"/>
      <c r="AB132" s="367"/>
      <c r="AC132" s="367"/>
      <c r="AD132" s="367"/>
      <c r="AE132" s="367"/>
      <c r="AF132" s="367"/>
      <c r="AG132" s="367"/>
      <c r="AH132" s="367"/>
      <c r="AI132" s="367"/>
      <c r="AJ132" s="367"/>
      <c r="AK132" s="367"/>
      <c r="AL132" s="367"/>
      <c r="AM132" s="367"/>
      <c r="AN132" s="367"/>
      <c r="AO132" s="367"/>
      <c r="AP132" s="367"/>
      <c r="AQ132" s="367"/>
      <c r="AR132" s="367"/>
      <c r="AS132" s="367"/>
      <c r="AT132" s="367"/>
    </row>
    <row r="133" spans="2:46" ht="15" customHeight="1">
      <c r="B133" s="26">
        <v>21.333333333333346</v>
      </c>
      <c r="C133" s="373">
        <v>18.763298350386545</v>
      </c>
      <c r="D133" s="363">
        <v>128.00000000000009</v>
      </c>
      <c r="E133" s="365">
        <v>5953.4883720930293</v>
      </c>
      <c r="F133" s="367">
        <v>-1447.0357451228108</v>
      </c>
      <c r="G133" s="367">
        <v>128.00000000000014</v>
      </c>
      <c r="H133" s="368">
        <v>32000</v>
      </c>
      <c r="I133" s="367">
        <v>-20267.409689053497</v>
      </c>
      <c r="J133" s="384">
        <v>128</v>
      </c>
      <c r="K133" s="363">
        <v>7757.5757575757743</v>
      </c>
      <c r="L133" s="367">
        <v>4347.9431886394605</v>
      </c>
      <c r="M133" s="369">
        <v>128.00000000000028</v>
      </c>
      <c r="N133" s="363">
        <v>8827.5862068965635</v>
      </c>
      <c r="O133" s="367">
        <v>-150275.29713838091</v>
      </c>
      <c r="P133" s="384">
        <v>128.00000000000017</v>
      </c>
      <c r="Q133" s="363">
        <v>9142.8571428571413</v>
      </c>
      <c r="R133" s="367">
        <v>-71459.611840302183</v>
      </c>
      <c r="S133" s="384">
        <v>127.99999999999997</v>
      </c>
      <c r="T133" s="363">
        <v>4413.7931034482817</v>
      </c>
      <c r="U133" s="363">
        <v>3323.2724061081758</v>
      </c>
      <c r="V133" s="369">
        <v>128.00000000000017</v>
      </c>
      <c r="W133" s="363">
        <v>213333.33333333299</v>
      </c>
      <c r="X133" s="363">
        <v>6463.3109099580652</v>
      </c>
      <c r="Y133" s="369">
        <v>127.99999999999979</v>
      </c>
      <c r="Z133" s="367"/>
      <c r="AA133" s="367"/>
      <c r="AB133" s="367"/>
      <c r="AC133" s="367"/>
      <c r="AD133" s="367"/>
      <c r="AE133" s="367"/>
      <c r="AF133" s="367"/>
      <c r="AG133" s="367"/>
      <c r="AH133" s="367"/>
      <c r="AI133" s="367"/>
      <c r="AJ133" s="367"/>
      <c r="AK133" s="367"/>
      <c r="AL133" s="367"/>
      <c r="AM133" s="367"/>
      <c r="AN133" s="367"/>
      <c r="AO133" s="367"/>
      <c r="AP133" s="367"/>
      <c r="AQ133" s="367"/>
      <c r="AR133" s="367"/>
      <c r="AS133" s="367"/>
      <c r="AT133" s="367"/>
    </row>
    <row r="134" spans="2:46" ht="15" customHeight="1">
      <c r="B134" s="26">
        <v>21.500000000000014</v>
      </c>
      <c r="C134" s="373">
        <v>18.909788734229114</v>
      </c>
      <c r="D134" s="363">
        <v>129.00000000000009</v>
      </c>
      <c r="E134" s="365">
        <v>6000.0000000000064</v>
      </c>
      <c r="F134" s="367">
        <v>-1478.7394161344889</v>
      </c>
      <c r="G134" s="367">
        <v>129.00000000000014</v>
      </c>
      <c r="H134" s="368">
        <v>32250</v>
      </c>
      <c r="I134" s="367">
        <v>-20665.899777595081</v>
      </c>
      <c r="J134" s="384">
        <v>129</v>
      </c>
      <c r="K134" s="363">
        <v>7818.1818181818353</v>
      </c>
      <c r="L134" s="367">
        <v>4366.2972277969748</v>
      </c>
      <c r="M134" s="369">
        <v>129.00000000000028</v>
      </c>
      <c r="N134" s="363">
        <v>8896.5517241379421</v>
      </c>
      <c r="O134" s="367">
        <v>-152651.47950597014</v>
      </c>
      <c r="P134" s="384">
        <v>129.00000000000017</v>
      </c>
      <c r="Q134" s="363">
        <v>9214.2857142857119</v>
      </c>
      <c r="R134" s="367">
        <v>-72626.504849765828</v>
      </c>
      <c r="S134" s="384">
        <v>128.99999999999997</v>
      </c>
      <c r="T134" s="363">
        <v>4448.275862068971</v>
      </c>
      <c r="U134" s="363">
        <v>3333.4077155688638</v>
      </c>
      <c r="V134" s="369">
        <v>129.00000000000017</v>
      </c>
      <c r="W134" s="363">
        <v>214999.99999999965</v>
      </c>
      <c r="X134" s="363">
        <v>6513.2169512818555</v>
      </c>
      <c r="Y134" s="369">
        <v>128.99999999999977</v>
      </c>
      <c r="Z134" s="367"/>
      <c r="AA134" s="367"/>
      <c r="AB134" s="367"/>
      <c r="AC134" s="367"/>
      <c r="AD134" s="367"/>
      <c r="AE134" s="367"/>
      <c r="AF134" s="367"/>
      <c r="AG134" s="367"/>
      <c r="AH134" s="367"/>
      <c r="AI134" s="367"/>
      <c r="AJ134" s="367"/>
      <c r="AK134" s="367"/>
      <c r="AL134" s="367"/>
      <c r="AM134" s="367"/>
      <c r="AN134" s="367"/>
      <c r="AO134" s="367"/>
      <c r="AP134" s="367"/>
      <c r="AQ134" s="367"/>
      <c r="AR134" s="367"/>
      <c r="AS134" s="367"/>
      <c r="AT134" s="367"/>
    </row>
    <row r="135" spans="2:46" ht="15" customHeight="1">
      <c r="B135" s="26">
        <v>21.666666666666682</v>
      </c>
      <c r="C135" s="373">
        <v>19.056277600482222</v>
      </c>
      <c r="D135" s="363">
        <v>130.00000000000009</v>
      </c>
      <c r="E135" s="365">
        <v>6046.5116279069834</v>
      </c>
      <c r="F135" s="367">
        <v>-1510.7593461268327</v>
      </c>
      <c r="G135" s="367">
        <v>130.00000000000014</v>
      </c>
      <c r="H135" s="368">
        <v>32500</v>
      </c>
      <c r="I135" s="367">
        <v>-21068.11313668466</v>
      </c>
      <c r="J135" s="384">
        <v>130</v>
      </c>
      <c r="K135" s="363">
        <v>7878.7878787878963</v>
      </c>
      <c r="L135" s="367">
        <v>4384.4091852955162</v>
      </c>
      <c r="M135" s="369">
        <v>130.00000000000031</v>
      </c>
      <c r="N135" s="363">
        <v>8965.5172413793207</v>
      </c>
      <c r="O135" s="367">
        <v>-155046.29996051587</v>
      </c>
      <c r="P135" s="384">
        <v>130.00000000000014</v>
      </c>
      <c r="Q135" s="363">
        <v>9285.7142857142826</v>
      </c>
      <c r="R135" s="367">
        <v>-73802.833747476921</v>
      </c>
      <c r="S135" s="384">
        <v>129.99999999999994</v>
      </c>
      <c r="T135" s="363">
        <v>4482.7586206896603</v>
      </c>
      <c r="U135" s="363">
        <v>3343.2976334603727</v>
      </c>
      <c r="V135" s="369">
        <v>130.00000000000014</v>
      </c>
      <c r="W135" s="363">
        <v>216666.66666666631</v>
      </c>
      <c r="X135" s="363">
        <v>6563.1138674093636</v>
      </c>
      <c r="Y135" s="369">
        <v>129.99999999999977</v>
      </c>
      <c r="Z135" s="367"/>
      <c r="AA135" s="367"/>
      <c r="AB135" s="367"/>
      <c r="AC135" s="367"/>
      <c r="AD135" s="367"/>
      <c r="AE135" s="367"/>
      <c r="AF135" s="367"/>
      <c r="AG135" s="367"/>
      <c r="AH135" s="367"/>
      <c r="AI135" s="367"/>
      <c r="AJ135" s="367"/>
      <c r="AK135" s="367"/>
      <c r="AL135" s="367"/>
      <c r="AM135" s="367"/>
      <c r="AN135" s="367"/>
      <c r="AO135" s="367"/>
      <c r="AP135" s="367"/>
      <c r="AQ135" s="367"/>
      <c r="AR135" s="367"/>
      <c r="AS135" s="367"/>
      <c r="AT135" s="367"/>
    </row>
    <row r="136" spans="2:46" ht="15" customHeight="1">
      <c r="B136" s="26">
        <v>21.83333333333335</v>
      </c>
      <c r="C136" s="373">
        <v>19.20276494914588</v>
      </c>
      <c r="D136" s="363">
        <v>131.00000000000009</v>
      </c>
      <c r="E136" s="365">
        <v>6093.0232558139605</v>
      </c>
      <c r="F136" s="367">
        <v>-1543.0955350998418</v>
      </c>
      <c r="G136" s="367">
        <v>131.00000000000014</v>
      </c>
      <c r="H136" s="368">
        <v>32750</v>
      </c>
      <c r="I136" s="367">
        <v>-21474.049766322238</v>
      </c>
      <c r="J136" s="384">
        <v>131</v>
      </c>
      <c r="K136" s="363">
        <v>7939.3939393939572</v>
      </c>
      <c r="L136" s="367">
        <v>4402.2790611350838</v>
      </c>
      <c r="M136" s="369">
        <v>131.00000000000031</v>
      </c>
      <c r="N136" s="363">
        <v>9034.4827586206993</v>
      </c>
      <c r="O136" s="367">
        <v>-157459.75850201811</v>
      </c>
      <c r="P136" s="384">
        <v>131.00000000000014</v>
      </c>
      <c r="Q136" s="363">
        <v>9357.1428571428532</v>
      </c>
      <c r="R136" s="367">
        <v>-74988.598533435492</v>
      </c>
      <c r="S136" s="384">
        <v>130.99999999999994</v>
      </c>
      <c r="T136" s="363">
        <v>4517.2413793103497</v>
      </c>
      <c r="U136" s="363">
        <v>3352.9421597827036</v>
      </c>
      <c r="V136" s="369">
        <v>131.00000000000014</v>
      </c>
      <c r="W136" s="363">
        <v>218333.33333333296</v>
      </c>
      <c r="X136" s="363">
        <v>6613.0016583405886</v>
      </c>
      <c r="Y136" s="369">
        <v>130.99999999999977</v>
      </c>
      <c r="Z136" s="367"/>
      <c r="AA136" s="367"/>
      <c r="AB136" s="367"/>
      <c r="AC136" s="367"/>
      <c r="AD136" s="367"/>
      <c r="AE136" s="367"/>
      <c r="AF136" s="367"/>
      <c r="AG136" s="367"/>
      <c r="AH136" s="367"/>
      <c r="AI136" s="367"/>
      <c r="AJ136" s="367"/>
      <c r="AK136" s="367"/>
      <c r="AL136" s="367"/>
      <c r="AM136" s="367"/>
      <c r="AN136" s="367"/>
      <c r="AO136" s="367"/>
      <c r="AP136" s="367"/>
      <c r="AQ136" s="367"/>
      <c r="AR136" s="367"/>
      <c r="AS136" s="367"/>
      <c r="AT136" s="367"/>
    </row>
    <row r="137" spans="2:46" ht="15" customHeight="1">
      <c r="B137" s="26">
        <v>22.000000000000018</v>
      </c>
      <c r="C137" s="373">
        <v>19.349250780220082</v>
      </c>
      <c r="D137" s="363">
        <v>132.00000000000011</v>
      </c>
      <c r="E137" s="365">
        <v>6139.5348837209376</v>
      </c>
      <c r="F137" s="367">
        <v>-1575.7479830535167</v>
      </c>
      <c r="G137" s="367">
        <v>132.00000000000017</v>
      </c>
      <c r="H137" s="368">
        <v>33000</v>
      </c>
      <c r="I137" s="367">
        <v>-21883.709666507817</v>
      </c>
      <c r="J137" s="384">
        <v>132</v>
      </c>
      <c r="K137" s="363">
        <v>8000.0000000000182</v>
      </c>
      <c r="L137" s="367">
        <v>4419.9068553156812</v>
      </c>
      <c r="M137" s="369">
        <v>132.00000000000031</v>
      </c>
      <c r="N137" s="363">
        <v>9103.4482758620779</v>
      </c>
      <c r="O137" s="367">
        <v>-159891.85513047688</v>
      </c>
      <c r="P137" s="384">
        <v>132.00000000000011</v>
      </c>
      <c r="Q137" s="363">
        <v>9428.5714285714239</v>
      </c>
      <c r="R137" s="367">
        <v>-76183.799207641496</v>
      </c>
      <c r="S137" s="384">
        <v>131.99999999999991</v>
      </c>
      <c r="T137" s="363">
        <v>4551.724137931039</v>
      </c>
      <c r="U137" s="363">
        <v>3362.341294535855</v>
      </c>
      <c r="V137" s="369">
        <v>132.00000000000011</v>
      </c>
      <c r="W137" s="363">
        <v>219999.99999999962</v>
      </c>
      <c r="X137" s="363">
        <v>6662.8803240755287</v>
      </c>
      <c r="Y137" s="369">
        <v>131.99999999999974</v>
      </c>
      <c r="Z137" s="367"/>
      <c r="AA137" s="367"/>
      <c r="AB137" s="367"/>
      <c r="AC137" s="367"/>
      <c r="AD137" s="367"/>
      <c r="AE137" s="367"/>
      <c r="AF137" s="367"/>
      <c r="AG137" s="367"/>
      <c r="AH137" s="367"/>
      <c r="AI137" s="367"/>
      <c r="AJ137" s="367"/>
      <c r="AK137" s="367"/>
      <c r="AL137" s="367"/>
      <c r="AM137" s="367"/>
      <c r="AN137" s="367"/>
      <c r="AO137" s="367"/>
      <c r="AP137" s="367"/>
      <c r="AQ137" s="367"/>
      <c r="AR137" s="367"/>
      <c r="AS137" s="367"/>
      <c r="AT137" s="367"/>
    </row>
    <row r="138" spans="2:46" ht="15" customHeight="1">
      <c r="B138" s="26">
        <v>22.166666666666686</v>
      </c>
      <c r="C138" s="373">
        <v>19.49573509370483</v>
      </c>
      <c r="D138" s="363">
        <v>133.00000000000011</v>
      </c>
      <c r="E138" s="365">
        <v>6186.0465116279147</v>
      </c>
      <c r="F138" s="367">
        <v>-1608.7166899878562</v>
      </c>
      <c r="G138" s="367">
        <v>133.00000000000017</v>
      </c>
      <c r="H138" s="368">
        <v>33250</v>
      </c>
      <c r="I138" s="367">
        <v>-22297.092837241391</v>
      </c>
      <c r="J138" s="384">
        <v>133</v>
      </c>
      <c r="K138" s="363">
        <v>8060.6060606060792</v>
      </c>
      <c r="L138" s="367">
        <v>4437.292567837304</v>
      </c>
      <c r="M138" s="369">
        <v>133.00000000000031</v>
      </c>
      <c r="N138" s="363">
        <v>9172.4137931034566</v>
      </c>
      <c r="O138" s="367">
        <v>-162342.58984589222</v>
      </c>
      <c r="P138" s="384">
        <v>133.00000000000011</v>
      </c>
      <c r="Q138" s="363">
        <v>9499.9999999999945</v>
      </c>
      <c r="R138" s="367">
        <v>-77388.435770094991</v>
      </c>
      <c r="S138" s="384">
        <v>132.99999999999991</v>
      </c>
      <c r="T138" s="363">
        <v>4586.2068965517283</v>
      </c>
      <c r="U138" s="363">
        <v>3371.4950377198279</v>
      </c>
      <c r="V138" s="369">
        <v>133.00000000000011</v>
      </c>
      <c r="W138" s="363">
        <v>221666.66666666628</v>
      </c>
      <c r="X138" s="363">
        <v>6712.7498646141867</v>
      </c>
      <c r="Y138" s="369">
        <v>132.99999999999974</v>
      </c>
      <c r="Z138" s="367"/>
      <c r="AA138" s="367"/>
      <c r="AB138" s="367"/>
      <c r="AC138" s="367"/>
      <c r="AD138" s="367"/>
      <c r="AE138" s="367"/>
      <c r="AF138" s="367"/>
      <c r="AG138" s="367"/>
      <c r="AH138" s="367"/>
      <c r="AI138" s="367"/>
      <c r="AJ138" s="367"/>
      <c r="AK138" s="367"/>
      <c r="AL138" s="367"/>
      <c r="AM138" s="367"/>
      <c r="AN138" s="367"/>
      <c r="AO138" s="367"/>
      <c r="AP138" s="367"/>
      <c r="AQ138" s="367"/>
      <c r="AR138" s="367"/>
      <c r="AS138" s="367"/>
      <c r="AT138" s="367"/>
    </row>
    <row r="139" spans="2:46" ht="15" customHeight="1">
      <c r="B139" s="26">
        <v>22.333333333333353</v>
      </c>
      <c r="C139" s="373">
        <v>19.642217889600122</v>
      </c>
      <c r="D139" s="363">
        <v>134.00000000000011</v>
      </c>
      <c r="E139" s="365">
        <v>6232.5581395348918</v>
      </c>
      <c r="F139" s="367">
        <v>-1642.0016559028609</v>
      </c>
      <c r="G139" s="367">
        <v>134.00000000000017</v>
      </c>
      <c r="H139" s="368">
        <v>33500</v>
      </c>
      <c r="I139" s="367">
        <v>-22714.199278522952</v>
      </c>
      <c r="J139" s="384">
        <v>133.99999999999997</v>
      </c>
      <c r="K139" s="363">
        <v>8121.2121212121401</v>
      </c>
      <c r="L139" s="367">
        <v>4454.4361986999556</v>
      </c>
      <c r="M139" s="369">
        <v>134.00000000000031</v>
      </c>
      <c r="N139" s="363">
        <v>9241.3793103448352</v>
      </c>
      <c r="O139" s="367">
        <v>-164811.9626482641</v>
      </c>
      <c r="P139" s="384">
        <v>134.00000000000011</v>
      </c>
      <c r="Q139" s="363">
        <v>9571.4285714285652</v>
      </c>
      <c r="R139" s="367">
        <v>-78602.50822079592</v>
      </c>
      <c r="S139" s="384">
        <v>133.99999999999989</v>
      </c>
      <c r="T139" s="363">
        <v>4620.6896551724176</v>
      </c>
      <c r="U139" s="363">
        <v>3380.4033893346223</v>
      </c>
      <c r="V139" s="369">
        <v>134.00000000000011</v>
      </c>
      <c r="W139" s="363">
        <v>223333.33333333294</v>
      </c>
      <c r="X139" s="363">
        <v>6762.6102799565624</v>
      </c>
      <c r="Y139" s="369">
        <v>133.99999999999974</v>
      </c>
      <c r="Z139" s="367"/>
      <c r="AA139" s="367"/>
      <c r="AB139" s="367"/>
      <c r="AC139" s="367"/>
      <c r="AD139" s="367"/>
      <c r="AE139" s="367"/>
      <c r="AF139" s="367"/>
      <c r="AG139" s="367"/>
      <c r="AH139" s="367"/>
      <c r="AI139" s="367"/>
      <c r="AJ139" s="367"/>
      <c r="AK139" s="367"/>
      <c r="AL139" s="367"/>
      <c r="AM139" s="367"/>
      <c r="AN139" s="367"/>
      <c r="AO139" s="367"/>
      <c r="AP139" s="367"/>
      <c r="AQ139" s="367"/>
      <c r="AR139" s="367"/>
      <c r="AS139" s="367"/>
      <c r="AT139" s="367"/>
    </row>
    <row r="140" spans="2:46" ht="15" customHeight="1">
      <c r="B140" s="26">
        <v>22.500000000000021</v>
      </c>
      <c r="C140" s="373">
        <v>19.788699167905961</v>
      </c>
      <c r="D140" s="363">
        <v>135.00000000000011</v>
      </c>
      <c r="E140" s="365">
        <v>6279.0697674418689</v>
      </c>
      <c r="F140" s="367">
        <v>-1675.6028807985308</v>
      </c>
      <c r="G140" s="367">
        <v>135.00000000000017</v>
      </c>
      <c r="H140" s="368">
        <v>33750</v>
      </c>
      <c r="I140" s="367">
        <v>-23135.028990352519</v>
      </c>
      <c r="J140" s="384">
        <v>134.99999999999997</v>
      </c>
      <c r="K140" s="363">
        <v>8181.8181818182011</v>
      </c>
      <c r="L140" s="367">
        <v>4471.3377479036344</v>
      </c>
      <c r="M140" s="369">
        <v>135.00000000000034</v>
      </c>
      <c r="N140" s="363">
        <v>9310.3448275862138</v>
      </c>
      <c r="O140" s="367">
        <v>-167299.97353759236</v>
      </c>
      <c r="P140" s="384">
        <v>135.00000000000009</v>
      </c>
      <c r="Q140" s="363">
        <v>9642.8571428571358</v>
      </c>
      <c r="R140" s="367">
        <v>-79826.016559744341</v>
      </c>
      <c r="S140" s="384">
        <v>134.99999999999989</v>
      </c>
      <c r="T140" s="363">
        <v>4655.1724137931069</v>
      </c>
      <c r="U140" s="363">
        <v>3389.0663493802376</v>
      </c>
      <c r="V140" s="369">
        <v>135.00000000000009</v>
      </c>
      <c r="W140" s="363">
        <v>224999.99999999959</v>
      </c>
      <c r="X140" s="363">
        <v>6812.4615701026569</v>
      </c>
      <c r="Y140" s="369">
        <v>134.99999999999977</v>
      </c>
      <c r="Z140" s="367"/>
      <c r="AA140" s="367"/>
      <c r="AB140" s="367"/>
      <c r="AC140" s="367"/>
      <c r="AD140" s="367"/>
      <c r="AE140" s="367"/>
      <c r="AF140" s="367"/>
      <c r="AG140" s="367"/>
      <c r="AH140" s="367"/>
      <c r="AI140" s="367"/>
      <c r="AJ140" s="367"/>
      <c r="AK140" s="367"/>
      <c r="AL140" s="367"/>
      <c r="AM140" s="367"/>
      <c r="AN140" s="367"/>
      <c r="AO140" s="367"/>
      <c r="AP140" s="367"/>
      <c r="AQ140" s="367"/>
      <c r="AR140" s="367"/>
      <c r="AS140" s="367"/>
      <c r="AT140" s="367"/>
    </row>
    <row r="141" spans="2:46" ht="15" customHeight="1">
      <c r="B141" s="26">
        <v>22.666666666666689</v>
      </c>
      <c r="C141" s="373">
        <v>19.935178928622349</v>
      </c>
      <c r="D141" s="363">
        <v>136.00000000000014</v>
      </c>
      <c r="E141" s="365">
        <v>6325.5813953488459</v>
      </c>
      <c r="F141" s="367">
        <v>-1709.5203646748666</v>
      </c>
      <c r="G141" s="367">
        <v>136.0000000000002</v>
      </c>
      <c r="H141" s="368">
        <v>34000</v>
      </c>
      <c r="I141" s="367">
        <v>-23559.581972730084</v>
      </c>
      <c r="J141" s="384">
        <v>135.99999999999997</v>
      </c>
      <c r="K141" s="363">
        <v>8242.424242424262</v>
      </c>
      <c r="L141" s="367">
        <v>4487.9972154483403</v>
      </c>
      <c r="M141" s="369">
        <v>136.00000000000034</v>
      </c>
      <c r="N141" s="363">
        <v>9379.3103448275924</v>
      </c>
      <c r="O141" s="367">
        <v>-169806.62251387732</v>
      </c>
      <c r="P141" s="384">
        <v>136.00000000000009</v>
      </c>
      <c r="Q141" s="363">
        <v>9714.2857142857065</v>
      </c>
      <c r="R141" s="367">
        <v>-81058.960786940224</v>
      </c>
      <c r="S141" s="384">
        <v>135.99999999999989</v>
      </c>
      <c r="T141" s="363">
        <v>4689.6551724137962</v>
      </c>
      <c r="U141" s="363">
        <v>3397.483917856674</v>
      </c>
      <c r="V141" s="369">
        <v>136.00000000000009</v>
      </c>
      <c r="W141" s="363">
        <v>226666.66666666625</v>
      </c>
      <c r="X141" s="363">
        <v>6862.3037350524664</v>
      </c>
      <c r="Y141" s="369">
        <v>135.99999999999974</v>
      </c>
      <c r="Z141" s="367"/>
      <c r="AA141" s="367"/>
      <c r="AB141" s="367"/>
      <c r="AC141" s="367"/>
      <c r="AD141" s="367"/>
      <c r="AE141" s="367"/>
      <c r="AF141" s="367"/>
      <c r="AG141" s="367"/>
      <c r="AH141" s="367"/>
      <c r="AI141" s="367"/>
      <c r="AJ141" s="367"/>
      <c r="AK141" s="367"/>
      <c r="AL141" s="367"/>
      <c r="AM141" s="367"/>
      <c r="AN141" s="367"/>
      <c r="AO141" s="367"/>
      <c r="AP141" s="367"/>
      <c r="AQ141" s="367"/>
      <c r="AR141" s="367"/>
      <c r="AS141" s="367"/>
      <c r="AT141" s="367"/>
    </row>
    <row r="142" spans="2:46" ht="15" customHeight="1">
      <c r="B142" s="26">
        <v>22.833333333333357</v>
      </c>
      <c r="C142" s="373">
        <v>20.081657171749274</v>
      </c>
      <c r="D142" s="363">
        <v>137.00000000000014</v>
      </c>
      <c r="E142" s="365">
        <v>6372.093023255823</v>
      </c>
      <c r="F142" s="367">
        <v>-1743.754107531867</v>
      </c>
      <c r="G142" s="367">
        <v>137.0000000000002</v>
      </c>
      <c r="H142" s="368">
        <v>34250</v>
      </c>
      <c r="I142" s="367">
        <v>-23987.858225655647</v>
      </c>
      <c r="J142" s="384">
        <v>136.99999999999997</v>
      </c>
      <c r="K142" s="363">
        <v>8303.0303030303221</v>
      </c>
      <c r="L142" s="367">
        <v>4504.4146013340733</v>
      </c>
      <c r="M142" s="369">
        <v>137.00000000000031</v>
      </c>
      <c r="N142" s="363">
        <v>9448.275862068971</v>
      </c>
      <c r="O142" s="367">
        <v>-172331.9095771187</v>
      </c>
      <c r="P142" s="384">
        <v>137.00000000000009</v>
      </c>
      <c r="Q142" s="363">
        <v>9785.7142857142771</v>
      </c>
      <c r="R142" s="367">
        <v>-82301.340902383541</v>
      </c>
      <c r="S142" s="384">
        <v>136.99999999999986</v>
      </c>
      <c r="T142" s="363">
        <v>4724.1379310344855</v>
      </c>
      <c r="U142" s="363">
        <v>3405.6560947639309</v>
      </c>
      <c r="V142" s="369">
        <v>137.00000000000009</v>
      </c>
      <c r="W142" s="363">
        <v>228333.33333333291</v>
      </c>
      <c r="X142" s="363">
        <v>6912.1367748059929</v>
      </c>
      <c r="Y142" s="369">
        <v>136.99999999999974</v>
      </c>
      <c r="Z142" s="367"/>
      <c r="AA142" s="367"/>
      <c r="AB142" s="367"/>
      <c r="AC142" s="367"/>
      <c r="AD142" s="367"/>
      <c r="AE142" s="367"/>
      <c r="AF142" s="367"/>
      <c r="AG142" s="367"/>
      <c r="AH142" s="367"/>
      <c r="AI142" s="367"/>
      <c r="AJ142" s="367"/>
      <c r="AK142" s="367"/>
      <c r="AL142" s="367"/>
      <c r="AM142" s="367"/>
      <c r="AN142" s="367"/>
      <c r="AO142" s="367"/>
      <c r="AP142" s="367"/>
      <c r="AQ142" s="367"/>
      <c r="AR142" s="367"/>
      <c r="AS142" s="367"/>
      <c r="AT142" s="367"/>
    </row>
    <row r="143" spans="2:46" ht="15" customHeight="1">
      <c r="B143" s="26">
        <v>23.000000000000025</v>
      </c>
      <c r="C143" s="373">
        <v>20.228133897286749</v>
      </c>
      <c r="D143" s="363">
        <v>138.00000000000014</v>
      </c>
      <c r="E143" s="365">
        <v>6418.6046511628001</v>
      </c>
      <c r="F143" s="367">
        <v>-1778.3041093695322</v>
      </c>
      <c r="G143" s="367">
        <v>138.0000000000002</v>
      </c>
      <c r="H143" s="368">
        <v>34500</v>
      </c>
      <c r="I143" s="367">
        <v>-24419.857749129209</v>
      </c>
      <c r="J143" s="384">
        <v>137.99999999999997</v>
      </c>
      <c r="K143" s="363">
        <v>8363.6363636363822</v>
      </c>
      <c r="L143" s="367">
        <v>4520.5899055608334</v>
      </c>
      <c r="M143" s="369">
        <v>138.00000000000031</v>
      </c>
      <c r="N143" s="363">
        <v>9517.2413793103497</v>
      </c>
      <c r="O143" s="367">
        <v>-174875.83472731657</v>
      </c>
      <c r="P143" s="384">
        <v>138.00000000000006</v>
      </c>
      <c r="Q143" s="363">
        <v>9857.1428571428478</v>
      </c>
      <c r="R143" s="367">
        <v>-83553.156906074379</v>
      </c>
      <c r="S143" s="384">
        <v>137.99999999999989</v>
      </c>
      <c r="T143" s="363">
        <v>4758.6206896551748</v>
      </c>
      <c r="U143" s="363">
        <v>3413.5828801020102</v>
      </c>
      <c r="V143" s="369">
        <v>138.00000000000006</v>
      </c>
      <c r="W143" s="363">
        <v>229999.99999999956</v>
      </c>
      <c r="X143" s="363">
        <v>6961.9606893632372</v>
      </c>
      <c r="Y143" s="369">
        <v>137.99999999999974</v>
      </c>
      <c r="Z143" s="367"/>
      <c r="AA143" s="367"/>
      <c r="AB143" s="367"/>
      <c r="AC143" s="367"/>
      <c r="AD143" s="367"/>
      <c r="AE143" s="367"/>
      <c r="AF143" s="367"/>
      <c r="AG143" s="367"/>
      <c r="AH143" s="367"/>
      <c r="AI143" s="367"/>
      <c r="AJ143" s="367"/>
      <c r="AK143" s="367"/>
      <c r="AL143" s="367"/>
      <c r="AM143" s="367"/>
      <c r="AN143" s="367"/>
      <c r="AO143" s="367"/>
      <c r="AP143" s="367"/>
      <c r="AQ143" s="367"/>
      <c r="AR143" s="367"/>
      <c r="AS143" s="367"/>
      <c r="AT143" s="367"/>
    </row>
    <row r="144" spans="2:46" ht="15" customHeight="1">
      <c r="B144" s="26">
        <v>23.166666666666693</v>
      </c>
      <c r="C144" s="373">
        <v>20.374609105234768</v>
      </c>
      <c r="D144" s="363">
        <v>139.00000000000014</v>
      </c>
      <c r="E144" s="365">
        <v>6465.1162790697772</v>
      </c>
      <c r="F144" s="367">
        <v>-1813.170370187863</v>
      </c>
      <c r="G144" s="367">
        <v>139.0000000000002</v>
      </c>
      <c r="H144" s="368">
        <v>34750</v>
      </c>
      <c r="I144" s="367">
        <v>-24855.580543150772</v>
      </c>
      <c r="J144" s="384">
        <v>138.99999999999997</v>
      </c>
      <c r="K144" s="363">
        <v>8424.2424242424422</v>
      </c>
      <c r="L144" s="367">
        <v>4536.5231281286206</v>
      </c>
      <c r="M144" s="369">
        <v>139.00000000000031</v>
      </c>
      <c r="N144" s="363">
        <v>9586.2068965517283</v>
      </c>
      <c r="O144" s="367">
        <v>-177438.39796447105</v>
      </c>
      <c r="P144" s="384">
        <v>139.00000000000006</v>
      </c>
      <c r="Q144" s="363">
        <v>9928.5714285714184</v>
      </c>
      <c r="R144" s="367">
        <v>-84814.408798012606</v>
      </c>
      <c r="S144" s="384">
        <v>138.99999999999986</v>
      </c>
      <c r="T144" s="363">
        <v>4793.1034482758641</v>
      </c>
      <c r="U144" s="363">
        <v>3421.2642738709105</v>
      </c>
      <c r="V144" s="369">
        <v>139.00000000000006</v>
      </c>
      <c r="W144" s="363">
        <v>231666.66666666622</v>
      </c>
      <c r="X144" s="363">
        <v>7011.7754787241965</v>
      </c>
      <c r="Y144" s="369">
        <v>138.99999999999974</v>
      </c>
      <c r="Z144" s="367"/>
      <c r="AA144" s="367"/>
      <c r="AB144" s="367"/>
      <c r="AC144" s="367"/>
      <c r="AD144" s="367"/>
      <c r="AE144" s="367"/>
      <c r="AF144" s="367"/>
      <c r="AG144" s="367"/>
      <c r="AH144" s="367"/>
      <c r="AI144" s="367"/>
      <c r="AJ144" s="367"/>
      <c r="AK144" s="367"/>
      <c r="AL144" s="367"/>
      <c r="AM144" s="367"/>
      <c r="AN144" s="367"/>
      <c r="AO144" s="367"/>
      <c r="AP144" s="367"/>
      <c r="AQ144" s="367"/>
      <c r="AR144" s="367"/>
      <c r="AS144" s="367"/>
      <c r="AT144" s="367"/>
    </row>
    <row r="145" spans="2:46" ht="15" customHeight="1">
      <c r="B145" s="26">
        <v>23.333333333333361</v>
      </c>
      <c r="C145" s="373">
        <v>20.521082795593337</v>
      </c>
      <c r="D145" s="363">
        <v>140.00000000000017</v>
      </c>
      <c r="E145" s="365">
        <v>6511.6279069767543</v>
      </c>
      <c r="F145" s="367">
        <v>-1848.35288998686</v>
      </c>
      <c r="G145" s="367">
        <v>140.00000000000023</v>
      </c>
      <c r="H145" s="368">
        <v>35000</v>
      </c>
      <c r="I145" s="367">
        <v>-25295.026607720327</v>
      </c>
      <c r="J145" s="384">
        <v>139.99999999999997</v>
      </c>
      <c r="K145" s="363">
        <v>8484.8484848485023</v>
      </c>
      <c r="L145" s="367">
        <v>4552.2142690374367</v>
      </c>
      <c r="M145" s="369">
        <v>140.00000000000028</v>
      </c>
      <c r="N145" s="363">
        <v>9655.1724137931069</v>
      </c>
      <c r="O145" s="367">
        <v>-180019.59928858196</v>
      </c>
      <c r="P145" s="384">
        <v>140.00000000000003</v>
      </c>
      <c r="Q145" s="363">
        <v>9999.9999999999891</v>
      </c>
      <c r="R145" s="367">
        <v>-86085.096578198325</v>
      </c>
      <c r="S145" s="384">
        <v>139.99999999999986</v>
      </c>
      <c r="T145" s="363">
        <v>4827.5862068965534</v>
      </c>
      <c r="U145" s="363">
        <v>3428.7002760706318</v>
      </c>
      <c r="V145" s="369">
        <v>140.00000000000003</v>
      </c>
      <c r="W145" s="363">
        <v>233333.33333333288</v>
      </c>
      <c r="X145" s="363">
        <v>7061.5811428888728</v>
      </c>
      <c r="Y145" s="369">
        <v>139.99999999999972</v>
      </c>
      <c r="Z145" s="367"/>
      <c r="AA145" s="367"/>
      <c r="AB145" s="367"/>
      <c r="AC145" s="367"/>
      <c r="AD145" s="367"/>
      <c r="AE145" s="367"/>
      <c r="AF145" s="367"/>
      <c r="AG145" s="367"/>
      <c r="AH145" s="367"/>
      <c r="AI145" s="367"/>
      <c r="AJ145" s="367"/>
      <c r="AK145" s="367"/>
      <c r="AL145" s="367"/>
      <c r="AM145" s="367"/>
      <c r="AN145" s="367"/>
      <c r="AO145" s="367"/>
      <c r="AP145" s="367"/>
      <c r="AQ145" s="367"/>
      <c r="AR145" s="367"/>
      <c r="AS145" s="367"/>
      <c r="AT145" s="367"/>
    </row>
    <row r="146" spans="2:46" ht="15" customHeight="1">
      <c r="B146" s="26">
        <v>23.500000000000028</v>
      </c>
      <c r="C146" s="373">
        <v>20.667554968362445</v>
      </c>
      <c r="D146" s="363">
        <v>141.00000000000017</v>
      </c>
      <c r="E146" s="365">
        <v>6558.1395348837314</v>
      </c>
      <c r="F146" s="367">
        <v>-1883.8516687665212</v>
      </c>
      <c r="G146" s="367">
        <v>141.00000000000023</v>
      </c>
      <c r="H146" s="368">
        <v>35250</v>
      </c>
      <c r="I146" s="367">
        <v>-25738.195942837898</v>
      </c>
      <c r="J146" s="384">
        <v>141</v>
      </c>
      <c r="K146" s="363">
        <v>8545.4545454545623</v>
      </c>
      <c r="L146" s="367">
        <v>4567.6633282872799</v>
      </c>
      <c r="M146" s="369">
        <v>141.00000000000028</v>
      </c>
      <c r="N146" s="363">
        <v>9724.1379310344855</v>
      </c>
      <c r="O146" s="367">
        <v>-182619.4386996495</v>
      </c>
      <c r="P146" s="384">
        <v>141.00000000000003</v>
      </c>
      <c r="Q146" s="363">
        <v>10071.42857142856</v>
      </c>
      <c r="R146" s="367">
        <v>-87365.220246631536</v>
      </c>
      <c r="S146" s="384">
        <v>140.99999999999986</v>
      </c>
      <c r="T146" s="363">
        <v>4862.0689655172428</v>
      </c>
      <c r="U146" s="363">
        <v>3435.8908867011746</v>
      </c>
      <c r="V146" s="369">
        <v>141.00000000000003</v>
      </c>
      <c r="W146" s="363">
        <v>234999.99999999953</v>
      </c>
      <c r="X146" s="363">
        <v>7111.3776818572669</v>
      </c>
      <c r="Y146" s="369">
        <v>140.99999999999972</v>
      </c>
      <c r="Z146" s="367"/>
      <c r="AA146" s="367"/>
      <c r="AB146" s="367"/>
      <c r="AC146" s="367"/>
      <c r="AD146" s="367"/>
      <c r="AE146" s="367"/>
      <c r="AF146" s="367"/>
      <c r="AG146" s="367"/>
      <c r="AH146" s="367"/>
      <c r="AI146" s="367"/>
      <c r="AJ146" s="367"/>
      <c r="AK146" s="367"/>
      <c r="AL146" s="367"/>
      <c r="AM146" s="367"/>
      <c r="AN146" s="367"/>
      <c r="AO146" s="367"/>
      <c r="AP146" s="367"/>
      <c r="AQ146" s="367"/>
      <c r="AR146" s="367"/>
      <c r="AS146" s="367"/>
      <c r="AT146" s="367"/>
    </row>
    <row r="147" spans="2:46" ht="15" customHeight="1">
      <c r="B147" s="26">
        <v>23.666666666666696</v>
      </c>
      <c r="C147" s="373">
        <v>20.814025623542101</v>
      </c>
      <c r="D147" s="363">
        <v>142.00000000000017</v>
      </c>
      <c r="E147" s="365">
        <v>6604.6511627907084</v>
      </c>
      <c r="F147" s="367">
        <v>-1919.6667065268473</v>
      </c>
      <c r="G147" s="367">
        <v>142.00000000000023</v>
      </c>
      <c r="H147" s="368">
        <v>35500</v>
      </c>
      <c r="I147" s="367">
        <v>-26185.088548503449</v>
      </c>
      <c r="J147" s="384">
        <v>142</v>
      </c>
      <c r="K147" s="363">
        <v>8606.0606060606224</v>
      </c>
      <c r="L147" s="367">
        <v>4582.8703058781493</v>
      </c>
      <c r="M147" s="369">
        <v>142.00000000000028</v>
      </c>
      <c r="N147" s="363">
        <v>9793.1034482758641</v>
      </c>
      <c r="O147" s="367">
        <v>-185237.91619767356</v>
      </c>
      <c r="P147" s="384">
        <v>142.00000000000006</v>
      </c>
      <c r="Q147" s="363">
        <v>10142.85714285713</v>
      </c>
      <c r="R147" s="367">
        <v>-88654.779803312151</v>
      </c>
      <c r="S147" s="384">
        <v>141.99999999999983</v>
      </c>
      <c r="T147" s="363">
        <v>4896.5517241379321</v>
      </c>
      <c r="U147" s="363">
        <v>3442.8361057625384</v>
      </c>
      <c r="V147" s="369">
        <v>142.00000000000006</v>
      </c>
      <c r="W147" s="363">
        <v>236666.66666666619</v>
      </c>
      <c r="X147" s="363">
        <v>7161.1650956293788</v>
      </c>
      <c r="Y147" s="369">
        <v>141.99999999999972</v>
      </c>
      <c r="Z147" s="367"/>
      <c r="AA147" s="367"/>
      <c r="AB147" s="367"/>
      <c r="AC147" s="367"/>
      <c r="AD147" s="367"/>
      <c r="AE147" s="367"/>
      <c r="AF147" s="367"/>
      <c r="AG147" s="367"/>
      <c r="AH147" s="367"/>
      <c r="AI147" s="367"/>
      <c r="AJ147" s="367"/>
      <c r="AK147" s="367"/>
      <c r="AL147" s="367"/>
      <c r="AM147" s="367"/>
      <c r="AN147" s="367"/>
      <c r="AO147" s="367"/>
      <c r="AP147" s="367"/>
      <c r="AQ147" s="367"/>
      <c r="AR147" s="367"/>
      <c r="AS147" s="367"/>
      <c r="AT147" s="367"/>
    </row>
    <row r="148" spans="2:46" ht="15" customHeight="1">
      <c r="B148" s="26">
        <v>23.833333333333364</v>
      </c>
      <c r="C148" s="373">
        <v>20.960494761132299</v>
      </c>
      <c r="D148" s="363">
        <v>143.00000000000017</v>
      </c>
      <c r="E148" s="365">
        <v>6651.1627906976855</v>
      </c>
      <c r="F148" s="367">
        <v>-1955.7980032678388</v>
      </c>
      <c r="G148" s="367">
        <v>143.00000000000023</v>
      </c>
      <c r="H148" s="368">
        <v>35750</v>
      </c>
      <c r="I148" s="367">
        <v>-26635.704424717002</v>
      </c>
      <c r="J148" s="384">
        <v>143</v>
      </c>
      <c r="K148" s="363">
        <v>8666.6666666666824</v>
      </c>
      <c r="L148" s="367">
        <v>4597.8352018100477</v>
      </c>
      <c r="M148" s="369">
        <v>143.00000000000026</v>
      </c>
      <c r="N148" s="363">
        <v>9862.0689655172428</v>
      </c>
      <c r="O148" s="367">
        <v>-187875.03178265408</v>
      </c>
      <c r="P148" s="384">
        <v>143.00000000000003</v>
      </c>
      <c r="Q148" s="363">
        <v>10214.285714285701</v>
      </c>
      <c r="R148" s="367">
        <v>-89953.775248240257</v>
      </c>
      <c r="S148" s="384">
        <v>142.99999999999983</v>
      </c>
      <c r="T148" s="363">
        <v>4931.0344827586214</v>
      </c>
      <c r="U148" s="363">
        <v>3449.5359332547232</v>
      </c>
      <c r="V148" s="369">
        <v>143.00000000000003</v>
      </c>
      <c r="W148" s="363">
        <v>238333.33333333285</v>
      </c>
      <c r="X148" s="363">
        <v>7210.9433842052076</v>
      </c>
      <c r="Y148" s="369">
        <v>142.99999999999972</v>
      </c>
      <c r="Z148" s="367"/>
      <c r="AA148" s="367"/>
      <c r="AB148" s="367"/>
      <c r="AC148" s="367"/>
      <c r="AD148" s="367"/>
      <c r="AE148" s="367"/>
      <c r="AF148" s="367"/>
      <c r="AG148" s="367"/>
      <c r="AH148" s="367"/>
      <c r="AI148" s="367"/>
      <c r="AJ148" s="367"/>
      <c r="AK148" s="367"/>
      <c r="AL148" s="367"/>
      <c r="AM148" s="367"/>
      <c r="AN148" s="367"/>
      <c r="AO148" s="367"/>
      <c r="AP148" s="367"/>
      <c r="AQ148" s="367"/>
      <c r="AR148" s="367"/>
      <c r="AS148" s="367"/>
      <c r="AT148" s="367"/>
    </row>
    <row r="149" spans="2:46" ht="15" customHeight="1">
      <c r="B149" s="26">
        <v>24.000000000000032</v>
      </c>
      <c r="C149" s="373">
        <v>21.106962381133044</v>
      </c>
      <c r="D149" s="363">
        <v>144.00000000000017</v>
      </c>
      <c r="E149" s="365">
        <v>6697.6744186046626</v>
      </c>
      <c r="F149" s="367">
        <v>-1992.2455589894957</v>
      </c>
      <c r="G149" s="367">
        <v>144.00000000000023</v>
      </c>
      <c r="H149" s="368">
        <v>36000</v>
      </c>
      <c r="I149" s="367">
        <v>-27090.043571478549</v>
      </c>
      <c r="J149" s="384">
        <v>144</v>
      </c>
      <c r="K149" s="363">
        <v>8727.2727272727425</v>
      </c>
      <c r="L149" s="367">
        <v>4612.5580160829722</v>
      </c>
      <c r="M149" s="369">
        <v>144.00000000000026</v>
      </c>
      <c r="N149" s="363">
        <v>9931.0344827586214</v>
      </c>
      <c r="O149" s="367">
        <v>-190530.78545459115</v>
      </c>
      <c r="P149" s="384">
        <v>144.00000000000003</v>
      </c>
      <c r="Q149" s="363">
        <v>10285.714285714272</v>
      </c>
      <c r="R149" s="367">
        <v>-91262.206581415812</v>
      </c>
      <c r="S149" s="384">
        <v>143.9999999999998</v>
      </c>
      <c r="T149" s="363">
        <v>4965.5172413793107</v>
      </c>
      <c r="U149" s="363">
        <v>3455.9903691777295</v>
      </c>
      <c r="V149" s="369">
        <v>144.00000000000003</v>
      </c>
      <c r="W149" s="363">
        <v>239999.99999999951</v>
      </c>
      <c r="X149" s="363">
        <v>7260.7125475847515</v>
      </c>
      <c r="Y149" s="369">
        <v>143.99999999999969</v>
      </c>
      <c r="Z149" s="367"/>
      <c r="AA149" s="367"/>
      <c r="AB149" s="367"/>
      <c r="AC149" s="367"/>
      <c r="AD149" s="367"/>
      <c r="AE149" s="367"/>
      <c r="AF149" s="367"/>
      <c r="AG149" s="367"/>
      <c r="AH149" s="367"/>
      <c r="AI149" s="367"/>
      <c r="AJ149" s="367"/>
      <c r="AK149" s="367"/>
      <c r="AL149" s="367"/>
      <c r="AM149" s="367"/>
      <c r="AN149" s="367"/>
      <c r="AO149" s="367"/>
      <c r="AP149" s="367"/>
      <c r="AQ149" s="367"/>
      <c r="AR149" s="367"/>
      <c r="AS149" s="367"/>
      <c r="AT149" s="367"/>
    </row>
    <row r="150" spans="2:46" ht="15" customHeight="1">
      <c r="B150" s="26">
        <v>24.1666666666667</v>
      </c>
      <c r="C150" s="373">
        <v>21.253428483544337</v>
      </c>
      <c r="D150" s="363">
        <v>145.0000000000002</v>
      </c>
      <c r="E150" s="365">
        <v>6744.1860465116397</v>
      </c>
      <c r="F150" s="367">
        <v>-2029.0093736918186</v>
      </c>
      <c r="G150" s="367">
        <v>145.00000000000026</v>
      </c>
      <c r="H150" s="368">
        <v>36250</v>
      </c>
      <c r="I150" s="367">
        <v>-27548.105988788095</v>
      </c>
      <c r="J150" s="384">
        <v>145</v>
      </c>
      <c r="K150" s="363">
        <v>8787.8787878788025</v>
      </c>
      <c r="L150" s="367">
        <v>4627.0387486969239</v>
      </c>
      <c r="M150" s="369">
        <v>145.00000000000023</v>
      </c>
      <c r="N150" s="363">
        <v>10000</v>
      </c>
      <c r="O150" s="367">
        <v>-193205.17721348468</v>
      </c>
      <c r="P150" s="384">
        <v>145</v>
      </c>
      <c r="Q150" s="363">
        <v>10357.142857142842</v>
      </c>
      <c r="R150" s="367">
        <v>-92580.073802838844</v>
      </c>
      <c r="S150" s="384">
        <v>144.9999999999998</v>
      </c>
      <c r="T150" s="363">
        <v>5000</v>
      </c>
      <c r="U150" s="363">
        <v>3462.1994135315567</v>
      </c>
      <c r="V150" s="369">
        <v>145</v>
      </c>
      <c r="W150" s="363">
        <v>241666.66666666616</v>
      </c>
      <c r="X150" s="363">
        <v>7310.4725857680132</v>
      </c>
      <c r="Y150" s="369">
        <v>144.99999999999969</v>
      </c>
      <c r="Z150" s="367"/>
      <c r="AA150" s="367"/>
      <c r="AB150" s="367"/>
      <c r="AC150" s="367"/>
      <c r="AD150" s="367"/>
      <c r="AE150" s="367"/>
      <c r="AF150" s="367"/>
      <c r="AG150" s="367"/>
      <c r="AH150" s="367"/>
      <c r="AI150" s="367"/>
      <c r="AJ150" s="367"/>
      <c r="AK150" s="367"/>
      <c r="AL150" s="367"/>
      <c r="AM150" s="367"/>
      <c r="AN150" s="367"/>
      <c r="AO150" s="367"/>
      <c r="AP150" s="367"/>
      <c r="AQ150" s="367"/>
      <c r="AR150" s="367"/>
      <c r="AS150" s="367"/>
      <c r="AT150" s="367"/>
    </row>
    <row r="151" spans="2:46" ht="15" customHeight="1">
      <c r="B151" s="26">
        <v>24.333333333333368</v>
      </c>
      <c r="C151" s="373">
        <v>21.399893068366175</v>
      </c>
      <c r="D151" s="363">
        <v>146.0000000000002</v>
      </c>
      <c r="E151" s="365">
        <v>6790.6976744186168</v>
      </c>
      <c r="F151" s="367">
        <v>-2066.0894473748058</v>
      </c>
      <c r="G151" s="367">
        <v>146.00000000000026</v>
      </c>
      <c r="H151" s="368">
        <v>36500</v>
      </c>
      <c r="I151" s="367">
        <v>-28009.891676645639</v>
      </c>
      <c r="J151" s="384">
        <v>146</v>
      </c>
      <c r="K151" s="363">
        <v>8848.4848484848626</v>
      </c>
      <c r="L151" s="367">
        <v>4641.2773996519036</v>
      </c>
      <c r="M151" s="369">
        <v>146.00000000000023</v>
      </c>
      <c r="N151" s="363">
        <v>10068.965517241379</v>
      </c>
      <c r="O151" s="367">
        <v>-195898.20705933479</v>
      </c>
      <c r="P151" s="384">
        <v>146</v>
      </c>
      <c r="Q151" s="363">
        <v>10428.571428571413</v>
      </c>
      <c r="R151" s="367">
        <v>-93907.376912509324</v>
      </c>
      <c r="S151" s="384">
        <v>145.99999999999977</v>
      </c>
      <c r="T151" s="363">
        <v>5034.4827586206893</v>
      </c>
      <c r="U151" s="363">
        <v>3468.1630663162059</v>
      </c>
      <c r="V151" s="369">
        <v>146</v>
      </c>
      <c r="W151" s="363">
        <v>243333.33333333282</v>
      </c>
      <c r="X151" s="363">
        <v>7360.2234987549928</v>
      </c>
      <c r="Y151" s="369">
        <v>145.99999999999969</v>
      </c>
      <c r="Z151" s="367"/>
      <c r="AA151" s="367"/>
      <c r="AB151" s="367"/>
      <c r="AC151" s="367"/>
      <c r="AD151" s="367"/>
      <c r="AE151" s="367"/>
      <c r="AF151" s="367"/>
      <c r="AG151" s="367"/>
      <c r="AH151" s="367"/>
      <c r="AI151" s="367"/>
      <c r="AJ151" s="367"/>
      <c r="AK151" s="367"/>
      <c r="AL151" s="367"/>
      <c r="AM151" s="367"/>
      <c r="AN151" s="367"/>
      <c r="AO151" s="367"/>
      <c r="AP151" s="367"/>
      <c r="AQ151" s="367"/>
      <c r="AR151" s="367"/>
      <c r="AS151" s="367"/>
      <c r="AT151" s="367"/>
    </row>
    <row r="152" spans="2:46" ht="15" customHeight="1">
      <c r="B152" s="26">
        <v>24.500000000000036</v>
      </c>
      <c r="C152" s="373">
        <v>21.546356135598558</v>
      </c>
      <c r="D152" s="363">
        <v>147.00000000000023</v>
      </c>
      <c r="E152" s="365">
        <v>6837.2093023255939</v>
      </c>
      <c r="F152" s="367">
        <v>-2103.4857800384584</v>
      </c>
      <c r="G152" s="367">
        <v>147.00000000000026</v>
      </c>
      <c r="H152" s="368">
        <v>36750</v>
      </c>
      <c r="I152" s="367">
        <v>-28475.400635051181</v>
      </c>
      <c r="J152" s="384">
        <v>147</v>
      </c>
      <c r="K152" s="363">
        <v>8909.0909090909227</v>
      </c>
      <c r="L152" s="367">
        <v>4655.2739689479122</v>
      </c>
      <c r="M152" s="369">
        <v>147.00000000000023</v>
      </c>
      <c r="N152" s="363">
        <v>10137.931034482757</v>
      </c>
      <c r="O152" s="367">
        <v>-198609.87499214144</v>
      </c>
      <c r="P152" s="384">
        <v>147</v>
      </c>
      <c r="Q152" s="363">
        <v>10499.999999999984</v>
      </c>
      <c r="R152" s="367">
        <v>-95244.115910427281</v>
      </c>
      <c r="S152" s="384">
        <v>146.99999999999977</v>
      </c>
      <c r="T152" s="363">
        <v>5068.9655172413786</v>
      </c>
      <c r="U152" s="363">
        <v>3473.8813275316757</v>
      </c>
      <c r="V152" s="369">
        <v>147</v>
      </c>
      <c r="W152" s="363">
        <v>244999.99999999948</v>
      </c>
      <c r="X152" s="363">
        <v>7409.9652865456892</v>
      </c>
      <c r="Y152" s="369">
        <v>146.99999999999969</v>
      </c>
      <c r="Z152" s="367"/>
      <c r="AA152" s="367"/>
      <c r="AB152" s="367"/>
      <c r="AC152" s="367"/>
      <c r="AD152" s="367"/>
      <c r="AE152" s="367"/>
      <c r="AF152" s="367"/>
      <c r="AG152" s="367"/>
      <c r="AH152" s="367"/>
      <c r="AI152" s="367"/>
      <c r="AJ152" s="367"/>
      <c r="AK152" s="367"/>
      <c r="AL152" s="367"/>
      <c r="AM152" s="367"/>
      <c r="AN152" s="367"/>
      <c r="AO152" s="367"/>
      <c r="AP152" s="367"/>
      <c r="AQ152" s="367"/>
      <c r="AR152" s="367"/>
      <c r="AS152" s="367"/>
      <c r="AT152" s="367"/>
    </row>
    <row r="153" spans="2:46" ht="15" customHeight="1">
      <c r="B153" s="26">
        <v>24.666666666666703</v>
      </c>
      <c r="C153" s="373">
        <v>21.692817685241486</v>
      </c>
      <c r="D153" s="363">
        <v>148.00000000000023</v>
      </c>
      <c r="E153" s="365">
        <v>6883.7209302325709</v>
      </c>
      <c r="F153" s="367">
        <v>-2141.1983716827772</v>
      </c>
      <c r="G153" s="367">
        <v>148.00000000000028</v>
      </c>
      <c r="H153" s="368">
        <v>37000</v>
      </c>
      <c r="I153" s="367">
        <v>-28944.632864004721</v>
      </c>
      <c r="J153" s="384">
        <v>148</v>
      </c>
      <c r="K153" s="363">
        <v>8969.6969696969827</v>
      </c>
      <c r="L153" s="367">
        <v>4669.0284565849461</v>
      </c>
      <c r="M153" s="369">
        <v>148.00000000000023</v>
      </c>
      <c r="N153" s="363">
        <v>10206.896551724136</v>
      </c>
      <c r="O153" s="367">
        <v>-201340.1810119045</v>
      </c>
      <c r="P153" s="384">
        <v>147.99999999999997</v>
      </c>
      <c r="Q153" s="363">
        <v>10571.428571428554</v>
      </c>
      <c r="R153" s="367">
        <v>-96590.290796592715</v>
      </c>
      <c r="S153" s="384">
        <v>147.99999999999977</v>
      </c>
      <c r="T153" s="363">
        <v>5103.4482758620679</v>
      </c>
      <c r="U153" s="363">
        <v>3479.3541971779669</v>
      </c>
      <c r="V153" s="369">
        <v>147.99999999999997</v>
      </c>
      <c r="W153" s="363">
        <v>246666.66666666613</v>
      </c>
      <c r="X153" s="363">
        <v>7459.6979491401007</v>
      </c>
      <c r="Y153" s="369">
        <v>147.99999999999966</v>
      </c>
      <c r="Z153" s="367"/>
      <c r="AA153" s="367"/>
      <c r="AB153" s="367"/>
      <c r="AC153" s="367"/>
      <c r="AD153" s="367"/>
      <c r="AE153" s="367"/>
      <c r="AF153" s="367"/>
      <c r="AG153" s="367"/>
      <c r="AH153" s="367"/>
      <c r="AI153" s="367"/>
      <c r="AJ153" s="367"/>
      <c r="AK153" s="367"/>
      <c r="AL153" s="367"/>
      <c r="AM153" s="367"/>
      <c r="AN153" s="367"/>
      <c r="AO153" s="367"/>
      <c r="AP153" s="367"/>
      <c r="AQ153" s="367"/>
      <c r="AR153" s="367"/>
      <c r="AS153" s="367"/>
      <c r="AT153" s="367"/>
    </row>
    <row r="154" spans="2:46" ht="15" customHeight="1">
      <c r="B154" s="26">
        <v>24.833333333333371</v>
      </c>
      <c r="C154" s="373">
        <v>21.839277717294959</v>
      </c>
      <c r="D154" s="363">
        <v>149.00000000000026</v>
      </c>
      <c r="E154" s="365">
        <v>6930.232558139548</v>
      </c>
      <c r="F154" s="367">
        <v>-2179.2272223077612</v>
      </c>
      <c r="G154" s="367">
        <v>149.00000000000031</v>
      </c>
      <c r="H154" s="368">
        <v>37250</v>
      </c>
      <c r="I154" s="367">
        <v>-29417.58836350626</v>
      </c>
      <c r="J154" s="384">
        <v>149</v>
      </c>
      <c r="K154" s="363">
        <v>9030.3030303030428</v>
      </c>
      <c r="L154" s="367">
        <v>4682.540862563008</v>
      </c>
      <c r="M154" s="369">
        <v>149.00000000000023</v>
      </c>
      <c r="N154" s="363">
        <v>10275.862068965514</v>
      </c>
      <c r="O154" s="367">
        <v>-204089.12511862419</v>
      </c>
      <c r="P154" s="384">
        <v>148.99999999999997</v>
      </c>
      <c r="Q154" s="363">
        <v>10642.857142857125</v>
      </c>
      <c r="R154" s="367">
        <v>-97945.901571005554</v>
      </c>
      <c r="S154" s="384">
        <v>148.99999999999974</v>
      </c>
      <c r="T154" s="363">
        <v>5137.9310344827572</v>
      </c>
      <c r="U154" s="363">
        <v>3484.5816752550791</v>
      </c>
      <c r="V154" s="369">
        <v>148.99999999999997</v>
      </c>
      <c r="W154" s="363">
        <v>248333.33333333279</v>
      </c>
      <c r="X154" s="363">
        <v>7509.4214865382319</v>
      </c>
      <c r="Y154" s="369">
        <v>148.99999999999966</v>
      </c>
      <c r="Z154" s="367"/>
      <c r="AA154" s="367"/>
      <c r="AB154" s="367"/>
      <c r="AC154" s="367"/>
      <c r="AD154" s="367"/>
      <c r="AE154" s="367"/>
      <c r="AF154" s="367"/>
      <c r="AG154" s="367"/>
      <c r="AH154" s="367"/>
      <c r="AI154" s="367"/>
      <c r="AJ154" s="367"/>
      <c r="AK154" s="367"/>
      <c r="AL154" s="367"/>
      <c r="AM154" s="367"/>
      <c r="AN154" s="367"/>
      <c r="AO154" s="367"/>
      <c r="AP154" s="367"/>
      <c r="AQ154" s="367"/>
      <c r="AR154" s="367"/>
      <c r="AS154" s="367"/>
      <c r="AT154" s="367"/>
    </row>
    <row r="155" spans="2:46" ht="15" customHeight="1">
      <c r="B155" s="26">
        <v>25.000000000000039</v>
      </c>
      <c r="C155" s="373">
        <v>21.985736231758978</v>
      </c>
      <c r="D155" s="363">
        <v>150.00000000000026</v>
      </c>
      <c r="E155" s="365">
        <v>6976.7441860465251</v>
      </c>
      <c r="F155" s="367">
        <v>-2217.572331913409</v>
      </c>
      <c r="G155" s="367">
        <v>150.00000000000031</v>
      </c>
      <c r="H155" s="368">
        <v>37500</v>
      </c>
      <c r="I155" s="367">
        <v>-29894.267133555793</v>
      </c>
      <c r="J155" s="384">
        <v>150</v>
      </c>
      <c r="K155" s="363">
        <v>9090.9090909091028</v>
      </c>
      <c r="L155" s="367">
        <v>4695.8111868820979</v>
      </c>
      <c r="M155" s="369">
        <v>150.00000000000023</v>
      </c>
      <c r="N155" s="363">
        <v>10344.827586206893</v>
      </c>
      <c r="O155" s="367">
        <v>-206856.70731230034</v>
      </c>
      <c r="P155" s="384">
        <v>149.99999999999994</v>
      </c>
      <c r="Q155" s="363">
        <v>10714.285714285696</v>
      </c>
      <c r="R155" s="367">
        <v>-99310.948233665913</v>
      </c>
      <c r="S155" s="384">
        <v>149.99999999999974</v>
      </c>
      <c r="T155" s="363">
        <v>5172.4137931034466</v>
      </c>
      <c r="U155" s="363">
        <v>3489.5637617630127</v>
      </c>
      <c r="V155" s="369">
        <v>149.99999999999994</v>
      </c>
      <c r="W155" s="363">
        <v>249999.99999999945</v>
      </c>
      <c r="X155" s="363">
        <v>7559.135898740079</v>
      </c>
      <c r="Y155" s="369">
        <v>149.99999999999966</v>
      </c>
      <c r="Z155" s="367"/>
      <c r="AA155" s="367"/>
      <c r="AB155" s="367"/>
      <c r="AC155" s="367"/>
      <c r="AD155" s="367"/>
      <c r="AE155" s="367"/>
      <c r="AF155" s="367"/>
      <c r="AG155" s="367"/>
      <c r="AH155" s="367"/>
      <c r="AI155" s="367"/>
      <c r="AJ155" s="367"/>
      <c r="AK155" s="367"/>
      <c r="AL155" s="367"/>
      <c r="AM155" s="367"/>
      <c r="AN155" s="367"/>
      <c r="AO155" s="367"/>
      <c r="AP155" s="367"/>
      <c r="AQ155" s="367"/>
      <c r="AR155" s="367"/>
      <c r="AS155" s="367"/>
      <c r="AT155" s="367"/>
    </row>
    <row r="156" spans="2:46" ht="15" customHeight="1">
      <c r="B156" s="26">
        <v>25.166666666666707</v>
      </c>
      <c r="C156" s="373">
        <v>22.13219322863354</v>
      </c>
      <c r="D156" s="363">
        <v>151.00000000000026</v>
      </c>
      <c r="E156" s="365">
        <v>7023.2558139535022</v>
      </c>
      <c r="F156" s="367">
        <v>-2256.2337004997225</v>
      </c>
      <c r="G156" s="367">
        <v>151.00000000000031</v>
      </c>
      <c r="H156" s="368">
        <v>37750</v>
      </c>
      <c r="I156" s="367">
        <v>-30374.669174153325</v>
      </c>
      <c r="J156" s="384">
        <v>151</v>
      </c>
      <c r="K156" s="363">
        <v>9151.5151515151629</v>
      </c>
      <c r="L156" s="367">
        <v>4708.839429542214</v>
      </c>
      <c r="M156" s="369">
        <v>151.0000000000002</v>
      </c>
      <c r="N156" s="363">
        <v>10413.793103448272</v>
      </c>
      <c r="O156" s="367">
        <v>-209642.92759293303</v>
      </c>
      <c r="P156" s="384">
        <v>150.99999999999994</v>
      </c>
      <c r="Q156" s="363">
        <v>10785.714285714266</v>
      </c>
      <c r="R156" s="367">
        <v>-100685.43078457368</v>
      </c>
      <c r="S156" s="384">
        <v>150.99999999999972</v>
      </c>
      <c r="T156" s="363">
        <v>5206.8965517241359</v>
      </c>
      <c r="U156" s="363">
        <v>3494.3004567017674</v>
      </c>
      <c r="V156" s="369">
        <v>150.99999999999994</v>
      </c>
      <c r="W156" s="363">
        <v>251666.6666666661</v>
      </c>
      <c r="X156" s="363">
        <v>7608.8411857456422</v>
      </c>
      <c r="Y156" s="369">
        <v>150.99999999999966</v>
      </c>
      <c r="Z156" s="367"/>
      <c r="AA156" s="367"/>
      <c r="AB156" s="367"/>
      <c r="AC156" s="367"/>
      <c r="AD156" s="367"/>
      <c r="AE156" s="367"/>
      <c r="AF156" s="367"/>
      <c r="AG156" s="367"/>
      <c r="AH156" s="367"/>
      <c r="AI156" s="367"/>
      <c r="AJ156" s="367"/>
      <c r="AK156" s="367"/>
      <c r="AL156" s="367"/>
      <c r="AM156" s="367"/>
      <c r="AN156" s="367"/>
      <c r="AO156" s="367"/>
      <c r="AP156" s="367"/>
      <c r="AQ156" s="367"/>
      <c r="AR156" s="367"/>
      <c r="AS156" s="367"/>
      <c r="AT156" s="367"/>
    </row>
    <row r="157" spans="2:46" ht="15" customHeight="1">
      <c r="B157" s="26">
        <v>25.333333333333375</v>
      </c>
      <c r="C157" s="373">
        <v>22.278648707918645</v>
      </c>
      <c r="D157" s="363">
        <v>152.00000000000026</v>
      </c>
      <c r="E157" s="365">
        <v>7069.7674418604793</v>
      </c>
      <c r="F157" s="367">
        <v>-2295.2113280667013</v>
      </c>
      <c r="G157" s="367">
        <v>152.00000000000031</v>
      </c>
      <c r="H157" s="368">
        <v>38000</v>
      </c>
      <c r="I157" s="367">
        <v>-30858.794485298858</v>
      </c>
      <c r="J157" s="384">
        <v>152</v>
      </c>
      <c r="K157" s="363">
        <v>9212.1212121212229</v>
      </c>
      <c r="L157" s="367">
        <v>4721.6255905433582</v>
      </c>
      <c r="M157" s="369">
        <v>152.0000000000002</v>
      </c>
      <c r="N157" s="363">
        <v>10482.75862068965</v>
      </c>
      <c r="O157" s="367">
        <v>-212447.78596052231</v>
      </c>
      <c r="P157" s="384">
        <v>151.99999999999994</v>
      </c>
      <c r="Q157" s="363">
        <v>10857.142857142837</v>
      </c>
      <c r="R157" s="367">
        <v>-102069.34922372895</v>
      </c>
      <c r="S157" s="384">
        <v>151.99999999999972</v>
      </c>
      <c r="T157" s="363">
        <v>5241.3793103448252</v>
      </c>
      <c r="U157" s="363">
        <v>3498.7917600713427</v>
      </c>
      <c r="V157" s="369">
        <v>151.99999999999994</v>
      </c>
      <c r="W157" s="363">
        <v>253333.33333333276</v>
      </c>
      <c r="X157" s="363">
        <v>7658.5373475549241</v>
      </c>
      <c r="Y157" s="369">
        <v>151.99999999999966</v>
      </c>
      <c r="Z157" s="367"/>
      <c r="AA157" s="367"/>
      <c r="AB157" s="367"/>
      <c r="AC157" s="367"/>
      <c r="AD157" s="367"/>
      <c r="AE157" s="367"/>
      <c r="AF157" s="367"/>
      <c r="AG157" s="367"/>
      <c r="AH157" s="367"/>
      <c r="AI157" s="367"/>
      <c r="AJ157" s="367"/>
      <c r="AK157" s="367"/>
      <c r="AL157" s="367"/>
      <c r="AM157" s="367"/>
      <c r="AN157" s="367"/>
      <c r="AO157" s="367"/>
      <c r="AP157" s="367"/>
      <c r="AQ157" s="367"/>
      <c r="AR157" s="367"/>
      <c r="AS157" s="367"/>
      <c r="AT157" s="367"/>
    </row>
    <row r="158" spans="2:46" ht="15" customHeight="1">
      <c r="B158" s="26">
        <v>25.500000000000043</v>
      </c>
      <c r="C158" s="373">
        <v>22.425102669614301</v>
      </c>
      <c r="D158" s="363">
        <v>153.00000000000026</v>
      </c>
      <c r="E158" s="365">
        <v>7116.2790697674563</v>
      </c>
      <c r="F158" s="367">
        <v>-2334.5052146143457</v>
      </c>
      <c r="G158" s="367">
        <v>153.00000000000034</v>
      </c>
      <c r="H158" s="368">
        <v>38250</v>
      </c>
      <c r="I158" s="367">
        <v>-31346.643066992383</v>
      </c>
      <c r="J158" s="384">
        <v>153</v>
      </c>
      <c r="K158" s="363">
        <v>9272.727272727283</v>
      </c>
      <c r="L158" s="367">
        <v>4734.1696698855312</v>
      </c>
      <c r="M158" s="369">
        <v>153.0000000000002</v>
      </c>
      <c r="N158" s="363">
        <v>10551.724137931029</v>
      </c>
      <c r="O158" s="367">
        <v>-215271.28241506798</v>
      </c>
      <c r="P158" s="384">
        <v>152.99999999999991</v>
      </c>
      <c r="Q158" s="363">
        <v>10928.571428571408</v>
      </c>
      <c r="R158" s="367">
        <v>-103462.70355113165</v>
      </c>
      <c r="S158" s="384">
        <v>152.99999999999969</v>
      </c>
      <c r="T158" s="363">
        <v>5275.8620689655145</v>
      </c>
      <c r="U158" s="363">
        <v>3503.0376718717403</v>
      </c>
      <c r="V158" s="369">
        <v>152.99999999999991</v>
      </c>
      <c r="W158" s="363">
        <v>254999.99999999942</v>
      </c>
      <c r="X158" s="363">
        <v>7708.2243841679201</v>
      </c>
      <c r="Y158" s="369">
        <v>152.99999999999963</v>
      </c>
      <c r="Z158" s="367"/>
      <c r="AA158" s="367"/>
      <c r="AB158" s="367"/>
      <c r="AC158" s="367"/>
      <c r="AD158" s="367"/>
      <c r="AE158" s="367"/>
      <c r="AF158" s="367"/>
      <c r="AG158" s="367"/>
      <c r="AH158" s="367"/>
      <c r="AI158" s="367"/>
      <c r="AJ158" s="367"/>
      <c r="AK158" s="367"/>
      <c r="AL158" s="367"/>
      <c r="AM158" s="367"/>
      <c r="AN158" s="367"/>
      <c r="AO158" s="367"/>
      <c r="AP158" s="367"/>
      <c r="AQ158" s="367"/>
      <c r="AR158" s="367"/>
      <c r="AS158" s="367"/>
      <c r="AT158" s="367"/>
    </row>
    <row r="159" spans="2:46" ht="15" customHeight="1">
      <c r="B159" s="26">
        <v>25.66666666666671</v>
      </c>
      <c r="C159" s="373">
        <v>22.571555113720503</v>
      </c>
      <c r="D159" s="363">
        <v>154.00000000000028</v>
      </c>
      <c r="E159" s="365">
        <v>7162.7906976744334</v>
      </c>
      <c r="F159" s="367">
        <v>-2374.1153601426549</v>
      </c>
      <c r="G159" s="367">
        <v>154.00000000000034</v>
      </c>
      <c r="H159" s="368">
        <v>38500</v>
      </c>
      <c r="I159" s="367">
        <v>-31838.214919233909</v>
      </c>
      <c r="J159" s="384">
        <v>154</v>
      </c>
      <c r="K159" s="363">
        <v>9333.333333333343</v>
      </c>
      <c r="L159" s="367">
        <v>4746.4716675687305</v>
      </c>
      <c r="M159" s="369">
        <v>154.00000000000017</v>
      </c>
      <c r="N159" s="363">
        <v>10620.689655172408</v>
      </c>
      <c r="O159" s="367">
        <v>-218113.41695657029</v>
      </c>
      <c r="P159" s="384">
        <v>153.99999999999991</v>
      </c>
      <c r="Q159" s="363">
        <v>10999.999999999978</v>
      </c>
      <c r="R159" s="367">
        <v>-104865.49376678184</v>
      </c>
      <c r="S159" s="384">
        <v>153.99999999999969</v>
      </c>
      <c r="T159" s="363">
        <v>5310.3448275862038</v>
      </c>
      <c r="U159" s="363">
        <v>3507.0381921029584</v>
      </c>
      <c r="V159" s="369">
        <v>153.99999999999991</v>
      </c>
      <c r="W159" s="363">
        <v>256666.66666666607</v>
      </c>
      <c r="X159" s="363">
        <v>7757.9022955846358</v>
      </c>
      <c r="Y159" s="369">
        <v>153.99999999999963</v>
      </c>
      <c r="Z159" s="367"/>
      <c r="AA159" s="367"/>
      <c r="AB159" s="367"/>
      <c r="AC159" s="367"/>
      <c r="AD159" s="367"/>
      <c r="AE159" s="367"/>
      <c r="AF159" s="367"/>
      <c r="AG159" s="367"/>
      <c r="AH159" s="367"/>
      <c r="AI159" s="367"/>
      <c r="AJ159" s="367"/>
      <c r="AK159" s="367"/>
      <c r="AL159" s="367"/>
      <c r="AM159" s="367"/>
      <c r="AN159" s="367"/>
      <c r="AO159" s="367"/>
      <c r="AP159" s="367"/>
      <c r="AQ159" s="367"/>
      <c r="AR159" s="367"/>
      <c r="AS159" s="367"/>
      <c r="AT159" s="367"/>
    </row>
    <row r="160" spans="2:46" ht="15" customHeight="1">
      <c r="B160" s="26">
        <v>25.833333333333378</v>
      </c>
      <c r="C160" s="373">
        <v>22.718006040237245</v>
      </c>
      <c r="D160" s="363">
        <v>155.00000000000028</v>
      </c>
      <c r="E160" s="365">
        <v>7209.3023255814105</v>
      </c>
      <c r="F160" s="367">
        <v>-2414.0417646516294</v>
      </c>
      <c r="G160" s="367">
        <v>155.00000000000034</v>
      </c>
      <c r="H160" s="368">
        <v>38750</v>
      </c>
      <c r="I160" s="367">
        <v>-32333.510042023434</v>
      </c>
      <c r="J160" s="384">
        <v>155</v>
      </c>
      <c r="K160" s="363">
        <v>9393.9393939394031</v>
      </c>
      <c r="L160" s="367">
        <v>4758.5315835929559</v>
      </c>
      <c r="M160" s="369">
        <v>155.00000000000017</v>
      </c>
      <c r="N160" s="363">
        <v>10689.655172413786</v>
      </c>
      <c r="O160" s="367">
        <v>-220974.189585029</v>
      </c>
      <c r="P160" s="384">
        <v>154.99999999999989</v>
      </c>
      <c r="Q160" s="363">
        <v>11071.428571428549</v>
      </c>
      <c r="R160" s="367">
        <v>-106277.7198706795</v>
      </c>
      <c r="S160" s="384">
        <v>154.99999999999969</v>
      </c>
      <c r="T160" s="363">
        <v>5344.8275862068931</v>
      </c>
      <c r="U160" s="363">
        <v>3510.7933207649976</v>
      </c>
      <c r="V160" s="369">
        <v>154.99999999999989</v>
      </c>
      <c r="W160" s="363">
        <v>258333.33333333273</v>
      </c>
      <c r="X160" s="363">
        <v>7807.5710818050675</v>
      </c>
      <c r="Y160" s="369">
        <v>154.99999999999963</v>
      </c>
      <c r="Z160" s="367"/>
      <c r="AA160" s="367"/>
      <c r="AB160" s="367"/>
      <c r="AC160" s="367"/>
      <c r="AD160" s="367"/>
      <c r="AE160" s="367"/>
      <c r="AF160" s="367"/>
      <c r="AG160" s="367"/>
      <c r="AH160" s="367"/>
      <c r="AI160" s="367"/>
      <c r="AJ160" s="367"/>
      <c r="AK160" s="367"/>
      <c r="AL160" s="367"/>
      <c r="AM160" s="367"/>
      <c r="AN160" s="367"/>
      <c r="AO160" s="367"/>
      <c r="AP160" s="367"/>
      <c r="AQ160" s="367"/>
      <c r="AR160" s="367"/>
      <c r="AS160" s="367"/>
      <c r="AT160" s="367"/>
    </row>
    <row r="161" spans="2:46" ht="15" customHeight="1">
      <c r="B161" s="26">
        <v>26.000000000000046</v>
      </c>
      <c r="C161" s="373">
        <v>22.864455449164534</v>
      </c>
      <c r="D161" s="363">
        <v>156.00000000000028</v>
      </c>
      <c r="E161" s="365">
        <v>7255.8139534883876</v>
      </c>
      <c r="F161" s="367">
        <v>-2454.2844281412686</v>
      </c>
      <c r="G161" s="367">
        <v>156.00000000000034</v>
      </c>
      <c r="H161" s="368">
        <v>39000</v>
      </c>
      <c r="I161" s="367">
        <v>-32832.528435360953</v>
      </c>
      <c r="J161" s="384">
        <v>156</v>
      </c>
      <c r="K161" s="363">
        <v>9454.5454545454631</v>
      </c>
      <c r="L161" s="367">
        <v>4770.3494179582103</v>
      </c>
      <c r="M161" s="369">
        <v>156.00000000000017</v>
      </c>
      <c r="N161" s="363">
        <v>10758.620689655165</v>
      </c>
      <c r="O161" s="367">
        <v>-223853.60030044432</v>
      </c>
      <c r="P161" s="384">
        <v>155.99999999999989</v>
      </c>
      <c r="Q161" s="363">
        <v>11142.857142857119</v>
      </c>
      <c r="R161" s="367">
        <v>-107699.38186282459</v>
      </c>
      <c r="S161" s="384">
        <v>155.99999999999966</v>
      </c>
      <c r="T161" s="363">
        <v>5379.3103448275824</v>
      </c>
      <c r="U161" s="363">
        <v>3514.3030578578591</v>
      </c>
      <c r="V161" s="369">
        <v>155.99999999999989</v>
      </c>
      <c r="W161" s="363">
        <v>259999.99999999939</v>
      </c>
      <c r="X161" s="363">
        <v>7857.230742829217</v>
      </c>
      <c r="Y161" s="369">
        <v>155.99999999999963</v>
      </c>
      <c r="Z161" s="367"/>
      <c r="AA161" s="367"/>
      <c r="AB161" s="367"/>
      <c r="AC161" s="367"/>
      <c r="AD161" s="367"/>
      <c r="AE161" s="367"/>
      <c r="AF161" s="367"/>
      <c r="AG161" s="367"/>
      <c r="AH161" s="367"/>
      <c r="AI161" s="367"/>
      <c r="AJ161" s="367"/>
      <c r="AK161" s="367"/>
      <c r="AL161" s="367"/>
      <c r="AM161" s="367"/>
      <c r="AN161" s="367"/>
      <c r="AO161" s="367"/>
      <c r="AP161" s="367"/>
      <c r="AQ161" s="367"/>
      <c r="AR161" s="367"/>
      <c r="AS161" s="367"/>
      <c r="AT161" s="367"/>
    </row>
    <row r="162" spans="2:46" ht="15" customHeight="1">
      <c r="B162" s="26">
        <v>26.166666666666714</v>
      </c>
      <c r="C162" s="373">
        <v>23.01090334050237</v>
      </c>
      <c r="D162" s="363">
        <v>157.00000000000028</v>
      </c>
      <c r="E162" s="365">
        <v>7302.3255813953647</v>
      </c>
      <c r="F162" s="367">
        <v>-2494.8433506115734</v>
      </c>
      <c r="G162" s="367">
        <v>157.00000000000034</v>
      </c>
      <c r="H162" s="368">
        <v>39250</v>
      </c>
      <c r="I162" s="367">
        <v>-33335.270099246474</v>
      </c>
      <c r="J162" s="384">
        <v>157</v>
      </c>
      <c r="K162" s="363">
        <v>9515.1515151515232</v>
      </c>
      <c r="L162" s="367">
        <v>4781.9251706644918</v>
      </c>
      <c r="M162" s="369">
        <v>157.00000000000014</v>
      </c>
      <c r="N162" s="363">
        <v>10827.586206896543</v>
      </c>
      <c r="O162" s="367">
        <v>-226751.64910281621</v>
      </c>
      <c r="P162" s="384">
        <v>156.99999999999989</v>
      </c>
      <c r="Q162" s="363">
        <v>11214.28571428569</v>
      </c>
      <c r="R162" s="367">
        <v>-109130.47974321718</v>
      </c>
      <c r="S162" s="384">
        <v>156.99999999999966</v>
      </c>
      <c r="T162" s="363">
        <v>5413.7931034482717</v>
      </c>
      <c r="U162" s="363">
        <v>3517.5674033815412</v>
      </c>
      <c r="V162" s="369">
        <v>156.99999999999989</v>
      </c>
      <c r="W162" s="363">
        <v>261666.66666666605</v>
      </c>
      <c r="X162" s="363">
        <v>7906.8812786570816</v>
      </c>
      <c r="Y162" s="369">
        <v>156.9999999999996</v>
      </c>
      <c r="Z162" s="367"/>
      <c r="AA162" s="367"/>
      <c r="AB162" s="367"/>
      <c r="AC162" s="367"/>
      <c r="AD162" s="367"/>
      <c r="AE162" s="367"/>
      <c r="AF162" s="367"/>
      <c r="AG162" s="367"/>
      <c r="AH162" s="367"/>
      <c r="AI162" s="367"/>
      <c r="AJ162" s="367"/>
      <c r="AK162" s="367"/>
      <c r="AL162" s="367"/>
      <c r="AM162" s="367"/>
      <c r="AN162" s="367"/>
      <c r="AO162" s="367"/>
      <c r="AP162" s="367"/>
      <c r="AQ162" s="367"/>
      <c r="AR162" s="367"/>
      <c r="AS162" s="367"/>
      <c r="AT162" s="367"/>
    </row>
    <row r="163" spans="2:46" ht="15" customHeight="1">
      <c r="B163" s="26">
        <v>26.333333333333382</v>
      </c>
      <c r="C163" s="373">
        <v>23.157349714250749</v>
      </c>
      <c r="D163" s="363">
        <v>158.00000000000031</v>
      </c>
      <c r="E163" s="365">
        <v>7348.8372093023418</v>
      </c>
      <c r="F163" s="367">
        <v>-2535.7185320625445</v>
      </c>
      <c r="G163" s="367">
        <v>158.00000000000037</v>
      </c>
      <c r="H163" s="368">
        <v>39500</v>
      </c>
      <c r="I163" s="367">
        <v>-33841.735033679994</v>
      </c>
      <c r="J163" s="384">
        <v>158</v>
      </c>
      <c r="K163" s="363">
        <v>9575.7575757575833</v>
      </c>
      <c r="L163" s="367">
        <v>4793.2588417118004</v>
      </c>
      <c r="M163" s="369">
        <v>158.00000000000014</v>
      </c>
      <c r="N163" s="363">
        <v>10896.551724137922</v>
      </c>
      <c r="O163" s="367">
        <v>-229668.33599214448</v>
      </c>
      <c r="P163" s="384">
        <v>157.99999999999986</v>
      </c>
      <c r="Q163" s="363">
        <v>11285.714285714261</v>
      </c>
      <c r="R163" s="367">
        <v>-110571.01351185716</v>
      </c>
      <c r="S163" s="384">
        <v>157.99999999999963</v>
      </c>
      <c r="T163" s="363">
        <v>5448.275862068961</v>
      </c>
      <c r="U163" s="363">
        <v>3520.5863573360443</v>
      </c>
      <c r="V163" s="369">
        <v>157.99999999999986</v>
      </c>
      <c r="W163" s="363">
        <v>263333.33333333273</v>
      </c>
      <c r="X163" s="363">
        <v>7956.5226892886649</v>
      </c>
      <c r="Y163" s="369">
        <v>157.99999999999963</v>
      </c>
      <c r="Z163" s="367"/>
      <c r="AA163" s="367"/>
      <c r="AB163" s="367"/>
      <c r="AC163" s="367"/>
      <c r="AD163" s="367"/>
      <c r="AE163" s="367"/>
      <c r="AF163" s="367"/>
      <c r="AG163" s="367"/>
      <c r="AH163" s="367"/>
      <c r="AI163" s="367"/>
      <c r="AJ163" s="367"/>
      <c r="AK163" s="367"/>
      <c r="AL163" s="367"/>
      <c r="AM163" s="367"/>
      <c r="AN163" s="367"/>
      <c r="AO163" s="367"/>
      <c r="AP163" s="367"/>
      <c r="AQ163" s="367"/>
      <c r="AR163" s="367"/>
      <c r="AS163" s="367"/>
      <c r="AT163" s="367"/>
    </row>
    <row r="164" spans="2:46" ht="15" customHeight="1">
      <c r="B164" s="26">
        <v>26.50000000000005</v>
      </c>
      <c r="C164" s="373">
        <v>23.303794570409678</v>
      </c>
      <c r="D164" s="363">
        <v>159.00000000000031</v>
      </c>
      <c r="E164" s="365">
        <v>7395.3488372093188</v>
      </c>
      <c r="F164" s="367">
        <v>-2576.9099724941798</v>
      </c>
      <c r="G164" s="367">
        <v>159.00000000000037</v>
      </c>
      <c r="H164" s="368">
        <v>39750</v>
      </c>
      <c r="I164" s="367">
        <v>-34351.923238661504</v>
      </c>
      <c r="J164" s="384">
        <v>159</v>
      </c>
      <c r="K164" s="363">
        <v>9636.3636363636433</v>
      </c>
      <c r="L164" s="367">
        <v>4804.3504311001361</v>
      </c>
      <c r="M164" s="369">
        <v>159.00000000000011</v>
      </c>
      <c r="N164" s="363">
        <v>10965.517241379301</v>
      </c>
      <c r="O164" s="367">
        <v>-232603.66096842941</v>
      </c>
      <c r="P164" s="384">
        <v>158.99999999999986</v>
      </c>
      <c r="Q164" s="363">
        <v>11357.142857142831</v>
      </c>
      <c r="R164" s="367">
        <v>-112020.98316874469</v>
      </c>
      <c r="S164" s="384">
        <v>158.99999999999963</v>
      </c>
      <c r="T164" s="363">
        <v>5482.7586206896503</v>
      </c>
      <c r="U164" s="363">
        <v>3523.3599197213684</v>
      </c>
      <c r="V164" s="369">
        <v>158.99999999999986</v>
      </c>
      <c r="W164" s="363">
        <v>264999.99999999942</v>
      </c>
      <c r="X164" s="363">
        <v>8006.1549747239642</v>
      </c>
      <c r="Y164" s="369">
        <v>158.99999999999963</v>
      </c>
      <c r="Z164" s="367"/>
      <c r="AA164" s="367"/>
      <c r="AB164" s="367"/>
      <c r="AC164" s="367"/>
      <c r="AD164" s="367"/>
      <c r="AE164" s="367"/>
      <c r="AF164" s="367"/>
      <c r="AG164" s="367"/>
      <c r="AH164" s="367"/>
      <c r="AI164" s="367"/>
      <c r="AJ164" s="367"/>
      <c r="AK164" s="367"/>
      <c r="AL164" s="367"/>
      <c r="AM164" s="367"/>
      <c r="AN164" s="367"/>
      <c r="AO164" s="367"/>
      <c r="AP164" s="367"/>
      <c r="AQ164" s="367"/>
      <c r="AR164" s="367"/>
      <c r="AS164" s="367"/>
      <c r="AT164" s="367"/>
    </row>
    <row r="165" spans="2:46" ht="15" customHeight="1">
      <c r="B165" s="26">
        <v>26.666666666666718</v>
      </c>
      <c r="C165" s="373">
        <v>23.450237908979148</v>
      </c>
      <c r="D165" s="363">
        <v>160.00000000000031</v>
      </c>
      <c r="E165" s="365">
        <v>7441.8604651162959</v>
      </c>
      <c r="F165" s="367">
        <v>-2618.4176719064799</v>
      </c>
      <c r="G165" s="367">
        <v>160.00000000000037</v>
      </c>
      <c r="H165" s="368">
        <v>40000</v>
      </c>
      <c r="I165" s="367">
        <v>-34865.834714191013</v>
      </c>
      <c r="J165" s="384">
        <v>160</v>
      </c>
      <c r="K165" s="363">
        <v>9696.9696969697034</v>
      </c>
      <c r="L165" s="367">
        <v>4815.1999388294998</v>
      </c>
      <c r="M165" s="369">
        <v>160.00000000000011</v>
      </c>
      <c r="N165" s="363">
        <v>11034.482758620679</v>
      </c>
      <c r="O165" s="367">
        <v>-235557.6240316708</v>
      </c>
      <c r="P165" s="384">
        <v>159.99999999999986</v>
      </c>
      <c r="Q165" s="363">
        <v>11428.571428571402</v>
      </c>
      <c r="R165" s="367">
        <v>-113480.3887138796</v>
      </c>
      <c r="S165" s="384">
        <v>159.9999999999996</v>
      </c>
      <c r="T165" s="363">
        <v>5517.2413793103397</v>
      </c>
      <c r="U165" s="363">
        <v>3525.8880905375145</v>
      </c>
      <c r="V165" s="369">
        <v>159.99999999999986</v>
      </c>
      <c r="W165" s="363">
        <v>266666.6666666661</v>
      </c>
      <c r="X165" s="363">
        <v>8055.7781349629813</v>
      </c>
      <c r="Y165" s="369">
        <v>159.99999999999963</v>
      </c>
      <c r="Z165" s="367"/>
      <c r="AA165" s="367"/>
      <c r="AB165" s="367"/>
      <c r="AC165" s="367"/>
      <c r="AD165" s="367"/>
      <c r="AE165" s="367"/>
      <c r="AF165" s="367"/>
      <c r="AG165" s="367"/>
      <c r="AH165" s="367"/>
      <c r="AI165" s="367"/>
      <c r="AJ165" s="367"/>
      <c r="AK165" s="367"/>
      <c r="AL165" s="367"/>
      <c r="AM165" s="367"/>
      <c r="AN165" s="367"/>
      <c r="AO165" s="367"/>
      <c r="AP165" s="367"/>
      <c r="AQ165" s="367"/>
      <c r="AR165" s="367"/>
      <c r="AS165" s="367"/>
      <c r="AT165" s="367"/>
    </row>
    <row r="166" spans="2:46" ht="15" customHeight="1">
      <c r="B166" s="26">
        <v>26.833333333333385</v>
      </c>
      <c r="C166" s="373">
        <v>23.59667972995916</v>
      </c>
      <c r="D166" s="363">
        <v>161.00000000000031</v>
      </c>
      <c r="E166" s="365">
        <v>7488.372093023273</v>
      </c>
      <c r="F166" s="367">
        <v>-2660.2416302994452</v>
      </c>
      <c r="G166" s="367">
        <v>161.00000000000037</v>
      </c>
      <c r="H166" s="368">
        <v>40250</v>
      </c>
      <c r="I166" s="367">
        <v>-35383.469460268519</v>
      </c>
      <c r="J166" s="384">
        <v>161</v>
      </c>
      <c r="K166" s="363">
        <v>9757.5757575757634</v>
      </c>
      <c r="L166" s="367">
        <v>4825.8073648998916</v>
      </c>
      <c r="M166" s="369">
        <v>161.00000000000011</v>
      </c>
      <c r="N166" s="363">
        <v>11103.448275862058</v>
      </c>
      <c r="O166" s="367">
        <v>-238530.22518186871</v>
      </c>
      <c r="P166" s="384">
        <v>160.99999999999983</v>
      </c>
      <c r="Q166" s="363">
        <v>11499.999999999973</v>
      </c>
      <c r="R166" s="367">
        <v>-114949.23014726202</v>
      </c>
      <c r="S166" s="384">
        <v>160.9999999999996</v>
      </c>
      <c r="T166" s="363">
        <v>5551.724137931029</v>
      </c>
      <c r="U166" s="363">
        <v>3528.1708697844815</v>
      </c>
      <c r="V166" s="369">
        <v>160.99999999999983</v>
      </c>
      <c r="W166" s="363">
        <v>268333.33333333279</v>
      </c>
      <c r="X166" s="363">
        <v>8105.3921700057163</v>
      </c>
      <c r="Y166" s="369">
        <v>160.99999999999966</v>
      </c>
      <c r="Z166" s="367"/>
      <c r="AA166" s="367"/>
      <c r="AB166" s="367"/>
      <c r="AC166" s="367"/>
      <c r="AD166" s="367"/>
      <c r="AE166" s="367"/>
      <c r="AF166" s="367"/>
      <c r="AG166" s="367"/>
      <c r="AH166" s="367"/>
      <c r="AI166" s="367"/>
      <c r="AJ166" s="367"/>
      <c r="AK166" s="367"/>
      <c r="AL166" s="367"/>
      <c r="AM166" s="367"/>
      <c r="AN166" s="367"/>
      <c r="AO166" s="367"/>
      <c r="AP166" s="367"/>
      <c r="AQ166" s="367"/>
      <c r="AR166" s="367"/>
      <c r="AS166" s="367"/>
      <c r="AT166" s="367"/>
    </row>
    <row r="167" spans="2:46" ht="15" customHeight="1">
      <c r="B167" s="26">
        <v>27.000000000000053</v>
      </c>
      <c r="C167" s="373">
        <v>23.743120033349722</v>
      </c>
      <c r="D167" s="363">
        <v>162.00000000000031</v>
      </c>
      <c r="E167" s="365">
        <v>7534.8837209302501</v>
      </c>
      <c r="F167" s="367">
        <v>-2702.3818476730776</v>
      </c>
      <c r="G167" s="367">
        <v>162.0000000000004</v>
      </c>
      <c r="H167" s="368">
        <v>40500</v>
      </c>
      <c r="I167" s="367">
        <v>-35904.827476894032</v>
      </c>
      <c r="J167" s="384">
        <v>162</v>
      </c>
      <c r="K167" s="363">
        <v>9818.1818181818235</v>
      </c>
      <c r="L167" s="367">
        <v>4836.1727093113095</v>
      </c>
      <c r="M167" s="369">
        <v>162.00000000000009</v>
      </c>
      <c r="N167" s="363">
        <v>11172.413793103437</v>
      </c>
      <c r="O167" s="367">
        <v>-241521.46441902313</v>
      </c>
      <c r="P167" s="384">
        <v>161.99999999999983</v>
      </c>
      <c r="Q167" s="363">
        <v>11571.428571428543</v>
      </c>
      <c r="R167" s="367">
        <v>-116427.50746889196</v>
      </c>
      <c r="S167" s="384">
        <v>161.99999999999963</v>
      </c>
      <c r="T167" s="363">
        <v>5586.2068965517183</v>
      </c>
      <c r="U167" s="363">
        <v>3530.2082574622696</v>
      </c>
      <c r="V167" s="369">
        <v>161.99999999999983</v>
      </c>
      <c r="W167" s="363">
        <v>269999.99999999948</v>
      </c>
      <c r="X167" s="363">
        <v>8154.9970798521672</v>
      </c>
      <c r="Y167" s="369">
        <v>161.99999999999966</v>
      </c>
      <c r="Z167" s="367"/>
      <c r="AA167" s="367"/>
      <c r="AB167" s="367"/>
      <c r="AC167" s="367"/>
      <c r="AD167" s="367"/>
      <c r="AE167" s="367"/>
      <c r="AF167" s="367"/>
      <c r="AG167" s="367"/>
      <c r="AH167" s="367"/>
      <c r="AI167" s="367"/>
      <c r="AJ167" s="367"/>
      <c r="AK167" s="367"/>
      <c r="AL167" s="367"/>
      <c r="AM167" s="367"/>
      <c r="AN167" s="367"/>
      <c r="AO167" s="367"/>
      <c r="AP167" s="367"/>
      <c r="AQ167" s="367"/>
      <c r="AR167" s="367"/>
      <c r="AS167" s="367"/>
      <c r="AT167" s="367"/>
    </row>
    <row r="168" spans="2:46" ht="15" customHeight="1">
      <c r="B168" s="26">
        <v>27.166666666666721</v>
      </c>
      <c r="C168" s="373">
        <v>23.889558819150832</v>
      </c>
      <c r="D168" s="363">
        <v>163.00000000000034</v>
      </c>
      <c r="E168" s="365">
        <v>7581.3953488372272</v>
      </c>
      <c r="F168" s="367">
        <v>-2744.8383240273733</v>
      </c>
      <c r="G168" s="367">
        <v>163.0000000000004</v>
      </c>
      <c r="H168" s="368">
        <v>40750</v>
      </c>
      <c r="I168" s="367">
        <v>-36429.908764067543</v>
      </c>
      <c r="J168" s="384">
        <v>163</v>
      </c>
      <c r="K168" s="363">
        <v>9878.7878787878835</v>
      </c>
      <c r="L168" s="367">
        <v>4846.2959720637555</v>
      </c>
      <c r="M168" s="369">
        <v>163.00000000000009</v>
      </c>
      <c r="N168" s="363">
        <v>11241.379310344815</v>
      </c>
      <c r="O168" s="367">
        <v>-244531.34174313402</v>
      </c>
      <c r="P168" s="384">
        <v>162.9999999999998</v>
      </c>
      <c r="Q168" s="363">
        <v>11642.857142857114</v>
      </c>
      <c r="R168" s="367">
        <v>-117915.22067876927</v>
      </c>
      <c r="S168" s="384">
        <v>162.9999999999996</v>
      </c>
      <c r="T168" s="363">
        <v>5620.6896551724076</v>
      </c>
      <c r="U168" s="363">
        <v>3532.0002535708786</v>
      </c>
      <c r="V168" s="369">
        <v>162.9999999999998</v>
      </c>
      <c r="W168" s="363">
        <v>271666.66666666616</v>
      </c>
      <c r="X168" s="363">
        <v>8204.5928645023359</v>
      </c>
      <c r="Y168" s="369">
        <v>162.99999999999969</v>
      </c>
      <c r="Z168" s="367"/>
      <c r="AA168" s="367"/>
      <c r="AB168" s="367"/>
      <c r="AC168" s="367"/>
      <c r="AD168" s="367"/>
      <c r="AE168" s="367"/>
      <c r="AF168" s="367"/>
      <c r="AG168" s="367"/>
      <c r="AH168" s="367"/>
      <c r="AI168" s="367"/>
      <c r="AJ168" s="367"/>
      <c r="AK168" s="367"/>
      <c r="AL168" s="367"/>
      <c r="AM168" s="367"/>
      <c r="AN168" s="367"/>
      <c r="AO168" s="367"/>
      <c r="AP168" s="367"/>
      <c r="AQ168" s="367"/>
      <c r="AR168" s="367"/>
      <c r="AS168" s="367"/>
      <c r="AT168" s="367"/>
    </row>
    <row r="169" spans="2:46" ht="15" customHeight="1">
      <c r="B169" s="26">
        <v>27.333333333333389</v>
      </c>
      <c r="C169" s="373">
        <v>24.035996087362481</v>
      </c>
      <c r="D169" s="363">
        <v>164.00000000000034</v>
      </c>
      <c r="E169" s="365">
        <v>7627.9069767442043</v>
      </c>
      <c r="F169" s="367">
        <v>-2787.6110593623343</v>
      </c>
      <c r="G169" s="367">
        <v>164.0000000000004</v>
      </c>
      <c r="H169" s="368">
        <v>41000</v>
      </c>
      <c r="I169" s="367">
        <v>-36958.713321789022</v>
      </c>
      <c r="J169" s="384">
        <v>163.99999999999997</v>
      </c>
      <c r="K169" s="363">
        <v>9939.3939393939436</v>
      </c>
      <c r="L169" s="367">
        <v>4856.1771531572294</v>
      </c>
      <c r="M169" s="369">
        <v>164.00000000000009</v>
      </c>
      <c r="N169" s="363">
        <v>11310.344827586194</v>
      </c>
      <c r="O169" s="367">
        <v>-247559.85715420157</v>
      </c>
      <c r="P169" s="384">
        <v>163.9999999999998</v>
      </c>
      <c r="Q169" s="363">
        <v>11714.285714285685</v>
      </c>
      <c r="R169" s="367">
        <v>-119412.36977689408</v>
      </c>
      <c r="S169" s="384">
        <v>163.9999999999996</v>
      </c>
      <c r="T169" s="363">
        <v>5655.1724137930969</v>
      </c>
      <c r="U169" s="363">
        <v>3533.5468581103096</v>
      </c>
      <c r="V169" s="369">
        <v>163.9999999999998</v>
      </c>
      <c r="W169" s="363">
        <v>273333.33333333285</v>
      </c>
      <c r="X169" s="363">
        <v>8254.1795239562216</v>
      </c>
      <c r="Y169" s="369">
        <v>163.99999999999972</v>
      </c>
      <c r="Z169" s="367"/>
      <c r="AA169" s="367"/>
      <c r="AB169" s="367"/>
      <c r="AC169" s="367"/>
      <c r="AD169" s="367"/>
      <c r="AE169" s="367"/>
      <c r="AF169" s="367"/>
      <c r="AG169" s="367"/>
      <c r="AH169" s="367"/>
      <c r="AI169" s="367"/>
      <c r="AJ169" s="367"/>
      <c r="AK169" s="367"/>
      <c r="AL169" s="367"/>
      <c r="AM169" s="367"/>
      <c r="AN169" s="367"/>
      <c r="AO169" s="367"/>
      <c r="AP169" s="367"/>
      <c r="AQ169" s="367"/>
      <c r="AR169" s="367"/>
      <c r="AS169" s="367"/>
      <c r="AT169" s="367"/>
    </row>
    <row r="170" spans="2:46" ht="15" customHeight="1">
      <c r="B170" s="26">
        <v>27.500000000000057</v>
      </c>
      <c r="C170" s="373">
        <v>24.182431837984677</v>
      </c>
      <c r="D170" s="363">
        <v>165.00000000000034</v>
      </c>
      <c r="E170" s="365">
        <v>7674.4186046511813</v>
      </c>
      <c r="F170" s="367">
        <v>-2830.700053677961</v>
      </c>
      <c r="G170" s="367">
        <v>165.0000000000004</v>
      </c>
      <c r="H170" s="368">
        <v>41250</v>
      </c>
      <c r="I170" s="367">
        <v>-37491.241150058522</v>
      </c>
      <c r="J170" s="384">
        <v>164.99999999999997</v>
      </c>
      <c r="K170" s="363">
        <v>10000.000000000004</v>
      </c>
      <c r="L170" s="367">
        <v>4865.8162525917296</v>
      </c>
      <c r="M170" s="369">
        <v>165.00000000000006</v>
      </c>
      <c r="N170" s="363">
        <v>11379.310344827572</v>
      </c>
      <c r="O170" s="367">
        <v>-250607.01065222555</v>
      </c>
      <c r="P170" s="384">
        <v>164.9999999999998</v>
      </c>
      <c r="Q170" s="363">
        <v>11785.714285714255</v>
      </c>
      <c r="R170" s="367">
        <v>-120918.95476326633</v>
      </c>
      <c r="S170" s="384">
        <v>164.99999999999957</v>
      </c>
      <c r="T170" s="363">
        <v>5689.6551724137862</v>
      </c>
      <c r="U170" s="363">
        <v>3534.8480710805611</v>
      </c>
      <c r="V170" s="369">
        <v>164.9999999999998</v>
      </c>
      <c r="W170" s="363">
        <v>274999.99999999953</v>
      </c>
      <c r="X170" s="363">
        <v>8303.7570582138233</v>
      </c>
      <c r="Y170" s="369">
        <v>164.99999999999972</v>
      </c>
      <c r="Z170" s="367"/>
      <c r="AA170" s="367"/>
      <c r="AB170" s="367"/>
      <c r="AC170" s="367"/>
      <c r="AD170" s="367"/>
      <c r="AE170" s="367"/>
      <c r="AF170" s="367"/>
      <c r="AG170" s="367"/>
      <c r="AH170" s="367"/>
      <c r="AI170" s="367"/>
      <c r="AJ170" s="367"/>
      <c r="AK170" s="367"/>
      <c r="AL170" s="367"/>
      <c r="AM170" s="367"/>
      <c r="AN170" s="367"/>
      <c r="AO170" s="367"/>
      <c r="AP170" s="367"/>
      <c r="AQ170" s="367"/>
      <c r="AR170" s="367"/>
      <c r="AS170" s="367"/>
      <c r="AT170" s="367"/>
    </row>
    <row r="171" spans="2:46" ht="15" customHeight="1">
      <c r="B171" s="26">
        <v>27.666666666666725</v>
      </c>
      <c r="C171" s="373">
        <v>24.328866071017416</v>
      </c>
      <c r="D171" s="363">
        <v>166.00000000000034</v>
      </c>
      <c r="E171" s="365">
        <v>7720.9302325581584</v>
      </c>
      <c r="F171" s="367">
        <v>-2874.1053069742534</v>
      </c>
      <c r="G171" s="367">
        <v>166.00000000000043</v>
      </c>
      <c r="H171" s="368">
        <v>41500</v>
      </c>
      <c r="I171" s="367">
        <v>-38027.49224887602</v>
      </c>
      <c r="J171" s="384">
        <v>165.99999999999997</v>
      </c>
      <c r="K171" s="363">
        <v>10060.606060606064</v>
      </c>
      <c r="L171" s="367">
        <v>4875.2132703672578</v>
      </c>
      <c r="M171" s="369">
        <v>166.00000000000006</v>
      </c>
      <c r="N171" s="363">
        <v>11448.275862068951</v>
      </c>
      <c r="O171" s="367">
        <v>-253672.80223720605</v>
      </c>
      <c r="P171" s="384">
        <v>165.99999999999977</v>
      </c>
      <c r="Q171" s="363">
        <v>11857.142857142826</v>
      </c>
      <c r="R171" s="367">
        <v>-122434.97563788606</v>
      </c>
      <c r="S171" s="384">
        <v>165.99999999999957</v>
      </c>
      <c r="T171" s="363">
        <v>5724.1379310344755</v>
      </c>
      <c r="U171" s="363">
        <v>3535.9038924816336</v>
      </c>
      <c r="V171" s="369">
        <v>165.99999999999977</v>
      </c>
      <c r="W171" s="363">
        <v>276666.66666666622</v>
      </c>
      <c r="X171" s="363">
        <v>8353.3254672751427</v>
      </c>
      <c r="Y171" s="369">
        <v>165.99999999999974</v>
      </c>
      <c r="Z171" s="367"/>
      <c r="AA171" s="367"/>
      <c r="AB171" s="367"/>
      <c r="AC171" s="367"/>
      <c r="AD171" s="367"/>
      <c r="AE171" s="367"/>
      <c r="AF171" s="367"/>
      <c r="AG171" s="367"/>
      <c r="AH171" s="367"/>
      <c r="AI171" s="367"/>
      <c r="AJ171" s="367"/>
      <c r="AK171" s="367"/>
      <c r="AL171" s="367"/>
      <c r="AM171" s="367"/>
      <c r="AN171" s="367"/>
      <c r="AO171" s="367"/>
      <c r="AP171" s="367"/>
      <c r="AQ171" s="367"/>
      <c r="AR171" s="367"/>
      <c r="AS171" s="367"/>
      <c r="AT171" s="367"/>
    </row>
    <row r="172" spans="2:46" ht="15" customHeight="1">
      <c r="B172" s="26">
        <v>27.833333333333393</v>
      </c>
      <c r="C172" s="373">
        <v>24.475298786460709</v>
      </c>
      <c r="D172" s="363">
        <v>167.00000000000037</v>
      </c>
      <c r="E172" s="365">
        <v>7767.4418604651355</v>
      </c>
      <c r="F172" s="367">
        <v>-2917.8268192512105</v>
      </c>
      <c r="G172" s="367">
        <v>167.00000000000043</v>
      </c>
      <c r="H172" s="368">
        <v>41750</v>
      </c>
      <c r="I172" s="367">
        <v>-38567.466618241524</v>
      </c>
      <c r="J172" s="384">
        <v>166.99999999999997</v>
      </c>
      <c r="K172" s="363">
        <v>10121.212121212124</v>
      </c>
      <c r="L172" s="367">
        <v>4884.368206483814</v>
      </c>
      <c r="M172" s="369">
        <v>167.00000000000006</v>
      </c>
      <c r="N172" s="363">
        <v>11517.24137931033</v>
      </c>
      <c r="O172" s="367">
        <v>-256757.23190914319</v>
      </c>
      <c r="P172" s="384">
        <v>166.9999999999998</v>
      </c>
      <c r="Q172" s="363">
        <v>11928.571428571397</v>
      </c>
      <c r="R172" s="367">
        <v>-123960.43240075321</v>
      </c>
      <c r="S172" s="384">
        <v>166.99999999999955</v>
      </c>
      <c r="T172" s="363">
        <v>5758.6206896551648</v>
      </c>
      <c r="U172" s="363">
        <v>3536.7143223135276</v>
      </c>
      <c r="V172" s="369">
        <v>166.9999999999998</v>
      </c>
      <c r="W172" s="363">
        <v>278333.33333333291</v>
      </c>
      <c r="X172" s="363">
        <v>8402.8847511401782</v>
      </c>
      <c r="Y172" s="369">
        <v>166.99999999999974</v>
      </c>
      <c r="Z172" s="367"/>
      <c r="AA172" s="367"/>
      <c r="AB172" s="367"/>
      <c r="AC172" s="367"/>
      <c r="AD172" s="367"/>
      <c r="AE172" s="367"/>
      <c r="AF172" s="367"/>
      <c r="AG172" s="367"/>
      <c r="AH172" s="367"/>
      <c r="AI172" s="367"/>
      <c r="AJ172" s="367"/>
      <c r="AK172" s="367"/>
      <c r="AL172" s="367"/>
      <c r="AM172" s="367"/>
      <c r="AN172" s="367"/>
      <c r="AO172" s="367"/>
      <c r="AP172" s="367"/>
      <c r="AQ172" s="367"/>
      <c r="AR172" s="367"/>
      <c r="AS172" s="367"/>
      <c r="AT172" s="367"/>
    </row>
    <row r="173" spans="2:46" ht="15" customHeight="1">
      <c r="B173" s="26">
        <v>28.00000000000006</v>
      </c>
      <c r="C173" s="373">
        <v>24.621729984314541</v>
      </c>
      <c r="D173" s="363">
        <v>168.00000000000037</v>
      </c>
      <c r="E173" s="365">
        <v>7813.9534883721126</v>
      </c>
      <c r="F173" s="367">
        <v>-2961.8645905088324</v>
      </c>
      <c r="G173" s="367">
        <v>168.00000000000043</v>
      </c>
      <c r="H173" s="368">
        <v>42000</v>
      </c>
      <c r="I173" s="367">
        <v>-39111.164258155011</v>
      </c>
      <c r="J173" s="384">
        <v>167.99999999999997</v>
      </c>
      <c r="K173" s="363">
        <v>10181.818181818184</v>
      </c>
      <c r="L173" s="367">
        <v>4893.2810609413964</v>
      </c>
      <c r="M173" s="369">
        <v>168.00000000000003</v>
      </c>
      <c r="N173" s="363">
        <v>11586.206896551708</v>
      </c>
      <c r="O173" s="367">
        <v>-259860.29966803669</v>
      </c>
      <c r="P173" s="384">
        <v>167.99999999999977</v>
      </c>
      <c r="Q173" s="363">
        <v>11999.999999999967</v>
      </c>
      <c r="R173" s="367">
        <v>-125495.32505186788</v>
      </c>
      <c r="S173" s="384">
        <v>167.99999999999955</v>
      </c>
      <c r="T173" s="363">
        <v>5793.1034482758541</v>
      </c>
      <c r="U173" s="363">
        <v>3537.2793605762431</v>
      </c>
      <c r="V173" s="369">
        <v>167.99999999999977</v>
      </c>
      <c r="W173" s="363">
        <v>279999.99999999959</v>
      </c>
      <c r="X173" s="363">
        <v>8452.4349098089315</v>
      </c>
      <c r="Y173" s="369">
        <v>167.99999999999977</v>
      </c>
      <c r="Z173" s="367"/>
      <c r="AA173" s="367"/>
      <c r="AB173" s="367"/>
      <c r="AC173" s="367"/>
      <c r="AD173" s="367"/>
      <c r="AE173" s="367"/>
      <c r="AF173" s="367"/>
      <c r="AG173" s="367"/>
      <c r="AH173" s="367"/>
      <c r="AI173" s="367"/>
      <c r="AJ173" s="367"/>
      <c r="AK173" s="367"/>
      <c r="AL173" s="367"/>
      <c r="AM173" s="367"/>
      <c r="AN173" s="367"/>
      <c r="AO173" s="367"/>
      <c r="AP173" s="367"/>
      <c r="AQ173" s="367"/>
      <c r="AR173" s="367"/>
      <c r="AS173" s="367"/>
      <c r="AT173" s="367"/>
    </row>
    <row r="174" spans="2:46" ht="15" customHeight="1">
      <c r="B174" s="26">
        <v>28.166666666666728</v>
      </c>
      <c r="C174" s="373">
        <v>24.768159664578917</v>
      </c>
      <c r="D174" s="363">
        <v>169.00000000000037</v>
      </c>
      <c r="E174" s="365">
        <v>7860.4651162790897</v>
      </c>
      <c r="F174" s="367">
        <v>-3006.2186207471191</v>
      </c>
      <c r="G174" s="367">
        <v>169.00000000000043</v>
      </c>
      <c r="H174" s="368">
        <v>42250</v>
      </c>
      <c r="I174" s="367">
        <v>-39658.585168616504</v>
      </c>
      <c r="J174" s="384">
        <v>168.99999999999997</v>
      </c>
      <c r="K174" s="363">
        <v>10242.424242424244</v>
      </c>
      <c r="L174" s="367">
        <v>4901.9518337400068</v>
      </c>
      <c r="M174" s="369">
        <v>169.00000000000003</v>
      </c>
      <c r="N174" s="363">
        <v>11655.172413793087</v>
      </c>
      <c r="O174" s="367">
        <v>-262982.0055138868</v>
      </c>
      <c r="P174" s="384">
        <v>168.99999999999977</v>
      </c>
      <c r="Q174" s="363">
        <v>12071.428571428538</v>
      </c>
      <c r="R174" s="367">
        <v>-127039.65359123</v>
      </c>
      <c r="S174" s="384">
        <v>168.99999999999955</v>
      </c>
      <c r="T174" s="363">
        <v>5827.5862068965434</v>
      </c>
      <c r="U174" s="363">
        <v>3537.5990072697796</v>
      </c>
      <c r="V174" s="369">
        <v>168.99999999999977</v>
      </c>
      <c r="W174" s="363">
        <v>281666.66666666628</v>
      </c>
      <c r="X174" s="363">
        <v>8501.9759432814008</v>
      </c>
      <c r="Y174" s="369">
        <v>168.99999999999977</v>
      </c>
      <c r="Z174" s="367"/>
      <c r="AA174" s="367"/>
      <c r="AB174" s="367"/>
      <c r="AC174" s="367"/>
      <c r="AD174" s="367"/>
      <c r="AE174" s="367"/>
      <c r="AF174" s="367"/>
      <c r="AG174" s="367"/>
      <c r="AH174" s="367"/>
      <c r="AI174" s="367"/>
      <c r="AJ174" s="367"/>
      <c r="AK174" s="367"/>
      <c r="AL174" s="367"/>
      <c r="AM174" s="367"/>
      <c r="AN174" s="367"/>
      <c r="AO174" s="367"/>
      <c r="AP174" s="367"/>
      <c r="AQ174" s="367"/>
      <c r="AR174" s="367"/>
      <c r="AS174" s="367"/>
      <c r="AT174" s="367"/>
    </row>
    <row r="175" spans="2:46" ht="15" customHeight="1">
      <c r="B175" s="26">
        <v>28.333333333333396</v>
      </c>
      <c r="C175" s="373">
        <v>24.91458782725384</v>
      </c>
      <c r="D175" s="363">
        <v>170.00000000000037</v>
      </c>
      <c r="E175" s="365">
        <v>7906.9767441860668</v>
      </c>
      <c r="F175" s="367">
        <v>-3050.8889099660723</v>
      </c>
      <c r="G175" s="367">
        <v>170.00000000000043</v>
      </c>
      <c r="H175" s="368">
        <v>42500</v>
      </c>
      <c r="I175" s="367">
        <v>-40209.729349625988</v>
      </c>
      <c r="J175" s="384">
        <v>169.99999999999997</v>
      </c>
      <c r="K175" s="363">
        <v>10303.030303030304</v>
      </c>
      <c r="L175" s="367">
        <v>4910.3805248796452</v>
      </c>
      <c r="M175" s="369">
        <v>170.00000000000003</v>
      </c>
      <c r="N175" s="363">
        <v>11724.137931034466</v>
      </c>
      <c r="O175" s="367">
        <v>-266122.34944669349</v>
      </c>
      <c r="P175" s="384">
        <v>169.99999999999977</v>
      </c>
      <c r="Q175" s="363">
        <v>12142.857142857109</v>
      </c>
      <c r="R175" s="367">
        <v>-128593.41801883953</v>
      </c>
      <c r="S175" s="384">
        <v>169.99999999999952</v>
      </c>
      <c r="T175" s="363">
        <v>5862.0689655172328</v>
      </c>
      <c r="U175" s="363">
        <v>3537.6732623941375</v>
      </c>
      <c r="V175" s="369">
        <v>169.99999999999977</v>
      </c>
      <c r="W175" s="363">
        <v>283333.33333333296</v>
      </c>
      <c r="X175" s="363">
        <v>8551.5078515575879</v>
      </c>
      <c r="Y175" s="369">
        <v>169.99999999999977</v>
      </c>
      <c r="Z175" s="367"/>
      <c r="AA175" s="367"/>
      <c r="AB175" s="367"/>
      <c r="AC175" s="367"/>
      <c r="AD175" s="367"/>
      <c r="AE175" s="367"/>
      <c r="AF175" s="367"/>
      <c r="AG175" s="367"/>
      <c r="AH175" s="367"/>
      <c r="AI175" s="367"/>
      <c r="AJ175" s="367"/>
      <c r="AK175" s="367"/>
      <c r="AL175" s="367"/>
      <c r="AM175" s="367"/>
      <c r="AN175" s="367"/>
      <c r="AO175" s="367"/>
      <c r="AP175" s="367"/>
      <c r="AQ175" s="367"/>
      <c r="AR175" s="367"/>
      <c r="AS175" s="367"/>
      <c r="AT175" s="367"/>
    </row>
    <row r="176" spans="2:46" ht="15" customHeight="1">
      <c r="B176" s="26">
        <v>28.500000000000064</v>
      </c>
      <c r="C176" s="373">
        <v>25.061014472339313</v>
      </c>
      <c r="D176" s="363">
        <v>171.00000000000037</v>
      </c>
      <c r="E176" s="365">
        <v>7953.4883720930438</v>
      </c>
      <c r="F176" s="367">
        <v>-3095.8754581656908</v>
      </c>
      <c r="G176" s="367">
        <v>171.00000000000045</v>
      </c>
      <c r="H176" s="368">
        <v>42750</v>
      </c>
      <c r="I176" s="367">
        <v>-40764.596801183485</v>
      </c>
      <c r="J176" s="384">
        <v>170.99999999999997</v>
      </c>
      <c r="K176" s="363">
        <v>10363.636363636364</v>
      </c>
      <c r="L176" s="367">
        <v>4918.567134360309</v>
      </c>
      <c r="M176" s="369">
        <v>171</v>
      </c>
      <c r="N176" s="363">
        <v>11793.103448275844</v>
      </c>
      <c r="O176" s="367">
        <v>-269281.33146645653</v>
      </c>
      <c r="P176" s="384">
        <v>170.99999999999974</v>
      </c>
      <c r="Q176" s="363">
        <v>12214.285714285679</v>
      </c>
      <c r="R176" s="367">
        <v>-130156.6183346966</v>
      </c>
      <c r="S176" s="384">
        <v>170.99999999999952</v>
      </c>
      <c r="T176" s="363">
        <v>5896.5517241379221</v>
      </c>
      <c r="U176" s="363">
        <v>3537.5021259493169</v>
      </c>
      <c r="V176" s="369">
        <v>170.99999999999974</v>
      </c>
      <c r="W176" s="363">
        <v>284999.99999999965</v>
      </c>
      <c r="X176" s="363">
        <v>8601.0306346374909</v>
      </c>
      <c r="Y176" s="369">
        <v>170.9999999999998</v>
      </c>
      <c r="Z176" s="367"/>
      <c r="AA176" s="367"/>
      <c r="AB176" s="367"/>
      <c r="AC176" s="367"/>
      <c r="AD176" s="367"/>
      <c r="AE176" s="367"/>
      <c r="AF176" s="367"/>
      <c r="AG176" s="367"/>
      <c r="AH176" s="367"/>
      <c r="AI176" s="367"/>
      <c r="AJ176" s="367"/>
      <c r="AK176" s="367"/>
      <c r="AL176" s="367"/>
      <c r="AM176" s="367"/>
      <c r="AN176" s="367"/>
      <c r="AO176" s="367"/>
      <c r="AP176" s="367"/>
      <c r="AQ176" s="367"/>
      <c r="AR176" s="367"/>
      <c r="AS176" s="367"/>
      <c r="AT176" s="367"/>
    </row>
    <row r="177" spans="2:46" ht="15" customHeight="1">
      <c r="B177" s="26">
        <v>28.666666666666732</v>
      </c>
      <c r="C177" s="373">
        <v>25.207439599835332</v>
      </c>
      <c r="D177" s="363">
        <v>172.0000000000004</v>
      </c>
      <c r="E177" s="365">
        <v>8000.0000000000209</v>
      </c>
      <c r="F177" s="367">
        <v>-3141.1782653459745</v>
      </c>
      <c r="G177" s="367">
        <v>172.00000000000045</v>
      </c>
      <c r="H177" s="368">
        <v>43000</v>
      </c>
      <c r="I177" s="367">
        <v>-41323.18752328898</v>
      </c>
      <c r="J177" s="384">
        <v>172</v>
      </c>
      <c r="K177" s="363">
        <v>10424.242424242424</v>
      </c>
      <c r="L177" s="367">
        <v>4926.5116621820025</v>
      </c>
      <c r="M177" s="369">
        <v>172</v>
      </c>
      <c r="N177" s="363">
        <v>11862.068965517223</v>
      </c>
      <c r="O177" s="367">
        <v>-272458.95157317619</v>
      </c>
      <c r="P177" s="384">
        <v>171.99999999999974</v>
      </c>
      <c r="Q177" s="363">
        <v>12285.71428571425</v>
      </c>
      <c r="R177" s="367">
        <v>-131729.25453880106</v>
      </c>
      <c r="S177" s="384">
        <v>171.99999999999949</v>
      </c>
      <c r="T177" s="363">
        <v>5931.0344827586114</v>
      </c>
      <c r="U177" s="363">
        <v>3537.0855979353169</v>
      </c>
      <c r="V177" s="369">
        <v>171.99999999999974</v>
      </c>
      <c r="W177" s="363">
        <v>286666.66666666634</v>
      </c>
      <c r="X177" s="363">
        <v>8650.5442925211119</v>
      </c>
      <c r="Y177" s="369">
        <v>171.9999999999998</v>
      </c>
      <c r="Z177" s="367"/>
      <c r="AA177" s="367"/>
      <c r="AB177" s="367"/>
      <c r="AC177" s="367"/>
      <c r="AD177" s="367"/>
      <c r="AE177" s="367"/>
      <c r="AF177" s="367"/>
      <c r="AG177" s="367"/>
      <c r="AH177" s="367"/>
      <c r="AI177" s="367"/>
      <c r="AJ177" s="367"/>
      <c r="AK177" s="367"/>
      <c r="AL177" s="367"/>
      <c r="AM177" s="367"/>
      <c r="AN177" s="367"/>
      <c r="AO177" s="367"/>
      <c r="AP177" s="367"/>
      <c r="AQ177" s="367"/>
      <c r="AR177" s="367"/>
      <c r="AS177" s="367"/>
      <c r="AT177" s="367"/>
    </row>
    <row r="178" spans="2:46" ht="15" customHeight="1">
      <c r="B178" s="26">
        <v>28.8333333333334</v>
      </c>
      <c r="C178" s="373">
        <v>25.353863209741888</v>
      </c>
      <c r="D178" s="363">
        <v>173.0000000000004</v>
      </c>
      <c r="E178" s="365">
        <v>8046.511627906998</v>
      </c>
      <c r="F178" s="367">
        <v>-3186.7973315069221</v>
      </c>
      <c r="G178" s="367">
        <v>173.00000000000045</v>
      </c>
      <c r="H178" s="368">
        <v>43250</v>
      </c>
      <c r="I178" s="367">
        <v>-41885.501515942458</v>
      </c>
      <c r="J178" s="384">
        <v>173</v>
      </c>
      <c r="K178" s="363">
        <v>10484.848484848484</v>
      </c>
      <c r="L178" s="367">
        <v>4934.2141083447232</v>
      </c>
      <c r="M178" s="369">
        <v>173</v>
      </c>
      <c r="N178" s="363">
        <v>11931.034482758601</v>
      </c>
      <c r="O178" s="367">
        <v>-275655.20976685232</v>
      </c>
      <c r="P178" s="384">
        <v>172.99999999999972</v>
      </c>
      <c r="Q178" s="363">
        <v>12357.142857142821</v>
      </c>
      <c r="R178" s="367">
        <v>-133311.32663115303</v>
      </c>
      <c r="S178" s="384">
        <v>172.99999999999949</v>
      </c>
      <c r="T178" s="363">
        <v>5965.5172413793007</v>
      </c>
      <c r="U178" s="363">
        <v>3536.4236783521383</v>
      </c>
      <c r="V178" s="369">
        <v>172.99999999999972</v>
      </c>
      <c r="W178" s="363">
        <v>288333.33333333302</v>
      </c>
      <c r="X178" s="363">
        <v>8700.0488252084506</v>
      </c>
      <c r="Y178" s="369">
        <v>172.9999999999998</v>
      </c>
      <c r="Z178" s="367"/>
      <c r="AA178" s="367"/>
      <c r="AB178" s="367"/>
      <c r="AC178" s="367"/>
      <c r="AD178" s="367"/>
      <c r="AE178" s="367"/>
      <c r="AF178" s="367"/>
      <c r="AG178" s="367"/>
      <c r="AH178" s="367"/>
      <c r="AI178" s="367"/>
      <c r="AJ178" s="367"/>
      <c r="AK178" s="367"/>
      <c r="AL178" s="367"/>
      <c r="AM178" s="367"/>
      <c r="AN178" s="367"/>
      <c r="AO178" s="367"/>
      <c r="AP178" s="367"/>
      <c r="AQ178" s="367"/>
      <c r="AR178" s="367"/>
      <c r="AS178" s="367"/>
      <c r="AT178" s="367"/>
    </row>
    <row r="179" spans="2:46" ht="15" customHeight="1">
      <c r="B179" s="26">
        <v>29.000000000000068</v>
      </c>
      <c r="C179" s="373">
        <v>25.500285302058995</v>
      </c>
      <c r="D179" s="363">
        <v>174.0000000000004</v>
      </c>
      <c r="E179" s="365">
        <v>8093.0232558139751</v>
      </c>
      <c r="F179" s="367">
        <v>-3232.7326566485362</v>
      </c>
      <c r="G179" s="367">
        <v>174.00000000000045</v>
      </c>
      <c r="H179" s="368">
        <v>43500</v>
      </c>
      <c r="I179" s="367">
        <v>-42451.538779143943</v>
      </c>
      <c r="J179" s="384">
        <v>174</v>
      </c>
      <c r="K179" s="363">
        <v>10545.454545454544</v>
      </c>
      <c r="L179" s="367">
        <v>4941.67447284847</v>
      </c>
      <c r="M179" s="369">
        <v>174</v>
      </c>
      <c r="N179" s="363">
        <v>11999.99999999998</v>
      </c>
      <c r="O179" s="367">
        <v>-278870.10604748502</v>
      </c>
      <c r="P179" s="384">
        <v>173.99999999999972</v>
      </c>
      <c r="Q179" s="363">
        <v>12428.571428571391</v>
      </c>
      <c r="R179" s="367">
        <v>-134902.83461175239</v>
      </c>
      <c r="S179" s="384">
        <v>173.99999999999946</v>
      </c>
      <c r="T179" s="363">
        <v>5999.99999999999</v>
      </c>
      <c r="U179" s="363">
        <v>3535.5163671997811</v>
      </c>
      <c r="V179" s="369">
        <v>173.99999999999972</v>
      </c>
      <c r="W179" s="363">
        <v>289999.99999999971</v>
      </c>
      <c r="X179" s="363">
        <v>8749.5442326995053</v>
      </c>
      <c r="Y179" s="369">
        <v>173.99999999999983</v>
      </c>
      <c r="Z179" s="367"/>
      <c r="AA179" s="367"/>
      <c r="AB179" s="367"/>
      <c r="AC179" s="367"/>
      <c r="AD179" s="367"/>
      <c r="AE179" s="367"/>
      <c r="AF179" s="367"/>
      <c r="AG179" s="367"/>
      <c r="AH179" s="367"/>
      <c r="AI179" s="367"/>
      <c r="AJ179" s="367"/>
      <c r="AK179" s="367"/>
      <c r="AL179" s="367"/>
      <c r="AM179" s="367"/>
      <c r="AN179" s="367"/>
      <c r="AO179" s="367"/>
      <c r="AP179" s="367"/>
      <c r="AQ179" s="367"/>
      <c r="AR179" s="367"/>
      <c r="AS179" s="367"/>
      <c r="AT179" s="367"/>
    </row>
    <row r="180" spans="2:46" ht="15" customHeight="1">
      <c r="B180" s="26">
        <v>29.166666666666735</v>
      </c>
      <c r="C180" s="373">
        <v>25.64670587678664</v>
      </c>
      <c r="D180" s="363">
        <v>175.0000000000004</v>
      </c>
      <c r="E180" s="365">
        <v>8139.5348837209522</v>
      </c>
      <c r="F180" s="367">
        <v>-3278.9842407708156</v>
      </c>
      <c r="G180" s="367">
        <v>175.00000000000048</v>
      </c>
      <c r="H180" s="368">
        <v>43750</v>
      </c>
      <c r="I180" s="367">
        <v>-43021.299312893418</v>
      </c>
      <c r="J180" s="384">
        <v>175</v>
      </c>
      <c r="K180" s="363">
        <v>10606.060606060604</v>
      </c>
      <c r="L180" s="367">
        <v>4948.8927556932458</v>
      </c>
      <c r="M180" s="369">
        <v>175</v>
      </c>
      <c r="N180" s="363">
        <v>12068.965517241359</v>
      </c>
      <c r="O180" s="367">
        <v>-282103.64041507425</v>
      </c>
      <c r="P180" s="384">
        <v>174.99999999999972</v>
      </c>
      <c r="Q180" s="363">
        <v>12499.999999999962</v>
      </c>
      <c r="R180" s="367">
        <v>-136503.77848059931</v>
      </c>
      <c r="S180" s="384">
        <v>174.99999999999946</v>
      </c>
      <c r="T180" s="363">
        <v>6034.4827586206793</v>
      </c>
      <c r="U180" s="363">
        <v>3534.363664478245</v>
      </c>
      <c r="V180" s="369">
        <v>174.99999999999972</v>
      </c>
      <c r="W180" s="363">
        <v>291666.6666666664</v>
      </c>
      <c r="X180" s="363">
        <v>8799.030514994276</v>
      </c>
      <c r="Y180" s="369">
        <v>174.99999999999983</v>
      </c>
      <c r="Z180" s="367"/>
      <c r="AA180" s="367"/>
      <c r="AB180" s="367"/>
      <c r="AC180" s="367"/>
      <c r="AD180" s="367"/>
      <c r="AE180" s="367"/>
      <c r="AF180" s="367"/>
      <c r="AG180" s="367"/>
      <c r="AH180" s="367"/>
      <c r="AI180" s="367"/>
      <c r="AJ180" s="367"/>
      <c r="AK180" s="367"/>
      <c r="AL180" s="367"/>
      <c r="AM180" s="367"/>
      <c r="AN180" s="367"/>
      <c r="AO180" s="367"/>
      <c r="AP180" s="367"/>
      <c r="AQ180" s="367"/>
      <c r="AR180" s="367"/>
      <c r="AS180" s="367"/>
      <c r="AT180" s="367"/>
    </row>
    <row r="181" spans="2:46" ht="15" customHeight="1">
      <c r="B181" s="26">
        <v>29.333333333333403</v>
      </c>
      <c r="C181" s="373">
        <v>25.79312493392484</v>
      </c>
      <c r="D181" s="363">
        <v>176.00000000000043</v>
      </c>
      <c r="E181" s="365">
        <v>8186.0465116279292</v>
      </c>
      <c r="F181" s="367">
        <v>-3325.5520838737598</v>
      </c>
      <c r="G181" s="367">
        <v>176.00000000000048</v>
      </c>
      <c r="H181" s="368">
        <v>44000</v>
      </c>
      <c r="I181" s="367">
        <v>-43594.783117190891</v>
      </c>
      <c r="J181" s="384">
        <v>176</v>
      </c>
      <c r="K181" s="363">
        <v>10666.666666666664</v>
      </c>
      <c r="L181" s="367">
        <v>4955.8689568790478</v>
      </c>
      <c r="M181" s="369">
        <v>175.99999999999997</v>
      </c>
      <c r="N181" s="363">
        <v>12137.931034482737</v>
      </c>
      <c r="O181" s="367">
        <v>-285355.81286961993</v>
      </c>
      <c r="P181" s="384">
        <v>175.99999999999969</v>
      </c>
      <c r="Q181" s="363">
        <v>12571.428571428532</v>
      </c>
      <c r="R181" s="367">
        <v>-138114.15823769366</v>
      </c>
      <c r="S181" s="384">
        <v>175.99999999999946</v>
      </c>
      <c r="T181" s="363">
        <v>6068.9655172413686</v>
      </c>
      <c r="U181" s="363">
        <v>3532.9655701875304</v>
      </c>
      <c r="V181" s="369">
        <v>175.99999999999969</v>
      </c>
      <c r="W181" s="363">
        <v>293333.33333333308</v>
      </c>
      <c r="X181" s="363">
        <v>8848.5076720927646</v>
      </c>
      <c r="Y181" s="369">
        <v>175.99999999999986</v>
      </c>
      <c r="Z181" s="367"/>
      <c r="AA181" s="367"/>
      <c r="AB181" s="367"/>
      <c r="AC181" s="367"/>
      <c r="AD181" s="367"/>
      <c r="AE181" s="367"/>
      <c r="AF181" s="367"/>
      <c r="AG181" s="367"/>
      <c r="AH181" s="367"/>
      <c r="AI181" s="367"/>
      <c r="AJ181" s="367"/>
      <c r="AK181" s="367"/>
      <c r="AL181" s="367"/>
      <c r="AM181" s="367"/>
      <c r="AN181" s="367"/>
      <c r="AO181" s="367"/>
      <c r="AP181" s="367"/>
      <c r="AQ181" s="367"/>
      <c r="AR181" s="367"/>
      <c r="AS181" s="367"/>
      <c r="AT181" s="367"/>
    </row>
    <row r="182" spans="2:46" ht="15" customHeight="1">
      <c r="B182" s="26">
        <v>29.500000000000071</v>
      </c>
      <c r="C182" s="373">
        <v>25.939542473473576</v>
      </c>
      <c r="D182" s="363">
        <v>177.00000000000043</v>
      </c>
      <c r="E182" s="365">
        <v>8232.5581395349054</v>
      </c>
      <c r="F182" s="367">
        <v>-3372.4361859573673</v>
      </c>
      <c r="G182" s="367">
        <v>177.00000000000045</v>
      </c>
      <c r="H182" s="368">
        <v>44250</v>
      </c>
      <c r="I182" s="367">
        <v>-44171.99019203637</v>
      </c>
      <c r="J182" s="384">
        <v>177</v>
      </c>
      <c r="K182" s="363">
        <v>10727.272727272724</v>
      </c>
      <c r="L182" s="367">
        <v>4962.6030764058778</v>
      </c>
      <c r="M182" s="369">
        <v>176.99999999999997</v>
      </c>
      <c r="N182" s="363">
        <v>12206.896551724116</v>
      </c>
      <c r="O182" s="367">
        <v>-288626.62341112224</v>
      </c>
      <c r="P182" s="384">
        <v>176.99999999999969</v>
      </c>
      <c r="Q182" s="363">
        <v>12642.857142857103</v>
      </c>
      <c r="R182" s="367">
        <v>-139733.97388303542</v>
      </c>
      <c r="S182" s="384">
        <v>176.99999999999943</v>
      </c>
      <c r="T182" s="363">
        <v>6103.4482758620579</v>
      </c>
      <c r="U182" s="363">
        <v>3531.3220843276367</v>
      </c>
      <c r="V182" s="369">
        <v>176.99999999999969</v>
      </c>
      <c r="W182" s="363">
        <v>294999.99999999977</v>
      </c>
      <c r="X182" s="363">
        <v>8897.9757039949691</v>
      </c>
      <c r="Y182" s="369">
        <v>176.99999999999986</v>
      </c>
      <c r="Z182" s="367"/>
      <c r="AA182" s="367"/>
      <c r="AB182" s="367"/>
      <c r="AC182" s="367"/>
      <c r="AD182" s="367"/>
      <c r="AE182" s="367"/>
      <c r="AF182" s="367"/>
      <c r="AG182" s="367"/>
      <c r="AH182" s="367"/>
      <c r="AI182" s="367"/>
      <c r="AJ182" s="367"/>
      <c r="AK182" s="367"/>
      <c r="AL182" s="367"/>
      <c r="AM182" s="367"/>
      <c r="AN182" s="367"/>
      <c r="AO182" s="367"/>
      <c r="AP182" s="367"/>
      <c r="AQ182" s="367"/>
      <c r="AR182" s="367"/>
      <c r="AS182" s="367"/>
      <c r="AT182" s="367"/>
    </row>
    <row r="183" spans="2:46" ht="15" customHeight="1">
      <c r="B183" s="26">
        <v>29.666666666666739</v>
      </c>
      <c r="C183" s="373">
        <v>26.085958495432862</v>
      </c>
      <c r="D183" s="363">
        <v>178.00000000000043</v>
      </c>
      <c r="E183" s="365">
        <v>8279.0697674418825</v>
      </c>
      <c r="F183" s="367">
        <v>-3419.6365470216429</v>
      </c>
      <c r="G183" s="367">
        <v>178.00000000000048</v>
      </c>
      <c r="H183" s="368">
        <v>44500</v>
      </c>
      <c r="I183" s="367">
        <v>-44752.92053742984</v>
      </c>
      <c r="J183" s="384">
        <v>178</v>
      </c>
      <c r="K183" s="363">
        <v>10787.878787878784</v>
      </c>
      <c r="L183" s="367">
        <v>4969.0951142737349</v>
      </c>
      <c r="M183" s="369">
        <v>177.99999999999997</v>
      </c>
      <c r="N183" s="363">
        <v>12275.862068965494</v>
      </c>
      <c r="O183" s="367">
        <v>-291916.0720395809</v>
      </c>
      <c r="P183" s="384">
        <v>177.99999999999966</v>
      </c>
      <c r="Q183" s="363">
        <v>12714.285714285674</v>
      </c>
      <c r="R183" s="367">
        <v>-141363.22541662471</v>
      </c>
      <c r="S183" s="384">
        <v>177.99999999999943</v>
      </c>
      <c r="T183" s="363">
        <v>6137.9310344827472</v>
      </c>
      <c r="U183" s="363">
        <v>3529.4332068985641</v>
      </c>
      <c r="V183" s="369">
        <v>177.99999999999966</v>
      </c>
      <c r="W183" s="363">
        <v>296666.66666666645</v>
      </c>
      <c r="X183" s="363">
        <v>8947.4346107008914</v>
      </c>
      <c r="Y183" s="369">
        <v>177.99999999999986</v>
      </c>
      <c r="Z183" s="367"/>
      <c r="AA183" s="367"/>
      <c r="AB183" s="367"/>
      <c r="AC183" s="367"/>
      <c r="AD183" s="367"/>
      <c r="AE183" s="367"/>
      <c r="AF183" s="367"/>
      <c r="AG183" s="367"/>
      <c r="AH183" s="367"/>
      <c r="AI183" s="367"/>
      <c r="AJ183" s="367"/>
      <c r="AK183" s="367"/>
      <c r="AL183" s="367"/>
      <c r="AM183" s="367"/>
      <c r="AN183" s="367"/>
      <c r="AO183" s="367"/>
      <c r="AP183" s="367"/>
      <c r="AQ183" s="367"/>
      <c r="AR183" s="367"/>
      <c r="AS183" s="367"/>
      <c r="AT183" s="367"/>
    </row>
    <row r="184" spans="2:46" ht="15" customHeight="1">
      <c r="B184" s="26">
        <v>29.833333333333407</v>
      </c>
      <c r="C184" s="373">
        <v>26.232372999802692</v>
      </c>
      <c r="D184" s="363">
        <v>179.00000000000043</v>
      </c>
      <c r="E184" s="365">
        <v>8325.5813953488596</v>
      </c>
      <c r="F184" s="367">
        <v>-3467.1531670665822</v>
      </c>
      <c r="G184" s="367">
        <v>179.00000000000048</v>
      </c>
      <c r="H184" s="368">
        <v>44750</v>
      </c>
      <c r="I184" s="367">
        <v>-45337.574153371308</v>
      </c>
      <c r="J184" s="384">
        <v>179</v>
      </c>
      <c r="K184" s="363">
        <v>10848.484848484844</v>
      </c>
      <c r="L184" s="367">
        <v>4975.3450704826191</v>
      </c>
      <c r="M184" s="369">
        <v>178.99999999999994</v>
      </c>
      <c r="N184" s="363">
        <v>12344.827586206873</v>
      </c>
      <c r="O184" s="367">
        <v>-295224.15875499626</v>
      </c>
      <c r="P184" s="384">
        <v>178.99999999999966</v>
      </c>
      <c r="Q184" s="363">
        <v>12785.714285714244</v>
      </c>
      <c r="R184" s="367">
        <v>-143001.91283846143</v>
      </c>
      <c r="S184" s="384">
        <v>178.9999999999994</v>
      </c>
      <c r="T184" s="363">
        <v>6172.4137931034365</v>
      </c>
      <c r="U184" s="363">
        <v>3527.2989379003129</v>
      </c>
      <c r="V184" s="369">
        <v>178.99999999999966</v>
      </c>
      <c r="W184" s="363">
        <v>298333.33333333314</v>
      </c>
      <c r="X184" s="363">
        <v>8996.8843922105334</v>
      </c>
      <c r="Y184" s="369">
        <v>178.99999999999989</v>
      </c>
      <c r="Z184" s="367"/>
      <c r="AA184" s="367"/>
      <c r="AB184" s="367"/>
      <c r="AC184" s="367"/>
      <c r="AD184" s="367"/>
      <c r="AE184" s="367"/>
      <c r="AF184" s="367"/>
      <c r="AG184" s="367"/>
      <c r="AH184" s="367"/>
      <c r="AI184" s="367"/>
      <c r="AJ184" s="367"/>
      <c r="AK184" s="367"/>
      <c r="AL184" s="367"/>
      <c r="AM184" s="367"/>
      <c r="AN184" s="367"/>
      <c r="AO184" s="367"/>
      <c r="AP184" s="367"/>
      <c r="AQ184" s="367"/>
      <c r="AR184" s="367"/>
      <c r="AS184" s="367"/>
      <c r="AT184" s="367"/>
    </row>
    <row r="185" spans="2:46" ht="15" customHeight="1">
      <c r="B185" s="26">
        <v>30.000000000000075</v>
      </c>
      <c r="C185" s="373">
        <v>26.378785986583075</v>
      </c>
      <c r="D185" s="363">
        <v>180.00000000000045</v>
      </c>
      <c r="E185" s="365">
        <v>8372.0930232558367</v>
      </c>
      <c r="F185" s="367">
        <v>-3514.9860460921868</v>
      </c>
      <c r="G185" s="367">
        <v>180.00000000000048</v>
      </c>
      <c r="H185" s="368">
        <v>45000</v>
      </c>
      <c r="I185" s="367">
        <v>-45925.95103986076</v>
      </c>
      <c r="J185" s="384">
        <v>180</v>
      </c>
      <c r="K185" s="363">
        <v>10909.090909090904</v>
      </c>
      <c r="L185" s="367">
        <v>4981.3529450325314</v>
      </c>
      <c r="M185" s="369">
        <v>179.99999999999994</v>
      </c>
      <c r="N185" s="363">
        <v>12413.793103448252</v>
      </c>
      <c r="O185" s="367">
        <v>-298550.88355736813</v>
      </c>
      <c r="P185" s="384">
        <v>179.99999999999966</v>
      </c>
      <c r="Q185" s="363">
        <v>12857.142857142815</v>
      </c>
      <c r="R185" s="367">
        <v>-144650.03614854559</v>
      </c>
      <c r="S185" s="384">
        <v>179.9999999999994</v>
      </c>
      <c r="T185" s="363">
        <v>6206.8965517241259</v>
      </c>
      <c r="U185" s="363">
        <v>3524.9192773328828</v>
      </c>
      <c r="V185" s="369">
        <v>179.99999999999966</v>
      </c>
      <c r="W185" s="363">
        <v>299999.99999999983</v>
      </c>
      <c r="X185" s="363">
        <v>9046.3250485238896</v>
      </c>
      <c r="Y185" s="369">
        <v>179.99999999999989</v>
      </c>
      <c r="Z185" s="367"/>
      <c r="AA185" s="367"/>
      <c r="AB185" s="367"/>
      <c r="AC185" s="367"/>
      <c r="AD185" s="367"/>
      <c r="AE185" s="367"/>
      <c r="AF185" s="367"/>
      <c r="AG185" s="367"/>
      <c r="AH185" s="367"/>
      <c r="AI185" s="367"/>
      <c r="AJ185" s="367"/>
      <c r="AK185" s="367"/>
      <c r="AL185" s="367"/>
      <c r="AM185" s="367"/>
      <c r="AN185" s="367"/>
      <c r="AO185" s="367"/>
      <c r="AP185" s="367"/>
      <c r="AQ185" s="367"/>
      <c r="AR185" s="367"/>
      <c r="AS185" s="367"/>
      <c r="AT185" s="367"/>
    </row>
    <row r="186" spans="2:46" ht="15" customHeight="1">
      <c r="B186" s="26">
        <v>30.166666666666742</v>
      </c>
      <c r="C186" s="373">
        <v>26.525197455773991</v>
      </c>
      <c r="D186" s="363">
        <v>181.00000000000045</v>
      </c>
      <c r="E186" s="365">
        <v>8418.6046511628138</v>
      </c>
      <c r="F186" s="367">
        <v>-3563.1351840984571</v>
      </c>
      <c r="G186" s="367">
        <v>181.00000000000048</v>
      </c>
      <c r="H186" s="368">
        <v>45250</v>
      </c>
      <c r="I186" s="367">
        <v>-46518.051196898232</v>
      </c>
      <c r="J186" s="384">
        <v>181</v>
      </c>
      <c r="K186" s="363">
        <v>10969.696969696965</v>
      </c>
      <c r="L186" s="367">
        <v>4987.1187379234716</v>
      </c>
      <c r="M186" s="369">
        <v>180.99999999999994</v>
      </c>
      <c r="N186" s="363">
        <v>12482.75862068963</v>
      </c>
      <c r="O186" s="367">
        <v>-301896.2464466964</v>
      </c>
      <c r="P186" s="384">
        <v>180.99999999999963</v>
      </c>
      <c r="Q186" s="363">
        <v>12928.571428571386</v>
      </c>
      <c r="R186" s="367">
        <v>-146307.59534687723</v>
      </c>
      <c r="S186" s="384">
        <v>180.99999999999937</v>
      </c>
      <c r="T186" s="363">
        <v>6241.3793103448152</v>
      </c>
      <c r="U186" s="363">
        <v>3522.2942251962736</v>
      </c>
      <c r="V186" s="369">
        <v>180.99999999999963</v>
      </c>
      <c r="W186" s="363">
        <v>301666.66666666651</v>
      </c>
      <c r="X186" s="363">
        <v>9095.7565796409617</v>
      </c>
      <c r="Y186" s="369">
        <v>180.99999999999991</v>
      </c>
      <c r="Z186" s="367"/>
      <c r="AA186" s="367"/>
      <c r="AB186" s="367"/>
      <c r="AC186" s="367"/>
      <c r="AD186" s="367"/>
      <c r="AE186" s="367"/>
      <c r="AF186" s="367"/>
      <c r="AG186" s="367"/>
      <c r="AH186" s="367"/>
      <c r="AI186" s="367"/>
      <c r="AJ186" s="367"/>
      <c r="AK186" s="367"/>
      <c r="AL186" s="367"/>
      <c r="AM186" s="367"/>
      <c r="AN186" s="367"/>
      <c r="AO186" s="367"/>
      <c r="AP186" s="367"/>
      <c r="AQ186" s="367"/>
      <c r="AR186" s="367"/>
      <c r="AS186" s="367"/>
      <c r="AT186" s="367"/>
    </row>
    <row r="187" spans="2:46" ht="15" customHeight="1">
      <c r="B187" s="26">
        <v>30.33333333333341</v>
      </c>
      <c r="C187" s="373">
        <v>26.671607407375461</v>
      </c>
      <c r="D187" s="363">
        <v>182.00000000000045</v>
      </c>
      <c r="E187" s="365">
        <v>8465.1162790697908</v>
      </c>
      <c r="F187" s="367">
        <v>-3611.6005810853931</v>
      </c>
      <c r="G187" s="367">
        <v>182.00000000000051</v>
      </c>
      <c r="H187" s="368">
        <v>45500</v>
      </c>
      <c r="I187" s="367">
        <v>-47113.874624483695</v>
      </c>
      <c r="J187" s="384">
        <v>182</v>
      </c>
      <c r="K187" s="363">
        <v>11030.303030303025</v>
      </c>
      <c r="L187" s="367">
        <v>4992.642449155438</v>
      </c>
      <c r="M187" s="369">
        <v>181.99999999999991</v>
      </c>
      <c r="N187" s="363">
        <v>12551.724137931009</v>
      </c>
      <c r="O187" s="367">
        <v>-305260.24742298131</v>
      </c>
      <c r="P187" s="384">
        <v>181.99999999999963</v>
      </c>
      <c r="Q187" s="363">
        <v>12999.999999999956</v>
      </c>
      <c r="R187" s="367">
        <v>-147974.59043345635</v>
      </c>
      <c r="S187" s="384">
        <v>181.99999999999937</v>
      </c>
      <c r="T187" s="363">
        <v>6275.8620689655045</v>
      </c>
      <c r="U187" s="363">
        <v>3519.4237814904859</v>
      </c>
      <c r="V187" s="369">
        <v>181.99999999999963</v>
      </c>
      <c r="W187" s="363">
        <v>303333.3333333332</v>
      </c>
      <c r="X187" s="363">
        <v>9145.1789855617517</v>
      </c>
      <c r="Y187" s="369">
        <v>181.99999999999991</v>
      </c>
      <c r="Z187" s="367"/>
      <c r="AA187" s="367"/>
      <c r="AB187" s="367"/>
      <c r="AC187" s="367"/>
      <c r="AD187" s="367"/>
      <c r="AE187" s="367"/>
      <c r="AF187" s="367"/>
      <c r="AG187" s="367"/>
      <c r="AH187" s="367"/>
      <c r="AI187" s="367"/>
      <c r="AJ187" s="367"/>
      <c r="AK187" s="367"/>
      <c r="AL187" s="367"/>
      <c r="AM187" s="367"/>
      <c r="AN187" s="367"/>
      <c r="AO187" s="367"/>
      <c r="AP187" s="367"/>
      <c r="AQ187" s="367"/>
      <c r="AR187" s="367"/>
      <c r="AS187" s="367"/>
      <c r="AT187" s="367"/>
    </row>
    <row r="188" spans="2:46" ht="15" customHeight="1">
      <c r="B188" s="26">
        <v>30.500000000000078</v>
      </c>
      <c r="C188" s="373">
        <v>26.818015841387471</v>
      </c>
      <c r="D188" s="363">
        <v>183.00000000000045</v>
      </c>
      <c r="E188" s="365">
        <v>8511.6279069767679</v>
      </c>
      <c r="F188" s="367">
        <v>-3660.3822370529938</v>
      </c>
      <c r="G188" s="367">
        <v>183.00000000000051</v>
      </c>
      <c r="H188" s="368">
        <v>45750</v>
      </c>
      <c r="I188" s="367">
        <v>-47713.421322617149</v>
      </c>
      <c r="J188" s="384">
        <v>183</v>
      </c>
      <c r="K188" s="363">
        <v>11090.909090909085</v>
      </c>
      <c r="L188" s="367">
        <v>4997.9240787284325</v>
      </c>
      <c r="M188" s="369">
        <v>182.99999999999991</v>
      </c>
      <c r="N188" s="363">
        <v>12620.689655172388</v>
      </c>
      <c r="O188" s="367">
        <v>-308642.88648622262</v>
      </c>
      <c r="P188" s="384">
        <v>182.9999999999996</v>
      </c>
      <c r="Q188" s="363">
        <v>13071.428571428527</v>
      </c>
      <c r="R188" s="367">
        <v>-149651.02140828292</v>
      </c>
      <c r="S188" s="384">
        <v>182.99999999999937</v>
      </c>
      <c r="T188" s="363">
        <v>6310.3448275861938</v>
      </c>
      <c r="U188" s="363">
        <v>3516.3079462155197</v>
      </c>
      <c r="V188" s="369">
        <v>182.9999999999996</v>
      </c>
      <c r="W188" s="363">
        <v>304999.99999999988</v>
      </c>
      <c r="X188" s="363">
        <v>9194.5922662862577</v>
      </c>
      <c r="Y188" s="369">
        <v>182.99999999999991</v>
      </c>
      <c r="Z188" s="367"/>
      <c r="AA188" s="367"/>
      <c r="AB188" s="367"/>
      <c r="AC188" s="367"/>
      <c r="AD188" s="367"/>
      <c r="AE188" s="367"/>
      <c r="AF188" s="367"/>
      <c r="AG188" s="367"/>
      <c r="AH188" s="367"/>
      <c r="AI188" s="367"/>
      <c r="AJ188" s="367"/>
      <c r="AK188" s="367"/>
      <c r="AL188" s="367"/>
      <c r="AM188" s="367"/>
      <c r="AN188" s="367"/>
      <c r="AO188" s="367"/>
      <c r="AP188" s="367"/>
      <c r="AQ188" s="367"/>
      <c r="AR188" s="367"/>
      <c r="AS188" s="367"/>
      <c r="AT188" s="367"/>
    </row>
    <row r="189" spans="2:46" ht="15" customHeight="1">
      <c r="B189" s="26">
        <v>30.666666666666746</v>
      </c>
      <c r="C189" s="373">
        <v>26.964422757810031</v>
      </c>
      <c r="D189" s="363">
        <v>184.00000000000045</v>
      </c>
      <c r="E189" s="365">
        <v>8558.139534883745</v>
      </c>
      <c r="F189" s="367">
        <v>-3709.4801520012593</v>
      </c>
      <c r="G189" s="367">
        <v>184.00000000000051</v>
      </c>
      <c r="H189" s="368">
        <v>46000</v>
      </c>
      <c r="I189" s="367">
        <v>-48316.691291298608</v>
      </c>
      <c r="J189" s="384">
        <v>184</v>
      </c>
      <c r="K189" s="363">
        <v>11151.515151515145</v>
      </c>
      <c r="L189" s="367">
        <v>5002.9636266424541</v>
      </c>
      <c r="M189" s="369">
        <v>183.99999999999991</v>
      </c>
      <c r="N189" s="363">
        <v>12689.655172413766</v>
      </c>
      <c r="O189" s="367">
        <v>-312044.16363642056</v>
      </c>
      <c r="P189" s="384">
        <v>183.9999999999996</v>
      </c>
      <c r="Q189" s="363">
        <v>13142.857142857098</v>
      </c>
      <c r="R189" s="367">
        <v>-151336.88827135696</v>
      </c>
      <c r="S189" s="384">
        <v>183.99999999999935</v>
      </c>
      <c r="T189" s="363">
        <v>6344.8275862068831</v>
      </c>
      <c r="U189" s="363">
        <v>3512.9467193713745</v>
      </c>
      <c r="V189" s="369">
        <v>183.9999999999996</v>
      </c>
      <c r="W189" s="363">
        <v>306666.66666666657</v>
      </c>
      <c r="X189" s="363">
        <v>9243.9964218144833</v>
      </c>
      <c r="Y189" s="369">
        <v>183.99999999999994</v>
      </c>
      <c r="Z189" s="367"/>
      <c r="AA189" s="367"/>
      <c r="AB189" s="367"/>
      <c r="AC189" s="367"/>
      <c r="AD189" s="367"/>
      <c r="AE189" s="367"/>
      <c r="AF189" s="367"/>
      <c r="AG189" s="367"/>
      <c r="AH189" s="367"/>
      <c r="AI189" s="367"/>
      <c r="AJ189" s="367"/>
      <c r="AK189" s="367"/>
      <c r="AL189" s="367"/>
      <c r="AM189" s="367"/>
      <c r="AN189" s="367"/>
      <c r="AO189" s="367"/>
      <c r="AP189" s="367"/>
      <c r="AQ189" s="367"/>
      <c r="AR189" s="367"/>
      <c r="AS189" s="367"/>
      <c r="AT189" s="367"/>
    </row>
    <row r="190" spans="2:46" ht="15" customHeight="1">
      <c r="B190" s="26">
        <v>30.833333333333414</v>
      </c>
      <c r="C190" s="373">
        <v>27.110828156643141</v>
      </c>
      <c r="D190" s="363">
        <v>185.00000000000051</v>
      </c>
      <c r="E190" s="365">
        <v>8604.6511627907221</v>
      </c>
      <c r="F190" s="367">
        <v>-3758.8943259301905</v>
      </c>
      <c r="G190" s="367">
        <v>185.00000000000051</v>
      </c>
      <c r="H190" s="368">
        <v>46250</v>
      </c>
      <c r="I190" s="367">
        <v>-48923.684530528059</v>
      </c>
      <c r="J190" s="384">
        <v>185</v>
      </c>
      <c r="K190" s="363">
        <v>11212.121212121205</v>
      </c>
      <c r="L190" s="367">
        <v>5007.7610928975027</v>
      </c>
      <c r="M190" s="369">
        <v>184.99999999999989</v>
      </c>
      <c r="N190" s="363">
        <v>12758.620689655145</v>
      </c>
      <c r="O190" s="367">
        <v>-315464.07887357502</v>
      </c>
      <c r="P190" s="384">
        <v>184.9999999999996</v>
      </c>
      <c r="Q190" s="363">
        <v>13214.285714285668</v>
      </c>
      <c r="R190" s="367">
        <v>-153032.19102267845</v>
      </c>
      <c r="S190" s="384">
        <v>184.99999999999935</v>
      </c>
      <c r="T190" s="363">
        <v>6379.3103448275724</v>
      </c>
      <c r="U190" s="363">
        <v>3509.3401009580507</v>
      </c>
      <c r="V190" s="369">
        <v>184.9999999999996</v>
      </c>
      <c r="W190" s="363">
        <v>308333.33333333326</v>
      </c>
      <c r="X190" s="363">
        <v>9293.3914521464249</v>
      </c>
      <c r="Y190" s="369">
        <v>184.99999999999994</v>
      </c>
      <c r="Z190" s="367"/>
      <c r="AA190" s="367"/>
      <c r="AB190" s="367"/>
      <c r="AC190" s="367"/>
      <c r="AD190" s="367"/>
      <c r="AE190" s="367"/>
      <c r="AF190" s="367"/>
      <c r="AG190" s="367"/>
      <c r="AH190" s="367"/>
      <c r="AI190" s="367"/>
      <c r="AJ190" s="367"/>
      <c r="AK190" s="367"/>
      <c r="AL190" s="367"/>
      <c r="AM190" s="367"/>
      <c r="AN190" s="367"/>
      <c r="AO190" s="367"/>
      <c r="AP190" s="367"/>
      <c r="AQ190" s="367"/>
      <c r="AR190" s="367"/>
      <c r="AS190" s="367"/>
      <c r="AT190" s="367"/>
    </row>
    <row r="191" spans="2:46" ht="15" customHeight="1">
      <c r="B191" s="26">
        <v>31.000000000000082</v>
      </c>
      <c r="C191" s="373">
        <v>27.257232037886787</v>
      </c>
      <c r="D191" s="363">
        <v>186.00000000000051</v>
      </c>
      <c r="E191" s="365">
        <v>8651.1627906976992</v>
      </c>
      <c r="F191" s="367">
        <v>-3808.6247588397873</v>
      </c>
      <c r="G191" s="367">
        <v>186.00000000000054</v>
      </c>
      <c r="H191" s="368">
        <v>46500</v>
      </c>
      <c r="I191" s="367">
        <v>-49534.401040305514</v>
      </c>
      <c r="J191" s="384">
        <v>186</v>
      </c>
      <c r="K191" s="363">
        <v>11272.727272727265</v>
      </c>
      <c r="L191" s="367">
        <v>5012.3164774935785</v>
      </c>
      <c r="M191" s="369">
        <v>185.99999999999989</v>
      </c>
      <c r="N191" s="363">
        <v>12827.586206896523</v>
      </c>
      <c r="O191" s="367">
        <v>-318902.63219768589</v>
      </c>
      <c r="P191" s="384">
        <v>185.99999999999957</v>
      </c>
      <c r="Q191" s="363">
        <v>13285.714285714239</v>
      </c>
      <c r="R191" s="367">
        <v>-154736.92966224742</v>
      </c>
      <c r="S191" s="384">
        <v>185.99999999999935</v>
      </c>
      <c r="T191" s="363">
        <v>6413.7931034482617</v>
      </c>
      <c r="U191" s="363">
        <v>3505.4880909755475</v>
      </c>
      <c r="V191" s="369">
        <v>185.99999999999957</v>
      </c>
      <c r="W191" s="363">
        <v>309999.99999999994</v>
      </c>
      <c r="X191" s="363">
        <v>9342.7773572820806</v>
      </c>
      <c r="Y191" s="369">
        <v>185.99999999999994</v>
      </c>
      <c r="Z191" s="367"/>
      <c r="AA191" s="367"/>
      <c r="AB191" s="367"/>
      <c r="AC191" s="367"/>
      <c r="AD191" s="367"/>
      <c r="AE191" s="367"/>
      <c r="AF191" s="367"/>
      <c r="AG191" s="367"/>
      <c r="AH191" s="367"/>
      <c r="AI191" s="367"/>
      <c r="AJ191" s="367"/>
      <c r="AK191" s="367"/>
      <c r="AL191" s="367"/>
      <c r="AM191" s="367"/>
      <c r="AN191" s="367"/>
      <c r="AO191" s="367"/>
      <c r="AP191" s="367"/>
      <c r="AQ191" s="367"/>
      <c r="AR191" s="367"/>
      <c r="AS191" s="367"/>
      <c r="AT191" s="367"/>
    </row>
    <row r="192" spans="2:46" ht="15" customHeight="1">
      <c r="B192" s="26">
        <v>31.16666666666675</v>
      </c>
      <c r="C192" s="373">
        <v>27.403634401540977</v>
      </c>
      <c r="D192" s="363">
        <v>187.00000000000051</v>
      </c>
      <c r="E192" s="365">
        <v>8697.6744186046762</v>
      </c>
      <c r="F192" s="367">
        <v>-3858.6714507300503</v>
      </c>
      <c r="G192" s="367">
        <v>187.00000000000057</v>
      </c>
      <c r="H192" s="368">
        <v>46750</v>
      </c>
      <c r="I192" s="367">
        <v>-50148.840820630961</v>
      </c>
      <c r="J192" s="384">
        <v>187</v>
      </c>
      <c r="K192" s="363">
        <v>11333.333333333325</v>
      </c>
      <c r="L192" s="367">
        <v>5016.6297804306832</v>
      </c>
      <c r="M192" s="369">
        <v>186.99999999999986</v>
      </c>
      <c r="N192" s="363">
        <v>12896.551724137902</v>
      </c>
      <c r="O192" s="367">
        <v>-322359.82360875339</v>
      </c>
      <c r="P192" s="384">
        <v>186.99999999999957</v>
      </c>
      <c r="Q192" s="363">
        <v>13357.14285714281</v>
      </c>
      <c r="R192" s="367">
        <v>-156451.10419006387</v>
      </c>
      <c r="S192" s="384">
        <v>186.99999999999935</v>
      </c>
      <c r="T192" s="363">
        <v>6448.275862068951</v>
      </c>
      <c r="U192" s="363">
        <v>3501.3906894238662</v>
      </c>
      <c r="V192" s="369">
        <v>186.99999999999957</v>
      </c>
      <c r="W192" s="363">
        <v>311666.66666666663</v>
      </c>
      <c r="X192" s="363">
        <v>9392.1541372214579</v>
      </c>
      <c r="Y192" s="369">
        <v>186.99999999999997</v>
      </c>
      <c r="Z192" s="367"/>
      <c r="AA192" s="367"/>
      <c r="AB192" s="367"/>
      <c r="AC192" s="367"/>
      <c r="AD192" s="367"/>
      <c r="AE192" s="367"/>
      <c r="AF192" s="367"/>
      <c r="AG192" s="367"/>
      <c r="AH192" s="367"/>
      <c r="AI192" s="367"/>
      <c r="AJ192" s="367"/>
      <c r="AK192" s="367"/>
      <c r="AL192" s="367"/>
      <c r="AM192" s="367"/>
      <c r="AN192" s="367"/>
      <c r="AO192" s="367"/>
      <c r="AP192" s="367"/>
      <c r="AQ192" s="367"/>
      <c r="AR192" s="367"/>
      <c r="AS192" s="367"/>
      <c r="AT192" s="367"/>
    </row>
    <row r="193" spans="2:46" ht="15" customHeight="1">
      <c r="B193" s="26">
        <v>31.333333333333417</v>
      </c>
      <c r="C193" s="373">
        <v>27.550035247605713</v>
      </c>
      <c r="D193" s="363">
        <v>188.00000000000051</v>
      </c>
      <c r="E193" s="365">
        <v>8744.1860465116533</v>
      </c>
      <c r="F193" s="367">
        <v>-3909.0344016009763</v>
      </c>
      <c r="G193" s="367">
        <v>188.00000000000057</v>
      </c>
      <c r="H193" s="368">
        <v>47000</v>
      </c>
      <c r="I193" s="367">
        <v>-50767.003871504414</v>
      </c>
      <c r="J193" s="384">
        <v>188</v>
      </c>
      <c r="K193" s="363">
        <v>11393.939393939385</v>
      </c>
      <c r="L193" s="367">
        <v>5020.7010017088141</v>
      </c>
      <c r="M193" s="369">
        <v>187.99999999999986</v>
      </c>
      <c r="N193" s="363">
        <v>12965.517241379281</v>
      </c>
      <c r="O193" s="367">
        <v>-325835.6531067774</v>
      </c>
      <c r="P193" s="384">
        <v>187.99999999999957</v>
      </c>
      <c r="Q193" s="363">
        <v>13428.57142857138</v>
      </c>
      <c r="R193" s="367">
        <v>-158174.71460612776</v>
      </c>
      <c r="S193" s="384">
        <v>187.99999999999935</v>
      </c>
      <c r="T193" s="363">
        <v>6482.7586206896403</v>
      </c>
      <c r="U193" s="363">
        <v>3497.0478963030059</v>
      </c>
      <c r="V193" s="369">
        <v>187.99999999999957</v>
      </c>
      <c r="W193" s="363">
        <v>313333.33333333331</v>
      </c>
      <c r="X193" s="363">
        <v>9441.5217919645493</v>
      </c>
      <c r="Y193" s="369">
        <v>187.99999999999997</v>
      </c>
      <c r="Z193" s="367"/>
      <c r="AA193" s="367"/>
      <c r="AB193" s="367"/>
      <c r="AC193" s="367"/>
      <c r="AD193" s="367"/>
      <c r="AE193" s="367"/>
      <c r="AF193" s="367"/>
      <c r="AG193" s="367"/>
      <c r="AH193" s="367"/>
      <c r="AI193" s="367"/>
      <c r="AJ193" s="367"/>
      <c r="AK193" s="367"/>
      <c r="AL193" s="367"/>
      <c r="AM193" s="367"/>
      <c r="AN193" s="367"/>
      <c r="AO193" s="367"/>
      <c r="AP193" s="367"/>
      <c r="AQ193" s="367"/>
      <c r="AR193" s="367"/>
      <c r="AS193" s="367"/>
      <c r="AT193" s="367"/>
    </row>
    <row r="194" spans="2:46" ht="15" customHeight="1">
      <c r="B194" s="26">
        <v>31.500000000000085</v>
      </c>
      <c r="C194" s="373">
        <v>27.696434576081003</v>
      </c>
      <c r="D194" s="363">
        <v>189.00000000000054</v>
      </c>
      <c r="E194" s="365">
        <v>8790.6976744186304</v>
      </c>
      <c r="F194" s="367">
        <v>-3959.7136114525683</v>
      </c>
      <c r="G194" s="367">
        <v>189.00000000000057</v>
      </c>
      <c r="H194" s="368">
        <v>47250</v>
      </c>
      <c r="I194" s="367">
        <v>-51388.890192925857</v>
      </c>
      <c r="J194" s="384">
        <v>189</v>
      </c>
      <c r="K194" s="363">
        <v>11454.545454545445</v>
      </c>
      <c r="L194" s="367">
        <v>5024.5301413279731</v>
      </c>
      <c r="M194" s="369">
        <v>188.99999999999986</v>
      </c>
      <c r="N194" s="363">
        <v>13034.482758620659</v>
      </c>
      <c r="O194" s="367">
        <v>-329330.12069175788</v>
      </c>
      <c r="P194" s="384">
        <v>188.99999999999955</v>
      </c>
      <c r="Q194" s="363">
        <v>13499.999999999951</v>
      </c>
      <c r="R194" s="367">
        <v>-159907.76091043907</v>
      </c>
      <c r="S194" s="384">
        <v>188.99999999999932</v>
      </c>
      <c r="T194" s="363">
        <v>6517.2413793103296</v>
      </c>
      <c r="U194" s="363">
        <v>3492.4597116129667</v>
      </c>
      <c r="V194" s="369">
        <v>188.99999999999955</v>
      </c>
      <c r="W194" s="363">
        <v>315000</v>
      </c>
      <c r="X194" s="363">
        <v>9490.8803215113585</v>
      </c>
      <c r="Y194" s="369">
        <v>189</v>
      </c>
      <c r="Z194" s="367"/>
      <c r="AA194" s="367"/>
      <c r="AB194" s="367"/>
      <c r="AC194" s="367"/>
      <c r="AD194" s="367"/>
      <c r="AE194" s="367"/>
      <c r="AF194" s="367"/>
      <c r="AG194" s="367"/>
      <c r="AH194" s="367"/>
      <c r="AI194" s="367"/>
      <c r="AJ194" s="367"/>
      <c r="AK194" s="367"/>
      <c r="AL194" s="367"/>
      <c r="AM194" s="367"/>
      <c r="AN194" s="367"/>
      <c r="AO194" s="367"/>
      <c r="AP194" s="367"/>
      <c r="AQ194" s="367"/>
      <c r="AR194" s="367"/>
      <c r="AS194" s="367"/>
      <c r="AT194" s="367"/>
    </row>
    <row r="195" spans="2:46" ht="15" customHeight="1">
      <c r="B195" s="26">
        <v>31.666666666666753</v>
      </c>
      <c r="C195" s="373">
        <v>27.84283238696683</v>
      </c>
      <c r="D195" s="363">
        <v>190.00000000000054</v>
      </c>
      <c r="E195" s="365">
        <v>8837.2093023256075</v>
      </c>
      <c r="F195" s="367">
        <v>-4010.7090802848252</v>
      </c>
      <c r="G195" s="367">
        <v>190.00000000000057</v>
      </c>
      <c r="H195" s="368">
        <v>47500</v>
      </c>
      <c r="I195" s="367">
        <v>-52014.499784895299</v>
      </c>
      <c r="J195" s="384">
        <v>190</v>
      </c>
      <c r="K195" s="363">
        <v>11515.151515151505</v>
      </c>
      <c r="L195" s="367">
        <v>5028.1171992881591</v>
      </c>
      <c r="M195" s="369">
        <v>189.99999999999983</v>
      </c>
      <c r="N195" s="363">
        <v>13103.448275862038</v>
      </c>
      <c r="O195" s="367">
        <v>-332843.22636369494</v>
      </c>
      <c r="P195" s="384">
        <v>189.99999999999955</v>
      </c>
      <c r="Q195" s="363">
        <v>13571.428571428522</v>
      </c>
      <c r="R195" s="367">
        <v>-161650.24310299789</v>
      </c>
      <c r="S195" s="384">
        <v>189.99999999999932</v>
      </c>
      <c r="T195" s="363">
        <v>6551.724137931019</v>
      </c>
      <c r="U195" s="363">
        <v>3487.6261353537493</v>
      </c>
      <c r="V195" s="369">
        <v>189.99999999999955</v>
      </c>
      <c r="W195" s="363">
        <v>316666.66666666669</v>
      </c>
      <c r="X195" s="363">
        <v>9540.2297258618855</v>
      </c>
      <c r="Y195" s="369">
        <v>190</v>
      </c>
      <c r="Z195" s="367"/>
      <c r="AA195" s="367"/>
      <c r="AB195" s="367"/>
      <c r="AC195" s="367"/>
      <c r="AD195" s="367"/>
      <c r="AE195" s="367"/>
      <c r="AF195" s="367"/>
      <c r="AG195" s="367"/>
      <c r="AH195" s="367"/>
      <c r="AI195" s="367"/>
      <c r="AJ195" s="367"/>
      <c r="AK195" s="367"/>
      <c r="AL195" s="367"/>
      <c r="AM195" s="367"/>
      <c r="AN195" s="367"/>
      <c r="AO195" s="367"/>
      <c r="AP195" s="367"/>
      <c r="AQ195" s="367"/>
      <c r="AR195" s="367"/>
      <c r="AS195" s="367"/>
      <c r="AT195" s="367"/>
    </row>
    <row r="196" spans="2:46" ht="15" customHeight="1">
      <c r="B196" s="26">
        <v>31.833333333333421</v>
      </c>
      <c r="C196" s="373">
        <v>27.989228680263206</v>
      </c>
      <c r="D196" s="363">
        <v>191.00000000000054</v>
      </c>
      <c r="E196" s="365">
        <v>8883.7209302325846</v>
      </c>
      <c r="F196" s="367">
        <v>-4062.0208080977491</v>
      </c>
      <c r="G196" s="367">
        <v>191.0000000000006</v>
      </c>
      <c r="H196" s="368">
        <v>47750</v>
      </c>
      <c r="I196" s="367">
        <v>-52643.832647412739</v>
      </c>
      <c r="J196" s="384">
        <v>191</v>
      </c>
      <c r="K196" s="363">
        <v>11575.757575757565</v>
      </c>
      <c r="L196" s="367">
        <v>5031.4621755893731</v>
      </c>
      <c r="M196" s="369">
        <v>190.99999999999983</v>
      </c>
      <c r="N196" s="363">
        <v>13172.413793103417</v>
      </c>
      <c r="O196" s="367">
        <v>-336374.97012258857</v>
      </c>
      <c r="P196" s="384">
        <v>190.99999999999955</v>
      </c>
      <c r="Q196" s="363">
        <v>13642.857142857092</v>
      </c>
      <c r="R196" s="367">
        <v>-163402.16118380413</v>
      </c>
      <c r="S196" s="384">
        <v>190.99999999999929</v>
      </c>
      <c r="T196" s="363">
        <v>6586.2068965517083</v>
      </c>
      <c r="U196" s="363">
        <v>3482.5471675253525</v>
      </c>
      <c r="V196" s="369">
        <v>190.99999999999955</v>
      </c>
      <c r="W196" s="363">
        <v>318333.33333333337</v>
      </c>
      <c r="X196" s="363">
        <v>9589.5700050161267</v>
      </c>
      <c r="Y196" s="369">
        <v>191</v>
      </c>
      <c r="Z196" s="367"/>
      <c r="AA196" s="367"/>
      <c r="AB196" s="367"/>
      <c r="AC196" s="367"/>
      <c r="AD196" s="367"/>
      <c r="AE196" s="367"/>
      <c r="AF196" s="367"/>
      <c r="AG196" s="367"/>
      <c r="AH196" s="367"/>
      <c r="AI196" s="367"/>
      <c r="AJ196" s="367"/>
      <c r="AK196" s="367"/>
      <c r="AL196" s="367"/>
      <c r="AM196" s="367"/>
      <c r="AN196" s="367"/>
      <c r="AO196" s="367"/>
      <c r="AP196" s="367"/>
      <c r="AQ196" s="367"/>
      <c r="AR196" s="367"/>
      <c r="AS196" s="367"/>
      <c r="AT196" s="367"/>
    </row>
    <row r="197" spans="2:46" ht="15" customHeight="1">
      <c r="B197" s="26">
        <v>32.000000000000085</v>
      </c>
      <c r="C197" s="373">
        <v>28.135623455970119</v>
      </c>
      <c r="D197" s="363">
        <v>192.00000000000051</v>
      </c>
      <c r="E197" s="365">
        <v>8930.2325581395617</v>
      </c>
      <c r="F197" s="367">
        <v>-4113.6487948913355</v>
      </c>
      <c r="G197" s="367">
        <v>192.0000000000006</v>
      </c>
      <c r="H197" s="368">
        <v>48000</v>
      </c>
      <c r="I197" s="367">
        <v>-53276.888780478177</v>
      </c>
      <c r="J197" s="384">
        <v>192</v>
      </c>
      <c r="K197" s="363">
        <v>11636.363636363625</v>
      </c>
      <c r="L197" s="367">
        <v>5034.5650702316143</v>
      </c>
      <c r="M197" s="369">
        <v>191.99999999999983</v>
      </c>
      <c r="N197" s="363">
        <v>13241.379310344795</v>
      </c>
      <c r="O197" s="367">
        <v>-339925.35196843866</v>
      </c>
      <c r="P197" s="384">
        <v>191.99999999999955</v>
      </c>
      <c r="Q197" s="363">
        <v>13714.285714285663</v>
      </c>
      <c r="R197" s="367">
        <v>-165163.51515285787</v>
      </c>
      <c r="S197" s="384">
        <v>191.99999999999929</v>
      </c>
      <c r="T197" s="363">
        <v>6620.6896551723976</v>
      </c>
      <c r="U197" s="363">
        <v>3477.2228081277767</v>
      </c>
      <c r="V197" s="369">
        <v>191.99999999999955</v>
      </c>
      <c r="W197" s="363">
        <v>320000.00000000006</v>
      </c>
      <c r="X197" s="363">
        <v>9638.9011589740858</v>
      </c>
      <c r="Y197" s="369">
        <v>192.00000000000003</v>
      </c>
      <c r="Z197" s="367"/>
      <c r="AA197" s="367"/>
      <c r="AB197" s="367"/>
      <c r="AC197" s="367"/>
      <c r="AD197" s="367"/>
      <c r="AE197" s="367"/>
      <c r="AF197" s="367"/>
      <c r="AG197" s="367"/>
      <c r="AH197" s="367"/>
      <c r="AI197" s="367"/>
      <c r="AJ197" s="367"/>
      <c r="AK197" s="367"/>
      <c r="AL197" s="367"/>
      <c r="AM197" s="367"/>
      <c r="AN197" s="367"/>
      <c r="AO197" s="367"/>
      <c r="AP197" s="367"/>
      <c r="AQ197" s="367"/>
      <c r="AR197" s="367"/>
      <c r="AS197" s="367"/>
      <c r="AT197" s="367"/>
    </row>
    <row r="198" spans="2:46" ht="15" customHeight="1">
      <c r="B198" s="26">
        <v>32.16666666666675</v>
      </c>
      <c r="C198" s="373">
        <v>28.282016714087582</v>
      </c>
      <c r="D198" s="363">
        <v>193.00000000000051</v>
      </c>
      <c r="E198" s="365">
        <v>8976.7441860465387</v>
      </c>
      <c r="F198" s="367">
        <v>-4165.5930406655889</v>
      </c>
      <c r="G198" s="367">
        <v>193.0000000000006</v>
      </c>
      <c r="H198" s="368">
        <v>48250</v>
      </c>
      <c r="I198" s="367">
        <v>-53913.668184091621</v>
      </c>
      <c r="J198" s="384">
        <v>193</v>
      </c>
      <c r="K198" s="363">
        <v>11696.969696969685</v>
      </c>
      <c r="L198" s="367">
        <v>5037.4258832148826</v>
      </c>
      <c r="M198" s="369">
        <v>192.9999999999998</v>
      </c>
      <c r="N198" s="363">
        <v>13310.344827586174</v>
      </c>
      <c r="O198" s="367">
        <v>-343494.37190124526</v>
      </c>
      <c r="P198" s="384">
        <v>192.99999999999955</v>
      </c>
      <c r="Q198" s="363">
        <v>13785.714285714233</v>
      </c>
      <c r="R198" s="367">
        <v>-166934.30501015906</v>
      </c>
      <c r="S198" s="384">
        <v>192.99999999999926</v>
      </c>
      <c r="T198" s="363">
        <v>6655.1724137930869</v>
      </c>
      <c r="U198" s="363">
        <v>3471.6530571610224</v>
      </c>
      <c r="V198" s="369">
        <v>192.99999999999955</v>
      </c>
      <c r="W198" s="363">
        <v>321666.66666666674</v>
      </c>
      <c r="X198" s="363">
        <v>9688.2231877357626</v>
      </c>
      <c r="Y198" s="369">
        <v>193.00000000000003</v>
      </c>
      <c r="Z198" s="367"/>
      <c r="AA198" s="367"/>
      <c r="AB198" s="367"/>
      <c r="AC198" s="367"/>
      <c r="AD198" s="367"/>
      <c r="AE198" s="367"/>
      <c r="AF198" s="367"/>
      <c r="AG198" s="367"/>
      <c r="AH198" s="367"/>
      <c r="AI198" s="367"/>
      <c r="AJ198" s="367"/>
      <c r="AK198" s="367"/>
      <c r="AL198" s="367"/>
      <c r="AM198" s="367"/>
      <c r="AN198" s="367"/>
      <c r="AO198" s="367"/>
      <c r="AP198" s="367"/>
      <c r="AQ198" s="367"/>
      <c r="AR198" s="367"/>
      <c r="AS198" s="367"/>
      <c r="AT198" s="367"/>
    </row>
    <row r="199" spans="2:46" ht="15" customHeight="1">
      <c r="B199" s="26">
        <v>32.333333333333414</v>
      </c>
      <c r="C199" s="373">
        <v>28.428408454615589</v>
      </c>
      <c r="D199" s="363">
        <v>194.00000000000048</v>
      </c>
      <c r="E199" s="365">
        <v>9023.2558139535158</v>
      </c>
      <c r="F199" s="367">
        <v>-4217.8535454205066</v>
      </c>
      <c r="G199" s="367">
        <v>194.0000000000006</v>
      </c>
      <c r="H199" s="368">
        <v>48500</v>
      </c>
      <c r="I199" s="367">
        <v>-54554.170858253041</v>
      </c>
      <c r="J199" s="384">
        <v>193.99999999999997</v>
      </c>
      <c r="K199" s="363">
        <v>11757.575757575745</v>
      </c>
      <c r="L199" s="367">
        <v>5040.0446145391788</v>
      </c>
      <c r="M199" s="369">
        <v>193.9999999999998</v>
      </c>
      <c r="N199" s="363">
        <v>13379.310344827552</v>
      </c>
      <c r="O199" s="367">
        <v>-347082.02992100833</v>
      </c>
      <c r="P199" s="384">
        <v>193.99999999999952</v>
      </c>
      <c r="Q199" s="363">
        <v>13857.142857142804</v>
      </c>
      <c r="R199" s="367">
        <v>-168714.5307557077</v>
      </c>
      <c r="S199" s="384">
        <v>193.99999999999926</v>
      </c>
      <c r="T199" s="363">
        <v>6689.6551724137762</v>
      </c>
      <c r="U199" s="363">
        <v>3465.8379146250895</v>
      </c>
      <c r="V199" s="369">
        <v>193.99999999999952</v>
      </c>
      <c r="W199" s="363">
        <v>323333.33333333343</v>
      </c>
      <c r="X199" s="363">
        <v>9737.5360913011591</v>
      </c>
      <c r="Y199" s="369">
        <v>194.00000000000006</v>
      </c>
      <c r="Z199" s="367"/>
      <c r="AA199" s="367"/>
      <c r="AB199" s="367"/>
      <c r="AC199" s="367"/>
      <c r="AD199" s="367"/>
      <c r="AE199" s="367"/>
      <c r="AF199" s="367"/>
      <c r="AG199" s="367"/>
      <c r="AH199" s="367"/>
      <c r="AI199" s="367"/>
      <c r="AJ199" s="367"/>
      <c r="AK199" s="367"/>
      <c r="AL199" s="367"/>
      <c r="AM199" s="367"/>
      <c r="AN199" s="367"/>
      <c r="AO199" s="367"/>
      <c r="AP199" s="367"/>
      <c r="AQ199" s="367"/>
      <c r="AR199" s="367"/>
      <c r="AS199" s="367"/>
      <c r="AT199" s="367"/>
    </row>
    <row r="200" spans="2:46" ht="15" customHeight="1">
      <c r="B200" s="26">
        <v>32.500000000000078</v>
      </c>
      <c r="C200" s="373">
        <v>28.574798677554146</v>
      </c>
      <c r="D200" s="363">
        <v>195.00000000000048</v>
      </c>
      <c r="E200" s="365">
        <v>9069.7674418604929</v>
      </c>
      <c r="F200" s="367">
        <v>-4270.4303091560914</v>
      </c>
      <c r="G200" s="367">
        <v>195.00000000000063</v>
      </c>
      <c r="H200" s="368">
        <v>48750</v>
      </c>
      <c r="I200" s="367">
        <v>-55198.396802962474</v>
      </c>
      <c r="J200" s="384">
        <v>194.99999999999997</v>
      </c>
      <c r="K200" s="363">
        <v>11818.181818181805</v>
      </c>
      <c r="L200" s="367">
        <v>5042.4212642045022</v>
      </c>
      <c r="M200" s="369">
        <v>194.9999999999998</v>
      </c>
      <c r="N200" s="363">
        <v>13448.275862068931</v>
      </c>
      <c r="O200" s="367">
        <v>-350688.32602772798</v>
      </c>
      <c r="P200" s="384">
        <v>194.99999999999952</v>
      </c>
      <c r="Q200" s="363">
        <v>13928.571428571375</v>
      </c>
      <c r="R200" s="367">
        <v>-170504.19238950382</v>
      </c>
      <c r="S200" s="384">
        <v>194.99999999999926</v>
      </c>
      <c r="T200" s="363">
        <v>6724.1379310344655</v>
      </c>
      <c r="U200" s="363">
        <v>3459.7773805199768</v>
      </c>
      <c r="V200" s="369">
        <v>194.99999999999952</v>
      </c>
      <c r="W200" s="363">
        <v>325000.00000000012</v>
      </c>
      <c r="X200" s="363">
        <v>9786.8398696702661</v>
      </c>
      <c r="Y200" s="369">
        <v>195.00000000000006</v>
      </c>
      <c r="Z200" s="367"/>
      <c r="AA200" s="367"/>
      <c r="AB200" s="367"/>
      <c r="AC200" s="367"/>
      <c r="AD200" s="367"/>
      <c r="AE200" s="367"/>
      <c r="AF200" s="367"/>
      <c r="AG200" s="367"/>
      <c r="AH200" s="367"/>
      <c r="AI200" s="367"/>
      <c r="AJ200" s="367"/>
      <c r="AK200" s="367"/>
      <c r="AL200" s="367"/>
      <c r="AM200" s="367"/>
      <c r="AN200" s="367"/>
      <c r="AO200" s="367"/>
      <c r="AP200" s="367"/>
      <c r="AQ200" s="367"/>
      <c r="AR200" s="367"/>
      <c r="AS200" s="367"/>
      <c r="AT200" s="367"/>
    </row>
    <row r="201" spans="2:46" ht="15" customHeight="1">
      <c r="B201" s="26">
        <v>32.666666666666742</v>
      </c>
      <c r="C201" s="373">
        <v>28.721187382903238</v>
      </c>
      <c r="D201" s="363">
        <v>196.00000000000045</v>
      </c>
      <c r="E201" s="365">
        <v>9116.27906976747</v>
      </c>
      <c r="F201" s="367">
        <v>-4323.3233318723387</v>
      </c>
      <c r="G201" s="367">
        <v>196.00000000000063</v>
      </c>
      <c r="H201" s="368">
        <v>49000</v>
      </c>
      <c r="I201" s="367">
        <v>-55846.346018219905</v>
      </c>
      <c r="J201" s="384">
        <v>195.99999999999997</v>
      </c>
      <c r="K201" s="363">
        <v>11878.787878787865</v>
      </c>
      <c r="L201" s="367">
        <v>5044.5558322108527</v>
      </c>
      <c r="M201" s="369">
        <v>195.99999999999977</v>
      </c>
      <c r="N201" s="363">
        <v>13517.24137931031</v>
      </c>
      <c r="O201" s="367">
        <v>-354313.26022140408</v>
      </c>
      <c r="P201" s="384">
        <v>195.99999999999949</v>
      </c>
      <c r="Q201" s="363">
        <v>13999.999999999945</v>
      </c>
      <c r="R201" s="367">
        <v>-172303.28991154738</v>
      </c>
      <c r="S201" s="384">
        <v>195.99999999999923</v>
      </c>
      <c r="T201" s="363">
        <v>6758.6206896551548</v>
      </c>
      <c r="U201" s="363">
        <v>3453.4714548456868</v>
      </c>
      <c r="V201" s="369">
        <v>195.99999999999949</v>
      </c>
      <c r="W201" s="363">
        <v>326666.6666666668</v>
      </c>
      <c r="X201" s="363">
        <v>9836.1345228430946</v>
      </c>
      <c r="Y201" s="369">
        <v>196.00000000000006</v>
      </c>
      <c r="Z201" s="367"/>
      <c r="AA201" s="367"/>
      <c r="AB201" s="367"/>
      <c r="AC201" s="367"/>
      <c r="AD201" s="367"/>
      <c r="AE201" s="367"/>
      <c r="AF201" s="367"/>
      <c r="AG201" s="367"/>
      <c r="AH201" s="367"/>
      <c r="AI201" s="367"/>
      <c r="AJ201" s="367"/>
      <c r="AK201" s="367"/>
      <c r="AL201" s="367"/>
      <c r="AM201" s="367"/>
      <c r="AN201" s="367"/>
      <c r="AO201" s="367"/>
      <c r="AP201" s="367"/>
      <c r="AQ201" s="367"/>
      <c r="AR201" s="367"/>
      <c r="AS201" s="367"/>
      <c r="AT201" s="367"/>
    </row>
    <row r="202" spans="2:46" ht="15" customHeight="1">
      <c r="B202" s="26">
        <v>32.833333333333407</v>
      </c>
      <c r="C202" s="373">
        <v>28.867574570662885</v>
      </c>
      <c r="D202" s="363">
        <v>197.00000000000045</v>
      </c>
      <c r="E202" s="365">
        <v>9162.7906976744471</v>
      </c>
      <c r="F202" s="367">
        <v>-4376.5326135692521</v>
      </c>
      <c r="G202" s="367">
        <v>197.00000000000063</v>
      </c>
      <c r="H202" s="368">
        <v>49250</v>
      </c>
      <c r="I202" s="367">
        <v>-56498.018504025335</v>
      </c>
      <c r="J202" s="384">
        <v>196.99999999999997</v>
      </c>
      <c r="K202" s="363">
        <v>11939.393939393925</v>
      </c>
      <c r="L202" s="367">
        <v>5046.4483185582312</v>
      </c>
      <c r="M202" s="369">
        <v>196.99999999999977</v>
      </c>
      <c r="N202" s="363">
        <v>13586.206896551688</v>
      </c>
      <c r="O202" s="367">
        <v>-357956.83250203676</v>
      </c>
      <c r="P202" s="384">
        <v>196.99999999999949</v>
      </c>
      <c r="Q202" s="363">
        <v>14071.428571428516</v>
      </c>
      <c r="R202" s="367">
        <v>-174111.82332183843</v>
      </c>
      <c r="S202" s="384">
        <v>196.99999999999923</v>
      </c>
      <c r="T202" s="363">
        <v>6793.1034482758441</v>
      </c>
      <c r="U202" s="363">
        <v>3446.920137602217</v>
      </c>
      <c r="V202" s="369">
        <v>196.99999999999949</v>
      </c>
      <c r="W202" s="363">
        <v>328333.33333333349</v>
      </c>
      <c r="X202" s="363">
        <v>9885.4200508196409</v>
      </c>
      <c r="Y202" s="369">
        <v>197.00000000000009</v>
      </c>
      <c r="Z202" s="367"/>
      <c r="AA202" s="367"/>
      <c r="AB202" s="367"/>
      <c r="AC202" s="367"/>
      <c r="AD202" s="367"/>
      <c r="AE202" s="367"/>
      <c r="AF202" s="367"/>
      <c r="AG202" s="367"/>
      <c r="AH202" s="367"/>
      <c r="AI202" s="367"/>
      <c r="AJ202" s="367"/>
      <c r="AK202" s="367"/>
      <c r="AL202" s="367"/>
      <c r="AM202" s="367"/>
      <c r="AN202" s="367"/>
      <c r="AO202" s="367"/>
      <c r="AP202" s="367"/>
      <c r="AQ202" s="367"/>
      <c r="AR202" s="367"/>
      <c r="AS202" s="367"/>
      <c r="AT202" s="367"/>
    </row>
    <row r="203" spans="2:46" ht="15" customHeight="1">
      <c r="B203" s="26">
        <v>33.000000000000071</v>
      </c>
      <c r="C203" s="373">
        <v>29.013960240833068</v>
      </c>
      <c r="D203" s="363">
        <v>198.00000000000043</v>
      </c>
      <c r="E203" s="365">
        <v>9209.3023255814242</v>
      </c>
      <c r="F203" s="367">
        <v>-4430.0581542468317</v>
      </c>
      <c r="G203" s="367">
        <v>198.00000000000063</v>
      </c>
      <c r="H203" s="368">
        <v>49500</v>
      </c>
      <c r="I203" s="367">
        <v>-57153.414260378762</v>
      </c>
      <c r="J203" s="384">
        <v>197.99999999999997</v>
      </c>
      <c r="K203" s="363">
        <v>11999.999999999985</v>
      </c>
      <c r="L203" s="367">
        <v>5048.0987232466368</v>
      </c>
      <c r="M203" s="369">
        <v>197.9999999999998</v>
      </c>
      <c r="N203" s="363">
        <v>13655.172413793067</v>
      </c>
      <c r="O203" s="367">
        <v>-361619.04286962608</v>
      </c>
      <c r="P203" s="384">
        <v>197.99999999999949</v>
      </c>
      <c r="Q203" s="363">
        <v>14142.857142857087</v>
      </c>
      <c r="R203" s="367">
        <v>-175929.79262037689</v>
      </c>
      <c r="S203" s="384">
        <v>197.9999999999992</v>
      </c>
      <c r="T203" s="363">
        <v>6827.5862068965334</v>
      </c>
      <c r="U203" s="363">
        <v>3440.1234287895691</v>
      </c>
      <c r="V203" s="369">
        <v>197.99999999999949</v>
      </c>
      <c r="W203" s="363">
        <v>330000.00000000017</v>
      </c>
      <c r="X203" s="363">
        <v>9934.6964535999014</v>
      </c>
      <c r="Y203" s="369">
        <v>198.00000000000009</v>
      </c>
      <c r="Z203" s="367"/>
      <c r="AA203" s="367"/>
      <c r="AB203" s="367"/>
      <c r="AC203" s="367"/>
      <c r="AD203" s="367"/>
      <c r="AE203" s="367"/>
      <c r="AF203" s="367"/>
      <c r="AG203" s="367"/>
      <c r="AH203" s="367"/>
      <c r="AI203" s="367"/>
      <c r="AJ203" s="367"/>
      <c r="AK203" s="367"/>
      <c r="AL203" s="367"/>
      <c r="AM203" s="367"/>
      <c r="AN203" s="367"/>
      <c r="AO203" s="367"/>
      <c r="AP203" s="367"/>
      <c r="AQ203" s="367"/>
      <c r="AR203" s="367"/>
      <c r="AS203" s="367"/>
      <c r="AT203" s="367"/>
    </row>
    <row r="204" spans="2:46" ht="15" customHeight="1">
      <c r="B204" s="26">
        <v>33.166666666666735</v>
      </c>
      <c r="C204" s="373">
        <v>29.160344393413808</v>
      </c>
      <c r="D204" s="363">
        <v>199.00000000000043</v>
      </c>
      <c r="E204" s="365">
        <v>9255.8139534884012</v>
      </c>
      <c r="F204" s="367">
        <v>-4483.8999539050747</v>
      </c>
      <c r="G204" s="367">
        <v>199.00000000000063</v>
      </c>
      <c r="H204" s="368">
        <v>49750</v>
      </c>
      <c r="I204" s="367">
        <v>-57812.533287280181</v>
      </c>
      <c r="J204" s="384">
        <v>198.99999999999997</v>
      </c>
      <c r="K204" s="363">
        <v>12060.606060606046</v>
      </c>
      <c r="L204" s="367">
        <v>5049.5070462760696</v>
      </c>
      <c r="M204" s="369">
        <v>198.99999999999977</v>
      </c>
      <c r="N204" s="363">
        <v>13724.137931034446</v>
      </c>
      <c r="O204" s="367">
        <v>-365299.89132417168</v>
      </c>
      <c r="P204" s="384">
        <v>198.99999999999946</v>
      </c>
      <c r="Q204" s="363">
        <v>14214.285714285657</v>
      </c>
      <c r="R204" s="367">
        <v>-177757.19780716285</v>
      </c>
      <c r="S204" s="384">
        <v>198.9999999999992</v>
      </c>
      <c r="T204" s="363">
        <v>6862.0689655172228</v>
      </c>
      <c r="U204" s="363">
        <v>3433.0813284077421</v>
      </c>
      <c r="V204" s="369">
        <v>198.99999999999946</v>
      </c>
      <c r="W204" s="363">
        <v>331666.66666666686</v>
      </c>
      <c r="X204" s="363">
        <v>9983.9637311838815</v>
      </c>
      <c r="Y204" s="369">
        <v>199.00000000000011</v>
      </c>
      <c r="Z204" s="367"/>
      <c r="AA204" s="367"/>
      <c r="AB204" s="367"/>
      <c r="AC204" s="367"/>
      <c r="AD204" s="367"/>
      <c r="AE204" s="367"/>
      <c r="AF204" s="367"/>
      <c r="AG204" s="367"/>
      <c r="AH204" s="367"/>
      <c r="AI204" s="367"/>
      <c r="AJ204" s="367"/>
      <c r="AK204" s="367"/>
      <c r="AL204" s="367"/>
      <c r="AM204" s="367"/>
      <c r="AN204" s="367"/>
      <c r="AO204" s="367"/>
      <c r="AP204" s="367"/>
      <c r="AQ204" s="367"/>
      <c r="AR204" s="367"/>
      <c r="AS204" s="367"/>
      <c r="AT204" s="367"/>
    </row>
    <row r="205" spans="2:46" ht="15" customHeight="1">
      <c r="B205" s="26">
        <v>33.3333333333334</v>
      </c>
      <c r="C205" s="373">
        <v>29.306727028405085</v>
      </c>
      <c r="D205" s="363">
        <v>200.0000000000004</v>
      </c>
      <c r="E205" s="365">
        <v>9302.3255813953783</v>
      </c>
      <c r="F205" s="367">
        <v>-4538.0580125439865</v>
      </c>
      <c r="G205" s="367">
        <v>200.00000000000065</v>
      </c>
      <c r="H205" s="368">
        <v>50000</v>
      </c>
      <c r="I205" s="367">
        <v>-58475.375584729605</v>
      </c>
      <c r="J205" s="384">
        <v>199.99999999999997</v>
      </c>
      <c r="K205" s="363">
        <v>12121.212121212106</v>
      </c>
      <c r="L205" s="367">
        <v>5050.6732876465303</v>
      </c>
      <c r="M205" s="369">
        <v>199.99999999999977</v>
      </c>
      <c r="N205" s="363">
        <v>13793.103448275824</v>
      </c>
      <c r="O205" s="367">
        <v>-368999.37786567397</v>
      </c>
      <c r="P205" s="384">
        <v>199.99999999999946</v>
      </c>
      <c r="Q205" s="363">
        <v>14285.714285714228</v>
      </c>
      <c r="R205" s="367">
        <v>-179594.03888219624</v>
      </c>
      <c r="S205" s="384">
        <v>199.99999999999918</v>
      </c>
      <c r="T205" s="363">
        <v>6896.5517241379121</v>
      </c>
      <c r="U205" s="363">
        <v>3425.7938364567362</v>
      </c>
      <c r="V205" s="369">
        <v>199.99999999999946</v>
      </c>
      <c r="W205" s="363">
        <v>333333.33333333355</v>
      </c>
      <c r="X205" s="363">
        <v>10033.221883571576</v>
      </c>
      <c r="Y205" s="369">
        <v>200.00000000000011</v>
      </c>
      <c r="Z205" s="367"/>
      <c r="AA205" s="367"/>
      <c r="AB205" s="367"/>
      <c r="AC205" s="367"/>
      <c r="AD205" s="367"/>
      <c r="AE205" s="367"/>
      <c r="AF205" s="367"/>
      <c r="AG205" s="367"/>
      <c r="AH205" s="367"/>
      <c r="AI205" s="367"/>
      <c r="AJ205" s="367"/>
      <c r="AK205" s="367"/>
      <c r="AL205" s="367"/>
      <c r="AM205" s="367"/>
      <c r="AN205" s="367"/>
      <c r="AO205" s="367"/>
      <c r="AP205" s="367"/>
      <c r="AQ205" s="367"/>
      <c r="AR205" s="367"/>
      <c r="AS205" s="367"/>
      <c r="AT205" s="367"/>
    </row>
    <row r="206" spans="2:46" ht="15" customHeight="1">
      <c r="B206" s="26">
        <v>33.500000000000064</v>
      </c>
      <c r="C206" s="373">
        <v>29.453108145806912</v>
      </c>
      <c r="D206" s="363">
        <v>201.0000000000004</v>
      </c>
      <c r="E206" s="365">
        <v>9348.8372093023554</v>
      </c>
      <c r="F206" s="367">
        <v>-4592.5323301635599</v>
      </c>
      <c r="G206" s="367">
        <v>201.00000000000065</v>
      </c>
      <c r="H206" s="368">
        <v>50250</v>
      </c>
      <c r="I206" s="367">
        <v>-59141.94115272702</v>
      </c>
      <c r="J206" s="384">
        <v>200.99999999999997</v>
      </c>
      <c r="K206" s="363">
        <v>12181.818181818166</v>
      </c>
      <c r="L206" s="367">
        <v>5051.5974473580163</v>
      </c>
      <c r="M206" s="369">
        <v>200.99999999999974</v>
      </c>
      <c r="N206" s="363">
        <v>13862.068965517203</v>
      </c>
      <c r="O206" s="367">
        <v>-372717.50249413267</v>
      </c>
      <c r="P206" s="384">
        <v>200.99999999999943</v>
      </c>
      <c r="Q206" s="363">
        <v>14357.142857142799</v>
      </c>
      <c r="R206" s="367">
        <v>-181440.31584547713</v>
      </c>
      <c r="S206" s="384">
        <v>200.99999999999918</v>
      </c>
      <c r="T206" s="363">
        <v>6931.0344827586014</v>
      </c>
      <c r="U206" s="363">
        <v>3418.2609529365523</v>
      </c>
      <c r="V206" s="369">
        <v>200.99999999999943</v>
      </c>
      <c r="W206" s="363">
        <v>335000.00000000023</v>
      </c>
      <c r="X206" s="363">
        <v>10082.470910762986</v>
      </c>
      <c r="Y206" s="369">
        <v>201.00000000000011</v>
      </c>
      <c r="Z206" s="367"/>
      <c r="AA206" s="367"/>
      <c r="AB206" s="367"/>
      <c r="AC206" s="367"/>
      <c r="AD206" s="367"/>
      <c r="AE206" s="367"/>
      <c r="AF206" s="367"/>
      <c r="AG206" s="367"/>
      <c r="AH206" s="367"/>
      <c r="AI206" s="367"/>
      <c r="AJ206" s="367"/>
      <c r="AK206" s="367"/>
      <c r="AL206" s="367"/>
      <c r="AM206" s="367"/>
      <c r="AN206" s="367"/>
      <c r="AO206" s="367"/>
      <c r="AP206" s="367"/>
      <c r="AQ206" s="367"/>
      <c r="AR206" s="367"/>
      <c r="AS206" s="367"/>
      <c r="AT206" s="367"/>
    </row>
    <row r="207" spans="2:46" ht="15" customHeight="1">
      <c r="B207" s="26">
        <v>33.666666666666728</v>
      </c>
      <c r="C207" s="373">
        <v>29.599487745619278</v>
      </c>
      <c r="D207" s="363">
        <v>202.00000000000037</v>
      </c>
      <c r="E207" s="365">
        <v>9395.3488372093325</v>
      </c>
      <c r="F207" s="367">
        <v>-4647.3229067637994</v>
      </c>
      <c r="G207" s="367">
        <v>202.00000000000065</v>
      </c>
      <c r="H207" s="368">
        <v>50500</v>
      </c>
      <c r="I207" s="367">
        <v>-59812.229991272434</v>
      </c>
      <c r="J207" s="384">
        <v>201.99999999999997</v>
      </c>
      <c r="K207" s="363">
        <v>12242.424242424226</v>
      </c>
      <c r="L207" s="367">
        <v>5052.2795254105331</v>
      </c>
      <c r="M207" s="369">
        <v>201.99999999999974</v>
      </c>
      <c r="N207" s="363">
        <v>13931.034482758581</v>
      </c>
      <c r="O207" s="367">
        <v>-376454.265209548</v>
      </c>
      <c r="P207" s="384">
        <v>201.99999999999943</v>
      </c>
      <c r="Q207" s="363">
        <v>14428.571428571369</v>
      </c>
      <c r="R207" s="367">
        <v>-183296.0286970055</v>
      </c>
      <c r="S207" s="384">
        <v>201.99999999999918</v>
      </c>
      <c r="T207" s="363">
        <v>6965.5172413792907</v>
      </c>
      <c r="U207" s="363">
        <v>3410.4826778471888</v>
      </c>
      <c r="V207" s="369">
        <v>201.99999999999943</v>
      </c>
      <c r="W207" s="363">
        <v>336666.66666666692</v>
      </c>
      <c r="X207" s="363">
        <v>10131.710812758118</v>
      </c>
      <c r="Y207" s="369">
        <v>202.00000000000014</v>
      </c>
      <c r="Z207" s="367"/>
      <c r="AA207" s="367"/>
      <c r="AB207" s="367"/>
      <c r="AC207" s="367"/>
      <c r="AD207" s="367"/>
      <c r="AE207" s="367"/>
      <c r="AF207" s="367"/>
      <c r="AG207" s="367"/>
      <c r="AH207" s="367"/>
      <c r="AI207" s="367"/>
      <c r="AJ207" s="367"/>
      <c r="AK207" s="367"/>
      <c r="AL207" s="367"/>
      <c r="AM207" s="367"/>
      <c r="AN207" s="367"/>
      <c r="AO207" s="367"/>
      <c r="AP207" s="367"/>
      <c r="AQ207" s="367"/>
      <c r="AR207" s="367"/>
      <c r="AS207" s="367"/>
      <c r="AT207" s="367"/>
    </row>
    <row r="208" spans="2:46" ht="15" customHeight="1">
      <c r="B208" s="26">
        <v>33.833333333333393</v>
      </c>
      <c r="C208" s="373">
        <v>29.745865827842188</v>
      </c>
      <c r="D208" s="363">
        <v>203.00000000000034</v>
      </c>
      <c r="E208" s="365">
        <v>9441.8604651163096</v>
      </c>
      <c r="F208" s="367">
        <v>-4702.4297423447042</v>
      </c>
      <c r="G208" s="367">
        <v>203.00000000000065</v>
      </c>
      <c r="H208" s="368">
        <v>50750</v>
      </c>
      <c r="I208" s="367">
        <v>-60486.24210036586</v>
      </c>
      <c r="J208" s="384">
        <v>203</v>
      </c>
      <c r="K208" s="363">
        <v>12303.030303030286</v>
      </c>
      <c r="L208" s="367">
        <v>5052.7195218040752</v>
      </c>
      <c r="M208" s="369">
        <v>202.99999999999974</v>
      </c>
      <c r="N208" s="363">
        <v>13999.99999999996</v>
      </c>
      <c r="O208" s="367">
        <v>-380209.66601191985</v>
      </c>
      <c r="P208" s="384">
        <v>202.99999999999943</v>
      </c>
      <c r="Q208" s="363">
        <v>14499.99999999994</v>
      </c>
      <c r="R208" s="367">
        <v>-185161.17743678126</v>
      </c>
      <c r="S208" s="384">
        <v>202.99999999999915</v>
      </c>
      <c r="T208" s="363">
        <v>6999.99999999998</v>
      </c>
      <c r="U208" s="363">
        <v>3402.4590111886469</v>
      </c>
      <c r="V208" s="369">
        <v>202.99999999999943</v>
      </c>
      <c r="W208" s="363">
        <v>338333.3333333336</v>
      </c>
      <c r="X208" s="363">
        <v>10180.941589556962</v>
      </c>
      <c r="Y208" s="369">
        <v>203.00000000000014</v>
      </c>
      <c r="Z208" s="367"/>
      <c r="AA208" s="367"/>
      <c r="AB208" s="367"/>
      <c r="AC208" s="367"/>
      <c r="AD208" s="367"/>
      <c r="AE208" s="367"/>
      <c r="AF208" s="367"/>
      <c r="AG208" s="367"/>
      <c r="AH208" s="367"/>
      <c r="AI208" s="367"/>
      <c r="AJ208" s="367"/>
      <c r="AK208" s="367"/>
      <c r="AL208" s="367"/>
      <c r="AM208" s="367"/>
      <c r="AN208" s="367"/>
      <c r="AO208" s="367"/>
      <c r="AP208" s="367"/>
      <c r="AQ208" s="367"/>
      <c r="AR208" s="367"/>
      <c r="AS208" s="367"/>
      <c r="AT208" s="367"/>
    </row>
    <row r="209" spans="2:46" ht="15" customHeight="1">
      <c r="B209" s="26">
        <v>34.000000000000057</v>
      </c>
      <c r="C209" s="373">
        <v>29.892242392475652</v>
      </c>
      <c r="D209" s="363">
        <v>204.00000000000034</v>
      </c>
      <c r="E209" s="365">
        <v>9488.3720930232867</v>
      </c>
      <c r="F209" s="367">
        <v>-4757.8528369062751</v>
      </c>
      <c r="G209" s="367">
        <v>204.00000000000068</v>
      </c>
      <c r="H209" s="368">
        <v>51000</v>
      </c>
      <c r="I209" s="367">
        <v>-61163.97748000727</v>
      </c>
      <c r="J209" s="384">
        <v>204</v>
      </c>
      <c r="K209" s="363">
        <v>12363.636363636346</v>
      </c>
      <c r="L209" s="367">
        <v>5052.9174365386452</v>
      </c>
      <c r="M209" s="369">
        <v>203.99999999999972</v>
      </c>
      <c r="N209" s="363">
        <v>14068.965517241339</v>
      </c>
      <c r="O209" s="367">
        <v>-383983.7049012481</v>
      </c>
      <c r="P209" s="384">
        <v>203.9999999999994</v>
      </c>
      <c r="Q209" s="363">
        <v>14571.428571428511</v>
      </c>
      <c r="R209" s="367">
        <v>-187035.76206480456</v>
      </c>
      <c r="S209" s="384">
        <v>203.99999999999915</v>
      </c>
      <c r="T209" s="363">
        <v>7034.4827586206693</v>
      </c>
      <c r="U209" s="363">
        <v>3394.1899529609259</v>
      </c>
      <c r="V209" s="369">
        <v>203.9999999999994</v>
      </c>
      <c r="W209" s="363">
        <v>340000.00000000029</v>
      </c>
      <c r="X209" s="363">
        <v>10230.163241159526</v>
      </c>
      <c r="Y209" s="369">
        <v>204.00000000000014</v>
      </c>
      <c r="Z209" s="367"/>
      <c r="AA209" s="367"/>
      <c r="AB209" s="367"/>
      <c r="AC209" s="367"/>
      <c r="AD209" s="367"/>
      <c r="AE209" s="367"/>
      <c r="AF209" s="367"/>
      <c r="AG209" s="367"/>
      <c r="AH209" s="367"/>
      <c r="AI209" s="367"/>
      <c r="AJ209" s="367"/>
      <c r="AK209" s="367"/>
      <c r="AL209" s="367"/>
      <c r="AM209" s="367"/>
      <c r="AN209" s="367"/>
      <c r="AO209" s="367"/>
      <c r="AP209" s="367"/>
      <c r="AQ209" s="367"/>
      <c r="AR209" s="367"/>
      <c r="AS209" s="367"/>
      <c r="AT209" s="367"/>
    </row>
    <row r="210" spans="2:46" ht="15" customHeight="1">
      <c r="B210" s="26">
        <v>34.166666666666721</v>
      </c>
      <c r="C210" s="373">
        <v>30.038617439519655</v>
      </c>
      <c r="D210" s="363">
        <v>205.00000000000031</v>
      </c>
      <c r="E210" s="365">
        <v>9534.8837209302637</v>
      </c>
      <c r="F210" s="367">
        <v>-4813.5921904485112</v>
      </c>
      <c r="G210" s="367">
        <v>205.00000000000068</v>
      </c>
      <c r="H210" s="368">
        <v>51250</v>
      </c>
      <c r="I210" s="367">
        <v>-61845.436130196678</v>
      </c>
      <c r="J210" s="384">
        <v>205</v>
      </c>
      <c r="K210" s="363">
        <v>12424.242424242406</v>
      </c>
      <c r="L210" s="367">
        <v>5052.8732696142424</v>
      </c>
      <c r="M210" s="369">
        <v>204.99999999999972</v>
      </c>
      <c r="N210" s="363">
        <v>14137.931034482717</v>
      </c>
      <c r="O210" s="367">
        <v>-387776.38187753299</v>
      </c>
      <c r="P210" s="384">
        <v>204.9999999999994</v>
      </c>
      <c r="Q210" s="363">
        <v>14642.857142857081</v>
      </c>
      <c r="R210" s="367">
        <v>-188919.78258107527</v>
      </c>
      <c r="S210" s="384">
        <v>204.99999999999912</v>
      </c>
      <c r="T210" s="363">
        <v>7068.9655172413586</v>
      </c>
      <c r="U210" s="363">
        <v>3385.6755031640259</v>
      </c>
      <c r="V210" s="369">
        <v>204.9999999999994</v>
      </c>
      <c r="W210" s="363">
        <v>341666.66666666698</v>
      </c>
      <c r="X210" s="363">
        <v>10279.375767565807</v>
      </c>
      <c r="Y210" s="369">
        <v>205.00000000000017</v>
      </c>
      <c r="Z210" s="367"/>
      <c r="AA210" s="367"/>
      <c r="AB210" s="367"/>
      <c r="AC210" s="367"/>
      <c r="AD210" s="367"/>
      <c r="AE210" s="367"/>
      <c r="AF210" s="367"/>
      <c r="AG210" s="367"/>
      <c r="AH210" s="367"/>
      <c r="AI210" s="367"/>
      <c r="AJ210" s="367"/>
      <c r="AK210" s="367"/>
      <c r="AL210" s="367"/>
      <c r="AM210" s="367"/>
      <c r="AN210" s="367"/>
      <c r="AO210" s="367"/>
      <c r="AP210" s="367"/>
      <c r="AQ210" s="367"/>
      <c r="AR210" s="367"/>
      <c r="AS210" s="367"/>
      <c r="AT210" s="367"/>
    </row>
    <row r="211" spans="2:46" ht="15" customHeight="1">
      <c r="B211" s="26">
        <v>34.333333333333385</v>
      </c>
      <c r="C211" s="373">
        <v>30.184990968974208</v>
      </c>
      <c r="D211" s="363">
        <v>206.00000000000031</v>
      </c>
      <c r="E211" s="365">
        <v>9581.3953488372408</v>
      </c>
      <c r="F211" s="367">
        <v>-4869.6478029714117</v>
      </c>
      <c r="G211" s="367">
        <v>206.00000000000068</v>
      </c>
      <c r="H211" s="368">
        <v>51500</v>
      </c>
      <c r="I211" s="367">
        <v>-62530.618050934085</v>
      </c>
      <c r="J211" s="384">
        <v>206</v>
      </c>
      <c r="K211" s="363">
        <v>12484.848484848466</v>
      </c>
      <c r="L211" s="367">
        <v>5052.5870210308685</v>
      </c>
      <c r="M211" s="369">
        <v>205.99999999999972</v>
      </c>
      <c r="N211" s="363">
        <v>14206.896551724096</v>
      </c>
      <c r="O211" s="367">
        <v>-391587.69694077433</v>
      </c>
      <c r="P211" s="384">
        <v>205.99999999999937</v>
      </c>
      <c r="Q211" s="363">
        <v>14714.285714285652</v>
      </c>
      <c r="R211" s="367">
        <v>-190813.23898559346</v>
      </c>
      <c r="S211" s="384">
        <v>205.99999999999912</v>
      </c>
      <c r="T211" s="363">
        <v>7103.4482758620479</v>
      </c>
      <c r="U211" s="363">
        <v>3376.9156617979479</v>
      </c>
      <c r="V211" s="369">
        <v>205.99999999999937</v>
      </c>
      <c r="W211" s="363">
        <v>343333.33333333366</v>
      </c>
      <c r="X211" s="363">
        <v>10328.579168775805</v>
      </c>
      <c r="Y211" s="369">
        <v>206.00000000000017</v>
      </c>
      <c r="Z211" s="367"/>
      <c r="AA211" s="367"/>
      <c r="AB211" s="367"/>
      <c r="AC211" s="367"/>
      <c r="AD211" s="367"/>
      <c r="AE211" s="367"/>
      <c r="AF211" s="367"/>
      <c r="AG211" s="367"/>
      <c r="AH211" s="367"/>
      <c r="AI211" s="367"/>
      <c r="AJ211" s="367"/>
      <c r="AK211" s="367"/>
      <c r="AL211" s="367"/>
      <c r="AM211" s="367"/>
      <c r="AN211" s="367"/>
      <c r="AO211" s="367"/>
      <c r="AP211" s="367"/>
      <c r="AQ211" s="367"/>
      <c r="AR211" s="367"/>
      <c r="AS211" s="367"/>
      <c r="AT211" s="367"/>
    </row>
    <row r="212" spans="2:46" ht="15" customHeight="1">
      <c r="B212" s="26">
        <v>34.50000000000005</v>
      </c>
      <c r="C212" s="373">
        <v>30.331362980839302</v>
      </c>
      <c r="D212" s="363">
        <v>207.00000000000028</v>
      </c>
      <c r="E212" s="365">
        <v>9627.9069767442179</v>
      </c>
      <c r="F212" s="367">
        <v>-4926.0196744749774</v>
      </c>
      <c r="G212" s="367">
        <v>207.00000000000068</v>
      </c>
      <c r="H212" s="368">
        <v>51750</v>
      </c>
      <c r="I212" s="367">
        <v>-63219.523242219489</v>
      </c>
      <c r="J212" s="384">
        <v>207</v>
      </c>
      <c r="K212" s="363">
        <v>12545.454545454526</v>
      </c>
      <c r="L212" s="367">
        <v>5052.0586907885199</v>
      </c>
      <c r="M212" s="369">
        <v>206.99999999999969</v>
      </c>
      <c r="N212" s="363">
        <v>14275.862068965474</v>
      </c>
      <c r="O212" s="367">
        <v>-395417.65009097225</v>
      </c>
      <c r="P212" s="384">
        <v>206.99999999999937</v>
      </c>
      <c r="Q212" s="363">
        <v>14785.714285714223</v>
      </c>
      <c r="R212" s="367">
        <v>-192716.1312783591</v>
      </c>
      <c r="S212" s="384">
        <v>206.99999999999909</v>
      </c>
      <c r="T212" s="363">
        <v>7137.9310344827372</v>
      </c>
      <c r="U212" s="363">
        <v>3367.9104288626904</v>
      </c>
      <c r="V212" s="369">
        <v>206.99999999999937</v>
      </c>
      <c r="W212" s="363">
        <v>345000.00000000035</v>
      </c>
      <c r="X212" s="363">
        <v>10377.773444789518</v>
      </c>
      <c r="Y212" s="369">
        <v>207.0000000000002</v>
      </c>
      <c r="Z212" s="367"/>
      <c r="AA212" s="367"/>
      <c r="AB212" s="367"/>
      <c r="AC212" s="367"/>
      <c r="AD212" s="367"/>
      <c r="AE212" s="367"/>
      <c r="AF212" s="367"/>
      <c r="AG212" s="367"/>
      <c r="AH212" s="367"/>
      <c r="AI212" s="367"/>
      <c r="AJ212" s="367"/>
      <c r="AK212" s="367"/>
      <c r="AL212" s="367"/>
      <c r="AM212" s="367"/>
      <c r="AN212" s="367"/>
      <c r="AO212" s="367"/>
      <c r="AP212" s="367"/>
      <c r="AQ212" s="367"/>
      <c r="AR212" s="367"/>
      <c r="AS212" s="367"/>
      <c r="AT212" s="367"/>
    </row>
    <row r="213" spans="2:46" ht="15" customHeight="1">
      <c r="B213" s="26">
        <v>34.666666666666714</v>
      </c>
      <c r="C213" s="373">
        <v>30.477733475114945</v>
      </c>
      <c r="D213" s="363">
        <v>208.00000000000028</v>
      </c>
      <c r="E213" s="365">
        <v>9674.418604651195</v>
      </c>
      <c r="F213" s="367">
        <v>-4982.7078049592101</v>
      </c>
      <c r="G213" s="367">
        <v>208.00000000000071</v>
      </c>
      <c r="H213" s="368">
        <v>52000</v>
      </c>
      <c r="I213" s="367">
        <v>-63912.151704052892</v>
      </c>
      <c r="J213" s="384">
        <v>208</v>
      </c>
      <c r="K213" s="363">
        <v>12606.060606060586</v>
      </c>
      <c r="L213" s="367">
        <v>5051.2882788872002</v>
      </c>
      <c r="M213" s="369">
        <v>207.99999999999969</v>
      </c>
      <c r="N213" s="363">
        <v>14344.827586206853</v>
      </c>
      <c r="O213" s="367">
        <v>-399266.24132812669</v>
      </c>
      <c r="P213" s="384">
        <v>207.99999999999937</v>
      </c>
      <c r="Q213" s="363">
        <v>14857.142857142793</v>
      </c>
      <c r="R213" s="367">
        <v>-194628.45945937224</v>
      </c>
      <c r="S213" s="384">
        <v>207.99999999999909</v>
      </c>
      <c r="T213" s="363">
        <v>7172.4137931034265</v>
      </c>
      <c r="U213" s="363">
        <v>3358.6598043582544</v>
      </c>
      <c r="V213" s="369">
        <v>207.99999999999937</v>
      </c>
      <c r="W213" s="363">
        <v>346666.66666666704</v>
      </c>
      <c r="X213" s="363">
        <v>10426.958595606948</v>
      </c>
      <c r="Y213" s="369">
        <v>208.0000000000002</v>
      </c>
      <c r="Z213" s="367"/>
      <c r="AA213" s="367"/>
      <c r="AB213" s="367"/>
      <c r="AC213" s="367"/>
      <c r="AD213" s="367"/>
      <c r="AE213" s="367"/>
      <c r="AF213" s="367"/>
      <c r="AG213" s="367"/>
      <c r="AH213" s="367"/>
      <c r="AI213" s="367"/>
      <c r="AJ213" s="367"/>
      <c r="AK213" s="367"/>
      <c r="AL213" s="367"/>
      <c r="AM213" s="367"/>
      <c r="AN213" s="367"/>
      <c r="AO213" s="367"/>
      <c r="AP213" s="367"/>
      <c r="AQ213" s="367"/>
      <c r="AR213" s="367"/>
      <c r="AS213" s="367"/>
      <c r="AT213" s="367"/>
    </row>
    <row r="214" spans="2:46" ht="15" customHeight="1">
      <c r="B214" s="26">
        <v>34.833333333333378</v>
      </c>
      <c r="C214" s="373">
        <v>30.624102451801132</v>
      </c>
      <c r="D214" s="363">
        <v>209.00000000000026</v>
      </c>
      <c r="E214" s="365">
        <v>9720.9302325581721</v>
      </c>
      <c r="F214" s="367">
        <v>-5039.7121944241053</v>
      </c>
      <c r="G214" s="367">
        <v>209.00000000000071</v>
      </c>
      <c r="H214" s="368">
        <v>52250</v>
      </c>
      <c r="I214" s="367">
        <v>-64608.503436434294</v>
      </c>
      <c r="J214" s="384">
        <v>209</v>
      </c>
      <c r="K214" s="363">
        <v>12666.666666666646</v>
      </c>
      <c r="L214" s="367">
        <v>5050.2757853269068</v>
      </c>
      <c r="M214" s="369">
        <v>208.99999999999969</v>
      </c>
      <c r="N214" s="363">
        <v>14413.793103448232</v>
      </c>
      <c r="O214" s="367">
        <v>-403133.47065223753</v>
      </c>
      <c r="P214" s="384">
        <v>208.99999999999935</v>
      </c>
      <c r="Q214" s="363">
        <v>14928.571428571364</v>
      </c>
      <c r="R214" s="367">
        <v>-196550.22352863281</v>
      </c>
      <c r="S214" s="384">
        <v>208.99999999999909</v>
      </c>
      <c r="T214" s="363">
        <v>7206.8965517241159</v>
      </c>
      <c r="U214" s="363">
        <v>3349.1637882846398</v>
      </c>
      <c r="V214" s="369">
        <v>208.99999999999935</v>
      </c>
      <c r="W214" s="363">
        <v>348333.33333333372</v>
      </c>
      <c r="X214" s="363">
        <v>10476.134621228097</v>
      </c>
      <c r="Y214" s="369">
        <v>209.00000000000023</v>
      </c>
      <c r="Z214" s="367"/>
      <c r="AA214" s="367"/>
      <c r="AB214" s="367"/>
      <c r="AC214" s="367"/>
      <c r="AD214" s="367"/>
      <c r="AE214" s="367"/>
      <c r="AF214" s="367"/>
      <c r="AG214" s="367"/>
      <c r="AH214" s="367"/>
      <c r="AI214" s="367"/>
      <c r="AJ214" s="367"/>
      <c r="AK214" s="367"/>
      <c r="AL214" s="367"/>
      <c r="AM214" s="367"/>
      <c r="AN214" s="367"/>
      <c r="AO214" s="367"/>
      <c r="AP214" s="367"/>
      <c r="AQ214" s="367"/>
      <c r="AR214" s="367"/>
      <c r="AS214" s="367"/>
      <c r="AT214" s="367"/>
    </row>
    <row r="215" spans="2:46" ht="15" customHeight="1">
      <c r="B215" s="26">
        <v>35.000000000000043</v>
      </c>
      <c r="C215" s="373">
        <v>30.770469910897866</v>
      </c>
      <c r="D215" s="363">
        <v>210.00000000000026</v>
      </c>
      <c r="E215" s="365">
        <v>9767.4418604651491</v>
      </c>
      <c r="F215" s="367">
        <v>-5097.0328428696666</v>
      </c>
      <c r="G215" s="367">
        <v>210.00000000000071</v>
      </c>
      <c r="H215" s="368">
        <v>52500</v>
      </c>
      <c r="I215" s="367">
        <v>-65308.578439363693</v>
      </c>
      <c r="J215" s="384">
        <v>210</v>
      </c>
      <c r="K215" s="363">
        <v>12727.272727272706</v>
      </c>
      <c r="L215" s="367">
        <v>5049.0212101076413</v>
      </c>
      <c r="M215" s="369">
        <v>209.99999999999966</v>
      </c>
      <c r="N215" s="363">
        <v>14482.75862068961</v>
      </c>
      <c r="O215" s="367">
        <v>-407019.33806330507</v>
      </c>
      <c r="P215" s="384">
        <v>209.99999999999935</v>
      </c>
      <c r="Q215" s="363">
        <v>14999.999999999935</v>
      </c>
      <c r="R215" s="367">
        <v>-198481.42348614085</v>
      </c>
      <c r="S215" s="384">
        <v>209.99999999999909</v>
      </c>
      <c r="T215" s="363">
        <v>7241.3793103448052</v>
      </c>
      <c r="U215" s="363">
        <v>3339.4223806418458</v>
      </c>
      <c r="V215" s="369">
        <v>209.99999999999935</v>
      </c>
      <c r="W215" s="363">
        <v>350000.00000000041</v>
      </c>
      <c r="X215" s="363">
        <v>10525.301521652966</v>
      </c>
      <c r="Y215" s="369">
        <v>210.00000000000026</v>
      </c>
      <c r="Z215" s="367"/>
      <c r="AA215" s="367"/>
      <c r="AB215" s="367"/>
      <c r="AC215" s="367"/>
      <c r="AD215" s="367"/>
      <c r="AE215" s="367"/>
      <c r="AF215" s="367"/>
      <c r="AG215" s="367"/>
      <c r="AH215" s="367"/>
      <c r="AI215" s="367"/>
      <c r="AJ215" s="367"/>
      <c r="AK215" s="367"/>
      <c r="AL215" s="367"/>
      <c r="AM215" s="367"/>
      <c r="AN215" s="367"/>
      <c r="AO215" s="367"/>
      <c r="AP215" s="367"/>
      <c r="AQ215" s="367"/>
      <c r="AR215" s="367"/>
      <c r="AS215" s="367"/>
      <c r="AT215" s="367"/>
    </row>
    <row r="216" spans="2:46" ht="15" customHeight="1">
      <c r="B216" s="26">
        <v>35.166666666666707</v>
      </c>
      <c r="C216" s="373">
        <v>30.916835852405143</v>
      </c>
      <c r="D216" s="363">
        <v>211.00000000000026</v>
      </c>
      <c r="E216" s="365">
        <v>9813.9534883721262</v>
      </c>
      <c r="F216" s="367">
        <v>-5154.6697502958932</v>
      </c>
      <c r="G216" s="367">
        <v>211.00000000000071</v>
      </c>
      <c r="H216" s="368">
        <v>52750</v>
      </c>
      <c r="I216" s="367">
        <v>-66012.376712841084</v>
      </c>
      <c r="J216" s="384">
        <v>211</v>
      </c>
      <c r="K216" s="363">
        <v>12787.878787878766</v>
      </c>
      <c r="L216" s="367">
        <v>5047.524553229403</v>
      </c>
      <c r="M216" s="369">
        <v>210.99999999999966</v>
      </c>
      <c r="N216" s="363">
        <v>14551.724137930989</v>
      </c>
      <c r="O216" s="367">
        <v>-410923.84356132906</v>
      </c>
      <c r="P216" s="384">
        <v>210.99999999999935</v>
      </c>
      <c r="Q216" s="363">
        <v>15071.428571428505</v>
      </c>
      <c r="R216" s="367">
        <v>-200422.05933189642</v>
      </c>
      <c r="S216" s="384">
        <v>210.99999999999909</v>
      </c>
      <c r="T216" s="363">
        <v>7275.8620689654945</v>
      </c>
      <c r="U216" s="363">
        <v>3329.4355814298733</v>
      </c>
      <c r="V216" s="369">
        <v>210.99999999999935</v>
      </c>
      <c r="W216" s="363">
        <v>351666.66666666709</v>
      </c>
      <c r="X216" s="363">
        <v>10574.459296881545</v>
      </c>
      <c r="Y216" s="369">
        <v>211.00000000000026</v>
      </c>
      <c r="Z216" s="367"/>
      <c r="AA216" s="367"/>
      <c r="AB216" s="367"/>
      <c r="AC216" s="367"/>
      <c r="AD216" s="367"/>
      <c r="AE216" s="367"/>
      <c r="AF216" s="367"/>
      <c r="AG216" s="367"/>
      <c r="AH216" s="367"/>
      <c r="AI216" s="367"/>
      <c r="AJ216" s="367"/>
      <c r="AK216" s="367"/>
      <c r="AL216" s="367"/>
      <c r="AM216" s="367"/>
      <c r="AN216" s="367"/>
      <c r="AO216" s="367"/>
      <c r="AP216" s="367"/>
      <c r="AQ216" s="367"/>
      <c r="AR216" s="367"/>
      <c r="AS216" s="367"/>
      <c r="AT216" s="367"/>
    </row>
    <row r="217" spans="2:46" ht="15" customHeight="1">
      <c r="B217" s="26">
        <v>35.333333333333371</v>
      </c>
      <c r="C217" s="373">
        <v>31.063200276322966</v>
      </c>
      <c r="D217" s="363">
        <v>212.00000000000026</v>
      </c>
      <c r="E217" s="365">
        <v>9860.4651162791033</v>
      </c>
      <c r="F217" s="367">
        <v>-5212.622916702785</v>
      </c>
      <c r="G217" s="367">
        <v>212.00000000000071</v>
      </c>
      <c r="H217" s="368">
        <v>53000</v>
      </c>
      <c r="I217" s="367">
        <v>-66719.89825686648</v>
      </c>
      <c r="J217" s="384">
        <v>212</v>
      </c>
      <c r="K217" s="363">
        <v>12848.484848484826</v>
      </c>
      <c r="L217" s="367">
        <v>5045.7858146921926</v>
      </c>
      <c r="M217" s="369">
        <v>211.99999999999966</v>
      </c>
      <c r="N217" s="363">
        <v>14620.689655172368</v>
      </c>
      <c r="O217" s="367">
        <v>-414846.98714630958</v>
      </c>
      <c r="P217" s="384">
        <v>211.99999999999932</v>
      </c>
      <c r="Q217" s="363">
        <v>15142.857142857076</v>
      </c>
      <c r="R217" s="367">
        <v>-202372.1310658993</v>
      </c>
      <c r="S217" s="384">
        <v>211.99999999999906</v>
      </c>
      <c r="T217" s="363">
        <v>7310.3448275861838</v>
      </c>
      <c r="U217" s="363">
        <v>3319.2033906487222</v>
      </c>
      <c r="V217" s="369">
        <v>211.99999999999932</v>
      </c>
      <c r="W217" s="363">
        <v>353333.33333333378</v>
      </c>
      <c r="X217" s="363">
        <v>10623.607946913846</v>
      </c>
      <c r="Y217" s="369">
        <v>212.00000000000028</v>
      </c>
      <c r="Z217" s="367"/>
      <c r="AA217" s="367"/>
      <c r="AB217" s="367"/>
      <c r="AC217" s="367"/>
      <c r="AD217" s="367"/>
      <c r="AE217" s="367"/>
      <c r="AF217" s="367"/>
      <c r="AG217" s="367"/>
      <c r="AH217" s="367"/>
      <c r="AI217" s="367"/>
      <c r="AJ217" s="367"/>
      <c r="AK217" s="367"/>
      <c r="AL217" s="367"/>
      <c r="AM217" s="367"/>
      <c r="AN217" s="367"/>
      <c r="AO217" s="367"/>
      <c r="AP217" s="367"/>
      <c r="AQ217" s="367"/>
      <c r="AR217" s="367"/>
      <c r="AS217" s="367"/>
      <c r="AT217" s="367"/>
    </row>
    <row r="218" spans="2:46" ht="15" customHeight="1">
      <c r="B218" s="26">
        <v>35.500000000000036</v>
      </c>
      <c r="C218" s="373">
        <v>31.209563182651333</v>
      </c>
      <c r="D218" s="363">
        <v>213.00000000000023</v>
      </c>
      <c r="E218" s="365">
        <v>9906.9767441860804</v>
      </c>
      <c r="F218" s="367">
        <v>-5270.8923420903429</v>
      </c>
      <c r="G218" s="367">
        <v>213.00000000000074</v>
      </c>
      <c r="H218" s="368">
        <v>53250</v>
      </c>
      <c r="I218" s="367">
        <v>-67431.143071439874</v>
      </c>
      <c r="J218" s="384">
        <v>213</v>
      </c>
      <c r="K218" s="363">
        <v>12909.090909090886</v>
      </c>
      <c r="L218" s="367">
        <v>5043.8049944960094</v>
      </c>
      <c r="M218" s="369">
        <v>212.99999999999963</v>
      </c>
      <c r="N218" s="363">
        <v>14689.655172413746</v>
      </c>
      <c r="O218" s="367">
        <v>-418788.76881824655</v>
      </c>
      <c r="P218" s="384">
        <v>212.99999999999932</v>
      </c>
      <c r="Q218" s="363">
        <v>15214.285714285646</v>
      </c>
      <c r="R218" s="367">
        <v>-204331.63868814975</v>
      </c>
      <c r="S218" s="384">
        <v>212.99999999999906</v>
      </c>
      <c r="T218" s="363">
        <v>7344.8275862068731</v>
      </c>
      <c r="U218" s="363">
        <v>3308.7258082983922</v>
      </c>
      <c r="V218" s="369">
        <v>212.99999999999932</v>
      </c>
      <c r="W218" s="363">
        <v>355000.00000000047</v>
      </c>
      <c r="X218" s="363">
        <v>10672.747471749861</v>
      </c>
      <c r="Y218" s="369">
        <v>213.00000000000028</v>
      </c>
      <c r="Z218" s="367"/>
      <c r="AA218" s="367"/>
      <c r="AB218" s="367"/>
      <c r="AC218" s="367"/>
      <c r="AD218" s="367"/>
      <c r="AE218" s="367"/>
      <c r="AF218" s="367"/>
      <c r="AG218" s="367"/>
      <c r="AH218" s="367"/>
      <c r="AI218" s="367"/>
      <c r="AJ218" s="367"/>
      <c r="AK218" s="367"/>
      <c r="AL218" s="367"/>
      <c r="AM218" s="367"/>
      <c r="AN218" s="367"/>
      <c r="AO218" s="367"/>
      <c r="AP218" s="367"/>
      <c r="AQ218" s="367"/>
      <c r="AR218" s="367"/>
      <c r="AS218" s="367"/>
      <c r="AT218" s="367"/>
    </row>
    <row r="219" spans="2:46" ht="15" customHeight="1">
      <c r="B219" s="26">
        <v>35.6666666666667</v>
      </c>
      <c r="C219" s="373">
        <v>31.355924571390243</v>
      </c>
      <c r="D219" s="363">
        <v>214.0000000000002</v>
      </c>
      <c r="E219" s="365">
        <v>9953.4883720930575</v>
      </c>
      <c r="F219" s="367">
        <v>-5329.4780264585652</v>
      </c>
      <c r="G219" s="367">
        <v>214.00000000000074</v>
      </c>
      <c r="H219" s="368">
        <v>53500</v>
      </c>
      <c r="I219" s="367">
        <v>-68146.111156561252</v>
      </c>
      <c r="J219" s="384">
        <v>214</v>
      </c>
      <c r="K219" s="363">
        <v>12969.696969696946</v>
      </c>
      <c r="L219" s="367">
        <v>5041.5820926408533</v>
      </c>
      <c r="M219" s="369">
        <v>213.99999999999963</v>
      </c>
      <c r="N219" s="363">
        <v>14758.620689655125</v>
      </c>
      <c r="O219" s="367">
        <v>-422749.18857714004</v>
      </c>
      <c r="P219" s="384">
        <v>213.99999999999929</v>
      </c>
      <c r="Q219" s="363">
        <v>15285.714285714217</v>
      </c>
      <c r="R219" s="367">
        <v>-206300.58219864761</v>
      </c>
      <c r="S219" s="384">
        <v>213.99999999999903</v>
      </c>
      <c r="T219" s="363">
        <v>7379.3103448275624</v>
      </c>
      <c r="U219" s="363">
        <v>3298.0028343788836</v>
      </c>
      <c r="V219" s="369">
        <v>213.99999999999929</v>
      </c>
      <c r="W219" s="363">
        <v>356666.66666666715</v>
      </c>
      <c r="X219" s="363">
        <v>10721.877871389592</v>
      </c>
      <c r="Y219" s="369">
        <v>214.00000000000028</v>
      </c>
      <c r="Z219" s="367"/>
      <c r="AA219" s="367"/>
      <c r="AB219" s="367"/>
      <c r="AC219" s="367"/>
      <c r="AD219" s="367"/>
      <c r="AE219" s="367"/>
      <c r="AF219" s="367"/>
      <c r="AG219" s="367"/>
      <c r="AH219" s="367"/>
      <c r="AI219" s="367"/>
      <c r="AJ219" s="367"/>
      <c r="AK219" s="367"/>
      <c r="AL219" s="367"/>
      <c r="AM219" s="367"/>
      <c r="AN219" s="367"/>
      <c r="AO219" s="367"/>
      <c r="AP219" s="367"/>
      <c r="AQ219" s="367"/>
      <c r="AR219" s="367"/>
      <c r="AS219" s="367"/>
      <c r="AT219" s="367"/>
    </row>
    <row r="220" spans="2:46" ht="15" customHeight="1">
      <c r="B220" s="26">
        <v>35.833333333333364</v>
      </c>
      <c r="C220" s="373">
        <v>31.502284442539704</v>
      </c>
      <c r="D220" s="363">
        <v>215.0000000000002</v>
      </c>
      <c r="E220" s="365">
        <v>10000.000000000035</v>
      </c>
      <c r="F220" s="367">
        <v>-5388.3799698074527</v>
      </c>
      <c r="G220" s="367">
        <v>215.00000000000074</v>
      </c>
      <c r="H220" s="368">
        <v>53750</v>
      </c>
      <c r="I220" s="367">
        <v>-68864.802512230643</v>
      </c>
      <c r="J220" s="384">
        <v>215</v>
      </c>
      <c r="K220" s="363">
        <v>13030.303030303006</v>
      </c>
      <c r="L220" s="367">
        <v>5039.1171091267261</v>
      </c>
      <c r="M220" s="369">
        <v>214.9999999999996</v>
      </c>
      <c r="N220" s="363">
        <v>14827.586206896503</v>
      </c>
      <c r="O220" s="367">
        <v>-426728.24642299017</v>
      </c>
      <c r="P220" s="384">
        <v>214.99999999999929</v>
      </c>
      <c r="Q220" s="363">
        <v>15357.142857142788</v>
      </c>
      <c r="R220" s="367">
        <v>-208278.96159739298</v>
      </c>
      <c r="S220" s="384">
        <v>214.99999999999903</v>
      </c>
      <c r="T220" s="363">
        <v>7413.7931034482517</v>
      </c>
      <c r="U220" s="363">
        <v>3287.034468890196</v>
      </c>
      <c r="V220" s="369">
        <v>214.99999999999929</v>
      </c>
      <c r="W220" s="363">
        <v>358333.33333333384</v>
      </c>
      <c r="X220" s="363">
        <v>10770.999145833044</v>
      </c>
      <c r="Y220" s="369">
        <v>215.00000000000031</v>
      </c>
      <c r="Z220" s="367"/>
      <c r="AA220" s="367"/>
      <c r="AB220" s="367"/>
      <c r="AC220" s="367"/>
      <c r="AD220" s="367"/>
      <c r="AE220" s="367"/>
      <c r="AF220" s="367"/>
      <c r="AG220" s="367"/>
      <c r="AH220" s="367"/>
      <c r="AI220" s="367"/>
      <c r="AJ220" s="367"/>
      <c r="AK220" s="367"/>
      <c r="AL220" s="367"/>
      <c r="AM220" s="367"/>
      <c r="AN220" s="367"/>
      <c r="AO220" s="367"/>
      <c r="AP220" s="367"/>
      <c r="AQ220" s="367"/>
      <c r="AR220" s="367"/>
      <c r="AS220" s="367"/>
      <c r="AT220" s="367"/>
    </row>
    <row r="221" spans="2:46" ht="15" customHeight="1">
      <c r="B221" s="26">
        <v>36.000000000000028</v>
      </c>
      <c r="C221" s="373">
        <v>31.648642796099708</v>
      </c>
      <c r="D221" s="363">
        <v>216.00000000000017</v>
      </c>
      <c r="E221" s="365">
        <v>10046.511627907012</v>
      </c>
      <c r="F221" s="367">
        <v>-5447.5981721370053</v>
      </c>
      <c r="G221" s="367">
        <v>216.00000000000074</v>
      </c>
      <c r="H221" s="368">
        <v>54000</v>
      </c>
      <c r="I221" s="367">
        <v>-69587.217138448032</v>
      </c>
      <c r="J221" s="384">
        <v>216</v>
      </c>
      <c r="K221" s="363">
        <v>13090.909090909066</v>
      </c>
      <c r="L221" s="367">
        <v>5036.4100439536242</v>
      </c>
      <c r="M221" s="369">
        <v>215.9999999999996</v>
      </c>
      <c r="N221" s="363">
        <v>14896.551724137882</v>
      </c>
      <c r="O221" s="367">
        <v>-430725.94235579693</v>
      </c>
      <c r="P221" s="384">
        <v>215.99999999999932</v>
      </c>
      <c r="Q221" s="363">
        <v>15428.571428571358</v>
      </c>
      <c r="R221" s="367">
        <v>-210266.77688438579</v>
      </c>
      <c r="S221" s="384">
        <v>215.99999999999903</v>
      </c>
      <c r="T221" s="363">
        <v>7448.275862068941</v>
      </c>
      <c r="U221" s="363">
        <v>3275.8207118323294</v>
      </c>
      <c r="V221" s="369">
        <v>215.99999999999932</v>
      </c>
      <c r="W221" s="363">
        <v>360000.00000000052</v>
      </c>
      <c r="X221" s="363">
        <v>10820.111295080209</v>
      </c>
      <c r="Y221" s="369">
        <v>216.00000000000031</v>
      </c>
      <c r="Z221" s="367"/>
      <c r="AA221" s="367"/>
      <c r="AB221" s="367"/>
      <c r="AC221" s="367"/>
      <c r="AD221" s="367"/>
      <c r="AE221" s="367"/>
      <c r="AF221" s="367"/>
      <c r="AG221" s="367"/>
      <c r="AH221" s="367"/>
      <c r="AI221" s="367"/>
      <c r="AJ221" s="367"/>
      <c r="AK221" s="367"/>
      <c r="AL221" s="367"/>
      <c r="AM221" s="367"/>
      <c r="AN221" s="367"/>
      <c r="AO221" s="367"/>
      <c r="AP221" s="367"/>
      <c r="AQ221" s="367"/>
      <c r="AR221" s="367"/>
      <c r="AS221" s="367"/>
      <c r="AT221" s="367"/>
    </row>
    <row r="222" spans="2:46" ht="15" customHeight="1">
      <c r="B222" s="26">
        <v>36.166666666666693</v>
      </c>
      <c r="C222" s="373">
        <v>31.794999632070258</v>
      </c>
      <c r="D222" s="363">
        <v>217.00000000000017</v>
      </c>
      <c r="E222" s="365">
        <v>10093.023255813989</v>
      </c>
      <c r="F222" s="367">
        <v>-5507.1326334472251</v>
      </c>
      <c r="G222" s="367">
        <v>217.00000000000077</v>
      </c>
      <c r="H222" s="368">
        <v>54250</v>
      </c>
      <c r="I222" s="367">
        <v>-70313.355035213404</v>
      </c>
      <c r="J222" s="384">
        <v>217</v>
      </c>
      <c r="K222" s="363">
        <v>13151.515151515126</v>
      </c>
      <c r="L222" s="367">
        <v>5033.4608971215512</v>
      </c>
      <c r="M222" s="369">
        <v>216.9999999999996</v>
      </c>
      <c r="N222" s="363">
        <v>14965.517241379261</v>
      </c>
      <c r="O222" s="367">
        <v>-434742.27637555992</v>
      </c>
      <c r="P222" s="384">
        <v>216.99999999999929</v>
      </c>
      <c r="Q222" s="363">
        <v>15499.999999999929</v>
      </c>
      <c r="R222" s="367">
        <v>-212264.02805962603</v>
      </c>
      <c r="S222" s="384">
        <v>216.99999999999901</v>
      </c>
      <c r="T222" s="363">
        <v>7482.7586206896303</v>
      </c>
      <c r="U222" s="363">
        <v>3264.3615632052843</v>
      </c>
      <c r="V222" s="369">
        <v>216.99999999999929</v>
      </c>
      <c r="W222" s="363">
        <v>361666.66666666721</v>
      </c>
      <c r="X222" s="363">
        <v>10869.214319131093</v>
      </c>
      <c r="Y222" s="369">
        <v>217.00000000000031</v>
      </c>
      <c r="Z222" s="367"/>
      <c r="AA222" s="367"/>
      <c r="AB222" s="367"/>
      <c r="AC222" s="367"/>
      <c r="AD222" s="367"/>
      <c r="AE222" s="367"/>
      <c r="AF222" s="367"/>
      <c r="AG222" s="367"/>
      <c r="AH222" s="367"/>
      <c r="AI222" s="367"/>
      <c r="AJ222" s="367"/>
      <c r="AK222" s="367"/>
      <c r="AL222" s="367"/>
      <c r="AM222" s="367"/>
      <c r="AN222" s="367"/>
      <c r="AO222" s="367"/>
      <c r="AP222" s="367"/>
      <c r="AQ222" s="367"/>
      <c r="AR222" s="367"/>
      <c r="AS222" s="367"/>
      <c r="AT222" s="367"/>
    </row>
    <row r="223" spans="2:46" ht="15" customHeight="1">
      <c r="B223" s="26">
        <v>36.333333333333357</v>
      </c>
      <c r="C223" s="373">
        <v>31.941354950451352</v>
      </c>
      <c r="D223" s="363">
        <v>218.00000000000014</v>
      </c>
      <c r="E223" s="365">
        <v>10139.534883720966</v>
      </c>
      <c r="F223" s="367">
        <v>-5566.9833537381082</v>
      </c>
      <c r="G223" s="367">
        <v>218.00000000000077</v>
      </c>
      <c r="H223" s="368">
        <v>54500</v>
      </c>
      <c r="I223" s="367">
        <v>-71043.21620252679</v>
      </c>
      <c r="J223" s="384">
        <v>218</v>
      </c>
      <c r="K223" s="363">
        <v>13212.121212121187</v>
      </c>
      <c r="L223" s="367">
        <v>5030.2696686305053</v>
      </c>
      <c r="M223" s="369">
        <v>217.99999999999957</v>
      </c>
      <c r="N223" s="363">
        <v>15034.482758620639</v>
      </c>
      <c r="O223" s="367">
        <v>-438777.24848227965</v>
      </c>
      <c r="P223" s="384">
        <v>217.99999999999929</v>
      </c>
      <c r="Q223" s="363">
        <v>15571.4285714285</v>
      </c>
      <c r="R223" s="367">
        <v>-214270.7151231138</v>
      </c>
      <c r="S223" s="384">
        <v>217.99999999999901</v>
      </c>
      <c r="T223" s="363">
        <v>7517.2413793103196</v>
      </c>
      <c r="U223" s="363">
        <v>3252.6570230090606</v>
      </c>
      <c r="V223" s="369">
        <v>217.99999999999929</v>
      </c>
      <c r="W223" s="363">
        <v>363333.3333333339</v>
      </c>
      <c r="X223" s="363">
        <v>10918.308217985694</v>
      </c>
      <c r="Y223" s="369">
        <v>218.00000000000034</v>
      </c>
      <c r="Z223" s="367"/>
      <c r="AA223" s="367"/>
      <c r="AB223" s="367"/>
      <c r="AC223" s="367"/>
      <c r="AD223" s="367"/>
      <c r="AE223" s="367"/>
      <c r="AF223" s="367"/>
      <c r="AG223" s="367"/>
      <c r="AH223" s="367"/>
      <c r="AI223" s="367"/>
      <c r="AJ223" s="367"/>
      <c r="AK223" s="367"/>
      <c r="AL223" s="367"/>
      <c r="AM223" s="367"/>
      <c r="AN223" s="367"/>
      <c r="AO223" s="367"/>
      <c r="AP223" s="367"/>
      <c r="AQ223" s="367"/>
      <c r="AR223" s="367"/>
      <c r="AS223" s="367"/>
      <c r="AT223" s="367"/>
    </row>
    <row r="224" spans="2:46" ht="15" customHeight="1">
      <c r="B224" s="26">
        <v>36.500000000000021</v>
      </c>
      <c r="C224" s="373">
        <v>32.087708751242992</v>
      </c>
      <c r="D224" s="363">
        <v>219.00000000000014</v>
      </c>
      <c r="E224" s="365">
        <v>10186.046511627943</v>
      </c>
      <c r="F224" s="367">
        <v>-5627.1503330096566</v>
      </c>
      <c r="G224" s="367">
        <v>219.00000000000077</v>
      </c>
      <c r="H224" s="368">
        <v>54750</v>
      </c>
      <c r="I224" s="367">
        <v>-71776.800640388159</v>
      </c>
      <c r="J224" s="384">
        <v>219</v>
      </c>
      <c r="K224" s="363">
        <v>13272.727272727247</v>
      </c>
      <c r="L224" s="367">
        <v>5026.8363584804865</v>
      </c>
      <c r="M224" s="369">
        <v>218.99999999999957</v>
      </c>
      <c r="N224" s="363">
        <v>15103.448275862018</v>
      </c>
      <c r="O224" s="367">
        <v>-442830.85867595568</v>
      </c>
      <c r="P224" s="384">
        <v>218.99999999999926</v>
      </c>
      <c r="Q224" s="363">
        <v>15642.85714285707</v>
      </c>
      <c r="R224" s="367">
        <v>-216286.83807484893</v>
      </c>
      <c r="S224" s="384">
        <v>218.99999999999898</v>
      </c>
      <c r="T224" s="363">
        <v>7551.724137931009</v>
      </c>
      <c r="U224" s="363">
        <v>3240.7070912436584</v>
      </c>
      <c r="V224" s="369">
        <v>218.99999999999926</v>
      </c>
      <c r="W224" s="363">
        <v>365000.00000000058</v>
      </c>
      <c r="X224" s="363">
        <v>10967.392991644012</v>
      </c>
      <c r="Y224" s="369">
        <v>219.00000000000034</v>
      </c>
      <c r="Z224" s="367"/>
      <c r="AA224" s="367"/>
      <c r="AB224" s="367"/>
      <c r="AC224" s="367"/>
      <c r="AD224" s="367"/>
      <c r="AE224" s="367"/>
      <c r="AF224" s="367"/>
      <c r="AG224" s="367"/>
      <c r="AH224" s="367"/>
      <c r="AI224" s="367"/>
      <c r="AJ224" s="367"/>
      <c r="AK224" s="367"/>
      <c r="AL224" s="367"/>
      <c r="AM224" s="367"/>
      <c r="AN224" s="367"/>
      <c r="AO224" s="367"/>
      <c r="AP224" s="367"/>
      <c r="AQ224" s="367"/>
      <c r="AR224" s="367"/>
      <c r="AS224" s="367"/>
      <c r="AT224" s="367"/>
    </row>
    <row r="225" spans="2:46" ht="15" customHeight="1">
      <c r="B225" s="26">
        <v>36.666666666666686</v>
      </c>
      <c r="C225" s="373">
        <v>32.234061034445176</v>
      </c>
      <c r="D225" s="363">
        <v>220.00000000000011</v>
      </c>
      <c r="E225" s="365">
        <v>10232.55813953492</v>
      </c>
      <c r="F225" s="367">
        <v>-5687.6335712618702</v>
      </c>
      <c r="G225" s="367">
        <v>220.00000000000077</v>
      </c>
      <c r="H225" s="368">
        <v>55000</v>
      </c>
      <c r="I225" s="367">
        <v>-72514.108348797541</v>
      </c>
      <c r="J225" s="384">
        <v>220</v>
      </c>
      <c r="K225" s="363">
        <v>13333.333333333307</v>
      </c>
      <c r="L225" s="367">
        <v>5023.1609666714949</v>
      </c>
      <c r="M225" s="369">
        <v>219.99999999999957</v>
      </c>
      <c r="N225" s="363">
        <v>15172.413793103397</v>
      </c>
      <c r="O225" s="367">
        <v>-446903.10695658834</v>
      </c>
      <c r="P225" s="384">
        <v>219.99999999999926</v>
      </c>
      <c r="Q225" s="363">
        <v>15714.285714285641</v>
      </c>
      <c r="R225" s="367">
        <v>-218312.39691483162</v>
      </c>
      <c r="S225" s="384">
        <v>219.99999999999898</v>
      </c>
      <c r="T225" s="363">
        <v>7586.2068965516983</v>
      </c>
      <c r="U225" s="363">
        <v>3228.5117679090758</v>
      </c>
      <c r="V225" s="369">
        <v>219.99999999999926</v>
      </c>
      <c r="W225" s="363">
        <v>366666.66666666727</v>
      </c>
      <c r="X225" s="363">
        <v>11016.468640106046</v>
      </c>
      <c r="Y225" s="369">
        <v>220.00000000000037</v>
      </c>
      <c r="Z225" s="367"/>
      <c r="AA225" s="367"/>
      <c r="AB225" s="367"/>
      <c r="AC225" s="367"/>
      <c r="AD225" s="367"/>
      <c r="AE225" s="367"/>
      <c r="AF225" s="367"/>
      <c r="AG225" s="367"/>
      <c r="AH225" s="367"/>
      <c r="AI225" s="367"/>
      <c r="AJ225" s="367"/>
      <c r="AK225" s="367"/>
      <c r="AL225" s="367"/>
      <c r="AM225" s="367"/>
      <c r="AN225" s="367"/>
      <c r="AO225" s="367"/>
      <c r="AP225" s="367"/>
      <c r="AQ225" s="367"/>
      <c r="AR225" s="367"/>
      <c r="AS225" s="367"/>
      <c r="AT225" s="367"/>
    </row>
    <row r="226" spans="2:46" ht="15" customHeight="1">
      <c r="B226" s="26">
        <v>36.83333333333335</v>
      </c>
      <c r="C226" s="373">
        <v>32.380411800057907</v>
      </c>
      <c r="D226" s="363">
        <v>221.00000000000011</v>
      </c>
      <c r="E226" s="365">
        <v>10279.069767441897</v>
      </c>
      <c r="F226" s="367">
        <v>-5748.4330684947508</v>
      </c>
      <c r="G226" s="367">
        <v>221.0000000000008</v>
      </c>
      <c r="H226" s="368">
        <v>55250</v>
      </c>
      <c r="I226" s="367">
        <v>-73255.139327754907</v>
      </c>
      <c r="J226" s="384">
        <v>221</v>
      </c>
      <c r="K226" s="363">
        <v>13393.939393939367</v>
      </c>
      <c r="L226" s="367">
        <v>5019.2434932035321</v>
      </c>
      <c r="M226" s="369">
        <v>220.99999999999955</v>
      </c>
      <c r="N226" s="363">
        <v>15241.379310344775</v>
      </c>
      <c r="O226" s="367">
        <v>-450993.99332417763</v>
      </c>
      <c r="P226" s="384">
        <v>220.99999999999926</v>
      </c>
      <c r="Q226" s="363">
        <v>15785.714285714212</v>
      </c>
      <c r="R226" s="367">
        <v>-220347.39164306171</v>
      </c>
      <c r="S226" s="384">
        <v>220.99999999999895</v>
      </c>
      <c r="T226" s="363">
        <v>7620.6896551723876</v>
      </c>
      <c r="U226" s="363">
        <v>3216.0710530053161</v>
      </c>
      <c r="V226" s="369">
        <v>220.99999999999926</v>
      </c>
      <c r="W226" s="363">
        <v>368333.33333333395</v>
      </c>
      <c r="X226" s="363">
        <v>11065.535163371796</v>
      </c>
      <c r="Y226" s="369">
        <v>221.00000000000037</v>
      </c>
      <c r="Z226" s="367"/>
      <c r="AA226" s="367"/>
      <c r="AB226" s="367"/>
      <c r="AC226" s="367"/>
      <c r="AD226" s="367"/>
      <c r="AE226" s="367"/>
      <c r="AF226" s="367"/>
      <c r="AG226" s="367"/>
      <c r="AH226" s="367"/>
      <c r="AI226" s="367"/>
      <c r="AJ226" s="367"/>
      <c r="AK226" s="367"/>
      <c r="AL226" s="367"/>
      <c r="AM226" s="367"/>
      <c r="AN226" s="367"/>
      <c r="AO226" s="367"/>
      <c r="AP226" s="367"/>
      <c r="AQ226" s="367"/>
      <c r="AR226" s="367"/>
      <c r="AS226" s="367"/>
      <c r="AT226" s="367"/>
    </row>
    <row r="227" spans="2:46" ht="15" customHeight="1">
      <c r="B227" s="26">
        <v>37.000000000000014</v>
      </c>
      <c r="C227" s="373">
        <v>32.526761048081184</v>
      </c>
      <c r="D227" s="363">
        <v>222.00000000000009</v>
      </c>
      <c r="E227" s="365">
        <v>10325.581395348874</v>
      </c>
      <c r="F227" s="367">
        <v>-5809.5488247082949</v>
      </c>
      <c r="G227" s="367">
        <v>222.0000000000008</v>
      </c>
      <c r="H227" s="368">
        <v>55500</v>
      </c>
      <c r="I227" s="367">
        <v>-73999.893577260285</v>
      </c>
      <c r="J227" s="384">
        <v>222</v>
      </c>
      <c r="K227" s="363">
        <v>13454.545454545427</v>
      </c>
      <c r="L227" s="367">
        <v>5015.0839380765947</v>
      </c>
      <c r="M227" s="369">
        <v>221.99999999999955</v>
      </c>
      <c r="N227" s="363">
        <v>15310.344827586154</v>
      </c>
      <c r="O227" s="367">
        <v>-455103.51777872327</v>
      </c>
      <c r="P227" s="384">
        <v>221.99999999999923</v>
      </c>
      <c r="Q227" s="363">
        <v>15857.142857142782</v>
      </c>
      <c r="R227" s="367">
        <v>-222391.8222595393</v>
      </c>
      <c r="S227" s="384">
        <v>221.99999999999895</v>
      </c>
      <c r="T227" s="363">
        <v>7655.1724137930769</v>
      </c>
      <c r="U227" s="363">
        <v>3203.3849465323769</v>
      </c>
      <c r="V227" s="369">
        <v>221.99999999999923</v>
      </c>
      <c r="W227" s="363">
        <v>370000.00000000064</v>
      </c>
      <c r="X227" s="363">
        <v>11114.592561441266</v>
      </c>
      <c r="Y227" s="369">
        <v>222.00000000000037</v>
      </c>
      <c r="Z227" s="367"/>
      <c r="AA227" s="367"/>
      <c r="AB227" s="367"/>
      <c r="AC227" s="367"/>
      <c r="AD227" s="367"/>
      <c r="AE227" s="367"/>
      <c r="AF227" s="367"/>
      <c r="AG227" s="367"/>
      <c r="AH227" s="367"/>
      <c r="AI227" s="367"/>
      <c r="AJ227" s="367"/>
      <c r="AK227" s="367"/>
      <c r="AL227" s="367"/>
      <c r="AM227" s="367"/>
      <c r="AN227" s="367"/>
      <c r="AO227" s="367"/>
      <c r="AP227" s="367"/>
      <c r="AQ227" s="367"/>
      <c r="AR227" s="367"/>
      <c r="AS227" s="367"/>
      <c r="AT227" s="367"/>
    </row>
    <row r="228" spans="2:46" ht="15" customHeight="1">
      <c r="B228" s="26">
        <v>37.166666666666679</v>
      </c>
      <c r="C228" s="373">
        <v>32.673108778515001</v>
      </c>
      <c r="D228" s="363">
        <v>223.00000000000009</v>
      </c>
      <c r="E228" s="365">
        <v>10372.093023255851</v>
      </c>
      <c r="F228" s="367">
        <v>-5870.9808399025032</v>
      </c>
      <c r="G228" s="367">
        <v>223.0000000000008</v>
      </c>
      <c r="H228" s="368">
        <v>55750</v>
      </c>
      <c r="I228" s="367">
        <v>-74748.371097313662</v>
      </c>
      <c r="J228" s="384">
        <v>223</v>
      </c>
      <c r="K228" s="363">
        <v>13515.151515151487</v>
      </c>
      <c r="L228" s="367">
        <v>5010.6823012906852</v>
      </c>
      <c r="M228" s="369">
        <v>222.99999999999957</v>
      </c>
      <c r="N228" s="363">
        <v>15379.310344827532</v>
      </c>
      <c r="O228" s="367">
        <v>-459231.68032022554</v>
      </c>
      <c r="P228" s="384">
        <v>222.99999999999923</v>
      </c>
      <c r="Q228" s="363">
        <v>15928.571428571353</v>
      </c>
      <c r="R228" s="367">
        <v>-224445.68876426437</v>
      </c>
      <c r="S228" s="384">
        <v>222.99999999999895</v>
      </c>
      <c r="T228" s="363">
        <v>7689.6551724137662</v>
      </c>
      <c r="U228" s="363">
        <v>3190.4534484902597</v>
      </c>
      <c r="V228" s="369">
        <v>222.99999999999923</v>
      </c>
      <c r="W228" s="363">
        <v>371666.66666666733</v>
      </c>
      <c r="X228" s="363">
        <v>11163.640834314452</v>
      </c>
      <c r="Y228" s="369">
        <v>223.0000000000004</v>
      </c>
      <c r="Z228" s="367"/>
      <c r="AA228" s="367"/>
      <c r="AB228" s="367"/>
      <c r="AC228" s="367"/>
      <c r="AD228" s="367"/>
      <c r="AE228" s="367"/>
      <c r="AF228" s="367"/>
      <c r="AG228" s="367"/>
      <c r="AH228" s="367"/>
      <c r="AI228" s="367"/>
      <c r="AJ228" s="367"/>
      <c r="AK228" s="367"/>
      <c r="AL228" s="367"/>
      <c r="AM228" s="367"/>
      <c r="AN228" s="367"/>
      <c r="AO228" s="367"/>
      <c r="AP228" s="367"/>
      <c r="AQ228" s="367"/>
      <c r="AR228" s="367"/>
      <c r="AS228" s="367"/>
      <c r="AT228" s="367"/>
    </row>
    <row r="229" spans="2:46" ht="15" customHeight="1">
      <c r="B229" s="26">
        <v>37.333333333333343</v>
      </c>
      <c r="C229" s="373">
        <v>32.819454991359372</v>
      </c>
      <c r="D229" s="363">
        <v>224.00000000000006</v>
      </c>
      <c r="E229" s="365">
        <v>10418.604651162828</v>
      </c>
      <c r="F229" s="367">
        <v>-5932.7291140773777</v>
      </c>
      <c r="G229" s="367">
        <v>224.0000000000008</v>
      </c>
      <c r="H229" s="368">
        <v>56000</v>
      </c>
      <c r="I229" s="367">
        <v>-75500.571887915008</v>
      </c>
      <c r="J229" s="384">
        <v>223.99999999999997</v>
      </c>
      <c r="K229" s="363">
        <v>13575.757575757547</v>
      </c>
      <c r="L229" s="367">
        <v>5006.0385828458047</v>
      </c>
      <c r="M229" s="369">
        <v>223.99999999999955</v>
      </c>
      <c r="N229" s="363">
        <v>15448.275862068911</v>
      </c>
      <c r="O229" s="367">
        <v>-463378.48094868427</v>
      </c>
      <c r="P229" s="384">
        <v>223.9999999999992</v>
      </c>
      <c r="Q229" s="363">
        <v>15999.999999999924</v>
      </c>
      <c r="R229" s="367">
        <v>-226508.9911572368</v>
      </c>
      <c r="S229" s="384">
        <v>223.99999999999892</v>
      </c>
      <c r="T229" s="363">
        <v>7724.1379310344555</v>
      </c>
      <c r="U229" s="363">
        <v>3177.276558878963</v>
      </c>
      <c r="V229" s="369">
        <v>223.9999999999992</v>
      </c>
      <c r="W229" s="363">
        <v>373333.33333333401</v>
      </c>
      <c r="X229" s="363">
        <v>11212.679981991354</v>
      </c>
      <c r="Y229" s="369">
        <v>224.0000000000004</v>
      </c>
      <c r="Z229" s="367"/>
      <c r="AA229" s="367"/>
      <c r="AB229" s="367"/>
      <c r="AC229" s="367"/>
      <c r="AD229" s="367"/>
      <c r="AE229" s="367"/>
      <c r="AF229" s="367"/>
      <c r="AG229" s="367"/>
      <c r="AH229" s="367"/>
      <c r="AI229" s="367"/>
      <c r="AJ229" s="367"/>
      <c r="AK229" s="367"/>
      <c r="AL229" s="367"/>
      <c r="AM229" s="367"/>
      <c r="AN229" s="367"/>
      <c r="AO229" s="367"/>
      <c r="AP229" s="367"/>
      <c r="AQ229" s="367"/>
      <c r="AR229" s="367"/>
      <c r="AS229" s="367"/>
      <c r="AT229" s="367"/>
    </row>
    <row r="230" spans="2:46" ht="15" customHeight="1">
      <c r="B230" s="26">
        <v>37.500000000000007</v>
      </c>
      <c r="C230" s="373">
        <v>32.965799686614282</v>
      </c>
      <c r="D230" s="363">
        <v>225.00000000000006</v>
      </c>
      <c r="E230" s="365">
        <v>10465.116279069805</v>
      </c>
      <c r="F230" s="367">
        <v>-5994.7936472329193</v>
      </c>
      <c r="G230" s="367">
        <v>225.00000000000082</v>
      </c>
      <c r="H230" s="368">
        <v>56250</v>
      </c>
      <c r="I230" s="367">
        <v>-76256.495949064367</v>
      </c>
      <c r="J230" s="384">
        <v>224.99999999999997</v>
      </c>
      <c r="K230" s="363">
        <v>13636.363636363607</v>
      </c>
      <c r="L230" s="367">
        <v>5001.1527827419495</v>
      </c>
      <c r="M230" s="369">
        <v>224.99999999999955</v>
      </c>
      <c r="N230" s="363">
        <v>15517.24137931029</v>
      </c>
      <c r="O230" s="367">
        <v>-467543.91966409958</v>
      </c>
      <c r="P230" s="384">
        <v>224.9999999999992</v>
      </c>
      <c r="Q230" s="363">
        <v>16071.428571428494</v>
      </c>
      <c r="R230" s="367">
        <v>-228581.72943845676</v>
      </c>
      <c r="S230" s="384">
        <v>224.99999999999892</v>
      </c>
      <c r="T230" s="363">
        <v>7758.6206896551448</v>
      </c>
      <c r="U230" s="363">
        <v>3163.8542776984877</v>
      </c>
      <c r="V230" s="369">
        <v>224.9999999999992</v>
      </c>
      <c r="W230" s="363">
        <v>375000.0000000007</v>
      </c>
      <c r="X230" s="363">
        <v>11261.710004471975</v>
      </c>
      <c r="Y230" s="369">
        <v>225.00000000000043</v>
      </c>
      <c r="Z230" s="367"/>
      <c r="AA230" s="367"/>
      <c r="AB230" s="367"/>
      <c r="AC230" s="367"/>
      <c r="AD230" s="367"/>
      <c r="AE230" s="367"/>
      <c r="AF230" s="367"/>
      <c r="AG230" s="367"/>
      <c r="AH230" s="367"/>
      <c r="AI230" s="367"/>
      <c r="AJ230" s="367"/>
      <c r="AK230" s="367"/>
      <c r="AL230" s="367"/>
      <c r="AM230" s="367"/>
      <c r="AN230" s="367"/>
      <c r="AO230" s="367"/>
      <c r="AP230" s="367"/>
      <c r="AQ230" s="367"/>
      <c r="AR230" s="367"/>
      <c r="AS230" s="367"/>
      <c r="AT230" s="367"/>
    </row>
    <row r="231" spans="2:46" ht="15" customHeight="1">
      <c r="B231" s="26">
        <v>37.666666666666671</v>
      </c>
      <c r="C231" s="373">
        <v>33.11214286427974</v>
      </c>
      <c r="D231" s="363">
        <v>226.00000000000003</v>
      </c>
      <c r="E231" s="365">
        <v>10511.627906976782</v>
      </c>
      <c r="F231" s="367">
        <v>-6057.174439369126</v>
      </c>
      <c r="G231" s="367">
        <v>226.00000000000085</v>
      </c>
      <c r="H231" s="368">
        <v>56500</v>
      </c>
      <c r="I231" s="367">
        <v>-77016.143280761724</v>
      </c>
      <c r="J231" s="384">
        <v>225.99999999999997</v>
      </c>
      <c r="K231" s="363">
        <v>13696.969696969667</v>
      </c>
      <c r="L231" s="367">
        <v>4996.0249009791241</v>
      </c>
      <c r="M231" s="369">
        <v>225.99999999999955</v>
      </c>
      <c r="N231" s="363">
        <v>15586.206896551668</v>
      </c>
      <c r="O231" s="367">
        <v>-471727.99646647141</v>
      </c>
      <c r="P231" s="384">
        <v>225.9999999999992</v>
      </c>
      <c r="Q231" s="363">
        <v>16142.857142857065</v>
      </c>
      <c r="R231" s="367">
        <v>-230663.90360792418</v>
      </c>
      <c r="S231" s="384">
        <v>225.99999999999889</v>
      </c>
      <c r="T231" s="363">
        <v>7793.1034482758341</v>
      </c>
      <c r="U231" s="363">
        <v>3150.1866049488335</v>
      </c>
      <c r="V231" s="369">
        <v>225.9999999999992</v>
      </c>
      <c r="W231" s="363">
        <v>376666.66666666738</v>
      </c>
      <c r="X231" s="363">
        <v>11310.730901756309</v>
      </c>
      <c r="Y231" s="369">
        <v>226.00000000000043</v>
      </c>
      <c r="Z231" s="367"/>
      <c r="AA231" s="367"/>
      <c r="AB231" s="367"/>
      <c r="AC231" s="367"/>
      <c r="AD231" s="367"/>
      <c r="AE231" s="367"/>
      <c r="AF231" s="367"/>
      <c r="AG231" s="367"/>
      <c r="AH231" s="367"/>
      <c r="AI231" s="367"/>
      <c r="AJ231" s="367"/>
      <c r="AK231" s="367"/>
      <c r="AL231" s="367"/>
      <c r="AM231" s="367"/>
      <c r="AN231" s="367"/>
      <c r="AO231" s="367"/>
      <c r="AP231" s="367"/>
      <c r="AQ231" s="367"/>
      <c r="AR231" s="367"/>
      <c r="AS231" s="367"/>
      <c r="AT231" s="367"/>
    </row>
    <row r="232" spans="2:46" ht="15" customHeight="1">
      <c r="B232" s="26">
        <v>37.833333333333336</v>
      </c>
      <c r="C232" s="373">
        <v>33.258484524355737</v>
      </c>
      <c r="D232" s="363">
        <v>227</v>
      </c>
      <c r="E232" s="365">
        <v>10558.13953488376</v>
      </c>
      <c r="F232" s="367">
        <v>-6119.8714904859962</v>
      </c>
      <c r="G232" s="367">
        <v>227.00000000000085</v>
      </c>
      <c r="H232" s="368">
        <v>56750</v>
      </c>
      <c r="I232" s="367">
        <v>-77779.513883007094</v>
      </c>
      <c r="J232" s="384">
        <v>226.99999999999997</v>
      </c>
      <c r="K232" s="363">
        <v>13757.575757575727</v>
      </c>
      <c r="L232" s="367">
        <v>4990.654937557324</v>
      </c>
      <c r="M232" s="369">
        <v>226.99999999999952</v>
      </c>
      <c r="N232" s="363">
        <v>15655.172413793047</v>
      </c>
      <c r="O232" s="367">
        <v>-475930.71135579958</v>
      </c>
      <c r="P232" s="384">
        <v>226.99999999999918</v>
      </c>
      <c r="Q232" s="363">
        <v>16214.285714285636</v>
      </c>
      <c r="R232" s="367">
        <v>-232755.5136656391</v>
      </c>
      <c r="S232" s="384">
        <v>226.99999999999889</v>
      </c>
      <c r="T232" s="363">
        <v>7827.5862068965234</v>
      </c>
      <c r="U232" s="363">
        <v>3136.2735406300003</v>
      </c>
      <c r="V232" s="369">
        <v>226.99999999999918</v>
      </c>
      <c r="W232" s="363">
        <v>378333.33333333407</v>
      </c>
      <c r="X232" s="363">
        <v>11359.742673844361</v>
      </c>
      <c r="Y232" s="369">
        <v>227.00000000000043</v>
      </c>
      <c r="Z232" s="367"/>
      <c r="AA232" s="367"/>
      <c r="AB232" s="367"/>
      <c r="AC232" s="367"/>
      <c r="AD232" s="367"/>
      <c r="AE232" s="367"/>
      <c r="AF232" s="367"/>
      <c r="AG232" s="367"/>
      <c r="AH232" s="367"/>
      <c r="AI232" s="367"/>
      <c r="AJ232" s="367"/>
      <c r="AK232" s="367"/>
      <c r="AL232" s="367"/>
      <c r="AM232" s="367"/>
      <c r="AN232" s="367"/>
      <c r="AO232" s="367"/>
      <c r="AP232" s="367"/>
      <c r="AQ232" s="367"/>
      <c r="AR232" s="367"/>
      <c r="AS232" s="367"/>
      <c r="AT232" s="367"/>
    </row>
    <row r="233" spans="2:46" ht="15" customHeight="1">
      <c r="B233" s="26">
        <v>38</v>
      </c>
      <c r="C233" s="373">
        <v>33.404824666842288</v>
      </c>
      <c r="D233" s="363">
        <v>228</v>
      </c>
      <c r="E233" s="365">
        <v>10604.651162790737</v>
      </c>
      <c r="F233" s="367">
        <v>-6182.8848005835307</v>
      </c>
      <c r="G233" s="367">
        <v>228.00000000000085</v>
      </c>
      <c r="H233" s="368">
        <v>57000</v>
      </c>
      <c r="I233" s="367">
        <v>-78546.607755800447</v>
      </c>
      <c r="J233" s="384">
        <v>227.99999999999997</v>
      </c>
      <c r="K233" s="363">
        <v>13818.181818181787</v>
      </c>
      <c r="L233" s="367">
        <v>4985.042892476552</v>
      </c>
      <c r="M233" s="369">
        <v>227.99999999999952</v>
      </c>
      <c r="N233" s="363">
        <v>15724.137931034425</v>
      </c>
      <c r="O233" s="367">
        <v>-480152.0643320845</v>
      </c>
      <c r="P233" s="384">
        <v>227.99999999999918</v>
      </c>
      <c r="Q233" s="363">
        <v>16285.714285714206</v>
      </c>
      <c r="R233" s="367">
        <v>-234856.55961160141</v>
      </c>
      <c r="S233" s="384">
        <v>227.99999999999886</v>
      </c>
      <c r="T233" s="363">
        <v>7862.0689655172127</v>
      </c>
      <c r="U233" s="363">
        <v>3122.1150847419885</v>
      </c>
      <c r="V233" s="369">
        <v>227.99999999999918</v>
      </c>
      <c r="W233" s="363">
        <v>380000.00000000076</v>
      </c>
      <c r="X233" s="363">
        <v>11408.745320736132</v>
      </c>
      <c r="Y233" s="369">
        <v>228.00000000000045</v>
      </c>
      <c r="Z233" s="367"/>
      <c r="AA233" s="367"/>
      <c r="AB233" s="367"/>
      <c r="AC233" s="367"/>
      <c r="AD233" s="367"/>
      <c r="AE233" s="367"/>
      <c r="AF233" s="367"/>
      <c r="AG233" s="367"/>
      <c r="AH233" s="367"/>
      <c r="AI233" s="367"/>
      <c r="AJ233" s="367"/>
      <c r="AK233" s="367"/>
      <c r="AL233" s="367"/>
      <c r="AM233" s="367"/>
      <c r="AN233" s="367"/>
      <c r="AO233" s="367"/>
      <c r="AP233" s="367"/>
      <c r="AQ233" s="367"/>
      <c r="AR233" s="367"/>
      <c r="AS233" s="367"/>
      <c r="AT233" s="367"/>
    </row>
    <row r="234" spans="2:46" ht="15" customHeight="1">
      <c r="B234" s="26">
        <v>38.166666666666664</v>
      </c>
      <c r="C234" s="373">
        <v>33.551163291739378</v>
      </c>
      <c r="D234" s="363">
        <v>228.99999999999997</v>
      </c>
      <c r="E234" s="365">
        <v>10651.162790697714</v>
      </c>
      <c r="F234" s="367">
        <v>-6246.2143696617313</v>
      </c>
      <c r="G234" s="367">
        <v>229.00000000000085</v>
      </c>
      <c r="H234" s="368">
        <v>57250</v>
      </c>
      <c r="I234" s="367">
        <v>-79317.424899141799</v>
      </c>
      <c r="J234" s="384">
        <v>228.99999999999997</v>
      </c>
      <c r="K234" s="363">
        <v>13878.787878787847</v>
      </c>
      <c r="L234" s="367">
        <v>4979.1887657368079</v>
      </c>
      <c r="M234" s="369">
        <v>228.99999999999949</v>
      </c>
      <c r="N234" s="363">
        <v>15793.103448275804</v>
      </c>
      <c r="O234" s="367">
        <v>-484392.05539532576</v>
      </c>
      <c r="P234" s="384">
        <v>228.99999999999915</v>
      </c>
      <c r="Q234" s="363">
        <v>16357.142857142777</v>
      </c>
      <c r="R234" s="367">
        <v>-236967.04144581125</v>
      </c>
      <c r="S234" s="384">
        <v>228.99999999999886</v>
      </c>
      <c r="T234" s="363">
        <v>7896.5517241379021</v>
      </c>
      <c r="U234" s="363">
        <v>3107.7112372847987</v>
      </c>
      <c r="V234" s="369">
        <v>228.99999999999915</v>
      </c>
      <c r="W234" s="363">
        <v>381666.66666666744</v>
      </c>
      <c r="X234" s="363">
        <v>11457.738842431621</v>
      </c>
      <c r="Y234" s="369">
        <v>229.00000000000045</v>
      </c>
      <c r="Z234" s="367"/>
      <c r="AA234" s="367"/>
      <c r="AB234" s="367"/>
      <c r="AC234" s="367"/>
      <c r="AD234" s="367"/>
      <c r="AE234" s="367"/>
      <c r="AF234" s="367"/>
      <c r="AG234" s="367"/>
      <c r="AH234" s="367"/>
      <c r="AI234" s="367"/>
      <c r="AJ234" s="367"/>
      <c r="AK234" s="367"/>
      <c r="AL234" s="367"/>
      <c r="AM234" s="367"/>
      <c r="AN234" s="367"/>
      <c r="AO234" s="367"/>
      <c r="AP234" s="367"/>
      <c r="AQ234" s="367"/>
      <c r="AR234" s="367"/>
      <c r="AS234" s="367"/>
      <c r="AT234" s="367"/>
    </row>
    <row r="235" spans="2:46" ht="15" customHeight="1">
      <c r="B235" s="26">
        <v>38.333333333333329</v>
      </c>
      <c r="C235" s="373">
        <v>33.697500399047016</v>
      </c>
      <c r="D235" s="363">
        <v>229.99999999999997</v>
      </c>
      <c r="E235" s="365">
        <v>10697.674418604691</v>
      </c>
      <c r="F235" s="367">
        <v>-6309.860197720599</v>
      </c>
      <c r="G235" s="367">
        <v>230.00000000000088</v>
      </c>
      <c r="H235" s="368">
        <v>57500</v>
      </c>
      <c r="I235" s="367">
        <v>-80091.965313031149</v>
      </c>
      <c r="J235" s="384">
        <v>229.99999999999997</v>
      </c>
      <c r="K235" s="363">
        <v>13939.393939393907</v>
      </c>
      <c r="L235" s="367">
        <v>4973.092557338091</v>
      </c>
      <c r="M235" s="369">
        <v>229.99999999999949</v>
      </c>
      <c r="N235" s="363">
        <v>15862.068965517183</v>
      </c>
      <c r="O235" s="367">
        <v>-488650.68454552378</v>
      </c>
      <c r="P235" s="384">
        <v>229.99999999999915</v>
      </c>
      <c r="Q235" s="363">
        <v>16428.571428571347</v>
      </c>
      <c r="R235" s="367">
        <v>-239086.95916826851</v>
      </c>
      <c r="S235" s="384">
        <v>229.99999999999886</v>
      </c>
      <c r="T235" s="363">
        <v>7931.0344827585914</v>
      </c>
      <c r="U235" s="363">
        <v>3093.061998258429</v>
      </c>
      <c r="V235" s="369">
        <v>229.99999999999915</v>
      </c>
      <c r="W235" s="363">
        <v>383333.33333333413</v>
      </c>
      <c r="X235" s="363">
        <v>11506.723238930825</v>
      </c>
      <c r="Y235" s="369">
        <v>230.00000000000045</v>
      </c>
      <c r="Z235" s="367"/>
      <c r="AA235" s="367"/>
      <c r="AB235" s="367"/>
      <c r="AC235" s="367"/>
      <c r="AD235" s="367"/>
      <c r="AE235" s="367"/>
      <c r="AF235" s="367"/>
      <c r="AG235" s="367"/>
      <c r="AH235" s="367"/>
      <c r="AI235" s="367"/>
      <c r="AJ235" s="367"/>
      <c r="AK235" s="367"/>
      <c r="AL235" s="367"/>
      <c r="AM235" s="367"/>
      <c r="AN235" s="367"/>
      <c r="AO235" s="367"/>
      <c r="AP235" s="367"/>
      <c r="AQ235" s="367"/>
      <c r="AR235" s="367"/>
      <c r="AS235" s="367"/>
      <c r="AT235" s="367"/>
    </row>
    <row r="236" spans="2:46" ht="15" customHeight="1">
      <c r="B236" s="26">
        <v>38.499999999999993</v>
      </c>
      <c r="C236" s="373">
        <v>33.8438359887652</v>
      </c>
      <c r="D236" s="363">
        <v>230.99999999999994</v>
      </c>
      <c r="E236" s="365">
        <v>10744.186046511668</v>
      </c>
      <c r="F236" s="367">
        <v>-6373.8222847601301</v>
      </c>
      <c r="G236" s="367">
        <v>231.00000000000088</v>
      </c>
      <c r="H236" s="368">
        <v>57750</v>
      </c>
      <c r="I236" s="367">
        <v>-80870.228997468497</v>
      </c>
      <c r="J236" s="384">
        <v>230.99999999999997</v>
      </c>
      <c r="K236" s="363">
        <v>13999.999999999967</v>
      </c>
      <c r="L236" s="367">
        <v>4966.7542672804011</v>
      </c>
      <c r="M236" s="369">
        <v>230.99999999999949</v>
      </c>
      <c r="N236" s="363">
        <v>15931.034482758561</v>
      </c>
      <c r="O236" s="367">
        <v>-492927.9517826782</v>
      </c>
      <c r="P236" s="384">
        <v>230.99999999999915</v>
      </c>
      <c r="Q236" s="363">
        <v>16499.99999999992</v>
      </c>
      <c r="R236" s="367">
        <v>-241216.31277897325</v>
      </c>
      <c r="S236" s="384">
        <v>230.99999999999886</v>
      </c>
      <c r="T236" s="363">
        <v>7965.5172413792807</v>
      </c>
      <c r="U236" s="363">
        <v>3078.1673676628807</v>
      </c>
      <c r="V236" s="369">
        <v>230.99999999999915</v>
      </c>
      <c r="W236" s="363">
        <v>385000.00000000081</v>
      </c>
      <c r="X236" s="363">
        <v>11555.698510233748</v>
      </c>
      <c r="Y236" s="369">
        <v>231.00000000000048</v>
      </c>
      <c r="Z236" s="367"/>
      <c r="AA236" s="367"/>
      <c r="AB236" s="367"/>
      <c r="AC236" s="367"/>
      <c r="AD236" s="367"/>
      <c r="AE236" s="367"/>
      <c r="AF236" s="367"/>
      <c r="AG236" s="367"/>
      <c r="AH236" s="367"/>
      <c r="AI236" s="367"/>
      <c r="AJ236" s="367"/>
      <c r="AK236" s="367"/>
      <c r="AL236" s="367"/>
      <c r="AM236" s="367"/>
      <c r="AN236" s="367"/>
      <c r="AO236" s="367"/>
      <c r="AP236" s="367"/>
      <c r="AQ236" s="367"/>
      <c r="AR236" s="367"/>
      <c r="AS236" s="367"/>
      <c r="AT236" s="367"/>
    </row>
    <row r="237" spans="2:46" ht="15" customHeight="1">
      <c r="B237" s="26">
        <v>38.666666666666657</v>
      </c>
      <c r="C237" s="373">
        <v>33.990170060893931</v>
      </c>
      <c r="D237" s="363">
        <v>231.99999999999994</v>
      </c>
      <c r="E237" s="365">
        <v>10790.697674418645</v>
      </c>
      <c r="F237" s="367">
        <v>-6438.1006307803264</v>
      </c>
      <c r="G237" s="367">
        <v>232.00000000000088</v>
      </c>
      <c r="H237" s="368">
        <v>58000</v>
      </c>
      <c r="I237" s="367">
        <v>-81652.215952453858</v>
      </c>
      <c r="J237" s="384">
        <v>231.99999999999997</v>
      </c>
      <c r="K237" s="363">
        <v>14060.606060606027</v>
      </c>
      <c r="L237" s="367">
        <v>4960.1738955637384</v>
      </c>
      <c r="M237" s="369">
        <v>231.99999999999946</v>
      </c>
      <c r="N237" s="363">
        <v>15999.99999999994</v>
      </c>
      <c r="O237" s="367">
        <v>-497223.85710678907</v>
      </c>
      <c r="P237" s="384">
        <v>231.99999999999912</v>
      </c>
      <c r="Q237" s="363">
        <v>16571.428571428492</v>
      </c>
      <c r="R237" s="367">
        <v>-243355.10227792556</v>
      </c>
      <c r="S237" s="384">
        <v>231.99999999999889</v>
      </c>
      <c r="T237" s="363">
        <v>7999.99999999997</v>
      </c>
      <c r="U237" s="363">
        <v>3063.0273454981539</v>
      </c>
      <c r="V237" s="369">
        <v>231.99999999999912</v>
      </c>
      <c r="W237" s="363">
        <v>386666.6666666675</v>
      </c>
      <c r="X237" s="363">
        <v>11604.664656340383</v>
      </c>
      <c r="Y237" s="369">
        <v>232.00000000000048</v>
      </c>
      <c r="Z237" s="367"/>
      <c r="AA237" s="367"/>
      <c r="AB237" s="367"/>
      <c r="AC237" s="367"/>
      <c r="AD237" s="367"/>
      <c r="AE237" s="367"/>
      <c r="AF237" s="367"/>
      <c r="AG237" s="367"/>
      <c r="AH237" s="367"/>
      <c r="AI237" s="367"/>
      <c r="AJ237" s="367"/>
      <c r="AK237" s="367"/>
      <c r="AL237" s="367"/>
      <c r="AM237" s="367"/>
      <c r="AN237" s="367"/>
      <c r="AO237" s="367"/>
      <c r="AP237" s="367"/>
      <c r="AQ237" s="367"/>
      <c r="AR237" s="367"/>
      <c r="AS237" s="367"/>
      <c r="AT237" s="367"/>
    </row>
    <row r="238" spans="2:46" ht="15" customHeight="1">
      <c r="B238" s="26">
        <v>38.833333333333321</v>
      </c>
      <c r="C238" s="373">
        <v>34.136502615433209</v>
      </c>
      <c r="D238" s="363">
        <v>232.99999999999994</v>
      </c>
      <c r="E238" s="365">
        <v>10837.209302325622</v>
      </c>
      <c r="F238" s="367">
        <v>-6502.695235781187</v>
      </c>
      <c r="G238" s="367">
        <v>233.00000000000088</v>
      </c>
      <c r="H238" s="368">
        <v>58250</v>
      </c>
      <c r="I238" s="367">
        <v>-82437.926177987189</v>
      </c>
      <c r="J238" s="384">
        <v>232.99999999999997</v>
      </c>
      <c r="K238" s="363">
        <v>14121.212121212087</v>
      </c>
      <c r="L238" s="367">
        <v>4953.3514421881046</v>
      </c>
      <c r="M238" s="369">
        <v>232.99999999999946</v>
      </c>
      <c r="N238" s="363">
        <v>16068.965517241319</v>
      </c>
      <c r="O238" s="367">
        <v>-501538.40051785653</v>
      </c>
      <c r="P238" s="384">
        <v>232.99999999999912</v>
      </c>
      <c r="Q238" s="363">
        <v>16642.857142857065</v>
      </c>
      <c r="R238" s="367">
        <v>-245503.32766512522</v>
      </c>
      <c r="S238" s="384">
        <v>232.99999999999889</v>
      </c>
      <c r="T238" s="363">
        <v>8034.4827586206593</v>
      </c>
      <c r="U238" s="363">
        <v>3047.6419317642481</v>
      </c>
      <c r="V238" s="369">
        <v>232.99999999999912</v>
      </c>
      <c r="W238" s="363">
        <v>388333.33333333419</v>
      </c>
      <c r="X238" s="363">
        <v>11653.621677250738</v>
      </c>
      <c r="Y238" s="369">
        <v>233.00000000000051</v>
      </c>
      <c r="Z238" s="367"/>
      <c r="AA238" s="367"/>
      <c r="AB238" s="367"/>
      <c r="AC238" s="367"/>
      <c r="AD238" s="367"/>
      <c r="AE238" s="367"/>
      <c r="AF238" s="367"/>
      <c r="AG238" s="367"/>
      <c r="AH238" s="367"/>
      <c r="AI238" s="367"/>
      <c r="AJ238" s="367"/>
      <c r="AK238" s="367"/>
      <c r="AL238" s="367"/>
      <c r="AM238" s="367"/>
      <c r="AN238" s="367"/>
      <c r="AO238" s="367"/>
      <c r="AP238" s="367"/>
      <c r="AQ238" s="367"/>
      <c r="AR238" s="367"/>
      <c r="AS238" s="367"/>
      <c r="AT238" s="367"/>
    </row>
    <row r="239" spans="2:46" ht="15" customHeight="1">
      <c r="B239" s="26">
        <v>38.999999999999986</v>
      </c>
      <c r="C239" s="373">
        <v>34.282833652383026</v>
      </c>
      <c r="D239" s="363">
        <v>233.99999999999994</v>
      </c>
      <c r="E239" s="365">
        <v>10883.720930232599</v>
      </c>
      <c r="F239" s="367">
        <v>-6567.6060997627164</v>
      </c>
      <c r="G239" s="367">
        <v>234.00000000000091</v>
      </c>
      <c r="H239" s="368">
        <v>58500</v>
      </c>
      <c r="I239" s="367">
        <v>-83227.359674068532</v>
      </c>
      <c r="J239" s="384">
        <v>234</v>
      </c>
      <c r="K239" s="363">
        <v>14181.818181818147</v>
      </c>
      <c r="L239" s="367">
        <v>4946.2869071534969</v>
      </c>
      <c r="M239" s="369">
        <v>233.99999999999946</v>
      </c>
      <c r="N239" s="363">
        <v>16137.931034482697</v>
      </c>
      <c r="O239" s="367">
        <v>-505871.58201588038</v>
      </c>
      <c r="P239" s="384">
        <v>233.99999999999909</v>
      </c>
      <c r="Q239" s="363">
        <v>16714.285714285637</v>
      </c>
      <c r="R239" s="367">
        <v>-247660.98894057242</v>
      </c>
      <c r="S239" s="384">
        <v>233.99999999999892</v>
      </c>
      <c r="T239" s="363">
        <v>8068.9655172413486</v>
      </c>
      <c r="U239" s="363">
        <v>3032.0111264611637</v>
      </c>
      <c r="V239" s="369">
        <v>233.99999999999909</v>
      </c>
      <c r="W239" s="363">
        <v>390000.00000000087</v>
      </c>
      <c r="X239" s="363">
        <v>11702.569572964811</v>
      </c>
      <c r="Y239" s="369">
        <v>234.00000000000051</v>
      </c>
      <c r="Z239" s="367"/>
      <c r="AA239" s="367"/>
      <c r="AB239" s="367"/>
      <c r="AC239" s="367"/>
      <c r="AD239" s="367"/>
      <c r="AE239" s="367"/>
      <c r="AF239" s="367"/>
      <c r="AG239" s="367"/>
      <c r="AH239" s="367"/>
      <c r="AI239" s="367"/>
      <c r="AJ239" s="367"/>
      <c r="AK239" s="367"/>
      <c r="AL239" s="367"/>
      <c r="AM239" s="367"/>
      <c r="AN239" s="367"/>
      <c r="AO239" s="367"/>
      <c r="AP239" s="367"/>
      <c r="AQ239" s="367"/>
      <c r="AR239" s="367"/>
      <c r="AS239" s="367"/>
      <c r="AT239" s="367"/>
    </row>
    <row r="240" spans="2:46" ht="15" customHeight="1">
      <c r="B240" s="26">
        <v>39.16666666666665</v>
      </c>
      <c r="C240" s="373">
        <v>34.42916317174339</v>
      </c>
      <c r="D240" s="363">
        <v>234.99999999999991</v>
      </c>
      <c r="E240" s="365">
        <v>10930.232558139576</v>
      </c>
      <c r="F240" s="367">
        <v>-6632.8332227249075</v>
      </c>
      <c r="G240" s="367">
        <v>235.00000000000091</v>
      </c>
      <c r="H240" s="368">
        <v>58750</v>
      </c>
      <c r="I240" s="367">
        <v>-84020.516440697887</v>
      </c>
      <c r="J240" s="384">
        <v>235</v>
      </c>
      <c r="K240" s="363">
        <v>14242.424242424207</v>
      </c>
      <c r="L240" s="367">
        <v>4938.9802904599164</v>
      </c>
      <c r="M240" s="369">
        <v>234.99999999999943</v>
      </c>
      <c r="N240" s="363">
        <v>16206.896551724076</v>
      </c>
      <c r="O240" s="367">
        <v>-510223.40160086099</v>
      </c>
      <c r="P240" s="384">
        <v>234.99999999999909</v>
      </c>
      <c r="Q240" s="363">
        <v>16785.71428571421</v>
      </c>
      <c r="R240" s="367">
        <v>-249828.08610426704</v>
      </c>
      <c r="S240" s="384">
        <v>234.99999999999892</v>
      </c>
      <c r="T240" s="363">
        <v>8103.4482758620379</v>
      </c>
      <c r="U240" s="363">
        <v>3016.1349295889004</v>
      </c>
      <c r="V240" s="369">
        <v>234.99999999999909</v>
      </c>
      <c r="W240" s="363">
        <v>391666.66666666756</v>
      </c>
      <c r="X240" s="363">
        <v>11751.508343482599</v>
      </c>
      <c r="Y240" s="369">
        <v>235.00000000000051</v>
      </c>
      <c r="Z240" s="367"/>
      <c r="AA240" s="367"/>
      <c r="AB240" s="367"/>
      <c r="AC240" s="367"/>
      <c r="AD240" s="367"/>
      <c r="AE240" s="367"/>
      <c r="AF240" s="367"/>
      <c r="AG240" s="367"/>
      <c r="AH240" s="367"/>
      <c r="AI240" s="367"/>
      <c r="AJ240" s="367"/>
      <c r="AK240" s="367"/>
      <c r="AL240" s="367"/>
      <c r="AM240" s="367"/>
      <c r="AN240" s="367"/>
      <c r="AO240" s="367"/>
      <c r="AP240" s="367"/>
      <c r="AQ240" s="367"/>
      <c r="AR240" s="367"/>
      <c r="AS240" s="367"/>
      <c r="AT240" s="367"/>
    </row>
    <row r="241" spans="2:46" ht="15" customHeight="1">
      <c r="B241" s="26">
        <v>39.333333333333314</v>
      </c>
      <c r="C241" s="373">
        <v>34.575491173514294</v>
      </c>
      <c r="D241" s="363">
        <v>235.99999999999991</v>
      </c>
      <c r="E241" s="365">
        <v>10976.744186046553</v>
      </c>
      <c r="F241" s="367">
        <v>-6698.3766046677656</v>
      </c>
      <c r="G241" s="367">
        <v>236.00000000000091</v>
      </c>
      <c r="H241" s="368">
        <v>59000</v>
      </c>
      <c r="I241" s="367">
        <v>-84817.396477875227</v>
      </c>
      <c r="J241" s="384">
        <v>236</v>
      </c>
      <c r="K241" s="363">
        <v>14303.030303030268</v>
      </c>
      <c r="L241" s="367">
        <v>4931.4315921073648</v>
      </c>
      <c r="M241" s="369">
        <v>235.99999999999943</v>
      </c>
      <c r="N241" s="363">
        <v>16275.862068965454</v>
      </c>
      <c r="O241" s="367">
        <v>-514593.85927279806</v>
      </c>
      <c r="P241" s="384">
        <v>235.99999999999909</v>
      </c>
      <c r="Q241" s="363">
        <v>16857.142857142782</v>
      </c>
      <c r="R241" s="367">
        <v>-252004.6191562092</v>
      </c>
      <c r="S241" s="384">
        <v>235.99999999999895</v>
      </c>
      <c r="T241" s="363">
        <v>8137.9310344827272</v>
      </c>
      <c r="U241" s="363">
        <v>3000.0133411474585</v>
      </c>
      <c r="V241" s="369">
        <v>235.99999999999909</v>
      </c>
      <c r="W241" s="363">
        <v>393333.33333333425</v>
      </c>
      <c r="X241" s="363">
        <v>11800.437988804106</v>
      </c>
      <c r="Y241" s="369">
        <v>236.00000000000054</v>
      </c>
      <c r="Z241" s="367"/>
      <c r="AA241" s="367"/>
      <c r="AB241" s="367"/>
      <c r="AC241" s="367"/>
      <c r="AD241" s="367"/>
      <c r="AE241" s="367"/>
      <c r="AF241" s="367"/>
      <c r="AG241" s="367"/>
      <c r="AH241" s="367"/>
      <c r="AI241" s="367"/>
      <c r="AJ241" s="367"/>
      <c r="AK241" s="367"/>
      <c r="AL241" s="367"/>
      <c r="AM241" s="367"/>
      <c r="AN241" s="367"/>
      <c r="AO241" s="367"/>
      <c r="AP241" s="367"/>
      <c r="AQ241" s="367"/>
      <c r="AR241" s="367"/>
      <c r="AS241" s="367"/>
      <c r="AT241" s="367"/>
    </row>
    <row r="242" spans="2:46" ht="15" customHeight="1">
      <c r="B242" s="26">
        <v>39.499999999999979</v>
      </c>
      <c r="C242" s="373">
        <v>34.721817657695752</v>
      </c>
      <c r="D242" s="363">
        <v>236.99999999999989</v>
      </c>
      <c r="E242" s="365">
        <v>11023.25581395353</v>
      </c>
      <c r="F242" s="367">
        <v>-6764.2362455912862</v>
      </c>
      <c r="G242" s="367">
        <v>237.00000000000091</v>
      </c>
      <c r="H242" s="368">
        <v>59250</v>
      </c>
      <c r="I242" s="367">
        <v>-85617.999785600565</v>
      </c>
      <c r="J242" s="384">
        <v>237</v>
      </c>
      <c r="K242" s="363">
        <v>14363.636363636328</v>
      </c>
      <c r="L242" s="367">
        <v>4923.6408120958386</v>
      </c>
      <c r="M242" s="369">
        <v>236.99999999999943</v>
      </c>
      <c r="N242" s="363">
        <v>16344.827586206833</v>
      </c>
      <c r="O242" s="367">
        <v>-518982.95503169153</v>
      </c>
      <c r="P242" s="384">
        <v>236.99999999999906</v>
      </c>
      <c r="Q242" s="363">
        <v>16928.571428571355</v>
      </c>
      <c r="R242" s="367">
        <v>-254190.58809639871</v>
      </c>
      <c r="S242" s="384">
        <v>236.99999999999895</v>
      </c>
      <c r="T242" s="363">
        <v>8172.4137931034165</v>
      </c>
      <c r="U242" s="363">
        <v>2983.6463611368376</v>
      </c>
      <c r="V242" s="369">
        <v>236.99999999999906</v>
      </c>
      <c r="W242" s="363">
        <v>395000.00000000093</v>
      </c>
      <c r="X242" s="363">
        <v>11849.358508929328</v>
      </c>
      <c r="Y242" s="369">
        <v>237.00000000000054</v>
      </c>
      <c r="Z242" s="367"/>
      <c r="AA242" s="367"/>
      <c r="AB242" s="367"/>
      <c r="AC242" s="367"/>
      <c r="AD242" s="367"/>
      <c r="AE242" s="367"/>
      <c r="AF242" s="367"/>
      <c r="AG242" s="367"/>
      <c r="AH242" s="367"/>
      <c r="AI242" s="367"/>
      <c r="AJ242" s="367"/>
      <c r="AK242" s="367"/>
      <c r="AL242" s="367"/>
      <c r="AM242" s="367"/>
      <c r="AN242" s="367"/>
      <c r="AO242" s="367"/>
      <c r="AP242" s="367"/>
      <c r="AQ242" s="367"/>
      <c r="AR242" s="367"/>
      <c r="AS242" s="367"/>
      <c r="AT242" s="367"/>
    </row>
    <row r="243" spans="2:46" ht="15" customHeight="1">
      <c r="B243" s="26">
        <v>39.666666666666643</v>
      </c>
      <c r="C243" s="373">
        <v>34.868142624287749</v>
      </c>
      <c r="D243" s="363">
        <v>237.99999999999986</v>
      </c>
      <c r="E243" s="365">
        <v>11069.767441860507</v>
      </c>
      <c r="F243" s="367">
        <v>-6830.4121454954766</v>
      </c>
      <c r="G243" s="367">
        <v>238.00000000000094</v>
      </c>
      <c r="H243" s="368">
        <v>59500</v>
      </c>
      <c r="I243" s="367">
        <v>-86422.326363873901</v>
      </c>
      <c r="J243" s="384">
        <v>238</v>
      </c>
      <c r="K243" s="363">
        <v>14424.242424242388</v>
      </c>
      <c r="L243" s="367">
        <v>4915.6079504253412</v>
      </c>
      <c r="M243" s="369">
        <v>237.9999999999994</v>
      </c>
      <c r="N243" s="363">
        <v>16413.793103448214</v>
      </c>
      <c r="O243" s="367">
        <v>-523390.68887754169</v>
      </c>
      <c r="P243" s="384">
        <v>237.99999999999909</v>
      </c>
      <c r="Q243" s="363">
        <v>16999.999999999927</v>
      </c>
      <c r="R243" s="367">
        <v>-256385.99292483571</v>
      </c>
      <c r="S243" s="384">
        <v>237.99999999999898</v>
      </c>
      <c r="T243" s="363">
        <v>8206.8965517241068</v>
      </c>
      <c r="U243" s="363">
        <v>2967.0339895570378</v>
      </c>
      <c r="V243" s="369">
        <v>237.99999999999909</v>
      </c>
      <c r="W243" s="363">
        <v>396666.66666666762</v>
      </c>
      <c r="X243" s="363">
        <v>11898.269903858267</v>
      </c>
      <c r="Y243" s="369">
        <v>238.00000000000057</v>
      </c>
      <c r="Z243" s="367"/>
      <c r="AA243" s="367"/>
      <c r="AB243" s="367"/>
      <c r="AC243" s="367"/>
      <c r="AD243" s="367"/>
      <c r="AE243" s="367"/>
      <c r="AF243" s="367"/>
      <c r="AG243" s="367"/>
      <c r="AH243" s="367"/>
      <c r="AI243" s="367"/>
      <c r="AJ243" s="367"/>
      <c r="AK243" s="367"/>
      <c r="AL243" s="367"/>
      <c r="AM243" s="367"/>
      <c r="AN243" s="367"/>
      <c r="AO243" s="367"/>
      <c r="AP243" s="367"/>
      <c r="AQ243" s="367"/>
      <c r="AR243" s="367"/>
      <c r="AS243" s="367"/>
      <c r="AT243" s="367"/>
    </row>
    <row r="244" spans="2:46" ht="15" customHeight="1">
      <c r="B244" s="26">
        <v>39.833333333333307</v>
      </c>
      <c r="C244" s="373">
        <v>35.014466073290293</v>
      </c>
      <c r="D244" s="363">
        <v>238.99999999999986</v>
      </c>
      <c r="E244" s="365">
        <v>11116.279069767485</v>
      </c>
      <c r="F244" s="367">
        <v>-6896.9043043803285</v>
      </c>
      <c r="G244" s="367">
        <v>239.00000000000094</v>
      </c>
      <c r="H244" s="368">
        <v>59750</v>
      </c>
      <c r="I244" s="367">
        <v>-87230.376212695221</v>
      </c>
      <c r="J244" s="384">
        <v>239</v>
      </c>
      <c r="K244" s="363">
        <v>14484.848484848448</v>
      </c>
      <c r="L244" s="367">
        <v>4907.3330070958718</v>
      </c>
      <c r="M244" s="369">
        <v>238.9999999999994</v>
      </c>
      <c r="N244" s="363">
        <v>16482.758620689594</v>
      </c>
      <c r="O244" s="367">
        <v>-527817.06081034837</v>
      </c>
      <c r="P244" s="384">
        <v>238.99999999999909</v>
      </c>
      <c r="Q244" s="363">
        <v>17071.4285714285</v>
      </c>
      <c r="R244" s="367">
        <v>-258590.83364152015</v>
      </c>
      <c r="S244" s="384">
        <v>238.99999999999898</v>
      </c>
      <c r="T244" s="363">
        <v>8241.379310344797</v>
      </c>
      <c r="U244" s="363">
        <v>2950.1762264080589</v>
      </c>
      <c r="V244" s="369">
        <v>238.99999999999909</v>
      </c>
      <c r="W244" s="363">
        <v>398333.3333333343</v>
      </c>
      <c r="X244" s="363">
        <v>11947.172173590923</v>
      </c>
      <c r="Y244" s="369">
        <v>239.00000000000057</v>
      </c>
      <c r="Z244" s="367"/>
      <c r="AA244" s="367"/>
      <c r="AB244" s="367"/>
      <c r="AC244" s="367"/>
      <c r="AD244" s="367"/>
      <c r="AE244" s="367"/>
      <c r="AF244" s="367"/>
      <c r="AG244" s="367"/>
      <c r="AH244" s="367"/>
      <c r="AI244" s="367"/>
      <c r="AJ244" s="367"/>
      <c r="AK244" s="367"/>
      <c r="AL244" s="367"/>
      <c r="AM244" s="367"/>
      <c r="AN244" s="367"/>
      <c r="AO244" s="367"/>
      <c r="AP244" s="367"/>
      <c r="AQ244" s="367"/>
      <c r="AR244" s="367"/>
      <c r="AS244" s="367"/>
      <c r="AT244" s="367"/>
    </row>
    <row r="245" spans="2:46" ht="15" customHeight="1">
      <c r="B245" s="26">
        <v>39.999999999999972</v>
      </c>
      <c r="C245" s="373">
        <v>35.160788004703385</v>
      </c>
      <c r="D245" s="363">
        <v>239.99999999999983</v>
      </c>
      <c r="E245" s="365">
        <v>11162.790697674462</v>
      </c>
      <c r="F245" s="367">
        <v>-6963.7127222458475</v>
      </c>
      <c r="G245" s="367">
        <v>240.00000000000094</v>
      </c>
      <c r="H245" s="368">
        <v>60000</v>
      </c>
      <c r="I245" s="367">
        <v>-88042.149332064553</v>
      </c>
      <c r="J245" s="384">
        <v>240</v>
      </c>
      <c r="K245" s="363">
        <v>14545.454545454508</v>
      </c>
      <c r="L245" s="367">
        <v>4898.8159821074278</v>
      </c>
      <c r="M245" s="369">
        <v>239.9999999999994</v>
      </c>
      <c r="N245" s="363">
        <v>16551.724137930974</v>
      </c>
      <c r="O245" s="367">
        <v>-532262.07083011162</v>
      </c>
      <c r="P245" s="384">
        <v>239.99999999999912</v>
      </c>
      <c r="Q245" s="363">
        <v>17142.857142857072</v>
      </c>
      <c r="R245" s="367">
        <v>-260805.11024645224</v>
      </c>
      <c r="S245" s="384">
        <v>239.99999999999903</v>
      </c>
      <c r="T245" s="363">
        <v>8275.8620689654872</v>
      </c>
      <c r="U245" s="363">
        <v>2933.0730716899011</v>
      </c>
      <c r="V245" s="369">
        <v>239.99999999999912</v>
      </c>
      <c r="W245" s="363">
        <v>400000.00000000099</v>
      </c>
      <c r="X245" s="363">
        <v>11996.065318127297</v>
      </c>
      <c r="Y245" s="369">
        <v>240.00000000000057</v>
      </c>
      <c r="Z245" s="367"/>
      <c r="AA245" s="367"/>
      <c r="AB245" s="367"/>
      <c r="AC245" s="367"/>
      <c r="AD245" s="367"/>
      <c r="AE245" s="367"/>
      <c r="AF245" s="367"/>
      <c r="AG245" s="367"/>
      <c r="AH245" s="367"/>
      <c r="AI245" s="367"/>
      <c r="AJ245" s="367"/>
      <c r="AK245" s="367"/>
      <c r="AL245" s="367"/>
      <c r="AM245" s="367"/>
      <c r="AN245" s="367"/>
      <c r="AO245" s="367"/>
      <c r="AP245" s="367"/>
      <c r="AQ245" s="367"/>
      <c r="AR245" s="367"/>
      <c r="AS245" s="367"/>
      <c r="AT245" s="367"/>
    </row>
    <row r="246" spans="2:46" ht="15" customHeight="1">
      <c r="B246" s="26">
        <v>40.166666666666636</v>
      </c>
      <c r="C246" s="373">
        <v>35.307108418527022</v>
      </c>
      <c r="D246" s="363">
        <v>240.99999999999983</v>
      </c>
      <c r="E246" s="365">
        <v>11209.302325581439</v>
      </c>
      <c r="F246" s="367">
        <v>-7030.83739909203</v>
      </c>
      <c r="G246" s="367">
        <v>241.00000000000094</v>
      </c>
      <c r="H246" s="368">
        <v>60250</v>
      </c>
      <c r="I246" s="367">
        <v>-88857.645721981884</v>
      </c>
      <c r="J246" s="384">
        <v>241</v>
      </c>
      <c r="K246" s="363">
        <v>14606.060606060568</v>
      </c>
      <c r="L246" s="367">
        <v>4890.0568754600135</v>
      </c>
      <c r="M246" s="369">
        <v>240.99999999999937</v>
      </c>
      <c r="N246" s="363">
        <v>16620.689655172355</v>
      </c>
      <c r="O246" s="367">
        <v>-536725.71893683134</v>
      </c>
      <c r="P246" s="384">
        <v>240.99999999999915</v>
      </c>
      <c r="Q246" s="363">
        <v>17214.285714285645</v>
      </c>
      <c r="R246" s="367">
        <v>-263028.82273963164</v>
      </c>
      <c r="S246" s="384">
        <v>240.99999999999903</v>
      </c>
      <c r="T246" s="363">
        <v>8310.3448275861774</v>
      </c>
      <c r="U246" s="363">
        <v>2915.7245254025647</v>
      </c>
      <c r="V246" s="369">
        <v>240.99999999999915</v>
      </c>
      <c r="W246" s="363">
        <v>401666.66666666768</v>
      </c>
      <c r="X246" s="363">
        <v>12044.949337467389</v>
      </c>
      <c r="Y246" s="369">
        <v>241.0000000000006</v>
      </c>
      <c r="Z246" s="367"/>
      <c r="AA246" s="367"/>
      <c r="AB246" s="367"/>
      <c r="AC246" s="367"/>
      <c r="AD246" s="367"/>
      <c r="AE246" s="367"/>
      <c r="AF246" s="367"/>
      <c r="AG246" s="367"/>
      <c r="AH246" s="367"/>
      <c r="AI246" s="367"/>
      <c r="AJ246" s="367"/>
      <c r="AK246" s="367"/>
      <c r="AL246" s="367"/>
      <c r="AM246" s="367"/>
      <c r="AN246" s="367"/>
      <c r="AO246" s="367"/>
      <c r="AP246" s="367"/>
      <c r="AQ246" s="367"/>
      <c r="AR246" s="367"/>
      <c r="AS246" s="367"/>
      <c r="AT246" s="367"/>
    </row>
    <row r="247" spans="2:46" ht="15" customHeight="1">
      <c r="B247" s="26">
        <v>40.3333333333333</v>
      </c>
      <c r="C247" s="373">
        <v>35.453427314761207</v>
      </c>
      <c r="D247" s="363">
        <v>241.9999999999998</v>
      </c>
      <c r="E247" s="365">
        <v>11255.813953488416</v>
      </c>
      <c r="F247" s="367">
        <v>-7098.2783349188776</v>
      </c>
      <c r="G247" s="367">
        <v>242.00000000000094</v>
      </c>
      <c r="H247" s="368">
        <v>60500</v>
      </c>
      <c r="I247" s="367">
        <v>-89676.865382447198</v>
      </c>
      <c r="J247" s="384">
        <v>242</v>
      </c>
      <c r="K247" s="363">
        <v>14666.666666666628</v>
      </c>
      <c r="L247" s="367">
        <v>4881.0556871536255</v>
      </c>
      <c r="M247" s="369">
        <v>241.99999999999937</v>
      </c>
      <c r="N247" s="363">
        <v>16689.655172413735</v>
      </c>
      <c r="O247" s="367">
        <v>-541208.00513050752</v>
      </c>
      <c r="P247" s="384">
        <v>241.99999999999915</v>
      </c>
      <c r="Q247" s="363">
        <v>17285.714285714217</v>
      </c>
      <c r="R247" s="367">
        <v>-265261.97112105851</v>
      </c>
      <c r="S247" s="384">
        <v>241.99999999999906</v>
      </c>
      <c r="T247" s="363">
        <v>8344.8275862068676</v>
      </c>
      <c r="U247" s="363">
        <v>2898.1305875460498</v>
      </c>
      <c r="V247" s="369">
        <v>241.99999999999915</v>
      </c>
      <c r="W247" s="363">
        <v>403333.33333333436</v>
      </c>
      <c r="X247" s="363">
        <v>12093.824231611196</v>
      </c>
      <c r="Y247" s="369">
        <v>242.0000000000006</v>
      </c>
      <c r="Z247" s="367"/>
      <c r="AA247" s="367"/>
      <c r="AB247" s="367"/>
      <c r="AC247" s="367"/>
      <c r="AD247" s="367"/>
      <c r="AE247" s="367"/>
      <c r="AF247" s="367"/>
      <c r="AG247" s="367"/>
      <c r="AH247" s="367"/>
      <c r="AI247" s="367"/>
      <c r="AJ247" s="367"/>
      <c r="AK247" s="367"/>
      <c r="AL247" s="367"/>
      <c r="AM247" s="367"/>
      <c r="AN247" s="367"/>
      <c r="AO247" s="367"/>
      <c r="AP247" s="367"/>
      <c r="AQ247" s="367"/>
      <c r="AR247" s="367"/>
      <c r="AS247" s="367"/>
      <c r="AT247" s="367"/>
    </row>
    <row r="248" spans="2:46" ht="15" customHeight="1">
      <c r="B248" s="26">
        <v>40.499999999999964</v>
      </c>
      <c r="C248" s="373">
        <v>35.599744693405931</v>
      </c>
      <c r="D248" s="363">
        <v>242.9999999999998</v>
      </c>
      <c r="E248" s="365">
        <v>11302.325581395393</v>
      </c>
      <c r="F248" s="367">
        <v>-7166.0355297263932</v>
      </c>
      <c r="G248" s="367">
        <v>243.00000000000097</v>
      </c>
      <c r="H248" s="368">
        <v>60750</v>
      </c>
      <c r="I248" s="367">
        <v>-90499.808313460526</v>
      </c>
      <c r="J248" s="384">
        <v>243</v>
      </c>
      <c r="K248" s="363">
        <v>14727.272727272688</v>
      </c>
      <c r="L248" s="367">
        <v>4871.8124171882637</v>
      </c>
      <c r="M248" s="369">
        <v>242.99999999999935</v>
      </c>
      <c r="N248" s="363">
        <v>16758.620689655116</v>
      </c>
      <c r="O248" s="367">
        <v>-545708.92941114039</v>
      </c>
      <c r="P248" s="384">
        <v>242.99999999999918</v>
      </c>
      <c r="Q248" s="363">
        <v>17357.14285714279</v>
      </c>
      <c r="R248" s="367">
        <v>-267504.55539073283</v>
      </c>
      <c r="S248" s="384">
        <v>242.99999999999906</v>
      </c>
      <c r="T248" s="363">
        <v>8379.3103448275579</v>
      </c>
      <c r="U248" s="363">
        <v>2880.2912581203555</v>
      </c>
      <c r="V248" s="369">
        <v>242.99999999999918</v>
      </c>
      <c r="W248" s="363">
        <v>405000.00000000105</v>
      </c>
      <c r="X248" s="363">
        <v>12142.690000558721</v>
      </c>
      <c r="Y248" s="369">
        <v>243.0000000000006</v>
      </c>
      <c r="Z248" s="367"/>
      <c r="AA248" s="367"/>
      <c r="AB248" s="367"/>
      <c r="AC248" s="367"/>
      <c r="AD248" s="367"/>
      <c r="AE248" s="367"/>
      <c r="AF248" s="367"/>
      <c r="AG248" s="367"/>
      <c r="AH248" s="367"/>
      <c r="AI248" s="367"/>
      <c r="AJ248" s="367"/>
      <c r="AK248" s="367"/>
      <c r="AL248" s="367"/>
      <c r="AM248" s="367"/>
      <c r="AN248" s="367"/>
      <c r="AO248" s="367"/>
      <c r="AP248" s="367"/>
      <c r="AQ248" s="367"/>
      <c r="AR248" s="367"/>
      <c r="AS248" s="367"/>
      <c r="AT248" s="367"/>
    </row>
    <row r="249" spans="2:46" ht="15" customHeight="1">
      <c r="B249" s="26">
        <v>40.666666666666629</v>
      </c>
      <c r="C249" s="373">
        <v>35.746060554461202</v>
      </c>
      <c r="D249" s="363">
        <v>243.99999999999977</v>
      </c>
      <c r="E249" s="365">
        <v>11348.83720930237</v>
      </c>
      <c r="F249" s="367">
        <v>-7234.1089835145722</v>
      </c>
      <c r="G249" s="367">
        <v>244.00000000000097</v>
      </c>
      <c r="H249" s="368">
        <v>61000</v>
      </c>
      <c r="I249" s="367">
        <v>-91326.474515021851</v>
      </c>
      <c r="J249" s="384">
        <v>244</v>
      </c>
      <c r="K249" s="363">
        <v>14787.878787878748</v>
      </c>
      <c r="L249" s="367">
        <v>4862.3270655639317</v>
      </c>
      <c r="M249" s="369">
        <v>243.99999999999935</v>
      </c>
      <c r="N249" s="363">
        <v>16827.586206896496</v>
      </c>
      <c r="O249" s="367">
        <v>-550228.4917787296</v>
      </c>
      <c r="P249" s="384">
        <v>243.99999999999918</v>
      </c>
      <c r="Q249" s="363">
        <v>17428.571428571362</v>
      </c>
      <c r="R249" s="367">
        <v>-269756.57554865465</v>
      </c>
      <c r="S249" s="384">
        <v>243.99999999999909</v>
      </c>
      <c r="T249" s="363">
        <v>8413.7931034482481</v>
      </c>
      <c r="U249" s="363">
        <v>2862.206537125483</v>
      </c>
      <c r="V249" s="369">
        <v>243.99999999999918</v>
      </c>
      <c r="W249" s="363">
        <v>406666.66666666773</v>
      </c>
      <c r="X249" s="363">
        <v>12191.546644309961</v>
      </c>
      <c r="Y249" s="369">
        <v>244.00000000000063</v>
      </c>
      <c r="Z249" s="367"/>
      <c r="AA249" s="367"/>
      <c r="AB249" s="367"/>
      <c r="AC249" s="367"/>
      <c r="AD249" s="367"/>
      <c r="AE249" s="367"/>
      <c r="AF249" s="367"/>
      <c r="AG249" s="367"/>
      <c r="AH249" s="367"/>
      <c r="AI249" s="367"/>
      <c r="AJ249" s="367"/>
      <c r="AK249" s="367"/>
      <c r="AL249" s="367"/>
      <c r="AM249" s="367"/>
      <c r="AN249" s="367"/>
      <c r="AO249" s="367"/>
      <c r="AP249" s="367"/>
      <c r="AQ249" s="367"/>
      <c r="AR249" s="367"/>
      <c r="AS249" s="367"/>
      <c r="AT249" s="367"/>
    </row>
    <row r="250" spans="2:46" ht="15" customHeight="1">
      <c r="B250" s="26">
        <v>40.833333333333293</v>
      </c>
      <c r="C250" s="373">
        <v>35.89237489792702</v>
      </c>
      <c r="D250" s="363">
        <v>244.99999999999977</v>
      </c>
      <c r="E250" s="365">
        <v>11395.348837209347</v>
      </c>
      <c r="F250" s="367">
        <v>-7302.4986962834164</v>
      </c>
      <c r="G250" s="367">
        <v>245.00000000000097</v>
      </c>
      <c r="H250" s="368">
        <v>61250</v>
      </c>
      <c r="I250" s="367">
        <v>-92156.863987131161</v>
      </c>
      <c r="J250" s="384">
        <v>245</v>
      </c>
      <c r="K250" s="363">
        <v>14848.484848484808</v>
      </c>
      <c r="L250" s="367">
        <v>4852.599632280625</v>
      </c>
      <c r="M250" s="369">
        <v>244.99999999999935</v>
      </c>
      <c r="N250" s="363">
        <v>16896.551724137877</v>
      </c>
      <c r="O250" s="367">
        <v>-554766.69223327562</v>
      </c>
      <c r="P250" s="384">
        <v>244.9999999999992</v>
      </c>
      <c r="Q250" s="363">
        <v>17499.999999999935</v>
      </c>
      <c r="R250" s="367">
        <v>-272018.03159482387</v>
      </c>
      <c r="S250" s="384">
        <v>244.99999999999909</v>
      </c>
      <c r="T250" s="363">
        <v>8448.2758620689383</v>
      </c>
      <c r="U250" s="363">
        <v>2843.8764245614311</v>
      </c>
      <c r="V250" s="369">
        <v>244.9999999999992</v>
      </c>
      <c r="W250" s="363">
        <v>408333.33333333442</v>
      </c>
      <c r="X250" s="363">
        <v>12240.394162864919</v>
      </c>
      <c r="Y250" s="369">
        <v>245.00000000000063</v>
      </c>
      <c r="Z250" s="367"/>
      <c r="AA250" s="367"/>
      <c r="AB250" s="367"/>
      <c r="AC250" s="367"/>
      <c r="AD250" s="367"/>
      <c r="AE250" s="367"/>
      <c r="AF250" s="367"/>
      <c r="AG250" s="367"/>
      <c r="AH250" s="367"/>
      <c r="AI250" s="367"/>
      <c r="AJ250" s="367"/>
      <c r="AK250" s="367"/>
      <c r="AL250" s="367"/>
      <c r="AM250" s="367"/>
      <c r="AN250" s="367"/>
      <c r="AO250" s="367"/>
      <c r="AP250" s="367"/>
      <c r="AQ250" s="367"/>
      <c r="AR250" s="367"/>
      <c r="AS250" s="367"/>
      <c r="AT250" s="367"/>
    </row>
    <row r="251" spans="2:46" ht="15" customHeight="1">
      <c r="B251" s="26">
        <v>40.999999999999957</v>
      </c>
      <c r="C251" s="373">
        <v>36.038687723803378</v>
      </c>
      <c r="D251" s="363">
        <v>245.99999999999974</v>
      </c>
      <c r="E251" s="365">
        <v>11441.860465116324</v>
      </c>
      <c r="F251" s="367">
        <v>-7371.2046680329249</v>
      </c>
      <c r="G251" s="367">
        <v>246.00000000000097</v>
      </c>
      <c r="H251" s="368">
        <v>61500</v>
      </c>
      <c r="I251" s="367">
        <v>-92990.976729788483</v>
      </c>
      <c r="J251" s="384">
        <v>246</v>
      </c>
      <c r="K251" s="363">
        <v>14909.090909090868</v>
      </c>
      <c r="L251" s="367">
        <v>4842.6301173383463</v>
      </c>
      <c r="M251" s="369">
        <v>245.99999999999932</v>
      </c>
      <c r="N251" s="363">
        <v>16965.517241379257</v>
      </c>
      <c r="O251" s="367">
        <v>-559323.53077477787</v>
      </c>
      <c r="P251" s="384">
        <v>245.99999999999923</v>
      </c>
      <c r="Q251" s="363">
        <v>17571.428571428507</v>
      </c>
      <c r="R251" s="367">
        <v>-274288.92352924054</v>
      </c>
      <c r="S251" s="384">
        <v>245.99999999999909</v>
      </c>
      <c r="T251" s="363">
        <v>8482.7586206896285</v>
      </c>
      <c r="U251" s="363">
        <v>2825.3009204282007</v>
      </c>
      <c r="V251" s="369">
        <v>245.99999999999923</v>
      </c>
      <c r="W251" s="363">
        <v>410000.00000000111</v>
      </c>
      <c r="X251" s="363">
        <v>12289.232556223596</v>
      </c>
      <c r="Y251" s="369">
        <v>246.00000000000065</v>
      </c>
      <c r="Z251" s="367"/>
      <c r="AA251" s="367"/>
      <c r="AB251" s="367"/>
      <c r="AC251" s="367"/>
      <c r="AD251" s="367"/>
      <c r="AE251" s="367"/>
      <c r="AF251" s="367"/>
      <c r="AG251" s="367"/>
      <c r="AH251" s="367"/>
      <c r="AI251" s="367"/>
      <c r="AJ251" s="367"/>
      <c r="AK251" s="367"/>
      <c r="AL251" s="367"/>
      <c r="AM251" s="367"/>
      <c r="AN251" s="367"/>
      <c r="AO251" s="367"/>
      <c r="AP251" s="367"/>
      <c r="AQ251" s="367"/>
      <c r="AR251" s="367"/>
      <c r="AS251" s="367"/>
      <c r="AT251" s="367"/>
    </row>
    <row r="252" spans="2:46" ht="15" customHeight="1">
      <c r="B252" s="26">
        <v>41.166666666666622</v>
      </c>
      <c r="C252" s="373">
        <v>36.184999032090289</v>
      </c>
      <c r="D252" s="363">
        <v>246.99999999999974</v>
      </c>
      <c r="E252" s="365">
        <v>11488.372093023301</v>
      </c>
      <c r="F252" s="367">
        <v>-7440.2268987631023</v>
      </c>
      <c r="G252" s="367">
        <v>247.00000000000099</v>
      </c>
      <c r="H252" s="368">
        <v>61750</v>
      </c>
      <c r="I252" s="367">
        <v>-93828.812742993789</v>
      </c>
      <c r="J252" s="384">
        <v>247</v>
      </c>
      <c r="K252" s="363">
        <v>14969.696969696928</v>
      </c>
      <c r="L252" s="367">
        <v>4832.4185207370956</v>
      </c>
      <c r="M252" s="369">
        <v>246.99999999999932</v>
      </c>
      <c r="N252" s="363">
        <v>17034.482758620637</v>
      </c>
      <c r="O252" s="367">
        <v>-563899.00740323693</v>
      </c>
      <c r="P252" s="384">
        <v>246.99999999999926</v>
      </c>
      <c r="Q252" s="363">
        <v>17642.857142857079</v>
      </c>
      <c r="R252" s="367">
        <v>-276569.25135190476</v>
      </c>
      <c r="S252" s="384">
        <v>246.99999999999912</v>
      </c>
      <c r="T252" s="363">
        <v>8517.2413793103187</v>
      </c>
      <c r="U252" s="363">
        <v>2806.4800247257908</v>
      </c>
      <c r="V252" s="369">
        <v>246.99999999999926</v>
      </c>
      <c r="W252" s="363">
        <v>411666.66666666779</v>
      </c>
      <c r="X252" s="363">
        <v>12338.061824385988</v>
      </c>
      <c r="Y252" s="369">
        <v>247.00000000000065</v>
      </c>
      <c r="Z252" s="367"/>
      <c r="AA252" s="367"/>
      <c r="AB252" s="367"/>
      <c r="AC252" s="367"/>
      <c r="AD252" s="367"/>
      <c r="AE252" s="367"/>
      <c r="AF252" s="367"/>
      <c r="AG252" s="367"/>
      <c r="AH252" s="367"/>
      <c r="AI252" s="367"/>
      <c r="AJ252" s="367"/>
      <c r="AK252" s="367"/>
      <c r="AL252" s="367"/>
      <c r="AM252" s="367"/>
      <c r="AN252" s="367"/>
      <c r="AO252" s="367"/>
      <c r="AP252" s="367"/>
      <c r="AQ252" s="367"/>
      <c r="AR252" s="367"/>
      <c r="AS252" s="367"/>
      <c r="AT252" s="367"/>
    </row>
    <row r="253" spans="2:46" ht="15" customHeight="1">
      <c r="B253" s="26">
        <v>41.333333333333286</v>
      </c>
      <c r="C253" s="373">
        <v>36.33130882278774</v>
      </c>
      <c r="D253" s="363">
        <v>247.99999999999972</v>
      </c>
      <c r="E253" s="365">
        <v>11534.883720930278</v>
      </c>
      <c r="F253" s="367">
        <v>-7509.5653884739413</v>
      </c>
      <c r="G253" s="367">
        <v>248.00000000000099</v>
      </c>
      <c r="H253" s="368">
        <v>62000</v>
      </c>
      <c r="I253" s="367">
        <v>-94670.372026747093</v>
      </c>
      <c r="J253" s="384">
        <v>248</v>
      </c>
      <c r="K253" s="363">
        <v>15030.303030302988</v>
      </c>
      <c r="L253" s="367">
        <v>4821.964842476872</v>
      </c>
      <c r="M253" s="369">
        <v>247.99999999999932</v>
      </c>
      <c r="N253" s="363">
        <v>17103.448275862018</v>
      </c>
      <c r="O253" s="367">
        <v>-568493.12211865222</v>
      </c>
      <c r="P253" s="384">
        <v>247.99999999999926</v>
      </c>
      <c r="Q253" s="363">
        <v>17714.285714285652</v>
      </c>
      <c r="R253" s="367">
        <v>-278859.01506281632</v>
      </c>
      <c r="S253" s="384">
        <v>247.99999999999912</v>
      </c>
      <c r="T253" s="363">
        <v>8551.724137931009</v>
      </c>
      <c r="U253" s="363">
        <v>2787.4137374542033</v>
      </c>
      <c r="V253" s="369">
        <v>247.99999999999926</v>
      </c>
      <c r="W253" s="363">
        <v>413333.33333333448</v>
      </c>
      <c r="X253" s="363">
        <v>12386.881967352096</v>
      </c>
      <c r="Y253" s="369">
        <v>248.00000000000065</v>
      </c>
      <c r="Z253" s="367"/>
      <c r="AA253" s="367"/>
      <c r="AB253" s="367"/>
      <c r="AC253" s="367"/>
      <c r="AD253" s="367"/>
      <c r="AE253" s="367"/>
      <c r="AF253" s="367"/>
      <c r="AG253" s="367"/>
      <c r="AH253" s="367"/>
      <c r="AI253" s="367"/>
      <c r="AJ253" s="367"/>
      <c r="AK253" s="367"/>
      <c r="AL253" s="367"/>
      <c r="AM253" s="367"/>
      <c r="AN253" s="367"/>
      <c r="AO253" s="367"/>
      <c r="AP253" s="367"/>
      <c r="AQ253" s="367"/>
      <c r="AR253" s="367"/>
      <c r="AS253" s="367"/>
      <c r="AT253" s="367"/>
    </row>
    <row r="254" spans="2:46" ht="15" customHeight="1">
      <c r="B254" s="26">
        <v>41.49999999999995</v>
      </c>
      <c r="C254" s="373">
        <v>36.477617095895738</v>
      </c>
      <c r="D254" s="363">
        <v>248.99999999999969</v>
      </c>
      <c r="E254" s="365">
        <v>11581.395348837255</v>
      </c>
      <c r="F254" s="367">
        <v>-7579.2201371654473</v>
      </c>
      <c r="G254" s="367">
        <v>249.00000000000099</v>
      </c>
      <c r="H254" s="368">
        <v>62250</v>
      </c>
      <c r="I254" s="367">
        <v>-95515.654581048409</v>
      </c>
      <c r="J254" s="384">
        <v>249</v>
      </c>
      <c r="K254" s="363">
        <v>15090.909090909048</v>
      </c>
      <c r="L254" s="367">
        <v>4811.2690825576765</v>
      </c>
      <c r="M254" s="369">
        <v>248.99999999999932</v>
      </c>
      <c r="N254" s="363">
        <v>17172.413793103398</v>
      </c>
      <c r="O254" s="367">
        <v>-573105.87492102419</v>
      </c>
      <c r="P254" s="384">
        <v>248.99999999999929</v>
      </c>
      <c r="Q254" s="363">
        <v>17785.714285714224</v>
      </c>
      <c r="R254" s="367">
        <v>-281158.21466197551</v>
      </c>
      <c r="S254" s="384">
        <v>248.99999999999915</v>
      </c>
      <c r="T254" s="363">
        <v>8586.2068965516992</v>
      </c>
      <c r="U254" s="363">
        <v>2768.1020586134359</v>
      </c>
      <c r="V254" s="369">
        <v>248.99999999999929</v>
      </c>
      <c r="W254" s="363">
        <v>415000.00000000116</v>
      </c>
      <c r="X254" s="363">
        <v>12435.692985121925</v>
      </c>
      <c r="Y254" s="369">
        <v>249.00000000000068</v>
      </c>
      <c r="Z254" s="367"/>
      <c r="AA254" s="367"/>
      <c r="AB254" s="367"/>
      <c r="AC254" s="367"/>
      <c r="AD254" s="367"/>
      <c r="AE254" s="367"/>
      <c r="AF254" s="367"/>
      <c r="AG254" s="367"/>
      <c r="AH254" s="367"/>
      <c r="AI254" s="367"/>
      <c r="AJ254" s="367"/>
      <c r="AK254" s="367"/>
      <c r="AL254" s="367"/>
      <c r="AM254" s="367"/>
      <c r="AN254" s="367"/>
      <c r="AO254" s="367"/>
      <c r="AP254" s="367"/>
      <c r="AQ254" s="367"/>
      <c r="AR254" s="367"/>
      <c r="AS254" s="367"/>
      <c r="AT254" s="367"/>
    </row>
    <row r="255" spans="2:46" ht="15" customHeight="1">
      <c r="B255" s="26">
        <v>41.666666666666615</v>
      </c>
      <c r="C255" s="373">
        <v>36.623923851414283</v>
      </c>
      <c r="D255" s="363">
        <v>249.99999999999969</v>
      </c>
      <c r="E255" s="365">
        <v>11627.906976744232</v>
      </c>
      <c r="F255" s="367">
        <v>-7649.1911448376168</v>
      </c>
      <c r="G255" s="367">
        <v>250.00000000000099</v>
      </c>
      <c r="H255" s="368">
        <v>62500</v>
      </c>
      <c r="I255" s="367">
        <v>-96364.66040589771</v>
      </c>
      <c r="J255" s="384">
        <v>250</v>
      </c>
      <c r="K255" s="363">
        <v>15151.515151515108</v>
      </c>
      <c r="L255" s="367">
        <v>4800.3312409795071</v>
      </c>
      <c r="M255" s="369">
        <v>249.99999999999932</v>
      </c>
      <c r="N255" s="363">
        <v>17241.379310344779</v>
      </c>
      <c r="O255" s="367">
        <v>-577737.26581035263</v>
      </c>
      <c r="P255" s="384">
        <v>249.99999999999932</v>
      </c>
      <c r="Q255" s="363">
        <v>17857.142857142797</v>
      </c>
      <c r="R255" s="367">
        <v>-283466.85014938202</v>
      </c>
      <c r="S255" s="384">
        <v>249.99999999999915</v>
      </c>
      <c r="T255" s="363">
        <v>8620.6896551723894</v>
      </c>
      <c r="U255" s="363">
        <v>2748.5449882034904</v>
      </c>
      <c r="V255" s="369">
        <v>249.99999999999932</v>
      </c>
      <c r="W255" s="363">
        <v>416666.66666666785</v>
      </c>
      <c r="X255" s="363">
        <v>12484.494877695468</v>
      </c>
      <c r="Y255" s="369">
        <v>250.00000000000071</v>
      </c>
      <c r="Z255" s="367"/>
      <c r="AA255" s="367"/>
      <c r="AB255" s="367"/>
      <c r="AC255" s="367"/>
      <c r="AD255" s="367"/>
      <c r="AE255" s="367"/>
      <c r="AF255" s="367"/>
      <c r="AG255" s="367"/>
      <c r="AH255" s="367"/>
      <c r="AI255" s="367"/>
      <c r="AJ255" s="367"/>
      <c r="AK255" s="367"/>
      <c r="AL255" s="367"/>
      <c r="AM255" s="367"/>
      <c r="AN255" s="367"/>
      <c r="AO255" s="367"/>
      <c r="AP255" s="367"/>
      <c r="AQ255" s="367"/>
      <c r="AR255" s="367"/>
      <c r="AS255" s="367"/>
      <c r="AT255" s="367"/>
    </row>
    <row r="256" spans="2:46" ht="15" customHeight="1">
      <c r="B256" s="26">
        <v>41.833333333333279</v>
      </c>
      <c r="C256" s="373">
        <v>36.770229089343367</v>
      </c>
      <c r="D256" s="363">
        <v>250.99999999999966</v>
      </c>
      <c r="E256" s="365">
        <v>11674.41860465121</v>
      </c>
      <c r="F256" s="367">
        <v>-7719.4784114904523</v>
      </c>
      <c r="G256" s="367">
        <v>251.00000000000099</v>
      </c>
      <c r="H256" s="368">
        <v>62750</v>
      </c>
      <c r="I256" s="367">
        <v>-97217.389501295023</v>
      </c>
      <c r="J256" s="384">
        <v>251</v>
      </c>
      <c r="K256" s="363">
        <v>15212.121212121168</v>
      </c>
      <c r="L256" s="367">
        <v>4789.1513177423667</v>
      </c>
      <c r="M256" s="369">
        <v>250.99999999999929</v>
      </c>
      <c r="N256" s="363">
        <v>17310.344827586159</v>
      </c>
      <c r="O256" s="367">
        <v>-582387.29478663777</v>
      </c>
      <c r="P256" s="384">
        <v>250.99999999999935</v>
      </c>
      <c r="Q256" s="363">
        <v>17928.571428571369</v>
      </c>
      <c r="R256" s="367">
        <v>-285784.9215250361</v>
      </c>
      <c r="S256" s="384">
        <v>250.99999999999918</v>
      </c>
      <c r="T256" s="363">
        <v>8655.1724137930796</v>
      </c>
      <c r="U256" s="363">
        <v>2728.7425262243655</v>
      </c>
      <c r="V256" s="369">
        <v>250.99999999999935</v>
      </c>
      <c r="W256" s="363">
        <v>418333.33333333454</v>
      </c>
      <c r="X256" s="363">
        <v>12533.287645072727</v>
      </c>
      <c r="Y256" s="369">
        <v>251.00000000000071</v>
      </c>
      <c r="Z256" s="367"/>
      <c r="AA256" s="367"/>
      <c r="AB256" s="367"/>
      <c r="AC256" s="367"/>
      <c r="AD256" s="367"/>
      <c r="AE256" s="367"/>
      <c r="AF256" s="367"/>
      <c r="AG256" s="367"/>
      <c r="AH256" s="367"/>
      <c r="AI256" s="367"/>
      <c r="AJ256" s="367"/>
      <c r="AK256" s="367"/>
      <c r="AL256" s="367"/>
      <c r="AM256" s="367"/>
      <c r="AN256" s="367"/>
      <c r="AO256" s="367"/>
      <c r="AP256" s="367"/>
      <c r="AQ256" s="367"/>
      <c r="AR256" s="367"/>
      <c r="AS256" s="367"/>
      <c r="AT256" s="367"/>
    </row>
    <row r="257" spans="2:46" ht="15" customHeight="1">
      <c r="B257" s="26">
        <v>41.999999999999943</v>
      </c>
      <c r="C257" s="373">
        <v>36.916532809682998</v>
      </c>
      <c r="D257" s="363">
        <v>251.99999999999966</v>
      </c>
      <c r="E257" s="365">
        <v>11720.930232558187</v>
      </c>
      <c r="F257" s="367">
        <v>-7790.0819371239522</v>
      </c>
      <c r="G257" s="367">
        <v>252.00000000000099</v>
      </c>
      <c r="H257" s="368">
        <v>63000</v>
      </c>
      <c r="I257" s="367">
        <v>-98073.84186724032</v>
      </c>
      <c r="J257" s="384">
        <v>252</v>
      </c>
      <c r="K257" s="363">
        <v>15272.727272727228</v>
      </c>
      <c r="L257" s="367">
        <v>4777.7293128462525</v>
      </c>
      <c r="M257" s="369">
        <v>251.99999999999929</v>
      </c>
      <c r="N257" s="363">
        <v>17379.31034482754</v>
      </c>
      <c r="O257" s="367">
        <v>-587055.96184987901</v>
      </c>
      <c r="P257" s="384">
        <v>251.99999999999935</v>
      </c>
      <c r="Q257" s="363">
        <v>17999.999999999942</v>
      </c>
      <c r="R257" s="367">
        <v>-288112.42878893757</v>
      </c>
      <c r="S257" s="384">
        <v>251.99999999999918</v>
      </c>
      <c r="T257" s="363">
        <v>8689.6551724137698</v>
      </c>
      <c r="U257" s="363">
        <v>2708.694672676063</v>
      </c>
      <c r="V257" s="369">
        <v>251.99999999999935</v>
      </c>
      <c r="W257" s="363">
        <v>420000.00000000122</v>
      </c>
      <c r="X257" s="363">
        <v>12582.071287253704</v>
      </c>
      <c r="Y257" s="369">
        <v>252.00000000000071</v>
      </c>
      <c r="Z257" s="367"/>
      <c r="AA257" s="367"/>
      <c r="AB257" s="367"/>
      <c r="AC257" s="367"/>
      <c r="AD257" s="367"/>
      <c r="AE257" s="367"/>
      <c r="AF257" s="367"/>
      <c r="AG257" s="367"/>
      <c r="AH257" s="367"/>
      <c r="AI257" s="367"/>
      <c r="AJ257" s="367"/>
      <c r="AK257" s="367"/>
      <c r="AL257" s="367"/>
      <c r="AM257" s="367"/>
      <c r="AN257" s="367"/>
      <c r="AO257" s="367"/>
      <c r="AP257" s="367"/>
      <c r="AQ257" s="367"/>
      <c r="AR257" s="367"/>
      <c r="AS257" s="367"/>
      <c r="AT257" s="367"/>
    </row>
    <row r="258" spans="2:46" ht="15" customHeight="1">
      <c r="B258" s="26">
        <v>42.166666666666607</v>
      </c>
      <c r="C258" s="373">
        <v>37.062835012433183</v>
      </c>
      <c r="D258" s="363">
        <v>252.99999999999966</v>
      </c>
      <c r="E258" s="365">
        <v>11767.441860465164</v>
      </c>
      <c r="F258" s="367">
        <v>-7861.0017217381182</v>
      </c>
      <c r="G258" s="367">
        <v>253.00000000000099</v>
      </c>
      <c r="H258" s="368">
        <v>63250</v>
      </c>
      <c r="I258" s="367">
        <v>-98934.017503733616</v>
      </c>
      <c r="J258" s="384">
        <v>253</v>
      </c>
      <c r="K258" s="363">
        <v>15333.333333333288</v>
      </c>
      <c r="L258" s="367">
        <v>4766.0652262911663</v>
      </c>
      <c r="M258" s="369">
        <v>252.99999999999929</v>
      </c>
      <c r="N258" s="363">
        <v>17448.27586206892</v>
      </c>
      <c r="O258" s="367">
        <v>-591743.26700007694</v>
      </c>
      <c r="P258" s="384">
        <v>252.99999999999935</v>
      </c>
      <c r="Q258" s="363">
        <v>18071.428571428514</v>
      </c>
      <c r="R258" s="367">
        <v>-290449.37194108649</v>
      </c>
      <c r="S258" s="384">
        <v>252.99999999999918</v>
      </c>
      <c r="T258" s="363">
        <v>8724.1379310344601</v>
      </c>
      <c r="U258" s="363">
        <v>2688.4014275585814</v>
      </c>
      <c r="V258" s="369">
        <v>252.99999999999935</v>
      </c>
      <c r="W258" s="363">
        <v>421666.66666666791</v>
      </c>
      <c r="X258" s="363">
        <v>12630.845804238397</v>
      </c>
      <c r="Y258" s="369">
        <v>253.00000000000071</v>
      </c>
      <c r="Z258" s="367"/>
      <c r="AA258" s="367"/>
      <c r="AB258" s="367"/>
      <c r="AC258" s="367"/>
      <c r="AD258" s="367"/>
      <c r="AE258" s="367"/>
      <c r="AF258" s="367"/>
      <c r="AG258" s="367"/>
      <c r="AH258" s="367"/>
      <c r="AI258" s="367"/>
      <c r="AJ258" s="367"/>
      <c r="AK258" s="367"/>
      <c r="AL258" s="367"/>
      <c r="AM258" s="367"/>
      <c r="AN258" s="367"/>
      <c r="AO258" s="367"/>
      <c r="AP258" s="367"/>
      <c r="AQ258" s="367"/>
      <c r="AR258" s="367"/>
      <c r="AS258" s="367"/>
      <c r="AT258" s="367"/>
    </row>
    <row r="259" spans="2:46" ht="15" customHeight="1">
      <c r="B259" s="26">
        <v>42.333333333333272</v>
      </c>
      <c r="C259" s="373">
        <v>37.209135697593901</v>
      </c>
      <c r="D259" s="363">
        <v>253.9999999999996</v>
      </c>
      <c r="E259" s="365">
        <v>11813.953488372141</v>
      </c>
      <c r="F259" s="367">
        <v>-7932.2377653329531</v>
      </c>
      <c r="G259" s="367">
        <v>254.00000000000105</v>
      </c>
      <c r="H259" s="368">
        <v>63500</v>
      </c>
      <c r="I259" s="367">
        <v>-99797.916410774909</v>
      </c>
      <c r="J259" s="384">
        <v>254</v>
      </c>
      <c r="K259" s="363">
        <v>15393.939393939349</v>
      </c>
      <c r="L259" s="367">
        <v>4754.1590580771071</v>
      </c>
      <c r="M259" s="369">
        <v>253.99999999999929</v>
      </c>
      <c r="N259" s="363">
        <v>17517.241379310301</v>
      </c>
      <c r="O259" s="367">
        <v>-596449.21023723157</v>
      </c>
      <c r="P259" s="384">
        <v>253.99999999999935</v>
      </c>
      <c r="Q259" s="363">
        <v>18142.857142857087</v>
      </c>
      <c r="R259" s="367">
        <v>-292795.75098148297</v>
      </c>
      <c r="S259" s="384">
        <v>253.99999999999923</v>
      </c>
      <c r="T259" s="363">
        <v>8758.6206896551503</v>
      </c>
      <c r="U259" s="363">
        <v>2667.8627908719209</v>
      </c>
      <c r="V259" s="369">
        <v>253.99999999999935</v>
      </c>
      <c r="W259" s="363">
        <v>423333.33333333459</v>
      </c>
      <c r="X259" s="363">
        <v>12679.61119602681</v>
      </c>
      <c r="Y259" s="369">
        <v>254.00000000000074</v>
      </c>
      <c r="Z259" s="367"/>
      <c r="AA259" s="367"/>
      <c r="AB259" s="367"/>
      <c r="AC259" s="367"/>
      <c r="AD259" s="367"/>
      <c r="AE259" s="367"/>
      <c r="AF259" s="367"/>
      <c r="AG259" s="367"/>
      <c r="AH259" s="367"/>
      <c r="AI259" s="367"/>
      <c r="AJ259" s="367"/>
      <c r="AK259" s="367"/>
      <c r="AL259" s="367"/>
      <c r="AM259" s="367"/>
      <c r="AN259" s="367"/>
      <c r="AO259" s="367"/>
      <c r="AP259" s="367"/>
      <c r="AQ259" s="367"/>
      <c r="AR259" s="367"/>
      <c r="AS259" s="367"/>
      <c r="AT259" s="367"/>
    </row>
    <row r="260" spans="2:46" ht="15" customHeight="1">
      <c r="B260" s="26">
        <v>42.499999999999936</v>
      </c>
      <c r="C260" s="373">
        <v>37.355434865165172</v>
      </c>
      <c r="D260" s="363">
        <v>254.9999999999996</v>
      </c>
      <c r="E260" s="365">
        <v>11860.465116279118</v>
      </c>
      <c r="F260" s="367">
        <v>-8003.7900679084496</v>
      </c>
      <c r="G260" s="367">
        <v>255.00000000000105</v>
      </c>
      <c r="H260" s="368">
        <v>63750</v>
      </c>
      <c r="I260" s="367">
        <v>-100665.53858836419</v>
      </c>
      <c r="J260" s="384">
        <v>255</v>
      </c>
      <c r="K260" s="363">
        <v>15454.545454545409</v>
      </c>
      <c r="L260" s="367">
        <v>4742.0108082040742</v>
      </c>
      <c r="M260" s="369">
        <v>254.99999999999929</v>
      </c>
      <c r="N260" s="363">
        <v>17586.206896551681</v>
      </c>
      <c r="O260" s="367">
        <v>-601173.79156134278</v>
      </c>
      <c r="P260" s="384">
        <v>254.9999999999994</v>
      </c>
      <c r="Q260" s="363">
        <v>18214.285714285659</v>
      </c>
      <c r="R260" s="367">
        <v>-295151.56591012678</v>
      </c>
      <c r="S260" s="384">
        <v>254.99999999999923</v>
      </c>
      <c r="T260" s="363">
        <v>8793.1034482758405</v>
      </c>
      <c r="U260" s="363">
        <v>2647.07876261608</v>
      </c>
      <c r="V260" s="369">
        <v>254.9999999999994</v>
      </c>
      <c r="W260" s="363">
        <v>425000.00000000128</v>
      </c>
      <c r="X260" s="363">
        <v>12728.36746261894</v>
      </c>
      <c r="Y260" s="369">
        <v>255.0000000000008</v>
      </c>
      <c r="Z260" s="367"/>
      <c r="AA260" s="367"/>
      <c r="AB260" s="367"/>
      <c r="AC260" s="367"/>
      <c r="AD260" s="367"/>
      <c r="AE260" s="367"/>
      <c r="AF260" s="367"/>
      <c r="AG260" s="367"/>
      <c r="AH260" s="367"/>
      <c r="AI260" s="367"/>
      <c r="AJ260" s="367"/>
      <c r="AK260" s="367"/>
      <c r="AL260" s="367"/>
      <c r="AM260" s="367"/>
      <c r="AN260" s="367"/>
      <c r="AO260" s="367"/>
      <c r="AP260" s="367"/>
      <c r="AQ260" s="367"/>
      <c r="AR260" s="367"/>
      <c r="AS260" s="367"/>
      <c r="AT260" s="367"/>
    </row>
    <row r="261" spans="2:46" ht="15" customHeight="1">
      <c r="B261" s="26">
        <v>42.6666666666666</v>
      </c>
      <c r="C261" s="373">
        <v>37.501732515146998</v>
      </c>
      <c r="D261" s="363">
        <v>255.99999999999963</v>
      </c>
      <c r="E261" s="365">
        <v>11906.976744186095</v>
      </c>
      <c r="F261" s="367">
        <v>-8075.6586294646122</v>
      </c>
      <c r="G261" s="367">
        <v>256.00000000000108</v>
      </c>
      <c r="H261" s="368">
        <v>64000</v>
      </c>
      <c r="I261" s="367">
        <v>-101536.88403650149</v>
      </c>
      <c r="J261" s="384">
        <v>256</v>
      </c>
      <c r="K261" s="363">
        <v>15515.151515151469</v>
      </c>
      <c r="L261" s="367">
        <v>4729.6204766720712</v>
      </c>
      <c r="M261" s="369">
        <v>255.99999999999923</v>
      </c>
      <c r="N261" s="363">
        <v>17655.172413793061</v>
      </c>
      <c r="O261" s="367">
        <v>-605917.01097241021</v>
      </c>
      <c r="P261" s="384">
        <v>255.9999999999994</v>
      </c>
      <c r="Q261" s="363">
        <v>18285.714285714232</v>
      </c>
      <c r="R261" s="367">
        <v>-297516.8167270181</v>
      </c>
      <c r="S261" s="384">
        <v>255.99999999999923</v>
      </c>
      <c r="T261" s="363">
        <v>8827.5862068965307</v>
      </c>
      <c r="U261" s="363">
        <v>2626.0493427910624</v>
      </c>
      <c r="V261" s="369">
        <v>255.9999999999994</v>
      </c>
      <c r="W261" s="363">
        <v>426666.66666666797</v>
      </c>
      <c r="X261" s="363">
        <v>12777.114604014785</v>
      </c>
      <c r="Y261" s="369">
        <v>256.0000000000008</v>
      </c>
      <c r="Z261" s="367"/>
      <c r="AA261" s="367"/>
      <c r="AB261" s="367"/>
      <c r="AC261" s="367"/>
      <c r="AD261" s="367"/>
      <c r="AE261" s="367"/>
      <c r="AF261" s="367"/>
      <c r="AG261" s="367"/>
      <c r="AH261" s="367"/>
      <c r="AI261" s="367"/>
      <c r="AJ261" s="367"/>
      <c r="AK261" s="367"/>
      <c r="AL261" s="367"/>
      <c r="AM261" s="367"/>
      <c r="AN261" s="367"/>
      <c r="AO261" s="367"/>
      <c r="AP261" s="367"/>
      <c r="AQ261" s="367"/>
      <c r="AR261" s="367"/>
      <c r="AS261" s="367"/>
      <c r="AT261" s="367"/>
    </row>
    <row r="262" spans="2:46" ht="15" customHeight="1">
      <c r="B262" s="26">
        <v>42.833333333333265</v>
      </c>
      <c r="C262" s="373">
        <v>37.648028647539356</v>
      </c>
      <c r="D262" s="363">
        <v>256.9999999999996</v>
      </c>
      <c r="E262" s="365">
        <v>11953.488372093072</v>
      </c>
      <c r="F262" s="367">
        <v>-8147.84345000144</v>
      </c>
      <c r="G262" s="367">
        <v>257.00000000000108</v>
      </c>
      <c r="H262" s="368">
        <v>64250</v>
      </c>
      <c r="I262" s="367">
        <v>-102411.95275518678</v>
      </c>
      <c r="J262" s="384">
        <v>257</v>
      </c>
      <c r="K262" s="363">
        <v>15575.757575757529</v>
      </c>
      <c r="L262" s="367">
        <v>4716.9880634810952</v>
      </c>
      <c r="M262" s="369">
        <v>256.9999999999992</v>
      </c>
      <c r="N262" s="363">
        <v>17724.137931034442</v>
      </c>
      <c r="O262" s="367">
        <v>-610678.86847043422</v>
      </c>
      <c r="P262" s="384">
        <v>256.99999999999937</v>
      </c>
      <c r="Q262" s="363">
        <v>18357.142857142804</v>
      </c>
      <c r="R262" s="367">
        <v>-299891.50343215681</v>
      </c>
      <c r="S262" s="384">
        <v>256.9999999999992</v>
      </c>
      <c r="T262" s="363">
        <v>8862.0689655172209</v>
      </c>
      <c r="U262" s="363">
        <v>2604.7745313968662</v>
      </c>
      <c r="V262" s="369">
        <v>256.99999999999937</v>
      </c>
      <c r="W262" s="363">
        <v>428333.33333333465</v>
      </c>
      <c r="X262" s="363">
        <v>12825.852620214346</v>
      </c>
      <c r="Y262" s="369">
        <v>257.0000000000008</v>
      </c>
      <c r="Z262" s="367"/>
      <c r="AA262" s="367"/>
      <c r="AB262" s="367"/>
      <c r="AC262" s="367"/>
      <c r="AD262" s="367"/>
      <c r="AE262" s="367"/>
      <c r="AF262" s="367"/>
      <c r="AG262" s="367"/>
      <c r="AH262" s="367"/>
      <c r="AI262" s="367"/>
      <c r="AJ262" s="367"/>
      <c r="AK262" s="367"/>
      <c r="AL262" s="367"/>
      <c r="AM262" s="367"/>
      <c r="AN262" s="367"/>
      <c r="AO262" s="367"/>
      <c r="AP262" s="367"/>
      <c r="AQ262" s="367"/>
      <c r="AR262" s="367"/>
      <c r="AS262" s="367"/>
      <c r="AT262" s="367"/>
    </row>
    <row r="263" spans="2:46" ht="15" customHeight="1">
      <c r="B263" s="26">
        <v>42.999999999999929</v>
      </c>
      <c r="C263" s="373">
        <v>37.79432326234226</v>
      </c>
      <c r="D263" s="363">
        <v>257.99999999999955</v>
      </c>
      <c r="E263" s="365">
        <v>12000.000000000049</v>
      </c>
      <c r="F263" s="367">
        <v>-8220.3445295189304</v>
      </c>
      <c r="G263" s="367">
        <v>258.00000000000108</v>
      </c>
      <c r="H263" s="368">
        <v>64500</v>
      </c>
      <c r="I263" s="367">
        <v>-103290.74474442007</v>
      </c>
      <c r="J263" s="384">
        <v>258</v>
      </c>
      <c r="K263" s="363">
        <v>15636.363636363589</v>
      </c>
      <c r="L263" s="367">
        <v>4704.1135686311454</v>
      </c>
      <c r="M263" s="369">
        <v>257.9999999999992</v>
      </c>
      <c r="N263" s="363">
        <v>17793.103448275822</v>
      </c>
      <c r="O263" s="367">
        <v>-615459.36405541503</v>
      </c>
      <c r="P263" s="384">
        <v>257.99999999999943</v>
      </c>
      <c r="Q263" s="363">
        <v>18428.571428571377</v>
      </c>
      <c r="R263" s="367">
        <v>-302275.6260255432</v>
      </c>
      <c r="S263" s="384">
        <v>257.99999999999926</v>
      </c>
      <c r="T263" s="363">
        <v>8896.5517241379112</v>
      </c>
      <c r="U263" s="363">
        <v>2583.2543284334893</v>
      </c>
      <c r="V263" s="369">
        <v>257.99999999999943</v>
      </c>
      <c r="W263" s="363">
        <v>430000.00000000134</v>
      </c>
      <c r="X263" s="363">
        <v>12874.581511217624</v>
      </c>
      <c r="Y263" s="369">
        <v>258.0000000000008</v>
      </c>
      <c r="Z263" s="367"/>
      <c r="AA263" s="367"/>
      <c r="AB263" s="367"/>
      <c r="AC263" s="367"/>
      <c r="AD263" s="367"/>
      <c r="AE263" s="367"/>
      <c r="AF263" s="367"/>
      <c r="AG263" s="367"/>
      <c r="AH263" s="367"/>
      <c r="AI263" s="367"/>
      <c r="AJ263" s="367"/>
      <c r="AK263" s="367"/>
      <c r="AL263" s="367"/>
      <c r="AM263" s="367"/>
      <c r="AN263" s="367"/>
      <c r="AO263" s="367"/>
      <c r="AP263" s="367"/>
      <c r="AQ263" s="367"/>
      <c r="AR263" s="367"/>
      <c r="AS263" s="367"/>
      <c r="AT263" s="367"/>
    </row>
    <row r="264" spans="2:46" ht="15" customHeight="1">
      <c r="B264" s="26">
        <v>43.166666666666593</v>
      </c>
      <c r="C264" s="373">
        <v>37.940616359555705</v>
      </c>
      <c r="D264" s="363">
        <v>258.99999999999955</v>
      </c>
      <c r="E264" s="365">
        <v>12046.511627907026</v>
      </c>
      <c r="F264" s="367">
        <v>-8293.1618680170886</v>
      </c>
      <c r="G264" s="367">
        <v>259.00000000000108</v>
      </c>
      <c r="H264" s="368">
        <v>64750</v>
      </c>
      <c r="I264" s="367">
        <v>-104173.26000420135</v>
      </c>
      <c r="J264" s="384">
        <v>259</v>
      </c>
      <c r="K264" s="363">
        <v>15696.969696969649</v>
      </c>
      <c r="L264" s="367">
        <v>4690.9969921222237</v>
      </c>
      <c r="M264" s="369">
        <v>258.9999999999992</v>
      </c>
      <c r="N264" s="363">
        <v>17862.068965517203</v>
      </c>
      <c r="O264" s="367">
        <v>-620258.49772735219</v>
      </c>
      <c r="P264" s="384">
        <v>258.99999999999943</v>
      </c>
      <c r="Q264" s="363">
        <v>18499.999999999949</v>
      </c>
      <c r="R264" s="367">
        <v>-304669.18450717686</v>
      </c>
      <c r="S264" s="384">
        <v>258.99999999999926</v>
      </c>
      <c r="T264" s="363">
        <v>8931.0344827586014</v>
      </c>
      <c r="U264" s="363">
        <v>2561.4887339009351</v>
      </c>
      <c r="V264" s="369">
        <v>258.99999999999943</v>
      </c>
      <c r="W264" s="363">
        <v>431666.66666666802</v>
      </c>
      <c r="X264" s="363">
        <v>12923.301277024619</v>
      </c>
      <c r="Y264" s="369">
        <v>259.0000000000008</v>
      </c>
      <c r="Z264" s="367"/>
      <c r="AA264" s="367"/>
      <c r="AB264" s="367"/>
      <c r="AC264" s="367"/>
      <c r="AD264" s="367"/>
      <c r="AE264" s="367"/>
      <c r="AF264" s="367"/>
      <c r="AG264" s="367"/>
      <c r="AH264" s="367"/>
      <c r="AI264" s="367"/>
      <c r="AJ264" s="367"/>
      <c r="AK264" s="367"/>
      <c r="AL264" s="367"/>
      <c r="AM264" s="367"/>
      <c r="AN264" s="367"/>
      <c r="AO264" s="367"/>
      <c r="AP264" s="367"/>
      <c r="AQ264" s="367"/>
      <c r="AR264" s="367"/>
      <c r="AS264" s="367"/>
      <c r="AT264" s="367"/>
    </row>
    <row r="265" spans="2:46" ht="15" customHeight="1">
      <c r="B265" s="26">
        <v>43.333333333333258</v>
      </c>
      <c r="C265" s="373">
        <v>38.08690793917971</v>
      </c>
      <c r="D265" s="363">
        <v>259.99999999999955</v>
      </c>
      <c r="E265" s="365">
        <v>12093.023255814003</v>
      </c>
      <c r="F265" s="367">
        <v>-8366.2954654959103</v>
      </c>
      <c r="G265" s="367">
        <v>260.00000000000108</v>
      </c>
      <c r="H265" s="368">
        <v>65000</v>
      </c>
      <c r="I265" s="367">
        <v>-105059.49853453063</v>
      </c>
      <c r="J265" s="384">
        <v>260</v>
      </c>
      <c r="K265" s="363">
        <v>15757.575757575709</v>
      </c>
      <c r="L265" s="367">
        <v>4677.638333954329</v>
      </c>
      <c r="M265" s="369">
        <v>259.9999999999992</v>
      </c>
      <c r="N265" s="363">
        <v>17931.034482758583</v>
      </c>
      <c r="O265" s="367">
        <v>-625076.2694862457</v>
      </c>
      <c r="P265" s="384">
        <v>259.99999999999943</v>
      </c>
      <c r="Q265" s="363">
        <v>18571.428571428522</v>
      </c>
      <c r="R265" s="367">
        <v>-307072.17887705803</v>
      </c>
      <c r="S265" s="384">
        <v>259.99999999999926</v>
      </c>
      <c r="T265" s="363">
        <v>8965.5172413792916</v>
      </c>
      <c r="U265" s="363">
        <v>2539.4777477992016</v>
      </c>
      <c r="V265" s="369">
        <v>259.99999999999943</v>
      </c>
      <c r="W265" s="363">
        <v>433333.33333333471</v>
      </c>
      <c r="X265" s="363">
        <v>12972.011917635333</v>
      </c>
      <c r="Y265" s="369">
        <v>260.00000000000085</v>
      </c>
      <c r="Z265" s="367"/>
      <c r="AA265" s="367"/>
      <c r="AB265" s="367"/>
      <c r="AC265" s="367"/>
      <c r="AD265" s="367"/>
      <c r="AE265" s="367"/>
      <c r="AF265" s="367"/>
      <c r="AG265" s="367"/>
      <c r="AH265" s="367"/>
      <c r="AI265" s="367"/>
      <c r="AJ265" s="367"/>
      <c r="AK265" s="367"/>
      <c r="AL265" s="367"/>
      <c r="AM265" s="367"/>
      <c r="AN265" s="367"/>
      <c r="AO265" s="367"/>
      <c r="AP265" s="367"/>
      <c r="AQ265" s="367"/>
      <c r="AR265" s="367"/>
      <c r="AS265" s="367"/>
      <c r="AT265" s="367"/>
    </row>
    <row r="266" spans="2:46" ht="15" customHeight="1">
      <c r="B266" s="26">
        <v>43.499999999999922</v>
      </c>
      <c r="C266" s="373">
        <v>38.233198001214241</v>
      </c>
      <c r="D266" s="363">
        <v>260.99999999999949</v>
      </c>
      <c r="E266" s="365">
        <v>12139.53488372098</v>
      </c>
      <c r="F266" s="367">
        <v>-8439.7453219553972</v>
      </c>
      <c r="G266" s="367">
        <v>261.00000000000108</v>
      </c>
      <c r="H266" s="368">
        <v>65250</v>
      </c>
      <c r="I266" s="367">
        <v>-105949.46033540793</v>
      </c>
      <c r="J266" s="384">
        <v>261</v>
      </c>
      <c r="K266" s="363">
        <v>15818.181818181769</v>
      </c>
      <c r="L266" s="367">
        <v>4664.0375941274615</v>
      </c>
      <c r="M266" s="369">
        <v>260.9999999999992</v>
      </c>
      <c r="N266" s="363">
        <v>17999.999999999964</v>
      </c>
      <c r="O266" s="367">
        <v>-629912.67933209566</v>
      </c>
      <c r="P266" s="384">
        <v>260.99999999999943</v>
      </c>
      <c r="Q266" s="363">
        <v>18642.857142857094</v>
      </c>
      <c r="R266" s="367">
        <v>-309484.60913518665</v>
      </c>
      <c r="S266" s="384">
        <v>260.99999999999926</v>
      </c>
      <c r="T266" s="363">
        <v>8999.9999999999818</v>
      </c>
      <c r="U266" s="363">
        <v>2517.221370128289</v>
      </c>
      <c r="V266" s="369">
        <v>260.99999999999943</v>
      </c>
      <c r="W266" s="363">
        <v>435000.0000000014</v>
      </c>
      <c r="X266" s="363">
        <v>13020.713433049765</v>
      </c>
      <c r="Y266" s="369">
        <v>261.00000000000085</v>
      </c>
      <c r="Z266" s="367"/>
      <c r="AA266" s="367"/>
      <c r="AB266" s="367"/>
      <c r="AC266" s="367"/>
      <c r="AD266" s="367"/>
      <c r="AE266" s="367"/>
      <c r="AF266" s="367"/>
      <c r="AG266" s="367"/>
      <c r="AH266" s="367"/>
      <c r="AI266" s="367"/>
      <c r="AJ266" s="367"/>
      <c r="AK266" s="367"/>
      <c r="AL266" s="367"/>
      <c r="AM266" s="367"/>
      <c r="AN266" s="367"/>
      <c r="AO266" s="367"/>
      <c r="AP266" s="367"/>
      <c r="AQ266" s="367"/>
      <c r="AR266" s="367"/>
      <c r="AS266" s="367"/>
      <c r="AT266" s="367"/>
    </row>
    <row r="267" spans="2:46" ht="15" customHeight="1">
      <c r="B267" s="26">
        <v>43.666666666666586</v>
      </c>
      <c r="C267" s="373">
        <v>38.379486545659333</v>
      </c>
      <c r="D267" s="363">
        <v>261.99999999999949</v>
      </c>
      <c r="E267" s="365">
        <v>12186.046511627957</v>
      </c>
      <c r="F267" s="367">
        <v>-8513.5114373955548</v>
      </c>
      <c r="G267" s="367">
        <v>262.00000000000114</v>
      </c>
      <c r="H267" s="368">
        <v>65500</v>
      </c>
      <c r="I267" s="367">
        <v>-106843.1454068332</v>
      </c>
      <c r="J267" s="384">
        <v>262</v>
      </c>
      <c r="K267" s="363">
        <v>15878.787878787829</v>
      </c>
      <c r="L267" s="367">
        <v>4650.1947726416211</v>
      </c>
      <c r="M267" s="369">
        <v>261.9999999999992</v>
      </c>
      <c r="N267" s="363">
        <v>18068.965517241344</v>
      </c>
      <c r="O267" s="367">
        <v>-634767.72726490267</v>
      </c>
      <c r="P267" s="384">
        <v>261.99999999999949</v>
      </c>
      <c r="Q267" s="363">
        <v>18714.285714285666</v>
      </c>
      <c r="R267" s="367">
        <v>-311906.47528156283</v>
      </c>
      <c r="S267" s="384">
        <v>261.99999999999932</v>
      </c>
      <c r="T267" s="363">
        <v>9034.482758620672</v>
      </c>
      <c r="U267" s="363">
        <v>2494.7196008881974</v>
      </c>
      <c r="V267" s="369">
        <v>261.99999999999949</v>
      </c>
      <c r="W267" s="363">
        <v>436666.66666666808</v>
      </c>
      <c r="X267" s="363">
        <v>13069.405823267909</v>
      </c>
      <c r="Y267" s="369">
        <v>262.00000000000085</v>
      </c>
      <c r="Z267" s="367"/>
      <c r="AA267" s="367"/>
      <c r="AB267" s="367"/>
      <c r="AC267" s="367"/>
      <c r="AD267" s="367"/>
      <c r="AE267" s="367"/>
      <c r="AF267" s="367"/>
      <c r="AG267" s="367"/>
      <c r="AH267" s="367"/>
      <c r="AI267" s="367"/>
      <c r="AJ267" s="367"/>
      <c r="AK267" s="367"/>
      <c r="AL267" s="367"/>
      <c r="AM267" s="367"/>
      <c r="AN267" s="367"/>
      <c r="AO267" s="367"/>
      <c r="AP267" s="367"/>
      <c r="AQ267" s="367"/>
      <c r="AR267" s="367"/>
      <c r="AS267" s="367"/>
      <c r="AT267" s="367"/>
    </row>
    <row r="268" spans="2:46" ht="15" customHeight="1">
      <c r="B268" s="26">
        <v>43.83333333333325</v>
      </c>
      <c r="C268" s="373">
        <v>38.525773572514964</v>
      </c>
      <c r="D268" s="363">
        <v>262.99999999999949</v>
      </c>
      <c r="E268" s="365">
        <v>12232.558139534935</v>
      </c>
      <c r="F268" s="367">
        <v>-8587.593811816374</v>
      </c>
      <c r="G268" s="367">
        <v>263.00000000000114</v>
      </c>
      <c r="H268" s="368">
        <v>65750</v>
      </c>
      <c r="I268" s="367">
        <v>-107740.55374880647</v>
      </c>
      <c r="J268" s="384">
        <v>263</v>
      </c>
      <c r="K268" s="363">
        <v>15939.393939393889</v>
      </c>
      <c r="L268" s="367">
        <v>4636.1098694968096</v>
      </c>
      <c r="M268" s="369">
        <v>262.9999999999992</v>
      </c>
      <c r="N268" s="363">
        <v>18137.931034482724</v>
      </c>
      <c r="O268" s="367">
        <v>-639641.4132846659</v>
      </c>
      <c r="P268" s="384">
        <v>262.99999999999949</v>
      </c>
      <c r="Q268" s="363">
        <v>18785.714285714239</v>
      </c>
      <c r="R268" s="367">
        <v>-314337.7773161864</v>
      </c>
      <c r="S268" s="384">
        <v>262.99999999999932</v>
      </c>
      <c r="T268" s="363">
        <v>9068.9655172413622</v>
      </c>
      <c r="U268" s="363">
        <v>2471.9724400789273</v>
      </c>
      <c r="V268" s="369">
        <v>262.99999999999949</v>
      </c>
      <c r="W268" s="363">
        <v>438333.33333333477</v>
      </c>
      <c r="X268" s="363">
        <v>13118.089088289771</v>
      </c>
      <c r="Y268" s="369">
        <v>263.00000000000085</v>
      </c>
      <c r="Z268" s="367"/>
      <c r="AA268" s="367"/>
      <c r="AB268" s="367"/>
      <c r="AC268" s="367"/>
      <c r="AD268" s="367"/>
      <c r="AE268" s="367"/>
      <c r="AF268" s="367"/>
      <c r="AG268" s="367"/>
      <c r="AH268" s="367"/>
      <c r="AI268" s="367"/>
      <c r="AJ268" s="367"/>
      <c r="AK268" s="367"/>
      <c r="AL268" s="367"/>
      <c r="AM268" s="367"/>
      <c r="AN268" s="367"/>
      <c r="AO268" s="367"/>
      <c r="AP268" s="367"/>
      <c r="AQ268" s="367"/>
      <c r="AR268" s="367"/>
      <c r="AS268" s="367"/>
      <c r="AT268" s="367"/>
    </row>
    <row r="269" spans="2:46" ht="15" customHeight="1">
      <c r="B269" s="26">
        <v>43.999999999999915</v>
      </c>
      <c r="C269" s="373">
        <v>38.67205908178115</v>
      </c>
      <c r="D269" s="363">
        <v>263.99999999999949</v>
      </c>
      <c r="E269" s="365">
        <v>12279.069767441912</v>
      </c>
      <c r="F269" s="367">
        <v>-8661.9924452178548</v>
      </c>
      <c r="G269" s="367">
        <v>264.00000000000114</v>
      </c>
      <c r="H269" s="368">
        <v>66000</v>
      </c>
      <c r="I269" s="367">
        <v>-108641.68536132775</v>
      </c>
      <c r="J269" s="384">
        <v>264</v>
      </c>
      <c r="K269" s="363">
        <v>15999.999999999949</v>
      </c>
      <c r="L269" s="367">
        <v>4621.7828846930233</v>
      </c>
      <c r="M269" s="369">
        <v>263.9999999999992</v>
      </c>
      <c r="N269" s="363">
        <v>18206.896551724105</v>
      </c>
      <c r="O269" s="367">
        <v>-644533.7373913856</v>
      </c>
      <c r="P269" s="384">
        <v>263.99999999999949</v>
      </c>
      <c r="Q269" s="363">
        <v>18857.142857142811</v>
      </c>
      <c r="R269" s="367">
        <v>-316778.51523905742</v>
      </c>
      <c r="S269" s="384">
        <v>263.99999999999932</v>
      </c>
      <c r="T269" s="363">
        <v>9103.4482758620525</v>
      </c>
      <c r="U269" s="363">
        <v>2448.9798877004791</v>
      </c>
      <c r="V269" s="369">
        <v>263.99999999999949</v>
      </c>
      <c r="W269" s="363">
        <v>440000.00000000146</v>
      </c>
      <c r="X269" s="363">
        <v>13166.763228115353</v>
      </c>
      <c r="Y269" s="369">
        <v>264.00000000000085</v>
      </c>
      <c r="Z269" s="367"/>
      <c r="AA269" s="367"/>
      <c r="AB269" s="367"/>
      <c r="AC269" s="367"/>
      <c r="AD269" s="367"/>
      <c r="AE269" s="367"/>
      <c r="AF269" s="367"/>
      <c r="AG269" s="367"/>
      <c r="AH269" s="367"/>
      <c r="AI269" s="367"/>
      <c r="AJ269" s="367"/>
      <c r="AK269" s="367"/>
      <c r="AL269" s="367"/>
      <c r="AM269" s="367"/>
      <c r="AN269" s="367"/>
      <c r="AO269" s="367"/>
      <c r="AP269" s="367"/>
      <c r="AQ269" s="367"/>
      <c r="AR269" s="367"/>
      <c r="AS269" s="367"/>
      <c r="AT269" s="367"/>
    </row>
    <row r="270" spans="2:46" ht="15" customHeight="1">
      <c r="B270" s="26">
        <v>44.166666666666579</v>
      </c>
      <c r="C270" s="373">
        <v>38.818343073457861</v>
      </c>
      <c r="D270" s="363">
        <v>264.99999999999943</v>
      </c>
      <c r="E270" s="365">
        <v>12325.581395348889</v>
      </c>
      <c r="F270" s="367">
        <v>-8736.7073376000044</v>
      </c>
      <c r="G270" s="367">
        <v>265.00000000000114</v>
      </c>
      <c r="H270" s="368">
        <v>66250</v>
      </c>
      <c r="I270" s="367">
        <v>-109546.54024439701</v>
      </c>
      <c r="J270" s="384">
        <v>265</v>
      </c>
      <c r="K270" s="363">
        <v>16060.606060606009</v>
      </c>
      <c r="L270" s="367">
        <v>4607.213818230266</v>
      </c>
      <c r="M270" s="369">
        <v>264.9999999999992</v>
      </c>
      <c r="N270" s="363">
        <v>18275.862068965485</v>
      </c>
      <c r="O270" s="367">
        <v>-649444.69958506164</v>
      </c>
      <c r="P270" s="384">
        <v>264.99999999999949</v>
      </c>
      <c r="Q270" s="363">
        <v>18928.571428571384</v>
      </c>
      <c r="R270" s="367">
        <v>-319228.68905017601</v>
      </c>
      <c r="S270" s="384">
        <v>264.99999999999937</v>
      </c>
      <c r="T270" s="363">
        <v>9137.9310344827427</v>
      </c>
      <c r="U270" s="363">
        <v>2425.741943752852</v>
      </c>
      <c r="V270" s="369">
        <v>264.99999999999949</v>
      </c>
      <c r="W270" s="363">
        <v>441666.66666666814</v>
      </c>
      <c r="X270" s="363">
        <v>13215.428242744649</v>
      </c>
      <c r="Y270" s="369">
        <v>265.00000000000085</v>
      </c>
      <c r="Z270" s="367"/>
      <c r="AA270" s="367"/>
      <c r="AB270" s="367"/>
      <c r="AC270" s="367"/>
      <c r="AD270" s="367"/>
      <c r="AE270" s="367"/>
      <c r="AF270" s="367"/>
      <c r="AG270" s="367"/>
      <c r="AH270" s="367"/>
      <c r="AI270" s="367"/>
      <c r="AJ270" s="367"/>
      <c r="AK270" s="367"/>
      <c r="AL270" s="367"/>
      <c r="AM270" s="367"/>
      <c r="AN270" s="367"/>
      <c r="AO270" s="367"/>
      <c r="AP270" s="367"/>
      <c r="AQ270" s="367"/>
      <c r="AR270" s="367"/>
      <c r="AS270" s="367"/>
      <c r="AT270" s="367"/>
    </row>
    <row r="271" spans="2:46" ht="15" customHeight="1">
      <c r="B271" s="26">
        <v>44.333333333333243</v>
      </c>
      <c r="C271" s="373">
        <v>38.964625547545133</v>
      </c>
      <c r="D271" s="363">
        <v>265.99999999999943</v>
      </c>
      <c r="E271" s="365">
        <v>12372.093023255866</v>
      </c>
      <c r="F271" s="367">
        <v>-8811.7384889628174</v>
      </c>
      <c r="G271" s="367">
        <v>266.00000000000114</v>
      </c>
      <c r="H271" s="368">
        <v>66500</v>
      </c>
      <c r="I271" s="367">
        <v>-110455.1183980143</v>
      </c>
      <c r="J271" s="384">
        <v>266</v>
      </c>
      <c r="K271" s="363">
        <v>16121.212121212069</v>
      </c>
      <c r="L271" s="367">
        <v>4592.4026701085368</v>
      </c>
      <c r="M271" s="369">
        <v>265.9999999999992</v>
      </c>
      <c r="N271" s="363">
        <v>18344.827586206866</v>
      </c>
      <c r="O271" s="367">
        <v>-654374.29986569472</v>
      </c>
      <c r="P271" s="384">
        <v>265.99999999999955</v>
      </c>
      <c r="Q271" s="363">
        <v>18999.999999999956</v>
      </c>
      <c r="R271" s="367">
        <v>-321688.29874954204</v>
      </c>
      <c r="S271" s="384">
        <v>265.99999999999943</v>
      </c>
      <c r="T271" s="363">
        <v>9172.4137931034329</v>
      </c>
      <c r="U271" s="363">
        <v>2402.2586082360444</v>
      </c>
      <c r="V271" s="369">
        <v>265.99999999999955</v>
      </c>
      <c r="W271" s="363">
        <v>443333.33333333483</v>
      </c>
      <c r="X271" s="363">
        <v>13264.084132177662</v>
      </c>
      <c r="Y271" s="369">
        <v>266.00000000000091</v>
      </c>
      <c r="Z271" s="367"/>
      <c r="AA271" s="367"/>
      <c r="AB271" s="367"/>
      <c r="AC271" s="367"/>
      <c r="AD271" s="367"/>
      <c r="AE271" s="367"/>
      <c r="AF271" s="367"/>
      <c r="AG271" s="367"/>
      <c r="AH271" s="367"/>
      <c r="AI271" s="367"/>
      <c r="AJ271" s="367"/>
      <c r="AK271" s="367"/>
      <c r="AL271" s="367"/>
      <c r="AM271" s="367"/>
      <c r="AN271" s="367"/>
      <c r="AO271" s="367"/>
      <c r="AP271" s="367"/>
      <c r="AQ271" s="367"/>
      <c r="AR271" s="367"/>
      <c r="AS271" s="367"/>
      <c r="AT271" s="367"/>
    </row>
    <row r="272" spans="2:46" ht="15" customHeight="1">
      <c r="B272" s="26">
        <v>44.499999999999908</v>
      </c>
      <c r="C272" s="373">
        <v>39.110906504042944</v>
      </c>
      <c r="D272" s="363">
        <v>266.99999999999943</v>
      </c>
      <c r="E272" s="365">
        <v>12418.604651162843</v>
      </c>
      <c r="F272" s="367">
        <v>-8887.0858993062975</v>
      </c>
      <c r="G272" s="367">
        <v>267.00000000000114</v>
      </c>
      <c r="H272" s="368">
        <v>66750</v>
      </c>
      <c r="I272" s="367">
        <v>-111367.41982217957</v>
      </c>
      <c r="J272" s="384">
        <v>267</v>
      </c>
      <c r="K272" s="363">
        <v>16181.818181818129</v>
      </c>
      <c r="L272" s="367">
        <v>4577.3494403278346</v>
      </c>
      <c r="M272" s="369">
        <v>266.99999999999915</v>
      </c>
      <c r="N272" s="363">
        <v>18413.793103448246</v>
      </c>
      <c r="O272" s="367">
        <v>-659322.53823328391</v>
      </c>
      <c r="P272" s="384">
        <v>266.99999999999955</v>
      </c>
      <c r="Q272" s="363">
        <v>19071.428571428529</v>
      </c>
      <c r="R272" s="367">
        <v>-324157.34433715546</v>
      </c>
      <c r="S272" s="384">
        <v>266.99999999999943</v>
      </c>
      <c r="T272" s="363">
        <v>9206.8965517241231</v>
      </c>
      <c r="U272" s="363">
        <v>2378.5298811500597</v>
      </c>
      <c r="V272" s="369">
        <v>266.99999999999955</v>
      </c>
      <c r="W272" s="363">
        <v>445000.00000000151</v>
      </c>
      <c r="X272" s="363">
        <v>13312.730896414396</v>
      </c>
      <c r="Y272" s="369">
        <v>267.00000000000091</v>
      </c>
      <c r="Z272" s="367"/>
      <c r="AA272" s="367"/>
      <c r="AB272" s="367"/>
      <c r="AC272" s="367"/>
      <c r="AD272" s="367"/>
      <c r="AE272" s="367"/>
      <c r="AF272" s="367"/>
      <c r="AG272" s="367"/>
      <c r="AH272" s="367"/>
      <c r="AI272" s="367"/>
      <c r="AJ272" s="367"/>
      <c r="AK272" s="367"/>
      <c r="AL272" s="367"/>
      <c r="AM272" s="367"/>
      <c r="AN272" s="367"/>
      <c r="AO272" s="367"/>
      <c r="AP272" s="367"/>
      <c r="AQ272" s="367"/>
      <c r="AR272" s="367"/>
      <c r="AS272" s="367"/>
      <c r="AT272" s="367"/>
    </row>
    <row r="273" spans="2:46" ht="15" customHeight="1">
      <c r="B273" s="26">
        <v>44.666666666666572</v>
      </c>
      <c r="C273" s="373">
        <v>39.25718594295131</v>
      </c>
      <c r="D273" s="363">
        <v>267.99999999999949</v>
      </c>
      <c r="E273" s="365">
        <v>12465.11627906982</v>
      </c>
      <c r="F273" s="367">
        <v>-8962.749568630441</v>
      </c>
      <c r="G273" s="367">
        <v>268.00000000000114</v>
      </c>
      <c r="H273" s="368">
        <v>67000</v>
      </c>
      <c r="I273" s="367">
        <v>-112283.44451689279</v>
      </c>
      <c r="J273" s="384">
        <v>267.99999999999994</v>
      </c>
      <c r="K273" s="363">
        <v>16242.424242424189</v>
      </c>
      <c r="L273" s="367">
        <v>4562.0541288881595</v>
      </c>
      <c r="M273" s="369">
        <v>267.99999999999915</v>
      </c>
      <c r="N273" s="363">
        <v>18482.758620689627</v>
      </c>
      <c r="O273" s="367">
        <v>-664289.41468782979</v>
      </c>
      <c r="P273" s="384">
        <v>267.99999999999955</v>
      </c>
      <c r="Q273" s="363">
        <v>19142.857142857101</v>
      </c>
      <c r="R273" s="367">
        <v>-326635.82581301627</v>
      </c>
      <c r="S273" s="384">
        <v>267.99999999999943</v>
      </c>
      <c r="T273" s="363">
        <v>9241.3793103448133</v>
      </c>
      <c r="U273" s="363">
        <v>2354.5557624948965</v>
      </c>
      <c r="V273" s="369">
        <v>267.99999999999955</v>
      </c>
      <c r="W273" s="363">
        <v>446666.6666666682</v>
      </c>
      <c r="X273" s="363">
        <v>13361.368535454842</v>
      </c>
      <c r="Y273" s="369">
        <v>268.00000000000091</v>
      </c>
      <c r="Z273" s="367"/>
      <c r="AA273" s="367"/>
      <c r="AB273" s="367"/>
      <c r="AC273" s="367"/>
      <c r="AD273" s="367"/>
      <c r="AE273" s="367"/>
      <c r="AF273" s="367"/>
      <c r="AG273" s="367"/>
      <c r="AH273" s="367"/>
      <c r="AI273" s="367"/>
      <c r="AJ273" s="367"/>
      <c r="AK273" s="367"/>
      <c r="AL273" s="367"/>
      <c r="AM273" s="367"/>
      <c r="AN273" s="367"/>
      <c r="AO273" s="367"/>
      <c r="AP273" s="367"/>
      <c r="AQ273" s="367"/>
      <c r="AR273" s="367"/>
      <c r="AS273" s="367"/>
      <c r="AT273" s="367"/>
    </row>
    <row r="274" spans="2:46" ht="15" customHeight="1">
      <c r="B274" s="26">
        <v>44.833333333333236</v>
      </c>
      <c r="C274" s="373">
        <v>39.403463864270208</v>
      </c>
      <c r="D274" s="363">
        <v>268.99999999999943</v>
      </c>
      <c r="E274" s="365">
        <v>12511.627906976797</v>
      </c>
      <c r="F274" s="367">
        <v>-9038.7294969352515</v>
      </c>
      <c r="G274" s="367">
        <v>269.00000000000114</v>
      </c>
      <c r="H274" s="368">
        <v>67250</v>
      </c>
      <c r="I274" s="367">
        <v>-113203.19248215405</v>
      </c>
      <c r="J274" s="384">
        <v>268.99999999999994</v>
      </c>
      <c r="K274" s="363">
        <v>16303.030303030249</v>
      </c>
      <c r="L274" s="367">
        <v>4546.5167357895116</v>
      </c>
      <c r="M274" s="369">
        <v>268.99999999999915</v>
      </c>
      <c r="N274" s="363">
        <v>18551.724137931007</v>
      </c>
      <c r="O274" s="367">
        <v>-669274.92922933237</v>
      </c>
      <c r="P274" s="384">
        <v>268.9999999999996</v>
      </c>
      <c r="Q274" s="363">
        <v>19214.285714285674</v>
      </c>
      <c r="R274" s="367">
        <v>-329123.74317712459</v>
      </c>
      <c r="S274" s="384">
        <v>268.99999999999943</v>
      </c>
      <c r="T274" s="363">
        <v>9275.8620689655036</v>
      </c>
      <c r="U274" s="363">
        <v>2330.3362522705524</v>
      </c>
      <c r="V274" s="369">
        <v>268.9999999999996</v>
      </c>
      <c r="W274" s="363">
        <v>448333.33333333489</v>
      </c>
      <c r="X274" s="363">
        <v>13409.997049299007</v>
      </c>
      <c r="Y274" s="369">
        <v>269.00000000000091</v>
      </c>
      <c r="Z274" s="367"/>
      <c r="AA274" s="367"/>
      <c r="AB274" s="367"/>
      <c r="AC274" s="367"/>
      <c r="AD274" s="367"/>
      <c r="AE274" s="367"/>
      <c r="AF274" s="367"/>
      <c r="AG274" s="367"/>
      <c r="AH274" s="367"/>
      <c r="AI274" s="367"/>
      <c r="AJ274" s="367"/>
      <c r="AK274" s="367"/>
      <c r="AL274" s="367"/>
      <c r="AM274" s="367"/>
      <c r="AN274" s="367"/>
      <c r="AO274" s="367"/>
      <c r="AP274" s="367"/>
      <c r="AQ274" s="367"/>
      <c r="AR274" s="367"/>
      <c r="AS274" s="367"/>
      <c r="AT274" s="367"/>
    </row>
    <row r="275" spans="2:46" ht="15" customHeight="1">
      <c r="B275" s="26">
        <v>44.999999999999901</v>
      </c>
      <c r="C275" s="373">
        <v>39.54974026799966</v>
      </c>
      <c r="D275" s="363">
        <v>269.99999999999943</v>
      </c>
      <c r="E275" s="365">
        <v>12558.139534883774</v>
      </c>
      <c r="F275" s="367">
        <v>-9115.0256842207236</v>
      </c>
      <c r="G275" s="367">
        <v>270.00000000000114</v>
      </c>
      <c r="H275" s="368">
        <v>67500</v>
      </c>
      <c r="I275" s="367">
        <v>-114126.6637179633</v>
      </c>
      <c r="J275" s="384">
        <v>269.99999999999994</v>
      </c>
      <c r="K275" s="363">
        <v>16363.636363636309</v>
      </c>
      <c r="L275" s="367">
        <v>4530.7372610318907</v>
      </c>
      <c r="M275" s="369">
        <v>269.99999999999915</v>
      </c>
      <c r="N275" s="363">
        <v>18620.689655172388</v>
      </c>
      <c r="O275" s="367">
        <v>-674279.08185779094</v>
      </c>
      <c r="P275" s="384">
        <v>269.9999999999996</v>
      </c>
      <c r="Q275" s="363">
        <v>19285.714285714246</v>
      </c>
      <c r="R275" s="367">
        <v>-331621.09642948053</v>
      </c>
      <c r="S275" s="384">
        <v>269.99999999999949</v>
      </c>
      <c r="T275" s="363">
        <v>9310.3448275861938</v>
      </c>
      <c r="U275" s="363">
        <v>2305.8713504770312</v>
      </c>
      <c r="V275" s="369">
        <v>269.9999999999996</v>
      </c>
      <c r="W275" s="363">
        <v>450000.00000000157</v>
      </c>
      <c r="X275" s="363">
        <v>13458.61643794689</v>
      </c>
      <c r="Y275" s="369">
        <v>270.00000000000091</v>
      </c>
      <c r="Z275" s="367"/>
      <c r="AA275" s="367"/>
      <c r="AB275" s="367"/>
      <c r="AC275" s="367"/>
      <c r="AD275" s="367"/>
      <c r="AE275" s="367"/>
      <c r="AF275" s="367"/>
      <c r="AG275" s="367"/>
      <c r="AH275" s="367"/>
      <c r="AI275" s="367"/>
      <c r="AJ275" s="367"/>
      <c r="AK275" s="367"/>
      <c r="AL275" s="367"/>
      <c r="AM275" s="367"/>
      <c r="AN275" s="367"/>
      <c r="AO275" s="367"/>
      <c r="AP275" s="367"/>
      <c r="AQ275" s="367"/>
      <c r="AR275" s="367"/>
      <c r="AS275" s="367"/>
      <c r="AT275" s="367"/>
    </row>
    <row r="276" spans="2:46" ht="15" customHeight="1">
      <c r="B276" s="26">
        <v>45.166666666666565</v>
      </c>
      <c r="C276" s="373">
        <v>39.696015154139658</v>
      </c>
      <c r="D276" s="363">
        <v>270.99999999999943</v>
      </c>
      <c r="E276" s="365">
        <v>12604.651162790751</v>
      </c>
      <c r="F276" s="367">
        <v>-9191.6381304868682</v>
      </c>
      <c r="G276" s="367">
        <v>271.00000000000119</v>
      </c>
      <c r="H276" s="368">
        <v>67750</v>
      </c>
      <c r="I276" s="367">
        <v>-115053.85822432056</v>
      </c>
      <c r="J276" s="384">
        <v>270.99999999999994</v>
      </c>
      <c r="K276" s="363">
        <v>16424.242424242369</v>
      </c>
      <c r="L276" s="367">
        <v>4514.7157046152979</v>
      </c>
      <c r="M276" s="369">
        <v>270.99999999999915</v>
      </c>
      <c r="N276" s="363">
        <v>18689.655172413768</v>
      </c>
      <c r="O276" s="367">
        <v>-679301.87257320643</v>
      </c>
      <c r="P276" s="384">
        <v>270.9999999999996</v>
      </c>
      <c r="Q276" s="363">
        <v>19357.142857142819</v>
      </c>
      <c r="R276" s="367">
        <v>-334127.8855700838</v>
      </c>
      <c r="S276" s="384">
        <v>270.99999999999949</v>
      </c>
      <c r="T276" s="363">
        <v>9344.827586206884</v>
      </c>
      <c r="U276" s="363">
        <v>2281.161057114331</v>
      </c>
      <c r="V276" s="369">
        <v>270.9999999999996</v>
      </c>
      <c r="W276" s="363">
        <v>451666.66666666826</v>
      </c>
      <c r="X276" s="363">
        <v>13507.226701398491</v>
      </c>
      <c r="Y276" s="369">
        <v>271.00000000000097</v>
      </c>
      <c r="Z276" s="367"/>
      <c r="AA276" s="367"/>
      <c r="AB276" s="367"/>
      <c r="AC276" s="367"/>
      <c r="AD276" s="367"/>
      <c r="AE276" s="367"/>
      <c r="AF276" s="367"/>
      <c r="AG276" s="367"/>
      <c r="AH276" s="367"/>
      <c r="AI276" s="367"/>
      <c r="AJ276" s="367"/>
      <c r="AK276" s="367"/>
      <c r="AL276" s="367"/>
      <c r="AM276" s="367"/>
      <c r="AN276" s="367"/>
      <c r="AO276" s="367"/>
      <c r="AP276" s="367"/>
      <c r="AQ276" s="367"/>
      <c r="AR276" s="367"/>
      <c r="AS276" s="367"/>
      <c r="AT276" s="367"/>
    </row>
    <row r="277" spans="2:46" ht="15" customHeight="1">
      <c r="B277" s="26">
        <v>45.333333333333229</v>
      </c>
      <c r="C277" s="373">
        <v>39.84228852269019</v>
      </c>
      <c r="D277" s="363">
        <v>271.99999999999937</v>
      </c>
      <c r="E277" s="365">
        <v>12651.162790697728</v>
      </c>
      <c r="F277" s="367">
        <v>-9268.5668357336745</v>
      </c>
      <c r="G277" s="367">
        <v>272.00000000000119</v>
      </c>
      <c r="H277" s="368">
        <v>68000</v>
      </c>
      <c r="I277" s="367">
        <v>-115984.77600122581</v>
      </c>
      <c r="J277" s="384">
        <v>271.99999999999994</v>
      </c>
      <c r="K277" s="363">
        <v>16484.84848484843</v>
      </c>
      <c r="L277" s="367">
        <v>4498.4520665397331</v>
      </c>
      <c r="M277" s="369">
        <v>271.99999999999915</v>
      </c>
      <c r="N277" s="363">
        <v>18758.620689655148</v>
      </c>
      <c r="O277" s="367">
        <v>-684343.30137557862</v>
      </c>
      <c r="P277" s="384">
        <v>271.99999999999966</v>
      </c>
      <c r="Q277" s="363">
        <v>19428.571428571391</v>
      </c>
      <c r="R277" s="367">
        <v>-336644.11059893447</v>
      </c>
      <c r="S277" s="384">
        <v>271.99999999999949</v>
      </c>
      <c r="T277" s="363">
        <v>9379.3103448275742</v>
      </c>
      <c r="U277" s="363">
        <v>2256.2053721824514</v>
      </c>
      <c r="V277" s="369">
        <v>271.99999999999966</v>
      </c>
      <c r="W277" s="363">
        <v>453333.33333333494</v>
      </c>
      <c r="X277" s="363">
        <v>13555.827839653806</v>
      </c>
      <c r="Y277" s="369">
        <v>272.00000000000097</v>
      </c>
      <c r="Z277" s="367"/>
      <c r="AA277" s="367"/>
      <c r="AB277" s="367"/>
      <c r="AC277" s="367"/>
      <c r="AD277" s="367"/>
      <c r="AE277" s="367"/>
      <c r="AF277" s="367"/>
      <c r="AG277" s="367"/>
      <c r="AH277" s="367"/>
      <c r="AI277" s="367"/>
      <c r="AJ277" s="367"/>
      <c r="AK277" s="367"/>
      <c r="AL277" s="367"/>
      <c r="AM277" s="367"/>
      <c r="AN277" s="367"/>
      <c r="AO277" s="367"/>
      <c r="AP277" s="367"/>
      <c r="AQ277" s="367"/>
      <c r="AR277" s="367"/>
      <c r="AS277" s="367"/>
      <c r="AT277" s="367"/>
    </row>
    <row r="278" spans="2:46" ht="15" customHeight="1">
      <c r="B278" s="26">
        <v>45.499999999999893</v>
      </c>
      <c r="C278" s="373">
        <v>39.988560373651282</v>
      </c>
      <c r="D278" s="363">
        <v>272.99999999999937</v>
      </c>
      <c r="E278" s="365">
        <v>12697.674418604705</v>
      </c>
      <c r="F278" s="367">
        <v>-9345.8117999611459</v>
      </c>
      <c r="G278" s="367">
        <v>273.00000000000119</v>
      </c>
      <c r="H278" s="368">
        <v>68250</v>
      </c>
      <c r="I278" s="367">
        <v>-116919.41704867907</v>
      </c>
      <c r="J278" s="384">
        <v>272.99999999999994</v>
      </c>
      <c r="K278" s="363">
        <v>16545.45454545449</v>
      </c>
      <c r="L278" s="367">
        <v>4481.9463468051954</v>
      </c>
      <c r="M278" s="369">
        <v>272.99999999999909</v>
      </c>
      <c r="N278" s="363">
        <v>18827.586206896529</v>
      </c>
      <c r="O278" s="367">
        <v>-689403.36826490692</v>
      </c>
      <c r="P278" s="384">
        <v>272.99999999999966</v>
      </c>
      <c r="Q278" s="363">
        <v>19499.999999999964</v>
      </c>
      <c r="R278" s="367">
        <v>-339169.77151603263</v>
      </c>
      <c r="S278" s="384">
        <v>272.99999999999949</v>
      </c>
      <c r="T278" s="363">
        <v>9413.7931034482644</v>
      </c>
      <c r="U278" s="363">
        <v>2231.0042956813941</v>
      </c>
      <c r="V278" s="369">
        <v>272.99999999999966</v>
      </c>
      <c r="W278" s="363">
        <v>455000.00000000163</v>
      </c>
      <c r="X278" s="363">
        <v>13604.419852712839</v>
      </c>
      <c r="Y278" s="369">
        <v>273.00000000000097</v>
      </c>
      <c r="Z278" s="367"/>
      <c r="AA278" s="367"/>
      <c r="AB278" s="367"/>
      <c r="AC278" s="367"/>
      <c r="AD278" s="367"/>
      <c r="AE278" s="367"/>
      <c r="AF278" s="367"/>
      <c r="AG278" s="367"/>
      <c r="AH278" s="367"/>
      <c r="AI278" s="367"/>
      <c r="AJ278" s="367"/>
      <c r="AK278" s="367"/>
      <c r="AL278" s="367"/>
      <c r="AM278" s="367"/>
      <c r="AN278" s="367"/>
      <c r="AO278" s="367"/>
      <c r="AP278" s="367"/>
      <c r="AQ278" s="367"/>
      <c r="AR278" s="367"/>
      <c r="AS278" s="367"/>
      <c r="AT278" s="367"/>
    </row>
    <row r="279" spans="2:46" ht="15" customHeight="1">
      <c r="B279" s="26">
        <v>45.666666666666558</v>
      </c>
      <c r="C279" s="373">
        <v>40.134830707022914</v>
      </c>
      <c r="D279" s="363">
        <v>273.99999999999937</v>
      </c>
      <c r="E279" s="365">
        <v>12744.186046511682</v>
      </c>
      <c r="F279" s="367">
        <v>-9423.3730231692789</v>
      </c>
      <c r="G279" s="367">
        <v>274.00000000000119</v>
      </c>
      <c r="H279" s="368">
        <v>68500</v>
      </c>
      <c r="I279" s="367">
        <v>-117857.78136668033</v>
      </c>
      <c r="J279" s="384">
        <v>273.99999999999994</v>
      </c>
      <c r="K279" s="363">
        <v>16606.06060606055</v>
      </c>
      <c r="L279" s="367">
        <v>4465.1985454116848</v>
      </c>
      <c r="M279" s="369">
        <v>273.99999999999909</v>
      </c>
      <c r="N279" s="363">
        <v>18896.551724137909</v>
      </c>
      <c r="O279" s="367">
        <v>-694482.07324119203</v>
      </c>
      <c r="P279" s="384">
        <v>273.99999999999972</v>
      </c>
      <c r="Q279" s="363">
        <v>19571.428571428536</v>
      </c>
      <c r="R279" s="367">
        <v>-341704.86832137837</v>
      </c>
      <c r="S279" s="384">
        <v>273.99999999999955</v>
      </c>
      <c r="T279" s="363">
        <v>9448.2758620689547</v>
      </c>
      <c r="U279" s="363">
        <v>2205.557827611156</v>
      </c>
      <c r="V279" s="369">
        <v>273.99999999999972</v>
      </c>
      <c r="W279" s="363">
        <v>456666.66666666832</v>
      </c>
      <c r="X279" s="363">
        <v>13653.00274057559</v>
      </c>
      <c r="Y279" s="369">
        <v>274.00000000000097</v>
      </c>
      <c r="Z279" s="367"/>
      <c r="AA279" s="367"/>
      <c r="AB279" s="367"/>
      <c r="AC279" s="367"/>
      <c r="AD279" s="367"/>
      <c r="AE279" s="367"/>
      <c r="AF279" s="367"/>
      <c r="AG279" s="367"/>
      <c r="AH279" s="367"/>
      <c r="AI279" s="367"/>
      <c r="AJ279" s="367"/>
      <c r="AK279" s="367"/>
      <c r="AL279" s="367"/>
      <c r="AM279" s="367"/>
      <c r="AN279" s="367"/>
      <c r="AO279" s="367"/>
      <c r="AP279" s="367"/>
      <c r="AQ279" s="367"/>
      <c r="AR279" s="367"/>
      <c r="AS279" s="367"/>
      <c r="AT279" s="367"/>
    </row>
    <row r="280" spans="2:46" ht="15" customHeight="1">
      <c r="B280" s="26">
        <v>45.833333333333222</v>
      </c>
      <c r="C280" s="373">
        <v>40.281099522805093</v>
      </c>
      <c r="D280" s="363">
        <v>274.99999999999937</v>
      </c>
      <c r="E280" s="365">
        <v>12790.69767441866</v>
      </c>
      <c r="F280" s="367">
        <v>-9501.250505358079</v>
      </c>
      <c r="G280" s="367">
        <v>275.00000000000119</v>
      </c>
      <c r="H280" s="368">
        <v>68750</v>
      </c>
      <c r="I280" s="367">
        <v>-118799.86895522957</v>
      </c>
      <c r="J280" s="384">
        <v>274.99999999999994</v>
      </c>
      <c r="K280" s="363">
        <v>16666.66666666661</v>
      </c>
      <c r="L280" s="367">
        <v>4448.2086623592004</v>
      </c>
      <c r="M280" s="369">
        <v>274.99999999999909</v>
      </c>
      <c r="N280" s="363">
        <v>18965.51724137929</v>
      </c>
      <c r="O280" s="367">
        <v>-699579.41630443349</v>
      </c>
      <c r="P280" s="384">
        <v>274.99999999999972</v>
      </c>
      <c r="Q280" s="363">
        <v>19642.857142857109</v>
      </c>
      <c r="R280" s="367">
        <v>-344249.40101497143</v>
      </c>
      <c r="S280" s="384">
        <v>274.99999999999955</v>
      </c>
      <c r="T280" s="363">
        <v>9482.7586206896449</v>
      </c>
      <c r="U280" s="363">
        <v>2179.8659679717407</v>
      </c>
      <c r="V280" s="369">
        <v>274.99999999999972</v>
      </c>
      <c r="W280" s="363">
        <v>458333.333333335</v>
      </c>
      <c r="X280" s="363">
        <v>13701.576503242053</v>
      </c>
      <c r="Y280" s="369">
        <v>275.00000000000097</v>
      </c>
      <c r="Z280" s="367"/>
      <c r="AA280" s="367"/>
      <c r="AB280" s="367"/>
      <c r="AC280" s="367"/>
      <c r="AD280" s="367"/>
      <c r="AE280" s="367"/>
      <c r="AF280" s="367"/>
      <c r="AG280" s="367"/>
      <c r="AH280" s="367"/>
      <c r="AI280" s="367"/>
      <c r="AJ280" s="367"/>
      <c r="AK280" s="367"/>
      <c r="AL280" s="367"/>
      <c r="AM280" s="367"/>
      <c r="AN280" s="367"/>
      <c r="AO280" s="367"/>
      <c r="AP280" s="367"/>
      <c r="AQ280" s="367"/>
      <c r="AR280" s="367"/>
      <c r="AS280" s="367"/>
      <c r="AT280" s="367"/>
    </row>
    <row r="281" spans="2:46" ht="15" customHeight="1">
      <c r="B281" s="26">
        <v>45.999999999999886</v>
      </c>
      <c r="C281" s="373">
        <v>40.427366820997804</v>
      </c>
      <c r="D281" s="363">
        <v>275.99999999999932</v>
      </c>
      <c r="E281" s="365">
        <v>12837.209302325637</v>
      </c>
      <c r="F281" s="367">
        <v>-9579.4442465275461</v>
      </c>
      <c r="G281" s="367">
        <v>276.00000000000119</v>
      </c>
      <c r="H281" s="368">
        <v>69000</v>
      </c>
      <c r="I281" s="367">
        <v>-119745.67981432682</v>
      </c>
      <c r="J281" s="384">
        <v>275.99999999999994</v>
      </c>
      <c r="K281" s="363">
        <v>16727.27272727267</v>
      </c>
      <c r="L281" s="367">
        <v>4430.9766976477449</v>
      </c>
      <c r="M281" s="369">
        <v>275.99999999999909</v>
      </c>
      <c r="N281" s="363">
        <v>19034.48275862067</v>
      </c>
      <c r="O281" s="367">
        <v>-704695.39745463175</v>
      </c>
      <c r="P281" s="384">
        <v>275.99999999999977</v>
      </c>
      <c r="Q281" s="363">
        <v>19714.285714285681</v>
      </c>
      <c r="R281" s="367">
        <v>-346803.36959681206</v>
      </c>
      <c r="S281" s="384">
        <v>275.99999999999955</v>
      </c>
      <c r="T281" s="363">
        <v>9517.2413793103351</v>
      </c>
      <c r="U281" s="363">
        <v>2153.9287167631455</v>
      </c>
      <c r="V281" s="369">
        <v>275.99999999999977</v>
      </c>
      <c r="W281" s="363">
        <v>460000.00000000169</v>
      </c>
      <c r="X281" s="363">
        <v>13750.141140712241</v>
      </c>
      <c r="Y281" s="369">
        <v>276.00000000000102</v>
      </c>
      <c r="Z281" s="367"/>
      <c r="AA281" s="367"/>
      <c r="AB281" s="367"/>
      <c r="AC281" s="367"/>
      <c r="AD281" s="367"/>
      <c r="AE281" s="367"/>
      <c r="AF281" s="367"/>
      <c r="AG281" s="367"/>
      <c r="AH281" s="367"/>
      <c r="AI281" s="367"/>
      <c r="AJ281" s="367"/>
      <c r="AK281" s="367"/>
      <c r="AL281" s="367"/>
      <c r="AM281" s="367"/>
      <c r="AN281" s="367"/>
      <c r="AO281" s="367"/>
      <c r="AP281" s="367"/>
      <c r="AQ281" s="367"/>
      <c r="AR281" s="367"/>
      <c r="AS281" s="367"/>
      <c r="AT281" s="367"/>
    </row>
    <row r="282" spans="2:46" ht="15" customHeight="1">
      <c r="B282" s="26">
        <v>46.166666666666551</v>
      </c>
      <c r="C282" s="373">
        <v>40.573632601601076</v>
      </c>
      <c r="D282" s="363">
        <v>276.99999999999932</v>
      </c>
      <c r="E282" s="365">
        <v>12883.720930232614</v>
      </c>
      <c r="F282" s="367">
        <v>-9657.9542466776747</v>
      </c>
      <c r="G282" s="367">
        <v>277.00000000000119</v>
      </c>
      <c r="H282" s="368">
        <v>69250</v>
      </c>
      <c r="I282" s="367">
        <v>-120695.21394397205</v>
      </c>
      <c r="J282" s="384">
        <v>276.99999999999994</v>
      </c>
      <c r="K282" s="363">
        <v>16787.87878787873</v>
      </c>
      <c r="L282" s="367">
        <v>4413.5026512773156</v>
      </c>
      <c r="M282" s="369">
        <v>276.99999999999909</v>
      </c>
      <c r="N282" s="363">
        <v>19103.448275862051</v>
      </c>
      <c r="O282" s="367">
        <v>-709830.01669178624</v>
      </c>
      <c r="P282" s="384">
        <v>276.99999999999977</v>
      </c>
      <c r="Q282" s="363">
        <v>19785.714285714253</v>
      </c>
      <c r="R282" s="367">
        <v>-349366.77406690002</v>
      </c>
      <c r="S282" s="384">
        <v>276.99999999999955</v>
      </c>
      <c r="T282" s="363">
        <v>9551.7241379310253</v>
      </c>
      <c r="U282" s="363">
        <v>2127.7460739853727</v>
      </c>
      <c r="V282" s="369">
        <v>276.99999999999977</v>
      </c>
      <c r="W282" s="363">
        <v>461666.66666666837</v>
      </c>
      <c r="X282" s="363">
        <v>13798.69665298614</v>
      </c>
      <c r="Y282" s="369">
        <v>277.00000000000102</v>
      </c>
      <c r="Z282" s="367"/>
      <c r="AA282" s="367"/>
      <c r="AB282" s="367"/>
      <c r="AC282" s="367"/>
      <c r="AD282" s="367"/>
      <c r="AE282" s="367"/>
      <c r="AF282" s="367"/>
      <c r="AG282" s="367"/>
      <c r="AH282" s="367"/>
      <c r="AI282" s="367"/>
      <c r="AJ282" s="367"/>
      <c r="AK282" s="367"/>
      <c r="AL282" s="367"/>
      <c r="AM282" s="367"/>
      <c r="AN282" s="367"/>
      <c r="AO282" s="367"/>
      <c r="AP282" s="367"/>
      <c r="AQ282" s="367"/>
      <c r="AR282" s="367"/>
      <c r="AS282" s="367"/>
      <c r="AT282" s="367"/>
    </row>
    <row r="283" spans="2:46" ht="15" customHeight="1">
      <c r="B283" s="26">
        <v>46.333333333333215</v>
      </c>
      <c r="C283" s="373">
        <v>40.719896864614896</v>
      </c>
      <c r="D283" s="363">
        <v>277.99999999999932</v>
      </c>
      <c r="E283" s="365">
        <v>12930.232558139591</v>
      </c>
      <c r="F283" s="367">
        <v>-9736.7805058084723</v>
      </c>
      <c r="G283" s="367">
        <v>278.00000000000119</v>
      </c>
      <c r="H283" s="368">
        <v>69500</v>
      </c>
      <c r="I283" s="367">
        <v>-121648.47134416529</v>
      </c>
      <c r="J283" s="384">
        <v>277.99999999999994</v>
      </c>
      <c r="K283" s="363">
        <v>16848.48484848479</v>
      </c>
      <c r="L283" s="367">
        <v>4395.7865232479153</v>
      </c>
      <c r="M283" s="369">
        <v>277.99999999999909</v>
      </c>
      <c r="N283" s="363">
        <v>19172.413793103431</v>
      </c>
      <c r="O283" s="367">
        <v>-714983.2740158973</v>
      </c>
      <c r="P283" s="384">
        <v>277.99999999999977</v>
      </c>
      <c r="Q283" s="363">
        <v>19857.142857142826</v>
      </c>
      <c r="R283" s="367">
        <v>-351939.61442523566</v>
      </c>
      <c r="S283" s="384">
        <v>277.9999999999996</v>
      </c>
      <c r="T283" s="363">
        <v>9586.2068965517155</v>
      </c>
      <c r="U283" s="363">
        <v>2101.3180396384214</v>
      </c>
      <c r="V283" s="369">
        <v>277.99999999999977</v>
      </c>
      <c r="W283" s="363">
        <v>463333.33333333506</v>
      </c>
      <c r="X283" s="363">
        <v>13847.243040063759</v>
      </c>
      <c r="Y283" s="369">
        <v>278.00000000000102</v>
      </c>
      <c r="Z283" s="367"/>
      <c r="AA283" s="367"/>
      <c r="AB283" s="367"/>
      <c r="AC283" s="367"/>
      <c r="AD283" s="367"/>
      <c r="AE283" s="367"/>
      <c r="AF283" s="367"/>
      <c r="AG283" s="367"/>
      <c r="AH283" s="367"/>
      <c r="AI283" s="367"/>
      <c r="AJ283" s="367"/>
      <c r="AK283" s="367"/>
      <c r="AL283" s="367"/>
      <c r="AM283" s="367"/>
      <c r="AN283" s="367"/>
      <c r="AO283" s="367"/>
      <c r="AP283" s="367"/>
      <c r="AQ283" s="367"/>
      <c r="AR283" s="367"/>
      <c r="AS283" s="367"/>
      <c r="AT283" s="367"/>
    </row>
    <row r="284" spans="2:46" ht="15" customHeight="1">
      <c r="B284" s="26">
        <v>46.499999999999879</v>
      </c>
      <c r="C284" s="373">
        <v>40.866159610039254</v>
      </c>
      <c r="D284" s="363">
        <v>278.99999999999932</v>
      </c>
      <c r="E284" s="365">
        <v>12976.744186046568</v>
      </c>
      <c r="F284" s="367">
        <v>-9815.9230239199387</v>
      </c>
      <c r="G284" s="367">
        <v>279.00000000000125</v>
      </c>
      <c r="H284" s="368">
        <v>69750</v>
      </c>
      <c r="I284" s="367">
        <v>-122605.45201490652</v>
      </c>
      <c r="J284" s="384">
        <v>278.99999999999994</v>
      </c>
      <c r="K284" s="363">
        <v>16909.09090909085</v>
      </c>
      <c r="L284" s="367">
        <v>4377.828313559542</v>
      </c>
      <c r="M284" s="369">
        <v>278.99999999999903</v>
      </c>
      <c r="N284" s="363">
        <v>19241.379310344812</v>
      </c>
      <c r="O284" s="367">
        <v>-720155.16942696471</v>
      </c>
      <c r="P284" s="384">
        <v>278.99999999999977</v>
      </c>
      <c r="Q284" s="363">
        <v>19928.571428571398</v>
      </c>
      <c r="R284" s="367">
        <v>-354521.89067181852</v>
      </c>
      <c r="S284" s="384">
        <v>278.9999999999996</v>
      </c>
      <c r="T284" s="363">
        <v>9620.6896551724058</v>
      </c>
      <c r="U284" s="363">
        <v>2074.6446137222911</v>
      </c>
      <c r="V284" s="369">
        <v>278.99999999999977</v>
      </c>
      <c r="W284" s="363">
        <v>465000.00000000175</v>
      </c>
      <c r="X284" s="363">
        <v>13895.780301945095</v>
      </c>
      <c r="Y284" s="369">
        <v>279.00000000000102</v>
      </c>
      <c r="Z284" s="367"/>
      <c r="AA284" s="367"/>
      <c r="AB284" s="367"/>
      <c r="AC284" s="367"/>
      <c r="AD284" s="367"/>
      <c r="AE284" s="367"/>
      <c r="AF284" s="367"/>
      <c r="AG284" s="367"/>
      <c r="AH284" s="367"/>
      <c r="AI284" s="367"/>
      <c r="AJ284" s="367"/>
      <c r="AK284" s="367"/>
      <c r="AL284" s="367"/>
      <c r="AM284" s="367"/>
      <c r="AN284" s="367"/>
      <c r="AO284" s="367"/>
      <c r="AP284" s="367"/>
      <c r="AQ284" s="367"/>
      <c r="AR284" s="367"/>
      <c r="AS284" s="367"/>
      <c r="AT284" s="367"/>
    </row>
    <row r="285" spans="2:46" ht="15" customHeight="1">
      <c r="B285" s="26">
        <v>46.666666666666544</v>
      </c>
      <c r="C285" s="373">
        <v>41.012420837874153</v>
      </c>
      <c r="D285" s="363">
        <v>279.99999999999926</v>
      </c>
      <c r="E285" s="365">
        <v>13023.255813953545</v>
      </c>
      <c r="F285" s="367">
        <v>-9895.3818010120649</v>
      </c>
      <c r="G285" s="367">
        <v>280.00000000000125</v>
      </c>
      <c r="H285" s="368">
        <v>70000</v>
      </c>
      <c r="I285" s="367">
        <v>-123566.15595619577</v>
      </c>
      <c r="J285" s="384">
        <v>279.99999999999994</v>
      </c>
      <c r="K285" s="363">
        <v>16969.69696969691</v>
      </c>
      <c r="L285" s="367">
        <v>4359.6280222121959</v>
      </c>
      <c r="M285" s="369">
        <v>279.99999999999903</v>
      </c>
      <c r="N285" s="363">
        <v>19310.344827586192</v>
      </c>
      <c r="O285" s="367">
        <v>-725345.70292498893</v>
      </c>
      <c r="P285" s="384">
        <v>279.99999999999983</v>
      </c>
      <c r="Q285" s="363">
        <v>19999.999999999971</v>
      </c>
      <c r="R285" s="367">
        <v>-357113.60280664894</v>
      </c>
      <c r="S285" s="384">
        <v>279.9999999999996</v>
      </c>
      <c r="T285" s="363">
        <v>9655.172413793096</v>
      </c>
      <c r="U285" s="363">
        <v>2047.7257962369802</v>
      </c>
      <c r="V285" s="369">
        <v>279.99999999999983</v>
      </c>
      <c r="W285" s="363">
        <v>466666.66666666843</v>
      </c>
      <c r="X285" s="363">
        <v>13944.308438630145</v>
      </c>
      <c r="Y285" s="369">
        <v>280.00000000000102</v>
      </c>
      <c r="Z285" s="367"/>
      <c r="AA285" s="367"/>
      <c r="AB285" s="367"/>
      <c r="AC285" s="367"/>
      <c r="AD285" s="367"/>
      <c r="AE285" s="367"/>
      <c r="AF285" s="367"/>
      <c r="AG285" s="367"/>
      <c r="AH285" s="367"/>
      <c r="AI285" s="367"/>
      <c r="AJ285" s="367"/>
      <c r="AK285" s="367"/>
      <c r="AL285" s="367"/>
      <c r="AM285" s="367"/>
      <c r="AN285" s="367"/>
      <c r="AO285" s="367"/>
      <c r="AP285" s="367"/>
      <c r="AQ285" s="367"/>
      <c r="AR285" s="367"/>
      <c r="AS285" s="367"/>
      <c r="AT285" s="367"/>
    </row>
    <row r="286" spans="2:46" ht="15" customHeight="1">
      <c r="B286" s="26">
        <v>46.833333333333208</v>
      </c>
      <c r="C286" s="373">
        <v>41.158680548119598</v>
      </c>
      <c r="D286" s="363">
        <v>280.99999999999926</v>
      </c>
      <c r="E286" s="365">
        <v>13069.767441860522</v>
      </c>
      <c r="F286" s="367">
        <v>-9975.1568370848563</v>
      </c>
      <c r="G286" s="367">
        <v>281.00000000000125</v>
      </c>
      <c r="H286" s="368">
        <v>70250</v>
      </c>
      <c r="I286" s="367">
        <v>-124530.58316803306</v>
      </c>
      <c r="J286" s="384">
        <v>281</v>
      </c>
      <c r="K286" s="363">
        <v>17030.30303030297</v>
      </c>
      <c r="L286" s="367">
        <v>4341.1856492058769</v>
      </c>
      <c r="M286" s="369">
        <v>280.99999999999903</v>
      </c>
      <c r="N286" s="363">
        <v>19379.310344827572</v>
      </c>
      <c r="O286" s="367">
        <v>-730554.87450996961</v>
      </c>
      <c r="P286" s="384">
        <v>280.99999999999983</v>
      </c>
      <c r="Q286" s="363">
        <v>20071.428571428543</v>
      </c>
      <c r="R286" s="367">
        <v>-359714.75082972687</v>
      </c>
      <c r="S286" s="384">
        <v>280.9999999999996</v>
      </c>
      <c r="T286" s="363">
        <v>9689.6551724137862</v>
      </c>
      <c r="U286" s="363">
        <v>2020.5615871824921</v>
      </c>
      <c r="V286" s="369">
        <v>280.99999999999983</v>
      </c>
      <c r="W286" s="363">
        <v>468333.33333333512</v>
      </c>
      <c r="X286" s="363">
        <v>13992.827450118915</v>
      </c>
      <c r="Y286" s="369">
        <v>281.00000000000108</v>
      </c>
      <c r="Z286" s="367"/>
      <c r="AA286" s="367"/>
      <c r="AB286" s="367"/>
      <c r="AC286" s="367"/>
      <c r="AD286" s="367"/>
      <c r="AE286" s="367"/>
      <c r="AF286" s="367"/>
      <c r="AG286" s="367"/>
      <c r="AH286" s="367"/>
      <c r="AI286" s="367"/>
      <c r="AJ286" s="367"/>
      <c r="AK286" s="367"/>
      <c r="AL286" s="367"/>
      <c r="AM286" s="367"/>
      <c r="AN286" s="367"/>
      <c r="AO286" s="367"/>
      <c r="AP286" s="367"/>
      <c r="AQ286" s="367"/>
      <c r="AR286" s="367"/>
      <c r="AS286" s="367"/>
      <c r="AT286" s="367"/>
    </row>
    <row r="287" spans="2:46" ht="15" customHeight="1">
      <c r="B287" s="26">
        <v>46.999999999999872</v>
      </c>
      <c r="C287" s="373">
        <v>41.30493874077559</v>
      </c>
      <c r="D287" s="363">
        <v>281.99999999999926</v>
      </c>
      <c r="E287" s="365">
        <v>13116.279069767499</v>
      </c>
      <c r="F287" s="367">
        <v>-10055.248132138313</v>
      </c>
      <c r="G287" s="367">
        <v>282.00000000000125</v>
      </c>
      <c r="H287" s="368">
        <v>70500</v>
      </c>
      <c r="I287" s="367">
        <v>-125498.73365041829</v>
      </c>
      <c r="J287" s="384">
        <v>282</v>
      </c>
      <c r="K287" s="363">
        <v>17090.90909090903</v>
      </c>
      <c r="L287" s="367">
        <v>4322.5011945405859</v>
      </c>
      <c r="M287" s="369">
        <v>281.99999999999903</v>
      </c>
      <c r="N287" s="363">
        <v>19448.275862068953</v>
      </c>
      <c r="O287" s="367">
        <v>-735782.68418190675</v>
      </c>
      <c r="P287" s="384">
        <v>281.99999999999983</v>
      </c>
      <c r="Q287" s="363">
        <v>20142.857142857116</v>
      </c>
      <c r="R287" s="367">
        <v>-362325.3347410523</v>
      </c>
      <c r="S287" s="384">
        <v>281.99999999999966</v>
      </c>
      <c r="T287" s="363">
        <v>9724.1379310344764</v>
      </c>
      <c r="U287" s="363">
        <v>1993.1519865588252</v>
      </c>
      <c r="V287" s="369">
        <v>281.99999999999983</v>
      </c>
      <c r="W287" s="363">
        <v>470000.0000000018</v>
      </c>
      <c r="X287" s="363">
        <v>14041.337336411401</v>
      </c>
      <c r="Y287" s="369">
        <v>282.00000000000108</v>
      </c>
      <c r="Z287" s="367"/>
      <c r="AA287" s="367"/>
      <c r="AB287" s="367"/>
      <c r="AC287" s="367"/>
      <c r="AD287" s="367"/>
      <c r="AE287" s="367"/>
      <c r="AF287" s="367"/>
      <c r="AG287" s="367"/>
      <c r="AH287" s="367"/>
      <c r="AI287" s="367"/>
      <c r="AJ287" s="367"/>
      <c r="AK287" s="367"/>
      <c r="AL287" s="367"/>
      <c r="AM287" s="367"/>
      <c r="AN287" s="367"/>
      <c r="AO287" s="367"/>
      <c r="AP287" s="367"/>
      <c r="AQ287" s="367"/>
      <c r="AR287" s="367"/>
      <c r="AS287" s="367"/>
      <c r="AT287" s="367"/>
    </row>
    <row r="288" spans="2:46" ht="15" customHeight="1">
      <c r="B288" s="26">
        <v>47.166666666666536</v>
      </c>
      <c r="C288" s="373">
        <v>41.451195415842122</v>
      </c>
      <c r="D288" s="363">
        <v>282.9999999999992</v>
      </c>
      <c r="E288" s="365">
        <v>13162.790697674476</v>
      </c>
      <c r="F288" s="367">
        <v>-10135.655686172437</v>
      </c>
      <c r="G288" s="367">
        <v>283.00000000000125</v>
      </c>
      <c r="H288" s="368">
        <v>70750</v>
      </c>
      <c r="I288" s="367">
        <v>-126470.60740335153</v>
      </c>
      <c r="J288" s="384">
        <v>283</v>
      </c>
      <c r="K288" s="363">
        <v>17151.51515151509</v>
      </c>
      <c r="L288" s="367">
        <v>4303.574658216322</v>
      </c>
      <c r="M288" s="369">
        <v>282.99999999999903</v>
      </c>
      <c r="N288" s="363">
        <v>19517.241379310333</v>
      </c>
      <c r="O288" s="367">
        <v>-741029.13194080023</v>
      </c>
      <c r="P288" s="384">
        <v>282.99999999999983</v>
      </c>
      <c r="Q288" s="363">
        <v>20214.285714285688</v>
      </c>
      <c r="R288" s="367">
        <v>-364945.35454062506</v>
      </c>
      <c r="S288" s="384">
        <v>282.99999999999966</v>
      </c>
      <c r="T288" s="363">
        <v>9758.6206896551666</v>
      </c>
      <c r="U288" s="363">
        <v>1965.4969943659798</v>
      </c>
      <c r="V288" s="369">
        <v>282.99999999999983</v>
      </c>
      <c r="W288" s="363">
        <v>471666.66666666849</v>
      </c>
      <c r="X288" s="363">
        <v>14089.838097507602</v>
      </c>
      <c r="Y288" s="369">
        <v>283.00000000000108</v>
      </c>
      <c r="Z288" s="367"/>
      <c r="AA288" s="367"/>
      <c r="AB288" s="367"/>
      <c r="AC288" s="367"/>
      <c r="AD288" s="367"/>
      <c r="AE288" s="367"/>
      <c r="AF288" s="367"/>
      <c r="AG288" s="367"/>
      <c r="AH288" s="367"/>
      <c r="AI288" s="367"/>
      <c r="AJ288" s="367"/>
      <c r="AK288" s="367"/>
      <c r="AL288" s="367"/>
      <c r="AM288" s="367"/>
      <c r="AN288" s="367"/>
      <c r="AO288" s="367"/>
      <c r="AP288" s="367"/>
      <c r="AQ288" s="367"/>
      <c r="AR288" s="367"/>
      <c r="AS288" s="367"/>
      <c r="AT288" s="367"/>
    </row>
    <row r="289" spans="2:46" ht="15" customHeight="1">
      <c r="B289" s="26">
        <v>47.333333333333201</v>
      </c>
      <c r="C289" s="373">
        <v>41.597450573319207</v>
      </c>
      <c r="D289" s="363">
        <v>283.9999999999992</v>
      </c>
      <c r="E289" s="365">
        <v>13209.302325581453</v>
      </c>
      <c r="F289" s="367">
        <v>-10216.379499187226</v>
      </c>
      <c r="G289" s="367">
        <v>284.00000000000125</v>
      </c>
      <c r="H289" s="368">
        <v>71000</v>
      </c>
      <c r="I289" s="367">
        <v>-127446.20442683274</v>
      </c>
      <c r="J289" s="384">
        <v>284</v>
      </c>
      <c r="K289" s="363">
        <v>17212.12121212115</v>
      </c>
      <c r="L289" s="367">
        <v>4284.4060402330861</v>
      </c>
      <c r="M289" s="369">
        <v>283.99999999999898</v>
      </c>
      <c r="N289" s="363">
        <v>19586.206896551714</v>
      </c>
      <c r="O289" s="367">
        <v>-746294.21778665064</v>
      </c>
      <c r="P289" s="384">
        <v>283.99999999999989</v>
      </c>
      <c r="Q289" s="363">
        <v>20285.714285714261</v>
      </c>
      <c r="R289" s="367">
        <v>-367574.81022844528</v>
      </c>
      <c r="S289" s="384">
        <v>283.99999999999966</v>
      </c>
      <c r="T289" s="363">
        <v>9793.1034482758569</v>
      </c>
      <c r="U289" s="363">
        <v>1937.5966106039539</v>
      </c>
      <c r="V289" s="369">
        <v>283.99999999999989</v>
      </c>
      <c r="W289" s="363">
        <v>473333.33333333518</v>
      </c>
      <c r="X289" s="363">
        <v>14138.329733407521</v>
      </c>
      <c r="Y289" s="369">
        <v>284.00000000000108</v>
      </c>
      <c r="Z289" s="367"/>
      <c r="AA289" s="367"/>
      <c r="AB289" s="367"/>
      <c r="AC289" s="367"/>
      <c r="AD289" s="367"/>
      <c r="AE289" s="367"/>
      <c r="AF289" s="367"/>
      <c r="AG289" s="367"/>
      <c r="AH289" s="367"/>
      <c r="AI289" s="367"/>
      <c r="AJ289" s="367"/>
      <c r="AK289" s="367"/>
      <c r="AL289" s="367"/>
      <c r="AM289" s="367"/>
      <c r="AN289" s="367"/>
      <c r="AO289" s="367"/>
      <c r="AP289" s="367"/>
      <c r="AQ289" s="367"/>
      <c r="AR289" s="367"/>
      <c r="AS289" s="367"/>
      <c r="AT289" s="367"/>
    </row>
    <row r="290" spans="2:46" ht="15" customHeight="1">
      <c r="B290" s="26">
        <v>47.499999999999865</v>
      </c>
      <c r="C290" s="373">
        <v>41.74370421320684</v>
      </c>
      <c r="D290" s="363">
        <v>284.9999999999992</v>
      </c>
      <c r="E290" s="365">
        <v>13255.81395348843</v>
      </c>
      <c r="F290" s="367">
        <v>-10297.419571182676</v>
      </c>
      <c r="G290" s="367">
        <v>285.00000000000125</v>
      </c>
      <c r="H290" s="368">
        <v>71250</v>
      </c>
      <c r="I290" s="367">
        <v>-128425.52472086198</v>
      </c>
      <c r="J290" s="384">
        <v>285</v>
      </c>
      <c r="K290" s="363">
        <v>17272.72727272721</v>
      </c>
      <c r="L290" s="367">
        <v>4264.9953405908773</v>
      </c>
      <c r="M290" s="369">
        <v>284.99999999999898</v>
      </c>
      <c r="N290" s="363">
        <v>19655.172413793094</v>
      </c>
      <c r="O290" s="367">
        <v>-751577.94171945739</v>
      </c>
      <c r="P290" s="384">
        <v>284.99999999999989</v>
      </c>
      <c r="Q290" s="363">
        <v>20357.142857142833</v>
      </c>
      <c r="R290" s="367">
        <v>-370213.70180451305</v>
      </c>
      <c r="S290" s="384">
        <v>284.99999999999966</v>
      </c>
      <c r="T290" s="363">
        <v>9827.5862068965471</v>
      </c>
      <c r="U290" s="363">
        <v>1909.4508352727507</v>
      </c>
      <c r="V290" s="369">
        <v>284.99999999999989</v>
      </c>
      <c r="W290" s="363">
        <v>475000.00000000186</v>
      </c>
      <c r="X290" s="363">
        <v>14186.812244111157</v>
      </c>
      <c r="Y290" s="369">
        <v>285.00000000000108</v>
      </c>
      <c r="Z290" s="367"/>
      <c r="AA290" s="367"/>
      <c r="AB290" s="367"/>
      <c r="AC290" s="367"/>
      <c r="AD290" s="367"/>
      <c r="AE290" s="367"/>
      <c r="AF290" s="367"/>
      <c r="AG290" s="367"/>
      <c r="AH290" s="367"/>
      <c r="AI290" s="367"/>
      <c r="AJ290" s="367"/>
      <c r="AK290" s="367"/>
      <c r="AL290" s="367"/>
      <c r="AM290" s="367"/>
      <c r="AN290" s="367"/>
      <c r="AO290" s="367"/>
      <c r="AP290" s="367"/>
      <c r="AQ290" s="367"/>
      <c r="AR290" s="367"/>
      <c r="AS290" s="367"/>
      <c r="AT290" s="367"/>
    </row>
    <row r="291" spans="2:46" ht="15" customHeight="1">
      <c r="B291" s="26">
        <v>47.666666666666529</v>
      </c>
      <c r="C291" s="373">
        <v>41.889956335505012</v>
      </c>
      <c r="D291" s="363">
        <v>285.9999999999992</v>
      </c>
      <c r="E291" s="365">
        <v>13302.325581395407</v>
      </c>
      <c r="F291" s="367">
        <v>-10378.775902158794</v>
      </c>
      <c r="G291" s="367">
        <v>286.00000000000125</v>
      </c>
      <c r="H291" s="368">
        <v>71500</v>
      </c>
      <c r="I291" s="367">
        <v>-129408.56828543921</v>
      </c>
      <c r="J291" s="384">
        <v>286</v>
      </c>
      <c r="K291" s="363">
        <v>17333.33333333327</v>
      </c>
      <c r="L291" s="367">
        <v>4245.3425592896947</v>
      </c>
      <c r="M291" s="369">
        <v>285.99999999999898</v>
      </c>
      <c r="N291" s="363">
        <v>19724.137931034475</v>
      </c>
      <c r="O291" s="367">
        <v>-756880.3037392206</v>
      </c>
      <c r="P291" s="384">
        <v>285.99999999999989</v>
      </c>
      <c r="Q291" s="363">
        <v>20428.571428571406</v>
      </c>
      <c r="R291" s="367">
        <v>-372862.02926882834</v>
      </c>
      <c r="S291" s="384">
        <v>285.99999999999972</v>
      </c>
      <c r="T291" s="363">
        <v>9862.0689655172373</v>
      </c>
      <c r="U291" s="363">
        <v>1881.0596683723691</v>
      </c>
      <c r="V291" s="369">
        <v>285.99999999999989</v>
      </c>
      <c r="W291" s="363">
        <v>476666.66666666855</v>
      </c>
      <c r="X291" s="363">
        <v>14235.285629618515</v>
      </c>
      <c r="Y291" s="369">
        <v>286.00000000000114</v>
      </c>
      <c r="Z291" s="367"/>
      <c r="AA291" s="367"/>
      <c r="AB291" s="367"/>
      <c r="AC291" s="367"/>
      <c r="AD291" s="367"/>
      <c r="AE291" s="367"/>
      <c r="AF291" s="367"/>
      <c r="AG291" s="367"/>
      <c r="AH291" s="367"/>
      <c r="AI291" s="367"/>
      <c r="AJ291" s="367"/>
      <c r="AK291" s="367"/>
      <c r="AL291" s="367"/>
      <c r="AM291" s="367"/>
      <c r="AN291" s="367"/>
      <c r="AO291" s="367"/>
      <c r="AP291" s="367"/>
      <c r="AQ291" s="367"/>
      <c r="AR291" s="367"/>
      <c r="AS291" s="367"/>
      <c r="AT291" s="367"/>
    </row>
    <row r="292" spans="2:46" ht="15" customHeight="1">
      <c r="B292" s="26">
        <v>47.833333333333194</v>
      </c>
      <c r="C292" s="373">
        <v>42.036206940213731</v>
      </c>
      <c r="D292" s="363">
        <v>286.99999999999915</v>
      </c>
      <c r="E292" s="365">
        <v>13348.837209302385</v>
      </c>
      <c r="F292" s="367">
        <v>-10460.44849211558</v>
      </c>
      <c r="G292" s="367">
        <v>287.00000000000125</v>
      </c>
      <c r="H292" s="368">
        <v>71750</v>
      </c>
      <c r="I292" s="367">
        <v>-130395.33512056441</v>
      </c>
      <c r="J292" s="384">
        <v>287</v>
      </c>
      <c r="K292" s="363">
        <v>17393.93939393933</v>
      </c>
      <c r="L292" s="367">
        <v>4225.4476963295401</v>
      </c>
      <c r="M292" s="369">
        <v>286.99999999999898</v>
      </c>
      <c r="N292" s="363">
        <v>19793.103448275855</v>
      </c>
      <c r="O292" s="367">
        <v>-762201.30384594039</v>
      </c>
      <c r="P292" s="384">
        <v>286.99999999999994</v>
      </c>
      <c r="Q292" s="363">
        <v>20499.999999999978</v>
      </c>
      <c r="R292" s="367">
        <v>-375519.79262139089</v>
      </c>
      <c r="S292" s="384">
        <v>286.99999999999972</v>
      </c>
      <c r="T292" s="363">
        <v>9896.5517241379275</v>
      </c>
      <c r="U292" s="363">
        <v>1852.4231099028068</v>
      </c>
      <c r="V292" s="369">
        <v>286.99999999999994</v>
      </c>
      <c r="W292" s="363">
        <v>478333.33333333523</v>
      </c>
      <c r="X292" s="363">
        <v>14283.749889929584</v>
      </c>
      <c r="Y292" s="369">
        <v>287.00000000000114</v>
      </c>
      <c r="Z292" s="367"/>
      <c r="AA292" s="367"/>
      <c r="AB292" s="367"/>
      <c r="AC292" s="367"/>
      <c r="AD292" s="367"/>
      <c r="AE292" s="367"/>
      <c r="AF292" s="367"/>
      <c r="AG292" s="367"/>
      <c r="AH292" s="367"/>
      <c r="AI292" s="367"/>
      <c r="AJ292" s="367"/>
      <c r="AK292" s="367"/>
      <c r="AL292" s="367"/>
      <c r="AM292" s="367"/>
      <c r="AN292" s="367"/>
      <c r="AO292" s="367"/>
      <c r="AP292" s="367"/>
      <c r="AQ292" s="367"/>
      <c r="AR292" s="367"/>
      <c r="AS292" s="367"/>
      <c r="AT292" s="367"/>
    </row>
    <row r="293" spans="2:46" ht="15" customHeight="1">
      <c r="B293" s="26">
        <v>47.999999999999858</v>
      </c>
      <c r="C293" s="373">
        <v>42.182456027332996</v>
      </c>
      <c r="D293" s="363">
        <v>287.99999999999915</v>
      </c>
      <c r="E293" s="365">
        <v>13395.348837209362</v>
      </c>
      <c r="F293" s="367">
        <v>-10542.437341053032</v>
      </c>
      <c r="G293" s="367">
        <v>288.00000000000131</v>
      </c>
      <c r="H293" s="368">
        <v>72000</v>
      </c>
      <c r="I293" s="367">
        <v>-131385.82522623765</v>
      </c>
      <c r="J293" s="384">
        <v>288</v>
      </c>
      <c r="K293" s="363">
        <v>17454.54545454539</v>
      </c>
      <c r="L293" s="367">
        <v>4205.3107517104145</v>
      </c>
      <c r="M293" s="369">
        <v>287.99999999999898</v>
      </c>
      <c r="N293" s="363">
        <v>19862.068965517235</v>
      </c>
      <c r="O293" s="367">
        <v>-767540.94203961664</v>
      </c>
      <c r="P293" s="384">
        <v>287.99999999999994</v>
      </c>
      <c r="Q293" s="363">
        <v>20571.428571428551</v>
      </c>
      <c r="R293" s="367">
        <v>-378186.99186220102</v>
      </c>
      <c r="S293" s="384">
        <v>287.99999999999972</v>
      </c>
      <c r="T293" s="363">
        <v>9931.0344827586177</v>
      </c>
      <c r="U293" s="363">
        <v>1823.5411598640669</v>
      </c>
      <c r="V293" s="369">
        <v>287.99999999999994</v>
      </c>
      <c r="W293" s="363">
        <v>480000.00000000192</v>
      </c>
      <c r="X293" s="363">
        <v>14332.20502504437</v>
      </c>
      <c r="Y293" s="369">
        <v>288.00000000000114</v>
      </c>
      <c r="Z293" s="367"/>
      <c r="AA293" s="367"/>
      <c r="AB293" s="367"/>
      <c r="AC293" s="367"/>
      <c r="AD293" s="367"/>
      <c r="AE293" s="367"/>
      <c r="AF293" s="367"/>
      <c r="AG293" s="367"/>
      <c r="AH293" s="367"/>
      <c r="AI293" s="367"/>
      <c r="AJ293" s="367"/>
      <c r="AK293" s="367"/>
      <c r="AL293" s="367"/>
      <c r="AM293" s="367"/>
      <c r="AN293" s="367"/>
      <c r="AO293" s="367"/>
      <c r="AP293" s="367"/>
      <c r="AQ293" s="367"/>
      <c r="AR293" s="367"/>
      <c r="AS293" s="367"/>
      <c r="AT293" s="367"/>
    </row>
    <row r="294" spans="2:46" ht="15" customHeight="1">
      <c r="B294" s="26">
        <v>48.166666666666522</v>
      </c>
      <c r="C294" s="373">
        <v>42.328703596862809</v>
      </c>
      <c r="D294" s="363">
        <v>288.99999999999915</v>
      </c>
      <c r="E294" s="365">
        <v>13441.860465116339</v>
      </c>
      <c r="F294" s="367">
        <v>-10624.742448971143</v>
      </c>
      <c r="G294" s="367">
        <v>289.00000000000131</v>
      </c>
      <c r="H294" s="368">
        <v>72250</v>
      </c>
      <c r="I294" s="367">
        <v>-132380.03860245887</v>
      </c>
      <c r="J294" s="384">
        <v>289</v>
      </c>
      <c r="K294" s="363">
        <v>17515.15151515145</v>
      </c>
      <c r="L294" s="367">
        <v>4184.9317254323141</v>
      </c>
      <c r="M294" s="369">
        <v>288.99999999999898</v>
      </c>
      <c r="N294" s="363">
        <v>19931.034482758616</v>
      </c>
      <c r="O294" s="367">
        <v>-772899.21832024935</v>
      </c>
      <c r="P294" s="384">
        <v>288.99999999999994</v>
      </c>
      <c r="Q294" s="363">
        <v>20642.857142857123</v>
      </c>
      <c r="R294" s="367">
        <v>-380863.62699125853</v>
      </c>
      <c r="S294" s="384">
        <v>288.99999999999972</v>
      </c>
      <c r="T294" s="363">
        <v>9965.517241379308</v>
      </c>
      <c r="U294" s="363">
        <v>1794.4138182561489</v>
      </c>
      <c r="V294" s="369">
        <v>288.99999999999994</v>
      </c>
      <c r="W294" s="363">
        <v>481666.66666666861</v>
      </c>
      <c r="X294" s="363">
        <v>14380.651034962875</v>
      </c>
      <c r="Y294" s="369">
        <v>289.00000000000114</v>
      </c>
      <c r="Z294" s="367"/>
      <c r="AA294" s="367"/>
      <c r="AB294" s="367"/>
      <c r="AC294" s="367"/>
      <c r="AD294" s="367"/>
      <c r="AE294" s="367"/>
      <c r="AF294" s="367"/>
      <c r="AG294" s="367"/>
      <c r="AH294" s="367"/>
      <c r="AI294" s="367"/>
      <c r="AJ294" s="367"/>
      <c r="AK294" s="367"/>
      <c r="AL294" s="367"/>
      <c r="AM294" s="367"/>
      <c r="AN294" s="367"/>
      <c r="AO294" s="367"/>
      <c r="AP294" s="367"/>
      <c r="AQ294" s="367"/>
      <c r="AR294" s="367"/>
      <c r="AS294" s="367"/>
      <c r="AT294" s="367"/>
    </row>
    <row r="295" spans="2:46" ht="15" customHeight="1">
      <c r="B295" s="26">
        <v>48.333333333333186</v>
      </c>
      <c r="C295" s="373">
        <v>42.474949648803168</v>
      </c>
      <c r="D295" s="363">
        <v>289.99999999999915</v>
      </c>
      <c r="E295" s="365">
        <v>13488.372093023316</v>
      </c>
      <c r="F295" s="367">
        <v>-10707.363815869923</v>
      </c>
      <c r="G295" s="367">
        <v>290.00000000000131</v>
      </c>
      <c r="H295" s="368">
        <v>72500</v>
      </c>
      <c r="I295" s="367">
        <v>-133377.97524922807</v>
      </c>
      <c r="J295" s="384">
        <v>290</v>
      </c>
      <c r="K295" s="363">
        <v>17575.75757575751</v>
      </c>
      <c r="L295" s="367">
        <v>4164.3106174952436</v>
      </c>
      <c r="M295" s="369">
        <v>289.99999999999892</v>
      </c>
      <c r="N295" s="363">
        <v>19999.999999999996</v>
      </c>
      <c r="O295" s="367">
        <v>-778276.13268783875</v>
      </c>
      <c r="P295" s="384">
        <v>289.99999999999994</v>
      </c>
      <c r="Q295" s="363">
        <v>20714.285714285696</v>
      </c>
      <c r="R295" s="367">
        <v>-383549.69800856378</v>
      </c>
      <c r="S295" s="384">
        <v>289.99999999999977</v>
      </c>
      <c r="T295" s="363">
        <v>9999.9999999999982</v>
      </c>
      <c r="U295" s="363">
        <v>1765.041085079052</v>
      </c>
      <c r="V295" s="369">
        <v>289.99999999999994</v>
      </c>
      <c r="W295" s="363">
        <v>483333.33333333529</v>
      </c>
      <c r="X295" s="363">
        <v>14429.087919685096</v>
      </c>
      <c r="Y295" s="369">
        <v>290.00000000000114</v>
      </c>
      <c r="Z295" s="367"/>
      <c r="AA295" s="367"/>
      <c r="AB295" s="367"/>
      <c r="AC295" s="367"/>
      <c r="AD295" s="367"/>
      <c r="AE295" s="367"/>
      <c r="AF295" s="367"/>
      <c r="AG295" s="367"/>
      <c r="AH295" s="367"/>
      <c r="AI295" s="367"/>
      <c r="AJ295" s="367"/>
      <c r="AK295" s="367"/>
      <c r="AL295" s="367"/>
      <c r="AM295" s="367"/>
      <c r="AN295" s="367"/>
      <c r="AO295" s="367"/>
      <c r="AP295" s="367"/>
      <c r="AQ295" s="367"/>
      <c r="AR295" s="367"/>
      <c r="AS295" s="367"/>
      <c r="AT295" s="367"/>
    </row>
    <row r="296" spans="2:46" ht="15" customHeight="1">
      <c r="B296" s="26">
        <v>48.499999999999851</v>
      </c>
      <c r="C296" s="373">
        <v>42.62119418315406</v>
      </c>
      <c r="D296" s="363">
        <v>290.99999999999909</v>
      </c>
      <c r="E296" s="365">
        <v>13534.883720930293</v>
      </c>
      <c r="F296" s="367">
        <v>-10790.301441749369</v>
      </c>
      <c r="G296" s="367">
        <v>291.00000000000131</v>
      </c>
      <c r="H296" s="368">
        <v>72750</v>
      </c>
      <c r="I296" s="367">
        <v>-134379.63516654528</v>
      </c>
      <c r="J296" s="384">
        <v>291</v>
      </c>
      <c r="K296" s="363">
        <v>17636.363636363571</v>
      </c>
      <c r="L296" s="367">
        <v>4143.4474278991984</v>
      </c>
      <c r="M296" s="369">
        <v>290.99999999999892</v>
      </c>
      <c r="N296" s="363">
        <v>20068.965517241377</v>
      </c>
      <c r="O296" s="367">
        <v>-783671.68514238473</v>
      </c>
      <c r="P296" s="384">
        <v>291</v>
      </c>
      <c r="Q296" s="363">
        <v>20785.714285714268</v>
      </c>
      <c r="R296" s="367">
        <v>-386245.20491411624</v>
      </c>
      <c r="S296" s="384">
        <v>290.99999999999977</v>
      </c>
      <c r="T296" s="363">
        <v>10034.482758620688</v>
      </c>
      <c r="U296" s="363">
        <v>1735.4229603327742</v>
      </c>
      <c r="V296" s="369">
        <v>291</v>
      </c>
      <c r="W296" s="363">
        <v>485000.00000000198</v>
      </c>
      <c r="X296" s="363">
        <v>14477.515679211034</v>
      </c>
      <c r="Y296" s="369">
        <v>291.00000000000114</v>
      </c>
      <c r="Z296" s="367"/>
      <c r="AA296" s="367"/>
      <c r="AB296" s="367"/>
      <c r="AC296" s="367"/>
      <c r="AD296" s="367"/>
      <c r="AE296" s="367"/>
      <c r="AF296" s="367"/>
      <c r="AG296" s="367"/>
      <c r="AH296" s="367"/>
      <c r="AI296" s="367"/>
      <c r="AJ296" s="367"/>
      <c r="AK296" s="367"/>
      <c r="AL296" s="367"/>
      <c r="AM296" s="367"/>
      <c r="AN296" s="367"/>
      <c r="AO296" s="367"/>
      <c r="AP296" s="367"/>
      <c r="AQ296" s="367"/>
      <c r="AR296" s="367"/>
      <c r="AS296" s="367"/>
      <c r="AT296" s="367"/>
    </row>
    <row r="297" spans="2:46" ht="15" customHeight="1">
      <c r="B297" s="26">
        <v>48.666666666666515</v>
      </c>
      <c r="C297" s="373">
        <v>42.767437199915506</v>
      </c>
      <c r="D297" s="363">
        <v>291.99999999999909</v>
      </c>
      <c r="E297" s="365">
        <v>13581.39534883727</v>
      </c>
      <c r="F297" s="367">
        <v>-10873.555326609476</v>
      </c>
      <c r="G297" s="367">
        <v>292.00000000000131</v>
      </c>
      <c r="H297" s="368">
        <v>73000</v>
      </c>
      <c r="I297" s="367">
        <v>-135385.01835441048</v>
      </c>
      <c r="J297" s="384">
        <v>292</v>
      </c>
      <c r="K297" s="363">
        <v>17696.969696969631</v>
      </c>
      <c r="L297" s="367">
        <v>4122.3421566441812</v>
      </c>
      <c r="M297" s="369">
        <v>291.99999999999892</v>
      </c>
      <c r="N297" s="363">
        <v>20137.931034482757</v>
      </c>
      <c r="O297" s="367">
        <v>-789085.87568388693</v>
      </c>
      <c r="P297" s="384">
        <v>292</v>
      </c>
      <c r="Q297" s="363">
        <v>20857.142857142841</v>
      </c>
      <c r="R297" s="367">
        <v>-388950.14770791616</v>
      </c>
      <c r="S297" s="384">
        <v>291.99999999999977</v>
      </c>
      <c r="T297" s="363">
        <v>10068.965517241379</v>
      </c>
      <c r="U297" s="363">
        <v>1705.5594440173195</v>
      </c>
      <c r="V297" s="369">
        <v>292</v>
      </c>
      <c r="W297" s="363">
        <v>486666.66666666867</v>
      </c>
      <c r="X297" s="363">
        <v>14525.934313540693</v>
      </c>
      <c r="Y297" s="369">
        <v>292.00000000000119</v>
      </c>
      <c r="Z297" s="367"/>
      <c r="AA297" s="367"/>
      <c r="AB297" s="367"/>
      <c r="AC297" s="367"/>
      <c r="AD297" s="367"/>
      <c r="AE297" s="367"/>
      <c r="AF297" s="367"/>
      <c r="AG297" s="367"/>
      <c r="AH297" s="367"/>
      <c r="AI297" s="367"/>
      <c r="AJ297" s="367"/>
      <c r="AK297" s="367"/>
      <c r="AL297" s="367"/>
      <c r="AM297" s="367"/>
      <c r="AN297" s="367"/>
      <c r="AO297" s="367"/>
      <c r="AP297" s="367"/>
      <c r="AQ297" s="367"/>
      <c r="AR297" s="367"/>
      <c r="AS297" s="367"/>
      <c r="AT297" s="367"/>
    </row>
    <row r="298" spans="2:46" ht="15" customHeight="1">
      <c r="B298" s="26">
        <v>48.833333333333179</v>
      </c>
      <c r="C298" s="373">
        <v>42.913678699087498</v>
      </c>
      <c r="D298" s="363">
        <v>292.99999999999909</v>
      </c>
      <c r="E298" s="365">
        <v>13627.906976744247</v>
      </c>
      <c r="F298" s="367">
        <v>-10957.125470450252</v>
      </c>
      <c r="G298" s="367">
        <v>293.00000000000131</v>
      </c>
      <c r="H298" s="368">
        <v>73250</v>
      </c>
      <c r="I298" s="367">
        <v>-136394.12481282369</v>
      </c>
      <c r="J298" s="384">
        <v>293</v>
      </c>
      <c r="K298" s="363">
        <v>17757.575757575691</v>
      </c>
      <c r="L298" s="367">
        <v>4100.9948037301911</v>
      </c>
      <c r="M298" s="369">
        <v>292.99999999999892</v>
      </c>
      <c r="N298" s="363">
        <v>20206.896551724138</v>
      </c>
      <c r="O298" s="367">
        <v>-794518.70431234583</v>
      </c>
      <c r="P298" s="384">
        <v>293</v>
      </c>
      <c r="Q298" s="363">
        <v>20928.571428571413</v>
      </c>
      <c r="R298" s="367">
        <v>-391664.52638996352</v>
      </c>
      <c r="S298" s="384">
        <v>292.99999999999977</v>
      </c>
      <c r="T298" s="363">
        <v>10103.448275862069</v>
      </c>
      <c r="U298" s="363">
        <v>1675.4505361326862</v>
      </c>
      <c r="V298" s="369">
        <v>293</v>
      </c>
      <c r="W298" s="363">
        <v>488333.33333333535</v>
      </c>
      <c r="X298" s="363">
        <v>14574.343822674062</v>
      </c>
      <c r="Y298" s="369">
        <v>293.00000000000119</v>
      </c>
      <c r="Z298" s="367"/>
      <c r="AA298" s="367"/>
      <c r="AB298" s="367"/>
      <c r="AC298" s="367"/>
      <c r="AD298" s="367"/>
      <c r="AE298" s="367"/>
      <c r="AF298" s="367"/>
      <c r="AG298" s="367"/>
      <c r="AH298" s="367"/>
      <c r="AI298" s="367"/>
      <c r="AJ298" s="367"/>
      <c r="AK298" s="367"/>
      <c r="AL298" s="367"/>
      <c r="AM298" s="367"/>
      <c r="AN298" s="367"/>
      <c r="AO298" s="367"/>
      <c r="AP298" s="367"/>
      <c r="AQ298" s="367"/>
      <c r="AR298" s="367"/>
      <c r="AS298" s="367"/>
      <c r="AT298" s="367"/>
    </row>
    <row r="299" spans="2:46" ht="15" customHeight="1">
      <c r="B299" s="26">
        <v>48.999999999999844</v>
      </c>
      <c r="C299" s="373">
        <v>43.059918680670037</v>
      </c>
      <c r="D299" s="363">
        <v>293.99999999999909</v>
      </c>
      <c r="E299" s="365">
        <v>13674.418604651224</v>
      </c>
      <c r="F299" s="367">
        <v>-11041.011873271691</v>
      </c>
      <c r="G299" s="367">
        <v>294.00000000000131</v>
      </c>
      <c r="H299" s="368">
        <v>73500</v>
      </c>
      <c r="I299" s="367">
        <v>-137406.95454178491</v>
      </c>
      <c r="J299" s="384">
        <v>294</v>
      </c>
      <c r="K299" s="363">
        <v>17818.181818181751</v>
      </c>
      <c r="L299" s="367">
        <v>4079.4053691572294</v>
      </c>
      <c r="M299" s="369">
        <v>293.99999999999892</v>
      </c>
      <c r="N299" s="363">
        <v>20275.862068965518</v>
      </c>
      <c r="O299" s="367">
        <v>-799970.17102776142</v>
      </c>
      <c r="P299" s="384">
        <v>294.00000000000006</v>
      </c>
      <c r="Q299" s="363">
        <v>20999.999999999985</v>
      </c>
      <c r="R299" s="367">
        <v>-394388.34096025856</v>
      </c>
      <c r="S299" s="384">
        <v>293.99999999999983</v>
      </c>
      <c r="T299" s="363">
        <v>10137.931034482759</v>
      </c>
      <c r="U299" s="363">
        <v>1645.0962366788722</v>
      </c>
      <c r="V299" s="369">
        <v>294.00000000000006</v>
      </c>
      <c r="W299" s="363">
        <v>490000.00000000204</v>
      </c>
      <c r="X299" s="363">
        <v>14622.744206611151</v>
      </c>
      <c r="Y299" s="369">
        <v>294.00000000000119</v>
      </c>
      <c r="Z299" s="367"/>
      <c r="AA299" s="367"/>
      <c r="AB299" s="367"/>
      <c r="AC299" s="367"/>
      <c r="AD299" s="367"/>
      <c r="AE299" s="367"/>
      <c r="AF299" s="367"/>
      <c r="AG299" s="367"/>
      <c r="AH299" s="367"/>
      <c r="AI299" s="367"/>
      <c r="AJ299" s="367"/>
      <c r="AK299" s="367"/>
      <c r="AL299" s="367"/>
      <c r="AM299" s="367"/>
      <c r="AN299" s="367"/>
      <c r="AO299" s="367"/>
      <c r="AP299" s="367"/>
      <c r="AQ299" s="367"/>
      <c r="AR299" s="367"/>
      <c r="AS299" s="367"/>
      <c r="AT299" s="367"/>
    </row>
    <row r="300" spans="2:46" ht="15" customHeight="1">
      <c r="B300" s="26">
        <v>49.166666666666508</v>
      </c>
      <c r="C300" s="373">
        <v>43.206157144663109</v>
      </c>
      <c r="D300" s="363">
        <v>294.99999999999903</v>
      </c>
      <c r="E300" s="365">
        <v>13720.930232558201</v>
      </c>
      <c r="F300" s="367">
        <v>-11125.214535073797</v>
      </c>
      <c r="G300" s="367">
        <v>295.00000000000131</v>
      </c>
      <c r="H300" s="368">
        <v>73750</v>
      </c>
      <c r="I300" s="367">
        <v>-138423.50754129412</v>
      </c>
      <c r="J300" s="384">
        <v>295</v>
      </c>
      <c r="K300" s="363">
        <v>17878.787878787811</v>
      </c>
      <c r="L300" s="367">
        <v>4057.5738529252953</v>
      </c>
      <c r="M300" s="369">
        <v>294.99999999999886</v>
      </c>
      <c r="N300" s="363">
        <v>20344.827586206899</v>
      </c>
      <c r="O300" s="367">
        <v>-805440.27583013335</v>
      </c>
      <c r="P300" s="384">
        <v>295.00000000000006</v>
      </c>
      <c r="Q300" s="363">
        <v>21071.428571428558</v>
      </c>
      <c r="R300" s="367">
        <v>-397121.59141880093</v>
      </c>
      <c r="S300" s="384">
        <v>294.99999999999983</v>
      </c>
      <c r="T300" s="363">
        <v>10172.413793103449</v>
      </c>
      <c r="U300" s="363">
        <v>1614.4965456558812</v>
      </c>
      <c r="V300" s="369">
        <v>295.00000000000006</v>
      </c>
      <c r="W300" s="363">
        <v>491666.66666666872</v>
      </c>
      <c r="X300" s="363">
        <v>14671.135465351957</v>
      </c>
      <c r="Y300" s="369">
        <v>295.00000000000119</v>
      </c>
      <c r="Z300" s="367"/>
      <c r="AA300" s="367"/>
      <c r="AB300" s="367"/>
      <c r="AC300" s="367"/>
      <c r="AD300" s="367"/>
      <c r="AE300" s="367"/>
      <c r="AF300" s="367"/>
      <c r="AG300" s="367"/>
      <c r="AH300" s="367"/>
      <c r="AI300" s="367"/>
      <c r="AJ300" s="367"/>
      <c r="AK300" s="367"/>
      <c r="AL300" s="367"/>
      <c r="AM300" s="367"/>
      <c r="AN300" s="367"/>
      <c r="AO300" s="367"/>
      <c r="AP300" s="367"/>
      <c r="AQ300" s="367"/>
      <c r="AR300" s="367"/>
      <c r="AS300" s="367"/>
      <c r="AT300" s="367"/>
    </row>
    <row r="301" spans="2:46" ht="15" customHeight="1">
      <c r="B301" s="26">
        <v>49.333333333333172</v>
      </c>
      <c r="C301" s="373">
        <v>43.352394091066742</v>
      </c>
      <c r="D301" s="363">
        <v>295.99999999999903</v>
      </c>
      <c r="E301" s="365">
        <v>13767.441860465178</v>
      </c>
      <c r="F301" s="367">
        <v>-11209.733455856565</v>
      </c>
      <c r="G301" s="367">
        <v>296.00000000000131</v>
      </c>
      <c r="H301" s="368">
        <v>74000</v>
      </c>
      <c r="I301" s="367">
        <v>-139443.78381135131</v>
      </c>
      <c r="J301" s="384">
        <v>296</v>
      </c>
      <c r="K301" s="363">
        <v>17939.393939393871</v>
      </c>
      <c r="L301" s="367">
        <v>4035.5002550343875</v>
      </c>
      <c r="M301" s="369">
        <v>295.99999999999886</v>
      </c>
      <c r="N301" s="363">
        <v>20413.793103448279</v>
      </c>
      <c r="O301" s="367">
        <v>-810929.01871946163</v>
      </c>
      <c r="P301" s="384">
        <v>296.00000000000006</v>
      </c>
      <c r="Q301" s="363">
        <v>21142.85714285713</v>
      </c>
      <c r="R301" s="367">
        <v>-399864.2777655907</v>
      </c>
      <c r="S301" s="384">
        <v>295.99999999999983</v>
      </c>
      <c r="T301" s="363">
        <v>10206.896551724139</v>
      </c>
      <c r="U301" s="363">
        <v>1583.6514630637114</v>
      </c>
      <c r="V301" s="369">
        <v>296.00000000000006</v>
      </c>
      <c r="W301" s="363">
        <v>493333.33333333541</v>
      </c>
      <c r="X301" s="363">
        <v>14719.51759889648</v>
      </c>
      <c r="Y301" s="369">
        <v>296.00000000000119</v>
      </c>
      <c r="Z301" s="367"/>
      <c r="AA301" s="367"/>
      <c r="AB301" s="367"/>
      <c r="AC301" s="367"/>
      <c r="AD301" s="367"/>
      <c r="AE301" s="367"/>
      <c r="AF301" s="367"/>
      <c r="AG301" s="367"/>
      <c r="AH301" s="367"/>
      <c r="AI301" s="367"/>
      <c r="AJ301" s="367"/>
      <c r="AK301" s="367"/>
      <c r="AL301" s="367"/>
      <c r="AM301" s="367"/>
      <c r="AN301" s="367"/>
      <c r="AO301" s="367"/>
      <c r="AP301" s="367"/>
      <c r="AQ301" s="367"/>
      <c r="AR301" s="367"/>
      <c r="AS301" s="367"/>
      <c r="AT301" s="367"/>
    </row>
    <row r="302" spans="2:46" ht="15" customHeight="1">
      <c r="B302" s="26">
        <v>49.499999999999837</v>
      </c>
      <c r="C302" s="373">
        <v>43.498629519880915</v>
      </c>
      <c r="D302" s="363">
        <v>296.99999999999903</v>
      </c>
      <c r="E302" s="365">
        <v>13813.953488372155</v>
      </c>
      <c r="F302" s="367">
        <v>-11294.568635620006</v>
      </c>
      <c r="G302" s="367">
        <v>297.00000000000136</v>
      </c>
      <c r="H302" s="368">
        <v>74250</v>
      </c>
      <c r="I302" s="367">
        <v>-140467.78335195652</v>
      </c>
      <c r="J302" s="384">
        <v>297</v>
      </c>
      <c r="K302" s="363">
        <v>17999.999999999931</v>
      </c>
      <c r="L302" s="367">
        <v>4013.1845754845067</v>
      </c>
      <c r="M302" s="369">
        <v>296.99999999999886</v>
      </c>
      <c r="N302" s="363">
        <v>20482.758620689659</v>
      </c>
      <c r="O302" s="367">
        <v>-816436.3996957466</v>
      </c>
      <c r="P302" s="384">
        <v>297.00000000000006</v>
      </c>
      <c r="Q302" s="363">
        <v>21214.285714285703</v>
      </c>
      <c r="R302" s="367">
        <v>-402616.40000062791</v>
      </c>
      <c r="S302" s="384">
        <v>296.99999999999983</v>
      </c>
      <c r="T302" s="363">
        <v>10241.37931034483</v>
      </c>
      <c r="U302" s="363">
        <v>1552.5609889023629</v>
      </c>
      <c r="V302" s="369">
        <v>297.00000000000006</v>
      </c>
      <c r="W302" s="363">
        <v>495000.0000000021</v>
      </c>
      <c r="X302" s="363">
        <v>14767.890607244723</v>
      </c>
      <c r="Y302" s="369">
        <v>297.00000000000125</v>
      </c>
      <c r="Z302" s="367"/>
      <c r="AA302" s="367"/>
      <c r="AB302" s="367"/>
      <c r="AC302" s="367"/>
      <c r="AD302" s="367"/>
      <c r="AE302" s="367"/>
      <c r="AF302" s="367"/>
      <c r="AG302" s="367"/>
      <c r="AH302" s="367"/>
      <c r="AI302" s="367"/>
      <c r="AJ302" s="367"/>
      <c r="AK302" s="367"/>
      <c r="AL302" s="367"/>
      <c r="AM302" s="367"/>
      <c r="AN302" s="367"/>
      <c r="AO302" s="367"/>
      <c r="AP302" s="367"/>
      <c r="AQ302" s="367"/>
      <c r="AR302" s="367"/>
      <c r="AS302" s="367"/>
      <c r="AT302" s="367"/>
    </row>
    <row r="303" spans="2:46" ht="15" customHeight="1">
      <c r="B303" s="26">
        <v>49.666666666666501</v>
      </c>
      <c r="C303" s="373">
        <v>43.644863431105627</v>
      </c>
      <c r="D303" s="363">
        <v>297.99999999999898</v>
      </c>
      <c r="E303" s="365">
        <v>13860.465116279132</v>
      </c>
      <c r="F303" s="367">
        <v>-11379.720074364106</v>
      </c>
      <c r="G303" s="367">
        <v>298.00000000000136</v>
      </c>
      <c r="H303" s="368">
        <v>74500</v>
      </c>
      <c r="I303" s="367">
        <v>-141495.50616310971</v>
      </c>
      <c r="J303" s="384">
        <v>298</v>
      </c>
      <c r="K303" s="363">
        <v>18060.606060605991</v>
      </c>
      <c r="L303" s="367">
        <v>3990.6268142756544</v>
      </c>
      <c r="M303" s="369">
        <v>297.99999999999886</v>
      </c>
      <c r="N303" s="363">
        <v>20551.72413793104</v>
      </c>
      <c r="O303" s="367">
        <v>-821962.41875898838</v>
      </c>
      <c r="P303" s="384">
        <v>298.00000000000011</v>
      </c>
      <c r="Q303" s="363">
        <v>21285.714285714275</v>
      </c>
      <c r="R303" s="367">
        <v>-405377.9581239128</v>
      </c>
      <c r="S303" s="384">
        <v>297.99999999999989</v>
      </c>
      <c r="T303" s="363">
        <v>10275.86206896552</v>
      </c>
      <c r="U303" s="363">
        <v>1521.2251231718335</v>
      </c>
      <c r="V303" s="369">
        <v>298.00000000000011</v>
      </c>
      <c r="W303" s="363">
        <v>496666.66666666878</v>
      </c>
      <c r="X303" s="363">
        <v>14816.254490396679</v>
      </c>
      <c r="Y303" s="369">
        <v>298.00000000000125</v>
      </c>
      <c r="Z303" s="367"/>
      <c r="AA303" s="367"/>
      <c r="AB303" s="367"/>
      <c r="AC303" s="367"/>
      <c r="AD303" s="367"/>
      <c r="AE303" s="367"/>
      <c r="AF303" s="367"/>
      <c r="AG303" s="367"/>
      <c r="AH303" s="367"/>
      <c r="AI303" s="367"/>
      <c r="AJ303" s="367"/>
      <c r="AK303" s="367"/>
      <c r="AL303" s="367"/>
      <c r="AM303" s="367"/>
      <c r="AN303" s="367"/>
      <c r="AO303" s="367"/>
      <c r="AP303" s="367"/>
      <c r="AQ303" s="367"/>
      <c r="AR303" s="367"/>
      <c r="AS303" s="367"/>
      <c r="AT303" s="367"/>
    </row>
    <row r="304" spans="2:46" ht="15" customHeight="1">
      <c r="B304" s="26">
        <v>49.833333333333165</v>
      </c>
      <c r="C304" s="373">
        <v>43.791095824740893</v>
      </c>
      <c r="D304" s="363">
        <v>298.99999999999898</v>
      </c>
      <c r="E304" s="365">
        <v>13906.976744186109</v>
      </c>
      <c r="F304" s="367">
        <v>-11465.187772088875</v>
      </c>
      <c r="G304" s="367">
        <v>299.00000000000136</v>
      </c>
      <c r="H304" s="368">
        <v>74750</v>
      </c>
      <c r="I304" s="367">
        <v>-142526.95224481091</v>
      </c>
      <c r="J304" s="384">
        <v>299</v>
      </c>
      <c r="K304" s="363">
        <v>18121.212121212051</v>
      </c>
      <c r="L304" s="367">
        <v>3967.8269714078288</v>
      </c>
      <c r="M304" s="369">
        <v>298.99999999999886</v>
      </c>
      <c r="N304" s="363">
        <v>20620.68965517242</v>
      </c>
      <c r="O304" s="367">
        <v>-827507.07590918639</v>
      </c>
      <c r="P304" s="384">
        <v>299.00000000000011</v>
      </c>
      <c r="Q304" s="363">
        <v>21357.142857142848</v>
      </c>
      <c r="R304" s="367">
        <v>-408148.95213544497</v>
      </c>
      <c r="S304" s="384">
        <v>298.99999999999989</v>
      </c>
      <c r="T304" s="363">
        <v>10310.34482758621</v>
      </c>
      <c r="U304" s="363">
        <v>1489.6438658721274</v>
      </c>
      <c r="V304" s="369">
        <v>299.00000000000011</v>
      </c>
      <c r="W304" s="363">
        <v>498333.33333333547</v>
      </c>
      <c r="X304" s="363">
        <v>14864.609248352352</v>
      </c>
      <c r="Y304" s="369">
        <v>299.00000000000125</v>
      </c>
      <c r="Z304" s="367"/>
      <c r="AA304" s="367"/>
      <c r="AB304" s="367"/>
      <c r="AC304" s="367"/>
      <c r="AD304" s="367"/>
      <c r="AE304" s="367"/>
      <c r="AF304" s="367"/>
      <c r="AG304" s="367"/>
      <c r="AH304" s="367"/>
      <c r="AI304" s="367"/>
      <c r="AJ304" s="367"/>
      <c r="AK304" s="367"/>
      <c r="AL304" s="367"/>
      <c r="AM304" s="367"/>
      <c r="AN304" s="367"/>
      <c r="AO304" s="367"/>
      <c r="AP304" s="367"/>
      <c r="AQ304" s="367"/>
      <c r="AR304" s="367"/>
      <c r="AS304" s="367"/>
      <c r="AT304" s="367"/>
    </row>
    <row r="305" spans="2:46" ht="15" customHeight="1">
      <c r="B305" s="26">
        <v>49.999999999999829</v>
      </c>
      <c r="C305" s="373">
        <v>43.937326700786699</v>
      </c>
      <c r="D305" s="363">
        <v>299.99999999999898</v>
      </c>
      <c r="E305" s="365">
        <v>13953.488372093087</v>
      </c>
      <c r="F305" s="367">
        <v>-11550.971728794304</v>
      </c>
      <c r="G305" s="367">
        <v>300.00000000000136</v>
      </c>
      <c r="H305" s="368">
        <v>75000</v>
      </c>
      <c r="I305" s="367">
        <v>-143562.12159706009</v>
      </c>
      <c r="J305" s="384">
        <v>300</v>
      </c>
      <c r="K305" s="363">
        <v>18181.818181818111</v>
      </c>
      <c r="L305" s="367">
        <v>3944.7850468810311</v>
      </c>
      <c r="M305" s="369">
        <v>299.99999999999886</v>
      </c>
      <c r="N305" s="363">
        <v>20689.655172413801</v>
      </c>
      <c r="O305" s="367">
        <v>-833070.37114634062</v>
      </c>
      <c r="P305" s="384">
        <v>300.00000000000011</v>
      </c>
      <c r="Q305" s="363">
        <v>21428.57142857142</v>
      </c>
      <c r="R305" s="367">
        <v>-410929.38203522458</v>
      </c>
      <c r="S305" s="384">
        <v>299.99999999999989</v>
      </c>
      <c r="T305" s="363">
        <v>10344.8275862069</v>
      </c>
      <c r="U305" s="363">
        <v>1457.8172170032424</v>
      </c>
      <c r="V305" s="369">
        <v>300.00000000000011</v>
      </c>
      <c r="W305" s="363">
        <v>500000.00000000215</v>
      </c>
      <c r="X305" s="363">
        <v>14912.954881111742</v>
      </c>
      <c r="Y305" s="369">
        <v>300.00000000000125</v>
      </c>
      <c r="Z305" s="367"/>
      <c r="AA305" s="367"/>
      <c r="AB305" s="367"/>
      <c r="AC305" s="367"/>
      <c r="AD305" s="367"/>
      <c r="AE305" s="367"/>
      <c r="AF305" s="367"/>
      <c r="AG305" s="367"/>
      <c r="AH305" s="367"/>
      <c r="AI305" s="367"/>
      <c r="AJ305" s="367"/>
      <c r="AK305" s="367"/>
      <c r="AL305" s="367"/>
      <c r="AM305" s="367"/>
      <c r="AN305" s="367"/>
      <c r="AO305" s="367"/>
      <c r="AP305" s="367"/>
      <c r="AQ305" s="367"/>
      <c r="AR305" s="367"/>
      <c r="AS305" s="367"/>
      <c r="AT305" s="367"/>
    </row>
    <row r="306" spans="2:46" ht="15" customHeight="1">
      <c r="B306" s="26">
        <v>50.166666666666494</v>
      </c>
      <c r="C306" s="373">
        <v>44.083556059243051</v>
      </c>
      <c r="D306" s="363">
        <v>300.99999999999898</v>
      </c>
      <c r="E306" s="365">
        <v>14000.000000000064</v>
      </c>
      <c r="F306" s="367">
        <v>-11637.0719444804</v>
      </c>
      <c r="G306" s="367">
        <v>301.00000000000136</v>
      </c>
      <c r="H306" s="368">
        <v>75250</v>
      </c>
      <c r="I306" s="367">
        <v>-144601.01421985729</v>
      </c>
      <c r="J306" s="384">
        <v>301</v>
      </c>
      <c r="K306" s="363">
        <v>18242.424242424171</v>
      </c>
      <c r="L306" s="367">
        <v>3921.501040695262</v>
      </c>
      <c r="M306" s="369">
        <v>300.99999999999881</v>
      </c>
      <c r="N306" s="363">
        <v>20758.620689655181</v>
      </c>
      <c r="O306" s="367">
        <v>-838652.30447045201</v>
      </c>
      <c r="P306" s="384">
        <v>301.00000000000017</v>
      </c>
      <c r="Q306" s="363">
        <v>21499.999999999993</v>
      </c>
      <c r="R306" s="367">
        <v>-413719.2478232517</v>
      </c>
      <c r="S306" s="384">
        <v>300.99999999999989</v>
      </c>
      <c r="T306" s="363">
        <v>10379.310344827591</v>
      </c>
      <c r="U306" s="363">
        <v>1425.7451765651767</v>
      </c>
      <c r="V306" s="369">
        <v>301.00000000000017</v>
      </c>
      <c r="W306" s="363">
        <v>501666.66666666884</v>
      </c>
      <c r="X306" s="363">
        <v>14961.29138867485</v>
      </c>
      <c r="Y306" s="369">
        <v>301.00000000000125</v>
      </c>
      <c r="Z306" s="367"/>
      <c r="AA306" s="367"/>
      <c r="AB306" s="367"/>
      <c r="AC306" s="367"/>
      <c r="AD306" s="367"/>
      <c r="AE306" s="367"/>
      <c r="AF306" s="367"/>
      <c r="AG306" s="367"/>
      <c r="AH306" s="367"/>
      <c r="AI306" s="367"/>
      <c r="AJ306" s="367"/>
      <c r="AK306" s="367"/>
      <c r="AL306" s="367"/>
      <c r="AM306" s="367"/>
      <c r="AN306" s="367"/>
      <c r="AO306" s="367"/>
      <c r="AP306" s="367"/>
      <c r="AQ306" s="367"/>
      <c r="AR306" s="367"/>
      <c r="AS306" s="367"/>
      <c r="AT306" s="367"/>
    </row>
    <row r="307" spans="2:46" ht="15" customHeight="1">
      <c r="B307" s="26">
        <v>50.333333333333158</v>
      </c>
      <c r="C307" s="373">
        <v>44.229783900109943</v>
      </c>
      <c r="D307" s="363">
        <v>301.99999999999892</v>
      </c>
      <c r="E307" s="365">
        <v>14046.511627907041</v>
      </c>
      <c r="F307" s="367">
        <v>-11723.488419147163</v>
      </c>
      <c r="G307" s="367">
        <v>302.00000000000136</v>
      </c>
      <c r="H307" s="368">
        <v>75500</v>
      </c>
      <c r="I307" s="367">
        <v>-145643.63011320247</v>
      </c>
      <c r="J307" s="384">
        <v>302</v>
      </c>
      <c r="K307" s="363">
        <v>18303.030303030231</v>
      </c>
      <c r="L307" s="367">
        <v>3897.9749528505185</v>
      </c>
      <c r="M307" s="369">
        <v>301.99999999999881</v>
      </c>
      <c r="N307" s="363">
        <v>20827.586206896562</v>
      </c>
      <c r="O307" s="367">
        <v>-844252.87588151963</v>
      </c>
      <c r="P307" s="384">
        <v>302.00000000000017</v>
      </c>
      <c r="Q307" s="363">
        <v>21571.428571428565</v>
      </c>
      <c r="R307" s="367">
        <v>-416518.54949952639</v>
      </c>
      <c r="S307" s="384">
        <v>301.99999999999994</v>
      </c>
      <c r="T307" s="363">
        <v>10413.793103448281</v>
      </c>
      <c r="U307" s="363">
        <v>1393.4277445579341</v>
      </c>
      <c r="V307" s="369">
        <v>302.00000000000017</v>
      </c>
      <c r="W307" s="363">
        <v>503333.33333333553</v>
      </c>
      <c r="X307" s="363">
        <v>15009.618771041676</v>
      </c>
      <c r="Y307" s="369">
        <v>302.00000000000131</v>
      </c>
      <c r="Z307" s="367"/>
      <c r="AA307" s="367"/>
      <c r="AB307" s="367"/>
      <c r="AC307" s="367"/>
      <c r="AD307" s="367"/>
      <c r="AE307" s="367"/>
      <c r="AF307" s="367"/>
      <c r="AG307" s="367"/>
      <c r="AH307" s="367"/>
      <c r="AI307" s="367"/>
      <c r="AJ307" s="367"/>
      <c r="AK307" s="367"/>
      <c r="AL307" s="367"/>
      <c r="AM307" s="367"/>
      <c r="AN307" s="367"/>
      <c r="AO307" s="367"/>
      <c r="AP307" s="367"/>
      <c r="AQ307" s="367"/>
      <c r="AR307" s="367"/>
      <c r="AS307" s="367"/>
      <c r="AT307" s="367"/>
    </row>
    <row r="308" spans="2:46" ht="15" customHeight="1">
      <c r="B308" s="26">
        <v>50.499999999999822</v>
      </c>
      <c r="C308" s="373">
        <v>44.376010223387389</v>
      </c>
      <c r="D308" s="363">
        <v>302.99999999999892</v>
      </c>
      <c r="E308" s="365">
        <v>14093.023255814018</v>
      </c>
      <c r="F308" s="367">
        <v>-11810.221152794587</v>
      </c>
      <c r="G308" s="367">
        <v>303.00000000000136</v>
      </c>
      <c r="H308" s="368">
        <v>75750</v>
      </c>
      <c r="I308" s="367">
        <v>-146689.96927709566</v>
      </c>
      <c r="J308" s="384">
        <v>303</v>
      </c>
      <c r="K308" s="363">
        <v>18363.636363636291</v>
      </c>
      <c r="L308" s="367">
        <v>3874.2067833468027</v>
      </c>
      <c r="M308" s="369">
        <v>302.99999999999881</v>
      </c>
      <c r="N308" s="363">
        <v>20896.551724137942</v>
      </c>
      <c r="O308" s="367">
        <v>-849872.08537954371</v>
      </c>
      <c r="P308" s="384">
        <v>303.00000000000017</v>
      </c>
      <c r="Q308" s="363">
        <v>21642.857142857138</v>
      </c>
      <c r="R308" s="367">
        <v>-419327.28706404852</v>
      </c>
      <c r="S308" s="384">
        <v>302.99999999999994</v>
      </c>
      <c r="T308" s="363">
        <v>10448.275862068971</v>
      </c>
      <c r="U308" s="363">
        <v>1360.8649209815128</v>
      </c>
      <c r="V308" s="369">
        <v>303.00000000000017</v>
      </c>
      <c r="W308" s="363">
        <v>505000.00000000221</v>
      </c>
      <c r="X308" s="363">
        <v>15057.937028212218</v>
      </c>
      <c r="Y308" s="369">
        <v>303.00000000000131</v>
      </c>
      <c r="Z308" s="367"/>
      <c r="AA308" s="367"/>
      <c r="AB308" s="367"/>
      <c r="AC308" s="367"/>
      <c r="AD308" s="367"/>
      <c r="AE308" s="367"/>
      <c r="AF308" s="367"/>
      <c r="AG308" s="367"/>
      <c r="AH308" s="367"/>
      <c r="AI308" s="367"/>
      <c r="AJ308" s="367"/>
      <c r="AK308" s="367"/>
      <c r="AL308" s="367"/>
      <c r="AM308" s="367"/>
      <c r="AN308" s="367"/>
      <c r="AO308" s="367"/>
      <c r="AP308" s="367"/>
      <c r="AQ308" s="367"/>
      <c r="AR308" s="367"/>
      <c r="AS308" s="367"/>
      <c r="AT308" s="367"/>
    </row>
    <row r="309" spans="2:46" ht="15" customHeight="1">
      <c r="B309" s="26">
        <v>50.666666666666487</v>
      </c>
      <c r="C309" s="373">
        <v>44.522235029075382</v>
      </c>
      <c r="D309" s="363">
        <v>303.99999999999892</v>
      </c>
      <c r="E309" s="365">
        <v>14139.534883720995</v>
      </c>
      <c r="F309" s="367">
        <v>-11897.270145422679</v>
      </c>
      <c r="G309" s="367">
        <v>304.00000000000136</v>
      </c>
      <c r="H309" s="368">
        <v>76000</v>
      </c>
      <c r="I309" s="367">
        <v>-147740.03171153684</v>
      </c>
      <c r="J309" s="384">
        <v>304</v>
      </c>
      <c r="K309" s="363">
        <v>18424.242424242351</v>
      </c>
      <c r="L309" s="367">
        <v>3850.1965321841149</v>
      </c>
      <c r="M309" s="369">
        <v>303.99999999999881</v>
      </c>
      <c r="N309" s="363">
        <v>20965.517241379323</v>
      </c>
      <c r="O309" s="367">
        <v>-855509.93296452414</v>
      </c>
      <c r="P309" s="384">
        <v>304.00000000000017</v>
      </c>
      <c r="Q309" s="363">
        <v>21714.28571428571</v>
      </c>
      <c r="R309" s="367">
        <v>-422145.46051681798</v>
      </c>
      <c r="S309" s="384">
        <v>303.99999999999994</v>
      </c>
      <c r="T309" s="363">
        <v>10482.758620689661</v>
      </c>
      <c r="U309" s="363">
        <v>1328.0567058359125</v>
      </c>
      <c r="V309" s="369">
        <v>304.00000000000017</v>
      </c>
      <c r="W309" s="363">
        <v>506666.6666666689</v>
      </c>
      <c r="X309" s="363">
        <v>15106.246160186476</v>
      </c>
      <c r="Y309" s="369">
        <v>304.00000000000131</v>
      </c>
      <c r="Z309" s="367"/>
      <c r="AA309" s="367"/>
      <c r="AB309" s="367"/>
      <c r="AC309" s="367"/>
      <c r="AD309" s="367"/>
      <c r="AE309" s="367"/>
      <c r="AF309" s="367"/>
      <c r="AG309" s="367"/>
      <c r="AH309" s="367"/>
      <c r="AI309" s="367"/>
      <c r="AJ309" s="367"/>
      <c r="AK309" s="367"/>
      <c r="AL309" s="367"/>
      <c r="AM309" s="367"/>
      <c r="AN309" s="367"/>
      <c r="AO309" s="367"/>
      <c r="AP309" s="367"/>
      <c r="AQ309" s="367"/>
      <c r="AR309" s="367"/>
      <c r="AS309" s="367"/>
      <c r="AT309" s="367"/>
    </row>
    <row r="310" spans="2:46" ht="15" customHeight="1">
      <c r="B310" s="26">
        <v>50.833333333333151</v>
      </c>
      <c r="C310" s="373">
        <v>44.668458317173922</v>
      </c>
      <c r="D310" s="363">
        <v>304.99999999999892</v>
      </c>
      <c r="E310" s="365">
        <v>14186.046511627972</v>
      </c>
      <c r="F310" s="367">
        <v>-11984.635397031441</v>
      </c>
      <c r="G310" s="367">
        <v>305.00000000000142</v>
      </c>
      <c r="H310" s="368">
        <v>76250</v>
      </c>
      <c r="I310" s="367">
        <v>-148793.81741652603</v>
      </c>
      <c r="J310" s="384">
        <v>305</v>
      </c>
      <c r="K310" s="363">
        <v>18484.848484848411</v>
      </c>
      <c r="L310" s="367">
        <v>3825.9441993624537</v>
      </c>
      <c r="M310" s="369">
        <v>304.99999999999881</v>
      </c>
      <c r="N310" s="363">
        <v>21034.482758620703</v>
      </c>
      <c r="O310" s="367">
        <v>-861166.41863646149</v>
      </c>
      <c r="P310" s="384">
        <v>305.00000000000023</v>
      </c>
      <c r="Q310" s="363">
        <v>21785.714285714283</v>
      </c>
      <c r="R310" s="367">
        <v>-424973.0698578349</v>
      </c>
      <c r="S310" s="384">
        <v>304.99999999999994</v>
      </c>
      <c r="T310" s="363">
        <v>10517.241379310351</v>
      </c>
      <c r="U310" s="363">
        <v>1295.0030991211318</v>
      </c>
      <c r="V310" s="369">
        <v>305.00000000000023</v>
      </c>
      <c r="W310" s="363">
        <v>508333.33333333558</v>
      </c>
      <c r="X310" s="363">
        <v>15154.546166964452</v>
      </c>
      <c r="Y310" s="369">
        <v>305.00000000000131</v>
      </c>
      <c r="Z310" s="367"/>
      <c r="AA310" s="367"/>
      <c r="AB310" s="367"/>
      <c r="AC310" s="367"/>
      <c r="AD310" s="367"/>
      <c r="AE310" s="367"/>
      <c r="AF310" s="367"/>
      <c r="AG310" s="367"/>
      <c r="AH310" s="367"/>
      <c r="AI310" s="367"/>
      <c r="AJ310" s="367"/>
      <c r="AK310" s="367"/>
      <c r="AL310" s="367"/>
      <c r="AM310" s="367"/>
      <c r="AN310" s="367"/>
      <c r="AO310" s="367"/>
      <c r="AP310" s="367"/>
      <c r="AQ310" s="367"/>
      <c r="AR310" s="367"/>
      <c r="AS310" s="367"/>
      <c r="AT310" s="367"/>
    </row>
    <row r="311" spans="2:46" ht="15" customHeight="1">
      <c r="B311" s="26">
        <v>50.999999999999815</v>
      </c>
      <c r="C311" s="373">
        <v>44.814680087682987</v>
      </c>
      <c r="D311" s="363">
        <v>305.99999999999886</v>
      </c>
      <c r="E311" s="365">
        <v>14232.558139534949</v>
      </c>
      <c r="F311" s="367">
        <v>-12072.316907620867</v>
      </c>
      <c r="G311" s="367">
        <v>306.00000000000142</v>
      </c>
      <c r="H311" s="368">
        <v>76500</v>
      </c>
      <c r="I311" s="367">
        <v>-149851.3263920632</v>
      </c>
      <c r="J311" s="384">
        <v>306</v>
      </c>
      <c r="K311" s="363">
        <v>18545.454545454471</v>
      </c>
      <c r="L311" s="367">
        <v>3801.4497848818205</v>
      </c>
      <c r="M311" s="369">
        <v>305.99999999999881</v>
      </c>
      <c r="N311" s="363">
        <v>21103.448275862083</v>
      </c>
      <c r="O311" s="367">
        <v>-866841.54239535518</v>
      </c>
      <c r="P311" s="384">
        <v>306.00000000000023</v>
      </c>
      <c r="Q311" s="363">
        <v>21857.142857142855</v>
      </c>
      <c r="R311" s="367">
        <v>-427810.11508709926</v>
      </c>
      <c r="S311" s="384">
        <v>305.99999999999994</v>
      </c>
      <c r="T311" s="363">
        <v>10551.724137931042</v>
      </c>
      <c r="U311" s="363">
        <v>1261.7041008371739</v>
      </c>
      <c r="V311" s="369">
        <v>306.00000000000023</v>
      </c>
      <c r="W311" s="363">
        <v>510000.00000000227</v>
      </c>
      <c r="X311" s="363">
        <v>15202.837048546142</v>
      </c>
      <c r="Y311" s="369">
        <v>306.00000000000131</v>
      </c>
      <c r="Z311" s="367"/>
      <c r="AA311" s="367"/>
      <c r="AB311" s="367"/>
      <c r="AC311" s="367"/>
      <c r="AD311" s="367"/>
      <c r="AE311" s="367"/>
      <c r="AF311" s="367"/>
      <c r="AG311" s="367"/>
      <c r="AH311" s="367"/>
      <c r="AI311" s="367"/>
      <c r="AJ311" s="367"/>
      <c r="AK311" s="367"/>
      <c r="AL311" s="367"/>
      <c r="AM311" s="367"/>
      <c r="AN311" s="367"/>
      <c r="AO311" s="367"/>
      <c r="AP311" s="367"/>
      <c r="AQ311" s="367"/>
      <c r="AR311" s="367"/>
      <c r="AS311" s="367"/>
      <c r="AT311" s="367"/>
    </row>
    <row r="312" spans="2:46" ht="15" customHeight="1">
      <c r="B312" s="26">
        <v>51.16666666666648</v>
      </c>
      <c r="C312" s="373">
        <v>44.96090034060262</v>
      </c>
      <c r="D312" s="363">
        <v>306.99999999999886</v>
      </c>
      <c r="E312" s="365">
        <v>14279.069767441926</v>
      </c>
      <c r="F312" s="367">
        <v>-12160.314677190952</v>
      </c>
      <c r="G312" s="367">
        <v>307.00000000000142</v>
      </c>
      <c r="H312" s="368">
        <v>76750</v>
      </c>
      <c r="I312" s="367">
        <v>-150912.55863814836</v>
      </c>
      <c r="J312" s="384">
        <v>307</v>
      </c>
      <c r="K312" s="363">
        <v>18606.060606060531</v>
      </c>
      <c r="L312" s="367">
        <v>3776.7132887422158</v>
      </c>
      <c r="M312" s="369">
        <v>306.99999999999875</v>
      </c>
      <c r="N312" s="363">
        <v>21172.413793103464</v>
      </c>
      <c r="O312" s="367">
        <v>-872535.30424120533</v>
      </c>
      <c r="P312" s="384">
        <v>307.00000000000023</v>
      </c>
      <c r="Q312" s="363">
        <v>21928.571428571428</v>
      </c>
      <c r="R312" s="367">
        <v>-430656.59620461124</v>
      </c>
      <c r="S312" s="384">
        <v>307</v>
      </c>
      <c r="T312" s="363">
        <v>10586.206896551732</v>
      </c>
      <c r="U312" s="363">
        <v>1228.1597109840372</v>
      </c>
      <c r="V312" s="369">
        <v>307.00000000000023</v>
      </c>
      <c r="W312" s="363">
        <v>511666.66666666896</v>
      </c>
      <c r="X312" s="363">
        <v>15251.118804931553</v>
      </c>
      <c r="Y312" s="369">
        <v>307.00000000000136</v>
      </c>
      <c r="Z312" s="367"/>
      <c r="AA312" s="367"/>
      <c r="AB312" s="367"/>
      <c r="AC312" s="367"/>
      <c r="AD312" s="367"/>
      <c r="AE312" s="367"/>
      <c r="AF312" s="367"/>
      <c r="AG312" s="367"/>
      <c r="AH312" s="367"/>
      <c r="AI312" s="367"/>
      <c r="AJ312" s="367"/>
      <c r="AK312" s="367"/>
      <c r="AL312" s="367"/>
      <c r="AM312" s="367"/>
      <c r="AN312" s="367"/>
      <c r="AO312" s="367"/>
      <c r="AP312" s="367"/>
      <c r="AQ312" s="367"/>
      <c r="AR312" s="367"/>
      <c r="AS312" s="367"/>
      <c r="AT312" s="367"/>
    </row>
    <row r="313" spans="2:46" ht="15" customHeight="1">
      <c r="B313" s="26">
        <v>51.333333333333144</v>
      </c>
      <c r="C313" s="373">
        <v>45.107119075932793</v>
      </c>
      <c r="D313" s="363">
        <v>307.99999999999886</v>
      </c>
      <c r="E313" s="365">
        <v>14325.581395348903</v>
      </c>
      <c r="F313" s="367">
        <v>-12248.628705741705</v>
      </c>
      <c r="G313" s="367">
        <v>308.00000000000142</v>
      </c>
      <c r="H313" s="368">
        <v>77000</v>
      </c>
      <c r="I313" s="367">
        <v>-151977.51415478156</v>
      </c>
      <c r="J313" s="384">
        <v>308</v>
      </c>
      <c r="K313" s="363">
        <v>18666.666666666591</v>
      </c>
      <c r="L313" s="367">
        <v>3751.7347109436369</v>
      </c>
      <c r="M313" s="369">
        <v>307.99999999999875</v>
      </c>
      <c r="N313" s="363">
        <v>21241.379310344844</v>
      </c>
      <c r="O313" s="367">
        <v>-878247.70417401206</v>
      </c>
      <c r="P313" s="384">
        <v>308.00000000000023</v>
      </c>
      <c r="Q313" s="363">
        <v>22000</v>
      </c>
      <c r="R313" s="367">
        <v>-433512.51321037067</v>
      </c>
      <c r="S313" s="384">
        <v>308</v>
      </c>
      <c r="T313" s="363">
        <v>10620.689655172422</v>
      </c>
      <c r="U313" s="363">
        <v>1194.3699295617221</v>
      </c>
      <c r="V313" s="369">
        <v>308.00000000000023</v>
      </c>
      <c r="W313" s="363">
        <v>513333.33333333564</v>
      </c>
      <c r="X313" s="363">
        <v>15299.391436120681</v>
      </c>
      <c r="Y313" s="369">
        <v>308.00000000000136</v>
      </c>
      <c r="Z313" s="367"/>
      <c r="AA313" s="367"/>
      <c r="AB313" s="367"/>
      <c r="AC313" s="367"/>
      <c r="AD313" s="367"/>
      <c r="AE313" s="367"/>
      <c r="AF313" s="367"/>
      <c r="AG313" s="367"/>
      <c r="AH313" s="367"/>
      <c r="AI313" s="367"/>
      <c r="AJ313" s="367"/>
      <c r="AK313" s="367"/>
      <c r="AL313" s="367"/>
      <c r="AM313" s="367"/>
      <c r="AN313" s="367"/>
      <c r="AO313" s="367"/>
      <c r="AP313" s="367"/>
      <c r="AQ313" s="367"/>
      <c r="AR313" s="367"/>
      <c r="AS313" s="367"/>
      <c r="AT313" s="367"/>
    </row>
    <row r="314" spans="2:46" ht="15" customHeight="1">
      <c r="B314" s="26">
        <v>51.499999999999808</v>
      </c>
      <c r="C314" s="373">
        <v>45.253336293673499</v>
      </c>
      <c r="D314" s="363">
        <v>308.99999999999881</v>
      </c>
      <c r="E314" s="365">
        <v>14372.09302325588</v>
      </c>
      <c r="F314" s="367">
        <v>-12337.258993273124</v>
      </c>
      <c r="G314" s="367">
        <v>309.00000000000142</v>
      </c>
      <c r="H314" s="368">
        <v>77250</v>
      </c>
      <c r="I314" s="367">
        <v>-153046.19294196271</v>
      </c>
      <c r="J314" s="384">
        <v>309</v>
      </c>
      <c r="K314" s="363">
        <v>18727.272727272652</v>
      </c>
      <c r="L314" s="367">
        <v>3726.5140514860855</v>
      </c>
      <c r="M314" s="369">
        <v>308.99999999999875</v>
      </c>
      <c r="N314" s="363">
        <v>21310.344827586225</v>
      </c>
      <c r="O314" s="367">
        <v>-883978.74219377537</v>
      </c>
      <c r="P314" s="384">
        <v>309.00000000000028</v>
      </c>
      <c r="Q314" s="363">
        <v>22071.428571428572</v>
      </c>
      <c r="R314" s="367">
        <v>-436377.86610437743</v>
      </c>
      <c r="S314" s="384">
        <v>309</v>
      </c>
      <c r="T314" s="363">
        <v>10655.172413793112</v>
      </c>
      <c r="U314" s="363">
        <v>1160.3347565702259</v>
      </c>
      <c r="V314" s="369">
        <v>309.00000000000028</v>
      </c>
      <c r="W314" s="363">
        <v>515000.00000000233</v>
      </c>
      <c r="X314" s="363">
        <v>15347.654942113524</v>
      </c>
      <c r="Y314" s="369">
        <v>309.00000000000136</v>
      </c>
      <c r="Z314" s="367"/>
      <c r="AA314" s="367"/>
      <c r="AB314" s="367"/>
      <c r="AC314" s="367"/>
      <c r="AD314" s="367"/>
      <c r="AE314" s="367"/>
      <c r="AF314" s="367"/>
      <c r="AG314" s="367"/>
      <c r="AH314" s="367"/>
      <c r="AI314" s="367"/>
      <c r="AJ314" s="367"/>
      <c r="AK314" s="367"/>
      <c r="AL314" s="367"/>
      <c r="AM314" s="367"/>
      <c r="AN314" s="367"/>
      <c r="AO314" s="367"/>
      <c r="AP314" s="367"/>
      <c r="AQ314" s="367"/>
      <c r="AR314" s="367"/>
      <c r="AS314" s="367"/>
      <c r="AT314" s="367"/>
    </row>
    <row r="315" spans="2:46" ht="15" customHeight="1">
      <c r="B315" s="26">
        <v>51.666666666666472</v>
      </c>
      <c r="C315" s="373">
        <v>45.399551993824765</v>
      </c>
      <c r="D315" s="363">
        <v>309.99999999999881</v>
      </c>
      <c r="E315" s="365">
        <v>14418.604651162857</v>
      </c>
      <c r="F315" s="367">
        <v>-12426.205539785207</v>
      </c>
      <c r="G315" s="367">
        <v>310.00000000000142</v>
      </c>
      <c r="H315" s="368">
        <v>77500</v>
      </c>
      <c r="I315" s="367">
        <v>-154118.59499969188</v>
      </c>
      <c r="J315" s="384">
        <v>310</v>
      </c>
      <c r="K315" s="363">
        <v>18787.878787878712</v>
      </c>
      <c r="L315" s="367">
        <v>3701.0513103695621</v>
      </c>
      <c r="M315" s="369">
        <v>309.99999999999875</v>
      </c>
      <c r="N315" s="363">
        <v>21379.310344827605</v>
      </c>
      <c r="O315" s="367">
        <v>-889728.41830049513</v>
      </c>
      <c r="P315" s="384">
        <v>310.00000000000028</v>
      </c>
      <c r="Q315" s="363">
        <v>22142.857142857145</v>
      </c>
      <c r="R315" s="367">
        <v>-439252.6548866317</v>
      </c>
      <c r="S315" s="384">
        <v>310</v>
      </c>
      <c r="T315" s="363">
        <v>10689.655172413803</v>
      </c>
      <c r="U315" s="363">
        <v>1126.0541920095529</v>
      </c>
      <c r="V315" s="369">
        <v>310.00000000000028</v>
      </c>
      <c r="W315" s="363">
        <v>516666.66666666901</v>
      </c>
      <c r="X315" s="363">
        <v>15395.909322910085</v>
      </c>
      <c r="Y315" s="369">
        <v>310.00000000000136</v>
      </c>
      <c r="Z315" s="367"/>
      <c r="AA315" s="367"/>
      <c r="AB315" s="367"/>
      <c r="AC315" s="367"/>
      <c r="AD315" s="367"/>
      <c r="AE315" s="367"/>
      <c r="AF315" s="367"/>
      <c r="AG315" s="367"/>
      <c r="AH315" s="367"/>
      <c r="AI315" s="367"/>
      <c r="AJ315" s="367"/>
      <c r="AK315" s="367"/>
      <c r="AL315" s="367"/>
      <c r="AM315" s="367"/>
      <c r="AN315" s="367"/>
      <c r="AO315" s="367"/>
      <c r="AP315" s="367"/>
      <c r="AQ315" s="367"/>
      <c r="AR315" s="367"/>
      <c r="AS315" s="367"/>
      <c r="AT315" s="367"/>
    </row>
    <row r="316" spans="2:46" ht="15" customHeight="1">
      <c r="B316" s="26">
        <v>51.833333333333137</v>
      </c>
      <c r="C316" s="373">
        <v>45.545766176386572</v>
      </c>
      <c r="D316" s="363">
        <v>310.99999999999881</v>
      </c>
      <c r="E316" s="365">
        <v>14465.116279069834</v>
      </c>
      <c r="F316" s="367">
        <v>-12515.468345277955</v>
      </c>
      <c r="G316" s="367">
        <v>311.00000000000142</v>
      </c>
      <c r="H316" s="368">
        <v>77750</v>
      </c>
      <c r="I316" s="367">
        <v>-155194.72032796906</v>
      </c>
      <c r="J316" s="384">
        <v>311</v>
      </c>
      <c r="K316" s="363">
        <v>18848.484848484772</v>
      </c>
      <c r="L316" s="367">
        <v>3675.3464875940654</v>
      </c>
      <c r="M316" s="369">
        <v>310.99999999999875</v>
      </c>
      <c r="N316" s="363">
        <v>21448.275862068986</v>
      </c>
      <c r="O316" s="367">
        <v>-895496.73249417136</v>
      </c>
      <c r="P316" s="384">
        <v>311.00000000000028</v>
      </c>
      <c r="Q316" s="363">
        <v>22214.285714285717</v>
      </c>
      <c r="R316" s="367">
        <v>-442136.87955713354</v>
      </c>
      <c r="S316" s="384">
        <v>311.00000000000006</v>
      </c>
      <c r="T316" s="363">
        <v>10724.137931034493</v>
      </c>
      <c r="U316" s="363">
        <v>1091.528235879701</v>
      </c>
      <c r="V316" s="369">
        <v>311.00000000000028</v>
      </c>
      <c r="W316" s="363">
        <v>518333.3333333357</v>
      </c>
      <c r="X316" s="363">
        <v>15444.154578510363</v>
      </c>
      <c r="Y316" s="369">
        <v>311.00000000000136</v>
      </c>
      <c r="Z316" s="367"/>
      <c r="AA316" s="367"/>
      <c r="AB316" s="367"/>
      <c r="AC316" s="367"/>
      <c r="AD316" s="367"/>
      <c r="AE316" s="367"/>
      <c r="AF316" s="367"/>
      <c r="AG316" s="367"/>
      <c r="AH316" s="367"/>
      <c r="AI316" s="367"/>
      <c r="AJ316" s="367"/>
      <c r="AK316" s="367"/>
      <c r="AL316" s="367"/>
      <c r="AM316" s="367"/>
      <c r="AN316" s="367"/>
      <c r="AO316" s="367"/>
      <c r="AP316" s="367"/>
      <c r="AQ316" s="367"/>
      <c r="AR316" s="367"/>
      <c r="AS316" s="367"/>
      <c r="AT316" s="367"/>
    </row>
    <row r="317" spans="2:46" ht="15" customHeight="1">
      <c r="B317" s="26">
        <v>51.999999999999801</v>
      </c>
      <c r="C317" s="373">
        <v>45.691978841358917</v>
      </c>
      <c r="D317" s="363">
        <v>311.99999999999881</v>
      </c>
      <c r="E317" s="365">
        <v>14511.627906976812</v>
      </c>
      <c r="F317" s="367">
        <v>-12605.047409751369</v>
      </c>
      <c r="G317" s="367">
        <v>312.00000000000142</v>
      </c>
      <c r="H317" s="368">
        <v>78000</v>
      </c>
      <c r="I317" s="367">
        <v>-156274.56892679422</v>
      </c>
      <c r="J317" s="384">
        <v>312</v>
      </c>
      <c r="K317" s="363">
        <v>18909.090909090832</v>
      </c>
      <c r="L317" s="367">
        <v>3649.3995831595962</v>
      </c>
      <c r="M317" s="369">
        <v>311.99999999999875</v>
      </c>
      <c r="N317" s="363">
        <v>21517.241379310366</v>
      </c>
      <c r="O317" s="367">
        <v>-901283.68477480439</v>
      </c>
      <c r="P317" s="384">
        <v>312.00000000000034</v>
      </c>
      <c r="Q317" s="363">
        <v>22285.71428571429</v>
      </c>
      <c r="R317" s="367">
        <v>-445030.54011588282</v>
      </c>
      <c r="S317" s="384">
        <v>312.00000000000006</v>
      </c>
      <c r="T317" s="363">
        <v>10758.620689655183</v>
      </c>
      <c r="U317" s="363">
        <v>1056.7568881806687</v>
      </c>
      <c r="V317" s="369">
        <v>312.00000000000034</v>
      </c>
      <c r="W317" s="363">
        <v>520000.00000000239</v>
      </c>
      <c r="X317" s="363">
        <v>15492.390708914358</v>
      </c>
      <c r="Y317" s="369">
        <v>312.00000000000142</v>
      </c>
      <c r="Z317" s="367"/>
      <c r="AA317" s="367"/>
      <c r="AB317" s="367"/>
      <c r="AC317" s="367"/>
      <c r="AD317" s="367"/>
      <c r="AE317" s="367"/>
      <c r="AF317" s="367"/>
      <c r="AG317" s="367"/>
      <c r="AH317" s="367"/>
      <c r="AI317" s="367"/>
      <c r="AJ317" s="367"/>
      <c r="AK317" s="367"/>
      <c r="AL317" s="367"/>
      <c r="AM317" s="367"/>
      <c r="AN317" s="367"/>
      <c r="AO317" s="367"/>
      <c r="AP317" s="367"/>
      <c r="AQ317" s="367"/>
      <c r="AR317" s="367"/>
      <c r="AS317" s="367"/>
      <c r="AT317" s="367"/>
    </row>
    <row r="318" spans="2:46" ht="15" customHeight="1">
      <c r="B318" s="26">
        <v>52.166666666666465</v>
      </c>
      <c r="C318" s="373">
        <v>45.838189988741817</v>
      </c>
      <c r="D318" s="363">
        <v>312.99999999999881</v>
      </c>
      <c r="E318" s="365">
        <v>14558.139534883789</v>
      </c>
      <c r="F318" s="367">
        <v>-12694.942733205447</v>
      </c>
      <c r="G318" s="367">
        <v>313.00000000000142</v>
      </c>
      <c r="H318" s="368">
        <v>78250</v>
      </c>
      <c r="I318" s="367">
        <v>-157358.14079616737</v>
      </c>
      <c r="J318" s="384">
        <v>313</v>
      </c>
      <c r="K318" s="363">
        <v>18969.696969696892</v>
      </c>
      <c r="L318" s="367">
        <v>3623.2105970661546</v>
      </c>
      <c r="M318" s="369">
        <v>312.99999999999875</v>
      </c>
      <c r="N318" s="363">
        <v>21586.206896551746</v>
      </c>
      <c r="O318" s="367">
        <v>-907089.27514239366</v>
      </c>
      <c r="P318" s="384">
        <v>313.00000000000034</v>
      </c>
      <c r="Q318" s="363">
        <v>22357.142857142862</v>
      </c>
      <c r="R318" s="367">
        <v>-447933.63656287937</v>
      </c>
      <c r="S318" s="384">
        <v>313.00000000000006</v>
      </c>
      <c r="T318" s="363">
        <v>10793.103448275873</v>
      </c>
      <c r="U318" s="363">
        <v>1021.7401489124593</v>
      </c>
      <c r="V318" s="369">
        <v>313.00000000000034</v>
      </c>
      <c r="W318" s="363">
        <v>521666.66666666907</v>
      </c>
      <c r="X318" s="363">
        <v>15540.617714122067</v>
      </c>
      <c r="Y318" s="369">
        <v>313.00000000000142</v>
      </c>
      <c r="Z318" s="367"/>
      <c r="AA318" s="367"/>
      <c r="AB318" s="367"/>
      <c r="AC318" s="367"/>
      <c r="AD318" s="367"/>
      <c r="AE318" s="367"/>
      <c r="AF318" s="367"/>
      <c r="AG318" s="367"/>
      <c r="AH318" s="367"/>
      <c r="AI318" s="367"/>
      <c r="AJ318" s="367"/>
      <c r="AK318" s="367"/>
      <c r="AL318" s="367"/>
      <c r="AM318" s="367"/>
      <c r="AN318" s="367"/>
      <c r="AO318" s="367"/>
      <c r="AP318" s="367"/>
      <c r="AQ318" s="367"/>
      <c r="AR318" s="367"/>
      <c r="AS318" s="367"/>
      <c r="AT318" s="367"/>
    </row>
    <row r="319" spans="2:46" ht="15" customHeight="1">
      <c r="B319" s="26">
        <v>52.33333333333313</v>
      </c>
      <c r="C319" s="373">
        <v>45.984399618535264</v>
      </c>
      <c r="D319" s="363">
        <v>313.99999999999881</v>
      </c>
      <c r="E319" s="365">
        <v>14604.651162790766</v>
      </c>
      <c r="F319" s="367">
        <v>-12785.154315640197</v>
      </c>
      <c r="G319" s="367">
        <v>314.00000000000148</v>
      </c>
      <c r="H319" s="368">
        <v>78500</v>
      </c>
      <c r="I319" s="367">
        <v>-158445.43593608853</v>
      </c>
      <c r="J319" s="384">
        <v>314</v>
      </c>
      <c r="K319" s="363">
        <v>19030.303030302952</v>
      </c>
      <c r="L319" s="367">
        <v>3596.7795293137406</v>
      </c>
      <c r="M319" s="369">
        <v>313.99999999999875</v>
      </c>
      <c r="N319" s="363">
        <v>21655.172413793127</v>
      </c>
      <c r="O319" s="367">
        <v>-912913.50359693938</v>
      </c>
      <c r="P319" s="384">
        <v>314.00000000000034</v>
      </c>
      <c r="Q319" s="363">
        <v>22428.571428571435</v>
      </c>
      <c r="R319" s="367">
        <v>-450846.16889812349</v>
      </c>
      <c r="S319" s="384">
        <v>314.00000000000006</v>
      </c>
      <c r="T319" s="363">
        <v>10827.586206896563</v>
      </c>
      <c r="U319" s="363">
        <v>986.47801807507119</v>
      </c>
      <c r="V319" s="369">
        <v>314.00000000000034</v>
      </c>
      <c r="W319" s="363">
        <v>523333.33333333576</v>
      </c>
      <c r="X319" s="363">
        <v>15588.835594133496</v>
      </c>
      <c r="Y319" s="369">
        <v>314.00000000000142</v>
      </c>
      <c r="Z319" s="367"/>
      <c r="AA319" s="367"/>
      <c r="AB319" s="367"/>
      <c r="AC319" s="367"/>
      <c r="AD319" s="367"/>
      <c r="AE319" s="367"/>
      <c r="AF319" s="367"/>
      <c r="AG319" s="367"/>
      <c r="AH319" s="367"/>
      <c r="AI319" s="367"/>
      <c r="AJ319" s="367"/>
      <c r="AK319" s="367"/>
      <c r="AL319" s="367"/>
      <c r="AM319" s="367"/>
      <c r="AN319" s="367"/>
      <c r="AO319" s="367"/>
      <c r="AP319" s="367"/>
      <c r="AQ319" s="367"/>
      <c r="AR319" s="367"/>
      <c r="AS319" s="367"/>
      <c r="AT319" s="367"/>
    </row>
    <row r="320" spans="2:46" ht="15" customHeight="1">
      <c r="B320" s="26">
        <v>52.499999999999794</v>
      </c>
      <c r="C320" s="373">
        <v>46.130607730739257</v>
      </c>
      <c r="D320" s="363">
        <v>314.99999999999881</v>
      </c>
      <c r="E320" s="365">
        <v>14651.162790697743</v>
      </c>
      <c r="F320" s="367">
        <v>-12875.682157055606</v>
      </c>
      <c r="G320" s="367">
        <v>315.00000000000148</v>
      </c>
      <c r="H320" s="368">
        <v>78750</v>
      </c>
      <c r="I320" s="367">
        <v>-159536.4543465577</v>
      </c>
      <c r="J320" s="384">
        <v>315</v>
      </c>
      <c r="K320" s="363">
        <v>19090.909090909012</v>
      </c>
      <c r="L320" s="367">
        <v>3570.1063799023541</v>
      </c>
      <c r="M320" s="369">
        <v>314.99999999999875</v>
      </c>
      <c r="N320" s="363">
        <v>21724.137931034507</v>
      </c>
      <c r="O320" s="367">
        <v>-918756.37013844168</v>
      </c>
      <c r="P320" s="384">
        <v>315.00000000000034</v>
      </c>
      <c r="Q320" s="363">
        <v>22500.000000000007</v>
      </c>
      <c r="R320" s="367">
        <v>-453768.13712161523</v>
      </c>
      <c r="S320" s="384">
        <v>315.00000000000011</v>
      </c>
      <c r="T320" s="363">
        <v>10862.068965517254</v>
      </c>
      <c r="U320" s="363">
        <v>950.97049566850433</v>
      </c>
      <c r="V320" s="369">
        <v>315.00000000000034</v>
      </c>
      <c r="W320" s="363">
        <v>525000.00000000244</v>
      </c>
      <c r="X320" s="363">
        <v>15637.044348948642</v>
      </c>
      <c r="Y320" s="369">
        <v>315.00000000000142</v>
      </c>
      <c r="Z320" s="367"/>
      <c r="AA320" s="367"/>
      <c r="AB320" s="367"/>
      <c r="AC320" s="367"/>
      <c r="AD320" s="367"/>
      <c r="AE320" s="367"/>
      <c r="AF320" s="367"/>
      <c r="AG320" s="367"/>
      <c r="AH320" s="367"/>
      <c r="AI320" s="367"/>
      <c r="AJ320" s="367"/>
      <c r="AK320" s="367"/>
      <c r="AL320" s="367"/>
      <c r="AM320" s="367"/>
      <c r="AN320" s="367"/>
      <c r="AO320" s="367"/>
      <c r="AP320" s="367"/>
      <c r="AQ320" s="367"/>
      <c r="AR320" s="367"/>
      <c r="AS320" s="367"/>
      <c r="AT320" s="367"/>
    </row>
    <row r="321" spans="2:46" ht="15" customHeight="1">
      <c r="B321" s="26">
        <v>52.666666666666458</v>
      </c>
      <c r="C321" s="373">
        <v>46.27681432535379</v>
      </c>
      <c r="D321" s="363">
        <v>315.99999999999881</v>
      </c>
      <c r="E321" s="365">
        <v>14697.67441860472</v>
      </c>
      <c r="F321" s="367">
        <v>-12966.52625745168</v>
      </c>
      <c r="G321" s="367">
        <v>316.00000000000148</v>
      </c>
      <c r="H321" s="368">
        <v>79000</v>
      </c>
      <c r="I321" s="367">
        <v>-160631.19602757486</v>
      </c>
      <c r="J321" s="384">
        <v>316</v>
      </c>
      <c r="K321" s="363">
        <v>19151.515151515072</v>
      </c>
      <c r="L321" s="367">
        <v>3543.1911488319943</v>
      </c>
      <c r="M321" s="369">
        <v>315.99999999999875</v>
      </c>
      <c r="N321" s="363">
        <v>21793.103448275888</v>
      </c>
      <c r="O321" s="367">
        <v>-924617.8747669009</v>
      </c>
      <c r="P321" s="384">
        <v>316.0000000000004</v>
      </c>
      <c r="Q321" s="363">
        <v>22571.42857142858</v>
      </c>
      <c r="R321" s="367">
        <v>-456699.54123335425</v>
      </c>
      <c r="S321" s="384">
        <v>316.00000000000011</v>
      </c>
      <c r="T321" s="363">
        <v>10896.551724137944</v>
      </c>
      <c r="U321" s="363">
        <v>915.21758169275654</v>
      </c>
      <c r="V321" s="369">
        <v>316.0000000000004</v>
      </c>
      <c r="W321" s="363">
        <v>526666.66666666907</v>
      </c>
      <c r="X321" s="363">
        <v>15685.243978567503</v>
      </c>
      <c r="Y321" s="369">
        <v>316.00000000000142</v>
      </c>
      <c r="Z321" s="367"/>
      <c r="AA321" s="367"/>
      <c r="AB321" s="367"/>
      <c r="AC321" s="367"/>
      <c r="AD321" s="367"/>
      <c r="AE321" s="367"/>
      <c r="AF321" s="367"/>
      <c r="AG321" s="367"/>
      <c r="AH321" s="367"/>
      <c r="AI321" s="367"/>
      <c r="AJ321" s="367"/>
      <c r="AK321" s="367"/>
      <c r="AL321" s="367"/>
      <c r="AM321" s="367"/>
      <c r="AN321" s="367"/>
      <c r="AO321" s="367"/>
      <c r="AP321" s="367"/>
      <c r="AQ321" s="367"/>
      <c r="AR321" s="367"/>
      <c r="AS321" s="367"/>
      <c r="AT321" s="367"/>
    </row>
    <row r="322" spans="2:46" ht="15" customHeight="1">
      <c r="B322" s="26">
        <v>52.833333333333123</v>
      </c>
      <c r="C322" s="373">
        <v>46.423019402378863</v>
      </c>
      <c r="D322" s="363">
        <v>316.99999999999875</v>
      </c>
      <c r="E322" s="365">
        <v>14744.186046511697</v>
      </c>
      <c r="F322" s="367">
        <v>-13057.686616828421</v>
      </c>
      <c r="G322" s="367">
        <v>317.00000000000148</v>
      </c>
      <c r="H322" s="368">
        <v>79250</v>
      </c>
      <c r="I322" s="367">
        <v>-161729.66097914</v>
      </c>
      <c r="J322" s="384">
        <v>317</v>
      </c>
      <c r="K322" s="363">
        <v>19212.121212121132</v>
      </c>
      <c r="L322" s="367">
        <v>3516.0338361026625</v>
      </c>
      <c r="M322" s="369">
        <v>316.99999999999875</v>
      </c>
      <c r="N322" s="363">
        <v>21862.068965517268</v>
      </c>
      <c r="O322" s="367">
        <v>-930498.01748231624</v>
      </c>
      <c r="P322" s="384">
        <v>317.0000000000004</v>
      </c>
      <c r="Q322" s="363">
        <v>22642.857142857152</v>
      </c>
      <c r="R322" s="367">
        <v>-459640.38123334071</v>
      </c>
      <c r="S322" s="384">
        <v>317.00000000000011</v>
      </c>
      <c r="T322" s="363">
        <v>10931.034482758634</v>
      </c>
      <c r="U322" s="363">
        <v>879.21927614783203</v>
      </c>
      <c r="V322" s="369">
        <v>317.0000000000004</v>
      </c>
      <c r="W322" s="363">
        <v>528333.3333333357</v>
      </c>
      <c r="X322" s="363">
        <v>15733.434482990078</v>
      </c>
      <c r="Y322" s="369">
        <v>317.00000000000136</v>
      </c>
      <c r="Z322" s="367"/>
      <c r="AA322" s="367"/>
      <c r="AB322" s="367"/>
      <c r="AC322" s="367"/>
      <c r="AD322" s="367"/>
      <c r="AE322" s="367"/>
      <c r="AF322" s="367"/>
      <c r="AG322" s="367"/>
      <c r="AH322" s="367"/>
      <c r="AI322" s="367"/>
      <c r="AJ322" s="367"/>
      <c r="AK322" s="367"/>
      <c r="AL322" s="367"/>
      <c r="AM322" s="367"/>
      <c r="AN322" s="367"/>
      <c r="AO322" s="367"/>
      <c r="AP322" s="367"/>
      <c r="AQ322" s="367"/>
      <c r="AR322" s="367"/>
      <c r="AS322" s="367"/>
      <c r="AT322" s="367"/>
    </row>
    <row r="323" spans="2:46" ht="15" customHeight="1">
      <c r="B323" s="26">
        <v>52.999999999999787</v>
      </c>
      <c r="C323" s="373">
        <v>46.569222961814482</v>
      </c>
      <c r="D323" s="363">
        <v>317.99999999999875</v>
      </c>
      <c r="E323" s="365">
        <v>14790.697674418674</v>
      </c>
      <c r="F323" s="367">
        <v>-13149.163235185824</v>
      </c>
      <c r="G323" s="367">
        <v>318.00000000000148</v>
      </c>
      <c r="H323" s="368">
        <v>79500</v>
      </c>
      <c r="I323" s="367">
        <v>-162831.84920125315</v>
      </c>
      <c r="J323" s="384">
        <v>318</v>
      </c>
      <c r="K323" s="363">
        <v>19272.727272727192</v>
      </c>
      <c r="L323" s="367">
        <v>3488.6344417143596</v>
      </c>
      <c r="M323" s="369">
        <v>317.99999999999869</v>
      </c>
      <c r="N323" s="363">
        <v>21931.034482758649</v>
      </c>
      <c r="O323" s="367">
        <v>-936396.79828468803</v>
      </c>
      <c r="P323" s="384">
        <v>318.0000000000004</v>
      </c>
      <c r="Q323" s="363">
        <v>22714.285714285725</v>
      </c>
      <c r="R323" s="367">
        <v>-462590.65712157468</v>
      </c>
      <c r="S323" s="384">
        <v>318.00000000000011</v>
      </c>
      <c r="T323" s="363">
        <v>10965.517241379324</v>
      </c>
      <c r="U323" s="363">
        <v>842.97557903372876</v>
      </c>
      <c r="V323" s="369">
        <v>318.0000000000004</v>
      </c>
      <c r="W323" s="363">
        <v>530000.00000000233</v>
      </c>
      <c r="X323" s="363">
        <v>15781.615862216373</v>
      </c>
      <c r="Y323" s="369">
        <v>318.00000000000136</v>
      </c>
      <c r="Z323" s="367"/>
      <c r="AA323" s="367"/>
      <c r="AB323" s="367"/>
      <c r="AC323" s="367"/>
      <c r="AD323" s="367"/>
      <c r="AE323" s="367"/>
      <c r="AF323" s="367"/>
      <c r="AG323" s="367"/>
      <c r="AH323" s="367"/>
      <c r="AI323" s="367"/>
      <c r="AJ323" s="367"/>
      <c r="AK323" s="367"/>
      <c r="AL323" s="367"/>
      <c r="AM323" s="367"/>
      <c r="AN323" s="367"/>
      <c r="AO323" s="367"/>
      <c r="AP323" s="367"/>
      <c r="AQ323" s="367"/>
      <c r="AR323" s="367"/>
      <c r="AS323" s="367"/>
      <c r="AT323" s="367"/>
    </row>
    <row r="324" spans="2:46" ht="15" customHeight="1">
      <c r="B324" s="26">
        <v>53.166666666666451</v>
      </c>
      <c r="C324" s="373">
        <v>46.715425003660656</v>
      </c>
      <c r="D324" s="363">
        <v>318.99999999999875</v>
      </c>
      <c r="E324" s="365">
        <v>14837.209302325651</v>
      </c>
      <c r="F324" s="367">
        <v>-13240.956112523894</v>
      </c>
      <c r="G324" s="367">
        <v>319.00000000000148</v>
      </c>
      <c r="H324" s="368">
        <v>79750</v>
      </c>
      <c r="I324" s="367">
        <v>-163937.76069391429</v>
      </c>
      <c r="J324" s="384">
        <v>319</v>
      </c>
      <c r="K324" s="363">
        <v>19333.333333333252</v>
      </c>
      <c r="L324" s="367">
        <v>3460.9929656670824</v>
      </c>
      <c r="M324" s="369">
        <v>318.99999999999869</v>
      </c>
      <c r="N324" s="363">
        <v>22000.000000000029</v>
      </c>
      <c r="O324" s="367">
        <v>-942314.21717401675</v>
      </c>
      <c r="P324" s="384">
        <v>319.00000000000045</v>
      </c>
      <c r="Q324" s="363">
        <v>22785.714285714297</v>
      </c>
      <c r="R324" s="367">
        <v>-465550.36889805627</v>
      </c>
      <c r="S324" s="384">
        <v>319.00000000000017</v>
      </c>
      <c r="T324" s="363">
        <v>11000.000000000015</v>
      </c>
      <c r="U324" s="363">
        <v>806.48649035044457</v>
      </c>
      <c r="V324" s="369">
        <v>319.00000000000045</v>
      </c>
      <c r="W324" s="363">
        <v>531666.66666666896</v>
      </c>
      <c r="X324" s="363">
        <v>15829.788116246387</v>
      </c>
      <c r="Y324" s="369">
        <v>319.00000000000136</v>
      </c>
      <c r="Z324" s="367"/>
      <c r="AA324" s="367"/>
      <c r="AB324" s="367"/>
      <c r="AC324" s="367"/>
      <c r="AD324" s="367"/>
      <c r="AE324" s="367"/>
      <c r="AF324" s="367"/>
      <c r="AG324" s="367"/>
      <c r="AH324" s="367"/>
      <c r="AI324" s="367"/>
      <c r="AJ324" s="367"/>
      <c r="AK324" s="367"/>
      <c r="AL324" s="367"/>
      <c r="AM324" s="367"/>
      <c r="AN324" s="367"/>
      <c r="AO324" s="367"/>
      <c r="AP324" s="367"/>
      <c r="AQ324" s="367"/>
      <c r="AR324" s="367"/>
      <c r="AS324" s="367"/>
      <c r="AT324" s="367"/>
    </row>
    <row r="325" spans="2:46" ht="15" customHeight="1">
      <c r="B325" s="26">
        <v>53.333333333333115</v>
      </c>
      <c r="C325" s="373">
        <v>46.861625527917361</v>
      </c>
      <c r="D325" s="363">
        <v>319.99999999999869</v>
      </c>
      <c r="E325" s="365">
        <v>14883.720930232628</v>
      </c>
      <c r="F325" s="367">
        <v>-13333.065248842631</v>
      </c>
      <c r="G325" s="367">
        <v>320.00000000000148</v>
      </c>
      <c r="H325" s="368">
        <v>80000</v>
      </c>
      <c r="I325" s="367">
        <v>-165047.39545712344</v>
      </c>
      <c r="J325" s="384">
        <v>320</v>
      </c>
      <c r="K325" s="363">
        <v>19393.939393939312</v>
      </c>
      <c r="L325" s="367">
        <v>3433.1094079608329</v>
      </c>
      <c r="M325" s="369">
        <v>319.99999999999869</v>
      </c>
      <c r="N325" s="363">
        <v>22068.96551724141</v>
      </c>
      <c r="O325" s="367">
        <v>-948250.2741503017</v>
      </c>
      <c r="P325" s="384">
        <v>320.00000000000045</v>
      </c>
      <c r="Q325" s="363">
        <v>22857.14285714287</v>
      </c>
      <c r="R325" s="367">
        <v>-468519.51656278514</v>
      </c>
      <c r="S325" s="384">
        <v>320.00000000000017</v>
      </c>
      <c r="T325" s="363">
        <v>11034.482758620705</v>
      </c>
      <c r="U325" s="363">
        <v>769.75201009798366</v>
      </c>
      <c r="V325" s="369">
        <v>320.00000000000045</v>
      </c>
      <c r="W325" s="363">
        <v>533333.33333333558</v>
      </c>
      <c r="X325" s="363">
        <v>15877.951245080116</v>
      </c>
      <c r="Y325" s="369">
        <v>320.00000000000136</v>
      </c>
      <c r="Z325" s="367"/>
      <c r="AA325" s="367"/>
      <c r="AB325" s="367"/>
      <c r="AC325" s="367"/>
      <c r="AD325" s="367"/>
      <c r="AE325" s="367"/>
      <c r="AF325" s="367"/>
      <c r="AG325" s="367"/>
      <c r="AH325" s="367"/>
      <c r="AI325" s="367"/>
      <c r="AJ325" s="367"/>
      <c r="AK325" s="367"/>
      <c r="AL325" s="367"/>
      <c r="AM325" s="367"/>
      <c r="AN325" s="367"/>
      <c r="AO325" s="367"/>
      <c r="AP325" s="367"/>
      <c r="AQ325" s="367"/>
      <c r="AR325" s="367"/>
      <c r="AS325" s="367"/>
      <c r="AT325" s="367"/>
    </row>
    <row r="326" spans="2:46" ht="15" customHeight="1">
      <c r="B326" s="26">
        <v>53.49999999999978</v>
      </c>
      <c r="C326" s="373">
        <v>47.007824534584621</v>
      </c>
      <c r="D326" s="363">
        <v>320.99999999999869</v>
      </c>
      <c r="E326" s="365">
        <v>14930.232558139605</v>
      </c>
      <c r="F326" s="367">
        <v>-13425.490644142033</v>
      </c>
      <c r="G326" s="367">
        <v>321.00000000000148</v>
      </c>
      <c r="H326" s="368">
        <v>80250</v>
      </c>
      <c r="I326" s="367">
        <v>-166160.75349088057</v>
      </c>
      <c r="J326" s="384">
        <v>321</v>
      </c>
      <c r="K326" s="363">
        <v>19454.545454545372</v>
      </c>
      <c r="L326" s="367">
        <v>3404.9837685956109</v>
      </c>
      <c r="M326" s="369">
        <v>320.99999999999869</v>
      </c>
      <c r="N326" s="363">
        <v>22137.93103448279</v>
      </c>
      <c r="O326" s="367">
        <v>-954204.96921354323</v>
      </c>
      <c r="P326" s="384">
        <v>321.00000000000045</v>
      </c>
      <c r="Q326" s="363">
        <v>22928.571428571442</v>
      </c>
      <c r="R326" s="367">
        <v>-471498.10011576145</v>
      </c>
      <c r="S326" s="384">
        <v>321.00000000000017</v>
      </c>
      <c r="T326" s="363">
        <v>11068.965517241395</v>
      </c>
      <c r="U326" s="363">
        <v>732.77213827634398</v>
      </c>
      <c r="V326" s="369">
        <v>321.00000000000045</v>
      </c>
      <c r="W326" s="363">
        <v>535000.00000000221</v>
      </c>
      <c r="X326" s="363">
        <v>15926.105248717562</v>
      </c>
      <c r="Y326" s="369">
        <v>321.00000000000136</v>
      </c>
      <c r="Z326" s="367"/>
      <c r="AA326" s="367"/>
      <c r="AB326" s="367"/>
      <c r="AC326" s="367"/>
      <c r="AD326" s="367"/>
      <c r="AE326" s="367"/>
      <c r="AF326" s="367"/>
      <c r="AG326" s="367"/>
      <c r="AH326" s="367"/>
      <c r="AI326" s="367"/>
      <c r="AJ326" s="367"/>
      <c r="AK326" s="367"/>
      <c r="AL326" s="367"/>
      <c r="AM326" s="367"/>
      <c r="AN326" s="367"/>
      <c r="AO326" s="367"/>
      <c r="AP326" s="367"/>
      <c r="AQ326" s="367"/>
      <c r="AR326" s="367"/>
      <c r="AS326" s="367"/>
      <c r="AT326" s="367"/>
    </row>
    <row r="327" spans="2:46" ht="15" customHeight="1">
      <c r="B327" s="26">
        <v>53.666666666666444</v>
      </c>
      <c r="C327" s="373">
        <v>47.154022023662428</v>
      </c>
      <c r="D327" s="363">
        <v>321.99999999999869</v>
      </c>
      <c r="E327" s="365">
        <v>14976.744186046582</v>
      </c>
      <c r="F327" s="367">
        <v>-13518.232298422101</v>
      </c>
      <c r="G327" s="367">
        <v>322.00000000000153</v>
      </c>
      <c r="H327" s="368">
        <v>80500</v>
      </c>
      <c r="I327" s="367">
        <v>-167277.83479518571</v>
      </c>
      <c r="J327" s="384">
        <v>322</v>
      </c>
      <c r="K327" s="363">
        <v>19515.151515151432</v>
      </c>
      <c r="L327" s="367">
        <v>3376.6160475714159</v>
      </c>
      <c r="M327" s="369">
        <v>321.99999999999869</v>
      </c>
      <c r="N327" s="363">
        <v>22206.89655172417</v>
      </c>
      <c r="O327" s="367">
        <v>-960178.3023637411</v>
      </c>
      <c r="P327" s="384">
        <v>322.00000000000045</v>
      </c>
      <c r="Q327" s="363">
        <v>23000.000000000015</v>
      </c>
      <c r="R327" s="367">
        <v>-474486.11955698527</v>
      </c>
      <c r="S327" s="384">
        <v>322.00000000000017</v>
      </c>
      <c r="T327" s="363">
        <v>11103.448275862085</v>
      </c>
      <c r="U327" s="363">
        <v>695.54687488552543</v>
      </c>
      <c r="V327" s="369">
        <v>322.00000000000045</v>
      </c>
      <c r="W327" s="363">
        <v>536666.66666666884</v>
      </c>
      <c r="X327" s="363">
        <v>15974.250127158723</v>
      </c>
      <c r="Y327" s="369">
        <v>322.00000000000131</v>
      </c>
      <c r="Z327" s="367"/>
      <c r="AA327" s="367"/>
      <c r="AB327" s="367"/>
      <c r="AC327" s="367"/>
      <c r="AD327" s="367"/>
      <c r="AE327" s="367"/>
      <c r="AF327" s="367"/>
      <c r="AG327" s="367"/>
      <c r="AH327" s="367"/>
      <c r="AI327" s="367"/>
      <c r="AJ327" s="367"/>
      <c r="AK327" s="367"/>
      <c r="AL327" s="367"/>
      <c r="AM327" s="367"/>
      <c r="AN327" s="367"/>
      <c r="AO327" s="367"/>
      <c r="AP327" s="367"/>
      <c r="AQ327" s="367"/>
      <c r="AR327" s="367"/>
      <c r="AS327" s="367"/>
      <c r="AT327" s="367"/>
    </row>
    <row r="328" spans="2:46" ht="15" customHeight="1">
      <c r="B328" s="26">
        <v>53.833333333333108</v>
      </c>
      <c r="C328" s="373">
        <v>47.300217995150781</v>
      </c>
      <c r="D328" s="363">
        <v>322.99999999999869</v>
      </c>
      <c r="E328" s="365">
        <v>15023.255813953559</v>
      </c>
      <c r="F328" s="367">
        <v>-13611.290211682837</v>
      </c>
      <c r="G328" s="367">
        <v>323.00000000000159</v>
      </c>
      <c r="H328" s="368">
        <v>80750</v>
      </c>
      <c r="I328" s="367">
        <v>-168398.63937003887</v>
      </c>
      <c r="J328" s="384">
        <v>323</v>
      </c>
      <c r="K328" s="363">
        <v>19575.757575757492</v>
      </c>
      <c r="L328" s="367">
        <v>3348.0062448882504</v>
      </c>
      <c r="M328" s="369">
        <v>322.99999999999864</v>
      </c>
      <c r="N328" s="363">
        <v>22275.862068965551</v>
      </c>
      <c r="O328" s="367">
        <v>-966170.27360089601</v>
      </c>
      <c r="P328" s="384">
        <v>323.00000000000051</v>
      </c>
      <c r="Q328" s="363">
        <v>23071.428571428587</v>
      </c>
      <c r="R328" s="367">
        <v>-477483.57488645671</v>
      </c>
      <c r="S328" s="384">
        <v>323.00000000000023</v>
      </c>
      <c r="T328" s="363">
        <v>11137.931034482775</v>
      </c>
      <c r="U328" s="363">
        <v>658.07621992552606</v>
      </c>
      <c r="V328" s="369">
        <v>323.00000000000051</v>
      </c>
      <c r="W328" s="363">
        <v>538333.33333333547</v>
      </c>
      <c r="X328" s="363">
        <v>16022.385880403604</v>
      </c>
      <c r="Y328" s="369">
        <v>323.00000000000131</v>
      </c>
      <c r="Z328" s="367"/>
      <c r="AA328" s="367"/>
      <c r="AB328" s="367"/>
      <c r="AC328" s="367"/>
      <c r="AD328" s="367"/>
      <c r="AE328" s="367"/>
      <c r="AF328" s="367"/>
      <c r="AG328" s="367"/>
      <c r="AH328" s="367"/>
      <c r="AI328" s="367"/>
      <c r="AJ328" s="367"/>
      <c r="AK328" s="367"/>
      <c r="AL328" s="367"/>
      <c r="AM328" s="367"/>
      <c r="AN328" s="367"/>
      <c r="AO328" s="367"/>
      <c r="AP328" s="367"/>
      <c r="AQ328" s="367"/>
      <c r="AR328" s="367"/>
      <c r="AS328" s="367"/>
      <c r="AT328" s="367"/>
    </row>
    <row r="329" spans="2:46" ht="15" customHeight="1">
      <c r="B329" s="26">
        <v>53.999999999999773</v>
      </c>
      <c r="C329" s="373">
        <v>47.446412449049674</v>
      </c>
      <c r="D329" s="363">
        <v>323.99999999999864</v>
      </c>
      <c r="E329" s="365">
        <v>15069.767441860537</v>
      </c>
      <c r="F329" s="367">
        <v>-13704.664383924235</v>
      </c>
      <c r="G329" s="367">
        <v>324.00000000000159</v>
      </c>
      <c r="H329" s="368">
        <v>81000</v>
      </c>
      <c r="I329" s="367">
        <v>-169523.16721543999</v>
      </c>
      <c r="J329" s="384">
        <v>324</v>
      </c>
      <c r="K329" s="363">
        <v>19636.363636363552</v>
      </c>
      <c r="L329" s="367">
        <v>3319.1543605461102</v>
      </c>
      <c r="M329" s="369">
        <v>323.99999999999864</v>
      </c>
      <c r="N329" s="363">
        <v>22344.827586206931</v>
      </c>
      <c r="O329" s="367">
        <v>-972180.88292500691</v>
      </c>
      <c r="P329" s="384">
        <v>324.00000000000051</v>
      </c>
      <c r="Q329" s="363">
        <v>23142.857142857159</v>
      </c>
      <c r="R329" s="367">
        <v>-480490.46610417537</v>
      </c>
      <c r="S329" s="384">
        <v>324.00000000000023</v>
      </c>
      <c r="T329" s="363">
        <v>11172.413793103466</v>
      </c>
      <c r="U329" s="363">
        <v>620.36017339634998</v>
      </c>
      <c r="V329" s="369">
        <v>324.00000000000051</v>
      </c>
      <c r="W329" s="363">
        <v>540000.0000000021</v>
      </c>
      <c r="X329" s="363">
        <v>16070.512508452197</v>
      </c>
      <c r="Y329" s="369">
        <v>324.00000000000125</v>
      </c>
      <c r="Z329" s="367"/>
      <c r="AA329" s="367"/>
      <c r="AB329" s="367"/>
      <c r="AC329" s="367"/>
      <c r="AD329" s="367"/>
      <c r="AE329" s="367"/>
      <c r="AF329" s="367"/>
      <c r="AG329" s="367"/>
      <c r="AH329" s="367"/>
      <c r="AI329" s="367"/>
      <c r="AJ329" s="367"/>
      <c r="AK329" s="367"/>
      <c r="AL329" s="367"/>
      <c r="AM329" s="367"/>
      <c r="AN329" s="367"/>
      <c r="AO329" s="367"/>
      <c r="AP329" s="367"/>
      <c r="AQ329" s="367"/>
      <c r="AR329" s="367"/>
      <c r="AS329" s="367"/>
      <c r="AT329" s="367"/>
    </row>
    <row r="330" spans="2:46" ht="15" customHeight="1">
      <c r="B330" s="26">
        <v>54.166666666666437</v>
      </c>
      <c r="C330" s="373">
        <v>47.592605385359114</v>
      </c>
      <c r="D330" s="363">
        <v>324.99999999999864</v>
      </c>
      <c r="E330" s="365">
        <v>15116.279069767514</v>
      </c>
      <c r="F330" s="367">
        <v>-13798.354815146298</v>
      </c>
      <c r="G330" s="367">
        <v>325.00000000000159</v>
      </c>
      <c r="H330" s="368">
        <v>81250</v>
      </c>
      <c r="I330" s="367">
        <v>-170651.41833138914</v>
      </c>
      <c r="J330" s="384">
        <v>325</v>
      </c>
      <c r="K330" s="363">
        <v>19696.969696969612</v>
      </c>
      <c r="L330" s="367">
        <v>3290.0603945449975</v>
      </c>
      <c r="M330" s="369">
        <v>324.99999999999864</v>
      </c>
      <c r="N330" s="363">
        <v>22413.793103448312</v>
      </c>
      <c r="O330" s="367">
        <v>-978210.13033607451</v>
      </c>
      <c r="P330" s="384">
        <v>325.00000000000051</v>
      </c>
      <c r="Q330" s="363">
        <v>23214.285714285732</v>
      </c>
      <c r="R330" s="367">
        <v>-483506.79321014159</v>
      </c>
      <c r="S330" s="384">
        <v>325.00000000000023</v>
      </c>
      <c r="T330" s="363">
        <v>11206.896551724156</v>
      </c>
      <c r="U330" s="363">
        <v>582.39873529799513</v>
      </c>
      <c r="V330" s="369">
        <v>325.00000000000051</v>
      </c>
      <c r="W330" s="363">
        <v>541666.66666666872</v>
      </c>
      <c r="X330" s="363">
        <v>16118.630011304511</v>
      </c>
      <c r="Y330" s="369">
        <v>325.00000000000125</v>
      </c>
      <c r="Z330" s="367"/>
      <c r="AA330" s="367"/>
      <c r="AB330" s="367"/>
      <c r="AC330" s="367"/>
      <c r="AD330" s="367"/>
      <c r="AE330" s="367"/>
      <c r="AF330" s="367"/>
      <c r="AG330" s="367"/>
      <c r="AH330" s="367"/>
      <c r="AI330" s="367"/>
      <c r="AJ330" s="367"/>
      <c r="AK330" s="367"/>
      <c r="AL330" s="367"/>
      <c r="AM330" s="367"/>
      <c r="AN330" s="367"/>
      <c r="AO330" s="367"/>
      <c r="AP330" s="367"/>
      <c r="AQ330" s="367"/>
      <c r="AR330" s="367"/>
      <c r="AS330" s="367"/>
      <c r="AT330" s="367"/>
    </row>
    <row r="331" spans="2:46" ht="15" customHeight="1">
      <c r="B331" s="26">
        <v>54.333333333333101</v>
      </c>
      <c r="C331" s="373">
        <v>47.738796804079101</v>
      </c>
      <c r="D331" s="363">
        <v>325.99999999999864</v>
      </c>
      <c r="E331" s="365">
        <v>15162.790697674491</v>
      </c>
      <c r="F331" s="367">
        <v>-13892.361505349025</v>
      </c>
      <c r="G331" s="367">
        <v>326.00000000000159</v>
      </c>
      <c r="H331" s="368">
        <v>81500</v>
      </c>
      <c r="I331" s="367">
        <v>-171783.39271788628</v>
      </c>
      <c r="J331" s="384">
        <v>326</v>
      </c>
      <c r="K331" s="363">
        <v>19757.575757575672</v>
      </c>
      <c r="L331" s="367">
        <v>3260.7243468849124</v>
      </c>
      <c r="M331" s="369">
        <v>325.99999999999864</v>
      </c>
      <c r="N331" s="363">
        <v>22482.758620689692</v>
      </c>
      <c r="O331" s="367">
        <v>-984258.01583409845</v>
      </c>
      <c r="P331" s="384">
        <v>326.00000000000051</v>
      </c>
      <c r="Q331" s="363">
        <v>23285.714285714304</v>
      </c>
      <c r="R331" s="367">
        <v>-486532.55620435526</v>
      </c>
      <c r="S331" s="384">
        <v>326.00000000000023</v>
      </c>
      <c r="T331" s="363">
        <v>11241.379310344846</v>
      </c>
      <c r="U331" s="363">
        <v>544.19190563046141</v>
      </c>
      <c r="V331" s="369">
        <v>326.00000000000051</v>
      </c>
      <c r="W331" s="363">
        <v>543333.33333333535</v>
      </c>
      <c r="X331" s="363">
        <v>16166.738388960541</v>
      </c>
      <c r="Y331" s="369">
        <v>326.00000000000119</v>
      </c>
      <c r="Z331" s="367"/>
      <c r="AA331" s="367"/>
      <c r="AB331" s="367"/>
      <c r="AC331" s="367"/>
      <c r="AD331" s="367"/>
      <c r="AE331" s="367"/>
      <c r="AF331" s="367"/>
      <c r="AG331" s="367"/>
      <c r="AH331" s="367"/>
      <c r="AI331" s="367"/>
      <c r="AJ331" s="367"/>
      <c r="AK331" s="367"/>
      <c r="AL331" s="367"/>
      <c r="AM331" s="367"/>
      <c r="AN331" s="367"/>
      <c r="AO331" s="367"/>
      <c r="AP331" s="367"/>
      <c r="AQ331" s="367"/>
      <c r="AR331" s="367"/>
      <c r="AS331" s="367"/>
      <c r="AT331" s="367"/>
    </row>
    <row r="332" spans="2:46" ht="15" customHeight="1">
      <c r="B332" s="26">
        <v>54.499999999999766</v>
      </c>
      <c r="C332" s="373">
        <v>47.884986705209634</v>
      </c>
      <c r="D332" s="363">
        <v>326.99999999999864</v>
      </c>
      <c r="E332" s="365">
        <v>15209.302325581468</v>
      </c>
      <c r="F332" s="367">
        <v>-13986.684454532417</v>
      </c>
      <c r="G332" s="367">
        <v>327.00000000000159</v>
      </c>
      <c r="H332" s="368">
        <v>81750</v>
      </c>
      <c r="I332" s="367">
        <v>-172919.0903749314</v>
      </c>
      <c r="J332" s="384">
        <v>327</v>
      </c>
      <c r="K332" s="363">
        <v>19818.181818181733</v>
      </c>
      <c r="L332" s="367">
        <v>3231.1462175658548</v>
      </c>
      <c r="M332" s="369">
        <v>326.99999999999864</v>
      </c>
      <c r="N332" s="363">
        <v>22551.724137931073</v>
      </c>
      <c r="O332" s="367">
        <v>-990324.53941907932</v>
      </c>
      <c r="P332" s="384">
        <v>327.00000000000057</v>
      </c>
      <c r="Q332" s="363">
        <v>23357.142857142877</v>
      </c>
      <c r="R332" s="367">
        <v>-489567.75508681656</v>
      </c>
      <c r="S332" s="384">
        <v>327.00000000000028</v>
      </c>
      <c r="T332" s="363">
        <v>11275.862068965536</v>
      </c>
      <c r="U332" s="363">
        <v>505.73968439374687</v>
      </c>
      <c r="V332" s="369">
        <v>327.00000000000057</v>
      </c>
      <c r="W332" s="363">
        <v>545000.00000000198</v>
      </c>
      <c r="X332" s="363">
        <v>16214.837641420288</v>
      </c>
      <c r="Y332" s="369">
        <v>327.00000000000119</v>
      </c>
      <c r="Z332" s="367"/>
      <c r="AA332" s="367"/>
      <c r="AB332" s="367"/>
      <c r="AC332" s="367"/>
      <c r="AD332" s="367"/>
      <c r="AE332" s="367"/>
      <c r="AF332" s="367"/>
      <c r="AG332" s="367"/>
      <c r="AH332" s="367"/>
      <c r="AI332" s="367"/>
      <c r="AJ332" s="367"/>
      <c r="AK332" s="367"/>
      <c r="AL332" s="367"/>
      <c r="AM332" s="367"/>
      <c r="AN332" s="367"/>
      <c r="AO332" s="367"/>
      <c r="AP332" s="367"/>
      <c r="AQ332" s="367"/>
      <c r="AR332" s="367"/>
      <c r="AS332" s="367"/>
      <c r="AT332" s="367"/>
    </row>
    <row r="333" spans="2:46" ht="15" customHeight="1">
      <c r="B333" s="26">
        <v>54.66666666666643</v>
      </c>
      <c r="C333" s="373">
        <v>48.0311750887507</v>
      </c>
      <c r="D333" s="363">
        <v>327.99999999999858</v>
      </c>
      <c r="E333" s="365">
        <v>15255.813953488445</v>
      </c>
      <c r="F333" s="367">
        <v>-14081.323662696474</v>
      </c>
      <c r="G333" s="367">
        <v>328.00000000000159</v>
      </c>
      <c r="H333" s="368">
        <v>82000</v>
      </c>
      <c r="I333" s="367">
        <v>-174058.51130252448</v>
      </c>
      <c r="J333" s="384">
        <v>327.99999999999994</v>
      </c>
      <c r="K333" s="363">
        <v>19878.787878787793</v>
      </c>
      <c r="L333" s="367">
        <v>3201.3260065878244</v>
      </c>
      <c r="M333" s="369">
        <v>327.99999999999864</v>
      </c>
      <c r="N333" s="363">
        <v>22620.689655172453</v>
      </c>
      <c r="O333" s="367">
        <v>-996409.70109101641</v>
      </c>
      <c r="P333" s="384">
        <v>328.00000000000057</v>
      </c>
      <c r="Q333" s="363">
        <v>23428.571428571449</v>
      </c>
      <c r="R333" s="367">
        <v>-492612.38985752512</v>
      </c>
      <c r="S333" s="384">
        <v>328.00000000000028</v>
      </c>
      <c r="T333" s="363">
        <v>11310.344827586227</v>
      </c>
      <c r="U333" s="363">
        <v>467.04207158785562</v>
      </c>
      <c r="V333" s="369">
        <v>328.00000000000057</v>
      </c>
      <c r="W333" s="363">
        <v>546666.66666666861</v>
      </c>
      <c r="X333" s="363">
        <v>16262.927768683752</v>
      </c>
      <c r="Y333" s="369">
        <v>328.00000000000114</v>
      </c>
      <c r="Z333" s="367"/>
      <c r="AA333" s="367"/>
      <c r="AB333" s="367"/>
      <c r="AC333" s="367"/>
      <c r="AD333" s="367"/>
      <c r="AE333" s="367"/>
      <c r="AF333" s="367"/>
      <c r="AG333" s="367"/>
      <c r="AH333" s="367"/>
      <c r="AI333" s="367"/>
      <c r="AJ333" s="367"/>
      <c r="AK333" s="367"/>
      <c r="AL333" s="367"/>
      <c r="AM333" s="367"/>
      <c r="AN333" s="367"/>
      <c r="AO333" s="367"/>
      <c r="AP333" s="367"/>
      <c r="AQ333" s="367"/>
      <c r="AR333" s="367"/>
      <c r="AS333" s="367"/>
      <c r="AT333" s="367"/>
    </row>
    <row r="334" spans="2:46" ht="15" customHeight="1">
      <c r="B334" s="26">
        <v>54.833333333333094</v>
      </c>
      <c r="C334" s="373">
        <v>48.17736195470232</v>
      </c>
      <c r="D334" s="363">
        <v>328.99999999999858</v>
      </c>
      <c r="E334" s="365">
        <v>15302.325581395422</v>
      </c>
      <c r="F334" s="367">
        <v>-14176.279129841198</v>
      </c>
      <c r="G334" s="367">
        <v>329.00000000000159</v>
      </c>
      <c r="H334" s="368">
        <v>82250</v>
      </c>
      <c r="I334" s="367">
        <v>-175201.65550066557</v>
      </c>
      <c r="J334" s="384">
        <v>328.99999999999994</v>
      </c>
      <c r="K334" s="363">
        <v>19939.393939393853</v>
      </c>
      <c r="L334" s="367">
        <v>3171.2637139508233</v>
      </c>
      <c r="M334" s="369">
        <v>328.99999999999858</v>
      </c>
      <c r="N334" s="363">
        <v>22689.655172413833</v>
      </c>
      <c r="O334" s="367">
        <v>-1002513.5008499101</v>
      </c>
      <c r="P334" s="384">
        <v>329.00000000000057</v>
      </c>
      <c r="Q334" s="363">
        <v>23500.000000000022</v>
      </c>
      <c r="R334" s="367">
        <v>-495666.46051648114</v>
      </c>
      <c r="S334" s="384">
        <v>329.00000000000028</v>
      </c>
      <c r="T334" s="363">
        <v>11344.827586206917</v>
      </c>
      <c r="U334" s="363">
        <v>428.0990672127856</v>
      </c>
      <c r="V334" s="369">
        <v>329.00000000000057</v>
      </c>
      <c r="W334" s="363">
        <v>548333.33333333523</v>
      </c>
      <c r="X334" s="363">
        <v>16311.008770750934</v>
      </c>
      <c r="Y334" s="369">
        <v>329.00000000000114</v>
      </c>
      <c r="Z334" s="367"/>
      <c r="AA334" s="367"/>
      <c r="AB334" s="367"/>
      <c r="AC334" s="367"/>
      <c r="AD334" s="367"/>
      <c r="AE334" s="367"/>
      <c r="AF334" s="367"/>
      <c r="AG334" s="367"/>
      <c r="AH334" s="367"/>
      <c r="AI334" s="367"/>
      <c r="AJ334" s="367"/>
      <c r="AK334" s="367"/>
      <c r="AL334" s="367"/>
      <c r="AM334" s="367"/>
      <c r="AN334" s="367"/>
      <c r="AO334" s="367"/>
      <c r="AP334" s="367"/>
      <c r="AQ334" s="367"/>
      <c r="AR334" s="367"/>
      <c r="AS334" s="367"/>
      <c r="AT334" s="367"/>
    </row>
    <row r="335" spans="2:46" ht="15" customHeight="1">
      <c r="B335" s="26">
        <v>54.999999999999758</v>
      </c>
      <c r="C335" s="373">
        <v>48.323547303064501</v>
      </c>
      <c r="D335" s="363">
        <v>329.99999999999858</v>
      </c>
      <c r="E335" s="365">
        <v>15348.837209302399</v>
      </c>
      <c r="F335" s="367">
        <v>-14271.550855966583</v>
      </c>
      <c r="G335" s="367">
        <v>330.00000000000159</v>
      </c>
      <c r="H335" s="368">
        <v>82500</v>
      </c>
      <c r="I335" s="367">
        <v>-176348.5229693547</v>
      </c>
      <c r="J335" s="384">
        <v>329.99999999999994</v>
      </c>
      <c r="K335" s="363">
        <v>19999.999999999913</v>
      </c>
      <c r="L335" s="367">
        <v>3140.9593396548476</v>
      </c>
      <c r="M335" s="369">
        <v>329.99999999999858</v>
      </c>
      <c r="N335" s="363">
        <v>22758.620689655214</v>
      </c>
      <c r="O335" s="367">
        <v>-1008635.9386957607</v>
      </c>
      <c r="P335" s="384">
        <v>330.00000000000063</v>
      </c>
      <c r="Q335" s="363">
        <v>23571.428571428594</v>
      </c>
      <c r="R335" s="367">
        <v>-498729.9670636846</v>
      </c>
      <c r="S335" s="384">
        <v>330.00000000000028</v>
      </c>
      <c r="T335" s="363">
        <v>11379.310344827607</v>
      </c>
      <c r="U335" s="363">
        <v>388.91067126853454</v>
      </c>
      <c r="V335" s="369">
        <v>330.00000000000063</v>
      </c>
      <c r="W335" s="363">
        <v>550000.00000000186</v>
      </c>
      <c r="X335" s="363">
        <v>16359.080647621831</v>
      </c>
      <c r="Y335" s="369">
        <v>330.00000000000114</v>
      </c>
      <c r="Z335" s="367"/>
      <c r="AA335" s="367"/>
      <c r="AB335" s="367"/>
      <c r="AC335" s="367"/>
      <c r="AD335" s="367"/>
      <c r="AE335" s="367"/>
      <c r="AF335" s="367"/>
      <c r="AG335" s="367"/>
      <c r="AH335" s="367"/>
      <c r="AI335" s="367"/>
      <c r="AJ335" s="367"/>
      <c r="AK335" s="367"/>
      <c r="AL335" s="367"/>
      <c r="AM335" s="367"/>
      <c r="AN335" s="367"/>
      <c r="AO335" s="367"/>
      <c r="AP335" s="367"/>
      <c r="AQ335" s="367"/>
      <c r="AR335" s="367"/>
      <c r="AS335" s="367"/>
      <c r="AT335" s="367"/>
    </row>
    <row r="336" spans="2:46" ht="15" customHeight="1">
      <c r="B336" s="26">
        <v>55.166666666666423</v>
      </c>
      <c r="C336" s="373">
        <v>48.469731133837207</v>
      </c>
      <c r="D336" s="363">
        <v>330.99999999999852</v>
      </c>
      <c r="E336" s="365">
        <v>15395.348837209376</v>
      </c>
      <c r="F336" s="367">
        <v>-14367.138841072641</v>
      </c>
      <c r="G336" s="367">
        <v>331.00000000000165</v>
      </c>
      <c r="H336" s="368">
        <v>82750</v>
      </c>
      <c r="I336" s="367">
        <v>-177499.11370859182</v>
      </c>
      <c r="J336" s="384">
        <v>330.99999999999994</v>
      </c>
      <c r="K336" s="363">
        <v>20060.606060605973</v>
      </c>
      <c r="L336" s="367">
        <v>3110.4128836998993</v>
      </c>
      <c r="M336" s="369">
        <v>330.99999999999858</v>
      </c>
      <c r="N336" s="363">
        <v>22827.586206896594</v>
      </c>
      <c r="O336" s="367">
        <v>-1014777.0146285673</v>
      </c>
      <c r="P336" s="384">
        <v>331.00000000000063</v>
      </c>
      <c r="Q336" s="363">
        <v>23642.857142857167</v>
      </c>
      <c r="R336" s="367">
        <v>-501802.9094991358</v>
      </c>
      <c r="S336" s="384">
        <v>331.00000000000034</v>
      </c>
      <c r="T336" s="363">
        <v>11413.793103448297</v>
      </c>
      <c r="U336" s="363">
        <v>349.47688375510688</v>
      </c>
      <c r="V336" s="369">
        <v>331.00000000000063</v>
      </c>
      <c r="W336" s="363">
        <v>551666.66666666849</v>
      </c>
      <c r="X336" s="363">
        <v>16407.143399296445</v>
      </c>
      <c r="Y336" s="369">
        <v>331.00000000000108</v>
      </c>
      <c r="Z336" s="367"/>
      <c r="AA336" s="367"/>
      <c r="AB336" s="367"/>
      <c r="AC336" s="367"/>
      <c r="AD336" s="367"/>
      <c r="AE336" s="367"/>
      <c r="AF336" s="367"/>
      <c r="AG336" s="367"/>
      <c r="AH336" s="367"/>
      <c r="AI336" s="367"/>
      <c r="AJ336" s="367"/>
      <c r="AK336" s="367"/>
      <c r="AL336" s="367"/>
      <c r="AM336" s="367"/>
      <c r="AN336" s="367"/>
      <c r="AO336" s="367"/>
      <c r="AP336" s="367"/>
      <c r="AQ336" s="367"/>
      <c r="AR336" s="367"/>
      <c r="AS336" s="367"/>
      <c r="AT336" s="367"/>
    </row>
    <row r="337" spans="2:46" ht="15" customHeight="1">
      <c r="B337" s="26">
        <v>55.333333333333087</v>
      </c>
      <c r="C337" s="373">
        <v>48.615913447020468</v>
      </c>
      <c r="D337" s="363">
        <v>331.99999999999852</v>
      </c>
      <c r="E337" s="365">
        <v>15441.860465116353</v>
      </c>
      <c r="F337" s="367">
        <v>-14463.043085159361</v>
      </c>
      <c r="G337" s="367">
        <v>332.00000000000165</v>
      </c>
      <c r="H337" s="368">
        <v>83000</v>
      </c>
      <c r="I337" s="367">
        <v>-178653.42771837694</v>
      </c>
      <c r="J337" s="384">
        <v>331.99999999999994</v>
      </c>
      <c r="K337" s="363">
        <v>20121.212121212033</v>
      </c>
      <c r="L337" s="367">
        <v>3079.6243460859787</v>
      </c>
      <c r="M337" s="369">
        <v>331.99999999999858</v>
      </c>
      <c r="N337" s="363">
        <v>22896.551724137975</v>
      </c>
      <c r="O337" s="367">
        <v>-1020936.7286483304</v>
      </c>
      <c r="P337" s="384">
        <v>332.00000000000063</v>
      </c>
      <c r="Q337" s="363">
        <v>23714.285714285739</v>
      </c>
      <c r="R337" s="367">
        <v>-504885.28782283422</v>
      </c>
      <c r="S337" s="384">
        <v>332.00000000000034</v>
      </c>
      <c r="T337" s="363">
        <v>11448.275862068987</v>
      </c>
      <c r="U337" s="363">
        <v>309.79770467250046</v>
      </c>
      <c r="V337" s="369">
        <v>332.00000000000063</v>
      </c>
      <c r="W337" s="363">
        <v>553333.33333333512</v>
      </c>
      <c r="X337" s="363">
        <v>16455.197025774778</v>
      </c>
      <c r="Y337" s="369">
        <v>332.00000000000108</v>
      </c>
      <c r="Z337" s="367"/>
      <c r="AA337" s="367"/>
      <c r="AB337" s="367"/>
      <c r="AC337" s="367"/>
      <c r="AD337" s="367"/>
      <c r="AE337" s="367"/>
      <c r="AF337" s="367"/>
      <c r="AG337" s="367"/>
      <c r="AH337" s="367"/>
      <c r="AI337" s="367"/>
      <c r="AJ337" s="367"/>
      <c r="AK337" s="367"/>
      <c r="AL337" s="367"/>
      <c r="AM337" s="367"/>
      <c r="AN337" s="367"/>
      <c r="AO337" s="367"/>
      <c r="AP337" s="367"/>
      <c r="AQ337" s="367"/>
      <c r="AR337" s="367"/>
      <c r="AS337" s="367"/>
      <c r="AT337" s="367"/>
    </row>
    <row r="338" spans="2:46" ht="15" customHeight="1">
      <c r="B338" s="26">
        <v>55.499999999999751</v>
      </c>
      <c r="C338" s="373">
        <v>48.762094242614268</v>
      </c>
      <c r="D338" s="363">
        <v>332.99999999999852</v>
      </c>
      <c r="E338" s="365">
        <v>15488.37209302333</v>
      </c>
      <c r="F338" s="367">
        <v>-14559.263588226744</v>
      </c>
      <c r="G338" s="367">
        <v>333.00000000000165</v>
      </c>
      <c r="H338" s="368">
        <v>83250</v>
      </c>
      <c r="I338" s="367">
        <v>-179811.46499871009</v>
      </c>
      <c r="J338" s="384">
        <v>332.99999999999994</v>
      </c>
      <c r="K338" s="363">
        <v>20181.818181818093</v>
      </c>
      <c r="L338" s="367">
        <v>3048.5937268130861</v>
      </c>
      <c r="M338" s="369">
        <v>332.99999999999858</v>
      </c>
      <c r="N338" s="363">
        <v>22965.517241379355</v>
      </c>
      <c r="O338" s="367">
        <v>-1027115.0807550502</v>
      </c>
      <c r="P338" s="384">
        <v>333.00000000000063</v>
      </c>
      <c r="Q338" s="363">
        <v>23785.714285714312</v>
      </c>
      <c r="R338" s="367">
        <v>-507977.10203478008</v>
      </c>
      <c r="S338" s="384">
        <v>333.00000000000034</v>
      </c>
      <c r="T338" s="363">
        <v>11482.758620689678</v>
      </c>
      <c r="U338" s="363">
        <v>269.87313402071527</v>
      </c>
      <c r="V338" s="369">
        <v>333.00000000000063</v>
      </c>
      <c r="W338" s="363">
        <v>555000.00000000175</v>
      </c>
      <c r="X338" s="363">
        <v>16503.241527056824</v>
      </c>
      <c r="Y338" s="369">
        <v>333.00000000000102</v>
      </c>
      <c r="Z338" s="367"/>
      <c r="AA338" s="367"/>
      <c r="AB338" s="367"/>
      <c r="AC338" s="367"/>
      <c r="AD338" s="367"/>
      <c r="AE338" s="367"/>
      <c r="AF338" s="367"/>
      <c r="AG338" s="367"/>
      <c r="AH338" s="367"/>
      <c r="AI338" s="367"/>
      <c r="AJ338" s="367"/>
      <c r="AK338" s="367"/>
      <c r="AL338" s="367"/>
      <c r="AM338" s="367"/>
      <c r="AN338" s="367"/>
      <c r="AO338" s="367"/>
      <c r="AP338" s="367"/>
      <c r="AQ338" s="367"/>
      <c r="AR338" s="367"/>
      <c r="AS338" s="367"/>
      <c r="AT338" s="367"/>
    </row>
    <row r="339" spans="2:46" ht="15" customHeight="1">
      <c r="B339" s="26">
        <v>55.666666666666416</v>
      </c>
      <c r="C339" s="373">
        <v>48.908273520618621</v>
      </c>
      <c r="D339" s="363">
        <v>333.99999999999852</v>
      </c>
      <c r="E339" s="365">
        <v>15534.883720930307</v>
      </c>
      <c r="F339" s="367">
        <v>-14655.800350274791</v>
      </c>
      <c r="G339" s="367">
        <v>334.00000000000165</v>
      </c>
      <c r="H339" s="368">
        <v>83500</v>
      </c>
      <c r="I339" s="367">
        <v>-180973.22554959118</v>
      </c>
      <c r="J339" s="384">
        <v>333.99999999999994</v>
      </c>
      <c r="K339" s="363">
        <v>20242.424242424153</v>
      </c>
      <c r="L339" s="367">
        <v>3017.3210258812196</v>
      </c>
      <c r="M339" s="369">
        <v>333.99999999999858</v>
      </c>
      <c r="N339" s="363">
        <v>23034.482758620736</v>
      </c>
      <c r="O339" s="367">
        <v>-1033312.0709487267</v>
      </c>
      <c r="P339" s="384">
        <v>334.00000000000068</v>
      </c>
      <c r="Q339" s="363">
        <v>23857.142857142884</v>
      </c>
      <c r="R339" s="367">
        <v>-511078.35213497339</v>
      </c>
      <c r="S339" s="384">
        <v>334.00000000000034</v>
      </c>
      <c r="T339" s="363">
        <v>11517.241379310368</v>
      </c>
      <c r="U339" s="363">
        <v>229.70317179974896</v>
      </c>
      <c r="V339" s="369">
        <v>334.00000000000068</v>
      </c>
      <c r="W339" s="363">
        <v>556666.66666666837</v>
      </c>
      <c r="X339" s="363">
        <v>16551.276903142592</v>
      </c>
      <c r="Y339" s="369">
        <v>334.00000000000102</v>
      </c>
      <c r="Z339" s="367"/>
      <c r="AA339" s="367"/>
      <c r="AB339" s="367"/>
      <c r="AC339" s="367"/>
      <c r="AD339" s="367"/>
      <c r="AE339" s="367"/>
      <c r="AF339" s="367"/>
      <c r="AG339" s="367"/>
      <c r="AH339" s="367"/>
      <c r="AI339" s="367"/>
      <c r="AJ339" s="367"/>
      <c r="AK339" s="367"/>
      <c r="AL339" s="367"/>
      <c r="AM339" s="367"/>
      <c r="AN339" s="367"/>
      <c r="AO339" s="367"/>
      <c r="AP339" s="367"/>
      <c r="AQ339" s="367"/>
      <c r="AR339" s="367"/>
      <c r="AS339" s="367"/>
      <c r="AT339" s="367"/>
    </row>
    <row r="340" spans="2:46" ht="15" customHeight="1">
      <c r="B340" s="26">
        <v>55.83333333333308</v>
      </c>
      <c r="C340" s="373">
        <v>49.054451281033508</v>
      </c>
      <c r="D340" s="363">
        <v>334.99999999999847</v>
      </c>
      <c r="E340" s="365">
        <v>15581.395348837284</v>
      </c>
      <c r="F340" s="367">
        <v>-14752.653371303506</v>
      </c>
      <c r="G340" s="367">
        <v>335.00000000000165</v>
      </c>
      <c r="H340" s="368">
        <v>83750</v>
      </c>
      <c r="I340" s="367">
        <v>-182138.70937102029</v>
      </c>
      <c r="J340" s="384">
        <v>334.99999999999994</v>
      </c>
      <c r="K340" s="363">
        <v>20303.030303030213</v>
      </c>
      <c r="L340" s="367">
        <v>2985.806243290383</v>
      </c>
      <c r="M340" s="369">
        <v>334.99999999999852</v>
      </c>
      <c r="N340" s="363">
        <v>23103.448275862116</v>
      </c>
      <c r="O340" s="367">
        <v>-1039527.6992293593</v>
      </c>
      <c r="P340" s="384">
        <v>335.00000000000068</v>
      </c>
      <c r="Q340" s="363">
        <v>23928.571428571457</v>
      </c>
      <c r="R340" s="367">
        <v>-514189.03812341439</v>
      </c>
      <c r="S340" s="384">
        <v>335.0000000000004</v>
      </c>
      <c r="T340" s="363">
        <v>11551.724137931058</v>
      </c>
      <c r="U340" s="363">
        <v>189.28781800960618</v>
      </c>
      <c r="V340" s="369">
        <v>335.00000000000068</v>
      </c>
      <c r="W340" s="363">
        <v>558333.333333335</v>
      </c>
      <c r="X340" s="363">
        <v>16599.303154032074</v>
      </c>
      <c r="Y340" s="369">
        <v>335.00000000000097</v>
      </c>
      <c r="Z340" s="367"/>
      <c r="AA340" s="367"/>
      <c r="AB340" s="367"/>
      <c r="AC340" s="367"/>
      <c r="AD340" s="367"/>
      <c r="AE340" s="367"/>
      <c r="AF340" s="367"/>
      <c r="AG340" s="367"/>
      <c r="AH340" s="367"/>
      <c r="AI340" s="367"/>
      <c r="AJ340" s="367"/>
      <c r="AK340" s="367"/>
      <c r="AL340" s="367"/>
      <c r="AM340" s="367"/>
      <c r="AN340" s="367"/>
      <c r="AO340" s="367"/>
      <c r="AP340" s="367"/>
      <c r="AQ340" s="367"/>
      <c r="AR340" s="367"/>
      <c r="AS340" s="367"/>
      <c r="AT340" s="367"/>
    </row>
    <row r="341" spans="2:46" ht="15" customHeight="1">
      <c r="B341" s="26">
        <v>55.999999999999744</v>
      </c>
      <c r="C341" s="373">
        <v>49.200627523858948</v>
      </c>
      <c r="D341" s="363">
        <v>335.99999999999847</v>
      </c>
      <c r="E341" s="365">
        <v>15627.906976744262</v>
      </c>
      <c r="F341" s="367">
        <v>-14849.822651312885</v>
      </c>
      <c r="G341" s="367">
        <v>336.00000000000165</v>
      </c>
      <c r="H341" s="368">
        <v>84000</v>
      </c>
      <c r="I341" s="367">
        <v>-183307.91646299741</v>
      </c>
      <c r="J341" s="384">
        <v>335.99999999999994</v>
      </c>
      <c r="K341" s="363">
        <v>20363.636363636273</v>
      </c>
      <c r="L341" s="367">
        <v>2954.0493790405721</v>
      </c>
      <c r="M341" s="369">
        <v>335.99999999999852</v>
      </c>
      <c r="N341" s="363">
        <v>23172.413793103497</v>
      </c>
      <c r="O341" s="367">
        <v>-1045761.9655969486</v>
      </c>
      <c r="P341" s="384">
        <v>336.00000000000068</v>
      </c>
      <c r="Q341" s="363">
        <v>24000.000000000029</v>
      </c>
      <c r="R341" s="367">
        <v>-517309.16000010265</v>
      </c>
      <c r="S341" s="384">
        <v>336.0000000000004</v>
      </c>
      <c r="T341" s="363">
        <v>11586.206896551748</v>
      </c>
      <c r="U341" s="363">
        <v>148.62707265028456</v>
      </c>
      <c r="V341" s="369">
        <v>336.00000000000068</v>
      </c>
      <c r="W341" s="363">
        <v>560000.00000000163</v>
      </c>
      <c r="X341" s="363">
        <v>16647.320279725278</v>
      </c>
      <c r="Y341" s="369">
        <v>336.00000000000097</v>
      </c>
      <c r="Z341" s="367"/>
      <c r="AA341" s="367"/>
      <c r="AB341" s="367"/>
      <c r="AC341" s="367"/>
      <c r="AD341" s="367"/>
      <c r="AE341" s="367"/>
      <c r="AF341" s="367"/>
      <c r="AG341" s="367"/>
      <c r="AH341" s="367"/>
      <c r="AI341" s="367"/>
      <c r="AJ341" s="367"/>
      <c r="AK341" s="367"/>
      <c r="AL341" s="367"/>
      <c r="AM341" s="367"/>
      <c r="AN341" s="367"/>
      <c r="AO341" s="367"/>
      <c r="AP341" s="367"/>
      <c r="AQ341" s="367"/>
      <c r="AR341" s="367"/>
      <c r="AS341" s="367"/>
      <c r="AT341" s="367"/>
    </row>
    <row r="342" spans="2:46" ht="15" customHeight="1">
      <c r="B342" s="26">
        <v>56.166666666666409</v>
      </c>
      <c r="C342" s="373">
        <v>49.346802249094928</v>
      </c>
      <c r="D342" s="363">
        <v>336.99999999999847</v>
      </c>
      <c r="E342" s="365">
        <v>15674.418604651239</v>
      </c>
      <c r="F342" s="367">
        <v>-14947.308190302931</v>
      </c>
      <c r="G342" s="367">
        <v>337.00000000000165</v>
      </c>
      <c r="H342" s="368">
        <v>84250</v>
      </c>
      <c r="I342" s="367">
        <v>-184480.84682552252</v>
      </c>
      <c r="J342" s="384">
        <v>336.99999999999994</v>
      </c>
      <c r="K342" s="363">
        <v>20424.242424242333</v>
      </c>
      <c r="L342" s="367">
        <v>2922.0504331317884</v>
      </c>
      <c r="M342" s="369">
        <v>336.99999999999852</v>
      </c>
      <c r="N342" s="363">
        <v>23241.379310344877</v>
      </c>
      <c r="O342" s="367">
        <v>-1052014.8700514948</v>
      </c>
      <c r="P342" s="384">
        <v>337.00000000000074</v>
      </c>
      <c r="Q342" s="363">
        <v>24071.428571428602</v>
      </c>
      <c r="R342" s="367">
        <v>-520438.71776503837</v>
      </c>
      <c r="S342" s="384">
        <v>337.0000000000004</v>
      </c>
      <c r="T342" s="363">
        <v>11620.689655172439</v>
      </c>
      <c r="U342" s="363">
        <v>107.72093572178183</v>
      </c>
      <c r="V342" s="369">
        <v>337.00000000000074</v>
      </c>
      <c r="W342" s="363">
        <v>561666.66666666826</v>
      </c>
      <c r="X342" s="363">
        <v>16695.328280222191</v>
      </c>
      <c r="Y342" s="369">
        <v>337.00000000000097</v>
      </c>
      <c r="Z342" s="367"/>
      <c r="AA342" s="367"/>
      <c r="AB342" s="367"/>
      <c r="AC342" s="367"/>
      <c r="AD342" s="367"/>
      <c r="AE342" s="367"/>
      <c r="AF342" s="367"/>
      <c r="AG342" s="367"/>
      <c r="AH342" s="367"/>
      <c r="AI342" s="367"/>
      <c r="AJ342" s="367"/>
      <c r="AK342" s="367"/>
      <c r="AL342" s="367"/>
      <c r="AM342" s="367"/>
      <c r="AN342" s="367"/>
      <c r="AO342" s="367"/>
      <c r="AP342" s="367"/>
      <c r="AQ342" s="367"/>
      <c r="AR342" s="367"/>
      <c r="AS342" s="367"/>
      <c r="AT342" s="367"/>
    </row>
    <row r="343" spans="2:46" ht="15" customHeight="1">
      <c r="B343" s="26">
        <v>56.333333333333073</v>
      </c>
      <c r="C343" s="373">
        <v>49.492975456741462</v>
      </c>
      <c r="D343" s="363">
        <v>337.99999999999847</v>
      </c>
      <c r="E343" s="365">
        <v>15720.930232558216</v>
      </c>
      <c r="F343" s="367">
        <v>-15045.109988273636</v>
      </c>
      <c r="G343" s="367">
        <v>338.00000000000165</v>
      </c>
      <c r="H343" s="368">
        <v>84500</v>
      </c>
      <c r="I343" s="367">
        <v>-185657.5004585956</v>
      </c>
      <c r="J343" s="384">
        <v>337.99999999999994</v>
      </c>
      <c r="K343" s="363">
        <v>20484.848484848393</v>
      </c>
      <c r="L343" s="367">
        <v>2889.8094055640322</v>
      </c>
      <c r="M343" s="369">
        <v>337.99999999999852</v>
      </c>
      <c r="N343" s="363">
        <v>23310.344827586257</v>
      </c>
      <c r="O343" s="367">
        <v>-1058286.4125929971</v>
      </c>
      <c r="P343" s="384">
        <v>338.00000000000074</v>
      </c>
      <c r="Q343" s="363">
        <v>24142.857142857174</v>
      </c>
      <c r="R343" s="367">
        <v>-523577.71141822153</v>
      </c>
      <c r="S343" s="384">
        <v>338.0000000000004</v>
      </c>
      <c r="T343" s="363">
        <v>11655.172413793129</v>
      </c>
      <c r="U343" s="363">
        <v>66.569407224102662</v>
      </c>
      <c r="V343" s="369">
        <v>338.00000000000074</v>
      </c>
      <c r="W343" s="363">
        <v>563333.33333333489</v>
      </c>
      <c r="X343" s="363">
        <v>16743.327155522824</v>
      </c>
      <c r="Y343" s="369">
        <v>338.00000000000091</v>
      </c>
      <c r="Z343" s="367"/>
      <c r="AA343" s="367"/>
      <c r="AB343" s="367"/>
      <c r="AC343" s="367"/>
      <c r="AD343" s="367"/>
      <c r="AE343" s="367"/>
      <c r="AF343" s="367"/>
      <c r="AG343" s="367"/>
      <c r="AH343" s="367"/>
      <c r="AI343" s="367"/>
      <c r="AJ343" s="367"/>
      <c r="AK343" s="367"/>
      <c r="AL343" s="367"/>
      <c r="AM343" s="367"/>
      <c r="AN343" s="367"/>
      <c r="AO343" s="367"/>
      <c r="AP343" s="367"/>
      <c r="AQ343" s="367"/>
      <c r="AR343" s="367"/>
      <c r="AS343" s="367"/>
      <c r="AT343" s="367"/>
    </row>
    <row r="344" spans="2:46" ht="15" customHeight="1">
      <c r="B344" s="26">
        <v>56.499999999999737</v>
      </c>
      <c r="C344" s="373">
        <v>49.639147146798535</v>
      </c>
      <c r="D344" s="363">
        <v>338.99999999999841</v>
      </c>
      <c r="E344" s="365">
        <v>15767.441860465193</v>
      </c>
      <c r="F344" s="367">
        <v>-15143.228045225012</v>
      </c>
      <c r="G344" s="367">
        <v>339.00000000000165</v>
      </c>
      <c r="H344" s="368">
        <v>84750</v>
      </c>
      <c r="I344" s="367">
        <v>-186837.87736221671</v>
      </c>
      <c r="J344" s="384">
        <v>338.99999999999994</v>
      </c>
      <c r="K344" s="363">
        <v>20545.454545454453</v>
      </c>
      <c r="L344" s="367">
        <v>2857.3262963373031</v>
      </c>
      <c r="M344" s="369">
        <v>338.99999999999852</v>
      </c>
      <c r="N344" s="363">
        <v>23379.310344827638</v>
      </c>
      <c r="O344" s="367">
        <v>-1064576.5932214558</v>
      </c>
      <c r="P344" s="384">
        <v>339.00000000000074</v>
      </c>
      <c r="Q344" s="363">
        <v>24214.285714285747</v>
      </c>
      <c r="R344" s="367">
        <v>-526726.14095965237</v>
      </c>
      <c r="S344" s="384">
        <v>339.00000000000045</v>
      </c>
      <c r="T344" s="363">
        <v>11689.655172413819</v>
      </c>
      <c r="U344" s="363">
        <v>25.172487157244678</v>
      </c>
      <c r="V344" s="369">
        <v>339.00000000000074</v>
      </c>
      <c r="W344" s="363">
        <v>565000.00000000151</v>
      </c>
      <c r="X344" s="363">
        <v>16791.316905627176</v>
      </c>
      <c r="Y344" s="369">
        <v>339.00000000000091</v>
      </c>
      <c r="Z344" s="367"/>
      <c r="AA344" s="367"/>
      <c r="AB344" s="367"/>
      <c r="AC344" s="367"/>
      <c r="AD344" s="367"/>
      <c r="AE344" s="367"/>
      <c r="AF344" s="367"/>
      <c r="AG344" s="367"/>
      <c r="AH344" s="367"/>
      <c r="AI344" s="367"/>
      <c r="AJ344" s="367"/>
      <c r="AK344" s="367"/>
      <c r="AL344" s="367"/>
      <c r="AM344" s="367"/>
      <c r="AN344" s="367"/>
      <c r="AO344" s="367"/>
      <c r="AP344" s="367"/>
      <c r="AQ344" s="367"/>
      <c r="AR344" s="367"/>
      <c r="AS344" s="367"/>
      <c r="AT344" s="367"/>
    </row>
    <row r="345" spans="2:46" ht="15" customHeight="1">
      <c r="B345" s="26">
        <v>56.666666666666401</v>
      </c>
      <c r="C345" s="373">
        <v>49.785317319266156</v>
      </c>
      <c r="D345" s="363">
        <v>339.99999999999841</v>
      </c>
      <c r="E345" s="365">
        <v>15813.95348837217</v>
      </c>
      <c r="F345" s="367">
        <v>-15241.662361157058</v>
      </c>
      <c r="G345" s="367">
        <v>340.00000000000171</v>
      </c>
      <c r="H345" s="368">
        <v>85000</v>
      </c>
      <c r="I345" s="367">
        <v>-188021.97753638582</v>
      </c>
      <c r="J345" s="384">
        <v>339.99999999999994</v>
      </c>
      <c r="K345" s="363">
        <v>20606.060606060513</v>
      </c>
      <c r="L345" s="367">
        <v>2824.6011054516043</v>
      </c>
      <c r="M345" s="369">
        <v>339.99999999999847</v>
      </c>
      <c r="N345" s="363">
        <v>23448.275862069018</v>
      </c>
      <c r="O345" s="367">
        <v>-1070885.4119368712</v>
      </c>
      <c r="P345" s="384">
        <v>340.00000000000074</v>
      </c>
      <c r="Q345" s="363">
        <v>24285.714285714319</v>
      </c>
      <c r="R345" s="367">
        <v>-529884.00638933049</v>
      </c>
      <c r="S345" s="384">
        <v>340.00000000000045</v>
      </c>
      <c r="T345" s="363">
        <v>11724.137931034509</v>
      </c>
      <c r="U345" s="363">
        <v>-16.469824478792098</v>
      </c>
      <c r="V345" s="369">
        <v>340.00000000000074</v>
      </c>
      <c r="W345" s="363">
        <v>566666.66666666814</v>
      </c>
      <c r="X345" s="363">
        <v>16839.297530535245</v>
      </c>
      <c r="Y345" s="369">
        <v>340.00000000000085</v>
      </c>
      <c r="Z345" s="367"/>
      <c r="AA345" s="367"/>
      <c r="AB345" s="367"/>
      <c r="AC345" s="367"/>
      <c r="AD345" s="367"/>
      <c r="AE345" s="367"/>
      <c r="AF345" s="367"/>
      <c r="AG345" s="367"/>
      <c r="AH345" s="367"/>
      <c r="AI345" s="367"/>
      <c r="AJ345" s="367"/>
      <c r="AK345" s="367"/>
      <c r="AL345" s="367"/>
      <c r="AM345" s="367"/>
      <c r="AN345" s="367"/>
      <c r="AO345" s="367"/>
      <c r="AP345" s="367"/>
      <c r="AQ345" s="367"/>
      <c r="AR345" s="367"/>
      <c r="AS345" s="367"/>
      <c r="AT345" s="367"/>
    </row>
    <row r="346" spans="2:46" ht="15" customHeight="1">
      <c r="B346" s="26">
        <v>56.833333333333066</v>
      </c>
      <c r="C346" s="373">
        <v>49.931485974144316</v>
      </c>
      <c r="D346" s="363">
        <v>340.99999999999841</v>
      </c>
      <c r="E346" s="365">
        <v>15860.465116279147</v>
      </c>
      <c r="F346" s="367">
        <v>-15340.412936069764</v>
      </c>
      <c r="G346" s="367">
        <v>341.00000000000171</v>
      </c>
      <c r="H346" s="368">
        <v>85250</v>
      </c>
      <c r="I346" s="367">
        <v>-189209.80098110289</v>
      </c>
      <c r="J346" s="384">
        <v>340.99999999999994</v>
      </c>
      <c r="K346" s="363">
        <v>20666.666666666573</v>
      </c>
      <c r="L346" s="367">
        <v>2791.6338329069304</v>
      </c>
      <c r="M346" s="369">
        <v>340.99999999999847</v>
      </c>
      <c r="N346" s="363">
        <v>23517.241379310399</v>
      </c>
      <c r="O346" s="367">
        <v>-1077212.8687392436</v>
      </c>
      <c r="P346" s="384">
        <v>341.0000000000008</v>
      </c>
      <c r="Q346" s="363">
        <v>24357.142857142891</v>
      </c>
      <c r="R346" s="367">
        <v>-533051.30770725606</v>
      </c>
      <c r="S346" s="384">
        <v>341.00000000000045</v>
      </c>
      <c r="T346" s="363">
        <v>11758.620689655199</v>
      </c>
      <c r="U346" s="363">
        <v>-58.357527684010051</v>
      </c>
      <c r="V346" s="369">
        <v>341.0000000000008</v>
      </c>
      <c r="W346" s="363">
        <v>568333.33333333477</v>
      </c>
      <c r="X346" s="363">
        <v>16887.269030247029</v>
      </c>
      <c r="Y346" s="369">
        <v>341.00000000000085</v>
      </c>
      <c r="Z346" s="367"/>
      <c r="AA346" s="367"/>
      <c r="AB346" s="367"/>
      <c r="AC346" s="367"/>
      <c r="AD346" s="367"/>
      <c r="AE346" s="367"/>
      <c r="AF346" s="367"/>
      <c r="AG346" s="367"/>
      <c r="AH346" s="367"/>
      <c r="AI346" s="367"/>
      <c r="AJ346" s="367"/>
      <c r="AK346" s="367"/>
      <c r="AL346" s="367"/>
      <c r="AM346" s="367"/>
      <c r="AN346" s="367"/>
      <c r="AO346" s="367"/>
      <c r="AP346" s="367"/>
      <c r="AQ346" s="367"/>
      <c r="AR346" s="367"/>
      <c r="AS346" s="367"/>
      <c r="AT346" s="367"/>
    </row>
    <row r="347" spans="2:46" ht="15" customHeight="1">
      <c r="B347" s="26">
        <v>56.99999999999973</v>
      </c>
      <c r="C347" s="373">
        <v>50.077653111433023</v>
      </c>
      <c r="D347" s="363">
        <v>341.99999999999835</v>
      </c>
      <c r="E347" s="365">
        <v>15906.976744186124</v>
      </c>
      <c r="F347" s="367">
        <v>-15439.479769963134</v>
      </c>
      <c r="G347" s="367">
        <v>342.00000000000171</v>
      </c>
      <c r="H347" s="368">
        <v>85500</v>
      </c>
      <c r="I347" s="367">
        <v>-190401.347696368</v>
      </c>
      <c r="J347" s="384">
        <v>341.99999999999994</v>
      </c>
      <c r="K347" s="363">
        <v>20727.272727272633</v>
      </c>
      <c r="L347" s="367">
        <v>2758.4244787032835</v>
      </c>
      <c r="M347" s="369">
        <v>341.99999999999847</v>
      </c>
      <c r="N347" s="363">
        <v>23586.206896551779</v>
      </c>
      <c r="O347" s="367">
        <v>-1083558.9636285719</v>
      </c>
      <c r="P347" s="384">
        <v>342.0000000000008</v>
      </c>
      <c r="Q347" s="363">
        <v>24428.571428571464</v>
      </c>
      <c r="R347" s="367">
        <v>-536228.04491342907</v>
      </c>
      <c r="S347" s="384">
        <v>342.00000000000045</v>
      </c>
      <c r="T347" s="363">
        <v>11793.10344827589</v>
      </c>
      <c r="U347" s="363">
        <v>-100.4906224584044</v>
      </c>
      <c r="V347" s="369">
        <v>342.0000000000008</v>
      </c>
      <c r="W347" s="363">
        <v>570000.0000000014</v>
      </c>
      <c r="X347" s="363">
        <v>16935.23140476253</v>
      </c>
      <c r="Y347" s="369">
        <v>342.0000000000008</v>
      </c>
      <c r="Z347" s="367"/>
      <c r="AA347" s="367"/>
      <c r="AB347" s="367"/>
      <c r="AC347" s="367"/>
      <c r="AD347" s="367"/>
      <c r="AE347" s="367"/>
      <c r="AF347" s="367"/>
      <c r="AG347" s="367"/>
      <c r="AH347" s="367"/>
      <c r="AI347" s="367"/>
      <c r="AJ347" s="367"/>
      <c r="AK347" s="367"/>
      <c r="AL347" s="367"/>
      <c r="AM347" s="367"/>
      <c r="AN347" s="367"/>
      <c r="AO347" s="367"/>
      <c r="AP347" s="367"/>
      <c r="AQ347" s="367"/>
      <c r="AR347" s="367"/>
      <c r="AS347" s="367"/>
      <c r="AT347" s="367"/>
    </row>
    <row r="348" spans="2:46" ht="15" customHeight="1">
      <c r="B348" s="26">
        <v>57.166666666666394</v>
      </c>
      <c r="C348" s="373">
        <v>50.223818731132283</v>
      </c>
      <c r="D348" s="363">
        <v>342.99999999999835</v>
      </c>
      <c r="E348" s="365">
        <v>15953.488372093101</v>
      </c>
      <c r="F348" s="367">
        <v>-15538.86286283717</v>
      </c>
      <c r="G348" s="367">
        <v>343.00000000000171</v>
      </c>
      <c r="H348" s="368">
        <v>85750</v>
      </c>
      <c r="I348" s="367">
        <v>-191596.61768218118</v>
      </c>
      <c r="J348" s="384">
        <v>343</v>
      </c>
      <c r="K348" s="363">
        <v>20787.878787878693</v>
      </c>
      <c r="L348" s="367">
        <v>2724.9730428406642</v>
      </c>
      <c r="M348" s="369">
        <v>342.99999999999847</v>
      </c>
      <c r="N348" s="363">
        <v>23655.17241379316</v>
      </c>
      <c r="O348" s="367">
        <v>-1089923.6966048568</v>
      </c>
      <c r="P348" s="384">
        <v>343.0000000000008</v>
      </c>
      <c r="Q348" s="363">
        <v>24500.000000000036</v>
      </c>
      <c r="R348" s="367">
        <v>-539414.21800784976</v>
      </c>
      <c r="S348" s="384">
        <v>343.00000000000051</v>
      </c>
      <c r="T348" s="363">
        <v>11827.58620689658</v>
      </c>
      <c r="U348" s="363">
        <v>-142.86910880197755</v>
      </c>
      <c r="V348" s="369">
        <v>343.0000000000008</v>
      </c>
      <c r="W348" s="363">
        <v>571666.66666666802</v>
      </c>
      <c r="X348" s="363">
        <v>16983.18465408175</v>
      </c>
      <c r="Y348" s="369">
        <v>343.0000000000008</v>
      </c>
      <c r="Z348" s="367"/>
      <c r="AA348" s="367"/>
      <c r="AB348" s="367"/>
      <c r="AC348" s="367"/>
      <c r="AD348" s="367"/>
      <c r="AE348" s="367"/>
      <c r="AF348" s="367"/>
      <c r="AG348" s="367"/>
      <c r="AH348" s="367"/>
      <c r="AI348" s="367"/>
      <c r="AJ348" s="367"/>
      <c r="AK348" s="367"/>
      <c r="AL348" s="367"/>
      <c r="AM348" s="367"/>
      <c r="AN348" s="367"/>
      <c r="AO348" s="367"/>
      <c r="AP348" s="367"/>
      <c r="AQ348" s="367"/>
      <c r="AR348" s="367"/>
      <c r="AS348" s="367"/>
      <c r="AT348" s="367"/>
    </row>
    <row r="349" spans="2:46" ht="15" customHeight="1">
      <c r="B349" s="26">
        <v>57.333333333333059</v>
      </c>
      <c r="C349" s="373">
        <v>50.369982833242076</v>
      </c>
      <c r="D349" s="363">
        <v>343.99999999999835</v>
      </c>
      <c r="E349" s="365">
        <v>16000.000000000078</v>
      </c>
      <c r="F349" s="367">
        <v>-15638.56221469187</v>
      </c>
      <c r="G349" s="367">
        <v>344.00000000000171</v>
      </c>
      <c r="H349" s="368">
        <v>86000</v>
      </c>
      <c r="I349" s="367">
        <v>-192795.61093854226</v>
      </c>
      <c r="J349" s="384">
        <v>344</v>
      </c>
      <c r="K349" s="363">
        <v>20848.484848484753</v>
      </c>
      <c r="L349" s="367">
        <v>2691.2795253190729</v>
      </c>
      <c r="M349" s="369">
        <v>343.99999999999847</v>
      </c>
      <c r="N349" s="363">
        <v>23724.13793103454</v>
      </c>
      <c r="O349" s="367">
        <v>-1096307.0676680985</v>
      </c>
      <c r="P349" s="384">
        <v>344.00000000000085</v>
      </c>
      <c r="Q349" s="363">
        <v>24571.428571428609</v>
      </c>
      <c r="R349" s="367">
        <v>-542609.82699051779</v>
      </c>
      <c r="S349" s="384">
        <v>344.00000000000051</v>
      </c>
      <c r="T349" s="363">
        <v>11862.06896551727</v>
      </c>
      <c r="U349" s="363">
        <v>-185.49298671473196</v>
      </c>
      <c r="V349" s="369">
        <v>344.00000000000085</v>
      </c>
      <c r="W349" s="363">
        <v>573333.33333333465</v>
      </c>
      <c r="X349" s="363">
        <v>17031.128778204682</v>
      </c>
      <c r="Y349" s="369">
        <v>344.00000000000074</v>
      </c>
      <c r="Z349" s="367"/>
      <c r="AA349" s="367"/>
      <c r="AB349" s="367"/>
      <c r="AC349" s="367"/>
      <c r="AD349" s="367"/>
      <c r="AE349" s="367"/>
      <c r="AF349" s="367"/>
      <c r="AG349" s="367"/>
      <c r="AH349" s="367"/>
      <c r="AI349" s="367"/>
      <c r="AJ349" s="367"/>
      <c r="AK349" s="367"/>
      <c r="AL349" s="367"/>
      <c r="AM349" s="367"/>
      <c r="AN349" s="367"/>
      <c r="AO349" s="367"/>
      <c r="AP349" s="367"/>
      <c r="AQ349" s="367"/>
      <c r="AR349" s="367"/>
      <c r="AS349" s="367"/>
      <c r="AT349" s="367"/>
    </row>
    <row r="350" spans="2:46" ht="15" customHeight="1">
      <c r="B350" s="26">
        <v>57.499999999999723</v>
      </c>
      <c r="C350" s="373">
        <v>50.516145417762424</v>
      </c>
      <c r="D350" s="363">
        <v>344.99999999999835</v>
      </c>
      <c r="E350" s="365">
        <v>16046.511627907055</v>
      </c>
      <c r="F350" s="367">
        <v>-15738.577825527234</v>
      </c>
      <c r="G350" s="367">
        <v>345.00000000000171</v>
      </c>
      <c r="H350" s="368">
        <v>86250</v>
      </c>
      <c r="I350" s="367">
        <v>-193998.32746545135</v>
      </c>
      <c r="J350" s="384">
        <v>345</v>
      </c>
      <c r="K350" s="363">
        <v>20909.090909090814</v>
      </c>
      <c r="L350" s="367">
        <v>2657.3439261385088</v>
      </c>
      <c r="M350" s="369">
        <v>344.99999999999847</v>
      </c>
      <c r="N350" s="363">
        <v>23793.103448275921</v>
      </c>
      <c r="O350" s="367">
        <v>-1102709.0768182967</v>
      </c>
      <c r="P350" s="384">
        <v>345.00000000000085</v>
      </c>
      <c r="Q350" s="363">
        <v>24642.857142857181</v>
      </c>
      <c r="R350" s="367">
        <v>-545814.87186143314</v>
      </c>
      <c r="S350" s="384">
        <v>345.00000000000051</v>
      </c>
      <c r="T350" s="363">
        <v>11896.55172413796</v>
      </c>
      <c r="U350" s="363">
        <v>-228.36225619666268</v>
      </c>
      <c r="V350" s="369">
        <v>345.00000000000085</v>
      </c>
      <c r="W350" s="363">
        <v>575000.00000000128</v>
      </c>
      <c r="X350" s="363">
        <v>17079.063777131334</v>
      </c>
      <c r="Y350" s="369">
        <v>345.00000000000074</v>
      </c>
      <c r="Z350" s="367"/>
      <c r="AA350" s="367"/>
      <c r="AB350" s="367"/>
      <c r="AC350" s="367"/>
      <c r="AD350" s="367"/>
      <c r="AE350" s="367"/>
      <c r="AF350" s="367"/>
      <c r="AG350" s="367"/>
      <c r="AH350" s="367"/>
      <c r="AI350" s="367"/>
      <c r="AJ350" s="367"/>
      <c r="AK350" s="367"/>
      <c r="AL350" s="367"/>
      <c r="AM350" s="367"/>
      <c r="AN350" s="367"/>
      <c r="AO350" s="367"/>
      <c r="AP350" s="367"/>
      <c r="AQ350" s="367"/>
      <c r="AR350" s="367"/>
      <c r="AS350" s="367"/>
      <c r="AT350" s="367"/>
    </row>
    <row r="351" spans="2:46" ht="15" customHeight="1">
      <c r="B351" s="26">
        <v>57.666666666666387</v>
      </c>
      <c r="C351" s="373">
        <v>50.662306484693318</v>
      </c>
      <c r="D351" s="363">
        <v>345.99999999999829</v>
      </c>
      <c r="E351" s="365">
        <v>16093.023255814032</v>
      </c>
      <c r="F351" s="367">
        <v>-15838.909695343267</v>
      </c>
      <c r="G351" s="367">
        <v>346.00000000000171</v>
      </c>
      <c r="H351" s="368">
        <v>86500</v>
      </c>
      <c r="I351" s="367">
        <v>-195204.76726290843</v>
      </c>
      <c r="J351" s="384">
        <v>346</v>
      </c>
      <c r="K351" s="363">
        <v>20969.696969696874</v>
      </c>
      <c r="L351" s="367">
        <v>2623.166245298974</v>
      </c>
      <c r="M351" s="369">
        <v>345.99999999999841</v>
      </c>
      <c r="N351" s="363">
        <v>23862.068965517301</v>
      </c>
      <c r="O351" s="367">
        <v>-1109129.7240554511</v>
      </c>
      <c r="P351" s="384">
        <v>346.00000000000085</v>
      </c>
      <c r="Q351" s="363">
        <v>24714.285714285754</v>
      </c>
      <c r="R351" s="367">
        <v>-549029.35262059607</v>
      </c>
      <c r="S351" s="384">
        <v>346.00000000000051</v>
      </c>
      <c r="T351" s="363">
        <v>11931.03448275865</v>
      </c>
      <c r="U351" s="363">
        <v>-271.47691724777229</v>
      </c>
      <c r="V351" s="369">
        <v>346.00000000000085</v>
      </c>
      <c r="W351" s="363">
        <v>576666.66666666791</v>
      </c>
      <c r="X351" s="363">
        <v>17126.989650861706</v>
      </c>
      <c r="Y351" s="369">
        <v>346.00000000000074</v>
      </c>
      <c r="Z351" s="367"/>
      <c r="AA351" s="367"/>
      <c r="AB351" s="367"/>
      <c r="AC351" s="367"/>
      <c r="AD351" s="367"/>
      <c r="AE351" s="367"/>
      <c r="AF351" s="367"/>
      <c r="AG351" s="367"/>
      <c r="AH351" s="367"/>
      <c r="AI351" s="367"/>
      <c r="AJ351" s="367"/>
      <c r="AK351" s="367"/>
      <c r="AL351" s="367"/>
      <c r="AM351" s="367"/>
      <c r="AN351" s="367"/>
      <c r="AO351" s="367"/>
      <c r="AP351" s="367"/>
      <c r="AQ351" s="367"/>
      <c r="AR351" s="367"/>
      <c r="AS351" s="367"/>
      <c r="AT351" s="367"/>
    </row>
    <row r="352" spans="2:46" ht="15" customHeight="1">
      <c r="B352" s="26">
        <v>57.833333333333051</v>
      </c>
      <c r="C352" s="373">
        <v>50.808466034034751</v>
      </c>
      <c r="D352" s="363">
        <v>346.99999999999829</v>
      </c>
      <c r="E352" s="365">
        <v>16139.534883721009</v>
      </c>
      <c r="F352" s="367">
        <v>-15939.557824139963</v>
      </c>
      <c r="G352" s="367">
        <v>347.00000000000171</v>
      </c>
      <c r="H352" s="368">
        <v>86750</v>
      </c>
      <c r="I352" s="367">
        <v>-196414.93033091354</v>
      </c>
      <c r="J352" s="384">
        <v>347</v>
      </c>
      <c r="K352" s="363">
        <v>21030.303030302934</v>
      </c>
      <c r="L352" s="367">
        <v>2588.7464828004645</v>
      </c>
      <c r="M352" s="369">
        <v>346.99999999999841</v>
      </c>
      <c r="N352" s="363">
        <v>23931.034482758681</v>
      </c>
      <c r="O352" s="367">
        <v>-1115569.0093795622</v>
      </c>
      <c r="P352" s="384">
        <v>347.00000000000085</v>
      </c>
      <c r="Q352" s="363">
        <v>24785.714285714326</v>
      </c>
      <c r="R352" s="367">
        <v>-552253.26926800655</v>
      </c>
      <c r="S352" s="384">
        <v>347.00000000000057</v>
      </c>
      <c r="T352" s="363">
        <v>11965.517241379341</v>
      </c>
      <c r="U352" s="363">
        <v>-314.83696986806058</v>
      </c>
      <c r="V352" s="369">
        <v>347.00000000000085</v>
      </c>
      <c r="W352" s="363">
        <v>578333.33333333454</v>
      </c>
      <c r="X352" s="363">
        <v>17174.90639939579</v>
      </c>
      <c r="Y352" s="369">
        <v>347.00000000000068</v>
      </c>
      <c r="Z352" s="367"/>
      <c r="AA352" s="367"/>
      <c r="AB352" s="367"/>
      <c r="AC352" s="367"/>
      <c r="AD352" s="367"/>
      <c r="AE352" s="367"/>
      <c r="AF352" s="367"/>
      <c r="AG352" s="367"/>
      <c r="AH352" s="367"/>
      <c r="AI352" s="367"/>
      <c r="AJ352" s="367"/>
      <c r="AK352" s="367"/>
      <c r="AL352" s="367"/>
      <c r="AM352" s="367"/>
      <c r="AN352" s="367"/>
      <c r="AO352" s="367"/>
      <c r="AP352" s="367"/>
      <c r="AQ352" s="367"/>
      <c r="AR352" s="367"/>
      <c r="AS352" s="367"/>
      <c r="AT352" s="367"/>
    </row>
    <row r="353" spans="2:46" ht="15" customHeight="1">
      <c r="B353" s="26">
        <v>57.999999999999716</v>
      </c>
      <c r="C353" s="373">
        <v>50.954624065786732</v>
      </c>
      <c r="D353" s="363">
        <v>347.99999999999829</v>
      </c>
      <c r="E353" s="365">
        <v>16186.046511627987</v>
      </c>
      <c r="F353" s="367">
        <v>-16040.522211917327</v>
      </c>
      <c r="G353" s="367">
        <v>348.00000000000171</v>
      </c>
      <c r="H353" s="368">
        <v>87000</v>
      </c>
      <c r="I353" s="367">
        <v>-197628.81666946661</v>
      </c>
      <c r="J353" s="384">
        <v>348</v>
      </c>
      <c r="K353" s="363">
        <v>21090.909090908994</v>
      </c>
      <c r="L353" s="367">
        <v>2554.0846386429826</v>
      </c>
      <c r="M353" s="369">
        <v>347.99999999999841</v>
      </c>
      <c r="N353" s="363">
        <v>24000.000000000062</v>
      </c>
      <c r="O353" s="367">
        <v>-1122026.9327906298</v>
      </c>
      <c r="P353" s="384">
        <v>348.00000000000091</v>
      </c>
      <c r="Q353" s="363">
        <v>24857.142857142899</v>
      </c>
      <c r="R353" s="367">
        <v>-555486.62180366437</v>
      </c>
      <c r="S353" s="384">
        <v>348.00000000000057</v>
      </c>
      <c r="T353" s="363">
        <v>12000.000000000031</v>
      </c>
      <c r="U353" s="363">
        <v>-358.44241405753013</v>
      </c>
      <c r="V353" s="369">
        <v>348.00000000000091</v>
      </c>
      <c r="W353" s="363">
        <v>580000.00000000116</v>
      </c>
      <c r="X353" s="363">
        <v>17222.814022733597</v>
      </c>
      <c r="Y353" s="369">
        <v>348.00000000000068</v>
      </c>
      <c r="Z353" s="367"/>
      <c r="AA353" s="367"/>
      <c r="AB353" s="367"/>
      <c r="AC353" s="367"/>
      <c r="AD353" s="367"/>
      <c r="AE353" s="367"/>
      <c r="AF353" s="367"/>
      <c r="AG353" s="367"/>
      <c r="AH353" s="367"/>
      <c r="AI353" s="367"/>
      <c r="AJ353" s="367"/>
      <c r="AK353" s="367"/>
      <c r="AL353" s="367"/>
      <c r="AM353" s="367"/>
      <c r="AN353" s="367"/>
      <c r="AO353" s="367"/>
      <c r="AP353" s="367"/>
      <c r="AQ353" s="367"/>
      <c r="AR353" s="367"/>
      <c r="AS353" s="367"/>
      <c r="AT353" s="367"/>
    </row>
    <row r="354" spans="2:46" ht="15" customHeight="1">
      <c r="B354" s="26">
        <v>58.16666666666638</v>
      </c>
      <c r="C354" s="373">
        <v>51.100780579949266</v>
      </c>
      <c r="D354" s="363">
        <v>348.99999999999829</v>
      </c>
      <c r="E354" s="365">
        <v>16232.558139534964</v>
      </c>
      <c r="F354" s="367">
        <v>-16141.802858675357</v>
      </c>
      <c r="G354" s="367">
        <v>349.00000000000176</v>
      </c>
      <c r="H354" s="368">
        <v>87250</v>
      </c>
      <c r="I354" s="367">
        <v>-198846.42627856767</v>
      </c>
      <c r="J354" s="384">
        <v>349</v>
      </c>
      <c r="K354" s="363">
        <v>21151.515151515054</v>
      </c>
      <c r="L354" s="367">
        <v>2519.1807128265273</v>
      </c>
      <c r="M354" s="369">
        <v>348.99999999999841</v>
      </c>
      <c r="N354" s="363">
        <v>24068.965517241442</v>
      </c>
      <c r="O354" s="367">
        <v>-1128503.4942886541</v>
      </c>
      <c r="P354" s="384">
        <v>349.00000000000091</v>
      </c>
      <c r="Q354" s="363">
        <v>24928.571428571471</v>
      </c>
      <c r="R354" s="367">
        <v>-558729.41022756964</v>
      </c>
      <c r="S354" s="384">
        <v>349.00000000000057</v>
      </c>
      <c r="T354" s="363">
        <v>12034.482758620721</v>
      </c>
      <c r="U354" s="363">
        <v>-402.29324981617611</v>
      </c>
      <c r="V354" s="369">
        <v>349.00000000000091</v>
      </c>
      <c r="W354" s="363">
        <v>581666.66666666779</v>
      </c>
      <c r="X354" s="363">
        <v>17270.712520875113</v>
      </c>
      <c r="Y354" s="369">
        <v>349.00000000000063</v>
      </c>
      <c r="Z354" s="367"/>
      <c r="AA354" s="367"/>
      <c r="AB354" s="367"/>
      <c r="AC354" s="367"/>
      <c r="AD354" s="367"/>
      <c r="AE354" s="367"/>
      <c r="AF354" s="367"/>
      <c r="AG354" s="367"/>
      <c r="AH354" s="367"/>
      <c r="AI354" s="367"/>
      <c r="AJ354" s="367"/>
      <c r="AK354" s="367"/>
      <c r="AL354" s="367"/>
      <c r="AM354" s="367"/>
      <c r="AN354" s="367"/>
      <c r="AO354" s="367"/>
      <c r="AP354" s="367"/>
      <c r="AQ354" s="367"/>
      <c r="AR354" s="367"/>
      <c r="AS354" s="367"/>
      <c r="AT354" s="367"/>
    </row>
    <row r="355" spans="2:46" ht="15" customHeight="1">
      <c r="B355" s="26">
        <v>58.333333333333044</v>
      </c>
      <c r="C355" s="373">
        <v>51.246935576522333</v>
      </c>
      <c r="D355" s="363">
        <v>349.99999999999824</v>
      </c>
      <c r="E355" s="365">
        <v>16279.069767441941</v>
      </c>
      <c r="F355" s="367">
        <v>-16243.399764414051</v>
      </c>
      <c r="G355" s="367">
        <v>350.00000000000176</v>
      </c>
      <c r="H355" s="368">
        <v>87500</v>
      </c>
      <c r="I355" s="367">
        <v>-200067.75915821677</v>
      </c>
      <c r="J355" s="384">
        <v>350</v>
      </c>
      <c r="K355" s="363">
        <v>21212.121212121114</v>
      </c>
      <c r="L355" s="367">
        <v>2484.0347053511005</v>
      </c>
      <c r="M355" s="369">
        <v>349.99999999999841</v>
      </c>
      <c r="N355" s="363">
        <v>24137.931034482823</v>
      </c>
      <c r="O355" s="367">
        <v>-1134998.6938736348</v>
      </c>
      <c r="P355" s="384">
        <v>350.00000000000091</v>
      </c>
      <c r="Q355" s="363">
        <v>25000.000000000044</v>
      </c>
      <c r="R355" s="367">
        <v>-561981.63453972246</v>
      </c>
      <c r="S355" s="384">
        <v>350.00000000000057</v>
      </c>
      <c r="T355" s="363">
        <v>12068.965517241411</v>
      </c>
      <c r="U355" s="363">
        <v>-446.38947714400075</v>
      </c>
      <c r="V355" s="369">
        <v>350.00000000000091</v>
      </c>
      <c r="W355" s="363">
        <v>583333.33333333442</v>
      </c>
      <c r="X355" s="363">
        <v>17318.601893820349</v>
      </c>
      <c r="Y355" s="369">
        <v>350.00000000000063</v>
      </c>
      <c r="Z355" s="367"/>
      <c r="AA355" s="367"/>
      <c r="AB355" s="367"/>
      <c r="AC355" s="367"/>
      <c r="AD355" s="367"/>
      <c r="AE355" s="367"/>
      <c r="AF355" s="367"/>
      <c r="AG355" s="367"/>
      <c r="AH355" s="367"/>
      <c r="AI355" s="367"/>
      <c r="AJ355" s="367"/>
      <c r="AK355" s="367"/>
      <c r="AL355" s="367"/>
      <c r="AM355" s="367"/>
      <c r="AN355" s="367"/>
      <c r="AO355" s="367"/>
      <c r="AP355" s="367"/>
      <c r="AQ355" s="367"/>
      <c r="AR355" s="367"/>
      <c r="AS355" s="367"/>
      <c r="AT355" s="367"/>
    </row>
    <row r="356" spans="2:46" ht="15" customHeight="1">
      <c r="B356" s="26">
        <v>58.499999999999709</v>
      </c>
      <c r="C356" s="373">
        <v>51.393089055505953</v>
      </c>
      <c r="D356" s="363">
        <v>350.99999999999824</v>
      </c>
      <c r="E356" s="365">
        <v>16325.581395348918</v>
      </c>
      <c r="F356" s="367">
        <v>-16345.312929133406</v>
      </c>
      <c r="G356" s="367">
        <v>351.00000000000176</v>
      </c>
      <c r="H356" s="368">
        <v>87750</v>
      </c>
      <c r="I356" s="367">
        <v>-201292.81530841385</v>
      </c>
      <c r="J356" s="384">
        <v>351</v>
      </c>
      <c r="K356" s="363">
        <v>21272.727272727174</v>
      </c>
      <c r="L356" s="367">
        <v>2448.646616216703</v>
      </c>
      <c r="M356" s="369">
        <v>350.99999999999835</v>
      </c>
      <c r="N356" s="363">
        <v>24206.896551724203</v>
      </c>
      <c r="O356" s="367">
        <v>-1141512.5315455718</v>
      </c>
      <c r="P356" s="384">
        <v>351.00000000000091</v>
      </c>
      <c r="Q356" s="363">
        <v>25071.428571428616</v>
      </c>
      <c r="R356" s="367">
        <v>-565243.29474012274</v>
      </c>
      <c r="S356" s="384">
        <v>351.00000000000063</v>
      </c>
      <c r="T356" s="363">
        <v>12103.448275862102</v>
      </c>
      <c r="U356" s="363">
        <v>-490.73109604100426</v>
      </c>
      <c r="V356" s="369">
        <v>351.00000000000091</v>
      </c>
      <c r="W356" s="363">
        <v>585000.00000000105</v>
      </c>
      <c r="X356" s="363">
        <v>17366.482141569304</v>
      </c>
      <c r="Y356" s="369">
        <v>351.00000000000057</v>
      </c>
      <c r="Z356" s="367"/>
      <c r="AA356" s="367"/>
      <c r="AB356" s="367"/>
      <c r="AC356" s="367"/>
      <c r="AD356" s="367"/>
      <c r="AE356" s="367"/>
      <c r="AF356" s="367"/>
      <c r="AG356" s="367"/>
      <c r="AH356" s="367"/>
      <c r="AI356" s="367"/>
      <c r="AJ356" s="367"/>
      <c r="AK356" s="367"/>
      <c r="AL356" s="367"/>
      <c r="AM356" s="367"/>
      <c r="AN356" s="367"/>
      <c r="AO356" s="367"/>
      <c r="AP356" s="367"/>
      <c r="AQ356" s="367"/>
      <c r="AR356" s="367"/>
      <c r="AS356" s="367"/>
      <c r="AT356" s="367"/>
    </row>
    <row r="357" spans="2:46" ht="15" customHeight="1">
      <c r="B357" s="26">
        <v>58.666666666666373</v>
      </c>
      <c r="C357" s="373">
        <v>51.539241016900114</v>
      </c>
      <c r="D357" s="363">
        <v>351.99999999999824</v>
      </c>
      <c r="E357" s="365">
        <v>16372.093023255895</v>
      </c>
      <c r="F357" s="367">
        <v>-16447.542352833432</v>
      </c>
      <c r="G357" s="367">
        <v>352.00000000000176</v>
      </c>
      <c r="H357" s="368">
        <v>88000</v>
      </c>
      <c r="I357" s="367">
        <v>-202521.59472915888</v>
      </c>
      <c r="J357" s="384">
        <v>352</v>
      </c>
      <c r="K357" s="363">
        <v>21333.333333333234</v>
      </c>
      <c r="L357" s="367">
        <v>2413.0164454233309</v>
      </c>
      <c r="M357" s="369">
        <v>351.99999999999835</v>
      </c>
      <c r="N357" s="363">
        <v>24275.862068965584</v>
      </c>
      <c r="O357" s="367">
        <v>-1148045.0073044656</v>
      </c>
      <c r="P357" s="384">
        <v>352.00000000000097</v>
      </c>
      <c r="Q357" s="363">
        <v>25142.857142857189</v>
      </c>
      <c r="R357" s="367">
        <v>-568514.39082877047</v>
      </c>
      <c r="S357" s="384">
        <v>352.00000000000063</v>
      </c>
      <c r="T357" s="363">
        <v>12137.931034482792</v>
      </c>
      <c r="U357" s="363">
        <v>-535.3181065071891</v>
      </c>
      <c r="V357" s="369">
        <v>352.00000000000097</v>
      </c>
      <c r="W357" s="363">
        <v>586666.66666666768</v>
      </c>
      <c r="X357" s="363">
        <v>17414.353264121975</v>
      </c>
      <c r="Y357" s="369">
        <v>352.00000000000057</v>
      </c>
      <c r="Z357" s="367"/>
      <c r="AA357" s="367"/>
      <c r="AB357" s="367"/>
      <c r="AC357" s="367"/>
      <c r="AD357" s="367"/>
      <c r="AE357" s="367"/>
      <c r="AF357" s="367"/>
      <c r="AG357" s="367"/>
      <c r="AH357" s="367"/>
      <c r="AI357" s="367"/>
      <c r="AJ357" s="367"/>
      <c r="AK357" s="367"/>
      <c r="AL357" s="367"/>
      <c r="AM357" s="367"/>
      <c r="AN357" s="367"/>
      <c r="AO357" s="367"/>
      <c r="AP357" s="367"/>
      <c r="AQ357" s="367"/>
      <c r="AR357" s="367"/>
      <c r="AS357" s="367"/>
      <c r="AT357" s="367"/>
    </row>
    <row r="358" spans="2:46" ht="15" customHeight="1">
      <c r="B358" s="26">
        <v>58.833333333333037</v>
      </c>
      <c r="C358" s="373">
        <v>51.685391460704814</v>
      </c>
      <c r="D358" s="363">
        <v>352.99999999999818</v>
      </c>
      <c r="E358" s="365">
        <v>16418.60465116287</v>
      </c>
      <c r="F358" s="367">
        <v>-16550.088035514113</v>
      </c>
      <c r="G358" s="367">
        <v>353.00000000000171</v>
      </c>
      <c r="H358" s="368">
        <v>88250</v>
      </c>
      <c r="I358" s="367">
        <v>-203754.09742045199</v>
      </c>
      <c r="J358" s="384">
        <v>353</v>
      </c>
      <c r="K358" s="363">
        <v>21393.939393939294</v>
      </c>
      <c r="L358" s="367">
        <v>2377.1441929709858</v>
      </c>
      <c r="M358" s="369">
        <v>352.99999999999835</v>
      </c>
      <c r="N358" s="363">
        <v>24344.827586206964</v>
      </c>
      <c r="O358" s="367">
        <v>-1154596.121150316</v>
      </c>
      <c r="P358" s="384">
        <v>353.00000000000097</v>
      </c>
      <c r="Q358" s="363">
        <v>25214.285714285761</v>
      </c>
      <c r="R358" s="367">
        <v>-571794.92280566553</v>
      </c>
      <c r="S358" s="384">
        <v>353.00000000000063</v>
      </c>
      <c r="T358" s="363">
        <v>12172.413793103482</v>
      </c>
      <c r="U358" s="363">
        <v>-580.15050854255014</v>
      </c>
      <c r="V358" s="369">
        <v>353.00000000000097</v>
      </c>
      <c r="W358" s="363">
        <v>588333.3333333343</v>
      </c>
      <c r="X358" s="363">
        <v>17462.215261478366</v>
      </c>
      <c r="Y358" s="369">
        <v>353.00000000000057</v>
      </c>
      <c r="Z358" s="367"/>
      <c r="AA358" s="367"/>
      <c r="AB358" s="367"/>
      <c r="AC358" s="367"/>
      <c r="AD358" s="367"/>
      <c r="AE358" s="367"/>
      <c r="AF358" s="367"/>
      <c r="AG358" s="367"/>
      <c r="AH358" s="367"/>
      <c r="AI358" s="367"/>
      <c r="AJ358" s="367"/>
      <c r="AK358" s="367"/>
      <c r="AL358" s="367"/>
      <c r="AM358" s="367"/>
      <c r="AN358" s="367"/>
      <c r="AO358" s="367"/>
      <c r="AP358" s="367"/>
      <c r="AQ358" s="367"/>
      <c r="AR358" s="367"/>
      <c r="AS358" s="367"/>
      <c r="AT358" s="367"/>
    </row>
    <row r="359" spans="2:46" ht="15" customHeight="1">
      <c r="B359" s="26">
        <v>58.999999999999702</v>
      </c>
      <c r="C359" s="373">
        <v>51.831540386920068</v>
      </c>
      <c r="D359" s="363">
        <v>353.99999999999818</v>
      </c>
      <c r="E359" s="365">
        <v>16465.116279069847</v>
      </c>
      <c r="F359" s="367">
        <v>-16652.949977175467</v>
      </c>
      <c r="G359" s="367">
        <v>354.00000000000171</v>
      </c>
      <c r="H359" s="368">
        <v>88500</v>
      </c>
      <c r="I359" s="367">
        <v>-204990.32338229305</v>
      </c>
      <c r="J359" s="384">
        <v>354</v>
      </c>
      <c r="K359" s="363">
        <v>21454.545454545354</v>
      </c>
      <c r="L359" s="367">
        <v>2341.0298588596675</v>
      </c>
      <c r="M359" s="369">
        <v>353.99999999999835</v>
      </c>
      <c r="N359" s="363">
        <v>24413.793103448344</v>
      </c>
      <c r="O359" s="367">
        <v>-1161165.8730831225</v>
      </c>
      <c r="P359" s="384">
        <v>354.00000000000097</v>
      </c>
      <c r="Q359" s="363">
        <v>25285.714285714334</v>
      </c>
      <c r="R359" s="367">
        <v>-575084.89067080815</v>
      </c>
      <c r="S359" s="384">
        <v>354.00000000000063</v>
      </c>
      <c r="T359" s="363">
        <v>12206.896551724172</v>
      </c>
      <c r="U359" s="363">
        <v>-625.22830214709006</v>
      </c>
      <c r="V359" s="369">
        <v>354.00000000000097</v>
      </c>
      <c r="W359" s="363">
        <v>590000.00000000093</v>
      </c>
      <c r="X359" s="363">
        <v>17510.06813363847</v>
      </c>
      <c r="Y359" s="369">
        <v>354.00000000000051</v>
      </c>
      <c r="Z359" s="367"/>
      <c r="AA359" s="367"/>
      <c r="AB359" s="367"/>
      <c r="AC359" s="367"/>
      <c r="AD359" s="367"/>
      <c r="AE359" s="367"/>
      <c r="AF359" s="367"/>
      <c r="AG359" s="367"/>
      <c r="AH359" s="367"/>
      <c r="AI359" s="367"/>
      <c r="AJ359" s="367"/>
      <c r="AK359" s="367"/>
      <c r="AL359" s="367"/>
      <c r="AM359" s="367"/>
      <c r="AN359" s="367"/>
      <c r="AO359" s="367"/>
      <c r="AP359" s="367"/>
      <c r="AQ359" s="367"/>
      <c r="AR359" s="367"/>
      <c r="AS359" s="367"/>
      <c r="AT359" s="367"/>
    </row>
    <row r="360" spans="2:46" ht="15" customHeight="1">
      <c r="B360" s="26">
        <v>59.166666666666366</v>
      </c>
      <c r="C360" s="373">
        <v>51.977687795545876</v>
      </c>
      <c r="D360" s="363">
        <v>354.99999999999818</v>
      </c>
      <c r="E360" s="365">
        <v>16511.627906976824</v>
      </c>
      <c r="F360" s="367">
        <v>-16756.128177817489</v>
      </c>
      <c r="G360" s="367">
        <v>355.00000000000176</v>
      </c>
      <c r="H360" s="368">
        <v>88750</v>
      </c>
      <c r="I360" s="367">
        <v>-206230.27261468212</v>
      </c>
      <c r="J360" s="384">
        <v>355</v>
      </c>
      <c r="K360" s="363">
        <v>21515.151515151414</v>
      </c>
      <c r="L360" s="367">
        <v>2304.673443089378</v>
      </c>
      <c r="M360" s="369">
        <v>354.99999999999835</v>
      </c>
      <c r="N360" s="363">
        <v>24482.758620689725</v>
      </c>
      <c r="O360" s="367">
        <v>-1167754.2631028863</v>
      </c>
      <c r="P360" s="384">
        <v>355.00000000000102</v>
      </c>
      <c r="Q360" s="363">
        <v>25357.142857142906</v>
      </c>
      <c r="R360" s="367">
        <v>-578384.29442419845</v>
      </c>
      <c r="S360" s="384">
        <v>355.00000000000068</v>
      </c>
      <c r="T360" s="363">
        <v>12241.379310344862</v>
      </c>
      <c r="U360" s="363">
        <v>-670.55148732081136</v>
      </c>
      <c r="V360" s="369">
        <v>355.00000000000102</v>
      </c>
      <c r="W360" s="363">
        <v>591666.66666666756</v>
      </c>
      <c r="X360" s="363">
        <v>17557.911880602293</v>
      </c>
      <c r="Y360" s="369">
        <v>355.00000000000051</v>
      </c>
      <c r="Z360" s="367"/>
      <c r="AA360" s="367"/>
      <c r="AB360" s="367"/>
      <c r="AC360" s="367"/>
      <c r="AD360" s="367"/>
      <c r="AE360" s="367"/>
      <c r="AF360" s="367"/>
      <c r="AG360" s="367"/>
      <c r="AH360" s="367"/>
      <c r="AI360" s="367"/>
      <c r="AJ360" s="367"/>
      <c r="AK360" s="367"/>
      <c r="AL360" s="367"/>
      <c r="AM360" s="367"/>
      <c r="AN360" s="367"/>
      <c r="AO360" s="367"/>
      <c r="AP360" s="367"/>
      <c r="AQ360" s="367"/>
      <c r="AR360" s="367"/>
      <c r="AS360" s="367"/>
      <c r="AT360" s="367"/>
    </row>
    <row r="361" spans="2:46" ht="15" customHeight="1">
      <c r="B361" s="26">
        <v>59.33333333333303</v>
      </c>
      <c r="C361" s="373">
        <v>52.123833686582223</v>
      </c>
      <c r="D361" s="363">
        <v>355.99999999999818</v>
      </c>
      <c r="E361" s="365">
        <v>16558.139534883801</v>
      </c>
      <c r="F361" s="367">
        <v>-16859.62263744017</v>
      </c>
      <c r="G361" s="367">
        <v>356.00000000000176</v>
      </c>
      <c r="H361" s="368">
        <v>89000</v>
      </c>
      <c r="I361" s="367">
        <v>-207473.94511761915</v>
      </c>
      <c r="J361" s="384">
        <v>356</v>
      </c>
      <c r="K361" s="363">
        <v>21575.757575757474</v>
      </c>
      <c r="L361" s="367">
        <v>2268.0749456601152</v>
      </c>
      <c r="M361" s="369">
        <v>355.99999999999835</v>
      </c>
      <c r="N361" s="363">
        <v>24551.724137931105</v>
      </c>
      <c r="O361" s="367">
        <v>-1174361.291209606</v>
      </c>
      <c r="P361" s="384">
        <v>356.00000000000102</v>
      </c>
      <c r="Q361" s="363">
        <v>25428.571428571478</v>
      </c>
      <c r="R361" s="367">
        <v>-581693.13406583585</v>
      </c>
      <c r="S361" s="384">
        <v>356.00000000000068</v>
      </c>
      <c r="T361" s="363">
        <v>12275.862068965553</v>
      </c>
      <c r="U361" s="363">
        <v>-716.12006406370892</v>
      </c>
      <c r="V361" s="369">
        <v>356.00000000000102</v>
      </c>
      <c r="W361" s="363">
        <v>593333.33333333419</v>
      </c>
      <c r="X361" s="363">
        <v>17605.746502369828</v>
      </c>
      <c r="Y361" s="369">
        <v>356.00000000000045</v>
      </c>
      <c r="Z361" s="367"/>
      <c r="AA361" s="367"/>
      <c r="AB361" s="367"/>
      <c r="AC361" s="367"/>
      <c r="AD361" s="367"/>
      <c r="AE361" s="367"/>
      <c r="AF361" s="367"/>
      <c r="AG361" s="367"/>
      <c r="AH361" s="367"/>
      <c r="AI361" s="367"/>
      <c r="AJ361" s="367"/>
      <c r="AK361" s="367"/>
      <c r="AL361" s="367"/>
      <c r="AM361" s="367"/>
      <c r="AN361" s="367"/>
      <c r="AO361" s="367"/>
      <c r="AP361" s="367"/>
      <c r="AQ361" s="367"/>
      <c r="AR361" s="367"/>
      <c r="AS361" s="367"/>
      <c r="AT361" s="367"/>
    </row>
    <row r="362" spans="2:46" ht="15" customHeight="1">
      <c r="B362" s="26">
        <v>59.499999999999694</v>
      </c>
      <c r="C362" s="373">
        <v>52.269978060029104</v>
      </c>
      <c r="D362" s="363">
        <v>356.99999999999812</v>
      </c>
      <c r="E362" s="365">
        <v>16604.651162790778</v>
      </c>
      <c r="F362" s="367">
        <v>-16963.433356043519</v>
      </c>
      <c r="G362" s="367">
        <v>357.00000000000176</v>
      </c>
      <c r="H362" s="368">
        <v>89250</v>
      </c>
      <c r="I362" s="367">
        <v>-208721.34089110425</v>
      </c>
      <c r="J362" s="384">
        <v>357</v>
      </c>
      <c r="K362" s="363">
        <v>21636.363636363534</v>
      </c>
      <c r="L362" s="367">
        <v>2231.2343665718822</v>
      </c>
      <c r="M362" s="369">
        <v>356.99999999999829</v>
      </c>
      <c r="N362" s="363">
        <v>24620.689655172486</v>
      </c>
      <c r="O362" s="367">
        <v>-1180986.9574032819</v>
      </c>
      <c r="P362" s="384">
        <v>357.00000000000102</v>
      </c>
      <c r="Q362" s="363">
        <v>25500.000000000051</v>
      </c>
      <c r="R362" s="367">
        <v>-585011.40959572082</v>
      </c>
      <c r="S362" s="384">
        <v>357.00000000000068</v>
      </c>
      <c r="T362" s="363">
        <v>12310.344827586243</v>
      </c>
      <c r="U362" s="363">
        <v>-761.93403237578525</v>
      </c>
      <c r="V362" s="369">
        <v>357.00000000000102</v>
      </c>
      <c r="W362" s="363">
        <v>595000.00000000081</v>
      </c>
      <c r="X362" s="363">
        <v>17653.57199894109</v>
      </c>
      <c r="Y362" s="369">
        <v>357.00000000000051</v>
      </c>
      <c r="Z362" s="367"/>
      <c r="AA362" s="367"/>
      <c r="AB362" s="367"/>
      <c r="AC362" s="367"/>
      <c r="AD362" s="367"/>
      <c r="AE362" s="367"/>
      <c r="AF362" s="367"/>
      <c r="AG362" s="367"/>
      <c r="AH362" s="367"/>
      <c r="AI362" s="367"/>
      <c r="AJ362" s="367"/>
      <c r="AK362" s="367"/>
      <c r="AL362" s="367"/>
      <c r="AM362" s="367"/>
      <c r="AN362" s="367"/>
      <c r="AO362" s="367"/>
      <c r="AP362" s="367"/>
      <c r="AQ362" s="367"/>
      <c r="AR362" s="367"/>
      <c r="AS362" s="367"/>
      <c r="AT362" s="367"/>
    </row>
    <row r="363" spans="2:46" ht="15" customHeight="1">
      <c r="B363" s="26">
        <v>59.666666666666359</v>
      </c>
      <c r="C363" s="373">
        <v>52.416120915886552</v>
      </c>
      <c r="D363" s="363">
        <v>357.99999999999818</v>
      </c>
      <c r="E363" s="365">
        <v>16651.162790697756</v>
      </c>
      <c r="F363" s="367">
        <v>-17067.560333627534</v>
      </c>
      <c r="G363" s="367">
        <v>358.00000000000176</v>
      </c>
      <c r="H363" s="368">
        <v>89500</v>
      </c>
      <c r="I363" s="367">
        <v>-209972.4599351373</v>
      </c>
      <c r="J363" s="384">
        <v>358</v>
      </c>
      <c r="K363" s="363">
        <v>21696.969696969594</v>
      </c>
      <c r="L363" s="367">
        <v>2194.1517058246745</v>
      </c>
      <c r="M363" s="369">
        <v>357.99999999999829</v>
      </c>
      <c r="N363" s="363">
        <v>24689.655172413866</v>
      </c>
      <c r="O363" s="367">
        <v>-1187631.2616839148</v>
      </c>
      <c r="P363" s="384">
        <v>358.00000000000102</v>
      </c>
      <c r="Q363" s="363">
        <v>25571.428571428623</v>
      </c>
      <c r="R363" s="367">
        <v>-588339.12101385335</v>
      </c>
      <c r="S363" s="384">
        <v>358.00000000000068</v>
      </c>
      <c r="T363" s="363">
        <v>12344.827586206933</v>
      </c>
      <c r="U363" s="363">
        <v>-807.99339225704023</v>
      </c>
      <c r="V363" s="369">
        <v>358.00000000000102</v>
      </c>
      <c r="W363" s="363">
        <v>596666.66666666744</v>
      </c>
      <c r="X363" s="363">
        <v>17701.388370316057</v>
      </c>
      <c r="Y363" s="369">
        <v>358.00000000000045</v>
      </c>
      <c r="Z363" s="367"/>
      <c r="AA363" s="367"/>
      <c r="AB363" s="367"/>
      <c r="AC363" s="367"/>
      <c r="AD363" s="367"/>
      <c r="AE363" s="367"/>
      <c r="AF363" s="367"/>
      <c r="AG363" s="367"/>
      <c r="AH363" s="367"/>
      <c r="AI363" s="367"/>
      <c r="AJ363" s="367"/>
      <c r="AK363" s="367"/>
      <c r="AL363" s="367"/>
      <c r="AM363" s="367"/>
      <c r="AN363" s="367"/>
      <c r="AO363" s="367"/>
      <c r="AP363" s="367"/>
      <c r="AQ363" s="367"/>
      <c r="AR363" s="367"/>
      <c r="AS363" s="367"/>
      <c r="AT363" s="367"/>
    </row>
    <row r="364" spans="2:46" ht="15" customHeight="1">
      <c r="B364" s="26">
        <v>59.833333333333023</v>
      </c>
      <c r="C364" s="373">
        <v>52.562262254154525</v>
      </c>
      <c r="D364" s="363">
        <v>358.99999999999818</v>
      </c>
      <c r="E364" s="365">
        <v>16697.674418604733</v>
      </c>
      <c r="F364" s="367">
        <v>-17172.003570192213</v>
      </c>
      <c r="G364" s="367">
        <v>359.00000000000176</v>
      </c>
      <c r="H364" s="368">
        <v>89750</v>
      </c>
      <c r="I364" s="367">
        <v>-211227.30224971834</v>
      </c>
      <c r="J364" s="384">
        <v>359</v>
      </c>
      <c r="K364" s="363">
        <v>21757.575757575654</v>
      </c>
      <c r="L364" s="367">
        <v>2156.826963418494</v>
      </c>
      <c r="M364" s="369">
        <v>358.99999999999829</v>
      </c>
      <c r="N364" s="363">
        <v>24758.620689655247</v>
      </c>
      <c r="O364" s="367">
        <v>-1194294.2040515044</v>
      </c>
      <c r="P364" s="384">
        <v>359.00000000000108</v>
      </c>
      <c r="Q364" s="363">
        <v>25642.857142857196</v>
      </c>
      <c r="R364" s="367">
        <v>-591676.26832023333</v>
      </c>
      <c r="S364" s="384">
        <v>359.00000000000074</v>
      </c>
      <c r="T364" s="363">
        <v>12379.310344827623</v>
      </c>
      <c r="U364" s="363">
        <v>-854.29814370747658</v>
      </c>
      <c r="V364" s="369">
        <v>359.00000000000108</v>
      </c>
      <c r="W364" s="363">
        <v>598333.33333333407</v>
      </c>
      <c r="X364" s="363">
        <v>17749.195616494751</v>
      </c>
      <c r="Y364" s="369">
        <v>359.00000000000045</v>
      </c>
      <c r="Z364" s="367"/>
      <c r="AA364" s="367"/>
      <c r="AB364" s="367"/>
      <c r="AC364" s="367"/>
      <c r="AD364" s="367"/>
      <c r="AE364" s="367"/>
      <c r="AF364" s="367"/>
      <c r="AG364" s="367"/>
      <c r="AH364" s="367"/>
      <c r="AI364" s="367"/>
      <c r="AJ364" s="367"/>
      <c r="AK364" s="367"/>
      <c r="AL364" s="367"/>
      <c r="AM364" s="367"/>
      <c r="AN364" s="367"/>
      <c r="AO364" s="367"/>
      <c r="AP364" s="367"/>
      <c r="AQ364" s="367"/>
      <c r="AR364" s="367"/>
      <c r="AS364" s="367"/>
      <c r="AT364" s="367"/>
    </row>
    <row r="365" spans="2:46" ht="15" customHeight="1">
      <c r="B365" s="26">
        <v>59.999999999999687</v>
      </c>
      <c r="C365" s="373">
        <v>52.708402074833053</v>
      </c>
      <c r="D365" s="363">
        <v>359.99999999999818</v>
      </c>
      <c r="E365" s="365">
        <v>16744.18604651171</v>
      </c>
      <c r="F365" s="367">
        <v>-17276.763065737556</v>
      </c>
      <c r="G365" s="367">
        <v>360.00000000000176</v>
      </c>
      <c r="H365" s="368">
        <v>90000</v>
      </c>
      <c r="I365" s="367">
        <v>-212485.86783484739</v>
      </c>
      <c r="J365" s="384">
        <v>360</v>
      </c>
      <c r="K365" s="363">
        <v>21818.181818181714</v>
      </c>
      <c r="L365" s="367">
        <v>2119.2601393533409</v>
      </c>
      <c r="M365" s="369">
        <v>359.99999999999829</v>
      </c>
      <c r="N365" s="363">
        <v>24827.586206896627</v>
      </c>
      <c r="O365" s="367">
        <v>-1200975.7845060502</v>
      </c>
      <c r="P365" s="384">
        <v>360.00000000000108</v>
      </c>
      <c r="Q365" s="363">
        <v>25714.285714285768</v>
      </c>
      <c r="R365" s="367">
        <v>-595022.85151486064</v>
      </c>
      <c r="S365" s="384">
        <v>360.00000000000074</v>
      </c>
      <c r="T365" s="363">
        <v>12413.793103448314</v>
      </c>
      <c r="U365" s="363">
        <v>-900.84828672708932</v>
      </c>
      <c r="V365" s="369">
        <v>360.00000000000108</v>
      </c>
      <c r="W365" s="363">
        <v>600000.0000000007</v>
      </c>
      <c r="X365" s="363">
        <v>17796.993737477158</v>
      </c>
      <c r="Y365" s="369">
        <v>360.0000000000004</v>
      </c>
      <c r="Z365" s="367"/>
      <c r="AA365" s="367"/>
      <c r="AB365" s="367"/>
      <c r="AC365" s="367"/>
      <c r="AD365" s="367"/>
      <c r="AE365" s="367"/>
      <c r="AF365" s="367"/>
      <c r="AG365" s="367"/>
      <c r="AH365" s="367"/>
      <c r="AI365" s="367"/>
      <c r="AJ365" s="367"/>
      <c r="AK365" s="367"/>
      <c r="AL365" s="367"/>
      <c r="AM365" s="367"/>
      <c r="AN365" s="367"/>
      <c r="AO365" s="367"/>
      <c r="AP365" s="367"/>
      <c r="AQ365" s="367"/>
      <c r="AR365" s="367"/>
      <c r="AS365" s="367"/>
      <c r="AT365" s="367"/>
    </row>
    <row r="366" spans="2:46" ht="15" customHeight="1">
      <c r="B366" s="26">
        <v>60.166666666666352</v>
      </c>
      <c r="C366" s="373">
        <v>52.854540377922113</v>
      </c>
      <c r="D366" s="363">
        <v>360.99999999999812</v>
      </c>
      <c r="E366" s="365">
        <v>16790.697674418687</v>
      </c>
      <c r="F366" s="367">
        <v>-17381.838820263569</v>
      </c>
      <c r="G366" s="367">
        <v>361.00000000000176</v>
      </c>
      <c r="H366" s="368">
        <v>90250</v>
      </c>
      <c r="I366" s="367">
        <v>-213748.15669052445</v>
      </c>
      <c r="J366" s="384">
        <v>361</v>
      </c>
      <c r="K366" s="363">
        <v>21878.787878787774</v>
      </c>
      <c r="L366" s="367">
        <v>2081.451233629215</v>
      </c>
      <c r="M366" s="369">
        <v>360.99999999999829</v>
      </c>
      <c r="N366" s="363">
        <v>24896.551724138008</v>
      </c>
      <c r="O366" s="367">
        <v>-1207676.0030475524</v>
      </c>
      <c r="P366" s="384">
        <v>361.00000000000108</v>
      </c>
      <c r="Q366" s="363">
        <v>25785.714285714341</v>
      </c>
      <c r="R366" s="367">
        <v>-598378.87059773551</v>
      </c>
      <c r="S366" s="384">
        <v>361.00000000000074</v>
      </c>
      <c r="T366" s="363">
        <v>12448.275862069004</v>
      </c>
      <c r="U366" s="363">
        <v>-947.6438213158807</v>
      </c>
      <c r="V366" s="369">
        <v>361.00000000000108</v>
      </c>
      <c r="W366" s="363">
        <v>601666.66666666733</v>
      </c>
      <c r="X366" s="363">
        <v>17844.782733263281</v>
      </c>
      <c r="Y366" s="369">
        <v>361.0000000000004</v>
      </c>
      <c r="Z366" s="367"/>
      <c r="AA366" s="367"/>
      <c r="AB366" s="367"/>
      <c r="AC366" s="367"/>
      <c r="AD366" s="367"/>
      <c r="AE366" s="367"/>
      <c r="AF366" s="367"/>
      <c r="AG366" s="367"/>
      <c r="AH366" s="367"/>
      <c r="AI366" s="367"/>
      <c r="AJ366" s="367"/>
      <c r="AK366" s="367"/>
      <c r="AL366" s="367"/>
      <c r="AM366" s="367"/>
      <c r="AN366" s="367"/>
      <c r="AO366" s="367"/>
      <c r="AP366" s="367"/>
      <c r="AQ366" s="367"/>
      <c r="AR366" s="367"/>
      <c r="AS366" s="367"/>
      <c r="AT366" s="367"/>
    </row>
    <row r="367" spans="2:46" ht="15" customHeight="1">
      <c r="B367" s="26">
        <v>60.333333333333016</v>
      </c>
      <c r="C367" s="373">
        <v>53.000677163421734</v>
      </c>
      <c r="D367" s="363">
        <v>361.99999999999812</v>
      </c>
      <c r="E367" s="365">
        <v>16837.209302325664</v>
      </c>
      <c r="F367" s="367">
        <v>-17487.230833770245</v>
      </c>
      <c r="G367" s="367">
        <v>362.00000000000176</v>
      </c>
      <c r="H367" s="368">
        <v>90500</v>
      </c>
      <c r="I367" s="367">
        <v>-215014.1688167495</v>
      </c>
      <c r="J367" s="384">
        <v>362</v>
      </c>
      <c r="K367" s="363">
        <v>21939.393939393834</v>
      </c>
      <c r="L367" s="367">
        <v>2043.4002462461169</v>
      </c>
      <c r="M367" s="369">
        <v>361.99999999999829</v>
      </c>
      <c r="N367" s="363">
        <v>24965.517241379388</v>
      </c>
      <c r="O367" s="367">
        <v>-1214394.8596760116</v>
      </c>
      <c r="P367" s="384">
        <v>362.00000000000114</v>
      </c>
      <c r="Q367" s="363">
        <v>25857.142857142913</v>
      </c>
      <c r="R367" s="367">
        <v>-601744.32556885772</v>
      </c>
      <c r="S367" s="384">
        <v>362.00000000000074</v>
      </c>
      <c r="T367" s="363">
        <v>12482.758620689694</v>
      </c>
      <c r="U367" s="363">
        <v>-994.6847474738538</v>
      </c>
      <c r="V367" s="369">
        <v>362.00000000000114</v>
      </c>
      <c r="W367" s="363">
        <v>603333.33333333395</v>
      </c>
      <c r="X367" s="363">
        <v>17892.562603853119</v>
      </c>
      <c r="Y367" s="369">
        <v>362.0000000000004</v>
      </c>
      <c r="Z367" s="367"/>
      <c r="AA367" s="367"/>
      <c r="AB367" s="367"/>
      <c r="AC367" s="367"/>
      <c r="AD367" s="367"/>
      <c r="AE367" s="367"/>
      <c r="AF367" s="367"/>
      <c r="AG367" s="367"/>
      <c r="AH367" s="367"/>
      <c r="AI367" s="367"/>
      <c r="AJ367" s="367"/>
      <c r="AK367" s="367"/>
      <c r="AL367" s="367"/>
      <c r="AM367" s="367"/>
      <c r="AN367" s="367"/>
      <c r="AO367" s="367"/>
      <c r="AP367" s="367"/>
      <c r="AQ367" s="367"/>
      <c r="AR367" s="367"/>
      <c r="AS367" s="367"/>
      <c r="AT367" s="367"/>
    </row>
    <row r="368" spans="2:46" ht="15" customHeight="1">
      <c r="B368" s="26">
        <v>60.49999999999968</v>
      </c>
      <c r="C368" s="373">
        <v>53.146812431331902</v>
      </c>
      <c r="D368" s="363">
        <v>362.99999999999812</v>
      </c>
      <c r="E368" s="365">
        <v>16883.720930232641</v>
      </c>
      <c r="F368" s="367">
        <v>-17592.939106257589</v>
      </c>
      <c r="G368" s="367">
        <v>363.00000000000182</v>
      </c>
      <c r="H368" s="368">
        <v>90750</v>
      </c>
      <c r="I368" s="367">
        <v>-216283.90421352253</v>
      </c>
      <c r="J368" s="384">
        <v>363</v>
      </c>
      <c r="K368" s="363">
        <v>21999.999999999894</v>
      </c>
      <c r="L368" s="367">
        <v>2005.1071772040464</v>
      </c>
      <c r="M368" s="369">
        <v>362.99999999999829</v>
      </c>
      <c r="N368" s="363">
        <v>25034.482758620768</v>
      </c>
      <c r="O368" s="367">
        <v>-1221132.354391427</v>
      </c>
      <c r="P368" s="384">
        <v>363.00000000000114</v>
      </c>
      <c r="Q368" s="363">
        <v>25928.571428571486</v>
      </c>
      <c r="R368" s="367">
        <v>-605119.21642822772</v>
      </c>
      <c r="S368" s="384">
        <v>363.0000000000008</v>
      </c>
      <c r="T368" s="363">
        <v>12517.241379310384</v>
      </c>
      <c r="U368" s="363">
        <v>-1041.9710652010028</v>
      </c>
      <c r="V368" s="369">
        <v>363.00000000000114</v>
      </c>
      <c r="W368" s="363">
        <v>605000.00000000058</v>
      </c>
      <c r="X368" s="363">
        <v>17940.333349246677</v>
      </c>
      <c r="Y368" s="369">
        <v>363.00000000000034</v>
      </c>
      <c r="Z368" s="367"/>
      <c r="AA368" s="367"/>
      <c r="AB368" s="367"/>
      <c r="AC368" s="367"/>
      <c r="AD368" s="367"/>
      <c r="AE368" s="367"/>
      <c r="AF368" s="367"/>
      <c r="AG368" s="367"/>
      <c r="AH368" s="367"/>
      <c r="AI368" s="367"/>
      <c r="AJ368" s="367"/>
      <c r="AK368" s="367"/>
      <c r="AL368" s="367"/>
      <c r="AM368" s="367"/>
      <c r="AN368" s="367"/>
      <c r="AO368" s="367"/>
      <c r="AP368" s="367"/>
      <c r="AQ368" s="367"/>
      <c r="AR368" s="367"/>
      <c r="AS368" s="367"/>
      <c r="AT368" s="367"/>
    </row>
    <row r="369" spans="2:46" ht="15" customHeight="1">
      <c r="B369" s="26">
        <v>60.666666666666345</v>
      </c>
      <c r="C369" s="373">
        <v>53.292946181652596</v>
      </c>
      <c r="D369" s="363">
        <v>363.99999999999807</v>
      </c>
      <c r="E369" s="365">
        <v>16930.232558139618</v>
      </c>
      <c r="F369" s="367">
        <v>-17698.963637725592</v>
      </c>
      <c r="G369" s="367">
        <v>364.00000000000182</v>
      </c>
      <c r="H369" s="368">
        <v>91000</v>
      </c>
      <c r="I369" s="367">
        <v>-217557.36288084358</v>
      </c>
      <c r="J369" s="384">
        <v>364</v>
      </c>
      <c r="K369" s="363">
        <v>22060.606060605955</v>
      </c>
      <c r="L369" s="367">
        <v>1966.5720265030027</v>
      </c>
      <c r="M369" s="369">
        <v>363.99999999999829</v>
      </c>
      <c r="N369" s="363">
        <v>25103.448275862149</v>
      </c>
      <c r="O369" s="367">
        <v>-1227888.4871937991</v>
      </c>
      <c r="P369" s="384">
        <v>364.00000000000114</v>
      </c>
      <c r="Q369" s="363">
        <v>26000.000000000058</v>
      </c>
      <c r="R369" s="367">
        <v>-608503.54317584494</v>
      </c>
      <c r="S369" s="384">
        <v>364.0000000000008</v>
      </c>
      <c r="T369" s="363">
        <v>12551.724137931074</v>
      </c>
      <c r="U369" s="363">
        <v>-1089.5027744973306</v>
      </c>
      <c r="V369" s="369">
        <v>364.00000000000114</v>
      </c>
      <c r="W369" s="363">
        <v>606666.66666666721</v>
      </c>
      <c r="X369" s="363">
        <v>17988.094969443955</v>
      </c>
      <c r="Y369" s="369">
        <v>364.00000000000034</v>
      </c>
      <c r="Z369" s="367"/>
      <c r="AA369" s="367"/>
      <c r="AB369" s="367"/>
      <c r="AC369" s="367"/>
      <c r="AD369" s="367"/>
      <c r="AE369" s="367"/>
      <c r="AF369" s="367"/>
      <c r="AG369" s="367"/>
      <c r="AH369" s="367"/>
      <c r="AI369" s="367"/>
      <c r="AJ369" s="367"/>
      <c r="AK369" s="367"/>
      <c r="AL369" s="367"/>
      <c r="AM369" s="367"/>
      <c r="AN369" s="367"/>
      <c r="AO369" s="367"/>
      <c r="AP369" s="367"/>
      <c r="AQ369" s="367"/>
      <c r="AR369" s="367"/>
      <c r="AS369" s="367"/>
      <c r="AT369" s="367"/>
    </row>
    <row r="370" spans="2:46" ht="15" customHeight="1">
      <c r="B370" s="26">
        <v>60.833333333333009</v>
      </c>
      <c r="C370" s="373">
        <v>53.43907841438385</v>
      </c>
      <c r="D370" s="363">
        <v>364.99999999999807</v>
      </c>
      <c r="E370" s="365">
        <v>16976.744186046595</v>
      </c>
      <c r="F370" s="367">
        <v>-17805.304428174262</v>
      </c>
      <c r="G370" s="367">
        <v>365.00000000000182</v>
      </c>
      <c r="H370" s="368">
        <v>91250</v>
      </c>
      <c r="I370" s="367">
        <v>-218834.54481871263</v>
      </c>
      <c r="J370" s="384">
        <v>365</v>
      </c>
      <c r="K370" s="363">
        <v>22121.212121212015</v>
      </c>
      <c r="L370" s="367">
        <v>1927.794794142987</v>
      </c>
      <c r="M370" s="369">
        <v>364.99999999999829</v>
      </c>
      <c r="N370" s="363">
        <v>25172.413793103529</v>
      </c>
      <c r="O370" s="367">
        <v>-1234663.2580831272</v>
      </c>
      <c r="P370" s="384">
        <v>365.00000000000114</v>
      </c>
      <c r="Q370" s="363">
        <v>26071.428571428631</v>
      </c>
      <c r="R370" s="367">
        <v>-611897.30581170972</v>
      </c>
      <c r="S370" s="384">
        <v>365.0000000000008</v>
      </c>
      <c r="T370" s="363">
        <v>12586.206896551765</v>
      </c>
      <c r="U370" s="363">
        <v>-1137.2798753628372</v>
      </c>
      <c r="V370" s="369">
        <v>365.00000000000114</v>
      </c>
      <c r="W370" s="363">
        <v>608333.33333333384</v>
      </c>
      <c r="X370" s="363">
        <v>18035.847464444942</v>
      </c>
      <c r="Y370" s="369">
        <v>365.00000000000028</v>
      </c>
      <c r="Z370" s="367"/>
      <c r="AA370" s="367"/>
      <c r="AB370" s="367"/>
      <c r="AC370" s="367"/>
      <c r="AD370" s="367"/>
      <c r="AE370" s="367"/>
      <c r="AF370" s="367"/>
      <c r="AG370" s="367"/>
      <c r="AH370" s="367"/>
      <c r="AI370" s="367"/>
      <c r="AJ370" s="367"/>
      <c r="AK370" s="367"/>
      <c r="AL370" s="367"/>
      <c r="AM370" s="367"/>
      <c r="AN370" s="367"/>
      <c r="AO370" s="367"/>
      <c r="AP370" s="367"/>
      <c r="AQ370" s="367"/>
      <c r="AR370" s="367"/>
      <c r="AS370" s="367"/>
      <c r="AT370" s="367"/>
    </row>
    <row r="371" spans="2:46" ht="15" customHeight="1">
      <c r="B371" s="26">
        <v>60.999999999999673</v>
      </c>
      <c r="C371" s="373">
        <v>53.585209129525651</v>
      </c>
      <c r="D371" s="363">
        <v>365.99999999999807</v>
      </c>
      <c r="E371" s="365">
        <v>17023.255813953572</v>
      </c>
      <c r="F371" s="367">
        <v>-17911.9614776036</v>
      </c>
      <c r="G371" s="367">
        <v>366.00000000000182</v>
      </c>
      <c r="H371" s="368">
        <v>91500</v>
      </c>
      <c r="I371" s="367">
        <v>-220115.4500271297</v>
      </c>
      <c r="J371" s="384">
        <v>366</v>
      </c>
      <c r="K371" s="363">
        <v>22181.818181818075</v>
      </c>
      <c r="L371" s="367">
        <v>1888.7754801239985</v>
      </c>
      <c r="M371" s="369">
        <v>365.99999999999829</v>
      </c>
      <c r="N371" s="363">
        <v>25241.37931034491</v>
      </c>
      <c r="O371" s="367">
        <v>-1241456.6670594125</v>
      </c>
      <c r="P371" s="384">
        <v>366.00000000000119</v>
      </c>
      <c r="Q371" s="363">
        <v>26142.857142857203</v>
      </c>
      <c r="R371" s="367">
        <v>-615300.50433582184</v>
      </c>
      <c r="S371" s="384">
        <v>366.00000000000085</v>
      </c>
      <c r="T371" s="363">
        <v>12620.689655172455</v>
      </c>
      <c r="U371" s="363">
        <v>-1185.3023677975254</v>
      </c>
      <c r="V371" s="369">
        <v>366.00000000000119</v>
      </c>
      <c r="W371" s="363">
        <v>610000.00000000047</v>
      </c>
      <c r="X371" s="363">
        <v>18083.590834249651</v>
      </c>
      <c r="Y371" s="369">
        <v>366.00000000000028</v>
      </c>
      <c r="Z371" s="367"/>
      <c r="AA371" s="367"/>
      <c r="AB371" s="367"/>
      <c r="AC371" s="367"/>
      <c r="AD371" s="367"/>
      <c r="AE371" s="367"/>
      <c r="AF371" s="367"/>
      <c r="AG371" s="367"/>
      <c r="AH371" s="367"/>
      <c r="AI371" s="367"/>
      <c r="AJ371" s="367"/>
      <c r="AK371" s="367"/>
      <c r="AL371" s="367"/>
      <c r="AM371" s="367"/>
      <c r="AN371" s="367"/>
      <c r="AO371" s="367"/>
      <c r="AP371" s="367"/>
      <c r="AQ371" s="367"/>
      <c r="AR371" s="367"/>
      <c r="AS371" s="367"/>
      <c r="AT371" s="367"/>
    </row>
    <row r="372" spans="2:46" ht="15" customHeight="1">
      <c r="B372" s="26">
        <v>61.166666666666337</v>
      </c>
      <c r="C372" s="373">
        <v>53.731338327077999</v>
      </c>
      <c r="D372" s="363">
        <v>366.99999999999807</v>
      </c>
      <c r="E372" s="365">
        <v>17069.767441860549</v>
      </c>
      <c r="F372" s="367">
        <v>-18018.9347860136</v>
      </c>
      <c r="G372" s="367">
        <v>367.00000000000182</v>
      </c>
      <c r="H372" s="368">
        <v>91750</v>
      </c>
      <c r="I372" s="367">
        <v>-221400.07850609472</v>
      </c>
      <c r="J372" s="384">
        <v>367</v>
      </c>
      <c r="K372" s="363">
        <v>22242.424242424135</v>
      </c>
      <c r="L372" s="367">
        <v>1849.5140844460375</v>
      </c>
      <c r="M372" s="369">
        <v>366.99999999999829</v>
      </c>
      <c r="N372" s="363">
        <v>25310.34482758629</v>
      </c>
      <c r="O372" s="367">
        <v>-1248268.7141226539</v>
      </c>
      <c r="P372" s="384">
        <v>367.00000000000119</v>
      </c>
      <c r="Q372" s="363">
        <v>26214.285714285776</v>
      </c>
      <c r="R372" s="367">
        <v>-618713.13874818163</v>
      </c>
      <c r="S372" s="384">
        <v>367.00000000000085</v>
      </c>
      <c r="T372" s="363">
        <v>12655.172413793145</v>
      </c>
      <c r="U372" s="363">
        <v>-1233.5702518013893</v>
      </c>
      <c r="V372" s="369">
        <v>367.00000000000119</v>
      </c>
      <c r="W372" s="363">
        <v>611666.66666666709</v>
      </c>
      <c r="X372" s="363">
        <v>18131.325078858077</v>
      </c>
      <c r="Y372" s="369">
        <v>367.00000000000023</v>
      </c>
      <c r="Z372" s="367"/>
      <c r="AA372" s="367"/>
      <c r="AB372" s="367"/>
      <c r="AC372" s="367"/>
      <c r="AD372" s="367"/>
      <c r="AE372" s="367"/>
      <c r="AF372" s="367"/>
      <c r="AG372" s="367"/>
      <c r="AH372" s="367"/>
      <c r="AI372" s="367"/>
      <c r="AJ372" s="367"/>
      <c r="AK372" s="367"/>
      <c r="AL372" s="367"/>
      <c r="AM372" s="367"/>
      <c r="AN372" s="367"/>
      <c r="AO372" s="367"/>
      <c r="AP372" s="367"/>
      <c r="AQ372" s="367"/>
      <c r="AR372" s="367"/>
      <c r="AS372" s="367"/>
      <c r="AT372" s="367"/>
    </row>
    <row r="373" spans="2:46" ht="15" customHeight="1">
      <c r="B373" s="26">
        <v>61.333333333333002</v>
      </c>
      <c r="C373" s="373">
        <v>53.87746600704088</v>
      </c>
      <c r="D373" s="363">
        <v>367.99999999999801</v>
      </c>
      <c r="E373" s="365">
        <v>17116.279069767526</v>
      </c>
      <c r="F373" s="367">
        <v>-18126.224353404265</v>
      </c>
      <c r="G373" s="367">
        <v>368.00000000000182</v>
      </c>
      <c r="H373" s="368">
        <v>92000</v>
      </c>
      <c r="I373" s="367">
        <v>-222688.43025560776</v>
      </c>
      <c r="J373" s="384">
        <v>368</v>
      </c>
      <c r="K373" s="363">
        <v>22303.030303030195</v>
      </c>
      <c r="L373" s="367">
        <v>1810.0106071091059</v>
      </c>
      <c r="M373" s="369">
        <v>367.99999999999824</v>
      </c>
      <c r="N373" s="363">
        <v>25379.310344827671</v>
      </c>
      <c r="O373" s="367">
        <v>-1255099.3992728519</v>
      </c>
      <c r="P373" s="384">
        <v>368.00000000000119</v>
      </c>
      <c r="Q373" s="363">
        <v>26285.714285714348</v>
      </c>
      <c r="R373" s="367">
        <v>-622135.20904878876</v>
      </c>
      <c r="S373" s="384">
        <v>368.00000000000091</v>
      </c>
      <c r="T373" s="363">
        <v>12689.655172413835</v>
      </c>
      <c r="U373" s="363">
        <v>-1282.0835273744326</v>
      </c>
      <c r="V373" s="369">
        <v>368.00000000000119</v>
      </c>
      <c r="W373" s="363">
        <v>613333.33333333372</v>
      </c>
      <c r="X373" s="363">
        <v>18179.050198270215</v>
      </c>
      <c r="Y373" s="369">
        <v>368.00000000000023</v>
      </c>
      <c r="Z373" s="367"/>
      <c r="AA373" s="367"/>
      <c r="AB373" s="367"/>
      <c r="AC373" s="367"/>
      <c r="AD373" s="367"/>
      <c r="AE373" s="367"/>
      <c r="AF373" s="367"/>
      <c r="AG373" s="367"/>
      <c r="AH373" s="367"/>
      <c r="AI373" s="367"/>
      <c r="AJ373" s="367"/>
      <c r="AK373" s="367"/>
      <c r="AL373" s="367"/>
      <c r="AM373" s="367"/>
      <c r="AN373" s="367"/>
      <c r="AO373" s="367"/>
      <c r="AP373" s="367"/>
      <c r="AQ373" s="367"/>
      <c r="AR373" s="367"/>
      <c r="AS373" s="367"/>
      <c r="AT373" s="367"/>
    </row>
    <row r="374" spans="2:46" ht="15" customHeight="1">
      <c r="B374" s="26">
        <v>61.499999999999666</v>
      </c>
      <c r="C374" s="373">
        <v>54.023592169414307</v>
      </c>
      <c r="D374" s="363">
        <v>368.99999999999801</v>
      </c>
      <c r="E374" s="365">
        <v>17162.790697674503</v>
      </c>
      <c r="F374" s="367">
        <v>-18233.830179775596</v>
      </c>
      <c r="G374" s="367">
        <v>369.00000000000182</v>
      </c>
      <c r="H374" s="368">
        <v>92250</v>
      </c>
      <c r="I374" s="367">
        <v>-223980.50527566878</v>
      </c>
      <c r="J374" s="384">
        <v>369</v>
      </c>
      <c r="K374" s="363">
        <v>22363.636363636255</v>
      </c>
      <c r="L374" s="367">
        <v>1770.2650481131998</v>
      </c>
      <c r="M374" s="369">
        <v>368.99999999999824</v>
      </c>
      <c r="N374" s="363">
        <v>25448.275862069051</v>
      </c>
      <c r="O374" s="367">
        <v>-1261948.7225100065</v>
      </c>
      <c r="P374" s="384">
        <v>369.00000000000119</v>
      </c>
      <c r="Q374" s="363">
        <v>26357.142857142921</v>
      </c>
      <c r="R374" s="367">
        <v>-625566.71523764334</v>
      </c>
      <c r="S374" s="384">
        <v>369.00000000000091</v>
      </c>
      <c r="T374" s="363">
        <v>12724.137931034526</v>
      </c>
      <c r="U374" s="363">
        <v>-1330.8421945166544</v>
      </c>
      <c r="V374" s="369">
        <v>369.00000000000119</v>
      </c>
      <c r="W374" s="363">
        <v>615000.00000000035</v>
      </c>
      <c r="X374" s="363">
        <v>18226.76619248608</v>
      </c>
      <c r="Y374" s="369">
        <v>369.00000000000023</v>
      </c>
      <c r="Z374" s="367"/>
      <c r="AA374" s="367"/>
      <c r="AB374" s="367"/>
      <c r="AC374" s="367"/>
      <c r="AD374" s="367"/>
      <c r="AE374" s="367"/>
      <c r="AF374" s="367"/>
      <c r="AG374" s="367"/>
      <c r="AH374" s="367"/>
      <c r="AI374" s="367"/>
      <c r="AJ374" s="367"/>
      <c r="AK374" s="367"/>
      <c r="AL374" s="367"/>
      <c r="AM374" s="367"/>
      <c r="AN374" s="367"/>
      <c r="AO374" s="367"/>
      <c r="AP374" s="367"/>
      <c r="AQ374" s="367"/>
      <c r="AR374" s="367"/>
      <c r="AS374" s="367"/>
      <c r="AT374" s="367"/>
    </row>
    <row r="375" spans="2:46" ht="15" customHeight="1">
      <c r="B375" s="26">
        <v>61.66666666666633</v>
      </c>
      <c r="C375" s="367">
        <v>54.169716814198289</v>
      </c>
      <c r="D375" s="363">
        <v>369.99999999999801</v>
      </c>
      <c r="E375" s="365">
        <v>17209.302325581481</v>
      </c>
      <c r="F375" s="367">
        <v>-18341.752265127594</v>
      </c>
      <c r="G375" s="367">
        <v>370.00000000000182</v>
      </c>
      <c r="H375" s="368">
        <v>92500</v>
      </c>
      <c r="I375" s="367">
        <v>-225276.30356627781</v>
      </c>
      <c r="J375" s="384">
        <v>370</v>
      </c>
      <c r="K375" s="363">
        <v>22424.242424242315</v>
      </c>
      <c r="L375" s="367">
        <v>1730.2774074583208</v>
      </c>
      <c r="M375" s="369">
        <v>369.99999999999824</v>
      </c>
      <c r="N375" s="363">
        <v>25517.241379310432</v>
      </c>
      <c r="O375" s="367">
        <v>-1268816.6838341178</v>
      </c>
      <c r="P375" s="384">
        <v>370.00000000000125</v>
      </c>
      <c r="Q375" s="363">
        <v>26428.571428571493</v>
      </c>
      <c r="R375" s="367">
        <v>-629007.65731474524</v>
      </c>
      <c r="S375" s="384">
        <v>370.00000000000091</v>
      </c>
      <c r="T375" s="363">
        <v>12758.620689655216</v>
      </c>
      <c r="U375" s="363">
        <v>-1379.8462532280575</v>
      </c>
      <c r="V375" s="369">
        <v>370.00000000000125</v>
      </c>
      <c r="W375" s="363">
        <v>616666.66666666698</v>
      </c>
      <c r="X375" s="363">
        <v>18274.473061505654</v>
      </c>
      <c r="Y375" s="369">
        <v>370.00000000000017</v>
      </c>
      <c r="Z375" s="367"/>
      <c r="AA375" s="367"/>
      <c r="AB375" s="367"/>
      <c r="AC375" s="367"/>
      <c r="AD375" s="367"/>
      <c r="AE375" s="367"/>
      <c r="AF375" s="367"/>
      <c r="AG375" s="367"/>
      <c r="AH375" s="367"/>
      <c r="AI375" s="367"/>
      <c r="AJ375" s="367"/>
      <c r="AK375" s="367"/>
      <c r="AL375" s="367"/>
      <c r="AM375" s="367"/>
      <c r="AN375" s="367"/>
      <c r="AO375" s="367"/>
      <c r="AP375" s="367"/>
      <c r="AQ375" s="367"/>
      <c r="AR375" s="367"/>
      <c r="AS375" s="367"/>
      <c r="AT375" s="367"/>
    </row>
    <row r="376" spans="2:46" ht="15" customHeight="1">
      <c r="B376" s="26">
        <v>61.833333333332995</v>
      </c>
      <c r="C376" s="367">
        <v>54.315839941392817</v>
      </c>
      <c r="D376" s="363">
        <v>370.99999999999801</v>
      </c>
      <c r="E376" s="365">
        <v>17255.813953488458</v>
      </c>
      <c r="F376" s="367">
        <v>-18449.990609460252</v>
      </c>
      <c r="G376" s="367">
        <v>371.00000000000182</v>
      </c>
      <c r="H376" s="368">
        <v>92750</v>
      </c>
      <c r="I376" s="367">
        <v>-226575.82512743486</v>
      </c>
      <c r="J376" s="384">
        <v>371</v>
      </c>
      <c r="K376" s="363">
        <v>22484.848484848375</v>
      </c>
      <c r="L376" s="367">
        <v>1690.0476851444694</v>
      </c>
      <c r="M376" s="369">
        <v>370.99999999999824</v>
      </c>
      <c r="N376" s="363">
        <v>25586.206896551812</v>
      </c>
      <c r="O376" s="367">
        <v>-1275703.2832451854</v>
      </c>
      <c r="P376" s="384">
        <v>371.00000000000125</v>
      </c>
      <c r="Q376" s="363">
        <v>26500.000000000065</v>
      </c>
      <c r="R376" s="367">
        <v>-632458.03528009483</v>
      </c>
      <c r="S376" s="384">
        <v>371.00000000000091</v>
      </c>
      <c r="T376" s="363">
        <v>12793.103448275906</v>
      </c>
      <c r="U376" s="363">
        <v>-1429.0957035086371</v>
      </c>
      <c r="V376" s="369">
        <v>371.00000000000125</v>
      </c>
      <c r="W376" s="363">
        <v>618333.3333333336</v>
      </c>
      <c r="X376" s="363">
        <v>18322.170805328948</v>
      </c>
      <c r="Y376" s="369">
        <v>371.00000000000017</v>
      </c>
      <c r="Z376" s="367"/>
      <c r="AA376" s="367"/>
      <c r="AB376" s="367"/>
      <c r="AC376" s="367"/>
      <c r="AD376" s="367"/>
      <c r="AE376" s="367"/>
      <c r="AF376" s="367"/>
      <c r="AG376" s="367"/>
      <c r="AH376" s="367"/>
      <c r="AI376" s="367"/>
      <c r="AJ376" s="367"/>
      <c r="AK376" s="367"/>
      <c r="AL376" s="367"/>
      <c r="AM376" s="367"/>
      <c r="AN376" s="367"/>
      <c r="AO376" s="367"/>
      <c r="AP376" s="367"/>
      <c r="AQ376" s="367"/>
      <c r="AR376" s="367"/>
      <c r="AS376" s="367"/>
      <c r="AT376" s="367"/>
    </row>
    <row r="377" spans="2:46" ht="15" customHeight="1">
      <c r="B377" s="26">
        <v>61.999999999999659</v>
      </c>
      <c r="C377" s="367">
        <v>54.46196155099787</v>
      </c>
      <c r="D377" s="363">
        <v>371.99999999999795</v>
      </c>
      <c r="E377" s="365">
        <v>17302.325581395435</v>
      </c>
      <c r="F377" s="367">
        <v>-18558.545212773584</v>
      </c>
      <c r="G377" s="367">
        <v>372.00000000000188</v>
      </c>
      <c r="H377" s="368">
        <v>93000</v>
      </c>
      <c r="I377" s="367">
        <v>-227879.06995913989</v>
      </c>
      <c r="J377" s="384">
        <v>372</v>
      </c>
      <c r="K377" s="363">
        <v>22545.454545454435</v>
      </c>
      <c r="L377" s="367">
        <v>1649.5758811716453</v>
      </c>
      <c r="M377" s="369">
        <v>371.99999999999824</v>
      </c>
      <c r="N377" s="363">
        <v>25655.172413793192</v>
      </c>
      <c r="O377" s="367">
        <v>-1282608.5207432096</v>
      </c>
      <c r="P377" s="384">
        <v>372.00000000000125</v>
      </c>
      <c r="Q377" s="363">
        <v>26571.428571428638</v>
      </c>
      <c r="R377" s="367">
        <v>-635917.84913369187</v>
      </c>
      <c r="S377" s="384">
        <v>372.00000000000097</v>
      </c>
      <c r="T377" s="363">
        <v>12827.586206896596</v>
      </c>
      <c r="U377" s="363">
        <v>-1478.5905453583953</v>
      </c>
      <c r="V377" s="369">
        <v>372.00000000000125</v>
      </c>
      <c r="W377" s="363">
        <v>620000.00000000023</v>
      </c>
      <c r="X377" s="363">
        <v>18369.859423955953</v>
      </c>
      <c r="Y377" s="369">
        <v>372.00000000000011</v>
      </c>
      <c r="Z377" s="367"/>
      <c r="AA377" s="367"/>
      <c r="AB377" s="367"/>
      <c r="AC377" s="367"/>
      <c r="AD377" s="367"/>
      <c r="AE377" s="367"/>
      <c r="AF377" s="367"/>
      <c r="AG377" s="367"/>
      <c r="AH377" s="367"/>
      <c r="AI377" s="367"/>
      <c r="AJ377" s="367"/>
      <c r="AK377" s="367"/>
      <c r="AL377" s="367"/>
      <c r="AM377" s="367"/>
      <c r="AN377" s="367"/>
      <c r="AO377" s="367"/>
      <c r="AP377" s="367"/>
      <c r="AQ377" s="367"/>
      <c r="AR377" s="367"/>
      <c r="AS377" s="367"/>
      <c r="AT377" s="367"/>
    </row>
    <row r="378" spans="2:46" ht="15" customHeight="1">
      <c r="B378" s="26">
        <v>62.166666666666323</v>
      </c>
      <c r="C378" s="367">
        <v>54.608081643013492</v>
      </c>
      <c r="D378" s="363">
        <v>372.99999999999795</v>
      </c>
      <c r="E378" s="365">
        <v>17348.837209302412</v>
      </c>
      <c r="F378" s="367">
        <v>-18667.41607506758</v>
      </c>
      <c r="G378" s="367">
        <v>373.00000000000188</v>
      </c>
      <c r="H378" s="368">
        <v>93250</v>
      </c>
      <c r="I378" s="367">
        <v>-229186.0380613929</v>
      </c>
      <c r="J378" s="384">
        <v>373</v>
      </c>
      <c r="K378" s="363">
        <v>22606.060606060495</v>
      </c>
      <c r="L378" s="367">
        <v>1608.861995539849</v>
      </c>
      <c r="M378" s="369">
        <v>372.99999999999824</v>
      </c>
      <c r="N378" s="363">
        <v>25724.137931034573</v>
      </c>
      <c r="O378" s="367">
        <v>-1289532.3963281906</v>
      </c>
      <c r="P378" s="384">
        <v>373.00000000000131</v>
      </c>
      <c r="Q378" s="363">
        <v>26642.85714285721</v>
      </c>
      <c r="R378" s="367">
        <v>-639387.09887553623</v>
      </c>
      <c r="S378" s="384">
        <v>373.00000000000097</v>
      </c>
      <c r="T378" s="363">
        <v>12862.068965517286</v>
      </c>
      <c r="U378" s="363">
        <v>-1528.3307787773351</v>
      </c>
      <c r="V378" s="369">
        <v>373.00000000000131</v>
      </c>
      <c r="W378" s="363">
        <v>621666.66666666686</v>
      </c>
      <c r="X378" s="363">
        <v>18417.538917386682</v>
      </c>
      <c r="Y378" s="369">
        <v>373.00000000000011</v>
      </c>
      <c r="Z378" s="367"/>
      <c r="AA378" s="367"/>
      <c r="AB378" s="367"/>
      <c r="AC378" s="367"/>
      <c r="AD378" s="367"/>
      <c r="AE378" s="367"/>
      <c r="AF378" s="367"/>
      <c r="AG378" s="367"/>
      <c r="AH378" s="367"/>
      <c r="AI378" s="367"/>
      <c r="AJ378" s="367"/>
      <c r="AK378" s="367"/>
      <c r="AL378" s="367"/>
      <c r="AM378" s="367"/>
      <c r="AN378" s="367"/>
      <c r="AO378" s="367"/>
      <c r="AP378" s="367"/>
      <c r="AQ378" s="367"/>
      <c r="AR378" s="367"/>
      <c r="AS378" s="367"/>
      <c r="AT378" s="367"/>
    </row>
    <row r="379" spans="2:46" ht="15" customHeight="1">
      <c r="B379" s="26">
        <v>62.333333333332988</v>
      </c>
      <c r="C379" s="367">
        <v>54.754200217439653</v>
      </c>
      <c r="D379" s="363">
        <v>373.99999999999795</v>
      </c>
      <c r="E379" s="365">
        <v>17395.348837209389</v>
      </c>
      <c r="F379" s="367">
        <v>-18776.603196342239</v>
      </c>
      <c r="G379" s="367">
        <v>374.00000000000188</v>
      </c>
      <c r="H379" s="368">
        <v>93500</v>
      </c>
      <c r="I379" s="367">
        <v>-230496.72943419393</v>
      </c>
      <c r="J379" s="384">
        <v>374</v>
      </c>
      <c r="K379" s="363">
        <v>22666.666666666555</v>
      </c>
      <c r="L379" s="367">
        <v>1567.9060282490818</v>
      </c>
      <c r="M379" s="369">
        <v>373.99999999999818</v>
      </c>
      <c r="N379" s="363">
        <v>25793.103448275953</v>
      </c>
      <c r="O379" s="367">
        <v>-1296474.9100001277</v>
      </c>
      <c r="P379" s="384">
        <v>374.00000000000131</v>
      </c>
      <c r="Q379" s="363">
        <v>26714.285714285783</v>
      </c>
      <c r="R379" s="367">
        <v>-642865.78450562805</v>
      </c>
      <c r="S379" s="384">
        <v>374.00000000000097</v>
      </c>
      <c r="T379" s="363">
        <v>12896.551724137977</v>
      </c>
      <c r="U379" s="363">
        <v>-1578.3164037654506</v>
      </c>
      <c r="V379" s="369">
        <v>374.00000000000131</v>
      </c>
      <c r="W379" s="363">
        <v>623333.33333333349</v>
      </c>
      <c r="X379" s="363">
        <v>18465.209285621124</v>
      </c>
      <c r="Y379" s="369">
        <v>374.00000000000006</v>
      </c>
      <c r="Z379" s="367"/>
      <c r="AA379" s="367"/>
      <c r="AB379" s="367"/>
      <c r="AC379" s="367"/>
      <c r="AD379" s="367"/>
      <c r="AE379" s="367"/>
      <c r="AF379" s="367"/>
      <c r="AG379" s="367"/>
      <c r="AH379" s="367"/>
      <c r="AI379" s="367"/>
      <c r="AJ379" s="367"/>
      <c r="AK379" s="367"/>
      <c r="AL379" s="367"/>
      <c r="AM379" s="367"/>
      <c r="AN379" s="367"/>
      <c r="AO379" s="367"/>
      <c r="AP379" s="367"/>
      <c r="AQ379" s="367"/>
      <c r="AR379" s="367"/>
      <c r="AS379" s="367"/>
      <c r="AT379" s="367"/>
    </row>
    <row r="380" spans="2:46" ht="15" customHeight="1">
      <c r="B380" s="26">
        <v>62.499999999999652</v>
      </c>
      <c r="C380" s="367">
        <v>54.900317274276361</v>
      </c>
      <c r="D380" s="363">
        <v>374.99999999999795</v>
      </c>
      <c r="E380" s="365">
        <v>17441.860465116366</v>
      </c>
      <c r="F380" s="367">
        <v>-18886.106576597562</v>
      </c>
      <c r="G380" s="367">
        <v>375.00000000000188</v>
      </c>
      <c r="H380" s="368">
        <v>93750</v>
      </c>
      <c r="I380" s="367">
        <v>-231811.14407754297</v>
      </c>
      <c r="J380" s="384">
        <v>375</v>
      </c>
      <c r="K380" s="363">
        <v>22727.272727272615</v>
      </c>
      <c r="L380" s="367">
        <v>1526.7079792993402</v>
      </c>
      <c r="M380" s="369">
        <v>374.99999999999818</v>
      </c>
      <c r="N380" s="363">
        <v>25862.068965517334</v>
      </c>
      <c r="O380" s="367">
        <v>-1303436.0617590211</v>
      </c>
      <c r="P380" s="384">
        <v>375.00000000000131</v>
      </c>
      <c r="Q380" s="363">
        <v>26785.714285714355</v>
      </c>
      <c r="R380" s="367">
        <v>-646353.90602396731</v>
      </c>
      <c r="S380" s="384">
        <v>375.00000000000097</v>
      </c>
      <c r="T380" s="363">
        <v>12931.034482758667</v>
      </c>
      <c r="U380" s="363">
        <v>-1628.5474203227454</v>
      </c>
      <c r="V380" s="369">
        <v>375.00000000000131</v>
      </c>
      <c r="W380" s="363">
        <v>625000.00000000012</v>
      </c>
      <c r="X380" s="363">
        <v>18512.870528659285</v>
      </c>
      <c r="Y380" s="369">
        <v>375.00000000000006</v>
      </c>
      <c r="Z380" s="367"/>
      <c r="AA380" s="367"/>
      <c r="AB380" s="367"/>
      <c r="AC380" s="367"/>
      <c r="AD380" s="367"/>
      <c r="AE380" s="367"/>
      <c r="AF380" s="367"/>
      <c r="AG380" s="367"/>
      <c r="AH380" s="367"/>
      <c r="AI380" s="367"/>
      <c r="AJ380" s="367"/>
      <c r="AK380" s="367"/>
      <c r="AL380" s="367"/>
      <c r="AM380" s="367"/>
      <c r="AN380" s="367"/>
      <c r="AO380" s="367"/>
      <c r="AP380" s="367"/>
      <c r="AQ380" s="367"/>
      <c r="AR380" s="367"/>
      <c r="AS380" s="367"/>
      <c r="AT380" s="367"/>
    </row>
    <row r="381" spans="2:46" ht="15" customHeight="1">
      <c r="B381" s="26">
        <v>62.666666666666316</v>
      </c>
      <c r="C381" s="367">
        <v>55.046432813523602</v>
      </c>
      <c r="D381" s="363">
        <v>375.9999999999979</v>
      </c>
      <c r="E381" s="365">
        <v>17488.372093023343</v>
      </c>
      <c r="F381" s="367">
        <v>-18995.926215833548</v>
      </c>
      <c r="G381" s="367">
        <v>376.00000000000188</v>
      </c>
      <c r="H381" s="368">
        <v>94000</v>
      </c>
      <c r="I381" s="367">
        <v>-233129.28199143996</v>
      </c>
      <c r="J381" s="384">
        <v>376</v>
      </c>
      <c r="K381" s="363">
        <v>22787.878787878675</v>
      </c>
      <c r="L381" s="367">
        <v>1485.2678486906257</v>
      </c>
      <c r="M381" s="369">
        <v>375.99999999999818</v>
      </c>
      <c r="N381" s="363">
        <v>25931.034482758714</v>
      </c>
      <c r="O381" s="367">
        <v>-1310415.8516048712</v>
      </c>
      <c r="P381" s="384">
        <v>376.00000000000131</v>
      </c>
      <c r="Q381" s="363">
        <v>26857.142857142928</v>
      </c>
      <c r="R381" s="367">
        <v>-649851.46343055426</v>
      </c>
      <c r="S381" s="384">
        <v>376.00000000000102</v>
      </c>
      <c r="T381" s="363">
        <v>12965.517241379357</v>
      </c>
      <c r="U381" s="363">
        <v>-1679.0238284492189</v>
      </c>
      <c r="V381" s="369">
        <v>376.00000000000131</v>
      </c>
      <c r="W381" s="363">
        <v>626666.66666666674</v>
      </c>
      <c r="X381" s="363">
        <v>18560.522646501166</v>
      </c>
      <c r="Y381" s="369">
        <v>376.00000000000006</v>
      </c>
      <c r="Z381" s="367"/>
      <c r="AA381" s="367"/>
      <c r="AB381" s="367"/>
      <c r="AC381" s="367"/>
      <c r="AD381" s="367"/>
      <c r="AE381" s="367"/>
      <c r="AF381" s="367"/>
      <c r="AG381" s="367"/>
      <c r="AH381" s="367"/>
      <c r="AI381" s="367"/>
      <c r="AJ381" s="367"/>
      <c r="AK381" s="367"/>
      <c r="AL381" s="367"/>
      <c r="AM381" s="367"/>
      <c r="AN381" s="367"/>
      <c r="AO381" s="367"/>
      <c r="AP381" s="367"/>
      <c r="AQ381" s="367"/>
      <c r="AR381" s="367"/>
      <c r="AS381" s="367"/>
      <c r="AT381" s="367"/>
    </row>
    <row r="382" spans="2:46" ht="15" customHeight="1">
      <c r="B382" s="26">
        <v>62.83333333333298</v>
      </c>
      <c r="C382" s="367">
        <v>55.192546835181396</v>
      </c>
      <c r="D382" s="363">
        <v>376.9999999999979</v>
      </c>
      <c r="E382" s="365">
        <v>17534.88372093032</v>
      </c>
      <c r="F382" s="367">
        <v>-19106.062114050201</v>
      </c>
      <c r="G382" s="367">
        <v>377.00000000000188</v>
      </c>
      <c r="H382" s="368">
        <v>94250</v>
      </c>
      <c r="I382" s="367">
        <v>-234451.14317588496</v>
      </c>
      <c r="J382" s="384">
        <v>377</v>
      </c>
      <c r="K382" s="363">
        <v>22848.484848484735</v>
      </c>
      <c r="L382" s="367">
        <v>1443.5856364229387</v>
      </c>
      <c r="M382" s="369">
        <v>376.99999999999818</v>
      </c>
      <c r="N382" s="363">
        <v>26000.000000000095</v>
      </c>
      <c r="O382" s="367">
        <v>-1317414.2795376785</v>
      </c>
      <c r="P382" s="384">
        <v>377.00000000000136</v>
      </c>
      <c r="Q382" s="363">
        <v>26928.5714285715</v>
      </c>
      <c r="R382" s="367">
        <v>-653358.45672538853</v>
      </c>
      <c r="S382" s="384">
        <v>377.00000000000102</v>
      </c>
      <c r="T382" s="363">
        <v>13000.000000000047</v>
      </c>
      <c r="U382" s="363">
        <v>-1729.745628144874</v>
      </c>
      <c r="V382" s="369">
        <v>377.00000000000136</v>
      </c>
      <c r="W382" s="363">
        <v>628333.33333333337</v>
      </c>
      <c r="X382" s="363">
        <v>18608.165639146759</v>
      </c>
      <c r="Y382" s="369">
        <v>377</v>
      </c>
      <c r="Z382" s="367"/>
      <c r="AA382" s="367"/>
      <c r="AB382" s="367"/>
      <c r="AC382" s="367"/>
      <c r="AD382" s="367"/>
      <c r="AE382" s="367"/>
      <c r="AF382" s="367"/>
      <c r="AG382" s="367"/>
      <c r="AH382" s="367"/>
      <c r="AI382" s="367"/>
      <c r="AJ382" s="367"/>
      <c r="AK382" s="367"/>
      <c r="AL382" s="367"/>
      <c r="AM382" s="367"/>
      <c r="AN382" s="367"/>
      <c r="AO382" s="367"/>
      <c r="AP382" s="367"/>
      <c r="AQ382" s="367"/>
      <c r="AR382" s="367"/>
      <c r="AS382" s="367"/>
      <c r="AT382" s="367"/>
    </row>
    <row r="383" spans="2:46" ht="15" customHeight="1">
      <c r="B383" s="26">
        <v>62.999999999999645</v>
      </c>
      <c r="C383" s="367">
        <v>55.338659339249745</v>
      </c>
      <c r="D383" s="363">
        <v>377.9999999999979</v>
      </c>
      <c r="E383" s="365">
        <v>17581.395348837297</v>
      </c>
      <c r="F383" s="367">
        <v>-19216.514271247517</v>
      </c>
      <c r="G383" s="367">
        <v>378.00000000000188</v>
      </c>
      <c r="H383" s="368">
        <v>94500</v>
      </c>
      <c r="I383" s="367">
        <v>-235776.72763087801</v>
      </c>
      <c r="J383" s="384">
        <v>378</v>
      </c>
      <c r="K383" s="363">
        <v>22909.090909090795</v>
      </c>
      <c r="L383" s="367">
        <v>1401.6613424962791</v>
      </c>
      <c r="M383" s="369">
        <v>377.99999999999818</v>
      </c>
      <c r="N383" s="363">
        <v>26068.965517241475</v>
      </c>
      <c r="O383" s="367">
        <v>-1324431.3455574417</v>
      </c>
      <c r="P383" s="384">
        <v>378.00000000000136</v>
      </c>
      <c r="Q383" s="363">
        <v>27000.000000000073</v>
      </c>
      <c r="R383" s="367">
        <v>-656874.88590847002</v>
      </c>
      <c r="S383" s="384">
        <v>378.00000000000102</v>
      </c>
      <c r="T383" s="363">
        <v>13034.482758620738</v>
      </c>
      <c r="U383" s="363">
        <v>-1780.7128194097049</v>
      </c>
      <c r="V383" s="369">
        <v>378.00000000000136</v>
      </c>
      <c r="W383" s="363">
        <v>630000</v>
      </c>
      <c r="X383" s="363">
        <v>18655.799506596071</v>
      </c>
      <c r="Y383" s="369">
        <v>378</v>
      </c>
      <c r="Z383" s="367"/>
      <c r="AA383" s="367"/>
      <c r="AB383" s="367"/>
      <c r="AC383" s="367"/>
      <c r="AD383" s="367"/>
      <c r="AE383" s="367"/>
      <c r="AF383" s="367"/>
      <c r="AG383" s="367"/>
      <c r="AH383" s="367"/>
      <c r="AI383" s="367"/>
      <c r="AJ383" s="367"/>
      <c r="AK383" s="367"/>
      <c r="AL383" s="367"/>
      <c r="AM383" s="367"/>
      <c r="AN383" s="367"/>
      <c r="AO383" s="367"/>
      <c r="AP383" s="367"/>
      <c r="AQ383" s="367"/>
      <c r="AR383" s="367"/>
      <c r="AS383" s="367"/>
      <c r="AT383" s="367"/>
    </row>
    <row r="384" spans="2:46" ht="15" customHeight="1">
      <c r="B384" s="26">
        <v>63.166666666666309</v>
      </c>
      <c r="C384" s="367">
        <v>55.484770325728626</v>
      </c>
      <c r="D384" s="363">
        <v>378.99999999999784</v>
      </c>
      <c r="E384" s="365">
        <v>17627.906976744274</v>
      </c>
      <c r="F384" s="367">
        <v>-19327.282687425501</v>
      </c>
      <c r="G384" s="367">
        <v>379.00000000000188</v>
      </c>
      <c r="H384" s="368">
        <v>94750</v>
      </c>
      <c r="I384" s="367">
        <v>-237106.03535641899</v>
      </c>
      <c r="J384" s="384">
        <v>379</v>
      </c>
      <c r="K384" s="363">
        <v>22969.696969696855</v>
      </c>
      <c r="L384" s="367">
        <v>1359.4949669106495</v>
      </c>
      <c r="M384" s="369">
        <v>378.99999999999812</v>
      </c>
      <c r="N384" s="363">
        <v>26137.931034482855</v>
      </c>
      <c r="O384" s="367">
        <v>-1331467.0496641614</v>
      </c>
      <c r="P384" s="384">
        <v>379.00000000000136</v>
      </c>
      <c r="Q384" s="363">
        <v>27071.428571428645</v>
      </c>
      <c r="R384" s="367">
        <v>-660400.75097979931</v>
      </c>
      <c r="S384" s="384">
        <v>379.00000000000102</v>
      </c>
      <c r="T384" s="363">
        <v>13068.965517241428</v>
      </c>
      <c r="U384" s="363">
        <v>-1831.9254022437144</v>
      </c>
      <c r="V384" s="369">
        <v>379.00000000000136</v>
      </c>
      <c r="W384" s="363">
        <v>631666.66666666663</v>
      </c>
      <c r="X384" s="363">
        <v>18703.4242488491</v>
      </c>
      <c r="Y384" s="369">
        <v>378.99999999999994</v>
      </c>
      <c r="Z384" s="367"/>
      <c r="AA384" s="367"/>
      <c r="AB384" s="367"/>
      <c r="AC384" s="367"/>
      <c r="AD384" s="367"/>
      <c r="AE384" s="367"/>
      <c r="AF384" s="367"/>
      <c r="AG384" s="367"/>
      <c r="AH384" s="367"/>
      <c r="AI384" s="367"/>
      <c r="AJ384" s="367"/>
      <c r="AK384" s="367"/>
      <c r="AL384" s="367"/>
      <c r="AM384" s="367"/>
      <c r="AN384" s="367"/>
      <c r="AO384" s="367"/>
      <c r="AP384" s="367"/>
      <c r="AQ384" s="367"/>
      <c r="AR384" s="367"/>
      <c r="AS384" s="367"/>
      <c r="AT384" s="367"/>
    </row>
    <row r="385" spans="2:46" ht="15" customHeight="1">
      <c r="B385" s="26">
        <v>63.333333333332973</v>
      </c>
      <c r="C385" s="367">
        <v>55.630879794618053</v>
      </c>
      <c r="D385" s="363">
        <v>379.99999999999784</v>
      </c>
      <c r="E385" s="365">
        <v>17674.418604651251</v>
      </c>
      <c r="F385" s="367">
        <v>-19438.367362584151</v>
      </c>
      <c r="G385" s="367">
        <v>380.00000000000188</v>
      </c>
      <c r="H385" s="368">
        <v>95000</v>
      </c>
      <c r="I385" s="367">
        <v>-238439.066352508</v>
      </c>
      <c r="J385" s="384">
        <v>380</v>
      </c>
      <c r="K385" s="363">
        <v>23030.303030302915</v>
      </c>
      <c r="L385" s="367">
        <v>1317.086509666045</v>
      </c>
      <c r="M385" s="369">
        <v>379.99999999999812</v>
      </c>
      <c r="N385" s="363">
        <v>26206.896551724236</v>
      </c>
      <c r="O385" s="367">
        <v>-1338521.3918578378</v>
      </c>
      <c r="P385" s="384">
        <v>380.00000000000142</v>
      </c>
      <c r="Q385" s="363">
        <v>27142.857142857218</v>
      </c>
      <c r="R385" s="367">
        <v>-663936.05193937605</v>
      </c>
      <c r="S385" s="384">
        <v>380.00000000000108</v>
      </c>
      <c r="T385" s="363">
        <v>13103.448275862118</v>
      </c>
      <c r="U385" s="363">
        <v>-1883.3833766469061</v>
      </c>
      <c r="V385" s="369">
        <v>380.00000000000142</v>
      </c>
      <c r="W385" s="363">
        <v>633333.33333333326</v>
      </c>
      <c r="X385" s="363">
        <v>18751.039865905848</v>
      </c>
      <c r="Y385" s="369">
        <v>379.99999999999994</v>
      </c>
      <c r="Z385" s="367"/>
      <c r="AA385" s="367"/>
      <c r="AB385" s="367"/>
      <c r="AC385" s="367"/>
      <c r="AD385" s="367"/>
      <c r="AE385" s="367"/>
      <c r="AF385" s="367"/>
      <c r="AG385" s="367"/>
      <c r="AH385" s="367"/>
      <c r="AI385" s="367"/>
      <c r="AJ385" s="367"/>
      <c r="AK385" s="367"/>
      <c r="AL385" s="367"/>
      <c r="AM385" s="367"/>
      <c r="AN385" s="367"/>
      <c r="AO385" s="367"/>
      <c r="AP385" s="367"/>
      <c r="AQ385" s="367"/>
      <c r="AR385" s="367"/>
      <c r="AS385" s="367"/>
      <c r="AT385" s="367"/>
    </row>
    <row r="386" spans="2:46" ht="15" customHeight="1">
      <c r="B386" s="26">
        <v>63.499999999999638</v>
      </c>
      <c r="C386" s="367">
        <v>55.776987745918035</v>
      </c>
      <c r="D386" s="363">
        <v>380.99999999999784</v>
      </c>
      <c r="E386" s="365">
        <v>17720.930232558228</v>
      </c>
      <c r="F386" s="367">
        <v>-19549.768296723472</v>
      </c>
      <c r="G386" s="367">
        <v>381.00000000000193</v>
      </c>
      <c r="H386" s="368">
        <v>95250</v>
      </c>
      <c r="I386" s="367">
        <v>-239775.820619145</v>
      </c>
      <c r="J386" s="384">
        <v>381</v>
      </c>
      <c r="K386" s="363">
        <v>23090.909090908975</v>
      </c>
      <c r="L386" s="367">
        <v>1274.4359707624676</v>
      </c>
      <c r="M386" s="369">
        <v>380.99999999999812</v>
      </c>
      <c r="N386" s="363">
        <v>26275.862068965616</v>
      </c>
      <c r="O386" s="367">
        <v>-1345594.3721384706</v>
      </c>
      <c r="P386" s="384">
        <v>381.00000000000142</v>
      </c>
      <c r="Q386" s="363">
        <v>27214.28571428579</v>
      </c>
      <c r="R386" s="367">
        <v>-667480.78878720012</v>
      </c>
      <c r="S386" s="384">
        <v>381.00000000000108</v>
      </c>
      <c r="T386" s="363">
        <v>13137.931034482808</v>
      </c>
      <c r="U386" s="363">
        <v>-1935.0867426192733</v>
      </c>
      <c r="V386" s="369">
        <v>381.00000000000142</v>
      </c>
      <c r="W386" s="363">
        <v>634999.99999999988</v>
      </c>
      <c r="X386" s="363">
        <v>18798.646357766305</v>
      </c>
      <c r="Y386" s="369">
        <v>380.99999999999989</v>
      </c>
      <c r="Z386" s="367"/>
      <c r="AA386" s="367"/>
      <c r="AB386" s="367"/>
      <c r="AC386" s="367"/>
      <c r="AD386" s="367"/>
      <c r="AE386" s="367"/>
      <c r="AF386" s="367"/>
      <c r="AG386" s="367"/>
      <c r="AH386" s="367"/>
      <c r="AI386" s="367"/>
      <c r="AJ386" s="367"/>
      <c r="AK386" s="367"/>
      <c r="AL386" s="367"/>
      <c r="AM386" s="367"/>
      <c r="AN386" s="367"/>
      <c r="AO386" s="367"/>
      <c r="AP386" s="367"/>
      <c r="AQ386" s="367"/>
      <c r="AR386" s="367"/>
      <c r="AS386" s="367"/>
      <c r="AT386" s="367"/>
    </row>
    <row r="387" spans="2:46" ht="15" customHeight="1">
      <c r="B387" s="26">
        <v>63.666666666666302</v>
      </c>
      <c r="C387" s="367">
        <v>55.923094179628556</v>
      </c>
      <c r="D387" s="363">
        <v>381.99999999999784</v>
      </c>
      <c r="E387" s="365">
        <v>17767.441860465206</v>
      </c>
      <c r="F387" s="367">
        <v>-19661.485489843446</v>
      </c>
      <c r="G387" s="367">
        <v>382.00000000000193</v>
      </c>
      <c r="H387" s="368">
        <v>95500</v>
      </c>
      <c r="I387" s="367">
        <v>-241116.29815633004</v>
      </c>
      <c r="J387" s="384">
        <v>382</v>
      </c>
      <c r="K387" s="363">
        <v>23151.515151515036</v>
      </c>
      <c r="L387" s="367">
        <v>1231.5433501999178</v>
      </c>
      <c r="M387" s="369">
        <v>381.99999999999812</v>
      </c>
      <c r="N387" s="363">
        <v>26344.827586206997</v>
      </c>
      <c r="O387" s="367">
        <v>-1352685.9905060604</v>
      </c>
      <c r="P387" s="384">
        <v>382.00000000000148</v>
      </c>
      <c r="Q387" s="363">
        <v>27285.714285714363</v>
      </c>
      <c r="R387" s="367">
        <v>-671034.96152327175</v>
      </c>
      <c r="S387" s="384">
        <v>382.00000000000108</v>
      </c>
      <c r="T387" s="363">
        <v>13172.413793103498</v>
      </c>
      <c r="U387" s="363">
        <v>-1987.0355001608223</v>
      </c>
      <c r="V387" s="369">
        <v>382.00000000000148</v>
      </c>
      <c r="W387" s="363">
        <v>636666.66666666651</v>
      </c>
      <c r="X387" s="363">
        <v>18846.243724430489</v>
      </c>
      <c r="Y387" s="369">
        <v>381.99999999999989</v>
      </c>
      <c r="Z387" s="367"/>
      <c r="AA387" s="367"/>
      <c r="AB387" s="367"/>
      <c r="AC387" s="367"/>
      <c r="AD387" s="367"/>
      <c r="AE387" s="367"/>
      <c r="AF387" s="367"/>
      <c r="AG387" s="367"/>
      <c r="AH387" s="367"/>
      <c r="AI387" s="367"/>
      <c r="AJ387" s="367"/>
      <c r="AK387" s="367"/>
      <c r="AL387" s="367"/>
      <c r="AM387" s="367"/>
      <c r="AN387" s="367"/>
      <c r="AO387" s="367"/>
      <c r="AP387" s="367"/>
      <c r="AQ387" s="367"/>
      <c r="AR387" s="367"/>
      <c r="AS387" s="367"/>
      <c r="AT387" s="367"/>
    </row>
    <row r="388" spans="2:46" ht="15" customHeight="1">
      <c r="B388" s="26">
        <v>63.833333333332966</v>
      </c>
      <c r="C388" s="367">
        <v>56.069199095749632</v>
      </c>
      <c r="D388" s="363">
        <v>382.99999999999778</v>
      </c>
      <c r="E388" s="365">
        <v>17813.953488372183</v>
      </c>
      <c r="F388" s="367">
        <v>-19773.518941944094</v>
      </c>
      <c r="G388" s="367">
        <v>383.00000000000193</v>
      </c>
      <c r="H388" s="368">
        <v>95750</v>
      </c>
      <c r="I388" s="367">
        <v>-242460.49896406304</v>
      </c>
      <c r="J388" s="384">
        <v>383</v>
      </c>
      <c r="K388" s="363">
        <v>23212.121212121096</v>
      </c>
      <c r="L388" s="367">
        <v>1188.4086479783955</v>
      </c>
      <c r="M388" s="369">
        <v>382.99999999999812</v>
      </c>
      <c r="N388" s="363">
        <v>26413.793103448377</v>
      </c>
      <c r="O388" s="367">
        <v>-1359796.2469606062</v>
      </c>
      <c r="P388" s="384">
        <v>383.00000000000148</v>
      </c>
      <c r="Q388" s="363">
        <v>27357.142857142935</v>
      </c>
      <c r="R388" s="367">
        <v>-674598.5701475906</v>
      </c>
      <c r="S388" s="384">
        <v>383.00000000000108</v>
      </c>
      <c r="T388" s="363">
        <v>13206.896551724189</v>
      </c>
      <c r="U388" s="363">
        <v>-2039.2296492715475</v>
      </c>
      <c r="V388" s="369">
        <v>383.00000000000148</v>
      </c>
      <c r="W388" s="363">
        <v>638333.33333333314</v>
      </c>
      <c r="X388" s="363">
        <v>18893.831965898382</v>
      </c>
      <c r="Y388" s="369">
        <v>382.99999999999983</v>
      </c>
      <c r="Z388" s="367"/>
      <c r="AA388" s="367"/>
      <c r="AB388" s="367"/>
      <c r="AC388" s="367"/>
      <c r="AD388" s="367"/>
      <c r="AE388" s="367"/>
      <c r="AF388" s="367"/>
      <c r="AG388" s="367"/>
      <c r="AH388" s="367"/>
      <c r="AI388" s="367"/>
      <c r="AJ388" s="367"/>
      <c r="AK388" s="367"/>
      <c r="AL388" s="367"/>
      <c r="AM388" s="367"/>
      <c r="AN388" s="367"/>
      <c r="AO388" s="367"/>
      <c r="AP388" s="367"/>
      <c r="AQ388" s="367"/>
      <c r="AR388" s="367"/>
      <c r="AS388" s="367"/>
      <c r="AT388" s="367"/>
    </row>
    <row r="389" spans="2:46" ht="15" customHeight="1">
      <c r="B389" s="26">
        <v>63.999999999999631</v>
      </c>
      <c r="C389" s="367">
        <v>56.215302494281239</v>
      </c>
      <c r="D389" s="363">
        <v>383.99999999999778</v>
      </c>
      <c r="E389" s="365">
        <v>17860.46511627916</v>
      </c>
      <c r="F389" s="367">
        <v>-19885.868653025405</v>
      </c>
      <c r="G389" s="367">
        <v>384.00000000000193</v>
      </c>
      <c r="H389" s="368">
        <v>96000</v>
      </c>
      <c r="I389" s="367">
        <v>-243808.42304234405</v>
      </c>
      <c r="J389" s="384">
        <v>384</v>
      </c>
      <c r="K389" s="363">
        <v>23272.727272727156</v>
      </c>
      <c r="L389" s="367">
        <v>1145.0318640979001</v>
      </c>
      <c r="M389" s="369">
        <v>383.99999999999812</v>
      </c>
      <c r="N389" s="363">
        <v>26482.758620689758</v>
      </c>
      <c r="O389" s="367">
        <v>-1366925.1415021089</v>
      </c>
      <c r="P389" s="384">
        <v>384.00000000000153</v>
      </c>
      <c r="Q389" s="363">
        <v>27428.571428571508</v>
      </c>
      <c r="R389" s="367">
        <v>-678171.61466015724</v>
      </c>
      <c r="S389" s="384">
        <v>384.00000000000114</v>
      </c>
      <c r="T389" s="363">
        <v>13241.379310344879</v>
      </c>
      <c r="U389" s="363">
        <v>-2091.669189951454</v>
      </c>
      <c r="V389" s="369">
        <v>384.00000000000153</v>
      </c>
      <c r="W389" s="363">
        <v>639999.99999999977</v>
      </c>
      <c r="X389" s="363">
        <v>18941.411082169998</v>
      </c>
      <c r="Y389" s="369">
        <v>383.99999999999983</v>
      </c>
      <c r="Z389" s="367"/>
      <c r="AA389" s="367"/>
      <c r="AB389" s="367"/>
      <c r="AC389" s="367"/>
      <c r="AD389" s="367"/>
      <c r="AE389" s="367"/>
      <c r="AF389" s="367"/>
      <c r="AG389" s="367"/>
      <c r="AH389" s="367"/>
      <c r="AI389" s="367"/>
      <c r="AJ389" s="367"/>
      <c r="AK389" s="367"/>
      <c r="AL389" s="367"/>
      <c r="AM389" s="367"/>
      <c r="AN389" s="367"/>
      <c r="AO389" s="367"/>
      <c r="AP389" s="367"/>
      <c r="AQ389" s="367"/>
      <c r="AR389" s="367"/>
      <c r="AS389" s="367"/>
      <c r="AT389" s="367"/>
    </row>
    <row r="390" spans="2:46" ht="15" customHeight="1">
      <c r="B390" s="26">
        <v>64.166666666666302</v>
      </c>
      <c r="C390" s="367">
        <v>56.361404375223408</v>
      </c>
      <c r="D390" s="363">
        <v>384.99999999999784</v>
      </c>
      <c r="E390" s="365">
        <v>17906.976744186137</v>
      </c>
      <c r="F390" s="367">
        <v>-19998.53462308738</v>
      </c>
      <c r="G390" s="367">
        <v>385.00000000000193</v>
      </c>
      <c r="H390" s="368">
        <v>96250</v>
      </c>
      <c r="I390" s="367">
        <v>-245160.07039117304</v>
      </c>
      <c r="J390" s="384">
        <v>385</v>
      </c>
      <c r="K390" s="363">
        <v>23333.333333333216</v>
      </c>
      <c r="L390" s="367">
        <v>1101.4129985584352</v>
      </c>
      <c r="M390" s="369">
        <v>384.99999999999807</v>
      </c>
      <c r="N390" s="363">
        <v>26551.724137931138</v>
      </c>
      <c r="O390" s="367">
        <v>-1374072.6741305678</v>
      </c>
      <c r="P390" s="384">
        <v>385.00000000000153</v>
      </c>
      <c r="Q390" s="363">
        <v>27500.00000000008</v>
      </c>
      <c r="R390" s="367">
        <v>-681754.09506097122</v>
      </c>
      <c r="S390" s="384">
        <v>385.00000000000114</v>
      </c>
      <c r="T390" s="363">
        <v>13275.862068965569</v>
      </c>
      <c r="U390" s="363">
        <v>-2144.3541222005365</v>
      </c>
      <c r="V390" s="369">
        <v>385.00000000000153</v>
      </c>
      <c r="W390" s="363">
        <v>641666.6666666664</v>
      </c>
      <c r="X390" s="363">
        <v>18988.98107324533</v>
      </c>
      <c r="Y390" s="369">
        <v>384.99999999999983</v>
      </c>
      <c r="Z390" s="367"/>
      <c r="AA390" s="367"/>
      <c r="AB390" s="367"/>
      <c r="AC390" s="367"/>
      <c r="AD390" s="367"/>
      <c r="AE390" s="367"/>
      <c r="AF390" s="367"/>
      <c r="AG390" s="367"/>
      <c r="AH390" s="367"/>
      <c r="AI390" s="367"/>
      <c r="AJ390" s="367"/>
      <c r="AK390" s="367"/>
      <c r="AL390" s="367"/>
      <c r="AM390" s="367"/>
      <c r="AN390" s="367"/>
      <c r="AO390" s="367"/>
      <c r="AP390" s="367"/>
      <c r="AQ390" s="367"/>
      <c r="AR390" s="367"/>
      <c r="AS390" s="367"/>
      <c r="AT390" s="367"/>
    </row>
    <row r="391" spans="2:46" ht="15" customHeight="1">
      <c r="B391" s="26">
        <v>64.333333333332973</v>
      </c>
      <c r="C391" s="367">
        <v>56.50750473857611</v>
      </c>
      <c r="D391" s="363">
        <v>385.99999999999784</v>
      </c>
      <c r="E391" s="365">
        <v>17953.488372093114</v>
      </c>
      <c r="F391" s="367">
        <v>-20111.516852130018</v>
      </c>
      <c r="G391" s="367">
        <v>386.00000000000193</v>
      </c>
      <c r="H391" s="368">
        <v>96500</v>
      </c>
      <c r="I391" s="367">
        <v>-246515.44101055001</v>
      </c>
      <c r="J391" s="384">
        <v>386</v>
      </c>
      <c r="K391" s="363">
        <v>23393.939393939276</v>
      </c>
      <c r="L391" s="367">
        <v>1057.5520513599949</v>
      </c>
      <c r="M391" s="369">
        <v>385.99999999999807</v>
      </c>
      <c r="N391" s="363">
        <v>26620.689655172519</v>
      </c>
      <c r="O391" s="367">
        <v>-1381238.8448459832</v>
      </c>
      <c r="P391" s="384">
        <v>386.00000000000153</v>
      </c>
      <c r="Q391" s="363">
        <v>27571.428571428653</v>
      </c>
      <c r="R391" s="367">
        <v>-685346.01135003252</v>
      </c>
      <c r="S391" s="384">
        <v>386.00000000000114</v>
      </c>
      <c r="T391" s="363">
        <v>13310.344827586259</v>
      </c>
      <c r="U391" s="363">
        <v>-2197.2844460187985</v>
      </c>
      <c r="V391" s="369">
        <v>386.00000000000153</v>
      </c>
      <c r="W391" s="363">
        <v>643333.33333333302</v>
      </c>
      <c r="X391" s="363">
        <v>19036.541939124378</v>
      </c>
      <c r="Y391" s="369">
        <v>385.99999999999977</v>
      </c>
      <c r="Z391" s="367"/>
      <c r="AA391" s="367"/>
      <c r="AB391" s="367"/>
      <c r="AC391" s="367"/>
      <c r="AD391" s="367"/>
      <c r="AE391" s="367"/>
      <c r="AF391" s="367"/>
      <c r="AG391" s="367"/>
      <c r="AH391" s="367"/>
      <c r="AI391" s="367"/>
      <c r="AJ391" s="367"/>
      <c r="AK391" s="367"/>
      <c r="AL391" s="367"/>
      <c r="AM391" s="367"/>
      <c r="AN391" s="367"/>
      <c r="AO391" s="367"/>
      <c r="AP391" s="367"/>
      <c r="AQ391" s="367"/>
      <c r="AR391" s="367"/>
      <c r="AS391" s="367"/>
      <c r="AT391" s="367"/>
    </row>
    <row r="392" spans="2:46" ht="15" customHeight="1">
      <c r="B392" s="26">
        <v>64.499999999999645</v>
      </c>
      <c r="C392" s="367">
        <v>56.653603584339372</v>
      </c>
      <c r="D392" s="363">
        <v>386.9999999999979</v>
      </c>
      <c r="E392" s="365">
        <v>18000.000000000091</v>
      </c>
      <c r="F392" s="367">
        <v>-20224.815340153324</v>
      </c>
      <c r="G392" s="367">
        <v>387.00000000000193</v>
      </c>
      <c r="H392" s="368">
        <v>96750</v>
      </c>
      <c r="I392" s="367">
        <v>-247874.53490047494</v>
      </c>
      <c r="J392" s="384">
        <v>386.99999999999994</v>
      </c>
      <c r="K392" s="363">
        <v>23454.545454545336</v>
      </c>
      <c r="L392" s="367">
        <v>1013.4490225025821</v>
      </c>
      <c r="M392" s="369">
        <v>386.99999999999807</v>
      </c>
      <c r="N392" s="363">
        <v>26689.655172413899</v>
      </c>
      <c r="O392" s="367">
        <v>-1388423.6536483555</v>
      </c>
      <c r="P392" s="384">
        <v>387.00000000000159</v>
      </c>
      <c r="Q392" s="363">
        <v>27642.857142857225</v>
      </c>
      <c r="R392" s="367">
        <v>-688947.3635273414</v>
      </c>
      <c r="S392" s="384">
        <v>387.00000000000114</v>
      </c>
      <c r="T392" s="363">
        <v>13344.827586206949</v>
      </c>
      <c r="U392" s="363">
        <v>-2250.4601614062408</v>
      </c>
      <c r="V392" s="369">
        <v>387.00000000000159</v>
      </c>
      <c r="W392" s="363">
        <v>644999.99999999965</v>
      </c>
      <c r="X392" s="363">
        <v>19084.093679807138</v>
      </c>
      <c r="Y392" s="369">
        <v>386.99999999999977</v>
      </c>
      <c r="Z392" s="367"/>
      <c r="AA392" s="367"/>
      <c r="AB392" s="367"/>
      <c r="AC392" s="367"/>
      <c r="AD392" s="367"/>
      <c r="AE392" s="367"/>
      <c r="AF392" s="367"/>
      <c r="AG392" s="367"/>
      <c r="AH392" s="367"/>
      <c r="AI392" s="367"/>
      <c r="AJ392" s="367"/>
      <c r="AK392" s="367"/>
      <c r="AL392" s="367"/>
      <c r="AM392" s="367"/>
      <c r="AN392" s="367"/>
      <c r="AO392" s="367"/>
      <c r="AP392" s="367"/>
      <c r="AQ392" s="367"/>
      <c r="AR392" s="367"/>
      <c r="AS392" s="367"/>
      <c r="AT392" s="367"/>
    </row>
    <row r="393" spans="2:46" ht="15" customHeight="1">
      <c r="B393" s="26">
        <v>64.666666666666316</v>
      </c>
      <c r="C393" s="367">
        <v>56.799700912513167</v>
      </c>
      <c r="D393" s="363">
        <v>387.9999999999979</v>
      </c>
      <c r="E393" s="365">
        <v>18046.511627907068</v>
      </c>
      <c r="F393" s="367">
        <v>-20338.430087157296</v>
      </c>
      <c r="G393" s="367">
        <v>388.00000000000193</v>
      </c>
      <c r="H393" s="368">
        <v>97000</v>
      </c>
      <c r="I393" s="367">
        <v>-249237.35206094792</v>
      </c>
      <c r="J393" s="384">
        <v>387.99999999999994</v>
      </c>
      <c r="K393" s="363">
        <v>23515.151515151396</v>
      </c>
      <c r="L393" s="367">
        <v>969.10391198619675</v>
      </c>
      <c r="M393" s="369">
        <v>387.99999999999807</v>
      </c>
      <c r="N393" s="363">
        <v>26758.620689655279</v>
      </c>
      <c r="O393" s="367">
        <v>-1395627.1005376838</v>
      </c>
      <c r="P393" s="384">
        <v>388.00000000000159</v>
      </c>
      <c r="Q393" s="363">
        <v>27714.285714285797</v>
      </c>
      <c r="R393" s="367">
        <v>-692558.15159289783</v>
      </c>
      <c r="S393" s="384">
        <v>388.00000000000119</v>
      </c>
      <c r="T393" s="363">
        <v>13379.31034482764</v>
      </c>
      <c r="U393" s="363">
        <v>-2303.8812683628603</v>
      </c>
      <c r="V393" s="369">
        <v>388.00000000000159</v>
      </c>
      <c r="W393" s="363">
        <v>646666.66666666628</v>
      </c>
      <c r="X393" s="363">
        <v>19131.636295293622</v>
      </c>
      <c r="Y393" s="369">
        <v>387.99999999999972</v>
      </c>
      <c r="Z393" s="367"/>
      <c r="AA393" s="367"/>
      <c r="AB393" s="367"/>
      <c r="AC393" s="367"/>
      <c r="AD393" s="367"/>
      <c r="AE393" s="367"/>
      <c r="AF393" s="367"/>
      <c r="AG393" s="367"/>
      <c r="AH393" s="367"/>
      <c r="AI393" s="367"/>
      <c r="AJ393" s="367"/>
      <c r="AK393" s="367"/>
      <c r="AL393" s="367"/>
      <c r="AM393" s="367"/>
      <c r="AN393" s="367"/>
      <c r="AO393" s="367"/>
      <c r="AP393" s="367"/>
      <c r="AQ393" s="367"/>
      <c r="AR393" s="367"/>
      <c r="AS393" s="367"/>
      <c r="AT393" s="367"/>
    </row>
    <row r="394" spans="2:46" ht="15" customHeight="1">
      <c r="B394" s="26">
        <v>64.833333333332988</v>
      </c>
      <c r="C394" s="367">
        <v>56.945796723097516</v>
      </c>
      <c r="D394" s="363">
        <v>388.99999999999795</v>
      </c>
      <c r="E394" s="365">
        <v>18093.023255814045</v>
      </c>
      <c r="F394" s="367">
        <v>-20452.361093141935</v>
      </c>
      <c r="G394" s="367">
        <v>389.00000000000199</v>
      </c>
      <c r="H394" s="368">
        <v>97250</v>
      </c>
      <c r="I394" s="367">
        <v>-250603.89249196893</v>
      </c>
      <c r="J394" s="384">
        <v>388.99999999999994</v>
      </c>
      <c r="K394" s="363">
        <v>23575.757575757456</v>
      </c>
      <c r="L394" s="367">
        <v>924.51671981083894</v>
      </c>
      <c r="M394" s="369">
        <v>388.99999999999807</v>
      </c>
      <c r="N394" s="363">
        <v>26827.58620689666</v>
      </c>
      <c r="O394" s="367">
        <v>-1402849.1855139686</v>
      </c>
      <c r="P394" s="384">
        <v>389.00000000000159</v>
      </c>
      <c r="Q394" s="363">
        <v>27785.71428571437</v>
      </c>
      <c r="R394" s="367">
        <v>-696178.3755467016</v>
      </c>
      <c r="S394" s="384">
        <v>389.00000000000119</v>
      </c>
      <c r="T394" s="363">
        <v>13413.79310344833</v>
      </c>
      <c r="U394" s="363">
        <v>-2357.5477668886579</v>
      </c>
      <c r="V394" s="369">
        <v>389.00000000000159</v>
      </c>
      <c r="W394" s="363">
        <v>648333.33333333291</v>
      </c>
      <c r="X394" s="363">
        <v>19179.169785583821</v>
      </c>
      <c r="Y394" s="369">
        <v>388.99999999999972</v>
      </c>
      <c r="Z394" s="367"/>
      <c r="AA394" s="367"/>
      <c r="AB394" s="367"/>
      <c r="AC394" s="367"/>
      <c r="AD394" s="367"/>
      <c r="AE394" s="367"/>
      <c r="AF394" s="367"/>
      <c r="AG394" s="367"/>
      <c r="AH394" s="367"/>
      <c r="AI394" s="367"/>
      <c r="AJ394" s="367"/>
      <c r="AK394" s="367"/>
      <c r="AL394" s="367"/>
      <c r="AM394" s="367"/>
      <c r="AN394" s="367"/>
      <c r="AO394" s="367"/>
      <c r="AP394" s="367"/>
      <c r="AQ394" s="367"/>
      <c r="AR394" s="367"/>
      <c r="AS394" s="367"/>
      <c r="AT394" s="367"/>
    </row>
    <row r="395" spans="2:46" ht="15" customHeight="1">
      <c r="B395" s="26">
        <v>64.999999999999659</v>
      </c>
      <c r="C395" s="367">
        <v>57.091891016092404</v>
      </c>
      <c r="D395" s="363">
        <v>389.99999999999795</v>
      </c>
      <c r="E395" s="365">
        <v>18139.534883721022</v>
      </c>
      <c r="F395" s="367">
        <v>-20566.608358107234</v>
      </c>
      <c r="G395" s="367">
        <v>390.00000000000199</v>
      </c>
      <c r="H395" s="368">
        <v>97500</v>
      </c>
      <c r="I395" s="367">
        <v>-251974.1561935379</v>
      </c>
      <c r="J395" s="384">
        <v>389.99999999999994</v>
      </c>
      <c r="K395" s="363">
        <v>23636.363636363516</v>
      </c>
      <c r="L395" s="367">
        <v>879.68744597650823</v>
      </c>
      <c r="M395" s="369">
        <v>389.99999999999807</v>
      </c>
      <c r="N395" s="363">
        <v>26896.55172413804</v>
      </c>
      <c r="O395" s="367">
        <v>-1410089.90857721</v>
      </c>
      <c r="P395" s="384">
        <v>390.00000000000159</v>
      </c>
      <c r="Q395" s="363">
        <v>27857.142857142942</v>
      </c>
      <c r="R395" s="367">
        <v>-699808.03538875293</v>
      </c>
      <c r="S395" s="384">
        <v>390.00000000000119</v>
      </c>
      <c r="T395" s="363">
        <v>13448.27586206902</v>
      </c>
      <c r="U395" s="363">
        <v>-2411.4596569836344</v>
      </c>
      <c r="V395" s="369">
        <v>390.00000000000159</v>
      </c>
      <c r="W395" s="363">
        <v>649999.99999999953</v>
      </c>
      <c r="X395" s="363">
        <v>19226.694150677733</v>
      </c>
      <c r="Y395" s="369">
        <v>389.99999999999966</v>
      </c>
      <c r="Z395" s="367"/>
      <c r="AA395" s="367"/>
      <c r="AB395" s="367"/>
      <c r="AC395" s="367"/>
      <c r="AD395" s="367"/>
      <c r="AE395" s="367"/>
      <c r="AF395" s="367"/>
      <c r="AG395" s="367"/>
      <c r="AH395" s="367"/>
      <c r="AI395" s="367"/>
      <c r="AJ395" s="367"/>
      <c r="AK395" s="367"/>
      <c r="AL395" s="367"/>
      <c r="AM395" s="367"/>
      <c r="AN395" s="367"/>
      <c r="AO395" s="367"/>
      <c r="AP395" s="367"/>
      <c r="AQ395" s="367"/>
      <c r="AR395" s="367"/>
      <c r="AS395" s="367"/>
      <c r="AT395" s="367"/>
    </row>
    <row r="396" spans="2:46" ht="15" customHeight="1">
      <c r="B396" s="26">
        <v>65.16666666666633</v>
      </c>
      <c r="C396" s="367">
        <v>57.23798379149784</v>
      </c>
      <c r="D396" s="363">
        <v>390.99999999999801</v>
      </c>
      <c r="E396" s="365">
        <v>18186.046511627999</v>
      </c>
      <c r="F396" s="367">
        <v>-20681.171882053204</v>
      </c>
      <c r="G396" s="367">
        <v>391.00000000000199</v>
      </c>
      <c r="H396" s="368">
        <v>97750</v>
      </c>
      <c r="I396" s="367">
        <v>-253348.14316565485</v>
      </c>
      <c r="J396" s="384">
        <v>390.99999999999994</v>
      </c>
      <c r="K396" s="363">
        <v>23696.969696969576</v>
      </c>
      <c r="L396" s="367">
        <v>834.6160904832077</v>
      </c>
      <c r="M396" s="369">
        <v>390.99999999999801</v>
      </c>
      <c r="N396" s="363">
        <v>26965.517241379421</v>
      </c>
      <c r="O396" s="367">
        <v>-1417349.2697274087</v>
      </c>
      <c r="P396" s="384">
        <v>391.00000000000165</v>
      </c>
      <c r="Q396" s="363">
        <v>27928.571428571515</v>
      </c>
      <c r="R396" s="367">
        <v>-703447.13111905148</v>
      </c>
      <c r="S396" s="384">
        <v>391.00000000000119</v>
      </c>
      <c r="T396" s="363">
        <v>13482.75862068971</v>
      </c>
      <c r="U396" s="363">
        <v>-2465.6169386477927</v>
      </c>
      <c r="V396" s="369">
        <v>391.00000000000165</v>
      </c>
      <c r="W396" s="363">
        <v>651666.66666666616</v>
      </c>
      <c r="X396" s="363">
        <v>19274.209390575365</v>
      </c>
      <c r="Y396" s="369">
        <v>390.99999999999966</v>
      </c>
      <c r="Z396" s="367"/>
      <c r="AA396" s="367"/>
      <c r="AB396" s="367"/>
      <c r="AC396" s="367"/>
      <c r="AD396" s="367"/>
      <c r="AE396" s="367"/>
      <c r="AF396" s="367"/>
      <c r="AG396" s="367"/>
      <c r="AH396" s="367"/>
      <c r="AI396" s="367"/>
      <c r="AJ396" s="367"/>
      <c r="AK396" s="367"/>
      <c r="AL396" s="367"/>
      <c r="AM396" s="367"/>
      <c r="AN396" s="367"/>
      <c r="AO396" s="367"/>
      <c r="AP396" s="367"/>
      <c r="AQ396" s="367"/>
      <c r="AR396" s="367"/>
      <c r="AS396" s="367"/>
      <c r="AT396" s="367"/>
    </row>
    <row r="397" spans="2:46" ht="15" customHeight="1">
      <c r="B397" s="26">
        <v>65.333333333333002</v>
      </c>
      <c r="C397" s="367">
        <v>57.384075049313822</v>
      </c>
      <c r="D397" s="363">
        <v>391.99999999999801</v>
      </c>
      <c r="E397" s="365">
        <v>18232.558139534976</v>
      </c>
      <c r="F397" s="367">
        <v>-20796.051664979834</v>
      </c>
      <c r="G397" s="367">
        <v>392.00000000000199</v>
      </c>
      <c r="H397" s="368">
        <v>98000</v>
      </c>
      <c r="I397" s="367">
        <v>-254725.85340831988</v>
      </c>
      <c r="J397" s="384">
        <v>391.99999999999994</v>
      </c>
      <c r="K397" s="363">
        <v>23757.575757575636</v>
      </c>
      <c r="L397" s="367">
        <v>789.302653330932</v>
      </c>
      <c r="M397" s="369">
        <v>391.99999999999801</v>
      </c>
      <c r="N397" s="363">
        <v>27034.482758620801</v>
      </c>
      <c r="O397" s="367">
        <v>-1424627.268964563</v>
      </c>
      <c r="P397" s="384">
        <v>392.00000000000165</v>
      </c>
      <c r="Q397" s="363">
        <v>28000.000000000087</v>
      </c>
      <c r="R397" s="367">
        <v>-707095.66273759783</v>
      </c>
      <c r="S397" s="384">
        <v>392.00000000000125</v>
      </c>
      <c r="T397" s="363">
        <v>13517.241379310401</v>
      </c>
      <c r="U397" s="363">
        <v>-2520.0196118811268</v>
      </c>
      <c r="V397" s="369">
        <v>392.00000000000165</v>
      </c>
      <c r="W397" s="363">
        <v>653333.33333333279</v>
      </c>
      <c r="X397" s="363">
        <v>19321.715505276716</v>
      </c>
      <c r="Y397" s="369">
        <v>391.99999999999966</v>
      </c>
      <c r="Z397" s="367"/>
      <c r="AA397" s="367"/>
      <c r="AB397" s="367"/>
      <c r="AC397" s="367"/>
      <c r="AD397" s="367"/>
      <c r="AE397" s="367"/>
      <c r="AF397" s="367"/>
      <c r="AG397" s="367"/>
      <c r="AH397" s="367"/>
      <c r="AI397" s="367"/>
      <c r="AJ397" s="367"/>
      <c r="AK397" s="367"/>
      <c r="AL397" s="367"/>
      <c r="AM397" s="367"/>
      <c r="AN397" s="367"/>
      <c r="AO397" s="367"/>
      <c r="AP397" s="367"/>
      <c r="AQ397" s="367"/>
      <c r="AR397" s="367"/>
      <c r="AS397" s="367"/>
      <c r="AT397" s="367"/>
    </row>
    <row r="398" spans="2:46" ht="15" customHeight="1">
      <c r="B398" s="26">
        <v>65.499999999999673</v>
      </c>
      <c r="C398" s="367">
        <v>57.530164789540351</v>
      </c>
      <c r="D398" s="363">
        <v>392.99999999999807</v>
      </c>
      <c r="E398" s="365">
        <v>18279.069767441953</v>
      </c>
      <c r="F398" s="367">
        <v>-20911.24770688713</v>
      </c>
      <c r="G398" s="367">
        <v>393.00000000000199</v>
      </c>
      <c r="H398" s="368">
        <v>98250</v>
      </c>
      <c r="I398" s="367">
        <v>-256107.28692153282</v>
      </c>
      <c r="J398" s="384">
        <v>392.99999999999994</v>
      </c>
      <c r="K398" s="363">
        <v>23818.181818181696</v>
      </c>
      <c r="L398" s="367">
        <v>743.74713451968375</v>
      </c>
      <c r="M398" s="369">
        <v>392.99999999999801</v>
      </c>
      <c r="N398" s="363">
        <v>27103.448275862182</v>
      </c>
      <c r="O398" s="367">
        <v>-1431923.9062886741</v>
      </c>
      <c r="P398" s="384">
        <v>393.00000000000165</v>
      </c>
      <c r="Q398" s="363">
        <v>28071.42857142866</v>
      </c>
      <c r="R398" s="367">
        <v>-710753.6302443915</v>
      </c>
      <c r="S398" s="384">
        <v>393.00000000000125</v>
      </c>
      <c r="T398" s="363">
        <v>13551.724137931091</v>
      </c>
      <c r="U398" s="363">
        <v>-2574.6676766836395</v>
      </c>
      <c r="V398" s="369">
        <v>393.00000000000165</v>
      </c>
      <c r="W398" s="363">
        <v>654999.99999999942</v>
      </c>
      <c r="X398" s="363">
        <v>19369.212494781779</v>
      </c>
      <c r="Y398" s="369">
        <v>392.9999999999996</v>
      </c>
      <c r="Z398" s="367"/>
      <c r="AA398" s="367"/>
      <c r="AB398" s="367"/>
      <c r="AC398" s="367"/>
      <c r="AD398" s="367"/>
      <c r="AE398" s="367"/>
      <c r="AF398" s="367"/>
      <c r="AG398" s="367"/>
      <c r="AH398" s="367"/>
      <c r="AI398" s="367"/>
      <c r="AJ398" s="367"/>
      <c r="AK398" s="367"/>
      <c r="AL398" s="367"/>
      <c r="AM398" s="367"/>
      <c r="AN398" s="367"/>
      <c r="AO398" s="367"/>
      <c r="AP398" s="367"/>
      <c r="AQ398" s="367"/>
      <c r="AR398" s="367"/>
      <c r="AS398" s="367"/>
      <c r="AT398" s="367"/>
    </row>
    <row r="399" spans="2:46" ht="15" customHeight="1">
      <c r="B399" s="26">
        <v>65.666666666666345</v>
      </c>
      <c r="C399" s="367">
        <v>57.676253012177412</v>
      </c>
      <c r="D399" s="363">
        <v>393.99999999999807</v>
      </c>
      <c r="E399" s="365">
        <v>18325.581395348931</v>
      </c>
      <c r="F399" s="367">
        <v>-21026.76000777509</v>
      </c>
      <c r="G399" s="367">
        <v>394.00000000000199</v>
      </c>
      <c r="H399" s="368">
        <v>98500</v>
      </c>
      <c r="I399" s="367">
        <v>-257492.44370529382</v>
      </c>
      <c r="J399" s="384">
        <v>393.99999999999994</v>
      </c>
      <c r="K399" s="363">
        <v>23878.787878787756</v>
      </c>
      <c r="L399" s="367">
        <v>697.94953404946284</v>
      </c>
      <c r="M399" s="369">
        <v>393.99999999999801</v>
      </c>
      <c r="N399" s="363">
        <v>27172.413793103562</v>
      </c>
      <c r="O399" s="367">
        <v>-1439239.1816997416</v>
      </c>
      <c r="P399" s="384">
        <v>394.00000000000165</v>
      </c>
      <c r="Q399" s="363">
        <v>28142.857142857232</v>
      </c>
      <c r="R399" s="367">
        <v>-714421.03363943263</v>
      </c>
      <c r="S399" s="384">
        <v>394.00000000000125</v>
      </c>
      <c r="T399" s="363">
        <v>13586.206896551781</v>
      </c>
      <c r="U399" s="363">
        <v>-2629.5611330553311</v>
      </c>
      <c r="V399" s="369">
        <v>394.00000000000165</v>
      </c>
      <c r="W399" s="363">
        <v>656666.66666666605</v>
      </c>
      <c r="X399" s="363">
        <v>19416.700359090562</v>
      </c>
      <c r="Y399" s="369">
        <v>393.9999999999996</v>
      </c>
      <c r="Z399" s="367"/>
      <c r="AA399" s="367"/>
      <c r="AB399" s="367"/>
      <c r="AC399" s="367"/>
      <c r="AD399" s="367"/>
      <c r="AE399" s="367"/>
      <c r="AF399" s="367"/>
      <c r="AG399" s="367"/>
      <c r="AH399" s="367"/>
      <c r="AI399" s="367"/>
      <c r="AJ399" s="367"/>
      <c r="AK399" s="367"/>
      <c r="AL399" s="367"/>
      <c r="AM399" s="367"/>
      <c r="AN399" s="367"/>
      <c r="AO399" s="367"/>
      <c r="AP399" s="367"/>
      <c r="AQ399" s="367"/>
      <c r="AR399" s="367"/>
      <c r="AS399" s="367"/>
      <c r="AT399" s="367"/>
    </row>
    <row r="400" spans="2:46" ht="15" customHeight="1">
      <c r="B400" s="26">
        <v>65.833333333333016</v>
      </c>
      <c r="C400" s="367">
        <v>57.822339717225034</v>
      </c>
      <c r="D400" s="363">
        <v>394.99999999999812</v>
      </c>
      <c r="E400" s="365">
        <v>18372.093023255908</v>
      </c>
      <c r="F400" s="367">
        <v>-21142.588567643717</v>
      </c>
      <c r="G400" s="367">
        <v>395.00000000000199</v>
      </c>
      <c r="H400" s="368">
        <v>98750</v>
      </c>
      <c r="I400" s="367">
        <v>-258881.32375960279</v>
      </c>
      <c r="J400" s="384">
        <v>394.99999999999994</v>
      </c>
      <c r="K400" s="363">
        <v>23939.393939393816</v>
      </c>
      <c r="L400" s="367">
        <v>651.90985192026949</v>
      </c>
      <c r="M400" s="369">
        <v>394.99999999999801</v>
      </c>
      <c r="N400" s="363">
        <v>27241.379310344942</v>
      </c>
      <c r="O400" s="367">
        <v>-1446573.0951977663</v>
      </c>
      <c r="P400" s="384">
        <v>395.00000000000171</v>
      </c>
      <c r="Q400" s="363">
        <v>28214.285714285805</v>
      </c>
      <c r="R400" s="367">
        <v>-718097.87292272109</v>
      </c>
      <c r="S400" s="384">
        <v>395.00000000000125</v>
      </c>
      <c r="T400" s="363">
        <v>13620.689655172471</v>
      </c>
      <c r="U400" s="363">
        <v>-2684.6999809962049</v>
      </c>
      <c r="V400" s="369">
        <v>395.00000000000171</v>
      </c>
      <c r="W400" s="363">
        <v>658333.33333333267</v>
      </c>
      <c r="X400" s="363">
        <v>19464.179098203062</v>
      </c>
      <c r="Y400" s="369">
        <v>394.99999999999955</v>
      </c>
      <c r="Z400" s="367"/>
      <c r="AA400" s="367"/>
      <c r="AB400" s="367"/>
      <c r="AC400" s="367"/>
      <c r="AD400" s="367"/>
      <c r="AE400" s="367"/>
      <c r="AF400" s="367"/>
      <c r="AG400" s="367"/>
      <c r="AH400" s="367"/>
      <c r="AI400" s="367"/>
      <c r="AJ400" s="367"/>
      <c r="AK400" s="367"/>
      <c r="AL400" s="367"/>
      <c r="AM400" s="367"/>
      <c r="AN400" s="367"/>
      <c r="AO400" s="367"/>
      <c r="AP400" s="367"/>
      <c r="AQ400" s="367"/>
      <c r="AR400" s="367"/>
      <c r="AS400" s="367"/>
      <c r="AT400" s="367"/>
    </row>
    <row r="401" spans="2:46" ht="15" customHeight="1">
      <c r="B401" s="26">
        <v>65.999999999999687</v>
      </c>
      <c r="C401" s="367">
        <v>57.968424904683189</v>
      </c>
      <c r="D401" s="363">
        <v>395.99999999999812</v>
      </c>
      <c r="E401" s="365">
        <v>18418.604651162885</v>
      </c>
      <c r="F401" s="367">
        <v>-21258.733386493015</v>
      </c>
      <c r="G401" s="367">
        <v>396.00000000000199</v>
      </c>
      <c r="H401" s="368">
        <v>99000</v>
      </c>
      <c r="I401" s="367">
        <v>-260273.92708445978</v>
      </c>
      <c r="J401" s="384">
        <v>395.99999999999994</v>
      </c>
      <c r="K401" s="363">
        <v>23999.999999999876</v>
      </c>
      <c r="L401" s="367">
        <v>605.62808813210609</v>
      </c>
      <c r="M401" s="369">
        <v>395.99999999999795</v>
      </c>
      <c r="N401" s="363">
        <v>27310.344827586323</v>
      </c>
      <c r="O401" s="367">
        <v>-1453925.6467827465</v>
      </c>
      <c r="P401" s="384">
        <v>396.00000000000171</v>
      </c>
      <c r="Q401" s="363">
        <v>28285.714285714377</v>
      </c>
      <c r="R401" s="367">
        <v>-721784.14809425734</v>
      </c>
      <c r="S401" s="384">
        <v>396.00000000000131</v>
      </c>
      <c r="T401" s="363">
        <v>13655.172413793161</v>
      </c>
      <c r="U401" s="363">
        <v>-2740.084220506254</v>
      </c>
      <c r="V401" s="369">
        <v>396.00000000000171</v>
      </c>
      <c r="W401" s="363">
        <v>659999.9999999993</v>
      </c>
      <c r="X401" s="363">
        <v>19511.648712119284</v>
      </c>
      <c r="Y401" s="369">
        <v>395.9999999999996</v>
      </c>
      <c r="Z401" s="367"/>
      <c r="AA401" s="367"/>
      <c r="AB401" s="367"/>
      <c r="AC401" s="367"/>
      <c r="AD401" s="367"/>
      <c r="AE401" s="367"/>
      <c r="AF401" s="367"/>
      <c r="AG401" s="367"/>
      <c r="AH401" s="367"/>
      <c r="AI401" s="367"/>
      <c r="AJ401" s="367"/>
      <c r="AK401" s="367"/>
      <c r="AL401" s="367"/>
      <c r="AM401" s="367"/>
      <c r="AN401" s="367"/>
      <c r="AO401" s="367"/>
      <c r="AP401" s="367"/>
      <c r="AQ401" s="367"/>
      <c r="AR401" s="367"/>
      <c r="AS401" s="367"/>
      <c r="AT401" s="367"/>
    </row>
    <row r="402" spans="2:46" ht="15" customHeight="1">
      <c r="B402" s="26">
        <v>66.166666666666359</v>
      </c>
      <c r="C402" s="367">
        <v>58.114508574551898</v>
      </c>
      <c r="D402" s="363">
        <v>396.99999999999818</v>
      </c>
      <c r="E402" s="365">
        <v>18465.116279069862</v>
      </c>
      <c r="F402" s="367">
        <v>-21375.194464322973</v>
      </c>
      <c r="G402" s="367">
        <v>397.00000000000205</v>
      </c>
      <c r="H402" s="368">
        <v>99250</v>
      </c>
      <c r="I402" s="367">
        <v>-261670.25367986472</v>
      </c>
      <c r="J402" s="384">
        <v>396.99999999999994</v>
      </c>
      <c r="K402" s="363">
        <v>24060.606060605936</v>
      </c>
      <c r="L402" s="367">
        <v>559.10424268496752</v>
      </c>
      <c r="M402" s="369">
        <v>396.99999999999795</v>
      </c>
      <c r="N402" s="363">
        <v>27379.310344827703</v>
      </c>
      <c r="O402" s="367">
        <v>-1461296.8364546837</v>
      </c>
      <c r="P402" s="384">
        <v>397.00000000000171</v>
      </c>
      <c r="Q402" s="363">
        <v>28357.14285714295</v>
      </c>
      <c r="R402" s="367">
        <v>-725479.85915404058</v>
      </c>
      <c r="S402" s="384">
        <v>397.00000000000131</v>
      </c>
      <c r="T402" s="363">
        <v>13689.655172413852</v>
      </c>
      <c r="U402" s="363">
        <v>-2795.7138515854822</v>
      </c>
      <c r="V402" s="369">
        <v>397.00000000000171</v>
      </c>
      <c r="W402" s="363">
        <v>661666.66666666593</v>
      </c>
      <c r="X402" s="363">
        <v>19559.109200839219</v>
      </c>
      <c r="Y402" s="369">
        <v>396.99999999999955</v>
      </c>
      <c r="Z402" s="367"/>
      <c r="AA402" s="367"/>
      <c r="AB402" s="367"/>
      <c r="AC402" s="367"/>
      <c r="AD402" s="367"/>
      <c r="AE402" s="367"/>
      <c r="AF402" s="367"/>
      <c r="AG402" s="367"/>
      <c r="AH402" s="367"/>
      <c r="AI402" s="367"/>
      <c r="AJ402" s="367"/>
      <c r="AK402" s="367"/>
      <c r="AL402" s="367"/>
      <c r="AM402" s="367"/>
      <c r="AN402" s="367"/>
      <c r="AO402" s="367"/>
      <c r="AP402" s="367"/>
      <c r="AQ402" s="367"/>
      <c r="AR402" s="367"/>
      <c r="AS402" s="367"/>
      <c r="AT402" s="367"/>
    </row>
    <row r="403" spans="2:46" ht="15" customHeight="1">
      <c r="B403" s="26">
        <v>66.33333333333303</v>
      </c>
      <c r="C403" s="367">
        <v>58.260590726831147</v>
      </c>
      <c r="D403" s="363">
        <v>397.99999999999818</v>
      </c>
      <c r="E403" s="365">
        <v>18511.627906976839</v>
      </c>
      <c r="F403" s="367">
        <v>-21491.971801133597</v>
      </c>
      <c r="G403" s="367">
        <v>398.00000000000205</v>
      </c>
      <c r="H403" s="368">
        <v>99500</v>
      </c>
      <c r="I403" s="367">
        <v>-263070.30354581773</v>
      </c>
      <c r="J403" s="384">
        <v>397.99999999999994</v>
      </c>
      <c r="K403" s="363">
        <v>24121.212121211996</v>
      </c>
      <c r="L403" s="367">
        <v>512.33831557885628</v>
      </c>
      <c r="M403" s="369">
        <v>397.99999999999795</v>
      </c>
      <c r="N403" s="363">
        <v>27448.275862069084</v>
      </c>
      <c r="O403" s="367">
        <v>-1468686.6642135778</v>
      </c>
      <c r="P403" s="384">
        <v>398.00000000000176</v>
      </c>
      <c r="Q403" s="363">
        <v>28428.571428571522</v>
      </c>
      <c r="R403" s="367">
        <v>-729185.00610207161</v>
      </c>
      <c r="S403" s="384">
        <v>398.00000000000131</v>
      </c>
      <c r="T403" s="363">
        <v>13724.137931034542</v>
      </c>
      <c r="U403" s="363">
        <v>-2851.5888742338925</v>
      </c>
      <c r="V403" s="369">
        <v>398.00000000000176</v>
      </c>
      <c r="W403" s="363">
        <v>663333.33333333256</v>
      </c>
      <c r="X403" s="363">
        <v>19606.560564362873</v>
      </c>
      <c r="Y403" s="369">
        <v>397.99999999999955</v>
      </c>
      <c r="Z403" s="367"/>
      <c r="AA403" s="367"/>
      <c r="AB403" s="367"/>
      <c r="AC403" s="367"/>
      <c r="AD403" s="367"/>
      <c r="AE403" s="367"/>
      <c r="AF403" s="367"/>
      <c r="AG403" s="367"/>
      <c r="AH403" s="367"/>
      <c r="AI403" s="367"/>
      <c r="AJ403" s="367"/>
      <c r="AK403" s="367"/>
      <c r="AL403" s="367"/>
      <c r="AM403" s="367"/>
      <c r="AN403" s="367"/>
      <c r="AO403" s="367"/>
      <c r="AP403" s="367"/>
      <c r="AQ403" s="367"/>
      <c r="AR403" s="367"/>
      <c r="AS403" s="367"/>
      <c r="AT403" s="367"/>
    </row>
    <row r="404" spans="2:46" ht="15" customHeight="1">
      <c r="B404" s="26">
        <v>66.499999999999702</v>
      </c>
      <c r="C404" s="367">
        <v>58.406671361520949</v>
      </c>
      <c r="D404" s="363">
        <v>398.99999999999824</v>
      </c>
      <c r="E404" s="365">
        <v>18558.139534883816</v>
      </c>
      <c r="F404" s="367">
        <v>-21609.065396924892</v>
      </c>
      <c r="G404" s="367">
        <v>399.0000000000021</v>
      </c>
      <c r="H404" s="368">
        <v>99750</v>
      </c>
      <c r="I404" s="367">
        <v>-264474.07668231864</v>
      </c>
      <c r="J404" s="384">
        <v>398.99999999999994</v>
      </c>
      <c r="K404" s="363">
        <v>24181.818181818056</v>
      </c>
      <c r="L404" s="367">
        <v>465.33030681377249</v>
      </c>
      <c r="M404" s="369">
        <v>398.99999999999795</v>
      </c>
      <c r="N404" s="363">
        <v>27517.241379310464</v>
      </c>
      <c r="O404" s="367">
        <v>-1476095.130059428</v>
      </c>
      <c r="P404" s="384">
        <v>399.00000000000176</v>
      </c>
      <c r="Q404" s="363">
        <v>28500.000000000095</v>
      </c>
      <c r="R404" s="367">
        <v>-732899.58893835009</v>
      </c>
      <c r="S404" s="384">
        <v>399.00000000000131</v>
      </c>
      <c r="T404" s="363">
        <v>13758.620689655232</v>
      </c>
      <c r="U404" s="363">
        <v>-2907.7092884514777</v>
      </c>
      <c r="V404" s="369">
        <v>399.00000000000176</v>
      </c>
      <c r="W404" s="363">
        <v>664999.99999999919</v>
      </c>
      <c r="X404" s="363">
        <v>19654.002802690233</v>
      </c>
      <c r="Y404" s="369">
        <v>398.99999999999949</v>
      </c>
      <c r="Z404" s="367"/>
      <c r="AA404" s="367"/>
      <c r="AB404" s="367"/>
      <c r="AC404" s="367"/>
      <c r="AD404" s="367"/>
      <c r="AE404" s="367"/>
      <c r="AF404" s="367"/>
      <c r="AG404" s="367"/>
      <c r="AH404" s="367"/>
      <c r="AI404" s="367"/>
      <c r="AJ404" s="367"/>
      <c r="AK404" s="367"/>
      <c r="AL404" s="367"/>
      <c r="AM404" s="367"/>
      <c r="AN404" s="367"/>
      <c r="AO404" s="367"/>
      <c r="AP404" s="367"/>
      <c r="AQ404" s="367"/>
      <c r="AR404" s="367"/>
      <c r="AS404" s="367"/>
      <c r="AT404" s="367"/>
    </row>
    <row r="405" spans="2:46" ht="15" customHeight="1">
      <c r="B405" s="26">
        <v>66.666666666666373</v>
      </c>
      <c r="C405" s="367">
        <v>58.552750478621284</v>
      </c>
      <c r="D405" s="363">
        <v>399.99999999999824</v>
      </c>
      <c r="E405" s="365">
        <v>18604.651162790793</v>
      </c>
      <c r="F405" s="367">
        <v>-21726.475251696844</v>
      </c>
      <c r="G405" s="367">
        <v>400.0000000000021</v>
      </c>
      <c r="H405" s="368">
        <v>100000</v>
      </c>
      <c r="I405" s="367">
        <v>-265881.57308936765</v>
      </c>
      <c r="J405" s="384">
        <v>399.99999999999994</v>
      </c>
      <c r="K405" s="363">
        <v>24242.424242424117</v>
      </c>
      <c r="L405" s="367">
        <v>418.08021638971604</v>
      </c>
      <c r="M405" s="369">
        <v>399.99999999999795</v>
      </c>
      <c r="N405" s="363">
        <v>27586.206896551845</v>
      </c>
      <c r="O405" s="367">
        <v>-1483522.2339922346</v>
      </c>
      <c r="P405" s="384">
        <v>400.00000000000176</v>
      </c>
      <c r="Q405" s="363">
        <v>28571.428571428667</v>
      </c>
      <c r="R405" s="367">
        <v>-736623.60766287602</v>
      </c>
      <c r="S405" s="384">
        <v>400.00000000000136</v>
      </c>
      <c r="T405" s="363">
        <v>13793.103448275922</v>
      </c>
      <c r="U405" s="363">
        <v>-2964.0750942382419</v>
      </c>
      <c r="V405" s="369">
        <v>400.00000000000176</v>
      </c>
      <c r="W405" s="363">
        <v>666666.66666666581</v>
      </c>
      <c r="X405" s="363">
        <v>19701.435915821319</v>
      </c>
      <c r="Y405" s="369">
        <v>399.99999999999949</v>
      </c>
      <c r="Z405" s="367"/>
      <c r="AA405" s="367"/>
      <c r="AB405" s="367"/>
      <c r="AC405" s="367"/>
      <c r="AD405" s="367"/>
      <c r="AE405" s="367"/>
      <c r="AF405" s="367"/>
      <c r="AG405" s="367"/>
      <c r="AH405" s="367"/>
      <c r="AI405" s="367"/>
      <c r="AJ405" s="367"/>
      <c r="AK405" s="367"/>
      <c r="AL405" s="367"/>
      <c r="AM405" s="367"/>
      <c r="AN405" s="367"/>
      <c r="AO405" s="367"/>
      <c r="AP405" s="367"/>
      <c r="AQ405" s="367"/>
      <c r="AR405" s="367"/>
      <c r="AS405" s="367"/>
      <c r="AT405" s="367"/>
    </row>
    <row r="406" spans="2:46" ht="15" customHeight="1">
      <c r="B406" s="26">
        <v>66.833333333333044</v>
      </c>
      <c r="C406" s="367">
        <v>58.698828078132181</v>
      </c>
      <c r="D406" s="363">
        <v>400.99999999999829</v>
      </c>
      <c r="E406" s="365">
        <v>18651.16279069777</v>
      </c>
      <c r="F406" s="367">
        <v>-21844.201365449462</v>
      </c>
      <c r="G406" s="367">
        <v>401.0000000000021</v>
      </c>
      <c r="H406" s="368">
        <v>100250</v>
      </c>
      <c r="I406" s="367">
        <v>-267292.79276696459</v>
      </c>
      <c r="J406" s="384">
        <v>400.99999999999994</v>
      </c>
      <c r="K406" s="363">
        <v>24303.030303030177</v>
      </c>
      <c r="L406" s="367">
        <v>370.5880443066871</v>
      </c>
      <c r="M406" s="369">
        <v>400.99999999999795</v>
      </c>
      <c r="N406" s="363">
        <v>27655.172413793225</v>
      </c>
      <c r="O406" s="367">
        <v>-1490967.9760119978</v>
      </c>
      <c r="P406" s="384">
        <v>401.00000000000176</v>
      </c>
      <c r="Q406" s="363">
        <v>28642.85714285724</v>
      </c>
      <c r="R406" s="367">
        <v>-740357.06227564928</v>
      </c>
      <c r="S406" s="384">
        <v>401.00000000000136</v>
      </c>
      <c r="T406" s="363">
        <v>13827.586206896613</v>
      </c>
      <c r="U406" s="363">
        <v>-3020.6862915941851</v>
      </c>
      <c r="V406" s="369">
        <v>401.00000000000176</v>
      </c>
      <c r="W406" s="363">
        <v>668333.33333333244</v>
      </c>
      <c r="X406" s="363">
        <v>19748.859903756125</v>
      </c>
      <c r="Y406" s="369">
        <v>400.99999999999949</v>
      </c>
      <c r="Z406" s="367"/>
      <c r="AA406" s="367"/>
      <c r="AB406" s="367"/>
      <c r="AC406" s="367"/>
      <c r="AD406" s="367"/>
      <c r="AE406" s="367"/>
      <c r="AF406" s="367"/>
      <c r="AG406" s="367"/>
      <c r="AH406" s="367"/>
      <c r="AI406" s="367"/>
      <c r="AJ406" s="367"/>
      <c r="AK406" s="367"/>
      <c r="AL406" s="367"/>
      <c r="AM406" s="367"/>
      <c r="AN406" s="367"/>
      <c r="AO406" s="367"/>
      <c r="AP406" s="367"/>
      <c r="AQ406" s="367"/>
      <c r="AR406" s="367"/>
      <c r="AS406" s="367"/>
      <c r="AT406" s="367"/>
    </row>
    <row r="407" spans="2:46" ht="15" customHeight="1">
      <c r="B407" s="26">
        <v>66.999999999999716</v>
      </c>
      <c r="C407" s="367">
        <v>58.844904160053609</v>
      </c>
      <c r="D407" s="363">
        <v>401.99999999999829</v>
      </c>
      <c r="E407" s="365">
        <v>18697.674418604747</v>
      </c>
      <c r="F407" s="367">
        <v>-21962.243738182748</v>
      </c>
      <c r="G407" s="367">
        <v>402.0000000000021</v>
      </c>
      <c r="H407" s="368">
        <v>100500</v>
      </c>
      <c r="I407" s="367">
        <v>-268707.73571510956</v>
      </c>
      <c r="J407" s="384">
        <v>401.99999999999994</v>
      </c>
      <c r="K407" s="363">
        <v>24363.636363636237</v>
      </c>
      <c r="L407" s="367">
        <v>322.85379056468838</v>
      </c>
      <c r="M407" s="369">
        <v>401.9999999999979</v>
      </c>
      <c r="N407" s="363">
        <v>27724.137931034606</v>
      </c>
      <c r="O407" s="367">
        <v>-1498432.3561187179</v>
      </c>
      <c r="P407" s="384">
        <v>402.00000000000182</v>
      </c>
      <c r="Q407" s="363">
        <v>28714.285714285812</v>
      </c>
      <c r="R407" s="367">
        <v>-744099.95277666999</v>
      </c>
      <c r="S407" s="384">
        <v>402.00000000000136</v>
      </c>
      <c r="T407" s="363">
        <v>13862.068965517303</v>
      </c>
      <c r="U407" s="363">
        <v>-3077.5428805193105</v>
      </c>
      <c r="V407" s="369">
        <v>402.00000000000182</v>
      </c>
      <c r="W407" s="363">
        <v>669999.99999999907</v>
      </c>
      <c r="X407" s="363">
        <v>19796.274766494644</v>
      </c>
      <c r="Y407" s="369">
        <v>401.99999999999943</v>
      </c>
      <c r="Z407" s="367"/>
      <c r="AA407" s="367"/>
      <c r="AB407" s="367"/>
      <c r="AC407" s="367"/>
      <c r="AD407" s="367"/>
      <c r="AE407" s="367"/>
      <c r="AF407" s="367"/>
      <c r="AG407" s="367"/>
      <c r="AH407" s="367"/>
      <c r="AI407" s="367"/>
      <c r="AJ407" s="367"/>
      <c r="AK407" s="367"/>
      <c r="AL407" s="367"/>
      <c r="AM407" s="367"/>
      <c r="AN407" s="367"/>
      <c r="AO407" s="367"/>
      <c r="AP407" s="367"/>
      <c r="AQ407" s="367"/>
      <c r="AR407" s="367"/>
      <c r="AS407" s="367"/>
      <c r="AT407" s="367"/>
    </row>
    <row r="408" spans="2:46" ht="15" customHeight="1">
      <c r="B408" s="26">
        <v>67.166666666666387</v>
      </c>
      <c r="C408" s="367">
        <v>58.990978724385585</v>
      </c>
      <c r="D408" s="363">
        <v>402.99999999999829</v>
      </c>
      <c r="E408" s="365">
        <v>18744.186046511724</v>
      </c>
      <c r="F408" s="367">
        <v>-22080.602369896696</v>
      </c>
      <c r="G408" s="367">
        <v>403.0000000000021</v>
      </c>
      <c r="H408" s="368">
        <v>100750</v>
      </c>
      <c r="I408" s="367">
        <v>-270126.40193380252</v>
      </c>
      <c r="J408" s="384">
        <v>402.99999999999994</v>
      </c>
      <c r="K408" s="363">
        <v>24424.242424242297</v>
      </c>
      <c r="L408" s="367">
        <v>274.87745516371422</v>
      </c>
      <c r="M408" s="369">
        <v>402.9999999999979</v>
      </c>
      <c r="N408" s="363">
        <v>27793.103448275986</v>
      </c>
      <c r="O408" s="367">
        <v>-1505915.3743123943</v>
      </c>
      <c r="P408" s="384">
        <v>403.00000000000182</v>
      </c>
      <c r="Q408" s="363">
        <v>28785.714285714384</v>
      </c>
      <c r="R408" s="367">
        <v>-747852.27916593826</v>
      </c>
      <c r="S408" s="384">
        <v>403.00000000000136</v>
      </c>
      <c r="T408" s="363">
        <v>13896.551724137993</v>
      </c>
      <c r="U408" s="363">
        <v>-3134.6448610136113</v>
      </c>
      <c r="V408" s="369">
        <v>403.00000000000182</v>
      </c>
      <c r="W408" s="363">
        <v>671666.6666666657</v>
      </c>
      <c r="X408" s="363">
        <v>19843.680504036878</v>
      </c>
      <c r="Y408" s="369">
        <v>402.99999999999943</v>
      </c>
      <c r="Z408" s="367"/>
      <c r="AA408" s="367"/>
      <c r="AB408" s="367"/>
      <c r="AC408" s="367"/>
      <c r="AD408" s="367"/>
      <c r="AE408" s="367"/>
      <c r="AF408" s="367"/>
      <c r="AG408" s="367"/>
      <c r="AH408" s="367"/>
      <c r="AI408" s="367"/>
      <c r="AJ408" s="367"/>
      <c r="AK408" s="367"/>
      <c r="AL408" s="367"/>
      <c r="AM408" s="367"/>
      <c r="AN408" s="367"/>
      <c r="AO408" s="367"/>
      <c r="AP408" s="367"/>
      <c r="AQ408" s="367"/>
      <c r="AR408" s="367"/>
      <c r="AS408" s="367"/>
      <c r="AT408" s="367"/>
    </row>
    <row r="409" spans="2:46" ht="15" customHeight="1">
      <c r="B409" s="26">
        <v>67.333333333333059</v>
      </c>
      <c r="C409" s="367">
        <v>59.137051771128114</v>
      </c>
      <c r="D409" s="363">
        <v>403.99999999999835</v>
      </c>
      <c r="E409" s="365">
        <v>18790.697674418701</v>
      </c>
      <c r="F409" s="367">
        <v>-22199.277260591312</v>
      </c>
      <c r="G409" s="367">
        <v>404.0000000000021</v>
      </c>
      <c r="H409" s="368">
        <v>101000</v>
      </c>
      <c r="I409" s="367">
        <v>-271548.79142304347</v>
      </c>
      <c r="J409" s="384">
        <v>403.99999999999994</v>
      </c>
      <c r="K409" s="363">
        <v>24484.848484848357</v>
      </c>
      <c r="L409" s="367">
        <v>226.65903810376753</v>
      </c>
      <c r="M409" s="369">
        <v>403.9999999999979</v>
      </c>
      <c r="N409" s="363">
        <v>27862.068965517366</v>
      </c>
      <c r="O409" s="367">
        <v>-1513417.0305930271</v>
      </c>
      <c r="P409" s="384">
        <v>404.00000000000182</v>
      </c>
      <c r="Q409" s="363">
        <v>28857.142857142957</v>
      </c>
      <c r="R409" s="367">
        <v>-751614.04144345422</v>
      </c>
      <c r="S409" s="384">
        <v>404.00000000000142</v>
      </c>
      <c r="T409" s="363">
        <v>13931.034482758683</v>
      </c>
      <c r="U409" s="363">
        <v>-3191.9922330770905</v>
      </c>
      <c r="V409" s="369">
        <v>404.00000000000182</v>
      </c>
      <c r="W409" s="363">
        <v>673333.33333333232</v>
      </c>
      <c r="X409" s="363">
        <v>19891.077116382832</v>
      </c>
      <c r="Y409" s="369">
        <v>403.99999999999937</v>
      </c>
      <c r="Z409" s="367"/>
      <c r="AA409" s="367"/>
      <c r="AB409" s="367"/>
      <c r="AC409" s="367"/>
      <c r="AD409" s="367"/>
      <c r="AE409" s="367"/>
      <c r="AF409" s="367"/>
      <c r="AG409" s="367"/>
      <c r="AH409" s="367"/>
      <c r="AI409" s="367"/>
      <c r="AJ409" s="367"/>
      <c r="AK409" s="367"/>
      <c r="AL409" s="367"/>
      <c r="AM409" s="367"/>
      <c r="AN409" s="367"/>
      <c r="AO409" s="367"/>
      <c r="AP409" s="367"/>
      <c r="AQ409" s="367"/>
      <c r="AR409" s="367"/>
      <c r="AS409" s="367"/>
      <c r="AT409" s="367"/>
    </row>
    <row r="410" spans="2:46" ht="15" customHeight="1">
      <c r="B410" s="26">
        <v>67.49999999999973</v>
      </c>
      <c r="C410" s="367">
        <v>59.283123300281176</v>
      </c>
      <c r="D410" s="363">
        <v>404.99999999999835</v>
      </c>
      <c r="E410" s="365">
        <v>18837.209302325678</v>
      </c>
      <c r="F410" s="367">
        <v>-22318.268410266588</v>
      </c>
      <c r="G410" s="367">
        <v>405.0000000000021</v>
      </c>
      <c r="H410" s="368">
        <v>101250</v>
      </c>
      <c r="I410" s="367">
        <v>-272974.9041828324</v>
      </c>
      <c r="J410" s="384">
        <v>404.99999999999994</v>
      </c>
      <c r="K410" s="363">
        <v>24545.454545454417</v>
      </c>
      <c r="L410" s="367">
        <v>178.19853938484823</v>
      </c>
      <c r="M410" s="369">
        <v>404.9999999999979</v>
      </c>
      <c r="N410" s="363">
        <v>27931.034482758747</v>
      </c>
      <c r="O410" s="367">
        <v>-1520937.3249606167</v>
      </c>
      <c r="P410" s="384">
        <v>405.00000000000188</v>
      </c>
      <c r="Q410" s="363">
        <v>28928.571428571529</v>
      </c>
      <c r="R410" s="367">
        <v>-755385.23960921739</v>
      </c>
      <c r="S410" s="384">
        <v>405.00000000000142</v>
      </c>
      <c r="T410" s="363">
        <v>13965.517241379373</v>
      </c>
      <c r="U410" s="363">
        <v>-3249.5849967097524</v>
      </c>
      <c r="V410" s="369">
        <v>405.00000000000188</v>
      </c>
      <c r="W410" s="363">
        <v>674999.99999999895</v>
      </c>
      <c r="X410" s="363">
        <v>19938.464603532495</v>
      </c>
      <c r="Y410" s="369">
        <v>404.99999999999937</v>
      </c>
      <c r="Z410" s="367"/>
      <c r="AA410" s="367"/>
      <c r="AB410" s="367"/>
      <c r="AC410" s="367"/>
      <c r="AD410" s="367"/>
      <c r="AE410" s="367"/>
      <c r="AF410" s="367"/>
      <c r="AG410" s="367"/>
      <c r="AH410" s="367"/>
      <c r="AI410" s="367"/>
      <c r="AJ410" s="367"/>
      <c r="AK410" s="367"/>
      <c r="AL410" s="367"/>
      <c r="AM410" s="367"/>
      <c r="AN410" s="367"/>
      <c r="AO410" s="367"/>
      <c r="AP410" s="367"/>
      <c r="AQ410" s="367"/>
      <c r="AR410" s="367"/>
      <c r="AS410" s="367"/>
      <c r="AT410" s="367"/>
    </row>
    <row r="411" spans="2:46" ht="15" customHeight="1">
      <c r="B411" s="26">
        <v>67.666666666666401</v>
      </c>
      <c r="C411" s="367">
        <v>59.429193311844791</v>
      </c>
      <c r="D411" s="363">
        <v>405.99999999999841</v>
      </c>
      <c r="E411" s="365">
        <v>18883.720930232656</v>
      </c>
      <c r="F411" s="367">
        <v>-22437.575818922538</v>
      </c>
      <c r="G411" s="367">
        <v>406.00000000000216</v>
      </c>
      <c r="H411" s="368">
        <v>101500</v>
      </c>
      <c r="I411" s="367">
        <v>-274404.74021316937</v>
      </c>
      <c r="J411" s="384">
        <v>406</v>
      </c>
      <c r="K411" s="363">
        <v>24606.060606060477</v>
      </c>
      <c r="L411" s="367">
        <v>129.49595900695635</v>
      </c>
      <c r="M411" s="369">
        <v>405.9999999999979</v>
      </c>
      <c r="N411" s="363">
        <v>28000.000000000127</v>
      </c>
      <c r="O411" s="367">
        <v>-1528476.2574151626</v>
      </c>
      <c r="P411" s="384">
        <v>406.00000000000188</v>
      </c>
      <c r="Q411" s="363">
        <v>29000.000000000102</v>
      </c>
      <c r="R411" s="367">
        <v>-759165.87366322801</v>
      </c>
      <c r="S411" s="384">
        <v>406.00000000000142</v>
      </c>
      <c r="T411" s="363">
        <v>14000.000000000064</v>
      </c>
      <c r="U411" s="363">
        <v>-3307.4231519115901</v>
      </c>
      <c r="V411" s="369">
        <v>406.00000000000188</v>
      </c>
      <c r="W411" s="363">
        <v>676666.66666666558</v>
      </c>
      <c r="X411" s="363">
        <v>19985.842965485885</v>
      </c>
      <c r="Y411" s="369">
        <v>405.99999999999932</v>
      </c>
      <c r="Z411" s="367"/>
      <c r="AA411" s="367"/>
      <c r="AB411" s="367"/>
      <c r="AC411" s="367"/>
      <c r="AD411" s="367"/>
      <c r="AE411" s="367"/>
      <c r="AF411" s="367"/>
      <c r="AG411" s="367"/>
      <c r="AH411" s="367"/>
      <c r="AI411" s="367"/>
      <c r="AJ411" s="367"/>
      <c r="AK411" s="367"/>
      <c r="AL411" s="367"/>
      <c r="AM411" s="367"/>
      <c r="AN411" s="367"/>
      <c r="AO411" s="367"/>
      <c r="AP411" s="367"/>
      <c r="AQ411" s="367"/>
      <c r="AR411" s="367"/>
      <c r="AS411" s="367"/>
      <c r="AT411" s="367"/>
    </row>
    <row r="412" spans="2:46" ht="15" customHeight="1">
      <c r="B412" s="26">
        <v>67.833333333333073</v>
      </c>
      <c r="C412" s="367">
        <v>59.575261805818947</v>
      </c>
      <c r="D412" s="363">
        <v>406.99999999999841</v>
      </c>
      <c r="E412" s="365">
        <v>18930.232558139633</v>
      </c>
      <c r="F412" s="367">
        <v>-22557.199486559151</v>
      </c>
      <c r="G412" s="367">
        <v>407.00000000000216</v>
      </c>
      <c r="H412" s="368">
        <v>101750</v>
      </c>
      <c r="I412" s="367">
        <v>-275838.29951405438</v>
      </c>
      <c r="J412" s="384">
        <v>407</v>
      </c>
      <c r="K412" s="363">
        <v>24666.666666666537</v>
      </c>
      <c r="L412" s="367">
        <v>80.551296970094697</v>
      </c>
      <c r="M412" s="369">
        <v>406.99999999999784</v>
      </c>
      <c r="N412" s="363">
        <v>28068.965517241508</v>
      </c>
      <c r="O412" s="367">
        <v>-1536033.8279566651</v>
      </c>
      <c r="P412" s="384">
        <v>407.00000000000188</v>
      </c>
      <c r="Q412" s="363">
        <v>29071.428571428674</v>
      </c>
      <c r="R412" s="367">
        <v>-762955.94360548607</v>
      </c>
      <c r="S412" s="384">
        <v>407.00000000000142</v>
      </c>
      <c r="T412" s="363">
        <v>14034.482758620754</v>
      </c>
      <c r="U412" s="363">
        <v>-3365.5066986826059</v>
      </c>
      <c r="V412" s="369">
        <v>407.00000000000188</v>
      </c>
      <c r="W412" s="363">
        <v>678333.33333333221</v>
      </c>
      <c r="X412" s="363">
        <v>20033.212202242987</v>
      </c>
      <c r="Y412" s="369">
        <v>406.99999999999932</v>
      </c>
      <c r="Z412" s="367"/>
      <c r="AA412" s="367"/>
      <c r="AB412" s="367"/>
      <c r="AC412" s="367"/>
      <c r="AD412" s="367"/>
      <c r="AE412" s="367"/>
      <c r="AF412" s="367"/>
      <c r="AG412" s="367"/>
      <c r="AH412" s="367"/>
      <c r="AI412" s="367"/>
      <c r="AJ412" s="367"/>
      <c r="AK412" s="367"/>
      <c r="AL412" s="367"/>
      <c r="AM412" s="367"/>
      <c r="AN412" s="367"/>
      <c r="AO412" s="367"/>
      <c r="AP412" s="367"/>
      <c r="AQ412" s="367"/>
      <c r="AR412" s="367"/>
      <c r="AS412" s="367"/>
      <c r="AT412" s="367"/>
    </row>
    <row r="413" spans="2:46" ht="15" customHeight="1">
      <c r="B413" s="26">
        <v>67.999999999999744</v>
      </c>
      <c r="C413" s="367">
        <v>59.721328782203656</v>
      </c>
      <c r="D413" s="363">
        <v>407.99999999999847</v>
      </c>
      <c r="E413" s="365">
        <v>18976.74418604661</v>
      </c>
      <c r="F413" s="367">
        <v>-22677.139413176425</v>
      </c>
      <c r="G413" s="367">
        <v>408.00000000000216</v>
      </c>
      <c r="H413" s="368">
        <v>102000</v>
      </c>
      <c r="I413" s="367">
        <v>-277275.58208548732</v>
      </c>
      <c r="J413" s="384">
        <v>408</v>
      </c>
      <c r="K413" s="363">
        <v>24727.272727272597</v>
      </c>
      <c r="L413" s="367">
        <v>31.364553274257666</v>
      </c>
      <c r="M413" s="369">
        <v>407.99999999999784</v>
      </c>
      <c r="N413" s="363">
        <v>28137.931034482888</v>
      </c>
      <c r="O413" s="367">
        <v>-1543610.0365851237</v>
      </c>
      <c r="P413" s="384">
        <v>408.00000000000188</v>
      </c>
      <c r="Q413" s="363">
        <v>29142.857142857247</v>
      </c>
      <c r="R413" s="367">
        <v>-766755.44943599182</v>
      </c>
      <c r="S413" s="384">
        <v>408.00000000000148</v>
      </c>
      <c r="T413" s="363">
        <v>14068.965517241444</v>
      </c>
      <c r="U413" s="363">
        <v>-3423.8356370228003</v>
      </c>
      <c r="V413" s="369">
        <v>408.00000000000188</v>
      </c>
      <c r="W413" s="363">
        <v>679999.99999999884</v>
      </c>
      <c r="X413" s="363">
        <v>20080.572313803808</v>
      </c>
      <c r="Y413" s="369">
        <v>407.99999999999932</v>
      </c>
      <c r="Z413" s="367"/>
      <c r="AA413" s="367"/>
      <c r="AB413" s="367"/>
      <c r="AC413" s="367"/>
      <c r="AD413" s="367"/>
      <c r="AE413" s="367"/>
      <c r="AF413" s="367"/>
      <c r="AG413" s="367"/>
      <c r="AH413" s="367"/>
      <c r="AI413" s="367"/>
      <c r="AJ413" s="367"/>
      <c r="AK413" s="367"/>
      <c r="AL413" s="367"/>
      <c r="AM413" s="367"/>
      <c r="AN413" s="367"/>
      <c r="AO413" s="367"/>
      <c r="AP413" s="367"/>
      <c r="AQ413" s="367"/>
      <c r="AR413" s="367"/>
      <c r="AS413" s="367"/>
      <c r="AT413" s="367"/>
    </row>
    <row r="414" spans="2:46" ht="15" customHeight="1">
      <c r="B414" s="26">
        <v>68.166666666666416</v>
      </c>
      <c r="C414" s="367">
        <v>59.867394240998905</v>
      </c>
      <c r="D414" s="363">
        <v>408.99999999999847</v>
      </c>
      <c r="E414" s="365">
        <v>19023.255813953587</v>
      </c>
      <c r="F414" s="367">
        <v>-22797.395598774365</v>
      </c>
      <c r="G414" s="367">
        <v>409.00000000000216</v>
      </c>
      <c r="H414" s="368">
        <v>102250</v>
      </c>
      <c r="I414" s="367">
        <v>-278716.58792746824</v>
      </c>
      <c r="J414" s="384">
        <v>409</v>
      </c>
      <c r="K414" s="363">
        <v>24787.878787878657</v>
      </c>
      <c r="L414" s="367">
        <v>-18.064272080551948</v>
      </c>
      <c r="M414" s="369">
        <v>408.99999999999784</v>
      </c>
      <c r="N414" s="363">
        <v>28206.896551724269</v>
      </c>
      <c r="O414" s="367">
        <v>-1551204.8833005396</v>
      </c>
      <c r="P414" s="384">
        <v>409.00000000000193</v>
      </c>
      <c r="Q414" s="363">
        <v>29214.285714285819</v>
      </c>
      <c r="R414" s="367">
        <v>-770564.3911547449</v>
      </c>
      <c r="S414" s="384">
        <v>409.00000000000148</v>
      </c>
      <c r="T414" s="363">
        <v>14103.448275862134</v>
      </c>
      <c r="U414" s="363">
        <v>-3482.4099669321772</v>
      </c>
      <c r="V414" s="369">
        <v>409.00000000000193</v>
      </c>
      <c r="W414" s="363">
        <v>681666.66666666546</v>
      </c>
      <c r="X414" s="363">
        <v>20127.923300168346</v>
      </c>
      <c r="Y414" s="369">
        <v>408.99999999999926</v>
      </c>
      <c r="Z414" s="367"/>
      <c r="AA414" s="367"/>
      <c r="AB414" s="367"/>
      <c r="AC414" s="367"/>
      <c r="AD414" s="367"/>
      <c r="AE414" s="367"/>
      <c r="AF414" s="367"/>
      <c r="AG414" s="367"/>
      <c r="AH414" s="367"/>
      <c r="AI414" s="367"/>
      <c r="AJ414" s="367"/>
      <c r="AK414" s="367"/>
      <c r="AL414" s="367"/>
      <c r="AM414" s="367"/>
      <c r="AN414" s="367"/>
      <c r="AO414" s="367"/>
      <c r="AP414" s="367"/>
      <c r="AQ414" s="367"/>
      <c r="AR414" s="367"/>
      <c r="AS414" s="367"/>
      <c r="AT414" s="367"/>
    </row>
    <row r="415" spans="2:46" ht="15" customHeight="1">
      <c r="B415" s="26">
        <v>68.333333333333087</v>
      </c>
      <c r="C415" s="367">
        <v>60.013458182204708</v>
      </c>
      <c r="D415" s="363">
        <v>409.99999999999852</v>
      </c>
      <c r="E415" s="365">
        <v>19069.767441860564</v>
      </c>
      <c r="F415" s="367">
        <v>-22917.968043352968</v>
      </c>
      <c r="G415" s="367">
        <v>410.00000000000216</v>
      </c>
      <c r="H415" s="368">
        <v>102500</v>
      </c>
      <c r="I415" s="367">
        <v>-280161.3170399972</v>
      </c>
      <c r="J415" s="384">
        <v>410</v>
      </c>
      <c r="K415" s="363">
        <v>24848.484848484717</v>
      </c>
      <c r="L415" s="367">
        <v>-67.735179094334157</v>
      </c>
      <c r="M415" s="369">
        <v>409.99999999999784</v>
      </c>
      <c r="N415" s="363">
        <v>28275.862068965649</v>
      </c>
      <c r="O415" s="367">
        <v>-1558818.3681029114</v>
      </c>
      <c r="P415" s="384">
        <v>410.00000000000193</v>
      </c>
      <c r="Q415" s="363">
        <v>29285.714285714392</v>
      </c>
      <c r="R415" s="367">
        <v>-774382.76876174519</v>
      </c>
      <c r="S415" s="384">
        <v>410.00000000000148</v>
      </c>
      <c r="T415" s="363">
        <v>14137.931034482825</v>
      </c>
      <c r="U415" s="363">
        <v>-3541.2296884107295</v>
      </c>
      <c r="V415" s="369">
        <v>410.00000000000193</v>
      </c>
      <c r="W415" s="363">
        <v>683333.33333333209</v>
      </c>
      <c r="X415" s="363">
        <v>20175.265161336603</v>
      </c>
      <c r="Y415" s="369">
        <v>409.99999999999926</v>
      </c>
      <c r="Z415" s="367"/>
      <c r="AA415" s="367"/>
      <c r="AB415" s="367"/>
      <c r="AC415" s="367"/>
      <c r="AD415" s="367"/>
      <c r="AE415" s="367"/>
      <c r="AF415" s="367"/>
      <c r="AG415" s="367"/>
      <c r="AH415" s="367"/>
      <c r="AI415" s="367"/>
      <c r="AJ415" s="367"/>
      <c r="AK415" s="367"/>
      <c r="AL415" s="367"/>
      <c r="AM415" s="367"/>
      <c r="AN415" s="367"/>
      <c r="AO415" s="367"/>
      <c r="AP415" s="367"/>
      <c r="AQ415" s="367"/>
      <c r="AR415" s="367"/>
      <c r="AS415" s="367"/>
      <c r="AT415" s="367"/>
    </row>
    <row r="416" spans="2:46" ht="15" customHeight="1">
      <c r="B416" s="26">
        <v>68.499999999999758</v>
      </c>
      <c r="C416" s="367">
        <v>60.159520605821044</v>
      </c>
      <c r="D416" s="363">
        <v>410.99999999999852</v>
      </c>
      <c r="E416" s="365">
        <v>19116.279069767541</v>
      </c>
      <c r="F416" s="367">
        <v>-23038.856746912243</v>
      </c>
      <c r="G416" s="367">
        <v>411.00000000000216</v>
      </c>
      <c r="H416" s="368">
        <v>102750</v>
      </c>
      <c r="I416" s="367">
        <v>-281609.76942307409</v>
      </c>
      <c r="J416" s="384">
        <v>411</v>
      </c>
      <c r="K416" s="363">
        <v>24909.090909090777</v>
      </c>
      <c r="L416" s="367">
        <v>-117.64816776708895</v>
      </c>
      <c r="M416" s="369">
        <v>410.99999999999784</v>
      </c>
      <c r="N416" s="363">
        <v>28344.82758620703</v>
      </c>
      <c r="O416" s="367">
        <v>-1566450.4909922399</v>
      </c>
      <c r="P416" s="384">
        <v>411.00000000000193</v>
      </c>
      <c r="Q416" s="363">
        <v>29357.142857142964</v>
      </c>
      <c r="R416" s="367">
        <v>-778210.58225699316</v>
      </c>
      <c r="S416" s="384">
        <v>411.00000000000148</v>
      </c>
      <c r="T416" s="363">
        <v>14172.413793103515</v>
      </c>
      <c r="U416" s="363">
        <v>-3600.2948014584608</v>
      </c>
      <c r="V416" s="369">
        <v>411.00000000000193</v>
      </c>
      <c r="W416" s="363">
        <v>684999.99999999872</v>
      </c>
      <c r="X416" s="363">
        <v>20222.597897308573</v>
      </c>
      <c r="Y416" s="369">
        <v>410.9999999999992</v>
      </c>
      <c r="Z416" s="367"/>
      <c r="AA416" s="367"/>
      <c r="AB416" s="367"/>
      <c r="AC416" s="367"/>
      <c r="AD416" s="367"/>
      <c r="AE416" s="367"/>
      <c r="AF416" s="367"/>
      <c r="AG416" s="367"/>
      <c r="AH416" s="367"/>
      <c r="AI416" s="367"/>
      <c r="AJ416" s="367"/>
      <c r="AK416" s="367"/>
      <c r="AL416" s="367"/>
      <c r="AM416" s="367"/>
      <c r="AN416" s="367"/>
      <c r="AO416" s="367"/>
      <c r="AP416" s="367"/>
      <c r="AQ416" s="367"/>
      <c r="AR416" s="367"/>
      <c r="AS416" s="367"/>
      <c r="AT416" s="367"/>
    </row>
    <row r="417" spans="2:46" ht="15" customHeight="1">
      <c r="B417" s="26">
        <v>68.66666666666643</v>
      </c>
      <c r="C417" s="367">
        <v>60.305581511847933</v>
      </c>
      <c r="D417" s="363">
        <v>411.99999999999858</v>
      </c>
      <c r="E417" s="365">
        <v>19162.790697674518</v>
      </c>
      <c r="F417" s="367">
        <v>-23160.061709452173</v>
      </c>
      <c r="G417" s="367">
        <v>412.00000000000216</v>
      </c>
      <c r="H417" s="368">
        <v>103000</v>
      </c>
      <c r="I417" s="367">
        <v>-283061.94507669902</v>
      </c>
      <c r="J417" s="384">
        <v>412</v>
      </c>
      <c r="K417" s="363">
        <v>24969.696969696837</v>
      </c>
      <c r="L417" s="367">
        <v>-167.80323809881634</v>
      </c>
      <c r="M417" s="369">
        <v>411.99999999999784</v>
      </c>
      <c r="N417" s="363">
        <v>28413.79310344841</v>
      </c>
      <c r="O417" s="367">
        <v>-1574101.2519685249</v>
      </c>
      <c r="P417" s="384">
        <v>412.00000000000193</v>
      </c>
      <c r="Q417" s="363">
        <v>29428.571428571537</v>
      </c>
      <c r="R417" s="367">
        <v>-782047.8316404887</v>
      </c>
      <c r="S417" s="384">
        <v>412.00000000000153</v>
      </c>
      <c r="T417" s="363">
        <v>14206.896551724205</v>
      </c>
      <c r="U417" s="363">
        <v>-3659.6053060753707</v>
      </c>
      <c r="V417" s="369">
        <v>412.00000000000193</v>
      </c>
      <c r="W417" s="363">
        <v>686666.66666666535</v>
      </c>
      <c r="X417" s="363">
        <v>20269.921508084259</v>
      </c>
      <c r="Y417" s="369">
        <v>411.9999999999992</v>
      </c>
      <c r="Z417" s="367"/>
      <c r="AA417" s="367"/>
      <c r="AB417" s="367"/>
      <c r="AC417" s="367"/>
      <c r="AD417" s="367"/>
      <c r="AE417" s="367"/>
      <c r="AF417" s="367"/>
      <c r="AG417" s="367"/>
      <c r="AH417" s="367"/>
      <c r="AI417" s="367"/>
      <c r="AJ417" s="367"/>
      <c r="AK417" s="367"/>
      <c r="AL417" s="367"/>
      <c r="AM417" s="367"/>
      <c r="AN417" s="367"/>
      <c r="AO417" s="367"/>
      <c r="AP417" s="367"/>
      <c r="AQ417" s="367"/>
      <c r="AR417" s="367"/>
      <c r="AS417" s="367"/>
      <c r="AT417" s="367"/>
    </row>
    <row r="418" spans="2:46" ht="15" customHeight="1">
      <c r="B418" s="26">
        <v>68.833333333333101</v>
      </c>
      <c r="C418" s="367">
        <v>60.451640900285362</v>
      </c>
      <c r="D418" s="363">
        <v>412.99999999999858</v>
      </c>
      <c r="E418" s="365">
        <v>19209.302325581495</v>
      </c>
      <c r="F418" s="367">
        <v>-23281.582930972778</v>
      </c>
      <c r="G418" s="367">
        <v>413.00000000000216</v>
      </c>
      <c r="H418" s="368">
        <v>103250</v>
      </c>
      <c r="I418" s="367">
        <v>-284517.84400087199</v>
      </c>
      <c r="J418" s="384">
        <v>413</v>
      </c>
      <c r="K418" s="363">
        <v>25030.303030302897</v>
      </c>
      <c r="L418" s="367">
        <v>-218.20039008951628</v>
      </c>
      <c r="M418" s="369">
        <v>412.99999999999784</v>
      </c>
      <c r="N418" s="363">
        <v>28482.75862068979</v>
      </c>
      <c r="O418" s="367">
        <v>-1581770.6510317666</v>
      </c>
      <c r="P418" s="384">
        <v>413.00000000000199</v>
      </c>
      <c r="Q418" s="363">
        <v>29500.000000000109</v>
      </c>
      <c r="R418" s="367">
        <v>-785894.51691223169</v>
      </c>
      <c r="S418" s="384">
        <v>413.00000000000153</v>
      </c>
      <c r="T418" s="363">
        <v>14241.379310344895</v>
      </c>
      <c r="U418" s="363">
        <v>-3719.1612022614631</v>
      </c>
      <c r="V418" s="369">
        <v>413.00000000000199</v>
      </c>
      <c r="W418" s="363">
        <v>688333.33333333198</v>
      </c>
      <c r="X418" s="363">
        <v>20317.235993663664</v>
      </c>
      <c r="Y418" s="369">
        <v>412.99999999999915</v>
      </c>
      <c r="Z418" s="367"/>
      <c r="AA418" s="367"/>
      <c r="AB418" s="367"/>
      <c r="AC418" s="367"/>
      <c r="AD418" s="367"/>
      <c r="AE418" s="367"/>
      <c r="AF418" s="367"/>
      <c r="AG418" s="367"/>
      <c r="AH418" s="367"/>
      <c r="AI418" s="367"/>
      <c r="AJ418" s="367"/>
      <c r="AK418" s="367"/>
      <c r="AL418" s="367"/>
      <c r="AM418" s="367"/>
      <c r="AN418" s="367"/>
      <c r="AO418" s="367"/>
      <c r="AP418" s="367"/>
      <c r="AQ418" s="367"/>
      <c r="AR418" s="367"/>
      <c r="AS418" s="367"/>
      <c r="AT418" s="367"/>
    </row>
    <row r="419" spans="2:46" ht="15" customHeight="1">
      <c r="B419" s="26">
        <v>68.999999999999773</v>
      </c>
      <c r="C419" s="367">
        <v>60.597698771133338</v>
      </c>
      <c r="D419" s="363">
        <v>413.99999999999864</v>
      </c>
      <c r="E419" s="365">
        <v>19255.813953488472</v>
      </c>
      <c r="F419" s="367">
        <v>-23403.420411474042</v>
      </c>
      <c r="G419" s="367">
        <v>414.00000000000216</v>
      </c>
      <c r="H419" s="368">
        <v>103500</v>
      </c>
      <c r="I419" s="367">
        <v>-285977.46619559289</v>
      </c>
      <c r="J419" s="384">
        <v>414</v>
      </c>
      <c r="K419" s="363">
        <v>25090.909090908957</v>
      </c>
      <c r="L419" s="367">
        <v>-268.83962373918882</v>
      </c>
      <c r="M419" s="369">
        <v>413.99999999999784</v>
      </c>
      <c r="N419" s="363">
        <v>28551.724137931171</v>
      </c>
      <c r="O419" s="367">
        <v>-1589458.6881819644</v>
      </c>
      <c r="P419" s="384">
        <v>414.00000000000199</v>
      </c>
      <c r="Q419" s="363">
        <v>29571.428571428682</v>
      </c>
      <c r="R419" s="367">
        <v>-789750.63807222189</v>
      </c>
      <c r="S419" s="384">
        <v>414.00000000000153</v>
      </c>
      <c r="T419" s="363">
        <v>14275.862068965585</v>
      </c>
      <c r="U419" s="363">
        <v>-3778.9624900167305</v>
      </c>
      <c r="V419" s="369">
        <v>414.00000000000199</v>
      </c>
      <c r="W419" s="363">
        <v>689999.9999999986</v>
      </c>
      <c r="X419" s="363">
        <v>20364.541354046785</v>
      </c>
      <c r="Y419" s="369">
        <v>413.99999999999915</v>
      </c>
      <c r="Z419" s="367"/>
      <c r="AA419" s="367"/>
      <c r="AB419" s="367"/>
      <c r="AC419" s="367"/>
      <c r="AD419" s="367"/>
      <c r="AE419" s="367"/>
      <c r="AF419" s="367"/>
      <c r="AG419" s="367"/>
      <c r="AH419" s="367"/>
      <c r="AI419" s="367"/>
      <c r="AJ419" s="367"/>
      <c r="AK419" s="367"/>
      <c r="AL419" s="367"/>
      <c r="AM419" s="367"/>
      <c r="AN419" s="367"/>
      <c r="AO419" s="367"/>
      <c r="AP419" s="367"/>
      <c r="AQ419" s="367"/>
      <c r="AR419" s="367"/>
      <c r="AS419" s="367"/>
      <c r="AT419" s="367"/>
    </row>
    <row r="420" spans="2:46" ht="15" customHeight="1">
      <c r="B420" s="26">
        <v>69.166666666666444</v>
      </c>
      <c r="C420" s="367">
        <v>60.743755124391861</v>
      </c>
      <c r="D420" s="363">
        <v>414.99999999999864</v>
      </c>
      <c r="E420" s="365">
        <v>19302.325581395449</v>
      </c>
      <c r="F420" s="367">
        <v>-23525.574150955981</v>
      </c>
      <c r="G420" s="367">
        <v>415.00000000000222</v>
      </c>
      <c r="H420" s="368">
        <v>103750</v>
      </c>
      <c r="I420" s="367">
        <v>-287440.81166086183</v>
      </c>
      <c r="J420" s="384">
        <v>415</v>
      </c>
      <c r="K420" s="363">
        <v>25151.515151515017</v>
      </c>
      <c r="L420" s="367">
        <v>-319.72093904783395</v>
      </c>
      <c r="M420" s="369">
        <v>414.99999999999784</v>
      </c>
      <c r="N420" s="363">
        <v>28620.689655172551</v>
      </c>
      <c r="O420" s="367">
        <v>-1597165.363419119</v>
      </c>
      <c r="P420" s="384">
        <v>415.00000000000199</v>
      </c>
      <c r="Q420" s="363">
        <v>29642.857142857254</v>
      </c>
      <c r="R420" s="367">
        <v>-793616.19512045966</v>
      </c>
      <c r="S420" s="384">
        <v>415.00000000000153</v>
      </c>
      <c r="T420" s="363">
        <v>14310.344827586276</v>
      </c>
      <c r="U420" s="363">
        <v>-3839.0091693411773</v>
      </c>
      <c r="V420" s="369">
        <v>415.00000000000199</v>
      </c>
      <c r="W420" s="363">
        <v>691666.66666666523</v>
      </c>
      <c r="X420" s="363">
        <v>20411.83758923363</v>
      </c>
      <c r="Y420" s="369">
        <v>414.99999999999915</v>
      </c>
      <c r="Z420" s="367"/>
      <c r="AA420" s="367"/>
      <c r="AB420" s="367"/>
      <c r="AC420" s="367"/>
      <c r="AD420" s="367"/>
      <c r="AE420" s="367"/>
      <c r="AF420" s="367"/>
      <c r="AG420" s="367"/>
      <c r="AH420" s="367"/>
      <c r="AI420" s="367"/>
      <c r="AJ420" s="367"/>
      <c r="AK420" s="367"/>
      <c r="AL420" s="367"/>
      <c r="AM420" s="367"/>
      <c r="AN420" s="367"/>
      <c r="AO420" s="367"/>
      <c r="AP420" s="367"/>
      <c r="AQ420" s="367"/>
      <c r="AR420" s="367"/>
      <c r="AS420" s="367"/>
      <c r="AT420" s="367"/>
    </row>
    <row r="421" spans="2:46" ht="15" customHeight="1">
      <c r="B421" s="26">
        <v>69.333333333333115</v>
      </c>
      <c r="C421" s="367">
        <v>60.88980996006093</v>
      </c>
      <c r="D421" s="363">
        <v>415.99999999999869</v>
      </c>
      <c r="E421" s="365">
        <v>19348.837209302426</v>
      </c>
      <c r="F421" s="367">
        <v>-23648.044149418572</v>
      </c>
      <c r="G421" s="367">
        <v>416.00000000000222</v>
      </c>
      <c r="H421" s="368">
        <v>104000</v>
      </c>
      <c r="I421" s="367">
        <v>-288907.88039667875</v>
      </c>
      <c r="J421" s="384">
        <v>416</v>
      </c>
      <c r="K421" s="363">
        <v>25212.121212121077</v>
      </c>
      <c r="L421" s="367">
        <v>-370.84433601545163</v>
      </c>
      <c r="M421" s="369">
        <v>415.99999999999784</v>
      </c>
      <c r="N421" s="363">
        <v>28689.655172413932</v>
      </c>
      <c r="O421" s="367">
        <v>-1604890.6767432305</v>
      </c>
      <c r="P421" s="384">
        <v>416.00000000000205</v>
      </c>
      <c r="Q421" s="363">
        <v>29714.285714285827</v>
      </c>
      <c r="R421" s="367">
        <v>-797491.18805694499</v>
      </c>
      <c r="S421" s="384">
        <v>416.00000000000159</v>
      </c>
      <c r="T421" s="363">
        <v>14344.827586206966</v>
      </c>
      <c r="U421" s="363">
        <v>-3899.3012402348054</v>
      </c>
      <c r="V421" s="369">
        <v>416.00000000000205</v>
      </c>
      <c r="W421" s="363">
        <v>693333.33333333186</v>
      </c>
      <c r="X421" s="363">
        <v>20459.124699224187</v>
      </c>
      <c r="Y421" s="369">
        <v>415.99999999999909</v>
      </c>
      <c r="Z421" s="367"/>
      <c r="AA421" s="367"/>
      <c r="AB421" s="367"/>
      <c r="AC421" s="367"/>
      <c r="AD421" s="367"/>
      <c r="AE421" s="367"/>
      <c r="AF421" s="367"/>
      <c r="AG421" s="367"/>
      <c r="AH421" s="367"/>
      <c r="AI421" s="367"/>
      <c r="AJ421" s="367"/>
      <c r="AK421" s="367"/>
      <c r="AL421" s="367"/>
      <c r="AM421" s="367"/>
      <c r="AN421" s="367"/>
      <c r="AO421" s="367"/>
      <c r="AP421" s="367"/>
      <c r="AQ421" s="367"/>
      <c r="AR421" s="367"/>
      <c r="AS421" s="367"/>
      <c r="AT421" s="367"/>
    </row>
    <row r="422" spans="2:46" ht="15" customHeight="1">
      <c r="B422" s="26">
        <v>69.499999999999787</v>
      </c>
      <c r="C422" s="367">
        <v>61.035863278140532</v>
      </c>
      <c r="D422" s="363">
        <v>416.99999999999869</v>
      </c>
      <c r="E422" s="365">
        <v>19395.348837209403</v>
      </c>
      <c r="F422" s="367">
        <v>-23770.830406861838</v>
      </c>
      <c r="G422" s="367">
        <v>417.00000000000222</v>
      </c>
      <c r="H422" s="368">
        <v>104250</v>
      </c>
      <c r="I422" s="367">
        <v>-290378.67240304366</v>
      </c>
      <c r="J422" s="384">
        <v>417</v>
      </c>
      <c r="K422" s="363">
        <v>25272.727272727137</v>
      </c>
      <c r="L422" s="367">
        <v>-422.20981464204198</v>
      </c>
      <c r="M422" s="369">
        <v>416.99999999999784</v>
      </c>
      <c r="N422" s="363">
        <v>28758.620689655312</v>
      </c>
      <c r="O422" s="367">
        <v>-1612634.6281542983</v>
      </c>
      <c r="P422" s="384">
        <v>417.00000000000205</v>
      </c>
      <c r="Q422" s="363">
        <v>29785.714285714399</v>
      </c>
      <c r="R422" s="367">
        <v>-801375.61688167776</v>
      </c>
      <c r="S422" s="384">
        <v>417.00000000000159</v>
      </c>
      <c r="T422" s="363">
        <v>14379.310344827656</v>
      </c>
      <c r="U422" s="363">
        <v>-3959.8387026976093</v>
      </c>
      <c r="V422" s="369">
        <v>417.00000000000205</v>
      </c>
      <c r="W422" s="363">
        <v>694999.99999999849</v>
      </c>
      <c r="X422" s="363">
        <v>20506.402684018463</v>
      </c>
      <c r="Y422" s="369">
        <v>416.99999999999909</v>
      </c>
      <c r="Z422" s="367"/>
      <c r="AA422" s="367"/>
      <c r="AB422" s="367"/>
      <c r="AC422" s="367"/>
      <c r="AD422" s="367"/>
      <c r="AE422" s="367"/>
      <c r="AF422" s="367"/>
      <c r="AG422" s="367"/>
      <c r="AH422" s="367"/>
      <c r="AI422" s="367"/>
      <c r="AJ422" s="367"/>
      <c r="AK422" s="367"/>
      <c r="AL422" s="367"/>
      <c r="AM422" s="367"/>
      <c r="AN422" s="367"/>
      <c r="AO422" s="367"/>
      <c r="AP422" s="367"/>
      <c r="AQ422" s="367"/>
      <c r="AR422" s="367"/>
      <c r="AS422" s="367"/>
      <c r="AT422" s="367"/>
    </row>
    <row r="423" spans="2:46" ht="15" customHeight="1">
      <c r="B423" s="26">
        <v>69.666666666666458</v>
      </c>
      <c r="C423" s="367">
        <v>61.181915078630695</v>
      </c>
      <c r="D423" s="363">
        <v>417.99999999999875</v>
      </c>
      <c r="E423" s="365">
        <v>19441.860465116381</v>
      </c>
      <c r="F423" s="367">
        <v>-23893.932923285767</v>
      </c>
      <c r="G423" s="367">
        <v>418.00000000000222</v>
      </c>
      <c r="H423" s="368">
        <v>104500</v>
      </c>
      <c r="I423" s="367">
        <v>-291853.18767995661</v>
      </c>
      <c r="J423" s="384">
        <v>418</v>
      </c>
      <c r="K423" s="363">
        <v>25333.333333333198</v>
      </c>
      <c r="L423" s="367">
        <v>-473.81737492760487</v>
      </c>
      <c r="M423" s="369">
        <v>417.99999999999784</v>
      </c>
      <c r="N423" s="363">
        <v>28827.586206896693</v>
      </c>
      <c r="O423" s="367">
        <v>-1620397.2176523223</v>
      </c>
      <c r="P423" s="384">
        <v>418.00000000000205</v>
      </c>
      <c r="Q423" s="363">
        <v>29857.142857142971</v>
      </c>
      <c r="R423" s="367">
        <v>-805269.48159465787</v>
      </c>
      <c r="S423" s="384">
        <v>418.00000000000159</v>
      </c>
      <c r="T423" s="363">
        <v>14413.793103448346</v>
      </c>
      <c r="U423" s="363">
        <v>-4020.6215567295926</v>
      </c>
      <c r="V423" s="369">
        <v>418.00000000000205</v>
      </c>
      <c r="W423" s="363">
        <v>696666.66666666511</v>
      </c>
      <c r="X423" s="363">
        <v>20553.671543616445</v>
      </c>
      <c r="Y423" s="369">
        <v>417.99999999999903</v>
      </c>
      <c r="Z423" s="367"/>
      <c r="AA423" s="367"/>
      <c r="AB423" s="367"/>
      <c r="AC423" s="367"/>
      <c r="AD423" s="367"/>
      <c r="AE423" s="367"/>
      <c r="AF423" s="367"/>
      <c r="AG423" s="367"/>
      <c r="AH423" s="367"/>
      <c r="AI423" s="367"/>
      <c r="AJ423" s="367"/>
      <c r="AK423" s="367"/>
      <c r="AL423" s="367"/>
      <c r="AM423" s="367"/>
      <c r="AN423" s="367"/>
      <c r="AO423" s="367"/>
      <c r="AP423" s="367"/>
      <c r="AQ423" s="367"/>
      <c r="AR423" s="367"/>
      <c r="AS423" s="367"/>
      <c r="AT423" s="367"/>
    </row>
    <row r="424" spans="2:46" ht="15" customHeight="1">
      <c r="B424" s="26">
        <v>69.83333333333313</v>
      </c>
      <c r="C424" s="367">
        <v>61.327965361531398</v>
      </c>
      <c r="D424" s="363">
        <v>418.99999999999875</v>
      </c>
      <c r="E424" s="365">
        <v>19488.372093023358</v>
      </c>
      <c r="F424" s="367">
        <v>-24017.35169869036</v>
      </c>
      <c r="G424" s="367">
        <v>419.00000000000222</v>
      </c>
      <c r="H424" s="368">
        <v>104750</v>
      </c>
      <c r="I424" s="367">
        <v>-293331.42622741754</v>
      </c>
      <c r="J424" s="384">
        <v>419</v>
      </c>
      <c r="K424" s="363">
        <v>25393.939393939258</v>
      </c>
      <c r="L424" s="367">
        <v>-525.66701687213731</v>
      </c>
      <c r="M424" s="369">
        <v>418.99999999999778</v>
      </c>
      <c r="N424" s="363">
        <v>28896.551724138073</v>
      </c>
      <c r="O424" s="367">
        <v>-1628178.4452373029</v>
      </c>
      <c r="P424" s="384">
        <v>419.00000000000205</v>
      </c>
      <c r="Q424" s="363">
        <v>29928.571428571544</v>
      </c>
      <c r="R424" s="367">
        <v>-809172.78219588555</v>
      </c>
      <c r="S424" s="384">
        <v>419.00000000000159</v>
      </c>
      <c r="T424" s="363">
        <v>14448.275862069037</v>
      </c>
      <c r="U424" s="363">
        <v>-4081.649802330754</v>
      </c>
      <c r="V424" s="369">
        <v>419.00000000000205</v>
      </c>
      <c r="W424" s="363">
        <v>698333.33333333174</v>
      </c>
      <c r="X424" s="363">
        <v>20600.931278018157</v>
      </c>
      <c r="Y424" s="369">
        <v>418.99999999999903</v>
      </c>
      <c r="Z424" s="367"/>
      <c r="AA424" s="367"/>
      <c r="AB424" s="367"/>
      <c r="AC424" s="367"/>
      <c r="AD424" s="367"/>
      <c r="AE424" s="367"/>
      <c r="AF424" s="367"/>
      <c r="AG424" s="367"/>
      <c r="AH424" s="367"/>
      <c r="AI424" s="367"/>
      <c r="AJ424" s="367"/>
      <c r="AK424" s="367"/>
      <c r="AL424" s="367"/>
      <c r="AM424" s="367"/>
      <c r="AN424" s="367"/>
      <c r="AO424" s="367"/>
      <c r="AP424" s="367"/>
      <c r="AQ424" s="367"/>
      <c r="AR424" s="367"/>
      <c r="AS424" s="367"/>
      <c r="AT424" s="367"/>
    </row>
    <row r="425" spans="2:46" ht="15" customHeight="1">
      <c r="B425" s="26">
        <v>69.999999999999801</v>
      </c>
      <c r="C425" s="367">
        <v>61.474014126842654</v>
      </c>
      <c r="D425" s="363">
        <v>419.99999999999881</v>
      </c>
      <c r="E425" s="365">
        <v>19534.883720930335</v>
      </c>
      <c r="F425" s="367">
        <v>-24141.086733075615</v>
      </c>
      <c r="G425" s="367">
        <v>420.00000000000222</v>
      </c>
      <c r="H425" s="368">
        <v>105000</v>
      </c>
      <c r="I425" s="367">
        <v>-294813.38804542646</v>
      </c>
      <c r="J425" s="384">
        <v>420</v>
      </c>
      <c r="K425" s="363">
        <v>25454.545454545318</v>
      </c>
      <c r="L425" s="367">
        <v>-577.75874047564537</v>
      </c>
      <c r="M425" s="369">
        <v>419.99999999999778</v>
      </c>
      <c r="N425" s="363">
        <v>28965.517241379453</v>
      </c>
      <c r="O425" s="367">
        <v>-1635978.3109092405</v>
      </c>
      <c r="P425" s="384">
        <v>420.0000000000021</v>
      </c>
      <c r="Q425" s="363">
        <v>30000.000000000116</v>
      </c>
      <c r="R425" s="367">
        <v>-813085.51868536079</v>
      </c>
      <c r="S425" s="384">
        <v>420.00000000000165</v>
      </c>
      <c r="T425" s="363">
        <v>14482.758620689727</v>
      </c>
      <c r="U425" s="363">
        <v>-4142.9234395010972</v>
      </c>
      <c r="V425" s="369">
        <v>420.0000000000021</v>
      </c>
      <c r="W425" s="363">
        <v>699999.99999999837</v>
      </c>
      <c r="X425" s="363">
        <v>20648.181887223578</v>
      </c>
      <c r="Y425" s="369">
        <v>419.99999999999898</v>
      </c>
      <c r="Z425" s="367"/>
      <c r="AA425" s="367"/>
      <c r="AB425" s="367"/>
      <c r="AC425" s="367"/>
      <c r="AD425" s="367"/>
      <c r="AE425" s="367"/>
      <c r="AF425" s="367"/>
      <c r="AG425" s="367"/>
      <c r="AH425" s="367"/>
      <c r="AI425" s="367"/>
      <c r="AJ425" s="367"/>
      <c r="AK425" s="367"/>
      <c r="AL425" s="367"/>
      <c r="AM425" s="367"/>
      <c r="AN425" s="367"/>
      <c r="AO425" s="367"/>
      <c r="AP425" s="367"/>
      <c r="AQ425" s="367"/>
      <c r="AR425" s="367"/>
      <c r="AS425" s="367"/>
      <c r="AT425" s="367"/>
    </row>
    <row r="426" spans="2:46" ht="15" customHeight="1">
      <c r="B426" s="26">
        <v>70.166666666666472</v>
      </c>
      <c r="C426" s="367">
        <v>61.620061374564443</v>
      </c>
      <c r="D426" s="363">
        <v>420.99999999999881</v>
      </c>
      <c r="E426" s="365">
        <v>19581.395348837312</v>
      </c>
      <c r="F426" s="367">
        <v>-24265.138026441538</v>
      </c>
      <c r="G426" s="367">
        <v>421.00000000000222</v>
      </c>
      <c r="H426" s="368">
        <v>105250</v>
      </c>
      <c r="I426" s="367">
        <v>-296299.07313398336</v>
      </c>
      <c r="J426" s="384">
        <v>421</v>
      </c>
      <c r="K426" s="363">
        <v>25515.151515151378</v>
      </c>
      <c r="L426" s="367">
        <v>-630.09254573812598</v>
      </c>
      <c r="M426" s="369">
        <v>420.99999999999778</v>
      </c>
      <c r="N426" s="363">
        <v>29034.482758620834</v>
      </c>
      <c r="O426" s="367">
        <v>-1643796.8146681341</v>
      </c>
      <c r="P426" s="384">
        <v>421.0000000000021</v>
      </c>
      <c r="Q426" s="363">
        <v>30071.428571428689</v>
      </c>
      <c r="R426" s="367">
        <v>-817007.69106308348</v>
      </c>
      <c r="S426" s="384">
        <v>421.00000000000165</v>
      </c>
      <c r="T426" s="363">
        <v>14517.241379310417</v>
      </c>
      <c r="U426" s="363">
        <v>-4204.442468240617</v>
      </c>
      <c r="V426" s="369">
        <v>421.0000000000021</v>
      </c>
      <c r="W426" s="363">
        <v>701666.666666665</v>
      </c>
      <c r="X426" s="363">
        <v>20695.423371232722</v>
      </c>
      <c r="Y426" s="369">
        <v>420.99999999999898</v>
      </c>
      <c r="Z426" s="367"/>
      <c r="AA426" s="367"/>
      <c r="AB426" s="367"/>
      <c r="AC426" s="367"/>
      <c r="AD426" s="367"/>
      <c r="AE426" s="367"/>
      <c r="AF426" s="367"/>
      <c r="AG426" s="367"/>
      <c r="AH426" s="367"/>
      <c r="AI426" s="367"/>
      <c r="AJ426" s="367"/>
      <c r="AK426" s="367"/>
      <c r="AL426" s="367"/>
      <c r="AM426" s="367"/>
      <c r="AN426" s="367"/>
      <c r="AO426" s="367"/>
      <c r="AP426" s="367"/>
      <c r="AQ426" s="367"/>
      <c r="AR426" s="367"/>
      <c r="AS426" s="367"/>
      <c r="AT426" s="367"/>
    </row>
    <row r="427" spans="2:46" ht="15" customHeight="1">
      <c r="B427" s="26">
        <v>70.333333333333144</v>
      </c>
      <c r="C427" s="367">
        <v>61.766107104696786</v>
      </c>
      <c r="D427" s="363">
        <v>421.99999999999886</v>
      </c>
      <c r="E427" s="365">
        <v>19627.906976744289</v>
      </c>
      <c r="F427" s="367">
        <v>-24389.505578788128</v>
      </c>
      <c r="G427" s="367">
        <v>422.00000000000222</v>
      </c>
      <c r="H427" s="368">
        <v>105500</v>
      </c>
      <c r="I427" s="367">
        <v>-297788.48149308824</v>
      </c>
      <c r="J427" s="384">
        <v>422</v>
      </c>
      <c r="K427" s="363">
        <v>25575.757575757438</v>
      </c>
      <c r="L427" s="367">
        <v>-682.66843265957925</v>
      </c>
      <c r="M427" s="369">
        <v>421.99999999999778</v>
      </c>
      <c r="N427" s="363">
        <v>29103.448275862214</v>
      </c>
      <c r="O427" s="367">
        <v>-1651633.9565139841</v>
      </c>
      <c r="P427" s="384">
        <v>422.0000000000021</v>
      </c>
      <c r="Q427" s="363">
        <v>30142.857142857261</v>
      </c>
      <c r="R427" s="367">
        <v>-820939.29932905338</v>
      </c>
      <c r="S427" s="384">
        <v>422.00000000000165</v>
      </c>
      <c r="T427" s="363">
        <v>14551.724137931107</v>
      </c>
      <c r="U427" s="363">
        <v>-4266.2068885493145</v>
      </c>
      <c r="V427" s="369">
        <v>422.0000000000021</v>
      </c>
      <c r="W427" s="363">
        <v>703333.33333333163</v>
      </c>
      <c r="X427" s="363">
        <v>20742.655730045579</v>
      </c>
      <c r="Y427" s="369">
        <v>421.99999999999892</v>
      </c>
      <c r="Z427" s="367"/>
      <c r="AA427" s="367"/>
      <c r="AB427" s="367"/>
      <c r="AC427" s="367"/>
      <c r="AD427" s="367"/>
      <c r="AE427" s="367"/>
      <c r="AF427" s="367"/>
      <c r="AG427" s="367"/>
      <c r="AH427" s="367"/>
      <c r="AI427" s="367"/>
      <c r="AJ427" s="367"/>
      <c r="AK427" s="367"/>
      <c r="AL427" s="367"/>
      <c r="AM427" s="367"/>
      <c r="AN427" s="367"/>
      <c r="AO427" s="367"/>
      <c r="AP427" s="367"/>
      <c r="AQ427" s="367"/>
      <c r="AR427" s="367"/>
      <c r="AS427" s="367"/>
      <c r="AT427" s="367"/>
    </row>
    <row r="428" spans="2:46" ht="15" customHeight="1">
      <c r="B428" s="26">
        <v>70.499999999999815</v>
      </c>
      <c r="C428" s="367">
        <v>61.912151317239662</v>
      </c>
      <c r="D428" s="363">
        <v>422.99999999999886</v>
      </c>
      <c r="E428" s="365">
        <v>19674.418604651266</v>
      </c>
      <c r="F428" s="367">
        <v>-24514.189390115378</v>
      </c>
      <c r="G428" s="367">
        <v>423.00000000000222</v>
      </c>
      <c r="H428" s="368">
        <v>105750</v>
      </c>
      <c r="I428" s="367">
        <v>-299281.61312274123</v>
      </c>
      <c r="J428" s="384">
        <v>423</v>
      </c>
      <c r="K428" s="363">
        <v>25636.363636363498</v>
      </c>
      <c r="L428" s="367">
        <v>-735.48640124000508</v>
      </c>
      <c r="M428" s="369">
        <v>422.99999999999778</v>
      </c>
      <c r="N428" s="363">
        <v>29172.413793103595</v>
      </c>
      <c r="O428" s="367">
        <v>-1659489.7364467911</v>
      </c>
      <c r="P428" s="384">
        <v>423.00000000000216</v>
      </c>
      <c r="Q428" s="363">
        <v>30214.285714285834</v>
      </c>
      <c r="R428" s="367">
        <v>-824880.34348327084</v>
      </c>
      <c r="S428" s="384">
        <v>423.00000000000165</v>
      </c>
      <c r="T428" s="363">
        <v>14586.206896551797</v>
      </c>
      <c r="U428" s="363">
        <v>-4328.2167004271942</v>
      </c>
      <c r="V428" s="369">
        <v>423.00000000000216</v>
      </c>
      <c r="W428" s="363">
        <v>704999.99999999825</v>
      </c>
      <c r="X428" s="363">
        <v>20789.878963662155</v>
      </c>
      <c r="Y428" s="369">
        <v>422.99999999999892</v>
      </c>
      <c r="Z428" s="367"/>
      <c r="AA428" s="367"/>
      <c r="AB428" s="367"/>
      <c r="AC428" s="367"/>
      <c r="AD428" s="367"/>
      <c r="AE428" s="367"/>
      <c r="AF428" s="367"/>
      <c r="AG428" s="367"/>
      <c r="AH428" s="367"/>
      <c r="AI428" s="367"/>
      <c r="AJ428" s="367"/>
      <c r="AK428" s="367"/>
      <c r="AL428" s="367"/>
      <c r="AM428" s="367"/>
      <c r="AN428" s="367"/>
      <c r="AO428" s="367"/>
      <c r="AP428" s="367"/>
      <c r="AQ428" s="367"/>
      <c r="AR428" s="367"/>
      <c r="AS428" s="367"/>
      <c r="AT428" s="367"/>
    </row>
    <row r="429" spans="2:46" ht="15" customHeight="1">
      <c r="B429" s="26">
        <v>70.666666666666487</v>
      </c>
      <c r="C429" s="367">
        <v>62.058194012193098</v>
      </c>
      <c r="D429" s="363">
        <v>423.99999999999892</v>
      </c>
      <c r="E429" s="365">
        <v>19720.930232558243</v>
      </c>
      <c r="F429" s="367">
        <v>-24639.189460423306</v>
      </c>
      <c r="G429" s="367">
        <v>424.00000000000227</v>
      </c>
      <c r="H429" s="368">
        <v>106000</v>
      </c>
      <c r="I429" s="367">
        <v>-300778.46802294208</v>
      </c>
      <c r="J429" s="384">
        <v>424</v>
      </c>
      <c r="K429" s="363">
        <v>25696.969696969558</v>
      </c>
      <c r="L429" s="367">
        <v>-788.5464514794005</v>
      </c>
      <c r="M429" s="369">
        <v>423.99999999999773</v>
      </c>
      <c r="N429" s="363">
        <v>29241.379310344975</v>
      </c>
      <c r="O429" s="367">
        <v>-1667364.1544665545</v>
      </c>
      <c r="P429" s="384">
        <v>424.00000000000216</v>
      </c>
      <c r="Q429" s="363">
        <v>30285.714285714406</v>
      </c>
      <c r="R429" s="367">
        <v>-828830.82352573599</v>
      </c>
      <c r="S429" s="384">
        <v>424.00000000000171</v>
      </c>
      <c r="T429" s="363">
        <v>14620.689655172488</v>
      </c>
      <c r="U429" s="363">
        <v>-4390.4719038742514</v>
      </c>
      <c r="V429" s="369">
        <v>424.00000000000216</v>
      </c>
      <c r="W429" s="363">
        <v>706666.66666666488</v>
      </c>
      <c r="X429" s="363">
        <v>20837.093072082447</v>
      </c>
      <c r="Y429" s="369">
        <v>423.99999999999892</v>
      </c>
      <c r="Z429" s="367"/>
      <c r="AA429" s="367"/>
      <c r="AB429" s="367"/>
      <c r="AC429" s="367"/>
      <c r="AD429" s="367"/>
      <c r="AE429" s="367"/>
      <c r="AF429" s="367"/>
      <c r="AG429" s="367"/>
      <c r="AH429" s="367"/>
      <c r="AI429" s="367"/>
      <c r="AJ429" s="367"/>
      <c r="AK429" s="367"/>
      <c r="AL429" s="367"/>
      <c r="AM429" s="367"/>
      <c r="AN429" s="367"/>
      <c r="AO429" s="367"/>
      <c r="AP429" s="367"/>
      <c r="AQ429" s="367"/>
      <c r="AR429" s="367"/>
      <c r="AS429" s="367"/>
      <c r="AT429" s="367"/>
    </row>
    <row r="430" spans="2:46" ht="15" customHeight="1">
      <c r="B430" s="26">
        <v>70.833333333333158</v>
      </c>
      <c r="C430" s="367">
        <v>62.204235189557068</v>
      </c>
      <c r="D430" s="363">
        <v>424.99999999999892</v>
      </c>
      <c r="E430" s="365">
        <v>19767.44186046522</v>
      </c>
      <c r="F430" s="367">
        <v>-24764.505789711886</v>
      </c>
      <c r="G430" s="367">
        <v>425.00000000000227</v>
      </c>
      <c r="H430" s="368">
        <v>106250</v>
      </c>
      <c r="I430" s="367">
        <v>-302279.04619369097</v>
      </c>
      <c r="J430" s="384">
        <v>425</v>
      </c>
      <c r="K430" s="363">
        <v>25757.575757575618</v>
      </c>
      <c r="L430" s="367">
        <v>-841.84858337777132</v>
      </c>
      <c r="M430" s="369">
        <v>424.99999999999773</v>
      </c>
      <c r="N430" s="363">
        <v>29310.344827586356</v>
      </c>
      <c r="O430" s="367">
        <v>-1675257.2105732744</v>
      </c>
      <c r="P430" s="384">
        <v>425.00000000000216</v>
      </c>
      <c r="Q430" s="363">
        <v>30357.142857142979</v>
      </c>
      <c r="R430" s="367">
        <v>-832790.73945644835</v>
      </c>
      <c r="S430" s="384">
        <v>425.00000000000171</v>
      </c>
      <c r="T430" s="363">
        <v>14655.172413793178</v>
      </c>
      <c r="U430" s="363">
        <v>-4452.9724988904845</v>
      </c>
      <c r="V430" s="369">
        <v>425.00000000000216</v>
      </c>
      <c r="W430" s="363">
        <v>708333.33333333151</v>
      </c>
      <c r="X430" s="363">
        <v>20884.298055306452</v>
      </c>
      <c r="Y430" s="369">
        <v>424.99999999999886</v>
      </c>
      <c r="Z430" s="367"/>
      <c r="AA430" s="367"/>
      <c r="AB430" s="367"/>
      <c r="AC430" s="367"/>
      <c r="AD430" s="367"/>
      <c r="AE430" s="367"/>
      <c r="AF430" s="367"/>
      <c r="AG430" s="367"/>
      <c r="AH430" s="367"/>
      <c r="AI430" s="367"/>
      <c r="AJ430" s="367"/>
      <c r="AK430" s="367"/>
      <c r="AL430" s="367"/>
      <c r="AM430" s="367"/>
      <c r="AN430" s="367"/>
      <c r="AO430" s="367"/>
      <c r="AP430" s="367"/>
      <c r="AQ430" s="367"/>
      <c r="AR430" s="367"/>
      <c r="AS430" s="367"/>
      <c r="AT430" s="367"/>
    </row>
    <row r="431" spans="2:46" ht="15" customHeight="1">
      <c r="B431" s="26">
        <v>70.999999999999829</v>
      </c>
      <c r="C431" s="367">
        <v>62.350274849331591</v>
      </c>
      <c r="D431" s="363">
        <v>425.99999999999898</v>
      </c>
      <c r="E431" s="365">
        <v>19813.953488372197</v>
      </c>
      <c r="F431" s="367">
        <v>-24890.13837798114</v>
      </c>
      <c r="G431" s="367">
        <v>426.00000000000227</v>
      </c>
      <c r="H431" s="368">
        <v>106500</v>
      </c>
      <c r="I431" s="367">
        <v>-303783.34763498791</v>
      </c>
      <c r="J431" s="384">
        <v>426</v>
      </c>
      <c r="K431" s="363">
        <v>25818.181818181678</v>
      </c>
      <c r="L431" s="367">
        <v>-895.39279693511492</v>
      </c>
      <c r="M431" s="369">
        <v>425.99999999999773</v>
      </c>
      <c r="N431" s="363">
        <v>29379.310344827736</v>
      </c>
      <c r="O431" s="367">
        <v>-1683168.9047669503</v>
      </c>
      <c r="P431" s="384">
        <v>426.00000000000216</v>
      </c>
      <c r="Q431" s="363">
        <v>30428.571428571551</v>
      </c>
      <c r="R431" s="367">
        <v>-836760.09127540828</v>
      </c>
      <c r="S431" s="384">
        <v>426.00000000000171</v>
      </c>
      <c r="T431" s="363">
        <v>14689.655172413868</v>
      </c>
      <c r="U431" s="363">
        <v>-4515.718485475898</v>
      </c>
      <c r="V431" s="369">
        <v>426.00000000000216</v>
      </c>
      <c r="W431" s="363">
        <v>709999.99999999814</v>
      </c>
      <c r="X431" s="363">
        <v>20931.49391333418</v>
      </c>
      <c r="Y431" s="369">
        <v>425.99999999999886</v>
      </c>
      <c r="Z431" s="367"/>
      <c r="AA431" s="367"/>
      <c r="AB431" s="367"/>
      <c r="AC431" s="367"/>
      <c r="AD431" s="367"/>
      <c r="AE431" s="367"/>
      <c r="AF431" s="367"/>
      <c r="AG431" s="367"/>
      <c r="AH431" s="367"/>
      <c r="AI431" s="367"/>
      <c r="AJ431" s="367"/>
      <c r="AK431" s="367"/>
      <c r="AL431" s="367"/>
      <c r="AM431" s="367"/>
      <c r="AN431" s="367"/>
      <c r="AO431" s="367"/>
      <c r="AP431" s="367"/>
      <c r="AQ431" s="367"/>
      <c r="AR431" s="367"/>
      <c r="AS431" s="367"/>
      <c r="AT431" s="367"/>
    </row>
    <row r="432" spans="2:46" ht="15" customHeight="1">
      <c r="B432" s="26">
        <v>71.166666666666501</v>
      </c>
      <c r="C432" s="367">
        <v>62.496312991516653</v>
      </c>
      <c r="D432" s="363">
        <v>426.99999999999898</v>
      </c>
      <c r="E432" s="365">
        <v>19860.465116279174</v>
      </c>
      <c r="F432" s="367">
        <v>-25016.087225231051</v>
      </c>
      <c r="G432" s="367">
        <v>427.00000000000227</v>
      </c>
      <c r="H432" s="368">
        <v>106750</v>
      </c>
      <c r="I432" s="367">
        <v>-305291.37234683282</v>
      </c>
      <c r="J432" s="384">
        <v>427</v>
      </c>
      <c r="K432" s="363">
        <v>25878.787878787738</v>
      </c>
      <c r="L432" s="367">
        <v>-949.17909215143106</v>
      </c>
      <c r="M432" s="369">
        <v>426.99999999999773</v>
      </c>
      <c r="N432" s="363">
        <v>29448.275862069117</v>
      </c>
      <c r="O432" s="367">
        <v>-1691099.2370475836</v>
      </c>
      <c r="P432" s="384">
        <v>427.00000000000222</v>
      </c>
      <c r="Q432" s="363">
        <v>30500.000000000124</v>
      </c>
      <c r="R432" s="367">
        <v>-840738.87898261554</v>
      </c>
      <c r="S432" s="384">
        <v>427.00000000000171</v>
      </c>
      <c r="T432" s="363">
        <v>14724.137931034558</v>
      </c>
      <c r="U432" s="363">
        <v>-4578.7098636304936</v>
      </c>
      <c r="V432" s="369">
        <v>427.00000000000222</v>
      </c>
      <c r="W432" s="363">
        <v>711666.66666666477</v>
      </c>
      <c r="X432" s="363">
        <v>20978.680646165623</v>
      </c>
      <c r="Y432" s="369">
        <v>426.99999999999881</v>
      </c>
      <c r="Z432" s="367"/>
      <c r="AA432" s="367"/>
      <c r="AB432" s="367"/>
      <c r="AC432" s="367"/>
      <c r="AD432" s="367"/>
      <c r="AE432" s="367"/>
      <c r="AF432" s="367"/>
      <c r="AG432" s="367"/>
      <c r="AH432" s="367"/>
      <c r="AI432" s="367"/>
      <c r="AJ432" s="367"/>
      <c r="AK432" s="367"/>
      <c r="AL432" s="367"/>
      <c r="AM432" s="367"/>
      <c r="AN432" s="367"/>
      <c r="AO432" s="367"/>
      <c r="AP432" s="367"/>
      <c r="AQ432" s="367"/>
      <c r="AR432" s="367"/>
      <c r="AS432" s="367"/>
      <c r="AT432" s="367"/>
    </row>
    <row r="433" spans="2:46" ht="15" customHeight="1">
      <c r="B433" s="26">
        <v>71.333333333333172</v>
      </c>
      <c r="C433" s="367">
        <v>62.64234961611227</v>
      </c>
      <c r="D433" s="363">
        <v>427.99999999999903</v>
      </c>
      <c r="E433" s="365">
        <v>19906.976744186151</v>
      </c>
      <c r="F433" s="367">
        <v>-25142.352331461632</v>
      </c>
      <c r="G433" s="367">
        <v>428.00000000000227</v>
      </c>
      <c r="H433" s="368">
        <v>107000</v>
      </c>
      <c r="I433" s="367">
        <v>-306803.12032922567</v>
      </c>
      <c r="J433" s="384">
        <v>428</v>
      </c>
      <c r="K433" s="363">
        <v>25939.393939393798</v>
      </c>
      <c r="L433" s="367">
        <v>-1003.2074690267199</v>
      </c>
      <c r="M433" s="369">
        <v>427.99999999999773</v>
      </c>
      <c r="N433" s="363">
        <v>29517.241379310497</v>
      </c>
      <c r="O433" s="367">
        <v>-1699048.2074151731</v>
      </c>
      <c r="P433" s="384">
        <v>428.00000000000222</v>
      </c>
      <c r="Q433" s="363">
        <v>30571.428571428696</v>
      </c>
      <c r="R433" s="367">
        <v>-844727.10257807036</v>
      </c>
      <c r="S433" s="384">
        <v>428.00000000000171</v>
      </c>
      <c r="T433" s="363">
        <v>14758.620689655248</v>
      </c>
      <c r="U433" s="363">
        <v>-4641.9466333542641</v>
      </c>
      <c r="V433" s="369">
        <v>428.00000000000222</v>
      </c>
      <c r="W433" s="363">
        <v>713333.33333333139</v>
      </c>
      <c r="X433" s="363">
        <v>21025.858253800779</v>
      </c>
      <c r="Y433" s="369">
        <v>427.99999999999881</v>
      </c>
      <c r="Z433" s="367"/>
      <c r="AA433" s="367"/>
      <c r="AB433" s="367"/>
      <c r="AC433" s="367"/>
      <c r="AD433" s="367"/>
      <c r="AE433" s="367"/>
      <c r="AF433" s="367"/>
      <c r="AG433" s="367"/>
      <c r="AH433" s="367"/>
      <c r="AI433" s="367"/>
      <c r="AJ433" s="367"/>
      <c r="AK433" s="367"/>
      <c r="AL433" s="367"/>
      <c r="AM433" s="367"/>
      <c r="AN433" s="367"/>
      <c r="AO433" s="367"/>
      <c r="AP433" s="367"/>
      <c r="AQ433" s="367"/>
      <c r="AR433" s="367"/>
      <c r="AS433" s="367"/>
      <c r="AT433" s="367"/>
    </row>
    <row r="434" spans="2:46" ht="15" customHeight="1">
      <c r="B434" s="26">
        <v>71.499999999999844</v>
      </c>
      <c r="C434" s="367">
        <v>62.788384723118419</v>
      </c>
      <c r="D434" s="363">
        <v>428.99999999999903</v>
      </c>
      <c r="E434" s="365">
        <v>19953.488372093128</v>
      </c>
      <c r="F434" s="367">
        <v>-25268.933696672873</v>
      </c>
      <c r="G434" s="367">
        <v>429.00000000000227</v>
      </c>
      <c r="H434" s="368">
        <v>107250</v>
      </c>
      <c r="I434" s="367">
        <v>-308318.59158216661</v>
      </c>
      <c r="J434" s="384">
        <v>429</v>
      </c>
      <c r="K434" s="363">
        <v>25999.999999999858</v>
      </c>
      <c r="L434" s="367">
        <v>-1057.477927560981</v>
      </c>
      <c r="M434" s="369">
        <v>428.99999999999773</v>
      </c>
      <c r="N434" s="363">
        <v>29586.206896551877</v>
      </c>
      <c r="O434" s="367">
        <v>-1707015.815869719</v>
      </c>
      <c r="P434" s="384">
        <v>429.00000000000222</v>
      </c>
      <c r="Q434" s="363">
        <v>30642.857142857269</v>
      </c>
      <c r="R434" s="367">
        <v>-848724.76206177275</v>
      </c>
      <c r="S434" s="384">
        <v>429.00000000000176</v>
      </c>
      <c r="T434" s="363">
        <v>14793.103448275939</v>
      </c>
      <c r="U434" s="363">
        <v>-4705.4287946472141</v>
      </c>
      <c r="V434" s="369">
        <v>429.00000000000222</v>
      </c>
      <c r="W434" s="363">
        <v>714999.99999999802</v>
      </c>
      <c r="X434" s="363">
        <v>21073.026736239659</v>
      </c>
      <c r="Y434" s="369">
        <v>428.99999999999875</v>
      </c>
      <c r="Z434" s="367"/>
      <c r="AA434" s="367"/>
      <c r="AB434" s="367"/>
      <c r="AC434" s="367"/>
      <c r="AD434" s="367"/>
      <c r="AE434" s="367"/>
      <c r="AF434" s="367"/>
      <c r="AG434" s="367"/>
      <c r="AH434" s="367"/>
      <c r="AI434" s="367"/>
      <c r="AJ434" s="367"/>
      <c r="AK434" s="367"/>
      <c r="AL434" s="367"/>
      <c r="AM434" s="367"/>
      <c r="AN434" s="367"/>
      <c r="AO434" s="367"/>
      <c r="AP434" s="367"/>
      <c r="AQ434" s="367"/>
      <c r="AR434" s="367"/>
      <c r="AS434" s="367"/>
      <c r="AT434" s="367"/>
    </row>
    <row r="435" spans="2:46" ht="15" customHeight="1">
      <c r="B435" s="26">
        <v>71.666666666666515</v>
      </c>
      <c r="C435" s="367">
        <v>62.934418312535129</v>
      </c>
      <c r="D435" s="363">
        <v>429.99999999999909</v>
      </c>
      <c r="E435" s="365">
        <v>20000.000000000106</v>
      </c>
      <c r="F435" s="367">
        <v>-25395.831320864789</v>
      </c>
      <c r="G435" s="367">
        <v>430.00000000000227</v>
      </c>
      <c r="H435" s="368">
        <v>107500</v>
      </c>
      <c r="I435" s="367">
        <v>-309837.78610565548</v>
      </c>
      <c r="J435" s="384">
        <v>430</v>
      </c>
      <c r="K435" s="363">
        <v>26060.606060605918</v>
      </c>
      <c r="L435" s="367">
        <v>-1111.9904677542117</v>
      </c>
      <c r="M435" s="369">
        <v>429.99999999999767</v>
      </c>
      <c r="N435" s="363">
        <v>29655.172413793258</v>
      </c>
      <c r="O435" s="367">
        <v>-1715002.0624112217</v>
      </c>
      <c r="P435" s="384">
        <v>430.00000000000227</v>
      </c>
      <c r="Q435" s="363">
        <v>30714.285714285841</v>
      </c>
      <c r="R435" s="367">
        <v>-852731.85743372247</v>
      </c>
      <c r="S435" s="384">
        <v>430.00000000000176</v>
      </c>
      <c r="T435" s="363">
        <v>14827.586206896629</v>
      </c>
      <c r="U435" s="363">
        <v>-4769.1563475093462</v>
      </c>
      <c r="V435" s="369">
        <v>430.00000000000227</v>
      </c>
      <c r="W435" s="363">
        <v>716666.66666666465</v>
      </c>
      <c r="X435" s="363">
        <v>21120.186093482254</v>
      </c>
      <c r="Y435" s="369">
        <v>429.99999999999875</v>
      </c>
      <c r="Z435" s="367"/>
      <c r="AA435" s="367"/>
      <c r="AB435" s="367"/>
      <c r="AC435" s="367"/>
      <c r="AD435" s="367"/>
      <c r="AE435" s="367"/>
      <c r="AF435" s="367"/>
      <c r="AG435" s="367"/>
      <c r="AH435" s="367"/>
      <c r="AI435" s="367"/>
      <c r="AJ435" s="367"/>
      <c r="AK435" s="367"/>
      <c r="AL435" s="367"/>
      <c r="AM435" s="367"/>
      <c r="AN435" s="367"/>
      <c r="AO435" s="367"/>
      <c r="AP435" s="367"/>
      <c r="AQ435" s="367"/>
      <c r="AR435" s="367"/>
      <c r="AS435" s="367"/>
      <c r="AT435" s="367"/>
    </row>
    <row r="436" spans="2:46" ht="15" customHeight="1">
      <c r="B436" s="26">
        <v>71.833333333333186</v>
      </c>
      <c r="C436" s="367">
        <v>63.080450384362365</v>
      </c>
      <c r="D436" s="363">
        <v>430.99999999999909</v>
      </c>
      <c r="E436" s="365">
        <v>20046.511627907083</v>
      </c>
      <c r="F436" s="367">
        <v>-25523.045204037357</v>
      </c>
      <c r="G436" s="367">
        <v>431.00000000000227</v>
      </c>
      <c r="H436" s="368">
        <v>107750</v>
      </c>
      <c r="I436" s="367">
        <v>-311360.70389969239</v>
      </c>
      <c r="J436" s="384">
        <v>431</v>
      </c>
      <c r="K436" s="363">
        <v>26121.212121211978</v>
      </c>
      <c r="L436" s="367">
        <v>-1166.7450896064183</v>
      </c>
      <c r="M436" s="369">
        <v>430.99999999999767</v>
      </c>
      <c r="N436" s="363">
        <v>29724.137931034638</v>
      </c>
      <c r="O436" s="367">
        <v>-1723006.9470396803</v>
      </c>
      <c r="P436" s="384">
        <v>431.00000000000227</v>
      </c>
      <c r="Q436" s="363">
        <v>30785.714285714414</v>
      </c>
      <c r="R436" s="367">
        <v>-856748.38869391964</v>
      </c>
      <c r="S436" s="384">
        <v>431.00000000000176</v>
      </c>
      <c r="T436" s="363">
        <v>14862.068965517319</v>
      </c>
      <c r="U436" s="363">
        <v>-4833.1292919406524</v>
      </c>
      <c r="V436" s="369">
        <v>431.00000000000227</v>
      </c>
      <c r="W436" s="363">
        <v>718333.33333333128</v>
      </c>
      <c r="X436" s="363">
        <v>21167.336325528559</v>
      </c>
      <c r="Y436" s="369">
        <v>430.99999999999875</v>
      </c>
      <c r="Z436" s="367"/>
      <c r="AA436" s="367"/>
      <c r="AB436" s="367"/>
      <c r="AC436" s="367"/>
      <c r="AD436" s="367"/>
      <c r="AE436" s="367"/>
      <c r="AF436" s="367"/>
      <c r="AG436" s="367"/>
      <c r="AH436" s="367"/>
      <c r="AI436" s="367"/>
      <c r="AJ436" s="367"/>
      <c r="AK436" s="367"/>
      <c r="AL436" s="367"/>
      <c r="AM436" s="367"/>
      <c r="AN436" s="367"/>
      <c r="AO436" s="367"/>
      <c r="AP436" s="367"/>
      <c r="AQ436" s="367"/>
      <c r="AR436" s="367"/>
      <c r="AS436" s="367"/>
      <c r="AT436" s="367"/>
    </row>
    <row r="437" spans="2:46" ht="15" customHeight="1">
      <c r="B437" s="26">
        <v>71.999999999999858</v>
      </c>
      <c r="C437" s="367">
        <v>63.226480938600162</v>
      </c>
      <c r="D437" s="363">
        <v>431.99999999999915</v>
      </c>
      <c r="E437" s="365">
        <v>20093.02325581406</v>
      </c>
      <c r="F437" s="367">
        <v>-25650.575346190602</v>
      </c>
      <c r="G437" s="367">
        <v>432.00000000000233</v>
      </c>
      <c r="H437" s="368">
        <v>108000</v>
      </c>
      <c r="I437" s="367">
        <v>-312887.34496427729</v>
      </c>
      <c r="J437" s="384">
        <v>432</v>
      </c>
      <c r="K437" s="363">
        <v>26181.818181818038</v>
      </c>
      <c r="L437" s="367">
        <v>-1221.7417931175976</v>
      </c>
      <c r="M437" s="369">
        <v>431.99999999999767</v>
      </c>
      <c r="N437" s="363">
        <v>29793.103448276019</v>
      </c>
      <c r="O437" s="367">
        <v>-1731030.4697550959</v>
      </c>
      <c r="P437" s="384">
        <v>432.00000000000227</v>
      </c>
      <c r="Q437" s="363">
        <v>30857.142857142986</v>
      </c>
      <c r="R437" s="367">
        <v>-860774.35584236437</v>
      </c>
      <c r="S437" s="384">
        <v>432.00000000000176</v>
      </c>
      <c r="T437" s="363">
        <v>14896.551724138009</v>
      </c>
      <c r="U437" s="363">
        <v>-4897.3476279411379</v>
      </c>
      <c r="V437" s="369">
        <v>432.00000000000227</v>
      </c>
      <c r="W437" s="363">
        <v>719999.9999999979</v>
      </c>
      <c r="X437" s="363">
        <v>21214.47743237859</v>
      </c>
      <c r="Y437" s="369">
        <v>431.99999999999869</v>
      </c>
      <c r="Z437" s="367"/>
      <c r="AA437" s="367"/>
      <c r="AB437" s="367"/>
      <c r="AC437" s="367"/>
      <c r="AD437" s="367"/>
      <c r="AE437" s="367"/>
      <c r="AF437" s="367"/>
      <c r="AG437" s="367"/>
      <c r="AH437" s="367"/>
      <c r="AI437" s="367"/>
      <c r="AJ437" s="367"/>
      <c r="AK437" s="367"/>
      <c r="AL437" s="367"/>
      <c r="AM437" s="367"/>
      <c r="AN437" s="367"/>
      <c r="AO437" s="367"/>
      <c r="AP437" s="367"/>
      <c r="AQ437" s="367"/>
      <c r="AR437" s="367"/>
      <c r="AS437" s="367"/>
      <c r="AT437" s="367"/>
    </row>
    <row r="438" spans="2:46" ht="15" customHeight="1">
      <c r="B438" s="26">
        <v>72.166666666666529</v>
      </c>
      <c r="C438" s="367">
        <v>63.372509975248498</v>
      </c>
      <c r="D438" s="363">
        <v>432.99999999999915</v>
      </c>
      <c r="E438" s="365">
        <v>20139.534883721037</v>
      </c>
      <c r="F438" s="367">
        <v>-25778.421747324512</v>
      </c>
      <c r="G438" s="367">
        <v>433.00000000000233</v>
      </c>
      <c r="H438" s="368">
        <v>108250</v>
      </c>
      <c r="I438" s="367">
        <v>-314417.70929941017</v>
      </c>
      <c r="J438" s="384">
        <v>433</v>
      </c>
      <c r="K438" s="363">
        <v>26242.424242424098</v>
      </c>
      <c r="L438" s="367">
        <v>-1276.980578287749</v>
      </c>
      <c r="M438" s="369">
        <v>432.99999999999767</v>
      </c>
      <c r="N438" s="363">
        <v>29862.068965517399</v>
      </c>
      <c r="O438" s="367">
        <v>-1739072.6305574677</v>
      </c>
      <c r="P438" s="384">
        <v>433.00000000000227</v>
      </c>
      <c r="Q438" s="363">
        <v>30928.571428571558</v>
      </c>
      <c r="R438" s="367">
        <v>-864809.75887905655</v>
      </c>
      <c r="S438" s="384">
        <v>433.00000000000182</v>
      </c>
      <c r="T438" s="363">
        <v>14931.0344827587</v>
      </c>
      <c r="U438" s="363">
        <v>-4961.811355510803</v>
      </c>
      <c r="V438" s="369">
        <v>433.00000000000227</v>
      </c>
      <c r="W438" s="363">
        <v>721666.66666666453</v>
      </c>
      <c r="X438" s="363">
        <v>21261.609414032333</v>
      </c>
      <c r="Y438" s="369">
        <v>432.99999999999869</v>
      </c>
      <c r="Z438" s="367"/>
      <c r="AA438" s="367"/>
      <c r="AB438" s="367"/>
      <c r="AC438" s="367"/>
      <c r="AD438" s="367"/>
      <c r="AE438" s="367"/>
      <c r="AF438" s="367"/>
      <c r="AG438" s="367"/>
      <c r="AH438" s="367"/>
      <c r="AI438" s="367"/>
      <c r="AJ438" s="367"/>
      <c r="AK438" s="367"/>
      <c r="AL438" s="367"/>
      <c r="AM438" s="367"/>
      <c r="AN438" s="367"/>
      <c r="AO438" s="367"/>
      <c r="AP438" s="367"/>
      <c r="AQ438" s="367"/>
      <c r="AR438" s="367"/>
      <c r="AS438" s="367"/>
      <c r="AT438" s="367"/>
    </row>
    <row r="439" spans="2:46" ht="15" customHeight="1">
      <c r="B439" s="26">
        <v>72.333333333333201</v>
      </c>
      <c r="C439" s="367">
        <v>63.518537494307381</v>
      </c>
      <c r="D439" s="363">
        <v>433.9999999999992</v>
      </c>
      <c r="E439" s="365">
        <v>20186.046511628014</v>
      </c>
      <c r="F439" s="367">
        <v>-25906.584407439081</v>
      </c>
      <c r="G439" s="367">
        <v>434.00000000000233</v>
      </c>
      <c r="H439" s="368">
        <v>108500</v>
      </c>
      <c r="I439" s="367">
        <v>-315951.79690509103</v>
      </c>
      <c r="J439" s="384">
        <v>434</v>
      </c>
      <c r="K439" s="363">
        <v>26303.030303030158</v>
      </c>
      <c r="L439" s="367">
        <v>-1332.4614451168732</v>
      </c>
      <c r="M439" s="369">
        <v>433.99999999999767</v>
      </c>
      <c r="N439" s="363">
        <v>29931.03448275878</v>
      </c>
      <c r="O439" s="367">
        <v>-1747133.4294467967</v>
      </c>
      <c r="P439" s="384">
        <v>434.00000000000233</v>
      </c>
      <c r="Q439" s="363">
        <v>31000.000000000131</v>
      </c>
      <c r="R439" s="367">
        <v>-868854.59780399606</v>
      </c>
      <c r="S439" s="384">
        <v>434.00000000000182</v>
      </c>
      <c r="T439" s="363">
        <v>14965.51724137939</v>
      </c>
      <c r="U439" s="363">
        <v>-5026.5204746496502</v>
      </c>
      <c r="V439" s="369">
        <v>434.00000000000233</v>
      </c>
      <c r="W439" s="363">
        <v>723333.33333333116</v>
      </c>
      <c r="X439" s="363">
        <v>21308.732270489796</v>
      </c>
      <c r="Y439" s="369">
        <v>433.99999999999869</v>
      </c>
      <c r="Z439" s="367"/>
      <c r="AA439" s="367"/>
      <c r="AB439" s="367"/>
      <c r="AC439" s="367"/>
      <c r="AD439" s="367"/>
      <c r="AE439" s="367"/>
      <c r="AF439" s="367"/>
      <c r="AG439" s="367"/>
      <c r="AH439" s="367"/>
      <c r="AI439" s="367"/>
      <c r="AJ439" s="367"/>
      <c r="AK439" s="367"/>
      <c r="AL439" s="367"/>
      <c r="AM439" s="367"/>
      <c r="AN439" s="367"/>
      <c r="AO439" s="367"/>
      <c r="AP439" s="367"/>
      <c r="AQ439" s="367"/>
      <c r="AR439" s="367"/>
      <c r="AS439" s="367"/>
      <c r="AT439" s="367"/>
    </row>
    <row r="440" spans="2:46" ht="15" customHeight="1">
      <c r="B440" s="26">
        <v>72.499999999999872</v>
      </c>
      <c r="C440" s="367">
        <v>63.664563495776804</v>
      </c>
      <c r="D440" s="363">
        <v>434.9999999999992</v>
      </c>
      <c r="E440" s="365">
        <v>20232.558139534991</v>
      </c>
      <c r="F440" s="367">
        <v>-26035.063326534317</v>
      </c>
      <c r="G440" s="367">
        <v>435.00000000000233</v>
      </c>
      <c r="H440" s="368">
        <v>108750</v>
      </c>
      <c r="I440" s="367">
        <v>-317489.60778131994</v>
      </c>
      <c r="J440" s="384">
        <v>435</v>
      </c>
      <c r="K440" s="363">
        <v>26363.636363636218</v>
      </c>
      <c r="L440" s="367">
        <v>-1388.184393604967</v>
      </c>
      <c r="M440" s="369">
        <v>434.99999999999761</v>
      </c>
      <c r="N440" s="363">
        <v>30000.00000000016</v>
      </c>
      <c r="O440" s="367">
        <v>-1755212.8664230814</v>
      </c>
      <c r="P440" s="384">
        <v>435.00000000000233</v>
      </c>
      <c r="Q440" s="363">
        <v>31071.428571428703</v>
      </c>
      <c r="R440" s="367">
        <v>-872908.87261718314</v>
      </c>
      <c r="S440" s="384">
        <v>435.00000000000182</v>
      </c>
      <c r="T440" s="363">
        <v>15000.00000000008</v>
      </c>
      <c r="U440" s="363">
        <v>-5091.4749853576723</v>
      </c>
      <c r="V440" s="369">
        <v>435.00000000000233</v>
      </c>
      <c r="W440" s="363">
        <v>724999.99999999779</v>
      </c>
      <c r="X440" s="363">
        <v>21355.846001750975</v>
      </c>
      <c r="Y440" s="369">
        <v>434.99999999999869</v>
      </c>
      <c r="Z440" s="367"/>
      <c r="AA440" s="367"/>
      <c r="AB440" s="367"/>
      <c r="AC440" s="367"/>
      <c r="AD440" s="367"/>
      <c r="AE440" s="367"/>
      <c r="AF440" s="367"/>
      <c r="AG440" s="367"/>
      <c r="AH440" s="367"/>
      <c r="AI440" s="367"/>
      <c r="AJ440" s="367"/>
      <c r="AK440" s="367"/>
      <c r="AL440" s="367"/>
      <c r="AM440" s="367"/>
      <c r="AN440" s="367"/>
      <c r="AO440" s="367"/>
      <c r="AP440" s="367"/>
      <c r="AQ440" s="367"/>
      <c r="AR440" s="367"/>
      <c r="AS440" s="367"/>
      <c r="AT440" s="367"/>
    </row>
    <row r="441" spans="2:46" ht="15" customHeight="1">
      <c r="B441" s="26">
        <v>72.666666666666544</v>
      </c>
      <c r="C441" s="367">
        <v>63.810587979656795</v>
      </c>
      <c r="D441" s="363">
        <v>435.99999999999926</v>
      </c>
      <c r="E441" s="365">
        <v>20279.069767441968</v>
      </c>
      <c r="F441" s="367">
        <v>-26163.858504610216</v>
      </c>
      <c r="G441" s="367">
        <v>436.00000000000233</v>
      </c>
      <c r="H441" s="368">
        <v>109000</v>
      </c>
      <c r="I441" s="367">
        <v>-319031.14192809677</v>
      </c>
      <c r="J441" s="384">
        <v>436</v>
      </c>
      <c r="K441" s="363">
        <v>26424.242424242279</v>
      </c>
      <c r="L441" s="367">
        <v>-1444.1494237520362</v>
      </c>
      <c r="M441" s="369">
        <v>435.99999999999761</v>
      </c>
      <c r="N441" s="363">
        <v>30068.965517241541</v>
      </c>
      <c r="O441" s="367">
        <v>-1763310.941486323</v>
      </c>
      <c r="P441" s="384">
        <v>436.00000000000233</v>
      </c>
      <c r="Q441" s="363">
        <v>31142.857142857276</v>
      </c>
      <c r="R441" s="367">
        <v>-876972.58331861766</v>
      </c>
      <c r="S441" s="384">
        <v>436.00000000000182</v>
      </c>
      <c r="T441" s="363">
        <v>15034.48275862077</v>
      </c>
      <c r="U441" s="363">
        <v>-5156.6748876348729</v>
      </c>
      <c r="V441" s="369">
        <v>436.00000000000233</v>
      </c>
      <c r="W441" s="363">
        <v>726666.66666666442</v>
      </c>
      <c r="X441" s="363">
        <v>21402.95060781587</v>
      </c>
      <c r="Y441" s="369">
        <v>435.99999999999864</v>
      </c>
      <c r="Z441" s="367"/>
      <c r="AA441" s="367"/>
      <c r="AB441" s="367"/>
      <c r="AC441" s="367"/>
      <c r="AD441" s="367"/>
      <c r="AE441" s="367"/>
      <c r="AF441" s="367"/>
      <c r="AG441" s="367"/>
      <c r="AH441" s="367"/>
      <c r="AI441" s="367"/>
      <c r="AJ441" s="367"/>
      <c r="AK441" s="367"/>
      <c r="AL441" s="367"/>
      <c r="AM441" s="367"/>
      <c r="AN441" s="367"/>
      <c r="AO441" s="367"/>
      <c r="AP441" s="367"/>
      <c r="AQ441" s="367"/>
      <c r="AR441" s="367"/>
      <c r="AS441" s="367"/>
      <c r="AT441" s="367"/>
    </row>
    <row r="442" spans="2:46" ht="15" customHeight="1">
      <c r="B442" s="26">
        <v>72.833333333333215</v>
      </c>
      <c r="C442" s="367">
        <v>63.956610945947311</v>
      </c>
      <c r="D442" s="363">
        <v>436.99999999999926</v>
      </c>
      <c r="E442" s="365">
        <v>20325.581395348945</v>
      </c>
      <c r="F442" s="367">
        <v>-26292.969941666786</v>
      </c>
      <c r="G442" s="367">
        <v>437.00000000000233</v>
      </c>
      <c r="H442" s="368">
        <v>109250</v>
      </c>
      <c r="I442" s="367">
        <v>-320576.3993454217</v>
      </c>
      <c r="J442" s="384">
        <v>437</v>
      </c>
      <c r="K442" s="363">
        <v>26484.848484848339</v>
      </c>
      <c r="L442" s="367">
        <v>-1500.3565355580783</v>
      </c>
      <c r="M442" s="369">
        <v>436.99999999999761</v>
      </c>
      <c r="N442" s="363">
        <v>30137.931034482921</v>
      </c>
      <c r="O442" s="367">
        <v>-1771427.6546365209</v>
      </c>
      <c r="P442" s="384">
        <v>437.00000000000233</v>
      </c>
      <c r="Q442" s="363">
        <v>31214.285714285848</v>
      </c>
      <c r="R442" s="367">
        <v>-881045.72990829975</v>
      </c>
      <c r="S442" s="384">
        <v>437.00000000000188</v>
      </c>
      <c r="T442" s="363">
        <v>15068.96551724146</v>
      </c>
      <c r="U442" s="363">
        <v>-5222.1201814812521</v>
      </c>
      <c r="V442" s="369">
        <v>437.00000000000233</v>
      </c>
      <c r="W442" s="363">
        <v>728333.33333333104</v>
      </c>
      <c r="X442" s="363">
        <v>21450.046088684481</v>
      </c>
      <c r="Y442" s="369">
        <v>436.99999999999864</v>
      </c>
      <c r="Z442" s="367"/>
      <c r="AA442" s="367"/>
      <c r="AB442" s="367"/>
      <c r="AC442" s="367"/>
      <c r="AD442" s="367"/>
      <c r="AE442" s="367"/>
      <c r="AF442" s="367"/>
      <c r="AG442" s="367"/>
      <c r="AH442" s="367"/>
      <c r="AI442" s="367"/>
      <c r="AJ442" s="367"/>
      <c r="AK442" s="367"/>
      <c r="AL442" s="367"/>
      <c r="AM442" s="367"/>
      <c r="AN442" s="367"/>
      <c r="AO442" s="367"/>
      <c r="AP442" s="367"/>
      <c r="AQ442" s="367"/>
      <c r="AR442" s="367"/>
      <c r="AS442" s="367"/>
      <c r="AT442" s="367"/>
    </row>
    <row r="443" spans="2:46" ht="15" customHeight="1">
      <c r="B443" s="26">
        <v>72.999999999999886</v>
      </c>
      <c r="C443" s="367">
        <v>64.102632394648381</v>
      </c>
      <c r="D443" s="363">
        <v>437.99999999999932</v>
      </c>
      <c r="E443" s="365">
        <v>20372.093023255922</v>
      </c>
      <c r="F443" s="367">
        <v>-26422.397637704016</v>
      </c>
      <c r="G443" s="367">
        <v>438.00000000000233</v>
      </c>
      <c r="H443" s="368">
        <v>109500</v>
      </c>
      <c r="I443" s="367">
        <v>-322125.38003329455</v>
      </c>
      <c r="J443" s="384">
        <v>438</v>
      </c>
      <c r="K443" s="363">
        <v>26545.454545454399</v>
      </c>
      <c r="L443" s="367">
        <v>-1556.8057290230929</v>
      </c>
      <c r="M443" s="369">
        <v>437.99999999999761</v>
      </c>
      <c r="N443" s="363">
        <v>30206.896551724301</v>
      </c>
      <c r="O443" s="367">
        <v>-1779563.0058736759</v>
      </c>
      <c r="P443" s="384">
        <v>438.00000000000239</v>
      </c>
      <c r="Q443" s="363">
        <v>31285.714285714421</v>
      </c>
      <c r="R443" s="367">
        <v>-885128.31238622905</v>
      </c>
      <c r="S443" s="384">
        <v>438.00000000000188</v>
      </c>
      <c r="T443" s="363">
        <v>15103.448275862151</v>
      </c>
      <c r="U443" s="363">
        <v>-5287.8108668968152</v>
      </c>
      <c r="V443" s="369">
        <v>438.00000000000239</v>
      </c>
      <c r="W443" s="363">
        <v>729999.99999999767</v>
      </c>
      <c r="X443" s="363">
        <v>21497.132444356808</v>
      </c>
      <c r="Y443" s="369">
        <v>437.99999999999858</v>
      </c>
      <c r="Z443" s="367"/>
      <c r="AA443" s="367"/>
      <c r="AB443" s="367"/>
      <c r="AC443" s="367"/>
      <c r="AD443" s="367"/>
      <c r="AE443" s="367"/>
      <c r="AF443" s="367"/>
      <c r="AG443" s="367"/>
      <c r="AH443" s="367"/>
      <c r="AI443" s="367"/>
      <c r="AJ443" s="367"/>
      <c r="AK443" s="367"/>
      <c r="AL443" s="367"/>
      <c r="AM443" s="367"/>
      <c r="AN443" s="367"/>
      <c r="AO443" s="367"/>
      <c r="AP443" s="367"/>
      <c r="AQ443" s="367"/>
      <c r="AR443" s="367"/>
      <c r="AS443" s="367"/>
      <c r="AT443" s="367"/>
    </row>
    <row r="444" spans="2:46" ht="15" customHeight="1">
      <c r="B444" s="26">
        <v>73.166666666666558</v>
      </c>
      <c r="C444" s="367">
        <v>64.248652325759977</v>
      </c>
      <c r="D444" s="363">
        <v>438.99999999999932</v>
      </c>
      <c r="E444" s="365">
        <v>20418.604651162899</v>
      </c>
      <c r="F444" s="367">
        <v>-26552.14159272191</v>
      </c>
      <c r="G444" s="367">
        <v>439.00000000000233</v>
      </c>
      <c r="H444" s="368">
        <v>109750</v>
      </c>
      <c r="I444" s="367">
        <v>-323678.08399171545</v>
      </c>
      <c r="J444" s="384">
        <v>439</v>
      </c>
      <c r="K444" s="363">
        <v>26606.060606060459</v>
      </c>
      <c r="L444" s="367">
        <v>-1613.4970041470801</v>
      </c>
      <c r="M444" s="369">
        <v>438.99999999999761</v>
      </c>
      <c r="N444" s="363">
        <v>30275.862068965682</v>
      </c>
      <c r="O444" s="367">
        <v>-1787716.9951977869</v>
      </c>
      <c r="P444" s="384">
        <v>439.00000000000239</v>
      </c>
      <c r="Q444" s="363">
        <v>31357.142857142993</v>
      </c>
      <c r="R444" s="367">
        <v>-889220.33075240592</v>
      </c>
      <c r="S444" s="384">
        <v>439.00000000000188</v>
      </c>
      <c r="T444" s="363">
        <v>15137.931034482841</v>
      </c>
      <c r="U444" s="363">
        <v>-5353.7469438815524</v>
      </c>
      <c r="V444" s="369">
        <v>439.00000000000239</v>
      </c>
      <c r="W444" s="363">
        <v>731666.6666666643</v>
      </c>
      <c r="X444" s="363">
        <v>21544.209674832855</v>
      </c>
      <c r="Y444" s="369">
        <v>438.99999999999858</v>
      </c>
      <c r="Z444" s="367"/>
      <c r="AA444" s="367"/>
      <c r="AB444" s="367"/>
      <c r="AC444" s="367"/>
      <c r="AD444" s="367"/>
      <c r="AE444" s="367"/>
      <c r="AF444" s="367"/>
      <c r="AG444" s="367"/>
      <c r="AH444" s="367"/>
      <c r="AI444" s="367"/>
      <c r="AJ444" s="367"/>
      <c r="AK444" s="367"/>
      <c r="AL444" s="367"/>
      <c r="AM444" s="367"/>
      <c r="AN444" s="367"/>
      <c r="AO444" s="367"/>
      <c r="AP444" s="367"/>
      <c r="AQ444" s="367"/>
      <c r="AR444" s="367"/>
      <c r="AS444" s="367"/>
      <c r="AT444" s="367"/>
    </row>
    <row r="445" spans="2:46" ht="15" customHeight="1">
      <c r="B445" s="26">
        <v>73.333333333333229</v>
      </c>
      <c r="C445" s="367">
        <v>64.394670739282148</v>
      </c>
      <c r="D445" s="363">
        <v>439.99999999999937</v>
      </c>
      <c r="E445" s="365">
        <v>20465.116279069876</v>
      </c>
      <c r="F445" s="367">
        <v>-26682.201806720477</v>
      </c>
      <c r="G445" s="367">
        <v>440.00000000000233</v>
      </c>
      <c r="H445" s="368">
        <v>110000</v>
      </c>
      <c r="I445" s="367">
        <v>-325234.51122068433</v>
      </c>
      <c r="J445" s="384">
        <v>440</v>
      </c>
      <c r="K445" s="363">
        <v>26666.666666666519</v>
      </c>
      <c r="L445" s="367">
        <v>-1670.4303609300396</v>
      </c>
      <c r="M445" s="369">
        <v>439.99999999999761</v>
      </c>
      <c r="N445" s="363">
        <v>30344.827586207062</v>
      </c>
      <c r="O445" s="367">
        <v>-1795889.6226088544</v>
      </c>
      <c r="P445" s="384">
        <v>440.00000000000239</v>
      </c>
      <c r="Q445" s="363">
        <v>31428.571428571566</v>
      </c>
      <c r="R445" s="367">
        <v>-893321.78500683035</v>
      </c>
      <c r="S445" s="384">
        <v>440.00000000000188</v>
      </c>
      <c r="T445" s="363">
        <v>15172.413793103531</v>
      </c>
      <c r="U445" s="363">
        <v>-5419.9284124354681</v>
      </c>
      <c r="V445" s="369">
        <v>440.00000000000239</v>
      </c>
      <c r="W445" s="363">
        <v>733333.33333333093</v>
      </c>
      <c r="X445" s="363">
        <v>21591.277780112621</v>
      </c>
      <c r="Y445" s="369">
        <v>439.99999999999858</v>
      </c>
      <c r="Z445" s="367"/>
      <c r="AA445" s="367"/>
      <c r="AB445" s="367"/>
      <c r="AC445" s="367"/>
      <c r="AD445" s="367"/>
      <c r="AE445" s="367"/>
      <c r="AF445" s="367"/>
      <c r="AG445" s="367"/>
      <c r="AH445" s="367"/>
      <c r="AI445" s="367"/>
      <c r="AJ445" s="367"/>
      <c r="AK445" s="367"/>
      <c r="AL445" s="367"/>
      <c r="AM445" s="367"/>
      <c r="AN445" s="367"/>
      <c r="AO445" s="367"/>
      <c r="AP445" s="367"/>
      <c r="AQ445" s="367"/>
      <c r="AR445" s="367"/>
      <c r="AS445" s="367"/>
      <c r="AT445" s="367"/>
    </row>
    <row r="446" spans="2:46" ht="15" customHeight="1">
      <c r="B446" s="26">
        <v>73.499999999999901</v>
      </c>
      <c r="C446" s="367">
        <v>64.540687635214837</v>
      </c>
      <c r="D446" s="363">
        <v>440.99999999999937</v>
      </c>
      <c r="E446" s="365">
        <v>20511.627906976853</v>
      </c>
      <c r="F446" s="367">
        <v>-26812.578279699708</v>
      </c>
      <c r="G446" s="367">
        <v>441.00000000000239</v>
      </c>
      <c r="H446" s="368">
        <v>110250</v>
      </c>
      <c r="I446" s="367">
        <v>-326794.66172020114</v>
      </c>
      <c r="J446" s="384">
        <v>441</v>
      </c>
      <c r="K446" s="363">
        <v>26727.272727272579</v>
      </c>
      <c r="L446" s="367">
        <v>-1727.6057993719687</v>
      </c>
      <c r="M446" s="369">
        <v>440.99999999999756</v>
      </c>
      <c r="N446" s="363">
        <v>30413.793103448443</v>
      </c>
      <c r="O446" s="367">
        <v>-1804080.8881068791</v>
      </c>
      <c r="P446" s="384">
        <v>441.00000000000244</v>
      </c>
      <c r="Q446" s="363">
        <v>31500.000000000138</v>
      </c>
      <c r="R446" s="367">
        <v>-897432.67514950235</v>
      </c>
      <c r="S446" s="384">
        <v>441.00000000000193</v>
      </c>
      <c r="T446" s="363">
        <v>15206.896551724221</v>
      </c>
      <c r="U446" s="363">
        <v>-5486.3552725585678</v>
      </c>
      <c r="V446" s="369">
        <v>441.00000000000244</v>
      </c>
      <c r="W446" s="363">
        <v>734999.99999999756</v>
      </c>
      <c r="X446" s="363">
        <v>21638.3367601961</v>
      </c>
      <c r="Y446" s="369">
        <v>440.99999999999852</v>
      </c>
      <c r="Z446" s="367"/>
      <c r="AA446" s="367"/>
      <c r="AB446" s="367"/>
      <c r="AC446" s="367"/>
      <c r="AD446" s="367"/>
      <c r="AE446" s="367"/>
      <c r="AF446" s="367"/>
      <c r="AG446" s="367"/>
      <c r="AH446" s="367"/>
      <c r="AI446" s="367"/>
      <c r="AJ446" s="367"/>
      <c r="AK446" s="367"/>
      <c r="AL446" s="367"/>
      <c r="AM446" s="367"/>
      <c r="AN446" s="367"/>
      <c r="AO446" s="367"/>
      <c r="AP446" s="367"/>
      <c r="AQ446" s="367"/>
      <c r="AR446" s="367"/>
      <c r="AS446" s="367"/>
      <c r="AT446" s="367"/>
    </row>
    <row r="447" spans="2:46" ht="15" customHeight="1">
      <c r="B447" s="26">
        <v>73.666666666666572</v>
      </c>
      <c r="C447" s="367">
        <v>64.686703013558088</v>
      </c>
      <c r="D447" s="363">
        <v>441.99999999999943</v>
      </c>
      <c r="E447" s="365">
        <v>20558.13953488383</v>
      </c>
      <c r="F447" s="367">
        <v>-26943.271011659603</v>
      </c>
      <c r="G447" s="367">
        <v>442.00000000000239</v>
      </c>
      <c r="H447" s="368">
        <v>110500</v>
      </c>
      <c r="I447" s="367">
        <v>-328358.53549026605</v>
      </c>
      <c r="J447" s="384">
        <v>442</v>
      </c>
      <c r="K447" s="363">
        <v>26787.878787878639</v>
      </c>
      <c r="L447" s="367">
        <v>-1785.0233194728737</v>
      </c>
      <c r="M447" s="369">
        <v>441.99999999999756</v>
      </c>
      <c r="N447" s="363">
        <v>30482.758620689823</v>
      </c>
      <c r="O447" s="367">
        <v>-1812290.7916918597</v>
      </c>
      <c r="P447" s="384">
        <v>442.00000000000244</v>
      </c>
      <c r="Q447" s="363">
        <v>31571.428571428711</v>
      </c>
      <c r="R447" s="367">
        <v>-901553.00118042156</v>
      </c>
      <c r="S447" s="384">
        <v>442.00000000000193</v>
      </c>
      <c r="T447" s="363">
        <v>15241.379310344912</v>
      </c>
      <c r="U447" s="363">
        <v>-5553.0275242508415</v>
      </c>
      <c r="V447" s="369">
        <v>442.00000000000244</v>
      </c>
      <c r="W447" s="363">
        <v>736666.66666666418</v>
      </c>
      <c r="X447" s="363">
        <v>21685.386615083298</v>
      </c>
      <c r="Y447" s="369">
        <v>441.99999999999852</v>
      </c>
      <c r="Z447" s="367"/>
      <c r="AA447" s="367"/>
      <c r="AB447" s="367"/>
      <c r="AC447" s="367"/>
      <c r="AD447" s="367"/>
      <c r="AE447" s="367"/>
      <c r="AF447" s="367"/>
      <c r="AG447" s="367"/>
      <c r="AH447" s="367"/>
      <c r="AI447" s="367"/>
      <c r="AJ447" s="367"/>
      <c r="AK447" s="367"/>
      <c r="AL447" s="367"/>
      <c r="AM447" s="367"/>
      <c r="AN447" s="367"/>
      <c r="AO447" s="367"/>
      <c r="AP447" s="367"/>
      <c r="AQ447" s="367"/>
      <c r="AR447" s="367"/>
      <c r="AS447" s="367"/>
      <c r="AT447" s="367"/>
    </row>
    <row r="448" spans="2:46" ht="15" customHeight="1">
      <c r="B448" s="26">
        <v>73.833333333333243</v>
      </c>
      <c r="C448" s="367">
        <v>64.83271687431187</v>
      </c>
      <c r="D448" s="363">
        <v>442.99999999999943</v>
      </c>
      <c r="E448" s="365">
        <v>20604.651162790808</v>
      </c>
      <c r="F448" s="367">
        <v>-27074.280002600157</v>
      </c>
      <c r="G448" s="367">
        <v>443.00000000000239</v>
      </c>
      <c r="H448" s="368">
        <v>110750</v>
      </c>
      <c r="I448" s="367">
        <v>-329926.13253087888</v>
      </c>
      <c r="J448" s="384">
        <v>443</v>
      </c>
      <c r="K448" s="363">
        <v>26848.484848484699</v>
      </c>
      <c r="L448" s="367">
        <v>-1842.6829212327511</v>
      </c>
      <c r="M448" s="369">
        <v>442.99999999999756</v>
      </c>
      <c r="N448" s="363">
        <v>30551.724137931204</v>
      </c>
      <c r="O448" s="367">
        <v>-1820519.3333637968</v>
      </c>
      <c r="P448" s="384">
        <v>443.00000000000244</v>
      </c>
      <c r="Q448" s="363">
        <v>31642.857142857283</v>
      </c>
      <c r="R448" s="367">
        <v>-905682.76309958822</v>
      </c>
      <c r="S448" s="384">
        <v>443.00000000000193</v>
      </c>
      <c r="T448" s="363">
        <v>15275.862068965602</v>
      </c>
      <c r="U448" s="363">
        <v>-5619.9451675122937</v>
      </c>
      <c r="V448" s="369">
        <v>443.00000000000244</v>
      </c>
      <c r="W448" s="363">
        <v>738333.33333333081</v>
      </c>
      <c r="X448" s="363">
        <v>21732.427344774209</v>
      </c>
      <c r="Y448" s="369">
        <v>442.99999999999847</v>
      </c>
      <c r="Z448" s="367"/>
      <c r="AA448" s="367"/>
      <c r="AB448" s="367"/>
      <c r="AC448" s="367"/>
      <c r="AD448" s="367"/>
      <c r="AE448" s="367"/>
      <c r="AF448" s="367"/>
      <c r="AG448" s="367"/>
      <c r="AH448" s="367"/>
      <c r="AI448" s="367"/>
      <c r="AJ448" s="367"/>
      <c r="AK448" s="367"/>
      <c r="AL448" s="367"/>
      <c r="AM448" s="367"/>
      <c r="AN448" s="367"/>
      <c r="AO448" s="367"/>
      <c r="AP448" s="367"/>
      <c r="AQ448" s="367"/>
      <c r="AR448" s="367"/>
      <c r="AS448" s="367"/>
      <c r="AT448" s="367"/>
    </row>
    <row r="449" spans="2:46" ht="15" customHeight="1">
      <c r="B449" s="26">
        <v>73.999999999999915</v>
      </c>
      <c r="C449" s="367">
        <v>64.978729217476214</v>
      </c>
      <c r="D449" s="363">
        <v>443.99999999999949</v>
      </c>
      <c r="E449" s="365">
        <v>20651.162790697785</v>
      </c>
      <c r="F449" s="367">
        <v>-27205.605252521382</v>
      </c>
      <c r="G449" s="367">
        <v>444.00000000000239</v>
      </c>
      <c r="H449" s="368">
        <v>111000</v>
      </c>
      <c r="I449" s="367">
        <v>-331497.45284203975</v>
      </c>
      <c r="J449" s="384">
        <v>444</v>
      </c>
      <c r="K449" s="363">
        <v>26909.090909090759</v>
      </c>
      <c r="L449" s="367">
        <v>-1900.584604651601</v>
      </c>
      <c r="M449" s="369">
        <v>443.99999999999756</v>
      </c>
      <c r="N449" s="363">
        <v>30620.689655172584</v>
      </c>
      <c r="O449" s="367">
        <v>-1828766.5131226904</v>
      </c>
      <c r="P449" s="384">
        <v>444.00000000000244</v>
      </c>
      <c r="Q449" s="363">
        <v>31714.285714285856</v>
      </c>
      <c r="R449" s="367">
        <v>-909821.96090700256</v>
      </c>
      <c r="S449" s="384">
        <v>444.00000000000193</v>
      </c>
      <c r="T449" s="363">
        <v>15310.344827586292</v>
      </c>
      <c r="U449" s="363">
        <v>-5687.1082023429244</v>
      </c>
      <c r="V449" s="369">
        <v>444.00000000000244</v>
      </c>
      <c r="W449" s="363">
        <v>739999.99999999744</v>
      </c>
      <c r="X449" s="363">
        <v>21779.458949268839</v>
      </c>
      <c r="Y449" s="369">
        <v>443.99999999999847</v>
      </c>
      <c r="Z449" s="367"/>
      <c r="AA449" s="367"/>
      <c r="AB449" s="367"/>
      <c r="AC449" s="367"/>
      <c r="AD449" s="367"/>
      <c r="AE449" s="367"/>
      <c r="AF449" s="367"/>
      <c r="AG449" s="367"/>
      <c r="AH449" s="367"/>
      <c r="AI449" s="367"/>
      <c r="AJ449" s="367"/>
      <c r="AK449" s="367"/>
      <c r="AL449" s="367"/>
      <c r="AM449" s="367"/>
      <c r="AN449" s="367"/>
      <c r="AO449" s="367"/>
      <c r="AP449" s="367"/>
      <c r="AQ449" s="367"/>
      <c r="AR449" s="367"/>
      <c r="AS449" s="367"/>
      <c r="AT449" s="367"/>
    </row>
    <row r="450" spans="2:46" ht="15" customHeight="1">
      <c r="B450" s="26">
        <v>74.166666666666586</v>
      </c>
      <c r="C450" s="367">
        <v>65.124740043051077</v>
      </c>
      <c r="D450" s="363">
        <v>444.99999999999949</v>
      </c>
      <c r="E450" s="365">
        <v>20697.674418604762</v>
      </c>
      <c r="F450" s="367">
        <v>-27337.24676142327</v>
      </c>
      <c r="G450" s="367">
        <v>445.00000000000239</v>
      </c>
      <c r="H450" s="368">
        <v>111250</v>
      </c>
      <c r="I450" s="367">
        <v>-333072.49642374867</v>
      </c>
      <c r="J450" s="384">
        <v>445</v>
      </c>
      <c r="K450" s="363">
        <v>26969.696969696819</v>
      </c>
      <c r="L450" s="367">
        <v>-1958.7283697294238</v>
      </c>
      <c r="M450" s="369">
        <v>444.99999999999756</v>
      </c>
      <c r="N450" s="363">
        <v>30689.655172413964</v>
      </c>
      <c r="O450" s="367">
        <v>-1837032.3309685411</v>
      </c>
      <c r="P450" s="384">
        <v>445.0000000000025</v>
      </c>
      <c r="Q450" s="363">
        <v>31785.714285714428</v>
      </c>
      <c r="R450" s="367">
        <v>-913970.59460266435</v>
      </c>
      <c r="S450" s="384">
        <v>445.00000000000199</v>
      </c>
      <c r="T450" s="363">
        <v>15344.827586206982</v>
      </c>
      <c r="U450" s="363">
        <v>-5754.5166287427392</v>
      </c>
      <c r="V450" s="369">
        <v>445.0000000000025</v>
      </c>
      <c r="W450" s="363">
        <v>741666.66666666407</v>
      </c>
      <c r="X450" s="363">
        <v>21826.481428567186</v>
      </c>
      <c r="Y450" s="369">
        <v>444.99999999999841</v>
      </c>
      <c r="Z450" s="367"/>
      <c r="AA450" s="367"/>
      <c r="AB450" s="367"/>
      <c r="AC450" s="367"/>
      <c r="AD450" s="367"/>
      <c r="AE450" s="367"/>
      <c r="AF450" s="367"/>
      <c r="AG450" s="367"/>
      <c r="AH450" s="367"/>
      <c r="AI450" s="367"/>
      <c r="AJ450" s="367"/>
      <c r="AK450" s="367"/>
      <c r="AL450" s="367"/>
      <c r="AM450" s="367"/>
      <c r="AN450" s="367"/>
      <c r="AO450" s="367"/>
      <c r="AP450" s="367"/>
      <c r="AQ450" s="367"/>
      <c r="AR450" s="367"/>
      <c r="AS450" s="367"/>
      <c r="AT450" s="367"/>
    </row>
    <row r="451" spans="2:46" ht="15" customHeight="1">
      <c r="B451" s="26">
        <v>74.333333333333258</v>
      </c>
      <c r="C451" s="367">
        <v>65.270749351036514</v>
      </c>
      <c r="D451" s="363">
        <v>445.99999999999955</v>
      </c>
      <c r="E451" s="365">
        <v>20744.186046511739</v>
      </c>
      <c r="F451" s="367">
        <v>-27469.204529305822</v>
      </c>
      <c r="G451" s="367">
        <v>446.00000000000239</v>
      </c>
      <c r="H451" s="368">
        <v>111500</v>
      </c>
      <c r="I451" s="367">
        <v>-334651.26327600545</v>
      </c>
      <c r="J451" s="384">
        <v>446</v>
      </c>
      <c r="K451" s="363">
        <v>27030.303030302879</v>
      </c>
      <c r="L451" s="367">
        <v>-2017.1142164662192</v>
      </c>
      <c r="M451" s="369">
        <v>445.99999999999756</v>
      </c>
      <c r="N451" s="363">
        <v>30758.620689655345</v>
      </c>
      <c r="O451" s="367">
        <v>-1845316.7869013478</v>
      </c>
      <c r="P451" s="384">
        <v>446.0000000000025</v>
      </c>
      <c r="Q451" s="363">
        <v>31857.142857143001</v>
      </c>
      <c r="R451" s="367">
        <v>-918128.66418657347</v>
      </c>
      <c r="S451" s="384">
        <v>446.00000000000199</v>
      </c>
      <c r="T451" s="363">
        <v>15379.310344827672</v>
      </c>
      <c r="U451" s="363">
        <v>-5822.1704467117279</v>
      </c>
      <c r="V451" s="369">
        <v>446.0000000000025</v>
      </c>
      <c r="W451" s="363">
        <v>743333.33333333069</v>
      </c>
      <c r="X451" s="363">
        <v>21873.494782669255</v>
      </c>
      <c r="Y451" s="369">
        <v>445.99999999999841</v>
      </c>
      <c r="Z451" s="367"/>
      <c r="AA451" s="367"/>
      <c r="AB451" s="367"/>
      <c r="AC451" s="367"/>
      <c r="AD451" s="367"/>
      <c r="AE451" s="367"/>
      <c r="AF451" s="367"/>
      <c r="AG451" s="367"/>
      <c r="AH451" s="367"/>
      <c r="AI451" s="367"/>
      <c r="AJ451" s="367"/>
      <c r="AK451" s="367"/>
      <c r="AL451" s="367"/>
      <c r="AM451" s="367"/>
      <c r="AN451" s="367"/>
      <c r="AO451" s="367"/>
      <c r="AP451" s="367"/>
      <c r="AQ451" s="367"/>
      <c r="AR451" s="367"/>
      <c r="AS451" s="367"/>
      <c r="AT451" s="367"/>
    </row>
    <row r="452" spans="2:46" ht="15" customHeight="1">
      <c r="B452" s="26">
        <v>74.499999999999929</v>
      </c>
      <c r="C452" s="367">
        <v>65.416757141432484</v>
      </c>
      <c r="D452" s="363">
        <v>446.99999999999955</v>
      </c>
      <c r="E452" s="365">
        <v>20790.697674418716</v>
      </c>
      <c r="F452" s="367">
        <v>-27601.478556169041</v>
      </c>
      <c r="G452" s="367">
        <v>447.00000000000239</v>
      </c>
      <c r="H452" s="368">
        <v>111750</v>
      </c>
      <c r="I452" s="367">
        <v>-336233.75339881022</v>
      </c>
      <c r="J452" s="384">
        <v>446.99999999999994</v>
      </c>
      <c r="K452" s="363">
        <v>27090.909090908939</v>
      </c>
      <c r="L452" s="367">
        <v>-2075.742144861983</v>
      </c>
      <c r="M452" s="369">
        <v>446.9999999999975</v>
      </c>
      <c r="N452" s="363">
        <v>30827.586206896725</v>
      </c>
      <c r="O452" s="367">
        <v>-1853619.880921111</v>
      </c>
      <c r="P452" s="384">
        <v>447.0000000000025</v>
      </c>
      <c r="Q452" s="363">
        <v>31928.571428571573</v>
      </c>
      <c r="R452" s="367">
        <v>-922296.16965872992</v>
      </c>
      <c r="S452" s="384">
        <v>447.00000000000199</v>
      </c>
      <c r="T452" s="363">
        <v>15413.793103448363</v>
      </c>
      <c r="U452" s="363">
        <v>-5890.0696562498961</v>
      </c>
      <c r="V452" s="369">
        <v>447.0000000000025</v>
      </c>
      <c r="W452" s="363">
        <v>744999.99999999732</v>
      </c>
      <c r="X452" s="363">
        <v>21920.499011575037</v>
      </c>
      <c r="Y452" s="369">
        <v>446.99999999999841</v>
      </c>
      <c r="Z452" s="367"/>
      <c r="AA452" s="367"/>
      <c r="AB452" s="367"/>
      <c r="AC452" s="367"/>
      <c r="AD452" s="367"/>
      <c r="AE452" s="367"/>
      <c r="AF452" s="367"/>
      <c r="AG452" s="367"/>
      <c r="AH452" s="367"/>
      <c r="AI452" s="367"/>
      <c r="AJ452" s="367"/>
      <c r="AK452" s="367"/>
      <c r="AL452" s="367"/>
      <c r="AM452" s="367"/>
      <c r="AN452" s="367"/>
      <c r="AO452" s="367"/>
      <c r="AP452" s="367"/>
      <c r="AQ452" s="367"/>
      <c r="AR452" s="367"/>
      <c r="AS452" s="367"/>
      <c r="AT452" s="367"/>
    </row>
    <row r="453" spans="2:46" ht="15" customHeight="1">
      <c r="B453" s="26">
        <v>74.6666666666666</v>
      </c>
      <c r="C453" s="367">
        <v>65.562763414239001</v>
      </c>
      <c r="D453" s="363">
        <v>447.9999999999996</v>
      </c>
      <c r="E453" s="365">
        <v>20837.209302325693</v>
      </c>
      <c r="F453" s="367">
        <v>-27734.068842012926</v>
      </c>
      <c r="G453" s="367">
        <v>448.00000000000239</v>
      </c>
      <c r="H453" s="368">
        <v>112000</v>
      </c>
      <c r="I453" s="367">
        <v>-337819.96679216309</v>
      </c>
      <c r="J453" s="384">
        <v>447.99999999999994</v>
      </c>
      <c r="K453" s="363">
        <v>27151.515151514999</v>
      </c>
      <c r="L453" s="367">
        <v>-2134.6121549167242</v>
      </c>
      <c r="M453" s="369">
        <v>447.9999999999975</v>
      </c>
      <c r="N453" s="363">
        <v>30896.551724138106</v>
      </c>
      <c r="O453" s="367">
        <v>-1861941.6130278313</v>
      </c>
      <c r="P453" s="384">
        <v>448.00000000000256</v>
      </c>
      <c r="Q453" s="363">
        <v>32000.000000000146</v>
      </c>
      <c r="R453" s="367">
        <v>-926473.11101913382</v>
      </c>
      <c r="S453" s="384">
        <v>448.00000000000199</v>
      </c>
      <c r="T453" s="363">
        <v>15448.275862069053</v>
      </c>
      <c r="U453" s="363">
        <v>-5958.2142573572464</v>
      </c>
      <c r="V453" s="369">
        <v>448.00000000000256</v>
      </c>
      <c r="W453" s="363">
        <v>746666.66666666395</v>
      </c>
      <c r="X453" s="363">
        <v>21967.494115284535</v>
      </c>
      <c r="Y453" s="369">
        <v>447.99999999999835</v>
      </c>
      <c r="Z453" s="367"/>
      <c r="AA453" s="367"/>
      <c r="AB453" s="367"/>
      <c r="AC453" s="367"/>
      <c r="AD453" s="367"/>
      <c r="AE453" s="367"/>
      <c r="AF453" s="367"/>
      <c r="AG453" s="367"/>
      <c r="AH453" s="367"/>
      <c r="AI453" s="367"/>
      <c r="AJ453" s="367"/>
      <c r="AK453" s="367"/>
      <c r="AL453" s="367"/>
      <c r="AM453" s="367"/>
      <c r="AN453" s="367"/>
      <c r="AO453" s="367"/>
      <c r="AP453" s="367"/>
      <c r="AQ453" s="367"/>
      <c r="AR453" s="367"/>
      <c r="AS453" s="367"/>
      <c r="AT453" s="367"/>
    </row>
    <row r="454" spans="2:46" ht="15" customHeight="1">
      <c r="B454" s="26">
        <v>74.833333333333272</v>
      </c>
      <c r="C454" s="367">
        <v>65.708768169456064</v>
      </c>
      <c r="D454" s="363">
        <v>448.9999999999996</v>
      </c>
      <c r="E454" s="365">
        <v>20883.72093023267</v>
      </c>
      <c r="F454" s="367">
        <v>-27866.975386837472</v>
      </c>
      <c r="G454" s="367">
        <v>449.00000000000239</v>
      </c>
      <c r="H454" s="368">
        <v>112250</v>
      </c>
      <c r="I454" s="367">
        <v>-339409.90345606394</v>
      </c>
      <c r="J454" s="384">
        <v>448.99999999999994</v>
      </c>
      <c r="K454" s="363">
        <v>27212.121212121059</v>
      </c>
      <c r="L454" s="367">
        <v>-2193.7242466304369</v>
      </c>
      <c r="M454" s="369">
        <v>448.9999999999975</v>
      </c>
      <c r="N454" s="363">
        <v>30965.517241379486</v>
      </c>
      <c r="O454" s="367">
        <v>-1870281.9832215074</v>
      </c>
      <c r="P454" s="384">
        <v>449.00000000000256</v>
      </c>
      <c r="Q454" s="363">
        <v>32071.428571428718</v>
      </c>
      <c r="R454" s="367">
        <v>-930659.48826778575</v>
      </c>
      <c r="S454" s="384">
        <v>449.00000000000205</v>
      </c>
      <c r="T454" s="363">
        <v>15482.758620689743</v>
      </c>
      <c r="U454" s="363">
        <v>-6026.6042500337717</v>
      </c>
      <c r="V454" s="369">
        <v>449.00000000000256</v>
      </c>
      <c r="W454" s="363">
        <v>748333.33333333058</v>
      </c>
      <c r="X454" s="363">
        <v>22014.480093797749</v>
      </c>
      <c r="Y454" s="369">
        <v>448.99999999999835</v>
      </c>
      <c r="Z454" s="367"/>
      <c r="AA454" s="367"/>
      <c r="AB454" s="367"/>
      <c r="AC454" s="367"/>
      <c r="AD454" s="367"/>
      <c r="AE454" s="367"/>
      <c r="AF454" s="367"/>
      <c r="AG454" s="367"/>
      <c r="AH454" s="367"/>
      <c r="AI454" s="367"/>
      <c r="AJ454" s="367"/>
      <c r="AK454" s="367"/>
      <c r="AL454" s="367"/>
      <c r="AM454" s="367"/>
      <c r="AN454" s="367"/>
      <c r="AO454" s="367"/>
      <c r="AP454" s="367"/>
      <c r="AQ454" s="367"/>
      <c r="AR454" s="367"/>
      <c r="AS454" s="367"/>
      <c r="AT454" s="367"/>
    </row>
    <row r="455" spans="2:46" ht="15" customHeight="1">
      <c r="B455" s="26">
        <v>74.999999999999943</v>
      </c>
      <c r="C455" s="367">
        <v>65.854771407083675</v>
      </c>
      <c r="D455" s="363">
        <v>449.99999999999966</v>
      </c>
      <c r="E455" s="365">
        <v>20930.232558139647</v>
      </c>
      <c r="F455" s="367">
        <v>-28000.198190642695</v>
      </c>
      <c r="G455" s="367">
        <v>450.00000000000244</v>
      </c>
      <c r="H455" s="368">
        <v>112500</v>
      </c>
      <c r="I455" s="367">
        <v>-341003.56339051278</v>
      </c>
      <c r="J455" s="384">
        <v>449.99999999999994</v>
      </c>
      <c r="K455" s="363">
        <v>27272.727272727119</v>
      </c>
      <c r="L455" s="367">
        <v>-2253.0784200031221</v>
      </c>
      <c r="M455" s="369">
        <v>449.9999999999975</v>
      </c>
      <c r="N455" s="363">
        <v>31034.482758620867</v>
      </c>
      <c r="O455" s="367">
        <v>-1878640.9915021402</v>
      </c>
      <c r="P455" s="384">
        <v>450.00000000000256</v>
      </c>
      <c r="Q455" s="363">
        <v>32142.85714285729</v>
      </c>
      <c r="R455" s="367">
        <v>-934855.30140468467</v>
      </c>
      <c r="S455" s="384">
        <v>450.00000000000205</v>
      </c>
      <c r="T455" s="363">
        <v>15517.241379310433</v>
      </c>
      <c r="U455" s="363">
        <v>-6095.2396342794755</v>
      </c>
      <c r="V455" s="369">
        <v>450.00000000000256</v>
      </c>
      <c r="W455" s="363">
        <v>749999.99999999721</v>
      </c>
      <c r="X455" s="363">
        <v>22061.456947114679</v>
      </c>
      <c r="Y455" s="369">
        <v>449.99999999999829</v>
      </c>
      <c r="Z455" s="367"/>
      <c r="AA455" s="367"/>
      <c r="AB455" s="367"/>
      <c r="AC455" s="367"/>
      <c r="AD455" s="367"/>
      <c r="AE455" s="367"/>
      <c r="AF455" s="367"/>
      <c r="AG455" s="367"/>
      <c r="AH455" s="367"/>
      <c r="AI455" s="367"/>
      <c r="AJ455" s="367"/>
      <c r="AK455" s="367"/>
      <c r="AL455" s="367"/>
      <c r="AM455" s="367"/>
      <c r="AN455" s="367"/>
      <c r="AO455" s="367"/>
      <c r="AP455" s="367"/>
      <c r="AQ455" s="367"/>
      <c r="AR455" s="367"/>
      <c r="AS455" s="367"/>
      <c r="AT455" s="367"/>
    </row>
    <row r="456" spans="2:46" ht="15" customHeight="1">
      <c r="B456" s="26">
        <v>75.166666666666615</v>
      </c>
      <c r="C456" s="367">
        <v>66.000773127121818</v>
      </c>
      <c r="D456" s="363">
        <v>450.99999999999966</v>
      </c>
      <c r="E456" s="365">
        <v>20976.744186046624</v>
      </c>
      <c r="F456" s="367">
        <v>-28133.737253428571</v>
      </c>
      <c r="G456" s="367">
        <v>451.00000000000244</v>
      </c>
      <c r="H456" s="368">
        <v>112750</v>
      </c>
      <c r="I456" s="367">
        <v>-342600.94659550965</v>
      </c>
      <c r="J456" s="384">
        <v>450.99999999999994</v>
      </c>
      <c r="K456" s="363">
        <v>27333.333333333179</v>
      </c>
      <c r="L456" s="367">
        <v>-2312.6746750347802</v>
      </c>
      <c r="M456" s="369">
        <v>450.9999999999975</v>
      </c>
      <c r="N456" s="363">
        <v>31103.448275862247</v>
      </c>
      <c r="O456" s="367">
        <v>-1887018.6378697297</v>
      </c>
      <c r="P456" s="384">
        <v>451.00000000000256</v>
      </c>
      <c r="Q456" s="363">
        <v>32214.285714285863</v>
      </c>
      <c r="R456" s="367">
        <v>-939060.55042983103</v>
      </c>
      <c r="S456" s="384">
        <v>451.00000000000205</v>
      </c>
      <c r="T456" s="363">
        <v>15551.724137931124</v>
      </c>
      <c r="U456" s="363">
        <v>-6164.1204100943578</v>
      </c>
      <c r="V456" s="369">
        <v>451.00000000000256</v>
      </c>
      <c r="W456" s="363">
        <v>751666.66666666383</v>
      </c>
      <c r="X456" s="363">
        <v>22108.424675235332</v>
      </c>
      <c r="Y456" s="369">
        <v>450.99999999999829</v>
      </c>
      <c r="Z456" s="367"/>
      <c r="AA456" s="367"/>
      <c r="AB456" s="367"/>
      <c r="AC456" s="367"/>
      <c r="AD456" s="367"/>
      <c r="AE456" s="367"/>
      <c r="AF456" s="367"/>
      <c r="AG456" s="367"/>
      <c r="AH456" s="367"/>
      <c r="AI456" s="367"/>
      <c r="AJ456" s="367"/>
      <c r="AK456" s="367"/>
      <c r="AL456" s="367"/>
      <c r="AM456" s="367"/>
      <c r="AN456" s="367"/>
      <c r="AO456" s="367"/>
      <c r="AP456" s="367"/>
      <c r="AQ456" s="367"/>
      <c r="AR456" s="367"/>
      <c r="AS456" s="367"/>
      <c r="AT456" s="367"/>
    </row>
    <row r="457" spans="2:46" ht="15" customHeight="1">
      <c r="B457" s="26">
        <v>75.333333333333286</v>
      </c>
      <c r="C457" s="367">
        <v>66.146773329570522</v>
      </c>
      <c r="D457" s="363">
        <v>451.99999999999972</v>
      </c>
      <c r="E457" s="365">
        <v>21023.255813953601</v>
      </c>
      <c r="F457" s="367">
        <v>-28267.592575195122</v>
      </c>
      <c r="G457" s="367">
        <v>452.00000000000244</v>
      </c>
      <c r="H457" s="368">
        <v>113000</v>
      </c>
      <c r="I457" s="367">
        <v>-344202.05307105451</v>
      </c>
      <c r="J457" s="384">
        <v>451.99999999999994</v>
      </c>
      <c r="K457" s="363">
        <v>27393.939393939239</v>
      </c>
      <c r="L457" s="367">
        <v>-2372.513011725408</v>
      </c>
      <c r="M457" s="369">
        <v>451.99999999999744</v>
      </c>
      <c r="N457" s="363">
        <v>31172.413793103628</v>
      </c>
      <c r="O457" s="367">
        <v>-1895414.9223242758</v>
      </c>
      <c r="P457" s="384">
        <v>452.00000000000261</v>
      </c>
      <c r="Q457" s="363">
        <v>32285.714285714435</v>
      </c>
      <c r="R457" s="367">
        <v>-943275.23534322483</v>
      </c>
      <c r="S457" s="384">
        <v>452.00000000000205</v>
      </c>
      <c r="T457" s="363">
        <v>15586.206896551814</v>
      </c>
      <c r="U457" s="363">
        <v>-6233.246577478425</v>
      </c>
      <c r="V457" s="369">
        <v>452.00000000000261</v>
      </c>
      <c r="W457" s="363">
        <v>753333.33333333046</v>
      </c>
      <c r="X457" s="363">
        <v>22155.383278159698</v>
      </c>
      <c r="Y457" s="369">
        <v>451.99999999999824</v>
      </c>
      <c r="Z457" s="367"/>
      <c r="AA457" s="367"/>
      <c r="AB457" s="367"/>
      <c r="AC457" s="367"/>
      <c r="AD457" s="367"/>
      <c r="AE457" s="367"/>
      <c r="AF457" s="367"/>
      <c r="AG457" s="367"/>
      <c r="AH457" s="367"/>
      <c r="AI457" s="367"/>
      <c r="AJ457" s="367"/>
      <c r="AK457" s="367"/>
      <c r="AL457" s="367"/>
      <c r="AM457" s="367"/>
      <c r="AN457" s="367"/>
      <c r="AO457" s="367"/>
      <c r="AP457" s="367"/>
      <c r="AQ457" s="367"/>
      <c r="AR457" s="367"/>
      <c r="AS457" s="367"/>
      <c r="AT457" s="367"/>
    </row>
    <row r="458" spans="2:46" ht="15" customHeight="1">
      <c r="B458" s="26">
        <v>75.499999999999957</v>
      </c>
      <c r="C458" s="367">
        <v>66.292772014429758</v>
      </c>
      <c r="D458" s="363">
        <v>452.99999999999972</v>
      </c>
      <c r="E458" s="365">
        <v>21069.767441860578</v>
      </c>
      <c r="F458" s="367">
        <v>-28401.764155942328</v>
      </c>
      <c r="G458" s="367">
        <v>453.00000000000244</v>
      </c>
      <c r="H458" s="368">
        <v>113250</v>
      </c>
      <c r="I458" s="367">
        <v>-345806.8828171473</v>
      </c>
      <c r="J458" s="384">
        <v>452.99999999999994</v>
      </c>
      <c r="K458" s="363">
        <v>27454.545454545299</v>
      </c>
      <c r="L458" s="367">
        <v>-2432.5934300750109</v>
      </c>
      <c r="M458" s="369">
        <v>452.99999999999744</v>
      </c>
      <c r="N458" s="363">
        <v>31241.379310345008</v>
      </c>
      <c r="O458" s="367">
        <v>-1903829.844865778</v>
      </c>
      <c r="P458" s="384">
        <v>453.00000000000261</v>
      </c>
      <c r="Q458" s="363">
        <v>32357.142857143008</v>
      </c>
      <c r="R458" s="367">
        <v>-947499.35614486656</v>
      </c>
      <c r="S458" s="384">
        <v>453.0000000000021</v>
      </c>
      <c r="T458" s="363">
        <v>15620.689655172504</v>
      </c>
      <c r="U458" s="363">
        <v>-6302.6181364316653</v>
      </c>
      <c r="V458" s="369">
        <v>453.00000000000261</v>
      </c>
      <c r="W458" s="363">
        <v>754999.99999999709</v>
      </c>
      <c r="X458" s="363">
        <v>22202.332755887783</v>
      </c>
      <c r="Y458" s="369">
        <v>452.99999999999824</v>
      </c>
      <c r="Z458" s="367"/>
      <c r="AA458" s="367"/>
      <c r="AB458" s="367"/>
      <c r="AC458" s="367"/>
      <c r="AD458" s="367"/>
      <c r="AE458" s="367"/>
      <c r="AF458" s="367"/>
      <c r="AG458" s="367"/>
      <c r="AH458" s="367"/>
      <c r="AI458" s="367"/>
      <c r="AJ458" s="367"/>
      <c r="AK458" s="367"/>
      <c r="AL458" s="367"/>
      <c r="AM458" s="367"/>
      <c r="AN458" s="367"/>
      <c r="AO458" s="367"/>
      <c r="AP458" s="367"/>
      <c r="AQ458" s="367"/>
      <c r="AR458" s="367"/>
      <c r="AS458" s="367"/>
      <c r="AT458" s="367"/>
    </row>
    <row r="459" spans="2:46" ht="15" customHeight="1">
      <c r="B459" s="26">
        <v>75.666666666666629</v>
      </c>
      <c r="C459" s="367">
        <v>66.438769181699556</v>
      </c>
      <c r="D459" s="363">
        <v>453.99999999999977</v>
      </c>
      <c r="E459" s="365">
        <v>21116.279069767555</v>
      </c>
      <c r="F459" s="367">
        <v>-28536.251995670202</v>
      </c>
      <c r="G459" s="367">
        <v>454.00000000000244</v>
      </c>
      <c r="H459" s="368">
        <v>113500</v>
      </c>
      <c r="I459" s="367">
        <v>-347415.43583378819</v>
      </c>
      <c r="J459" s="384">
        <v>453.99999999999994</v>
      </c>
      <c r="K459" s="363">
        <v>27515.151515151359</v>
      </c>
      <c r="L459" s="367">
        <v>-2492.9159300835872</v>
      </c>
      <c r="M459" s="369">
        <v>453.99999999999744</v>
      </c>
      <c r="N459" s="363">
        <v>31310.344827586388</v>
      </c>
      <c r="O459" s="367">
        <v>-1912263.4054942371</v>
      </c>
      <c r="P459" s="384">
        <v>454.00000000000261</v>
      </c>
      <c r="Q459" s="363">
        <v>32428.57142857158</v>
      </c>
      <c r="R459" s="367">
        <v>-951732.91283475526</v>
      </c>
      <c r="S459" s="384">
        <v>454.0000000000021</v>
      </c>
      <c r="T459" s="363">
        <v>15655.172413793194</v>
      </c>
      <c r="U459" s="363">
        <v>-6372.2350869540842</v>
      </c>
      <c r="V459" s="369">
        <v>454.00000000000261</v>
      </c>
      <c r="W459" s="363">
        <v>756666.66666666372</v>
      </c>
      <c r="X459" s="363">
        <v>22249.27310841958</v>
      </c>
      <c r="Y459" s="369">
        <v>453.99999999999818</v>
      </c>
      <c r="Z459" s="367"/>
      <c r="AA459" s="367"/>
      <c r="AB459" s="367"/>
      <c r="AC459" s="367"/>
      <c r="AD459" s="367"/>
      <c r="AE459" s="367"/>
      <c r="AF459" s="367"/>
      <c r="AG459" s="367"/>
      <c r="AH459" s="367"/>
      <c r="AI459" s="367"/>
      <c r="AJ459" s="367"/>
      <c r="AK459" s="367"/>
      <c r="AL459" s="367"/>
      <c r="AM459" s="367"/>
      <c r="AN459" s="367"/>
      <c r="AO459" s="367"/>
      <c r="AP459" s="367"/>
      <c r="AQ459" s="367"/>
      <c r="AR459" s="367"/>
      <c r="AS459" s="367"/>
      <c r="AT459" s="367"/>
    </row>
    <row r="460" spans="2:46" ht="15" customHeight="1">
      <c r="B460" s="26">
        <v>75.8333333333333</v>
      </c>
      <c r="C460" s="367">
        <v>66.584764831379886</v>
      </c>
      <c r="D460" s="363">
        <v>454.99999999999977</v>
      </c>
      <c r="E460" s="365">
        <v>21162.790697674533</v>
      </c>
      <c r="F460" s="367">
        <v>-28671.056094378746</v>
      </c>
      <c r="G460" s="367">
        <v>455.00000000000244</v>
      </c>
      <c r="H460" s="368">
        <v>113750</v>
      </c>
      <c r="I460" s="367">
        <v>-349027.712120977</v>
      </c>
      <c r="J460" s="384">
        <v>454.99999999999994</v>
      </c>
      <c r="K460" s="363">
        <v>27575.75757575742</v>
      </c>
      <c r="L460" s="367">
        <v>-2553.4805117511355</v>
      </c>
      <c r="M460" s="369">
        <v>454.99999999999744</v>
      </c>
      <c r="N460" s="363">
        <v>31379.310344827769</v>
      </c>
      <c r="O460" s="367">
        <v>-1920715.6042096524</v>
      </c>
      <c r="P460" s="384">
        <v>455.00000000000261</v>
      </c>
      <c r="Q460" s="363">
        <v>32500.000000000153</v>
      </c>
      <c r="R460" s="367">
        <v>-955975.90541289141</v>
      </c>
      <c r="S460" s="384">
        <v>455.0000000000021</v>
      </c>
      <c r="T460" s="363">
        <v>15689.655172413884</v>
      </c>
      <c r="U460" s="363">
        <v>-6442.0974290456816</v>
      </c>
      <c r="V460" s="369">
        <v>455.00000000000261</v>
      </c>
      <c r="W460" s="363">
        <v>758333.33333333035</v>
      </c>
      <c r="X460" s="363">
        <v>22296.204335755101</v>
      </c>
      <c r="Y460" s="369">
        <v>454.99999999999818</v>
      </c>
      <c r="Z460" s="367"/>
      <c r="AA460" s="367"/>
      <c r="AB460" s="367"/>
      <c r="AC460" s="367"/>
      <c r="AD460" s="367"/>
      <c r="AE460" s="367"/>
      <c r="AF460" s="367"/>
      <c r="AG460" s="367"/>
      <c r="AH460" s="367"/>
      <c r="AI460" s="367"/>
      <c r="AJ460" s="367"/>
      <c r="AK460" s="367"/>
      <c r="AL460" s="367"/>
      <c r="AM460" s="367"/>
      <c r="AN460" s="367"/>
      <c r="AO460" s="367"/>
      <c r="AP460" s="367"/>
      <c r="AQ460" s="367"/>
      <c r="AR460" s="367"/>
      <c r="AS460" s="367"/>
      <c r="AT460" s="367"/>
    </row>
    <row r="461" spans="2:46" ht="15" customHeight="1">
      <c r="B461" s="26">
        <v>75.999999999999972</v>
      </c>
      <c r="C461" s="367">
        <v>66.730758963470763</v>
      </c>
      <c r="D461" s="363">
        <v>455.99999999999983</v>
      </c>
      <c r="E461" s="365">
        <v>21209.30232558151</v>
      </c>
      <c r="F461" s="367">
        <v>-28806.17645206795</v>
      </c>
      <c r="G461" s="367">
        <v>456.00000000000244</v>
      </c>
      <c r="H461" s="368">
        <v>114000</v>
      </c>
      <c r="I461" s="367">
        <v>-350643.71167871385</v>
      </c>
      <c r="J461" s="384">
        <v>455.99999999999994</v>
      </c>
      <c r="K461" s="363">
        <v>27636.36363636348</v>
      </c>
      <c r="L461" s="367">
        <v>-2614.2871750776567</v>
      </c>
      <c r="M461" s="369">
        <v>455.99999999999744</v>
      </c>
      <c r="N461" s="363">
        <v>31448.275862069149</v>
      </c>
      <c r="O461" s="367">
        <v>-1929186.4410120249</v>
      </c>
      <c r="P461" s="384">
        <v>456.00000000000267</v>
      </c>
      <c r="Q461" s="363">
        <v>32571.428571428725</v>
      </c>
      <c r="R461" s="367">
        <v>-960228.33387927513</v>
      </c>
      <c r="S461" s="384">
        <v>456.0000000000021</v>
      </c>
      <c r="T461" s="363">
        <v>15724.137931034575</v>
      </c>
      <c r="U461" s="363">
        <v>-6512.2051627064639</v>
      </c>
      <c r="V461" s="369">
        <v>456.00000000000267</v>
      </c>
      <c r="W461" s="363">
        <v>759999.99999999697</v>
      </c>
      <c r="X461" s="363">
        <v>22343.126437894331</v>
      </c>
      <c r="Y461" s="369">
        <v>455.99999999999818</v>
      </c>
      <c r="Z461" s="367"/>
      <c r="AA461" s="367"/>
      <c r="AB461" s="367"/>
      <c r="AC461" s="367"/>
      <c r="AD461" s="367"/>
      <c r="AE461" s="367"/>
      <c r="AF461" s="367"/>
      <c r="AG461" s="367"/>
      <c r="AH461" s="367"/>
      <c r="AI461" s="367"/>
      <c r="AJ461" s="367"/>
      <c r="AK461" s="367"/>
      <c r="AL461" s="367"/>
      <c r="AM461" s="367"/>
      <c r="AN461" s="367"/>
      <c r="AO461" s="367"/>
      <c r="AP461" s="367"/>
      <c r="AQ461" s="367"/>
      <c r="AR461" s="367"/>
      <c r="AS461" s="367"/>
      <c r="AT461" s="367"/>
    </row>
    <row r="462" spans="2:46" ht="15" customHeight="1">
      <c r="B462" s="26">
        <v>76.166666666666643</v>
      </c>
      <c r="C462" s="367">
        <v>66.876751577972186</v>
      </c>
      <c r="D462" s="363">
        <v>456.99999999999983</v>
      </c>
      <c r="E462" s="365">
        <v>21255.813953488487</v>
      </c>
      <c r="F462" s="367">
        <v>-28941.613068737817</v>
      </c>
      <c r="G462" s="367">
        <v>457.00000000000244</v>
      </c>
      <c r="H462" s="368">
        <v>114250</v>
      </c>
      <c r="I462" s="367">
        <v>-352263.43450699863</v>
      </c>
      <c r="J462" s="384">
        <v>456.99999999999994</v>
      </c>
      <c r="K462" s="363">
        <v>27696.96969696954</v>
      </c>
      <c r="L462" s="367">
        <v>-2675.3359200631498</v>
      </c>
      <c r="M462" s="369">
        <v>456.99999999999744</v>
      </c>
      <c r="N462" s="363">
        <v>31517.24137931053</v>
      </c>
      <c r="O462" s="367">
        <v>-1937675.9159013531</v>
      </c>
      <c r="P462" s="384">
        <v>457.00000000000267</v>
      </c>
      <c r="Q462" s="363">
        <v>32642.857142857298</v>
      </c>
      <c r="R462" s="367">
        <v>-964490.19823390653</v>
      </c>
      <c r="S462" s="384">
        <v>457.00000000000216</v>
      </c>
      <c r="T462" s="363">
        <v>15758.620689655265</v>
      </c>
      <c r="U462" s="363">
        <v>-6582.5582879364183</v>
      </c>
      <c r="V462" s="369">
        <v>457.00000000000267</v>
      </c>
      <c r="W462" s="363">
        <v>761666.6666666636</v>
      </c>
      <c r="X462" s="363">
        <v>22390.039414837283</v>
      </c>
      <c r="Y462" s="369">
        <v>456.99999999999812</v>
      </c>
      <c r="Z462" s="367"/>
      <c r="AA462" s="367"/>
      <c r="AB462" s="367"/>
      <c r="AC462" s="367"/>
      <c r="AD462" s="367"/>
      <c r="AE462" s="367"/>
      <c r="AF462" s="367"/>
      <c r="AG462" s="367"/>
      <c r="AH462" s="367"/>
      <c r="AI462" s="367"/>
      <c r="AJ462" s="367"/>
      <c r="AK462" s="367"/>
      <c r="AL462" s="367"/>
      <c r="AM462" s="367"/>
      <c r="AN462" s="367"/>
      <c r="AO462" s="367"/>
      <c r="AP462" s="367"/>
      <c r="AQ462" s="367"/>
      <c r="AR462" s="367"/>
      <c r="AS462" s="367"/>
      <c r="AT462" s="367"/>
    </row>
    <row r="463" spans="2:46" ht="15" customHeight="1">
      <c r="B463" s="26">
        <v>76.333333333333314</v>
      </c>
      <c r="C463" s="367">
        <v>67.022742674884157</v>
      </c>
      <c r="D463" s="363">
        <v>457.99999999999989</v>
      </c>
      <c r="E463" s="365">
        <v>21302.325581395464</v>
      </c>
      <c r="F463" s="367">
        <v>-29077.365944388363</v>
      </c>
      <c r="G463" s="367">
        <v>458.0000000000025</v>
      </c>
      <c r="H463" s="368">
        <v>114500</v>
      </c>
      <c r="I463" s="367">
        <v>-353886.88060583151</v>
      </c>
      <c r="J463" s="384">
        <v>457.99999999999994</v>
      </c>
      <c r="K463" s="363">
        <v>27757.5757575756</v>
      </c>
      <c r="L463" s="367">
        <v>-2736.6267467076127</v>
      </c>
      <c r="M463" s="369">
        <v>457.99999999999739</v>
      </c>
      <c r="N463" s="363">
        <v>31586.20689655191</v>
      </c>
      <c r="O463" s="367">
        <v>-1946184.028877638</v>
      </c>
      <c r="P463" s="384">
        <v>458.00000000000267</v>
      </c>
      <c r="Q463" s="363">
        <v>32714.28571428587</v>
      </c>
      <c r="R463" s="367">
        <v>-968761.49847678526</v>
      </c>
      <c r="S463" s="384">
        <v>458.00000000000216</v>
      </c>
      <c r="T463" s="363">
        <v>15793.103448275955</v>
      </c>
      <c r="U463" s="363">
        <v>-6653.1568047355531</v>
      </c>
      <c r="V463" s="369">
        <v>458.00000000000267</v>
      </c>
      <c r="W463" s="363">
        <v>763333.33333333023</v>
      </c>
      <c r="X463" s="363">
        <v>22436.943266583952</v>
      </c>
      <c r="Y463" s="369">
        <v>457.99999999999812</v>
      </c>
      <c r="Z463" s="367"/>
      <c r="AA463" s="367"/>
      <c r="AB463" s="367"/>
      <c r="AC463" s="367"/>
      <c r="AD463" s="367"/>
      <c r="AE463" s="367"/>
      <c r="AF463" s="367"/>
      <c r="AG463" s="367"/>
      <c r="AH463" s="367"/>
      <c r="AI463" s="367"/>
      <c r="AJ463" s="367"/>
      <c r="AK463" s="367"/>
      <c r="AL463" s="367"/>
      <c r="AM463" s="367"/>
      <c r="AN463" s="367"/>
      <c r="AO463" s="367"/>
      <c r="AP463" s="367"/>
      <c r="AQ463" s="367"/>
      <c r="AR463" s="367"/>
      <c r="AS463" s="367"/>
      <c r="AT463" s="367"/>
    </row>
    <row r="464" spans="2:46" ht="15" customHeight="1">
      <c r="B464" s="26">
        <v>76.499999999999986</v>
      </c>
      <c r="C464" s="367">
        <v>67.168732254206674</v>
      </c>
      <c r="D464" s="363">
        <v>458.99999999999989</v>
      </c>
      <c r="E464" s="365">
        <v>21348.837209302441</v>
      </c>
      <c r="F464" s="367">
        <v>-29213.435079019564</v>
      </c>
      <c r="G464" s="367">
        <v>459.0000000000025</v>
      </c>
      <c r="H464" s="368">
        <v>114750</v>
      </c>
      <c r="I464" s="367">
        <v>-355514.04997521231</v>
      </c>
      <c r="J464" s="384">
        <v>458.99999999999994</v>
      </c>
      <c r="K464" s="363">
        <v>27818.18181818166</v>
      </c>
      <c r="L464" s="367">
        <v>-2798.1596550110521</v>
      </c>
      <c r="M464" s="369">
        <v>458.99999999999739</v>
      </c>
      <c r="N464" s="363">
        <v>31655.172413793291</v>
      </c>
      <c r="O464" s="367">
        <v>-1954710.7799408801</v>
      </c>
      <c r="P464" s="384">
        <v>459.00000000000273</v>
      </c>
      <c r="Q464" s="363">
        <v>32785.714285714443</v>
      </c>
      <c r="R464" s="367">
        <v>-973042.23460791132</v>
      </c>
      <c r="S464" s="384">
        <v>459.00000000000216</v>
      </c>
      <c r="T464" s="363">
        <v>15827.586206896645</v>
      </c>
      <c r="U464" s="363">
        <v>-6724.0007131038701</v>
      </c>
      <c r="V464" s="369">
        <v>459.00000000000273</v>
      </c>
      <c r="W464" s="363">
        <v>764999.99999999686</v>
      </c>
      <c r="X464" s="363">
        <v>22483.837993134337</v>
      </c>
      <c r="Y464" s="369">
        <v>458.99999999999807</v>
      </c>
      <c r="Z464" s="367"/>
      <c r="AA464" s="367"/>
      <c r="AB464" s="367"/>
      <c r="AC464" s="367"/>
      <c r="AD464" s="367"/>
      <c r="AE464" s="367"/>
      <c r="AF464" s="367"/>
      <c r="AG464" s="367"/>
      <c r="AH464" s="367"/>
      <c r="AI464" s="367"/>
      <c r="AJ464" s="367"/>
      <c r="AK464" s="367"/>
      <c r="AL464" s="367"/>
      <c r="AM464" s="367"/>
      <c r="AN464" s="367"/>
      <c r="AO464" s="367"/>
      <c r="AP464" s="367"/>
      <c r="AQ464" s="367"/>
      <c r="AR464" s="367"/>
      <c r="AS464" s="367"/>
      <c r="AT464" s="367"/>
    </row>
    <row r="465" spans="2:46" ht="15" customHeight="1">
      <c r="B465" s="26">
        <v>76.666666666666657</v>
      </c>
      <c r="C465" s="367">
        <v>67.314720315939738</v>
      </c>
      <c r="D465" s="363">
        <v>459.99999999999994</v>
      </c>
      <c r="E465" s="365">
        <v>21395.348837209418</v>
      </c>
      <c r="F465" s="367">
        <v>-29349.820472631429</v>
      </c>
      <c r="G465" s="367">
        <v>460.0000000000025</v>
      </c>
      <c r="H465" s="368">
        <v>115000</v>
      </c>
      <c r="I465" s="367">
        <v>-357144.94261514116</v>
      </c>
      <c r="J465" s="384">
        <v>459.99999999999994</v>
      </c>
      <c r="K465" s="363">
        <v>27878.78787878772</v>
      </c>
      <c r="L465" s="367">
        <v>-2859.9346449734635</v>
      </c>
      <c r="M465" s="369">
        <v>459.99999999999739</v>
      </c>
      <c r="N465" s="363">
        <v>31724.137931034671</v>
      </c>
      <c r="O465" s="367">
        <v>-1963256.1690910782</v>
      </c>
      <c r="P465" s="384">
        <v>460.00000000000273</v>
      </c>
      <c r="Q465" s="363">
        <v>32857.142857143015</v>
      </c>
      <c r="R465" s="367">
        <v>-977332.40662728483</v>
      </c>
      <c r="S465" s="384">
        <v>460.00000000000216</v>
      </c>
      <c r="T465" s="363">
        <v>15862.068965517336</v>
      </c>
      <c r="U465" s="363">
        <v>-6795.0900130413629</v>
      </c>
      <c r="V465" s="369">
        <v>460.00000000000273</v>
      </c>
      <c r="W465" s="363">
        <v>766666.66666666348</v>
      </c>
      <c r="X465" s="363">
        <v>22530.723594488441</v>
      </c>
      <c r="Y465" s="369">
        <v>459.99999999999807</v>
      </c>
      <c r="Z465" s="367"/>
      <c r="AA465" s="367"/>
      <c r="AB465" s="367"/>
      <c r="AC465" s="367"/>
      <c r="AD465" s="367"/>
      <c r="AE465" s="367"/>
      <c r="AF465" s="367"/>
      <c r="AG465" s="367"/>
      <c r="AH465" s="367"/>
      <c r="AI465" s="367"/>
      <c r="AJ465" s="367"/>
      <c r="AK465" s="367"/>
      <c r="AL465" s="367"/>
      <c r="AM465" s="367"/>
      <c r="AN465" s="367"/>
      <c r="AO465" s="367"/>
      <c r="AP465" s="367"/>
      <c r="AQ465" s="367"/>
      <c r="AR465" s="367"/>
      <c r="AS465" s="367"/>
      <c r="AT465" s="367"/>
    </row>
    <row r="466" spans="2:46" ht="15" customHeight="1">
      <c r="B466" s="26">
        <v>76.833333333333329</v>
      </c>
      <c r="C466" s="367">
        <v>67.460706860083334</v>
      </c>
      <c r="D466" s="363">
        <v>460.99999999999994</v>
      </c>
      <c r="E466" s="365">
        <v>21441.860465116395</v>
      </c>
      <c r="F466" s="367">
        <v>-29486.522125223961</v>
      </c>
      <c r="G466" s="367">
        <v>461.0000000000025</v>
      </c>
      <c r="H466" s="368">
        <v>115250</v>
      </c>
      <c r="I466" s="367">
        <v>-358779.55852561799</v>
      </c>
      <c r="J466" s="384">
        <v>460.99999999999994</v>
      </c>
      <c r="K466" s="363">
        <v>27939.39393939378</v>
      </c>
      <c r="L466" s="367">
        <v>-2921.9517165948469</v>
      </c>
      <c r="M466" s="369">
        <v>460.99999999999739</v>
      </c>
      <c r="N466" s="363">
        <v>31793.103448276051</v>
      </c>
      <c r="O466" s="367">
        <v>-1971820.1963282325</v>
      </c>
      <c r="P466" s="384">
        <v>461.00000000000273</v>
      </c>
      <c r="Q466" s="363">
        <v>32928.571428571588</v>
      </c>
      <c r="R466" s="367">
        <v>-981632.01453490613</v>
      </c>
      <c r="S466" s="384">
        <v>461.00000000000222</v>
      </c>
      <c r="T466" s="363">
        <v>15896.551724138026</v>
      </c>
      <c r="U466" s="363">
        <v>-6866.4247045480333</v>
      </c>
      <c r="V466" s="369">
        <v>461.00000000000273</v>
      </c>
      <c r="W466" s="363">
        <v>768333.33333333011</v>
      </c>
      <c r="X466" s="363">
        <v>22577.600070646258</v>
      </c>
      <c r="Y466" s="369">
        <v>460.99999999999801</v>
      </c>
      <c r="Z466" s="367"/>
      <c r="AA466" s="367"/>
      <c r="AB466" s="367"/>
      <c r="AC466" s="367"/>
      <c r="AD466" s="367"/>
      <c r="AE466" s="367"/>
      <c r="AF466" s="367"/>
      <c r="AG466" s="367"/>
      <c r="AH466" s="367"/>
      <c r="AI466" s="367"/>
      <c r="AJ466" s="367"/>
      <c r="AK466" s="367"/>
      <c r="AL466" s="367"/>
      <c r="AM466" s="367"/>
      <c r="AN466" s="367"/>
      <c r="AO466" s="367"/>
      <c r="AP466" s="367"/>
      <c r="AQ466" s="367"/>
      <c r="AR466" s="367"/>
      <c r="AS466" s="367"/>
      <c r="AT466" s="367"/>
    </row>
    <row r="467" spans="2:46" ht="15" customHeight="1">
      <c r="B467" s="26">
        <v>77</v>
      </c>
      <c r="C467" s="367">
        <v>67.606691886637492</v>
      </c>
      <c r="D467" s="363">
        <v>462</v>
      </c>
      <c r="E467" s="365">
        <v>21488.372093023372</v>
      </c>
      <c r="F467" s="367">
        <v>-29623.540036797156</v>
      </c>
      <c r="G467" s="367">
        <v>462.0000000000025</v>
      </c>
      <c r="H467" s="368">
        <v>115500</v>
      </c>
      <c r="I467" s="367">
        <v>-360417.89770664281</v>
      </c>
      <c r="J467" s="384">
        <v>461.99999999999994</v>
      </c>
      <c r="K467" s="363">
        <v>27999.99999999984</v>
      </c>
      <c r="L467" s="367">
        <v>-2984.2108698752036</v>
      </c>
      <c r="M467" s="369">
        <v>461.99999999999739</v>
      </c>
      <c r="N467" s="363">
        <v>31862.068965517432</v>
      </c>
      <c r="O467" s="367">
        <v>-1980402.8616523438</v>
      </c>
      <c r="P467" s="384">
        <v>462.00000000000273</v>
      </c>
      <c r="Q467" s="363">
        <v>33000.00000000016</v>
      </c>
      <c r="R467" s="367">
        <v>-985941.05833077477</v>
      </c>
      <c r="S467" s="384">
        <v>462.00000000000222</v>
      </c>
      <c r="T467" s="363">
        <v>15931.034482758716</v>
      </c>
      <c r="U467" s="363">
        <v>-6938.0047876238841</v>
      </c>
      <c r="V467" s="369">
        <v>462.00000000000273</v>
      </c>
      <c r="W467" s="363">
        <v>769999.99999999674</v>
      </c>
      <c r="X467" s="363">
        <v>22624.467421607791</v>
      </c>
      <c r="Y467" s="369">
        <v>461.99999999999801</v>
      </c>
      <c r="Z467" s="367"/>
      <c r="AA467" s="367"/>
      <c r="AB467" s="367"/>
      <c r="AC467" s="367"/>
      <c r="AD467" s="367"/>
      <c r="AE467" s="367"/>
      <c r="AF467" s="367"/>
      <c r="AG467" s="367"/>
      <c r="AH467" s="367"/>
      <c r="AI467" s="367"/>
      <c r="AJ467" s="367"/>
      <c r="AK467" s="367"/>
      <c r="AL467" s="367"/>
      <c r="AM467" s="367"/>
      <c r="AN467" s="367"/>
      <c r="AO467" s="367"/>
      <c r="AP467" s="367"/>
      <c r="AQ467" s="367"/>
      <c r="AR467" s="367"/>
      <c r="AS467" s="367"/>
      <c r="AT467" s="367"/>
    </row>
    <row r="468" spans="2:46" ht="15" customHeight="1">
      <c r="B468" s="26">
        <v>77.166666666666671</v>
      </c>
      <c r="C468" s="367">
        <v>67.752675395602182</v>
      </c>
      <c r="D468" s="363">
        <v>463</v>
      </c>
      <c r="E468" s="365">
        <v>21534.883720930349</v>
      </c>
      <c r="F468" s="367">
        <v>-29760.874207351018</v>
      </c>
      <c r="G468" s="367">
        <v>463.0000000000025</v>
      </c>
      <c r="H468" s="368">
        <v>115750</v>
      </c>
      <c r="I468" s="367">
        <v>-362059.9601582156</v>
      </c>
      <c r="J468" s="384">
        <v>462.99999999999994</v>
      </c>
      <c r="K468" s="363">
        <v>28060.6060606059</v>
      </c>
      <c r="L468" s="367">
        <v>-3046.7121048145332</v>
      </c>
      <c r="M468" s="369">
        <v>462.99999999999739</v>
      </c>
      <c r="N468" s="363">
        <v>31931.034482758812</v>
      </c>
      <c r="O468" s="367">
        <v>-1989004.1650634115</v>
      </c>
      <c r="P468" s="384">
        <v>463.00000000000279</v>
      </c>
      <c r="Q468" s="363">
        <v>33071.428571428733</v>
      </c>
      <c r="R468" s="367">
        <v>-990259.53801489063</v>
      </c>
      <c r="S468" s="384">
        <v>463.00000000000222</v>
      </c>
      <c r="T468" s="363">
        <v>15965.517241379406</v>
      </c>
      <c r="U468" s="363">
        <v>-7009.8302622689162</v>
      </c>
      <c r="V468" s="369">
        <v>463.00000000000279</v>
      </c>
      <c r="W468" s="363">
        <v>771666.66666666337</v>
      </c>
      <c r="X468" s="363">
        <v>22671.325647373047</v>
      </c>
      <c r="Y468" s="369">
        <v>462.99999999999801</v>
      </c>
      <c r="Z468" s="367"/>
      <c r="AA468" s="367"/>
      <c r="AB468" s="367"/>
      <c r="AC468" s="367"/>
      <c r="AD468" s="367"/>
      <c r="AE468" s="367"/>
      <c r="AF468" s="367"/>
      <c r="AG468" s="367"/>
      <c r="AH468" s="367"/>
      <c r="AI468" s="367"/>
      <c r="AJ468" s="367"/>
      <c r="AK468" s="367"/>
      <c r="AL468" s="367"/>
      <c r="AM468" s="367"/>
      <c r="AN468" s="367"/>
      <c r="AO468" s="367"/>
      <c r="AP468" s="367"/>
      <c r="AQ468" s="367"/>
      <c r="AR468" s="367"/>
      <c r="AS468" s="367"/>
      <c r="AT468" s="367"/>
    </row>
    <row r="469" spans="2:46" ht="15" customHeight="1">
      <c r="B469" s="26">
        <v>77.333333333333343</v>
      </c>
      <c r="C469" s="367">
        <v>67.898657386977433</v>
      </c>
      <c r="D469" s="363">
        <v>464.00000000000006</v>
      </c>
      <c r="E469" s="365">
        <v>21581.395348837326</v>
      </c>
      <c r="F469" s="367">
        <v>-29898.524636885548</v>
      </c>
      <c r="G469" s="367">
        <v>464.0000000000025</v>
      </c>
      <c r="H469" s="368">
        <v>116000</v>
      </c>
      <c r="I469" s="367">
        <v>-363705.74588033638</v>
      </c>
      <c r="J469" s="384">
        <v>463.99999999999994</v>
      </c>
      <c r="K469" s="363">
        <v>28121.21212121196</v>
      </c>
      <c r="L469" s="367">
        <v>-3109.4554214128343</v>
      </c>
      <c r="M469" s="369">
        <v>463.99999999999739</v>
      </c>
      <c r="N469" s="363">
        <v>32000.000000000193</v>
      </c>
      <c r="O469" s="367">
        <v>-1997624.1065614356</v>
      </c>
      <c r="P469" s="384">
        <v>464.00000000000279</v>
      </c>
      <c r="Q469" s="363">
        <v>33142.857142857305</v>
      </c>
      <c r="R469" s="367">
        <v>-994587.45358725393</v>
      </c>
      <c r="S469" s="384">
        <v>464.00000000000222</v>
      </c>
      <c r="T469" s="363">
        <v>16000.000000000096</v>
      </c>
      <c r="U469" s="363">
        <v>-7081.9011284831231</v>
      </c>
      <c r="V469" s="369">
        <v>464.00000000000279</v>
      </c>
      <c r="W469" s="363">
        <v>773333.33333333</v>
      </c>
      <c r="X469" s="363">
        <v>22718.174747942016</v>
      </c>
      <c r="Y469" s="369">
        <v>463.99999999999795</v>
      </c>
      <c r="Z469" s="367"/>
      <c r="AA469" s="367"/>
      <c r="AB469" s="367"/>
      <c r="AC469" s="367"/>
      <c r="AD469" s="367"/>
      <c r="AE469" s="367"/>
      <c r="AF469" s="367"/>
      <c r="AG469" s="367"/>
      <c r="AH469" s="367"/>
      <c r="AI469" s="367"/>
      <c r="AJ469" s="367"/>
      <c r="AK469" s="367"/>
      <c r="AL469" s="367"/>
      <c r="AM469" s="367"/>
      <c r="AN469" s="367"/>
      <c r="AO469" s="367"/>
      <c r="AP469" s="367"/>
      <c r="AQ469" s="367"/>
      <c r="AR469" s="367"/>
      <c r="AS469" s="367"/>
      <c r="AT469" s="367"/>
    </row>
    <row r="470" spans="2:46" ht="15" customHeight="1">
      <c r="B470" s="26">
        <v>77.500000000000014</v>
      </c>
      <c r="C470" s="367">
        <v>68.044637860763203</v>
      </c>
      <c r="D470" s="363">
        <v>465.00000000000006</v>
      </c>
      <c r="E470" s="365">
        <v>21627.906976744303</v>
      </c>
      <c r="F470" s="367">
        <v>-30036.491325400741</v>
      </c>
      <c r="G470" s="367">
        <v>465.0000000000025</v>
      </c>
      <c r="H470" s="368">
        <v>116250</v>
      </c>
      <c r="I470" s="367">
        <v>-365355.25487300521</v>
      </c>
      <c r="J470" s="384">
        <v>464.99999999999994</v>
      </c>
      <c r="K470" s="363">
        <v>28181.81818181802</v>
      </c>
      <c r="L470" s="367">
        <v>-3172.4408196701088</v>
      </c>
      <c r="M470" s="369">
        <v>464.99999999999739</v>
      </c>
      <c r="N470" s="363">
        <v>32068.965517241573</v>
      </c>
      <c r="O470" s="367">
        <v>-2006262.6861464165</v>
      </c>
      <c r="P470" s="384">
        <v>465.00000000000279</v>
      </c>
      <c r="Q470" s="363">
        <v>33214.285714285877</v>
      </c>
      <c r="R470" s="367">
        <v>-998924.80504786503</v>
      </c>
      <c r="S470" s="384">
        <v>465.00000000000227</v>
      </c>
      <c r="T470" s="363">
        <v>16034.482758620787</v>
      </c>
      <c r="U470" s="363">
        <v>-7154.2173862665095</v>
      </c>
      <c r="V470" s="369">
        <v>465.00000000000279</v>
      </c>
      <c r="W470" s="363">
        <v>774999.99999999662</v>
      </c>
      <c r="X470" s="363">
        <v>22765.014723314704</v>
      </c>
      <c r="Y470" s="369">
        <v>464.99999999999795</v>
      </c>
      <c r="Z470" s="367"/>
      <c r="AA470" s="367"/>
      <c r="AB470" s="367"/>
      <c r="AC470" s="367"/>
      <c r="AD470" s="367"/>
      <c r="AE470" s="367"/>
      <c r="AF470" s="367"/>
      <c r="AG470" s="367"/>
      <c r="AH470" s="367"/>
      <c r="AI470" s="367"/>
      <c r="AJ470" s="367"/>
      <c r="AK470" s="367"/>
      <c r="AL470" s="367"/>
      <c r="AM470" s="367"/>
      <c r="AN470" s="367"/>
      <c r="AO470" s="367"/>
      <c r="AP470" s="367"/>
      <c r="AQ470" s="367"/>
      <c r="AR470" s="367"/>
      <c r="AS470" s="367"/>
      <c r="AT470" s="367"/>
    </row>
    <row r="471" spans="2:46" ht="15" customHeight="1">
      <c r="B471" s="26">
        <v>77.666666666666686</v>
      </c>
      <c r="C471" s="367">
        <v>68.190616816959547</v>
      </c>
      <c r="D471" s="363">
        <v>466.00000000000011</v>
      </c>
      <c r="E471" s="365">
        <v>21674.41860465128</v>
      </c>
      <c r="F471" s="367">
        <v>-30174.774272896597</v>
      </c>
      <c r="G471" s="367">
        <v>466.0000000000025</v>
      </c>
      <c r="H471" s="368">
        <v>116500</v>
      </c>
      <c r="I471" s="367">
        <v>-367008.48713622201</v>
      </c>
      <c r="J471" s="384">
        <v>465.99999999999994</v>
      </c>
      <c r="K471" s="363">
        <v>28242.42424242408</v>
      </c>
      <c r="L471" s="367">
        <v>-3235.6682995863557</v>
      </c>
      <c r="M471" s="369">
        <v>465.99999999999739</v>
      </c>
      <c r="N471" s="363">
        <v>32137.931034482954</v>
      </c>
      <c r="O471" s="367">
        <v>-2014919.9038183542</v>
      </c>
      <c r="P471" s="384">
        <v>466.00000000000284</v>
      </c>
      <c r="Q471" s="363">
        <v>33285.71428571445</v>
      </c>
      <c r="R471" s="367">
        <v>-1003271.5923967235</v>
      </c>
      <c r="S471" s="384">
        <v>466.00000000000227</v>
      </c>
      <c r="T471" s="363">
        <v>16068.965517241477</v>
      </c>
      <c r="U471" s="363">
        <v>-7226.7790356190781</v>
      </c>
      <c r="V471" s="369">
        <v>466.00000000000284</v>
      </c>
      <c r="W471" s="363">
        <v>776666.66666666325</v>
      </c>
      <c r="X471" s="363">
        <v>22811.845573491108</v>
      </c>
      <c r="Y471" s="369">
        <v>465.9999999999979</v>
      </c>
      <c r="Z471" s="367"/>
      <c r="AA471" s="367"/>
      <c r="AB471" s="367"/>
      <c r="AC471" s="367"/>
      <c r="AD471" s="367"/>
      <c r="AE471" s="367"/>
      <c r="AF471" s="367"/>
      <c r="AG471" s="367"/>
      <c r="AH471" s="367"/>
      <c r="AI471" s="367"/>
      <c r="AJ471" s="367"/>
      <c r="AK471" s="367"/>
      <c r="AL471" s="367"/>
      <c r="AM471" s="367"/>
      <c r="AN471" s="367"/>
      <c r="AO471" s="367"/>
      <c r="AP471" s="367"/>
      <c r="AQ471" s="367"/>
      <c r="AR471" s="367"/>
      <c r="AS471" s="367"/>
      <c r="AT471" s="367"/>
    </row>
    <row r="472" spans="2:46" ht="15" customHeight="1">
      <c r="B472" s="26">
        <v>77.833333333333357</v>
      </c>
      <c r="C472" s="367">
        <v>68.336594255566411</v>
      </c>
      <c r="D472" s="363">
        <v>467.00000000000011</v>
      </c>
      <c r="E472" s="365">
        <v>21720.930232558258</v>
      </c>
      <c r="F472" s="367">
        <v>-30313.373479373131</v>
      </c>
      <c r="G472" s="367">
        <v>467.00000000000256</v>
      </c>
      <c r="H472" s="368">
        <v>116750</v>
      </c>
      <c r="I472" s="367">
        <v>-368665.44266998686</v>
      </c>
      <c r="J472" s="384">
        <v>466.99999999999994</v>
      </c>
      <c r="K472" s="363">
        <v>28303.03030303014</v>
      </c>
      <c r="L472" s="367">
        <v>-3299.1378611615755</v>
      </c>
      <c r="M472" s="369">
        <v>466.99999999999739</v>
      </c>
      <c r="N472" s="363">
        <v>32206.896551724334</v>
      </c>
      <c r="O472" s="367">
        <v>-2023595.7595772475</v>
      </c>
      <c r="P472" s="384">
        <v>467.00000000000284</v>
      </c>
      <c r="Q472" s="363">
        <v>33357.142857143022</v>
      </c>
      <c r="R472" s="367">
        <v>-1007627.8156338292</v>
      </c>
      <c r="S472" s="384">
        <v>467.00000000000227</v>
      </c>
      <c r="T472" s="363">
        <v>16103.448275862167</v>
      </c>
      <c r="U472" s="363">
        <v>-7299.5860765408224</v>
      </c>
      <c r="V472" s="369">
        <v>467.00000000000284</v>
      </c>
      <c r="W472" s="363">
        <v>778333.33333332988</v>
      </c>
      <c r="X472" s="363">
        <v>22858.667298471228</v>
      </c>
      <c r="Y472" s="369">
        <v>466.9999999999979</v>
      </c>
      <c r="Z472" s="367"/>
      <c r="AA472" s="367"/>
      <c r="AB472" s="367"/>
      <c r="AC472" s="367"/>
      <c r="AD472" s="367"/>
      <c r="AE472" s="367"/>
      <c r="AF472" s="367"/>
      <c r="AG472" s="367"/>
      <c r="AH472" s="367"/>
      <c r="AI472" s="367"/>
      <c r="AJ472" s="367"/>
      <c r="AK472" s="367"/>
      <c r="AL472" s="367"/>
      <c r="AM472" s="367"/>
      <c r="AN472" s="367"/>
      <c r="AO472" s="367"/>
      <c r="AP472" s="367"/>
      <c r="AQ472" s="367"/>
      <c r="AR472" s="367"/>
      <c r="AS472" s="367"/>
      <c r="AT472" s="367"/>
    </row>
    <row r="473" spans="2:46" ht="15" customHeight="1">
      <c r="B473" s="26">
        <v>78.000000000000028</v>
      </c>
      <c r="C473" s="367">
        <v>68.482570176583835</v>
      </c>
      <c r="D473" s="363">
        <v>468.00000000000017</v>
      </c>
      <c r="E473" s="365">
        <v>21767.441860465235</v>
      </c>
      <c r="F473" s="367">
        <v>-30452.288944830318</v>
      </c>
      <c r="G473" s="367">
        <v>468.00000000000256</v>
      </c>
      <c r="H473" s="368">
        <v>117000</v>
      </c>
      <c r="I473" s="367">
        <v>-370326.12147429981</v>
      </c>
      <c r="J473" s="384">
        <v>468</v>
      </c>
      <c r="K473" s="363">
        <v>28363.6363636362</v>
      </c>
      <c r="L473" s="367">
        <v>-3362.8495043957673</v>
      </c>
      <c r="M473" s="369">
        <v>467.99999999999739</v>
      </c>
      <c r="N473" s="363">
        <v>32275.862068965715</v>
      </c>
      <c r="O473" s="367">
        <v>-2032290.2534230978</v>
      </c>
      <c r="P473" s="384">
        <v>468.00000000000284</v>
      </c>
      <c r="Q473" s="363">
        <v>33428.571428571595</v>
      </c>
      <c r="R473" s="367">
        <v>-1011993.4747591825</v>
      </c>
      <c r="S473" s="384">
        <v>468.00000000000233</v>
      </c>
      <c r="T473" s="363">
        <v>16137.931034482857</v>
      </c>
      <c r="U473" s="363">
        <v>-7372.6385090317444</v>
      </c>
      <c r="V473" s="369">
        <v>468.00000000000284</v>
      </c>
      <c r="W473" s="363">
        <v>779999.99999999651</v>
      </c>
      <c r="X473" s="363">
        <v>22905.47989825506</v>
      </c>
      <c r="Y473" s="369">
        <v>467.99999999999784</v>
      </c>
      <c r="Z473" s="367"/>
      <c r="AA473" s="367"/>
      <c r="AB473" s="367"/>
      <c r="AC473" s="367"/>
      <c r="AD473" s="367"/>
      <c r="AE473" s="367"/>
      <c r="AF473" s="367"/>
      <c r="AG473" s="367"/>
      <c r="AH473" s="367"/>
      <c r="AI473" s="367"/>
      <c r="AJ473" s="367"/>
      <c r="AK473" s="367"/>
      <c r="AL473" s="367"/>
      <c r="AM473" s="367"/>
      <c r="AN473" s="367"/>
      <c r="AO473" s="367"/>
      <c r="AP473" s="367"/>
      <c r="AQ473" s="367"/>
      <c r="AR473" s="367"/>
      <c r="AS473" s="367"/>
      <c r="AT473" s="367"/>
    </row>
    <row r="474" spans="2:46" ht="15" customHeight="1">
      <c r="B474" s="26">
        <v>78.1666666666667</v>
      </c>
      <c r="C474" s="367">
        <v>68.628544580011805</v>
      </c>
      <c r="D474" s="363">
        <v>469.00000000000017</v>
      </c>
      <c r="E474" s="365">
        <v>21813.953488372212</v>
      </c>
      <c r="F474" s="367">
        <v>-30591.520669268168</v>
      </c>
      <c r="G474" s="367">
        <v>469.00000000000256</v>
      </c>
      <c r="H474" s="368">
        <v>117250</v>
      </c>
      <c r="I474" s="367">
        <v>-371990.52354916057</v>
      </c>
      <c r="J474" s="384">
        <v>469</v>
      </c>
      <c r="K474" s="363">
        <v>28424.24242424226</v>
      </c>
      <c r="L474" s="367">
        <v>-3426.8032292889284</v>
      </c>
      <c r="M474" s="369">
        <v>468.99999999999733</v>
      </c>
      <c r="N474" s="363">
        <v>32344.827586207095</v>
      </c>
      <c r="O474" s="367">
        <v>-2041003.3853559045</v>
      </c>
      <c r="P474" s="384">
        <v>469.00000000000284</v>
      </c>
      <c r="Q474" s="363">
        <v>33500.000000000167</v>
      </c>
      <c r="R474" s="367">
        <v>-1016368.5697727838</v>
      </c>
      <c r="S474" s="384">
        <v>469.00000000000239</v>
      </c>
      <c r="T474" s="363">
        <v>16172.413793103548</v>
      </c>
      <c r="U474" s="363">
        <v>-7445.9363330918459</v>
      </c>
      <c r="V474" s="369">
        <v>469.00000000000284</v>
      </c>
      <c r="W474" s="363">
        <v>781666.66666666314</v>
      </c>
      <c r="X474" s="363">
        <v>22952.283372842619</v>
      </c>
      <c r="Y474" s="369">
        <v>468.99999999999784</v>
      </c>
      <c r="Z474" s="367"/>
      <c r="AA474" s="367"/>
      <c r="AB474" s="367"/>
      <c r="AC474" s="367"/>
      <c r="AD474" s="367"/>
      <c r="AE474" s="367"/>
      <c r="AF474" s="367"/>
      <c r="AG474" s="367"/>
      <c r="AH474" s="367"/>
      <c r="AI474" s="367"/>
      <c r="AJ474" s="367"/>
      <c r="AK474" s="367"/>
      <c r="AL474" s="367"/>
      <c r="AM474" s="367"/>
      <c r="AN474" s="367"/>
      <c r="AO474" s="367"/>
      <c r="AP474" s="367"/>
      <c r="AQ474" s="367"/>
      <c r="AR474" s="367"/>
      <c r="AS474" s="367"/>
      <c r="AT474" s="367"/>
    </row>
    <row r="475" spans="2:46" ht="15" customHeight="1">
      <c r="B475" s="26">
        <v>78.333333333333371</v>
      </c>
      <c r="C475" s="367">
        <v>68.774517465850323</v>
      </c>
      <c r="D475" s="363">
        <v>470.00000000000023</v>
      </c>
      <c r="E475" s="365">
        <v>21860.465116279189</v>
      </c>
      <c r="F475" s="367">
        <v>-30731.068652686685</v>
      </c>
      <c r="G475" s="367">
        <v>470.00000000000256</v>
      </c>
      <c r="H475" s="368">
        <v>117500</v>
      </c>
      <c r="I475" s="367">
        <v>-373658.64889456937</v>
      </c>
      <c r="J475" s="384">
        <v>470</v>
      </c>
      <c r="K475" s="363">
        <v>28484.84848484832</v>
      </c>
      <c r="L475" s="367">
        <v>-3490.9990358410655</v>
      </c>
      <c r="M475" s="369">
        <v>469.99999999999733</v>
      </c>
      <c r="N475" s="363">
        <v>32413.793103448475</v>
      </c>
      <c r="O475" s="367">
        <v>-2049735.1553756683</v>
      </c>
      <c r="P475" s="384">
        <v>470.0000000000029</v>
      </c>
      <c r="Q475" s="363">
        <v>33571.42857142874</v>
      </c>
      <c r="R475" s="367">
        <v>-1020753.1006746318</v>
      </c>
      <c r="S475" s="384">
        <v>470.00000000000239</v>
      </c>
      <c r="T475" s="363">
        <v>16206.896551724238</v>
      </c>
      <c r="U475" s="363">
        <v>-7519.4795487211304</v>
      </c>
      <c r="V475" s="369">
        <v>470.0000000000029</v>
      </c>
      <c r="W475" s="363">
        <v>783333.33333332976</v>
      </c>
      <c r="X475" s="363">
        <v>22999.077722233895</v>
      </c>
      <c r="Y475" s="369">
        <v>469.99999999999784</v>
      </c>
      <c r="Z475" s="367"/>
      <c r="AA475" s="367"/>
      <c r="AB475" s="367"/>
      <c r="AC475" s="367"/>
      <c r="AD475" s="367"/>
      <c r="AE475" s="367"/>
      <c r="AF475" s="367"/>
      <c r="AG475" s="367"/>
      <c r="AH475" s="367"/>
      <c r="AI475" s="367"/>
      <c r="AJ475" s="367"/>
      <c r="AK475" s="367"/>
      <c r="AL475" s="367"/>
      <c r="AM475" s="367"/>
      <c r="AN475" s="367"/>
      <c r="AO475" s="367"/>
      <c r="AP475" s="367"/>
      <c r="AQ475" s="367"/>
      <c r="AR475" s="367"/>
      <c r="AS475" s="367"/>
      <c r="AT475" s="367"/>
    </row>
    <row r="476" spans="2:46" ht="15" customHeight="1">
      <c r="B476" s="26">
        <v>78.500000000000043</v>
      </c>
      <c r="C476" s="367">
        <v>68.920488834099373</v>
      </c>
      <c r="D476" s="363">
        <v>471.00000000000023</v>
      </c>
      <c r="E476" s="365">
        <v>21906.976744186166</v>
      </c>
      <c r="F476" s="367">
        <v>-30870.932895085873</v>
      </c>
      <c r="G476" s="367">
        <v>471.00000000000256</v>
      </c>
      <c r="H476" s="368">
        <v>117750</v>
      </c>
      <c r="I476" s="367">
        <v>-375330.49751052615</v>
      </c>
      <c r="J476" s="384">
        <v>471</v>
      </c>
      <c r="K476" s="363">
        <v>28545.45454545438</v>
      </c>
      <c r="L476" s="367">
        <v>-3555.4369240521755</v>
      </c>
      <c r="M476" s="369">
        <v>470.99999999999733</v>
      </c>
      <c r="N476" s="363">
        <v>32482.758620689856</v>
      </c>
      <c r="O476" s="367">
        <v>-2058485.5634823884</v>
      </c>
      <c r="P476" s="384">
        <v>471.0000000000029</v>
      </c>
      <c r="Q476" s="363">
        <v>33642.857142857312</v>
      </c>
      <c r="R476" s="367">
        <v>-1025147.0674647274</v>
      </c>
      <c r="S476" s="384">
        <v>471.00000000000239</v>
      </c>
      <c r="T476" s="363">
        <v>16241.379310344928</v>
      </c>
      <c r="U476" s="363">
        <v>-7593.2681559195889</v>
      </c>
      <c r="V476" s="369">
        <v>471.0000000000029</v>
      </c>
      <c r="W476" s="363">
        <v>784999.99999999639</v>
      </c>
      <c r="X476" s="363">
        <v>23045.862946428882</v>
      </c>
      <c r="Y476" s="369">
        <v>470.99999999999778</v>
      </c>
      <c r="Z476" s="367"/>
      <c r="AA476" s="367"/>
      <c r="AB476" s="367"/>
      <c r="AC476" s="367"/>
      <c r="AD476" s="367"/>
      <c r="AE476" s="367"/>
      <c r="AF476" s="367"/>
      <c r="AG476" s="367"/>
      <c r="AH476" s="367"/>
      <c r="AI476" s="367"/>
      <c r="AJ476" s="367"/>
      <c r="AK476" s="367"/>
      <c r="AL476" s="367"/>
      <c r="AM476" s="367"/>
      <c r="AN476" s="367"/>
      <c r="AO476" s="367"/>
      <c r="AP476" s="367"/>
      <c r="AQ476" s="367"/>
      <c r="AR476" s="367"/>
      <c r="AS476" s="367"/>
      <c r="AT476" s="367"/>
    </row>
    <row r="477" spans="2:46" ht="15" customHeight="1">
      <c r="B477" s="26">
        <v>78.666666666666714</v>
      </c>
      <c r="C477" s="367">
        <v>69.066458684758985</v>
      </c>
      <c r="D477" s="363">
        <v>472.00000000000028</v>
      </c>
      <c r="E477" s="365">
        <v>21953.488372093143</v>
      </c>
      <c r="F477" s="367">
        <v>-31011.11339646572</v>
      </c>
      <c r="G477" s="367">
        <v>472.00000000000256</v>
      </c>
      <c r="H477" s="368">
        <v>118000</v>
      </c>
      <c r="I477" s="367">
        <v>-377006.06939703098</v>
      </c>
      <c r="J477" s="384">
        <v>472</v>
      </c>
      <c r="K477" s="363">
        <v>28606.06060606044</v>
      </c>
      <c r="L477" s="367">
        <v>-3620.1168939222575</v>
      </c>
      <c r="M477" s="369">
        <v>471.99999999999733</v>
      </c>
      <c r="N477" s="363">
        <v>32551.724137931236</v>
      </c>
      <c r="O477" s="367">
        <v>-2067254.6096760642</v>
      </c>
      <c r="P477" s="384">
        <v>472.0000000000029</v>
      </c>
      <c r="Q477" s="363">
        <v>33714.285714285885</v>
      </c>
      <c r="R477" s="367">
        <v>-1029550.4701430706</v>
      </c>
      <c r="S477" s="384">
        <v>472.00000000000239</v>
      </c>
      <c r="T477" s="363">
        <v>16275.862068965618</v>
      </c>
      <c r="U477" s="363">
        <v>-7667.302154687226</v>
      </c>
      <c r="V477" s="369">
        <v>472.0000000000029</v>
      </c>
      <c r="W477" s="363">
        <v>786666.66666666302</v>
      </c>
      <c r="X477" s="363">
        <v>23092.63904542759</v>
      </c>
      <c r="Y477" s="369">
        <v>471.99999999999778</v>
      </c>
      <c r="Z477" s="367"/>
      <c r="AA477" s="367"/>
      <c r="AB477" s="367"/>
      <c r="AC477" s="367"/>
      <c r="AD477" s="367"/>
      <c r="AE477" s="367"/>
      <c r="AF477" s="367"/>
      <c r="AG477" s="367"/>
      <c r="AH477" s="367"/>
      <c r="AI477" s="367"/>
      <c r="AJ477" s="367"/>
      <c r="AK477" s="367"/>
      <c r="AL477" s="367"/>
      <c r="AM477" s="367"/>
      <c r="AN477" s="367"/>
      <c r="AO477" s="367"/>
      <c r="AP477" s="367"/>
      <c r="AQ477" s="367"/>
      <c r="AR477" s="367"/>
      <c r="AS477" s="367"/>
      <c r="AT477" s="367"/>
    </row>
    <row r="478" spans="2:46" ht="15" customHeight="1">
      <c r="B478" s="26">
        <v>78.833333333333385</v>
      </c>
      <c r="C478" s="367">
        <v>69.212427017829128</v>
      </c>
      <c r="D478" s="363">
        <v>473.00000000000028</v>
      </c>
      <c r="E478" s="365">
        <v>22000.00000000012</v>
      </c>
      <c r="F478" s="367">
        <v>-31151.610156826231</v>
      </c>
      <c r="G478" s="367">
        <v>473.00000000000256</v>
      </c>
      <c r="H478" s="368">
        <v>118250</v>
      </c>
      <c r="I478" s="367">
        <v>-378685.36455408379</v>
      </c>
      <c r="J478" s="384">
        <v>473</v>
      </c>
      <c r="K478" s="363">
        <v>28666.666666666501</v>
      </c>
      <c r="L478" s="367">
        <v>-3685.0389454513129</v>
      </c>
      <c r="M478" s="369">
        <v>472.99999999999733</v>
      </c>
      <c r="N478" s="363">
        <v>32620.689655172617</v>
      </c>
      <c r="O478" s="367">
        <v>-2076042.2939566977</v>
      </c>
      <c r="P478" s="384">
        <v>473.00000000000296</v>
      </c>
      <c r="Q478" s="363">
        <v>33785.714285714457</v>
      </c>
      <c r="R478" s="367">
        <v>-1033963.3087096615</v>
      </c>
      <c r="S478" s="384">
        <v>473.00000000000244</v>
      </c>
      <c r="T478" s="363">
        <v>16310.344827586308</v>
      </c>
      <c r="U478" s="363">
        <v>-7741.581545024048</v>
      </c>
      <c r="V478" s="369">
        <v>473.00000000000296</v>
      </c>
      <c r="W478" s="363">
        <v>788333.33333332965</v>
      </c>
      <c r="X478" s="363">
        <v>23139.406019230009</v>
      </c>
      <c r="Y478" s="369">
        <v>472.99999999999778</v>
      </c>
      <c r="Z478" s="367"/>
      <c r="AA478" s="367"/>
      <c r="AB478" s="367"/>
      <c r="AC478" s="367"/>
      <c r="AD478" s="367"/>
      <c r="AE478" s="367"/>
      <c r="AF478" s="367"/>
      <c r="AG478" s="367"/>
      <c r="AH478" s="367"/>
      <c r="AI478" s="367"/>
      <c r="AJ478" s="367"/>
      <c r="AK478" s="367"/>
      <c r="AL478" s="367"/>
      <c r="AM478" s="367"/>
      <c r="AN478" s="367"/>
      <c r="AO478" s="367"/>
      <c r="AP478" s="367"/>
      <c r="AQ478" s="367"/>
      <c r="AR478" s="367"/>
      <c r="AS478" s="367"/>
      <c r="AT478" s="367"/>
    </row>
    <row r="479" spans="2:46" ht="15" customHeight="1">
      <c r="B479" s="26">
        <v>79.000000000000057</v>
      </c>
      <c r="C479" s="367">
        <v>69.358393833309833</v>
      </c>
      <c r="D479" s="363">
        <v>474.00000000000034</v>
      </c>
      <c r="E479" s="365">
        <v>22046.511627907097</v>
      </c>
      <c r="F479" s="367">
        <v>-31292.423176167413</v>
      </c>
      <c r="G479" s="367">
        <v>474.00000000000256</v>
      </c>
      <c r="H479" s="368">
        <v>118500</v>
      </c>
      <c r="I479" s="367">
        <v>-380368.38298168452</v>
      </c>
      <c r="J479" s="384">
        <v>474</v>
      </c>
      <c r="K479" s="363">
        <v>28727.272727272561</v>
      </c>
      <c r="L479" s="367">
        <v>-3750.2030786393407</v>
      </c>
      <c r="M479" s="369">
        <v>473.99999999999733</v>
      </c>
      <c r="N479" s="363">
        <v>32689.655172413997</v>
      </c>
      <c r="O479" s="367">
        <v>-2084848.6163242869</v>
      </c>
      <c r="P479" s="384">
        <v>474.00000000000296</v>
      </c>
      <c r="Q479" s="363">
        <v>33857.14285714303</v>
      </c>
      <c r="R479" s="367">
        <v>-1038385.5831644994</v>
      </c>
      <c r="S479" s="384">
        <v>474.00000000000244</v>
      </c>
      <c r="T479" s="363">
        <v>16344.827586206999</v>
      </c>
      <c r="U479" s="363">
        <v>-7816.1063269300421</v>
      </c>
      <c r="V479" s="369">
        <v>474.00000000000296</v>
      </c>
      <c r="W479" s="363">
        <v>789999.99999999627</v>
      </c>
      <c r="X479" s="363">
        <v>23186.163867836149</v>
      </c>
      <c r="Y479" s="369">
        <v>473.99999999999778</v>
      </c>
      <c r="Z479" s="367"/>
      <c r="AA479" s="367"/>
      <c r="AB479" s="367"/>
      <c r="AC479" s="367"/>
      <c r="AD479" s="367"/>
      <c r="AE479" s="367"/>
      <c r="AF479" s="367"/>
      <c r="AG479" s="367"/>
      <c r="AH479" s="367"/>
      <c r="AI479" s="367"/>
      <c r="AJ479" s="367"/>
      <c r="AK479" s="367"/>
      <c r="AL479" s="367"/>
      <c r="AM479" s="367"/>
      <c r="AN479" s="367"/>
      <c r="AO479" s="367"/>
      <c r="AP479" s="367"/>
      <c r="AQ479" s="367"/>
      <c r="AR479" s="367"/>
      <c r="AS479" s="367"/>
      <c r="AT479" s="367"/>
    </row>
    <row r="480" spans="2:46" ht="15" customHeight="1">
      <c r="B480" s="26">
        <v>79.166666666666728</v>
      </c>
      <c r="C480" s="367">
        <v>69.504359131201056</v>
      </c>
      <c r="D480" s="363">
        <v>475.00000000000034</v>
      </c>
      <c r="E480" s="365">
        <v>22093.023255814074</v>
      </c>
      <c r="F480" s="367">
        <v>-31433.552454489269</v>
      </c>
      <c r="G480" s="367">
        <v>475.00000000000261</v>
      </c>
      <c r="H480" s="368">
        <v>118750</v>
      </c>
      <c r="I480" s="367">
        <v>-382055.12467983336</v>
      </c>
      <c r="J480" s="384">
        <v>475</v>
      </c>
      <c r="K480" s="363">
        <v>28787.878787878621</v>
      </c>
      <c r="L480" s="367">
        <v>-3815.6092934863368</v>
      </c>
      <c r="M480" s="369">
        <v>474.99999999999727</v>
      </c>
      <c r="N480" s="363">
        <v>32758.620689655378</v>
      </c>
      <c r="O480" s="367">
        <v>-2093673.5767788328</v>
      </c>
      <c r="P480" s="384">
        <v>475.00000000000296</v>
      </c>
      <c r="Q480" s="363">
        <v>33928.571428571602</v>
      </c>
      <c r="R480" s="367">
        <v>-1042817.2935075851</v>
      </c>
      <c r="S480" s="384">
        <v>475.00000000000244</v>
      </c>
      <c r="T480" s="363">
        <v>16379.310344827689</v>
      </c>
      <c r="U480" s="363">
        <v>-7890.8765004052157</v>
      </c>
      <c r="V480" s="369">
        <v>475.00000000000296</v>
      </c>
      <c r="W480" s="363">
        <v>791666.6666666629</v>
      </c>
      <c r="X480" s="363">
        <v>23232.912591246004</v>
      </c>
      <c r="Y480" s="369">
        <v>474.99999999999773</v>
      </c>
      <c r="Z480" s="367"/>
      <c r="AA480" s="367"/>
      <c r="AB480" s="367"/>
      <c r="AC480" s="367"/>
      <c r="AD480" s="367"/>
      <c r="AE480" s="367"/>
      <c r="AF480" s="367"/>
      <c r="AG480" s="367"/>
      <c r="AH480" s="367"/>
      <c r="AI480" s="367"/>
      <c r="AJ480" s="367"/>
      <c r="AK480" s="367"/>
      <c r="AL480" s="367"/>
      <c r="AM480" s="367"/>
      <c r="AN480" s="367"/>
      <c r="AO480" s="367"/>
      <c r="AP480" s="367"/>
      <c r="AQ480" s="367"/>
      <c r="AR480" s="367"/>
      <c r="AS480" s="367"/>
      <c r="AT480" s="367"/>
    </row>
    <row r="481" spans="2:46" ht="15" customHeight="1">
      <c r="B481" s="26">
        <v>79.3333333333334</v>
      </c>
      <c r="C481" s="367">
        <v>69.650322911502855</v>
      </c>
      <c r="D481" s="363">
        <v>476.0000000000004</v>
      </c>
      <c r="E481" s="365">
        <v>22139.534883721051</v>
      </c>
      <c r="F481" s="367">
        <v>-31574.997991791774</v>
      </c>
      <c r="G481" s="367">
        <v>476.00000000000261</v>
      </c>
      <c r="H481" s="368">
        <v>119000</v>
      </c>
      <c r="I481" s="367">
        <v>-383745.58964853012</v>
      </c>
      <c r="J481" s="384">
        <v>476</v>
      </c>
      <c r="K481" s="363">
        <v>28848.484848484681</v>
      </c>
      <c r="L481" s="367">
        <v>-3881.2575899923099</v>
      </c>
      <c r="M481" s="369">
        <v>475.99999999999727</v>
      </c>
      <c r="N481" s="363">
        <v>32827.586206896754</v>
      </c>
      <c r="O481" s="367">
        <v>-2102517.1753203347</v>
      </c>
      <c r="P481" s="384">
        <v>476.0000000000029</v>
      </c>
      <c r="Q481" s="363">
        <v>34000.000000000175</v>
      </c>
      <c r="R481" s="367">
        <v>-1047258.4397389177</v>
      </c>
      <c r="S481" s="384">
        <v>476.00000000000244</v>
      </c>
      <c r="T481" s="363">
        <v>16413.793103448377</v>
      </c>
      <c r="U481" s="363">
        <v>-7965.8920654495641</v>
      </c>
      <c r="V481" s="369">
        <v>476.0000000000029</v>
      </c>
      <c r="W481" s="363">
        <v>793333.33333332953</v>
      </c>
      <c r="X481" s="363">
        <v>23279.652189459579</v>
      </c>
      <c r="Y481" s="369">
        <v>475.99999999999773</v>
      </c>
      <c r="Z481" s="367"/>
      <c r="AA481" s="367"/>
      <c r="AB481" s="367"/>
      <c r="AC481" s="367"/>
      <c r="AD481" s="367"/>
      <c r="AE481" s="367"/>
      <c r="AF481" s="367"/>
      <c r="AG481" s="367"/>
      <c r="AH481" s="367"/>
      <c r="AI481" s="367"/>
      <c r="AJ481" s="367"/>
      <c r="AK481" s="367"/>
      <c r="AL481" s="367"/>
      <c r="AM481" s="367"/>
      <c r="AN481" s="367"/>
      <c r="AO481" s="367"/>
      <c r="AP481" s="367"/>
      <c r="AQ481" s="367"/>
      <c r="AR481" s="367"/>
      <c r="AS481" s="367"/>
      <c r="AT481" s="367"/>
    </row>
    <row r="482" spans="2:46" ht="15" customHeight="1">
      <c r="B482" s="26">
        <v>79.500000000000071</v>
      </c>
      <c r="C482" s="367">
        <v>69.796285174215186</v>
      </c>
      <c r="D482" s="363">
        <v>477.0000000000004</v>
      </c>
      <c r="E482" s="365">
        <v>22186.046511628028</v>
      </c>
      <c r="F482" s="367">
        <v>-31716.759788074956</v>
      </c>
      <c r="G482" s="367">
        <v>477.00000000000267</v>
      </c>
      <c r="H482" s="368">
        <v>119250</v>
      </c>
      <c r="I482" s="367">
        <v>-385439.77788777492</v>
      </c>
      <c r="J482" s="384">
        <v>477</v>
      </c>
      <c r="K482" s="363">
        <v>28909.090909090741</v>
      </c>
      <c r="L482" s="367">
        <v>-3947.147968157255</v>
      </c>
      <c r="M482" s="369">
        <v>476.99999999999727</v>
      </c>
      <c r="N482" s="363">
        <v>32896.551724138131</v>
      </c>
      <c r="O482" s="367">
        <v>-2111379.4119487936</v>
      </c>
      <c r="P482" s="384">
        <v>477.0000000000029</v>
      </c>
      <c r="Q482" s="363">
        <v>34071.428571428747</v>
      </c>
      <c r="R482" s="367">
        <v>-1051709.0218584985</v>
      </c>
      <c r="S482" s="384">
        <v>477.0000000000025</v>
      </c>
      <c r="T482" s="363">
        <v>16448.275862069066</v>
      </c>
      <c r="U482" s="363">
        <v>-8041.1530220630957</v>
      </c>
      <c r="V482" s="369">
        <v>477.0000000000029</v>
      </c>
      <c r="W482" s="363">
        <v>794999.99999999616</v>
      </c>
      <c r="X482" s="363">
        <v>23326.38266247687</v>
      </c>
      <c r="Y482" s="369">
        <v>476.99999999999767</v>
      </c>
      <c r="Z482" s="367"/>
      <c r="AA482" s="367"/>
      <c r="AB482" s="367"/>
      <c r="AC482" s="367"/>
      <c r="AD482" s="367"/>
      <c r="AE482" s="367"/>
      <c r="AF482" s="367"/>
      <c r="AG482" s="367"/>
      <c r="AH482" s="367"/>
      <c r="AI482" s="367"/>
      <c r="AJ482" s="367"/>
      <c r="AK482" s="367"/>
      <c r="AL482" s="367"/>
      <c r="AM482" s="367"/>
      <c r="AN482" s="367"/>
      <c r="AO482" s="367"/>
      <c r="AP482" s="367"/>
      <c r="AQ482" s="367"/>
      <c r="AR482" s="367"/>
      <c r="AS482" s="367"/>
      <c r="AT482" s="367"/>
    </row>
    <row r="483" spans="2:46" ht="15" customHeight="1">
      <c r="B483" s="26">
        <v>79.666666666666742</v>
      </c>
      <c r="C483" s="367">
        <v>69.942245919338063</v>
      </c>
      <c r="D483" s="363">
        <v>478.00000000000045</v>
      </c>
      <c r="E483" s="365">
        <v>22232.558139535005</v>
      </c>
      <c r="F483" s="367">
        <v>-31858.837843338799</v>
      </c>
      <c r="G483" s="367">
        <v>478.00000000000267</v>
      </c>
      <c r="H483" s="368">
        <v>119500</v>
      </c>
      <c r="I483" s="367">
        <v>-387137.68939756771</v>
      </c>
      <c r="J483" s="384">
        <v>478</v>
      </c>
      <c r="K483" s="363">
        <v>28969.696969696801</v>
      </c>
      <c r="L483" s="367">
        <v>-4013.2804279811735</v>
      </c>
      <c r="M483" s="369">
        <v>477.99999999999727</v>
      </c>
      <c r="N483" s="363">
        <v>32965.517241379508</v>
      </c>
      <c r="O483" s="367">
        <v>-2120260.2866642079</v>
      </c>
      <c r="P483" s="384">
        <v>478.00000000000284</v>
      </c>
      <c r="Q483" s="363">
        <v>34142.85714285732</v>
      </c>
      <c r="R483" s="367">
        <v>-1056169.0398663264</v>
      </c>
      <c r="S483" s="384">
        <v>478.0000000000025</v>
      </c>
      <c r="T483" s="363">
        <v>16482.758620689754</v>
      </c>
      <c r="U483" s="363">
        <v>-8116.6593702458013</v>
      </c>
      <c r="V483" s="369">
        <v>478.00000000000284</v>
      </c>
      <c r="W483" s="363">
        <v>796666.66666666279</v>
      </c>
      <c r="X483" s="363">
        <v>23373.104010297877</v>
      </c>
      <c r="Y483" s="369">
        <v>477.99999999999767</v>
      </c>
      <c r="Z483" s="367"/>
      <c r="AA483" s="367"/>
      <c r="AB483" s="367"/>
      <c r="AC483" s="367"/>
      <c r="AD483" s="367"/>
      <c r="AE483" s="367"/>
      <c r="AF483" s="367"/>
      <c r="AG483" s="367"/>
      <c r="AH483" s="367"/>
      <c r="AI483" s="367"/>
      <c r="AJ483" s="367"/>
      <c r="AK483" s="367"/>
      <c r="AL483" s="367"/>
      <c r="AM483" s="367"/>
      <c r="AN483" s="367"/>
      <c r="AO483" s="367"/>
      <c r="AP483" s="367"/>
      <c r="AQ483" s="367"/>
      <c r="AR483" s="367"/>
      <c r="AS483" s="367"/>
      <c r="AT483" s="367"/>
    </row>
    <row r="484" spans="2:46" ht="15" customHeight="1">
      <c r="B484" s="26">
        <v>79.833333333333414</v>
      </c>
      <c r="C484" s="367">
        <v>70.088205146871474</v>
      </c>
      <c r="D484" s="363">
        <v>479.00000000000045</v>
      </c>
      <c r="E484" s="365">
        <v>22279.069767441983</v>
      </c>
      <c r="F484" s="367">
        <v>-32001.232157583305</v>
      </c>
      <c r="G484" s="367">
        <v>479.00000000000267</v>
      </c>
      <c r="H484" s="368">
        <v>119750</v>
      </c>
      <c r="I484" s="367">
        <v>-388839.32417790848</v>
      </c>
      <c r="J484" s="384">
        <v>479</v>
      </c>
      <c r="K484" s="363">
        <v>29030.303030302861</v>
      </c>
      <c r="L484" s="367">
        <v>-4079.654969464063</v>
      </c>
      <c r="M484" s="369">
        <v>478.99999999999727</v>
      </c>
      <c r="N484" s="363">
        <v>33034.482758620885</v>
      </c>
      <c r="O484" s="367">
        <v>-2129159.7994665797</v>
      </c>
      <c r="P484" s="384">
        <v>479.00000000000279</v>
      </c>
      <c r="Q484" s="363">
        <v>34214.285714285892</v>
      </c>
      <c r="R484" s="367">
        <v>-1060638.4937624019</v>
      </c>
      <c r="S484" s="384">
        <v>479.0000000000025</v>
      </c>
      <c r="T484" s="363">
        <v>16517.241379310442</v>
      </c>
      <c r="U484" s="363">
        <v>-8192.4111099976853</v>
      </c>
      <c r="V484" s="369">
        <v>479.00000000000279</v>
      </c>
      <c r="W484" s="363">
        <v>798333.33333332941</v>
      </c>
      <c r="X484" s="363">
        <v>23419.816232922603</v>
      </c>
      <c r="Y484" s="369">
        <v>478.99999999999767</v>
      </c>
      <c r="Z484" s="367"/>
      <c r="AA484" s="367"/>
      <c r="AB484" s="367"/>
      <c r="AC484" s="367"/>
      <c r="AD484" s="367"/>
      <c r="AE484" s="367"/>
      <c r="AF484" s="367"/>
      <c r="AG484" s="367"/>
      <c r="AH484" s="367"/>
      <c r="AI484" s="367"/>
      <c r="AJ484" s="367"/>
      <c r="AK484" s="367"/>
      <c r="AL484" s="367"/>
      <c r="AM484" s="367"/>
      <c r="AN484" s="367"/>
      <c r="AO484" s="367"/>
      <c r="AP484" s="367"/>
      <c r="AQ484" s="367"/>
      <c r="AR484" s="367"/>
      <c r="AS484" s="367"/>
      <c r="AT484" s="367"/>
    </row>
    <row r="485" spans="2:46" ht="15" customHeight="1">
      <c r="B485" s="26">
        <v>80.000000000000085</v>
      </c>
      <c r="C485" s="367">
        <v>70.234162856815445</v>
      </c>
      <c r="D485" s="363">
        <v>480.00000000000051</v>
      </c>
      <c r="E485" s="365">
        <v>22325.58139534896</v>
      </c>
      <c r="F485" s="367">
        <v>-32143.942730808474</v>
      </c>
      <c r="G485" s="367">
        <v>480.00000000000267</v>
      </c>
      <c r="H485" s="368">
        <v>120000</v>
      </c>
      <c r="I485" s="367">
        <v>-390544.68222879729</v>
      </c>
      <c r="J485" s="384">
        <v>480</v>
      </c>
      <c r="K485" s="363">
        <v>29090.909090908921</v>
      </c>
      <c r="L485" s="367">
        <v>-4146.2715926059227</v>
      </c>
      <c r="M485" s="369">
        <v>479.99999999999721</v>
      </c>
      <c r="N485" s="363">
        <v>33103.448275862262</v>
      </c>
      <c r="O485" s="367">
        <v>-2138077.9503559079</v>
      </c>
      <c r="P485" s="384">
        <v>480.00000000000279</v>
      </c>
      <c r="Q485" s="363">
        <v>34285.714285714464</v>
      </c>
      <c r="R485" s="367">
        <v>-1065117.3835467244</v>
      </c>
      <c r="S485" s="384">
        <v>480.0000000000025</v>
      </c>
      <c r="T485" s="363">
        <v>16551.724137931131</v>
      </c>
      <c r="U485" s="363">
        <v>-8268.4082413187552</v>
      </c>
      <c r="V485" s="369">
        <v>480.00000000000279</v>
      </c>
      <c r="W485" s="363">
        <v>799999.99999999604</v>
      </c>
      <c r="X485" s="363">
        <v>23466.519330351039</v>
      </c>
      <c r="Y485" s="369">
        <v>479.99999999999761</v>
      </c>
      <c r="Z485" s="367"/>
      <c r="AA485" s="367"/>
      <c r="AB485" s="367"/>
      <c r="AC485" s="367"/>
      <c r="AD485" s="367"/>
      <c r="AE485" s="367"/>
      <c r="AF485" s="367"/>
      <c r="AG485" s="367"/>
      <c r="AH485" s="367"/>
      <c r="AI485" s="367"/>
      <c r="AJ485" s="367"/>
      <c r="AK485" s="367"/>
      <c r="AL485" s="367"/>
      <c r="AM485" s="367"/>
      <c r="AN485" s="367"/>
      <c r="AO485" s="367"/>
      <c r="AP485" s="367"/>
      <c r="AQ485" s="367"/>
      <c r="AR485" s="367"/>
      <c r="AS485" s="367"/>
      <c r="AT485" s="367"/>
    </row>
    <row r="486" spans="2:46" ht="15" customHeight="1">
      <c r="B486" s="26">
        <v>80.166666666666757</v>
      </c>
      <c r="C486" s="367">
        <v>70.380119049169949</v>
      </c>
      <c r="D486" s="363">
        <v>481.00000000000051</v>
      </c>
      <c r="E486" s="365">
        <v>22372.093023255937</v>
      </c>
      <c r="F486" s="367">
        <v>-32286.969563014307</v>
      </c>
      <c r="G486" s="367">
        <v>481.00000000000267</v>
      </c>
      <c r="H486" s="368">
        <v>120250</v>
      </c>
      <c r="I486" s="367">
        <v>-392253.76355023403</v>
      </c>
      <c r="J486" s="384">
        <v>481</v>
      </c>
      <c r="K486" s="363">
        <v>29151.515151514981</v>
      </c>
      <c r="L486" s="367">
        <v>-4213.1302974067585</v>
      </c>
      <c r="M486" s="369">
        <v>480.99999999999721</v>
      </c>
      <c r="N486" s="363">
        <v>33172.413793103638</v>
      </c>
      <c r="O486" s="367">
        <v>-2147014.739332193</v>
      </c>
      <c r="P486" s="384">
        <v>481.00000000000279</v>
      </c>
      <c r="Q486" s="363">
        <v>34357.142857143037</v>
      </c>
      <c r="R486" s="367">
        <v>-1069605.7092192951</v>
      </c>
      <c r="S486" s="384">
        <v>481.00000000000256</v>
      </c>
      <c r="T486" s="363">
        <v>16586.206896551819</v>
      </c>
      <c r="U486" s="363">
        <v>-8344.6507642090019</v>
      </c>
      <c r="V486" s="369">
        <v>481.00000000000279</v>
      </c>
      <c r="W486" s="363">
        <v>801666.66666666267</v>
      </c>
      <c r="X486" s="363">
        <v>23513.213302583201</v>
      </c>
      <c r="Y486" s="369">
        <v>480.99999999999761</v>
      </c>
      <c r="Z486" s="367"/>
      <c r="AA486" s="367"/>
      <c r="AB486" s="367"/>
      <c r="AC486" s="367"/>
      <c r="AD486" s="367"/>
      <c r="AE486" s="367"/>
      <c r="AF486" s="367"/>
      <c r="AG486" s="367"/>
      <c r="AH486" s="367"/>
      <c r="AI486" s="367"/>
      <c r="AJ486" s="367"/>
      <c r="AK486" s="367"/>
      <c r="AL486" s="367"/>
      <c r="AM486" s="367"/>
      <c r="AN486" s="367"/>
      <c r="AO486" s="367"/>
      <c r="AP486" s="367"/>
      <c r="AQ486" s="367"/>
      <c r="AR486" s="367"/>
      <c r="AS486" s="367"/>
      <c r="AT486" s="367"/>
    </row>
    <row r="487" spans="2:46" ht="15" customHeight="1">
      <c r="B487" s="26">
        <v>80.333333333333428</v>
      </c>
      <c r="C487" s="367">
        <v>70.526073723934999</v>
      </c>
      <c r="D487" s="363">
        <v>482.00000000000057</v>
      </c>
      <c r="E487" s="365">
        <v>22418.604651162914</v>
      </c>
      <c r="F487" s="367">
        <v>-32430.312654200807</v>
      </c>
      <c r="G487" s="367">
        <v>482.00000000000267</v>
      </c>
      <c r="H487" s="368">
        <v>120500</v>
      </c>
      <c r="I487" s="367">
        <v>-393966.56814221886</v>
      </c>
      <c r="J487" s="384">
        <v>482</v>
      </c>
      <c r="K487" s="363">
        <v>29212.121212121041</v>
      </c>
      <c r="L487" s="367">
        <v>-4280.2310838665671</v>
      </c>
      <c r="M487" s="369">
        <v>481.99999999999721</v>
      </c>
      <c r="N487" s="363">
        <v>33241.379310345015</v>
      </c>
      <c r="O487" s="367">
        <v>-2155970.1663954337</v>
      </c>
      <c r="P487" s="384">
        <v>482.00000000000273</v>
      </c>
      <c r="Q487" s="363">
        <v>34428.571428571609</v>
      </c>
      <c r="R487" s="367">
        <v>-1074103.4707801128</v>
      </c>
      <c r="S487" s="384">
        <v>482.00000000000256</v>
      </c>
      <c r="T487" s="363">
        <v>16620.689655172508</v>
      </c>
      <c r="U487" s="363">
        <v>-8421.1386786684234</v>
      </c>
      <c r="V487" s="369">
        <v>482.00000000000273</v>
      </c>
      <c r="W487" s="363">
        <v>803333.3333333293</v>
      </c>
      <c r="X487" s="363">
        <v>23559.898149619075</v>
      </c>
      <c r="Y487" s="369">
        <v>481.99999999999756</v>
      </c>
      <c r="Z487" s="367"/>
      <c r="AA487" s="367"/>
      <c r="AB487" s="367"/>
      <c r="AC487" s="367"/>
      <c r="AD487" s="367"/>
      <c r="AE487" s="367"/>
      <c r="AF487" s="367"/>
      <c r="AG487" s="367"/>
      <c r="AH487" s="367"/>
      <c r="AI487" s="367"/>
      <c r="AJ487" s="367"/>
      <c r="AK487" s="367"/>
      <c r="AL487" s="367"/>
      <c r="AM487" s="367"/>
      <c r="AN487" s="367"/>
      <c r="AO487" s="367"/>
      <c r="AP487" s="367"/>
      <c r="AQ487" s="367"/>
      <c r="AR487" s="367"/>
      <c r="AS487" s="367"/>
      <c r="AT487" s="367"/>
    </row>
    <row r="488" spans="2:46" ht="15" customHeight="1">
      <c r="B488" s="26">
        <v>80.500000000000099</v>
      </c>
      <c r="C488" s="367">
        <v>70.672026881110611</v>
      </c>
      <c r="D488" s="363">
        <v>483.00000000000057</v>
      </c>
      <c r="E488" s="365">
        <v>22465.116279069891</v>
      </c>
      <c r="F488" s="367">
        <v>-32573.972004367981</v>
      </c>
      <c r="G488" s="367">
        <v>483.00000000000267</v>
      </c>
      <c r="H488" s="368">
        <v>120750</v>
      </c>
      <c r="I488" s="367">
        <v>-395683.09600475163</v>
      </c>
      <c r="J488" s="384">
        <v>483</v>
      </c>
      <c r="K488" s="363">
        <v>29272.727272727101</v>
      </c>
      <c r="L488" s="367">
        <v>-4347.5739519853478</v>
      </c>
      <c r="M488" s="369">
        <v>482.99999999999721</v>
      </c>
      <c r="N488" s="363">
        <v>33310.344827586392</v>
      </c>
      <c r="O488" s="367">
        <v>-2164944.2315456318</v>
      </c>
      <c r="P488" s="384">
        <v>483.00000000000273</v>
      </c>
      <c r="Q488" s="363">
        <v>34500.000000000182</v>
      </c>
      <c r="R488" s="367">
        <v>-1078610.6682291781</v>
      </c>
      <c r="S488" s="384">
        <v>483.00000000000256</v>
      </c>
      <c r="T488" s="363">
        <v>16655.172413793196</v>
      </c>
      <c r="U488" s="363">
        <v>-8497.8719846970271</v>
      </c>
      <c r="V488" s="369">
        <v>483.00000000000273</v>
      </c>
      <c r="W488" s="363">
        <v>804999.99999999593</v>
      </c>
      <c r="X488" s="363">
        <v>23606.573871458666</v>
      </c>
      <c r="Y488" s="369">
        <v>482.99999999999756</v>
      </c>
      <c r="Z488" s="367"/>
      <c r="AA488" s="367"/>
      <c r="AB488" s="367"/>
      <c r="AC488" s="367"/>
      <c r="AD488" s="367"/>
      <c r="AE488" s="367"/>
      <c r="AF488" s="367"/>
      <c r="AG488" s="367"/>
      <c r="AH488" s="367"/>
      <c r="AI488" s="367"/>
      <c r="AJ488" s="367"/>
      <c r="AK488" s="367"/>
      <c r="AL488" s="367"/>
      <c r="AM488" s="367"/>
      <c r="AN488" s="367"/>
      <c r="AO488" s="367"/>
      <c r="AP488" s="367"/>
      <c r="AQ488" s="367"/>
      <c r="AR488" s="367"/>
      <c r="AS488" s="367"/>
      <c r="AT488" s="367"/>
    </row>
    <row r="489" spans="2:46" ht="15" customHeight="1">
      <c r="B489" s="26">
        <v>80.666666666666771</v>
      </c>
      <c r="C489" s="367">
        <v>70.817978520696755</v>
      </c>
      <c r="D489" s="363">
        <v>484.00000000000063</v>
      </c>
      <c r="E489" s="365">
        <v>22511.627906976868</v>
      </c>
      <c r="F489" s="367">
        <v>-32717.947613515818</v>
      </c>
      <c r="G489" s="367">
        <v>484.00000000000273</v>
      </c>
      <c r="H489" s="368">
        <v>121000</v>
      </c>
      <c r="I489" s="367">
        <v>-397403.34713783237</v>
      </c>
      <c r="J489" s="384">
        <v>484</v>
      </c>
      <c r="K489" s="363">
        <v>29333.333333333161</v>
      </c>
      <c r="L489" s="367">
        <v>-4415.1589017631013</v>
      </c>
      <c r="M489" s="369">
        <v>483.99999999999721</v>
      </c>
      <c r="N489" s="363">
        <v>33379.310344827769</v>
      </c>
      <c r="O489" s="367">
        <v>-2173936.9347827863</v>
      </c>
      <c r="P489" s="384">
        <v>484.00000000000267</v>
      </c>
      <c r="Q489" s="363">
        <v>34571.428571428754</v>
      </c>
      <c r="R489" s="367">
        <v>-1083127.3015664904</v>
      </c>
      <c r="S489" s="384">
        <v>484.00000000000256</v>
      </c>
      <c r="T489" s="363">
        <v>16689.655172413884</v>
      </c>
      <c r="U489" s="363">
        <v>-8574.8506822948057</v>
      </c>
      <c r="V489" s="369">
        <v>484.00000000000267</v>
      </c>
      <c r="W489" s="363">
        <v>806666.66666666255</v>
      </c>
      <c r="X489" s="363">
        <v>23653.240468101976</v>
      </c>
      <c r="Y489" s="369">
        <v>483.9999999999975</v>
      </c>
      <c r="Z489" s="367"/>
      <c r="AA489" s="367"/>
      <c r="AB489" s="367"/>
      <c r="AC489" s="367"/>
      <c r="AD489" s="367"/>
      <c r="AE489" s="367"/>
      <c r="AF489" s="367"/>
      <c r="AG489" s="367"/>
      <c r="AH489" s="367"/>
      <c r="AI489" s="367"/>
      <c r="AJ489" s="367"/>
      <c r="AK489" s="367"/>
      <c r="AL489" s="367"/>
      <c r="AM489" s="367"/>
      <c r="AN489" s="367"/>
      <c r="AO489" s="367"/>
      <c r="AP489" s="367"/>
      <c r="AQ489" s="367"/>
      <c r="AR489" s="367"/>
      <c r="AS489" s="367"/>
      <c r="AT489" s="367"/>
    </row>
    <row r="490" spans="2:46" ht="15" customHeight="1">
      <c r="B490" s="26">
        <v>80.833333333333442</v>
      </c>
      <c r="C490" s="367">
        <v>70.963928642693446</v>
      </c>
      <c r="D490" s="363">
        <v>485.00000000000063</v>
      </c>
      <c r="E490" s="365">
        <v>22558.139534883845</v>
      </c>
      <c r="F490" s="367">
        <v>-32862.239481644312</v>
      </c>
      <c r="G490" s="367">
        <v>485.00000000000273</v>
      </c>
      <c r="H490" s="368">
        <v>121250</v>
      </c>
      <c r="I490" s="367">
        <v>-399127.32154146116</v>
      </c>
      <c r="J490" s="384">
        <v>485</v>
      </c>
      <c r="K490" s="363">
        <v>29393.939393939221</v>
      </c>
      <c r="L490" s="367">
        <v>-4482.9859331998259</v>
      </c>
      <c r="M490" s="369">
        <v>484.99999999999721</v>
      </c>
      <c r="N490" s="363">
        <v>33448.275862069146</v>
      </c>
      <c r="O490" s="367">
        <v>-2182948.2761068968</v>
      </c>
      <c r="P490" s="384">
        <v>485.00000000000261</v>
      </c>
      <c r="Q490" s="363">
        <v>34642.857142857327</v>
      </c>
      <c r="R490" s="367">
        <v>-1087653.3707920508</v>
      </c>
      <c r="S490" s="384">
        <v>485.00000000000261</v>
      </c>
      <c r="T490" s="363">
        <v>16724.137931034573</v>
      </c>
      <c r="U490" s="363">
        <v>-8652.0747714617628</v>
      </c>
      <c r="V490" s="369">
        <v>485.00000000000261</v>
      </c>
      <c r="W490" s="363">
        <v>808333.33333332918</v>
      </c>
      <c r="X490" s="363">
        <v>23699.897939549002</v>
      </c>
      <c r="Y490" s="369">
        <v>484.9999999999975</v>
      </c>
      <c r="Z490" s="367"/>
      <c r="AA490" s="367"/>
      <c r="AB490" s="367"/>
      <c r="AC490" s="367"/>
      <c r="AD490" s="367"/>
      <c r="AE490" s="367"/>
      <c r="AF490" s="367"/>
      <c r="AG490" s="367"/>
      <c r="AH490" s="367"/>
      <c r="AI490" s="367"/>
      <c r="AJ490" s="367"/>
      <c r="AK490" s="367"/>
      <c r="AL490" s="367"/>
      <c r="AM490" s="367"/>
      <c r="AN490" s="367"/>
      <c r="AO490" s="367"/>
      <c r="AP490" s="367"/>
      <c r="AQ490" s="367"/>
      <c r="AR490" s="367"/>
      <c r="AS490" s="367"/>
      <c r="AT490" s="367"/>
    </row>
    <row r="491" spans="2:46" ht="15" customHeight="1">
      <c r="B491" s="26">
        <v>81.000000000000114</v>
      </c>
      <c r="C491" s="367">
        <v>71.109877247100684</v>
      </c>
      <c r="D491" s="363">
        <v>486.00000000000068</v>
      </c>
      <c r="E491" s="365">
        <v>22604.651162790822</v>
      </c>
      <c r="F491" s="367">
        <v>-33006.847608753473</v>
      </c>
      <c r="G491" s="367">
        <v>486.00000000000273</v>
      </c>
      <c r="H491" s="368">
        <v>121500</v>
      </c>
      <c r="I491" s="367">
        <v>-400855.01921563793</v>
      </c>
      <c r="J491" s="384">
        <v>486</v>
      </c>
      <c r="K491" s="363">
        <v>29454.545454545281</v>
      </c>
      <c r="L491" s="367">
        <v>-4551.0550462955216</v>
      </c>
      <c r="M491" s="369">
        <v>485.99999999999716</v>
      </c>
      <c r="N491" s="363">
        <v>33517.241379310522</v>
      </c>
      <c r="O491" s="367">
        <v>-2191978.2555179643</v>
      </c>
      <c r="P491" s="384">
        <v>486.00000000000261</v>
      </c>
      <c r="Q491" s="363">
        <v>34714.285714285899</v>
      </c>
      <c r="R491" s="367">
        <v>-1092188.8759058586</v>
      </c>
      <c r="S491" s="384">
        <v>486.00000000000261</v>
      </c>
      <c r="T491" s="363">
        <v>16758.620689655261</v>
      </c>
      <c r="U491" s="363">
        <v>-8729.5442521979021</v>
      </c>
      <c r="V491" s="369">
        <v>486.00000000000261</v>
      </c>
      <c r="W491" s="363">
        <v>809999.99999999581</v>
      </c>
      <c r="X491" s="363">
        <v>23746.546285799752</v>
      </c>
      <c r="Y491" s="369">
        <v>485.9999999999975</v>
      </c>
      <c r="Z491" s="367"/>
      <c r="AA491" s="367"/>
      <c r="AB491" s="367"/>
      <c r="AC491" s="367"/>
      <c r="AD491" s="367"/>
      <c r="AE491" s="367"/>
      <c r="AF491" s="367"/>
      <c r="AG491" s="367"/>
      <c r="AH491" s="367"/>
      <c r="AI491" s="367"/>
      <c r="AJ491" s="367"/>
      <c r="AK491" s="367"/>
      <c r="AL491" s="367"/>
      <c r="AM491" s="367"/>
      <c r="AN491" s="367"/>
      <c r="AO491" s="367"/>
      <c r="AP491" s="367"/>
      <c r="AQ491" s="367"/>
      <c r="AR491" s="367"/>
      <c r="AS491" s="367"/>
      <c r="AT491" s="367"/>
    </row>
    <row r="492" spans="2:46" ht="15" customHeight="1">
      <c r="B492" s="26">
        <v>81.166666666666785</v>
      </c>
      <c r="C492" s="367">
        <v>71.255824333918468</v>
      </c>
      <c r="D492" s="363">
        <v>487.00000000000068</v>
      </c>
      <c r="E492" s="365">
        <v>22651.162790697799</v>
      </c>
      <c r="F492" s="367">
        <v>-33151.771994843308</v>
      </c>
      <c r="G492" s="367">
        <v>487.00000000000273</v>
      </c>
      <c r="H492" s="368">
        <v>121750</v>
      </c>
      <c r="I492" s="367">
        <v>-402586.44016036263</v>
      </c>
      <c r="J492" s="384">
        <v>487</v>
      </c>
      <c r="K492" s="363">
        <v>29515.151515151341</v>
      </c>
      <c r="L492" s="367">
        <v>-4619.3662410501929</v>
      </c>
      <c r="M492" s="369">
        <v>486.99999999999716</v>
      </c>
      <c r="N492" s="363">
        <v>33586.206896551899</v>
      </c>
      <c r="O492" s="367">
        <v>-2201026.8730159877</v>
      </c>
      <c r="P492" s="384">
        <v>487.00000000000256</v>
      </c>
      <c r="Q492" s="363">
        <v>34785.714285714472</v>
      </c>
      <c r="R492" s="367">
        <v>-1096733.8169079137</v>
      </c>
      <c r="S492" s="384">
        <v>487.00000000000261</v>
      </c>
      <c r="T492" s="363">
        <v>16793.10344827595</v>
      </c>
      <c r="U492" s="363">
        <v>-8807.2591245032181</v>
      </c>
      <c r="V492" s="369">
        <v>487.00000000000256</v>
      </c>
      <c r="W492" s="363">
        <v>811666.66666666244</v>
      </c>
      <c r="X492" s="363">
        <v>23793.185506854206</v>
      </c>
      <c r="Y492" s="369">
        <v>486.99999999999744</v>
      </c>
      <c r="Z492" s="367"/>
      <c r="AA492" s="367"/>
      <c r="AB492" s="367"/>
      <c r="AC492" s="367"/>
      <c r="AD492" s="367"/>
      <c r="AE492" s="367"/>
      <c r="AF492" s="367"/>
      <c r="AG492" s="367"/>
      <c r="AH492" s="367"/>
      <c r="AI492" s="367"/>
      <c r="AJ492" s="367"/>
      <c r="AK492" s="367"/>
      <c r="AL492" s="367"/>
      <c r="AM492" s="367"/>
      <c r="AN492" s="367"/>
      <c r="AO492" s="367"/>
      <c r="AP492" s="367"/>
      <c r="AQ492" s="367"/>
      <c r="AR492" s="367"/>
      <c r="AS492" s="367"/>
      <c r="AT492" s="367"/>
    </row>
    <row r="493" spans="2:46" ht="15" customHeight="1">
      <c r="B493" s="26">
        <v>81.333333333333456</v>
      </c>
      <c r="C493" s="367">
        <v>71.4017699031468</v>
      </c>
      <c r="D493" s="363">
        <v>488.00000000000074</v>
      </c>
      <c r="E493" s="365">
        <v>22697.674418604776</v>
      </c>
      <c r="F493" s="367">
        <v>-33297.012639913795</v>
      </c>
      <c r="G493" s="367">
        <v>488.00000000000273</v>
      </c>
      <c r="H493" s="368">
        <v>122000</v>
      </c>
      <c r="I493" s="367">
        <v>-404321.58437563543</v>
      </c>
      <c r="J493" s="384">
        <v>488</v>
      </c>
      <c r="K493" s="363">
        <v>29575.757575757401</v>
      </c>
      <c r="L493" s="367">
        <v>-4687.9195174638362</v>
      </c>
      <c r="M493" s="369">
        <v>487.99999999999716</v>
      </c>
      <c r="N493" s="363">
        <v>33655.172413793276</v>
      </c>
      <c r="O493" s="367">
        <v>-2210094.1286009676</v>
      </c>
      <c r="P493" s="384">
        <v>488.0000000000025</v>
      </c>
      <c r="Q493" s="363">
        <v>34857.142857143044</v>
      </c>
      <c r="R493" s="367">
        <v>-1101288.1937982161</v>
      </c>
      <c r="S493" s="384">
        <v>488.00000000000261</v>
      </c>
      <c r="T493" s="363">
        <v>16827.586206896638</v>
      </c>
      <c r="U493" s="363">
        <v>-8885.2193883777145</v>
      </c>
      <c r="V493" s="369">
        <v>488.0000000000025</v>
      </c>
      <c r="W493" s="363">
        <v>813333.33333332906</v>
      </c>
      <c r="X493" s="363">
        <v>23839.81560271238</v>
      </c>
      <c r="Y493" s="369">
        <v>487.99999999999744</v>
      </c>
      <c r="Z493" s="367"/>
      <c r="AA493" s="367"/>
      <c r="AB493" s="367"/>
      <c r="AC493" s="367"/>
      <c r="AD493" s="367"/>
      <c r="AE493" s="367"/>
      <c r="AF493" s="367"/>
      <c r="AG493" s="367"/>
      <c r="AH493" s="367"/>
      <c r="AI493" s="367"/>
      <c r="AJ493" s="367"/>
      <c r="AK493" s="367"/>
      <c r="AL493" s="367"/>
      <c r="AM493" s="367"/>
      <c r="AN493" s="367"/>
      <c r="AO493" s="367"/>
      <c r="AP493" s="367"/>
      <c r="AQ493" s="367"/>
      <c r="AR493" s="367"/>
      <c r="AS493" s="367"/>
      <c r="AT493" s="367"/>
    </row>
    <row r="494" spans="2:46" ht="15" customHeight="1">
      <c r="B494" s="26">
        <v>81.500000000000128</v>
      </c>
      <c r="C494" s="367">
        <v>71.547713954785692</v>
      </c>
      <c r="D494" s="363">
        <v>489.0000000000008</v>
      </c>
      <c r="E494" s="365">
        <v>22744.186046511753</v>
      </c>
      <c r="F494" s="367">
        <v>-33442.56954396495</v>
      </c>
      <c r="G494" s="367">
        <v>489.00000000000273</v>
      </c>
      <c r="H494" s="368">
        <v>122250</v>
      </c>
      <c r="I494" s="367">
        <v>-406060.45186145621</v>
      </c>
      <c r="J494" s="384">
        <v>489</v>
      </c>
      <c r="K494" s="363">
        <v>29636.363636363461</v>
      </c>
      <c r="L494" s="367">
        <v>-4756.7148755364533</v>
      </c>
      <c r="M494" s="369">
        <v>488.99999999999716</v>
      </c>
      <c r="N494" s="363">
        <v>33724.137931034653</v>
      </c>
      <c r="O494" s="367">
        <v>-2219180.0222729049</v>
      </c>
      <c r="P494" s="384">
        <v>489.0000000000025</v>
      </c>
      <c r="Q494" s="363">
        <v>34928.571428571617</v>
      </c>
      <c r="R494" s="367">
        <v>-1105852.006576766</v>
      </c>
      <c r="S494" s="384">
        <v>489.00000000000261</v>
      </c>
      <c r="T494" s="363">
        <v>16862.068965517326</v>
      </c>
      <c r="U494" s="363">
        <v>-8963.4250438213894</v>
      </c>
      <c r="V494" s="369">
        <v>489.0000000000025</v>
      </c>
      <c r="W494" s="363">
        <v>814999.99999999569</v>
      </c>
      <c r="X494" s="363">
        <v>23886.436573374274</v>
      </c>
      <c r="Y494" s="369">
        <v>488.99999999999739</v>
      </c>
      <c r="Z494" s="367"/>
      <c r="AA494" s="367"/>
      <c r="AB494" s="367"/>
      <c r="AC494" s="367"/>
      <c r="AD494" s="367"/>
      <c r="AE494" s="367"/>
      <c r="AF494" s="367"/>
      <c r="AG494" s="367"/>
      <c r="AH494" s="367"/>
      <c r="AI494" s="367"/>
      <c r="AJ494" s="367"/>
      <c r="AK494" s="367"/>
      <c r="AL494" s="367"/>
      <c r="AM494" s="367"/>
      <c r="AN494" s="367"/>
      <c r="AO494" s="367"/>
      <c r="AP494" s="367"/>
      <c r="AQ494" s="367"/>
      <c r="AR494" s="367"/>
      <c r="AS494" s="367"/>
      <c r="AT494" s="367"/>
    </row>
    <row r="495" spans="2:46" ht="15" customHeight="1">
      <c r="B495" s="26">
        <v>81.666666666666799</v>
      </c>
      <c r="C495" s="367">
        <v>71.693656488835103</v>
      </c>
      <c r="D495" s="363">
        <v>490.0000000000008</v>
      </c>
      <c r="E495" s="365">
        <v>22790.69767441873</v>
      </c>
      <c r="F495" s="367">
        <v>-33588.442706996771</v>
      </c>
      <c r="G495" s="367">
        <v>490.00000000000273</v>
      </c>
      <c r="H495" s="368">
        <v>122500</v>
      </c>
      <c r="I495" s="367">
        <v>-407803.04261782492</v>
      </c>
      <c r="J495" s="384">
        <v>490</v>
      </c>
      <c r="K495" s="363">
        <v>29696.969696969521</v>
      </c>
      <c r="L495" s="367">
        <v>-4825.7523152680415</v>
      </c>
      <c r="M495" s="369">
        <v>489.99999999999716</v>
      </c>
      <c r="N495" s="363">
        <v>33793.10344827603</v>
      </c>
      <c r="O495" s="367">
        <v>-2228284.5540317982</v>
      </c>
      <c r="P495" s="384">
        <v>490.00000000000244</v>
      </c>
      <c r="Q495" s="363">
        <v>35000.000000000189</v>
      </c>
      <c r="R495" s="367">
        <v>-1110425.2552435636</v>
      </c>
      <c r="S495" s="384">
        <v>490.00000000000267</v>
      </c>
      <c r="T495" s="363">
        <v>16896.551724138015</v>
      </c>
      <c r="U495" s="363">
        <v>-9041.876090834241</v>
      </c>
      <c r="V495" s="369">
        <v>490.00000000000244</v>
      </c>
      <c r="W495" s="363">
        <v>816666.66666666232</v>
      </c>
      <c r="X495" s="363">
        <v>23933.048418839888</v>
      </c>
      <c r="Y495" s="369">
        <v>489.99999999999739</v>
      </c>
      <c r="Z495" s="367"/>
      <c r="AA495" s="367"/>
      <c r="AB495" s="367"/>
      <c r="AC495" s="367"/>
      <c r="AD495" s="367"/>
      <c r="AE495" s="367"/>
      <c r="AF495" s="367"/>
      <c r="AG495" s="367"/>
      <c r="AH495" s="367"/>
      <c r="AI495" s="367"/>
      <c r="AJ495" s="367"/>
      <c r="AK495" s="367"/>
      <c r="AL495" s="367"/>
      <c r="AM495" s="367"/>
      <c r="AN495" s="367"/>
      <c r="AO495" s="367"/>
      <c r="AP495" s="367"/>
      <c r="AQ495" s="367"/>
      <c r="AR495" s="367"/>
      <c r="AS495" s="367"/>
      <c r="AT495" s="367"/>
    </row>
    <row r="496" spans="2:46" ht="15" customHeight="1">
      <c r="B496" s="26">
        <v>81.833333333333471</v>
      </c>
      <c r="C496" s="367">
        <v>71.83959750529506</v>
      </c>
      <c r="D496" s="363">
        <v>491.00000000000085</v>
      </c>
      <c r="E496" s="365">
        <v>22837.209302325708</v>
      </c>
      <c r="F496" s="367">
        <v>-33734.63212900926</v>
      </c>
      <c r="G496" s="367">
        <v>491.00000000000273</v>
      </c>
      <c r="H496" s="368">
        <v>122750</v>
      </c>
      <c r="I496" s="367">
        <v>-409549.35664474173</v>
      </c>
      <c r="J496" s="384">
        <v>491</v>
      </c>
      <c r="K496" s="363">
        <v>29757.575757575582</v>
      </c>
      <c r="L496" s="367">
        <v>-4895.0318366585998</v>
      </c>
      <c r="M496" s="369">
        <v>490.9999999999971</v>
      </c>
      <c r="N496" s="363">
        <v>33862.068965517406</v>
      </c>
      <c r="O496" s="367">
        <v>-2237407.7238776479</v>
      </c>
      <c r="P496" s="384">
        <v>491.00000000000239</v>
      </c>
      <c r="Q496" s="363">
        <v>35071.428571428762</v>
      </c>
      <c r="R496" s="367">
        <v>-1115007.9397986087</v>
      </c>
      <c r="S496" s="384">
        <v>491.00000000000267</v>
      </c>
      <c r="T496" s="363">
        <v>16931.034482758703</v>
      </c>
      <c r="U496" s="363">
        <v>-9120.5725294162712</v>
      </c>
      <c r="V496" s="369">
        <v>491.00000000000239</v>
      </c>
      <c r="W496" s="363">
        <v>818333.33333332895</v>
      </c>
      <c r="X496" s="363">
        <v>23979.651139109214</v>
      </c>
      <c r="Y496" s="369">
        <v>490.99999999999733</v>
      </c>
      <c r="Z496" s="367"/>
      <c r="AA496" s="367"/>
      <c r="AB496" s="367"/>
      <c r="AC496" s="367"/>
      <c r="AD496" s="367"/>
      <c r="AE496" s="367"/>
      <c r="AF496" s="367"/>
      <c r="AG496" s="367"/>
      <c r="AH496" s="367"/>
      <c r="AI496" s="367"/>
      <c r="AJ496" s="367"/>
      <c r="AK496" s="367"/>
      <c r="AL496" s="367"/>
      <c r="AM496" s="367"/>
      <c r="AN496" s="367"/>
      <c r="AO496" s="367"/>
      <c r="AP496" s="367"/>
      <c r="AQ496" s="367"/>
      <c r="AR496" s="367"/>
      <c r="AS496" s="367"/>
      <c r="AT496" s="367"/>
    </row>
    <row r="497" spans="2:46" ht="15" customHeight="1">
      <c r="B497" s="26">
        <v>82.000000000000142</v>
      </c>
      <c r="C497" s="367">
        <v>71.985537004165593</v>
      </c>
      <c r="D497" s="363">
        <v>492.00000000000091</v>
      </c>
      <c r="E497" s="365">
        <v>22883.720930232685</v>
      </c>
      <c r="F497" s="367">
        <v>-33881.137810002423</v>
      </c>
      <c r="G497" s="367">
        <v>492.00000000000273</v>
      </c>
      <c r="H497" s="368">
        <v>123000</v>
      </c>
      <c r="I497" s="367">
        <v>-411299.39394220646</v>
      </c>
      <c r="J497" s="384">
        <v>492</v>
      </c>
      <c r="K497" s="363">
        <v>29818.181818181642</v>
      </c>
      <c r="L497" s="367">
        <v>-4964.5534397081328</v>
      </c>
      <c r="M497" s="369">
        <v>491.9999999999971</v>
      </c>
      <c r="N497" s="363">
        <v>33931.034482758783</v>
      </c>
      <c r="O497" s="367">
        <v>-2246549.5318104546</v>
      </c>
      <c r="P497" s="384">
        <v>492.00000000000239</v>
      </c>
      <c r="Q497" s="363">
        <v>35142.857142857334</v>
      </c>
      <c r="R497" s="367">
        <v>-1119600.0602419009</v>
      </c>
      <c r="S497" s="384">
        <v>492.00000000000267</v>
      </c>
      <c r="T497" s="363">
        <v>16965.517241379392</v>
      </c>
      <c r="U497" s="363">
        <v>-9199.5143595674836</v>
      </c>
      <c r="V497" s="369">
        <v>492.00000000000239</v>
      </c>
      <c r="W497" s="363">
        <v>819999.99999999558</v>
      </c>
      <c r="X497" s="363">
        <v>24026.244734182263</v>
      </c>
      <c r="Y497" s="369">
        <v>491.99999999999733</v>
      </c>
      <c r="Z497" s="367"/>
      <c r="AA497" s="367"/>
      <c r="AB497" s="367"/>
      <c r="AC497" s="367"/>
      <c r="AD497" s="367"/>
      <c r="AE497" s="367"/>
      <c r="AF497" s="367"/>
      <c r="AG497" s="367"/>
      <c r="AH497" s="367"/>
      <c r="AI497" s="367"/>
      <c r="AJ497" s="367"/>
      <c r="AK497" s="367"/>
      <c r="AL497" s="367"/>
      <c r="AM497" s="367"/>
      <c r="AN497" s="367"/>
      <c r="AO497" s="367"/>
      <c r="AP497" s="367"/>
      <c r="AQ497" s="367"/>
      <c r="AR497" s="367"/>
      <c r="AS497" s="367"/>
      <c r="AT497" s="367"/>
    </row>
    <row r="498" spans="2:46" ht="15" customHeight="1">
      <c r="B498" s="26">
        <v>82.166666666666814</v>
      </c>
      <c r="C498" s="367">
        <v>72.13147498544663</v>
      </c>
      <c r="D498" s="363">
        <v>493.00000000000091</v>
      </c>
      <c r="E498" s="365">
        <v>22930.232558139662</v>
      </c>
      <c r="F498" s="367">
        <v>-34027.959749976246</v>
      </c>
      <c r="G498" s="367">
        <v>493.00000000000279</v>
      </c>
      <c r="H498" s="368">
        <v>123250</v>
      </c>
      <c r="I498" s="367">
        <v>-413053.15451021923</v>
      </c>
      <c r="J498" s="384">
        <v>493</v>
      </c>
      <c r="K498" s="363">
        <v>29878.787878787702</v>
      </c>
      <c r="L498" s="367">
        <v>-5034.3171244166397</v>
      </c>
      <c r="M498" s="369">
        <v>492.9999999999971</v>
      </c>
      <c r="N498" s="363">
        <v>34000.00000000016</v>
      </c>
      <c r="O498" s="367">
        <v>-2255709.9778302172</v>
      </c>
      <c r="P498" s="384">
        <v>493.00000000000233</v>
      </c>
      <c r="Q498" s="363">
        <v>35214.285714285907</v>
      </c>
      <c r="R498" s="367">
        <v>-1124201.6165734408</v>
      </c>
      <c r="S498" s="384">
        <v>493.00000000000267</v>
      </c>
      <c r="T498" s="363">
        <v>17000.00000000008</v>
      </c>
      <c r="U498" s="363">
        <v>-9278.7015812878726</v>
      </c>
      <c r="V498" s="369">
        <v>493.00000000000233</v>
      </c>
      <c r="W498" s="363">
        <v>821666.6666666622</v>
      </c>
      <c r="X498" s="363">
        <v>24072.829204059017</v>
      </c>
      <c r="Y498" s="369">
        <v>492.99999999999727</v>
      </c>
      <c r="Z498" s="367"/>
      <c r="AA498" s="367"/>
      <c r="AB498" s="367"/>
      <c r="AC498" s="367"/>
      <c r="AD498" s="367"/>
      <c r="AE498" s="367"/>
      <c r="AF498" s="367"/>
      <c r="AG498" s="367"/>
      <c r="AH498" s="367"/>
      <c r="AI498" s="367"/>
      <c r="AJ498" s="367"/>
      <c r="AK498" s="367"/>
      <c r="AL498" s="367"/>
      <c r="AM498" s="367"/>
      <c r="AN498" s="367"/>
      <c r="AO498" s="367"/>
      <c r="AP498" s="367"/>
      <c r="AQ498" s="367"/>
      <c r="AR498" s="367"/>
      <c r="AS498" s="367"/>
      <c r="AT498" s="367"/>
    </row>
    <row r="499" spans="2:46" ht="15" customHeight="1">
      <c r="B499" s="26">
        <v>82.333333333333485</v>
      </c>
      <c r="C499" s="367">
        <v>72.277411449138242</v>
      </c>
      <c r="D499" s="363">
        <v>494.00000000000097</v>
      </c>
      <c r="E499" s="365">
        <v>22976.744186046639</v>
      </c>
      <c r="F499" s="367">
        <v>-34175.097948930728</v>
      </c>
      <c r="G499" s="367">
        <v>494.00000000000279</v>
      </c>
      <c r="H499" s="368">
        <v>123500</v>
      </c>
      <c r="I499" s="367">
        <v>-414810.63834877993</v>
      </c>
      <c r="J499" s="384">
        <v>494</v>
      </c>
      <c r="K499" s="363">
        <v>29939.393939393762</v>
      </c>
      <c r="L499" s="367">
        <v>-5104.3228907841194</v>
      </c>
      <c r="M499" s="369">
        <v>493.9999999999971</v>
      </c>
      <c r="N499" s="363">
        <v>34068.965517241537</v>
      </c>
      <c r="O499" s="367">
        <v>-2264889.0619369359</v>
      </c>
      <c r="P499" s="384">
        <v>494.00000000000227</v>
      </c>
      <c r="Q499" s="363">
        <v>35285.714285714479</v>
      </c>
      <c r="R499" s="367">
        <v>-1128812.6087932282</v>
      </c>
      <c r="S499" s="384">
        <v>494.00000000000273</v>
      </c>
      <c r="T499" s="363">
        <v>17034.482758620768</v>
      </c>
      <c r="U499" s="363">
        <v>-9358.1341945774384</v>
      </c>
      <c r="V499" s="369">
        <v>494.00000000000227</v>
      </c>
      <c r="W499" s="363">
        <v>823333.33333332883</v>
      </c>
      <c r="X499" s="363">
        <v>24119.404548739498</v>
      </c>
      <c r="Y499" s="369">
        <v>493.99999999999727</v>
      </c>
      <c r="Z499" s="367"/>
      <c r="AA499" s="367"/>
      <c r="AB499" s="367"/>
      <c r="AC499" s="367"/>
      <c r="AD499" s="367"/>
      <c r="AE499" s="367"/>
      <c r="AF499" s="367"/>
      <c r="AG499" s="367"/>
      <c r="AH499" s="367"/>
      <c r="AI499" s="367"/>
      <c r="AJ499" s="367"/>
      <c r="AK499" s="367"/>
      <c r="AL499" s="367"/>
      <c r="AM499" s="367"/>
      <c r="AN499" s="367"/>
      <c r="AO499" s="367"/>
      <c r="AP499" s="367"/>
      <c r="AQ499" s="367"/>
      <c r="AR499" s="367"/>
      <c r="AS499" s="367"/>
      <c r="AT499" s="367"/>
    </row>
    <row r="500" spans="2:46" ht="15" customHeight="1">
      <c r="B500" s="26">
        <v>82.500000000000156</v>
      </c>
      <c r="C500" s="367">
        <v>72.423346395240372</v>
      </c>
      <c r="D500" s="363">
        <v>495.00000000000097</v>
      </c>
      <c r="E500" s="365">
        <v>23023.255813953616</v>
      </c>
      <c r="F500" s="367">
        <v>-34322.552406865871</v>
      </c>
      <c r="G500" s="367">
        <v>495.00000000000279</v>
      </c>
      <c r="H500" s="368">
        <v>123750</v>
      </c>
      <c r="I500" s="367">
        <v>-416571.84545788873</v>
      </c>
      <c r="J500" s="384">
        <v>495</v>
      </c>
      <c r="K500" s="363">
        <v>29999.999999999822</v>
      </c>
      <c r="L500" s="367">
        <v>-5174.5707388105702</v>
      </c>
      <c r="M500" s="369">
        <v>494.9999999999971</v>
      </c>
      <c r="N500" s="363">
        <v>34137.931034482914</v>
      </c>
      <c r="O500" s="367">
        <v>-2274086.7841306124</v>
      </c>
      <c r="P500" s="384">
        <v>495.00000000000227</v>
      </c>
      <c r="Q500" s="363">
        <v>35357.142857143052</v>
      </c>
      <c r="R500" s="367">
        <v>-1133433.0369012628</v>
      </c>
      <c r="S500" s="384">
        <v>495.00000000000273</v>
      </c>
      <c r="T500" s="363">
        <v>17068.965517241457</v>
      </c>
      <c r="U500" s="363">
        <v>-9437.8121994361882</v>
      </c>
      <c r="V500" s="369">
        <v>495.00000000000227</v>
      </c>
      <c r="W500" s="363">
        <v>824999.99999999546</v>
      </c>
      <c r="X500" s="363">
        <v>24165.970768223695</v>
      </c>
      <c r="Y500" s="369">
        <v>494.99999999999727</v>
      </c>
      <c r="Z500" s="367"/>
      <c r="AA500" s="367"/>
      <c r="AB500" s="367"/>
      <c r="AC500" s="367"/>
      <c r="AD500" s="367"/>
      <c r="AE500" s="367"/>
      <c r="AF500" s="367"/>
      <c r="AG500" s="367"/>
      <c r="AH500" s="367"/>
      <c r="AI500" s="367"/>
      <c r="AJ500" s="367"/>
      <c r="AK500" s="367"/>
      <c r="AL500" s="367"/>
      <c r="AM500" s="367"/>
      <c r="AN500" s="367"/>
      <c r="AO500" s="367"/>
      <c r="AP500" s="367"/>
      <c r="AQ500" s="367"/>
      <c r="AR500" s="367"/>
      <c r="AS500" s="367"/>
      <c r="AT500" s="367"/>
    </row>
    <row r="501" spans="2:46" ht="15" customHeight="1">
      <c r="B501" s="26">
        <v>82.666666666666828</v>
      </c>
      <c r="C501" s="367">
        <v>72.569279823753064</v>
      </c>
      <c r="D501" s="363">
        <v>496.00000000000102</v>
      </c>
      <c r="E501" s="365">
        <v>23069.767441860593</v>
      </c>
      <c r="F501" s="367">
        <v>-34470.323123781694</v>
      </c>
      <c r="G501" s="367">
        <v>496.00000000000279</v>
      </c>
      <c r="H501" s="368">
        <v>124000</v>
      </c>
      <c r="I501" s="367">
        <v>-418336.77583754546</v>
      </c>
      <c r="J501" s="384">
        <v>496</v>
      </c>
      <c r="K501" s="363">
        <v>30060.606060605882</v>
      </c>
      <c r="L501" s="367">
        <v>-5245.0606684959948</v>
      </c>
      <c r="M501" s="369">
        <v>495.9999999999971</v>
      </c>
      <c r="N501" s="363">
        <v>34206.89655172429</v>
      </c>
      <c r="O501" s="367">
        <v>-2283303.1444112449</v>
      </c>
      <c r="P501" s="384">
        <v>496.00000000000222</v>
      </c>
      <c r="Q501" s="363">
        <v>35428.571428571624</v>
      </c>
      <c r="R501" s="367">
        <v>-1138062.900897545</v>
      </c>
      <c r="S501" s="384">
        <v>496.00000000000273</v>
      </c>
      <c r="T501" s="363">
        <v>17103.448275862145</v>
      </c>
      <c r="U501" s="363">
        <v>-9517.7355958641128</v>
      </c>
      <c r="V501" s="369">
        <v>496.00000000000222</v>
      </c>
      <c r="W501" s="363">
        <v>826666.66666666209</v>
      </c>
      <c r="X501" s="363">
        <v>24212.527862511612</v>
      </c>
      <c r="Y501" s="369">
        <v>495.99999999999721</v>
      </c>
      <c r="Z501" s="367"/>
      <c r="AA501" s="367"/>
      <c r="AB501" s="367"/>
      <c r="AC501" s="367"/>
      <c r="AD501" s="367"/>
      <c r="AE501" s="367"/>
      <c r="AF501" s="367"/>
      <c r="AG501" s="367"/>
      <c r="AH501" s="367"/>
      <c r="AI501" s="367"/>
      <c r="AJ501" s="367"/>
      <c r="AK501" s="367"/>
      <c r="AL501" s="367"/>
      <c r="AM501" s="367"/>
      <c r="AN501" s="367"/>
      <c r="AO501" s="367"/>
      <c r="AP501" s="367"/>
      <c r="AQ501" s="367"/>
      <c r="AR501" s="367"/>
      <c r="AS501" s="367"/>
      <c r="AT501" s="367"/>
    </row>
    <row r="502" spans="2:46" ht="15" customHeight="1">
      <c r="B502" s="26">
        <v>82.833333333333499</v>
      </c>
      <c r="C502" s="367">
        <v>72.715211734676302</v>
      </c>
      <c r="D502" s="363">
        <v>497.00000000000102</v>
      </c>
      <c r="E502" s="365">
        <v>23116.27906976757</v>
      </c>
      <c r="F502" s="367">
        <v>-34618.410099678171</v>
      </c>
      <c r="G502" s="367">
        <v>497.00000000000279</v>
      </c>
      <c r="H502" s="368">
        <v>124250</v>
      </c>
      <c r="I502" s="367">
        <v>-420105.42948775017</v>
      </c>
      <c r="J502" s="384">
        <v>497</v>
      </c>
      <c r="K502" s="363">
        <v>30121.212121211942</v>
      </c>
      <c r="L502" s="367">
        <v>-5315.7926798403887</v>
      </c>
      <c r="M502" s="369">
        <v>496.99999999999704</v>
      </c>
      <c r="N502" s="363">
        <v>34275.862068965667</v>
      </c>
      <c r="O502" s="367">
        <v>-2292538.1427788334</v>
      </c>
      <c r="P502" s="384">
        <v>497.00000000000216</v>
      </c>
      <c r="Q502" s="363">
        <v>35500.000000000196</v>
      </c>
      <c r="R502" s="367">
        <v>-1142702.2007820748</v>
      </c>
      <c r="S502" s="384">
        <v>497.00000000000273</v>
      </c>
      <c r="T502" s="363">
        <v>17137.931034482834</v>
      </c>
      <c r="U502" s="363">
        <v>-9597.904383861216</v>
      </c>
      <c r="V502" s="369">
        <v>497.00000000000216</v>
      </c>
      <c r="W502" s="363">
        <v>828333.33333332872</v>
      </c>
      <c r="X502" s="363">
        <v>24259.075831603241</v>
      </c>
      <c r="Y502" s="369">
        <v>496.99999999999721</v>
      </c>
      <c r="Z502" s="367"/>
      <c r="AA502" s="367"/>
      <c r="AB502" s="367"/>
      <c r="AC502" s="367"/>
      <c r="AD502" s="367"/>
      <c r="AE502" s="367"/>
      <c r="AF502" s="367"/>
      <c r="AG502" s="367"/>
      <c r="AH502" s="367"/>
      <c r="AI502" s="367"/>
      <c r="AJ502" s="367"/>
      <c r="AK502" s="367"/>
      <c r="AL502" s="367"/>
      <c r="AM502" s="367"/>
      <c r="AN502" s="367"/>
      <c r="AO502" s="367"/>
      <c r="AP502" s="367"/>
      <c r="AQ502" s="367"/>
      <c r="AR502" s="367"/>
      <c r="AS502" s="367"/>
      <c r="AT502" s="367"/>
    </row>
    <row r="503" spans="2:46" ht="15" customHeight="1">
      <c r="B503" s="26">
        <v>83.000000000000171</v>
      </c>
      <c r="C503" s="367">
        <v>72.861142128010087</v>
      </c>
      <c r="D503" s="363">
        <v>498.00000000000108</v>
      </c>
      <c r="E503" s="365">
        <v>23162.790697674547</v>
      </c>
      <c r="F503" s="367">
        <v>-34766.813334555314</v>
      </c>
      <c r="G503" s="367">
        <v>498.00000000000279</v>
      </c>
      <c r="H503" s="368">
        <v>124500</v>
      </c>
      <c r="I503" s="367">
        <v>-421877.80640850292</v>
      </c>
      <c r="J503" s="384">
        <v>498</v>
      </c>
      <c r="K503" s="363">
        <v>30181.818181818002</v>
      </c>
      <c r="L503" s="367">
        <v>-5386.7667728437573</v>
      </c>
      <c r="M503" s="369">
        <v>497.99999999999704</v>
      </c>
      <c r="N503" s="363">
        <v>34344.827586207044</v>
      </c>
      <c r="O503" s="367">
        <v>-2301791.7792333793</v>
      </c>
      <c r="P503" s="384">
        <v>498.00000000000216</v>
      </c>
      <c r="Q503" s="363">
        <v>35571.428571428769</v>
      </c>
      <c r="R503" s="367">
        <v>-1147350.9365548522</v>
      </c>
      <c r="S503" s="384">
        <v>498.00000000000279</v>
      </c>
      <c r="T503" s="363">
        <v>17172.413793103522</v>
      </c>
      <c r="U503" s="363">
        <v>-9678.3185634274996</v>
      </c>
      <c r="V503" s="369">
        <v>498.00000000000216</v>
      </c>
      <c r="W503" s="363">
        <v>829999.99999999534</v>
      </c>
      <c r="X503" s="363">
        <v>24305.614675498586</v>
      </c>
      <c r="Y503" s="369">
        <v>497.99999999999716</v>
      </c>
      <c r="Z503" s="367"/>
      <c r="AA503" s="367"/>
      <c r="AB503" s="367"/>
      <c r="AC503" s="367"/>
      <c r="AD503" s="367"/>
      <c r="AE503" s="367"/>
      <c r="AF503" s="367"/>
      <c r="AG503" s="367"/>
      <c r="AH503" s="367"/>
      <c r="AI503" s="367"/>
      <c r="AJ503" s="367"/>
      <c r="AK503" s="367"/>
      <c r="AL503" s="367"/>
      <c r="AM503" s="367"/>
      <c r="AN503" s="367"/>
      <c r="AO503" s="367"/>
      <c r="AP503" s="367"/>
      <c r="AQ503" s="367"/>
      <c r="AR503" s="367"/>
      <c r="AS503" s="367"/>
      <c r="AT503" s="367"/>
    </row>
    <row r="504" spans="2:46" ht="15" customHeight="1">
      <c r="B504" s="26">
        <v>83.166666666666842</v>
      </c>
      <c r="C504" s="367">
        <v>73.007071003754405</v>
      </c>
      <c r="D504" s="363">
        <v>499.00000000000108</v>
      </c>
      <c r="E504" s="365">
        <v>23209.302325581524</v>
      </c>
      <c r="F504" s="367">
        <v>-34915.532828413132</v>
      </c>
      <c r="G504" s="367">
        <v>499.00000000000279</v>
      </c>
      <c r="H504" s="368">
        <v>124750</v>
      </c>
      <c r="I504" s="367">
        <v>-423653.90659980371</v>
      </c>
      <c r="J504" s="384">
        <v>499</v>
      </c>
      <c r="K504" s="363">
        <v>30242.424242424062</v>
      </c>
      <c r="L504" s="367">
        <v>-5457.9829475061006</v>
      </c>
      <c r="M504" s="369">
        <v>498.99999999999704</v>
      </c>
      <c r="N504" s="363">
        <v>34413.793103448421</v>
      </c>
      <c r="O504" s="367">
        <v>-2311064.0537748812</v>
      </c>
      <c r="P504" s="384">
        <v>499.0000000000021</v>
      </c>
      <c r="Q504" s="363">
        <v>35642.857142857341</v>
      </c>
      <c r="R504" s="367">
        <v>-1152009.1082158766</v>
      </c>
      <c r="S504" s="384">
        <v>499.00000000000279</v>
      </c>
      <c r="T504" s="363">
        <v>17206.89655172421</v>
      </c>
      <c r="U504" s="363">
        <v>-9758.9781345629599</v>
      </c>
      <c r="V504" s="369">
        <v>499.0000000000021</v>
      </c>
      <c r="W504" s="363">
        <v>831666.66666666197</v>
      </c>
      <c r="X504" s="363">
        <v>24352.144394197654</v>
      </c>
      <c r="Y504" s="369">
        <v>498.99999999999716</v>
      </c>
      <c r="Z504" s="367"/>
      <c r="AA504" s="367"/>
      <c r="AB504" s="367"/>
      <c r="AC504" s="367"/>
      <c r="AD504" s="367"/>
      <c r="AE504" s="367"/>
      <c r="AF504" s="367"/>
      <c r="AG504" s="367"/>
      <c r="AH504" s="367"/>
      <c r="AI504" s="367"/>
      <c r="AJ504" s="367"/>
      <c r="AK504" s="367"/>
      <c r="AL504" s="367"/>
      <c r="AM504" s="367"/>
      <c r="AN504" s="367"/>
      <c r="AO504" s="367"/>
      <c r="AP504" s="367"/>
      <c r="AQ504" s="367"/>
      <c r="AR504" s="367"/>
      <c r="AS504" s="367"/>
      <c r="AT504" s="367"/>
    </row>
    <row r="505" spans="2:46" ht="15" customHeight="1">
      <c r="B505" s="26">
        <v>83.333333333333513</v>
      </c>
      <c r="C505" s="367">
        <v>73.152998361909283</v>
      </c>
      <c r="D505" s="363">
        <v>500.00000000000114</v>
      </c>
      <c r="E505" s="365">
        <v>23255.813953488501</v>
      </c>
      <c r="F505" s="367">
        <v>-35064.568581251602</v>
      </c>
      <c r="G505" s="367">
        <v>500.00000000000279</v>
      </c>
      <c r="H505" s="368">
        <v>125000</v>
      </c>
      <c r="I505" s="367">
        <v>-425433.73006165237</v>
      </c>
      <c r="J505" s="384">
        <v>500</v>
      </c>
      <c r="K505" s="363">
        <v>30303.030303030122</v>
      </c>
      <c r="L505" s="367">
        <v>-5529.4412038274149</v>
      </c>
      <c r="M505" s="369">
        <v>499.99999999999704</v>
      </c>
      <c r="N505" s="363">
        <v>34482.758620689798</v>
      </c>
      <c r="O505" s="367">
        <v>-2320354.9664033395</v>
      </c>
      <c r="P505" s="384">
        <v>500.0000000000021</v>
      </c>
      <c r="Q505" s="363">
        <v>35714.285714285914</v>
      </c>
      <c r="R505" s="367">
        <v>-1156676.7157651489</v>
      </c>
      <c r="S505" s="384">
        <v>500.00000000000279</v>
      </c>
      <c r="T505" s="363">
        <v>17241.379310344899</v>
      </c>
      <c r="U505" s="363">
        <v>-9839.8830972676042</v>
      </c>
      <c r="V505" s="369">
        <v>500.0000000000021</v>
      </c>
      <c r="W505" s="363">
        <v>833333.3333333286</v>
      </c>
      <c r="X505" s="363">
        <v>24398.664987700427</v>
      </c>
      <c r="Y505" s="369">
        <v>499.9999999999971</v>
      </c>
      <c r="Z505" s="367"/>
      <c r="AA505" s="367"/>
      <c r="AB505" s="367"/>
      <c r="AC505" s="367"/>
      <c r="AD505" s="367"/>
      <c r="AE505" s="367"/>
      <c r="AF505" s="367"/>
      <c r="AG505" s="367"/>
      <c r="AH505" s="367"/>
      <c r="AI505" s="367"/>
      <c r="AJ505" s="367"/>
      <c r="AK505" s="367"/>
      <c r="AL505" s="367"/>
      <c r="AM505" s="367"/>
      <c r="AN505" s="367"/>
      <c r="AO505" s="367"/>
      <c r="AP505" s="367"/>
      <c r="AQ505" s="367"/>
      <c r="AR505" s="367"/>
      <c r="AS505" s="367"/>
      <c r="AT505" s="367"/>
    </row>
    <row r="506" spans="2:46" ht="15" customHeight="1">
      <c r="B506" s="26">
        <v>83.500000000000185</v>
      </c>
      <c r="C506" s="367">
        <v>73.298924202474694</v>
      </c>
      <c r="D506" s="363">
        <v>501.00000000000114</v>
      </c>
      <c r="E506" s="365">
        <v>23302.325581395478</v>
      </c>
      <c r="F506" s="367">
        <v>-35213.920593070739</v>
      </c>
      <c r="G506" s="367">
        <v>501.00000000000279</v>
      </c>
      <c r="H506" s="368">
        <v>125250</v>
      </c>
      <c r="I506" s="367">
        <v>-427217.27679404913</v>
      </c>
      <c r="J506" s="384">
        <v>501</v>
      </c>
      <c r="K506" s="363">
        <v>30363.636363636182</v>
      </c>
      <c r="L506" s="367">
        <v>-5601.1415418076986</v>
      </c>
      <c r="M506" s="369">
        <v>500.99999999999699</v>
      </c>
      <c r="N506" s="363">
        <v>34551.724137931174</v>
      </c>
      <c r="O506" s="367">
        <v>-2329664.5171187543</v>
      </c>
      <c r="P506" s="384">
        <v>501.00000000000199</v>
      </c>
      <c r="Q506" s="363">
        <v>35785.714285714486</v>
      </c>
      <c r="R506" s="367">
        <v>-1161353.7592026684</v>
      </c>
      <c r="S506" s="384">
        <v>501.00000000000279</v>
      </c>
      <c r="T506" s="363">
        <v>17275.862068965587</v>
      </c>
      <c r="U506" s="363">
        <v>-9921.0334515414161</v>
      </c>
      <c r="V506" s="369">
        <v>501.00000000000199</v>
      </c>
      <c r="W506" s="363">
        <v>834999.99999999523</v>
      </c>
      <c r="X506" s="363">
        <v>24445.176456006928</v>
      </c>
      <c r="Y506" s="369">
        <v>500.9999999999971</v>
      </c>
      <c r="Z506" s="367"/>
      <c r="AA506" s="367"/>
      <c r="AB506" s="367"/>
      <c r="AC506" s="367"/>
      <c r="AD506" s="367"/>
      <c r="AE506" s="367"/>
      <c r="AF506" s="367"/>
      <c r="AG506" s="367"/>
      <c r="AH506" s="367"/>
      <c r="AI506" s="367"/>
      <c r="AJ506" s="367"/>
      <c r="AK506" s="367"/>
      <c r="AL506" s="367"/>
      <c r="AM506" s="367"/>
      <c r="AN506" s="367"/>
      <c r="AO506" s="367"/>
      <c r="AP506" s="367"/>
      <c r="AQ506" s="367"/>
      <c r="AR506" s="367"/>
      <c r="AS506" s="367"/>
      <c r="AT506" s="367"/>
    </row>
    <row r="507" spans="2:46" ht="15" customHeight="1">
      <c r="B507" s="26">
        <v>83.666666666666856</v>
      </c>
      <c r="C507" s="367">
        <v>73.444848525450652</v>
      </c>
      <c r="D507" s="363">
        <v>502.00000000000114</v>
      </c>
      <c r="E507" s="365">
        <v>23348.837209302455</v>
      </c>
      <c r="F507" s="367">
        <v>-35363.588863870551</v>
      </c>
      <c r="G507" s="367">
        <v>502.00000000000279</v>
      </c>
      <c r="H507" s="368">
        <v>125500</v>
      </c>
      <c r="I507" s="367">
        <v>-429004.54679699388</v>
      </c>
      <c r="J507" s="384">
        <v>502</v>
      </c>
      <c r="K507" s="363">
        <v>30424.242424242242</v>
      </c>
      <c r="L507" s="367">
        <v>-5673.0839614469587</v>
      </c>
      <c r="M507" s="369">
        <v>501.99999999999699</v>
      </c>
      <c r="N507" s="363">
        <v>34620.689655172551</v>
      </c>
      <c r="O507" s="367">
        <v>-2338992.7059211265</v>
      </c>
      <c r="P507" s="384">
        <v>502.00000000000199</v>
      </c>
      <c r="Q507" s="363">
        <v>35857.142857143059</v>
      </c>
      <c r="R507" s="367">
        <v>-1166040.2385284354</v>
      </c>
      <c r="S507" s="384">
        <v>502.00000000000279</v>
      </c>
      <c r="T507" s="363">
        <v>17310.344827586276</v>
      </c>
      <c r="U507" s="363">
        <v>-10002.429197384416</v>
      </c>
      <c r="V507" s="369">
        <v>502.00000000000199</v>
      </c>
      <c r="W507" s="363">
        <v>836666.66666666185</v>
      </c>
      <c r="X507" s="363">
        <v>24491.678799117144</v>
      </c>
      <c r="Y507" s="369">
        <v>501.9999999999971</v>
      </c>
      <c r="Z507" s="367"/>
      <c r="AA507" s="367"/>
      <c r="AB507" s="367"/>
      <c r="AC507" s="367"/>
      <c r="AD507" s="367"/>
      <c r="AE507" s="367"/>
      <c r="AF507" s="367"/>
      <c r="AG507" s="367"/>
      <c r="AH507" s="367"/>
      <c r="AI507" s="367"/>
      <c r="AJ507" s="367"/>
      <c r="AK507" s="367"/>
      <c r="AL507" s="367"/>
      <c r="AM507" s="367"/>
      <c r="AN507" s="367"/>
      <c r="AO507" s="367"/>
      <c r="AP507" s="367"/>
      <c r="AQ507" s="367"/>
      <c r="AR507" s="367"/>
      <c r="AS507" s="367"/>
      <c r="AT507" s="367"/>
    </row>
    <row r="508" spans="2:46" ht="15" customHeight="1">
      <c r="B508" s="26">
        <v>83.833333333333528</v>
      </c>
      <c r="C508" s="367">
        <v>73.590771330837171</v>
      </c>
      <c r="D508" s="363">
        <v>503.00000000000125</v>
      </c>
      <c r="E508" s="365">
        <v>23395.348837209433</v>
      </c>
      <c r="F508" s="367">
        <v>-35513.573393651015</v>
      </c>
      <c r="G508" s="367">
        <v>503.00000000000279</v>
      </c>
      <c r="H508" s="368">
        <v>125750</v>
      </c>
      <c r="I508" s="367">
        <v>-430795.5400704866</v>
      </c>
      <c r="J508" s="384">
        <v>503</v>
      </c>
      <c r="K508" s="363">
        <v>30484.848484848302</v>
      </c>
      <c r="L508" s="367">
        <v>-5745.2684627451899</v>
      </c>
      <c r="M508" s="369">
        <v>502.99999999999699</v>
      </c>
      <c r="N508" s="363">
        <v>34689.655172413928</v>
      </c>
      <c r="O508" s="367">
        <v>-2348339.5328104543</v>
      </c>
      <c r="P508" s="384">
        <v>503.00000000000199</v>
      </c>
      <c r="Q508" s="363">
        <v>35928.571428571631</v>
      </c>
      <c r="R508" s="367">
        <v>-1170736.1537424496</v>
      </c>
      <c r="S508" s="384">
        <v>503.00000000000279</v>
      </c>
      <c r="T508" s="363">
        <v>17344.827586206964</v>
      </c>
      <c r="U508" s="363">
        <v>-10084.070334796595</v>
      </c>
      <c r="V508" s="369">
        <v>503.00000000000199</v>
      </c>
      <c r="W508" s="363">
        <v>838333.33333332848</v>
      </c>
      <c r="X508" s="363">
        <v>24538.172017031076</v>
      </c>
      <c r="Y508" s="369">
        <v>502.9999999999971</v>
      </c>
      <c r="Z508" s="367"/>
      <c r="AA508" s="367"/>
      <c r="AB508" s="367"/>
      <c r="AC508" s="367"/>
      <c r="AD508" s="367"/>
      <c r="AE508" s="367"/>
      <c r="AF508" s="367"/>
      <c r="AG508" s="367"/>
      <c r="AH508" s="367"/>
      <c r="AI508" s="367"/>
      <c r="AJ508" s="367"/>
      <c r="AK508" s="367"/>
      <c r="AL508" s="367"/>
      <c r="AM508" s="367"/>
      <c r="AN508" s="367"/>
      <c r="AO508" s="367"/>
      <c r="AP508" s="367"/>
      <c r="AQ508" s="367"/>
      <c r="AR508" s="367"/>
      <c r="AS508" s="367"/>
      <c r="AT508" s="367"/>
    </row>
    <row r="509" spans="2:46" ht="15" customHeight="1">
      <c r="B509" s="26">
        <v>84.000000000000199</v>
      </c>
      <c r="C509" s="367">
        <v>73.736692618634223</v>
      </c>
      <c r="D509" s="363">
        <v>504.00000000000125</v>
      </c>
      <c r="E509" s="365">
        <v>23441.86046511641</v>
      </c>
      <c r="F509" s="367">
        <v>-35663.874182412146</v>
      </c>
      <c r="G509" s="367">
        <v>504.00000000000279</v>
      </c>
      <c r="H509" s="368">
        <v>126000</v>
      </c>
      <c r="I509" s="367">
        <v>-432590.25661452732</v>
      </c>
      <c r="J509" s="384">
        <v>504</v>
      </c>
      <c r="K509" s="363">
        <v>30545.454545454362</v>
      </c>
      <c r="L509" s="367">
        <v>-5817.695045702395</v>
      </c>
      <c r="M509" s="369">
        <v>503.99999999999699</v>
      </c>
      <c r="N509" s="363">
        <v>34758.620689655305</v>
      </c>
      <c r="O509" s="367">
        <v>-2357704.997786738</v>
      </c>
      <c r="P509" s="384">
        <v>504.00000000000188</v>
      </c>
      <c r="Q509" s="363">
        <v>36000.000000000204</v>
      </c>
      <c r="R509" s="367">
        <v>-1175441.5048447121</v>
      </c>
      <c r="S509" s="384">
        <v>504.0000000000029</v>
      </c>
      <c r="T509" s="363">
        <v>17379.310344827652</v>
      </c>
      <c r="U509" s="363">
        <v>-10165.956863777948</v>
      </c>
      <c r="V509" s="369">
        <v>504.00000000000188</v>
      </c>
      <c r="W509" s="363">
        <v>839999.99999999511</v>
      </c>
      <c r="X509" s="363">
        <v>24584.656109748721</v>
      </c>
      <c r="Y509" s="369">
        <v>503.99999999999699</v>
      </c>
      <c r="Z509" s="367"/>
      <c r="AA509" s="367"/>
      <c r="AB509" s="367"/>
      <c r="AC509" s="367"/>
      <c r="AD509" s="367"/>
      <c r="AE509" s="367"/>
      <c r="AF509" s="367"/>
      <c r="AG509" s="367"/>
      <c r="AH509" s="367"/>
      <c r="AI509" s="367"/>
      <c r="AJ509" s="367"/>
      <c r="AK509" s="367"/>
      <c r="AL509" s="367"/>
      <c r="AM509" s="367"/>
      <c r="AN509" s="367"/>
      <c r="AO509" s="367"/>
      <c r="AP509" s="367"/>
      <c r="AQ509" s="367"/>
      <c r="AR509" s="367"/>
      <c r="AS509" s="367"/>
      <c r="AT509" s="367"/>
    </row>
    <row r="510" spans="2:46" ht="15" customHeight="1">
      <c r="B510" s="26">
        <v>84.16666666666687</v>
      </c>
      <c r="C510" s="367">
        <v>73.882612388841821</v>
      </c>
      <c r="D510" s="363">
        <v>505.00000000000125</v>
      </c>
      <c r="E510" s="365">
        <v>23488.372093023387</v>
      </c>
      <c r="F510" s="367">
        <v>-35814.491230153952</v>
      </c>
      <c r="G510" s="367">
        <v>505.00000000000279</v>
      </c>
      <c r="H510" s="368">
        <v>126250</v>
      </c>
      <c r="I510" s="367">
        <v>-434388.69642911607</v>
      </c>
      <c r="J510" s="384">
        <v>505</v>
      </c>
      <c r="K510" s="363">
        <v>30606.060606060422</v>
      </c>
      <c r="L510" s="367">
        <v>-5890.3637103185738</v>
      </c>
      <c r="M510" s="369">
        <v>504.99999999999699</v>
      </c>
      <c r="N510" s="363">
        <v>34827.586206896682</v>
      </c>
      <c r="O510" s="367">
        <v>-2367089.10084998</v>
      </c>
      <c r="P510" s="384">
        <v>505.00000000000188</v>
      </c>
      <c r="Q510" s="363">
        <v>36071.428571428776</v>
      </c>
      <c r="R510" s="367">
        <v>-1180156.2918352215</v>
      </c>
      <c r="S510" s="384">
        <v>505.0000000000029</v>
      </c>
      <c r="T510" s="363">
        <v>17413.793103448341</v>
      </c>
      <c r="U510" s="363">
        <v>-10248.088784328485</v>
      </c>
      <c r="V510" s="369">
        <v>505.00000000000188</v>
      </c>
      <c r="W510" s="363">
        <v>841666.66666666174</v>
      </c>
      <c r="X510" s="363">
        <v>24631.131077270085</v>
      </c>
      <c r="Y510" s="369">
        <v>504.99999999999699</v>
      </c>
      <c r="Z510" s="367"/>
      <c r="AA510" s="367"/>
      <c r="AB510" s="367"/>
      <c r="AC510" s="367"/>
      <c r="AD510" s="367"/>
      <c r="AE510" s="367"/>
      <c r="AF510" s="367"/>
      <c r="AG510" s="367"/>
      <c r="AH510" s="367"/>
      <c r="AI510" s="367"/>
      <c r="AJ510" s="367"/>
      <c r="AK510" s="367"/>
      <c r="AL510" s="367"/>
      <c r="AM510" s="367"/>
      <c r="AN510" s="367"/>
      <c r="AO510" s="367"/>
      <c r="AP510" s="367"/>
      <c r="AQ510" s="367"/>
      <c r="AR510" s="367"/>
      <c r="AS510" s="367"/>
      <c r="AT510" s="367"/>
    </row>
    <row r="511" spans="2:46" ht="15" customHeight="1">
      <c r="B511" s="26">
        <v>84.333333333333542</v>
      </c>
      <c r="C511" s="367">
        <v>74.028530641459952</v>
      </c>
      <c r="D511" s="363">
        <v>506.00000000000125</v>
      </c>
      <c r="E511" s="365">
        <v>23534.883720930364</v>
      </c>
      <c r="F511" s="367">
        <v>-35965.424536876431</v>
      </c>
      <c r="G511" s="367">
        <v>506.0000000000029</v>
      </c>
      <c r="H511" s="368">
        <v>126500</v>
      </c>
      <c r="I511" s="367">
        <v>-436190.85951425281</v>
      </c>
      <c r="J511" s="384">
        <v>506</v>
      </c>
      <c r="K511" s="363">
        <v>30666.666666666482</v>
      </c>
      <c r="L511" s="367">
        <v>-5963.2744565937237</v>
      </c>
      <c r="M511" s="369">
        <v>505.99999999999699</v>
      </c>
      <c r="N511" s="363">
        <v>34896.551724138058</v>
      </c>
      <c r="O511" s="367">
        <v>-2376491.8420001781</v>
      </c>
      <c r="P511" s="384">
        <v>506.00000000000188</v>
      </c>
      <c r="Q511" s="363">
        <v>36142.857142857349</v>
      </c>
      <c r="R511" s="367">
        <v>-1184880.5147139784</v>
      </c>
      <c r="S511" s="384">
        <v>506.0000000000029</v>
      </c>
      <c r="T511" s="363">
        <v>17448.275862069029</v>
      </c>
      <c r="U511" s="363">
        <v>-10330.466096448201</v>
      </c>
      <c r="V511" s="369">
        <v>506.00000000000188</v>
      </c>
      <c r="W511" s="363">
        <v>843333.33333332837</v>
      </c>
      <c r="X511" s="363">
        <v>24677.596919595169</v>
      </c>
      <c r="Y511" s="369">
        <v>505.99999999999699</v>
      </c>
      <c r="Z511" s="367"/>
      <c r="AA511" s="367"/>
      <c r="AB511" s="367"/>
      <c r="AC511" s="367"/>
      <c r="AD511" s="367"/>
      <c r="AE511" s="367"/>
      <c r="AF511" s="367"/>
      <c r="AG511" s="367"/>
      <c r="AH511" s="367"/>
      <c r="AI511" s="367"/>
      <c r="AJ511" s="367"/>
      <c r="AK511" s="367"/>
      <c r="AL511" s="367"/>
      <c r="AM511" s="367"/>
      <c r="AN511" s="367"/>
      <c r="AO511" s="367"/>
      <c r="AP511" s="367"/>
      <c r="AQ511" s="367"/>
      <c r="AR511" s="367"/>
      <c r="AS511" s="367"/>
      <c r="AT511" s="367"/>
    </row>
    <row r="512" spans="2:46" ht="15" customHeight="1">
      <c r="B512" s="26">
        <v>84.500000000000213</v>
      </c>
      <c r="C512" s="367">
        <v>74.174447376488658</v>
      </c>
      <c r="D512" s="363">
        <v>507.00000000000136</v>
      </c>
      <c r="E512" s="365">
        <v>23581.395348837341</v>
      </c>
      <c r="F512" s="367">
        <v>-36116.674102579571</v>
      </c>
      <c r="G512" s="367">
        <v>507.0000000000029</v>
      </c>
      <c r="H512" s="368">
        <v>126750</v>
      </c>
      <c r="I512" s="367">
        <v>-437996.74586993747</v>
      </c>
      <c r="J512" s="384">
        <v>507</v>
      </c>
      <c r="K512" s="363">
        <v>30727.272727272542</v>
      </c>
      <c r="L512" s="367">
        <v>-6036.4272845278465</v>
      </c>
      <c r="M512" s="369">
        <v>506.99999999999699</v>
      </c>
      <c r="N512" s="363">
        <v>34965.517241379435</v>
      </c>
      <c r="O512" s="367">
        <v>-2385913.2212373316</v>
      </c>
      <c r="P512" s="384">
        <v>507.00000000000176</v>
      </c>
      <c r="Q512" s="363">
        <v>36214.285714285921</v>
      </c>
      <c r="R512" s="367">
        <v>-1189614.1734809827</v>
      </c>
      <c r="S512" s="384">
        <v>507.0000000000029</v>
      </c>
      <c r="T512" s="363">
        <v>17482.758620689718</v>
      </c>
      <c r="U512" s="363">
        <v>-10413.088800137086</v>
      </c>
      <c r="V512" s="369">
        <v>507.00000000000176</v>
      </c>
      <c r="W512" s="363">
        <v>844999.99999999499</v>
      </c>
      <c r="X512" s="363">
        <v>24724.053636723966</v>
      </c>
      <c r="Y512" s="369">
        <v>506.99999999999699</v>
      </c>
      <c r="Z512" s="367"/>
      <c r="AA512" s="367"/>
      <c r="AB512" s="367"/>
      <c r="AC512" s="367"/>
      <c r="AD512" s="367"/>
      <c r="AE512" s="367"/>
      <c r="AF512" s="367"/>
      <c r="AG512" s="367"/>
      <c r="AH512" s="367"/>
      <c r="AI512" s="367"/>
      <c r="AJ512" s="367"/>
      <c r="AK512" s="367"/>
      <c r="AL512" s="367"/>
      <c r="AM512" s="367"/>
      <c r="AN512" s="367"/>
      <c r="AO512" s="367"/>
      <c r="AP512" s="367"/>
      <c r="AQ512" s="367"/>
      <c r="AR512" s="367"/>
      <c r="AS512" s="367"/>
      <c r="AT512" s="367"/>
    </row>
    <row r="513" spans="2:46" ht="15" customHeight="1">
      <c r="B513" s="26">
        <v>84.666666666666885</v>
      </c>
      <c r="C513" s="367">
        <v>74.320362593927882</v>
      </c>
      <c r="D513" s="363">
        <v>508.00000000000136</v>
      </c>
      <c r="E513" s="365">
        <v>23627.906976744318</v>
      </c>
      <c r="F513" s="367">
        <v>-36268.239927263363</v>
      </c>
      <c r="G513" s="367">
        <v>508.0000000000029</v>
      </c>
      <c r="H513" s="368">
        <v>127000</v>
      </c>
      <c r="I513" s="367">
        <v>-439806.35549617023</v>
      </c>
      <c r="J513" s="384">
        <v>508</v>
      </c>
      <c r="K513" s="363">
        <v>30787.878787878602</v>
      </c>
      <c r="L513" s="367">
        <v>-6109.8221941209422</v>
      </c>
      <c r="M513" s="369">
        <v>507.99999999999699</v>
      </c>
      <c r="N513" s="363">
        <v>35034.482758620812</v>
      </c>
      <c r="O513" s="367">
        <v>-2395353.2385614426</v>
      </c>
      <c r="P513" s="384">
        <v>508.00000000000176</v>
      </c>
      <c r="Q513" s="363">
        <v>36285.714285714494</v>
      </c>
      <c r="R513" s="367">
        <v>-1194357.2681362343</v>
      </c>
      <c r="S513" s="384">
        <v>508.0000000000029</v>
      </c>
      <c r="T513" s="363">
        <v>17517.241379310406</v>
      </c>
      <c r="U513" s="363">
        <v>-10495.95689539516</v>
      </c>
      <c r="V513" s="369">
        <v>508.00000000000176</v>
      </c>
      <c r="W513" s="363">
        <v>846666.66666666162</v>
      </c>
      <c r="X513" s="363">
        <v>24770.501228656482</v>
      </c>
      <c r="Y513" s="369">
        <v>507.99999999999687</v>
      </c>
      <c r="Z513" s="367"/>
      <c r="AA513" s="367"/>
      <c r="AB513" s="367"/>
      <c r="AC513" s="367"/>
      <c r="AD513" s="367"/>
      <c r="AE513" s="367"/>
      <c r="AF513" s="367"/>
      <c r="AG513" s="367"/>
      <c r="AH513" s="367"/>
      <c r="AI513" s="367"/>
      <c r="AJ513" s="367"/>
      <c r="AK513" s="367"/>
      <c r="AL513" s="367"/>
      <c r="AM513" s="367"/>
      <c r="AN513" s="367"/>
      <c r="AO513" s="367"/>
      <c r="AP513" s="367"/>
      <c r="AQ513" s="367"/>
      <c r="AR513" s="367"/>
      <c r="AS513" s="367"/>
      <c r="AT513" s="367"/>
    </row>
    <row r="514" spans="2:46" ht="15" customHeight="1">
      <c r="B514" s="26">
        <v>84.833333333333556</v>
      </c>
      <c r="C514" s="367">
        <v>74.466276293777653</v>
      </c>
      <c r="D514" s="363">
        <v>509.00000000000136</v>
      </c>
      <c r="E514" s="365">
        <v>23674.418604651295</v>
      </c>
      <c r="F514" s="367">
        <v>-36420.122010927822</v>
      </c>
      <c r="G514" s="367">
        <v>509.0000000000029</v>
      </c>
      <c r="H514" s="368">
        <v>127250</v>
      </c>
      <c r="I514" s="367">
        <v>-441619.68839295092</v>
      </c>
      <c r="J514" s="384">
        <v>509</v>
      </c>
      <c r="K514" s="363">
        <v>30848.484848484663</v>
      </c>
      <c r="L514" s="367">
        <v>-6183.4591853730108</v>
      </c>
      <c r="M514" s="369">
        <v>508.99999999999699</v>
      </c>
      <c r="N514" s="363">
        <v>35103.448275862189</v>
      </c>
      <c r="O514" s="367">
        <v>-2404811.8939725095</v>
      </c>
      <c r="P514" s="384">
        <v>509.00000000000176</v>
      </c>
      <c r="Q514" s="363">
        <v>36357.142857143066</v>
      </c>
      <c r="R514" s="367">
        <v>-1199109.7986797334</v>
      </c>
      <c r="S514" s="384">
        <v>509.0000000000029</v>
      </c>
      <c r="T514" s="363">
        <v>17551.724137931094</v>
      </c>
      <c r="U514" s="363">
        <v>-10579.070382222411</v>
      </c>
      <c r="V514" s="369">
        <v>509.00000000000176</v>
      </c>
      <c r="W514" s="363">
        <v>848333.33333332825</v>
      </c>
      <c r="X514" s="363">
        <v>24816.939695392713</v>
      </c>
      <c r="Y514" s="369">
        <v>508.99999999999687</v>
      </c>
      <c r="Z514" s="367"/>
      <c r="AA514" s="367"/>
      <c r="AB514" s="367"/>
      <c r="AC514" s="367"/>
      <c r="AD514" s="367"/>
      <c r="AE514" s="367"/>
      <c r="AF514" s="367"/>
      <c r="AG514" s="367"/>
      <c r="AH514" s="367"/>
      <c r="AI514" s="367"/>
      <c r="AJ514" s="367"/>
      <c r="AK514" s="367"/>
      <c r="AL514" s="367"/>
      <c r="AM514" s="367"/>
      <c r="AN514" s="367"/>
      <c r="AO514" s="367"/>
      <c r="AP514" s="367"/>
      <c r="AQ514" s="367"/>
      <c r="AR514" s="367"/>
      <c r="AS514" s="367"/>
      <c r="AT514" s="367"/>
    </row>
    <row r="515" spans="2:46" ht="15" customHeight="1">
      <c r="B515" s="26">
        <v>85.000000000000227</v>
      </c>
      <c r="C515" s="367">
        <v>74.612188476037971</v>
      </c>
      <c r="D515" s="363">
        <v>510.00000000000136</v>
      </c>
      <c r="E515" s="365">
        <v>23720.930232558272</v>
      </c>
      <c r="F515" s="367">
        <v>-36572.320353572955</v>
      </c>
      <c r="G515" s="367">
        <v>510.0000000000029</v>
      </c>
      <c r="H515" s="368">
        <v>127500</v>
      </c>
      <c r="I515" s="367">
        <v>-443436.74456027965</v>
      </c>
      <c r="J515" s="384">
        <v>510</v>
      </c>
      <c r="K515" s="363">
        <v>30909.090909090723</v>
      </c>
      <c r="L515" s="367">
        <v>-6257.3382582840504</v>
      </c>
      <c r="M515" s="369">
        <v>509.99999999999699</v>
      </c>
      <c r="N515" s="363">
        <v>35172.413793103566</v>
      </c>
      <c r="O515" s="367">
        <v>-2414289.1874705325</v>
      </c>
      <c r="P515" s="384">
        <v>510.00000000000165</v>
      </c>
      <c r="Q515" s="363">
        <v>36428.571428571639</v>
      </c>
      <c r="R515" s="367">
        <v>-1203871.7651114801</v>
      </c>
      <c r="S515" s="384">
        <v>510.0000000000029</v>
      </c>
      <c r="T515" s="363">
        <v>17586.206896551783</v>
      </c>
      <c r="U515" s="363">
        <v>-10662.429260618834</v>
      </c>
      <c r="V515" s="369">
        <v>510.00000000000165</v>
      </c>
      <c r="W515" s="363">
        <v>849999.99999999488</v>
      </c>
      <c r="X515" s="363">
        <v>24863.369036932665</v>
      </c>
      <c r="Y515" s="369">
        <v>509.99999999999687</v>
      </c>
      <c r="Z515" s="367"/>
      <c r="AA515" s="367"/>
      <c r="AB515" s="367"/>
      <c r="AC515" s="367"/>
      <c r="AD515" s="367"/>
      <c r="AE515" s="367"/>
      <c r="AF515" s="367"/>
      <c r="AG515" s="367"/>
      <c r="AH515" s="367"/>
      <c r="AI515" s="367"/>
      <c r="AJ515" s="367"/>
      <c r="AK515" s="367"/>
      <c r="AL515" s="367"/>
      <c r="AM515" s="367"/>
      <c r="AN515" s="367"/>
      <c r="AO515" s="367"/>
      <c r="AP515" s="367"/>
      <c r="AQ515" s="367"/>
      <c r="AR515" s="367"/>
      <c r="AS515" s="367"/>
      <c r="AT515" s="367"/>
    </row>
    <row r="516" spans="2:46" ht="15" customHeight="1">
      <c r="B516" s="26">
        <v>85.166666666666899</v>
      </c>
      <c r="C516" s="367">
        <v>74.758099140708865</v>
      </c>
      <c r="D516" s="363">
        <v>511.00000000000148</v>
      </c>
      <c r="E516" s="365">
        <v>23767.441860465249</v>
      </c>
      <c r="F516" s="367">
        <v>-36724.834955198741</v>
      </c>
      <c r="G516" s="367">
        <v>511.0000000000029</v>
      </c>
      <c r="H516" s="368">
        <v>127750</v>
      </c>
      <c r="I516" s="367">
        <v>-445257.52399815636</v>
      </c>
      <c r="J516" s="384">
        <v>511</v>
      </c>
      <c r="K516" s="363">
        <v>30969.696969696783</v>
      </c>
      <c r="L516" s="367">
        <v>-6331.4594128540548</v>
      </c>
      <c r="M516" s="369">
        <v>510.99999999999687</v>
      </c>
      <c r="N516" s="363">
        <v>35241.379310344942</v>
      </c>
      <c r="O516" s="367">
        <v>-2423785.1190555138</v>
      </c>
      <c r="P516" s="384">
        <v>511.00000000000165</v>
      </c>
      <c r="Q516" s="363">
        <v>36500.000000000211</v>
      </c>
      <c r="R516" s="367">
        <v>-1208643.1674314742</v>
      </c>
      <c r="S516" s="384">
        <v>511.0000000000029</v>
      </c>
      <c r="T516" s="363">
        <v>17620.689655172471</v>
      </c>
      <c r="U516" s="363">
        <v>-10746.033530584446</v>
      </c>
      <c r="V516" s="369">
        <v>511.00000000000165</v>
      </c>
      <c r="W516" s="363">
        <v>851666.66666666151</v>
      </c>
      <c r="X516" s="363">
        <v>24909.789253276336</v>
      </c>
      <c r="Y516" s="369">
        <v>510.99999999999687</v>
      </c>
      <c r="Z516" s="367"/>
      <c r="AA516" s="367"/>
      <c r="AB516" s="367"/>
      <c r="AC516" s="367"/>
      <c r="AD516" s="367"/>
      <c r="AE516" s="367"/>
      <c r="AF516" s="367"/>
      <c r="AG516" s="367"/>
      <c r="AH516" s="367"/>
      <c r="AI516" s="367"/>
      <c r="AJ516" s="367"/>
      <c r="AK516" s="367"/>
      <c r="AL516" s="367"/>
      <c r="AM516" s="367"/>
      <c r="AN516" s="367"/>
      <c r="AO516" s="367"/>
      <c r="AP516" s="367"/>
      <c r="AQ516" s="367"/>
      <c r="AR516" s="367"/>
      <c r="AS516" s="367"/>
      <c r="AT516" s="367"/>
    </row>
    <row r="517" spans="2:46" ht="15" customHeight="1">
      <c r="B517" s="26">
        <v>85.33333333333357</v>
      </c>
      <c r="C517" s="367">
        <v>74.904008287790276</v>
      </c>
      <c r="D517" s="363">
        <v>512.00000000000148</v>
      </c>
      <c r="E517" s="365">
        <v>23813.953488372226</v>
      </c>
      <c r="F517" s="367">
        <v>-36877.665815805194</v>
      </c>
      <c r="G517" s="367">
        <v>512.00000000000284</v>
      </c>
      <c r="H517" s="368">
        <v>128000</v>
      </c>
      <c r="I517" s="367">
        <v>-447082.02670658106</v>
      </c>
      <c r="J517" s="384">
        <v>512</v>
      </c>
      <c r="K517" s="363">
        <v>31030.303030302843</v>
      </c>
      <c r="L517" s="367">
        <v>-6405.8226490830457</v>
      </c>
      <c r="M517" s="369">
        <v>511.99999999999693</v>
      </c>
      <c r="N517" s="363">
        <v>35310.344827586319</v>
      </c>
      <c r="O517" s="367">
        <v>-2433299.688727451</v>
      </c>
      <c r="P517" s="384">
        <v>512.00000000000171</v>
      </c>
      <c r="Q517" s="363">
        <v>36571.428571428783</v>
      </c>
      <c r="R517" s="367">
        <v>-1213424.0056397163</v>
      </c>
      <c r="S517" s="384">
        <v>512.00000000000296</v>
      </c>
      <c r="T517" s="363">
        <v>17655.17241379316</v>
      </c>
      <c r="U517" s="363">
        <v>-10829.883192119238</v>
      </c>
      <c r="V517" s="369">
        <v>512.00000000000171</v>
      </c>
      <c r="W517" s="363">
        <v>853333.33333332813</v>
      </c>
      <c r="X517" s="363">
        <v>24956.20034442372</v>
      </c>
      <c r="Y517" s="369">
        <v>511.99999999999693</v>
      </c>
      <c r="Z517" s="367"/>
      <c r="AA517" s="367"/>
      <c r="AB517" s="367"/>
      <c r="AC517" s="367"/>
      <c r="AD517" s="367"/>
      <c r="AE517" s="367"/>
      <c r="AF517" s="367"/>
      <c r="AG517" s="367"/>
      <c r="AH517" s="367"/>
      <c r="AI517" s="367"/>
      <c r="AJ517" s="367"/>
      <c r="AK517" s="367"/>
      <c r="AL517" s="367"/>
      <c r="AM517" s="367"/>
      <c r="AN517" s="367"/>
      <c r="AO517" s="367"/>
      <c r="AP517" s="367"/>
      <c r="AQ517" s="367"/>
      <c r="AR517" s="367"/>
      <c r="AS517" s="367"/>
      <c r="AT517" s="367"/>
    </row>
    <row r="518" spans="2:46" ht="15" customHeight="1">
      <c r="B518" s="26">
        <v>85.500000000000242</v>
      </c>
      <c r="C518" s="367">
        <v>75.049915917282235</v>
      </c>
      <c r="D518" s="363">
        <v>513.00000000000148</v>
      </c>
      <c r="E518" s="365">
        <v>23860.465116279203</v>
      </c>
      <c r="F518" s="367">
        <v>-37030.812935392314</v>
      </c>
      <c r="G518" s="367">
        <v>513.00000000000284</v>
      </c>
      <c r="H518" s="368">
        <v>128250</v>
      </c>
      <c r="I518" s="367">
        <v>-448910.25268555374</v>
      </c>
      <c r="J518" s="384">
        <v>513</v>
      </c>
      <c r="K518" s="363">
        <v>31090.909090908903</v>
      </c>
      <c r="L518" s="367">
        <v>-6480.4279669710031</v>
      </c>
      <c r="M518" s="369">
        <v>512.99999999999693</v>
      </c>
      <c r="N518" s="363">
        <v>35379.310344827696</v>
      </c>
      <c r="O518" s="367">
        <v>-2442832.8964863438</v>
      </c>
      <c r="P518" s="384">
        <v>513.00000000000159</v>
      </c>
      <c r="Q518" s="363">
        <v>36642.857142857356</v>
      </c>
      <c r="R518" s="367">
        <v>-1218214.279736205</v>
      </c>
      <c r="S518" s="384">
        <v>513.00000000000296</v>
      </c>
      <c r="T518" s="363">
        <v>17689.655172413848</v>
      </c>
      <c r="U518" s="363">
        <v>-10913.978245223198</v>
      </c>
      <c r="V518" s="369">
        <v>513.00000000000159</v>
      </c>
      <c r="W518" s="363">
        <v>854999.99999999476</v>
      </c>
      <c r="X518" s="363">
        <v>25002.602310374816</v>
      </c>
      <c r="Y518" s="369">
        <v>512.99999999999682</v>
      </c>
      <c r="Z518" s="367"/>
      <c r="AA518" s="367"/>
      <c r="AB518" s="367"/>
      <c r="AC518" s="367"/>
      <c r="AD518" s="367"/>
      <c r="AE518" s="367"/>
      <c r="AF518" s="367"/>
      <c r="AG518" s="367"/>
      <c r="AH518" s="367"/>
      <c r="AI518" s="367"/>
      <c r="AJ518" s="367"/>
      <c r="AK518" s="367"/>
      <c r="AL518" s="367"/>
      <c r="AM518" s="367"/>
      <c r="AN518" s="367"/>
      <c r="AO518" s="367"/>
      <c r="AP518" s="367"/>
      <c r="AQ518" s="367"/>
      <c r="AR518" s="367"/>
      <c r="AS518" s="367"/>
      <c r="AT518" s="367"/>
    </row>
    <row r="519" spans="2:46" ht="15" customHeight="1">
      <c r="B519" s="26">
        <v>85.666666666666913</v>
      </c>
      <c r="C519" s="367">
        <v>75.195822029184725</v>
      </c>
      <c r="D519" s="363">
        <v>514.00000000000148</v>
      </c>
      <c r="E519" s="365">
        <v>23906.97674418618</v>
      </c>
      <c r="F519" s="367">
        <v>-37184.27631396013</v>
      </c>
      <c r="G519" s="367">
        <v>514.00000000000296</v>
      </c>
      <c r="H519" s="368">
        <v>128500</v>
      </c>
      <c r="I519" s="367">
        <v>-450742.20193507447</v>
      </c>
      <c r="J519" s="384">
        <v>514</v>
      </c>
      <c r="K519" s="363">
        <v>31151.515151514963</v>
      </c>
      <c r="L519" s="367">
        <v>-6555.2753665179343</v>
      </c>
      <c r="M519" s="369">
        <v>513.99999999999693</v>
      </c>
      <c r="N519" s="363">
        <v>35448.275862069073</v>
      </c>
      <c r="O519" s="367">
        <v>-2452384.7423321935</v>
      </c>
      <c r="P519" s="384">
        <v>514.00000000000159</v>
      </c>
      <c r="Q519" s="363">
        <v>36714.285714285928</v>
      </c>
      <c r="R519" s="367">
        <v>-1223013.9897209415</v>
      </c>
      <c r="S519" s="384">
        <v>514.00000000000296</v>
      </c>
      <c r="T519" s="363">
        <v>17724.137931034536</v>
      </c>
      <c r="U519" s="363">
        <v>-10998.318689896343</v>
      </c>
      <c r="V519" s="369">
        <v>514.00000000000159</v>
      </c>
      <c r="W519" s="363">
        <v>856666.66666666139</v>
      </c>
      <c r="X519" s="363">
        <v>25048.995151129639</v>
      </c>
      <c r="Y519" s="369">
        <v>513.99999999999682</v>
      </c>
      <c r="Z519" s="367"/>
      <c r="AA519" s="367"/>
      <c r="AB519" s="367"/>
      <c r="AC519" s="367"/>
      <c r="AD519" s="367"/>
      <c r="AE519" s="367"/>
      <c r="AF519" s="367"/>
      <c r="AG519" s="367"/>
      <c r="AH519" s="367"/>
      <c r="AI519" s="367"/>
      <c r="AJ519" s="367"/>
      <c r="AK519" s="367"/>
      <c r="AL519" s="367"/>
      <c r="AM519" s="367"/>
      <c r="AN519" s="367"/>
      <c r="AO519" s="367"/>
      <c r="AP519" s="367"/>
      <c r="AQ519" s="367"/>
      <c r="AR519" s="367"/>
      <c r="AS519" s="367"/>
      <c r="AT519" s="367"/>
    </row>
    <row r="520" spans="2:46" ht="15" customHeight="1">
      <c r="B520" s="26">
        <v>85.833333333333584</v>
      </c>
      <c r="C520" s="367">
        <v>75.341726623497792</v>
      </c>
      <c r="D520" s="363">
        <v>515.00000000000159</v>
      </c>
      <c r="E520" s="365">
        <v>23953.488372093158</v>
      </c>
      <c r="F520" s="367">
        <v>-37338.055951508577</v>
      </c>
      <c r="G520" s="367">
        <v>515.00000000000296</v>
      </c>
      <c r="H520" s="368">
        <v>128750</v>
      </c>
      <c r="I520" s="367">
        <v>-452577.87445514317</v>
      </c>
      <c r="J520" s="384">
        <v>515</v>
      </c>
      <c r="K520" s="363">
        <v>31212.121212121023</v>
      </c>
      <c r="L520" s="367">
        <v>-6630.3648477238385</v>
      </c>
      <c r="M520" s="369">
        <v>514.99999999999693</v>
      </c>
      <c r="N520" s="363">
        <v>35517.24137931045</v>
      </c>
      <c r="O520" s="367">
        <v>-2461955.2262650002</v>
      </c>
      <c r="P520" s="384">
        <v>515.00000000000159</v>
      </c>
      <c r="Q520" s="363">
        <v>36785.714285714501</v>
      </c>
      <c r="R520" s="367">
        <v>-1227823.1355939258</v>
      </c>
      <c r="S520" s="384">
        <v>515.00000000000296</v>
      </c>
      <c r="T520" s="363">
        <v>17758.620689655225</v>
      </c>
      <c r="U520" s="363">
        <v>-11082.904526138667</v>
      </c>
      <c r="V520" s="369">
        <v>515.00000000000159</v>
      </c>
      <c r="W520" s="363">
        <v>858333.33333332802</v>
      </c>
      <c r="X520" s="363">
        <v>25095.378866688174</v>
      </c>
      <c r="Y520" s="369">
        <v>514.99999999999682</v>
      </c>
      <c r="Z520" s="367"/>
      <c r="AA520" s="367"/>
      <c r="AB520" s="367"/>
      <c r="AC520" s="367"/>
      <c r="AD520" s="367"/>
      <c r="AE520" s="367"/>
      <c r="AF520" s="367"/>
      <c r="AG520" s="367"/>
      <c r="AH520" s="367"/>
      <c r="AI520" s="367"/>
      <c r="AJ520" s="367"/>
      <c r="AK520" s="367"/>
      <c r="AL520" s="367"/>
      <c r="AM520" s="367"/>
      <c r="AN520" s="367"/>
      <c r="AO520" s="367"/>
      <c r="AP520" s="367"/>
      <c r="AQ520" s="367"/>
      <c r="AR520" s="367"/>
      <c r="AS520" s="367"/>
      <c r="AT520" s="367"/>
    </row>
    <row r="521" spans="2:46" ht="15" customHeight="1">
      <c r="B521" s="26">
        <v>86.000000000000256</v>
      </c>
      <c r="C521" s="367">
        <v>75.48762970022139</v>
      </c>
      <c r="D521" s="363">
        <v>516.00000000000159</v>
      </c>
      <c r="E521" s="365">
        <v>24000.000000000135</v>
      </c>
      <c r="F521" s="367">
        <v>-37492.151848037691</v>
      </c>
      <c r="G521" s="367">
        <v>516.00000000000296</v>
      </c>
      <c r="H521" s="368">
        <v>129000</v>
      </c>
      <c r="I521" s="367">
        <v>-454417.27024575986</v>
      </c>
      <c r="J521" s="384">
        <v>516</v>
      </c>
      <c r="K521" s="363">
        <v>31272.727272727083</v>
      </c>
      <c r="L521" s="367">
        <v>-6705.6964105887146</v>
      </c>
      <c r="M521" s="369">
        <v>515.99999999999693</v>
      </c>
      <c r="N521" s="363">
        <v>35586.206896551827</v>
      </c>
      <c r="O521" s="367">
        <v>-2471544.3482847624</v>
      </c>
      <c r="P521" s="384">
        <v>516.00000000000148</v>
      </c>
      <c r="Q521" s="363">
        <v>36857.142857143073</v>
      </c>
      <c r="R521" s="367">
        <v>-1232641.717355157</v>
      </c>
      <c r="S521" s="384">
        <v>516.00000000000296</v>
      </c>
      <c r="T521" s="363">
        <v>17793.103448275913</v>
      </c>
      <c r="U521" s="363">
        <v>-11167.735753950163</v>
      </c>
      <c r="V521" s="369">
        <v>516.00000000000148</v>
      </c>
      <c r="W521" s="363">
        <v>859999.99999999464</v>
      </c>
      <c r="X521" s="363">
        <v>25141.753457050425</v>
      </c>
      <c r="Y521" s="369">
        <v>515.99999999999682</v>
      </c>
      <c r="Z521" s="367"/>
      <c r="AA521" s="367"/>
      <c r="AB521" s="367"/>
      <c r="AC521" s="367"/>
      <c r="AD521" s="367"/>
      <c r="AE521" s="367"/>
      <c r="AF521" s="367"/>
      <c r="AG521" s="367"/>
      <c r="AH521" s="367"/>
      <c r="AI521" s="367"/>
      <c r="AJ521" s="367"/>
      <c r="AK521" s="367"/>
      <c r="AL521" s="367"/>
      <c r="AM521" s="367"/>
      <c r="AN521" s="367"/>
      <c r="AO521" s="367"/>
      <c r="AP521" s="367"/>
      <c r="AQ521" s="367"/>
      <c r="AR521" s="367"/>
      <c r="AS521" s="367"/>
      <c r="AT521" s="367"/>
    </row>
    <row r="522" spans="2:46" ht="15" customHeight="1">
      <c r="B522" s="26">
        <v>86.166666666666927</v>
      </c>
      <c r="C522" s="367">
        <v>75.633531259355522</v>
      </c>
      <c r="D522" s="363">
        <v>517.00000000000159</v>
      </c>
      <c r="E522" s="365">
        <v>24046.511627907112</v>
      </c>
      <c r="F522" s="367">
        <v>-37646.564003547486</v>
      </c>
      <c r="G522" s="367">
        <v>517.00000000000296</v>
      </c>
      <c r="H522" s="368">
        <v>129250</v>
      </c>
      <c r="I522" s="367">
        <v>-456260.38930692454</v>
      </c>
      <c r="J522" s="384">
        <v>517</v>
      </c>
      <c r="K522" s="363">
        <v>31333.333333333143</v>
      </c>
      <c r="L522" s="367">
        <v>-6781.2700551125627</v>
      </c>
      <c r="M522" s="369">
        <v>516.99999999999693</v>
      </c>
      <c r="N522" s="363">
        <v>35655.172413793203</v>
      </c>
      <c r="O522" s="367">
        <v>-2481152.1083914824</v>
      </c>
      <c r="P522" s="384">
        <v>517.00000000000148</v>
      </c>
      <c r="Q522" s="363">
        <v>36928.571428571646</v>
      </c>
      <c r="R522" s="367">
        <v>-1237469.735004636</v>
      </c>
      <c r="S522" s="384">
        <v>517.00000000000296</v>
      </c>
      <c r="T522" s="363">
        <v>17827.586206896602</v>
      </c>
      <c r="U522" s="363">
        <v>-11252.812373330844</v>
      </c>
      <c r="V522" s="369">
        <v>517.00000000000148</v>
      </c>
      <c r="W522" s="363">
        <v>861666.66666666127</v>
      </c>
      <c r="X522" s="363">
        <v>25188.118922216396</v>
      </c>
      <c r="Y522" s="369">
        <v>516.99999999999682</v>
      </c>
      <c r="Z522" s="367"/>
      <c r="AA522" s="367"/>
      <c r="AB522" s="367"/>
      <c r="AC522" s="367"/>
      <c r="AD522" s="367"/>
      <c r="AE522" s="367"/>
      <c r="AF522" s="367"/>
      <c r="AG522" s="367"/>
      <c r="AH522" s="367"/>
      <c r="AI522" s="367"/>
      <c r="AJ522" s="367"/>
      <c r="AK522" s="367"/>
      <c r="AL522" s="367"/>
      <c r="AM522" s="367"/>
      <c r="AN522" s="367"/>
      <c r="AO522" s="367"/>
      <c r="AP522" s="367"/>
      <c r="AQ522" s="367"/>
      <c r="AR522" s="367"/>
      <c r="AS522" s="367"/>
      <c r="AT522" s="367"/>
    </row>
    <row r="523" spans="2:46" ht="15" customHeight="1">
      <c r="B523" s="26">
        <v>86.333333333333599</v>
      </c>
      <c r="C523" s="367">
        <v>75.7794313009002</v>
      </c>
      <c r="D523" s="363">
        <v>518.00000000000159</v>
      </c>
      <c r="E523" s="365">
        <v>24093.023255814089</v>
      </c>
      <c r="F523" s="367">
        <v>-37801.292418037927</v>
      </c>
      <c r="G523" s="367">
        <v>518.00000000000296</v>
      </c>
      <c r="H523" s="368">
        <v>129500</v>
      </c>
      <c r="I523" s="367">
        <v>-458107.23163863725</v>
      </c>
      <c r="J523" s="384">
        <v>518</v>
      </c>
      <c r="K523" s="363">
        <v>31393.939393939203</v>
      </c>
      <c r="L523" s="367">
        <v>-6857.0857812953827</v>
      </c>
      <c r="M523" s="369">
        <v>517.99999999999693</v>
      </c>
      <c r="N523" s="363">
        <v>35724.13793103458</v>
      </c>
      <c r="O523" s="367">
        <v>-2490778.5065851579</v>
      </c>
      <c r="P523" s="384">
        <v>518.00000000000148</v>
      </c>
      <c r="Q523" s="363">
        <v>37000.000000000218</v>
      </c>
      <c r="R523" s="367">
        <v>-1242307.1885423628</v>
      </c>
      <c r="S523" s="384">
        <v>518.00000000000307</v>
      </c>
      <c r="T523" s="363">
        <v>17862.06896551729</v>
      </c>
      <c r="U523" s="363">
        <v>-11338.134384280705</v>
      </c>
      <c r="V523" s="369">
        <v>518.00000000000148</v>
      </c>
      <c r="W523" s="363">
        <v>863333.3333333279</v>
      </c>
      <c r="X523" s="363">
        <v>25234.475262186072</v>
      </c>
      <c r="Y523" s="369">
        <v>517.9999999999967</v>
      </c>
      <c r="Z523" s="367"/>
      <c r="AA523" s="367"/>
      <c r="AB523" s="367"/>
      <c r="AC523" s="367"/>
      <c r="AD523" s="367"/>
      <c r="AE523" s="367"/>
      <c r="AF523" s="367"/>
      <c r="AG523" s="367"/>
      <c r="AH523" s="367"/>
      <c r="AI523" s="367"/>
      <c r="AJ523" s="367"/>
      <c r="AK523" s="367"/>
      <c r="AL523" s="367"/>
      <c r="AM523" s="367"/>
      <c r="AN523" s="367"/>
      <c r="AO523" s="367"/>
      <c r="AP523" s="367"/>
      <c r="AQ523" s="367"/>
      <c r="AR523" s="367"/>
      <c r="AS523" s="367"/>
      <c r="AT523" s="367"/>
    </row>
    <row r="524" spans="2:46" ht="15" customHeight="1">
      <c r="B524" s="26">
        <v>86.50000000000027</v>
      </c>
      <c r="C524" s="367">
        <v>75.925329824855439</v>
      </c>
      <c r="D524" s="363">
        <v>519.00000000000171</v>
      </c>
      <c r="E524" s="365">
        <v>24139.534883721066</v>
      </c>
      <c r="F524" s="367">
        <v>-37956.337091509049</v>
      </c>
      <c r="G524" s="367">
        <v>519.00000000000296</v>
      </c>
      <c r="H524" s="368">
        <v>129750</v>
      </c>
      <c r="I524" s="367">
        <v>-459957.79724089795</v>
      </c>
      <c r="J524" s="384">
        <v>519</v>
      </c>
      <c r="K524" s="363">
        <v>31454.545454545263</v>
      </c>
      <c r="L524" s="367">
        <v>-6933.1435891371784</v>
      </c>
      <c r="M524" s="369">
        <v>518.99999999999693</v>
      </c>
      <c r="N524" s="363">
        <v>35793.103448275957</v>
      </c>
      <c r="O524" s="367">
        <v>-2500423.54286579</v>
      </c>
      <c r="P524" s="384">
        <v>519.00000000000136</v>
      </c>
      <c r="Q524" s="363">
        <v>37071.428571428791</v>
      </c>
      <c r="R524" s="367">
        <v>-1247154.0779683366</v>
      </c>
      <c r="S524" s="384">
        <v>519.00000000000307</v>
      </c>
      <c r="T524" s="363">
        <v>17896.551724137978</v>
      </c>
      <c r="U524" s="363">
        <v>-11423.701786799737</v>
      </c>
      <c r="V524" s="369">
        <v>519.00000000000136</v>
      </c>
      <c r="W524" s="363">
        <v>864999.99999999453</v>
      </c>
      <c r="X524" s="363">
        <v>25280.822476959478</v>
      </c>
      <c r="Y524" s="369">
        <v>518.9999999999967</v>
      </c>
      <c r="Z524" s="367"/>
      <c r="AA524" s="367"/>
      <c r="AB524" s="367"/>
      <c r="AC524" s="367"/>
      <c r="AD524" s="367"/>
      <c r="AE524" s="367"/>
      <c r="AF524" s="367"/>
      <c r="AG524" s="367"/>
      <c r="AH524" s="367"/>
      <c r="AI524" s="367"/>
      <c r="AJ524" s="367"/>
      <c r="AK524" s="367"/>
      <c r="AL524" s="367"/>
      <c r="AM524" s="367"/>
      <c r="AN524" s="367"/>
      <c r="AO524" s="367"/>
      <c r="AP524" s="367"/>
      <c r="AQ524" s="367"/>
      <c r="AR524" s="367"/>
      <c r="AS524" s="367"/>
      <c r="AT524" s="367"/>
    </row>
    <row r="525" spans="2:46" ht="15" customHeight="1">
      <c r="B525" s="26">
        <v>86.666666666666941</v>
      </c>
      <c r="C525" s="367">
        <v>76.071226831221225</v>
      </c>
      <c r="D525" s="363">
        <v>520.00000000000171</v>
      </c>
      <c r="E525" s="365">
        <v>24186.046511628043</v>
      </c>
      <c r="F525" s="367">
        <v>-38111.698023960824</v>
      </c>
      <c r="G525" s="367">
        <v>520.00000000000296</v>
      </c>
      <c r="H525" s="368">
        <v>130000</v>
      </c>
      <c r="I525" s="367">
        <v>-461812.08611370658</v>
      </c>
      <c r="J525" s="384">
        <v>520</v>
      </c>
      <c r="K525" s="363">
        <v>31515.151515151323</v>
      </c>
      <c r="L525" s="367">
        <v>-7009.4434786379452</v>
      </c>
      <c r="M525" s="369">
        <v>519.99999999999693</v>
      </c>
      <c r="N525" s="363">
        <v>35862.068965517334</v>
      </c>
      <c r="O525" s="367">
        <v>-2510087.2172333794</v>
      </c>
      <c r="P525" s="384">
        <v>520.00000000000136</v>
      </c>
      <c r="Q525" s="363">
        <v>37142.857142857363</v>
      </c>
      <c r="R525" s="367">
        <v>-1252010.4032825585</v>
      </c>
      <c r="S525" s="384">
        <v>520.00000000000318</v>
      </c>
      <c r="T525" s="363">
        <v>17931.034482758667</v>
      </c>
      <c r="U525" s="363">
        <v>-11509.514580887959</v>
      </c>
      <c r="V525" s="369">
        <v>520.00000000000136</v>
      </c>
      <c r="W525" s="363">
        <v>866666.66666666116</v>
      </c>
      <c r="X525" s="363">
        <v>25327.160566536601</v>
      </c>
      <c r="Y525" s="369">
        <v>519.9999999999967</v>
      </c>
      <c r="Z525" s="367"/>
      <c r="AA525" s="367"/>
      <c r="AB525" s="367"/>
      <c r="AC525" s="367"/>
      <c r="AD525" s="367"/>
      <c r="AE525" s="367"/>
      <c r="AF525" s="367"/>
      <c r="AG525" s="367"/>
      <c r="AH525" s="367"/>
      <c r="AI525" s="367"/>
      <c r="AJ525" s="367"/>
      <c r="AK525" s="367"/>
      <c r="AL525" s="367"/>
      <c r="AM525" s="367"/>
      <c r="AN525" s="367"/>
      <c r="AO525" s="367"/>
      <c r="AP525" s="367"/>
      <c r="AQ525" s="367"/>
      <c r="AR525" s="367"/>
      <c r="AS525" s="367"/>
      <c r="AT525" s="367"/>
    </row>
    <row r="526" spans="2:46" ht="15" customHeight="1">
      <c r="B526" s="26">
        <v>86.833333333333613</v>
      </c>
      <c r="C526" s="367">
        <v>76.217122319997543</v>
      </c>
      <c r="D526" s="363">
        <v>521.00000000000171</v>
      </c>
      <c r="E526" s="365">
        <v>24232.55813953502</v>
      </c>
      <c r="F526" s="367">
        <v>-38267.375215393266</v>
      </c>
      <c r="G526" s="367">
        <v>521.00000000000296</v>
      </c>
      <c r="H526" s="368">
        <v>130250</v>
      </c>
      <c r="I526" s="367">
        <v>-463670.09825706325</v>
      </c>
      <c r="J526" s="384">
        <v>521</v>
      </c>
      <c r="K526" s="363">
        <v>31575.757575757383</v>
      </c>
      <c r="L526" s="367">
        <v>-7085.985449797683</v>
      </c>
      <c r="M526" s="369">
        <v>520.99999999999693</v>
      </c>
      <c r="N526" s="363">
        <v>35931.034482758711</v>
      </c>
      <c r="O526" s="367">
        <v>-2519769.5296879252</v>
      </c>
      <c r="P526" s="384">
        <v>521.00000000000136</v>
      </c>
      <c r="Q526" s="363">
        <v>37214.285714285936</v>
      </c>
      <c r="R526" s="367">
        <v>-1256876.1644850273</v>
      </c>
      <c r="S526" s="384">
        <v>521.00000000000318</v>
      </c>
      <c r="T526" s="363">
        <v>17965.517241379355</v>
      </c>
      <c r="U526" s="363">
        <v>-11595.572766545354</v>
      </c>
      <c r="V526" s="369">
        <v>521.00000000000136</v>
      </c>
      <c r="W526" s="363">
        <v>868333.33333332778</v>
      </c>
      <c r="X526" s="363">
        <v>25373.489530917439</v>
      </c>
      <c r="Y526" s="369">
        <v>520.9999999999967</v>
      </c>
      <c r="Z526" s="367"/>
      <c r="AA526" s="367"/>
      <c r="AB526" s="367"/>
      <c r="AC526" s="367"/>
      <c r="AD526" s="367"/>
      <c r="AE526" s="367"/>
      <c r="AF526" s="367"/>
      <c r="AG526" s="367"/>
      <c r="AH526" s="367"/>
      <c r="AI526" s="367"/>
      <c r="AJ526" s="367"/>
      <c r="AK526" s="367"/>
      <c r="AL526" s="367"/>
      <c r="AM526" s="367"/>
      <c r="AN526" s="367"/>
      <c r="AO526" s="367"/>
      <c r="AP526" s="367"/>
      <c r="AQ526" s="367"/>
      <c r="AR526" s="367"/>
      <c r="AS526" s="367"/>
      <c r="AT526" s="367"/>
    </row>
    <row r="527" spans="2:46" ht="15" customHeight="1">
      <c r="B527" s="26">
        <v>87.000000000000284</v>
      </c>
      <c r="C527" s="367">
        <v>76.363016291184408</v>
      </c>
      <c r="D527" s="363">
        <v>522.00000000000171</v>
      </c>
      <c r="E527" s="365">
        <v>24279.069767441997</v>
      </c>
      <c r="F527" s="367">
        <v>-38423.368665806382</v>
      </c>
      <c r="G527" s="367">
        <v>522.00000000000296</v>
      </c>
      <c r="H527" s="368">
        <v>130500</v>
      </c>
      <c r="I527" s="367">
        <v>-465531.83367096802</v>
      </c>
      <c r="J527" s="384">
        <v>522</v>
      </c>
      <c r="K527" s="363">
        <v>31636.363636363443</v>
      </c>
      <c r="L527" s="367">
        <v>-7162.7695026163874</v>
      </c>
      <c r="M527" s="369">
        <v>521.99999999999682</v>
      </c>
      <c r="N527" s="363">
        <v>36000.000000000087</v>
      </c>
      <c r="O527" s="367">
        <v>-2529470.4802294266</v>
      </c>
      <c r="P527" s="384">
        <v>522.00000000000125</v>
      </c>
      <c r="Q527" s="363">
        <v>37285.714285714508</v>
      </c>
      <c r="R527" s="367">
        <v>-1261751.3615757434</v>
      </c>
      <c r="S527" s="384">
        <v>522.00000000000318</v>
      </c>
      <c r="T527" s="363">
        <v>18000.000000000044</v>
      </c>
      <c r="U527" s="363">
        <v>-11681.876343771921</v>
      </c>
      <c r="V527" s="369">
        <v>522.00000000000125</v>
      </c>
      <c r="W527" s="363">
        <v>869999.99999999441</v>
      </c>
      <c r="X527" s="363">
        <v>25419.80937010199</v>
      </c>
      <c r="Y527" s="369">
        <v>521.99999999999659</v>
      </c>
      <c r="Z527" s="367"/>
      <c r="AA527" s="367"/>
      <c r="AB527" s="367"/>
      <c r="AC527" s="367"/>
      <c r="AD527" s="367"/>
      <c r="AE527" s="367"/>
      <c r="AF527" s="367"/>
      <c r="AG527" s="367"/>
      <c r="AH527" s="367"/>
      <c r="AI527" s="367"/>
      <c r="AJ527" s="367"/>
      <c r="AK527" s="367"/>
      <c r="AL527" s="367"/>
      <c r="AM527" s="367"/>
      <c r="AN527" s="367"/>
      <c r="AO527" s="367"/>
      <c r="AP527" s="367"/>
      <c r="AQ527" s="367"/>
      <c r="AR527" s="367"/>
      <c r="AS527" s="367"/>
      <c r="AT527" s="367"/>
    </row>
    <row r="528" spans="2:46" ht="15" customHeight="1">
      <c r="B528" s="26">
        <v>87.166666666666956</v>
      </c>
      <c r="C528" s="367">
        <v>76.508908744781834</v>
      </c>
      <c r="D528" s="363">
        <v>523.00000000000182</v>
      </c>
      <c r="E528" s="365">
        <v>24325.581395348974</v>
      </c>
      <c r="F528" s="367">
        <v>-38579.678375200172</v>
      </c>
      <c r="G528" s="367">
        <v>523.00000000000307</v>
      </c>
      <c r="H528" s="368">
        <v>130750</v>
      </c>
      <c r="I528" s="367">
        <v>-467397.29235542065</v>
      </c>
      <c r="J528" s="384">
        <v>523</v>
      </c>
      <c r="K528" s="363">
        <v>31696.969696969503</v>
      </c>
      <c r="L528" s="367">
        <v>-7239.7956370940701</v>
      </c>
      <c r="M528" s="369">
        <v>522.99999999999682</v>
      </c>
      <c r="N528" s="363">
        <v>36068.965517241464</v>
      </c>
      <c r="O528" s="367">
        <v>-2539190.0688578854</v>
      </c>
      <c r="P528" s="384">
        <v>523.00000000000125</v>
      </c>
      <c r="Q528" s="363">
        <v>37357.142857143081</v>
      </c>
      <c r="R528" s="367">
        <v>-1266635.9945547073</v>
      </c>
      <c r="S528" s="384">
        <v>523.00000000000318</v>
      </c>
      <c r="T528" s="363">
        <v>18034.482758620732</v>
      </c>
      <c r="U528" s="363">
        <v>-11768.425312567679</v>
      </c>
      <c r="V528" s="369">
        <v>523.00000000000125</v>
      </c>
      <c r="W528" s="363">
        <v>871666.66666666104</v>
      </c>
      <c r="X528" s="363">
        <v>25466.12008409026</v>
      </c>
      <c r="Y528" s="369">
        <v>522.99999999999659</v>
      </c>
      <c r="Z528" s="367"/>
      <c r="AA528" s="367"/>
      <c r="AB528" s="367"/>
      <c r="AC528" s="367"/>
      <c r="AD528" s="367"/>
      <c r="AE528" s="367"/>
      <c r="AF528" s="367"/>
      <c r="AG528" s="367"/>
      <c r="AH528" s="367"/>
      <c r="AI528" s="367"/>
      <c r="AJ528" s="367"/>
      <c r="AK528" s="367"/>
      <c r="AL528" s="367"/>
      <c r="AM528" s="367"/>
      <c r="AN528" s="367"/>
      <c r="AO528" s="367"/>
      <c r="AP528" s="367"/>
      <c r="AQ528" s="367"/>
      <c r="AR528" s="367"/>
      <c r="AS528" s="367"/>
      <c r="AT528" s="367"/>
    </row>
    <row r="529" spans="2:46" ht="15" customHeight="1">
      <c r="B529" s="26">
        <v>87.333333333333627</v>
      </c>
      <c r="C529" s="367">
        <v>76.654799680789779</v>
      </c>
      <c r="D529" s="363">
        <v>524.00000000000182</v>
      </c>
      <c r="E529" s="365">
        <v>24372.093023255951</v>
      </c>
      <c r="F529" s="367">
        <v>-38736.304343574615</v>
      </c>
      <c r="G529" s="367">
        <v>524.00000000000307</v>
      </c>
      <c r="H529" s="368">
        <v>131000</v>
      </c>
      <c r="I529" s="367">
        <v>-469266.47431042138</v>
      </c>
      <c r="J529" s="384">
        <v>524</v>
      </c>
      <c r="K529" s="363">
        <v>31757.575757575563</v>
      </c>
      <c r="L529" s="367">
        <v>-7317.0638532307266</v>
      </c>
      <c r="M529" s="369">
        <v>523.99999999999682</v>
      </c>
      <c r="N529" s="363">
        <v>36137.931034482841</v>
      </c>
      <c r="O529" s="367">
        <v>-2548928.2955733002</v>
      </c>
      <c r="P529" s="384">
        <v>524.00000000000125</v>
      </c>
      <c r="Q529" s="363">
        <v>37428.571428571653</v>
      </c>
      <c r="R529" s="367">
        <v>-1271530.0634219181</v>
      </c>
      <c r="S529" s="384">
        <v>524.00000000000318</v>
      </c>
      <c r="T529" s="363">
        <v>18068.96551724142</v>
      </c>
      <c r="U529" s="363">
        <v>-11855.219672932612</v>
      </c>
      <c r="V529" s="369">
        <v>524.00000000000125</v>
      </c>
      <c r="W529" s="363">
        <v>873333.33333332767</v>
      </c>
      <c r="X529" s="363">
        <v>25512.421672882243</v>
      </c>
      <c r="Y529" s="369">
        <v>523.99999999999659</v>
      </c>
      <c r="Z529" s="367"/>
      <c r="AA529" s="367"/>
      <c r="AB529" s="367"/>
      <c r="AC529" s="367"/>
      <c r="AD529" s="367"/>
      <c r="AE529" s="367"/>
      <c r="AF529" s="367"/>
      <c r="AG529" s="367"/>
      <c r="AH529" s="367"/>
      <c r="AI529" s="367"/>
      <c r="AJ529" s="367"/>
      <c r="AK529" s="367"/>
      <c r="AL529" s="367"/>
      <c r="AM529" s="367"/>
      <c r="AN529" s="367"/>
      <c r="AO529" s="367"/>
      <c r="AP529" s="367"/>
      <c r="AQ529" s="367"/>
      <c r="AR529" s="367"/>
      <c r="AS529" s="367"/>
      <c r="AT529" s="367"/>
    </row>
    <row r="530" spans="2:46" ht="15" customHeight="1">
      <c r="B530" s="26">
        <v>87.500000000000298</v>
      </c>
      <c r="C530" s="367">
        <v>76.80068909920827</v>
      </c>
      <c r="D530" s="363">
        <v>525.00000000000182</v>
      </c>
      <c r="E530" s="365">
        <v>24418.604651162928</v>
      </c>
      <c r="F530" s="367">
        <v>-38893.246570929718</v>
      </c>
      <c r="G530" s="367">
        <v>525.00000000000307</v>
      </c>
      <c r="H530" s="368">
        <v>131250</v>
      </c>
      <c r="I530" s="367">
        <v>-471139.37953596999</v>
      </c>
      <c r="J530" s="384">
        <v>525</v>
      </c>
      <c r="K530" s="363">
        <v>31818.181818181623</v>
      </c>
      <c r="L530" s="367">
        <v>-7394.574151026356</v>
      </c>
      <c r="M530" s="369">
        <v>524.99999999999682</v>
      </c>
      <c r="N530" s="363">
        <v>36206.896551724218</v>
      </c>
      <c r="O530" s="367">
        <v>-2558685.1603756715</v>
      </c>
      <c r="P530" s="384">
        <v>525.00000000000114</v>
      </c>
      <c r="Q530" s="363">
        <v>37500.000000000226</v>
      </c>
      <c r="R530" s="367">
        <v>-1276433.5681773769</v>
      </c>
      <c r="S530" s="384">
        <v>525.00000000000318</v>
      </c>
      <c r="T530" s="363">
        <v>18103.448275862109</v>
      </c>
      <c r="U530" s="363">
        <v>-11942.259424866714</v>
      </c>
      <c r="V530" s="369">
        <v>525.00000000000114</v>
      </c>
      <c r="W530" s="363">
        <v>874999.9999999943</v>
      </c>
      <c r="X530" s="363">
        <v>25558.714136477949</v>
      </c>
      <c r="Y530" s="369">
        <v>524.99999999999659</v>
      </c>
      <c r="Z530" s="367"/>
      <c r="AA530" s="367"/>
      <c r="AB530" s="367"/>
      <c r="AC530" s="367"/>
      <c r="AD530" s="367"/>
      <c r="AE530" s="367"/>
      <c r="AF530" s="367"/>
      <c r="AG530" s="367"/>
      <c r="AH530" s="367"/>
      <c r="AI530" s="367"/>
      <c r="AJ530" s="367"/>
      <c r="AK530" s="367"/>
      <c r="AL530" s="367"/>
      <c r="AM530" s="367"/>
      <c r="AN530" s="367"/>
      <c r="AO530" s="367"/>
      <c r="AP530" s="367"/>
      <c r="AQ530" s="367"/>
      <c r="AR530" s="367"/>
      <c r="AS530" s="367"/>
      <c r="AT530" s="367"/>
    </row>
    <row r="531" spans="2:46" ht="15" customHeight="1">
      <c r="B531" s="26">
        <v>87.66666666666697</v>
      </c>
      <c r="C531" s="367">
        <v>76.946577000037323</v>
      </c>
      <c r="D531" s="363">
        <v>526.00000000000182</v>
      </c>
      <c r="E531" s="365">
        <v>24465.116279069905</v>
      </c>
      <c r="F531" s="367">
        <v>-39050.505057265487</v>
      </c>
      <c r="G531" s="367">
        <v>526.00000000000307</v>
      </c>
      <c r="H531" s="368">
        <v>131500</v>
      </c>
      <c r="I531" s="367">
        <v>-473016.00803206669</v>
      </c>
      <c r="J531" s="384">
        <v>526</v>
      </c>
      <c r="K531" s="363">
        <v>31878.787878787683</v>
      </c>
      <c r="L531" s="367">
        <v>-7472.3265304809584</v>
      </c>
      <c r="M531" s="369">
        <v>525.99999999999682</v>
      </c>
      <c r="N531" s="363">
        <v>36275.862068965595</v>
      </c>
      <c r="O531" s="367">
        <v>-2568460.6632650001</v>
      </c>
      <c r="P531" s="384">
        <v>526.00000000000114</v>
      </c>
      <c r="Q531" s="363">
        <v>37571.428571428798</v>
      </c>
      <c r="R531" s="367">
        <v>-1281346.5088210828</v>
      </c>
      <c r="S531" s="384">
        <v>526.00000000000318</v>
      </c>
      <c r="T531" s="363">
        <v>18137.931034482797</v>
      </c>
      <c r="U531" s="363">
        <v>-12029.544568370005</v>
      </c>
      <c r="V531" s="369">
        <v>526.00000000000114</v>
      </c>
      <c r="W531" s="363">
        <v>876666.66666666092</v>
      </c>
      <c r="X531" s="363">
        <v>25604.997474877371</v>
      </c>
      <c r="Y531" s="369">
        <v>525.99999999999659</v>
      </c>
      <c r="Z531" s="367"/>
      <c r="AA531" s="367"/>
      <c r="AB531" s="367"/>
      <c r="AC531" s="367"/>
      <c r="AD531" s="367"/>
      <c r="AE531" s="367"/>
      <c r="AF531" s="367"/>
      <c r="AG531" s="367"/>
      <c r="AH531" s="367"/>
      <c r="AI531" s="367"/>
      <c r="AJ531" s="367"/>
      <c r="AK531" s="367"/>
      <c r="AL531" s="367"/>
      <c r="AM531" s="367"/>
      <c r="AN531" s="367"/>
      <c r="AO531" s="367"/>
      <c r="AP531" s="367"/>
      <c r="AQ531" s="367"/>
      <c r="AR531" s="367"/>
      <c r="AS531" s="367"/>
      <c r="AT531" s="367"/>
    </row>
    <row r="532" spans="2:46" ht="15" customHeight="1">
      <c r="B532" s="26">
        <v>87.833333333333641</v>
      </c>
      <c r="C532" s="367">
        <v>77.092463383276936</v>
      </c>
      <c r="D532" s="363">
        <v>527.00000000000193</v>
      </c>
      <c r="E532" s="365">
        <v>24511.627906976883</v>
      </c>
      <c r="F532" s="367">
        <v>-39208.079802581924</v>
      </c>
      <c r="G532" s="367">
        <v>527.00000000000307</v>
      </c>
      <c r="H532" s="368">
        <v>131750</v>
      </c>
      <c r="I532" s="367">
        <v>-474896.35979871132</v>
      </c>
      <c r="J532" s="384">
        <v>527</v>
      </c>
      <c r="K532" s="363">
        <v>31939.393939393743</v>
      </c>
      <c r="L532" s="367">
        <v>-7550.3209915945336</v>
      </c>
      <c r="M532" s="369">
        <v>526.99999999999682</v>
      </c>
      <c r="N532" s="363">
        <v>36344.827586206971</v>
      </c>
      <c r="O532" s="367">
        <v>-2578254.8042412847</v>
      </c>
      <c r="P532" s="384">
        <v>527.00000000000114</v>
      </c>
      <c r="Q532" s="363">
        <v>37642.85714285737</v>
      </c>
      <c r="R532" s="367">
        <v>-1286268.8853530362</v>
      </c>
      <c r="S532" s="384">
        <v>527.00000000000318</v>
      </c>
      <c r="T532" s="363">
        <v>18172.413793103486</v>
      </c>
      <c r="U532" s="363">
        <v>-12117.075103442476</v>
      </c>
      <c r="V532" s="369">
        <v>527.00000000000114</v>
      </c>
      <c r="W532" s="363">
        <v>878333.33333332755</v>
      </c>
      <c r="X532" s="363">
        <v>25651.271688080509</v>
      </c>
      <c r="Y532" s="369">
        <v>526.99999999999648</v>
      </c>
      <c r="Z532" s="367"/>
      <c r="AA532" s="367"/>
      <c r="AB532" s="367"/>
      <c r="AC532" s="367"/>
      <c r="AD532" s="367"/>
      <c r="AE532" s="367"/>
      <c r="AF532" s="367"/>
      <c r="AG532" s="367"/>
      <c r="AH532" s="367"/>
      <c r="AI532" s="367"/>
      <c r="AJ532" s="367"/>
      <c r="AK532" s="367"/>
      <c r="AL532" s="367"/>
      <c r="AM532" s="367"/>
      <c r="AN532" s="367"/>
      <c r="AO532" s="367"/>
      <c r="AP532" s="367"/>
      <c r="AQ532" s="367"/>
      <c r="AR532" s="367"/>
      <c r="AS532" s="367"/>
      <c r="AT532" s="367"/>
    </row>
    <row r="533" spans="2:46" ht="15" customHeight="1">
      <c r="B533" s="26">
        <v>88.000000000000313</v>
      </c>
      <c r="C533" s="367">
        <v>77.238348248927068</v>
      </c>
      <c r="D533" s="363">
        <v>528.00000000000193</v>
      </c>
      <c r="E533" s="365">
        <v>24558.13953488386</v>
      </c>
      <c r="F533" s="367">
        <v>-39365.970806879021</v>
      </c>
      <c r="G533" s="367">
        <v>528.00000000000307</v>
      </c>
      <c r="H533" s="368">
        <v>132000</v>
      </c>
      <c r="I533" s="367">
        <v>-476780.43483590405</v>
      </c>
      <c r="J533" s="384">
        <v>528</v>
      </c>
      <c r="K533" s="363">
        <v>31999.999999999804</v>
      </c>
      <c r="L533" s="367">
        <v>-7628.5575343670798</v>
      </c>
      <c r="M533" s="369">
        <v>527.99999999999682</v>
      </c>
      <c r="N533" s="363">
        <v>36413.793103448348</v>
      </c>
      <c r="O533" s="367">
        <v>-2588067.5833045254</v>
      </c>
      <c r="P533" s="384">
        <v>528.00000000000102</v>
      </c>
      <c r="Q533" s="363">
        <v>37714.285714285943</v>
      </c>
      <c r="R533" s="367">
        <v>-1291200.6977732379</v>
      </c>
      <c r="S533" s="384">
        <v>528.0000000000033</v>
      </c>
      <c r="T533" s="363">
        <v>18206.896551724174</v>
      </c>
      <c r="U533" s="363">
        <v>-12204.851030084117</v>
      </c>
      <c r="V533" s="369">
        <v>528.00000000000102</v>
      </c>
      <c r="W533" s="363">
        <v>879999.99999999418</v>
      </c>
      <c r="X533" s="363">
        <v>25697.536776087363</v>
      </c>
      <c r="Y533" s="369">
        <v>527.99999999999648</v>
      </c>
      <c r="Z533" s="367"/>
      <c r="AA533" s="367"/>
      <c r="AB533" s="367"/>
      <c r="AC533" s="367"/>
      <c r="AD533" s="367"/>
      <c r="AE533" s="367"/>
      <c r="AF533" s="367"/>
      <c r="AG533" s="367"/>
      <c r="AH533" s="367"/>
      <c r="AI533" s="367"/>
      <c r="AJ533" s="367"/>
      <c r="AK533" s="367"/>
      <c r="AL533" s="367"/>
      <c r="AM533" s="367"/>
      <c r="AN533" s="367"/>
      <c r="AO533" s="367"/>
      <c r="AP533" s="367"/>
      <c r="AQ533" s="367"/>
      <c r="AR533" s="367"/>
      <c r="AS533" s="367"/>
      <c r="AT533" s="367"/>
    </row>
    <row r="534" spans="2:46" ht="15" customHeight="1">
      <c r="B534" s="26">
        <v>88.166666666666984</v>
      </c>
      <c r="C534" s="367">
        <v>77.384231596987746</v>
      </c>
      <c r="D534" s="363">
        <v>529.00000000000193</v>
      </c>
      <c r="E534" s="365">
        <v>24604.651162790837</v>
      </c>
      <c r="F534" s="367">
        <v>-39524.178070156791</v>
      </c>
      <c r="G534" s="367">
        <v>529.00000000000307</v>
      </c>
      <c r="H534" s="368">
        <v>132250</v>
      </c>
      <c r="I534" s="367">
        <v>-478668.2331436447</v>
      </c>
      <c r="J534" s="384">
        <v>529</v>
      </c>
      <c r="K534" s="363">
        <v>32060.606060605864</v>
      </c>
      <c r="L534" s="367">
        <v>-7707.0361587985999</v>
      </c>
      <c r="M534" s="369">
        <v>528.99999999999682</v>
      </c>
      <c r="N534" s="363">
        <v>36482.758620689725</v>
      </c>
      <c r="O534" s="367">
        <v>-2597899.0004547229</v>
      </c>
      <c r="P534" s="384">
        <v>529.00000000000102</v>
      </c>
      <c r="Q534" s="363">
        <v>37785.714285714515</v>
      </c>
      <c r="R534" s="367">
        <v>-1296141.9460816863</v>
      </c>
      <c r="S534" s="384">
        <v>529.0000000000033</v>
      </c>
      <c r="T534" s="363">
        <v>18241.379310344862</v>
      </c>
      <c r="U534" s="363">
        <v>-12292.872348294944</v>
      </c>
      <c r="V534" s="369">
        <v>529.00000000000102</v>
      </c>
      <c r="W534" s="363">
        <v>881666.66666666081</v>
      </c>
      <c r="X534" s="363">
        <v>25743.792738897937</v>
      </c>
      <c r="Y534" s="369">
        <v>528.99999999999648</v>
      </c>
      <c r="Z534" s="367"/>
      <c r="AA534" s="367"/>
      <c r="AB534" s="367"/>
      <c r="AC534" s="367"/>
      <c r="AD534" s="367"/>
      <c r="AE534" s="367"/>
      <c r="AF534" s="367"/>
      <c r="AG534" s="367"/>
      <c r="AH534" s="367"/>
      <c r="AI534" s="367"/>
      <c r="AJ534" s="367"/>
      <c r="AK534" s="367"/>
      <c r="AL534" s="367"/>
      <c r="AM534" s="367"/>
      <c r="AN534" s="367"/>
      <c r="AO534" s="367"/>
      <c r="AP534" s="367"/>
      <c r="AQ534" s="367"/>
      <c r="AR534" s="367"/>
      <c r="AS534" s="367"/>
      <c r="AT534" s="367"/>
    </row>
    <row r="535" spans="2:46" ht="15" customHeight="1">
      <c r="B535" s="26">
        <v>88.333333333333655</v>
      </c>
      <c r="C535" s="367">
        <v>77.530113427458971</v>
      </c>
      <c r="D535" s="363">
        <v>530.00000000000193</v>
      </c>
      <c r="E535" s="365">
        <v>24651.162790697814</v>
      </c>
      <c r="F535" s="367">
        <v>-39682.701592415222</v>
      </c>
      <c r="G535" s="367">
        <v>530.00000000000307</v>
      </c>
      <c r="H535" s="368">
        <v>132500</v>
      </c>
      <c r="I535" s="367">
        <v>-480559.75472193339</v>
      </c>
      <c r="J535" s="384">
        <v>530</v>
      </c>
      <c r="K535" s="363">
        <v>32121.212121211924</v>
      </c>
      <c r="L535" s="367">
        <v>-7785.756864889092</v>
      </c>
      <c r="M535" s="369">
        <v>529.99999999999682</v>
      </c>
      <c r="N535" s="363">
        <v>36551.724137931102</v>
      </c>
      <c r="O535" s="367">
        <v>-2607749.0556918774</v>
      </c>
      <c r="P535" s="384">
        <v>530.00000000000102</v>
      </c>
      <c r="Q535" s="363">
        <v>37857.142857143088</v>
      </c>
      <c r="R535" s="367">
        <v>-1301092.6302783822</v>
      </c>
      <c r="S535" s="384">
        <v>530.0000000000033</v>
      </c>
      <c r="T535" s="363">
        <v>18275.862068965551</v>
      </c>
      <c r="U535" s="363">
        <v>-12381.139058074952</v>
      </c>
      <c r="V535" s="369">
        <v>530.00000000000102</v>
      </c>
      <c r="W535" s="363">
        <v>883333.33333332743</v>
      </c>
      <c r="X535" s="363">
        <v>25790.03957651223</v>
      </c>
      <c r="Y535" s="369">
        <v>529.99999999999648</v>
      </c>
      <c r="Z535" s="367"/>
      <c r="AA535" s="367"/>
      <c r="AB535" s="367"/>
      <c r="AC535" s="367"/>
      <c r="AD535" s="367"/>
      <c r="AE535" s="367"/>
      <c r="AF535" s="367"/>
      <c r="AG535" s="367"/>
      <c r="AH535" s="367"/>
      <c r="AI535" s="367"/>
      <c r="AJ535" s="367"/>
      <c r="AK535" s="367"/>
      <c r="AL535" s="367"/>
      <c r="AM535" s="367"/>
      <c r="AN535" s="367"/>
      <c r="AO535" s="367"/>
      <c r="AP535" s="367"/>
      <c r="AQ535" s="367"/>
      <c r="AR535" s="367"/>
      <c r="AS535" s="367"/>
      <c r="AT535" s="367"/>
    </row>
    <row r="536" spans="2:46" ht="15" customHeight="1">
      <c r="B536" s="26">
        <v>88.500000000000327</v>
      </c>
      <c r="C536" s="367">
        <v>77.675993740340772</v>
      </c>
      <c r="D536" s="363">
        <v>531.00000000000205</v>
      </c>
      <c r="E536" s="365">
        <v>24697.674418604791</v>
      </c>
      <c r="F536" s="367">
        <v>-39841.54137365432</v>
      </c>
      <c r="G536" s="367">
        <v>531.00000000000307</v>
      </c>
      <c r="H536" s="368">
        <v>132750</v>
      </c>
      <c r="I536" s="367">
        <v>-482454.99957077001</v>
      </c>
      <c r="J536" s="384">
        <v>531</v>
      </c>
      <c r="K536" s="363">
        <v>32181.818181817984</v>
      </c>
      <c r="L536" s="367">
        <v>-7864.7196526385569</v>
      </c>
      <c r="M536" s="369">
        <v>530.99999999999682</v>
      </c>
      <c r="N536" s="363">
        <v>36620.689655172479</v>
      </c>
      <c r="O536" s="367">
        <v>-2617617.7490159874</v>
      </c>
      <c r="P536" s="384">
        <v>531.00000000000091</v>
      </c>
      <c r="Q536" s="363">
        <v>37928.57142857166</v>
      </c>
      <c r="R536" s="367">
        <v>-1306052.7503633257</v>
      </c>
      <c r="S536" s="384">
        <v>531.0000000000033</v>
      </c>
      <c r="T536" s="363">
        <v>18310.344827586239</v>
      </c>
      <c r="U536" s="363">
        <v>-12469.651159424127</v>
      </c>
      <c r="V536" s="369">
        <v>531.00000000000091</v>
      </c>
      <c r="W536" s="363">
        <v>884999.99999999406</v>
      </c>
      <c r="X536" s="363">
        <v>25836.277288930229</v>
      </c>
      <c r="Y536" s="369">
        <v>530.99999999999636</v>
      </c>
      <c r="Z536" s="367"/>
      <c r="AA536" s="367"/>
      <c r="AB536" s="367"/>
      <c r="AC536" s="367"/>
      <c r="AD536" s="367"/>
      <c r="AE536" s="367"/>
      <c r="AF536" s="367"/>
      <c r="AG536" s="367"/>
      <c r="AH536" s="367"/>
      <c r="AI536" s="367"/>
      <c r="AJ536" s="367"/>
      <c r="AK536" s="367"/>
      <c r="AL536" s="367"/>
      <c r="AM536" s="367"/>
      <c r="AN536" s="367"/>
      <c r="AO536" s="367"/>
      <c r="AP536" s="367"/>
      <c r="AQ536" s="367"/>
      <c r="AR536" s="367"/>
      <c r="AS536" s="367"/>
      <c r="AT536" s="367"/>
    </row>
    <row r="537" spans="2:46" ht="15" customHeight="1">
      <c r="B537" s="26">
        <v>88.666666666666998</v>
      </c>
      <c r="C537" s="367">
        <v>77.821872535633091</v>
      </c>
      <c r="D537" s="363">
        <v>532.00000000000205</v>
      </c>
      <c r="E537" s="365">
        <v>24744.186046511768</v>
      </c>
      <c r="F537" s="367">
        <v>-40000.697413874077</v>
      </c>
      <c r="G537" s="367">
        <v>532.00000000000307</v>
      </c>
      <c r="H537" s="368">
        <v>133000</v>
      </c>
      <c r="I537" s="367">
        <v>-484353.96769015468</v>
      </c>
      <c r="J537" s="384">
        <v>532</v>
      </c>
      <c r="K537" s="363">
        <v>32242.424242424044</v>
      </c>
      <c r="L537" s="367">
        <v>-7943.9245220469948</v>
      </c>
      <c r="M537" s="369">
        <v>531.99999999999682</v>
      </c>
      <c r="N537" s="363">
        <v>36689.655172413855</v>
      </c>
      <c r="O537" s="367">
        <v>-2627505.0804270552</v>
      </c>
      <c r="P537" s="384">
        <v>532.00000000000091</v>
      </c>
      <c r="Q537" s="363">
        <v>38000.000000000233</v>
      </c>
      <c r="R537" s="367">
        <v>-1311022.3063365165</v>
      </c>
      <c r="S537" s="384">
        <v>532.0000000000033</v>
      </c>
      <c r="T537" s="363">
        <v>18344.827586206928</v>
      </c>
      <c r="U537" s="363">
        <v>-12558.40865234249</v>
      </c>
      <c r="V537" s="369">
        <v>532.00000000000091</v>
      </c>
      <c r="W537" s="363">
        <v>886666.66666666069</v>
      </c>
      <c r="X537" s="363">
        <v>25882.505876151954</v>
      </c>
      <c r="Y537" s="369">
        <v>531.99999999999636</v>
      </c>
      <c r="Z537" s="367"/>
      <c r="AA537" s="367"/>
      <c r="AB537" s="367"/>
      <c r="AC537" s="367"/>
      <c r="AD537" s="367"/>
      <c r="AE537" s="367"/>
      <c r="AF537" s="367"/>
      <c r="AG537" s="367"/>
      <c r="AH537" s="367"/>
      <c r="AI537" s="367"/>
      <c r="AJ537" s="367"/>
      <c r="AK537" s="367"/>
      <c r="AL537" s="367"/>
      <c r="AM537" s="367"/>
      <c r="AN537" s="367"/>
      <c r="AO537" s="367"/>
      <c r="AP537" s="367"/>
      <c r="AQ537" s="367"/>
      <c r="AR537" s="367"/>
      <c r="AS537" s="367"/>
      <c r="AT537" s="367"/>
    </row>
    <row r="538" spans="2:46" ht="15" customHeight="1">
      <c r="B538" s="26">
        <v>88.83333333333367</v>
      </c>
      <c r="C538" s="367">
        <v>77.967749813335942</v>
      </c>
      <c r="D538" s="363">
        <v>533.00000000000205</v>
      </c>
      <c r="E538" s="365">
        <v>24790.697674418745</v>
      </c>
      <c r="F538" s="367">
        <v>-40160.169713074509</v>
      </c>
      <c r="G538" s="367">
        <v>533.00000000000307</v>
      </c>
      <c r="H538" s="368">
        <v>133250</v>
      </c>
      <c r="I538" s="367">
        <v>-486256.65908008732</v>
      </c>
      <c r="J538" s="384">
        <v>533</v>
      </c>
      <c r="K538" s="363">
        <v>32303.030303030104</v>
      </c>
      <c r="L538" s="367">
        <v>-8023.3714731143946</v>
      </c>
      <c r="M538" s="369">
        <v>532.9999999999967</v>
      </c>
      <c r="N538" s="363">
        <v>36758.620689655232</v>
      </c>
      <c r="O538" s="367">
        <v>-2637411.0499250791</v>
      </c>
      <c r="P538" s="384">
        <v>533.00000000000091</v>
      </c>
      <c r="Q538" s="363">
        <v>38071.428571428805</v>
      </c>
      <c r="R538" s="367">
        <v>-1316001.2981979547</v>
      </c>
      <c r="S538" s="384">
        <v>533.0000000000033</v>
      </c>
      <c r="T538" s="363">
        <v>18379.310344827616</v>
      </c>
      <c r="U538" s="363">
        <v>-12647.411536830034</v>
      </c>
      <c r="V538" s="369">
        <v>533.00000000000091</v>
      </c>
      <c r="W538" s="363">
        <v>888333.33333332732</v>
      </c>
      <c r="X538" s="363">
        <v>25928.725338177395</v>
      </c>
      <c r="Y538" s="369">
        <v>532.99999999999636</v>
      </c>
      <c r="Z538" s="367"/>
      <c r="AA538" s="367"/>
      <c r="AB538" s="367"/>
      <c r="AC538" s="367"/>
      <c r="AD538" s="367"/>
      <c r="AE538" s="367"/>
      <c r="AF538" s="367"/>
      <c r="AG538" s="367"/>
      <c r="AH538" s="367"/>
      <c r="AI538" s="367"/>
      <c r="AJ538" s="367"/>
      <c r="AK538" s="367"/>
      <c r="AL538" s="367"/>
      <c r="AM538" s="367"/>
      <c r="AN538" s="367"/>
      <c r="AO538" s="367"/>
      <c r="AP538" s="367"/>
      <c r="AQ538" s="367"/>
      <c r="AR538" s="367"/>
      <c r="AS538" s="367"/>
      <c r="AT538" s="367"/>
    </row>
    <row r="539" spans="2:46" ht="15" customHeight="1">
      <c r="B539" s="26">
        <v>89.000000000000341</v>
      </c>
      <c r="C539" s="367">
        <v>78.11362557344934</v>
      </c>
      <c r="D539" s="363">
        <v>534.00000000000205</v>
      </c>
      <c r="E539" s="365">
        <v>24837.209302325722</v>
      </c>
      <c r="F539" s="367">
        <v>-40319.9582712556</v>
      </c>
      <c r="G539" s="367">
        <v>534.00000000000307</v>
      </c>
      <c r="H539" s="368">
        <v>133500</v>
      </c>
      <c r="I539" s="367">
        <v>-488163.07374056801</v>
      </c>
      <c r="J539" s="384">
        <v>534</v>
      </c>
      <c r="K539" s="363">
        <v>32363.636363636164</v>
      </c>
      <c r="L539" s="367">
        <v>-8103.0605058407782</v>
      </c>
      <c r="M539" s="369">
        <v>533.9999999999967</v>
      </c>
      <c r="N539" s="363">
        <v>36827.586206896609</v>
      </c>
      <c r="O539" s="367">
        <v>-2647335.6575100585</v>
      </c>
      <c r="P539" s="384">
        <v>534.0000000000008</v>
      </c>
      <c r="Q539" s="363">
        <v>38142.857142857378</v>
      </c>
      <c r="R539" s="367">
        <v>-1320989.7259476404</v>
      </c>
      <c r="S539" s="384">
        <v>534.0000000000033</v>
      </c>
      <c r="T539" s="363">
        <v>18413.793103448304</v>
      </c>
      <c r="U539" s="363">
        <v>-12736.659812886748</v>
      </c>
      <c r="V539" s="369">
        <v>534.0000000000008</v>
      </c>
      <c r="W539" s="363">
        <v>889999.99999999395</v>
      </c>
      <c r="X539" s="363">
        <v>25974.935675006553</v>
      </c>
      <c r="Y539" s="369">
        <v>533.99999999999636</v>
      </c>
      <c r="Z539" s="367"/>
      <c r="AA539" s="367"/>
      <c r="AB539" s="367"/>
      <c r="AC539" s="367"/>
      <c r="AD539" s="367"/>
      <c r="AE539" s="367"/>
      <c r="AF539" s="367"/>
      <c r="AG539" s="367"/>
      <c r="AH539" s="367"/>
      <c r="AI539" s="367"/>
      <c r="AJ539" s="367"/>
      <c r="AK539" s="367"/>
      <c r="AL539" s="367"/>
      <c r="AM539" s="367"/>
      <c r="AN539" s="367"/>
      <c r="AO539" s="367"/>
      <c r="AP539" s="367"/>
      <c r="AQ539" s="367"/>
      <c r="AR539" s="367"/>
      <c r="AS539" s="367"/>
      <c r="AT539" s="367"/>
    </row>
    <row r="540" spans="2:46" ht="15" customHeight="1">
      <c r="B540" s="26">
        <v>89.166666666667012</v>
      </c>
      <c r="C540" s="367">
        <v>78.259499815973314</v>
      </c>
      <c r="D540" s="363">
        <v>535.00000000000216</v>
      </c>
      <c r="E540" s="365">
        <v>24883.720930232699</v>
      </c>
      <c r="F540" s="367">
        <v>-40480.063088417359</v>
      </c>
      <c r="G540" s="367">
        <v>535.00000000000307</v>
      </c>
      <c r="H540" s="368">
        <v>133750</v>
      </c>
      <c r="I540" s="367">
        <v>-490073.21167159668</v>
      </c>
      <c r="J540" s="384">
        <v>535</v>
      </c>
      <c r="K540" s="363">
        <v>32424.242424242224</v>
      </c>
      <c r="L540" s="367">
        <v>-8182.9916202261329</v>
      </c>
      <c r="M540" s="369">
        <v>534.9999999999967</v>
      </c>
      <c r="N540" s="363">
        <v>36896.551724137986</v>
      </c>
      <c r="O540" s="367">
        <v>-2657278.9031819953</v>
      </c>
      <c r="P540" s="384">
        <v>535.0000000000008</v>
      </c>
      <c r="Q540" s="363">
        <v>38214.28571428595</v>
      </c>
      <c r="R540" s="367">
        <v>-1325987.5895855736</v>
      </c>
      <c r="S540" s="384">
        <v>535.0000000000033</v>
      </c>
      <c r="T540" s="363">
        <v>18448.275862068993</v>
      </c>
      <c r="U540" s="363">
        <v>-12826.153480512648</v>
      </c>
      <c r="V540" s="369">
        <v>535.0000000000008</v>
      </c>
      <c r="W540" s="363">
        <v>891666.66666666057</v>
      </c>
      <c r="X540" s="363">
        <v>26021.136886639426</v>
      </c>
      <c r="Y540" s="369">
        <v>534.99999999999636</v>
      </c>
      <c r="Z540" s="367"/>
      <c r="AA540" s="367"/>
      <c r="AB540" s="367"/>
      <c r="AC540" s="367"/>
      <c r="AD540" s="367"/>
      <c r="AE540" s="367"/>
      <c r="AF540" s="367"/>
      <c r="AG540" s="367"/>
      <c r="AH540" s="367"/>
      <c r="AI540" s="367"/>
      <c r="AJ540" s="367"/>
      <c r="AK540" s="367"/>
      <c r="AL540" s="367"/>
      <c r="AM540" s="367"/>
      <c r="AN540" s="367"/>
      <c r="AO540" s="367"/>
      <c r="AP540" s="367"/>
      <c r="AQ540" s="367"/>
      <c r="AR540" s="367"/>
      <c r="AS540" s="367"/>
      <c r="AT540" s="367"/>
    </row>
    <row r="541" spans="2:46" ht="15" customHeight="1">
      <c r="B541" s="26">
        <v>89.333333333333684</v>
      </c>
      <c r="C541" s="367">
        <v>78.405372540907806</v>
      </c>
      <c r="D541" s="363">
        <v>536.00000000000216</v>
      </c>
      <c r="E541" s="365">
        <v>24930.232558139676</v>
      </c>
      <c r="F541" s="367">
        <v>-40640.484164559784</v>
      </c>
      <c r="G541" s="367">
        <v>536.00000000000307</v>
      </c>
      <c r="H541" s="368">
        <v>134000</v>
      </c>
      <c r="I541" s="367">
        <v>-491987.07287317305</v>
      </c>
      <c r="J541" s="384">
        <v>535.99999999999989</v>
      </c>
      <c r="K541" s="363">
        <v>32484.848484848284</v>
      </c>
      <c r="L541" s="367">
        <v>-8263.1648162704605</v>
      </c>
      <c r="M541" s="369">
        <v>535.9999999999967</v>
      </c>
      <c r="N541" s="363">
        <v>36965.517241379363</v>
      </c>
      <c r="O541" s="367">
        <v>-2667240.786940889</v>
      </c>
      <c r="P541" s="384">
        <v>536.0000000000008</v>
      </c>
      <c r="Q541" s="363">
        <v>38285.714285714523</v>
      </c>
      <c r="R541" s="367">
        <v>-1330994.8891117552</v>
      </c>
      <c r="S541" s="384">
        <v>536.00000000000341</v>
      </c>
      <c r="T541" s="363">
        <v>18482.758620689681</v>
      </c>
      <c r="U541" s="363">
        <v>-12915.892539707729</v>
      </c>
      <c r="V541" s="369">
        <v>536.0000000000008</v>
      </c>
      <c r="W541" s="363">
        <v>893333.3333333272</v>
      </c>
      <c r="X541" s="363">
        <v>26067.328973076015</v>
      </c>
      <c r="Y541" s="369">
        <v>535.99999999999625</v>
      </c>
      <c r="Z541" s="367"/>
      <c r="AA541" s="367"/>
      <c r="AB541" s="367"/>
      <c r="AC541" s="367"/>
      <c r="AD541" s="367"/>
      <c r="AE541" s="367"/>
      <c r="AF541" s="367"/>
      <c r="AG541" s="367"/>
      <c r="AH541" s="367"/>
      <c r="AI541" s="367"/>
      <c r="AJ541" s="367"/>
      <c r="AK541" s="367"/>
      <c r="AL541" s="367"/>
      <c r="AM541" s="367"/>
      <c r="AN541" s="367"/>
      <c r="AO541" s="367"/>
      <c r="AP541" s="367"/>
      <c r="AQ541" s="367"/>
      <c r="AR541" s="367"/>
      <c r="AS541" s="367"/>
      <c r="AT541" s="367"/>
    </row>
    <row r="542" spans="2:46" ht="15" customHeight="1">
      <c r="B542" s="26">
        <v>89.500000000000355</v>
      </c>
      <c r="C542" s="367">
        <v>78.551243748252844</v>
      </c>
      <c r="D542" s="363">
        <v>537.00000000000216</v>
      </c>
      <c r="E542" s="365">
        <v>24976.744186046653</v>
      </c>
      <c r="F542" s="367">
        <v>-40801.22149968287</v>
      </c>
      <c r="G542" s="367">
        <v>537.00000000000307</v>
      </c>
      <c r="H542" s="368">
        <v>134250</v>
      </c>
      <c r="I542" s="367">
        <v>-493904.65734529769</v>
      </c>
      <c r="J542" s="384">
        <v>536.99999999999989</v>
      </c>
      <c r="K542" s="363">
        <v>32545.454545454344</v>
      </c>
      <c r="L542" s="367">
        <v>-8343.5800939737601</v>
      </c>
      <c r="M542" s="369">
        <v>536.9999999999967</v>
      </c>
      <c r="N542" s="363">
        <v>37034.482758620739</v>
      </c>
      <c r="O542" s="367">
        <v>-2677221.3087867382</v>
      </c>
      <c r="P542" s="384">
        <v>537.00000000000068</v>
      </c>
      <c r="Q542" s="363">
        <v>38357.142857143095</v>
      </c>
      <c r="R542" s="367">
        <v>-1336011.6245261831</v>
      </c>
      <c r="S542" s="384">
        <v>537.00000000000341</v>
      </c>
      <c r="T542" s="363">
        <v>18517.24137931037</v>
      </c>
      <c r="U542" s="363">
        <v>-13005.876990471977</v>
      </c>
      <c r="V542" s="369">
        <v>537.00000000000068</v>
      </c>
      <c r="W542" s="363">
        <v>894999.99999999383</v>
      </c>
      <c r="X542" s="363">
        <v>26113.511934316321</v>
      </c>
      <c r="Y542" s="369">
        <v>536.99999999999625</v>
      </c>
      <c r="Z542" s="367"/>
      <c r="AA542" s="367"/>
      <c r="AB542" s="367"/>
      <c r="AC542" s="367"/>
      <c r="AD542" s="367"/>
      <c r="AE542" s="367"/>
      <c r="AF542" s="367"/>
      <c r="AG542" s="367"/>
      <c r="AH542" s="367"/>
      <c r="AI542" s="367"/>
      <c r="AJ542" s="367"/>
      <c r="AK542" s="367"/>
      <c r="AL542" s="367"/>
      <c r="AM542" s="367"/>
      <c r="AN542" s="367"/>
      <c r="AO542" s="367"/>
      <c r="AP542" s="367"/>
      <c r="AQ542" s="367"/>
      <c r="AR542" s="367"/>
      <c r="AS542" s="367"/>
      <c r="AT542" s="367"/>
    </row>
    <row r="543" spans="2:46" ht="15" customHeight="1">
      <c r="B543" s="26">
        <v>89.666666666667027</v>
      </c>
      <c r="C543" s="367">
        <v>78.697113438008444</v>
      </c>
      <c r="D543" s="363">
        <v>538.00000000000216</v>
      </c>
      <c r="E543" s="365">
        <v>25023.25581395363</v>
      </c>
      <c r="F543" s="367">
        <v>-40962.275093786622</v>
      </c>
      <c r="G543" s="367">
        <v>538.00000000000307</v>
      </c>
      <c r="H543" s="368">
        <v>134500</v>
      </c>
      <c r="I543" s="367">
        <v>-495825.96508797037</v>
      </c>
      <c r="J543" s="384">
        <v>537.99999999999989</v>
      </c>
      <c r="K543" s="363">
        <v>32606.060606060404</v>
      </c>
      <c r="L543" s="367">
        <v>-8424.2374533360344</v>
      </c>
      <c r="M543" s="369">
        <v>537.9999999999967</v>
      </c>
      <c r="N543" s="363">
        <v>37103.448275862116</v>
      </c>
      <c r="O543" s="367">
        <v>-2687220.4687195448</v>
      </c>
      <c r="P543" s="384">
        <v>538.00000000000068</v>
      </c>
      <c r="Q543" s="363">
        <v>38428.571428571668</v>
      </c>
      <c r="R543" s="367">
        <v>-1341037.7958288589</v>
      </c>
      <c r="S543" s="384">
        <v>538.00000000000341</v>
      </c>
      <c r="T543" s="363">
        <v>18551.724137931058</v>
      </c>
      <c r="U543" s="363">
        <v>-13096.106832805413</v>
      </c>
      <c r="V543" s="369">
        <v>538.00000000000068</v>
      </c>
      <c r="W543" s="363">
        <v>896666.66666666046</v>
      </c>
      <c r="X543" s="363">
        <v>26159.685770360345</v>
      </c>
      <c r="Y543" s="369">
        <v>537.99999999999625</v>
      </c>
      <c r="Z543" s="367"/>
      <c r="AA543" s="367"/>
      <c r="AB543" s="367"/>
      <c r="AC543" s="367"/>
      <c r="AD543" s="367"/>
      <c r="AE543" s="367"/>
      <c r="AF543" s="367"/>
      <c r="AG543" s="367"/>
      <c r="AH543" s="367"/>
      <c r="AI543" s="367"/>
      <c r="AJ543" s="367"/>
      <c r="AK543" s="367"/>
      <c r="AL543" s="367"/>
      <c r="AM543" s="367"/>
      <c r="AN543" s="367"/>
      <c r="AO543" s="367"/>
      <c r="AP543" s="367"/>
      <c r="AQ543" s="367"/>
      <c r="AR543" s="367"/>
      <c r="AS543" s="367"/>
      <c r="AT543" s="367"/>
    </row>
    <row r="544" spans="2:46" ht="15" customHeight="1">
      <c r="B544" s="26">
        <v>89.833333333333698</v>
      </c>
      <c r="C544" s="367">
        <v>78.84298161017459</v>
      </c>
      <c r="D544" s="363">
        <v>539.00000000000227</v>
      </c>
      <c r="E544" s="365">
        <v>25069.767441860608</v>
      </c>
      <c r="F544" s="367">
        <v>-41123.644946871042</v>
      </c>
      <c r="G544" s="367">
        <v>539.00000000000307</v>
      </c>
      <c r="H544" s="368">
        <v>134750</v>
      </c>
      <c r="I544" s="367">
        <v>-497750.99610119103</v>
      </c>
      <c r="J544" s="384">
        <v>538.99999999999989</v>
      </c>
      <c r="K544" s="363">
        <v>32666.666666666464</v>
      </c>
      <c r="L544" s="367">
        <v>-8505.1368943572797</v>
      </c>
      <c r="M544" s="369">
        <v>538.9999999999967</v>
      </c>
      <c r="N544" s="363">
        <v>37172.413793103493</v>
      </c>
      <c r="O544" s="367">
        <v>-2697238.2667393079</v>
      </c>
      <c r="P544" s="384">
        <v>539.00000000000068</v>
      </c>
      <c r="Q544" s="363">
        <v>38500.00000000024</v>
      </c>
      <c r="R544" s="367">
        <v>-1346073.4030197817</v>
      </c>
      <c r="S544" s="384">
        <v>539.00000000000341</v>
      </c>
      <c r="T544" s="363">
        <v>18586.206896551746</v>
      </c>
      <c r="U544" s="363">
        <v>-13186.582066708028</v>
      </c>
      <c r="V544" s="369">
        <v>539.00000000000068</v>
      </c>
      <c r="W544" s="363">
        <v>898333.33333332709</v>
      </c>
      <c r="X544" s="363">
        <v>26205.85048120809</v>
      </c>
      <c r="Y544" s="369">
        <v>538.99999999999625</v>
      </c>
      <c r="Z544" s="367"/>
      <c r="AA544" s="367"/>
      <c r="AB544" s="367"/>
      <c r="AC544" s="367"/>
      <c r="AD544" s="367"/>
      <c r="AE544" s="367"/>
      <c r="AF544" s="367"/>
      <c r="AG544" s="367"/>
      <c r="AH544" s="367"/>
      <c r="AI544" s="367"/>
      <c r="AJ544" s="367"/>
      <c r="AK544" s="367"/>
      <c r="AL544" s="367"/>
      <c r="AM544" s="367"/>
      <c r="AN544" s="367"/>
      <c r="AO544" s="367"/>
      <c r="AP544" s="367"/>
      <c r="AQ544" s="367"/>
      <c r="AR544" s="367"/>
      <c r="AS544" s="367"/>
      <c r="AT544" s="367"/>
    </row>
    <row r="545" spans="2:46" ht="15" customHeight="1">
      <c r="B545" s="26">
        <v>90.000000000000369</v>
      </c>
      <c r="C545" s="367">
        <v>78.988848264751269</v>
      </c>
      <c r="D545" s="363">
        <v>540.00000000000227</v>
      </c>
      <c r="E545" s="365">
        <v>25116.279069767585</v>
      </c>
      <c r="F545" s="367">
        <v>-41285.331058936143</v>
      </c>
      <c r="G545" s="367">
        <v>540.00000000000318</v>
      </c>
      <c r="H545" s="368">
        <v>135000</v>
      </c>
      <c r="I545" s="367">
        <v>-499679.75038495963</v>
      </c>
      <c r="J545" s="384">
        <v>539.99999999999989</v>
      </c>
      <c r="K545" s="363">
        <v>32727.272727272524</v>
      </c>
      <c r="L545" s="367">
        <v>-8586.278417037498</v>
      </c>
      <c r="M545" s="369">
        <v>539.9999999999967</v>
      </c>
      <c r="N545" s="363">
        <v>37241.37931034487</v>
      </c>
      <c r="O545" s="367">
        <v>-2707274.7028460265</v>
      </c>
      <c r="P545" s="384">
        <v>540.00000000000057</v>
      </c>
      <c r="Q545" s="363">
        <v>38571.428571428813</v>
      </c>
      <c r="R545" s="367">
        <v>-1351118.4460989523</v>
      </c>
      <c r="S545" s="384">
        <v>540.00000000000341</v>
      </c>
      <c r="T545" s="363">
        <v>18620.689655172435</v>
      </c>
      <c r="U545" s="363">
        <v>-13277.302692179814</v>
      </c>
      <c r="V545" s="369">
        <v>540.00000000000057</v>
      </c>
      <c r="W545" s="363">
        <v>899999.99999999371</v>
      </c>
      <c r="X545" s="363">
        <v>26252.006066859547</v>
      </c>
      <c r="Y545" s="369">
        <v>539.99999999999613</v>
      </c>
      <c r="Z545" s="367"/>
      <c r="AA545" s="367"/>
      <c r="AB545" s="367"/>
      <c r="AC545" s="367"/>
      <c r="AD545" s="367"/>
      <c r="AE545" s="367"/>
      <c r="AF545" s="367"/>
      <c r="AG545" s="367"/>
      <c r="AH545" s="367"/>
      <c r="AI545" s="367"/>
      <c r="AJ545" s="367"/>
      <c r="AK545" s="367"/>
      <c r="AL545" s="367"/>
      <c r="AM545" s="367"/>
      <c r="AN545" s="367"/>
      <c r="AO545" s="367"/>
      <c r="AP545" s="367"/>
      <c r="AQ545" s="367"/>
      <c r="AR545" s="367"/>
      <c r="AS545" s="367"/>
      <c r="AT545" s="367"/>
    </row>
    <row r="546" spans="2:46" ht="15" customHeight="1">
      <c r="B546" s="26">
        <v>90.166666666667041</v>
      </c>
      <c r="C546" s="367">
        <v>79.134713401738495</v>
      </c>
      <c r="D546" s="363">
        <v>541.00000000000227</v>
      </c>
      <c r="E546" s="365">
        <v>25162.790697674562</v>
      </c>
      <c r="F546" s="367">
        <v>-41447.333429981896</v>
      </c>
      <c r="G546" s="367">
        <v>541.00000000000318</v>
      </c>
      <c r="H546" s="368">
        <v>135250</v>
      </c>
      <c r="I546" s="367">
        <v>-501612.22793927626</v>
      </c>
      <c r="J546" s="384">
        <v>540.99999999999989</v>
      </c>
      <c r="K546" s="363">
        <v>32787.878787878588</v>
      </c>
      <c r="L546" s="367">
        <v>-8667.6620213766873</v>
      </c>
      <c r="M546" s="369">
        <v>540.9999999999967</v>
      </c>
      <c r="N546" s="363">
        <v>37310.344827586247</v>
      </c>
      <c r="O546" s="367">
        <v>-2717329.777039703</v>
      </c>
      <c r="P546" s="384">
        <v>541.00000000000057</v>
      </c>
      <c r="Q546" s="363">
        <v>38642.857142857385</v>
      </c>
      <c r="R546" s="367">
        <v>-1356172.9250663703</v>
      </c>
      <c r="S546" s="384">
        <v>541.00000000000341</v>
      </c>
      <c r="T546" s="363">
        <v>18655.172413793123</v>
      </c>
      <c r="U546" s="363">
        <v>-13368.268709220787</v>
      </c>
      <c r="V546" s="369">
        <v>541.00000000000057</v>
      </c>
      <c r="W546" s="363">
        <v>901666.66666666034</v>
      </c>
      <c r="X546" s="363">
        <v>26298.152527314724</v>
      </c>
      <c r="Y546" s="369">
        <v>540.99999999999613</v>
      </c>
      <c r="Z546" s="367"/>
      <c r="AA546" s="367"/>
      <c r="AB546" s="367"/>
      <c r="AC546" s="367"/>
      <c r="AD546" s="367"/>
      <c r="AE546" s="367"/>
      <c r="AF546" s="367"/>
      <c r="AG546" s="367"/>
      <c r="AH546" s="367"/>
      <c r="AI546" s="367"/>
      <c r="AJ546" s="367"/>
      <c r="AK546" s="367"/>
      <c r="AL546" s="367"/>
      <c r="AM546" s="367"/>
      <c r="AN546" s="367"/>
      <c r="AO546" s="367"/>
      <c r="AP546" s="367"/>
      <c r="AQ546" s="367"/>
      <c r="AR546" s="367"/>
      <c r="AS546" s="367"/>
      <c r="AT546" s="367"/>
    </row>
    <row r="547" spans="2:46" ht="15" customHeight="1">
      <c r="B547" s="26">
        <v>90.333333333333712</v>
      </c>
      <c r="C547" s="367">
        <v>79.280577021136281</v>
      </c>
      <c r="D547" s="363">
        <v>542.00000000000227</v>
      </c>
      <c r="E547" s="365">
        <v>25209.302325581539</v>
      </c>
      <c r="F547" s="367">
        <v>-41609.652060008309</v>
      </c>
      <c r="G547" s="367">
        <v>542.00000000000318</v>
      </c>
      <c r="H547" s="368">
        <v>135500</v>
      </c>
      <c r="I547" s="367">
        <v>-503548.42876414099</v>
      </c>
      <c r="J547" s="384">
        <v>541.99999999999989</v>
      </c>
      <c r="K547" s="363">
        <v>32848.484848484652</v>
      </c>
      <c r="L547" s="367">
        <v>-8749.2877073748605</v>
      </c>
      <c r="M547" s="369">
        <v>541.99999999999682</v>
      </c>
      <c r="N547" s="363">
        <v>37379.310344827623</v>
      </c>
      <c r="O547" s="367">
        <v>-2727403.4893203354</v>
      </c>
      <c r="P547" s="384">
        <v>542.00000000000057</v>
      </c>
      <c r="Q547" s="363">
        <v>38714.285714285958</v>
      </c>
      <c r="R547" s="367">
        <v>-1361236.8399220356</v>
      </c>
      <c r="S547" s="384">
        <v>542.00000000000341</v>
      </c>
      <c r="T547" s="363">
        <v>18689.655172413812</v>
      </c>
      <c r="U547" s="363">
        <v>-13459.480117830937</v>
      </c>
      <c r="V547" s="369">
        <v>542.00000000000057</v>
      </c>
      <c r="W547" s="363">
        <v>903333.33333332697</v>
      </c>
      <c r="X547" s="363">
        <v>26344.289862573616</v>
      </c>
      <c r="Y547" s="369">
        <v>541.99999999999613</v>
      </c>
      <c r="Z547" s="367"/>
      <c r="AA547" s="367"/>
      <c r="AB547" s="367"/>
      <c r="AC547" s="367"/>
      <c r="AD547" s="367"/>
      <c r="AE547" s="367"/>
      <c r="AF547" s="367"/>
      <c r="AG547" s="367"/>
      <c r="AH547" s="367"/>
      <c r="AI547" s="367"/>
      <c r="AJ547" s="367"/>
      <c r="AK547" s="367"/>
      <c r="AL547" s="367"/>
      <c r="AM547" s="367"/>
      <c r="AN547" s="367"/>
      <c r="AO547" s="367"/>
      <c r="AP547" s="367"/>
      <c r="AQ547" s="367"/>
      <c r="AR547" s="367"/>
      <c r="AS547" s="367"/>
      <c r="AT547" s="367"/>
    </row>
    <row r="548" spans="2:46" ht="15" customHeight="1">
      <c r="B548" s="26">
        <v>90.500000000000384</v>
      </c>
      <c r="C548" s="367">
        <v>79.426439122944586</v>
      </c>
      <c r="D548" s="363">
        <v>543.00000000000227</v>
      </c>
      <c r="E548" s="365">
        <v>25255.813953488516</v>
      </c>
      <c r="F548" s="367">
        <v>-41772.286949015383</v>
      </c>
      <c r="G548" s="367">
        <v>543.00000000000318</v>
      </c>
      <c r="H548" s="368">
        <v>135750</v>
      </c>
      <c r="I548" s="367">
        <v>-505488.35285955359</v>
      </c>
      <c r="J548" s="384">
        <v>542.99999999999989</v>
      </c>
      <c r="K548" s="363">
        <v>32909.090909090715</v>
      </c>
      <c r="L548" s="367">
        <v>-8831.1554750319974</v>
      </c>
      <c r="M548" s="369">
        <v>542.99999999999682</v>
      </c>
      <c r="N548" s="363">
        <v>37448.275862069</v>
      </c>
      <c r="O548" s="367">
        <v>-2737495.8396879234</v>
      </c>
      <c r="P548" s="384">
        <v>543.00000000000045</v>
      </c>
      <c r="Q548" s="363">
        <v>38785.71428571453</v>
      </c>
      <c r="R548" s="367">
        <v>-1366310.1906659487</v>
      </c>
      <c r="S548" s="384">
        <v>543.00000000000341</v>
      </c>
      <c r="T548" s="363">
        <v>18724.1379310345</v>
      </c>
      <c r="U548" s="363">
        <v>-13550.93691801026</v>
      </c>
      <c r="V548" s="369">
        <v>543.00000000000045</v>
      </c>
      <c r="W548" s="363">
        <v>904999.9999999936</v>
      </c>
      <c r="X548" s="363">
        <v>26390.418072636221</v>
      </c>
      <c r="Y548" s="369">
        <v>542.99999999999613</v>
      </c>
      <c r="Z548" s="367"/>
      <c r="AA548" s="367"/>
      <c r="AB548" s="367"/>
      <c r="AC548" s="367"/>
      <c r="AD548" s="367"/>
      <c r="AE548" s="367"/>
      <c r="AF548" s="367"/>
      <c r="AG548" s="367"/>
      <c r="AH548" s="367"/>
      <c r="AI548" s="367"/>
      <c r="AJ548" s="367"/>
      <c r="AK548" s="367"/>
      <c r="AL548" s="367"/>
      <c r="AM548" s="367"/>
      <c r="AN548" s="367"/>
      <c r="AO548" s="367"/>
      <c r="AP548" s="367"/>
      <c r="AQ548" s="367"/>
      <c r="AR548" s="367"/>
      <c r="AS548" s="367"/>
      <c r="AT548" s="367"/>
    </row>
    <row r="549" spans="2:46" ht="15" customHeight="1">
      <c r="B549" s="26">
        <v>90.666666666667055</v>
      </c>
      <c r="C549" s="367">
        <v>79.572299707163467</v>
      </c>
      <c r="D549" s="363">
        <v>544.00000000000239</v>
      </c>
      <c r="E549" s="365">
        <v>25302.325581395493</v>
      </c>
      <c r="F549" s="367">
        <v>-41935.238097003137</v>
      </c>
      <c r="G549" s="367">
        <v>544.00000000000318</v>
      </c>
      <c r="H549" s="368">
        <v>136000</v>
      </c>
      <c r="I549" s="367">
        <v>-507432.00022551417</v>
      </c>
      <c r="J549" s="384">
        <v>543.99999999999989</v>
      </c>
      <c r="K549" s="363">
        <v>32969.696969696779</v>
      </c>
      <c r="L549" s="367">
        <v>-8913.2653243481163</v>
      </c>
      <c r="M549" s="369">
        <v>543.99999999999693</v>
      </c>
      <c r="N549" s="363">
        <v>37517.241379310377</v>
      </c>
      <c r="O549" s="367">
        <v>-2747606.8281424693</v>
      </c>
      <c r="P549" s="384">
        <v>544.00000000000045</v>
      </c>
      <c r="Q549" s="363">
        <v>38857.142857143102</v>
      </c>
      <c r="R549" s="367">
        <v>-1371392.9772981093</v>
      </c>
      <c r="S549" s="384">
        <v>544.00000000000352</v>
      </c>
      <c r="T549" s="363">
        <v>18758.620689655188</v>
      </c>
      <c r="U549" s="363">
        <v>-13642.639109758771</v>
      </c>
      <c r="V549" s="369">
        <v>544.00000000000045</v>
      </c>
      <c r="W549" s="363">
        <v>906666.66666666023</v>
      </c>
      <c r="X549" s="363">
        <v>26436.537157502549</v>
      </c>
      <c r="Y549" s="369">
        <v>543.99999999999613</v>
      </c>
      <c r="Z549" s="367"/>
      <c r="AA549" s="367"/>
      <c r="AB549" s="367"/>
      <c r="AC549" s="367"/>
      <c r="AD549" s="367"/>
      <c r="AE549" s="367"/>
      <c r="AF549" s="367"/>
      <c r="AG549" s="367"/>
      <c r="AH549" s="367"/>
      <c r="AI549" s="367"/>
      <c r="AJ549" s="367"/>
      <c r="AK549" s="367"/>
      <c r="AL549" s="367"/>
      <c r="AM549" s="367"/>
      <c r="AN549" s="367"/>
      <c r="AO549" s="367"/>
      <c r="AP549" s="367"/>
      <c r="AQ549" s="367"/>
      <c r="AR549" s="367"/>
      <c r="AS549" s="367"/>
      <c r="AT549" s="367"/>
    </row>
    <row r="550" spans="2:46" ht="15" customHeight="1">
      <c r="B550" s="26">
        <v>90.833333333333727</v>
      </c>
      <c r="C550" s="367">
        <v>79.718158773792879</v>
      </c>
      <c r="D550" s="363">
        <v>545.00000000000239</v>
      </c>
      <c r="E550" s="365">
        <v>25348.83720930247</v>
      </c>
      <c r="F550" s="367">
        <v>-42098.505503971537</v>
      </c>
      <c r="G550" s="367">
        <v>545.00000000000318</v>
      </c>
      <c r="H550" s="368">
        <v>136250</v>
      </c>
      <c r="I550" s="367">
        <v>-509379.37086202286</v>
      </c>
      <c r="J550" s="384">
        <v>544.99999999999989</v>
      </c>
      <c r="K550" s="363">
        <v>33030.303030302843</v>
      </c>
      <c r="L550" s="367">
        <v>-8995.6172553231954</v>
      </c>
      <c r="M550" s="369">
        <v>544.99999999999693</v>
      </c>
      <c r="N550" s="363">
        <v>37586.206896551754</v>
      </c>
      <c r="O550" s="367">
        <v>-2757736.4546839716</v>
      </c>
      <c r="P550" s="384">
        <v>545.00000000000045</v>
      </c>
      <c r="Q550" s="363">
        <v>38928.571428571675</v>
      </c>
      <c r="R550" s="367">
        <v>-1376485.1998185173</v>
      </c>
      <c r="S550" s="384">
        <v>545.00000000000352</v>
      </c>
      <c r="T550" s="363">
        <v>18793.103448275877</v>
      </c>
      <c r="U550" s="363">
        <v>-13734.586693076459</v>
      </c>
      <c r="V550" s="369">
        <v>545.00000000000045</v>
      </c>
      <c r="W550" s="363">
        <v>908333.33333332685</v>
      </c>
      <c r="X550" s="363">
        <v>26482.64711717259</v>
      </c>
      <c r="Y550" s="369">
        <v>544.99999999999602</v>
      </c>
      <c r="Z550" s="367"/>
      <c r="AA550" s="367"/>
      <c r="AB550" s="367"/>
      <c r="AC550" s="367"/>
      <c r="AD550" s="367"/>
      <c r="AE550" s="367"/>
      <c r="AF550" s="367"/>
      <c r="AG550" s="367"/>
      <c r="AH550" s="367"/>
      <c r="AI550" s="367"/>
      <c r="AJ550" s="367"/>
      <c r="AK550" s="367"/>
      <c r="AL550" s="367"/>
      <c r="AM550" s="367"/>
      <c r="AN550" s="367"/>
      <c r="AO550" s="367"/>
      <c r="AP550" s="367"/>
      <c r="AQ550" s="367"/>
      <c r="AR550" s="367"/>
      <c r="AS550" s="367"/>
      <c r="AT550" s="367"/>
    </row>
    <row r="551" spans="2:46" ht="15" customHeight="1">
      <c r="B551" s="26">
        <v>91.000000000000398</v>
      </c>
      <c r="C551" s="367">
        <v>79.864016322832839</v>
      </c>
      <c r="D551" s="363">
        <v>546.00000000000239</v>
      </c>
      <c r="E551" s="365">
        <v>25395.348837209447</v>
      </c>
      <c r="F551" s="367">
        <v>-42262.089169920604</v>
      </c>
      <c r="G551" s="367">
        <v>546.00000000000318</v>
      </c>
      <c r="H551" s="368">
        <v>136500</v>
      </c>
      <c r="I551" s="367">
        <v>-511330.46476907947</v>
      </c>
      <c r="J551" s="384">
        <v>545.99999999999989</v>
      </c>
      <c r="K551" s="363">
        <v>33090.909090908906</v>
      </c>
      <c r="L551" s="367">
        <v>-9078.2112679572583</v>
      </c>
      <c r="M551" s="369">
        <v>545.99999999999704</v>
      </c>
      <c r="N551" s="363">
        <v>37655.172413793131</v>
      </c>
      <c r="O551" s="367">
        <v>-2767884.7193124294</v>
      </c>
      <c r="P551" s="384">
        <v>546.00000000000034</v>
      </c>
      <c r="Q551" s="363">
        <v>39000.000000000247</v>
      </c>
      <c r="R551" s="367">
        <v>-1381586.8582271729</v>
      </c>
      <c r="S551" s="384">
        <v>546.00000000000352</v>
      </c>
      <c r="T551" s="363">
        <v>18827.586206896565</v>
      </c>
      <c r="U551" s="363">
        <v>-13826.779667963316</v>
      </c>
      <c r="V551" s="369">
        <v>546.00000000000034</v>
      </c>
      <c r="W551" s="363">
        <v>909999.99999999348</v>
      </c>
      <c r="X551" s="363">
        <v>26528.747951646354</v>
      </c>
      <c r="Y551" s="369">
        <v>545.99999999999602</v>
      </c>
      <c r="Z551" s="367"/>
      <c r="AA551" s="367"/>
      <c r="AB551" s="367"/>
      <c r="AC551" s="367"/>
      <c r="AD551" s="367"/>
      <c r="AE551" s="367"/>
      <c r="AF551" s="367"/>
      <c r="AG551" s="367"/>
      <c r="AH551" s="367"/>
      <c r="AI551" s="367"/>
      <c r="AJ551" s="367"/>
      <c r="AK551" s="367"/>
      <c r="AL551" s="367"/>
      <c r="AM551" s="367"/>
      <c r="AN551" s="367"/>
      <c r="AO551" s="367"/>
      <c r="AP551" s="367"/>
      <c r="AQ551" s="367"/>
      <c r="AR551" s="367"/>
      <c r="AS551" s="367"/>
      <c r="AT551" s="367"/>
    </row>
    <row r="552" spans="2:46" ht="15" customHeight="1">
      <c r="B552" s="26">
        <v>91.166666666667069</v>
      </c>
      <c r="C552" s="367">
        <v>80.009872354283331</v>
      </c>
      <c r="D552" s="363">
        <v>547.00000000000239</v>
      </c>
      <c r="E552" s="365">
        <v>25441.860465116424</v>
      </c>
      <c r="F552" s="367">
        <v>-42425.989094850353</v>
      </c>
      <c r="G552" s="367">
        <v>547.00000000000318</v>
      </c>
      <c r="H552" s="368">
        <v>136750</v>
      </c>
      <c r="I552" s="367">
        <v>-513285.28194668412</v>
      </c>
      <c r="J552" s="384">
        <v>546.99999999999989</v>
      </c>
      <c r="K552" s="363">
        <v>33151.51515151497</v>
      </c>
      <c r="L552" s="367">
        <v>-9161.047362250285</v>
      </c>
      <c r="M552" s="369">
        <v>546.99999999999704</v>
      </c>
      <c r="N552" s="363">
        <v>37724.137931034507</v>
      </c>
      <c r="O552" s="367">
        <v>-2778051.6220278451</v>
      </c>
      <c r="P552" s="384">
        <v>547.00000000000034</v>
      </c>
      <c r="Q552" s="363">
        <v>39071.42857142882</v>
      </c>
      <c r="R552" s="367">
        <v>-1386697.9525240753</v>
      </c>
      <c r="S552" s="384">
        <v>547.00000000000352</v>
      </c>
      <c r="T552" s="363">
        <v>18862.068965517254</v>
      </c>
      <c r="U552" s="363">
        <v>-13919.218034419362</v>
      </c>
      <c r="V552" s="369">
        <v>547.00000000000034</v>
      </c>
      <c r="W552" s="363">
        <v>911666.66666666011</v>
      </c>
      <c r="X552" s="363">
        <v>26574.83966092383</v>
      </c>
      <c r="Y552" s="369">
        <v>546.99999999999602</v>
      </c>
      <c r="Z552" s="367"/>
      <c r="AA552" s="367"/>
      <c r="AB552" s="367"/>
      <c r="AC552" s="367"/>
      <c r="AD552" s="367"/>
      <c r="AE552" s="367"/>
      <c r="AF552" s="367"/>
      <c r="AG552" s="367"/>
      <c r="AH552" s="367"/>
      <c r="AI552" s="367"/>
      <c r="AJ552" s="367"/>
      <c r="AK552" s="367"/>
      <c r="AL552" s="367"/>
      <c r="AM552" s="367"/>
      <c r="AN552" s="367"/>
      <c r="AO552" s="367"/>
      <c r="AP552" s="367"/>
      <c r="AQ552" s="367"/>
      <c r="AR552" s="367"/>
      <c r="AS552" s="367"/>
      <c r="AT552" s="367"/>
    </row>
    <row r="553" spans="2:46" ht="15" customHeight="1">
      <c r="B553" s="26">
        <v>91.333333333333741</v>
      </c>
      <c r="C553" s="367">
        <v>80.15572686814437</v>
      </c>
      <c r="D553" s="363">
        <v>548.0000000000025</v>
      </c>
      <c r="E553" s="365">
        <v>25488.372093023401</v>
      </c>
      <c r="F553" s="367">
        <v>-42590.205278760754</v>
      </c>
      <c r="G553" s="367">
        <v>548.00000000000318</v>
      </c>
      <c r="H553" s="368">
        <v>137000</v>
      </c>
      <c r="I553" s="367">
        <v>-515243.82239483669</v>
      </c>
      <c r="J553" s="384">
        <v>547.99999999999989</v>
      </c>
      <c r="K553" s="363">
        <v>33212.121212121034</v>
      </c>
      <c r="L553" s="367">
        <v>-9244.1255382022846</v>
      </c>
      <c r="M553" s="369">
        <v>547.99999999999704</v>
      </c>
      <c r="N553" s="363">
        <v>37793.103448275884</v>
      </c>
      <c r="O553" s="367">
        <v>-2788237.1628302163</v>
      </c>
      <c r="P553" s="384">
        <v>548.00000000000034</v>
      </c>
      <c r="Q553" s="363">
        <v>39142.857142857392</v>
      </c>
      <c r="R553" s="367">
        <v>-1391818.4827092257</v>
      </c>
      <c r="S553" s="384">
        <v>548.00000000000352</v>
      </c>
      <c r="T553" s="363">
        <v>18896.551724137942</v>
      </c>
      <c r="U553" s="363">
        <v>-14011.901792444587</v>
      </c>
      <c r="V553" s="369">
        <v>548.00000000000034</v>
      </c>
      <c r="W553" s="363">
        <v>913333.33333332674</v>
      </c>
      <c r="X553" s="363">
        <v>26620.922245005026</v>
      </c>
      <c r="Y553" s="369">
        <v>547.99999999999602</v>
      </c>
      <c r="Z553" s="367"/>
      <c r="AA553" s="367"/>
      <c r="AB553" s="367"/>
      <c r="AC553" s="367"/>
      <c r="AD553" s="367"/>
      <c r="AE553" s="367"/>
      <c r="AF553" s="367"/>
      <c r="AG553" s="367"/>
      <c r="AH553" s="367"/>
      <c r="AI553" s="367"/>
      <c r="AJ553" s="367"/>
      <c r="AK553" s="367"/>
      <c r="AL553" s="367"/>
      <c r="AM553" s="367"/>
      <c r="AN553" s="367"/>
      <c r="AO553" s="367"/>
      <c r="AP553" s="367"/>
      <c r="AQ553" s="367"/>
      <c r="AR553" s="367"/>
      <c r="AS553" s="367"/>
      <c r="AT553" s="367"/>
    </row>
    <row r="554" spans="2:46" ht="15" customHeight="1">
      <c r="B554" s="26">
        <v>91.500000000000412</v>
      </c>
      <c r="C554" s="367">
        <v>80.30157986441597</v>
      </c>
      <c r="D554" s="363">
        <v>549.0000000000025</v>
      </c>
      <c r="E554" s="365">
        <v>25534.883720930378</v>
      </c>
      <c r="F554" s="367">
        <v>-42754.737721651829</v>
      </c>
      <c r="G554" s="367">
        <v>549.00000000000318</v>
      </c>
      <c r="H554" s="368">
        <v>137250</v>
      </c>
      <c r="I554" s="367">
        <v>-517206.08611353731</v>
      </c>
      <c r="J554" s="384">
        <v>548.99999999999989</v>
      </c>
      <c r="K554" s="363">
        <v>33272.727272727097</v>
      </c>
      <c r="L554" s="367">
        <v>-9327.4457958132662</v>
      </c>
      <c r="M554" s="369">
        <v>548.99999999999716</v>
      </c>
      <c r="N554" s="363">
        <v>37862.068965517261</v>
      </c>
      <c r="O554" s="367">
        <v>-2798441.341719544</v>
      </c>
      <c r="P554" s="384">
        <v>549.00000000000023</v>
      </c>
      <c r="Q554" s="363">
        <v>39214.285714285965</v>
      </c>
      <c r="R554" s="367">
        <v>-1396948.4487826233</v>
      </c>
      <c r="S554" s="384">
        <v>549.00000000000352</v>
      </c>
      <c r="T554" s="363">
        <v>18931.03448275863</v>
      </c>
      <c r="U554" s="363">
        <v>-14104.83094203898</v>
      </c>
      <c r="V554" s="369">
        <v>549.00000000000023</v>
      </c>
      <c r="W554" s="363">
        <v>914999.99999999336</v>
      </c>
      <c r="X554" s="363">
        <v>26666.995703889937</v>
      </c>
      <c r="Y554" s="369">
        <v>548.99999999999602</v>
      </c>
      <c r="Z554" s="367"/>
      <c r="AA554" s="367"/>
      <c r="AB554" s="367"/>
      <c r="AC554" s="367"/>
      <c r="AD554" s="367"/>
      <c r="AE554" s="367"/>
      <c r="AF554" s="367"/>
      <c r="AG554" s="367"/>
      <c r="AH554" s="367"/>
      <c r="AI554" s="367"/>
      <c r="AJ554" s="367"/>
      <c r="AK554" s="367"/>
      <c r="AL554" s="367"/>
      <c r="AM554" s="367"/>
      <c r="AN554" s="367"/>
      <c r="AO554" s="367"/>
      <c r="AP554" s="367"/>
      <c r="AQ554" s="367"/>
      <c r="AR554" s="367"/>
      <c r="AS554" s="367"/>
      <c r="AT554" s="367"/>
    </row>
    <row r="555" spans="2:46" ht="15" customHeight="1">
      <c r="B555" s="26">
        <v>91.666666666667084</v>
      </c>
      <c r="C555" s="367">
        <v>80.447431343098103</v>
      </c>
      <c r="D555" s="363">
        <v>550.0000000000025</v>
      </c>
      <c r="E555" s="365">
        <v>25581.395348837355</v>
      </c>
      <c r="F555" s="367">
        <v>-42919.586423523564</v>
      </c>
      <c r="G555" s="367">
        <v>550.00000000000318</v>
      </c>
      <c r="H555" s="368">
        <v>137500</v>
      </c>
      <c r="I555" s="367">
        <v>-519172.07310278597</v>
      </c>
      <c r="J555" s="384">
        <v>549.99999999999989</v>
      </c>
      <c r="K555" s="363">
        <v>33333.333333333161</v>
      </c>
      <c r="L555" s="367">
        <v>-9411.0081350832097</v>
      </c>
      <c r="M555" s="369">
        <v>549.99999999999716</v>
      </c>
      <c r="N555" s="363">
        <v>37931.034482758638</v>
      </c>
      <c r="O555" s="367">
        <v>-2808664.1586958286</v>
      </c>
      <c r="P555" s="384">
        <v>550.00000000000023</v>
      </c>
      <c r="Q555" s="363">
        <v>39285.714285714537</v>
      </c>
      <c r="R555" s="367">
        <v>-1402087.8507442684</v>
      </c>
      <c r="S555" s="384">
        <v>550.00000000000352</v>
      </c>
      <c r="T555" s="363">
        <v>18965.517241379319</v>
      </c>
      <c r="U555" s="363">
        <v>-14198.005483202563</v>
      </c>
      <c r="V555" s="369">
        <v>550.00000000000023</v>
      </c>
      <c r="W555" s="363">
        <v>916666.66666665999</v>
      </c>
      <c r="X555" s="363">
        <v>26713.060037578562</v>
      </c>
      <c r="Y555" s="369">
        <v>549.99999999999591</v>
      </c>
      <c r="Z555" s="367"/>
      <c r="AA555" s="367"/>
      <c r="AB555" s="367"/>
      <c r="AC555" s="367"/>
      <c r="AD555" s="367"/>
      <c r="AE555" s="367"/>
      <c r="AF555" s="367"/>
      <c r="AG555" s="367"/>
      <c r="AH555" s="367"/>
      <c r="AI555" s="367"/>
      <c r="AJ555" s="367"/>
      <c r="AK555" s="367"/>
      <c r="AL555" s="367"/>
      <c r="AM555" s="367"/>
      <c r="AN555" s="367"/>
      <c r="AO555" s="367"/>
      <c r="AP555" s="367"/>
      <c r="AQ555" s="367"/>
      <c r="AR555" s="367"/>
      <c r="AS555" s="367"/>
      <c r="AT555" s="367"/>
    </row>
    <row r="556" spans="2:46" ht="15" customHeight="1">
      <c r="B556" s="26">
        <v>91.833333333333755</v>
      </c>
      <c r="C556" s="367">
        <v>80.593281304190782</v>
      </c>
      <c r="D556" s="363">
        <v>551.0000000000025</v>
      </c>
      <c r="E556" s="365">
        <v>25627.906976744332</v>
      </c>
      <c r="F556" s="367">
        <v>-43084.751384375966</v>
      </c>
      <c r="G556" s="367">
        <v>551.00000000000318</v>
      </c>
      <c r="H556" s="368">
        <v>137750</v>
      </c>
      <c r="I556" s="367">
        <v>-521141.78336258256</v>
      </c>
      <c r="J556" s="384">
        <v>550.99999999999989</v>
      </c>
      <c r="K556" s="363">
        <v>33393.939393939225</v>
      </c>
      <c r="L556" s="367">
        <v>-9494.8125560121352</v>
      </c>
      <c r="M556" s="369">
        <v>550.99999999999727</v>
      </c>
      <c r="N556" s="363">
        <v>38000.000000000015</v>
      </c>
      <c r="O556" s="367">
        <v>-2818905.6137590702</v>
      </c>
      <c r="P556" s="384">
        <v>551.00000000000023</v>
      </c>
      <c r="Q556" s="363">
        <v>39357.14285714311</v>
      </c>
      <c r="R556" s="367">
        <v>-1407236.6885941611</v>
      </c>
      <c r="S556" s="384">
        <v>551.00000000000352</v>
      </c>
      <c r="T556" s="363">
        <v>19000.000000000007</v>
      </c>
      <c r="U556" s="363">
        <v>-14291.425415935326</v>
      </c>
      <c r="V556" s="369">
        <v>551.00000000000023</v>
      </c>
      <c r="W556" s="363">
        <v>918333.33333332662</v>
      </c>
      <c r="X556" s="363">
        <v>26759.115246070905</v>
      </c>
      <c r="Y556" s="369">
        <v>550.99999999999591</v>
      </c>
      <c r="Z556" s="367"/>
      <c r="AA556" s="367"/>
      <c r="AB556" s="367"/>
      <c r="AC556" s="367"/>
      <c r="AD556" s="367"/>
      <c r="AE556" s="367"/>
      <c r="AF556" s="367"/>
      <c r="AG556" s="367"/>
      <c r="AH556" s="367"/>
      <c r="AI556" s="367"/>
      <c r="AJ556" s="367"/>
      <c r="AK556" s="367"/>
      <c r="AL556" s="367"/>
      <c r="AM556" s="367"/>
      <c r="AN556" s="367"/>
      <c r="AO556" s="367"/>
      <c r="AP556" s="367"/>
      <c r="AQ556" s="367"/>
      <c r="AR556" s="367"/>
      <c r="AS556" s="367"/>
      <c r="AT556" s="367"/>
    </row>
    <row r="557" spans="2:46" ht="15" customHeight="1">
      <c r="B557" s="26">
        <v>92.000000000000426</v>
      </c>
      <c r="C557" s="367">
        <v>80.739129747694008</v>
      </c>
      <c r="D557" s="363">
        <v>552.00000000000261</v>
      </c>
      <c r="E557" s="365">
        <v>25674.41860465131</v>
      </c>
      <c r="F557" s="367">
        <v>-43250.232604209035</v>
      </c>
      <c r="G557" s="367">
        <v>552.00000000000318</v>
      </c>
      <c r="H557" s="368">
        <v>138000</v>
      </c>
      <c r="I557" s="367">
        <v>-523115.21689292719</v>
      </c>
      <c r="J557" s="384">
        <v>551.99999999999989</v>
      </c>
      <c r="K557" s="363">
        <v>33454.545454545289</v>
      </c>
      <c r="L557" s="367">
        <v>-9578.8590586000228</v>
      </c>
      <c r="M557" s="369">
        <v>551.99999999999727</v>
      </c>
      <c r="N557" s="363">
        <v>38068.965517241391</v>
      </c>
      <c r="O557" s="367">
        <v>-2829165.7069092668</v>
      </c>
      <c r="P557" s="384">
        <v>552.00000000000011</v>
      </c>
      <c r="Q557" s="363">
        <v>39428.571428571682</v>
      </c>
      <c r="R557" s="367">
        <v>-1412394.9623323011</v>
      </c>
      <c r="S557" s="384">
        <v>552.00000000000352</v>
      </c>
      <c r="T557" s="363">
        <v>19034.482758620696</v>
      </c>
      <c r="U557" s="363">
        <v>-14385.090740237254</v>
      </c>
      <c r="V557" s="369">
        <v>552.00000000000011</v>
      </c>
      <c r="W557" s="363">
        <v>919999.99999999325</v>
      </c>
      <c r="X557" s="363">
        <v>26805.161329366972</v>
      </c>
      <c r="Y557" s="369">
        <v>551.99999999999591</v>
      </c>
      <c r="Z557" s="367"/>
      <c r="AA557" s="367"/>
      <c r="AB557" s="367"/>
      <c r="AC557" s="367"/>
      <c r="AD557" s="367"/>
      <c r="AE557" s="367"/>
      <c r="AF557" s="367"/>
      <c r="AG557" s="367"/>
      <c r="AH557" s="367"/>
      <c r="AI557" s="367"/>
      <c r="AJ557" s="367"/>
      <c r="AK557" s="367"/>
      <c r="AL557" s="367"/>
      <c r="AM557" s="367"/>
      <c r="AN557" s="367"/>
      <c r="AO557" s="367"/>
      <c r="AP557" s="367"/>
      <c r="AQ557" s="367"/>
      <c r="AR557" s="367"/>
      <c r="AS557" s="367"/>
      <c r="AT557" s="367"/>
    </row>
    <row r="558" spans="2:46" ht="15" customHeight="1">
      <c r="B558" s="26">
        <v>92.166666666667098</v>
      </c>
      <c r="C558" s="367">
        <v>80.884976673607781</v>
      </c>
      <c r="D558" s="363">
        <v>553.00000000000261</v>
      </c>
      <c r="E558" s="365">
        <v>25720.930232558287</v>
      </c>
      <c r="F558" s="367">
        <v>-43416.030083022764</v>
      </c>
      <c r="G558" s="367">
        <v>553.00000000000318</v>
      </c>
      <c r="H558" s="368">
        <v>138250</v>
      </c>
      <c r="I558" s="367">
        <v>-525092.37369381986</v>
      </c>
      <c r="J558" s="384">
        <v>552.99999999999989</v>
      </c>
      <c r="K558" s="363">
        <v>33515.151515151352</v>
      </c>
      <c r="L558" s="367">
        <v>-9663.1476428468941</v>
      </c>
      <c r="M558" s="369">
        <v>552.99999999999739</v>
      </c>
      <c r="N558" s="363">
        <v>38137.931034482768</v>
      </c>
      <c r="O558" s="367">
        <v>-2839444.4381464217</v>
      </c>
      <c r="P558" s="384">
        <v>553.00000000000011</v>
      </c>
      <c r="Q558" s="363">
        <v>39500.000000000255</v>
      </c>
      <c r="R558" s="367">
        <v>-1417562.6719586891</v>
      </c>
      <c r="S558" s="384">
        <v>553.00000000000364</v>
      </c>
      <c r="T558" s="363">
        <v>19068.965517241384</v>
      </c>
      <c r="U558" s="363">
        <v>-14479.001456108374</v>
      </c>
      <c r="V558" s="369">
        <v>553.00000000000011</v>
      </c>
      <c r="W558" s="363">
        <v>921666.66666665988</v>
      </c>
      <c r="X558" s="363">
        <v>26851.198287466752</v>
      </c>
      <c r="Y558" s="369">
        <v>552.99999999999591</v>
      </c>
      <c r="Z558" s="367"/>
      <c r="AA558" s="367"/>
      <c r="AB558" s="367"/>
      <c r="AC558" s="367"/>
      <c r="AD558" s="367"/>
      <c r="AE558" s="367"/>
      <c r="AF558" s="367"/>
      <c r="AG558" s="367"/>
      <c r="AH558" s="367"/>
      <c r="AI558" s="367"/>
      <c r="AJ558" s="367"/>
      <c r="AK558" s="367"/>
      <c r="AL558" s="367"/>
      <c r="AM558" s="367"/>
      <c r="AN558" s="367"/>
      <c r="AO558" s="367"/>
      <c r="AP558" s="367"/>
      <c r="AQ558" s="367"/>
      <c r="AR558" s="367"/>
      <c r="AS558" s="367"/>
      <c r="AT558" s="367"/>
    </row>
    <row r="559" spans="2:46" ht="15" customHeight="1">
      <c r="B559" s="26">
        <v>92.333333333333769</v>
      </c>
      <c r="C559" s="367">
        <v>81.030822081932101</v>
      </c>
      <c r="D559" s="363">
        <v>554.00000000000261</v>
      </c>
      <c r="E559" s="365">
        <v>25767.441860465264</v>
      </c>
      <c r="F559" s="367">
        <v>-43582.14382081716</v>
      </c>
      <c r="G559" s="367">
        <v>554.00000000000318</v>
      </c>
      <c r="H559" s="368">
        <v>138500</v>
      </c>
      <c r="I559" s="367">
        <v>-527073.25376526045</v>
      </c>
      <c r="J559" s="384">
        <v>553.99999999999989</v>
      </c>
      <c r="K559" s="363">
        <v>33575.757575757416</v>
      </c>
      <c r="L559" s="367">
        <v>-9747.678308752731</v>
      </c>
      <c r="M559" s="369">
        <v>553.99999999999739</v>
      </c>
      <c r="N559" s="363">
        <v>38206.896551724145</v>
      </c>
      <c r="O559" s="367">
        <v>-2849741.8074705321</v>
      </c>
      <c r="P559" s="384">
        <v>554.00000000000011</v>
      </c>
      <c r="Q559" s="363">
        <v>39571.428571428827</v>
      </c>
      <c r="R559" s="367">
        <v>-1422739.8174733242</v>
      </c>
      <c r="S559" s="384">
        <v>554.00000000000364</v>
      </c>
      <c r="T559" s="363">
        <v>19103.448275862072</v>
      </c>
      <c r="U559" s="363">
        <v>-14573.157563548672</v>
      </c>
      <c r="V559" s="369">
        <v>554.00000000000011</v>
      </c>
      <c r="W559" s="363">
        <v>923333.3333333265</v>
      </c>
      <c r="X559" s="363">
        <v>26897.226120370247</v>
      </c>
      <c r="Y559" s="369">
        <v>553.99999999999579</v>
      </c>
      <c r="Z559" s="367"/>
      <c r="AA559" s="367"/>
      <c r="AB559" s="367"/>
      <c r="AC559" s="367"/>
      <c r="AD559" s="367"/>
      <c r="AE559" s="367"/>
      <c r="AF559" s="367"/>
      <c r="AG559" s="367"/>
      <c r="AH559" s="367"/>
      <c r="AI559" s="367"/>
      <c r="AJ559" s="367"/>
      <c r="AK559" s="367"/>
      <c r="AL559" s="367"/>
      <c r="AM559" s="367"/>
      <c r="AN559" s="367"/>
      <c r="AO559" s="367"/>
      <c r="AP559" s="367"/>
      <c r="AQ559" s="367"/>
      <c r="AR559" s="367"/>
      <c r="AS559" s="367"/>
      <c r="AT559" s="367"/>
    </row>
    <row r="560" spans="2:46" ht="15" customHeight="1">
      <c r="B560" s="26">
        <v>92.500000000000441</v>
      </c>
      <c r="C560" s="367">
        <v>81.176665972666939</v>
      </c>
      <c r="D560" s="363">
        <v>555.00000000000261</v>
      </c>
      <c r="E560" s="365">
        <v>25813.953488372241</v>
      </c>
      <c r="F560" s="367">
        <v>-43748.573817592231</v>
      </c>
      <c r="G560" s="367">
        <v>555.00000000000318</v>
      </c>
      <c r="H560" s="368">
        <v>138750</v>
      </c>
      <c r="I560" s="367">
        <v>-529057.85710724909</v>
      </c>
      <c r="J560" s="384">
        <v>554.99999999999989</v>
      </c>
      <c r="K560" s="363">
        <v>33636.36363636348</v>
      </c>
      <c r="L560" s="367">
        <v>-9832.4510563175481</v>
      </c>
      <c r="M560" s="369">
        <v>554.9999999999975</v>
      </c>
      <c r="N560" s="363">
        <v>38275.862068965522</v>
      </c>
      <c r="O560" s="367">
        <v>-2860057.8148815986</v>
      </c>
      <c r="P560" s="384">
        <v>555</v>
      </c>
      <c r="Q560" s="363">
        <v>39642.8571428574</v>
      </c>
      <c r="R560" s="367">
        <v>-1427926.3988762067</v>
      </c>
      <c r="S560" s="384">
        <v>555.00000000000364</v>
      </c>
      <c r="T560" s="363">
        <v>19137.931034482761</v>
      </c>
      <c r="U560" s="363">
        <v>-14667.559062558135</v>
      </c>
      <c r="V560" s="369">
        <v>555</v>
      </c>
      <c r="W560" s="363">
        <v>924999.99999999313</v>
      </c>
      <c r="X560" s="363">
        <v>26943.244828077455</v>
      </c>
      <c r="Y560" s="369">
        <v>554.99999999999579</v>
      </c>
      <c r="Z560" s="367"/>
      <c r="AA560" s="367"/>
      <c r="AB560" s="367"/>
      <c r="AC560" s="367"/>
      <c r="AD560" s="367"/>
      <c r="AE560" s="367"/>
      <c r="AF560" s="367"/>
      <c r="AG560" s="367"/>
      <c r="AH560" s="367"/>
      <c r="AI560" s="367"/>
      <c r="AJ560" s="367"/>
      <c r="AK560" s="367"/>
      <c r="AL560" s="367"/>
      <c r="AM560" s="367"/>
      <c r="AN560" s="367"/>
      <c r="AO560" s="367"/>
      <c r="AP560" s="367"/>
      <c r="AQ560" s="367"/>
      <c r="AR560" s="367"/>
      <c r="AS560" s="367"/>
      <c r="AT560" s="367"/>
    </row>
    <row r="561" spans="2:46" ht="15" customHeight="1">
      <c r="B561" s="26">
        <v>92.666666666667112</v>
      </c>
      <c r="C561" s="367">
        <v>81.322508345812381</v>
      </c>
      <c r="D561" s="363">
        <v>556.00000000000273</v>
      </c>
      <c r="E561" s="365">
        <v>25860.465116279218</v>
      </c>
      <c r="F561" s="367">
        <v>-43915.320073347953</v>
      </c>
      <c r="G561" s="367">
        <v>556.00000000000318</v>
      </c>
      <c r="H561" s="368">
        <v>139000</v>
      </c>
      <c r="I561" s="367">
        <v>-531046.18371978565</v>
      </c>
      <c r="J561" s="384">
        <v>555.99999999999989</v>
      </c>
      <c r="K561" s="363">
        <v>33696.969696969543</v>
      </c>
      <c r="L561" s="367">
        <v>-9917.4658855413254</v>
      </c>
      <c r="M561" s="369">
        <v>555.9999999999975</v>
      </c>
      <c r="N561" s="363">
        <v>38344.827586206899</v>
      </c>
      <c r="O561" s="367">
        <v>-2870392.4603796224</v>
      </c>
      <c r="P561" s="384">
        <v>556</v>
      </c>
      <c r="Q561" s="363">
        <v>39714.285714285972</v>
      </c>
      <c r="R561" s="367">
        <v>-1433122.4161673365</v>
      </c>
      <c r="S561" s="384">
        <v>556.00000000000364</v>
      </c>
      <c r="T561" s="363">
        <v>19172.413793103449</v>
      </c>
      <c r="U561" s="363">
        <v>-14762.20595313679</v>
      </c>
      <c r="V561" s="369">
        <v>556</v>
      </c>
      <c r="W561" s="363">
        <v>926666.66666665976</v>
      </c>
      <c r="X561" s="363">
        <v>26989.254410588386</v>
      </c>
      <c r="Y561" s="369">
        <v>555.99999999999579</v>
      </c>
      <c r="Z561" s="367"/>
      <c r="AA561" s="367"/>
      <c r="AB561" s="367"/>
      <c r="AC561" s="367"/>
      <c r="AD561" s="367"/>
      <c r="AE561" s="367"/>
      <c r="AF561" s="367"/>
      <c r="AG561" s="367"/>
      <c r="AH561" s="367"/>
      <c r="AI561" s="367"/>
      <c r="AJ561" s="367"/>
      <c r="AK561" s="367"/>
      <c r="AL561" s="367"/>
      <c r="AM561" s="367"/>
      <c r="AN561" s="367"/>
      <c r="AO561" s="367"/>
      <c r="AP561" s="367"/>
      <c r="AQ561" s="367"/>
      <c r="AR561" s="367"/>
      <c r="AS561" s="367"/>
      <c r="AT561" s="367"/>
    </row>
    <row r="562" spans="2:46" ht="15" customHeight="1">
      <c r="B562" s="26">
        <v>92.833333333333783</v>
      </c>
      <c r="C562" s="367">
        <v>81.468349201368312</v>
      </c>
      <c r="D562" s="363">
        <v>557.00000000000273</v>
      </c>
      <c r="E562" s="365">
        <v>25906.976744186195</v>
      </c>
      <c r="F562" s="367">
        <v>-44082.382588084343</v>
      </c>
      <c r="G562" s="367">
        <v>557.00000000000318</v>
      </c>
      <c r="H562" s="368">
        <v>139250</v>
      </c>
      <c r="I562" s="367">
        <v>-533038.23360287026</v>
      </c>
      <c r="J562" s="384">
        <v>556.99999999999989</v>
      </c>
      <c r="K562" s="363">
        <v>33757.575757575607</v>
      </c>
      <c r="L562" s="367">
        <v>-10002.722796424088</v>
      </c>
      <c r="M562" s="369">
        <v>556.99999999999761</v>
      </c>
      <c r="N562" s="363">
        <v>38413.793103448275</v>
      </c>
      <c r="O562" s="367">
        <v>-2880745.7439646032</v>
      </c>
      <c r="P562" s="384">
        <v>557</v>
      </c>
      <c r="Q562" s="363">
        <v>39785.714285714545</v>
      </c>
      <c r="R562" s="367">
        <v>-1438327.8693467139</v>
      </c>
      <c r="S562" s="384">
        <v>557.00000000000364</v>
      </c>
      <c r="T562" s="363">
        <v>19206.896551724138</v>
      </c>
      <c r="U562" s="363">
        <v>-14857.098235284626</v>
      </c>
      <c r="V562" s="369">
        <v>557</v>
      </c>
      <c r="W562" s="363">
        <v>928333.33333332639</v>
      </c>
      <c r="X562" s="363">
        <v>27035.254867903037</v>
      </c>
      <c r="Y562" s="369">
        <v>556.99999999999579</v>
      </c>
      <c r="Z562" s="367"/>
      <c r="AA562" s="367"/>
      <c r="AB562" s="367"/>
      <c r="AC562" s="367"/>
      <c r="AD562" s="367"/>
      <c r="AE562" s="367"/>
      <c r="AF562" s="367"/>
      <c r="AG562" s="367"/>
      <c r="AH562" s="367"/>
      <c r="AI562" s="367"/>
      <c r="AJ562" s="367"/>
      <c r="AK562" s="367"/>
      <c r="AL562" s="367"/>
      <c r="AM562" s="367"/>
      <c r="AN562" s="367"/>
      <c r="AO562" s="367"/>
      <c r="AP562" s="367"/>
      <c r="AQ562" s="367"/>
      <c r="AR562" s="367"/>
      <c r="AS562" s="367"/>
      <c r="AT562" s="367"/>
    </row>
    <row r="563" spans="2:46" ht="15" customHeight="1">
      <c r="B563" s="26">
        <v>93.000000000000455</v>
      </c>
      <c r="C563" s="367">
        <v>81.614188539334819</v>
      </c>
      <c r="D563" s="363">
        <v>558.00000000000273</v>
      </c>
      <c r="E563" s="365">
        <v>25953.488372093172</v>
      </c>
      <c r="F563" s="367">
        <v>-44249.761361801422</v>
      </c>
      <c r="G563" s="367">
        <v>558.0000000000033</v>
      </c>
      <c r="H563" s="368">
        <v>139500</v>
      </c>
      <c r="I563" s="367">
        <v>-535034.0067565029</v>
      </c>
      <c r="J563" s="384">
        <v>557.99999999999989</v>
      </c>
      <c r="K563" s="363">
        <v>33818.181818181671</v>
      </c>
      <c r="L563" s="367">
        <v>-10088.221788965811</v>
      </c>
      <c r="M563" s="369">
        <v>557.99999999999761</v>
      </c>
      <c r="N563" s="363">
        <v>38482.758620689652</v>
      </c>
      <c r="O563" s="367">
        <v>-2891117.6656365395</v>
      </c>
      <c r="P563" s="384">
        <v>557.99999999999989</v>
      </c>
      <c r="Q563" s="363">
        <v>39857.142857143117</v>
      </c>
      <c r="R563" s="367">
        <v>-1443542.7584143388</v>
      </c>
      <c r="S563" s="384">
        <v>558.00000000000364</v>
      </c>
      <c r="T563" s="363">
        <v>19241.379310344826</v>
      </c>
      <c r="U563" s="363">
        <v>-14952.235909001629</v>
      </c>
      <c r="V563" s="369">
        <v>557.99999999999989</v>
      </c>
      <c r="W563" s="363">
        <v>929999.99999999302</v>
      </c>
      <c r="X563" s="363">
        <v>27081.2462000214</v>
      </c>
      <c r="Y563" s="369">
        <v>557.99999999999579</v>
      </c>
      <c r="Z563" s="367"/>
      <c r="AA563" s="367"/>
      <c r="AB563" s="367"/>
      <c r="AC563" s="367"/>
      <c r="AD563" s="367"/>
      <c r="AE563" s="367"/>
      <c r="AF563" s="367"/>
      <c r="AG563" s="367"/>
      <c r="AH563" s="367"/>
      <c r="AI563" s="367"/>
      <c r="AJ563" s="367"/>
      <c r="AK563" s="367"/>
      <c r="AL563" s="367"/>
      <c r="AM563" s="367"/>
      <c r="AN563" s="367"/>
      <c r="AO563" s="367"/>
      <c r="AP563" s="367"/>
      <c r="AQ563" s="367"/>
      <c r="AR563" s="367"/>
      <c r="AS563" s="367"/>
      <c r="AT563" s="367"/>
    </row>
    <row r="564" spans="2:46" ht="15" customHeight="1">
      <c r="B564" s="26">
        <v>93.166666666667126</v>
      </c>
      <c r="C564" s="367">
        <v>81.760026359711858</v>
      </c>
      <c r="D564" s="363">
        <v>559.00000000000273</v>
      </c>
      <c r="E564" s="365">
        <v>26000.000000000149</v>
      </c>
      <c r="F564" s="367">
        <v>-44417.456394499146</v>
      </c>
      <c r="G564" s="367">
        <v>559.0000000000033</v>
      </c>
      <c r="H564" s="368">
        <v>139750</v>
      </c>
      <c r="I564" s="367">
        <v>-537033.50318068347</v>
      </c>
      <c r="J564" s="384">
        <v>558.99999999999989</v>
      </c>
      <c r="K564" s="363">
        <v>33878.787878787734</v>
      </c>
      <c r="L564" s="367">
        <v>-10173.962863166511</v>
      </c>
      <c r="M564" s="369">
        <v>558.99999999999761</v>
      </c>
      <c r="N564" s="363">
        <v>38551.724137931029</v>
      </c>
      <c r="O564" s="367">
        <v>-2901508.2253954331</v>
      </c>
      <c r="P564" s="384">
        <v>558.99999999999989</v>
      </c>
      <c r="Q564" s="363">
        <v>39928.571428571689</v>
      </c>
      <c r="R564" s="367">
        <v>-1448767.0833702108</v>
      </c>
      <c r="S564" s="384">
        <v>559.00000000000364</v>
      </c>
      <c r="T564" s="363">
        <v>19275.862068965514</v>
      </c>
      <c r="U564" s="363">
        <v>-15047.61897428782</v>
      </c>
      <c r="V564" s="369">
        <v>558.99999999999989</v>
      </c>
      <c r="W564" s="363">
        <v>931666.66666665964</v>
      </c>
      <c r="X564" s="363">
        <v>27127.228406943475</v>
      </c>
      <c r="Y564" s="369">
        <v>558.99999999999568</v>
      </c>
      <c r="Z564" s="367"/>
      <c r="AA564" s="367"/>
      <c r="AB564" s="367"/>
      <c r="AC564" s="367"/>
      <c r="AD564" s="367"/>
      <c r="AE564" s="367"/>
      <c r="AF564" s="367"/>
      <c r="AG564" s="367"/>
      <c r="AH564" s="367"/>
      <c r="AI564" s="367"/>
      <c r="AJ564" s="367"/>
      <c r="AK564" s="367"/>
      <c r="AL564" s="367"/>
      <c r="AM564" s="367"/>
      <c r="AN564" s="367"/>
      <c r="AO564" s="367"/>
      <c r="AP564" s="367"/>
      <c r="AQ564" s="367"/>
      <c r="AR564" s="367"/>
      <c r="AS564" s="367"/>
      <c r="AT564" s="367"/>
    </row>
    <row r="565" spans="2:46" ht="15" customHeight="1">
      <c r="B565" s="26">
        <v>93.333333333333798</v>
      </c>
      <c r="C565" s="367">
        <v>81.905862662499459</v>
      </c>
      <c r="D565" s="363">
        <v>560.00000000000284</v>
      </c>
      <c r="E565" s="365">
        <v>26046.511627907126</v>
      </c>
      <c r="F565" s="367">
        <v>-44585.467686177537</v>
      </c>
      <c r="G565" s="367">
        <v>560.0000000000033</v>
      </c>
      <c r="H565" s="368">
        <v>140000</v>
      </c>
      <c r="I565" s="367">
        <v>-539036.72287541209</v>
      </c>
      <c r="J565" s="384">
        <v>559.99999999999989</v>
      </c>
      <c r="K565" s="363">
        <v>33939.393939393798</v>
      </c>
      <c r="L565" s="367">
        <v>-10259.946019026191</v>
      </c>
      <c r="M565" s="369">
        <v>559.99999999999773</v>
      </c>
      <c r="N565" s="363">
        <v>38620.689655172406</v>
      </c>
      <c r="O565" s="367">
        <v>-2911917.4232412828</v>
      </c>
      <c r="P565" s="384">
        <v>559.99999999999989</v>
      </c>
      <c r="Q565" s="363">
        <v>40000.000000000262</v>
      </c>
      <c r="R565" s="367">
        <v>-1454000.8442143307</v>
      </c>
      <c r="S565" s="384">
        <v>560.00000000000364</v>
      </c>
      <c r="T565" s="363">
        <v>19310.344827586203</v>
      </c>
      <c r="U565" s="363">
        <v>-15143.247431143189</v>
      </c>
      <c r="V565" s="369">
        <v>559.99999999999989</v>
      </c>
      <c r="W565" s="363">
        <v>933333.33333332627</v>
      </c>
      <c r="X565" s="363">
        <v>27173.201488669278</v>
      </c>
      <c r="Y565" s="369">
        <v>559.99999999999568</v>
      </c>
      <c r="Z565" s="367"/>
      <c r="AA565" s="367"/>
      <c r="AB565" s="367"/>
      <c r="AC565" s="367"/>
      <c r="AD565" s="367"/>
      <c r="AE565" s="367"/>
      <c r="AF565" s="367"/>
      <c r="AG565" s="367"/>
      <c r="AH565" s="367"/>
      <c r="AI565" s="367"/>
      <c r="AJ565" s="367"/>
      <c r="AK565" s="367"/>
      <c r="AL565" s="367"/>
      <c r="AM565" s="367"/>
      <c r="AN565" s="367"/>
      <c r="AO565" s="367"/>
      <c r="AP565" s="367"/>
      <c r="AQ565" s="367"/>
      <c r="AR565" s="367"/>
      <c r="AS565" s="367"/>
      <c r="AT565" s="367"/>
    </row>
    <row r="566" spans="2:46" ht="15" customHeight="1">
      <c r="B566" s="26">
        <v>93.500000000000469</v>
      </c>
      <c r="C566" s="367">
        <v>82.051697447697578</v>
      </c>
      <c r="D566" s="363">
        <v>561.00000000000284</v>
      </c>
      <c r="E566" s="365">
        <v>26093.023255814103</v>
      </c>
      <c r="F566" s="367">
        <v>-44753.79523683658</v>
      </c>
      <c r="G566" s="367">
        <v>561.0000000000033</v>
      </c>
      <c r="H566" s="368">
        <v>140250</v>
      </c>
      <c r="I566" s="367">
        <v>-541043.66584068898</v>
      </c>
      <c r="J566" s="384">
        <v>561</v>
      </c>
      <c r="K566" s="363">
        <v>33999.999999999862</v>
      </c>
      <c r="L566" s="367">
        <v>-10346.171256544834</v>
      </c>
      <c r="M566" s="369">
        <v>560.99999999999773</v>
      </c>
      <c r="N566" s="363">
        <v>38689.655172413783</v>
      </c>
      <c r="O566" s="367">
        <v>-2922345.2591740894</v>
      </c>
      <c r="P566" s="384">
        <v>560.99999999999989</v>
      </c>
      <c r="Q566" s="363">
        <v>40071.428571428834</v>
      </c>
      <c r="R566" s="367">
        <v>-1459244.0409466987</v>
      </c>
      <c r="S566" s="384">
        <v>561.00000000000375</v>
      </c>
      <c r="T566" s="363">
        <v>19344.827586206891</v>
      </c>
      <c r="U566" s="363">
        <v>-15239.121279567738</v>
      </c>
      <c r="V566" s="369">
        <v>560.99999999999989</v>
      </c>
      <c r="W566" s="363">
        <v>934999.9999999929</v>
      </c>
      <c r="X566" s="363">
        <v>27219.165445198792</v>
      </c>
      <c r="Y566" s="369">
        <v>560.99999999999568</v>
      </c>
      <c r="Z566" s="367"/>
      <c r="AA566" s="367"/>
      <c r="AB566" s="367"/>
      <c r="AC566" s="367"/>
      <c r="AD566" s="367"/>
      <c r="AE566" s="367"/>
      <c r="AF566" s="367"/>
      <c r="AG566" s="367"/>
      <c r="AH566" s="367"/>
      <c r="AI566" s="367"/>
      <c r="AJ566" s="367"/>
      <c r="AK566" s="367"/>
      <c r="AL566" s="367"/>
      <c r="AM566" s="367"/>
      <c r="AN566" s="367"/>
      <c r="AO566" s="367"/>
      <c r="AP566" s="367"/>
      <c r="AQ566" s="367"/>
      <c r="AR566" s="367"/>
      <c r="AS566" s="367"/>
      <c r="AT566" s="367"/>
    </row>
    <row r="567" spans="2:46" ht="15" customHeight="1">
      <c r="B567" s="26">
        <v>93.66666666666714</v>
      </c>
      <c r="C567" s="367">
        <v>82.197530715306257</v>
      </c>
      <c r="D567" s="363">
        <v>562.00000000000284</v>
      </c>
      <c r="E567" s="365">
        <v>26139.53488372108</v>
      </c>
      <c r="F567" s="367">
        <v>-44922.439046476298</v>
      </c>
      <c r="G567" s="367">
        <v>562.0000000000033</v>
      </c>
      <c r="H567" s="368">
        <v>140500</v>
      </c>
      <c r="I567" s="367">
        <v>-543054.33207651356</v>
      </c>
      <c r="J567" s="384">
        <v>562</v>
      </c>
      <c r="K567" s="363">
        <v>34060.606060605925</v>
      </c>
      <c r="L567" s="367">
        <v>-10432.63857572246</v>
      </c>
      <c r="M567" s="369">
        <v>561.99999999999784</v>
      </c>
      <c r="N567" s="363">
        <v>38758.620689655159</v>
      </c>
      <c r="O567" s="367">
        <v>-2932791.7331938525</v>
      </c>
      <c r="P567" s="384">
        <v>561.99999999999989</v>
      </c>
      <c r="Q567" s="363">
        <v>40142.857142857407</v>
      </c>
      <c r="R567" s="367">
        <v>-1464496.6735673132</v>
      </c>
      <c r="S567" s="384">
        <v>562.00000000000375</v>
      </c>
      <c r="T567" s="363">
        <v>19379.31034482758</v>
      </c>
      <c r="U567" s="363">
        <v>-15335.240519561468</v>
      </c>
      <c r="V567" s="369">
        <v>561.99999999999989</v>
      </c>
      <c r="W567" s="363">
        <v>936666.66666665953</v>
      </c>
      <c r="X567" s="363">
        <v>27265.120276532023</v>
      </c>
      <c r="Y567" s="369">
        <v>561.99999999999568</v>
      </c>
      <c r="Z567" s="367"/>
      <c r="AA567" s="367"/>
      <c r="AB567" s="367"/>
      <c r="AC567" s="367"/>
      <c r="AD567" s="367"/>
      <c r="AE567" s="367"/>
      <c r="AF567" s="367"/>
      <c r="AG567" s="367"/>
      <c r="AH567" s="367"/>
      <c r="AI567" s="367"/>
      <c r="AJ567" s="367"/>
      <c r="AK567" s="367"/>
      <c r="AL567" s="367"/>
      <c r="AM567" s="367"/>
      <c r="AN567" s="367"/>
      <c r="AO567" s="367"/>
      <c r="AP567" s="367"/>
      <c r="AQ567" s="367"/>
      <c r="AR567" s="367"/>
      <c r="AS567" s="367"/>
      <c r="AT567" s="367"/>
    </row>
    <row r="568" spans="2:46" ht="15" customHeight="1">
      <c r="B568" s="26">
        <v>93.833333333333812</v>
      </c>
      <c r="C568" s="367">
        <v>82.343362465325484</v>
      </c>
      <c r="D568" s="363">
        <v>563.00000000000284</v>
      </c>
      <c r="E568" s="365">
        <v>26186.046511628057</v>
      </c>
      <c r="F568" s="367">
        <v>-45091.39911509669</v>
      </c>
      <c r="G568" s="367">
        <v>563.0000000000033</v>
      </c>
      <c r="H568" s="368">
        <v>140750</v>
      </c>
      <c r="I568" s="367">
        <v>-545068.72158288606</v>
      </c>
      <c r="J568" s="384">
        <v>563</v>
      </c>
      <c r="K568" s="363">
        <v>34121.212121211989</v>
      </c>
      <c r="L568" s="367">
        <v>-10519.347976559045</v>
      </c>
      <c r="M568" s="369">
        <v>562.99999999999784</v>
      </c>
      <c r="N568" s="363">
        <v>38827.586206896536</v>
      </c>
      <c r="O568" s="367">
        <v>-2943256.8453005711</v>
      </c>
      <c r="P568" s="384">
        <v>562.99999999999977</v>
      </c>
      <c r="Q568" s="363">
        <v>40214.285714285979</v>
      </c>
      <c r="R568" s="367">
        <v>-1469758.7420761755</v>
      </c>
      <c r="S568" s="384">
        <v>563.00000000000375</v>
      </c>
      <c r="T568" s="363">
        <v>19413.793103448268</v>
      </c>
      <c r="U568" s="363">
        <v>-15431.605151124362</v>
      </c>
      <c r="V568" s="369">
        <v>562.99999999999977</v>
      </c>
      <c r="W568" s="363">
        <v>938333.33333332615</v>
      </c>
      <c r="X568" s="363">
        <v>27311.065982668966</v>
      </c>
      <c r="Y568" s="369">
        <v>562.99999999999557</v>
      </c>
      <c r="Z568" s="367"/>
      <c r="AA568" s="367"/>
      <c r="AB568" s="367"/>
      <c r="AC568" s="367"/>
      <c r="AD568" s="367"/>
      <c r="AE568" s="367"/>
      <c r="AF568" s="367"/>
      <c r="AG568" s="367"/>
      <c r="AH568" s="367"/>
      <c r="AI568" s="367"/>
      <c r="AJ568" s="367"/>
      <c r="AK568" s="367"/>
      <c r="AL568" s="367"/>
      <c r="AM568" s="367"/>
      <c r="AN568" s="367"/>
      <c r="AO568" s="367"/>
      <c r="AP568" s="367"/>
      <c r="AQ568" s="367"/>
      <c r="AR568" s="367"/>
      <c r="AS568" s="367"/>
      <c r="AT568" s="367"/>
    </row>
    <row r="569" spans="2:46" ht="15" customHeight="1">
      <c r="B569" s="26">
        <v>94.000000000000483</v>
      </c>
      <c r="C569" s="367">
        <v>82.489192697755257</v>
      </c>
      <c r="D569" s="363">
        <v>564.00000000000296</v>
      </c>
      <c r="E569" s="365">
        <v>26232.558139535035</v>
      </c>
      <c r="F569" s="367">
        <v>-45260.675442697735</v>
      </c>
      <c r="G569" s="367">
        <v>564.0000000000033</v>
      </c>
      <c r="H569" s="368">
        <v>141000</v>
      </c>
      <c r="I569" s="367">
        <v>-547086.83435980673</v>
      </c>
      <c r="J569" s="384">
        <v>564</v>
      </c>
      <c r="K569" s="363">
        <v>34181.818181818053</v>
      </c>
      <c r="L569" s="367">
        <v>-10606.299459054617</v>
      </c>
      <c r="M569" s="369">
        <v>563.99999999999795</v>
      </c>
      <c r="N569" s="363">
        <v>38896.551724137913</v>
      </c>
      <c r="O569" s="367">
        <v>-2953740.5954942475</v>
      </c>
      <c r="P569" s="384">
        <v>563.99999999999977</v>
      </c>
      <c r="Q569" s="363">
        <v>40285.714285714552</v>
      </c>
      <c r="R569" s="367">
        <v>-1475030.2464732854</v>
      </c>
      <c r="S569" s="384">
        <v>564.00000000000375</v>
      </c>
      <c r="T569" s="363">
        <v>19448.275862068956</v>
      </c>
      <c r="U569" s="363">
        <v>-15528.215174256447</v>
      </c>
      <c r="V569" s="369">
        <v>563.99999999999977</v>
      </c>
      <c r="W569" s="363">
        <v>939999.99999999278</v>
      </c>
      <c r="X569" s="363">
        <v>27357.002563609636</v>
      </c>
      <c r="Y569" s="369">
        <v>563.99999999999557</v>
      </c>
      <c r="Z569" s="367"/>
      <c r="AA569" s="367"/>
      <c r="AB569" s="367"/>
      <c r="AC569" s="367"/>
      <c r="AD569" s="367"/>
      <c r="AE569" s="367"/>
      <c r="AF569" s="367"/>
      <c r="AG569" s="367"/>
      <c r="AH569" s="367"/>
      <c r="AI569" s="367"/>
      <c r="AJ569" s="367"/>
      <c r="AK569" s="367"/>
      <c r="AL569" s="367"/>
      <c r="AM569" s="367"/>
      <c r="AN569" s="367"/>
      <c r="AO569" s="367"/>
      <c r="AP569" s="367"/>
      <c r="AQ569" s="367"/>
      <c r="AR569" s="367"/>
      <c r="AS569" s="367"/>
      <c r="AT569" s="367"/>
    </row>
    <row r="570" spans="2:46" ht="15" customHeight="1">
      <c r="B570" s="26">
        <v>94.166666666667155</v>
      </c>
      <c r="C570" s="367">
        <v>82.635021412595563</v>
      </c>
      <c r="D570" s="363">
        <v>565.00000000000296</v>
      </c>
      <c r="E570" s="365">
        <v>26279.069767442012</v>
      </c>
      <c r="F570" s="367">
        <v>-45430.268029279447</v>
      </c>
      <c r="G570" s="367">
        <v>565.0000000000033</v>
      </c>
      <c r="H570" s="368">
        <v>141250</v>
      </c>
      <c r="I570" s="367">
        <v>-549108.67040727532</v>
      </c>
      <c r="J570" s="384">
        <v>565</v>
      </c>
      <c r="K570" s="363">
        <v>34242.424242424117</v>
      </c>
      <c r="L570" s="367">
        <v>-10693.493023209152</v>
      </c>
      <c r="M570" s="369">
        <v>564.99999999999795</v>
      </c>
      <c r="N570" s="363">
        <v>38965.51724137929</v>
      </c>
      <c r="O570" s="367">
        <v>-2964242.9837748804</v>
      </c>
      <c r="P570" s="384">
        <v>564.99999999999977</v>
      </c>
      <c r="Q570" s="363">
        <v>40357.142857143124</v>
      </c>
      <c r="R570" s="367">
        <v>-1480311.1867586421</v>
      </c>
      <c r="S570" s="384">
        <v>565.00000000000375</v>
      </c>
      <c r="T570" s="363">
        <v>19482.758620689645</v>
      </c>
      <c r="U570" s="363">
        <v>-15625.070588957711</v>
      </c>
      <c r="V570" s="369">
        <v>564.99999999999977</v>
      </c>
      <c r="W570" s="363">
        <v>941666.66666665941</v>
      </c>
      <c r="X570" s="363">
        <v>27402.930019354018</v>
      </c>
      <c r="Y570" s="369">
        <v>564.99999999999557</v>
      </c>
      <c r="Z570" s="367"/>
      <c r="AA570" s="367"/>
      <c r="AB570" s="367"/>
      <c r="AC570" s="367"/>
      <c r="AD570" s="367"/>
      <c r="AE570" s="367"/>
      <c r="AF570" s="367"/>
      <c r="AG570" s="367"/>
      <c r="AH570" s="367"/>
      <c r="AI570" s="367"/>
      <c r="AJ570" s="367"/>
      <c r="AK570" s="367"/>
      <c r="AL570" s="367"/>
      <c r="AM570" s="367"/>
      <c r="AN570" s="367"/>
      <c r="AO570" s="367"/>
      <c r="AP570" s="367"/>
      <c r="AQ570" s="367"/>
      <c r="AR570" s="367"/>
      <c r="AS570" s="367"/>
      <c r="AT570" s="367"/>
    </row>
    <row r="571" spans="2:46" ht="15" customHeight="1">
      <c r="B571" s="26">
        <v>94.333333333333826</v>
      </c>
      <c r="C571" s="367">
        <v>82.78084860984643</v>
      </c>
      <c r="D571" s="363">
        <v>566.00000000000296</v>
      </c>
      <c r="E571" s="365">
        <v>26325.581395348989</v>
      </c>
      <c r="F571" s="367">
        <v>-45600.176874841833</v>
      </c>
      <c r="G571" s="367">
        <v>566.0000000000033</v>
      </c>
      <c r="H571" s="368">
        <v>141500</v>
      </c>
      <c r="I571" s="367">
        <v>-551134.22972529184</v>
      </c>
      <c r="J571" s="384">
        <v>566</v>
      </c>
      <c r="K571" s="363">
        <v>34303.03030303018</v>
      </c>
      <c r="L571" s="367">
        <v>-10780.928669022667</v>
      </c>
      <c r="M571" s="369">
        <v>565.99999999999807</v>
      </c>
      <c r="N571" s="363">
        <v>39034.482758620667</v>
      </c>
      <c r="O571" s="367">
        <v>-2974764.0101424675</v>
      </c>
      <c r="P571" s="384">
        <v>565.99999999999966</v>
      </c>
      <c r="Q571" s="363">
        <v>40428.571428571697</v>
      </c>
      <c r="R571" s="367">
        <v>-1485601.5629322468</v>
      </c>
      <c r="S571" s="384">
        <v>566.00000000000375</v>
      </c>
      <c r="T571" s="363">
        <v>19517.241379310333</v>
      </c>
      <c r="U571" s="363">
        <v>-15722.171395228144</v>
      </c>
      <c r="V571" s="369">
        <v>565.99999999999966</v>
      </c>
      <c r="W571" s="363">
        <v>943333.33333332604</v>
      </c>
      <c r="X571" s="363">
        <v>27448.84834990212</v>
      </c>
      <c r="Y571" s="369">
        <v>565.99999999999557</v>
      </c>
      <c r="Z571" s="367"/>
      <c r="AA571" s="367"/>
      <c r="AB571" s="367"/>
      <c r="AC571" s="367"/>
      <c r="AD571" s="367"/>
      <c r="AE571" s="367"/>
      <c r="AF571" s="367"/>
      <c r="AG571" s="367"/>
      <c r="AH571" s="367"/>
      <c r="AI571" s="367"/>
      <c r="AJ571" s="367"/>
      <c r="AK571" s="367"/>
      <c r="AL571" s="367"/>
      <c r="AM571" s="367"/>
      <c r="AN571" s="367"/>
      <c r="AO571" s="367"/>
      <c r="AP571" s="367"/>
      <c r="AQ571" s="367"/>
      <c r="AR571" s="367"/>
      <c r="AS571" s="367"/>
      <c r="AT571" s="367"/>
    </row>
    <row r="572" spans="2:46" ht="15" customHeight="1">
      <c r="B572" s="26">
        <v>94.500000000000497</v>
      </c>
      <c r="C572" s="367">
        <v>82.926674289507829</v>
      </c>
      <c r="D572" s="363">
        <v>567.00000000000296</v>
      </c>
      <c r="E572" s="365">
        <v>26372.093023255966</v>
      </c>
      <c r="F572" s="367">
        <v>-45770.401979384878</v>
      </c>
      <c r="G572" s="367">
        <v>567.0000000000033</v>
      </c>
      <c r="H572" s="368">
        <v>141750</v>
      </c>
      <c r="I572" s="367">
        <v>-553163.51231385639</v>
      </c>
      <c r="J572" s="384">
        <v>567</v>
      </c>
      <c r="K572" s="363">
        <v>34363.636363636244</v>
      </c>
      <c r="L572" s="367">
        <v>-10868.606396495143</v>
      </c>
      <c r="M572" s="369">
        <v>566.99999999999807</v>
      </c>
      <c r="N572" s="363">
        <v>39103.448275862043</v>
      </c>
      <c r="O572" s="367">
        <v>-2985303.6745970137</v>
      </c>
      <c r="P572" s="384">
        <v>566.99999999999966</v>
      </c>
      <c r="Q572" s="363">
        <v>40500.000000000269</v>
      </c>
      <c r="R572" s="367">
        <v>-1490901.3749940987</v>
      </c>
      <c r="S572" s="384">
        <v>567.00000000000375</v>
      </c>
      <c r="T572" s="363">
        <v>19551.724137931022</v>
      </c>
      <c r="U572" s="363">
        <v>-15819.517593067767</v>
      </c>
      <c r="V572" s="369">
        <v>566.99999999999966</v>
      </c>
      <c r="W572" s="363">
        <v>944999.99999999267</v>
      </c>
      <c r="X572" s="363">
        <v>27494.757555253938</v>
      </c>
      <c r="Y572" s="369">
        <v>566.99999999999557</v>
      </c>
      <c r="Z572" s="367"/>
      <c r="AA572" s="367"/>
      <c r="AB572" s="367"/>
      <c r="AC572" s="367"/>
      <c r="AD572" s="367"/>
      <c r="AE572" s="367"/>
      <c r="AF572" s="367"/>
      <c r="AG572" s="367"/>
      <c r="AH572" s="367"/>
      <c r="AI572" s="367"/>
      <c r="AJ572" s="367"/>
      <c r="AK572" s="367"/>
      <c r="AL572" s="367"/>
      <c r="AM572" s="367"/>
      <c r="AN572" s="367"/>
      <c r="AO572" s="367"/>
      <c r="AP572" s="367"/>
      <c r="AQ572" s="367"/>
      <c r="AR572" s="367"/>
      <c r="AS572" s="367"/>
      <c r="AT572" s="367"/>
    </row>
    <row r="573" spans="2:46" ht="15" customHeight="1">
      <c r="B573" s="26">
        <v>94.666666666667169</v>
      </c>
      <c r="C573" s="367">
        <v>83.07249845157979</v>
      </c>
      <c r="D573" s="363">
        <v>568.00000000000307</v>
      </c>
      <c r="E573" s="365">
        <v>26418.604651162943</v>
      </c>
      <c r="F573" s="367">
        <v>-45940.943342908584</v>
      </c>
      <c r="G573" s="367">
        <v>568.0000000000033</v>
      </c>
      <c r="H573" s="368">
        <v>142000</v>
      </c>
      <c r="I573" s="367">
        <v>-555196.51817296899</v>
      </c>
      <c r="J573" s="384">
        <v>568</v>
      </c>
      <c r="K573" s="363">
        <v>34424.242424242308</v>
      </c>
      <c r="L573" s="367">
        <v>-10956.526205626606</v>
      </c>
      <c r="M573" s="369">
        <v>567.99999999999818</v>
      </c>
      <c r="N573" s="363">
        <v>39172.41379310342</v>
      </c>
      <c r="O573" s="367">
        <v>-2995861.977138516</v>
      </c>
      <c r="P573" s="384">
        <v>567.99999999999966</v>
      </c>
      <c r="Q573" s="363">
        <v>40571.428571428842</v>
      </c>
      <c r="R573" s="367">
        <v>-1496210.6229441981</v>
      </c>
      <c r="S573" s="384">
        <v>568.00000000000375</v>
      </c>
      <c r="T573" s="363">
        <v>19586.20689655171</v>
      </c>
      <c r="U573" s="363">
        <v>-15917.109182476568</v>
      </c>
      <c r="V573" s="369">
        <v>567.99999999999966</v>
      </c>
      <c r="W573" s="363">
        <v>946666.66666665929</v>
      </c>
      <c r="X573" s="363">
        <v>27540.657635409472</v>
      </c>
      <c r="Y573" s="369">
        <v>567.99999999999545</v>
      </c>
      <c r="Z573" s="367"/>
      <c r="AA573" s="367"/>
      <c r="AB573" s="367"/>
      <c r="AC573" s="367"/>
      <c r="AD573" s="367"/>
      <c r="AE573" s="367"/>
      <c r="AF573" s="367"/>
      <c r="AG573" s="367"/>
      <c r="AH573" s="367"/>
      <c r="AI573" s="367"/>
      <c r="AJ573" s="367"/>
      <c r="AK573" s="367"/>
      <c r="AL573" s="367"/>
      <c r="AM573" s="367"/>
      <c r="AN573" s="367"/>
      <c r="AO573" s="367"/>
      <c r="AP573" s="367"/>
      <c r="AQ573" s="367"/>
      <c r="AR573" s="367"/>
      <c r="AS573" s="367"/>
      <c r="AT573" s="367"/>
    </row>
    <row r="574" spans="2:46" ht="15" customHeight="1">
      <c r="B574" s="26">
        <v>94.83333333333384</v>
      </c>
      <c r="C574" s="367">
        <v>83.218321096062283</v>
      </c>
      <c r="D574" s="363">
        <v>569.00000000000307</v>
      </c>
      <c r="E574" s="365">
        <v>26465.11627906992</v>
      </c>
      <c r="F574" s="367">
        <v>-46111.800965412964</v>
      </c>
      <c r="G574" s="367">
        <v>569.0000000000033</v>
      </c>
      <c r="H574" s="368">
        <v>142250</v>
      </c>
      <c r="I574" s="367">
        <v>-557233.24730262964</v>
      </c>
      <c r="J574" s="384">
        <v>569</v>
      </c>
      <c r="K574" s="363">
        <v>34484.848484848371</v>
      </c>
      <c r="L574" s="367">
        <v>-11044.688096417029</v>
      </c>
      <c r="M574" s="369">
        <v>568.99999999999818</v>
      </c>
      <c r="N574" s="363">
        <v>39241.379310344797</v>
      </c>
      <c r="O574" s="367">
        <v>-3006438.9177669738</v>
      </c>
      <c r="P574" s="384">
        <v>568.99999999999955</v>
      </c>
      <c r="Q574" s="363">
        <v>40642.857142857414</v>
      </c>
      <c r="R574" s="367">
        <v>-1501529.3067825458</v>
      </c>
      <c r="S574" s="384">
        <v>569.00000000000387</v>
      </c>
      <c r="T574" s="363">
        <v>19620.689655172398</v>
      </c>
      <c r="U574" s="363">
        <v>-16014.946163454535</v>
      </c>
      <c r="V574" s="369">
        <v>568.99999999999955</v>
      </c>
      <c r="W574" s="363">
        <v>948333.33333332592</v>
      </c>
      <c r="X574" s="363">
        <v>27586.548590368719</v>
      </c>
      <c r="Y574" s="369">
        <v>568.99999999999545</v>
      </c>
      <c r="Z574" s="367"/>
      <c r="AA574" s="367"/>
      <c r="AB574" s="367"/>
      <c r="AC574" s="367"/>
      <c r="AD574" s="367"/>
      <c r="AE574" s="367"/>
      <c r="AF574" s="367"/>
      <c r="AG574" s="367"/>
      <c r="AH574" s="367"/>
      <c r="AI574" s="367"/>
      <c r="AJ574" s="367"/>
      <c r="AK574" s="367"/>
      <c r="AL574" s="367"/>
      <c r="AM574" s="367"/>
      <c r="AN574" s="367"/>
      <c r="AO574" s="367"/>
      <c r="AP574" s="367"/>
      <c r="AQ574" s="367"/>
      <c r="AR574" s="367"/>
      <c r="AS574" s="367"/>
      <c r="AT574" s="367"/>
    </row>
    <row r="575" spans="2:46" ht="15" customHeight="1">
      <c r="B575" s="26">
        <v>95.000000000000512</v>
      </c>
      <c r="C575" s="367">
        <v>83.364142222955323</v>
      </c>
      <c r="D575" s="363">
        <v>570.00000000000307</v>
      </c>
      <c r="E575" s="365">
        <v>26511.627906976897</v>
      </c>
      <c r="F575" s="367">
        <v>-46282.974846898003</v>
      </c>
      <c r="G575" s="367">
        <v>570.0000000000033</v>
      </c>
      <c r="H575" s="368">
        <v>142500</v>
      </c>
      <c r="I575" s="367">
        <v>-559273.6997028382</v>
      </c>
      <c r="J575" s="384">
        <v>570</v>
      </c>
      <c r="K575" s="363">
        <v>34545.454545454435</v>
      </c>
      <c r="L575" s="367">
        <v>-11133.092068866426</v>
      </c>
      <c r="M575" s="369">
        <v>569.99999999999818</v>
      </c>
      <c r="N575" s="363">
        <v>39310.344827586174</v>
      </c>
      <c r="O575" s="367">
        <v>-3017034.496482389</v>
      </c>
      <c r="P575" s="384">
        <v>569.99999999999955</v>
      </c>
      <c r="Q575" s="363">
        <v>40714.285714285987</v>
      </c>
      <c r="R575" s="367">
        <v>-1506857.4265091401</v>
      </c>
      <c r="S575" s="384">
        <v>570.00000000000387</v>
      </c>
      <c r="T575" s="363">
        <v>19655.172413793087</v>
      </c>
      <c r="U575" s="363">
        <v>-16113.028536001693</v>
      </c>
      <c r="V575" s="369">
        <v>569.99999999999955</v>
      </c>
      <c r="W575" s="363">
        <v>949999.99999999255</v>
      </c>
      <c r="X575" s="363">
        <v>27632.430420131688</v>
      </c>
      <c r="Y575" s="369">
        <v>569.99999999999557</v>
      </c>
      <c r="Z575" s="367"/>
      <c r="AA575" s="367"/>
      <c r="AB575" s="367"/>
      <c r="AC575" s="367"/>
      <c r="AD575" s="367"/>
      <c r="AE575" s="367"/>
      <c r="AF575" s="367"/>
      <c r="AG575" s="367"/>
      <c r="AH575" s="367"/>
      <c r="AI575" s="367"/>
      <c r="AJ575" s="367"/>
      <c r="AK575" s="367"/>
      <c r="AL575" s="367"/>
      <c r="AM575" s="367"/>
      <c r="AN575" s="367"/>
      <c r="AO575" s="367"/>
      <c r="AP575" s="367"/>
      <c r="AQ575" s="367"/>
      <c r="AR575" s="367"/>
      <c r="AS575" s="367"/>
      <c r="AT575" s="367"/>
    </row>
    <row r="576" spans="2:46" ht="15" customHeight="1">
      <c r="B576" s="26">
        <v>95.166666666667183</v>
      </c>
      <c r="C576" s="367">
        <v>83.509961832258909</v>
      </c>
      <c r="D576" s="363">
        <v>571.00000000000307</v>
      </c>
      <c r="E576" s="365">
        <v>26558.139534883874</v>
      </c>
      <c r="F576" s="367">
        <v>-46454.464987363717</v>
      </c>
      <c r="G576" s="367">
        <v>571.0000000000033</v>
      </c>
      <c r="H576" s="368">
        <v>142750</v>
      </c>
      <c r="I576" s="367">
        <v>-561317.8753735947</v>
      </c>
      <c r="J576" s="384">
        <v>571</v>
      </c>
      <c r="K576" s="363">
        <v>34606.060606060499</v>
      </c>
      <c r="L576" s="367">
        <v>-11221.738122974803</v>
      </c>
      <c r="M576" s="369">
        <v>570.99999999999829</v>
      </c>
      <c r="N576" s="363">
        <v>39379.310344827551</v>
      </c>
      <c r="O576" s="367">
        <v>-3027648.7132847612</v>
      </c>
      <c r="P576" s="384">
        <v>570.99999999999955</v>
      </c>
      <c r="Q576" s="363">
        <v>40785.714285714559</v>
      </c>
      <c r="R576" s="367">
        <v>-1512194.9821239819</v>
      </c>
      <c r="S576" s="384">
        <v>571.00000000000387</v>
      </c>
      <c r="T576" s="363">
        <v>19689.655172413775</v>
      </c>
      <c r="U576" s="363">
        <v>-16211.35630011803</v>
      </c>
      <c r="V576" s="369">
        <v>570.99999999999955</v>
      </c>
      <c r="W576" s="363">
        <v>951666.66666665918</v>
      </c>
      <c r="X576" s="363">
        <v>27678.303124698377</v>
      </c>
      <c r="Y576" s="369">
        <v>570.99999999999557</v>
      </c>
      <c r="Z576" s="367"/>
      <c r="AA576" s="367"/>
      <c r="AB576" s="367"/>
      <c r="AC576" s="367"/>
      <c r="AD576" s="367"/>
      <c r="AE576" s="367"/>
      <c r="AF576" s="367"/>
      <c r="AG576" s="367"/>
      <c r="AH576" s="367"/>
      <c r="AI576" s="367"/>
      <c r="AJ576" s="367"/>
      <c r="AK576" s="367"/>
      <c r="AL576" s="367"/>
      <c r="AM576" s="367"/>
      <c r="AN576" s="367"/>
      <c r="AO576" s="367"/>
      <c r="AP576" s="367"/>
      <c r="AQ576" s="367"/>
      <c r="AR576" s="367"/>
      <c r="AS576" s="367"/>
      <c r="AT576" s="367"/>
    </row>
    <row r="577" spans="2:46" ht="15" customHeight="1">
      <c r="B577" s="26">
        <v>95.333333333333854</v>
      </c>
      <c r="C577" s="367">
        <v>83.655779923973043</v>
      </c>
      <c r="D577" s="363">
        <v>572.00000000000318</v>
      </c>
      <c r="E577" s="365">
        <v>26604.651162790851</v>
      </c>
      <c r="F577" s="367">
        <v>-46626.271386810076</v>
      </c>
      <c r="G577" s="367">
        <v>572.0000000000033</v>
      </c>
      <c r="H577" s="368">
        <v>143000</v>
      </c>
      <c r="I577" s="367">
        <v>-563365.77431489923</v>
      </c>
      <c r="J577" s="384">
        <v>572</v>
      </c>
      <c r="K577" s="363">
        <v>34666.666666666562</v>
      </c>
      <c r="L577" s="367">
        <v>-11310.626258742144</v>
      </c>
      <c r="M577" s="369">
        <v>571.99999999999829</v>
      </c>
      <c r="N577" s="363">
        <v>39448.275862068927</v>
      </c>
      <c r="O577" s="367">
        <v>-3038281.5681740879</v>
      </c>
      <c r="P577" s="384">
        <v>571.99999999999943</v>
      </c>
      <c r="Q577" s="363">
        <v>40857.142857143132</v>
      </c>
      <c r="R577" s="367">
        <v>-1517541.9736270709</v>
      </c>
      <c r="S577" s="384">
        <v>572.00000000000387</v>
      </c>
      <c r="T577" s="363">
        <v>19724.137931034464</v>
      </c>
      <c r="U577" s="363">
        <v>-16309.929455803534</v>
      </c>
      <c r="V577" s="369">
        <v>571.99999999999943</v>
      </c>
      <c r="W577" s="363">
        <v>953333.33333332581</v>
      </c>
      <c r="X577" s="363">
        <v>27724.166704068783</v>
      </c>
      <c r="Y577" s="369">
        <v>571.99999999999557</v>
      </c>
      <c r="Z577" s="367"/>
      <c r="AA577" s="367"/>
      <c r="AB577" s="367"/>
      <c r="AC577" s="367"/>
      <c r="AD577" s="367"/>
      <c r="AE577" s="367"/>
      <c r="AF577" s="367"/>
      <c r="AG577" s="367"/>
      <c r="AH577" s="367"/>
      <c r="AI577" s="367"/>
      <c r="AJ577" s="367"/>
      <c r="AK577" s="367"/>
      <c r="AL577" s="367"/>
      <c r="AM577" s="367"/>
      <c r="AN577" s="367"/>
      <c r="AO577" s="367"/>
      <c r="AP577" s="367"/>
      <c r="AQ577" s="367"/>
      <c r="AR577" s="367"/>
      <c r="AS577" s="367"/>
      <c r="AT577" s="367"/>
    </row>
    <row r="578" spans="2:46" ht="15" customHeight="1">
      <c r="B578" s="26">
        <v>95.500000000000526</v>
      </c>
      <c r="C578" s="367">
        <v>83.801596498097709</v>
      </c>
      <c r="D578" s="363">
        <v>573.00000000000318</v>
      </c>
      <c r="E578" s="365">
        <v>26651.162790697828</v>
      </c>
      <c r="F578" s="367">
        <v>-46798.39404523711</v>
      </c>
      <c r="G578" s="367">
        <v>573.0000000000033</v>
      </c>
      <c r="H578" s="368">
        <v>143250</v>
      </c>
      <c r="I578" s="367">
        <v>-565417.39652675192</v>
      </c>
      <c r="J578" s="384">
        <v>573</v>
      </c>
      <c r="K578" s="363">
        <v>34727.272727272626</v>
      </c>
      <c r="L578" s="367">
        <v>-11399.756476168468</v>
      </c>
      <c r="M578" s="369">
        <v>572.99999999999841</v>
      </c>
      <c r="N578" s="363">
        <v>39517.241379310304</v>
      </c>
      <c r="O578" s="367">
        <v>-3048933.061150373</v>
      </c>
      <c r="P578" s="384">
        <v>572.99999999999943</v>
      </c>
      <c r="Q578" s="363">
        <v>40928.571428571704</v>
      </c>
      <c r="R578" s="367">
        <v>-1522898.4010184079</v>
      </c>
      <c r="S578" s="384">
        <v>573.00000000000387</v>
      </c>
      <c r="T578" s="363">
        <v>19758.620689655152</v>
      </c>
      <c r="U578" s="363">
        <v>-16408.74800305823</v>
      </c>
      <c r="V578" s="369">
        <v>572.99999999999943</v>
      </c>
      <c r="W578" s="363">
        <v>954999.99999999243</v>
      </c>
      <c r="X578" s="363">
        <v>27770.0211582429</v>
      </c>
      <c r="Y578" s="369">
        <v>572.99999999999545</v>
      </c>
      <c r="Z578" s="367"/>
      <c r="AA578" s="367"/>
      <c r="AB578" s="367"/>
      <c r="AC578" s="367"/>
      <c r="AD578" s="367"/>
      <c r="AE578" s="367"/>
      <c r="AF578" s="367"/>
      <c r="AG578" s="367"/>
      <c r="AH578" s="367"/>
      <c r="AI578" s="367"/>
      <c r="AJ578" s="367"/>
      <c r="AK578" s="367"/>
      <c r="AL578" s="367"/>
      <c r="AM578" s="367"/>
      <c r="AN578" s="367"/>
      <c r="AO578" s="367"/>
      <c r="AP578" s="367"/>
      <c r="AQ578" s="367"/>
      <c r="AR578" s="367"/>
      <c r="AS578" s="367"/>
      <c r="AT578" s="367"/>
    </row>
    <row r="579" spans="2:46" ht="15" customHeight="1">
      <c r="B579" s="26">
        <v>95.666666666667197</v>
      </c>
      <c r="C579" s="367">
        <v>83.94741155463295</v>
      </c>
      <c r="D579" s="363">
        <v>574.00000000000318</v>
      </c>
      <c r="E579" s="365">
        <v>26697.674418604805</v>
      </c>
      <c r="F579" s="367">
        <v>-46970.832962644818</v>
      </c>
      <c r="G579" s="367">
        <v>574.0000000000033</v>
      </c>
      <c r="H579" s="368">
        <v>143500</v>
      </c>
      <c r="I579" s="367">
        <v>-567472.74200915243</v>
      </c>
      <c r="J579" s="384">
        <v>574</v>
      </c>
      <c r="K579" s="363">
        <v>34787.87878787869</v>
      </c>
      <c r="L579" s="367">
        <v>-11489.128775253756</v>
      </c>
      <c r="M579" s="369">
        <v>573.99999999999841</v>
      </c>
      <c r="N579" s="363">
        <v>39586.206896551681</v>
      </c>
      <c r="O579" s="367">
        <v>-3059603.192213614</v>
      </c>
      <c r="P579" s="384">
        <v>573.99999999999943</v>
      </c>
      <c r="Q579" s="363">
        <v>41000.000000000276</v>
      </c>
      <c r="R579" s="367">
        <v>-1528264.2642979925</v>
      </c>
      <c r="S579" s="384">
        <v>574.00000000000387</v>
      </c>
      <c r="T579" s="363">
        <v>19793.10344827584</v>
      </c>
      <c r="U579" s="363">
        <v>-16507.811941882101</v>
      </c>
      <c r="V579" s="369">
        <v>573.99999999999943</v>
      </c>
      <c r="W579" s="363">
        <v>956666.66666665906</v>
      </c>
      <c r="X579" s="363">
        <v>27815.866487220737</v>
      </c>
      <c r="Y579" s="369">
        <v>573.99999999999545</v>
      </c>
      <c r="Z579" s="367"/>
      <c r="AA579" s="367"/>
      <c r="AB579" s="367"/>
      <c r="AC579" s="367"/>
      <c r="AD579" s="367"/>
      <c r="AE579" s="367"/>
      <c r="AF579" s="367"/>
      <c r="AG579" s="367"/>
      <c r="AH579" s="367"/>
      <c r="AI579" s="367"/>
      <c r="AJ579" s="367"/>
      <c r="AK579" s="367"/>
      <c r="AL579" s="367"/>
      <c r="AM579" s="367"/>
      <c r="AN579" s="367"/>
      <c r="AO579" s="367"/>
      <c r="AP579" s="367"/>
      <c r="AQ579" s="367"/>
      <c r="AR579" s="367"/>
      <c r="AS579" s="367"/>
      <c r="AT579" s="367"/>
    </row>
    <row r="580" spans="2:46" ht="15" customHeight="1">
      <c r="B580" s="26">
        <v>95.833333333333869</v>
      </c>
      <c r="C580" s="367">
        <v>84.09322509357871</v>
      </c>
      <c r="D580" s="363">
        <v>575.00000000000318</v>
      </c>
      <c r="E580" s="365">
        <v>26744.186046511782</v>
      </c>
      <c r="F580" s="367">
        <v>-47143.5881390332</v>
      </c>
      <c r="G580" s="367">
        <v>575.00000000000341</v>
      </c>
      <c r="H580" s="368">
        <v>143750</v>
      </c>
      <c r="I580" s="367">
        <v>-569531.81076210109</v>
      </c>
      <c r="J580" s="384">
        <v>575</v>
      </c>
      <c r="K580" s="363">
        <v>34848.484848484753</v>
      </c>
      <c r="L580" s="367">
        <v>-11578.743155998023</v>
      </c>
      <c r="M580" s="369">
        <v>574.99999999999852</v>
      </c>
      <c r="N580" s="363">
        <v>39655.172413793058</v>
      </c>
      <c r="O580" s="367">
        <v>-3070291.9613638115</v>
      </c>
      <c r="P580" s="384">
        <v>574.99999999999932</v>
      </c>
      <c r="Q580" s="363">
        <v>41071.428571428849</v>
      </c>
      <c r="R580" s="367">
        <v>-1533639.5634658239</v>
      </c>
      <c r="S580" s="384">
        <v>575.00000000000387</v>
      </c>
      <c r="T580" s="363">
        <v>19827.586206896529</v>
      </c>
      <c r="U580" s="363">
        <v>-16607.121272275144</v>
      </c>
      <c r="V580" s="369">
        <v>574.99999999999932</v>
      </c>
      <c r="W580" s="363">
        <v>958333.33333332569</v>
      </c>
      <c r="X580" s="363">
        <v>27861.702691002283</v>
      </c>
      <c r="Y580" s="369">
        <v>574.99999999999545</v>
      </c>
      <c r="Z580" s="367"/>
      <c r="AA580" s="367"/>
      <c r="AB580" s="367"/>
      <c r="AC580" s="367"/>
      <c r="AD580" s="367"/>
      <c r="AE580" s="367"/>
      <c r="AF580" s="367"/>
      <c r="AG580" s="367"/>
      <c r="AH580" s="367"/>
      <c r="AI580" s="367"/>
      <c r="AJ580" s="367"/>
      <c r="AK580" s="367"/>
      <c r="AL580" s="367"/>
      <c r="AM580" s="367"/>
      <c r="AN580" s="367"/>
      <c r="AO580" s="367"/>
      <c r="AP580" s="367"/>
      <c r="AQ580" s="367"/>
      <c r="AR580" s="367"/>
      <c r="AS580" s="367"/>
      <c r="AT580" s="367"/>
    </row>
    <row r="581" spans="2:46" ht="15" customHeight="1">
      <c r="B581" s="26">
        <v>96.00000000000054</v>
      </c>
      <c r="C581" s="367">
        <v>84.239037114935016</v>
      </c>
      <c r="D581" s="363">
        <v>576.0000000000033</v>
      </c>
      <c r="E581" s="365">
        <v>26790.69767441876</v>
      </c>
      <c r="F581" s="367">
        <v>-47316.659574402234</v>
      </c>
      <c r="G581" s="367">
        <v>576.00000000000341</v>
      </c>
      <c r="H581" s="368">
        <v>144000</v>
      </c>
      <c r="I581" s="367">
        <v>-571594.60278559767</v>
      </c>
      <c r="J581" s="384">
        <v>576</v>
      </c>
      <c r="K581" s="363">
        <v>34909.090909090817</v>
      </c>
      <c r="L581" s="367">
        <v>-11668.599618401255</v>
      </c>
      <c r="M581" s="369">
        <v>575.99999999999852</v>
      </c>
      <c r="N581" s="363">
        <v>39724.137931034435</v>
      </c>
      <c r="O581" s="367">
        <v>-3080999.3686009655</v>
      </c>
      <c r="P581" s="384">
        <v>575.99999999999932</v>
      </c>
      <c r="Q581" s="363">
        <v>41142.857142857421</v>
      </c>
      <c r="R581" s="367">
        <v>-1539024.2985219031</v>
      </c>
      <c r="S581" s="384">
        <v>576.00000000000387</v>
      </c>
      <c r="T581" s="363">
        <v>19862.068965517217</v>
      </c>
      <c r="U581" s="363">
        <v>-16706.675994237376</v>
      </c>
      <c r="V581" s="369">
        <v>575.99999999999932</v>
      </c>
      <c r="W581" s="363">
        <v>959999.99999999232</v>
      </c>
      <c r="X581" s="363">
        <v>27907.529769587552</v>
      </c>
      <c r="Y581" s="369">
        <v>575.99999999999545</v>
      </c>
      <c r="Z581" s="367"/>
      <c r="AA581" s="367"/>
      <c r="AB581" s="367"/>
      <c r="AC581" s="367"/>
      <c r="AD581" s="367"/>
      <c r="AE581" s="367"/>
      <c r="AF581" s="367"/>
      <c r="AG581" s="367"/>
      <c r="AH581" s="367"/>
      <c r="AI581" s="367"/>
      <c r="AJ581" s="367"/>
      <c r="AK581" s="367"/>
      <c r="AL581" s="367"/>
      <c r="AM581" s="367"/>
      <c r="AN581" s="367"/>
      <c r="AO581" s="367"/>
      <c r="AP581" s="367"/>
      <c r="AQ581" s="367"/>
      <c r="AR581" s="367"/>
      <c r="AS581" s="367"/>
      <c r="AT581" s="367"/>
    </row>
    <row r="582" spans="2:46" ht="15" customHeight="1">
      <c r="B582" s="26">
        <v>96.166666666667211</v>
      </c>
      <c r="C582" s="367">
        <v>84.384847618701883</v>
      </c>
      <c r="D582" s="363">
        <v>577.0000000000033</v>
      </c>
      <c r="E582" s="365">
        <v>26837.209302325737</v>
      </c>
      <c r="F582" s="367">
        <v>-47490.047268751929</v>
      </c>
      <c r="G582" s="367">
        <v>577.00000000000341</v>
      </c>
      <c r="H582" s="368">
        <v>144250</v>
      </c>
      <c r="I582" s="367">
        <v>-573661.11807964218</v>
      </c>
      <c r="J582" s="384">
        <v>577</v>
      </c>
      <c r="K582" s="363">
        <v>34969.696969696881</v>
      </c>
      <c r="L582" s="367">
        <v>-11758.698162463468</v>
      </c>
      <c r="M582" s="369">
        <v>576.99999999999864</v>
      </c>
      <c r="N582" s="363">
        <v>39793.103448275811</v>
      </c>
      <c r="O582" s="367">
        <v>-3091725.4139250764</v>
      </c>
      <c r="P582" s="384">
        <v>576.99999999999932</v>
      </c>
      <c r="Q582" s="363">
        <v>41214.285714285994</v>
      </c>
      <c r="R582" s="367">
        <v>-1544418.4694662304</v>
      </c>
      <c r="S582" s="384">
        <v>577.00000000000398</v>
      </c>
      <c r="T582" s="363">
        <v>19896.551724137906</v>
      </c>
      <c r="U582" s="363">
        <v>-16806.476107768784</v>
      </c>
      <c r="V582" s="369">
        <v>576.99999999999932</v>
      </c>
      <c r="W582" s="363">
        <v>961666.66666665894</v>
      </c>
      <c r="X582" s="363">
        <v>27953.347722976538</v>
      </c>
      <c r="Y582" s="369">
        <v>576.99999999999534</v>
      </c>
      <c r="Z582" s="367"/>
      <c r="AA582" s="367"/>
      <c r="AB582" s="367"/>
      <c r="AC582" s="367"/>
      <c r="AD582" s="367"/>
      <c r="AE582" s="367"/>
      <c r="AF582" s="367"/>
      <c r="AG582" s="367"/>
      <c r="AH582" s="367"/>
      <c r="AI582" s="367"/>
      <c r="AJ582" s="367"/>
      <c r="AK582" s="367"/>
      <c r="AL582" s="367"/>
      <c r="AM582" s="367"/>
      <c r="AN582" s="367"/>
      <c r="AO582" s="367"/>
      <c r="AP582" s="367"/>
      <c r="AQ582" s="367"/>
      <c r="AR582" s="367"/>
      <c r="AS582" s="367"/>
      <c r="AT582" s="367"/>
    </row>
    <row r="583" spans="2:46" ht="15" customHeight="1">
      <c r="B583" s="26">
        <v>96.333333333333883</v>
      </c>
      <c r="C583" s="367">
        <v>84.530656604879283</v>
      </c>
      <c r="D583" s="363">
        <v>578.0000000000033</v>
      </c>
      <c r="E583" s="365">
        <v>26883.720930232714</v>
      </c>
      <c r="F583" s="367">
        <v>-47663.75122208229</v>
      </c>
      <c r="G583" s="367">
        <v>578.00000000000341</v>
      </c>
      <c r="H583" s="368">
        <v>144500</v>
      </c>
      <c r="I583" s="367">
        <v>-575731.35664423474</v>
      </c>
      <c r="J583" s="384">
        <v>578</v>
      </c>
      <c r="K583" s="363">
        <v>35030.303030302945</v>
      </c>
      <c r="L583" s="367">
        <v>-11849.038788184647</v>
      </c>
      <c r="M583" s="369">
        <v>577.99999999999864</v>
      </c>
      <c r="N583" s="363">
        <v>39862.068965517188</v>
      </c>
      <c r="O583" s="367">
        <v>-3102470.0973361423</v>
      </c>
      <c r="P583" s="384">
        <v>577.9999999999992</v>
      </c>
      <c r="Q583" s="363">
        <v>41285.714285714566</v>
      </c>
      <c r="R583" s="367">
        <v>-1549822.0762988045</v>
      </c>
      <c r="S583" s="384">
        <v>578.00000000000398</v>
      </c>
      <c r="T583" s="363">
        <v>19931.034482758594</v>
      </c>
      <c r="U583" s="363">
        <v>-16906.521612869361</v>
      </c>
      <c r="V583" s="369">
        <v>577.9999999999992</v>
      </c>
      <c r="W583" s="363">
        <v>963333.33333332557</v>
      </c>
      <c r="X583" s="363">
        <v>27999.156551169242</v>
      </c>
      <c r="Y583" s="369">
        <v>577.99999999999534</v>
      </c>
      <c r="Z583" s="367"/>
      <c r="AA583" s="367"/>
      <c r="AB583" s="367"/>
      <c r="AC583" s="367"/>
      <c r="AD583" s="367"/>
      <c r="AE583" s="367"/>
      <c r="AF583" s="367"/>
      <c r="AG583" s="367"/>
      <c r="AH583" s="367"/>
      <c r="AI583" s="367"/>
      <c r="AJ583" s="367"/>
      <c r="AK583" s="367"/>
      <c r="AL583" s="367"/>
      <c r="AM583" s="367"/>
      <c r="AN583" s="367"/>
      <c r="AO583" s="367"/>
      <c r="AP583" s="367"/>
      <c r="AQ583" s="367"/>
      <c r="AR583" s="367"/>
      <c r="AS583" s="367"/>
      <c r="AT583" s="367"/>
    </row>
    <row r="584" spans="2:46" ht="15" customHeight="1">
      <c r="B584" s="26">
        <v>96.500000000000554</v>
      </c>
      <c r="C584" s="367">
        <v>84.676464073467216</v>
      </c>
      <c r="D584" s="363">
        <v>579.0000000000033</v>
      </c>
      <c r="E584" s="365">
        <v>26930.232558139691</v>
      </c>
      <c r="F584" s="367">
        <v>-47837.771434393326</v>
      </c>
      <c r="G584" s="367">
        <v>579.00000000000341</v>
      </c>
      <c r="H584" s="368">
        <v>144750</v>
      </c>
      <c r="I584" s="367">
        <v>-577805.31847937522</v>
      </c>
      <c r="J584" s="384">
        <v>579</v>
      </c>
      <c r="K584" s="363">
        <v>35090.909090909008</v>
      </c>
      <c r="L584" s="367">
        <v>-11939.621495564796</v>
      </c>
      <c r="M584" s="369">
        <v>578.99999999999864</v>
      </c>
      <c r="N584" s="363">
        <v>39931.034482758565</v>
      </c>
      <c r="O584" s="367">
        <v>-3113233.4188341671</v>
      </c>
      <c r="P584" s="384">
        <v>578.9999999999992</v>
      </c>
      <c r="Q584" s="363">
        <v>41357.142857143139</v>
      </c>
      <c r="R584" s="367">
        <v>-1555235.1190196259</v>
      </c>
      <c r="S584" s="384">
        <v>579.00000000000398</v>
      </c>
      <c r="T584" s="363">
        <v>19965.517241379282</v>
      </c>
      <c r="U584" s="363">
        <v>-17006.81250953913</v>
      </c>
      <c r="V584" s="369">
        <v>578.9999999999992</v>
      </c>
      <c r="W584" s="363">
        <v>964999.9999999922</v>
      </c>
      <c r="X584" s="363">
        <v>28044.956254165663</v>
      </c>
      <c r="Y584" s="369">
        <v>578.99999999999534</v>
      </c>
      <c r="Z584" s="367"/>
      <c r="AA584" s="367"/>
      <c r="AB584" s="367"/>
      <c r="AC584" s="367"/>
      <c r="AD584" s="367"/>
      <c r="AE584" s="367"/>
      <c r="AF584" s="367"/>
      <c r="AG584" s="367"/>
      <c r="AH584" s="367"/>
      <c r="AI584" s="367"/>
      <c r="AJ584" s="367"/>
      <c r="AK584" s="367"/>
      <c r="AL584" s="367"/>
      <c r="AM584" s="367"/>
      <c r="AN584" s="367"/>
      <c r="AO584" s="367"/>
      <c r="AP584" s="367"/>
      <c r="AQ584" s="367"/>
      <c r="AR584" s="367"/>
      <c r="AS584" s="367"/>
      <c r="AT584" s="367"/>
    </row>
    <row r="585" spans="2:46" ht="15" customHeight="1">
      <c r="B585" s="26">
        <v>96.666666666667226</v>
      </c>
      <c r="C585" s="367">
        <v>84.822270024465737</v>
      </c>
      <c r="D585" s="363">
        <v>580.00000000000341</v>
      </c>
      <c r="E585" s="365">
        <v>26976.744186046668</v>
      </c>
      <c r="F585" s="367">
        <v>-48012.107905685014</v>
      </c>
      <c r="G585" s="367">
        <v>580.00000000000341</v>
      </c>
      <c r="H585" s="368">
        <v>145000</v>
      </c>
      <c r="I585" s="367">
        <v>-579883.00358506385</v>
      </c>
      <c r="J585" s="384">
        <v>580</v>
      </c>
      <c r="K585" s="363">
        <v>35151.515151515072</v>
      </c>
      <c r="L585" s="367">
        <v>-12030.44628460393</v>
      </c>
      <c r="M585" s="369">
        <v>579.99999999999875</v>
      </c>
      <c r="N585" s="363">
        <v>39999.999999999942</v>
      </c>
      <c r="O585" s="367">
        <v>-3124015.3784191473</v>
      </c>
      <c r="P585" s="384">
        <v>579.9999999999992</v>
      </c>
      <c r="Q585" s="363">
        <v>41428.571428571711</v>
      </c>
      <c r="R585" s="367">
        <v>-1560657.5976286947</v>
      </c>
      <c r="S585" s="384">
        <v>580.00000000000398</v>
      </c>
      <c r="T585" s="363">
        <v>19999.999999999971</v>
      </c>
      <c r="U585" s="363">
        <v>-17107.348797778075</v>
      </c>
      <c r="V585" s="369">
        <v>579.9999999999992</v>
      </c>
      <c r="W585" s="363">
        <v>966666.66666665883</v>
      </c>
      <c r="X585" s="363">
        <v>28090.746831965804</v>
      </c>
      <c r="Y585" s="369">
        <v>579.99999999999534</v>
      </c>
      <c r="Z585" s="367"/>
      <c r="AA585" s="367"/>
      <c r="AB585" s="367"/>
      <c r="AC585" s="367"/>
      <c r="AD585" s="367"/>
      <c r="AE585" s="367"/>
      <c r="AF585" s="367"/>
      <c r="AG585" s="367"/>
      <c r="AH585" s="367"/>
      <c r="AI585" s="367"/>
      <c r="AJ585" s="367"/>
      <c r="AK585" s="367"/>
      <c r="AL585" s="367"/>
      <c r="AM585" s="367"/>
      <c r="AN585" s="367"/>
      <c r="AO585" s="367"/>
      <c r="AP585" s="367"/>
      <c r="AQ585" s="367"/>
      <c r="AR585" s="367"/>
      <c r="AS585" s="367"/>
      <c r="AT585" s="367"/>
    </row>
    <row r="586" spans="2:46" ht="15" customHeight="1">
      <c r="B586" s="26">
        <v>96.833333333333897</v>
      </c>
      <c r="C586" s="367">
        <v>84.968074457874778</v>
      </c>
      <c r="D586" s="363">
        <v>581.00000000000341</v>
      </c>
      <c r="E586" s="365">
        <v>27023.255813953645</v>
      </c>
      <c r="F586" s="367">
        <v>-48186.760635957362</v>
      </c>
      <c r="G586" s="367">
        <v>581.00000000000341</v>
      </c>
      <c r="H586" s="368">
        <v>145250</v>
      </c>
      <c r="I586" s="367">
        <v>-581964.41196130041</v>
      </c>
      <c r="J586" s="384">
        <v>581</v>
      </c>
      <c r="K586" s="363">
        <v>35212.121212121136</v>
      </c>
      <c r="L586" s="367">
        <v>-12121.513155302022</v>
      </c>
      <c r="M586" s="369">
        <v>580.99999999999875</v>
      </c>
      <c r="N586" s="363">
        <v>40068.965517241319</v>
      </c>
      <c r="O586" s="367">
        <v>-3134815.9760910831</v>
      </c>
      <c r="P586" s="384">
        <v>580.99999999999909</v>
      </c>
      <c r="Q586" s="363">
        <v>41500.000000000284</v>
      </c>
      <c r="R586" s="367">
        <v>-1566089.5121260113</v>
      </c>
      <c r="S586" s="384">
        <v>581.00000000000398</v>
      </c>
      <c r="T586" s="363">
        <v>20034.482758620659</v>
      </c>
      <c r="U586" s="363">
        <v>-17208.13047758619</v>
      </c>
      <c r="V586" s="369">
        <v>580.99999999999909</v>
      </c>
      <c r="W586" s="363">
        <v>968333.33333332546</v>
      </c>
      <c r="X586" s="363">
        <v>28136.528284569657</v>
      </c>
      <c r="Y586" s="369">
        <v>580.99999999999534</v>
      </c>
      <c r="Z586" s="367"/>
      <c r="AA586" s="367"/>
      <c r="AB586" s="367"/>
      <c r="AC586" s="367"/>
      <c r="AD586" s="367"/>
      <c r="AE586" s="367"/>
      <c r="AF586" s="367"/>
      <c r="AG586" s="367"/>
      <c r="AH586" s="367"/>
      <c r="AI586" s="367"/>
      <c r="AJ586" s="367"/>
      <c r="AK586" s="367"/>
      <c r="AL586" s="367"/>
      <c r="AM586" s="367"/>
      <c r="AN586" s="367"/>
      <c r="AO586" s="367"/>
      <c r="AP586" s="367"/>
      <c r="AQ586" s="367"/>
      <c r="AR586" s="367"/>
      <c r="AS586" s="367"/>
      <c r="AT586" s="367"/>
    </row>
    <row r="587" spans="2:46" ht="15" customHeight="1">
      <c r="B587" s="26">
        <v>97.000000000000568</v>
      </c>
      <c r="C587" s="367">
        <v>85.113877373694351</v>
      </c>
      <c r="D587" s="363">
        <v>582.00000000000341</v>
      </c>
      <c r="E587" s="365">
        <v>27069.767441860622</v>
      </c>
      <c r="F587" s="367">
        <v>-48361.729625210392</v>
      </c>
      <c r="G587" s="367">
        <v>582.00000000000341</v>
      </c>
      <c r="H587" s="368">
        <v>145500</v>
      </c>
      <c r="I587" s="367">
        <v>-584049.5436080849</v>
      </c>
      <c r="J587" s="384">
        <v>582</v>
      </c>
      <c r="K587" s="363">
        <v>35272.727272727199</v>
      </c>
      <c r="L587" s="367">
        <v>-12212.8221076591</v>
      </c>
      <c r="M587" s="369">
        <v>581.99999999999886</v>
      </c>
      <c r="N587" s="363">
        <v>40137.931034482695</v>
      </c>
      <c r="O587" s="367">
        <v>-3145635.2118499768</v>
      </c>
      <c r="P587" s="384">
        <v>581.99999999999909</v>
      </c>
      <c r="Q587" s="363">
        <v>41571.428571428856</v>
      </c>
      <c r="R587" s="367">
        <v>-1571530.8625115755</v>
      </c>
      <c r="S587" s="384">
        <v>582.00000000000398</v>
      </c>
      <c r="T587" s="363">
        <v>20068.965517241348</v>
      </c>
      <c r="U587" s="363">
        <v>-17309.157548963492</v>
      </c>
      <c r="V587" s="369">
        <v>581.99999999999909</v>
      </c>
      <c r="W587" s="363">
        <v>969999.99999999208</v>
      </c>
      <c r="X587" s="363">
        <v>28182.300611977222</v>
      </c>
      <c r="Y587" s="369">
        <v>581.99999999999523</v>
      </c>
      <c r="Z587" s="367"/>
      <c r="AA587" s="367"/>
      <c r="AB587" s="367"/>
      <c r="AC587" s="367"/>
      <c r="AD587" s="367"/>
      <c r="AE587" s="367"/>
      <c r="AF587" s="367"/>
      <c r="AG587" s="367"/>
      <c r="AH587" s="367"/>
      <c r="AI587" s="367"/>
      <c r="AJ587" s="367"/>
      <c r="AK587" s="367"/>
      <c r="AL587" s="367"/>
      <c r="AM587" s="367"/>
      <c r="AN587" s="367"/>
      <c r="AO587" s="367"/>
      <c r="AP587" s="367"/>
      <c r="AQ587" s="367"/>
      <c r="AR587" s="367"/>
      <c r="AS587" s="367"/>
      <c r="AT587" s="367"/>
    </row>
    <row r="588" spans="2:46" ht="15" customHeight="1">
      <c r="B588" s="26">
        <v>97.16666666666724</v>
      </c>
      <c r="C588" s="367">
        <v>85.25967877192447</v>
      </c>
      <c r="D588" s="363">
        <v>583.00000000000341</v>
      </c>
      <c r="E588" s="365">
        <v>27116.279069767599</v>
      </c>
      <c r="F588" s="367">
        <v>-48537.014873444081</v>
      </c>
      <c r="G588" s="367">
        <v>583.00000000000341</v>
      </c>
      <c r="H588" s="368">
        <v>145750</v>
      </c>
      <c r="I588" s="367">
        <v>-586138.39852541732</v>
      </c>
      <c r="J588" s="384">
        <v>583</v>
      </c>
      <c r="K588" s="363">
        <v>35333.333333333263</v>
      </c>
      <c r="L588" s="367">
        <v>-12304.373141675142</v>
      </c>
      <c r="M588" s="369">
        <v>582.99999999999886</v>
      </c>
      <c r="N588" s="363">
        <v>40206.896551724072</v>
      </c>
      <c r="O588" s="367">
        <v>-3156473.0856958269</v>
      </c>
      <c r="P588" s="384">
        <v>582.99999999999909</v>
      </c>
      <c r="Q588" s="363">
        <v>41642.857142857429</v>
      </c>
      <c r="R588" s="367">
        <v>-1576981.6487853867</v>
      </c>
      <c r="S588" s="384">
        <v>583.00000000000398</v>
      </c>
      <c r="T588" s="363">
        <v>20103.448275862036</v>
      </c>
      <c r="U588" s="363">
        <v>-17410.430011909975</v>
      </c>
      <c r="V588" s="369">
        <v>582.99999999999909</v>
      </c>
      <c r="W588" s="363">
        <v>971666.66666665871</v>
      </c>
      <c r="X588" s="363">
        <v>28228.06381418851</v>
      </c>
      <c r="Y588" s="369">
        <v>582.99999999999523</v>
      </c>
      <c r="Z588" s="367"/>
      <c r="AA588" s="367"/>
      <c r="AB588" s="367"/>
      <c r="AC588" s="367"/>
      <c r="AD588" s="367"/>
      <c r="AE588" s="367"/>
      <c r="AF588" s="367"/>
      <c r="AG588" s="367"/>
      <c r="AH588" s="367"/>
      <c r="AI588" s="367"/>
      <c r="AJ588" s="367"/>
      <c r="AK588" s="367"/>
      <c r="AL588" s="367"/>
      <c r="AM588" s="367"/>
      <c r="AN588" s="367"/>
      <c r="AO588" s="367"/>
      <c r="AP588" s="367"/>
      <c r="AQ588" s="367"/>
      <c r="AR588" s="367"/>
      <c r="AS588" s="367"/>
      <c r="AT588" s="367"/>
    </row>
    <row r="589" spans="2:46" ht="15" customHeight="1">
      <c r="B589" s="26">
        <v>97.333333333333911</v>
      </c>
      <c r="C589" s="367">
        <v>85.405478652565165</v>
      </c>
      <c r="D589" s="363">
        <v>584.00000000000352</v>
      </c>
      <c r="E589" s="365">
        <v>27162.790697674576</v>
      </c>
      <c r="F589" s="367">
        <v>-48712.61638065843</v>
      </c>
      <c r="G589" s="367">
        <v>584.00000000000341</v>
      </c>
      <c r="H589" s="368">
        <v>146000</v>
      </c>
      <c r="I589" s="367">
        <v>-588230.97671329801</v>
      </c>
      <c r="J589" s="384">
        <v>584</v>
      </c>
      <c r="K589" s="363">
        <v>35393.939393939327</v>
      </c>
      <c r="L589" s="367">
        <v>-12396.166257350164</v>
      </c>
      <c r="M589" s="369">
        <v>583.99999999999898</v>
      </c>
      <c r="N589" s="363">
        <v>40275.862068965449</v>
      </c>
      <c r="O589" s="367">
        <v>-3167329.5976286321</v>
      </c>
      <c r="P589" s="384">
        <v>583.99999999999898</v>
      </c>
      <c r="Q589" s="363">
        <v>41714.285714286001</v>
      </c>
      <c r="R589" s="367">
        <v>-1582441.8709474455</v>
      </c>
      <c r="S589" s="384">
        <v>584.00000000000398</v>
      </c>
      <c r="T589" s="363">
        <v>20137.931034482724</v>
      </c>
      <c r="U589" s="363">
        <v>-17511.947866425624</v>
      </c>
      <c r="V589" s="369">
        <v>583.99999999999898</v>
      </c>
      <c r="W589" s="363">
        <v>973333.33333332534</v>
      </c>
      <c r="X589" s="363">
        <v>28273.817891203518</v>
      </c>
      <c r="Y589" s="369">
        <v>583.99999999999523</v>
      </c>
      <c r="Z589" s="367"/>
      <c r="AA589" s="367"/>
      <c r="AB589" s="367"/>
      <c r="AC589" s="367"/>
      <c r="AD589" s="367"/>
      <c r="AE589" s="367"/>
      <c r="AF589" s="367"/>
      <c r="AG589" s="367"/>
      <c r="AH589" s="367"/>
      <c r="AI589" s="367"/>
      <c r="AJ589" s="367"/>
      <c r="AK589" s="367"/>
      <c r="AL589" s="367"/>
      <c r="AM589" s="367"/>
      <c r="AN589" s="367"/>
      <c r="AO589" s="367"/>
      <c r="AP589" s="367"/>
      <c r="AQ589" s="367"/>
      <c r="AR589" s="367"/>
      <c r="AS589" s="367"/>
      <c r="AT589" s="367"/>
    </row>
    <row r="590" spans="2:46" ht="15" customHeight="1">
      <c r="B590" s="26">
        <v>97.500000000000583</v>
      </c>
      <c r="C590" s="367">
        <v>85.551277015616378</v>
      </c>
      <c r="D590" s="363">
        <v>585.00000000000352</v>
      </c>
      <c r="E590" s="365">
        <v>27209.302325581553</v>
      </c>
      <c r="F590" s="367">
        <v>-48888.534146853453</v>
      </c>
      <c r="G590" s="367">
        <v>585.00000000000341</v>
      </c>
      <c r="H590" s="368">
        <v>146250</v>
      </c>
      <c r="I590" s="367">
        <v>-590327.27817172639</v>
      </c>
      <c r="J590" s="384">
        <v>585</v>
      </c>
      <c r="K590" s="363">
        <v>35454.54545454539</v>
      </c>
      <c r="L590" s="367">
        <v>-12488.201454684147</v>
      </c>
      <c r="M590" s="369">
        <v>584.99999999999898</v>
      </c>
      <c r="N590" s="363">
        <v>40344.827586206826</v>
      </c>
      <c r="O590" s="367">
        <v>-3178204.7476483951</v>
      </c>
      <c r="P590" s="384">
        <v>584.99999999999898</v>
      </c>
      <c r="Q590" s="363">
        <v>41785.714285714574</v>
      </c>
      <c r="R590" s="367">
        <v>-1587911.5289977523</v>
      </c>
      <c r="S590" s="384">
        <v>585.00000000000409</v>
      </c>
      <c r="T590" s="363">
        <v>20172.413793103413</v>
      </c>
      <c r="U590" s="363">
        <v>-17613.711112510464</v>
      </c>
      <c r="V590" s="369">
        <v>584.99999999999898</v>
      </c>
      <c r="W590" s="363">
        <v>974999.99999999197</v>
      </c>
      <c r="X590" s="363">
        <v>28319.562843022239</v>
      </c>
      <c r="Y590" s="369">
        <v>584.99999999999523</v>
      </c>
      <c r="Z590" s="367"/>
      <c r="AA590" s="367"/>
      <c r="AB590" s="367"/>
      <c r="AC590" s="367"/>
      <c r="AD590" s="367"/>
      <c r="AE590" s="367"/>
      <c r="AF590" s="367"/>
      <c r="AG590" s="367"/>
      <c r="AH590" s="367"/>
      <c r="AI590" s="367"/>
      <c r="AJ590" s="367"/>
      <c r="AK590" s="367"/>
      <c r="AL590" s="367"/>
      <c r="AM590" s="367"/>
      <c r="AN590" s="367"/>
      <c r="AO590" s="367"/>
      <c r="AP590" s="367"/>
      <c r="AQ590" s="367"/>
      <c r="AR590" s="367"/>
      <c r="AS590" s="367"/>
      <c r="AT590" s="367"/>
    </row>
    <row r="591" spans="2:46" ht="15" customHeight="1">
      <c r="B591" s="26">
        <v>97.666666666667254</v>
      </c>
      <c r="C591" s="367">
        <v>85.697073861078138</v>
      </c>
      <c r="D591" s="363">
        <v>586.00000000000352</v>
      </c>
      <c r="E591" s="365">
        <v>27255.81395348853</v>
      </c>
      <c r="F591" s="367">
        <v>-49064.768172029137</v>
      </c>
      <c r="G591" s="367">
        <v>586.00000000000341</v>
      </c>
      <c r="H591" s="368">
        <v>146500</v>
      </c>
      <c r="I591" s="367">
        <v>-592427.30290070293</v>
      </c>
      <c r="J591" s="384">
        <v>586</v>
      </c>
      <c r="K591" s="363">
        <v>35515.151515151454</v>
      </c>
      <c r="L591" s="367">
        <v>-12580.478733677115</v>
      </c>
      <c r="M591" s="369">
        <v>585.99999999999909</v>
      </c>
      <c r="N591" s="363">
        <v>40413.793103448203</v>
      </c>
      <c r="O591" s="367">
        <v>-3189098.5357551151</v>
      </c>
      <c r="P591" s="384">
        <v>585.99999999999898</v>
      </c>
      <c r="Q591" s="363">
        <v>41857.142857143146</v>
      </c>
      <c r="R591" s="367">
        <v>-1593390.6229363061</v>
      </c>
      <c r="S591" s="384">
        <v>586.00000000000409</v>
      </c>
      <c r="T591" s="363">
        <v>20206.896551724101</v>
      </c>
      <c r="U591" s="363">
        <v>-17715.719750164481</v>
      </c>
      <c r="V591" s="369">
        <v>585.99999999999898</v>
      </c>
      <c r="W591" s="363">
        <v>976666.6666666586</v>
      </c>
      <c r="X591" s="363">
        <v>28365.298669644675</v>
      </c>
      <c r="Y591" s="369">
        <v>585.99999999999511</v>
      </c>
      <c r="Z591" s="367"/>
      <c r="AA591" s="367"/>
      <c r="AB591" s="367"/>
      <c r="AC591" s="367"/>
      <c r="AD591" s="367"/>
      <c r="AE591" s="367"/>
      <c r="AF591" s="367"/>
      <c r="AG591" s="367"/>
      <c r="AH591" s="367"/>
      <c r="AI591" s="367"/>
      <c r="AJ591" s="367"/>
      <c r="AK591" s="367"/>
      <c r="AL591" s="367"/>
      <c r="AM591" s="367"/>
      <c r="AN591" s="367"/>
      <c r="AO591" s="367"/>
      <c r="AP591" s="367"/>
      <c r="AQ591" s="367"/>
      <c r="AR591" s="367"/>
      <c r="AS591" s="367"/>
      <c r="AT591" s="367"/>
    </row>
    <row r="592" spans="2:46" ht="15" customHeight="1">
      <c r="B592" s="26">
        <v>97.833333333333925</v>
      </c>
      <c r="C592" s="367">
        <v>85.842869188950445</v>
      </c>
      <c r="D592" s="363">
        <v>587.00000000000352</v>
      </c>
      <c r="E592" s="365">
        <v>27302.325581395507</v>
      </c>
      <c r="F592" s="367">
        <v>-49241.318456185487</v>
      </c>
      <c r="G592" s="367">
        <v>587.00000000000341</v>
      </c>
      <c r="H592" s="368">
        <v>146750</v>
      </c>
      <c r="I592" s="367">
        <v>-594531.05090022751</v>
      </c>
      <c r="J592" s="384">
        <v>587</v>
      </c>
      <c r="K592" s="363">
        <v>35575.757575757518</v>
      </c>
      <c r="L592" s="367">
        <v>-12672.998094329047</v>
      </c>
      <c r="M592" s="369">
        <v>586.99999999999909</v>
      </c>
      <c r="N592" s="363">
        <v>40482.758620689579</v>
      </c>
      <c r="O592" s="367">
        <v>-3200010.9619487901</v>
      </c>
      <c r="P592" s="384">
        <v>586.99999999999886</v>
      </c>
      <c r="Q592" s="363">
        <v>41928.571428571719</v>
      </c>
      <c r="R592" s="367">
        <v>-1598879.1527631076</v>
      </c>
      <c r="S592" s="384">
        <v>587.00000000000409</v>
      </c>
      <c r="T592" s="363">
        <v>20241.37931034479</v>
      </c>
      <c r="U592" s="363">
        <v>-17817.973779387667</v>
      </c>
      <c r="V592" s="369">
        <v>586.99999999999886</v>
      </c>
      <c r="W592" s="363">
        <v>978333.33333332522</v>
      </c>
      <c r="X592" s="363">
        <v>28411.025371070828</v>
      </c>
      <c r="Y592" s="369">
        <v>586.99999999999511</v>
      </c>
      <c r="Z592" s="367"/>
      <c r="AA592" s="367"/>
      <c r="AB592" s="367"/>
      <c r="AC592" s="367"/>
      <c r="AD592" s="367"/>
      <c r="AE592" s="367"/>
      <c r="AF592" s="367"/>
      <c r="AG592" s="367"/>
      <c r="AH592" s="367"/>
      <c r="AI592" s="367"/>
      <c r="AJ592" s="367"/>
      <c r="AK592" s="367"/>
      <c r="AL592" s="367"/>
      <c r="AM592" s="367"/>
      <c r="AN592" s="367"/>
      <c r="AO592" s="367"/>
      <c r="AP592" s="367"/>
      <c r="AQ592" s="367"/>
      <c r="AR592" s="367"/>
      <c r="AS592" s="367"/>
      <c r="AT592" s="367"/>
    </row>
    <row r="593" spans="2:46" ht="15" customHeight="1">
      <c r="B593" s="26">
        <v>98.000000000000597</v>
      </c>
      <c r="C593" s="367">
        <v>85.988662999233313</v>
      </c>
      <c r="D593" s="363">
        <v>588.00000000000364</v>
      </c>
      <c r="E593" s="365">
        <v>27348.837209302485</v>
      </c>
      <c r="F593" s="367">
        <v>-49418.184999322497</v>
      </c>
      <c r="G593" s="367">
        <v>588.00000000000341</v>
      </c>
      <c r="H593" s="368">
        <v>147000</v>
      </c>
      <c r="I593" s="367">
        <v>-596638.52217030001</v>
      </c>
      <c r="J593" s="384">
        <v>588</v>
      </c>
      <c r="K593" s="363">
        <v>35636.363636363581</v>
      </c>
      <c r="L593" s="367">
        <v>-12765.759536639958</v>
      </c>
      <c r="M593" s="369">
        <v>587.9999999999992</v>
      </c>
      <c r="N593" s="363">
        <v>40551.724137930956</v>
      </c>
      <c r="O593" s="367">
        <v>-3210942.0262294225</v>
      </c>
      <c r="P593" s="384">
        <v>587.99999999999886</v>
      </c>
      <c r="Q593" s="363">
        <v>42000.000000000291</v>
      </c>
      <c r="R593" s="367">
        <v>-1604377.1184781562</v>
      </c>
      <c r="S593" s="384">
        <v>588.00000000000409</v>
      </c>
      <c r="T593" s="363">
        <v>20275.862068965478</v>
      </c>
      <c r="U593" s="363">
        <v>-17920.473200180044</v>
      </c>
      <c r="V593" s="369">
        <v>587.99999999999886</v>
      </c>
      <c r="W593" s="363">
        <v>979999.99999999185</v>
      </c>
      <c r="X593" s="363">
        <v>28456.742947300703</v>
      </c>
      <c r="Y593" s="369">
        <v>587.99999999999511</v>
      </c>
      <c r="Z593" s="367"/>
      <c r="AA593" s="367"/>
      <c r="AB593" s="367"/>
      <c r="AC593" s="367"/>
      <c r="AD593" s="367"/>
      <c r="AE593" s="367"/>
      <c r="AF593" s="367"/>
      <c r="AG593" s="367"/>
      <c r="AH593" s="367"/>
      <c r="AI593" s="367"/>
      <c r="AJ593" s="367"/>
      <c r="AK593" s="367"/>
      <c r="AL593" s="367"/>
      <c r="AM593" s="367"/>
      <c r="AN593" s="367"/>
      <c r="AO593" s="367"/>
      <c r="AP593" s="367"/>
      <c r="AQ593" s="367"/>
      <c r="AR593" s="367"/>
      <c r="AS593" s="367"/>
      <c r="AT593" s="367"/>
    </row>
    <row r="594" spans="2:46" ht="15" customHeight="1">
      <c r="B594" s="26">
        <v>98.166666666667268</v>
      </c>
      <c r="C594" s="367">
        <v>86.134455291926727</v>
      </c>
      <c r="D594" s="363">
        <v>589.00000000000364</v>
      </c>
      <c r="E594" s="365">
        <v>27395.348837209462</v>
      </c>
      <c r="F594" s="367">
        <v>-49595.367801440174</v>
      </c>
      <c r="G594" s="367">
        <v>589.00000000000341</v>
      </c>
      <c r="H594" s="368">
        <v>147250</v>
      </c>
      <c r="I594" s="367">
        <v>-598749.71671092068</v>
      </c>
      <c r="J594" s="384">
        <v>589</v>
      </c>
      <c r="K594" s="363">
        <v>35696.969696969645</v>
      </c>
      <c r="L594" s="367">
        <v>-12858.763060609836</v>
      </c>
      <c r="M594" s="369">
        <v>588.9999999999992</v>
      </c>
      <c r="N594" s="363">
        <v>40620.689655172333</v>
      </c>
      <c r="O594" s="367">
        <v>-3221891.7285970119</v>
      </c>
      <c r="P594" s="384">
        <v>588.99999999999886</v>
      </c>
      <c r="Q594" s="363">
        <v>42071.428571428864</v>
      </c>
      <c r="R594" s="367">
        <v>-1609884.5200814523</v>
      </c>
      <c r="S594" s="384">
        <v>589.00000000000409</v>
      </c>
      <c r="T594" s="363">
        <v>20310.344827586167</v>
      </c>
      <c r="U594" s="363">
        <v>-18023.218012541598</v>
      </c>
      <c r="V594" s="369">
        <v>588.99999999999886</v>
      </c>
      <c r="W594" s="363">
        <v>981666.66666665848</v>
      </c>
      <c r="X594" s="363">
        <v>28502.451398334291</v>
      </c>
      <c r="Y594" s="369">
        <v>588.99999999999511</v>
      </c>
      <c r="Z594" s="367"/>
      <c r="AA594" s="367"/>
      <c r="AB594" s="367"/>
      <c r="AC594" s="367"/>
      <c r="AD594" s="367"/>
      <c r="AE594" s="367"/>
      <c r="AF594" s="367"/>
      <c r="AG594" s="367"/>
      <c r="AH594" s="367"/>
      <c r="AI594" s="367"/>
      <c r="AJ594" s="367"/>
      <c r="AK594" s="367"/>
      <c r="AL594" s="367"/>
      <c r="AM594" s="367"/>
      <c r="AN594" s="367"/>
      <c r="AO594" s="367"/>
      <c r="AP594" s="367"/>
      <c r="AQ594" s="367"/>
      <c r="AR594" s="367"/>
      <c r="AS594" s="367"/>
      <c r="AT594" s="367"/>
    </row>
    <row r="595" spans="2:46" ht="15" customHeight="1">
      <c r="B595" s="26">
        <v>98.33333333333394</v>
      </c>
      <c r="C595" s="367">
        <v>86.28024606703066</v>
      </c>
      <c r="D595" s="363">
        <v>590.00000000000364</v>
      </c>
      <c r="E595" s="365">
        <v>27441.860465116439</v>
      </c>
      <c r="F595" s="367">
        <v>-49772.866862538518</v>
      </c>
      <c r="G595" s="367">
        <v>590.00000000000341</v>
      </c>
      <c r="H595" s="368">
        <v>147500</v>
      </c>
      <c r="I595" s="367">
        <v>-600864.63452208904</v>
      </c>
      <c r="J595" s="384">
        <v>590</v>
      </c>
      <c r="K595" s="363">
        <v>35757.575757575709</v>
      </c>
      <c r="L595" s="367">
        <v>-12952.008666238684</v>
      </c>
      <c r="M595" s="369">
        <v>589.9999999999992</v>
      </c>
      <c r="N595" s="363">
        <v>40689.65517241371</v>
      </c>
      <c r="O595" s="367">
        <v>-3232860.0690515558</v>
      </c>
      <c r="P595" s="384">
        <v>589.99999999999875</v>
      </c>
      <c r="Q595" s="363">
        <v>42142.857142857436</v>
      </c>
      <c r="R595" s="367">
        <v>-1615401.3575729958</v>
      </c>
      <c r="S595" s="384">
        <v>590.00000000000409</v>
      </c>
      <c r="T595" s="363">
        <v>20344.827586206855</v>
      </c>
      <c r="U595" s="363">
        <v>-18126.208216472325</v>
      </c>
      <c r="V595" s="369">
        <v>589.99999999999875</v>
      </c>
      <c r="W595" s="363">
        <v>983333.33333332511</v>
      </c>
      <c r="X595" s="363">
        <v>28548.150724171603</v>
      </c>
      <c r="Y595" s="369">
        <v>589.99999999999511</v>
      </c>
      <c r="Z595" s="367"/>
      <c r="AA595" s="367"/>
      <c r="AB595" s="367"/>
      <c r="AC595" s="367"/>
      <c r="AD595" s="367"/>
      <c r="AE595" s="367"/>
      <c r="AF595" s="367"/>
      <c r="AG595" s="367"/>
      <c r="AH595" s="367"/>
      <c r="AI595" s="367"/>
      <c r="AJ595" s="367"/>
      <c r="AK595" s="367"/>
      <c r="AL595" s="367"/>
      <c r="AM595" s="367"/>
      <c r="AN595" s="367"/>
      <c r="AO595" s="367"/>
      <c r="AP595" s="367"/>
      <c r="AQ595" s="367"/>
      <c r="AR595" s="367"/>
      <c r="AS595" s="367"/>
      <c r="AT595" s="367"/>
    </row>
    <row r="596" spans="2:46" ht="15" customHeight="1">
      <c r="B596" s="26">
        <v>98.500000000000611</v>
      </c>
      <c r="C596" s="367">
        <v>86.42603532454514</v>
      </c>
      <c r="D596" s="363">
        <v>591.00000000000364</v>
      </c>
      <c r="E596" s="365">
        <v>27488.372093023416</v>
      </c>
      <c r="F596" s="367">
        <v>-49950.682182617536</v>
      </c>
      <c r="G596" s="367">
        <v>591.00000000000341</v>
      </c>
      <c r="H596" s="368">
        <v>147750</v>
      </c>
      <c r="I596" s="367">
        <v>-602983.27560380567</v>
      </c>
      <c r="J596" s="384">
        <v>591</v>
      </c>
      <c r="K596" s="363">
        <v>35818.181818181773</v>
      </c>
      <c r="L596" s="367">
        <v>-13045.496353526516</v>
      </c>
      <c r="M596" s="369">
        <v>590.99999999999932</v>
      </c>
      <c r="N596" s="363">
        <v>40758.620689655087</v>
      </c>
      <c r="O596" s="367">
        <v>-3243847.0475930586</v>
      </c>
      <c r="P596" s="384">
        <v>590.99999999999875</v>
      </c>
      <c r="Q596" s="363">
        <v>42214.285714286008</v>
      </c>
      <c r="R596" s="367">
        <v>-1620927.6309527871</v>
      </c>
      <c r="S596" s="384">
        <v>591.00000000000409</v>
      </c>
      <c r="T596" s="363">
        <v>20379.310344827543</v>
      </c>
      <c r="U596" s="363">
        <v>-18229.443811972236</v>
      </c>
      <c r="V596" s="369">
        <v>590.99999999999875</v>
      </c>
      <c r="W596" s="363">
        <v>984999.99999999173</v>
      </c>
      <c r="X596" s="363">
        <v>28593.840924812619</v>
      </c>
      <c r="Y596" s="369">
        <v>590.999999999995</v>
      </c>
      <c r="Z596" s="367"/>
      <c r="AA596" s="367"/>
      <c r="AB596" s="367"/>
      <c r="AC596" s="367"/>
      <c r="AD596" s="367"/>
      <c r="AE596" s="367"/>
      <c r="AF596" s="367"/>
      <c r="AG596" s="367"/>
      <c r="AH596" s="367"/>
      <c r="AI596" s="367"/>
      <c r="AJ596" s="367"/>
      <c r="AK596" s="367"/>
      <c r="AL596" s="367"/>
      <c r="AM596" s="367"/>
      <c r="AN596" s="367"/>
      <c r="AO596" s="367"/>
      <c r="AP596" s="367"/>
      <c r="AQ596" s="367"/>
      <c r="AR596" s="367"/>
      <c r="AS596" s="367"/>
      <c r="AT596" s="367"/>
    </row>
    <row r="597" spans="2:46" ht="15" customHeight="1">
      <c r="B597" s="26">
        <v>98.666666666667282</v>
      </c>
      <c r="C597" s="367">
        <v>86.571823064470195</v>
      </c>
      <c r="D597" s="363">
        <v>592.00000000000375</v>
      </c>
      <c r="E597" s="365">
        <v>27534.883720930393</v>
      </c>
      <c r="F597" s="367">
        <v>-50128.813761677229</v>
      </c>
      <c r="G597" s="367">
        <v>592.00000000000352</v>
      </c>
      <c r="H597" s="368">
        <v>148000</v>
      </c>
      <c r="I597" s="367">
        <v>-605105.63995607011</v>
      </c>
      <c r="J597" s="384">
        <v>592</v>
      </c>
      <c r="K597" s="363">
        <v>35878.787878787836</v>
      </c>
      <c r="L597" s="367">
        <v>-13139.226122473308</v>
      </c>
      <c r="M597" s="369">
        <v>591.99999999999932</v>
      </c>
      <c r="N597" s="363">
        <v>40827.586206896463</v>
      </c>
      <c r="O597" s="367">
        <v>-3254852.6642215173</v>
      </c>
      <c r="P597" s="384">
        <v>591.99999999999875</v>
      </c>
      <c r="Q597" s="363">
        <v>42285.714285714581</v>
      </c>
      <c r="R597" s="367">
        <v>-1626463.3402208255</v>
      </c>
      <c r="S597" s="384">
        <v>592.00000000000409</v>
      </c>
      <c r="T597" s="363">
        <v>20413.793103448232</v>
      </c>
      <c r="U597" s="363">
        <v>-18332.924799041328</v>
      </c>
      <c r="V597" s="369">
        <v>591.99999999999875</v>
      </c>
      <c r="W597" s="363">
        <v>986666.66666665836</v>
      </c>
      <c r="X597" s="363">
        <v>28639.522000257366</v>
      </c>
      <c r="Y597" s="369">
        <v>591.999999999995</v>
      </c>
      <c r="Z597" s="367"/>
      <c r="AA597" s="367"/>
      <c r="AB597" s="367"/>
      <c r="AC597" s="367"/>
      <c r="AD597" s="367"/>
      <c r="AE597" s="367"/>
      <c r="AF597" s="367"/>
      <c r="AG597" s="367"/>
      <c r="AH597" s="367"/>
      <c r="AI597" s="367"/>
      <c r="AJ597" s="367"/>
      <c r="AK597" s="367"/>
      <c r="AL597" s="367"/>
      <c r="AM597" s="367"/>
      <c r="AN597" s="367"/>
      <c r="AO597" s="367"/>
      <c r="AP597" s="367"/>
      <c r="AQ597" s="367"/>
      <c r="AR597" s="367"/>
      <c r="AS597" s="367"/>
      <c r="AT597" s="367"/>
    </row>
    <row r="598" spans="2:46" ht="15" customHeight="1">
      <c r="B598" s="26">
        <v>98.833333333333954</v>
      </c>
      <c r="C598" s="367">
        <v>86.717609286805768</v>
      </c>
      <c r="D598" s="363">
        <v>593.00000000000375</v>
      </c>
      <c r="E598" s="365">
        <v>27581.39534883737</v>
      </c>
      <c r="F598" s="367">
        <v>-50307.261599717574</v>
      </c>
      <c r="G598" s="367">
        <v>593.00000000000352</v>
      </c>
      <c r="H598" s="368">
        <v>148250</v>
      </c>
      <c r="I598" s="367">
        <v>-607231.72757888271</v>
      </c>
      <c r="J598" s="384">
        <v>593</v>
      </c>
      <c r="K598" s="363">
        <v>35939.3939393939</v>
      </c>
      <c r="L598" s="367">
        <v>-13233.197973079084</v>
      </c>
      <c r="M598" s="369">
        <v>592.99999999999943</v>
      </c>
      <c r="N598" s="363">
        <v>40896.55172413784</v>
      </c>
      <c r="O598" s="367">
        <v>-3265876.9189369315</v>
      </c>
      <c r="P598" s="384">
        <v>592.99999999999864</v>
      </c>
      <c r="Q598" s="363">
        <v>42357.142857143153</v>
      </c>
      <c r="R598" s="367">
        <v>-1632008.4853771119</v>
      </c>
      <c r="S598" s="384">
        <v>593.00000000000421</v>
      </c>
      <c r="T598" s="363">
        <v>20448.27586206892</v>
      </c>
      <c r="U598" s="363">
        <v>-18436.651177679585</v>
      </c>
      <c r="V598" s="369">
        <v>592.99999999999864</v>
      </c>
      <c r="W598" s="363">
        <v>988333.33333332499</v>
      </c>
      <c r="X598" s="363">
        <v>28685.193950505814</v>
      </c>
      <c r="Y598" s="369">
        <v>592.999999999995</v>
      </c>
      <c r="Z598" s="367"/>
      <c r="AA598" s="367"/>
      <c r="AB598" s="367"/>
      <c r="AC598" s="367"/>
      <c r="AD598" s="367"/>
      <c r="AE598" s="367"/>
      <c r="AF598" s="367"/>
      <c r="AG598" s="367"/>
      <c r="AH598" s="367"/>
      <c r="AI598" s="367"/>
      <c r="AJ598" s="367"/>
      <c r="AK598" s="367"/>
      <c r="AL598" s="367"/>
      <c r="AM598" s="367"/>
      <c r="AN598" s="367"/>
      <c r="AO598" s="367"/>
      <c r="AP598" s="367"/>
      <c r="AQ598" s="367"/>
      <c r="AR598" s="367"/>
      <c r="AS598" s="367"/>
      <c r="AT598" s="367"/>
    </row>
    <row r="599" spans="2:46" ht="15" customHeight="1">
      <c r="B599" s="26">
        <v>99.000000000000625</v>
      </c>
      <c r="C599" s="367">
        <v>86.863393991551916</v>
      </c>
      <c r="D599" s="363">
        <v>594.00000000000375</v>
      </c>
      <c r="E599" s="365">
        <v>27627.906976744347</v>
      </c>
      <c r="F599" s="367">
        <v>-50486.025696738579</v>
      </c>
      <c r="G599" s="367">
        <v>594.00000000000352</v>
      </c>
      <c r="H599" s="368">
        <v>148500</v>
      </c>
      <c r="I599" s="367">
        <v>-609361.53847224324</v>
      </c>
      <c r="J599" s="384">
        <v>594</v>
      </c>
      <c r="K599" s="363">
        <v>35999.999999999964</v>
      </c>
      <c r="L599" s="367">
        <v>-13327.411905343824</v>
      </c>
      <c r="M599" s="369">
        <v>593.99999999999943</v>
      </c>
      <c r="N599" s="363">
        <v>40965.517241379217</v>
      </c>
      <c r="O599" s="367">
        <v>-3276919.8117393036</v>
      </c>
      <c r="P599" s="384">
        <v>593.99999999999864</v>
      </c>
      <c r="Q599" s="363">
        <v>42428.571428571726</v>
      </c>
      <c r="R599" s="367">
        <v>-1637563.0664216457</v>
      </c>
      <c r="S599" s="384">
        <v>594.00000000000421</v>
      </c>
      <c r="T599" s="363">
        <v>20482.758620689609</v>
      </c>
      <c r="U599" s="363">
        <v>-18540.62294788703</v>
      </c>
      <c r="V599" s="369">
        <v>593.99999999999864</v>
      </c>
      <c r="W599" s="363">
        <v>989999.99999999162</v>
      </c>
      <c r="X599" s="363">
        <v>28730.856775557993</v>
      </c>
      <c r="Y599" s="369">
        <v>593.999999999995</v>
      </c>
      <c r="Z599" s="367"/>
      <c r="AA599" s="367"/>
      <c r="AB599" s="367"/>
      <c r="AC599" s="367"/>
      <c r="AD599" s="367"/>
      <c r="AE599" s="367"/>
      <c r="AF599" s="367"/>
      <c r="AG599" s="367"/>
      <c r="AH599" s="367"/>
      <c r="AI599" s="367"/>
      <c r="AJ599" s="367"/>
      <c r="AK599" s="367"/>
      <c r="AL599" s="367"/>
      <c r="AM599" s="367"/>
      <c r="AN599" s="367"/>
      <c r="AO599" s="367"/>
      <c r="AP599" s="367"/>
      <c r="AQ599" s="367"/>
      <c r="AR599" s="367"/>
      <c r="AS599" s="367"/>
      <c r="AT599" s="367"/>
    </row>
    <row r="600" spans="2:46" ht="15" customHeight="1">
      <c r="B600" s="26">
        <v>99.166666666667297</v>
      </c>
      <c r="C600" s="367">
        <v>87.009177178708597</v>
      </c>
      <c r="D600" s="363">
        <v>595.00000000000375</v>
      </c>
      <c r="E600" s="365">
        <v>27674.418604651324</v>
      </c>
      <c r="F600" s="367">
        <v>-50665.106052740244</v>
      </c>
      <c r="G600" s="367">
        <v>595.00000000000352</v>
      </c>
      <c r="H600" s="368">
        <v>148750</v>
      </c>
      <c r="I600" s="367">
        <v>-611495.07263615169</v>
      </c>
      <c r="J600" s="384">
        <v>595</v>
      </c>
      <c r="K600" s="363">
        <v>36060.606060606027</v>
      </c>
      <c r="L600" s="367">
        <v>-13421.867919267544</v>
      </c>
      <c r="M600" s="369">
        <v>594.99999999999955</v>
      </c>
      <c r="N600" s="363">
        <v>41034.482758620594</v>
      </c>
      <c r="O600" s="367">
        <v>-3287981.3426286322</v>
      </c>
      <c r="P600" s="384">
        <v>594.99999999999864</v>
      </c>
      <c r="Q600" s="363">
        <v>42500.000000000298</v>
      </c>
      <c r="R600" s="367">
        <v>-1643127.0833544265</v>
      </c>
      <c r="S600" s="384">
        <v>595.00000000000421</v>
      </c>
      <c r="T600" s="363">
        <v>20517.241379310297</v>
      </c>
      <c r="U600" s="363">
        <v>-18644.840109663663</v>
      </c>
      <c r="V600" s="369">
        <v>594.99999999999864</v>
      </c>
      <c r="W600" s="363">
        <v>991666.66666665825</v>
      </c>
      <c r="X600" s="363">
        <v>28776.510475413881</v>
      </c>
      <c r="Y600" s="369">
        <v>594.99999999999488</v>
      </c>
      <c r="Z600" s="367"/>
      <c r="AA600" s="367"/>
      <c r="AB600" s="367"/>
      <c r="AC600" s="367"/>
      <c r="AD600" s="367"/>
      <c r="AE600" s="367"/>
      <c r="AF600" s="367"/>
      <c r="AG600" s="367"/>
      <c r="AH600" s="367"/>
      <c r="AI600" s="367"/>
      <c r="AJ600" s="367"/>
      <c r="AK600" s="367"/>
      <c r="AL600" s="367"/>
      <c r="AM600" s="367"/>
      <c r="AN600" s="367"/>
      <c r="AO600" s="367"/>
      <c r="AP600" s="367"/>
      <c r="AQ600" s="367"/>
      <c r="AR600" s="367"/>
      <c r="AS600" s="367"/>
      <c r="AT600" s="367"/>
    </row>
    <row r="601" spans="2:46" ht="15" customHeight="1">
      <c r="B601" s="26">
        <v>99.333333333333968</v>
      </c>
      <c r="C601" s="367">
        <v>87.154958848275825</v>
      </c>
      <c r="D601" s="363">
        <v>596.00000000000387</v>
      </c>
      <c r="E601" s="365">
        <v>27720.930232558301</v>
      </c>
      <c r="F601" s="367">
        <v>-50844.502667722583</v>
      </c>
      <c r="G601" s="367">
        <v>596.00000000000352</v>
      </c>
      <c r="H601" s="368">
        <v>149000</v>
      </c>
      <c r="I601" s="367">
        <v>-613632.3300706083</v>
      </c>
      <c r="J601" s="384">
        <v>596</v>
      </c>
      <c r="K601" s="363">
        <v>36121.212121212091</v>
      </c>
      <c r="L601" s="367">
        <v>-13516.566014850228</v>
      </c>
      <c r="M601" s="369">
        <v>595.99999999999955</v>
      </c>
      <c r="N601" s="363">
        <v>41103.448275861971</v>
      </c>
      <c r="O601" s="367">
        <v>-3299061.5116049154</v>
      </c>
      <c r="P601" s="384">
        <v>595.99999999999852</v>
      </c>
      <c r="Q601" s="363">
        <v>42571.428571428871</v>
      </c>
      <c r="R601" s="367">
        <v>-1648700.536175455</v>
      </c>
      <c r="S601" s="384">
        <v>596.00000000000421</v>
      </c>
      <c r="T601" s="363">
        <v>20551.724137930985</v>
      </c>
      <c r="U601" s="363">
        <v>-18749.302663009457</v>
      </c>
      <c r="V601" s="369">
        <v>595.99999999999852</v>
      </c>
      <c r="W601" s="363">
        <v>993333.33333332487</v>
      </c>
      <c r="X601" s="363">
        <v>28822.155050073492</v>
      </c>
      <c r="Y601" s="369">
        <v>595.99999999999488</v>
      </c>
      <c r="Z601" s="367"/>
      <c r="AA601" s="367"/>
      <c r="AB601" s="367"/>
      <c r="AC601" s="367"/>
      <c r="AD601" s="367"/>
      <c r="AE601" s="367"/>
      <c r="AF601" s="367"/>
      <c r="AG601" s="367"/>
      <c r="AH601" s="367"/>
      <c r="AI601" s="367"/>
      <c r="AJ601" s="367"/>
      <c r="AK601" s="367"/>
      <c r="AL601" s="367"/>
      <c r="AM601" s="367"/>
      <c r="AN601" s="367"/>
      <c r="AO601" s="367"/>
      <c r="AP601" s="367"/>
      <c r="AQ601" s="367"/>
      <c r="AR601" s="367"/>
      <c r="AS601" s="367"/>
      <c r="AT601" s="367"/>
    </row>
    <row r="602" spans="2:46" ht="13.8">
      <c r="B602" s="26">
        <v>99.500000000000639</v>
      </c>
      <c r="C602" s="367">
        <v>87.300739000253586</v>
      </c>
      <c r="D602" s="363">
        <v>597.00000000000387</v>
      </c>
      <c r="E602" s="365">
        <v>27767.441860465278</v>
      </c>
      <c r="F602" s="367">
        <v>-51024.215541685582</v>
      </c>
      <c r="G602" s="367">
        <v>597.00000000000352</v>
      </c>
      <c r="H602" s="368">
        <v>149250</v>
      </c>
      <c r="I602" s="367">
        <v>-615773.31077561271</v>
      </c>
      <c r="J602" s="384">
        <v>597</v>
      </c>
      <c r="K602" s="363">
        <v>36181.818181818155</v>
      </c>
      <c r="L602" s="367">
        <v>-13611.506192091896</v>
      </c>
      <c r="M602" s="369">
        <v>596.99999999999966</v>
      </c>
      <c r="N602" s="363">
        <v>41172.413793103347</v>
      </c>
      <c r="O602" s="367">
        <v>-3310160.3186681564</v>
      </c>
      <c r="P602" s="384">
        <v>596.99999999999852</v>
      </c>
      <c r="Q602" s="363">
        <v>42642.857142857443</v>
      </c>
      <c r="R602" s="367">
        <v>-1654283.4248847309</v>
      </c>
      <c r="S602" s="384">
        <v>597.00000000000421</v>
      </c>
      <c r="T602" s="363">
        <v>20586.206896551674</v>
      </c>
      <c r="U602" s="363">
        <v>-18854.01060792444</v>
      </c>
      <c r="V602" s="369">
        <v>596.99999999999852</v>
      </c>
      <c r="W602" s="363">
        <v>994999.9999999915</v>
      </c>
      <c r="X602" s="363">
        <v>28867.790499536819</v>
      </c>
      <c r="Y602" s="369">
        <v>596.99999999999488</v>
      </c>
      <c r="Z602" s="367"/>
      <c r="AA602" s="367"/>
      <c r="AB602" s="367"/>
      <c r="AC602" s="367"/>
      <c r="AD602" s="367"/>
      <c r="AE602" s="367"/>
      <c r="AF602" s="367"/>
      <c r="AG602" s="367"/>
      <c r="AH602" s="367"/>
      <c r="AI602" s="367"/>
      <c r="AJ602" s="367"/>
      <c r="AK602" s="367"/>
      <c r="AL602" s="367"/>
      <c r="AM602" s="367"/>
      <c r="AN602" s="367"/>
      <c r="AO602" s="367"/>
      <c r="AP602" s="367"/>
      <c r="AQ602" s="367"/>
      <c r="AR602" s="367"/>
      <c r="AS602" s="367"/>
      <c r="AT602" s="367"/>
    </row>
    <row r="603" spans="2:46" ht="13.8">
      <c r="B603" s="26">
        <v>99.666666666667311</v>
      </c>
      <c r="C603" s="367">
        <v>87.446517634641879</v>
      </c>
      <c r="D603" s="363">
        <v>598.00000000000387</v>
      </c>
      <c r="E603" s="365">
        <v>27813.953488372255</v>
      </c>
      <c r="F603" s="367">
        <v>-51204.244674629255</v>
      </c>
      <c r="G603" s="367">
        <v>598.00000000000352</v>
      </c>
      <c r="H603" s="368">
        <v>149500</v>
      </c>
      <c r="I603" s="367">
        <v>-617918.01475116529</v>
      </c>
      <c r="J603" s="384">
        <v>598</v>
      </c>
      <c r="K603" s="363">
        <v>36242.424242424218</v>
      </c>
      <c r="L603" s="367">
        <v>-13706.688450992524</v>
      </c>
      <c r="M603" s="369">
        <v>597.99999999999966</v>
      </c>
      <c r="N603" s="363">
        <v>41241.379310344724</v>
      </c>
      <c r="O603" s="367">
        <v>-3321277.7638183548</v>
      </c>
      <c r="P603" s="384">
        <v>597.99999999999852</v>
      </c>
      <c r="Q603" s="363">
        <v>42714.285714286016</v>
      </c>
      <c r="R603" s="367">
        <v>-1659875.749482254</v>
      </c>
      <c r="S603" s="384">
        <v>598.00000000000421</v>
      </c>
      <c r="T603" s="363">
        <v>20620.689655172362</v>
      </c>
      <c r="U603" s="363">
        <v>-18958.963944408606</v>
      </c>
      <c r="V603" s="369">
        <v>597.99999999999852</v>
      </c>
      <c r="W603" s="363">
        <v>996666.66666665813</v>
      </c>
      <c r="X603" s="363">
        <v>28913.416823803862</v>
      </c>
      <c r="Y603" s="369">
        <v>597.99999999999488</v>
      </c>
      <c r="Z603" s="367"/>
      <c r="AA603" s="367"/>
      <c r="AB603" s="367"/>
      <c r="AC603" s="367"/>
      <c r="AD603" s="367"/>
      <c r="AE603" s="367"/>
      <c r="AF603" s="367"/>
      <c r="AG603" s="367"/>
      <c r="AH603" s="367"/>
      <c r="AI603" s="367"/>
      <c r="AJ603" s="367"/>
      <c r="AK603" s="367"/>
      <c r="AL603" s="367"/>
      <c r="AM603" s="367"/>
      <c r="AN603" s="367"/>
      <c r="AO603" s="367"/>
      <c r="AP603" s="367"/>
      <c r="AQ603" s="367"/>
      <c r="AR603" s="367"/>
      <c r="AS603" s="367"/>
      <c r="AT603" s="367"/>
    </row>
    <row r="604" spans="2:46" ht="13.8">
      <c r="B604" s="26">
        <v>99.833333333333982</v>
      </c>
      <c r="C604" s="367">
        <v>87.592294751440733</v>
      </c>
      <c r="D604" s="363">
        <v>599.00000000000387</v>
      </c>
      <c r="E604" s="365">
        <v>27860.465116279232</v>
      </c>
      <c r="F604" s="367">
        <v>-51384.590066553588</v>
      </c>
      <c r="G604" s="367">
        <v>599.00000000000352</v>
      </c>
      <c r="H604" s="368">
        <v>149750</v>
      </c>
      <c r="I604" s="367">
        <v>-620066.44199726568</v>
      </c>
      <c r="J604" s="384">
        <v>599</v>
      </c>
      <c r="K604" s="363">
        <v>36303.030303030282</v>
      </c>
      <c r="L604" s="367">
        <v>-13802.112791552137</v>
      </c>
      <c r="M604" s="369">
        <v>598.99999999999977</v>
      </c>
      <c r="N604" s="363">
        <v>41310.344827586101</v>
      </c>
      <c r="O604" s="367">
        <v>-3332413.8470555083</v>
      </c>
      <c r="P604" s="384">
        <v>598.99999999999841</v>
      </c>
      <c r="Q604" s="363">
        <v>42785.714285714588</v>
      </c>
      <c r="R604" s="367">
        <v>-1665477.5099680251</v>
      </c>
      <c r="S604" s="384">
        <v>599.00000000000421</v>
      </c>
      <c r="T604" s="363">
        <v>20655.172413793051</v>
      </c>
      <c r="U604" s="363">
        <v>-19064.162672461935</v>
      </c>
      <c r="V604" s="369">
        <v>598.99999999999841</v>
      </c>
      <c r="W604" s="363">
        <v>998333.33333332476</v>
      </c>
      <c r="X604" s="363">
        <v>28959.034022874617</v>
      </c>
      <c r="Y604" s="369">
        <v>598.99999999999488</v>
      </c>
      <c r="Z604" s="367"/>
      <c r="AA604" s="367"/>
      <c r="AB604" s="367"/>
      <c r="AC604" s="367"/>
      <c r="AD604" s="367"/>
      <c r="AE604" s="367"/>
      <c r="AF604" s="367"/>
      <c r="AG604" s="367"/>
      <c r="AH604" s="367"/>
      <c r="AI604" s="367"/>
      <c r="AJ604" s="367"/>
      <c r="AK604" s="367"/>
      <c r="AL604" s="367"/>
      <c r="AM604" s="367"/>
      <c r="AN604" s="367"/>
      <c r="AO604" s="367"/>
      <c r="AP604" s="367"/>
      <c r="AQ604" s="367"/>
      <c r="AR604" s="367"/>
      <c r="AS604" s="367"/>
      <c r="AT604" s="367"/>
    </row>
    <row r="605" spans="2:46" ht="13.8">
      <c r="B605" s="26">
        <v>100.00000000000065</v>
      </c>
      <c r="C605" s="367">
        <v>87.738070350650148</v>
      </c>
      <c r="D605" s="363">
        <v>600.00000000000398</v>
      </c>
      <c r="E605" s="365">
        <v>27906.97674418621</v>
      </c>
      <c r="F605" s="367">
        <v>-51565.251717458581</v>
      </c>
      <c r="G605" s="367">
        <v>600.00000000000352</v>
      </c>
      <c r="H605" s="368">
        <v>150000</v>
      </c>
      <c r="I605" s="367">
        <v>-622218.59251391434</v>
      </c>
      <c r="J605" s="384">
        <v>600</v>
      </c>
      <c r="K605" s="363">
        <v>36363.636363636346</v>
      </c>
      <c r="L605" s="367">
        <v>-13897.779213770711</v>
      </c>
      <c r="M605" s="369">
        <v>599.99999999999977</v>
      </c>
      <c r="N605" s="363">
        <v>41379.310344827478</v>
      </c>
      <c r="O605" s="367">
        <v>-3343568.5683796192</v>
      </c>
      <c r="P605" s="384">
        <v>599.99999999999841</v>
      </c>
      <c r="Q605" s="363">
        <v>42857.142857143161</v>
      </c>
      <c r="R605" s="367">
        <v>-1671088.7063420431</v>
      </c>
      <c r="S605" s="384">
        <v>600.00000000000421</v>
      </c>
      <c r="T605" s="363">
        <v>20689.655172413739</v>
      </c>
      <c r="U605" s="363">
        <v>-19169.606792084458</v>
      </c>
      <c r="V605" s="369">
        <v>599.99999999999841</v>
      </c>
      <c r="W605" s="363">
        <v>999999.99999999139</v>
      </c>
      <c r="X605" s="363">
        <v>29004.642096749092</v>
      </c>
      <c r="Y605" s="369">
        <v>599.99999999999477</v>
      </c>
      <c r="Z605" s="367"/>
      <c r="AA605" s="367"/>
      <c r="AB605" s="367"/>
      <c r="AC605" s="367"/>
      <c r="AD605" s="367"/>
      <c r="AE605" s="367"/>
      <c r="AF605" s="367"/>
      <c r="AG605" s="367"/>
      <c r="AH605" s="367"/>
      <c r="AI605" s="367"/>
      <c r="AJ605" s="367"/>
      <c r="AK605" s="367"/>
      <c r="AL605" s="367"/>
      <c r="AM605" s="367"/>
      <c r="AN605" s="367"/>
      <c r="AO605" s="367"/>
      <c r="AP605" s="367"/>
      <c r="AQ605" s="367"/>
      <c r="AR605" s="367"/>
      <c r="AS605" s="367"/>
      <c r="AT605" s="367"/>
    </row>
    <row r="606" spans="2:46" ht="13.8">
      <c r="B606" s="26">
        <v>100.16666666666733</v>
      </c>
      <c r="C606" s="367">
        <v>87.883844432270095</v>
      </c>
      <c r="D606" s="363">
        <v>601.00000000000398</v>
      </c>
      <c r="E606" s="365">
        <v>27953.488372093187</v>
      </c>
      <c r="F606" s="367">
        <v>-51746.229627344241</v>
      </c>
      <c r="G606" s="367">
        <v>601.00000000000352</v>
      </c>
      <c r="H606" s="368">
        <v>150250</v>
      </c>
      <c r="I606" s="367">
        <v>-624374.46630111081</v>
      </c>
      <c r="J606" s="384">
        <v>601</v>
      </c>
      <c r="K606" s="363">
        <v>36424.242424242409</v>
      </c>
      <c r="L606" s="367">
        <v>-13993.687717648258</v>
      </c>
      <c r="M606" s="369">
        <v>600.99999999999977</v>
      </c>
      <c r="N606" s="363">
        <v>41448.275862068855</v>
      </c>
      <c r="O606" s="367">
        <v>-3354741.9277906865</v>
      </c>
      <c r="P606" s="384">
        <v>600.99999999999841</v>
      </c>
      <c r="Q606" s="363">
        <v>42928.571428571733</v>
      </c>
      <c r="R606" s="367">
        <v>-1676709.3386043096</v>
      </c>
      <c r="S606" s="384">
        <v>601.00000000000432</v>
      </c>
      <c r="T606" s="363">
        <v>20724.137931034427</v>
      </c>
      <c r="U606" s="363">
        <v>-19275.296303276158</v>
      </c>
      <c r="V606" s="369">
        <v>600.99999999999841</v>
      </c>
      <c r="W606" s="363">
        <v>1001666.666666658</v>
      </c>
      <c r="X606" s="363">
        <v>29050.241045427287</v>
      </c>
      <c r="Y606" s="369">
        <v>600.99999999999477</v>
      </c>
      <c r="Z606" s="367"/>
      <c r="AA606" s="367"/>
      <c r="AB606" s="367"/>
      <c r="AC606" s="367"/>
      <c r="AD606" s="367"/>
      <c r="AE606" s="367"/>
      <c r="AF606" s="367"/>
      <c r="AG606" s="367"/>
      <c r="AH606" s="367"/>
      <c r="AI606" s="367"/>
      <c r="AJ606" s="367"/>
      <c r="AK606" s="367"/>
      <c r="AL606" s="367"/>
      <c r="AM606" s="367"/>
      <c r="AN606" s="367"/>
      <c r="AO606" s="367"/>
      <c r="AP606" s="367"/>
      <c r="AQ606" s="367"/>
      <c r="AR606" s="367"/>
      <c r="AS606" s="367"/>
      <c r="AT606" s="367"/>
    </row>
    <row r="607" spans="2:46" ht="13.8">
      <c r="B607" s="26">
        <v>100.333333333334</v>
      </c>
      <c r="C607" s="367">
        <v>88.029616996300575</v>
      </c>
      <c r="D607" s="363">
        <v>602.00000000000398</v>
      </c>
      <c r="E607" s="365">
        <v>28000.000000000164</v>
      </c>
      <c r="F607" s="367">
        <v>-51927.523796210568</v>
      </c>
      <c r="G607" s="367">
        <v>602.00000000000352</v>
      </c>
      <c r="H607" s="368">
        <v>150500</v>
      </c>
      <c r="I607" s="367">
        <v>-626534.06335885532</v>
      </c>
      <c r="J607" s="384">
        <v>602</v>
      </c>
      <c r="K607" s="363">
        <v>36484.848484848473</v>
      </c>
      <c r="L607" s="367">
        <v>-14089.838303184788</v>
      </c>
      <c r="M607" s="369">
        <v>601.99999999999989</v>
      </c>
      <c r="N607" s="363">
        <v>41517.241379310231</v>
      </c>
      <c r="O607" s="367">
        <v>-3365933.9252887089</v>
      </c>
      <c r="P607" s="384">
        <v>601.99999999999829</v>
      </c>
      <c r="Q607" s="363">
        <v>43000.000000000306</v>
      </c>
      <c r="R607" s="367">
        <v>-1682339.4067548227</v>
      </c>
      <c r="S607" s="384">
        <v>602.00000000000432</v>
      </c>
      <c r="T607" s="363">
        <v>20758.620689655116</v>
      </c>
      <c r="U607" s="363">
        <v>-19381.231206037024</v>
      </c>
      <c r="V607" s="369">
        <v>601.99999999999829</v>
      </c>
      <c r="W607" s="363">
        <v>1003333.3333333246</v>
      </c>
      <c r="X607" s="363">
        <v>29095.830868909197</v>
      </c>
      <c r="Y607" s="369">
        <v>601.99999999999477</v>
      </c>
      <c r="Z607" s="367"/>
      <c r="AA607" s="367"/>
      <c r="AB607" s="367"/>
      <c r="AC607" s="367"/>
      <c r="AD607" s="367"/>
      <c r="AE607" s="367"/>
      <c r="AF607" s="367"/>
      <c r="AG607" s="367"/>
      <c r="AH607" s="367"/>
      <c r="AI607" s="367"/>
      <c r="AJ607" s="367"/>
      <c r="AK607" s="367"/>
      <c r="AL607" s="367"/>
      <c r="AM607" s="367"/>
      <c r="AN607" s="367"/>
      <c r="AO607" s="367"/>
      <c r="AP607" s="367"/>
      <c r="AQ607" s="367"/>
      <c r="AR607" s="367"/>
      <c r="AS607" s="367"/>
      <c r="AT607" s="367"/>
    </row>
    <row r="608" spans="2:46" ht="13.8">
      <c r="B608" s="26">
        <v>100.50000000000067</v>
      </c>
      <c r="C608" s="367">
        <v>88.175388042741602</v>
      </c>
      <c r="D608" s="363">
        <v>603.00000000000398</v>
      </c>
      <c r="E608" s="365">
        <v>28046.511627907141</v>
      </c>
      <c r="F608" s="367">
        <v>-52109.134224057561</v>
      </c>
      <c r="G608" s="367">
        <v>603.00000000000352</v>
      </c>
      <c r="H608" s="368">
        <v>150750</v>
      </c>
      <c r="I608" s="367">
        <v>-628697.38368714775</v>
      </c>
      <c r="J608" s="384">
        <v>603</v>
      </c>
      <c r="K608" s="363">
        <v>36545.454545454537</v>
      </c>
      <c r="L608" s="367">
        <v>-14186.230970380278</v>
      </c>
      <c r="M608" s="369">
        <v>602.99999999999989</v>
      </c>
      <c r="N608" s="363">
        <v>41586.206896551608</v>
      </c>
      <c r="O608" s="367">
        <v>-3377144.5608736891</v>
      </c>
      <c r="P608" s="384">
        <v>602.99999999999829</v>
      </c>
      <c r="Q608" s="363">
        <v>43071.428571428878</v>
      </c>
      <c r="R608" s="367">
        <v>-1687978.9107935831</v>
      </c>
      <c r="S608" s="384">
        <v>603.00000000000432</v>
      </c>
      <c r="T608" s="363">
        <v>20793.103448275804</v>
      </c>
      <c r="U608" s="363">
        <v>-19487.411500367085</v>
      </c>
      <c r="V608" s="369">
        <v>602.99999999999829</v>
      </c>
      <c r="W608" s="363">
        <v>1004999.9999999913</v>
      </c>
      <c r="X608" s="363">
        <v>29141.411567194828</v>
      </c>
      <c r="Y608" s="369">
        <v>602.99999999999477</v>
      </c>
      <c r="Z608" s="367"/>
      <c r="AA608" s="367"/>
      <c r="AB608" s="367"/>
      <c r="AC608" s="367"/>
      <c r="AD608" s="367"/>
      <c r="AE608" s="367"/>
      <c r="AF608" s="367"/>
      <c r="AG608" s="367"/>
      <c r="AH608" s="367"/>
      <c r="AI608" s="367"/>
      <c r="AJ608" s="367"/>
      <c r="AK608" s="367"/>
      <c r="AL608" s="367"/>
      <c r="AM608" s="367"/>
      <c r="AN608" s="367"/>
      <c r="AO608" s="367"/>
      <c r="AP608" s="367"/>
      <c r="AQ608" s="367"/>
      <c r="AR608" s="367"/>
      <c r="AS608" s="367"/>
      <c r="AT608" s="367"/>
    </row>
    <row r="609" spans="2:46" ht="13.8">
      <c r="B609" s="26">
        <v>100.66666666666734</v>
      </c>
      <c r="C609" s="367">
        <v>88.321157571593204</v>
      </c>
      <c r="D609" s="363">
        <v>604.00000000000409</v>
      </c>
      <c r="E609" s="365">
        <v>28093.023255814118</v>
      </c>
      <c r="F609" s="367">
        <v>-52291.060910885222</v>
      </c>
      <c r="G609" s="367">
        <v>604.00000000000352</v>
      </c>
      <c r="H609" s="368">
        <v>151000</v>
      </c>
      <c r="I609" s="367">
        <v>-630864.42728598823</v>
      </c>
      <c r="J609" s="384">
        <v>604</v>
      </c>
      <c r="K609" s="363">
        <v>36606.060606060601</v>
      </c>
      <c r="L609" s="367">
        <v>-14282.865719234755</v>
      </c>
      <c r="M609" s="369">
        <v>604</v>
      </c>
      <c r="N609" s="363">
        <v>41655.172413792985</v>
      </c>
      <c r="O609" s="367">
        <v>-3388373.8345456263</v>
      </c>
      <c r="P609" s="384">
        <v>603.99999999999829</v>
      </c>
      <c r="Q609" s="363">
        <v>43142.857142857451</v>
      </c>
      <c r="R609" s="367">
        <v>-1693627.8507205914</v>
      </c>
      <c r="S609" s="384">
        <v>604.00000000000432</v>
      </c>
      <c r="T609" s="363">
        <v>20827.586206896493</v>
      </c>
      <c r="U609" s="363">
        <v>-19593.837186266319</v>
      </c>
      <c r="V609" s="369">
        <v>603.99999999999829</v>
      </c>
      <c r="W609" s="363">
        <v>1006666.6666666579</v>
      </c>
      <c r="X609" s="363">
        <v>29186.98314028417</v>
      </c>
      <c r="Y609" s="369">
        <v>603.99999999999477</v>
      </c>
      <c r="Z609" s="367"/>
      <c r="AA609" s="367"/>
      <c r="AB609" s="367"/>
      <c r="AC609" s="367"/>
      <c r="AD609" s="367"/>
      <c r="AE609" s="367"/>
      <c r="AF609" s="367"/>
      <c r="AG609" s="367"/>
      <c r="AH609" s="367"/>
      <c r="AI609" s="367"/>
      <c r="AJ609" s="367"/>
      <c r="AK609" s="367"/>
      <c r="AL609" s="367"/>
      <c r="AM609" s="367"/>
      <c r="AN609" s="367"/>
      <c r="AO609" s="367"/>
      <c r="AP609" s="367"/>
      <c r="AQ609" s="367"/>
      <c r="AR609" s="367"/>
      <c r="AS609" s="367"/>
      <c r="AT609" s="367"/>
    </row>
    <row r="610" spans="2:46" ht="13.8">
      <c r="B610" s="26">
        <v>100.83333333333401</v>
      </c>
      <c r="C610" s="367">
        <v>88.466925582855325</v>
      </c>
      <c r="D610" s="363">
        <v>605.00000000000409</v>
      </c>
      <c r="E610" s="365">
        <v>28139.534883721095</v>
      </c>
      <c r="F610" s="367">
        <v>-52473.303856693543</v>
      </c>
      <c r="G610" s="367">
        <v>605.00000000000352</v>
      </c>
      <c r="H610" s="368">
        <v>151250</v>
      </c>
      <c r="I610" s="367">
        <v>-633035.19415537675</v>
      </c>
      <c r="J610" s="384">
        <v>605</v>
      </c>
      <c r="K610" s="363">
        <v>36666.666666666664</v>
      </c>
      <c r="L610" s="367">
        <v>-14379.742549748193</v>
      </c>
      <c r="M610" s="369">
        <v>605</v>
      </c>
      <c r="N610" s="363">
        <v>41724.137931034362</v>
      </c>
      <c r="O610" s="367">
        <v>-3399621.746304519</v>
      </c>
      <c r="P610" s="384">
        <v>604.99999999999818</v>
      </c>
      <c r="Q610" s="363">
        <v>43214.285714286023</v>
      </c>
      <c r="R610" s="367">
        <v>-1699286.2265358472</v>
      </c>
      <c r="S610" s="384">
        <v>605.00000000000432</v>
      </c>
      <c r="T610" s="363">
        <v>20862.068965517181</v>
      </c>
      <c r="U610" s="363">
        <v>-19700.508263734726</v>
      </c>
      <c r="V610" s="369">
        <v>604.99999999999818</v>
      </c>
      <c r="W610" s="363">
        <v>1008333.3333333245</v>
      </c>
      <c r="X610" s="363">
        <v>29232.545588177229</v>
      </c>
      <c r="Y610" s="369">
        <v>604.99999999999466</v>
      </c>
      <c r="Z610" s="367"/>
      <c r="AA610" s="367"/>
      <c r="AB610" s="367"/>
      <c r="AC610" s="367"/>
      <c r="AD610" s="367"/>
      <c r="AE610" s="367"/>
      <c r="AF610" s="367"/>
      <c r="AG610" s="367"/>
      <c r="AH610" s="367"/>
      <c r="AI610" s="367"/>
      <c r="AJ610" s="367"/>
      <c r="AK610" s="367"/>
      <c r="AL610" s="367"/>
      <c r="AM610" s="367"/>
      <c r="AN610" s="367"/>
      <c r="AO610" s="367"/>
      <c r="AP610" s="367"/>
      <c r="AQ610" s="367"/>
      <c r="AR610" s="367"/>
      <c r="AS610" s="367"/>
      <c r="AT610" s="367"/>
    </row>
    <row r="611" spans="2:46" ht="13.8">
      <c r="B611" s="26">
        <v>101.00000000000068</v>
      </c>
      <c r="C611" s="367">
        <v>88.612692076527992</v>
      </c>
      <c r="D611" s="363">
        <v>606.00000000000409</v>
      </c>
      <c r="E611" s="365">
        <v>28186.046511628072</v>
      </c>
      <c r="F611" s="367">
        <v>-52655.863061482523</v>
      </c>
      <c r="G611" s="367">
        <v>606.00000000000352</v>
      </c>
      <c r="H611" s="368">
        <v>151500</v>
      </c>
      <c r="I611" s="367">
        <v>-635209.6842953132</v>
      </c>
      <c r="J611" s="384">
        <v>606</v>
      </c>
      <c r="K611" s="363">
        <v>36727.272727272728</v>
      </c>
      <c r="L611" s="367">
        <v>-14476.861461920613</v>
      </c>
      <c r="M611" s="369">
        <v>606.00000000000011</v>
      </c>
      <c r="N611" s="363">
        <v>41793.103448275739</v>
      </c>
      <c r="O611" s="367">
        <v>-3410888.2961503691</v>
      </c>
      <c r="P611" s="384">
        <v>605.99999999999818</v>
      </c>
      <c r="Q611" s="363">
        <v>43285.714285714595</v>
      </c>
      <c r="R611" s="367">
        <v>-1704954.0382393498</v>
      </c>
      <c r="S611" s="384">
        <v>606.00000000000432</v>
      </c>
      <c r="T611" s="363">
        <v>20896.551724137869</v>
      </c>
      <c r="U611" s="363">
        <v>-19807.424732772321</v>
      </c>
      <c r="V611" s="369">
        <v>605.99999999999818</v>
      </c>
      <c r="W611" s="363">
        <v>1009999.9999999912</v>
      </c>
      <c r="X611" s="363">
        <v>29278.098910874003</v>
      </c>
      <c r="Y611" s="369">
        <v>605.99999999999466</v>
      </c>
      <c r="Z611" s="367"/>
      <c r="AA611" s="367"/>
      <c r="AB611" s="367"/>
      <c r="AC611" s="367"/>
      <c r="AD611" s="367"/>
      <c r="AE611" s="367"/>
      <c r="AF611" s="367"/>
      <c r="AG611" s="367"/>
      <c r="AH611" s="367"/>
      <c r="AI611" s="367"/>
      <c r="AJ611" s="367"/>
      <c r="AK611" s="367"/>
      <c r="AL611" s="367"/>
      <c r="AM611" s="367"/>
      <c r="AN611" s="367"/>
      <c r="AO611" s="367"/>
      <c r="AP611" s="367"/>
      <c r="AQ611" s="367"/>
      <c r="AR611" s="367"/>
      <c r="AS611" s="367"/>
      <c r="AT611" s="367"/>
    </row>
    <row r="612" spans="2:46" ht="13.8">
      <c r="B612" s="26">
        <v>101.16666666666735</v>
      </c>
      <c r="C612" s="367">
        <v>88.758457052611192</v>
      </c>
      <c r="D612" s="363">
        <v>607.00000000000409</v>
      </c>
      <c r="E612" s="365">
        <v>28232.558139535049</v>
      </c>
      <c r="F612" s="367">
        <v>-52838.738525252185</v>
      </c>
      <c r="G612" s="367">
        <v>607.00000000000352</v>
      </c>
      <c r="H612" s="368">
        <v>151750</v>
      </c>
      <c r="I612" s="367">
        <v>-637387.89770579769</v>
      </c>
      <c r="J612" s="384">
        <v>607</v>
      </c>
      <c r="K612" s="363">
        <v>36787.878787878792</v>
      </c>
      <c r="L612" s="367">
        <v>-14574.222455751995</v>
      </c>
      <c r="M612" s="369">
        <v>607.00000000000011</v>
      </c>
      <c r="N612" s="363">
        <v>41862.068965517115</v>
      </c>
      <c r="O612" s="367">
        <v>-3422173.4840831757</v>
      </c>
      <c r="P612" s="384">
        <v>606.99999999999818</v>
      </c>
      <c r="Q612" s="363">
        <v>43357.142857143168</v>
      </c>
      <c r="R612" s="367">
        <v>-1710631.2858311005</v>
      </c>
      <c r="S612" s="384">
        <v>607.00000000000432</v>
      </c>
      <c r="T612" s="363">
        <v>20931.034482758558</v>
      </c>
      <c r="U612" s="363">
        <v>-19914.586593379092</v>
      </c>
      <c r="V612" s="369">
        <v>606.99999999999818</v>
      </c>
      <c r="W612" s="363">
        <v>1011666.6666666578</v>
      </c>
      <c r="X612" s="363">
        <v>29323.643108374497</v>
      </c>
      <c r="Y612" s="369">
        <v>606.99999999999466</v>
      </c>
      <c r="Z612" s="367"/>
      <c r="AA612" s="367"/>
      <c r="AB612" s="367"/>
      <c r="AC612" s="367"/>
      <c r="AD612" s="367"/>
      <c r="AE612" s="367"/>
      <c r="AF612" s="367"/>
      <c r="AG612" s="367"/>
      <c r="AH612" s="367"/>
      <c r="AI612" s="367"/>
      <c r="AJ612" s="367"/>
      <c r="AK612" s="367"/>
      <c r="AL612" s="367"/>
      <c r="AM612" s="367"/>
      <c r="AN612" s="367"/>
      <c r="AO612" s="367"/>
      <c r="AP612" s="367"/>
      <c r="AQ612" s="367"/>
      <c r="AR612" s="367"/>
      <c r="AS612" s="367"/>
      <c r="AT612" s="367"/>
    </row>
    <row r="613" spans="2:46" ht="13.8">
      <c r="B613" s="26">
        <v>101.33333333333402</v>
      </c>
      <c r="C613" s="367">
        <v>88.904220511104981</v>
      </c>
      <c r="D613" s="363">
        <v>608.00000000000421</v>
      </c>
      <c r="E613" s="365">
        <v>28279.069767442026</v>
      </c>
      <c r="F613" s="367">
        <v>-53021.9302480025</v>
      </c>
      <c r="G613" s="367">
        <v>608.00000000000352</v>
      </c>
      <c r="H613" s="368">
        <v>152000</v>
      </c>
      <c r="I613" s="367">
        <v>-639569.83438683033</v>
      </c>
      <c r="J613" s="384">
        <v>608</v>
      </c>
      <c r="K613" s="363">
        <v>36848.484848484855</v>
      </c>
      <c r="L613" s="367">
        <v>-14671.825531242361</v>
      </c>
      <c r="M613" s="369">
        <v>608.00000000000023</v>
      </c>
      <c r="N613" s="363">
        <v>41931.034482758492</v>
      </c>
      <c r="O613" s="367">
        <v>-3433477.3101029373</v>
      </c>
      <c r="P613" s="384">
        <v>607.99999999999807</v>
      </c>
      <c r="Q613" s="363">
        <v>43428.57142857174</v>
      </c>
      <c r="R613" s="367">
        <v>-1716317.9693110983</v>
      </c>
      <c r="S613" s="384">
        <v>608.00000000000432</v>
      </c>
      <c r="T613" s="363">
        <v>20965.517241379246</v>
      </c>
      <c r="U613" s="363">
        <v>-20021.993845555029</v>
      </c>
      <c r="V613" s="369">
        <v>607.99999999999807</v>
      </c>
      <c r="W613" s="363">
        <v>1013333.3333333244</v>
      </c>
      <c r="X613" s="363">
        <v>29369.178180678715</v>
      </c>
      <c r="Y613" s="369">
        <v>607.99999999999466</v>
      </c>
      <c r="Z613" s="367"/>
      <c r="AA613" s="367"/>
      <c r="AB613" s="367"/>
      <c r="AC613" s="367"/>
      <c r="AD613" s="367"/>
      <c r="AE613" s="367"/>
      <c r="AF613" s="367"/>
      <c r="AG613" s="367"/>
      <c r="AH613" s="367"/>
      <c r="AI613" s="367"/>
      <c r="AJ613" s="367"/>
      <c r="AK613" s="367"/>
      <c r="AL613" s="367"/>
      <c r="AM613" s="367"/>
      <c r="AN613" s="367"/>
      <c r="AO613" s="367"/>
      <c r="AP613" s="367"/>
      <c r="AQ613" s="367"/>
      <c r="AR613" s="367"/>
      <c r="AS613" s="367"/>
      <c r="AT613" s="367"/>
    </row>
    <row r="614" spans="2:46" ht="13.8">
      <c r="B614" s="26">
        <v>101.5000000000007</v>
      </c>
      <c r="C614" s="367">
        <v>89.049982452009289</v>
      </c>
      <c r="D614" s="363">
        <v>609.00000000000421</v>
      </c>
      <c r="E614" s="365">
        <v>28325.581395349003</v>
      </c>
      <c r="F614" s="367">
        <v>-53205.438229733511</v>
      </c>
      <c r="G614" s="367">
        <v>609.00000000000364</v>
      </c>
      <c r="H614" s="368">
        <v>152250</v>
      </c>
      <c r="I614" s="367">
        <v>-641755.49433841079</v>
      </c>
      <c r="J614" s="384">
        <v>609</v>
      </c>
      <c r="K614" s="363">
        <v>36909.090909090919</v>
      </c>
      <c r="L614" s="367">
        <v>-14769.670688391687</v>
      </c>
      <c r="M614" s="369">
        <v>609.00000000000023</v>
      </c>
      <c r="N614" s="363">
        <v>41999.999999999869</v>
      </c>
      <c r="O614" s="367">
        <v>-3444799.7742096572</v>
      </c>
      <c r="P614" s="384">
        <v>608.99999999999807</v>
      </c>
      <c r="Q614" s="363">
        <v>43500.000000000313</v>
      </c>
      <c r="R614" s="367">
        <v>-1722014.0886793437</v>
      </c>
      <c r="S614" s="384">
        <v>609.00000000000432</v>
      </c>
      <c r="T614" s="363">
        <v>20999.999999999935</v>
      </c>
      <c r="U614" s="363">
        <v>-20129.646489300161</v>
      </c>
      <c r="V614" s="369">
        <v>608.99999999999807</v>
      </c>
      <c r="W614" s="363">
        <v>1014999.999999991</v>
      </c>
      <c r="X614" s="363">
        <v>29414.704127786637</v>
      </c>
      <c r="Y614" s="369">
        <v>608.99999999999454</v>
      </c>
      <c r="Z614" s="367"/>
      <c r="AA614" s="367"/>
      <c r="AB614" s="367"/>
      <c r="AC614" s="367"/>
      <c r="AD614" s="367"/>
      <c r="AE614" s="367"/>
      <c r="AF614" s="367"/>
      <c r="AG614" s="367"/>
      <c r="AH614" s="367"/>
      <c r="AI614" s="367"/>
      <c r="AJ614" s="367"/>
      <c r="AK614" s="367"/>
      <c r="AL614" s="367"/>
      <c r="AM614" s="367"/>
      <c r="AN614" s="367"/>
      <c r="AO614" s="367"/>
      <c r="AP614" s="367"/>
      <c r="AQ614" s="367"/>
      <c r="AR614" s="367"/>
      <c r="AS614" s="367"/>
      <c r="AT614" s="367"/>
    </row>
    <row r="615" spans="2:46" ht="13.8">
      <c r="B615" s="26">
        <v>101.66666666666737</v>
      </c>
      <c r="C615" s="367">
        <v>89.195742875324129</v>
      </c>
      <c r="D615" s="363">
        <v>610.00000000000421</v>
      </c>
      <c r="E615" s="365">
        <v>28372.09302325598</v>
      </c>
      <c r="F615" s="367">
        <v>-53389.262470445159</v>
      </c>
      <c r="G615" s="367">
        <v>610.00000000000364</v>
      </c>
      <c r="H615" s="368">
        <v>152500</v>
      </c>
      <c r="I615" s="367">
        <v>-643944.87756053917</v>
      </c>
      <c r="J615" s="384">
        <v>610</v>
      </c>
      <c r="K615" s="363">
        <v>36969.696969696983</v>
      </c>
      <c r="L615" s="367">
        <v>-14867.757927199988</v>
      </c>
      <c r="M615" s="369">
        <v>610.00000000000023</v>
      </c>
      <c r="N615" s="363">
        <v>42068.965517241246</v>
      </c>
      <c r="O615" s="367">
        <v>-3456140.8764033332</v>
      </c>
      <c r="P615" s="384">
        <v>609.99999999999807</v>
      </c>
      <c r="Q615" s="363">
        <v>43571.428571428885</v>
      </c>
      <c r="R615" s="367">
        <v>-1727719.6439358373</v>
      </c>
      <c r="S615" s="384">
        <v>610.00000000000443</v>
      </c>
      <c r="T615" s="363">
        <v>21034.482758620623</v>
      </c>
      <c r="U615" s="363">
        <v>-20237.54452461447</v>
      </c>
      <c r="V615" s="369">
        <v>609.99999999999807</v>
      </c>
      <c r="W615" s="363">
        <v>1016666.6666666577</v>
      </c>
      <c r="X615" s="363">
        <v>29460.220949698283</v>
      </c>
      <c r="Y615" s="369">
        <v>609.99999999999454</v>
      </c>
      <c r="Z615" s="367"/>
      <c r="AA615" s="367"/>
      <c r="AB615" s="367"/>
      <c r="AC615" s="367"/>
      <c r="AD615" s="367"/>
      <c r="AE615" s="367"/>
      <c r="AF615" s="367"/>
      <c r="AG615" s="367"/>
      <c r="AH615" s="367"/>
      <c r="AI615" s="367"/>
      <c r="AJ615" s="367"/>
      <c r="AK615" s="367"/>
      <c r="AL615" s="367"/>
      <c r="AM615" s="367"/>
      <c r="AN615" s="367"/>
      <c r="AO615" s="367"/>
      <c r="AP615" s="367"/>
      <c r="AQ615" s="367"/>
      <c r="AR615" s="367"/>
      <c r="AS615" s="367"/>
      <c r="AT615" s="367"/>
    </row>
    <row r="616" spans="2:46" ht="13.8">
      <c r="B616" s="26">
        <v>101.83333333333404</v>
      </c>
      <c r="C616" s="367">
        <v>89.341501781049516</v>
      </c>
      <c r="D616" s="363">
        <v>611.00000000000421</v>
      </c>
      <c r="E616" s="365">
        <v>28418.604651162957</v>
      </c>
      <c r="F616" s="367">
        <v>-53573.402970137475</v>
      </c>
      <c r="G616" s="367">
        <v>611.00000000000364</v>
      </c>
      <c r="H616" s="368">
        <v>152750</v>
      </c>
      <c r="I616" s="367">
        <v>-646137.98405321571</v>
      </c>
      <c r="J616" s="384">
        <v>611</v>
      </c>
      <c r="K616" s="363">
        <v>37030.303030303046</v>
      </c>
      <c r="L616" s="367">
        <v>-14966.08724766727</v>
      </c>
      <c r="M616" s="369">
        <v>611.00000000000034</v>
      </c>
      <c r="N616" s="363">
        <v>42137.931034482623</v>
      </c>
      <c r="O616" s="367">
        <v>-3467500.6166839646</v>
      </c>
      <c r="P616" s="384">
        <v>610.99999999999795</v>
      </c>
      <c r="Q616" s="363">
        <v>43642.857142857458</v>
      </c>
      <c r="R616" s="367">
        <v>-1733434.6350805776</v>
      </c>
      <c r="S616" s="384">
        <v>611.00000000000443</v>
      </c>
      <c r="T616" s="363">
        <v>21068.965517241311</v>
      </c>
      <c r="U616" s="363">
        <v>-20345.687951497948</v>
      </c>
      <c r="V616" s="369">
        <v>610.99999999999795</v>
      </c>
      <c r="W616" s="363">
        <v>1018333.3333333243</v>
      </c>
      <c r="X616" s="363">
        <v>29505.728646413649</v>
      </c>
      <c r="Y616" s="369">
        <v>610.99999999999454</v>
      </c>
      <c r="Z616" s="367"/>
      <c r="AA616" s="367"/>
      <c r="AB616" s="367"/>
      <c r="AC616" s="367"/>
      <c r="AD616" s="367"/>
      <c r="AE616" s="367"/>
      <c r="AF616" s="367"/>
      <c r="AG616" s="367"/>
      <c r="AH616" s="367"/>
      <c r="AI616" s="367"/>
      <c r="AJ616" s="367"/>
      <c r="AK616" s="367"/>
      <c r="AL616" s="367"/>
      <c r="AM616" s="367"/>
      <c r="AN616" s="367"/>
      <c r="AO616" s="367"/>
      <c r="AP616" s="367"/>
      <c r="AQ616" s="367"/>
      <c r="AR616" s="367"/>
      <c r="AS616" s="367"/>
      <c r="AT616" s="367"/>
    </row>
    <row r="617" spans="2:46" ht="13.8">
      <c r="B617" s="26">
        <v>102.00000000000071</v>
      </c>
      <c r="C617" s="367">
        <v>89.487259169185492</v>
      </c>
      <c r="D617" s="363">
        <v>612.00000000000432</v>
      </c>
      <c r="E617" s="365">
        <v>28465.116279069935</v>
      </c>
      <c r="F617" s="367">
        <v>-53757.85972881045</v>
      </c>
      <c r="G617" s="367">
        <v>612.00000000000364</v>
      </c>
      <c r="H617" s="368">
        <v>153000</v>
      </c>
      <c r="I617" s="367">
        <v>-648334.81381644018</v>
      </c>
      <c r="J617" s="384">
        <v>612</v>
      </c>
      <c r="K617" s="363">
        <v>37090.90909090911</v>
      </c>
      <c r="L617" s="367">
        <v>-15064.658649793517</v>
      </c>
      <c r="M617" s="369">
        <v>612.00000000000034</v>
      </c>
      <c r="N617" s="363">
        <v>42206.896551723999</v>
      </c>
      <c r="O617" s="367">
        <v>-3478878.9950515539</v>
      </c>
      <c r="P617" s="384">
        <v>611.99999999999795</v>
      </c>
      <c r="Q617" s="363">
        <v>43714.28571428603</v>
      </c>
      <c r="R617" s="367">
        <v>-1739159.0621135654</v>
      </c>
      <c r="S617" s="384">
        <v>612.00000000000443</v>
      </c>
      <c r="T617" s="363">
        <v>21103.448275862</v>
      </c>
      <c r="U617" s="363">
        <v>-20454.076769950614</v>
      </c>
      <c r="V617" s="369">
        <v>611.99999999999795</v>
      </c>
      <c r="W617" s="363">
        <v>1019999.9999999909</v>
      </c>
      <c r="X617" s="363">
        <v>29551.227217932726</v>
      </c>
      <c r="Y617" s="369">
        <v>611.99999999999454</v>
      </c>
      <c r="Z617" s="367"/>
      <c r="AA617" s="367"/>
      <c r="AB617" s="367"/>
      <c r="AC617" s="367"/>
      <c r="AD617" s="367"/>
      <c r="AE617" s="367"/>
      <c r="AF617" s="367"/>
      <c r="AG617" s="367"/>
      <c r="AH617" s="367"/>
      <c r="AI617" s="367"/>
      <c r="AJ617" s="367"/>
      <c r="AK617" s="367"/>
      <c r="AL617" s="367"/>
      <c r="AM617" s="367"/>
      <c r="AN617" s="367"/>
      <c r="AO617" s="367"/>
      <c r="AP617" s="367"/>
      <c r="AQ617" s="367"/>
      <c r="AR617" s="367"/>
      <c r="AS617" s="367"/>
      <c r="AT617" s="367"/>
    </row>
    <row r="618" spans="2:46" ht="13.8">
      <c r="B618" s="26">
        <v>102.16666666666738</v>
      </c>
      <c r="C618" s="367">
        <v>89.633015039731958</v>
      </c>
      <c r="D618" s="363">
        <v>613.00000000000432</v>
      </c>
      <c r="E618" s="365">
        <v>28511.627906976912</v>
      </c>
      <c r="F618" s="367">
        <v>-53942.632746464093</v>
      </c>
      <c r="G618" s="367">
        <v>613.00000000000364</v>
      </c>
      <c r="H618" s="368">
        <v>153250</v>
      </c>
      <c r="I618" s="367">
        <v>-650535.36685021257</v>
      </c>
      <c r="J618" s="384">
        <v>613</v>
      </c>
      <c r="K618" s="363">
        <v>37151.515151515174</v>
      </c>
      <c r="L618" s="367">
        <v>-15163.472133578745</v>
      </c>
      <c r="M618" s="369">
        <v>613.00000000000045</v>
      </c>
      <c r="N618" s="363">
        <v>42275.862068965376</v>
      </c>
      <c r="O618" s="367">
        <v>-3490276.0115060997</v>
      </c>
      <c r="P618" s="384">
        <v>612.99999999999795</v>
      </c>
      <c r="Q618" s="363">
        <v>43785.714285714603</v>
      </c>
      <c r="R618" s="367">
        <v>-1744892.9250348005</v>
      </c>
      <c r="S618" s="384">
        <v>613.00000000000443</v>
      </c>
      <c r="T618" s="363">
        <v>21137.931034482688</v>
      </c>
      <c r="U618" s="363">
        <v>-20562.71097997246</v>
      </c>
      <c r="V618" s="369">
        <v>612.99999999999795</v>
      </c>
      <c r="W618" s="363">
        <v>1021666.6666666575</v>
      </c>
      <c r="X618" s="363">
        <v>29596.716664255524</v>
      </c>
      <c r="Y618" s="369">
        <v>612.99999999999454</v>
      </c>
      <c r="Z618" s="367"/>
      <c r="AA618" s="367"/>
      <c r="AB618" s="367"/>
      <c r="AC618" s="367"/>
      <c r="AD618" s="367"/>
      <c r="AE618" s="367"/>
      <c r="AF618" s="367"/>
      <c r="AG618" s="367"/>
      <c r="AH618" s="367"/>
      <c r="AI618" s="367"/>
      <c r="AJ618" s="367"/>
      <c r="AK618" s="367"/>
      <c r="AL618" s="367"/>
      <c r="AM618" s="367"/>
      <c r="AN618" s="367"/>
      <c r="AO618" s="367"/>
      <c r="AP618" s="367"/>
      <c r="AQ618" s="367"/>
      <c r="AR618" s="367"/>
      <c r="AS618" s="367"/>
      <c r="AT618" s="367"/>
    </row>
    <row r="619" spans="2:46" ht="13.8">
      <c r="B619" s="26">
        <v>102.33333333333405</v>
      </c>
      <c r="C619" s="367">
        <v>89.778769392689</v>
      </c>
      <c r="D619" s="363">
        <v>614.00000000000432</v>
      </c>
      <c r="E619" s="365">
        <v>28558.139534883889</v>
      </c>
      <c r="F619" s="367">
        <v>-54127.722023098402</v>
      </c>
      <c r="G619" s="367">
        <v>614.00000000000364</v>
      </c>
      <c r="H619" s="368">
        <v>153500</v>
      </c>
      <c r="I619" s="367">
        <v>-652739.643154533</v>
      </c>
      <c r="J619" s="384">
        <v>614</v>
      </c>
      <c r="K619" s="363">
        <v>37212.121212121237</v>
      </c>
      <c r="L619" s="367">
        <v>-15262.527699022936</v>
      </c>
      <c r="M619" s="369">
        <v>614.00000000000045</v>
      </c>
      <c r="N619" s="363">
        <v>42344.827586206753</v>
      </c>
      <c r="O619" s="367">
        <v>-3501691.6660476006</v>
      </c>
      <c r="P619" s="384">
        <v>613.99999999999784</v>
      </c>
      <c r="Q619" s="363">
        <v>43857.142857143175</v>
      </c>
      <c r="R619" s="367">
        <v>-1750636.2238442833</v>
      </c>
      <c r="S619" s="384">
        <v>614.00000000000443</v>
      </c>
      <c r="T619" s="363">
        <v>21172.413793103377</v>
      </c>
      <c r="U619" s="363">
        <v>-20671.590581563472</v>
      </c>
      <c r="V619" s="369">
        <v>613.99999999999784</v>
      </c>
      <c r="W619" s="363">
        <v>1023333.3333333242</v>
      </c>
      <c r="X619" s="363">
        <v>29642.196985382034</v>
      </c>
      <c r="Y619" s="369">
        <v>613.99999999999443</v>
      </c>
      <c r="Z619" s="367"/>
      <c r="AA619" s="367"/>
      <c r="AB619" s="367"/>
      <c r="AC619" s="367"/>
      <c r="AD619" s="367"/>
      <c r="AE619" s="367"/>
      <c r="AF619" s="367"/>
      <c r="AG619" s="367"/>
      <c r="AH619" s="367"/>
      <c r="AI619" s="367"/>
      <c r="AJ619" s="367"/>
      <c r="AK619" s="367"/>
      <c r="AL619" s="367"/>
      <c r="AM619" s="367"/>
      <c r="AN619" s="367"/>
      <c r="AO619" s="367"/>
      <c r="AP619" s="367"/>
      <c r="AQ619" s="367"/>
      <c r="AR619" s="367"/>
      <c r="AS619" s="367"/>
      <c r="AT619" s="367"/>
    </row>
    <row r="620" spans="2:46" ht="13.8">
      <c r="B620" s="26">
        <v>102.50000000000072</v>
      </c>
      <c r="C620" s="367">
        <v>89.924522228056574</v>
      </c>
      <c r="D620" s="363">
        <v>615.00000000000432</v>
      </c>
      <c r="E620" s="365">
        <v>28604.651162790866</v>
      </c>
      <c r="F620" s="367">
        <v>-54313.127558713386</v>
      </c>
      <c r="G620" s="367">
        <v>615.00000000000364</v>
      </c>
      <c r="H620" s="368">
        <v>153750</v>
      </c>
      <c r="I620" s="367">
        <v>-654947.64272940159</v>
      </c>
      <c r="J620" s="384">
        <v>615</v>
      </c>
      <c r="K620" s="363">
        <v>37272.727272727301</v>
      </c>
      <c r="L620" s="367">
        <v>-15361.82534612611</v>
      </c>
      <c r="M620" s="369">
        <v>615.00000000000057</v>
      </c>
      <c r="N620" s="363">
        <v>42413.79310344813</v>
      </c>
      <c r="O620" s="367">
        <v>-3513125.9586760593</v>
      </c>
      <c r="P620" s="384">
        <v>614.99999999999784</v>
      </c>
      <c r="Q620" s="363">
        <v>43928.571428571748</v>
      </c>
      <c r="R620" s="367">
        <v>-1756388.9585420135</v>
      </c>
      <c r="S620" s="384">
        <v>615.00000000000443</v>
      </c>
      <c r="T620" s="363">
        <v>21206.896551724065</v>
      </c>
      <c r="U620" s="363">
        <v>-20780.715574723672</v>
      </c>
      <c r="V620" s="369">
        <v>614.99999999999784</v>
      </c>
      <c r="W620" s="363">
        <v>1024999.9999999908</v>
      </c>
      <c r="X620" s="363">
        <v>29687.668181312267</v>
      </c>
      <c r="Y620" s="369">
        <v>614.99999999999443</v>
      </c>
      <c r="Z620" s="367"/>
      <c r="AA620" s="367"/>
      <c r="AB620" s="367"/>
      <c r="AC620" s="367"/>
      <c r="AD620" s="367"/>
      <c r="AE620" s="367"/>
      <c r="AF620" s="367"/>
      <c r="AG620" s="367"/>
      <c r="AH620" s="367"/>
      <c r="AI620" s="367"/>
      <c r="AJ620" s="367"/>
      <c r="AK620" s="367"/>
      <c r="AL620" s="367"/>
      <c r="AM620" s="367"/>
      <c r="AN620" s="367"/>
      <c r="AO620" s="367"/>
      <c r="AP620" s="367"/>
      <c r="AQ620" s="367"/>
      <c r="AR620" s="367"/>
      <c r="AS620" s="367"/>
      <c r="AT620" s="367"/>
    </row>
    <row r="621" spans="2:46" ht="13.8">
      <c r="B621" s="26">
        <v>102.6666666666674</v>
      </c>
      <c r="C621" s="367">
        <v>90.070273545834695</v>
      </c>
      <c r="D621" s="363">
        <v>616.00000000000443</v>
      </c>
      <c r="E621" s="365">
        <v>28651.162790697843</v>
      </c>
      <c r="F621" s="367">
        <v>-54498.849353309015</v>
      </c>
      <c r="G621" s="367">
        <v>616.00000000000364</v>
      </c>
      <c r="H621" s="368">
        <v>154000</v>
      </c>
      <c r="I621" s="367">
        <v>-657159.3655748181</v>
      </c>
      <c r="J621" s="384">
        <v>616</v>
      </c>
      <c r="K621" s="363">
        <v>37333.333333333365</v>
      </c>
      <c r="L621" s="367">
        <v>-15461.365074888245</v>
      </c>
      <c r="M621" s="369">
        <v>616.00000000000057</v>
      </c>
      <c r="N621" s="363">
        <v>42482.758620689507</v>
      </c>
      <c r="O621" s="367">
        <v>-3524578.8893914744</v>
      </c>
      <c r="P621" s="384">
        <v>615.99999999999784</v>
      </c>
      <c r="Q621" s="363">
        <v>44000.00000000032</v>
      </c>
      <c r="R621" s="367">
        <v>-1762151.1291279912</v>
      </c>
      <c r="S621" s="384">
        <v>616.00000000000443</v>
      </c>
      <c r="T621" s="363">
        <v>21241.379310344753</v>
      </c>
      <c r="U621" s="363">
        <v>-20890.085959453056</v>
      </c>
      <c r="V621" s="369">
        <v>615.99999999999784</v>
      </c>
      <c r="W621" s="363">
        <v>1026666.6666666574</v>
      </c>
      <c r="X621" s="363">
        <v>29733.130252046212</v>
      </c>
      <c r="Y621" s="369">
        <v>615.99999999999443</v>
      </c>
      <c r="Z621" s="367"/>
      <c r="AA621" s="367"/>
      <c r="AB621" s="367"/>
      <c r="AC621" s="367"/>
      <c r="AD621" s="367"/>
      <c r="AE621" s="367"/>
      <c r="AF621" s="367"/>
      <c r="AG621" s="367"/>
      <c r="AH621" s="367"/>
      <c r="AI621" s="367"/>
      <c r="AJ621" s="367"/>
      <c r="AK621" s="367"/>
      <c r="AL621" s="367"/>
      <c r="AM621" s="367"/>
      <c r="AN621" s="367"/>
      <c r="AO621" s="367"/>
      <c r="AP621" s="367"/>
      <c r="AQ621" s="367"/>
      <c r="AR621" s="367"/>
      <c r="AS621" s="367"/>
      <c r="AT621" s="367"/>
    </row>
    <row r="622" spans="2:46" ht="13.8">
      <c r="B622" s="26">
        <v>102.83333333333407</v>
      </c>
      <c r="C622" s="367">
        <v>90.216023346023377</v>
      </c>
      <c r="D622" s="363">
        <v>617.00000000000443</v>
      </c>
      <c r="E622" s="365">
        <v>28697.67441860482</v>
      </c>
      <c r="F622" s="367">
        <v>-54684.887406885326</v>
      </c>
      <c r="G622" s="367">
        <v>617.00000000000364</v>
      </c>
      <c r="H622" s="368">
        <v>154250</v>
      </c>
      <c r="I622" s="367">
        <v>-659374.81169078255</v>
      </c>
      <c r="J622" s="384">
        <v>617</v>
      </c>
      <c r="K622" s="363">
        <v>37393.939393939429</v>
      </c>
      <c r="L622" s="367">
        <v>-15561.146885309363</v>
      </c>
      <c r="M622" s="369">
        <v>617.00000000000068</v>
      </c>
      <c r="N622" s="363">
        <v>42551.724137930883</v>
      </c>
      <c r="O622" s="367">
        <v>-3536050.4581938451</v>
      </c>
      <c r="P622" s="384">
        <v>616.99999999999773</v>
      </c>
      <c r="Q622" s="363">
        <v>44071.428571428893</v>
      </c>
      <c r="R622" s="367">
        <v>-1767922.7356022163</v>
      </c>
      <c r="S622" s="384">
        <v>617.00000000000443</v>
      </c>
      <c r="T622" s="363">
        <v>21275.862068965442</v>
      </c>
      <c r="U622" s="363">
        <v>-20999.701735751605</v>
      </c>
      <c r="V622" s="369">
        <v>616.99999999999773</v>
      </c>
      <c r="W622" s="363">
        <v>1028333.3333333241</v>
      </c>
      <c r="X622" s="363">
        <v>29778.583197583881</v>
      </c>
      <c r="Y622" s="369">
        <v>616.99999999999443</v>
      </c>
      <c r="Z622" s="367"/>
      <c r="AA622" s="367"/>
      <c r="AB622" s="367"/>
      <c r="AC622" s="367"/>
      <c r="AD622" s="367"/>
      <c r="AE622" s="367"/>
      <c r="AF622" s="367"/>
      <c r="AG622" s="367"/>
      <c r="AH622" s="367"/>
      <c r="AI622" s="367"/>
      <c r="AJ622" s="367"/>
      <c r="AK622" s="367"/>
      <c r="AL622" s="367"/>
      <c r="AM622" s="367"/>
      <c r="AN622" s="367"/>
      <c r="AO622" s="367"/>
      <c r="AP622" s="367"/>
      <c r="AQ622" s="367"/>
      <c r="AR622" s="367"/>
      <c r="AS622" s="367"/>
      <c r="AT622" s="367"/>
    </row>
    <row r="623" spans="2:46" ht="13.8">
      <c r="B623" s="26">
        <v>103.00000000000074</v>
      </c>
      <c r="C623" s="367">
        <v>90.361771628622591</v>
      </c>
      <c r="D623" s="363">
        <v>618.00000000000443</v>
      </c>
      <c r="E623" s="365">
        <v>28744.186046511797</v>
      </c>
      <c r="F623" s="367">
        <v>-54871.241719442303</v>
      </c>
      <c r="G623" s="367">
        <v>618.00000000000364</v>
      </c>
      <c r="H623" s="368">
        <v>154500</v>
      </c>
      <c r="I623" s="367">
        <v>-661593.98107729503</v>
      </c>
      <c r="J623" s="384">
        <v>618</v>
      </c>
      <c r="K623" s="363">
        <v>37454.545454545492</v>
      </c>
      <c r="L623" s="367">
        <v>-15661.170777389447</v>
      </c>
      <c r="M623" s="369">
        <v>618.00000000000068</v>
      </c>
      <c r="N623" s="363">
        <v>42620.68965517226</v>
      </c>
      <c r="O623" s="367">
        <v>-3547540.6650831737</v>
      </c>
      <c r="P623" s="384">
        <v>617.99999999999773</v>
      </c>
      <c r="Q623" s="363">
        <v>44142.857142857465</v>
      </c>
      <c r="R623" s="367">
        <v>-1773703.7779646895</v>
      </c>
      <c r="S623" s="384">
        <v>618.00000000000455</v>
      </c>
      <c r="T623" s="363">
        <v>21310.34482758613</v>
      </c>
      <c r="U623" s="363">
        <v>-21109.562903619346</v>
      </c>
      <c r="V623" s="369">
        <v>617.99999999999773</v>
      </c>
      <c r="W623" s="363">
        <v>1029999.9999999907</v>
      </c>
      <c r="X623" s="363">
        <v>29824.027017925255</v>
      </c>
      <c r="Y623" s="369">
        <v>617.99999999999432</v>
      </c>
      <c r="Z623" s="367"/>
      <c r="AA623" s="367"/>
      <c r="AB623" s="367"/>
      <c r="AC623" s="367"/>
      <c r="AD623" s="367"/>
      <c r="AE623" s="367"/>
      <c r="AF623" s="367"/>
      <c r="AG623" s="367"/>
      <c r="AH623" s="367"/>
      <c r="AI623" s="367"/>
      <c r="AJ623" s="367"/>
      <c r="AK623" s="367"/>
      <c r="AL623" s="367"/>
      <c r="AM623" s="367"/>
      <c r="AN623" s="367"/>
      <c r="AO623" s="367"/>
      <c r="AP623" s="367"/>
      <c r="AQ623" s="367"/>
      <c r="AR623" s="367"/>
      <c r="AS623" s="367"/>
      <c r="AT623" s="367"/>
    </row>
    <row r="624" spans="2:46" ht="13.8">
      <c r="B624" s="26">
        <v>103.16666666666741</v>
      </c>
      <c r="C624" s="367">
        <v>90.507518393632338</v>
      </c>
      <c r="D624" s="363">
        <v>619.00000000000443</v>
      </c>
      <c r="E624" s="365">
        <v>28790.697674418774</v>
      </c>
      <c r="F624" s="367">
        <v>-55057.912290979933</v>
      </c>
      <c r="G624" s="367">
        <v>619.00000000000364</v>
      </c>
      <c r="H624" s="368">
        <v>154750</v>
      </c>
      <c r="I624" s="367">
        <v>-663816.87373435544</v>
      </c>
      <c r="J624" s="384">
        <v>619</v>
      </c>
      <c r="K624" s="363">
        <v>37515.151515151556</v>
      </c>
      <c r="L624" s="367">
        <v>-15761.436751128511</v>
      </c>
      <c r="M624" s="369">
        <v>619.0000000000008</v>
      </c>
      <c r="N624" s="363">
        <v>42689.655172413637</v>
      </c>
      <c r="O624" s="367">
        <v>-3559049.5100594582</v>
      </c>
      <c r="P624" s="384">
        <v>618.99999999999773</v>
      </c>
      <c r="Q624" s="363">
        <v>44214.285714286038</v>
      </c>
      <c r="R624" s="367">
        <v>-1779494.2562154094</v>
      </c>
      <c r="S624" s="384">
        <v>619.00000000000455</v>
      </c>
      <c r="T624" s="363">
        <v>21344.827586206819</v>
      </c>
      <c r="U624" s="363">
        <v>-21219.669463056263</v>
      </c>
      <c r="V624" s="369">
        <v>618.99999999999773</v>
      </c>
      <c r="W624" s="363">
        <v>1031666.6666666573</v>
      </c>
      <c r="X624" s="363">
        <v>29869.461713070352</v>
      </c>
      <c r="Y624" s="369">
        <v>618.99999999999432</v>
      </c>
      <c r="Z624" s="367"/>
      <c r="AA624" s="367"/>
      <c r="AB624" s="367"/>
      <c r="AC624" s="367"/>
      <c r="AD624" s="367"/>
      <c r="AE624" s="367"/>
      <c r="AF624" s="367"/>
      <c r="AG624" s="367"/>
      <c r="AH624" s="367"/>
      <c r="AI624" s="367"/>
      <c r="AJ624" s="367"/>
      <c r="AK624" s="367"/>
      <c r="AL624" s="367"/>
      <c r="AM624" s="367"/>
      <c r="AN624" s="367"/>
      <c r="AO624" s="367"/>
      <c r="AP624" s="367"/>
      <c r="AQ624" s="367"/>
      <c r="AR624" s="367"/>
      <c r="AS624" s="367"/>
      <c r="AT624" s="367"/>
    </row>
    <row r="625" spans="2:46" ht="13.8">
      <c r="B625" s="26">
        <v>103.33333333333408</v>
      </c>
      <c r="C625" s="367">
        <v>90.653263641052661</v>
      </c>
      <c r="D625" s="363">
        <v>620.00000000000455</v>
      </c>
      <c r="E625" s="365">
        <v>28837.209302325751</v>
      </c>
      <c r="F625" s="367">
        <v>-55244.899121498245</v>
      </c>
      <c r="G625" s="367">
        <v>620.00000000000364</v>
      </c>
      <c r="H625" s="368">
        <v>155000</v>
      </c>
      <c r="I625" s="367">
        <v>-666043.48966196401</v>
      </c>
      <c r="J625" s="384">
        <v>620</v>
      </c>
      <c r="K625" s="363">
        <v>37575.75757575762</v>
      </c>
      <c r="L625" s="367">
        <v>-15861.944806526537</v>
      </c>
      <c r="M625" s="369">
        <v>620.0000000000008</v>
      </c>
      <c r="N625" s="363">
        <v>42758.620689655014</v>
      </c>
      <c r="O625" s="367">
        <v>-3570576.9931226983</v>
      </c>
      <c r="P625" s="384">
        <v>619.99999999999761</v>
      </c>
      <c r="Q625" s="363">
        <v>44285.71428571461</v>
      </c>
      <c r="R625" s="367">
        <v>-1785294.170354377</v>
      </c>
      <c r="S625" s="384">
        <v>620.00000000000455</v>
      </c>
      <c r="T625" s="363">
        <v>21379.310344827507</v>
      </c>
      <c r="U625" s="363">
        <v>-21330.021414062347</v>
      </c>
      <c r="V625" s="369">
        <v>619.99999999999761</v>
      </c>
      <c r="W625" s="363">
        <v>1033333.3333333239</v>
      </c>
      <c r="X625" s="363">
        <v>29914.887283019172</v>
      </c>
      <c r="Y625" s="369">
        <v>619.99999999999432</v>
      </c>
      <c r="Z625" s="367"/>
      <c r="AA625" s="367"/>
      <c r="AB625" s="367"/>
      <c r="AC625" s="367"/>
      <c r="AD625" s="367"/>
      <c r="AE625" s="367"/>
      <c r="AF625" s="367"/>
      <c r="AG625" s="367"/>
      <c r="AH625" s="367"/>
      <c r="AI625" s="367"/>
      <c r="AJ625" s="367"/>
      <c r="AK625" s="367"/>
      <c r="AL625" s="367"/>
      <c r="AM625" s="367"/>
      <c r="AN625" s="367"/>
      <c r="AO625" s="367"/>
      <c r="AP625" s="367"/>
      <c r="AQ625" s="367"/>
      <c r="AR625" s="367"/>
      <c r="AS625" s="367"/>
      <c r="AT625" s="367"/>
    </row>
    <row r="626" spans="2:46" ht="13.8">
      <c r="B626" s="26">
        <v>103.50000000000075</v>
      </c>
      <c r="C626" s="367">
        <v>90.799007370883501</v>
      </c>
      <c r="D626" s="363">
        <v>621.00000000000455</v>
      </c>
      <c r="E626" s="365">
        <v>28883.720930232728</v>
      </c>
      <c r="F626" s="367">
        <v>-55432.202210997202</v>
      </c>
      <c r="G626" s="367">
        <v>621.00000000000364</v>
      </c>
      <c r="H626" s="368">
        <v>155250</v>
      </c>
      <c r="I626" s="367">
        <v>-668273.8288601205</v>
      </c>
      <c r="J626" s="384">
        <v>621</v>
      </c>
      <c r="K626" s="363">
        <v>37636.363636363683</v>
      </c>
      <c r="L626" s="367">
        <v>-15962.694943583536</v>
      </c>
      <c r="M626" s="369">
        <v>621.0000000000008</v>
      </c>
      <c r="N626" s="363">
        <v>42827.586206896391</v>
      </c>
      <c r="O626" s="367">
        <v>-3582123.1142728962</v>
      </c>
      <c r="P626" s="384">
        <v>620.99999999999761</v>
      </c>
      <c r="Q626" s="363">
        <v>44357.142857143182</v>
      </c>
      <c r="R626" s="367">
        <v>-1791103.5203815917</v>
      </c>
      <c r="S626" s="384">
        <v>621.00000000000455</v>
      </c>
      <c r="T626" s="363">
        <v>21413.793103448195</v>
      </c>
      <c r="U626" s="363">
        <v>-21440.618756637621</v>
      </c>
      <c r="V626" s="369">
        <v>620.99999999999761</v>
      </c>
      <c r="W626" s="363">
        <v>1034999.9999999906</v>
      </c>
      <c r="X626" s="363">
        <v>29960.303727771705</v>
      </c>
      <c r="Y626" s="369">
        <v>620.99999999999432</v>
      </c>
      <c r="Z626" s="367"/>
      <c r="AA626" s="367"/>
      <c r="AB626" s="367"/>
      <c r="AC626" s="367"/>
      <c r="AD626" s="367"/>
      <c r="AE626" s="367"/>
      <c r="AF626" s="367"/>
      <c r="AG626" s="367"/>
      <c r="AH626" s="367"/>
      <c r="AI626" s="367"/>
      <c r="AJ626" s="367"/>
      <c r="AK626" s="367"/>
      <c r="AL626" s="367"/>
      <c r="AM626" s="367"/>
      <c r="AN626" s="367"/>
      <c r="AO626" s="367"/>
      <c r="AP626" s="367"/>
      <c r="AQ626" s="367"/>
      <c r="AR626" s="367"/>
      <c r="AS626" s="367"/>
      <c r="AT626" s="367"/>
    </row>
    <row r="627" spans="2:46" ht="13.8">
      <c r="B627" s="26">
        <v>103.66666666666742</v>
      </c>
      <c r="C627" s="367">
        <v>90.944749583124903</v>
      </c>
      <c r="D627" s="363">
        <v>622.00000000000455</v>
      </c>
      <c r="E627" s="365">
        <v>28930.232558139705</v>
      </c>
      <c r="F627" s="367">
        <v>-55619.821559476833</v>
      </c>
      <c r="G627" s="367">
        <v>622.00000000000364</v>
      </c>
      <c r="H627" s="368">
        <v>155500</v>
      </c>
      <c r="I627" s="367">
        <v>-670507.8913288248</v>
      </c>
      <c r="J627" s="384">
        <v>622</v>
      </c>
      <c r="K627" s="363">
        <v>37696.969696969747</v>
      </c>
      <c r="L627" s="367">
        <v>-16063.687162299519</v>
      </c>
      <c r="M627" s="369">
        <v>622.00000000000091</v>
      </c>
      <c r="N627" s="363">
        <v>42896.551724137767</v>
      </c>
      <c r="O627" s="367">
        <v>-3593687.8735100506</v>
      </c>
      <c r="P627" s="384">
        <v>621.99999999999761</v>
      </c>
      <c r="Q627" s="363">
        <v>44428.571428571755</v>
      </c>
      <c r="R627" s="367">
        <v>-1796922.3062970543</v>
      </c>
      <c r="S627" s="384">
        <v>622.00000000000455</v>
      </c>
      <c r="T627" s="363">
        <v>21448.275862068884</v>
      </c>
      <c r="U627" s="363">
        <v>-21551.461490782076</v>
      </c>
      <c r="V627" s="369">
        <v>621.99999999999761</v>
      </c>
      <c r="W627" s="363">
        <v>1036666.6666666572</v>
      </c>
      <c r="X627" s="363">
        <v>30005.711047327957</v>
      </c>
      <c r="Y627" s="369">
        <v>621.99999999999432</v>
      </c>
      <c r="Z627" s="367"/>
      <c r="AA627" s="367"/>
      <c r="AB627" s="367"/>
      <c r="AC627" s="367"/>
      <c r="AD627" s="367"/>
      <c r="AE627" s="367"/>
      <c r="AF627" s="367"/>
      <c r="AG627" s="367"/>
      <c r="AH627" s="367"/>
      <c r="AI627" s="367"/>
      <c r="AJ627" s="367"/>
      <c r="AK627" s="367"/>
      <c r="AL627" s="367"/>
      <c r="AM627" s="367"/>
      <c r="AN627" s="367"/>
      <c r="AO627" s="367"/>
      <c r="AP627" s="367"/>
      <c r="AQ627" s="367"/>
      <c r="AR627" s="367"/>
      <c r="AS627" s="367"/>
      <c r="AT627" s="367"/>
    </row>
    <row r="628" spans="2:46" ht="13.8">
      <c r="B628" s="26">
        <v>103.8333333333341</v>
      </c>
      <c r="C628" s="367">
        <v>91.090490277776837</v>
      </c>
      <c r="D628" s="363">
        <v>623.00000000000455</v>
      </c>
      <c r="E628" s="365">
        <v>28976.744186046682</v>
      </c>
      <c r="F628" s="367">
        <v>-55807.757166937139</v>
      </c>
      <c r="G628" s="367">
        <v>623.00000000000364</v>
      </c>
      <c r="H628" s="368">
        <v>155750</v>
      </c>
      <c r="I628" s="367">
        <v>-672745.67706807738</v>
      </c>
      <c r="J628" s="384">
        <v>623</v>
      </c>
      <c r="K628" s="363">
        <v>37757.575757575811</v>
      </c>
      <c r="L628" s="367">
        <v>-16164.921462674463</v>
      </c>
      <c r="M628" s="369">
        <v>623.00000000000091</v>
      </c>
      <c r="N628" s="363">
        <v>42965.517241379144</v>
      </c>
      <c r="O628" s="367">
        <v>-3605271.2708341605</v>
      </c>
      <c r="P628" s="384">
        <v>622.9999999999975</v>
      </c>
      <c r="Q628" s="363">
        <v>44500.000000000327</v>
      </c>
      <c r="R628" s="367">
        <v>-1802750.5281007641</v>
      </c>
      <c r="S628" s="384">
        <v>623.00000000000455</v>
      </c>
      <c r="T628" s="363">
        <v>21482.758620689572</v>
      </c>
      <c r="U628" s="363">
        <v>-21662.549616495704</v>
      </c>
      <c r="V628" s="369">
        <v>622.9999999999975</v>
      </c>
      <c r="W628" s="363">
        <v>1038333.3333333238</v>
      </c>
      <c r="X628" s="363">
        <v>30051.109241687918</v>
      </c>
      <c r="Y628" s="369">
        <v>622.9999999999942</v>
      </c>
      <c r="Z628" s="367"/>
      <c r="AA628" s="367"/>
      <c r="AB628" s="367"/>
      <c r="AC628" s="367"/>
      <c r="AD628" s="367"/>
      <c r="AE628" s="367"/>
      <c r="AF628" s="367"/>
      <c r="AG628" s="367"/>
      <c r="AH628" s="367"/>
      <c r="AI628" s="367"/>
      <c r="AJ628" s="367"/>
      <c r="AK628" s="367"/>
      <c r="AL628" s="367"/>
      <c r="AM628" s="367"/>
      <c r="AN628" s="367"/>
      <c r="AO628" s="367"/>
      <c r="AP628" s="367"/>
      <c r="AQ628" s="367"/>
      <c r="AR628" s="367"/>
      <c r="AS628" s="367"/>
      <c r="AT628" s="367"/>
    </row>
    <row r="629" spans="2:46" ht="13.8">
      <c r="B629" s="26">
        <v>104.00000000000077</v>
      </c>
      <c r="C629" s="367">
        <v>91.236229454839332</v>
      </c>
      <c r="D629" s="363">
        <v>624.00000000000466</v>
      </c>
      <c r="E629" s="365">
        <v>29023.25581395366</v>
      </c>
      <c r="F629" s="367">
        <v>-55996.009033378097</v>
      </c>
      <c r="G629" s="367">
        <v>624.00000000000364</v>
      </c>
      <c r="H629" s="368">
        <v>156000</v>
      </c>
      <c r="I629" s="367">
        <v>-674987.18607787765</v>
      </c>
      <c r="J629" s="384">
        <v>624</v>
      </c>
      <c r="K629" s="363">
        <v>37818.181818181874</v>
      </c>
      <c r="L629" s="367">
        <v>-16266.39784470839</v>
      </c>
      <c r="M629" s="369">
        <v>624.00000000000102</v>
      </c>
      <c r="N629" s="363">
        <v>43034.482758620521</v>
      </c>
      <c r="O629" s="367">
        <v>-3616873.3062452292</v>
      </c>
      <c r="P629" s="384">
        <v>623.99999999999761</v>
      </c>
      <c r="Q629" s="363">
        <v>44571.4285714289</v>
      </c>
      <c r="R629" s="367">
        <v>-1808588.1857927213</v>
      </c>
      <c r="S629" s="384">
        <v>624.00000000000455</v>
      </c>
      <c r="T629" s="363">
        <v>21517.241379310261</v>
      </c>
      <c r="U629" s="363">
        <v>-21773.883133778523</v>
      </c>
      <c r="V629" s="369">
        <v>623.99999999999761</v>
      </c>
      <c r="W629" s="363">
        <v>1039999.9999999905</v>
      </c>
      <c r="X629" s="363">
        <v>30096.498310851595</v>
      </c>
      <c r="Y629" s="369">
        <v>623.9999999999942</v>
      </c>
      <c r="Z629" s="367"/>
      <c r="AA629" s="367"/>
      <c r="AB629" s="367"/>
      <c r="AC629" s="367"/>
      <c r="AD629" s="367"/>
      <c r="AE629" s="367"/>
      <c r="AF629" s="367"/>
      <c r="AG629" s="367"/>
      <c r="AH629" s="367"/>
      <c r="AI629" s="367"/>
      <c r="AJ629" s="367"/>
      <c r="AK629" s="367"/>
      <c r="AL629" s="367"/>
      <c r="AM629" s="367"/>
      <c r="AN629" s="367"/>
      <c r="AO629" s="367"/>
      <c r="AP629" s="367"/>
      <c r="AQ629" s="367"/>
      <c r="AR629" s="367"/>
      <c r="AS629" s="367"/>
      <c r="AT629" s="367"/>
    </row>
    <row r="630" spans="2:46" ht="13.8">
      <c r="B630" s="26">
        <v>104.16666666666744</v>
      </c>
      <c r="C630" s="367">
        <v>91.38196711431236</v>
      </c>
      <c r="D630" s="363">
        <v>625.00000000000466</v>
      </c>
      <c r="E630" s="365">
        <v>29069.767441860637</v>
      </c>
      <c r="F630" s="367">
        <v>-56184.577158799715</v>
      </c>
      <c r="G630" s="367">
        <v>625.00000000000364</v>
      </c>
      <c r="H630" s="368">
        <v>156250</v>
      </c>
      <c r="I630" s="367">
        <v>-677232.41835822631</v>
      </c>
      <c r="J630" s="384">
        <v>625</v>
      </c>
      <c r="K630" s="363">
        <v>37878.787878787938</v>
      </c>
      <c r="L630" s="367">
        <v>-16368.116308401279</v>
      </c>
      <c r="M630" s="369">
        <v>625.00000000000102</v>
      </c>
      <c r="N630" s="363">
        <v>43103.448275861898</v>
      </c>
      <c r="O630" s="367">
        <v>-3628493.9797432534</v>
      </c>
      <c r="P630" s="384">
        <v>624.99999999999761</v>
      </c>
      <c r="Q630" s="363">
        <v>44642.857142857472</v>
      </c>
      <c r="R630" s="367">
        <v>-1814435.2793729263</v>
      </c>
      <c r="S630" s="384">
        <v>625.00000000000455</v>
      </c>
      <c r="T630" s="363">
        <v>21551.724137930949</v>
      </c>
      <c r="U630" s="363">
        <v>-21885.462042630515</v>
      </c>
      <c r="V630" s="369">
        <v>624.99999999999761</v>
      </c>
      <c r="W630" s="363">
        <v>1041666.6666666571</v>
      </c>
      <c r="X630" s="363">
        <v>30141.878254818999</v>
      </c>
      <c r="Y630" s="369">
        <v>624.9999999999942</v>
      </c>
      <c r="Z630" s="367"/>
      <c r="AA630" s="367"/>
      <c r="AB630" s="367"/>
      <c r="AC630" s="367"/>
      <c r="AD630" s="367"/>
      <c r="AE630" s="367"/>
      <c r="AF630" s="367"/>
      <c r="AG630" s="367"/>
      <c r="AH630" s="367"/>
      <c r="AI630" s="367"/>
      <c r="AJ630" s="367"/>
      <c r="AK630" s="367"/>
      <c r="AL630" s="367"/>
      <c r="AM630" s="367"/>
      <c r="AN630" s="367"/>
      <c r="AO630" s="367"/>
      <c r="AP630" s="367"/>
      <c r="AQ630" s="367"/>
      <c r="AR630" s="367"/>
      <c r="AS630" s="367"/>
      <c r="AT630" s="367"/>
    </row>
    <row r="631" spans="2:46" ht="13.8">
      <c r="B631" s="26">
        <v>104.33333333333411</v>
      </c>
      <c r="C631" s="367">
        <v>91.527703256195935</v>
      </c>
      <c r="D631" s="363">
        <v>626.00000000000466</v>
      </c>
      <c r="E631" s="365">
        <v>29116.279069767614</v>
      </c>
      <c r="F631" s="367">
        <v>-56373.461543202015</v>
      </c>
      <c r="G631" s="367">
        <v>626.00000000000364</v>
      </c>
      <c r="H631" s="368">
        <v>156500</v>
      </c>
      <c r="I631" s="367">
        <v>-679481.37390912266</v>
      </c>
      <c r="J631" s="384">
        <v>626</v>
      </c>
      <c r="K631" s="363">
        <v>37939.393939394002</v>
      </c>
      <c r="L631" s="367">
        <v>-16470.076853753151</v>
      </c>
      <c r="M631" s="369">
        <v>626.00000000000114</v>
      </c>
      <c r="N631" s="363">
        <v>43172.413793103275</v>
      </c>
      <c r="O631" s="367">
        <v>-3640133.2913282318</v>
      </c>
      <c r="P631" s="384">
        <v>625.9999999999975</v>
      </c>
      <c r="Q631" s="363">
        <v>44714.285714286045</v>
      </c>
      <c r="R631" s="367">
        <v>-1820291.8088413791</v>
      </c>
      <c r="S631" s="384">
        <v>626.00000000000466</v>
      </c>
      <c r="T631" s="363">
        <v>21586.206896551637</v>
      </c>
      <c r="U631" s="363">
        <v>-21997.286343051677</v>
      </c>
      <c r="V631" s="369">
        <v>625.9999999999975</v>
      </c>
      <c r="W631" s="363">
        <v>1043333.3333333237</v>
      </c>
      <c r="X631" s="363">
        <v>30187.249073590116</v>
      </c>
      <c r="Y631" s="369">
        <v>625.9999999999942</v>
      </c>
      <c r="Z631" s="367"/>
      <c r="AA631" s="367"/>
      <c r="AB631" s="367"/>
      <c r="AC631" s="367"/>
      <c r="AD631" s="367"/>
      <c r="AE631" s="367"/>
      <c r="AF631" s="367"/>
      <c r="AG631" s="367"/>
      <c r="AH631" s="367"/>
      <c r="AI631" s="367"/>
      <c r="AJ631" s="367"/>
      <c r="AK631" s="367"/>
      <c r="AL631" s="367"/>
      <c r="AM631" s="367"/>
      <c r="AN631" s="367"/>
      <c r="AO631" s="367"/>
      <c r="AP631" s="367"/>
      <c r="AQ631" s="367"/>
      <c r="AR631" s="367"/>
      <c r="AS631" s="367"/>
      <c r="AT631" s="367"/>
    </row>
    <row r="632" spans="2:46" ht="13.8">
      <c r="B632" s="26">
        <v>104.50000000000078</v>
      </c>
      <c r="C632" s="367">
        <v>91.673437880490042</v>
      </c>
      <c r="D632" s="363">
        <v>627.00000000000466</v>
      </c>
      <c r="E632" s="365">
        <v>29162.790697674591</v>
      </c>
      <c r="F632" s="367">
        <v>-56562.662186584988</v>
      </c>
      <c r="G632" s="367">
        <v>627.00000000000375</v>
      </c>
      <c r="H632" s="368">
        <v>156750</v>
      </c>
      <c r="I632" s="367">
        <v>-681734.05273056705</v>
      </c>
      <c r="J632" s="384">
        <v>627</v>
      </c>
      <c r="K632" s="363">
        <v>38000.000000000065</v>
      </c>
      <c r="L632" s="367">
        <v>-16572.279480763988</v>
      </c>
      <c r="M632" s="369">
        <v>627.00000000000114</v>
      </c>
      <c r="N632" s="363">
        <v>43241.379310344651</v>
      </c>
      <c r="O632" s="367">
        <v>-3651791.2410001694</v>
      </c>
      <c r="P632" s="384">
        <v>626.9999999999975</v>
      </c>
      <c r="Q632" s="363">
        <v>44785.714285714617</v>
      </c>
      <c r="R632" s="367">
        <v>-1826157.774198079</v>
      </c>
      <c r="S632" s="384">
        <v>627.00000000000466</v>
      </c>
      <c r="T632" s="363">
        <v>21620.689655172326</v>
      </c>
      <c r="U632" s="363">
        <v>-22109.356035042027</v>
      </c>
      <c r="V632" s="369">
        <v>626.9999999999975</v>
      </c>
      <c r="W632" s="363">
        <v>1044999.9999999903</v>
      </c>
      <c r="X632" s="363">
        <v>30232.610767164955</v>
      </c>
      <c r="Y632" s="369">
        <v>626.9999999999942</v>
      </c>
      <c r="Z632" s="367"/>
      <c r="AA632" s="367"/>
      <c r="AB632" s="367"/>
      <c r="AC632" s="367"/>
      <c r="AD632" s="367"/>
      <c r="AE632" s="367"/>
      <c r="AF632" s="367"/>
      <c r="AG632" s="367"/>
      <c r="AH632" s="367"/>
      <c r="AI632" s="367"/>
      <c r="AJ632" s="367"/>
      <c r="AK632" s="367"/>
      <c r="AL632" s="367"/>
      <c r="AM632" s="367"/>
      <c r="AN632" s="367"/>
      <c r="AO632" s="367"/>
      <c r="AP632" s="367"/>
      <c r="AQ632" s="367"/>
      <c r="AR632" s="367"/>
      <c r="AS632" s="367"/>
      <c r="AT632" s="367"/>
    </row>
    <row r="633" spans="2:46" ht="13.8">
      <c r="B633" s="26">
        <v>104.66666666666745</v>
      </c>
      <c r="C633" s="367">
        <v>91.819170987194724</v>
      </c>
      <c r="D633" s="363">
        <v>628.00000000000477</v>
      </c>
      <c r="E633" s="365">
        <v>29209.302325581568</v>
      </c>
      <c r="F633" s="367">
        <v>-56752.179088948622</v>
      </c>
      <c r="G633" s="367">
        <v>628.00000000000375</v>
      </c>
      <c r="H633" s="368">
        <v>157000</v>
      </c>
      <c r="I633" s="367">
        <v>-683990.45482255949</v>
      </c>
      <c r="J633" s="384">
        <v>628</v>
      </c>
      <c r="K633" s="363">
        <v>38060.606060606129</v>
      </c>
      <c r="L633" s="367">
        <v>-16674.724189433804</v>
      </c>
      <c r="M633" s="369">
        <v>628.00000000000125</v>
      </c>
      <c r="N633" s="363">
        <v>43310.344827586028</v>
      </c>
      <c r="O633" s="367">
        <v>-3663467.828759063</v>
      </c>
      <c r="P633" s="384">
        <v>627.9999999999975</v>
      </c>
      <c r="Q633" s="363">
        <v>44857.14285714319</v>
      </c>
      <c r="R633" s="367">
        <v>-1832033.1754430262</v>
      </c>
      <c r="S633" s="384">
        <v>628.00000000000466</v>
      </c>
      <c r="T633" s="363">
        <v>21655.172413793014</v>
      </c>
      <c r="U633" s="363">
        <v>-22221.671118601549</v>
      </c>
      <c r="V633" s="369">
        <v>627.9999999999975</v>
      </c>
      <c r="W633" s="363">
        <v>1046666.666666657</v>
      </c>
      <c r="X633" s="363">
        <v>30277.9633355435</v>
      </c>
      <c r="Y633" s="369">
        <v>627.99999999999409</v>
      </c>
      <c r="Z633" s="367"/>
      <c r="AA633" s="367"/>
      <c r="AB633" s="367"/>
      <c r="AC633" s="367"/>
      <c r="AD633" s="367"/>
      <c r="AE633" s="367"/>
      <c r="AF633" s="367"/>
      <c r="AG633" s="367"/>
      <c r="AH633" s="367"/>
      <c r="AI633" s="367"/>
      <c r="AJ633" s="367"/>
      <c r="AK633" s="367"/>
      <c r="AL633" s="367"/>
      <c r="AM633" s="367"/>
      <c r="AN633" s="367"/>
      <c r="AO633" s="367"/>
      <c r="AP633" s="367"/>
      <c r="AQ633" s="367"/>
      <c r="AR633" s="367"/>
      <c r="AS633" s="367"/>
      <c r="AT633" s="367"/>
    </row>
    <row r="634" spans="2:46" ht="13.8">
      <c r="B634" s="26">
        <v>104.83333333333412</v>
      </c>
      <c r="C634" s="367">
        <v>91.964902576309939</v>
      </c>
      <c r="D634" s="363">
        <v>629.00000000000477</v>
      </c>
      <c r="E634" s="365">
        <v>29255.813953488545</v>
      </c>
      <c r="F634" s="367">
        <v>-56942.012250292908</v>
      </c>
      <c r="G634" s="367">
        <v>629.00000000000375</v>
      </c>
      <c r="H634" s="368">
        <v>157250</v>
      </c>
      <c r="I634" s="367">
        <v>-686250.58018510009</v>
      </c>
      <c r="J634" s="384">
        <v>629</v>
      </c>
      <c r="K634" s="363">
        <v>38121.212121212193</v>
      </c>
      <c r="L634" s="367">
        <v>-16777.410979762582</v>
      </c>
      <c r="M634" s="369">
        <v>629.00000000000125</v>
      </c>
      <c r="N634" s="363">
        <v>43379.310344827405</v>
      </c>
      <c r="O634" s="367">
        <v>-3675163.0546049112</v>
      </c>
      <c r="P634" s="384">
        <v>628.99999999999739</v>
      </c>
      <c r="Q634" s="363">
        <v>44928.571428571762</v>
      </c>
      <c r="R634" s="367">
        <v>-1837918.0125762206</v>
      </c>
      <c r="S634" s="384">
        <v>629.00000000000466</v>
      </c>
      <c r="T634" s="363">
        <v>21689.655172413703</v>
      </c>
      <c r="U634" s="363">
        <v>-22334.231593730241</v>
      </c>
      <c r="V634" s="369">
        <v>628.99999999999739</v>
      </c>
      <c r="W634" s="363">
        <v>1048333.3333333236</v>
      </c>
      <c r="X634" s="363">
        <v>30323.306778725768</v>
      </c>
      <c r="Y634" s="369">
        <v>628.99999999999409</v>
      </c>
      <c r="Z634" s="367"/>
      <c r="AA634" s="367"/>
      <c r="AB634" s="367"/>
      <c r="AC634" s="367"/>
      <c r="AD634" s="367"/>
      <c r="AE634" s="367"/>
      <c r="AF634" s="367"/>
      <c r="AG634" s="367"/>
      <c r="AH634" s="367"/>
      <c r="AI634" s="367"/>
      <c r="AJ634" s="367"/>
      <c r="AK634" s="367"/>
      <c r="AL634" s="367"/>
      <c r="AM634" s="367"/>
      <c r="AN634" s="367"/>
      <c r="AO634" s="367"/>
      <c r="AP634" s="367"/>
      <c r="AQ634" s="367"/>
      <c r="AR634" s="367"/>
      <c r="AS634" s="367"/>
      <c r="AT634" s="367"/>
    </row>
    <row r="635" spans="2:46" ht="13.8">
      <c r="B635" s="26">
        <v>105.0000000000008</v>
      </c>
      <c r="C635" s="367">
        <v>92.1106326478357</v>
      </c>
      <c r="D635" s="363">
        <v>630.00000000000477</v>
      </c>
      <c r="E635" s="365">
        <v>29302.325581395522</v>
      </c>
      <c r="F635" s="367">
        <v>-57132.161670617854</v>
      </c>
      <c r="G635" s="367">
        <v>630.00000000000375</v>
      </c>
      <c r="H635" s="368">
        <v>157500</v>
      </c>
      <c r="I635" s="367">
        <v>-688514.42881818837</v>
      </c>
      <c r="J635" s="384">
        <v>630</v>
      </c>
      <c r="K635" s="363">
        <v>38181.818181818257</v>
      </c>
      <c r="L635" s="367">
        <v>-16880.339851750348</v>
      </c>
      <c r="M635" s="369">
        <v>630.00000000000136</v>
      </c>
      <c r="N635" s="363">
        <v>43448.275862068782</v>
      </c>
      <c r="O635" s="367">
        <v>-3686876.9185377182</v>
      </c>
      <c r="P635" s="384">
        <v>629.99999999999739</v>
      </c>
      <c r="Q635" s="363">
        <v>45000.000000000335</v>
      </c>
      <c r="R635" s="367">
        <v>-1843812.2855976629</v>
      </c>
      <c r="S635" s="384">
        <v>630.00000000000466</v>
      </c>
      <c r="T635" s="363">
        <v>21724.137931034391</v>
      </c>
      <c r="U635" s="363">
        <v>-22447.037460428131</v>
      </c>
      <c r="V635" s="369">
        <v>629.99999999999739</v>
      </c>
      <c r="W635" s="363">
        <v>1049999.9999999902</v>
      </c>
      <c r="X635" s="363">
        <v>30368.641096711752</v>
      </c>
      <c r="Y635" s="369">
        <v>629.99999999999409</v>
      </c>
      <c r="Z635" s="367"/>
      <c r="AA635" s="367"/>
      <c r="AB635" s="367"/>
      <c r="AC635" s="367"/>
      <c r="AD635" s="367"/>
      <c r="AE635" s="367"/>
      <c r="AF635" s="367"/>
      <c r="AG635" s="367"/>
      <c r="AH635" s="367"/>
      <c r="AI635" s="367"/>
      <c r="AJ635" s="367"/>
      <c r="AK635" s="367"/>
      <c r="AL635" s="367"/>
      <c r="AM635" s="367"/>
      <c r="AN635" s="367"/>
      <c r="AO635" s="367"/>
      <c r="AP635" s="367"/>
      <c r="AQ635" s="367"/>
      <c r="AR635" s="367"/>
      <c r="AS635" s="367"/>
      <c r="AT635" s="367"/>
    </row>
    <row r="636" spans="2:46" ht="13.8">
      <c r="B636" s="26">
        <v>105.16666666666747</v>
      </c>
      <c r="C636" s="367">
        <v>92.256361201771995</v>
      </c>
      <c r="D636" s="363">
        <v>631.00000000000477</v>
      </c>
      <c r="E636" s="365">
        <v>29348.837209302499</v>
      </c>
      <c r="F636" s="367">
        <v>-57322.627349923481</v>
      </c>
      <c r="G636" s="367">
        <v>631.00000000000375</v>
      </c>
      <c r="H636" s="368">
        <v>157750</v>
      </c>
      <c r="I636" s="367">
        <v>-690782.00072182494</v>
      </c>
      <c r="J636" s="384">
        <v>631</v>
      </c>
      <c r="K636" s="363">
        <v>38242.42424242432</v>
      </c>
      <c r="L636" s="367">
        <v>-16983.510805397073</v>
      </c>
      <c r="M636" s="369">
        <v>631.00000000000136</v>
      </c>
      <c r="N636" s="363">
        <v>43517.241379310159</v>
      </c>
      <c r="O636" s="367">
        <v>-3698609.4205574812</v>
      </c>
      <c r="P636" s="384">
        <v>630.99999999999739</v>
      </c>
      <c r="Q636" s="363">
        <v>45071.428571428907</v>
      </c>
      <c r="R636" s="367">
        <v>-1849715.9945073521</v>
      </c>
      <c r="S636" s="384">
        <v>631.00000000000466</v>
      </c>
      <c r="T636" s="363">
        <v>21758.620689655079</v>
      </c>
      <c r="U636" s="363">
        <v>-22560.088718695195</v>
      </c>
      <c r="V636" s="369">
        <v>630.99999999999739</v>
      </c>
      <c r="W636" s="363">
        <v>1051666.666666657</v>
      </c>
      <c r="X636" s="363">
        <v>30413.966289501455</v>
      </c>
      <c r="Y636" s="369">
        <v>630.99999999999409</v>
      </c>
      <c r="Z636" s="367"/>
      <c r="AA636" s="367"/>
      <c r="AB636" s="367"/>
      <c r="AC636" s="367"/>
      <c r="AD636" s="367"/>
      <c r="AE636" s="367"/>
      <c r="AF636" s="367"/>
      <c r="AG636" s="367"/>
      <c r="AH636" s="367"/>
      <c r="AI636" s="367"/>
      <c r="AJ636" s="367"/>
      <c r="AK636" s="367"/>
      <c r="AL636" s="367"/>
      <c r="AM636" s="367"/>
      <c r="AN636" s="367"/>
      <c r="AO636" s="367"/>
      <c r="AP636" s="367"/>
      <c r="AQ636" s="367"/>
      <c r="AR636" s="367"/>
      <c r="AS636" s="367"/>
      <c r="AT636" s="367"/>
    </row>
    <row r="637" spans="2:46" ht="13.8">
      <c r="B637" s="26">
        <v>105.33333333333414</v>
      </c>
      <c r="C637" s="367">
        <v>92.40208823811885</v>
      </c>
      <c r="D637" s="363">
        <v>632.00000000000489</v>
      </c>
      <c r="E637" s="365">
        <v>29395.348837209476</v>
      </c>
      <c r="F637" s="367">
        <v>-57513.409288209761</v>
      </c>
      <c r="G637" s="367">
        <v>632.00000000000375</v>
      </c>
      <c r="H637" s="368">
        <v>158000</v>
      </c>
      <c r="I637" s="367">
        <v>-693053.29589600919</v>
      </c>
      <c r="J637" s="384">
        <v>632</v>
      </c>
      <c r="K637" s="363">
        <v>38303.030303030384</v>
      </c>
      <c r="L637" s="367">
        <v>-17086.92384070277</v>
      </c>
      <c r="M637" s="369">
        <v>632.00000000000136</v>
      </c>
      <c r="N637" s="363">
        <v>43586.206896551535</v>
      </c>
      <c r="O637" s="367">
        <v>-3710360.5606641998</v>
      </c>
      <c r="P637" s="384">
        <v>631.99999999999727</v>
      </c>
      <c r="Q637" s="363">
        <v>45142.85714285748</v>
      </c>
      <c r="R637" s="367">
        <v>-1855629.1393052894</v>
      </c>
      <c r="S637" s="384">
        <v>632.00000000000466</v>
      </c>
      <c r="T637" s="363">
        <v>21793.103448275768</v>
      </c>
      <c r="U637" s="363">
        <v>-22673.385368531421</v>
      </c>
      <c r="V637" s="369">
        <v>631.99999999999727</v>
      </c>
      <c r="W637" s="363">
        <v>1053333.3333333237</v>
      </c>
      <c r="X637" s="363">
        <v>30459.282357094882</v>
      </c>
      <c r="Y637" s="369">
        <v>631.9999999999942</v>
      </c>
      <c r="Z637" s="367"/>
      <c r="AA637" s="367"/>
      <c r="AB637" s="367"/>
      <c r="AC637" s="367"/>
      <c r="AD637" s="367"/>
      <c r="AE637" s="367"/>
      <c r="AF637" s="367"/>
      <c r="AG637" s="367"/>
      <c r="AH637" s="367"/>
      <c r="AI637" s="367"/>
      <c r="AJ637" s="367"/>
      <c r="AK637" s="367"/>
      <c r="AL637" s="367"/>
      <c r="AM637" s="367"/>
      <c r="AN637" s="367"/>
      <c r="AO637" s="367"/>
      <c r="AP637" s="367"/>
      <c r="AQ637" s="367"/>
      <c r="AR637" s="367"/>
      <c r="AS637" s="367"/>
      <c r="AT637" s="367"/>
    </row>
    <row r="638" spans="2:46" ht="13.8">
      <c r="B638" s="26">
        <v>105.50000000000081</v>
      </c>
      <c r="C638" s="367">
        <v>92.547813756876238</v>
      </c>
      <c r="D638" s="363">
        <v>633.00000000000489</v>
      </c>
      <c r="E638" s="365">
        <v>29441.860465116453</v>
      </c>
      <c r="F638" s="367">
        <v>-57704.507485476708</v>
      </c>
      <c r="G638" s="367">
        <v>633.00000000000375</v>
      </c>
      <c r="H638" s="368">
        <v>158250</v>
      </c>
      <c r="I638" s="367">
        <v>-695328.31434074184</v>
      </c>
      <c r="J638" s="384">
        <v>633</v>
      </c>
      <c r="K638" s="363">
        <v>38363.636363636448</v>
      </c>
      <c r="L638" s="367">
        <v>-17190.578957667451</v>
      </c>
      <c r="M638" s="369">
        <v>633.00000000000148</v>
      </c>
      <c r="N638" s="363">
        <v>43655.172413792912</v>
      </c>
      <c r="O638" s="367">
        <v>-3722130.3388578752</v>
      </c>
      <c r="P638" s="384">
        <v>632.99999999999727</v>
      </c>
      <c r="Q638" s="363">
        <v>45214.285714286052</v>
      </c>
      <c r="R638" s="367">
        <v>-1861551.7199914739</v>
      </c>
      <c r="S638" s="384">
        <v>633.00000000000466</v>
      </c>
      <c r="T638" s="363">
        <v>21827.586206896456</v>
      </c>
      <c r="U638" s="363">
        <v>-22786.927409936841</v>
      </c>
      <c r="V638" s="369">
        <v>632.99999999999727</v>
      </c>
      <c r="W638" s="363">
        <v>1054999.9999999905</v>
      </c>
      <c r="X638" s="363">
        <v>30504.589299492018</v>
      </c>
      <c r="Y638" s="369">
        <v>632.9999999999942</v>
      </c>
      <c r="Z638" s="367"/>
      <c r="AA638" s="367"/>
      <c r="AB638" s="367"/>
      <c r="AC638" s="367"/>
      <c r="AD638" s="367"/>
      <c r="AE638" s="367"/>
      <c r="AF638" s="367"/>
      <c r="AG638" s="367"/>
      <c r="AH638" s="367"/>
      <c r="AI638" s="367"/>
      <c r="AJ638" s="367"/>
      <c r="AK638" s="367"/>
      <c r="AL638" s="367"/>
      <c r="AM638" s="367"/>
      <c r="AN638" s="367"/>
      <c r="AO638" s="367"/>
      <c r="AP638" s="367"/>
      <c r="AQ638" s="367"/>
      <c r="AR638" s="367"/>
      <c r="AS638" s="367"/>
      <c r="AT638" s="367"/>
    </row>
    <row r="639" spans="2:46" ht="13.8">
      <c r="B639" s="26">
        <v>105.66666666666748</v>
      </c>
      <c r="C639" s="367">
        <v>92.693537758044172</v>
      </c>
      <c r="D639" s="363">
        <v>634.00000000000489</v>
      </c>
      <c r="E639" s="365">
        <v>29488.37209302343</v>
      </c>
      <c r="F639" s="367">
        <v>-57895.921941724329</v>
      </c>
      <c r="G639" s="367">
        <v>634.00000000000375</v>
      </c>
      <c r="H639" s="368">
        <v>158500</v>
      </c>
      <c r="I639" s="367">
        <v>-697607.05605602206</v>
      </c>
      <c r="J639" s="384">
        <v>634</v>
      </c>
      <c r="K639" s="363">
        <v>38424.242424242511</v>
      </c>
      <c r="L639" s="367">
        <v>-17294.476156291094</v>
      </c>
      <c r="M639" s="369">
        <v>634.00000000000148</v>
      </c>
      <c r="N639" s="363">
        <v>43724.137931034289</v>
      </c>
      <c r="O639" s="367">
        <v>-3733918.755138508</v>
      </c>
      <c r="P639" s="384">
        <v>633.99999999999727</v>
      </c>
      <c r="Q639" s="363">
        <v>45285.714285714625</v>
      </c>
      <c r="R639" s="367">
        <v>-1867483.7365659063</v>
      </c>
      <c r="S639" s="384">
        <v>634.00000000000477</v>
      </c>
      <c r="T639" s="363">
        <v>21862.068965517145</v>
      </c>
      <c r="U639" s="363">
        <v>-22900.714842911446</v>
      </c>
      <c r="V639" s="369">
        <v>633.99999999999727</v>
      </c>
      <c r="W639" s="363">
        <v>1056666.6666666572</v>
      </c>
      <c r="X639" s="363">
        <v>30549.887116692869</v>
      </c>
      <c r="Y639" s="369">
        <v>633.9999999999942</v>
      </c>
      <c r="Z639" s="367"/>
      <c r="AA639" s="367"/>
      <c r="AB639" s="367"/>
      <c r="AC639" s="367"/>
      <c r="AD639" s="367"/>
      <c r="AE639" s="367"/>
      <c r="AF639" s="367"/>
      <c r="AG639" s="367"/>
      <c r="AH639" s="367"/>
      <c r="AI639" s="367"/>
      <c r="AJ639" s="367"/>
      <c r="AK639" s="367"/>
      <c r="AL639" s="367"/>
      <c r="AM639" s="367"/>
      <c r="AN639" s="367"/>
      <c r="AO639" s="367"/>
      <c r="AP639" s="367"/>
      <c r="AQ639" s="367"/>
      <c r="AR639" s="367"/>
      <c r="AS639" s="367"/>
      <c r="AT639" s="367"/>
    </row>
    <row r="640" spans="2:46" ht="13.8">
      <c r="B640" s="26">
        <v>105.83333333333415</v>
      </c>
      <c r="C640" s="367">
        <v>92.839260241622668</v>
      </c>
      <c r="D640" s="363">
        <v>635.00000000000489</v>
      </c>
      <c r="E640" s="365">
        <v>29534.883720930407</v>
      </c>
      <c r="F640" s="367">
        <v>-58087.652656952603</v>
      </c>
      <c r="G640" s="367">
        <v>635.00000000000375</v>
      </c>
      <c r="H640" s="368">
        <v>158750</v>
      </c>
      <c r="I640" s="367">
        <v>-699889.52104185056</v>
      </c>
      <c r="J640" s="384">
        <v>635</v>
      </c>
      <c r="K640" s="363">
        <v>38484.848484848575</v>
      </c>
      <c r="L640" s="367">
        <v>-17398.615436573724</v>
      </c>
      <c r="M640" s="369">
        <v>635.00000000000159</v>
      </c>
      <c r="N640" s="363">
        <v>43793.103448275666</v>
      </c>
      <c r="O640" s="367">
        <v>-3745725.8095060964</v>
      </c>
      <c r="P640" s="384">
        <v>634.99999999999716</v>
      </c>
      <c r="Q640" s="363">
        <v>45357.142857143197</v>
      </c>
      <c r="R640" s="367">
        <v>-1873425.1890285858</v>
      </c>
      <c r="S640" s="384">
        <v>635.00000000000477</v>
      </c>
      <c r="T640" s="363">
        <v>21896.551724137833</v>
      </c>
      <c r="U640" s="363">
        <v>-23014.747667455209</v>
      </c>
      <c r="V640" s="369">
        <v>634.99999999999716</v>
      </c>
      <c r="W640" s="363">
        <v>1058333.3333333239</v>
      </c>
      <c r="X640" s="363">
        <v>30595.175808697448</v>
      </c>
      <c r="Y640" s="369">
        <v>634.99999999999432</v>
      </c>
      <c r="Z640" s="367"/>
      <c r="AA640" s="367"/>
      <c r="AB640" s="367"/>
      <c r="AC640" s="367"/>
      <c r="AD640" s="367"/>
      <c r="AE640" s="367"/>
      <c r="AF640" s="367"/>
      <c r="AG640" s="367"/>
      <c r="AH640" s="367"/>
      <c r="AI640" s="367"/>
      <c r="AJ640" s="367"/>
      <c r="AK640" s="367"/>
      <c r="AL640" s="367"/>
      <c r="AM640" s="367"/>
      <c r="AN640" s="367"/>
      <c r="AO640" s="367"/>
      <c r="AP640" s="367"/>
      <c r="AQ640" s="367"/>
      <c r="AR640" s="367"/>
      <c r="AS640" s="367"/>
      <c r="AT640" s="367"/>
    </row>
    <row r="641" spans="2:46" ht="13.8">
      <c r="B641" s="26">
        <v>106.00000000000082</v>
      </c>
      <c r="C641" s="367">
        <v>92.98498120761171</v>
      </c>
      <c r="D641" s="363">
        <v>636.000000000005</v>
      </c>
      <c r="E641" s="365">
        <v>29581.395348837385</v>
      </c>
      <c r="F641" s="367">
        <v>-58279.699631161551</v>
      </c>
      <c r="G641" s="367">
        <v>636.00000000000375</v>
      </c>
      <c r="H641" s="368">
        <v>159000</v>
      </c>
      <c r="I641" s="367">
        <v>-702175.70929822687</v>
      </c>
      <c r="J641" s="384">
        <v>636</v>
      </c>
      <c r="K641" s="363">
        <v>38545.454545454639</v>
      </c>
      <c r="L641" s="367">
        <v>-17502.996798515309</v>
      </c>
      <c r="M641" s="369">
        <v>636.00000000000159</v>
      </c>
      <c r="N641" s="363">
        <v>43862.068965517043</v>
      </c>
      <c r="O641" s="367">
        <v>-3757551.5019606417</v>
      </c>
      <c r="P641" s="384">
        <v>635.99999999999716</v>
      </c>
      <c r="Q641" s="363">
        <v>45428.57142857177</v>
      </c>
      <c r="R641" s="367">
        <v>-1879376.0773795126</v>
      </c>
      <c r="S641" s="384">
        <v>636.00000000000477</v>
      </c>
      <c r="T641" s="363">
        <v>21931.034482758521</v>
      </c>
      <c r="U641" s="363">
        <v>-23129.025883568167</v>
      </c>
      <c r="V641" s="369">
        <v>635.99999999999716</v>
      </c>
      <c r="W641" s="363">
        <v>1059999.9999999907</v>
      </c>
      <c r="X641" s="363">
        <v>30640.455375505735</v>
      </c>
      <c r="Y641" s="369">
        <v>635.99999999999432</v>
      </c>
      <c r="Z641" s="367"/>
      <c r="AA641" s="367"/>
      <c r="AB641" s="367"/>
      <c r="AC641" s="367"/>
      <c r="AD641" s="367"/>
      <c r="AE641" s="367"/>
      <c r="AF641" s="367"/>
      <c r="AG641" s="367"/>
      <c r="AH641" s="367"/>
      <c r="AI641" s="367"/>
      <c r="AJ641" s="367"/>
      <c r="AK641" s="367"/>
      <c r="AL641" s="367"/>
      <c r="AM641" s="367"/>
      <c r="AN641" s="367"/>
      <c r="AO641" s="367"/>
      <c r="AP641" s="367"/>
      <c r="AQ641" s="367"/>
      <c r="AR641" s="367"/>
      <c r="AS641" s="367"/>
      <c r="AT641" s="367"/>
    </row>
    <row r="642" spans="2:46" ht="13.8">
      <c r="B642" s="26">
        <v>106.1666666666675</v>
      </c>
      <c r="C642" s="367">
        <v>93.130700656011285</v>
      </c>
      <c r="D642" s="363">
        <v>637.000000000005</v>
      </c>
      <c r="E642" s="365">
        <v>29627.906976744362</v>
      </c>
      <c r="F642" s="367">
        <v>-58472.062864351166</v>
      </c>
      <c r="G642" s="367">
        <v>637.00000000000375</v>
      </c>
      <c r="H642" s="368">
        <v>159250</v>
      </c>
      <c r="I642" s="367">
        <v>-704465.62082515145</v>
      </c>
      <c r="J642" s="384">
        <v>637</v>
      </c>
      <c r="K642" s="363">
        <v>38606.060606060702</v>
      </c>
      <c r="L642" s="367">
        <v>-17607.620242115878</v>
      </c>
      <c r="M642" s="369">
        <v>637.00000000000171</v>
      </c>
      <c r="N642" s="363">
        <v>43931.034482758419</v>
      </c>
      <c r="O642" s="367">
        <v>-3769395.8325021444</v>
      </c>
      <c r="P642" s="384">
        <v>636.99999999999716</v>
      </c>
      <c r="Q642" s="363">
        <v>45500.000000000342</v>
      </c>
      <c r="R642" s="367">
        <v>-1885336.4016186872</v>
      </c>
      <c r="S642" s="384">
        <v>637.00000000000477</v>
      </c>
      <c r="T642" s="363">
        <v>21965.51724137921</v>
      </c>
      <c r="U642" s="363">
        <v>-23243.549491250305</v>
      </c>
      <c r="V642" s="369">
        <v>636.99999999999716</v>
      </c>
      <c r="W642" s="363">
        <v>1061666.6666666574</v>
      </c>
      <c r="X642" s="363">
        <v>30685.725817117742</v>
      </c>
      <c r="Y642" s="369">
        <v>636.99999999999443</v>
      </c>
      <c r="Z642" s="367"/>
      <c r="AA642" s="367"/>
      <c r="AB642" s="367"/>
      <c r="AC642" s="367"/>
      <c r="AD642" s="367"/>
      <c r="AE642" s="367"/>
      <c r="AF642" s="367"/>
      <c r="AG642" s="367"/>
      <c r="AH642" s="367"/>
      <c r="AI642" s="367"/>
      <c r="AJ642" s="367"/>
      <c r="AK642" s="367"/>
      <c r="AL642" s="367"/>
      <c r="AM642" s="367"/>
      <c r="AN642" s="367"/>
      <c r="AO642" s="367"/>
      <c r="AP642" s="367"/>
      <c r="AQ642" s="367"/>
      <c r="AR642" s="367"/>
      <c r="AS642" s="367"/>
      <c r="AT642" s="367"/>
    </row>
    <row r="643" spans="2:46" ht="13.8">
      <c r="B643" s="26">
        <v>106.33333333333417</v>
      </c>
      <c r="C643" s="367">
        <v>93.276418586821393</v>
      </c>
      <c r="D643" s="363">
        <v>638.000000000005</v>
      </c>
      <c r="E643" s="365">
        <v>29674.418604651339</v>
      </c>
      <c r="F643" s="367">
        <v>-58664.742356521434</v>
      </c>
      <c r="G643" s="367">
        <v>638.00000000000375</v>
      </c>
      <c r="H643" s="368">
        <v>159500</v>
      </c>
      <c r="I643" s="367">
        <v>-706759.25562262372</v>
      </c>
      <c r="J643" s="384">
        <v>638</v>
      </c>
      <c r="K643" s="363">
        <v>38666.666666666766</v>
      </c>
      <c r="L643" s="367">
        <v>-17712.485767375412</v>
      </c>
      <c r="M643" s="369">
        <v>638.00000000000171</v>
      </c>
      <c r="N643" s="363">
        <v>43999.999999999796</v>
      </c>
      <c r="O643" s="367">
        <v>-3781258.8011306012</v>
      </c>
      <c r="P643" s="384">
        <v>637.99999999999704</v>
      </c>
      <c r="Q643" s="363">
        <v>45571.428571428914</v>
      </c>
      <c r="R643" s="367">
        <v>-1891306.1617461091</v>
      </c>
      <c r="S643" s="384">
        <v>638.00000000000477</v>
      </c>
      <c r="T643" s="363">
        <v>21999.999999999898</v>
      </c>
      <c r="U643" s="363">
        <v>-23358.318490501606</v>
      </c>
      <c r="V643" s="369">
        <v>637.99999999999704</v>
      </c>
      <c r="W643" s="363">
        <v>1063333.3333333242</v>
      </c>
      <c r="X643" s="363">
        <v>30730.987133533465</v>
      </c>
      <c r="Y643" s="369">
        <v>637.99999999999443</v>
      </c>
      <c r="Z643" s="367"/>
      <c r="AA643" s="367"/>
      <c r="AB643" s="367"/>
      <c r="AC643" s="367"/>
      <c r="AD643" s="367"/>
      <c r="AE643" s="367"/>
      <c r="AF643" s="367"/>
      <c r="AG643" s="367"/>
      <c r="AH643" s="367"/>
      <c r="AI643" s="367"/>
      <c r="AJ643" s="367"/>
      <c r="AK643" s="367"/>
      <c r="AL643" s="367"/>
      <c r="AM643" s="367"/>
      <c r="AN643" s="367"/>
      <c r="AO643" s="367"/>
      <c r="AP643" s="367"/>
      <c r="AQ643" s="367"/>
      <c r="AR643" s="367"/>
      <c r="AS643" s="367"/>
      <c r="AT643" s="367"/>
    </row>
    <row r="644" spans="2:46" ht="13.8">
      <c r="B644" s="26">
        <v>106.50000000000084</v>
      </c>
      <c r="C644" s="367">
        <v>93.422135000042061</v>
      </c>
      <c r="D644" s="363">
        <v>639.000000000005</v>
      </c>
      <c r="E644" s="365">
        <v>29720.930232558316</v>
      </c>
      <c r="F644" s="367">
        <v>-58857.738107672369</v>
      </c>
      <c r="G644" s="367">
        <v>639.00000000000375</v>
      </c>
      <c r="H644" s="368">
        <v>159750</v>
      </c>
      <c r="I644" s="367">
        <v>-709056.61369064427</v>
      </c>
      <c r="J644" s="384">
        <v>639</v>
      </c>
      <c r="K644" s="363">
        <v>38727.27272727283</v>
      </c>
      <c r="L644" s="367">
        <v>-17817.593374293931</v>
      </c>
      <c r="M644" s="369">
        <v>639.00000000000182</v>
      </c>
      <c r="N644" s="363">
        <v>44068.965517241173</v>
      </c>
      <c r="O644" s="367">
        <v>-3793140.4078460168</v>
      </c>
      <c r="P644" s="384">
        <v>638.99999999999704</v>
      </c>
      <c r="Q644" s="363">
        <v>45642.857142857487</v>
      </c>
      <c r="R644" s="367">
        <v>-1897285.3577617782</v>
      </c>
      <c r="S644" s="384">
        <v>639.00000000000477</v>
      </c>
      <c r="T644" s="363">
        <v>22034.482758620587</v>
      </c>
      <c r="U644" s="363">
        <v>-23473.332881322101</v>
      </c>
      <c r="V644" s="369">
        <v>638.99999999999704</v>
      </c>
      <c r="W644" s="363">
        <v>1064999.9999999909</v>
      </c>
      <c r="X644" s="363">
        <v>30776.239324752911</v>
      </c>
      <c r="Y644" s="369">
        <v>638.99999999999454</v>
      </c>
      <c r="Z644" s="367"/>
      <c r="AA644" s="367"/>
      <c r="AB644" s="367"/>
      <c r="AC644" s="367"/>
      <c r="AD644" s="367"/>
      <c r="AE644" s="367"/>
      <c r="AF644" s="367"/>
      <c r="AG644" s="367"/>
      <c r="AH644" s="367"/>
      <c r="AI644" s="367"/>
      <c r="AJ644" s="367"/>
      <c r="AK644" s="367"/>
      <c r="AL644" s="367"/>
      <c r="AM644" s="367"/>
      <c r="AN644" s="367"/>
      <c r="AO644" s="367"/>
      <c r="AP644" s="367"/>
      <c r="AQ644" s="367"/>
      <c r="AR644" s="367"/>
      <c r="AS644" s="367"/>
      <c r="AT644" s="367"/>
    </row>
    <row r="645" spans="2:46" ht="13.8">
      <c r="B645" s="26">
        <v>106.66666666666751</v>
      </c>
      <c r="C645" s="367">
        <v>93.567849895673291</v>
      </c>
      <c r="D645" s="363">
        <v>640.00000000000512</v>
      </c>
      <c r="E645" s="365">
        <v>29767.441860465293</v>
      </c>
      <c r="F645" s="367">
        <v>-59051.050117803985</v>
      </c>
      <c r="G645" s="367">
        <v>640.00000000000375</v>
      </c>
      <c r="H645" s="368">
        <v>160000</v>
      </c>
      <c r="I645" s="367">
        <v>-711357.69502921263</v>
      </c>
      <c r="J645" s="384">
        <v>640</v>
      </c>
      <c r="K645" s="363">
        <v>38787.878787878893</v>
      </c>
      <c r="L645" s="367">
        <v>-17922.943062871411</v>
      </c>
      <c r="M645" s="369">
        <v>640.00000000000182</v>
      </c>
      <c r="N645" s="363">
        <v>44137.93103448255</v>
      </c>
      <c r="O645" s="367">
        <v>-3805040.6526483884</v>
      </c>
      <c r="P645" s="384">
        <v>639.99999999999704</v>
      </c>
      <c r="Q645" s="363">
        <v>45714.285714286059</v>
      </c>
      <c r="R645" s="367">
        <v>-1903273.989665695</v>
      </c>
      <c r="S645" s="384">
        <v>640.00000000000477</v>
      </c>
      <c r="T645" s="363">
        <v>22068.965517241275</v>
      </c>
      <c r="U645" s="363">
        <v>-23588.592663711774</v>
      </c>
      <c r="V645" s="369">
        <v>639.99999999999704</v>
      </c>
      <c r="W645" s="363">
        <v>1066666.6666666577</v>
      </c>
      <c r="X645" s="363">
        <v>30821.482390776066</v>
      </c>
      <c r="Y645" s="369">
        <v>639.99999999999454</v>
      </c>
      <c r="Z645" s="367"/>
      <c r="AA645" s="367"/>
      <c r="AB645" s="367"/>
      <c r="AC645" s="367"/>
      <c r="AD645" s="367"/>
      <c r="AE645" s="367"/>
      <c r="AF645" s="367"/>
      <c r="AG645" s="367"/>
      <c r="AH645" s="367"/>
      <c r="AI645" s="367"/>
      <c r="AJ645" s="367"/>
      <c r="AK645" s="367"/>
      <c r="AL645" s="367"/>
      <c r="AM645" s="367"/>
      <c r="AN645" s="367"/>
      <c r="AO645" s="367"/>
      <c r="AP645" s="367"/>
      <c r="AQ645" s="367"/>
      <c r="AR645" s="367"/>
      <c r="AS645" s="367"/>
      <c r="AT645" s="367"/>
    </row>
    <row r="646" spans="2:46" ht="13.8">
      <c r="B646" s="26">
        <v>106.83333333333418</v>
      </c>
      <c r="C646" s="367">
        <v>93.713563273715025</v>
      </c>
      <c r="D646" s="363">
        <v>641.00000000000512</v>
      </c>
      <c r="E646" s="365">
        <v>29813.95348837227</v>
      </c>
      <c r="F646" s="367">
        <v>-59244.678386916246</v>
      </c>
      <c r="G646" s="367">
        <v>641.00000000000375</v>
      </c>
      <c r="H646" s="368">
        <v>160250</v>
      </c>
      <c r="I646" s="367">
        <v>-713662.49963832903</v>
      </c>
      <c r="J646" s="384">
        <v>641</v>
      </c>
      <c r="K646" s="363">
        <v>38848.484848484957</v>
      </c>
      <c r="L646" s="367">
        <v>-18028.53483310786</v>
      </c>
      <c r="M646" s="369">
        <v>641.00000000000182</v>
      </c>
      <c r="N646" s="363">
        <v>44206.896551723927</v>
      </c>
      <c r="O646" s="367">
        <v>-3816959.5355377155</v>
      </c>
      <c r="P646" s="384">
        <v>640.99999999999693</v>
      </c>
      <c r="Q646" s="363">
        <v>45785.714285714632</v>
      </c>
      <c r="R646" s="367">
        <v>-1909272.0574578589</v>
      </c>
      <c r="S646" s="384">
        <v>641.00000000000477</v>
      </c>
      <c r="T646" s="363">
        <v>22103.448275861963</v>
      </c>
      <c r="U646" s="363">
        <v>-23704.097837670615</v>
      </c>
      <c r="V646" s="369">
        <v>640.99999999999693</v>
      </c>
      <c r="W646" s="363">
        <v>1068333.3333333244</v>
      </c>
      <c r="X646" s="363">
        <v>30866.716331602936</v>
      </c>
      <c r="Y646" s="369">
        <v>640.99999999999454</v>
      </c>
      <c r="Z646" s="367"/>
      <c r="AA646" s="367"/>
      <c r="AB646" s="367"/>
      <c r="AC646" s="367"/>
      <c r="AD646" s="367"/>
      <c r="AE646" s="367"/>
      <c r="AF646" s="367"/>
      <c r="AG646" s="367"/>
      <c r="AH646" s="367"/>
      <c r="AI646" s="367"/>
      <c r="AJ646" s="367"/>
      <c r="AK646" s="367"/>
      <c r="AL646" s="367"/>
      <c r="AM646" s="367"/>
      <c r="AN646" s="367"/>
      <c r="AO646" s="367"/>
      <c r="AP646" s="367"/>
      <c r="AQ646" s="367"/>
      <c r="AR646" s="367"/>
      <c r="AS646" s="367"/>
      <c r="AT646" s="367"/>
    </row>
    <row r="647" spans="2:46" ht="13.8">
      <c r="B647" s="26">
        <v>107.00000000000085</v>
      </c>
      <c r="C647" s="367">
        <v>93.859275134167319</v>
      </c>
      <c r="D647" s="363">
        <v>642.00000000000512</v>
      </c>
      <c r="E647" s="365">
        <v>29860.465116279247</v>
      </c>
      <c r="F647" s="367">
        <v>-59438.622915009182</v>
      </c>
      <c r="G647" s="367">
        <v>642.00000000000375</v>
      </c>
      <c r="H647" s="368">
        <v>160500</v>
      </c>
      <c r="I647" s="367">
        <v>-715971.02751799335</v>
      </c>
      <c r="J647" s="384">
        <v>642</v>
      </c>
      <c r="K647" s="363">
        <v>38909.090909091021</v>
      </c>
      <c r="L647" s="367">
        <v>-18134.368685003294</v>
      </c>
      <c r="M647" s="369">
        <v>642.00000000000193</v>
      </c>
      <c r="N647" s="363">
        <v>44275.862068965303</v>
      </c>
      <c r="O647" s="367">
        <v>-3828897.056514001</v>
      </c>
      <c r="P647" s="384">
        <v>641.99999999999693</v>
      </c>
      <c r="Q647" s="363">
        <v>45857.142857143204</v>
      </c>
      <c r="R647" s="367">
        <v>-1915279.5611382714</v>
      </c>
      <c r="S647" s="384">
        <v>642.00000000000489</v>
      </c>
      <c r="T647" s="363">
        <v>22137.931034482652</v>
      </c>
      <c r="U647" s="363">
        <v>-23819.848403198645</v>
      </c>
      <c r="V647" s="369">
        <v>641.99999999999693</v>
      </c>
      <c r="W647" s="363">
        <v>1069999.9999999912</v>
      </c>
      <c r="X647" s="363">
        <v>30911.941147233534</v>
      </c>
      <c r="Y647" s="369">
        <v>641.99999999999466</v>
      </c>
      <c r="Z647" s="367"/>
      <c r="AA647" s="367"/>
      <c r="AB647" s="367"/>
      <c r="AC647" s="367"/>
      <c r="AD647" s="367"/>
      <c r="AE647" s="367"/>
      <c r="AF647" s="367"/>
      <c r="AG647" s="367"/>
      <c r="AH647" s="367"/>
      <c r="AI647" s="367"/>
      <c r="AJ647" s="367"/>
      <c r="AK647" s="367"/>
      <c r="AL647" s="367"/>
      <c r="AM647" s="367"/>
      <c r="AN647" s="367"/>
      <c r="AO647" s="367"/>
      <c r="AP647" s="367"/>
      <c r="AQ647" s="367"/>
      <c r="AR647" s="367"/>
      <c r="AS647" s="367"/>
      <c r="AT647" s="367"/>
    </row>
    <row r="648" spans="2:46" ht="13.8">
      <c r="B648" s="26">
        <v>107.16666666666752</v>
      </c>
      <c r="C648" s="367">
        <v>94.004985477030175</v>
      </c>
      <c r="D648" s="363">
        <v>643.00000000000512</v>
      </c>
      <c r="E648" s="365">
        <v>29906.976744186224</v>
      </c>
      <c r="F648" s="367">
        <v>-59632.883702082792</v>
      </c>
      <c r="G648" s="367">
        <v>643.00000000000375</v>
      </c>
      <c r="H648" s="368">
        <v>160750</v>
      </c>
      <c r="I648" s="367">
        <v>-718283.27866820595</v>
      </c>
      <c r="J648" s="384">
        <v>643</v>
      </c>
      <c r="K648" s="363">
        <v>38969.696969697085</v>
      </c>
      <c r="L648" s="367">
        <v>-18240.444618557689</v>
      </c>
      <c r="M648" s="369">
        <v>643.00000000000193</v>
      </c>
      <c r="N648" s="363">
        <v>44344.82758620668</v>
      </c>
      <c r="O648" s="367">
        <v>-3840853.215577242</v>
      </c>
      <c r="P648" s="384">
        <v>642.99999999999693</v>
      </c>
      <c r="Q648" s="363">
        <v>45928.571428571777</v>
      </c>
      <c r="R648" s="367">
        <v>-1921296.5007069306</v>
      </c>
      <c r="S648" s="384">
        <v>643.00000000000489</v>
      </c>
      <c r="T648" s="363">
        <v>22172.41379310334</v>
      </c>
      <c r="U648" s="363">
        <v>-23935.844360295854</v>
      </c>
      <c r="V648" s="369">
        <v>642.99999999999693</v>
      </c>
      <c r="W648" s="363">
        <v>1071666.6666666579</v>
      </c>
      <c r="X648" s="363">
        <v>30957.156837667833</v>
      </c>
      <c r="Y648" s="369">
        <v>642.99999999999466</v>
      </c>
      <c r="Z648" s="367"/>
      <c r="AA648" s="367"/>
      <c r="AB648" s="367"/>
      <c r="AC648" s="367"/>
      <c r="AD648" s="367"/>
      <c r="AE648" s="367"/>
      <c r="AF648" s="367"/>
      <c r="AG648" s="367"/>
      <c r="AH648" s="367"/>
      <c r="AI648" s="367"/>
      <c r="AJ648" s="367"/>
      <c r="AK648" s="367"/>
      <c r="AL648" s="367"/>
      <c r="AM648" s="367"/>
      <c r="AN648" s="367"/>
      <c r="AO648" s="367"/>
      <c r="AP648" s="367"/>
      <c r="AQ648" s="367"/>
      <c r="AR648" s="367"/>
      <c r="AS648" s="367"/>
      <c r="AT648" s="367"/>
    </row>
    <row r="649" spans="2:46" ht="13.8">
      <c r="B649" s="26">
        <v>107.3333333333342</v>
      </c>
      <c r="C649" s="367">
        <v>94.150694302303577</v>
      </c>
      <c r="D649" s="363">
        <v>644.00000000000523</v>
      </c>
      <c r="E649" s="365">
        <v>29953.488372093201</v>
      </c>
      <c r="F649" s="367">
        <v>-59827.460748137077</v>
      </c>
      <c r="G649" s="367">
        <v>644.00000000000387</v>
      </c>
      <c r="H649" s="368">
        <v>161000</v>
      </c>
      <c r="I649" s="367">
        <v>-720599.25308896624</v>
      </c>
      <c r="J649" s="384">
        <v>644</v>
      </c>
      <c r="K649" s="363">
        <v>39030.303030303148</v>
      </c>
      <c r="L649" s="367">
        <v>-18346.762633771068</v>
      </c>
      <c r="M649" s="369">
        <v>644.00000000000205</v>
      </c>
      <c r="N649" s="363">
        <v>44413.793103448057</v>
      </c>
      <c r="O649" s="367">
        <v>-3852828.0127274385</v>
      </c>
      <c r="P649" s="384">
        <v>643.99999999999682</v>
      </c>
      <c r="Q649" s="363">
        <v>46000.000000000349</v>
      </c>
      <c r="R649" s="367">
        <v>-1927322.876163837</v>
      </c>
      <c r="S649" s="384">
        <v>644.00000000000489</v>
      </c>
      <c r="T649" s="363">
        <v>22206.896551724029</v>
      </c>
      <c r="U649" s="363">
        <v>-24052.08570896223</v>
      </c>
      <c r="V649" s="369">
        <v>643.99999999999682</v>
      </c>
      <c r="W649" s="363">
        <v>1073333.3333333246</v>
      </c>
      <c r="X649" s="363">
        <v>31002.363402905863</v>
      </c>
      <c r="Y649" s="369">
        <v>643.99999999999477</v>
      </c>
      <c r="Z649" s="367"/>
      <c r="AA649" s="367"/>
      <c r="AB649" s="367"/>
      <c r="AC649" s="367"/>
      <c r="AD649" s="367"/>
      <c r="AE649" s="367"/>
      <c r="AF649" s="367"/>
      <c r="AG649" s="367"/>
      <c r="AH649" s="367"/>
      <c r="AI649" s="367"/>
      <c r="AJ649" s="367"/>
      <c r="AK649" s="367"/>
      <c r="AL649" s="367"/>
      <c r="AM649" s="367"/>
      <c r="AN649" s="367"/>
      <c r="AO649" s="367"/>
      <c r="AP649" s="367"/>
      <c r="AQ649" s="367"/>
      <c r="AR649" s="367"/>
      <c r="AS649" s="367"/>
      <c r="AT649" s="367"/>
    </row>
    <row r="650" spans="2:46" ht="13.8">
      <c r="B650" s="26">
        <v>107.50000000000087</v>
      </c>
      <c r="C650" s="367">
        <v>94.296401609987512</v>
      </c>
      <c r="D650" s="363">
        <v>645.00000000000523</v>
      </c>
      <c r="E650" s="365">
        <v>30000.000000000178</v>
      </c>
      <c r="F650" s="367">
        <v>-60022.354053172006</v>
      </c>
      <c r="G650" s="367">
        <v>645.00000000000387</v>
      </c>
      <c r="H650" s="368">
        <v>161250</v>
      </c>
      <c r="I650" s="367">
        <v>-722918.9507802747</v>
      </c>
      <c r="J650" s="384">
        <v>645</v>
      </c>
      <c r="K650" s="363">
        <v>39090.909090909212</v>
      </c>
      <c r="L650" s="367">
        <v>-18453.322730643409</v>
      </c>
      <c r="M650" s="369">
        <v>645.00000000000205</v>
      </c>
      <c r="N650" s="363">
        <v>44482.758620689434</v>
      </c>
      <c r="O650" s="367">
        <v>-3864821.4479645924</v>
      </c>
      <c r="P650" s="384">
        <v>644.99999999999682</v>
      </c>
      <c r="Q650" s="363">
        <v>46071.428571428922</v>
      </c>
      <c r="R650" s="367">
        <v>-1933358.6875089912</v>
      </c>
      <c r="S650" s="384">
        <v>645.00000000000489</v>
      </c>
      <c r="T650" s="363">
        <v>22241.379310344717</v>
      </c>
      <c r="U650" s="363">
        <v>-24168.572449197796</v>
      </c>
      <c r="V650" s="369">
        <v>644.99999999999682</v>
      </c>
      <c r="W650" s="363">
        <v>1074999.9999999914</v>
      </c>
      <c r="X650" s="363">
        <v>31047.560842947605</v>
      </c>
      <c r="Y650" s="369">
        <v>644.99999999999477</v>
      </c>
      <c r="Z650" s="367"/>
      <c r="AA650" s="367"/>
      <c r="AB650" s="367"/>
      <c r="AC650" s="367"/>
      <c r="AD650" s="367"/>
      <c r="AE650" s="367"/>
      <c r="AF650" s="367"/>
      <c r="AG650" s="367"/>
      <c r="AH650" s="367"/>
      <c r="AI650" s="367"/>
      <c r="AJ650" s="367"/>
      <c r="AK650" s="367"/>
      <c r="AL650" s="367"/>
      <c r="AM650" s="367"/>
      <c r="AN650" s="367"/>
      <c r="AO650" s="367"/>
      <c r="AP650" s="367"/>
      <c r="AQ650" s="367"/>
      <c r="AR650" s="367"/>
      <c r="AS650" s="367"/>
      <c r="AT650" s="367"/>
    </row>
    <row r="651" spans="2:46" ht="13.8">
      <c r="B651" s="26">
        <v>107.66666666666754</v>
      </c>
      <c r="C651" s="367">
        <v>94.442107400081994</v>
      </c>
      <c r="D651" s="363">
        <v>646.00000000000523</v>
      </c>
      <c r="E651" s="365">
        <v>30046.511627907155</v>
      </c>
      <c r="F651" s="367">
        <v>-60217.563617187603</v>
      </c>
      <c r="G651" s="367">
        <v>646.00000000000387</v>
      </c>
      <c r="H651" s="368">
        <v>161500</v>
      </c>
      <c r="I651" s="367">
        <v>-725242.37174213107</v>
      </c>
      <c r="J651" s="384">
        <v>646</v>
      </c>
      <c r="K651" s="363">
        <v>39151.515151515276</v>
      </c>
      <c r="L651" s="367">
        <v>-18560.124909174734</v>
      </c>
      <c r="M651" s="369">
        <v>646.00000000000216</v>
      </c>
      <c r="N651" s="363">
        <v>44551.724137930811</v>
      </c>
      <c r="O651" s="367">
        <v>-3876833.5212887037</v>
      </c>
      <c r="P651" s="384">
        <v>645.99999999999682</v>
      </c>
      <c r="Q651" s="363">
        <v>46142.857142857494</v>
      </c>
      <c r="R651" s="367">
        <v>-1939403.9347423927</v>
      </c>
      <c r="S651" s="384">
        <v>646.00000000000489</v>
      </c>
      <c r="T651" s="363">
        <v>22275.862068965405</v>
      </c>
      <c r="U651" s="363">
        <v>-24285.30458100254</v>
      </c>
      <c r="V651" s="369">
        <v>645.99999999999682</v>
      </c>
      <c r="W651" s="363">
        <v>1076666.6666666581</v>
      </c>
      <c r="X651" s="363">
        <v>31092.749157793063</v>
      </c>
      <c r="Y651" s="369">
        <v>645.99999999999477</v>
      </c>
      <c r="Z651" s="367"/>
      <c r="AA651" s="367"/>
      <c r="AB651" s="367"/>
      <c r="AC651" s="367"/>
      <c r="AD651" s="367"/>
      <c r="AE651" s="367"/>
      <c r="AF651" s="367"/>
      <c r="AG651" s="367"/>
      <c r="AH651" s="367"/>
      <c r="AI651" s="367"/>
      <c r="AJ651" s="367"/>
      <c r="AK651" s="367"/>
      <c r="AL651" s="367"/>
      <c r="AM651" s="367"/>
      <c r="AN651" s="367"/>
      <c r="AO651" s="367"/>
      <c r="AP651" s="367"/>
      <c r="AQ651" s="367"/>
      <c r="AR651" s="367"/>
      <c r="AS651" s="367"/>
      <c r="AT651" s="367"/>
    </row>
    <row r="652" spans="2:46" ht="13.8">
      <c r="B652" s="26">
        <v>107.83333333333421</v>
      </c>
      <c r="C652" s="367">
        <v>94.587811672587037</v>
      </c>
      <c r="D652" s="363">
        <v>647.00000000000523</v>
      </c>
      <c r="E652" s="365">
        <v>30093.023255814132</v>
      </c>
      <c r="F652" s="367">
        <v>-60413.089440183867</v>
      </c>
      <c r="G652" s="367">
        <v>647.00000000000387</v>
      </c>
      <c r="H652" s="368">
        <v>161750</v>
      </c>
      <c r="I652" s="367">
        <v>-727569.51597453549</v>
      </c>
      <c r="J652" s="384">
        <v>647</v>
      </c>
      <c r="K652" s="363">
        <v>39212.121212121339</v>
      </c>
      <c r="L652" s="367">
        <v>-18667.169169365025</v>
      </c>
      <c r="M652" s="369">
        <v>647.00000000000216</v>
      </c>
      <c r="N652" s="363">
        <v>44620.689655172187</v>
      </c>
      <c r="O652" s="367">
        <v>-3888864.23269977</v>
      </c>
      <c r="P652" s="384">
        <v>646.9999999999967</v>
      </c>
      <c r="Q652" s="363">
        <v>46214.285714286067</v>
      </c>
      <c r="R652" s="367">
        <v>-1945458.6178640416</v>
      </c>
      <c r="S652" s="384">
        <v>647.00000000000489</v>
      </c>
      <c r="T652" s="363">
        <v>22310.344827586094</v>
      </c>
      <c r="U652" s="363">
        <v>-24402.282104376452</v>
      </c>
      <c r="V652" s="369">
        <v>646.9999999999967</v>
      </c>
      <c r="W652" s="363">
        <v>1078333.3333333249</v>
      </c>
      <c r="X652" s="363">
        <v>31137.928347442245</v>
      </c>
      <c r="Y652" s="369">
        <v>646.99999999999488</v>
      </c>
      <c r="Z652" s="367"/>
      <c r="AA652" s="367"/>
      <c r="AB652" s="367"/>
      <c r="AC652" s="367"/>
      <c r="AD652" s="367"/>
      <c r="AE652" s="367"/>
      <c r="AF652" s="367"/>
      <c r="AG652" s="367"/>
      <c r="AH652" s="367"/>
      <c r="AI652" s="367"/>
      <c r="AJ652" s="367"/>
      <c r="AK652" s="367"/>
      <c r="AL652" s="367"/>
      <c r="AM652" s="367"/>
      <c r="AN652" s="367"/>
      <c r="AO652" s="367"/>
      <c r="AP652" s="367"/>
      <c r="AQ652" s="367"/>
      <c r="AR652" s="367"/>
      <c r="AS652" s="367"/>
      <c r="AT652" s="367"/>
    </row>
    <row r="653" spans="2:46" ht="13.8">
      <c r="B653" s="26">
        <v>108.00000000000088</v>
      </c>
      <c r="C653" s="367">
        <v>94.733514427502627</v>
      </c>
      <c r="D653" s="363">
        <v>648.00000000000534</v>
      </c>
      <c r="E653" s="365">
        <v>30139.53488372111</v>
      </c>
      <c r="F653" s="367">
        <v>-60608.931522160805</v>
      </c>
      <c r="G653" s="367">
        <v>648.00000000000387</v>
      </c>
      <c r="H653" s="368">
        <v>162000</v>
      </c>
      <c r="I653" s="367">
        <v>-729900.38347748783</v>
      </c>
      <c r="J653" s="384">
        <v>648</v>
      </c>
      <c r="K653" s="363">
        <v>39272.727272727403</v>
      </c>
      <c r="L653" s="367">
        <v>-18774.455511214295</v>
      </c>
      <c r="M653" s="369">
        <v>648.00000000000227</v>
      </c>
      <c r="N653" s="363">
        <v>44689.655172413564</v>
      </c>
      <c r="O653" s="367">
        <v>-3900913.5821977938</v>
      </c>
      <c r="P653" s="384">
        <v>647.9999999999967</v>
      </c>
      <c r="Q653" s="363">
        <v>46285.714285714639</v>
      </c>
      <c r="R653" s="367">
        <v>-1951522.7368739382</v>
      </c>
      <c r="S653" s="384">
        <v>648.00000000000489</v>
      </c>
      <c r="T653" s="363">
        <v>22344.827586206782</v>
      </c>
      <c r="U653" s="363">
        <v>-24519.505019319553</v>
      </c>
      <c r="V653" s="369">
        <v>647.9999999999967</v>
      </c>
      <c r="W653" s="363">
        <v>1079999.9999999916</v>
      </c>
      <c r="X653" s="363">
        <v>31183.098411895135</v>
      </c>
      <c r="Y653" s="369">
        <v>647.99999999999488</v>
      </c>
      <c r="Z653" s="367"/>
      <c r="AA653" s="367"/>
      <c r="AB653" s="367"/>
      <c r="AC653" s="367"/>
      <c r="AD653" s="367"/>
      <c r="AE653" s="367"/>
      <c r="AF653" s="367"/>
      <c r="AG653" s="367"/>
      <c r="AH653" s="367"/>
      <c r="AI653" s="367"/>
      <c r="AJ653" s="367"/>
      <c r="AK653" s="367"/>
      <c r="AL653" s="367"/>
      <c r="AM653" s="367"/>
      <c r="AN653" s="367"/>
      <c r="AO653" s="367"/>
      <c r="AP653" s="367"/>
      <c r="AQ653" s="367"/>
      <c r="AR653" s="367"/>
      <c r="AS653" s="367"/>
      <c r="AT653" s="367"/>
    </row>
    <row r="654" spans="2:46" ht="13.8">
      <c r="B654" s="26">
        <v>108.16666666666755</v>
      </c>
      <c r="C654" s="367">
        <v>94.879215664828749</v>
      </c>
      <c r="D654" s="363">
        <v>649.00000000000534</v>
      </c>
      <c r="E654" s="365">
        <v>30186.046511628087</v>
      </c>
      <c r="F654" s="367">
        <v>-60805.089863118388</v>
      </c>
      <c r="G654" s="367">
        <v>649.00000000000387</v>
      </c>
      <c r="H654" s="368">
        <v>162250</v>
      </c>
      <c r="I654" s="367">
        <v>-732234.97425098834</v>
      </c>
      <c r="J654" s="384">
        <v>649</v>
      </c>
      <c r="K654" s="363">
        <v>39333.333333333467</v>
      </c>
      <c r="L654" s="367">
        <v>-18881.983934722524</v>
      </c>
      <c r="M654" s="369">
        <v>649.00000000000227</v>
      </c>
      <c r="N654" s="363">
        <v>44758.620689654941</v>
      </c>
      <c r="O654" s="367">
        <v>-3912981.5697827749</v>
      </c>
      <c r="P654" s="384">
        <v>648.9999999999967</v>
      </c>
      <c r="Q654" s="363">
        <v>46357.142857143212</v>
      </c>
      <c r="R654" s="367">
        <v>-1957596.2917720817</v>
      </c>
      <c r="S654" s="384">
        <v>649.00000000000489</v>
      </c>
      <c r="T654" s="363">
        <v>22379.310344827471</v>
      </c>
      <c r="U654" s="363">
        <v>-24636.973325831834</v>
      </c>
      <c r="V654" s="369">
        <v>648.9999999999967</v>
      </c>
      <c r="W654" s="363">
        <v>1081666.6666666584</v>
      </c>
      <c r="X654" s="363">
        <v>31228.259351151744</v>
      </c>
      <c r="Y654" s="369">
        <v>648.999999999995</v>
      </c>
      <c r="Z654" s="367"/>
      <c r="AA654" s="367"/>
      <c r="AB654" s="367"/>
      <c r="AC654" s="367"/>
      <c r="AD654" s="367"/>
      <c r="AE654" s="367"/>
      <c r="AF654" s="367"/>
      <c r="AG654" s="367"/>
      <c r="AH654" s="367"/>
      <c r="AI654" s="367"/>
      <c r="AJ654" s="367"/>
      <c r="AK654" s="367"/>
      <c r="AL654" s="367"/>
      <c r="AM654" s="367"/>
      <c r="AN654" s="367"/>
      <c r="AO654" s="367"/>
      <c r="AP654" s="367"/>
      <c r="AQ654" s="367"/>
      <c r="AR654" s="367"/>
      <c r="AS654" s="367"/>
      <c r="AT654" s="367"/>
    </row>
    <row r="655" spans="2:46" ht="13.8">
      <c r="B655" s="26">
        <v>108.33333333333422</v>
      </c>
      <c r="C655" s="367">
        <v>95.024915384565389</v>
      </c>
      <c r="D655" s="363">
        <v>650.00000000000534</v>
      </c>
      <c r="E655" s="365">
        <v>30232.558139535064</v>
      </c>
      <c r="F655" s="367">
        <v>-61001.564463056653</v>
      </c>
      <c r="G655" s="367">
        <v>650.00000000000387</v>
      </c>
      <c r="H655" s="368">
        <v>162500</v>
      </c>
      <c r="I655" s="367">
        <v>-734573.28829503653</v>
      </c>
      <c r="J655" s="384">
        <v>650</v>
      </c>
      <c r="K655" s="363">
        <v>39393.93939393953</v>
      </c>
      <c r="L655" s="367">
        <v>-18989.754439889741</v>
      </c>
      <c r="M655" s="369">
        <v>650.00000000000239</v>
      </c>
      <c r="N655" s="363">
        <v>44827.586206896318</v>
      </c>
      <c r="O655" s="367">
        <v>-3925068.1954547097</v>
      </c>
      <c r="P655" s="384">
        <v>649.99999999999659</v>
      </c>
      <c r="Q655" s="363">
        <v>46428.571428571784</v>
      </c>
      <c r="R655" s="367">
        <v>-1963679.2825584738</v>
      </c>
      <c r="S655" s="384">
        <v>650.000000000005</v>
      </c>
      <c r="T655" s="363">
        <v>22413.793103448159</v>
      </c>
      <c r="U655" s="363">
        <v>-24754.687023913284</v>
      </c>
      <c r="V655" s="369">
        <v>649.99999999999659</v>
      </c>
      <c r="W655" s="363">
        <v>1083333.3333333251</v>
      </c>
      <c r="X655" s="363">
        <v>31273.41116521207</v>
      </c>
      <c r="Y655" s="369">
        <v>649.999999999995</v>
      </c>
      <c r="Z655" s="367"/>
      <c r="AA655" s="367"/>
      <c r="AB655" s="367"/>
      <c r="AC655" s="367"/>
      <c r="AD655" s="367"/>
      <c r="AE655" s="367"/>
      <c r="AF655" s="367"/>
      <c r="AG655" s="367"/>
      <c r="AH655" s="367"/>
      <c r="AI655" s="367"/>
      <c r="AJ655" s="367"/>
      <c r="AK655" s="367"/>
      <c r="AL655" s="367"/>
      <c r="AM655" s="367"/>
      <c r="AN655" s="367"/>
      <c r="AO655" s="367"/>
      <c r="AP655" s="367"/>
      <c r="AQ655" s="367"/>
      <c r="AR655" s="367"/>
      <c r="AS655" s="367"/>
      <c r="AT655" s="367"/>
    </row>
    <row r="656" spans="2:46" ht="13.8">
      <c r="B656" s="26">
        <v>108.5000000000009</v>
      </c>
      <c r="C656" s="367">
        <v>95.170613586712605</v>
      </c>
      <c r="D656" s="363">
        <v>651.00000000000534</v>
      </c>
      <c r="E656" s="365">
        <v>30279.069767442041</v>
      </c>
      <c r="F656" s="367">
        <v>-61198.355321975578</v>
      </c>
      <c r="G656" s="367">
        <v>651.00000000000387</v>
      </c>
      <c r="H656" s="368">
        <v>162750</v>
      </c>
      <c r="I656" s="367">
        <v>-736915.32560963312</v>
      </c>
      <c r="J656" s="384">
        <v>651</v>
      </c>
      <c r="K656" s="363">
        <v>39454.545454545594</v>
      </c>
      <c r="L656" s="367">
        <v>-19097.767026715916</v>
      </c>
      <c r="M656" s="369">
        <v>651.00000000000239</v>
      </c>
      <c r="N656" s="363">
        <v>44896.551724137695</v>
      </c>
      <c r="O656" s="367">
        <v>-3937173.4592136033</v>
      </c>
      <c r="P656" s="384">
        <v>650.99999999999659</v>
      </c>
      <c r="Q656" s="363">
        <v>46500.000000000357</v>
      </c>
      <c r="R656" s="367">
        <v>-1969771.7092331129</v>
      </c>
      <c r="S656" s="384">
        <v>651.000000000005</v>
      </c>
      <c r="T656" s="363">
        <v>22448.275862068847</v>
      </c>
      <c r="U656" s="363">
        <v>-24872.646113563922</v>
      </c>
      <c r="V656" s="369">
        <v>650.99999999999659</v>
      </c>
      <c r="W656" s="363">
        <v>1084999.9999999919</v>
      </c>
      <c r="X656" s="363">
        <v>31318.553854076112</v>
      </c>
      <c r="Y656" s="369">
        <v>650.999999999995</v>
      </c>
      <c r="Z656" s="367"/>
      <c r="AA656" s="367"/>
      <c r="AB656" s="367"/>
      <c r="AC656" s="367"/>
      <c r="AD656" s="367"/>
      <c r="AE656" s="367"/>
      <c r="AF656" s="367"/>
      <c r="AG656" s="367"/>
      <c r="AH656" s="367"/>
      <c r="AI656" s="367"/>
      <c r="AJ656" s="367"/>
      <c r="AK656" s="367"/>
      <c r="AL656" s="367"/>
      <c r="AM656" s="367"/>
      <c r="AN656" s="367"/>
      <c r="AO656" s="367"/>
      <c r="AP656" s="367"/>
      <c r="AQ656" s="367"/>
      <c r="AR656" s="367"/>
      <c r="AS656" s="367"/>
      <c r="AT656" s="367"/>
    </row>
    <row r="657" spans="2:46" ht="13.8">
      <c r="B657" s="26">
        <v>108.66666666666757</v>
      </c>
      <c r="C657" s="367">
        <v>95.316310271270382</v>
      </c>
      <c r="D657" s="363">
        <v>652.00000000000546</v>
      </c>
      <c r="E657" s="365">
        <v>30325.581395349018</v>
      </c>
      <c r="F657" s="367">
        <v>-61395.462439875155</v>
      </c>
      <c r="G657" s="367">
        <v>652.00000000000387</v>
      </c>
      <c r="H657" s="368">
        <v>163000</v>
      </c>
      <c r="I657" s="367">
        <v>-739261.0861947774</v>
      </c>
      <c r="J657" s="384">
        <v>652</v>
      </c>
      <c r="K657" s="363">
        <v>39515.151515151658</v>
      </c>
      <c r="L657" s="367">
        <v>-19206.021695201067</v>
      </c>
      <c r="M657" s="369">
        <v>652.00000000000239</v>
      </c>
      <c r="N657" s="363">
        <v>44965.517241379071</v>
      </c>
      <c r="O657" s="367">
        <v>-3949297.3610594533</v>
      </c>
      <c r="P657" s="384">
        <v>651.99999999999659</v>
      </c>
      <c r="Q657" s="363">
        <v>46571.428571428929</v>
      </c>
      <c r="R657" s="367">
        <v>-1975873.5717959988</v>
      </c>
      <c r="S657" s="384">
        <v>652.000000000005</v>
      </c>
      <c r="T657" s="363">
        <v>22482.758620689536</v>
      </c>
      <c r="U657" s="363">
        <v>-24990.85059478374</v>
      </c>
      <c r="V657" s="369">
        <v>651.99999999999659</v>
      </c>
      <c r="W657" s="363">
        <v>1086666.6666666586</v>
      </c>
      <c r="X657" s="363">
        <v>31363.687417743877</v>
      </c>
      <c r="Y657" s="369">
        <v>651.99999999999511</v>
      </c>
      <c r="Z657" s="367"/>
      <c r="AA657" s="367"/>
      <c r="AB657" s="367"/>
      <c r="AC657" s="367"/>
      <c r="AD657" s="367"/>
      <c r="AE657" s="367"/>
      <c r="AF657" s="367"/>
      <c r="AG657" s="367"/>
      <c r="AH657" s="367"/>
      <c r="AI657" s="367"/>
      <c r="AJ657" s="367"/>
      <c r="AK657" s="367"/>
      <c r="AL657" s="367"/>
      <c r="AM657" s="367"/>
      <c r="AN657" s="367"/>
      <c r="AO657" s="367"/>
      <c r="AP657" s="367"/>
      <c r="AQ657" s="367"/>
      <c r="AR657" s="367"/>
      <c r="AS657" s="367"/>
      <c r="AT657" s="367"/>
    </row>
    <row r="658" spans="2:46" ht="13.8">
      <c r="B658" s="26">
        <v>108.83333333333424</v>
      </c>
      <c r="C658" s="367">
        <v>95.462005438238663</v>
      </c>
      <c r="D658" s="363">
        <v>653.00000000000546</v>
      </c>
      <c r="E658" s="365">
        <v>30372.093023255995</v>
      </c>
      <c r="F658" s="367">
        <v>-61592.885816755414</v>
      </c>
      <c r="G658" s="367">
        <v>653.00000000000387</v>
      </c>
      <c r="H658" s="368">
        <v>163250</v>
      </c>
      <c r="I658" s="367">
        <v>-741610.57005046983</v>
      </c>
      <c r="J658" s="384">
        <v>653</v>
      </c>
      <c r="K658" s="363">
        <v>39575.757575757721</v>
      </c>
      <c r="L658" s="367">
        <v>-19314.518445345202</v>
      </c>
      <c r="M658" s="369">
        <v>653.0000000000025</v>
      </c>
      <c r="N658" s="363">
        <v>45034.482758620448</v>
      </c>
      <c r="O658" s="367">
        <v>-3961439.9009922585</v>
      </c>
      <c r="P658" s="384">
        <v>652.99999999999648</v>
      </c>
      <c r="Q658" s="363">
        <v>46642.857142857501</v>
      </c>
      <c r="R658" s="367">
        <v>-1981984.8702471326</v>
      </c>
      <c r="S658" s="384">
        <v>653.000000000005</v>
      </c>
      <c r="T658" s="363">
        <v>22517.241379310224</v>
      </c>
      <c r="U658" s="363">
        <v>-25109.300467572721</v>
      </c>
      <c r="V658" s="369">
        <v>652.99999999999648</v>
      </c>
      <c r="W658" s="363">
        <v>1088333.3333333253</v>
      </c>
      <c r="X658" s="363">
        <v>31408.811856215354</v>
      </c>
      <c r="Y658" s="369">
        <v>652.99999999999511</v>
      </c>
      <c r="Z658" s="367"/>
      <c r="AA658" s="367"/>
      <c r="AB658" s="367"/>
      <c r="AC658" s="367"/>
      <c r="AD658" s="367"/>
      <c r="AE658" s="367"/>
      <c r="AF658" s="367"/>
      <c r="AG658" s="367"/>
      <c r="AH658" s="367"/>
      <c r="AI658" s="367"/>
      <c r="AJ658" s="367"/>
      <c r="AK658" s="367"/>
      <c r="AL658" s="367"/>
      <c r="AM658" s="367"/>
      <c r="AN658" s="367"/>
      <c r="AO658" s="367"/>
      <c r="AP658" s="367"/>
      <c r="AQ658" s="367"/>
      <c r="AR658" s="367"/>
      <c r="AS658" s="367"/>
      <c r="AT658" s="367"/>
    </row>
    <row r="659" spans="2:46" ht="13.8">
      <c r="B659" s="26">
        <v>109.00000000000091</v>
      </c>
      <c r="C659" s="367">
        <v>95.607699087617519</v>
      </c>
      <c r="D659" s="363">
        <v>654.00000000000546</v>
      </c>
      <c r="E659" s="365">
        <v>30418.604651162972</v>
      </c>
      <c r="F659" s="367">
        <v>-61790.625452616332</v>
      </c>
      <c r="G659" s="367">
        <v>654.00000000000387</v>
      </c>
      <c r="H659" s="368">
        <v>163500</v>
      </c>
      <c r="I659" s="367">
        <v>-743963.77717671019</v>
      </c>
      <c r="J659" s="384">
        <v>654</v>
      </c>
      <c r="K659" s="363">
        <v>39636.363636363785</v>
      </c>
      <c r="L659" s="367">
        <v>-19423.257277148296</v>
      </c>
      <c r="M659" s="369">
        <v>654.0000000000025</v>
      </c>
      <c r="N659" s="363">
        <v>45103.448275861825</v>
      </c>
      <c r="O659" s="367">
        <v>-3973601.0790120219</v>
      </c>
      <c r="P659" s="384">
        <v>653.99999999999648</v>
      </c>
      <c r="Q659" s="363">
        <v>46714.285714286074</v>
      </c>
      <c r="R659" s="367">
        <v>-1988105.6045865137</v>
      </c>
      <c r="S659" s="384">
        <v>654.000000000005</v>
      </c>
      <c r="T659" s="363">
        <v>22551.724137930913</v>
      </c>
      <c r="U659" s="363">
        <v>-25227.9957319309</v>
      </c>
      <c r="V659" s="369">
        <v>653.99999999999648</v>
      </c>
      <c r="W659" s="363">
        <v>1089999.9999999921</v>
      </c>
      <c r="X659" s="363">
        <v>31453.927169490555</v>
      </c>
      <c r="Y659" s="369">
        <v>653.99999999999523</v>
      </c>
      <c r="Z659" s="367"/>
      <c r="AA659" s="367"/>
      <c r="AB659" s="367"/>
      <c r="AC659" s="367"/>
      <c r="AD659" s="367"/>
      <c r="AE659" s="367"/>
      <c r="AF659" s="367"/>
      <c r="AG659" s="367"/>
      <c r="AH659" s="367"/>
      <c r="AI659" s="367"/>
      <c r="AJ659" s="367"/>
      <c r="AK659" s="367"/>
      <c r="AL659" s="367"/>
      <c r="AM659" s="367"/>
      <c r="AN659" s="367"/>
      <c r="AO659" s="367"/>
      <c r="AP659" s="367"/>
      <c r="AQ659" s="367"/>
      <c r="AR659" s="367"/>
      <c r="AS659" s="367"/>
      <c r="AT659" s="367"/>
    </row>
    <row r="660" spans="2:46" ht="13.8">
      <c r="B660" s="26">
        <v>109.16666666666758</v>
      </c>
      <c r="C660" s="367">
        <v>95.753391219406893</v>
      </c>
      <c r="D660" s="363">
        <v>655.00000000000546</v>
      </c>
      <c r="E660" s="365">
        <v>30465.116279069949</v>
      </c>
      <c r="F660" s="367">
        <v>-61988.68134745791</v>
      </c>
      <c r="G660" s="367">
        <v>655.00000000000387</v>
      </c>
      <c r="H660" s="368">
        <v>163750</v>
      </c>
      <c r="I660" s="367">
        <v>-746320.70757349837</v>
      </c>
      <c r="J660" s="384">
        <v>654.99999999999989</v>
      </c>
      <c r="K660" s="363">
        <v>39696.969696969849</v>
      </c>
      <c r="L660" s="367">
        <v>-19532.238190610373</v>
      </c>
      <c r="M660" s="369">
        <v>655.00000000000261</v>
      </c>
      <c r="N660" s="363">
        <v>45172.413793103202</v>
      </c>
      <c r="O660" s="367">
        <v>-3985780.8951187413</v>
      </c>
      <c r="P660" s="384">
        <v>654.99999999999648</v>
      </c>
      <c r="Q660" s="363">
        <v>46785.714285714646</v>
      </c>
      <c r="R660" s="367">
        <v>-1994235.7748141424</v>
      </c>
      <c r="S660" s="384">
        <v>655.000000000005</v>
      </c>
      <c r="T660" s="363">
        <v>22586.206896551601</v>
      </c>
      <c r="U660" s="363">
        <v>-25346.936387858252</v>
      </c>
      <c r="V660" s="369">
        <v>654.99999999999648</v>
      </c>
      <c r="W660" s="363">
        <v>1091666.6666666588</v>
      </c>
      <c r="X660" s="363">
        <v>31499.033357569457</v>
      </c>
      <c r="Y660" s="369">
        <v>654.99999999999523</v>
      </c>
      <c r="Z660" s="367"/>
      <c r="AA660" s="367"/>
      <c r="AB660" s="367"/>
      <c r="AC660" s="367"/>
      <c r="AD660" s="367"/>
      <c r="AE660" s="367"/>
      <c r="AF660" s="367"/>
      <c r="AG660" s="367"/>
      <c r="AH660" s="367"/>
      <c r="AI660" s="367"/>
      <c r="AJ660" s="367"/>
      <c r="AK660" s="367"/>
      <c r="AL660" s="367"/>
      <c r="AM660" s="367"/>
      <c r="AN660" s="367"/>
      <c r="AO660" s="367"/>
      <c r="AP660" s="367"/>
      <c r="AQ660" s="367"/>
      <c r="AR660" s="367"/>
      <c r="AS660" s="367"/>
      <c r="AT660" s="367"/>
    </row>
    <row r="661" spans="2:46" ht="13.8">
      <c r="B661" s="26">
        <v>109.33333333333425</v>
      </c>
      <c r="C661" s="367">
        <v>95.899081833606829</v>
      </c>
      <c r="D661" s="363">
        <v>656.00000000000557</v>
      </c>
      <c r="E661" s="365">
        <v>30511.627906976926</v>
      </c>
      <c r="F661" s="367">
        <v>-62187.05350128017</v>
      </c>
      <c r="G661" s="367">
        <v>656.00000000000387</v>
      </c>
      <c r="H661" s="368">
        <v>164000</v>
      </c>
      <c r="I661" s="367">
        <v>-748681.3612408347</v>
      </c>
      <c r="J661" s="384">
        <v>655.99999999999989</v>
      </c>
      <c r="K661" s="363">
        <v>39757.575757575913</v>
      </c>
      <c r="L661" s="367">
        <v>-19641.461185731412</v>
      </c>
      <c r="M661" s="369">
        <v>656.00000000000261</v>
      </c>
      <c r="N661" s="363">
        <v>45241.379310344579</v>
      </c>
      <c r="O661" s="367">
        <v>-3997979.3493124158</v>
      </c>
      <c r="P661" s="384">
        <v>655.99999999999636</v>
      </c>
      <c r="Q661" s="363">
        <v>46857.142857143219</v>
      </c>
      <c r="R661" s="367">
        <v>-2000375.3809300186</v>
      </c>
      <c r="S661" s="384">
        <v>656.000000000005</v>
      </c>
      <c r="T661" s="363">
        <v>22620.689655172289</v>
      </c>
      <c r="U661" s="363">
        <v>-25466.122435354777</v>
      </c>
      <c r="V661" s="369">
        <v>655.99999999999636</v>
      </c>
      <c r="W661" s="363">
        <v>1093333.3333333256</v>
      </c>
      <c r="X661" s="363">
        <v>31544.130420452089</v>
      </c>
      <c r="Y661" s="369">
        <v>655.99999999999534</v>
      </c>
      <c r="Z661" s="367"/>
      <c r="AA661" s="367"/>
      <c r="AB661" s="367"/>
      <c r="AC661" s="367"/>
      <c r="AD661" s="367"/>
      <c r="AE661" s="367"/>
      <c r="AF661" s="367"/>
      <c r="AG661" s="367"/>
      <c r="AH661" s="367"/>
      <c r="AI661" s="367"/>
      <c r="AJ661" s="367"/>
      <c r="AK661" s="367"/>
      <c r="AL661" s="367"/>
      <c r="AM661" s="367"/>
      <c r="AN661" s="367"/>
      <c r="AO661" s="367"/>
      <c r="AP661" s="367"/>
      <c r="AQ661" s="367"/>
      <c r="AR661" s="367"/>
      <c r="AS661" s="367"/>
      <c r="AT661" s="367"/>
    </row>
    <row r="662" spans="2:46" ht="13.8">
      <c r="B662" s="26">
        <v>109.50000000000092</v>
      </c>
      <c r="C662" s="367">
        <v>96.044770930217325</v>
      </c>
      <c r="D662" s="363">
        <v>657.00000000000557</v>
      </c>
      <c r="E662" s="365">
        <v>30558.139534883903</v>
      </c>
      <c r="F662" s="367">
        <v>-62385.741914083083</v>
      </c>
      <c r="G662" s="367">
        <v>657.00000000000387</v>
      </c>
      <c r="H662" s="368">
        <v>164250</v>
      </c>
      <c r="I662" s="367">
        <v>-751045.73817871907</v>
      </c>
      <c r="J662" s="384">
        <v>656.99999999999989</v>
      </c>
      <c r="K662" s="363">
        <v>39818.181818181976</v>
      </c>
      <c r="L662" s="367">
        <v>-19750.926262511435</v>
      </c>
      <c r="M662" s="369">
        <v>657.00000000000273</v>
      </c>
      <c r="N662" s="363">
        <v>45310.344827585955</v>
      </c>
      <c r="O662" s="367">
        <v>-4010196.4415930486</v>
      </c>
      <c r="P662" s="384">
        <v>656.99999999999636</v>
      </c>
      <c r="Q662" s="363">
        <v>46928.571428571791</v>
      </c>
      <c r="R662" s="367">
        <v>-2006524.4229341422</v>
      </c>
      <c r="S662" s="384">
        <v>657.000000000005</v>
      </c>
      <c r="T662" s="363">
        <v>22655.172413792978</v>
      </c>
      <c r="U662" s="363">
        <v>-25585.55387442049</v>
      </c>
      <c r="V662" s="369">
        <v>656.99999999999636</v>
      </c>
      <c r="W662" s="363">
        <v>1094999.9999999923</v>
      </c>
      <c r="X662" s="363">
        <v>31589.218358138434</v>
      </c>
      <c r="Y662" s="369">
        <v>656.99999999999534</v>
      </c>
      <c r="Z662" s="367"/>
      <c r="AA662" s="367"/>
      <c r="AB662" s="367"/>
      <c r="AC662" s="367"/>
      <c r="AD662" s="367"/>
      <c r="AE662" s="367"/>
      <c r="AF662" s="367"/>
      <c r="AG662" s="367"/>
      <c r="AH662" s="367"/>
      <c r="AI662" s="367"/>
      <c r="AJ662" s="367"/>
      <c r="AK662" s="367"/>
      <c r="AL662" s="367"/>
      <c r="AM662" s="367"/>
      <c r="AN662" s="367"/>
      <c r="AO662" s="367"/>
      <c r="AP662" s="367"/>
      <c r="AQ662" s="367"/>
      <c r="AR662" s="367"/>
      <c r="AS662" s="367"/>
      <c r="AT662" s="367"/>
    </row>
    <row r="663" spans="2:46" ht="13.8">
      <c r="B663" s="26">
        <v>109.6666666666676</v>
      </c>
      <c r="C663" s="367">
        <v>96.19045850923834</v>
      </c>
      <c r="D663" s="363">
        <v>658.00000000000557</v>
      </c>
      <c r="E663" s="365">
        <v>30604.65116279088</v>
      </c>
      <c r="F663" s="367">
        <v>-62584.746585866655</v>
      </c>
      <c r="G663" s="367">
        <v>658.00000000000387</v>
      </c>
      <c r="H663" s="368">
        <v>164500</v>
      </c>
      <c r="I663" s="367">
        <v>-753413.83838715137</v>
      </c>
      <c r="J663" s="384">
        <v>657.99999999999989</v>
      </c>
      <c r="K663" s="363">
        <v>39878.78787878804</v>
      </c>
      <c r="L663" s="367">
        <v>-19860.633420950424</v>
      </c>
      <c r="M663" s="369">
        <v>658.00000000000273</v>
      </c>
      <c r="N663" s="363">
        <v>45379.310344827332</v>
      </c>
      <c r="O663" s="367">
        <v>-4022432.1719606379</v>
      </c>
      <c r="P663" s="384">
        <v>657.99999999999636</v>
      </c>
      <c r="Q663" s="363">
        <v>47000.000000000364</v>
      </c>
      <c r="R663" s="367">
        <v>-2012682.900826514</v>
      </c>
      <c r="S663" s="384">
        <v>658.00000000000512</v>
      </c>
      <c r="T663" s="363">
        <v>22689.655172413666</v>
      </c>
      <c r="U663" s="363">
        <v>-25705.230705055379</v>
      </c>
      <c r="V663" s="369">
        <v>657.99999999999636</v>
      </c>
      <c r="W663" s="363">
        <v>1096666.6666666591</v>
      </c>
      <c r="X663" s="363">
        <v>31634.297170628495</v>
      </c>
      <c r="Y663" s="369">
        <v>657.99999999999534</v>
      </c>
      <c r="Z663" s="367"/>
      <c r="AA663" s="367"/>
      <c r="AB663" s="367"/>
      <c r="AC663" s="367"/>
      <c r="AD663" s="367"/>
      <c r="AE663" s="367"/>
      <c r="AF663" s="367"/>
      <c r="AG663" s="367"/>
      <c r="AH663" s="367"/>
      <c r="AI663" s="367"/>
      <c r="AJ663" s="367"/>
      <c r="AK663" s="367"/>
      <c r="AL663" s="367"/>
      <c r="AM663" s="367"/>
      <c r="AN663" s="367"/>
      <c r="AO663" s="367"/>
      <c r="AP663" s="367"/>
      <c r="AQ663" s="367"/>
      <c r="AR663" s="367"/>
      <c r="AS663" s="367"/>
      <c r="AT663" s="367"/>
    </row>
    <row r="664" spans="2:46" ht="13.8">
      <c r="B664" s="26">
        <v>109.83333333333427</v>
      </c>
      <c r="C664" s="367">
        <v>96.336144570669916</v>
      </c>
      <c r="D664" s="363">
        <v>659.00000000000557</v>
      </c>
      <c r="E664" s="365">
        <v>30651.162790697857</v>
      </c>
      <c r="F664" s="367">
        <v>-62784.067516630908</v>
      </c>
      <c r="G664" s="367">
        <v>659.00000000000387</v>
      </c>
      <c r="H664" s="368">
        <v>164750</v>
      </c>
      <c r="I664" s="367">
        <v>-755785.66186613182</v>
      </c>
      <c r="J664" s="384">
        <v>658.99999999999989</v>
      </c>
      <c r="K664" s="363">
        <v>39939.393939394104</v>
      </c>
      <c r="L664" s="367">
        <v>-19970.582661048393</v>
      </c>
      <c r="M664" s="369">
        <v>659.00000000000284</v>
      </c>
      <c r="N664" s="363">
        <v>45448.275862068709</v>
      </c>
      <c r="O664" s="367">
        <v>-4034686.5404151822</v>
      </c>
      <c r="P664" s="384">
        <v>658.99999999999625</v>
      </c>
      <c r="Q664" s="363">
        <v>47071.428571428936</v>
      </c>
      <c r="R664" s="367">
        <v>-2018850.8146071327</v>
      </c>
      <c r="S664" s="384">
        <v>659.00000000000512</v>
      </c>
      <c r="T664" s="363">
        <v>22724.137931034355</v>
      </c>
      <c r="U664" s="363">
        <v>-25825.152927259438</v>
      </c>
      <c r="V664" s="369">
        <v>658.99999999999625</v>
      </c>
      <c r="W664" s="363">
        <v>1098333.3333333258</v>
      </c>
      <c r="X664" s="363">
        <v>31679.366857922279</v>
      </c>
      <c r="Y664" s="369">
        <v>658.99999999999545</v>
      </c>
      <c r="Z664" s="367"/>
      <c r="AA664" s="367"/>
      <c r="AB664" s="367"/>
      <c r="AC664" s="367"/>
      <c r="AD664" s="367"/>
      <c r="AE664" s="367"/>
      <c r="AF664" s="367"/>
      <c r="AG664" s="367"/>
      <c r="AH664" s="367"/>
      <c r="AI664" s="367"/>
      <c r="AJ664" s="367"/>
      <c r="AK664" s="367"/>
      <c r="AL664" s="367"/>
      <c r="AM664" s="367"/>
      <c r="AN664" s="367"/>
      <c r="AO664" s="367"/>
      <c r="AP664" s="367"/>
      <c r="AQ664" s="367"/>
      <c r="AR664" s="367"/>
      <c r="AS664" s="367"/>
      <c r="AT664" s="367"/>
    </row>
    <row r="665" spans="2:46" ht="13.8">
      <c r="B665" s="26">
        <v>110.00000000000094</v>
      </c>
      <c r="C665" s="367">
        <v>96.481829114512038</v>
      </c>
      <c r="D665" s="363">
        <v>660.00000000000568</v>
      </c>
      <c r="E665" s="365">
        <v>30697.674418604835</v>
      </c>
      <c r="F665" s="367">
        <v>-62983.704706375815</v>
      </c>
      <c r="G665" s="367">
        <v>660.00000000000387</v>
      </c>
      <c r="H665" s="368">
        <v>165000</v>
      </c>
      <c r="I665" s="367">
        <v>-758161.20861566009</v>
      </c>
      <c r="J665" s="384">
        <v>659.99999999999989</v>
      </c>
      <c r="K665" s="363">
        <v>40000.000000000167</v>
      </c>
      <c r="L665" s="367">
        <v>-20080.773982805324</v>
      </c>
      <c r="M665" s="369">
        <v>660.00000000000284</v>
      </c>
      <c r="N665" s="363">
        <v>45517.241379310086</v>
      </c>
      <c r="O665" s="367">
        <v>-4046959.5469566849</v>
      </c>
      <c r="P665" s="384">
        <v>659.99999999999625</v>
      </c>
      <c r="Q665" s="363">
        <v>47142.857142857509</v>
      </c>
      <c r="R665" s="367">
        <v>-2025028.1642759985</v>
      </c>
      <c r="S665" s="384">
        <v>660.00000000000512</v>
      </c>
      <c r="T665" s="363">
        <v>22758.620689655043</v>
      </c>
      <c r="U665" s="363">
        <v>-25945.320541032685</v>
      </c>
      <c r="V665" s="369">
        <v>659.99999999999625</v>
      </c>
      <c r="W665" s="363">
        <v>1099999.9999999925</v>
      </c>
      <c r="X665" s="363">
        <v>31724.427420019772</v>
      </c>
      <c r="Y665" s="369">
        <v>659.99999999999545</v>
      </c>
      <c r="Z665" s="367"/>
      <c r="AA665" s="367"/>
      <c r="AB665" s="367"/>
      <c r="AC665" s="367"/>
      <c r="AD665" s="367"/>
      <c r="AE665" s="367"/>
      <c r="AF665" s="367"/>
      <c r="AG665" s="367"/>
      <c r="AH665" s="367"/>
      <c r="AI665" s="367"/>
      <c r="AJ665" s="367"/>
      <c r="AK665" s="367"/>
      <c r="AL665" s="367"/>
      <c r="AM665" s="367"/>
      <c r="AN665" s="367"/>
      <c r="AO665" s="367"/>
      <c r="AP665" s="367"/>
      <c r="AQ665" s="367"/>
      <c r="AR665" s="367"/>
      <c r="AS665" s="367"/>
      <c r="AT665" s="367"/>
    </row>
    <row r="666" spans="2:46" ht="13.8">
      <c r="B666" s="26">
        <v>110.16666666666761</v>
      </c>
      <c r="C666" s="367">
        <v>96.627512140764694</v>
      </c>
      <c r="D666" s="363">
        <v>661.00000000000568</v>
      </c>
      <c r="E666" s="365">
        <v>30744.186046511812</v>
      </c>
      <c r="F666" s="367">
        <v>-63183.658155101417</v>
      </c>
      <c r="G666" s="367">
        <v>661.00000000000398</v>
      </c>
      <c r="H666" s="368">
        <v>165250</v>
      </c>
      <c r="I666" s="367">
        <v>-760540.47863573651</v>
      </c>
      <c r="J666" s="384">
        <v>660.99999999999989</v>
      </c>
      <c r="K666" s="363">
        <v>40060.606060606231</v>
      </c>
      <c r="L666" s="367">
        <v>-20191.207386221224</v>
      </c>
      <c r="M666" s="369">
        <v>661.00000000000284</v>
      </c>
      <c r="N666" s="363">
        <v>45586.206896551463</v>
      </c>
      <c r="O666" s="367">
        <v>-4059251.1915851436</v>
      </c>
      <c r="P666" s="384">
        <v>660.99999999999625</v>
      </c>
      <c r="Q666" s="363">
        <v>47214.285714286081</v>
      </c>
      <c r="R666" s="367">
        <v>-2031214.9498331121</v>
      </c>
      <c r="S666" s="384">
        <v>661.00000000000512</v>
      </c>
      <c r="T666" s="363">
        <v>22793.103448275731</v>
      </c>
      <c r="U666" s="363">
        <v>-26065.733546375108</v>
      </c>
      <c r="V666" s="369">
        <v>660.99999999999625</v>
      </c>
      <c r="W666" s="363">
        <v>1101666.6666666593</v>
      </c>
      <c r="X666" s="363">
        <v>31769.478856920981</v>
      </c>
      <c r="Y666" s="369">
        <v>660.99999999999557</v>
      </c>
      <c r="Z666" s="367"/>
      <c r="AA666" s="367"/>
      <c r="AB666" s="367"/>
      <c r="AC666" s="367"/>
      <c r="AD666" s="367"/>
      <c r="AE666" s="367"/>
      <c r="AF666" s="367"/>
      <c r="AG666" s="367"/>
      <c r="AH666" s="367"/>
      <c r="AI666" s="367"/>
      <c r="AJ666" s="367"/>
      <c r="AK666" s="367"/>
      <c r="AL666" s="367"/>
      <c r="AM666" s="367"/>
      <c r="AN666" s="367"/>
      <c r="AO666" s="367"/>
      <c r="AP666" s="367"/>
      <c r="AQ666" s="367"/>
      <c r="AR666" s="367"/>
      <c r="AS666" s="367"/>
      <c r="AT666" s="367"/>
    </row>
    <row r="667" spans="2:46" ht="13.8">
      <c r="B667" s="26">
        <v>110.33333333333428</v>
      </c>
      <c r="C667" s="367">
        <v>96.773193649427895</v>
      </c>
      <c r="D667" s="363">
        <v>662.00000000000568</v>
      </c>
      <c r="E667" s="365">
        <v>30790.697674418789</v>
      </c>
      <c r="F667" s="367">
        <v>-63383.92786280765</v>
      </c>
      <c r="G667" s="367">
        <v>662.00000000000398</v>
      </c>
      <c r="H667" s="368">
        <v>165500</v>
      </c>
      <c r="I667" s="367">
        <v>-762923.47192636086</v>
      </c>
      <c r="J667" s="384">
        <v>661.99999999999989</v>
      </c>
      <c r="K667" s="363">
        <v>40121.212121212295</v>
      </c>
      <c r="L667" s="367">
        <v>-20301.882871296111</v>
      </c>
      <c r="M667" s="369">
        <v>662.00000000000296</v>
      </c>
      <c r="N667" s="363">
        <v>45655.17241379284</v>
      </c>
      <c r="O667" s="367">
        <v>-4071561.4743005568</v>
      </c>
      <c r="P667" s="384">
        <v>661.99999999999613</v>
      </c>
      <c r="Q667" s="363">
        <v>47285.714285714654</v>
      </c>
      <c r="R667" s="367">
        <v>-2037411.1712784725</v>
      </c>
      <c r="S667" s="384">
        <v>662.00000000000512</v>
      </c>
      <c r="T667" s="363">
        <v>22827.58620689642</v>
      </c>
      <c r="U667" s="363">
        <v>-26186.391943286704</v>
      </c>
      <c r="V667" s="369">
        <v>661.99999999999613</v>
      </c>
      <c r="W667" s="363">
        <v>1103333.333333326</v>
      </c>
      <c r="X667" s="363">
        <v>31814.52116862591</v>
      </c>
      <c r="Y667" s="369">
        <v>661.99999999999557</v>
      </c>
      <c r="Z667" s="367"/>
      <c r="AA667" s="367"/>
      <c r="AB667" s="367"/>
      <c r="AC667" s="367"/>
      <c r="AD667" s="367"/>
      <c r="AE667" s="367"/>
      <c r="AF667" s="367"/>
      <c r="AG667" s="367"/>
      <c r="AH667" s="367"/>
      <c r="AI667" s="367"/>
      <c r="AJ667" s="367"/>
      <c r="AK667" s="367"/>
      <c r="AL667" s="367"/>
      <c r="AM667" s="367"/>
      <c r="AN667" s="367"/>
      <c r="AO667" s="367"/>
      <c r="AP667" s="367"/>
      <c r="AQ667" s="367"/>
      <c r="AR667" s="367"/>
      <c r="AS667" s="367"/>
      <c r="AT667" s="367"/>
    </row>
    <row r="668" spans="2:46" ht="13.8">
      <c r="B668" s="26">
        <v>110.50000000000095</v>
      </c>
      <c r="C668" s="367">
        <v>96.918873640501644</v>
      </c>
      <c r="D668" s="363">
        <v>663.00000000000568</v>
      </c>
      <c r="E668" s="365">
        <v>30837.209302325766</v>
      </c>
      <c r="F668" s="367">
        <v>-63584.513829494557</v>
      </c>
      <c r="G668" s="367">
        <v>663.00000000000398</v>
      </c>
      <c r="H668" s="368">
        <v>165750</v>
      </c>
      <c r="I668" s="367">
        <v>-765310.18848753325</v>
      </c>
      <c r="J668" s="384">
        <v>662.99999999999989</v>
      </c>
      <c r="K668" s="363">
        <v>40181.818181818358</v>
      </c>
      <c r="L668" s="367">
        <v>-20412.800438029961</v>
      </c>
      <c r="M668" s="369">
        <v>663.00000000000296</v>
      </c>
      <c r="N668" s="363">
        <v>45724.137931034216</v>
      </c>
      <c r="O668" s="367">
        <v>-4083890.3951029289</v>
      </c>
      <c r="P668" s="384">
        <v>662.99999999999613</v>
      </c>
      <c r="Q668" s="363">
        <v>47357.142857143226</v>
      </c>
      <c r="R668" s="367">
        <v>-2043616.8286120812</v>
      </c>
      <c r="S668" s="384">
        <v>663.00000000000512</v>
      </c>
      <c r="T668" s="363">
        <v>22862.068965517108</v>
      </c>
      <c r="U668" s="363">
        <v>-26307.295731767485</v>
      </c>
      <c r="V668" s="369">
        <v>662.99999999999613</v>
      </c>
      <c r="W668" s="363">
        <v>1104999.9999999928</v>
      </c>
      <c r="X668" s="363">
        <v>31859.554355134558</v>
      </c>
      <c r="Y668" s="369">
        <v>662.99999999999557</v>
      </c>
      <c r="Z668" s="367"/>
      <c r="AA668" s="367"/>
      <c r="AB668" s="367"/>
      <c r="AC668" s="367"/>
      <c r="AD668" s="367"/>
      <c r="AE668" s="367"/>
      <c r="AF668" s="367"/>
      <c r="AG668" s="367"/>
      <c r="AH668" s="367"/>
      <c r="AI668" s="367"/>
      <c r="AJ668" s="367"/>
      <c r="AK668" s="367"/>
      <c r="AL668" s="367"/>
      <c r="AM668" s="367"/>
      <c r="AN668" s="367"/>
      <c r="AO668" s="367"/>
      <c r="AP668" s="367"/>
      <c r="AQ668" s="367"/>
      <c r="AR668" s="367"/>
      <c r="AS668" s="367"/>
      <c r="AT668" s="367"/>
    </row>
    <row r="669" spans="2:46" ht="13.8">
      <c r="B669" s="26">
        <v>110.66666666666762</v>
      </c>
      <c r="C669" s="367">
        <v>97.064552113985968</v>
      </c>
      <c r="D669" s="363">
        <v>664.0000000000058</v>
      </c>
      <c r="E669" s="365">
        <v>30883.720930232743</v>
      </c>
      <c r="F669" s="367">
        <v>-63785.416055162139</v>
      </c>
      <c r="G669" s="367">
        <v>664.00000000000398</v>
      </c>
      <c r="H669" s="368">
        <v>166000</v>
      </c>
      <c r="I669" s="367">
        <v>-767700.62831925368</v>
      </c>
      <c r="J669" s="384">
        <v>663.99999999999989</v>
      </c>
      <c r="K669" s="363">
        <v>40242.424242424422</v>
      </c>
      <c r="L669" s="367">
        <v>-20523.960086422794</v>
      </c>
      <c r="M669" s="369">
        <v>664.00000000000307</v>
      </c>
      <c r="N669" s="363">
        <v>45793.103448275593</v>
      </c>
      <c r="O669" s="367">
        <v>-4096237.9539922574</v>
      </c>
      <c r="P669" s="384">
        <v>663.99999999999613</v>
      </c>
      <c r="Q669" s="363">
        <v>47428.571428571799</v>
      </c>
      <c r="R669" s="367">
        <v>-2049831.9218339366</v>
      </c>
      <c r="S669" s="384">
        <v>664.00000000000512</v>
      </c>
      <c r="T669" s="363">
        <v>22896.551724137797</v>
      </c>
      <c r="U669" s="363">
        <v>-26428.444911817449</v>
      </c>
      <c r="V669" s="369">
        <v>663.99999999999613</v>
      </c>
      <c r="W669" s="363">
        <v>1106666.6666666595</v>
      </c>
      <c r="X669" s="363">
        <v>31904.578416446926</v>
      </c>
      <c r="Y669" s="369">
        <v>663.99999999999568</v>
      </c>
      <c r="Z669" s="367"/>
      <c r="AA669" s="367"/>
      <c r="AB669" s="367"/>
      <c r="AC669" s="367"/>
      <c r="AD669" s="367"/>
      <c r="AE669" s="367"/>
      <c r="AF669" s="367"/>
      <c r="AG669" s="367"/>
      <c r="AH669" s="367"/>
      <c r="AI669" s="367"/>
      <c r="AJ669" s="367"/>
      <c r="AK669" s="367"/>
      <c r="AL669" s="367"/>
      <c r="AM669" s="367"/>
      <c r="AN669" s="367"/>
      <c r="AO669" s="367"/>
      <c r="AP669" s="367"/>
      <c r="AQ669" s="367"/>
      <c r="AR669" s="367"/>
      <c r="AS669" s="367"/>
      <c r="AT669" s="367"/>
    </row>
    <row r="670" spans="2:46" ht="13.8">
      <c r="B670" s="26">
        <v>110.83333333333429</v>
      </c>
      <c r="C670" s="367">
        <v>97.210229069880796</v>
      </c>
      <c r="D670" s="363">
        <v>665.0000000000058</v>
      </c>
      <c r="E670" s="365">
        <v>30930.23255813972</v>
      </c>
      <c r="F670" s="367">
        <v>-63986.634539810366</v>
      </c>
      <c r="G670" s="367">
        <v>665.00000000000398</v>
      </c>
      <c r="H670" s="368">
        <v>166250</v>
      </c>
      <c r="I670" s="367">
        <v>-770094.79142152204</v>
      </c>
      <c r="J670" s="384">
        <v>664.99999999999989</v>
      </c>
      <c r="K670" s="363">
        <v>40303.030303030486</v>
      </c>
      <c r="L670" s="367">
        <v>-20635.361816474586</v>
      </c>
      <c r="M670" s="369">
        <v>665.00000000000307</v>
      </c>
      <c r="N670" s="363">
        <v>45862.06896551697</v>
      </c>
      <c r="O670" s="367">
        <v>-4108604.1509685409</v>
      </c>
      <c r="P670" s="384">
        <v>664.99999999999602</v>
      </c>
      <c r="Q670" s="363">
        <v>47500.000000000371</v>
      </c>
      <c r="R670" s="367">
        <v>-2056056.4509440402</v>
      </c>
      <c r="S670" s="384">
        <v>665.00000000000512</v>
      </c>
      <c r="T670" s="363">
        <v>22931.034482758485</v>
      </c>
      <c r="U670" s="363">
        <v>-26549.839483436579</v>
      </c>
      <c r="V670" s="369">
        <v>664.99999999999602</v>
      </c>
      <c r="W670" s="363">
        <v>1108333.3333333263</v>
      </c>
      <c r="X670" s="363">
        <v>31949.593352563006</v>
      </c>
      <c r="Y670" s="369">
        <v>664.99999999999568</v>
      </c>
      <c r="Z670" s="367"/>
      <c r="AA670" s="367"/>
      <c r="AB670" s="367"/>
      <c r="AC670" s="367"/>
      <c r="AD670" s="367"/>
      <c r="AE670" s="367"/>
      <c r="AF670" s="367"/>
      <c r="AG670" s="367"/>
      <c r="AH670" s="367"/>
      <c r="AI670" s="367"/>
      <c r="AJ670" s="367"/>
      <c r="AK670" s="367"/>
      <c r="AL670" s="367"/>
      <c r="AM670" s="367"/>
      <c r="AN670" s="367"/>
      <c r="AO670" s="367"/>
      <c r="AP670" s="367"/>
      <c r="AQ670" s="367"/>
      <c r="AR670" s="367"/>
      <c r="AS670" s="367"/>
      <c r="AT670" s="367"/>
    </row>
    <row r="671" spans="2:46" ht="13.8">
      <c r="B671" s="26">
        <v>111.00000000000097</v>
      </c>
      <c r="C671" s="367">
        <v>97.355904508186185</v>
      </c>
      <c r="D671" s="363">
        <v>666.0000000000058</v>
      </c>
      <c r="E671" s="365">
        <v>30976.744186046697</v>
      </c>
      <c r="F671" s="367">
        <v>-64188.169283439267</v>
      </c>
      <c r="G671" s="367">
        <v>666.00000000000398</v>
      </c>
      <c r="H671" s="368">
        <v>166500</v>
      </c>
      <c r="I671" s="367">
        <v>-772492.67779433832</v>
      </c>
      <c r="J671" s="384">
        <v>665.99999999999989</v>
      </c>
      <c r="K671" s="363">
        <v>40363.63636363655</v>
      </c>
      <c r="L671" s="367">
        <v>-20747.005628185361</v>
      </c>
      <c r="M671" s="369">
        <v>666.00000000000318</v>
      </c>
      <c r="N671" s="363">
        <v>45931.034482758347</v>
      </c>
      <c r="O671" s="367">
        <v>-4120988.9860317819</v>
      </c>
      <c r="P671" s="384">
        <v>665.99999999999602</v>
      </c>
      <c r="Q671" s="363">
        <v>47571.428571428944</v>
      </c>
      <c r="R671" s="367">
        <v>-2062290.4159423918</v>
      </c>
      <c r="S671" s="384">
        <v>666.00000000000523</v>
      </c>
      <c r="T671" s="363">
        <v>22965.517241379173</v>
      </c>
      <c r="U671" s="363">
        <v>-26671.4794466249</v>
      </c>
      <c r="V671" s="369">
        <v>665.99999999999602</v>
      </c>
      <c r="W671" s="363">
        <v>1109999.999999993</v>
      </c>
      <c r="X671" s="363">
        <v>31994.59916348281</v>
      </c>
      <c r="Y671" s="369">
        <v>665.99999999999579</v>
      </c>
      <c r="Z671" s="367"/>
      <c r="AA671" s="367"/>
      <c r="AB671" s="367"/>
      <c r="AC671" s="367"/>
      <c r="AD671" s="367"/>
      <c r="AE671" s="367"/>
      <c r="AF671" s="367"/>
      <c r="AG671" s="367"/>
      <c r="AH671" s="367"/>
      <c r="AI671" s="367"/>
      <c r="AJ671" s="367"/>
      <c r="AK671" s="367"/>
      <c r="AL671" s="367"/>
      <c r="AM671" s="367"/>
      <c r="AN671" s="367"/>
      <c r="AO671" s="367"/>
      <c r="AP671" s="367"/>
      <c r="AQ671" s="367"/>
      <c r="AR671" s="367"/>
      <c r="AS671" s="367"/>
      <c r="AT671" s="367"/>
    </row>
    <row r="672" spans="2:46" ht="13.8">
      <c r="B672" s="26">
        <v>111.16666666666764</v>
      </c>
      <c r="C672" s="367">
        <v>97.501578428902121</v>
      </c>
      <c r="D672" s="363">
        <v>667.0000000000058</v>
      </c>
      <c r="E672" s="365">
        <v>31023.255813953674</v>
      </c>
      <c r="F672" s="367">
        <v>-64390.020286048843</v>
      </c>
      <c r="G672" s="367">
        <v>667.00000000000398</v>
      </c>
      <c r="H672" s="368">
        <v>166750</v>
      </c>
      <c r="I672" s="367">
        <v>-774894.28743770276</v>
      </c>
      <c r="J672" s="384">
        <v>666.99999999999989</v>
      </c>
      <c r="K672" s="363">
        <v>40424.242424242613</v>
      </c>
      <c r="L672" s="367">
        <v>-20858.891521555102</v>
      </c>
      <c r="M672" s="369">
        <v>667.00000000000318</v>
      </c>
      <c r="N672" s="363">
        <v>45999.999999999724</v>
      </c>
      <c r="O672" s="367">
        <v>-4133392.4591819802</v>
      </c>
      <c r="P672" s="384">
        <v>666.99999999999602</v>
      </c>
      <c r="Q672" s="363">
        <v>47642.857142857516</v>
      </c>
      <c r="R672" s="367">
        <v>-2068533.8168289897</v>
      </c>
      <c r="S672" s="384">
        <v>667.00000000000523</v>
      </c>
      <c r="T672" s="363">
        <v>22999.999999999862</v>
      </c>
      <c r="U672" s="363">
        <v>-26793.364801382399</v>
      </c>
      <c r="V672" s="369">
        <v>666.99999999999602</v>
      </c>
      <c r="W672" s="363">
        <v>1111666.6666666598</v>
      </c>
      <c r="X672" s="363">
        <v>32039.595849206318</v>
      </c>
      <c r="Y672" s="369">
        <v>666.99999999999579</v>
      </c>
      <c r="Z672" s="367"/>
      <c r="AA672" s="367"/>
      <c r="AB672" s="367"/>
      <c r="AC672" s="367"/>
      <c r="AD672" s="367"/>
      <c r="AE672" s="367"/>
      <c r="AF672" s="367"/>
      <c r="AG672" s="367"/>
      <c r="AH672" s="367"/>
      <c r="AI672" s="367"/>
      <c r="AJ672" s="367"/>
      <c r="AK672" s="367"/>
      <c r="AL672" s="367"/>
      <c r="AM672" s="367"/>
      <c r="AN672" s="367"/>
      <c r="AO672" s="367"/>
      <c r="AP672" s="367"/>
      <c r="AQ672" s="367"/>
      <c r="AR672" s="367"/>
      <c r="AS672" s="367"/>
      <c r="AT672" s="367"/>
    </row>
    <row r="673" spans="2:46" ht="13.8">
      <c r="B673" s="26">
        <v>111.33333333333431</v>
      </c>
      <c r="C673" s="367">
        <v>97.647250832028604</v>
      </c>
      <c r="D673" s="363">
        <v>668.00000000000591</v>
      </c>
      <c r="E673" s="365">
        <v>31069.767441860651</v>
      </c>
      <c r="F673" s="367">
        <v>-64592.187547639063</v>
      </c>
      <c r="G673" s="367">
        <v>668.00000000000398</v>
      </c>
      <c r="H673" s="368">
        <v>167000</v>
      </c>
      <c r="I673" s="367">
        <v>-777299.62035161501</v>
      </c>
      <c r="J673" s="384">
        <v>667.99999999999989</v>
      </c>
      <c r="K673" s="363">
        <v>40484.848484848677</v>
      </c>
      <c r="L673" s="367">
        <v>-20971.019496583824</v>
      </c>
      <c r="M673" s="369">
        <v>668.0000000000033</v>
      </c>
      <c r="N673" s="363">
        <v>46068.9655172411</v>
      </c>
      <c r="O673" s="367">
        <v>-4145814.5704191327</v>
      </c>
      <c r="P673" s="384">
        <v>667.99999999999591</v>
      </c>
      <c r="Q673" s="363">
        <v>47714.285714286088</v>
      </c>
      <c r="R673" s="367">
        <v>-2074786.6536038353</v>
      </c>
      <c r="S673" s="384">
        <v>668.00000000000523</v>
      </c>
      <c r="T673" s="363">
        <v>23034.48275862055</v>
      </c>
      <c r="U673" s="363">
        <v>-26915.495547709063</v>
      </c>
      <c r="V673" s="369">
        <v>667.99999999999591</v>
      </c>
      <c r="W673" s="363">
        <v>1113333.3333333265</v>
      </c>
      <c r="X673" s="363">
        <v>32084.583409733546</v>
      </c>
      <c r="Y673" s="369">
        <v>667.99999999999579</v>
      </c>
      <c r="Z673" s="367"/>
      <c r="AA673" s="367"/>
      <c r="AB673" s="367"/>
      <c r="AC673" s="367"/>
      <c r="AD673" s="367"/>
      <c r="AE673" s="367"/>
      <c r="AF673" s="367"/>
      <c r="AG673" s="367"/>
      <c r="AH673" s="367"/>
      <c r="AI673" s="367"/>
      <c r="AJ673" s="367"/>
      <c r="AK673" s="367"/>
      <c r="AL673" s="367"/>
      <c r="AM673" s="367"/>
      <c r="AN673" s="367"/>
      <c r="AO673" s="367"/>
      <c r="AP673" s="367"/>
      <c r="AQ673" s="367"/>
      <c r="AR673" s="367"/>
      <c r="AS673" s="367"/>
      <c r="AT673" s="367"/>
    </row>
    <row r="674" spans="2:46" ht="13.8">
      <c r="B674" s="26">
        <v>111.50000000000098</v>
      </c>
      <c r="C674" s="367">
        <v>97.792921717565619</v>
      </c>
      <c r="D674" s="363">
        <v>669.00000000000591</v>
      </c>
      <c r="E674" s="365">
        <v>31116.279069767628</v>
      </c>
      <c r="F674" s="367">
        <v>-64794.671068209987</v>
      </c>
      <c r="G674" s="367">
        <v>669.00000000000409</v>
      </c>
      <c r="H674" s="368">
        <v>167250</v>
      </c>
      <c r="I674" s="367">
        <v>-779708.67653607542</v>
      </c>
      <c r="J674" s="384">
        <v>668.99999999999989</v>
      </c>
      <c r="K674" s="363">
        <v>40545.454545454741</v>
      </c>
      <c r="L674" s="367">
        <v>-21083.389553271511</v>
      </c>
      <c r="M674" s="369">
        <v>669.0000000000033</v>
      </c>
      <c r="N674" s="363">
        <v>46137.931034482477</v>
      </c>
      <c r="O674" s="367">
        <v>-4158255.3197432435</v>
      </c>
      <c r="P674" s="384">
        <v>668.99999999999591</v>
      </c>
      <c r="Q674" s="363">
        <v>47785.714285714661</v>
      </c>
      <c r="R674" s="367">
        <v>-2081048.9262669287</v>
      </c>
      <c r="S674" s="384">
        <v>669.00000000000523</v>
      </c>
      <c r="T674" s="363">
        <v>23068.965517241239</v>
      </c>
      <c r="U674" s="363">
        <v>-27037.871685604921</v>
      </c>
      <c r="V674" s="369">
        <v>668.99999999999591</v>
      </c>
      <c r="W674" s="363">
        <v>1114999.9999999932</v>
      </c>
      <c r="X674" s="363">
        <v>32129.561845064502</v>
      </c>
      <c r="Y674" s="369">
        <v>668.99999999999591</v>
      </c>
      <c r="Z674" s="367"/>
      <c r="AA674" s="367"/>
      <c r="AB674" s="367"/>
      <c r="AC674" s="367"/>
      <c r="AD674" s="367"/>
      <c r="AE674" s="367"/>
      <c r="AF674" s="367"/>
      <c r="AG674" s="367"/>
      <c r="AH674" s="367"/>
      <c r="AI674" s="367"/>
      <c r="AJ674" s="367"/>
      <c r="AK674" s="367"/>
      <c r="AL674" s="367"/>
      <c r="AM674" s="367"/>
      <c r="AN674" s="367"/>
      <c r="AO674" s="367"/>
      <c r="AP674" s="367"/>
      <c r="AQ674" s="367"/>
      <c r="AR674" s="367"/>
      <c r="AS674" s="367"/>
      <c r="AT674" s="367"/>
    </row>
    <row r="675" spans="2:46" ht="13.8">
      <c r="B675" s="26">
        <v>111.66666666666765</v>
      </c>
      <c r="C675" s="367">
        <v>97.938591085513195</v>
      </c>
      <c r="D675" s="363">
        <v>670.00000000000591</v>
      </c>
      <c r="E675" s="365">
        <v>31162.790697674605</v>
      </c>
      <c r="F675" s="367">
        <v>-64997.47084776155</v>
      </c>
      <c r="G675" s="367">
        <v>670.00000000000409</v>
      </c>
      <c r="H675" s="368">
        <v>167500</v>
      </c>
      <c r="I675" s="367">
        <v>-782121.45599108376</v>
      </c>
      <c r="J675" s="384">
        <v>669.99999999999989</v>
      </c>
      <c r="K675" s="363">
        <v>40606.060606060804</v>
      </c>
      <c r="L675" s="367">
        <v>-21196.001691618178</v>
      </c>
      <c r="M675" s="369">
        <v>670.00000000000341</v>
      </c>
      <c r="N675" s="363">
        <v>46206.896551723854</v>
      </c>
      <c r="O675" s="367">
        <v>-4170714.7071543112</v>
      </c>
      <c r="P675" s="384">
        <v>669.99999999999591</v>
      </c>
      <c r="Q675" s="363">
        <v>47857.142857143233</v>
      </c>
      <c r="R675" s="367">
        <v>-2087320.6348182692</v>
      </c>
      <c r="S675" s="384">
        <v>670.00000000000523</v>
      </c>
      <c r="T675" s="363">
        <v>23103.448275861927</v>
      </c>
      <c r="U675" s="363">
        <v>-27160.493215069957</v>
      </c>
      <c r="V675" s="369">
        <v>669.99999999999591</v>
      </c>
      <c r="W675" s="363">
        <v>1116666.66666666</v>
      </c>
      <c r="X675" s="363">
        <v>32174.531155199165</v>
      </c>
      <c r="Y675" s="369">
        <v>669.99999999999591</v>
      </c>
      <c r="Z675" s="367"/>
      <c r="AA675" s="367"/>
      <c r="AB675" s="367"/>
      <c r="AC675" s="367"/>
      <c r="AD675" s="367"/>
      <c r="AE675" s="367"/>
      <c r="AF675" s="367"/>
      <c r="AG675" s="367"/>
      <c r="AH675" s="367"/>
      <c r="AI675" s="367"/>
      <c r="AJ675" s="367"/>
      <c r="AK675" s="367"/>
      <c r="AL675" s="367"/>
      <c r="AM675" s="367"/>
      <c r="AN675" s="367"/>
      <c r="AO675" s="367"/>
      <c r="AP675" s="367"/>
      <c r="AQ675" s="367"/>
      <c r="AR675" s="367"/>
      <c r="AS675" s="367"/>
      <c r="AT675" s="367"/>
    </row>
    <row r="676" spans="2:46" ht="13.8">
      <c r="B676" s="26">
        <v>111.83333333333432</v>
      </c>
      <c r="C676" s="367">
        <v>98.084258935871304</v>
      </c>
      <c r="D676" s="363">
        <v>671.00000000000591</v>
      </c>
      <c r="E676" s="365">
        <v>31209.302325581582</v>
      </c>
      <c r="F676" s="367">
        <v>-65200.586886293771</v>
      </c>
      <c r="G676" s="367">
        <v>671.00000000000409</v>
      </c>
      <c r="H676" s="368">
        <v>167750</v>
      </c>
      <c r="I676" s="367">
        <v>-784537.95871664013</v>
      </c>
      <c r="J676" s="384">
        <v>670.99999999999989</v>
      </c>
      <c r="K676" s="363">
        <v>40666.666666666868</v>
      </c>
      <c r="L676" s="367">
        <v>-21308.855911623807</v>
      </c>
      <c r="M676" s="369">
        <v>671.00000000000341</v>
      </c>
      <c r="N676" s="363">
        <v>46275.862068965231</v>
      </c>
      <c r="O676" s="367">
        <v>-4183192.7326523336</v>
      </c>
      <c r="P676" s="384">
        <v>670.99999999999579</v>
      </c>
      <c r="Q676" s="363">
        <v>47928.571428571806</v>
      </c>
      <c r="R676" s="367">
        <v>-2093601.7792578572</v>
      </c>
      <c r="S676" s="384">
        <v>671.00000000000523</v>
      </c>
      <c r="T676" s="363">
        <v>23137.931034482615</v>
      </c>
      <c r="U676" s="363">
        <v>-27283.360136104162</v>
      </c>
      <c r="V676" s="369">
        <v>670.99999999999579</v>
      </c>
      <c r="W676" s="363">
        <v>1118333.3333333267</v>
      </c>
      <c r="X676" s="363">
        <v>32219.491340137552</v>
      </c>
      <c r="Y676" s="369">
        <v>670.99999999999602</v>
      </c>
      <c r="Z676" s="367"/>
      <c r="AA676" s="367"/>
      <c r="AB676" s="367"/>
      <c r="AC676" s="367"/>
      <c r="AD676" s="367"/>
      <c r="AE676" s="367"/>
      <c r="AF676" s="367"/>
      <c r="AG676" s="367"/>
      <c r="AH676" s="367"/>
      <c r="AI676" s="367"/>
      <c r="AJ676" s="367"/>
      <c r="AK676" s="367"/>
      <c r="AL676" s="367"/>
      <c r="AM676" s="367"/>
      <c r="AN676" s="367"/>
      <c r="AO676" s="367"/>
      <c r="AP676" s="367"/>
      <c r="AQ676" s="367"/>
      <c r="AR676" s="367"/>
      <c r="AS676" s="367"/>
      <c r="AT676" s="367"/>
    </row>
    <row r="677" spans="2:46" ht="13.8">
      <c r="B677" s="26">
        <v>112.00000000000099</v>
      </c>
      <c r="C677" s="367">
        <v>98.229925268639974</v>
      </c>
      <c r="D677" s="363">
        <v>672.00000000000603</v>
      </c>
      <c r="E677" s="365">
        <v>31255.813953488559</v>
      </c>
      <c r="F677" s="367">
        <v>-65404.019183806675</v>
      </c>
      <c r="G677" s="367">
        <v>672.00000000000409</v>
      </c>
      <c r="H677" s="368">
        <v>168000</v>
      </c>
      <c r="I677" s="367">
        <v>-786958.18471274432</v>
      </c>
      <c r="J677" s="384">
        <v>671.99999999999989</v>
      </c>
      <c r="K677" s="363">
        <v>40727.272727272932</v>
      </c>
      <c r="L677" s="367">
        <v>-21421.952213288405</v>
      </c>
      <c r="M677" s="369">
        <v>672.00000000000341</v>
      </c>
      <c r="N677" s="363">
        <v>46344.827586206608</v>
      </c>
      <c r="O677" s="367">
        <v>-4195689.3962373147</v>
      </c>
      <c r="P677" s="384">
        <v>671.99999999999579</v>
      </c>
      <c r="Q677" s="363">
        <v>48000.000000000378</v>
      </c>
      <c r="R677" s="367">
        <v>-2099892.3595856926</v>
      </c>
      <c r="S677" s="384">
        <v>672.00000000000523</v>
      </c>
      <c r="T677" s="363">
        <v>23172.413793103304</v>
      </c>
      <c r="U677" s="363">
        <v>-27406.472448707558</v>
      </c>
      <c r="V677" s="369">
        <v>671.99999999999579</v>
      </c>
      <c r="W677" s="363">
        <v>1119999.9999999935</v>
      </c>
      <c r="X677" s="363">
        <v>32264.442399879652</v>
      </c>
      <c r="Y677" s="369">
        <v>671.99999999999602</v>
      </c>
      <c r="Z677" s="367"/>
      <c r="AA677" s="367"/>
      <c r="AB677" s="367"/>
      <c r="AC677" s="367"/>
      <c r="AD677" s="367"/>
      <c r="AE677" s="367"/>
      <c r="AF677" s="367"/>
      <c r="AG677" s="367"/>
      <c r="AH677" s="367"/>
      <c r="AI677" s="367"/>
      <c r="AJ677" s="367"/>
      <c r="AK677" s="367"/>
      <c r="AL677" s="367"/>
      <c r="AM677" s="367"/>
      <c r="AN677" s="367"/>
      <c r="AO677" s="367"/>
      <c r="AP677" s="367"/>
      <c r="AQ677" s="367"/>
      <c r="AR677" s="367"/>
      <c r="AS677" s="367"/>
      <c r="AT677" s="367"/>
    </row>
    <row r="678" spans="2:46" ht="13.8">
      <c r="B678" s="26">
        <v>112.16666666666767</v>
      </c>
      <c r="C678" s="367">
        <v>98.375590083819176</v>
      </c>
      <c r="D678" s="363">
        <v>673.00000000000603</v>
      </c>
      <c r="E678" s="365">
        <v>31302.325581395537</v>
      </c>
      <c r="F678" s="367">
        <v>-65607.767740300231</v>
      </c>
      <c r="G678" s="367">
        <v>673.00000000000409</v>
      </c>
      <c r="H678" s="368">
        <v>168250</v>
      </c>
      <c r="I678" s="367">
        <v>-789382.13397939678</v>
      </c>
      <c r="J678" s="384">
        <v>672.99999999999989</v>
      </c>
      <c r="K678" s="363">
        <v>40787.878787878995</v>
      </c>
      <c r="L678" s="367">
        <v>-21535.290596611994</v>
      </c>
      <c r="M678" s="369">
        <v>673.00000000000352</v>
      </c>
      <c r="N678" s="363">
        <v>46413.793103447984</v>
      </c>
      <c r="O678" s="367">
        <v>-4208204.6979092509</v>
      </c>
      <c r="P678" s="384">
        <v>672.99999999999579</v>
      </c>
      <c r="Q678" s="363">
        <v>48071.428571428951</v>
      </c>
      <c r="R678" s="367">
        <v>-2106192.3758017756</v>
      </c>
      <c r="S678" s="384">
        <v>673.00000000000523</v>
      </c>
      <c r="T678" s="363">
        <v>23206.896551723992</v>
      </c>
      <c r="U678" s="363">
        <v>-27529.830152880131</v>
      </c>
      <c r="V678" s="369">
        <v>672.99999999999579</v>
      </c>
      <c r="W678" s="363">
        <v>1121666.6666666602</v>
      </c>
      <c r="X678" s="363">
        <v>32309.384334425467</v>
      </c>
      <c r="Y678" s="369">
        <v>672.99999999999613</v>
      </c>
      <c r="Z678" s="367"/>
      <c r="AA678" s="367"/>
      <c r="AB678" s="367"/>
      <c r="AC678" s="367"/>
      <c r="AD678" s="367"/>
      <c r="AE678" s="367"/>
      <c r="AF678" s="367"/>
      <c r="AG678" s="367"/>
      <c r="AH678" s="367"/>
      <c r="AI678" s="367"/>
      <c r="AJ678" s="367"/>
      <c r="AK678" s="367"/>
      <c r="AL678" s="367"/>
      <c r="AM678" s="367"/>
      <c r="AN678" s="367"/>
      <c r="AO678" s="367"/>
      <c r="AP678" s="367"/>
      <c r="AQ678" s="367"/>
      <c r="AR678" s="367"/>
      <c r="AS678" s="367"/>
      <c r="AT678" s="367"/>
    </row>
    <row r="679" spans="2:46" ht="13.8">
      <c r="B679" s="26">
        <v>112.33333333333434</v>
      </c>
      <c r="C679" s="367">
        <v>98.521253381408926</v>
      </c>
      <c r="D679" s="363">
        <v>674.00000000000603</v>
      </c>
      <c r="E679" s="365">
        <v>31348.837209302514</v>
      </c>
      <c r="F679" s="367">
        <v>-65811.832555774454</v>
      </c>
      <c r="G679" s="367">
        <v>674.00000000000409</v>
      </c>
      <c r="H679" s="368">
        <v>168500</v>
      </c>
      <c r="I679" s="367">
        <v>-791809.80651659705</v>
      </c>
      <c r="J679" s="384">
        <v>673.99999999999989</v>
      </c>
      <c r="K679" s="363">
        <v>40848.484848485059</v>
      </c>
      <c r="L679" s="367">
        <v>-21648.871061594538</v>
      </c>
      <c r="M679" s="369">
        <v>674.00000000000352</v>
      </c>
      <c r="N679" s="363">
        <v>46482.758620689361</v>
      </c>
      <c r="O679" s="367">
        <v>-4220738.637668143</v>
      </c>
      <c r="P679" s="384">
        <v>673.99999999999568</v>
      </c>
      <c r="Q679" s="363">
        <v>48142.857142857523</v>
      </c>
      <c r="R679" s="367">
        <v>-2112501.8279061061</v>
      </c>
      <c r="S679" s="384">
        <v>674.00000000000523</v>
      </c>
      <c r="T679" s="363">
        <v>23241.379310344681</v>
      </c>
      <c r="U679" s="363">
        <v>-27653.433248621866</v>
      </c>
      <c r="V679" s="369">
        <v>673.99999999999568</v>
      </c>
      <c r="W679" s="363">
        <v>1123333.333333327</v>
      </c>
      <c r="X679" s="363">
        <v>32354.317143774999</v>
      </c>
      <c r="Y679" s="369">
        <v>673.99999999999613</v>
      </c>
      <c r="Z679" s="367"/>
      <c r="AA679" s="367"/>
      <c r="AB679" s="367"/>
      <c r="AC679" s="367"/>
      <c r="AD679" s="367"/>
      <c r="AE679" s="367"/>
      <c r="AF679" s="367"/>
      <c r="AG679" s="367"/>
      <c r="AH679" s="367"/>
      <c r="AI679" s="367"/>
      <c r="AJ679" s="367"/>
      <c r="AK679" s="367"/>
      <c r="AL679" s="367"/>
      <c r="AM679" s="367"/>
      <c r="AN679" s="367"/>
      <c r="AO679" s="367"/>
      <c r="AP679" s="367"/>
      <c r="AQ679" s="367"/>
      <c r="AR679" s="367"/>
      <c r="AS679" s="367"/>
      <c r="AT679" s="367"/>
    </row>
    <row r="680" spans="2:46" ht="13.8">
      <c r="B680" s="26">
        <v>112.50000000000101</v>
      </c>
      <c r="C680" s="367">
        <v>98.666915161409221</v>
      </c>
      <c r="D680" s="363">
        <v>675.00000000000603</v>
      </c>
      <c r="E680" s="365">
        <v>31395.348837209491</v>
      </c>
      <c r="F680" s="367">
        <v>-66016.213630229351</v>
      </c>
      <c r="G680" s="367">
        <v>675.00000000000409</v>
      </c>
      <c r="H680" s="368">
        <v>168750</v>
      </c>
      <c r="I680" s="367">
        <v>-794241.20232434548</v>
      </c>
      <c r="J680" s="384">
        <v>674.99999999999989</v>
      </c>
      <c r="K680" s="363">
        <v>40909.090909091123</v>
      </c>
      <c r="L680" s="367">
        <v>-21762.69360823607</v>
      </c>
      <c r="M680" s="369">
        <v>675.00000000000364</v>
      </c>
      <c r="N680" s="363">
        <v>46551.724137930738</v>
      </c>
      <c r="O680" s="367">
        <v>-4233291.2155139931</v>
      </c>
      <c r="P680" s="384">
        <v>674.99999999999568</v>
      </c>
      <c r="Q680" s="363">
        <v>48214.285714286096</v>
      </c>
      <c r="R680" s="367">
        <v>-2118820.7158986847</v>
      </c>
      <c r="S680" s="384">
        <v>675.00000000000534</v>
      </c>
      <c r="T680" s="363">
        <v>23275.862068965369</v>
      </c>
      <c r="U680" s="363">
        <v>-27777.281735932796</v>
      </c>
      <c r="V680" s="369">
        <v>674.99999999999568</v>
      </c>
      <c r="W680" s="363">
        <v>1124999.9999999937</v>
      </c>
      <c r="X680" s="363">
        <v>32399.240827928246</v>
      </c>
      <c r="Y680" s="369">
        <v>674.99999999999613</v>
      </c>
      <c r="Z680" s="367"/>
      <c r="AA680" s="367"/>
      <c r="AB680" s="367"/>
      <c r="AC680" s="367"/>
      <c r="AD680" s="367"/>
      <c r="AE680" s="367"/>
      <c r="AF680" s="367"/>
      <c r="AG680" s="367"/>
      <c r="AH680" s="367"/>
      <c r="AI680" s="367"/>
      <c r="AJ680" s="367"/>
      <c r="AK680" s="367"/>
      <c r="AL680" s="367"/>
      <c r="AM680" s="367"/>
      <c r="AN680" s="367"/>
      <c r="AO680" s="367"/>
      <c r="AP680" s="367"/>
      <c r="AQ680" s="367"/>
      <c r="AR680" s="367"/>
      <c r="AS680" s="367"/>
      <c r="AT680" s="367"/>
    </row>
    <row r="681" spans="2:46" ht="13.8">
      <c r="B681" s="26">
        <v>112.66666666666768</v>
      </c>
      <c r="C681" s="367">
        <v>98.812575423820078</v>
      </c>
      <c r="D681" s="363">
        <v>676.00000000000614</v>
      </c>
      <c r="E681" s="365">
        <v>31441.860465116468</v>
      </c>
      <c r="F681" s="367">
        <v>-66220.910963664894</v>
      </c>
      <c r="G681" s="367">
        <v>676.00000000000409</v>
      </c>
      <c r="H681" s="368">
        <v>169000</v>
      </c>
      <c r="I681" s="367">
        <v>-796676.32140264171</v>
      </c>
      <c r="J681" s="384">
        <v>675.99999999999989</v>
      </c>
      <c r="K681" s="363">
        <v>40969.696969697186</v>
      </c>
      <c r="L681" s="367">
        <v>-21876.758236536563</v>
      </c>
      <c r="M681" s="369">
        <v>676.00000000000364</v>
      </c>
      <c r="N681" s="363">
        <v>46620.689655172115</v>
      </c>
      <c r="O681" s="367">
        <v>-4245862.4314468</v>
      </c>
      <c r="P681" s="384">
        <v>675.99999999999568</v>
      </c>
      <c r="Q681" s="363">
        <v>48285.714285714668</v>
      </c>
      <c r="R681" s="367">
        <v>-2125149.0397795103</v>
      </c>
      <c r="S681" s="384">
        <v>676.00000000000534</v>
      </c>
      <c r="T681" s="363">
        <v>23310.344827586057</v>
      </c>
      <c r="U681" s="363">
        <v>-27901.375614812903</v>
      </c>
      <c r="V681" s="369">
        <v>675.99999999999568</v>
      </c>
      <c r="W681" s="363">
        <v>1126666.6666666605</v>
      </c>
      <c r="X681" s="363">
        <v>32444.155386885221</v>
      </c>
      <c r="Y681" s="369">
        <v>675.99999999999625</v>
      </c>
      <c r="Z681" s="367"/>
      <c r="AA681" s="367"/>
      <c r="AB681" s="367"/>
      <c r="AC681" s="367"/>
      <c r="AD681" s="367"/>
      <c r="AE681" s="367"/>
      <c r="AF681" s="367"/>
      <c r="AG681" s="367"/>
      <c r="AH681" s="367"/>
      <c r="AI681" s="367"/>
      <c r="AJ681" s="367"/>
      <c r="AK681" s="367"/>
      <c r="AL681" s="367"/>
      <c r="AM681" s="367"/>
      <c r="AN681" s="367"/>
      <c r="AO681" s="367"/>
      <c r="AP681" s="367"/>
      <c r="AQ681" s="367"/>
      <c r="AR681" s="367"/>
      <c r="AS681" s="367"/>
      <c r="AT681" s="367"/>
    </row>
    <row r="682" spans="2:46" ht="13.8">
      <c r="B682" s="26">
        <v>112.83333333333435</v>
      </c>
      <c r="C682" s="367">
        <v>98.958234168641454</v>
      </c>
      <c r="D682" s="363">
        <v>677.00000000000614</v>
      </c>
      <c r="E682" s="365">
        <v>31488.372093023445</v>
      </c>
      <c r="F682" s="367">
        <v>-66425.92455608111</v>
      </c>
      <c r="G682" s="367">
        <v>677.00000000000409</v>
      </c>
      <c r="H682" s="368">
        <v>169250</v>
      </c>
      <c r="I682" s="367">
        <v>-799115.16375148622</v>
      </c>
      <c r="J682" s="384">
        <v>676.99999999999989</v>
      </c>
      <c r="K682" s="363">
        <v>41030.30303030325</v>
      </c>
      <c r="L682" s="367">
        <v>-21991.064946496041</v>
      </c>
      <c r="M682" s="369">
        <v>677.00000000000375</v>
      </c>
      <c r="N682" s="363">
        <v>46689.655172413492</v>
      </c>
      <c r="O682" s="367">
        <v>-4258452.285466562</v>
      </c>
      <c r="P682" s="384">
        <v>676.99999999999557</v>
      </c>
      <c r="Q682" s="363">
        <v>48357.142857143241</v>
      </c>
      <c r="R682" s="367">
        <v>-2131486.7995485826</v>
      </c>
      <c r="S682" s="384">
        <v>677.00000000000534</v>
      </c>
      <c r="T682" s="363">
        <v>23344.827586206746</v>
      </c>
      <c r="U682" s="363">
        <v>-28025.714885262179</v>
      </c>
      <c r="V682" s="369">
        <v>676.99999999999557</v>
      </c>
      <c r="W682" s="363">
        <v>1128333.3333333272</v>
      </c>
      <c r="X682" s="363">
        <v>32489.060820645904</v>
      </c>
      <c r="Y682" s="369">
        <v>676.99999999999625</v>
      </c>
      <c r="Z682" s="367"/>
      <c r="AA682" s="367"/>
      <c r="AB682" s="367"/>
      <c r="AC682" s="367"/>
      <c r="AD682" s="367"/>
      <c r="AE682" s="367"/>
      <c r="AF682" s="367"/>
      <c r="AG682" s="367"/>
      <c r="AH682" s="367"/>
      <c r="AI682" s="367"/>
      <c r="AJ682" s="367"/>
      <c r="AK682" s="367"/>
      <c r="AL682" s="367"/>
      <c r="AM682" s="367"/>
      <c r="AN682" s="367"/>
      <c r="AO682" s="367"/>
      <c r="AP682" s="367"/>
      <c r="AQ682" s="367"/>
      <c r="AR682" s="367"/>
      <c r="AS682" s="367"/>
      <c r="AT682" s="367"/>
    </row>
    <row r="683" spans="2:46" ht="13.8">
      <c r="B683" s="26">
        <v>113.00000000000102</v>
      </c>
      <c r="C683" s="367">
        <v>99.103891395873376</v>
      </c>
      <c r="D683" s="363">
        <v>678.00000000000614</v>
      </c>
      <c r="E683" s="365">
        <v>31534.883720930422</v>
      </c>
      <c r="F683" s="367">
        <v>-66631.254407478002</v>
      </c>
      <c r="G683" s="367">
        <v>678.00000000000409</v>
      </c>
      <c r="H683" s="368">
        <v>169500</v>
      </c>
      <c r="I683" s="367">
        <v>-801557.72937087843</v>
      </c>
      <c r="J683" s="384">
        <v>677.99999999999989</v>
      </c>
      <c r="K683" s="363">
        <v>41090.909090909314</v>
      </c>
      <c r="L683" s="367">
        <v>-22105.613738114476</v>
      </c>
      <c r="M683" s="369">
        <v>678.00000000000375</v>
      </c>
      <c r="N683" s="363">
        <v>46758.620689654868</v>
      </c>
      <c r="O683" s="367">
        <v>-4271060.7775732819</v>
      </c>
      <c r="P683" s="384">
        <v>677.99999999999557</v>
      </c>
      <c r="Q683" s="363">
        <v>48428.571428571813</v>
      </c>
      <c r="R683" s="367">
        <v>-2137833.9952059034</v>
      </c>
      <c r="S683" s="384">
        <v>678.00000000000534</v>
      </c>
      <c r="T683" s="363">
        <v>23379.310344827434</v>
      </c>
      <c r="U683" s="363">
        <v>-28150.299547280643</v>
      </c>
      <c r="V683" s="369">
        <v>677.99999999999557</v>
      </c>
      <c r="W683" s="363">
        <v>1129999.9999999939</v>
      </c>
      <c r="X683" s="363">
        <v>32533.95712921031</v>
      </c>
      <c r="Y683" s="369">
        <v>677.99999999999636</v>
      </c>
      <c r="Z683" s="367"/>
      <c r="AA683" s="367"/>
      <c r="AB683" s="367"/>
      <c r="AC683" s="367"/>
      <c r="AD683" s="367"/>
      <c r="AE683" s="367"/>
      <c r="AF683" s="367"/>
      <c r="AG683" s="367"/>
      <c r="AH683" s="367"/>
      <c r="AI683" s="367"/>
      <c r="AJ683" s="367"/>
      <c r="AK683" s="367"/>
      <c r="AL683" s="367"/>
      <c r="AM683" s="367"/>
      <c r="AN683" s="367"/>
      <c r="AO683" s="367"/>
      <c r="AP683" s="367"/>
      <c r="AQ683" s="367"/>
      <c r="AR683" s="367"/>
      <c r="AS683" s="367"/>
      <c r="AT683" s="367"/>
    </row>
    <row r="684" spans="2:46" ht="13.8">
      <c r="B684" s="26">
        <v>113.16666666666769</v>
      </c>
      <c r="C684" s="367">
        <v>99.249547105515859</v>
      </c>
      <c r="D684" s="363">
        <v>679.00000000000614</v>
      </c>
      <c r="E684" s="365">
        <v>31581.395348837399</v>
      </c>
      <c r="F684" s="367">
        <v>-66836.900517855567</v>
      </c>
      <c r="G684" s="367">
        <v>679.00000000000421</v>
      </c>
      <c r="H684" s="368">
        <v>169750</v>
      </c>
      <c r="I684" s="367">
        <v>-804004.01826081879</v>
      </c>
      <c r="J684" s="384">
        <v>678.99999999999989</v>
      </c>
      <c r="K684" s="363">
        <v>41151.515151515378</v>
      </c>
      <c r="L684" s="367">
        <v>-22220.404611391899</v>
      </c>
      <c r="M684" s="369">
        <v>679.00000000000387</v>
      </c>
      <c r="N684" s="363">
        <v>46827.586206896245</v>
      </c>
      <c r="O684" s="367">
        <v>-4283687.9077669578</v>
      </c>
      <c r="P684" s="384">
        <v>678.99999999999557</v>
      </c>
      <c r="Q684" s="363">
        <v>48500.000000000386</v>
      </c>
      <c r="R684" s="367">
        <v>-2144190.6267514713</v>
      </c>
      <c r="S684" s="384">
        <v>679.00000000000534</v>
      </c>
      <c r="T684" s="363">
        <v>23413.793103448123</v>
      </c>
      <c r="U684" s="363">
        <v>-28275.129600868288</v>
      </c>
      <c r="V684" s="369">
        <v>678.99999999999557</v>
      </c>
      <c r="W684" s="363">
        <v>1131666.6666666607</v>
      </c>
      <c r="X684" s="363">
        <v>32578.844312578422</v>
      </c>
      <c r="Y684" s="369">
        <v>678.99999999999636</v>
      </c>
      <c r="Z684" s="367"/>
      <c r="AA684" s="367"/>
      <c r="AB684" s="367"/>
      <c r="AC684" s="367"/>
      <c r="AD684" s="367"/>
      <c r="AE684" s="367"/>
      <c r="AF684" s="367"/>
      <c r="AG684" s="367"/>
      <c r="AH684" s="367"/>
      <c r="AI684" s="367"/>
      <c r="AJ684" s="367"/>
      <c r="AK684" s="367"/>
      <c r="AL684" s="367"/>
      <c r="AM684" s="367"/>
      <c r="AN684" s="367"/>
      <c r="AO684" s="367"/>
      <c r="AP684" s="367"/>
      <c r="AQ684" s="367"/>
      <c r="AR684" s="367"/>
      <c r="AS684" s="367"/>
      <c r="AT684" s="367"/>
    </row>
    <row r="685" spans="2:46" ht="13.8">
      <c r="B685" s="26">
        <v>113.33333333333437</v>
      </c>
      <c r="C685" s="367">
        <v>99.395201297568889</v>
      </c>
      <c r="D685" s="363">
        <v>680.00000000000614</v>
      </c>
      <c r="E685" s="365">
        <v>31627.906976744376</v>
      </c>
      <c r="F685" s="367">
        <v>-67042.862887213792</v>
      </c>
      <c r="G685" s="367">
        <v>680.00000000000421</v>
      </c>
      <c r="H685" s="368">
        <v>170000</v>
      </c>
      <c r="I685" s="367">
        <v>-806454.03042130696</v>
      </c>
      <c r="J685" s="384">
        <v>679.99999999999989</v>
      </c>
      <c r="K685" s="363">
        <v>41212.121212121441</v>
      </c>
      <c r="L685" s="367">
        <v>-22335.437566328281</v>
      </c>
      <c r="M685" s="369">
        <v>680.00000000000387</v>
      </c>
      <c r="N685" s="363">
        <v>46896.551724137622</v>
      </c>
      <c r="O685" s="367">
        <v>-4296333.6760475878</v>
      </c>
      <c r="P685" s="384">
        <v>679.99999999999545</v>
      </c>
      <c r="Q685" s="363">
        <v>48571.428571428958</v>
      </c>
      <c r="R685" s="367">
        <v>-2150556.6941852858</v>
      </c>
      <c r="S685" s="384">
        <v>680.00000000000534</v>
      </c>
      <c r="T685" s="363">
        <v>23448.275862068811</v>
      </c>
      <c r="U685" s="363">
        <v>-28400.205046025101</v>
      </c>
      <c r="V685" s="369">
        <v>679.99999999999545</v>
      </c>
      <c r="W685" s="363">
        <v>1133333.3333333274</v>
      </c>
      <c r="X685" s="363">
        <v>32623.722370750253</v>
      </c>
      <c r="Y685" s="369">
        <v>679.99999999999636</v>
      </c>
      <c r="Z685" s="367"/>
      <c r="AA685" s="367"/>
      <c r="AB685" s="367"/>
      <c r="AC685" s="367"/>
      <c r="AD685" s="367"/>
      <c r="AE685" s="367"/>
      <c r="AF685" s="367"/>
      <c r="AG685" s="367"/>
      <c r="AH685" s="367"/>
      <c r="AI685" s="367"/>
      <c r="AJ685" s="367"/>
      <c r="AK685" s="367"/>
      <c r="AL685" s="367"/>
      <c r="AM685" s="367"/>
      <c r="AN685" s="367"/>
      <c r="AO685" s="367"/>
      <c r="AP685" s="367"/>
      <c r="AQ685" s="367"/>
      <c r="AR685" s="367"/>
      <c r="AS685" s="367"/>
      <c r="AT685" s="367"/>
    </row>
    <row r="686" spans="2:46" ht="13.8">
      <c r="B686" s="26">
        <v>113.50000000000104</v>
      </c>
      <c r="C686" s="367">
        <v>99.540853972032451</v>
      </c>
      <c r="D686" s="363">
        <v>681.00000000000625</v>
      </c>
      <c r="E686" s="365">
        <v>31674.418604651353</v>
      </c>
      <c r="F686" s="367">
        <v>-67249.141515552663</v>
      </c>
      <c r="G686" s="367">
        <v>681.00000000000421</v>
      </c>
      <c r="H686" s="368">
        <v>170250</v>
      </c>
      <c r="I686" s="367">
        <v>-808907.76585234329</v>
      </c>
      <c r="J686" s="384">
        <v>680.99999999999989</v>
      </c>
      <c r="K686" s="363">
        <v>41272.727272727505</v>
      </c>
      <c r="L686" s="367">
        <v>-22450.712602923646</v>
      </c>
      <c r="M686" s="369">
        <v>681.00000000000398</v>
      </c>
      <c r="N686" s="363">
        <v>46965.517241378999</v>
      </c>
      <c r="O686" s="367">
        <v>-4308998.0824151775</v>
      </c>
      <c r="P686" s="384">
        <v>680.99999999999545</v>
      </c>
      <c r="Q686" s="363">
        <v>48642.857142857531</v>
      </c>
      <c r="R686" s="367">
        <v>-2156932.1975073488</v>
      </c>
      <c r="S686" s="384">
        <v>681.00000000000534</v>
      </c>
      <c r="T686" s="363">
        <v>23482.758620689499</v>
      </c>
      <c r="U686" s="363">
        <v>-28525.525882751102</v>
      </c>
      <c r="V686" s="369">
        <v>680.99999999999545</v>
      </c>
      <c r="W686" s="363">
        <v>1134999.9999999942</v>
      </c>
      <c r="X686" s="363">
        <v>32668.591303725814</v>
      </c>
      <c r="Y686" s="369">
        <v>680.99999999999648</v>
      </c>
      <c r="Z686" s="367"/>
      <c r="AA686" s="367"/>
      <c r="AB686" s="367"/>
      <c r="AC686" s="367"/>
      <c r="AD686" s="367"/>
      <c r="AE686" s="367"/>
      <c r="AF686" s="367"/>
      <c r="AG686" s="367"/>
      <c r="AH686" s="367"/>
      <c r="AI686" s="367"/>
      <c r="AJ686" s="367"/>
      <c r="AK686" s="367"/>
      <c r="AL686" s="367"/>
      <c r="AM686" s="367"/>
      <c r="AN686" s="367"/>
      <c r="AO686" s="367"/>
      <c r="AP686" s="367"/>
      <c r="AQ686" s="367"/>
      <c r="AR686" s="367"/>
      <c r="AS686" s="367"/>
      <c r="AT686" s="367"/>
    </row>
    <row r="687" spans="2:46" ht="13.8">
      <c r="B687" s="26">
        <v>113.66666666666771</v>
      </c>
      <c r="C687" s="367">
        <v>99.686505128906575</v>
      </c>
      <c r="D687" s="363">
        <v>682.00000000000625</v>
      </c>
      <c r="E687" s="365">
        <v>31720.93023255833</v>
      </c>
      <c r="F687" s="367">
        <v>-67455.736402872208</v>
      </c>
      <c r="G687" s="367">
        <v>682.00000000000421</v>
      </c>
      <c r="H687" s="368">
        <v>170500</v>
      </c>
      <c r="I687" s="367">
        <v>-811365.22455392766</v>
      </c>
      <c r="J687" s="384">
        <v>681.99999999999989</v>
      </c>
      <c r="K687" s="363">
        <v>41333.333333333569</v>
      </c>
      <c r="L687" s="367">
        <v>-22566.229721177977</v>
      </c>
      <c r="M687" s="369">
        <v>682.00000000000398</v>
      </c>
      <c r="N687" s="363">
        <v>47034.482758620376</v>
      </c>
      <c r="O687" s="367">
        <v>-4321681.1268697232</v>
      </c>
      <c r="P687" s="384">
        <v>681.99999999999545</v>
      </c>
      <c r="Q687" s="363">
        <v>48714.285714286103</v>
      </c>
      <c r="R687" s="367">
        <v>-2163317.136717659</v>
      </c>
      <c r="S687" s="384">
        <v>682.00000000000534</v>
      </c>
      <c r="T687" s="363">
        <v>23517.241379310188</v>
      </c>
      <c r="U687" s="363">
        <v>-28651.092111046284</v>
      </c>
      <c r="V687" s="369">
        <v>681.99999999999545</v>
      </c>
      <c r="W687" s="363">
        <v>1136666.6666666609</v>
      </c>
      <c r="X687" s="363">
        <v>32713.451111505081</v>
      </c>
      <c r="Y687" s="369">
        <v>681.99999999999648</v>
      </c>
      <c r="Z687" s="367"/>
      <c r="AA687" s="367"/>
      <c r="AB687" s="367"/>
      <c r="AC687" s="367"/>
      <c r="AD687" s="367"/>
      <c r="AE687" s="367"/>
      <c r="AF687" s="367"/>
      <c r="AG687" s="367"/>
      <c r="AH687" s="367"/>
      <c r="AI687" s="367"/>
      <c r="AJ687" s="367"/>
      <c r="AK687" s="367"/>
      <c r="AL687" s="367"/>
      <c r="AM687" s="367"/>
      <c r="AN687" s="367"/>
      <c r="AO687" s="367"/>
      <c r="AP687" s="367"/>
      <c r="AQ687" s="367"/>
      <c r="AR687" s="367"/>
      <c r="AS687" s="367"/>
      <c r="AT687" s="367"/>
    </row>
    <row r="688" spans="2:46" ht="13.8">
      <c r="B688" s="26">
        <v>113.83333333333438</v>
      </c>
      <c r="C688" s="367">
        <v>99.832154768191231</v>
      </c>
      <c r="D688" s="363">
        <v>683.00000000000625</v>
      </c>
      <c r="E688" s="365">
        <v>31767.441860465307</v>
      </c>
      <c r="F688" s="367">
        <v>-67662.647549172427</v>
      </c>
      <c r="G688" s="367">
        <v>683.00000000000421</v>
      </c>
      <c r="H688" s="368">
        <v>170750</v>
      </c>
      <c r="I688" s="367">
        <v>-813826.40652606008</v>
      </c>
      <c r="J688" s="384">
        <v>682.99999999999989</v>
      </c>
      <c r="K688" s="363">
        <v>41393.939393939632</v>
      </c>
      <c r="L688" s="367">
        <v>-22681.988921091277</v>
      </c>
      <c r="M688" s="369">
        <v>683.00000000000398</v>
      </c>
      <c r="N688" s="363">
        <v>47103.448275861752</v>
      </c>
      <c r="O688" s="367">
        <v>-4334382.809411224</v>
      </c>
      <c r="P688" s="384">
        <v>682.99999999999534</v>
      </c>
      <c r="Q688" s="363">
        <v>48785.714285714675</v>
      </c>
      <c r="R688" s="367">
        <v>-2169711.5118162171</v>
      </c>
      <c r="S688" s="384">
        <v>683.00000000000546</v>
      </c>
      <c r="T688" s="363">
        <v>23551.724137930876</v>
      </c>
      <c r="U688" s="363">
        <v>-28776.903730910628</v>
      </c>
      <c r="V688" s="369">
        <v>682.99999999999534</v>
      </c>
      <c r="W688" s="363">
        <v>1138333.3333333277</v>
      </c>
      <c r="X688" s="363">
        <v>32758.301794088071</v>
      </c>
      <c r="Y688" s="369">
        <v>682.99999999999659</v>
      </c>
      <c r="Z688" s="367"/>
      <c r="AA688" s="367"/>
      <c r="AB688" s="367"/>
      <c r="AC688" s="367"/>
      <c r="AD688" s="367"/>
      <c r="AE688" s="367"/>
      <c r="AF688" s="367"/>
      <c r="AG688" s="367"/>
      <c r="AH688" s="367"/>
      <c r="AI688" s="367"/>
      <c r="AJ688" s="367"/>
      <c r="AK688" s="367"/>
      <c r="AL688" s="367"/>
      <c r="AM688" s="367"/>
      <c r="AN688" s="367"/>
      <c r="AO688" s="367"/>
      <c r="AP688" s="367"/>
      <c r="AQ688" s="367"/>
      <c r="AR688" s="367"/>
      <c r="AS688" s="367"/>
      <c r="AT688" s="367"/>
    </row>
    <row r="689" spans="2:46" ht="13.8">
      <c r="B689" s="26">
        <v>114.00000000000105</v>
      </c>
      <c r="C689" s="367">
        <v>99.977802889886419</v>
      </c>
      <c r="D689" s="363">
        <v>684.00000000000625</v>
      </c>
      <c r="E689" s="365">
        <v>31813.953488372284</v>
      </c>
      <c r="F689" s="367">
        <v>-67869.874954453291</v>
      </c>
      <c r="G689" s="367">
        <v>684.00000000000421</v>
      </c>
      <c r="H689" s="368">
        <v>171000</v>
      </c>
      <c r="I689" s="367">
        <v>-816291.3117687403</v>
      </c>
      <c r="J689" s="384">
        <v>683.99999999999989</v>
      </c>
      <c r="K689" s="363">
        <v>41454.545454545696</v>
      </c>
      <c r="L689" s="367">
        <v>-22797.990202663561</v>
      </c>
      <c r="M689" s="369">
        <v>684.00000000000409</v>
      </c>
      <c r="N689" s="363">
        <v>47172.413793103129</v>
      </c>
      <c r="O689" s="367">
        <v>-4347103.1300396826</v>
      </c>
      <c r="P689" s="384">
        <v>683.99999999999534</v>
      </c>
      <c r="Q689" s="363">
        <v>48857.142857143248</v>
      </c>
      <c r="R689" s="367">
        <v>-2176115.3228030223</v>
      </c>
      <c r="S689" s="384">
        <v>684.00000000000546</v>
      </c>
      <c r="T689" s="363">
        <v>23586.206896551565</v>
      </c>
      <c r="U689" s="363">
        <v>-28902.960742344167</v>
      </c>
      <c r="V689" s="369">
        <v>683.99999999999534</v>
      </c>
      <c r="W689" s="363">
        <v>1139999.9999999944</v>
      </c>
      <c r="X689" s="363">
        <v>32803.14335147477</v>
      </c>
      <c r="Y689" s="369">
        <v>683.99999999999659</v>
      </c>
      <c r="Z689" s="367"/>
      <c r="AA689" s="367"/>
      <c r="AB689" s="367"/>
      <c r="AC689" s="367"/>
      <c r="AD689" s="367"/>
      <c r="AE689" s="367"/>
      <c r="AF689" s="367"/>
      <c r="AG689" s="367"/>
      <c r="AH689" s="367"/>
      <c r="AI689" s="367"/>
      <c r="AJ689" s="367"/>
      <c r="AK689" s="367"/>
      <c r="AL689" s="367"/>
      <c r="AM689" s="367"/>
      <c r="AN689" s="367"/>
      <c r="AO689" s="367"/>
      <c r="AP689" s="367"/>
      <c r="AQ689" s="367"/>
      <c r="AR689" s="367"/>
      <c r="AS689" s="367"/>
      <c r="AT689" s="367"/>
    </row>
    <row r="690" spans="2:46" ht="13.8">
      <c r="B690" s="26">
        <v>114.16666666666772</v>
      </c>
      <c r="C690" s="367">
        <v>100.12344949399218</v>
      </c>
      <c r="D690" s="363">
        <v>685.00000000000637</v>
      </c>
      <c r="E690" s="365">
        <v>31860.465116279262</v>
      </c>
      <c r="F690" s="367">
        <v>-68077.418618714844</v>
      </c>
      <c r="G690" s="367">
        <v>685.00000000000421</v>
      </c>
      <c r="H690" s="368">
        <v>171250</v>
      </c>
      <c r="I690" s="367">
        <v>-818759.94028196868</v>
      </c>
      <c r="J690" s="384">
        <v>684.99999999999989</v>
      </c>
      <c r="K690" s="363">
        <v>41515.15151515176</v>
      </c>
      <c r="L690" s="367">
        <v>-22914.233565894803</v>
      </c>
      <c r="M690" s="369">
        <v>685.00000000000409</v>
      </c>
      <c r="N690" s="363">
        <v>47241.379310344506</v>
      </c>
      <c r="O690" s="367">
        <v>-4359842.0887550982</v>
      </c>
      <c r="P690" s="384">
        <v>684.99999999999534</v>
      </c>
      <c r="Q690" s="363">
        <v>48928.57142857182</v>
      </c>
      <c r="R690" s="367">
        <v>-2182528.5696780747</v>
      </c>
      <c r="S690" s="384">
        <v>685.00000000000546</v>
      </c>
      <c r="T690" s="363">
        <v>23620.689655172253</v>
      </c>
      <c r="U690" s="363">
        <v>-29029.263145346886</v>
      </c>
      <c r="V690" s="369">
        <v>684.99999999999534</v>
      </c>
      <c r="W690" s="363">
        <v>1141666.6666666612</v>
      </c>
      <c r="X690" s="363">
        <v>32847.975783665184</v>
      </c>
      <c r="Y690" s="369">
        <v>684.99999999999659</v>
      </c>
      <c r="Z690" s="367"/>
      <c r="AA690" s="367"/>
      <c r="AB690" s="367"/>
      <c r="AC690" s="367"/>
      <c r="AD690" s="367"/>
      <c r="AE690" s="367"/>
      <c r="AF690" s="367"/>
      <c r="AG690" s="367"/>
      <c r="AH690" s="367"/>
      <c r="AI690" s="367"/>
      <c r="AJ690" s="367"/>
      <c r="AK690" s="367"/>
      <c r="AL690" s="367"/>
      <c r="AM690" s="367"/>
      <c r="AN690" s="367"/>
      <c r="AO690" s="367"/>
      <c r="AP690" s="367"/>
      <c r="AQ690" s="367"/>
      <c r="AR690" s="367"/>
      <c r="AS690" s="367"/>
      <c r="AT690" s="367"/>
    </row>
    <row r="691" spans="2:46" ht="13.8">
      <c r="B691" s="26">
        <v>114.33333333333439</v>
      </c>
      <c r="C691" s="367">
        <v>100.26909458050848</v>
      </c>
      <c r="D691" s="363">
        <v>686.00000000000637</v>
      </c>
      <c r="E691" s="365">
        <v>31906.976744186239</v>
      </c>
      <c r="F691" s="367">
        <v>-68285.278541957043</v>
      </c>
      <c r="G691" s="367">
        <v>686.00000000000421</v>
      </c>
      <c r="H691" s="368">
        <v>171500</v>
      </c>
      <c r="I691" s="367">
        <v>-821232.29206574522</v>
      </c>
      <c r="J691" s="384">
        <v>686</v>
      </c>
      <c r="K691" s="363">
        <v>41575.757575757823</v>
      </c>
      <c r="L691" s="367">
        <v>-23030.719010785037</v>
      </c>
      <c r="M691" s="369">
        <v>686.00000000000421</v>
      </c>
      <c r="N691" s="363">
        <v>47310.344827585883</v>
      </c>
      <c r="O691" s="367">
        <v>-4372599.6855574679</v>
      </c>
      <c r="P691" s="384">
        <v>685.99999999999523</v>
      </c>
      <c r="Q691" s="363">
        <v>49000.000000000393</v>
      </c>
      <c r="R691" s="367">
        <v>-2188951.2524413751</v>
      </c>
      <c r="S691" s="384">
        <v>686.00000000000546</v>
      </c>
      <c r="T691" s="363">
        <v>23655.172413792941</v>
      </c>
      <c r="U691" s="363">
        <v>-29155.810939918771</v>
      </c>
      <c r="V691" s="369">
        <v>685.99999999999523</v>
      </c>
      <c r="W691" s="363">
        <v>1143333.3333333279</v>
      </c>
      <c r="X691" s="363">
        <v>32892.799090659326</v>
      </c>
      <c r="Y691" s="369">
        <v>685.9999999999967</v>
      </c>
      <c r="Z691" s="367"/>
      <c r="AA691" s="367"/>
      <c r="AB691" s="367"/>
      <c r="AC691" s="367"/>
      <c r="AD691" s="367"/>
      <c r="AE691" s="367"/>
      <c r="AF691" s="367"/>
      <c r="AG691" s="367"/>
      <c r="AH691" s="367"/>
      <c r="AI691" s="367"/>
      <c r="AJ691" s="367"/>
      <c r="AK691" s="367"/>
      <c r="AL691" s="367"/>
      <c r="AM691" s="367"/>
      <c r="AN691" s="367"/>
      <c r="AO691" s="367"/>
      <c r="AP691" s="367"/>
      <c r="AQ691" s="367"/>
      <c r="AR691" s="367"/>
      <c r="AS691" s="367"/>
      <c r="AT691" s="367"/>
    </row>
    <row r="692" spans="2:46" ht="13.8">
      <c r="B692" s="26">
        <v>114.50000000000107</v>
      </c>
      <c r="C692" s="367">
        <v>100.41473814943531</v>
      </c>
      <c r="D692" s="363">
        <v>687.00000000000637</v>
      </c>
      <c r="E692" s="365">
        <v>31953.488372093216</v>
      </c>
      <c r="F692" s="367">
        <v>-68493.454724179901</v>
      </c>
      <c r="G692" s="367">
        <v>687.00000000000421</v>
      </c>
      <c r="H692" s="368">
        <v>171750</v>
      </c>
      <c r="I692" s="367">
        <v>-823708.36712006945</v>
      </c>
      <c r="J692" s="384">
        <v>687</v>
      </c>
      <c r="K692" s="363">
        <v>41636.363636363887</v>
      </c>
      <c r="L692" s="367">
        <v>-23147.446537334228</v>
      </c>
      <c r="M692" s="369">
        <v>687.00000000000421</v>
      </c>
      <c r="N692" s="363">
        <v>47379.31034482726</v>
      </c>
      <c r="O692" s="367">
        <v>-4385375.9204467963</v>
      </c>
      <c r="P692" s="384">
        <v>686.99999999999523</v>
      </c>
      <c r="Q692" s="363">
        <v>49071.428571428965</v>
      </c>
      <c r="R692" s="367">
        <v>-2195383.3710929221</v>
      </c>
      <c r="S692" s="384">
        <v>687.00000000000546</v>
      </c>
      <c r="T692" s="363">
        <v>23689.65517241363</v>
      </c>
      <c r="U692" s="363">
        <v>-29282.604126059847</v>
      </c>
      <c r="V692" s="369">
        <v>686.99999999999523</v>
      </c>
      <c r="W692" s="363">
        <v>1144999.9999999946</v>
      </c>
      <c r="X692" s="363">
        <v>32937.61327245718</v>
      </c>
      <c r="Y692" s="369">
        <v>686.9999999999967</v>
      </c>
      <c r="Z692" s="367"/>
      <c r="AA692" s="367"/>
      <c r="AB692" s="367"/>
      <c r="AC692" s="367"/>
      <c r="AD692" s="367"/>
      <c r="AE692" s="367"/>
      <c r="AF692" s="367"/>
      <c r="AG692" s="367"/>
      <c r="AH692" s="367"/>
      <c r="AI692" s="367"/>
      <c r="AJ692" s="367"/>
      <c r="AK692" s="367"/>
      <c r="AL692" s="367"/>
      <c r="AM692" s="367"/>
      <c r="AN692" s="367"/>
      <c r="AO692" s="367"/>
      <c r="AP692" s="367"/>
      <c r="AQ692" s="367"/>
      <c r="AR692" s="367"/>
      <c r="AS692" s="367"/>
      <c r="AT692" s="367"/>
    </row>
    <row r="693" spans="2:46" ht="13.8">
      <c r="B693" s="26">
        <v>114.66666666666774</v>
      </c>
      <c r="C693" s="367">
        <v>100.56038020077268</v>
      </c>
      <c r="D693" s="363">
        <v>688.00000000000637</v>
      </c>
      <c r="E693" s="365">
        <v>32000.000000000193</v>
      </c>
      <c r="F693" s="367">
        <v>-68701.947165383448</v>
      </c>
      <c r="G693" s="367">
        <v>688.00000000000421</v>
      </c>
      <c r="H693" s="368">
        <v>172000</v>
      </c>
      <c r="I693" s="367">
        <v>-826188.16544494184</v>
      </c>
      <c r="J693" s="384">
        <v>688</v>
      </c>
      <c r="K693" s="363">
        <v>41696.969696969951</v>
      </c>
      <c r="L693" s="367">
        <v>-23264.4161455424</v>
      </c>
      <c r="M693" s="369">
        <v>688.00000000000432</v>
      </c>
      <c r="N693" s="363">
        <v>47448.275862068636</v>
      </c>
      <c r="O693" s="367">
        <v>-4398170.7934230817</v>
      </c>
      <c r="P693" s="384">
        <v>687.99999999999523</v>
      </c>
      <c r="Q693" s="363">
        <v>49142.857142857538</v>
      </c>
      <c r="R693" s="367">
        <v>-2201824.9256327171</v>
      </c>
      <c r="S693" s="384">
        <v>688.00000000000546</v>
      </c>
      <c r="T693" s="363">
        <v>23724.137931034318</v>
      </c>
      <c r="U693" s="363">
        <v>-29409.642703770103</v>
      </c>
      <c r="V693" s="369">
        <v>687.99999999999523</v>
      </c>
      <c r="W693" s="363">
        <v>1146666.6666666614</v>
      </c>
      <c r="X693" s="363">
        <v>32982.418329058753</v>
      </c>
      <c r="Y693" s="369">
        <v>687.99999999999682</v>
      </c>
      <c r="Z693" s="367"/>
      <c r="AA693" s="367"/>
      <c r="AB693" s="367"/>
      <c r="AC693" s="367"/>
      <c r="AD693" s="367"/>
      <c r="AE693" s="367"/>
      <c r="AF693" s="367"/>
      <c r="AG693" s="367"/>
      <c r="AH693" s="367"/>
      <c r="AI693" s="367"/>
      <c r="AJ693" s="367"/>
      <c r="AK693" s="367"/>
      <c r="AL693" s="367"/>
      <c r="AM693" s="367"/>
      <c r="AN693" s="367"/>
      <c r="AO693" s="367"/>
      <c r="AP693" s="367"/>
      <c r="AQ693" s="367"/>
      <c r="AR693" s="367"/>
      <c r="AS693" s="367"/>
      <c r="AT693" s="367"/>
    </row>
    <row r="694" spans="2:46" ht="13.8">
      <c r="B694" s="26">
        <v>114.83333333333441</v>
      </c>
      <c r="C694" s="367">
        <v>100.70602073452064</v>
      </c>
      <c r="D694" s="363">
        <v>689.00000000000648</v>
      </c>
      <c r="E694" s="365">
        <v>32046.51162790717</v>
      </c>
      <c r="F694" s="367">
        <v>-68910.755865567655</v>
      </c>
      <c r="G694" s="367">
        <v>689.00000000000421</v>
      </c>
      <c r="H694" s="368">
        <v>172250</v>
      </c>
      <c r="I694" s="367">
        <v>-828671.68704036204</v>
      </c>
      <c r="J694" s="384">
        <v>689</v>
      </c>
      <c r="K694" s="363">
        <v>41757.575757576014</v>
      </c>
      <c r="L694" s="367">
        <v>-23381.627835409538</v>
      </c>
      <c r="M694" s="369">
        <v>689.00000000000432</v>
      </c>
      <c r="N694" s="363">
        <v>47517.241379310013</v>
      </c>
      <c r="O694" s="367">
        <v>-4410984.3044863231</v>
      </c>
      <c r="P694" s="384">
        <v>688.99999999999523</v>
      </c>
      <c r="Q694" s="363">
        <v>49214.28571428611</v>
      </c>
      <c r="R694" s="367">
        <v>-2208275.9160607597</v>
      </c>
      <c r="S694" s="384">
        <v>689.00000000000546</v>
      </c>
      <c r="T694" s="363">
        <v>23758.620689655007</v>
      </c>
      <c r="U694" s="363">
        <v>-29536.926673049536</v>
      </c>
      <c r="V694" s="369">
        <v>688.99999999999523</v>
      </c>
      <c r="W694" s="363">
        <v>1148333.3333333281</v>
      </c>
      <c r="X694" s="363">
        <v>33027.214260464047</v>
      </c>
      <c r="Y694" s="369">
        <v>688.99999999999682</v>
      </c>
      <c r="Z694" s="367"/>
      <c r="AA694" s="367"/>
      <c r="AB694" s="367"/>
      <c r="AC694" s="367"/>
      <c r="AD694" s="367"/>
      <c r="AE694" s="367"/>
      <c r="AF694" s="367"/>
      <c r="AG694" s="367"/>
      <c r="AH694" s="367"/>
      <c r="AI694" s="367"/>
      <c r="AJ694" s="367"/>
      <c r="AK694" s="367"/>
      <c r="AL694" s="367"/>
      <c r="AM694" s="367"/>
      <c r="AN694" s="367"/>
      <c r="AO694" s="367"/>
      <c r="AP694" s="367"/>
      <c r="AQ694" s="367"/>
      <c r="AR694" s="367"/>
      <c r="AS694" s="367"/>
      <c r="AT694" s="367"/>
    </row>
    <row r="695" spans="2:46" ht="13.8">
      <c r="B695" s="26">
        <v>115.00000000000108</v>
      </c>
      <c r="C695" s="367">
        <v>100.8516597506791</v>
      </c>
      <c r="D695" s="363">
        <v>690.00000000000648</v>
      </c>
      <c r="E695" s="365">
        <v>32093.023255814147</v>
      </c>
      <c r="F695" s="367">
        <v>-69119.880824732507</v>
      </c>
      <c r="G695" s="367">
        <v>690.00000000000421</v>
      </c>
      <c r="H695" s="368">
        <v>172500</v>
      </c>
      <c r="I695" s="367">
        <v>-831158.9319063304</v>
      </c>
      <c r="J695" s="384">
        <v>690</v>
      </c>
      <c r="K695" s="363">
        <v>41818.181818182078</v>
      </c>
      <c r="L695" s="367">
        <v>-23499.081606935659</v>
      </c>
      <c r="M695" s="369">
        <v>690.00000000000443</v>
      </c>
      <c r="N695" s="363">
        <v>47586.20689655139</v>
      </c>
      <c r="O695" s="367">
        <v>-4423816.4536365215</v>
      </c>
      <c r="P695" s="384">
        <v>689.99999999999523</v>
      </c>
      <c r="Q695" s="363">
        <v>49285.714285714683</v>
      </c>
      <c r="R695" s="367">
        <v>-2214736.3423770494</v>
      </c>
      <c r="S695" s="384">
        <v>690.00000000000546</v>
      </c>
      <c r="T695" s="363">
        <v>23793.103448275695</v>
      </c>
      <c r="U695" s="363">
        <v>-29664.456033898146</v>
      </c>
      <c r="V695" s="369">
        <v>689.99999999999523</v>
      </c>
      <c r="W695" s="363">
        <v>1149999.9999999949</v>
      </c>
      <c r="X695" s="363">
        <v>33072.001066673052</v>
      </c>
      <c r="Y695" s="369">
        <v>689.99999999999693</v>
      </c>
      <c r="Z695" s="367"/>
      <c r="AA695" s="367"/>
      <c r="AB695" s="367"/>
      <c r="AC695" s="367"/>
      <c r="AD695" s="367"/>
      <c r="AE695" s="367"/>
      <c r="AF695" s="367"/>
      <c r="AG695" s="367"/>
      <c r="AH695" s="367"/>
      <c r="AI695" s="367"/>
      <c r="AJ695" s="367"/>
      <c r="AK695" s="367"/>
      <c r="AL695" s="367"/>
      <c r="AM695" s="367"/>
      <c r="AN695" s="367"/>
      <c r="AO695" s="367"/>
      <c r="AP695" s="367"/>
      <c r="AQ695" s="367"/>
      <c r="AR695" s="367"/>
      <c r="AS695" s="367"/>
      <c r="AT695" s="367"/>
    </row>
    <row r="696" spans="2:46" ht="13.8">
      <c r="B696" s="26">
        <v>115.16666666666775</v>
      </c>
      <c r="C696" s="367">
        <v>100.99729724924812</v>
      </c>
      <c r="D696" s="363">
        <v>691.00000000000648</v>
      </c>
      <c r="E696" s="365">
        <v>32139.534883721124</v>
      </c>
      <c r="F696" s="367">
        <v>-69329.322042878048</v>
      </c>
      <c r="G696" s="367">
        <v>691.00000000000421</v>
      </c>
      <c r="H696" s="368">
        <v>172750</v>
      </c>
      <c r="I696" s="367">
        <v>-833649.90004284668</v>
      </c>
      <c r="J696" s="384">
        <v>691</v>
      </c>
      <c r="K696" s="363">
        <v>41878.787878788142</v>
      </c>
      <c r="L696" s="367">
        <v>-23616.777460120738</v>
      </c>
      <c r="M696" s="369">
        <v>691.00000000000443</v>
      </c>
      <c r="N696" s="363">
        <v>47655.172413792767</v>
      </c>
      <c r="O696" s="367">
        <v>-4436667.2408736758</v>
      </c>
      <c r="P696" s="384">
        <v>690.99999999999523</v>
      </c>
      <c r="Q696" s="363">
        <v>49357.142857143255</v>
      </c>
      <c r="R696" s="367">
        <v>-2221206.2045815871</v>
      </c>
      <c r="S696" s="384">
        <v>691.00000000000557</v>
      </c>
      <c r="T696" s="363">
        <v>23827.586206896383</v>
      </c>
      <c r="U696" s="363">
        <v>-29792.230786315937</v>
      </c>
      <c r="V696" s="369">
        <v>690.99999999999523</v>
      </c>
      <c r="W696" s="363">
        <v>1151666.6666666616</v>
      </c>
      <c r="X696" s="363">
        <v>33116.778747685777</v>
      </c>
      <c r="Y696" s="369">
        <v>690.99999999999693</v>
      </c>
      <c r="Z696" s="367"/>
      <c r="AA696" s="367"/>
      <c r="AB696" s="367"/>
      <c r="AC696" s="367"/>
      <c r="AD696" s="367"/>
      <c r="AE696" s="367"/>
      <c r="AF696" s="367"/>
      <c r="AG696" s="367"/>
      <c r="AH696" s="367"/>
      <c r="AI696" s="367"/>
      <c r="AJ696" s="367"/>
      <c r="AK696" s="367"/>
      <c r="AL696" s="367"/>
      <c r="AM696" s="367"/>
      <c r="AN696" s="367"/>
      <c r="AO696" s="367"/>
      <c r="AP696" s="367"/>
      <c r="AQ696" s="367"/>
      <c r="AR696" s="367"/>
      <c r="AS696" s="367"/>
      <c r="AT696" s="367"/>
    </row>
    <row r="697" spans="2:46" ht="13.8">
      <c r="B697" s="26">
        <v>115.33333333333442</v>
      </c>
      <c r="C697" s="367">
        <v>101.14293323022768</v>
      </c>
      <c r="D697" s="363">
        <v>692.00000000000648</v>
      </c>
      <c r="E697" s="365">
        <v>32186.046511628101</v>
      </c>
      <c r="F697" s="367">
        <v>-69539.079520004234</v>
      </c>
      <c r="G697" s="367">
        <v>692.00000000000421</v>
      </c>
      <c r="H697" s="368">
        <v>173000</v>
      </c>
      <c r="I697" s="367">
        <v>-836144.59144991101</v>
      </c>
      <c r="J697" s="384">
        <v>692</v>
      </c>
      <c r="K697" s="363">
        <v>41939.393939394206</v>
      </c>
      <c r="L697" s="367">
        <v>-23734.715394964795</v>
      </c>
      <c r="M697" s="369">
        <v>692.00000000000443</v>
      </c>
      <c r="N697" s="363">
        <v>47724.137931034144</v>
      </c>
      <c r="O697" s="367">
        <v>-4449536.6661977842</v>
      </c>
      <c r="P697" s="384">
        <v>691.99999999999511</v>
      </c>
      <c r="Q697" s="363">
        <v>49428.571428571828</v>
      </c>
      <c r="R697" s="367">
        <v>-2227685.5026743719</v>
      </c>
      <c r="S697" s="384">
        <v>692.00000000000557</v>
      </c>
      <c r="T697" s="363">
        <v>23862.068965517072</v>
      </c>
      <c r="U697" s="363">
        <v>-29920.250930302893</v>
      </c>
      <c r="V697" s="369">
        <v>691.99999999999511</v>
      </c>
      <c r="W697" s="363">
        <v>1153333.3333333284</v>
      </c>
      <c r="X697" s="363">
        <v>33161.547303502208</v>
      </c>
      <c r="Y697" s="369">
        <v>691.99999999999693</v>
      </c>
      <c r="Z697" s="367"/>
      <c r="AA697" s="367"/>
      <c r="AB697" s="367"/>
      <c r="AC697" s="367"/>
      <c r="AD697" s="367"/>
      <c r="AE697" s="367"/>
      <c r="AF697" s="367"/>
      <c r="AG697" s="367"/>
      <c r="AH697" s="367"/>
      <c r="AI697" s="367"/>
      <c r="AJ697" s="367"/>
      <c r="AK697" s="367"/>
      <c r="AL697" s="367"/>
      <c r="AM697" s="367"/>
      <c r="AN697" s="367"/>
      <c r="AO697" s="367"/>
      <c r="AP697" s="367"/>
      <c r="AQ697" s="367"/>
      <c r="AR697" s="367"/>
      <c r="AS697" s="367"/>
      <c r="AT697" s="367"/>
    </row>
    <row r="698" spans="2:46" ht="13.8">
      <c r="B698" s="26">
        <v>115.50000000000109</v>
      </c>
      <c r="C698" s="367">
        <v>101.28856769361781</v>
      </c>
      <c r="D698" s="363">
        <v>693.00000000000659</v>
      </c>
      <c r="E698" s="365">
        <v>32232.558139535078</v>
      </c>
      <c r="F698" s="367">
        <v>-69749.153256111109</v>
      </c>
      <c r="G698" s="367">
        <v>693.00000000000421</v>
      </c>
      <c r="H698" s="368">
        <v>173250</v>
      </c>
      <c r="I698" s="367">
        <v>-838643.00612752314</v>
      </c>
      <c r="J698" s="384">
        <v>693</v>
      </c>
      <c r="K698" s="363">
        <v>42000.000000000269</v>
      </c>
      <c r="L698" s="367">
        <v>-23852.895411467831</v>
      </c>
      <c r="M698" s="369">
        <v>693.00000000000455</v>
      </c>
      <c r="N698" s="363">
        <v>47793.10344827552</v>
      </c>
      <c r="O698" s="367">
        <v>-4462424.7296088515</v>
      </c>
      <c r="P698" s="384">
        <v>692.99999999999511</v>
      </c>
      <c r="Q698" s="363">
        <v>49500.0000000004</v>
      </c>
      <c r="R698" s="367">
        <v>-2234174.2366554043</v>
      </c>
      <c r="S698" s="384">
        <v>693.00000000000557</v>
      </c>
      <c r="T698" s="363">
        <v>23896.55172413776</v>
      </c>
      <c r="U698" s="363">
        <v>-30048.51646585904</v>
      </c>
      <c r="V698" s="369">
        <v>692.99999999999511</v>
      </c>
      <c r="W698" s="363">
        <v>1154999.9999999951</v>
      </c>
      <c r="X698" s="363">
        <v>33206.306734122365</v>
      </c>
      <c r="Y698" s="369">
        <v>692.99999999999704</v>
      </c>
      <c r="Z698" s="367"/>
      <c r="AA698" s="367"/>
      <c r="AB698" s="367"/>
      <c r="AC698" s="367"/>
      <c r="AD698" s="367"/>
      <c r="AE698" s="367"/>
      <c r="AF698" s="367"/>
      <c r="AG698" s="367"/>
      <c r="AH698" s="367"/>
      <c r="AI698" s="367"/>
      <c r="AJ698" s="367"/>
      <c r="AK698" s="367"/>
      <c r="AL698" s="367"/>
      <c r="AM698" s="367"/>
      <c r="AN698" s="367"/>
      <c r="AO698" s="367"/>
      <c r="AP698" s="367"/>
      <c r="AQ698" s="367"/>
      <c r="AR698" s="367"/>
      <c r="AS698" s="367"/>
      <c r="AT698" s="367"/>
    </row>
    <row r="699" spans="2:46" ht="13.8">
      <c r="B699" s="26">
        <v>115.66666666666777</v>
      </c>
      <c r="C699" s="367">
        <v>101.43420063941846</v>
      </c>
      <c r="D699" s="363">
        <v>694.00000000000659</v>
      </c>
      <c r="E699" s="365">
        <v>32279.069767442055</v>
      </c>
      <c r="F699" s="367">
        <v>-69959.543251198629</v>
      </c>
      <c r="G699" s="367">
        <v>694.00000000000421</v>
      </c>
      <c r="H699" s="368">
        <v>173500</v>
      </c>
      <c r="I699" s="367">
        <v>-841145.14407568355</v>
      </c>
      <c r="J699" s="384">
        <v>694</v>
      </c>
      <c r="K699" s="363">
        <v>42060.606060606333</v>
      </c>
      <c r="L699" s="367">
        <v>-23971.317509629833</v>
      </c>
      <c r="M699" s="369">
        <v>694.00000000000455</v>
      </c>
      <c r="N699" s="363">
        <v>47862.068965516897</v>
      </c>
      <c r="O699" s="367">
        <v>-4475331.4311068757</v>
      </c>
      <c r="P699" s="384">
        <v>693.99999999999511</v>
      </c>
      <c r="Q699" s="363">
        <v>49571.428571428973</v>
      </c>
      <c r="R699" s="367">
        <v>-2240672.4065246838</v>
      </c>
      <c r="S699" s="384">
        <v>694.00000000000557</v>
      </c>
      <c r="T699" s="363">
        <v>23931.034482758449</v>
      </c>
      <c r="U699" s="363">
        <v>-30177.027392984364</v>
      </c>
      <c r="V699" s="369">
        <v>693.99999999999511</v>
      </c>
      <c r="W699" s="363">
        <v>1156666.6666666619</v>
      </c>
      <c r="X699" s="363">
        <v>33251.057039546235</v>
      </c>
      <c r="Y699" s="369">
        <v>693.99999999999704</v>
      </c>
      <c r="Z699" s="367"/>
      <c r="AA699" s="367"/>
      <c r="AB699" s="367"/>
      <c r="AC699" s="367"/>
      <c r="AD699" s="367"/>
      <c r="AE699" s="367"/>
      <c r="AF699" s="367"/>
      <c r="AG699" s="367"/>
      <c r="AH699" s="367"/>
      <c r="AI699" s="367"/>
      <c r="AJ699" s="367"/>
      <c r="AK699" s="367"/>
      <c r="AL699" s="367"/>
      <c r="AM699" s="367"/>
      <c r="AN699" s="367"/>
      <c r="AO699" s="367"/>
      <c r="AP699" s="367"/>
      <c r="AQ699" s="367"/>
      <c r="AR699" s="367"/>
      <c r="AS699" s="367"/>
      <c r="AT699" s="367"/>
    </row>
    <row r="700" spans="2:46" ht="13.8">
      <c r="B700" s="26">
        <v>115.83333333333444</v>
      </c>
      <c r="C700" s="367">
        <v>101.57983206762967</v>
      </c>
      <c r="D700" s="363">
        <v>695.00000000000659</v>
      </c>
      <c r="E700" s="365">
        <v>32325.581395349032</v>
      </c>
      <c r="F700" s="367">
        <v>-70170.249505266824</v>
      </c>
      <c r="G700" s="367">
        <v>695.00000000000421</v>
      </c>
      <c r="H700" s="368">
        <v>173750</v>
      </c>
      <c r="I700" s="367">
        <v>-843651.00529439177</v>
      </c>
      <c r="J700" s="384">
        <v>695</v>
      </c>
      <c r="K700" s="363">
        <v>42121.212121212397</v>
      </c>
      <c r="L700" s="367">
        <v>-24089.981689450811</v>
      </c>
      <c r="M700" s="369">
        <v>695.00000000000466</v>
      </c>
      <c r="N700" s="363">
        <v>47931.034482758274</v>
      </c>
      <c r="O700" s="367">
        <v>-4488256.7706918549</v>
      </c>
      <c r="P700" s="384">
        <v>694.999999999995</v>
      </c>
      <c r="Q700" s="363">
        <v>49642.857142857545</v>
      </c>
      <c r="R700" s="367">
        <v>-2247180.0122822109</v>
      </c>
      <c r="S700" s="384">
        <v>695.00000000000557</v>
      </c>
      <c r="T700" s="363">
        <v>23965.517241379137</v>
      </c>
      <c r="U700" s="363">
        <v>-30305.783711678858</v>
      </c>
      <c r="V700" s="369">
        <v>694.999999999995</v>
      </c>
      <c r="W700" s="363">
        <v>1158333.3333333286</v>
      </c>
      <c r="X700" s="363">
        <v>33295.798219773831</v>
      </c>
      <c r="Y700" s="369">
        <v>694.99999999999716</v>
      </c>
      <c r="Z700" s="367"/>
      <c r="AA700" s="367"/>
      <c r="AB700" s="367"/>
      <c r="AC700" s="367"/>
      <c r="AD700" s="367"/>
      <c r="AE700" s="367"/>
      <c r="AF700" s="367"/>
      <c r="AG700" s="367"/>
      <c r="AH700" s="367"/>
      <c r="AI700" s="367"/>
      <c r="AJ700" s="367"/>
      <c r="AK700" s="367"/>
      <c r="AL700" s="367"/>
      <c r="AM700" s="367"/>
      <c r="AN700" s="367"/>
      <c r="AO700" s="367"/>
      <c r="AP700" s="367"/>
      <c r="AQ700" s="367"/>
      <c r="AR700" s="367"/>
      <c r="AS700" s="367"/>
      <c r="AT700" s="367"/>
    </row>
    <row r="701" spans="2:46" ht="13.8">
      <c r="B701" s="26">
        <v>116.00000000000111</v>
      </c>
      <c r="C701" s="367">
        <v>101.7254619782514</v>
      </c>
      <c r="D701" s="363">
        <v>696.00000000000659</v>
      </c>
      <c r="E701" s="365">
        <v>32372.093023256009</v>
      </c>
      <c r="F701" s="367">
        <v>-70381.272018315722</v>
      </c>
      <c r="G701" s="367">
        <v>696.00000000000432</v>
      </c>
      <c r="H701" s="368">
        <v>174000</v>
      </c>
      <c r="I701" s="367">
        <v>-846160.58978364815</v>
      </c>
      <c r="J701" s="384">
        <v>696</v>
      </c>
      <c r="K701" s="363">
        <v>42181.81818181846</v>
      </c>
      <c r="L701" s="367">
        <v>-24208.887950930759</v>
      </c>
      <c r="M701" s="369">
        <v>696.00000000000466</v>
      </c>
      <c r="N701" s="363">
        <v>47999.999999999651</v>
      </c>
      <c r="O701" s="367">
        <v>-4501200.748363792</v>
      </c>
      <c r="P701" s="384">
        <v>695.999999999995</v>
      </c>
      <c r="Q701" s="363">
        <v>49714.285714286118</v>
      </c>
      <c r="R701" s="367">
        <v>-2253697.053927986</v>
      </c>
      <c r="S701" s="384">
        <v>696.00000000000557</v>
      </c>
      <c r="T701" s="363">
        <v>23999.999999999825</v>
      </c>
      <c r="U701" s="363">
        <v>-30434.785421942543</v>
      </c>
      <c r="V701" s="369">
        <v>695.999999999995</v>
      </c>
      <c r="W701" s="363">
        <v>1159999.9999999953</v>
      </c>
      <c r="X701" s="363">
        <v>33340.530274805133</v>
      </c>
      <c r="Y701" s="369">
        <v>695.99999999999716</v>
      </c>
      <c r="Z701" s="367"/>
      <c r="AA701" s="367"/>
      <c r="AB701" s="367"/>
      <c r="AC701" s="367"/>
      <c r="AD701" s="367"/>
      <c r="AE701" s="367"/>
      <c r="AF701" s="367"/>
      <c r="AG701" s="367"/>
      <c r="AH701" s="367"/>
      <c r="AI701" s="367"/>
      <c r="AJ701" s="367"/>
      <c r="AK701" s="367"/>
      <c r="AL701" s="367"/>
      <c r="AM701" s="367"/>
      <c r="AN701" s="367"/>
      <c r="AO701" s="367"/>
      <c r="AP701" s="367"/>
      <c r="AQ701" s="367"/>
      <c r="AR701" s="367"/>
      <c r="AS701" s="367"/>
      <c r="AT701" s="367"/>
    </row>
    <row r="702" spans="2:46" ht="13.8">
      <c r="B702" s="26">
        <v>116.16666666666778</v>
      </c>
      <c r="C702" s="367">
        <v>101.8710903712837</v>
      </c>
      <c r="D702" s="363">
        <v>697.00000000000671</v>
      </c>
      <c r="E702" s="365">
        <v>32418.604651162987</v>
      </c>
      <c r="F702" s="367">
        <v>-70592.610790345221</v>
      </c>
      <c r="G702" s="367">
        <v>697.00000000000432</v>
      </c>
      <c r="H702" s="368">
        <v>174250</v>
      </c>
      <c r="I702" s="367">
        <v>-848673.89754345233</v>
      </c>
      <c r="J702" s="384">
        <v>697</v>
      </c>
      <c r="K702" s="363">
        <v>42242.424242424524</v>
      </c>
      <c r="L702" s="367">
        <v>-24328.03629406969</v>
      </c>
      <c r="M702" s="369">
        <v>697.00000000000477</v>
      </c>
      <c r="N702" s="363">
        <v>48068.965517241028</v>
      </c>
      <c r="O702" s="367">
        <v>-4514163.364122685</v>
      </c>
      <c r="P702" s="384">
        <v>696.999999999995</v>
      </c>
      <c r="Q702" s="363">
        <v>49785.71428571469</v>
      </c>
      <c r="R702" s="367">
        <v>-2260223.5314620077</v>
      </c>
      <c r="S702" s="384">
        <v>697.00000000000557</v>
      </c>
      <c r="T702" s="363">
        <v>24034.482758620514</v>
      </c>
      <c r="U702" s="363">
        <v>-30564.032523775404</v>
      </c>
      <c r="V702" s="369">
        <v>696.999999999995</v>
      </c>
      <c r="W702" s="363">
        <v>1161666.6666666621</v>
      </c>
      <c r="X702" s="363">
        <v>33385.253204640161</v>
      </c>
      <c r="Y702" s="369">
        <v>696.99999999999716</v>
      </c>
      <c r="Z702" s="367"/>
      <c r="AA702" s="367"/>
      <c r="AB702" s="367"/>
      <c r="AC702" s="367"/>
      <c r="AD702" s="367"/>
      <c r="AE702" s="367"/>
      <c r="AF702" s="367"/>
      <c r="AG702" s="367"/>
      <c r="AH702" s="367"/>
      <c r="AI702" s="367"/>
      <c r="AJ702" s="367"/>
      <c r="AK702" s="367"/>
      <c r="AL702" s="367"/>
      <c r="AM702" s="367"/>
      <c r="AN702" s="367"/>
      <c r="AO702" s="367"/>
      <c r="AP702" s="367"/>
      <c r="AQ702" s="367"/>
      <c r="AR702" s="367"/>
      <c r="AS702" s="367"/>
      <c r="AT702" s="367"/>
    </row>
    <row r="703" spans="2:46" ht="13.8">
      <c r="B703" s="26">
        <v>116.33333333333445</v>
      </c>
      <c r="C703" s="367">
        <v>102.01671724672654</v>
      </c>
      <c r="D703" s="363">
        <v>698.00000000000671</v>
      </c>
      <c r="E703" s="365">
        <v>32465.116279069964</v>
      </c>
      <c r="F703" s="367">
        <v>-70804.265821355424</v>
      </c>
      <c r="G703" s="367">
        <v>698.00000000000432</v>
      </c>
      <c r="H703" s="368">
        <v>174500</v>
      </c>
      <c r="I703" s="367">
        <v>-851190.92857380479</v>
      </c>
      <c r="J703" s="384">
        <v>698</v>
      </c>
      <c r="K703" s="363">
        <v>42303.030303030588</v>
      </c>
      <c r="L703" s="367">
        <v>-24447.426718867577</v>
      </c>
      <c r="M703" s="369">
        <v>698.00000000000477</v>
      </c>
      <c r="N703" s="363">
        <v>48137.931034482404</v>
      </c>
      <c r="O703" s="367">
        <v>-4527144.6179685341</v>
      </c>
      <c r="P703" s="384">
        <v>697.99999999999488</v>
      </c>
      <c r="Q703" s="363">
        <v>49857.142857143263</v>
      </c>
      <c r="R703" s="367">
        <v>-2266759.4448842774</v>
      </c>
      <c r="S703" s="384">
        <v>698.00000000000557</v>
      </c>
      <c r="T703" s="363">
        <v>24068.965517241202</v>
      </c>
      <c r="U703" s="363">
        <v>-30693.525017177431</v>
      </c>
      <c r="V703" s="369">
        <v>697.99999999999488</v>
      </c>
      <c r="W703" s="363">
        <v>1163333.3333333288</v>
      </c>
      <c r="X703" s="363">
        <v>33429.967009278895</v>
      </c>
      <c r="Y703" s="369">
        <v>697.99999999999727</v>
      </c>
      <c r="Z703" s="367"/>
      <c r="AA703" s="367"/>
      <c r="AB703" s="367"/>
      <c r="AC703" s="367"/>
      <c r="AD703" s="367"/>
      <c r="AE703" s="367"/>
      <c r="AF703" s="367"/>
      <c r="AG703" s="367"/>
      <c r="AH703" s="367"/>
      <c r="AI703" s="367"/>
      <c r="AJ703" s="367"/>
      <c r="AK703" s="367"/>
      <c r="AL703" s="367"/>
      <c r="AM703" s="367"/>
      <c r="AN703" s="367"/>
      <c r="AO703" s="367"/>
      <c r="AP703" s="367"/>
      <c r="AQ703" s="367"/>
      <c r="AR703" s="367"/>
      <c r="AS703" s="367"/>
      <c r="AT703" s="367"/>
    </row>
    <row r="704" spans="2:46" ht="13.8">
      <c r="B704" s="26">
        <v>116.50000000000112</v>
      </c>
      <c r="C704" s="367">
        <v>102.16234260457992</v>
      </c>
      <c r="D704" s="363">
        <v>699.00000000000671</v>
      </c>
      <c r="E704" s="365">
        <v>32511.627906976941</v>
      </c>
      <c r="F704" s="367">
        <v>-71016.237111346287</v>
      </c>
      <c r="G704" s="367">
        <v>699.00000000000432</v>
      </c>
      <c r="H704" s="368">
        <v>174750</v>
      </c>
      <c r="I704" s="367">
        <v>-853711.68287470494</v>
      </c>
      <c r="J704" s="384">
        <v>699</v>
      </c>
      <c r="K704" s="363">
        <v>42363.636363636651</v>
      </c>
      <c r="L704" s="367">
        <v>-24567.05922532445</v>
      </c>
      <c r="M704" s="369">
        <v>699.00000000000489</v>
      </c>
      <c r="N704" s="363">
        <v>48206.896551723781</v>
      </c>
      <c r="O704" s="367">
        <v>-4540144.5099013411</v>
      </c>
      <c r="P704" s="384">
        <v>698.99999999999488</v>
      </c>
      <c r="Q704" s="363">
        <v>49928.571428571835</v>
      </c>
      <c r="R704" s="367">
        <v>-2273304.7941947947</v>
      </c>
      <c r="S704" s="384">
        <v>699.00000000000568</v>
      </c>
      <c r="T704" s="363">
        <v>24103.448275861891</v>
      </c>
      <c r="U704" s="363">
        <v>-30823.262902148654</v>
      </c>
      <c r="V704" s="369">
        <v>698.99999999999488</v>
      </c>
      <c r="W704" s="363">
        <v>1164999.9999999956</v>
      </c>
      <c r="X704" s="363">
        <v>33474.671688721348</v>
      </c>
      <c r="Y704" s="369">
        <v>698.99999999999727</v>
      </c>
      <c r="Z704" s="367"/>
      <c r="AA704" s="367"/>
      <c r="AB704" s="367"/>
      <c r="AC704" s="367"/>
      <c r="AD704" s="367"/>
      <c r="AE704" s="367"/>
      <c r="AF704" s="367"/>
      <c r="AG704" s="367"/>
      <c r="AH704" s="367"/>
      <c r="AI704" s="367"/>
      <c r="AJ704" s="367"/>
      <c r="AK704" s="367"/>
      <c r="AL704" s="367"/>
      <c r="AM704" s="367"/>
      <c r="AN704" s="367"/>
      <c r="AO704" s="367"/>
      <c r="AP704" s="367"/>
      <c r="AQ704" s="367"/>
      <c r="AR704" s="367"/>
      <c r="AS704" s="367"/>
      <c r="AT704" s="367"/>
    </row>
    <row r="705" spans="2:46" ht="13.8">
      <c r="B705" s="26">
        <v>116.66666666666779</v>
      </c>
      <c r="C705" s="367">
        <v>102.30796644484387</v>
      </c>
      <c r="D705" s="363">
        <v>700.00000000000671</v>
      </c>
      <c r="E705" s="365">
        <v>32558.139534883918</v>
      </c>
      <c r="F705" s="367">
        <v>-71228.524660317795</v>
      </c>
      <c r="G705" s="367">
        <v>700.00000000000432</v>
      </c>
      <c r="H705" s="368">
        <v>175000</v>
      </c>
      <c r="I705" s="367">
        <v>-856236.16044615326</v>
      </c>
      <c r="J705" s="384">
        <v>700</v>
      </c>
      <c r="K705" s="363">
        <v>42424.242424242715</v>
      </c>
      <c r="L705" s="367">
        <v>-24686.933813440282</v>
      </c>
      <c r="M705" s="369">
        <v>700.00000000000489</v>
      </c>
      <c r="N705" s="363">
        <v>48275.862068965158</v>
      </c>
      <c r="O705" s="367">
        <v>-4553163.039921103</v>
      </c>
      <c r="P705" s="384">
        <v>699.99999999999488</v>
      </c>
      <c r="Q705" s="363">
        <v>50000.000000000407</v>
      </c>
      <c r="R705" s="367">
        <v>-2279859.5793935591</v>
      </c>
      <c r="S705" s="384">
        <v>700.00000000000568</v>
      </c>
      <c r="T705" s="363">
        <v>24137.931034482579</v>
      </c>
      <c r="U705" s="363">
        <v>-30953.246178689053</v>
      </c>
      <c r="V705" s="369">
        <v>699.99999999999488</v>
      </c>
      <c r="W705" s="363">
        <v>1166666.6666666623</v>
      </c>
      <c r="X705" s="363">
        <v>33519.367242967528</v>
      </c>
      <c r="Y705" s="369">
        <v>699.99999999999739</v>
      </c>
      <c r="Z705" s="367"/>
      <c r="AA705" s="367"/>
      <c r="AB705" s="367"/>
      <c r="AC705" s="367"/>
      <c r="AD705" s="367"/>
      <c r="AE705" s="367"/>
      <c r="AF705" s="367"/>
      <c r="AG705" s="367"/>
      <c r="AH705" s="367"/>
      <c r="AI705" s="367"/>
      <c r="AJ705" s="367"/>
      <c r="AK705" s="367"/>
      <c r="AL705" s="367"/>
      <c r="AM705" s="367"/>
      <c r="AN705" s="367"/>
      <c r="AO705" s="367"/>
      <c r="AP705" s="367"/>
      <c r="AQ705" s="367"/>
      <c r="AR705" s="367"/>
      <c r="AS705" s="367"/>
      <c r="AT705" s="367"/>
    </row>
    <row r="706" spans="2:46" ht="13.8">
      <c r="B706" s="26">
        <v>116.83333333333447</v>
      </c>
      <c r="C706" s="367">
        <v>102.45358876751835</v>
      </c>
      <c r="D706" s="363">
        <v>701.00000000000682</v>
      </c>
      <c r="E706" s="365">
        <v>32604.651162790895</v>
      </c>
      <c r="F706" s="367">
        <v>-71441.128468269977</v>
      </c>
      <c r="G706" s="367">
        <v>701.00000000000432</v>
      </c>
      <c r="H706" s="368">
        <v>175250</v>
      </c>
      <c r="I706" s="367">
        <v>-858764.36128814949</v>
      </c>
      <c r="J706" s="384">
        <v>701</v>
      </c>
      <c r="K706" s="363">
        <v>42484.848484848779</v>
      </c>
      <c r="L706" s="367">
        <v>-24807.050483215105</v>
      </c>
      <c r="M706" s="369">
        <v>701.000000000005</v>
      </c>
      <c r="N706" s="363">
        <v>48344.827586206535</v>
      </c>
      <c r="O706" s="367">
        <v>-4566200.208027822</v>
      </c>
      <c r="P706" s="384">
        <v>700.99999999999477</v>
      </c>
      <c r="Q706" s="363">
        <v>50071.42857142898</v>
      </c>
      <c r="R706" s="367">
        <v>-2286423.8004805711</v>
      </c>
      <c r="S706" s="384">
        <v>701.00000000000568</v>
      </c>
      <c r="T706" s="363">
        <v>24172.413793103267</v>
      </c>
      <c r="U706" s="363">
        <v>-31083.474846798617</v>
      </c>
      <c r="V706" s="369">
        <v>700.99999999999477</v>
      </c>
      <c r="W706" s="363">
        <v>1168333.3333333291</v>
      </c>
      <c r="X706" s="363">
        <v>33564.05367201742</v>
      </c>
      <c r="Y706" s="369">
        <v>700.99999999999739</v>
      </c>
      <c r="Z706" s="367"/>
      <c r="AA706" s="367"/>
      <c r="AB706" s="367"/>
      <c r="AC706" s="367"/>
      <c r="AD706" s="367"/>
      <c r="AE706" s="367"/>
      <c r="AF706" s="367"/>
      <c r="AG706" s="367"/>
      <c r="AH706" s="367"/>
      <c r="AI706" s="367"/>
      <c r="AJ706" s="367"/>
      <c r="AK706" s="367"/>
      <c r="AL706" s="367"/>
      <c r="AM706" s="367"/>
      <c r="AN706" s="367"/>
      <c r="AO706" s="367"/>
      <c r="AP706" s="367"/>
      <c r="AQ706" s="367"/>
      <c r="AR706" s="367"/>
      <c r="AS706" s="367"/>
      <c r="AT706" s="367"/>
    </row>
    <row r="707" spans="2:46" ht="13.8">
      <c r="B707" s="26">
        <v>117.00000000000114</v>
      </c>
      <c r="C707" s="367">
        <v>102.59920957260337</v>
      </c>
      <c r="D707" s="363">
        <v>702.00000000000682</v>
      </c>
      <c r="E707" s="365">
        <v>32651.162790697872</v>
      </c>
      <c r="F707" s="367">
        <v>-71654.048535202834</v>
      </c>
      <c r="G707" s="367">
        <v>702.00000000000432</v>
      </c>
      <c r="H707" s="368">
        <v>175500</v>
      </c>
      <c r="I707" s="367">
        <v>-861296.28540069377</v>
      </c>
      <c r="J707" s="384">
        <v>702</v>
      </c>
      <c r="K707" s="363">
        <v>42545.454545454842</v>
      </c>
      <c r="L707" s="367">
        <v>-24927.409234648887</v>
      </c>
      <c r="M707" s="369">
        <v>702.000000000005</v>
      </c>
      <c r="N707" s="363">
        <v>48413.793103447912</v>
      </c>
      <c r="O707" s="367">
        <v>-4579256.0142214978</v>
      </c>
      <c r="P707" s="384">
        <v>701.99999999999477</v>
      </c>
      <c r="Q707" s="363">
        <v>50142.857142857552</v>
      </c>
      <c r="R707" s="367">
        <v>-2292997.4574558311</v>
      </c>
      <c r="S707" s="384">
        <v>702.00000000000568</v>
      </c>
      <c r="T707" s="363">
        <v>24206.896551723956</v>
      </c>
      <c r="U707" s="363">
        <v>-31213.948906477373</v>
      </c>
      <c r="V707" s="369">
        <v>701.99999999999477</v>
      </c>
      <c r="W707" s="363">
        <v>1169999.9999999958</v>
      </c>
      <c r="X707" s="363">
        <v>33608.730975871025</v>
      </c>
      <c r="Y707" s="369">
        <v>701.99999999999739</v>
      </c>
      <c r="Z707" s="367"/>
      <c r="AA707" s="367"/>
      <c r="AB707" s="367"/>
      <c r="AC707" s="367"/>
      <c r="AD707" s="367"/>
      <c r="AE707" s="367"/>
      <c r="AF707" s="367"/>
      <c r="AG707" s="367"/>
      <c r="AH707" s="367"/>
      <c r="AI707" s="367"/>
      <c r="AJ707" s="367"/>
      <c r="AK707" s="367"/>
      <c r="AL707" s="367"/>
      <c r="AM707" s="367"/>
      <c r="AN707" s="367"/>
      <c r="AO707" s="367"/>
      <c r="AP707" s="367"/>
      <c r="AQ707" s="367"/>
      <c r="AR707" s="367"/>
      <c r="AS707" s="367"/>
      <c r="AT707" s="367"/>
    </row>
    <row r="708" spans="2:46" ht="13.8">
      <c r="B708" s="26">
        <v>117.16666666666781</v>
      </c>
      <c r="C708" s="367">
        <v>102.74482886009892</v>
      </c>
      <c r="D708" s="363">
        <v>703.00000000000682</v>
      </c>
      <c r="E708" s="365">
        <v>32697.674418604849</v>
      </c>
      <c r="F708" s="367">
        <v>-71867.28486111635</v>
      </c>
      <c r="G708" s="367">
        <v>703.00000000000432</v>
      </c>
      <c r="H708" s="368">
        <v>175750</v>
      </c>
      <c r="I708" s="367">
        <v>-863831.93278378597</v>
      </c>
      <c r="J708" s="384">
        <v>703</v>
      </c>
      <c r="K708" s="363">
        <v>42606.060606060906</v>
      </c>
      <c r="L708" s="367">
        <v>-25048.010067741634</v>
      </c>
      <c r="M708" s="369">
        <v>703.000000000005</v>
      </c>
      <c r="N708" s="363">
        <v>48482.758620689288</v>
      </c>
      <c r="O708" s="367">
        <v>-4592330.4585021306</v>
      </c>
      <c r="P708" s="384">
        <v>702.99999999999477</v>
      </c>
      <c r="Q708" s="363">
        <v>50214.285714286125</v>
      </c>
      <c r="R708" s="367">
        <v>-2299580.5503193373</v>
      </c>
      <c r="S708" s="384">
        <v>703.00000000000568</v>
      </c>
      <c r="T708" s="363">
        <v>24241.379310344644</v>
      </c>
      <c r="U708" s="363">
        <v>-31344.66835772531</v>
      </c>
      <c r="V708" s="369">
        <v>702.99999999999477</v>
      </c>
      <c r="W708" s="363">
        <v>1171666.6666666626</v>
      </c>
      <c r="X708" s="363">
        <v>33653.39915452835</v>
      </c>
      <c r="Y708" s="369">
        <v>702.9999999999975</v>
      </c>
      <c r="Z708" s="367"/>
      <c r="AA708" s="367"/>
      <c r="AB708" s="367"/>
      <c r="AC708" s="367"/>
      <c r="AD708" s="367"/>
      <c r="AE708" s="367"/>
      <c r="AF708" s="367"/>
      <c r="AG708" s="367"/>
      <c r="AH708" s="367"/>
      <c r="AI708" s="367"/>
      <c r="AJ708" s="367"/>
      <c r="AK708" s="367"/>
      <c r="AL708" s="367"/>
      <c r="AM708" s="367"/>
      <c r="AN708" s="367"/>
      <c r="AO708" s="367"/>
      <c r="AP708" s="367"/>
      <c r="AQ708" s="367"/>
      <c r="AR708" s="367"/>
      <c r="AS708" s="367"/>
      <c r="AT708" s="367"/>
    </row>
    <row r="709" spans="2:46" ht="13.8">
      <c r="B709" s="26">
        <v>117.33333333333448</v>
      </c>
      <c r="C709" s="367">
        <v>102.89044663000503</v>
      </c>
      <c r="D709" s="363">
        <v>704.00000000000682</v>
      </c>
      <c r="E709" s="365">
        <v>32744.186046511826</v>
      </c>
      <c r="F709" s="367">
        <v>-72080.837446010526</v>
      </c>
      <c r="G709" s="367">
        <v>704.00000000000432</v>
      </c>
      <c r="H709" s="368">
        <v>176000</v>
      </c>
      <c r="I709" s="367">
        <v>-866371.30343742634</v>
      </c>
      <c r="J709" s="384">
        <v>704</v>
      </c>
      <c r="K709" s="363">
        <v>42666.66666666697</v>
      </c>
      <c r="L709" s="367">
        <v>-25168.852982493376</v>
      </c>
      <c r="M709" s="369">
        <v>704.00000000000512</v>
      </c>
      <c r="N709" s="363">
        <v>48551.724137930665</v>
      </c>
      <c r="O709" s="367">
        <v>-4605423.5408697175</v>
      </c>
      <c r="P709" s="384">
        <v>703.99999999999466</v>
      </c>
      <c r="Q709" s="363">
        <v>50285.714285714697</v>
      </c>
      <c r="R709" s="367">
        <v>-2306173.0790710915</v>
      </c>
      <c r="S709" s="384">
        <v>704.00000000000568</v>
      </c>
      <c r="T709" s="363">
        <v>24275.862068965333</v>
      </c>
      <c r="U709" s="363">
        <v>-31475.633200542416</v>
      </c>
      <c r="V709" s="369">
        <v>703.99999999999466</v>
      </c>
      <c r="W709" s="363">
        <v>1173333.3333333293</v>
      </c>
      <c r="X709" s="363">
        <v>33698.058207989394</v>
      </c>
      <c r="Y709" s="369">
        <v>703.9999999999975</v>
      </c>
      <c r="Z709" s="367"/>
      <c r="AA709" s="367"/>
      <c r="AB709" s="367"/>
      <c r="AC709" s="367"/>
      <c r="AD709" s="367"/>
      <c r="AE709" s="367"/>
      <c r="AF709" s="367"/>
      <c r="AG709" s="367"/>
      <c r="AH709" s="367"/>
      <c r="AI709" s="367"/>
      <c r="AJ709" s="367"/>
      <c r="AK709" s="367"/>
      <c r="AL709" s="367"/>
      <c r="AM709" s="367"/>
      <c r="AN709" s="367"/>
      <c r="AO709" s="367"/>
      <c r="AP709" s="367"/>
      <c r="AQ709" s="367"/>
      <c r="AR709" s="367"/>
      <c r="AS709" s="367"/>
      <c r="AT709" s="367"/>
    </row>
    <row r="710" spans="2:46" ht="13.8">
      <c r="B710" s="26">
        <v>117.50000000000115</v>
      </c>
      <c r="C710" s="367">
        <v>103.0360628823217</v>
      </c>
      <c r="D710" s="363">
        <v>705.00000000000693</v>
      </c>
      <c r="E710" s="365">
        <v>32790.6976744188</v>
      </c>
      <c r="F710" s="367">
        <v>-72294.706289885347</v>
      </c>
      <c r="G710" s="367">
        <v>705.00000000000421</v>
      </c>
      <c r="H710" s="368">
        <v>176250</v>
      </c>
      <c r="I710" s="367">
        <v>-868914.39736161462</v>
      </c>
      <c r="J710" s="384">
        <v>705</v>
      </c>
      <c r="K710" s="363">
        <v>42727.272727273034</v>
      </c>
      <c r="L710" s="367">
        <v>-25289.937978904069</v>
      </c>
      <c r="M710" s="369">
        <v>705.00000000000512</v>
      </c>
      <c r="N710" s="363">
        <v>48620.689655172042</v>
      </c>
      <c r="O710" s="367">
        <v>-4618535.2613242632</v>
      </c>
      <c r="P710" s="384">
        <v>704.99999999999466</v>
      </c>
      <c r="Q710" s="363">
        <v>50357.14285714327</v>
      </c>
      <c r="R710" s="367">
        <v>-2312775.0437110933</v>
      </c>
      <c r="S710" s="384">
        <v>705.00000000000568</v>
      </c>
      <c r="T710" s="363">
        <v>24310.344827586021</v>
      </c>
      <c r="U710" s="363">
        <v>-31606.843434928705</v>
      </c>
      <c r="V710" s="369">
        <v>704.99999999999466</v>
      </c>
      <c r="W710" s="363">
        <v>1174999.999999996</v>
      </c>
      <c r="X710" s="363">
        <v>33742.708136254158</v>
      </c>
      <c r="Y710" s="369">
        <v>704.99999999999761</v>
      </c>
      <c r="Z710" s="367"/>
      <c r="AA710" s="367"/>
      <c r="AB710" s="367"/>
      <c r="AC710" s="367"/>
      <c r="AD710" s="367"/>
      <c r="AE710" s="367"/>
      <c r="AF710" s="367"/>
      <c r="AG710" s="367"/>
      <c r="AH710" s="367"/>
      <c r="AI710" s="367"/>
      <c r="AJ710" s="367"/>
      <c r="AK710" s="367"/>
      <c r="AL710" s="367"/>
      <c r="AM710" s="367"/>
      <c r="AN710" s="367"/>
      <c r="AO710" s="367"/>
      <c r="AP710" s="367"/>
      <c r="AQ710" s="367"/>
      <c r="AR710" s="367"/>
      <c r="AS710" s="367"/>
      <c r="AT710" s="367"/>
    </row>
    <row r="711" spans="2:46" ht="13.8">
      <c r="B711" s="26">
        <v>117.66666666666782</v>
      </c>
      <c r="C711" s="367">
        <v>103.1816776170489</v>
      </c>
      <c r="D711" s="363">
        <v>706.00000000000693</v>
      </c>
      <c r="E711" s="365">
        <v>32837.209302325777</v>
      </c>
      <c r="F711" s="367">
        <v>-72508.891392740858</v>
      </c>
      <c r="G711" s="367">
        <v>706.00000000000421</v>
      </c>
      <c r="H711" s="368">
        <v>176500</v>
      </c>
      <c r="I711" s="367">
        <v>-871461.21455635095</v>
      </c>
      <c r="J711" s="384">
        <v>706</v>
      </c>
      <c r="K711" s="363">
        <v>42787.878787879097</v>
      </c>
      <c r="L711" s="367">
        <v>-25411.265056973753</v>
      </c>
      <c r="M711" s="369">
        <v>706.00000000000523</v>
      </c>
      <c r="N711" s="363">
        <v>48689.655172413419</v>
      </c>
      <c r="O711" s="367">
        <v>-4631665.6198657649</v>
      </c>
      <c r="P711" s="384">
        <v>705.99999999999454</v>
      </c>
      <c r="Q711" s="363">
        <v>50428.571428571842</v>
      </c>
      <c r="R711" s="367">
        <v>-2319386.4442393426</v>
      </c>
      <c r="S711" s="384">
        <v>706.00000000000568</v>
      </c>
      <c r="T711" s="363">
        <v>24344.827586206709</v>
      </c>
      <c r="U711" s="363">
        <v>-31738.299060884165</v>
      </c>
      <c r="V711" s="369">
        <v>705.99999999999454</v>
      </c>
      <c r="W711" s="363">
        <v>1176666.6666666628</v>
      </c>
      <c r="X711" s="363">
        <v>33787.348939322634</v>
      </c>
      <c r="Y711" s="369">
        <v>705.99999999999761</v>
      </c>
      <c r="Z711" s="367"/>
      <c r="AA711" s="367"/>
      <c r="AB711" s="367"/>
      <c r="AC711" s="367"/>
      <c r="AD711" s="367"/>
      <c r="AE711" s="367"/>
      <c r="AF711" s="367"/>
      <c r="AG711" s="367"/>
      <c r="AH711" s="367"/>
      <c r="AI711" s="367"/>
      <c r="AJ711" s="367"/>
      <c r="AK711" s="367"/>
      <c r="AL711" s="367"/>
      <c r="AM711" s="367"/>
      <c r="AN711" s="367"/>
      <c r="AO711" s="367"/>
      <c r="AP711" s="367"/>
      <c r="AQ711" s="367"/>
      <c r="AR711" s="367"/>
      <c r="AS711" s="367"/>
      <c r="AT711" s="367"/>
    </row>
    <row r="712" spans="2:46" ht="13.8">
      <c r="B712" s="26">
        <v>117.83333333333449</v>
      </c>
      <c r="C712" s="367">
        <v>103.32729083418664</v>
      </c>
      <c r="D712" s="363">
        <v>707.00000000000693</v>
      </c>
      <c r="E712" s="365">
        <v>32883.720930232754</v>
      </c>
      <c r="F712" s="367">
        <v>-72723.392754577028</v>
      </c>
      <c r="G712" s="367">
        <v>707.00000000000421</v>
      </c>
      <c r="H712" s="368">
        <v>176750</v>
      </c>
      <c r="I712" s="367">
        <v>-874011.75502163509</v>
      </c>
      <c r="J712" s="384">
        <v>707</v>
      </c>
      <c r="K712" s="363">
        <v>42848.484848485161</v>
      </c>
      <c r="L712" s="367">
        <v>-25532.834216702398</v>
      </c>
      <c r="M712" s="369">
        <v>707.00000000000523</v>
      </c>
      <c r="N712" s="363">
        <v>48758.620689654796</v>
      </c>
      <c r="O712" s="367">
        <v>-4644814.6164942235</v>
      </c>
      <c r="P712" s="384">
        <v>706.99999999999454</v>
      </c>
      <c r="Q712" s="363">
        <v>50500.000000000415</v>
      </c>
      <c r="R712" s="367">
        <v>-2326007.2806558404</v>
      </c>
      <c r="S712" s="384">
        <v>707.0000000000058</v>
      </c>
      <c r="T712" s="363">
        <v>24379.310344827398</v>
      </c>
      <c r="U712" s="363">
        <v>-31870.000078408815</v>
      </c>
      <c r="V712" s="369">
        <v>706.99999999999454</v>
      </c>
      <c r="W712" s="363">
        <v>1178333.3333333295</v>
      </c>
      <c r="X712" s="363">
        <v>33831.980617194829</v>
      </c>
      <c r="Y712" s="369">
        <v>706.99999999999773</v>
      </c>
      <c r="Z712" s="367"/>
      <c r="AA712" s="367"/>
      <c r="AB712" s="367"/>
      <c r="AC712" s="367"/>
      <c r="AD712" s="367"/>
      <c r="AE712" s="367"/>
      <c r="AF712" s="367"/>
      <c r="AG712" s="367"/>
      <c r="AH712" s="367"/>
      <c r="AI712" s="367"/>
      <c r="AJ712" s="367"/>
      <c r="AK712" s="367"/>
      <c r="AL712" s="367"/>
      <c r="AM712" s="367"/>
      <c r="AN712" s="367"/>
      <c r="AO712" s="367"/>
      <c r="AP712" s="367"/>
      <c r="AQ712" s="367"/>
      <c r="AR712" s="367"/>
      <c r="AS712" s="367"/>
      <c r="AT712" s="367"/>
    </row>
    <row r="713" spans="2:46" ht="13.8">
      <c r="B713" s="26">
        <v>118.00000000000117</v>
      </c>
      <c r="C713" s="367">
        <v>103.47290253373492</v>
      </c>
      <c r="D713" s="363">
        <v>708.00000000000693</v>
      </c>
      <c r="E713" s="365">
        <v>32930.232558139731</v>
      </c>
      <c r="F713" s="367">
        <v>-72938.210375393901</v>
      </c>
      <c r="G713" s="367">
        <v>708.00000000000432</v>
      </c>
      <c r="H713" s="368">
        <v>177000</v>
      </c>
      <c r="I713" s="367">
        <v>-876566.01875746739</v>
      </c>
      <c r="J713" s="384">
        <v>708</v>
      </c>
      <c r="K713" s="363">
        <v>42909.090909091225</v>
      </c>
      <c r="L713" s="367">
        <v>-25654.645458090024</v>
      </c>
      <c r="M713" s="369">
        <v>708.00000000000534</v>
      </c>
      <c r="N713" s="363">
        <v>48827.586206896172</v>
      </c>
      <c r="O713" s="367">
        <v>-4657982.2512096381</v>
      </c>
      <c r="P713" s="384">
        <v>707.99999999999454</v>
      </c>
      <c r="Q713" s="363">
        <v>50571.428571428987</v>
      </c>
      <c r="R713" s="367">
        <v>-2332637.5529605844</v>
      </c>
      <c r="S713" s="384">
        <v>708.0000000000058</v>
      </c>
      <c r="T713" s="363">
        <v>24413.793103448086</v>
      </c>
      <c r="U713" s="363">
        <v>-32001.946487502646</v>
      </c>
      <c r="V713" s="369">
        <v>707.99999999999454</v>
      </c>
      <c r="W713" s="363">
        <v>1179999.9999999963</v>
      </c>
      <c r="X713" s="363">
        <v>33876.603169870737</v>
      </c>
      <c r="Y713" s="369">
        <v>707.99999999999773</v>
      </c>
      <c r="Z713" s="367"/>
      <c r="AA713" s="367"/>
      <c r="AB713" s="367"/>
      <c r="AC713" s="367"/>
      <c r="AD713" s="367"/>
      <c r="AE713" s="367"/>
      <c r="AF713" s="367"/>
      <c r="AG713" s="367"/>
      <c r="AH713" s="367"/>
      <c r="AI713" s="367"/>
      <c r="AJ713" s="367"/>
      <c r="AK713" s="367"/>
      <c r="AL713" s="367"/>
      <c r="AM713" s="367"/>
      <c r="AN713" s="367"/>
      <c r="AO713" s="367"/>
      <c r="AP713" s="367"/>
      <c r="AQ713" s="367"/>
      <c r="AR713" s="367"/>
      <c r="AS713" s="367"/>
      <c r="AT713" s="367"/>
    </row>
    <row r="714" spans="2:46" ht="13.8">
      <c r="B714" s="26">
        <v>118.16666666666784</v>
      </c>
      <c r="C714" s="367">
        <v>103.61851271569377</v>
      </c>
      <c r="D714" s="363">
        <v>709.00000000000705</v>
      </c>
      <c r="E714" s="365">
        <v>32976.744186046708</v>
      </c>
      <c r="F714" s="367">
        <v>-73153.344255191405</v>
      </c>
      <c r="G714" s="367">
        <v>709.00000000000432</v>
      </c>
      <c r="H714" s="368">
        <v>177250</v>
      </c>
      <c r="I714" s="367">
        <v>-879124.00576384761</v>
      </c>
      <c r="J714" s="384">
        <v>709</v>
      </c>
      <c r="K714" s="363">
        <v>42969.696969697288</v>
      </c>
      <c r="L714" s="367">
        <v>-25776.698781136616</v>
      </c>
      <c r="M714" s="369">
        <v>709.00000000000534</v>
      </c>
      <c r="N714" s="363">
        <v>48896.551724137549</v>
      </c>
      <c r="O714" s="367">
        <v>-4671168.5240120087</v>
      </c>
      <c r="P714" s="384">
        <v>708.99999999999443</v>
      </c>
      <c r="Q714" s="363">
        <v>50642.85714285756</v>
      </c>
      <c r="R714" s="367">
        <v>-2339277.261153576</v>
      </c>
      <c r="S714" s="384">
        <v>709.0000000000058</v>
      </c>
      <c r="T714" s="363">
        <v>24448.275862068775</v>
      </c>
      <c r="U714" s="363">
        <v>-32134.138288165635</v>
      </c>
      <c r="V714" s="369">
        <v>708.99999999999443</v>
      </c>
      <c r="W714" s="363">
        <v>1181666.666666663</v>
      </c>
      <c r="X714" s="363">
        <v>33921.216597350365</v>
      </c>
      <c r="Y714" s="369">
        <v>708.99999999999773</v>
      </c>
      <c r="Z714" s="367"/>
      <c r="AA714" s="367"/>
      <c r="AB714" s="367"/>
      <c r="AC714" s="367"/>
      <c r="AD714" s="367"/>
      <c r="AE714" s="367"/>
      <c r="AF714" s="367"/>
      <c r="AG714" s="367"/>
      <c r="AH714" s="367"/>
      <c r="AI714" s="367"/>
      <c r="AJ714" s="367"/>
      <c r="AK714" s="367"/>
      <c r="AL714" s="367"/>
      <c r="AM714" s="367"/>
      <c r="AN714" s="367"/>
      <c r="AO714" s="367"/>
      <c r="AP714" s="367"/>
      <c r="AQ714" s="367"/>
      <c r="AR714" s="367"/>
      <c r="AS714" s="367"/>
      <c r="AT714" s="367"/>
    </row>
    <row r="715" spans="2:46" ht="13.8">
      <c r="B715" s="26">
        <v>118.33333333333451</v>
      </c>
      <c r="C715" s="367">
        <v>103.76412138006316</v>
      </c>
      <c r="D715" s="363">
        <v>710.00000000000705</v>
      </c>
      <c r="E715" s="365">
        <v>33023.255813953685</v>
      </c>
      <c r="F715" s="367">
        <v>-73368.794393969569</v>
      </c>
      <c r="G715" s="367">
        <v>710.00000000000432</v>
      </c>
      <c r="H715" s="368">
        <v>177500</v>
      </c>
      <c r="I715" s="367">
        <v>-881685.71604077599</v>
      </c>
      <c r="J715" s="384">
        <v>710</v>
      </c>
      <c r="K715" s="363">
        <v>43030.303030303352</v>
      </c>
      <c r="L715" s="367">
        <v>-25898.994185842184</v>
      </c>
      <c r="M715" s="369">
        <v>710.00000000000546</v>
      </c>
      <c r="N715" s="363">
        <v>48965.517241378926</v>
      </c>
      <c r="O715" s="367">
        <v>-4684373.4349013371</v>
      </c>
      <c r="P715" s="384">
        <v>709.99999999999443</v>
      </c>
      <c r="Q715" s="363">
        <v>50714.285714286132</v>
      </c>
      <c r="R715" s="367">
        <v>-2345926.4052348156</v>
      </c>
      <c r="S715" s="384">
        <v>710.0000000000058</v>
      </c>
      <c r="T715" s="363">
        <v>24482.758620689463</v>
      </c>
      <c r="U715" s="363">
        <v>-32266.575480397827</v>
      </c>
      <c r="V715" s="369">
        <v>709.99999999999443</v>
      </c>
      <c r="W715" s="363">
        <v>1183333.3333333298</v>
      </c>
      <c r="X715" s="363">
        <v>33965.820899633705</v>
      </c>
      <c r="Y715" s="369">
        <v>709.99999999999784</v>
      </c>
      <c r="Z715" s="367"/>
      <c r="AA715" s="367"/>
      <c r="AB715" s="367"/>
      <c r="AC715" s="367"/>
      <c r="AD715" s="367"/>
      <c r="AE715" s="367"/>
      <c r="AF715" s="367"/>
      <c r="AG715" s="367"/>
      <c r="AH715" s="367"/>
      <c r="AI715" s="367"/>
      <c r="AJ715" s="367"/>
      <c r="AK715" s="367"/>
      <c r="AL715" s="367"/>
      <c r="AM715" s="367"/>
      <c r="AN715" s="367"/>
      <c r="AO715" s="367"/>
      <c r="AP715" s="367"/>
      <c r="AQ715" s="367"/>
      <c r="AR715" s="367"/>
      <c r="AS715" s="367"/>
      <c r="AT715" s="367"/>
    </row>
    <row r="716" spans="2:46" ht="13.8">
      <c r="B716" s="26">
        <v>118.50000000000118</v>
      </c>
      <c r="C716" s="367">
        <v>103.90972852684308</v>
      </c>
      <c r="D716" s="363">
        <v>711.00000000000705</v>
      </c>
      <c r="E716" s="365">
        <v>33069.767441860662</v>
      </c>
      <c r="F716" s="367">
        <v>-73584.560791728407</v>
      </c>
      <c r="G716" s="367">
        <v>711.00000000000432</v>
      </c>
      <c r="H716" s="368">
        <v>177750</v>
      </c>
      <c r="I716" s="367">
        <v>-884251.14958825207</v>
      </c>
      <c r="J716" s="384">
        <v>711</v>
      </c>
      <c r="K716" s="363">
        <v>43090.909090909416</v>
      </c>
      <c r="L716" s="367">
        <v>-26021.531672206718</v>
      </c>
      <c r="M716" s="369">
        <v>711.00000000000546</v>
      </c>
      <c r="N716" s="363">
        <v>49034.482758620303</v>
      </c>
      <c r="O716" s="367">
        <v>-4697596.9838776216</v>
      </c>
      <c r="P716" s="384">
        <v>710.99999999999443</v>
      </c>
      <c r="Q716" s="363">
        <v>50785.714285714705</v>
      </c>
      <c r="R716" s="367">
        <v>-2352584.9852043018</v>
      </c>
      <c r="S716" s="384">
        <v>711.0000000000058</v>
      </c>
      <c r="T716" s="363">
        <v>24517.241379310151</v>
      </c>
      <c r="U716" s="363">
        <v>-32399.258064199192</v>
      </c>
      <c r="V716" s="369">
        <v>710.99999999999443</v>
      </c>
      <c r="W716" s="363">
        <v>1184999.9999999965</v>
      </c>
      <c r="X716" s="363">
        <v>34010.416076720765</v>
      </c>
      <c r="Y716" s="369">
        <v>710.99999999999784</v>
      </c>
      <c r="Z716" s="367"/>
      <c r="AA716" s="367"/>
      <c r="AB716" s="367"/>
      <c r="AC716" s="367"/>
      <c r="AD716" s="367"/>
      <c r="AE716" s="367"/>
      <c r="AF716" s="367"/>
      <c r="AG716" s="367"/>
      <c r="AH716" s="367"/>
      <c r="AI716" s="367"/>
      <c r="AJ716" s="367"/>
      <c r="AK716" s="367"/>
      <c r="AL716" s="367"/>
      <c r="AM716" s="367"/>
      <c r="AN716" s="367"/>
      <c r="AO716" s="367"/>
      <c r="AP716" s="367"/>
      <c r="AQ716" s="367"/>
      <c r="AR716" s="367"/>
      <c r="AS716" s="367"/>
      <c r="AT716" s="367"/>
    </row>
    <row r="717" spans="2:46" ht="13.8">
      <c r="B717" s="26">
        <v>118.66666666666785</v>
      </c>
      <c r="C717" s="367">
        <v>104.05533415603354</v>
      </c>
      <c r="D717" s="363">
        <v>712.00000000000705</v>
      </c>
      <c r="E717" s="365">
        <v>33116.279069767639</v>
      </c>
      <c r="F717" s="367">
        <v>-73800.643448467905</v>
      </c>
      <c r="G717" s="367">
        <v>712.00000000000432</v>
      </c>
      <c r="H717" s="368">
        <v>178000</v>
      </c>
      <c r="I717" s="367">
        <v>-886820.30640627642</v>
      </c>
      <c r="J717" s="384">
        <v>712</v>
      </c>
      <c r="K717" s="363">
        <v>43151.515151515479</v>
      </c>
      <c r="L717" s="367">
        <v>-26144.311240230236</v>
      </c>
      <c r="M717" s="369">
        <v>712.00000000000557</v>
      </c>
      <c r="N717" s="363">
        <v>49103.44827586168</v>
      </c>
      <c r="O717" s="367">
        <v>-4710839.1709408611</v>
      </c>
      <c r="P717" s="384">
        <v>711.99999999999432</v>
      </c>
      <c r="Q717" s="363">
        <v>50857.142857143277</v>
      </c>
      <c r="R717" s="367">
        <v>-2359253.0010620356</v>
      </c>
      <c r="S717" s="384">
        <v>712.0000000000058</v>
      </c>
      <c r="T717" s="363">
        <v>24551.72413793084</v>
      </c>
      <c r="U717" s="363">
        <v>-32532.186039569719</v>
      </c>
      <c r="V717" s="369">
        <v>711.99999999999432</v>
      </c>
      <c r="W717" s="363">
        <v>1186666.6666666633</v>
      </c>
      <c r="X717" s="363">
        <v>34055.002128611544</v>
      </c>
      <c r="Y717" s="369">
        <v>711.99999999999795</v>
      </c>
      <c r="Z717" s="367"/>
      <c r="AA717" s="367"/>
      <c r="AB717" s="367"/>
      <c r="AC717" s="367"/>
      <c r="AD717" s="367"/>
      <c r="AE717" s="367"/>
      <c r="AF717" s="367"/>
      <c r="AG717" s="367"/>
      <c r="AH717" s="367"/>
      <c r="AI717" s="367"/>
      <c r="AJ717" s="367"/>
      <c r="AK717" s="367"/>
      <c r="AL717" s="367"/>
      <c r="AM717" s="367"/>
      <c r="AN717" s="367"/>
      <c r="AO717" s="367"/>
      <c r="AP717" s="367"/>
      <c r="AQ717" s="367"/>
      <c r="AR717" s="367"/>
      <c r="AS717" s="367"/>
      <c r="AT717" s="367"/>
    </row>
    <row r="718" spans="2:46" ht="13.8">
      <c r="B718" s="26">
        <v>118.83333333333452</v>
      </c>
      <c r="C718" s="367">
        <v>104.20093826763457</v>
      </c>
      <c r="D718" s="363">
        <v>713.00000000000716</v>
      </c>
      <c r="E718" s="365">
        <v>33162.790697674616</v>
      </c>
      <c r="F718" s="367">
        <v>-74017.042364188077</v>
      </c>
      <c r="G718" s="367">
        <v>713.00000000000432</v>
      </c>
      <c r="H718" s="368">
        <v>178250</v>
      </c>
      <c r="I718" s="367">
        <v>-889393.18649484857</v>
      </c>
      <c r="J718" s="384">
        <v>713</v>
      </c>
      <c r="K718" s="363">
        <v>43212.121212121543</v>
      </c>
      <c r="L718" s="367">
        <v>-26267.332889912715</v>
      </c>
      <c r="M718" s="369">
        <v>713.00000000000557</v>
      </c>
      <c r="N718" s="363">
        <v>49172.413793103056</v>
      </c>
      <c r="O718" s="367">
        <v>-4724099.9960910594</v>
      </c>
      <c r="P718" s="384">
        <v>712.99999999999432</v>
      </c>
      <c r="Q718" s="363">
        <v>50928.57142857185</v>
      </c>
      <c r="R718" s="367">
        <v>-2365930.4528080169</v>
      </c>
      <c r="S718" s="384">
        <v>713.0000000000058</v>
      </c>
      <c r="T718" s="363">
        <v>24586.206896551528</v>
      </c>
      <c r="U718" s="363">
        <v>-32665.359406509444</v>
      </c>
      <c r="V718" s="369">
        <v>712.99999999999432</v>
      </c>
      <c r="W718" s="363">
        <v>1188333.33333333</v>
      </c>
      <c r="X718" s="363">
        <v>34099.579055306043</v>
      </c>
      <c r="Y718" s="369">
        <v>712.99999999999795</v>
      </c>
      <c r="Z718" s="367"/>
      <c r="AA718" s="367"/>
      <c r="AB718" s="367"/>
      <c r="AC718" s="367"/>
      <c r="AD718" s="367"/>
      <c r="AE718" s="367"/>
      <c r="AF718" s="367"/>
      <c r="AG718" s="367"/>
      <c r="AH718" s="367"/>
      <c r="AI718" s="367"/>
      <c r="AJ718" s="367"/>
      <c r="AK718" s="367"/>
      <c r="AL718" s="367"/>
      <c r="AM718" s="367"/>
      <c r="AN718" s="367"/>
      <c r="AO718" s="367"/>
      <c r="AP718" s="367"/>
      <c r="AQ718" s="367"/>
      <c r="AR718" s="367"/>
      <c r="AS718" s="367"/>
      <c r="AT718" s="367"/>
    </row>
    <row r="719" spans="2:46" ht="13.8">
      <c r="B719" s="26">
        <v>119.00000000000119</v>
      </c>
      <c r="C719" s="367">
        <v>104.34654086164612</v>
      </c>
      <c r="D719" s="363">
        <v>714.00000000000716</v>
      </c>
      <c r="E719" s="365">
        <v>33209.302325581593</v>
      </c>
      <c r="F719" s="367">
        <v>-74233.757538888909</v>
      </c>
      <c r="G719" s="367">
        <v>714.00000000000432</v>
      </c>
      <c r="H719" s="368">
        <v>178500</v>
      </c>
      <c r="I719" s="367">
        <v>-891969.78985396901</v>
      </c>
      <c r="J719" s="384">
        <v>714</v>
      </c>
      <c r="K719" s="363">
        <v>43272.727272727607</v>
      </c>
      <c r="L719" s="367">
        <v>-26390.596621254164</v>
      </c>
      <c r="M719" s="369">
        <v>714.00000000000557</v>
      </c>
      <c r="N719" s="363">
        <v>49241.379310344433</v>
      </c>
      <c r="O719" s="367">
        <v>-4737379.4593282137</v>
      </c>
      <c r="P719" s="384">
        <v>713.99999999999432</v>
      </c>
      <c r="Q719" s="363">
        <v>51000.000000000422</v>
      </c>
      <c r="R719" s="367">
        <v>-2372617.3404422458</v>
      </c>
      <c r="S719" s="384">
        <v>714.0000000000058</v>
      </c>
      <c r="T719" s="363">
        <v>24620.689655172217</v>
      </c>
      <c r="U719" s="363">
        <v>-32798.778165018346</v>
      </c>
      <c r="V719" s="369">
        <v>713.99999999999432</v>
      </c>
      <c r="W719" s="363">
        <v>1189999.9999999967</v>
      </c>
      <c r="X719" s="363">
        <v>34144.146856804255</v>
      </c>
      <c r="Y719" s="369">
        <v>713.99999999999795</v>
      </c>
      <c r="Z719" s="367"/>
      <c r="AA719" s="367"/>
      <c r="AB719" s="367"/>
      <c r="AC719" s="367"/>
      <c r="AD719" s="367"/>
      <c r="AE719" s="367"/>
      <c r="AF719" s="367"/>
      <c r="AG719" s="367"/>
      <c r="AH719" s="367"/>
      <c r="AI719" s="367"/>
      <c r="AJ719" s="367"/>
      <c r="AK719" s="367"/>
      <c r="AL719" s="367"/>
      <c r="AM719" s="367"/>
      <c r="AN719" s="367"/>
      <c r="AO719" s="367"/>
      <c r="AP719" s="367"/>
      <c r="AQ719" s="367"/>
      <c r="AR719" s="367"/>
      <c r="AS719" s="367"/>
      <c r="AT719" s="367"/>
    </row>
    <row r="720" spans="2:46" ht="13.8">
      <c r="B720" s="26">
        <v>119.16666666666787</v>
      </c>
      <c r="C720" s="367">
        <v>104.49214193806823</v>
      </c>
      <c r="D720" s="363">
        <v>715.00000000000716</v>
      </c>
      <c r="E720" s="365">
        <v>33255.81395348857</v>
      </c>
      <c r="F720" s="367">
        <v>-74450.788972570401</v>
      </c>
      <c r="G720" s="367">
        <v>715.00000000000432</v>
      </c>
      <c r="H720" s="368">
        <v>178750</v>
      </c>
      <c r="I720" s="367">
        <v>-894550.11648363702</v>
      </c>
      <c r="J720" s="384">
        <v>715</v>
      </c>
      <c r="K720" s="363">
        <v>43333.33333333367</v>
      </c>
      <c r="L720" s="367">
        <v>-26514.102434254601</v>
      </c>
      <c r="M720" s="369">
        <v>715.00000000000568</v>
      </c>
      <c r="N720" s="363">
        <v>49310.34482758581</v>
      </c>
      <c r="O720" s="367">
        <v>-4750677.5606523231</v>
      </c>
      <c r="P720" s="384">
        <v>714.9999999999942</v>
      </c>
      <c r="Q720" s="363">
        <v>51071.428571428994</v>
      </c>
      <c r="R720" s="367">
        <v>-2379313.6639647232</v>
      </c>
      <c r="S720" s="384">
        <v>715.00000000000591</v>
      </c>
      <c r="T720" s="363">
        <v>24655.172413792905</v>
      </c>
      <c r="U720" s="363">
        <v>-32932.442315096414</v>
      </c>
      <c r="V720" s="369">
        <v>714.9999999999942</v>
      </c>
      <c r="W720" s="363">
        <v>1191666.6666666635</v>
      </c>
      <c r="X720" s="363">
        <v>34188.705533106186</v>
      </c>
      <c r="Y720" s="369">
        <v>714.99999999999807</v>
      </c>
      <c r="Z720" s="367"/>
      <c r="AA720" s="367"/>
      <c r="AB720" s="367"/>
      <c r="AC720" s="367"/>
      <c r="AD720" s="367"/>
      <c r="AE720" s="367"/>
      <c r="AF720" s="367"/>
      <c r="AG720" s="367"/>
      <c r="AH720" s="367"/>
      <c r="AI720" s="367"/>
      <c r="AJ720" s="367"/>
      <c r="AK720" s="367"/>
      <c r="AL720" s="367"/>
      <c r="AM720" s="367"/>
      <c r="AN720" s="367"/>
      <c r="AO720" s="367"/>
      <c r="AP720" s="367"/>
      <c r="AQ720" s="367"/>
      <c r="AR720" s="367"/>
      <c r="AS720" s="367"/>
      <c r="AT720" s="367"/>
    </row>
    <row r="721" spans="2:46" ht="13.8">
      <c r="B721" s="26">
        <v>119.33333333333454</v>
      </c>
      <c r="C721" s="367">
        <v>104.63774149690089</v>
      </c>
      <c r="D721" s="363">
        <v>716.00000000000716</v>
      </c>
      <c r="E721" s="365">
        <v>33302.325581395547</v>
      </c>
      <c r="F721" s="367">
        <v>-74668.136665232567</v>
      </c>
      <c r="G721" s="367">
        <v>716.00000000000432</v>
      </c>
      <c r="H721" s="368">
        <v>179000</v>
      </c>
      <c r="I721" s="367">
        <v>-897134.1663838533</v>
      </c>
      <c r="J721" s="384">
        <v>716</v>
      </c>
      <c r="K721" s="363">
        <v>43393.939393939734</v>
      </c>
      <c r="L721" s="367">
        <v>-26637.850328913995</v>
      </c>
      <c r="M721" s="369">
        <v>716.00000000000568</v>
      </c>
      <c r="N721" s="363">
        <v>49379.310344827187</v>
      </c>
      <c r="O721" s="367">
        <v>-4763994.3000633903</v>
      </c>
      <c r="P721" s="384">
        <v>715.9999999999942</v>
      </c>
      <c r="Q721" s="363">
        <v>51142.857142857567</v>
      </c>
      <c r="R721" s="367">
        <v>-2386019.4233754468</v>
      </c>
      <c r="S721" s="384">
        <v>716.00000000000591</v>
      </c>
      <c r="T721" s="363">
        <v>24689.655172413593</v>
      </c>
      <c r="U721" s="363">
        <v>-33066.351856743677</v>
      </c>
      <c r="V721" s="369">
        <v>715.9999999999942</v>
      </c>
      <c r="W721" s="363">
        <v>1193333.3333333302</v>
      </c>
      <c r="X721" s="363">
        <v>34233.255084211822</v>
      </c>
      <c r="Y721" s="369">
        <v>715.99999999999807</v>
      </c>
      <c r="Z721" s="367"/>
      <c r="AA721" s="367"/>
      <c r="AB721" s="367"/>
      <c r="AC721" s="367"/>
      <c r="AD721" s="367"/>
      <c r="AE721" s="367"/>
      <c r="AF721" s="367"/>
      <c r="AG721" s="367"/>
      <c r="AH721" s="367"/>
      <c r="AI721" s="367"/>
      <c r="AJ721" s="367"/>
      <c r="AK721" s="367"/>
      <c r="AL721" s="367"/>
      <c r="AM721" s="367"/>
      <c r="AN721" s="367"/>
      <c r="AO721" s="367"/>
      <c r="AP721" s="367"/>
      <c r="AQ721" s="367"/>
      <c r="AR721" s="367"/>
      <c r="AS721" s="367"/>
      <c r="AT721" s="367"/>
    </row>
    <row r="722" spans="2:46" ht="13.8">
      <c r="B722" s="26">
        <v>119.50000000000121</v>
      </c>
      <c r="C722" s="367">
        <v>104.78333953814409</v>
      </c>
      <c r="D722" s="363">
        <v>717.00000000000728</v>
      </c>
      <c r="E722" s="365">
        <v>33348.837209302525</v>
      </c>
      <c r="F722" s="367">
        <v>-74885.800616875393</v>
      </c>
      <c r="G722" s="367">
        <v>717.00000000000432</v>
      </c>
      <c r="H722" s="368">
        <v>179250</v>
      </c>
      <c r="I722" s="367">
        <v>-899721.93955461751</v>
      </c>
      <c r="J722" s="384">
        <v>717</v>
      </c>
      <c r="K722" s="363">
        <v>43454.545454545798</v>
      </c>
      <c r="L722" s="367">
        <v>-26761.840305232377</v>
      </c>
      <c r="M722" s="369">
        <v>717.0000000000058</v>
      </c>
      <c r="N722" s="363">
        <v>49448.275862068564</v>
      </c>
      <c r="O722" s="367">
        <v>-4777329.6775614135</v>
      </c>
      <c r="P722" s="384">
        <v>716.9999999999942</v>
      </c>
      <c r="Q722" s="363">
        <v>51214.285714286139</v>
      </c>
      <c r="R722" s="367">
        <v>-2392734.6186744184</v>
      </c>
      <c r="S722" s="384">
        <v>717.00000000000591</v>
      </c>
      <c r="T722" s="363">
        <v>24724.137931034282</v>
      </c>
      <c r="U722" s="363">
        <v>-33200.506789960113</v>
      </c>
      <c r="V722" s="369">
        <v>716.9999999999942</v>
      </c>
      <c r="W722" s="363">
        <v>1194999.999999997</v>
      </c>
      <c r="X722" s="363">
        <v>34277.795510121192</v>
      </c>
      <c r="Y722" s="369">
        <v>716.99999999999818</v>
      </c>
      <c r="Z722" s="367"/>
      <c r="AA722" s="367"/>
      <c r="AB722" s="367"/>
      <c r="AC722" s="367"/>
      <c r="AD722" s="367"/>
      <c r="AE722" s="367"/>
      <c r="AF722" s="367"/>
      <c r="AG722" s="367"/>
      <c r="AH722" s="367"/>
      <c r="AI722" s="367"/>
      <c r="AJ722" s="367"/>
      <c r="AK722" s="367"/>
      <c r="AL722" s="367"/>
      <c r="AM722" s="367"/>
      <c r="AN722" s="367"/>
      <c r="AO722" s="367"/>
      <c r="AP722" s="367"/>
      <c r="AQ722" s="367"/>
      <c r="AR722" s="367"/>
      <c r="AS722" s="367"/>
      <c r="AT722" s="367"/>
    </row>
    <row r="723" spans="2:46" ht="13.8">
      <c r="B723" s="26">
        <v>119.66666666666788</v>
      </c>
      <c r="C723" s="367">
        <v>104.92893606179784</v>
      </c>
      <c r="D723" s="363">
        <v>718.00000000000728</v>
      </c>
      <c r="E723" s="365">
        <v>33395.348837209502</v>
      </c>
      <c r="F723" s="367">
        <v>-75103.780827498878</v>
      </c>
      <c r="G723" s="367">
        <v>718.00000000000432</v>
      </c>
      <c r="H723" s="368">
        <v>179500</v>
      </c>
      <c r="I723" s="367">
        <v>-902313.43599592987</v>
      </c>
      <c r="J723" s="384">
        <v>718</v>
      </c>
      <c r="K723" s="363">
        <v>43515.151515151862</v>
      </c>
      <c r="L723" s="367">
        <v>-26886.072363209718</v>
      </c>
      <c r="M723" s="369">
        <v>718.0000000000058</v>
      </c>
      <c r="N723" s="363">
        <v>49517.24137930994</v>
      </c>
      <c r="O723" s="367">
        <v>-4790683.6931463936</v>
      </c>
      <c r="P723" s="384">
        <v>717.99999999999409</v>
      </c>
      <c r="Q723" s="363">
        <v>51285.714285714712</v>
      </c>
      <c r="R723" s="367">
        <v>-2399459.2498616367</v>
      </c>
      <c r="S723" s="384">
        <v>718.00000000000591</v>
      </c>
      <c r="T723" s="363">
        <v>24758.62068965497</v>
      </c>
      <c r="U723" s="363">
        <v>-33334.907114745722</v>
      </c>
      <c r="V723" s="369">
        <v>717.99999999999409</v>
      </c>
      <c r="W723" s="363">
        <v>1196666.6666666637</v>
      </c>
      <c r="X723" s="363">
        <v>34322.326810834275</v>
      </c>
      <c r="Y723" s="369">
        <v>717.99999999999818</v>
      </c>
      <c r="Z723" s="367"/>
      <c r="AA723" s="367"/>
      <c r="AB723" s="367"/>
      <c r="AC723" s="367"/>
      <c r="AD723" s="367"/>
      <c r="AE723" s="367"/>
      <c r="AF723" s="367"/>
      <c r="AG723" s="367"/>
      <c r="AH723" s="367"/>
      <c r="AI723" s="367"/>
      <c r="AJ723" s="367"/>
      <c r="AK723" s="367"/>
      <c r="AL723" s="367"/>
      <c r="AM723" s="367"/>
      <c r="AN723" s="367"/>
      <c r="AO723" s="367"/>
      <c r="AP723" s="367"/>
      <c r="AQ723" s="367"/>
      <c r="AR723" s="367"/>
      <c r="AS723" s="367"/>
      <c r="AT723" s="367"/>
    </row>
    <row r="724" spans="2:46" ht="13.8">
      <c r="B724" s="26">
        <v>119.83333333333455</v>
      </c>
      <c r="C724" s="367">
        <v>105.07453106786213</v>
      </c>
      <c r="D724" s="363">
        <v>719.00000000000728</v>
      </c>
      <c r="E724" s="365">
        <v>33441.860465116479</v>
      </c>
      <c r="F724" s="367">
        <v>-75322.077297103053</v>
      </c>
      <c r="G724" s="367">
        <v>719.00000000000432</v>
      </c>
      <c r="H724" s="368">
        <v>179750</v>
      </c>
      <c r="I724" s="367">
        <v>-904908.65570779005</v>
      </c>
      <c r="J724" s="384">
        <v>719</v>
      </c>
      <c r="K724" s="363">
        <v>43575.757575757925</v>
      </c>
      <c r="L724" s="367">
        <v>-27010.546502846049</v>
      </c>
      <c r="M724" s="369">
        <v>719.00000000000591</v>
      </c>
      <c r="N724" s="363">
        <v>49586.206896551317</v>
      </c>
      <c r="O724" s="367">
        <v>-4804056.3468183298</v>
      </c>
      <c r="P724" s="384">
        <v>718.99999999999409</v>
      </c>
      <c r="Q724" s="363">
        <v>51357.142857143284</v>
      </c>
      <c r="R724" s="367">
        <v>-2406193.3169371029</v>
      </c>
      <c r="S724" s="384">
        <v>719.00000000000591</v>
      </c>
      <c r="T724" s="363">
        <v>24793.103448275659</v>
      </c>
      <c r="U724" s="363">
        <v>-33469.552831100518</v>
      </c>
      <c r="V724" s="369">
        <v>718.99999999999409</v>
      </c>
      <c r="W724" s="363">
        <v>1198333.3333333305</v>
      </c>
      <c r="X724" s="363">
        <v>34366.848986351062</v>
      </c>
      <c r="Y724" s="369">
        <v>718.99999999999818</v>
      </c>
      <c r="Z724" s="367"/>
      <c r="AA724" s="367"/>
      <c r="AB724" s="367"/>
      <c r="AC724" s="367"/>
      <c r="AD724" s="367"/>
      <c r="AE724" s="367"/>
      <c r="AF724" s="367"/>
      <c r="AG724" s="367"/>
      <c r="AH724" s="367"/>
      <c r="AI724" s="367"/>
      <c r="AJ724" s="367"/>
      <c r="AK724" s="367"/>
      <c r="AL724" s="367"/>
      <c r="AM724" s="367"/>
      <c r="AN724" s="367"/>
      <c r="AO724" s="367"/>
      <c r="AP724" s="367"/>
      <c r="AQ724" s="367"/>
      <c r="AR724" s="367"/>
      <c r="AS724" s="367"/>
      <c r="AT724" s="367"/>
    </row>
    <row r="725" spans="2:46" ht="13.8">
      <c r="B725" s="26">
        <v>120.00000000000122</v>
      </c>
      <c r="C725" s="367">
        <v>105.22012455633696</v>
      </c>
      <c r="D725" s="363">
        <v>720.00000000000728</v>
      </c>
      <c r="E725" s="365">
        <v>33488.372093023456</v>
      </c>
      <c r="F725" s="367">
        <v>-75540.690025687858</v>
      </c>
      <c r="G725" s="367">
        <v>720.00000000000432</v>
      </c>
      <c r="H725" s="368">
        <v>180000</v>
      </c>
      <c r="I725" s="367">
        <v>-907507.59869019827</v>
      </c>
      <c r="J725" s="384">
        <v>720</v>
      </c>
      <c r="K725" s="363">
        <v>43636.363636363989</v>
      </c>
      <c r="L725" s="367">
        <v>-27135.262724141332</v>
      </c>
      <c r="M725" s="369">
        <v>720.00000000000591</v>
      </c>
      <c r="N725" s="363">
        <v>49655.172413792694</v>
      </c>
      <c r="O725" s="367">
        <v>-4817447.6385772238</v>
      </c>
      <c r="P725" s="384">
        <v>719.99999999999409</v>
      </c>
      <c r="Q725" s="363">
        <v>51428.571428571857</v>
      </c>
      <c r="R725" s="367">
        <v>-2412936.8199008168</v>
      </c>
      <c r="S725" s="384">
        <v>720.00000000000591</v>
      </c>
      <c r="T725" s="363">
        <v>24827.586206896347</v>
      </c>
      <c r="U725" s="363">
        <v>-33604.443939024488</v>
      </c>
      <c r="V725" s="369">
        <v>719.99999999999409</v>
      </c>
      <c r="W725" s="363">
        <v>1199999.9999999972</v>
      </c>
      <c r="X725" s="363">
        <v>34411.362036671584</v>
      </c>
      <c r="Y725" s="369">
        <v>719.99999999999829</v>
      </c>
      <c r="Z725" s="367"/>
      <c r="AA725" s="367"/>
      <c r="AB725" s="367"/>
      <c r="AC725" s="367"/>
      <c r="AD725" s="367"/>
      <c r="AE725" s="367"/>
      <c r="AF725" s="367"/>
      <c r="AG725" s="367"/>
      <c r="AH725" s="367"/>
      <c r="AI725" s="367"/>
      <c r="AJ725" s="367"/>
      <c r="AK725" s="367"/>
      <c r="AL725" s="367"/>
      <c r="AM725" s="367"/>
      <c r="AN725" s="367"/>
      <c r="AO725" s="367"/>
      <c r="AP725" s="367"/>
      <c r="AQ725" s="367"/>
      <c r="AR725" s="367"/>
      <c r="AS725" s="367"/>
      <c r="AT725" s="367"/>
    </row>
    <row r="726" spans="2:46" ht="13.8">
      <c r="B726" s="26">
        <v>120.16666666666789</v>
      </c>
      <c r="C726" s="367">
        <v>105.36571652722235</v>
      </c>
      <c r="D726" s="363">
        <v>721.00000000000739</v>
      </c>
      <c r="E726" s="365">
        <v>33534.883720930433</v>
      </c>
      <c r="F726" s="367">
        <v>-75759.619013253352</v>
      </c>
      <c r="G726" s="367">
        <v>721.00000000000432</v>
      </c>
      <c r="H726" s="368">
        <v>180250</v>
      </c>
      <c r="I726" s="367">
        <v>-910110.26494315453</v>
      </c>
      <c r="J726" s="384">
        <v>721</v>
      </c>
      <c r="K726" s="363">
        <v>43696.969696970053</v>
      </c>
      <c r="L726" s="367">
        <v>-27260.221027095606</v>
      </c>
      <c r="M726" s="369">
        <v>721.00000000000603</v>
      </c>
      <c r="N726" s="363">
        <v>49724.137931034071</v>
      </c>
      <c r="O726" s="367">
        <v>-4830857.5684230719</v>
      </c>
      <c r="P726" s="384">
        <v>720.99999999999397</v>
      </c>
      <c r="Q726" s="363">
        <v>51500.000000000429</v>
      </c>
      <c r="R726" s="367">
        <v>-2419689.7587527786</v>
      </c>
      <c r="S726" s="384">
        <v>721.00000000000603</v>
      </c>
      <c r="T726" s="363">
        <v>24862.068965517035</v>
      </c>
      <c r="U726" s="363">
        <v>-33739.580438517631</v>
      </c>
      <c r="V726" s="369">
        <v>720.99999999999397</v>
      </c>
      <c r="W726" s="363">
        <v>1201666.666666664</v>
      </c>
      <c r="X726" s="363">
        <v>34455.865961795811</v>
      </c>
      <c r="Y726" s="369">
        <v>720.99999999999829</v>
      </c>
      <c r="Z726" s="367"/>
      <c r="AA726" s="367"/>
      <c r="AB726" s="367"/>
      <c r="AC726" s="367"/>
      <c r="AD726" s="367"/>
      <c r="AE726" s="367"/>
      <c r="AF726" s="367"/>
      <c r="AG726" s="367"/>
      <c r="AH726" s="367"/>
      <c r="AI726" s="367"/>
      <c r="AJ726" s="367"/>
      <c r="AK726" s="367"/>
      <c r="AL726" s="367"/>
      <c r="AM726" s="367"/>
      <c r="AN726" s="367"/>
      <c r="AO726" s="367"/>
      <c r="AP726" s="367"/>
      <c r="AQ726" s="367"/>
      <c r="AR726" s="367"/>
      <c r="AS726" s="367"/>
      <c r="AT726" s="367"/>
    </row>
    <row r="727" spans="2:46" ht="13.8">
      <c r="B727" s="26">
        <v>120.33333333333456</v>
      </c>
      <c r="C727" s="367">
        <v>105.51130698051826</v>
      </c>
      <c r="D727" s="363">
        <v>722.00000000000739</v>
      </c>
      <c r="E727" s="365">
        <v>33581.39534883741</v>
      </c>
      <c r="F727" s="367">
        <v>-75978.864259799506</v>
      </c>
      <c r="G727" s="367">
        <v>722.00000000000432</v>
      </c>
      <c r="H727" s="368">
        <v>180500</v>
      </c>
      <c r="I727" s="367">
        <v>-912716.65446665871</v>
      </c>
      <c r="J727" s="384">
        <v>722</v>
      </c>
      <c r="K727" s="363">
        <v>43757.575757576116</v>
      </c>
      <c r="L727" s="367">
        <v>-27385.421411708834</v>
      </c>
      <c r="M727" s="369">
        <v>722.00000000000603</v>
      </c>
      <c r="N727" s="363">
        <v>49793.103448275448</v>
      </c>
      <c r="O727" s="367">
        <v>-4844286.1363558788</v>
      </c>
      <c r="P727" s="384">
        <v>721.99999999999397</v>
      </c>
      <c r="Q727" s="363">
        <v>51571.428571429002</v>
      </c>
      <c r="R727" s="367">
        <v>-2426452.1334929871</v>
      </c>
      <c r="S727" s="384">
        <v>722.00000000000603</v>
      </c>
      <c r="T727" s="363">
        <v>24896.551724137724</v>
      </c>
      <c r="U727" s="363">
        <v>-33874.962329579961</v>
      </c>
      <c r="V727" s="369">
        <v>721.99999999999397</v>
      </c>
      <c r="W727" s="363">
        <v>1203333.3333333307</v>
      </c>
      <c r="X727" s="363">
        <v>34500.360761723758</v>
      </c>
      <c r="Y727" s="369">
        <v>721.99999999999841</v>
      </c>
      <c r="Z727" s="367"/>
      <c r="AA727" s="367"/>
      <c r="AB727" s="367"/>
      <c r="AC727" s="367"/>
      <c r="AD727" s="367"/>
      <c r="AE727" s="367"/>
      <c r="AF727" s="367"/>
      <c r="AG727" s="367"/>
      <c r="AH727" s="367"/>
      <c r="AI727" s="367"/>
      <c r="AJ727" s="367"/>
      <c r="AK727" s="367"/>
      <c r="AL727" s="367"/>
      <c r="AM727" s="367"/>
      <c r="AN727" s="367"/>
      <c r="AO727" s="367"/>
      <c r="AP727" s="367"/>
      <c r="AQ727" s="367"/>
      <c r="AR727" s="367"/>
      <c r="AS727" s="367"/>
      <c r="AT727" s="367"/>
    </row>
    <row r="728" spans="2:46" ht="13.8">
      <c r="B728" s="26">
        <v>120.50000000000124</v>
      </c>
      <c r="C728" s="367">
        <v>105.65689591622473</v>
      </c>
      <c r="D728" s="363">
        <v>723.00000000000739</v>
      </c>
      <c r="E728" s="365">
        <v>33627.906976744387</v>
      </c>
      <c r="F728" s="367">
        <v>-76198.425765326334</v>
      </c>
      <c r="G728" s="367">
        <v>723.00000000000432</v>
      </c>
      <c r="H728" s="368">
        <v>180750</v>
      </c>
      <c r="I728" s="367">
        <v>-915326.76726071094</v>
      </c>
      <c r="J728" s="384">
        <v>723</v>
      </c>
      <c r="K728" s="363">
        <v>43818.18181818218</v>
      </c>
      <c r="L728" s="367">
        <v>-27510.863877981039</v>
      </c>
      <c r="M728" s="369">
        <v>723.00000000000603</v>
      </c>
      <c r="N728" s="363">
        <v>49862.068965516824</v>
      </c>
      <c r="O728" s="367">
        <v>-4857733.3423756417</v>
      </c>
      <c r="P728" s="384">
        <v>722.99999999999397</v>
      </c>
      <c r="Q728" s="363">
        <v>51642.857142857574</v>
      </c>
      <c r="R728" s="367">
        <v>-2433223.9441214441</v>
      </c>
      <c r="S728" s="384">
        <v>723.00000000000614</v>
      </c>
      <c r="T728" s="363">
        <v>24931.034482758412</v>
      </c>
      <c r="U728" s="363">
        <v>-34010.589612211472</v>
      </c>
      <c r="V728" s="369">
        <v>722.99999999999397</v>
      </c>
      <c r="W728" s="363">
        <v>1204999.9999999974</v>
      </c>
      <c r="X728" s="363">
        <v>34544.846436455431</v>
      </c>
      <c r="Y728" s="369">
        <v>722.99999999999841</v>
      </c>
      <c r="Z728" s="367"/>
      <c r="AA728" s="367"/>
      <c r="AB728" s="367"/>
      <c r="AC728" s="367"/>
      <c r="AD728" s="367"/>
      <c r="AE728" s="367"/>
      <c r="AF728" s="367"/>
      <c r="AG728" s="367"/>
      <c r="AH728" s="367"/>
      <c r="AI728" s="367"/>
      <c r="AJ728" s="367"/>
      <c r="AK728" s="367"/>
      <c r="AL728" s="367"/>
      <c r="AM728" s="367"/>
      <c r="AN728" s="367"/>
      <c r="AO728" s="367"/>
      <c r="AP728" s="367"/>
      <c r="AQ728" s="367"/>
      <c r="AR728" s="367"/>
      <c r="AS728" s="367"/>
      <c r="AT728" s="367"/>
    </row>
    <row r="729" spans="2:46" ht="13.8">
      <c r="B729" s="26">
        <v>120.66666666666791</v>
      </c>
      <c r="C729" s="367">
        <v>105.80248333434174</v>
      </c>
      <c r="D729" s="363">
        <v>724.00000000000739</v>
      </c>
      <c r="E729" s="365">
        <v>33674.418604651364</v>
      </c>
      <c r="F729" s="367">
        <v>-76418.303529833822</v>
      </c>
      <c r="G729" s="367">
        <v>724.00000000000432</v>
      </c>
      <c r="H729" s="368">
        <v>181000</v>
      </c>
      <c r="I729" s="367">
        <v>-917940.60332531121</v>
      </c>
      <c r="J729" s="384">
        <v>724</v>
      </c>
      <c r="K729" s="363">
        <v>43878.787878788244</v>
      </c>
      <c r="L729" s="367">
        <v>-27636.548425912228</v>
      </c>
      <c r="M729" s="369">
        <v>724.00000000000614</v>
      </c>
      <c r="N729" s="363">
        <v>49931.034482758201</v>
      </c>
      <c r="O729" s="367">
        <v>-4871199.1864823606</v>
      </c>
      <c r="P729" s="384">
        <v>723.99999999999386</v>
      </c>
      <c r="Q729" s="363">
        <v>51714.285714286147</v>
      </c>
      <c r="R729" s="367">
        <v>-2440005.1906381473</v>
      </c>
      <c r="S729" s="384">
        <v>724.00000000000614</v>
      </c>
      <c r="T729" s="363">
        <v>24965.517241379101</v>
      </c>
      <c r="U729" s="363">
        <v>-34146.462286412148</v>
      </c>
      <c r="V729" s="369">
        <v>723.99999999999386</v>
      </c>
      <c r="W729" s="363">
        <v>1206666.6666666642</v>
      </c>
      <c r="X729" s="363">
        <v>34589.322985990802</v>
      </c>
      <c r="Y729" s="369">
        <v>723.99999999999841</v>
      </c>
      <c r="Z729" s="367"/>
      <c r="AA729" s="367"/>
      <c r="AB729" s="367"/>
      <c r="AC729" s="367"/>
      <c r="AD729" s="367"/>
      <c r="AE729" s="367"/>
      <c r="AF729" s="367"/>
      <c r="AG729" s="367"/>
      <c r="AH729" s="367"/>
      <c r="AI729" s="367"/>
      <c r="AJ729" s="367"/>
      <c r="AK729" s="367"/>
      <c r="AL729" s="367"/>
      <c r="AM729" s="367"/>
      <c r="AN729" s="367"/>
      <c r="AO729" s="367"/>
      <c r="AP729" s="367"/>
      <c r="AQ729" s="367"/>
      <c r="AR729" s="367"/>
      <c r="AS729" s="367"/>
      <c r="AT729" s="367"/>
    </row>
    <row r="730" spans="2:46" ht="13.8">
      <c r="B730" s="26">
        <v>120.83333333333458</v>
      </c>
      <c r="C730" s="367">
        <v>105.94806923486931</v>
      </c>
      <c r="D730" s="363">
        <v>725.0000000000075</v>
      </c>
      <c r="E730" s="365">
        <v>33720.930232558341</v>
      </c>
      <c r="F730" s="367">
        <v>-76638.497553321984</v>
      </c>
      <c r="G730" s="367">
        <v>725.00000000000443</v>
      </c>
      <c r="H730" s="368">
        <v>181250</v>
      </c>
      <c r="I730" s="367">
        <v>-920558.16266045929</v>
      </c>
      <c r="J730" s="384">
        <v>725</v>
      </c>
      <c r="K730" s="363">
        <v>43939.393939394307</v>
      </c>
      <c r="L730" s="367">
        <v>-27762.475055502378</v>
      </c>
      <c r="M730" s="369">
        <v>725.00000000000614</v>
      </c>
      <c r="N730" s="363">
        <v>49999.999999999578</v>
      </c>
      <c r="O730" s="367">
        <v>-4884683.6686760355</v>
      </c>
      <c r="P730" s="384">
        <v>724.99999999999386</v>
      </c>
      <c r="Q730" s="363">
        <v>51785.714285714719</v>
      </c>
      <c r="R730" s="367">
        <v>-2446795.8730430985</v>
      </c>
      <c r="S730" s="384">
        <v>725.00000000000614</v>
      </c>
      <c r="T730" s="363">
        <v>24999.999999999789</v>
      </c>
      <c r="U730" s="363">
        <v>-34282.58035218202</v>
      </c>
      <c r="V730" s="369">
        <v>724.99999999999386</v>
      </c>
      <c r="W730" s="363">
        <v>1208333.3333333309</v>
      </c>
      <c r="X730" s="363">
        <v>34633.790410329908</v>
      </c>
      <c r="Y730" s="369">
        <v>724.99999999999852</v>
      </c>
      <c r="Z730" s="367"/>
      <c r="AA730" s="367"/>
      <c r="AB730" s="367"/>
      <c r="AC730" s="367"/>
      <c r="AD730" s="367"/>
      <c r="AE730" s="367"/>
      <c r="AF730" s="367"/>
      <c r="AG730" s="367"/>
      <c r="AH730" s="367"/>
      <c r="AI730" s="367"/>
      <c r="AJ730" s="367"/>
      <c r="AK730" s="367"/>
      <c r="AL730" s="367"/>
      <c r="AM730" s="367"/>
      <c r="AN730" s="367"/>
      <c r="AO730" s="367"/>
      <c r="AP730" s="367"/>
      <c r="AQ730" s="367"/>
      <c r="AR730" s="367"/>
      <c r="AS730" s="367"/>
      <c r="AT730" s="367"/>
    </row>
    <row r="731" spans="2:46" ht="13.8">
      <c r="B731" s="26">
        <v>121.00000000000125</v>
      </c>
      <c r="C731" s="367">
        <v>106.09365361780742</v>
      </c>
      <c r="D731" s="363">
        <v>726.0000000000075</v>
      </c>
      <c r="E731" s="365">
        <v>33767.441860465318</v>
      </c>
      <c r="F731" s="367">
        <v>-76859.007835790791</v>
      </c>
      <c r="G731" s="367">
        <v>726.00000000000443</v>
      </c>
      <c r="H731" s="368">
        <v>181500</v>
      </c>
      <c r="I731" s="367">
        <v>-923179.44526615576</v>
      </c>
      <c r="J731" s="384">
        <v>726</v>
      </c>
      <c r="K731" s="363">
        <v>44000.000000000371</v>
      </c>
      <c r="L731" s="367">
        <v>-27888.643766751502</v>
      </c>
      <c r="M731" s="369">
        <v>726.00000000000614</v>
      </c>
      <c r="N731" s="363">
        <v>50068.965517240955</v>
      </c>
      <c r="O731" s="367">
        <v>-4898186.7889566692</v>
      </c>
      <c r="P731" s="384">
        <v>725.99999999999386</v>
      </c>
      <c r="Q731" s="363">
        <v>51857.142857143292</v>
      </c>
      <c r="R731" s="367">
        <v>-2453595.9913362968</v>
      </c>
      <c r="S731" s="384">
        <v>726.00000000000614</v>
      </c>
      <c r="T731" s="363">
        <v>25034.482758620477</v>
      </c>
      <c r="U731" s="363">
        <v>-34418.943809521064</v>
      </c>
      <c r="V731" s="369">
        <v>725.99999999999386</v>
      </c>
      <c r="W731" s="363">
        <v>1209999.9999999977</v>
      </c>
      <c r="X731" s="363">
        <v>34678.248709472726</v>
      </c>
      <c r="Y731" s="369">
        <v>725.99999999999852</v>
      </c>
      <c r="Z731" s="367"/>
      <c r="AA731" s="367"/>
      <c r="AB731" s="367"/>
      <c r="AC731" s="367"/>
      <c r="AD731" s="367"/>
      <c r="AE731" s="367"/>
      <c r="AF731" s="367"/>
      <c r="AG731" s="367"/>
      <c r="AH731" s="367"/>
      <c r="AI731" s="367"/>
      <c r="AJ731" s="367"/>
      <c r="AK731" s="367"/>
      <c r="AL731" s="367"/>
      <c r="AM731" s="367"/>
      <c r="AN731" s="367"/>
      <c r="AO731" s="367"/>
      <c r="AP731" s="367"/>
      <c r="AQ731" s="367"/>
      <c r="AR731" s="367"/>
      <c r="AS731" s="367"/>
      <c r="AT731" s="367"/>
    </row>
    <row r="732" spans="2:46" ht="13.8">
      <c r="B732" s="26">
        <v>121.16666666666792</v>
      </c>
      <c r="C732" s="367">
        <v>106.23923648315606</v>
      </c>
      <c r="D732" s="363">
        <v>727.0000000000075</v>
      </c>
      <c r="E732" s="365">
        <v>33813.953488372295</v>
      </c>
      <c r="F732" s="367">
        <v>-77079.834377240288</v>
      </c>
      <c r="G732" s="367">
        <v>727.00000000000443</v>
      </c>
      <c r="H732" s="368">
        <v>181750</v>
      </c>
      <c r="I732" s="367">
        <v>-925804.45114239969</v>
      </c>
      <c r="J732" s="384">
        <v>727</v>
      </c>
      <c r="K732" s="363">
        <v>44060.606060606435</v>
      </c>
      <c r="L732" s="367">
        <v>-28015.054559659606</v>
      </c>
      <c r="M732" s="369">
        <v>727.00000000000625</v>
      </c>
      <c r="N732" s="363">
        <v>50137.931034482332</v>
      </c>
      <c r="O732" s="367">
        <v>-4911708.547324257</v>
      </c>
      <c r="P732" s="384">
        <v>726.99999999999375</v>
      </c>
      <c r="Q732" s="363">
        <v>51928.571428571864</v>
      </c>
      <c r="R732" s="367">
        <v>-2460405.5455177431</v>
      </c>
      <c r="S732" s="384">
        <v>727.00000000000614</v>
      </c>
      <c r="T732" s="363">
        <v>25068.965517241166</v>
      </c>
      <c r="U732" s="363">
        <v>-34555.552658429275</v>
      </c>
      <c r="V732" s="369">
        <v>726.99999999999375</v>
      </c>
      <c r="W732" s="363">
        <v>1211666.6666666644</v>
      </c>
      <c r="X732" s="363">
        <v>34722.697883419256</v>
      </c>
      <c r="Y732" s="369">
        <v>726.99999999999864</v>
      </c>
      <c r="Z732" s="367"/>
      <c r="AA732" s="367"/>
      <c r="AB732" s="367"/>
      <c r="AC732" s="367"/>
      <c r="AD732" s="367"/>
      <c r="AE732" s="367"/>
      <c r="AF732" s="367"/>
      <c r="AG732" s="367"/>
      <c r="AH732" s="367"/>
      <c r="AI732" s="367"/>
      <c r="AJ732" s="367"/>
      <c r="AK732" s="367"/>
      <c r="AL732" s="367"/>
      <c r="AM732" s="367"/>
      <c r="AN732" s="367"/>
      <c r="AO732" s="367"/>
      <c r="AP732" s="367"/>
      <c r="AQ732" s="367"/>
      <c r="AR732" s="367"/>
      <c r="AS732" s="367"/>
      <c r="AT732" s="367"/>
    </row>
    <row r="733" spans="2:46" ht="13.8">
      <c r="B733" s="26">
        <v>121.33333333333459</v>
      </c>
      <c r="C733" s="367">
        <v>106.38481783091525</v>
      </c>
      <c r="D733" s="363">
        <v>728.0000000000075</v>
      </c>
      <c r="E733" s="365">
        <v>33860.465116279272</v>
      </c>
      <c r="F733" s="367">
        <v>-77300.977177670415</v>
      </c>
      <c r="G733" s="367">
        <v>728.00000000000443</v>
      </c>
      <c r="H733" s="368">
        <v>182000</v>
      </c>
      <c r="I733" s="367">
        <v>-928433.18028919213</v>
      </c>
      <c r="J733" s="384">
        <v>728</v>
      </c>
      <c r="K733" s="363">
        <v>44121.212121212498</v>
      </c>
      <c r="L733" s="367">
        <v>-28141.707434226675</v>
      </c>
      <c r="M733" s="369">
        <v>728.00000000000625</v>
      </c>
      <c r="N733" s="363">
        <v>50206.896551723708</v>
      </c>
      <c r="O733" s="367">
        <v>-4925248.9437788017</v>
      </c>
      <c r="P733" s="384">
        <v>727.99999999999375</v>
      </c>
      <c r="Q733" s="363">
        <v>52000.000000000437</v>
      </c>
      <c r="R733" s="367">
        <v>-2467224.5355874365</v>
      </c>
      <c r="S733" s="384">
        <v>728.00000000000614</v>
      </c>
      <c r="T733" s="363">
        <v>25103.448275861854</v>
      </c>
      <c r="U733" s="363">
        <v>-34692.40689890668</v>
      </c>
      <c r="V733" s="369">
        <v>727.99999999999375</v>
      </c>
      <c r="W733" s="363">
        <v>1213333.3333333312</v>
      </c>
      <c r="X733" s="363">
        <v>34767.137932169499</v>
      </c>
      <c r="Y733" s="369">
        <v>727.99999999999864</v>
      </c>
      <c r="Z733" s="367"/>
      <c r="AA733" s="367"/>
      <c r="AB733" s="367"/>
      <c r="AC733" s="367"/>
      <c r="AD733" s="367"/>
      <c r="AE733" s="367"/>
      <c r="AF733" s="367"/>
      <c r="AG733" s="367"/>
      <c r="AH733" s="367"/>
      <c r="AI733" s="367"/>
      <c r="AJ733" s="367"/>
      <c r="AK733" s="367"/>
      <c r="AL733" s="367"/>
      <c r="AM733" s="367"/>
      <c r="AN733" s="367"/>
      <c r="AO733" s="367"/>
      <c r="AP733" s="367"/>
      <c r="AQ733" s="367"/>
      <c r="AR733" s="367"/>
      <c r="AS733" s="367"/>
      <c r="AT733" s="367"/>
    </row>
    <row r="734" spans="2:46" ht="13.8">
      <c r="B734" s="26">
        <v>121.50000000000126</v>
      </c>
      <c r="C734" s="367">
        <v>106.530397661085</v>
      </c>
      <c r="D734" s="363">
        <v>729.00000000000762</v>
      </c>
      <c r="E734" s="365">
        <v>33906.97674418625</v>
      </c>
      <c r="F734" s="367">
        <v>-77522.436237081245</v>
      </c>
      <c r="G734" s="367">
        <v>729.00000000000443</v>
      </c>
      <c r="H734" s="368">
        <v>182250</v>
      </c>
      <c r="I734" s="367">
        <v>-931065.63270653214</v>
      </c>
      <c r="J734" s="384">
        <v>729</v>
      </c>
      <c r="K734" s="363">
        <v>44181.818181818562</v>
      </c>
      <c r="L734" s="367">
        <v>-28268.602390452728</v>
      </c>
      <c r="M734" s="369">
        <v>729.00000000000637</v>
      </c>
      <c r="N734" s="363">
        <v>50275.862068965085</v>
      </c>
      <c r="O734" s="367">
        <v>-4938807.9783203034</v>
      </c>
      <c r="P734" s="384">
        <v>728.99999999999375</v>
      </c>
      <c r="Q734" s="363">
        <v>52071.428571429009</v>
      </c>
      <c r="R734" s="367">
        <v>-2474052.9615453775</v>
      </c>
      <c r="S734" s="384">
        <v>729.00000000000614</v>
      </c>
      <c r="T734" s="363">
        <v>25137.931034482543</v>
      </c>
      <c r="U734" s="363">
        <v>-34829.506530953266</v>
      </c>
      <c r="V734" s="369">
        <v>728.99999999999375</v>
      </c>
      <c r="W734" s="363">
        <v>1214999.9999999979</v>
      </c>
      <c r="X734" s="363">
        <v>34811.568855723468</v>
      </c>
      <c r="Y734" s="369">
        <v>728.99999999999875</v>
      </c>
      <c r="Z734" s="367"/>
      <c r="AA734" s="367"/>
      <c r="AB734" s="367"/>
      <c r="AC734" s="367"/>
      <c r="AD734" s="367"/>
      <c r="AE734" s="367"/>
      <c r="AF734" s="367"/>
      <c r="AG734" s="367"/>
      <c r="AH734" s="367"/>
      <c r="AI734" s="367"/>
      <c r="AJ734" s="367"/>
      <c r="AK734" s="367"/>
      <c r="AL734" s="367"/>
      <c r="AM734" s="367"/>
      <c r="AN734" s="367"/>
      <c r="AO734" s="367"/>
      <c r="AP734" s="367"/>
      <c r="AQ734" s="367"/>
      <c r="AR734" s="367"/>
      <c r="AS734" s="367"/>
      <c r="AT734" s="367"/>
    </row>
    <row r="735" spans="2:46" ht="13.8">
      <c r="B735" s="26">
        <v>121.66666666666794</v>
      </c>
      <c r="C735" s="367">
        <v>106.67597597366529</v>
      </c>
      <c r="D735" s="363">
        <v>730.00000000000762</v>
      </c>
      <c r="E735" s="365">
        <v>33953.488372093227</v>
      </c>
      <c r="F735" s="367">
        <v>-77744.211555472721</v>
      </c>
      <c r="G735" s="367">
        <v>730.00000000000443</v>
      </c>
      <c r="H735" s="368">
        <v>182500</v>
      </c>
      <c r="I735" s="367">
        <v>-933701.80839442054</v>
      </c>
      <c r="J735" s="384">
        <v>730</v>
      </c>
      <c r="K735" s="363">
        <v>44242.424242424626</v>
      </c>
      <c r="L735" s="367">
        <v>-28395.73942833774</v>
      </c>
      <c r="M735" s="369">
        <v>730.00000000000637</v>
      </c>
      <c r="N735" s="363">
        <v>50344.827586206462</v>
      </c>
      <c r="O735" s="367">
        <v>-4952385.650948761</v>
      </c>
      <c r="P735" s="384">
        <v>729.99999999999363</v>
      </c>
      <c r="Q735" s="363">
        <v>52142.857142857581</v>
      </c>
      <c r="R735" s="367">
        <v>-2480890.8233915656</v>
      </c>
      <c r="S735" s="384">
        <v>730.00000000000614</v>
      </c>
      <c r="T735" s="363">
        <v>25172.413793103231</v>
      </c>
      <c r="U735" s="363">
        <v>-34966.851554569017</v>
      </c>
      <c r="V735" s="369">
        <v>729.99999999999363</v>
      </c>
      <c r="W735" s="363">
        <v>1216666.6666666646</v>
      </c>
      <c r="X735" s="363">
        <v>34855.99065408115</v>
      </c>
      <c r="Y735" s="369">
        <v>729.99999999999875</v>
      </c>
      <c r="Z735" s="367"/>
      <c r="AA735" s="367"/>
      <c r="AB735" s="367"/>
      <c r="AC735" s="367"/>
      <c r="AD735" s="367"/>
      <c r="AE735" s="367"/>
      <c r="AF735" s="367"/>
      <c r="AG735" s="367"/>
      <c r="AH735" s="367"/>
      <c r="AI735" s="367"/>
      <c r="AJ735" s="367"/>
      <c r="AK735" s="367"/>
      <c r="AL735" s="367"/>
      <c r="AM735" s="367"/>
      <c r="AN735" s="367"/>
      <c r="AO735" s="367"/>
      <c r="AP735" s="367"/>
      <c r="AQ735" s="367"/>
      <c r="AR735" s="367"/>
      <c r="AS735" s="367"/>
      <c r="AT735" s="367"/>
    </row>
    <row r="736" spans="2:46" ht="13.8">
      <c r="B736" s="26">
        <v>121.83333333333461</v>
      </c>
      <c r="C736" s="367">
        <v>106.82155276865612</v>
      </c>
      <c r="D736" s="363">
        <v>731.00000000000762</v>
      </c>
      <c r="E736" s="365">
        <v>34000.000000000204</v>
      </c>
      <c r="F736" s="367">
        <v>-77966.303132844856</v>
      </c>
      <c r="G736" s="367">
        <v>731.00000000000443</v>
      </c>
      <c r="H736" s="368">
        <v>182750</v>
      </c>
      <c r="I736" s="367">
        <v>-936341.70735285664</v>
      </c>
      <c r="J736" s="384">
        <v>731</v>
      </c>
      <c r="K736" s="363">
        <v>44303.03030303069</v>
      </c>
      <c r="L736" s="367">
        <v>-28523.118547881728</v>
      </c>
      <c r="M736" s="369">
        <v>731.00000000000637</v>
      </c>
      <c r="N736" s="363">
        <v>50413.793103447839</v>
      </c>
      <c r="O736" s="367">
        <v>-4965981.9616641765</v>
      </c>
      <c r="P736" s="384">
        <v>730.99999999999363</v>
      </c>
      <c r="Q736" s="363">
        <v>52214.285714286154</v>
      </c>
      <c r="R736" s="367">
        <v>-2487738.1211260012</v>
      </c>
      <c r="S736" s="384">
        <v>731.00000000000614</v>
      </c>
      <c r="T736" s="363">
        <v>25206.896551723919</v>
      </c>
      <c r="U736" s="363">
        <v>-35104.441969753949</v>
      </c>
      <c r="V736" s="369">
        <v>730.99999999999363</v>
      </c>
      <c r="W736" s="363">
        <v>1218333.3333333314</v>
      </c>
      <c r="X736" s="363">
        <v>34900.403327242551</v>
      </c>
      <c r="Y736" s="369">
        <v>730.99999999999875</v>
      </c>
      <c r="Z736" s="367"/>
      <c r="AA736" s="367"/>
      <c r="AB736" s="367"/>
      <c r="AC736" s="367"/>
      <c r="AD736" s="367"/>
      <c r="AE736" s="367"/>
      <c r="AF736" s="367"/>
      <c r="AG736" s="367"/>
      <c r="AH736" s="367"/>
      <c r="AI736" s="367"/>
      <c r="AJ736" s="367"/>
      <c r="AK736" s="367"/>
      <c r="AL736" s="367"/>
      <c r="AM736" s="367"/>
      <c r="AN736" s="367"/>
      <c r="AO736" s="367"/>
      <c r="AP736" s="367"/>
      <c r="AQ736" s="367"/>
      <c r="AR736" s="367"/>
      <c r="AS736" s="367"/>
      <c r="AT736" s="367"/>
    </row>
    <row r="737" spans="2:46" ht="13.8">
      <c r="B737" s="26">
        <v>122.00000000000128</v>
      </c>
      <c r="C737" s="367">
        <v>106.96712804605748</v>
      </c>
      <c r="D737" s="363">
        <v>732.00000000000762</v>
      </c>
      <c r="E737" s="365">
        <v>34046.511627907181</v>
      </c>
      <c r="F737" s="367">
        <v>-78188.71096919768</v>
      </c>
      <c r="G737" s="367">
        <v>732.00000000000443</v>
      </c>
      <c r="H737" s="368">
        <v>183000</v>
      </c>
      <c r="I737" s="367">
        <v>-938985.3295818409</v>
      </c>
      <c r="J737" s="384">
        <v>732</v>
      </c>
      <c r="K737" s="363">
        <v>44363.636363636753</v>
      </c>
      <c r="L737" s="367">
        <v>-28650.739749084696</v>
      </c>
      <c r="M737" s="369">
        <v>732.00000000000648</v>
      </c>
      <c r="N737" s="363">
        <v>50482.758620689216</v>
      </c>
      <c r="O737" s="367">
        <v>-4979596.910466549</v>
      </c>
      <c r="P737" s="384">
        <v>731.99999999999363</v>
      </c>
      <c r="Q737" s="363">
        <v>52285.714285714726</v>
      </c>
      <c r="R737" s="367">
        <v>-2494594.8547486854</v>
      </c>
      <c r="S737" s="384">
        <v>732.00000000000625</v>
      </c>
      <c r="T737" s="363">
        <v>25241.379310344608</v>
      </c>
      <c r="U737" s="363">
        <v>-35242.277776508068</v>
      </c>
      <c r="V737" s="369">
        <v>731.99999999999363</v>
      </c>
      <c r="W737" s="363">
        <v>1219999.9999999981</v>
      </c>
      <c r="X737" s="363">
        <v>34944.806875207672</v>
      </c>
      <c r="Y737" s="369">
        <v>731.99999999999886</v>
      </c>
      <c r="Z737" s="367"/>
      <c r="AA737" s="367"/>
      <c r="AB737" s="367"/>
      <c r="AC737" s="367"/>
      <c r="AD737" s="367"/>
      <c r="AE737" s="367"/>
      <c r="AF737" s="367"/>
      <c r="AG737" s="367"/>
      <c r="AH737" s="367"/>
      <c r="AI737" s="367"/>
      <c r="AJ737" s="367"/>
      <c r="AK737" s="367"/>
      <c r="AL737" s="367"/>
      <c r="AM737" s="367"/>
      <c r="AN737" s="367"/>
      <c r="AO737" s="367"/>
      <c r="AP737" s="367"/>
      <c r="AQ737" s="367"/>
      <c r="AR737" s="367"/>
      <c r="AS737" s="367"/>
      <c r="AT737" s="367"/>
    </row>
    <row r="738" spans="2:46" ht="13.8">
      <c r="B738" s="26">
        <v>122.16666666666795</v>
      </c>
      <c r="C738" s="367">
        <v>107.11270180586942</v>
      </c>
      <c r="D738" s="363">
        <v>733.00000000000773</v>
      </c>
      <c r="E738" s="365">
        <v>34093.023255814158</v>
      </c>
      <c r="F738" s="367">
        <v>-78411.435064531135</v>
      </c>
      <c r="G738" s="367">
        <v>733.00000000000443</v>
      </c>
      <c r="H738" s="368">
        <v>183250</v>
      </c>
      <c r="I738" s="367">
        <v>-941632.67508137296</v>
      </c>
      <c r="J738" s="384">
        <v>733</v>
      </c>
      <c r="K738" s="363">
        <v>44424.242424242817</v>
      </c>
      <c r="L738" s="367">
        <v>-28778.603031946626</v>
      </c>
      <c r="M738" s="369">
        <v>733.00000000000648</v>
      </c>
      <c r="N738" s="363">
        <v>50551.724137930592</v>
      </c>
      <c r="O738" s="367">
        <v>-4993230.4973558746</v>
      </c>
      <c r="P738" s="384">
        <v>732.99999999999352</v>
      </c>
      <c r="Q738" s="363">
        <v>52357.142857143299</v>
      </c>
      <c r="R738" s="367">
        <v>-2501461.0242596162</v>
      </c>
      <c r="S738" s="384">
        <v>733.00000000000625</v>
      </c>
      <c r="T738" s="363">
        <v>25275.862068965296</v>
      </c>
      <c r="U738" s="363">
        <v>-35380.358974831368</v>
      </c>
      <c r="V738" s="369">
        <v>732.99999999999352</v>
      </c>
      <c r="W738" s="363">
        <v>1221666.6666666649</v>
      </c>
      <c r="X738" s="363">
        <v>34989.201297976506</v>
      </c>
      <c r="Y738" s="369">
        <v>732.99999999999886</v>
      </c>
      <c r="Z738" s="367"/>
      <c r="AA738" s="367"/>
      <c r="AB738" s="367"/>
      <c r="AC738" s="367"/>
      <c r="AD738" s="367"/>
      <c r="AE738" s="367"/>
      <c r="AF738" s="367"/>
      <c r="AG738" s="367"/>
      <c r="AH738" s="367"/>
      <c r="AI738" s="367"/>
      <c r="AJ738" s="367"/>
      <c r="AK738" s="367"/>
      <c r="AL738" s="367"/>
      <c r="AM738" s="367"/>
      <c r="AN738" s="367"/>
      <c r="AO738" s="367"/>
      <c r="AP738" s="367"/>
      <c r="AQ738" s="367"/>
      <c r="AR738" s="367"/>
      <c r="AS738" s="367"/>
      <c r="AT738" s="367"/>
    </row>
    <row r="739" spans="2:46" ht="13.8">
      <c r="B739" s="26">
        <v>122.33333333333462</v>
      </c>
      <c r="C739" s="367">
        <v>107.25827404809189</v>
      </c>
      <c r="D739" s="363">
        <v>734.00000000000773</v>
      </c>
      <c r="E739" s="365">
        <v>34139.534883721135</v>
      </c>
      <c r="F739" s="367">
        <v>-78634.475418845279</v>
      </c>
      <c r="G739" s="367">
        <v>734.00000000000443</v>
      </c>
      <c r="H739" s="368">
        <v>183500</v>
      </c>
      <c r="I739" s="367">
        <v>-944283.7438514533</v>
      </c>
      <c r="J739" s="384">
        <v>734</v>
      </c>
      <c r="K739" s="363">
        <v>44484.848484848881</v>
      </c>
      <c r="L739" s="367">
        <v>-28906.708396467533</v>
      </c>
      <c r="M739" s="369">
        <v>734.00000000000648</v>
      </c>
      <c r="N739" s="363">
        <v>50620.689655171969</v>
      </c>
      <c r="O739" s="367">
        <v>-5006882.7223321591</v>
      </c>
      <c r="P739" s="384">
        <v>733.99999999999352</v>
      </c>
      <c r="Q739" s="363">
        <v>52428.571428571871</v>
      </c>
      <c r="R739" s="367">
        <v>-2508336.629658794</v>
      </c>
      <c r="S739" s="384">
        <v>734.00000000000625</v>
      </c>
      <c r="T739" s="363">
        <v>25310.344827585985</v>
      </c>
      <c r="U739" s="363">
        <v>-35518.685564723841</v>
      </c>
      <c r="V739" s="369">
        <v>733.99999999999352</v>
      </c>
      <c r="W739" s="363">
        <v>1223333.3333333316</v>
      </c>
      <c r="X739" s="363">
        <v>35033.586595549059</v>
      </c>
      <c r="Y739" s="369">
        <v>733.99999999999898</v>
      </c>
      <c r="Z739" s="367"/>
      <c r="AA739" s="367"/>
      <c r="AB739" s="367"/>
      <c r="AC739" s="367"/>
      <c r="AD739" s="367"/>
      <c r="AE739" s="367"/>
      <c r="AF739" s="367"/>
      <c r="AG739" s="367"/>
      <c r="AH739" s="367"/>
      <c r="AI739" s="367"/>
      <c r="AJ739" s="367"/>
      <c r="AK739" s="367"/>
      <c r="AL739" s="367"/>
      <c r="AM739" s="367"/>
      <c r="AN739" s="367"/>
      <c r="AO739" s="367"/>
      <c r="AP739" s="367"/>
      <c r="AQ739" s="367"/>
      <c r="AR739" s="367"/>
      <c r="AS739" s="367"/>
      <c r="AT739" s="367"/>
    </row>
    <row r="740" spans="2:46" ht="13.8">
      <c r="B740" s="26">
        <v>122.50000000000129</v>
      </c>
      <c r="C740" s="367">
        <v>107.40384477272491</v>
      </c>
      <c r="D740" s="363">
        <v>735.00000000000773</v>
      </c>
      <c r="E740" s="365">
        <v>34186.046511628112</v>
      </c>
      <c r="F740" s="367">
        <v>-78857.832032140068</v>
      </c>
      <c r="G740" s="367">
        <v>735.00000000000443</v>
      </c>
      <c r="H740" s="368">
        <v>183750</v>
      </c>
      <c r="I740" s="367">
        <v>-946938.53589208133</v>
      </c>
      <c r="J740" s="384">
        <v>735</v>
      </c>
      <c r="K740" s="363">
        <v>44545.454545454944</v>
      </c>
      <c r="L740" s="367">
        <v>-29035.055842647416</v>
      </c>
      <c r="M740" s="369">
        <v>735.00000000000659</v>
      </c>
      <c r="N740" s="363">
        <v>50689.655172413346</v>
      </c>
      <c r="O740" s="367">
        <v>-5020553.5853954013</v>
      </c>
      <c r="P740" s="384">
        <v>734.99999999999352</v>
      </c>
      <c r="Q740" s="363">
        <v>52500.000000000444</v>
      </c>
      <c r="R740" s="367">
        <v>-2515221.6709462195</v>
      </c>
      <c r="S740" s="384">
        <v>735.00000000000625</v>
      </c>
      <c r="T740" s="363">
        <v>25344.827586206673</v>
      </c>
      <c r="U740" s="363">
        <v>-35657.257546185501</v>
      </c>
      <c r="V740" s="369">
        <v>734.99999999999352</v>
      </c>
      <c r="W740" s="363">
        <v>1224999.9999999984</v>
      </c>
      <c r="X740" s="363">
        <v>35077.962767925324</v>
      </c>
      <c r="Y740" s="369">
        <v>734.99999999999898</v>
      </c>
      <c r="Z740" s="367"/>
      <c r="AA740" s="367"/>
      <c r="AB740" s="367"/>
      <c r="AC740" s="367"/>
      <c r="AD740" s="367"/>
      <c r="AE740" s="367"/>
      <c r="AF740" s="367"/>
      <c r="AG740" s="367"/>
      <c r="AH740" s="367"/>
      <c r="AI740" s="367"/>
      <c r="AJ740" s="367"/>
      <c r="AK740" s="367"/>
      <c r="AL740" s="367"/>
      <c r="AM740" s="367"/>
      <c r="AN740" s="367"/>
      <c r="AO740" s="367"/>
      <c r="AP740" s="367"/>
      <c r="AQ740" s="367"/>
      <c r="AR740" s="367"/>
      <c r="AS740" s="367"/>
      <c r="AT740" s="367"/>
    </row>
    <row r="741" spans="2:46" ht="13.8">
      <c r="B741" s="26">
        <v>122.66666666666796</v>
      </c>
      <c r="C741" s="367">
        <v>107.54941397976846</v>
      </c>
      <c r="D741" s="363">
        <v>736.00000000000773</v>
      </c>
      <c r="E741" s="365">
        <v>34232.558139535089</v>
      </c>
      <c r="F741" s="367">
        <v>-79081.504904415546</v>
      </c>
      <c r="G741" s="367">
        <v>736.00000000000443</v>
      </c>
      <c r="H741" s="368">
        <v>184000</v>
      </c>
      <c r="I741" s="367">
        <v>-949597.05120325775</v>
      </c>
      <c r="J741" s="384">
        <v>736</v>
      </c>
      <c r="K741" s="363">
        <v>44606.060606061008</v>
      </c>
      <c r="L741" s="367">
        <v>-29163.645370486265</v>
      </c>
      <c r="M741" s="369">
        <v>736.00000000000659</v>
      </c>
      <c r="N741" s="363">
        <v>50758.620689654723</v>
      </c>
      <c r="O741" s="367">
        <v>-5034243.0865455978</v>
      </c>
      <c r="P741" s="384">
        <v>735.99999999999341</v>
      </c>
      <c r="Q741" s="363">
        <v>52571.428571429016</v>
      </c>
      <c r="R741" s="367">
        <v>-2522116.1481218929</v>
      </c>
      <c r="S741" s="384">
        <v>736.00000000000625</v>
      </c>
      <c r="T741" s="363">
        <v>25379.310344827361</v>
      </c>
      <c r="U741" s="363">
        <v>-35796.074919216313</v>
      </c>
      <c r="V741" s="369">
        <v>735.99999999999341</v>
      </c>
      <c r="W741" s="363">
        <v>1226666.6666666651</v>
      </c>
      <c r="X741" s="363">
        <v>35122.32981510531</v>
      </c>
      <c r="Y741" s="369">
        <v>735.99999999999898</v>
      </c>
      <c r="Z741" s="367"/>
      <c r="AA741" s="367"/>
      <c r="AB741" s="367"/>
      <c r="AC741" s="367"/>
      <c r="AD741" s="367"/>
      <c r="AE741" s="367"/>
      <c r="AF741" s="367"/>
      <c r="AG741" s="367"/>
      <c r="AH741" s="367"/>
      <c r="AI741" s="367"/>
      <c r="AJ741" s="367"/>
      <c r="AK741" s="367"/>
      <c r="AL741" s="367"/>
      <c r="AM741" s="367"/>
      <c r="AN741" s="367"/>
      <c r="AO741" s="367"/>
      <c r="AP741" s="367"/>
      <c r="AQ741" s="367"/>
      <c r="AR741" s="367"/>
      <c r="AS741" s="367"/>
      <c r="AT741" s="367"/>
    </row>
    <row r="742" spans="2:46" ht="13.8">
      <c r="B742" s="26">
        <v>122.83333333333464</v>
      </c>
      <c r="C742" s="367">
        <v>107.69498166922257</v>
      </c>
      <c r="D742" s="363">
        <v>737.00000000000784</v>
      </c>
      <c r="E742" s="365">
        <v>34279.069767442066</v>
      </c>
      <c r="F742" s="367">
        <v>-79305.494035671669</v>
      </c>
      <c r="G742" s="367">
        <v>737.00000000000443</v>
      </c>
      <c r="H742" s="368">
        <v>184250</v>
      </c>
      <c r="I742" s="367">
        <v>-952259.28978498175</v>
      </c>
      <c r="J742" s="384">
        <v>737</v>
      </c>
      <c r="K742" s="363">
        <v>44666.666666667072</v>
      </c>
      <c r="L742" s="367">
        <v>-29292.476979984098</v>
      </c>
      <c r="M742" s="369">
        <v>737.00000000000671</v>
      </c>
      <c r="N742" s="363">
        <v>50827.5862068961</v>
      </c>
      <c r="O742" s="367">
        <v>-5047951.225782752</v>
      </c>
      <c r="P742" s="384">
        <v>736.99999999999341</v>
      </c>
      <c r="Q742" s="363">
        <v>52642.857142857589</v>
      </c>
      <c r="R742" s="367">
        <v>-2529020.0611858135</v>
      </c>
      <c r="S742" s="384">
        <v>737.00000000000625</v>
      </c>
      <c r="T742" s="363">
        <v>25413.79310344805</v>
      </c>
      <c r="U742" s="363">
        <v>-35935.137683816327</v>
      </c>
      <c r="V742" s="369">
        <v>736.99999999999341</v>
      </c>
      <c r="W742" s="363">
        <v>1228333.3333333319</v>
      </c>
      <c r="X742" s="363">
        <v>35166.687737089007</v>
      </c>
      <c r="Y742" s="369">
        <v>736.99999999999909</v>
      </c>
      <c r="Z742" s="367"/>
      <c r="AA742" s="367"/>
      <c r="AB742" s="367"/>
      <c r="AC742" s="367"/>
      <c r="AD742" s="367"/>
      <c r="AE742" s="367"/>
      <c r="AF742" s="367"/>
      <c r="AG742" s="367"/>
      <c r="AH742" s="367"/>
      <c r="AI742" s="367"/>
      <c r="AJ742" s="367"/>
      <c r="AK742" s="367"/>
      <c r="AL742" s="367"/>
      <c r="AM742" s="367"/>
      <c r="AN742" s="367"/>
      <c r="AO742" s="367"/>
      <c r="AP742" s="367"/>
      <c r="AQ742" s="367"/>
      <c r="AR742" s="367"/>
      <c r="AS742" s="367"/>
      <c r="AT742" s="367"/>
    </row>
    <row r="743" spans="2:46" ht="13.8">
      <c r="B743" s="26">
        <v>123.00000000000131</v>
      </c>
      <c r="C743" s="367">
        <v>107.84054784108721</v>
      </c>
      <c r="D743" s="363">
        <v>738.00000000000784</v>
      </c>
      <c r="E743" s="365">
        <v>34325.581395349043</v>
      </c>
      <c r="F743" s="367">
        <v>-79529.799425908481</v>
      </c>
      <c r="G743" s="367">
        <v>738.00000000000443</v>
      </c>
      <c r="H743" s="368">
        <v>184500</v>
      </c>
      <c r="I743" s="367">
        <v>-954925.25163725414</v>
      </c>
      <c r="J743" s="384">
        <v>738</v>
      </c>
      <c r="K743" s="363">
        <v>44727.272727273135</v>
      </c>
      <c r="L743" s="367">
        <v>-29421.550671140896</v>
      </c>
      <c r="M743" s="369">
        <v>738.00000000000671</v>
      </c>
      <c r="N743" s="363">
        <v>50896.551724137476</v>
      </c>
      <c r="O743" s="367">
        <v>-5061678.0031068623</v>
      </c>
      <c r="P743" s="384">
        <v>737.99999999999341</v>
      </c>
      <c r="Q743" s="363">
        <v>52714.285714286161</v>
      </c>
      <c r="R743" s="367">
        <v>-2535933.4101379812</v>
      </c>
      <c r="S743" s="384">
        <v>738.00000000000625</v>
      </c>
      <c r="T743" s="363">
        <v>25448.275862068738</v>
      </c>
      <c r="U743" s="363">
        <v>-36074.445839985528</v>
      </c>
      <c r="V743" s="369">
        <v>737.99999999999341</v>
      </c>
      <c r="W743" s="363">
        <v>1229999.9999999986</v>
      </c>
      <c r="X743" s="363">
        <v>35211.036533876431</v>
      </c>
      <c r="Y743" s="369">
        <v>737.99999999999909</v>
      </c>
      <c r="Z743" s="367"/>
      <c r="AA743" s="367"/>
      <c r="AB743" s="367"/>
      <c r="AC743" s="367"/>
      <c r="AD743" s="367"/>
      <c r="AE743" s="367"/>
      <c r="AF743" s="367"/>
      <c r="AG743" s="367"/>
      <c r="AH743" s="367"/>
      <c r="AI743" s="367"/>
      <c r="AJ743" s="367"/>
      <c r="AK743" s="367"/>
      <c r="AL743" s="367"/>
      <c r="AM743" s="367"/>
      <c r="AN743" s="367"/>
      <c r="AO743" s="367"/>
      <c r="AP743" s="367"/>
      <c r="AQ743" s="367"/>
      <c r="AR743" s="367"/>
      <c r="AS743" s="367"/>
      <c r="AT743" s="367"/>
    </row>
    <row r="744" spans="2:46" ht="13.8">
      <c r="B744" s="26">
        <v>123.16666666666798</v>
      </c>
      <c r="C744" s="367">
        <v>107.98611249536241</v>
      </c>
      <c r="D744" s="363">
        <v>739.00000000000784</v>
      </c>
      <c r="E744" s="365">
        <v>34372.09302325602</v>
      </c>
      <c r="F744" s="367">
        <v>-79754.421075125923</v>
      </c>
      <c r="G744" s="367">
        <v>739.00000000000443</v>
      </c>
      <c r="H744" s="368">
        <v>184750</v>
      </c>
      <c r="I744" s="367">
        <v>-957594.93676007423</v>
      </c>
      <c r="J744" s="384">
        <v>739</v>
      </c>
      <c r="K744" s="363">
        <v>44787.878787879199</v>
      </c>
      <c r="L744" s="367">
        <v>-29550.866443956671</v>
      </c>
      <c r="M744" s="369">
        <v>739.00000000000682</v>
      </c>
      <c r="N744" s="363">
        <v>50965.517241378853</v>
      </c>
      <c r="O744" s="367">
        <v>-5075423.4185179276</v>
      </c>
      <c r="P744" s="384">
        <v>738.99999999999329</v>
      </c>
      <c r="Q744" s="363">
        <v>52785.714285714734</v>
      </c>
      <c r="R744" s="367">
        <v>-2542856.1949783969</v>
      </c>
      <c r="S744" s="384">
        <v>739.00000000000625</v>
      </c>
      <c r="T744" s="363">
        <v>25482.758620689427</v>
      </c>
      <c r="U744" s="363">
        <v>-36213.999387723881</v>
      </c>
      <c r="V744" s="369">
        <v>738.99999999999329</v>
      </c>
      <c r="W744" s="363">
        <v>1231666.6666666653</v>
      </c>
      <c r="X744" s="363">
        <v>35255.376205467568</v>
      </c>
      <c r="Y744" s="369">
        <v>738.9999999999992</v>
      </c>
      <c r="Z744" s="367"/>
      <c r="AA744" s="367"/>
      <c r="AB744" s="367"/>
      <c r="AC744" s="367"/>
      <c r="AD744" s="367"/>
      <c r="AE744" s="367"/>
      <c r="AF744" s="367"/>
      <c r="AG744" s="367"/>
      <c r="AH744" s="367"/>
      <c r="AI744" s="367"/>
      <c r="AJ744" s="367"/>
      <c r="AK744" s="367"/>
      <c r="AL744" s="367"/>
      <c r="AM744" s="367"/>
      <c r="AN744" s="367"/>
      <c r="AO744" s="367"/>
      <c r="AP744" s="367"/>
      <c r="AQ744" s="367"/>
      <c r="AR744" s="367"/>
      <c r="AS744" s="367"/>
      <c r="AT744" s="367"/>
    </row>
    <row r="745" spans="2:46" ht="13.8">
      <c r="B745" s="26">
        <v>123.33333333333465</v>
      </c>
      <c r="C745" s="367">
        <v>108.13167563204814</v>
      </c>
      <c r="D745" s="363">
        <v>740.00000000000784</v>
      </c>
      <c r="E745" s="365">
        <v>34418.604651162997</v>
      </c>
      <c r="F745" s="367">
        <v>-79979.35898332404</v>
      </c>
      <c r="G745" s="367">
        <v>740.00000000000443</v>
      </c>
      <c r="H745" s="368">
        <v>185000</v>
      </c>
      <c r="I745" s="367">
        <v>-960268.34515344247</v>
      </c>
      <c r="J745" s="384">
        <v>740</v>
      </c>
      <c r="K745" s="363">
        <v>44848.484848485263</v>
      </c>
      <c r="L745" s="367">
        <v>-29680.424298431411</v>
      </c>
      <c r="M745" s="369">
        <v>740.00000000000682</v>
      </c>
      <c r="N745" s="363">
        <v>51034.48275862023</v>
      </c>
      <c r="O745" s="367">
        <v>-5089187.4720159518</v>
      </c>
      <c r="P745" s="384">
        <v>739.99999999999329</v>
      </c>
      <c r="Q745" s="363">
        <v>52857.142857143306</v>
      </c>
      <c r="R745" s="367">
        <v>-2549788.4157070606</v>
      </c>
      <c r="S745" s="384">
        <v>740.00000000000637</v>
      </c>
      <c r="T745" s="363">
        <v>25517.241379310115</v>
      </c>
      <c r="U745" s="363">
        <v>-36353.798327031429</v>
      </c>
      <c r="V745" s="369">
        <v>739.99999999999329</v>
      </c>
      <c r="W745" s="363">
        <v>1233333.3333333321</v>
      </c>
      <c r="X745" s="363">
        <v>35299.70675186241</v>
      </c>
      <c r="Y745" s="369">
        <v>739.9999999999992</v>
      </c>
      <c r="Z745" s="367"/>
      <c r="AA745" s="367"/>
      <c r="AB745" s="367"/>
      <c r="AC745" s="367"/>
      <c r="AD745" s="367"/>
      <c r="AE745" s="367"/>
      <c r="AF745" s="367"/>
      <c r="AG745" s="367"/>
      <c r="AH745" s="367"/>
      <c r="AI745" s="367"/>
      <c r="AJ745" s="367"/>
      <c r="AK745" s="367"/>
      <c r="AL745" s="367"/>
      <c r="AM745" s="367"/>
      <c r="AN745" s="367"/>
      <c r="AO745" s="367"/>
      <c r="AP745" s="367"/>
      <c r="AQ745" s="367"/>
      <c r="AR745" s="367"/>
      <c r="AS745" s="367"/>
      <c r="AT745" s="367"/>
    </row>
    <row r="746" spans="2:46" ht="13.8">
      <c r="B746" s="26">
        <v>123.50000000000132</v>
      </c>
      <c r="C746" s="367">
        <v>108.27723725114446</v>
      </c>
      <c r="D746" s="363">
        <v>741.00000000000796</v>
      </c>
      <c r="E746" s="365">
        <v>34465.116279069975</v>
      </c>
      <c r="F746" s="367">
        <v>-80204.613150502846</v>
      </c>
      <c r="G746" s="367">
        <v>741.00000000000443</v>
      </c>
      <c r="H746" s="368">
        <v>185250</v>
      </c>
      <c r="I746" s="367">
        <v>-962945.47681735863</v>
      </c>
      <c r="J746" s="384">
        <v>741</v>
      </c>
      <c r="K746" s="363">
        <v>44909.090909091326</v>
      </c>
      <c r="L746" s="367">
        <v>-29810.224234565139</v>
      </c>
      <c r="M746" s="369">
        <v>741.00000000000693</v>
      </c>
      <c r="N746" s="363">
        <v>51103.448275861607</v>
      </c>
      <c r="O746" s="367">
        <v>-5102970.1636009328</v>
      </c>
      <c r="P746" s="384">
        <v>740.99999999999329</v>
      </c>
      <c r="Q746" s="363">
        <v>52928.571428571879</v>
      </c>
      <c r="R746" s="367">
        <v>-2556730.072323971</v>
      </c>
      <c r="S746" s="384">
        <v>741.00000000000637</v>
      </c>
      <c r="T746" s="363">
        <v>25551.724137930803</v>
      </c>
      <c r="U746" s="363">
        <v>-36493.842657908164</v>
      </c>
      <c r="V746" s="369">
        <v>740.99999999999329</v>
      </c>
      <c r="W746" s="363">
        <v>1234999.9999999988</v>
      </c>
      <c r="X746" s="363">
        <v>35344.028173060979</v>
      </c>
      <c r="Y746" s="369">
        <v>740.9999999999992</v>
      </c>
      <c r="Z746" s="367"/>
      <c r="AA746" s="367"/>
      <c r="AB746" s="367"/>
      <c r="AC746" s="367"/>
      <c r="AD746" s="367"/>
      <c r="AE746" s="367"/>
      <c r="AF746" s="367"/>
      <c r="AG746" s="367"/>
      <c r="AH746" s="367"/>
      <c r="AI746" s="367"/>
      <c r="AJ746" s="367"/>
      <c r="AK746" s="367"/>
      <c r="AL746" s="367"/>
      <c r="AM746" s="367"/>
      <c r="AN746" s="367"/>
      <c r="AO746" s="367"/>
      <c r="AP746" s="367"/>
      <c r="AQ746" s="367"/>
      <c r="AR746" s="367"/>
      <c r="AS746" s="367"/>
      <c r="AT746" s="367"/>
    </row>
    <row r="747" spans="2:46" ht="13.8">
      <c r="B747" s="26">
        <v>123.66666666666799</v>
      </c>
      <c r="C747" s="367">
        <v>108.42279735265127</v>
      </c>
      <c r="D747" s="363">
        <v>742.00000000000796</v>
      </c>
      <c r="E747" s="365">
        <v>34511.627906976952</v>
      </c>
      <c r="F747" s="367">
        <v>-80430.183576662297</v>
      </c>
      <c r="G747" s="367">
        <v>742.00000000000443</v>
      </c>
      <c r="H747" s="368">
        <v>185500</v>
      </c>
      <c r="I747" s="367">
        <v>-965626.33175182284</v>
      </c>
      <c r="J747" s="384">
        <v>742</v>
      </c>
      <c r="K747" s="363">
        <v>44969.69696969739</v>
      </c>
      <c r="L747" s="367">
        <v>-29940.266252357818</v>
      </c>
      <c r="M747" s="369">
        <v>742.00000000000693</v>
      </c>
      <c r="N747" s="363">
        <v>51172.413793102984</v>
      </c>
      <c r="O747" s="367">
        <v>-5116771.493272868</v>
      </c>
      <c r="P747" s="384">
        <v>741.99999999999318</v>
      </c>
      <c r="Q747" s="363">
        <v>53000.000000000451</v>
      </c>
      <c r="R747" s="367">
        <v>-2563681.1648291289</v>
      </c>
      <c r="S747" s="384">
        <v>742.00000000000637</v>
      </c>
      <c r="T747" s="363">
        <v>25586.206896551492</v>
      </c>
      <c r="U747" s="363">
        <v>-36634.132380354058</v>
      </c>
      <c r="V747" s="369">
        <v>741.99999999999318</v>
      </c>
      <c r="W747" s="363">
        <v>1236666.6666666656</v>
      </c>
      <c r="X747" s="363">
        <v>35388.340469063267</v>
      </c>
      <c r="Y747" s="369">
        <v>741.99999999999932</v>
      </c>
      <c r="Z747" s="367"/>
      <c r="AA747" s="367"/>
      <c r="AB747" s="367"/>
      <c r="AC747" s="367"/>
      <c r="AD747" s="367"/>
      <c r="AE747" s="367"/>
      <c r="AF747" s="367"/>
      <c r="AG747" s="367"/>
      <c r="AH747" s="367"/>
      <c r="AI747" s="367"/>
      <c r="AJ747" s="367"/>
      <c r="AK747" s="367"/>
      <c r="AL747" s="367"/>
      <c r="AM747" s="367"/>
      <c r="AN747" s="367"/>
      <c r="AO747" s="367"/>
      <c r="AP747" s="367"/>
      <c r="AQ747" s="367"/>
      <c r="AR747" s="367"/>
      <c r="AS747" s="367"/>
      <c r="AT747" s="367"/>
    </row>
    <row r="748" spans="2:46" ht="13.8">
      <c r="B748" s="26">
        <v>123.83333333333466</v>
      </c>
      <c r="C748" s="367">
        <v>108.56835593656864</v>
      </c>
      <c r="D748" s="363">
        <v>743.00000000000796</v>
      </c>
      <c r="E748" s="365">
        <v>34558.139534883929</v>
      </c>
      <c r="F748" s="367">
        <v>-80656.070261802452</v>
      </c>
      <c r="G748" s="367">
        <v>743.00000000000455</v>
      </c>
      <c r="H748" s="368">
        <v>185750</v>
      </c>
      <c r="I748" s="367">
        <v>-968310.90995683486</v>
      </c>
      <c r="J748" s="384">
        <v>743</v>
      </c>
      <c r="K748" s="363">
        <v>45030.303030303454</v>
      </c>
      <c r="L748" s="367">
        <v>-30070.550351809488</v>
      </c>
      <c r="M748" s="369">
        <v>743.00000000000705</v>
      </c>
      <c r="N748" s="363">
        <v>51241.37931034436</v>
      </c>
      <c r="O748" s="367">
        <v>-5130591.461031762</v>
      </c>
      <c r="P748" s="384">
        <v>742.99999999999318</v>
      </c>
      <c r="Q748" s="363">
        <v>53071.428571429024</v>
      </c>
      <c r="R748" s="367">
        <v>-2570641.6932225339</v>
      </c>
      <c r="S748" s="384">
        <v>743.00000000000637</v>
      </c>
      <c r="T748" s="363">
        <v>25620.68965517218</v>
      </c>
      <c r="U748" s="363">
        <v>-36774.66749436914</v>
      </c>
      <c r="V748" s="369">
        <v>742.99999999999318</v>
      </c>
      <c r="W748" s="363">
        <v>1238333.3333333323</v>
      </c>
      <c r="X748" s="363">
        <v>35432.643639869275</v>
      </c>
      <c r="Y748" s="369">
        <v>742.99999999999932</v>
      </c>
      <c r="Z748" s="367"/>
      <c r="AA748" s="367"/>
      <c r="AB748" s="367"/>
      <c r="AC748" s="367"/>
      <c r="AD748" s="367"/>
      <c r="AE748" s="367"/>
      <c r="AF748" s="367"/>
      <c r="AG748" s="367"/>
      <c r="AH748" s="367"/>
      <c r="AI748" s="367"/>
      <c r="AJ748" s="367"/>
      <c r="AK748" s="367"/>
      <c r="AL748" s="367"/>
      <c r="AM748" s="367"/>
      <c r="AN748" s="367"/>
      <c r="AO748" s="367"/>
      <c r="AP748" s="367"/>
      <c r="AQ748" s="367"/>
      <c r="AR748" s="367"/>
      <c r="AS748" s="367"/>
      <c r="AT748" s="367"/>
    </row>
    <row r="749" spans="2:46" ht="13.8">
      <c r="B749" s="26">
        <v>124.00000000000134</v>
      </c>
      <c r="C749" s="367">
        <v>108.71391300289656</v>
      </c>
      <c r="D749" s="363">
        <v>744.00000000000796</v>
      </c>
      <c r="E749" s="365">
        <v>34604.651162790906</v>
      </c>
      <c r="F749" s="367">
        <v>-80882.273205923251</v>
      </c>
      <c r="G749" s="367">
        <v>744.00000000000455</v>
      </c>
      <c r="H749" s="368">
        <v>186000</v>
      </c>
      <c r="I749" s="367">
        <v>-970999.21143239527</v>
      </c>
      <c r="J749" s="384">
        <v>744</v>
      </c>
      <c r="K749" s="363">
        <v>45090.909090909518</v>
      </c>
      <c r="L749" s="367">
        <v>-30201.076532920117</v>
      </c>
      <c r="M749" s="369">
        <v>744.00000000000705</v>
      </c>
      <c r="N749" s="363">
        <v>51310.344827585737</v>
      </c>
      <c r="O749" s="367">
        <v>-5144430.066877611</v>
      </c>
      <c r="P749" s="384">
        <v>743.99999999999318</v>
      </c>
      <c r="Q749" s="363">
        <v>53142.857142857596</v>
      </c>
      <c r="R749" s="367">
        <v>-2577611.657504187</v>
      </c>
      <c r="S749" s="384">
        <v>744.00000000000637</v>
      </c>
      <c r="T749" s="363">
        <v>25655.172413792869</v>
      </c>
      <c r="U749" s="363">
        <v>-36915.447999953409</v>
      </c>
      <c r="V749" s="369">
        <v>743.99999999999318</v>
      </c>
      <c r="W749" s="363">
        <v>1239999.9999999991</v>
      </c>
      <c r="X749" s="363">
        <v>35476.937685478995</v>
      </c>
      <c r="Y749" s="369">
        <v>743.99999999999943</v>
      </c>
      <c r="Z749" s="367"/>
      <c r="AA749" s="367"/>
      <c r="AB749" s="367"/>
      <c r="AC749" s="367"/>
      <c r="AD749" s="367"/>
      <c r="AE749" s="367"/>
      <c r="AF749" s="367"/>
      <c r="AG749" s="367"/>
      <c r="AH749" s="367"/>
      <c r="AI749" s="367"/>
      <c r="AJ749" s="367"/>
      <c r="AK749" s="367"/>
      <c r="AL749" s="367"/>
      <c r="AM749" s="367"/>
      <c r="AN749" s="367"/>
      <c r="AO749" s="367"/>
      <c r="AP749" s="367"/>
      <c r="AQ749" s="367"/>
      <c r="AR749" s="367"/>
      <c r="AS749" s="367"/>
      <c r="AT749" s="367"/>
    </row>
    <row r="750" spans="2:46" ht="13.8">
      <c r="B750" s="26">
        <v>124.16666666666801</v>
      </c>
      <c r="C750" s="367">
        <v>108.85946855163503</v>
      </c>
      <c r="D750" s="363">
        <v>745.00000000000807</v>
      </c>
      <c r="E750" s="365">
        <v>34651.162790697883</v>
      </c>
      <c r="F750" s="367">
        <v>-81108.792409024696</v>
      </c>
      <c r="G750" s="367">
        <v>745.00000000000455</v>
      </c>
      <c r="H750" s="368">
        <v>186250</v>
      </c>
      <c r="I750" s="367">
        <v>-973691.23617850326</v>
      </c>
      <c r="J750" s="384">
        <v>745</v>
      </c>
      <c r="K750" s="363">
        <v>45151.515151515581</v>
      </c>
      <c r="L750" s="367">
        <v>-30331.844795689718</v>
      </c>
      <c r="M750" s="369">
        <v>745.00000000000705</v>
      </c>
      <c r="N750" s="363">
        <v>51379.310344827114</v>
      </c>
      <c r="O750" s="367">
        <v>-5158287.310810416</v>
      </c>
      <c r="P750" s="384">
        <v>744.99999999999307</v>
      </c>
      <c r="Q750" s="363">
        <v>53214.285714286169</v>
      </c>
      <c r="R750" s="367">
        <v>-2584591.0576740871</v>
      </c>
      <c r="S750" s="384">
        <v>745.00000000000637</v>
      </c>
      <c r="T750" s="363">
        <v>25689.655172413557</v>
      </c>
      <c r="U750" s="363">
        <v>-37056.473897106829</v>
      </c>
      <c r="V750" s="369">
        <v>744.99999999999307</v>
      </c>
      <c r="W750" s="363">
        <v>1241666.6666666658</v>
      </c>
      <c r="X750" s="363">
        <v>35521.222605892428</v>
      </c>
      <c r="Y750" s="369">
        <v>744.99999999999943</v>
      </c>
      <c r="Z750" s="367"/>
      <c r="AA750" s="367"/>
      <c r="AB750" s="367"/>
      <c r="AC750" s="367"/>
      <c r="AD750" s="367"/>
      <c r="AE750" s="367"/>
      <c r="AF750" s="367"/>
      <c r="AG750" s="367"/>
      <c r="AH750" s="367"/>
      <c r="AI750" s="367"/>
      <c r="AJ750" s="367"/>
      <c r="AK750" s="367"/>
      <c r="AL750" s="367"/>
      <c r="AM750" s="367"/>
      <c r="AN750" s="367"/>
      <c r="AO750" s="367"/>
      <c r="AP750" s="367"/>
      <c r="AQ750" s="367"/>
      <c r="AR750" s="367"/>
      <c r="AS750" s="367"/>
      <c r="AT750" s="367"/>
    </row>
    <row r="751" spans="2:46" ht="13.8">
      <c r="B751" s="26">
        <v>124.33333333333468</v>
      </c>
      <c r="C751" s="367">
        <v>109.00502258278405</v>
      </c>
      <c r="D751" s="363">
        <v>746.00000000000807</v>
      </c>
      <c r="E751" s="365">
        <v>34697.67441860486</v>
      </c>
      <c r="F751" s="367">
        <v>-81335.62787110683</v>
      </c>
      <c r="G751" s="367">
        <v>746.00000000000455</v>
      </c>
      <c r="H751" s="368">
        <v>186500</v>
      </c>
      <c r="I751" s="367">
        <v>-976386.98419515952</v>
      </c>
      <c r="J751" s="384">
        <v>746</v>
      </c>
      <c r="K751" s="363">
        <v>45212.121212121645</v>
      </c>
      <c r="L751" s="367">
        <v>-30462.855140118307</v>
      </c>
      <c r="M751" s="369">
        <v>746.00000000000716</v>
      </c>
      <c r="N751" s="363">
        <v>51448.275862068491</v>
      </c>
      <c r="O751" s="367">
        <v>-5172163.1928301798</v>
      </c>
      <c r="P751" s="384">
        <v>745.99999999999307</v>
      </c>
      <c r="Q751" s="363">
        <v>53285.714285714741</v>
      </c>
      <c r="R751" s="367">
        <v>-2591579.8937322348</v>
      </c>
      <c r="S751" s="384">
        <v>746.00000000000637</v>
      </c>
      <c r="T751" s="363">
        <v>25724.137931034245</v>
      </c>
      <c r="U751" s="363">
        <v>-37197.745185829459</v>
      </c>
      <c r="V751" s="369">
        <v>745.99999999999307</v>
      </c>
      <c r="W751" s="363">
        <v>1243333.3333333326</v>
      </c>
      <c r="X751" s="363">
        <v>35565.498401109588</v>
      </c>
      <c r="Y751" s="369">
        <v>745.99999999999955</v>
      </c>
      <c r="Z751" s="367"/>
      <c r="AA751" s="367"/>
      <c r="AB751" s="367"/>
      <c r="AC751" s="367"/>
      <c r="AD751" s="367"/>
      <c r="AE751" s="367"/>
      <c r="AF751" s="367"/>
      <c r="AG751" s="367"/>
      <c r="AH751" s="367"/>
      <c r="AI751" s="367"/>
      <c r="AJ751" s="367"/>
      <c r="AK751" s="367"/>
      <c r="AL751" s="367"/>
      <c r="AM751" s="367"/>
      <c r="AN751" s="367"/>
      <c r="AO751" s="367"/>
      <c r="AP751" s="367"/>
      <c r="AQ751" s="367"/>
      <c r="AR751" s="367"/>
      <c r="AS751" s="367"/>
      <c r="AT751" s="367"/>
    </row>
    <row r="752" spans="2:46" ht="13.8">
      <c r="B752" s="26">
        <v>124.50000000000135</v>
      </c>
      <c r="C752" s="367">
        <v>109.1505750963436</v>
      </c>
      <c r="D752" s="363">
        <v>747.00000000000807</v>
      </c>
      <c r="E752" s="365">
        <v>34744.186046511837</v>
      </c>
      <c r="F752" s="367">
        <v>-81562.779592169594</v>
      </c>
      <c r="G752" s="367">
        <v>747.00000000000455</v>
      </c>
      <c r="H752" s="368">
        <v>186750</v>
      </c>
      <c r="I752" s="367">
        <v>-979086.45548236358</v>
      </c>
      <c r="J752" s="384">
        <v>747</v>
      </c>
      <c r="K752" s="363">
        <v>45272.727272727709</v>
      </c>
      <c r="L752" s="367">
        <v>-30594.10756620585</v>
      </c>
      <c r="M752" s="369">
        <v>747.00000000000716</v>
      </c>
      <c r="N752" s="363">
        <v>51517.241379309868</v>
      </c>
      <c r="O752" s="367">
        <v>-5186057.7129368978</v>
      </c>
      <c r="P752" s="384">
        <v>746.99999999999307</v>
      </c>
      <c r="Q752" s="363">
        <v>53357.142857143313</v>
      </c>
      <c r="R752" s="367">
        <v>-2598578.1656786297</v>
      </c>
      <c r="S752" s="384">
        <v>747.00000000000637</v>
      </c>
      <c r="T752" s="363">
        <v>25758.620689654934</v>
      </c>
      <c r="U752" s="363">
        <v>-37339.261866121262</v>
      </c>
      <c r="V752" s="369">
        <v>746.99999999999307</v>
      </c>
      <c r="W752" s="363">
        <v>1244999.9999999993</v>
      </c>
      <c r="X752" s="363">
        <v>35609.765071130452</v>
      </c>
      <c r="Y752" s="369">
        <v>746.99999999999955</v>
      </c>
      <c r="Z752" s="367"/>
      <c r="AA752" s="367"/>
      <c r="AB752" s="367"/>
      <c r="AC752" s="367"/>
      <c r="AD752" s="367"/>
      <c r="AE752" s="367"/>
      <c r="AF752" s="367"/>
      <c r="AG752" s="367"/>
      <c r="AH752" s="367"/>
      <c r="AI752" s="367"/>
      <c r="AJ752" s="367"/>
      <c r="AK752" s="367"/>
      <c r="AL752" s="367"/>
      <c r="AM752" s="367"/>
      <c r="AN752" s="367"/>
      <c r="AO752" s="367"/>
      <c r="AP752" s="367"/>
      <c r="AQ752" s="367"/>
      <c r="AR752" s="367"/>
      <c r="AS752" s="367"/>
      <c r="AT752" s="367"/>
    </row>
    <row r="753" spans="2:46" ht="13.8">
      <c r="B753" s="26">
        <v>124.66666666666802</v>
      </c>
      <c r="C753" s="367">
        <v>109.2961260923137</v>
      </c>
      <c r="D753" s="363">
        <v>748.00000000000807</v>
      </c>
      <c r="E753" s="365">
        <v>34790.697674418814</v>
      </c>
      <c r="F753" s="367">
        <v>-81790.247572213048</v>
      </c>
      <c r="G753" s="367">
        <v>748.00000000000455</v>
      </c>
      <c r="H753" s="368">
        <v>187000</v>
      </c>
      <c r="I753" s="367">
        <v>-981789.65004011593</v>
      </c>
      <c r="J753" s="384">
        <v>748</v>
      </c>
      <c r="K753" s="363">
        <v>45333.333333333772</v>
      </c>
      <c r="L753" s="367">
        <v>-30725.602073952388</v>
      </c>
      <c r="M753" s="369">
        <v>748.00000000000728</v>
      </c>
      <c r="N753" s="363">
        <v>51586.206896551244</v>
      </c>
      <c r="O753" s="367">
        <v>-5199970.8711305726</v>
      </c>
      <c r="P753" s="384">
        <v>747.99999999999295</v>
      </c>
      <c r="Q753" s="363">
        <v>53428.571428571886</v>
      </c>
      <c r="R753" s="367">
        <v>-2605585.8735132734</v>
      </c>
      <c r="S753" s="384">
        <v>748.00000000000648</v>
      </c>
      <c r="T753" s="363">
        <v>25793.103448275622</v>
      </c>
      <c r="U753" s="363">
        <v>-37481.023937982231</v>
      </c>
      <c r="V753" s="369">
        <v>747.99999999999295</v>
      </c>
      <c r="W753" s="363">
        <v>1246666.666666666</v>
      </c>
      <c r="X753" s="363">
        <v>35654.022615955044</v>
      </c>
      <c r="Y753" s="369">
        <v>747.99999999999955</v>
      </c>
      <c r="Z753" s="367"/>
      <c r="AA753" s="367"/>
      <c r="AB753" s="367"/>
      <c r="AC753" s="367"/>
      <c r="AD753" s="367"/>
      <c r="AE753" s="367"/>
      <c r="AF753" s="367"/>
      <c r="AG753" s="367"/>
      <c r="AH753" s="367"/>
      <c r="AI753" s="367"/>
      <c r="AJ753" s="367"/>
      <c r="AK753" s="367"/>
      <c r="AL753" s="367"/>
      <c r="AM753" s="367"/>
      <c r="AN753" s="367"/>
      <c r="AO753" s="367"/>
      <c r="AP753" s="367"/>
      <c r="AQ753" s="367"/>
      <c r="AR753" s="367"/>
      <c r="AS753" s="367"/>
      <c r="AT753" s="367"/>
    </row>
    <row r="754" spans="2:46" ht="13.8">
      <c r="B754" s="26">
        <v>124.83333333333469</v>
      </c>
      <c r="C754" s="367">
        <v>109.44167557069436</v>
      </c>
      <c r="D754" s="363">
        <v>749.00000000000819</v>
      </c>
      <c r="E754" s="365">
        <v>34837.209302325791</v>
      </c>
      <c r="F754" s="367">
        <v>-82018.031811237161</v>
      </c>
      <c r="G754" s="367">
        <v>749.00000000000455</v>
      </c>
      <c r="H754" s="368">
        <v>187250</v>
      </c>
      <c r="I754" s="367">
        <v>-984496.56786841596</v>
      </c>
      <c r="J754" s="384">
        <v>749</v>
      </c>
      <c r="K754" s="363">
        <v>45393.939393939836</v>
      </c>
      <c r="L754" s="367">
        <v>-30857.338663357874</v>
      </c>
      <c r="M754" s="369">
        <v>749.00000000000728</v>
      </c>
      <c r="N754" s="363">
        <v>51655.172413792621</v>
      </c>
      <c r="O754" s="367">
        <v>-5213902.6674112054</v>
      </c>
      <c r="P754" s="384">
        <v>748.99999999999295</v>
      </c>
      <c r="Q754" s="363">
        <v>53500.000000000458</v>
      </c>
      <c r="R754" s="367">
        <v>-2612603.0172361634</v>
      </c>
      <c r="S754" s="384">
        <v>749.00000000000648</v>
      </c>
      <c r="T754" s="363">
        <v>25827.586206896311</v>
      </c>
      <c r="U754" s="363">
        <v>-37623.031401412387</v>
      </c>
      <c r="V754" s="369">
        <v>748.99999999999295</v>
      </c>
      <c r="W754" s="363">
        <v>1248333.3333333328</v>
      </c>
      <c r="X754" s="363">
        <v>35698.271035583355</v>
      </c>
      <c r="Y754" s="369">
        <v>748.99999999999966</v>
      </c>
      <c r="Z754" s="367"/>
      <c r="AA754" s="367"/>
      <c r="AB754" s="367"/>
      <c r="AC754" s="367"/>
      <c r="AD754" s="367"/>
      <c r="AE754" s="367"/>
      <c r="AF754" s="367"/>
      <c r="AG754" s="367"/>
      <c r="AH754" s="367"/>
      <c r="AI754" s="367"/>
      <c r="AJ754" s="367"/>
      <c r="AK754" s="367"/>
      <c r="AL754" s="367"/>
      <c r="AM754" s="367"/>
      <c r="AN754" s="367"/>
      <c r="AO754" s="367"/>
      <c r="AP754" s="367"/>
      <c r="AQ754" s="367"/>
      <c r="AR754" s="367"/>
      <c r="AS754" s="367"/>
      <c r="AT754" s="367"/>
    </row>
    <row r="755" spans="2:46" ht="13.8">
      <c r="B755" s="26">
        <v>125.00000000000136</v>
      </c>
      <c r="C755" s="367">
        <v>109.58722353148555</v>
      </c>
      <c r="D755" s="363">
        <v>750.00000000000819</v>
      </c>
      <c r="E755" s="365">
        <v>34883.720930232768</v>
      </c>
      <c r="F755" s="367">
        <v>-82246.132309241933</v>
      </c>
      <c r="G755" s="367">
        <v>750.00000000000455</v>
      </c>
      <c r="H755" s="368">
        <v>187500</v>
      </c>
      <c r="I755" s="367">
        <v>-987207.20896726428</v>
      </c>
      <c r="J755" s="384">
        <v>750</v>
      </c>
      <c r="K755" s="363">
        <v>45454.5454545459</v>
      </c>
      <c r="L755" s="367">
        <v>-30989.317334422354</v>
      </c>
      <c r="M755" s="369">
        <v>750.00000000000739</v>
      </c>
      <c r="N755" s="363">
        <v>51724.137931033998</v>
      </c>
      <c r="O755" s="367">
        <v>-5227853.1017787959</v>
      </c>
      <c r="P755" s="384">
        <v>749.99999999999295</v>
      </c>
      <c r="Q755" s="363">
        <v>53571.428571429031</v>
      </c>
      <c r="R755" s="367">
        <v>-2619629.5968473013</v>
      </c>
      <c r="S755" s="384">
        <v>750.00000000000648</v>
      </c>
      <c r="T755" s="363">
        <v>25862.068965516999</v>
      </c>
      <c r="U755" s="363">
        <v>-37765.284256411724</v>
      </c>
      <c r="V755" s="369">
        <v>749.99999999999295</v>
      </c>
      <c r="W755" s="363">
        <v>1249999.9999999995</v>
      </c>
      <c r="X755" s="363">
        <v>35742.510330015371</v>
      </c>
      <c r="Y755" s="369">
        <v>749.99999999999966</v>
      </c>
      <c r="Z755" s="367"/>
      <c r="AA755" s="367"/>
      <c r="AB755" s="367"/>
      <c r="AC755" s="367"/>
      <c r="AD755" s="367"/>
      <c r="AE755" s="367"/>
      <c r="AF755" s="367"/>
      <c r="AG755" s="367"/>
      <c r="AH755" s="367"/>
      <c r="AI755" s="367"/>
      <c r="AJ755" s="367"/>
      <c r="AK755" s="367"/>
      <c r="AL755" s="367"/>
      <c r="AM755" s="367"/>
      <c r="AN755" s="367"/>
      <c r="AO755" s="367"/>
      <c r="AP755" s="367"/>
      <c r="AQ755" s="367"/>
      <c r="AR755" s="367"/>
      <c r="AS755" s="367"/>
      <c r="AT755" s="367"/>
    </row>
    <row r="756" spans="2:46" ht="13.8">
      <c r="B756" s="26">
        <v>125.16666666666804</v>
      </c>
      <c r="C756" s="367">
        <v>109.73276997468729</v>
      </c>
      <c r="D756" s="363">
        <v>751.00000000000819</v>
      </c>
      <c r="E756" s="365">
        <v>34930.232558139745</v>
      </c>
      <c r="F756" s="367">
        <v>-82474.549066227395</v>
      </c>
      <c r="G756" s="367">
        <v>751.00000000000455</v>
      </c>
      <c r="H756" s="368">
        <v>187750</v>
      </c>
      <c r="I756" s="367">
        <v>-989921.57333666028</v>
      </c>
      <c r="J756" s="384">
        <v>751</v>
      </c>
      <c r="K756" s="363">
        <v>45515.151515151963</v>
      </c>
      <c r="L756" s="367">
        <v>-31121.538087145793</v>
      </c>
      <c r="M756" s="369">
        <v>751.00000000000739</v>
      </c>
      <c r="N756" s="363">
        <v>51793.103448275375</v>
      </c>
      <c r="O756" s="367">
        <v>-5241822.1742333407</v>
      </c>
      <c r="P756" s="384">
        <v>750.99999999999295</v>
      </c>
      <c r="Q756" s="363">
        <v>53642.857142857603</v>
      </c>
      <c r="R756" s="367">
        <v>-2626665.612346686</v>
      </c>
      <c r="S756" s="384">
        <v>751.00000000000648</v>
      </c>
      <c r="T756" s="363">
        <v>25896.551724137687</v>
      </c>
      <c r="U756" s="363">
        <v>-37907.782502980248</v>
      </c>
      <c r="V756" s="369">
        <v>750.99999999999295</v>
      </c>
      <c r="W756" s="363">
        <v>1251666.6666666663</v>
      </c>
      <c r="X756" s="363">
        <v>35786.740499251122</v>
      </c>
      <c r="Y756" s="369">
        <v>750.99999999999977</v>
      </c>
      <c r="Z756" s="367"/>
      <c r="AA756" s="367"/>
      <c r="AB756" s="367"/>
      <c r="AC756" s="367"/>
      <c r="AD756" s="367"/>
      <c r="AE756" s="367"/>
      <c r="AF756" s="367"/>
      <c r="AG756" s="367"/>
      <c r="AH756" s="367"/>
      <c r="AI756" s="367"/>
      <c r="AJ756" s="367"/>
      <c r="AK756" s="367"/>
      <c r="AL756" s="367"/>
      <c r="AM756" s="367"/>
      <c r="AN756" s="367"/>
      <c r="AO756" s="367"/>
      <c r="AP756" s="367"/>
      <c r="AQ756" s="367"/>
      <c r="AR756" s="367"/>
      <c r="AS756" s="367"/>
      <c r="AT756" s="367"/>
    </row>
    <row r="757" spans="2:46" ht="13.8">
      <c r="B757" s="26">
        <v>125.33333333333471</v>
      </c>
      <c r="C757" s="367">
        <v>109.87831490029956</v>
      </c>
      <c r="D757" s="363">
        <v>752.00000000000819</v>
      </c>
      <c r="E757" s="365">
        <v>34976.744186046722</v>
      </c>
      <c r="F757" s="367">
        <v>-82703.282082193502</v>
      </c>
      <c r="G757" s="367">
        <v>752.00000000000455</v>
      </c>
      <c r="H757" s="368">
        <v>188000</v>
      </c>
      <c r="I757" s="367">
        <v>-992639.66097660444</v>
      </c>
      <c r="J757" s="384">
        <v>752</v>
      </c>
      <c r="K757" s="363">
        <v>45575.757575758027</v>
      </c>
      <c r="L757" s="367">
        <v>-31254.000921528215</v>
      </c>
      <c r="M757" s="369">
        <v>752.0000000000075</v>
      </c>
      <c r="N757" s="363">
        <v>51862.068965516752</v>
      </c>
      <c r="O757" s="367">
        <v>-5255809.8847748423</v>
      </c>
      <c r="P757" s="384">
        <v>751.99999999999295</v>
      </c>
      <c r="Q757" s="363">
        <v>53714.285714286176</v>
      </c>
      <c r="R757" s="367">
        <v>-2633711.0637343181</v>
      </c>
      <c r="S757" s="384">
        <v>752.00000000000648</v>
      </c>
      <c r="T757" s="363">
        <v>25931.034482758376</v>
      </c>
      <c r="U757" s="363">
        <v>-38050.526141117938</v>
      </c>
      <c r="V757" s="369">
        <v>751.99999999999295</v>
      </c>
      <c r="W757" s="363">
        <v>1253333.333333333</v>
      </c>
      <c r="X757" s="363">
        <v>35830.96154329057</v>
      </c>
      <c r="Y757" s="369">
        <v>751.99999999999977</v>
      </c>
      <c r="Z757" s="367"/>
      <c r="AA757" s="367"/>
      <c r="AB757" s="367"/>
      <c r="AC757" s="367"/>
      <c r="AD757" s="367"/>
      <c r="AE757" s="367"/>
      <c r="AF757" s="367"/>
      <c r="AG757" s="367"/>
      <c r="AH757" s="367"/>
      <c r="AI757" s="367"/>
      <c r="AJ757" s="367"/>
      <c r="AK757" s="367"/>
      <c r="AL757" s="367"/>
      <c r="AM757" s="367"/>
      <c r="AN757" s="367"/>
      <c r="AO757" s="367"/>
      <c r="AP757" s="367"/>
      <c r="AQ757" s="367"/>
      <c r="AR757" s="367"/>
      <c r="AS757" s="367"/>
      <c r="AT757" s="367"/>
    </row>
    <row r="758" spans="2:46" ht="13.8">
      <c r="B758" s="26">
        <v>125.50000000000138</v>
      </c>
      <c r="C758" s="367">
        <v>110.02385830832243</v>
      </c>
      <c r="D758" s="363">
        <v>753.0000000000083</v>
      </c>
      <c r="E758" s="365">
        <v>35023.2558139537</v>
      </c>
      <c r="F758" s="367">
        <v>-82932.331357140269</v>
      </c>
      <c r="G758" s="367">
        <v>753.00000000000455</v>
      </c>
      <c r="H758" s="368">
        <v>188250</v>
      </c>
      <c r="I758" s="367">
        <v>-995361.47188709665</v>
      </c>
      <c r="J758" s="384">
        <v>753</v>
      </c>
      <c r="K758" s="363">
        <v>45636.363636364091</v>
      </c>
      <c r="L758" s="367">
        <v>-31386.705837569596</v>
      </c>
      <c r="M758" s="369">
        <v>753.0000000000075</v>
      </c>
      <c r="N758" s="363">
        <v>51931.034482758128</v>
      </c>
      <c r="O758" s="367">
        <v>-5269816.2334033018</v>
      </c>
      <c r="P758" s="384">
        <v>752.99999999999295</v>
      </c>
      <c r="Q758" s="363">
        <v>53785.714285714748</v>
      </c>
      <c r="R758" s="367">
        <v>-2640765.9510101988</v>
      </c>
      <c r="S758" s="384">
        <v>753.00000000000648</v>
      </c>
      <c r="T758" s="363">
        <v>25965.517241379064</v>
      </c>
      <c r="U758" s="363">
        <v>-38193.515170824823</v>
      </c>
      <c r="V758" s="369">
        <v>752.99999999999295</v>
      </c>
      <c r="W758" s="363">
        <v>1254999.9999999998</v>
      </c>
      <c r="X758" s="363">
        <v>35875.173462133738</v>
      </c>
      <c r="Y758" s="369">
        <v>752.99999999999977</v>
      </c>
      <c r="Z758" s="367"/>
      <c r="AA758" s="367"/>
      <c r="AB758" s="367"/>
      <c r="AC758" s="367"/>
      <c r="AD758" s="367"/>
      <c r="AE758" s="367"/>
      <c r="AF758" s="367"/>
      <c r="AG758" s="367"/>
      <c r="AH758" s="367"/>
      <c r="AI758" s="367"/>
      <c r="AJ758" s="367"/>
      <c r="AK758" s="367"/>
      <c r="AL758" s="367"/>
      <c r="AM758" s="367"/>
      <c r="AN758" s="367"/>
      <c r="AO758" s="367"/>
      <c r="AP758" s="367"/>
      <c r="AQ758" s="367"/>
      <c r="AR758" s="367"/>
      <c r="AS758" s="367"/>
      <c r="AT758" s="367"/>
    </row>
    <row r="759" spans="2:46" ht="13.8">
      <c r="B759" s="26">
        <v>125.66666666666805</v>
      </c>
      <c r="C759" s="367">
        <v>110.1694001987558</v>
      </c>
      <c r="D759" s="363">
        <v>754.0000000000083</v>
      </c>
      <c r="E759" s="365">
        <v>35069.767441860677</v>
      </c>
      <c r="F759" s="367">
        <v>-83161.696891067724</v>
      </c>
      <c r="G759" s="367">
        <v>754.00000000000455</v>
      </c>
      <c r="H759" s="368">
        <v>188500</v>
      </c>
      <c r="I759" s="367">
        <v>-998087.00606813678</v>
      </c>
      <c r="J759" s="384">
        <v>754</v>
      </c>
      <c r="K759" s="363">
        <v>45696.969696970154</v>
      </c>
      <c r="L759" s="367">
        <v>-31519.65283526995</v>
      </c>
      <c r="M759" s="369">
        <v>754.0000000000075</v>
      </c>
      <c r="N759" s="363">
        <v>51999.999999999505</v>
      </c>
      <c r="O759" s="367">
        <v>-5283841.2201187145</v>
      </c>
      <c r="P759" s="384">
        <v>753.99999999999284</v>
      </c>
      <c r="Q759" s="363">
        <v>53857.142857143321</v>
      </c>
      <c r="R759" s="367">
        <v>-2647830.2741743256</v>
      </c>
      <c r="S759" s="384">
        <v>754.00000000000648</v>
      </c>
      <c r="T759" s="363">
        <v>25999.999999999753</v>
      </c>
      <c r="U759" s="363">
        <v>-38336.749592100852</v>
      </c>
      <c r="V759" s="369">
        <v>753.99999999999284</v>
      </c>
      <c r="W759" s="363">
        <v>1256666.6666666665</v>
      </c>
      <c r="X759" s="363">
        <v>35919.37625578064</v>
      </c>
      <c r="Y759" s="369">
        <v>753.99999999999989</v>
      </c>
      <c r="Z759" s="367"/>
      <c r="AA759" s="367"/>
      <c r="AB759" s="367"/>
      <c r="AC759" s="367"/>
      <c r="AD759" s="367"/>
      <c r="AE759" s="367"/>
      <c r="AF759" s="367"/>
      <c r="AG759" s="367"/>
      <c r="AH759" s="367"/>
      <c r="AI759" s="367"/>
      <c r="AJ759" s="367"/>
      <c r="AK759" s="367"/>
      <c r="AL759" s="367"/>
      <c r="AM759" s="367"/>
      <c r="AN759" s="367"/>
      <c r="AO759" s="367"/>
      <c r="AP759" s="367"/>
      <c r="AQ759" s="367"/>
      <c r="AR759" s="367"/>
      <c r="AS759" s="367"/>
      <c r="AT759" s="367"/>
    </row>
    <row r="760" spans="2:46" ht="13.8">
      <c r="B760" s="26">
        <v>125.83333333333472</v>
      </c>
      <c r="C760" s="367">
        <v>110.31494057159972</v>
      </c>
      <c r="D760" s="363">
        <v>755.0000000000083</v>
      </c>
      <c r="E760" s="365">
        <v>35116.279069767654</v>
      </c>
      <c r="F760" s="367">
        <v>-83391.378683975825</v>
      </c>
      <c r="G760" s="367">
        <v>755.00000000000455</v>
      </c>
      <c r="H760" s="368">
        <v>188750</v>
      </c>
      <c r="I760" s="367">
        <v>-1000816.2635197249</v>
      </c>
      <c r="J760" s="384">
        <v>755</v>
      </c>
      <c r="K760" s="363">
        <v>45757.575757576218</v>
      </c>
      <c r="L760" s="367">
        <v>-31652.841914629294</v>
      </c>
      <c r="M760" s="369">
        <v>755.00000000000762</v>
      </c>
      <c r="N760" s="363">
        <v>52068.965517240882</v>
      </c>
      <c r="O760" s="367">
        <v>-5297884.8449210869</v>
      </c>
      <c r="P760" s="384">
        <v>754.99999999999284</v>
      </c>
      <c r="Q760" s="363">
        <v>53928.571428571893</v>
      </c>
      <c r="R760" s="367">
        <v>-2654904.0332267005</v>
      </c>
      <c r="S760" s="384">
        <v>755.00000000000648</v>
      </c>
      <c r="T760" s="363">
        <v>26034.482758620441</v>
      </c>
      <c r="U760" s="363">
        <v>-38480.229404946091</v>
      </c>
      <c r="V760" s="369">
        <v>754.99999999999284</v>
      </c>
      <c r="W760" s="363">
        <v>1258333.3333333333</v>
      </c>
      <c r="X760" s="363">
        <v>35963.56992423124</v>
      </c>
      <c r="Y760" s="369">
        <v>754.99999999999989</v>
      </c>
      <c r="Z760" s="367"/>
      <c r="AA760" s="367"/>
      <c r="AB760" s="367"/>
      <c r="AC760" s="367"/>
      <c r="AD760" s="367"/>
      <c r="AE760" s="367"/>
      <c r="AF760" s="367"/>
      <c r="AG760" s="367"/>
      <c r="AH760" s="367"/>
      <c r="AI760" s="367"/>
      <c r="AJ760" s="367"/>
      <c r="AK760" s="367"/>
      <c r="AL760" s="367"/>
      <c r="AM760" s="367"/>
      <c r="AN760" s="367"/>
      <c r="AO760" s="367"/>
      <c r="AP760" s="367"/>
      <c r="AQ760" s="367"/>
      <c r="AR760" s="367"/>
      <c r="AS760" s="367"/>
      <c r="AT760" s="367"/>
    </row>
    <row r="761" spans="2:46" ht="13.8">
      <c r="B761" s="26">
        <v>126.00000000000139</v>
      </c>
      <c r="C761" s="367">
        <v>110.46047942685418</v>
      </c>
      <c r="D761" s="363">
        <v>756.0000000000083</v>
      </c>
      <c r="E761" s="365">
        <v>35162.790697674631</v>
      </c>
      <c r="F761" s="367">
        <v>-83621.376735864585</v>
      </c>
      <c r="G761" s="367">
        <v>756.00000000000455</v>
      </c>
      <c r="H761" s="368">
        <v>189000</v>
      </c>
      <c r="I761" s="367">
        <v>-1003549.2442418612</v>
      </c>
      <c r="J761" s="384">
        <v>756</v>
      </c>
      <c r="K761" s="363">
        <v>45818.181818182282</v>
      </c>
      <c r="L761" s="367">
        <v>-31786.27307564759</v>
      </c>
      <c r="M761" s="369">
        <v>756.00000000000762</v>
      </c>
      <c r="N761" s="363">
        <v>52137.931034482259</v>
      </c>
      <c r="O761" s="367">
        <v>-5311947.1078104144</v>
      </c>
      <c r="P761" s="384">
        <v>755.99999999999284</v>
      </c>
      <c r="Q761" s="363">
        <v>54000.000000000466</v>
      </c>
      <c r="R761" s="367">
        <v>-2661987.2281673243</v>
      </c>
      <c r="S761" s="384">
        <v>756.00000000000659</v>
      </c>
      <c r="T761" s="363">
        <v>26068.965517241129</v>
      </c>
      <c r="U761" s="363">
        <v>-38623.954609360495</v>
      </c>
      <c r="V761" s="369">
        <v>755.99999999999284</v>
      </c>
      <c r="W761" s="363">
        <v>1260000</v>
      </c>
      <c r="X761" s="363">
        <v>36007.754467485574</v>
      </c>
      <c r="Y761" s="369">
        <v>756</v>
      </c>
      <c r="Z761" s="367"/>
      <c r="AA761" s="367"/>
      <c r="AB761" s="367"/>
      <c r="AC761" s="367"/>
      <c r="AD761" s="367"/>
      <c r="AE761" s="367"/>
      <c r="AF761" s="367"/>
      <c r="AG761" s="367"/>
      <c r="AH761" s="367"/>
      <c r="AI761" s="367"/>
      <c r="AJ761" s="367"/>
      <c r="AK761" s="367"/>
      <c r="AL761" s="367"/>
      <c r="AM761" s="367"/>
      <c r="AN761" s="367"/>
      <c r="AO761" s="367"/>
      <c r="AP761" s="367"/>
      <c r="AQ761" s="367"/>
      <c r="AR761" s="367"/>
      <c r="AS761" s="367"/>
      <c r="AT761" s="367"/>
    </row>
    <row r="762" spans="2:46" ht="13.8">
      <c r="B762" s="26">
        <v>126.16666666666806</v>
      </c>
      <c r="C762" s="367">
        <v>110.6060167645192</v>
      </c>
      <c r="D762" s="363">
        <v>757.00000000000841</v>
      </c>
      <c r="E762" s="365">
        <v>35209.302325581608</v>
      </c>
      <c r="F762" s="367">
        <v>-83851.691046734035</v>
      </c>
      <c r="G762" s="367">
        <v>757.00000000000455</v>
      </c>
      <c r="H762" s="368">
        <v>189250</v>
      </c>
      <c r="I762" s="367">
        <v>-1006285.9482345451</v>
      </c>
      <c r="J762" s="384">
        <v>757</v>
      </c>
      <c r="K762" s="363">
        <v>45878.787878788346</v>
      </c>
      <c r="L762" s="367">
        <v>-31919.946318324881</v>
      </c>
      <c r="M762" s="369">
        <v>757.00000000000773</v>
      </c>
      <c r="N762" s="363">
        <v>52206.896551723636</v>
      </c>
      <c r="O762" s="367">
        <v>-5326028.0087866988</v>
      </c>
      <c r="P762" s="384">
        <v>756.99999999999272</v>
      </c>
      <c r="Q762" s="363">
        <v>54071.428571429038</v>
      </c>
      <c r="R762" s="367">
        <v>-2669079.8589961934</v>
      </c>
      <c r="S762" s="384">
        <v>757.00000000000659</v>
      </c>
      <c r="T762" s="363">
        <v>26103.448275861818</v>
      </c>
      <c r="U762" s="363">
        <v>-38767.925205344072</v>
      </c>
      <c r="V762" s="369">
        <v>756.99999999999272</v>
      </c>
      <c r="W762" s="363">
        <v>1261666.6666666667</v>
      </c>
      <c r="X762" s="363">
        <v>36051.929885543606</v>
      </c>
      <c r="Y762" s="369">
        <v>757</v>
      </c>
      <c r="Z762" s="367"/>
      <c r="AA762" s="367"/>
      <c r="AB762" s="367"/>
      <c r="AC762" s="367"/>
      <c r="AD762" s="367"/>
      <c r="AE762" s="367"/>
      <c r="AF762" s="367"/>
      <c r="AG762" s="367"/>
      <c r="AH762" s="367"/>
      <c r="AI762" s="367"/>
      <c r="AJ762" s="367"/>
      <c r="AK762" s="367"/>
      <c r="AL762" s="367"/>
      <c r="AM762" s="367"/>
      <c r="AN762" s="367"/>
      <c r="AO762" s="367"/>
      <c r="AP762" s="367"/>
      <c r="AQ762" s="367"/>
      <c r="AR762" s="367"/>
      <c r="AS762" s="367"/>
      <c r="AT762" s="367"/>
    </row>
    <row r="763" spans="2:46" ht="13.8">
      <c r="B763" s="26">
        <v>126.33333333333474</v>
      </c>
      <c r="C763" s="367">
        <v>110.75155258459473</v>
      </c>
      <c r="D763" s="363">
        <v>758.00000000000841</v>
      </c>
      <c r="E763" s="365">
        <v>35255.813953488585</v>
      </c>
      <c r="F763" s="367">
        <v>-84082.32161658413</v>
      </c>
      <c r="G763" s="367">
        <v>758.00000000000455</v>
      </c>
      <c r="H763" s="368">
        <v>189500</v>
      </c>
      <c r="I763" s="367">
        <v>-1009026.3754977774</v>
      </c>
      <c r="J763" s="384">
        <v>758</v>
      </c>
      <c r="K763" s="363">
        <v>45939.393939394409</v>
      </c>
      <c r="L763" s="367">
        <v>-32053.861642661126</v>
      </c>
      <c r="M763" s="369">
        <v>758.00000000000773</v>
      </c>
      <c r="N763" s="363">
        <v>52275.862068965012</v>
      </c>
      <c r="O763" s="367">
        <v>-5340127.5478499392</v>
      </c>
      <c r="P763" s="384">
        <v>757.99999999999272</v>
      </c>
      <c r="Q763" s="363">
        <v>54142.857142857611</v>
      </c>
      <c r="R763" s="367">
        <v>-2676181.9257133109</v>
      </c>
      <c r="S763" s="384">
        <v>758.00000000000659</v>
      </c>
      <c r="T763" s="363">
        <v>26137.931034482506</v>
      </c>
      <c r="U763" s="363">
        <v>-38912.141192896845</v>
      </c>
      <c r="V763" s="369">
        <v>757.99999999999272</v>
      </c>
      <c r="W763" s="363">
        <v>1263333.3333333335</v>
      </c>
      <c r="X763" s="363">
        <v>36096.096178405365</v>
      </c>
      <c r="Y763" s="369">
        <v>758</v>
      </c>
      <c r="Z763" s="367"/>
      <c r="AA763" s="367"/>
      <c r="AB763" s="367"/>
      <c r="AC763" s="367"/>
      <c r="AD763" s="367"/>
      <c r="AE763" s="367"/>
      <c r="AF763" s="367"/>
      <c r="AG763" s="367"/>
      <c r="AH763" s="367"/>
      <c r="AI763" s="367"/>
      <c r="AJ763" s="367"/>
      <c r="AK763" s="367"/>
      <c r="AL763" s="367"/>
      <c r="AM763" s="367"/>
      <c r="AN763" s="367"/>
      <c r="AO763" s="367"/>
      <c r="AP763" s="367"/>
      <c r="AQ763" s="367"/>
      <c r="AR763" s="367"/>
      <c r="AS763" s="367"/>
      <c r="AT763" s="367"/>
    </row>
    <row r="764" spans="2:46" ht="13.8">
      <c r="B764" s="26">
        <v>126.50000000000141</v>
      </c>
      <c r="C764" s="367">
        <v>110.89708688708085</v>
      </c>
      <c r="D764" s="363">
        <v>759.00000000000841</v>
      </c>
      <c r="E764" s="365">
        <v>35302.325581395562</v>
      </c>
      <c r="F764" s="367">
        <v>-84313.268445414898</v>
      </c>
      <c r="G764" s="367">
        <v>759.00000000000455</v>
      </c>
      <c r="H764" s="368">
        <v>189750</v>
      </c>
      <c r="I764" s="367">
        <v>-1011770.5260315575</v>
      </c>
      <c r="J764" s="384">
        <v>759</v>
      </c>
      <c r="K764" s="363">
        <v>46000.000000000473</v>
      </c>
      <c r="L764" s="367">
        <v>-32188.019048656355</v>
      </c>
      <c r="M764" s="369">
        <v>759.00000000000784</v>
      </c>
      <c r="N764" s="363">
        <v>52344.827586206389</v>
      </c>
      <c r="O764" s="367">
        <v>-5354245.7250001375</v>
      </c>
      <c r="P764" s="384">
        <v>758.99999999999272</v>
      </c>
      <c r="Q764" s="363">
        <v>54214.285714286183</v>
      </c>
      <c r="R764" s="367">
        <v>-2683293.4283186756</v>
      </c>
      <c r="S764" s="384">
        <v>759.00000000000659</v>
      </c>
      <c r="T764" s="363">
        <v>26172.413793103195</v>
      </c>
      <c r="U764" s="363">
        <v>-39056.60257201879</v>
      </c>
      <c r="V764" s="369">
        <v>758.99999999999272</v>
      </c>
      <c r="W764" s="363">
        <v>1265000.0000000002</v>
      </c>
      <c r="X764" s="363">
        <v>36140.253346070836</v>
      </c>
      <c r="Y764" s="369">
        <v>759.00000000000011</v>
      </c>
      <c r="Z764" s="367"/>
      <c r="AA764" s="367"/>
      <c r="AB764" s="367"/>
      <c r="AC764" s="367"/>
      <c r="AD764" s="367"/>
      <c r="AE764" s="367"/>
      <c r="AF764" s="367"/>
      <c r="AG764" s="367"/>
      <c r="AH764" s="367"/>
      <c r="AI764" s="367"/>
      <c r="AJ764" s="367"/>
      <c r="AK764" s="367"/>
      <c r="AL764" s="367"/>
      <c r="AM764" s="367"/>
      <c r="AN764" s="367"/>
      <c r="AO764" s="367"/>
      <c r="AP764" s="367"/>
      <c r="AQ764" s="367"/>
      <c r="AR764" s="367"/>
      <c r="AS764" s="367"/>
      <c r="AT764" s="367"/>
    </row>
    <row r="765" spans="2:46" ht="13.8">
      <c r="B765" s="26">
        <v>126.66666666666808</v>
      </c>
      <c r="C765" s="367">
        <v>111.04261967197749</v>
      </c>
      <c r="D765" s="363">
        <v>760.00000000000841</v>
      </c>
      <c r="E765" s="365">
        <v>35348.837209302539</v>
      </c>
      <c r="F765" s="367">
        <v>-84544.531533226356</v>
      </c>
      <c r="G765" s="367">
        <v>760.00000000000466</v>
      </c>
      <c r="H765" s="368">
        <v>190000</v>
      </c>
      <c r="I765" s="367">
        <v>-1014518.3998358857</v>
      </c>
      <c r="J765" s="384">
        <v>760</v>
      </c>
      <c r="K765" s="363">
        <v>46060.606060606537</v>
      </c>
      <c r="L765" s="367">
        <v>-32322.418536310546</v>
      </c>
      <c r="M765" s="369">
        <v>760.00000000000784</v>
      </c>
      <c r="N765" s="363">
        <v>52413.793103447766</v>
      </c>
      <c r="O765" s="367">
        <v>-5368382.5402372899</v>
      </c>
      <c r="P765" s="384">
        <v>759.99999999999261</v>
      </c>
      <c r="Q765" s="363">
        <v>54285.714285714756</v>
      </c>
      <c r="R765" s="367">
        <v>-2690414.3668122874</v>
      </c>
      <c r="S765" s="384">
        <v>760.00000000000659</v>
      </c>
      <c r="T765" s="363">
        <v>26206.896551723883</v>
      </c>
      <c r="U765" s="363">
        <v>-39201.309342709901</v>
      </c>
      <c r="V765" s="369">
        <v>759.99999999999261</v>
      </c>
      <c r="W765" s="363">
        <v>1266666.666666667</v>
      </c>
      <c r="X765" s="363">
        <v>36184.401388540027</v>
      </c>
      <c r="Y765" s="369">
        <v>760.00000000000011</v>
      </c>
      <c r="Z765" s="367"/>
      <c r="AA765" s="367"/>
      <c r="AB765" s="367"/>
      <c r="AC765" s="367"/>
      <c r="AD765" s="367"/>
      <c r="AE765" s="367"/>
      <c r="AF765" s="367"/>
      <c r="AG765" s="367"/>
      <c r="AH765" s="367"/>
      <c r="AI765" s="367"/>
      <c r="AJ765" s="367"/>
      <c r="AK765" s="367"/>
      <c r="AL765" s="367"/>
      <c r="AM765" s="367"/>
      <c r="AN765" s="367"/>
      <c r="AO765" s="367"/>
      <c r="AP765" s="367"/>
      <c r="AQ765" s="367"/>
      <c r="AR765" s="367"/>
      <c r="AS765" s="367"/>
      <c r="AT765" s="367"/>
    </row>
    <row r="766" spans="2:46" ht="13.8">
      <c r="B766" s="26">
        <v>126.83333333333475</v>
      </c>
      <c r="C766" s="367">
        <v>111.1881509392847</v>
      </c>
      <c r="D766" s="363">
        <v>761.00000000000853</v>
      </c>
      <c r="E766" s="365">
        <v>35395.348837209516</v>
      </c>
      <c r="F766" s="367">
        <v>-84776.110880018459</v>
      </c>
      <c r="G766" s="367">
        <v>761.00000000000466</v>
      </c>
      <c r="H766" s="368">
        <v>190250</v>
      </c>
      <c r="I766" s="367">
        <v>-1017269.9969107618</v>
      </c>
      <c r="J766" s="384">
        <v>761</v>
      </c>
      <c r="K766" s="363">
        <v>46121.2121212126</v>
      </c>
      <c r="L766" s="367">
        <v>-32457.060105623721</v>
      </c>
      <c r="M766" s="369">
        <v>761.00000000000796</v>
      </c>
      <c r="N766" s="363">
        <v>52482.758620689143</v>
      </c>
      <c r="O766" s="367">
        <v>-5382537.993561401</v>
      </c>
      <c r="P766" s="384">
        <v>760.99999999999261</v>
      </c>
      <c r="Q766" s="363">
        <v>54357.142857143328</v>
      </c>
      <c r="R766" s="367">
        <v>-2697544.7411941472</v>
      </c>
      <c r="S766" s="384">
        <v>761.00000000000659</v>
      </c>
      <c r="T766" s="363">
        <v>26241.379310344571</v>
      </c>
      <c r="U766" s="363">
        <v>-39346.261504970207</v>
      </c>
      <c r="V766" s="369">
        <v>760.99999999999261</v>
      </c>
      <c r="W766" s="363">
        <v>1268333.3333333337</v>
      </c>
      <c r="X766" s="363">
        <v>36228.540305812938</v>
      </c>
      <c r="Y766" s="369">
        <v>761.00000000000023</v>
      </c>
      <c r="Z766" s="367"/>
      <c r="AA766" s="367"/>
      <c r="AB766" s="367"/>
      <c r="AC766" s="367"/>
      <c r="AD766" s="367"/>
      <c r="AE766" s="367"/>
      <c r="AF766" s="367"/>
      <c r="AG766" s="367"/>
      <c r="AH766" s="367"/>
      <c r="AI766" s="367"/>
      <c r="AJ766" s="367"/>
      <c r="AK766" s="367"/>
      <c r="AL766" s="367"/>
      <c r="AM766" s="367"/>
      <c r="AN766" s="367"/>
      <c r="AO766" s="367"/>
      <c r="AP766" s="367"/>
      <c r="AQ766" s="367"/>
      <c r="AR766" s="367"/>
      <c r="AS766" s="367"/>
      <c r="AT766" s="367"/>
    </row>
    <row r="767" spans="2:46" ht="13.8">
      <c r="B767" s="26">
        <v>127.00000000000142</v>
      </c>
      <c r="C767" s="367">
        <v>111.33368068900242</v>
      </c>
      <c r="D767" s="363">
        <v>762.00000000000853</v>
      </c>
      <c r="E767" s="365">
        <v>35441.860465116493</v>
      </c>
      <c r="F767" s="367">
        <v>-85008.006485791222</v>
      </c>
      <c r="G767" s="367">
        <v>762.00000000000466</v>
      </c>
      <c r="H767" s="368">
        <v>190500</v>
      </c>
      <c r="I767" s="367">
        <v>-1020025.317256186</v>
      </c>
      <c r="J767" s="384">
        <v>762</v>
      </c>
      <c r="K767" s="363">
        <v>46181.818181818664</v>
      </c>
      <c r="L767" s="367">
        <v>-32591.943756595858</v>
      </c>
      <c r="M767" s="369">
        <v>762.00000000000796</v>
      </c>
      <c r="N767" s="363">
        <v>52551.72413793052</v>
      </c>
      <c r="O767" s="367">
        <v>-5396712.0849724682</v>
      </c>
      <c r="P767" s="384">
        <v>761.99999999999261</v>
      </c>
      <c r="Q767" s="363">
        <v>54428.5714285719</v>
      </c>
      <c r="R767" s="367">
        <v>-2704684.5514642545</v>
      </c>
      <c r="S767" s="384">
        <v>762.00000000000659</v>
      </c>
      <c r="T767" s="363">
        <v>26275.86206896526</v>
      </c>
      <c r="U767" s="363">
        <v>-39491.459058799686</v>
      </c>
      <c r="V767" s="369">
        <v>761.99999999999261</v>
      </c>
      <c r="W767" s="363">
        <v>1270000.0000000005</v>
      </c>
      <c r="X767" s="363">
        <v>36272.670097889568</v>
      </c>
      <c r="Y767" s="369">
        <v>762.00000000000023</v>
      </c>
      <c r="Z767" s="367"/>
      <c r="AA767" s="367"/>
      <c r="AB767" s="367"/>
      <c r="AC767" s="367"/>
      <c r="AD767" s="367"/>
      <c r="AE767" s="367"/>
      <c r="AF767" s="367"/>
      <c r="AG767" s="367"/>
      <c r="AH767" s="367"/>
      <c r="AI767" s="367"/>
      <c r="AJ767" s="367"/>
      <c r="AK767" s="367"/>
      <c r="AL767" s="367"/>
      <c r="AM767" s="367"/>
      <c r="AN767" s="367"/>
      <c r="AO767" s="367"/>
      <c r="AP767" s="367"/>
      <c r="AQ767" s="367"/>
      <c r="AR767" s="367"/>
      <c r="AS767" s="367"/>
      <c r="AT767" s="367"/>
    </row>
    <row r="768" spans="2:46" ht="13.8">
      <c r="B768" s="26">
        <v>127.16666666666809</v>
      </c>
      <c r="C768" s="367">
        <v>111.47920892113069</v>
      </c>
      <c r="D768" s="363">
        <v>763.00000000000853</v>
      </c>
      <c r="E768" s="365">
        <v>35488.37209302347</v>
      </c>
      <c r="F768" s="367">
        <v>-85240.218350544645</v>
      </c>
      <c r="G768" s="367">
        <v>763.00000000000466</v>
      </c>
      <c r="H768" s="368">
        <v>190750</v>
      </c>
      <c r="I768" s="367">
        <v>-1022784.3608721581</v>
      </c>
      <c r="J768" s="384">
        <v>763</v>
      </c>
      <c r="K768" s="363">
        <v>46242.424242424728</v>
      </c>
      <c r="L768" s="367">
        <v>-32727.069489226982</v>
      </c>
      <c r="M768" s="369">
        <v>763.00000000000807</v>
      </c>
      <c r="N768" s="363">
        <v>52620.689655171896</v>
      </c>
      <c r="O768" s="367">
        <v>-5410904.8144704914</v>
      </c>
      <c r="P768" s="384">
        <v>762.9999999999925</v>
      </c>
      <c r="Q768" s="363">
        <v>54500.000000000473</v>
      </c>
      <c r="R768" s="367">
        <v>-2711833.797622609</v>
      </c>
      <c r="S768" s="384">
        <v>763.00000000000659</v>
      </c>
      <c r="T768" s="363">
        <v>26310.344827585948</v>
      </c>
      <c r="U768" s="363">
        <v>-39636.902004198331</v>
      </c>
      <c r="V768" s="369">
        <v>762.9999999999925</v>
      </c>
      <c r="W768" s="363">
        <v>1271666.6666666672</v>
      </c>
      <c r="X768" s="363">
        <v>36316.79076476991</v>
      </c>
      <c r="Y768" s="369">
        <v>763.00000000000034</v>
      </c>
      <c r="Z768" s="367"/>
      <c r="AA768" s="367"/>
      <c r="AB768" s="367"/>
      <c r="AC768" s="367"/>
      <c r="AD768" s="367"/>
      <c r="AE768" s="367"/>
      <c r="AF768" s="367"/>
      <c r="AG768" s="367"/>
      <c r="AH768" s="367"/>
      <c r="AI768" s="367"/>
      <c r="AJ768" s="367"/>
      <c r="AK768" s="367"/>
      <c r="AL768" s="367"/>
      <c r="AM768" s="367"/>
      <c r="AN768" s="367"/>
      <c r="AO768" s="367"/>
      <c r="AP768" s="367"/>
      <c r="AQ768" s="367"/>
      <c r="AR768" s="367"/>
      <c r="AS768" s="367"/>
      <c r="AT768" s="367"/>
    </row>
    <row r="769" spans="2:46" ht="13.8">
      <c r="B769" s="26">
        <v>127.33333333333476</v>
      </c>
      <c r="C769" s="367">
        <v>111.62473563566952</v>
      </c>
      <c r="D769" s="363">
        <v>764.00000000000853</v>
      </c>
      <c r="E769" s="365">
        <v>35534.883720930447</v>
      </c>
      <c r="F769" s="367">
        <v>-85472.746474278742</v>
      </c>
      <c r="G769" s="367">
        <v>764.00000000000466</v>
      </c>
      <c r="H769" s="368">
        <v>191000</v>
      </c>
      <c r="I769" s="367">
        <v>-1025547.1277586782</v>
      </c>
      <c r="J769" s="384">
        <v>764</v>
      </c>
      <c r="K769" s="363">
        <v>46303.030303030791</v>
      </c>
      <c r="L769" s="367">
        <v>-32862.437303517065</v>
      </c>
      <c r="M769" s="369">
        <v>764.00000000000807</v>
      </c>
      <c r="N769" s="363">
        <v>52689.655172413273</v>
      </c>
      <c r="O769" s="367">
        <v>-5425116.1820554705</v>
      </c>
      <c r="P769" s="384">
        <v>763.9999999999925</v>
      </c>
      <c r="Q769" s="363">
        <v>54571.428571429045</v>
      </c>
      <c r="R769" s="367">
        <v>-2718992.4796692119</v>
      </c>
      <c r="S769" s="384">
        <v>764.00000000000671</v>
      </c>
      <c r="T769" s="363">
        <v>26344.827586206637</v>
      </c>
      <c r="U769" s="363">
        <v>-39782.590341166171</v>
      </c>
      <c r="V769" s="369">
        <v>763.9999999999925</v>
      </c>
      <c r="W769" s="363">
        <v>1273333.333333334</v>
      </c>
      <c r="X769" s="363">
        <v>36360.902306453972</v>
      </c>
      <c r="Y769" s="369">
        <v>764.00000000000034</v>
      </c>
      <c r="Z769" s="367"/>
      <c r="AA769" s="367"/>
      <c r="AB769" s="367"/>
      <c r="AC769" s="367"/>
      <c r="AD769" s="367"/>
      <c r="AE769" s="367"/>
      <c r="AF769" s="367"/>
      <c r="AG769" s="367"/>
      <c r="AH769" s="367"/>
      <c r="AI769" s="367"/>
      <c r="AJ769" s="367"/>
      <c r="AK769" s="367"/>
      <c r="AL769" s="367"/>
      <c r="AM769" s="367"/>
      <c r="AN769" s="367"/>
      <c r="AO769" s="367"/>
      <c r="AP769" s="367"/>
      <c r="AQ769" s="367"/>
      <c r="AR769" s="367"/>
      <c r="AS769" s="367"/>
      <c r="AT769" s="367"/>
    </row>
    <row r="770" spans="2:46" ht="13.8">
      <c r="B770" s="26">
        <v>127.50000000000144</v>
      </c>
      <c r="C770" s="367">
        <v>111.7702608326189</v>
      </c>
      <c r="D770" s="363">
        <v>765.00000000000864</v>
      </c>
      <c r="E770" s="365">
        <v>35581.395348837425</v>
      </c>
      <c r="F770" s="367">
        <v>-85705.590856993498</v>
      </c>
      <c r="G770" s="367">
        <v>765.00000000000466</v>
      </c>
      <c r="H770" s="368">
        <v>191250</v>
      </c>
      <c r="I770" s="367">
        <v>-1028313.6179157463</v>
      </c>
      <c r="J770" s="384">
        <v>765</v>
      </c>
      <c r="K770" s="363">
        <v>46363.636363636855</v>
      </c>
      <c r="L770" s="367">
        <v>-32998.047199466113</v>
      </c>
      <c r="M770" s="369">
        <v>765.00000000000807</v>
      </c>
      <c r="N770" s="363">
        <v>52758.62068965465</v>
      </c>
      <c r="O770" s="367">
        <v>-5439346.1877274076</v>
      </c>
      <c r="P770" s="384">
        <v>764.9999999999925</v>
      </c>
      <c r="Q770" s="363">
        <v>54642.857142857618</v>
      </c>
      <c r="R770" s="367">
        <v>-2726160.597604061</v>
      </c>
      <c r="S770" s="384">
        <v>765.00000000000671</v>
      </c>
      <c r="T770" s="363">
        <v>26379.310344827325</v>
      </c>
      <c r="U770" s="363">
        <v>-39928.524069703191</v>
      </c>
      <c r="V770" s="369">
        <v>764.9999999999925</v>
      </c>
      <c r="W770" s="363">
        <v>1275000.0000000007</v>
      </c>
      <c r="X770" s="363">
        <v>36405.00472294174</v>
      </c>
      <c r="Y770" s="369">
        <v>765.00000000000034</v>
      </c>
      <c r="Z770" s="367"/>
      <c r="AA770" s="367"/>
      <c r="AB770" s="367"/>
      <c r="AC770" s="367"/>
      <c r="AD770" s="367"/>
      <c r="AE770" s="367"/>
      <c r="AF770" s="367"/>
      <c r="AG770" s="367"/>
      <c r="AH770" s="367"/>
      <c r="AI770" s="367"/>
      <c r="AJ770" s="367"/>
      <c r="AK770" s="367"/>
      <c r="AL770" s="367"/>
      <c r="AM770" s="367"/>
      <c r="AN770" s="367"/>
      <c r="AO770" s="367"/>
      <c r="AP770" s="367"/>
      <c r="AQ770" s="367"/>
      <c r="AR770" s="367"/>
      <c r="AS770" s="367"/>
      <c r="AT770" s="367"/>
    </row>
    <row r="771" spans="2:46" ht="13.8">
      <c r="B771" s="26">
        <v>127.66666666666811</v>
      </c>
      <c r="C771" s="367">
        <v>111.91578451197881</v>
      </c>
      <c r="D771" s="363">
        <v>766.00000000000864</v>
      </c>
      <c r="E771" s="365">
        <v>35627.906976744402</v>
      </c>
      <c r="F771" s="367">
        <v>-85938.751498688915</v>
      </c>
      <c r="G771" s="367">
        <v>766.00000000000466</v>
      </c>
      <c r="H771" s="368">
        <v>191500</v>
      </c>
      <c r="I771" s="367">
        <v>-1031083.8313433625</v>
      </c>
      <c r="J771" s="384">
        <v>766</v>
      </c>
      <c r="K771" s="363">
        <v>46424.242424242919</v>
      </c>
      <c r="L771" s="367">
        <v>-33133.899177074156</v>
      </c>
      <c r="M771" s="369">
        <v>766.00000000000819</v>
      </c>
      <c r="N771" s="363">
        <v>52827.586206896027</v>
      </c>
      <c r="O771" s="367">
        <v>-5453594.8314862996</v>
      </c>
      <c r="P771" s="384">
        <v>765.99999999999238</v>
      </c>
      <c r="Q771" s="363">
        <v>54714.28571428619</v>
      </c>
      <c r="R771" s="367">
        <v>-2733338.1514271582</v>
      </c>
      <c r="S771" s="384">
        <v>766.00000000000671</v>
      </c>
      <c r="T771" s="363">
        <v>26413.793103448013</v>
      </c>
      <c r="U771" s="363">
        <v>-40074.703189809385</v>
      </c>
      <c r="V771" s="369">
        <v>765.99999999999238</v>
      </c>
      <c r="W771" s="363">
        <v>1276666.6666666674</v>
      </c>
      <c r="X771" s="363">
        <v>36449.098014233234</v>
      </c>
      <c r="Y771" s="369">
        <v>766.00000000000045</v>
      </c>
      <c r="Z771" s="367"/>
      <c r="AA771" s="367"/>
      <c r="AB771" s="367"/>
      <c r="AC771" s="367"/>
      <c r="AD771" s="367"/>
      <c r="AE771" s="367"/>
      <c r="AF771" s="367"/>
      <c r="AG771" s="367"/>
      <c r="AH771" s="367"/>
      <c r="AI771" s="367"/>
      <c r="AJ771" s="367"/>
      <c r="AK771" s="367"/>
      <c r="AL771" s="367"/>
      <c r="AM771" s="367"/>
      <c r="AN771" s="367"/>
      <c r="AO771" s="367"/>
      <c r="AP771" s="367"/>
      <c r="AQ771" s="367"/>
      <c r="AR771" s="367"/>
      <c r="AS771" s="367"/>
      <c r="AT771" s="367"/>
    </row>
    <row r="772" spans="2:46" ht="13.8">
      <c r="B772" s="26">
        <v>127.83333333333478</v>
      </c>
      <c r="C772" s="367">
        <v>112.06130667374927</v>
      </c>
      <c r="D772" s="363">
        <v>767.00000000000864</v>
      </c>
      <c r="E772" s="365">
        <v>35674.418604651379</v>
      </c>
      <c r="F772" s="367">
        <v>-86172.228399365005</v>
      </c>
      <c r="G772" s="367">
        <v>767.00000000000466</v>
      </c>
      <c r="H772" s="368">
        <v>191750</v>
      </c>
      <c r="I772" s="367">
        <v>-1033857.7680415265</v>
      </c>
      <c r="J772" s="384">
        <v>767</v>
      </c>
      <c r="K772" s="363">
        <v>46484.848484848982</v>
      </c>
      <c r="L772" s="367">
        <v>-33269.993236341157</v>
      </c>
      <c r="M772" s="369">
        <v>767.00000000000819</v>
      </c>
      <c r="N772" s="363">
        <v>52896.551724137404</v>
      </c>
      <c r="O772" s="367">
        <v>-5467862.1133321505</v>
      </c>
      <c r="P772" s="384">
        <v>766.99999999999238</v>
      </c>
      <c r="Q772" s="363">
        <v>54785.714285714763</v>
      </c>
      <c r="R772" s="367">
        <v>-2740525.1411385024</v>
      </c>
      <c r="S772" s="384">
        <v>767.00000000000671</v>
      </c>
      <c r="T772" s="363">
        <v>26448.275862068702</v>
      </c>
      <c r="U772" s="363">
        <v>-40221.127701484766</v>
      </c>
      <c r="V772" s="369">
        <v>766.99999999999238</v>
      </c>
      <c r="W772" s="363">
        <v>1278333.3333333342</v>
      </c>
      <c r="X772" s="363">
        <v>36493.182180328455</v>
      </c>
      <c r="Y772" s="369">
        <v>767.00000000000045</v>
      </c>
      <c r="Z772" s="367"/>
      <c r="AA772" s="367"/>
      <c r="AB772" s="367"/>
      <c r="AC772" s="367"/>
      <c r="AD772" s="367"/>
      <c r="AE772" s="367"/>
      <c r="AF772" s="367"/>
      <c r="AG772" s="367"/>
      <c r="AH772" s="367"/>
      <c r="AI772" s="367"/>
      <c r="AJ772" s="367"/>
      <c r="AK772" s="367"/>
      <c r="AL772" s="367"/>
      <c r="AM772" s="367"/>
      <c r="AN772" s="367"/>
      <c r="AO772" s="367"/>
      <c r="AP772" s="367"/>
      <c r="AQ772" s="367"/>
      <c r="AR772" s="367"/>
      <c r="AS772" s="367"/>
      <c r="AT772" s="367"/>
    </row>
    <row r="773" spans="2:46" ht="13.8">
      <c r="B773" s="26">
        <v>128.00000000000145</v>
      </c>
      <c r="C773" s="367">
        <v>112.20682731793028</v>
      </c>
      <c r="D773" s="363">
        <v>768.00000000000864</v>
      </c>
      <c r="E773" s="365">
        <v>35720.930232558356</v>
      </c>
      <c r="F773" s="367">
        <v>-86406.02155902177</v>
      </c>
      <c r="G773" s="367">
        <v>768.00000000000466</v>
      </c>
      <c r="H773" s="368">
        <v>192000</v>
      </c>
      <c r="I773" s="367">
        <v>-1036635.4280102387</v>
      </c>
      <c r="J773" s="384">
        <v>768</v>
      </c>
      <c r="K773" s="363">
        <v>46545.454545455046</v>
      </c>
      <c r="L773" s="367">
        <v>-33406.329377267139</v>
      </c>
      <c r="M773" s="369">
        <v>768.0000000000083</v>
      </c>
      <c r="N773" s="363">
        <v>52965.51724137878</v>
      </c>
      <c r="O773" s="367">
        <v>-5482148.0332649564</v>
      </c>
      <c r="P773" s="384">
        <v>767.99999999999238</v>
      </c>
      <c r="Q773" s="363">
        <v>54857.142857143335</v>
      </c>
      <c r="R773" s="367">
        <v>-2747721.5667380947</v>
      </c>
      <c r="S773" s="384">
        <v>768.00000000000671</v>
      </c>
      <c r="T773" s="363">
        <v>26482.75862068939</v>
      </c>
      <c r="U773" s="363">
        <v>-40367.797604729312</v>
      </c>
      <c r="V773" s="369">
        <v>767.99999999999238</v>
      </c>
      <c r="W773" s="363">
        <v>1280000.0000000009</v>
      </c>
      <c r="X773" s="363">
        <v>36537.257221227388</v>
      </c>
      <c r="Y773" s="369">
        <v>768.00000000000057</v>
      </c>
      <c r="Z773" s="367"/>
      <c r="AA773" s="367"/>
      <c r="AB773" s="367"/>
      <c r="AC773" s="367"/>
      <c r="AD773" s="367"/>
      <c r="AE773" s="367"/>
      <c r="AF773" s="367"/>
      <c r="AG773" s="367"/>
      <c r="AH773" s="367"/>
      <c r="AI773" s="367"/>
      <c r="AJ773" s="367"/>
      <c r="AK773" s="367"/>
      <c r="AL773" s="367"/>
      <c r="AM773" s="367"/>
      <c r="AN773" s="367"/>
      <c r="AO773" s="367"/>
      <c r="AP773" s="367"/>
      <c r="AQ773" s="367"/>
      <c r="AR773" s="367"/>
      <c r="AS773" s="367"/>
      <c r="AT773" s="367"/>
    </row>
    <row r="774" spans="2:46" ht="13.8">
      <c r="B774" s="26">
        <v>128.16666666666811</v>
      </c>
      <c r="C774" s="367">
        <v>112.35234644452183</v>
      </c>
      <c r="D774" s="363">
        <v>769.00000000000864</v>
      </c>
      <c r="E774" s="365">
        <v>35767.441860465333</v>
      </c>
      <c r="F774" s="367">
        <v>-86640.130977659195</v>
      </c>
      <c r="G774" s="367">
        <v>769.00000000000466</v>
      </c>
      <c r="H774" s="368">
        <v>192250</v>
      </c>
      <c r="I774" s="367">
        <v>-1039416.8112494987</v>
      </c>
      <c r="J774" s="384">
        <v>769</v>
      </c>
      <c r="K774" s="363">
        <v>46606.06060606111</v>
      </c>
      <c r="L774" s="367">
        <v>-33542.907599852078</v>
      </c>
      <c r="M774" s="369">
        <v>769.0000000000083</v>
      </c>
      <c r="N774" s="363">
        <v>53034.482758620157</v>
      </c>
      <c r="O774" s="367">
        <v>-5496452.5912847174</v>
      </c>
      <c r="P774" s="384">
        <v>768.99999999999227</v>
      </c>
      <c r="Q774" s="363">
        <v>54928.571428571908</v>
      </c>
      <c r="R774" s="367">
        <v>-2754927.428225934</v>
      </c>
      <c r="S774" s="384">
        <v>769.00000000000671</v>
      </c>
      <c r="T774" s="363">
        <v>26517.241379310079</v>
      </c>
      <c r="U774" s="363">
        <v>-40514.712899543032</v>
      </c>
      <c r="V774" s="369">
        <v>768.99999999999227</v>
      </c>
      <c r="W774" s="363">
        <v>1281666.6666666677</v>
      </c>
      <c r="X774" s="363">
        <v>36581.323136930019</v>
      </c>
      <c r="Y774" s="369">
        <v>769.00000000000057</v>
      </c>
      <c r="Z774" s="367"/>
      <c r="AA774" s="367"/>
      <c r="AB774" s="367"/>
      <c r="AC774" s="367"/>
      <c r="AD774" s="367"/>
      <c r="AE774" s="367"/>
      <c r="AF774" s="367"/>
      <c r="AG774" s="367"/>
      <c r="AH774" s="367"/>
      <c r="AI774" s="367"/>
      <c r="AJ774" s="367"/>
      <c r="AK774" s="367"/>
      <c r="AL774" s="367"/>
      <c r="AM774" s="367"/>
      <c r="AN774" s="367"/>
      <c r="AO774" s="367"/>
      <c r="AP774" s="367"/>
      <c r="AQ774" s="367"/>
      <c r="AR774" s="367"/>
      <c r="AS774" s="367"/>
      <c r="AT774" s="367"/>
    </row>
    <row r="775" spans="2:46" ht="13.8">
      <c r="B775" s="26">
        <v>128.33333333333476</v>
      </c>
      <c r="C775" s="367">
        <v>112.49786405352391</v>
      </c>
      <c r="D775" s="363">
        <v>770.00000000000853</v>
      </c>
      <c r="E775" s="365">
        <v>35813.95348837231</v>
      </c>
      <c r="F775" s="367">
        <v>-86874.556655277265</v>
      </c>
      <c r="G775" s="367">
        <v>770.00000000000466</v>
      </c>
      <c r="H775" s="368">
        <v>192500</v>
      </c>
      <c r="I775" s="367">
        <v>-1042201.917759307</v>
      </c>
      <c r="J775" s="384">
        <v>770</v>
      </c>
      <c r="K775" s="363">
        <v>46666.666666667174</v>
      </c>
      <c r="L775" s="367">
        <v>-33679.727904096013</v>
      </c>
      <c r="M775" s="369">
        <v>770.00000000000841</v>
      </c>
      <c r="N775" s="363">
        <v>53103.448275861534</v>
      </c>
      <c r="O775" s="367">
        <v>-5510775.7873914372</v>
      </c>
      <c r="P775" s="384">
        <v>769.99999999999227</v>
      </c>
      <c r="Q775" s="363">
        <v>55000.00000000048</v>
      </c>
      <c r="R775" s="367">
        <v>-2762142.7256020205</v>
      </c>
      <c r="S775" s="384">
        <v>770.00000000000671</v>
      </c>
      <c r="T775" s="363">
        <v>26551.724137930767</v>
      </c>
      <c r="U775" s="363">
        <v>-40661.873585925947</v>
      </c>
      <c r="V775" s="369">
        <v>769.99999999999227</v>
      </c>
      <c r="W775" s="363">
        <v>1283333.3333333344</v>
      </c>
      <c r="X775" s="363">
        <v>36625.379927436385</v>
      </c>
      <c r="Y775" s="369">
        <v>770.00000000000057</v>
      </c>
      <c r="Z775" s="367"/>
      <c r="AA775" s="367"/>
      <c r="AB775" s="367"/>
      <c r="AC775" s="367"/>
      <c r="AD775" s="367"/>
      <c r="AE775" s="367"/>
      <c r="AF775" s="367"/>
      <c r="AG775" s="367"/>
      <c r="AH775" s="367"/>
      <c r="AI775" s="367"/>
      <c r="AJ775" s="367"/>
      <c r="AK775" s="367"/>
      <c r="AL775" s="367"/>
      <c r="AM775" s="367"/>
      <c r="AN775" s="367"/>
      <c r="AO775" s="367"/>
      <c r="AP775" s="367"/>
      <c r="AQ775" s="367"/>
      <c r="AR775" s="367"/>
      <c r="AS775" s="367"/>
      <c r="AT775" s="367"/>
    </row>
    <row r="776" spans="2:46" ht="13.8">
      <c r="B776" s="26">
        <v>128.50000000000142</v>
      </c>
      <c r="C776" s="367">
        <v>112.64338014493654</v>
      </c>
      <c r="D776" s="363">
        <v>771.00000000000853</v>
      </c>
      <c r="E776" s="365">
        <v>35860.465116279287</v>
      </c>
      <c r="F776" s="367">
        <v>-87109.298591876024</v>
      </c>
      <c r="G776" s="367">
        <v>771.00000000000466</v>
      </c>
      <c r="H776" s="368">
        <v>192750</v>
      </c>
      <c r="I776" s="367">
        <v>-1044990.747539663</v>
      </c>
      <c r="J776" s="384">
        <v>771</v>
      </c>
      <c r="K776" s="363">
        <v>46727.272727273237</v>
      </c>
      <c r="L776" s="367">
        <v>-33816.790289998899</v>
      </c>
      <c r="M776" s="369">
        <v>771.00000000000841</v>
      </c>
      <c r="N776" s="363">
        <v>53172.413793102911</v>
      </c>
      <c r="O776" s="367">
        <v>-5525117.621585113</v>
      </c>
      <c r="P776" s="384">
        <v>770.99999999999227</v>
      </c>
      <c r="Q776" s="363">
        <v>55071.428571429053</v>
      </c>
      <c r="R776" s="367">
        <v>-2769367.458866355</v>
      </c>
      <c r="S776" s="384">
        <v>771.00000000000671</v>
      </c>
      <c r="T776" s="363">
        <v>26586.206896551455</v>
      </c>
      <c r="U776" s="363">
        <v>-40809.279663878042</v>
      </c>
      <c r="V776" s="369">
        <v>770.99999999999227</v>
      </c>
      <c r="W776" s="363">
        <v>1285000.0000000012</v>
      </c>
      <c r="X776" s="363">
        <v>36669.427592746455</v>
      </c>
      <c r="Y776" s="369">
        <v>771.00000000000068</v>
      </c>
      <c r="Z776" s="367"/>
      <c r="AA776" s="367"/>
      <c r="AB776" s="367"/>
      <c r="AC776" s="367"/>
      <c r="AD776" s="367"/>
      <c r="AE776" s="367"/>
      <c r="AF776" s="367"/>
      <c r="AG776" s="367"/>
      <c r="AH776" s="367"/>
      <c r="AI776" s="367"/>
      <c r="AJ776" s="367"/>
      <c r="AK776" s="367"/>
      <c r="AL776" s="367"/>
      <c r="AM776" s="367"/>
      <c r="AN776" s="367"/>
      <c r="AO776" s="367"/>
      <c r="AP776" s="367"/>
      <c r="AQ776" s="367"/>
      <c r="AR776" s="367"/>
      <c r="AS776" s="367"/>
      <c r="AT776" s="367"/>
    </row>
    <row r="777" spans="2:46" ht="13.8">
      <c r="B777" s="26">
        <v>128.66666666666808</v>
      </c>
      <c r="C777" s="367">
        <v>112.78889471875971</v>
      </c>
      <c r="D777" s="363">
        <v>772.00000000000841</v>
      </c>
      <c r="E777" s="365">
        <v>35906.976744186264</v>
      </c>
      <c r="F777" s="367">
        <v>-87344.356787455428</v>
      </c>
      <c r="G777" s="367">
        <v>772.00000000000466</v>
      </c>
      <c r="H777" s="368">
        <v>193000</v>
      </c>
      <c r="I777" s="367">
        <v>-1047783.3005905672</v>
      </c>
      <c r="J777" s="384">
        <v>772</v>
      </c>
      <c r="K777" s="363">
        <v>46787.878787879301</v>
      </c>
      <c r="L777" s="367">
        <v>-33954.094757560779</v>
      </c>
      <c r="M777" s="369">
        <v>772.00000000000853</v>
      </c>
      <c r="N777" s="363">
        <v>53241.379310344288</v>
      </c>
      <c r="O777" s="367">
        <v>-5539478.0938657438</v>
      </c>
      <c r="P777" s="384">
        <v>771.99999999999216</v>
      </c>
      <c r="Q777" s="363">
        <v>55142.857142857625</v>
      </c>
      <c r="R777" s="367">
        <v>-2776601.6280189375</v>
      </c>
      <c r="S777" s="384">
        <v>772.00000000000682</v>
      </c>
      <c r="T777" s="363">
        <v>26620.689655172144</v>
      </c>
      <c r="U777" s="363">
        <v>-40956.931133399296</v>
      </c>
      <c r="V777" s="369">
        <v>771.99999999999216</v>
      </c>
      <c r="W777" s="363">
        <v>1286666.6666666679</v>
      </c>
      <c r="X777" s="363">
        <v>36713.46613286026</v>
      </c>
      <c r="Y777" s="369">
        <v>772.00000000000068</v>
      </c>
      <c r="Z777" s="367"/>
      <c r="AA777" s="367"/>
      <c r="AB777" s="367"/>
      <c r="AC777" s="367"/>
      <c r="AD777" s="367"/>
      <c r="AE777" s="367"/>
      <c r="AF777" s="367"/>
      <c r="AG777" s="367"/>
      <c r="AH777" s="367"/>
      <c r="AI777" s="367"/>
      <c r="AJ777" s="367"/>
      <c r="AK777" s="367"/>
      <c r="AL777" s="367"/>
      <c r="AM777" s="367"/>
      <c r="AN777" s="367"/>
      <c r="AO777" s="367"/>
      <c r="AP777" s="367"/>
      <c r="AQ777" s="367"/>
      <c r="AR777" s="367"/>
      <c r="AS777" s="367"/>
      <c r="AT777" s="367"/>
    </row>
    <row r="778" spans="2:46" ht="13.8">
      <c r="B778" s="26">
        <v>128.83333333333474</v>
      </c>
      <c r="C778" s="367">
        <v>112.93440777499345</v>
      </c>
      <c r="D778" s="363">
        <v>773.00000000000841</v>
      </c>
      <c r="E778" s="365">
        <v>35953.488372093241</v>
      </c>
      <c r="F778" s="367">
        <v>-87579.731242015521</v>
      </c>
      <c r="G778" s="367">
        <v>773.00000000000466</v>
      </c>
      <c r="H778" s="368">
        <v>193250</v>
      </c>
      <c r="I778" s="367">
        <v>-1050579.5769120192</v>
      </c>
      <c r="J778" s="384">
        <v>773</v>
      </c>
      <c r="K778" s="363">
        <v>46848.484848485365</v>
      </c>
      <c r="L778" s="367">
        <v>-34091.64130678161</v>
      </c>
      <c r="M778" s="369">
        <v>773.00000000000853</v>
      </c>
      <c r="N778" s="363">
        <v>53310.344827585664</v>
      </c>
      <c r="O778" s="367">
        <v>-5553857.2042333335</v>
      </c>
      <c r="P778" s="384">
        <v>772.99999999999216</v>
      </c>
      <c r="Q778" s="363">
        <v>55214.285714286198</v>
      </c>
      <c r="R778" s="367">
        <v>-2783845.2330597667</v>
      </c>
      <c r="S778" s="384">
        <v>773.00000000000682</v>
      </c>
      <c r="T778" s="363">
        <v>26655.172413792832</v>
      </c>
      <c r="U778" s="363">
        <v>-41104.827994489744</v>
      </c>
      <c r="V778" s="369">
        <v>772.99999999999216</v>
      </c>
      <c r="W778" s="363">
        <v>1288333.3333333347</v>
      </c>
      <c r="X778" s="363">
        <v>36757.495547777769</v>
      </c>
      <c r="Y778" s="369">
        <v>773.0000000000008</v>
      </c>
      <c r="Z778" s="367"/>
      <c r="AA778" s="367"/>
      <c r="AB778" s="367"/>
      <c r="AC778" s="367"/>
      <c r="AD778" s="367"/>
      <c r="AE778" s="367"/>
      <c r="AF778" s="367"/>
      <c r="AG778" s="367"/>
      <c r="AH778" s="367"/>
      <c r="AI778" s="367"/>
      <c r="AJ778" s="367"/>
      <c r="AK778" s="367"/>
      <c r="AL778" s="367"/>
      <c r="AM778" s="367"/>
      <c r="AN778" s="367"/>
      <c r="AO778" s="367"/>
      <c r="AP778" s="367"/>
      <c r="AQ778" s="367"/>
      <c r="AR778" s="367"/>
      <c r="AS778" s="367"/>
      <c r="AT778" s="367"/>
    </row>
    <row r="779" spans="2:46" ht="13.8">
      <c r="B779" s="26">
        <v>129.00000000000139</v>
      </c>
      <c r="C779" s="367">
        <v>113.0799193136377</v>
      </c>
      <c r="D779" s="363">
        <v>774.0000000000083</v>
      </c>
      <c r="E779" s="365">
        <v>36000.000000000218</v>
      </c>
      <c r="F779" s="367">
        <v>-87815.421955556259</v>
      </c>
      <c r="G779" s="367">
        <v>774.00000000000466</v>
      </c>
      <c r="H779" s="368">
        <v>193500</v>
      </c>
      <c r="I779" s="367">
        <v>-1053379.5765040191</v>
      </c>
      <c r="J779" s="384">
        <v>773.99999999999989</v>
      </c>
      <c r="K779" s="363">
        <v>46909.090909091428</v>
      </c>
      <c r="L779" s="367">
        <v>-34229.429937661429</v>
      </c>
      <c r="M779" s="369">
        <v>774.00000000000864</v>
      </c>
      <c r="N779" s="363">
        <v>53379.310344827041</v>
      </c>
      <c r="O779" s="367">
        <v>-5568254.9526878791</v>
      </c>
      <c r="P779" s="384">
        <v>773.99999999999216</v>
      </c>
      <c r="Q779" s="363">
        <v>55285.71428571477</v>
      </c>
      <c r="R779" s="367">
        <v>-2791098.273988843</v>
      </c>
      <c r="S779" s="384">
        <v>774.00000000000682</v>
      </c>
      <c r="T779" s="363">
        <v>26689.655172413521</v>
      </c>
      <c r="U779" s="363">
        <v>-41252.970247149373</v>
      </c>
      <c r="V779" s="369">
        <v>773.99999999999216</v>
      </c>
      <c r="W779" s="363">
        <v>1290000.0000000014</v>
      </c>
      <c r="X779" s="363">
        <v>36801.515837498999</v>
      </c>
      <c r="Y779" s="369">
        <v>774.0000000000008</v>
      </c>
      <c r="Z779" s="367"/>
      <c r="AA779" s="367"/>
      <c r="AB779" s="367"/>
      <c r="AC779" s="367"/>
      <c r="AD779" s="367"/>
      <c r="AE779" s="367"/>
      <c r="AF779" s="367"/>
      <c r="AG779" s="367"/>
      <c r="AH779" s="367"/>
      <c r="AI779" s="367"/>
      <c r="AJ779" s="367"/>
      <c r="AK779" s="367"/>
      <c r="AL779" s="367"/>
      <c r="AM779" s="367"/>
      <c r="AN779" s="367"/>
      <c r="AO779" s="367"/>
      <c r="AP779" s="367"/>
      <c r="AQ779" s="367"/>
      <c r="AR779" s="367"/>
      <c r="AS779" s="367"/>
      <c r="AT779" s="367"/>
    </row>
    <row r="780" spans="2:46" ht="13.8">
      <c r="B780" s="26">
        <v>129.16666666666805</v>
      </c>
      <c r="C780" s="367">
        <v>113.22542933469254</v>
      </c>
      <c r="D780" s="363">
        <v>775.0000000000083</v>
      </c>
      <c r="E780" s="365">
        <v>36046.511627907195</v>
      </c>
      <c r="F780" s="367">
        <v>-88051.428928077657</v>
      </c>
      <c r="G780" s="367">
        <v>775.00000000000466</v>
      </c>
      <c r="H780" s="368">
        <v>193750</v>
      </c>
      <c r="I780" s="367">
        <v>-1056183.2993665671</v>
      </c>
      <c r="J780" s="384">
        <v>774.99999999999989</v>
      </c>
      <c r="K780" s="363">
        <v>46969.696969697492</v>
      </c>
      <c r="L780" s="367">
        <v>-34367.460650200213</v>
      </c>
      <c r="M780" s="369">
        <v>775.00000000000864</v>
      </c>
      <c r="N780" s="363">
        <v>53448.275862068418</v>
      </c>
      <c r="O780" s="367">
        <v>-5582671.3392293798</v>
      </c>
      <c r="P780" s="384">
        <v>774.99999999999204</v>
      </c>
      <c r="Q780" s="363">
        <v>55357.142857143343</v>
      </c>
      <c r="R780" s="367">
        <v>-2798360.7508061668</v>
      </c>
      <c r="S780" s="384">
        <v>775.00000000000682</v>
      </c>
      <c r="T780" s="363">
        <v>26724.137931034209</v>
      </c>
      <c r="U780" s="363">
        <v>-41401.357891378168</v>
      </c>
      <c r="V780" s="369">
        <v>774.99999999999204</v>
      </c>
      <c r="W780" s="363">
        <v>1291666.6666666681</v>
      </c>
      <c r="X780" s="363">
        <v>36845.527002023948</v>
      </c>
      <c r="Y780" s="369">
        <v>775.0000000000008</v>
      </c>
      <c r="Z780" s="367"/>
      <c r="AA780" s="367"/>
      <c r="AB780" s="367"/>
      <c r="AC780" s="367"/>
      <c r="AD780" s="367"/>
      <c r="AE780" s="367"/>
      <c r="AF780" s="367"/>
      <c r="AG780" s="367"/>
      <c r="AH780" s="367"/>
      <c r="AI780" s="367"/>
      <c r="AJ780" s="367"/>
      <c r="AK780" s="367"/>
      <c r="AL780" s="367"/>
      <c r="AM780" s="367"/>
      <c r="AN780" s="367"/>
      <c r="AO780" s="367"/>
      <c r="AP780" s="367"/>
      <c r="AQ780" s="367"/>
      <c r="AR780" s="367"/>
      <c r="AS780" s="367"/>
      <c r="AT780" s="367"/>
    </row>
    <row r="781" spans="2:46" ht="13.8">
      <c r="B781" s="26">
        <v>129.33333333333471</v>
      </c>
      <c r="C781" s="367">
        <v>113.37093783815787</v>
      </c>
      <c r="D781" s="363">
        <v>776.00000000000819</v>
      </c>
      <c r="E781" s="365">
        <v>36093.023255814172</v>
      </c>
      <c r="F781" s="367">
        <v>-88287.752159579759</v>
      </c>
      <c r="G781" s="367">
        <v>776.00000000000466</v>
      </c>
      <c r="H781" s="368">
        <v>194000</v>
      </c>
      <c r="I781" s="367">
        <v>-1058990.7454996633</v>
      </c>
      <c r="J781" s="384">
        <v>775.99999999999989</v>
      </c>
      <c r="K781" s="363">
        <v>47030.303030303556</v>
      </c>
      <c r="L781" s="367">
        <v>-34505.733444397963</v>
      </c>
      <c r="M781" s="369">
        <v>776.00000000000864</v>
      </c>
      <c r="N781" s="363">
        <v>53517.241379309795</v>
      </c>
      <c r="O781" s="367">
        <v>-5597106.3638578374</v>
      </c>
      <c r="P781" s="384">
        <v>775.99999999999204</v>
      </c>
      <c r="Q781" s="363">
        <v>55428.571428571915</v>
      </c>
      <c r="R781" s="367">
        <v>-2805632.6635117386</v>
      </c>
      <c r="S781" s="384">
        <v>776.00000000000682</v>
      </c>
      <c r="T781" s="363">
        <v>26758.620689654897</v>
      </c>
      <c r="U781" s="363">
        <v>-41549.99092717615</v>
      </c>
      <c r="V781" s="369">
        <v>775.99999999999204</v>
      </c>
      <c r="W781" s="363">
        <v>1293333.3333333349</v>
      </c>
      <c r="X781" s="363">
        <v>36889.529041352602</v>
      </c>
      <c r="Y781" s="369">
        <v>776.00000000000091</v>
      </c>
      <c r="Z781" s="367"/>
      <c r="AA781" s="367"/>
      <c r="AB781" s="367"/>
      <c r="AC781" s="367"/>
      <c r="AD781" s="367"/>
      <c r="AE781" s="367"/>
      <c r="AF781" s="367"/>
      <c r="AG781" s="367"/>
      <c r="AH781" s="367"/>
      <c r="AI781" s="367"/>
      <c r="AJ781" s="367"/>
      <c r="AK781" s="367"/>
      <c r="AL781" s="367"/>
      <c r="AM781" s="367"/>
      <c r="AN781" s="367"/>
      <c r="AO781" s="367"/>
      <c r="AP781" s="367"/>
      <c r="AQ781" s="367"/>
      <c r="AR781" s="367"/>
      <c r="AS781" s="367"/>
      <c r="AT781" s="367"/>
    </row>
    <row r="782" spans="2:46" ht="13.8">
      <c r="B782" s="26">
        <v>129.50000000000136</v>
      </c>
      <c r="C782" s="367">
        <v>113.5164448240338</v>
      </c>
      <c r="D782" s="363">
        <v>777.00000000000819</v>
      </c>
      <c r="E782" s="365">
        <v>36139.53488372115</v>
      </c>
      <c r="F782" s="367">
        <v>-88524.391650062506</v>
      </c>
      <c r="G782" s="367">
        <v>777.00000000000477</v>
      </c>
      <c r="H782" s="368">
        <v>194250</v>
      </c>
      <c r="I782" s="367">
        <v>-1061801.9149033073</v>
      </c>
      <c r="J782" s="384">
        <v>776.99999999999989</v>
      </c>
      <c r="K782" s="363">
        <v>47090.909090909619</v>
      </c>
      <c r="L782" s="367">
        <v>-34644.248320254708</v>
      </c>
      <c r="M782" s="369">
        <v>777.00000000000875</v>
      </c>
      <c r="N782" s="363">
        <v>53586.206896551172</v>
      </c>
      <c r="O782" s="367">
        <v>-5611560.0265732529</v>
      </c>
      <c r="P782" s="384">
        <v>776.99999999999204</v>
      </c>
      <c r="Q782" s="363">
        <v>55500.000000000487</v>
      </c>
      <c r="R782" s="367">
        <v>-2812914.0121055576</v>
      </c>
      <c r="S782" s="384">
        <v>777.00000000000682</v>
      </c>
      <c r="T782" s="363">
        <v>26793.103448275586</v>
      </c>
      <c r="U782" s="363">
        <v>-41698.86935454332</v>
      </c>
      <c r="V782" s="369">
        <v>776.99999999999204</v>
      </c>
      <c r="W782" s="363">
        <v>1295000.0000000016</v>
      </c>
      <c r="X782" s="363">
        <v>36933.521955484983</v>
      </c>
      <c r="Y782" s="369">
        <v>777.00000000000091</v>
      </c>
      <c r="Z782" s="367"/>
      <c r="AA782" s="367"/>
      <c r="AB782" s="367"/>
      <c r="AC782" s="367"/>
      <c r="AD782" s="367"/>
      <c r="AE782" s="367"/>
      <c r="AF782" s="367"/>
      <c r="AG782" s="367"/>
      <c r="AH782" s="367"/>
      <c r="AI782" s="367"/>
      <c r="AJ782" s="367"/>
      <c r="AK782" s="367"/>
      <c r="AL782" s="367"/>
      <c r="AM782" s="367"/>
      <c r="AN782" s="367"/>
      <c r="AO782" s="367"/>
      <c r="AP782" s="367"/>
      <c r="AQ782" s="367"/>
      <c r="AR782" s="367"/>
      <c r="AS782" s="367"/>
      <c r="AT782" s="367"/>
    </row>
    <row r="783" spans="2:46" ht="13.8">
      <c r="B783" s="26">
        <v>129.66666666666802</v>
      </c>
      <c r="C783" s="367">
        <v>113.66195029232024</v>
      </c>
      <c r="D783" s="363">
        <v>778.00000000000819</v>
      </c>
      <c r="E783" s="365">
        <v>36186.046511628127</v>
      </c>
      <c r="F783" s="367">
        <v>-88761.347399525912</v>
      </c>
      <c r="G783" s="367">
        <v>778.00000000000477</v>
      </c>
      <c r="H783" s="368">
        <v>194500</v>
      </c>
      <c r="I783" s="367">
        <v>-1064616.8075774994</v>
      </c>
      <c r="J783" s="384">
        <v>777.99999999999989</v>
      </c>
      <c r="K783" s="363">
        <v>47151.515151515683</v>
      </c>
      <c r="L783" s="367">
        <v>-34783.005277770397</v>
      </c>
      <c r="M783" s="369">
        <v>778.00000000000875</v>
      </c>
      <c r="N783" s="363">
        <v>53655.172413792548</v>
      </c>
      <c r="O783" s="367">
        <v>-5626032.3273756225</v>
      </c>
      <c r="P783" s="384">
        <v>777.99999999999193</v>
      </c>
      <c r="Q783" s="363">
        <v>55571.42857142906</v>
      </c>
      <c r="R783" s="367">
        <v>-2820204.7965876246</v>
      </c>
      <c r="S783" s="384">
        <v>778.00000000000682</v>
      </c>
      <c r="T783" s="363">
        <v>26827.586206896274</v>
      </c>
      <c r="U783" s="363">
        <v>-41847.993173479648</v>
      </c>
      <c r="V783" s="369">
        <v>777.99999999999193</v>
      </c>
      <c r="W783" s="363">
        <v>1296666.6666666684</v>
      </c>
      <c r="X783" s="363">
        <v>36977.505744421083</v>
      </c>
      <c r="Y783" s="369">
        <v>778.00000000000102</v>
      </c>
      <c r="Z783" s="367"/>
      <c r="AA783" s="367"/>
      <c r="AB783" s="367"/>
      <c r="AC783" s="367"/>
      <c r="AD783" s="367"/>
      <c r="AE783" s="367"/>
      <c r="AF783" s="367"/>
      <c r="AG783" s="367"/>
      <c r="AH783" s="367"/>
      <c r="AI783" s="367"/>
      <c r="AJ783" s="367"/>
      <c r="AK783" s="367"/>
      <c r="AL783" s="367"/>
      <c r="AM783" s="367"/>
      <c r="AN783" s="367"/>
      <c r="AO783" s="367"/>
      <c r="AP783" s="367"/>
      <c r="AQ783" s="367"/>
      <c r="AR783" s="367"/>
      <c r="AS783" s="367"/>
      <c r="AT783" s="367"/>
    </row>
    <row r="784" spans="2:46" ht="13.8">
      <c r="B784" s="26">
        <v>129.83333333333468</v>
      </c>
      <c r="C784" s="367">
        <v>113.80745424301725</v>
      </c>
      <c r="D784" s="363">
        <v>779.00000000000819</v>
      </c>
      <c r="E784" s="365">
        <v>36232.558139535104</v>
      </c>
      <c r="F784" s="367">
        <v>-88998.619407969993</v>
      </c>
      <c r="G784" s="367">
        <v>779.00000000000477</v>
      </c>
      <c r="H784" s="368">
        <v>194750</v>
      </c>
      <c r="I784" s="367">
        <v>-1067435.4235222396</v>
      </c>
      <c r="J784" s="384">
        <v>778.99999999999989</v>
      </c>
      <c r="K784" s="363">
        <v>47212.121212121747</v>
      </c>
      <c r="L784" s="367">
        <v>-34922.00431694508</v>
      </c>
      <c r="M784" s="369">
        <v>779.00000000000887</v>
      </c>
      <c r="N784" s="363">
        <v>53724.137931033925</v>
      </c>
      <c r="O784" s="367">
        <v>-5640523.2662649518</v>
      </c>
      <c r="P784" s="384">
        <v>778.99999999999193</v>
      </c>
      <c r="Q784" s="363">
        <v>55642.857142857632</v>
      </c>
      <c r="R784" s="367">
        <v>-2827505.0169579382</v>
      </c>
      <c r="S784" s="384">
        <v>779.00000000000682</v>
      </c>
      <c r="T784" s="363">
        <v>26862.068965516963</v>
      </c>
      <c r="U784" s="363">
        <v>-41997.362383985172</v>
      </c>
      <c r="V784" s="369">
        <v>778.99999999999193</v>
      </c>
      <c r="W784" s="363">
        <v>1298333.3333333351</v>
      </c>
      <c r="X784" s="363">
        <v>37021.480408160896</v>
      </c>
      <c r="Y784" s="369">
        <v>779.00000000000102</v>
      </c>
      <c r="Z784" s="367"/>
      <c r="AA784" s="367"/>
      <c r="AB784" s="367"/>
      <c r="AC784" s="367"/>
      <c r="AD784" s="367"/>
      <c r="AE784" s="367"/>
      <c r="AF784" s="367"/>
      <c r="AG784" s="367"/>
      <c r="AH784" s="367"/>
      <c r="AI784" s="367"/>
      <c r="AJ784" s="367"/>
      <c r="AK784" s="367"/>
      <c r="AL784" s="367"/>
      <c r="AM784" s="367"/>
      <c r="AN784" s="367"/>
      <c r="AO784" s="367"/>
      <c r="AP784" s="367"/>
      <c r="AQ784" s="367"/>
      <c r="AR784" s="367"/>
      <c r="AS784" s="367"/>
      <c r="AT784" s="367"/>
    </row>
    <row r="785" spans="2:46" ht="13.8">
      <c r="B785" s="26">
        <v>130.00000000000134</v>
      </c>
      <c r="C785" s="367">
        <v>113.95295667612477</v>
      </c>
      <c r="D785" s="363">
        <v>780.00000000000807</v>
      </c>
      <c r="E785" s="365">
        <v>36279.069767442081</v>
      </c>
      <c r="F785" s="367">
        <v>-89236.207675394719</v>
      </c>
      <c r="G785" s="367">
        <v>780.00000000000477</v>
      </c>
      <c r="H785" s="368">
        <v>195000</v>
      </c>
      <c r="I785" s="367">
        <v>-1070257.7627375277</v>
      </c>
      <c r="J785" s="384">
        <v>779.99999999999989</v>
      </c>
      <c r="K785" s="363">
        <v>47272.72727272781</v>
      </c>
      <c r="L785" s="367">
        <v>-35061.245437778729</v>
      </c>
      <c r="M785" s="369">
        <v>780.00000000000887</v>
      </c>
      <c r="N785" s="363">
        <v>53793.103448275302</v>
      </c>
      <c r="O785" s="367">
        <v>-5655032.8432412362</v>
      </c>
      <c r="P785" s="384">
        <v>779.99999999999193</v>
      </c>
      <c r="Q785" s="363">
        <v>55714.285714286205</v>
      </c>
      <c r="R785" s="367">
        <v>-2834814.6732165003</v>
      </c>
      <c r="S785" s="384">
        <v>780.00000000000693</v>
      </c>
      <c r="T785" s="363">
        <v>26896.551724137651</v>
      </c>
      <c r="U785" s="363">
        <v>-42146.976986059875</v>
      </c>
      <c r="V785" s="369">
        <v>779.99999999999193</v>
      </c>
      <c r="W785" s="363">
        <v>1300000.0000000019</v>
      </c>
      <c r="X785" s="363">
        <v>37065.445946704429</v>
      </c>
      <c r="Y785" s="369">
        <v>780.00000000000114</v>
      </c>
      <c r="Z785" s="367"/>
      <c r="AA785" s="367"/>
      <c r="AB785" s="367"/>
      <c r="AC785" s="367"/>
      <c r="AD785" s="367"/>
      <c r="AE785" s="367"/>
      <c r="AF785" s="367"/>
      <c r="AG785" s="367"/>
      <c r="AH785" s="367"/>
      <c r="AI785" s="367"/>
      <c r="AJ785" s="367"/>
      <c r="AK785" s="367"/>
      <c r="AL785" s="367"/>
      <c r="AM785" s="367"/>
      <c r="AN785" s="367"/>
      <c r="AO785" s="367"/>
      <c r="AP785" s="367"/>
      <c r="AQ785" s="367"/>
      <c r="AR785" s="367"/>
      <c r="AS785" s="367"/>
      <c r="AT785" s="367"/>
    </row>
    <row r="786" spans="2:46" ht="13.8">
      <c r="B786" s="26">
        <v>130.16666666666799</v>
      </c>
      <c r="C786" s="367">
        <v>114.09845759164287</v>
      </c>
      <c r="D786" s="363">
        <v>781.00000000000807</v>
      </c>
      <c r="E786" s="365">
        <v>36325.581395349058</v>
      </c>
      <c r="F786" s="367">
        <v>-89474.112201800133</v>
      </c>
      <c r="G786" s="367">
        <v>781.00000000000477</v>
      </c>
      <c r="H786" s="368">
        <v>195250</v>
      </c>
      <c r="I786" s="367">
        <v>-1073083.8252233637</v>
      </c>
      <c r="J786" s="384">
        <v>780.99999999999989</v>
      </c>
      <c r="K786" s="363">
        <v>47333.333333333874</v>
      </c>
      <c r="L786" s="367">
        <v>-35200.728640271351</v>
      </c>
      <c r="M786" s="369">
        <v>781.00000000000898</v>
      </c>
      <c r="N786" s="363">
        <v>53862.068965516679</v>
      </c>
      <c r="O786" s="367">
        <v>-5669561.0583044766</v>
      </c>
      <c r="P786" s="384">
        <v>780.99999999999181</v>
      </c>
      <c r="Q786" s="363">
        <v>55785.714285714777</v>
      </c>
      <c r="R786" s="367">
        <v>-2842133.7653633095</v>
      </c>
      <c r="S786" s="384">
        <v>781.00000000000693</v>
      </c>
      <c r="T786" s="363">
        <v>26931.034482758339</v>
      </c>
      <c r="U786" s="363">
        <v>-42296.836979703738</v>
      </c>
      <c r="V786" s="369">
        <v>780.99999999999181</v>
      </c>
      <c r="W786" s="363">
        <v>1301666.6666666686</v>
      </c>
      <c r="X786" s="363">
        <v>37109.402360051681</v>
      </c>
      <c r="Y786" s="369">
        <v>781.00000000000114</v>
      </c>
      <c r="Z786" s="367"/>
      <c r="AA786" s="367"/>
      <c r="AB786" s="367"/>
      <c r="AC786" s="367"/>
      <c r="AD786" s="367"/>
      <c r="AE786" s="367"/>
      <c r="AF786" s="367"/>
      <c r="AG786" s="367"/>
      <c r="AH786" s="367"/>
      <c r="AI786" s="367"/>
      <c r="AJ786" s="367"/>
      <c r="AK786" s="367"/>
      <c r="AL786" s="367"/>
      <c r="AM786" s="367"/>
      <c r="AN786" s="367"/>
      <c r="AO786" s="367"/>
      <c r="AP786" s="367"/>
      <c r="AQ786" s="367"/>
      <c r="AR786" s="367"/>
      <c r="AS786" s="367"/>
      <c r="AT786" s="367"/>
    </row>
    <row r="787" spans="2:46" ht="13.8">
      <c r="B787" s="26">
        <v>130.33333333333465</v>
      </c>
      <c r="C787" s="367">
        <v>114.24395698957149</v>
      </c>
      <c r="D787" s="363">
        <v>782.00000000000796</v>
      </c>
      <c r="E787" s="365">
        <v>36372.093023256035</v>
      </c>
      <c r="F787" s="367">
        <v>-89712.332987186193</v>
      </c>
      <c r="G787" s="367">
        <v>782.00000000000477</v>
      </c>
      <c r="H787" s="368">
        <v>195500</v>
      </c>
      <c r="I787" s="367">
        <v>-1075913.610979748</v>
      </c>
      <c r="J787" s="384">
        <v>781.99999999999989</v>
      </c>
      <c r="K787" s="363">
        <v>47393.939393939938</v>
      </c>
      <c r="L787" s="367">
        <v>-35340.453924422938</v>
      </c>
      <c r="M787" s="369">
        <v>782.00000000000898</v>
      </c>
      <c r="N787" s="363">
        <v>53931.034482758056</v>
      </c>
      <c r="O787" s="367">
        <v>-5684107.9114546739</v>
      </c>
      <c r="P787" s="384">
        <v>781.99999999999181</v>
      </c>
      <c r="Q787" s="363">
        <v>55857.14285714335</v>
      </c>
      <c r="R787" s="367">
        <v>-2849462.2933983654</v>
      </c>
      <c r="S787" s="384">
        <v>782.00000000000693</v>
      </c>
      <c r="T787" s="363">
        <v>26965.517241379028</v>
      </c>
      <c r="U787" s="363">
        <v>-42446.942364916802</v>
      </c>
      <c r="V787" s="369">
        <v>781.99999999999181</v>
      </c>
      <c r="W787" s="363">
        <v>1303333.3333333354</v>
      </c>
      <c r="X787" s="363">
        <v>37153.349648202638</v>
      </c>
      <c r="Y787" s="369">
        <v>782.00000000000114</v>
      </c>
      <c r="Z787" s="367"/>
      <c r="AA787" s="367"/>
      <c r="AB787" s="367"/>
      <c r="AC787" s="367"/>
      <c r="AD787" s="367"/>
      <c r="AE787" s="367"/>
      <c r="AF787" s="367"/>
      <c r="AG787" s="367"/>
      <c r="AH787" s="367"/>
      <c r="AI787" s="367"/>
      <c r="AJ787" s="367"/>
      <c r="AK787" s="367"/>
      <c r="AL787" s="367"/>
      <c r="AM787" s="367"/>
      <c r="AN787" s="367"/>
      <c r="AO787" s="367"/>
      <c r="AP787" s="367"/>
      <c r="AQ787" s="367"/>
      <c r="AR787" s="367"/>
      <c r="AS787" s="367"/>
      <c r="AT787" s="367"/>
    </row>
    <row r="788" spans="2:46" ht="13.8">
      <c r="B788" s="26">
        <v>130.50000000000131</v>
      </c>
      <c r="C788" s="367">
        <v>114.38945486991067</v>
      </c>
      <c r="D788" s="363">
        <v>783.00000000000796</v>
      </c>
      <c r="E788" s="365">
        <v>36418.604651163012</v>
      </c>
      <c r="F788" s="367">
        <v>-89950.870031552928</v>
      </c>
      <c r="G788" s="367">
        <v>783.00000000000477</v>
      </c>
      <c r="H788" s="368">
        <v>195750</v>
      </c>
      <c r="I788" s="367">
        <v>-1078747.1200066798</v>
      </c>
      <c r="J788" s="384">
        <v>782.99999999999989</v>
      </c>
      <c r="K788" s="363">
        <v>47454.545454546002</v>
      </c>
      <c r="L788" s="367">
        <v>-35480.42129023352</v>
      </c>
      <c r="M788" s="369">
        <v>783.00000000000909</v>
      </c>
      <c r="N788" s="363">
        <v>53999.999999999432</v>
      </c>
      <c r="O788" s="367">
        <v>-5698673.4026918281</v>
      </c>
      <c r="P788" s="384">
        <v>782.99999999999181</v>
      </c>
      <c r="Q788" s="363">
        <v>55928.571428571922</v>
      </c>
      <c r="R788" s="367">
        <v>-2856800.2573216693</v>
      </c>
      <c r="S788" s="384">
        <v>783.00000000000693</v>
      </c>
      <c r="T788" s="363">
        <v>26999.999999999716</v>
      </c>
      <c r="U788" s="363">
        <v>-42597.29314169904</v>
      </c>
      <c r="V788" s="369">
        <v>782.99999999999181</v>
      </c>
      <c r="W788" s="363">
        <v>1305000.0000000021</v>
      </c>
      <c r="X788" s="363">
        <v>37197.287811157323</v>
      </c>
      <c r="Y788" s="369">
        <v>783.00000000000125</v>
      </c>
      <c r="Z788" s="367"/>
      <c r="AA788" s="367"/>
      <c r="AB788" s="367"/>
      <c r="AC788" s="367"/>
      <c r="AD788" s="367"/>
      <c r="AE788" s="367"/>
      <c r="AF788" s="367"/>
      <c r="AG788" s="367"/>
      <c r="AH788" s="367"/>
      <c r="AI788" s="367"/>
      <c r="AJ788" s="367"/>
      <c r="AK788" s="367"/>
      <c r="AL788" s="367"/>
      <c r="AM788" s="367"/>
      <c r="AN788" s="367"/>
      <c r="AO788" s="367"/>
      <c r="AP788" s="367"/>
      <c r="AQ788" s="367"/>
      <c r="AR788" s="367"/>
      <c r="AS788" s="367"/>
      <c r="AT788" s="367"/>
    </row>
    <row r="789" spans="2:46" ht="13.8">
      <c r="B789" s="26">
        <v>130.66666666666796</v>
      </c>
      <c r="C789" s="367">
        <v>114.53495123266039</v>
      </c>
      <c r="D789" s="363">
        <v>784.00000000000784</v>
      </c>
      <c r="E789" s="365">
        <v>36465.116279069989</v>
      </c>
      <c r="F789" s="367">
        <v>-90189.723334900322</v>
      </c>
      <c r="G789" s="367">
        <v>784.00000000000477</v>
      </c>
      <c r="H789" s="368">
        <v>196000</v>
      </c>
      <c r="I789" s="367">
        <v>-1081584.3523041599</v>
      </c>
      <c r="J789" s="384">
        <v>783.99999999999989</v>
      </c>
      <c r="K789" s="363">
        <v>47515.151515152065</v>
      </c>
      <c r="L789" s="367">
        <v>-35620.630737703053</v>
      </c>
      <c r="M789" s="369">
        <v>784.00000000000909</v>
      </c>
      <c r="N789" s="363">
        <v>54068.965517240809</v>
      </c>
      <c r="O789" s="367">
        <v>-5713257.5320159374</v>
      </c>
      <c r="P789" s="384">
        <v>783.9999999999917</v>
      </c>
      <c r="Q789" s="363">
        <v>56000.000000000495</v>
      </c>
      <c r="R789" s="367">
        <v>-2864147.6571332207</v>
      </c>
      <c r="S789" s="384">
        <v>784.00000000000693</v>
      </c>
      <c r="T789" s="363">
        <v>27034.482758620405</v>
      </c>
      <c r="U789" s="363">
        <v>-42747.889310050436</v>
      </c>
      <c r="V789" s="369">
        <v>783.9999999999917</v>
      </c>
      <c r="W789" s="363">
        <v>1306666.6666666688</v>
      </c>
      <c r="X789" s="363">
        <v>37241.216848915719</v>
      </c>
      <c r="Y789" s="369">
        <v>784.00000000000125</v>
      </c>
      <c r="Z789" s="367"/>
      <c r="AA789" s="367"/>
      <c r="AB789" s="367"/>
      <c r="AC789" s="367"/>
      <c r="AD789" s="367"/>
      <c r="AE789" s="367"/>
      <c r="AF789" s="367"/>
      <c r="AG789" s="367"/>
      <c r="AH789" s="367"/>
      <c r="AI789" s="367"/>
      <c r="AJ789" s="367"/>
      <c r="AK789" s="367"/>
      <c r="AL789" s="367"/>
      <c r="AM789" s="367"/>
      <c r="AN789" s="367"/>
      <c r="AO789" s="367"/>
      <c r="AP789" s="367"/>
      <c r="AQ789" s="367"/>
      <c r="AR789" s="367"/>
      <c r="AS789" s="367"/>
      <c r="AT789" s="367"/>
    </row>
    <row r="790" spans="2:46" ht="13.8">
      <c r="B790" s="26">
        <v>130.83333333333462</v>
      </c>
      <c r="C790" s="367">
        <v>114.68044607782063</v>
      </c>
      <c r="D790" s="363">
        <v>785.00000000000773</v>
      </c>
      <c r="E790" s="365">
        <v>36511.627906976966</v>
      </c>
      <c r="F790" s="367">
        <v>-90428.89289722839</v>
      </c>
      <c r="G790" s="367">
        <v>785.00000000000477</v>
      </c>
      <c r="H790" s="368">
        <v>196250</v>
      </c>
      <c r="I790" s="367">
        <v>-1084425.307872188</v>
      </c>
      <c r="J790" s="384">
        <v>784.99999999999989</v>
      </c>
      <c r="K790" s="363">
        <v>47575.757575758129</v>
      </c>
      <c r="L790" s="367">
        <v>-35761.08226683156</v>
      </c>
      <c r="M790" s="369">
        <v>785.00000000000909</v>
      </c>
      <c r="N790" s="363">
        <v>54137.931034482186</v>
      </c>
      <c r="O790" s="367">
        <v>-5727860.2994270045</v>
      </c>
      <c r="P790" s="384">
        <v>784.9999999999917</v>
      </c>
      <c r="Q790" s="363">
        <v>56071.428571429067</v>
      </c>
      <c r="R790" s="367">
        <v>-2871504.4928330192</v>
      </c>
      <c r="S790" s="384">
        <v>785.00000000000693</v>
      </c>
      <c r="T790" s="363">
        <v>27068.965517241093</v>
      </c>
      <c r="U790" s="363">
        <v>-42898.730869971034</v>
      </c>
      <c r="V790" s="369">
        <v>784.9999999999917</v>
      </c>
      <c r="W790" s="363">
        <v>1308333.3333333356</v>
      </c>
      <c r="X790" s="363">
        <v>37285.136761477836</v>
      </c>
      <c r="Y790" s="369">
        <v>785.00000000000136</v>
      </c>
      <c r="Z790" s="367"/>
      <c r="AA790" s="367"/>
      <c r="AB790" s="367"/>
      <c r="AC790" s="367"/>
      <c r="AD790" s="367"/>
      <c r="AE790" s="367"/>
      <c r="AF790" s="367"/>
      <c r="AG790" s="367"/>
      <c r="AH790" s="367"/>
      <c r="AI790" s="367"/>
      <c r="AJ790" s="367"/>
      <c r="AK790" s="367"/>
      <c r="AL790" s="367"/>
      <c r="AM790" s="367"/>
      <c r="AN790" s="367"/>
      <c r="AO790" s="367"/>
      <c r="AP790" s="367"/>
      <c r="AQ790" s="367"/>
      <c r="AR790" s="367"/>
      <c r="AS790" s="367"/>
      <c r="AT790" s="367"/>
    </row>
    <row r="791" spans="2:46" ht="13.8">
      <c r="B791" s="26">
        <v>131.00000000000128</v>
      </c>
      <c r="C791" s="367">
        <v>114.82593940539147</v>
      </c>
      <c r="D791" s="363">
        <v>786.00000000000773</v>
      </c>
      <c r="E791" s="365">
        <v>36558.139534883943</v>
      </c>
      <c r="F791" s="367">
        <v>-90668.378718537104</v>
      </c>
      <c r="G791" s="367">
        <v>786.00000000000477</v>
      </c>
      <c r="H791" s="368">
        <v>196500</v>
      </c>
      <c r="I791" s="367">
        <v>-1087269.986710764</v>
      </c>
      <c r="J791" s="384">
        <v>785.99999999999989</v>
      </c>
      <c r="K791" s="363">
        <v>47636.363636364193</v>
      </c>
      <c r="L791" s="367">
        <v>-35901.775877619046</v>
      </c>
      <c r="M791" s="369">
        <v>786.00000000000921</v>
      </c>
      <c r="N791" s="363">
        <v>54206.896551723563</v>
      </c>
      <c r="O791" s="367">
        <v>-5742481.7049250286</v>
      </c>
      <c r="P791" s="384">
        <v>785.9999999999917</v>
      </c>
      <c r="Q791" s="363">
        <v>56142.85714285764</v>
      </c>
      <c r="R791" s="367">
        <v>-2878870.7644210658</v>
      </c>
      <c r="S791" s="384">
        <v>786.00000000000693</v>
      </c>
      <c r="T791" s="363">
        <v>27103.448275861781</v>
      </c>
      <c r="U791" s="363">
        <v>-43049.817821460812</v>
      </c>
      <c r="V791" s="369">
        <v>785.9999999999917</v>
      </c>
      <c r="W791" s="363">
        <v>1310000.0000000023</v>
      </c>
      <c r="X791" s="363">
        <v>37329.047548843671</v>
      </c>
      <c r="Y791" s="369">
        <v>786.00000000000136</v>
      </c>
      <c r="Z791" s="367"/>
      <c r="AA791" s="367"/>
      <c r="AB791" s="367"/>
      <c r="AC791" s="367"/>
      <c r="AD791" s="367"/>
      <c r="AE791" s="367"/>
      <c r="AF791" s="367"/>
      <c r="AG791" s="367"/>
      <c r="AH791" s="367"/>
      <c r="AI791" s="367"/>
      <c r="AJ791" s="367"/>
      <c r="AK791" s="367"/>
      <c r="AL791" s="367"/>
      <c r="AM791" s="367"/>
      <c r="AN791" s="367"/>
      <c r="AO791" s="367"/>
      <c r="AP791" s="367"/>
      <c r="AQ791" s="367"/>
      <c r="AR791" s="367"/>
      <c r="AS791" s="367"/>
      <c r="AT791" s="367"/>
    </row>
    <row r="792" spans="2:46" ht="13.8">
      <c r="B792" s="26">
        <v>131.16666666666794</v>
      </c>
      <c r="C792" s="367">
        <v>114.97143121537282</v>
      </c>
      <c r="D792" s="363">
        <v>787.00000000000762</v>
      </c>
      <c r="E792" s="365">
        <v>36604.65116279092</v>
      </c>
      <c r="F792" s="367">
        <v>-90908.180798826521</v>
      </c>
      <c r="G792" s="367">
        <v>787.00000000000477</v>
      </c>
      <c r="H792" s="368">
        <v>196750</v>
      </c>
      <c r="I792" s="367">
        <v>-1090118.3888198882</v>
      </c>
      <c r="J792" s="384">
        <v>786.99999999999989</v>
      </c>
      <c r="K792" s="363">
        <v>47696.969696970256</v>
      </c>
      <c r="L792" s="367">
        <v>-36042.711570065505</v>
      </c>
      <c r="M792" s="369">
        <v>787.00000000000921</v>
      </c>
      <c r="N792" s="363">
        <v>54275.86206896494</v>
      </c>
      <c r="O792" s="367">
        <v>-5757121.7485100077</v>
      </c>
      <c r="P792" s="384">
        <v>786.99999999999159</v>
      </c>
      <c r="Q792" s="363">
        <v>56214.285714286212</v>
      </c>
      <c r="R792" s="367">
        <v>-2886246.4718973595</v>
      </c>
      <c r="S792" s="384">
        <v>787.00000000000693</v>
      </c>
      <c r="T792" s="363">
        <v>27137.93103448247</v>
      </c>
      <c r="U792" s="363">
        <v>-43201.150164519742</v>
      </c>
      <c r="V792" s="369">
        <v>786.99999999999159</v>
      </c>
      <c r="W792" s="363">
        <v>1311666.6666666691</v>
      </c>
      <c r="X792" s="363">
        <v>37372.94921101322</v>
      </c>
      <c r="Y792" s="369">
        <v>787.00000000000136</v>
      </c>
      <c r="Z792" s="367"/>
      <c r="AA792" s="367"/>
      <c r="AB792" s="367"/>
      <c r="AC792" s="367"/>
      <c r="AD792" s="367"/>
      <c r="AE792" s="367"/>
      <c r="AF792" s="367"/>
      <c r="AG792" s="367"/>
      <c r="AH792" s="367"/>
      <c r="AI792" s="367"/>
      <c r="AJ792" s="367"/>
      <c r="AK792" s="367"/>
      <c r="AL792" s="367"/>
      <c r="AM792" s="367"/>
      <c r="AN792" s="367"/>
      <c r="AO792" s="367"/>
      <c r="AP792" s="367"/>
      <c r="AQ792" s="367"/>
      <c r="AR792" s="367"/>
      <c r="AS792" s="367"/>
      <c r="AT792" s="367"/>
    </row>
    <row r="793" spans="2:46" ht="13.8">
      <c r="B793" s="26">
        <v>131.33333333333459</v>
      </c>
      <c r="C793" s="367">
        <v>115.11692150776472</v>
      </c>
      <c r="D793" s="363">
        <v>788.00000000000762</v>
      </c>
      <c r="E793" s="365">
        <v>36651.162790697897</v>
      </c>
      <c r="F793" s="367">
        <v>-91148.299138096569</v>
      </c>
      <c r="G793" s="367">
        <v>788.00000000000477</v>
      </c>
      <c r="H793" s="368">
        <v>197000</v>
      </c>
      <c r="I793" s="367">
        <v>-1092970.5141995603</v>
      </c>
      <c r="J793" s="384">
        <v>787.99999999999989</v>
      </c>
      <c r="K793" s="363">
        <v>47757.57575757632</v>
      </c>
      <c r="L793" s="367">
        <v>-36183.889344170937</v>
      </c>
      <c r="M793" s="369">
        <v>788.00000000000932</v>
      </c>
      <c r="N793" s="363">
        <v>54344.827586206316</v>
      </c>
      <c r="O793" s="367">
        <v>-5771780.4301819438</v>
      </c>
      <c r="P793" s="384">
        <v>787.99999999999159</v>
      </c>
      <c r="Q793" s="363">
        <v>56285.714285714785</v>
      </c>
      <c r="R793" s="367">
        <v>-2893631.6152619012</v>
      </c>
      <c r="S793" s="384">
        <v>788.00000000000705</v>
      </c>
      <c r="T793" s="363">
        <v>27172.413793103158</v>
      </c>
      <c r="U793" s="363">
        <v>-43352.727899147882</v>
      </c>
      <c r="V793" s="369">
        <v>787.99999999999159</v>
      </c>
      <c r="W793" s="363">
        <v>1313333.3333333358</v>
      </c>
      <c r="X793" s="363">
        <v>37416.841747986487</v>
      </c>
      <c r="Y793" s="369">
        <v>788.00000000000148</v>
      </c>
      <c r="Z793" s="367"/>
      <c r="AA793" s="367"/>
      <c r="AB793" s="367"/>
      <c r="AC793" s="367"/>
      <c r="AD793" s="367"/>
      <c r="AE793" s="367"/>
      <c r="AF793" s="367"/>
      <c r="AG793" s="367"/>
      <c r="AH793" s="367"/>
      <c r="AI793" s="367"/>
      <c r="AJ793" s="367"/>
      <c r="AK793" s="367"/>
      <c r="AL793" s="367"/>
      <c r="AM793" s="367"/>
      <c r="AN793" s="367"/>
      <c r="AO793" s="367"/>
      <c r="AP793" s="367"/>
      <c r="AQ793" s="367"/>
      <c r="AR793" s="367"/>
      <c r="AS793" s="367"/>
      <c r="AT793" s="367"/>
    </row>
    <row r="794" spans="2:46" ht="13.8">
      <c r="B794" s="26">
        <v>131.50000000000125</v>
      </c>
      <c r="C794" s="367">
        <v>115.26241028256716</v>
      </c>
      <c r="D794" s="363">
        <v>789.0000000000075</v>
      </c>
      <c r="E794" s="365">
        <v>36697.674418604875</v>
      </c>
      <c r="F794" s="367">
        <v>-91388.733736347291</v>
      </c>
      <c r="G794" s="367">
        <v>789.00000000000477</v>
      </c>
      <c r="H794" s="368">
        <v>197250</v>
      </c>
      <c r="I794" s="367">
        <v>-1095826.3628497804</v>
      </c>
      <c r="J794" s="384">
        <v>788.99999999999989</v>
      </c>
      <c r="K794" s="363">
        <v>47818.181818182384</v>
      </c>
      <c r="L794" s="367">
        <v>-36325.309199935335</v>
      </c>
      <c r="M794" s="369">
        <v>789.00000000000932</v>
      </c>
      <c r="N794" s="363">
        <v>54413.793103447693</v>
      </c>
      <c r="O794" s="367">
        <v>-5786457.7499408377</v>
      </c>
      <c r="P794" s="384">
        <v>788.99999999999159</v>
      </c>
      <c r="Q794" s="363">
        <v>56357.142857143357</v>
      </c>
      <c r="R794" s="367">
        <v>-2901026.19451469</v>
      </c>
      <c r="S794" s="384">
        <v>789.00000000000705</v>
      </c>
      <c r="T794" s="363">
        <v>27206.896551723847</v>
      </c>
      <c r="U794" s="363">
        <v>-43504.551025345187</v>
      </c>
      <c r="V794" s="369">
        <v>788.99999999999159</v>
      </c>
      <c r="W794" s="363">
        <v>1315000.0000000026</v>
      </c>
      <c r="X794" s="363">
        <v>37460.725159763468</v>
      </c>
      <c r="Y794" s="369">
        <v>789.00000000000148</v>
      </c>
      <c r="Z794" s="367"/>
      <c r="AA794" s="367"/>
      <c r="AB794" s="367"/>
      <c r="AC794" s="367"/>
      <c r="AD794" s="367"/>
      <c r="AE794" s="367"/>
      <c r="AF794" s="367"/>
      <c r="AG794" s="367"/>
      <c r="AH794" s="367"/>
      <c r="AI794" s="367"/>
      <c r="AJ794" s="367"/>
      <c r="AK794" s="367"/>
      <c r="AL794" s="367"/>
      <c r="AM794" s="367"/>
      <c r="AN794" s="367"/>
      <c r="AO794" s="367"/>
      <c r="AP794" s="367"/>
      <c r="AQ794" s="367"/>
      <c r="AR794" s="367"/>
      <c r="AS794" s="367"/>
      <c r="AT794" s="367"/>
    </row>
    <row r="795" spans="2:46" ht="13.8">
      <c r="B795" s="26">
        <v>131.66666666666791</v>
      </c>
      <c r="C795" s="367">
        <v>115.40789753978017</v>
      </c>
      <c r="D795" s="363">
        <v>790.0000000000075</v>
      </c>
      <c r="E795" s="365">
        <v>36744.186046511852</v>
      </c>
      <c r="F795" s="367">
        <v>-91629.484593578687</v>
      </c>
      <c r="G795" s="367">
        <v>790.00000000000477</v>
      </c>
      <c r="H795" s="368">
        <v>197500</v>
      </c>
      <c r="I795" s="367">
        <v>-1098685.9347705485</v>
      </c>
      <c r="J795" s="384">
        <v>789.99999999999989</v>
      </c>
      <c r="K795" s="363">
        <v>47878.787878788447</v>
      </c>
      <c r="L795" s="367">
        <v>-36466.97113735872</v>
      </c>
      <c r="M795" s="369">
        <v>790.00000000000944</v>
      </c>
      <c r="N795" s="363">
        <v>54482.75862068907</v>
      </c>
      <c r="O795" s="367">
        <v>-5801153.7077866867</v>
      </c>
      <c r="P795" s="384">
        <v>789.99999999999147</v>
      </c>
      <c r="Q795" s="363">
        <v>56428.57142857193</v>
      </c>
      <c r="R795" s="367">
        <v>-2908430.2096557254</v>
      </c>
      <c r="S795" s="384">
        <v>790.00000000000705</v>
      </c>
      <c r="T795" s="363">
        <v>27241.379310344535</v>
      </c>
      <c r="U795" s="363">
        <v>-43656.619543111665</v>
      </c>
      <c r="V795" s="369">
        <v>789.99999999999147</v>
      </c>
      <c r="W795" s="363">
        <v>1316666.6666666693</v>
      </c>
      <c r="X795" s="363">
        <v>37504.599446344168</v>
      </c>
      <c r="Y795" s="369">
        <v>790.00000000000159</v>
      </c>
      <c r="Z795" s="367"/>
      <c r="AA795" s="367"/>
      <c r="AB795" s="367"/>
      <c r="AC795" s="367"/>
      <c r="AD795" s="367"/>
      <c r="AE795" s="367"/>
      <c r="AF795" s="367"/>
      <c r="AG795" s="367"/>
      <c r="AH795" s="367"/>
      <c r="AI795" s="367"/>
      <c r="AJ795" s="367"/>
      <c r="AK795" s="367"/>
      <c r="AL795" s="367"/>
      <c r="AM795" s="367"/>
      <c r="AN795" s="367"/>
      <c r="AO795" s="367"/>
      <c r="AP795" s="367"/>
      <c r="AQ795" s="367"/>
      <c r="AR795" s="367"/>
      <c r="AS795" s="367"/>
      <c r="AT795" s="367"/>
    </row>
    <row r="796" spans="2:46" ht="13.8">
      <c r="B796" s="26">
        <v>131.83333333333456</v>
      </c>
      <c r="C796" s="367">
        <v>115.55338327940368</v>
      </c>
      <c r="D796" s="363">
        <v>791.00000000000739</v>
      </c>
      <c r="E796" s="365">
        <v>36790.697674418829</v>
      </c>
      <c r="F796" s="367">
        <v>-91870.551709790743</v>
      </c>
      <c r="G796" s="367">
        <v>791.00000000000477</v>
      </c>
      <c r="H796" s="368">
        <v>197750</v>
      </c>
      <c r="I796" s="367">
        <v>-1101549.2299618644</v>
      </c>
      <c r="J796" s="384">
        <v>790.99999999999989</v>
      </c>
      <c r="K796" s="363">
        <v>47939.393939394511</v>
      </c>
      <c r="L796" s="367">
        <v>-36608.875156441056</v>
      </c>
      <c r="M796" s="369">
        <v>791.00000000000944</v>
      </c>
      <c r="N796" s="363">
        <v>54551.724137930447</v>
      </c>
      <c r="O796" s="367">
        <v>-5815868.3037194917</v>
      </c>
      <c r="P796" s="384">
        <v>790.99999999999147</v>
      </c>
      <c r="Q796" s="363">
        <v>56500.000000000502</v>
      </c>
      <c r="R796" s="367">
        <v>-2915843.6606850093</v>
      </c>
      <c r="S796" s="384">
        <v>791.00000000000705</v>
      </c>
      <c r="T796" s="363">
        <v>27275.862068965223</v>
      </c>
      <c r="U796" s="363">
        <v>-43808.933452447331</v>
      </c>
      <c r="V796" s="369">
        <v>790.99999999999147</v>
      </c>
      <c r="W796" s="363">
        <v>1318333.333333336</v>
      </c>
      <c r="X796" s="363">
        <v>37548.464607728587</v>
      </c>
      <c r="Y796" s="369">
        <v>791.00000000000159</v>
      </c>
      <c r="Z796" s="367"/>
      <c r="AA796" s="367"/>
      <c r="AB796" s="367"/>
      <c r="AC796" s="367"/>
      <c r="AD796" s="367"/>
      <c r="AE796" s="367"/>
      <c r="AF796" s="367"/>
      <c r="AG796" s="367"/>
      <c r="AH796" s="367"/>
      <c r="AI796" s="367"/>
      <c r="AJ796" s="367"/>
      <c r="AK796" s="367"/>
      <c r="AL796" s="367"/>
      <c r="AM796" s="367"/>
      <c r="AN796" s="367"/>
      <c r="AO796" s="367"/>
      <c r="AP796" s="367"/>
      <c r="AQ796" s="367"/>
      <c r="AR796" s="367"/>
      <c r="AS796" s="367"/>
      <c r="AT796" s="367"/>
    </row>
    <row r="797" spans="2:46" ht="13.8">
      <c r="B797" s="26">
        <v>132.00000000000122</v>
      </c>
      <c r="C797" s="367">
        <v>115.69886750143777</v>
      </c>
      <c r="D797" s="363">
        <v>792.00000000000739</v>
      </c>
      <c r="E797" s="365">
        <v>36837.209302325806</v>
      </c>
      <c r="F797" s="367">
        <v>-92111.935084983445</v>
      </c>
      <c r="G797" s="367">
        <v>792.00000000000477</v>
      </c>
      <c r="H797" s="368">
        <v>198000</v>
      </c>
      <c r="I797" s="367">
        <v>-1104416.2484237286</v>
      </c>
      <c r="J797" s="384">
        <v>791.99999999999989</v>
      </c>
      <c r="K797" s="363">
        <v>48000.000000000575</v>
      </c>
      <c r="L797" s="367">
        <v>-36751.021257182379</v>
      </c>
      <c r="M797" s="369">
        <v>792.00000000000955</v>
      </c>
      <c r="N797" s="363">
        <v>54620.689655171824</v>
      </c>
      <c r="O797" s="367">
        <v>-5830601.5377392555</v>
      </c>
      <c r="P797" s="384">
        <v>791.99999999999147</v>
      </c>
      <c r="Q797" s="363">
        <v>56571.428571429075</v>
      </c>
      <c r="R797" s="367">
        <v>-2923266.5476025403</v>
      </c>
      <c r="S797" s="384">
        <v>792.00000000000705</v>
      </c>
      <c r="T797" s="363">
        <v>27310.344827585912</v>
      </c>
      <c r="U797" s="363">
        <v>-43961.492753352177</v>
      </c>
      <c r="V797" s="369">
        <v>791.99999999999147</v>
      </c>
      <c r="W797" s="363">
        <v>1320000.0000000028</v>
      </c>
      <c r="X797" s="363">
        <v>37592.320643916726</v>
      </c>
      <c r="Y797" s="369">
        <v>792.00000000000159</v>
      </c>
      <c r="Z797" s="367"/>
      <c r="AA797" s="367"/>
      <c r="AB797" s="367"/>
      <c r="AC797" s="367"/>
      <c r="AD797" s="367"/>
      <c r="AE797" s="367"/>
      <c r="AF797" s="367"/>
      <c r="AG797" s="367"/>
      <c r="AH797" s="367"/>
      <c r="AI797" s="367"/>
      <c r="AJ797" s="367"/>
      <c r="AK797" s="367"/>
      <c r="AL797" s="367"/>
      <c r="AM797" s="367"/>
      <c r="AN797" s="367"/>
      <c r="AO797" s="367"/>
      <c r="AP797" s="367"/>
      <c r="AQ797" s="367"/>
      <c r="AR797" s="367"/>
      <c r="AS797" s="367"/>
      <c r="AT797" s="367"/>
    </row>
    <row r="798" spans="2:46" ht="13.8">
      <c r="B798" s="26">
        <v>132.16666666666788</v>
      </c>
      <c r="C798" s="367">
        <v>115.84435020588239</v>
      </c>
      <c r="D798" s="363">
        <v>793.00000000000728</v>
      </c>
      <c r="E798" s="365">
        <v>36883.720930232783</v>
      </c>
      <c r="F798" s="367">
        <v>-92353.634719156835</v>
      </c>
      <c r="G798" s="367">
        <v>793.00000000000477</v>
      </c>
      <c r="H798" s="368">
        <v>198250</v>
      </c>
      <c r="I798" s="367">
        <v>-1107286.9901561406</v>
      </c>
      <c r="J798" s="384">
        <v>792.99999999999989</v>
      </c>
      <c r="K798" s="363">
        <v>48060.606060606638</v>
      </c>
      <c r="L798" s="367">
        <v>-36893.409439582669</v>
      </c>
      <c r="M798" s="369">
        <v>793.00000000000955</v>
      </c>
      <c r="N798" s="363">
        <v>54689.6551724132</v>
      </c>
      <c r="O798" s="367">
        <v>-5845353.4098459734</v>
      </c>
      <c r="P798" s="384">
        <v>792.99999999999136</v>
      </c>
      <c r="Q798" s="363">
        <v>56642.857142857647</v>
      </c>
      <c r="R798" s="367">
        <v>-2930698.8704083189</v>
      </c>
      <c r="S798" s="384">
        <v>793.00000000000705</v>
      </c>
      <c r="T798" s="363">
        <v>27344.8275862066</v>
      </c>
      <c r="U798" s="363">
        <v>-44114.297445826182</v>
      </c>
      <c r="V798" s="369">
        <v>792.99999999999136</v>
      </c>
      <c r="W798" s="363">
        <v>1321666.6666666695</v>
      </c>
      <c r="X798" s="363">
        <v>37636.167554908578</v>
      </c>
      <c r="Y798" s="369">
        <v>793.00000000000171</v>
      </c>
      <c r="Z798" s="367"/>
      <c r="AA798" s="367"/>
      <c r="AB798" s="367"/>
      <c r="AC798" s="367"/>
      <c r="AD798" s="367"/>
      <c r="AE798" s="367"/>
      <c r="AF798" s="367"/>
      <c r="AG798" s="367"/>
      <c r="AH798" s="367"/>
      <c r="AI798" s="367"/>
      <c r="AJ798" s="367"/>
      <c r="AK798" s="367"/>
      <c r="AL798" s="367"/>
      <c r="AM798" s="367"/>
      <c r="AN798" s="367"/>
      <c r="AO798" s="367"/>
      <c r="AP798" s="367"/>
      <c r="AQ798" s="367"/>
      <c r="AR798" s="367"/>
      <c r="AS798" s="367"/>
      <c r="AT798" s="367"/>
    </row>
    <row r="799" spans="2:46" ht="13.8">
      <c r="B799" s="26">
        <v>132.33333333333454</v>
      </c>
      <c r="C799" s="367">
        <v>115.98983139273757</v>
      </c>
      <c r="D799" s="363">
        <v>794.00000000000728</v>
      </c>
      <c r="E799" s="365">
        <v>36930.23255813976</v>
      </c>
      <c r="F799" s="367">
        <v>-92595.650612310914</v>
      </c>
      <c r="G799" s="367">
        <v>794.00000000000489</v>
      </c>
      <c r="H799" s="368">
        <v>198500</v>
      </c>
      <c r="I799" s="367">
        <v>-1110161.4551591007</v>
      </c>
      <c r="J799" s="384">
        <v>793.99999999999989</v>
      </c>
      <c r="K799" s="363">
        <v>48121.212121212702</v>
      </c>
      <c r="L799" s="367">
        <v>-37036.039703641953</v>
      </c>
      <c r="M799" s="369">
        <v>794.00000000000966</v>
      </c>
      <c r="N799" s="363">
        <v>54758.620689654577</v>
      </c>
      <c r="O799" s="367">
        <v>-5860123.9200396491</v>
      </c>
      <c r="P799" s="384">
        <v>793.99999999999136</v>
      </c>
      <c r="Q799" s="363">
        <v>56714.285714286219</v>
      </c>
      <c r="R799" s="367">
        <v>-2938140.6291023446</v>
      </c>
      <c r="S799" s="384">
        <v>794.00000000000705</v>
      </c>
      <c r="T799" s="363">
        <v>27379.310344827289</v>
      </c>
      <c r="U799" s="363">
        <v>-44267.347529869388</v>
      </c>
      <c r="V799" s="369">
        <v>793.99999999999136</v>
      </c>
      <c r="W799" s="363">
        <v>1323333.3333333363</v>
      </c>
      <c r="X799" s="363">
        <v>37680.005340704149</v>
      </c>
      <c r="Y799" s="369">
        <v>794.00000000000171</v>
      </c>
      <c r="Z799" s="367"/>
      <c r="AA799" s="367"/>
      <c r="AB799" s="367"/>
      <c r="AC799" s="367"/>
      <c r="AD799" s="367"/>
      <c r="AE799" s="367"/>
      <c r="AF799" s="367"/>
      <c r="AG799" s="367"/>
      <c r="AH799" s="367"/>
      <c r="AI799" s="367"/>
      <c r="AJ799" s="367"/>
      <c r="AK799" s="367"/>
      <c r="AL799" s="367"/>
      <c r="AM799" s="367"/>
      <c r="AN799" s="367"/>
      <c r="AO799" s="367"/>
      <c r="AP799" s="367"/>
      <c r="AQ799" s="367"/>
      <c r="AR799" s="367"/>
      <c r="AS799" s="367"/>
      <c r="AT799" s="367"/>
    </row>
    <row r="800" spans="2:46" ht="13.8">
      <c r="B800" s="26">
        <v>132.50000000000119</v>
      </c>
      <c r="C800" s="367">
        <v>116.1353110620033</v>
      </c>
      <c r="D800" s="363">
        <v>795.00000000000716</v>
      </c>
      <c r="E800" s="365">
        <v>36976.744186046737</v>
      </c>
      <c r="F800" s="367">
        <v>-92837.982764445624</v>
      </c>
      <c r="G800" s="367">
        <v>795.00000000000489</v>
      </c>
      <c r="H800" s="368">
        <v>198750</v>
      </c>
      <c r="I800" s="367">
        <v>-1113039.6434326086</v>
      </c>
      <c r="J800" s="384">
        <v>794.99999999999989</v>
      </c>
      <c r="K800" s="363">
        <v>48181.818181818766</v>
      </c>
      <c r="L800" s="367">
        <v>-37178.912049360173</v>
      </c>
      <c r="M800" s="369">
        <v>795.00000000000966</v>
      </c>
      <c r="N800" s="363">
        <v>54827.586206895954</v>
      </c>
      <c r="O800" s="367">
        <v>-5874913.0683202818</v>
      </c>
      <c r="P800" s="384">
        <v>794.99999999999136</v>
      </c>
      <c r="Q800" s="363">
        <v>56785.714285714792</v>
      </c>
      <c r="R800" s="367">
        <v>-2945591.8236846174</v>
      </c>
      <c r="S800" s="384">
        <v>795.00000000000705</v>
      </c>
      <c r="T800" s="363">
        <v>27413.793103447977</v>
      </c>
      <c r="U800" s="363">
        <v>-44420.643005481768</v>
      </c>
      <c r="V800" s="369">
        <v>794.99999999999136</v>
      </c>
      <c r="W800" s="363">
        <v>1325000.000000003</v>
      </c>
      <c r="X800" s="363">
        <v>37723.834001303425</v>
      </c>
      <c r="Y800" s="369">
        <v>795.00000000000182</v>
      </c>
      <c r="Z800" s="367"/>
      <c r="AA800" s="367"/>
      <c r="AB800" s="367"/>
      <c r="AC800" s="367"/>
      <c r="AD800" s="367"/>
      <c r="AE800" s="367"/>
      <c r="AF800" s="367"/>
      <c r="AG800" s="367"/>
      <c r="AH800" s="367"/>
      <c r="AI800" s="367"/>
      <c r="AJ800" s="367"/>
      <c r="AK800" s="367"/>
      <c r="AL800" s="367"/>
      <c r="AM800" s="367"/>
      <c r="AN800" s="367"/>
      <c r="AO800" s="367"/>
      <c r="AP800" s="367"/>
      <c r="AQ800" s="367"/>
      <c r="AR800" s="367"/>
      <c r="AS800" s="367"/>
      <c r="AT800" s="367"/>
    </row>
    <row r="801" spans="2:46" ht="13.8">
      <c r="B801" s="26">
        <v>132.66666666666785</v>
      </c>
      <c r="C801" s="367">
        <v>116.28078921367957</v>
      </c>
      <c r="D801" s="363">
        <v>796.00000000000716</v>
      </c>
      <c r="E801" s="365">
        <v>37023.255813953714</v>
      </c>
      <c r="F801" s="367">
        <v>-93080.631175561008</v>
      </c>
      <c r="G801" s="367">
        <v>796.00000000000489</v>
      </c>
      <c r="H801" s="368">
        <v>199000</v>
      </c>
      <c r="I801" s="367">
        <v>-1115921.5549766647</v>
      </c>
      <c r="J801" s="384">
        <v>795.99999999999989</v>
      </c>
      <c r="K801" s="363">
        <v>48242.42424242483</v>
      </c>
      <c r="L801" s="367">
        <v>-37322.026476737381</v>
      </c>
      <c r="M801" s="369">
        <v>796.00000000000966</v>
      </c>
      <c r="N801" s="363">
        <v>54896.551724137331</v>
      </c>
      <c r="O801" s="367">
        <v>-5889720.8546878686</v>
      </c>
      <c r="P801" s="384">
        <v>795.99999999999125</v>
      </c>
      <c r="Q801" s="363">
        <v>56857.142857143364</v>
      </c>
      <c r="R801" s="367">
        <v>-2953052.4541551387</v>
      </c>
      <c r="S801" s="384">
        <v>796.00000000000705</v>
      </c>
      <c r="T801" s="363">
        <v>27448.275862068665</v>
      </c>
      <c r="U801" s="363">
        <v>-44574.183872663329</v>
      </c>
      <c r="V801" s="369">
        <v>795.99999999999125</v>
      </c>
      <c r="W801" s="363">
        <v>1326666.6666666698</v>
      </c>
      <c r="X801" s="363">
        <v>37767.653536706428</v>
      </c>
      <c r="Y801" s="369">
        <v>796.00000000000182</v>
      </c>
      <c r="Z801" s="367"/>
      <c r="AA801" s="367"/>
      <c r="AB801" s="367"/>
      <c r="AC801" s="367"/>
      <c r="AD801" s="367"/>
      <c r="AE801" s="367"/>
      <c r="AF801" s="367"/>
      <c r="AG801" s="367"/>
      <c r="AH801" s="367"/>
      <c r="AI801" s="367"/>
      <c r="AJ801" s="367"/>
      <c r="AK801" s="367"/>
      <c r="AL801" s="367"/>
      <c r="AM801" s="367"/>
      <c r="AN801" s="367"/>
      <c r="AO801" s="367"/>
      <c r="AP801" s="367"/>
      <c r="AQ801" s="367"/>
      <c r="AR801" s="367"/>
      <c r="AS801" s="367"/>
      <c r="AT801" s="367"/>
    </row>
    <row r="802" spans="2:46" ht="13.8">
      <c r="B802" s="26">
        <v>132.83333333333451</v>
      </c>
      <c r="C802" s="367">
        <v>116.42626584776636</v>
      </c>
      <c r="D802" s="363">
        <v>797.00000000000705</v>
      </c>
      <c r="E802" s="365">
        <v>37069.767441860691</v>
      </c>
      <c r="F802" s="367">
        <v>-93323.595845657052</v>
      </c>
      <c r="G802" s="367">
        <v>797.00000000000489</v>
      </c>
      <c r="H802" s="368">
        <v>199250</v>
      </c>
      <c r="I802" s="367">
        <v>-1118807.1897912687</v>
      </c>
      <c r="J802" s="384">
        <v>796.99999999999989</v>
      </c>
      <c r="K802" s="363">
        <v>48303.030303030893</v>
      </c>
      <c r="L802" s="367">
        <v>-37465.382985773569</v>
      </c>
      <c r="M802" s="369">
        <v>797.00000000000978</v>
      </c>
      <c r="N802" s="363">
        <v>54965.517241378708</v>
      </c>
      <c r="O802" s="367">
        <v>-5904547.2791424152</v>
      </c>
      <c r="P802" s="384">
        <v>796.99999999999125</v>
      </c>
      <c r="Q802" s="363">
        <v>56928.571428571937</v>
      </c>
      <c r="R802" s="367">
        <v>-2960522.5205139075</v>
      </c>
      <c r="S802" s="384">
        <v>797.00000000000716</v>
      </c>
      <c r="T802" s="363">
        <v>27482.758620689354</v>
      </c>
      <c r="U802" s="363">
        <v>-44727.970131414069</v>
      </c>
      <c r="V802" s="369">
        <v>796.99999999999125</v>
      </c>
      <c r="W802" s="363">
        <v>1328333.3333333365</v>
      </c>
      <c r="X802" s="363">
        <v>37811.463946913143</v>
      </c>
      <c r="Y802" s="369">
        <v>797.00000000000182</v>
      </c>
      <c r="Z802" s="367"/>
      <c r="AA802" s="367"/>
      <c r="AB802" s="367"/>
      <c r="AC802" s="367"/>
      <c r="AD802" s="367"/>
      <c r="AE802" s="367"/>
      <c r="AF802" s="367"/>
      <c r="AG802" s="367"/>
      <c r="AH802" s="367"/>
      <c r="AI802" s="367"/>
      <c r="AJ802" s="367"/>
      <c r="AK802" s="367"/>
      <c r="AL802" s="367"/>
      <c r="AM802" s="367"/>
      <c r="AN802" s="367"/>
      <c r="AO802" s="367"/>
      <c r="AP802" s="367"/>
      <c r="AQ802" s="367"/>
      <c r="AR802" s="367"/>
      <c r="AS802" s="367"/>
      <c r="AT802" s="367"/>
    </row>
    <row r="803" spans="2:46" ht="13.8">
      <c r="B803" s="26">
        <v>133.00000000000117</v>
      </c>
      <c r="C803" s="367">
        <v>116.57174096426373</v>
      </c>
      <c r="D803" s="363">
        <v>798.00000000000705</v>
      </c>
      <c r="E803" s="365">
        <v>37116.279069767668</v>
      </c>
      <c r="F803" s="367">
        <v>-93566.876774733755</v>
      </c>
      <c r="G803" s="367">
        <v>798.00000000000489</v>
      </c>
      <c r="H803" s="368">
        <v>199500</v>
      </c>
      <c r="I803" s="367">
        <v>-1121696.5478764209</v>
      </c>
      <c r="J803" s="384">
        <v>797.99999999999989</v>
      </c>
      <c r="K803" s="363">
        <v>48363.636363636957</v>
      </c>
      <c r="L803" s="367">
        <v>-37608.981576468716</v>
      </c>
      <c r="M803" s="369">
        <v>798.00000000000978</v>
      </c>
      <c r="N803" s="363">
        <v>55034.482758620084</v>
      </c>
      <c r="O803" s="367">
        <v>-5919392.3416839167</v>
      </c>
      <c r="P803" s="384">
        <v>797.99999999999125</v>
      </c>
      <c r="Q803" s="363">
        <v>57000.000000000509</v>
      </c>
      <c r="R803" s="367">
        <v>-2968002.022760923</v>
      </c>
      <c r="S803" s="384">
        <v>798.00000000000716</v>
      </c>
      <c r="T803" s="363">
        <v>27517.241379310042</v>
      </c>
      <c r="U803" s="363">
        <v>-44882.001781733983</v>
      </c>
      <c r="V803" s="369">
        <v>797.99999999999125</v>
      </c>
      <c r="W803" s="363">
        <v>1330000.0000000033</v>
      </c>
      <c r="X803" s="363">
        <v>37855.265231923586</v>
      </c>
      <c r="Y803" s="369">
        <v>798.00000000000193</v>
      </c>
      <c r="Z803" s="367"/>
      <c r="AA803" s="367"/>
      <c r="AB803" s="367"/>
      <c r="AC803" s="367"/>
      <c r="AD803" s="367"/>
      <c r="AE803" s="367"/>
      <c r="AF803" s="367"/>
      <c r="AG803" s="367"/>
      <c r="AH803" s="367"/>
      <c r="AI803" s="367"/>
      <c r="AJ803" s="367"/>
      <c r="AK803" s="367"/>
      <c r="AL803" s="367"/>
      <c r="AM803" s="367"/>
      <c r="AN803" s="367"/>
      <c r="AO803" s="367"/>
      <c r="AP803" s="367"/>
      <c r="AQ803" s="367"/>
      <c r="AR803" s="367"/>
      <c r="AS803" s="367"/>
      <c r="AT803" s="367"/>
    </row>
    <row r="804" spans="2:46" ht="13.8">
      <c r="B804" s="26">
        <v>133.16666666666782</v>
      </c>
      <c r="C804" s="367">
        <v>116.71721456317162</v>
      </c>
      <c r="D804" s="363">
        <v>799.00000000000693</v>
      </c>
      <c r="E804" s="365">
        <v>37162.790697674645</v>
      </c>
      <c r="F804" s="367">
        <v>-93810.473962791133</v>
      </c>
      <c r="G804" s="367">
        <v>799.00000000000489</v>
      </c>
      <c r="H804" s="368">
        <v>199750</v>
      </c>
      <c r="I804" s="367">
        <v>-1124589.6292321207</v>
      </c>
      <c r="J804" s="384">
        <v>798.99999999999989</v>
      </c>
      <c r="K804" s="363">
        <v>48424.242424243021</v>
      </c>
      <c r="L804" s="367">
        <v>-37752.822248822857</v>
      </c>
      <c r="M804" s="369">
        <v>799.00000000000989</v>
      </c>
      <c r="N804" s="363">
        <v>55103.448275861461</v>
      </c>
      <c r="O804" s="367">
        <v>-5934256.0423123734</v>
      </c>
      <c r="P804" s="384">
        <v>798.99999999999113</v>
      </c>
      <c r="Q804" s="363">
        <v>57071.428571429082</v>
      </c>
      <c r="R804" s="367">
        <v>-2975490.960896187</v>
      </c>
      <c r="S804" s="384">
        <v>799.00000000000716</v>
      </c>
      <c r="T804" s="363">
        <v>27551.724137930731</v>
      </c>
      <c r="U804" s="363">
        <v>-45036.27882362307</v>
      </c>
      <c r="V804" s="369">
        <v>798.99999999999113</v>
      </c>
      <c r="W804" s="363">
        <v>1331666.66666667</v>
      </c>
      <c r="X804" s="363">
        <v>37899.057391737741</v>
      </c>
      <c r="Y804" s="369">
        <v>799.00000000000193</v>
      </c>
      <c r="Z804" s="367"/>
      <c r="AA804" s="367"/>
      <c r="AB804" s="367"/>
      <c r="AC804" s="367"/>
      <c r="AD804" s="367"/>
      <c r="AE804" s="367"/>
      <c r="AF804" s="367"/>
      <c r="AG804" s="367"/>
      <c r="AH804" s="367"/>
      <c r="AI804" s="367"/>
      <c r="AJ804" s="367"/>
      <c r="AK804" s="367"/>
      <c r="AL804" s="367"/>
      <c r="AM804" s="367"/>
      <c r="AN804" s="367"/>
      <c r="AO804" s="367"/>
      <c r="AP804" s="367"/>
      <c r="AQ804" s="367"/>
      <c r="AR804" s="367"/>
      <c r="AS804" s="367"/>
      <c r="AT804" s="367"/>
    </row>
    <row r="805" spans="2:46" ht="13.8">
      <c r="B805" s="26">
        <v>133.33333333333448</v>
      </c>
      <c r="C805" s="367">
        <v>116.86268664449007</v>
      </c>
      <c r="D805" s="363">
        <v>800.00000000000693</v>
      </c>
      <c r="E805" s="365">
        <v>37209.302325581622</v>
      </c>
      <c r="F805" s="367">
        <v>-94054.387409829171</v>
      </c>
      <c r="G805" s="367">
        <v>800.00000000000489</v>
      </c>
      <c r="H805" s="368">
        <v>200000</v>
      </c>
      <c r="I805" s="367">
        <v>-1127486.433858369</v>
      </c>
      <c r="J805" s="384">
        <v>799.99999999999989</v>
      </c>
      <c r="K805" s="363">
        <v>48484.848484849084</v>
      </c>
      <c r="L805" s="367">
        <v>-37896.905002835949</v>
      </c>
      <c r="M805" s="369">
        <v>800.00000000000989</v>
      </c>
      <c r="N805" s="363">
        <v>55172.413793102838</v>
      </c>
      <c r="O805" s="367">
        <v>-5949138.3810277889</v>
      </c>
      <c r="P805" s="384">
        <v>799.99999999999113</v>
      </c>
      <c r="Q805" s="363">
        <v>57142.857142857654</v>
      </c>
      <c r="R805" s="367">
        <v>-2982989.3349196976</v>
      </c>
      <c r="S805" s="384">
        <v>800.00000000000716</v>
      </c>
      <c r="T805" s="363">
        <v>27586.206896551419</v>
      </c>
      <c r="U805" s="363">
        <v>-45190.801257081344</v>
      </c>
      <c r="V805" s="369">
        <v>799.99999999999113</v>
      </c>
      <c r="W805" s="363">
        <v>1333333.3333333367</v>
      </c>
      <c r="X805" s="363">
        <v>37942.840426355615</v>
      </c>
      <c r="Y805" s="369">
        <v>800.00000000000205</v>
      </c>
      <c r="Z805" s="367"/>
      <c r="AA805" s="367"/>
      <c r="AB805" s="367"/>
      <c r="AC805" s="367"/>
      <c r="AD805" s="367"/>
      <c r="AE805" s="367"/>
      <c r="AF805" s="367"/>
      <c r="AG805" s="367"/>
      <c r="AH805" s="367"/>
      <c r="AI805" s="367"/>
      <c r="AJ805" s="367"/>
      <c r="AK805" s="367"/>
      <c r="AL805" s="367"/>
      <c r="AM805" s="367"/>
      <c r="AN805" s="367"/>
      <c r="AO805" s="367"/>
      <c r="AP805" s="367"/>
      <c r="AQ805" s="367"/>
      <c r="AR805" s="367"/>
      <c r="AS805" s="367"/>
      <c r="AT805" s="367"/>
    </row>
    <row r="806" spans="2:46" ht="13.8">
      <c r="B806" s="26">
        <v>133.50000000000114</v>
      </c>
      <c r="C806" s="367">
        <v>117.00815720821905</v>
      </c>
      <c r="D806" s="363">
        <v>801.00000000000682</v>
      </c>
      <c r="E806" s="365">
        <v>37255.8139534886</v>
      </c>
      <c r="F806" s="367">
        <v>-94298.617115847883</v>
      </c>
      <c r="G806" s="367">
        <v>801.00000000000489</v>
      </c>
      <c r="H806" s="368">
        <v>200250</v>
      </c>
      <c r="I806" s="367">
        <v>-1130386.9617551649</v>
      </c>
      <c r="J806" s="384">
        <v>800.99999999999989</v>
      </c>
      <c r="K806" s="363">
        <v>48545.454545455148</v>
      </c>
      <c r="L806" s="367">
        <v>-38041.229838508028</v>
      </c>
      <c r="M806" s="369">
        <v>801.00000000001</v>
      </c>
      <c r="N806" s="363">
        <v>55241.379310344215</v>
      </c>
      <c r="O806" s="367">
        <v>-5964039.3578301612</v>
      </c>
      <c r="P806" s="384">
        <v>800.99999999999113</v>
      </c>
      <c r="Q806" s="363">
        <v>57214.285714286227</v>
      </c>
      <c r="R806" s="367">
        <v>-2990497.1448314553</v>
      </c>
      <c r="S806" s="384">
        <v>801.00000000000716</v>
      </c>
      <c r="T806" s="363">
        <v>27620.689655172107</v>
      </c>
      <c r="U806" s="363">
        <v>-45345.569082108799</v>
      </c>
      <c r="V806" s="369">
        <v>800.99999999999113</v>
      </c>
      <c r="W806" s="363">
        <v>1335000.0000000035</v>
      </c>
      <c r="X806" s="363">
        <v>37986.614335777187</v>
      </c>
      <c r="Y806" s="369">
        <v>801.00000000000205</v>
      </c>
      <c r="Z806" s="367"/>
      <c r="AA806" s="367"/>
      <c r="AB806" s="367"/>
      <c r="AC806" s="367"/>
      <c r="AD806" s="367"/>
      <c r="AE806" s="367"/>
      <c r="AF806" s="367"/>
      <c r="AG806" s="367"/>
      <c r="AH806" s="367"/>
      <c r="AI806" s="367"/>
      <c r="AJ806" s="367"/>
      <c r="AK806" s="367"/>
      <c r="AL806" s="367"/>
      <c r="AM806" s="367"/>
      <c r="AN806" s="367"/>
      <c r="AO806" s="367"/>
      <c r="AP806" s="367"/>
      <c r="AQ806" s="367"/>
      <c r="AR806" s="367"/>
      <c r="AS806" s="367"/>
      <c r="AT806" s="367"/>
    </row>
    <row r="807" spans="2:46" ht="13.8">
      <c r="B807" s="26">
        <v>133.66666666666779</v>
      </c>
      <c r="C807" s="367">
        <v>117.1536262543586</v>
      </c>
      <c r="D807" s="363">
        <v>802.00000000000682</v>
      </c>
      <c r="E807" s="365">
        <v>37302.325581395577</v>
      </c>
      <c r="F807" s="367">
        <v>-94543.163080847255</v>
      </c>
      <c r="G807" s="367">
        <v>802.00000000000489</v>
      </c>
      <c r="H807" s="368">
        <v>200500</v>
      </c>
      <c r="I807" s="367">
        <v>-1133291.2129225093</v>
      </c>
      <c r="J807" s="384">
        <v>801.99999999999989</v>
      </c>
      <c r="K807" s="363">
        <v>48606.060606061212</v>
      </c>
      <c r="L807" s="367">
        <v>-38185.796755839074</v>
      </c>
      <c r="M807" s="369">
        <v>802.00000000001</v>
      </c>
      <c r="N807" s="363">
        <v>55310.344827585592</v>
      </c>
      <c r="O807" s="367">
        <v>-5978958.9727194868</v>
      </c>
      <c r="P807" s="384">
        <v>801.99999999999102</v>
      </c>
      <c r="Q807" s="363">
        <v>57285.714285714799</v>
      </c>
      <c r="R807" s="367">
        <v>-2998014.3906314606</v>
      </c>
      <c r="S807" s="384">
        <v>802.00000000000716</v>
      </c>
      <c r="T807" s="363">
        <v>27655.172413792796</v>
      </c>
      <c r="U807" s="363">
        <v>-45500.58229870542</v>
      </c>
      <c r="V807" s="369">
        <v>801.99999999999102</v>
      </c>
      <c r="W807" s="363">
        <v>1336666.6666666702</v>
      </c>
      <c r="X807" s="363">
        <v>38030.379120002501</v>
      </c>
      <c r="Y807" s="369">
        <v>802.00000000000216</v>
      </c>
      <c r="Z807" s="367"/>
      <c r="AA807" s="367"/>
      <c r="AB807" s="367"/>
      <c r="AC807" s="367"/>
      <c r="AD807" s="367"/>
      <c r="AE807" s="367"/>
      <c r="AF807" s="367"/>
      <c r="AG807" s="367"/>
      <c r="AH807" s="367"/>
      <c r="AI807" s="367"/>
      <c r="AJ807" s="367"/>
      <c r="AK807" s="367"/>
      <c r="AL807" s="367"/>
      <c r="AM807" s="367"/>
      <c r="AN807" s="367"/>
      <c r="AO807" s="367"/>
      <c r="AP807" s="367"/>
      <c r="AQ807" s="367"/>
      <c r="AR807" s="367"/>
      <c r="AS807" s="367"/>
      <c r="AT807" s="367"/>
    </row>
    <row r="808" spans="2:46" ht="13.8">
      <c r="B808" s="26">
        <v>133.83333333333445</v>
      </c>
      <c r="C808" s="367">
        <v>117.29909378290867</v>
      </c>
      <c r="D808" s="363">
        <v>803.00000000000671</v>
      </c>
      <c r="E808" s="365">
        <v>37348.837209302554</v>
      </c>
      <c r="F808" s="367">
        <v>-94788.025304827301</v>
      </c>
      <c r="G808" s="367">
        <v>803.00000000000489</v>
      </c>
      <c r="H808" s="368">
        <v>200750</v>
      </c>
      <c r="I808" s="367">
        <v>-1136199.187360401</v>
      </c>
      <c r="J808" s="384">
        <v>802.99999999999989</v>
      </c>
      <c r="K808" s="363">
        <v>48666.666666667275</v>
      </c>
      <c r="L808" s="367">
        <v>-38330.605754829099</v>
      </c>
      <c r="M808" s="369">
        <v>803.00000000001012</v>
      </c>
      <c r="N808" s="363">
        <v>55379.310344826969</v>
      </c>
      <c r="O808" s="367">
        <v>-5993897.2256957721</v>
      </c>
      <c r="P808" s="384">
        <v>802.99999999999102</v>
      </c>
      <c r="Q808" s="363">
        <v>57357.142857143372</v>
      </c>
      <c r="R808" s="367">
        <v>-3005541.0723197139</v>
      </c>
      <c r="S808" s="384">
        <v>803.00000000000716</v>
      </c>
      <c r="T808" s="363">
        <v>27689.655172413484</v>
      </c>
      <c r="U808" s="363">
        <v>-45655.840906871235</v>
      </c>
      <c r="V808" s="369">
        <v>802.99999999999102</v>
      </c>
      <c r="W808" s="363">
        <v>1338333.333333337</v>
      </c>
      <c r="X808" s="363">
        <v>38074.134779031519</v>
      </c>
      <c r="Y808" s="369">
        <v>803.00000000000216</v>
      </c>
      <c r="Z808" s="367"/>
      <c r="AA808" s="367"/>
      <c r="AB808" s="367"/>
      <c r="AC808" s="367"/>
      <c r="AD808" s="367"/>
      <c r="AE808" s="367"/>
      <c r="AF808" s="367"/>
      <c r="AG808" s="367"/>
      <c r="AH808" s="367"/>
      <c r="AI808" s="367"/>
      <c r="AJ808" s="367"/>
      <c r="AK808" s="367"/>
      <c r="AL808" s="367"/>
      <c r="AM808" s="367"/>
      <c r="AN808" s="367"/>
      <c r="AO808" s="367"/>
      <c r="AP808" s="367"/>
      <c r="AQ808" s="367"/>
      <c r="AR808" s="367"/>
      <c r="AS808" s="367"/>
      <c r="AT808" s="367"/>
    </row>
    <row r="809" spans="2:46" ht="13.8">
      <c r="B809" s="26">
        <v>134.00000000000111</v>
      </c>
      <c r="C809" s="367">
        <v>117.4445597938693</v>
      </c>
      <c r="D809" s="363">
        <v>804.00000000000671</v>
      </c>
      <c r="E809" s="365">
        <v>37395.348837209531</v>
      </c>
      <c r="F809" s="367">
        <v>-95033.203787787992</v>
      </c>
      <c r="G809" s="367">
        <v>804.00000000000489</v>
      </c>
      <c r="H809" s="368">
        <v>201000</v>
      </c>
      <c r="I809" s="367">
        <v>-1139110.8850688413</v>
      </c>
      <c r="J809" s="384">
        <v>803.99999999999989</v>
      </c>
      <c r="K809" s="363">
        <v>48727.272727273339</v>
      </c>
      <c r="L809" s="367">
        <v>-38475.65683547809</v>
      </c>
      <c r="M809" s="369">
        <v>804.00000000001012</v>
      </c>
      <c r="N809" s="363">
        <v>55448.275862068345</v>
      </c>
      <c r="O809" s="367">
        <v>-6008854.1167590134</v>
      </c>
      <c r="P809" s="384">
        <v>803.99999999999102</v>
      </c>
      <c r="Q809" s="363">
        <v>57428.571428571944</v>
      </c>
      <c r="R809" s="367">
        <v>-3013077.1898962148</v>
      </c>
      <c r="S809" s="384">
        <v>804.00000000000716</v>
      </c>
      <c r="T809" s="363">
        <v>27724.137931034173</v>
      </c>
      <c r="U809" s="363">
        <v>-45811.344906606231</v>
      </c>
      <c r="V809" s="369">
        <v>803.99999999999102</v>
      </c>
      <c r="W809" s="363">
        <v>1340000.0000000037</v>
      </c>
      <c r="X809" s="363">
        <v>38117.881312864258</v>
      </c>
      <c r="Y809" s="369">
        <v>804.00000000000216</v>
      </c>
      <c r="Z809" s="367"/>
      <c r="AA809" s="367"/>
      <c r="AB809" s="367"/>
      <c r="AC809" s="367"/>
      <c r="AD809" s="367"/>
      <c r="AE809" s="367"/>
      <c r="AF809" s="367"/>
      <c r="AG809" s="367"/>
      <c r="AH809" s="367"/>
      <c r="AI809" s="367"/>
      <c r="AJ809" s="367"/>
      <c r="AK809" s="367"/>
      <c r="AL809" s="367"/>
      <c r="AM809" s="367"/>
      <c r="AN809" s="367"/>
      <c r="AO809" s="367"/>
      <c r="AP809" s="367"/>
      <c r="AQ809" s="367"/>
      <c r="AR809" s="367"/>
      <c r="AS809" s="367"/>
      <c r="AT809" s="367"/>
    </row>
    <row r="810" spans="2:46" ht="13.8">
      <c r="B810" s="26">
        <v>134.16666666666777</v>
      </c>
      <c r="C810" s="367">
        <v>117.59002428724047</v>
      </c>
      <c r="D810" s="363">
        <v>805.00000000000659</v>
      </c>
      <c r="E810" s="365">
        <v>37441.860465116508</v>
      </c>
      <c r="F810" s="367">
        <v>-95278.698529729372</v>
      </c>
      <c r="G810" s="367">
        <v>805.00000000000489</v>
      </c>
      <c r="H810" s="368">
        <v>201250</v>
      </c>
      <c r="I810" s="367">
        <v>-1142026.3060478291</v>
      </c>
      <c r="J810" s="384">
        <v>804.99999999999989</v>
      </c>
      <c r="K810" s="363">
        <v>48787.878787879403</v>
      </c>
      <c r="L810" s="367">
        <v>-38620.949997786054</v>
      </c>
      <c r="M810" s="369">
        <v>805.00000000001023</v>
      </c>
      <c r="N810" s="363">
        <v>55517.241379309722</v>
      </c>
      <c r="O810" s="367">
        <v>-6023829.6459092097</v>
      </c>
      <c r="P810" s="384">
        <v>804.99999999999091</v>
      </c>
      <c r="Q810" s="363">
        <v>57500.000000000517</v>
      </c>
      <c r="R810" s="367">
        <v>-3020622.7433609632</v>
      </c>
      <c r="S810" s="384">
        <v>805.00000000000728</v>
      </c>
      <c r="T810" s="363">
        <v>27758.620689654861</v>
      </c>
      <c r="U810" s="363">
        <v>-45967.094297910378</v>
      </c>
      <c r="V810" s="369">
        <v>804.99999999999091</v>
      </c>
      <c r="W810" s="363">
        <v>1341666.6666666705</v>
      </c>
      <c r="X810" s="363">
        <v>38161.618721500716</v>
      </c>
      <c r="Y810" s="369">
        <v>805.00000000000227</v>
      </c>
      <c r="Z810" s="367"/>
      <c r="AA810" s="367"/>
      <c r="AB810" s="367"/>
      <c r="AC810" s="367"/>
      <c r="AD810" s="367"/>
      <c r="AE810" s="367"/>
      <c r="AF810" s="367"/>
      <c r="AG810" s="367"/>
      <c r="AH810" s="367"/>
      <c r="AI810" s="367"/>
      <c r="AJ810" s="367"/>
      <c r="AK810" s="367"/>
      <c r="AL810" s="367"/>
      <c r="AM810" s="367"/>
      <c r="AN810" s="367"/>
      <c r="AO810" s="367"/>
      <c r="AP810" s="367"/>
      <c r="AQ810" s="367"/>
      <c r="AR810" s="367"/>
      <c r="AS810" s="367"/>
      <c r="AT810" s="367"/>
    </row>
    <row r="811" spans="2:46" ht="13.8">
      <c r="B811" s="26">
        <v>134.33333333333442</v>
      </c>
      <c r="C811" s="367">
        <v>117.73548726302221</v>
      </c>
      <c r="D811" s="363">
        <v>806.00000000000659</v>
      </c>
      <c r="E811" s="365">
        <v>37488.372093023485</v>
      </c>
      <c r="F811" s="367">
        <v>-95524.509530651398</v>
      </c>
      <c r="G811" s="367">
        <v>806.00000000000489</v>
      </c>
      <c r="H811" s="368">
        <v>201500</v>
      </c>
      <c r="I811" s="367">
        <v>-1144945.4502973652</v>
      </c>
      <c r="J811" s="384">
        <v>805.99999999999989</v>
      </c>
      <c r="K811" s="363">
        <v>48848.484848485467</v>
      </c>
      <c r="L811" s="367">
        <v>-38766.485241752991</v>
      </c>
      <c r="M811" s="369">
        <v>806.00000000001023</v>
      </c>
      <c r="N811" s="363">
        <v>55586.206896551099</v>
      </c>
      <c r="O811" s="367">
        <v>-6038823.813146363</v>
      </c>
      <c r="P811" s="384">
        <v>805.99999999999091</v>
      </c>
      <c r="Q811" s="363">
        <v>57571.428571429089</v>
      </c>
      <c r="R811" s="367">
        <v>-3028177.7327139587</v>
      </c>
      <c r="S811" s="384">
        <v>806.00000000000728</v>
      </c>
      <c r="T811" s="363">
        <v>27793.103448275549</v>
      </c>
      <c r="U811" s="363">
        <v>-46123.089080783728</v>
      </c>
      <c r="V811" s="369">
        <v>805.99999999999091</v>
      </c>
      <c r="W811" s="363">
        <v>1343333.3333333372</v>
      </c>
      <c r="X811" s="363">
        <v>38205.347004940886</v>
      </c>
      <c r="Y811" s="369">
        <v>806.00000000000227</v>
      </c>
      <c r="Z811" s="367"/>
      <c r="AA811" s="367"/>
      <c r="AB811" s="367"/>
      <c r="AC811" s="367"/>
      <c r="AD811" s="367"/>
      <c r="AE811" s="367"/>
      <c r="AF811" s="367"/>
      <c r="AG811" s="367"/>
      <c r="AH811" s="367"/>
      <c r="AI811" s="367"/>
      <c r="AJ811" s="367"/>
      <c r="AK811" s="367"/>
      <c r="AL811" s="367"/>
      <c r="AM811" s="367"/>
      <c r="AN811" s="367"/>
      <c r="AO811" s="367"/>
      <c r="AP811" s="367"/>
      <c r="AQ811" s="367"/>
      <c r="AR811" s="367"/>
      <c r="AS811" s="367"/>
      <c r="AT811" s="367"/>
    </row>
    <row r="812" spans="2:46" ht="13.8">
      <c r="B812" s="26">
        <v>134.50000000000108</v>
      </c>
      <c r="C812" s="367">
        <v>117.88094872121447</v>
      </c>
      <c r="D812" s="363">
        <v>807.00000000000648</v>
      </c>
      <c r="E812" s="365">
        <v>37534.883720930462</v>
      </c>
      <c r="F812" s="367">
        <v>-95770.636790554083</v>
      </c>
      <c r="G812" s="367">
        <v>807.00000000000489</v>
      </c>
      <c r="H812" s="368">
        <v>201750</v>
      </c>
      <c r="I812" s="367">
        <v>-1147868.3178174491</v>
      </c>
      <c r="J812" s="384">
        <v>806.99999999999989</v>
      </c>
      <c r="K812" s="363">
        <v>48909.09090909153</v>
      </c>
      <c r="L812" s="367">
        <v>-38912.262567378886</v>
      </c>
      <c r="M812" s="369">
        <v>807.00000000001023</v>
      </c>
      <c r="N812" s="363">
        <v>55655.172413792476</v>
      </c>
      <c r="O812" s="367">
        <v>-6053836.6184704741</v>
      </c>
      <c r="P812" s="384">
        <v>806.99999999999091</v>
      </c>
      <c r="Q812" s="363">
        <v>57642.857142857662</v>
      </c>
      <c r="R812" s="367">
        <v>-3035742.1579552013</v>
      </c>
      <c r="S812" s="384">
        <v>807.00000000000728</v>
      </c>
      <c r="T812" s="363">
        <v>27827.586206896238</v>
      </c>
      <c r="U812" s="363">
        <v>-46279.329255226257</v>
      </c>
      <c r="V812" s="369">
        <v>806.99999999999091</v>
      </c>
      <c r="W812" s="363">
        <v>1345000.000000004</v>
      </c>
      <c r="X812" s="363">
        <v>38249.066163184776</v>
      </c>
      <c r="Y812" s="369">
        <v>807.00000000000239</v>
      </c>
      <c r="Z812" s="367"/>
      <c r="AA812" s="367"/>
      <c r="AB812" s="367"/>
      <c r="AC812" s="367"/>
      <c r="AD812" s="367"/>
      <c r="AE812" s="367"/>
      <c r="AF812" s="367"/>
      <c r="AG812" s="367"/>
      <c r="AH812" s="367"/>
      <c r="AI812" s="367"/>
      <c r="AJ812" s="367"/>
      <c r="AK812" s="367"/>
      <c r="AL812" s="367"/>
      <c r="AM812" s="367"/>
      <c r="AN812" s="367"/>
      <c r="AO812" s="367"/>
      <c r="AP812" s="367"/>
      <c r="AQ812" s="367"/>
      <c r="AR812" s="367"/>
      <c r="AS812" s="367"/>
      <c r="AT812" s="367"/>
    </row>
    <row r="813" spans="2:46" ht="13.8">
      <c r="B813" s="26">
        <v>134.66666666666774</v>
      </c>
      <c r="C813" s="367">
        <v>118.02640866181727</v>
      </c>
      <c r="D813" s="363">
        <v>808.00000000000648</v>
      </c>
      <c r="E813" s="365">
        <v>37581.395348837439</v>
      </c>
      <c r="F813" s="367">
        <v>-96017.080309437457</v>
      </c>
      <c r="G813" s="367">
        <v>808.00000000000489</v>
      </c>
      <c r="H813" s="368">
        <v>202000</v>
      </c>
      <c r="I813" s="367">
        <v>-1150794.9086080813</v>
      </c>
      <c r="J813" s="384">
        <v>807.99999999999989</v>
      </c>
      <c r="K813" s="363">
        <v>48969.696969697594</v>
      </c>
      <c r="L813" s="367">
        <v>-39058.281974663776</v>
      </c>
      <c r="M813" s="369">
        <v>808.00000000001035</v>
      </c>
      <c r="N813" s="363">
        <v>55724.137931033853</v>
      </c>
      <c r="O813" s="367">
        <v>-6068868.0618815394</v>
      </c>
      <c r="P813" s="384">
        <v>807.99999999999079</v>
      </c>
      <c r="Q813" s="363">
        <v>57714.285714286234</v>
      </c>
      <c r="R813" s="367">
        <v>-3043316.0190846915</v>
      </c>
      <c r="S813" s="384">
        <v>808.00000000000728</v>
      </c>
      <c r="T813" s="363">
        <v>27862.068965516926</v>
      </c>
      <c r="U813" s="363">
        <v>-46435.814821237953</v>
      </c>
      <c r="V813" s="369">
        <v>807.99999999999079</v>
      </c>
      <c r="W813" s="363">
        <v>1346666.6666666707</v>
      </c>
      <c r="X813" s="363">
        <v>38292.776196232378</v>
      </c>
      <c r="Y813" s="369">
        <v>808.00000000000239</v>
      </c>
      <c r="Z813" s="367"/>
      <c r="AA813" s="367"/>
      <c r="AB813" s="367"/>
      <c r="AC813" s="367"/>
      <c r="AD813" s="367"/>
      <c r="AE813" s="367"/>
      <c r="AF813" s="367"/>
      <c r="AG813" s="367"/>
      <c r="AH813" s="367"/>
      <c r="AI813" s="367"/>
      <c r="AJ813" s="367"/>
      <c r="AK813" s="367"/>
      <c r="AL813" s="367"/>
      <c r="AM813" s="367"/>
      <c r="AN813" s="367"/>
      <c r="AO813" s="367"/>
      <c r="AP813" s="367"/>
      <c r="AQ813" s="367"/>
      <c r="AR813" s="367"/>
      <c r="AS813" s="367"/>
      <c r="AT813" s="367"/>
    </row>
    <row r="814" spans="2:46" ht="13.8">
      <c r="B814" s="26">
        <v>134.83333333333439</v>
      </c>
      <c r="C814" s="367">
        <v>118.17186708483062</v>
      </c>
      <c r="D814" s="363">
        <v>809.00000000000637</v>
      </c>
      <c r="E814" s="365">
        <v>37627.906976744416</v>
      </c>
      <c r="F814" s="367">
        <v>-96263.840087301476</v>
      </c>
      <c r="G814" s="367">
        <v>809.00000000000489</v>
      </c>
      <c r="H814" s="368">
        <v>202250</v>
      </c>
      <c r="I814" s="367">
        <v>-1153725.2226692613</v>
      </c>
      <c r="J814" s="384">
        <v>808.99999999999989</v>
      </c>
      <c r="K814" s="363">
        <v>49030.303030303658</v>
      </c>
      <c r="L814" s="367">
        <v>-39204.543463607624</v>
      </c>
      <c r="M814" s="369">
        <v>809.00000000001035</v>
      </c>
      <c r="N814" s="363">
        <v>55793.103448275229</v>
      </c>
      <c r="O814" s="367">
        <v>-6083918.1433795644</v>
      </c>
      <c r="P814" s="384">
        <v>808.99999999999079</v>
      </c>
      <c r="Q814" s="363">
        <v>57785.714285714806</v>
      </c>
      <c r="R814" s="367">
        <v>-3050899.3161024298</v>
      </c>
      <c r="S814" s="384">
        <v>809.00000000000728</v>
      </c>
      <c r="T814" s="363">
        <v>27896.551724137615</v>
      </c>
      <c r="U814" s="363">
        <v>-46592.545778818836</v>
      </c>
      <c r="V814" s="369">
        <v>808.99999999999079</v>
      </c>
      <c r="W814" s="363">
        <v>1348333.3333333374</v>
      </c>
      <c r="X814" s="363">
        <v>38336.4771040837</v>
      </c>
      <c r="Y814" s="369">
        <v>809.00000000000239</v>
      </c>
      <c r="Z814" s="367"/>
      <c r="AA814" s="367"/>
      <c r="AB814" s="367"/>
      <c r="AC814" s="367"/>
      <c r="AD814" s="367"/>
      <c r="AE814" s="367"/>
      <c r="AF814" s="367"/>
      <c r="AG814" s="367"/>
      <c r="AH814" s="367"/>
      <c r="AI814" s="367"/>
      <c r="AJ814" s="367"/>
      <c r="AK814" s="367"/>
      <c r="AL814" s="367"/>
      <c r="AM814" s="367"/>
      <c r="AN814" s="367"/>
      <c r="AO814" s="367"/>
      <c r="AP814" s="367"/>
      <c r="AQ814" s="367"/>
      <c r="AR814" s="367"/>
      <c r="AS814" s="367"/>
      <c r="AT814" s="367"/>
    </row>
    <row r="815" spans="2:46" ht="13.8">
      <c r="B815" s="26">
        <v>135.00000000000105</v>
      </c>
      <c r="C815" s="367">
        <v>118.31732399025454</v>
      </c>
      <c r="D815" s="363">
        <v>810.00000000000637</v>
      </c>
      <c r="E815" s="365">
        <v>37674.418604651393</v>
      </c>
      <c r="F815" s="367">
        <v>-96510.91612414617</v>
      </c>
      <c r="G815" s="367">
        <v>810.00000000000489</v>
      </c>
      <c r="H815" s="368">
        <v>202500</v>
      </c>
      <c r="I815" s="367">
        <v>-1156659.2600009895</v>
      </c>
      <c r="J815" s="384">
        <v>809.99999999999989</v>
      </c>
      <c r="K815" s="363">
        <v>49090.909090909721</v>
      </c>
      <c r="L815" s="367">
        <v>-39351.04703421046</v>
      </c>
      <c r="M815" s="369">
        <v>810.00000000001046</v>
      </c>
      <c r="N815" s="363">
        <v>55862.068965516606</v>
      </c>
      <c r="O815" s="367">
        <v>-6098986.8629645444</v>
      </c>
      <c r="P815" s="384">
        <v>809.99999999999079</v>
      </c>
      <c r="Q815" s="363">
        <v>57857.142857143379</v>
      </c>
      <c r="R815" s="367">
        <v>-3058492.0490084151</v>
      </c>
      <c r="S815" s="384">
        <v>810.00000000000728</v>
      </c>
      <c r="T815" s="363">
        <v>27931.034482758303</v>
      </c>
      <c r="U815" s="363">
        <v>-46749.522127968899</v>
      </c>
      <c r="V815" s="369">
        <v>809.99999999999079</v>
      </c>
      <c r="W815" s="363">
        <v>1350000.0000000042</v>
      </c>
      <c r="X815" s="363">
        <v>38380.168886738742</v>
      </c>
      <c r="Y815" s="369">
        <v>810.0000000000025</v>
      </c>
      <c r="Z815" s="367"/>
      <c r="AA815" s="367"/>
      <c r="AB815" s="367"/>
      <c r="AC815" s="367"/>
      <c r="AD815" s="367"/>
      <c r="AE815" s="367"/>
      <c r="AF815" s="367"/>
      <c r="AG815" s="367"/>
      <c r="AH815" s="367"/>
      <c r="AI815" s="367"/>
      <c r="AJ815" s="367"/>
      <c r="AK815" s="367"/>
      <c r="AL815" s="367"/>
      <c r="AM815" s="367"/>
      <c r="AN815" s="367"/>
      <c r="AO815" s="367"/>
      <c r="AP815" s="367"/>
      <c r="AQ815" s="367"/>
      <c r="AR815" s="367"/>
      <c r="AS815" s="367"/>
      <c r="AT815" s="367"/>
    </row>
    <row r="816" spans="2:46" ht="13.8">
      <c r="B816" s="26">
        <v>135.16666666666771</v>
      </c>
      <c r="C816" s="367">
        <v>118.46277937808897</v>
      </c>
      <c r="D816" s="363">
        <v>811.00000000000625</v>
      </c>
      <c r="E816" s="365">
        <v>37720.93023255837</v>
      </c>
      <c r="F816" s="367">
        <v>-96758.308419971523</v>
      </c>
      <c r="G816" s="367">
        <v>811.00000000000489</v>
      </c>
      <c r="H816" s="368">
        <v>202750</v>
      </c>
      <c r="I816" s="367">
        <v>-1159597.0206032656</v>
      </c>
      <c r="J816" s="384">
        <v>811</v>
      </c>
      <c r="K816" s="363">
        <v>49151.515151515785</v>
      </c>
      <c r="L816" s="367">
        <v>-39497.792686472261</v>
      </c>
      <c r="M816" s="369">
        <v>811.00000000001046</v>
      </c>
      <c r="N816" s="363">
        <v>55931.034482757983</v>
      </c>
      <c r="O816" s="367">
        <v>-6114074.2206364805</v>
      </c>
      <c r="P816" s="384">
        <v>810.99999999999068</v>
      </c>
      <c r="Q816" s="363">
        <v>57928.571428571951</v>
      </c>
      <c r="R816" s="367">
        <v>-3066094.217802648</v>
      </c>
      <c r="S816" s="384">
        <v>811.00000000000728</v>
      </c>
      <c r="T816" s="363">
        <v>27965.517241378991</v>
      </c>
      <c r="U816" s="363">
        <v>-46906.743868688129</v>
      </c>
      <c r="V816" s="369">
        <v>810.99999999999068</v>
      </c>
      <c r="W816" s="363">
        <v>1351666.6666666709</v>
      </c>
      <c r="X816" s="363">
        <v>38423.851544197503</v>
      </c>
      <c r="Y816" s="369">
        <v>811.0000000000025</v>
      </c>
      <c r="Z816" s="367"/>
      <c r="AA816" s="367"/>
      <c r="AB816" s="367"/>
      <c r="AC816" s="367"/>
      <c r="AD816" s="367"/>
      <c r="AE816" s="367"/>
      <c r="AF816" s="367"/>
      <c r="AG816" s="367"/>
      <c r="AH816" s="367"/>
      <c r="AI816" s="367"/>
      <c r="AJ816" s="367"/>
      <c r="AK816" s="367"/>
      <c r="AL816" s="367"/>
      <c r="AM816" s="367"/>
      <c r="AN816" s="367"/>
      <c r="AO816" s="367"/>
      <c r="AP816" s="367"/>
      <c r="AQ816" s="367"/>
      <c r="AR816" s="367"/>
      <c r="AS816" s="367"/>
      <c r="AT816" s="367"/>
    </row>
    <row r="817" spans="2:46" ht="13.8">
      <c r="B817" s="26">
        <v>135.33333333333437</v>
      </c>
      <c r="C817" s="367">
        <v>118.60823324833395</v>
      </c>
      <c r="D817" s="363">
        <v>812.00000000000614</v>
      </c>
      <c r="E817" s="365">
        <v>37767.441860465347</v>
      </c>
      <c r="F817" s="367">
        <v>-97006.01697477758</v>
      </c>
      <c r="G817" s="367">
        <v>812.000000000005</v>
      </c>
      <c r="H817" s="368">
        <v>203000</v>
      </c>
      <c r="I817" s="367">
        <v>-1162538.5044760897</v>
      </c>
      <c r="J817" s="384">
        <v>812</v>
      </c>
      <c r="K817" s="363">
        <v>49212.121212121849</v>
      </c>
      <c r="L817" s="367">
        <v>-39644.780420393035</v>
      </c>
      <c r="M817" s="369">
        <v>812.00000000001057</v>
      </c>
      <c r="N817" s="363">
        <v>55999.99999999936</v>
      </c>
      <c r="O817" s="367">
        <v>-6129180.2163953725</v>
      </c>
      <c r="P817" s="384">
        <v>811.99999999999068</v>
      </c>
      <c r="Q817" s="363">
        <v>58000.000000000524</v>
      </c>
      <c r="R817" s="367">
        <v>-3073705.822485128</v>
      </c>
      <c r="S817" s="384">
        <v>812.00000000000728</v>
      </c>
      <c r="T817" s="363">
        <v>27999.99999999968</v>
      </c>
      <c r="U817" s="363">
        <v>-47064.211000976553</v>
      </c>
      <c r="V817" s="369">
        <v>811.99999999999068</v>
      </c>
      <c r="W817" s="363">
        <v>1353333.3333333377</v>
      </c>
      <c r="X817" s="363">
        <v>38467.525076459977</v>
      </c>
      <c r="Y817" s="369">
        <v>812.00000000000261</v>
      </c>
      <c r="Z817" s="367"/>
      <c r="AA817" s="367"/>
      <c r="AB817" s="367"/>
      <c r="AC817" s="367"/>
      <c r="AD817" s="367"/>
      <c r="AE817" s="367"/>
      <c r="AF817" s="367"/>
      <c r="AG817" s="367"/>
      <c r="AH817" s="367"/>
      <c r="AI817" s="367"/>
      <c r="AJ817" s="367"/>
      <c r="AK817" s="367"/>
      <c r="AL817" s="367"/>
      <c r="AM817" s="367"/>
      <c r="AN817" s="367"/>
      <c r="AO817" s="367"/>
      <c r="AP817" s="367"/>
      <c r="AQ817" s="367"/>
      <c r="AR817" s="367"/>
      <c r="AS817" s="367"/>
      <c r="AT817" s="367"/>
    </row>
    <row r="818" spans="2:46" ht="13.8">
      <c r="B818" s="26">
        <v>135.50000000000102</v>
      </c>
      <c r="C818" s="367">
        <v>118.75368560098948</v>
      </c>
      <c r="D818" s="363">
        <v>813.00000000000614</v>
      </c>
      <c r="E818" s="365">
        <v>37813.953488372325</v>
      </c>
      <c r="F818" s="367">
        <v>-97254.041788564267</v>
      </c>
      <c r="G818" s="367">
        <v>813.000000000005</v>
      </c>
      <c r="H818" s="368">
        <v>203250</v>
      </c>
      <c r="I818" s="367">
        <v>-1165483.7116194617</v>
      </c>
      <c r="J818" s="384">
        <v>813</v>
      </c>
      <c r="K818" s="363">
        <v>49272.727272727912</v>
      </c>
      <c r="L818" s="367">
        <v>-39792.010235972775</v>
      </c>
      <c r="M818" s="369">
        <v>813.00000000001057</v>
      </c>
      <c r="N818" s="363">
        <v>56068.965517240737</v>
      </c>
      <c r="O818" s="367">
        <v>-6144304.8502412224</v>
      </c>
      <c r="P818" s="384">
        <v>812.99999999999068</v>
      </c>
      <c r="Q818" s="363">
        <v>58071.428571429096</v>
      </c>
      <c r="R818" s="367">
        <v>-3081326.8630558569</v>
      </c>
      <c r="S818" s="384">
        <v>813.00000000000739</v>
      </c>
      <c r="T818" s="363">
        <v>28034.482758620368</v>
      </c>
      <c r="U818" s="363">
        <v>-47221.923524834157</v>
      </c>
      <c r="V818" s="369">
        <v>812.99999999999068</v>
      </c>
      <c r="W818" s="363">
        <v>1355000.0000000044</v>
      </c>
      <c r="X818" s="363">
        <v>38511.189483526163</v>
      </c>
      <c r="Y818" s="369">
        <v>813.00000000000261</v>
      </c>
      <c r="Z818" s="367"/>
      <c r="AA818" s="367"/>
      <c r="AB818" s="367"/>
      <c r="AC818" s="367"/>
      <c r="AD818" s="367"/>
      <c r="AE818" s="367"/>
      <c r="AF818" s="367"/>
      <c r="AG818" s="367"/>
      <c r="AH818" s="367"/>
      <c r="AI818" s="367"/>
      <c r="AJ818" s="367"/>
      <c r="AK818" s="367"/>
      <c r="AL818" s="367"/>
      <c r="AM818" s="367"/>
      <c r="AN818" s="367"/>
      <c r="AO818" s="367"/>
      <c r="AP818" s="367"/>
      <c r="AQ818" s="367"/>
      <c r="AR818" s="367"/>
      <c r="AS818" s="367"/>
      <c r="AT818" s="367"/>
    </row>
    <row r="819" spans="2:46" ht="13.8">
      <c r="B819" s="26">
        <v>135.66666666666768</v>
      </c>
      <c r="C819" s="367">
        <v>118.89913643605557</v>
      </c>
      <c r="D819" s="363">
        <v>814.00000000000603</v>
      </c>
      <c r="E819" s="365">
        <v>37860.465116279302</v>
      </c>
      <c r="F819" s="367">
        <v>-97502.382861331629</v>
      </c>
      <c r="G819" s="367">
        <v>814.000000000005</v>
      </c>
      <c r="H819" s="368">
        <v>203500</v>
      </c>
      <c r="I819" s="367">
        <v>-1168432.6420333819</v>
      </c>
      <c r="J819" s="384">
        <v>814</v>
      </c>
      <c r="K819" s="363">
        <v>49333.333333333976</v>
      </c>
      <c r="L819" s="367">
        <v>-39939.482133211503</v>
      </c>
      <c r="M819" s="369">
        <v>814.00000000001069</v>
      </c>
      <c r="N819" s="363">
        <v>56137.931034482113</v>
      </c>
      <c r="O819" s="367">
        <v>-6159448.1221740283</v>
      </c>
      <c r="P819" s="384">
        <v>813.99999999999056</v>
      </c>
      <c r="Q819" s="363">
        <v>58142.857142857669</v>
      </c>
      <c r="R819" s="367">
        <v>-3088957.3395148315</v>
      </c>
      <c r="S819" s="384">
        <v>814.00000000000739</v>
      </c>
      <c r="T819" s="363">
        <v>28068.965517241057</v>
      </c>
      <c r="U819" s="363">
        <v>-47379.88144026092</v>
      </c>
      <c r="V819" s="369">
        <v>813.99999999999056</v>
      </c>
      <c r="W819" s="363">
        <v>1356666.6666666712</v>
      </c>
      <c r="X819" s="363">
        <v>38554.844765396061</v>
      </c>
      <c r="Y819" s="369">
        <v>814.00000000000261</v>
      </c>
      <c r="Z819" s="367"/>
      <c r="AA819" s="367"/>
      <c r="AB819" s="367"/>
      <c r="AC819" s="367"/>
      <c r="AD819" s="367"/>
      <c r="AE819" s="367"/>
      <c r="AF819" s="367"/>
      <c r="AG819" s="367"/>
      <c r="AH819" s="367"/>
      <c r="AI819" s="367"/>
      <c r="AJ819" s="367"/>
      <c r="AK819" s="367"/>
      <c r="AL819" s="367"/>
      <c r="AM819" s="367"/>
      <c r="AN819" s="367"/>
      <c r="AO819" s="367"/>
      <c r="AP819" s="367"/>
      <c r="AQ819" s="367"/>
      <c r="AR819" s="367"/>
      <c r="AS819" s="367"/>
      <c r="AT819" s="367"/>
    </row>
    <row r="820" spans="2:46" ht="13.8">
      <c r="B820" s="26">
        <v>135.83333333333434</v>
      </c>
      <c r="C820" s="367">
        <v>119.04458575353219</v>
      </c>
      <c r="D820" s="363">
        <v>815.00000000000603</v>
      </c>
      <c r="E820" s="365">
        <v>37906.976744186279</v>
      </c>
      <c r="F820" s="367">
        <v>-97751.040193079651</v>
      </c>
      <c r="G820" s="367">
        <v>815.000000000005</v>
      </c>
      <c r="H820" s="368">
        <v>203750</v>
      </c>
      <c r="I820" s="367">
        <v>-1171385.2957178499</v>
      </c>
      <c r="J820" s="384">
        <v>815</v>
      </c>
      <c r="K820" s="363">
        <v>49393.93939394004</v>
      </c>
      <c r="L820" s="367">
        <v>-40087.196112109181</v>
      </c>
      <c r="M820" s="369">
        <v>815.00000000001069</v>
      </c>
      <c r="N820" s="363">
        <v>56206.89655172349</v>
      </c>
      <c r="O820" s="367">
        <v>-6174610.032193793</v>
      </c>
      <c r="P820" s="384">
        <v>814.99999999999068</v>
      </c>
      <c r="Q820" s="363">
        <v>58214.285714286241</v>
      </c>
      <c r="R820" s="367">
        <v>-3096597.2518620542</v>
      </c>
      <c r="S820" s="384">
        <v>815.00000000000739</v>
      </c>
      <c r="T820" s="363">
        <v>28103.448275861745</v>
      </c>
      <c r="U820" s="363">
        <v>-47538.084747256893</v>
      </c>
      <c r="V820" s="369">
        <v>814.99999999999068</v>
      </c>
      <c r="W820" s="363">
        <v>1358333.3333333379</v>
      </c>
      <c r="X820" s="363">
        <v>38598.490922069694</v>
      </c>
      <c r="Y820" s="369">
        <v>815.00000000000273</v>
      </c>
      <c r="Z820" s="367"/>
      <c r="AA820" s="367"/>
      <c r="AB820" s="367"/>
      <c r="AC820" s="367"/>
      <c r="AD820" s="367"/>
      <c r="AE820" s="367"/>
      <c r="AF820" s="367"/>
      <c r="AG820" s="367"/>
      <c r="AH820" s="367"/>
      <c r="AI820" s="367"/>
      <c r="AJ820" s="367"/>
      <c r="AK820" s="367"/>
      <c r="AL820" s="367"/>
      <c r="AM820" s="367"/>
      <c r="AN820" s="367"/>
      <c r="AO820" s="367"/>
      <c r="AP820" s="367"/>
      <c r="AQ820" s="367"/>
      <c r="AR820" s="367"/>
      <c r="AS820" s="367"/>
      <c r="AT820" s="367"/>
    </row>
    <row r="821" spans="2:46" ht="13.8">
      <c r="B821" s="26">
        <v>136.00000000000099</v>
      </c>
      <c r="C821" s="367">
        <v>119.19003355341935</v>
      </c>
      <c r="D821" s="363">
        <v>816.00000000000591</v>
      </c>
      <c r="E821" s="365">
        <v>37953.488372093256</v>
      </c>
      <c r="F821" s="367">
        <v>-98000.013783808332</v>
      </c>
      <c r="G821" s="367">
        <v>816.000000000005</v>
      </c>
      <c r="H821" s="368">
        <v>204000</v>
      </c>
      <c r="I821" s="367">
        <v>-1174341.6726728659</v>
      </c>
      <c r="J821" s="384">
        <v>816</v>
      </c>
      <c r="K821" s="363">
        <v>49454.545454546103</v>
      </c>
      <c r="L821" s="367">
        <v>-40235.152172665839</v>
      </c>
      <c r="M821" s="369">
        <v>816.00000000001069</v>
      </c>
      <c r="N821" s="363">
        <v>56275.862068964867</v>
      </c>
      <c r="O821" s="367">
        <v>-6189790.5803005118</v>
      </c>
      <c r="P821" s="384">
        <v>815.99999999999068</v>
      </c>
      <c r="Q821" s="363">
        <v>58285.714285714814</v>
      </c>
      <c r="R821" s="367">
        <v>-3104246.600097524</v>
      </c>
      <c r="S821" s="384">
        <v>816.00000000000739</v>
      </c>
      <c r="T821" s="363">
        <v>28137.931034482433</v>
      </c>
      <c r="U821" s="363">
        <v>-47696.533445822031</v>
      </c>
      <c r="V821" s="369">
        <v>815.99999999999068</v>
      </c>
      <c r="W821" s="363">
        <v>1360000.0000000047</v>
      </c>
      <c r="X821" s="363">
        <v>38642.127953547031</v>
      </c>
      <c r="Y821" s="369">
        <v>816.00000000000273</v>
      </c>
      <c r="Z821" s="367"/>
      <c r="AA821" s="367"/>
      <c r="AB821" s="367"/>
      <c r="AC821" s="367"/>
      <c r="AD821" s="367"/>
      <c r="AE821" s="367"/>
      <c r="AF821" s="367"/>
      <c r="AG821" s="367"/>
      <c r="AH821" s="367"/>
      <c r="AI821" s="367"/>
      <c r="AJ821" s="367"/>
      <c r="AK821" s="367"/>
      <c r="AL821" s="367"/>
      <c r="AM821" s="367"/>
      <c r="AN821" s="367"/>
      <c r="AO821" s="367"/>
      <c r="AP821" s="367"/>
      <c r="AQ821" s="367"/>
      <c r="AR821" s="367"/>
      <c r="AS821" s="367"/>
      <c r="AT821" s="367"/>
    </row>
    <row r="822" spans="2:46" ht="13.8">
      <c r="B822" s="26">
        <v>136.16666666666765</v>
      </c>
      <c r="C822" s="367">
        <v>119.33547983571708</v>
      </c>
      <c r="D822" s="363">
        <v>817.00000000000591</v>
      </c>
      <c r="E822" s="365">
        <v>38000.000000000233</v>
      </c>
      <c r="F822" s="367">
        <v>-98249.303633517688</v>
      </c>
      <c r="G822" s="367">
        <v>817.000000000005</v>
      </c>
      <c r="H822" s="368">
        <v>204250</v>
      </c>
      <c r="I822" s="367">
        <v>-1177301.7728984298</v>
      </c>
      <c r="J822" s="384">
        <v>817</v>
      </c>
      <c r="K822" s="363">
        <v>49515.151515152167</v>
      </c>
      <c r="L822" s="367">
        <v>-40383.350314881485</v>
      </c>
      <c r="M822" s="369">
        <v>817.0000000000108</v>
      </c>
      <c r="N822" s="363">
        <v>56344.827586206244</v>
      </c>
      <c r="O822" s="367">
        <v>-6204989.7664941866</v>
      </c>
      <c r="P822" s="384">
        <v>816.99999999999056</v>
      </c>
      <c r="Q822" s="363">
        <v>58357.142857143386</v>
      </c>
      <c r="R822" s="367">
        <v>-3111905.3842212413</v>
      </c>
      <c r="S822" s="384">
        <v>817.00000000000739</v>
      </c>
      <c r="T822" s="363">
        <v>28172.413793103122</v>
      </c>
      <c r="U822" s="363">
        <v>-47855.227535956335</v>
      </c>
      <c r="V822" s="369">
        <v>816.99999999999056</v>
      </c>
      <c r="W822" s="363">
        <v>1361666.6666666714</v>
      </c>
      <c r="X822" s="363">
        <v>38685.755859828096</v>
      </c>
      <c r="Y822" s="369">
        <v>817.00000000000284</v>
      </c>
      <c r="Z822" s="367"/>
      <c r="AA822" s="367"/>
      <c r="AB822" s="367"/>
      <c r="AC822" s="367"/>
      <c r="AD822" s="367"/>
      <c r="AE822" s="367"/>
      <c r="AF822" s="367"/>
      <c r="AG822" s="367"/>
      <c r="AH822" s="367"/>
      <c r="AI822" s="367"/>
      <c r="AJ822" s="367"/>
      <c r="AK822" s="367"/>
      <c r="AL822" s="367"/>
      <c r="AM822" s="367"/>
      <c r="AN822" s="367"/>
      <c r="AO822" s="367"/>
      <c r="AP822" s="367"/>
      <c r="AQ822" s="367"/>
      <c r="AR822" s="367"/>
      <c r="AS822" s="367"/>
      <c r="AT822" s="367"/>
    </row>
    <row r="823" spans="2:46" ht="13.8">
      <c r="B823" s="26">
        <v>136.33333333333431</v>
      </c>
      <c r="C823" s="367">
        <v>119.48092460042533</v>
      </c>
      <c r="D823" s="363">
        <v>818.0000000000058</v>
      </c>
      <c r="E823" s="365">
        <v>38046.51162790721</v>
      </c>
      <c r="F823" s="367">
        <v>-98498.909742207703</v>
      </c>
      <c r="G823" s="367">
        <v>818.000000000005</v>
      </c>
      <c r="H823" s="368">
        <v>204500</v>
      </c>
      <c r="I823" s="367">
        <v>-1180265.5963945419</v>
      </c>
      <c r="J823" s="384">
        <v>818</v>
      </c>
      <c r="K823" s="363">
        <v>49575.757575758231</v>
      </c>
      <c r="L823" s="367">
        <v>-40531.79053875609</v>
      </c>
      <c r="M823" s="369">
        <v>818.0000000000108</v>
      </c>
      <c r="N823" s="363">
        <v>56413.793103447621</v>
      </c>
      <c r="O823" s="367">
        <v>-6220207.5907748183</v>
      </c>
      <c r="P823" s="384">
        <v>817.99999999999056</v>
      </c>
      <c r="Q823" s="363">
        <v>58428.571428571959</v>
      </c>
      <c r="R823" s="367">
        <v>-3119573.6042332062</v>
      </c>
      <c r="S823" s="384">
        <v>818.00000000000739</v>
      </c>
      <c r="T823" s="363">
        <v>28206.89655172381</v>
      </c>
      <c r="U823" s="363">
        <v>-48014.167017659835</v>
      </c>
      <c r="V823" s="369">
        <v>817.99999999999056</v>
      </c>
      <c r="W823" s="363">
        <v>1363333.3333333381</v>
      </c>
      <c r="X823" s="363">
        <v>38729.374640912865</v>
      </c>
      <c r="Y823" s="369">
        <v>818.00000000000284</v>
      </c>
      <c r="Z823" s="367"/>
      <c r="AA823" s="367"/>
      <c r="AB823" s="367"/>
      <c r="AC823" s="367"/>
      <c r="AD823" s="367"/>
      <c r="AE823" s="367"/>
      <c r="AF823" s="367"/>
      <c r="AG823" s="367"/>
      <c r="AH823" s="367"/>
      <c r="AI823" s="367"/>
      <c r="AJ823" s="367"/>
      <c r="AK823" s="367"/>
      <c r="AL823" s="367"/>
      <c r="AM823" s="367"/>
      <c r="AN823" s="367"/>
      <c r="AO823" s="367"/>
      <c r="AP823" s="367"/>
      <c r="AQ823" s="367"/>
      <c r="AR823" s="367"/>
      <c r="AS823" s="367"/>
      <c r="AT823" s="367"/>
    </row>
    <row r="824" spans="2:46" ht="13.8">
      <c r="B824" s="26">
        <v>136.50000000000097</v>
      </c>
      <c r="C824" s="367">
        <v>119.62636784754415</v>
      </c>
      <c r="D824" s="363">
        <v>819.0000000000058</v>
      </c>
      <c r="E824" s="365">
        <v>38093.023255814187</v>
      </c>
      <c r="F824" s="367">
        <v>-98748.832109878364</v>
      </c>
      <c r="G824" s="367">
        <v>819.000000000005</v>
      </c>
      <c r="H824" s="368">
        <v>204750</v>
      </c>
      <c r="I824" s="367">
        <v>-1183233.1431612018</v>
      </c>
      <c r="J824" s="384">
        <v>819</v>
      </c>
      <c r="K824" s="363">
        <v>49636.363636364295</v>
      </c>
      <c r="L824" s="367">
        <v>-40680.472844289674</v>
      </c>
      <c r="M824" s="369">
        <v>819.00000000001091</v>
      </c>
      <c r="N824" s="363">
        <v>56482.758620688997</v>
      </c>
      <c r="O824" s="367">
        <v>-6235444.053142407</v>
      </c>
      <c r="P824" s="384">
        <v>818.99999999999056</v>
      </c>
      <c r="Q824" s="363">
        <v>58500.000000000531</v>
      </c>
      <c r="R824" s="367">
        <v>-3127251.2601334187</v>
      </c>
      <c r="S824" s="384">
        <v>819.00000000000739</v>
      </c>
      <c r="T824" s="363">
        <v>28241.379310344499</v>
      </c>
      <c r="U824" s="363">
        <v>-48173.351890932507</v>
      </c>
      <c r="V824" s="369">
        <v>818.99999999999056</v>
      </c>
      <c r="W824" s="363">
        <v>1365000.0000000049</v>
      </c>
      <c r="X824" s="363">
        <v>38772.984296801362</v>
      </c>
      <c r="Y824" s="369">
        <v>819.00000000000296</v>
      </c>
      <c r="Z824" s="367"/>
      <c r="AA824" s="367"/>
      <c r="AB824" s="367"/>
      <c r="AC824" s="367"/>
      <c r="AD824" s="367"/>
      <c r="AE824" s="367"/>
      <c r="AF824" s="367"/>
      <c r="AG824" s="367"/>
      <c r="AH824" s="367"/>
      <c r="AI824" s="367"/>
      <c r="AJ824" s="367"/>
      <c r="AK824" s="367"/>
      <c r="AL824" s="367"/>
      <c r="AM824" s="367"/>
      <c r="AN824" s="367"/>
      <c r="AO824" s="367"/>
      <c r="AP824" s="367"/>
      <c r="AQ824" s="367"/>
      <c r="AR824" s="367"/>
      <c r="AS824" s="367"/>
      <c r="AT824" s="367"/>
    </row>
    <row r="825" spans="2:46" ht="13.8">
      <c r="B825" s="26">
        <v>136.66666666666762</v>
      </c>
      <c r="C825" s="367">
        <v>119.77180957707348</v>
      </c>
      <c r="D825" s="363">
        <v>820.00000000000568</v>
      </c>
      <c r="E825" s="365">
        <v>38139.534883721164</v>
      </c>
      <c r="F825" s="367">
        <v>-98999.070736529713</v>
      </c>
      <c r="G825" s="367">
        <v>820.000000000005</v>
      </c>
      <c r="H825" s="368">
        <v>205000</v>
      </c>
      <c r="I825" s="367">
        <v>-1186204.4131984098</v>
      </c>
      <c r="J825" s="384">
        <v>820</v>
      </c>
      <c r="K825" s="363">
        <v>49696.969696970358</v>
      </c>
      <c r="L825" s="367">
        <v>-40829.397231482224</v>
      </c>
      <c r="M825" s="369">
        <v>820.00000000001091</v>
      </c>
      <c r="N825" s="363">
        <v>56551.724137930374</v>
      </c>
      <c r="O825" s="367">
        <v>-6250699.1535969516</v>
      </c>
      <c r="P825" s="384">
        <v>819.99999999999045</v>
      </c>
      <c r="Q825" s="363">
        <v>58571.428571429104</v>
      </c>
      <c r="R825" s="367">
        <v>-3134938.3519218792</v>
      </c>
      <c r="S825" s="384">
        <v>820.00000000000739</v>
      </c>
      <c r="T825" s="363">
        <v>28275.862068965187</v>
      </c>
      <c r="U825" s="363">
        <v>-48332.782155774337</v>
      </c>
      <c r="V825" s="369">
        <v>819.99999999999045</v>
      </c>
      <c r="W825" s="363">
        <v>1366666.6666666716</v>
      </c>
      <c r="X825" s="363">
        <v>38816.584827493563</v>
      </c>
      <c r="Y825" s="369">
        <v>820.00000000000296</v>
      </c>
      <c r="Z825" s="367"/>
      <c r="AA825" s="367"/>
      <c r="AB825" s="367"/>
      <c r="AC825" s="367"/>
      <c r="AD825" s="367"/>
      <c r="AE825" s="367"/>
      <c r="AF825" s="367"/>
      <c r="AG825" s="367"/>
      <c r="AH825" s="367"/>
      <c r="AI825" s="367"/>
      <c r="AJ825" s="367"/>
      <c r="AK825" s="367"/>
      <c r="AL825" s="367"/>
      <c r="AM825" s="367"/>
      <c r="AN825" s="367"/>
      <c r="AO825" s="367"/>
      <c r="AP825" s="367"/>
      <c r="AQ825" s="367"/>
      <c r="AR825" s="367"/>
      <c r="AS825" s="367"/>
      <c r="AT825" s="367"/>
    </row>
    <row r="826" spans="2:46" ht="13.8">
      <c r="B826" s="26">
        <v>136.83333333333428</v>
      </c>
      <c r="C826" s="367">
        <v>119.9172497890134</v>
      </c>
      <c r="D826" s="363">
        <v>821.00000000000568</v>
      </c>
      <c r="E826" s="365">
        <v>38186.046511628141</v>
      </c>
      <c r="F826" s="367">
        <v>-99249.625622161722</v>
      </c>
      <c r="G826" s="367">
        <v>821.000000000005</v>
      </c>
      <c r="H826" s="368">
        <v>205250</v>
      </c>
      <c r="I826" s="367">
        <v>-1189179.4065061656</v>
      </c>
      <c r="J826" s="384">
        <v>821</v>
      </c>
      <c r="K826" s="363">
        <v>49757.575757576422</v>
      </c>
      <c r="L826" s="367">
        <v>-40978.563700333754</v>
      </c>
      <c r="M826" s="369">
        <v>821.00000000001103</v>
      </c>
      <c r="N826" s="363">
        <v>56620.689655171751</v>
      </c>
      <c r="O826" s="367">
        <v>-6265972.8921384541</v>
      </c>
      <c r="P826" s="384">
        <v>820.99999999999045</v>
      </c>
      <c r="Q826" s="363">
        <v>58642.857142857676</v>
      </c>
      <c r="R826" s="367">
        <v>-3142634.8795985868</v>
      </c>
      <c r="S826" s="384">
        <v>821.0000000000075</v>
      </c>
      <c r="T826" s="363">
        <v>28310.344827585875</v>
      </c>
      <c r="U826" s="363">
        <v>-48492.45781218537</v>
      </c>
      <c r="V826" s="369">
        <v>820.99999999999045</v>
      </c>
      <c r="W826" s="363">
        <v>1368333.3333333384</v>
      </c>
      <c r="X826" s="363">
        <v>38860.176232989492</v>
      </c>
      <c r="Y826" s="369">
        <v>821.00000000000296</v>
      </c>
      <c r="Z826" s="367"/>
      <c r="AA826" s="367"/>
      <c r="AB826" s="367"/>
      <c r="AC826" s="367"/>
      <c r="AD826" s="367"/>
      <c r="AE826" s="367"/>
      <c r="AF826" s="367"/>
      <c r="AG826" s="367"/>
      <c r="AH826" s="367"/>
      <c r="AI826" s="367"/>
      <c r="AJ826" s="367"/>
      <c r="AK826" s="367"/>
      <c r="AL826" s="367"/>
      <c r="AM826" s="367"/>
      <c r="AN826" s="367"/>
      <c r="AO826" s="367"/>
      <c r="AP826" s="367"/>
      <c r="AQ826" s="367"/>
      <c r="AR826" s="367"/>
      <c r="AS826" s="367"/>
      <c r="AT826" s="367"/>
    </row>
    <row r="827" spans="2:46" ht="13.8">
      <c r="B827" s="26">
        <v>137.00000000000094</v>
      </c>
      <c r="C827" s="367">
        <v>120.06268848336381</v>
      </c>
      <c r="D827" s="363">
        <v>822.00000000000557</v>
      </c>
      <c r="E827" s="365">
        <v>38232.558139535118</v>
      </c>
      <c r="F827" s="367">
        <v>-99500.496766774435</v>
      </c>
      <c r="G827" s="367">
        <v>822.00000000000512</v>
      </c>
      <c r="H827" s="368">
        <v>205500</v>
      </c>
      <c r="I827" s="367">
        <v>-1192158.1230844699</v>
      </c>
      <c r="J827" s="384">
        <v>822</v>
      </c>
      <c r="K827" s="363">
        <v>49818.181818182486</v>
      </c>
      <c r="L827" s="367">
        <v>-41127.972250844243</v>
      </c>
      <c r="M827" s="369">
        <v>822.00000000001103</v>
      </c>
      <c r="N827" s="363">
        <v>56689.655172413128</v>
      </c>
      <c r="O827" s="367">
        <v>-6281265.2687669126</v>
      </c>
      <c r="P827" s="384">
        <v>821.99999999999045</v>
      </c>
      <c r="Q827" s="363">
        <v>58714.285714286249</v>
      </c>
      <c r="R827" s="367">
        <v>-3150340.843163542</v>
      </c>
      <c r="S827" s="384">
        <v>822.0000000000075</v>
      </c>
      <c r="T827" s="363">
        <v>28344.827586206564</v>
      </c>
      <c r="U827" s="363">
        <v>-48652.378860165576</v>
      </c>
      <c r="V827" s="369">
        <v>821.99999999999045</v>
      </c>
      <c r="W827" s="363">
        <v>1370000.0000000051</v>
      </c>
      <c r="X827" s="363">
        <v>38903.75851328914</v>
      </c>
      <c r="Y827" s="369">
        <v>822.00000000000307</v>
      </c>
      <c r="Z827" s="367"/>
      <c r="AA827" s="367"/>
      <c r="AB827" s="367"/>
      <c r="AC827" s="367"/>
      <c r="AD827" s="367"/>
      <c r="AE827" s="367"/>
      <c r="AF827" s="367"/>
      <c r="AG827" s="367"/>
      <c r="AH827" s="367"/>
      <c r="AI827" s="367"/>
      <c r="AJ827" s="367"/>
      <c r="AK827" s="367"/>
      <c r="AL827" s="367"/>
      <c r="AM827" s="367"/>
      <c r="AN827" s="367"/>
      <c r="AO827" s="367"/>
      <c r="AP827" s="367"/>
      <c r="AQ827" s="367"/>
      <c r="AR827" s="367"/>
      <c r="AS827" s="367"/>
      <c r="AT827" s="367"/>
    </row>
    <row r="828" spans="2:46" ht="13.8">
      <c r="B828" s="26">
        <v>137.1666666666676</v>
      </c>
      <c r="C828" s="367">
        <v>120.20812566012482</v>
      </c>
      <c r="D828" s="363">
        <v>823.00000000000557</v>
      </c>
      <c r="E828" s="365">
        <v>38279.069767442095</v>
      </c>
      <c r="F828" s="367">
        <v>-99751.684170367778</v>
      </c>
      <c r="G828" s="367">
        <v>823.00000000000512</v>
      </c>
      <c r="H828" s="368">
        <v>205750</v>
      </c>
      <c r="I828" s="367">
        <v>-1195140.5629333218</v>
      </c>
      <c r="J828" s="384">
        <v>823</v>
      </c>
      <c r="K828" s="363">
        <v>49878.787878788549</v>
      </c>
      <c r="L828" s="367">
        <v>-41277.622883013733</v>
      </c>
      <c r="M828" s="369">
        <v>823.00000000001114</v>
      </c>
      <c r="N828" s="363">
        <v>56758.620689654505</v>
      </c>
      <c r="O828" s="367">
        <v>-6296576.2834823262</v>
      </c>
      <c r="P828" s="384">
        <v>822.99999999999034</v>
      </c>
      <c r="Q828" s="363">
        <v>58785.714285714821</v>
      </c>
      <c r="R828" s="367">
        <v>-3158056.2426167447</v>
      </c>
      <c r="S828" s="384">
        <v>823.0000000000075</v>
      </c>
      <c r="T828" s="363">
        <v>28379.310344827252</v>
      </c>
      <c r="U828" s="363">
        <v>-48812.545299714955</v>
      </c>
      <c r="V828" s="369">
        <v>822.99999999999034</v>
      </c>
      <c r="W828" s="363">
        <v>1371666.6666666719</v>
      </c>
      <c r="X828" s="363">
        <v>38947.331668392493</v>
      </c>
      <c r="Y828" s="369">
        <v>823.00000000000307</v>
      </c>
      <c r="Z828" s="367"/>
      <c r="AA828" s="367"/>
      <c r="AB828" s="367"/>
      <c r="AC828" s="367"/>
      <c r="AD828" s="367"/>
      <c r="AE828" s="367"/>
      <c r="AF828" s="367"/>
      <c r="AG828" s="367"/>
      <c r="AH828" s="367"/>
      <c r="AI828" s="367"/>
      <c r="AJ828" s="367"/>
      <c r="AK828" s="367"/>
      <c r="AL828" s="367"/>
      <c r="AM828" s="367"/>
      <c r="AN828" s="367"/>
      <c r="AO828" s="367"/>
      <c r="AP828" s="367"/>
      <c r="AQ828" s="367"/>
      <c r="AR828" s="367"/>
      <c r="AS828" s="367"/>
      <c r="AT828" s="367"/>
    </row>
    <row r="829" spans="2:46" ht="13.8">
      <c r="B829" s="26">
        <v>137.33333333333425</v>
      </c>
      <c r="C829" s="367">
        <v>120.35356131929635</v>
      </c>
      <c r="D829" s="363">
        <v>824.00000000000546</v>
      </c>
      <c r="E829" s="365">
        <v>38325.581395349072</v>
      </c>
      <c r="F829" s="367">
        <v>-100003.18783294178</v>
      </c>
      <c r="G829" s="367">
        <v>824.00000000000512</v>
      </c>
      <c r="H829" s="368">
        <v>206000</v>
      </c>
      <c r="I829" s="367">
        <v>-1198126.726052722</v>
      </c>
      <c r="J829" s="384">
        <v>824</v>
      </c>
      <c r="K829" s="363">
        <v>49939.393939394613</v>
      </c>
      <c r="L829" s="367">
        <v>-41427.51559684216</v>
      </c>
      <c r="M829" s="369">
        <v>824.00000000001114</v>
      </c>
      <c r="N829" s="363">
        <v>56827.586206895881</v>
      </c>
      <c r="O829" s="367">
        <v>-6311905.9362846967</v>
      </c>
      <c r="P829" s="384">
        <v>823.99999999999034</v>
      </c>
      <c r="Q829" s="363">
        <v>58857.142857143393</v>
      </c>
      <c r="R829" s="367">
        <v>-3165781.0779581936</v>
      </c>
      <c r="S829" s="384">
        <v>824.0000000000075</v>
      </c>
      <c r="T829" s="363">
        <v>28413.793103447941</v>
      </c>
      <c r="U829" s="363">
        <v>-48972.957130833522</v>
      </c>
      <c r="V829" s="369">
        <v>823.99999999999034</v>
      </c>
      <c r="W829" s="363">
        <v>1373333.3333333386</v>
      </c>
      <c r="X829" s="363">
        <v>38990.895698299573</v>
      </c>
      <c r="Y829" s="369">
        <v>824.00000000000318</v>
      </c>
      <c r="Z829" s="367"/>
      <c r="AA829" s="367"/>
      <c r="AB829" s="367"/>
      <c r="AC829" s="367"/>
      <c r="AD829" s="367"/>
      <c r="AE829" s="367"/>
      <c r="AF829" s="367"/>
      <c r="AG829" s="367"/>
      <c r="AH829" s="367"/>
      <c r="AI829" s="367"/>
      <c r="AJ829" s="367"/>
      <c r="AK829" s="367"/>
      <c r="AL829" s="367"/>
      <c r="AM829" s="367"/>
      <c r="AN829" s="367"/>
      <c r="AO829" s="367"/>
      <c r="AP829" s="367"/>
      <c r="AQ829" s="367"/>
      <c r="AR829" s="367"/>
      <c r="AS829" s="367"/>
      <c r="AT829" s="367"/>
    </row>
    <row r="830" spans="2:46" ht="13.8">
      <c r="B830" s="26">
        <v>137.50000000000091</v>
      </c>
      <c r="C830" s="367">
        <v>120.49899546087843</v>
      </c>
      <c r="D830" s="363">
        <v>825.00000000000546</v>
      </c>
      <c r="E830" s="365">
        <v>38372.093023256049</v>
      </c>
      <c r="F830" s="367">
        <v>-100255.00775449646</v>
      </c>
      <c r="G830" s="367">
        <v>825.00000000000512</v>
      </c>
      <c r="H830" s="368">
        <v>206250</v>
      </c>
      <c r="I830" s="367">
        <v>-1201116.6124426699</v>
      </c>
      <c r="J830" s="384">
        <v>825</v>
      </c>
      <c r="K830" s="363">
        <v>50000.000000000677</v>
      </c>
      <c r="L830" s="367">
        <v>-41577.65039232959</v>
      </c>
      <c r="M830" s="369">
        <v>825.00000000001125</v>
      </c>
      <c r="N830" s="363">
        <v>56896.551724137258</v>
      </c>
      <c r="O830" s="367">
        <v>-6327254.227174025</v>
      </c>
      <c r="P830" s="384">
        <v>824.99999999999034</v>
      </c>
      <c r="Q830" s="363">
        <v>58928.571428571966</v>
      </c>
      <c r="R830" s="367">
        <v>-3173515.3491878915</v>
      </c>
      <c r="S830" s="384">
        <v>825.0000000000075</v>
      </c>
      <c r="T830" s="363">
        <v>28448.275862068629</v>
      </c>
      <c r="U830" s="363">
        <v>-49133.614353521269</v>
      </c>
      <c r="V830" s="369">
        <v>824.99999999999034</v>
      </c>
      <c r="W830" s="363">
        <v>1375000.0000000054</v>
      </c>
      <c r="X830" s="363">
        <v>39034.450603010366</v>
      </c>
      <c r="Y830" s="369">
        <v>825.00000000000318</v>
      </c>
      <c r="Z830" s="367"/>
      <c r="AA830" s="367"/>
      <c r="AB830" s="367"/>
      <c r="AC830" s="367"/>
      <c r="AD830" s="367"/>
      <c r="AE830" s="367"/>
      <c r="AF830" s="367"/>
      <c r="AG830" s="367"/>
      <c r="AH830" s="367"/>
      <c r="AI830" s="367"/>
      <c r="AJ830" s="367"/>
      <c r="AK830" s="367"/>
      <c r="AL830" s="367"/>
      <c r="AM830" s="367"/>
      <c r="AN830" s="367"/>
      <c r="AO830" s="367"/>
      <c r="AP830" s="367"/>
      <c r="AQ830" s="367"/>
      <c r="AR830" s="367"/>
      <c r="AS830" s="367"/>
      <c r="AT830" s="367"/>
    </row>
    <row r="831" spans="2:46" ht="13.8">
      <c r="B831" s="26">
        <v>137.66666666666757</v>
      </c>
      <c r="C831" s="367">
        <v>120.64442808487104</v>
      </c>
      <c r="D831" s="363">
        <v>826.00000000000534</v>
      </c>
      <c r="E831" s="365">
        <v>38418.604651163027</v>
      </c>
      <c r="F831" s="367">
        <v>-100507.1439350318</v>
      </c>
      <c r="G831" s="367">
        <v>826.00000000000512</v>
      </c>
      <c r="H831" s="368">
        <v>206500</v>
      </c>
      <c r="I831" s="367">
        <v>-1204110.2221031659</v>
      </c>
      <c r="J831" s="384">
        <v>826</v>
      </c>
      <c r="K831" s="363">
        <v>50060.60606060674</v>
      </c>
      <c r="L831" s="367">
        <v>-41728.027269475962</v>
      </c>
      <c r="M831" s="369">
        <v>826.00000000001125</v>
      </c>
      <c r="N831" s="363">
        <v>56965.517241378635</v>
      </c>
      <c r="O831" s="367">
        <v>-6342621.1561503084</v>
      </c>
      <c r="P831" s="384">
        <v>825.99999999999022</v>
      </c>
      <c r="Q831" s="363">
        <v>59000.000000000538</v>
      </c>
      <c r="R831" s="367">
        <v>-3181259.056305836</v>
      </c>
      <c r="S831" s="384">
        <v>826.0000000000075</v>
      </c>
      <c r="T831" s="363">
        <v>28482.758620689317</v>
      </c>
      <c r="U831" s="363">
        <v>-49294.516967778174</v>
      </c>
      <c r="V831" s="369">
        <v>825.99999999999022</v>
      </c>
      <c r="W831" s="363">
        <v>1376666.6666666721</v>
      </c>
      <c r="X831" s="363">
        <v>39077.996382524871</v>
      </c>
      <c r="Y831" s="369">
        <v>826.00000000000318</v>
      </c>
      <c r="Z831" s="367"/>
      <c r="AA831" s="367"/>
      <c r="AB831" s="367"/>
      <c r="AC831" s="367"/>
      <c r="AD831" s="367"/>
      <c r="AE831" s="367"/>
      <c r="AF831" s="367"/>
      <c r="AG831" s="367"/>
      <c r="AH831" s="367"/>
      <c r="AI831" s="367"/>
      <c r="AJ831" s="367"/>
      <c r="AK831" s="367"/>
      <c r="AL831" s="367"/>
      <c r="AM831" s="367"/>
      <c r="AN831" s="367"/>
      <c r="AO831" s="367"/>
      <c r="AP831" s="367"/>
      <c r="AQ831" s="367"/>
      <c r="AR831" s="367"/>
      <c r="AS831" s="367"/>
      <c r="AT831" s="367"/>
    </row>
    <row r="832" spans="2:46" ht="13.8">
      <c r="B832" s="26">
        <v>137.83333333333422</v>
      </c>
      <c r="C832" s="367">
        <v>120.78985919127422</v>
      </c>
      <c r="D832" s="363">
        <v>827.00000000000534</v>
      </c>
      <c r="E832" s="365">
        <v>38465.116279070004</v>
      </c>
      <c r="F832" s="367">
        <v>-100759.59637454779</v>
      </c>
      <c r="G832" s="367">
        <v>827.00000000000512</v>
      </c>
      <c r="H832" s="368">
        <v>206750</v>
      </c>
      <c r="I832" s="367">
        <v>-1207107.5550342097</v>
      </c>
      <c r="J832" s="384">
        <v>827</v>
      </c>
      <c r="K832" s="363">
        <v>50121.212121212804</v>
      </c>
      <c r="L832" s="367">
        <v>-41878.646228281323</v>
      </c>
      <c r="M832" s="369">
        <v>827.00000000001125</v>
      </c>
      <c r="N832" s="363">
        <v>57034.482758620012</v>
      </c>
      <c r="O832" s="367">
        <v>-6358006.7232135497</v>
      </c>
      <c r="P832" s="384">
        <v>826.99999999999022</v>
      </c>
      <c r="Q832" s="363">
        <v>59071.428571429111</v>
      </c>
      <c r="R832" s="367">
        <v>-3189012.199312028</v>
      </c>
      <c r="S832" s="384">
        <v>827.0000000000075</v>
      </c>
      <c r="T832" s="363">
        <v>28517.241379310006</v>
      </c>
      <c r="U832" s="363">
        <v>-49455.664973604282</v>
      </c>
      <c r="V832" s="369">
        <v>826.99999999999022</v>
      </c>
      <c r="W832" s="363">
        <v>1378333.3333333388</v>
      </c>
      <c r="X832" s="363">
        <v>39121.53303684311</v>
      </c>
      <c r="Y832" s="369">
        <v>827.0000000000033</v>
      </c>
      <c r="Z832" s="367"/>
      <c r="AA832" s="367"/>
      <c r="AB832" s="367"/>
      <c r="AC832" s="367"/>
      <c r="AD832" s="367"/>
      <c r="AE832" s="367"/>
      <c r="AF832" s="367"/>
      <c r="AG832" s="367"/>
      <c r="AH832" s="367"/>
      <c r="AI832" s="367"/>
      <c r="AJ832" s="367"/>
      <c r="AK832" s="367"/>
      <c r="AL832" s="367"/>
      <c r="AM832" s="367"/>
      <c r="AN832" s="367"/>
      <c r="AO832" s="367"/>
      <c r="AP832" s="367"/>
      <c r="AQ832" s="367"/>
      <c r="AR832" s="367"/>
      <c r="AS832" s="367"/>
      <c r="AT832" s="367"/>
    </row>
    <row r="833" spans="2:46" ht="13.8">
      <c r="B833" s="26">
        <v>138.00000000000088</v>
      </c>
      <c r="C833" s="367">
        <v>120.93528878008794</v>
      </c>
      <c r="D833" s="363">
        <v>828.00000000000534</v>
      </c>
      <c r="E833" s="365">
        <v>38511.627906976981</v>
      </c>
      <c r="F833" s="367">
        <v>-101012.36507304446</v>
      </c>
      <c r="G833" s="367">
        <v>828.00000000000512</v>
      </c>
      <c r="H833" s="368">
        <v>207000</v>
      </c>
      <c r="I833" s="367">
        <v>-1210108.6112358016</v>
      </c>
      <c r="J833" s="384">
        <v>828</v>
      </c>
      <c r="K833" s="363">
        <v>50181.818181818868</v>
      </c>
      <c r="L833" s="367">
        <v>-42029.50726874567</v>
      </c>
      <c r="M833" s="369">
        <v>828.00000000001137</v>
      </c>
      <c r="N833" s="363">
        <v>57103.448275861389</v>
      </c>
      <c r="O833" s="367">
        <v>-6373410.9283637479</v>
      </c>
      <c r="P833" s="384">
        <v>827.99999999999022</v>
      </c>
      <c r="Q833" s="363">
        <v>59142.857142857683</v>
      </c>
      <c r="R833" s="367">
        <v>-3196774.7782064676</v>
      </c>
      <c r="S833" s="384">
        <v>828.0000000000075</v>
      </c>
      <c r="T833" s="363">
        <v>28551.724137930694</v>
      </c>
      <c r="U833" s="363">
        <v>-49617.05837099957</v>
      </c>
      <c r="V833" s="369">
        <v>827.99999999999022</v>
      </c>
      <c r="W833" s="363">
        <v>1380000.0000000056</v>
      </c>
      <c r="X833" s="363">
        <v>39165.060565965046</v>
      </c>
      <c r="Y833" s="369">
        <v>828.0000000000033</v>
      </c>
      <c r="Z833" s="367"/>
      <c r="AA833" s="367"/>
      <c r="AB833" s="367"/>
      <c r="AC833" s="367"/>
      <c r="AD833" s="367"/>
      <c r="AE833" s="367"/>
      <c r="AF833" s="367"/>
      <c r="AG833" s="367"/>
      <c r="AH833" s="367"/>
      <c r="AI833" s="367"/>
      <c r="AJ833" s="367"/>
      <c r="AK833" s="367"/>
      <c r="AL833" s="367"/>
      <c r="AM833" s="367"/>
      <c r="AN833" s="367"/>
      <c r="AO833" s="367"/>
      <c r="AP833" s="367"/>
      <c r="AQ833" s="367"/>
      <c r="AR833" s="367"/>
      <c r="AS833" s="367"/>
      <c r="AT833" s="367"/>
    </row>
    <row r="834" spans="2:46" ht="13.8">
      <c r="B834" s="26">
        <v>138.16666666666754</v>
      </c>
      <c r="C834" s="367">
        <v>121.0807168513122</v>
      </c>
      <c r="D834" s="363">
        <v>829.00000000000534</v>
      </c>
      <c r="E834" s="365">
        <v>38558.139534883958</v>
      </c>
      <c r="F834" s="367">
        <v>-101265.45003052181</v>
      </c>
      <c r="G834" s="367">
        <v>829.00000000000523</v>
      </c>
      <c r="H834" s="368">
        <v>207250</v>
      </c>
      <c r="I834" s="367">
        <v>-1213113.3907079415</v>
      </c>
      <c r="J834" s="384">
        <v>829</v>
      </c>
      <c r="K834" s="363">
        <v>50242.424242424931</v>
      </c>
      <c r="L834" s="367">
        <v>-42180.610390868962</v>
      </c>
      <c r="M834" s="369">
        <v>829.00000000001137</v>
      </c>
      <c r="N834" s="363">
        <v>57172.413793102765</v>
      </c>
      <c r="O834" s="367">
        <v>-6388833.7716009002</v>
      </c>
      <c r="P834" s="384">
        <v>828.99999999999011</v>
      </c>
      <c r="Q834" s="363">
        <v>59214.285714286256</v>
      </c>
      <c r="R834" s="367">
        <v>-3204546.7929891553</v>
      </c>
      <c r="S834" s="384">
        <v>829.00000000000762</v>
      </c>
      <c r="T834" s="363">
        <v>28586.206896551383</v>
      </c>
      <c r="U834" s="363">
        <v>-49778.697159964016</v>
      </c>
      <c r="V834" s="369">
        <v>828.99999999999011</v>
      </c>
      <c r="W834" s="363">
        <v>1381666.6666666723</v>
      </c>
      <c r="X834" s="363">
        <v>39208.578969890717</v>
      </c>
      <c r="Y834" s="369">
        <v>829.00000000000341</v>
      </c>
      <c r="Z834" s="367"/>
      <c r="AA834" s="367"/>
      <c r="AB834" s="367"/>
      <c r="AC834" s="367"/>
      <c r="AD834" s="367"/>
      <c r="AE834" s="367"/>
      <c r="AF834" s="367"/>
      <c r="AG834" s="367"/>
      <c r="AH834" s="367"/>
      <c r="AI834" s="367"/>
      <c r="AJ834" s="367"/>
      <c r="AK834" s="367"/>
      <c r="AL834" s="367"/>
      <c r="AM834" s="367"/>
      <c r="AN834" s="367"/>
      <c r="AO834" s="367"/>
      <c r="AP834" s="367"/>
      <c r="AQ834" s="367"/>
      <c r="AR834" s="367"/>
      <c r="AS834" s="367"/>
      <c r="AT834" s="367"/>
    </row>
    <row r="835" spans="2:46" ht="13.8">
      <c r="B835" s="26">
        <v>138.3333333333342</v>
      </c>
      <c r="C835" s="367">
        <v>121.226143404947</v>
      </c>
      <c r="D835" s="363">
        <v>830.00000000000523</v>
      </c>
      <c r="E835" s="365">
        <v>38604.651162790935</v>
      </c>
      <c r="F835" s="367">
        <v>-101518.85124697983</v>
      </c>
      <c r="G835" s="367">
        <v>830.00000000000523</v>
      </c>
      <c r="H835" s="368">
        <v>207500</v>
      </c>
      <c r="I835" s="367">
        <v>-1216121.8934506299</v>
      </c>
      <c r="J835" s="384">
        <v>830</v>
      </c>
      <c r="K835" s="363">
        <v>50303.030303030995</v>
      </c>
      <c r="L835" s="367">
        <v>-42331.955594651256</v>
      </c>
      <c r="M835" s="369">
        <v>830.00000000001148</v>
      </c>
      <c r="N835" s="363">
        <v>57241.379310344142</v>
      </c>
      <c r="O835" s="367">
        <v>-6404275.2529250104</v>
      </c>
      <c r="P835" s="384">
        <v>829.99999999999011</v>
      </c>
      <c r="Q835" s="363">
        <v>59285.714285714828</v>
      </c>
      <c r="R835" s="367">
        <v>-3212328.24366009</v>
      </c>
      <c r="S835" s="384">
        <v>830.00000000000762</v>
      </c>
      <c r="T835" s="363">
        <v>28620.689655172071</v>
      </c>
      <c r="U835" s="363">
        <v>-49940.581340497658</v>
      </c>
      <c r="V835" s="369">
        <v>829.99999999999011</v>
      </c>
      <c r="W835" s="363">
        <v>1383333.3333333391</v>
      </c>
      <c r="X835" s="363">
        <v>39252.088248620094</v>
      </c>
      <c r="Y835" s="369">
        <v>830.00000000000341</v>
      </c>
      <c r="Z835" s="367"/>
      <c r="AA835" s="367"/>
      <c r="AB835" s="367"/>
      <c r="AC835" s="367"/>
      <c r="AD835" s="367"/>
      <c r="AE835" s="367"/>
      <c r="AF835" s="367"/>
      <c r="AG835" s="367"/>
      <c r="AH835" s="367"/>
      <c r="AI835" s="367"/>
      <c r="AJ835" s="367"/>
      <c r="AK835" s="367"/>
      <c r="AL835" s="367"/>
      <c r="AM835" s="367"/>
      <c r="AN835" s="367"/>
      <c r="AO835" s="367"/>
      <c r="AP835" s="367"/>
      <c r="AQ835" s="367"/>
      <c r="AR835" s="367"/>
      <c r="AS835" s="367"/>
      <c r="AT835" s="367"/>
    </row>
    <row r="836" spans="2:46" ht="13.8">
      <c r="B836" s="26">
        <v>138.50000000000085</v>
      </c>
      <c r="C836" s="367">
        <v>121.37156844099235</v>
      </c>
      <c r="D836" s="363">
        <v>831.00000000000523</v>
      </c>
      <c r="E836" s="365">
        <v>38651.162790697912</v>
      </c>
      <c r="F836" s="367">
        <v>-101772.56872241848</v>
      </c>
      <c r="G836" s="367">
        <v>831.00000000000523</v>
      </c>
      <c r="H836" s="368">
        <v>207750</v>
      </c>
      <c r="I836" s="367">
        <v>-1219134.1194638656</v>
      </c>
      <c r="J836" s="384">
        <v>831</v>
      </c>
      <c r="K836" s="363">
        <v>50363.636363637059</v>
      </c>
      <c r="L836" s="367">
        <v>-42483.5428800925</v>
      </c>
      <c r="M836" s="369">
        <v>831.00000000001148</v>
      </c>
      <c r="N836" s="363">
        <v>57310.344827585519</v>
      </c>
      <c r="O836" s="367">
        <v>-6419735.3723360775</v>
      </c>
      <c r="P836" s="384">
        <v>830.99999999999011</v>
      </c>
      <c r="Q836" s="363">
        <v>59357.142857143401</v>
      </c>
      <c r="R836" s="367">
        <v>-3220119.1302192719</v>
      </c>
      <c r="S836" s="384">
        <v>831.00000000000762</v>
      </c>
      <c r="T836" s="363">
        <v>28655.172413792759</v>
      </c>
      <c r="U836" s="363">
        <v>-50102.71091260048</v>
      </c>
      <c r="V836" s="369">
        <v>830.99999999999011</v>
      </c>
      <c r="W836" s="363">
        <v>1385000.0000000058</v>
      </c>
      <c r="X836" s="363">
        <v>39295.588402153182</v>
      </c>
      <c r="Y836" s="369">
        <v>831.00000000000341</v>
      </c>
      <c r="Z836" s="367"/>
      <c r="AA836" s="367"/>
      <c r="AB836" s="367"/>
      <c r="AC836" s="367"/>
      <c r="AD836" s="367"/>
      <c r="AE836" s="367"/>
      <c r="AF836" s="367"/>
      <c r="AG836" s="367"/>
      <c r="AH836" s="367"/>
      <c r="AI836" s="367"/>
      <c r="AJ836" s="367"/>
      <c r="AK836" s="367"/>
      <c r="AL836" s="367"/>
      <c r="AM836" s="367"/>
      <c r="AN836" s="367"/>
      <c r="AO836" s="367"/>
      <c r="AP836" s="367"/>
      <c r="AQ836" s="367"/>
      <c r="AR836" s="367"/>
      <c r="AS836" s="367"/>
      <c r="AT836" s="367"/>
    </row>
    <row r="837" spans="2:46" ht="13.8">
      <c r="B837" s="26">
        <v>138.66666666666751</v>
      </c>
      <c r="C837" s="367">
        <v>121.51699195944825</v>
      </c>
      <c r="D837" s="363">
        <v>832.00000000000512</v>
      </c>
      <c r="E837" s="365">
        <v>38697.674418604889</v>
      </c>
      <c r="F837" s="367">
        <v>-102026.60245683781</v>
      </c>
      <c r="G837" s="367">
        <v>832.00000000000523</v>
      </c>
      <c r="H837" s="368">
        <v>208000</v>
      </c>
      <c r="I837" s="367">
        <v>-1222150.0687476499</v>
      </c>
      <c r="J837" s="384">
        <v>832</v>
      </c>
      <c r="K837" s="363">
        <v>50424.242424243123</v>
      </c>
      <c r="L837" s="367">
        <v>-42635.372247192732</v>
      </c>
      <c r="M837" s="369">
        <v>832.0000000000116</v>
      </c>
      <c r="N837" s="363">
        <v>57379.310344826896</v>
      </c>
      <c r="O837" s="367">
        <v>-6435214.1298341006</v>
      </c>
      <c r="P837" s="384">
        <v>831.99999999999</v>
      </c>
      <c r="Q837" s="363">
        <v>59428.571428571973</v>
      </c>
      <c r="R837" s="367">
        <v>-3227919.4526667013</v>
      </c>
      <c r="S837" s="384">
        <v>832.00000000000762</v>
      </c>
      <c r="T837" s="363">
        <v>28689.655172413448</v>
      </c>
      <c r="U837" s="363">
        <v>-50265.085876272453</v>
      </c>
      <c r="V837" s="369">
        <v>831.99999999999</v>
      </c>
      <c r="W837" s="363">
        <v>1386666.6666666726</v>
      </c>
      <c r="X837" s="363">
        <v>39339.079430489997</v>
      </c>
      <c r="Y837" s="369">
        <v>832.00000000000352</v>
      </c>
      <c r="Z837" s="367"/>
      <c r="AA837" s="367"/>
      <c r="AB837" s="367"/>
      <c r="AC837" s="367"/>
      <c r="AD837" s="367"/>
      <c r="AE837" s="367"/>
      <c r="AF837" s="367"/>
      <c r="AG837" s="367"/>
      <c r="AH837" s="367"/>
      <c r="AI837" s="367"/>
      <c r="AJ837" s="367"/>
      <c r="AK837" s="367"/>
      <c r="AL837" s="367"/>
      <c r="AM837" s="367"/>
      <c r="AN837" s="367"/>
      <c r="AO837" s="367"/>
      <c r="AP837" s="367"/>
      <c r="AQ837" s="367"/>
      <c r="AR837" s="367"/>
      <c r="AS837" s="367"/>
      <c r="AT837" s="367"/>
    </row>
    <row r="838" spans="2:46" ht="13.8">
      <c r="B838" s="26">
        <v>138.83333333333417</v>
      </c>
      <c r="C838" s="367">
        <v>121.66241396031468</v>
      </c>
      <c r="D838" s="363">
        <v>833.00000000000512</v>
      </c>
      <c r="E838" s="365">
        <v>38744.186046511866</v>
      </c>
      <c r="F838" s="367">
        <v>-102280.9524502378</v>
      </c>
      <c r="G838" s="367">
        <v>833.00000000000523</v>
      </c>
      <c r="H838" s="368">
        <v>208250</v>
      </c>
      <c r="I838" s="367">
        <v>-1225169.7413019817</v>
      </c>
      <c r="J838" s="384">
        <v>833</v>
      </c>
      <c r="K838" s="363">
        <v>50484.848484849186</v>
      </c>
      <c r="L838" s="367">
        <v>-42787.443695951923</v>
      </c>
      <c r="M838" s="369">
        <v>833.0000000000116</v>
      </c>
      <c r="N838" s="363">
        <v>57448.275862068273</v>
      </c>
      <c r="O838" s="367">
        <v>-6450711.5254190806</v>
      </c>
      <c r="P838" s="384">
        <v>832.99999999999</v>
      </c>
      <c r="Q838" s="363">
        <v>59500.000000000546</v>
      </c>
      <c r="R838" s="367">
        <v>-3235729.2110023783</v>
      </c>
      <c r="S838" s="384">
        <v>833.00000000000762</v>
      </c>
      <c r="T838" s="363">
        <v>28724.137931034136</v>
      </c>
      <c r="U838" s="363">
        <v>-50427.706231513628</v>
      </c>
      <c r="V838" s="369">
        <v>832.99999999999</v>
      </c>
      <c r="W838" s="363">
        <v>1388333.3333333393</v>
      </c>
      <c r="X838" s="363">
        <v>39382.561333630532</v>
      </c>
      <c r="Y838" s="369">
        <v>833.00000000000352</v>
      </c>
      <c r="Z838" s="367"/>
      <c r="AA838" s="367"/>
      <c r="AB838" s="367"/>
      <c r="AC838" s="367"/>
      <c r="AD838" s="367"/>
      <c r="AE838" s="367"/>
      <c r="AF838" s="367"/>
      <c r="AG838" s="367"/>
      <c r="AH838" s="367"/>
      <c r="AI838" s="367"/>
      <c r="AJ838" s="367"/>
      <c r="AK838" s="367"/>
      <c r="AL838" s="367"/>
      <c r="AM838" s="367"/>
      <c r="AN838" s="367"/>
      <c r="AO838" s="367"/>
      <c r="AP838" s="367"/>
      <c r="AQ838" s="367"/>
      <c r="AR838" s="367"/>
      <c r="AS838" s="367"/>
      <c r="AT838" s="367"/>
    </row>
    <row r="839" spans="2:46" ht="13.8">
      <c r="B839" s="26">
        <v>139.00000000000082</v>
      </c>
      <c r="C839" s="367">
        <v>121.80783444359166</v>
      </c>
      <c r="D839" s="363">
        <v>834.000000000005</v>
      </c>
      <c r="E839" s="365">
        <v>38790.697674418843</v>
      </c>
      <c r="F839" s="367">
        <v>-102535.61870261846</v>
      </c>
      <c r="G839" s="367">
        <v>834.00000000000523</v>
      </c>
      <c r="H839" s="368">
        <v>208500</v>
      </c>
      <c r="I839" s="367">
        <v>-1228193.1371268618</v>
      </c>
      <c r="J839" s="384">
        <v>834</v>
      </c>
      <c r="K839" s="363">
        <v>50545.45454545525</v>
      </c>
      <c r="L839" s="367">
        <v>-42939.7572263701</v>
      </c>
      <c r="M839" s="369">
        <v>834.00000000001171</v>
      </c>
      <c r="N839" s="363">
        <v>57517.241379309649</v>
      </c>
      <c r="O839" s="367">
        <v>-6466227.5590910176</v>
      </c>
      <c r="P839" s="384">
        <v>833.99999999999</v>
      </c>
      <c r="Q839" s="363">
        <v>59571.428571429118</v>
      </c>
      <c r="R839" s="367">
        <v>-3243548.4052263028</v>
      </c>
      <c r="S839" s="384">
        <v>834.00000000000762</v>
      </c>
      <c r="T839" s="363">
        <v>28758.620689654825</v>
      </c>
      <c r="U839" s="363">
        <v>-50590.571978323991</v>
      </c>
      <c r="V839" s="369">
        <v>833.99999999999</v>
      </c>
      <c r="W839" s="363">
        <v>1390000.0000000061</v>
      </c>
      <c r="X839" s="363">
        <v>39426.034111574772</v>
      </c>
      <c r="Y839" s="369">
        <v>834.00000000000364</v>
      </c>
      <c r="Z839" s="367"/>
      <c r="AA839" s="367"/>
      <c r="AB839" s="367"/>
      <c r="AC839" s="367"/>
      <c r="AD839" s="367"/>
      <c r="AE839" s="367"/>
      <c r="AF839" s="367"/>
      <c r="AG839" s="367"/>
      <c r="AH839" s="367"/>
      <c r="AI839" s="367"/>
      <c r="AJ839" s="367"/>
      <c r="AK839" s="367"/>
      <c r="AL839" s="367"/>
      <c r="AM839" s="367"/>
      <c r="AN839" s="367"/>
      <c r="AO839" s="367"/>
      <c r="AP839" s="367"/>
      <c r="AQ839" s="367"/>
      <c r="AR839" s="367"/>
      <c r="AS839" s="367"/>
      <c r="AT839" s="367"/>
    </row>
    <row r="840" spans="2:46" ht="13.8">
      <c r="B840" s="26">
        <v>139.16666666666748</v>
      </c>
      <c r="C840" s="367">
        <v>121.95325340927921</v>
      </c>
      <c r="D840" s="363">
        <v>835.000000000005</v>
      </c>
      <c r="E840" s="365">
        <v>38837.20930232582</v>
      </c>
      <c r="F840" s="367">
        <v>-102790.60121397978</v>
      </c>
      <c r="G840" s="367">
        <v>835.00000000000523</v>
      </c>
      <c r="H840" s="368">
        <v>208750</v>
      </c>
      <c r="I840" s="367">
        <v>-1231220.2562222895</v>
      </c>
      <c r="J840" s="384">
        <v>835</v>
      </c>
      <c r="K840" s="363">
        <v>50606.060606061314</v>
      </c>
      <c r="L840" s="367">
        <v>-43092.312838447244</v>
      </c>
      <c r="M840" s="369">
        <v>835.00000000001171</v>
      </c>
      <c r="N840" s="363">
        <v>57586.206896551026</v>
      </c>
      <c r="O840" s="367">
        <v>-6481762.2308499096</v>
      </c>
      <c r="P840" s="384">
        <v>834.99999999998988</v>
      </c>
      <c r="Q840" s="363">
        <v>59642.857142857691</v>
      </c>
      <c r="R840" s="367">
        <v>-3251377.0353384744</v>
      </c>
      <c r="S840" s="384">
        <v>835.00000000000762</v>
      </c>
      <c r="T840" s="363">
        <v>28793.103448275513</v>
      </c>
      <c r="U840" s="363">
        <v>-50753.683116703505</v>
      </c>
      <c r="V840" s="369">
        <v>834.99999999998988</v>
      </c>
      <c r="W840" s="363">
        <v>1391666.6666666728</v>
      </c>
      <c r="X840" s="363">
        <v>39469.497764322739</v>
      </c>
      <c r="Y840" s="369">
        <v>835.00000000000364</v>
      </c>
      <c r="Z840" s="367"/>
      <c r="AA840" s="367"/>
      <c r="AB840" s="367"/>
      <c r="AC840" s="367"/>
      <c r="AD840" s="367"/>
      <c r="AE840" s="367"/>
      <c r="AF840" s="367"/>
      <c r="AG840" s="367"/>
      <c r="AH840" s="367"/>
      <c r="AI840" s="367"/>
      <c r="AJ840" s="367"/>
      <c r="AK840" s="367"/>
      <c r="AL840" s="367"/>
      <c r="AM840" s="367"/>
      <c r="AN840" s="367"/>
      <c r="AO840" s="367"/>
      <c r="AP840" s="367"/>
      <c r="AQ840" s="367"/>
      <c r="AR840" s="367"/>
      <c r="AS840" s="367"/>
      <c r="AT840" s="367"/>
    </row>
    <row r="841" spans="2:46" ht="13.8">
      <c r="B841" s="26">
        <v>139.33333333333414</v>
      </c>
      <c r="C841" s="367">
        <v>122.09867085737727</v>
      </c>
      <c r="D841" s="363">
        <v>836.00000000000489</v>
      </c>
      <c r="E841" s="365">
        <v>38883.720930232797</v>
      </c>
      <c r="F841" s="367">
        <v>-103045.89998432178</v>
      </c>
      <c r="G841" s="367">
        <v>836.00000000000523</v>
      </c>
      <c r="H841" s="368">
        <v>209000</v>
      </c>
      <c r="I841" s="367">
        <v>-1234251.0985882655</v>
      </c>
      <c r="J841" s="384">
        <v>836</v>
      </c>
      <c r="K841" s="363">
        <v>50666.666666667377</v>
      </c>
      <c r="L841" s="367">
        <v>-43245.110532183353</v>
      </c>
      <c r="M841" s="369">
        <v>836.00000000001182</v>
      </c>
      <c r="N841" s="363">
        <v>57655.172413792403</v>
      </c>
      <c r="O841" s="367">
        <v>-6497315.5406957585</v>
      </c>
      <c r="P841" s="384">
        <v>835.99999999998988</v>
      </c>
      <c r="Q841" s="363">
        <v>59714.285714286263</v>
      </c>
      <c r="R841" s="367">
        <v>-3259215.1013388932</v>
      </c>
      <c r="S841" s="384">
        <v>836.00000000000762</v>
      </c>
      <c r="T841" s="363">
        <v>28827.586206896201</v>
      </c>
      <c r="U841" s="363">
        <v>-50917.039646652222</v>
      </c>
      <c r="V841" s="369">
        <v>835.99999999998988</v>
      </c>
      <c r="W841" s="363">
        <v>1393333.3333333395</v>
      </c>
      <c r="X841" s="363">
        <v>39512.952291874426</v>
      </c>
      <c r="Y841" s="369">
        <v>836.00000000000375</v>
      </c>
      <c r="Z841" s="367"/>
      <c r="AA841" s="367"/>
      <c r="AB841" s="367"/>
      <c r="AC841" s="367"/>
      <c r="AD841" s="367"/>
      <c r="AE841" s="367"/>
      <c r="AF841" s="367"/>
      <c r="AG841" s="367"/>
      <c r="AH841" s="367"/>
      <c r="AI841" s="367"/>
      <c r="AJ841" s="367"/>
      <c r="AK841" s="367"/>
      <c r="AL841" s="367"/>
      <c r="AM841" s="367"/>
      <c r="AN841" s="367"/>
      <c r="AO841" s="367"/>
      <c r="AP841" s="367"/>
      <c r="AQ841" s="367"/>
      <c r="AR841" s="367"/>
      <c r="AS841" s="367"/>
      <c r="AT841" s="367"/>
    </row>
    <row r="842" spans="2:46" ht="13.8">
      <c r="B842" s="26">
        <v>139.5000000000008</v>
      </c>
      <c r="C842" s="367">
        <v>122.24408678788588</v>
      </c>
      <c r="D842" s="363">
        <v>837.00000000000477</v>
      </c>
      <c r="E842" s="365">
        <v>38930.232558139774</v>
      </c>
      <c r="F842" s="367">
        <v>-103301.51501364441</v>
      </c>
      <c r="G842" s="367">
        <v>837.00000000000523</v>
      </c>
      <c r="H842" s="368">
        <v>209250</v>
      </c>
      <c r="I842" s="367">
        <v>-1237285.6642247895</v>
      </c>
      <c r="J842" s="384">
        <v>837</v>
      </c>
      <c r="K842" s="363">
        <v>50727.272727273441</v>
      </c>
      <c r="L842" s="367">
        <v>-43398.150307578442</v>
      </c>
      <c r="M842" s="369">
        <v>837.00000000001182</v>
      </c>
      <c r="N842" s="363">
        <v>57724.13793103378</v>
      </c>
      <c r="O842" s="367">
        <v>-6512887.4886285653</v>
      </c>
      <c r="P842" s="384">
        <v>836.99999999998988</v>
      </c>
      <c r="Q842" s="363">
        <v>59785.714285714836</v>
      </c>
      <c r="R842" s="367">
        <v>-3267062.6032275613</v>
      </c>
      <c r="S842" s="384">
        <v>837.00000000000773</v>
      </c>
      <c r="T842" s="363">
        <v>28862.06896551689</v>
      </c>
      <c r="U842" s="363">
        <v>-51080.641568170111</v>
      </c>
      <c r="V842" s="369">
        <v>836.99999999998988</v>
      </c>
      <c r="W842" s="363">
        <v>1395000.0000000063</v>
      </c>
      <c r="X842" s="363">
        <v>39556.397694229818</v>
      </c>
      <c r="Y842" s="369">
        <v>837.00000000000375</v>
      </c>
      <c r="Z842" s="367"/>
      <c r="AA842" s="367"/>
      <c r="AB842" s="367"/>
      <c r="AC842" s="367"/>
      <c r="AD842" s="367"/>
      <c r="AE842" s="367"/>
      <c r="AF842" s="367"/>
      <c r="AG842" s="367"/>
      <c r="AH842" s="367"/>
      <c r="AI842" s="367"/>
      <c r="AJ842" s="367"/>
      <c r="AK842" s="367"/>
      <c r="AL842" s="367"/>
      <c r="AM842" s="367"/>
      <c r="AN842" s="367"/>
      <c r="AO842" s="367"/>
      <c r="AP842" s="367"/>
      <c r="AQ842" s="367"/>
      <c r="AR842" s="367"/>
      <c r="AS842" s="367"/>
      <c r="AT842" s="367"/>
    </row>
    <row r="843" spans="2:46" ht="13.8">
      <c r="B843" s="26">
        <v>139.66666666666745</v>
      </c>
      <c r="C843" s="367">
        <v>122.38950120080506</v>
      </c>
      <c r="D843" s="363">
        <v>838.00000000000477</v>
      </c>
      <c r="E843" s="365">
        <v>38976.744186046752</v>
      </c>
      <c r="F843" s="367">
        <v>-103557.44630194776</v>
      </c>
      <c r="G843" s="367">
        <v>838.00000000000523</v>
      </c>
      <c r="H843" s="368">
        <v>209500</v>
      </c>
      <c r="I843" s="367">
        <v>-1240323.9531318615</v>
      </c>
      <c r="J843" s="384">
        <v>838</v>
      </c>
      <c r="K843" s="363">
        <v>50787.878787879505</v>
      </c>
      <c r="L843" s="367">
        <v>-43551.432164632497</v>
      </c>
      <c r="M843" s="369">
        <v>838.00000000001182</v>
      </c>
      <c r="N843" s="363">
        <v>57793.103448275157</v>
      </c>
      <c r="O843" s="367">
        <v>-6528478.0746483272</v>
      </c>
      <c r="P843" s="384">
        <v>837.99999999998977</v>
      </c>
      <c r="Q843" s="363">
        <v>59857.142857143408</v>
      </c>
      <c r="R843" s="367">
        <v>-3274919.5410044752</v>
      </c>
      <c r="S843" s="384">
        <v>838.00000000000773</v>
      </c>
      <c r="T843" s="363">
        <v>28896.551724137578</v>
      </c>
      <c r="U843" s="363">
        <v>-51244.488881257159</v>
      </c>
      <c r="V843" s="369">
        <v>837.99999999998977</v>
      </c>
      <c r="W843" s="363">
        <v>1396666.666666673</v>
      </c>
      <c r="X843" s="363">
        <v>39599.833971388929</v>
      </c>
      <c r="Y843" s="369">
        <v>838.00000000000375</v>
      </c>
      <c r="Z843" s="367"/>
      <c r="AA843" s="367"/>
      <c r="AB843" s="367"/>
      <c r="AC843" s="367"/>
      <c r="AD843" s="367"/>
      <c r="AE843" s="367"/>
      <c r="AF843" s="367"/>
      <c r="AG843" s="367"/>
      <c r="AH843" s="367"/>
      <c r="AI843" s="367"/>
      <c r="AJ843" s="367"/>
      <c r="AK843" s="367"/>
      <c r="AL843" s="367"/>
      <c r="AM843" s="367"/>
      <c r="AN843" s="367"/>
      <c r="AO843" s="367"/>
      <c r="AP843" s="367"/>
      <c r="AQ843" s="367"/>
      <c r="AR843" s="367"/>
      <c r="AS843" s="367"/>
      <c r="AT843" s="367"/>
    </row>
    <row r="844" spans="2:46" ht="13.8">
      <c r="B844" s="26">
        <v>139.83333333333411</v>
      </c>
      <c r="C844" s="367">
        <v>122.53491409613476</v>
      </c>
      <c r="D844" s="363">
        <v>839.00000000000466</v>
      </c>
      <c r="E844" s="365">
        <v>39023.255813953729</v>
      </c>
      <c r="F844" s="367">
        <v>-103813.69384923173</v>
      </c>
      <c r="G844" s="367">
        <v>839.00000000000523</v>
      </c>
      <c r="H844" s="368">
        <v>209750</v>
      </c>
      <c r="I844" s="367">
        <v>-1243365.9653094814</v>
      </c>
      <c r="J844" s="384">
        <v>839</v>
      </c>
      <c r="K844" s="363">
        <v>50848.484848485568</v>
      </c>
      <c r="L844" s="367">
        <v>-43704.956103345532</v>
      </c>
      <c r="M844" s="369">
        <v>839.00000000001194</v>
      </c>
      <c r="N844" s="363">
        <v>57862.068965516533</v>
      </c>
      <c r="O844" s="367">
        <v>-6544087.2987550469</v>
      </c>
      <c r="P844" s="384">
        <v>838.99999999998977</v>
      </c>
      <c r="Q844" s="363">
        <v>59928.571428571981</v>
      </c>
      <c r="R844" s="367">
        <v>-3282785.9146696371</v>
      </c>
      <c r="S844" s="384">
        <v>839.00000000000773</v>
      </c>
      <c r="T844" s="363">
        <v>28931.034482758267</v>
      </c>
      <c r="U844" s="363">
        <v>-51408.581585913409</v>
      </c>
      <c r="V844" s="369">
        <v>838.99999999998977</v>
      </c>
      <c r="W844" s="363">
        <v>1398333.3333333398</v>
      </c>
      <c r="X844" s="363">
        <v>39643.261123351767</v>
      </c>
      <c r="Y844" s="369">
        <v>839.00000000000387</v>
      </c>
      <c r="Z844" s="367"/>
      <c r="AA844" s="367"/>
      <c r="AB844" s="367"/>
      <c r="AC844" s="367"/>
      <c r="AD844" s="367"/>
      <c r="AE844" s="367"/>
      <c r="AF844" s="367"/>
      <c r="AG844" s="367"/>
      <c r="AH844" s="367"/>
      <c r="AI844" s="367"/>
      <c r="AJ844" s="367"/>
      <c r="AK844" s="367"/>
      <c r="AL844" s="367"/>
      <c r="AM844" s="367"/>
      <c r="AN844" s="367"/>
      <c r="AO844" s="367"/>
      <c r="AP844" s="367"/>
      <c r="AQ844" s="367"/>
      <c r="AR844" s="367"/>
      <c r="AS844" s="367"/>
      <c r="AT844" s="367"/>
    </row>
    <row r="845" spans="2:46" ht="13.8">
      <c r="B845" s="26">
        <v>140.00000000000077</v>
      </c>
      <c r="C845" s="367">
        <v>122.68032547387503</v>
      </c>
      <c r="D845" s="363">
        <v>840.00000000000466</v>
      </c>
      <c r="E845" s="365">
        <v>39069.767441860706</v>
      </c>
      <c r="F845" s="367">
        <v>-104070.25765549637</v>
      </c>
      <c r="G845" s="367">
        <v>840.00000000000523</v>
      </c>
      <c r="H845" s="368">
        <v>210000</v>
      </c>
      <c r="I845" s="367">
        <v>-1246411.7007576493</v>
      </c>
      <c r="J845" s="384">
        <v>840</v>
      </c>
      <c r="K845" s="363">
        <v>50909.090909091632</v>
      </c>
      <c r="L845" s="367">
        <v>-43858.722123717533</v>
      </c>
      <c r="M845" s="369">
        <v>840.00000000001194</v>
      </c>
      <c r="N845" s="363">
        <v>57931.03448275791</v>
      </c>
      <c r="O845" s="367">
        <v>-6559715.1609487226</v>
      </c>
      <c r="P845" s="384">
        <v>839.99999999998977</v>
      </c>
      <c r="Q845" s="363">
        <v>60000.000000000553</v>
      </c>
      <c r="R845" s="367">
        <v>-3290661.7242230461</v>
      </c>
      <c r="S845" s="384">
        <v>840.00000000000773</v>
      </c>
      <c r="T845" s="363">
        <v>28965.517241378955</v>
      </c>
      <c r="U845" s="363">
        <v>-51572.919682138847</v>
      </c>
      <c r="V845" s="369">
        <v>839.99999999998977</v>
      </c>
      <c r="W845" s="363">
        <v>1400000.0000000065</v>
      </c>
      <c r="X845" s="363">
        <v>39686.679150118311</v>
      </c>
      <c r="Y845" s="369">
        <v>840.00000000000387</v>
      </c>
      <c r="Z845" s="367"/>
      <c r="AA845" s="367"/>
      <c r="AB845" s="367"/>
      <c r="AC845" s="367"/>
      <c r="AD845" s="367"/>
      <c r="AE845" s="367"/>
      <c r="AF845" s="367"/>
      <c r="AG845" s="367"/>
      <c r="AH845" s="367"/>
      <c r="AI845" s="367"/>
      <c r="AJ845" s="367"/>
      <c r="AK845" s="367"/>
      <c r="AL845" s="367"/>
      <c r="AM845" s="367"/>
      <c r="AN845" s="367"/>
      <c r="AO845" s="367"/>
      <c r="AP845" s="367"/>
      <c r="AQ845" s="367"/>
      <c r="AR845" s="367"/>
      <c r="AS845" s="367"/>
      <c r="AT845" s="367"/>
    </row>
    <row r="846" spans="2:46" ht="13.8">
      <c r="B846" s="26">
        <v>140.16666666666742</v>
      </c>
      <c r="C846" s="367">
        <v>122.82573533402582</v>
      </c>
      <c r="D846" s="363">
        <v>841.00000000000455</v>
      </c>
      <c r="E846" s="365">
        <v>39116.279069767683</v>
      </c>
      <c r="F846" s="367">
        <v>-104327.1377207417</v>
      </c>
      <c r="G846" s="367">
        <v>841.00000000000523</v>
      </c>
      <c r="H846" s="368">
        <v>210250</v>
      </c>
      <c r="I846" s="367">
        <v>-1249461.1594763652</v>
      </c>
      <c r="J846" s="384">
        <v>841</v>
      </c>
      <c r="K846" s="363">
        <v>50969.696969697696</v>
      </c>
      <c r="L846" s="367">
        <v>-44012.730225748521</v>
      </c>
      <c r="M846" s="369">
        <v>841.00000000001205</v>
      </c>
      <c r="N846" s="363">
        <v>57999.999999999287</v>
      </c>
      <c r="O846" s="367">
        <v>-6575361.6612293534</v>
      </c>
      <c r="P846" s="384">
        <v>840.99999999998965</v>
      </c>
      <c r="Q846" s="363">
        <v>60071.428571429125</v>
      </c>
      <c r="R846" s="367">
        <v>-3298546.9696647031</v>
      </c>
      <c r="S846" s="384">
        <v>841.00000000000773</v>
      </c>
      <c r="T846" s="363">
        <v>28999.999999999643</v>
      </c>
      <c r="U846" s="363">
        <v>-51737.503169933429</v>
      </c>
      <c r="V846" s="369">
        <v>840.99999999998965</v>
      </c>
      <c r="W846" s="363">
        <v>1401666.6666666733</v>
      </c>
      <c r="X846" s="363">
        <v>39730.088051688581</v>
      </c>
      <c r="Y846" s="369">
        <v>841.00000000000398</v>
      </c>
      <c r="Z846" s="367"/>
      <c r="AA846" s="367"/>
      <c r="AB846" s="367"/>
      <c r="AC846" s="367"/>
      <c r="AD846" s="367"/>
      <c r="AE846" s="367"/>
      <c r="AF846" s="367"/>
      <c r="AG846" s="367"/>
      <c r="AH846" s="367"/>
      <c r="AI846" s="367"/>
      <c r="AJ846" s="367"/>
      <c r="AK846" s="367"/>
      <c r="AL846" s="367"/>
      <c r="AM846" s="367"/>
      <c r="AN846" s="367"/>
      <c r="AO846" s="367"/>
      <c r="AP846" s="367"/>
      <c r="AQ846" s="367"/>
      <c r="AR846" s="367"/>
      <c r="AS846" s="367"/>
      <c r="AT846" s="367"/>
    </row>
    <row r="847" spans="2:46" ht="13.8">
      <c r="B847" s="26">
        <v>140.33333333333408</v>
      </c>
      <c r="C847" s="367">
        <v>122.97114367658718</v>
      </c>
      <c r="D847" s="363">
        <v>842.00000000000455</v>
      </c>
      <c r="E847" s="365">
        <v>39162.79069767466</v>
      </c>
      <c r="F847" s="367">
        <v>-104584.33404496768</v>
      </c>
      <c r="G847" s="367">
        <v>842.00000000000523</v>
      </c>
      <c r="H847" s="368">
        <v>210500</v>
      </c>
      <c r="I847" s="367">
        <v>-1252514.3414656294</v>
      </c>
      <c r="J847" s="384">
        <v>842</v>
      </c>
      <c r="K847" s="363">
        <v>51030.303030303759</v>
      </c>
      <c r="L847" s="367">
        <v>-44166.980409438467</v>
      </c>
      <c r="M847" s="369">
        <v>842.00000000001205</v>
      </c>
      <c r="N847" s="363">
        <v>58068.965517240664</v>
      </c>
      <c r="O847" s="367">
        <v>-6591026.799596942</v>
      </c>
      <c r="P847" s="384">
        <v>841.99999999998965</v>
      </c>
      <c r="Q847" s="363">
        <v>60142.857142857698</v>
      </c>
      <c r="R847" s="367">
        <v>-3306441.6509946068</v>
      </c>
      <c r="S847" s="384">
        <v>842.00000000000773</v>
      </c>
      <c r="T847" s="363">
        <v>29034.482758620332</v>
      </c>
      <c r="U847" s="363">
        <v>-51902.332049297213</v>
      </c>
      <c r="V847" s="369">
        <v>841.99999999998965</v>
      </c>
      <c r="W847" s="363">
        <v>1403333.33333334</v>
      </c>
      <c r="X847" s="363">
        <v>39773.487828062556</v>
      </c>
      <c r="Y847" s="369">
        <v>842.00000000000398</v>
      </c>
      <c r="Z847" s="367"/>
      <c r="AA847" s="367"/>
      <c r="AB847" s="367"/>
      <c r="AC847" s="367"/>
      <c r="AD847" s="367"/>
      <c r="AE847" s="367"/>
      <c r="AF847" s="367"/>
      <c r="AG847" s="367"/>
      <c r="AH847" s="367"/>
      <c r="AI847" s="367"/>
      <c r="AJ847" s="367"/>
      <c r="AK847" s="367"/>
      <c r="AL847" s="367"/>
      <c r="AM847" s="367"/>
      <c r="AN847" s="367"/>
      <c r="AO847" s="367"/>
      <c r="AP847" s="367"/>
      <c r="AQ847" s="367"/>
      <c r="AR847" s="367"/>
      <c r="AS847" s="367"/>
      <c r="AT847" s="367"/>
    </row>
    <row r="848" spans="2:46" ht="13.8">
      <c r="B848" s="26">
        <v>140.50000000000074</v>
      </c>
      <c r="C848" s="367">
        <v>123.11655050155906</v>
      </c>
      <c r="D848" s="363">
        <v>843.00000000000443</v>
      </c>
      <c r="E848" s="365">
        <v>39209.302325581637</v>
      </c>
      <c r="F848" s="367">
        <v>-104841.84662817432</v>
      </c>
      <c r="G848" s="367">
        <v>843.00000000000523</v>
      </c>
      <c r="H848" s="368">
        <v>210750</v>
      </c>
      <c r="I848" s="367">
        <v>-1255571.2467254412</v>
      </c>
      <c r="J848" s="384">
        <v>843</v>
      </c>
      <c r="K848" s="363">
        <v>51090.909090909823</v>
      </c>
      <c r="L848" s="367">
        <v>-44321.472674787394</v>
      </c>
      <c r="M848" s="369">
        <v>843.00000000001216</v>
      </c>
      <c r="N848" s="363">
        <v>58137.931034482041</v>
      </c>
      <c r="O848" s="367">
        <v>-6606710.5760514867</v>
      </c>
      <c r="P848" s="384">
        <v>842.99999999998965</v>
      </c>
      <c r="Q848" s="363">
        <v>60214.28571428627</v>
      </c>
      <c r="R848" s="367">
        <v>-3314345.7682127585</v>
      </c>
      <c r="S848" s="384">
        <v>843.00000000000773</v>
      </c>
      <c r="T848" s="363">
        <v>29068.96551724102</v>
      </c>
      <c r="U848" s="363">
        <v>-52067.406320230191</v>
      </c>
      <c r="V848" s="369">
        <v>842.99999999998965</v>
      </c>
      <c r="W848" s="363">
        <v>1405000.0000000068</v>
      </c>
      <c r="X848" s="363">
        <v>39816.878479240266</v>
      </c>
      <c r="Y848" s="369">
        <v>843.00000000000398</v>
      </c>
      <c r="Z848" s="367"/>
      <c r="AA848" s="367"/>
      <c r="AB848" s="367"/>
      <c r="AC848" s="367"/>
      <c r="AD848" s="367"/>
      <c r="AE848" s="367"/>
      <c r="AF848" s="367"/>
      <c r="AG848" s="367"/>
      <c r="AH848" s="367"/>
      <c r="AI848" s="367"/>
      <c r="AJ848" s="367"/>
      <c r="AK848" s="367"/>
      <c r="AL848" s="367"/>
      <c r="AM848" s="367"/>
      <c r="AN848" s="367"/>
      <c r="AO848" s="367"/>
      <c r="AP848" s="367"/>
      <c r="AQ848" s="367"/>
      <c r="AR848" s="367"/>
      <c r="AS848" s="367"/>
      <c r="AT848" s="367"/>
    </row>
    <row r="849" spans="2:46" ht="13.8">
      <c r="B849" s="26">
        <v>140.6666666666674</v>
      </c>
      <c r="C849" s="367">
        <v>123.26195580894151</v>
      </c>
      <c r="D849" s="363">
        <v>844.00000000000443</v>
      </c>
      <c r="E849" s="365">
        <v>39255.813953488614</v>
      </c>
      <c r="F849" s="367">
        <v>-105099.67547036165</v>
      </c>
      <c r="G849" s="367">
        <v>844.00000000000523</v>
      </c>
      <c r="H849" s="368">
        <v>211000</v>
      </c>
      <c r="I849" s="367">
        <v>-1258631.8752558012</v>
      </c>
      <c r="J849" s="384">
        <v>844</v>
      </c>
      <c r="K849" s="363">
        <v>51151.515151515887</v>
      </c>
      <c r="L849" s="367">
        <v>-44476.207021795286</v>
      </c>
      <c r="M849" s="369">
        <v>844.00000000001216</v>
      </c>
      <c r="N849" s="363">
        <v>58206.896551723417</v>
      </c>
      <c r="O849" s="367">
        <v>-6622412.9905929882</v>
      </c>
      <c r="P849" s="384">
        <v>843.99999999998954</v>
      </c>
      <c r="Q849" s="363">
        <v>60285.714285714843</v>
      </c>
      <c r="R849" s="367">
        <v>-3322259.3213191573</v>
      </c>
      <c r="S849" s="384">
        <v>844.00000000000773</v>
      </c>
      <c r="T849" s="363">
        <v>29103.448275861709</v>
      </c>
      <c r="U849" s="363">
        <v>-52232.725982732314</v>
      </c>
      <c r="V849" s="369">
        <v>843.99999999998954</v>
      </c>
      <c r="W849" s="363">
        <v>1406666.6666666735</v>
      </c>
      <c r="X849" s="363">
        <v>39860.260005221673</v>
      </c>
      <c r="Y849" s="369">
        <v>844.00000000000409</v>
      </c>
      <c r="Z849" s="367"/>
      <c r="AA849" s="367"/>
      <c r="AB849" s="367"/>
      <c r="AC849" s="367"/>
      <c r="AD849" s="367"/>
      <c r="AE849" s="367"/>
      <c r="AF849" s="367"/>
      <c r="AG849" s="367"/>
      <c r="AH849" s="367"/>
      <c r="AI849" s="367"/>
      <c r="AJ849" s="367"/>
      <c r="AK849" s="367"/>
      <c r="AL849" s="367"/>
      <c r="AM849" s="367"/>
      <c r="AN849" s="367"/>
      <c r="AO849" s="367"/>
      <c r="AP849" s="367"/>
      <c r="AQ849" s="367"/>
      <c r="AR849" s="367"/>
      <c r="AS849" s="367"/>
      <c r="AT849" s="367"/>
    </row>
    <row r="850" spans="2:46" ht="13.8">
      <c r="B850" s="26">
        <v>140.83333333333405</v>
      </c>
      <c r="C850" s="367">
        <v>123.40735959873447</v>
      </c>
      <c r="D850" s="363">
        <v>845.00000000000432</v>
      </c>
      <c r="E850" s="365">
        <v>39302.325581395591</v>
      </c>
      <c r="F850" s="367">
        <v>-105357.82057152961</v>
      </c>
      <c r="G850" s="367">
        <v>845.00000000000523</v>
      </c>
      <c r="H850" s="368">
        <v>211250</v>
      </c>
      <c r="I850" s="367">
        <v>-1261696.2270567091</v>
      </c>
      <c r="J850" s="384">
        <v>845</v>
      </c>
      <c r="K850" s="363">
        <v>51212.121212121951</v>
      </c>
      <c r="L850" s="367">
        <v>-44631.183450462166</v>
      </c>
      <c r="M850" s="369">
        <v>845.00000000001228</v>
      </c>
      <c r="N850" s="363">
        <v>58275.862068964794</v>
      </c>
      <c r="O850" s="367">
        <v>-6638134.0432214467</v>
      </c>
      <c r="P850" s="384">
        <v>844.99999999998954</v>
      </c>
      <c r="Q850" s="363">
        <v>60357.142857143415</v>
      </c>
      <c r="R850" s="367">
        <v>-3330182.3103138045</v>
      </c>
      <c r="S850" s="384">
        <v>845.00000000000784</v>
      </c>
      <c r="T850" s="363">
        <v>29137.931034482397</v>
      </c>
      <c r="U850" s="363">
        <v>-52398.291036803639</v>
      </c>
      <c r="V850" s="369">
        <v>844.99999999998954</v>
      </c>
      <c r="W850" s="363">
        <v>1408333.3333333402</v>
      </c>
      <c r="X850" s="363">
        <v>39903.6324060068</v>
      </c>
      <c r="Y850" s="369">
        <v>845.00000000000409</v>
      </c>
      <c r="Z850" s="367"/>
      <c r="AA850" s="367"/>
      <c r="AB850" s="367"/>
      <c r="AC850" s="367"/>
      <c r="AD850" s="367"/>
      <c r="AE850" s="367"/>
      <c r="AF850" s="367"/>
      <c r="AG850" s="367"/>
      <c r="AH850" s="367"/>
      <c r="AI850" s="367"/>
      <c r="AJ850" s="367"/>
      <c r="AK850" s="367"/>
      <c r="AL850" s="367"/>
      <c r="AM850" s="367"/>
      <c r="AN850" s="367"/>
      <c r="AO850" s="367"/>
      <c r="AP850" s="367"/>
      <c r="AQ850" s="367"/>
      <c r="AR850" s="367"/>
      <c r="AS850" s="367"/>
      <c r="AT850" s="367"/>
    </row>
    <row r="851" spans="2:46" ht="13.8">
      <c r="B851" s="26">
        <v>141.00000000000071</v>
      </c>
      <c r="C851" s="367">
        <v>123.55276187093801</v>
      </c>
      <c r="D851" s="363">
        <v>846.00000000000432</v>
      </c>
      <c r="E851" s="365">
        <v>39348.837209302568</v>
      </c>
      <c r="F851" s="367">
        <v>-105616.28193167828</v>
      </c>
      <c r="G851" s="367">
        <v>846.00000000000534</v>
      </c>
      <c r="H851" s="368">
        <v>211500</v>
      </c>
      <c r="I851" s="367">
        <v>-1264764.3021281653</v>
      </c>
      <c r="J851" s="384">
        <v>846</v>
      </c>
      <c r="K851" s="363">
        <v>51272.727272728014</v>
      </c>
      <c r="L851" s="367">
        <v>-44786.401960787989</v>
      </c>
      <c r="M851" s="369">
        <v>846.00000000001228</v>
      </c>
      <c r="N851" s="363">
        <v>58344.827586206171</v>
      </c>
      <c r="O851" s="367">
        <v>-6653873.7339368621</v>
      </c>
      <c r="P851" s="384">
        <v>845.99999999998954</v>
      </c>
      <c r="Q851" s="363">
        <v>60428.571428571988</v>
      </c>
      <c r="R851" s="367">
        <v>-3338114.7351966985</v>
      </c>
      <c r="S851" s="384">
        <v>846.00000000000784</v>
      </c>
      <c r="T851" s="363">
        <v>29172.413793103085</v>
      </c>
      <c r="U851" s="363">
        <v>-52564.101482444137</v>
      </c>
      <c r="V851" s="369">
        <v>845.99999999998954</v>
      </c>
      <c r="W851" s="363">
        <v>1410000.000000007</v>
      </c>
      <c r="X851" s="363">
        <v>39946.995681595661</v>
      </c>
      <c r="Y851" s="369">
        <v>846.00000000000421</v>
      </c>
      <c r="Z851" s="367"/>
      <c r="AA851" s="367"/>
      <c r="AB851" s="367"/>
      <c r="AC851" s="367"/>
      <c r="AD851" s="367"/>
      <c r="AE851" s="367"/>
      <c r="AF851" s="367"/>
      <c r="AG851" s="367"/>
      <c r="AH851" s="367"/>
      <c r="AI851" s="367"/>
      <c r="AJ851" s="367"/>
      <c r="AK851" s="367"/>
      <c r="AL851" s="367"/>
      <c r="AM851" s="367"/>
      <c r="AN851" s="367"/>
      <c r="AO851" s="367"/>
      <c r="AP851" s="367"/>
      <c r="AQ851" s="367"/>
      <c r="AR851" s="367"/>
      <c r="AS851" s="367"/>
      <c r="AT851" s="367"/>
    </row>
    <row r="852" spans="2:46" ht="13.8">
      <c r="B852" s="26">
        <v>141.16666666666737</v>
      </c>
      <c r="C852" s="367">
        <v>123.69816262555209</v>
      </c>
      <c r="D852" s="363">
        <v>847.00000000000421</v>
      </c>
      <c r="E852" s="365">
        <v>39395.348837209545</v>
      </c>
      <c r="F852" s="367">
        <v>-105875.05955080758</v>
      </c>
      <c r="G852" s="367">
        <v>847.00000000000534</v>
      </c>
      <c r="H852" s="368">
        <v>211750</v>
      </c>
      <c r="I852" s="367">
        <v>-1267836.100470169</v>
      </c>
      <c r="J852" s="384">
        <v>847</v>
      </c>
      <c r="K852" s="363">
        <v>51333.333333334078</v>
      </c>
      <c r="L852" s="367">
        <v>-44941.8625527728</v>
      </c>
      <c r="M852" s="369">
        <v>847.00000000001228</v>
      </c>
      <c r="N852" s="363">
        <v>58413.793103447548</v>
      </c>
      <c r="O852" s="367">
        <v>-6669632.0627392326</v>
      </c>
      <c r="P852" s="384">
        <v>846.99999999998943</v>
      </c>
      <c r="Q852" s="363">
        <v>60500.00000000056</v>
      </c>
      <c r="R852" s="367">
        <v>-3346056.5959678395</v>
      </c>
      <c r="S852" s="384">
        <v>847.00000000000784</v>
      </c>
      <c r="T852" s="363">
        <v>29206.896551723774</v>
      </c>
      <c r="U852" s="363">
        <v>-52730.157319653801</v>
      </c>
      <c r="V852" s="369">
        <v>846.99999999998943</v>
      </c>
      <c r="W852" s="363">
        <v>1411666.6666666737</v>
      </c>
      <c r="X852" s="363">
        <v>39990.349831988227</v>
      </c>
      <c r="Y852" s="369">
        <v>847.00000000000421</v>
      </c>
      <c r="Z852" s="367"/>
      <c r="AA852" s="367"/>
      <c r="AB852" s="367"/>
      <c r="AC852" s="367"/>
      <c r="AD852" s="367"/>
      <c r="AE852" s="367"/>
      <c r="AF852" s="367"/>
      <c r="AG852" s="367"/>
      <c r="AH852" s="367"/>
      <c r="AI852" s="367"/>
      <c r="AJ852" s="367"/>
      <c r="AK852" s="367"/>
      <c r="AL852" s="367"/>
      <c r="AM852" s="367"/>
      <c r="AN852" s="367"/>
      <c r="AO852" s="367"/>
      <c r="AP852" s="367"/>
      <c r="AQ852" s="367"/>
      <c r="AR852" s="367"/>
      <c r="AS852" s="367"/>
      <c r="AT852" s="367"/>
    </row>
    <row r="853" spans="2:46" ht="13.8">
      <c r="B853" s="26">
        <v>141.33333333333402</v>
      </c>
      <c r="C853" s="367">
        <v>123.84356186257671</v>
      </c>
      <c r="D853" s="363">
        <v>848.00000000000421</v>
      </c>
      <c r="E853" s="365">
        <v>39441.860465116522</v>
      </c>
      <c r="F853" s="367">
        <v>-106134.15342891755</v>
      </c>
      <c r="G853" s="367">
        <v>848.00000000000534</v>
      </c>
      <c r="H853" s="368">
        <v>212000</v>
      </c>
      <c r="I853" s="367">
        <v>-1270911.6220827212</v>
      </c>
      <c r="J853" s="384">
        <v>848</v>
      </c>
      <c r="K853" s="363">
        <v>51393.939393940142</v>
      </c>
      <c r="L853" s="367">
        <v>-45097.565226416591</v>
      </c>
      <c r="M853" s="369">
        <v>848.00000000001239</v>
      </c>
      <c r="N853" s="363">
        <v>58482.758620688925</v>
      </c>
      <c r="O853" s="367">
        <v>-6685409.029628559</v>
      </c>
      <c r="P853" s="384">
        <v>847.99999999998943</v>
      </c>
      <c r="Q853" s="363">
        <v>60571.428571429133</v>
      </c>
      <c r="R853" s="367">
        <v>-3354007.892627229</v>
      </c>
      <c r="S853" s="384">
        <v>848.00000000000784</v>
      </c>
      <c r="T853" s="363">
        <v>29241.379310344462</v>
      </c>
      <c r="U853" s="363">
        <v>-52896.45854843266</v>
      </c>
      <c r="V853" s="369">
        <v>847.99999999998943</v>
      </c>
      <c r="W853" s="363">
        <v>1413333.3333333405</v>
      </c>
      <c r="X853" s="363">
        <v>40033.694857184506</v>
      </c>
      <c r="Y853" s="369">
        <v>848.00000000000421</v>
      </c>
      <c r="Z853" s="367"/>
      <c r="AA853" s="367"/>
      <c r="AB853" s="367"/>
      <c r="AC853" s="367"/>
      <c r="AD853" s="367"/>
      <c r="AE853" s="367"/>
      <c r="AF853" s="367"/>
      <c r="AG853" s="367"/>
      <c r="AH853" s="367"/>
      <c r="AI853" s="367"/>
      <c r="AJ853" s="367"/>
      <c r="AK853" s="367"/>
      <c r="AL853" s="367"/>
      <c r="AM853" s="367"/>
      <c r="AN853" s="367"/>
      <c r="AO853" s="367"/>
      <c r="AP853" s="367"/>
      <c r="AQ853" s="367"/>
      <c r="AR853" s="367"/>
      <c r="AS853" s="367"/>
      <c r="AT853" s="367"/>
    </row>
    <row r="854" spans="2:46" ht="13.8">
      <c r="B854" s="26">
        <v>141.50000000000068</v>
      </c>
      <c r="C854" s="367">
        <v>123.98895958201186</v>
      </c>
      <c r="D854" s="363">
        <v>849.00000000000409</v>
      </c>
      <c r="E854" s="365">
        <v>39488.372093023499</v>
      </c>
      <c r="F854" s="367">
        <v>-106393.5635660082</v>
      </c>
      <c r="G854" s="367">
        <v>849.00000000000534</v>
      </c>
      <c r="H854" s="368">
        <v>212250</v>
      </c>
      <c r="I854" s="367">
        <v>-1273990.8669658208</v>
      </c>
      <c r="J854" s="384">
        <v>849</v>
      </c>
      <c r="K854" s="363">
        <v>51454.545454546205</v>
      </c>
      <c r="L854" s="367">
        <v>-45253.509981719348</v>
      </c>
      <c r="M854" s="369">
        <v>849.00000000001239</v>
      </c>
      <c r="N854" s="363">
        <v>58551.724137930301</v>
      </c>
      <c r="O854" s="367">
        <v>-6701204.6346048443</v>
      </c>
      <c r="P854" s="384">
        <v>848.99999999998943</v>
      </c>
      <c r="Q854" s="363">
        <v>60642.857142857705</v>
      </c>
      <c r="R854" s="367">
        <v>-3361968.6251748651</v>
      </c>
      <c r="S854" s="384">
        <v>849.00000000000784</v>
      </c>
      <c r="T854" s="363">
        <v>29275.862068965151</v>
      </c>
      <c r="U854" s="363">
        <v>-53063.005168780699</v>
      </c>
      <c r="V854" s="369">
        <v>848.99999999998943</v>
      </c>
      <c r="W854" s="363">
        <v>1415000.0000000072</v>
      </c>
      <c r="X854" s="363">
        <v>40077.030757184511</v>
      </c>
      <c r="Y854" s="369">
        <v>849.00000000000432</v>
      </c>
      <c r="Z854" s="367"/>
      <c r="AA854" s="367"/>
      <c r="AB854" s="367"/>
      <c r="AC854" s="367"/>
      <c r="AD854" s="367"/>
      <c r="AE854" s="367"/>
      <c r="AF854" s="367"/>
      <c r="AG854" s="367"/>
      <c r="AH854" s="367"/>
      <c r="AI854" s="367"/>
      <c r="AJ854" s="367"/>
      <c r="AK854" s="367"/>
      <c r="AL854" s="367"/>
      <c r="AM854" s="367"/>
      <c r="AN854" s="367"/>
      <c r="AO854" s="367"/>
      <c r="AP854" s="367"/>
      <c r="AQ854" s="367"/>
      <c r="AR854" s="367"/>
      <c r="AS854" s="367"/>
      <c r="AT854" s="367"/>
    </row>
    <row r="855" spans="2:46" ht="13.8">
      <c r="B855" s="26">
        <v>141.66666666666734</v>
      </c>
      <c r="C855" s="367">
        <v>124.13435578385757</v>
      </c>
      <c r="D855" s="363">
        <v>850.00000000000409</v>
      </c>
      <c r="E855" s="365">
        <v>39534.883720930477</v>
      </c>
      <c r="F855" s="367">
        <v>-106653.28996207949</v>
      </c>
      <c r="G855" s="367">
        <v>850.00000000000534</v>
      </c>
      <c r="H855" s="368">
        <v>212500</v>
      </c>
      <c r="I855" s="367">
        <v>-1277073.8351194689</v>
      </c>
      <c r="J855" s="384">
        <v>850</v>
      </c>
      <c r="K855" s="363">
        <v>51515.151515152269</v>
      </c>
      <c r="L855" s="367">
        <v>-45409.696818681092</v>
      </c>
      <c r="M855" s="369">
        <v>850.00000000001251</v>
      </c>
      <c r="N855" s="363">
        <v>58620.689655171678</v>
      </c>
      <c r="O855" s="367">
        <v>-6717018.8776680836</v>
      </c>
      <c r="P855" s="384">
        <v>849.99999999998931</v>
      </c>
      <c r="Q855" s="363">
        <v>60714.285714286278</v>
      </c>
      <c r="R855" s="367">
        <v>-3369938.7936107488</v>
      </c>
      <c r="S855" s="384">
        <v>850.00000000000784</v>
      </c>
      <c r="T855" s="363">
        <v>29310.344827585839</v>
      </c>
      <c r="U855" s="363">
        <v>-53229.797180697897</v>
      </c>
      <c r="V855" s="369">
        <v>849.99999999998931</v>
      </c>
      <c r="W855" s="363">
        <v>1416666.666666674</v>
      </c>
      <c r="X855" s="363">
        <v>40120.357531988229</v>
      </c>
      <c r="Y855" s="369">
        <v>850.00000000000432</v>
      </c>
      <c r="Z855" s="367"/>
      <c r="AA855" s="367"/>
      <c r="AB855" s="367"/>
      <c r="AC855" s="367"/>
      <c r="AD855" s="367"/>
      <c r="AE855" s="367"/>
      <c r="AF855" s="367"/>
      <c r="AG855" s="367"/>
      <c r="AH855" s="367"/>
      <c r="AI855" s="367"/>
      <c r="AJ855" s="367"/>
      <c r="AK855" s="367"/>
      <c r="AL855" s="367"/>
      <c r="AM855" s="367"/>
      <c r="AN855" s="367"/>
      <c r="AO855" s="367"/>
      <c r="AP855" s="367"/>
      <c r="AQ855" s="367"/>
      <c r="AR855" s="367"/>
      <c r="AS855" s="367"/>
      <c r="AT855" s="367"/>
    </row>
    <row r="856" spans="2:46" ht="13.8">
      <c r="B856" s="26">
        <v>141.833333333334</v>
      </c>
      <c r="C856" s="367">
        <v>124.27975046811382</v>
      </c>
      <c r="D856" s="363">
        <v>851.00000000000398</v>
      </c>
      <c r="E856" s="365">
        <v>39581.395348837454</v>
      </c>
      <c r="F856" s="367">
        <v>-106913.33261713147</v>
      </c>
      <c r="G856" s="367">
        <v>851.00000000000534</v>
      </c>
      <c r="H856" s="368">
        <v>212750</v>
      </c>
      <c r="I856" s="367">
        <v>-1280160.5265436647</v>
      </c>
      <c r="J856" s="384">
        <v>851</v>
      </c>
      <c r="K856" s="363">
        <v>51575.757575758333</v>
      </c>
      <c r="L856" s="367">
        <v>-45566.125737301787</v>
      </c>
      <c r="M856" s="369">
        <v>851.00000000001251</v>
      </c>
      <c r="N856" s="363">
        <v>58689.655172413055</v>
      </c>
      <c r="O856" s="367">
        <v>-6732851.7588182818</v>
      </c>
      <c r="P856" s="384">
        <v>850.99999999998931</v>
      </c>
      <c r="Q856" s="363">
        <v>60785.71428571485</v>
      </c>
      <c r="R856" s="367">
        <v>-3377918.3979348801</v>
      </c>
      <c r="S856" s="384">
        <v>851.00000000000784</v>
      </c>
      <c r="T856" s="363">
        <v>29344.827586206527</v>
      </c>
      <c r="U856" s="363">
        <v>-53396.834584184282</v>
      </c>
      <c r="V856" s="369">
        <v>850.99999999998931</v>
      </c>
      <c r="W856" s="363">
        <v>1418333.3333333407</v>
      </c>
      <c r="X856" s="363">
        <v>40163.675181595667</v>
      </c>
      <c r="Y856" s="369">
        <v>851.00000000000443</v>
      </c>
      <c r="Z856" s="367"/>
      <c r="AA856" s="367"/>
      <c r="AB856" s="367"/>
      <c r="AC856" s="367"/>
      <c r="AD856" s="367"/>
      <c r="AE856" s="367"/>
      <c r="AF856" s="367"/>
      <c r="AG856" s="367"/>
      <c r="AH856" s="367"/>
      <c r="AI856" s="367"/>
      <c r="AJ856" s="367"/>
      <c r="AK856" s="367"/>
      <c r="AL856" s="367"/>
      <c r="AM856" s="367"/>
      <c r="AN856" s="367"/>
      <c r="AO856" s="367"/>
      <c r="AP856" s="367"/>
      <c r="AQ856" s="367"/>
      <c r="AR856" s="367"/>
      <c r="AS856" s="367"/>
      <c r="AT856" s="367"/>
    </row>
    <row r="857" spans="2:46" ht="13.8">
      <c r="B857" s="26">
        <v>142.00000000000065</v>
      </c>
      <c r="C857" s="367">
        <v>124.42514363478064</v>
      </c>
      <c r="D857" s="363">
        <v>852.00000000000398</v>
      </c>
      <c r="E857" s="365">
        <v>39627.906976744431</v>
      </c>
      <c r="F857" s="367">
        <v>-107173.69153116411</v>
      </c>
      <c r="G857" s="367">
        <v>852.00000000000534</v>
      </c>
      <c r="H857" s="368">
        <v>213000</v>
      </c>
      <c r="I857" s="367">
        <v>-1283250.9412384087</v>
      </c>
      <c r="J857" s="384">
        <v>852</v>
      </c>
      <c r="K857" s="363">
        <v>51636.363636364396</v>
      </c>
      <c r="L857" s="367">
        <v>-45722.79673758147</v>
      </c>
      <c r="M857" s="369">
        <v>852.00000000001262</v>
      </c>
      <c r="N857" s="363">
        <v>58758.620689654432</v>
      </c>
      <c r="O857" s="367">
        <v>-6748703.2780554341</v>
      </c>
      <c r="P857" s="384">
        <v>851.9999999999892</v>
      </c>
      <c r="Q857" s="363">
        <v>60857.142857143423</v>
      </c>
      <c r="R857" s="367">
        <v>-3385907.4381472585</v>
      </c>
      <c r="S857" s="384">
        <v>852.00000000000784</v>
      </c>
      <c r="T857" s="363">
        <v>29379.310344827216</v>
      </c>
      <c r="U857" s="363">
        <v>-53564.117379239848</v>
      </c>
      <c r="V857" s="369">
        <v>851.9999999999892</v>
      </c>
      <c r="W857" s="363">
        <v>1420000.0000000075</v>
      </c>
      <c r="X857" s="363">
        <v>40206.983706006809</v>
      </c>
      <c r="Y857" s="369">
        <v>852.00000000000443</v>
      </c>
      <c r="Z857" s="367"/>
      <c r="AA857" s="367"/>
      <c r="AB857" s="367"/>
      <c r="AC857" s="367"/>
      <c r="AD857" s="367"/>
      <c r="AE857" s="367"/>
      <c r="AF857" s="367"/>
      <c r="AG857" s="367"/>
      <c r="AH857" s="367"/>
      <c r="AI857" s="367"/>
      <c r="AJ857" s="367"/>
      <c r="AK857" s="367"/>
      <c r="AL857" s="367"/>
      <c r="AM857" s="367"/>
      <c r="AN857" s="367"/>
      <c r="AO857" s="367"/>
      <c r="AP857" s="367"/>
      <c r="AQ857" s="367"/>
      <c r="AR857" s="367"/>
      <c r="AS857" s="367"/>
      <c r="AT857" s="367"/>
    </row>
    <row r="858" spans="2:46" ht="13.8">
      <c r="B858" s="26">
        <v>142.16666666666731</v>
      </c>
      <c r="C858" s="367">
        <v>124.57053528385796</v>
      </c>
      <c r="D858" s="363">
        <v>853.00000000000387</v>
      </c>
      <c r="E858" s="365">
        <v>39674.418604651408</v>
      </c>
      <c r="F858" s="367">
        <v>-107434.36670417739</v>
      </c>
      <c r="G858" s="367">
        <v>853.00000000000534</v>
      </c>
      <c r="H858" s="368">
        <v>213250</v>
      </c>
      <c r="I858" s="367">
        <v>-1286345.0792037006</v>
      </c>
      <c r="J858" s="384">
        <v>853</v>
      </c>
      <c r="K858" s="363">
        <v>51696.96969697046</v>
      </c>
      <c r="L858" s="367">
        <v>-45879.709819520111</v>
      </c>
      <c r="M858" s="369">
        <v>853.00000000001262</v>
      </c>
      <c r="N858" s="363">
        <v>58827.586206895809</v>
      </c>
      <c r="O858" s="367">
        <v>-6764573.4353795452</v>
      </c>
      <c r="P858" s="384">
        <v>852.9999999999892</v>
      </c>
      <c r="Q858" s="363">
        <v>60928.571428571995</v>
      </c>
      <c r="R858" s="367">
        <v>-3393905.9142478849</v>
      </c>
      <c r="S858" s="384">
        <v>853.00000000000784</v>
      </c>
      <c r="T858" s="363">
        <v>29413.793103447904</v>
      </c>
      <c r="U858" s="363">
        <v>-53731.645565864608</v>
      </c>
      <c r="V858" s="369">
        <v>852.9999999999892</v>
      </c>
      <c r="W858" s="363">
        <v>1421666.6666666742</v>
      </c>
      <c r="X858" s="363">
        <v>40250.283105221679</v>
      </c>
      <c r="Y858" s="369">
        <v>853.00000000000455</v>
      </c>
      <c r="Z858" s="367"/>
      <c r="AA858" s="367"/>
      <c r="AB858" s="367"/>
      <c r="AC858" s="367"/>
      <c r="AD858" s="367"/>
      <c r="AE858" s="367"/>
      <c r="AF858" s="367"/>
      <c r="AG858" s="367"/>
      <c r="AH858" s="367"/>
      <c r="AI858" s="367"/>
      <c r="AJ858" s="367"/>
      <c r="AK858" s="367"/>
      <c r="AL858" s="367"/>
      <c r="AM858" s="367"/>
      <c r="AN858" s="367"/>
      <c r="AO858" s="367"/>
      <c r="AP858" s="367"/>
      <c r="AQ858" s="367"/>
      <c r="AR858" s="367"/>
      <c r="AS858" s="367"/>
      <c r="AT858" s="367"/>
    </row>
    <row r="859" spans="2:46" ht="13.8">
      <c r="B859" s="26">
        <v>142.33333333333397</v>
      </c>
      <c r="C859" s="367">
        <v>124.71592541534586</v>
      </c>
      <c r="D859" s="363">
        <v>854.00000000000387</v>
      </c>
      <c r="E859" s="365">
        <v>39720.930232558385</v>
      </c>
      <c r="F859" s="367">
        <v>-107695.35813617134</v>
      </c>
      <c r="G859" s="367">
        <v>854.00000000000534</v>
      </c>
      <c r="H859" s="368">
        <v>213500</v>
      </c>
      <c r="I859" s="367">
        <v>-1289442.9404395407</v>
      </c>
      <c r="J859" s="384">
        <v>854</v>
      </c>
      <c r="K859" s="363">
        <v>51757.575757576524</v>
      </c>
      <c r="L859" s="367">
        <v>-46036.864983117754</v>
      </c>
      <c r="M859" s="369">
        <v>854.00000000001273</v>
      </c>
      <c r="N859" s="363">
        <v>58896.551724137185</v>
      </c>
      <c r="O859" s="367">
        <v>-6780462.2307906123</v>
      </c>
      <c r="P859" s="384">
        <v>853.9999999999892</v>
      </c>
      <c r="Q859" s="363">
        <v>61000.000000000568</v>
      </c>
      <c r="R859" s="367">
        <v>-3401913.8262367593</v>
      </c>
      <c r="S859" s="384">
        <v>854.00000000000796</v>
      </c>
      <c r="T859" s="363">
        <v>29448.275862068593</v>
      </c>
      <c r="U859" s="363">
        <v>-53899.419144058535</v>
      </c>
      <c r="V859" s="369">
        <v>853.9999999999892</v>
      </c>
      <c r="W859" s="363">
        <v>1423333.3333333409</v>
      </c>
      <c r="X859" s="363">
        <v>40293.573379240261</v>
      </c>
      <c r="Y859" s="369">
        <v>854.00000000000455</v>
      </c>
      <c r="Z859" s="367"/>
      <c r="AA859" s="367"/>
      <c r="AB859" s="367"/>
      <c r="AC859" s="367"/>
      <c r="AD859" s="367"/>
      <c r="AE859" s="367"/>
      <c r="AF859" s="367"/>
      <c r="AG859" s="367"/>
      <c r="AH859" s="367"/>
      <c r="AI859" s="367"/>
      <c r="AJ859" s="367"/>
      <c r="AK859" s="367"/>
      <c r="AL859" s="367"/>
      <c r="AM859" s="367"/>
      <c r="AN859" s="367"/>
      <c r="AO859" s="367"/>
      <c r="AP859" s="367"/>
      <c r="AQ859" s="367"/>
      <c r="AR859" s="367"/>
      <c r="AS859" s="367"/>
      <c r="AT859" s="367"/>
    </row>
    <row r="860" spans="2:46" ht="13.8">
      <c r="B860" s="26">
        <v>142.50000000000063</v>
      </c>
      <c r="C860" s="367">
        <v>124.8613140292443</v>
      </c>
      <c r="D860" s="363">
        <v>855.00000000000375</v>
      </c>
      <c r="E860" s="365">
        <v>39767.441860465362</v>
      </c>
      <c r="F860" s="367">
        <v>-107956.66582714599</v>
      </c>
      <c r="G860" s="367">
        <v>855.00000000000534</v>
      </c>
      <c r="H860" s="368">
        <v>213750</v>
      </c>
      <c r="I860" s="367">
        <v>-1292544.5249459285</v>
      </c>
      <c r="J860" s="384">
        <v>855</v>
      </c>
      <c r="K860" s="363">
        <v>51818.181818182587</v>
      </c>
      <c r="L860" s="367">
        <v>-46194.262228374326</v>
      </c>
      <c r="M860" s="369">
        <v>855.00000000001273</v>
      </c>
      <c r="N860" s="363">
        <v>58965.517241378562</v>
      </c>
      <c r="O860" s="367">
        <v>-6796369.6642886344</v>
      </c>
      <c r="P860" s="384">
        <v>854.99999999998909</v>
      </c>
      <c r="Q860" s="363">
        <v>61071.42857142914</v>
      </c>
      <c r="R860" s="367">
        <v>-3409931.1741138804</v>
      </c>
      <c r="S860" s="384">
        <v>855.00000000000796</v>
      </c>
      <c r="T860" s="363">
        <v>29482.758620689281</v>
      </c>
      <c r="U860" s="363">
        <v>-54067.438113821612</v>
      </c>
      <c r="V860" s="369">
        <v>854.99999999998909</v>
      </c>
      <c r="W860" s="363">
        <v>1425000.0000000077</v>
      </c>
      <c r="X860" s="363">
        <v>40336.854528062562</v>
      </c>
      <c r="Y860" s="369">
        <v>855.00000000000455</v>
      </c>
      <c r="Z860" s="367"/>
      <c r="AA860" s="367"/>
      <c r="AB860" s="367"/>
      <c r="AC860" s="367"/>
      <c r="AD860" s="367"/>
      <c r="AE860" s="367"/>
      <c r="AF860" s="367"/>
      <c r="AG860" s="367"/>
      <c r="AH860" s="367"/>
      <c r="AI860" s="367"/>
      <c r="AJ860" s="367"/>
      <c r="AK860" s="367"/>
      <c r="AL860" s="367"/>
      <c r="AM860" s="367"/>
      <c r="AN860" s="367"/>
      <c r="AO860" s="367"/>
      <c r="AP860" s="367"/>
      <c r="AQ860" s="367"/>
      <c r="AR860" s="367"/>
      <c r="AS860" s="367"/>
      <c r="AT860" s="367"/>
    </row>
    <row r="861" spans="2:46" ht="13.8">
      <c r="B861" s="26">
        <v>142.66666666666728</v>
      </c>
      <c r="C861" s="367">
        <v>125.00670112555329</v>
      </c>
      <c r="D861" s="363">
        <v>856.00000000000375</v>
      </c>
      <c r="E861" s="365">
        <v>39813.953488372339</v>
      </c>
      <c r="F861" s="367">
        <v>-108218.28977710126</v>
      </c>
      <c r="G861" s="367">
        <v>856.00000000000534</v>
      </c>
      <c r="H861" s="368">
        <v>214000</v>
      </c>
      <c r="I861" s="367">
        <v>-1295649.8327228643</v>
      </c>
      <c r="J861" s="384">
        <v>856</v>
      </c>
      <c r="K861" s="363">
        <v>51878.787878788651</v>
      </c>
      <c r="L861" s="367">
        <v>-46351.901555289907</v>
      </c>
      <c r="M861" s="369">
        <v>856.00000000001285</v>
      </c>
      <c r="N861" s="363">
        <v>59034.482758619939</v>
      </c>
      <c r="O861" s="367">
        <v>-6812295.7358736154</v>
      </c>
      <c r="P861" s="384">
        <v>855.99999999998909</v>
      </c>
      <c r="Q861" s="363">
        <v>61142.857142857712</v>
      </c>
      <c r="R861" s="367">
        <v>-3417957.957879249</v>
      </c>
      <c r="S861" s="384">
        <v>856.00000000000796</v>
      </c>
      <c r="T861" s="363">
        <v>29517.241379309969</v>
      </c>
      <c r="U861" s="363">
        <v>-54235.702475153907</v>
      </c>
      <c r="V861" s="369">
        <v>855.99999999998909</v>
      </c>
      <c r="W861" s="363">
        <v>1426666.6666666744</v>
      </c>
      <c r="X861" s="363">
        <v>40380.126551688583</v>
      </c>
      <c r="Y861" s="369">
        <v>856.00000000000466</v>
      </c>
      <c r="Z861" s="367"/>
      <c r="AA861" s="367"/>
      <c r="AB861" s="367"/>
      <c r="AC861" s="367"/>
      <c r="AD861" s="367"/>
      <c r="AE861" s="367"/>
      <c r="AF861" s="367"/>
      <c r="AG861" s="367"/>
      <c r="AH861" s="367"/>
      <c r="AI861" s="367"/>
      <c r="AJ861" s="367"/>
      <c r="AK861" s="367"/>
      <c r="AL861" s="367"/>
      <c r="AM861" s="367"/>
      <c r="AN861" s="367"/>
      <c r="AO861" s="367"/>
      <c r="AP861" s="367"/>
      <c r="AQ861" s="367"/>
      <c r="AR861" s="367"/>
      <c r="AS861" s="367"/>
      <c r="AT861" s="367"/>
    </row>
    <row r="862" spans="2:46" ht="13.8">
      <c r="B862" s="26">
        <v>142.83333333333394</v>
      </c>
      <c r="C862" s="367">
        <v>125.1520867042728</v>
      </c>
      <c r="D862" s="363">
        <v>857.00000000000364</v>
      </c>
      <c r="E862" s="365">
        <v>39860.465116279316</v>
      </c>
      <c r="F862" s="367">
        <v>-108480.22998603723</v>
      </c>
      <c r="G862" s="367">
        <v>857.00000000000534</v>
      </c>
      <c r="H862" s="368">
        <v>214250</v>
      </c>
      <c r="I862" s="367">
        <v>-1298758.8637703483</v>
      </c>
      <c r="J862" s="384">
        <v>857</v>
      </c>
      <c r="K862" s="363">
        <v>51939.393939394715</v>
      </c>
      <c r="L862" s="367">
        <v>-46509.782963864447</v>
      </c>
      <c r="M862" s="369">
        <v>857.00000000001285</v>
      </c>
      <c r="N862" s="363">
        <v>59103.448275861316</v>
      </c>
      <c r="O862" s="367">
        <v>-6828240.4455455514</v>
      </c>
      <c r="P862" s="384">
        <v>856.99999999998909</v>
      </c>
      <c r="Q862" s="363">
        <v>61214.285714286285</v>
      </c>
      <c r="R862" s="367">
        <v>-3425994.1775328647</v>
      </c>
      <c r="S862" s="384">
        <v>857.00000000000796</v>
      </c>
      <c r="T862" s="363">
        <v>29551.724137930658</v>
      </c>
      <c r="U862" s="363">
        <v>-54404.212228055381</v>
      </c>
      <c r="V862" s="369">
        <v>856.99999999998909</v>
      </c>
      <c r="W862" s="363">
        <v>1428333.3333333412</v>
      </c>
      <c r="X862" s="363">
        <v>40423.389450118324</v>
      </c>
      <c r="Y862" s="369">
        <v>857.00000000000466</v>
      </c>
      <c r="Z862" s="367"/>
      <c r="AA862" s="367"/>
      <c r="AB862" s="367"/>
      <c r="AC862" s="367"/>
      <c r="AD862" s="367"/>
      <c r="AE862" s="367"/>
      <c r="AF862" s="367"/>
      <c r="AG862" s="367"/>
      <c r="AH862" s="367"/>
      <c r="AI862" s="367"/>
      <c r="AJ862" s="367"/>
      <c r="AK862" s="367"/>
      <c r="AL862" s="367"/>
      <c r="AM862" s="367"/>
      <c r="AN862" s="367"/>
      <c r="AO862" s="367"/>
      <c r="AP862" s="367"/>
      <c r="AQ862" s="367"/>
      <c r="AR862" s="367"/>
      <c r="AS862" s="367"/>
      <c r="AT862" s="367"/>
    </row>
    <row r="863" spans="2:46" ht="13.8">
      <c r="B863" s="26">
        <v>143.0000000000006</v>
      </c>
      <c r="C863" s="367">
        <v>125.29747076540288</v>
      </c>
      <c r="D863" s="363">
        <v>858.00000000000364</v>
      </c>
      <c r="E863" s="365">
        <v>39906.976744186293</v>
      </c>
      <c r="F863" s="367">
        <v>-108742.48645395385</v>
      </c>
      <c r="G863" s="367">
        <v>858.00000000000534</v>
      </c>
      <c r="H863" s="368">
        <v>214500</v>
      </c>
      <c r="I863" s="367">
        <v>-1301871.6180883802</v>
      </c>
      <c r="J863" s="384">
        <v>858</v>
      </c>
      <c r="K863" s="363">
        <v>52000.000000000779</v>
      </c>
      <c r="L863" s="367">
        <v>-46667.906454097945</v>
      </c>
      <c r="M863" s="369">
        <v>858.00000000001285</v>
      </c>
      <c r="N863" s="363">
        <v>59172.413793102693</v>
      </c>
      <c r="O863" s="367">
        <v>-6844203.7933044434</v>
      </c>
      <c r="P863" s="384">
        <v>857.99999999998897</v>
      </c>
      <c r="Q863" s="363">
        <v>61285.714285714857</v>
      </c>
      <c r="R863" s="367">
        <v>-3434039.8330747285</v>
      </c>
      <c r="S863" s="384">
        <v>858.00000000000796</v>
      </c>
      <c r="T863" s="363">
        <v>29586.206896551346</v>
      </c>
      <c r="U863" s="363">
        <v>-54572.967372526015</v>
      </c>
      <c r="V863" s="369">
        <v>857.99999999998897</v>
      </c>
      <c r="W863" s="363">
        <v>1430000.0000000079</v>
      </c>
      <c r="X863" s="363">
        <v>40466.643223351777</v>
      </c>
      <c r="Y863" s="369">
        <v>858.00000000000477</v>
      </c>
      <c r="Z863" s="367"/>
      <c r="AA863" s="367"/>
      <c r="AB863" s="367"/>
      <c r="AC863" s="367"/>
      <c r="AD863" s="367"/>
      <c r="AE863" s="367"/>
      <c r="AF863" s="367"/>
      <c r="AG863" s="367"/>
      <c r="AH863" s="367"/>
      <c r="AI863" s="367"/>
      <c r="AJ863" s="367"/>
      <c r="AK863" s="367"/>
      <c r="AL863" s="367"/>
      <c r="AM863" s="367"/>
      <c r="AN863" s="367"/>
      <c r="AO863" s="367"/>
      <c r="AP863" s="367"/>
      <c r="AQ863" s="367"/>
      <c r="AR863" s="367"/>
      <c r="AS863" s="367"/>
      <c r="AT863" s="367"/>
    </row>
    <row r="864" spans="2:46" ht="13.8">
      <c r="B864" s="26">
        <v>143.16666666666725</v>
      </c>
      <c r="C864" s="367">
        <v>125.44285330894353</v>
      </c>
      <c r="D864" s="363">
        <v>859.00000000000352</v>
      </c>
      <c r="E864" s="365">
        <v>39953.48837209327</v>
      </c>
      <c r="F864" s="367">
        <v>-109005.05918085115</v>
      </c>
      <c r="G864" s="367">
        <v>859.00000000000534</v>
      </c>
      <c r="H864" s="368">
        <v>214750</v>
      </c>
      <c r="I864" s="367">
        <v>-1304988.0956769602</v>
      </c>
      <c r="J864" s="384">
        <v>859</v>
      </c>
      <c r="K864" s="363">
        <v>52060.606060606842</v>
      </c>
      <c r="L864" s="367">
        <v>-46826.272025990438</v>
      </c>
      <c r="M864" s="369">
        <v>859.00000000001296</v>
      </c>
      <c r="N864" s="363">
        <v>59241.379310344069</v>
      </c>
      <c r="O864" s="367">
        <v>-6860185.7791502932</v>
      </c>
      <c r="P864" s="384">
        <v>858.99999999998897</v>
      </c>
      <c r="Q864" s="363">
        <v>61357.14285714343</v>
      </c>
      <c r="R864" s="367">
        <v>-3442094.9245048393</v>
      </c>
      <c r="S864" s="384">
        <v>859.00000000000796</v>
      </c>
      <c r="T864" s="363">
        <v>29620.689655172035</v>
      </c>
      <c r="U864" s="363">
        <v>-54741.967908565843</v>
      </c>
      <c r="V864" s="369">
        <v>858.99999999998897</v>
      </c>
      <c r="W864" s="363">
        <v>1431666.6666666747</v>
      </c>
      <c r="X864" s="363">
        <v>40509.887871388943</v>
      </c>
      <c r="Y864" s="369">
        <v>859.00000000000477</v>
      </c>
      <c r="Z864" s="367"/>
      <c r="AA864" s="367"/>
      <c r="AB864" s="367"/>
      <c r="AC864" s="367"/>
      <c r="AD864" s="367"/>
      <c r="AE864" s="367"/>
      <c r="AF864" s="367"/>
      <c r="AG864" s="367"/>
      <c r="AH864" s="367"/>
      <c r="AI864" s="367"/>
      <c r="AJ864" s="367"/>
      <c r="AK864" s="367"/>
      <c r="AL864" s="367"/>
      <c r="AM864" s="367"/>
      <c r="AN864" s="367"/>
      <c r="AO864" s="367"/>
      <c r="AP864" s="367"/>
      <c r="AQ864" s="367"/>
      <c r="AR864" s="367"/>
      <c r="AS864" s="367"/>
      <c r="AT864" s="367"/>
    </row>
    <row r="865" spans="2:46" ht="13.8">
      <c r="B865" s="26">
        <v>143.33333333333391</v>
      </c>
      <c r="C865" s="367">
        <v>125.58823433489468</v>
      </c>
      <c r="D865" s="363">
        <v>860.00000000000352</v>
      </c>
      <c r="E865" s="365">
        <v>40000.000000000247</v>
      </c>
      <c r="F865" s="367">
        <v>-109267.94816672911</v>
      </c>
      <c r="G865" s="367">
        <v>860.00000000000534</v>
      </c>
      <c r="H865" s="368">
        <v>215000</v>
      </c>
      <c r="I865" s="367">
        <v>-1308108.296536088</v>
      </c>
      <c r="J865" s="384">
        <v>860</v>
      </c>
      <c r="K865" s="363">
        <v>52121.212121212906</v>
      </c>
      <c r="L865" s="367">
        <v>-46984.879679541889</v>
      </c>
      <c r="M865" s="369">
        <v>860.00000000001296</v>
      </c>
      <c r="N865" s="363">
        <v>59310.344827585446</v>
      </c>
      <c r="O865" s="367">
        <v>-6876186.4030830991</v>
      </c>
      <c r="P865" s="384">
        <v>859.99999999998897</v>
      </c>
      <c r="Q865" s="363">
        <v>61428.571428572002</v>
      </c>
      <c r="R865" s="367">
        <v>-3450159.4518231978</v>
      </c>
      <c r="S865" s="384">
        <v>860.00000000000796</v>
      </c>
      <c r="T865" s="363">
        <v>29655.172413792723</v>
      </c>
      <c r="U865" s="363">
        <v>-54911.213836174851</v>
      </c>
      <c r="V865" s="369">
        <v>859.99999999998897</v>
      </c>
      <c r="W865" s="363">
        <v>1433333.3333333414</v>
      </c>
      <c r="X865" s="363">
        <v>40553.123394229835</v>
      </c>
      <c r="Y865" s="369">
        <v>860.00000000000477</v>
      </c>
      <c r="Z865" s="367"/>
      <c r="AA865" s="367"/>
      <c r="AB865" s="367"/>
      <c r="AC865" s="367"/>
      <c r="AD865" s="367"/>
      <c r="AE865" s="367"/>
      <c r="AF865" s="367"/>
      <c r="AG865" s="367"/>
      <c r="AH865" s="367"/>
      <c r="AI865" s="367"/>
      <c r="AJ865" s="367"/>
      <c r="AK865" s="367"/>
      <c r="AL865" s="367"/>
      <c r="AM865" s="367"/>
      <c r="AN865" s="367"/>
      <c r="AO865" s="367"/>
      <c r="AP865" s="367"/>
      <c r="AQ865" s="367"/>
      <c r="AR865" s="367"/>
      <c r="AS865" s="367"/>
      <c r="AT865" s="367"/>
    </row>
    <row r="866" spans="2:46" ht="13.8">
      <c r="B866" s="26">
        <v>143.50000000000057</v>
      </c>
      <c r="C866" s="367">
        <v>125.73361384325638</v>
      </c>
      <c r="D866" s="363">
        <v>861.00000000000341</v>
      </c>
      <c r="E866" s="365">
        <v>40046.511627907224</v>
      </c>
      <c r="F866" s="367">
        <v>-109531.15341158771</v>
      </c>
      <c r="G866" s="367">
        <v>861.00000000000534</v>
      </c>
      <c r="H866" s="368">
        <v>215250</v>
      </c>
      <c r="I866" s="367">
        <v>-1311232.2206657638</v>
      </c>
      <c r="J866" s="384">
        <v>861</v>
      </c>
      <c r="K866" s="363">
        <v>52181.81818181897</v>
      </c>
      <c r="L866" s="367">
        <v>-47143.729414752335</v>
      </c>
      <c r="M866" s="369">
        <v>861.00000000001307</v>
      </c>
      <c r="N866" s="363">
        <v>59379.310344826823</v>
      </c>
      <c r="O866" s="367">
        <v>-6892205.66510286</v>
      </c>
      <c r="P866" s="384">
        <v>860.99999999998886</v>
      </c>
      <c r="Q866" s="363">
        <v>61500.000000000575</v>
      </c>
      <c r="R866" s="367">
        <v>-3458233.4150298038</v>
      </c>
      <c r="S866" s="384">
        <v>861.00000000000796</v>
      </c>
      <c r="T866" s="363">
        <v>29689.655172413411</v>
      </c>
      <c r="U866" s="363">
        <v>-55080.705155352996</v>
      </c>
      <c r="V866" s="369">
        <v>860.99999999998886</v>
      </c>
      <c r="W866" s="363">
        <v>1435000.0000000081</v>
      </c>
      <c r="X866" s="363">
        <v>40596.34979187444</v>
      </c>
      <c r="Y866" s="369">
        <v>861.00000000000489</v>
      </c>
      <c r="Z866" s="367"/>
      <c r="AA866" s="367"/>
      <c r="AB866" s="367"/>
      <c r="AC866" s="367"/>
      <c r="AD866" s="367"/>
      <c r="AE866" s="367"/>
      <c r="AF866" s="367"/>
      <c r="AG866" s="367"/>
      <c r="AH866" s="367"/>
      <c r="AI866" s="367"/>
      <c r="AJ866" s="367"/>
      <c r="AK866" s="367"/>
      <c r="AL866" s="367"/>
      <c r="AM866" s="367"/>
      <c r="AN866" s="367"/>
      <c r="AO866" s="367"/>
      <c r="AP866" s="367"/>
      <c r="AQ866" s="367"/>
      <c r="AR866" s="367"/>
      <c r="AS866" s="367"/>
      <c r="AT866" s="367"/>
    </row>
    <row r="867" spans="2:46" ht="13.8">
      <c r="B867" s="26">
        <v>143.66666666666723</v>
      </c>
      <c r="C867" s="367">
        <v>125.87899183402862</v>
      </c>
      <c r="D867" s="363">
        <v>862.0000000000033</v>
      </c>
      <c r="E867" s="365">
        <v>40093.023255814202</v>
      </c>
      <c r="F867" s="367">
        <v>-109794.67491542699</v>
      </c>
      <c r="G867" s="367">
        <v>862.00000000000534</v>
      </c>
      <c r="H867" s="368">
        <v>215500</v>
      </c>
      <c r="I867" s="367">
        <v>-1314359.8680659879</v>
      </c>
      <c r="J867" s="384">
        <v>862</v>
      </c>
      <c r="K867" s="363">
        <v>52242.424242425033</v>
      </c>
      <c r="L867" s="367">
        <v>-47302.821231621725</v>
      </c>
      <c r="M867" s="369">
        <v>862.00000000001307</v>
      </c>
      <c r="N867" s="363">
        <v>59448.2758620682</v>
      </c>
      <c r="O867" s="367">
        <v>-6908243.5652095797</v>
      </c>
      <c r="P867" s="384">
        <v>861.99999999998886</v>
      </c>
      <c r="Q867" s="363">
        <v>61571.428571429147</v>
      </c>
      <c r="R867" s="367">
        <v>-3466316.8141246578</v>
      </c>
      <c r="S867" s="384">
        <v>862.00000000000807</v>
      </c>
      <c r="T867" s="363">
        <v>29724.1379310341</v>
      </c>
      <c r="U867" s="363">
        <v>-55250.441866100366</v>
      </c>
      <c r="V867" s="369">
        <v>861.99999999998886</v>
      </c>
      <c r="W867" s="363">
        <v>1436666.6666666749</v>
      </c>
      <c r="X867" s="363">
        <v>40639.56706432275</v>
      </c>
      <c r="Y867" s="369">
        <v>862.00000000000489</v>
      </c>
      <c r="Z867" s="367"/>
      <c r="AA867" s="367"/>
      <c r="AB867" s="367"/>
      <c r="AC867" s="367"/>
      <c r="AD867" s="367"/>
      <c r="AE867" s="367"/>
      <c r="AF867" s="367"/>
      <c r="AG867" s="367"/>
      <c r="AH867" s="367"/>
      <c r="AI867" s="367"/>
      <c r="AJ867" s="367"/>
      <c r="AK867" s="367"/>
      <c r="AL867" s="367"/>
      <c r="AM867" s="367"/>
      <c r="AN867" s="367"/>
      <c r="AO867" s="367"/>
      <c r="AP867" s="367"/>
      <c r="AQ867" s="367"/>
      <c r="AR867" s="367"/>
      <c r="AS867" s="367"/>
      <c r="AT867" s="367"/>
    </row>
    <row r="868" spans="2:46" ht="13.8">
      <c r="B868" s="26">
        <v>143.83333333333388</v>
      </c>
      <c r="C868" s="367">
        <v>126.02436830721143</v>
      </c>
      <c r="D868" s="363">
        <v>863.0000000000033</v>
      </c>
      <c r="E868" s="365">
        <v>40139.534883721179</v>
      </c>
      <c r="F868" s="367">
        <v>-110058.51267824696</v>
      </c>
      <c r="G868" s="367">
        <v>863.00000000000534</v>
      </c>
      <c r="H868" s="368">
        <v>215750</v>
      </c>
      <c r="I868" s="367">
        <v>-1317491.2387367596</v>
      </c>
      <c r="J868" s="384">
        <v>863</v>
      </c>
      <c r="K868" s="363">
        <v>52303.030303031097</v>
      </c>
      <c r="L868" s="367">
        <v>-47462.155130150109</v>
      </c>
      <c r="M868" s="369">
        <v>863.00000000001319</v>
      </c>
      <c r="N868" s="363">
        <v>59517.241379309577</v>
      </c>
      <c r="O868" s="367">
        <v>-6924300.1034032563</v>
      </c>
      <c r="P868" s="384">
        <v>862.99999999998886</v>
      </c>
      <c r="Q868" s="363">
        <v>61642.85714285772</v>
      </c>
      <c r="R868" s="367">
        <v>-3474409.6491077584</v>
      </c>
      <c r="S868" s="384">
        <v>863.00000000000807</v>
      </c>
      <c r="T868" s="363">
        <v>29758.620689654788</v>
      </c>
      <c r="U868" s="363">
        <v>-55420.423968416901</v>
      </c>
      <c r="V868" s="369">
        <v>862.99999999998886</v>
      </c>
      <c r="W868" s="363">
        <v>1438333.3333333416</v>
      </c>
      <c r="X868" s="363">
        <v>40682.775211574794</v>
      </c>
      <c r="Y868" s="369">
        <v>863.000000000005</v>
      </c>
      <c r="Z868" s="367"/>
      <c r="AA868" s="367"/>
      <c r="AB868" s="367"/>
      <c r="AC868" s="367"/>
      <c r="AD868" s="367"/>
      <c r="AE868" s="367"/>
      <c r="AF868" s="367"/>
      <c r="AG868" s="367"/>
      <c r="AH868" s="367"/>
      <c r="AI868" s="367"/>
      <c r="AJ868" s="367"/>
      <c r="AK868" s="367"/>
      <c r="AL868" s="367"/>
      <c r="AM868" s="367"/>
      <c r="AN868" s="367"/>
      <c r="AO868" s="367"/>
      <c r="AP868" s="367"/>
      <c r="AQ868" s="367"/>
      <c r="AR868" s="367"/>
      <c r="AS868" s="367"/>
      <c r="AT868" s="367"/>
    </row>
    <row r="869" spans="2:46" ht="13.8">
      <c r="B869" s="26">
        <v>144.00000000000054</v>
      </c>
      <c r="C869" s="367">
        <v>126.16974326280477</v>
      </c>
      <c r="D869" s="363">
        <v>864.00000000000318</v>
      </c>
      <c r="E869" s="365">
        <v>40186.046511628156</v>
      </c>
      <c r="F869" s="367">
        <v>-110322.6667000476</v>
      </c>
      <c r="G869" s="367">
        <v>864.00000000000546</v>
      </c>
      <c r="H869" s="368">
        <v>216000</v>
      </c>
      <c r="I869" s="367">
        <v>-1320626.3326780798</v>
      </c>
      <c r="J869" s="384">
        <v>864</v>
      </c>
      <c r="K869" s="363">
        <v>52363.636363637161</v>
      </c>
      <c r="L869" s="367">
        <v>-47621.731110337452</v>
      </c>
      <c r="M869" s="369">
        <v>864.00000000001319</v>
      </c>
      <c r="N869" s="363">
        <v>59586.206896550953</v>
      </c>
      <c r="O869" s="367">
        <v>-6940375.279683887</v>
      </c>
      <c r="P869" s="384">
        <v>863.99999999998875</v>
      </c>
      <c r="Q869" s="363">
        <v>61714.285714286292</v>
      </c>
      <c r="R869" s="367">
        <v>-3482511.9199791066</v>
      </c>
      <c r="S869" s="384">
        <v>864.00000000000807</v>
      </c>
      <c r="T869" s="363">
        <v>29793.103448275477</v>
      </c>
      <c r="U869" s="363">
        <v>-55590.651462302609</v>
      </c>
      <c r="V869" s="369">
        <v>863.99999999998875</v>
      </c>
      <c r="W869" s="363">
        <v>1440000.0000000084</v>
      </c>
      <c r="X869" s="363">
        <v>40725.97423363055</v>
      </c>
      <c r="Y869" s="369">
        <v>864.000000000005</v>
      </c>
      <c r="Z869" s="367"/>
      <c r="AA869" s="367"/>
      <c r="AB869" s="367"/>
      <c r="AC869" s="367"/>
      <c r="AD869" s="367"/>
      <c r="AE869" s="367"/>
      <c r="AF869" s="367"/>
      <c r="AG869" s="367"/>
      <c r="AH869" s="367"/>
      <c r="AI869" s="367"/>
      <c r="AJ869" s="367"/>
      <c r="AK869" s="367"/>
      <c r="AL869" s="367"/>
      <c r="AM869" s="367"/>
      <c r="AN869" s="367"/>
      <c r="AO869" s="367"/>
      <c r="AP869" s="367"/>
      <c r="AQ869" s="367"/>
      <c r="AR869" s="367"/>
      <c r="AS869" s="367"/>
      <c r="AT869" s="367"/>
    </row>
    <row r="870" spans="2:46" ht="13.8">
      <c r="B870" s="26">
        <v>144.1666666666672</v>
      </c>
      <c r="C870" s="367">
        <v>126.31511670080867</v>
      </c>
      <c r="D870" s="363">
        <v>865.00000000000318</v>
      </c>
      <c r="E870" s="365">
        <v>40232.558139535133</v>
      </c>
      <c r="F870" s="367">
        <v>-110587.13698082887</v>
      </c>
      <c r="G870" s="367">
        <v>865.00000000000546</v>
      </c>
      <c r="H870" s="368">
        <v>216250</v>
      </c>
      <c r="I870" s="367">
        <v>-1323765.1498899474</v>
      </c>
      <c r="J870" s="384">
        <v>865</v>
      </c>
      <c r="K870" s="363">
        <v>52424.242424243224</v>
      </c>
      <c r="L870" s="367">
        <v>-47781.549172183783</v>
      </c>
      <c r="M870" s="369">
        <v>865.0000000000133</v>
      </c>
      <c r="N870" s="363">
        <v>59655.17241379233</v>
      </c>
      <c r="O870" s="367">
        <v>-6956469.0940514766</v>
      </c>
      <c r="P870" s="384">
        <v>864.99999999998875</v>
      </c>
      <c r="Q870" s="363">
        <v>61785.714285714865</v>
      </c>
      <c r="R870" s="367">
        <v>-3490623.6267387024</v>
      </c>
      <c r="S870" s="384">
        <v>865.00000000000807</v>
      </c>
      <c r="T870" s="363">
        <v>29827.586206896165</v>
      </c>
      <c r="U870" s="363">
        <v>-55761.124347757512</v>
      </c>
      <c r="V870" s="369">
        <v>864.99999999998875</v>
      </c>
      <c r="W870" s="363">
        <v>1441666.6666666751</v>
      </c>
      <c r="X870" s="363">
        <v>40769.164130490019</v>
      </c>
      <c r="Y870" s="369">
        <v>865.000000000005</v>
      </c>
      <c r="Z870" s="367"/>
      <c r="AA870" s="367"/>
      <c r="AB870" s="367"/>
      <c r="AC870" s="367"/>
      <c r="AD870" s="367"/>
      <c r="AE870" s="367"/>
      <c r="AF870" s="367"/>
      <c r="AG870" s="367"/>
      <c r="AH870" s="367"/>
      <c r="AI870" s="367"/>
      <c r="AJ870" s="367"/>
      <c r="AK870" s="367"/>
      <c r="AL870" s="367"/>
      <c r="AM870" s="367"/>
      <c r="AN870" s="367"/>
      <c r="AO870" s="367"/>
      <c r="AP870" s="367"/>
      <c r="AQ870" s="367"/>
      <c r="AR870" s="367"/>
      <c r="AS870" s="367"/>
      <c r="AT870" s="367"/>
    </row>
    <row r="871" spans="2:46" ht="13.8">
      <c r="B871" s="26">
        <v>144.33333333333385</v>
      </c>
      <c r="C871" s="367">
        <v>126.46048862122309</v>
      </c>
      <c r="D871" s="363">
        <v>866.00000000000307</v>
      </c>
      <c r="E871" s="365">
        <v>40279.06976744211</v>
      </c>
      <c r="F871" s="367">
        <v>-110851.92352059083</v>
      </c>
      <c r="G871" s="367">
        <v>866.00000000000546</v>
      </c>
      <c r="H871" s="368">
        <v>216500</v>
      </c>
      <c r="I871" s="367">
        <v>-1326907.6903723634</v>
      </c>
      <c r="J871" s="384">
        <v>866</v>
      </c>
      <c r="K871" s="363">
        <v>52484.848484849288</v>
      </c>
      <c r="L871" s="367">
        <v>-47941.609315689071</v>
      </c>
      <c r="M871" s="369">
        <v>866.0000000000133</v>
      </c>
      <c r="N871" s="363">
        <v>59724.137931033707</v>
      </c>
      <c r="O871" s="367">
        <v>-6972581.5465060212</v>
      </c>
      <c r="P871" s="384">
        <v>865.99999999998875</v>
      </c>
      <c r="Q871" s="363">
        <v>61857.142857143437</v>
      </c>
      <c r="R871" s="367">
        <v>-3498744.7693865458</v>
      </c>
      <c r="S871" s="384">
        <v>866.00000000000807</v>
      </c>
      <c r="T871" s="363">
        <v>29862.068965516853</v>
      </c>
      <c r="U871" s="363">
        <v>-55931.842624781588</v>
      </c>
      <c r="V871" s="369">
        <v>865.99999999998875</v>
      </c>
      <c r="W871" s="363">
        <v>1443333.3333333419</v>
      </c>
      <c r="X871" s="363">
        <v>40812.344902153221</v>
      </c>
      <c r="Y871" s="369">
        <v>866.00000000000512</v>
      </c>
      <c r="Z871" s="367"/>
      <c r="AA871" s="367"/>
      <c r="AB871" s="367"/>
      <c r="AC871" s="367"/>
      <c r="AD871" s="367"/>
      <c r="AE871" s="367"/>
      <c r="AF871" s="367"/>
      <c r="AG871" s="367"/>
      <c r="AH871" s="367"/>
      <c r="AI871" s="367"/>
      <c r="AJ871" s="367"/>
      <c r="AK871" s="367"/>
      <c r="AL871" s="367"/>
      <c r="AM871" s="367"/>
      <c r="AN871" s="367"/>
      <c r="AO871" s="367"/>
      <c r="AP871" s="367"/>
      <c r="AQ871" s="367"/>
      <c r="AR871" s="367"/>
      <c r="AS871" s="367"/>
      <c r="AT871" s="367"/>
    </row>
    <row r="872" spans="2:46" ht="13.8">
      <c r="B872" s="26">
        <v>144.50000000000051</v>
      </c>
      <c r="C872" s="367">
        <v>126.60585902404809</v>
      </c>
      <c r="D872" s="363">
        <v>867.00000000000307</v>
      </c>
      <c r="E872" s="365">
        <v>40325.581395349087</v>
      </c>
      <c r="F872" s="367">
        <v>-111117.02631933342</v>
      </c>
      <c r="G872" s="367">
        <v>867.00000000000546</v>
      </c>
      <c r="H872" s="368">
        <v>216750</v>
      </c>
      <c r="I872" s="367">
        <v>-1330053.9541253273</v>
      </c>
      <c r="J872" s="384">
        <v>867</v>
      </c>
      <c r="K872" s="363">
        <v>52545.454545455352</v>
      </c>
      <c r="L872" s="367">
        <v>-48101.911540853333</v>
      </c>
      <c r="M872" s="369">
        <v>867.0000000000133</v>
      </c>
      <c r="N872" s="363">
        <v>59793.103448275084</v>
      </c>
      <c r="O872" s="367">
        <v>-6988712.6370475208</v>
      </c>
      <c r="P872" s="384">
        <v>866.99999999998863</v>
      </c>
      <c r="Q872" s="363">
        <v>61928.57142857201</v>
      </c>
      <c r="R872" s="367">
        <v>-3506875.3479226362</v>
      </c>
      <c r="S872" s="384">
        <v>867.00000000000807</v>
      </c>
      <c r="T872" s="363">
        <v>29896.551724137542</v>
      </c>
      <c r="U872" s="363">
        <v>-56102.806293374815</v>
      </c>
      <c r="V872" s="369">
        <v>866.99999999998863</v>
      </c>
      <c r="W872" s="363">
        <v>1445000.0000000086</v>
      </c>
      <c r="X872" s="363">
        <v>40855.516548620122</v>
      </c>
      <c r="Y872" s="369">
        <v>867.00000000000512</v>
      </c>
      <c r="Z872" s="367"/>
      <c r="AA872" s="367"/>
      <c r="AB872" s="367"/>
      <c r="AC872" s="367"/>
      <c r="AD872" s="367"/>
      <c r="AE872" s="367"/>
      <c r="AF872" s="367"/>
      <c r="AG872" s="367"/>
      <c r="AH872" s="367"/>
      <c r="AI872" s="367"/>
      <c r="AJ872" s="367"/>
      <c r="AK872" s="367"/>
      <c r="AL872" s="367"/>
      <c r="AM872" s="367"/>
      <c r="AN872" s="367"/>
      <c r="AO872" s="367"/>
      <c r="AP872" s="367"/>
      <c r="AQ872" s="367"/>
      <c r="AR872" s="367"/>
      <c r="AS872" s="367"/>
      <c r="AT872" s="367"/>
    </row>
    <row r="873" spans="2:46" ht="13.8">
      <c r="B873" s="26">
        <v>144.66666666666717</v>
      </c>
      <c r="C873" s="367">
        <v>126.7512279092836</v>
      </c>
      <c r="D873" s="363">
        <v>868.00000000000296</v>
      </c>
      <c r="E873" s="365">
        <v>40372.093023256064</v>
      </c>
      <c r="F873" s="367">
        <v>-111382.44537705671</v>
      </c>
      <c r="G873" s="367">
        <v>868.00000000000546</v>
      </c>
      <c r="H873" s="368">
        <v>217000</v>
      </c>
      <c r="I873" s="367">
        <v>-1333203.9411488392</v>
      </c>
      <c r="J873" s="384">
        <v>868</v>
      </c>
      <c r="K873" s="363">
        <v>52606.060606061415</v>
      </c>
      <c r="L873" s="367">
        <v>-48262.455847676574</v>
      </c>
      <c r="M873" s="369">
        <v>868.00000000001342</v>
      </c>
      <c r="N873" s="363">
        <v>59862.068965516461</v>
      </c>
      <c r="O873" s="367">
        <v>-7004862.3656759802</v>
      </c>
      <c r="P873" s="384">
        <v>867.99999999998863</v>
      </c>
      <c r="Q873" s="363">
        <v>62000.000000000582</v>
      </c>
      <c r="R873" s="367">
        <v>-3515015.3623469737</v>
      </c>
      <c r="S873" s="384">
        <v>868.00000000000807</v>
      </c>
      <c r="T873" s="363">
        <v>29931.03448275823</v>
      </c>
      <c r="U873" s="363">
        <v>-56274.015353537245</v>
      </c>
      <c r="V873" s="369">
        <v>867.99999999998863</v>
      </c>
      <c r="W873" s="363">
        <v>1446666.6666666754</v>
      </c>
      <c r="X873" s="363">
        <v>40898.679069890743</v>
      </c>
      <c r="Y873" s="369">
        <v>868.00000000000523</v>
      </c>
      <c r="Z873" s="367"/>
      <c r="AA873" s="367"/>
      <c r="AB873" s="367"/>
      <c r="AC873" s="367"/>
      <c r="AD873" s="367"/>
      <c r="AE873" s="367"/>
      <c r="AF873" s="367"/>
      <c r="AG873" s="367"/>
      <c r="AH873" s="367"/>
      <c r="AI873" s="367"/>
      <c r="AJ873" s="367"/>
      <c r="AK873" s="367"/>
      <c r="AL873" s="367"/>
      <c r="AM873" s="367"/>
      <c r="AN873" s="367"/>
      <c r="AO873" s="367"/>
      <c r="AP873" s="367"/>
      <c r="AQ873" s="367"/>
      <c r="AR873" s="367"/>
      <c r="AS873" s="367"/>
      <c r="AT873" s="367"/>
    </row>
    <row r="874" spans="2:46" ht="13.8">
      <c r="B874" s="26">
        <v>144.83333333333383</v>
      </c>
      <c r="C874" s="367">
        <v>126.89659527692967</v>
      </c>
      <c r="D874" s="363">
        <v>869.00000000000296</v>
      </c>
      <c r="E874" s="365">
        <v>40418.604651163041</v>
      </c>
      <c r="F874" s="367">
        <v>-111648.18069376066</v>
      </c>
      <c r="G874" s="367">
        <v>869.00000000000546</v>
      </c>
      <c r="H874" s="368">
        <v>217250</v>
      </c>
      <c r="I874" s="367">
        <v>-1336357.6514428991</v>
      </c>
      <c r="J874" s="384">
        <v>869</v>
      </c>
      <c r="K874" s="363">
        <v>52666.666666667479</v>
      </c>
      <c r="L874" s="367">
        <v>-48423.242236158781</v>
      </c>
      <c r="M874" s="369">
        <v>869.00000000001342</v>
      </c>
      <c r="N874" s="363">
        <v>59931.034482757837</v>
      </c>
      <c r="O874" s="367">
        <v>-7021030.7323913956</v>
      </c>
      <c r="P874" s="384">
        <v>868.99999999998863</v>
      </c>
      <c r="Q874" s="363">
        <v>62071.428571429155</v>
      </c>
      <c r="R874" s="367">
        <v>-3523164.8126595598</v>
      </c>
      <c r="S874" s="384">
        <v>869.00000000000807</v>
      </c>
      <c r="T874" s="363">
        <v>29965.517241378919</v>
      </c>
      <c r="U874" s="363">
        <v>-56445.469805268855</v>
      </c>
      <c r="V874" s="369">
        <v>868.99999999998863</v>
      </c>
      <c r="W874" s="363">
        <v>1448333.3333333421</v>
      </c>
      <c r="X874" s="363">
        <v>40941.832465965075</v>
      </c>
      <c r="Y874" s="369">
        <v>869.00000000000523</v>
      </c>
      <c r="Z874" s="367"/>
      <c r="AA874" s="367"/>
      <c r="AB874" s="367"/>
      <c r="AC874" s="367"/>
      <c r="AD874" s="367"/>
      <c r="AE874" s="367"/>
      <c r="AF874" s="367"/>
      <c r="AG874" s="367"/>
      <c r="AH874" s="367"/>
      <c r="AI874" s="367"/>
      <c r="AJ874" s="367"/>
      <c r="AK874" s="367"/>
      <c r="AL874" s="367"/>
      <c r="AM874" s="367"/>
      <c r="AN874" s="367"/>
      <c r="AO874" s="367"/>
      <c r="AP874" s="367"/>
      <c r="AQ874" s="367"/>
      <c r="AR874" s="367"/>
      <c r="AS874" s="367"/>
      <c r="AT874" s="367"/>
    </row>
    <row r="875" spans="2:46" ht="13.8">
      <c r="B875" s="26">
        <v>145.00000000000048</v>
      </c>
      <c r="C875" s="367">
        <v>127.04196112698628</v>
      </c>
      <c r="D875" s="363">
        <v>870.00000000000284</v>
      </c>
      <c r="E875" s="365">
        <v>40465.116279070018</v>
      </c>
      <c r="F875" s="367">
        <v>-111914.23226944526</v>
      </c>
      <c r="G875" s="367">
        <v>870.00000000000546</v>
      </c>
      <c r="H875" s="368">
        <v>217500</v>
      </c>
      <c r="I875" s="367">
        <v>-1339515.0850075071</v>
      </c>
      <c r="J875" s="384">
        <v>870</v>
      </c>
      <c r="K875" s="363">
        <v>52727.272727273543</v>
      </c>
      <c r="L875" s="367">
        <v>-48584.270706299969</v>
      </c>
      <c r="M875" s="369">
        <v>870.00000000001353</v>
      </c>
      <c r="N875" s="363">
        <v>59999.999999999214</v>
      </c>
      <c r="O875" s="367">
        <v>-7037217.7371937651</v>
      </c>
      <c r="P875" s="384">
        <v>869.99999999998852</v>
      </c>
      <c r="Q875" s="363">
        <v>62142.857142857727</v>
      </c>
      <c r="R875" s="367">
        <v>-3531323.6988603934</v>
      </c>
      <c r="S875" s="384">
        <v>870.00000000000819</v>
      </c>
      <c r="T875" s="363">
        <v>29999.999999999607</v>
      </c>
      <c r="U875" s="363">
        <v>-56617.169648569645</v>
      </c>
      <c r="V875" s="369">
        <v>869.99999999998852</v>
      </c>
      <c r="W875" s="363">
        <v>1450000.0000000088</v>
      </c>
      <c r="X875" s="363">
        <v>40984.976736843142</v>
      </c>
      <c r="Y875" s="369">
        <v>870.00000000000534</v>
      </c>
      <c r="Z875" s="367"/>
      <c r="AA875" s="367"/>
      <c r="AB875" s="367"/>
      <c r="AC875" s="367"/>
      <c r="AD875" s="367"/>
      <c r="AE875" s="367"/>
      <c r="AF875" s="367"/>
      <c r="AG875" s="367"/>
      <c r="AH875" s="367"/>
      <c r="AI875" s="367"/>
      <c r="AJ875" s="367"/>
      <c r="AK875" s="367"/>
      <c r="AL875" s="367"/>
      <c r="AM875" s="367"/>
      <c r="AN875" s="367"/>
      <c r="AO875" s="367"/>
      <c r="AP875" s="367"/>
      <c r="AQ875" s="367"/>
      <c r="AR875" s="367"/>
      <c r="AS875" s="367"/>
      <c r="AT875" s="367"/>
    </row>
    <row r="876" spans="2:46" ht="13.8">
      <c r="B876" s="26">
        <v>145.16666666666714</v>
      </c>
      <c r="C876" s="367">
        <v>127.18732545945345</v>
      </c>
      <c r="D876" s="363">
        <v>871.00000000000284</v>
      </c>
      <c r="E876" s="365">
        <v>40511.627906976995</v>
      </c>
      <c r="F876" s="367">
        <v>-112180.60010411053</v>
      </c>
      <c r="G876" s="367">
        <v>871.00000000000546</v>
      </c>
      <c r="H876" s="368">
        <v>217750</v>
      </c>
      <c r="I876" s="367">
        <v>-1342676.2418426627</v>
      </c>
      <c r="J876" s="384">
        <v>871</v>
      </c>
      <c r="K876" s="363">
        <v>52787.878787879607</v>
      </c>
      <c r="L876" s="367">
        <v>-48745.541258100122</v>
      </c>
      <c r="M876" s="369">
        <v>871.00000000001353</v>
      </c>
      <c r="N876" s="363">
        <v>60068.965517240591</v>
      </c>
      <c r="O876" s="367">
        <v>-7053423.3800830934</v>
      </c>
      <c r="P876" s="384">
        <v>870.99999999998852</v>
      </c>
      <c r="Q876" s="363">
        <v>62214.285714286299</v>
      </c>
      <c r="R876" s="367">
        <v>-3539492.0209494741</v>
      </c>
      <c r="S876" s="384">
        <v>871.00000000000819</v>
      </c>
      <c r="T876" s="363">
        <v>30034.482758620295</v>
      </c>
      <c r="U876" s="363">
        <v>-56789.114883439615</v>
      </c>
      <c r="V876" s="369">
        <v>870.99999999998852</v>
      </c>
      <c r="W876" s="363">
        <v>1451666.6666666756</v>
      </c>
      <c r="X876" s="363">
        <v>41028.111882524914</v>
      </c>
      <c r="Y876" s="369">
        <v>871.00000000000534</v>
      </c>
      <c r="Z876" s="367"/>
      <c r="AA876" s="367"/>
      <c r="AB876" s="367"/>
      <c r="AC876" s="367"/>
      <c r="AD876" s="367"/>
      <c r="AE876" s="367"/>
      <c r="AF876" s="367"/>
      <c r="AG876" s="367"/>
      <c r="AH876" s="367"/>
      <c r="AI876" s="367"/>
      <c r="AJ876" s="367"/>
      <c r="AK876" s="367"/>
      <c r="AL876" s="367"/>
      <c r="AM876" s="367"/>
      <c r="AN876" s="367"/>
      <c r="AO876" s="367"/>
      <c r="AP876" s="367"/>
      <c r="AQ876" s="367"/>
      <c r="AR876" s="367"/>
      <c r="AS876" s="367"/>
      <c r="AT876" s="367"/>
    </row>
    <row r="877" spans="2:46" ht="13.8">
      <c r="B877" s="26">
        <v>145.3333333333338</v>
      </c>
      <c r="C877" s="367">
        <v>127.33268827433115</v>
      </c>
      <c r="D877" s="363">
        <v>872.00000000000273</v>
      </c>
      <c r="E877" s="365">
        <v>40558.139534883972</v>
      </c>
      <c r="F877" s="367">
        <v>-112447.28419775647</v>
      </c>
      <c r="G877" s="367">
        <v>872.00000000000546</v>
      </c>
      <c r="H877" s="368">
        <v>218000</v>
      </c>
      <c r="I877" s="367">
        <v>-1345841.121948367</v>
      </c>
      <c r="J877" s="384">
        <v>872</v>
      </c>
      <c r="K877" s="363">
        <v>52848.48484848567</v>
      </c>
      <c r="L877" s="367">
        <v>-48907.053891559255</v>
      </c>
      <c r="M877" s="369">
        <v>872.00000000001364</v>
      </c>
      <c r="N877" s="363">
        <v>60137.931034481968</v>
      </c>
      <c r="O877" s="367">
        <v>-7069647.6610593777</v>
      </c>
      <c r="P877" s="384">
        <v>871.99999999998852</v>
      </c>
      <c r="Q877" s="363">
        <v>62285.714285714872</v>
      </c>
      <c r="R877" s="367">
        <v>-3547669.7789268014</v>
      </c>
      <c r="S877" s="384">
        <v>872.00000000000819</v>
      </c>
      <c r="T877" s="363">
        <v>30068.965517240984</v>
      </c>
      <c r="U877" s="363">
        <v>-56961.305509878766</v>
      </c>
      <c r="V877" s="369">
        <v>871.99999999998852</v>
      </c>
      <c r="W877" s="363">
        <v>1453333.3333333423</v>
      </c>
      <c r="X877" s="363">
        <v>41071.237903010406</v>
      </c>
      <c r="Y877" s="369">
        <v>872.00000000000534</v>
      </c>
      <c r="Z877" s="367"/>
      <c r="AA877" s="367"/>
      <c r="AB877" s="367"/>
      <c r="AC877" s="367"/>
      <c r="AD877" s="367"/>
      <c r="AE877" s="367"/>
      <c r="AF877" s="367"/>
      <c r="AG877" s="367"/>
      <c r="AH877" s="367"/>
      <c r="AI877" s="367"/>
      <c r="AJ877" s="367"/>
      <c r="AK877" s="367"/>
      <c r="AL877" s="367"/>
      <c r="AM877" s="367"/>
      <c r="AN877" s="367"/>
      <c r="AO877" s="367"/>
      <c r="AP877" s="367"/>
      <c r="AQ877" s="367"/>
      <c r="AR877" s="367"/>
      <c r="AS877" s="367"/>
      <c r="AT877" s="367"/>
    </row>
    <row r="878" spans="2:46" ht="13.8">
      <c r="B878" s="26">
        <v>145.50000000000045</v>
      </c>
      <c r="C878" s="367">
        <v>127.47804957161939</v>
      </c>
      <c r="D878" s="363">
        <v>873.00000000000273</v>
      </c>
      <c r="E878" s="365">
        <v>40604.651162790949</v>
      </c>
      <c r="F878" s="367">
        <v>-112714.28455038306</v>
      </c>
      <c r="G878" s="367">
        <v>873.00000000000546</v>
      </c>
      <c r="H878" s="368">
        <v>218250</v>
      </c>
      <c r="I878" s="367">
        <v>-1349009.7253246186</v>
      </c>
      <c r="J878" s="384">
        <v>873</v>
      </c>
      <c r="K878" s="363">
        <v>52909.090909091734</v>
      </c>
      <c r="L878" s="367">
        <v>-49068.808606677354</v>
      </c>
      <c r="M878" s="369">
        <v>873.00000000001364</v>
      </c>
      <c r="N878" s="363">
        <v>60206.896551723345</v>
      </c>
      <c r="O878" s="367">
        <v>-7085890.5801226171</v>
      </c>
      <c r="P878" s="384">
        <v>872.9999999999884</v>
      </c>
      <c r="Q878" s="363">
        <v>62357.142857143444</v>
      </c>
      <c r="R878" s="367">
        <v>-3555856.9727923772</v>
      </c>
      <c r="S878" s="384">
        <v>873.00000000000819</v>
      </c>
      <c r="T878" s="363">
        <v>30103.448275861672</v>
      </c>
      <c r="U878" s="363">
        <v>-57133.741527887069</v>
      </c>
      <c r="V878" s="369">
        <v>872.9999999999884</v>
      </c>
      <c r="W878" s="363">
        <v>1455000.0000000091</v>
      </c>
      <c r="X878" s="363">
        <v>41114.354798299617</v>
      </c>
      <c r="Y878" s="369">
        <v>873.00000000000546</v>
      </c>
      <c r="Z878" s="367"/>
      <c r="AA878" s="367"/>
      <c r="AB878" s="367"/>
      <c r="AC878" s="367"/>
      <c r="AD878" s="367"/>
      <c r="AE878" s="367"/>
      <c r="AF878" s="367"/>
      <c r="AG878" s="367"/>
      <c r="AH878" s="367"/>
      <c r="AI878" s="367"/>
      <c r="AJ878" s="367"/>
      <c r="AK878" s="367"/>
      <c r="AL878" s="367"/>
      <c r="AM878" s="367"/>
      <c r="AN878" s="367"/>
      <c r="AO878" s="367"/>
      <c r="AP878" s="367"/>
      <c r="AQ878" s="367"/>
      <c r="AR878" s="367"/>
      <c r="AS878" s="367"/>
      <c r="AT878" s="367"/>
    </row>
    <row r="879" spans="2:46" ht="13.8">
      <c r="B879" s="26">
        <v>145.66666666666711</v>
      </c>
      <c r="C879" s="367">
        <v>127.62340935131819</v>
      </c>
      <c r="D879" s="363">
        <v>874.00000000000261</v>
      </c>
      <c r="E879" s="365">
        <v>40651.162790697927</v>
      </c>
      <c r="F879" s="367">
        <v>-112981.60116199033</v>
      </c>
      <c r="G879" s="367">
        <v>874.00000000000546</v>
      </c>
      <c r="H879" s="368">
        <v>218500</v>
      </c>
      <c r="I879" s="367">
        <v>-1352182.0519714186</v>
      </c>
      <c r="J879" s="384">
        <v>874</v>
      </c>
      <c r="K879" s="363">
        <v>52969.696969697798</v>
      </c>
      <c r="L879" s="367">
        <v>-49230.805403454433</v>
      </c>
      <c r="M879" s="369">
        <v>874.00000000001376</v>
      </c>
      <c r="N879" s="363">
        <v>60275.862068964721</v>
      </c>
      <c r="O879" s="367">
        <v>-7102152.1372728152</v>
      </c>
      <c r="P879" s="384">
        <v>873.9999999999884</v>
      </c>
      <c r="Q879" s="363">
        <v>62428.571428572017</v>
      </c>
      <c r="R879" s="367">
        <v>-3564053.6025462006</v>
      </c>
      <c r="S879" s="384">
        <v>874.00000000000819</v>
      </c>
      <c r="T879" s="363">
        <v>30137.931034482361</v>
      </c>
      <c r="U879" s="363">
        <v>-57306.422937464573</v>
      </c>
      <c r="V879" s="369">
        <v>873.9999999999884</v>
      </c>
      <c r="W879" s="363">
        <v>1456666.6666666758</v>
      </c>
      <c r="X879" s="363">
        <v>41157.462568392533</v>
      </c>
      <c r="Y879" s="369">
        <v>874.00000000000546</v>
      </c>
      <c r="Z879" s="367"/>
      <c r="AA879" s="367"/>
      <c r="AB879" s="367"/>
      <c r="AC879" s="367"/>
      <c r="AD879" s="367"/>
      <c r="AE879" s="367"/>
      <c r="AF879" s="367"/>
      <c r="AG879" s="367"/>
      <c r="AH879" s="367"/>
      <c r="AI879" s="367"/>
      <c r="AJ879" s="367"/>
      <c r="AK879" s="367"/>
      <c r="AL879" s="367"/>
      <c r="AM879" s="367"/>
      <c r="AN879" s="367"/>
      <c r="AO879" s="367"/>
      <c r="AP879" s="367"/>
      <c r="AQ879" s="367"/>
      <c r="AR879" s="367"/>
      <c r="AS879" s="367"/>
      <c r="AT879" s="367"/>
    </row>
    <row r="880" spans="2:46" ht="13.8">
      <c r="B880" s="26">
        <v>145.83333333333377</v>
      </c>
      <c r="C880" s="367">
        <v>127.76876761342754</v>
      </c>
      <c r="D880" s="363">
        <v>875.00000000000261</v>
      </c>
      <c r="E880" s="365">
        <v>40697.674418604904</v>
      </c>
      <c r="F880" s="367">
        <v>-113249.23403257827</v>
      </c>
      <c r="G880" s="367">
        <v>875.00000000000546</v>
      </c>
      <c r="H880" s="368">
        <v>218750</v>
      </c>
      <c r="I880" s="367">
        <v>-1355358.1018887663</v>
      </c>
      <c r="J880" s="384">
        <v>875</v>
      </c>
      <c r="K880" s="363">
        <v>53030.303030303861</v>
      </c>
      <c r="L880" s="367">
        <v>-49393.04428189047</v>
      </c>
      <c r="M880" s="369">
        <v>875.00000000001376</v>
      </c>
      <c r="N880" s="363">
        <v>60344.827586206098</v>
      </c>
      <c r="O880" s="367">
        <v>-7118432.3325099694</v>
      </c>
      <c r="P880" s="384">
        <v>874.9999999999884</v>
      </c>
      <c r="Q880" s="363">
        <v>62500.000000000589</v>
      </c>
      <c r="R880" s="367">
        <v>-3572259.6681882702</v>
      </c>
      <c r="S880" s="384">
        <v>875.00000000000819</v>
      </c>
      <c r="T880" s="363">
        <v>30172.413793103049</v>
      </c>
      <c r="U880" s="363">
        <v>-57479.349738611265</v>
      </c>
      <c r="V880" s="369">
        <v>874.9999999999884</v>
      </c>
      <c r="W880" s="363">
        <v>1458333.3333333426</v>
      </c>
      <c r="X880" s="363">
        <v>41200.561213289184</v>
      </c>
      <c r="Y880" s="369">
        <v>875.00000000000557</v>
      </c>
      <c r="Z880" s="367"/>
      <c r="AA880" s="367"/>
      <c r="AB880" s="367"/>
      <c r="AC880" s="367"/>
      <c r="AD880" s="367"/>
      <c r="AE880" s="367"/>
      <c r="AF880" s="367"/>
      <c r="AG880" s="367"/>
      <c r="AH880" s="367"/>
      <c r="AI880" s="367"/>
      <c r="AJ880" s="367"/>
      <c r="AK880" s="367"/>
      <c r="AL880" s="367"/>
      <c r="AM880" s="367"/>
      <c r="AN880" s="367"/>
      <c r="AO880" s="367"/>
      <c r="AP880" s="367"/>
      <c r="AQ880" s="367"/>
      <c r="AR880" s="367"/>
      <c r="AS880" s="367"/>
      <c r="AT880" s="367"/>
    </row>
    <row r="881" spans="2:46" ht="13.8">
      <c r="B881" s="26">
        <v>146.00000000000043</v>
      </c>
      <c r="C881" s="367">
        <v>127.91412435794741</v>
      </c>
      <c r="D881" s="363">
        <v>876.0000000000025</v>
      </c>
      <c r="E881" s="365">
        <v>40744.186046511881</v>
      </c>
      <c r="F881" s="367">
        <v>-113517.18316214686</v>
      </c>
      <c r="G881" s="367">
        <v>876.00000000000546</v>
      </c>
      <c r="H881" s="368">
        <v>219000</v>
      </c>
      <c r="I881" s="367">
        <v>-1358537.8750766623</v>
      </c>
      <c r="J881" s="384">
        <v>876</v>
      </c>
      <c r="K881" s="363">
        <v>53090.909090909925</v>
      </c>
      <c r="L881" s="367">
        <v>-49555.525241985502</v>
      </c>
      <c r="M881" s="369">
        <v>876.00000000001387</v>
      </c>
      <c r="N881" s="363">
        <v>60413.793103447475</v>
      </c>
      <c r="O881" s="367">
        <v>-7134731.1658340786</v>
      </c>
      <c r="P881" s="384">
        <v>875.99999999998829</v>
      </c>
      <c r="Q881" s="363">
        <v>62571.428571429162</v>
      </c>
      <c r="R881" s="367">
        <v>-3580475.1697185882</v>
      </c>
      <c r="S881" s="384">
        <v>876.00000000000819</v>
      </c>
      <c r="T881" s="363">
        <v>30206.896551723738</v>
      </c>
      <c r="U881" s="363">
        <v>-57652.521931327123</v>
      </c>
      <c r="V881" s="369">
        <v>875.99999999998829</v>
      </c>
      <c r="W881" s="363">
        <v>1460000.0000000093</v>
      </c>
      <c r="X881" s="363">
        <v>41243.650732989539</v>
      </c>
      <c r="Y881" s="369">
        <v>876.00000000000557</v>
      </c>
      <c r="Z881" s="367"/>
      <c r="AA881" s="367"/>
      <c r="AB881" s="367"/>
      <c r="AC881" s="367"/>
      <c r="AD881" s="367"/>
      <c r="AE881" s="367"/>
      <c r="AF881" s="367"/>
      <c r="AG881" s="367"/>
      <c r="AH881" s="367"/>
      <c r="AI881" s="367"/>
      <c r="AJ881" s="367"/>
      <c r="AK881" s="367"/>
      <c r="AL881" s="367"/>
      <c r="AM881" s="367"/>
      <c r="AN881" s="367"/>
      <c r="AO881" s="367"/>
      <c r="AP881" s="367"/>
      <c r="AQ881" s="367"/>
      <c r="AR881" s="367"/>
      <c r="AS881" s="367"/>
      <c r="AT881" s="367"/>
    </row>
    <row r="882" spans="2:46" ht="13.8">
      <c r="B882" s="26">
        <v>146.16666666666708</v>
      </c>
      <c r="C882" s="367">
        <v>128.05947958487786</v>
      </c>
      <c r="D882" s="363">
        <v>877.0000000000025</v>
      </c>
      <c r="E882" s="365">
        <v>40790.697674418858</v>
      </c>
      <c r="F882" s="367">
        <v>-113785.44855069614</v>
      </c>
      <c r="G882" s="367">
        <v>877.00000000000546</v>
      </c>
      <c r="H882" s="368">
        <v>219250</v>
      </c>
      <c r="I882" s="367">
        <v>-1361721.3715351061</v>
      </c>
      <c r="J882" s="384">
        <v>877</v>
      </c>
      <c r="K882" s="363">
        <v>53151.515151515989</v>
      </c>
      <c r="L882" s="367">
        <v>-49718.248283739485</v>
      </c>
      <c r="M882" s="369">
        <v>877.00000000001387</v>
      </c>
      <c r="N882" s="363">
        <v>60482.758620688852</v>
      </c>
      <c r="O882" s="367">
        <v>-7151048.6372451466</v>
      </c>
      <c r="P882" s="384">
        <v>876.99999999998829</v>
      </c>
      <c r="Q882" s="363">
        <v>62642.857142857734</v>
      </c>
      <c r="R882" s="367">
        <v>-3588700.1071371529</v>
      </c>
      <c r="S882" s="384">
        <v>877.00000000000819</v>
      </c>
      <c r="T882" s="363">
        <v>30241.379310344426</v>
      </c>
      <c r="U882" s="363">
        <v>-57825.939515612168</v>
      </c>
      <c r="V882" s="369">
        <v>876.99999999998829</v>
      </c>
      <c r="W882" s="363">
        <v>1461666.6666666761</v>
      </c>
      <c r="X882" s="363">
        <v>41286.731127493615</v>
      </c>
      <c r="Y882" s="369">
        <v>877.00000000000557</v>
      </c>
      <c r="Z882" s="367"/>
      <c r="AA882" s="367"/>
      <c r="AB882" s="367"/>
      <c r="AC882" s="367"/>
      <c r="AD882" s="367"/>
      <c r="AE882" s="367"/>
      <c r="AF882" s="367"/>
      <c r="AG882" s="367"/>
      <c r="AH882" s="367"/>
      <c r="AI882" s="367"/>
      <c r="AJ882" s="367"/>
      <c r="AK882" s="367"/>
      <c r="AL882" s="367"/>
      <c r="AM882" s="367"/>
      <c r="AN882" s="367"/>
      <c r="AO882" s="367"/>
      <c r="AP882" s="367"/>
      <c r="AQ882" s="367"/>
      <c r="AR882" s="367"/>
      <c r="AS882" s="367"/>
      <c r="AT882" s="367"/>
    </row>
    <row r="883" spans="2:46" ht="13.8">
      <c r="B883" s="26">
        <v>146.33333333333374</v>
      </c>
      <c r="C883" s="367">
        <v>128.20483329421884</v>
      </c>
      <c r="D883" s="363">
        <v>878.0000000000025</v>
      </c>
      <c r="E883" s="365">
        <v>40837.209302325835</v>
      </c>
      <c r="F883" s="367">
        <v>-114054.03019822606</v>
      </c>
      <c r="G883" s="367">
        <v>878.00000000000546</v>
      </c>
      <c r="H883" s="368">
        <v>219500</v>
      </c>
      <c r="I883" s="367">
        <v>-1364908.5912640982</v>
      </c>
      <c r="J883" s="384">
        <v>878</v>
      </c>
      <c r="K883" s="363">
        <v>53212.121212122052</v>
      </c>
      <c r="L883" s="367">
        <v>-49881.213407152442</v>
      </c>
      <c r="M883" s="369">
        <v>878.00000000001387</v>
      </c>
      <c r="N883" s="363">
        <v>60551.724137930229</v>
      </c>
      <c r="O883" s="367">
        <v>-7167384.7467431687</v>
      </c>
      <c r="P883" s="384">
        <v>877.99999999998829</v>
      </c>
      <c r="Q883" s="363">
        <v>62714.285714286307</v>
      </c>
      <c r="R883" s="367">
        <v>-3596934.480443967</v>
      </c>
      <c r="S883" s="384">
        <v>878.0000000000083</v>
      </c>
      <c r="T883" s="363">
        <v>30275.862068965114</v>
      </c>
      <c r="U883" s="363">
        <v>-57999.602491466387</v>
      </c>
      <c r="V883" s="369">
        <v>877.99999999998829</v>
      </c>
      <c r="W883" s="363">
        <v>1463333.3333333428</v>
      </c>
      <c r="X883" s="363">
        <v>41329.802396801402</v>
      </c>
      <c r="Y883" s="369">
        <v>878.00000000000568</v>
      </c>
      <c r="Z883" s="367"/>
      <c r="AA883" s="367"/>
      <c r="AB883" s="367"/>
      <c r="AC883" s="367"/>
      <c r="AD883" s="367"/>
      <c r="AE883" s="367"/>
      <c r="AF883" s="367"/>
      <c r="AG883" s="367"/>
      <c r="AH883" s="367"/>
      <c r="AI883" s="367"/>
      <c r="AJ883" s="367"/>
      <c r="AK883" s="367"/>
      <c r="AL883" s="367"/>
      <c r="AM883" s="367"/>
      <c r="AN883" s="367"/>
      <c r="AO883" s="367"/>
      <c r="AP883" s="367"/>
      <c r="AQ883" s="367"/>
      <c r="AR883" s="367"/>
      <c r="AS883" s="367"/>
      <c r="AT883" s="367"/>
    </row>
    <row r="884" spans="2:46" ht="13.8">
      <c r="B884" s="26">
        <v>146.5000000000004</v>
      </c>
      <c r="C884" s="367">
        <v>128.35018548597037</v>
      </c>
      <c r="D884" s="363">
        <v>879.0000000000025</v>
      </c>
      <c r="E884" s="365">
        <v>40883.720930232812</v>
      </c>
      <c r="F884" s="367">
        <v>-114322.92810473664</v>
      </c>
      <c r="G884" s="367">
        <v>879.00000000000546</v>
      </c>
      <c r="H884" s="368">
        <v>219750</v>
      </c>
      <c r="I884" s="367">
        <v>-1368099.5342636378</v>
      </c>
      <c r="J884" s="384">
        <v>879</v>
      </c>
      <c r="K884" s="363">
        <v>53272.727272728116</v>
      </c>
      <c r="L884" s="367">
        <v>-50044.420612224392</v>
      </c>
      <c r="M884" s="369">
        <v>879.00000000001398</v>
      </c>
      <c r="N884" s="363">
        <v>60620.689655171605</v>
      </c>
      <c r="O884" s="367">
        <v>-7183739.4943281487</v>
      </c>
      <c r="P884" s="384">
        <v>878.99999999998829</v>
      </c>
      <c r="Q884" s="363">
        <v>62785.714285714879</v>
      </c>
      <c r="R884" s="367">
        <v>-3605178.2896390273</v>
      </c>
      <c r="S884" s="384">
        <v>879.0000000000083</v>
      </c>
      <c r="T884" s="363">
        <v>30310.344827585803</v>
      </c>
      <c r="U884" s="363">
        <v>-58173.510858889793</v>
      </c>
      <c r="V884" s="369">
        <v>878.99999999998829</v>
      </c>
      <c r="W884" s="363">
        <v>1465000.0000000095</v>
      </c>
      <c r="X884" s="363">
        <v>41372.864540912917</v>
      </c>
      <c r="Y884" s="369">
        <v>879.00000000000568</v>
      </c>
      <c r="Z884" s="367"/>
      <c r="AA884" s="367"/>
      <c r="AB884" s="367"/>
      <c r="AC884" s="367"/>
      <c r="AD884" s="367"/>
      <c r="AE884" s="367"/>
      <c r="AF884" s="367"/>
      <c r="AG884" s="367"/>
      <c r="AH884" s="367"/>
      <c r="AI884" s="367"/>
      <c r="AJ884" s="367"/>
      <c r="AK884" s="367"/>
      <c r="AL884" s="367"/>
      <c r="AM884" s="367"/>
      <c r="AN884" s="367"/>
      <c r="AO884" s="367"/>
      <c r="AP884" s="367"/>
      <c r="AQ884" s="367"/>
      <c r="AR884" s="367"/>
      <c r="AS884" s="367"/>
      <c r="AT884" s="367"/>
    </row>
    <row r="885" spans="2:46" ht="13.8">
      <c r="B885" s="26">
        <v>146.66666666666706</v>
      </c>
      <c r="C885" s="367">
        <v>128.49553616013245</v>
      </c>
      <c r="D885" s="363">
        <v>880.00000000000239</v>
      </c>
      <c r="E885" s="365">
        <v>40930.232558139789</v>
      </c>
      <c r="F885" s="367">
        <v>-114592.14227022791</v>
      </c>
      <c r="G885" s="367">
        <v>880.00000000000546</v>
      </c>
      <c r="H885" s="368">
        <v>220000</v>
      </c>
      <c r="I885" s="367">
        <v>-1371294.2005337258</v>
      </c>
      <c r="J885" s="384">
        <v>880</v>
      </c>
      <c r="K885" s="363">
        <v>53333.33333333418</v>
      </c>
      <c r="L885" s="367">
        <v>-50207.869898955287</v>
      </c>
      <c r="M885" s="369">
        <v>880.00000000001398</v>
      </c>
      <c r="N885" s="363">
        <v>60689.655172412982</v>
      </c>
      <c r="O885" s="367">
        <v>-7200112.8800000865</v>
      </c>
      <c r="P885" s="384">
        <v>879.99999999998829</v>
      </c>
      <c r="Q885" s="363">
        <v>62857.142857143452</v>
      </c>
      <c r="R885" s="367">
        <v>-3613431.5347223347</v>
      </c>
      <c r="S885" s="384">
        <v>880.0000000000083</v>
      </c>
      <c r="T885" s="363">
        <v>30344.827586206491</v>
      </c>
      <c r="U885" s="363">
        <v>-58347.664617882365</v>
      </c>
      <c r="V885" s="369">
        <v>879.99999999998829</v>
      </c>
      <c r="W885" s="363">
        <v>1466666.6666666763</v>
      </c>
      <c r="X885" s="363">
        <v>41415.917559828136</v>
      </c>
      <c r="Y885" s="369">
        <v>880.0000000000058</v>
      </c>
      <c r="Z885" s="367"/>
      <c r="AA885" s="367"/>
      <c r="AB885" s="367"/>
      <c r="AC885" s="367"/>
      <c r="AD885" s="367"/>
      <c r="AE885" s="367"/>
      <c r="AF885" s="367"/>
      <c r="AG885" s="367"/>
      <c r="AH885" s="367"/>
      <c r="AI885" s="367"/>
      <c r="AJ885" s="367"/>
      <c r="AK885" s="367"/>
      <c r="AL885" s="367"/>
      <c r="AM885" s="367"/>
      <c r="AN885" s="367"/>
      <c r="AO885" s="367"/>
      <c r="AP885" s="367"/>
      <c r="AQ885" s="367"/>
      <c r="AR885" s="367"/>
      <c r="AS885" s="367"/>
      <c r="AT885" s="367"/>
    </row>
    <row r="886" spans="2:46" ht="13.8">
      <c r="B886" s="26">
        <v>146.83333333333371</v>
      </c>
      <c r="C886" s="367">
        <v>128.64088531670507</v>
      </c>
      <c r="D886" s="363">
        <v>881.00000000000239</v>
      </c>
      <c r="E886" s="365">
        <v>40976.744186046766</v>
      </c>
      <c r="F886" s="367">
        <v>-114861.67269469985</v>
      </c>
      <c r="G886" s="367">
        <v>881.00000000000557</v>
      </c>
      <c r="H886" s="368">
        <v>220250</v>
      </c>
      <c r="I886" s="367">
        <v>-1374492.5900743615</v>
      </c>
      <c r="J886" s="384">
        <v>881</v>
      </c>
      <c r="K886" s="363">
        <v>53393.939393940243</v>
      </c>
      <c r="L886" s="367">
        <v>-50371.561267345191</v>
      </c>
      <c r="M886" s="369">
        <v>881.0000000000141</v>
      </c>
      <c r="N886" s="363">
        <v>60758.620689654359</v>
      </c>
      <c r="O886" s="367">
        <v>-7216504.9037589803</v>
      </c>
      <c r="P886" s="384">
        <v>880.99999999998829</v>
      </c>
      <c r="Q886" s="363">
        <v>62928.571428572024</v>
      </c>
      <c r="R886" s="367">
        <v>-3621694.2156938901</v>
      </c>
      <c r="S886" s="384">
        <v>881.0000000000083</v>
      </c>
      <c r="T886" s="363">
        <v>30379.31034482718</v>
      </c>
      <c r="U886" s="363">
        <v>-58522.063768444124</v>
      </c>
      <c r="V886" s="369">
        <v>880.99999999998829</v>
      </c>
      <c r="W886" s="363">
        <v>1468333.333333343</v>
      </c>
      <c r="X886" s="363">
        <v>41458.96145354709</v>
      </c>
      <c r="Y886" s="369">
        <v>881.0000000000058</v>
      </c>
      <c r="Z886" s="367"/>
      <c r="AA886" s="367"/>
      <c r="AB886" s="367"/>
      <c r="AC886" s="367"/>
      <c r="AD886" s="367"/>
      <c r="AE886" s="367"/>
      <c r="AF886" s="367"/>
      <c r="AG886" s="367"/>
      <c r="AH886" s="367"/>
      <c r="AI886" s="367"/>
      <c r="AJ886" s="367"/>
      <c r="AK886" s="367"/>
      <c r="AL886" s="367"/>
      <c r="AM886" s="367"/>
      <c r="AN886" s="367"/>
      <c r="AO886" s="367"/>
      <c r="AP886" s="367"/>
      <c r="AQ886" s="367"/>
      <c r="AR886" s="367"/>
      <c r="AS886" s="367"/>
      <c r="AT886" s="367"/>
    </row>
    <row r="887" spans="2:46" ht="13.8">
      <c r="B887" s="26">
        <v>147.00000000000037</v>
      </c>
      <c r="C887" s="367">
        <v>128.78623295568821</v>
      </c>
      <c r="D887" s="363">
        <v>882.00000000000227</v>
      </c>
      <c r="E887" s="365">
        <v>41023.255813953743</v>
      </c>
      <c r="F887" s="367">
        <v>-115131.51937815246</v>
      </c>
      <c r="G887" s="367">
        <v>882.00000000000557</v>
      </c>
      <c r="H887" s="368">
        <v>220500</v>
      </c>
      <c r="I887" s="367">
        <v>-1377694.7028855456</v>
      </c>
      <c r="J887" s="384">
        <v>882</v>
      </c>
      <c r="K887" s="363">
        <v>53454.545454546307</v>
      </c>
      <c r="L887" s="367">
        <v>-50535.494717394024</v>
      </c>
      <c r="M887" s="369">
        <v>882.0000000000141</v>
      </c>
      <c r="N887" s="363">
        <v>60827.586206895736</v>
      </c>
      <c r="O887" s="367">
        <v>-7232915.5656048274</v>
      </c>
      <c r="P887" s="384">
        <v>881.99999999998818</v>
      </c>
      <c r="Q887" s="363">
        <v>63000.000000000597</v>
      </c>
      <c r="R887" s="367">
        <v>-3629966.3325536926</v>
      </c>
      <c r="S887" s="384">
        <v>882.0000000000083</v>
      </c>
      <c r="T887" s="363">
        <v>30413.793103447868</v>
      </c>
      <c r="U887" s="363">
        <v>-58696.708310575035</v>
      </c>
      <c r="V887" s="369">
        <v>881.99999999998818</v>
      </c>
      <c r="W887" s="363">
        <v>1470000.0000000098</v>
      </c>
      <c r="X887" s="363">
        <v>41501.996222069749</v>
      </c>
      <c r="Y887" s="369">
        <v>882.0000000000058</v>
      </c>
      <c r="Z887" s="367"/>
      <c r="AA887" s="367"/>
      <c r="AB887" s="367"/>
      <c r="AC887" s="367"/>
      <c r="AD887" s="367"/>
      <c r="AE887" s="367"/>
      <c r="AF887" s="367"/>
      <c r="AG887" s="367"/>
      <c r="AH887" s="367"/>
      <c r="AI887" s="367"/>
      <c r="AJ887" s="367"/>
      <c r="AK887" s="367"/>
      <c r="AL887" s="367"/>
      <c r="AM887" s="367"/>
      <c r="AN887" s="367"/>
      <c r="AO887" s="367"/>
      <c r="AP887" s="367"/>
      <c r="AQ887" s="367"/>
      <c r="AR887" s="367"/>
      <c r="AS887" s="367"/>
      <c r="AT887" s="367"/>
    </row>
    <row r="888" spans="2:46" ht="13.8">
      <c r="B888" s="26">
        <v>147.16666666666703</v>
      </c>
      <c r="C888" s="367">
        <v>128.93157907708192</v>
      </c>
      <c r="D888" s="363">
        <v>883.00000000000227</v>
      </c>
      <c r="E888" s="365">
        <v>41069.76744186072</v>
      </c>
      <c r="F888" s="367">
        <v>-115401.68232058571</v>
      </c>
      <c r="G888" s="367">
        <v>883.00000000000557</v>
      </c>
      <c r="H888" s="368">
        <v>220750</v>
      </c>
      <c r="I888" s="367">
        <v>-1380900.5389672774</v>
      </c>
      <c r="J888" s="384">
        <v>883</v>
      </c>
      <c r="K888" s="363">
        <v>53515.151515152371</v>
      </c>
      <c r="L888" s="367">
        <v>-50699.670249101873</v>
      </c>
      <c r="M888" s="369">
        <v>883.00000000001421</v>
      </c>
      <c r="N888" s="363">
        <v>60896.551724137113</v>
      </c>
      <c r="O888" s="367">
        <v>-7249344.8655376341</v>
      </c>
      <c r="P888" s="384">
        <v>882.99999999998818</v>
      </c>
      <c r="Q888" s="363">
        <v>63071.428571429169</v>
      </c>
      <c r="R888" s="367">
        <v>-3638247.8853017427</v>
      </c>
      <c r="S888" s="384">
        <v>883.0000000000083</v>
      </c>
      <c r="T888" s="363">
        <v>30448.275862068556</v>
      </c>
      <c r="U888" s="363">
        <v>-58871.598244275148</v>
      </c>
      <c r="V888" s="369">
        <v>882.99999999998818</v>
      </c>
      <c r="W888" s="363">
        <v>1471666.6666666765</v>
      </c>
      <c r="X888" s="363">
        <v>41545.021865396127</v>
      </c>
      <c r="Y888" s="369">
        <v>883.00000000000591</v>
      </c>
      <c r="Z888" s="367"/>
      <c r="AA888" s="367"/>
      <c r="AB888" s="367"/>
      <c r="AC888" s="367"/>
      <c r="AD888" s="367"/>
      <c r="AE888" s="367"/>
      <c r="AF888" s="367"/>
      <c r="AG888" s="367"/>
      <c r="AH888" s="367"/>
      <c r="AI888" s="367"/>
      <c r="AJ888" s="367"/>
      <c r="AK888" s="367"/>
      <c r="AL888" s="367"/>
      <c r="AM888" s="367"/>
      <c r="AN888" s="367"/>
      <c r="AO888" s="367"/>
      <c r="AP888" s="367"/>
      <c r="AQ888" s="367"/>
      <c r="AR888" s="367"/>
      <c r="AS888" s="367"/>
      <c r="AT888" s="367"/>
    </row>
    <row r="889" spans="2:46" ht="13.8">
      <c r="B889" s="26">
        <v>147.33333333333368</v>
      </c>
      <c r="C889" s="367">
        <v>129.07692368088615</v>
      </c>
      <c r="D889" s="363">
        <v>884.00000000000216</v>
      </c>
      <c r="E889" s="365">
        <v>41116.279069767697</v>
      </c>
      <c r="F889" s="367">
        <v>-115672.16152199962</v>
      </c>
      <c r="G889" s="367">
        <v>884.00000000000557</v>
      </c>
      <c r="H889" s="368">
        <v>221000</v>
      </c>
      <c r="I889" s="367">
        <v>-1384110.098319557</v>
      </c>
      <c r="J889" s="384">
        <v>884</v>
      </c>
      <c r="K889" s="363">
        <v>53575.757575758435</v>
      </c>
      <c r="L889" s="367">
        <v>-50864.087862468667</v>
      </c>
      <c r="M889" s="369">
        <v>884.00000000001421</v>
      </c>
      <c r="N889" s="363">
        <v>60965.517241378489</v>
      </c>
      <c r="O889" s="367">
        <v>-7265792.8035573969</v>
      </c>
      <c r="P889" s="384">
        <v>883.99999999998818</v>
      </c>
      <c r="Q889" s="363">
        <v>63142.857142857742</v>
      </c>
      <c r="R889" s="367">
        <v>-3646538.8739380399</v>
      </c>
      <c r="S889" s="384">
        <v>884.0000000000083</v>
      </c>
      <c r="T889" s="363">
        <v>30482.758620689245</v>
      </c>
      <c r="U889" s="363">
        <v>-59046.733569544449</v>
      </c>
      <c r="V889" s="369">
        <v>883.99999999998818</v>
      </c>
      <c r="W889" s="363">
        <v>1473333.3333333433</v>
      </c>
      <c r="X889" s="363">
        <v>41588.038383526218</v>
      </c>
      <c r="Y889" s="369">
        <v>884.00000000000591</v>
      </c>
      <c r="Z889" s="367"/>
      <c r="AA889" s="367"/>
      <c r="AB889" s="367"/>
      <c r="AC889" s="367"/>
      <c r="AD889" s="367"/>
      <c r="AE889" s="367"/>
      <c r="AF889" s="367"/>
      <c r="AG889" s="367"/>
      <c r="AH889" s="367"/>
      <c r="AI889" s="367"/>
      <c r="AJ889" s="367"/>
      <c r="AK889" s="367"/>
      <c r="AL889" s="367"/>
      <c r="AM889" s="367"/>
      <c r="AN889" s="367"/>
      <c r="AO889" s="367"/>
      <c r="AP889" s="367"/>
      <c r="AQ889" s="367"/>
      <c r="AR889" s="367"/>
      <c r="AS889" s="367"/>
      <c r="AT889" s="367"/>
    </row>
    <row r="890" spans="2:46" ht="13.8">
      <c r="B890" s="26">
        <v>147.50000000000034</v>
      </c>
      <c r="C890" s="367">
        <v>129.22226676710096</v>
      </c>
      <c r="D890" s="363">
        <v>885.00000000000216</v>
      </c>
      <c r="E890" s="365">
        <v>41162.790697674674</v>
      </c>
      <c r="F890" s="367">
        <v>-115942.9569823942</v>
      </c>
      <c r="G890" s="367">
        <v>885.00000000000557</v>
      </c>
      <c r="H890" s="368">
        <v>221250</v>
      </c>
      <c r="I890" s="367">
        <v>-1387323.3809423849</v>
      </c>
      <c r="J890" s="384">
        <v>885</v>
      </c>
      <c r="K890" s="363">
        <v>53636.363636364498</v>
      </c>
      <c r="L890" s="367">
        <v>-51028.74755749444</v>
      </c>
      <c r="M890" s="369">
        <v>885.00000000001432</v>
      </c>
      <c r="N890" s="363">
        <v>61034.482758619866</v>
      </c>
      <c r="O890" s="367">
        <v>-7282259.3796641147</v>
      </c>
      <c r="P890" s="384">
        <v>884.99999999998806</v>
      </c>
      <c r="Q890" s="363">
        <v>63214.285714286314</v>
      </c>
      <c r="R890" s="367">
        <v>-3654839.2984625846</v>
      </c>
      <c r="S890" s="384">
        <v>885.0000000000083</v>
      </c>
      <c r="T890" s="363">
        <v>30517.241379309933</v>
      </c>
      <c r="U890" s="363">
        <v>-59222.114286382908</v>
      </c>
      <c r="V890" s="369">
        <v>884.99999999998806</v>
      </c>
      <c r="W890" s="363">
        <v>1475000.00000001</v>
      </c>
      <c r="X890" s="363">
        <v>41631.045776460036</v>
      </c>
      <c r="Y890" s="369">
        <v>885.00000000000603</v>
      </c>
      <c r="Z890" s="367"/>
      <c r="AA890" s="367"/>
      <c r="AB890" s="367"/>
      <c r="AC890" s="367"/>
      <c r="AD890" s="367"/>
      <c r="AE890" s="367"/>
      <c r="AF890" s="367"/>
      <c r="AG890" s="367"/>
      <c r="AH890" s="367"/>
      <c r="AI890" s="367"/>
      <c r="AJ890" s="367"/>
      <c r="AK890" s="367"/>
      <c r="AL890" s="367"/>
      <c r="AM890" s="367"/>
      <c r="AN890" s="367"/>
      <c r="AO890" s="367"/>
      <c r="AP890" s="367"/>
      <c r="AQ890" s="367"/>
      <c r="AR890" s="367"/>
      <c r="AS890" s="367"/>
      <c r="AT890" s="367"/>
    </row>
    <row r="891" spans="2:46" ht="13.8">
      <c r="B891" s="26">
        <v>147.666666666667</v>
      </c>
      <c r="C891" s="367">
        <v>129.36760833572629</v>
      </c>
      <c r="D891" s="363">
        <v>886.00000000000205</v>
      </c>
      <c r="E891" s="365">
        <v>41209.302325581652</v>
      </c>
      <c r="F891" s="367">
        <v>-116214.06870176946</v>
      </c>
      <c r="G891" s="367">
        <v>886.00000000000557</v>
      </c>
      <c r="H891" s="368">
        <v>221500</v>
      </c>
      <c r="I891" s="367">
        <v>-1390540.3868357607</v>
      </c>
      <c r="J891" s="384">
        <v>886</v>
      </c>
      <c r="K891" s="363">
        <v>53696.969696970562</v>
      </c>
      <c r="L891" s="367">
        <v>-51193.649334179179</v>
      </c>
      <c r="M891" s="369">
        <v>886.00000000001432</v>
      </c>
      <c r="N891" s="363">
        <v>61103.448275861243</v>
      </c>
      <c r="O891" s="367">
        <v>-7298744.5938577903</v>
      </c>
      <c r="P891" s="384">
        <v>885.99999999998806</v>
      </c>
      <c r="Q891" s="363">
        <v>63285.714285714887</v>
      </c>
      <c r="R891" s="367">
        <v>-3663149.1588753783</v>
      </c>
      <c r="S891" s="384">
        <v>886.00000000000841</v>
      </c>
      <c r="T891" s="363">
        <v>30551.724137930622</v>
      </c>
      <c r="U891" s="363">
        <v>-59397.740394790562</v>
      </c>
      <c r="V891" s="369">
        <v>885.99999999998806</v>
      </c>
      <c r="W891" s="363">
        <v>1476666.6666666768</v>
      </c>
      <c r="X891" s="363">
        <v>41674.044044197552</v>
      </c>
      <c r="Y891" s="369">
        <v>886.00000000000603</v>
      </c>
      <c r="Z891" s="367"/>
      <c r="AA891" s="367"/>
      <c r="AB891" s="367"/>
      <c r="AC891" s="367"/>
      <c r="AD891" s="367"/>
      <c r="AE891" s="367"/>
      <c r="AF891" s="367"/>
      <c r="AG891" s="367"/>
      <c r="AH891" s="367"/>
      <c r="AI891" s="367"/>
      <c r="AJ891" s="367"/>
      <c r="AK891" s="367"/>
      <c r="AL891" s="367"/>
      <c r="AM891" s="367"/>
      <c r="AN891" s="367"/>
      <c r="AO891" s="367"/>
      <c r="AP891" s="367"/>
      <c r="AQ891" s="367"/>
      <c r="AR891" s="367"/>
      <c r="AS891" s="367"/>
      <c r="AT891" s="367"/>
    </row>
    <row r="892" spans="2:46" ht="13.8">
      <c r="B892" s="26">
        <v>147.83333333333366</v>
      </c>
      <c r="C892" s="367">
        <v>129.51294838676216</v>
      </c>
      <c r="D892" s="363">
        <v>887.00000000000193</v>
      </c>
      <c r="E892" s="365">
        <v>41255.813953488629</v>
      </c>
      <c r="F892" s="367">
        <v>-116485.49668012536</v>
      </c>
      <c r="G892" s="367">
        <v>887.00000000000557</v>
      </c>
      <c r="H892" s="368">
        <v>221750</v>
      </c>
      <c r="I892" s="367">
        <v>-1393761.1159996847</v>
      </c>
      <c r="J892" s="384">
        <v>887</v>
      </c>
      <c r="K892" s="363">
        <v>53757.575757576626</v>
      </c>
      <c r="L892" s="367">
        <v>-51358.793192522906</v>
      </c>
      <c r="M892" s="369">
        <v>887.00000000001444</v>
      </c>
      <c r="N892" s="363">
        <v>61172.41379310262</v>
      </c>
      <c r="O892" s="367">
        <v>-7315248.4461384239</v>
      </c>
      <c r="P892" s="384">
        <v>886.99999999998806</v>
      </c>
      <c r="Q892" s="363">
        <v>63357.142857143459</v>
      </c>
      <c r="R892" s="367">
        <v>-3671468.4551764182</v>
      </c>
      <c r="S892" s="384">
        <v>887.00000000000841</v>
      </c>
      <c r="T892" s="363">
        <v>30586.20689655131</v>
      </c>
      <c r="U892" s="363">
        <v>-59573.611894767397</v>
      </c>
      <c r="V892" s="369">
        <v>886.99999999998806</v>
      </c>
      <c r="W892" s="363">
        <v>1478333.3333333435</v>
      </c>
      <c r="X892" s="363">
        <v>41717.033186738801</v>
      </c>
      <c r="Y892" s="369">
        <v>887.00000000000603</v>
      </c>
      <c r="Z892" s="367"/>
      <c r="AA892" s="367"/>
      <c r="AB892" s="367"/>
      <c r="AC892" s="367"/>
      <c r="AD892" s="367"/>
      <c r="AE892" s="367"/>
      <c r="AF892" s="367"/>
      <c r="AG892" s="367"/>
      <c r="AH892" s="367"/>
      <c r="AI892" s="367"/>
      <c r="AJ892" s="367"/>
      <c r="AK892" s="367"/>
      <c r="AL892" s="367"/>
      <c r="AM892" s="367"/>
      <c r="AN892" s="367"/>
      <c r="AO892" s="367"/>
      <c r="AP892" s="367"/>
      <c r="AQ892" s="367"/>
      <c r="AR892" s="367"/>
      <c r="AS892" s="367"/>
      <c r="AT892" s="367"/>
    </row>
    <row r="893" spans="2:46" ht="13.8">
      <c r="B893" s="26">
        <v>148.00000000000031</v>
      </c>
      <c r="C893" s="367">
        <v>129.65828692020861</v>
      </c>
      <c r="D893" s="363">
        <v>888.00000000000193</v>
      </c>
      <c r="E893" s="365">
        <v>41302.325581395606</v>
      </c>
      <c r="F893" s="367">
        <v>-116757.24091746195</v>
      </c>
      <c r="G893" s="367">
        <v>888.00000000000557</v>
      </c>
      <c r="H893" s="368">
        <v>222000</v>
      </c>
      <c r="I893" s="367">
        <v>-1396985.5684341565</v>
      </c>
      <c r="J893" s="384">
        <v>888</v>
      </c>
      <c r="K893" s="363">
        <v>53818.181818182689</v>
      </c>
      <c r="L893" s="367">
        <v>-51524.179132525591</v>
      </c>
      <c r="M893" s="369">
        <v>888.00000000001444</v>
      </c>
      <c r="N893" s="363">
        <v>61241.379310343997</v>
      </c>
      <c r="O893" s="367">
        <v>-7331770.9365060106</v>
      </c>
      <c r="P893" s="384">
        <v>887.99999999998795</v>
      </c>
      <c r="Q893" s="363">
        <v>63428.571428572031</v>
      </c>
      <c r="R893" s="367">
        <v>-3679797.1873657047</v>
      </c>
      <c r="S893" s="384">
        <v>888.00000000000841</v>
      </c>
      <c r="T893" s="363">
        <v>30620.689655171998</v>
      </c>
      <c r="U893" s="363">
        <v>-59749.728786313375</v>
      </c>
      <c r="V893" s="369">
        <v>887.99999999998795</v>
      </c>
      <c r="W893" s="363">
        <v>1480000.0000000102</v>
      </c>
      <c r="X893" s="363">
        <v>41760.013204083763</v>
      </c>
      <c r="Y893" s="369">
        <v>888.00000000000614</v>
      </c>
      <c r="Z893" s="367"/>
      <c r="AA893" s="367"/>
      <c r="AB893" s="367"/>
      <c r="AC893" s="367"/>
      <c r="AD893" s="367"/>
      <c r="AE893" s="367"/>
      <c r="AF893" s="367"/>
      <c r="AG893" s="367"/>
      <c r="AH893" s="367"/>
      <c r="AI893" s="367"/>
      <c r="AJ893" s="367"/>
      <c r="AK893" s="367"/>
      <c r="AL893" s="367"/>
      <c r="AM893" s="367"/>
      <c r="AN893" s="367"/>
      <c r="AO893" s="367"/>
      <c r="AP893" s="367"/>
      <c r="AQ893" s="367"/>
      <c r="AR893" s="367"/>
      <c r="AS893" s="367"/>
      <c r="AT893" s="367"/>
    </row>
    <row r="894" spans="2:46" ht="13.8">
      <c r="B894" s="26">
        <v>148.16666666666697</v>
      </c>
      <c r="C894" s="367">
        <v>129.80362393606558</v>
      </c>
      <c r="D894" s="363">
        <v>889.00000000000182</v>
      </c>
      <c r="E894" s="365">
        <v>41348.837209302583</v>
      </c>
      <c r="F894" s="367">
        <v>-117029.30141377921</v>
      </c>
      <c r="G894" s="367">
        <v>889.00000000000557</v>
      </c>
      <c r="H894" s="368">
        <v>222250</v>
      </c>
      <c r="I894" s="367">
        <v>-1400213.7441391766</v>
      </c>
      <c r="J894" s="384">
        <v>889</v>
      </c>
      <c r="K894" s="363">
        <v>53878.787878788753</v>
      </c>
      <c r="L894" s="367">
        <v>-51689.807154187249</v>
      </c>
      <c r="M894" s="369">
        <v>889.00000000001444</v>
      </c>
      <c r="N894" s="363">
        <v>61310.344827585373</v>
      </c>
      <c r="O894" s="367">
        <v>-7348312.0649605561</v>
      </c>
      <c r="P894" s="384">
        <v>888.99999999998795</v>
      </c>
      <c r="Q894" s="363">
        <v>63500.000000000604</v>
      </c>
      <c r="R894" s="367">
        <v>-3688135.3554432401</v>
      </c>
      <c r="S894" s="384">
        <v>889.00000000000841</v>
      </c>
      <c r="T894" s="363">
        <v>30655.172413792687</v>
      </c>
      <c r="U894" s="363">
        <v>-59926.09106942857</v>
      </c>
      <c r="V894" s="369">
        <v>888.99999999998795</v>
      </c>
      <c r="W894" s="363">
        <v>1481666.666666677</v>
      </c>
      <c r="X894" s="363">
        <v>41802.984096232445</v>
      </c>
      <c r="Y894" s="369">
        <v>889.00000000000614</v>
      </c>
      <c r="Z894" s="367"/>
      <c r="AA894" s="367"/>
      <c r="AB894" s="367"/>
      <c r="AC894" s="367"/>
      <c r="AD894" s="367"/>
      <c r="AE894" s="367"/>
      <c r="AF894" s="367"/>
      <c r="AG894" s="367"/>
      <c r="AH894" s="367"/>
      <c r="AI894" s="367"/>
      <c r="AJ894" s="367"/>
      <c r="AK894" s="367"/>
      <c r="AL894" s="367"/>
      <c r="AM894" s="367"/>
      <c r="AN894" s="367"/>
      <c r="AO894" s="367"/>
      <c r="AP894" s="367"/>
      <c r="AQ894" s="367"/>
      <c r="AR894" s="367"/>
      <c r="AS894" s="367"/>
      <c r="AT894" s="367"/>
    </row>
    <row r="895" spans="2:46" ht="13.8">
      <c r="B895" s="26">
        <v>148.33333333333363</v>
      </c>
      <c r="C895" s="367">
        <v>129.94895943433312</v>
      </c>
      <c r="D895" s="363">
        <v>890.00000000000182</v>
      </c>
      <c r="E895" s="365">
        <v>41395.34883720956</v>
      </c>
      <c r="F895" s="367">
        <v>-117301.67816907712</v>
      </c>
      <c r="G895" s="367">
        <v>890.00000000000557</v>
      </c>
      <c r="H895" s="368">
        <v>222500</v>
      </c>
      <c r="I895" s="367">
        <v>-1403445.643114744</v>
      </c>
      <c r="J895" s="384">
        <v>890</v>
      </c>
      <c r="K895" s="363">
        <v>53939.393939394817</v>
      </c>
      <c r="L895" s="367">
        <v>-51855.677257507894</v>
      </c>
      <c r="M895" s="369">
        <v>890.00000000001455</v>
      </c>
      <c r="N895" s="363">
        <v>61379.31034482675</v>
      </c>
      <c r="O895" s="367">
        <v>-7364871.8315020576</v>
      </c>
      <c r="P895" s="384">
        <v>889.99999999998795</v>
      </c>
      <c r="Q895" s="363">
        <v>63571.428571429176</v>
      </c>
      <c r="R895" s="367">
        <v>-3696482.9594090218</v>
      </c>
      <c r="S895" s="384">
        <v>890.00000000000841</v>
      </c>
      <c r="T895" s="363">
        <v>30689.655172413375</v>
      </c>
      <c r="U895" s="363">
        <v>-60102.698744112939</v>
      </c>
      <c r="V895" s="369">
        <v>889.99999999998795</v>
      </c>
      <c r="W895" s="363">
        <v>1483333.3333333437</v>
      </c>
      <c r="X895" s="363">
        <v>41845.945863184847</v>
      </c>
      <c r="Y895" s="369">
        <v>890.00000000000625</v>
      </c>
      <c r="Z895" s="367"/>
      <c r="AA895" s="367"/>
      <c r="AB895" s="367"/>
      <c r="AC895" s="367"/>
      <c r="AD895" s="367"/>
      <c r="AE895" s="367"/>
      <c r="AF895" s="367"/>
      <c r="AG895" s="367"/>
      <c r="AH895" s="367"/>
      <c r="AI895" s="367"/>
      <c r="AJ895" s="367"/>
      <c r="AK895" s="367"/>
      <c r="AL895" s="367"/>
      <c r="AM895" s="367"/>
      <c r="AN895" s="367"/>
      <c r="AO895" s="367"/>
      <c r="AP895" s="367"/>
      <c r="AQ895" s="367"/>
      <c r="AR895" s="367"/>
      <c r="AS895" s="367"/>
      <c r="AT895" s="367"/>
    </row>
    <row r="896" spans="2:46" ht="13.8">
      <c r="B896" s="26">
        <v>148.50000000000028</v>
      </c>
      <c r="C896" s="367">
        <v>130.09429341501115</v>
      </c>
      <c r="D896" s="363">
        <v>891.00000000000171</v>
      </c>
      <c r="E896" s="365">
        <v>41441.860465116537</v>
      </c>
      <c r="F896" s="367">
        <v>-117574.37118335569</v>
      </c>
      <c r="G896" s="367">
        <v>891.00000000000557</v>
      </c>
      <c r="H896" s="368">
        <v>222750</v>
      </c>
      <c r="I896" s="367">
        <v>-1406681.2653608602</v>
      </c>
      <c r="J896" s="384">
        <v>891</v>
      </c>
      <c r="K896" s="363">
        <v>54000.00000000088</v>
      </c>
      <c r="L896" s="367">
        <v>-52021.78944248749</v>
      </c>
      <c r="M896" s="369">
        <v>891.00000000001455</v>
      </c>
      <c r="N896" s="363">
        <v>61448.275862068127</v>
      </c>
      <c r="O896" s="367">
        <v>-7381450.2361305142</v>
      </c>
      <c r="P896" s="384">
        <v>890.99999999998784</v>
      </c>
      <c r="Q896" s="363">
        <v>63642.857142857749</v>
      </c>
      <c r="R896" s="367">
        <v>-3704839.9992630519</v>
      </c>
      <c r="S896" s="384">
        <v>891.00000000000841</v>
      </c>
      <c r="T896" s="363">
        <v>30724.137931034064</v>
      </c>
      <c r="U896" s="363">
        <v>-60279.551810366473</v>
      </c>
      <c r="V896" s="369">
        <v>890.99999999998784</v>
      </c>
      <c r="W896" s="363">
        <v>1485000.0000000105</v>
      </c>
      <c r="X896" s="363">
        <v>41888.898504940953</v>
      </c>
      <c r="Y896" s="369">
        <v>891.00000000000625</v>
      </c>
      <c r="Z896" s="367"/>
      <c r="AA896" s="367"/>
      <c r="AB896" s="367"/>
      <c r="AC896" s="367"/>
      <c r="AD896" s="367"/>
      <c r="AE896" s="367"/>
      <c r="AF896" s="367"/>
      <c r="AG896" s="367"/>
      <c r="AH896" s="367"/>
      <c r="AI896" s="367"/>
      <c r="AJ896" s="367"/>
      <c r="AK896" s="367"/>
      <c r="AL896" s="367"/>
      <c r="AM896" s="367"/>
      <c r="AN896" s="367"/>
      <c r="AO896" s="367"/>
      <c r="AP896" s="367"/>
      <c r="AQ896" s="367"/>
      <c r="AR896" s="367"/>
      <c r="AS896" s="367"/>
      <c r="AT896" s="367"/>
    </row>
    <row r="897" spans="2:46" ht="13.8">
      <c r="B897" s="26">
        <v>148.66666666666694</v>
      </c>
      <c r="C897" s="367">
        <v>130.23962587809979</v>
      </c>
      <c r="D897" s="363">
        <v>892.00000000000171</v>
      </c>
      <c r="E897" s="365">
        <v>41488.372093023514</v>
      </c>
      <c r="F897" s="367">
        <v>-117847.38045661492</v>
      </c>
      <c r="G897" s="367">
        <v>892.00000000000557</v>
      </c>
      <c r="H897" s="368">
        <v>223000</v>
      </c>
      <c r="I897" s="367">
        <v>-1409920.6108775239</v>
      </c>
      <c r="J897" s="384">
        <v>892</v>
      </c>
      <c r="K897" s="363">
        <v>54060.606060606944</v>
      </c>
      <c r="L897" s="367">
        <v>-52188.143709126081</v>
      </c>
      <c r="M897" s="369">
        <v>892.00000000001467</v>
      </c>
      <c r="N897" s="363">
        <v>61517.241379309504</v>
      </c>
      <c r="O897" s="367">
        <v>-7398047.2788459295</v>
      </c>
      <c r="P897" s="384">
        <v>891.99999999998784</v>
      </c>
      <c r="Q897" s="363">
        <v>63714.285714286321</v>
      </c>
      <c r="R897" s="367">
        <v>-3713206.4750053296</v>
      </c>
      <c r="S897" s="384">
        <v>892.00000000000841</v>
      </c>
      <c r="T897" s="363">
        <v>30758.620689654752</v>
      </c>
      <c r="U897" s="363">
        <v>-60456.650268189202</v>
      </c>
      <c r="V897" s="369">
        <v>891.99999999998784</v>
      </c>
      <c r="W897" s="363">
        <v>1486666.6666666772</v>
      </c>
      <c r="X897" s="363">
        <v>41931.842021500794</v>
      </c>
      <c r="Y897" s="369">
        <v>892.00000000000637</v>
      </c>
      <c r="Z897" s="367"/>
      <c r="AA897" s="367"/>
      <c r="AB897" s="367"/>
      <c r="AC897" s="367"/>
      <c r="AD897" s="367"/>
      <c r="AE897" s="367"/>
      <c r="AF897" s="367"/>
      <c r="AG897" s="367"/>
      <c r="AH897" s="367"/>
      <c r="AI897" s="367"/>
      <c r="AJ897" s="367"/>
      <c r="AK897" s="367"/>
      <c r="AL897" s="367"/>
      <c r="AM897" s="367"/>
      <c r="AN897" s="367"/>
      <c r="AO897" s="367"/>
      <c r="AP897" s="367"/>
      <c r="AQ897" s="367"/>
      <c r="AR897" s="367"/>
      <c r="AS897" s="367"/>
      <c r="AT897" s="367"/>
    </row>
    <row r="898" spans="2:46" ht="13.8">
      <c r="B898" s="26">
        <v>148.8333333333336</v>
      </c>
      <c r="C898" s="367">
        <v>130.38495682359894</v>
      </c>
      <c r="D898" s="363">
        <v>893.00000000000159</v>
      </c>
      <c r="E898" s="365">
        <v>41534.883720930491</v>
      </c>
      <c r="F898" s="367">
        <v>-118120.70598885484</v>
      </c>
      <c r="G898" s="367">
        <v>893.00000000000557</v>
      </c>
      <c r="H898" s="368">
        <v>223250</v>
      </c>
      <c r="I898" s="367">
        <v>-1413163.6796647352</v>
      </c>
      <c r="J898" s="384">
        <v>892.99999999999989</v>
      </c>
      <c r="K898" s="363">
        <v>54121.212121213008</v>
      </c>
      <c r="L898" s="367">
        <v>-52354.740057423638</v>
      </c>
      <c r="M898" s="369">
        <v>893.00000000001467</v>
      </c>
      <c r="N898" s="363">
        <v>61586.206896550881</v>
      </c>
      <c r="O898" s="367">
        <v>-7414662.9596483018</v>
      </c>
      <c r="P898" s="384">
        <v>892.99999999998784</v>
      </c>
      <c r="Q898" s="363">
        <v>63785.714285714894</v>
      </c>
      <c r="R898" s="367">
        <v>-3721582.3866358534</v>
      </c>
      <c r="S898" s="384">
        <v>893.00000000000841</v>
      </c>
      <c r="T898" s="363">
        <v>30793.10344827544</v>
      </c>
      <c r="U898" s="363">
        <v>-60633.994117581104</v>
      </c>
      <c r="V898" s="369">
        <v>892.99999999998784</v>
      </c>
      <c r="W898" s="363">
        <v>1488333.333333344</v>
      </c>
      <c r="X898" s="363">
        <v>41974.776412864325</v>
      </c>
      <c r="Y898" s="369">
        <v>893.00000000000637</v>
      </c>
      <c r="Z898" s="367"/>
      <c r="AA898" s="367"/>
      <c r="AB898" s="367"/>
      <c r="AC898" s="367"/>
      <c r="AD898" s="367"/>
      <c r="AE898" s="367"/>
      <c r="AF898" s="367"/>
      <c r="AG898" s="367"/>
      <c r="AH898" s="367"/>
      <c r="AI898" s="367"/>
      <c r="AJ898" s="367"/>
      <c r="AK898" s="367"/>
      <c r="AL898" s="367"/>
      <c r="AM898" s="367"/>
      <c r="AN898" s="367"/>
      <c r="AO898" s="367"/>
      <c r="AP898" s="367"/>
      <c r="AQ898" s="367"/>
      <c r="AR898" s="367"/>
      <c r="AS898" s="367"/>
      <c r="AT898" s="367"/>
    </row>
    <row r="899" spans="2:46" ht="13.8">
      <c r="B899" s="26">
        <v>149.00000000000026</v>
      </c>
      <c r="C899" s="367">
        <v>130.53028625150864</v>
      </c>
      <c r="D899" s="363">
        <v>894.00000000000159</v>
      </c>
      <c r="E899" s="365">
        <v>41581.395348837468</v>
      </c>
      <c r="F899" s="367">
        <v>-118394.3477800754</v>
      </c>
      <c r="G899" s="367">
        <v>894.00000000000557</v>
      </c>
      <c r="H899" s="368">
        <v>223500</v>
      </c>
      <c r="I899" s="367">
        <v>-1416410.4717224953</v>
      </c>
      <c r="J899" s="384">
        <v>893.99999999999989</v>
      </c>
      <c r="K899" s="363">
        <v>54181.818181819071</v>
      </c>
      <c r="L899" s="367">
        <v>-52521.57848738016</v>
      </c>
      <c r="M899" s="369">
        <v>894.00000000001478</v>
      </c>
      <c r="N899" s="363">
        <v>61655.172413792257</v>
      </c>
      <c r="O899" s="367">
        <v>-7431297.2785376273</v>
      </c>
      <c r="P899" s="384">
        <v>893.99999999998772</v>
      </c>
      <c r="Q899" s="363">
        <v>63857.142857143466</v>
      </c>
      <c r="R899" s="367">
        <v>-3729967.7341546267</v>
      </c>
      <c r="S899" s="384">
        <v>894.00000000000853</v>
      </c>
      <c r="T899" s="363">
        <v>30827.586206896129</v>
      </c>
      <c r="U899" s="363">
        <v>-60811.58335854215</v>
      </c>
      <c r="V899" s="369">
        <v>893.99999999998772</v>
      </c>
      <c r="W899" s="363">
        <v>1490000.0000000107</v>
      </c>
      <c r="X899" s="363">
        <v>42017.70167903159</v>
      </c>
      <c r="Y899" s="369">
        <v>894.00000000000637</v>
      </c>
      <c r="Z899" s="367"/>
      <c r="AA899" s="367"/>
      <c r="AB899" s="367"/>
      <c r="AC899" s="367"/>
      <c r="AD899" s="367"/>
      <c r="AE899" s="367"/>
      <c r="AF899" s="367"/>
      <c r="AG899" s="367"/>
      <c r="AH899" s="367"/>
      <c r="AI899" s="367"/>
      <c r="AJ899" s="367"/>
      <c r="AK899" s="367"/>
      <c r="AL899" s="367"/>
      <c r="AM899" s="367"/>
      <c r="AN899" s="367"/>
      <c r="AO899" s="367"/>
      <c r="AP899" s="367"/>
      <c r="AQ899" s="367"/>
      <c r="AR899" s="367"/>
      <c r="AS899" s="367"/>
      <c r="AT899" s="367"/>
    </row>
    <row r="900" spans="2:46" ht="13.8">
      <c r="B900" s="26">
        <v>149.16666666666691</v>
      </c>
      <c r="C900" s="367">
        <v>130.67561416182889</v>
      </c>
      <c r="D900" s="363">
        <v>895.00000000000148</v>
      </c>
      <c r="E900" s="365">
        <v>41627.906976744445</v>
      </c>
      <c r="F900" s="367">
        <v>-118668.30583027663</v>
      </c>
      <c r="G900" s="367">
        <v>895.00000000000557</v>
      </c>
      <c r="H900" s="368">
        <v>223750</v>
      </c>
      <c r="I900" s="367">
        <v>-1419660.9870508029</v>
      </c>
      <c r="J900" s="384">
        <v>894.99999999999989</v>
      </c>
      <c r="K900" s="363">
        <v>54242.424242425135</v>
      </c>
      <c r="L900" s="367">
        <v>-52688.658998995656</v>
      </c>
      <c r="M900" s="369">
        <v>895.00000000001478</v>
      </c>
      <c r="N900" s="363">
        <v>61724.137931033634</v>
      </c>
      <c r="O900" s="367">
        <v>-7447950.2355139125</v>
      </c>
      <c r="P900" s="384">
        <v>894.99999999998772</v>
      </c>
      <c r="Q900" s="363">
        <v>63928.571428572039</v>
      </c>
      <c r="R900" s="367">
        <v>-3738362.5175616457</v>
      </c>
      <c r="S900" s="384">
        <v>895.00000000000853</v>
      </c>
      <c r="T900" s="363">
        <v>30862.068965516817</v>
      </c>
      <c r="U900" s="363">
        <v>-60989.417991072412</v>
      </c>
      <c r="V900" s="369">
        <v>894.99999999998772</v>
      </c>
      <c r="W900" s="363">
        <v>1491666.6666666775</v>
      </c>
      <c r="X900" s="363">
        <v>42060.617820002568</v>
      </c>
      <c r="Y900" s="369">
        <v>895.00000000000648</v>
      </c>
      <c r="Z900" s="367"/>
      <c r="AA900" s="367"/>
      <c r="AB900" s="367"/>
      <c r="AC900" s="367"/>
      <c r="AD900" s="367"/>
      <c r="AE900" s="367"/>
      <c r="AF900" s="367"/>
      <c r="AG900" s="367"/>
      <c r="AH900" s="367"/>
      <c r="AI900" s="367"/>
      <c r="AJ900" s="367"/>
      <c r="AK900" s="367"/>
      <c r="AL900" s="367"/>
      <c r="AM900" s="367"/>
      <c r="AN900" s="367"/>
      <c r="AO900" s="367"/>
      <c r="AP900" s="367"/>
      <c r="AQ900" s="367"/>
      <c r="AR900" s="367"/>
      <c r="AS900" s="367"/>
      <c r="AT900" s="367"/>
    </row>
    <row r="901" spans="2:46" ht="13.8">
      <c r="B901" s="26">
        <v>149.33333333333357</v>
      </c>
      <c r="C901" s="367">
        <v>130.82094055455968</v>
      </c>
      <c r="D901" s="363">
        <v>896.00000000000148</v>
      </c>
      <c r="E901" s="365">
        <v>41674.418604651422</v>
      </c>
      <c r="F901" s="367">
        <v>-118942.58013945856</v>
      </c>
      <c r="G901" s="367">
        <v>896.00000000000557</v>
      </c>
      <c r="H901" s="368">
        <v>224000</v>
      </c>
      <c r="I901" s="367">
        <v>-1422915.2256496588</v>
      </c>
      <c r="J901" s="384">
        <v>895.99999999999989</v>
      </c>
      <c r="K901" s="363">
        <v>54303.030303031199</v>
      </c>
      <c r="L901" s="367">
        <v>-52855.981592270138</v>
      </c>
      <c r="M901" s="369">
        <v>896.00000000001489</v>
      </c>
      <c r="N901" s="363">
        <v>61793.103448275011</v>
      </c>
      <c r="O901" s="367">
        <v>-7464621.8305771528</v>
      </c>
      <c r="P901" s="384">
        <v>895.99999999998772</v>
      </c>
      <c r="Q901" s="363">
        <v>64000.000000000611</v>
      </c>
      <c r="R901" s="367">
        <v>-3746766.7368569132</v>
      </c>
      <c r="S901" s="384">
        <v>896.00000000000853</v>
      </c>
      <c r="T901" s="363">
        <v>30896.551724137506</v>
      </c>
      <c r="U901" s="363">
        <v>-61167.498015171856</v>
      </c>
      <c r="V901" s="369">
        <v>895.99999999998772</v>
      </c>
      <c r="W901" s="363">
        <v>1493333.3333333442</v>
      </c>
      <c r="X901" s="363">
        <v>42103.524835777265</v>
      </c>
      <c r="Y901" s="369">
        <v>896.00000000000648</v>
      </c>
      <c r="Z901" s="367"/>
      <c r="AA901" s="367"/>
      <c r="AB901" s="367"/>
      <c r="AC901" s="367"/>
      <c r="AD901" s="367"/>
      <c r="AE901" s="367"/>
      <c r="AF901" s="367"/>
      <c r="AG901" s="367"/>
      <c r="AH901" s="367"/>
      <c r="AI901" s="367"/>
      <c r="AJ901" s="367"/>
      <c r="AK901" s="367"/>
      <c r="AL901" s="367"/>
      <c r="AM901" s="367"/>
      <c r="AN901" s="367"/>
      <c r="AO901" s="367"/>
      <c r="AP901" s="367"/>
      <c r="AQ901" s="367"/>
      <c r="AR901" s="367"/>
      <c r="AS901" s="367"/>
      <c r="AT901" s="367"/>
    </row>
    <row r="902" spans="2:46" ht="13.8">
      <c r="B902" s="26">
        <v>149.50000000000023</v>
      </c>
      <c r="C902" s="367">
        <v>130.966265429701</v>
      </c>
      <c r="D902" s="363">
        <v>897.00000000000136</v>
      </c>
      <c r="E902" s="365">
        <v>41720.930232558399</v>
      </c>
      <c r="F902" s="367">
        <v>-119217.17070762112</v>
      </c>
      <c r="G902" s="367">
        <v>897.00000000000557</v>
      </c>
      <c r="H902" s="368">
        <v>224250</v>
      </c>
      <c r="I902" s="367">
        <v>-1426173.1875190628</v>
      </c>
      <c r="J902" s="384">
        <v>896.99999999999989</v>
      </c>
      <c r="K902" s="363">
        <v>54363.636363637263</v>
      </c>
      <c r="L902" s="367">
        <v>-53023.546267203572</v>
      </c>
      <c r="M902" s="369">
        <v>897.00000000001489</v>
      </c>
      <c r="N902" s="363">
        <v>61862.068965516388</v>
      </c>
      <c r="O902" s="367">
        <v>-7481312.063727349</v>
      </c>
      <c r="P902" s="384">
        <v>896.99999999998761</v>
      </c>
      <c r="Q902" s="363">
        <v>64071.428571429184</v>
      </c>
      <c r="R902" s="367">
        <v>-3755180.3920404278</v>
      </c>
      <c r="S902" s="384">
        <v>897.00000000000853</v>
      </c>
      <c r="T902" s="363">
        <v>30931.034482758194</v>
      </c>
      <c r="U902" s="363">
        <v>-61345.823430840464</v>
      </c>
      <c r="V902" s="369">
        <v>896.99999999998761</v>
      </c>
      <c r="W902" s="363">
        <v>1495000.0000000109</v>
      </c>
      <c r="X902" s="363">
        <v>42146.42272635569</v>
      </c>
      <c r="Y902" s="369">
        <v>897.00000000000659</v>
      </c>
      <c r="Z902" s="367"/>
      <c r="AA902" s="367"/>
      <c r="AB902" s="367"/>
      <c r="AC902" s="367"/>
      <c r="AD902" s="367"/>
      <c r="AE902" s="367"/>
      <c r="AF902" s="367"/>
      <c r="AG902" s="367"/>
      <c r="AH902" s="367"/>
      <c r="AI902" s="367"/>
      <c r="AJ902" s="367"/>
      <c r="AK902" s="367"/>
      <c r="AL902" s="367"/>
      <c r="AM902" s="367"/>
      <c r="AN902" s="367"/>
      <c r="AO902" s="367"/>
      <c r="AP902" s="367"/>
      <c r="AQ902" s="367"/>
      <c r="AR902" s="367"/>
      <c r="AS902" s="367"/>
      <c r="AT902" s="367"/>
    </row>
    <row r="903" spans="2:46" ht="13.8">
      <c r="B903" s="26">
        <v>149.66666666666688</v>
      </c>
      <c r="C903" s="367">
        <v>131.11158878725288</v>
      </c>
      <c r="D903" s="363">
        <v>898.00000000000136</v>
      </c>
      <c r="E903" s="365">
        <v>41767.441860465377</v>
      </c>
      <c r="F903" s="367">
        <v>-119492.07753476438</v>
      </c>
      <c r="G903" s="367">
        <v>898.00000000000568</v>
      </c>
      <c r="H903" s="368">
        <v>224500</v>
      </c>
      <c r="I903" s="367">
        <v>-1429434.8726590145</v>
      </c>
      <c r="J903" s="384">
        <v>897.99999999999989</v>
      </c>
      <c r="K903" s="363">
        <v>54424.242424243326</v>
      </c>
      <c r="L903" s="367">
        <v>-53191.353023795986</v>
      </c>
      <c r="M903" s="369">
        <v>898.00000000001489</v>
      </c>
      <c r="N903" s="363">
        <v>61931.034482757765</v>
      </c>
      <c r="O903" s="367">
        <v>-7498020.9349645032</v>
      </c>
      <c r="P903" s="384">
        <v>897.99999999998761</v>
      </c>
      <c r="Q903" s="363">
        <v>64142.857142857756</v>
      </c>
      <c r="R903" s="367">
        <v>-3763603.4831121895</v>
      </c>
      <c r="S903" s="384">
        <v>898.00000000000853</v>
      </c>
      <c r="T903" s="363">
        <v>30965.517241378882</v>
      </c>
      <c r="U903" s="363">
        <v>-61524.394238078268</v>
      </c>
      <c r="V903" s="369">
        <v>897.99999999998761</v>
      </c>
      <c r="W903" s="363">
        <v>1496666.6666666777</v>
      </c>
      <c r="X903" s="363">
        <v>42189.311491737804</v>
      </c>
      <c r="Y903" s="369">
        <v>898.00000000000659</v>
      </c>
      <c r="Z903" s="367"/>
      <c r="AA903" s="367"/>
      <c r="AB903" s="367"/>
      <c r="AC903" s="367"/>
      <c r="AD903" s="367"/>
      <c r="AE903" s="367"/>
      <c r="AF903" s="367"/>
      <c r="AG903" s="367"/>
      <c r="AH903" s="367"/>
      <c r="AI903" s="367"/>
      <c r="AJ903" s="367"/>
      <c r="AK903" s="367"/>
      <c r="AL903" s="367"/>
      <c r="AM903" s="367"/>
      <c r="AN903" s="367"/>
      <c r="AO903" s="367"/>
      <c r="AP903" s="367"/>
      <c r="AQ903" s="367"/>
      <c r="AR903" s="367"/>
      <c r="AS903" s="367"/>
      <c r="AT903" s="367"/>
    </row>
    <row r="904" spans="2:46" ht="13.8">
      <c r="B904" s="26">
        <v>149.83333333333354</v>
      </c>
      <c r="C904" s="367">
        <v>131.25691062721532</v>
      </c>
      <c r="D904" s="363">
        <v>899.00000000000125</v>
      </c>
      <c r="E904" s="365">
        <v>41813.953488372354</v>
      </c>
      <c r="F904" s="367">
        <v>-119767.30062088827</v>
      </c>
      <c r="G904" s="367">
        <v>899.00000000000568</v>
      </c>
      <c r="H904" s="368">
        <v>224750</v>
      </c>
      <c r="I904" s="367">
        <v>-1432700.2810695143</v>
      </c>
      <c r="J904" s="384">
        <v>898.99999999999989</v>
      </c>
      <c r="K904" s="363">
        <v>54484.84848484939</v>
      </c>
      <c r="L904" s="367">
        <v>-53359.401862047387</v>
      </c>
      <c r="M904" s="369">
        <v>899.00000000001501</v>
      </c>
      <c r="N904" s="363">
        <v>61999.999999999141</v>
      </c>
      <c r="O904" s="367">
        <v>-7514748.4442886151</v>
      </c>
      <c r="P904" s="384">
        <v>898.99999999998761</v>
      </c>
      <c r="Q904" s="363">
        <v>64214.285714286329</v>
      </c>
      <c r="R904" s="367">
        <v>-3772036.0100721992</v>
      </c>
      <c r="S904" s="384">
        <v>899.00000000000853</v>
      </c>
      <c r="T904" s="363">
        <v>30999.999999999571</v>
      </c>
      <c r="U904" s="363">
        <v>-61703.210436885245</v>
      </c>
      <c r="V904" s="369">
        <v>898.99999999998761</v>
      </c>
      <c r="W904" s="363">
        <v>1498333.3333333444</v>
      </c>
      <c r="X904" s="363">
        <v>42232.191131923661</v>
      </c>
      <c r="Y904" s="369">
        <v>899.00000000000659</v>
      </c>
      <c r="Z904" s="367"/>
      <c r="AA904" s="367"/>
      <c r="AB904" s="367"/>
      <c r="AC904" s="367"/>
      <c r="AD904" s="367"/>
      <c r="AE904" s="367"/>
      <c r="AF904" s="367"/>
      <c r="AG904" s="367"/>
      <c r="AH904" s="367"/>
      <c r="AI904" s="367"/>
      <c r="AJ904" s="367"/>
      <c r="AK904" s="367"/>
      <c r="AL904" s="367"/>
      <c r="AM904" s="367"/>
      <c r="AN904" s="367"/>
      <c r="AO904" s="367"/>
      <c r="AP904" s="367"/>
      <c r="AQ904" s="367"/>
      <c r="AR904" s="367"/>
      <c r="AS904" s="367"/>
      <c r="AT904" s="367"/>
    </row>
    <row r="905" spans="2:46" ht="13.8">
      <c r="B905" s="26">
        <v>150.0000000000002</v>
      </c>
      <c r="C905" s="367">
        <v>131.4022309495883</v>
      </c>
      <c r="D905" s="363">
        <v>900.00000000000125</v>
      </c>
      <c r="E905" s="365">
        <v>41860.465116279331</v>
      </c>
      <c r="F905" s="367">
        <v>-120042.83996599284</v>
      </c>
      <c r="G905" s="367">
        <v>900.00000000000568</v>
      </c>
      <c r="H905" s="368">
        <v>225000</v>
      </c>
      <c r="I905" s="367">
        <v>-1435969.4127505622</v>
      </c>
      <c r="J905" s="384">
        <v>899.99999999999989</v>
      </c>
      <c r="K905" s="363">
        <v>54545.454545455454</v>
      </c>
      <c r="L905" s="367">
        <v>-53527.692781957739</v>
      </c>
      <c r="M905" s="369">
        <v>900.00000000001501</v>
      </c>
      <c r="N905" s="363">
        <v>62068.965517240518</v>
      </c>
      <c r="O905" s="367">
        <v>-7531494.5916996803</v>
      </c>
      <c r="P905" s="384">
        <v>899.99999999998749</v>
      </c>
      <c r="Q905" s="363">
        <v>64285.714285714901</v>
      </c>
      <c r="R905" s="367">
        <v>-3780477.9729204555</v>
      </c>
      <c r="S905" s="384">
        <v>900.00000000000853</v>
      </c>
      <c r="T905" s="363">
        <v>31034.482758620259</v>
      </c>
      <c r="U905" s="363">
        <v>-61882.272027261366</v>
      </c>
      <c r="V905" s="369">
        <v>899.99999999998749</v>
      </c>
      <c r="W905" s="363">
        <v>1500000.0000000112</v>
      </c>
      <c r="X905" s="363">
        <v>42275.061646913229</v>
      </c>
      <c r="Y905" s="369">
        <v>900.00000000000671</v>
      </c>
      <c r="Z905" s="367"/>
      <c r="AA905" s="367"/>
      <c r="AB905" s="367"/>
      <c r="AC905" s="367"/>
      <c r="AD905" s="367"/>
      <c r="AE905" s="367"/>
      <c r="AF905" s="367"/>
      <c r="AG905" s="367"/>
      <c r="AH905" s="367"/>
      <c r="AI905" s="367"/>
      <c r="AJ905" s="367"/>
      <c r="AK905" s="367"/>
      <c r="AL905" s="367"/>
      <c r="AM905" s="367"/>
      <c r="AN905" s="367"/>
      <c r="AO905" s="367"/>
      <c r="AP905" s="367"/>
      <c r="AQ905" s="367"/>
      <c r="AR905" s="367"/>
      <c r="AS905" s="367"/>
      <c r="AT905" s="367"/>
    </row>
    <row r="906" spans="2:46" ht="13.8">
      <c r="B906" s="26">
        <v>150.16666666666686</v>
      </c>
      <c r="C906" s="367">
        <v>131.54754975437183</v>
      </c>
      <c r="D906" s="363">
        <v>901.00000000000114</v>
      </c>
      <c r="E906" s="365">
        <v>41906.976744186308</v>
      </c>
      <c r="F906" s="367">
        <v>-120318.69557007807</v>
      </c>
      <c r="G906" s="367">
        <v>901.00000000000568</v>
      </c>
      <c r="H906" s="368">
        <v>225250</v>
      </c>
      <c r="I906" s="367">
        <v>-1439242.2677021578</v>
      </c>
      <c r="J906" s="384">
        <v>900.99999999999989</v>
      </c>
      <c r="K906" s="363">
        <v>54606.060606061517</v>
      </c>
      <c r="L906" s="367">
        <v>-53696.225783527079</v>
      </c>
      <c r="M906" s="369">
        <v>901.00000000001512</v>
      </c>
      <c r="N906" s="363">
        <v>62137.931034481895</v>
      </c>
      <c r="O906" s="367">
        <v>-7548259.3771977033</v>
      </c>
      <c r="P906" s="384">
        <v>900.99999999998749</v>
      </c>
      <c r="Q906" s="363">
        <v>64357.142857143474</v>
      </c>
      <c r="R906" s="367">
        <v>-3788929.3716569603</v>
      </c>
      <c r="S906" s="384">
        <v>901.00000000000853</v>
      </c>
      <c r="T906" s="363">
        <v>31068.965517240948</v>
      </c>
      <c r="U906" s="363">
        <v>-62061.579009206704</v>
      </c>
      <c r="V906" s="369">
        <v>900.99999999998749</v>
      </c>
      <c r="W906" s="363">
        <v>1501666.6666666779</v>
      </c>
      <c r="X906" s="363">
        <v>42317.92303670651</v>
      </c>
      <c r="Y906" s="369">
        <v>901.00000000000671</v>
      </c>
      <c r="Z906" s="367"/>
      <c r="AA906" s="367"/>
      <c r="AB906" s="367"/>
      <c r="AC906" s="367"/>
      <c r="AD906" s="367"/>
      <c r="AE906" s="367"/>
      <c r="AF906" s="367"/>
      <c r="AG906" s="367"/>
      <c r="AH906" s="367"/>
      <c r="AI906" s="367"/>
      <c r="AJ906" s="367"/>
      <c r="AK906" s="367"/>
      <c r="AL906" s="367"/>
      <c r="AM906" s="367"/>
      <c r="AN906" s="367"/>
      <c r="AO906" s="367"/>
      <c r="AP906" s="367"/>
      <c r="AQ906" s="367"/>
      <c r="AR906" s="367"/>
      <c r="AS906" s="367"/>
      <c r="AT906" s="367"/>
    </row>
    <row r="907" spans="2:46" ht="13.8">
      <c r="B907" s="26">
        <v>150.33333333333351</v>
      </c>
      <c r="C907" s="367">
        <v>131.69286704156588</v>
      </c>
      <c r="D907" s="363">
        <v>902.00000000000114</v>
      </c>
      <c r="E907" s="365">
        <v>41953.488372093285</v>
      </c>
      <c r="F907" s="367">
        <v>-120594.86743314395</v>
      </c>
      <c r="G907" s="367">
        <v>902.00000000000568</v>
      </c>
      <c r="H907" s="368">
        <v>225500</v>
      </c>
      <c r="I907" s="367">
        <v>-1442518.845924302</v>
      </c>
      <c r="J907" s="384">
        <v>901.99999999999989</v>
      </c>
      <c r="K907" s="363">
        <v>54666.666666667581</v>
      </c>
      <c r="L907" s="367">
        <v>-53865.000866755385</v>
      </c>
      <c r="M907" s="369">
        <v>902.00000000001512</v>
      </c>
      <c r="N907" s="363">
        <v>62206.896551723272</v>
      </c>
      <c r="O907" s="367">
        <v>-7565042.8007826833</v>
      </c>
      <c r="P907" s="384">
        <v>901.99999999998749</v>
      </c>
      <c r="Q907" s="363">
        <v>64428.571428572046</v>
      </c>
      <c r="R907" s="367">
        <v>-3797390.2062817127</v>
      </c>
      <c r="S907" s="384">
        <v>902.00000000000864</v>
      </c>
      <c r="T907" s="363">
        <v>31103.448275861636</v>
      </c>
      <c r="U907" s="363">
        <v>-62241.131382721214</v>
      </c>
      <c r="V907" s="369">
        <v>901.99999999998749</v>
      </c>
      <c r="W907" s="363">
        <v>1503333.3333333447</v>
      </c>
      <c r="X907" s="363">
        <v>42360.775301303511</v>
      </c>
      <c r="Y907" s="369">
        <v>902.00000000000682</v>
      </c>
      <c r="Z907" s="367"/>
      <c r="AA907" s="367"/>
      <c r="AB907" s="367"/>
      <c r="AC907" s="367"/>
      <c r="AD907" s="367"/>
      <c r="AE907" s="367"/>
      <c r="AF907" s="367"/>
      <c r="AG907" s="367"/>
      <c r="AH907" s="367"/>
      <c r="AI907" s="367"/>
      <c r="AJ907" s="367"/>
      <c r="AK907" s="367"/>
      <c r="AL907" s="367"/>
      <c r="AM907" s="367"/>
      <c r="AN907" s="367"/>
      <c r="AO907" s="367"/>
      <c r="AP907" s="367"/>
      <c r="AQ907" s="367"/>
      <c r="AR907" s="367"/>
      <c r="AS907" s="367"/>
      <c r="AT907" s="367"/>
    </row>
    <row r="908" spans="2:46" ht="13.8">
      <c r="B908" s="26">
        <v>150.50000000000017</v>
      </c>
      <c r="C908" s="367">
        <v>131.83818281117047</v>
      </c>
      <c r="D908" s="363">
        <v>903.00000000000102</v>
      </c>
      <c r="E908" s="365">
        <v>42000.000000000262</v>
      </c>
      <c r="F908" s="367">
        <v>-120871.35555519052</v>
      </c>
      <c r="G908" s="367">
        <v>903.00000000000568</v>
      </c>
      <c r="H908" s="368">
        <v>225750</v>
      </c>
      <c r="I908" s="367">
        <v>-1445799.1474169935</v>
      </c>
      <c r="J908" s="384">
        <v>902.99999999999989</v>
      </c>
      <c r="K908" s="363">
        <v>54727.272727273645</v>
      </c>
      <c r="L908" s="367">
        <v>-54034.018031642678</v>
      </c>
      <c r="M908" s="369">
        <v>903.00000000001523</v>
      </c>
      <c r="N908" s="363">
        <v>62275.862068964649</v>
      </c>
      <c r="O908" s="367">
        <v>-7581844.8624546193</v>
      </c>
      <c r="P908" s="384">
        <v>902.99999999998738</v>
      </c>
      <c r="Q908" s="363">
        <v>64500.000000000618</v>
      </c>
      <c r="R908" s="367">
        <v>-3805860.4767947118</v>
      </c>
      <c r="S908" s="384">
        <v>903.00000000000864</v>
      </c>
      <c r="T908" s="363">
        <v>31137.931034482324</v>
      </c>
      <c r="U908" s="363">
        <v>-62420.929147804898</v>
      </c>
      <c r="V908" s="369">
        <v>902.99999999998738</v>
      </c>
      <c r="W908" s="363">
        <v>1505000.0000000114</v>
      </c>
      <c r="X908" s="363">
        <v>42403.618440704231</v>
      </c>
      <c r="Y908" s="369">
        <v>903.00000000000682</v>
      </c>
      <c r="Z908" s="367"/>
      <c r="AA908" s="367"/>
      <c r="AB908" s="367"/>
      <c r="AC908" s="367"/>
      <c r="AD908" s="367"/>
      <c r="AE908" s="367"/>
      <c r="AF908" s="367"/>
      <c r="AG908" s="367"/>
      <c r="AH908" s="367"/>
      <c r="AI908" s="367"/>
      <c r="AJ908" s="367"/>
      <c r="AK908" s="367"/>
      <c r="AL908" s="367"/>
      <c r="AM908" s="367"/>
      <c r="AN908" s="367"/>
      <c r="AO908" s="367"/>
      <c r="AP908" s="367"/>
      <c r="AQ908" s="367"/>
      <c r="AR908" s="367"/>
      <c r="AS908" s="367"/>
      <c r="AT908" s="367"/>
    </row>
    <row r="909" spans="2:46" ht="13.8">
      <c r="B909" s="26">
        <v>150.66666666666683</v>
      </c>
      <c r="C909" s="367">
        <v>131.98349706318567</v>
      </c>
      <c r="D909" s="363">
        <v>904.00000000000102</v>
      </c>
      <c r="E909" s="365">
        <v>42046.511627907239</v>
      </c>
      <c r="F909" s="367">
        <v>-121148.15993621774</v>
      </c>
      <c r="G909" s="367">
        <v>904.00000000000568</v>
      </c>
      <c r="H909" s="368">
        <v>226000</v>
      </c>
      <c r="I909" s="367">
        <v>-1449083.1721802335</v>
      </c>
      <c r="J909" s="384">
        <v>903.99999999999989</v>
      </c>
      <c r="K909" s="363">
        <v>54787.878787879708</v>
      </c>
      <c r="L909" s="367">
        <v>-54203.277278188914</v>
      </c>
      <c r="M909" s="369">
        <v>904.00000000001523</v>
      </c>
      <c r="N909" s="363">
        <v>62344.827586206025</v>
      </c>
      <c r="O909" s="367">
        <v>-7598665.5622135121</v>
      </c>
      <c r="P909" s="384">
        <v>903.99999999998738</v>
      </c>
      <c r="Q909" s="363">
        <v>64571.428571429191</v>
      </c>
      <c r="R909" s="367">
        <v>-3814340.1831959588</v>
      </c>
      <c r="S909" s="384">
        <v>904.00000000000864</v>
      </c>
      <c r="T909" s="363">
        <v>31172.413793103013</v>
      </c>
      <c r="U909" s="363">
        <v>-62600.972304457769</v>
      </c>
      <c r="V909" s="369">
        <v>903.99999999998738</v>
      </c>
      <c r="W909" s="363">
        <v>1506666.6666666782</v>
      </c>
      <c r="X909" s="363">
        <v>42446.452454908649</v>
      </c>
      <c r="Y909" s="369">
        <v>904.00000000000682</v>
      </c>
      <c r="Z909" s="367"/>
      <c r="AA909" s="367"/>
      <c r="AB909" s="367"/>
      <c r="AC909" s="367"/>
      <c r="AD909" s="367"/>
      <c r="AE909" s="367"/>
      <c r="AF909" s="367"/>
      <c r="AG909" s="367"/>
      <c r="AH909" s="367"/>
      <c r="AI909" s="367"/>
      <c r="AJ909" s="367"/>
      <c r="AK909" s="367"/>
      <c r="AL909" s="367"/>
      <c r="AM909" s="367"/>
      <c r="AN909" s="367"/>
      <c r="AO909" s="367"/>
      <c r="AP909" s="367"/>
      <c r="AQ909" s="367"/>
      <c r="AR909" s="367"/>
      <c r="AS909" s="367"/>
      <c r="AT909" s="367"/>
    </row>
    <row r="910" spans="2:46" ht="13.8">
      <c r="B910" s="26">
        <v>150.83333333333348</v>
      </c>
      <c r="C910" s="367">
        <v>132.12880979761135</v>
      </c>
      <c r="D910" s="363">
        <v>905.00000000000091</v>
      </c>
      <c r="E910" s="365">
        <v>42093.023255814216</v>
      </c>
      <c r="F910" s="367">
        <v>-121425.28057622563</v>
      </c>
      <c r="G910" s="367">
        <v>905.00000000000568</v>
      </c>
      <c r="H910" s="368">
        <v>226250</v>
      </c>
      <c r="I910" s="367">
        <v>-1452370.9202140211</v>
      </c>
      <c r="J910" s="384">
        <v>904.99999999999989</v>
      </c>
      <c r="K910" s="363">
        <v>54848.484848485772</v>
      </c>
      <c r="L910" s="367">
        <v>-54372.778606394153</v>
      </c>
      <c r="M910" s="369">
        <v>905.00000000001535</v>
      </c>
      <c r="N910" s="363">
        <v>62413.793103447402</v>
      </c>
      <c r="O910" s="367">
        <v>-7615504.9000593619</v>
      </c>
      <c r="P910" s="384">
        <v>904.99999999998738</v>
      </c>
      <c r="Q910" s="363">
        <v>64642.857142857763</v>
      </c>
      <c r="R910" s="367">
        <v>-3822829.325485453</v>
      </c>
      <c r="S910" s="384">
        <v>905.00000000000864</v>
      </c>
      <c r="T910" s="363">
        <v>31206.896551723701</v>
      </c>
      <c r="U910" s="363">
        <v>-62781.260852679814</v>
      </c>
      <c r="V910" s="369">
        <v>904.99999999998738</v>
      </c>
      <c r="W910" s="363">
        <v>1508333.3333333449</v>
      </c>
      <c r="X910" s="363">
        <v>42489.277343916809</v>
      </c>
      <c r="Y910" s="369">
        <v>905.00000000000693</v>
      </c>
      <c r="Z910" s="367"/>
      <c r="AA910" s="367"/>
      <c r="AB910" s="367"/>
      <c r="AC910" s="367"/>
      <c r="AD910" s="367"/>
      <c r="AE910" s="367"/>
      <c r="AF910" s="367"/>
      <c r="AG910" s="367"/>
      <c r="AH910" s="367"/>
      <c r="AI910" s="367"/>
      <c r="AJ910" s="367"/>
      <c r="AK910" s="367"/>
      <c r="AL910" s="367"/>
      <c r="AM910" s="367"/>
      <c r="AN910" s="367"/>
      <c r="AO910" s="367"/>
      <c r="AP910" s="367"/>
      <c r="AQ910" s="367"/>
      <c r="AR910" s="367"/>
      <c r="AS910" s="367"/>
      <c r="AT910" s="367"/>
    </row>
    <row r="911" spans="2:46" ht="13.8">
      <c r="B911" s="26">
        <v>151.00000000000014</v>
      </c>
      <c r="C911" s="367">
        <v>132.27412101444759</v>
      </c>
      <c r="D911" s="363">
        <v>906.00000000000091</v>
      </c>
      <c r="E911" s="365">
        <v>42139.534883721193</v>
      </c>
      <c r="F911" s="367">
        <v>-121702.7174752142</v>
      </c>
      <c r="G911" s="367">
        <v>906.00000000000568</v>
      </c>
      <c r="H911" s="368">
        <v>226500</v>
      </c>
      <c r="I911" s="367">
        <v>-1455662.3915183572</v>
      </c>
      <c r="J911" s="384">
        <v>905.99999999999989</v>
      </c>
      <c r="K911" s="363">
        <v>54909.090909091836</v>
      </c>
      <c r="L911" s="367">
        <v>-54542.522016258335</v>
      </c>
      <c r="M911" s="369">
        <v>906.00000000001535</v>
      </c>
      <c r="N911" s="363">
        <v>62482.758620688779</v>
      </c>
      <c r="O911" s="367">
        <v>-7632362.8759921668</v>
      </c>
      <c r="P911" s="384">
        <v>905.99999999998727</v>
      </c>
      <c r="Q911" s="363">
        <v>64714.285714286336</v>
      </c>
      <c r="R911" s="367">
        <v>-3831327.9036631947</v>
      </c>
      <c r="S911" s="384">
        <v>906.00000000000864</v>
      </c>
      <c r="T911" s="363">
        <v>31241.37931034439</v>
      </c>
      <c r="U911" s="363">
        <v>-62961.79479247101</v>
      </c>
      <c r="V911" s="369">
        <v>905.99999999998727</v>
      </c>
      <c r="W911" s="363">
        <v>1510000.0000000116</v>
      </c>
      <c r="X911" s="363">
        <v>42532.093107728673</v>
      </c>
      <c r="Y911" s="369">
        <v>906.00000000000693</v>
      </c>
      <c r="Z911" s="367"/>
      <c r="AA911" s="367"/>
      <c r="AB911" s="367"/>
      <c r="AC911" s="367"/>
      <c r="AD911" s="367"/>
      <c r="AE911" s="367"/>
      <c r="AF911" s="367"/>
      <c r="AG911" s="367"/>
      <c r="AH911" s="367"/>
      <c r="AI911" s="367"/>
      <c r="AJ911" s="367"/>
      <c r="AK911" s="367"/>
      <c r="AL911" s="367"/>
      <c r="AM911" s="367"/>
      <c r="AN911" s="367"/>
      <c r="AO911" s="367"/>
      <c r="AP911" s="367"/>
      <c r="AQ911" s="367"/>
      <c r="AR911" s="367"/>
      <c r="AS911" s="367"/>
      <c r="AT911" s="367"/>
    </row>
    <row r="912" spans="2:46" ht="13.8">
      <c r="B912" s="26">
        <v>151.1666666666668</v>
      </c>
      <c r="C912" s="367">
        <v>132.41943071369437</v>
      </c>
      <c r="D912" s="363">
        <v>907.0000000000008</v>
      </c>
      <c r="E912" s="365">
        <v>42186.04651162817</v>
      </c>
      <c r="F912" s="367">
        <v>-121980.4706331834</v>
      </c>
      <c r="G912" s="367">
        <v>907.00000000000568</v>
      </c>
      <c r="H912" s="368">
        <v>226750</v>
      </c>
      <c r="I912" s="367">
        <v>-1458957.5860932409</v>
      </c>
      <c r="J912" s="384">
        <v>906.99999999999989</v>
      </c>
      <c r="K912" s="363">
        <v>54969.696969697899</v>
      </c>
      <c r="L912" s="367">
        <v>-54712.50750778152</v>
      </c>
      <c r="M912" s="369">
        <v>907.00000000001546</v>
      </c>
      <c r="N912" s="363">
        <v>62551.724137930156</v>
      </c>
      <c r="O912" s="367">
        <v>-7649239.4900119305</v>
      </c>
      <c r="P912" s="384">
        <v>906.99999999998727</v>
      </c>
      <c r="Q912" s="363">
        <v>64785.714285714908</v>
      </c>
      <c r="R912" s="367">
        <v>-3839835.917729184</v>
      </c>
      <c r="S912" s="384">
        <v>907.00000000000864</v>
      </c>
      <c r="T912" s="363">
        <v>31275.862068965078</v>
      </c>
      <c r="U912" s="363">
        <v>-63142.574123831415</v>
      </c>
      <c r="V912" s="369">
        <v>906.99999999998727</v>
      </c>
      <c r="W912" s="363">
        <v>1511666.6666666784</v>
      </c>
      <c r="X912" s="363">
        <v>42574.899746344257</v>
      </c>
      <c r="Y912" s="369">
        <v>907.00000000000705</v>
      </c>
      <c r="Z912" s="367"/>
      <c r="AA912" s="367"/>
      <c r="AB912" s="367"/>
      <c r="AC912" s="367"/>
      <c r="AD912" s="367"/>
      <c r="AE912" s="367"/>
      <c r="AF912" s="367"/>
      <c r="AG912" s="367"/>
      <c r="AH912" s="367"/>
      <c r="AI912" s="367"/>
      <c r="AJ912" s="367"/>
      <c r="AK912" s="367"/>
      <c r="AL912" s="367"/>
      <c r="AM912" s="367"/>
      <c r="AN912" s="367"/>
      <c r="AO912" s="367"/>
      <c r="AP912" s="367"/>
      <c r="AQ912" s="367"/>
      <c r="AR912" s="367"/>
      <c r="AS912" s="367"/>
      <c r="AT912" s="367"/>
    </row>
    <row r="913" spans="2:46" ht="13.8">
      <c r="B913" s="26">
        <v>151.33333333333346</v>
      </c>
      <c r="C913" s="367">
        <v>132.56473889535172</v>
      </c>
      <c r="D913" s="363">
        <v>908.0000000000008</v>
      </c>
      <c r="E913" s="365">
        <v>42232.558139535147</v>
      </c>
      <c r="F913" s="367">
        <v>-122258.54005013328</v>
      </c>
      <c r="G913" s="367">
        <v>908.00000000000568</v>
      </c>
      <c r="H913" s="368">
        <v>227000</v>
      </c>
      <c r="I913" s="367">
        <v>-1462256.5039386728</v>
      </c>
      <c r="J913" s="384">
        <v>907.99999999999989</v>
      </c>
      <c r="K913" s="363">
        <v>55030.303030303963</v>
      </c>
      <c r="L913" s="367">
        <v>-54882.735080963655</v>
      </c>
      <c r="M913" s="369">
        <v>908.00000000001546</v>
      </c>
      <c r="N913" s="363">
        <v>62620.689655171533</v>
      </c>
      <c r="O913" s="367">
        <v>-7666134.7421186483</v>
      </c>
      <c r="P913" s="384">
        <v>907.99999999998727</v>
      </c>
      <c r="Q913" s="363">
        <v>64857.142857143481</v>
      </c>
      <c r="R913" s="367">
        <v>-3848353.3676834204</v>
      </c>
      <c r="S913" s="384">
        <v>908.00000000000864</v>
      </c>
      <c r="T913" s="363">
        <v>31310.344827585766</v>
      </c>
      <c r="U913" s="363">
        <v>-63323.598846761008</v>
      </c>
      <c r="V913" s="369">
        <v>907.99999999998727</v>
      </c>
      <c r="W913" s="363">
        <v>1513333.3333333451</v>
      </c>
      <c r="X913" s="363">
        <v>42617.697259763561</v>
      </c>
      <c r="Y913" s="369">
        <v>908.00000000000705</v>
      </c>
      <c r="Z913" s="367"/>
      <c r="AA913" s="367"/>
      <c r="AB913" s="367"/>
      <c r="AC913" s="367"/>
      <c r="AD913" s="367"/>
      <c r="AE913" s="367"/>
      <c r="AF913" s="367"/>
      <c r="AG913" s="367"/>
      <c r="AH913" s="367"/>
      <c r="AI913" s="367"/>
      <c r="AJ913" s="367"/>
      <c r="AK913" s="367"/>
      <c r="AL913" s="367"/>
      <c r="AM913" s="367"/>
      <c r="AN913" s="367"/>
      <c r="AO913" s="367"/>
      <c r="AP913" s="367"/>
      <c r="AQ913" s="367"/>
      <c r="AR913" s="367"/>
      <c r="AS913" s="367"/>
      <c r="AT913" s="367"/>
    </row>
    <row r="914" spans="2:46" ht="13.8">
      <c r="B914" s="26">
        <v>151.50000000000011</v>
      </c>
      <c r="C914" s="367">
        <v>132.7100455594196</v>
      </c>
      <c r="D914" s="363">
        <v>909.00000000000068</v>
      </c>
      <c r="E914" s="365">
        <v>42279.069767442124</v>
      </c>
      <c r="F914" s="367">
        <v>-122536.92572606384</v>
      </c>
      <c r="G914" s="367">
        <v>909.00000000000568</v>
      </c>
      <c r="H914" s="368">
        <v>227250</v>
      </c>
      <c r="I914" s="367">
        <v>-1465559.1450546526</v>
      </c>
      <c r="J914" s="384">
        <v>908.99999999999989</v>
      </c>
      <c r="K914" s="363">
        <v>55090.909090910027</v>
      </c>
      <c r="L914" s="367">
        <v>-55053.204735804764</v>
      </c>
      <c r="M914" s="369">
        <v>909.00000000001546</v>
      </c>
      <c r="N914" s="363">
        <v>62689.655172412909</v>
      </c>
      <c r="O914" s="367">
        <v>-7683048.632312323</v>
      </c>
      <c r="P914" s="384">
        <v>908.99999999998715</v>
      </c>
      <c r="Q914" s="363">
        <v>64928.571428572053</v>
      </c>
      <c r="R914" s="367">
        <v>-3856880.2535259039</v>
      </c>
      <c r="S914" s="384">
        <v>909.00000000000864</v>
      </c>
      <c r="T914" s="363">
        <v>31344.827586206455</v>
      </c>
      <c r="U914" s="363">
        <v>-63504.868961259766</v>
      </c>
      <c r="V914" s="369">
        <v>908.99999999998715</v>
      </c>
      <c r="W914" s="363">
        <v>1515000.0000000119</v>
      </c>
      <c r="X914" s="363">
        <v>42660.485647986585</v>
      </c>
      <c r="Y914" s="369">
        <v>909.00000000000716</v>
      </c>
      <c r="Z914" s="367"/>
      <c r="AA914" s="367"/>
      <c r="AB914" s="367"/>
      <c r="AC914" s="367"/>
      <c r="AD914" s="367"/>
      <c r="AE914" s="367"/>
      <c r="AF914" s="367"/>
      <c r="AG914" s="367"/>
      <c r="AH914" s="367"/>
      <c r="AI914" s="367"/>
      <c r="AJ914" s="367"/>
      <c r="AK914" s="367"/>
      <c r="AL914" s="367"/>
      <c r="AM914" s="367"/>
      <c r="AN914" s="367"/>
      <c r="AO914" s="367"/>
      <c r="AP914" s="367"/>
      <c r="AQ914" s="367"/>
      <c r="AR914" s="367"/>
      <c r="AS914" s="367"/>
      <c r="AT914" s="367"/>
    </row>
    <row r="915" spans="2:46" ht="13.8">
      <c r="B915" s="26">
        <v>151.66666666666677</v>
      </c>
      <c r="C915" s="367">
        <v>132.85535070589802</v>
      </c>
      <c r="D915" s="363">
        <v>910.00000000000068</v>
      </c>
      <c r="E915" s="365">
        <v>42325.581395349102</v>
      </c>
      <c r="F915" s="367">
        <v>-122815.62766097505</v>
      </c>
      <c r="G915" s="367">
        <v>910.00000000000568</v>
      </c>
      <c r="H915" s="368">
        <v>227500</v>
      </c>
      <c r="I915" s="367">
        <v>-1468865.5094411804</v>
      </c>
      <c r="J915" s="384">
        <v>909.99999999999989</v>
      </c>
      <c r="K915" s="363">
        <v>55151.515151516091</v>
      </c>
      <c r="L915" s="367">
        <v>-55223.916472304867</v>
      </c>
      <c r="M915" s="369">
        <v>910.00000000001558</v>
      </c>
      <c r="N915" s="363">
        <v>62758.620689654286</v>
      </c>
      <c r="O915" s="367">
        <v>-7699981.1605929555</v>
      </c>
      <c r="P915" s="384">
        <v>909.99999999998715</v>
      </c>
      <c r="Q915" s="363">
        <v>65000.000000000626</v>
      </c>
      <c r="R915" s="367">
        <v>-3865416.5752566364</v>
      </c>
      <c r="S915" s="384">
        <v>910.00000000000875</v>
      </c>
      <c r="T915" s="363">
        <v>31379.310344827143</v>
      </c>
      <c r="U915" s="363">
        <v>-63686.384467327705</v>
      </c>
      <c r="V915" s="369">
        <v>909.99999999998715</v>
      </c>
      <c r="W915" s="363">
        <v>1516666.6666666786</v>
      </c>
      <c r="X915" s="363">
        <v>42703.264911013313</v>
      </c>
      <c r="Y915" s="369">
        <v>910.00000000000716</v>
      </c>
      <c r="Z915" s="367"/>
      <c r="AA915" s="367"/>
      <c r="AB915" s="367"/>
      <c r="AC915" s="367"/>
      <c r="AD915" s="367"/>
      <c r="AE915" s="367"/>
      <c r="AF915" s="367"/>
      <c r="AG915" s="367"/>
      <c r="AH915" s="367"/>
      <c r="AI915" s="367"/>
      <c r="AJ915" s="367"/>
      <c r="AK915" s="367"/>
      <c r="AL915" s="367"/>
      <c r="AM915" s="367"/>
      <c r="AN915" s="367"/>
      <c r="AO915" s="367"/>
      <c r="AP915" s="367"/>
      <c r="AQ915" s="367"/>
      <c r="AR915" s="367"/>
      <c r="AS915" s="367"/>
      <c r="AT915" s="367"/>
    </row>
    <row r="916" spans="2:46" ht="13.8">
      <c r="B916" s="26">
        <v>151.83333333333343</v>
      </c>
      <c r="C916" s="367">
        <v>133.00065433478699</v>
      </c>
      <c r="D916" s="363">
        <v>911.00000000000057</v>
      </c>
      <c r="E916" s="365">
        <v>42372.093023256079</v>
      </c>
      <c r="F916" s="367">
        <v>-123094.64585486693</v>
      </c>
      <c r="G916" s="367">
        <v>911.00000000000568</v>
      </c>
      <c r="H916" s="368">
        <v>227750</v>
      </c>
      <c r="I916" s="367">
        <v>-1472175.597098256</v>
      </c>
      <c r="J916" s="384">
        <v>910.99999999999989</v>
      </c>
      <c r="K916" s="363">
        <v>55212.121212122154</v>
      </c>
      <c r="L916" s="367">
        <v>-55394.870290463914</v>
      </c>
      <c r="M916" s="369">
        <v>911.00000000001558</v>
      </c>
      <c r="N916" s="363">
        <v>62827.586206895663</v>
      </c>
      <c r="O916" s="367">
        <v>-7716932.326960545</v>
      </c>
      <c r="P916" s="384">
        <v>910.99999999998715</v>
      </c>
      <c r="Q916" s="363">
        <v>65071.428571429198</v>
      </c>
      <c r="R916" s="367">
        <v>-3873962.3328756155</v>
      </c>
      <c r="S916" s="384">
        <v>911.00000000000875</v>
      </c>
      <c r="T916" s="363">
        <v>31413.793103447832</v>
      </c>
      <c r="U916" s="363">
        <v>-63868.145364964825</v>
      </c>
      <c r="V916" s="369">
        <v>910.99999999998715</v>
      </c>
      <c r="W916" s="363">
        <v>1518333.3333333454</v>
      </c>
      <c r="X916" s="363">
        <v>42746.035048843762</v>
      </c>
      <c r="Y916" s="369">
        <v>911.00000000000716</v>
      </c>
      <c r="Z916" s="367"/>
      <c r="AA916" s="367"/>
      <c r="AB916" s="367"/>
      <c r="AC916" s="367"/>
      <c r="AD916" s="367"/>
      <c r="AE916" s="367"/>
      <c r="AF916" s="367"/>
      <c r="AG916" s="367"/>
      <c r="AH916" s="367"/>
      <c r="AI916" s="367"/>
      <c r="AJ916" s="367"/>
      <c r="AK916" s="367"/>
      <c r="AL916" s="367"/>
      <c r="AM916" s="367"/>
      <c r="AN916" s="367"/>
      <c r="AO916" s="367"/>
      <c r="AP916" s="367"/>
      <c r="AQ916" s="367"/>
      <c r="AR916" s="367"/>
      <c r="AS916" s="367"/>
      <c r="AT916" s="367"/>
    </row>
    <row r="917" spans="2:46" ht="13.8">
      <c r="B917" s="26">
        <v>152.00000000000009</v>
      </c>
      <c r="C917" s="367">
        <v>133.14595644608653</v>
      </c>
      <c r="D917" s="363">
        <v>912.00000000000045</v>
      </c>
      <c r="E917" s="365">
        <v>42418.604651163056</v>
      </c>
      <c r="F917" s="367">
        <v>-123373.98030773948</v>
      </c>
      <c r="G917" s="367">
        <v>912.00000000000568</v>
      </c>
      <c r="H917" s="368">
        <v>228000</v>
      </c>
      <c r="I917" s="367">
        <v>-1475489.4080258799</v>
      </c>
      <c r="J917" s="384">
        <v>911.99999999999989</v>
      </c>
      <c r="K917" s="363">
        <v>55272.727272728218</v>
      </c>
      <c r="L917" s="367">
        <v>-55566.066190281956</v>
      </c>
      <c r="M917" s="369">
        <v>912.00000000001569</v>
      </c>
      <c r="N917" s="363">
        <v>62896.55172413704</v>
      </c>
      <c r="O917" s="367">
        <v>-7733902.1314150887</v>
      </c>
      <c r="P917" s="384">
        <v>911.99999999998704</v>
      </c>
      <c r="Q917" s="363">
        <v>65142.857142857771</v>
      </c>
      <c r="R917" s="367">
        <v>-3882517.5263828421</v>
      </c>
      <c r="S917" s="384">
        <v>912.00000000000875</v>
      </c>
      <c r="T917" s="363">
        <v>31448.27586206852</v>
      </c>
      <c r="U917" s="363">
        <v>-64050.15165417111</v>
      </c>
      <c r="V917" s="369">
        <v>911.99999999998704</v>
      </c>
      <c r="W917" s="363">
        <v>1520000.0000000121</v>
      </c>
      <c r="X917" s="363">
        <v>42788.796061477937</v>
      </c>
      <c r="Y917" s="369">
        <v>912.00000000000728</v>
      </c>
      <c r="Z917" s="367"/>
      <c r="AA917" s="367"/>
      <c r="AB917" s="367"/>
      <c r="AC917" s="367"/>
      <c r="AD917" s="367"/>
      <c r="AE917" s="367"/>
      <c r="AF917" s="367"/>
      <c r="AG917" s="367"/>
      <c r="AH917" s="367"/>
      <c r="AI917" s="367"/>
      <c r="AJ917" s="367"/>
      <c r="AK917" s="367"/>
      <c r="AL917" s="367"/>
      <c r="AM917" s="367"/>
      <c r="AN917" s="367"/>
      <c r="AO917" s="367"/>
      <c r="AP917" s="367"/>
      <c r="AQ917" s="367"/>
      <c r="AR917" s="367"/>
      <c r="AS917" s="367"/>
      <c r="AT917" s="367"/>
    </row>
    <row r="918" spans="2:46" ht="13.8">
      <c r="B918" s="26">
        <v>152.16666666666674</v>
      </c>
      <c r="C918" s="367">
        <v>133.29125703979659</v>
      </c>
      <c r="D918" s="363">
        <v>913.00000000000045</v>
      </c>
      <c r="E918" s="365">
        <v>42465.116279070033</v>
      </c>
      <c r="F918" s="367">
        <v>-123653.63101959269</v>
      </c>
      <c r="G918" s="367">
        <v>913.00000000000568</v>
      </c>
      <c r="H918" s="368">
        <v>228250</v>
      </c>
      <c r="I918" s="367">
        <v>-1478806.9422240518</v>
      </c>
      <c r="J918" s="384">
        <v>912.99999999999989</v>
      </c>
      <c r="K918" s="363">
        <v>55333.333333334282</v>
      </c>
      <c r="L918" s="367">
        <v>-55737.504171758963</v>
      </c>
      <c r="M918" s="369">
        <v>913.00000000001569</v>
      </c>
      <c r="N918" s="363">
        <v>62965.517241378417</v>
      </c>
      <c r="O918" s="367">
        <v>-7750890.5739565901</v>
      </c>
      <c r="P918" s="384">
        <v>912.99999999998704</v>
      </c>
      <c r="Q918" s="363">
        <v>65214.285714286343</v>
      </c>
      <c r="R918" s="367">
        <v>-3891082.1557783158</v>
      </c>
      <c r="S918" s="384">
        <v>913.00000000000875</v>
      </c>
      <c r="T918" s="363">
        <v>31482.758620689208</v>
      </c>
      <c r="U918" s="363">
        <v>-64232.40333494659</v>
      </c>
      <c r="V918" s="369">
        <v>912.99999999998704</v>
      </c>
      <c r="W918" s="363">
        <v>1521666.6666666789</v>
      </c>
      <c r="X918" s="363">
        <v>42831.547948915824</v>
      </c>
      <c r="Y918" s="369">
        <v>913.00000000000728</v>
      </c>
      <c r="Z918" s="367"/>
      <c r="AA918" s="367"/>
      <c r="AB918" s="367"/>
      <c r="AC918" s="367"/>
      <c r="AD918" s="367"/>
      <c r="AE918" s="367"/>
      <c r="AF918" s="367"/>
      <c r="AG918" s="367"/>
      <c r="AH918" s="367"/>
      <c r="AI918" s="367"/>
      <c r="AJ918" s="367"/>
      <c r="AK918" s="367"/>
      <c r="AL918" s="367"/>
      <c r="AM918" s="367"/>
      <c r="AN918" s="367"/>
      <c r="AO918" s="367"/>
      <c r="AP918" s="367"/>
      <c r="AQ918" s="367"/>
      <c r="AR918" s="367"/>
      <c r="AS918" s="367"/>
      <c r="AT918" s="367"/>
    </row>
    <row r="919" spans="2:46" ht="13.8">
      <c r="B919" s="26">
        <v>152.3333333333334</v>
      </c>
      <c r="C919" s="367">
        <v>133.4365561159172</v>
      </c>
      <c r="D919" s="363">
        <v>914.00000000000034</v>
      </c>
      <c r="E919" s="365">
        <v>42511.62790697701</v>
      </c>
      <c r="F919" s="367">
        <v>-123933.59799042656</v>
      </c>
      <c r="G919" s="367">
        <v>914.00000000000568</v>
      </c>
      <c r="H919" s="368">
        <v>228500</v>
      </c>
      <c r="I919" s="367">
        <v>-1482128.1996927713</v>
      </c>
      <c r="J919" s="384">
        <v>913.99999999999989</v>
      </c>
      <c r="K919" s="363">
        <v>55393.939393940345</v>
      </c>
      <c r="L919" s="367">
        <v>-55909.18423489495</v>
      </c>
      <c r="M919" s="369">
        <v>914.0000000000158</v>
      </c>
      <c r="N919" s="363">
        <v>63034.482758619793</v>
      </c>
      <c r="O919" s="367">
        <v>-7767897.6545850486</v>
      </c>
      <c r="P919" s="384">
        <v>913.99999999998704</v>
      </c>
      <c r="Q919" s="363">
        <v>65285.714285714916</v>
      </c>
      <c r="R919" s="367">
        <v>-3899656.2210620372</v>
      </c>
      <c r="S919" s="384">
        <v>914.00000000000875</v>
      </c>
      <c r="T919" s="363">
        <v>31517.241379309897</v>
      </c>
      <c r="U919" s="363">
        <v>-64414.90040729125</v>
      </c>
      <c r="V919" s="369">
        <v>913.99999999998704</v>
      </c>
      <c r="W919" s="363">
        <v>1523333.3333333456</v>
      </c>
      <c r="X919" s="363">
        <v>42874.290711157431</v>
      </c>
      <c r="Y919" s="369">
        <v>914.00000000000739</v>
      </c>
      <c r="Z919" s="367"/>
      <c r="AA919" s="367"/>
      <c r="AB919" s="367"/>
      <c r="AC919" s="367"/>
      <c r="AD919" s="367"/>
      <c r="AE919" s="367"/>
      <c r="AF919" s="367"/>
      <c r="AG919" s="367"/>
      <c r="AH919" s="367"/>
      <c r="AI919" s="367"/>
      <c r="AJ919" s="367"/>
      <c r="AK919" s="367"/>
      <c r="AL919" s="367"/>
      <c r="AM919" s="367"/>
      <c r="AN919" s="367"/>
      <c r="AO919" s="367"/>
      <c r="AP919" s="367"/>
      <c r="AQ919" s="367"/>
      <c r="AR919" s="367"/>
      <c r="AS919" s="367"/>
      <c r="AT919" s="367"/>
    </row>
    <row r="920" spans="2:46" ht="13.8">
      <c r="B920" s="26">
        <v>152.50000000000006</v>
      </c>
      <c r="C920" s="367">
        <v>133.58185367444835</v>
      </c>
      <c r="D920" s="363">
        <v>915.00000000000034</v>
      </c>
      <c r="E920" s="365">
        <v>42558.139534883987</v>
      </c>
      <c r="F920" s="367">
        <v>-124213.88122024115</v>
      </c>
      <c r="G920" s="367">
        <v>915.0000000000058</v>
      </c>
      <c r="H920" s="368">
        <v>228750</v>
      </c>
      <c r="I920" s="367">
        <v>-1485453.1804320393</v>
      </c>
      <c r="J920" s="384">
        <v>914.99999999999989</v>
      </c>
      <c r="K920" s="363">
        <v>55454.545454546409</v>
      </c>
      <c r="L920" s="367">
        <v>-56081.106379689896</v>
      </c>
      <c r="M920" s="369">
        <v>915.0000000000158</v>
      </c>
      <c r="N920" s="363">
        <v>63103.44827586117</v>
      </c>
      <c r="O920" s="367">
        <v>-7784923.3733004611</v>
      </c>
      <c r="P920" s="384">
        <v>914.99999999998693</v>
      </c>
      <c r="Q920" s="363">
        <v>65357.142857143488</v>
      </c>
      <c r="R920" s="367">
        <v>-3908239.722234006</v>
      </c>
      <c r="S920" s="384">
        <v>915.00000000000875</v>
      </c>
      <c r="T920" s="363">
        <v>31551.724137930585</v>
      </c>
      <c r="U920" s="363">
        <v>-64597.642871205077</v>
      </c>
      <c r="V920" s="369">
        <v>914.99999999998693</v>
      </c>
      <c r="W920" s="363">
        <v>1525000.0000000123</v>
      </c>
      <c r="X920" s="363">
        <v>42917.024348202751</v>
      </c>
      <c r="Y920" s="369">
        <v>915.00000000000739</v>
      </c>
      <c r="Z920" s="367"/>
      <c r="AA920" s="367"/>
      <c r="AB920" s="367"/>
      <c r="AC920" s="367"/>
      <c r="AD920" s="367"/>
      <c r="AE920" s="367"/>
      <c r="AF920" s="367"/>
      <c r="AG920" s="367"/>
      <c r="AH920" s="367"/>
      <c r="AI920" s="367"/>
      <c r="AJ920" s="367"/>
      <c r="AK920" s="367"/>
      <c r="AL920" s="367"/>
      <c r="AM920" s="367"/>
      <c r="AN920" s="367"/>
      <c r="AO920" s="367"/>
      <c r="AP920" s="367"/>
      <c r="AQ920" s="367"/>
      <c r="AR920" s="367"/>
      <c r="AS920" s="367"/>
      <c r="AT920" s="367"/>
    </row>
    <row r="921" spans="2:46" ht="13.8">
      <c r="B921" s="26">
        <v>152.66666666666671</v>
      </c>
      <c r="C921" s="367">
        <v>133.72714971539006</v>
      </c>
      <c r="D921" s="363">
        <v>916.00000000000023</v>
      </c>
      <c r="E921" s="365">
        <v>42604.651162790964</v>
      </c>
      <c r="F921" s="367">
        <v>-124494.48070903635</v>
      </c>
      <c r="G921" s="367">
        <v>916.0000000000058</v>
      </c>
      <c r="H921" s="368">
        <v>229000</v>
      </c>
      <c r="I921" s="367">
        <v>-1488781.8844418551</v>
      </c>
      <c r="J921" s="384">
        <v>915.99999999999989</v>
      </c>
      <c r="K921" s="363">
        <v>55515.151515152473</v>
      </c>
      <c r="L921" s="367">
        <v>-56253.270606143822</v>
      </c>
      <c r="M921" s="369">
        <v>916.00000000001592</v>
      </c>
      <c r="N921" s="363">
        <v>63172.413793102547</v>
      </c>
      <c r="O921" s="367">
        <v>-7801967.7301028334</v>
      </c>
      <c r="P921" s="384">
        <v>915.99999999998693</v>
      </c>
      <c r="Q921" s="363">
        <v>65428.571428572061</v>
      </c>
      <c r="R921" s="367">
        <v>-3916832.659294222</v>
      </c>
      <c r="S921" s="384">
        <v>916.00000000000875</v>
      </c>
      <c r="T921" s="363">
        <v>31586.206896551274</v>
      </c>
      <c r="U921" s="363">
        <v>-64780.63072668809</v>
      </c>
      <c r="V921" s="369">
        <v>915.99999999998693</v>
      </c>
      <c r="W921" s="363">
        <v>1526666.6666666791</v>
      </c>
      <c r="X921" s="363">
        <v>42959.74886005179</v>
      </c>
      <c r="Y921" s="369">
        <v>916.00000000000739</v>
      </c>
      <c r="Z921" s="367"/>
      <c r="AA921" s="367"/>
      <c r="AB921" s="367"/>
      <c r="AC921" s="367"/>
      <c r="AD921" s="367"/>
      <c r="AE921" s="367"/>
      <c r="AF921" s="367"/>
      <c r="AG921" s="367"/>
      <c r="AH921" s="367"/>
      <c r="AI921" s="367"/>
      <c r="AJ921" s="367"/>
      <c r="AK921" s="367"/>
      <c r="AL921" s="367"/>
      <c r="AM921" s="367"/>
      <c r="AN921" s="367"/>
      <c r="AO921" s="367"/>
      <c r="AP921" s="367"/>
      <c r="AQ921" s="367"/>
      <c r="AR921" s="367"/>
      <c r="AS921" s="367"/>
      <c r="AT921" s="367"/>
    </row>
    <row r="922" spans="2:46" ht="13.8">
      <c r="B922" s="26">
        <v>152.83333333333337</v>
      </c>
      <c r="C922" s="367">
        <v>133.8724442387423</v>
      </c>
      <c r="D922" s="363">
        <v>917.00000000000023</v>
      </c>
      <c r="E922" s="365">
        <v>42651.162790697941</v>
      </c>
      <c r="F922" s="367">
        <v>-124775.3964568122</v>
      </c>
      <c r="G922" s="367">
        <v>917.0000000000058</v>
      </c>
      <c r="H922" s="368">
        <v>229250</v>
      </c>
      <c r="I922" s="367">
        <v>-1492114.3117222188</v>
      </c>
      <c r="J922" s="384">
        <v>916.99999999999989</v>
      </c>
      <c r="K922" s="363">
        <v>55575.757575758536</v>
      </c>
      <c r="L922" s="367">
        <v>-56425.676914256714</v>
      </c>
      <c r="M922" s="369">
        <v>917.00000000001592</v>
      </c>
      <c r="N922" s="363">
        <v>63241.379310343924</v>
      </c>
      <c r="O922" s="367">
        <v>-7819030.7249921616</v>
      </c>
      <c r="P922" s="384">
        <v>916.99999999998693</v>
      </c>
      <c r="Q922" s="363">
        <v>65500.000000000633</v>
      </c>
      <c r="R922" s="367">
        <v>-3925435.032242686</v>
      </c>
      <c r="S922" s="384">
        <v>917.00000000000875</v>
      </c>
      <c r="T922" s="363">
        <v>31620.689655171962</v>
      </c>
      <c r="U922" s="363">
        <v>-64963.863973740285</v>
      </c>
      <c r="V922" s="369">
        <v>916.99999999998693</v>
      </c>
      <c r="W922" s="363">
        <v>1528333.3333333458</v>
      </c>
      <c r="X922" s="363">
        <v>43002.464246704534</v>
      </c>
      <c r="Y922" s="369">
        <v>917.0000000000075</v>
      </c>
      <c r="Z922" s="367"/>
      <c r="AA922" s="367"/>
      <c r="AB922" s="367"/>
      <c r="AC922" s="367"/>
      <c r="AD922" s="367"/>
      <c r="AE922" s="367"/>
      <c r="AF922" s="367"/>
      <c r="AG922" s="367"/>
      <c r="AH922" s="367"/>
      <c r="AI922" s="367"/>
      <c r="AJ922" s="367"/>
      <c r="AK922" s="367"/>
      <c r="AL922" s="367"/>
      <c r="AM922" s="367"/>
      <c r="AN922" s="367"/>
      <c r="AO922" s="367"/>
      <c r="AP922" s="367"/>
      <c r="AQ922" s="367"/>
      <c r="AR922" s="367"/>
      <c r="AS922" s="367"/>
      <c r="AT922" s="367"/>
    </row>
    <row r="923" spans="2:46" ht="13.8">
      <c r="B923" s="26">
        <v>153.00000000000003</v>
      </c>
      <c r="C923" s="367">
        <v>134.0177372445051</v>
      </c>
      <c r="D923" s="363">
        <v>918.00000000000011</v>
      </c>
      <c r="E923" s="365">
        <v>42697.674418604918</v>
      </c>
      <c r="F923" s="367">
        <v>-125056.62846356873</v>
      </c>
      <c r="G923" s="367">
        <v>918.0000000000058</v>
      </c>
      <c r="H923" s="368">
        <v>229500</v>
      </c>
      <c r="I923" s="367">
        <v>-1495450.4622731307</v>
      </c>
      <c r="J923" s="384">
        <v>917.99999999999989</v>
      </c>
      <c r="K923" s="363">
        <v>55636.3636363646</v>
      </c>
      <c r="L923" s="367">
        <v>-56598.325304028585</v>
      </c>
      <c r="M923" s="369">
        <v>918.00000000001603</v>
      </c>
      <c r="N923" s="363">
        <v>63310.344827585301</v>
      </c>
      <c r="O923" s="367">
        <v>-7836112.3579684449</v>
      </c>
      <c r="P923" s="384">
        <v>917.99999999998681</v>
      </c>
      <c r="Q923" s="363">
        <v>65571.428571429205</v>
      </c>
      <c r="R923" s="367">
        <v>-3934046.8410793967</v>
      </c>
      <c r="S923" s="384">
        <v>918.00000000000875</v>
      </c>
      <c r="T923" s="363">
        <v>31655.17241379265</v>
      </c>
      <c r="U923" s="363">
        <v>-65147.342612361623</v>
      </c>
      <c r="V923" s="369">
        <v>917.99999999998681</v>
      </c>
      <c r="W923" s="363">
        <v>1530000.0000000126</v>
      </c>
      <c r="X923" s="363">
        <v>43045.170508160998</v>
      </c>
      <c r="Y923" s="369">
        <v>918.0000000000075</v>
      </c>
      <c r="Z923" s="367"/>
      <c r="AA923" s="367"/>
      <c r="AB923" s="367"/>
      <c r="AC923" s="367"/>
      <c r="AD923" s="367"/>
      <c r="AE923" s="367"/>
      <c r="AF923" s="367"/>
      <c r="AG923" s="367"/>
      <c r="AH923" s="367"/>
      <c r="AI923" s="367"/>
      <c r="AJ923" s="367"/>
      <c r="AK923" s="367"/>
      <c r="AL923" s="367"/>
      <c r="AM923" s="367"/>
      <c r="AN923" s="367"/>
      <c r="AO923" s="367"/>
      <c r="AP923" s="367"/>
      <c r="AQ923" s="367"/>
      <c r="AR923" s="367"/>
      <c r="AS923" s="367"/>
      <c r="AT923" s="367"/>
    </row>
    <row r="924" spans="2:46" ht="13.8">
      <c r="B924" s="26">
        <v>153.16666666666669</v>
      </c>
      <c r="C924" s="367">
        <v>134.16302873267841</v>
      </c>
      <c r="D924" s="363">
        <v>919.00000000000011</v>
      </c>
      <c r="E924" s="365">
        <v>42744.186046511895</v>
      </c>
      <c r="F924" s="367">
        <v>-125338.17672930597</v>
      </c>
      <c r="G924" s="367">
        <v>919.0000000000058</v>
      </c>
      <c r="H924" s="368">
        <v>229750</v>
      </c>
      <c r="I924" s="367">
        <v>-1498790.3360945904</v>
      </c>
      <c r="J924" s="384">
        <v>918.99999999999989</v>
      </c>
      <c r="K924" s="363">
        <v>55696.969696970664</v>
      </c>
      <c r="L924" s="367">
        <v>-56771.215775459423</v>
      </c>
      <c r="M924" s="369">
        <v>919.00000000001603</v>
      </c>
      <c r="N924" s="363">
        <v>63379.310344826677</v>
      </c>
      <c r="O924" s="367">
        <v>-7853212.6290316861</v>
      </c>
      <c r="P924" s="384">
        <v>918.99999999998681</v>
      </c>
      <c r="Q924" s="363">
        <v>65642.857142857771</v>
      </c>
      <c r="R924" s="367">
        <v>-3942668.0858043558</v>
      </c>
      <c r="S924" s="384">
        <v>919.00000000000875</v>
      </c>
      <c r="T924" s="363">
        <v>31689.655172413339</v>
      </c>
      <c r="U924" s="363">
        <v>-65331.066642552185</v>
      </c>
      <c r="V924" s="369">
        <v>918.99999999998681</v>
      </c>
      <c r="W924" s="363">
        <v>1531666.6666666793</v>
      </c>
      <c r="X924" s="363">
        <v>43087.867644421196</v>
      </c>
      <c r="Y924" s="369">
        <v>919.00000000000762</v>
      </c>
      <c r="Z924" s="367"/>
      <c r="AA924" s="367"/>
      <c r="AB924" s="367"/>
      <c r="AC924" s="367"/>
      <c r="AD924" s="367"/>
      <c r="AE924" s="367"/>
      <c r="AF924" s="367"/>
      <c r="AG924" s="367"/>
      <c r="AH924" s="367"/>
      <c r="AI924" s="367"/>
      <c r="AJ924" s="367"/>
      <c r="AK924" s="367"/>
      <c r="AL924" s="367"/>
      <c r="AM924" s="367"/>
      <c r="AN924" s="367"/>
      <c r="AO924" s="367"/>
      <c r="AP924" s="367"/>
      <c r="AQ924" s="367"/>
      <c r="AR924" s="367"/>
      <c r="AS924" s="367"/>
      <c r="AT924" s="367"/>
    </row>
    <row r="925" spans="2:46" ht="13.8">
      <c r="B925" s="26">
        <v>153.33333333333334</v>
      </c>
      <c r="C925" s="367">
        <v>134.3083187032623</v>
      </c>
      <c r="D925" s="363">
        <v>920</v>
      </c>
      <c r="E925" s="365">
        <v>42790.697674418872</v>
      </c>
      <c r="F925" s="367">
        <v>-125620.04125402383</v>
      </c>
      <c r="G925" s="367">
        <v>920.0000000000058</v>
      </c>
      <c r="H925" s="368">
        <v>230000</v>
      </c>
      <c r="I925" s="367">
        <v>-1502133.9331865981</v>
      </c>
      <c r="J925" s="384">
        <v>919.99999999999989</v>
      </c>
      <c r="K925" s="363">
        <v>55757.575757576727</v>
      </c>
      <c r="L925" s="367">
        <v>-56944.348328549233</v>
      </c>
      <c r="M925" s="369">
        <v>920.00000000001603</v>
      </c>
      <c r="N925" s="363">
        <v>63448.275862068054</v>
      </c>
      <c r="O925" s="367">
        <v>-7870331.5381818824</v>
      </c>
      <c r="P925" s="384">
        <v>919.99999999998681</v>
      </c>
      <c r="Q925" s="363">
        <v>65714.285714286336</v>
      </c>
      <c r="R925" s="367">
        <v>-3951298.766417562</v>
      </c>
      <c r="S925" s="384">
        <v>920.00000000000875</v>
      </c>
      <c r="T925" s="363">
        <v>31724.137931034027</v>
      </c>
      <c r="U925" s="363">
        <v>-65515.036064311913</v>
      </c>
      <c r="V925" s="369">
        <v>919.99999999998681</v>
      </c>
      <c r="W925" s="363">
        <v>1533333.3333333461</v>
      </c>
      <c r="X925" s="363">
        <v>43130.555655485099</v>
      </c>
      <c r="Y925" s="369">
        <v>920.00000000000762</v>
      </c>
      <c r="Z925" s="367"/>
      <c r="AA925" s="367"/>
      <c r="AB925" s="367"/>
      <c r="AC925" s="367"/>
      <c r="AD925" s="367"/>
      <c r="AE925" s="367"/>
      <c r="AF925" s="367"/>
      <c r="AG925" s="367"/>
      <c r="AH925" s="367"/>
      <c r="AI925" s="367"/>
      <c r="AJ925" s="367"/>
      <c r="AK925" s="367"/>
      <c r="AL925" s="367"/>
      <c r="AM925" s="367"/>
      <c r="AN925" s="367"/>
      <c r="AO925" s="367"/>
      <c r="AP925" s="367"/>
      <c r="AQ925" s="367"/>
      <c r="AR925" s="367"/>
      <c r="AS925" s="367"/>
      <c r="AT925" s="367"/>
    </row>
    <row r="926" spans="2:46" ht="13.8">
      <c r="B926" s="26">
        <v>153.5</v>
      </c>
      <c r="C926" s="367">
        <v>134.45360715625674</v>
      </c>
      <c r="D926" s="363">
        <v>921</v>
      </c>
      <c r="E926" s="365">
        <v>42837.209302325849</v>
      </c>
      <c r="F926" s="367">
        <v>-125902.22203772236</v>
      </c>
      <c r="G926" s="367">
        <v>921.0000000000058</v>
      </c>
      <c r="H926" s="368">
        <v>230250</v>
      </c>
      <c r="I926" s="367">
        <v>-1505481.2535491537</v>
      </c>
      <c r="J926" s="384">
        <v>920.99999999999989</v>
      </c>
      <c r="K926" s="363">
        <v>55818.181818182791</v>
      </c>
      <c r="L926" s="367">
        <v>-57117.722963298023</v>
      </c>
      <c r="M926" s="369">
        <v>921.00000000001614</v>
      </c>
      <c r="N926" s="363">
        <v>63517.241379309431</v>
      </c>
      <c r="O926" s="367">
        <v>-7887469.0854190355</v>
      </c>
      <c r="P926" s="384">
        <v>920.9999999999867</v>
      </c>
      <c r="Q926" s="363">
        <v>65785.714285714901</v>
      </c>
      <c r="R926" s="367">
        <v>-3959938.8829190144</v>
      </c>
      <c r="S926" s="384">
        <v>921.00000000000864</v>
      </c>
      <c r="T926" s="363">
        <v>31758.620689654716</v>
      </c>
      <c r="U926" s="363">
        <v>-65699.250877640807</v>
      </c>
      <c r="V926" s="369">
        <v>920.9999999999867</v>
      </c>
      <c r="W926" s="363">
        <v>1535000.0000000128</v>
      </c>
      <c r="X926" s="363">
        <v>43173.234541352722</v>
      </c>
      <c r="Y926" s="369">
        <v>921.00000000000762</v>
      </c>
      <c r="Z926" s="367"/>
      <c r="AA926" s="367"/>
      <c r="AB926" s="367"/>
      <c r="AC926" s="367"/>
      <c r="AD926" s="367"/>
      <c r="AE926" s="367"/>
      <c r="AF926" s="367"/>
      <c r="AG926" s="367"/>
      <c r="AH926" s="367"/>
      <c r="AI926" s="367"/>
      <c r="AJ926" s="367"/>
      <c r="AK926" s="367"/>
      <c r="AL926" s="367"/>
      <c r="AM926" s="367"/>
      <c r="AN926" s="367"/>
      <c r="AO926" s="367"/>
      <c r="AP926" s="367"/>
      <c r="AQ926" s="367"/>
      <c r="AR926" s="367"/>
      <c r="AS926" s="367"/>
      <c r="AT926" s="367"/>
    </row>
    <row r="927" spans="2:46" ht="13.8">
      <c r="B927" s="26">
        <v>153.66666666666666</v>
      </c>
      <c r="C927" s="367">
        <v>134.59889409166169</v>
      </c>
      <c r="D927" s="363">
        <v>921.99999999999989</v>
      </c>
      <c r="E927" s="365">
        <v>42883.720930232827</v>
      </c>
      <c r="F927" s="367">
        <v>-126184.71908040154</v>
      </c>
      <c r="G927" s="367">
        <v>922.0000000000058</v>
      </c>
      <c r="H927" s="368">
        <v>230500</v>
      </c>
      <c r="I927" s="367">
        <v>-1508832.2971822578</v>
      </c>
      <c r="J927" s="384">
        <v>921.99999999999989</v>
      </c>
      <c r="K927" s="363">
        <v>55878.787878788855</v>
      </c>
      <c r="L927" s="367">
        <v>-57291.339679705779</v>
      </c>
      <c r="M927" s="369">
        <v>922.00000000001614</v>
      </c>
      <c r="N927" s="363">
        <v>63586.206896550808</v>
      </c>
      <c r="O927" s="367">
        <v>-7904625.2707431465</v>
      </c>
      <c r="P927" s="384">
        <v>921.9999999999867</v>
      </c>
      <c r="Q927" s="363">
        <v>65857.142857143466</v>
      </c>
      <c r="R927" s="367">
        <v>-3968588.4353087149</v>
      </c>
      <c r="S927" s="384">
        <v>922.00000000000853</v>
      </c>
      <c r="T927" s="363">
        <v>31793.103448275404</v>
      </c>
      <c r="U927" s="363">
        <v>-65883.711082538895</v>
      </c>
      <c r="V927" s="369">
        <v>921.9999999999867</v>
      </c>
      <c r="W927" s="363">
        <v>1536666.6666666795</v>
      </c>
      <c r="X927" s="363">
        <v>43215.904302024064</v>
      </c>
      <c r="Y927" s="369">
        <v>922.00000000000773</v>
      </c>
      <c r="Z927" s="367"/>
      <c r="AA927" s="367"/>
      <c r="AB927" s="367"/>
      <c r="AC927" s="367"/>
      <c r="AD927" s="367"/>
      <c r="AE927" s="367"/>
      <c r="AF927" s="367"/>
      <c r="AG927" s="367"/>
      <c r="AH927" s="367"/>
      <c r="AI927" s="367"/>
      <c r="AJ927" s="367"/>
      <c r="AK927" s="367"/>
      <c r="AL927" s="367"/>
      <c r="AM927" s="367"/>
      <c r="AN927" s="367"/>
      <c r="AO927" s="367"/>
      <c r="AP927" s="367"/>
      <c r="AQ927" s="367"/>
      <c r="AR927" s="367"/>
      <c r="AS927" s="367"/>
      <c r="AT927" s="367"/>
    </row>
    <row r="928" spans="2:46" ht="13.8">
      <c r="B928" s="26">
        <v>153.83333333333331</v>
      </c>
      <c r="C928" s="367">
        <v>134.74417950947722</v>
      </c>
      <c r="D928" s="363">
        <v>922.99999999999989</v>
      </c>
      <c r="E928" s="365">
        <v>42930.232558139804</v>
      </c>
      <c r="F928" s="367">
        <v>-126467.53238206141</v>
      </c>
      <c r="G928" s="367">
        <v>923.0000000000058</v>
      </c>
      <c r="H928" s="368">
        <v>230750</v>
      </c>
      <c r="I928" s="367">
        <v>-1512187.0640859094</v>
      </c>
      <c r="J928" s="384">
        <v>922.99999999999989</v>
      </c>
      <c r="K928" s="363">
        <v>55939.393939394919</v>
      </c>
      <c r="L928" s="367">
        <v>-57465.198477772523</v>
      </c>
      <c r="M928" s="369">
        <v>923.00000000001626</v>
      </c>
      <c r="N928" s="363">
        <v>63655.172413792185</v>
      </c>
      <c r="O928" s="367">
        <v>-7921800.0941542136</v>
      </c>
      <c r="P928" s="384">
        <v>922.9999999999867</v>
      </c>
      <c r="Q928" s="363">
        <v>65928.571428572031</v>
      </c>
      <c r="R928" s="367">
        <v>-3977247.4235866629</v>
      </c>
      <c r="S928" s="384">
        <v>923.00000000000853</v>
      </c>
      <c r="T928" s="363">
        <v>31827.586206896092</v>
      </c>
      <c r="U928" s="363">
        <v>-66068.416679006172</v>
      </c>
      <c r="V928" s="369">
        <v>922.9999999999867</v>
      </c>
      <c r="W928" s="363">
        <v>1538333.3333333463</v>
      </c>
      <c r="X928" s="363">
        <v>43258.564937499112</v>
      </c>
      <c r="Y928" s="369">
        <v>923.00000000000773</v>
      </c>
      <c r="Z928" s="367"/>
      <c r="AA928" s="367"/>
      <c r="AB928" s="367"/>
      <c r="AC928" s="367"/>
      <c r="AD928" s="367"/>
      <c r="AE928" s="367"/>
      <c r="AF928" s="367"/>
      <c r="AG928" s="367"/>
      <c r="AH928" s="367"/>
      <c r="AI928" s="367"/>
      <c r="AJ928" s="367"/>
      <c r="AK928" s="367"/>
      <c r="AL928" s="367"/>
      <c r="AM928" s="367"/>
      <c r="AN928" s="367"/>
      <c r="AO928" s="367"/>
      <c r="AP928" s="367"/>
      <c r="AQ928" s="367"/>
      <c r="AR928" s="367"/>
      <c r="AS928" s="367"/>
      <c r="AT928" s="367"/>
    </row>
    <row r="929" spans="2:46" ht="13.8">
      <c r="B929" s="26">
        <v>153.99999999999997</v>
      </c>
      <c r="C929" s="367">
        <v>134.88946340970327</v>
      </c>
      <c r="D929" s="363">
        <v>923.99999999999977</v>
      </c>
      <c r="E929" s="365">
        <v>42976.744186046781</v>
      </c>
      <c r="F929" s="367">
        <v>-126750.66194270193</v>
      </c>
      <c r="G929" s="367">
        <v>924.0000000000058</v>
      </c>
      <c r="H929" s="368">
        <v>231000</v>
      </c>
      <c r="I929" s="367">
        <v>-1515545.5542601093</v>
      </c>
      <c r="J929" s="384">
        <v>923.99999999999989</v>
      </c>
      <c r="K929" s="363">
        <v>56000.000000000982</v>
      </c>
      <c r="L929" s="367">
        <v>-57639.299357498217</v>
      </c>
      <c r="M929" s="369">
        <v>924.00000000001626</v>
      </c>
      <c r="N929" s="363">
        <v>63724.137931033561</v>
      </c>
      <c r="O929" s="367">
        <v>-7938993.5556522356</v>
      </c>
      <c r="P929" s="384">
        <v>923.99999999998658</v>
      </c>
      <c r="Q929" s="363">
        <v>66000.000000000597</v>
      </c>
      <c r="R929" s="367">
        <v>-3985915.847752858</v>
      </c>
      <c r="S929" s="384">
        <v>924.00000000000841</v>
      </c>
      <c r="T929" s="363">
        <v>31862.068965516781</v>
      </c>
      <c r="U929" s="363">
        <v>-66253.367667042578</v>
      </c>
      <c r="V929" s="369">
        <v>923.99999999998658</v>
      </c>
      <c r="W929" s="363">
        <v>1540000.000000013</v>
      </c>
      <c r="X929" s="363">
        <v>43301.216447777893</v>
      </c>
      <c r="Y929" s="369">
        <v>924.00000000000784</v>
      </c>
      <c r="Z929" s="367"/>
      <c r="AA929" s="367"/>
      <c r="AB929" s="367"/>
      <c r="AC929" s="367"/>
      <c r="AD929" s="367"/>
      <c r="AE929" s="367"/>
      <c r="AF929" s="367"/>
      <c r="AG929" s="367"/>
      <c r="AH929" s="367"/>
      <c r="AI929" s="367"/>
      <c r="AJ929" s="367"/>
      <c r="AK929" s="367"/>
      <c r="AL929" s="367"/>
      <c r="AM929" s="367"/>
      <c r="AN929" s="367"/>
      <c r="AO929" s="367"/>
      <c r="AP929" s="367"/>
      <c r="AQ929" s="367"/>
      <c r="AR929" s="367"/>
      <c r="AS929" s="367"/>
      <c r="AT929" s="367"/>
    </row>
    <row r="930" spans="2:46" ht="13.8">
      <c r="B930" s="26">
        <v>154.16666666666663</v>
      </c>
      <c r="C930" s="367">
        <v>135.03474579233989</v>
      </c>
      <c r="D930" s="363">
        <v>924.99999999999977</v>
      </c>
      <c r="E930" s="365">
        <v>43023.255813953758</v>
      </c>
      <c r="F930" s="367">
        <v>-127034.10776232314</v>
      </c>
      <c r="G930" s="367">
        <v>925.0000000000058</v>
      </c>
      <c r="H930" s="368">
        <v>231250</v>
      </c>
      <c r="I930" s="367">
        <v>-1518907.7677048568</v>
      </c>
      <c r="J930" s="384">
        <v>924.99999999999989</v>
      </c>
      <c r="K930" s="363">
        <v>56060.606060607046</v>
      </c>
      <c r="L930" s="367">
        <v>-57813.642318882899</v>
      </c>
      <c r="M930" s="369">
        <v>925.00000000001637</v>
      </c>
      <c r="N930" s="363">
        <v>63793.103448274938</v>
      </c>
      <c r="O930" s="367">
        <v>-7956205.6552372156</v>
      </c>
      <c r="P930" s="384">
        <v>924.99999999998658</v>
      </c>
      <c r="Q930" s="363">
        <v>66071.428571429162</v>
      </c>
      <c r="R930" s="367">
        <v>-3994593.7078073006</v>
      </c>
      <c r="S930" s="384">
        <v>925.0000000000083</v>
      </c>
      <c r="T930" s="363">
        <v>31896.551724137469</v>
      </c>
      <c r="U930" s="363">
        <v>-66438.5640466482</v>
      </c>
      <c r="V930" s="369">
        <v>924.99999999998658</v>
      </c>
      <c r="W930" s="363">
        <v>1541666.6666666798</v>
      </c>
      <c r="X930" s="363">
        <v>43343.858832860373</v>
      </c>
      <c r="Y930" s="369">
        <v>925.00000000000784</v>
      </c>
      <c r="Z930" s="367"/>
      <c r="AA930" s="367"/>
      <c r="AB930" s="367"/>
      <c r="AC930" s="367"/>
      <c r="AD930" s="367"/>
      <c r="AE930" s="367"/>
      <c r="AF930" s="367"/>
      <c r="AG930" s="367"/>
      <c r="AH930" s="367"/>
      <c r="AI930" s="367"/>
      <c r="AJ930" s="367"/>
      <c r="AK930" s="367"/>
      <c r="AL930" s="367"/>
      <c r="AM930" s="367"/>
      <c r="AN930" s="367"/>
      <c r="AO930" s="367"/>
      <c r="AP930" s="367"/>
      <c r="AQ930" s="367"/>
      <c r="AR930" s="367"/>
      <c r="AS930" s="367"/>
      <c r="AT930" s="367"/>
    </row>
    <row r="931" spans="2:46" ht="13.8">
      <c r="B931" s="26">
        <v>154.33333333333329</v>
      </c>
      <c r="C931" s="367">
        <v>135.180026657387</v>
      </c>
      <c r="D931" s="363">
        <v>925.99999999999966</v>
      </c>
      <c r="E931" s="365">
        <v>43069.767441860735</v>
      </c>
      <c r="F931" s="367">
        <v>-127317.86984092499</v>
      </c>
      <c r="G931" s="367">
        <v>926.0000000000058</v>
      </c>
      <c r="H931" s="368">
        <v>231500</v>
      </c>
      <c r="I931" s="367">
        <v>-1522273.7044201528</v>
      </c>
      <c r="J931" s="384">
        <v>925.99999999999989</v>
      </c>
      <c r="K931" s="363">
        <v>56121.21212121311</v>
      </c>
      <c r="L931" s="367">
        <v>-57988.22736192654</v>
      </c>
      <c r="M931" s="369">
        <v>926.00000000001637</v>
      </c>
      <c r="N931" s="363">
        <v>63862.068965516315</v>
      </c>
      <c r="O931" s="367">
        <v>-7973436.3929091534</v>
      </c>
      <c r="P931" s="384">
        <v>925.99999999998658</v>
      </c>
      <c r="Q931" s="363">
        <v>66142.857142857727</v>
      </c>
      <c r="R931" s="367">
        <v>-4003281.0037499894</v>
      </c>
      <c r="S931" s="384">
        <v>926.00000000000819</v>
      </c>
      <c r="T931" s="363">
        <v>31931.034482758158</v>
      </c>
      <c r="U931" s="363">
        <v>-66624.00581782301</v>
      </c>
      <c r="V931" s="369">
        <v>925.99999999998658</v>
      </c>
      <c r="W931" s="363">
        <v>1543333.3333333465</v>
      </c>
      <c r="X931" s="363">
        <v>43386.492092746586</v>
      </c>
      <c r="Y931" s="369">
        <v>926.00000000000796</v>
      </c>
      <c r="Z931" s="367"/>
      <c r="AA931" s="367"/>
      <c r="AB931" s="367"/>
      <c r="AC931" s="367"/>
      <c r="AD931" s="367"/>
      <c r="AE931" s="367"/>
      <c r="AF931" s="367"/>
      <c r="AG931" s="367"/>
      <c r="AH931" s="367"/>
      <c r="AI931" s="367"/>
      <c r="AJ931" s="367"/>
      <c r="AK931" s="367"/>
      <c r="AL931" s="367"/>
      <c r="AM931" s="367"/>
      <c r="AN931" s="367"/>
      <c r="AO931" s="367"/>
      <c r="AP931" s="367"/>
      <c r="AQ931" s="367"/>
      <c r="AR931" s="367"/>
      <c r="AS931" s="367"/>
      <c r="AT931" s="367"/>
    </row>
    <row r="932" spans="2:46" ht="13.8">
      <c r="B932" s="26">
        <v>154.49999999999994</v>
      </c>
      <c r="C932" s="367">
        <v>135.32530600484472</v>
      </c>
      <c r="D932" s="363">
        <v>926.99999999999966</v>
      </c>
      <c r="E932" s="365">
        <v>43116.279069767712</v>
      </c>
      <c r="F932" s="367">
        <v>-127601.94817850752</v>
      </c>
      <c r="G932" s="367">
        <v>927.0000000000058</v>
      </c>
      <c r="H932" s="368">
        <v>231750</v>
      </c>
      <c r="I932" s="367">
        <v>-1525643.3644059962</v>
      </c>
      <c r="J932" s="384">
        <v>926.99999999999989</v>
      </c>
      <c r="K932" s="363">
        <v>56181.818181819173</v>
      </c>
      <c r="L932" s="367">
        <v>-58163.054486629175</v>
      </c>
      <c r="M932" s="369">
        <v>927.00000000001648</v>
      </c>
      <c r="N932" s="363">
        <v>63931.034482757692</v>
      </c>
      <c r="O932" s="367">
        <v>-7990685.7686680444</v>
      </c>
      <c r="P932" s="384">
        <v>926.99999999998647</v>
      </c>
      <c r="Q932" s="363">
        <v>66214.285714286292</v>
      </c>
      <c r="R932" s="367">
        <v>-4011977.7355809277</v>
      </c>
      <c r="S932" s="384">
        <v>927.00000000000807</v>
      </c>
      <c r="T932" s="363">
        <v>31965.517241378846</v>
      </c>
      <c r="U932" s="363">
        <v>-66809.692980566979</v>
      </c>
      <c r="V932" s="369">
        <v>926.99999999998647</v>
      </c>
      <c r="W932" s="363">
        <v>1545000.0000000133</v>
      </c>
      <c r="X932" s="363">
        <v>43429.116227436505</v>
      </c>
      <c r="Y932" s="369">
        <v>927.00000000000796</v>
      </c>
      <c r="Z932" s="367"/>
      <c r="AA932" s="367"/>
      <c r="AB932" s="367"/>
      <c r="AC932" s="367"/>
      <c r="AD932" s="367"/>
      <c r="AE932" s="367"/>
      <c r="AF932" s="367"/>
      <c r="AG932" s="367"/>
      <c r="AH932" s="367"/>
      <c r="AI932" s="367"/>
      <c r="AJ932" s="367"/>
      <c r="AK932" s="367"/>
      <c r="AL932" s="367"/>
      <c r="AM932" s="367"/>
      <c r="AN932" s="367"/>
      <c r="AO932" s="367"/>
      <c r="AP932" s="367"/>
      <c r="AQ932" s="367"/>
      <c r="AR932" s="367"/>
      <c r="AS932" s="367"/>
      <c r="AT932" s="367"/>
    </row>
    <row r="933" spans="2:46" ht="13.8">
      <c r="B933" s="26">
        <v>154.6666666666666</v>
      </c>
      <c r="C933" s="367">
        <v>135.47058383471298</v>
      </c>
      <c r="D933" s="363">
        <v>927.99999999999966</v>
      </c>
      <c r="E933" s="365">
        <v>43162.790697674689</v>
      </c>
      <c r="F933" s="367">
        <v>-127886.34277507071</v>
      </c>
      <c r="G933" s="367">
        <v>928.0000000000058</v>
      </c>
      <c r="H933" s="368">
        <v>232000</v>
      </c>
      <c r="I933" s="367">
        <v>-1529016.747662388</v>
      </c>
      <c r="J933" s="384">
        <v>927.99999999999989</v>
      </c>
      <c r="K933" s="363">
        <v>56242.424242425237</v>
      </c>
      <c r="L933" s="367">
        <v>-58338.123692990768</v>
      </c>
      <c r="M933" s="369">
        <v>928.00000000001648</v>
      </c>
      <c r="N933" s="363">
        <v>63999.999999999069</v>
      </c>
      <c r="O933" s="367">
        <v>-8007953.7825138932</v>
      </c>
      <c r="P933" s="384">
        <v>927.99999999998647</v>
      </c>
      <c r="Q933" s="363">
        <v>66285.714285714857</v>
      </c>
      <c r="R933" s="367">
        <v>-4020683.9033001126</v>
      </c>
      <c r="S933" s="384">
        <v>928.00000000000807</v>
      </c>
      <c r="T933" s="363">
        <v>31999.999999999534</v>
      </c>
      <c r="U933" s="363">
        <v>-66995.62553488015</v>
      </c>
      <c r="V933" s="369">
        <v>927.99999999998647</v>
      </c>
      <c r="W933" s="363">
        <v>1546666.66666668</v>
      </c>
      <c r="X933" s="363">
        <v>43471.731236930151</v>
      </c>
      <c r="Y933" s="369">
        <v>928.00000000000796</v>
      </c>
      <c r="Z933" s="367"/>
      <c r="AA933" s="367"/>
      <c r="AB933" s="367"/>
      <c r="AC933" s="367"/>
      <c r="AD933" s="367"/>
      <c r="AE933" s="367"/>
      <c r="AF933" s="367"/>
      <c r="AG933" s="367"/>
      <c r="AH933" s="367"/>
      <c r="AI933" s="367"/>
      <c r="AJ933" s="367"/>
      <c r="AK933" s="367"/>
      <c r="AL933" s="367"/>
      <c r="AM933" s="367"/>
      <c r="AN933" s="367"/>
      <c r="AO933" s="367"/>
      <c r="AP933" s="367"/>
      <c r="AQ933" s="367"/>
      <c r="AR933" s="367"/>
      <c r="AS933" s="367"/>
      <c r="AT933" s="367"/>
    </row>
    <row r="934" spans="2:46" ht="13.8">
      <c r="B934" s="26">
        <v>154.83333333333326</v>
      </c>
      <c r="C934" s="367">
        <v>135.61586014699179</v>
      </c>
      <c r="D934" s="363">
        <v>928.99999999999966</v>
      </c>
      <c r="E934" s="365">
        <v>43209.302325581666</v>
      </c>
      <c r="F934" s="367">
        <v>-128171.05363061455</v>
      </c>
      <c r="G934" s="367">
        <v>929.0000000000058</v>
      </c>
      <c r="H934" s="368">
        <v>232250</v>
      </c>
      <c r="I934" s="367">
        <v>-1532393.8541893279</v>
      </c>
      <c r="J934" s="384">
        <v>928.99999999999989</v>
      </c>
      <c r="K934" s="363">
        <v>56303.030303031301</v>
      </c>
      <c r="L934" s="367">
        <v>-58513.434981011327</v>
      </c>
      <c r="M934" s="369">
        <v>929.00000000001648</v>
      </c>
      <c r="N934" s="363">
        <v>64068.965517240445</v>
      </c>
      <c r="O934" s="367">
        <v>-8025240.434446699</v>
      </c>
      <c r="P934" s="384">
        <v>928.99999999998647</v>
      </c>
      <c r="Q934" s="363">
        <v>66357.142857143423</v>
      </c>
      <c r="R934" s="367">
        <v>-4029399.506907545</v>
      </c>
      <c r="S934" s="384">
        <v>929.00000000000796</v>
      </c>
      <c r="T934" s="363">
        <v>32034.482758620223</v>
      </c>
      <c r="U934" s="363">
        <v>-67181.803480762479</v>
      </c>
      <c r="V934" s="369">
        <v>928.99999999998647</v>
      </c>
      <c r="W934" s="363">
        <v>1548333.3333333468</v>
      </c>
      <c r="X934" s="363">
        <v>43514.337121227509</v>
      </c>
      <c r="Y934" s="369">
        <v>929.00000000000807</v>
      </c>
      <c r="Z934" s="367"/>
      <c r="AA934" s="367"/>
      <c r="AB934" s="367"/>
      <c r="AC934" s="367"/>
      <c r="AD934" s="367"/>
      <c r="AE934" s="367"/>
      <c r="AF934" s="367"/>
      <c r="AG934" s="367"/>
      <c r="AH934" s="367"/>
      <c r="AI934" s="367"/>
      <c r="AJ934" s="367"/>
      <c r="AK934" s="367"/>
      <c r="AL934" s="367"/>
      <c r="AM934" s="367"/>
      <c r="AN934" s="367"/>
      <c r="AO934" s="367"/>
      <c r="AP934" s="367"/>
      <c r="AQ934" s="367"/>
      <c r="AR934" s="367"/>
      <c r="AS934" s="367"/>
      <c r="AT934" s="367"/>
    </row>
    <row r="935" spans="2:46" ht="13.8">
      <c r="B935" s="26">
        <v>154.99999999999991</v>
      </c>
      <c r="C935" s="367">
        <v>135.76113494168112</v>
      </c>
      <c r="D935" s="363">
        <v>929.99999999999955</v>
      </c>
      <c r="E935" s="365">
        <v>43255.813953488643</v>
      </c>
      <c r="F935" s="367">
        <v>-128456.08074513909</v>
      </c>
      <c r="G935" s="367">
        <v>930.0000000000058</v>
      </c>
      <c r="H935" s="368">
        <v>232500</v>
      </c>
      <c r="I935" s="367">
        <v>-1535774.6839868156</v>
      </c>
      <c r="J935" s="384">
        <v>929.99999999999989</v>
      </c>
      <c r="K935" s="363">
        <v>56363.636363637364</v>
      </c>
      <c r="L935" s="367">
        <v>-58688.988350690866</v>
      </c>
      <c r="M935" s="369">
        <v>930.0000000000166</v>
      </c>
      <c r="N935" s="363">
        <v>64137.931034481822</v>
      </c>
      <c r="O935" s="367">
        <v>-8042545.7244664608</v>
      </c>
      <c r="P935" s="384">
        <v>929.99999999998636</v>
      </c>
      <c r="Q935" s="363">
        <v>66428.571428571988</v>
      </c>
      <c r="R935" s="367">
        <v>-4038124.5464032255</v>
      </c>
      <c r="S935" s="384">
        <v>930.00000000000784</v>
      </c>
      <c r="T935" s="363">
        <v>32068.965517240911</v>
      </c>
      <c r="U935" s="363">
        <v>-67368.226818213967</v>
      </c>
      <c r="V935" s="369">
        <v>929.99999999998636</v>
      </c>
      <c r="W935" s="363">
        <v>1550000.0000000135</v>
      </c>
      <c r="X935" s="363">
        <v>43556.933880328572</v>
      </c>
      <c r="Y935" s="369">
        <v>930.00000000000807</v>
      </c>
      <c r="Z935" s="367"/>
      <c r="AA935" s="367"/>
      <c r="AB935" s="367"/>
      <c r="AC935" s="367"/>
      <c r="AD935" s="367"/>
      <c r="AE935" s="367"/>
      <c r="AF935" s="367"/>
      <c r="AG935" s="367"/>
      <c r="AH935" s="367"/>
      <c r="AI935" s="367"/>
      <c r="AJ935" s="367"/>
      <c r="AK935" s="367"/>
      <c r="AL935" s="367"/>
      <c r="AM935" s="367"/>
      <c r="AN935" s="367"/>
      <c r="AO935" s="367"/>
      <c r="AP935" s="367"/>
      <c r="AQ935" s="367"/>
      <c r="AR935" s="367"/>
      <c r="AS935" s="367"/>
      <c r="AT935" s="367"/>
    </row>
    <row r="936" spans="2:46" ht="13.8">
      <c r="B936" s="26">
        <v>155.16666666666657</v>
      </c>
      <c r="C936" s="367">
        <v>135.906408218781</v>
      </c>
      <c r="D936" s="363">
        <v>930.99999999999955</v>
      </c>
      <c r="E936" s="365">
        <v>43302.32558139562</v>
      </c>
      <c r="F936" s="367">
        <v>-128741.42411864428</v>
      </c>
      <c r="G936" s="367">
        <v>931.0000000000058</v>
      </c>
      <c r="H936" s="368">
        <v>232750</v>
      </c>
      <c r="I936" s="367">
        <v>-1539159.2370548516</v>
      </c>
      <c r="J936" s="384">
        <v>930.99999999999989</v>
      </c>
      <c r="K936" s="363">
        <v>56424.242424243428</v>
      </c>
      <c r="L936" s="367">
        <v>-58864.783802029378</v>
      </c>
      <c r="M936" s="369">
        <v>931.0000000000166</v>
      </c>
      <c r="N936" s="363">
        <v>64206.896551723199</v>
      </c>
      <c r="O936" s="367">
        <v>-8059869.6525731813</v>
      </c>
      <c r="P936" s="384">
        <v>930.99999999998636</v>
      </c>
      <c r="Q936" s="363">
        <v>66500.000000000553</v>
      </c>
      <c r="R936" s="367">
        <v>-4046859.0217871517</v>
      </c>
      <c r="S936" s="384">
        <v>931.00000000000773</v>
      </c>
      <c r="T936" s="363">
        <v>32103.4482758616</v>
      </c>
      <c r="U936" s="363">
        <v>-67554.895547234672</v>
      </c>
      <c r="V936" s="369">
        <v>930.99999999998636</v>
      </c>
      <c r="W936" s="363">
        <v>1551666.6666666802</v>
      </c>
      <c r="X936" s="363">
        <v>43599.521514233369</v>
      </c>
      <c r="Y936" s="369">
        <v>931.00000000000819</v>
      </c>
      <c r="Z936" s="367"/>
      <c r="AA936" s="367"/>
      <c r="AB936" s="367"/>
      <c r="AC936" s="367"/>
      <c r="AD936" s="367"/>
      <c r="AE936" s="367"/>
      <c r="AF936" s="367"/>
      <c r="AG936" s="367"/>
      <c r="AH936" s="367"/>
      <c r="AI936" s="367"/>
      <c r="AJ936" s="367"/>
      <c r="AK936" s="367"/>
      <c r="AL936" s="367"/>
      <c r="AM936" s="367"/>
      <c r="AN936" s="367"/>
      <c r="AO936" s="367"/>
      <c r="AP936" s="367"/>
      <c r="AQ936" s="367"/>
      <c r="AR936" s="367"/>
      <c r="AS936" s="367"/>
      <c r="AT936" s="367"/>
    </row>
    <row r="937" spans="2:46" ht="13.8">
      <c r="B937" s="26">
        <v>155.33333333333323</v>
      </c>
      <c r="C937" s="367">
        <v>136.05167997829139</v>
      </c>
      <c r="D937" s="363">
        <v>931.99999999999943</v>
      </c>
      <c r="E937" s="365">
        <v>43348.837209302597</v>
      </c>
      <c r="F937" s="367">
        <v>-129027.08375113012</v>
      </c>
      <c r="G937" s="367">
        <v>932.0000000000058</v>
      </c>
      <c r="H937" s="368">
        <v>233000</v>
      </c>
      <c r="I937" s="367">
        <v>-1542547.5133934349</v>
      </c>
      <c r="J937" s="384">
        <v>931.99999999999989</v>
      </c>
      <c r="K937" s="363">
        <v>56484.848484849492</v>
      </c>
      <c r="L937" s="367">
        <v>-59040.821335026878</v>
      </c>
      <c r="M937" s="369">
        <v>932.00000000001671</v>
      </c>
      <c r="N937" s="363">
        <v>64275.862068964576</v>
      </c>
      <c r="O937" s="367">
        <v>-8077212.218766856</v>
      </c>
      <c r="P937" s="384">
        <v>931.99999999998636</v>
      </c>
      <c r="Q937" s="363">
        <v>66571.428571429118</v>
      </c>
      <c r="R937" s="367">
        <v>-4055602.9330593264</v>
      </c>
      <c r="S937" s="384">
        <v>932.00000000000762</v>
      </c>
      <c r="T937" s="363">
        <v>32137.931034482288</v>
      </c>
      <c r="U937" s="363">
        <v>-67741.809667824549</v>
      </c>
      <c r="V937" s="369">
        <v>931.99999999998636</v>
      </c>
      <c r="W937" s="363">
        <v>1553333.333333347</v>
      </c>
      <c r="X937" s="363">
        <v>43642.100022941871</v>
      </c>
      <c r="Y937" s="369">
        <v>932.00000000000819</v>
      </c>
      <c r="Z937" s="367"/>
      <c r="AA937" s="367"/>
      <c r="AB937" s="367"/>
      <c r="AC937" s="367"/>
      <c r="AD937" s="367"/>
      <c r="AE937" s="367"/>
      <c r="AF937" s="367"/>
      <c r="AG937" s="367"/>
      <c r="AH937" s="367"/>
      <c r="AI937" s="367"/>
      <c r="AJ937" s="367"/>
      <c r="AK937" s="367"/>
      <c r="AL937" s="367"/>
      <c r="AM937" s="367"/>
      <c r="AN937" s="367"/>
      <c r="AO937" s="367"/>
      <c r="AP937" s="367"/>
      <c r="AQ937" s="367"/>
      <c r="AR937" s="367"/>
      <c r="AS937" s="367"/>
      <c r="AT937" s="367"/>
    </row>
    <row r="938" spans="2:46" ht="13.8">
      <c r="B938" s="26">
        <v>155.49999999999989</v>
      </c>
      <c r="C938" s="367">
        <v>136.19695022021236</v>
      </c>
      <c r="D938" s="363">
        <v>932.99999999999943</v>
      </c>
      <c r="E938" s="365">
        <v>43395.348837209574</v>
      </c>
      <c r="F938" s="367">
        <v>-129313.05964259668</v>
      </c>
      <c r="G938" s="367">
        <v>933.00000000000591</v>
      </c>
      <c r="H938" s="368">
        <v>233250</v>
      </c>
      <c r="I938" s="367">
        <v>-1545939.5130025668</v>
      </c>
      <c r="J938" s="384">
        <v>932.99999999999989</v>
      </c>
      <c r="K938" s="363">
        <v>56545.454545455555</v>
      </c>
      <c r="L938" s="367">
        <v>-59217.100949683321</v>
      </c>
      <c r="M938" s="369">
        <v>933.00000000001671</v>
      </c>
      <c r="N938" s="363">
        <v>64344.827586205953</v>
      </c>
      <c r="O938" s="367">
        <v>-8094573.4230474867</v>
      </c>
      <c r="P938" s="384">
        <v>932.99999999998624</v>
      </c>
      <c r="Q938" s="363">
        <v>66642.857142857683</v>
      </c>
      <c r="R938" s="367">
        <v>-4064356.2802197505</v>
      </c>
      <c r="S938" s="384">
        <v>933.00000000000762</v>
      </c>
      <c r="T938" s="363">
        <v>32172.413793102976</v>
      </c>
      <c r="U938" s="363">
        <v>-67928.9691799836</v>
      </c>
      <c r="V938" s="369">
        <v>932.99999999998624</v>
      </c>
      <c r="W938" s="363">
        <v>1555000.0000000137</v>
      </c>
      <c r="X938" s="363">
        <v>43684.669406454101</v>
      </c>
      <c r="Y938" s="369">
        <v>933.00000000000819</v>
      </c>
      <c r="Z938" s="367"/>
      <c r="AA938" s="367"/>
      <c r="AB938" s="367"/>
      <c r="AC938" s="367"/>
      <c r="AD938" s="367"/>
      <c r="AE938" s="367"/>
      <c r="AF938" s="367"/>
      <c r="AG938" s="367"/>
      <c r="AH938" s="367"/>
      <c r="AI938" s="367"/>
      <c r="AJ938" s="367"/>
      <c r="AK938" s="367"/>
      <c r="AL938" s="367"/>
      <c r="AM938" s="367"/>
      <c r="AN938" s="367"/>
      <c r="AO938" s="367"/>
      <c r="AP938" s="367"/>
      <c r="AQ938" s="367"/>
      <c r="AR938" s="367"/>
      <c r="AS938" s="367"/>
      <c r="AT938" s="367"/>
    </row>
    <row r="939" spans="2:46" ht="13.8">
      <c r="B939" s="26">
        <v>155.66666666666654</v>
      </c>
      <c r="C939" s="367">
        <v>136.3422189445439</v>
      </c>
      <c r="D939" s="363">
        <v>933.99999999999932</v>
      </c>
      <c r="E939" s="365">
        <v>43441.860465116551</v>
      </c>
      <c r="F939" s="367">
        <v>-129599.35179304385</v>
      </c>
      <c r="G939" s="367">
        <v>934.00000000000591</v>
      </c>
      <c r="H939" s="368">
        <v>233500</v>
      </c>
      <c r="I939" s="367">
        <v>-1549335.2358822464</v>
      </c>
      <c r="J939" s="384">
        <v>933.99999999999989</v>
      </c>
      <c r="K939" s="363">
        <v>56606.060606061619</v>
      </c>
      <c r="L939" s="367">
        <v>-59393.622645998767</v>
      </c>
      <c r="M939" s="369">
        <v>934.00000000001683</v>
      </c>
      <c r="N939" s="363">
        <v>64413.793103447329</v>
      </c>
      <c r="O939" s="367">
        <v>-8111953.2654150771</v>
      </c>
      <c r="P939" s="384">
        <v>933.99999999998624</v>
      </c>
      <c r="Q939" s="363">
        <v>66714.285714286249</v>
      </c>
      <c r="R939" s="367">
        <v>-4073119.0632684194</v>
      </c>
      <c r="S939" s="384">
        <v>934.0000000000075</v>
      </c>
      <c r="T939" s="363">
        <v>32206.896551723665</v>
      </c>
      <c r="U939" s="363">
        <v>-68116.374083711824</v>
      </c>
      <c r="V939" s="369">
        <v>933.99999999998624</v>
      </c>
      <c r="W939" s="363">
        <v>1556666.6666666805</v>
      </c>
      <c r="X939" s="363">
        <v>43727.229664770035</v>
      </c>
      <c r="Y939" s="369">
        <v>934.0000000000083</v>
      </c>
      <c r="Z939" s="367"/>
      <c r="AA939" s="367"/>
      <c r="AB939" s="367"/>
      <c r="AC939" s="367"/>
      <c r="AD939" s="367"/>
      <c r="AE939" s="367"/>
      <c r="AF939" s="367"/>
      <c r="AG939" s="367"/>
      <c r="AH939" s="367"/>
      <c r="AI939" s="367"/>
      <c r="AJ939" s="367"/>
      <c r="AK939" s="367"/>
      <c r="AL939" s="367"/>
      <c r="AM939" s="367"/>
      <c r="AN939" s="367"/>
      <c r="AO939" s="367"/>
      <c r="AP939" s="367"/>
      <c r="AQ939" s="367"/>
      <c r="AR939" s="367"/>
      <c r="AS939" s="367"/>
      <c r="AT939" s="367"/>
    </row>
    <row r="940" spans="2:46" ht="13.8">
      <c r="B940" s="26">
        <v>155.8333333333332</v>
      </c>
      <c r="C940" s="367">
        <v>136.48748615128594</v>
      </c>
      <c r="D940" s="363">
        <v>934.99999999999932</v>
      </c>
      <c r="E940" s="365">
        <v>43488.372093023529</v>
      </c>
      <c r="F940" s="367">
        <v>-129885.96020247169</v>
      </c>
      <c r="G940" s="367">
        <v>935.00000000000591</v>
      </c>
      <c r="H940" s="368">
        <v>233750</v>
      </c>
      <c r="I940" s="367">
        <v>-1552734.6820324743</v>
      </c>
      <c r="J940" s="384">
        <v>934.99999999999989</v>
      </c>
      <c r="K940" s="363">
        <v>56666.666666667683</v>
      </c>
      <c r="L940" s="367">
        <v>-59570.386423973156</v>
      </c>
      <c r="M940" s="369">
        <v>935.00000000001683</v>
      </c>
      <c r="N940" s="363">
        <v>64482.758620688706</v>
      </c>
      <c r="O940" s="367">
        <v>-8129351.7458696216</v>
      </c>
      <c r="P940" s="384">
        <v>934.99999999998624</v>
      </c>
      <c r="Q940" s="363">
        <v>66785.714285714814</v>
      </c>
      <c r="R940" s="367">
        <v>-4081891.2822053363</v>
      </c>
      <c r="S940" s="384">
        <v>935.00000000000739</v>
      </c>
      <c r="T940" s="363">
        <v>32241.379310344353</v>
      </c>
      <c r="U940" s="363">
        <v>-68304.02437900925</v>
      </c>
      <c r="V940" s="369">
        <v>934.99999999998624</v>
      </c>
      <c r="W940" s="363">
        <v>1558333.3333333472</v>
      </c>
      <c r="X940" s="363">
        <v>43769.780797889689</v>
      </c>
      <c r="Y940" s="369">
        <v>935.0000000000083</v>
      </c>
      <c r="Z940" s="367"/>
      <c r="AA940" s="367"/>
      <c r="AB940" s="367"/>
      <c r="AC940" s="367"/>
      <c r="AD940" s="367"/>
      <c r="AE940" s="367"/>
      <c r="AF940" s="367"/>
      <c r="AG940" s="367"/>
      <c r="AH940" s="367"/>
      <c r="AI940" s="367"/>
      <c r="AJ940" s="367"/>
      <c r="AK940" s="367"/>
      <c r="AL940" s="367"/>
      <c r="AM940" s="367"/>
      <c r="AN940" s="367"/>
      <c r="AO940" s="367"/>
      <c r="AP940" s="367"/>
      <c r="AQ940" s="367"/>
      <c r="AR940" s="367"/>
      <c r="AS940" s="367"/>
      <c r="AT940" s="367"/>
    </row>
    <row r="941" spans="2:46" ht="13.8">
      <c r="B941" s="26">
        <v>155.99999999999986</v>
      </c>
      <c r="C941" s="367">
        <v>136.63275184043854</v>
      </c>
      <c r="D941" s="363">
        <v>935.9999999999992</v>
      </c>
      <c r="E941" s="365">
        <v>43534.883720930506</v>
      </c>
      <c r="F941" s="367">
        <v>-130172.8848708802</v>
      </c>
      <c r="G941" s="367">
        <v>936.00000000000591</v>
      </c>
      <c r="H941" s="368">
        <v>234000</v>
      </c>
      <c r="I941" s="367">
        <v>-1556137.8514532505</v>
      </c>
      <c r="J941" s="384">
        <v>936</v>
      </c>
      <c r="K941" s="363">
        <v>56727.272727273747</v>
      </c>
      <c r="L941" s="367">
        <v>-59747.392283606547</v>
      </c>
      <c r="M941" s="369">
        <v>936.00000000001694</v>
      </c>
      <c r="N941" s="363">
        <v>64551.724137930083</v>
      </c>
      <c r="O941" s="367">
        <v>-8146768.8644111222</v>
      </c>
      <c r="P941" s="384">
        <v>935.99999999998613</v>
      </c>
      <c r="Q941" s="363">
        <v>66857.142857143379</v>
      </c>
      <c r="R941" s="367">
        <v>-4090672.9370305012</v>
      </c>
      <c r="S941" s="384">
        <v>936.00000000000728</v>
      </c>
      <c r="T941" s="363">
        <v>32275.862068965042</v>
      </c>
      <c r="U941" s="363">
        <v>-68491.920065875791</v>
      </c>
      <c r="V941" s="369">
        <v>935.99999999998613</v>
      </c>
      <c r="W941" s="363">
        <v>1560000.000000014</v>
      </c>
      <c r="X941" s="363">
        <v>43812.32280581307</v>
      </c>
      <c r="Y941" s="369">
        <v>936.00000000000841</v>
      </c>
      <c r="Z941" s="367"/>
      <c r="AA941" s="367"/>
      <c r="AB941" s="367"/>
      <c r="AC941" s="367"/>
      <c r="AD941" s="367"/>
      <c r="AE941" s="367"/>
      <c r="AF941" s="367"/>
      <c r="AG941" s="367"/>
      <c r="AH941" s="367"/>
      <c r="AI941" s="367"/>
      <c r="AJ941" s="367"/>
      <c r="AK941" s="367"/>
      <c r="AL941" s="367"/>
      <c r="AM941" s="367"/>
      <c r="AN941" s="367"/>
      <c r="AO941" s="367"/>
      <c r="AP941" s="367"/>
      <c r="AQ941" s="367"/>
      <c r="AR941" s="367"/>
      <c r="AS941" s="367"/>
      <c r="AT941" s="367"/>
    </row>
    <row r="942" spans="2:46" ht="13.8">
      <c r="B942" s="26">
        <v>156.16666666666652</v>
      </c>
      <c r="C942" s="367">
        <v>136.7780160120017</v>
      </c>
      <c r="D942" s="363">
        <v>936.99999999999909</v>
      </c>
      <c r="E942" s="365">
        <v>43581.395348837483</v>
      </c>
      <c r="F942" s="367">
        <v>-130460.12579826938</v>
      </c>
      <c r="G942" s="367">
        <v>937.00000000000591</v>
      </c>
      <c r="H942" s="368">
        <v>234250</v>
      </c>
      <c r="I942" s="367">
        <v>-1559544.744144574</v>
      </c>
      <c r="J942" s="384">
        <v>937</v>
      </c>
      <c r="K942" s="363">
        <v>56787.87878787981</v>
      </c>
      <c r="L942" s="367">
        <v>-59924.640224898896</v>
      </c>
      <c r="M942" s="369">
        <v>937.00000000001694</v>
      </c>
      <c r="N942" s="363">
        <v>64620.68965517146</v>
      </c>
      <c r="O942" s="367">
        <v>-8164204.6210395796</v>
      </c>
      <c r="P942" s="384">
        <v>936.99999999998613</v>
      </c>
      <c r="Q942" s="363">
        <v>66928.571428571944</v>
      </c>
      <c r="R942" s="367">
        <v>-4099464.0277439123</v>
      </c>
      <c r="S942" s="384">
        <v>937.00000000000716</v>
      </c>
      <c r="T942" s="363">
        <v>32310.34482758573</v>
      </c>
      <c r="U942" s="363">
        <v>-68680.061144311563</v>
      </c>
      <c r="V942" s="369">
        <v>936.99999999998613</v>
      </c>
      <c r="W942" s="363">
        <v>1561666.6666666807</v>
      </c>
      <c r="X942" s="363">
        <v>43854.85568854017</v>
      </c>
      <c r="Y942" s="369">
        <v>937.00000000000841</v>
      </c>
      <c r="Z942" s="367"/>
      <c r="AA942" s="367"/>
      <c r="AB942" s="367"/>
      <c r="AC942" s="367"/>
      <c r="AD942" s="367"/>
      <c r="AE942" s="367"/>
      <c r="AF942" s="367"/>
      <c r="AG942" s="367"/>
      <c r="AH942" s="367"/>
      <c r="AI942" s="367"/>
      <c r="AJ942" s="367"/>
      <c r="AK942" s="367"/>
      <c r="AL942" s="367"/>
      <c r="AM942" s="367"/>
      <c r="AN942" s="367"/>
      <c r="AO942" s="367"/>
      <c r="AP942" s="367"/>
      <c r="AQ942" s="367"/>
      <c r="AR942" s="367"/>
      <c r="AS942" s="367"/>
      <c r="AT942" s="367"/>
    </row>
    <row r="943" spans="2:46" ht="13.8">
      <c r="B943" s="26">
        <v>156.33333333333317</v>
      </c>
      <c r="C943" s="367">
        <v>136.92327866597537</v>
      </c>
      <c r="D943" s="363">
        <v>937.99999999999909</v>
      </c>
      <c r="E943" s="365">
        <v>43627.90697674446</v>
      </c>
      <c r="F943" s="367">
        <v>-130747.68298463924</v>
      </c>
      <c r="G943" s="367">
        <v>938.00000000000591</v>
      </c>
      <c r="H943" s="368">
        <v>234500</v>
      </c>
      <c r="I943" s="367">
        <v>-1562955.3601064461</v>
      </c>
      <c r="J943" s="384">
        <v>938</v>
      </c>
      <c r="K943" s="363">
        <v>56848.484848485874</v>
      </c>
      <c r="L943" s="367">
        <v>-60102.130247850218</v>
      </c>
      <c r="M943" s="369">
        <v>938.00000000001705</v>
      </c>
      <c r="N943" s="363">
        <v>64689.655172412837</v>
      </c>
      <c r="O943" s="367">
        <v>-8181659.0157549959</v>
      </c>
      <c r="P943" s="384">
        <v>937.99999999998613</v>
      </c>
      <c r="Q943" s="363">
        <v>67000.000000000509</v>
      </c>
      <c r="R943" s="367">
        <v>-4108264.5543455738</v>
      </c>
      <c r="S943" s="384">
        <v>938.00000000000716</v>
      </c>
      <c r="T943" s="363">
        <v>32344.827586206418</v>
      </c>
      <c r="U943" s="363">
        <v>-68868.447614316508</v>
      </c>
      <c r="V943" s="369">
        <v>937.99999999998613</v>
      </c>
      <c r="W943" s="363">
        <v>1563333.3333333475</v>
      </c>
      <c r="X943" s="363">
        <v>43897.379446070976</v>
      </c>
      <c r="Y943" s="369">
        <v>938.00000000000841</v>
      </c>
      <c r="Z943" s="367"/>
      <c r="AA943" s="367"/>
      <c r="AB943" s="367"/>
      <c r="AC943" s="367"/>
      <c r="AD943" s="367"/>
      <c r="AE943" s="367"/>
      <c r="AF943" s="367"/>
      <c r="AG943" s="367"/>
      <c r="AH943" s="367"/>
      <c r="AI943" s="367"/>
      <c r="AJ943" s="367"/>
      <c r="AK943" s="367"/>
      <c r="AL943" s="367"/>
      <c r="AM943" s="367"/>
      <c r="AN943" s="367"/>
      <c r="AO943" s="367"/>
      <c r="AP943" s="367"/>
      <c r="AQ943" s="367"/>
      <c r="AR943" s="367"/>
      <c r="AS943" s="367"/>
      <c r="AT943" s="367"/>
    </row>
    <row r="944" spans="2:46" ht="13.8">
      <c r="B944" s="26">
        <v>156.49999999999983</v>
      </c>
      <c r="C944" s="367">
        <v>137.0685398023596</v>
      </c>
      <c r="D944" s="363">
        <v>938.99999999999898</v>
      </c>
      <c r="E944" s="365">
        <v>43674.418604651437</v>
      </c>
      <c r="F944" s="367">
        <v>-131035.55642998972</v>
      </c>
      <c r="G944" s="367">
        <v>939.00000000000591</v>
      </c>
      <c r="H944" s="368">
        <v>234750</v>
      </c>
      <c r="I944" s="367">
        <v>-1566369.6993388657</v>
      </c>
      <c r="J944" s="384">
        <v>939</v>
      </c>
      <c r="K944" s="363">
        <v>56909.090909091938</v>
      </c>
      <c r="L944" s="367">
        <v>-60279.862352460506</v>
      </c>
      <c r="M944" s="369">
        <v>939.00000000001705</v>
      </c>
      <c r="N944" s="363">
        <v>64758.620689654213</v>
      </c>
      <c r="O944" s="367">
        <v>-8199132.0485573662</v>
      </c>
      <c r="P944" s="384">
        <v>938.99999999998602</v>
      </c>
      <c r="Q944" s="363">
        <v>67071.428571429075</v>
      </c>
      <c r="R944" s="367">
        <v>-4117074.51683548</v>
      </c>
      <c r="S944" s="384">
        <v>939.00000000000705</v>
      </c>
      <c r="T944" s="363">
        <v>32379.310344827107</v>
      </c>
      <c r="U944" s="363">
        <v>-69057.079475890641</v>
      </c>
      <c r="V944" s="369">
        <v>938.99999999998602</v>
      </c>
      <c r="W944" s="363">
        <v>1565000.0000000142</v>
      </c>
      <c r="X944" s="363">
        <v>43939.894078405508</v>
      </c>
      <c r="Y944" s="369">
        <v>939.00000000000853</v>
      </c>
      <c r="Z944" s="367"/>
      <c r="AA944" s="367"/>
      <c r="AB944" s="367"/>
      <c r="AC944" s="367"/>
      <c r="AD944" s="367"/>
      <c r="AE944" s="367"/>
      <c r="AF944" s="367"/>
      <c r="AG944" s="367"/>
      <c r="AH944" s="367"/>
      <c r="AI944" s="367"/>
      <c r="AJ944" s="367"/>
      <c r="AK944" s="367"/>
      <c r="AL944" s="367"/>
      <c r="AM944" s="367"/>
      <c r="AN944" s="367"/>
      <c r="AO944" s="367"/>
      <c r="AP944" s="367"/>
      <c r="AQ944" s="367"/>
      <c r="AR944" s="367"/>
      <c r="AS944" s="367"/>
      <c r="AT944" s="367"/>
    </row>
    <row r="945" spans="2:46" ht="13.8">
      <c r="B945" s="26">
        <v>156.66666666666649</v>
      </c>
      <c r="C945" s="367">
        <v>137.21379942115439</v>
      </c>
      <c r="D945" s="363">
        <v>939.99999999999898</v>
      </c>
      <c r="E945" s="365">
        <v>43720.930232558414</v>
      </c>
      <c r="F945" s="367">
        <v>-131323.74613432091</v>
      </c>
      <c r="G945" s="367">
        <v>940.00000000000591</v>
      </c>
      <c r="H945" s="368">
        <v>235000</v>
      </c>
      <c r="I945" s="367">
        <v>-1569787.7618418334</v>
      </c>
      <c r="J945" s="384">
        <v>940</v>
      </c>
      <c r="K945" s="363">
        <v>56969.696969698001</v>
      </c>
      <c r="L945" s="367">
        <v>-60457.836538729767</v>
      </c>
      <c r="M945" s="369">
        <v>940.00000000001705</v>
      </c>
      <c r="N945" s="363">
        <v>64827.58620689559</v>
      </c>
      <c r="O945" s="367">
        <v>-8216623.7194466926</v>
      </c>
      <c r="P945" s="384">
        <v>939.99999999998602</v>
      </c>
      <c r="Q945" s="363">
        <v>67142.85714285764</v>
      </c>
      <c r="R945" s="367">
        <v>-4125893.9152136343</v>
      </c>
      <c r="S945" s="384">
        <v>940.00000000000693</v>
      </c>
      <c r="T945" s="363">
        <v>32413.793103447795</v>
      </c>
      <c r="U945" s="363">
        <v>-69245.956729033947</v>
      </c>
      <c r="V945" s="369">
        <v>939.99999999998602</v>
      </c>
      <c r="W945" s="363">
        <v>1566666.6666666809</v>
      </c>
      <c r="X945" s="363">
        <v>43982.399585543746</v>
      </c>
      <c r="Y945" s="369">
        <v>940.00000000000853</v>
      </c>
      <c r="Z945" s="367"/>
      <c r="AA945" s="367"/>
      <c r="AB945" s="367"/>
      <c r="AC945" s="367"/>
      <c r="AD945" s="367"/>
      <c r="AE945" s="367"/>
      <c r="AF945" s="367"/>
      <c r="AG945" s="367"/>
      <c r="AH945" s="367"/>
      <c r="AI945" s="367"/>
      <c r="AJ945" s="367"/>
      <c r="AK945" s="367"/>
      <c r="AL945" s="367"/>
      <c r="AM945" s="367"/>
      <c r="AN945" s="367"/>
      <c r="AO945" s="367"/>
      <c r="AP945" s="367"/>
      <c r="AQ945" s="367"/>
      <c r="AR945" s="367"/>
      <c r="AS945" s="367"/>
      <c r="AT945" s="367"/>
    </row>
    <row r="946" spans="2:46" ht="13.8">
      <c r="B946" s="26">
        <v>156.83333333333314</v>
      </c>
      <c r="C946" s="367">
        <v>137.35905752235973</v>
      </c>
      <c r="D946" s="363">
        <v>940.99999999999886</v>
      </c>
      <c r="E946" s="365">
        <v>43767.441860465391</v>
      </c>
      <c r="F946" s="367">
        <v>-131612.25209763274</v>
      </c>
      <c r="G946" s="367">
        <v>941.00000000000591</v>
      </c>
      <c r="H946" s="368">
        <v>235250</v>
      </c>
      <c r="I946" s="367">
        <v>-1573209.5476153491</v>
      </c>
      <c r="J946" s="384">
        <v>941</v>
      </c>
      <c r="K946" s="363">
        <v>57030.303030304065</v>
      </c>
      <c r="L946" s="367">
        <v>-60636.052806658015</v>
      </c>
      <c r="M946" s="369">
        <v>941.00000000001717</v>
      </c>
      <c r="N946" s="363">
        <v>64896.551724136967</v>
      </c>
      <c r="O946" s="367">
        <v>-8234134.0284229759</v>
      </c>
      <c r="P946" s="384">
        <v>940.99999999998602</v>
      </c>
      <c r="Q946" s="363">
        <v>67214.285714286205</v>
      </c>
      <c r="R946" s="367">
        <v>-4134722.7494800361</v>
      </c>
      <c r="S946" s="384">
        <v>941.00000000000682</v>
      </c>
      <c r="T946" s="363">
        <v>32448.275862068484</v>
      </c>
      <c r="U946" s="363">
        <v>-69435.079373746426</v>
      </c>
      <c r="V946" s="369">
        <v>940.99999999998602</v>
      </c>
      <c r="W946" s="363">
        <v>1568333.3333333477</v>
      </c>
      <c r="X946" s="363">
        <v>44024.895967485711</v>
      </c>
      <c r="Y946" s="369">
        <v>941.00000000000864</v>
      </c>
      <c r="Z946" s="367"/>
      <c r="AA946" s="367"/>
      <c r="AB946" s="367"/>
      <c r="AC946" s="367"/>
      <c r="AD946" s="367"/>
      <c r="AE946" s="367"/>
      <c r="AF946" s="367"/>
      <c r="AG946" s="367"/>
      <c r="AH946" s="367"/>
      <c r="AI946" s="367"/>
      <c r="AJ946" s="367"/>
      <c r="AK946" s="367"/>
      <c r="AL946" s="367"/>
      <c r="AM946" s="367"/>
      <c r="AN946" s="367"/>
      <c r="AO946" s="367"/>
      <c r="AP946" s="367"/>
      <c r="AQ946" s="367"/>
      <c r="AR946" s="367"/>
      <c r="AS946" s="367"/>
      <c r="AT946" s="367"/>
    </row>
    <row r="947" spans="2:46" ht="13.8">
      <c r="B947" s="26">
        <v>156.9999999999998</v>
      </c>
      <c r="C947" s="367">
        <v>137.50431410597562</v>
      </c>
      <c r="D947" s="363">
        <v>941.99999999999886</v>
      </c>
      <c r="E947" s="365">
        <v>43813.953488372368</v>
      </c>
      <c r="F947" s="367">
        <v>-131901.07431992522</v>
      </c>
      <c r="G947" s="367">
        <v>942.00000000000591</v>
      </c>
      <c r="H947" s="368">
        <v>235500</v>
      </c>
      <c r="I947" s="367">
        <v>-1576635.0566594128</v>
      </c>
      <c r="J947" s="384">
        <v>942</v>
      </c>
      <c r="K947" s="363">
        <v>57090.909090910129</v>
      </c>
      <c r="L947" s="367">
        <v>-60814.511156245222</v>
      </c>
      <c r="M947" s="369">
        <v>942.00000000001717</v>
      </c>
      <c r="N947" s="363">
        <v>64965.517241378344</v>
      </c>
      <c r="O947" s="367">
        <v>-8251662.9754862161</v>
      </c>
      <c r="P947" s="384">
        <v>941.9999999999859</v>
      </c>
      <c r="Q947" s="363">
        <v>67285.71428571477</v>
      </c>
      <c r="R947" s="367">
        <v>-4143561.0196346859</v>
      </c>
      <c r="S947" s="384">
        <v>942.00000000000671</v>
      </c>
      <c r="T947" s="363">
        <v>32482.758620689172</v>
      </c>
      <c r="U947" s="363">
        <v>-69624.447410028079</v>
      </c>
      <c r="V947" s="369">
        <v>941.9999999999859</v>
      </c>
      <c r="W947" s="363">
        <v>1570000.0000000144</v>
      </c>
      <c r="X947" s="363">
        <v>44067.38322423138</v>
      </c>
      <c r="Y947" s="369">
        <v>942.00000000000864</v>
      </c>
      <c r="Z947" s="367"/>
      <c r="AA947" s="367"/>
      <c r="AB947" s="367"/>
      <c r="AC947" s="367"/>
      <c r="AD947" s="367"/>
      <c r="AE947" s="367"/>
      <c r="AF947" s="367"/>
      <c r="AG947" s="367"/>
      <c r="AH947" s="367"/>
      <c r="AI947" s="367"/>
      <c r="AJ947" s="367"/>
      <c r="AK947" s="367"/>
      <c r="AL947" s="367"/>
      <c r="AM947" s="367"/>
      <c r="AN947" s="367"/>
      <c r="AO947" s="367"/>
      <c r="AP947" s="367"/>
      <c r="AQ947" s="367"/>
      <c r="AR947" s="367"/>
      <c r="AS947" s="367"/>
      <c r="AT947" s="367"/>
    </row>
    <row r="948" spans="2:46" ht="13.8">
      <c r="B948" s="26">
        <v>157.16666666666646</v>
      </c>
      <c r="C948" s="367">
        <v>137.64956917200203</v>
      </c>
      <c r="D948" s="363">
        <v>942.99999999999875</v>
      </c>
      <c r="E948" s="365">
        <v>43860.465116279345</v>
      </c>
      <c r="F948" s="367">
        <v>-132190.21280119839</v>
      </c>
      <c r="G948" s="367">
        <v>943.00000000000591</v>
      </c>
      <c r="H948" s="368">
        <v>235750</v>
      </c>
      <c r="I948" s="367">
        <v>-1580064.2889740246</v>
      </c>
      <c r="J948" s="384">
        <v>943</v>
      </c>
      <c r="K948" s="363">
        <v>57151.515151516192</v>
      </c>
      <c r="L948" s="367">
        <v>-60993.211587491416</v>
      </c>
      <c r="M948" s="369">
        <v>943.00000000001728</v>
      </c>
      <c r="N948" s="363">
        <v>65034.482758619721</v>
      </c>
      <c r="O948" s="367">
        <v>-8269210.5606364161</v>
      </c>
      <c r="P948" s="384">
        <v>942.99999999998602</v>
      </c>
      <c r="Q948" s="363">
        <v>67357.142857143335</v>
      </c>
      <c r="R948" s="367">
        <v>-4152408.7256775829</v>
      </c>
      <c r="S948" s="384">
        <v>943.00000000000671</v>
      </c>
      <c r="T948" s="363">
        <v>32517.24137930986</v>
      </c>
      <c r="U948" s="363">
        <v>-69814.060837878933</v>
      </c>
      <c r="V948" s="369">
        <v>942.99999999998602</v>
      </c>
      <c r="W948" s="363">
        <v>1571666.6666666812</v>
      </c>
      <c r="X948" s="363">
        <v>44109.861355780784</v>
      </c>
      <c r="Y948" s="369">
        <v>943.00000000000875</v>
      </c>
      <c r="Z948" s="367"/>
      <c r="AA948" s="367"/>
      <c r="AB948" s="367"/>
      <c r="AC948" s="367"/>
      <c r="AD948" s="367"/>
      <c r="AE948" s="367"/>
      <c r="AF948" s="367"/>
      <c r="AG948" s="367"/>
      <c r="AH948" s="367"/>
      <c r="AI948" s="367"/>
      <c r="AJ948" s="367"/>
      <c r="AK948" s="367"/>
      <c r="AL948" s="367"/>
      <c r="AM948" s="367"/>
      <c r="AN948" s="367"/>
      <c r="AO948" s="367"/>
      <c r="AP948" s="367"/>
      <c r="AQ948" s="367"/>
      <c r="AR948" s="367"/>
      <c r="AS948" s="367"/>
      <c r="AT948" s="367"/>
    </row>
    <row r="949" spans="2:46" ht="13.8">
      <c r="B949" s="26">
        <v>157.33333333333312</v>
      </c>
      <c r="C949" s="367">
        <v>137.79482272043902</v>
      </c>
      <c r="D949" s="363">
        <v>943.99999999999875</v>
      </c>
      <c r="E949" s="365">
        <v>43906.976744186322</v>
      </c>
      <c r="F949" s="367">
        <v>-132479.66754145225</v>
      </c>
      <c r="G949" s="367">
        <v>944.00000000000591</v>
      </c>
      <c r="H949" s="368">
        <v>236000</v>
      </c>
      <c r="I949" s="367">
        <v>-1583497.2445591842</v>
      </c>
      <c r="J949" s="384">
        <v>944</v>
      </c>
      <c r="K949" s="363">
        <v>57212.121212122256</v>
      </c>
      <c r="L949" s="367">
        <v>-61172.154100396561</v>
      </c>
      <c r="M949" s="369">
        <v>944.00000000001728</v>
      </c>
      <c r="N949" s="363">
        <v>65103.448275861097</v>
      </c>
      <c r="O949" s="367">
        <v>-8286776.7838735711</v>
      </c>
      <c r="P949" s="384">
        <v>943.99999999998602</v>
      </c>
      <c r="Q949" s="363">
        <v>67428.5714285719</v>
      </c>
      <c r="R949" s="367">
        <v>-4161265.8676087274</v>
      </c>
      <c r="S949" s="384">
        <v>944.00000000000659</v>
      </c>
      <c r="T949" s="363">
        <v>32551.724137930549</v>
      </c>
      <c r="U949" s="363">
        <v>-70003.91965729896</v>
      </c>
      <c r="V949" s="369">
        <v>943.99999999998602</v>
      </c>
      <c r="W949" s="363">
        <v>1573333.3333333479</v>
      </c>
      <c r="X949" s="363">
        <v>44152.330362133893</v>
      </c>
      <c r="Y949" s="369">
        <v>944.00000000000875</v>
      </c>
      <c r="Z949" s="367"/>
      <c r="AA949" s="367"/>
      <c r="AB949" s="367"/>
      <c r="AC949" s="367"/>
      <c r="AD949" s="367"/>
      <c r="AE949" s="367"/>
      <c r="AF949" s="367"/>
      <c r="AG949" s="367"/>
      <c r="AH949" s="367"/>
      <c r="AI949" s="367"/>
      <c r="AJ949" s="367"/>
      <c r="AK949" s="367"/>
      <c r="AL949" s="367"/>
      <c r="AM949" s="367"/>
      <c r="AN949" s="367"/>
      <c r="AO949" s="367"/>
      <c r="AP949" s="367"/>
      <c r="AQ949" s="367"/>
      <c r="AR949" s="367"/>
      <c r="AS949" s="367"/>
      <c r="AT949" s="367"/>
    </row>
    <row r="950" spans="2:46" ht="13.8">
      <c r="B950" s="26">
        <v>157.49999999999977</v>
      </c>
      <c r="C950" s="367">
        <v>137.94007475128649</v>
      </c>
      <c r="D950" s="363">
        <v>944.99999999999864</v>
      </c>
      <c r="E950" s="365">
        <v>43953.488372093299</v>
      </c>
      <c r="F950" s="367">
        <v>-132769.43854068674</v>
      </c>
      <c r="G950" s="367">
        <v>945.00000000000591</v>
      </c>
      <c r="H950" s="368">
        <v>236250</v>
      </c>
      <c r="I950" s="367">
        <v>-1586933.9234148921</v>
      </c>
      <c r="J950" s="384">
        <v>945</v>
      </c>
      <c r="K950" s="363">
        <v>57272.72727272832</v>
      </c>
      <c r="L950" s="367">
        <v>-61351.338694960701</v>
      </c>
      <c r="M950" s="369">
        <v>945.00000000001739</v>
      </c>
      <c r="N950" s="363">
        <v>65172.413793102474</v>
      </c>
      <c r="O950" s="367">
        <v>-8304361.6451976802</v>
      </c>
      <c r="P950" s="384">
        <v>944.9999999999859</v>
      </c>
      <c r="Q950" s="363">
        <v>67500.000000000466</v>
      </c>
      <c r="R950" s="367">
        <v>-4170132.4454281186</v>
      </c>
      <c r="S950" s="384">
        <v>945.00000000000648</v>
      </c>
      <c r="T950" s="363">
        <v>32586.206896551237</v>
      </c>
      <c r="U950" s="363">
        <v>-70194.023868288146</v>
      </c>
      <c r="V950" s="369">
        <v>944.9999999999859</v>
      </c>
      <c r="W950" s="363">
        <v>1575000.0000000147</v>
      </c>
      <c r="X950" s="363">
        <v>44194.790243290721</v>
      </c>
      <c r="Y950" s="369">
        <v>945.00000000000875</v>
      </c>
      <c r="Z950" s="367"/>
      <c r="AA950" s="367"/>
      <c r="AB950" s="367"/>
      <c r="AC950" s="367"/>
      <c r="AD950" s="367"/>
      <c r="AE950" s="367"/>
      <c r="AF950" s="367"/>
      <c r="AG950" s="367"/>
      <c r="AH950" s="367"/>
      <c r="AI950" s="367"/>
      <c r="AJ950" s="367"/>
      <c r="AK950" s="367"/>
      <c r="AL950" s="367"/>
      <c r="AM950" s="367"/>
      <c r="AN950" s="367"/>
      <c r="AO950" s="367"/>
      <c r="AP950" s="367"/>
      <c r="AQ950" s="367"/>
      <c r="AR950" s="367"/>
      <c r="AS950" s="367"/>
      <c r="AT950" s="367"/>
    </row>
    <row r="951" spans="2:46" ht="13.8">
      <c r="B951" s="26">
        <v>157.66666666666643</v>
      </c>
      <c r="C951" s="367">
        <v>138.08532526454457</v>
      </c>
      <c r="D951" s="363">
        <v>945.99999999999864</v>
      </c>
      <c r="E951" s="365">
        <v>44000.000000000276</v>
      </c>
      <c r="F951" s="367">
        <v>-133059.52579890189</v>
      </c>
      <c r="G951" s="367">
        <v>946.00000000000591</v>
      </c>
      <c r="H951" s="368">
        <v>236500</v>
      </c>
      <c r="I951" s="367">
        <v>-1590374.3255411477</v>
      </c>
      <c r="J951" s="384">
        <v>946</v>
      </c>
      <c r="K951" s="363">
        <v>57333.333333334383</v>
      </c>
      <c r="L951" s="367">
        <v>-61530.765371183799</v>
      </c>
      <c r="M951" s="369">
        <v>946.00000000001739</v>
      </c>
      <c r="N951" s="363">
        <v>65241.379310343851</v>
      </c>
      <c r="O951" s="367">
        <v>-8321965.1446087463</v>
      </c>
      <c r="P951" s="384">
        <v>945.9999999999859</v>
      </c>
      <c r="Q951" s="363">
        <v>67571.428571429031</v>
      </c>
      <c r="R951" s="367">
        <v>-4179008.4591357578</v>
      </c>
      <c r="S951" s="384">
        <v>946.00000000000637</v>
      </c>
      <c r="T951" s="363">
        <v>32620.689655171926</v>
      </c>
      <c r="U951" s="363">
        <v>-70384.37347084652</v>
      </c>
      <c r="V951" s="369">
        <v>945.9999999999859</v>
      </c>
      <c r="W951" s="363">
        <v>1576666.6666666814</v>
      </c>
      <c r="X951" s="363">
        <v>44237.240999251269</v>
      </c>
      <c r="Y951" s="369">
        <v>946.00000000000887</v>
      </c>
      <c r="Z951" s="367"/>
      <c r="AA951" s="367"/>
      <c r="AB951" s="367"/>
      <c r="AC951" s="367"/>
      <c r="AD951" s="367"/>
      <c r="AE951" s="367"/>
      <c r="AF951" s="367"/>
      <c r="AG951" s="367"/>
      <c r="AH951" s="367"/>
      <c r="AI951" s="367"/>
      <c r="AJ951" s="367"/>
      <c r="AK951" s="367"/>
      <c r="AL951" s="367"/>
      <c r="AM951" s="367"/>
      <c r="AN951" s="367"/>
      <c r="AO951" s="367"/>
      <c r="AP951" s="367"/>
      <c r="AQ951" s="367"/>
      <c r="AR951" s="367"/>
      <c r="AS951" s="367"/>
      <c r="AT951" s="367"/>
    </row>
    <row r="952" spans="2:46" ht="13.8">
      <c r="B952" s="26">
        <v>157.83333333333309</v>
      </c>
      <c r="C952" s="367">
        <v>138.23057426021316</v>
      </c>
      <c r="D952" s="363">
        <v>946.99999999999852</v>
      </c>
      <c r="E952" s="365">
        <v>44046.511627907254</v>
      </c>
      <c r="F952" s="367">
        <v>-133349.92931609772</v>
      </c>
      <c r="G952" s="367">
        <v>947.00000000000591</v>
      </c>
      <c r="H952" s="368">
        <v>236750</v>
      </c>
      <c r="I952" s="367">
        <v>-1593818.4509379517</v>
      </c>
      <c r="J952" s="384">
        <v>947</v>
      </c>
      <c r="K952" s="363">
        <v>57393.939393940447</v>
      </c>
      <c r="L952" s="367">
        <v>-61710.434129065878</v>
      </c>
      <c r="M952" s="369">
        <v>947.00000000001751</v>
      </c>
      <c r="N952" s="363">
        <v>65310.344827585228</v>
      </c>
      <c r="O952" s="367">
        <v>-8339587.2821067711</v>
      </c>
      <c r="P952" s="384">
        <v>946.9999999999859</v>
      </c>
      <c r="Q952" s="363">
        <v>67642.857142857596</v>
      </c>
      <c r="R952" s="367">
        <v>-4187893.9087316445</v>
      </c>
      <c r="S952" s="384">
        <v>947.00000000000625</v>
      </c>
      <c r="T952" s="363">
        <v>32655.172413792614</v>
      </c>
      <c r="U952" s="363">
        <v>-70574.968464974067</v>
      </c>
      <c r="V952" s="369">
        <v>946.9999999999859</v>
      </c>
      <c r="W952" s="363">
        <v>1578333.3333333482</v>
      </c>
      <c r="X952" s="363">
        <v>44279.682630015523</v>
      </c>
      <c r="Y952" s="369">
        <v>947.00000000000887</v>
      </c>
      <c r="Z952" s="367"/>
      <c r="AA952" s="367"/>
      <c r="AB952" s="367"/>
      <c r="AC952" s="367"/>
      <c r="AD952" s="367"/>
      <c r="AE952" s="367"/>
      <c r="AF952" s="367"/>
      <c r="AG952" s="367"/>
      <c r="AH952" s="367"/>
      <c r="AI952" s="367"/>
      <c r="AJ952" s="367"/>
      <c r="AK952" s="367"/>
      <c r="AL952" s="367"/>
      <c r="AM952" s="367"/>
      <c r="AN952" s="367"/>
      <c r="AO952" s="367"/>
      <c r="AP952" s="367"/>
      <c r="AQ952" s="367"/>
      <c r="AR952" s="367"/>
      <c r="AS952" s="367"/>
      <c r="AT952" s="367"/>
    </row>
    <row r="953" spans="2:46" ht="13.8">
      <c r="B953" s="26">
        <v>157.99999999999974</v>
      </c>
      <c r="C953" s="367">
        <v>138.37582173829233</v>
      </c>
      <c r="D953" s="363">
        <v>947.99999999999852</v>
      </c>
      <c r="E953" s="365">
        <v>44093.023255814231</v>
      </c>
      <c r="F953" s="367">
        <v>-133640.64909227422</v>
      </c>
      <c r="G953" s="367">
        <v>948.00000000000591</v>
      </c>
      <c r="H953" s="368">
        <v>237000</v>
      </c>
      <c r="I953" s="367">
        <v>-1597266.2996053032</v>
      </c>
      <c r="J953" s="384">
        <v>948</v>
      </c>
      <c r="K953" s="363">
        <v>57454.545454546511</v>
      </c>
      <c r="L953" s="367">
        <v>-61890.344968606914</v>
      </c>
      <c r="M953" s="369">
        <v>948.00000000001751</v>
      </c>
      <c r="N953" s="363">
        <v>65379.310344826605</v>
      </c>
      <c r="O953" s="367">
        <v>-8357228.0576917473</v>
      </c>
      <c r="P953" s="384">
        <v>947.99999999998579</v>
      </c>
      <c r="Q953" s="363">
        <v>67714.285714286161</v>
      </c>
      <c r="R953" s="367">
        <v>-4196788.7942157788</v>
      </c>
      <c r="S953" s="384">
        <v>948.00000000000625</v>
      </c>
      <c r="T953" s="363">
        <v>32689.655172413302</v>
      </c>
      <c r="U953" s="363">
        <v>-70765.808850670801</v>
      </c>
      <c r="V953" s="369">
        <v>947.99999999998579</v>
      </c>
      <c r="W953" s="363">
        <v>1580000.0000000149</v>
      </c>
      <c r="X953" s="363">
        <v>44322.11513558351</v>
      </c>
      <c r="Y953" s="369">
        <v>948.00000000000898</v>
      </c>
      <c r="Z953" s="367"/>
      <c r="AA953" s="367"/>
      <c r="AB953" s="367"/>
      <c r="AC953" s="367"/>
      <c r="AD953" s="367"/>
      <c r="AE953" s="367"/>
      <c r="AF953" s="367"/>
      <c r="AG953" s="367"/>
      <c r="AH953" s="367"/>
      <c r="AI953" s="367"/>
      <c r="AJ953" s="367"/>
      <c r="AK953" s="367"/>
      <c r="AL953" s="367"/>
      <c r="AM953" s="367"/>
      <c r="AN953" s="367"/>
      <c r="AO953" s="367"/>
      <c r="AP953" s="367"/>
      <c r="AQ953" s="367"/>
      <c r="AR953" s="367"/>
      <c r="AS953" s="367"/>
      <c r="AT953" s="367"/>
    </row>
    <row r="954" spans="2:46" ht="13.8">
      <c r="B954" s="26">
        <v>158.1666666666664</v>
      </c>
      <c r="C954" s="367">
        <v>138.52106769878199</v>
      </c>
      <c r="D954" s="363">
        <v>948.99999999999841</v>
      </c>
      <c r="E954" s="365">
        <v>44139.534883721208</v>
      </c>
      <c r="F954" s="367">
        <v>-133931.68512743138</v>
      </c>
      <c r="G954" s="367">
        <v>949.00000000000591</v>
      </c>
      <c r="H954" s="368">
        <v>237250</v>
      </c>
      <c r="I954" s="367">
        <v>-1600717.8715432028</v>
      </c>
      <c r="J954" s="384">
        <v>949</v>
      </c>
      <c r="K954" s="363">
        <v>57515.151515152575</v>
      </c>
      <c r="L954" s="367">
        <v>-62070.497889806953</v>
      </c>
      <c r="M954" s="369">
        <v>949.00000000001762</v>
      </c>
      <c r="N954" s="363">
        <v>65448.275862067982</v>
      </c>
      <c r="O954" s="367">
        <v>-8374887.471363686</v>
      </c>
      <c r="P954" s="384">
        <v>948.99999999998579</v>
      </c>
      <c r="Q954" s="363">
        <v>67785.714285714726</v>
      </c>
      <c r="R954" s="367">
        <v>-4205693.1155881612</v>
      </c>
      <c r="S954" s="384">
        <v>949.00000000000614</v>
      </c>
      <c r="T954" s="363">
        <v>32724.137931033991</v>
      </c>
      <c r="U954" s="363">
        <v>-70956.894627936723</v>
      </c>
      <c r="V954" s="369">
        <v>948.99999999998579</v>
      </c>
      <c r="W954" s="363">
        <v>1581666.6666666816</v>
      </c>
      <c r="X954" s="363">
        <v>44364.538515955202</v>
      </c>
      <c r="Y954" s="369">
        <v>949.00000000000898</v>
      </c>
      <c r="Z954" s="367"/>
      <c r="AA954" s="367"/>
      <c r="AB954" s="367"/>
      <c r="AC954" s="367"/>
      <c r="AD954" s="367"/>
      <c r="AE954" s="367"/>
      <c r="AF954" s="367"/>
      <c r="AG954" s="367"/>
      <c r="AH954" s="367"/>
      <c r="AI954" s="367"/>
      <c r="AJ954" s="367"/>
      <c r="AK954" s="367"/>
      <c r="AL954" s="367"/>
      <c r="AM954" s="367"/>
      <c r="AN954" s="367"/>
      <c r="AO954" s="367"/>
      <c r="AP954" s="367"/>
      <c r="AQ954" s="367"/>
      <c r="AR954" s="367"/>
      <c r="AS954" s="367"/>
      <c r="AT954" s="367"/>
    </row>
    <row r="955" spans="2:46" ht="13.8">
      <c r="B955" s="26">
        <v>158.33333333333306</v>
      </c>
      <c r="C955" s="367">
        <v>138.66631214168225</v>
      </c>
      <c r="D955" s="363">
        <v>949.99999999999841</v>
      </c>
      <c r="E955" s="365">
        <v>44186.046511628185</v>
      </c>
      <c r="F955" s="367">
        <v>-134223.03742156923</v>
      </c>
      <c r="G955" s="367">
        <v>950.00000000000603</v>
      </c>
      <c r="H955" s="368">
        <v>237500</v>
      </c>
      <c r="I955" s="367">
        <v>-1604173.1667516506</v>
      </c>
      <c r="J955" s="384">
        <v>950</v>
      </c>
      <c r="K955" s="363">
        <v>57575.757575758638</v>
      </c>
      <c r="L955" s="367">
        <v>-62250.892892665928</v>
      </c>
      <c r="M955" s="369">
        <v>950.00000000001762</v>
      </c>
      <c r="N955" s="363">
        <v>65517.241379309358</v>
      </c>
      <c r="O955" s="367">
        <v>-8392565.523122577</v>
      </c>
      <c r="P955" s="384">
        <v>949.99999999998579</v>
      </c>
      <c r="Q955" s="363">
        <v>67857.142857143292</v>
      </c>
      <c r="R955" s="367">
        <v>-4214606.8728487901</v>
      </c>
      <c r="S955" s="384">
        <v>950.00000000000603</v>
      </c>
      <c r="T955" s="363">
        <v>32758.620689654679</v>
      </c>
      <c r="U955" s="363">
        <v>-71148.225796771818</v>
      </c>
      <c r="V955" s="369">
        <v>949.99999999998579</v>
      </c>
      <c r="W955" s="363">
        <v>1583333.3333333484</v>
      </c>
      <c r="X955" s="363">
        <v>44406.952771130615</v>
      </c>
      <c r="Y955" s="369">
        <v>950.00000000000898</v>
      </c>
      <c r="Z955" s="367"/>
      <c r="AA955" s="367"/>
      <c r="AB955" s="367"/>
      <c r="AC955" s="367"/>
      <c r="AD955" s="367"/>
      <c r="AE955" s="367"/>
      <c r="AF955" s="367"/>
      <c r="AG955" s="367"/>
      <c r="AH955" s="367"/>
      <c r="AI955" s="367"/>
      <c r="AJ955" s="367"/>
      <c r="AK955" s="367"/>
      <c r="AL955" s="367"/>
      <c r="AM955" s="367"/>
      <c r="AN955" s="367"/>
      <c r="AO955" s="367"/>
      <c r="AP955" s="367"/>
      <c r="AQ955" s="367"/>
      <c r="AR955" s="367"/>
      <c r="AS955" s="367"/>
      <c r="AT955" s="367"/>
    </row>
    <row r="956" spans="2:46" ht="13.8">
      <c r="B956" s="26">
        <v>158.49999999999972</v>
      </c>
      <c r="C956" s="367">
        <v>138.81155506699301</v>
      </c>
      <c r="D956" s="363">
        <v>950.99999999999829</v>
      </c>
      <c r="E956" s="365">
        <v>44232.558139535162</v>
      </c>
      <c r="F956" s="367">
        <v>-134514.70597468771</v>
      </c>
      <c r="G956" s="367">
        <v>951.00000000000603</v>
      </c>
      <c r="H956" s="368">
        <v>237750</v>
      </c>
      <c r="I956" s="367">
        <v>-1607632.1852306465</v>
      </c>
      <c r="J956" s="384">
        <v>951</v>
      </c>
      <c r="K956" s="363">
        <v>57636.363636364702</v>
      </c>
      <c r="L956" s="367">
        <v>-62431.529977183891</v>
      </c>
      <c r="M956" s="369">
        <v>951.00000000001762</v>
      </c>
      <c r="N956" s="363">
        <v>65586.206896550735</v>
      </c>
      <c r="O956" s="367">
        <v>-8410262.2129684258</v>
      </c>
      <c r="P956" s="384">
        <v>950.99999999998568</v>
      </c>
      <c r="Q956" s="363">
        <v>67928.571428571857</v>
      </c>
      <c r="R956" s="367">
        <v>-4223530.0659976657</v>
      </c>
      <c r="S956" s="384">
        <v>951.00000000000591</v>
      </c>
      <c r="T956" s="363">
        <v>32793.103448275368</v>
      </c>
      <c r="U956" s="363">
        <v>-71339.802357176057</v>
      </c>
      <c r="V956" s="369">
        <v>950.99999999998568</v>
      </c>
      <c r="W956" s="363">
        <v>1585000.0000000151</v>
      </c>
      <c r="X956" s="363">
        <v>44449.357901109746</v>
      </c>
      <c r="Y956" s="369">
        <v>951.00000000000909</v>
      </c>
      <c r="Z956" s="367"/>
      <c r="AA956" s="367"/>
      <c r="AB956" s="367"/>
      <c r="AC956" s="367"/>
      <c r="AD956" s="367"/>
      <c r="AE956" s="367"/>
      <c r="AF956" s="367"/>
      <c r="AG956" s="367"/>
      <c r="AH956" s="367"/>
      <c r="AI956" s="367"/>
      <c r="AJ956" s="367"/>
      <c r="AK956" s="367"/>
      <c r="AL956" s="367"/>
      <c r="AM956" s="367"/>
      <c r="AN956" s="367"/>
      <c r="AO956" s="367"/>
      <c r="AP956" s="367"/>
      <c r="AQ956" s="367"/>
      <c r="AR956" s="367"/>
      <c r="AS956" s="367"/>
      <c r="AT956" s="367"/>
    </row>
    <row r="957" spans="2:46" ht="13.8">
      <c r="B957" s="26">
        <v>158.66666666666637</v>
      </c>
      <c r="C957" s="367">
        <v>138.95679647471437</v>
      </c>
      <c r="D957" s="363">
        <v>951.99999999999829</v>
      </c>
      <c r="E957" s="365">
        <v>44279.069767442139</v>
      </c>
      <c r="F957" s="367">
        <v>-134806.6907867869</v>
      </c>
      <c r="G957" s="367">
        <v>952.00000000000603</v>
      </c>
      <c r="H957" s="368">
        <v>238000</v>
      </c>
      <c r="I957" s="367">
        <v>-1611094.92698019</v>
      </c>
      <c r="J957" s="384">
        <v>952</v>
      </c>
      <c r="K957" s="363">
        <v>57696.969696970766</v>
      </c>
      <c r="L957" s="367">
        <v>-62612.409143360834</v>
      </c>
      <c r="M957" s="369">
        <v>952.00000000001774</v>
      </c>
      <c r="N957" s="363">
        <v>65655.172413792112</v>
      </c>
      <c r="O957" s="367">
        <v>-8427977.5409012344</v>
      </c>
      <c r="P957" s="384">
        <v>951.99999999998568</v>
      </c>
      <c r="Q957" s="363">
        <v>68000.000000000422</v>
      </c>
      <c r="R957" s="367">
        <v>-4232462.6950347899</v>
      </c>
      <c r="S957" s="384">
        <v>952.0000000000058</v>
      </c>
      <c r="T957" s="363">
        <v>32827.586206896056</v>
      </c>
      <c r="U957" s="363">
        <v>-71531.624309149498</v>
      </c>
      <c r="V957" s="369">
        <v>951.99999999998568</v>
      </c>
      <c r="W957" s="363">
        <v>1586666.6666666819</v>
      </c>
      <c r="X957" s="363">
        <v>44491.753905892598</v>
      </c>
      <c r="Y957" s="369">
        <v>952.00000000000909</v>
      </c>
      <c r="Z957" s="367"/>
      <c r="AA957" s="367"/>
      <c r="AB957" s="367"/>
      <c r="AC957" s="367"/>
      <c r="AD957" s="367"/>
      <c r="AE957" s="367"/>
      <c r="AF957" s="367"/>
      <c r="AG957" s="367"/>
      <c r="AH957" s="367"/>
      <c r="AI957" s="367"/>
      <c r="AJ957" s="367"/>
      <c r="AK957" s="367"/>
      <c r="AL957" s="367"/>
      <c r="AM957" s="367"/>
      <c r="AN957" s="367"/>
      <c r="AO957" s="367"/>
      <c r="AP957" s="367"/>
      <c r="AQ957" s="367"/>
      <c r="AR957" s="367"/>
      <c r="AS957" s="367"/>
      <c r="AT957" s="367"/>
    </row>
    <row r="958" spans="2:46" ht="13.8">
      <c r="B958" s="26">
        <v>158.83333333333303</v>
      </c>
      <c r="C958" s="367">
        <v>139.10203636484621</v>
      </c>
      <c r="D958" s="363">
        <v>952.99999999999818</v>
      </c>
      <c r="E958" s="365">
        <v>44325.581395349116</v>
      </c>
      <c r="F958" s="367">
        <v>-135098.9918578667</v>
      </c>
      <c r="G958" s="367">
        <v>953.00000000000603</v>
      </c>
      <c r="H958" s="368">
        <v>238250</v>
      </c>
      <c r="I958" s="367">
        <v>-1614561.3920002817</v>
      </c>
      <c r="J958" s="384">
        <v>953</v>
      </c>
      <c r="K958" s="363">
        <v>57757.575757576829</v>
      </c>
      <c r="L958" s="367">
        <v>-62793.530391196735</v>
      </c>
      <c r="M958" s="369">
        <v>953.00000000001774</v>
      </c>
      <c r="N958" s="363">
        <v>65724.137931033489</v>
      </c>
      <c r="O958" s="367">
        <v>-8445711.5069209952</v>
      </c>
      <c r="P958" s="384">
        <v>952.99999999998568</v>
      </c>
      <c r="Q958" s="363">
        <v>68071.428571428987</v>
      </c>
      <c r="R958" s="367">
        <v>-4241404.7599601615</v>
      </c>
      <c r="S958" s="384">
        <v>953.0000000000058</v>
      </c>
      <c r="T958" s="363">
        <v>32862.068965516744</v>
      </c>
      <c r="U958" s="363">
        <v>-71723.691652692141</v>
      </c>
      <c r="V958" s="369">
        <v>952.99999999998568</v>
      </c>
      <c r="W958" s="363">
        <v>1588333.3333333486</v>
      </c>
      <c r="X958" s="363">
        <v>44534.140785479154</v>
      </c>
      <c r="Y958" s="369">
        <v>953.00000000000921</v>
      </c>
      <c r="Z958" s="367"/>
      <c r="AA958" s="367"/>
      <c r="AB958" s="367"/>
      <c r="AC958" s="367"/>
      <c r="AD958" s="367"/>
      <c r="AE958" s="367"/>
      <c r="AF958" s="367"/>
      <c r="AG958" s="367"/>
      <c r="AH958" s="367"/>
      <c r="AI958" s="367"/>
      <c r="AJ958" s="367"/>
      <c r="AK958" s="367"/>
      <c r="AL958" s="367"/>
      <c r="AM958" s="367"/>
      <c r="AN958" s="367"/>
      <c r="AO958" s="367"/>
      <c r="AP958" s="367"/>
      <c r="AQ958" s="367"/>
      <c r="AR958" s="367"/>
      <c r="AS958" s="367"/>
      <c r="AT958" s="367"/>
    </row>
    <row r="959" spans="2:46" ht="13.8">
      <c r="B959" s="26">
        <v>158.99999999999969</v>
      </c>
      <c r="C959" s="367">
        <v>139.24727473738866</v>
      </c>
      <c r="D959" s="363">
        <v>953.99999999999818</v>
      </c>
      <c r="E959" s="365">
        <v>44372.093023256093</v>
      </c>
      <c r="F959" s="367">
        <v>-135391.60918792718</v>
      </c>
      <c r="G959" s="367">
        <v>954.00000000000603</v>
      </c>
      <c r="H959" s="368">
        <v>238500</v>
      </c>
      <c r="I959" s="367">
        <v>-1618031.5802909213</v>
      </c>
      <c r="J959" s="384">
        <v>954</v>
      </c>
      <c r="K959" s="363">
        <v>57818.181818182893</v>
      </c>
      <c r="L959" s="367">
        <v>-62974.893720691631</v>
      </c>
      <c r="M959" s="369">
        <v>954.00000000001785</v>
      </c>
      <c r="N959" s="363">
        <v>65793.103448274866</v>
      </c>
      <c r="O959" s="367">
        <v>-8463464.1110277139</v>
      </c>
      <c r="P959" s="384">
        <v>953.99999999998556</v>
      </c>
      <c r="Q959" s="363">
        <v>68142.857142857552</v>
      </c>
      <c r="R959" s="367">
        <v>-4250356.2607737808</v>
      </c>
      <c r="S959" s="384">
        <v>954.00000000000568</v>
      </c>
      <c r="T959" s="363">
        <v>32896.551724137433</v>
      </c>
      <c r="U959" s="363">
        <v>-71916.004387803943</v>
      </c>
      <c r="V959" s="369">
        <v>953.99999999998556</v>
      </c>
      <c r="W959" s="363">
        <v>1590000.0000000154</v>
      </c>
      <c r="X959" s="363">
        <v>44576.518539869438</v>
      </c>
      <c r="Y959" s="369">
        <v>954.00000000000921</v>
      </c>
      <c r="Z959" s="367"/>
      <c r="AA959" s="367"/>
      <c r="AB959" s="367"/>
      <c r="AC959" s="367"/>
      <c r="AD959" s="367"/>
      <c r="AE959" s="367"/>
      <c r="AF959" s="367"/>
      <c r="AG959" s="367"/>
      <c r="AH959" s="367"/>
      <c r="AI959" s="367"/>
      <c r="AJ959" s="367"/>
      <c r="AK959" s="367"/>
      <c r="AL959" s="367"/>
      <c r="AM959" s="367"/>
      <c r="AN959" s="367"/>
      <c r="AO959" s="367"/>
      <c r="AP959" s="367"/>
      <c r="AQ959" s="367"/>
      <c r="AR959" s="367"/>
      <c r="AS959" s="367"/>
      <c r="AT959" s="367"/>
    </row>
    <row r="960" spans="2:46" ht="13.8">
      <c r="B960" s="26">
        <v>159.16666666666634</v>
      </c>
      <c r="C960" s="367">
        <v>139.39251159234163</v>
      </c>
      <c r="D960" s="363">
        <v>954.99999999999807</v>
      </c>
      <c r="E960" s="365">
        <v>44418.60465116307</v>
      </c>
      <c r="F960" s="367">
        <v>-135684.54277696833</v>
      </c>
      <c r="G960" s="367">
        <v>955.00000000000603</v>
      </c>
      <c r="H960" s="368">
        <v>238750</v>
      </c>
      <c r="I960" s="367">
        <v>-1621505.4918521091</v>
      </c>
      <c r="J960" s="384">
        <v>955</v>
      </c>
      <c r="K960" s="363">
        <v>57878.787878788957</v>
      </c>
      <c r="L960" s="367">
        <v>-63156.499131845478</v>
      </c>
      <c r="M960" s="369">
        <v>955.00000000001785</v>
      </c>
      <c r="N960" s="363">
        <v>65862.068965516242</v>
      </c>
      <c r="O960" s="367">
        <v>-8481235.3532213885</v>
      </c>
      <c r="P960" s="384">
        <v>954.99999999998556</v>
      </c>
      <c r="Q960" s="363">
        <v>68214.285714286118</v>
      </c>
      <c r="R960" s="367">
        <v>-4259317.1974756476</v>
      </c>
      <c r="S960" s="384">
        <v>955.00000000000557</v>
      </c>
      <c r="T960" s="363">
        <v>32931.034482758121</v>
      </c>
      <c r="U960" s="363">
        <v>-72108.562514484918</v>
      </c>
      <c r="V960" s="369">
        <v>954.99999999998556</v>
      </c>
      <c r="W960" s="363">
        <v>1591666.6666666821</v>
      </c>
      <c r="X960" s="363">
        <v>44618.887169063433</v>
      </c>
      <c r="Y960" s="369">
        <v>955.00000000000921</v>
      </c>
      <c r="Z960" s="367"/>
      <c r="AA960" s="367"/>
      <c r="AB960" s="367"/>
      <c r="AC960" s="367"/>
      <c r="AD960" s="367"/>
      <c r="AE960" s="367"/>
      <c r="AF960" s="367"/>
      <c r="AG960" s="367"/>
      <c r="AH960" s="367"/>
      <c r="AI960" s="367"/>
      <c r="AJ960" s="367"/>
      <c r="AK960" s="367"/>
      <c r="AL960" s="367"/>
      <c r="AM960" s="367"/>
      <c r="AN960" s="367"/>
      <c r="AO960" s="367"/>
      <c r="AP960" s="367"/>
      <c r="AQ960" s="367"/>
      <c r="AR960" s="367"/>
      <c r="AS960" s="367"/>
      <c r="AT960" s="367"/>
    </row>
    <row r="961" spans="2:46" ht="13.8">
      <c r="B961" s="26">
        <v>159.333333333333</v>
      </c>
      <c r="C961" s="367">
        <v>139.53774692970515</v>
      </c>
      <c r="D961" s="363">
        <v>955.99999999999807</v>
      </c>
      <c r="E961" s="365">
        <v>44465.116279070047</v>
      </c>
      <c r="F961" s="367">
        <v>-135977.79262499014</v>
      </c>
      <c r="G961" s="367">
        <v>956.00000000000603</v>
      </c>
      <c r="H961" s="368">
        <v>239000</v>
      </c>
      <c r="I961" s="367">
        <v>-1624983.1266838447</v>
      </c>
      <c r="J961" s="384">
        <v>956</v>
      </c>
      <c r="K961" s="363">
        <v>57939.39393939502</v>
      </c>
      <c r="L961" s="367">
        <v>-63338.346624658319</v>
      </c>
      <c r="M961" s="369">
        <v>956.00000000001796</v>
      </c>
      <c r="N961" s="363">
        <v>65931.034482757619</v>
      </c>
      <c r="O961" s="367">
        <v>-8499025.2335020229</v>
      </c>
      <c r="P961" s="384">
        <v>955.99999999998556</v>
      </c>
      <c r="Q961" s="363">
        <v>68285.714285714683</v>
      </c>
      <c r="R961" s="367">
        <v>-4268287.570065761</v>
      </c>
      <c r="S961" s="384">
        <v>956.00000000000546</v>
      </c>
      <c r="T961" s="363">
        <v>32965.51724137881</v>
      </c>
      <c r="U961" s="363">
        <v>-72301.366032735095</v>
      </c>
      <c r="V961" s="369">
        <v>955.99999999998556</v>
      </c>
      <c r="W961" s="363">
        <v>1593333.3333333489</v>
      </c>
      <c r="X961" s="363">
        <v>44661.246673061156</v>
      </c>
      <c r="Y961" s="369">
        <v>956.00000000000932</v>
      </c>
      <c r="Z961" s="367"/>
      <c r="AA961" s="367"/>
      <c r="AB961" s="367"/>
      <c r="AC961" s="367"/>
      <c r="AD961" s="367"/>
      <c r="AE961" s="367"/>
      <c r="AF961" s="367"/>
      <c r="AG961" s="367"/>
      <c r="AH961" s="367"/>
      <c r="AI961" s="367"/>
      <c r="AJ961" s="367"/>
      <c r="AK961" s="367"/>
      <c r="AL961" s="367"/>
      <c r="AM961" s="367"/>
      <c r="AN961" s="367"/>
      <c r="AO961" s="367"/>
      <c r="AP961" s="367"/>
      <c r="AQ961" s="367"/>
      <c r="AR961" s="367"/>
      <c r="AS961" s="367"/>
      <c r="AT961" s="367"/>
    </row>
    <row r="962" spans="2:46" ht="13.8">
      <c r="B962" s="26">
        <v>159.49999999999966</v>
      </c>
      <c r="C962" s="367">
        <v>139.68298074947916</v>
      </c>
      <c r="D962" s="363">
        <v>956.99999999999795</v>
      </c>
      <c r="E962" s="365">
        <v>44511.627906977024</v>
      </c>
      <c r="F962" s="367">
        <v>-136271.35873199263</v>
      </c>
      <c r="G962" s="367">
        <v>957.00000000000603</v>
      </c>
      <c r="H962" s="368">
        <v>239250</v>
      </c>
      <c r="I962" s="367">
        <v>-1628464.4847861284</v>
      </c>
      <c r="J962" s="384">
        <v>957</v>
      </c>
      <c r="K962" s="363">
        <v>58000.000000001084</v>
      </c>
      <c r="L962" s="367">
        <v>-63520.436199130112</v>
      </c>
      <c r="M962" s="369">
        <v>957.00000000001796</v>
      </c>
      <c r="N962" s="363">
        <v>65999.999999998996</v>
      </c>
      <c r="O962" s="367">
        <v>-8516833.7518696096</v>
      </c>
      <c r="P962" s="384">
        <v>956.99999999998545</v>
      </c>
      <c r="Q962" s="363">
        <v>68357.142857143248</v>
      </c>
      <c r="R962" s="367">
        <v>-4277267.3785441229</v>
      </c>
      <c r="S962" s="384">
        <v>957.00000000000546</v>
      </c>
      <c r="T962" s="363">
        <v>32999.999999999498</v>
      </c>
      <c r="U962" s="363">
        <v>-72494.414942554416</v>
      </c>
      <c r="V962" s="369">
        <v>956.99999999998545</v>
      </c>
      <c r="W962" s="363">
        <v>1595000.0000000156</v>
      </c>
      <c r="X962" s="363">
        <v>44703.597051862584</v>
      </c>
      <c r="Y962" s="369">
        <v>957.00000000000932</v>
      </c>
      <c r="Z962" s="367"/>
      <c r="AA962" s="367"/>
      <c r="AB962" s="367"/>
      <c r="AC962" s="367"/>
      <c r="AD962" s="367"/>
      <c r="AE962" s="367"/>
      <c r="AF962" s="367"/>
      <c r="AG962" s="367"/>
      <c r="AH962" s="367"/>
      <c r="AI962" s="367"/>
      <c r="AJ962" s="367"/>
      <c r="AK962" s="367"/>
      <c r="AL962" s="367"/>
      <c r="AM962" s="367"/>
      <c r="AN962" s="367"/>
      <c r="AO962" s="367"/>
      <c r="AP962" s="367"/>
      <c r="AQ962" s="367"/>
      <c r="AR962" s="367"/>
      <c r="AS962" s="367"/>
      <c r="AT962" s="367"/>
    </row>
    <row r="963" spans="2:46" ht="13.8">
      <c r="B963" s="26">
        <v>159.66666666666632</v>
      </c>
      <c r="C963" s="367">
        <v>139.82821305166377</v>
      </c>
      <c r="D963" s="363">
        <v>957.99999999999795</v>
      </c>
      <c r="E963" s="365">
        <v>44558.139534884001</v>
      </c>
      <c r="F963" s="367">
        <v>-136565.24109797578</v>
      </c>
      <c r="G963" s="367">
        <v>958.00000000000603</v>
      </c>
      <c r="H963" s="368">
        <v>239500</v>
      </c>
      <c r="I963" s="367">
        <v>-1631949.5661589601</v>
      </c>
      <c r="J963" s="384">
        <v>958</v>
      </c>
      <c r="K963" s="363">
        <v>58060.606060607148</v>
      </c>
      <c r="L963" s="367">
        <v>-63702.7678552609</v>
      </c>
      <c r="M963" s="369">
        <v>958.00000000001808</v>
      </c>
      <c r="N963" s="363">
        <v>66068.965517240373</v>
      </c>
      <c r="O963" s="367">
        <v>-8534660.9083241541</v>
      </c>
      <c r="P963" s="384">
        <v>957.99999999998545</v>
      </c>
      <c r="Q963" s="363">
        <v>68428.571428571813</v>
      </c>
      <c r="R963" s="367">
        <v>-4286256.6229107324</v>
      </c>
      <c r="S963" s="384">
        <v>958.00000000000546</v>
      </c>
      <c r="T963" s="363">
        <v>33034.482758620186</v>
      </c>
      <c r="U963" s="363">
        <v>-72687.709243942925</v>
      </c>
      <c r="V963" s="369">
        <v>957.99999999998545</v>
      </c>
      <c r="W963" s="363">
        <v>1596666.6666666823</v>
      </c>
      <c r="X963" s="363">
        <v>44745.938305467738</v>
      </c>
      <c r="Y963" s="369">
        <v>958.00000000000944</v>
      </c>
      <c r="Z963" s="367"/>
      <c r="AA963" s="367"/>
      <c r="AB963" s="367"/>
      <c r="AC963" s="367"/>
      <c r="AD963" s="367"/>
      <c r="AE963" s="367"/>
      <c r="AF963" s="367"/>
      <c r="AG963" s="367"/>
      <c r="AH963" s="367"/>
      <c r="AI963" s="367"/>
      <c r="AJ963" s="367"/>
      <c r="AK963" s="367"/>
      <c r="AL963" s="367"/>
      <c r="AM963" s="367"/>
      <c r="AN963" s="367"/>
      <c r="AO963" s="367"/>
      <c r="AP963" s="367"/>
      <c r="AQ963" s="367"/>
      <c r="AR963" s="367"/>
      <c r="AS963" s="367"/>
      <c r="AT963" s="367"/>
    </row>
    <row r="964" spans="2:46" ht="13.8">
      <c r="B964" s="26">
        <v>159.83333333333297</v>
      </c>
      <c r="C964" s="367">
        <v>139.97344383625892</v>
      </c>
      <c r="D964" s="363">
        <v>958.99999999999784</v>
      </c>
      <c r="E964" s="365">
        <v>44604.651162790979</v>
      </c>
      <c r="F964" s="367">
        <v>-136859.4397229396</v>
      </c>
      <c r="G964" s="367">
        <v>959.00000000000603</v>
      </c>
      <c r="H964" s="368">
        <v>239750</v>
      </c>
      <c r="I964" s="367">
        <v>-1635438.3708023399</v>
      </c>
      <c r="J964" s="384">
        <v>959</v>
      </c>
      <c r="K964" s="363">
        <v>58121.212121213212</v>
      </c>
      <c r="L964" s="367">
        <v>-63885.341593050623</v>
      </c>
      <c r="M964" s="369">
        <v>959.00000000001808</v>
      </c>
      <c r="N964" s="363">
        <v>66137.93103448175</v>
      </c>
      <c r="O964" s="367">
        <v>-8552506.7028656546</v>
      </c>
      <c r="P964" s="384">
        <v>958.99999999998545</v>
      </c>
      <c r="Q964" s="363">
        <v>68500.000000000378</v>
      </c>
      <c r="R964" s="367">
        <v>-4295255.3031655885</v>
      </c>
      <c r="S964" s="384">
        <v>959.00000000000534</v>
      </c>
      <c r="T964" s="363">
        <v>33068.965517240875</v>
      </c>
      <c r="U964" s="363">
        <v>-72881.248936900636</v>
      </c>
      <c r="V964" s="369">
        <v>958.99999999998545</v>
      </c>
      <c r="W964" s="363">
        <v>1598333.3333333491</v>
      </c>
      <c r="X964" s="363">
        <v>44788.270433876598</v>
      </c>
      <c r="Y964" s="369">
        <v>959.00000000000944</v>
      </c>
      <c r="Z964" s="367"/>
      <c r="AA964" s="367"/>
      <c r="AB964" s="367"/>
      <c r="AC964" s="367"/>
      <c r="AD964" s="367"/>
      <c r="AE964" s="367"/>
      <c r="AF964" s="367"/>
      <c r="AG964" s="367"/>
      <c r="AH964" s="367"/>
      <c r="AI964" s="367"/>
      <c r="AJ964" s="367"/>
      <c r="AK964" s="367"/>
      <c r="AL964" s="367"/>
      <c r="AM964" s="367"/>
      <c r="AN964" s="367"/>
      <c r="AO964" s="367"/>
      <c r="AP964" s="367"/>
      <c r="AQ964" s="367"/>
      <c r="AR964" s="367"/>
      <c r="AS964" s="367"/>
      <c r="AT964" s="367"/>
    </row>
    <row r="965" spans="2:46" ht="13.8">
      <c r="B965" s="26">
        <v>159.99999999999963</v>
      </c>
      <c r="C965" s="367">
        <v>140.11867310326463</v>
      </c>
      <c r="D965" s="363">
        <v>959.99999999999784</v>
      </c>
      <c r="E965" s="365">
        <v>44651.162790697956</v>
      </c>
      <c r="F965" s="367">
        <v>-137153.95460688407</v>
      </c>
      <c r="G965" s="367">
        <v>960.00000000000603</v>
      </c>
      <c r="H965" s="368">
        <v>240000</v>
      </c>
      <c r="I965" s="367">
        <v>-1638930.8987162674</v>
      </c>
      <c r="J965" s="384">
        <v>960</v>
      </c>
      <c r="K965" s="363">
        <v>58181.818181819275</v>
      </c>
      <c r="L965" s="367">
        <v>-64068.157412499342</v>
      </c>
      <c r="M965" s="369">
        <v>960.00000000001808</v>
      </c>
      <c r="N965" s="363">
        <v>66206.896551723126</v>
      </c>
      <c r="O965" s="367">
        <v>-8570371.1354941111</v>
      </c>
      <c r="P965" s="384">
        <v>959.99999999998533</v>
      </c>
      <c r="Q965" s="363">
        <v>68571.428571428944</v>
      </c>
      <c r="R965" s="367">
        <v>-4304263.4193086922</v>
      </c>
      <c r="S965" s="384">
        <v>960.00000000000523</v>
      </c>
      <c r="T965" s="363">
        <v>33103.448275861563</v>
      </c>
      <c r="U965" s="363">
        <v>-73075.034021427506</v>
      </c>
      <c r="V965" s="369">
        <v>959.99999999998533</v>
      </c>
      <c r="W965" s="363">
        <v>1600000.0000000158</v>
      </c>
      <c r="X965" s="363">
        <v>44830.593437089177</v>
      </c>
      <c r="Y965" s="369">
        <v>960.00000000000944</v>
      </c>
      <c r="Z965" s="367"/>
      <c r="AA965" s="367"/>
      <c r="AB965" s="367"/>
      <c r="AC965" s="367"/>
      <c r="AD965" s="367"/>
      <c r="AE965" s="367"/>
      <c r="AF965" s="367"/>
      <c r="AG965" s="367"/>
      <c r="AH965" s="367"/>
      <c r="AI965" s="367"/>
      <c r="AJ965" s="367"/>
      <c r="AK965" s="367"/>
      <c r="AL965" s="367"/>
      <c r="AM965" s="367"/>
      <c r="AN965" s="367"/>
      <c r="AO965" s="367"/>
      <c r="AP965" s="367"/>
      <c r="AQ965" s="367"/>
      <c r="AR965" s="367"/>
      <c r="AS965" s="367"/>
      <c r="AT965" s="367"/>
    </row>
    <row r="966" spans="2:46" ht="13.8">
      <c r="B966" s="26">
        <v>160.16666666666629</v>
      </c>
      <c r="C966" s="367">
        <v>140.26390085268085</v>
      </c>
      <c r="D966" s="363">
        <v>960.99999999999773</v>
      </c>
      <c r="E966" s="365">
        <v>44697.674418604933</v>
      </c>
      <c r="F966" s="367">
        <v>-137448.78574980921</v>
      </c>
      <c r="G966" s="367">
        <v>961.00000000000603</v>
      </c>
      <c r="H966" s="368">
        <v>240250</v>
      </c>
      <c r="I966" s="367">
        <v>-1642427.149900743</v>
      </c>
      <c r="J966" s="384">
        <v>961</v>
      </c>
      <c r="K966" s="363">
        <v>58242.424242425339</v>
      </c>
      <c r="L966" s="367">
        <v>-64251.215313607048</v>
      </c>
      <c r="M966" s="369">
        <v>961.00000000001819</v>
      </c>
      <c r="N966" s="363">
        <v>66275.862068964503</v>
      </c>
      <c r="O966" s="367">
        <v>-8588254.2062095273</v>
      </c>
      <c r="P966" s="384">
        <v>960.99999999998533</v>
      </c>
      <c r="Q966" s="363">
        <v>68642.857142857509</v>
      </c>
      <c r="R966" s="367">
        <v>-4313280.9713400425</v>
      </c>
      <c r="S966" s="384">
        <v>961.00000000000512</v>
      </c>
      <c r="T966" s="363">
        <v>33137.931034482252</v>
      </c>
      <c r="U966" s="363">
        <v>-73269.064497523577</v>
      </c>
      <c r="V966" s="369">
        <v>960.99999999998533</v>
      </c>
      <c r="W966" s="363">
        <v>1601666.6666666826</v>
      </c>
      <c r="X966" s="363">
        <v>44872.907315105484</v>
      </c>
      <c r="Y966" s="369">
        <v>961.00000000000955</v>
      </c>
      <c r="Z966" s="367"/>
      <c r="AA966" s="367"/>
      <c r="AB966" s="367"/>
      <c r="AC966" s="367"/>
      <c r="AD966" s="367"/>
      <c r="AE966" s="367"/>
      <c r="AF966" s="367"/>
      <c r="AG966" s="367"/>
      <c r="AH966" s="367"/>
      <c r="AI966" s="367"/>
      <c r="AJ966" s="367"/>
      <c r="AK966" s="367"/>
      <c r="AL966" s="367"/>
      <c r="AM966" s="367"/>
      <c r="AN966" s="367"/>
      <c r="AO966" s="367"/>
      <c r="AP966" s="367"/>
      <c r="AQ966" s="367"/>
      <c r="AR966" s="367"/>
      <c r="AS966" s="367"/>
      <c r="AT966" s="367"/>
    </row>
    <row r="967" spans="2:46" ht="13.8">
      <c r="B967" s="26">
        <v>160.33333333333294</v>
      </c>
      <c r="C967" s="367">
        <v>140.40912708450762</v>
      </c>
      <c r="D967" s="363">
        <v>961.99999999999761</v>
      </c>
      <c r="E967" s="365">
        <v>44744.18604651191</v>
      </c>
      <c r="F967" s="367">
        <v>-137743.933151715</v>
      </c>
      <c r="G967" s="367">
        <v>962.00000000000603</v>
      </c>
      <c r="H967" s="368">
        <v>240500</v>
      </c>
      <c r="I967" s="367">
        <v>-1645927.1243557667</v>
      </c>
      <c r="J967" s="384">
        <v>962</v>
      </c>
      <c r="K967" s="363">
        <v>58303.030303031403</v>
      </c>
      <c r="L967" s="367">
        <v>-64434.515296373698</v>
      </c>
      <c r="M967" s="369">
        <v>962.00000000001819</v>
      </c>
      <c r="N967" s="363">
        <v>66344.82758620588</v>
      </c>
      <c r="O967" s="367">
        <v>-8606155.9150118995</v>
      </c>
      <c r="P967" s="384">
        <v>961.99999999998533</v>
      </c>
      <c r="Q967" s="363">
        <v>68714.285714286074</v>
      </c>
      <c r="R967" s="367">
        <v>-4322307.9592596432</v>
      </c>
      <c r="S967" s="384">
        <v>962.00000000000512</v>
      </c>
      <c r="T967" s="363">
        <v>33172.41379310294</v>
      </c>
      <c r="U967" s="363">
        <v>-73463.340365188807</v>
      </c>
      <c r="V967" s="369">
        <v>961.99999999998533</v>
      </c>
      <c r="W967" s="363">
        <v>1603333.3333333493</v>
      </c>
      <c r="X967" s="363">
        <v>44915.212067925495</v>
      </c>
      <c r="Y967" s="369">
        <v>962.00000000000955</v>
      </c>
      <c r="Z967" s="367"/>
      <c r="AA967" s="367"/>
      <c r="AB967" s="367"/>
      <c r="AC967" s="367"/>
      <c r="AD967" s="367"/>
      <c r="AE967" s="367"/>
      <c r="AF967" s="367"/>
      <c r="AG967" s="367"/>
      <c r="AH967" s="367"/>
      <c r="AI967" s="367"/>
      <c r="AJ967" s="367"/>
      <c r="AK967" s="367"/>
      <c r="AL967" s="367"/>
      <c r="AM967" s="367"/>
      <c r="AN967" s="367"/>
      <c r="AO967" s="367"/>
      <c r="AP967" s="367"/>
      <c r="AQ967" s="367"/>
      <c r="AR967" s="367"/>
      <c r="AS967" s="367"/>
      <c r="AT967" s="367"/>
    </row>
    <row r="968" spans="2:46" ht="13.8">
      <c r="B968" s="26">
        <v>160.4999999999996</v>
      </c>
      <c r="C968" s="367">
        <v>140.55435179874496</v>
      </c>
      <c r="D968" s="363">
        <v>962.99999999999761</v>
      </c>
      <c r="E968" s="365">
        <v>44790.697674418887</v>
      </c>
      <c r="F968" s="367">
        <v>-138039.39681260151</v>
      </c>
      <c r="G968" s="367">
        <v>963.00000000000603</v>
      </c>
      <c r="H968" s="368">
        <v>240750</v>
      </c>
      <c r="I968" s="367">
        <v>-1649430.8220813386</v>
      </c>
      <c r="J968" s="384">
        <v>963</v>
      </c>
      <c r="K968" s="363">
        <v>58363.636363637466</v>
      </c>
      <c r="L968" s="367">
        <v>-64618.05736079935</v>
      </c>
      <c r="M968" s="369">
        <v>963.0000000000183</v>
      </c>
      <c r="N968" s="363">
        <v>66413.793103447257</v>
      </c>
      <c r="O968" s="367">
        <v>-8624076.2619012259</v>
      </c>
      <c r="P968" s="384">
        <v>962.99999999998522</v>
      </c>
      <c r="Q968" s="363">
        <v>68785.714285714639</v>
      </c>
      <c r="R968" s="367">
        <v>-4331344.3830674887</v>
      </c>
      <c r="S968" s="384">
        <v>963.000000000005</v>
      </c>
      <c r="T968" s="363">
        <v>33206.896551723628</v>
      </c>
      <c r="U968" s="363">
        <v>-73657.861624423196</v>
      </c>
      <c r="V968" s="369">
        <v>962.99999999998522</v>
      </c>
      <c r="W968" s="363">
        <v>1605000.0000000161</v>
      </c>
      <c r="X968" s="363">
        <v>44957.50769554924</v>
      </c>
      <c r="Y968" s="369">
        <v>963.00000000000966</v>
      </c>
      <c r="Z968" s="367"/>
      <c r="AA968" s="367"/>
      <c r="AB968" s="367"/>
      <c r="AC968" s="367"/>
      <c r="AD968" s="367"/>
      <c r="AE968" s="367"/>
      <c r="AF968" s="367"/>
      <c r="AG968" s="367"/>
      <c r="AH968" s="367"/>
      <c r="AI968" s="367"/>
      <c r="AJ968" s="367"/>
      <c r="AK968" s="367"/>
      <c r="AL968" s="367"/>
      <c r="AM968" s="367"/>
      <c r="AN968" s="367"/>
      <c r="AO968" s="367"/>
      <c r="AP968" s="367"/>
      <c r="AQ968" s="367"/>
      <c r="AR968" s="367"/>
      <c r="AS968" s="367"/>
      <c r="AT968" s="367"/>
    </row>
    <row r="969" spans="2:46" ht="13.8">
      <c r="B969" s="26">
        <v>160.66666666666626</v>
      </c>
      <c r="C969" s="367">
        <v>140.69957499539282</v>
      </c>
      <c r="D969" s="363">
        <v>963.9999999999975</v>
      </c>
      <c r="E969" s="365">
        <v>44837.209302325864</v>
      </c>
      <c r="F969" s="367">
        <v>-138335.17673246862</v>
      </c>
      <c r="G969" s="367">
        <v>964.00000000000603</v>
      </c>
      <c r="H969" s="368">
        <v>241000</v>
      </c>
      <c r="I969" s="367">
        <v>-1652938.2430774581</v>
      </c>
      <c r="J969" s="384">
        <v>964</v>
      </c>
      <c r="K969" s="363">
        <v>58424.24242424353</v>
      </c>
      <c r="L969" s="367">
        <v>-64801.841506883953</v>
      </c>
      <c r="M969" s="369">
        <v>964.0000000000183</v>
      </c>
      <c r="N969" s="363">
        <v>66482.758620688634</v>
      </c>
      <c r="O969" s="367">
        <v>-8642015.2468775101</v>
      </c>
      <c r="P969" s="384">
        <v>963.99999999998522</v>
      </c>
      <c r="Q969" s="363">
        <v>68857.142857143204</v>
      </c>
      <c r="R969" s="367">
        <v>-4340390.2427635817</v>
      </c>
      <c r="S969" s="384">
        <v>964.00000000000489</v>
      </c>
      <c r="T969" s="363">
        <v>33241.379310344317</v>
      </c>
      <c r="U969" s="363">
        <v>-73852.628275226787</v>
      </c>
      <c r="V969" s="369">
        <v>963.99999999998522</v>
      </c>
      <c r="W969" s="363">
        <v>1606666.6666666828</v>
      </c>
      <c r="X969" s="363">
        <v>44999.794197976684</v>
      </c>
      <c r="Y969" s="369">
        <v>964.00000000000966</v>
      </c>
      <c r="Z969" s="367"/>
      <c r="AA969" s="367"/>
      <c r="AB969" s="367"/>
      <c r="AC969" s="367"/>
      <c r="AD969" s="367"/>
      <c r="AE969" s="367"/>
      <c r="AF969" s="367"/>
      <c r="AG969" s="367"/>
      <c r="AH969" s="367"/>
      <c r="AI969" s="367"/>
      <c r="AJ969" s="367"/>
      <c r="AK969" s="367"/>
      <c r="AL969" s="367"/>
      <c r="AM969" s="367"/>
      <c r="AN969" s="367"/>
      <c r="AO969" s="367"/>
      <c r="AP969" s="367"/>
      <c r="AQ969" s="367"/>
      <c r="AR969" s="367"/>
      <c r="AS969" s="367"/>
      <c r="AT969" s="367"/>
    </row>
    <row r="970" spans="2:46" ht="13.8">
      <c r="B970" s="26">
        <v>160.83333333333292</v>
      </c>
      <c r="C970" s="367">
        <v>140.84479667445129</v>
      </c>
      <c r="D970" s="363">
        <v>964.9999999999975</v>
      </c>
      <c r="E970" s="365">
        <v>44883.720930232841</v>
      </c>
      <c r="F970" s="367">
        <v>-138631.27291131642</v>
      </c>
      <c r="G970" s="367">
        <v>965.00000000000603</v>
      </c>
      <c r="H970" s="368">
        <v>241250</v>
      </c>
      <c r="I970" s="367">
        <v>-1656449.3873441259</v>
      </c>
      <c r="J970" s="384">
        <v>965</v>
      </c>
      <c r="K970" s="363">
        <v>58484.848484849594</v>
      </c>
      <c r="L970" s="367">
        <v>-64985.867734627536</v>
      </c>
      <c r="M970" s="369">
        <v>965.00000000001842</v>
      </c>
      <c r="N970" s="363">
        <v>66551.72413793001</v>
      </c>
      <c r="O970" s="367">
        <v>-8659972.8699407503</v>
      </c>
      <c r="P970" s="384">
        <v>964.99999999998522</v>
      </c>
      <c r="Q970" s="363">
        <v>68928.57142857177</v>
      </c>
      <c r="R970" s="367">
        <v>-4349445.5383479223</v>
      </c>
      <c r="S970" s="384">
        <v>965.00000000000477</v>
      </c>
      <c r="T970" s="363">
        <v>33275.862068965005</v>
      </c>
      <c r="U970" s="363">
        <v>-74047.640317599566</v>
      </c>
      <c r="V970" s="369">
        <v>964.99999999998522</v>
      </c>
      <c r="W970" s="363">
        <v>1608333.3333333496</v>
      </c>
      <c r="X970" s="363">
        <v>45042.071575207854</v>
      </c>
      <c r="Y970" s="369">
        <v>965.00000000000978</v>
      </c>
      <c r="Z970" s="367"/>
      <c r="AA970" s="367"/>
      <c r="AB970" s="367"/>
      <c r="AC970" s="367"/>
      <c r="AD970" s="367"/>
      <c r="AE970" s="367"/>
      <c r="AF970" s="367"/>
      <c r="AG970" s="367"/>
      <c r="AH970" s="367"/>
      <c r="AI970" s="367"/>
      <c r="AJ970" s="367"/>
      <c r="AK970" s="367"/>
      <c r="AL970" s="367"/>
      <c r="AM970" s="367"/>
      <c r="AN970" s="367"/>
      <c r="AO970" s="367"/>
      <c r="AP970" s="367"/>
      <c r="AQ970" s="367"/>
      <c r="AR970" s="367"/>
      <c r="AS970" s="367"/>
      <c r="AT970" s="367"/>
    </row>
    <row r="971" spans="2:46" ht="13.8">
      <c r="B971" s="26">
        <v>160.99999999999957</v>
      </c>
      <c r="C971" s="367">
        <v>140.99001683592024</v>
      </c>
      <c r="D971" s="363">
        <v>965.99999999999739</v>
      </c>
      <c r="E971" s="365">
        <v>44930.232558139818</v>
      </c>
      <c r="F971" s="367">
        <v>-138927.68534914489</v>
      </c>
      <c r="G971" s="367">
        <v>966.00000000000603</v>
      </c>
      <c r="H971" s="368">
        <v>241500</v>
      </c>
      <c r="I971" s="367">
        <v>-1659964.2548813415</v>
      </c>
      <c r="J971" s="384">
        <v>966</v>
      </c>
      <c r="K971" s="363">
        <v>58545.454545455657</v>
      </c>
      <c r="L971" s="367">
        <v>-65170.136044030078</v>
      </c>
      <c r="M971" s="369">
        <v>966.00000000001842</v>
      </c>
      <c r="N971" s="363">
        <v>66620.689655171387</v>
      </c>
      <c r="O971" s="367">
        <v>-8677949.1310909465</v>
      </c>
      <c r="P971" s="384">
        <v>965.99999999998511</v>
      </c>
      <c r="Q971" s="363">
        <v>69000.000000000335</v>
      </c>
      <c r="R971" s="367">
        <v>-4358510.2698205113</v>
      </c>
      <c r="S971" s="384">
        <v>966.00000000000466</v>
      </c>
      <c r="T971" s="363">
        <v>33310.344827585694</v>
      </c>
      <c r="U971" s="363">
        <v>-74242.897751541517</v>
      </c>
      <c r="V971" s="369">
        <v>965.99999999998511</v>
      </c>
      <c r="W971" s="363">
        <v>1610000.0000000163</v>
      </c>
      <c r="X971" s="363">
        <v>45084.339827242737</v>
      </c>
      <c r="Y971" s="369">
        <v>966.00000000000978</v>
      </c>
      <c r="Z971" s="367"/>
      <c r="AA971" s="367"/>
      <c r="AB971" s="367"/>
      <c r="AC971" s="367"/>
      <c r="AD971" s="367"/>
      <c r="AE971" s="367"/>
      <c r="AF971" s="367"/>
      <c r="AG971" s="367"/>
      <c r="AH971" s="367"/>
      <c r="AI971" s="367"/>
      <c r="AJ971" s="367"/>
      <c r="AK971" s="367"/>
      <c r="AL971" s="367"/>
      <c r="AM971" s="367"/>
      <c r="AN971" s="367"/>
      <c r="AO971" s="367"/>
      <c r="AP971" s="367"/>
      <c r="AQ971" s="367"/>
      <c r="AR971" s="367"/>
      <c r="AS971" s="367"/>
      <c r="AT971" s="367"/>
    </row>
    <row r="972" spans="2:46" ht="13.8">
      <c r="B972" s="26">
        <v>161.16666666666623</v>
      </c>
      <c r="C972" s="367">
        <v>141.13523547979975</v>
      </c>
      <c r="D972" s="363">
        <v>966.99999999999739</v>
      </c>
      <c r="E972" s="365">
        <v>44976.744186046795</v>
      </c>
      <c r="F972" s="367">
        <v>-139224.41404595406</v>
      </c>
      <c r="G972" s="367">
        <v>967.00000000000614</v>
      </c>
      <c r="H972" s="368">
        <v>241750</v>
      </c>
      <c r="I972" s="367">
        <v>-1663482.8456891051</v>
      </c>
      <c r="J972" s="384">
        <v>967</v>
      </c>
      <c r="K972" s="363">
        <v>58606.060606061721</v>
      </c>
      <c r="L972" s="367">
        <v>-65354.646435091629</v>
      </c>
      <c r="M972" s="369">
        <v>967.00000000001853</v>
      </c>
      <c r="N972" s="363">
        <v>66689.655172412764</v>
      </c>
      <c r="O972" s="367">
        <v>-8695944.0303281005</v>
      </c>
      <c r="P972" s="384">
        <v>966.99999999998511</v>
      </c>
      <c r="Q972" s="363">
        <v>69071.4285714289</v>
      </c>
      <c r="R972" s="367">
        <v>-4367584.437181347</v>
      </c>
      <c r="S972" s="384">
        <v>967.00000000000466</v>
      </c>
      <c r="T972" s="363">
        <v>33344.827586206382</v>
      </c>
      <c r="U972" s="363">
        <v>-74438.400577052656</v>
      </c>
      <c r="V972" s="369">
        <v>966.99999999998511</v>
      </c>
      <c r="W972" s="363">
        <v>1611666.666666683</v>
      </c>
      <c r="X972" s="363">
        <v>45126.598954081332</v>
      </c>
      <c r="Y972" s="369">
        <v>967.00000000000978</v>
      </c>
      <c r="Z972" s="367"/>
      <c r="AA972" s="367"/>
      <c r="AB972" s="367"/>
      <c r="AC972" s="367"/>
      <c r="AD972" s="367"/>
      <c r="AE972" s="367"/>
      <c r="AF972" s="367"/>
      <c r="AG972" s="367"/>
      <c r="AH972" s="367"/>
      <c r="AI972" s="367"/>
      <c r="AJ972" s="367"/>
      <c r="AK972" s="367"/>
      <c r="AL972" s="367"/>
      <c r="AM972" s="367"/>
      <c r="AN972" s="367"/>
      <c r="AO972" s="367"/>
      <c r="AP972" s="367"/>
      <c r="AQ972" s="367"/>
      <c r="AR972" s="367"/>
      <c r="AS972" s="367"/>
      <c r="AT972" s="367"/>
    </row>
    <row r="973" spans="2:46" ht="13.8">
      <c r="B973" s="26">
        <v>161.33333333333289</v>
      </c>
      <c r="C973" s="367">
        <v>141.2804526060898</v>
      </c>
      <c r="D973" s="363">
        <v>967.99999999999727</v>
      </c>
      <c r="E973" s="365">
        <v>45023.255813953772</v>
      </c>
      <c r="F973" s="367">
        <v>-139521.45900174385</v>
      </c>
      <c r="G973" s="367">
        <v>968.00000000000614</v>
      </c>
      <c r="H973" s="368">
        <v>242000</v>
      </c>
      <c r="I973" s="367">
        <v>-1667005.1597674168</v>
      </c>
      <c r="J973" s="384">
        <v>968</v>
      </c>
      <c r="K973" s="363">
        <v>58666.666666667785</v>
      </c>
      <c r="L973" s="367">
        <v>-65539.398907812109</v>
      </c>
      <c r="M973" s="369">
        <v>968.00000000001853</v>
      </c>
      <c r="N973" s="363">
        <v>66758.620689654141</v>
      </c>
      <c r="O973" s="367">
        <v>-8713957.5676522125</v>
      </c>
      <c r="P973" s="384">
        <v>967.99999999998511</v>
      </c>
      <c r="Q973" s="363">
        <v>69142.857142857465</v>
      </c>
      <c r="R973" s="367">
        <v>-4376668.0404304313</v>
      </c>
      <c r="S973" s="384">
        <v>968.00000000000455</v>
      </c>
      <c r="T973" s="363">
        <v>33379.31034482707</v>
      </c>
      <c r="U973" s="363">
        <v>-74634.148794132969</v>
      </c>
      <c r="V973" s="369">
        <v>967.99999999998511</v>
      </c>
      <c r="W973" s="363">
        <v>1613333.3333333498</v>
      </c>
      <c r="X973" s="363">
        <v>45168.848955723661</v>
      </c>
      <c r="Y973" s="369">
        <v>968.00000000000989</v>
      </c>
      <c r="Z973" s="367"/>
      <c r="AA973" s="367"/>
      <c r="AB973" s="367"/>
      <c r="AC973" s="367"/>
      <c r="AD973" s="367"/>
      <c r="AE973" s="367"/>
      <c r="AF973" s="367"/>
      <c r="AG973" s="367"/>
      <c r="AH973" s="367"/>
      <c r="AI973" s="367"/>
      <c r="AJ973" s="367"/>
      <c r="AK973" s="367"/>
      <c r="AL973" s="367"/>
      <c r="AM973" s="367"/>
      <c r="AN973" s="367"/>
      <c r="AO973" s="367"/>
      <c r="AP973" s="367"/>
      <c r="AQ973" s="367"/>
      <c r="AR973" s="367"/>
      <c r="AS973" s="367"/>
      <c r="AT973" s="367"/>
    </row>
    <row r="974" spans="2:46" ht="13.8">
      <c r="B974" s="26">
        <v>161.49999999999955</v>
      </c>
      <c r="C974" s="367">
        <v>141.42566821479039</v>
      </c>
      <c r="D974" s="363">
        <v>968.99999999999727</v>
      </c>
      <c r="E974" s="365">
        <v>45069.767441860749</v>
      </c>
      <c r="F974" s="367">
        <v>-139818.82021651432</v>
      </c>
      <c r="G974" s="367">
        <v>969.00000000000614</v>
      </c>
      <c r="H974" s="368">
        <v>242250</v>
      </c>
      <c r="I974" s="367">
        <v>-1670531.1971162765</v>
      </c>
      <c r="J974" s="384">
        <v>969</v>
      </c>
      <c r="K974" s="363">
        <v>58727.272727273848</v>
      </c>
      <c r="L974" s="367">
        <v>-65724.393462191598</v>
      </c>
      <c r="M974" s="369">
        <v>969.00000000001864</v>
      </c>
      <c r="N974" s="363">
        <v>66827.586206895518</v>
      </c>
      <c r="O974" s="367">
        <v>-8731989.7430632766</v>
      </c>
      <c r="P974" s="384">
        <v>968.99999999998499</v>
      </c>
      <c r="Q974" s="363">
        <v>69214.28571428603</v>
      </c>
      <c r="R974" s="367">
        <v>-4385761.0795677612</v>
      </c>
      <c r="S974" s="384">
        <v>969.00000000000443</v>
      </c>
      <c r="T974" s="363">
        <v>33413.793103447759</v>
      </c>
      <c r="U974" s="363">
        <v>-74830.142402782425</v>
      </c>
      <c r="V974" s="369">
        <v>968.99999999998499</v>
      </c>
      <c r="W974" s="363">
        <v>1615000.0000000165</v>
      </c>
      <c r="X974" s="363">
        <v>45211.089832169688</v>
      </c>
      <c r="Y974" s="369">
        <v>969.00000000000989</v>
      </c>
      <c r="Z974" s="367"/>
      <c r="AA974" s="367"/>
      <c r="AB974" s="367"/>
      <c r="AC974" s="367"/>
      <c r="AD974" s="367"/>
      <c r="AE974" s="367"/>
      <c r="AF974" s="367"/>
      <c r="AG974" s="367"/>
      <c r="AH974" s="367"/>
      <c r="AI974" s="367"/>
      <c r="AJ974" s="367"/>
      <c r="AK974" s="367"/>
      <c r="AL974" s="367"/>
      <c r="AM974" s="367"/>
      <c r="AN974" s="367"/>
      <c r="AO974" s="367"/>
      <c r="AP974" s="367"/>
      <c r="AQ974" s="367"/>
      <c r="AR974" s="367"/>
      <c r="AS974" s="367"/>
      <c r="AT974" s="367"/>
    </row>
    <row r="975" spans="2:46" ht="13.8">
      <c r="B975" s="26">
        <v>161.6666666666662</v>
      </c>
      <c r="C975" s="367">
        <v>141.57088230590153</v>
      </c>
      <c r="D975" s="363">
        <v>969.99999999999716</v>
      </c>
      <c r="E975" s="365">
        <v>45116.279069767726</v>
      </c>
      <c r="F975" s="367">
        <v>-140116.49769026545</v>
      </c>
      <c r="G975" s="367">
        <v>970.00000000000614</v>
      </c>
      <c r="H975" s="368">
        <v>242500</v>
      </c>
      <c r="I975" s="367">
        <v>-1674060.957735684</v>
      </c>
      <c r="J975" s="384">
        <v>970</v>
      </c>
      <c r="K975" s="363">
        <v>58787.878787879912</v>
      </c>
      <c r="L975" s="367">
        <v>-65909.630098230031</v>
      </c>
      <c r="M975" s="369">
        <v>970.00000000001864</v>
      </c>
      <c r="N975" s="363">
        <v>66896.551724136894</v>
      </c>
      <c r="O975" s="367">
        <v>-8750040.5565613005</v>
      </c>
      <c r="P975" s="384">
        <v>969.99999999998499</v>
      </c>
      <c r="Q975" s="363">
        <v>69285.714285714595</v>
      </c>
      <c r="R975" s="367">
        <v>-4394863.5545933396</v>
      </c>
      <c r="S975" s="384">
        <v>970.00000000000432</v>
      </c>
      <c r="T975" s="363">
        <v>33448.275862068447</v>
      </c>
      <c r="U975" s="363">
        <v>-75026.381403001084</v>
      </c>
      <c r="V975" s="369">
        <v>969.99999999998499</v>
      </c>
      <c r="W975" s="363">
        <v>1616666.6666666833</v>
      </c>
      <c r="X975" s="363">
        <v>45253.321583419449</v>
      </c>
      <c r="Y975" s="369">
        <v>970.00000000001</v>
      </c>
      <c r="Z975" s="367"/>
      <c r="AA975" s="367"/>
      <c r="AB975" s="367"/>
      <c r="AC975" s="367"/>
      <c r="AD975" s="367"/>
      <c r="AE975" s="367"/>
      <c r="AF975" s="367"/>
      <c r="AG975" s="367"/>
      <c r="AH975" s="367"/>
      <c r="AI975" s="367"/>
      <c r="AJ975" s="367"/>
      <c r="AK975" s="367"/>
      <c r="AL975" s="367"/>
      <c r="AM975" s="367"/>
      <c r="AN975" s="367"/>
      <c r="AO975" s="367"/>
      <c r="AP975" s="367"/>
      <c r="AQ975" s="367"/>
      <c r="AR975" s="367"/>
      <c r="AS975" s="367"/>
      <c r="AT975" s="367"/>
    </row>
    <row r="976" spans="2:46" ht="13.8">
      <c r="B976" s="26">
        <v>161.83333333333286</v>
      </c>
      <c r="C976" s="367">
        <v>141.71609487942322</v>
      </c>
      <c r="D976" s="363">
        <v>970.99999999999716</v>
      </c>
      <c r="E976" s="365">
        <v>45162.790697674704</v>
      </c>
      <c r="F976" s="367">
        <v>-140414.49142299723</v>
      </c>
      <c r="G976" s="367">
        <v>971.00000000000614</v>
      </c>
      <c r="H976" s="368">
        <v>242750</v>
      </c>
      <c r="I976" s="367">
        <v>-1677594.4416256398</v>
      </c>
      <c r="J976" s="384">
        <v>971</v>
      </c>
      <c r="K976" s="363">
        <v>58848.484848485976</v>
      </c>
      <c r="L976" s="367">
        <v>-66095.108815927437</v>
      </c>
      <c r="M976" s="369">
        <v>971.00000000001864</v>
      </c>
      <c r="N976" s="363">
        <v>66965.517241378271</v>
      </c>
      <c r="O976" s="367">
        <v>-8768110.0081462804</v>
      </c>
      <c r="P976" s="384">
        <v>970.99999999998499</v>
      </c>
      <c r="Q976" s="363">
        <v>69357.142857143161</v>
      </c>
      <c r="R976" s="367">
        <v>-4403975.4655071646</v>
      </c>
      <c r="S976" s="384">
        <v>971.00000000000421</v>
      </c>
      <c r="T976" s="363">
        <v>33482.758620689136</v>
      </c>
      <c r="U976" s="363">
        <v>-75222.865794788944</v>
      </c>
      <c r="V976" s="369">
        <v>970.99999999998499</v>
      </c>
      <c r="W976" s="363">
        <v>1618333.33333335</v>
      </c>
      <c r="X976" s="363">
        <v>45295.544209472922</v>
      </c>
      <c r="Y976" s="369">
        <v>971.00000000001</v>
      </c>
      <c r="Z976" s="367"/>
      <c r="AA976" s="367"/>
      <c r="AB976" s="367"/>
      <c r="AC976" s="367"/>
      <c r="AD976" s="367"/>
      <c r="AE976" s="367"/>
      <c r="AF976" s="367"/>
      <c r="AG976" s="367"/>
      <c r="AH976" s="367"/>
      <c r="AI976" s="367"/>
      <c r="AJ976" s="367"/>
      <c r="AK976" s="367"/>
      <c r="AL976" s="367"/>
      <c r="AM976" s="367"/>
      <c r="AN976" s="367"/>
      <c r="AO976" s="367"/>
      <c r="AP976" s="367"/>
      <c r="AQ976" s="367"/>
      <c r="AR976" s="367"/>
      <c r="AS976" s="367"/>
      <c r="AT976" s="367"/>
    </row>
    <row r="977" spans="2:46" ht="13.8">
      <c r="B977" s="26">
        <v>161.99999999999952</v>
      </c>
      <c r="C977" s="367">
        <v>141.86130593535546</v>
      </c>
      <c r="D977" s="363">
        <v>971.99999999999704</v>
      </c>
      <c r="E977" s="365">
        <v>45209.302325581681</v>
      </c>
      <c r="F977" s="367">
        <v>-140712.80141470971</v>
      </c>
      <c r="G977" s="367">
        <v>972.00000000000614</v>
      </c>
      <c r="H977" s="368">
        <v>243000</v>
      </c>
      <c r="I977" s="367">
        <v>-1681131.6487861434</v>
      </c>
      <c r="J977" s="384">
        <v>972</v>
      </c>
      <c r="K977" s="363">
        <v>58909.09090909204</v>
      </c>
      <c r="L977" s="367">
        <v>-66280.829615283845</v>
      </c>
      <c r="M977" s="369">
        <v>972.00000000001876</v>
      </c>
      <c r="N977" s="363">
        <v>67034.482758619648</v>
      </c>
      <c r="O977" s="367">
        <v>-8786198.0978182144</v>
      </c>
      <c r="P977" s="384">
        <v>971.99999999998488</v>
      </c>
      <c r="Q977" s="363">
        <v>69428.571428571726</v>
      </c>
      <c r="R977" s="367">
        <v>-4413096.8123092391</v>
      </c>
      <c r="S977" s="384">
        <v>972.00000000000421</v>
      </c>
      <c r="T977" s="363">
        <v>33517.241379309824</v>
      </c>
      <c r="U977" s="363">
        <v>-75419.595578145949</v>
      </c>
      <c r="V977" s="369">
        <v>971.99999999998488</v>
      </c>
      <c r="W977" s="363">
        <v>1620000.0000000168</v>
      </c>
      <c r="X977" s="363">
        <v>45337.757710330101</v>
      </c>
      <c r="Y977" s="369">
        <v>972.00000000001</v>
      </c>
      <c r="Z977" s="367"/>
      <c r="AA977" s="367"/>
      <c r="AB977" s="367"/>
      <c r="AC977" s="367"/>
      <c r="AD977" s="367"/>
      <c r="AE977" s="367"/>
      <c r="AF977" s="367"/>
      <c r="AG977" s="367"/>
      <c r="AH977" s="367"/>
      <c r="AI977" s="367"/>
      <c r="AJ977" s="367"/>
      <c r="AK977" s="367"/>
      <c r="AL977" s="367"/>
      <c r="AM977" s="367"/>
      <c r="AN977" s="367"/>
      <c r="AO977" s="367"/>
      <c r="AP977" s="367"/>
      <c r="AQ977" s="367"/>
      <c r="AR977" s="367"/>
      <c r="AS977" s="367"/>
      <c r="AT977" s="367"/>
    </row>
    <row r="978" spans="2:46" ht="13.8">
      <c r="B978" s="26">
        <v>162.16666666666617</v>
      </c>
      <c r="C978" s="367">
        <v>142.00651547369824</v>
      </c>
      <c r="D978" s="363">
        <v>972.99999999999704</v>
      </c>
      <c r="E978" s="365">
        <v>45255.813953488658</v>
      </c>
      <c r="F978" s="367">
        <v>-141011.42766540282</v>
      </c>
      <c r="G978" s="367">
        <v>973.00000000000614</v>
      </c>
      <c r="H978" s="368">
        <v>243250</v>
      </c>
      <c r="I978" s="367">
        <v>-1684672.5792171953</v>
      </c>
      <c r="J978" s="384">
        <v>973</v>
      </c>
      <c r="K978" s="363">
        <v>58969.696969698103</v>
      </c>
      <c r="L978" s="367">
        <v>-66466.792496299197</v>
      </c>
      <c r="M978" s="369">
        <v>973.00000000001876</v>
      </c>
      <c r="N978" s="363">
        <v>67103.448275861025</v>
      </c>
      <c r="O978" s="367">
        <v>-8804304.8255771082</v>
      </c>
      <c r="P978" s="384">
        <v>972.99999999998488</v>
      </c>
      <c r="Q978" s="363">
        <v>69500.000000000291</v>
      </c>
      <c r="R978" s="367">
        <v>-4422227.5949995592</v>
      </c>
      <c r="S978" s="384">
        <v>973.00000000000409</v>
      </c>
      <c r="T978" s="363">
        <v>33551.724137930512</v>
      </c>
      <c r="U978" s="363">
        <v>-75616.570753072156</v>
      </c>
      <c r="V978" s="369">
        <v>972.99999999998488</v>
      </c>
      <c r="W978" s="363">
        <v>1621666.6666666835</v>
      </c>
      <c r="X978" s="363">
        <v>45379.962085990992</v>
      </c>
      <c r="Y978" s="369">
        <v>973.00000000001012</v>
      </c>
      <c r="Z978" s="367"/>
      <c r="AA978" s="367"/>
      <c r="AB978" s="367"/>
      <c r="AC978" s="367"/>
      <c r="AD978" s="367"/>
      <c r="AE978" s="367"/>
      <c r="AF978" s="367"/>
      <c r="AG978" s="367"/>
      <c r="AH978" s="367"/>
      <c r="AI978" s="367"/>
      <c r="AJ978" s="367"/>
      <c r="AK978" s="367"/>
      <c r="AL978" s="367"/>
      <c r="AM978" s="367"/>
      <c r="AN978" s="367"/>
      <c r="AO978" s="367"/>
      <c r="AP978" s="367"/>
      <c r="AQ978" s="367"/>
      <c r="AR978" s="367"/>
      <c r="AS978" s="367"/>
      <c r="AT978" s="367"/>
    </row>
    <row r="979" spans="2:46" ht="13.8">
      <c r="B979" s="26">
        <v>162.33333333333283</v>
      </c>
      <c r="C979" s="367">
        <v>142.15172349445155</v>
      </c>
      <c r="D979" s="363">
        <v>973.99999999999693</v>
      </c>
      <c r="E979" s="365">
        <v>45302.325581395635</v>
      </c>
      <c r="F979" s="367">
        <v>-141310.37017507659</v>
      </c>
      <c r="G979" s="367">
        <v>974.00000000000614</v>
      </c>
      <c r="H979" s="368">
        <v>243500</v>
      </c>
      <c r="I979" s="367">
        <v>-1688217.2329187945</v>
      </c>
      <c r="J979" s="384">
        <v>974</v>
      </c>
      <c r="K979" s="363">
        <v>59030.303030304167</v>
      </c>
      <c r="L979" s="367">
        <v>-66652.99745897355</v>
      </c>
      <c r="M979" s="369">
        <v>974.00000000001887</v>
      </c>
      <c r="N979" s="363">
        <v>67172.413793102402</v>
      </c>
      <c r="O979" s="367">
        <v>-8822430.1914229579</v>
      </c>
      <c r="P979" s="384">
        <v>973.99999999998488</v>
      </c>
      <c r="Q979" s="363">
        <v>69571.428571428856</v>
      </c>
      <c r="R979" s="367">
        <v>-4431367.8135781279</v>
      </c>
      <c r="S979" s="384">
        <v>974.00000000000398</v>
      </c>
      <c r="T979" s="363">
        <v>33586.206896551201</v>
      </c>
      <c r="U979" s="363">
        <v>-75813.79131956755</v>
      </c>
      <c r="V979" s="369">
        <v>973.99999999998488</v>
      </c>
      <c r="W979" s="363">
        <v>1623333.3333333503</v>
      </c>
      <c r="X979" s="363">
        <v>45422.157336455617</v>
      </c>
      <c r="Y979" s="369">
        <v>974.00000000001012</v>
      </c>
      <c r="Z979" s="367"/>
      <c r="AA979" s="367"/>
      <c r="AB979" s="367"/>
      <c r="AC979" s="367"/>
      <c r="AD979" s="367"/>
      <c r="AE979" s="367"/>
      <c r="AF979" s="367"/>
      <c r="AG979" s="367"/>
      <c r="AH979" s="367"/>
      <c r="AI979" s="367"/>
      <c r="AJ979" s="367"/>
      <c r="AK979" s="367"/>
      <c r="AL979" s="367"/>
      <c r="AM979" s="367"/>
      <c r="AN979" s="367"/>
      <c r="AO979" s="367"/>
      <c r="AP979" s="367"/>
      <c r="AQ979" s="367"/>
      <c r="AR979" s="367"/>
      <c r="AS979" s="367"/>
      <c r="AT979" s="367"/>
    </row>
    <row r="980" spans="2:46" ht="13.8">
      <c r="B980" s="26">
        <v>162.49999999999949</v>
      </c>
      <c r="C980" s="367">
        <v>142.29692999761545</v>
      </c>
      <c r="D980" s="363">
        <v>974.99999999999693</v>
      </c>
      <c r="E980" s="365">
        <v>45348.837209302612</v>
      </c>
      <c r="F980" s="367">
        <v>-141609.62894373105</v>
      </c>
      <c r="G980" s="367">
        <v>975.00000000000614</v>
      </c>
      <c r="H980" s="368">
        <v>243750</v>
      </c>
      <c r="I980" s="367">
        <v>-1691765.6098909425</v>
      </c>
      <c r="J980" s="384">
        <v>975</v>
      </c>
      <c r="K980" s="363">
        <v>59090.909090910231</v>
      </c>
      <c r="L980" s="367">
        <v>-66839.444503306833</v>
      </c>
      <c r="M980" s="369">
        <v>975.00000000001887</v>
      </c>
      <c r="N980" s="363">
        <v>67241.379310343778</v>
      </c>
      <c r="O980" s="367">
        <v>-8840574.1953557637</v>
      </c>
      <c r="P980" s="384">
        <v>974.99999999998477</v>
      </c>
      <c r="Q980" s="363">
        <v>69642.857142857421</v>
      </c>
      <c r="R980" s="367">
        <v>-4440517.4680449422</v>
      </c>
      <c r="S980" s="384">
        <v>975.00000000000387</v>
      </c>
      <c r="T980" s="363">
        <v>33620.689655171889</v>
      </c>
      <c r="U980" s="363">
        <v>-76011.257277632089</v>
      </c>
      <c r="V980" s="369">
        <v>974.99999999998477</v>
      </c>
      <c r="W980" s="363">
        <v>1625000.000000017</v>
      </c>
      <c r="X980" s="363">
        <v>45464.343461723962</v>
      </c>
      <c r="Y980" s="369">
        <v>975.00000000001023</v>
      </c>
      <c r="Z980" s="367"/>
      <c r="AA980" s="367"/>
      <c r="AB980" s="367"/>
      <c r="AC980" s="367"/>
      <c r="AD980" s="367"/>
      <c r="AE980" s="367"/>
      <c r="AF980" s="367"/>
      <c r="AG980" s="367"/>
      <c r="AH980" s="367"/>
      <c r="AI980" s="367"/>
      <c r="AJ980" s="367"/>
      <c r="AK980" s="367"/>
      <c r="AL980" s="367"/>
      <c r="AM980" s="367"/>
      <c r="AN980" s="367"/>
      <c r="AO980" s="367"/>
      <c r="AP980" s="367"/>
      <c r="AQ980" s="367"/>
      <c r="AR980" s="367"/>
      <c r="AS980" s="367"/>
      <c r="AT980" s="367"/>
    </row>
    <row r="981" spans="2:46" ht="13.8">
      <c r="B981" s="26">
        <v>162.66666666666615</v>
      </c>
      <c r="C981" s="367">
        <v>142.44213498318985</v>
      </c>
      <c r="D981" s="363">
        <v>975.99999999999682</v>
      </c>
      <c r="E981" s="365">
        <v>45395.348837209589</v>
      </c>
      <c r="F981" s="367">
        <v>-141909.20397136617</v>
      </c>
      <c r="G981" s="367">
        <v>976.00000000000614</v>
      </c>
      <c r="H981" s="368">
        <v>244000</v>
      </c>
      <c r="I981" s="367">
        <v>-1695317.710133638</v>
      </c>
      <c r="J981" s="384">
        <v>976</v>
      </c>
      <c r="K981" s="363">
        <v>59151.515151516294</v>
      </c>
      <c r="L981" s="367">
        <v>-67026.133629299133</v>
      </c>
      <c r="M981" s="369">
        <v>976.00000000001899</v>
      </c>
      <c r="N981" s="363">
        <v>67310.344827585155</v>
      </c>
      <c r="O981" s="367">
        <v>-8858736.8373755272</v>
      </c>
      <c r="P981" s="384">
        <v>975.99999999998477</v>
      </c>
      <c r="Q981" s="363">
        <v>69714.285714285987</v>
      </c>
      <c r="R981" s="367">
        <v>-4449676.558400006</v>
      </c>
      <c r="S981" s="384">
        <v>976.00000000000375</v>
      </c>
      <c r="T981" s="363">
        <v>33655.172413792578</v>
      </c>
      <c r="U981" s="363">
        <v>-76208.968627265829</v>
      </c>
      <c r="V981" s="369">
        <v>975.99999999998477</v>
      </c>
      <c r="W981" s="363">
        <v>1626666.6666666837</v>
      </c>
      <c r="X981" s="363">
        <v>45506.520461796012</v>
      </c>
      <c r="Y981" s="369">
        <v>976.00000000001023</v>
      </c>
      <c r="Z981" s="367"/>
      <c r="AA981" s="367"/>
      <c r="AB981" s="367"/>
      <c r="AC981" s="367"/>
      <c r="AD981" s="367"/>
      <c r="AE981" s="367"/>
      <c r="AF981" s="367"/>
      <c r="AG981" s="367"/>
      <c r="AH981" s="367"/>
      <c r="AI981" s="367"/>
      <c r="AJ981" s="367"/>
      <c r="AK981" s="367"/>
      <c r="AL981" s="367"/>
      <c r="AM981" s="367"/>
      <c r="AN981" s="367"/>
      <c r="AO981" s="367"/>
      <c r="AP981" s="367"/>
      <c r="AQ981" s="367"/>
      <c r="AR981" s="367"/>
      <c r="AS981" s="367"/>
      <c r="AT981" s="367"/>
    </row>
    <row r="982" spans="2:46" ht="13.8">
      <c r="B982" s="26">
        <v>162.8333333333328</v>
      </c>
      <c r="C982" s="367">
        <v>142.58733845117482</v>
      </c>
      <c r="D982" s="363">
        <v>976.99999999999682</v>
      </c>
      <c r="E982" s="365">
        <v>45441.860465116566</v>
      </c>
      <c r="F982" s="367">
        <v>-142209.095257982</v>
      </c>
      <c r="G982" s="367">
        <v>977.00000000000625</v>
      </c>
      <c r="H982" s="368">
        <v>244250</v>
      </c>
      <c r="I982" s="367">
        <v>-1698873.5336468818</v>
      </c>
      <c r="J982" s="384">
        <v>977</v>
      </c>
      <c r="K982" s="363">
        <v>59212.121212122358</v>
      </c>
      <c r="L982" s="367">
        <v>-67213.064836950376</v>
      </c>
      <c r="M982" s="369">
        <v>977.00000000001899</v>
      </c>
      <c r="N982" s="363">
        <v>67379.310344826532</v>
      </c>
      <c r="O982" s="367">
        <v>-8876918.117482245</v>
      </c>
      <c r="P982" s="384">
        <v>976.99999999998477</v>
      </c>
      <c r="Q982" s="363">
        <v>69785.714285714552</v>
      </c>
      <c r="R982" s="367">
        <v>-4458845.0846433174</v>
      </c>
      <c r="S982" s="384">
        <v>977.00000000000375</v>
      </c>
      <c r="T982" s="363">
        <v>33689.655172413266</v>
      </c>
      <c r="U982" s="363">
        <v>-76406.925368468743</v>
      </c>
      <c r="V982" s="369">
        <v>976.99999999998477</v>
      </c>
      <c r="W982" s="363">
        <v>1628333.3333333505</v>
      </c>
      <c r="X982" s="363">
        <v>45548.688336671774</v>
      </c>
      <c r="Y982" s="369">
        <v>977.00000000001023</v>
      </c>
      <c r="Z982" s="367"/>
      <c r="AA982" s="367"/>
      <c r="AB982" s="367"/>
      <c r="AC982" s="367"/>
      <c r="AD982" s="367"/>
      <c r="AE982" s="367"/>
      <c r="AF982" s="367"/>
      <c r="AG982" s="367"/>
      <c r="AH982" s="367"/>
      <c r="AI982" s="367"/>
      <c r="AJ982" s="367"/>
      <c r="AK982" s="367"/>
      <c r="AL982" s="367"/>
      <c r="AM982" s="367"/>
      <c r="AN982" s="367"/>
      <c r="AO982" s="367"/>
      <c r="AP982" s="367"/>
      <c r="AQ982" s="367"/>
      <c r="AR982" s="367"/>
      <c r="AS982" s="367"/>
      <c r="AT982" s="367"/>
    </row>
    <row r="983" spans="2:46" ht="13.8">
      <c r="B983" s="26">
        <v>162.99999999999946</v>
      </c>
      <c r="C983" s="367">
        <v>142.7325404015703</v>
      </c>
      <c r="D983" s="363">
        <v>977.99999999999682</v>
      </c>
      <c r="E983" s="365">
        <v>45488.372093023543</v>
      </c>
      <c r="F983" s="367">
        <v>-142509.30280357844</v>
      </c>
      <c r="G983" s="367">
        <v>978.00000000000625</v>
      </c>
      <c r="H983" s="368">
        <v>244500</v>
      </c>
      <c r="I983" s="367">
        <v>-1702433.0804306732</v>
      </c>
      <c r="J983" s="384">
        <v>978</v>
      </c>
      <c r="K983" s="363">
        <v>59272.727272728422</v>
      </c>
      <c r="L983" s="367">
        <v>-67400.238126260621</v>
      </c>
      <c r="M983" s="369">
        <v>978.0000000000191</v>
      </c>
      <c r="N983" s="363">
        <v>67448.275862067909</v>
      </c>
      <c r="O983" s="367">
        <v>-8895118.0356759187</v>
      </c>
      <c r="P983" s="384">
        <v>977.99999999998465</v>
      </c>
      <c r="Q983" s="363">
        <v>69857.142857143117</v>
      </c>
      <c r="R983" s="367">
        <v>-4468023.0467748744</v>
      </c>
      <c r="S983" s="384">
        <v>978.00000000000364</v>
      </c>
      <c r="T983" s="363">
        <v>33724.137931033954</v>
      </c>
      <c r="U983" s="363">
        <v>-76605.127501240844</v>
      </c>
      <c r="V983" s="369">
        <v>977.99999999998465</v>
      </c>
      <c r="W983" s="363">
        <v>1630000.0000000172</v>
      </c>
      <c r="X983" s="363">
        <v>45590.847086351263</v>
      </c>
      <c r="Y983" s="369">
        <v>978.00000000001035</v>
      </c>
      <c r="Z983" s="367"/>
      <c r="AA983" s="367"/>
      <c r="AB983" s="367"/>
      <c r="AC983" s="367"/>
      <c r="AD983" s="367"/>
      <c r="AE983" s="367"/>
      <c r="AF983" s="367"/>
      <c r="AG983" s="367"/>
      <c r="AH983" s="367"/>
      <c r="AI983" s="367"/>
      <c r="AJ983" s="367"/>
      <c r="AK983" s="367"/>
      <c r="AL983" s="367"/>
      <c r="AM983" s="367"/>
      <c r="AN983" s="367"/>
      <c r="AO983" s="367"/>
      <c r="AP983" s="367"/>
      <c r="AQ983" s="367"/>
      <c r="AR983" s="367"/>
      <c r="AS983" s="367"/>
      <c r="AT983" s="367"/>
    </row>
    <row r="984" spans="2:46" ht="13.8">
      <c r="B984" s="26">
        <v>163.16666666666612</v>
      </c>
      <c r="C984" s="367">
        <v>142.8777408343764</v>
      </c>
      <c r="D984" s="363">
        <v>978.99999999999682</v>
      </c>
      <c r="E984" s="365">
        <v>45534.88372093052</v>
      </c>
      <c r="F984" s="367">
        <v>-142809.82660815556</v>
      </c>
      <c r="G984" s="367">
        <v>979.00000000000625</v>
      </c>
      <c r="H984" s="368">
        <v>244750</v>
      </c>
      <c r="I984" s="367">
        <v>-1705996.3504850131</v>
      </c>
      <c r="J984" s="384">
        <v>979</v>
      </c>
      <c r="K984" s="363">
        <v>59333.333333334485</v>
      </c>
      <c r="L984" s="367">
        <v>-67587.65349722981</v>
      </c>
      <c r="M984" s="369">
        <v>979.0000000000191</v>
      </c>
      <c r="N984" s="363">
        <v>67517.241379309286</v>
      </c>
      <c r="O984" s="367">
        <v>-8913336.5919565503</v>
      </c>
      <c r="P984" s="384">
        <v>978.99999999998465</v>
      </c>
      <c r="Q984" s="363">
        <v>69928.571428571682</v>
      </c>
      <c r="R984" s="367">
        <v>-4477210.4447946809</v>
      </c>
      <c r="S984" s="384">
        <v>979.00000000000352</v>
      </c>
      <c r="T984" s="363">
        <v>33758.620689654643</v>
      </c>
      <c r="U984" s="363">
        <v>-76803.575025582119</v>
      </c>
      <c r="V984" s="369">
        <v>978.99999999998465</v>
      </c>
      <c r="W984" s="363">
        <v>1631666.666666684</v>
      </c>
      <c r="X984" s="363">
        <v>45632.996710834472</v>
      </c>
      <c r="Y984" s="369">
        <v>979.00000000001035</v>
      </c>
      <c r="Z984" s="367"/>
      <c r="AA984" s="367"/>
      <c r="AB984" s="367"/>
      <c r="AC984" s="367"/>
      <c r="AD984" s="367"/>
      <c r="AE984" s="367"/>
      <c r="AF984" s="367"/>
      <c r="AG984" s="367"/>
      <c r="AH984" s="367"/>
      <c r="AI984" s="367"/>
      <c r="AJ984" s="367"/>
      <c r="AK984" s="367"/>
      <c r="AL984" s="367"/>
      <c r="AM984" s="367"/>
      <c r="AN984" s="367"/>
      <c r="AO984" s="367"/>
      <c r="AP984" s="367"/>
      <c r="AQ984" s="367"/>
      <c r="AR984" s="367"/>
      <c r="AS984" s="367"/>
      <c r="AT984" s="367"/>
    </row>
    <row r="985" spans="2:46" ht="13.8">
      <c r="B985" s="26">
        <v>163.33333333333277</v>
      </c>
      <c r="C985" s="367">
        <v>143.02293974959298</v>
      </c>
      <c r="D985" s="363">
        <v>979.9999999999967</v>
      </c>
      <c r="E985" s="365">
        <v>45581.395348837497</v>
      </c>
      <c r="F985" s="367">
        <v>-143110.66667171335</v>
      </c>
      <c r="G985" s="367">
        <v>980.00000000000625</v>
      </c>
      <c r="H985" s="368">
        <v>245000</v>
      </c>
      <c r="I985" s="367">
        <v>-1709563.3438099006</v>
      </c>
      <c r="J985" s="384">
        <v>980</v>
      </c>
      <c r="K985" s="363">
        <v>59393.939393940549</v>
      </c>
      <c r="L985" s="367">
        <v>-67775.310949857987</v>
      </c>
      <c r="M985" s="369">
        <v>980.00000000001921</v>
      </c>
      <c r="N985" s="363">
        <v>67586.206896550662</v>
      </c>
      <c r="O985" s="367">
        <v>-8931573.7863241397</v>
      </c>
      <c r="P985" s="384">
        <v>979.99999999998465</v>
      </c>
      <c r="Q985" s="363">
        <v>70000.000000000247</v>
      </c>
      <c r="R985" s="367">
        <v>-4486407.2787027331</v>
      </c>
      <c r="S985" s="384">
        <v>980.00000000000341</v>
      </c>
      <c r="T985" s="363">
        <v>33793.103448275331</v>
      </c>
      <c r="U985" s="363">
        <v>-77002.267941492581</v>
      </c>
      <c r="V985" s="369">
        <v>979.99999999998465</v>
      </c>
      <c r="W985" s="363">
        <v>1633333.3333333507</v>
      </c>
      <c r="X985" s="363">
        <v>45675.1372101214</v>
      </c>
      <c r="Y985" s="369">
        <v>980.00000000001046</v>
      </c>
      <c r="Z985" s="367"/>
      <c r="AA985" s="367"/>
      <c r="AB985" s="367"/>
      <c r="AC985" s="367"/>
      <c r="AD985" s="367"/>
      <c r="AE985" s="367"/>
      <c r="AF985" s="367"/>
      <c r="AG985" s="367"/>
      <c r="AH985" s="367"/>
      <c r="AI985" s="367"/>
      <c r="AJ985" s="367"/>
      <c r="AK985" s="367"/>
      <c r="AL985" s="367"/>
      <c r="AM985" s="367"/>
      <c r="AN985" s="367"/>
      <c r="AO985" s="367"/>
      <c r="AP985" s="367"/>
      <c r="AQ985" s="367"/>
      <c r="AR985" s="367"/>
      <c r="AS985" s="367"/>
      <c r="AT985" s="367"/>
    </row>
    <row r="986" spans="2:46" ht="13.8">
      <c r="B986" s="26">
        <v>163.49999999999943</v>
      </c>
      <c r="C986" s="367">
        <v>143.16813714722014</v>
      </c>
      <c r="D986" s="363">
        <v>980.9999999999967</v>
      </c>
      <c r="E986" s="365">
        <v>45627.906976744474</v>
      </c>
      <c r="F986" s="367">
        <v>-143411.82299425179</v>
      </c>
      <c r="G986" s="367">
        <v>981.00000000000625</v>
      </c>
      <c r="H986" s="368">
        <v>245250</v>
      </c>
      <c r="I986" s="367">
        <v>-1713134.0604053363</v>
      </c>
      <c r="J986" s="384">
        <v>981</v>
      </c>
      <c r="K986" s="363">
        <v>59454.545454546613</v>
      </c>
      <c r="L986" s="367">
        <v>-67963.210484145122</v>
      </c>
      <c r="M986" s="369">
        <v>981.00000000001921</v>
      </c>
      <c r="N986" s="363">
        <v>67655.172413792039</v>
      </c>
      <c r="O986" s="367">
        <v>-8949829.6187786851</v>
      </c>
      <c r="P986" s="384">
        <v>980.99999999998454</v>
      </c>
      <c r="Q986" s="363">
        <v>70071.428571428813</v>
      </c>
      <c r="R986" s="367">
        <v>-4495613.5484990329</v>
      </c>
      <c r="S986" s="384">
        <v>981.0000000000033</v>
      </c>
      <c r="T986" s="363">
        <v>33827.58620689602</v>
      </c>
      <c r="U986" s="363">
        <v>-77201.206248972187</v>
      </c>
      <c r="V986" s="369">
        <v>980.99999999998454</v>
      </c>
      <c r="W986" s="363">
        <v>1635000.0000000175</v>
      </c>
      <c r="X986" s="363">
        <v>45717.268584212034</v>
      </c>
      <c r="Y986" s="369">
        <v>981.00000000001046</v>
      </c>
      <c r="Z986" s="367"/>
      <c r="AA986" s="367"/>
      <c r="AB986" s="367"/>
      <c r="AC986" s="367"/>
      <c r="AD986" s="367"/>
      <c r="AE986" s="367"/>
      <c r="AF986" s="367"/>
      <c r="AG986" s="367"/>
      <c r="AH986" s="367"/>
      <c r="AI986" s="367"/>
      <c r="AJ986" s="367"/>
      <c r="AK986" s="367"/>
      <c r="AL986" s="367"/>
      <c r="AM986" s="367"/>
      <c r="AN986" s="367"/>
      <c r="AO986" s="367"/>
      <c r="AP986" s="367"/>
      <c r="AQ986" s="367"/>
      <c r="AR986" s="367"/>
      <c r="AS986" s="367"/>
      <c r="AT986" s="367"/>
    </row>
    <row r="987" spans="2:46" ht="13.8">
      <c r="B987" s="26">
        <v>163.66666666666609</v>
      </c>
      <c r="C987" s="367">
        <v>143.31333302725778</v>
      </c>
      <c r="D987" s="363">
        <v>981.99999999999659</v>
      </c>
      <c r="E987" s="365">
        <v>45674.418604651451</v>
      </c>
      <c r="F987" s="367">
        <v>-143713.2955757709</v>
      </c>
      <c r="G987" s="367">
        <v>982.00000000000625</v>
      </c>
      <c r="H987" s="368">
        <v>245500</v>
      </c>
      <c r="I987" s="367">
        <v>-1716708.5002713196</v>
      </c>
      <c r="J987" s="384">
        <v>982</v>
      </c>
      <c r="K987" s="363">
        <v>59515.151515152676</v>
      </c>
      <c r="L987" s="367">
        <v>-68151.35210009123</v>
      </c>
      <c r="M987" s="369">
        <v>982.00000000001921</v>
      </c>
      <c r="N987" s="363">
        <v>67724.137931033416</v>
      </c>
      <c r="O987" s="367">
        <v>-8968104.0893201847</v>
      </c>
      <c r="P987" s="384">
        <v>981.99999999998454</v>
      </c>
      <c r="Q987" s="363">
        <v>70142.857142857378</v>
      </c>
      <c r="R987" s="367">
        <v>-4504829.254183582</v>
      </c>
      <c r="S987" s="384">
        <v>982.0000000000033</v>
      </c>
      <c r="T987" s="363">
        <v>33862.068965516708</v>
      </c>
      <c r="U987" s="363">
        <v>-77400.389948020995</v>
      </c>
      <c r="V987" s="369">
        <v>981.99999999998454</v>
      </c>
      <c r="W987" s="363">
        <v>1636666.6666666842</v>
      </c>
      <c r="X987" s="363">
        <v>45759.390833106394</v>
      </c>
      <c r="Y987" s="369">
        <v>982.00000000001057</v>
      </c>
      <c r="Z987" s="367"/>
      <c r="AA987" s="367"/>
      <c r="AB987" s="367"/>
      <c r="AC987" s="367"/>
      <c r="AD987" s="367"/>
      <c r="AE987" s="367"/>
      <c r="AF987" s="367"/>
      <c r="AG987" s="367"/>
      <c r="AH987" s="367"/>
      <c r="AI987" s="367"/>
      <c r="AJ987" s="367"/>
      <c r="AK987" s="367"/>
      <c r="AL987" s="367"/>
      <c r="AM987" s="367"/>
      <c r="AN987" s="367"/>
      <c r="AO987" s="367"/>
      <c r="AP987" s="367"/>
      <c r="AQ987" s="367"/>
      <c r="AR987" s="367"/>
      <c r="AS987" s="367"/>
      <c r="AT987" s="367"/>
    </row>
    <row r="988" spans="2:46" ht="13.8">
      <c r="B988" s="26">
        <v>163.83333333333275</v>
      </c>
      <c r="C988" s="367">
        <v>143.45852738970603</v>
      </c>
      <c r="D988" s="363">
        <v>982.99999999999659</v>
      </c>
      <c r="E988" s="365">
        <v>45720.930232558429</v>
      </c>
      <c r="F988" s="367">
        <v>-144015.08441627066</v>
      </c>
      <c r="G988" s="367">
        <v>983.00000000000625</v>
      </c>
      <c r="H988" s="368">
        <v>245750</v>
      </c>
      <c r="I988" s="367">
        <v>-1720286.6634078515</v>
      </c>
      <c r="J988" s="384">
        <v>983</v>
      </c>
      <c r="K988" s="363">
        <v>59575.75757575874</v>
      </c>
      <c r="L988" s="367">
        <v>-68339.735797696325</v>
      </c>
      <c r="M988" s="369">
        <v>983.00000000001933</v>
      </c>
      <c r="N988" s="363">
        <v>67793.103448274793</v>
      </c>
      <c r="O988" s="367">
        <v>-8986397.1979486439</v>
      </c>
      <c r="P988" s="384">
        <v>982.99999999998454</v>
      </c>
      <c r="Q988" s="363">
        <v>70214.285714285943</v>
      </c>
      <c r="R988" s="367">
        <v>-4514054.3957563769</v>
      </c>
      <c r="S988" s="384">
        <v>983.00000000000318</v>
      </c>
      <c r="T988" s="363">
        <v>33896.551724137396</v>
      </c>
      <c r="U988" s="363">
        <v>-77599.819038638991</v>
      </c>
      <c r="V988" s="369">
        <v>982.99999999998454</v>
      </c>
      <c r="W988" s="363">
        <v>1638333.333333351</v>
      </c>
      <c r="X988" s="363">
        <v>45801.503956804459</v>
      </c>
      <c r="Y988" s="369">
        <v>983.00000000001057</v>
      </c>
      <c r="Z988" s="367"/>
      <c r="AA988" s="367"/>
      <c r="AB988" s="367"/>
      <c r="AC988" s="367"/>
      <c r="AD988" s="367"/>
      <c r="AE988" s="367"/>
      <c r="AF988" s="367"/>
      <c r="AG988" s="367"/>
      <c r="AH988" s="367"/>
      <c r="AI988" s="367"/>
      <c r="AJ988" s="367"/>
      <c r="AK988" s="367"/>
      <c r="AL988" s="367"/>
      <c r="AM988" s="367"/>
      <c r="AN988" s="367"/>
      <c r="AO988" s="367"/>
      <c r="AP988" s="367"/>
      <c r="AQ988" s="367"/>
      <c r="AR988" s="367"/>
      <c r="AS988" s="367"/>
      <c r="AT988" s="367"/>
    </row>
    <row r="989" spans="2:46" ht="13.8">
      <c r="B989" s="26">
        <v>163.9999999999994</v>
      </c>
      <c r="C989" s="367">
        <v>143.6037202345648</v>
      </c>
      <c r="D989" s="363">
        <v>983.99999999999648</v>
      </c>
      <c r="E989" s="365">
        <v>45767.441860465406</v>
      </c>
      <c r="F989" s="367">
        <v>-144317.18951575115</v>
      </c>
      <c r="G989" s="367">
        <v>984.00000000000637</v>
      </c>
      <c r="H989" s="368">
        <v>246000</v>
      </c>
      <c r="I989" s="367">
        <v>-1723868.5498149311</v>
      </c>
      <c r="J989" s="384">
        <v>984</v>
      </c>
      <c r="K989" s="363">
        <v>59636.363636364804</v>
      </c>
      <c r="L989" s="367">
        <v>-68528.361576960378</v>
      </c>
      <c r="M989" s="369">
        <v>984.00000000001933</v>
      </c>
      <c r="N989" s="363">
        <v>67862.06896551617</v>
      </c>
      <c r="O989" s="367">
        <v>-9004708.9446640555</v>
      </c>
      <c r="P989" s="384">
        <v>983.99999999998442</v>
      </c>
      <c r="Q989" s="363">
        <v>70285.714285714508</v>
      </c>
      <c r="R989" s="367">
        <v>-4523288.9732174193</v>
      </c>
      <c r="S989" s="384">
        <v>984.00000000000307</v>
      </c>
      <c r="T989" s="363">
        <v>33931.034482758085</v>
      </c>
      <c r="U989" s="363">
        <v>-77799.49352082616</v>
      </c>
      <c r="V989" s="369">
        <v>983.99999999998442</v>
      </c>
      <c r="W989" s="363">
        <v>1640000.0000000177</v>
      </c>
      <c r="X989" s="363">
        <v>45843.607955306252</v>
      </c>
      <c r="Y989" s="369">
        <v>984.00000000001057</v>
      </c>
      <c r="Z989" s="367"/>
      <c r="AA989" s="367"/>
      <c r="AB989" s="367"/>
      <c r="AC989" s="367"/>
      <c r="AD989" s="367"/>
      <c r="AE989" s="367"/>
      <c r="AF989" s="367"/>
      <c r="AG989" s="367"/>
      <c r="AH989" s="367"/>
      <c r="AI989" s="367"/>
      <c r="AJ989" s="367"/>
      <c r="AK989" s="367"/>
      <c r="AL989" s="367"/>
      <c r="AM989" s="367"/>
      <c r="AN989" s="367"/>
      <c r="AO989" s="367"/>
      <c r="AP989" s="367"/>
      <c r="AQ989" s="367"/>
      <c r="AR989" s="367"/>
      <c r="AS989" s="367"/>
      <c r="AT989" s="367"/>
    </row>
    <row r="990" spans="2:46" ht="13.8">
      <c r="B990" s="26">
        <v>164.16666666666606</v>
      </c>
      <c r="C990" s="367">
        <v>143.74891156183415</v>
      </c>
      <c r="D990" s="363">
        <v>984.99999999999648</v>
      </c>
      <c r="E990" s="365">
        <v>45813.953488372383</v>
      </c>
      <c r="F990" s="367">
        <v>-144619.61087421223</v>
      </c>
      <c r="G990" s="367">
        <v>985.00000000000637</v>
      </c>
      <c r="H990" s="368">
        <v>246250</v>
      </c>
      <c r="I990" s="367">
        <v>-1727454.1594925588</v>
      </c>
      <c r="J990" s="384">
        <v>985</v>
      </c>
      <c r="K990" s="363">
        <v>59696.969696970868</v>
      </c>
      <c r="L990" s="367">
        <v>-68717.229437883419</v>
      </c>
      <c r="M990" s="369">
        <v>985.00000000001944</v>
      </c>
      <c r="N990" s="363">
        <v>67931.034482757546</v>
      </c>
      <c r="O990" s="367">
        <v>-9023039.3294664286</v>
      </c>
      <c r="P990" s="384">
        <v>984.99999999998442</v>
      </c>
      <c r="Q990" s="363">
        <v>70357.142857143073</v>
      </c>
      <c r="R990" s="367">
        <v>-4532532.9865667094</v>
      </c>
      <c r="S990" s="384">
        <v>985.00000000000296</v>
      </c>
      <c r="T990" s="363">
        <v>33965.517241378773</v>
      </c>
      <c r="U990" s="363">
        <v>-77999.413394582516</v>
      </c>
      <c r="V990" s="369">
        <v>984.99999999998442</v>
      </c>
      <c r="W990" s="363">
        <v>1641666.6666666844</v>
      </c>
      <c r="X990" s="363">
        <v>45885.702828611764</v>
      </c>
      <c r="Y990" s="369">
        <v>985.00000000001069</v>
      </c>
      <c r="Z990" s="367"/>
      <c r="AA990" s="367"/>
      <c r="AB990" s="367"/>
      <c r="AC990" s="367"/>
      <c r="AD990" s="367"/>
      <c r="AE990" s="367"/>
      <c r="AF990" s="367"/>
      <c r="AG990" s="367"/>
      <c r="AH990" s="367"/>
      <c r="AI990" s="367"/>
      <c r="AJ990" s="367"/>
      <c r="AK990" s="367"/>
      <c r="AL990" s="367"/>
      <c r="AM990" s="367"/>
      <c r="AN990" s="367"/>
      <c r="AO990" s="367"/>
      <c r="AP990" s="367"/>
      <c r="AQ990" s="367"/>
      <c r="AR990" s="367"/>
      <c r="AS990" s="367"/>
      <c r="AT990" s="367"/>
    </row>
    <row r="991" spans="2:46" ht="13.8">
      <c r="B991" s="26">
        <v>164.33333333333272</v>
      </c>
      <c r="C991" s="367">
        <v>143.89410137151401</v>
      </c>
      <c r="D991" s="363">
        <v>985.99999999999636</v>
      </c>
      <c r="E991" s="365">
        <v>45860.46511627936</v>
      </c>
      <c r="F991" s="367">
        <v>-144922.348491654</v>
      </c>
      <c r="G991" s="367">
        <v>986.00000000000637</v>
      </c>
      <c r="H991" s="368">
        <v>246500</v>
      </c>
      <c r="I991" s="367">
        <v>-1731043.4924407343</v>
      </c>
      <c r="J991" s="384">
        <v>986</v>
      </c>
      <c r="K991" s="363">
        <v>59757.575757576931</v>
      </c>
      <c r="L991" s="367">
        <v>-68906.339380465419</v>
      </c>
      <c r="M991" s="369">
        <v>986.00000000001944</v>
      </c>
      <c r="N991" s="363">
        <v>67999.999999998923</v>
      </c>
      <c r="O991" s="367">
        <v>-9041388.3523557577</v>
      </c>
      <c r="P991" s="384">
        <v>985.99999999998442</v>
      </c>
      <c r="Q991" s="363">
        <v>70428.571428571639</v>
      </c>
      <c r="R991" s="367">
        <v>-4541786.4358042469</v>
      </c>
      <c r="S991" s="384">
        <v>986.00000000000284</v>
      </c>
      <c r="T991" s="363">
        <v>33999.999999999462</v>
      </c>
      <c r="U991" s="363">
        <v>-78199.578659908046</v>
      </c>
      <c r="V991" s="369">
        <v>985.99999999998442</v>
      </c>
      <c r="W991" s="363">
        <v>1643333.3333333512</v>
      </c>
      <c r="X991" s="363">
        <v>45927.788576720981</v>
      </c>
      <c r="Y991" s="369">
        <v>986.00000000001069</v>
      </c>
      <c r="Z991" s="367"/>
      <c r="AA991" s="367"/>
      <c r="AB991" s="367"/>
      <c r="AC991" s="367"/>
      <c r="AD991" s="367"/>
      <c r="AE991" s="367"/>
      <c r="AF991" s="367"/>
      <c r="AG991" s="367"/>
      <c r="AH991" s="367"/>
      <c r="AI991" s="367"/>
      <c r="AJ991" s="367"/>
      <c r="AK991" s="367"/>
      <c r="AL991" s="367"/>
      <c r="AM991" s="367"/>
      <c r="AN991" s="367"/>
      <c r="AO991" s="367"/>
      <c r="AP991" s="367"/>
      <c r="AQ991" s="367"/>
      <c r="AR991" s="367"/>
      <c r="AS991" s="367"/>
      <c r="AT991" s="367"/>
    </row>
    <row r="992" spans="2:46" ht="13.8">
      <c r="B992" s="26">
        <v>164.49999999999937</v>
      </c>
      <c r="C992" s="367">
        <v>144.03928966360439</v>
      </c>
      <c r="D992" s="363">
        <v>986.99999999999625</v>
      </c>
      <c r="E992" s="365">
        <v>45906.976744186337</v>
      </c>
      <c r="F992" s="367">
        <v>-145225.40236807647</v>
      </c>
      <c r="G992" s="367">
        <v>987.00000000000637</v>
      </c>
      <c r="H992" s="368">
        <v>246750</v>
      </c>
      <c r="I992" s="367">
        <v>-1734636.5486594581</v>
      </c>
      <c r="J992" s="384">
        <v>987</v>
      </c>
      <c r="K992" s="363">
        <v>59818.181818182995</v>
      </c>
      <c r="L992" s="367">
        <v>-69095.69140470642</v>
      </c>
      <c r="M992" s="369">
        <v>987.00000000001955</v>
      </c>
      <c r="N992" s="363">
        <v>68068.9655172403</v>
      </c>
      <c r="O992" s="367">
        <v>-9059756.0133320391</v>
      </c>
      <c r="P992" s="384">
        <v>986.99999999998431</v>
      </c>
      <c r="Q992" s="363">
        <v>70500.000000000204</v>
      </c>
      <c r="R992" s="367">
        <v>-4551049.320930033</v>
      </c>
      <c r="S992" s="384">
        <v>987.00000000000284</v>
      </c>
      <c r="T992" s="363">
        <v>34034.48275862015</v>
      </c>
      <c r="U992" s="363">
        <v>-78399.989316802719</v>
      </c>
      <c r="V992" s="369">
        <v>986.99999999998431</v>
      </c>
      <c r="W992" s="363">
        <v>1645000.0000000179</v>
      </c>
      <c r="X992" s="363">
        <v>45969.865199633925</v>
      </c>
      <c r="Y992" s="369">
        <v>987.0000000000108</v>
      </c>
      <c r="Z992" s="367"/>
      <c r="AA992" s="367"/>
      <c r="AB992" s="367"/>
      <c r="AC992" s="367"/>
      <c r="AD992" s="367"/>
      <c r="AE992" s="367"/>
      <c r="AF992" s="367"/>
      <c r="AG992" s="367"/>
      <c r="AH992" s="367"/>
      <c r="AI992" s="367"/>
      <c r="AJ992" s="367"/>
      <c r="AK992" s="367"/>
      <c r="AL992" s="367"/>
      <c r="AM992" s="367"/>
      <c r="AN992" s="367"/>
      <c r="AO992" s="367"/>
      <c r="AP992" s="367"/>
      <c r="AQ992" s="367"/>
      <c r="AR992" s="367"/>
      <c r="AS992" s="367"/>
      <c r="AT992" s="367"/>
    </row>
    <row r="993" spans="2:46" ht="13.8">
      <c r="B993" s="26">
        <v>164.66666666666603</v>
      </c>
      <c r="C993" s="367">
        <v>144.18447643810538</v>
      </c>
      <c r="D993" s="363">
        <v>987.99999999999625</v>
      </c>
      <c r="E993" s="365">
        <v>45953.488372093314</v>
      </c>
      <c r="F993" s="367">
        <v>-145528.77250347959</v>
      </c>
      <c r="G993" s="367">
        <v>988.00000000000637</v>
      </c>
      <c r="H993" s="368">
        <v>247000</v>
      </c>
      <c r="I993" s="367">
        <v>-1738233.3281487296</v>
      </c>
      <c r="J993" s="384">
        <v>988</v>
      </c>
      <c r="K993" s="363">
        <v>59878.787878789059</v>
      </c>
      <c r="L993" s="367">
        <v>-69285.285510606365</v>
      </c>
      <c r="M993" s="369">
        <v>988.00000000001955</v>
      </c>
      <c r="N993" s="363">
        <v>68137.931034481677</v>
      </c>
      <c r="O993" s="367">
        <v>-9078142.3123952802</v>
      </c>
      <c r="P993" s="384">
        <v>987.99999999998431</v>
      </c>
      <c r="Q993" s="363">
        <v>70571.428571428769</v>
      </c>
      <c r="R993" s="367">
        <v>-4560321.6419440648</v>
      </c>
      <c r="S993" s="384">
        <v>988.00000000000273</v>
      </c>
      <c r="T993" s="363">
        <v>34068.965517240838</v>
      </c>
      <c r="U993" s="363">
        <v>-78600.645365266595</v>
      </c>
      <c r="V993" s="369">
        <v>987.99999999998431</v>
      </c>
      <c r="W993" s="363">
        <v>1646666.6666666847</v>
      </c>
      <c r="X993" s="363">
        <v>46011.932697350581</v>
      </c>
      <c r="Y993" s="369">
        <v>988.0000000000108</v>
      </c>
      <c r="Z993" s="367"/>
      <c r="AA993" s="367"/>
      <c r="AB993" s="367"/>
      <c r="AC993" s="367"/>
      <c r="AD993" s="367"/>
      <c r="AE993" s="367"/>
      <c r="AF993" s="367"/>
      <c r="AG993" s="367"/>
      <c r="AH993" s="367"/>
      <c r="AI993" s="367"/>
      <c r="AJ993" s="367"/>
      <c r="AK993" s="367"/>
      <c r="AL993" s="367"/>
      <c r="AM993" s="367"/>
      <c r="AN993" s="367"/>
      <c r="AO993" s="367"/>
      <c r="AP993" s="367"/>
      <c r="AQ993" s="367"/>
      <c r="AR993" s="367"/>
      <c r="AS993" s="367"/>
      <c r="AT993" s="367"/>
    </row>
    <row r="994" spans="2:46" ht="13.8">
      <c r="B994" s="26">
        <v>164.83333333333269</v>
      </c>
      <c r="C994" s="367">
        <v>144.32966169501688</v>
      </c>
      <c r="D994" s="363">
        <v>988.99999999999613</v>
      </c>
      <c r="E994" s="365">
        <v>46000.000000000291</v>
      </c>
      <c r="F994" s="367">
        <v>-145832.45889786334</v>
      </c>
      <c r="G994" s="367">
        <v>989.00000000000637</v>
      </c>
      <c r="H994" s="368">
        <v>247250</v>
      </c>
      <c r="I994" s="367">
        <v>-1741833.8309085493</v>
      </c>
      <c r="J994" s="384">
        <v>989</v>
      </c>
      <c r="K994" s="363">
        <v>59939.393939395122</v>
      </c>
      <c r="L994" s="367">
        <v>-69475.121698165283</v>
      </c>
      <c r="M994" s="369">
        <v>989.00000000001967</v>
      </c>
      <c r="N994" s="363">
        <v>68206.896551723054</v>
      </c>
      <c r="O994" s="367">
        <v>-9096547.2495454773</v>
      </c>
      <c r="P994" s="384">
        <v>988.99999999998431</v>
      </c>
      <c r="Q994" s="363">
        <v>70642.857142857334</v>
      </c>
      <c r="R994" s="367">
        <v>-4569603.3988463441</v>
      </c>
      <c r="S994" s="384">
        <v>989.00000000000261</v>
      </c>
      <c r="T994" s="363">
        <v>34103.448275861527</v>
      </c>
      <c r="U994" s="363">
        <v>-78801.546805299658</v>
      </c>
      <c r="V994" s="369">
        <v>988.99999999998431</v>
      </c>
      <c r="W994" s="363">
        <v>1648333.3333333514</v>
      </c>
      <c r="X994" s="363">
        <v>46053.99106987095</v>
      </c>
      <c r="Y994" s="369">
        <v>989.0000000000108</v>
      </c>
      <c r="Z994" s="367"/>
      <c r="AA994" s="367"/>
      <c r="AB994" s="367"/>
      <c r="AC994" s="367"/>
      <c r="AD994" s="367"/>
      <c r="AE994" s="367"/>
      <c r="AF994" s="367"/>
      <c r="AG994" s="367"/>
      <c r="AH994" s="367"/>
      <c r="AI994" s="367"/>
      <c r="AJ994" s="367"/>
      <c r="AK994" s="367"/>
      <c r="AL994" s="367"/>
      <c r="AM994" s="367"/>
      <c r="AN994" s="367"/>
      <c r="AO994" s="367"/>
      <c r="AP994" s="367"/>
      <c r="AQ994" s="367"/>
      <c r="AR994" s="367"/>
      <c r="AS994" s="367"/>
      <c r="AT994" s="367"/>
    </row>
    <row r="995" spans="2:46" ht="13.8">
      <c r="B995" s="26">
        <v>164.99999999999935</v>
      </c>
      <c r="C995" s="367">
        <v>144.47484543433893</v>
      </c>
      <c r="D995" s="363">
        <v>989.99999999999613</v>
      </c>
      <c r="E995" s="365">
        <v>46046.511627907268</v>
      </c>
      <c r="F995" s="367">
        <v>-146136.46155122778</v>
      </c>
      <c r="G995" s="367">
        <v>990.00000000000637</v>
      </c>
      <c r="H995" s="368">
        <v>247500</v>
      </c>
      <c r="I995" s="367">
        <v>-1745438.0569389167</v>
      </c>
      <c r="J995" s="384">
        <v>990</v>
      </c>
      <c r="K995" s="363">
        <v>60000.000000001186</v>
      </c>
      <c r="L995" s="367">
        <v>-69665.199967383174</v>
      </c>
      <c r="M995" s="369">
        <v>990.00000000001967</v>
      </c>
      <c r="N995" s="363">
        <v>68275.86206896443</v>
      </c>
      <c r="O995" s="367">
        <v>-9114970.8247826304</v>
      </c>
      <c r="P995" s="384">
        <v>989.9999999999842</v>
      </c>
      <c r="Q995" s="363">
        <v>70714.285714285899</v>
      </c>
      <c r="R995" s="367">
        <v>-4578894.5916368719</v>
      </c>
      <c r="S995" s="384">
        <v>990.0000000000025</v>
      </c>
      <c r="T995" s="363">
        <v>34137.931034482215</v>
      </c>
      <c r="U995" s="363">
        <v>-79002.693636901895</v>
      </c>
      <c r="V995" s="369">
        <v>989.9999999999842</v>
      </c>
      <c r="W995" s="363">
        <v>1650000.0000000182</v>
      </c>
      <c r="X995" s="363">
        <v>46096.040317195046</v>
      </c>
      <c r="Y995" s="369">
        <v>990.00000000001091</v>
      </c>
      <c r="Z995" s="367"/>
      <c r="AA995" s="367"/>
      <c r="AB995" s="367"/>
      <c r="AC995" s="367"/>
      <c r="AD995" s="367"/>
      <c r="AE995" s="367"/>
      <c r="AF995" s="367"/>
      <c r="AG995" s="367"/>
      <c r="AH995" s="367"/>
      <c r="AI995" s="367"/>
      <c r="AJ995" s="367"/>
      <c r="AK995" s="367"/>
      <c r="AL995" s="367"/>
      <c r="AM995" s="367"/>
      <c r="AN995" s="367"/>
      <c r="AO995" s="367"/>
      <c r="AP995" s="367"/>
      <c r="AQ995" s="367"/>
      <c r="AR995" s="367"/>
      <c r="AS995" s="367"/>
      <c r="AT995" s="367"/>
    </row>
    <row r="996" spans="2:46" ht="13.8">
      <c r="B996" s="26">
        <v>165.166666666666</v>
      </c>
      <c r="C996" s="367">
        <v>144.6200276560715</v>
      </c>
      <c r="D996" s="363">
        <v>990.99999999999602</v>
      </c>
      <c r="E996" s="365">
        <v>46093.023255814245</v>
      </c>
      <c r="F996" s="367">
        <v>-146440.78046357288</v>
      </c>
      <c r="G996" s="367">
        <v>991.00000000000637</v>
      </c>
      <c r="H996" s="368">
        <v>247750</v>
      </c>
      <c r="I996" s="367">
        <v>-1749046.0062398324</v>
      </c>
      <c r="J996" s="384">
        <v>991</v>
      </c>
      <c r="K996" s="363">
        <v>60060.60606060725</v>
      </c>
      <c r="L996" s="367">
        <v>-69855.520318260038</v>
      </c>
      <c r="M996" s="369">
        <v>991.00000000001967</v>
      </c>
      <c r="N996" s="363">
        <v>68344.827586205807</v>
      </c>
      <c r="O996" s="367">
        <v>-9133413.0381067395</v>
      </c>
      <c r="P996" s="384">
        <v>990.9999999999842</v>
      </c>
      <c r="Q996" s="363">
        <v>70785.714285714464</v>
      </c>
      <c r="R996" s="367">
        <v>-4588195.2203156473</v>
      </c>
      <c r="S996" s="384">
        <v>991.00000000000239</v>
      </c>
      <c r="T996" s="363">
        <v>34172.413793102904</v>
      </c>
      <c r="U996" s="363">
        <v>-79204.085860073334</v>
      </c>
      <c r="V996" s="369">
        <v>990.9999999999842</v>
      </c>
      <c r="W996" s="363">
        <v>1651666.6666666849</v>
      </c>
      <c r="X996" s="363">
        <v>46138.080439322854</v>
      </c>
      <c r="Y996" s="369">
        <v>991.00000000001091</v>
      </c>
      <c r="Z996" s="367"/>
      <c r="AA996" s="367"/>
      <c r="AB996" s="367"/>
      <c r="AC996" s="367"/>
      <c r="AD996" s="367"/>
      <c r="AE996" s="367"/>
      <c r="AF996" s="367"/>
      <c r="AG996" s="367"/>
      <c r="AH996" s="367"/>
      <c r="AI996" s="367"/>
      <c r="AJ996" s="367"/>
      <c r="AK996" s="367"/>
      <c r="AL996" s="367"/>
      <c r="AM996" s="367"/>
      <c r="AN996" s="367"/>
      <c r="AO996" s="367"/>
      <c r="AP996" s="367"/>
      <c r="AQ996" s="367"/>
      <c r="AR996" s="367"/>
      <c r="AS996" s="367"/>
      <c r="AT996" s="367"/>
    </row>
    <row r="997" spans="2:46" ht="13.8">
      <c r="B997" s="26">
        <v>165.33333333333266</v>
      </c>
      <c r="C997" s="367">
        <v>144.76520836021467</v>
      </c>
      <c r="D997" s="363">
        <v>991.99999999999602</v>
      </c>
      <c r="E997" s="365">
        <v>46139.534883721222</v>
      </c>
      <c r="F997" s="367">
        <v>-146745.41563489864</v>
      </c>
      <c r="G997" s="367">
        <v>992.00000000000637</v>
      </c>
      <c r="H997" s="368">
        <v>248000</v>
      </c>
      <c r="I997" s="367">
        <v>-1752657.6788112961</v>
      </c>
      <c r="J997" s="384">
        <v>992</v>
      </c>
      <c r="K997" s="363">
        <v>60121.212121213313</v>
      </c>
      <c r="L997" s="367">
        <v>-70046.082750795889</v>
      </c>
      <c r="M997" s="369">
        <v>992.00000000001978</v>
      </c>
      <c r="N997" s="363">
        <v>68413.793103447184</v>
      </c>
      <c r="O997" s="367">
        <v>-9151873.8895178083</v>
      </c>
      <c r="P997" s="384">
        <v>991.9999999999842</v>
      </c>
      <c r="Q997" s="363">
        <v>70857.14285714303</v>
      </c>
      <c r="R997" s="367">
        <v>-4597505.2848826703</v>
      </c>
      <c r="S997" s="384">
        <v>992.00000000000239</v>
      </c>
      <c r="T997" s="363">
        <v>34206.896551723592</v>
      </c>
      <c r="U997" s="363">
        <v>-79405.723474813931</v>
      </c>
      <c r="V997" s="369">
        <v>991.9999999999842</v>
      </c>
      <c r="W997" s="363">
        <v>1653333.3333333516</v>
      </c>
      <c r="X997" s="363">
        <v>46180.111436254381</v>
      </c>
      <c r="Y997" s="369">
        <v>992.00000000001103</v>
      </c>
      <c r="Z997" s="367"/>
      <c r="AA997" s="367"/>
      <c r="AB997" s="367"/>
      <c r="AC997" s="367"/>
      <c r="AD997" s="367"/>
      <c r="AE997" s="367"/>
      <c r="AF997" s="367"/>
      <c r="AG997" s="367"/>
      <c r="AH997" s="367"/>
      <c r="AI997" s="367"/>
      <c r="AJ997" s="367"/>
      <c r="AK997" s="367"/>
      <c r="AL997" s="367"/>
      <c r="AM997" s="367"/>
      <c r="AN997" s="367"/>
      <c r="AO997" s="367"/>
      <c r="AP997" s="367"/>
      <c r="AQ997" s="367"/>
      <c r="AR997" s="367"/>
      <c r="AS997" s="367"/>
      <c r="AT997" s="367"/>
    </row>
    <row r="998" spans="2:46" ht="13.8">
      <c r="B998" s="26">
        <v>165.49999999999932</v>
      </c>
      <c r="C998" s="367">
        <v>144.91038754676833</v>
      </c>
      <c r="D998" s="363">
        <v>992.99999999999591</v>
      </c>
      <c r="E998" s="365">
        <v>46186.046511628199</v>
      </c>
      <c r="F998" s="367">
        <v>-147050.36706520506</v>
      </c>
      <c r="G998" s="367">
        <v>993.00000000000637</v>
      </c>
      <c r="H998" s="368">
        <v>248250</v>
      </c>
      <c r="I998" s="367">
        <v>-1756273.0746533077</v>
      </c>
      <c r="J998" s="384">
        <v>993</v>
      </c>
      <c r="K998" s="363">
        <v>60181.818181819377</v>
      </c>
      <c r="L998" s="367">
        <v>-70236.887264990699</v>
      </c>
      <c r="M998" s="369">
        <v>993.00000000001978</v>
      </c>
      <c r="N998" s="363">
        <v>68482.758620688561</v>
      </c>
      <c r="O998" s="367">
        <v>-9170353.3790158313</v>
      </c>
      <c r="P998" s="384">
        <v>992.99999999998408</v>
      </c>
      <c r="Q998" s="363">
        <v>70928.571428571595</v>
      </c>
      <c r="R998" s="367">
        <v>-4606824.7853379399</v>
      </c>
      <c r="S998" s="384">
        <v>993.00000000000227</v>
      </c>
      <c r="T998" s="363">
        <v>34241.37931034428</v>
      </c>
      <c r="U998" s="363">
        <v>-79607.606481123687</v>
      </c>
      <c r="V998" s="369">
        <v>992.99999999998408</v>
      </c>
      <c r="W998" s="363">
        <v>1655000.0000000184</v>
      </c>
      <c r="X998" s="363">
        <v>46222.133307989621</v>
      </c>
      <c r="Y998" s="369">
        <v>993.00000000001103</v>
      </c>
      <c r="Z998" s="367"/>
      <c r="AA998" s="367"/>
      <c r="AB998" s="367"/>
      <c r="AC998" s="367"/>
      <c r="AD998" s="367"/>
      <c r="AE998" s="367"/>
      <c r="AF998" s="367"/>
      <c r="AG998" s="367"/>
      <c r="AH998" s="367"/>
      <c r="AI998" s="367"/>
      <c r="AJ998" s="367"/>
      <c r="AK998" s="367"/>
      <c r="AL998" s="367"/>
      <c r="AM998" s="367"/>
      <c r="AN998" s="367"/>
      <c r="AO998" s="367"/>
      <c r="AP998" s="367"/>
      <c r="AQ998" s="367"/>
      <c r="AR998" s="367"/>
      <c r="AS998" s="367"/>
      <c r="AT998" s="367"/>
    </row>
    <row r="999" spans="2:46" ht="13.8">
      <c r="B999" s="26">
        <v>165.66666666666598</v>
      </c>
      <c r="C999" s="367">
        <v>145.05556521573257</v>
      </c>
      <c r="D999" s="363">
        <v>993.99999999999591</v>
      </c>
      <c r="E999" s="365">
        <v>46232.558139535176</v>
      </c>
      <c r="F999" s="367">
        <v>-147355.63475449214</v>
      </c>
      <c r="G999" s="367">
        <v>994.00000000000637</v>
      </c>
      <c r="H999" s="368">
        <v>248500</v>
      </c>
      <c r="I999" s="367">
        <v>-1759892.193765867</v>
      </c>
      <c r="J999" s="384">
        <v>994</v>
      </c>
      <c r="K999" s="363">
        <v>60242.424242425441</v>
      </c>
      <c r="L999" s="367">
        <v>-70427.933860844496</v>
      </c>
      <c r="M999" s="369">
        <v>994.0000000000199</v>
      </c>
      <c r="N999" s="363">
        <v>68551.724137929938</v>
      </c>
      <c r="O999" s="367">
        <v>-9188851.5066008102</v>
      </c>
      <c r="P999" s="384">
        <v>993.99999999998408</v>
      </c>
      <c r="Q999" s="363">
        <v>71000.00000000016</v>
      </c>
      <c r="R999" s="367">
        <v>-4616153.7216814579</v>
      </c>
      <c r="S999" s="384">
        <v>994.00000000000216</v>
      </c>
      <c r="T999" s="363">
        <v>34275.862068964969</v>
      </c>
      <c r="U999" s="363">
        <v>-79809.73487900263</v>
      </c>
      <c r="V999" s="369">
        <v>993.99999999998408</v>
      </c>
      <c r="W999" s="363">
        <v>1656666.6666666851</v>
      </c>
      <c r="X999" s="363">
        <v>46264.146054528588</v>
      </c>
      <c r="Y999" s="369">
        <v>994.00000000001103</v>
      </c>
      <c r="Z999" s="367"/>
      <c r="AA999" s="367"/>
      <c r="AB999" s="367"/>
      <c r="AC999" s="367"/>
      <c r="AD999" s="367"/>
      <c r="AE999" s="367"/>
      <c r="AF999" s="367"/>
      <c r="AG999" s="367"/>
      <c r="AH999" s="367"/>
      <c r="AI999" s="367"/>
      <c r="AJ999" s="367"/>
      <c r="AK999" s="367"/>
      <c r="AL999" s="367"/>
      <c r="AM999" s="367"/>
      <c r="AN999" s="367"/>
      <c r="AO999" s="367"/>
      <c r="AP999" s="367"/>
      <c r="AQ999" s="367"/>
      <c r="AR999" s="367"/>
      <c r="AS999" s="367"/>
      <c r="AT999" s="367"/>
    </row>
    <row r="1000" spans="2:46" ht="13.8">
      <c r="B1000" s="26">
        <v>165.83333333333263</v>
      </c>
      <c r="C1000" s="367">
        <v>145.20074136710736</v>
      </c>
      <c r="D1000" s="368">
        <v>994.99999999999579</v>
      </c>
      <c r="E1000" s="365">
        <v>46279.069767442154</v>
      </c>
      <c r="F1000" s="367">
        <v>-147661.21870275991</v>
      </c>
      <c r="G1000" s="367">
        <v>995.00000000000637</v>
      </c>
      <c r="H1000" s="368">
        <v>248750</v>
      </c>
      <c r="I1000" s="367">
        <v>-1763515.0361489749</v>
      </c>
      <c r="J1000" s="384">
        <v>995</v>
      </c>
      <c r="K1000" s="363">
        <v>60303.030303031504</v>
      </c>
      <c r="L1000" s="367">
        <v>-70619.222538357251</v>
      </c>
      <c r="M1000" s="369">
        <v>995.0000000000199</v>
      </c>
      <c r="N1000" s="363">
        <v>68620.689655171314</v>
      </c>
      <c r="O1000" s="367">
        <v>-9207368.2722727451</v>
      </c>
      <c r="P1000" s="384">
        <v>994.99999999998408</v>
      </c>
      <c r="Q1000" s="363">
        <v>71071.428571428725</v>
      </c>
      <c r="R1000" s="367">
        <v>-4625492.0939132236</v>
      </c>
      <c r="S1000" s="384">
        <v>995.00000000000216</v>
      </c>
      <c r="T1000" s="363">
        <v>34310.344827585657</v>
      </c>
      <c r="U1000" s="363">
        <v>-80012.108668450775</v>
      </c>
      <c r="V1000" s="369">
        <v>994.99999999998408</v>
      </c>
      <c r="W1000" s="363">
        <v>1658333.3333333519</v>
      </c>
      <c r="X1000" s="363">
        <v>46306.14967587126</v>
      </c>
      <c r="Y1000" s="369">
        <v>995.00000000001114</v>
      </c>
      <c r="Z1000" s="367"/>
      <c r="AA1000" s="367"/>
      <c r="AB1000" s="367"/>
      <c r="AC1000" s="367"/>
      <c r="AD1000" s="367"/>
      <c r="AE1000" s="367"/>
      <c r="AF1000" s="367"/>
      <c r="AG1000" s="367"/>
      <c r="AH1000" s="367"/>
      <c r="AI1000" s="367"/>
      <c r="AJ1000" s="367"/>
      <c r="AK1000" s="367"/>
      <c r="AL1000" s="367"/>
      <c r="AM1000" s="367"/>
      <c r="AN1000" s="367"/>
      <c r="AO1000" s="367"/>
      <c r="AP1000" s="367"/>
      <c r="AQ1000" s="367"/>
      <c r="AR1000" s="367"/>
      <c r="AS1000" s="367"/>
      <c r="AT1000" s="367"/>
    </row>
    <row r="1001" spans="2:46" ht="13.8">
      <c r="B1001" s="26">
        <v>165.99999999999929</v>
      </c>
      <c r="C1001" s="367">
        <v>145.34591600089269</v>
      </c>
      <c r="D1001" s="368">
        <v>995.99999999999579</v>
      </c>
      <c r="E1001" s="365">
        <v>46325.581395349131</v>
      </c>
      <c r="F1001" s="367">
        <v>-147967.11891000831</v>
      </c>
      <c r="G1001" s="367">
        <v>996.00000000000637</v>
      </c>
      <c r="H1001" s="368">
        <v>249000</v>
      </c>
      <c r="I1001" s="367">
        <v>-1767141.6018026306</v>
      </c>
      <c r="J1001" s="384">
        <v>996</v>
      </c>
      <c r="K1001" s="363">
        <v>60363.636363637568</v>
      </c>
      <c r="L1001" s="367">
        <v>-70810.753297528994</v>
      </c>
      <c r="M1001" s="369">
        <v>996.00000000002001</v>
      </c>
      <c r="N1001" s="363">
        <v>68689.655172412691</v>
      </c>
      <c r="O1001" s="367">
        <v>-9225903.6760316379</v>
      </c>
      <c r="P1001" s="384">
        <v>995.99999999998397</v>
      </c>
      <c r="Q1001" s="363">
        <v>71142.85714285729</v>
      </c>
      <c r="R1001" s="367">
        <v>-4634839.9020332359</v>
      </c>
      <c r="S1001" s="384">
        <v>996.00000000000216</v>
      </c>
      <c r="T1001" s="363">
        <v>34344.827586206346</v>
      </c>
      <c r="U1001" s="367">
        <v>-80214.727849468094</v>
      </c>
      <c r="V1001" s="384">
        <v>995.99999999998397</v>
      </c>
      <c r="W1001" s="363">
        <v>1660000.0000000186</v>
      </c>
      <c r="X1001" s="367">
        <v>46348.144172017644</v>
      </c>
      <c r="Y1001" s="384">
        <v>996.00000000001114</v>
      </c>
      <c r="Z1001" s="367"/>
      <c r="AA1001" s="367"/>
      <c r="AB1001" s="367"/>
      <c r="AC1001" s="367"/>
      <c r="AD1001" s="367"/>
      <c r="AE1001" s="367"/>
      <c r="AF1001" s="367"/>
      <c r="AG1001" s="367"/>
      <c r="AH1001" s="367"/>
      <c r="AI1001" s="367"/>
      <c r="AJ1001" s="367"/>
      <c r="AK1001" s="367"/>
      <c r="AL1001" s="367"/>
      <c r="AM1001" s="367"/>
      <c r="AN1001" s="367"/>
      <c r="AO1001" s="367"/>
      <c r="AP1001" s="367"/>
      <c r="AQ1001" s="367"/>
      <c r="AR1001" s="367"/>
      <c r="AS1001" s="367"/>
      <c r="AT1001" s="367"/>
    </row>
    <row r="1002" spans="2:46" ht="13.8">
      <c r="B1002" s="26">
        <v>166.16666666666595</v>
      </c>
      <c r="C1002" s="367">
        <v>145.49108911708856</v>
      </c>
      <c r="D1002" s="368">
        <v>996.99999999999568</v>
      </c>
      <c r="E1002" s="365">
        <v>46372.093023256108</v>
      </c>
      <c r="F1002" s="367">
        <v>-148273.33537623743</v>
      </c>
      <c r="G1002" s="367">
        <v>997.00000000000637</v>
      </c>
      <c r="H1002" s="368">
        <v>249250</v>
      </c>
      <c r="I1002" s="367">
        <v>-1770771.8907268341</v>
      </c>
      <c r="J1002" s="384">
        <v>997</v>
      </c>
      <c r="K1002" s="363">
        <v>60424.242424243632</v>
      </c>
      <c r="L1002" s="367">
        <v>-71002.526138359695</v>
      </c>
      <c r="M1002" s="369">
        <v>997.00000000002001</v>
      </c>
      <c r="N1002" s="363">
        <v>68758.620689654068</v>
      </c>
      <c r="O1002" s="367">
        <v>-9244457.7178774886</v>
      </c>
      <c r="P1002" s="384">
        <v>996.99999999998397</v>
      </c>
      <c r="Q1002" s="363">
        <v>71214.285714285856</v>
      </c>
      <c r="R1002" s="367">
        <v>-4644197.1460414957</v>
      </c>
      <c r="S1002" s="384">
        <v>997.00000000000205</v>
      </c>
      <c r="T1002" s="363">
        <v>34379.310344827034</v>
      </c>
      <c r="U1002" s="367">
        <v>-80417.592422054586</v>
      </c>
      <c r="V1002" s="384">
        <v>996.99999999998397</v>
      </c>
      <c r="W1002" s="363">
        <v>1661666.6666666854</v>
      </c>
      <c r="X1002" s="367">
        <v>46390.129542967763</v>
      </c>
      <c r="Y1002" s="384">
        <v>997.00000000001125</v>
      </c>
      <c r="Z1002" s="367"/>
      <c r="AA1002" s="367"/>
      <c r="AB1002" s="367"/>
      <c r="AC1002" s="367"/>
      <c r="AD1002" s="367"/>
      <c r="AE1002" s="367"/>
      <c r="AF1002" s="367"/>
      <c r="AG1002" s="367"/>
      <c r="AH1002" s="367"/>
      <c r="AI1002" s="367"/>
      <c r="AJ1002" s="367"/>
      <c r="AK1002" s="367"/>
      <c r="AL1002" s="367"/>
      <c r="AM1002" s="367"/>
      <c r="AN1002" s="367"/>
      <c r="AO1002" s="367"/>
      <c r="AP1002" s="367"/>
      <c r="AQ1002" s="367"/>
      <c r="AR1002" s="367"/>
      <c r="AS1002" s="367"/>
      <c r="AT1002" s="367"/>
    </row>
    <row r="1003" spans="2:46" ht="13.8">
      <c r="B1003" s="26">
        <v>166.3333333333326</v>
      </c>
      <c r="C1003" s="367">
        <v>145.63626071569496</v>
      </c>
      <c r="D1003" s="368">
        <v>997.99999999999568</v>
      </c>
      <c r="E1003" s="365">
        <v>46418.604651163085</v>
      </c>
      <c r="F1003" s="367">
        <v>-148579.86810144721</v>
      </c>
      <c r="G1003" s="367">
        <v>998.00000000000637</v>
      </c>
      <c r="H1003" s="368">
        <v>249500</v>
      </c>
      <c r="I1003" s="367">
        <v>-1774405.9029215856</v>
      </c>
      <c r="J1003" s="384">
        <v>998</v>
      </c>
      <c r="K1003" s="363">
        <v>60484.848484849696</v>
      </c>
      <c r="L1003" s="367">
        <v>-71194.541060849384</v>
      </c>
      <c r="M1003" s="369">
        <v>998.00000000002012</v>
      </c>
      <c r="N1003" s="363">
        <v>68827.586206895445</v>
      </c>
      <c r="O1003" s="367">
        <v>-9263030.3978102934</v>
      </c>
      <c r="P1003" s="384">
        <v>997.99999999998386</v>
      </c>
      <c r="Q1003" s="363">
        <v>71285.714285714421</v>
      </c>
      <c r="R1003" s="367">
        <v>-4653563.8259380031</v>
      </c>
      <c r="S1003" s="384">
        <v>998.00000000000193</v>
      </c>
      <c r="T1003" s="363">
        <v>34413.793103447722</v>
      </c>
      <c r="U1003" s="367">
        <v>-80620.702386210221</v>
      </c>
      <c r="V1003" s="384">
        <v>997.99999999998386</v>
      </c>
      <c r="W1003" s="363">
        <v>1663333.3333333521</v>
      </c>
      <c r="X1003" s="367">
        <v>46432.105788721587</v>
      </c>
      <c r="Y1003" s="384">
        <v>998.00000000001125</v>
      </c>
      <c r="Z1003" s="367"/>
      <c r="AA1003" s="367"/>
      <c r="AB1003" s="367"/>
      <c r="AC1003" s="367"/>
      <c r="AD1003" s="367"/>
      <c r="AE1003" s="367"/>
      <c r="AF1003" s="367"/>
      <c r="AG1003" s="367"/>
      <c r="AH1003" s="367"/>
      <c r="AI1003" s="367"/>
      <c r="AJ1003" s="367"/>
      <c r="AK1003" s="367"/>
      <c r="AL1003" s="367"/>
      <c r="AM1003" s="367"/>
      <c r="AN1003" s="367"/>
      <c r="AO1003" s="367"/>
      <c r="AP1003" s="367"/>
      <c r="AQ1003" s="367"/>
      <c r="AR1003" s="367"/>
      <c r="AS1003" s="367"/>
      <c r="AT1003" s="367"/>
    </row>
    <row r="1004" spans="2:46" ht="13.8">
      <c r="B1004" s="26">
        <v>166.49999999999926</v>
      </c>
      <c r="C1004" s="367">
        <v>145.7814307967119</v>
      </c>
      <c r="D1004" s="368">
        <v>998.99999999999557</v>
      </c>
      <c r="E1004" s="365">
        <v>46465.116279070062</v>
      </c>
      <c r="F1004" s="367">
        <v>-148886.71708563759</v>
      </c>
      <c r="G1004" s="367">
        <v>999.00000000000637</v>
      </c>
      <c r="H1004" s="368">
        <v>249750</v>
      </c>
      <c r="I1004" s="367">
        <v>-1778043.6383868854</v>
      </c>
      <c r="J1004" s="384">
        <v>999</v>
      </c>
      <c r="K1004" s="363">
        <v>60545.454545455759</v>
      </c>
      <c r="L1004" s="367">
        <v>-71386.798064998016</v>
      </c>
      <c r="M1004" s="369">
        <v>999.00000000002012</v>
      </c>
      <c r="N1004" s="363">
        <v>68896.551724136822</v>
      </c>
      <c r="O1004" s="367">
        <v>-9281621.7158300541</v>
      </c>
      <c r="P1004" s="384">
        <v>998.99999999998386</v>
      </c>
      <c r="Q1004" s="363">
        <v>71357.142857142986</v>
      </c>
      <c r="R1004" s="367">
        <v>-4662939.9417227563</v>
      </c>
      <c r="S1004" s="384">
        <v>999.00000000000182</v>
      </c>
      <c r="T1004" s="363">
        <v>34448.275862068411</v>
      </c>
      <c r="U1004" s="367">
        <v>-80824.057741935088</v>
      </c>
      <c r="V1004" s="384">
        <v>998.99999999998386</v>
      </c>
      <c r="W1004" s="363">
        <v>1665000.0000000189</v>
      </c>
      <c r="X1004" s="367">
        <v>46474.072909279137</v>
      </c>
      <c r="Y1004" s="384">
        <v>999.00000000001137</v>
      </c>
      <c r="Z1004" s="367"/>
      <c r="AA1004" s="367"/>
      <c r="AB1004" s="367"/>
      <c r="AC1004" s="367"/>
      <c r="AD1004" s="367"/>
      <c r="AE1004" s="367"/>
      <c r="AF1004" s="367"/>
      <c r="AG1004" s="367"/>
      <c r="AH1004" s="367"/>
      <c r="AI1004" s="367"/>
      <c r="AJ1004" s="367"/>
      <c r="AK1004" s="367"/>
      <c r="AL1004" s="367"/>
      <c r="AM1004" s="367"/>
      <c r="AN1004" s="367"/>
      <c r="AO1004" s="367"/>
      <c r="AP1004" s="367"/>
      <c r="AQ1004" s="367"/>
      <c r="AR1004" s="367"/>
      <c r="AS1004" s="367"/>
      <c r="AT1004" s="367"/>
    </row>
    <row r="1005" spans="2:46" ht="13.8">
      <c r="B1005" s="26">
        <v>166.66666666666592</v>
      </c>
      <c r="C1005" s="367">
        <v>145.92659936013942</v>
      </c>
      <c r="D1005" s="368">
        <v>999.99999999999557</v>
      </c>
      <c r="E1005" s="365">
        <v>46511.627906977039</v>
      </c>
      <c r="F1005" s="367">
        <v>-149193.88232880874</v>
      </c>
      <c r="G1005" s="367">
        <v>1000.0000000000065</v>
      </c>
      <c r="H1005" s="368">
        <v>250000</v>
      </c>
      <c r="I1005" s="367">
        <v>-1781685.0971227328</v>
      </c>
      <c r="J1005" s="384">
        <v>1000</v>
      </c>
      <c r="K1005" s="363">
        <v>60606.060606061823</v>
      </c>
      <c r="L1005" s="367">
        <v>-71579.297150805651</v>
      </c>
      <c r="M1005" s="369">
        <v>1000.0000000000202</v>
      </c>
      <c r="N1005" s="363">
        <v>68965.517241378198</v>
      </c>
      <c r="O1005" s="367">
        <v>-9300231.6719367746</v>
      </c>
      <c r="P1005" s="384">
        <v>999.99999999998386</v>
      </c>
      <c r="Q1005" s="363">
        <v>71428.571428571551</v>
      </c>
      <c r="R1005" s="367">
        <v>-4672325.4933957607</v>
      </c>
      <c r="S1005" s="384">
        <v>1000.0000000000018</v>
      </c>
      <c r="T1005" s="363">
        <v>34482.758620689099</v>
      </c>
      <c r="U1005" s="367">
        <v>-81027.658489229114</v>
      </c>
      <c r="V1005" s="384">
        <v>999.99999999998386</v>
      </c>
      <c r="W1005" s="363">
        <v>1666666.6666666856</v>
      </c>
      <c r="X1005" s="367">
        <v>46516.030904640393</v>
      </c>
      <c r="Y1005" s="384">
        <v>1000.0000000000114</v>
      </c>
      <c r="Z1005" s="367"/>
      <c r="AA1005" s="367"/>
      <c r="AB1005" s="367"/>
      <c r="AC1005" s="367"/>
      <c r="AD1005" s="367"/>
      <c r="AE1005" s="367"/>
      <c r="AF1005" s="367"/>
      <c r="AG1005" s="367"/>
      <c r="AH1005" s="367"/>
      <c r="AI1005" s="367"/>
      <c r="AJ1005" s="367"/>
      <c r="AK1005" s="367"/>
      <c r="AL1005" s="367"/>
      <c r="AM1005" s="367"/>
      <c r="AN1005" s="367"/>
      <c r="AO1005" s="367"/>
      <c r="AP1005" s="367"/>
      <c r="AQ1005" s="367"/>
      <c r="AR1005" s="367"/>
      <c r="AS1005" s="367"/>
      <c r="AT1005" s="367"/>
    </row>
    <row r="1006" spans="2:46" ht="13.8">
      <c r="B1006" s="31" t="s">
        <v>286</v>
      </c>
      <c r="C1006" s="398">
        <f>MAX(C6:C1005)</f>
        <v>145.92659936013942</v>
      </c>
      <c r="D1006" s="399">
        <f>VLOOKUP(C1006,C6:D1005,2,FALSE)</f>
        <v>999.99999999999557</v>
      </c>
      <c r="E1006" s="365"/>
      <c r="F1006" s="398">
        <f>MAX(F6:F1005)</f>
        <v>126.22350368569055</v>
      </c>
      <c r="G1006" s="399">
        <f>VLOOKUP(F1006,F6:G1005,2,FALSE)</f>
        <v>27.999999999999989</v>
      </c>
      <c r="H1006" s="368"/>
      <c r="I1006" s="398">
        <f>MAX(I6:I1005)</f>
        <v>857.97255856508968</v>
      </c>
      <c r="J1006" s="399">
        <f>VLOOKUP(I1006,I6:J1005,2,FALSE)</f>
        <v>20.999999999999996</v>
      </c>
      <c r="K1006" s="363"/>
      <c r="L1006" s="398">
        <f>MAX(L6:L1005)</f>
        <v>5052.9174365386452</v>
      </c>
      <c r="M1006" s="399">
        <f>VLOOKUP(L1006,L6:M1005,2,FALSE)</f>
        <v>203.99999999999972</v>
      </c>
      <c r="N1006" s="365"/>
      <c r="O1006" s="398">
        <f>MAX(O6:O1005)</f>
        <v>992.10009999999988</v>
      </c>
      <c r="P1006" s="399">
        <f>VLOOKUP(O1006,O6:P1005,2,FALSE)</f>
        <v>1</v>
      </c>
      <c r="Q1006" s="368"/>
      <c r="R1006" s="398">
        <f>MAX(R6:R1005)</f>
        <v>110.14454858272462</v>
      </c>
      <c r="S1006" s="399">
        <f>VLOOKUP(R1006,R6:S1005,2,FALSE)</f>
        <v>5</v>
      </c>
      <c r="T1006" s="363"/>
      <c r="U1006" s="398">
        <f>MAX(U6:U1005)</f>
        <v>3537.6732623941375</v>
      </c>
      <c r="V1006" s="399">
        <f>VLOOKUP(U1006,U6:V1005,2,FALSE)</f>
        <v>169.99999999999977</v>
      </c>
      <c r="W1006" s="365"/>
      <c r="X1006" s="398">
        <f>MAX(X6:X1005)</f>
        <v>46516.030904640393</v>
      </c>
      <c r="Y1006" s="399">
        <f>VLOOKUP(X1006,X6:Y1005,2,FALSE)</f>
        <v>1000.0000000000114</v>
      </c>
      <c r="Z1006" s="368"/>
      <c r="AA1006" s="367"/>
      <c r="AB1006" s="368"/>
      <c r="AC1006" s="367"/>
      <c r="AD1006" s="367"/>
      <c r="AE1006" s="367"/>
      <c r="AF1006" s="367"/>
      <c r="AG1006" s="367"/>
      <c r="AH1006" s="367"/>
      <c r="AI1006" s="367"/>
      <c r="AJ1006" s="367"/>
      <c r="AK1006" s="367"/>
      <c r="AL1006" s="367"/>
      <c r="AM1006" s="367"/>
      <c r="AN1006" s="367"/>
      <c r="AO1006" s="367"/>
      <c r="AP1006" s="367"/>
      <c r="AQ1006" s="367"/>
      <c r="AR1006" s="367"/>
      <c r="AS1006" s="367"/>
      <c r="AT1006" s="367"/>
    </row>
    <row r="1007" spans="2:46" ht="13.8">
      <c r="B1007" s="392">
        <v>4500</v>
      </c>
      <c r="C1007" s="389">
        <v>2030</v>
      </c>
      <c r="D1007" s="363"/>
      <c r="E1007" s="367"/>
      <c r="F1007" s="367"/>
      <c r="G1007" s="367"/>
      <c r="H1007" s="367"/>
      <c r="I1007" s="367"/>
      <c r="J1007" s="384"/>
      <c r="K1007" s="367"/>
      <c r="L1007" s="367"/>
      <c r="M1007" s="384"/>
      <c r="N1007" s="367"/>
      <c r="O1007" s="367"/>
      <c r="P1007" s="384"/>
      <c r="Q1007" s="367"/>
      <c r="R1007" s="367"/>
      <c r="S1007" s="384"/>
      <c r="T1007" s="367"/>
      <c r="U1007" s="367"/>
      <c r="V1007" s="384"/>
      <c r="W1007" s="367"/>
      <c r="X1007" s="367"/>
      <c r="Y1007" s="384"/>
      <c r="Z1007" s="386"/>
      <c r="AA1007" s="367"/>
      <c r="AB1007" s="367"/>
      <c r="AC1007" s="367"/>
      <c r="AD1007" s="367"/>
      <c r="AE1007" s="367"/>
      <c r="AF1007" s="367"/>
      <c r="AG1007" s="367"/>
      <c r="AH1007" s="367"/>
      <c r="AI1007" s="367"/>
      <c r="AJ1007" s="367"/>
      <c r="AK1007" s="367"/>
      <c r="AL1007" s="367"/>
      <c r="AM1007" s="367"/>
      <c r="AN1007" s="367"/>
      <c r="AO1007" s="367"/>
      <c r="AP1007" s="367"/>
      <c r="AQ1007" s="367"/>
      <c r="AR1007" s="367"/>
      <c r="AS1007" s="367"/>
      <c r="AT1007" s="367"/>
    </row>
    <row r="1008" spans="2:46" ht="17.25" customHeight="1">
      <c r="B1008" s="31" t="s">
        <v>107</v>
      </c>
      <c r="C1008" s="367">
        <v>166.66666666666666</v>
      </c>
      <c r="D1008" s="363">
        <v>0.16666666666666666</v>
      </c>
      <c r="E1008" s="385" t="s">
        <v>108</v>
      </c>
      <c r="F1008" s="367">
        <v>46511.627906976741</v>
      </c>
      <c r="G1008" s="367">
        <v>46.511627906976742</v>
      </c>
      <c r="H1008" s="385" t="s">
        <v>109</v>
      </c>
      <c r="I1008" s="367">
        <v>250000</v>
      </c>
      <c r="J1008" s="384">
        <v>250</v>
      </c>
      <c r="K1008" s="385" t="s">
        <v>110</v>
      </c>
      <c r="L1008" s="367">
        <v>60606.060606060608</v>
      </c>
      <c r="M1008" s="384">
        <v>60.606060606060609</v>
      </c>
      <c r="N1008" s="385" t="s">
        <v>111</v>
      </c>
      <c r="O1008" s="367">
        <v>68965.517241379304</v>
      </c>
      <c r="P1008" s="384">
        <v>68.965517241379303</v>
      </c>
      <c r="Q1008" s="385" t="s">
        <v>112</v>
      </c>
      <c r="R1008" s="367">
        <v>71428.571428571435</v>
      </c>
      <c r="S1008" s="384">
        <v>71.428571428571431</v>
      </c>
      <c r="T1008" s="385" t="s">
        <v>113</v>
      </c>
      <c r="U1008" s="367">
        <v>34482.758620689652</v>
      </c>
      <c r="V1008" s="384">
        <v>34.482758620689651</v>
      </c>
      <c r="W1008" s="385" t="s">
        <v>114</v>
      </c>
      <c r="X1008" s="367">
        <v>1666666.6666666667</v>
      </c>
      <c r="Y1008" s="396">
        <v>1666.6666666666667</v>
      </c>
      <c r="Z1008" s="386"/>
      <c r="AA1008" s="367"/>
      <c r="AB1008" s="367"/>
      <c r="AC1008" s="367"/>
      <c r="AD1008" s="367"/>
      <c r="AE1008" s="367"/>
      <c r="AF1008" s="367"/>
      <c r="AG1008" s="367"/>
      <c r="AH1008" s="367"/>
      <c r="AI1008" s="367"/>
      <c r="AJ1008" s="367"/>
      <c r="AK1008" s="367"/>
      <c r="AL1008" s="367"/>
      <c r="AM1008" s="367"/>
      <c r="AN1008" s="367"/>
      <c r="AO1008" s="367"/>
      <c r="AP1008" s="367"/>
      <c r="AQ1008" s="367"/>
      <c r="AR1008" s="367"/>
      <c r="AS1008" s="367"/>
      <c r="AT1008" s="367"/>
    </row>
    <row r="1009" spans="2:46" ht="13.8">
      <c r="B1009" s="26" t="s">
        <v>278</v>
      </c>
      <c r="C1009" s="386" t="s">
        <v>66</v>
      </c>
      <c r="D1009" s="360" t="s">
        <v>19</v>
      </c>
      <c r="E1009" s="386" t="s">
        <v>278</v>
      </c>
      <c r="F1009" s="386" t="s">
        <v>66</v>
      </c>
      <c r="G1009" s="386" t="s">
        <v>19</v>
      </c>
      <c r="H1009" s="386" t="s">
        <v>278</v>
      </c>
      <c r="I1009" s="386" t="s">
        <v>66</v>
      </c>
      <c r="J1009" s="387" t="s">
        <v>19</v>
      </c>
      <c r="K1009" s="386" t="s">
        <v>278</v>
      </c>
      <c r="L1009" s="386" t="s">
        <v>66</v>
      </c>
      <c r="M1009" s="387" t="s">
        <v>19</v>
      </c>
      <c r="N1009" s="386" t="s">
        <v>278</v>
      </c>
      <c r="O1009" s="386" t="s">
        <v>66</v>
      </c>
      <c r="P1009" s="387" t="s">
        <v>19</v>
      </c>
      <c r="Q1009" s="386" t="s">
        <v>278</v>
      </c>
      <c r="R1009" s="386" t="s">
        <v>66</v>
      </c>
      <c r="S1009" s="387" t="s">
        <v>19</v>
      </c>
      <c r="T1009" s="386" t="s">
        <v>278</v>
      </c>
      <c r="U1009" s="386" t="s">
        <v>66</v>
      </c>
      <c r="V1009" s="387" t="s">
        <v>19</v>
      </c>
      <c r="W1009" s="386" t="s">
        <v>278</v>
      </c>
      <c r="X1009" s="386" t="s">
        <v>66</v>
      </c>
      <c r="Y1009" s="387" t="s">
        <v>19</v>
      </c>
      <c r="Z1009" s="367"/>
      <c r="AA1009" s="367"/>
      <c r="AB1009" s="367"/>
      <c r="AC1009" s="367"/>
      <c r="AD1009" s="367"/>
      <c r="AE1009" s="367"/>
      <c r="AF1009" s="367"/>
      <c r="AG1009" s="367"/>
      <c r="AH1009" s="367"/>
      <c r="AI1009" s="367"/>
      <c r="AJ1009" s="367"/>
      <c r="AK1009" s="367"/>
      <c r="AL1009" s="367"/>
      <c r="AM1009" s="367"/>
      <c r="AN1009" s="367"/>
      <c r="AO1009" s="367"/>
      <c r="AP1009" s="367"/>
      <c r="AQ1009" s="367"/>
      <c r="AR1009" s="367"/>
      <c r="AS1009" s="367"/>
      <c r="AT1009" s="367"/>
    </row>
    <row r="1010" spans="2:46" ht="13.8">
      <c r="B1010" s="26">
        <v>0.16666666666666666</v>
      </c>
      <c r="C1010" s="367">
        <v>0.66006890780050476</v>
      </c>
      <c r="D1010" s="369">
        <v>4.5</v>
      </c>
      <c r="E1010" s="367">
        <v>46.511627906976742</v>
      </c>
      <c r="F1010" s="367">
        <v>37.008113837873637</v>
      </c>
      <c r="G1010" s="367">
        <v>4.5</v>
      </c>
      <c r="H1010" s="367">
        <v>250</v>
      </c>
      <c r="I1010" s="367">
        <v>322.07768164407713</v>
      </c>
      <c r="J1010" s="384">
        <v>4.5</v>
      </c>
      <c r="K1010" s="367">
        <v>60.606060606060609</v>
      </c>
      <c r="L1010" s="367">
        <v>220.12581871261318</v>
      </c>
      <c r="M1010" s="384">
        <v>4.5</v>
      </c>
      <c r="N1010" s="367">
        <v>1</v>
      </c>
      <c r="O1010" s="367">
        <v>1.1877939525786234</v>
      </c>
      <c r="P1010" s="384">
        <v>6.5250000000000002E-2</v>
      </c>
      <c r="Q1010" s="367">
        <v>1</v>
      </c>
      <c r="R1010" s="367">
        <v>2.8552481908904896</v>
      </c>
      <c r="S1010" s="384">
        <v>6.3E-2</v>
      </c>
      <c r="T1010" s="367">
        <v>34.482758620689651</v>
      </c>
      <c r="U1010" s="367">
        <v>185.02197781279679</v>
      </c>
      <c r="V1010" s="384">
        <v>4.4999999999999991</v>
      </c>
      <c r="W1010" s="367">
        <v>1666.6666666666667</v>
      </c>
      <c r="X1010" s="367">
        <v>229.76143809536467</v>
      </c>
      <c r="Y1010" s="384">
        <v>4.5</v>
      </c>
      <c r="Z1010" s="367"/>
      <c r="AA1010" s="367"/>
      <c r="AB1010" s="367"/>
      <c r="AC1010" s="367"/>
      <c r="AD1010" s="367"/>
      <c r="AE1010" s="367"/>
      <c r="AF1010" s="367"/>
      <c r="AG1010" s="367"/>
      <c r="AH1010" s="367"/>
      <c r="AI1010" s="367"/>
      <c r="AJ1010" s="367"/>
      <c r="AK1010" s="367"/>
      <c r="AL1010" s="367"/>
      <c r="AM1010" s="367"/>
      <c r="AN1010" s="367"/>
      <c r="AO1010" s="367"/>
      <c r="AP1010" s="367"/>
      <c r="AQ1010" s="367"/>
      <c r="AR1010" s="367"/>
      <c r="AS1010" s="367"/>
      <c r="AT1010" s="367"/>
    </row>
    <row r="1011" spans="2:46" ht="13.8">
      <c r="B1011" s="26">
        <v>0.33333333333333331</v>
      </c>
      <c r="C1011" s="367">
        <v>1.3201070844145515</v>
      </c>
      <c r="D1011" s="369">
        <v>9</v>
      </c>
      <c r="E1011" s="367">
        <v>93.023255813953483</v>
      </c>
      <c r="F1011" s="367">
        <v>67.611983317276625</v>
      </c>
      <c r="G1011" s="367">
        <v>9</v>
      </c>
      <c r="H1011" s="367">
        <v>500</v>
      </c>
      <c r="I1011" s="367">
        <v>568.75913469120064</v>
      </c>
      <c r="J1011" s="384">
        <v>9</v>
      </c>
      <c r="K1011" s="367">
        <v>121.21212121212122</v>
      </c>
      <c r="L1011" s="367">
        <v>435.34948383103153</v>
      </c>
      <c r="M1011" s="384">
        <v>9</v>
      </c>
      <c r="N1011" s="367">
        <v>2</v>
      </c>
      <c r="O1011" s="367">
        <v>2.2962350850594206</v>
      </c>
      <c r="P1011" s="384">
        <v>0.1305</v>
      </c>
      <c r="Q1011" s="367">
        <v>2</v>
      </c>
      <c r="R1011" s="367">
        <v>5.6730453413268025</v>
      </c>
      <c r="S1011" s="384">
        <v>0.126</v>
      </c>
      <c r="T1011" s="367">
        <v>68.965517241379303</v>
      </c>
      <c r="U1011" s="367">
        <v>365.07477634972309</v>
      </c>
      <c r="V1011" s="384">
        <v>8.9999999999999982</v>
      </c>
      <c r="W1011" s="367">
        <v>3333.3333333333335</v>
      </c>
      <c r="X1011" s="367">
        <v>459.33809096599765</v>
      </c>
      <c r="Y1011" s="384">
        <v>9</v>
      </c>
      <c r="Z1011" s="367"/>
      <c r="AA1011" s="367"/>
      <c r="AB1011" s="367"/>
      <c r="AC1011" s="367"/>
      <c r="AD1011" s="367"/>
      <c r="AE1011" s="367"/>
      <c r="AF1011" s="367"/>
      <c r="AG1011" s="367"/>
      <c r="AH1011" s="367"/>
      <c r="AI1011" s="367"/>
      <c r="AJ1011" s="367"/>
      <c r="AK1011" s="367"/>
      <c r="AL1011" s="367"/>
      <c r="AM1011" s="367"/>
      <c r="AN1011" s="367"/>
      <c r="AO1011" s="367"/>
      <c r="AP1011" s="367"/>
      <c r="AQ1011" s="367"/>
      <c r="AR1011" s="367"/>
      <c r="AS1011" s="367"/>
      <c r="AT1011" s="367"/>
    </row>
    <row r="1012" spans="2:46" ht="13.8">
      <c r="B1012" s="26">
        <v>0.5</v>
      </c>
      <c r="C1012" s="367">
        <v>1.9801145298421405</v>
      </c>
      <c r="D1012" s="369">
        <v>13.5</v>
      </c>
      <c r="E1012" s="367">
        <v>139.53488372093022</v>
      </c>
      <c r="F1012" s="367">
        <v>91.81160843820895</v>
      </c>
      <c r="G1012" s="367">
        <v>13.5</v>
      </c>
      <c r="H1012" s="367">
        <v>750</v>
      </c>
      <c r="I1012" s="367">
        <v>740.04435914137025</v>
      </c>
      <c r="J1012" s="384">
        <v>13.5</v>
      </c>
      <c r="K1012" s="367">
        <v>181.81818181818181</v>
      </c>
      <c r="L1012" s="367">
        <v>645.67099535525495</v>
      </c>
      <c r="M1012" s="384">
        <v>13.5</v>
      </c>
      <c r="N1012" s="367">
        <v>3</v>
      </c>
      <c r="O1012" s="367">
        <v>3.3253233974423924</v>
      </c>
      <c r="P1012" s="384">
        <v>0.19575000000000001</v>
      </c>
      <c r="Q1012" s="367">
        <v>3</v>
      </c>
      <c r="R1012" s="367">
        <v>8.4533914513089385</v>
      </c>
      <c r="S1012" s="384">
        <v>0.189</v>
      </c>
      <c r="T1012" s="367">
        <v>103.44827586206895</v>
      </c>
      <c r="U1012" s="367">
        <v>540.15839561077894</v>
      </c>
      <c r="V1012" s="384">
        <v>13.499999999999998</v>
      </c>
      <c r="W1012" s="367">
        <v>5000</v>
      </c>
      <c r="X1012" s="367">
        <v>688.72995861189906</v>
      </c>
      <c r="Y1012" s="384">
        <v>13.5</v>
      </c>
      <c r="Z1012" s="367"/>
      <c r="AA1012" s="367"/>
      <c r="AB1012" s="367"/>
      <c r="AC1012" s="367"/>
      <c r="AD1012" s="367"/>
      <c r="AE1012" s="367"/>
      <c r="AF1012" s="367"/>
      <c r="AG1012" s="367"/>
      <c r="AH1012" s="367"/>
      <c r="AI1012" s="367"/>
      <c r="AJ1012" s="367"/>
      <c r="AK1012" s="367"/>
      <c r="AL1012" s="367"/>
      <c r="AM1012" s="367"/>
      <c r="AN1012" s="367"/>
      <c r="AO1012" s="367"/>
      <c r="AP1012" s="367"/>
      <c r="AQ1012" s="367"/>
      <c r="AR1012" s="367"/>
      <c r="AS1012" s="367"/>
      <c r="AT1012" s="367"/>
    </row>
    <row r="1013" spans="2:46" ht="13.8">
      <c r="B1013" s="26">
        <v>0.66666666666666663</v>
      </c>
      <c r="C1013" s="367">
        <v>2.6400912440832718</v>
      </c>
      <c r="D1013" s="369">
        <v>18</v>
      </c>
      <c r="E1013" s="367">
        <v>186.04651162790697</v>
      </c>
      <c r="F1013" s="367">
        <v>109.60698920067063</v>
      </c>
      <c r="G1013" s="367">
        <v>18</v>
      </c>
      <c r="H1013" s="367">
        <v>1000</v>
      </c>
      <c r="I1013" s="367">
        <v>835.93335499458647</v>
      </c>
      <c r="J1013" s="384">
        <v>18</v>
      </c>
      <c r="K1013" s="367">
        <v>242.42424242424244</v>
      </c>
      <c r="L1013" s="367">
        <v>851.09035328528353</v>
      </c>
      <c r="M1013" s="384">
        <v>18</v>
      </c>
      <c r="N1013" s="367">
        <v>4</v>
      </c>
      <c r="O1013" s="367">
        <v>4.2750588897275374</v>
      </c>
      <c r="P1013" s="384">
        <v>0.26100000000000001</v>
      </c>
      <c r="Q1013" s="367">
        <v>4</v>
      </c>
      <c r="R1013" s="367">
        <v>11.196286520836898</v>
      </c>
      <c r="S1013" s="384">
        <v>0.252</v>
      </c>
      <c r="T1013" s="367">
        <v>137.93103448275861</v>
      </c>
      <c r="U1013" s="367">
        <v>710.27283559596401</v>
      </c>
      <c r="V1013" s="384">
        <v>17.999999999999996</v>
      </c>
      <c r="W1013" s="367">
        <v>6666.666666666667</v>
      </c>
      <c r="X1013" s="367">
        <v>917.93704103306868</v>
      </c>
      <c r="Y1013" s="384">
        <v>18</v>
      </c>
      <c r="Z1013" s="367"/>
      <c r="AA1013" s="367"/>
      <c r="AB1013" s="367"/>
      <c r="AC1013" s="367"/>
      <c r="AD1013" s="367"/>
      <c r="AE1013" s="367"/>
      <c r="AF1013" s="367"/>
      <c r="AG1013" s="367"/>
      <c r="AH1013" s="367"/>
      <c r="AI1013" s="367"/>
      <c r="AJ1013" s="367"/>
      <c r="AK1013" s="367"/>
      <c r="AL1013" s="367"/>
      <c r="AM1013" s="367"/>
      <c r="AN1013" s="367"/>
      <c r="AO1013" s="367"/>
      <c r="AP1013" s="367"/>
      <c r="AQ1013" s="367"/>
      <c r="AR1013" s="367"/>
      <c r="AS1013" s="367"/>
      <c r="AT1013" s="367"/>
    </row>
    <row r="1014" spans="2:46" ht="13.8">
      <c r="B1014" s="26">
        <v>0.83333333333333326</v>
      </c>
      <c r="C1014" s="367">
        <v>3.3000372271379441</v>
      </c>
      <c r="D1014" s="369">
        <v>22.499999999999996</v>
      </c>
      <c r="E1014" s="367">
        <v>232.55813953488371</v>
      </c>
      <c r="F1014" s="367">
        <v>120.99812560466165</v>
      </c>
      <c r="G1014" s="367">
        <v>22.5</v>
      </c>
      <c r="H1014" s="367">
        <v>1250</v>
      </c>
      <c r="I1014" s="367">
        <v>856.42612225084895</v>
      </c>
      <c r="J1014" s="384">
        <v>22.5</v>
      </c>
      <c r="K1014" s="367">
        <v>303.03030303030306</v>
      </c>
      <c r="L1014" s="367">
        <v>1051.6075576211176</v>
      </c>
      <c r="M1014" s="384">
        <v>22.500000000000004</v>
      </c>
      <c r="N1014" s="367">
        <v>5</v>
      </c>
      <c r="O1014" s="367">
        <v>5.1454415619148559</v>
      </c>
      <c r="P1014" s="384">
        <v>0.32624999999999998</v>
      </c>
      <c r="Q1014" s="367">
        <v>5</v>
      </c>
      <c r="R1014" s="367">
        <v>13.901730549910681</v>
      </c>
      <c r="S1014" s="384">
        <v>0.31499999999999995</v>
      </c>
      <c r="T1014" s="367">
        <v>172.41379310344826</v>
      </c>
      <c r="U1014" s="367">
        <v>875.41809630527882</v>
      </c>
      <c r="V1014" s="384">
        <v>22.499999999999996</v>
      </c>
      <c r="W1014" s="367">
        <v>8333.3333333333339</v>
      </c>
      <c r="X1014" s="367">
        <v>1146.9593382295068</v>
      </c>
      <c r="Y1014" s="384">
        <v>22.5</v>
      </c>
      <c r="Z1014" s="367"/>
      <c r="AA1014" s="367"/>
      <c r="AB1014" s="367"/>
      <c r="AC1014" s="367"/>
      <c r="AD1014" s="367"/>
      <c r="AE1014" s="367"/>
      <c r="AF1014" s="367"/>
      <c r="AG1014" s="367"/>
      <c r="AH1014" s="367"/>
      <c r="AI1014" s="367"/>
      <c r="AJ1014" s="367"/>
      <c r="AK1014" s="367"/>
      <c r="AL1014" s="367"/>
      <c r="AM1014" s="367"/>
      <c r="AN1014" s="367"/>
      <c r="AO1014" s="367"/>
      <c r="AP1014" s="367"/>
      <c r="AQ1014" s="367"/>
      <c r="AR1014" s="367"/>
      <c r="AS1014" s="367"/>
      <c r="AT1014" s="367"/>
    </row>
    <row r="1015" spans="2:46" ht="13.8">
      <c r="B1015" s="26">
        <v>0.99999999999999989</v>
      </c>
      <c r="C1015" s="367">
        <v>3.9599524790061595</v>
      </c>
      <c r="D1015" s="369">
        <v>26.999999999999996</v>
      </c>
      <c r="E1015" s="367">
        <v>279.06976744186045</v>
      </c>
      <c r="F1015" s="367">
        <v>125.98501765018202</v>
      </c>
      <c r="G1015" s="367">
        <v>27</v>
      </c>
      <c r="H1015" s="367">
        <v>1500</v>
      </c>
      <c r="I1015" s="367">
        <v>801.5226609101577</v>
      </c>
      <c r="J1015" s="384">
        <v>27</v>
      </c>
      <c r="K1015" s="367">
        <v>363.63636363636368</v>
      </c>
      <c r="L1015" s="367">
        <v>1247.2226083627565</v>
      </c>
      <c r="M1015" s="384">
        <v>27.000000000000004</v>
      </c>
      <c r="N1015" s="367">
        <v>6</v>
      </c>
      <c r="O1015" s="367">
        <v>5.93647141400435</v>
      </c>
      <c r="P1015" s="384">
        <v>0.39150000000000001</v>
      </c>
      <c r="Q1015" s="367">
        <v>6</v>
      </c>
      <c r="R1015" s="367">
        <v>16.569723538530294</v>
      </c>
      <c r="S1015" s="384">
        <v>0.378</v>
      </c>
      <c r="T1015" s="367">
        <v>206.89655172413791</v>
      </c>
      <c r="U1015" s="367">
        <v>1035.5941777387231</v>
      </c>
      <c r="V1015" s="384">
        <v>26.999999999999996</v>
      </c>
      <c r="W1015" s="367">
        <v>10000</v>
      </c>
      <c r="X1015" s="367">
        <v>1375.7968502012134</v>
      </c>
      <c r="Y1015" s="384">
        <v>27</v>
      </c>
      <c r="Z1015" s="367"/>
      <c r="AA1015" s="367"/>
      <c r="AB1015" s="367"/>
      <c r="AC1015" s="367"/>
      <c r="AD1015" s="367"/>
      <c r="AE1015" s="367"/>
      <c r="AF1015" s="367"/>
      <c r="AG1015" s="367"/>
      <c r="AH1015" s="367"/>
      <c r="AI1015" s="367"/>
      <c r="AJ1015" s="367"/>
      <c r="AK1015" s="367"/>
      <c r="AL1015" s="367"/>
      <c r="AM1015" s="367"/>
      <c r="AN1015" s="367"/>
      <c r="AO1015" s="367"/>
      <c r="AP1015" s="367"/>
      <c r="AQ1015" s="367"/>
      <c r="AR1015" s="367"/>
      <c r="AS1015" s="367"/>
      <c r="AT1015" s="367"/>
    </row>
    <row r="1016" spans="2:46" ht="13.8">
      <c r="B1016" s="26">
        <v>1.1666666666666665</v>
      </c>
      <c r="C1016" s="367">
        <v>4.6198369996879167</v>
      </c>
      <c r="D1016" s="369">
        <v>31.499999999999996</v>
      </c>
      <c r="E1016" s="367">
        <v>325.58139534883719</v>
      </c>
      <c r="F1016" s="367">
        <v>124.56766533723174</v>
      </c>
      <c r="G1016" s="367">
        <v>31.5</v>
      </c>
      <c r="H1016" s="367">
        <v>1750</v>
      </c>
      <c r="I1016" s="367">
        <v>671.22297097251294</v>
      </c>
      <c r="J1016" s="384">
        <v>31.499999999999996</v>
      </c>
      <c r="K1016" s="367">
        <v>424.24242424242431</v>
      </c>
      <c r="L1016" s="367">
        <v>1437.9355055102008</v>
      </c>
      <c r="M1016" s="384">
        <v>31.500000000000007</v>
      </c>
      <c r="N1016" s="367">
        <v>7</v>
      </c>
      <c r="O1016" s="367">
        <v>6.648148445996017</v>
      </c>
      <c r="P1016" s="384">
        <v>0.45674999999999999</v>
      </c>
      <c r="Q1016" s="367">
        <v>7</v>
      </c>
      <c r="R1016" s="367">
        <v>19.200265486695724</v>
      </c>
      <c r="S1016" s="384">
        <v>0.441</v>
      </c>
      <c r="T1016" s="367">
        <v>241.37931034482756</v>
      </c>
      <c r="U1016" s="367">
        <v>1190.8010798962969</v>
      </c>
      <c r="V1016" s="384">
        <v>31.499999999999996</v>
      </c>
      <c r="W1016" s="367">
        <v>11666.666666666666</v>
      </c>
      <c r="X1016" s="367">
        <v>1604.4495769481878</v>
      </c>
      <c r="Y1016" s="384">
        <v>31.499999999999996</v>
      </c>
      <c r="Z1016" s="367"/>
      <c r="AA1016" s="367"/>
      <c r="AB1016" s="367"/>
      <c r="AC1016" s="367"/>
      <c r="AD1016" s="367"/>
      <c r="AE1016" s="367"/>
      <c r="AF1016" s="367"/>
      <c r="AG1016" s="367"/>
      <c r="AH1016" s="367"/>
      <c r="AI1016" s="367"/>
      <c r="AJ1016" s="367"/>
      <c r="AK1016" s="367"/>
      <c r="AL1016" s="367"/>
      <c r="AM1016" s="367"/>
      <c r="AN1016" s="367"/>
      <c r="AO1016" s="367"/>
      <c r="AP1016" s="367"/>
      <c r="AQ1016" s="367"/>
      <c r="AR1016" s="367"/>
      <c r="AS1016" s="367"/>
      <c r="AT1016" s="367"/>
    </row>
    <row r="1017" spans="2:46" ht="13.8">
      <c r="B1017" s="26">
        <v>1.3333333333333333</v>
      </c>
      <c r="C1017" s="367">
        <v>5.2796907891832161</v>
      </c>
      <c r="D1017" s="369">
        <v>36</v>
      </c>
      <c r="E1017" s="367">
        <v>372.09302325581393</v>
      </c>
      <c r="F1017" s="367">
        <v>116.74606866581082</v>
      </c>
      <c r="G1017" s="367">
        <v>36</v>
      </c>
      <c r="H1017" s="367">
        <v>2000</v>
      </c>
      <c r="I1017" s="367">
        <v>465.52705243791434</v>
      </c>
      <c r="J1017" s="384">
        <v>36</v>
      </c>
      <c r="K1017" s="367">
        <v>484.84848484848493</v>
      </c>
      <c r="L1017" s="367">
        <v>1623.7462490634496</v>
      </c>
      <c r="M1017" s="384">
        <v>36.000000000000007</v>
      </c>
      <c r="N1017" s="367">
        <v>8</v>
      </c>
      <c r="O1017" s="367">
        <v>7.2804726578898578</v>
      </c>
      <c r="P1017" s="384">
        <v>0.52200000000000002</v>
      </c>
      <c r="Q1017" s="367">
        <v>8</v>
      </c>
      <c r="R1017" s="367">
        <v>21.793356394406981</v>
      </c>
      <c r="S1017" s="384">
        <v>0.504</v>
      </c>
      <c r="T1017" s="367">
        <v>275.86206896551721</v>
      </c>
      <c r="U1017" s="367">
        <v>1341.0388027780002</v>
      </c>
      <c r="V1017" s="384">
        <v>35.999999999999993</v>
      </c>
      <c r="W1017" s="367">
        <v>13333.333333333332</v>
      </c>
      <c r="X1017" s="367">
        <v>1832.9175184704304</v>
      </c>
      <c r="Y1017" s="384">
        <v>35.999999999999993</v>
      </c>
      <c r="Z1017" s="367"/>
      <c r="AA1017" s="367"/>
      <c r="AB1017" s="367"/>
      <c r="AC1017" s="367"/>
      <c r="AD1017" s="367"/>
      <c r="AE1017" s="367"/>
      <c r="AF1017" s="367"/>
      <c r="AG1017" s="367"/>
      <c r="AH1017" s="367"/>
      <c r="AI1017" s="367"/>
      <c r="AJ1017" s="367"/>
      <c r="AK1017" s="367"/>
      <c r="AL1017" s="367"/>
      <c r="AM1017" s="367"/>
      <c r="AN1017" s="367"/>
      <c r="AO1017" s="367"/>
      <c r="AP1017" s="367"/>
      <c r="AQ1017" s="367"/>
      <c r="AR1017" s="367"/>
      <c r="AS1017" s="367"/>
      <c r="AT1017" s="367"/>
    </row>
    <row r="1018" spans="2:46" ht="13.8">
      <c r="B1018" s="26">
        <v>1.5</v>
      </c>
      <c r="C1018" s="367">
        <v>5.9395138474920595</v>
      </c>
      <c r="D1018" s="369">
        <v>40.500000000000007</v>
      </c>
      <c r="E1018" s="367">
        <v>418.60465116279067</v>
      </c>
      <c r="F1018" s="367">
        <v>102.52022763591923</v>
      </c>
      <c r="G1018" s="367">
        <v>40.5</v>
      </c>
      <c r="H1018" s="367">
        <v>2250</v>
      </c>
      <c r="I1018" s="367">
        <v>184.43490530636208</v>
      </c>
      <c r="J1018" s="384">
        <v>40.5</v>
      </c>
      <c r="K1018" s="367">
        <v>545.4545454545455</v>
      </c>
      <c r="L1018" s="367">
        <v>1804.6548390225041</v>
      </c>
      <c r="M1018" s="384">
        <v>40.500000000000007</v>
      </c>
      <c r="N1018" s="367">
        <v>9</v>
      </c>
      <c r="O1018" s="367">
        <v>7.8334440496858724</v>
      </c>
      <c r="P1018" s="384">
        <v>0.58725000000000005</v>
      </c>
      <c r="Q1018" s="367">
        <v>9</v>
      </c>
      <c r="R1018" s="367">
        <v>24.348996261664055</v>
      </c>
      <c r="S1018" s="384">
        <v>0.56699999999999995</v>
      </c>
      <c r="T1018" s="367">
        <v>310.34482758620686</v>
      </c>
      <c r="U1018" s="367">
        <v>1486.3073463838334</v>
      </c>
      <c r="V1018" s="384">
        <v>40.5</v>
      </c>
      <c r="W1018" s="367">
        <v>14999.999999999998</v>
      </c>
      <c r="X1018" s="367">
        <v>2061.2006747679425</v>
      </c>
      <c r="Y1018" s="384">
        <v>40.5</v>
      </c>
      <c r="Z1018" s="367"/>
      <c r="AA1018" s="367"/>
      <c r="AB1018" s="367"/>
      <c r="AC1018" s="367"/>
      <c r="AD1018" s="367"/>
      <c r="AE1018" s="367"/>
      <c r="AF1018" s="367"/>
      <c r="AG1018" s="367"/>
      <c r="AH1018" s="367"/>
      <c r="AI1018" s="367"/>
      <c r="AJ1018" s="367"/>
      <c r="AK1018" s="367"/>
      <c r="AL1018" s="367"/>
      <c r="AM1018" s="367"/>
      <c r="AN1018" s="367"/>
      <c r="AO1018" s="367"/>
      <c r="AP1018" s="367"/>
      <c r="AQ1018" s="367"/>
      <c r="AR1018" s="367"/>
      <c r="AS1018" s="367"/>
      <c r="AT1018" s="367"/>
    </row>
    <row r="1019" spans="2:46" ht="13.8">
      <c r="B1019" s="26">
        <v>1.6666666666666667</v>
      </c>
      <c r="C1019" s="367">
        <v>6.5993061746144406</v>
      </c>
      <c r="D1019" s="369">
        <v>45</v>
      </c>
      <c r="E1019" s="367">
        <v>465.11627906976742</v>
      </c>
      <c r="F1019" s="367">
        <v>81.89014224755698</v>
      </c>
      <c r="G1019" s="367">
        <v>45</v>
      </c>
      <c r="H1019" s="367">
        <v>2500</v>
      </c>
      <c r="I1019" s="367">
        <v>-172.05347042214376</v>
      </c>
      <c r="J1019" s="384">
        <v>45</v>
      </c>
      <c r="K1019" s="367">
        <v>606.06060606060612</v>
      </c>
      <c r="L1019" s="367">
        <v>1980.661275387363</v>
      </c>
      <c r="M1019" s="384">
        <v>45.000000000000007</v>
      </c>
      <c r="N1019" s="367">
        <v>10</v>
      </c>
      <c r="O1019" s="367">
        <v>8.3070626213840608</v>
      </c>
      <c r="P1019" s="384">
        <v>0.65249999999999997</v>
      </c>
      <c r="Q1019" s="367">
        <v>10</v>
      </c>
      <c r="R1019" s="367">
        <v>26.867185088466954</v>
      </c>
      <c r="S1019" s="384">
        <v>0.62999999999999989</v>
      </c>
      <c r="T1019" s="367">
        <v>344.82758620689651</v>
      </c>
      <c r="U1019" s="367">
        <v>1626.6067107137953</v>
      </c>
      <c r="V1019" s="384">
        <v>44.999999999999993</v>
      </c>
      <c r="W1019" s="367">
        <v>16666.666666666664</v>
      </c>
      <c r="X1019" s="367">
        <v>2289.2990458407221</v>
      </c>
      <c r="Y1019" s="384">
        <v>44.999999999999993</v>
      </c>
      <c r="Z1019" s="367"/>
      <c r="AA1019" s="367"/>
      <c r="AB1019" s="367"/>
      <c r="AC1019" s="367"/>
      <c r="AD1019" s="367"/>
      <c r="AE1019" s="367"/>
      <c r="AF1019" s="367"/>
      <c r="AG1019" s="367"/>
      <c r="AH1019" s="367"/>
      <c r="AI1019" s="367"/>
      <c r="AJ1019" s="367"/>
      <c r="AK1019" s="367"/>
      <c r="AL1019" s="367"/>
      <c r="AM1019" s="367"/>
      <c r="AN1019" s="367"/>
      <c r="AO1019" s="367"/>
      <c r="AP1019" s="367"/>
      <c r="AQ1019" s="367"/>
      <c r="AR1019" s="367"/>
      <c r="AS1019" s="367"/>
      <c r="AT1019" s="367"/>
    </row>
    <row r="1020" spans="2:46" ht="13.8">
      <c r="B1020" s="26">
        <v>1.8333333333333335</v>
      </c>
      <c r="C1020" s="367">
        <v>7.2590677705503683</v>
      </c>
      <c r="D1020" s="369">
        <v>49.500000000000007</v>
      </c>
      <c r="E1020" s="367">
        <v>511.62790697674416</v>
      </c>
      <c r="F1020" s="367">
        <v>54.855812500724092</v>
      </c>
      <c r="G1020" s="367">
        <v>49.5</v>
      </c>
      <c r="H1020" s="367">
        <v>2750</v>
      </c>
      <c r="I1020" s="367">
        <v>-603.93807474760331</v>
      </c>
      <c r="J1020" s="384">
        <v>49.5</v>
      </c>
      <c r="K1020" s="367">
        <v>666.66666666666674</v>
      </c>
      <c r="L1020" s="367">
        <v>2151.7655581580279</v>
      </c>
      <c r="M1020" s="384">
        <v>49.500000000000014</v>
      </c>
      <c r="N1020" s="367">
        <v>11</v>
      </c>
      <c r="O1020" s="367">
        <v>8.701328372984424</v>
      </c>
      <c r="P1020" s="384">
        <v>0.71775</v>
      </c>
      <c r="Q1020" s="367">
        <v>11</v>
      </c>
      <c r="R1020" s="367">
        <v>29.347922874815694</v>
      </c>
      <c r="S1020" s="384">
        <v>0.69300000000000006</v>
      </c>
      <c r="T1020" s="367">
        <v>379.31034482758616</v>
      </c>
      <c r="U1020" s="367">
        <v>1761.9368957678876</v>
      </c>
      <c r="V1020" s="384">
        <v>49.5</v>
      </c>
      <c r="W1020" s="367">
        <v>18333.333333333332</v>
      </c>
      <c r="X1020" s="367">
        <v>2517.2126316887702</v>
      </c>
      <c r="Y1020" s="384">
        <v>49.5</v>
      </c>
      <c r="Z1020" s="367"/>
      <c r="AA1020" s="367"/>
      <c r="AB1020" s="367"/>
      <c r="AC1020" s="367"/>
      <c r="AD1020" s="367"/>
      <c r="AE1020" s="367"/>
      <c r="AF1020" s="367"/>
      <c r="AG1020" s="367"/>
      <c r="AH1020" s="367"/>
      <c r="AI1020" s="367"/>
      <c r="AJ1020" s="367"/>
      <c r="AK1020" s="367"/>
      <c r="AL1020" s="367"/>
      <c r="AM1020" s="367"/>
      <c r="AN1020" s="367"/>
      <c r="AO1020" s="367"/>
      <c r="AP1020" s="367"/>
      <c r="AQ1020" s="367"/>
      <c r="AR1020" s="367"/>
      <c r="AS1020" s="367"/>
      <c r="AT1020" s="367"/>
    </row>
    <row r="1021" spans="2:46" ht="13.8">
      <c r="B1021" s="26">
        <v>2</v>
      </c>
      <c r="C1021" s="367">
        <v>7.918798635299833</v>
      </c>
      <c r="D1021" s="369">
        <v>54</v>
      </c>
      <c r="E1021" s="367">
        <v>558.1395348837209</v>
      </c>
      <c r="F1021" s="367">
        <v>21.417238395420544</v>
      </c>
      <c r="G1021" s="367">
        <v>54</v>
      </c>
      <c r="H1021" s="367">
        <v>3000</v>
      </c>
      <c r="I1021" s="367">
        <v>-1111.2189076700165</v>
      </c>
      <c r="J1021" s="384">
        <v>54</v>
      </c>
      <c r="K1021" s="367">
        <v>727.27272727272737</v>
      </c>
      <c r="L1021" s="367">
        <v>2317.9676873344974</v>
      </c>
      <c r="M1021" s="384">
        <v>54.000000000000007</v>
      </c>
      <c r="N1021" s="367">
        <v>12</v>
      </c>
      <c r="O1021" s="367">
        <v>9.0162413044869592</v>
      </c>
      <c r="P1021" s="384">
        <v>0.78300000000000003</v>
      </c>
      <c r="Q1021" s="367">
        <v>12</v>
      </c>
      <c r="R1021" s="367">
        <v>31.791209620710237</v>
      </c>
      <c r="S1021" s="384">
        <v>0.75600000000000001</v>
      </c>
      <c r="T1021" s="367">
        <v>413.79310344827582</v>
      </c>
      <c r="U1021" s="367">
        <v>1892.2979015461087</v>
      </c>
      <c r="V1021" s="384">
        <v>53.999999999999993</v>
      </c>
      <c r="W1021" s="367">
        <v>20000</v>
      </c>
      <c r="X1021" s="367">
        <v>2744.9414323120864</v>
      </c>
      <c r="Y1021" s="384">
        <v>54</v>
      </c>
      <c r="Z1021" s="367"/>
      <c r="AA1021" s="367"/>
      <c r="AB1021" s="367"/>
      <c r="AC1021" s="367"/>
      <c r="AD1021" s="367"/>
      <c r="AE1021" s="367"/>
      <c r="AF1021" s="367"/>
      <c r="AG1021" s="367"/>
      <c r="AH1021" s="367"/>
      <c r="AI1021" s="367"/>
      <c r="AJ1021" s="367"/>
      <c r="AK1021" s="367"/>
      <c r="AL1021" s="367"/>
      <c r="AM1021" s="367"/>
      <c r="AN1021" s="367"/>
      <c r="AO1021" s="367"/>
      <c r="AP1021" s="367"/>
      <c r="AQ1021" s="367"/>
      <c r="AR1021" s="367"/>
      <c r="AS1021" s="367"/>
      <c r="AT1021" s="367"/>
    </row>
    <row r="1022" spans="2:46" ht="13.8">
      <c r="B1022" s="26">
        <v>2.1666666666666665</v>
      </c>
      <c r="C1022" s="367">
        <v>8.5784987688628433</v>
      </c>
      <c r="D1022" s="369">
        <v>58.5</v>
      </c>
      <c r="E1022" s="367">
        <v>604.65116279069764</v>
      </c>
      <c r="F1022" s="367">
        <v>-18.425580068353657</v>
      </c>
      <c r="G1022" s="367">
        <v>58.5</v>
      </c>
      <c r="H1022" s="367">
        <v>3250</v>
      </c>
      <c r="I1022" s="367">
        <v>-1693.8959691893833</v>
      </c>
      <c r="J1022" s="384">
        <v>58.5</v>
      </c>
      <c r="K1022" s="367">
        <v>787.87878787878799</v>
      </c>
      <c r="L1022" s="367">
        <v>2479.2676629167727</v>
      </c>
      <c r="M1022" s="384">
        <v>58.500000000000014</v>
      </c>
      <c r="N1022" s="367">
        <v>13</v>
      </c>
      <c r="O1022" s="367">
        <v>9.2518014158916699</v>
      </c>
      <c r="P1022" s="384">
        <v>0.84825000000000006</v>
      </c>
      <c r="Q1022" s="367">
        <v>13</v>
      </c>
      <c r="R1022" s="367">
        <v>34.197045326150608</v>
      </c>
      <c r="S1022" s="384">
        <v>0.81900000000000006</v>
      </c>
      <c r="T1022" s="367">
        <v>448.27586206896547</v>
      </c>
      <c r="U1022" s="367">
        <v>2017.6897280484593</v>
      </c>
      <c r="V1022" s="384">
        <v>58.5</v>
      </c>
      <c r="W1022" s="367">
        <v>21666.666666666668</v>
      </c>
      <c r="X1022" s="367">
        <v>2972.4854477106715</v>
      </c>
      <c r="Y1022" s="384">
        <v>58.5</v>
      </c>
      <c r="Z1022" s="367"/>
      <c r="AA1022" s="367"/>
      <c r="AB1022" s="367"/>
      <c r="AC1022" s="367"/>
      <c r="AD1022" s="367"/>
      <c r="AE1022" s="367"/>
      <c r="AF1022" s="367"/>
      <c r="AG1022" s="367"/>
      <c r="AH1022" s="367"/>
      <c r="AI1022" s="367"/>
      <c r="AJ1022" s="367"/>
      <c r="AK1022" s="367"/>
      <c r="AL1022" s="367"/>
      <c r="AM1022" s="367"/>
      <c r="AN1022" s="367"/>
      <c r="AO1022" s="367"/>
      <c r="AP1022" s="367"/>
      <c r="AQ1022" s="367"/>
      <c r="AR1022" s="367"/>
      <c r="AS1022" s="367"/>
      <c r="AT1022" s="367"/>
    </row>
    <row r="1023" spans="2:46" ht="13.8">
      <c r="B1023" s="26">
        <v>2.333333333333333</v>
      </c>
      <c r="C1023" s="367">
        <v>9.2381681712393942</v>
      </c>
      <c r="D1023" s="369">
        <v>62.999999999999993</v>
      </c>
      <c r="E1023" s="367">
        <v>651.16279069767438</v>
      </c>
      <c r="F1023" s="367">
        <v>-64.67264289059851</v>
      </c>
      <c r="G1023" s="367">
        <v>63</v>
      </c>
      <c r="H1023" s="367">
        <v>3500</v>
      </c>
      <c r="I1023" s="367">
        <v>-2351.9692593057025</v>
      </c>
      <c r="J1023" s="384">
        <v>62.999999999999993</v>
      </c>
      <c r="K1023" s="367">
        <v>848.48484848484861</v>
      </c>
      <c r="L1023" s="367">
        <v>2635.6654849048527</v>
      </c>
      <c r="M1023" s="384">
        <v>63.000000000000014</v>
      </c>
      <c r="N1023" s="367">
        <v>14</v>
      </c>
      <c r="O1023" s="367">
        <v>9.4080087071985545</v>
      </c>
      <c r="P1023" s="384">
        <v>0.91349999999999998</v>
      </c>
      <c r="Q1023" s="367">
        <v>14</v>
      </c>
      <c r="R1023" s="367">
        <v>36.56542999113681</v>
      </c>
      <c r="S1023" s="384">
        <v>0.88200000000000001</v>
      </c>
      <c r="T1023" s="367">
        <v>482.75862068965512</v>
      </c>
      <c r="U1023" s="367">
        <v>2138.1123752749395</v>
      </c>
      <c r="V1023" s="384">
        <v>62.999999999999993</v>
      </c>
      <c r="W1023" s="367">
        <v>23333.333333333336</v>
      </c>
      <c r="X1023" s="367">
        <v>3199.8446778845246</v>
      </c>
      <c r="Y1023" s="384">
        <v>63</v>
      </c>
      <c r="Z1023" s="367"/>
      <c r="AA1023" s="367"/>
      <c r="AB1023" s="367"/>
      <c r="AC1023" s="367"/>
      <c r="AD1023" s="367"/>
      <c r="AE1023" s="367"/>
      <c r="AF1023" s="367"/>
      <c r="AG1023" s="367"/>
      <c r="AH1023" s="367"/>
      <c r="AI1023" s="367"/>
      <c r="AJ1023" s="367"/>
      <c r="AK1023" s="367"/>
      <c r="AL1023" s="367"/>
      <c r="AM1023" s="367"/>
      <c r="AN1023" s="367"/>
      <c r="AO1023" s="367"/>
      <c r="AP1023" s="367"/>
      <c r="AQ1023" s="367"/>
      <c r="AR1023" s="367"/>
      <c r="AS1023" s="367"/>
      <c r="AT1023" s="367"/>
    </row>
    <row r="1024" spans="2:46" ht="13.8">
      <c r="B1024" s="26">
        <v>2.4999999999999996</v>
      </c>
      <c r="C1024" s="367">
        <v>9.8978068424294872</v>
      </c>
      <c r="D1024" s="369">
        <v>67.499999999999986</v>
      </c>
      <c r="E1024" s="367">
        <v>697.67441860465112</v>
      </c>
      <c r="F1024" s="367">
        <v>-117.32395007131402</v>
      </c>
      <c r="G1024" s="367">
        <v>67.5</v>
      </c>
      <c r="H1024" s="367">
        <v>3750</v>
      </c>
      <c r="I1024" s="367">
        <v>-3085.4387780189782</v>
      </c>
      <c r="J1024" s="384">
        <v>67.5</v>
      </c>
      <c r="K1024" s="367">
        <v>909.09090909090924</v>
      </c>
      <c r="L1024" s="367">
        <v>2787.1611532987372</v>
      </c>
      <c r="M1024" s="384">
        <v>67.500000000000014</v>
      </c>
      <c r="N1024" s="367">
        <v>15</v>
      </c>
      <c r="O1024" s="367">
        <v>9.4848631784076147</v>
      </c>
      <c r="P1024" s="384">
        <v>0.97875000000000001</v>
      </c>
      <c r="Q1024" s="367">
        <v>15</v>
      </c>
      <c r="R1024" s="367">
        <v>38.896363615668839</v>
      </c>
      <c r="S1024" s="384">
        <v>0.94500000000000006</v>
      </c>
      <c r="T1024" s="367">
        <v>517.24137931034477</v>
      </c>
      <c r="U1024" s="367">
        <v>2253.5658432255491</v>
      </c>
      <c r="V1024" s="384">
        <v>67.499999999999986</v>
      </c>
      <c r="W1024" s="367">
        <v>25000.000000000004</v>
      </c>
      <c r="X1024" s="367">
        <v>3427.0191228336462</v>
      </c>
      <c r="Y1024" s="384">
        <v>67.5</v>
      </c>
      <c r="Z1024" s="367"/>
      <c r="AA1024" s="367"/>
      <c r="AB1024" s="367"/>
      <c r="AC1024" s="367"/>
      <c r="AD1024" s="367"/>
      <c r="AE1024" s="367"/>
      <c r="AF1024" s="367"/>
      <c r="AG1024" s="367"/>
      <c r="AH1024" s="367"/>
      <c r="AI1024" s="367"/>
      <c r="AJ1024" s="367"/>
      <c r="AK1024" s="367"/>
      <c r="AL1024" s="367"/>
      <c r="AM1024" s="367"/>
      <c r="AN1024" s="367"/>
      <c r="AO1024" s="367"/>
      <c r="AP1024" s="367"/>
      <c r="AQ1024" s="367"/>
      <c r="AR1024" s="367"/>
      <c r="AS1024" s="367"/>
      <c r="AT1024" s="367"/>
    </row>
    <row r="1025" spans="2:46" ht="13.8">
      <c r="B1025" s="26">
        <v>2.6666666666666661</v>
      </c>
      <c r="C1025" s="367">
        <v>10.557414782433124</v>
      </c>
      <c r="D1025" s="369">
        <v>71.999999999999986</v>
      </c>
      <c r="E1025" s="367">
        <v>744.18604651162786</v>
      </c>
      <c r="F1025" s="367">
        <v>-176.37950161050017</v>
      </c>
      <c r="G1025" s="367">
        <v>72</v>
      </c>
      <c r="H1025" s="367">
        <v>4000</v>
      </c>
      <c r="I1025" s="367">
        <v>-3894.3045253292057</v>
      </c>
      <c r="J1025" s="384">
        <v>72</v>
      </c>
      <c r="K1025" s="367">
        <v>969.69696969696986</v>
      </c>
      <c r="L1025" s="367">
        <v>2933.7546680984283</v>
      </c>
      <c r="M1025" s="384">
        <v>72.000000000000014</v>
      </c>
      <c r="N1025" s="367">
        <v>16</v>
      </c>
      <c r="O1025" s="367">
        <v>9.4823648295188452</v>
      </c>
      <c r="P1025" s="384">
        <v>1.044</v>
      </c>
      <c r="Q1025" s="367">
        <v>16</v>
      </c>
      <c r="R1025" s="367">
        <v>41.189846199746682</v>
      </c>
      <c r="S1025" s="384">
        <v>1.008</v>
      </c>
      <c r="T1025" s="367">
        <v>551.72413793103442</v>
      </c>
      <c r="U1025" s="367">
        <v>2364.0501319002883</v>
      </c>
      <c r="V1025" s="384">
        <v>71.999999999999986</v>
      </c>
      <c r="W1025" s="367">
        <v>26666.666666666672</v>
      </c>
      <c r="X1025" s="367">
        <v>3654.0087825580367</v>
      </c>
      <c r="Y1025" s="384">
        <v>72.000000000000014</v>
      </c>
      <c r="Z1025" s="367"/>
      <c r="AA1025" s="367"/>
      <c r="AB1025" s="367"/>
      <c r="AC1025" s="367"/>
      <c r="AD1025" s="367"/>
      <c r="AE1025" s="367"/>
      <c r="AF1025" s="367"/>
      <c r="AG1025" s="367"/>
      <c r="AH1025" s="367"/>
      <c r="AI1025" s="367"/>
      <c r="AJ1025" s="367"/>
      <c r="AK1025" s="367"/>
      <c r="AL1025" s="367"/>
      <c r="AM1025" s="367"/>
      <c r="AN1025" s="367"/>
      <c r="AO1025" s="367"/>
      <c r="AP1025" s="367"/>
      <c r="AQ1025" s="367"/>
      <c r="AR1025" s="367"/>
      <c r="AS1025" s="367"/>
      <c r="AT1025" s="367"/>
    </row>
    <row r="1026" spans="2:46" ht="13.8">
      <c r="B1026" s="26">
        <v>2.8333333333333326</v>
      </c>
      <c r="C1026" s="367">
        <v>11.216991991250298</v>
      </c>
      <c r="D1026" s="369">
        <v>76.499999999999972</v>
      </c>
      <c r="E1026" s="367">
        <v>790.69767441860461</v>
      </c>
      <c r="F1026" s="367">
        <v>-241.83929750815702</v>
      </c>
      <c r="G1026" s="367">
        <v>76.5</v>
      </c>
      <c r="H1026" s="367">
        <v>4250</v>
      </c>
      <c r="I1026" s="367">
        <v>-4778.5665012363843</v>
      </c>
      <c r="J1026" s="384">
        <v>76.499999999999986</v>
      </c>
      <c r="K1026" s="367">
        <v>1030.3030303030305</v>
      </c>
      <c r="L1026" s="367">
        <v>3075.4460293039228</v>
      </c>
      <c r="M1026" s="384">
        <v>76.500000000000014</v>
      </c>
      <c r="N1026" s="367">
        <v>17</v>
      </c>
      <c r="O1026" s="367">
        <v>9.400513660532253</v>
      </c>
      <c r="P1026" s="384">
        <v>1.1092499999999998</v>
      </c>
      <c r="Q1026" s="367">
        <v>17</v>
      </c>
      <c r="R1026" s="367">
        <v>43.445877743370353</v>
      </c>
      <c r="S1026" s="384">
        <v>1.071</v>
      </c>
      <c r="T1026" s="367">
        <v>586.20689655172407</v>
      </c>
      <c r="U1026" s="367">
        <v>2469.5652412991572</v>
      </c>
      <c r="V1026" s="384">
        <v>76.499999999999986</v>
      </c>
      <c r="W1026" s="367">
        <v>28333.333333333339</v>
      </c>
      <c r="X1026" s="367">
        <v>3880.8136570576944</v>
      </c>
      <c r="Y1026" s="384">
        <v>76.5</v>
      </c>
      <c r="Z1026" s="367"/>
      <c r="AA1026" s="367"/>
      <c r="AB1026" s="367"/>
      <c r="AC1026" s="367"/>
      <c r="AD1026" s="367"/>
      <c r="AE1026" s="367"/>
      <c r="AF1026" s="367"/>
      <c r="AG1026" s="367"/>
      <c r="AH1026" s="367"/>
      <c r="AI1026" s="367"/>
      <c r="AJ1026" s="367"/>
      <c r="AK1026" s="367"/>
      <c r="AL1026" s="367"/>
      <c r="AM1026" s="367"/>
      <c r="AN1026" s="367"/>
      <c r="AO1026" s="367"/>
      <c r="AP1026" s="367"/>
      <c r="AQ1026" s="367"/>
      <c r="AR1026" s="367"/>
      <c r="AS1026" s="367"/>
      <c r="AT1026" s="367"/>
    </row>
    <row r="1027" spans="2:46" ht="13.8">
      <c r="B1027" s="26">
        <v>2.9999999999999991</v>
      </c>
      <c r="C1027" s="367">
        <v>11.876538468881019</v>
      </c>
      <c r="D1027" s="369">
        <v>80.999999999999972</v>
      </c>
      <c r="E1027" s="367">
        <v>837.20930232558135</v>
      </c>
      <c r="F1027" s="367">
        <v>-313.70333776428447</v>
      </c>
      <c r="G1027" s="367">
        <v>81</v>
      </c>
      <c r="H1027" s="367">
        <v>4500</v>
      </c>
      <c r="I1027" s="367">
        <v>-5738.2247057405229</v>
      </c>
      <c r="J1027" s="384">
        <v>81</v>
      </c>
      <c r="K1027" s="367">
        <v>1090.909090909091</v>
      </c>
      <c r="L1027" s="367">
        <v>3212.2352369152236</v>
      </c>
      <c r="M1027" s="384">
        <v>81.000000000000014</v>
      </c>
      <c r="N1027" s="367">
        <v>18</v>
      </c>
      <c r="O1027" s="367">
        <v>9.2393096714478311</v>
      </c>
      <c r="P1027" s="384">
        <v>1.1745000000000001</v>
      </c>
      <c r="Q1027" s="367">
        <v>18</v>
      </c>
      <c r="R1027" s="367">
        <v>45.664458246539837</v>
      </c>
      <c r="S1027" s="384">
        <v>1.1339999999999999</v>
      </c>
      <c r="T1027" s="367">
        <v>620.68965517241372</v>
      </c>
      <c r="U1027" s="367">
        <v>2570.1111714221561</v>
      </c>
      <c r="V1027" s="384">
        <v>81</v>
      </c>
      <c r="W1027" s="367">
        <v>30000.000000000007</v>
      </c>
      <c r="X1027" s="367">
        <v>4107.433746332621</v>
      </c>
      <c r="Y1027" s="384">
        <v>81.000000000000014</v>
      </c>
      <c r="Z1027" s="367"/>
      <c r="AA1027" s="367"/>
      <c r="AB1027" s="367"/>
      <c r="AC1027" s="367"/>
      <c r="AD1027" s="367"/>
      <c r="AE1027" s="367"/>
      <c r="AF1027" s="367"/>
      <c r="AG1027" s="367"/>
      <c r="AH1027" s="367"/>
      <c r="AI1027" s="367"/>
      <c r="AJ1027" s="367"/>
      <c r="AK1027" s="367"/>
      <c r="AL1027" s="367"/>
      <c r="AM1027" s="367"/>
      <c r="AN1027" s="367"/>
      <c r="AO1027" s="367"/>
      <c r="AP1027" s="367"/>
      <c r="AQ1027" s="367"/>
      <c r="AR1027" s="367"/>
      <c r="AS1027" s="367"/>
      <c r="AT1027" s="367"/>
    </row>
    <row r="1028" spans="2:46" ht="13.8">
      <c r="B1028" s="26">
        <v>3.1666666666666656</v>
      </c>
      <c r="C1028" s="367">
        <v>12.536054215325281</v>
      </c>
      <c r="D1028" s="369">
        <v>85.499999999999972</v>
      </c>
      <c r="E1028" s="367">
        <v>883.72093023255809</v>
      </c>
      <c r="F1028" s="367">
        <v>-391.97162237888256</v>
      </c>
      <c r="G1028" s="367">
        <v>85.5</v>
      </c>
      <c r="H1028" s="367">
        <v>4750</v>
      </c>
      <c r="I1028" s="367">
        <v>-6773.2791388416117</v>
      </c>
      <c r="J1028" s="384">
        <v>85.5</v>
      </c>
      <c r="K1028" s="367">
        <v>1151.5151515151515</v>
      </c>
      <c r="L1028" s="367">
        <v>3344.1222909323287</v>
      </c>
      <c r="M1028" s="384">
        <v>85.5</v>
      </c>
      <c r="N1028" s="367">
        <v>19</v>
      </c>
      <c r="O1028" s="367">
        <v>8.9987528622655848</v>
      </c>
      <c r="P1028" s="384">
        <v>1.2397500000000001</v>
      </c>
      <c r="Q1028" s="367">
        <v>19</v>
      </c>
      <c r="R1028" s="367">
        <v>47.845587709255156</v>
      </c>
      <c r="S1028" s="384">
        <v>1.1970000000000001</v>
      </c>
      <c r="T1028" s="367">
        <v>655.17241379310337</v>
      </c>
      <c r="U1028" s="367">
        <v>2665.6879222692842</v>
      </c>
      <c r="V1028" s="384">
        <v>85.5</v>
      </c>
      <c r="W1028" s="367">
        <v>31666.666666666675</v>
      </c>
      <c r="X1028" s="367">
        <v>4333.8690503828166</v>
      </c>
      <c r="Y1028" s="384">
        <v>85.500000000000014</v>
      </c>
      <c r="Z1028" s="367"/>
      <c r="AA1028" s="367"/>
      <c r="AB1028" s="367"/>
      <c r="AC1028" s="367"/>
      <c r="AD1028" s="367"/>
      <c r="AE1028" s="367"/>
      <c r="AF1028" s="367"/>
      <c r="AG1028" s="367"/>
      <c r="AH1028" s="367"/>
      <c r="AI1028" s="367"/>
      <c r="AJ1028" s="367"/>
      <c r="AK1028" s="367"/>
      <c r="AL1028" s="367"/>
      <c r="AM1028" s="367"/>
      <c r="AN1028" s="367"/>
      <c r="AO1028" s="367"/>
      <c r="AP1028" s="367"/>
      <c r="AQ1028" s="367"/>
      <c r="AR1028" s="367"/>
      <c r="AS1028" s="367"/>
      <c r="AT1028" s="367"/>
    </row>
    <row r="1029" spans="2:46" ht="13.8">
      <c r="B1029" s="26">
        <v>3.3333333333333321</v>
      </c>
      <c r="C1029" s="367">
        <v>13.195539230583083</v>
      </c>
      <c r="D1029" s="369">
        <v>89.999999999999972</v>
      </c>
      <c r="E1029" s="367">
        <v>930.23255813953483</v>
      </c>
      <c r="F1029" s="367">
        <v>-476.64415135195134</v>
      </c>
      <c r="G1029" s="367">
        <v>90</v>
      </c>
      <c r="H1029" s="367">
        <v>5000</v>
      </c>
      <c r="I1029" s="367">
        <v>-7883.7298005396533</v>
      </c>
      <c r="J1029" s="384">
        <v>90</v>
      </c>
      <c r="K1029" s="367">
        <v>1212.121212121212</v>
      </c>
      <c r="L1029" s="367">
        <v>3471.1071913552391</v>
      </c>
      <c r="M1029" s="384">
        <v>90</v>
      </c>
      <c r="N1029" s="367">
        <v>20</v>
      </c>
      <c r="O1029" s="367">
        <v>8.6788432329855141</v>
      </c>
      <c r="P1029" s="384">
        <v>1.3049999999999999</v>
      </c>
      <c r="Q1029" s="367">
        <v>20</v>
      </c>
      <c r="R1029" s="367">
        <v>49.989266131516295</v>
      </c>
      <c r="S1029" s="384">
        <v>1.2599999999999998</v>
      </c>
      <c r="T1029" s="367">
        <v>689.65517241379303</v>
      </c>
      <c r="U1029" s="367">
        <v>2756.2954938405401</v>
      </c>
      <c r="V1029" s="384">
        <v>89.999999999999986</v>
      </c>
      <c r="W1029" s="367">
        <v>33333.333333333343</v>
      </c>
      <c r="X1029" s="367">
        <v>4560.1195692082792</v>
      </c>
      <c r="Y1029" s="384">
        <v>90.000000000000014</v>
      </c>
      <c r="Z1029" s="367"/>
      <c r="AA1029" s="367"/>
      <c r="AB1029" s="367"/>
      <c r="AC1029" s="367"/>
      <c r="AD1029" s="367"/>
      <c r="AE1029" s="367"/>
      <c r="AF1029" s="367"/>
      <c r="AG1029" s="367"/>
      <c r="AH1029" s="367"/>
      <c r="AI1029" s="367"/>
      <c r="AJ1029" s="367"/>
      <c r="AK1029" s="367"/>
      <c r="AL1029" s="367"/>
      <c r="AM1029" s="367"/>
      <c r="AN1029" s="367"/>
      <c r="AO1029" s="367"/>
      <c r="AP1029" s="367"/>
      <c r="AQ1029" s="367"/>
      <c r="AR1029" s="367"/>
      <c r="AS1029" s="367"/>
      <c r="AT1029" s="367"/>
    </row>
    <row r="1030" spans="2:46" ht="13.8">
      <c r="B1030" s="26">
        <v>3.4999999999999987</v>
      </c>
      <c r="C1030" s="367">
        <v>13.854993514654431</v>
      </c>
      <c r="D1030" s="369">
        <v>94.499999999999957</v>
      </c>
      <c r="E1030" s="367">
        <v>976.74418604651157</v>
      </c>
      <c r="F1030" s="367">
        <v>-567.72092468349081</v>
      </c>
      <c r="G1030" s="367">
        <v>94.5</v>
      </c>
      <c r="H1030" s="367">
        <v>5250</v>
      </c>
      <c r="I1030" s="367">
        <v>-9069.576690834645</v>
      </c>
      <c r="J1030" s="384">
        <v>94.499999999999986</v>
      </c>
      <c r="K1030" s="367">
        <v>1272.7272727272725</v>
      </c>
      <c r="L1030" s="367">
        <v>3593.1899381839539</v>
      </c>
      <c r="M1030" s="384">
        <v>94.499999999999986</v>
      </c>
      <c r="N1030" s="367">
        <v>21</v>
      </c>
      <c r="O1030" s="367">
        <v>8.2795807836076154</v>
      </c>
      <c r="P1030" s="384">
        <v>1.37025</v>
      </c>
      <c r="Q1030" s="367">
        <v>21</v>
      </c>
      <c r="R1030" s="367">
        <v>52.095493513323262</v>
      </c>
      <c r="S1030" s="384">
        <v>1.323</v>
      </c>
      <c r="T1030" s="367">
        <v>724.13793103448268</v>
      </c>
      <c r="U1030" s="367">
        <v>2841.9338861359274</v>
      </c>
      <c r="V1030" s="384">
        <v>94.499999999999986</v>
      </c>
      <c r="W1030" s="367">
        <v>35000.000000000007</v>
      </c>
      <c r="X1030" s="367">
        <v>4786.1853028090109</v>
      </c>
      <c r="Y1030" s="384">
        <v>94.500000000000028</v>
      </c>
      <c r="Z1030" s="367"/>
      <c r="AA1030" s="367"/>
      <c r="AB1030" s="367"/>
      <c r="AC1030" s="367"/>
      <c r="AD1030" s="367"/>
      <c r="AE1030" s="367"/>
      <c r="AF1030" s="367"/>
      <c r="AG1030" s="367"/>
      <c r="AH1030" s="367"/>
      <c r="AI1030" s="367"/>
      <c r="AJ1030" s="367"/>
      <c r="AK1030" s="367"/>
      <c r="AL1030" s="367"/>
      <c r="AM1030" s="367"/>
      <c r="AN1030" s="367"/>
      <c r="AO1030" s="367"/>
      <c r="AP1030" s="367"/>
      <c r="AQ1030" s="367"/>
      <c r="AR1030" s="367"/>
      <c r="AS1030" s="367"/>
      <c r="AT1030" s="367"/>
    </row>
    <row r="1031" spans="2:46" ht="13.8">
      <c r="B1031" s="26">
        <v>3.6666666666666652</v>
      </c>
      <c r="C1031" s="367">
        <v>14.514417067539316</v>
      </c>
      <c r="D1031" s="369">
        <v>98.999999999999957</v>
      </c>
      <c r="E1031" s="367">
        <v>1023.2558139534883</v>
      </c>
      <c r="F1031" s="367">
        <v>-665.20194237350074</v>
      </c>
      <c r="G1031" s="367">
        <v>99</v>
      </c>
      <c r="H1031" s="367">
        <v>5500</v>
      </c>
      <c r="I1031" s="367">
        <v>-10330.819809726599</v>
      </c>
      <c r="J1031" s="384">
        <v>99</v>
      </c>
      <c r="K1031" s="367">
        <v>1333.333333333333</v>
      </c>
      <c r="L1031" s="367">
        <v>3710.3705314184749</v>
      </c>
      <c r="M1031" s="384">
        <v>98.999999999999972</v>
      </c>
      <c r="N1031" s="367">
        <v>22</v>
      </c>
      <c r="O1031" s="367">
        <v>7.8009655141318923</v>
      </c>
      <c r="P1031" s="384">
        <v>1.4355</v>
      </c>
      <c r="Q1031" s="367">
        <v>22</v>
      </c>
      <c r="R1031" s="367">
        <v>54.16426985467605</v>
      </c>
      <c r="S1031" s="384">
        <v>1.3860000000000001</v>
      </c>
      <c r="T1031" s="367">
        <v>758.62068965517233</v>
      </c>
      <c r="U1031" s="367">
        <v>2922.6030991554439</v>
      </c>
      <c r="V1031" s="384">
        <v>99</v>
      </c>
      <c r="W1031" s="367">
        <v>36666.666666666672</v>
      </c>
      <c r="X1031" s="367">
        <v>5012.0662511850105</v>
      </c>
      <c r="Y1031" s="384">
        <v>99.000000000000014</v>
      </c>
      <c r="Z1031" s="367"/>
      <c r="AA1031" s="367"/>
      <c r="AB1031" s="367"/>
      <c r="AC1031" s="367"/>
      <c r="AD1031" s="367"/>
      <c r="AE1031" s="367"/>
      <c r="AF1031" s="367"/>
      <c r="AG1031" s="367"/>
      <c r="AH1031" s="367"/>
      <c r="AI1031" s="367"/>
      <c r="AJ1031" s="367"/>
      <c r="AK1031" s="367"/>
      <c r="AL1031" s="367"/>
      <c r="AM1031" s="367"/>
      <c r="AN1031" s="367"/>
      <c r="AO1031" s="367"/>
      <c r="AP1031" s="367"/>
      <c r="AQ1031" s="367"/>
      <c r="AR1031" s="367"/>
      <c r="AS1031" s="367"/>
      <c r="AT1031" s="367"/>
    </row>
    <row r="1032" spans="2:46" ht="13.8">
      <c r="B1032" s="26">
        <v>3.8333333333333317</v>
      </c>
      <c r="C1032" s="367">
        <v>15.173809889237749</v>
      </c>
      <c r="D1032" s="369">
        <v>103.49999999999996</v>
      </c>
      <c r="E1032" s="367">
        <v>1069.7674418604652</v>
      </c>
      <c r="F1032" s="367">
        <v>-769.08720442198194</v>
      </c>
      <c r="G1032" s="367">
        <v>103.50000000000001</v>
      </c>
      <c r="H1032" s="367">
        <v>5750</v>
      </c>
      <c r="I1032" s="367">
        <v>-11667.459157215502</v>
      </c>
      <c r="J1032" s="384">
        <v>103.5</v>
      </c>
      <c r="K1032" s="367">
        <v>1393.9393939393935</v>
      </c>
      <c r="L1032" s="367">
        <v>3822.6489710588016</v>
      </c>
      <c r="M1032" s="384">
        <v>103.49999999999999</v>
      </c>
      <c r="N1032" s="367">
        <v>23</v>
      </c>
      <c r="O1032" s="367">
        <v>7.2429974245583404</v>
      </c>
      <c r="P1032" s="384">
        <v>1.50075</v>
      </c>
      <c r="Q1032" s="367">
        <v>23</v>
      </c>
      <c r="R1032" s="367">
        <v>56.195595155574672</v>
      </c>
      <c r="S1032" s="384">
        <v>1.4490000000000001</v>
      </c>
      <c r="T1032" s="367">
        <v>793.10344827586198</v>
      </c>
      <c r="U1032" s="367">
        <v>2998.3031328990896</v>
      </c>
      <c r="V1032" s="384">
        <v>103.49999999999999</v>
      </c>
      <c r="W1032" s="367">
        <v>38333.333333333336</v>
      </c>
      <c r="X1032" s="367">
        <v>5237.7624143362773</v>
      </c>
      <c r="Y1032" s="384">
        <v>103.5</v>
      </c>
      <c r="Z1032" s="367"/>
      <c r="AA1032" s="367"/>
      <c r="AB1032" s="367"/>
      <c r="AC1032" s="367"/>
      <c r="AD1032" s="367"/>
      <c r="AE1032" s="367"/>
      <c r="AF1032" s="367"/>
      <c r="AG1032" s="367"/>
      <c r="AH1032" s="367"/>
      <c r="AI1032" s="367"/>
      <c r="AJ1032" s="367"/>
      <c r="AK1032" s="367"/>
      <c r="AL1032" s="367"/>
      <c r="AM1032" s="367"/>
      <c r="AN1032" s="367"/>
      <c r="AO1032" s="367"/>
      <c r="AP1032" s="367"/>
      <c r="AQ1032" s="367"/>
      <c r="AR1032" s="367"/>
      <c r="AS1032" s="367"/>
      <c r="AT1032" s="367"/>
    </row>
    <row r="1033" spans="2:46" ht="13.8">
      <c r="B1033" s="26">
        <v>3.9999999999999982</v>
      </c>
      <c r="C1033" s="367">
        <v>15.833171979749718</v>
      </c>
      <c r="D1033" s="369">
        <v>107.99999999999996</v>
      </c>
      <c r="E1033" s="367">
        <v>1116.2790697674418</v>
      </c>
      <c r="F1033" s="367">
        <v>-879.37671082893291</v>
      </c>
      <c r="G1033" s="367">
        <v>108</v>
      </c>
      <c r="H1033" s="367">
        <v>6000</v>
      </c>
      <c r="I1033" s="367">
        <v>-13079.494733301361</v>
      </c>
      <c r="J1033" s="384">
        <v>108</v>
      </c>
      <c r="K1033" s="367">
        <v>1454.545454545454</v>
      </c>
      <c r="L1033" s="367">
        <v>3930.0252571049327</v>
      </c>
      <c r="M1033" s="384">
        <v>107.99999999999997</v>
      </c>
      <c r="N1033" s="367">
        <v>24</v>
      </c>
      <c r="O1033" s="367">
        <v>6.6056765148869649</v>
      </c>
      <c r="P1033" s="384">
        <v>1.5660000000000001</v>
      </c>
      <c r="Q1033" s="367">
        <v>24</v>
      </c>
      <c r="R1033" s="367">
        <v>58.189469416019101</v>
      </c>
      <c r="S1033" s="384">
        <v>1.512</v>
      </c>
      <c r="T1033" s="367">
        <v>827.58620689655163</v>
      </c>
      <c r="U1033" s="367">
        <v>3069.0339873668649</v>
      </c>
      <c r="V1033" s="384">
        <v>107.99999999999999</v>
      </c>
      <c r="W1033" s="367">
        <v>40000</v>
      </c>
      <c r="X1033" s="367">
        <v>5463.2737922628139</v>
      </c>
      <c r="Y1033" s="384">
        <v>108</v>
      </c>
      <c r="Z1033" s="367"/>
      <c r="AA1033" s="367"/>
      <c r="AB1033" s="367"/>
      <c r="AC1033" s="367"/>
      <c r="AD1033" s="367"/>
      <c r="AE1033" s="367"/>
      <c r="AF1033" s="367"/>
      <c r="AG1033" s="367"/>
      <c r="AH1033" s="367"/>
      <c r="AI1033" s="367"/>
      <c r="AJ1033" s="367"/>
      <c r="AK1033" s="367"/>
      <c r="AL1033" s="367"/>
      <c r="AM1033" s="367"/>
      <c r="AN1033" s="367"/>
      <c r="AO1033" s="367"/>
      <c r="AP1033" s="367"/>
      <c r="AQ1033" s="367"/>
      <c r="AR1033" s="367"/>
      <c r="AS1033" s="367"/>
      <c r="AT1033" s="367"/>
    </row>
    <row r="1034" spans="2:46" ht="13.8">
      <c r="B1034" s="26">
        <v>4.1666666666666652</v>
      </c>
      <c r="C1034" s="367">
        <v>16.492503339075235</v>
      </c>
      <c r="D1034" s="369">
        <v>112.49999999999996</v>
      </c>
      <c r="E1034" s="367">
        <v>1162.7906976744184</v>
      </c>
      <c r="F1034" s="367">
        <v>-996.07046159435458</v>
      </c>
      <c r="G1034" s="367">
        <v>112.49999999999999</v>
      </c>
      <c r="H1034" s="367">
        <v>6250</v>
      </c>
      <c r="I1034" s="367">
        <v>-14566.926537984167</v>
      </c>
      <c r="J1034" s="384">
        <v>112.49999999999999</v>
      </c>
      <c r="K1034" s="367">
        <v>1515.1515151515146</v>
      </c>
      <c r="L1034" s="367">
        <v>4032.4993895568691</v>
      </c>
      <c r="M1034" s="384">
        <v>112.49999999999996</v>
      </c>
      <c r="N1034" s="367">
        <v>25</v>
      </c>
      <c r="O1034" s="367">
        <v>5.8890027851177633</v>
      </c>
      <c r="P1034" s="384">
        <v>1.6312499999999999</v>
      </c>
      <c r="Q1034" s="367">
        <v>25</v>
      </c>
      <c r="R1034" s="367">
        <v>60.145892636009371</v>
      </c>
      <c r="S1034" s="384">
        <v>1.575</v>
      </c>
      <c r="T1034" s="367">
        <v>862.06896551724128</v>
      </c>
      <c r="U1034" s="367">
        <v>3134.7956625587694</v>
      </c>
      <c r="V1034" s="384">
        <v>112.49999999999999</v>
      </c>
      <c r="W1034" s="367">
        <v>41666.666666666664</v>
      </c>
      <c r="X1034" s="367">
        <v>5688.6003849646195</v>
      </c>
      <c r="Y1034" s="384">
        <v>112.49999999999999</v>
      </c>
      <c r="Z1034" s="367"/>
      <c r="AA1034" s="367"/>
      <c r="AB1034" s="367"/>
      <c r="AC1034" s="367"/>
      <c r="AD1034" s="367"/>
      <c r="AE1034" s="367"/>
      <c r="AF1034" s="367"/>
      <c r="AG1034" s="367"/>
      <c r="AH1034" s="367"/>
      <c r="AI1034" s="367"/>
      <c r="AJ1034" s="367"/>
      <c r="AK1034" s="367"/>
      <c r="AL1034" s="367"/>
      <c r="AM1034" s="367"/>
      <c r="AN1034" s="367"/>
      <c r="AO1034" s="367"/>
      <c r="AP1034" s="367"/>
      <c r="AQ1034" s="367"/>
      <c r="AR1034" s="367"/>
      <c r="AS1034" s="367"/>
      <c r="AT1034" s="367"/>
    </row>
    <row r="1035" spans="2:46" ht="13.8">
      <c r="B1035" s="26">
        <v>4.3333333333333321</v>
      </c>
      <c r="C1035" s="367">
        <v>17.151803967214288</v>
      </c>
      <c r="D1035" s="369">
        <v>116.99999999999996</v>
      </c>
      <c r="E1035" s="367">
        <v>1209.3023255813951</v>
      </c>
      <c r="F1035" s="367">
        <v>-1119.1684567182474</v>
      </c>
      <c r="G1035" s="367">
        <v>116.99999999999999</v>
      </c>
      <c r="H1035" s="367">
        <v>6500</v>
      </c>
      <c r="I1035" s="367">
        <v>-16129.754571263937</v>
      </c>
      <c r="J1035" s="384">
        <v>117</v>
      </c>
      <c r="K1035" s="367">
        <v>1575.7575757575751</v>
      </c>
      <c r="L1035" s="367">
        <v>4130.0713684146103</v>
      </c>
      <c r="M1035" s="384">
        <v>116.99999999999996</v>
      </c>
      <c r="N1035" s="367">
        <v>26</v>
      </c>
      <c r="O1035" s="367">
        <v>5.092976235250732</v>
      </c>
      <c r="P1035" s="384">
        <v>1.6965000000000001</v>
      </c>
      <c r="Q1035" s="367">
        <v>26</v>
      </c>
      <c r="R1035" s="367">
        <v>62.064864815545455</v>
      </c>
      <c r="S1035" s="384">
        <v>1.6380000000000001</v>
      </c>
      <c r="T1035" s="367">
        <v>896.55172413793093</v>
      </c>
      <c r="U1035" s="367">
        <v>3195.5881584748045</v>
      </c>
      <c r="V1035" s="384">
        <v>117</v>
      </c>
      <c r="W1035" s="367">
        <v>43333.333333333328</v>
      </c>
      <c r="X1035" s="367">
        <v>5913.7421924416922</v>
      </c>
      <c r="Y1035" s="384">
        <v>116.99999999999999</v>
      </c>
      <c r="Z1035" s="367"/>
      <c r="AA1035" s="367"/>
      <c r="AB1035" s="367"/>
      <c r="AC1035" s="367"/>
      <c r="AD1035" s="367"/>
      <c r="AE1035" s="367"/>
      <c r="AF1035" s="367"/>
      <c r="AG1035" s="367"/>
      <c r="AH1035" s="367"/>
      <c r="AI1035" s="367"/>
      <c r="AJ1035" s="367"/>
      <c r="AK1035" s="367"/>
      <c r="AL1035" s="367"/>
      <c r="AM1035" s="367"/>
      <c r="AN1035" s="367"/>
      <c r="AO1035" s="367"/>
      <c r="AP1035" s="367"/>
      <c r="AQ1035" s="367"/>
      <c r="AR1035" s="367"/>
      <c r="AS1035" s="367"/>
      <c r="AT1035" s="367"/>
    </row>
    <row r="1036" spans="2:46" ht="13.8">
      <c r="B1036" s="26">
        <v>4.4999999999999991</v>
      </c>
      <c r="C1036" s="367">
        <v>17.811073864166893</v>
      </c>
      <c r="D1036" s="369">
        <v>121.49999999999999</v>
      </c>
      <c r="E1036" s="367">
        <v>1255.8139534883717</v>
      </c>
      <c r="F1036" s="367">
        <v>-1248.6706962006101</v>
      </c>
      <c r="G1036" s="367">
        <v>121.49999999999997</v>
      </c>
      <c r="H1036" s="367">
        <v>6750</v>
      </c>
      <c r="I1036" s="367">
        <v>-17767.978833140656</v>
      </c>
      <c r="J1036" s="384">
        <v>121.5</v>
      </c>
      <c r="K1036" s="367">
        <v>1636.3636363636356</v>
      </c>
      <c r="L1036" s="367">
        <v>4222.7411936781573</v>
      </c>
      <c r="M1036" s="384">
        <v>121.49999999999996</v>
      </c>
      <c r="N1036" s="367">
        <v>27</v>
      </c>
      <c r="O1036" s="367">
        <v>4.2175968652858771</v>
      </c>
      <c r="P1036" s="384">
        <v>1.7617500000000001</v>
      </c>
      <c r="Q1036" s="367">
        <v>27</v>
      </c>
      <c r="R1036" s="367">
        <v>63.946385954627353</v>
      </c>
      <c r="S1036" s="384">
        <v>1.7009999999999998</v>
      </c>
      <c r="T1036" s="367">
        <v>931.03448275862058</v>
      </c>
      <c r="U1036" s="367">
        <v>3251.4114751149677</v>
      </c>
      <c r="V1036" s="384">
        <v>121.49999999999999</v>
      </c>
      <c r="W1036" s="367">
        <v>44999.999999999993</v>
      </c>
      <c r="X1036" s="367">
        <v>6138.699214694032</v>
      </c>
      <c r="Y1036" s="384">
        <v>121.49999999999997</v>
      </c>
      <c r="Z1036" s="367"/>
      <c r="AA1036" s="367"/>
      <c r="AB1036" s="367"/>
      <c r="AC1036" s="367"/>
      <c r="AD1036" s="367"/>
      <c r="AE1036" s="367"/>
      <c r="AF1036" s="367"/>
      <c r="AG1036" s="367"/>
      <c r="AH1036" s="367"/>
      <c r="AI1036" s="367"/>
      <c r="AJ1036" s="367"/>
      <c r="AK1036" s="367"/>
      <c r="AL1036" s="367"/>
      <c r="AM1036" s="367"/>
      <c r="AN1036" s="367"/>
      <c r="AO1036" s="367"/>
      <c r="AP1036" s="367"/>
      <c r="AQ1036" s="367"/>
      <c r="AR1036" s="367"/>
      <c r="AS1036" s="367"/>
      <c r="AT1036" s="367"/>
    </row>
    <row r="1037" spans="2:46" ht="13.8">
      <c r="B1037" s="26">
        <v>4.6666666666666661</v>
      </c>
      <c r="C1037" s="367">
        <v>18.470313029933035</v>
      </c>
      <c r="D1037" s="369">
        <v>125.99999999999999</v>
      </c>
      <c r="E1037" s="367">
        <v>1302.3255813953483</v>
      </c>
      <c r="F1037" s="367">
        <v>-1384.5771800414439</v>
      </c>
      <c r="G1037" s="367">
        <v>125.99999999999996</v>
      </c>
      <c r="H1037" s="367">
        <v>7000</v>
      </c>
      <c r="I1037" s="367">
        <v>-19481.599323614322</v>
      </c>
      <c r="J1037" s="384">
        <v>125.99999999999999</v>
      </c>
      <c r="K1037" s="367">
        <v>1696.9696969696961</v>
      </c>
      <c r="L1037" s="367">
        <v>4310.5088653475086</v>
      </c>
      <c r="M1037" s="384">
        <v>125.99999999999994</v>
      </c>
      <c r="N1037" s="367">
        <v>28</v>
      </c>
      <c r="O1037" s="367">
        <v>3.2628646752231996</v>
      </c>
      <c r="P1037" s="384">
        <v>1.827</v>
      </c>
      <c r="Q1037" s="367">
        <v>28</v>
      </c>
      <c r="R1037" s="367">
        <v>65.790456053255085</v>
      </c>
      <c r="S1037" s="384">
        <v>1.764</v>
      </c>
      <c r="T1037" s="367">
        <v>965.51724137931024</v>
      </c>
      <c r="U1037" s="367">
        <v>3302.2656124792611</v>
      </c>
      <c r="V1037" s="384">
        <v>125.99999999999999</v>
      </c>
      <c r="W1037" s="367">
        <v>46666.666666666657</v>
      </c>
      <c r="X1037" s="367">
        <v>6363.4714517216435</v>
      </c>
      <c r="Y1037" s="384">
        <v>125.99999999999997</v>
      </c>
      <c r="Z1037" s="367"/>
      <c r="AA1037" s="367"/>
      <c r="AB1037" s="367"/>
      <c r="AC1037" s="367"/>
      <c r="AD1037" s="367"/>
      <c r="AE1037" s="367"/>
      <c r="AF1037" s="367"/>
      <c r="AG1037" s="367"/>
      <c r="AH1037" s="367"/>
      <c r="AI1037" s="367"/>
      <c r="AJ1037" s="367"/>
      <c r="AK1037" s="367"/>
      <c r="AL1037" s="367"/>
      <c r="AM1037" s="367"/>
      <c r="AN1037" s="367"/>
      <c r="AO1037" s="367"/>
      <c r="AP1037" s="367"/>
      <c r="AQ1037" s="367"/>
      <c r="AR1037" s="367"/>
      <c r="AS1037" s="367"/>
      <c r="AT1037" s="367"/>
    </row>
    <row r="1038" spans="2:46" ht="13.8">
      <c r="B1038" s="26">
        <v>4.833333333333333</v>
      </c>
      <c r="C1038" s="367">
        <v>19.129521464512717</v>
      </c>
      <c r="D1038" s="369">
        <v>130.5</v>
      </c>
      <c r="E1038" s="367">
        <v>1348.8372093023249</v>
      </c>
      <c r="F1038" s="367">
        <v>-1526.8879082407479</v>
      </c>
      <c r="G1038" s="367">
        <v>130.49999999999994</v>
      </c>
      <c r="H1038" s="367">
        <v>7250</v>
      </c>
      <c r="I1038" s="367">
        <v>-21270.616042684949</v>
      </c>
      <c r="J1038" s="384">
        <v>130.5</v>
      </c>
      <c r="K1038" s="367">
        <v>1757.5757575757566</v>
      </c>
      <c r="L1038" s="367">
        <v>4393.3743834226661</v>
      </c>
      <c r="M1038" s="384">
        <v>130.49999999999994</v>
      </c>
      <c r="N1038" s="367">
        <v>29</v>
      </c>
      <c r="O1038" s="367">
        <v>2.2287796650626919</v>
      </c>
      <c r="P1038" s="384">
        <v>1.89225</v>
      </c>
      <c r="Q1038" s="367">
        <v>29</v>
      </c>
      <c r="R1038" s="367">
        <v>67.597075111428651</v>
      </c>
      <c r="S1038" s="384">
        <v>1.827</v>
      </c>
      <c r="T1038" s="367">
        <v>999.99999999999989</v>
      </c>
      <c r="U1038" s="367">
        <v>3348.1505705676846</v>
      </c>
      <c r="V1038" s="384">
        <v>130.5</v>
      </c>
      <c r="W1038" s="367">
        <v>48333.333333333321</v>
      </c>
      <c r="X1038" s="367">
        <v>6588.0589035245212</v>
      </c>
      <c r="Y1038" s="384">
        <v>130.49999999999997</v>
      </c>
      <c r="Z1038" s="367"/>
      <c r="AA1038" s="367"/>
      <c r="AB1038" s="367"/>
      <c r="AC1038" s="367"/>
      <c r="AD1038" s="367"/>
      <c r="AE1038" s="367"/>
      <c r="AF1038" s="367"/>
      <c r="AG1038" s="367"/>
      <c r="AH1038" s="367"/>
      <c r="AI1038" s="367"/>
      <c r="AJ1038" s="367"/>
      <c r="AK1038" s="367"/>
      <c r="AL1038" s="367"/>
      <c r="AM1038" s="367"/>
      <c r="AN1038" s="367"/>
      <c r="AO1038" s="367"/>
      <c r="AP1038" s="367"/>
      <c r="AQ1038" s="367"/>
      <c r="AR1038" s="367"/>
      <c r="AS1038" s="367"/>
      <c r="AT1038" s="367"/>
    </row>
    <row r="1039" spans="2:46" ht="13.8">
      <c r="B1039" s="26">
        <v>5</v>
      </c>
      <c r="C1039" s="367">
        <v>19.788699167905943</v>
      </c>
      <c r="D1039" s="369">
        <v>135</v>
      </c>
      <c r="E1039" s="367">
        <v>1395.3488372093016</v>
      </c>
      <c r="F1039" s="367">
        <v>-1675.6028807985231</v>
      </c>
      <c r="G1039" s="367">
        <v>134.99999999999994</v>
      </c>
      <c r="H1039" s="367">
        <v>7500</v>
      </c>
      <c r="I1039" s="367">
        <v>-23135.02899035253</v>
      </c>
      <c r="J1039" s="384">
        <v>135</v>
      </c>
      <c r="K1039" s="367">
        <v>1818.1818181818171</v>
      </c>
      <c r="L1039" s="367">
        <v>4471.337747903628</v>
      </c>
      <c r="M1039" s="384">
        <v>134.99999999999994</v>
      </c>
      <c r="N1039" s="367">
        <v>30</v>
      </c>
      <c r="O1039" s="367">
        <v>1.1153418348043587</v>
      </c>
      <c r="P1039" s="384">
        <v>1.9575</v>
      </c>
      <c r="Q1039" s="367">
        <v>30</v>
      </c>
      <c r="R1039" s="367">
        <v>69.366243129148017</v>
      </c>
      <c r="S1039" s="384">
        <v>1.8900000000000001</v>
      </c>
      <c r="T1039" s="367">
        <v>1034.4827586206895</v>
      </c>
      <c r="U1039" s="367">
        <v>3389.0663493802358</v>
      </c>
      <c r="V1039" s="384">
        <v>134.99999999999997</v>
      </c>
      <c r="W1039" s="367">
        <v>49999.999999999985</v>
      </c>
      <c r="X1039" s="367">
        <v>6812.461570102666</v>
      </c>
      <c r="Y1039" s="384">
        <v>134.99999999999994</v>
      </c>
      <c r="Z1039" s="367"/>
      <c r="AA1039" s="367"/>
      <c r="AB1039" s="367"/>
      <c r="AC1039" s="367"/>
      <c r="AD1039" s="367"/>
      <c r="AE1039" s="367"/>
      <c r="AF1039" s="367"/>
      <c r="AG1039" s="367"/>
      <c r="AH1039" s="367"/>
      <c r="AI1039" s="367"/>
      <c r="AJ1039" s="367"/>
      <c r="AK1039" s="367"/>
      <c r="AL1039" s="367"/>
      <c r="AM1039" s="367"/>
      <c r="AN1039" s="367"/>
      <c r="AO1039" s="367"/>
      <c r="AP1039" s="367"/>
      <c r="AQ1039" s="367"/>
      <c r="AR1039" s="367"/>
      <c r="AS1039" s="367"/>
      <c r="AT1039" s="367"/>
    </row>
    <row r="1040" spans="2:46" ht="13.8">
      <c r="B1040" s="26">
        <v>5.166666666666667</v>
      </c>
      <c r="C1040" s="367">
        <v>20.447846140112713</v>
      </c>
      <c r="D1040" s="369">
        <v>139.50000000000003</v>
      </c>
      <c r="E1040" s="367">
        <v>1441.8604651162782</v>
      </c>
      <c r="F1040" s="367">
        <v>-1830.7220977147679</v>
      </c>
      <c r="G1040" s="367">
        <v>139.49999999999991</v>
      </c>
      <c r="H1040" s="367">
        <v>7750</v>
      </c>
      <c r="I1040" s="367">
        <v>-25074.838166617061</v>
      </c>
      <c r="J1040" s="384">
        <v>139.5</v>
      </c>
      <c r="K1040" s="367">
        <v>1878.7878787878776</v>
      </c>
      <c r="L1040" s="367">
        <v>4544.3989587903943</v>
      </c>
      <c r="M1040" s="384">
        <v>139.49999999999991</v>
      </c>
      <c r="N1040" s="367">
        <v>31</v>
      </c>
      <c r="O1040" s="367">
        <v>-7.744881555180505E-2</v>
      </c>
      <c r="P1040" s="384">
        <v>2.0227500000000003</v>
      </c>
      <c r="Q1040" s="367">
        <v>31</v>
      </c>
      <c r="R1040" s="367">
        <v>71.097960106413211</v>
      </c>
      <c r="S1040" s="384">
        <v>1.9529999999999998</v>
      </c>
      <c r="T1040" s="367">
        <v>1068.9655172413791</v>
      </c>
      <c r="U1040" s="367">
        <v>3425.012948916918</v>
      </c>
      <c r="V1040" s="384">
        <v>139.49999999999997</v>
      </c>
      <c r="W1040" s="367">
        <v>51666.66666666665</v>
      </c>
      <c r="X1040" s="367">
        <v>7036.6794514560806</v>
      </c>
      <c r="Y1040" s="384">
        <v>139.49999999999994</v>
      </c>
      <c r="Z1040" s="367"/>
      <c r="AA1040" s="367"/>
      <c r="AB1040" s="367"/>
      <c r="AC1040" s="367"/>
      <c r="AD1040" s="367"/>
      <c r="AE1040" s="367"/>
      <c r="AF1040" s="367"/>
      <c r="AG1040" s="367"/>
      <c r="AH1040" s="367"/>
      <c r="AI1040" s="367"/>
      <c r="AJ1040" s="367"/>
      <c r="AK1040" s="367"/>
      <c r="AL1040" s="367"/>
      <c r="AM1040" s="367"/>
      <c r="AN1040" s="367"/>
      <c r="AO1040" s="367"/>
      <c r="AP1040" s="367"/>
      <c r="AQ1040" s="367"/>
      <c r="AR1040" s="367"/>
      <c r="AS1040" s="367"/>
      <c r="AT1040" s="367"/>
    </row>
    <row r="1041" spans="2:46" ht="13.8">
      <c r="B1041" s="26">
        <v>5.3333333333333339</v>
      </c>
      <c r="C1041" s="367">
        <v>21.106962381133023</v>
      </c>
      <c r="D1041" s="369">
        <v>144.00000000000003</v>
      </c>
      <c r="E1041" s="367">
        <v>1488.3720930232548</v>
      </c>
      <c r="F1041" s="367">
        <v>-1992.2455589894844</v>
      </c>
      <c r="G1041" s="367">
        <v>143.99999999999991</v>
      </c>
      <c r="H1041" s="367">
        <v>8000</v>
      </c>
      <c r="I1041" s="367">
        <v>-27090.043571478549</v>
      </c>
      <c r="J1041" s="384">
        <v>144</v>
      </c>
      <c r="K1041" s="367">
        <v>1939.3939393939381</v>
      </c>
      <c r="L1041" s="367">
        <v>4612.5580160829677</v>
      </c>
      <c r="M1041" s="384">
        <v>143.99999999999991</v>
      </c>
      <c r="N1041" s="367">
        <v>32</v>
      </c>
      <c r="O1041" s="367">
        <v>-1.3495922860057863</v>
      </c>
      <c r="P1041" s="384">
        <v>2.0880000000000001</v>
      </c>
      <c r="Q1041" s="367">
        <v>32</v>
      </c>
      <c r="R1041" s="367">
        <v>72.792226043224247</v>
      </c>
      <c r="S1041" s="384">
        <v>2.016</v>
      </c>
      <c r="T1041" s="367">
        <v>1103.4482758620688</v>
      </c>
      <c r="U1041" s="367">
        <v>3455.9903691777295</v>
      </c>
      <c r="V1041" s="384">
        <v>143.99999999999997</v>
      </c>
      <c r="W1041" s="367">
        <v>53333.333333333314</v>
      </c>
      <c r="X1041" s="367">
        <v>7260.7125475847652</v>
      </c>
      <c r="Y1041" s="384">
        <v>143.99999999999994</v>
      </c>
      <c r="Z1041" s="367"/>
      <c r="AA1041" s="367"/>
      <c r="AB1041" s="367"/>
      <c r="AC1041" s="367"/>
      <c r="AD1041" s="367"/>
      <c r="AE1041" s="367"/>
      <c r="AF1041" s="367"/>
      <c r="AG1041" s="367"/>
      <c r="AH1041" s="367"/>
      <c r="AI1041" s="367"/>
      <c r="AJ1041" s="367"/>
      <c r="AK1041" s="367"/>
      <c r="AL1041" s="367"/>
      <c r="AM1041" s="367"/>
      <c r="AN1041" s="367"/>
      <c r="AO1041" s="367"/>
      <c r="AP1041" s="367"/>
      <c r="AQ1041" s="367"/>
      <c r="AR1041" s="367"/>
      <c r="AS1041" s="367"/>
      <c r="AT1041" s="367"/>
    </row>
    <row r="1042" spans="2:46" ht="13.8">
      <c r="B1042" s="26">
        <v>5.5000000000000009</v>
      </c>
      <c r="C1042" s="367">
        <v>21.766047890966878</v>
      </c>
      <c r="D1042" s="369">
        <v>148.50000000000003</v>
      </c>
      <c r="E1042" s="367">
        <v>1534.8837209302314</v>
      </c>
      <c r="F1042" s="367">
        <v>-2160.1732646226715</v>
      </c>
      <c r="G1042" s="367">
        <v>148.49999999999991</v>
      </c>
      <c r="H1042" s="367">
        <v>8250</v>
      </c>
      <c r="I1042" s="367">
        <v>-29180.645204936987</v>
      </c>
      <c r="J1042" s="384">
        <v>148.5</v>
      </c>
      <c r="K1042" s="367">
        <v>1999.9999999999986</v>
      </c>
      <c r="L1042" s="367">
        <v>4675.8149197813455</v>
      </c>
      <c r="M1042" s="384">
        <v>148.49999999999991</v>
      </c>
      <c r="N1042" s="367">
        <v>33</v>
      </c>
      <c r="O1042" s="367">
        <v>-2.7010885765575936</v>
      </c>
      <c r="P1042" s="384">
        <v>2.1532499999999999</v>
      </c>
      <c r="Q1042" s="367">
        <v>33</v>
      </c>
      <c r="R1042" s="367">
        <v>74.44904093958111</v>
      </c>
      <c r="S1042" s="384">
        <v>2.0790000000000002</v>
      </c>
      <c r="T1042" s="367">
        <v>1137.9310344827586</v>
      </c>
      <c r="U1042" s="367">
        <v>3481.9986101626705</v>
      </c>
      <c r="V1042" s="384">
        <v>148.5</v>
      </c>
      <c r="W1042" s="367">
        <v>54999.999999999978</v>
      </c>
      <c r="X1042" s="367">
        <v>7484.5608584887159</v>
      </c>
      <c r="Y1042" s="384">
        <v>148.49999999999994</v>
      </c>
      <c r="Z1042" s="367"/>
      <c r="AA1042" s="367"/>
      <c r="AB1042" s="367"/>
      <c r="AC1042" s="367"/>
      <c r="AD1042" s="367"/>
      <c r="AE1042" s="367"/>
      <c r="AF1042" s="367"/>
      <c r="AG1042" s="367"/>
      <c r="AH1042" s="367"/>
      <c r="AI1042" s="367"/>
      <c r="AJ1042" s="367"/>
      <c r="AK1042" s="367"/>
      <c r="AL1042" s="367"/>
      <c r="AM1042" s="367"/>
      <c r="AN1042" s="367"/>
      <c r="AO1042" s="367"/>
      <c r="AP1042" s="367"/>
      <c r="AQ1042" s="367"/>
      <c r="AR1042" s="367"/>
      <c r="AS1042" s="367"/>
      <c r="AT1042" s="367"/>
    </row>
    <row r="1043" spans="2:46" ht="13.8">
      <c r="B1043" s="26">
        <v>5.6666666666666679</v>
      </c>
      <c r="C1043" s="367">
        <v>22.425102669614265</v>
      </c>
      <c r="D1043" s="369">
        <v>153.00000000000003</v>
      </c>
      <c r="E1043" s="367">
        <v>1581.3953488372081</v>
      </c>
      <c r="F1043" s="367">
        <v>-2334.5052146143285</v>
      </c>
      <c r="G1043" s="367">
        <v>152.99999999999989</v>
      </c>
      <c r="H1043" s="367">
        <v>8500</v>
      </c>
      <c r="I1043" s="367">
        <v>-31346.643066992368</v>
      </c>
      <c r="J1043" s="384">
        <v>152.99999999999997</v>
      </c>
      <c r="K1043" s="367">
        <v>2060.6060606060591</v>
      </c>
      <c r="L1043" s="367">
        <v>4734.1696698855276</v>
      </c>
      <c r="M1043" s="384">
        <v>152.99999999999991</v>
      </c>
      <c r="N1043" s="367">
        <v>34</v>
      </c>
      <c r="O1043" s="367">
        <v>-4.131937687207226</v>
      </c>
      <c r="P1043" s="384">
        <v>2.2184999999999997</v>
      </c>
      <c r="Q1043" s="367">
        <v>34</v>
      </c>
      <c r="R1043" s="367">
        <v>76.068404795483787</v>
      </c>
      <c r="S1043" s="384">
        <v>2.1419999999999999</v>
      </c>
      <c r="T1043" s="367">
        <v>1172.4137931034484</v>
      </c>
      <c r="U1043" s="367">
        <v>3503.0376718717407</v>
      </c>
      <c r="V1043" s="384">
        <v>153</v>
      </c>
      <c r="W1043" s="367">
        <v>56666.666666666642</v>
      </c>
      <c r="X1043" s="367">
        <v>7708.2243841679337</v>
      </c>
      <c r="Y1043" s="384">
        <v>152.99999999999991</v>
      </c>
      <c r="Z1043" s="367"/>
      <c r="AA1043" s="367"/>
      <c r="AB1043" s="367"/>
      <c r="AC1043" s="367"/>
      <c r="AD1043" s="367"/>
      <c r="AE1043" s="367"/>
      <c r="AF1043" s="367"/>
      <c r="AG1043" s="367"/>
      <c r="AH1043" s="367"/>
      <c r="AI1043" s="367"/>
      <c r="AJ1043" s="367"/>
      <c r="AK1043" s="367"/>
      <c r="AL1043" s="367"/>
      <c r="AM1043" s="367"/>
      <c r="AN1043" s="367"/>
      <c r="AO1043" s="367"/>
      <c r="AP1043" s="367"/>
      <c r="AQ1043" s="367"/>
      <c r="AR1043" s="367"/>
      <c r="AS1043" s="367"/>
      <c r="AT1043" s="367"/>
    </row>
    <row r="1044" spans="2:46" ht="13.8">
      <c r="B1044" s="26">
        <v>5.8333333333333348</v>
      </c>
      <c r="C1044" s="367">
        <v>23.084126717075208</v>
      </c>
      <c r="D1044" s="369">
        <v>157.50000000000006</v>
      </c>
      <c r="E1044" s="367">
        <v>1627.9069767441847</v>
      </c>
      <c r="F1044" s="367">
        <v>-2515.2414089644562</v>
      </c>
      <c r="G1044" s="367">
        <v>157.49999999999989</v>
      </c>
      <c r="H1044" s="367">
        <v>8750</v>
      </c>
      <c r="I1044" s="367">
        <v>-33588.037157644714</v>
      </c>
      <c r="J1044" s="384">
        <v>157.49999999999997</v>
      </c>
      <c r="K1044" s="367">
        <v>2121.2121212121197</v>
      </c>
      <c r="L1044" s="367">
        <v>4787.622266395515</v>
      </c>
      <c r="M1044" s="384">
        <v>157.49999999999989</v>
      </c>
      <c r="N1044" s="367">
        <v>35</v>
      </c>
      <c r="O1044" s="367">
        <v>-5.6421396179546957</v>
      </c>
      <c r="P1044" s="384">
        <v>2.2837499999999999</v>
      </c>
      <c r="Q1044" s="367">
        <v>35</v>
      </c>
      <c r="R1044" s="367">
        <v>77.650317610932277</v>
      </c>
      <c r="S1044" s="384">
        <v>2.2050000000000001</v>
      </c>
      <c r="T1044" s="367">
        <v>1206.8965517241381</v>
      </c>
      <c r="U1044" s="367">
        <v>3519.1075543049401</v>
      </c>
      <c r="V1044" s="384">
        <v>157.50000000000003</v>
      </c>
      <c r="W1044" s="367">
        <v>58333.333333333307</v>
      </c>
      <c r="X1044" s="367">
        <v>7931.7031246224215</v>
      </c>
      <c r="Y1044" s="384">
        <v>157.49999999999991</v>
      </c>
      <c r="Z1044" s="367"/>
      <c r="AA1044" s="367"/>
      <c r="AB1044" s="367"/>
      <c r="AC1044" s="367"/>
      <c r="AD1044" s="367"/>
      <c r="AE1044" s="367"/>
      <c r="AF1044" s="367"/>
      <c r="AG1044" s="367"/>
      <c r="AH1044" s="367"/>
      <c r="AI1044" s="367"/>
      <c r="AJ1044" s="367"/>
      <c r="AK1044" s="367"/>
      <c r="AL1044" s="367"/>
      <c r="AM1044" s="367"/>
      <c r="AN1044" s="367"/>
      <c r="AO1044" s="367"/>
      <c r="AP1044" s="367"/>
      <c r="AQ1044" s="367"/>
      <c r="AR1044" s="367"/>
      <c r="AS1044" s="367"/>
      <c r="AT1044" s="367"/>
    </row>
    <row r="1045" spans="2:46" ht="13.8">
      <c r="B1045" s="26">
        <v>6.0000000000000018</v>
      </c>
      <c r="C1045" s="367">
        <v>23.743120033349683</v>
      </c>
      <c r="D1045" s="369">
        <v>162.00000000000006</v>
      </c>
      <c r="E1045" s="367">
        <v>1674.4186046511613</v>
      </c>
      <c r="F1045" s="367">
        <v>-2702.3818476730544</v>
      </c>
      <c r="G1045" s="367">
        <v>161.99999999999986</v>
      </c>
      <c r="H1045" s="367">
        <v>9000</v>
      </c>
      <c r="I1045" s="367">
        <v>-35904.827476894032</v>
      </c>
      <c r="J1045" s="384">
        <v>162</v>
      </c>
      <c r="K1045" s="367">
        <v>2181.8181818181802</v>
      </c>
      <c r="L1045" s="367">
        <v>4836.1727093113077</v>
      </c>
      <c r="M1045" s="384">
        <v>161.99999999999989</v>
      </c>
      <c r="N1045" s="367">
        <v>36</v>
      </c>
      <c r="O1045" s="367">
        <v>-7.2316943687999897</v>
      </c>
      <c r="P1045" s="384">
        <v>2.3490000000000002</v>
      </c>
      <c r="Q1045" s="367">
        <v>36</v>
      </c>
      <c r="R1045" s="367">
        <v>79.19477938592658</v>
      </c>
      <c r="S1045" s="384">
        <v>2.2679999999999998</v>
      </c>
      <c r="T1045" s="367">
        <v>1241.3793103448279</v>
      </c>
      <c r="U1045" s="367">
        <v>3530.2082574622696</v>
      </c>
      <c r="V1045" s="384">
        <v>162.00000000000006</v>
      </c>
      <c r="W1045" s="367">
        <v>59999.999999999971</v>
      </c>
      <c r="X1045" s="367">
        <v>8154.9970798521799</v>
      </c>
      <c r="Y1045" s="384">
        <v>161.99999999999991</v>
      </c>
      <c r="Z1045" s="367"/>
      <c r="AA1045" s="367"/>
      <c r="AB1045" s="367"/>
      <c r="AC1045" s="367"/>
      <c r="AD1045" s="367"/>
      <c r="AE1045" s="367"/>
      <c r="AF1045" s="367"/>
      <c r="AG1045" s="367"/>
      <c r="AH1045" s="367"/>
      <c r="AI1045" s="367"/>
      <c r="AJ1045" s="367"/>
      <c r="AK1045" s="367"/>
      <c r="AL1045" s="367"/>
      <c r="AM1045" s="367"/>
      <c r="AN1045" s="367"/>
      <c r="AO1045" s="367"/>
      <c r="AP1045" s="367"/>
      <c r="AQ1045" s="367"/>
      <c r="AR1045" s="367"/>
      <c r="AS1045" s="367"/>
      <c r="AT1045" s="367"/>
    </row>
    <row r="1046" spans="2:46" ht="13.8">
      <c r="B1046" s="26">
        <v>6.1666666666666687</v>
      </c>
      <c r="C1046" s="367">
        <v>24.402082618437703</v>
      </c>
      <c r="D1046" s="369">
        <v>166.50000000000006</v>
      </c>
      <c r="E1046" s="367">
        <v>1720.930232558138</v>
      </c>
      <c r="F1046" s="367">
        <v>-2895.9265307401242</v>
      </c>
      <c r="G1046" s="367">
        <v>166.49999999999986</v>
      </c>
      <c r="H1046" s="367">
        <v>9250</v>
      </c>
      <c r="I1046" s="367">
        <v>-38297.014024740289</v>
      </c>
      <c r="J1046" s="384">
        <v>166.5</v>
      </c>
      <c r="K1046" s="367">
        <v>2242.4242424242407</v>
      </c>
      <c r="L1046" s="367">
        <v>4879.8209986329057</v>
      </c>
      <c r="M1046" s="384">
        <v>166.49999999999989</v>
      </c>
      <c r="N1046" s="367">
        <v>37</v>
      </c>
      <c r="O1046" s="367">
        <v>-8.9006019397431011</v>
      </c>
      <c r="P1046" s="384">
        <v>2.41425</v>
      </c>
      <c r="Q1046" s="367">
        <v>37</v>
      </c>
      <c r="R1046" s="367">
        <v>80.701790120466754</v>
      </c>
      <c r="S1046" s="384">
        <v>2.331</v>
      </c>
      <c r="T1046" s="367">
        <v>1275.8620689655177</v>
      </c>
      <c r="U1046" s="367">
        <v>3536.3397813437282</v>
      </c>
      <c r="V1046" s="384">
        <v>166.50000000000006</v>
      </c>
      <c r="W1046" s="367">
        <v>61666.666666666635</v>
      </c>
      <c r="X1046" s="367">
        <v>8378.1062498572028</v>
      </c>
      <c r="Y1046" s="384">
        <v>166.49999999999989</v>
      </c>
      <c r="Z1046" s="367"/>
      <c r="AA1046" s="367"/>
      <c r="AB1046" s="367"/>
      <c r="AC1046" s="367"/>
      <c r="AD1046" s="367"/>
      <c r="AE1046" s="367"/>
      <c r="AF1046" s="367"/>
      <c r="AG1046" s="367"/>
      <c r="AH1046" s="367"/>
      <c r="AI1046" s="367"/>
      <c r="AJ1046" s="367"/>
      <c r="AK1046" s="367"/>
      <c r="AL1046" s="367"/>
      <c r="AM1046" s="367"/>
      <c r="AN1046" s="367"/>
      <c r="AO1046" s="367"/>
      <c r="AP1046" s="367"/>
      <c r="AQ1046" s="367"/>
      <c r="AR1046" s="367"/>
      <c r="AS1046" s="367"/>
      <c r="AT1046" s="367"/>
    </row>
    <row r="1047" spans="2:46" ht="13.8">
      <c r="B1047" s="26">
        <v>6.3333333333333357</v>
      </c>
      <c r="C1047" s="367">
        <v>25.061014472339266</v>
      </c>
      <c r="D1047" s="369">
        <v>171.00000000000006</v>
      </c>
      <c r="E1047" s="367">
        <v>1767.4418604651146</v>
      </c>
      <c r="F1047" s="367">
        <v>-3095.8754581656631</v>
      </c>
      <c r="G1047" s="367">
        <v>170.99999999999983</v>
      </c>
      <c r="H1047" s="367">
        <v>9500</v>
      </c>
      <c r="I1047" s="367">
        <v>-40764.596801183492</v>
      </c>
      <c r="J1047" s="384">
        <v>171</v>
      </c>
      <c r="K1047" s="367">
        <v>2303.0303030303012</v>
      </c>
      <c r="L1047" s="367">
        <v>4918.567134360309</v>
      </c>
      <c r="M1047" s="384">
        <v>170.99999999999986</v>
      </c>
      <c r="N1047" s="367">
        <v>38</v>
      </c>
      <c r="O1047" s="367">
        <v>-10.648862330784048</v>
      </c>
      <c r="P1047" s="384">
        <v>2.4795000000000003</v>
      </c>
      <c r="Q1047" s="367">
        <v>38</v>
      </c>
      <c r="R1047" s="367">
        <v>82.171349814552713</v>
      </c>
      <c r="S1047" s="384">
        <v>2.3940000000000001</v>
      </c>
      <c r="T1047" s="367">
        <v>1310.3448275862074</v>
      </c>
      <c r="U1047" s="367">
        <v>3537.5021259493169</v>
      </c>
      <c r="V1047" s="384">
        <v>171.00000000000006</v>
      </c>
      <c r="W1047" s="367">
        <v>63333.333333333299</v>
      </c>
      <c r="X1047" s="367">
        <v>8601.0306346374964</v>
      </c>
      <c r="Y1047" s="384">
        <v>170.99999999999991</v>
      </c>
      <c r="Z1047" s="367"/>
      <c r="AA1047" s="367"/>
      <c r="AB1047" s="367"/>
      <c r="AC1047" s="367"/>
      <c r="AD1047" s="367"/>
      <c r="AE1047" s="367"/>
      <c r="AF1047" s="367"/>
      <c r="AG1047" s="367"/>
      <c r="AH1047" s="367"/>
      <c r="AI1047" s="367"/>
      <c r="AJ1047" s="367"/>
      <c r="AK1047" s="367"/>
      <c r="AL1047" s="367"/>
      <c r="AM1047" s="367"/>
      <c r="AN1047" s="367"/>
      <c r="AO1047" s="367"/>
      <c r="AP1047" s="367"/>
      <c r="AQ1047" s="367"/>
      <c r="AR1047" s="367"/>
      <c r="AS1047" s="367"/>
      <c r="AT1047" s="367"/>
    </row>
    <row r="1048" spans="2:46" ht="13.8">
      <c r="B1048" s="26">
        <v>6.5000000000000027</v>
      </c>
      <c r="C1048" s="367">
        <v>25.719915595054367</v>
      </c>
      <c r="D1048" s="369">
        <v>175.50000000000006</v>
      </c>
      <c r="E1048" s="367">
        <v>1813.9534883720912</v>
      </c>
      <c r="F1048" s="367">
        <v>-3302.2286299496741</v>
      </c>
      <c r="G1048" s="367">
        <v>175.49999999999983</v>
      </c>
      <c r="H1048" s="367">
        <v>9750</v>
      </c>
      <c r="I1048" s="367">
        <v>-43307.575806223656</v>
      </c>
      <c r="J1048" s="384">
        <v>175.5</v>
      </c>
      <c r="K1048" s="367">
        <v>2363.6363636363617</v>
      </c>
      <c r="L1048" s="367">
        <v>4952.4111164935175</v>
      </c>
      <c r="M1048" s="384">
        <v>175.49999999999989</v>
      </c>
      <c r="N1048" s="367">
        <v>39</v>
      </c>
      <c r="O1048" s="367">
        <v>-12.476475541922813</v>
      </c>
      <c r="P1048" s="384">
        <v>2.5447500000000001</v>
      </c>
      <c r="Q1048" s="367">
        <v>39</v>
      </c>
      <c r="R1048" s="367">
        <v>83.603458468184499</v>
      </c>
      <c r="S1048" s="384">
        <v>2.4570000000000003</v>
      </c>
      <c r="T1048" s="367">
        <v>1344.8275862068972</v>
      </c>
      <c r="U1048" s="367">
        <v>3533.6952912790343</v>
      </c>
      <c r="V1048" s="384">
        <v>175.50000000000009</v>
      </c>
      <c r="W1048" s="367">
        <v>64999.999999999964</v>
      </c>
      <c r="X1048" s="367">
        <v>8823.7702341930599</v>
      </c>
      <c r="Y1048" s="384">
        <v>175.49999999999991</v>
      </c>
      <c r="Z1048" s="367"/>
      <c r="AA1048" s="367"/>
      <c r="AB1048" s="367"/>
      <c r="AC1048" s="367"/>
      <c r="AD1048" s="367"/>
      <c r="AE1048" s="367"/>
      <c r="AF1048" s="367"/>
      <c r="AG1048" s="367"/>
      <c r="AH1048" s="367"/>
      <c r="AI1048" s="367"/>
      <c r="AJ1048" s="367"/>
      <c r="AK1048" s="367"/>
      <c r="AL1048" s="367"/>
      <c r="AM1048" s="367"/>
      <c r="AN1048" s="367"/>
      <c r="AO1048" s="367"/>
      <c r="AP1048" s="367"/>
      <c r="AQ1048" s="367"/>
      <c r="AR1048" s="367"/>
      <c r="AS1048" s="367"/>
      <c r="AT1048" s="367"/>
    </row>
    <row r="1049" spans="2:46" ht="13.8">
      <c r="B1049" s="26">
        <v>6.6666666666666696</v>
      </c>
      <c r="C1049" s="367">
        <v>26.378785986583019</v>
      </c>
      <c r="D1049" s="369">
        <v>180.00000000000009</v>
      </c>
      <c r="E1049" s="367">
        <v>1860.4651162790678</v>
      </c>
      <c r="F1049" s="367">
        <v>-3514.9860460921559</v>
      </c>
      <c r="G1049" s="367">
        <v>179.99999999999983</v>
      </c>
      <c r="H1049" s="367">
        <v>10000</v>
      </c>
      <c r="I1049" s="367">
        <v>-45925.95103986076</v>
      </c>
      <c r="J1049" s="384">
        <v>180</v>
      </c>
      <c r="K1049" s="367">
        <v>2424.2424242424222</v>
      </c>
      <c r="L1049" s="367">
        <v>4981.3529450325304</v>
      </c>
      <c r="M1049" s="384">
        <v>179.99999999999986</v>
      </c>
      <c r="N1049" s="367">
        <v>40</v>
      </c>
      <c r="O1049" s="367">
        <v>-14.3834415731594</v>
      </c>
      <c r="P1049" s="384">
        <v>2.61</v>
      </c>
      <c r="Q1049" s="367">
        <v>40</v>
      </c>
      <c r="R1049" s="367">
        <v>84.998116081362099</v>
      </c>
      <c r="S1049" s="384">
        <v>2.5199999999999996</v>
      </c>
      <c r="T1049" s="367">
        <v>1379.310344827587</v>
      </c>
      <c r="U1049" s="367">
        <v>3524.9192773328814</v>
      </c>
      <c r="V1049" s="384">
        <v>180.00000000000009</v>
      </c>
      <c r="W1049" s="367">
        <v>66666.666666666628</v>
      </c>
      <c r="X1049" s="367">
        <v>9046.3250485238896</v>
      </c>
      <c r="Y1049" s="384">
        <v>179.99999999999989</v>
      </c>
      <c r="Z1049" s="367"/>
      <c r="AA1049" s="367"/>
      <c r="AB1049" s="367"/>
      <c r="AC1049" s="367"/>
      <c r="AD1049" s="367"/>
      <c r="AE1049" s="367"/>
      <c r="AF1049" s="367"/>
      <c r="AG1049" s="367"/>
      <c r="AH1049" s="367"/>
      <c r="AI1049" s="367"/>
      <c r="AJ1049" s="367"/>
      <c r="AK1049" s="367"/>
      <c r="AL1049" s="367"/>
      <c r="AM1049" s="367"/>
      <c r="AN1049" s="367"/>
      <c r="AO1049" s="367"/>
      <c r="AP1049" s="367"/>
      <c r="AQ1049" s="367"/>
      <c r="AR1049" s="367"/>
      <c r="AS1049" s="367"/>
      <c r="AT1049" s="367"/>
    </row>
    <row r="1050" spans="2:46" ht="13.8">
      <c r="B1050" s="26">
        <v>6.8333333333333366</v>
      </c>
      <c r="C1050" s="367">
        <v>27.037625646925211</v>
      </c>
      <c r="D1050" s="369">
        <v>184.50000000000011</v>
      </c>
      <c r="E1050" s="367">
        <v>1906.9767441860445</v>
      </c>
      <c r="F1050" s="367">
        <v>-3734.1477065931081</v>
      </c>
      <c r="G1050" s="367">
        <v>184.49999999999983</v>
      </c>
      <c r="H1050" s="367">
        <v>10250</v>
      </c>
      <c r="I1050" s="367">
        <v>-48619.722502094824</v>
      </c>
      <c r="J1050" s="384">
        <v>184.49999999999997</v>
      </c>
      <c r="K1050" s="367">
        <v>2484.8484848484827</v>
      </c>
      <c r="L1050" s="367">
        <v>5005.3926199773487</v>
      </c>
      <c r="M1050" s="384">
        <v>184.49999999999986</v>
      </c>
      <c r="N1050" s="367">
        <v>41</v>
      </c>
      <c r="O1050" s="367">
        <v>-16.369760424493812</v>
      </c>
      <c r="P1050" s="384">
        <v>2.6752499999999997</v>
      </c>
      <c r="Q1050" s="367">
        <v>41</v>
      </c>
      <c r="R1050" s="367">
        <v>86.355322654085541</v>
      </c>
      <c r="S1050" s="384">
        <v>2.5829999999999997</v>
      </c>
      <c r="T1050" s="367">
        <v>1413.7931034482767</v>
      </c>
      <c r="U1050" s="367">
        <v>3511.1740841108576</v>
      </c>
      <c r="V1050" s="384">
        <v>184.50000000000011</v>
      </c>
      <c r="W1050" s="367">
        <v>68333.333333333299</v>
      </c>
      <c r="X1050" s="367">
        <v>9268.6950776299873</v>
      </c>
      <c r="Y1050" s="384">
        <v>184.49999999999991</v>
      </c>
      <c r="Z1050" s="367"/>
      <c r="AA1050" s="367"/>
      <c r="AB1050" s="367"/>
      <c r="AC1050" s="367"/>
      <c r="AD1050" s="367"/>
      <c r="AE1050" s="367"/>
      <c r="AF1050" s="367"/>
      <c r="AG1050" s="367"/>
      <c r="AH1050" s="367"/>
      <c r="AI1050" s="367"/>
      <c r="AJ1050" s="367"/>
      <c r="AK1050" s="367"/>
      <c r="AL1050" s="367"/>
      <c r="AM1050" s="367"/>
      <c r="AN1050" s="367"/>
      <c r="AO1050" s="367"/>
      <c r="AP1050" s="367"/>
      <c r="AQ1050" s="367"/>
      <c r="AR1050" s="367"/>
      <c r="AS1050" s="367"/>
      <c r="AT1050" s="367"/>
    </row>
    <row r="1051" spans="2:46" ht="13.8">
      <c r="B1051" s="26">
        <v>7.0000000000000036</v>
      </c>
      <c r="C1051" s="367">
        <v>27.696434576080939</v>
      </c>
      <c r="D1051" s="369">
        <v>189.00000000000011</v>
      </c>
      <c r="E1051" s="367">
        <v>1953.4883720930211</v>
      </c>
      <c r="F1051" s="367">
        <v>-3959.7136114525292</v>
      </c>
      <c r="G1051" s="367">
        <v>188.9999999999998</v>
      </c>
      <c r="H1051" s="367">
        <v>10500</v>
      </c>
      <c r="I1051" s="367">
        <v>-51388.89019292585</v>
      </c>
      <c r="J1051" s="384">
        <v>188.99999999999997</v>
      </c>
      <c r="K1051" s="367">
        <v>2545.4545454545432</v>
      </c>
      <c r="L1051" s="367">
        <v>5024.5301413279731</v>
      </c>
      <c r="M1051" s="384">
        <v>188.99999999999986</v>
      </c>
      <c r="N1051" s="367">
        <v>42</v>
      </c>
      <c r="O1051" s="367">
        <v>-18.435432095926068</v>
      </c>
      <c r="P1051" s="384">
        <v>2.7404999999999999</v>
      </c>
      <c r="Q1051" s="367">
        <v>42</v>
      </c>
      <c r="R1051" s="367">
        <v>87.67507818635481</v>
      </c>
      <c r="S1051" s="384">
        <v>2.6459999999999999</v>
      </c>
      <c r="T1051" s="367">
        <v>1448.2758620689665</v>
      </c>
      <c r="U1051" s="367">
        <v>3492.4597116129639</v>
      </c>
      <c r="V1051" s="384">
        <v>189.00000000000014</v>
      </c>
      <c r="W1051" s="367">
        <v>69999.999999999971</v>
      </c>
      <c r="X1051" s="367">
        <v>9490.8803215113549</v>
      </c>
      <c r="Y1051" s="384">
        <v>188.99999999999991</v>
      </c>
      <c r="Z1051" s="367"/>
      <c r="AA1051" s="367"/>
      <c r="AB1051" s="367"/>
      <c r="AC1051" s="367"/>
      <c r="AD1051" s="367"/>
      <c r="AE1051" s="367"/>
      <c r="AF1051" s="367"/>
      <c r="AG1051" s="367"/>
      <c r="AH1051" s="367"/>
      <c r="AI1051" s="367"/>
      <c r="AJ1051" s="367"/>
      <c r="AK1051" s="367"/>
      <c r="AL1051" s="367"/>
      <c r="AM1051" s="367"/>
      <c r="AN1051" s="367"/>
      <c r="AO1051" s="367"/>
      <c r="AP1051" s="367"/>
      <c r="AQ1051" s="367"/>
      <c r="AR1051" s="367"/>
      <c r="AS1051" s="367"/>
      <c r="AT1051" s="367"/>
    </row>
    <row r="1052" spans="2:46" ht="13.8">
      <c r="B1052" s="26">
        <v>7.1666666666666705</v>
      </c>
      <c r="C1052" s="367">
        <v>28.355212774050209</v>
      </c>
      <c r="D1052" s="369">
        <v>193.50000000000011</v>
      </c>
      <c r="E1052" s="367">
        <v>1999.9999999999977</v>
      </c>
      <c r="F1052" s="367">
        <v>-4191.683760670423</v>
      </c>
      <c r="G1052" s="367">
        <v>193.4999999999998</v>
      </c>
      <c r="H1052" s="367">
        <v>10750</v>
      </c>
      <c r="I1052" s="367">
        <v>-54233.454112353829</v>
      </c>
      <c r="J1052" s="384">
        <v>193.49999999999997</v>
      </c>
      <c r="K1052" s="367">
        <v>2606.0606060606037</v>
      </c>
      <c r="L1052" s="367">
        <v>5038.7655090844028</v>
      </c>
      <c r="M1052" s="384">
        <v>193.49999999999983</v>
      </c>
      <c r="N1052" s="367">
        <v>43</v>
      </c>
      <c r="O1052" s="367">
        <v>-20.580456587456148</v>
      </c>
      <c r="P1052" s="384">
        <v>2.8057500000000002</v>
      </c>
      <c r="Q1052" s="367">
        <v>43</v>
      </c>
      <c r="R1052" s="367">
        <v>88.957382678169921</v>
      </c>
      <c r="S1052" s="384">
        <v>2.7090000000000001</v>
      </c>
      <c r="T1052" s="367">
        <v>1482.7586206896563</v>
      </c>
      <c r="U1052" s="367">
        <v>3468.7761598391994</v>
      </c>
      <c r="V1052" s="384">
        <v>193.50000000000014</v>
      </c>
      <c r="W1052" s="367">
        <v>71666.666666666642</v>
      </c>
      <c r="X1052" s="367">
        <v>9712.8807801679886</v>
      </c>
      <c r="Y1052" s="384">
        <v>193.49999999999991</v>
      </c>
      <c r="Z1052" s="367"/>
      <c r="AA1052" s="367"/>
      <c r="AB1052" s="367"/>
      <c r="AC1052" s="367"/>
      <c r="AD1052" s="367"/>
      <c r="AE1052" s="367"/>
      <c r="AF1052" s="367"/>
      <c r="AG1052" s="367"/>
      <c r="AH1052" s="367"/>
      <c r="AI1052" s="367"/>
      <c r="AJ1052" s="367"/>
      <c r="AK1052" s="367"/>
      <c r="AL1052" s="367"/>
      <c r="AM1052" s="367"/>
      <c r="AN1052" s="367"/>
      <c r="AO1052" s="367"/>
      <c r="AP1052" s="367"/>
      <c r="AQ1052" s="367"/>
      <c r="AR1052" s="367"/>
      <c r="AS1052" s="367"/>
      <c r="AT1052" s="367"/>
    </row>
    <row r="1053" spans="2:46" ht="13.8">
      <c r="B1053" s="26">
        <v>7.3333333333333375</v>
      </c>
      <c r="C1053" s="367">
        <v>29.013960240833025</v>
      </c>
      <c r="D1053" s="369">
        <v>198.00000000000011</v>
      </c>
      <c r="E1053" s="367">
        <v>2046.5116279069744</v>
      </c>
      <c r="F1053" s="367">
        <v>-4430.0581542467862</v>
      </c>
      <c r="G1053" s="367">
        <v>197.99999999999977</v>
      </c>
      <c r="H1053" s="367">
        <v>11000</v>
      </c>
      <c r="I1053" s="367">
        <v>-57153.41426037877</v>
      </c>
      <c r="J1053" s="384">
        <v>198</v>
      </c>
      <c r="K1053" s="367">
        <v>2666.6666666666642</v>
      </c>
      <c r="L1053" s="367">
        <v>5048.0987232466368</v>
      </c>
      <c r="M1053" s="384">
        <v>197.99999999999983</v>
      </c>
      <c r="N1053" s="367">
        <v>44</v>
      </c>
      <c r="O1053" s="367">
        <v>-22.804833899084038</v>
      </c>
      <c r="P1053" s="384">
        <v>2.871</v>
      </c>
      <c r="Q1053" s="367">
        <v>44</v>
      </c>
      <c r="R1053" s="367">
        <v>90.202236129530831</v>
      </c>
      <c r="S1053" s="384">
        <v>2.7720000000000002</v>
      </c>
      <c r="T1053" s="367">
        <v>1517.241379310346</v>
      </c>
      <c r="U1053" s="367">
        <v>3440.123428789565</v>
      </c>
      <c r="V1053" s="384">
        <v>198.00000000000014</v>
      </c>
      <c r="W1053" s="367">
        <v>73333.333333333314</v>
      </c>
      <c r="X1053" s="367">
        <v>9934.6964535998923</v>
      </c>
      <c r="Y1053" s="384">
        <v>197.99999999999991</v>
      </c>
      <c r="Z1053" s="367"/>
      <c r="AA1053" s="367"/>
      <c r="AB1053" s="367"/>
      <c r="AC1053" s="367"/>
      <c r="AD1053" s="367"/>
      <c r="AE1053" s="367"/>
      <c r="AF1053" s="367"/>
      <c r="AG1053" s="367"/>
      <c r="AH1053" s="367"/>
      <c r="AI1053" s="367"/>
      <c r="AJ1053" s="367"/>
      <c r="AK1053" s="367"/>
      <c r="AL1053" s="367"/>
      <c r="AM1053" s="367"/>
      <c r="AN1053" s="367"/>
      <c r="AO1053" s="367"/>
      <c r="AP1053" s="367"/>
      <c r="AQ1053" s="367"/>
      <c r="AR1053" s="367"/>
      <c r="AS1053" s="367"/>
      <c r="AT1053" s="367"/>
    </row>
    <row r="1054" spans="2:46" ht="13.8">
      <c r="B1054" s="26">
        <v>7.5000000000000044</v>
      </c>
      <c r="C1054" s="367">
        <v>29.672676976429383</v>
      </c>
      <c r="D1054" s="369">
        <v>202.50000000000011</v>
      </c>
      <c r="E1054" s="367">
        <v>2093.023255813951</v>
      </c>
      <c r="F1054" s="367">
        <v>-4674.8367921816207</v>
      </c>
      <c r="G1054" s="367">
        <v>202.49999999999977</v>
      </c>
      <c r="H1054" s="367">
        <v>11250</v>
      </c>
      <c r="I1054" s="367">
        <v>-60148.770637000656</v>
      </c>
      <c r="J1054" s="384">
        <v>202.5</v>
      </c>
      <c r="K1054" s="367">
        <v>2727.2727272727248</v>
      </c>
      <c r="L1054" s="367">
        <v>5052.5297838146762</v>
      </c>
      <c r="M1054" s="384">
        <v>202.49999999999983</v>
      </c>
      <c r="N1054" s="367">
        <v>45</v>
      </c>
      <c r="O1054" s="367">
        <v>-25.10856403080976</v>
      </c>
      <c r="P1054" s="384">
        <v>2.9362499999999998</v>
      </c>
      <c r="Q1054" s="367">
        <v>45</v>
      </c>
      <c r="R1054" s="367">
        <v>91.409638540437555</v>
      </c>
      <c r="S1054" s="384">
        <v>2.835</v>
      </c>
      <c r="T1054" s="367">
        <v>1551.7241379310358</v>
      </c>
      <c r="U1054" s="367">
        <v>3406.5015184640592</v>
      </c>
      <c r="V1054" s="384">
        <v>202.50000000000017</v>
      </c>
      <c r="W1054" s="367">
        <v>74999.999999999985</v>
      </c>
      <c r="X1054" s="367">
        <v>10156.327341807068</v>
      </c>
      <c r="Y1054" s="384">
        <v>202.49999999999997</v>
      </c>
      <c r="Z1054" s="367"/>
      <c r="AA1054" s="367"/>
      <c r="AB1054" s="367"/>
      <c r="AC1054" s="367"/>
      <c r="AD1054" s="367"/>
      <c r="AE1054" s="367"/>
      <c r="AF1054" s="367"/>
      <c r="AG1054" s="367"/>
      <c r="AH1054" s="367"/>
      <c r="AI1054" s="367"/>
      <c r="AJ1054" s="367"/>
      <c r="AK1054" s="367"/>
      <c r="AL1054" s="367"/>
      <c r="AM1054" s="367"/>
      <c r="AN1054" s="367"/>
      <c r="AO1054" s="367"/>
      <c r="AP1054" s="367"/>
      <c r="AQ1054" s="367"/>
      <c r="AR1054" s="367"/>
      <c r="AS1054" s="367"/>
      <c r="AT1054" s="367"/>
    </row>
    <row r="1055" spans="2:46" ht="13.8">
      <c r="B1055" s="26">
        <v>7.6666666666666714</v>
      </c>
      <c r="C1055" s="367">
        <v>30.331362980839277</v>
      </c>
      <c r="D1055" s="369">
        <v>207.00000000000011</v>
      </c>
      <c r="E1055" s="367">
        <v>2139.5348837209276</v>
      </c>
      <c r="F1055" s="367">
        <v>-4926.0196744749237</v>
      </c>
      <c r="G1055" s="367">
        <v>206.99999999999974</v>
      </c>
      <c r="H1055" s="367">
        <v>11500</v>
      </c>
      <c r="I1055" s="367">
        <v>-63219.523242219489</v>
      </c>
      <c r="J1055" s="384">
        <v>207</v>
      </c>
      <c r="K1055" s="367">
        <v>2787.8787878787853</v>
      </c>
      <c r="L1055" s="367">
        <v>5052.0586907885208</v>
      </c>
      <c r="M1055" s="384">
        <v>206.9999999999998</v>
      </c>
      <c r="N1055" s="367">
        <v>46</v>
      </c>
      <c r="O1055" s="367">
        <v>-27.491646982633313</v>
      </c>
      <c r="P1055" s="384">
        <v>3.0015000000000001</v>
      </c>
      <c r="Q1055" s="367">
        <v>46</v>
      </c>
      <c r="R1055" s="367">
        <v>92.579589910890121</v>
      </c>
      <c r="S1055" s="384">
        <v>2.8980000000000001</v>
      </c>
      <c r="T1055" s="367">
        <v>1586.2068965517255</v>
      </c>
      <c r="U1055" s="367">
        <v>3367.9104288626831</v>
      </c>
      <c r="V1055" s="384">
        <v>207.00000000000017</v>
      </c>
      <c r="W1055" s="367">
        <v>76666.666666666657</v>
      </c>
      <c r="X1055" s="367">
        <v>10377.773444789507</v>
      </c>
      <c r="Y1055" s="384">
        <v>206.99999999999997</v>
      </c>
      <c r="Z1055" s="367"/>
      <c r="AA1055" s="367"/>
      <c r="AB1055" s="367"/>
      <c r="AC1055" s="367"/>
      <c r="AD1055" s="367"/>
      <c r="AE1055" s="367"/>
      <c r="AF1055" s="367"/>
      <c r="AG1055" s="367"/>
      <c r="AH1055" s="367"/>
      <c r="AI1055" s="367"/>
      <c r="AJ1055" s="367"/>
      <c r="AK1055" s="367"/>
      <c r="AL1055" s="367"/>
      <c r="AM1055" s="367"/>
      <c r="AN1055" s="367"/>
      <c r="AO1055" s="367"/>
      <c r="AP1055" s="367"/>
      <c r="AQ1055" s="367"/>
      <c r="AR1055" s="367"/>
      <c r="AS1055" s="367"/>
      <c r="AT1055" s="367"/>
    </row>
    <row r="1056" spans="2:46" ht="13.8">
      <c r="B1056" s="26">
        <v>7.8333333333333384</v>
      </c>
      <c r="C1056" s="367">
        <v>30.990018254062718</v>
      </c>
      <c r="D1056" s="369">
        <v>211.50000000000011</v>
      </c>
      <c r="E1056" s="367">
        <v>2186.0465116279042</v>
      </c>
      <c r="F1056" s="367">
        <v>-5183.6068011266998</v>
      </c>
      <c r="G1056" s="367">
        <v>211.49999999999974</v>
      </c>
      <c r="H1056" s="367">
        <v>11750</v>
      </c>
      <c r="I1056" s="367">
        <v>-66365.672076035276</v>
      </c>
      <c r="J1056" s="384">
        <v>211.5</v>
      </c>
      <c r="K1056" s="367">
        <v>2848.4848484848458</v>
      </c>
      <c r="L1056" s="367">
        <v>5046.6854441681699</v>
      </c>
      <c r="M1056" s="384">
        <v>211.4999999999998</v>
      </c>
      <c r="N1056" s="367">
        <v>47</v>
      </c>
      <c r="O1056" s="367">
        <v>-29.954082754554697</v>
      </c>
      <c r="P1056" s="384">
        <v>3.0667500000000003</v>
      </c>
      <c r="Q1056" s="367">
        <v>47</v>
      </c>
      <c r="R1056" s="367">
        <v>93.712090240888486</v>
      </c>
      <c r="S1056" s="384">
        <v>2.9609999999999999</v>
      </c>
      <c r="T1056" s="367">
        <v>1620.6896551724153</v>
      </c>
      <c r="U1056" s="367">
        <v>3324.3501599854362</v>
      </c>
      <c r="V1056" s="384">
        <v>211.5000000000002</v>
      </c>
      <c r="W1056" s="367">
        <v>78333.333333333328</v>
      </c>
      <c r="X1056" s="367">
        <v>10599.034762547217</v>
      </c>
      <c r="Y1056" s="384">
        <v>211.49999999999997</v>
      </c>
      <c r="Z1056" s="367"/>
      <c r="AA1056" s="367"/>
      <c r="AB1056" s="367"/>
      <c r="AC1056" s="367"/>
      <c r="AD1056" s="367"/>
      <c r="AE1056" s="367"/>
      <c r="AF1056" s="367"/>
      <c r="AG1056" s="367"/>
      <c r="AH1056" s="367"/>
      <c r="AI1056" s="367"/>
      <c r="AJ1056" s="367"/>
      <c r="AK1056" s="367"/>
      <c r="AL1056" s="367"/>
      <c r="AM1056" s="367"/>
      <c r="AN1056" s="367"/>
      <c r="AO1056" s="367"/>
      <c r="AP1056" s="367"/>
      <c r="AQ1056" s="367"/>
      <c r="AR1056" s="367"/>
      <c r="AS1056" s="367"/>
      <c r="AT1056" s="367"/>
    </row>
    <row r="1057" spans="2:46" ht="13.8">
      <c r="B1057" s="26">
        <v>8.0000000000000053</v>
      </c>
      <c r="C1057" s="367">
        <v>31.648642796099708</v>
      </c>
      <c r="D1057" s="369">
        <v>216.00000000000017</v>
      </c>
      <c r="E1057" s="367">
        <v>2232.5581395348809</v>
      </c>
      <c r="F1057" s="367">
        <v>-5447.5981721369453</v>
      </c>
      <c r="G1057" s="367">
        <v>215.99999999999972</v>
      </c>
      <c r="H1057" s="367">
        <v>12000</v>
      </c>
      <c r="I1057" s="367">
        <v>-69587.217138448032</v>
      </c>
      <c r="J1057" s="384">
        <v>216</v>
      </c>
      <c r="K1057" s="367">
        <v>2909.0909090909063</v>
      </c>
      <c r="L1057" s="367">
        <v>5036.4100439536242</v>
      </c>
      <c r="M1057" s="384">
        <v>215.99999999999983</v>
      </c>
      <c r="N1057" s="367">
        <v>48</v>
      </c>
      <c r="O1057" s="367">
        <v>-32.4958713465739</v>
      </c>
      <c r="P1057" s="384">
        <v>3.1320000000000001</v>
      </c>
      <c r="Q1057" s="367">
        <v>48</v>
      </c>
      <c r="R1057" s="367">
        <v>94.807139530432707</v>
      </c>
      <c r="S1057" s="384">
        <v>3.024</v>
      </c>
      <c r="T1057" s="367">
        <v>1655.1724137931051</v>
      </c>
      <c r="U1057" s="367">
        <v>3275.8207118323189</v>
      </c>
      <c r="V1057" s="384">
        <v>216.00000000000023</v>
      </c>
      <c r="W1057" s="367">
        <v>80000</v>
      </c>
      <c r="X1057" s="367">
        <v>10820.111295080194</v>
      </c>
      <c r="Y1057" s="384">
        <v>216</v>
      </c>
      <c r="Z1057" s="367"/>
      <c r="AA1057" s="367"/>
      <c r="AB1057" s="367"/>
      <c r="AC1057" s="367"/>
      <c r="AD1057" s="367"/>
      <c r="AE1057" s="367"/>
      <c r="AF1057" s="367"/>
      <c r="AG1057" s="367"/>
      <c r="AH1057" s="367"/>
      <c r="AI1057" s="367"/>
      <c r="AJ1057" s="367"/>
      <c r="AK1057" s="367"/>
      <c r="AL1057" s="367"/>
      <c r="AM1057" s="367"/>
      <c r="AN1057" s="367"/>
      <c r="AO1057" s="367"/>
      <c r="AP1057" s="367"/>
      <c r="AQ1057" s="367"/>
      <c r="AR1057" s="367"/>
      <c r="AS1057" s="367"/>
      <c r="AT1057" s="367"/>
    </row>
    <row r="1058" spans="2:46" ht="13.8">
      <c r="B1058" s="26">
        <v>8.1666666666666714</v>
      </c>
      <c r="C1058" s="367">
        <v>32.307236606950227</v>
      </c>
      <c r="D1058" s="369">
        <v>220.50000000000014</v>
      </c>
      <c r="E1058" s="367">
        <v>2279.0697674418575</v>
      </c>
      <c r="F1058" s="367">
        <v>-5717.993787505663</v>
      </c>
      <c r="G1058" s="367">
        <v>220.49999999999972</v>
      </c>
      <c r="H1058" s="367">
        <v>12250</v>
      </c>
      <c r="I1058" s="367">
        <v>-72884.158429457719</v>
      </c>
      <c r="J1058" s="384">
        <v>220.49999999999997</v>
      </c>
      <c r="K1058" s="367">
        <v>2969.6969696969668</v>
      </c>
      <c r="L1058" s="367">
        <v>5021.2324901448837</v>
      </c>
      <c r="M1058" s="384">
        <v>220.4999999999998</v>
      </c>
      <c r="N1058" s="367">
        <v>49</v>
      </c>
      <c r="O1058" s="367">
        <v>-35.117012758690919</v>
      </c>
      <c r="P1058" s="384">
        <v>3.1972499999999999</v>
      </c>
      <c r="Q1058" s="367">
        <v>49</v>
      </c>
      <c r="R1058" s="367">
        <v>95.864737779522727</v>
      </c>
      <c r="S1058" s="384">
        <v>3.0869999999999997</v>
      </c>
      <c r="T1058" s="367">
        <v>1689.6551724137948</v>
      </c>
      <c r="U1058" s="367">
        <v>3222.3220844033317</v>
      </c>
      <c r="V1058" s="384">
        <v>220.50000000000023</v>
      </c>
      <c r="W1058" s="367">
        <v>81666.666666666672</v>
      </c>
      <c r="X1058" s="367">
        <v>11041.003042388438</v>
      </c>
      <c r="Y1058" s="384">
        <v>220.5</v>
      </c>
      <c r="Z1058" s="367"/>
      <c r="AA1058" s="367"/>
      <c r="AB1058" s="367"/>
      <c r="AC1058" s="367"/>
      <c r="AD1058" s="367"/>
      <c r="AE1058" s="367"/>
      <c r="AF1058" s="367"/>
      <c r="AG1058" s="367"/>
      <c r="AH1058" s="367"/>
      <c r="AI1058" s="367"/>
      <c r="AJ1058" s="367"/>
      <c r="AK1058" s="367"/>
      <c r="AL1058" s="367"/>
      <c r="AM1058" s="367"/>
      <c r="AN1058" s="367"/>
      <c r="AO1058" s="367"/>
      <c r="AP1058" s="367"/>
      <c r="AQ1058" s="367"/>
      <c r="AR1058" s="367"/>
      <c r="AS1058" s="367"/>
      <c r="AT1058" s="367"/>
    </row>
    <row r="1059" spans="2:46" ht="13.8">
      <c r="B1059" s="26">
        <v>8.3333333333333375</v>
      </c>
      <c r="C1059" s="367">
        <v>32.965799686614289</v>
      </c>
      <c r="D1059" s="369">
        <v>225.00000000000011</v>
      </c>
      <c r="E1059" s="367">
        <v>2325.5813953488341</v>
      </c>
      <c r="F1059" s="367">
        <v>-5994.7936472328483</v>
      </c>
      <c r="G1059" s="367">
        <v>224.99999999999969</v>
      </c>
      <c r="H1059" s="367">
        <v>12500</v>
      </c>
      <c r="I1059" s="367">
        <v>-76256.495949064367</v>
      </c>
      <c r="J1059" s="384">
        <v>224.99999999999997</v>
      </c>
      <c r="K1059" s="367">
        <v>3030.3030303030273</v>
      </c>
      <c r="L1059" s="367">
        <v>5001.1527827419486</v>
      </c>
      <c r="M1059" s="384">
        <v>224.9999999999998</v>
      </c>
      <c r="N1059" s="367">
        <v>50</v>
      </c>
      <c r="O1059" s="367">
        <v>-37.81750699090577</v>
      </c>
      <c r="P1059" s="384">
        <v>3.2624999999999997</v>
      </c>
      <c r="Q1059" s="367">
        <v>50</v>
      </c>
      <c r="R1059" s="367">
        <v>96.884884988158575</v>
      </c>
      <c r="S1059" s="384">
        <v>3.15</v>
      </c>
      <c r="T1059" s="367">
        <v>1724.1379310344846</v>
      </c>
      <c r="U1059" s="367">
        <v>3163.8542776984732</v>
      </c>
      <c r="V1059" s="384">
        <v>225.00000000000023</v>
      </c>
      <c r="W1059" s="367">
        <v>83333.333333333343</v>
      </c>
      <c r="X1059" s="367">
        <v>11261.710004471954</v>
      </c>
      <c r="Y1059" s="384">
        <v>225</v>
      </c>
      <c r="Z1059" s="367"/>
      <c r="AA1059" s="367"/>
      <c r="AB1059" s="367"/>
      <c r="AC1059" s="367"/>
      <c r="AD1059" s="367"/>
      <c r="AE1059" s="367"/>
      <c r="AF1059" s="367"/>
      <c r="AG1059" s="367"/>
      <c r="AH1059" s="367"/>
      <c r="AI1059" s="367"/>
      <c r="AJ1059" s="367"/>
      <c r="AK1059" s="367"/>
      <c r="AL1059" s="367"/>
      <c r="AM1059" s="367"/>
      <c r="AN1059" s="367"/>
      <c r="AO1059" s="367"/>
      <c r="AP1059" s="367"/>
      <c r="AQ1059" s="367"/>
      <c r="AR1059" s="367"/>
      <c r="AS1059" s="367"/>
      <c r="AT1059" s="367"/>
    </row>
    <row r="1060" spans="2:46" ht="13.8">
      <c r="B1060" s="26">
        <v>8.5000000000000036</v>
      </c>
      <c r="C1060" s="367">
        <v>33.624332035091896</v>
      </c>
      <c r="D1060" s="369">
        <v>229.50000000000011</v>
      </c>
      <c r="E1060" s="367">
        <v>2372.0930232558107</v>
      </c>
      <c r="F1060" s="367">
        <v>-6277.9977513185086</v>
      </c>
      <c r="G1060" s="367">
        <v>229.49999999999972</v>
      </c>
      <c r="H1060" s="367">
        <v>12750</v>
      </c>
      <c r="I1060" s="367">
        <v>-79704.229697267976</v>
      </c>
      <c r="J1060" s="384">
        <v>229.49999999999997</v>
      </c>
      <c r="K1060" s="367">
        <v>3090.9090909090878</v>
      </c>
      <c r="L1060" s="367">
        <v>4976.1709217448188</v>
      </c>
      <c r="M1060" s="384">
        <v>229.4999999999998</v>
      </c>
      <c r="N1060" s="367">
        <v>51</v>
      </c>
      <c r="O1060" s="367">
        <v>-40.597354043218452</v>
      </c>
      <c r="P1060" s="384">
        <v>3.32775</v>
      </c>
      <c r="Q1060" s="367">
        <v>51</v>
      </c>
      <c r="R1060" s="367">
        <v>97.867581156340265</v>
      </c>
      <c r="S1060" s="384">
        <v>3.2130000000000001</v>
      </c>
      <c r="T1060" s="367">
        <v>1758.6206896551744</v>
      </c>
      <c r="U1060" s="367">
        <v>3100.4172917177448</v>
      </c>
      <c r="V1060" s="384">
        <v>229.50000000000026</v>
      </c>
      <c r="W1060" s="367">
        <v>85000.000000000015</v>
      </c>
      <c r="X1060" s="367">
        <v>11482.232181330735</v>
      </c>
      <c r="Y1060" s="384">
        <v>229.50000000000003</v>
      </c>
      <c r="Z1060" s="367"/>
      <c r="AA1060" s="367"/>
      <c r="AB1060" s="367"/>
      <c r="AC1060" s="367"/>
      <c r="AD1060" s="367"/>
      <c r="AE1060" s="367"/>
      <c r="AF1060" s="367"/>
      <c r="AG1060" s="367"/>
      <c r="AH1060" s="367"/>
      <c r="AI1060" s="367"/>
      <c r="AJ1060" s="367"/>
      <c r="AK1060" s="367"/>
      <c r="AL1060" s="367"/>
      <c r="AM1060" s="367"/>
      <c r="AN1060" s="367"/>
      <c r="AO1060" s="367"/>
      <c r="AP1060" s="367"/>
      <c r="AQ1060" s="367"/>
      <c r="AR1060" s="367"/>
      <c r="AS1060" s="367"/>
      <c r="AT1060" s="367"/>
    </row>
    <row r="1061" spans="2:46" ht="13.8">
      <c r="B1061" s="26">
        <v>8.6666666666666696</v>
      </c>
      <c r="C1061" s="367">
        <v>34.282833652383047</v>
      </c>
      <c r="D1061" s="369">
        <v>234.00000000000009</v>
      </c>
      <c r="E1061" s="367">
        <v>2418.6046511627874</v>
      </c>
      <c r="F1061" s="367">
        <v>-6567.6060997626355</v>
      </c>
      <c r="G1061" s="367">
        <v>233.99999999999969</v>
      </c>
      <c r="H1061" s="367">
        <v>13000</v>
      </c>
      <c r="I1061" s="367">
        <v>-83227.359674068532</v>
      </c>
      <c r="J1061" s="384">
        <v>234</v>
      </c>
      <c r="K1061" s="367">
        <v>3151.5151515151483</v>
      </c>
      <c r="L1061" s="367">
        <v>4946.2869071534942</v>
      </c>
      <c r="M1061" s="384">
        <v>233.99999999999977</v>
      </c>
      <c r="N1061" s="367">
        <v>52</v>
      </c>
      <c r="O1061" s="367">
        <v>-43.456553915628973</v>
      </c>
      <c r="P1061" s="384">
        <v>3.3930000000000002</v>
      </c>
      <c r="Q1061" s="367">
        <v>52</v>
      </c>
      <c r="R1061" s="367">
        <v>98.812826284067782</v>
      </c>
      <c r="S1061" s="384">
        <v>3.2760000000000002</v>
      </c>
      <c r="T1061" s="367">
        <v>1793.1034482758641</v>
      </c>
      <c r="U1061" s="367">
        <v>3032.0111264611451</v>
      </c>
      <c r="V1061" s="384">
        <v>234.00000000000028</v>
      </c>
      <c r="W1061" s="367">
        <v>86666.666666666686</v>
      </c>
      <c r="X1061" s="367">
        <v>11702.569572964789</v>
      </c>
      <c r="Y1061" s="384">
        <v>234.00000000000006</v>
      </c>
      <c r="Z1061" s="367"/>
      <c r="AA1061" s="367"/>
      <c r="AB1061" s="367"/>
      <c r="AC1061" s="367"/>
      <c r="AD1061" s="367"/>
      <c r="AE1061" s="367"/>
      <c r="AF1061" s="367"/>
      <c r="AG1061" s="367"/>
      <c r="AH1061" s="367"/>
      <c r="AI1061" s="367"/>
      <c r="AJ1061" s="367"/>
      <c r="AK1061" s="367"/>
      <c r="AL1061" s="367"/>
      <c r="AM1061" s="367"/>
      <c r="AN1061" s="367"/>
      <c r="AO1061" s="367"/>
      <c r="AP1061" s="367"/>
      <c r="AQ1061" s="367"/>
      <c r="AR1061" s="367"/>
      <c r="AS1061" s="367"/>
      <c r="AT1061" s="367"/>
    </row>
    <row r="1062" spans="2:46" ht="13.8">
      <c r="B1062" s="26">
        <v>8.8333333333333357</v>
      </c>
      <c r="C1062" s="367">
        <v>34.941304538487728</v>
      </c>
      <c r="D1062" s="369">
        <v>238.50000000000006</v>
      </c>
      <c r="E1062" s="367">
        <v>2465.116279069764</v>
      </c>
      <c r="F1062" s="367">
        <v>-6863.6186925652355</v>
      </c>
      <c r="G1062" s="367">
        <v>238.49999999999969</v>
      </c>
      <c r="H1062" s="367">
        <v>13250</v>
      </c>
      <c r="I1062" s="367">
        <v>-86825.885879466063</v>
      </c>
      <c r="J1062" s="384">
        <v>238.5</v>
      </c>
      <c r="K1062" s="367">
        <v>3212.1212121212088</v>
      </c>
      <c r="L1062" s="367">
        <v>4911.500738967974</v>
      </c>
      <c r="M1062" s="384">
        <v>238.49999999999977</v>
      </c>
      <c r="N1062" s="367">
        <v>53</v>
      </c>
      <c r="O1062" s="367">
        <v>-46.395106608137297</v>
      </c>
      <c r="P1062" s="384">
        <v>3.45825</v>
      </c>
      <c r="Q1062" s="367">
        <v>53</v>
      </c>
      <c r="R1062" s="367">
        <v>99.720620371341084</v>
      </c>
      <c r="S1062" s="384">
        <v>3.339</v>
      </c>
      <c r="T1062" s="367">
        <v>1827.5862068965539</v>
      </c>
      <c r="U1062" s="367">
        <v>2958.6357819286754</v>
      </c>
      <c r="V1062" s="384">
        <v>238.50000000000028</v>
      </c>
      <c r="W1062" s="367">
        <v>88333.333333333358</v>
      </c>
      <c r="X1062" s="367">
        <v>11922.722179374105</v>
      </c>
      <c r="Y1062" s="384">
        <v>238.50000000000006</v>
      </c>
      <c r="Z1062" s="367"/>
      <c r="AA1062" s="367"/>
      <c r="AB1062" s="367"/>
      <c r="AC1062" s="367"/>
      <c r="AD1062" s="367"/>
      <c r="AE1062" s="367"/>
      <c r="AF1062" s="367"/>
      <c r="AG1062" s="367"/>
      <c r="AH1062" s="367"/>
      <c r="AI1062" s="367"/>
      <c r="AJ1062" s="367"/>
      <c r="AK1062" s="367"/>
      <c r="AL1062" s="367"/>
      <c r="AM1062" s="367"/>
      <c r="AN1062" s="367"/>
      <c r="AO1062" s="367"/>
      <c r="AP1062" s="367"/>
      <c r="AQ1062" s="367"/>
      <c r="AR1062" s="367"/>
      <c r="AS1062" s="367"/>
      <c r="AT1062" s="367"/>
    </row>
    <row r="1063" spans="2:46" ht="13.8">
      <c r="B1063" s="26">
        <v>9.0000000000000018</v>
      </c>
      <c r="C1063" s="367">
        <v>35.599744693405967</v>
      </c>
      <c r="D1063" s="369">
        <v>243.00000000000006</v>
      </c>
      <c r="E1063" s="367">
        <v>2511.6279069767406</v>
      </c>
      <c r="F1063" s="367">
        <v>-7166.0355297263059</v>
      </c>
      <c r="G1063" s="367">
        <v>242.99999999999966</v>
      </c>
      <c r="H1063" s="367">
        <v>13500</v>
      </c>
      <c r="I1063" s="367">
        <v>-90499.808313460526</v>
      </c>
      <c r="J1063" s="384">
        <v>243</v>
      </c>
      <c r="K1063" s="367">
        <v>3272.7272727272693</v>
      </c>
      <c r="L1063" s="367">
        <v>4871.81241718826</v>
      </c>
      <c r="M1063" s="384">
        <v>242.99999999999977</v>
      </c>
      <c r="N1063" s="367">
        <v>54</v>
      </c>
      <c r="O1063" s="367">
        <v>-49.413012120743467</v>
      </c>
      <c r="P1063" s="384">
        <v>3.5235000000000003</v>
      </c>
      <c r="Q1063" s="367">
        <v>54</v>
      </c>
      <c r="R1063" s="367">
        <v>100.59096341816026</v>
      </c>
      <c r="S1063" s="384">
        <v>3.4019999999999997</v>
      </c>
      <c r="T1063" s="367">
        <v>1862.0689655172437</v>
      </c>
      <c r="U1063" s="367">
        <v>2880.291258120335</v>
      </c>
      <c r="V1063" s="384">
        <v>243.00000000000031</v>
      </c>
      <c r="W1063" s="367">
        <v>90000.000000000029</v>
      </c>
      <c r="X1063" s="367">
        <v>12142.690000558694</v>
      </c>
      <c r="Y1063" s="384">
        <v>243.00000000000006</v>
      </c>
      <c r="Z1063" s="367"/>
      <c r="AA1063" s="367"/>
      <c r="AB1063" s="367"/>
      <c r="AC1063" s="367"/>
      <c r="AD1063" s="367"/>
      <c r="AE1063" s="367"/>
      <c r="AF1063" s="367"/>
      <c r="AG1063" s="367"/>
      <c r="AH1063" s="367"/>
      <c r="AI1063" s="367"/>
      <c r="AJ1063" s="367"/>
      <c r="AK1063" s="367"/>
      <c r="AL1063" s="367"/>
      <c r="AM1063" s="367"/>
      <c r="AN1063" s="367"/>
      <c r="AO1063" s="367"/>
      <c r="AP1063" s="367"/>
      <c r="AQ1063" s="367"/>
      <c r="AR1063" s="367"/>
      <c r="AS1063" s="367"/>
      <c r="AT1063" s="367"/>
    </row>
    <row r="1064" spans="2:46" ht="13.8">
      <c r="B1064" s="26">
        <v>9.1666666666666679</v>
      </c>
      <c r="C1064" s="367">
        <v>36.258154117137735</v>
      </c>
      <c r="D1064" s="369">
        <v>247.50000000000003</v>
      </c>
      <c r="E1064" s="367">
        <v>2558.1395348837173</v>
      </c>
      <c r="F1064" s="367">
        <v>-7474.8566112458466</v>
      </c>
      <c r="G1064" s="367">
        <v>247.49999999999966</v>
      </c>
      <c r="H1064" s="367">
        <v>13750</v>
      </c>
      <c r="I1064" s="367">
        <v>-94249.12697605195</v>
      </c>
      <c r="J1064" s="384">
        <v>247.5</v>
      </c>
      <c r="K1064" s="367">
        <v>3333.3333333333298</v>
      </c>
      <c r="L1064" s="367">
        <v>4827.2219418143504</v>
      </c>
      <c r="M1064" s="384">
        <v>247.49999999999974</v>
      </c>
      <c r="N1064" s="367">
        <v>55</v>
      </c>
      <c r="O1064" s="367">
        <v>-52.510270453447447</v>
      </c>
      <c r="P1064" s="384">
        <v>3.5887500000000001</v>
      </c>
      <c r="Q1064" s="367">
        <v>55</v>
      </c>
      <c r="R1064" s="367">
        <v>101.42385542452521</v>
      </c>
      <c r="S1064" s="384">
        <v>3.4649999999999999</v>
      </c>
      <c r="T1064" s="367">
        <v>1896.5517241379334</v>
      </c>
      <c r="U1064" s="367">
        <v>2796.9775550361246</v>
      </c>
      <c r="V1064" s="384">
        <v>247.50000000000031</v>
      </c>
      <c r="W1064" s="367">
        <v>91666.666666666701</v>
      </c>
      <c r="X1064" s="367">
        <v>12362.47303651855</v>
      </c>
      <c r="Y1064" s="384">
        <v>247.50000000000009</v>
      </c>
      <c r="Z1064" s="367"/>
      <c r="AA1064" s="367"/>
      <c r="AB1064" s="367"/>
      <c r="AC1064" s="367"/>
      <c r="AD1064" s="367"/>
      <c r="AE1064" s="367"/>
      <c r="AF1064" s="367"/>
      <c r="AG1064" s="367"/>
      <c r="AH1064" s="367"/>
      <c r="AI1064" s="367"/>
      <c r="AJ1064" s="367"/>
      <c r="AK1064" s="367"/>
      <c r="AL1064" s="367"/>
      <c r="AM1064" s="367"/>
      <c r="AN1064" s="367"/>
      <c r="AO1064" s="367"/>
      <c r="AP1064" s="367"/>
      <c r="AQ1064" s="367"/>
      <c r="AR1064" s="367"/>
      <c r="AS1064" s="367"/>
      <c r="AT1064" s="367"/>
    </row>
    <row r="1065" spans="2:46" ht="13.8">
      <c r="B1065" s="26">
        <v>9.3333333333333339</v>
      </c>
      <c r="C1065" s="367">
        <v>36.916532809683062</v>
      </c>
      <c r="D1065" s="369">
        <v>252.00000000000003</v>
      </c>
      <c r="E1065" s="367">
        <v>2604.6511627906939</v>
      </c>
      <c r="F1065" s="367">
        <v>-7790.0819371238549</v>
      </c>
      <c r="G1065" s="367">
        <v>251.99999999999963</v>
      </c>
      <c r="H1065" s="367">
        <v>14000</v>
      </c>
      <c r="I1065" s="367">
        <v>-98073.841867240306</v>
      </c>
      <c r="J1065" s="384">
        <v>251.99999999999997</v>
      </c>
      <c r="K1065" s="367">
        <v>3393.9393939393904</v>
      </c>
      <c r="L1065" s="367">
        <v>4777.729312846247</v>
      </c>
      <c r="M1065" s="384">
        <v>251.99999999999974</v>
      </c>
      <c r="N1065" s="367">
        <v>56</v>
      </c>
      <c r="O1065" s="367">
        <v>-55.686881606249237</v>
      </c>
      <c r="P1065" s="384">
        <v>3.6539999999999999</v>
      </c>
      <c r="Q1065" s="367">
        <v>56</v>
      </c>
      <c r="R1065" s="367">
        <v>102.219296390436</v>
      </c>
      <c r="S1065" s="384">
        <v>3.528</v>
      </c>
      <c r="T1065" s="367">
        <v>1931.0344827586232</v>
      </c>
      <c r="U1065" s="367">
        <v>2708.6946726760434</v>
      </c>
      <c r="V1065" s="384">
        <v>252.00000000000031</v>
      </c>
      <c r="W1065" s="367">
        <v>93333.333333333372</v>
      </c>
      <c r="X1065" s="367">
        <v>12582.071287253673</v>
      </c>
      <c r="Y1065" s="384">
        <v>252.00000000000009</v>
      </c>
      <c r="Z1065" s="367"/>
      <c r="AA1065" s="367"/>
      <c r="AB1065" s="367"/>
      <c r="AC1065" s="367"/>
      <c r="AD1065" s="367"/>
      <c r="AE1065" s="367"/>
      <c r="AF1065" s="367"/>
      <c r="AG1065" s="367"/>
      <c r="AH1065" s="367"/>
      <c r="AI1065" s="367"/>
      <c r="AJ1065" s="367"/>
      <c r="AK1065" s="367"/>
      <c r="AL1065" s="367"/>
      <c r="AM1065" s="367"/>
      <c r="AN1065" s="367"/>
      <c r="AO1065" s="367"/>
      <c r="AP1065" s="367"/>
      <c r="AQ1065" s="367"/>
      <c r="AR1065" s="367"/>
      <c r="AS1065" s="367"/>
      <c r="AT1065" s="367"/>
    </row>
    <row r="1066" spans="2:46" ht="13.8">
      <c r="B1066" s="26">
        <v>9.5</v>
      </c>
      <c r="C1066" s="367">
        <v>37.574880771041919</v>
      </c>
      <c r="D1066" s="369">
        <v>256.5</v>
      </c>
      <c r="E1066" s="367">
        <v>2651.1627906976705</v>
      </c>
      <c r="F1066" s="367">
        <v>-8111.7115073603409</v>
      </c>
      <c r="G1066" s="367">
        <v>256.49999999999966</v>
      </c>
      <c r="H1066" s="367">
        <v>14250</v>
      </c>
      <c r="I1066" s="367">
        <v>-101973.95298702564</v>
      </c>
      <c r="J1066" s="384">
        <v>256.5</v>
      </c>
      <c r="K1066" s="367">
        <v>3454.5454545454509</v>
      </c>
      <c r="L1066" s="367">
        <v>4723.334530283948</v>
      </c>
      <c r="M1066" s="384">
        <v>256.49999999999977</v>
      </c>
      <c r="N1066" s="367">
        <v>57</v>
      </c>
      <c r="O1066" s="367">
        <v>-58.942845579148873</v>
      </c>
      <c r="P1066" s="384">
        <v>3.7192499999999997</v>
      </c>
      <c r="Q1066" s="367">
        <v>57</v>
      </c>
      <c r="R1066" s="367">
        <v>102.97728631589263</v>
      </c>
      <c r="S1066" s="384">
        <v>3.5909999999999997</v>
      </c>
      <c r="T1066" s="367">
        <v>1965.517241379313</v>
      </c>
      <c r="U1066" s="367">
        <v>2615.4426110400914</v>
      </c>
      <c r="V1066" s="384">
        <v>256.50000000000034</v>
      </c>
      <c r="W1066" s="367">
        <v>95000.000000000044</v>
      </c>
      <c r="X1066" s="367">
        <v>12801.484752764065</v>
      </c>
      <c r="Y1066" s="384">
        <v>256.50000000000011</v>
      </c>
      <c r="Z1066" s="367"/>
      <c r="AA1066" s="367"/>
      <c r="AB1066" s="367"/>
      <c r="AC1066" s="367"/>
      <c r="AD1066" s="367"/>
      <c r="AE1066" s="367"/>
      <c r="AF1066" s="367"/>
      <c r="AG1066" s="367"/>
      <c r="AH1066" s="367"/>
      <c r="AI1066" s="367"/>
      <c r="AJ1066" s="367"/>
      <c r="AK1066" s="367"/>
      <c r="AL1066" s="367"/>
      <c r="AM1066" s="367"/>
      <c r="AN1066" s="367"/>
      <c r="AO1066" s="367"/>
      <c r="AP1066" s="367"/>
      <c r="AQ1066" s="367"/>
      <c r="AR1066" s="367"/>
      <c r="AS1066" s="367"/>
      <c r="AT1066" s="367"/>
    </row>
    <row r="1067" spans="2:46" ht="13.8">
      <c r="B1067" s="26">
        <v>9.6666666666666661</v>
      </c>
      <c r="C1067" s="367">
        <v>38.233198001214319</v>
      </c>
      <c r="D1067" s="369">
        <v>261</v>
      </c>
      <c r="E1067" s="367">
        <v>2697.6744186046471</v>
      </c>
      <c r="F1067" s="367">
        <v>-8439.7453219552899</v>
      </c>
      <c r="G1067" s="367">
        <v>260.9999999999996</v>
      </c>
      <c r="H1067" s="367">
        <v>14500</v>
      </c>
      <c r="I1067" s="367">
        <v>-105949.46033540793</v>
      </c>
      <c r="J1067" s="384">
        <v>261</v>
      </c>
      <c r="K1067" s="367">
        <v>3515.1515151515114</v>
      </c>
      <c r="L1067" s="367">
        <v>4664.0375941274542</v>
      </c>
      <c r="M1067" s="384">
        <v>260.99999999999972</v>
      </c>
      <c r="N1067" s="367">
        <v>58</v>
      </c>
      <c r="O1067" s="367">
        <v>-62.278162372146348</v>
      </c>
      <c r="P1067" s="384">
        <v>3.7845</v>
      </c>
      <c r="Q1067" s="367">
        <v>58</v>
      </c>
      <c r="R1067" s="367">
        <v>103.69782520089507</v>
      </c>
      <c r="S1067" s="384">
        <v>3.6539999999999999</v>
      </c>
      <c r="T1067" s="367">
        <v>2000.0000000000027</v>
      </c>
      <c r="U1067" s="367">
        <v>2517.2213701282685</v>
      </c>
      <c r="V1067" s="384">
        <v>261.00000000000034</v>
      </c>
      <c r="W1067" s="367">
        <v>96666.666666666715</v>
      </c>
      <c r="X1067" s="367">
        <v>13020.713433049727</v>
      </c>
      <c r="Y1067" s="384">
        <v>261.00000000000011</v>
      </c>
      <c r="Z1067" s="367"/>
      <c r="AA1067" s="367"/>
      <c r="AB1067" s="367"/>
      <c r="AC1067" s="367"/>
      <c r="AD1067" s="367"/>
      <c r="AE1067" s="367"/>
      <c r="AF1067" s="367"/>
      <c r="AG1067" s="367"/>
      <c r="AH1067" s="367"/>
      <c r="AI1067" s="367"/>
      <c r="AJ1067" s="367"/>
      <c r="AK1067" s="367"/>
      <c r="AL1067" s="367"/>
      <c r="AM1067" s="367"/>
      <c r="AN1067" s="367"/>
      <c r="AO1067" s="367"/>
      <c r="AP1067" s="367"/>
      <c r="AQ1067" s="367"/>
      <c r="AR1067" s="367"/>
      <c r="AS1067" s="367"/>
      <c r="AT1067" s="367"/>
    </row>
    <row r="1068" spans="2:46" ht="13.8">
      <c r="B1068" s="26">
        <v>9.8333333333333321</v>
      </c>
      <c r="C1068" s="367">
        <v>38.891484500200264</v>
      </c>
      <c r="D1068" s="369">
        <v>265.5</v>
      </c>
      <c r="E1068" s="367">
        <v>2744.1860465116238</v>
      </c>
      <c r="F1068" s="367">
        <v>-8774.1833809087111</v>
      </c>
      <c r="G1068" s="367">
        <v>265.4999999999996</v>
      </c>
      <c r="H1068" s="367">
        <v>14750</v>
      </c>
      <c r="I1068" s="367">
        <v>-110000.36391238715</v>
      </c>
      <c r="J1068" s="384">
        <v>265.5</v>
      </c>
      <c r="K1068" s="367">
        <v>3575.7575757575719</v>
      </c>
      <c r="L1068" s="367">
        <v>4599.8385043767657</v>
      </c>
      <c r="M1068" s="384">
        <v>265.49999999999972</v>
      </c>
      <c r="N1068" s="367">
        <v>59</v>
      </c>
      <c r="O1068" s="367">
        <v>-65.692831985241654</v>
      </c>
      <c r="P1068" s="384">
        <v>3.8497500000000002</v>
      </c>
      <c r="Q1068" s="367">
        <v>59</v>
      </c>
      <c r="R1068" s="367">
        <v>104.38091304544335</v>
      </c>
      <c r="S1068" s="384">
        <v>3.7170000000000001</v>
      </c>
      <c r="T1068" s="367">
        <v>2034.4827586206925</v>
      </c>
      <c r="U1068" s="367">
        <v>2414.0309499405766</v>
      </c>
      <c r="V1068" s="384">
        <v>265.50000000000034</v>
      </c>
      <c r="W1068" s="367">
        <v>98333.333333333387</v>
      </c>
      <c r="X1068" s="367">
        <v>13239.757328110658</v>
      </c>
      <c r="Y1068" s="384">
        <v>265.50000000000017</v>
      </c>
      <c r="Z1068" s="367"/>
      <c r="AA1068" s="367"/>
      <c r="AB1068" s="367"/>
      <c r="AC1068" s="367"/>
      <c r="AD1068" s="367"/>
      <c r="AE1068" s="367"/>
      <c r="AF1068" s="367"/>
      <c r="AG1068" s="367"/>
      <c r="AH1068" s="367"/>
      <c r="AI1068" s="367"/>
      <c r="AJ1068" s="367"/>
      <c r="AK1068" s="367"/>
      <c r="AL1068" s="367"/>
      <c r="AM1068" s="367"/>
      <c r="AN1068" s="367"/>
      <c r="AO1068" s="367"/>
      <c r="AP1068" s="367"/>
      <c r="AQ1068" s="367"/>
      <c r="AR1068" s="367"/>
      <c r="AS1068" s="367"/>
      <c r="AT1068" s="367"/>
    </row>
    <row r="1069" spans="2:46" ht="13.8">
      <c r="B1069" s="26">
        <v>9.9999999999999982</v>
      </c>
      <c r="C1069" s="367">
        <v>39.549740267999738</v>
      </c>
      <c r="D1069" s="369">
        <v>269.99999999999994</v>
      </c>
      <c r="E1069" s="367">
        <v>2790.6976744186004</v>
      </c>
      <c r="F1069" s="367">
        <v>-9115.0256842206072</v>
      </c>
      <c r="G1069" s="367">
        <v>269.9999999999996</v>
      </c>
      <c r="H1069" s="367">
        <v>15000</v>
      </c>
      <c r="I1069" s="367">
        <v>-114126.66371796334</v>
      </c>
      <c r="J1069" s="384">
        <v>270</v>
      </c>
      <c r="K1069" s="367">
        <v>3636.3636363636324</v>
      </c>
      <c r="L1069" s="367">
        <v>4530.7372610318816</v>
      </c>
      <c r="M1069" s="384">
        <v>269.99999999999972</v>
      </c>
      <c r="N1069" s="367">
        <v>60</v>
      </c>
      <c r="O1069" s="367">
        <v>-69.186854418434763</v>
      </c>
      <c r="P1069" s="384">
        <v>3.915</v>
      </c>
      <c r="Q1069" s="367">
        <v>60</v>
      </c>
      <c r="R1069" s="367">
        <v>105.02654984953745</v>
      </c>
      <c r="S1069" s="384">
        <v>3.7800000000000002</v>
      </c>
      <c r="T1069" s="367">
        <v>2068.9655172413823</v>
      </c>
      <c r="U1069" s="367">
        <v>2305.8713504770121</v>
      </c>
      <c r="V1069" s="384">
        <v>270.0000000000004</v>
      </c>
      <c r="W1069" s="367">
        <v>100000.00000000006</v>
      </c>
      <c r="X1069" s="367">
        <v>13458.616437946854</v>
      </c>
      <c r="Y1069" s="384">
        <v>270.00000000000017</v>
      </c>
      <c r="Z1069" s="367"/>
      <c r="AA1069" s="367"/>
      <c r="AB1069" s="367"/>
      <c r="AC1069" s="367"/>
      <c r="AD1069" s="367"/>
      <c r="AE1069" s="367"/>
      <c r="AF1069" s="367"/>
      <c r="AG1069" s="367"/>
      <c r="AH1069" s="367"/>
      <c r="AI1069" s="367"/>
      <c r="AJ1069" s="367"/>
      <c r="AK1069" s="367"/>
      <c r="AL1069" s="367"/>
      <c r="AM1069" s="367"/>
      <c r="AN1069" s="367"/>
      <c r="AO1069" s="367"/>
      <c r="AP1069" s="367"/>
      <c r="AQ1069" s="367"/>
      <c r="AR1069" s="367"/>
      <c r="AS1069" s="367"/>
      <c r="AT1069" s="367"/>
    </row>
    <row r="1070" spans="2:46" ht="13.8">
      <c r="B1070" s="26">
        <v>10.166666666666664</v>
      </c>
      <c r="C1070" s="367">
        <v>40.20796530461277</v>
      </c>
      <c r="D1070" s="369">
        <v>274.49999999999994</v>
      </c>
      <c r="E1070" s="367">
        <v>2837.209302325577</v>
      </c>
      <c r="F1070" s="367">
        <v>-9462.2722318909709</v>
      </c>
      <c r="G1070" s="367">
        <v>274.4999999999996</v>
      </c>
      <c r="H1070" s="367">
        <v>15250</v>
      </c>
      <c r="I1070" s="367">
        <v>-118328.35975213649</v>
      </c>
      <c r="J1070" s="384">
        <v>274.5</v>
      </c>
      <c r="K1070" s="367">
        <v>3696.9696969696929</v>
      </c>
      <c r="L1070" s="367">
        <v>4456.7338640928037</v>
      </c>
      <c r="M1070" s="384">
        <v>274.49999999999972</v>
      </c>
      <c r="N1070" s="367">
        <v>61</v>
      </c>
      <c r="O1070" s="367">
        <v>-72.760229671725682</v>
      </c>
      <c r="P1070" s="384">
        <v>3.9802499999999998</v>
      </c>
      <c r="Q1070" s="367">
        <v>61</v>
      </c>
      <c r="R1070" s="367">
        <v>105.63473561317736</v>
      </c>
      <c r="S1070" s="384">
        <v>3.8429999999999995</v>
      </c>
      <c r="T1070" s="367">
        <v>2103.448275862072</v>
      </c>
      <c r="U1070" s="367">
        <v>2192.7425717375781</v>
      </c>
      <c r="V1070" s="384">
        <v>274.5000000000004</v>
      </c>
      <c r="W1070" s="367">
        <v>101666.66666666673</v>
      </c>
      <c r="X1070" s="367">
        <v>13677.290762558321</v>
      </c>
      <c r="Y1070" s="384">
        <v>274.50000000000017</v>
      </c>
      <c r="Z1070" s="367"/>
      <c r="AA1070" s="367"/>
      <c r="AB1070" s="367"/>
      <c r="AC1070" s="367"/>
      <c r="AD1070" s="367"/>
      <c r="AE1070" s="367"/>
      <c r="AF1070" s="367"/>
      <c r="AG1070" s="367"/>
      <c r="AH1070" s="367"/>
      <c r="AI1070" s="367"/>
      <c r="AJ1070" s="367"/>
      <c r="AK1070" s="367"/>
      <c r="AL1070" s="367"/>
      <c r="AM1070" s="367"/>
      <c r="AN1070" s="367"/>
      <c r="AO1070" s="367"/>
      <c r="AP1070" s="367"/>
      <c r="AQ1070" s="367"/>
      <c r="AR1070" s="367"/>
      <c r="AS1070" s="367"/>
      <c r="AT1070" s="367"/>
    </row>
    <row r="1071" spans="2:46" ht="13.8">
      <c r="B1071" s="26">
        <v>10.33333333333333</v>
      </c>
      <c r="C1071" s="367">
        <v>40.866159610039347</v>
      </c>
      <c r="D1071" s="369">
        <v>278.99999999999994</v>
      </c>
      <c r="E1071" s="367">
        <v>2883.7209302325537</v>
      </c>
      <c r="F1071" s="367">
        <v>-9815.9230239198077</v>
      </c>
      <c r="G1071" s="367">
        <v>278.9999999999996</v>
      </c>
      <c r="H1071" s="367">
        <v>15500</v>
      </c>
      <c r="I1071" s="367">
        <v>-122605.45201490658</v>
      </c>
      <c r="J1071" s="384">
        <v>279</v>
      </c>
      <c r="K1071" s="367">
        <v>3757.5757575757534</v>
      </c>
      <c r="L1071" s="367">
        <v>4377.8283135595302</v>
      </c>
      <c r="M1071" s="384">
        <v>278.99999999999972</v>
      </c>
      <c r="N1071" s="367">
        <v>62</v>
      </c>
      <c r="O1071" s="367">
        <v>-76.412957745114483</v>
      </c>
      <c r="P1071" s="384">
        <v>4.0455000000000005</v>
      </c>
      <c r="Q1071" s="367">
        <v>62</v>
      </c>
      <c r="R1071" s="367">
        <v>106.20547033636309</v>
      </c>
      <c r="S1071" s="384">
        <v>3.9059999999999997</v>
      </c>
      <c r="T1071" s="367">
        <v>2137.9310344827618</v>
      </c>
      <c r="U1071" s="367">
        <v>2074.6446137222738</v>
      </c>
      <c r="V1071" s="384">
        <v>279.0000000000004</v>
      </c>
      <c r="W1071" s="367">
        <v>103333.3333333334</v>
      </c>
      <c r="X1071" s="367">
        <v>13895.780301945055</v>
      </c>
      <c r="Y1071" s="384">
        <v>279.00000000000017</v>
      </c>
      <c r="Z1071" s="367"/>
      <c r="AA1071" s="367"/>
      <c r="AB1071" s="367"/>
      <c r="AC1071" s="367"/>
      <c r="AD1071" s="367"/>
      <c r="AE1071" s="367"/>
      <c r="AF1071" s="367"/>
      <c r="AG1071" s="367"/>
      <c r="AH1071" s="367"/>
      <c r="AI1071" s="367"/>
      <c r="AJ1071" s="367"/>
      <c r="AK1071" s="367"/>
      <c r="AL1071" s="367"/>
      <c r="AM1071" s="367"/>
      <c r="AN1071" s="367"/>
      <c r="AO1071" s="367"/>
      <c r="AP1071" s="367"/>
      <c r="AQ1071" s="367"/>
      <c r="AR1071" s="367"/>
      <c r="AS1071" s="367"/>
      <c r="AT1071" s="367"/>
    </row>
    <row r="1072" spans="2:46" ht="13.8">
      <c r="B1072" s="26">
        <v>10.499999999999996</v>
      </c>
      <c r="C1072" s="367">
        <v>41.524323184279453</v>
      </c>
      <c r="D1072" s="369">
        <v>283.49999999999994</v>
      </c>
      <c r="E1072" s="367">
        <v>2930.2325581395303</v>
      </c>
      <c r="F1072" s="367">
        <v>-10175.978060307109</v>
      </c>
      <c r="G1072" s="367">
        <v>283.49999999999955</v>
      </c>
      <c r="H1072" s="367">
        <v>15750</v>
      </c>
      <c r="I1072" s="367">
        <v>-126957.94050627363</v>
      </c>
      <c r="J1072" s="384">
        <v>283.5</v>
      </c>
      <c r="K1072" s="367">
        <v>3818.1818181818139</v>
      </c>
      <c r="L1072" s="367">
        <v>4294.020609432062</v>
      </c>
      <c r="M1072" s="384">
        <v>283.49999999999972</v>
      </c>
      <c r="N1072" s="367">
        <v>63</v>
      </c>
      <c r="O1072" s="367">
        <v>-80.145038638601079</v>
      </c>
      <c r="P1072" s="384">
        <v>4.1107500000000003</v>
      </c>
      <c r="Q1072" s="367">
        <v>63</v>
      </c>
      <c r="R1072" s="367">
        <v>106.73875401909467</v>
      </c>
      <c r="S1072" s="384">
        <v>3.9689999999999999</v>
      </c>
      <c r="T1072" s="367">
        <v>2172.4137931034516</v>
      </c>
      <c r="U1072" s="367">
        <v>1951.5774764310977</v>
      </c>
      <c r="V1072" s="384">
        <v>283.50000000000045</v>
      </c>
      <c r="W1072" s="367">
        <v>105000.00000000007</v>
      </c>
      <c r="X1072" s="367">
        <v>14114.085056107055</v>
      </c>
      <c r="Y1072" s="384">
        <v>283.50000000000017</v>
      </c>
      <c r="Z1072" s="367"/>
      <c r="AA1072" s="367"/>
      <c r="AB1072" s="367"/>
      <c r="AC1072" s="367"/>
      <c r="AD1072" s="367"/>
      <c r="AE1072" s="367"/>
      <c r="AF1072" s="367"/>
      <c r="AG1072" s="367"/>
      <c r="AH1072" s="367"/>
      <c r="AI1072" s="367"/>
      <c r="AJ1072" s="367"/>
      <c r="AK1072" s="367"/>
      <c r="AL1072" s="367"/>
      <c r="AM1072" s="367"/>
      <c r="AN1072" s="367"/>
      <c r="AO1072" s="367"/>
      <c r="AP1072" s="367"/>
      <c r="AQ1072" s="367"/>
      <c r="AR1072" s="367"/>
      <c r="AS1072" s="367"/>
      <c r="AT1072" s="367"/>
    </row>
    <row r="1073" spans="2:46" ht="13.8">
      <c r="B1073" s="26">
        <v>10.666666666666663</v>
      </c>
      <c r="C1073" s="367">
        <v>42.182456027333103</v>
      </c>
      <c r="D1073" s="369">
        <v>287.99999999999989</v>
      </c>
      <c r="E1073" s="367">
        <v>2976.7441860465069</v>
      </c>
      <c r="F1073" s="367">
        <v>-10542.437341052886</v>
      </c>
      <c r="G1073" s="367">
        <v>287.99999999999955</v>
      </c>
      <c r="H1073" s="367">
        <v>16000</v>
      </c>
      <c r="I1073" s="367">
        <v>-131385.82522623765</v>
      </c>
      <c r="J1073" s="384">
        <v>288</v>
      </c>
      <c r="K1073" s="367">
        <v>3878.7878787878744</v>
      </c>
      <c r="L1073" s="367">
        <v>4205.310751710399</v>
      </c>
      <c r="M1073" s="384">
        <v>287.99999999999972</v>
      </c>
      <c r="N1073" s="367">
        <v>64</v>
      </c>
      <c r="O1073" s="367">
        <v>-83.956472352185486</v>
      </c>
      <c r="P1073" s="384">
        <v>4.1760000000000002</v>
      </c>
      <c r="Q1073" s="367">
        <v>64</v>
      </c>
      <c r="R1073" s="367">
        <v>107.23458666137205</v>
      </c>
      <c r="S1073" s="384">
        <v>4.032</v>
      </c>
      <c r="T1073" s="367">
        <v>2206.8965517241413</v>
      </c>
      <c r="U1073" s="367">
        <v>1823.5411598640524</v>
      </c>
      <c r="V1073" s="384">
        <v>288.00000000000045</v>
      </c>
      <c r="W1073" s="367">
        <v>106666.66666666674</v>
      </c>
      <c r="X1073" s="367">
        <v>14332.205025044324</v>
      </c>
      <c r="Y1073" s="384">
        <v>288.00000000000017</v>
      </c>
      <c r="Z1073" s="367"/>
      <c r="AA1073" s="367"/>
      <c r="AB1073" s="367"/>
      <c r="AC1073" s="367"/>
      <c r="AD1073" s="367"/>
      <c r="AE1073" s="367"/>
      <c r="AF1073" s="367"/>
      <c r="AG1073" s="367"/>
      <c r="AH1073" s="367"/>
      <c r="AI1073" s="367"/>
      <c r="AJ1073" s="367"/>
      <c r="AK1073" s="367"/>
      <c r="AL1073" s="367"/>
      <c r="AM1073" s="367"/>
      <c r="AN1073" s="367"/>
      <c r="AO1073" s="367"/>
      <c r="AP1073" s="367"/>
      <c r="AQ1073" s="367"/>
      <c r="AR1073" s="367"/>
      <c r="AS1073" s="367"/>
      <c r="AT1073" s="367"/>
    </row>
    <row r="1074" spans="2:46" ht="13.8">
      <c r="B1074" s="26">
        <v>10.833333333333329</v>
      </c>
      <c r="C1074" s="367">
        <v>42.840558139200297</v>
      </c>
      <c r="D1074" s="369">
        <v>292.49999999999989</v>
      </c>
      <c r="E1074" s="367">
        <v>3023.2558139534835</v>
      </c>
      <c r="F1074" s="367">
        <v>-10915.300866157133</v>
      </c>
      <c r="G1074" s="367">
        <v>292.49999999999955</v>
      </c>
      <c r="H1074" s="367">
        <v>16250</v>
      </c>
      <c r="I1074" s="367">
        <v>-135889.1061747986</v>
      </c>
      <c r="J1074" s="384">
        <v>292.5</v>
      </c>
      <c r="K1074" s="367">
        <v>3939.3939393939349</v>
      </c>
      <c r="L1074" s="367">
        <v>4111.6987403945413</v>
      </c>
      <c r="M1074" s="384">
        <v>292.49999999999972</v>
      </c>
      <c r="N1074" s="367">
        <v>65</v>
      </c>
      <c r="O1074" s="367">
        <v>-87.847258885867717</v>
      </c>
      <c r="P1074" s="384">
        <v>4.24125</v>
      </c>
      <c r="Q1074" s="367">
        <v>65</v>
      </c>
      <c r="R1074" s="367">
        <v>107.69296826319524</v>
      </c>
      <c r="S1074" s="384">
        <v>4.0949999999999998</v>
      </c>
      <c r="T1074" s="367">
        <v>2241.3793103448311</v>
      </c>
      <c r="U1074" s="367">
        <v>1690.5356640211367</v>
      </c>
      <c r="V1074" s="384">
        <v>292.50000000000045</v>
      </c>
      <c r="W1074" s="367">
        <v>108333.33333333342</v>
      </c>
      <c r="X1074" s="367">
        <v>14550.140208756864</v>
      </c>
      <c r="Y1074" s="384">
        <v>292.50000000000017</v>
      </c>
      <c r="Z1074" s="367"/>
      <c r="AA1074" s="367"/>
      <c r="AB1074" s="367"/>
      <c r="AC1074" s="367"/>
      <c r="AD1074" s="367"/>
      <c r="AE1074" s="367"/>
      <c r="AF1074" s="367"/>
      <c r="AG1074" s="367"/>
      <c r="AH1074" s="367"/>
      <c r="AI1074" s="367"/>
      <c r="AJ1074" s="367"/>
      <c r="AK1074" s="367"/>
      <c r="AL1074" s="367"/>
      <c r="AM1074" s="367"/>
      <c r="AN1074" s="367"/>
      <c r="AO1074" s="367"/>
      <c r="AP1074" s="367"/>
      <c r="AQ1074" s="367"/>
      <c r="AR1074" s="367"/>
      <c r="AS1074" s="367"/>
      <c r="AT1074" s="367"/>
    </row>
    <row r="1075" spans="2:46" ht="13.8">
      <c r="B1075" s="26">
        <v>10.999999999999995</v>
      </c>
      <c r="C1075" s="367">
        <v>43.498629519881035</v>
      </c>
      <c r="D1075" s="369">
        <v>296.99999999999989</v>
      </c>
      <c r="E1075" s="367">
        <v>3069.7674418604602</v>
      </c>
      <c r="F1075" s="367">
        <v>-11294.568635619846</v>
      </c>
      <c r="G1075" s="367">
        <v>296.99999999999949</v>
      </c>
      <c r="H1075" s="367">
        <v>16500</v>
      </c>
      <c r="I1075" s="367">
        <v>-140467.78335195652</v>
      </c>
      <c r="J1075" s="384">
        <v>297</v>
      </c>
      <c r="K1075" s="367">
        <v>3999.9999999999955</v>
      </c>
      <c r="L1075" s="367">
        <v>4013.1845754844881</v>
      </c>
      <c r="M1075" s="384">
        <v>296.99999999999972</v>
      </c>
      <c r="N1075" s="367">
        <v>66</v>
      </c>
      <c r="O1075" s="367">
        <v>-91.817398239647773</v>
      </c>
      <c r="P1075" s="384">
        <v>4.3064999999999998</v>
      </c>
      <c r="Q1075" s="367">
        <v>66</v>
      </c>
      <c r="R1075" s="367">
        <v>108.1138988245643</v>
      </c>
      <c r="S1075" s="384">
        <v>4.1580000000000004</v>
      </c>
      <c r="T1075" s="367">
        <v>2275.8620689655208</v>
      </c>
      <c r="U1075" s="367">
        <v>1552.5609889023503</v>
      </c>
      <c r="V1075" s="384">
        <v>297.00000000000045</v>
      </c>
      <c r="W1075" s="367">
        <v>110000.00000000009</v>
      </c>
      <c r="X1075" s="367">
        <v>14767.890607244673</v>
      </c>
      <c r="Y1075" s="384">
        <v>297.00000000000023</v>
      </c>
      <c r="Z1075" s="367"/>
      <c r="AA1075" s="367"/>
      <c r="AB1075" s="367"/>
      <c r="AC1075" s="367"/>
      <c r="AD1075" s="367"/>
      <c r="AE1075" s="367"/>
      <c r="AF1075" s="367"/>
      <c r="AG1075" s="367"/>
      <c r="AH1075" s="367"/>
      <c r="AI1075" s="367"/>
      <c r="AJ1075" s="367"/>
      <c r="AK1075" s="367"/>
      <c r="AL1075" s="367"/>
      <c r="AM1075" s="367"/>
      <c r="AN1075" s="367"/>
      <c r="AO1075" s="367"/>
      <c r="AP1075" s="367"/>
      <c r="AQ1075" s="367"/>
      <c r="AR1075" s="367"/>
      <c r="AS1075" s="367"/>
      <c r="AT1075" s="367"/>
    </row>
    <row r="1076" spans="2:46" ht="13.8">
      <c r="B1076" s="26">
        <v>11.166666666666661</v>
      </c>
      <c r="C1076" s="367">
        <v>44.156670169375303</v>
      </c>
      <c r="D1076" s="369">
        <v>301.49999999999983</v>
      </c>
      <c r="E1076" s="367">
        <v>3116.2790697674368</v>
      </c>
      <c r="F1076" s="367">
        <v>-11680.240649441041</v>
      </c>
      <c r="G1076" s="367">
        <v>301.49999999999955</v>
      </c>
      <c r="H1076" s="367">
        <v>16750</v>
      </c>
      <c r="I1076" s="367">
        <v>-145121.8567577113</v>
      </c>
      <c r="J1076" s="384">
        <v>301.49999999999994</v>
      </c>
      <c r="K1076" s="367">
        <v>4060.606060606056</v>
      </c>
      <c r="L1076" s="367">
        <v>3909.76825698024</v>
      </c>
      <c r="M1076" s="384">
        <v>301.49999999999972</v>
      </c>
      <c r="N1076" s="367">
        <v>67</v>
      </c>
      <c r="O1076" s="367">
        <v>-95.866890413525724</v>
      </c>
      <c r="P1076" s="384">
        <v>4.3717500000000005</v>
      </c>
      <c r="Q1076" s="367">
        <v>67</v>
      </c>
      <c r="R1076" s="367">
        <v>108.49737834547913</v>
      </c>
      <c r="S1076" s="384">
        <v>4.2210000000000001</v>
      </c>
      <c r="T1076" s="367">
        <v>2310.3448275862106</v>
      </c>
      <c r="U1076" s="367">
        <v>1409.6171345076918</v>
      </c>
      <c r="V1076" s="384">
        <v>301.50000000000051</v>
      </c>
      <c r="W1076" s="367">
        <v>111666.66666666676</v>
      </c>
      <c r="X1076" s="367">
        <v>14985.456220507749</v>
      </c>
      <c r="Y1076" s="384">
        <v>301.50000000000023</v>
      </c>
      <c r="Z1076" s="367"/>
      <c r="AA1076" s="367"/>
      <c r="AB1076" s="367"/>
      <c r="AC1076" s="367"/>
      <c r="AD1076" s="367"/>
      <c r="AE1076" s="367"/>
      <c r="AF1076" s="367"/>
      <c r="AG1076" s="367"/>
      <c r="AH1076" s="367"/>
      <c r="AI1076" s="367"/>
      <c r="AJ1076" s="367"/>
      <c r="AK1076" s="367"/>
      <c r="AL1076" s="367"/>
      <c r="AM1076" s="367"/>
      <c r="AN1076" s="367"/>
      <c r="AO1076" s="367"/>
      <c r="AP1076" s="367"/>
      <c r="AQ1076" s="367"/>
      <c r="AR1076" s="367"/>
      <c r="AS1076" s="367"/>
      <c r="AT1076" s="367"/>
    </row>
    <row r="1077" spans="2:46" ht="13.8">
      <c r="B1077" s="26">
        <v>11.333333333333327</v>
      </c>
      <c r="C1077" s="367">
        <v>44.814680087683129</v>
      </c>
      <c r="D1077" s="369">
        <v>305.99999999999983</v>
      </c>
      <c r="E1077" s="367">
        <v>3162.7906976744134</v>
      </c>
      <c r="F1077" s="367">
        <v>-12072.3169076207</v>
      </c>
      <c r="G1077" s="367">
        <v>305.99999999999955</v>
      </c>
      <c r="H1077" s="367">
        <v>17000</v>
      </c>
      <c r="I1077" s="367">
        <v>-149851.32639206314</v>
      </c>
      <c r="J1077" s="384">
        <v>305.99999999999994</v>
      </c>
      <c r="K1077" s="367">
        <v>4121.2121212121165</v>
      </c>
      <c r="L1077" s="367">
        <v>3801.4497848817991</v>
      </c>
      <c r="M1077" s="384">
        <v>305.99999999999966</v>
      </c>
      <c r="N1077" s="367">
        <v>68</v>
      </c>
      <c r="O1077" s="367">
        <v>-99.995735407501385</v>
      </c>
      <c r="P1077" s="384">
        <v>4.4369999999999994</v>
      </c>
      <c r="Q1077" s="367">
        <v>68</v>
      </c>
      <c r="R1077" s="367">
        <v>108.84340682593982</v>
      </c>
      <c r="S1077" s="384">
        <v>4.2839999999999998</v>
      </c>
      <c r="T1077" s="367">
        <v>2344.8275862069004</v>
      </c>
      <c r="U1077" s="367">
        <v>1261.7041008371643</v>
      </c>
      <c r="V1077" s="384">
        <v>306.00000000000051</v>
      </c>
      <c r="W1077" s="367">
        <v>113333.33333333343</v>
      </c>
      <c r="X1077" s="367">
        <v>15202.837048546095</v>
      </c>
      <c r="Y1077" s="384">
        <v>306.00000000000028</v>
      </c>
      <c r="Z1077" s="367"/>
      <c r="AA1077" s="367"/>
      <c r="AB1077" s="367"/>
      <c r="AC1077" s="367"/>
      <c r="AD1077" s="367"/>
      <c r="AE1077" s="367"/>
      <c r="AF1077" s="367"/>
      <c r="AG1077" s="367"/>
      <c r="AH1077" s="367"/>
      <c r="AI1077" s="367"/>
      <c r="AJ1077" s="367"/>
      <c r="AK1077" s="367"/>
      <c r="AL1077" s="367"/>
      <c r="AM1077" s="367"/>
      <c r="AN1077" s="367"/>
      <c r="AO1077" s="367"/>
      <c r="AP1077" s="367"/>
      <c r="AQ1077" s="367"/>
      <c r="AR1077" s="367"/>
      <c r="AS1077" s="367"/>
      <c r="AT1077" s="367"/>
    </row>
    <row r="1078" spans="2:46" ht="13.8">
      <c r="B1078" s="26">
        <v>11.499999999999993</v>
      </c>
      <c r="C1078" s="367">
        <v>45.472659274804499</v>
      </c>
      <c r="D1078" s="369">
        <v>310.49999999999983</v>
      </c>
      <c r="E1078" s="367">
        <v>3209.3023255813901</v>
      </c>
      <c r="F1078" s="367">
        <v>-12470.79741015883</v>
      </c>
      <c r="G1078" s="367">
        <v>310.49999999999955</v>
      </c>
      <c r="H1078" s="367">
        <v>17250</v>
      </c>
      <c r="I1078" s="367">
        <v>-154656.19225501191</v>
      </c>
      <c r="J1078" s="384">
        <v>310.49999999999994</v>
      </c>
      <c r="K1078" s="367">
        <v>4181.8181818181774</v>
      </c>
      <c r="L1078" s="367">
        <v>3688.2291591891608</v>
      </c>
      <c r="M1078" s="384">
        <v>310.49999999999972</v>
      </c>
      <c r="N1078" s="367">
        <v>69</v>
      </c>
      <c r="O1078" s="367">
        <v>-104.20393322157497</v>
      </c>
      <c r="P1078" s="384">
        <v>4.5022500000000001</v>
      </c>
      <c r="Q1078" s="367">
        <v>69</v>
      </c>
      <c r="R1078" s="367">
        <v>109.15198426594634</v>
      </c>
      <c r="S1078" s="384">
        <v>4.3469999999999995</v>
      </c>
      <c r="T1078" s="367">
        <v>2379.3103448275901</v>
      </c>
      <c r="U1078" s="367">
        <v>1108.8218878907667</v>
      </c>
      <c r="V1078" s="384">
        <v>310.50000000000051</v>
      </c>
      <c r="W1078" s="367">
        <v>115000.0000000001</v>
      </c>
      <c r="X1078" s="367">
        <v>15420.033091359708</v>
      </c>
      <c r="Y1078" s="384">
        <v>310.50000000000028</v>
      </c>
      <c r="Z1078" s="367"/>
      <c r="AA1078" s="367"/>
      <c r="AB1078" s="367"/>
      <c r="AC1078" s="367"/>
      <c r="AD1078" s="367"/>
      <c r="AE1078" s="367"/>
      <c r="AF1078" s="367"/>
      <c r="AG1078" s="367"/>
      <c r="AH1078" s="367"/>
      <c r="AI1078" s="367"/>
      <c r="AJ1078" s="367"/>
      <c r="AK1078" s="367"/>
      <c r="AL1078" s="367"/>
      <c r="AM1078" s="367"/>
      <c r="AN1078" s="367"/>
      <c r="AO1078" s="367"/>
      <c r="AP1078" s="367"/>
      <c r="AQ1078" s="367"/>
      <c r="AR1078" s="367"/>
      <c r="AS1078" s="367"/>
      <c r="AT1078" s="367"/>
    </row>
    <row r="1079" spans="2:46" ht="13.8">
      <c r="B1079" s="26">
        <v>11.666666666666659</v>
      </c>
      <c r="C1079" s="367">
        <v>46.130607730739399</v>
      </c>
      <c r="D1079" s="369">
        <v>314.99999999999977</v>
      </c>
      <c r="E1079" s="367">
        <v>3255.8139534883667</v>
      </c>
      <c r="F1079" s="367">
        <v>-12875.682157055426</v>
      </c>
      <c r="G1079" s="367">
        <v>314.99999999999949</v>
      </c>
      <c r="H1079" s="367">
        <v>17500</v>
      </c>
      <c r="I1079" s="367">
        <v>-159536.45434655761</v>
      </c>
      <c r="J1079" s="384">
        <v>314.99999999999994</v>
      </c>
      <c r="K1079" s="367">
        <v>4242.4242424242384</v>
      </c>
      <c r="L1079" s="367">
        <v>3570.1063799023282</v>
      </c>
      <c r="M1079" s="384">
        <v>314.99999999999972</v>
      </c>
      <c r="N1079" s="367">
        <v>70</v>
      </c>
      <c r="O1079" s="367">
        <v>-108.49148385574634</v>
      </c>
      <c r="P1079" s="384">
        <v>4.5674999999999999</v>
      </c>
      <c r="Q1079" s="367">
        <v>70</v>
      </c>
      <c r="R1079" s="367">
        <v>109.42311066549867</v>
      </c>
      <c r="S1079" s="384">
        <v>4.41</v>
      </c>
      <c r="T1079" s="367">
        <v>2413.7931034482799</v>
      </c>
      <c r="U1079" s="367">
        <v>950.97049566849819</v>
      </c>
      <c r="V1079" s="384">
        <v>315.00000000000051</v>
      </c>
      <c r="W1079" s="367">
        <v>116666.66666666677</v>
      </c>
      <c r="X1079" s="367">
        <v>15637.044348948586</v>
      </c>
      <c r="Y1079" s="384">
        <v>315.00000000000028</v>
      </c>
      <c r="Z1079" s="367"/>
      <c r="AA1079" s="367"/>
      <c r="AB1079" s="367"/>
      <c r="AC1079" s="367"/>
      <c r="AD1079" s="367"/>
      <c r="AE1079" s="367"/>
      <c r="AF1079" s="367"/>
      <c r="AG1079" s="367"/>
      <c r="AH1079" s="367"/>
      <c r="AI1079" s="367"/>
      <c r="AJ1079" s="367"/>
      <c r="AK1079" s="367"/>
      <c r="AL1079" s="367"/>
      <c r="AM1079" s="367"/>
      <c r="AN1079" s="367"/>
      <c r="AO1079" s="367"/>
      <c r="AP1079" s="367"/>
      <c r="AQ1079" s="367"/>
      <c r="AR1079" s="367"/>
      <c r="AS1079" s="367"/>
      <c r="AT1079" s="367"/>
    </row>
    <row r="1080" spans="2:46" ht="13.8">
      <c r="B1080" s="26">
        <v>11.833333333333325</v>
      </c>
      <c r="C1080" s="367">
        <v>46.78852545548785</v>
      </c>
      <c r="D1080" s="369">
        <v>319.49999999999977</v>
      </c>
      <c r="E1080" s="367">
        <v>3302.3255813953433</v>
      </c>
      <c r="F1080" s="367">
        <v>-13286.971148310497</v>
      </c>
      <c r="G1080" s="367">
        <v>319.49999999999949</v>
      </c>
      <c r="H1080" s="367">
        <v>17750</v>
      </c>
      <c r="I1080" s="367">
        <v>-164492.1126667003</v>
      </c>
      <c r="J1080" s="384">
        <v>319.49999999999994</v>
      </c>
      <c r="K1080" s="367">
        <v>4303.0303030302994</v>
      </c>
      <c r="L1080" s="367">
        <v>3447.0814470213008</v>
      </c>
      <c r="M1080" s="384">
        <v>319.49999999999972</v>
      </c>
      <c r="N1080" s="367">
        <v>71</v>
      </c>
      <c r="O1080" s="367">
        <v>-112.85838731001559</v>
      </c>
      <c r="P1080" s="384">
        <v>4.6327500000000006</v>
      </c>
      <c r="Q1080" s="367">
        <v>71</v>
      </c>
      <c r="R1080" s="367">
        <v>109.65678602459683</v>
      </c>
      <c r="S1080" s="384">
        <v>4.4730000000000008</v>
      </c>
      <c r="T1080" s="367">
        <v>2448.2758620689697</v>
      </c>
      <c r="U1080" s="367">
        <v>788.14992417035933</v>
      </c>
      <c r="V1080" s="384">
        <v>319.50000000000051</v>
      </c>
      <c r="W1080" s="367">
        <v>118333.33333333344</v>
      </c>
      <c r="X1080" s="367">
        <v>15853.870821312736</v>
      </c>
      <c r="Y1080" s="384">
        <v>319.50000000000028</v>
      </c>
      <c r="Z1080" s="367"/>
      <c r="AA1080" s="367"/>
      <c r="AB1080" s="367"/>
      <c r="AC1080" s="367"/>
      <c r="AD1080" s="367"/>
      <c r="AE1080" s="367"/>
      <c r="AF1080" s="367"/>
      <c r="AG1080" s="367"/>
      <c r="AH1080" s="367"/>
      <c r="AI1080" s="367"/>
      <c r="AJ1080" s="367"/>
      <c r="AK1080" s="367"/>
      <c r="AL1080" s="367"/>
      <c r="AM1080" s="367"/>
      <c r="AN1080" s="367"/>
      <c r="AO1080" s="367"/>
      <c r="AP1080" s="367"/>
      <c r="AQ1080" s="367"/>
      <c r="AR1080" s="367"/>
      <c r="AS1080" s="367"/>
      <c r="AT1080" s="367"/>
    </row>
    <row r="1081" spans="2:46" ht="13.8">
      <c r="B1081" s="26">
        <v>11.999999999999991</v>
      </c>
      <c r="C1081" s="367">
        <v>47.446412449049838</v>
      </c>
      <c r="D1081" s="369">
        <v>323.99999999999977</v>
      </c>
      <c r="E1081" s="367">
        <v>3348.8372093023199</v>
      </c>
      <c r="F1081" s="367">
        <v>-13704.664383924037</v>
      </c>
      <c r="G1081" s="367">
        <v>323.99999999999949</v>
      </c>
      <c r="H1081" s="367">
        <v>18000</v>
      </c>
      <c r="I1081" s="367">
        <v>-169523.16721543999</v>
      </c>
      <c r="J1081" s="384">
        <v>324</v>
      </c>
      <c r="K1081" s="367">
        <v>4363.6363636363603</v>
      </c>
      <c r="L1081" s="367">
        <v>3319.1543605460774</v>
      </c>
      <c r="M1081" s="384">
        <v>323.99999999999977</v>
      </c>
      <c r="N1081" s="367">
        <v>72</v>
      </c>
      <c r="O1081" s="367">
        <v>-117.30464358438259</v>
      </c>
      <c r="P1081" s="384">
        <v>4.6980000000000004</v>
      </c>
      <c r="Q1081" s="367">
        <v>72</v>
      </c>
      <c r="R1081" s="367">
        <v>109.8530103432408</v>
      </c>
      <c r="S1081" s="384">
        <v>4.5359999999999996</v>
      </c>
      <c r="T1081" s="367">
        <v>2482.7586206896594</v>
      </c>
      <c r="U1081" s="367">
        <v>620.36017339634998</v>
      </c>
      <c r="V1081" s="384">
        <v>324.00000000000051</v>
      </c>
      <c r="W1081" s="367">
        <v>120000.00000000012</v>
      </c>
      <c r="X1081" s="367">
        <v>16070.512508452153</v>
      </c>
      <c r="Y1081" s="384">
        <v>324.00000000000028</v>
      </c>
      <c r="Z1081" s="367"/>
      <c r="AA1081" s="367"/>
      <c r="AB1081" s="367"/>
      <c r="AC1081" s="367"/>
      <c r="AD1081" s="367"/>
      <c r="AE1081" s="367"/>
      <c r="AF1081" s="367"/>
      <c r="AG1081" s="367"/>
      <c r="AH1081" s="367"/>
      <c r="AI1081" s="367"/>
      <c r="AJ1081" s="367"/>
      <c r="AK1081" s="367"/>
      <c r="AL1081" s="367"/>
      <c r="AM1081" s="367"/>
      <c r="AN1081" s="367"/>
      <c r="AO1081" s="367"/>
      <c r="AP1081" s="367"/>
      <c r="AQ1081" s="367"/>
      <c r="AR1081" s="367"/>
      <c r="AS1081" s="367"/>
      <c r="AT1081" s="367"/>
    </row>
    <row r="1082" spans="2:46" ht="13.8">
      <c r="B1082" s="26">
        <v>12.166666666666657</v>
      </c>
      <c r="C1082" s="367">
        <v>48.104268711425362</v>
      </c>
      <c r="D1082" s="369">
        <v>328.49999999999972</v>
      </c>
      <c r="E1082" s="367">
        <v>3395.3488372092966</v>
      </c>
      <c r="F1082" s="367">
        <v>-14128.761863896052</v>
      </c>
      <c r="G1082" s="367">
        <v>328.49999999999949</v>
      </c>
      <c r="H1082" s="367">
        <v>18250</v>
      </c>
      <c r="I1082" s="367">
        <v>-174629.61799277659</v>
      </c>
      <c r="J1082" s="384">
        <v>328.5</v>
      </c>
      <c r="K1082" s="367">
        <v>4424.2424242424213</v>
      </c>
      <c r="L1082" s="367">
        <v>3186.3251204766602</v>
      </c>
      <c r="M1082" s="384">
        <v>328.49999999999977</v>
      </c>
      <c r="N1082" s="367">
        <v>73</v>
      </c>
      <c r="O1082" s="367">
        <v>-121.83025267884743</v>
      </c>
      <c r="P1082" s="384">
        <v>4.7632500000000002</v>
      </c>
      <c r="Q1082" s="367">
        <v>73</v>
      </c>
      <c r="R1082" s="367">
        <v>110.0117836214306</v>
      </c>
      <c r="S1082" s="384">
        <v>4.5989999999999993</v>
      </c>
      <c r="T1082" s="367">
        <v>2517.2413793103492</v>
      </c>
      <c r="U1082" s="367">
        <v>447.60124334646576</v>
      </c>
      <c r="V1082" s="384">
        <v>328.50000000000063</v>
      </c>
      <c r="W1082" s="367">
        <v>121666.66666666679</v>
      </c>
      <c r="X1082" s="367">
        <v>16286.969410366837</v>
      </c>
      <c r="Y1082" s="384">
        <v>328.50000000000028</v>
      </c>
      <c r="Z1082" s="367"/>
      <c r="AA1082" s="367"/>
      <c r="AB1082" s="367"/>
      <c r="AC1082" s="367"/>
      <c r="AD1082" s="367"/>
      <c r="AE1082" s="367"/>
      <c r="AF1082" s="367"/>
      <c r="AG1082" s="367"/>
      <c r="AH1082" s="367"/>
      <c r="AI1082" s="367"/>
      <c r="AJ1082" s="367"/>
      <c r="AK1082" s="367"/>
      <c r="AL1082" s="367"/>
      <c r="AM1082" s="367"/>
      <c r="AN1082" s="367"/>
      <c r="AO1082" s="367"/>
      <c r="AP1082" s="367"/>
      <c r="AQ1082" s="367"/>
      <c r="AR1082" s="367"/>
      <c r="AS1082" s="367"/>
      <c r="AT1082" s="367"/>
    </row>
    <row r="1083" spans="2:46" ht="13.8">
      <c r="B1083" s="26">
        <v>12.333333333333323</v>
      </c>
      <c r="C1083" s="367">
        <v>48.762094242614445</v>
      </c>
      <c r="D1083" s="369">
        <v>332.99999999999972</v>
      </c>
      <c r="E1083" s="367">
        <v>3441.8604651162732</v>
      </c>
      <c r="F1083" s="367">
        <v>-14559.263588226531</v>
      </c>
      <c r="G1083" s="367">
        <v>332.99999999999943</v>
      </c>
      <c r="H1083" s="367">
        <v>18500</v>
      </c>
      <c r="I1083" s="367">
        <v>-179811.46499871014</v>
      </c>
      <c r="J1083" s="384">
        <v>333</v>
      </c>
      <c r="K1083" s="367">
        <v>4484.8484848484823</v>
      </c>
      <c r="L1083" s="367">
        <v>3048.5937268130447</v>
      </c>
      <c r="M1083" s="384">
        <v>332.99999999999989</v>
      </c>
      <c r="N1083" s="367">
        <v>74</v>
      </c>
      <c r="O1083" s="367">
        <v>-126.43521459341009</v>
      </c>
      <c r="P1083" s="384">
        <v>4.8285</v>
      </c>
      <c r="Q1083" s="367">
        <v>74</v>
      </c>
      <c r="R1083" s="367">
        <v>110.13310585916622</v>
      </c>
      <c r="S1083" s="384">
        <v>4.6619999999999999</v>
      </c>
      <c r="T1083" s="367">
        <v>2551.724137931039</v>
      </c>
      <c r="U1083" s="367">
        <v>269.87313402071527</v>
      </c>
      <c r="V1083" s="384">
        <v>333.00000000000063</v>
      </c>
      <c r="W1083" s="367">
        <v>123333.33333333346</v>
      </c>
      <c r="X1083" s="367">
        <v>16503.241527056791</v>
      </c>
      <c r="Y1083" s="384">
        <v>333.00000000000028</v>
      </c>
      <c r="Z1083" s="367"/>
      <c r="AA1083" s="367"/>
      <c r="AB1083" s="367"/>
      <c r="AC1083" s="367"/>
      <c r="AD1083" s="367"/>
      <c r="AE1083" s="367"/>
      <c r="AF1083" s="367"/>
      <c r="AG1083" s="367"/>
      <c r="AH1083" s="367"/>
      <c r="AI1083" s="367"/>
      <c r="AJ1083" s="367"/>
      <c r="AK1083" s="367"/>
      <c r="AL1083" s="367"/>
      <c r="AM1083" s="367"/>
      <c r="AN1083" s="367"/>
      <c r="AO1083" s="367"/>
      <c r="AP1083" s="367"/>
      <c r="AQ1083" s="367"/>
      <c r="AR1083" s="367"/>
      <c r="AS1083" s="367"/>
      <c r="AT1083" s="367"/>
    </row>
    <row r="1084" spans="2:46" ht="13.8">
      <c r="B1084" s="26">
        <v>12.499999999999989</v>
      </c>
      <c r="C1084" s="367">
        <v>49.419889042617058</v>
      </c>
      <c r="D1084" s="369">
        <v>337.49999999999972</v>
      </c>
      <c r="E1084" s="367">
        <v>3488.3720930232498</v>
      </c>
      <c r="F1084" s="367">
        <v>-14996.169556915485</v>
      </c>
      <c r="G1084" s="367">
        <v>337.49999999999943</v>
      </c>
      <c r="H1084" s="367">
        <v>18750</v>
      </c>
      <c r="I1084" s="367">
        <v>-185068.70823324061</v>
      </c>
      <c r="J1084" s="384">
        <v>337.5</v>
      </c>
      <c r="K1084" s="367">
        <v>4545.4545454545432</v>
      </c>
      <c r="L1084" s="367">
        <v>2905.960179555238</v>
      </c>
      <c r="M1084" s="384">
        <v>337.49999999999989</v>
      </c>
      <c r="N1084" s="367">
        <v>75</v>
      </c>
      <c r="O1084" s="367">
        <v>-131.1195293280706</v>
      </c>
      <c r="P1084" s="384">
        <v>4.8937499999999998</v>
      </c>
      <c r="Q1084" s="367">
        <v>75</v>
      </c>
      <c r="R1084" s="367">
        <v>110.21697705644767</v>
      </c>
      <c r="S1084" s="384">
        <v>4.7249999999999996</v>
      </c>
      <c r="T1084" s="367">
        <v>2586.2068965517287</v>
      </c>
      <c r="U1084" s="367">
        <v>87.175845419094273</v>
      </c>
      <c r="V1084" s="384">
        <v>337.50000000000063</v>
      </c>
      <c r="W1084" s="367">
        <v>125000.00000000013</v>
      </c>
      <c r="X1084" s="367">
        <v>16719.328858522014</v>
      </c>
      <c r="Y1084" s="384">
        <v>337.50000000000034</v>
      </c>
      <c r="Z1084" s="367"/>
      <c r="AA1084" s="367"/>
      <c r="AB1084" s="367"/>
      <c r="AC1084" s="367"/>
      <c r="AD1084" s="367"/>
      <c r="AE1084" s="367"/>
      <c r="AF1084" s="367"/>
      <c r="AG1084" s="367"/>
      <c r="AH1084" s="367"/>
      <c r="AI1084" s="367"/>
      <c r="AJ1084" s="367"/>
      <c r="AK1084" s="367"/>
      <c r="AL1084" s="367"/>
      <c r="AM1084" s="367"/>
      <c r="AN1084" s="367"/>
      <c r="AO1084" s="367"/>
      <c r="AP1084" s="367"/>
      <c r="AQ1084" s="367"/>
      <c r="AR1084" s="367"/>
      <c r="AS1084" s="367"/>
      <c r="AT1084" s="367"/>
    </row>
    <row r="1085" spans="2:46" ht="13.8">
      <c r="B1085" s="26">
        <v>12.666666666666655</v>
      </c>
      <c r="C1085" s="367">
        <v>50.077653111433214</v>
      </c>
      <c r="D1085" s="369">
        <v>341.99999999999966</v>
      </c>
      <c r="E1085" s="367">
        <v>3534.8837209302264</v>
      </c>
      <c r="F1085" s="367">
        <v>-15439.479769962909</v>
      </c>
      <c r="G1085" s="367">
        <v>341.99999999999943</v>
      </c>
      <c r="H1085" s="367">
        <v>19000</v>
      </c>
      <c r="I1085" s="367">
        <v>-190401.34769636806</v>
      </c>
      <c r="J1085" s="384">
        <v>342</v>
      </c>
      <c r="K1085" s="367">
        <v>4606.0606060606042</v>
      </c>
      <c r="L1085" s="367">
        <v>2758.4244787032367</v>
      </c>
      <c r="M1085" s="384">
        <v>341.99999999999989</v>
      </c>
      <c r="N1085" s="367">
        <v>76</v>
      </c>
      <c r="O1085" s="367">
        <v>-135.88319688282897</v>
      </c>
      <c r="P1085" s="384">
        <v>4.9590000000000005</v>
      </c>
      <c r="Q1085" s="367">
        <v>76</v>
      </c>
      <c r="R1085" s="367">
        <v>110.26339721327494</v>
      </c>
      <c r="S1085" s="384">
        <v>4.7880000000000003</v>
      </c>
      <c r="T1085" s="367">
        <v>2620.6896551724185</v>
      </c>
      <c r="U1085" s="367">
        <v>-100.49062245839721</v>
      </c>
      <c r="V1085" s="384">
        <v>342.00000000000063</v>
      </c>
      <c r="W1085" s="367">
        <v>126666.6666666668</v>
      </c>
      <c r="X1085" s="367">
        <v>16935.231404762508</v>
      </c>
      <c r="Y1085" s="384">
        <v>342.00000000000034</v>
      </c>
      <c r="Z1085" s="367"/>
      <c r="AA1085" s="367"/>
      <c r="AB1085" s="367"/>
      <c r="AC1085" s="367"/>
      <c r="AD1085" s="367"/>
      <c r="AE1085" s="367"/>
      <c r="AF1085" s="367"/>
      <c r="AG1085" s="367"/>
      <c r="AH1085" s="367"/>
      <c r="AI1085" s="367"/>
      <c r="AJ1085" s="367"/>
      <c r="AK1085" s="367"/>
      <c r="AL1085" s="367"/>
      <c r="AM1085" s="367"/>
      <c r="AN1085" s="367"/>
      <c r="AO1085" s="367"/>
      <c r="AP1085" s="367"/>
      <c r="AQ1085" s="367"/>
      <c r="AR1085" s="367"/>
      <c r="AS1085" s="367"/>
      <c r="AT1085" s="367"/>
    </row>
    <row r="1086" spans="2:46" ht="13.8">
      <c r="B1086" s="26">
        <v>12.833333333333321</v>
      </c>
      <c r="C1086" s="367">
        <v>50.735386449062908</v>
      </c>
      <c r="D1086" s="369">
        <v>346.49999999999966</v>
      </c>
      <c r="E1086" s="367">
        <v>3581.3953488372031</v>
      </c>
      <c r="F1086" s="367">
        <v>-15889.194227368802</v>
      </c>
      <c r="G1086" s="367">
        <v>346.49999999999943</v>
      </c>
      <c r="H1086" s="367">
        <v>19250</v>
      </c>
      <c r="I1086" s="367">
        <v>-195809.38338809245</v>
      </c>
      <c r="J1086" s="384">
        <v>346.5</v>
      </c>
      <c r="K1086" s="367">
        <v>4666.6666666666652</v>
      </c>
      <c r="L1086" s="367">
        <v>2605.9866242570379</v>
      </c>
      <c r="M1086" s="384">
        <v>346.49999999999994</v>
      </c>
      <c r="N1086" s="367">
        <v>77</v>
      </c>
      <c r="O1086" s="367">
        <v>-140.72621725768511</v>
      </c>
      <c r="P1086" s="384">
        <v>5.0242500000000003</v>
      </c>
      <c r="Q1086" s="367">
        <v>77</v>
      </c>
      <c r="R1086" s="367">
        <v>110.27236632964804</v>
      </c>
      <c r="S1086" s="384">
        <v>4.851</v>
      </c>
      <c r="T1086" s="367">
        <v>2655.1724137931083</v>
      </c>
      <c r="U1086" s="367">
        <v>-293.1262696117592</v>
      </c>
      <c r="V1086" s="384">
        <v>346.50000000000063</v>
      </c>
      <c r="W1086" s="367">
        <v>128333.33333333347</v>
      </c>
      <c r="X1086" s="367">
        <v>17150.949165778267</v>
      </c>
      <c r="Y1086" s="384">
        <v>346.5000000000004</v>
      </c>
      <c r="Z1086" s="367"/>
      <c r="AA1086" s="367"/>
      <c r="AB1086" s="367"/>
      <c r="AC1086" s="367"/>
      <c r="AD1086" s="367"/>
      <c r="AE1086" s="367"/>
      <c r="AF1086" s="367"/>
      <c r="AG1086" s="367"/>
      <c r="AH1086" s="367"/>
      <c r="AI1086" s="367"/>
      <c r="AJ1086" s="367"/>
      <c r="AK1086" s="367"/>
      <c r="AL1086" s="367"/>
      <c r="AM1086" s="367"/>
      <c r="AN1086" s="367"/>
      <c r="AO1086" s="367"/>
      <c r="AP1086" s="367"/>
      <c r="AQ1086" s="367"/>
      <c r="AR1086" s="367"/>
      <c r="AS1086" s="367"/>
      <c r="AT1086" s="367"/>
    </row>
    <row r="1087" spans="2:46" ht="13.8">
      <c r="B1087" s="26">
        <v>12.999999999999988</v>
      </c>
      <c r="C1087" s="367">
        <v>51.393089055506159</v>
      </c>
      <c r="D1087" s="369">
        <v>350.99999999999966</v>
      </c>
      <c r="E1087" s="367">
        <v>3627.9069767441797</v>
      </c>
      <c r="F1087" s="367">
        <v>-16345.312929133162</v>
      </c>
      <c r="G1087" s="367">
        <v>350.99999999999937</v>
      </c>
      <c r="H1087" s="367">
        <v>19500</v>
      </c>
      <c r="I1087" s="367">
        <v>-201292.81530841385</v>
      </c>
      <c r="J1087" s="384">
        <v>351</v>
      </c>
      <c r="K1087" s="367">
        <v>4727.2727272727261</v>
      </c>
      <c r="L1087" s="367">
        <v>2448.6466162166462</v>
      </c>
      <c r="M1087" s="384">
        <v>350.99999999999994</v>
      </c>
      <c r="N1087" s="367">
        <v>78</v>
      </c>
      <c r="O1087" s="367">
        <v>-145.6485904526391</v>
      </c>
      <c r="P1087" s="384">
        <v>5.0895000000000001</v>
      </c>
      <c r="Q1087" s="367">
        <v>78</v>
      </c>
      <c r="R1087" s="367">
        <v>110.24388440556696</v>
      </c>
      <c r="S1087" s="384">
        <v>4.9140000000000006</v>
      </c>
      <c r="T1087" s="367">
        <v>2689.655172413798</v>
      </c>
      <c r="U1087" s="367">
        <v>-490.73109604099164</v>
      </c>
      <c r="V1087" s="384">
        <v>351.00000000000063</v>
      </c>
      <c r="W1087" s="367">
        <v>130000.00000000015</v>
      </c>
      <c r="X1087" s="367">
        <v>17366.482141569293</v>
      </c>
      <c r="Y1087" s="384">
        <v>351.0000000000004</v>
      </c>
      <c r="Z1087" s="367"/>
      <c r="AA1087" s="367"/>
      <c r="AB1087" s="367"/>
      <c r="AC1087" s="367"/>
      <c r="AD1087" s="367"/>
      <c r="AE1087" s="367"/>
      <c r="AF1087" s="367"/>
      <c r="AG1087" s="367"/>
      <c r="AH1087" s="367"/>
      <c r="AI1087" s="367"/>
      <c r="AJ1087" s="367"/>
      <c r="AK1087" s="367"/>
      <c r="AL1087" s="367"/>
      <c r="AM1087" s="367"/>
      <c r="AN1087" s="367"/>
      <c r="AO1087" s="367"/>
      <c r="AP1087" s="367"/>
      <c r="AQ1087" s="367"/>
      <c r="AR1087" s="367"/>
      <c r="AS1087" s="367"/>
      <c r="AT1087" s="367"/>
    </row>
    <row r="1088" spans="2:46" ht="13.8">
      <c r="B1088" s="26">
        <v>13.166666666666654</v>
      </c>
      <c r="C1088" s="367">
        <v>52.050760930762927</v>
      </c>
      <c r="D1088" s="369">
        <v>355.4999999999996</v>
      </c>
      <c r="E1088" s="367">
        <v>3674.4186046511563</v>
      </c>
      <c r="F1088" s="367">
        <v>-16807.835875255998</v>
      </c>
      <c r="G1088" s="367">
        <v>355.49999999999937</v>
      </c>
      <c r="H1088" s="367">
        <v>19750</v>
      </c>
      <c r="I1088" s="367">
        <v>-206851.6434573321</v>
      </c>
      <c r="J1088" s="384">
        <v>355.5</v>
      </c>
      <c r="K1088" s="367">
        <v>4787.8787878787871</v>
      </c>
      <c r="L1088" s="367">
        <v>2286.4044545820602</v>
      </c>
      <c r="M1088" s="384">
        <v>355.49999999999994</v>
      </c>
      <c r="N1088" s="367">
        <v>79</v>
      </c>
      <c r="O1088" s="367">
        <v>-150.65031646769089</v>
      </c>
      <c r="P1088" s="384">
        <v>5.1547499999999999</v>
      </c>
      <c r="Q1088" s="367">
        <v>79</v>
      </c>
      <c r="R1088" s="367">
        <v>110.17795144103169</v>
      </c>
      <c r="S1088" s="384">
        <v>4.9770000000000003</v>
      </c>
      <c r="T1088" s="367">
        <v>2724.1379310344878</v>
      </c>
      <c r="U1088" s="367">
        <v>-693.30510174609469</v>
      </c>
      <c r="V1088" s="384">
        <v>355.50000000000063</v>
      </c>
      <c r="W1088" s="367">
        <v>131666.6666666668</v>
      </c>
      <c r="X1088" s="367">
        <v>17581.830332135589</v>
      </c>
      <c r="Y1088" s="384">
        <v>355.5000000000004</v>
      </c>
      <c r="Z1088" s="367"/>
      <c r="AA1088" s="367"/>
      <c r="AB1088" s="367"/>
      <c r="AC1088" s="367"/>
      <c r="AD1088" s="367"/>
      <c r="AE1088" s="367"/>
      <c r="AF1088" s="367"/>
      <c r="AG1088" s="367"/>
      <c r="AH1088" s="367"/>
      <c r="AI1088" s="367"/>
      <c r="AJ1088" s="367"/>
      <c r="AK1088" s="367"/>
      <c r="AL1088" s="367"/>
      <c r="AM1088" s="367"/>
      <c r="AN1088" s="367"/>
      <c r="AO1088" s="367"/>
      <c r="AP1088" s="367"/>
      <c r="AQ1088" s="367"/>
      <c r="AR1088" s="367"/>
      <c r="AS1088" s="367"/>
      <c r="AT1088" s="367"/>
    </row>
    <row r="1089" spans="2:46" ht="13.8">
      <c r="B1089" s="26">
        <v>13.33333333333332</v>
      </c>
      <c r="C1089" s="367">
        <v>52.708402074833273</v>
      </c>
      <c r="D1089" s="369">
        <v>359.99999999999966</v>
      </c>
      <c r="E1089" s="367">
        <v>3720.930232558133</v>
      </c>
      <c r="F1089" s="367">
        <v>-17276.763065737308</v>
      </c>
      <c r="G1089" s="367">
        <v>359.99999999999937</v>
      </c>
      <c r="H1089" s="367">
        <v>20000</v>
      </c>
      <c r="I1089" s="367">
        <v>-212485.86783484739</v>
      </c>
      <c r="J1089" s="384">
        <v>360</v>
      </c>
      <c r="K1089" s="367">
        <v>4848.484848484848</v>
      </c>
      <c r="L1089" s="367">
        <v>2119.2601393532768</v>
      </c>
      <c r="M1089" s="384">
        <v>360</v>
      </c>
      <c r="N1089" s="367">
        <v>80</v>
      </c>
      <c r="O1089" s="367">
        <v>-155.73139530284053</v>
      </c>
      <c r="P1089" s="384">
        <v>5.22</v>
      </c>
      <c r="Q1089" s="367">
        <v>80</v>
      </c>
      <c r="R1089" s="367">
        <v>110.07456743604227</v>
      </c>
      <c r="S1089" s="384">
        <v>5.0399999999999991</v>
      </c>
      <c r="T1089" s="367">
        <v>2758.6206896551776</v>
      </c>
      <c r="U1089" s="367">
        <v>-900.84828672707079</v>
      </c>
      <c r="V1089" s="384">
        <v>360.00000000000068</v>
      </c>
      <c r="W1089" s="367">
        <v>133333.33333333346</v>
      </c>
      <c r="X1089" s="367">
        <v>17796.993737477154</v>
      </c>
      <c r="Y1089" s="384">
        <v>360.00000000000034</v>
      </c>
      <c r="Z1089" s="367"/>
      <c r="AA1089" s="367"/>
      <c r="AB1089" s="367"/>
      <c r="AC1089" s="367"/>
      <c r="AD1089" s="367"/>
      <c r="AE1089" s="367"/>
      <c r="AF1089" s="367"/>
      <c r="AG1089" s="367"/>
      <c r="AH1089" s="367"/>
      <c r="AI1089" s="367"/>
      <c r="AJ1089" s="367"/>
      <c r="AK1089" s="367"/>
      <c r="AL1089" s="367"/>
      <c r="AM1089" s="367"/>
      <c r="AN1089" s="367"/>
      <c r="AO1089" s="367"/>
      <c r="AP1089" s="367"/>
      <c r="AQ1089" s="367"/>
      <c r="AR1089" s="367"/>
      <c r="AS1089" s="367"/>
      <c r="AT1089" s="367"/>
    </row>
    <row r="1090" spans="2:46" ht="13.8">
      <c r="B1090" s="26">
        <v>13.499999999999986</v>
      </c>
      <c r="C1090" s="367">
        <v>53.366012487717143</v>
      </c>
      <c r="D1090" s="369">
        <v>364.49999999999966</v>
      </c>
      <c r="E1090" s="367">
        <v>3767.4418604651096</v>
      </c>
      <c r="F1090" s="367">
        <v>-17752.094500577088</v>
      </c>
      <c r="G1090" s="367">
        <v>364.49999999999937</v>
      </c>
      <c r="H1090" s="367">
        <v>20250</v>
      </c>
      <c r="I1090" s="367">
        <v>-218195.48844095963</v>
      </c>
      <c r="J1090" s="384">
        <v>364.5</v>
      </c>
      <c r="K1090" s="367">
        <v>4909.090909090909</v>
      </c>
      <c r="L1090" s="367">
        <v>1947.2136705303003</v>
      </c>
      <c r="M1090" s="384">
        <v>364.5</v>
      </c>
      <c r="N1090" s="367">
        <v>81</v>
      </c>
      <c r="O1090" s="367">
        <v>-160.89182695808793</v>
      </c>
      <c r="P1090" s="384">
        <v>5.2852499999999996</v>
      </c>
      <c r="Q1090" s="367">
        <v>81</v>
      </c>
      <c r="R1090" s="367">
        <v>109.93373239059865</v>
      </c>
      <c r="S1090" s="384">
        <v>5.1029999999999998</v>
      </c>
      <c r="T1090" s="367">
        <v>2793.1034482758673</v>
      </c>
      <c r="U1090" s="367">
        <v>-1113.3606509839149</v>
      </c>
      <c r="V1090" s="384">
        <v>364.50000000000068</v>
      </c>
      <c r="W1090" s="367">
        <v>135000.00000000012</v>
      </c>
      <c r="X1090" s="367">
        <v>18011.972357593982</v>
      </c>
      <c r="Y1090" s="384">
        <v>364.50000000000034</v>
      </c>
      <c r="Z1090" s="367"/>
      <c r="AA1090" s="367"/>
      <c r="AB1090" s="367"/>
      <c r="AC1090" s="367"/>
      <c r="AD1090" s="367"/>
      <c r="AE1090" s="367"/>
      <c r="AF1090" s="367"/>
      <c r="AG1090" s="367"/>
      <c r="AH1090" s="367"/>
      <c r="AI1090" s="367"/>
      <c r="AJ1090" s="367"/>
      <c r="AK1090" s="367"/>
      <c r="AL1090" s="367"/>
      <c r="AM1090" s="367"/>
      <c r="AN1090" s="367"/>
      <c r="AO1090" s="367"/>
      <c r="AP1090" s="367"/>
      <c r="AQ1090" s="367"/>
      <c r="AR1090" s="367"/>
      <c r="AS1090" s="367"/>
      <c r="AT1090" s="367"/>
    </row>
    <row r="1091" spans="2:46" ht="13.8">
      <c r="B1091" s="26">
        <v>13.666666666666652</v>
      </c>
      <c r="C1091" s="367">
        <v>54.023592169414542</v>
      </c>
      <c r="D1091" s="369">
        <v>368.9999999999996</v>
      </c>
      <c r="E1091" s="367">
        <v>3813.9534883720862</v>
      </c>
      <c r="F1091" s="367">
        <v>-18233.83017977533</v>
      </c>
      <c r="G1091" s="367">
        <v>368.99999999999932</v>
      </c>
      <c r="H1091" s="367">
        <v>20500</v>
      </c>
      <c r="I1091" s="367">
        <v>-223980.50527566872</v>
      </c>
      <c r="J1091" s="384">
        <v>368.99999999999994</v>
      </c>
      <c r="K1091" s="367">
        <v>4969.69696969697</v>
      </c>
      <c r="L1091" s="367">
        <v>1770.2650481131272</v>
      </c>
      <c r="M1091" s="384">
        <v>369.00000000000006</v>
      </c>
      <c r="N1091" s="367">
        <v>82</v>
      </c>
      <c r="O1091" s="367">
        <v>-166.13161143343322</v>
      </c>
      <c r="P1091" s="384">
        <v>5.3504999999999994</v>
      </c>
      <c r="Q1091" s="367">
        <v>82</v>
      </c>
      <c r="R1091" s="367">
        <v>109.75544630470088</v>
      </c>
      <c r="S1091" s="384">
        <v>5.1659999999999995</v>
      </c>
      <c r="T1091" s="367">
        <v>2827.5862068965571</v>
      </c>
      <c r="U1091" s="367">
        <v>-1330.8421945166294</v>
      </c>
      <c r="V1091" s="384">
        <v>369.00000000000068</v>
      </c>
      <c r="W1091" s="367">
        <v>136666.66666666677</v>
      </c>
      <c r="X1091" s="367">
        <v>18226.76619248608</v>
      </c>
      <c r="Y1091" s="384">
        <v>369.00000000000028</v>
      </c>
      <c r="Z1091" s="367"/>
      <c r="AA1091" s="367"/>
      <c r="AB1091" s="367"/>
      <c r="AC1091" s="367"/>
      <c r="AD1091" s="367"/>
      <c r="AE1091" s="367"/>
      <c r="AF1091" s="367"/>
      <c r="AG1091" s="367"/>
      <c r="AH1091" s="367"/>
      <c r="AI1091" s="367"/>
      <c r="AJ1091" s="367"/>
      <c r="AK1091" s="367"/>
      <c r="AL1091" s="367"/>
      <c r="AM1091" s="367"/>
      <c r="AN1091" s="367"/>
      <c r="AO1091" s="367"/>
      <c r="AP1091" s="367"/>
      <c r="AQ1091" s="367"/>
      <c r="AR1091" s="367"/>
      <c r="AS1091" s="367"/>
      <c r="AT1091" s="367"/>
    </row>
    <row r="1092" spans="2:46" ht="13.8">
      <c r="B1092" s="26">
        <v>13.833333333333318</v>
      </c>
      <c r="C1092" s="367">
        <v>54.681141119925506</v>
      </c>
      <c r="D1092" s="369">
        <v>373.4999999999996</v>
      </c>
      <c r="E1092" s="367">
        <v>3860.4651162790628</v>
      </c>
      <c r="F1092" s="367">
        <v>-18721.970103332045</v>
      </c>
      <c r="G1092" s="367">
        <v>373.49999999999932</v>
      </c>
      <c r="H1092" s="367">
        <v>20750</v>
      </c>
      <c r="I1092" s="367">
        <v>-229840.91833897482</v>
      </c>
      <c r="J1092" s="384">
        <v>373.49999999999994</v>
      </c>
      <c r="K1092" s="367">
        <v>5030.3030303030309</v>
      </c>
      <c r="L1092" s="367">
        <v>1588.4142721017613</v>
      </c>
      <c r="M1092" s="384">
        <v>373.50000000000006</v>
      </c>
      <c r="N1092" s="367">
        <v>83</v>
      </c>
      <c r="O1092" s="367">
        <v>-171.45074872887639</v>
      </c>
      <c r="P1092" s="384">
        <v>5.4157500000000001</v>
      </c>
      <c r="Q1092" s="367">
        <v>83</v>
      </c>
      <c r="R1092" s="367">
        <v>109.53970917834891</v>
      </c>
      <c r="S1092" s="384">
        <v>5.2290000000000001</v>
      </c>
      <c r="T1092" s="367">
        <v>2862.0689655172469</v>
      </c>
      <c r="U1092" s="367">
        <v>-1553.2929173252144</v>
      </c>
      <c r="V1092" s="384">
        <v>373.50000000000068</v>
      </c>
      <c r="W1092" s="367">
        <v>138333.33333333343</v>
      </c>
      <c r="X1092" s="367">
        <v>18441.375242153452</v>
      </c>
      <c r="Y1092" s="384">
        <v>373.50000000000028</v>
      </c>
      <c r="Z1092" s="367"/>
      <c r="AA1092" s="367"/>
      <c r="AB1092" s="367"/>
      <c r="AC1092" s="367"/>
      <c r="AD1092" s="367"/>
      <c r="AE1092" s="367"/>
      <c r="AF1092" s="367"/>
      <c r="AG1092" s="367"/>
      <c r="AH1092" s="367"/>
      <c r="AI1092" s="367"/>
      <c r="AJ1092" s="367"/>
      <c r="AK1092" s="367"/>
      <c r="AL1092" s="367"/>
      <c r="AM1092" s="367"/>
      <c r="AN1092" s="367"/>
      <c r="AO1092" s="367"/>
      <c r="AP1092" s="367"/>
      <c r="AQ1092" s="367"/>
      <c r="AR1092" s="367"/>
      <c r="AS1092" s="367"/>
      <c r="AT1092" s="367"/>
    </row>
    <row r="1093" spans="2:46" ht="13.8">
      <c r="B1093" s="26">
        <v>13.999999999999984</v>
      </c>
      <c r="C1093" s="367">
        <v>55.338659339249986</v>
      </c>
      <c r="D1093" s="369">
        <v>377.9999999999996</v>
      </c>
      <c r="E1093" s="367">
        <v>3906.9767441860395</v>
      </c>
      <c r="F1093" s="367">
        <v>-19216.514271247233</v>
      </c>
      <c r="G1093" s="367">
        <v>377.99999999999932</v>
      </c>
      <c r="H1093" s="367">
        <v>21000</v>
      </c>
      <c r="I1093" s="367">
        <v>-235776.72763087793</v>
      </c>
      <c r="J1093" s="384">
        <v>377.99999999999994</v>
      </c>
      <c r="K1093" s="367">
        <v>5090.9090909090919</v>
      </c>
      <c r="L1093" s="367">
        <v>1401.6613424961979</v>
      </c>
      <c r="M1093" s="384">
        <v>378.00000000000011</v>
      </c>
      <c r="N1093" s="367">
        <v>84</v>
      </c>
      <c r="O1093" s="367">
        <v>-176.84923884441733</v>
      </c>
      <c r="P1093" s="384">
        <v>5.4809999999999999</v>
      </c>
      <c r="Q1093" s="367">
        <v>84</v>
      </c>
      <c r="R1093" s="367">
        <v>109.28652101154279</v>
      </c>
      <c r="S1093" s="384">
        <v>5.2919999999999998</v>
      </c>
      <c r="T1093" s="367">
        <v>2896.5517241379366</v>
      </c>
      <c r="U1093" s="367">
        <v>-1780.7128194096701</v>
      </c>
      <c r="V1093" s="384">
        <v>378.00000000000068</v>
      </c>
      <c r="W1093" s="367">
        <v>140000.00000000009</v>
      </c>
      <c r="X1093" s="367">
        <v>18655.799506596082</v>
      </c>
      <c r="Y1093" s="384">
        <v>378.00000000000023</v>
      </c>
      <c r="Z1093" s="367"/>
      <c r="AA1093" s="367"/>
      <c r="AB1093" s="367"/>
      <c r="AC1093" s="367"/>
      <c r="AD1093" s="367"/>
      <c r="AE1093" s="367"/>
      <c r="AF1093" s="367"/>
      <c r="AG1093" s="367"/>
      <c r="AH1093" s="367"/>
      <c r="AI1093" s="367"/>
      <c r="AJ1093" s="367"/>
      <c r="AK1093" s="367"/>
      <c r="AL1093" s="367"/>
      <c r="AM1093" s="367"/>
      <c r="AN1093" s="367"/>
      <c r="AO1093" s="367"/>
      <c r="AP1093" s="367"/>
      <c r="AQ1093" s="367"/>
      <c r="AR1093" s="367"/>
      <c r="AS1093" s="367"/>
      <c r="AT1093" s="367"/>
    </row>
    <row r="1094" spans="2:46" ht="13.8">
      <c r="B1094" s="26">
        <v>14.16666666666665</v>
      </c>
      <c r="C1094" s="367">
        <v>55.996146827388039</v>
      </c>
      <c r="D1094" s="369">
        <v>382.4999999999996</v>
      </c>
      <c r="E1094" s="367">
        <v>3953.4883720930161</v>
      </c>
      <c r="F1094" s="367">
        <v>-19717.462683520895</v>
      </c>
      <c r="G1094" s="367">
        <v>382.49999999999932</v>
      </c>
      <c r="H1094" s="367">
        <v>21250</v>
      </c>
      <c r="I1094" s="367">
        <v>-241787.93315137792</v>
      </c>
      <c r="J1094" s="384">
        <v>382.49999999999994</v>
      </c>
      <c r="K1094" s="367">
        <v>5151.5151515151529</v>
      </c>
      <c r="L1094" s="367">
        <v>1210.0062592964398</v>
      </c>
      <c r="M1094" s="384">
        <v>382.50000000000017</v>
      </c>
      <c r="N1094" s="367">
        <v>85</v>
      </c>
      <c r="O1094" s="367">
        <v>-182.32708178005618</v>
      </c>
      <c r="P1094" s="384">
        <v>5.5462500000000006</v>
      </c>
      <c r="Q1094" s="367">
        <v>85</v>
      </c>
      <c r="R1094" s="367">
        <v>108.99588180428246</v>
      </c>
      <c r="S1094" s="384">
        <v>5.3550000000000004</v>
      </c>
      <c r="T1094" s="367">
        <v>2931.0344827586264</v>
      </c>
      <c r="U1094" s="367">
        <v>-2013.101900769999</v>
      </c>
      <c r="V1094" s="384">
        <v>382.50000000000074</v>
      </c>
      <c r="W1094" s="367">
        <v>141666.66666666674</v>
      </c>
      <c r="X1094" s="367">
        <v>18870.03898581399</v>
      </c>
      <c r="Y1094" s="384">
        <v>382.50000000000023</v>
      </c>
      <c r="Z1094" s="367"/>
      <c r="AA1094" s="367"/>
      <c r="AB1094" s="367"/>
      <c r="AC1094" s="367"/>
      <c r="AD1094" s="367"/>
      <c r="AE1094" s="367"/>
      <c r="AF1094" s="367"/>
      <c r="AG1094" s="367"/>
      <c r="AH1094" s="367"/>
      <c r="AI1094" s="367"/>
      <c r="AJ1094" s="367"/>
      <c r="AK1094" s="367"/>
      <c r="AL1094" s="367"/>
      <c r="AM1094" s="367"/>
      <c r="AN1094" s="367"/>
      <c r="AO1094" s="367"/>
      <c r="AP1094" s="367"/>
      <c r="AQ1094" s="367"/>
      <c r="AR1094" s="367"/>
      <c r="AS1094" s="367"/>
      <c r="AT1094" s="367"/>
    </row>
    <row r="1095" spans="2:46" ht="13.8">
      <c r="B1095" s="26">
        <v>14.333333333333316</v>
      </c>
      <c r="C1095" s="367">
        <v>56.653603584339606</v>
      </c>
      <c r="D1095" s="369">
        <v>386.99999999999955</v>
      </c>
      <c r="E1095" s="367">
        <v>3999.9999999999927</v>
      </c>
      <c r="F1095" s="367">
        <v>-20224.815340153018</v>
      </c>
      <c r="G1095" s="367">
        <v>386.99999999999926</v>
      </c>
      <c r="H1095" s="367">
        <v>21500</v>
      </c>
      <c r="I1095" s="367">
        <v>-247874.53490047494</v>
      </c>
      <c r="J1095" s="384">
        <v>386.99999999999994</v>
      </c>
      <c r="K1095" s="367">
        <v>5212.1212121212138</v>
      </c>
      <c r="L1095" s="367">
        <v>1013.4490225024891</v>
      </c>
      <c r="M1095" s="384">
        <v>387.00000000000017</v>
      </c>
      <c r="N1095" s="367">
        <v>86</v>
      </c>
      <c r="O1095" s="367">
        <v>-187.88427753579273</v>
      </c>
      <c r="P1095" s="384">
        <v>5.6115000000000004</v>
      </c>
      <c r="Q1095" s="367">
        <v>86</v>
      </c>
      <c r="R1095" s="367">
        <v>108.66779155656799</v>
      </c>
      <c r="S1095" s="384">
        <v>5.4180000000000001</v>
      </c>
      <c r="T1095" s="367">
        <v>2965.5172413793161</v>
      </c>
      <c r="U1095" s="367">
        <v>-2250.4601614061989</v>
      </c>
      <c r="V1095" s="384">
        <v>387.0000000000008</v>
      </c>
      <c r="W1095" s="367">
        <v>143333.3333333334</v>
      </c>
      <c r="X1095" s="367">
        <v>19084.09367980716</v>
      </c>
      <c r="Y1095" s="384">
        <v>387.00000000000017</v>
      </c>
      <c r="Z1095" s="367"/>
      <c r="AA1095" s="367"/>
      <c r="AB1095" s="367"/>
      <c r="AC1095" s="367"/>
      <c r="AD1095" s="367"/>
      <c r="AE1095" s="367"/>
      <c r="AF1095" s="367"/>
      <c r="AG1095" s="367"/>
      <c r="AH1095" s="367"/>
      <c r="AI1095" s="367"/>
      <c r="AJ1095" s="367"/>
      <c r="AK1095" s="367"/>
      <c r="AL1095" s="367"/>
      <c r="AM1095" s="367"/>
      <c r="AN1095" s="367"/>
      <c r="AO1095" s="367"/>
      <c r="AP1095" s="367"/>
      <c r="AQ1095" s="367"/>
      <c r="AR1095" s="367"/>
      <c r="AS1095" s="367"/>
      <c r="AT1095" s="367"/>
    </row>
    <row r="1096" spans="2:46" ht="13.8">
      <c r="B1096" s="26">
        <v>14.499999999999982</v>
      </c>
      <c r="C1096" s="367">
        <v>57.311029610104733</v>
      </c>
      <c r="D1096" s="369">
        <v>391.49999999999955</v>
      </c>
      <c r="E1096" s="367">
        <v>4046.5116279069694</v>
      </c>
      <c r="F1096" s="367">
        <v>-20738.572241143618</v>
      </c>
      <c r="G1096" s="367">
        <v>391.49999999999926</v>
      </c>
      <c r="H1096" s="367">
        <v>21750</v>
      </c>
      <c r="I1096" s="367">
        <v>-254036.53287816895</v>
      </c>
      <c r="J1096" s="384">
        <v>391.5</v>
      </c>
      <c r="K1096" s="367">
        <v>5272.7272727272748</v>
      </c>
      <c r="L1096" s="367">
        <v>811.98963211434364</v>
      </c>
      <c r="M1096" s="384">
        <v>391.50000000000017</v>
      </c>
      <c r="N1096" s="367">
        <v>87</v>
      </c>
      <c r="O1096" s="367">
        <v>-193.52082611162712</v>
      </c>
      <c r="P1096" s="384">
        <v>5.6767500000000002</v>
      </c>
      <c r="Q1096" s="367">
        <v>87</v>
      </c>
      <c r="R1096" s="367">
        <v>108.30225026839931</v>
      </c>
      <c r="S1096" s="384">
        <v>5.4809999999999999</v>
      </c>
      <c r="T1096" s="367">
        <v>3000.0000000000059</v>
      </c>
      <c r="U1096" s="367">
        <v>-2492.7876013182658</v>
      </c>
      <c r="V1096" s="384">
        <v>391.5000000000008</v>
      </c>
      <c r="W1096" s="367">
        <v>145000.00000000006</v>
      </c>
      <c r="X1096" s="367">
        <v>19297.963588575603</v>
      </c>
      <c r="Y1096" s="384">
        <v>391.50000000000017</v>
      </c>
      <c r="Z1096" s="367"/>
      <c r="AA1096" s="367"/>
      <c r="AB1096" s="367"/>
      <c r="AC1096" s="367"/>
      <c r="AD1096" s="367"/>
      <c r="AE1096" s="367"/>
      <c r="AF1096" s="367"/>
      <c r="AG1096" s="367"/>
      <c r="AH1096" s="367"/>
      <c r="AI1096" s="367"/>
      <c r="AJ1096" s="367"/>
      <c r="AK1096" s="367"/>
      <c r="AL1096" s="367"/>
      <c r="AM1096" s="367"/>
      <c r="AN1096" s="367"/>
      <c r="AO1096" s="367"/>
      <c r="AP1096" s="367"/>
      <c r="AQ1096" s="367"/>
      <c r="AR1096" s="367"/>
      <c r="AS1096" s="367"/>
      <c r="AT1096" s="367"/>
    </row>
    <row r="1097" spans="2:46" ht="13.8">
      <c r="B1097" s="26">
        <v>14.666666666666648</v>
      </c>
      <c r="C1097" s="367">
        <v>57.968424904683403</v>
      </c>
      <c r="D1097" s="369">
        <v>395.99999999999955</v>
      </c>
      <c r="E1097" s="367">
        <v>4093.023255813946</v>
      </c>
      <c r="F1097" s="367">
        <v>-21258.733386492702</v>
      </c>
      <c r="G1097" s="367">
        <v>395.99999999999932</v>
      </c>
      <c r="H1097" s="367">
        <v>22000</v>
      </c>
      <c r="I1097" s="367">
        <v>-260273.92708445987</v>
      </c>
      <c r="J1097" s="384">
        <v>396</v>
      </c>
      <c r="K1097" s="367">
        <v>5333.3333333333358</v>
      </c>
      <c r="L1097" s="367">
        <v>605.62808813200058</v>
      </c>
      <c r="M1097" s="384">
        <v>396.00000000000023</v>
      </c>
      <c r="N1097" s="367">
        <v>88</v>
      </c>
      <c r="O1097" s="367">
        <v>-199.23672750755938</v>
      </c>
      <c r="P1097" s="384">
        <v>5.742</v>
      </c>
      <c r="Q1097" s="367">
        <v>88</v>
      </c>
      <c r="R1097" s="367">
        <v>107.89925793977646</v>
      </c>
      <c r="S1097" s="384">
        <v>5.5440000000000005</v>
      </c>
      <c r="T1097" s="367">
        <v>3034.4827586206957</v>
      </c>
      <c r="U1097" s="367">
        <v>-2740.0842205062036</v>
      </c>
      <c r="V1097" s="384">
        <v>396.0000000000008</v>
      </c>
      <c r="W1097" s="367">
        <v>146666.66666666672</v>
      </c>
      <c r="X1097" s="367">
        <v>19511.648712119313</v>
      </c>
      <c r="Y1097" s="384">
        <v>396.00000000000011</v>
      </c>
      <c r="Z1097" s="367"/>
      <c r="AA1097" s="367"/>
      <c r="AB1097" s="367"/>
      <c r="AC1097" s="367"/>
      <c r="AD1097" s="367"/>
      <c r="AE1097" s="367"/>
      <c r="AF1097" s="367"/>
      <c r="AG1097" s="367"/>
      <c r="AH1097" s="367"/>
      <c r="AI1097" s="367"/>
      <c r="AJ1097" s="367"/>
      <c r="AK1097" s="367"/>
      <c r="AL1097" s="367"/>
      <c r="AM1097" s="367"/>
      <c r="AN1097" s="367"/>
      <c r="AO1097" s="367"/>
      <c r="AP1097" s="367"/>
      <c r="AQ1097" s="367"/>
      <c r="AR1097" s="367"/>
      <c r="AS1097" s="367"/>
      <c r="AT1097" s="367"/>
    </row>
    <row r="1098" spans="2:46" ht="13.8">
      <c r="B1098" s="26">
        <v>14.833333333333314</v>
      </c>
      <c r="C1098" s="367">
        <v>58.625789468075588</v>
      </c>
      <c r="D1098" s="369">
        <v>400.49999999999949</v>
      </c>
      <c r="E1098" s="367">
        <v>4139.5348837209231</v>
      </c>
      <c r="F1098" s="367">
        <v>-21785.298776200245</v>
      </c>
      <c r="G1098" s="367">
        <v>400.49999999999932</v>
      </c>
      <c r="H1098" s="367">
        <v>22250</v>
      </c>
      <c r="I1098" s="367">
        <v>-266586.71751934767</v>
      </c>
      <c r="J1098" s="384">
        <v>400.5</v>
      </c>
      <c r="K1098" s="367">
        <v>5393.9393939393967</v>
      </c>
      <c r="L1098" s="367">
        <v>394.36439055546521</v>
      </c>
      <c r="M1098" s="384">
        <v>400.50000000000023</v>
      </c>
      <c r="N1098" s="367">
        <v>89</v>
      </c>
      <c r="O1098" s="367">
        <v>-205.03198172358941</v>
      </c>
      <c r="P1098" s="384">
        <v>5.8072499999999998</v>
      </c>
      <c r="Q1098" s="367">
        <v>89</v>
      </c>
      <c r="R1098" s="367">
        <v>107.45881457069946</v>
      </c>
      <c r="S1098" s="384">
        <v>5.6069999999999993</v>
      </c>
      <c r="T1098" s="367">
        <v>3068.9655172413854</v>
      </c>
      <c r="U1098" s="367">
        <v>-2992.3500189700117</v>
      </c>
      <c r="V1098" s="384">
        <v>400.5000000000008</v>
      </c>
      <c r="W1098" s="367">
        <v>148333.33333333337</v>
      </c>
      <c r="X1098" s="367">
        <v>19725.149050438289</v>
      </c>
      <c r="Y1098" s="384">
        <v>400.50000000000011</v>
      </c>
      <c r="Z1098" s="367"/>
      <c r="AA1098" s="367"/>
      <c r="AB1098" s="367"/>
      <c r="AC1098" s="367"/>
      <c r="AD1098" s="367"/>
      <c r="AE1098" s="367"/>
      <c r="AF1098" s="367"/>
      <c r="AG1098" s="367"/>
      <c r="AH1098" s="367"/>
      <c r="AI1098" s="367"/>
      <c r="AJ1098" s="367"/>
      <c r="AK1098" s="367"/>
      <c r="AL1098" s="367"/>
      <c r="AM1098" s="367"/>
      <c r="AN1098" s="367"/>
      <c r="AO1098" s="367"/>
      <c r="AP1098" s="367"/>
      <c r="AQ1098" s="367"/>
      <c r="AR1098" s="367"/>
      <c r="AS1098" s="367"/>
      <c r="AT1098" s="367"/>
    </row>
    <row r="1099" spans="2:46" ht="13.8">
      <c r="B1099" s="26">
        <v>14.99999999999998</v>
      </c>
      <c r="C1099" s="367">
        <v>59.283123300281346</v>
      </c>
      <c r="D1099" s="369">
        <v>404.99999999999949</v>
      </c>
      <c r="E1099" s="367">
        <v>4186.0465116279001</v>
      </c>
      <c r="F1099" s="367">
        <v>-22318.268410266261</v>
      </c>
      <c r="G1099" s="367">
        <v>404.99999999999937</v>
      </c>
      <c r="H1099" s="367">
        <v>22500</v>
      </c>
      <c r="I1099" s="367">
        <v>-272974.90418283251</v>
      </c>
      <c r="J1099" s="384">
        <v>405</v>
      </c>
      <c r="K1099" s="367">
        <v>5454.5454545454577</v>
      </c>
      <c r="L1099" s="367">
        <v>178.198539384735</v>
      </c>
      <c r="M1099" s="384">
        <v>405.00000000000023</v>
      </c>
      <c r="N1099" s="367">
        <v>90</v>
      </c>
      <c r="O1099" s="367">
        <v>-210.90658875971729</v>
      </c>
      <c r="P1099" s="384">
        <v>5.8724999999999996</v>
      </c>
      <c r="Q1099" s="367">
        <v>90</v>
      </c>
      <c r="R1099" s="367">
        <v>106.98092016116824</v>
      </c>
      <c r="S1099" s="384">
        <v>5.67</v>
      </c>
      <c r="T1099" s="367">
        <v>3103.4482758620752</v>
      </c>
      <c r="U1099" s="367">
        <v>-3249.5849967096906</v>
      </c>
      <c r="V1099" s="384">
        <v>405.0000000000008</v>
      </c>
      <c r="W1099" s="367">
        <v>150000.00000000003</v>
      </c>
      <c r="X1099" s="367">
        <v>19938.464603532531</v>
      </c>
      <c r="Y1099" s="384">
        <v>405.00000000000006</v>
      </c>
      <c r="Z1099" s="367"/>
      <c r="AA1099" s="367"/>
      <c r="AB1099" s="367"/>
      <c r="AC1099" s="367"/>
      <c r="AD1099" s="367"/>
      <c r="AE1099" s="367"/>
      <c r="AF1099" s="367"/>
      <c r="AG1099" s="367"/>
      <c r="AH1099" s="367"/>
      <c r="AI1099" s="367"/>
      <c r="AJ1099" s="367"/>
      <c r="AK1099" s="367"/>
      <c r="AL1099" s="367"/>
      <c r="AM1099" s="367"/>
      <c r="AN1099" s="367"/>
      <c r="AO1099" s="367"/>
      <c r="AP1099" s="367"/>
      <c r="AQ1099" s="367"/>
      <c r="AR1099" s="367"/>
      <c r="AS1099" s="367"/>
      <c r="AT1099" s="367"/>
    </row>
    <row r="1100" spans="2:46" ht="13.8">
      <c r="B1100" s="26">
        <v>15.166666666666647</v>
      </c>
      <c r="C1100" s="367">
        <v>59.940426401300634</v>
      </c>
      <c r="D1100" s="369">
        <v>409.49999999999949</v>
      </c>
      <c r="E1100" s="367">
        <v>4232.5581395348772</v>
      </c>
      <c r="F1100" s="367">
        <v>-22857.642288690749</v>
      </c>
      <c r="G1100" s="367">
        <v>409.49999999999937</v>
      </c>
      <c r="H1100" s="367">
        <v>22750</v>
      </c>
      <c r="I1100" s="367">
        <v>-279438.48707491421</v>
      </c>
      <c r="J1100" s="384">
        <v>409.5</v>
      </c>
      <c r="K1100" s="367">
        <v>5515.1515151515187</v>
      </c>
      <c r="L1100" s="367">
        <v>-42.869465380192878</v>
      </c>
      <c r="M1100" s="384">
        <v>409.50000000000028</v>
      </c>
      <c r="N1100" s="367">
        <v>91</v>
      </c>
      <c r="O1100" s="367">
        <v>-216.860548615943</v>
      </c>
      <c r="P1100" s="384">
        <v>5.9377499999999994</v>
      </c>
      <c r="Q1100" s="367">
        <v>91</v>
      </c>
      <c r="R1100" s="367">
        <v>106.46557471118288</v>
      </c>
      <c r="S1100" s="384">
        <v>5.7329999999999997</v>
      </c>
      <c r="T1100" s="367">
        <v>3137.931034482765</v>
      </c>
      <c r="U1100" s="367">
        <v>-3511.789153725239</v>
      </c>
      <c r="V1100" s="384">
        <v>409.5000000000008</v>
      </c>
      <c r="W1100" s="367">
        <v>151666.66666666669</v>
      </c>
      <c r="X1100" s="367">
        <v>20151.595371402051</v>
      </c>
      <c r="Y1100" s="384">
        <v>409.50000000000006</v>
      </c>
      <c r="Z1100" s="367"/>
      <c r="AA1100" s="367"/>
      <c r="AB1100" s="367"/>
      <c r="AC1100" s="367"/>
      <c r="AD1100" s="367"/>
      <c r="AE1100" s="367"/>
      <c r="AF1100" s="367"/>
      <c r="AG1100" s="367"/>
      <c r="AH1100" s="367"/>
      <c r="AI1100" s="367"/>
      <c r="AJ1100" s="367"/>
      <c r="AK1100" s="367"/>
      <c r="AL1100" s="367"/>
      <c r="AM1100" s="367"/>
      <c r="AN1100" s="367"/>
      <c r="AO1100" s="367"/>
      <c r="AP1100" s="367"/>
      <c r="AQ1100" s="367"/>
      <c r="AR1100" s="367"/>
      <c r="AS1100" s="367"/>
      <c r="AT1100" s="367"/>
    </row>
    <row r="1101" spans="2:46" ht="13.8">
      <c r="B1101" s="26">
        <v>15.333333333333313</v>
      </c>
      <c r="C1101" s="367">
        <v>60.597698771133459</v>
      </c>
      <c r="D1101" s="369">
        <v>413.99999999999943</v>
      </c>
      <c r="E1101" s="367">
        <v>4279.0697674418543</v>
      </c>
      <c r="F1101" s="367">
        <v>-23403.420411473708</v>
      </c>
      <c r="G1101" s="367">
        <v>413.99999999999943</v>
      </c>
      <c r="H1101" s="367">
        <v>23000</v>
      </c>
      <c r="I1101" s="367">
        <v>-285977.46619559289</v>
      </c>
      <c r="J1101" s="384">
        <v>414</v>
      </c>
      <c r="K1101" s="367">
        <v>5575.7575757575796</v>
      </c>
      <c r="L1101" s="367">
        <v>-268.83962373931286</v>
      </c>
      <c r="M1101" s="384">
        <v>414.00000000000028</v>
      </c>
      <c r="N1101" s="367">
        <v>92</v>
      </c>
      <c r="O1101" s="367">
        <v>-222.89386129226662</v>
      </c>
      <c r="P1101" s="384">
        <v>6.0030000000000001</v>
      </c>
      <c r="Q1101" s="367">
        <v>92</v>
      </c>
      <c r="R1101" s="367">
        <v>105.91277822074333</v>
      </c>
      <c r="S1101" s="384">
        <v>5.7960000000000003</v>
      </c>
      <c r="T1101" s="367">
        <v>3172.4137931034547</v>
      </c>
      <c r="U1101" s="367">
        <v>-3778.9624900166627</v>
      </c>
      <c r="V1101" s="384">
        <v>414.00000000000085</v>
      </c>
      <c r="W1101" s="367">
        <v>153333.33333333334</v>
      </c>
      <c r="X1101" s="367">
        <v>20364.541354046829</v>
      </c>
      <c r="Y1101" s="384">
        <v>414</v>
      </c>
      <c r="Z1101" s="367"/>
      <c r="AA1101" s="367"/>
      <c r="AB1101" s="367"/>
      <c r="AC1101" s="367"/>
      <c r="AD1101" s="367"/>
      <c r="AE1101" s="367"/>
      <c r="AF1101" s="367"/>
      <c r="AG1101" s="367"/>
      <c r="AH1101" s="367"/>
      <c r="AI1101" s="367"/>
      <c r="AJ1101" s="367"/>
      <c r="AK1101" s="367"/>
      <c r="AL1101" s="367"/>
      <c r="AM1101" s="367"/>
      <c r="AN1101" s="367"/>
      <c r="AO1101" s="367"/>
      <c r="AP1101" s="367"/>
      <c r="AQ1101" s="367"/>
      <c r="AR1101" s="367"/>
      <c r="AS1101" s="367"/>
      <c r="AT1101" s="367"/>
    </row>
    <row r="1102" spans="2:46" ht="13.8">
      <c r="B1102" s="26">
        <v>15.499999999999979</v>
      </c>
      <c r="C1102" s="367">
        <v>61.254940409779834</v>
      </c>
      <c r="D1102" s="369">
        <v>418.49999999999943</v>
      </c>
      <c r="E1102" s="367">
        <v>4325.5813953488314</v>
      </c>
      <c r="F1102" s="367">
        <v>-23955.602778615135</v>
      </c>
      <c r="G1102" s="367">
        <v>418.49999999999943</v>
      </c>
      <c r="H1102" s="367">
        <v>23250</v>
      </c>
      <c r="I1102" s="367">
        <v>-292591.8415448686</v>
      </c>
      <c r="J1102" s="384">
        <v>418.5</v>
      </c>
      <c r="K1102" s="367">
        <v>5636.3636363636406</v>
      </c>
      <c r="L1102" s="367">
        <v>-499.71193569263363</v>
      </c>
      <c r="M1102" s="384">
        <v>418.5000000000004</v>
      </c>
      <c r="N1102" s="367">
        <v>93</v>
      </c>
      <c r="O1102" s="367">
        <v>-229.00652678868803</v>
      </c>
      <c r="P1102" s="384">
        <v>6.0682500000000008</v>
      </c>
      <c r="Q1102" s="367">
        <v>93</v>
      </c>
      <c r="R1102" s="367">
        <v>105.32253068984963</v>
      </c>
      <c r="S1102" s="384">
        <v>5.859</v>
      </c>
      <c r="T1102" s="367">
        <v>3206.8965517241445</v>
      </c>
      <c r="U1102" s="367">
        <v>-4051.1050055839528</v>
      </c>
      <c r="V1102" s="384">
        <v>418.50000000000085</v>
      </c>
      <c r="W1102" s="367">
        <v>155000</v>
      </c>
      <c r="X1102" s="367">
        <v>20577.302551466881</v>
      </c>
      <c r="Y1102" s="384">
        <v>418.5</v>
      </c>
      <c r="Z1102" s="367"/>
      <c r="AA1102" s="367"/>
      <c r="AB1102" s="367"/>
      <c r="AC1102" s="367"/>
      <c r="AD1102" s="367"/>
      <c r="AE1102" s="367"/>
      <c r="AF1102" s="367"/>
      <c r="AG1102" s="367"/>
      <c r="AH1102" s="367"/>
      <c r="AI1102" s="367"/>
      <c r="AJ1102" s="367"/>
      <c r="AK1102" s="367"/>
      <c r="AL1102" s="367"/>
      <c r="AM1102" s="367"/>
      <c r="AN1102" s="367"/>
      <c r="AO1102" s="367"/>
      <c r="AP1102" s="367"/>
      <c r="AQ1102" s="367"/>
      <c r="AR1102" s="367"/>
      <c r="AS1102" s="367"/>
      <c r="AT1102" s="367"/>
    </row>
    <row r="1103" spans="2:46" ht="13.8">
      <c r="B1103" s="26">
        <v>15.666666666666645</v>
      </c>
      <c r="C1103" s="367">
        <v>61.912151317239747</v>
      </c>
      <c r="D1103" s="369">
        <v>422.99999999999943</v>
      </c>
      <c r="E1103" s="367">
        <v>4372.0930232558085</v>
      </c>
      <c r="F1103" s="367">
        <v>-24514.18939011504</v>
      </c>
      <c r="G1103" s="367">
        <v>422.99999999999949</v>
      </c>
      <c r="H1103" s="367">
        <v>23500</v>
      </c>
      <c r="I1103" s="367">
        <v>-299281.61312274123</v>
      </c>
      <c r="J1103" s="384">
        <v>423</v>
      </c>
      <c r="K1103" s="367">
        <v>5696.9696969697015</v>
      </c>
      <c r="L1103" s="367">
        <v>-735.48640124014355</v>
      </c>
      <c r="M1103" s="384">
        <v>423.0000000000004</v>
      </c>
      <c r="N1103" s="367">
        <v>94</v>
      </c>
      <c r="O1103" s="367">
        <v>-235.19854510520724</v>
      </c>
      <c r="P1103" s="384">
        <v>6.1335000000000006</v>
      </c>
      <c r="Q1103" s="367">
        <v>94</v>
      </c>
      <c r="R1103" s="367">
        <v>104.69483211850172</v>
      </c>
      <c r="S1103" s="384">
        <v>5.9219999999999997</v>
      </c>
      <c r="T1103" s="367">
        <v>3241.3793103448343</v>
      </c>
      <c r="U1103" s="367">
        <v>-4328.2167004271132</v>
      </c>
      <c r="V1103" s="384">
        <v>423.00000000000085</v>
      </c>
      <c r="W1103" s="367">
        <v>156666.66666666666</v>
      </c>
      <c r="X1103" s="367">
        <v>20789.878963662199</v>
      </c>
      <c r="Y1103" s="384">
        <v>422.99999999999994</v>
      </c>
      <c r="Z1103" s="367"/>
      <c r="AA1103" s="367"/>
      <c r="AB1103" s="367"/>
      <c r="AC1103" s="367"/>
      <c r="AD1103" s="367"/>
      <c r="AE1103" s="367"/>
      <c r="AF1103" s="367"/>
      <c r="AG1103" s="367"/>
      <c r="AH1103" s="367"/>
      <c r="AI1103" s="367"/>
      <c r="AJ1103" s="367"/>
      <c r="AK1103" s="367"/>
      <c r="AL1103" s="367"/>
      <c r="AM1103" s="367"/>
      <c r="AN1103" s="367"/>
      <c r="AO1103" s="367"/>
      <c r="AP1103" s="367"/>
      <c r="AQ1103" s="367"/>
      <c r="AR1103" s="367"/>
      <c r="AS1103" s="367"/>
      <c r="AT1103" s="367"/>
    </row>
    <row r="1104" spans="2:46" ht="13.8">
      <c r="B1104" s="26">
        <v>15.833333333333311</v>
      </c>
      <c r="C1104" s="367">
        <v>62.569331493513204</v>
      </c>
      <c r="D1104" s="369">
        <v>427.49999999999937</v>
      </c>
      <c r="E1104" s="367">
        <v>4418.6046511627856</v>
      </c>
      <c r="F1104" s="367">
        <v>-25079.180245973406</v>
      </c>
      <c r="G1104" s="367">
        <v>427.49999999999949</v>
      </c>
      <c r="H1104" s="367">
        <v>23750</v>
      </c>
      <c r="I1104" s="367">
        <v>-306046.78092921083</v>
      </c>
      <c r="J1104" s="384">
        <v>427.5</v>
      </c>
      <c r="K1104" s="367">
        <v>5757.5757575757625</v>
      </c>
      <c r="L1104" s="367">
        <v>-976.16302038184813</v>
      </c>
      <c r="M1104" s="384">
        <v>427.5000000000004</v>
      </c>
      <c r="N1104" s="367">
        <v>95</v>
      </c>
      <c r="O1104" s="367">
        <v>-241.46991624182428</v>
      </c>
      <c r="P1104" s="384">
        <v>6.1987500000000004</v>
      </c>
      <c r="Q1104" s="367">
        <v>95</v>
      </c>
      <c r="R1104" s="367">
        <v>104.02968250669963</v>
      </c>
      <c r="S1104" s="384">
        <v>5.9850000000000003</v>
      </c>
      <c r="T1104" s="367">
        <v>3275.862068965524</v>
      </c>
      <c r="U1104" s="367">
        <v>-4610.2975745461454</v>
      </c>
      <c r="V1104" s="384">
        <v>427.50000000000085</v>
      </c>
      <c r="W1104" s="367">
        <v>158333.33333333331</v>
      </c>
      <c r="X1104" s="367">
        <v>21002.27059063279</v>
      </c>
      <c r="Y1104" s="384">
        <v>427.49999999999994</v>
      </c>
      <c r="Z1104" s="367"/>
      <c r="AA1104" s="367"/>
      <c r="AB1104" s="367"/>
      <c r="AC1104" s="367"/>
      <c r="AD1104" s="367"/>
      <c r="AE1104" s="367"/>
      <c r="AF1104" s="367"/>
      <c r="AG1104" s="367"/>
      <c r="AH1104" s="367"/>
      <c r="AI1104" s="367"/>
      <c r="AJ1104" s="367"/>
      <c r="AK1104" s="367"/>
      <c r="AL1104" s="367"/>
      <c r="AM1104" s="367"/>
      <c r="AN1104" s="367"/>
      <c r="AO1104" s="367"/>
      <c r="AP1104" s="367"/>
      <c r="AQ1104" s="367"/>
      <c r="AR1104" s="367"/>
      <c r="AS1104" s="367"/>
      <c r="AT1104" s="367"/>
    </row>
    <row r="1105" spans="2:46" ht="13.8">
      <c r="B1105" s="26">
        <v>15.999999999999977</v>
      </c>
      <c r="C1105" s="367">
        <v>63.226480938600197</v>
      </c>
      <c r="D1105" s="369">
        <v>431.99999999999937</v>
      </c>
      <c r="E1105" s="367">
        <v>4465.1162790697626</v>
      </c>
      <c r="F1105" s="367">
        <v>-25650.57534619025</v>
      </c>
      <c r="G1105" s="367">
        <v>431.99999999999955</v>
      </c>
      <c r="H1105" s="367">
        <v>24000</v>
      </c>
      <c r="I1105" s="367">
        <v>-312887.34496427729</v>
      </c>
      <c r="J1105" s="384">
        <v>432</v>
      </c>
      <c r="K1105" s="367">
        <v>5818.1818181818235</v>
      </c>
      <c r="L1105" s="367">
        <v>-1221.7417931177511</v>
      </c>
      <c r="M1105" s="384">
        <v>432.00000000000045</v>
      </c>
      <c r="N1105" s="367">
        <v>96</v>
      </c>
      <c r="O1105" s="367">
        <v>-247.82064019853911</v>
      </c>
      <c r="P1105" s="384">
        <v>6.2640000000000002</v>
      </c>
      <c r="Q1105" s="367">
        <v>96</v>
      </c>
      <c r="R1105" s="367">
        <v>103.32708185444338</v>
      </c>
      <c r="S1105" s="384">
        <v>6.048</v>
      </c>
      <c r="T1105" s="367">
        <v>3310.3448275862138</v>
      </c>
      <c r="U1105" s="367">
        <v>-4897.3476279410506</v>
      </c>
      <c r="V1105" s="384">
        <v>432.00000000000091</v>
      </c>
      <c r="W1105" s="367">
        <v>159999.99999999997</v>
      </c>
      <c r="X1105" s="367">
        <v>21214.477432378641</v>
      </c>
      <c r="Y1105" s="384">
        <v>431.99999999999989</v>
      </c>
      <c r="Z1105" s="367"/>
      <c r="AA1105" s="367"/>
      <c r="AB1105" s="367"/>
      <c r="AC1105" s="367"/>
      <c r="AD1105" s="367"/>
      <c r="AE1105" s="367"/>
      <c r="AF1105" s="367"/>
      <c r="AG1105" s="367"/>
      <c r="AH1105" s="367"/>
      <c r="AI1105" s="367"/>
      <c r="AJ1105" s="367"/>
      <c r="AK1105" s="367"/>
      <c r="AL1105" s="367"/>
      <c r="AM1105" s="367"/>
      <c r="AN1105" s="367"/>
      <c r="AO1105" s="367"/>
      <c r="AP1105" s="367"/>
      <c r="AQ1105" s="367"/>
      <c r="AR1105" s="367"/>
      <c r="AS1105" s="367"/>
      <c r="AT1105" s="367"/>
    </row>
    <row r="1106" spans="2:46" ht="13.8">
      <c r="B1106" s="26">
        <v>16.166666666666643</v>
      </c>
      <c r="C1106" s="367">
        <v>63.883599652500749</v>
      </c>
      <c r="D1106" s="369">
        <v>436.49999999999937</v>
      </c>
      <c r="E1106" s="367">
        <v>4511.6279069767397</v>
      </c>
      <c r="F1106" s="367">
        <v>-26228.374690765566</v>
      </c>
      <c r="G1106" s="367">
        <v>436.4999999999996</v>
      </c>
      <c r="H1106" s="367">
        <v>24250</v>
      </c>
      <c r="I1106" s="367">
        <v>-319803.30522794067</v>
      </c>
      <c r="J1106" s="384">
        <v>436.49999999999994</v>
      </c>
      <c r="K1106" s="367">
        <v>5878.7878787878844</v>
      </c>
      <c r="L1106" s="367">
        <v>-1472.2227194478453</v>
      </c>
      <c r="M1106" s="384">
        <v>436.50000000000045</v>
      </c>
      <c r="N1106" s="367">
        <v>97</v>
      </c>
      <c r="O1106" s="367">
        <v>-254.25071697535176</v>
      </c>
      <c r="P1106" s="384">
        <v>6.32925</v>
      </c>
      <c r="Q1106" s="367">
        <v>97</v>
      </c>
      <c r="R1106" s="367">
        <v>102.58703016173295</v>
      </c>
      <c r="S1106" s="384">
        <v>6.1110000000000007</v>
      </c>
      <c r="T1106" s="367">
        <v>3344.8275862069036</v>
      </c>
      <c r="U1106" s="367">
        <v>-5189.3668606118217</v>
      </c>
      <c r="V1106" s="384">
        <v>436.50000000000091</v>
      </c>
      <c r="W1106" s="367">
        <v>161666.66666666663</v>
      </c>
      <c r="X1106" s="367">
        <v>21426.499488899768</v>
      </c>
      <c r="Y1106" s="384">
        <v>436.49999999999989</v>
      </c>
      <c r="Z1106" s="367"/>
      <c r="AA1106" s="367"/>
      <c r="AB1106" s="367"/>
      <c r="AC1106" s="367"/>
      <c r="AD1106" s="367"/>
      <c r="AE1106" s="367"/>
      <c r="AF1106" s="367"/>
      <c r="AG1106" s="367"/>
      <c r="AH1106" s="367"/>
      <c r="AI1106" s="367"/>
      <c r="AJ1106" s="367"/>
      <c r="AK1106" s="367"/>
      <c r="AL1106" s="367"/>
      <c r="AM1106" s="367"/>
      <c r="AN1106" s="367"/>
      <c r="AO1106" s="367"/>
      <c r="AP1106" s="367"/>
      <c r="AQ1106" s="367"/>
      <c r="AR1106" s="367"/>
      <c r="AS1106" s="367"/>
      <c r="AT1106" s="367"/>
    </row>
    <row r="1107" spans="2:46" ht="13.8">
      <c r="B1107" s="26">
        <v>16.333333333333311</v>
      </c>
      <c r="C1107" s="367">
        <v>64.540687635214837</v>
      </c>
      <c r="D1107" s="369">
        <v>440.99999999999937</v>
      </c>
      <c r="E1107" s="367">
        <v>4558.1395348837168</v>
      </c>
      <c r="F1107" s="367">
        <v>-26812.578279699355</v>
      </c>
      <c r="G1107" s="367">
        <v>440.99999999999966</v>
      </c>
      <c r="H1107" s="367">
        <v>24500</v>
      </c>
      <c r="I1107" s="367">
        <v>-326794.66172020108</v>
      </c>
      <c r="J1107" s="384">
        <v>440.99999999999994</v>
      </c>
      <c r="K1107" s="367">
        <v>5939.3939393939454</v>
      </c>
      <c r="L1107" s="367">
        <v>-1727.6057993721349</v>
      </c>
      <c r="M1107" s="384">
        <v>441.00000000000045</v>
      </c>
      <c r="N1107" s="367">
        <v>98</v>
      </c>
      <c r="O1107" s="367">
        <v>-260.76014657226222</v>
      </c>
      <c r="P1107" s="384">
        <v>6.3944999999999999</v>
      </c>
      <c r="Q1107" s="367">
        <v>98</v>
      </c>
      <c r="R1107" s="367">
        <v>101.80952742856836</v>
      </c>
      <c r="S1107" s="384">
        <v>6.1739999999999995</v>
      </c>
      <c r="T1107" s="367">
        <v>3379.3103448275933</v>
      </c>
      <c r="U1107" s="367">
        <v>-5486.3552725584696</v>
      </c>
      <c r="V1107" s="384">
        <v>441.00000000000097</v>
      </c>
      <c r="W1107" s="367">
        <v>163333.33333333328</v>
      </c>
      <c r="X1107" s="367">
        <v>21638.336760196162</v>
      </c>
      <c r="Y1107" s="384">
        <v>440.99999999999983</v>
      </c>
      <c r="Z1107" s="367"/>
      <c r="AA1107" s="367"/>
      <c r="AB1107" s="367"/>
      <c r="AC1107" s="367"/>
      <c r="AD1107" s="367"/>
      <c r="AE1107" s="367"/>
      <c r="AF1107" s="367"/>
      <c r="AG1107" s="367"/>
      <c r="AH1107" s="367"/>
      <c r="AI1107" s="367"/>
      <c r="AJ1107" s="367"/>
      <c r="AK1107" s="367"/>
      <c r="AL1107" s="367"/>
      <c r="AM1107" s="367"/>
      <c r="AN1107" s="367"/>
      <c r="AO1107" s="367"/>
      <c r="AP1107" s="367"/>
      <c r="AQ1107" s="367"/>
      <c r="AR1107" s="367"/>
      <c r="AS1107" s="367"/>
      <c r="AT1107" s="367"/>
    </row>
    <row r="1108" spans="2:46" ht="13.8">
      <c r="B1108" s="26">
        <v>16.499999999999979</v>
      </c>
      <c r="C1108" s="367">
        <v>65.197744886742456</v>
      </c>
      <c r="D1108" s="369">
        <v>445.49999999999943</v>
      </c>
      <c r="E1108" s="367">
        <v>4604.6511627906939</v>
      </c>
      <c r="F1108" s="367">
        <v>-27403.186112991603</v>
      </c>
      <c r="G1108" s="367">
        <v>445.49999999999966</v>
      </c>
      <c r="H1108" s="367">
        <v>24750</v>
      </c>
      <c r="I1108" s="367">
        <v>-333861.41444105847</v>
      </c>
      <c r="J1108" s="384">
        <v>445.49999999999994</v>
      </c>
      <c r="K1108" s="367">
        <v>6000.0000000000064</v>
      </c>
      <c r="L1108" s="367">
        <v>-1987.8910328906222</v>
      </c>
      <c r="M1108" s="384">
        <v>445.50000000000051</v>
      </c>
      <c r="N1108" s="367">
        <v>99</v>
      </c>
      <c r="O1108" s="367">
        <v>-267.34892898927058</v>
      </c>
      <c r="P1108" s="384">
        <v>6.4597499999999997</v>
      </c>
      <c r="Q1108" s="367">
        <v>99</v>
      </c>
      <c r="R1108" s="367">
        <v>100.99457365494959</v>
      </c>
      <c r="S1108" s="384">
        <v>6.2370000000000001</v>
      </c>
      <c r="T1108" s="367">
        <v>3413.7931034482831</v>
      </c>
      <c r="U1108" s="367">
        <v>-5788.3128637809823</v>
      </c>
      <c r="V1108" s="384">
        <v>445.50000000000097</v>
      </c>
      <c r="W1108" s="367">
        <v>164999.99999999994</v>
      </c>
      <c r="X1108" s="367">
        <v>21849.989246267822</v>
      </c>
      <c r="Y1108" s="384">
        <v>445.49999999999983</v>
      </c>
      <c r="Z1108" s="367"/>
      <c r="AA1108" s="367"/>
      <c r="AB1108" s="367"/>
      <c r="AC1108" s="367"/>
      <c r="AD1108" s="367"/>
      <c r="AE1108" s="367"/>
      <c r="AF1108" s="367"/>
      <c r="AG1108" s="367"/>
      <c r="AH1108" s="367"/>
      <c r="AI1108" s="367"/>
      <c r="AJ1108" s="367"/>
      <c r="AK1108" s="367"/>
      <c r="AL1108" s="367"/>
      <c r="AM1108" s="367"/>
      <c r="AN1108" s="367"/>
      <c r="AO1108" s="367"/>
      <c r="AP1108" s="367"/>
      <c r="AQ1108" s="367"/>
      <c r="AR1108" s="367"/>
      <c r="AS1108" s="367"/>
      <c r="AT1108" s="367"/>
    </row>
    <row r="1109" spans="2:46" ht="13.8">
      <c r="B1109" s="26">
        <v>16.666666666666647</v>
      </c>
      <c r="C1109" s="367">
        <v>65.854771407083646</v>
      </c>
      <c r="D1109" s="369">
        <v>449.99999999999949</v>
      </c>
      <c r="E1109" s="367">
        <v>4651.162790697671</v>
      </c>
      <c r="F1109" s="367">
        <v>-28000.198190642328</v>
      </c>
      <c r="G1109" s="367">
        <v>449.99999999999972</v>
      </c>
      <c r="H1109" s="367">
        <v>25000</v>
      </c>
      <c r="I1109" s="367">
        <v>-341003.56339051278</v>
      </c>
      <c r="J1109" s="384">
        <v>449.99999999999994</v>
      </c>
      <c r="K1109" s="367">
        <v>6060.6060606060673</v>
      </c>
      <c r="L1109" s="367">
        <v>-2253.0784200033017</v>
      </c>
      <c r="M1109" s="384">
        <v>450.00000000000051</v>
      </c>
      <c r="N1109" s="367">
        <v>100</v>
      </c>
      <c r="O1109" s="367">
        <v>-274.0170642263767</v>
      </c>
      <c r="P1109" s="384">
        <v>6.5249999999999995</v>
      </c>
      <c r="Q1109" s="367">
        <v>100</v>
      </c>
      <c r="R1109" s="367">
        <v>100.14216884087662</v>
      </c>
      <c r="S1109" s="384">
        <v>6.3</v>
      </c>
      <c r="T1109" s="367">
        <v>3448.2758620689729</v>
      </c>
      <c r="U1109" s="367">
        <v>-6095.2396342793663</v>
      </c>
      <c r="V1109" s="384">
        <v>450.00000000000097</v>
      </c>
      <c r="W1109" s="367">
        <v>166666.6666666666</v>
      </c>
      <c r="X1109" s="367">
        <v>22061.456947114748</v>
      </c>
      <c r="Y1109" s="384">
        <v>449.99999999999977</v>
      </c>
      <c r="Z1109" s="367"/>
      <c r="AA1109" s="367"/>
      <c r="AB1109" s="367"/>
      <c r="AC1109" s="367"/>
      <c r="AD1109" s="367"/>
      <c r="AE1109" s="367"/>
      <c r="AF1109" s="367"/>
      <c r="AG1109" s="367"/>
      <c r="AH1109" s="367"/>
      <c r="AI1109" s="367"/>
      <c r="AJ1109" s="367"/>
      <c r="AK1109" s="367"/>
      <c r="AL1109" s="367"/>
      <c r="AM1109" s="367"/>
      <c r="AN1109" s="367"/>
      <c r="AO1109" s="367"/>
      <c r="AP1109" s="367"/>
      <c r="AQ1109" s="367"/>
      <c r="AR1109" s="367"/>
      <c r="AS1109" s="367"/>
      <c r="AT1109" s="367"/>
    </row>
    <row r="1110" spans="2:46" ht="13.8">
      <c r="B1110" s="26">
        <v>16.833333333333314</v>
      </c>
      <c r="C1110" s="367">
        <v>66.511767196238353</v>
      </c>
      <c r="D1110" s="369">
        <v>454.49999999999949</v>
      </c>
      <c r="E1110" s="367">
        <v>4697.6744186046481</v>
      </c>
      <c r="F1110" s="367">
        <v>-28603.614512651522</v>
      </c>
      <c r="G1110" s="367">
        <v>454.49999999999972</v>
      </c>
      <c r="H1110" s="367">
        <v>25250</v>
      </c>
      <c r="I1110" s="367">
        <v>-348221.10856856412</v>
      </c>
      <c r="J1110" s="384">
        <v>454.49999999999994</v>
      </c>
      <c r="K1110" s="367">
        <v>6121.2121212121283</v>
      </c>
      <c r="L1110" s="367">
        <v>-2523.1679607101792</v>
      </c>
      <c r="M1110" s="384">
        <v>454.50000000000057</v>
      </c>
      <c r="N1110" s="367">
        <v>101</v>
      </c>
      <c r="O1110" s="367">
        <v>-280.76455228358077</v>
      </c>
      <c r="P1110" s="384">
        <v>6.5902500000000002</v>
      </c>
      <c r="Q1110" s="367">
        <v>101</v>
      </c>
      <c r="R1110" s="367">
        <v>99.252312986349494</v>
      </c>
      <c r="S1110" s="384">
        <v>6.3629999999999995</v>
      </c>
      <c r="T1110" s="367">
        <v>3482.7586206896626</v>
      </c>
      <c r="U1110" s="367">
        <v>-6407.1355840536207</v>
      </c>
      <c r="V1110" s="384">
        <v>454.50000000000097</v>
      </c>
      <c r="W1110" s="367">
        <v>168333.33333333326</v>
      </c>
      <c r="X1110" s="367">
        <v>22272.739862736944</v>
      </c>
      <c r="Y1110" s="384">
        <v>454.49999999999977</v>
      </c>
      <c r="Z1110" s="367"/>
      <c r="AA1110" s="367"/>
      <c r="AB1110" s="367"/>
      <c r="AC1110" s="367"/>
      <c r="AD1110" s="367"/>
      <c r="AE1110" s="367"/>
      <c r="AF1110" s="367"/>
      <c r="AG1110" s="367"/>
      <c r="AH1110" s="367"/>
      <c r="AI1110" s="367"/>
      <c r="AJ1110" s="367"/>
      <c r="AK1110" s="367"/>
      <c r="AL1110" s="367"/>
      <c r="AM1110" s="367"/>
      <c r="AN1110" s="367"/>
      <c r="AO1110" s="367"/>
      <c r="AP1110" s="367"/>
      <c r="AQ1110" s="367"/>
      <c r="AR1110" s="367"/>
      <c r="AS1110" s="367"/>
      <c r="AT1110" s="367"/>
    </row>
    <row r="1111" spans="2:46" ht="13.8">
      <c r="B1111" s="26">
        <v>16.999999999999982</v>
      </c>
      <c r="C1111" s="367">
        <v>67.168732254206631</v>
      </c>
      <c r="D1111" s="369">
        <v>458.99999999999955</v>
      </c>
      <c r="E1111" s="367">
        <v>4744.1860465116251</v>
      </c>
      <c r="F1111" s="367">
        <v>-29213.435079019182</v>
      </c>
      <c r="G1111" s="367">
        <v>458.99999999999972</v>
      </c>
      <c r="H1111" s="367">
        <v>25500</v>
      </c>
      <c r="I1111" s="367">
        <v>-355514.04997521231</v>
      </c>
      <c r="J1111" s="384">
        <v>458.99999999999994</v>
      </c>
      <c r="K1111" s="367">
        <v>6181.8181818181893</v>
      </c>
      <c r="L1111" s="367">
        <v>-2798.1596550112481</v>
      </c>
      <c r="M1111" s="384">
        <v>459.00000000000057</v>
      </c>
      <c r="N1111" s="367">
        <v>102</v>
      </c>
      <c r="O1111" s="367">
        <v>-287.59139316088255</v>
      </c>
      <c r="P1111" s="384">
        <v>6.6555</v>
      </c>
      <c r="Q1111" s="367">
        <v>102</v>
      </c>
      <c r="R1111" s="367">
        <v>98.325006091368166</v>
      </c>
      <c r="S1111" s="384">
        <v>6.4260000000000002</v>
      </c>
      <c r="T1111" s="367">
        <v>3517.2413793103524</v>
      </c>
      <c r="U1111" s="367">
        <v>-6724.0007131037455</v>
      </c>
      <c r="V1111" s="384">
        <v>459.00000000000097</v>
      </c>
      <c r="W1111" s="367">
        <v>169999.99999999991</v>
      </c>
      <c r="X1111" s="367">
        <v>22483.837993134413</v>
      </c>
      <c r="Y1111" s="384">
        <v>458.99999999999972</v>
      </c>
      <c r="Z1111" s="367"/>
      <c r="AA1111" s="367"/>
      <c r="AB1111" s="367"/>
      <c r="AC1111" s="367"/>
      <c r="AD1111" s="367"/>
      <c r="AE1111" s="367"/>
      <c r="AF1111" s="367"/>
      <c r="AG1111" s="367"/>
      <c r="AH1111" s="367"/>
      <c r="AI1111" s="367"/>
      <c r="AJ1111" s="367"/>
      <c r="AK1111" s="367"/>
      <c r="AL1111" s="367"/>
      <c r="AM1111" s="367"/>
      <c r="AN1111" s="367"/>
      <c r="AO1111" s="367"/>
      <c r="AP1111" s="367"/>
      <c r="AQ1111" s="367"/>
      <c r="AR1111" s="367"/>
      <c r="AS1111" s="367"/>
      <c r="AT1111" s="367"/>
    </row>
    <row r="1112" spans="2:46" ht="13.8">
      <c r="B1112" s="26">
        <v>17.16666666666665</v>
      </c>
      <c r="C1112" s="367">
        <v>67.825666580988425</v>
      </c>
      <c r="D1112" s="369">
        <v>463.49999999999955</v>
      </c>
      <c r="E1112" s="367">
        <v>4790.6976744186022</v>
      </c>
      <c r="F1112" s="367">
        <v>-29829.659889745322</v>
      </c>
      <c r="G1112" s="367">
        <v>463.49999999999977</v>
      </c>
      <c r="H1112" s="367">
        <v>25750</v>
      </c>
      <c r="I1112" s="367">
        <v>-362882.3876104576</v>
      </c>
      <c r="J1112" s="384">
        <v>463.5</v>
      </c>
      <c r="K1112" s="367">
        <v>6242.4242424242502</v>
      </c>
      <c r="L1112" s="367">
        <v>-3078.0535029065154</v>
      </c>
      <c r="M1112" s="384">
        <v>463.50000000000063</v>
      </c>
      <c r="N1112" s="367">
        <v>103</v>
      </c>
      <c r="O1112" s="367">
        <v>-294.49758685828215</v>
      </c>
      <c r="P1112" s="384">
        <v>6.7207499999999998</v>
      </c>
      <c r="Q1112" s="367">
        <v>103</v>
      </c>
      <c r="R1112" s="367">
        <v>97.360248155932695</v>
      </c>
      <c r="S1112" s="384">
        <v>6.4889999999999999</v>
      </c>
      <c r="T1112" s="367">
        <v>3551.7241379310422</v>
      </c>
      <c r="U1112" s="367">
        <v>-7045.8350214297416</v>
      </c>
      <c r="V1112" s="384">
        <v>463.50000000000097</v>
      </c>
      <c r="W1112" s="367">
        <v>171666.66666666657</v>
      </c>
      <c r="X1112" s="367">
        <v>22694.751338307145</v>
      </c>
      <c r="Y1112" s="384">
        <v>463.49999999999972</v>
      </c>
      <c r="Z1112" s="367"/>
      <c r="AA1112" s="367"/>
      <c r="AB1112" s="367"/>
      <c r="AC1112" s="367"/>
      <c r="AD1112" s="367"/>
      <c r="AE1112" s="367"/>
      <c r="AF1112" s="367"/>
      <c r="AG1112" s="367"/>
      <c r="AH1112" s="367"/>
      <c r="AI1112" s="367"/>
      <c r="AJ1112" s="367"/>
      <c r="AK1112" s="367"/>
      <c r="AL1112" s="367"/>
      <c r="AM1112" s="367"/>
      <c r="AN1112" s="367"/>
      <c r="AO1112" s="367"/>
      <c r="AP1112" s="367"/>
      <c r="AQ1112" s="367"/>
      <c r="AR1112" s="367"/>
      <c r="AS1112" s="367"/>
      <c r="AT1112" s="367"/>
    </row>
    <row r="1113" spans="2:46" ht="13.8">
      <c r="B1113" s="26">
        <v>17.333333333333318</v>
      </c>
      <c r="C1113" s="367">
        <v>68.482570176583764</v>
      </c>
      <c r="D1113" s="369">
        <v>467.9999999999996</v>
      </c>
      <c r="E1113" s="367">
        <v>4837.2093023255793</v>
      </c>
      <c r="F1113" s="367">
        <v>-30452.288944829928</v>
      </c>
      <c r="G1113" s="367">
        <v>467.99999999999977</v>
      </c>
      <c r="H1113" s="367">
        <v>26000</v>
      </c>
      <c r="I1113" s="367">
        <v>-370326.12147429981</v>
      </c>
      <c r="J1113" s="384">
        <v>468</v>
      </c>
      <c r="K1113" s="367">
        <v>6303.0303030303112</v>
      </c>
      <c r="L1113" s="367">
        <v>-3362.8495043959779</v>
      </c>
      <c r="M1113" s="384">
        <v>468.00000000000068</v>
      </c>
      <c r="N1113" s="367">
        <v>104</v>
      </c>
      <c r="O1113" s="367">
        <v>-301.48313337577974</v>
      </c>
      <c r="P1113" s="384">
        <v>6.7860000000000005</v>
      </c>
      <c r="Q1113" s="367">
        <v>104</v>
      </c>
      <c r="R1113" s="367">
        <v>96.358039180043022</v>
      </c>
      <c r="S1113" s="384">
        <v>6.5520000000000005</v>
      </c>
      <c r="T1113" s="367">
        <v>3586.2068965517319</v>
      </c>
      <c r="U1113" s="367">
        <v>-7372.6385090316107</v>
      </c>
      <c r="V1113" s="384">
        <v>468.00000000000102</v>
      </c>
      <c r="W1113" s="367">
        <v>173333.33333333323</v>
      </c>
      <c r="X1113" s="367">
        <v>22905.479898255147</v>
      </c>
      <c r="Y1113" s="384">
        <v>467.99999999999966</v>
      </c>
      <c r="Z1113" s="367"/>
      <c r="AA1113" s="367"/>
      <c r="AB1113" s="367"/>
      <c r="AC1113" s="367"/>
      <c r="AD1113" s="367"/>
      <c r="AE1113" s="367"/>
      <c r="AF1113" s="367"/>
      <c r="AG1113" s="367"/>
      <c r="AH1113" s="367"/>
      <c r="AI1113" s="367"/>
      <c r="AJ1113" s="367"/>
      <c r="AK1113" s="367"/>
      <c r="AL1113" s="367"/>
      <c r="AM1113" s="367"/>
      <c r="AN1113" s="367"/>
      <c r="AO1113" s="367"/>
      <c r="AP1113" s="367"/>
      <c r="AQ1113" s="367"/>
      <c r="AR1113" s="367"/>
      <c r="AS1113" s="367"/>
      <c r="AT1113" s="367"/>
    </row>
    <row r="1114" spans="2:46" ht="13.8">
      <c r="B1114" s="26">
        <v>17.499999999999986</v>
      </c>
      <c r="C1114" s="367">
        <v>69.139443040992646</v>
      </c>
      <c r="D1114" s="369">
        <v>472.4999999999996</v>
      </c>
      <c r="E1114" s="367">
        <v>4883.7209302325564</v>
      </c>
      <c r="F1114" s="367">
        <v>-31081.322244273008</v>
      </c>
      <c r="G1114" s="367">
        <v>472.49999999999983</v>
      </c>
      <c r="H1114" s="367">
        <v>26250</v>
      </c>
      <c r="I1114" s="367">
        <v>-377845.25156673894</v>
      </c>
      <c r="J1114" s="384">
        <v>472.5</v>
      </c>
      <c r="K1114" s="367">
        <v>6363.6363636363722</v>
      </c>
      <c r="L1114" s="367">
        <v>-3652.5476594796319</v>
      </c>
      <c r="M1114" s="384">
        <v>472.50000000000068</v>
      </c>
      <c r="N1114" s="367">
        <v>105</v>
      </c>
      <c r="O1114" s="367">
        <v>-308.54803271337494</v>
      </c>
      <c r="P1114" s="384">
        <v>6.8512500000000003</v>
      </c>
      <c r="Q1114" s="367">
        <v>105</v>
      </c>
      <c r="R1114" s="367">
        <v>95.318379163699191</v>
      </c>
      <c r="S1114" s="384">
        <v>6.6150000000000002</v>
      </c>
      <c r="T1114" s="367">
        <v>3620.6896551724217</v>
      </c>
      <c r="U1114" s="367">
        <v>-7704.4111759093475</v>
      </c>
      <c r="V1114" s="384">
        <v>472.50000000000102</v>
      </c>
      <c r="W1114" s="367">
        <v>174999.99999999988</v>
      </c>
      <c r="X1114" s="367">
        <v>23116.023672978423</v>
      </c>
      <c r="Y1114" s="384">
        <v>472.49999999999966</v>
      </c>
      <c r="Z1114" s="367"/>
      <c r="AA1114" s="367"/>
      <c r="AB1114" s="367"/>
      <c r="AC1114" s="367"/>
      <c r="AD1114" s="367"/>
      <c r="AE1114" s="367"/>
      <c r="AF1114" s="367"/>
      <c r="AG1114" s="367"/>
      <c r="AH1114" s="367"/>
      <c r="AI1114" s="367"/>
      <c r="AJ1114" s="367"/>
      <c r="AK1114" s="367"/>
      <c r="AL1114" s="367"/>
      <c r="AM1114" s="367"/>
      <c r="AN1114" s="367"/>
      <c r="AO1114" s="367"/>
      <c r="AP1114" s="367"/>
      <c r="AQ1114" s="367"/>
      <c r="AR1114" s="367"/>
      <c r="AS1114" s="367"/>
      <c r="AT1114" s="367"/>
    </row>
    <row r="1115" spans="2:46" ht="13.8">
      <c r="B1115" s="26">
        <v>17.666666666666654</v>
      </c>
      <c r="C1115" s="367">
        <v>69.796285174215058</v>
      </c>
      <c r="D1115" s="369">
        <v>476.99999999999966</v>
      </c>
      <c r="E1115" s="367">
        <v>4930.2325581395335</v>
      </c>
      <c r="F1115" s="367">
        <v>-31716.75978807456</v>
      </c>
      <c r="G1115" s="367">
        <v>476.99999999999989</v>
      </c>
      <c r="H1115" s="367">
        <v>26500</v>
      </c>
      <c r="I1115" s="367">
        <v>-385439.77788777492</v>
      </c>
      <c r="J1115" s="384">
        <v>477</v>
      </c>
      <c r="K1115" s="367">
        <v>6424.2424242424331</v>
      </c>
      <c r="L1115" s="367">
        <v>-3947.1479681574801</v>
      </c>
      <c r="M1115" s="384">
        <v>477.00000000000068</v>
      </c>
      <c r="N1115" s="367">
        <v>106</v>
      </c>
      <c r="O1115" s="367">
        <v>-315.69228487106807</v>
      </c>
      <c r="P1115" s="384">
        <v>6.9165000000000001</v>
      </c>
      <c r="Q1115" s="367">
        <v>106</v>
      </c>
      <c r="R1115" s="367">
        <v>94.241268106901174</v>
      </c>
      <c r="S1115" s="384">
        <v>6.6779999999999999</v>
      </c>
      <c r="T1115" s="367">
        <v>3655.1724137931114</v>
      </c>
      <c r="U1115" s="367">
        <v>-8041.1530220629538</v>
      </c>
      <c r="V1115" s="384">
        <v>477.00000000000102</v>
      </c>
      <c r="W1115" s="367">
        <v>176666.66666666654</v>
      </c>
      <c r="X1115" s="367">
        <v>23326.382662476957</v>
      </c>
      <c r="Y1115" s="384">
        <v>476.9999999999996</v>
      </c>
      <c r="Z1115" s="367"/>
      <c r="AA1115" s="367"/>
      <c r="AB1115" s="367"/>
      <c r="AC1115" s="367"/>
      <c r="AD1115" s="367"/>
      <c r="AE1115" s="367"/>
      <c r="AF1115" s="367"/>
      <c r="AG1115" s="367"/>
      <c r="AH1115" s="367"/>
      <c r="AI1115" s="367"/>
      <c r="AJ1115" s="367"/>
      <c r="AK1115" s="367"/>
      <c r="AL1115" s="367"/>
      <c r="AM1115" s="367"/>
      <c r="AN1115" s="367"/>
      <c r="AO1115" s="367"/>
      <c r="AP1115" s="367"/>
      <c r="AQ1115" s="367"/>
      <c r="AR1115" s="367"/>
      <c r="AS1115" s="367"/>
      <c r="AT1115" s="367"/>
    </row>
    <row r="1116" spans="2:46" ht="13.8">
      <c r="B1116" s="26">
        <v>17.833333333333321</v>
      </c>
      <c r="C1116" s="367">
        <v>70.453096576251042</v>
      </c>
      <c r="D1116" s="369">
        <v>481.49999999999966</v>
      </c>
      <c r="E1116" s="367">
        <v>4976.7441860465105</v>
      </c>
      <c r="F1116" s="367">
        <v>-32358.601576234585</v>
      </c>
      <c r="G1116" s="367">
        <v>481.49999999999994</v>
      </c>
      <c r="H1116" s="367">
        <v>26750</v>
      </c>
      <c r="I1116" s="367">
        <v>-393109.700437408</v>
      </c>
      <c r="J1116" s="384">
        <v>481.5</v>
      </c>
      <c r="K1116" s="367">
        <v>6484.8484848484941</v>
      </c>
      <c r="L1116" s="367">
        <v>-4246.6504304295268</v>
      </c>
      <c r="M1116" s="384">
        <v>481.50000000000074</v>
      </c>
      <c r="N1116" s="367">
        <v>107</v>
      </c>
      <c r="O1116" s="367">
        <v>-322.91588984885891</v>
      </c>
      <c r="P1116" s="384">
        <v>6.9817499999999999</v>
      </c>
      <c r="Q1116" s="367">
        <v>107</v>
      </c>
      <c r="R1116" s="367">
        <v>93.126706009648984</v>
      </c>
      <c r="S1116" s="384">
        <v>6.7409999999999997</v>
      </c>
      <c r="T1116" s="367">
        <v>3689.6551724138012</v>
      </c>
      <c r="U1116" s="367">
        <v>-8382.8640474924359</v>
      </c>
      <c r="V1116" s="384">
        <v>481.50000000000108</v>
      </c>
      <c r="W1116" s="367">
        <v>178333.3333333332</v>
      </c>
      <c r="X1116" s="367">
        <v>23536.556866750769</v>
      </c>
      <c r="Y1116" s="384">
        <v>481.4999999999996</v>
      </c>
      <c r="Z1116" s="367"/>
      <c r="AA1116" s="367"/>
      <c r="AB1116" s="367"/>
      <c r="AC1116" s="367"/>
      <c r="AD1116" s="367"/>
      <c r="AE1116" s="367"/>
      <c r="AF1116" s="367"/>
      <c r="AG1116" s="367"/>
      <c r="AH1116" s="367"/>
      <c r="AI1116" s="367"/>
      <c r="AJ1116" s="367"/>
      <c r="AK1116" s="367"/>
      <c r="AL1116" s="367"/>
      <c r="AM1116" s="367"/>
      <c r="AN1116" s="367"/>
      <c r="AO1116" s="367"/>
      <c r="AP1116" s="367"/>
      <c r="AQ1116" s="367"/>
      <c r="AR1116" s="367"/>
      <c r="AS1116" s="367"/>
      <c r="AT1116" s="367"/>
    </row>
    <row r="1117" spans="2:46" ht="13.8">
      <c r="B1117" s="26">
        <v>17.999999999999989</v>
      </c>
      <c r="C1117" s="367">
        <v>71.109877247100556</v>
      </c>
      <c r="D1117" s="369">
        <v>485.99999999999977</v>
      </c>
      <c r="E1117" s="367">
        <v>5023.2558139534876</v>
      </c>
      <c r="F1117" s="367">
        <v>-33006.847608753073</v>
      </c>
      <c r="G1117" s="367">
        <v>485.99999999999994</v>
      </c>
      <c r="H1117" s="367">
        <v>27000</v>
      </c>
      <c r="I1117" s="367">
        <v>-400855.01921563793</v>
      </c>
      <c r="J1117" s="384">
        <v>486</v>
      </c>
      <c r="K1117" s="367">
        <v>6545.454545454555</v>
      </c>
      <c r="L1117" s="367">
        <v>-4551.0550462957654</v>
      </c>
      <c r="M1117" s="384">
        <v>486.00000000000074</v>
      </c>
      <c r="N1117" s="367">
        <v>108</v>
      </c>
      <c r="O1117" s="367">
        <v>-330.2188476467478</v>
      </c>
      <c r="P1117" s="384">
        <v>7.0470000000000006</v>
      </c>
      <c r="Q1117" s="367">
        <v>108</v>
      </c>
      <c r="R1117" s="367">
        <v>91.974692871942636</v>
      </c>
      <c r="S1117" s="384">
        <v>6.8039999999999994</v>
      </c>
      <c r="T1117" s="367">
        <v>3724.137931034491</v>
      </c>
      <c r="U1117" s="367">
        <v>-8729.5442521977857</v>
      </c>
      <c r="V1117" s="384">
        <v>486.00000000000108</v>
      </c>
      <c r="W1117" s="367">
        <v>179999.99999999985</v>
      </c>
      <c r="X1117" s="367">
        <v>23746.546285799843</v>
      </c>
      <c r="Y1117" s="384">
        <v>485.99999999999955</v>
      </c>
      <c r="Z1117" s="367"/>
      <c r="AA1117" s="367"/>
      <c r="AB1117" s="367"/>
      <c r="AC1117" s="367"/>
      <c r="AD1117" s="367"/>
      <c r="AE1117" s="367"/>
      <c r="AF1117" s="367"/>
      <c r="AG1117" s="367"/>
      <c r="AH1117" s="367"/>
      <c r="AI1117" s="367"/>
      <c r="AJ1117" s="367"/>
      <c r="AK1117" s="367"/>
      <c r="AL1117" s="367"/>
      <c r="AM1117" s="367"/>
      <c r="AN1117" s="367"/>
      <c r="AO1117" s="367"/>
      <c r="AP1117" s="367"/>
      <c r="AQ1117" s="367"/>
      <c r="AR1117" s="367"/>
      <c r="AS1117" s="367"/>
      <c r="AT1117" s="367"/>
    </row>
    <row r="1118" spans="2:46" ht="13.8">
      <c r="B1118" s="26">
        <v>18.166666666666657</v>
      </c>
      <c r="C1118" s="367">
        <v>71.766627186763614</v>
      </c>
      <c r="D1118" s="369">
        <v>490.49999999999977</v>
      </c>
      <c r="E1118" s="367">
        <v>5069.7674418604647</v>
      </c>
      <c r="F1118" s="367">
        <v>-33661.497885630037</v>
      </c>
      <c r="G1118" s="367">
        <v>490.5</v>
      </c>
      <c r="H1118" s="367">
        <v>27250</v>
      </c>
      <c r="I1118" s="367">
        <v>-408675.7342224649</v>
      </c>
      <c r="J1118" s="384">
        <v>490.5</v>
      </c>
      <c r="K1118" s="367">
        <v>6606.060606060616</v>
      </c>
      <c r="L1118" s="367">
        <v>-4860.3618157561987</v>
      </c>
      <c r="M1118" s="384">
        <v>490.50000000000074</v>
      </c>
      <c r="N1118" s="367">
        <v>109</v>
      </c>
      <c r="O1118" s="367">
        <v>-337.60115826473435</v>
      </c>
      <c r="P1118" s="384">
        <v>7.1122500000000004</v>
      </c>
      <c r="Q1118" s="367">
        <v>109</v>
      </c>
      <c r="R1118" s="367">
        <v>90.785228693782074</v>
      </c>
      <c r="S1118" s="384">
        <v>6.867</v>
      </c>
      <c r="T1118" s="367">
        <v>3758.6206896551807</v>
      </c>
      <c r="U1118" s="367">
        <v>-9081.1936361790031</v>
      </c>
      <c r="V1118" s="384">
        <v>490.50000000000108</v>
      </c>
      <c r="W1118" s="367">
        <v>181666.66666666651</v>
      </c>
      <c r="X1118" s="367">
        <v>23956.35091962419</v>
      </c>
      <c r="Y1118" s="384">
        <v>490.49999999999955</v>
      </c>
      <c r="Z1118" s="367"/>
      <c r="AA1118" s="367"/>
      <c r="AB1118" s="367"/>
      <c r="AC1118" s="367"/>
      <c r="AD1118" s="367"/>
      <c r="AE1118" s="367"/>
      <c r="AF1118" s="367"/>
      <c r="AG1118" s="367"/>
      <c r="AH1118" s="367"/>
      <c r="AI1118" s="367"/>
      <c r="AJ1118" s="367"/>
      <c r="AK1118" s="367"/>
      <c r="AL1118" s="367"/>
      <c r="AM1118" s="367"/>
      <c r="AN1118" s="367"/>
      <c r="AO1118" s="367"/>
      <c r="AP1118" s="367"/>
      <c r="AQ1118" s="367"/>
      <c r="AR1118" s="367"/>
      <c r="AS1118" s="367"/>
      <c r="AT1118" s="367"/>
    </row>
    <row r="1119" spans="2:46" ht="13.8">
      <c r="B1119" s="26">
        <v>18.333333333333325</v>
      </c>
      <c r="C1119" s="367">
        <v>72.423346395240216</v>
      </c>
      <c r="D1119" s="369">
        <v>494.99999999999983</v>
      </c>
      <c r="E1119" s="367">
        <v>5116.2790697674418</v>
      </c>
      <c r="F1119" s="367">
        <v>-34322.552406865463</v>
      </c>
      <c r="G1119" s="367">
        <v>495</v>
      </c>
      <c r="H1119" s="367">
        <v>27500</v>
      </c>
      <c r="I1119" s="367">
        <v>-416571.84545788873</v>
      </c>
      <c r="J1119" s="384">
        <v>495</v>
      </c>
      <c r="K1119" s="367">
        <v>6666.666666666677</v>
      </c>
      <c r="L1119" s="367">
        <v>-5174.5707388108312</v>
      </c>
      <c r="M1119" s="384">
        <v>495.0000000000008</v>
      </c>
      <c r="N1119" s="367">
        <v>110</v>
      </c>
      <c r="O1119" s="367">
        <v>-345.06282170281878</v>
      </c>
      <c r="P1119" s="384">
        <v>7.1775000000000002</v>
      </c>
      <c r="Q1119" s="367">
        <v>110</v>
      </c>
      <c r="R1119" s="367">
        <v>89.558313475167367</v>
      </c>
      <c r="S1119" s="384">
        <v>6.93</v>
      </c>
      <c r="T1119" s="367">
        <v>3793.1034482758705</v>
      </c>
      <c r="U1119" s="367">
        <v>-9437.8121994360954</v>
      </c>
      <c r="V1119" s="384">
        <v>495.00000000000114</v>
      </c>
      <c r="W1119" s="367">
        <v>183333.33333333317</v>
      </c>
      <c r="X1119" s="367">
        <v>24165.9707682238</v>
      </c>
      <c r="Y1119" s="384">
        <v>494.99999999999949</v>
      </c>
      <c r="Z1119" s="367"/>
      <c r="AA1119" s="367"/>
      <c r="AB1119" s="367"/>
      <c r="AC1119" s="367"/>
      <c r="AD1119" s="367"/>
      <c r="AE1119" s="367"/>
      <c r="AF1119" s="367"/>
      <c r="AG1119" s="367"/>
      <c r="AH1119" s="367"/>
      <c r="AI1119" s="367"/>
      <c r="AJ1119" s="367"/>
      <c r="AK1119" s="367"/>
      <c r="AL1119" s="367"/>
      <c r="AM1119" s="367"/>
      <c r="AN1119" s="367"/>
      <c r="AO1119" s="367"/>
      <c r="AP1119" s="367"/>
      <c r="AQ1119" s="367"/>
      <c r="AR1119" s="367"/>
      <c r="AS1119" s="367"/>
      <c r="AT1119" s="367"/>
    </row>
    <row r="1120" spans="2:46" ht="13.8">
      <c r="B1120" s="26">
        <v>18.499999999999993</v>
      </c>
      <c r="C1120" s="367">
        <v>73.080034872530334</v>
      </c>
      <c r="D1120" s="369">
        <v>499.49999999999983</v>
      </c>
      <c r="E1120" s="367">
        <v>5162.7906976744189</v>
      </c>
      <c r="F1120" s="367">
        <v>-34990.011172459373</v>
      </c>
      <c r="G1120" s="367">
        <v>499.50000000000006</v>
      </c>
      <c r="H1120" s="367">
        <v>27750</v>
      </c>
      <c r="I1120" s="367">
        <v>-424543.35292190959</v>
      </c>
      <c r="J1120" s="384">
        <v>499.5</v>
      </c>
      <c r="K1120" s="367">
        <v>6727.2727272727379</v>
      </c>
      <c r="L1120" s="367">
        <v>-5493.681815459654</v>
      </c>
      <c r="M1120" s="384">
        <v>499.5000000000008</v>
      </c>
      <c r="N1120" s="367">
        <v>111</v>
      </c>
      <c r="O1120" s="367">
        <v>-352.60383796100098</v>
      </c>
      <c r="P1120" s="384">
        <v>7.24275</v>
      </c>
      <c r="Q1120" s="367">
        <v>111</v>
      </c>
      <c r="R1120" s="367">
        <v>88.293947216098459</v>
      </c>
      <c r="S1120" s="384">
        <v>6.9930000000000003</v>
      </c>
      <c r="T1120" s="367">
        <v>3827.5862068965603</v>
      </c>
      <c r="U1120" s="367">
        <v>-9799.3999419690572</v>
      </c>
      <c r="V1120" s="384">
        <v>499.50000000000114</v>
      </c>
      <c r="W1120" s="367">
        <v>184999.99999999983</v>
      </c>
      <c r="X1120" s="367">
        <v>24375.40583159868</v>
      </c>
      <c r="Y1120" s="384">
        <v>499.49999999999949</v>
      </c>
      <c r="Z1120" s="367"/>
      <c r="AA1120" s="367"/>
      <c r="AB1120" s="367"/>
      <c r="AC1120" s="367"/>
      <c r="AD1120" s="367"/>
      <c r="AE1120" s="367"/>
      <c r="AF1120" s="367"/>
      <c r="AG1120" s="367"/>
      <c r="AH1120" s="367"/>
      <c r="AI1120" s="367"/>
      <c r="AJ1120" s="367"/>
      <c r="AK1120" s="367"/>
      <c r="AL1120" s="367"/>
      <c r="AM1120" s="367"/>
      <c r="AN1120" s="367"/>
      <c r="AO1120" s="367"/>
      <c r="AP1120" s="367"/>
      <c r="AQ1120" s="367"/>
      <c r="AR1120" s="367"/>
      <c r="AS1120" s="367"/>
      <c r="AT1120" s="367"/>
    </row>
    <row r="1121" spans="2:46" ht="13.8">
      <c r="B1121" s="26">
        <v>18.666666666666661</v>
      </c>
      <c r="C1121" s="367">
        <v>73.736692618634009</v>
      </c>
      <c r="D1121" s="369">
        <v>503.99999999999983</v>
      </c>
      <c r="E1121" s="367">
        <v>5209.302325581396</v>
      </c>
      <c r="F1121" s="367">
        <v>-35663.874182411731</v>
      </c>
      <c r="G1121" s="367">
        <v>504.00000000000006</v>
      </c>
      <c r="H1121" s="367">
        <v>28000</v>
      </c>
      <c r="I1121" s="367">
        <v>-432590.2566145272</v>
      </c>
      <c r="J1121" s="384">
        <v>503.99999999999994</v>
      </c>
      <c r="K1121" s="367">
        <v>6787.8787878787989</v>
      </c>
      <c r="L1121" s="367">
        <v>-5817.6950457026805</v>
      </c>
      <c r="M1121" s="384">
        <v>504.00000000000091</v>
      </c>
      <c r="N1121" s="367">
        <v>112</v>
      </c>
      <c r="O1121" s="367">
        <v>-360.22420703928105</v>
      </c>
      <c r="P1121" s="384">
        <v>7.3079999999999998</v>
      </c>
      <c r="Q1121" s="367">
        <v>112</v>
      </c>
      <c r="R1121" s="367">
        <v>86.992129916575379</v>
      </c>
      <c r="S1121" s="384">
        <v>7.056</v>
      </c>
      <c r="T1121" s="367">
        <v>3862.06896551725</v>
      </c>
      <c r="U1121" s="367">
        <v>-10165.956863777885</v>
      </c>
      <c r="V1121" s="384">
        <v>504.00000000000114</v>
      </c>
      <c r="W1121" s="367">
        <v>186666.66666666648</v>
      </c>
      <c r="X1121" s="367">
        <v>24584.656109748827</v>
      </c>
      <c r="Y1121" s="384">
        <v>503.99999999999943</v>
      </c>
      <c r="Z1121" s="367"/>
      <c r="AA1121" s="367"/>
      <c r="AB1121" s="367"/>
      <c r="AC1121" s="367"/>
      <c r="AD1121" s="367"/>
      <c r="AE1121" s="367"/>
      <c r="AF1121" s="367"/>
      <c r="AG1121" s="367"/>
      <c r="AH1121" s="367"/>
      <c r="AI1121" s="367"/>
      <c r="AJ1121" s="367"/>
      <c r="AK1121" s="367"/>
      <c r="AL1121" s="367"/>
      <c r="AM1121" s="367"/>
      <c r="AN1121" s="367"/>
      <c r="AO1121" s="367"/>
      <c r="AP1121" s="367"/>
      <c r="AQ1121" s="367"/>
      <c r="AR1121" s="367"/>
      <c r="AS1121" s="367"/>
      <c r="AT1121" s="367"/>
    </row>
    <row r="1122" spans="2:46" ht="13.8">
      <c r="B1122" s="26">
        <v>18.833333333333329</v>
      </c>
      <c r="C1122" s="367">
        <v>74.393319633551243</v>
      </c>
      <c r="D1122" s="369">
        <v>508.49999999999989</v>
      </c>
      <c r="E1122" s="367">
        <v>5255.813953488373</v>
      </c>
      <c r="F1122" s="367">
        <v>-36344.141436722595</v>
      </c>
      <c r="G1122" s="367">
        <v>508.50000000000011</v>
      </c>
      <c r="H1122" s="367">
        <v>28250</v>
      </c>
      <c r="I1122" s="367">
        <v>-440712.55653574201</v>
      </c>
      <c r="J1122" s="384">
        <v>508.49999999999994</v>
      </c>
      <c r="K1122" s="367">
        <v>6848.4848484848599</v>
      </c>
      <c r="L1122" s="367">
        <v>-6146.6104295398927</v>
      </c>
      <c r="M1122" s="384">
        <v>508.50000000000091</v>
      </c>
      <c r="N1122" s="367">
        <v>113</v>
      </c>
      <c r="O1122" s="367">
        <v>-367.92392893765896</v>
      </c>
      <c r="P1122" s="384">
        <v>7.3732499999999996</v>
      </c>
      <c r="Q1122" s="367">
        <v>113</v>
      </c>
      <c r="R1122" s="367">
        <v>85.652861576598127</v>
      </c>
      <c r="S1122" s="384">
        <v>7.1190000000000007</v>
      </c>
      <c r="T1122" s="367">
        <v>3896.5517241379398</v>
      </c>
      <c r="U1122" s="367">
        <v>-10537.482964862589</v>
      </c>
      <c r="V1122" s="384">
        <v>508.50000000000114</v>
      </c>
      <c r="W1122" s="367">
        <v>188333.33333333314</v>
      </c>
      <c r="X1122" s="367">
        <v>24793.72160267425</v>
      </c>
      <c r="Y1122" s="384">
        <v>508.49999999999943</v>
      </c>
      <c r="Z1122" s="367"/>
      <c r="AA1122" s="367"/>
      <c r="AB1122" s="367"/>
      <c r="AC1122" s="367"/>
      <c r="AD1122" s="367"/>
      <c r="AE1122" s="367"/>
      <c r="AF1122" s="367"/>
      <c r="AG1122" s="367"/>
      <c r="AH1122" s="367"/>
      <c r="AI1122" s="367"/>
      <c r="AJ1122" s="367"/>
      <c r="AK1122" s="367"/>
      <c r="AL1122" s="367"/>
      <c r="AM1122" s="367"/>
      <c r="AN1122" s="367"/>
      <c r="AO1122" s="367"/>
      <c r="AP1122" s="367"/>
      <c r="AQ1122" s="367"/>
      <c r="AR1122" s="367"/>
      <c r="AS1122" s="367"/>
      <c r="AT1122" s="367"/>
    </row>
    <row r="1123" spans="2:46" ht="13.8">
      <c r="B1123" s="26">
        <v>18.999999999999996</v>
      </c>
      <c r="C1123" s="367">
        <v>75.049915917281993</v>
      </c>
      <c r="D1123" s="369">
        <v>512.99999999999989</v>
      </c>
      <c r="E1123" s="367">
        <v>5302.3255813953501</v>
      </c>
      <c r="F1123" s="367">
        <v>-37030.812935391899</v>
      </c>
      <c r="G1123" s="367">
        <v>513.00000000000011</v>
      </c>
      <c r="H1123" s="367">
        <v>28500</v>
      </c>
      <c r="I1123" s="367">
        <v>-448910.25268555374</v>
      </c>
      <c r="J1123" s="384">
        <v>513</v>
      </c>
      <c r="K1123" s="367">
        <v>6909.0909090909208</v>
      </c>
      <c r="L1123" s="367">
        <v>-6480.4279669713005</v>
      </c>
      <c r="M1123" s="384">
        <v>513.00000000000091</v>
      </c>
      <c r="N1123" s="367">
        <v>114</v>
      </c>
      <c r="O1123" s="367">
        <v>-375.70300365613463</v>
      </c>
      <c r="P1123" s="384">
        <v>7.4384999999999994</v>
      </c>
      <c r="Q1123" s="367">
        <v>114</v>
      </c>
      <c r="R1123" s="367">
        <v>84.276142196166731</v>
      </c>
      <c r="S1123" s="384">
        <v>7.1819999999999995</v>
      </c>
      <c r="T1123" s="367">
        <v>3931.0344827586296</v>
      </c>
      <c r="U1123" s="367">
        <v>-10913.978245223159</v>
      </c>
      <c r="V1123" s="384">
        <v>513.00000000000114</v>
      </c>
      <c r="W1123" s="367">
        <v>189999.9999999998</v>
      </c>
      <c r="X1123" s="367">
        <v>25002.602310374939</v>
      </c>
      <c r="Y1123" s="384">
        <v>512.99999999999943</v>
      </c>
      <c r="Z1123" s="367"/>
      <c r="AA1123" s="367"/>
      <c r="AB1123" s="367"/>
      <c r="AC1123" s="367"/>
      <c r="AD1123" s="367"/>
      <c r="AE1123" s="367"/>
      <c r="AF1123" s="367"/>
      <c r="AG1123" s="367"/>
      <c r="AH1123" s="367"/>
      <c r="AI1123" s="367"/>
      <c r="AJ1123" s="367"/>
      <c r="AK1123" s="367"/>
      <c r="AL1123" s="367"/>
      <c r="AM1123" s="367"/>
      <c r="AN1123" s="367"/>
      <c r="AO1123" s="367"/>
      <c r="AP1123" s="367"/>
      <c r="AQ1123" s="367"/>
      <c r="AR1123" s="367"/>
      <c r="AS1123" s="367"/>
      <c r="AT1123" s="367"/>
    </row>
    <row r="1124" spans="2:46" ht="13.8">
      <c r="B1124" s="26">
        <v>19.166666666666664</v>
      </c>
      <c r="C1124" s="367">
        <v>75.706481469826329</v>
      </c>
      <c r="D1124" s="369">
        <v>517.5</v>
      </c>
      <c r="E1124" s="367">
        <v>5348.8372093023272</v>
      </c>
      <c r="F1124" s="367">
        <v>-37723.88867841968</v>
      </c>
      <c r="G1124" s="367">
        <v>517.50000000000011</v>
      </c>
      <c r="H1124" s="367">
        <v>28750</v>
      </c>
      <c r="I1124" s="367">
        <v>-457183.34506396233</v>
      </c>
      <c r="J1124" s="384">
        <v>517.5</v>
      </c>
      <c r="K1124" s="367">
        <v>6969.6969696969818</v>
      </c>
      <c r="L1124" s="367">
        <v>-6819.1476579969039</v>
      </c>
      <c r="M1124" s="384">
        <v>517.50000000000091</v>
      </c>
      <c r="N1124" s="367">
        <v>115</v>
      </c>
      <c r="O1124" s="367">
        <v>-383.56143119470818</v>
      </c>
      <c r="P1124" s="384">
        <v>7.5037499999999993</v>
      </c>
      <c r="Q1124" s="367">
        <v>115</v>
      </c>
      <c r="R1124" s="367">
        <v>82.861971775281148</v>
      </c>
      <c r="S1124" s="384">
        <v>7.2449999999999992</v>
      </c>
      <c r="T1124" s="367">
        <v>3965.5172413793193</v>
      </c>
      <c r="U1124" s="367">
        <v>-11295.442704859599</v>
      </c>
      <c r="V1124" s="384">
        <v>517.50000000000114</v>
      </c>
      <c r="W1124" s="367">
        <v>191666.66666666645</v>
      </c>
      <c r="X1124" s="367">
        <v>25211.298232850892</v>
      </c>
      <c r="Y1124" s="384">
        <v>517.49999999999943</v>
      </c>
      <c r="Z1124" s="367"/>
      <c r="AA1124" s="367"/>
      <c r="AB1124" s="367"/>
      <c r="AC1124" s="367"/>
      <c r="AD1124" s="367"/>
      <c r="AE1124" s="367"/>
      <c r="AF1124" s="367"/>
      <c r="AG1124" s="367"/>
      <c r="AH1124" s="367"/>
      <c r="AI1124" s="367"/>
      <c r="AJ1124" s="367"/>
      <c r="AK1124" s="367"/>
      <c r="AL1124" s="367"/>
      <c r="AM1124" s="367"/>
      <c r="AN1124" s="367"/>
      <c r="AO1124" s="367"/>
      <c r="AP1124" s="367"/>
      <c r="AQ1124" s="367"/>
      <c r="AR1124" s="367"/>
      <c r="AS1124" s="367"/>
      <c r="AT1124" s="367"/>
    </row>
    <row r="1125" spans="2:46" ht="13.8">
      <c r="B1125" s="26">
        <v>19.333333333333332</v>
      </c>
      <c r="C1125" s="367">
        <v>76.363016291184152</v>
      </c>
      <c r="D1125" s="369">
        <v>522</v>
      </c>
      <c r="E1125" s="367">
        <v>5395.3488372093043</v>
      </c>
      <c r="F1125" s="367">
        <v>-38423.368665805952</v>
      </c>
      <c r="G1125" s="367">
        <v>522.00000000000023</v>
      </c>
      <c r="H1125" s="367">
        <v>29000</v>
      </c>
      <c r="I1125" s="367">
        <v>-465531.83367096802</v>
      </c>
      <c r="J1125" s="384">
        <v>522</v>
      </c>
      <c r="K1125" s="367">
        <v>7030.3030303030428</v>
      </c>
      <c r="L1125" s="367">
        <v>-7162.7695026167021</v>
      </c>
      <c r="M1125" s="384">
        <v>522.00000000000091</v>
      </c>
      <c r="N1125" s="367">
        <v>116</v>
      </c>
      <c r="O1125" s="367">
        <v>-391.49921155337955</v>
      </c>
      <c r="P1125" s="384">
        <v>7.569</v>
      </c>
      <c r="Q1125" s="367">
        <v>116</v>
      </c>
      <c r="R1125" s="367">
        <v>81.41035031394135</v>
      </c>
      <c r="S1125" s="384">
        <v>7.3079999999999998</v>
      </c>
      <c r="T1125" s="367">
        <v>4000.0000000000091</v>
      </c>
      <c r="U1125" s="367">
        <v>-11681.876343771921</v>
      </c>
      <c r="V1125" s="384">
        <v>522.00000000000125</v>
      </c>
      <c r="W1125" s="367">
        <v>193333.33333333311</v>
      </c>
      <c r="X1125" s="367">
        <v>25419.809370102117</v>
      </c>
      <c r="Y1125" s="384">
        <v>521.99999999999943</v>
      </c>
      <c r="Z1125" s="367"/>
      <c r="AA1125" s="367"/>
      <c r="AB1125" s="367"/>
      <c r="AC1125" s="367"/>
      <c r="AD1125" s="367"/>
      <c r="AE1125" s="367"/>
      <c r="AF1125" s="367"/>
      <c r="AG1125" s="367"/>
      <c r="AH1125" s="367"/>
      <c r="AI1125" s="367"/>
      <c r="AJ1125" s="367"/>
      <c r="AK1125" s="367"/>
      <c r="AL1125" s="367"/>
      <c r="AM1125" s="367"/>
      <c r="AN1125" s="367"/>
      <c r="AO1125" s="367"/>
      <c r="AP1125" s="367"/>
      <c r="AQ1125" s="367"/>
      <c r="AR1125" s="367"/>
      <c r="AS1125" s="367"/>
      <c r="AT1125" s="367"/>
    </row>
    <row r="1126" spans="2:46" ht="13.8">
      <c r="B1126" s="26">
        <v>19.5</v>
      </c>
      <c r="C1126" s="367">
        <v>77.019520381355548</v>
      </c>
      <c r="D1126" s="369">
        <v>526.5</v>
      </c>
      <c r="E1126" s="367">
        <v>5441.8604651162814</v>
      </c>
      <c r="F1126" s="367">
        <v>-39129.252897550672</v>
      </c>
      <c r="G1126" s="367">
        <v>526.50000000000023</v>
      </c>
      <c r="H1126" s="367">
        <v>29250</v>
      </c>
      <c r="I1126" s="367">
        <v>-473955.7185065705</v>
      </c>
      <c r="J1126" s="384">
        <v>526.5</v>
      </c>
      <c r="K1126" s="367">
        <v>7090.9090909091037</v>
      </c>
      <c r="L1126" s="367">
        <v>-7511.2935008307022</v>
      </c>
      <c r="M1126" s="384">
        <v>526.50000000000102</v>
      </c>
      <c r="N1126" s="367">
        <v>117</v>
      </c>
      <c r="O1126" s="367">
        <v>-399.51634473214892</v>
      </c>
      <c r="P1126" s="384">
        <v>7.6342500000000006</v>
      </c>
      <c r="Q1126" s="367">
        <v>117</v>
      </c>
      <c r="R1126" s="367">
        <v>79.921277812147409</v>
      </c>
      <c r="S1126" s="384">
        <v>7.3709999999999996</v>
      </c>
      <c r="T1126" s="367">
        <v>4034.4827586206989</v>
      </c>
      <c r="U1126" s="367">
        <v>-12073.279161960103</v>
      </c>
      <c r="V1126" s="384">
        <v>526.50000000000125</v>
      </c>
      <c r="W1126" s="367">
        <v>194999.99999999977</v>
      </c>
      <c r="X1126" s="367">
        <v>25628.135722128605</v>
      </c>
      <c r="Y1126" s="384">
        <v>526.49999999999932</v>
      </c>
      <c r="Z1126" s="367"/>
      <c r="AA1126" s="367"/>
      <c r="AB1126" s="367"/>
      <c r="AC1126" s="367"/>
      <c r="AD1126" s="367"/>
      <c r="AE1126" s="367"/>
      <c r="AF1126" s="367"/>
      <c r="AG1126" s="367"/>
      <c r="AH1126" s="367"/>
      <c r="AI1126" s="367"/>
      <c r="AJ1126" s="367"/>
      <c r="AK1126" s="367"/>
      <c r="AL1126" s="367"/>
      <c r="AM1126" s="367"/>
      <c r="AN1126" s="367"/>
      <c r="AO1126" s="367"/>
      <c r="AP1126" s="367"/>
      <c r="AQ1126" s="367"/>
      <c r="AR1126" s="367"/>
      <c r="AS1126" s="367"/>
      <c r="AT1126" s="367"/>
    </row>
    <row r="1127" spans="2:46" ht="13.8">
      <c r="B1127" s="26">
        <v>19.666666666666668</v>
      </c>
      <c r="C1127" s="367">
        <v>77.675993740340473</v>
      </c>
      <c r="D1127" s="369">
        <v>531</v>
      </c>
      <c r="E1127" s="367">
        <v>5488.3720930232585</v>
      </c>
      <c r="F1127" s="367">
        <v>-39841.541373653883</v>
      </c>
      <c r="G1127" s="367">
        <v>531.00000000000034</v>
      </c>
      <c r="H1127" s="367">
        <v>29500</v>
      </c>
      <c r="I1127" s="367">
        <v>-482454.99957077001</v>
      </c>
      <c r="J1127" s="384">
        <v>531</v>
      </c>
      <c r="K1127" s="367">
        <v>7151.5151515151647</v>
      </c>
      <c r="L1127" s="367">
        <v>-7864.7196526388889</v>
      </c>
      <c r="M1127" s="384">
        <v>531.00000000000102</v>
      </c>
      <c r="N1127" s="367">
        <v>118</v>
      </c>
      <c r="O1127" s="367">
        <v>-407.61283073101589</v>
      </c>
      <c r="P1127" s="384">
        <v>7.6995000000000005</v>
      </c>
      <c r="Q1127" s="367">
        <v>118</v>
      </c>
      <c r="R1127" s="367">
        <v>78.394754269899266</v>
      </c>
      <c r="S1127" s="384">
        <v>7.4340000000000002</v>
      </c>
      <c r="T1127" s="367">
        <v>4068.9655172413886</v>
      </c>
      <c r="U1127" s="367">
        <v>-12469.651159424158</v>
      </c>
      <c r="V1127" s="384">
        <v>531.00000000000125</v>
      </c>
      <c r="W1127" s="367">
        <v>196666.66666666642</v>
      </c>
      <c r="X1127" s="367">
        <v>25836.277288930363</v>
      </c>
      <c r="Y1127" s="384">
        <v>530.99999999999932</v>
      </c>
      <c r="Z1127" s="367"/>
      <c r="AA1127" s="367"/>
      <c r="AB1127" s="367"/>
      <c r="AC1127" s="367"/>
      <c r="AD1127" s="367"/>
      <c r="AE1127" s="367"/>
      <c r="AF1127" s="367"/>
      <c r="AG1127" s="367"/>
      <c r="AH1127" s="367"/>
      <c r="AI1127" s="367"/>
      <c r="AJ1127" s="367"/>
      <c r="AK1127" s="367"/>
      <c r="AL1127" s="367"/>
      <c r="AM1127" s="367"/>
      <c r="AN1127" s="367"/>
      <c r="AO1127" s="367"/>
      <c r="AP1127" s="367"/>
      <c r="AQ1127" s="367"/>
      <c r="AR1127" s="367"/>
      <c r="AS1127" s="367"/>
      <c r="AT1127" s="367"/>
    </row>
    <row r="1128" spans="2:46" ht="13.8">
      <c r="B1128" s="26">
        <v>19.833333333333336</v>
      </c>
      <c r="C1128" s="367">
        <v>78.332436368138957</v>
      </c>
      <c r="D1128" s="369">
        <v>535.50000000000011</v>
      </c>
      <c r="E1128" s="367">
        <v>5534.8837209302355</v>
      </c>
      <c r="F1128" s="367">
        <v>-40560.234094115556</v>
      </c>
      <c r="G1128" s="367">
        <v>535.50000000000034</v>
      </c>
      <c r="H1128" s="367">
        <v>29750</v>
      </c>
      <c r="I1128" s="367">
        <v>-491029.67686356645</v>
      </c>
      <c r="J1128" s="384">
        <v>535.5</v>
      </c>
      <c r="K1128" s="367">
        <v>7212.1212121212257</v>
      </c>
      <c r="L1128" s="367">
        <v>-8223.0479580412721</v>
      </c>
      <c r="M1128" s="384">
        <v>535.50000000000102</v>
      </c>
      <c r="N1128" s="367">
        <v>119</v>
      </c>
      <c r="O1128" s="367">
        <v>-415.78866954998074</v>
      </c>
      <c r="P1128" s="384">
        <v>7.7647500000000003</v>
      </c>
      <c r="Q1128" s="367">
        <v>119</v>
      </c>
      <c r="R1128" s="367">
        <v>76.830779687196951</v>
      </c>
      <c r="S1128" s="384">
        <v>7.4969999999999999</v>
      </c>
      <c r="T1128" s="367">
        <v>4103.4482758620779</v>
      </c>
      <c r="U1128" s="367">
        <v>-12870.992336164072</v>
      </c>
      <c r="V1128" s="384">
        <v>535.50000000000114</v>
      </c>
      <c r="W1128" s="367">
        <v>198333.33333333308</v>
      </c>
      <c r="X1128" s="367">
        <v>26044.234070507391</v>
      </c>
      <c r="Y1128" s="384">
        <v>535.49999999999932</v>
      </c>
      <c r="Z1128" s="367"/>
      <c r="AA1128" s="367"/>
      <c r="AB1128" s="367"/>
      <c r="AC1128" s="367"/>
      <c r="AD1128" s="367"/>
      <c r="AE1128" s="367"/>
      <c r="AF1128" s="367"/>
      <c r="AG1128" s="367"/>
      <c r="AH1128" s="367"/>
      <c r="AI1128" s="367"/>
      <c r="AJ1128" s="367"/>
      <c r="AK1128" s="367"/>
      <c r="AL1128" s="367"/>
      <c r="AM1128" s="367"/>
      <c r="AN1128" s="367"/>
      <c r="AO1128" s="367"/>
      <c r="AP1128" s="367"/>
      <c r="AQ1128" s="367"/>
      <c r="AR1128" s="367"/>
      <c r="AS1128" s="367"/>
      <c r="AT1128" s="367"/>
    </row>
    <row r="1129" spans="2:46" ht="13.8">
      <c r="B1129" s="26">
        <v>20.000000000000004</v>
      </c>
      <c r="C1129" s="367">
        <v>78.988848264750956</v>
      </c>
      <c r="D1129" s="369">
        <v>540.00000000000011</v>
      </c>
      <c r="E1129" s="367">
        <v>5581.3953488372126</v>
      </c>
      <c r="F1129" s="367">
        <v>-41285.331058935684</v>
      </c>
      <c r="G1129" s="367">
        <v>540.00000000000034</v>
      </c>
      <c r="H1129" s="367">
        <v>30000</v>
      </c>
      <c r="I1129" s="367">
        <v>-499679.75038495986</v>
      </c>
      <c r="J1129" s="384">
        <v>540</v>
      </c>
      <c r="K1129" s="367">
        <v>7272.7272727272866</v>
      </c>
      <c r="L1129" s="367">
        <v>-8586.2784170378491</v>
      </c>
      <c r="M1129" s="384">
        <v>540.00000000000102</v>
      </c>
      <c r="N1129" s="367">
        <v>120</v>
      </c>
      <c r="O1129" s="367">
        <v>-424.04386118904347</v>
      </c>
      <c r="P1129" s="384">
        <v>7.83</v>
      </c>
      <c r="Q1129" s="367">
        <v>120</v>
      </c>
      <c r="R1129" s="367">
        <v>75.229354064040464</v>
      </c>
      <c r="S1129" s="384">
        <v>7.5600000000000005</v>
      </c>
      <c r="T1129" s="367">
        <v>4137.9310344827672</v>
      </c>
      <c r="U1129" s="367">
        <v>-13277.302692179865</v>
      </c>
      <c r="V1129" s="384">
        <v>540.00000000000114</v>
      </c>
      <c r="W1129" s="367">
        <v>199999.99999999974</v>
      </c>
      <c r="X1129" s="367">
        <v>26252.006066859689</v>
      </c>
      <c r="Y1129" s="384">
        <v>539.99999999999932</v>
      </c>
      <c r="Z1129" s="367"/>
      <c r="AA1129" s="367"/>
      <c r="AB1129" s="367"/>
      <c r="AC1129" s="367"/>
      <c r="AD1129" s="367"/>
      <c r="AE1129" s="367"/>
      <c r="AF1129" s="367"/>
      <c r="AG1129" s="367"/>
      <c r="AH1129" s="367"/>
      <c r="AI1129" s="367"/>
      <c r="AJ1129" s="367"/>
      <c r="AK1129" s="367"/>
      <c r="AL1129" s="367"/>
      <c r="AM1129" s="367"/>
      <c r="AN1129" s="367"/>
      <c r="AO1129" s="367"/>
      <c r="AP1129" s="367"/>
      <c r="AQ1129" s="367"/>
      <c r="AR1129" s="367"/>
      <c r="AS1129" s="367"/>
      <c r="AT1129" s="367"/>
    </row>
    <row r="1130" spans="2:46" ht="13.8">
      <c r="B1130" s="26">
        <v>20.166666666666671</v>
      </c>
      <c r="C1130" s="367">
        <v>79.645229430176528</v>
      </c>
      <c r="D1130" s="369">
        <v>544.50000000000011</v>
      </c>
      <c r="E1130" s="367">
        <v>5627.9069767441897</v>
      </c>
      <c r="F1130" s="367">
        <v>-42016.832268114289</v>
      </c>
      <c r="G1130" s="367">
        <v>544.50000000000034</v>
      </c>
      <c r="H1130" s="367">
        <v>30250</v>
      </c>
      <c r="I1130" s="367">
        <v>-508405.22013495024</v>
      </c>
      <c r="J1130" s="384">
        <v>544.5</v>
      </c>
      <c r="K1130" s="367">
        <v>7333.3333333333476</v>
      </c>
      <c r="L1130" s="367">
        <v>-8954.411029628629</v>
      </c>
      <c r="M1130" s="384">
        <v>544.50000000000114</v>
      </c>
      <c r="N1130" s="367">
        <v>121</v>
      </c>
      <c r="O1130" s="367">
        <v>-432.37840564820391</v>
      </c>
      <c r="P1130" s="384">
        <v>7.8952499999999999</v>
      </c>
      <c r="Q1130" s="367">
        <v>121</v>
      </c>
      <c r="R1130" s="367">
        <v>73.590477400429805</v>
      </c>
      <c r="S1130" s="384">
        <v>7.6230000000000002</v>
      </c>
      <c r="T1130" s="367">
        <v>4172.4137931034566</v>
      </c>
      <c r="U1130" s="367">
        <v>-13688.582227471528</v>
      </c>
      <c r="V1130" s="384">
        <v>544.50000000000114</v>
      </c>
      <c r="W1130" s="367">
        <v>201666.6666666664</v>
      </c>
      <c r="X1130" s="367">
        <v>26459.593277987249</v>
      </c>
      <c r="Y1130" s="384">
        <v>544.4999999999992</v>
      </c>
      <c r="Z1130" s="367"/>
      <c r="AA1130" s="367"/>
      <c r="AB1130" s="367"/>
      <c r="AC1130" s="367"/>
      <c r="AD1130" s="367"/>
      <c r="AE1130" s="367"/>
      <c r="AF1130" s="367"/>
      <c r="AG1130" s="367"/>
      <c r="AH1130" s="367"/>
      <c r="AI1130" s="367"/>
      <c r="AJ1130" s="367"/>
      <c r="AK1130" s="367"/>
      <c r="AL1130" s="367"/>
      <c r="AM1130" s="367"/>
      <c r="AN1130" s="367"/>
      <c r="AO1130" s="367"/>
      <c r="AP1130" s="367"/>
      <c r="AQ1130" s="367"/>
      <c r="AR1130" s="367"/>
      <c r="AS1130" s="367"/>
      <c r="AT1130" s="367"/>
    </row>
    <row r="1131" spans="2:46" ht="13.8">
      <c r="B1131" s="26">
        <v>20.333333333333339</v>
      </c>
      <c r="C1131" s="367">
        <v>80.301579864415629</v>
      </c>
      <c r="D1131" s="369">
        <v>549.00000000000023</v>
      </c>
      <c r="E1131" s="367">
        <v>5674.4186046511668</v>
      </c>
      <c r="F1131" s="367">
        <v>-42754.737721651385</v>
      </c>
      <c r="G1131" s="367">
        <v>549.00000000000045</v>
      </c>
      <c r="H1131" s="367">
        <v>30500</v>
      </c>
      <c r="I1131" s="367">
        <v>-517206.08611353755</v>
      </c>
      <c r="J1131" s="384">
        <v>549</v>
      </c>
      <c r="K1131" s="367">
        <v>7393.9393939394085</v>
      </c>
      <c r="L1131" s="367">
        <v>-9327.4457958135954</v>
      </c>
      <c r="M1131" s="384">
        <v>549.00000000000114</v>
      </c>
      <c r="N1131" s="367">
        <v>122</v>
      </c>
      <c r="O1131" s="367">
        <v>-440.79230292746217</v>
      </c>
      <c r="P1131" s="384">
        <v>7.9604999999999997</v>
      </c>
      <c r="Q1131" s="367">
        <v>122</v>
      </c>
      <c r="R1131" s="367">
        <v>71.914149696365016</v>
      </c>
      <c r="S1131" s="384">
        <v>7.6859999999999991</v>
      </c>
      <c r="T1131" s="367">
        <v>4206.8965517241459</v>
      </c>
      <c r="U1131" s="367">
        <v>-14104.830942039054</v>
      </c>
      <c r="V1131" s="384">
        <v>549.00000000000102</v>
      </c>
      <c r="W1131" s="367">
        <v>203333.33333333305</v>
      </c>
      <c r="X1131" s="367">
        <v>26666.995703890083</v>
      </c>
      <c r="Y1131" s="384">
        <v>548.9999999999992</v>
      </c>
      <c r="Z1131" s="367"/>
      <c r="AA1131" s="367"/>
      <c r="AB1131" s="367"/>
      <c r="AC1131" s="367"/>
      <c r="AD1131" s="367"/>
      <c r="AE1131" s="367"/>
      <c r="AF1131" s="367"/>
      <c r="AG1131" s="367"/>
      <c r="AH1131" s="367"/>
      <c r="AI1131" s="367"/>
      <c r="AJ1131" s="367"/>
      <c r="AK1131" s="367"/>
      <c r="AL1131" s="367"/>
      <c r="AM1131" s="367"/>
      <c r="AN1131" s="367"/>
      <c r="AO1131" s="367"/>
      <c r="AP1131" s="367"/>
      <c r="AQ1131" s="367"/>
      <c r="AR1131" s="367"/>
      <c r="AS1131" s="367"/>
      <c r="AT1131" s="367"/>
    </row>
    <row r="1132" spans="2:46" ht="13.8">
      <c r="B1132" s="26">
        <v>20.500000000000007</v>
      </c>
      <c r="C1132" s="367">
        <v>80.95789956746826</v>
      </c>
      <c r="D1132" s="369">
        <v>553.50000000000023</v>
      </c>
      <c r="E1132" s="367">
        <v>5720.9302325581439</v>
      </c>
      <c r="F1132" s="367">
        <v>-43499.047419546929</v>
      </c>
      <c r="G1132" s="367">
        <v>553.50000000000045</v>
      </c>
      <c r="H1132" s="367">
        <v>30750</v>
      </c>
      <c r="I1132" s="367">
        <v>-526082.34832072188</v>
      </c>
      <c r="J1132" s="384">
        <v>553.5</v>
      </c>
      <c r="K1132" s="367">
        <v>7454.5454545454695</v>
      </c>
      <c r="L1132" s="367">
        <v>-9705.3827155927593</v>
      </c>
      <c r="M1132" s="384">
        <v>553.50000000000114</v>
      </c>
      <c r="N1132" s="367">
        <v>123</v>
      </c>
      <c r="O1132" s="367">
        <v>-449.28555302681843</v>
      </c>
      <c r="P1132" s="384">
        <v>8.0257500000000004</v>
      </c>
      <c r="Q1132" s="367">
        <v>123</v>
      </c>
      <c r="R1132" s="367">
        <v>70.200370951845983</v>
      </c>
      <c r="S1132" s="384">
        <v>7.7489999999999997</v>
      </c>
      <c r="T1132" s="367">
        <v>4241.3793103448352</v>
      </c>
      <c r="U1132" s="367">
        <v>-14526.048835882459</v>
      </c>
      <c r="V1132" s="384">
        <v>553.50000000000102</v>
      </c>
      <c r="W1132" s="367">
        <v>204999.99999999971</v>
      </c>
      <c r="X1132" s="367">
        <v>26874.21334456819</v>
      </c>
      <c r="Y1132" s="384">
        <v>553.4999999999992</v>
      </c>
      <c r="Z1132" s="367"/>
      <c r="AA1132" s="367"/>
      <c r="AB1132" s="367"/>
      <c r="AC1132" s="367"/>
      <c r="AD1132" s="367"/>
      <c r="AE1132" s="367"/>
      <c r="AF1132" s="367"/>
      <c r="AG1132" s="367"/>
      <c r="AH1132" s="367"/>
      <c r="AI1132" s="367"/>
      <c r="AJ1132" s="367"/>
      <c r="AK1132" s="367"/>
      <c r="AL1132" s="367"/>
      <c r="AM1132" s="367"/>
      <c r="AN1132" s="367"/>
      <c r="AO1132" s="367"/>
      <c r="AP1132" s="367"/>
      <c r="AQ1132" s="367"/>
      <c r="AR1132" s="367"/>
      <c r="AS1132" s="367"/>
      <c r="AT1132" s="367"/>
    </row>
    <row r="1133" spans="2:46" ht="13.8">
      <c r="B1133" s="26">
        <v>20.666666666666675</v>
      </c>
      <c r="C1133" s="367">
        <v>81.61418853933445</v>
      </c>
      <c r="D1133" s="369">
        <v>558.00000000000023</v>
      </c>
      <c r="E1133" s="367">
        <v>5767.441860465121</v>
      </c>
      <c r="F1133" s="367">
        <v>-44249.761361800949</v>
      </c>
      <c r="G1133" s="367">
        <v>558.00000000000045</v>
      </c>
      <c r="H1133" s="367">
        <v>31000</v>
      </c>
      <c r="I1133" s="367">
        <v>-535034.00675650313</v>
      </c>
      <c r="J1133" s="384">
        <v>558</v>
      </c>
      <c r="K1133" s="367">
        <v>7515.1515151515305</v>
      </c>
      <c r="L1133" s="367">
        <v>-10088.221788966115</v>
      </c>
      <c r="M1133" s="384">
        <v>558.00000000000114</v>
      </c>
      <c r="N1133" s="367">
        <v>124</v>
      </c>
      <c r="O1133" s="367">
        <v>-457.85815594627252</v>
      </c>
      <c r="P1133" s="384">
        <v>8.0910000000000011</v>
      </c>
      <c r="Q1133" s="367">
        <v>124</v>
      </c>
      <c r="R1133" s="367">
        <v>68.449141166872806</v>
      </c>
      <c r="S1133" s="384">
        <v>7.8119999999999994</v>
      </c>
      <c r="T1133" s="367">
        <v>4275.8620689655245</v>
      </c>
      <c r="U1133" s="367">
        <v>-14952.235909001723</v>
      </c>
      <c r="V1133" s="384">
        <v>558.00000000000091</v>
      </c>
      <c r="W1133" s="367">
        <v>206666.66666666637</v>
      </c>
      <c r="X1133" s="367">
        <v>27081.24620002156</v>
      </c>
      <c r="Y1133" s="384">
        <v>557.9999999999992</v>
      </c>
      <c r="Z1133" s="367"/>
      <c r="AA1133" s="367"/>
      <c r="AB1133" s="367"/>
      <c r="AC1133" s="367"/>
      <c r="AD1133" s="367"/>
      <c r="AE1133" s="367"/>
      <c r="AF1133" s="367"/>
      <c r="AG1133" s="367"/>
      <c r="AH1133" s="367"/>
      <c r="AI1133" s="367"/>
      <c r="AJ1133" s="367"/>
      <c r="AK1133" s="367"/>
      <c r="AL1133" s="367"/>
      <c r="AM1133" s="367"/>
      <c r="AN1133" s="367"/>
      <c r="AO1133" s="367"/>
      <c r="AP1133" s="367"/>
      <c r="AQ1133" s="367"/>
      <c r="AR1133" s="367"/>
      <c r="AS1133" s="367"/>
      <c r="AT1133" s="367"/>
    </row>
    <row r="1134" spans="2:46" ht="13.8">
      <c r="B1134" s="26">
        <v>20.833333333333343</v>
      </c>
      <c r="C1134" s="367">
        <v>82.270446780014154</v>
      </c>
      <c r="D1134" s="369">
        <v>562.50000000000023</v>
      </c>
      <c r="E1134" s="367">
        <v>5813.953488372098</v>
      </c>
      <c r="F1134" s="367">
        <v>-45006.879548413424</v>
      </c>
      <c r="G1134" s="367">
        <v>562.50000000000045</v>
      </c>
      <c r="H1134" s="367">
        <v>31250</v>
      </c>
      <c r="I1134" s="367">
        <v>-544061.06142088131</v>
      </c>
      <c r="J1134" s="384">
        <v>562.5</v>
      </c>
      <c r="K1134" s="367">
        <v>7575.7575757575914</v>
      </c>
      <c r="L1134" s="367">
        <v>-10475.963015933676</v>
      </c>
      <c r="M1134" s="384">
        <v>562.50000000000125</v>
      </c>
      <c r="N1134" s="367">
        <v>125</v>
      </c>
      <c r="O1134" s="367">
        <v>-466.51011168582414</v>
      </c>
      <c r="P1134" s="384">
        <v>8.15625</v>
      </c>
      <c r="Q1134" s="367">
        <v>125</v>
      </c>
      <c r="R1134" s="367">
        <v>66.660460341445429</v>
      </c>
      <c r="S1134" s="384">
        <v>7.875</v>
      </c>
      <c r="T1134" s="367">
        <v>4310.3448275862138</v>
      </c>
      <c r="U1134" s="367">
        <v>-15383.392161396872</v>
      </c>
      <c r="V1134" s="384">
        <v>562.50000000000091</v>
      </c>
      <c r="W1134" s="367">
        <v>208333.33333333302</v>
      </c>
      <c r="X1134" s="367">
        <v>27288.094270250192</v>
      </c>
      <c r="Y1134" s="384">
        <v>562.49999999999909</v>
      </c>
      <c r="Z1134" s="367"/>
      <c r="AA1134" s="367"/>
      <c r="AB1134" s="367"/>
      <c r="AC1134" s="367"/>
      <c r="AD1134" s="367"/>
      <c r="AE1134" s="367"/>
      <c r="AF1134" s="367"/>
      <c r="AG1134" s="367"/>
      <c r="AH1134" s="367"/>
      <c r="AI1134" s="367"/>
      <c r="AJ1134" s="367"/>
      <c r="AK1134" s="367"/>
      <c r="AL1134" s="367"/>
      <c r="AM1134" s="367"/>
      <c r="AN1134" s="367"/>
      <c r="AO1134" s="367"/>
      <c r="AP1134" s="367"/>
      <c r="AQ1134" s="367"/>
      <c r="AR1134" s="367"/>
      <c r="AS1134" s="367"/>
      <c r="AT1134" s="367"/>
    </row>
    <row r="1135" spans="2:46" ht="13.8">
      <c r="B1135" s="26">
        <v>21.000000000000011</v>
      </c>
      <c r="C1135" s="367">
        <v>82.926674289507432</v>
      </c>
      <c r="D1135" s="369">
        <v>567.00000000000023</v>
      </c>
      <c r="E1135" s="367">
        <v>5860.4651162790751</v>
      </c>
      <c r="F1135" s="367">
        <v>-45770.401979384391</v>
      </c>
      <c r="G1135" s="367">
        <v>567.00000000000045</v>
      </c>
      <c r="H1135" s="367">
        <v>31500</v>
      </c>
      <c r="I1135" s="367">
        <v>-553163.51231385639</v>
      </c>
      <c r="J1135" s="384">
        <v>567</v>
      </c>
      <c r="K1135" s="367">
        <v>7636.3636363636524</v>
      </c>
      <c r="L1135" s="367">
        <v>-10868.606396495421</v>
      </c>
      <c r="M1135" s="384">
        <v>567.00000000000125</v>
      </c>
      <c r="N1135" s="367">
        <v>126</v>
      </c>
      <c r="O1135" s="367">
        <v>-475.24142024547388</v>
      </c>
      <c r="P1135" s="384">
        <v>8.2215000000000007</v>
      </c>
      <c r="Q1135" s="367">
        <v>126</v>
      </c>
      <c r="R1135" s="367">
        <v>64.834328475563893</v>
      </c>
      <c r="S1135" s="384">
        <v>7.9379999999999997</v>
      </c>
      <c r="T1135" s="367">
        <v>4344.8275862069031</v>
      </c>
      <c r="U1135" s="367">
        <v>-15819.517593067887</v>
      </c>
      <c r="V1135" s="384">
        <v>567.00000000000091</v>
      </c>
      <c r="W1135" s="367">
        <v>209999.99999999968</v>
      </c>
      <c r="X1135" s="367">
        <v>27494.757555254098</v>
      </c>
      <c r="Y1135" s="384">
        <v>566.99999999999909</v>
      </c>
      <c r="Z1135" s="367"/>
      <c r="AA1135" s="367"/>
      <c r="AB1135" s="367"/>
      <c r="AC1135" s="367"/>
      <c r="AD1135" s="367"/>
      <c r="AE1135" s="367"/>
      <c r="AF1135" s="367"/>
      <c r="AG1135" s="367"/>
      <c r="AH1135" s="367"/>
      <c r="AI1135" s="367"/>
      <c r="AJ1135" s="367"/>
      <c r="AK1135" s="367"/>
      <c r="AL1135" s="367"/>
      <c r="AM1135" s="367"/>
      <c r="AN1135" s="367"/>
      <c r="AO1135" s="367"/>
      <c r="AP1135" s="367"/>
      <c r="AQ1135" s="367"/>
      <c r="AR1135" s="367"/>
      <c r="AS1135" s="367"/>
      <c r="AT1135" s="367"/>
    </row>
    <row r="1136" spans="2:46" ht="13.8">
      <c r="B1136" s="26">
        <v>21.166666666666679</v>
      </c>
      <c r="C1136" s="367">
        <v>83.582871067814253</v>
      </c>
      <c r="D1136" s="369">
        <v>571.50000000000034</v>
      </c>
      <c r="E1136" s="367">
        <v>5906.9767441860522</v>
      </c>
      <c r="F1136" s="367">
        <v>-46540.328654713856</v>
      </c>
      <c r="G1136" s="367">
        <v>571.50000000000068</v>
      </c>
      <c r="H1136" s="367">
        <v>31750</v>
      </c>
      <c r="I1136" s="367">
        <v>-562341.35943542852</v>
      </c>
      <c r="J1136" s="384">
        <v>571.5</v>
      </c>
      <c r="K1136" s="367">
        <v>7696.9696969697134</v>
      </c>
      <c r="L1136" s="367">
        <v>-11266.151930651366</v>
      </c>
      <c r="M1136" s="384">
        <v>571.50000000000125</v>
      </c>
      <c r="N1136" s="367">
        <v>127</v>
      </c>
      <c r="O1136" s="367">
        <v>-484.05208162522115</v>
      </c>
      <c r="P1136" s="384">
        <v>8.2867499999999996</v>
      </c>
      <c r="Q1136" s="367">
        <v>127</v>
      </c>
      <c r="R1136" s="367">
        <v>62.970745569228193</v>
      </c>
      <c r="S1136" s="384">
        <v>8.0009999999999994</v>
      </c>
      <c r="T1136" s="367">
        <v>4379.3103448275924</v>
      </c>
      <c r="U1136" s="367">
        <v>-16260.612204014764</v>
      </c>
      <c r="V1136" s="384">
        <v>571.5000000000008</v>
      </c>
      <c r="W1136" s="367">
        <v>211666.66666666634</v>
      </c>
      <c r="X1136" s="367">
        <v>27701.236055033281</v>
      </c>
      <c r="Y1136" s="384">
        <v>571.49999999999909</v>
      </c>
      <c r="Z1136" s="367"/>
      <c r="AA1136" s="367"/>
      <c r="AB1136" s="367"/>
      <c r="AC1136" s="367"/>
      <c r="AD1136" s="367"/>
      <c r="AE1136" s="367"/>
      <c r="AF1136" s="367"/>
      <c r="AG1136" s="367"/>
      <c r="AH1136" s="367"/>
      <c r="AI1136" s="367"/>
      <c r="AJ1136" s="367"/>
      <c r="AK1136" s="367"/>
      <c r="AL1136" s="367"/>
      <c r="AM1136" s="367"/>
      <c r="AN1136" s="367"/>
      <c r="AO1136" s="367"/>
      <c r="AP1136" s="367"/>
      <c r="AQ1136" s="367"/>
      <c r="AR1136" s="367"/>
      <c r="AS1136" s="367"/>
      <c r="AT1136" s="367"/>
    </row>
    <row r="1137" spans="2:46" ht="13.8">
      <c r="B1137" s="26">
        <v>21.333333333333346</v>
      </c>
      <c r="C1137" s="367">
        <v>84.23903711493459</v>
      </c>
      <c r="D1137" s="369">
        <v>576.00000000000034</v>
      </c>
      <c r="E1137" s="367">
        <v>5953.4883720930293</v>
      </c>
      <c r="F1137" s="367">
        <v>-47316.659574401761</v>
      </c>
      <c r="G1137" s="367">
        <v>576.00000000000068</v>
      </c>
      <c r="H1137" s="367">
        <v>32000</v>
      </c>
      <c r="I1137" s="367">
        <v>-571594.60278559767</v>
      </c>
      <c r="J1137" s="384">
        <v>576</v>
      </c>
      <c r="K1137" s="367">
        <v>7757.5757575757743</v>
      </c>
      <c r="L1137" s="367">
        <v>-11668.5996184015</v>
      </c>
      <c r="M1137" s="384">
        <v>576.00000000000125</v>
      </c>
      <c r="N1137" s="367">
        <v>128</v>
      </c>
      <c r="O1137" s="367">
        <v>-492.94209582506659</v>
      </c>
      <c r="P1137" s="384">
        <v>8.3520000000000003</v>
      </c>
      <c r="Q1137" s="367">
        <v>128</v>
      </c>
      <c r="R1137" s="367">
        <v>61.069711622438277</v>
      </c>
      <c r="S1137" s="384">
        <v>8.0640000000000001</v>
      </c>
      <c r="T1137" s="367">
        <v>4413.7931034482817</v>
      </c>
      <c r="U1137" s="367">
        <v>-16706.675994237521</v>
      </c>
      <c r="V1137" s="384">
        <v>576.0000000000008</v>
      </c>
      <c r="W1137" s="367">
        <v>213333.33333333299</v>
      </c>
      <c r="X1137" s="367">
        <v>27907.529769587716</v>
      </c>
      <c r="Y1137" s="384">
        <v>575.99999999999898</v>
      </c>
      <c r="Z1137" s="367"/>
      <c r="AA1137" s="367"/>
      <c r="AB1137" s="367"/>
      <c r="AC1137" s="367"/>
      <c r="AD1137" s="367"/>
      <c r="AE1137" s="367"/>
      <c r="AF1137" s="367"/>
      <c r="AG1137" s="367"/>
      <c r="AH1137" s="367"/>
      <c r="AI1137" s="367"/>
      <c r="AJ1137" s="367"/>
      <c r="AK1137" s="367"/>
      <c r="AL1137" s="367"/>
      <c r="AM1137" s="367"/>
      <c r="AN1137" s="367"/>
      <c r="AO1137" s="367"/>
      <c r="AP1137" s="367"/>
      <c r="AQ1137" s="367"/>
      <c r="AR1137" s="367"/>
      <c r="AS1137" s="367"/>
      <c r="AT1137" s="367"/>
    </row>
    <row r="1138" spans="2:46" ht="13.8">
      <c r="B1138" s="26">
        <v>21.500000000000014</v>
      </c>
      <c r="C1138" s="367">
        <v>84.895172430868485</v>
      </c>
      <c r="D1138" s="369">
        <v>580.50000000000034</v>
      </c>
      <c r="E1138" s="367">
        <v>6000.0000000000064</v>
      </c>
      <c r="F1138" s="367">
        <v>-48099.394738448136</v>
      </c>
      <c r="G1138" s="367">
        <v>580.50000000000068</v>
      </c>
      <c r="H1138" s="367">
        <v>32250</v>
      </c>
      <c r="I1138" s="367">
        <v>-580923.24236436351</v>
      </c>
      <c r="J1138" s="384">
        <v>580.5</v>
      </c>
      <c r="K1138" s="367">
        <v>7818.1818181818353</v>
      </c>
      <c r="L1138" s="367">
        <v>-12075.949459745832</v>
      </c>
      <c r="M1138" s="384">
        <v>580.50000000000125</v>
      </c>
      <c r="N1138" s="367">
        <v>129</v>
      </c>
      <c r="O1138" s="367">
        <v>-501.91146284500957</v>
      </c>
      <c r="P1138" s="384">
        <v>8.4172499999999992</v>
      </c>
      <c r="Q1138" s="367">
        <v>129</v>
      </c>
      <c r="R1138" s="367">
        <v>59.131226635194253</v>
      </c>
      <c r="S1138" s="384">
        <v>8.1269999999999989</v>
      </c>
      <c r="T1138" s="367">
        <v>4448.275862068971</v>
      </c>
      <c r="U1138" s="367">
        <v>-17157.70896373615</v>
      </c>
      <c r="V1138" s="384">
        <v>580.5000000000008</v>
      </c>
      <c r="W1138" s="367">
        <v>214999.99999999965</v>
      </c>
      <c r="X1138" s="367">
        <v>28113.638698917428</v>
      </c>
      <c r="Y1138" s="384">
        <v>580.49999999999898</v>
      </c>
      <c r="Z1138" s="367"/>
      <c r="AA1138" s="367"/>
      <c r="AB1138" s="367"/>
      <c r="AC1138" s="367"/>
      <c r="AD1138" s="367"/>
      <c r="AE1138" s="367"/>
      <c r="AF1138" s="367"/>
      <c r="AG1138" s="367"/>
      <c r="AH1138" s="367"/>
      <c r="AI1138" s="367"/>
      <c r="AJ1138" s="367"/>
      <c r="AK1138" s="367"/>
      <c r="AL1138" s="367"/>
      <c r="AM1138" s="367"/>
      <c r="AN1138" s="367"/>
      <c r="AO1138" s="367"/>
      <c r="AP1138" s="367"/>
      <c r="AQ1138" s="367"/>
      <c r="AR1138" s="367"/>
      <c r="AS1138" s="367"/>
      <c r="AT1138" s="367"/>
    </row>
    <row r="1139" spans="2:46" ht="13.8">
      <c r="B1139" s="26">
        <v>21.666666666666682</v>
      </c>
      <c r="C1139" s="367">
        <v>85.551277015615923</v>
      </c>
      <c r="D1139" s="369">
        <v>585.00000000000034</v>
      </c>
      <c r="E1139" s="367">
        <v>6046.5116279069834</v>
      </c>
      <c r="F1139" s="367">
        <v>-48888.534146852973</v>
      </c>
      <c r="G1139" s="367">
        <v>585.00000000000068</v>
      </c>
      <c r="H1139" s="367">
        <v>32500</v>
      </c>
      <c r="I1139" s="367">
        <v>-590327.27817172639</v>
      </c>
      <c r="J1139" s="384">
        <v>585</v>
      </c>
      <c r="K1139" s="367">
        <v>7878.7878787878963</v>
      </c>
      <c r="L1139" s="367">
        <v>-12488.201454684369</v>
      </c>
      <c r="M1139" s="384">
        <v>585.00000000000136</v>
      </c>
      <c r="N1139" s="367">
        <v>130</v>
      </c>
      <c r="O1139" s="367">
        <v>-510.9601826850506</v>
      </c>
      <c r="P1139" s="384">
        <v>8.4824999999999999</v>
      </c>
      <c r="Q1139" s="367">
        <v>130</v>
      </c>
      <c r="R1139" s="367">
        <v>57.155290607495985</v>
      </c>
      <c r="S1139" s="384">
        <v>8.19</v>
      </c>
      <c r="T1139" s="367">
        <v>4482.7586206896603</v>
      </c>
      <c r="U1139" s="367">
        <v>-17613.711112510638</v>
      </c>
      <c r="V1139" s="384">
        <v>585.00000000000068</v>
      </c>
      <c r="W1139" s="367">
        <v>216666.66666666631</v>
      </c>
      <c r="X1139" s="367">
        <v>28319.562843022413</v>
      </c>
      <c r="Y1139" s="384">
        <v>584.99999999999898</v>
      </c>
      <c r="Z1139" s="367"/>
      <c r="AA1139" s="367"/>
      <c r="AB1139" s="367"/>
      <c r="AC1139" s="367"/>
      <c r="AD1139" s="367"/>
      <c r="AE1139" s="367"/>
      <c r="AF1139" s="367"/>
      <c r="AG1139" s="367"/>
      <c r="AH1139" s="367"/>
      <c r="AI1139" s="367"/>
      <c r="AJ1139" s="367"/>
      <c r="AK1139" s="367"/>
      <c r="AL1139" s="367"/>
      <c r="AM1139" s="367"/>
      <c r="AN1139" s="367"/>
      <c r="AO1139" s="367"/>
      <c r="AP1139" s="367"/>
      <c r="AQ1139" s="367"/>
      <c r="AR1139" s="367"/>
      <c r="AS1139" s="367"/>
      <c r="AT1139" s="367"/>
    </row>
    <row r="1140" spans="2:46" ht="13.8">
      <c r="B1140" s="26">
        <v>21.83333333333335</v>
      </c>
      <c r="C1140" s="367">
        <v>86.207350869176906</v>
      </c>
      <c r="D1140" s="369">
        <v>589.50000000000045</v>
      </c>
      <c r="E1140" s="367">
        <v>6093.0232558139605</v>
      </c>
      <c r="F1140" s="367">
        <v>-49684.077799616287</v>
      </c>
      <c r="G1140" s="367">
        <v>589.50000000000068</v>
      </c>
      <c r="H1140" s="367">
        <v>32750</v>
      </c>
      <c r="I1140" s="367">
        <v>-599806.71020768641</v>
      </c>
      <c r="J1140" s="384">
        <v>589.5</v>
      </c>
      <c r="K1140" s="367">
        <v>7939.3939393939572</v>
      </c>
      <c r="L1140" s="367">
        <v>-12905.355603217091</v>
      </c>
      <c r="M1140" s="384">
        <v>589.50000000000136</v>
      </c>
      <c r="N1140" s="367">
        <v>131</v>
      </c>
      <c r="O1140" s="367">
        <v>-520.08825534518928</v>
      </c>
      <c r="P1140" s="384">
        <v>8.5477499999999988</v>
      </c>
      <c r="Q1140" s="367">
        <v>131</v>
      </c>
      <c r="R1140" s="367">
        <v>55.141903539343545</v>
      </c>
      <c r="S1140" s="384">
        <v>8.2530000000000001</v>
      </c>
      <c r="T1140" s="367">
        <v>4517.2413793103497</v>
      </c>
      <c r="U1140" s="367">
        <v>-18074.682440561002</v>
      </c>
      <c r="V1140" s="384">
        <v>589.50000000000068</v>
      </c>
      <c r="W1140" s="367">
        <v>218333.33333333296</v>
      </c>
      <c r="X1140" s="367">
        <v>28525.302201902661</v>
      </c>
      <c r="Y1140" s="384">
        <v>589.49999999999898</v>
      </c>
      <c r="Z1140" s="367"/>
      <c r="AA1140" s="367"/>
      <c r="AB1140" s="367"/>
      <c r="AC1140" s="367"/>
      <c r="AD1140" s="367"/>
      <c r="AE1140" s="367"/>
      <c r="AF1140" s="367"/>
      <c r="AG1140" s="367"/>
      <c r="AH1140" s="367"/>
      <c r="AI1140" s="367"/>
      <c r="AJ1140" s="367"/>
      <c r="AK1140" s="367"/>
      <c r="AL1140" s="367"/>
      <c r="AM1140" s="367"/>
      <c r="AN1140" s="367"/>
      <c r="AO1140" s="367"/>
      <c r="AP1140" s="367"/>
      <c r="AQ1140" s="367"/>
      <c r="AR1140" s="367"/>
      <c r="AS1140" s="367"/>
      <c r="AT1140" s="367"/>
    </row>
    <row r="1141" spans="2:46" ht="13.8">
      <c r="B1141" s="26">
        <v>22.000000000000018</v>
      </c>
      <c r="C1141" s="367">
        <v>86.863393991551462</v>
      </c>
      <c r="D1141" s="369">
        <v>594.00000000000057</v>
      </c>
      <c r="E1141" s="367">
        <v>6139.5348837209376</v>
      </c>
      <c r="F1141" s="367">
        <v>-50486.025696738085</v>
      </c>
      <c r="G1141" s="367">
        <v>594.0000000000008</v>
      </c>
      <c r="H1141" s="367">
        <v>33000</v>
      </c>
      <c r="I1141" s="367">
        <v>-609361.53847224324</v>
      </c>
      <c r="J1141" s="384">
        <v>594</v>
      </c>
      <c r="K1141" s="367">
        <v>8000.0000000000182</v>
      </c>
      <c r="L1141" s="367">
        <v>-13327.411905344004</v>
      </c>
      <c r="M1141" s="384">
        <v>594.00000000000136</v>
      </c>
      <c r="N1141" s="367">
        <v>132</v>
      </c>
      <c r="O1141" s="367">
        <v>-529.29568082542585</v>
      </c>
      <c r="P1141" s="384">
        <v>8.6129999999999995</v>
      </c>
      <c r="Q1141" s="367">
        <v>132</v>
      </c>
      <c r="R1141" s="367">
        <v>53.091065430736933</v>
      </c>
      <c r="S1141" s="384">
        <v>8.3160000000000007</v>
      </c>
      <c r="T1141" s="367">
        <v>4551.724137931039</v>
      </c>
      <c r="U1141" s="367">
        <v>-18540.622947887234</v>
      </c>
      <c r="V1141" s="384">
        <v>594.00000000000057</v>
      </c>
      <c r="W1141" s="367">
        <v>219999.99999999962</v>
      </c>
      <c r="X1141" s="367">
        <v>28730.856775558172</v>
      </c>
      <c r="Y1141" s="384">
        <v>593.99999999999886</v>
      </c>
      <c r="Z1141" s="367"/>
      <c r="AA1141" s="367"/>
      <c r="AB1141" s="367"/>
      <c r="AC1141" s="367"/>
      <c r="AD1141" s="367"/>
      <c r="AE1141" s="367"/>
      <c r="AF1141" s="367"/>
      <c r="AG1141" s="367"/>
      <c r="AH1141" s="367"/>
      <c r="AI1141" s="367"/>
      <c r="AJ1141" s="367"/>
      <c r="AK1141" s="367"/>
      <c r="AL1141" s="367"/>
      <c r="AM1141" s="367"/>
      <c r="AN1141" s="367"/>
      <c r="AO1141" s="367"/>
      <c r="AP1141" s="367"/>
      <c r="AQ1141" s="367"/>
      <c r="AR1141" s="367"/>
      <c r="AS1141" s="367"/>
      <c r="AT1141" s="367"/>
    </row>
    <row r="1142" spans="2:46" ht="13.8">
      <c r="B1142" s="26">
        <v>22.166666666666686</v>
      </c>
      <c r="C1142" s="367">
        <v>87.51940638273949</v>
      </c>
      <c r="D1142" s="369">
        <v>598.50000000000057</v>
      </c>
      <c r="E1142" s="367">
        <v>6186.0465116279147</v>
      </c>
      <c r="F1142" s="367">
        <v>-51294.377838218345</v>
      </c>
      <c r="G1142" s="367">
        <v>598.5000000000008</v>
      </c>
      <c r="H1142" s="367">
        <v>33250</v>
      </c>
      <c r="I1142" s="367">
        <v>-618991.76296539709</v>
      </c>
      <c r="J1142" s="384">
        <v>598.5</v>
      </c>
      <c r="K1142" s="367">
        <v>8060.6060606060792</v>
      </c>
      <c r="L1142" s="367">
        <v>-13754.370361065116</v>
      </c>
      <c r="M1142" s="384">
        <v>598.50000000000136</v>
      </c>
      <c r="N1142" s="367">
        <v>133</v>
      </c>
      <c r="O1142" s="367">
        <v>-538.58245912576047</v>
      </c>
      <c r="P1142" s="384">
        <v>8.6782500000000002</v>
      </c>
      <c r="Q1142" s="367">
        <v>133</v>
      </c>
      <c r="R1142" s="367">
        <v>51.002776281676191</v>
      </c>
      <c r="S1142" s="384">
        <v>8.3789999999999996</v>
      </c>
      <c r="T1142" s="367">
        <v>4586.2068965517283</v>
      </c>
      <c r="U1142" s="367">
        <v>-19011.532634489344</v>
      </c>
      <c r="V1142" s="384">
        <v>598.50000000000057</v>
      </c>
      <c r="W1142" s="367">
        <v>221666.66666666628</v>
      </c>
      <c r="X1142" s="367">
        <v>28936.226563988956</v>
      </c>
      <c r="Y1142" s="384">
        <v>598.49999999999886</v>
      </c>
      <c r="Z1142" s="367"/>
      <c r="AA1142" s="367"/>
      <c r="AB1142" s="367"/>
      <c r="AC1142" s="367"/>
      <c r="AD1142" s="367"/>
      <c r="AE1142" s="367"/>
      <c r="AF1142" s="367"/>
      <c r="AG1142" s="367"/>
      <c r="AH1142" s="367"/>
      <c r="AI1142" s="367"/>
      <c r="AJ1142" s="367"/>
      <c r="AK1142" s="367"/>
      <c r="AL1142" s="367"/>
      <c r="AM1142" s="367"/>
      <c r="AN1142" s="367"/>
      <c r="AO1142" s="367"/>
      <c r="AP1142" s="367"/>
      <c r="AQ1142" s="367"/>
      <c r="AR1142" s="367"/>
      <c r="AS1142" s="367"/>
      <c r="AT1142" s="367"/>
    </row>
    <row r="1143" spans="2:46" ht="13.8">
      <c r="B1143" s="26">
        <v>22.333333333333353</v>
      </c>
      <c r="C1143" s="367">
        <v>88.175388042741105</v>
      </c>
      <c r="D1143" s="369">
        <v>603.00000000000057</v>
      </c>
      <c r="E1143" s="367">
        <v>6232.5581395348918</v>
      </c>
      <c r="F1143" s="367">
        <v>-52109.134224057067</v>
      </c>
      <c r="G1143" s="367">
        <v>603.0000000000008</v>
      </c>
      <c r="H1143" s="367">
        <v>33500</v>
      </c>
      <c r="I1143" s="367">
        <v>-628697.38368714752</v>
      </c>
      <c r="J1143" s="384">
        <v>602.99999999999989</v>
      </c>
      <c r="K1143" s="367">
        <v>8121.2121212121401</v>
      </c>
      <c r="L1143" s="367">
        <v>-14186.230970380422</v>
      </c>
      <c r="M1143" s="384">
        <v>603.00000000000136</v>
      </c>
      <c r="N1143" s="367">
        <v>134</v>
      </c>
      <c r="O1143" s="367">
        <v>-547.94859024619279</v>
      </c>
      <c r="P1143" s="384">
        <v>8.7435000000000009</v>
      </c>
      <c r="Q1143" s="367">
        <v>134</v>
      </c>
      <c r="R1143" s="367">
        <v>48.877036092161227</v>
      </c>
      <c r="S1143" s="384">
        <v>8.4420000000000002</v>
      </c>
      <c r="T1143" s="367">
        <v>4620.6896551724176</v>
      </c>
      <c r="U1143" s="367">
        <v>-19487.411500367325</v>
      </c>
      <c r="V1143" s="384">
        <v>603.00000000000057</v>
      </c>
      <c r="W1143" s="367">
        <v>223333.33333333294</v>
      </c>
      <c r="X1143" s="367">
        <v>29141.411567195013</v>
      </c>
      <c r="Y1143" s="384">
        <v>602.99999999999886</v>
      </c>
      <c r="Z1143" s="367"/>
      <c r="AA1143" s="367"/>
      <c r="AB1143" s="367"/>
      <c r="AC1143" s="367"/>
      <c r="AD1143" s="367"/>
      <c r="AE1143" s="367"/>
      <c r="AF1143" s="367"/>
      <c r="AG1143" s="367"/>
      <c r="AH1143" s="367"/>
      <c r="AI1143" s="367"/>
      <c r="AJ1143" s="367"/>
      <c r="AK1143" s="367"/>
      <c r="AL1143" s="367"/>
      <c r="AM1143" s="367"/>
      <c r="AN1143" s="367"/>
      <c r="AO1143" s="367"/>
      <c r="AP1143" s="367"/>
      <c r="AQ1143" s="367"/>
      <c r="AR1143" s="367"/>
      <c r="AS1143" s="367"/>
      <c r="AT1143" s="367"/>
    </row>
    <row r="1144" spans="2:46" ht="13.8">
      <c r="B1144" s="26">
        <v>22.500000000000021</v>
      </c>
      <c r="C1144" s="367">
        <v>88.831338971556249</v>
      </c>
      <c r="D1144" s="369">
        <v>607.50000000000057</v>
      </c>
      <c r="E1144" s="367">
        <v>6279.0697674418689</v>
      </c>
      <c r="F1144" s="367">
        <v>-52930.294854254265</v>
      </c>
      <c r="G1144" s="367">
        <v>607.5000000000008</v>
      </c>
      <c r="H1144" s="367">
        <v>33750</v>
      </c>
      <c r="I1144" s="367">
        <v>-638478.40063749522</v>
      </c>
      <c r="J1144" s="384">
        <v>607.49999999999989</v>
      </c>
      <c r="K1144" s="367">
        <v>8181.8181818182011</v>
      </c>
      <c r="L1144" s="367">
        <v>-14622.993733289944</v>
      </c>
      <c r="M1144" s="384">
        <v>607.50000000000159</v>
      </c>
      <c r="N1144" s="367">
        <v>135</v>
      </c>
      <c r="O1144" s="367">
        <v>-557.39407418672272</v>
      </c>
      <c r="P1144" s="384">
        <v>8.8087499999999999</v>
      </c>
      <c r="Q1144" s="367">
        <v>135</v>
      </c>
      <c r="R1144" s="367">
        <v>46.713844862192147</v>
      </c>
      <c r="S1144" s="384">
        <v>8.504999999999999</v>
      </c>
      <c r="T1144" s="367">
        <v>4655.1724137931069</v>
      </c>
      <c r="U1144" s="367">
        <v>-19968.259545521163</v>
      </c>
      <c r="V1144" s="384">
        <v>607.50000000000045</v>
      </c>
      <c r="W1144" s="367">
        <v>224999.99999999959</v>
      </c>
      <c r="X1144" s="367">
        <v>29346.411785176337</v>
      </c>
      <c r="Y1144" s="384">
        <v>607.49999999999886</v>
      </c>
      <c r="Z1144" s="367"/>
      <c r="AA1144" s="367"/>
      <c r="AB1144" s="367"/>
      <c r="AC1144" s="367"/>
      <c r="AD1144" s="367"/>
      <c r="AE1144" s="367"/>
      <c r="AF1144" s="367"/>
      <c r="AG1144" s="367"/>
      <c r="AH1144" s="367"/>
      <c r="AI1144" s="367"/>
      <c r="AJ1144" s="367"/>
      <c r="AK1144" s="367"/>
      <c r="AL1144" s="367"/>
      <c r="AM1144" s="367"/>
      <c r="AN1144" s="367"/>
      <c r="AO1144" s="367"/>
      <c r="AP1144" s="367"/>
      <c r="AQ1144" s="367"/>
      <c r="AR1144" s="367"/>
      <c r="AS1144" s="367"/>
      <c r="AT1144" s="367"/>
    </row>
    <row r="1145" spans="2:46" ht="13.8">
      <c r="B1145" s="26">
        <v>22.666666666666689</v>
      </c>
      <c r="C1145" s="367">
        <v>89.487259169184952</v>
      </c>
      <c r="D1145" s="369">
        <v>612.00000000000068</v>
      </c>
      <c r="E1145" s="367">
        <v>6325.5813953488459</v>
      </c>
      <c r="F1145" s="367">
        <v>-53757.859728809948</v>
      </c>
      <c r="G1145" s="367">
        <v>612.00000000000091</v>
      </c>
      <c r="H1145" s="367">
        <v>34000</v>
      </c>
      <c r="I1145" s="367">
        <v>-648334.81381643994</v>
      </c>
      <c r="J1145" s="384">
        <v>611.99999999999989</v>
      </c>
      <c r="K1145" s="367">
        <v>8242.424242424262</v>
      </c>
      <c r="L1145" s="367">
        <v>-15064.658649793639</v>
      </c>
      <c r="M1145" s="384">
        <v>612.00000000000159</v>
      </c>
      <c r="N1145" s="367">
        <v>136</v>
      </c>
      <c r="O1145" s="367">
        <v>-566.91891094735035</v>
      </c>
      <c r="P1145" s="384">
        <v>8.8739999999999988</v>
      </c>
      <c r="Q1145" s="367">
        <v>136</v>
      </c>
      <c r="R1145" s="367">
        <v>44.513202591768824</v>
      </c>
      <c r="S1145" s="384">
        <v>8.5679999999999996</v>
      </c>
      <c r="T1145" s="367">
        <v>4689.6551724137962</v>
      </c>
      <c r="U1145" s="367">
        <v>-20454.076769950883</v>
      </c>
      <c r="V1145" s="384">
        <v>612.00000000000045</v>
      </c>
      <c r="W1145" s="367">
        <v>226666.66666666625</v>
      </c>
      <c r="X1145" s="367">
        <v>29551.227217932919</v>
      </c>
      <c r="Y1145" s="384">
        <v>611.99999999999875</v>
      </c>
      <c r="Z1145" s="367"/>
      <c r="AA1145" s="367"/>
      <c r="AB1145" s="367"/>
      <c r="AC1145" s="367"/>
      <c r="AD1145" s="367"/>
      <c r="AE1145" s="367"/>
      <c r="AF1145" s="367"/>
      <c r="AG1145" s="367"/>
      <c r="AH1145" s="367"/>
      <c r="AI1145" s="367"/>
      <c r="AJ1145" s="367"/>
      <c r="AK1145" s="367"/>
      <c r="AL1145" s="367"/>
      <c r="AM1145" s="367"/>
      <c r="AN1145" s="367"/>
      <c r="AO1145" s="367"/>
      <c r="AP1145" s="367"/>
      <c r="AQ1145" s="367"/>
      <c r="AR1145" s="367"/>
      <c r="AS1145" s="367"/>
      <c r="AT1145" s="367"/>
    </row>
    <row r="1146" spans="2:46" ht="13.8">
      <c r="B1146" s="26">
        <v>22.833333333333357</v>
      </c>
      <c r="C1146" s="367">
        <v>90.143148635627156</v>
      </c>
      <c r="D1146" s="369">
        <v>616.50000000000068</v>
      </c>
      <c r="E1146" s="367">
        <v>6372.093023255823</v>
      </c>
      <c r="F1146" s="367">
        <v>-54591.828847724079</v>
      </c>
      <c r="G1146" s="367">
        <v>616.50000000000091</v>
      </c>
      <c r="H1146" s="367">
        <v>34250</v>
      </c>
      <c r="I1146" s="367">
        <v>-658266.62322398159</v>
      </c>
      <c r="J1146" s="384">
        <v>616.49999999999989</v>
      </c>
      <c r="K1146" s="367">
        <v>8303.0303030303221</v>
      </c>
      <c r="L1146" s="367">
        <v>-15511.225719891521</v>
      </c>
      <c r="M1146" s="384">
        <v>616.50000000000148</v>
      </c>
      <c r="N1146" s="367">
        <v>137</v>
      </c>
      <c r="O1146" s="367">
        <v>-576.52310052807627</v>
      </c>
      <c r="P1146" s="384">
        <v>8.9392499999999995</v>
      </c>
      <c r="Q1146" s="367">
        <v>137</v>
      </c>
      <c r="R1146" s="367">
        <v>42.275109280891321</v>
      </c>
      <c r="S1146" s="384">
        <v>8.6310000000000002</v>
      </c>
      <c r="T1146" s="367">
        <v>4724.1379310344855</v>
      </c>
      <c r="U1146" s="367">
        <v>-20944.863173656478</v>
      </c>
      <c r="V1146" s="384">
        <v>616.50000000000045</v>
      </c>
      <c r="W1146" s="367">
        <v>228333.33333333291</v>
      </c>
      <c r="X1146" s="367">
        <v>29755.857865464779</v>
      </c>
      <c r="Y1146" s="384">
        <v>616.49999999999875</v>
      </c>
      <c r="Z1146" s="367"/>
      <c r="AA1146" s="367"/>
      <c r="AB1146" s="367"/>
      <c r="AC1146" s="367"/>
      <c r="AD1146" s="367"/>
      <c r="AE1146" s="367"/>
      <c r="AF1146" s="367"/>
      <c r="AG1146" s="367"/>
      <c r="AH1146" s="367"/>
      <c r="AI1146" s="367"/>
      <c r="AJ1146" s="367"/>
      <c r="AK1146" s="367"/>
      <c r="AL1146" s="367"/>
      <c r="AM1146" s="367"/>
      <c r="AN1146" s="367"/>
      <c r="AO1146" s="367"/>
      <c r="AP1146" s="367"/>
      <c r="AQ1146" s="367"/>
      <c r="AR1146" s="367"/>
      <c r="AS1146" s="367"/>
      <c r="AT1146" s="367"/>
    </row>
    <row r="1147" spans="2:46" ht="13.8">
      <c r="B1147" s="26">
        <v>23.000000000000025</v>
      </c>
      <c r="C1147" s="367">
        <v>90.799007370882933</v>
      </c>
      <c r="D1147" s="369">
        <v>621.00000000000068</v>
      </c>
      <c r="E1147" s="367">
        <v>6418.6046511628001</v>
      </c>
      <c r="F1147" s="367">
        <v>-55432.202210996693</v>
      </c>
      <c r="G1147" s="367">
        <v>621.00000000000091</v>
      </c>
      <c r="H1147" s="367">
        <v>34500</v>
      </c>
      <c r="I1147" s="367">
        <v>-668273.82886012027</v>
      </c>
      <c r="J1147" s="384">
        <v>620.99999999999989</v>
      </c>
      <c r="K1147" s="367">
        <v>8363.6363636363822</v>
      </c>
      <c r="L1147" s="367">
        <v>-15962.694943583607</v>
      </c>
      <c r="M1147" s="384">
        <v>621.00000000000148</v>
      </c>
      <c r="N1147" s="367">
        <v>138</v>
      </c>
      <c r="O1147" s="367">
        <v>-586.20664292890001</v>
      </c>
      <c r="P1147" s="384">
        <v>9.0045000000000002</v>
      </c>
      <c r="Q1147" s="367">
        <v>138</v>
      </c>
      <c r="R1147" s="367">
        <v>39.999564929559703</v>
      </c>
      <c r="S1147" s="384">
        <v>8.6939999999999991</v>
      </c>
      <c r="T1147" s="367">
        <v>4758.6206896551748</v>
      </c>
      <c r="U1147" s="367">
        <v>-21440.618756637923</v>
      </c>
      <c r="V1147" s="384">
        <v>621.00000000000034</v>
      </c>
      <c r="W1147" s="367">
        <v>229999.99999999956</v>
      </c>
      <c r="X1147" s="367">
        <v>29960.303727771909</v>
      </c>
      <c r="Y1147" s="384">
        <v>620.99999999999875</v>
      </c>
      <c r="Z1147" s="367"/>
      <c r="AA1147" s="367"/>
      <c r="AB1147" s="367"/>
      <c r="AC1147" s="367"/>
      <c r="AD1147" s="367"/>
      <c r="AE1147" s="367"/>
      <c r="AF1147" s="367"/>
      <c r="AG1147" s="367"/>
      <c r="AH1147" s="367"/>
      <c r="AI1147" s="367"/>
      <c r="AJ1147" s="367"/>
      <c r="AK1147" s="367"/>
      <c r="AL1147" s="367"/>
      <c r="AM1147" s="367"/>
      <c r="AN1147" s="367"/>
      <c r="AO1147" s="367"/>
      <c r="AP1147" s="367"/>
      <c r="AQ1147" s="367"/>
      <c r="AR1147" s="367"/>
      <c r="AS1147" s="367"/>
      <c r="AT1147" s="367"/>
    </row>
    <row r="1148" spans="2:46" ht="13.8">
      <c r="B1148" s="26">
        <v>23.166666666666693</v>
      </c>
      <c r="C1148" s="367">
        <v>91.454835374952253</v>
      </c>
      <c r="D1148" s="369">
        <v>625.50000000000068</v>
      </c>
      <c r="E1148" s="367">
        <v>6465.1162790697772</v>
      </c>
      <c r="F1148" s="367">
        <v>-56278.979818627769</v>
      </c>
      <c r="G1148" s="367">
        <v>625.50000000000091</v>
      </c>
      <c r="H1148" s="367">
        <v>34750</v>
      </c>
      <c r="I1148" s="367">
        <v>-678356.43072485563</v>
      </c>
      <c r="J1148" s="384">
        <v>625.49999999999989</v>
      </c>
      <c r="K1148" s="367">
        <v>8424.2424242424422</v>
      </c>
      <c r="L1148" s="367">
        <v>-16419.066320869882</v>
      </c>
      <c r="M1148" s="384">
        <v>625.50000000000148</v>
      </c>
      <c r="N1148" s="367">
        <v>139</v>
      </c>
      <c r="O1148" s="367">
        <v>-595.96953814982112</v>
      </c>
      <c r="P1148" s="384">
        <v>9.0697499999999991</v>
      </c>
      <c r="Q1148" s="367">
        <v>139</v>
      </c>
      <c r="R1148" s="367">
        <v>37.686569537773863</v>
      </c>
      <c r="S1148" s="384">
        <v>8.7569999999999997</v>
      </c>
      <c r="T1148" s="367">
        <v>4793.1034482758641</v>
      </c>
      <c r="U1148" s="367">
        <v>-21941.343518895257</v>
      </c>
      <c r="V1148" s="384">
        <v>625.50000000000034</v>
      </c>
      <c r="W1148" s="367">
        <v>231666.66666666622</v>
      </c>
      <c r="X1148" s="367">
        <v>30164.564804854308</v>
      </c>
      <c r="Y1148" s="384">
        <v>625.49999999999886</v>
      </c>
      <c r="Z1148" s="367"/>
      <c r="AA1148" s="367"/>
      <c r="AB1148" s="367"/>
      <c r="AC1148" s="367"/>
      <c r="AD1148" s="367"/>
      <c r="AE1148" s="367"/>
      <c r="AF1148" s="367"/>
      <c r="AG1148" s="367"/>
      <c r="AH1148" s="367"/>
      <c r="AI1148" s="367"/>
      <c r="AJ1148" s="367"/>
      <c r="AK1148" s="367"/>
      <c r="AL1148" s="367"/>
      <c r="AM1148" s="367"/>
      <c r="AN1148" s="367"/>
      <c r="AO1148" s="367"/>
      <c r="AP1148" s="367"/>
      <c r="AQ1148" s="367"/>
      <c r="AR1148" s="367"/>
      <c r="AS1148" s="367"/>
      <c r="AT1148" s="367"/>
    </row>
    <row r="1149" spans="2:46" ht="13.8">
      <c r="B1149" s="26">
        <v>23.333333333333361</v>
      </c>
      <c r="C1149" s="367">
        <v>92.110632647835118</v>
      </c>
      <c r="D1149" s="369">
        <v>630.0000000000008</v>
      </c>
      <c r="E1149" s="367">
        <v>6511.6279069767543</v>
      </c>
      <c r="F1149" s="367">
        <v>-57132.161670617337</v>
      </c>
      <c r="G1149" s="367">
        <v>630.00000000000102</v>
      </c>
      <c r="H1149" s="367">
        <v>35000</v>
      </c>
      <c r="I1149" s="367">
        <v>-688514.42881818803</v>
      </c>
      <c r="J1149" s="384">
        <v>629.99999999999989</v>
      </c>
      <c r="K1149" s="367">
        <v>8484.8484848485023</v>
      </c>
      <c r="L1149" s="367">
        <v>-16880.339851750348</v>
      </c>
      <c r="M1149" s="384">
        <v>630.00000000000136</v>
      </c>
      <c r="N1149" s="367">
        <v>140</v>
      </c>
      <c r="O1149" s="367">
        <v>-605.81178619084051</v>
      </c>
      <c r="P1149" s="384">
        <v>9.1349999999999998</v>
      </c>
      <c r="Q1149" s="367">
        <v>140</v>
      </c>
      <c r="R1149" s="367">
        <v>35.336123105533837</v>
      </c>
      <c r="S1149" s="384">
        <v>8.82</v>
      </c>
      <c r="T1149" s="367">
        <v>4827.5862068965534</v>
      </c>
      <c r="U1149" s="367">
        <v>-22447.037460428452</v>
      </c>
      <c r="V1149" s="384">
        <v>630.00000000000023</v>
      </c>
      <c r="W1149" s="367">
        <v>233333.33333333288</v>
      </c>
      <c r="X1149" s="367">
        <v>30368.641096711963</v>
      </c>
      <c r="Y1149" s="384">
        <v>629.99999999999864</v>
      </c>
      <c r="Z1149" s="367"/>
      <c r="AA1149" s="367"/>
      <c r="AB1149" s="367"/>
      <c r="AC1149" s="367"/>
      <c r="AD1149" s="367"/>
      <c r="AE1149" s="367"/>
      <c r="AF1149" s="367"/>
      <c r="AG1149" s="367"/>
      <c r="AH1149" s="367"/>
      <c r="AI1149" s="367"/>
      <c r="AJ1149" s="367"/>
      <c r="AK1149" s="367"/>
      <c r="AL1149" s="367"/>
      <c r="AM1149" s="367"/>
      <c r="AN1149" s="367"/>
      <c r="AO1149" s="367"/>
      <c r="AP1149" s="367"/>
      <c r="AQ1149" s="367"/>
      <c r="AR1149" s="367"/>
      <c r="AS1149" s="367"/>
      <c r="AT1149" s="367"/>
    </row>
    <row r="1150" spans="2:46" ht="13.8">
      <c r="B1150" s="26">
        <v>23.500000000000028</v>
      </c>
      <c r="C1150" s="367">
        <v>92.766399189531512</v>
      </c>
      <c r="D1150" s="369">
        <v>634.5000000000008</v>
      </c>
      <c r="E1150" s="367">
        <v>6558.1395348837314</v>
      </c>
      <c r="F1150" s="367">
        <v>-57991.74776696536</v>
      </c>
      <c r="G1150" s="367">
        <v>634.50000000000102</v>
      </c>
      <c r="H1150" s="367">
        <v>35250</v>
      </c>
      <c r="I1150" s="367">
        <v>-698747.82314011757</v>
      </c>
      <c r="J1150" s="384">
        <v>634.49999999999989</v>
      </c>
      <c r="K1150" s="367">
        <v>8545.4545454545623</v>
      </c>
      <c r="L1150" s="367">
        <v>-17346.515536225015</v>
      </c>
      <c r="M1150" s="384">
        <v>634.50000000000136</v>
      </c>
      <c r="N1150" s="367">
        <v>141</v>
      </c>
      <c r="O1150" s="367">
        <v>-615.73338705195727</v>
      </c>
      <c r="P1150" s="384">
        <v>9.2002499999999987</v>
      </c>
      <c r="Q1150" s="367">
        <v>141</v>
      </c>
      <c r="R1150" s="367">
        <v>32.948225632839623</v>
      </c>
      <c r="S1150" s="384">
        <v>8.8830000000000009</v>
      </c>
      <c r="T1150" s="367">
        <v>4862.0689655172428</v>
      </c>
      <c r="U1150" s="367">
        <v>-22957.700581237525</v>
      </c>
      <c r="V1150" s="384">
        <v>634.50000000000023</v>
      </c>
      <c r="W1150" s="367">
        <v>234999.99999999953</v>
      </c>
      <c r="X1150" s="367">
        <v>30572.532603344898</v>
      </c>
      <c r="Y1150" s="384">
        <v>634.49999999999864</v>
      </c>
      <c r="Z1150" s="367"/>
      <c r="AA1150" s="367"/>
      <c r="AB1150" s="367"/>
      <c r="AC1150" s="367"/>
      <c r="AD1150" s="367"/>
      <c r="AE1150" s="367"/>
      <c r="AF1150" s="367"/>
      <c r="AG1150" s="367"/>
      <c r="AH1150" s="367"/>
      <c r="AI1150" s="367"/>
      <c r="AJ1150" s="367"/>
      <c r="AK1150" s="367"/>
      <c r="AL1150" s="367"/>
      <c r="AM1150" s="367"/>
      <c r="AN1150" s="367"/>
      <c r="AO1150" s="367"/>
      <c r="AP1150" s="367"/>
      <c r="AQ1150" s="367"/>
      <c r="AR1150" s="367"/>
      <c r="AS1150" s="367"/>
      <c r="AT1150" s="367"/>
    </row>
    <row r="1151" spans="2:46" ht="13.8">
      <c r="B1151" s="26">
        <v>23.666666666666696</v>
      </c>
      <c r="C1151" s="367">
        <v>93.422135000041436</v>
      </c>
      <c r="D1151" s="369">
        <v>639.0000000000008</v>
      </c>
      <c r="E1151" s="367">
        <v>6604.6511627907084</v>
      </c>
      <c r="F1151" s="367">
        <v>-58857.738107671845</v>
      </c>
      <c r="G1151" s="367">
        <v>639.00000000000102</v>
      </c>
      <c r="H1151" s="367">
        <v>35500</v>
      </c>
      <c r="I1151" s="367">
        <v>-709056.61369064404</v>
      </c>
      <c r="J1151" s="384">
        <v>638.99999999999989</v>
      </c>
      <c r="K1151" s="367">
        <v>8606.0606060606224</v>
      </c>
      <c r="L1151" s="367">
        <v>-17817.59337429388</v>
      </c>
      <c r="M1151" s="384">
        <v>639.00000000000136</v>
      </c>
      <c r="N1151" s="367">
        <v>142</v>
      </c>
      <c r="O1151" s="367">
        <v>-625.73434073317253</v>
      </c>
      <c r="P1151" s="384">
        <v>9.2655000000000012</v>
      </c>
      <c r="Q1151" s="367">
        <v>142</v>
      </c>
      <c r="R1151" s="367">
        <v>30.522877119691245</v>
      </c>
      <c r="S1151" s="384">
        <v>8.9460000000000015</v>
      </c>
      <c r="T1151" s="367">
        <v>4896.5517241379321</v>
      </c>
      <c r="U1151" s="367">
        <v>-23473.332881322465</v>
      </c>
      <c r="V1151" s="384">
        <v>639.00000000000023</v>
      </c>
      <c r="W1151" s="367">
        <v>236666.66666666619</v>
      </c>
      <c r="X1151" s="367">
        <v>30776.239324753104</v>
      </c>
      <c r="Y1151" s="384">
        <v>638.99999999999875</v>
      </c>
      <c r="Z1151" s="367"/>
      <c r="AA1151" s="367"/>
      <c r="AB1151" s="367"/>
      <c r="AC1151" s="367"/>
      <c r="AD1151" s="367"/>
      <c r="AE1151" s="367"/>
      <c r="AF1151" s="367"/>
      <c r="AG1151" s="367"/>
      <c r="AH1151" s="367"/>
      <c r="AI1151" s="367"/>
      <c r="AJ1151" s="367"/>
      <c r="AK1151" s="367"/>
      <c r="AL1151" s="367"/>
      <c r="AM1151" s="367"/>
      <c r="AN1151" s="367"/>
      <c r="AO1151" s="367"/>
      <c r="AP1151" s="367"/>
      <c r="AQ1151" s="367"/>
      <c r="AR1151" s="367"/>
      <c r="AS1151" s="367"/>
      <c r="AT1151" s="367"/>
    </row>
    <row r="1152" spans="2:46" ht="13.8">
      <c r="B1152" s="26">
        <v>23.833333333333364</v>
      </c>
      <c r="C1152" s="367">
        <v>94.077840079364918</v>
      </c>
      <c r="D1152" s="369">
        <v>643.5000000000008</v>
      </c>
      <c r="E1152" s="367">
        <v>6651.1627906976855</v>
      </c>
      <c r="F1152" s="367">
        <v>-59730.132692736806</v>
      </c>
      <c r="G1152" s="367">
        <v>643.50000000000102</v>
      </c>
      <c r="H1152" s="367">
        <v>35750</v>
      </c>
      <c r="I1152" s="367">
        <v>-719440.80046976754</v>
      </c>
      <c r="J1152" s="384">
        <v>643.5</v>
      </c>
      <c r="K1152" s="367">
        <v>8666.6666666666824</v>
      </c>
      <c r="L1152" s="367">
        <v>-18293.573365956931</v>
      </c>
      <c r="M1152" s="384">
        <v>643.50000000000125</v>
      </c>
      <c r="N1152" s="367">
        <v>143</v>
      </c>
      <c r="O1152" s="367">
        <v>-635.81464723448471</v>
      </c>
      <c r="P1152" s="384">
        <v>9.3307499999999983</v>
      </c>
      <c r="Q1152" s="367">
        <v>143</v>
      </c>
      <c r="R1152" s="367">
        <v>28.060077566088825</v>
      </c>
      <c r="S1152" s="384">
        <v>9.0089999999999986</v>
      </c>
      <c r="T1152" s="367">
        <v>4931.0344827586214</v>
      </c>
      <c r="U1152" s="367">
        <v>-23993.93436068327</v>
      </c>
      <c r="V1152" s="384">
        <v>643.50000000000011</v>
      </c>
      <c r="W1152" s="367">
        <v>238333.33333333285</v>
      </c>
      <c r="X1152" s="367">
        <v>30979.761260936571</v>
      </c>
      <c r="Y1152" s="384">
        <v>643.49999999999875</v>
      </c>
      <c r="Z1152" s="367"/>
      <c r="AA1152" s="367"/>
      <c r="AB1152" s="367"/>
      <c r="AC1152" s="367"/>
      <c r="AD1152" s="367"/>
      <c r="AE1152" s="367"/>
      <c r="AF1152" s="367"/>
      <c r="AG1152" s="367"/>
      <c r="AH1152" s="367"/>
      <c r="AI1152" s="367"/>
      <c r="AJ1152" s="367"/>
      <c r="AK1152" s="367"/>
      <c r="AL1152" s="367"/>
      <c r="AM1152" s="367"/>
      <c r="AN1152" s="367"/>
      <c r="AO1152" s="367"/>
      <c r="AP1152" s="367"/>
      <c r="AQ1152" s="367"/>
      <c r="AR1152" s="367"/>
      <c r="AS1152" s="367"/>
      <c r="AT1152" s="367"/>
    </row>
    <row r="1153" spans="2:46" ht="13.8">
      <c r="B1153" s="26">
        <v>24.000000000000032</v>
      </c>
      <c r="C1153" s="367">
        <v>94.733514427501959</v>
      </c>
      <c r="D1153" s="369">
        <v>648.0000000000008</v>
      </c>
      <c r="E1153" s="367">
        <v>6697.6744186046626</v>
      </c>
      <c r="F1153" s="367">
        <v>-60608.931522160245</v>
      </c>
      <c r="G1153" s="367">
        <v>648.00000000000102</v>
      </c>
      <c r="H1153" s="367">
        <v>36000</v>
      </c>
      <c r="I1153" s="367">
        <v>-729900.38347748783</v>
      </c>
      <c r="J1153" s="384">
        <v>648</v>
      </c>
      <c r="K1153" s="367">
        <v>8727.2727272727425</v>
      </c>
      <c r="L1153" s="367">
        <v>-18774.455511214182</v>
      </c>
      <c r="M1153" s="384">
        <v>648.00000000000125</v>
      </c>
      <c r="N1153" s="367">
        <v>144</v>
      </c>
      <c r="O1153" s="367">
        <v>-645.97430655589562</v>
      </c>
      <c r="P1153" s="384">
        <v>9.3960000000000008</v>
      </c>
      <c r="Q1153" s="367">
        <v>144</v>
      </c>
      <c r="R1153" s="367">
        <v>25.559826972032091</v>
      </c>
      <c r="S1153" s="384">
        <v>9.0719999999999992</v>
      </c>
      <c r="T1153" s="367">
        <v>4965.5172413793107</v>
      </c>
      <c r="U1153" s="367">
        <v>-24519.505019319953</v>
      </c>
      <c r="V1153" s="384">
        <v>648.00000000000011</v>
      </c>
      <c r="W1153" s="367">
        <v>239999.99999999951</v>
      </c>
      <c r="X1153" s="367">
        <v>31183.098411895298</v>
      </c>
      <c r="Y1153" s="384">
        <v>647.99999999999852</v>
      </c>
      <c r="Z1153" s="367"/>
      <c r="AA1153" s="367"/>
      <c r="AB1153" s="367"/>
      <c r="AC1153" s="367"/>
      <c r="AD1153" s="367"/>
      <c r="AE1153" s="367"/>
      <c r="AF1153" s="367"/>
      <c r="AG1153" s="367"/>
      <c r="AH1153" s="367"/>
      <c r="AI1153" s="367"/>
      <c r="AJ1153" s="367"/>
      <c r="AK1153" s="367"/>
      <c r="AL1153" s="367"/>
      <c r="AM1153" s="367"/>
      <c r="AN1153" s="367"/>
      <c r="AO1153" s="367"/>
      <c r="AP1153" s="367"/>
      <c r="AQ1153" s="367"/>
      <c r="AR1153" s="367"/>
      <c r="AS1153" s="367"/>
      <c r="AT1153" s="367"/>
    </row>
    <row r="1154" spans="2:46" ht="13.8">
      <c r="B1154" s="26">
        <v>24.1666666666667</v>
      </c>
      <c r="C1154" s="367">
        <v>95.389158044452529</v>
      </c>
      <c r="D1154" s="369">
        <v>652.50000000000091</v>
      </c>
      <c r="E1154" s="367">
        <v>6744.1860465116397</v>
      </c>
      <c r="F1154" s="367">
        <v>-61494.134595942189</v>
      </c>
      <c r="G1154" s="367">
        <v>652.50000000000125</v>
      </c>
      <c r="H1154" s="367">
        <v>36250</v>
      </c>
      <c r="I1154" s="367">
        <v>-740435.36271380505</v>
      </c>
      <c r="J1154" s="384">
        <v>652.5</v>
      </c>
      <c r="K1154" s="367">
        <v>8787.8787878788025</v>
      </c>
      <c r="L1154" s="367">
        <v>-19260.239810065606</v>
      </c>
      <c r="M1154" s="384">
        <v>652.50000000000102</v>
      </c>
      <c r="N1154" s="367">
        <v>145</v>
      </c>
      <c r="O1154" s="367">
        <v>-656.21331869740402</v>
      </c>
      <c r="P1154" s="384">
        <v>9.4612500000000015</v>
      </c>
      <c r="Q1154" s="367">
        <v>145</v>
      </c>
      <c r="R1154" s="367">
        <v>23.022125337521178</v>
      </c>
      <c r="S1154" s="384">
        <v>9.1349999999999998</v>
      </c>
      <c r="T1154" s="367">
        <v>5000</v>
      </c>
      <c r="U1154" s="367">
        <v>-25050.044857232493</v>
      </c>
      <c r="V1154" s="384">
        <v>652.5</v>
      </c>
      <c r="W1154" s="367">
        <v>241666.66666666616</v>
      </c>
      <c r="X1154" s="367">
        <v>31386.25077762931</v>
      </c>
      <c r="Y1154" s="384">
        <v>652.49999999999864</v>
      </c>
      <c r="Z1154" s="367"/>
      <c r="AA1154" s="367"/>
      <c r="AB1154" s="367"/>
      <c r="AC1154" s="367"/>
      <c r="AD1154" s="367"/>
      <c r="AE1154" s="367"/>
      <c r="AF1154" s="367"/>
      <c r="AG1154" s="367"/>
      <c r="AH1154" s="367"/>
      <c r="AI1154" s="367"/>
      <c r="AJ1154" s="367"/>
      <c r="AK1154" s="367"/>
      <c r="AL1154" s="367"/>
      <c r="AM1154" s="367"/>
      <c r="AN1154" s="367"/>
      <c r="AO1154" s="367"/>
      <c r="AP1154" s="367"/>
      <c r="AQ1154" s="367"/>
      <c r="AR1154" s="367"/>
      <c r="AS1154" s="367"/>
      <c r="AT1154" s="367"/>
    </row>
    <row r="1155" spans="2:46" ht="13.8">
      <c r="B1155" s="26">
        <v>24.333333333333368</v>
      </c>
      <c r="C1155" s="367">
        <v>96.044770930216629</v>
      </c>
      <c r="D1155" s="369">
        <v>657.00000000000091</v>
      </c>
      <c r="E1155" s="367">
        <v>6790.6976744186168</v>
      </c>
      <c r="F1155" s="367">
        <v>-62385.741914082551</v>
      </c>
      <c r="G1155" s="367">
        <v>657.00000000000125</v>
      </c>
      <c r="H1155" s="367">
        <v>36500</v>
      </c>
      <c r="I1155" s="367">
        <v>-751045.7381787193</v>
      </c>
      <c r="J1155" s="384">
        <v>657</v>
      </c>
      <c r="K1155" s="367">
        <v>8848.4848484848626</v>
      </c>
      <c r="L1155" s="367">
        <v>-19750.926262511264</v>
      </c>
      <c r="M1155" s="384">
        <v>657.00000000000114</v>
      </c>
      <c r="N1155" s="367">
        <v>146</v>
      </c>
      <c r="O1155" s="367">
        <v>-666.53168365901001</v>
      </c>
      <c r="P1155" s="384">
        <v>9.5265000000000004</v>
      </c>
      <c r="Q1155" s="367">
        <v>146</v>
      </c>
      <c r="R1155" s="367">
        <v>20.446972662556167</v>
      </c>
      <c r="S1155" s="384">
        <v>9.1979999999999986</v>
      </c>
      <c r="T1155" s="367">
        <v>5034.4827586206893</v>
      </c>
      <c r="U1155" s="367">
        <v>-25585.553874420923</v>
      </c>
      <c r="V1155" s="384">
        <v>657</v>
      </c>
      <c r="W1155" s="367">
        <v>243333.33333333282</v>
      </c>
      <c r="X1155" s="367">
        <v>31589.218358138583</v>
      </c>
      <c r="Y1155" s="384">
        <v>656.99999999999864</v>
      </c>
      <c r="Z1155" s="367"/>
      <c r="AA1155" s="367"/>
      <c r="AB1155" s="367"/>
      <c r="AC1155" s="367"/>
      <c r="AD1155" s="367"/>
      <c r="AE1155" s="367"/>
      <c r="AF1155" s="367"/>
      <c r="AG1155" s="367"/>
      <c r="AH1155" s="367"/>
      <c r="AI1155" s="367"/>
      <c r="AJ1155" s="367"/>
      <c r="AK1155" s="367"/>
      <c r="AL1155" s="367"/>
      <c r="AM1155" s="367"/>
      <c r="AN1155" s="367"/>
      <c r="AO1155" s="367"/>
      <c r="AP1155" s="367"/>
      <c r="AQ1155" s="367"/>
      <c r="AR1155" s="367"/>
      <c r="AS1155" s="367"/>
      <c r="AT1155" s="367"/>
    </row>
    <row r="1156" spans="2:46" ht="13.8">
      <c r="B1156" s="26">
        <v>24.500000000000036</v>
      </c>
      <c r="C1156" s="367">
        <v>96.700353084794273</v>
      </c>
      <c r="D1156" s="369">
        <v>661.50000000000091</v>
      </c>
      <c r="E1156" s="367">
        <v>6837.2093023255939</v>
      </c>
      <c r="F1156" s="367">
        <v>-63283.753476581405</v>
      </c>
      <c r="G1156" s="367">
        <v>661.50000000000125</v>
      </c>
      <c r="H1156" s="367">
        <v>36750</v>
      </c>
      <c r="I1156" s="367">
        <v>-761731.50987223058</v>
      </c>
      <c r="J1156" s="384">
        <v>661.5</v>
      </c>
      <c r="K1156" s="367">
        <v>8909.0909090909227</v>
      </c>
      <c r="L1156" s="367">
        <v>-20246.514868551105</v>
      </c>
      <c r="M1156" s="384">
        <v>661.50000000000114</v>
      </c>
      <c r="N1156" s="367">
        <v>147</v>
      </c>
      <c r="O1156" s="367">
        <v>-676.92940144071417</v>
      </c>
      <c r="P1156" s="384">
        <v>9.5917500000000011</v>
      </c>
      <c r="Q1156" s="367">
        <v>147</v>
      </c>
      <c r="R1156" s="367">
        <v>17.834368947136902</v>
      </c>
      <c r="S1156" s="384">
        <v>9.2609999999999992</v>
      </c>
      <c r="T1156" s="367">
        <v>5068.9655172413786</v>
      </c>
      <c r="U1156" s="367">
        <v>-26126.03207088522</v>
      </c>
      <c r="V1156" s="384">
        <v>661.5</v>
      </c>
      <c r="W1156" s="367">
        <v>244999.99999999948</v>
      </c>
      <c r="X1156" s="367">
        <v>31792.001153423123</v>
      </c>
      <c r="Y1156" s="384">
        <v>661.49999999999864</v>
      </c>
      <c r="Z1156" s="367"/>
      <c r="AA1156" s="367"/>
      <c r="AB1156" s="367"/>
      <c r="AC1156" s="367"/>
      <c r="AD1156" s="367"/>
      <c r="AE1156" s="367"/>
      <c r="AF1156" s="367"/>
      <c r="AG1156" s="367"/>
      <c r="AH1156" s="367"/>
      <c r="AI1156" s="367"/>
      <c r="AJ1156" s="367"/>
      <c r="AK1156" s="367"/>
      <c r="AL1156" s="367"/>
      <c r="AM1156" s="367"/>
      <c r="AN1156" s="367"/>
      <c r="AO1156" s="367"/>
      <c r="AP1156" s="367"/>
      <c r="AQ1156" s="367"/>
      <c r="AR1156" s="367"/>
      <c r="AS1156" s="367"/>
      <c r="AT1156" s="367"/>
    </row>
    <row r="1157" spans="2:46" ht="13.8">
      <c r="B1157" s="26">
        <v>24.666666666666703</v>
      </c>
      <c r="C1157" s="367">
        <v>97.355904508185475</v>
      </c>
      <c r="D1157" s="369">
        <v>666.00000000000091</v>
      </c>
      <c r="E1157" s="367">
        <v>6883.7209302325709</v>
      </c>
      <c r="F1157" s="367">
        <v>-64188.169283438707</v>
      </c>
      <c r="G1157" s="367">
        <v>666.00000000000125</v>
      </c>
      <c r="H1157" s="367">
        <v>37000</v>
      </c>
      <c r="I1157" s="367">
        <v>-772492.67779433855</v>
      </c>
      <c r="J1157" s="384">
        <v>666</v>
      </c>
      <c r="K1157" s="367">
        <v>8969.6969696969827</v>
      </c>
      <c r="L1157" s="367">
        <v>-20747.00562818511</v>
      </c>
      <c r="M1157" s="384">
        <v>666.00000000000091</v>
      </c>
      <c r="N1157" s="367">
        <v>148</v>
      </c>
      <c r="O1157" s="367">
        <v>-687.40647204251582</v>
      </c>
      <c r="P1157" s="384">
        <v>9.657</v>
      </c>
      <c r="Q1157" s="367">
        <v>148</v>
      </c>
      <c r="R1157" s="367">
        <v>15.184314191263459</v>
      </c>
      <c r="S1157" s="384">
        <v>9.3239999999999998</v>
      </c>
      <c r="T1157" s="367">
        <v>5103.4482758620679</v>
      </c>
      <c r="U1157" s="367">
        <v>-26671.479446625373</v>
      </c>
      <c r="V1157" s="384">
        <v>665.99999999999989</v>
      </c>
      <c r="W1157" s="367">
        <v>246666.66666666613</v>
      </c>
      <c r="X1157" s="367">
        <v>31994.599163482926</v>
      </c>
      <c r="Y1157" s="384">
        <v>665.99999999999852</v>
      </c>
      <c r="Z1157" s="367"/>
      <c r="AA1157" s="367"/>
      <c r="AB1157" s="367"/>
      <c r="AC1157" s="367"/>
      <c r="AD1157" s="367"/>
      <c r="AE1157" s="367"/>
      <c r="AF1157" s="367"/>
      <c r="AG1157" s="367"/>
      <c r="AH1157" s="367"/>
      <c r="AI1157" s="367"/>
      <c r="AJ1157" s="367"/>
      <c r="AK1157" s="367"/>
      <c r="AL1157" s="367"/>
      <c r="AM1157" s="367"/>
      <c r="AN1157" s="367"/>
      <c r="AO1157" s="367"/>
      <c r="AP1157" s="367"/>
      <c r="AQ1157" s="367"/>
      <c r="AR1157" s="367"/>
      <c r="AS1157" s="367"/>
      <c r="AT1157" s="367"/>
    </row>
    <row r="1158" spans="2:46" ht="13.8">
      <c r="B1158" s="26">
        <v>24.833333333333371</v>
      </c>
      <c r="C1158" s="367">
        <v>98.011425200390235</v>
      </c>
      <c r="D1158" s="369">
        <v>670.50000000000114</v>
      </c>
      <c r="E1158" s="367">
        <v>6930.232558139548</v>
      </c>
      <c r="F1158" s="367">
        <v>-65098.989334654521</v>
      </c>
      <c r="G1158" s="367">
        <v>670.50000000000136</v>
      </c>
      <c r="H1158" s="367">
        <v>37250</v>
      </c>
      <c r="I1158" s="367">
        <v>-783329.24194504356</v>
      </c>
      <c r="J1158" s="384">
        <v>670.5</v>
      </c>
      <c r="K1158" s="367">
        <v>9030.3030303030428</v>
      </c>
      <c r="L1158" s="367">
        <v>-21252.398541413353</v>
      </c>
      <c r="M1158" s="384">
        <v>670.50000000000102</v>
      </c>
      <c r="N1158" s="367">
        <v>149</v>
      </c>
      <c r="O1158" s="367">
        <v>-697.96289546441551</v>
      </c>
      <c r="P1158" s="384">
        <v>9.7222500000000007</v>
      </c>
      <c r="Q1158" s="367">
        <v>149</v>
      </c>
      <c r="R1158" s="367">
        <v>12.496808394935842</v>
      </c>
      <c r="S1158" s="384">
        <v>9.3870000000000005</v>
      </c>
      <c r="T1158" s="367">
        <v>5137.9310344827572</v>
      </c>
      <c r="U1158" s="367">
        <v>-27221.896001641409</v>
      </c>
      <c r="V1158" s="384">
        <v>670.49999999999989</v>
      </c>
      <c r="W1158" s="367">
        <v>248333.33333333279</v>
      </c>
      <c r="X1158" s="367">
        <v>32197.012388318009</v>
      </c>
      <c r="Y1158" s="384">
        <v>670.49999999999852</v>
      </c>
      <c r="Z1158" s="367"/>
      <c r="AA1158" s="367"/>
      <c r="AB1158" s="367"/>
      <c r="AC1158" s="367"/>
      <c r="AD1158" s="367"/>
      <c r="AE1158" s="367"/>
      <c r="AF1158" s="367"/>
      <c r="AG1158" s="367"/>
      <c r="AH1158" s="367"/>
      <c r="AI1158" s="367"/>
      <c r="AJ1158" s="367"/>
      <c r="AK1158" s="367"/>
      <c r="AL1158" s="367"/>
      <c r="AM1158" s="367"/>
      <c r="AN1158" s="367"/>
      <c r="AO1158" s="367"/>
      <c r="AP1158" s="367"/>
      <c r="AQ1158" s="367"/>
      <c r="AR1158" s="367"/>
      <c r="AS1158" s="367"/>
      <c r="AT1158" s="367"/>
    </row>
    <row r="1159" spans="2:46" ht="13.8">
      <c r="B1159" s="26">
        <v>25.000000000000039</v>
      </c>
      <c r="C1159" s="367">
        <v>98.666915161408511</v>
      </c>
      <c r="D1159" s="369">
        <v>675.00000000000114</v>
      </c>
      <c r="E1159" s="367">
        <v>6976.7441860465251</v>
      </c>
      <c r="F1159" s="367">
        <v>-66016.213630228784</v>
      </c>
      <c r="G1159" s="367">
        <v>675.00000000000136</v>
      </c>
      <c r="H1159" s="367">
        <v>37500</v>
      </c>
      <c r="I1159" s="367">
        <v>-794241.20232434582</v>
      </c>
      <c r="J1159" s="384">
        <v>675</v>
      </c>
      <c r="K1159" s="367">
        <v>9090.9090909091028</v>
      </c>
      <c r="L1159" s="367">
        <v>-21762.693608235775</v>
      </c>
      <c r="M1159" s="384">
        <v>675.00000000000102</v>
      </c>
      <c r="N1159" s="367">
        <v>150</v>
      </c>
      <c r="O1159" s="367">
        <v>-708.59867170641292</v>
      </c>
      <c r="P1159" s="384">
        <v>9.7874999999999996</v>
      </c>
      <c r="Q1159" s="367">
        <v>150</v>
      </c>
      <c r="R1159" s="367">
        <v>9.7718515581541237</v>
      </c>
      <c r="S1159" s="384">
        <v>9.4499999999999993</v>
      </c>
      <c r="T1159" s="367">
        <v>5172.4137931034466</v>
      </c>
      <c r="U1159" s="367">
        <v>-27777.281735933302</v>
      </c>
      <c r="V1159" s="384">
        <v>674.99999999999977</v>
      </c>
      <c r="W1159" s="367">
        <v>249999.99999999945</v>
      </c>
      <c r="X1159" s="367">
        <v>32399.240827928359</v>
      </c>
      <c r="Y1159" s="384">
        <v>674.99999999999852</v>
      </c>
      <c r="Z1159" s="367"/>
      <c r="AA1159" s="367"/>
      <c r="AB1159" s="367"/>
      <c r="AC1159" s="367"/>
      <c r="AD1159" s="367"/>
      <c r="AE1159" s="367"/>
      <c r="AF1159" s="367"/>
      <c r="AG1159" s="367"/>
      <c r="AH1159" s="367"/>
      <c r="AI1159" s="367"/>
      <c r="AJ1159" s="367"/>
      <c r="AK1159" s="367"/>
      <c r="AL1159" s="367"/>
      <c r="AM1159" s="367"/>
      <c r="AN1159" s="367"/>
      <c r="AO1159" s="367"/>
      <c r="AP1159" s="367"/>
      <c r="AQ1159" s="367"/>
      <c r="AR1159" s="367"/>
      <c r="AS1159" s="367"/>
      <c r="AT1159" s="367"/>
    </row>
    <row r="1160" spans="2:46" ht="13.8">
      <c r="B1160" s="26">
        <v>25.166666666666707</v>
      </c>
      <c r="C1160" s="367">
        <v>99.322374391240331</v>
      </c>
      <c r="D1160" s="369">
        <v>679.50000000000114</v>
      </c>
      <c r="E1160" s="367">
        <v>7023.2558139535022</v>
      </c>
      <c r="F1160" s="367">
        <v>-66939.842170161501</v>
      </c>
      <c r="G1160" s="367">
        <v>679.50000000000136</v>
      </c>
      <c r="H1160" s="367">
        <v>37750</v>
      </c>
      <c r="I1160" s="367">
        <v>-805228.55893224466</v>
      </c>
      <c r="J1160" s="384">
        <v>679.5</v>
      </c>
      <c r="K1160" s="367">
        <v>9151.5151515151629</v>
      </c>
      <c r="L1160" s="367">
        <v>-22277.89082865238</v>
      </c>
      <c r="M1160" s="384">
        <v>679.50000000000091</v>
      </c>
      <c r="N1160" s="367">
        <v>151</v>
      </c>
      <c r="O1160" s="367">
        <v>-719.31380076850826</v>
      </c>
      <c r="P1160" s="384">
        <v>9.8527500000000003</v>
      </c>
      <c r="Q1160" s="367">
        <v>151</v>
      </c>
      <c r="R1160" s="367">
        <v>7.009443680918154</v>
      </c>
      <c r="S1160" s="384">
        <v>9.5129999999999999</v>
      </c>
      <c r="T1160" s="367">
        <v>5206.8965517241359</v>
      </c>
      <c r="U1160" s="367">
        <v>-28337.636649501077</v>
      </c>
      <c r="V1160" s="384">
        <v>679.49999999999977</v>
      </c>
      <c r="W1160" s="367">
        <v>251666.6666666661</v>
      </c>
      <c r="X1160" s="367">
        <v>32601.284482313971</v>
      </c>
      <c r="Y1160" s="384">
        <v>679.49999999999852</v>
      </c>
      <c r="Z1160" s="367"/>
      <c r="AA1160" s="367"/>
      <c r="AB1160" s="367"/>
      <c r="AC1160" s="367"/>
      <c r="AD1160" s="367"/>
      <c r="AE1160" s="367"/>
      <c r="AF1160" s="367"/>
      <c r="AG1160" s="367"/>
      <c r="AH1160" s="367"/>
      <c r="AI1160" s="367"/>
      <c r="AJ1160" s="367"/>
      <c r="AK1160" s="367"/>
      <c r="AL1160" s="367"/>
      <c r="AM1160" s="367"/>
      <c r="AN1160" s="367"/>
      <c r="AO1160" s="367"/>
      <c r="AP1160" s="367"/>
      <c r="AQ1160" s="367"/>
      <c r="AR1160" s="367"/>
      <c r="AS1160" s="367"/>
      <c r="AT1160" s="367"/>
    </row>
    <row r="1161" spans="2:46" ht="13.8">
      <c r="B1161" s="26">
        <v>25.333333333333375</v>
      </c>
      <c r="C1161" s="367">
        <v>99.97780288988568</v>
      </c>
      <c r="D1161" s="369">
        <v>684.00000000000114</v>
      </c>
      <c r="E1161" s="367">
        <v>7069.7674418604793</v>
      </c>
      <c r="F1161" s="367">
        <v>-67869.874954452709</v>
      </c>
      <c r="G1161" s="367">
        <v>684.00000000000136</v>
      </c>
      <c r="H1161" s="367">
        <v>38000</v>
      </c>
      <c r="I1161" s="367">
        <v>-816291.31176874053</v>
      </c>
      <c r="J1161" s="384">
        <v>684</v>
      </c>
      <c r="K1161" s="367">
        <v>9212.1212121212229</v>
      </c>
      <c r="L1161" s="367">
        <v>-22797.990202663193</v>
      </c>
      <c r="M1161" s="384">
        <v>684.00000000000091</v>
      </c>
      <c r="N1161" s="367">
        <v>152</v>
      </c>
      <c r="O1161" s="367">
        <v>-730.10828265070154</v>
      </c>
      <c r="P1161" s="384">
        <v>9.918000000000001</v>
      </c>
      <c r="Q1161" s="367">
        <v>152</v>
      </c>
      <c r="R1161" s="367">
        <v>4.2095847632280066</v>
      </c>
      <c r="S1161" s="384">
        <v>9.5760000000000005</v>
      </c>
      <c r="T1161" s="367">
        <v>5241.3793103448252</v>
      </c>
      <c r="U1161" s="367">
        <v>-28902.960742344727</v>
      </c>
      <c r="V1161" s="384">
        <v>683.99999999999977</v>
      </c>
      <c r="W1161" s="367">
        <v>253333.33333333276</v>
      </c>
      <c r="X1161" s="367">
        <v>32803.143351474857</v>
      </c>
      <c r="Y1161" s="384">
        <v>683.99999999999852</v>
      </c>
      <c r="Z1161" s="367"/>
      <c r="AA1161" s="367"/>
      <c r="AB1161" s="367"/>
      <c r="AC1161" s="367"/>
      <c r="AD1161" s="367"/>
      <c r="AE1161" s="367"/>
      <c r="AF1161" s="367"/>
      <c r="AG1161" s="367"/>
      <c r="AH1161" s="367"/>
      <c r="AI1161" s="367"/>
      <c r="AJ1161" s="367"/>
      <c r="AK1161" s="367"/>
      <c r="AL1161" s="367"/>
      <c r="AM1161" s="367"/>
      <c r="AN1161" s="367"/>
      <c r="AO1161" s="367"/>
      <c r="AP1161" s="367"/>
      <c r="AQ1161" s="367"/>
      <c r="AR1161" s="367"/>
      <c r="AS1161" s="367"/>
      <c r="AT1161" s="367"/>
    </row>
    <row r="1162" spans="2:46" ht="13.8">
      <c r="B1162" s="26">
        <v>25.500000000000043</v>
      </c>
      <c r="C1162" s="367">
        <v>100.63320065734457</v>
      </c>
      <c r="D1162" s="369">
        <v>688.50000000000114</v>
      </c>
      <c r="E1162" s="367">
        <v>7116.2790697674563</v>
      </c>
      <c r="F1162" s="367">
        <v>-68806.311983102394</v>
      </c>
      <c r="G1162" s="367">
        <v>688.50000000000148</v>
      </c>
      <c r="H1162" s="367">
        <v>38250</v>
      </c>
      <c r="I1162" s="367">
        <v>-827429.46083383344</v>
      </c>
      <c r="J1162" s="384">
        <v>688.5</v>
      </c>
      <c r="K1162" s="367">
        <v>9272.727272727283</v>
      </c>
      <c r="L1162" s="367">
        <v>-23322.991730268201</v>
      </c>
      <c r="M1162" s="384">
        <v>688.50000000000091</v>
      </c>
      <c r="N1162" s="367">
        <v>153</v>
      </c>
      <c r="O1162" s="367">
        <v>-740.98211735299219</v>
      </c>
      <c r="P1162" s="384">
        <v>9.98325</v>
      </c>
      <c r="Q1162" s="367">
        <v>153</v>
      </c>
      <c r="R1162" s="367">
        <v>1.3722748050837621</v>
      </c>
      <c r="S1162" s="384">
        <v>9.6389999999999993</v>
      </c>
      <c r="T1162" s="367">
        <v>5275.8620689655145</v>
      </c>
      <c r="U1162" s="367">
        <v>-29473.254014464237</v>
      </c>
      <c r="V1162" s="384">
        <v>688.49999999999966</v>
      </c>
      <c r="W1162" s="367">
        <v>254999.99999999942</v>
      </c>
      <c r="X1162" s="367">
        <v>33004.817435411009</v>
      </c>
      <c r="Y1162" s="384">
        <v>688.49999999999841</v>
      </c>
      <c r="Z1162" s="367"/>
      <c r="AA1162" s="367"/>
      <c r="AB1162" s="367"/>
      <c r="AC1162" s="367"/>
      <c r="AD1162" s="367"/>
      <c r="AE1162" s="367"/>
      <c r="AF1162" s="367"/>
      <c r="AG1162" s="367"/>
      <c r="AH1162" s="367"/>
      <c r="AI1162" s="367"/>
      <c r="AJ1162" s="367"/>
      <c r="AK1162" s="367"/>
      <c r="AL1162" s="367"/>
      <c r="AM1162" s="367"/>
      <c r="AN1162" s="367"/>
      <c r="AO1162" s="367"/>
      <c r="AP1162" s="367"/>
      <c r="AQ1162" s="367"/>
      <c r="AR1162" s="367"/>
      <c r="AS1162" s="367"/>
      <c r="AT1162" s="367"/>
    </row>
    <row r="1163" spans="2:46" ht="13.8">
      <c r="B1163" s="26">
        <v>25.66666666666671</v>
      </c>
      <c r="C1163" s="367">
        <v>101.28856769361703</v>
      </c>
      <c r="D1163" s="369">
        <v>693.00000000000125</v>
      </c>
      <c r="E1163" s="367">
        <v>7162.7906976744334</v>
      </c>
      <c r="F1163" s="367">
        <v>-69749.153256110527</v>
      </c>
      <c r="G1163" s="367">
        <v>693.00000000000148</v>
      </c>
      <c r="H1163" s="367">
        <v>38500</v>
      </c>
      <c r="I1163" s="367">
        <v>-838643.00612752314</v>
      </c>
      <c r="J1163" s="384">
        <v>693</v>
      </c>
      <c r="K1163" s="367">
        <v>9333.333333333343</v>
      </c>
      <c r="L1163" s="367">
        <v>-23852.895411467387</v>
      </c>
      <c r="M1163" s="384">
        <v>693.0000000000008</v>
      </c>
      <c r="N1163" s="367">
        <v>154</v>
      </c>
      <c r="O1163" s="367">
        <v>-751.93530487538112</v>
      </c>
      <c r="P1163" s="384">
        <v>10.048500000000001</v>
      </c>
      <c r="Q1163" s="367">
        <v>154</v>
      </c>
      <c r="R1163" s="367">
        <v>-1.5024861935147384</v>
      </c>
      <c r="S1163" s="384">
        <v>9.702</v>
      </c>
      <c r="T1163" s="367">
        <v>5310.3448275862038</v>
      </c>
      <c r="U1163" s="367">
        <v>-30048.516465859626</v>
      </c>
      <c r="V1163" s="384">
        <v>692.99999999999966</v>
      </c>
      <c r="W1163" s="367">
        <v>256666.66666666607</v>
      </c>
      <c r="X1163" s="367">
        <v>33206.30673412243</v>
      </c>
      <c r="Y1163" s="384">
        <v>692.99999999999841</v>
      </c>
      <c r="Z1163" s="367"/>
      <c r="AA1163" s="367"/>
      <c r="AB1163" s="367"/>
      <c r="AC1163" s="367"/>
      <c r="AD1163" s="367"/>
      <c r="AE1163" s="367"/>
      <c r="AF1163" s="367"/>
      <c r="AG1163" s="367"/>
      <c r="AH1163" s="367"/>
      <c r="AI1163" s="367"/>
      <c r="AJ1163" s="367"/>
      <c r="AK1163" s="367"/>
      <c r="AL1163" s="367"/>
      <c r="AM1163" s="367"/>
      <c r="AN1163" s="367"/>
      <c r="AO1163" s="367"/>
      <c r="AP1163" s="367"/>
      <c r="AQ1163" s="367"/>
      <c r="AR1163" s="367"/>
      <c r="AS1163" s="367"/>
      <c r="AT1163" s="367"/>
    </row>
    <row r="1164" spans="2:46" ht="13.8">
      <c r="B1164" s="26">
        <v>25.833333333333378</v>
      </c>
      <c r="C1164" s="367">
        <v>101.94390399870301</v>
      </c>
      <c r="D1164" s="369">
        <v>697.50000000000125</v>
      </c>
      <c r="E1164" s="367">
        <v>7209.3023255814105</v>
      </c>
      <c r="F1164" s="367">
        <v>-70698.398773477136</v>
      </c>
      <c r="G1164" s="367">
        <v>697.50000000000148</v>
      </c>
      <c r="H1164" s="367">
        <v>38750</v>
      </c>
      <c r="I1164" s="367">
        <v>-849931.94764981011</v>
      </c>
      <c r="J1164" s="384">
        <v>697.5</v>
      </c>
      <c r="K1164" s="367">
        <v>9393.9393939394031</v>
      </c>
      <c r="L1164" s="367">
        <v>-24387.701246260785</v>
      </c>
      <c r="M1164" s="384">
        <v>697.5000000000008</v>
      </c>
      <c r="N1164" s="367">
        <v>155</v>
      </c>
      <c r="O1164" s="367">
        <v>-762.96784521786731</v>
      </c>
      <c r="P1164" s="384">
        <v>10.11375</v>
      </c>
      <c r="Q1164" s="367">
        <v>155</v>
      </c>
      <c r="R1164" s="367">
        <v>-4.4146982325674156</v>
      </c>
      <c r="S1164" s="384">
        <v>9.7650000000000006</v>
      </c>
      <c r="T1164" s="367">
        <v>5344.8275862068931</v>
      </c>
      <c r="U1164" s="367">
        <v>-30628.748096530868</v>
      </c>
      <c r="V1164" s="384">
        <v>697.49999999999955</v>
      </c>
      <c r="W1164" s="367">
        <v>258333.33333333273</v>
      </c>
      <c r="X1164" s="367">
        <v>33407.611247609115</v>
      </c>
      <c r="Y1164" s="384">
        <v>697.49999999999841</v>
      </c>
      <c r="Z1164" s="367"/>
      <c r="AA1164" s="367"/>
      <c r="AB1164" s="367"/>
      <c r="AC1164" s="367"/>
      <c r="AD1164" s="367"/>
      <c r="AE1164" s="367"/>
      <c r="AF1164" s="367"/>
      <c r="AG1164" s="367"/>
      <c r="AH1164" s="367"/>
      <c r="AI1164" s="367"/>
      <c r="AJ1164" s="367"/>
      <c r="AK1164" s="367"/>
      <c r="AL1164" s="367"/>
      <c r="AM1164" s="367"/>
      <c r="AN1164" s="367"/>
      <c r="AO1164" s="367"/>
      <c r="AP1164" s="367"/>
      <c r="AQ1164" s="367"/>
      <c r="AR1164" s="367"/>
      <c r="AS1164" s="367"/>
      <c r="AT1164" s="367"/>
    </row>
    <row r="1165" spans="2:46" ht="13.8">
      <c r="B1165" s="26">
        <v>26.000000000000046</v>
      </c>
      <c r="C1165" s="367">
        <v>102.59920957260255</v>
      </c>
      <c r="D1165" s="369">
        <v>702.00000000000125</v>
      </c>
      <c r="E1165" s="367">
        <v>7255.8139534883876</v>
      </c>
      <c r="F1165" s="367">
        <v>-71654.048535202222</v>
      </c>
      <c r="G1165" s="367">
        <v>702.00000000000148</v>
      </c>
      <c r="H1165" s="367">
        <v>39000</v>
      </c>
      <c r="I1165" s="367">
        <v>-861296.28540069377</v>
      </c>
      <c r="J1165" s="384">
        <v>702</v>
      </c>
      <c r="K1165" s="367">
        <v>9454.5454545454631</v>
      </c>
      <c r="L1165" s="367">
        <v>-24927.409234648374</v>
      </c>
      <c r="M1165" s="384">
        <v>702.0000000000008</v>
      </c>
      <c r="N1165" s="367">
        <v>156</v>
      </c>
      <c r="O1165" s="367">
        <v>-774.07973838045211</v>
      </c>
      <c r="P1165" s="384">
        <v>10.179</v>
      </c>
      <c r="Q1165" s="367">
        <v>156</v>
      </c>
      <c r="R1165" s="367">
        <v>-7.3643613120742701</v>
      </c>
      <c r="S1165" s="384">
        <v>9.8280000000000012</v>
      </c>
      <c r="T1165" s="367">
        <v>5379.3103448275824</v>
      </c>
      <c r="U1165" s="367">
        <v>-31213.948906477999</v>
      </c>
      <c r="V1165" s="384">
        <v>701.99999999999955</v>
      </c>
      <c r="W1165" s="367">
        <v>259999.99999999939</v>
      </c>
      <c r="X1165" s="367">
        <v>33608.730975871076</v>
      </c>
      <c r="Y1165" s="384">
        <v>701.99999999999841</v>
      </c>
      <c r="Z1165" s="367"/>
      <c r="AA1165" s="367"/>
      <c r="AB1165" s="367"/>
      <c r="AC1165" s="367"/>
      <c r="AD1165" s="367"/>
      <c r="AE1165" s="367"/>
      <c r="AF1165" s="367"/>
      <c r="AG1165" s="367"/>
      <c r="AH1165" s="367"/>
      <c r="AI1165" s="367"/>
      <c r="AJ1165" s="367"/>
      <c r="AK1165" s="367"/>
      <c r="AL1165" s="367"/>
      <c r="AM1165" s="367"/>
      <c r="AN1165" s="367"/>
      <c r="AO1165" s="367"/>
      <c r="AP1165" s="367"/>
      <c r="AQ1165" s="367"/>
      <c r="AR1165" s="367"/>
      <c r="AS1165" s="367"/>
      <c r="AT1165" s="367"/>
    </row>
    <row r="1166" spans="2:46" ht="13.8">
      <c r="B1166" s="26">
        <v>26.166666666666714</v>
      </c>
      <c r="C1166" s="367">
        <v>103.2544844153156</v>
      </c>
      <c r="D1166" s="369">
        <v>706.50000000000125</v>
      </c>
      <c r="E1166" s="367">
        <v>7302.3255813953647</v>
      </c>
      <c r="F1166" s="367">
        <v>-72616.102541285785</v>
      </c>
      <c r="G1166" s="367">
        <v>706.50000000000148</v>
      </c>
      <c r="H1166" s="367">
        <v>39250</v>
      </c>
      <c r="I1166" s="367">
        <v>-872736.01938017458</v>
      </c>
      <c r="J1166" s="384">
        <v>706.5</v>
      </c>
      <c r="K1166" s="367">
        <v>9515.1515151515232</v>
      </c>
      <c r="L1166" s="367">
        <v>-25472.019376630153</v>
      </c>
      <c r="M1166" s="384">
        <v>706.50000000000068</v>
      </c>
      <c r="N1166" s="367">
        <v>157</v>
      </c>
      <c r="O1166" s="367">
        <v>-785.27098436313418</v>
      </c>
      <c r="P1166" s="384">
        <v>10.244249999999999</v>
      </c>
      <c r="Q1166" s="367">
        <v>157</v>
      </c>
      <c r="R1166" s="367">
        <v>-10.351475432035217</v>
      </c>
      <c r="S1166" s="384">
        <v>9.891</v>
      </c>
      <c r="T1166" s="367">
        <v>5413.7931034482717</v>
      </c>
      <c r="U1166" s="367">
        <v>-31804.118895700998</v>
      </c>
      <c r="V1166" s="384">
        <v>706.49999999999955</v>
      </c>
      <c r="W1166" s="367">
        <v>261666.66666666605</v>
      </c>
      <c r="X1166" s="367">
        <v>33809.6659189083</v>
      </c>
      <c r="Y1166" s="384">
        <v>706.49999999999829</v>
      </c>
      <c r="Z1166" s="367"/>
      <c r="AA1166" s="367"/>
      <c r="AB1166" s="367"/>
      <c r="AC1166" s="367"/>
      <c r="AD1166" s="367"/>
      <c r="AE1166" s="367"/>
      <c r="AF1166" s="367"/>
      <c r="AG1166" s="367"/>
      <c r="AH1166" s="367"/>
      <c r="AI1166" s="367"/>
      <c r="AJ1166" s="367"/>
      <c r="AK1166" s="367"/>
      <c r="AL1166" s="367"/>
      <c r="AM1166" s="367"/>
      <c r="AN1166" s="367"/>
      <c r="AO1166" s="367"/>
      <c r="AP1166" s="367"/>
      <c r="AQ1166" s="367"/>
      <c r="AR1166" s="367"/>
      <c r="AS1166" s="367"/>
      <c r="AT1166" s="367"/>
    </row>
    <row r="1167" spans="2:46" ht="13.8">
      <c r="B1167" s="26">
        <v>26.333333333333382</v>
      </c>
      <c r="C1167" s="367">
        <v>103.90972852684224</v>
      </c>
      <c r="D1167" s="369">
        <v>711.00000000000136</v>
      </c>
      <c r="E1167" s="367">
        <v>7348.8372093023418</v>
      </c>
      <c r="F1167" s="367">
        <v>-73584.560791727825</v>
      </c>
      <c r="G1167" s="367">
        <v>711.00000000000159</v>
      </c>
      <c r="H1167" s="367">
        <v>39500</v>
      </c>
      <c r="I1167" s="367">
        <v>-884251.14958825207</v>
      </c>
      <c r="J1167" s="384">
        <v>711</v>
      </c>
      <c r="K1167" s="367">
        <v>9575.7575757575833</v>
      </c>
      <c r="L1167" s="367">
        <v>-26021.531672206129</v>
      </c>
      <c r="M1167" s="384">
        <v>711.00000000000068</v>
      </c>
      <c r="N1167" s="367">
        <v>158</v>
      </c>
      <c r="O1167" s="367">
        <v>-796.54158316591429</v>
      </c>
      <c r="P1167" s="384">
        <v>10.3095</v>
      </c>
      <c r="Q1167" s="367">
        <v>158</v>
      </c>
      <c r="R1167" s="367">
        <v>-13.376040592450424</v>
      </c>
      <c r="S1167" s="384">
        <v>9.9540000000000006</v>
      </c>
      <c r="T1167" s="367">
        <v>5448.275862068961</v>
      </c>
      <c r="U1167" s="367">
        <v>-32399.258064199854</v>
      </c>
      <c r="V1167" s="384">
        <v>710.99999999999943</v>
      </c>
      <c r="W1167" s="367">
        <v>263333.33333333273</v>
      </c>
      <c r="X1167" s="367">
        <v>34010.416076720794</v>
      </c>
      <c r="Y1167" s="384">
        <v>710.99999999999841</v>
      </c>
      <c r="Z1167" s="367"/>
      <c r="AA1167" s="367"/>
      <c r="AB1167" s="367"/>
      <c r="AC1167" s="367"/>
      <c r="AD1167" s="367"/>
      <c r="AE1167" s="367"/>
      <c r="AF1167" s="367"/>
      <c r="AG1167" s="367"/>
      <c r="AH1167" s="367"/>
      <c r="AI1167" s="367"/>
      <c r="AJ1167" s="367"/>
      <c r="AK1167" s="367"/>
      <c r="AL1167" s="367"/>
      <c r="AM1167" s="367"/>
      <c r="AN1167" s="367"/>
      <c r="AO1167" s="367"/>
      <c r="AP1167" s="367"/>
      <c r="AQ1167" s="367"/>
      <c r="AR1167" s="367"/>
      <c r="AS1167" s="367"/>
      <c r="AT1167" s="367"/>
    </row>
    <row r="1168" spans="2:46" ht="13.8">
      <c r="B1168" s="26">
        <v>26.50000000000005</v>
      </c>
      <c r="C1168" s="367">
        <v>104.56494190718237</v>
      </c>
      <c r="D1168" s="369">
        <v>715.50000000000136</v>
      </c>
      <c r="E1168" s="367">
        <v>7395.3488372093188</v>
      </c>
      <c r="F1168" s="367">
        <v>-74559.423286528312</v>
      </c>
      <c r="G1168" s="367">
        <v>715.50000000000159</v>
      </c>
      <c r="H1168" s="367">
        <v>39750</v>
      </c>
      <c r="I1168" s="367">
        <v>-895841.67602492683</v>
      </c>
      <c r="J1168" s="384">
        <v>715.5</v>
      </c>
      <c r="K1168" s="367">
        <v>9636.3636363636433</v>
      </c>
      <c r="L1168" s="367">
        <v>-26575.946121376281</v>
      </c>
      <c r="M1168" s="384">
        <v>715.50000000000045</v>
      </c>
      <c r="N1168" s="367">
        <v>159</v>
      </c>
      <c r="O1168" s="367">
        <v>-807.891534788792</v>
      </c>
      <c r="P1168" s="384">
        <v>10.374749999999999</v>
      </c>
      <c r="Q1168" s="367">
        <v>159</v>
      </c>
      <c r="R1168" s="367">
        <v>-16.438056793319806</v>
      </c>
      <c r="S1168" s="384">
        <v>10.017000000000001</v>
      </c>
      <c r="T1168" s="367">
        <v>5482.7586206896503</v>
      </c>
      <c r="U1168" s="367">
        <v>-32999.366411974603</v>
      </c>
      <c r="V1168" s="384">
        <v>715.49999999999943</v>
      </c>
      <c r="W1168" s="367">
        <v>264999.99999999942</v>
      </c>
      <c r="X1168" s="367">
        <v>34210.981449308551</v>
      </c>
      <c r="Y1168" s="384">
        <v>715.49999999999841</v>
      </c>
      <c r="Z1168" s="367"/>
      <c r="AA1168" s="367"/>
      <c r="AB1168" s="367"/>
      <c r="AC1168" s="367"/>
      <c r="AD1168" s="367"/>
      <c r="AE1168" s="367"/>
      <c r="AF1168" s="367"/>
      <c r="AG1168" s="367"/>
      <c r="AH1168" s="367"/>
      <c r="AI1168" s="367"/>
      <c r="AJ1168" s="367"/>
      <c r="AK1168" s="367"/>
      <c r="AL1168" s="367"/>
      <c r="AM1168" s="367"/>
      <c r="AN1168" s="367"/>
      <c r="AO1168" s="367"/>
      <c r="AP1168" s="367"/>
      <c r="AQ1168" s="367"/>
      <c r="AR1168" s="367"/>
      <c r="AS1168" s="367"/>
      <c r="AT1168" s="367"/>
    </row>
    <row r="1169" spans="2:46" ht="13.8">
      <c r="B1169" s="26">
        <v>26.666666666666718</v>
      </c>
      <c r="C1169" s="367">
        <v>105.22012455633609</v>
      </c>
      <c r="D1169" s="369">
        <v>720.00000000000136</v>
      </c>
      <c r="E1169" s="367">
        <v>7441.8604651162959</v>
      </c>
      <c r="F1169" s="367">
        <v>-75540.690025687261</v>
      </c>
      <c r="G1169" s="367">
        <v>720.00000000000159</v>
      </c>
      <c r="H1169" s="367">
        <v>40000</v>
      </c>
      <c r="I1169" s="367">
        <v>-907507.59869019827</v>
      </c>
      <c r="J1169" s="384">
        <v>720</v>
      </c>
      <c r="K1169" s="367">
        <v>9696.9696969697034</v>
      </c>
      <c r="L1169" s="367">
        <v>-27135.262724140663</v>
      </c>
      <c r="M1169" s="384">
        <v>720.00000000000057</v>
      </c>
      <c r="N1169" s="367">
        <v>160</v>
      </c>
      <c r="O1169" s="367">
        <v>-819.32083923176788</v>
      </c>
      <c r="P1169" s="384">
        <v>10.44</v>
      </c>
      <c r="Q1169" s="367">
        <v>160</v>
      </c>
      <c r="R1169" s="367">
        <v>-19.537524034643191</v>
      </c>
      <c r="S1169" s="384">
        <v>10.079999999999998</v>
      </c>
      <c r="T1169" s="367">
        <v>5517.2413793103397</v>
      </c>
      <c r="U1169" s="367">
        <v>-33604.443939025216</v>
      </c>
      <c r="V1169" s="384">
        <v>719.99999999999943</v>
      </c>
      <c r="W1169" s="367">
        <v>266666.6666666661</v>
      </c>
      <c r="X1169" s="367">
        <v>34411.362036671591</v>
      </c>
      <c r="Y1169" s="384">
        <v>719.99999999999841</v>
      </c>
      <c r="Z1169" s="367"/>
      <c r="AA1169" s="367"/>
      <c r="AB1169" s="367"/>
      <c r="AC1169" s="367"/>
      <c r="AD1169" s="367"/>
      <c r="AE1169" s="367"/>
      <c r="AF1169" s="367"/>
      <c r="AG1169" s="367"/>
      <c r="AH1169" s="367"/>
      <c r="AI1169" s="367"/>
      <c r="AJ1169" s="367"/>
      <c r="AK1169" s="367"/>
      <c r="AL1169" s="367"/>
      <c r="AM1169" s="367"/>
      <c r="AN1169" s="367"/>
      <c r="AO1169" s="367"/>
      <c r="AP1169" s="367"/>
      <c r="AQ1169" s="367"/>
      <c r="AR1169" s="367"/>
      <c r="AS1169" s="367"/>
      <c r="AT1169" s="367"/>
    </row>
    <row r="1170" spans="2:46" ht="13.8">
      <c r="B1170" s="26">
        <v>26.833333333333385</v>
      </c>
      <c r="C1170" s="367">
        <v>105.87527647430332</v>
      </c>
      <c r="D1170" s="369">
        <v>724.50000000000136</v>
      </c>
      <c r="E1170" s="367">
        <v>7488.372093023273</v>
      </c>
      <c r="F1170" s="367">
        <v>-76528.361009204702</v>
      </c>
      <c r="G1170" s="367">
        <v>724.50000000000159</v>
      </c>
      <c r="H1170" s="367">
        <v>40250</v>
      </c>
      <c r="I1170" s="367">
        <v>-919248.91758406674</v>
      </c>
      <c r="J1170" s="384">
        <v>724.5</v>
      </c>
      <c r="K1170" s="367">
        <v>9757.5757575757634</v>
      </c>
      <c r="L1170" s="367">
        <v>-27699.481480499231</v>
      </c>
      <c r="M1170" s="384">
        <v>724.50000000000057</v>
      </c>
      <c r="N1170" s="367">
        <v>161</v>
      </c>
      <c r="O1170" s="367">
        <v>-830.82949649484146</v>
      </c>
      <c r="P1170" s="384">
        <v>10.50525</v>
      </c>
      <c r="Q1170" s="367">
        <v>161</v>
      </c>
      <c r="R1170" s="367">
        <v>-22.674442316420929</v>
      </c>
      <c r="S1170" s="384">
        <v>10.142999999999999</v>
      </c>
      <c r="T1170" s="367">
        <v>5551.724137931029</v>
      </c>
      <c r="U1170" s="367">
        <v>-34214.490645351681</v>
      </c>
      <c r="V1170" s="384">
        <v>724.49999999999932</v>
      </c>
      <c r="W1170" s="367">
        <v>268333.33333333279</v>
      </c>
      <c r="X1170" s="367">
        <v>34611.557838809895</v>
      </c>
      <c r="Y1170" s="384">
        <v>724.49999999999852</v>
      </c>
      <c r="Z1170" s="367"/>
      <c r="AA1170" s="367"/>
      <c r="AB1170" s="367"/>
      <c r="AC1170" s="367"/>
      <c r="AD1170" s="367"/>
      <c r="AE1170" s="367"/>
      <c r="AF1170" s="367"/>
      <c r="AG1170" s="367"/>
      <c r="AH1170" s="367"/>
      <c r="AI1170" s="367"/>
      <c r="AJ1170" s="367"/>
      <c r="AK1170" s="367"/>
      <c r="AL1170" s="367"/>
      <c r="AM1170" s="367"/>
      <c r="AN1170" s="367"/>
      <c r="AO1170" s="367"/>
      <c r="AP1170" s="367"/>
      <c r="AQ1170" s="367"/>
      <c r="AR1170" s="367"/>
      <c r="AS1170" s="367"/>
      <c r="AT1170" s="367"/>
    </row>
    <row r="1171" spans="2:46" ht="13.8">
      <c r="B1171" s="26">
        <v>27.000000000000053</v>
      </c>
      <c r="C1171" s="367">
        <v>106.53039766108409</v>
      </c>
      <c r="D1171" s="369">
        <v>729.00000000000136</v>
      </c>
      <c r="E1171" s="367">
        <v>7534.8837209302501</v>
      </c>
      <c r="F1171" s="367">
        <v>-77522.436237080663</v>
      </c>
      <c r="G1171" s="367">
        <v>729.00000000000182</v>
      </c>
      <c r="H1171" s="367">
        <v>40500</v>
      </c>
      <c r="I1171" s="367">
        <v>-931065.63270653214</v>
      </c>
      <c r="J1171" s="384">
        <v>729</v>
      </c>
      <c r="K1171" s="367">
        <v>9818.1818181818235</v>
      </c>
      <c r="L1171" s="367">
        <v>-28268.602390451968</v>
      </c>
      <c r="M1171" s="384">
        <v>729.00000000000034</v>
      </c>
      <c r="N1171" s="367">
        <v>162</v>
      </c>
      <c r="O1171" s="367">
        <v>-842.41750657801265</v>
      </c>
      <c r="P1171" s="384">
        <v>10.570499999999999</v>
      </c>
      <c r="Q1171" s="367">
        <v>162</v>
      </c>
      <c r="R1171" s="367">
        <v>-25.84881163865284</v>
      </c>
      <c r="S1171" s="384">
        <v>10.206</v>
      </c>
      <c r="T1171" s="367">
        <v>5586.2068965517183</v>
      </c>
      <c r="U1171" s="367">
        <v>-34829.50653095403</v>
      </c>
      <c r="V1171" s="384">
        <v>728.99999999999932</v>
      </c>
      <c r="W1171" s="367">
        <v>269999.99999999948</v>
      </c>
      <c r="X1171" s="367">
        <v>34811.568855723461</v>
      </c>
      <c r="Y1171" s="384">
        <v>728.99999999999852</v>
      </c>
      <c r="Z1171" s="367"/>
      <c r="AA1171" s="367"/>
      <c r="AB1171" s="367"/>
      <c r="AC1171" s="367"/>
      <c r="AD1171" s="367"/>
      <c r="AE1171" s="367"/>
      <c r="AF1171" s="367"/>
      <c r="AG1171" s="367"/>
      <c r="AH1171" s="367"/>
      <c r="AI1171" s="367"/>
      <c r="AJ1171" s="367"/>
      <c r="AK1171" s="367"/>
      <c r="AL1171" s="367"/>
      <c r="AM1171" s="367"/>
      <c r="AN1171" s="367"/>
      <c r="AO1171" s="367"/>
      <c r="AP1171" s="367"/>
      <c r="AQ1171" s="367"/>
      <c r="AR1171" s="367"/>
      <c r="AS1171" s="367"/>
      <c r="AT1171" s="367"/>
    </row>
    <row r="1172" spans="2:46" ht="13.8">
      <c r="B1172" s="26">
        <v>27.166666666666721</v>
      </c>
      <c r="C1172" s="367">
        <v>107.18548811667844</v>
      </c>
      <c r="D1172" s="369">
        <v>733.50000000000148</v>
      </c>
      <c r="E1172" s="367">
        <v>7581.3953488372272</v>
      </c>
      <c r="F1172" s="367">
        <v>-78522.915709315028</v>
      </c>
      <c r="G1172" s="367">
        <v>733.50000000000182</v>
      </c>
      <c r="H1172" s="367">
        <v>40750</v>
      </c>
      <c r="I1172" s="367">
        <v>-942957.7440575948</v>
      </c>
      <c r="J1172" s="384">
        <v>733.5</v>
      </c>
      <c r="K1172" s="367">
        <v>9878.7878787878835</v>
      </c>
      <c r="L1172" s="367">
        <v>-28842.625453998935</v>
      </c>
      <c r="M1172" s="384">
        <v>733.50000000000045</v>
      </c>
      <c r="N1172" s="367">
        <v>163</v>
      </c>
      <c r="O1172" s="367">
        <v>-854.08486948128223</v>
      </c>
      <c r="P1172" s="384">
        <v>10.63575</v>
      </c>
      <c r="Q1172" s="367">
        <v>163</v>
      </c>
      <c r="R1172" s="367">
        <v>-29.060632001338931</v>
      </c>
      <c r="S1172" s="384">
        <v>10.269</v>
      </c>
      <c r="T1172" s="367">
        <v>5620.6896551724076</v>
      </c>
      <c r="U1172" s="367">
        <v>-35449.491595832238</v>
      </c>
      <c r="V1172" s="384">
        <v>733.4999999999992</v>
      </c>
      <c r="W1172" s="367">
        <v>271666.66666666616</v>
      </c>
      <c r="X1172" s="367">
        <v>35011.395087412304</v>
      </c>
      <c r="Y1172" s="384">
        <v>733.49999999999864</v>
      </c>
      <c r="Z1172" s="367"/>
      <c r="AA1172" s="367"/>
      <c r="AB1172" s="367"/>
      <c r="AC1172" s="367"/>
      <c r="AD1172" s="367"/>
      <c r="AE1172" s="367"/>
      <c r="AF1172" s="367"/>
      <c r="AG1172" s="367"/>
      <c r="AH1172" s="367"/>
      <c r="AI1172" s="367"/>
      <c r="AJ1172" s="367"/>
      <c r="AK1172" s="367"/>
      <c r="AL1172" s="367"/>
      <c r="AM1172" s="367"/>
      <c r="AN1172" s="367"/>
      <c r="AO1172" s="367"/>
      <c r="AP1172" s="367"/>
      <c r="AQ1172" s="367"/>
      <c r="AR1172" s="367"/>
      <c r="AS1172" s="367"/>
      <c r="AT1172" s="367"/>
    </row>
    <row r="1173" spans="2:46" ht="13.8">
      <c r="B1173" s="26">
        <v>27.333333333333389</v>
      </c>
      <c r="C1173" s="367">
        <v>107.84054784108629</v>
      </c>
      <c r="D1173" s="369">
        <v>738.00000000000148</v>
      </c>
      <c r="E1173" s="367">
        <v>7627.9069767442043</v>
      </c>
      <c r="F1173" s="367">
        <v>-79529.799425907884</v>
      </c>
      <c r="G1173" s="367">
        <v>738.00000000000182</v>
      </c>
      <c r="H1173" s="367">
        <v>41000</v>
      </c>
      <c r="I1173" s="367">
        <v>-954925.25163725379</v>
      </c>
      <c r="J1173" s="384">
        <v>737.99999999999989</v>
      </c>
      <c r="K1173" s="367">
        <v>9939.3939393939436</v>
      </c>
      <c r="L1173" s="367">
        <v>-29421.550671140081</v>
      </c>
      <c r="M1173" s="384">
        <v>738.00000000000045</v>
      </c>
      <c r="N1173" s="367">
        <v>164</v>
      </c>
      <c r="O1173" s="367">
        <v>-865.83158520464906</v>
      </c>
      <c r="P1173" s="384">
        <v>10.700999999999999</v>
      </c>
      <c r="Q1173" s="367">
        <v>164</v>
      </c>
      <c r="R1173" s="367">
        <v>-32.309903404479101</v>
      </c>
      <c r="S1173" s="384">
        <v>10.331999999999999</v>
      </c>
      <c r="T1173" s="367">
        <v>5655.1724137930969</v>
      </c>
      <c r="U1173" s="367">
        <v>-36074.445839986336</v>
      </c>
      <c r="V1173" s="384">
        <v>737.9999999999992</v>
      </c>
      <c r="W1173" s="367">
        <v>273333.33333333285</v>
      </c>
      <c r="X1173" s="367">
        <v>35211.03653387641</v>
      </c>
      <c r="Y1173" s="384">
        <v>737.99999999999864</v>
      </c>
      <c r="Z1173" s="367"/>
      <c r="AA1173" s="367"/>
      <c r="AB1173" s="367"/>
      <c r="AC1173" s="367"/>
      <c r="AD1173" s="367"/>
      <c r="AE1173" s="367"/>
      <c r="AF1173" s="367"/>
      <c r="AG1173" s="367"/>
      <c r="AH1173" s="367"/>
      <c r="AI1173" s="367"/>
      <c r="AJ1173" s="367"/>
      <c r="AK1173" s="367"/>
      <c r="AL1173" s="367"/>
      <c r="AM1173" s="367"/>
      <c r="AN1173" s="367"/>
      <c r="AO1173" s="367"/>
      <c r="AP1173" s="367"/>
      <c r="AQ1173" s="367"/>
      <c r="AR1173" s="367"/>
      <c r="AS1173" s="367"/>
      <c r="AT1173" s="367"/>
    </row>
    <row r="1174" spans="2:46" ht="13.8">
      <c r="B1174" s="26">
        <v>27.500000000000057</v>
      </c>
      <c r="C1174" s="367">
        <v>108.49557683430771</v>
      </c>
      <c r="D1174" s="369">
        <v>742.50000000000148</v>
      </c>
      <c r="E1174" s="367">
        <v>7674.4186046511813</v>
      </c>
      <c r="F1174" s="367">
        <v>-80543.087386859203</v>
      </c>
      <c r="G1174" s="367">
        <v>742.50000000000182</v>
      </c>
      <c r="H1174" s="367">
        <v>41250</v>
      </c>
      <c r="I1174" s="367">
        <v>-966968.15544551006</v>
      </c>
      <c r="J1174" s="384">
        <v>742.49999999999989</v>
      </c>
      <c r="K1174" s="367">
        <v>10000.000000000004</v>
      </c>
      <c r="L1174" s="367">
        <v>-30005.378041875414</v>
      </c>
      <c r="M1174" s="384">
        <v>742.50000000000034</v>
      </c>
      <c r="N1174" s="367">
        <v>165</v>
      </c>
      <c r="O1174" s="367">
        <v>-877.65765374811417</v>
      </c>
      <c r="P1174" s="384">
        <v>10.766250000000001</v>
      </c>
      <c r="Q1174" s="367">
        <v>165</v>
      </c>
      <c r="R1174" s="367">
        <v>-35.596625848073558</v>
      </c>
      <c r="S1174" s="384">
        <v>10.395</v>
      </c>
      <c r="T1174" s="367">
        <v>5689.6551724137862</v>
      </c>
      <c r="U1174" s="367">
        <v>-36704.369263416294</v>
      </c>
      <c r="V1174" s="384">
        <v>742.4999999999992</v>
      </c>
      <c r="W1174" s="367">
        <v>274999.99999999953</v>
      </c>
      <c r="X1174" s="367">
        <v>35410.493195115785</v>
      </c>
      <c r="Y1174" s="384">
        <v>742.49999999999864</v>
      </c>
      <c r="Z1174" s="367"/>
      <c r="AA1174" s="367"/>
      <c r="AB1174" s="367"/>
      <c r="AC1174" s="367"/>
      <c r="AD1174" s="367"/>
      <c r="AE1174" s="367"/>
      <c r="AF1174" s="367"/>
      <c r="AG1174" s="367"/>
      <c r="AH1174" s="367"/>
      <c r="AI1174" s="367"/>
      <c r="AJ1174" s="367"/>
      <c r="AK1174" s="367"/>
      <c r="AL1174" s="367"/>
      <c r="AM1174" s="367"/>
      <c r="AN1174" s="367"/>
      <c r="AO1174" s="367"/>
      <c r="AP1174" s="367"/>
      <c r="AQ1174" s="367"/>
      <c r="AR1174" s="367"/>
      <c r="AS1174" s="367"/>
      <c r="AT1174" s="367"/>
    </row>
    <row r="1175" spans="2:46" ht="13.8">
      <c r="B1175" s="26">
        <v>27.666666666666725</v>
      </c>
      <c r="C1175" s="367">
        <v>109.15057509634265</v>
      </c>
      <c r="D1175" s="369">
        <v>747.00000000000159</v>
      </c>
      <c r="E1175" s="367">
        <v>7720.9302325581584</v>
      </c>
      <c r="F1175" s="367">
        <v>-81562.779592168998</v>
      </c>
      <c r="G1175" s="367">
        <v>747.00000000000193</v>
      </c>
      <c r="H1175" s="367">
        <v>41500</v>
      </c>
      <c r="I1175" s="367">
        <v>-979086.45548236324</v>
      </c>
      <c r="J1175" s="384">
        <v>746.99999999999989</v>
      </c>
      <c r="K1175" s="367">
        <v>10060.606060606064</v>
      </c>
      <c r="L1175" s="367">
        <v>-30594.107566204955</v>
      </c>
      <c r="M1175" s="384">
        <v>747.00000000000034</v>
      </c>
      <c r="N1175" s="367">
        <v>166</v>
      </c>
      <c r="O1175" s="367">
        <v>-889.56307511167677</v>
      </c>
      <c r="P1175" s="384">
        <v>10.8315</v>
      </c>
      <c r="Q1175" s="367">
        <v>166</v>
      </c>
      <c r="R1175" s="367">
        <v>-38.920799332122165</v>
      </c>
      <c r="S1175" s="384">
        <v>10.458</v>
      </c>
      <c r="T1175" s="367">
        <v>5724.1379310344755</v>
      </c>
      <c r="U1175" s="367">
        <v>-37339.261866122113</v>
      </c>
      <c r="V1175" s="384">
        <v>746.99999999999909</v>
      </c>
      <c r="W1175" s="367">
        <v>276666.66666666622</v>
      </c>
      <c r="X1175" s="367">
        <v>35609.765071130423</v>
      </c>
      <c r="Y1175" s="384">
        <v>746.99999999999875</v>
      </c>
      <c r="Z1175" s="367"/>
      <c r="AA1175" s="367"/>
      <c r="AB1175" s="367"/>
      <c r="AC1175" s="367"/>
      <c r="AD1175" s="367"/>
      <c r="AE1175" s="367"/>
      <c r="AF1175" s="367"/>
      <c r="AG1175" s="367"/>
      <c r="AH1175" s="367"/>
      <c r="AI1175" s="367"/>
      <c r="AJ1175" s="367"/>
      <c r="AK1175" s="367"/>
      <c r="AL1175" s="367"/>
      <c r="AM1175" s="367"/>
      <c r="AN1175" s="367"/>
      <c r="AO1175" s="367"/>
      <c r="AP1175" s="367"/>
      <c r="AQ1175" s="367"/>
      <c r="AR1175" s="367"/>
      <c r="AS1175" s="367"/>
      <c r="AT1175" s="367"/>
    </row>
    <row r="1176" spans="2:46" ht="13.8">
      <c r="B1176" s="26">
        <v>27.833333333333393</v>
      </c>
      <c r="C1176" s="367">
        <v>109.80554262719117</v>
      </c>
      <c r="D1176" s="369">
        <v>751.50000000000171</v>
      </c>
      <c r="E1176" s="367">
        <v>7767.4418604651355</v>
      </c>
      <c r="F1176" s="367">
        <v>-82588.876041837255</v>
      </c>
      <c r="G1176" s="367">
        <v>751.50000000000193</v>
      </c>
      <c r="H1176" s="367">
        <v>41750</v>
      </c>
      <c r="I1176" s="367">
        <v>-991280.15174781368</v>
      </c>
      <c r="J1176" s="384">
        <v>751.49999999999989</v>
      </c>
      <c r="K1176" s="367">
        <v>10121.212121212124</v>
      </c>
      <c r="L1176" s="367">
        <v>-31187.73924412869</v>
      </c>
      <c r="M1176" s="384">
        <v>751.50000000000034</v>
      </c>
      <c r="N1176" s="367">
        <v>167</v>
      </c>
      <c r="O1176" s="367">
        <v>-901.5478492953373</v>
      </c>
      <c r="P1176" s="384">
        <v>10.896750000000001</v>
      </c>
      <c r="Q1176" s="367">
        <v>167</v>
      </c>
      <c r="R1176" s="367">
        <v>-42.282423856624867</v>
      </c>
      <c r="S1176" s="384">
        <v>10.520999999999999</v>
      </c>
      <c r="T1176" s="367">
        <v>5758.6206896551648</v>
      </c>
      <c r="U1176" s="367">
        <v>-37979.123648103821</v>
      </c>
      <c r="V1176" s="384">
        <v>751.49999999999909</v>
      </c>
      <c r="W1176" s="367">
        <v>278333.33333333291</v>
      </c>
      <c r="X1176" s="367">
        <v>35808.852161920338</v>
      </c>
      <c r="Y1176" s="384">
        <v>751.49999999999875</v>
      </c>
      <c r="Z1176" s="367"/>
      <c r="AA1176" s="367"/>
      <c r="AB1176" s="367"/>
      <c r="AC1176" s="367"/>
      <c r="AD1176" s="367"/>
      <c r="AE1176" s="367"/>
      <c r="AF1176" s="367"/>
      <c r="AG1176" s="367"/>
      <c r="AH1176" s="367"/>
      <c r="AI1176" s="367"/>
      <c r="AJ1176" s="367"/>
      <c r="AK1176" s="367"/>
      <c r="AL1176" s="367"/>
      <c r="AM1176" s="367"/>
      <c r="AN1176" s="367"/>
      <c r="AO1176" s="367"/>
      <c r="AP1176" s="367"/>
      <c r="AQ1176" s="367"/>
      <c r="AR1176" s="367"/>
      <c r="AS1176" s="367"/>
      <c r="AT1176" s="367"/>
    </row>
    <row r="1177" spans="2:46" ht="13.8">
      <c r="B1177" s="26">
        <v>28.00000000000006</v>
      </c>
      <c r="C1177" s="367">
        <v>110.46047942685321</v>
      </c>
      <c r="D1177" s="369">
        <v>756.00000000000171</v>
      </c>
      <c r="E1177" s="367">
        <v>7813.9534883721126</v>
      </c>
      <c r="F1177" s="367">
        <v>-83621.376735863989</v>
      </c>
      <c r="G1177" s="367">
        <v>756.00000000000193</v>
      </c>
      <c r="H1177" s="367">
        <v>42000</v>
      </c>
      <c r="I1177" s="367">
        <v>-1003549.2442418608</v>
      </c>
      <c r="J1177" s="384">
        <v>755.99999999999989</v>
      </c>
      <c r="K1177" s="367">
        <v>10181.818181818184</v>
      </c>
      <c r="L1177" s="367">
        <v>-31786.273075646601</v>
      </c>
      <c r="M1177" s="384">
        <v>756.00000000000023</v>
      </c>
      <c r="N1177" s="367">
        <v>168</v>
      </c>
      <c r="O1177" s="367">
        <v>-913.61197629909532</v>
      </c>
      <c r="P1177" s="384">
        <v>10.962</v>
      </c>
      <c r="Q1177" s="367">
        <v>168</v>
      </c>
      <c r="R1177" s="367">
        <v>-45.68149942158184</v>
      </c>
      <c r="S1177" s="384">
        <v>10.584</v>
      </c>
      <c r="T1177" s="367">
        <v>5793.1034482758541</v>
      </c>
      <c r="U1177" s="367">
        <v>-38623.954609361383</v>
      </c>
      <c r="V1177" s="384">
        <v>755.99999999999898</v>
      </c>
      <c r="W1177" s="367">
        <v>279999.99999999959</v>
      </c>
      <c r="X1177" s="367">
        <v>36007.754467485523</v>
      </c>
      <c r="Y1177" s="384">
        <v>755.99999999999898</v>
      </c>
      <c r="Z1177" s="367"/>
      <c r="AA1177" s="367"/>
      <c r="AB1177" s="367"/>
      <c r="AC1177" s="367"/>
      <c r="AD1177" s="367"/>
      <c r="AE1177" s="367"/>
      <c r="AF1177" s="367"/>
      <c r="AG1177" s="367"/>
      <c r="AH1177" s="367"/>
      <c r="AI1177" s="367"/>
      <c r="AJ1177" s="367"/>
      <c r="AK1177" s="367"/>
      <c r="AL1177" s="367"/>
      <c r="AM1177" s="367"/>
      <c r="AN1177" s="367"/>
      <c r="AO1177" s="367"/>
      <c r="AP1177" s="367"/>
      <c r="AQ1177" s="367"/>
      <c r="AR1177" s="367"/>
      <c r="AS1177" s="367"/>
      <c r="AT1177" s="367"/>
    </row>
    <row r="1178" spans="2:46" ht="13.8">
      <c r="B1178" s="26">
        <v>28.166666666666728</v>
      </c>
      <c r="C1178" s="367">
        <v>111.11538549532877</v>
      </c>
      <c r="D1178" s="369">
        <v>760.50000000000171</v>
      </c>
      <c r="E1178" s="367">
        <v>7860.4651162790897</v>
      </c>
      <c r="F1178" s="367">
        <v>-84660.281674249185</v>
      </c>
      <c r="G1178" s="367">
        <v>760.50000000000193</v>
      </c>
      <c r="H1178" s="367">
        <v>42250</v>
      </c>
      <c r="I1178" s="367">
        <v>-1015893.7329645049</v>
      </c>
      <c r="J1178" s="384">
        <v>760.49999999999989</v>
      </c>
      <c r="K1178" s="367">
        <v>10242.424242424244</v>
      </c>
      <c r="L1178" s="367">
        <v>-32389.709060758731</v>
      </c>
      <c r="M1178" s="384">
        <v>760.50000000000023</v>
      </c>
      <c r="N1178" s="367">
        <v>169</v>
      </c>
      <c r="O1178" s="367">
        <v>-925.75545612295195</v>
      </c>
      <c r="P1178" s="384">
        <v>11.02725</v>
      </c>
      <c r="Q1178" s="367">
        <v>169</v>
      </c>
      <c r="R1178" s="367">
        <v>-49.118026026993</v>
      </c>
      <c r="S1178" s="384">
        <v>10.647</v>
      </c>
      <c r="T1178" s="367">
        <v>5827.5862068965434</v>
      </c>
      <c r="U1178" s="367">
        <v>-39273.754749894826</v>
      </c>
      <c r="V1178" s="384">
        <v>760.49999999999898</v>
      </c>
      <c r="W1178" s="367">
        <v>281666.66666666628</v>
      </c>
      <c r="X1178" s="367">
        <v>36206.471987825971</v>
      </c>
      <c r="Y1178" s="384">
        <v>760.49999999999898</v>
      </c>
      <c r="Z1178" s="367"/>
      <c r="AA1178" s="367"/>
      <c r="AB1178" s="367"/>
      <c r="AC1178" s="367"/>
      <c r="AD1178" s="367"/>
      <c r="AE1178" s="367"/>
      <c r="AF1178" s="367"/>
      <c r="AG1178" s="367"/>
      <c r="AH1178" s="367"/>
      <c r="AI1178" s="367"/>
      <c r="AJ1178" s="367"/>
      <c r="AK1178" s="367"/>
      <c r="AL1178" s="367"/>
      <c r="AM1178" s="367"/>
      <c r="AN1178" s="367"/>
      <c r="AO1178" s="367"/>
      <c r="AP1178" s="367"/>
      <c r="AQ1178" s="367"/>
      <c r="AR1178" s="367"/>
      <c r="AS1178" s="367"/>
      <c r="AT1178" s="367"/>
    </row>
    <row r="1179" spans="2:46" ht="13.8">
      <c r="B1179" s="26">
        <v>28.333333333333396</v>
      </c>
      <c r="C1179" s="367">
        <v>111.77026083261789</v>
      </c>
      <c r="D1179" s="369">
        <v>765.00000000000171</v>
      </c>
      <c r="E1179" s="367">
        <v>7906.9767441860668</v>
      </c>
      <c r="F1179" s="367">
        <v>-85705.590856992872</v>
      </c>
      <c r="G1179" s="367">
        <v>765.00000000000193</v>
      </c>
      <c r="H1179" s="367">
        <v>42500</v>
      </c>
      <c r="I1179" s="367">
        <v>-1028313.6179157459</v>
      </c>
      <c r="J1179" s="384">
        <v>764.99999999999989</v>
      </c>
      <c r="K1179" s="367">
        <v>10303.030303030304</v>
      </c>
      <c r="L1179" s="367">
        <v>-32998.047199465051</v>
      </c>
      <c r="M1179" s="384">
        <v>765.00000000000023</v>
      </c>
      <c r="N1179" s="367">
        <v>170</v>
      </c>
      <c r="O1179" s="367">
        <v>-937.97828876690573</v>
      </c>
      <c r="P1179" s="384">
        <v>11.092500000000001</v>
      </c>
      <c r="Q1179" s="367">
        <v>170</v>
      </c>
      <c r="R1179" s="367">
        <v>-52.592003672858318</v>
      </c>
      <c r="S1179" s="384">
        <v>10.71</v>
      </c>
      <c r="T1179" s="367">
        <v>5862.0689655172328</v>
      </c>
      <c r="U1179" s="367">
        <v>-39928.524069704144</v>
      </c>
      <c r="V1179" s="384">
        <v>764.99999999999898</v>
      </c>
      <c r="W1179" s="367">
        <v>283333.33333333296</v>
      </c>
      <c r="X1179" s="367">
        <v>36405.004722941689</v>
      </c>
      <c r="Y1179" s="384">
        <v>764.99999999999898</v>
      </c>
      <c r="Z1179" s="367"/>
      <c r="AA1179" s="367"/>
      <c r="AB1179" s="367"/>
      <c r="AC1179" s="367"/>
      <c r="AD1179" s="367"/>
      <c r="AE1179" s="367"/>
      <c r="AF1179" s="367"/>
      <c r="AG1179" s="367"/>
      <c r="AH1179" s="367"/>
      <c r="AI1179" s="367"/>
      <c r="AJ1179" s="367"/>
      <c r="AK1179" s="367"/>
      <c r="AL1179" s="367"/>
      <c r="AM1179" s="367"/>
      <c r="AN1179" s="367"/>
      <c r="AO1179" s="367"/>
      <c r="AP1179" s="367"/>
      <c r="AQ1179" s="367"/>
      <c r="AR1179" s="367"/>
      <c r="AS1179" s="367"/>
      <c r="AT1179" s="367"/>
    </row>
    <row r="1180" spans="2:46" ht="13.8">
      <c r="B1180" s="26">
        <v>28.500000000000064</v>
      </c>
      <c r="C1180" s="367">
        <v>112.42510543872054</v>
      </c>
      <c r="D1180" s="369">
        <v>769.50000000000171</v>
      </c>
      <c r="E1180" s="367">
        <v>7953.4883720930438</v>
      </c>
      <c r="F1180" s="367">
        <v>-86757.304284095037</v>
      </c>
      <c r="G1180" s="367">
        <v>769.50000000000205</v>
      </c>
      <c r="H1180" s="367">
        <v>42750</v>
      </c>
      <c r="I1180" s="367">
        <v>-1040808.8990955841</v>
      </c>
      <c r="J1180" s="384">
        <v>769.49999999999989</v>
      </c>
      <c r="K1180" s="367">
        <v>10363.636363636364</v>
      </c>
      <c r="L1180" s="367">
        <v>-33611.28749176555</v>
      </c>
      <c r="M1180" s="384">
        <v>769.50000000000011</v>
      </c>
      <c r="N1180" s="367">
        <v>171</v>
      </c>
      <c r="O1180" s="367">
        <v>-950.28047423095734</v>
      </c>
      <c r="P1180" s="384">
        <v>11.15775</v>
      </c>
      <c r="Q1180" s="367">
        <v>171</v>
      </c>
      <c r="R1180" s="367">
        <v>-56.103432359177731</v>
      </c>
      <c r="S1180" s="384">
        <v>10.773</v>
      </c>
      <c r="T1180" s="367">
        <v>5896.5517241379221</v>
      </c>
      <c r="U1180" s="367">
        <v>-40588.262568789316</v>
      </c>
      <c r="V1180" s="384">
        <v>769.49999999999886</v>
      </c>
      <c r="W1180" s="367">
        <v>284999.99999999965</v>
      </c>
      <c r="X1180" s="367">
        <v>36603.352672832676</v>
      </c>
      <c r="Y1180" s="384">
        <v>769.49999999999909</v>
      </c>
      <c r="Z1180" s="367"/>
      <c r="AA1180" s="367"/>
      <c r="AB1180" s="367"/>
      <c r="AC1180" s="367"/>
      <c r="AD1180" s="367"/>
      <c r="AE1180" s="367"/>
      <c r="AF1180" s="367"/>
      <c r="AG1180" s="367"/>
      <c r="AH1180" s="367"/>
      <c r="AI1180" s="367"/>
      <c r="AJ1180" s="367"/>
      <c r="AK1180" s="367"/>
      <c r="AL1180" s="367"/>
      <c r="AM1180" s="367"/>
      <c r="AN1180" s="367"/>
      <c r="AO1180" s="367"/>
      <c r="AP1180" s="367"/>
      <c r="AQ1180" s="367"/>
      <c r="AR1180" s="367"/>
      <c r="AS1180" s="367"/>
      <c r="AT1180" s="367"/>
    </row>
    <row r="1181" spans="2:46" ht="13.8">
      <c r="B1181" s="26">
        <v>28.666666666666732</v>
      </c>
      <c r="C1181" s="367">
        <v>113.07991931363676</v>
      </c>
      <c r="D1181" s="369">
        <v>774.00000000000182</v>
      </c>
      <c r="E1181" s="367">
        <v>8000.0000000000209</v>
      </c>
      <c r="F1181" s="367">
        <v>-87815.421955555648</v>
      </c>
      <c r="G1181" s="367">
        <v>774.00000000000205</v>
      </c>
      <c r="H1181" s="367">
        <v>43000</v>
      </c>
      <c r="I1181" s="367">
        <v>-1053379.5765040191</v>
      </c>
      <c r="J1181" s="384">
        <v>773.99999999999989</v>
      </c>
      <c r="K1181" s="367">
        <v>10424.242424242424</v>
      </c>
      <c r="L1181" s="367">
        <v>-34229.42993766025</v>
      </c>
      <c r="M1181" s="384">
        <v>774.00000000000011</v>
      </c>
      <c r="N1181" s="367">
        <v>172</v>
      </c>
      <c r="O1181" s="367">
        <v>-962.66201251510734</v>
      </c>
      <c r="P1181" s="384">
        <v>11.223000000000001</v>
      </c>
      <c r="Q1181" s="367">
        <v>172</v>
      </c>
      <c r="R1181" s="367">
        <v>-59.652312085951401</v>
      </c>
      <c r="S1181" s="384">
        <v>10.836</v>
      </c>
      <c r="T1181" s="367">
        <v>5931.0344827586114</v>
      </c>
      <c r="U1181" s="367">
        <v>-41252.970247150377</v>
      </c>
      <c r="V1181" s="384">
        <v>773.99999999999886</v>
      </c>
      <c r="W1181" s="367">
        <v>286666.66666666634</v>
      </c>
      <c r="X1181" s="367">
        <v>36801.515837498926</v>
      </c>
      <c r="Y1181" s="384">
        <v>773.99999999999909</v>
      </c>
      <c r="Z1181" s="367"/>
      <c r="AA1181" s="367"/>
      <c r="AB1181" s="367"/>
      <c r="AC1181" s="367"/>
      <c r="AD1181" s="367"/>
      <c r="AE1181" s="367"/>
      <c r="AF1181" s="367"/>
      <c r="AG1181" s="367"/>
      <c r="AH1181" s="367"/>
      <c r="AI1181" s="367"/>
      <c r="AJ1181" s="367"/>
      <c r="AK1181" s="367"/>
      <c r="AL1181" s="367"/>
      <c r="AM1181" s="367"/>
      <c r="AN1181" s="367"/>
      <c r="AO1181" s="367"/>
      <c r="AP1181" s="367"/>
      <c r="AQ1181" s="367"/>
      <c r="AR1181" s="367"/>
      <c r="AS1181" s="367"/>
      <c r="AT1181" s="367"/>
    </row>
    <row r="1182" spans="2:46" ht="13.8">
      <c r="B1182" s="26">
        <v>28.8333333333334</v>
      </c>
      <c r="C1182" s="367">
        <v>113.7347024573665</v>
      </c>
      <c r="D1182" s="369">
        <v>778.50000000000182</v>
      </c>
      <c r="E1182" s="367">
        <v>8046.511627906998</v>
      </c>
      <c r="F1182" s="367">
        <v>-88879.943871374722</v>
      </c>
      <c r="G1182" s="367">
        <v>778.50000000000205</v>
      </c>
      <c r="H1182" s="367">
        <v>43250</v>
      </c>
      <c r="I1182" s="367">
        <v>-1066025.650141051</v>
      </c>
      <c r="J1182" s="384">
        <v>778.49999999999989</v>
      </c>
      <c r="K1182" s="367">
        <v>10484.848484848484</v>
      </c>
      <c r="L1182" s="367">
        <v>-34852.47453714913</v>
      </c>
      <c r="M1182" s="384">
        <v>778.49999999999989</v>
      </c>
      <c r="N1182" s="367">
        <v>173</v>
      </c>
      <c r="O1182" s="367">
        <v>-975.1229036193547</v>
      </c>
      <c r="P1182" s="384">
        <v>11.28825</v>
      </c>
      <c r="Q1182" s="367">
        <v>173</v>
      </c>
      <c r="R1182" s="367">
        <v>-63.238642853179257</v>
      </c>
      <c r="S1182" s="384">
        <v>10.899000000000001</v>
      </c>
      <c r="T1182" s="367">
        <v>5965.5172413793007</v>
      </c>
      <c r="U1182" s="367">
        <v>-41922.647104787284</v>
      </c>
      <c r="V1182" s="384">
        <v>778.49999999999875</v>
      </c>
      <c r="W1182" s="367">
        <v>288333.33333333302</v>
      </c>
      <c r="X1182" s="367">
        <v>36999.494216940446</v>
      </c>
      <c r="Y1182" s="384">
        <v>778.49999999999909</v>
      </c>
      <c r="Z1182" s="367"/>
      <c r="AA1182" s="367"/>
      <c r="AB1182" s="367"/>
      <c r="AC1182" s="367"/>
      <c r="AD1182" s="367"/>
      <c r="AE1182" s="367"/>
      <c r="AF1182" s="367"/>
      <c r="AG1182" s="367"/>
      <c r="AH1182" s="367"/>
      <c r="AI1182" s="367"/>
      <c r="AJ1182" s="367"/>
      <c r="AK1182" s="367"/>
      <c r="AL1182" s="367"/>
      <c r="AM1182" s="367"/>
      <c r="AN1182" s="367"/>
      <c r="AO1182" s="367"/>
      <c r="AP1182" s="367"/>
      <c r="AQ1182" s="367"/>
      <c r="AR1182" s="367"/>
      <c r="AS1182" s="367"/>
      <c r="AT1182" s="367"/>
    </row>
    <row r="1183" spans="2:46" ht="13.8">
      <c r="B1183" s="26">
        <v>29.000000000000068</v>
      </c>
      <c r="C1183" s="367">
        <v>114.38945486990977</v>
      </c>
      <c r="D1183" s="369">
        <v>783.00000000000182</v>
      </c>
      <c r="E1183" s="367">
        <v>8093.0232558139751</v>
      </c>
      <c r="F1183" s="367">
        <v>-89950.870031552273</v>
      </c>
      <c r="G1183" s="367">
        <v>783.00000000000205</v>
      </c>
      <c r="H1183" s="367">
        <v>43500</v>
      </c>
      <c r="I1183" s="367">
        <v>-1078747.12000668</v>
      </c>
      <c r="J1183" s="384">
        <v>783</v>
      </c>
      <c r="K1183" s="367">
        <v>10545.454545454544</v>
      </c>
      <c r="L1183" s="367">
        <v>-35480.421290232247</v>
      </c>
      <c r="M1183" s="384">
        <v>783</v>
      </c>
      <c r="N1183" s="367">
        <v>174</v>
      </c>
      <c r="O1183" s="367">
        <v>-987.66314754369967</v>
      </c>
      <c r="P1183" s="384">
        <v>11.3535</v>
      </c>
      <c r="Q1183" s="367">
        <v>174</v>
      </c>
      <c r="R1183" s="367">
        <v>-66.862424660861194</v>
      </c>
      <c r="S1183" s="384">
        <v>10.962</v>
      </c>
      <c r="T1183" s="367">
        <v>5999.99999999999</v>
      </c>
      <c r="U1183" s="367">
        <v>-42597.29314170008</v>
      </c>
      <c r="V1183" s="384">
        <v>782.99999999999875</v>
      </c>
      <c r="W1183" s="367">
        <v>289999.99999999971</v>
      </c>
      <c r="X1183" s="367">
        <v>37197.287811157235</v>
      </c>
      <c r="Y1183" s="384">
        <v>782.9999999999992</v>
      </c>
      <c r="Z1183" s="367"/>
      <c r="AA1183" s="367"/>
      <c r="AB1183" s="367"/>
      <c r="AC1183" s="367"/>
      <c r="AD1183" s="367"/>
      <c r="AE1183" s="367"/>
      <c r="AF1183" s="367"/>
      <c r="AG1183" s="367"/>
      <c r="AH1183" s="367"/>
      <c r="AI1183" s="367"/>
      <c r="AJ1183" s="367"/>
      <c r="AK1183" s="367"/>
      <c r="AL1183" s="367"/>
      <c r="AM1183" s="367"/>
      <c r="AN1183" s="367"/>
      <c r="AO1183" s="367"/>
      <c r="AP1183" s="367"/>
      <c r="AQ1183" s="367"/>
      <c r="AR1183" s="367"/>
      <c r="AS1183" s="367"/>
      <c r="AT1183" s="367"/>
    </row>
    <row r="1184" spans="2:46" ht="13.8">
      <c r="B1184" s="26">
        <v>29.166666666666735</v>
      </c>
      <c r="C1184" s="367">
        <v>115.0441765512666</v>
      </c>
      <c r="D1184" s="369">
        <v>787.50000000000182</v>
      </c>
      <c r="E1184" s="367">
        <v>8139.5348837209522</v>
      </c>
      <c r="F1184" s="367">
        <v>-91028.200436088329</v>
      </c>
      <c r="G1184" s="367">
        <v>787.50000000000216</v>
      </c>
      <c r="H1184" s="367">
        <v>43750</v>
      </c>
      <c r="I1184" s="367">
        <v>-1091543.986100906</v>
      </c>
      <c r="J1184" s="384">
        <v>787.5</v>
      </c>
      <c r="K1184" s="367">
        <v>10606.060606060604</v>
      </c>
      <c r="L1184" s="367">
        <v>-36113.270196909536</v>
      </c>
      <c r="M1184" s="384">
        <v>787.5</v>
      </c>
      <c r="N1184" s="367">
        <v>175</v>
      </c>
      <c r="O1184" s="367">
        <v>-1000.2827442881427</v>
      </c>
      <c r="P1184" s="384">
        <v>11.418749999999999</v>
      </c>
      <c r="Q1184" s="367">
        <v>175</v>
      </c>
      <c r="R1184" s="367">
        <v>-70.523657508997388</v>
      </c>
      <c r="S1184" s="384">
        <v>11.025</v>
      </c>
      <c r="T1184" s="367">
        <v>6034.4827586206793</v>
      </c>
      <c r="U1184" s="367">
        <v>-43276.908357888751</v>
      </c>
      <c r="V1184" s="384">
        <v>787.49999999999875</v>
      </c>
      <c r="W1184" s="367">
        <v>291666.6666666664</v>
      </c>
      <c r="X1184" s="367">
        <v>37394.896620149288</v>
      </c>
      <c r="Y1184" s="384">
        <v>787.4999999999992</v>
      </c>
      <c r="Z1184" s="367"/>
      <c r="AA1184" s="367"/>
      <c r="AB1184" s="367"/>
      <c r="AC1184" s="367"/>
      <c r="AD1184" s="367"/>
      <c r="AE1184" s="367"/>
      <c r="AF1184" s="367"/>
      <c r="AG1184" s="367"/>
      <c r="AH1184" s="367"/>
      <c r="AI1184" s="367"/>
      <c r="AJ1184" s="367"/>
      <c r="AK1184" s="367"/>
      <c r="AL1184" s="367"/>
      <c r="AM1184" s="367"/>
      <c r="AN1184" s="367"/>
      <c r="AO1184" s="367"/>
      <c r="AP1184" s="367"/>
      <c r="AQ1184" s="367"/>
      <c r="AR1184" s="367"/>
      <c r="AS1184" s="367"/>
      <c r="AT1184" s="367"/>
    </row>
    <row r="1185" spans="2:46" ht="13.8">
      <c r="B1185" s="26">
        <v>29.333333333333403</v>
      </c>
      <c r="C1185" s="367">
        <v>115.69886750143699</v>
      </c>
      <c r="D1185" s="369">
        <v>792.00000000000193</v>
      </c>
      <c r="E1185" s="367">
        <v>8186.0465116279292</v>
      </c>
      <c r="F1185" s="367">
        <v>-92111.935084982833</v>
      </c>
      <c r="G1185" s="367">
        <v>792.00000000000216</v>
      </c>
      <c r="H1185" s="367">
        <v>44000</v>
      </c>
      <c r="I1185" s="367">
        <v>-1104416.2484237289</v>
      </c>
      <c r="J1185" s="384">
        <v>792</v>
      </c>
      <c r="K1185" s="367">
        <v>10666.666666666664</v>
      </c>
      <c r="L1185" s="367">
        <v>-36751.021257180997</v>
      </c>
      <c r="M1185" s="384">
        <v>791.99999999999977</v>
      </c>
      <c r="N1185" s="367">
        <v>176</v>
      </c>
      <c r="O1185" s="367">
        <v>-1012.981693852684</v>
      </c>
      <c r="P1185" s="384">
        <v>11.484</v>
      </c>
      <c r="Q1185" s="367">
        <v>176</v>
      </c>
      <c r="R1185" s="367">
        <v>-74.222341397587783</v>
      </c>
      <c r="S1185" s="384">
        <v>11.088000000000001</v>
      </c>
      <c r="T1185" s="367">
        <v>6068.9655172413686</v>
      </c>
      <c r="U1185" s="367">
        <v>-43961.492753353268</v>
      </c>
      <c r="V1185" s="384">
        <v>791.99999999999864</v>
      </c>
      <c r="W1185" s="367">
        <v>293333.33333333308</v>
      </c>
      <c r="X1185" s="367">
        <v>37592.320643916617</v>
      </c>
      <c r="Y1185" s="384">
        <v>791.99999999999932</v>
      </c>
      <c r="Z1185" s="367"/>
      <c r="AA1185" s="367"/>
      <c r="AB1185" s="367"/>
      <c r="AC1185" s="367"/>
      <c r="AD1185" s="367"/>
      <c r="AE1185" s="367"/>
      <c r="AF1185" s="367"/>
      <c r="AG1185" s="367"/>
      <c r="AH1185" s="367"/>
      <c r="AI1185" s="367"/>
      <c r="AJ1185" s="367"/>
      <c r="AK1185" s="367"/>
      <c r="AL1185" s="367"/>
      <c r="AM1185" s="367"/>
      <c r="AN1185" s="367"/>
      <c r="AO1185" s="367"/>
      <c r="AP1185" s="367"/>
      <c r="AQ1185" s="367"/>
      <c r="AR1185" s="367"/>
      <c r="AS1185" s="367"/>
      <c r="AT1185" s="367"/>
    </row>
    <row r="1186" spans="2:46" ht="13.8">
      <c r="B1186" s="26">
        <v>29.500000000000071</v>
      </c>
      <c r="C1186" s="367">
        <v>116.35352772042091</v>
      </c>
      <c r="D1186" s="369">
        <v>796.50000000000193</v>
      </c>
      <c r="E1186" s="367">
        <v>8232.5581395349054</v>
      </c>
      <c r="F1186" s="367">
        <v>-93202.073978235756</v>
      </c>
      <c r="G1186" s="367">
        <v>796.50000000000205</v>
      </c>
      <c r="H1186" s="367">
        <v>44250</v>
      </c>
      <c r="I1186" s="367">
        <v>-1117363.9069751487</v>
      </c>
      <c r="J1186" s="384">
        <v>796.5</v>
      </c>
      <c r="K1186" s="367">
        <v>10727.272727272724</v>
      </c>
      <c r="L1186" s="367">
        <v>-37393.674471046696</v>
      </c>
      <c r="M1186" s="384">
        <v>796.49999999999989</v>
      </c>
      <c r="N1186" s="367">
        <v>177</v>
      </c>
      <c r="O1186" s="367">
        <v>-1025.7599962373229</v>
      </c>
      <c r="P1186" s="384">
        <v>11.549250000000001</v>
      </c>
      <c r="Q1186" s="367">
        <v>177</v>
      </c>
      <c r="R1186" s="367">
        <v>-77.958476326632351</v>
      </c>
      <c r="S1186" s="384">
        <v>11.151000000000002</v>
      </c>
      <c r="T1186" s="367">
        <v>6103.4482758620579</v>
      </c>
      <c r="U1186" s="367">
        <v>-44651.046328093682</v>
      </c>
      <c r="V1186" s="384">
        <v>796.49999999999864</v>
      </c>
      <c r="W1186" s="367">
        <v>294999.99999999977</v>
      </c>
      <c r="X1186" s="367">
        <v>37789.559882459209</v>
      </c>
      <c r="Y1186" s="384">
        <v>796.49999999999932</v>
      </c>
      <c r="Z1186" s="367"/>
      <c r="AA1186" s="367"/>
      <c r="AB1186" s="367"/>
      <c r="AC1186" s="367"/>
      <c r="AD1186" s="367"/>
      <c r="AE1186" s="367"/>
      <c r="AF1186" s="367"/>
      <c r="AG1186" s="367"/>
      <c r="AH1186" s="367"/>
      <c r="AI1186" s="367"/>
      <c r="AJ1186" s="367"/>
      <c r="AK1186" s="367"/>
      <c r="AL1186" s="367"/>
      <c r="AM1186" s="367"/>
      <c r="AN1186" s="367"/>
      <c r="AO1186" s="367"/>
      <c r="AP1186" s="367"/>
      <c r="AQ1186" s="367"/>
      <c r="AR1186" s="367"/>
      <c r="AS1186" s="367"/>
      <c r="AT1186" s="367"/>
    </row>
    <row r="1187" spans="2:46" ht="13.8">
      <c r="B1187" s="26">
        <v>29.666666666666739</v>
      </c>
      <c r="C1187" s="367">
        <v>117.00815720821834</v>
      </c>
      <c r="D1187" s="369">
        <v>801.00000000000193</v>
      </c>
      <c r="E1187" s="367">
        <v>8279.0697674418825</v>
      </c>
      <c r="F1187" s="367">
        <v>-94298.617115847228</v>
      </c>
      <c r="G1187" s="367">
        <v>801.00000000000216</v>
      </c>
      <c r="H1187" s="367">
        <v>44500</v>
      </c>
      <c r="I1187" s="367">
        <v>-1130386.9617551651</v>
      </c>
      <c r="J1187" s="384">
        <v>801</v>
      </c>
      <c r="K1187" s="367">
        <v>10787.878787878784</v>
      </c>
      <c r="L1187" s="367">
        <v>-38041.229838506566</v>
      </c>
      <c r="M1187" s="384">
        <v>800.99999999999989</v>
      </c>
      <c r="N1187" s="367">
        <v>178</v>
      </c>
      <c r="O1187" s="367">
        <v>-1038.617651442059</v>
      </c>
      <c r="P1187" s="384">
        <v>11.6145</v>
      </c>
      <c r="Q1187" s="367">
        <v>178</v>
      </c>
      <c r="R1187" s="367">
        <v>-81.732062296130877</v>
      </c>
      <c r="S1187" s="384">
        <v>11.213999999999999</v>
      </c>
      <c r="T1187" s="367">
        <v>6137.9310344827472</v>
      </c>
      <c r="U1187" s="367">
        <v>-45345.569082109927</v>
      </c>
      <c r="V1187" s="384">
        <v>800.99999999999841</v>
      </c>
      <c r="W1187" s="367">
        <v>296666.66666666645</v>
      </c>
      <c r="X1187" s="367">
        <v>37986.614335777078</v>
      </c>
      <c r="Y1187" s="384">
        <v>800.99999999999932</v>
      </c>
      <c r="Z1187" s="367"/>
      <c r="AA1187" s="367"/>
      <c r="AB1187" s="367"/>
      <c r="AC1187" s="367"/>
      <c r="AD1187" s="367"/>
      <c r="AE1187" s="367"/>
      <c r="AF1187" s="367"/>
      <c r="AG1187" s="367"/>
      <c r="AH1187" s="367"/>
      <c r="AI1187" s="367"/>
      <c r="AJ1187" s="367"/>
      <c r="AK1187" s="367"/>
      <c r="AL1187" s="367"/>
      <c r="AM1187" s="367"/>
      <c r="AN1187" s="367"/>
      <c r="AO1187" s="367"/>
      <c r="AP1187" s="367"/>
      <c r="AQ1187" s="367"/>
      <c r="AR1187" s="367"/>
      <c r="AS1187" s="367"/>
      <c r="AT1187" s="367"/>
    </row>
    <row r="1188" spans="2:46" ht="13.8">
      <c r="B1188" s="26">
        <v>29.833333333333407</v>
      </c>
      <c r="C1188" s="367">
        <v>117.66275596482933</v>
      </c>
      <c r="D1188" s="369">
        <v>805.50000000000193</v>
      </c>
      <c r="E1188" s="367">
        <v>8325.5813953488596</v>
      </c>
      <c r="F1188" s="367">
        <v>-95401.564497817119</v>
      </c>
      <c r="G1188" s="367">
        <v>805.50000000000216</v>
      </c>
      <c r="H1188" s="367">
        <v>44750</v>
      </c>
      <c r="I1188" s="367">
        <v>-1143485.4127637791</v>
      </c>
      <c r="J1188" s="384">
        <v>805.5</v>
      </c>
      <c r="K1188" s="367">
        <v>10848.484848484844</v>
      </c>
      <c r="L1188" s="367">
        <v>-38693.68735956063</v>
      </c>
      <c r="M1188" s="384">
        <v>805.49999999999977</v>
      </c>
      <c r="N1188" s="367">
        <v>179</v>
      </c>
      <c r="O1188" s="367">
        <v>-1051.5546594668938</v>
      </c>
      <c r="P1188" s="384">
        <v>11.67975</v>
      </c>
      <c r="Q1188" s="367">
        <v>179</v>
      </c>
      <c r="R1188" s="367">
        <v>-85.543099306083775</v>
      </c>
      <c r="S1188" s="384">
        <v>11.276999999999999</v>
      </c>
      <c r="T1188" s="367">
        <v>6172.4137931034365</v>
      </c>
      <c r="U1188" s="367">
        <v>-46045.061015402098</v>
      </c>
      <c r="V1188" s="384">
        <v>805.49999999999852</v>
      </c>
      <c r="W1188" s="367">
        <v>298333.33333333314</v>
      </c>
      <c r="X1188" s="367">
        <v>38183.48400387021</v>
      </c>
      <c r="Y1188" s="384">
        <v>805.49999999999943</v>
      </c>
      <c r="Z1188" s="367"/>
      <c r="AA1188" s="367"/>
      <c r="AB1188" s="367"/>
      <c r="AC1188" s="367"/>
      <c r="AD1188" s="367"/>
      <c r="AE1188" s="367"/>
      <c r="AF1188" s="367"/>
      <c r="AG1188" s="367"/>
      <c r="AH1188" s="367"/>
      <c r="AI1188" s="367"/>
      <c r="AJ1188" s="367"/>
      <c r="AK1188" s="367"/>
      <c r="AL1188" s="367"/>
      <c r="AM1188" s="367"/>
      <c r="AN1188" s="367"/>
      <c r="AO1188" s="367"/>
      <c r="AP1188" s="367"/>
      <c r="AQ1188" s="367"/>
      <c r="AR1188" s="367"/>
      <c r="AS1188" s="367"/>
      <c r="AT1188" s="367"/>
    </row>
    <row r="1189" spans="2:46" ht="13.8">
      <c r="B1189" s="26">
        <v>30.000000000000075</v>
      </c>
      <c r="C1189" s="367">
        <v>118.31732399025391</v>
      </c>
      <c r="D1189" s="369">
        <v>810.00000000000205</v>
      </c>
      <c r="E1189" s="367">
        <v>8372.0930232558367</v>
      </c>
      <c r="F1189" s="367">
        <v>-96510.916124145515</v>
      </c>
      <c r="G1189" s="367">
        <v>810.00000000000227</v>
      </c>
      <c r="H1189" s="367">
        <v>45000</v>
      </c>
      <c r="I1189" s="367">
        <v>-1156659.2600009898</v>
      </c>
      <c r="J1189" s="384">
        <v>810</v>
      </c>
      <c r="K1189" s="367">
        <v>10909.090909090904</v>
      </c>
      <c r="L1189" s="367">
        <v>-39351.047034208888</v>
      </c>
      <c r="M1189" s="384">
        <v>809.99999999999977</v>
      </c>
      <c r="N1189" s="367">
        <v>180</v>
      </c>
      <c r="O1189" s="367">
        <v>-1064.5710203118258</v>
      </c>
      <c r="P1189" s="384">
        <v>11.744999999999999</v>
      </c>
      <c r="Q1189" s="367">
        <v>180</v>
      </c>
      <c r="R1189" s="367">
        <v>-89.391587356490874</v>
      </c>
      <c r="S1189" s="384">
        <v>11.34</v>
      </c>
      <c r="T1189" s="367">
        <v>6206.8965517241259</v>
      </c>
      <c r="U1189" s="367">
        <v>-46749.522127970122</v>
      </c>
      <c r="V1189" s="384">
        <v>809.99999999999852</v>
      </c>
      <c r="W1189" s="367">
        <v>299999.99999999983</v>
      </c>
      <c r="X1189" s="367">
        <v>38380.168886738611</v>
      </c>
      <c r="Y1189" s="384">
        <v>809.99999999999943</v>
      </c>
      <c r="Z1189" s="367"/>
      <c r="AA1189" s="367"/>
      <c r="AB1189" s="367"/>
      <c r="AC1189" s="367"/>
      <c r="AD1189" s="367"/>
      <c r="AE1189" s="367"/>
      <c r="AF1189" s="367"/>
      <c r="AG1189" s="367"/>
      <c r="AH1189" s="367"/>
      <c r="AI1189" s="367"/>
      <c r="AJ1189" s="367"/>
      <c r="AK1189" s="367"/>
      <c r="AL1189" s="367"/>
      <c r="AM1189" s="367"/>
      <c r="AN1189" s="367"/>
      <c r="AO1189" s="367"/>
      <c r="AP1189" s="367"/>
      <c r="AQ1189" s="367"/>
      <c r="AR1189" s="367"/>
      <c r="AS1189" s="367"/>
      <c r="AT1189" s="367"/>
    </row>
    <row r="1190" spans="2:46" ht="13.8">
      <c r="B1190" s="26">
        <v>30.166666666666742</v>
      </c>
      <c r="C1190" s="367">
        <v>118.97186128449196</v>
      </c>
      <c r="D1190" s="369">
        <v>814.50000000000205</v>
      </c>
      <c r="E1190" s="367">
        <v>8418.6046511628138</v>
      </c>
      <c r="F1190" s="367">
        <v>-97626.671994832373</v>
      </c>
      <c r="G1190" s="367">
        <v>814.50000000000227</v>
      </c>
      <c r="H1190" s="367">
        <v>45250</v>
      </c>
      <c r="I1190" s="367">
        <v>-1169908.5034667973</v>
      </c>
      <c r="J1190" s="384">
        <v>814.5</v>
      </c>
      <c r="K1190" s="367">
        <v>10969.696969696965</v>
      </c>
      <c r="L1190" s="367">
        <v>-40013.308862451362</v>
      </c>
      <c r="M1190" s="384">
        <v>814.49999999999977</v>
      </c>
      <c r="N1190" s="367">
        <v>181</v>
      </c>
      <c r="O1190" s="367">
        <v>-1077.666733976856</v>
      </c>
      <c r="P1190" s="384">
        <v>11.81025</v>
      </c>
      <c r="Q1190" s="367">
        <v>181</v>
      </c>
      <c r="R1190" s="367">
        <v>-93.277526447352045</v>
      </c>
      <c r="S1190" s="384">
        <v>11.402999999999999</v>
      </c>
      <c r="T1190" s="367">
        <v>6241.3793103448152</v>
      </c>
      <c r="U1190" s="367">
        <v>-47458.95241981397</v>
      </c>
      <c r="V1190" s="384">
        <v>814.49999999999829</v>
      </c>
      <c r="W1190" s="367">
        <v>301666.66666666651</v>
      </c>
      <c r="X1190" s="367">
        <v>38576.668984382275</v>
      </c>
      <c r="Y1190" s="384">
        <v>814.49999999999955</v>
      </c>
      <c r="Z1190" s="367"/>
      <c r="AA1190" s="367"/>
      <c r="AB1190" s="367"/>
      <c r="AC1190" s="367"/>
      <c r="AD1190" s="367"/>
      <c r="AE1190" s="367"/>
      <c r="AF1190" s="367"/>
      <c r="AG1190" s="367"/>
      <c r="AH1190" s="367"/>
      <c r="AI1190" s="367"/>
      <c r="AJ1190" s="367"/>
      <c r="AK1190" s="367"/>
      <c r="AL1190" s="367"/>
      <c r="AM1190" s="367"/>
      <c r="AN1190" s="367"/>
      <c r="AO1190" s="367"/>
      <c r="AP1190" s="367"/>
      <c r="AQ1190" s="367"/>
      <c r="AR1190" s="367"/>
      <c r="AS1190" s="367"/>
      <c r="AT1190" s="367"/>
    </row>
    <row r="1191" spans="2:46" ht="13.8">
      <c r="B1191" s="26">
        <v>30.33333333333341</v>
      </c>
      <c r="C1191" s="367">
        <v>119.62636784754359</v>
      </c>
      <c r="D1191" s="369">
        <v>819.00000000000205</v>
      </c>
      <c r="E1191" s="367">
        <v>8465.1162790697908</v>
      </c>
      <c r="F1191" s="367">
        <v>-98748.832109877723</v>
      </c>
      <c r="G1191" s="367">
        <v>819.00000000000239</v>
      </c>
      <c r="H1191" s="367">
        <v>45500</v>
      </c>
      <c r="I1191" s="367">
        <v>-1183233.1431612018</v>
      </c>
      <c r="J1191" s="384">
        <v>819</v>
      </c>
      <c r="K1191" s="367">
        <v>11030.303030303025</v>
      </c>
      <c r="L1191" s="367">
        <v>-40680.472844287993</v>
      </c>
      <c r="M1191" s="384">
        <v>818.99999999999966</v>
      </c>
      <c r="N1191" s="367">
        <v>182</v>
      </c>
      <c r="O1191" s="367">
        <v>-1090.8418004619837</v>
      </c>
      <c r="P1191" s="384">
        <v>11.875499999999999</v>
      </c>
      <c r="Q1191" s="367">
        <v>182</v>
      </c>
      <c r="R1191" s="367">
        <v>-97.200916578667488</v>
      </c>
      <c r="S1191" s="384">
        <v>11.465999999999999</v>
      </c>
      <c r="T1191" s="367">
        <v>6275.8620689655045</v>
      </c>
      <c r="U1191" s="367">
        <v>-48173.351890933751</v>
      </c>
      <c r="V1191" s="384">
        <v>818.99999999999841</v>
      </c>
      <c r="W1191" s="367">
        <v>303333.3333333332</v>
      </c>
      <c r="X1191" s="367">
        <v>38772.984296801224</v>
      </c>
      <c r="Y1191" s="384">
        <v>818.99999999999966</v>
      </c>
      <c r="Z1191" s="367"/>
      <c r="AA1191" s="367"/>
      <c r="AB1191" s="367"/>
      <c r="AC1191" s="367"/>
      <c r="AD1191" s="367"/>
      <c r="AE1191" s="367"/>
      <c r="AF1191" s="367"/>
      <c r="AG1191" s="367"/>
      <c r="AH1191" s="367"/>
      <c r="AI1191" s="367"/>
      <c r="AJ1191" s="367"/>
      <c r="AK1191" s="367"/>
      <c r="AL1191" s="367"/>
      <c r="AM1191" s="367"/>
      <c r="AN1191" s="367"/>
      <c r="AO1191" s="367"/>
      <c r="AP1191" s="367"/>
      <c r="AQ1191" s="367"/>
      <c r="AR1191" s="367"/>
      <c r="AS1191" s="367"/>
      <c r="AT1191" s="367"/>
    </row>
    <row r="1192" spans="2:46" ht="13.8">
      <c r="B1192" s="26">
        <v>30.500000000000078</v>
      </c>
      <c r="C1192" s="367">
        <v>120.28084367940875</v>
      </c>
      <c r="D1192" s="369">
        <v>823.50000000000216</v>
      </c>
      <c r="E1192" s="367">
        <v>8511.6279069767679</v>
      </c>
      <c r="F1192" s="367">
        <v>-99877.396469281506</v>
      </c>
      <c r="G1192" s="367">
        <v>823.50000000000239</v>
      </c>
      <c r="H1192" s="367">
        <v>45750</v>
      </c>
      <c r="I1192" s="367">
        <v>-1196633.1790842032</v>
      </c>
      <c r="J1192" s="384">
        <v>823.5</v>
      </c>
      <c r="K1192" s="367">
        <v>11090.909090909085</v>
      </c>
      <c r="L1192" s="367">
        <v>-41352.538979718855</v>
      </c>
      <c r="M1192" s="384">
        <v>823.49999999999966</v>
      </c>
      <c r="N1192" s="367">
        <v>183</v>
      </c>
      <c r="O1192" s="367">
        <v>-1104.0962197672095</v>
      </c>
      <c r="P1192" s="384">
        <v>11.94075</v>
      </c>
      <c r="Q1192" s="367">
        <v>183</v>
      </c>
      <c r="R1192" s="367">
        <v>-101.16175775043709</v>
      </c>
      <c r="S1192" s="384">
        <v>11.529</v>
      </c>
      <c r="T1192" s="367">
        <v>6310.3448275861938</v>
      </c>
      <c r="U1192" s="367">
        <v>-48892.720541329341</v>
      </c>
      <c r="V1192" s="384">
        <v>823.49999999999818</v>
      </c>
      <c r="W1192" s="367">
        <v>304999.99999999988</v>
      </c>
      <c r="X1192" s="367">
        <v>38969.11482399542</v>
      </c>
      <c r="Y1192" s="384">
        <v>823.49999999999966</v>
      </c>
      <c r="Z1192" s="367"/>
      <c r="AA1192" s="367"/>
      <c r="AB1192" s="367"/>
      <c r="AC1192" s="367"/>
      <c r="AD1192" s="367"/>
      <c r="AE1192" s="367"/>
      <c r="AF1192" s="367"/>
      <c r="AG1192" s="367"/>
      <c r="AH1192" s="367"/>
      <c r="AI1192" s="367"/>
      <c r="AJ1192" s="367"/>
      <c r="AK1192" s="367"/>
      <c r="AL1192" s="367"/>
      <c r="AM1192" s="367"/>
      <c r="AN1192" s="367"/>
      <c r="AO1192" s="367"/>
      <c r="AP1192" s="367"/>
      <c r="AQ1192" s="367"/>
      <c r="AR1192" s="367"/>
      <c r="AS1192" s="367"/>
      <c r="AT1192" s="367"/>
    </row>
    <row r="1193" spans="2:46" ht="13.8">
      <c r="B1193" s="26">
        <v>30.666666666666746</v>
      </c>
      <c r="C1193" s="367">
        <v>120.93528878008746</v>
      </c>
      <c r="D1193" s="369">
        <v>828.00000000000216</v>
      </c>
      <c r="E1193" s="367">
        <v>8558.139534883745</v>
      </c>
      <c r="F1193" s="367">
        <v>-101012.36507304377</v>
      </c>
      <c r="G1193" s="367">
        <v>828.00000000000239</v>
      </c>
      <c r="H1193" s="367">
        <v>46000</v>
      </c>
      <c r="I1193" s="367">
        <v>-1210108.6112358016</v>
      </c>
      <c r="J1193" s="384">
        <v>828</v>
      </c>
      <c r="K1193" s="367">
        <v>11151.515151515145</v>
      </c>
      <c r="L1193" s="367">
        <v>-42029.507268743895</v>
      </c>
      <c r="M1193" s="384">
        <v>827.99999999999966</v>
      </c>
      <c r="N1193" s="367">
        <v>184</v>
      </c>
      <c r="O1193" s="367">
        <v>-1117.4299918925331</v>
      </c>
      <c r="P1193" s="384">
        <v>12.006</v>
      </c>
      <c r="Q1193" s="367">
        <v>184</v>
      </c>
      <c r="R1193" s="367">
        <v>-105.16004996266091</v>
      </c>
      <c r="S1193" s="384">
        <v>11.592000000000001</v>
      </c>
      <c r="T1193" s="367">
        <v>6344.8275862068831</v>
      </c>
      <c r="U1193" s="367">
        <v>-49617.05837100085</v>
      </c>
      <c r="V1193" s="384">
        <v>827.99999999999818</v>
      </c>
      <c r="W1193" s="367">
        <v>306666.66666666657</v>
      </c>
      <c r="X1193" s="367">
        <v>39165.060565964894</v>
      </c>
      <c r="Y1193" s="384">
        <v>827.99999999999977</v>
      </c>
      <c r="Z1193" s="367"/>
      <c r="AA1193" s="367"/>
      <c r="AB1193" s="367"/>
      <c r="AC1193" s="367"/>
      <c r="AD1193" s="367"/>
      <c r="AE1193" s="367"/>
      <c r="AF1193" s="367"/>
      <c r="AG1193" s="367"/>
      <c r="AH1193" s="367"/>
      <c r="AI1193" s="367"/>
      <c r="AJ1193" s="367"/>
      <c r="AK1193" s="367"/>
      <c r="AL1193" s="367"/>
      <c r="AM1193" s="367"/>
      <c r="AN1193" s="367"/>
      <c r="AO1193" s="367"/>
      <c r="AP1193" s="367"/>
      <c r="AQ1193" s="367"/>
      <c r="AR1193" s="367"/>
      <c r="AS1193" s="367"/>
      <c r="AT1193" s="367"/>
    </row>
    <row r="1194" spans="2:46" ht="13.8">
      <c r="B1194" s="26">
        <v>30.833333333333414</v>
      </c>
      <c r="C1194" s="367">
        <v>121.58970314957975</v>
      </c>
      <c r="D1194" s="369">
        <v>832.50000000000227</v>
      </c>
      <c r="E1194" s="367">
        <v>8604.6511627907221</v>
      </c>
      <c r="F1194" s="367">
        <v>-102153.7379211645</v>
      </c>
      <c r="G1194" s="367">
        <v>832.50000000000239</v>
      </c>
      <c r="H1194" s="367">
        <v>46250</v>
      </c>
      <c r="I1194" s="367">
        <v>-1223659.4396159973</v>
      </c>
      <c r="J1194" s="384">
        <v>832.5</v>
      </c>
      <c r="K1194" s="367">
        <v>11212.121212121205</v>
      </c>
      <c r="L1194" s="367">
        <v>-42711.377711363129</v>
      </c>
      <c r="M1194" s="384">
        <v>832.49999999999955</v>
      </c>
      <c r="N1194" s="367">
        <v>185</v>
      </c>
      <c r="O1194" s="367">
        <v>-1130.8431168379543</v>
      </c>
      <c r="P1194" s="384">
        <v>12.071249999999999</v>
      </c>
      <c r="Q1194" s="367">
        <v>185</v>
      </c>
      <c r="R1194" s="367">
        <v>-109.19579321533875</v>
      </c>
      <c r="S1194" s="384">
        <v>11.654999999999999</v>
      </c>
      <c r="T1194" s="367">
        <v>6379.3103448275724</v>
      </c>
      <c r="U1194" s="367">
        <v>-50346.365379948249</v>
      </c>
      <c r="V1194" s="384">
        <v>832.49999999999829</v>
      </c>
      <c r="W1194" s="367">
        <v>308333.33333333326</v>
      </c>
      <c r="X1194" s="367">
        <v>39360.82152270963</v>
      </c>
      <c r="Y1194" s="384">
        <v>832.49999999999977</v>
      </c>
      <c r="Z1194" s="367"/>
      <c r="AA1194" s="367"/>
      <c r="AB1194" s="367"/>
      <c r="AC1194" s="367"/>
      <c r="AD1194" s="367"/>
      <c r="AE1194" s="367"/>
      <c r="AF1194" s="367"/>
      <c r="AG1194" s="367"/>
      <c r="AH1194" s="367"/>
      <c r="AI1194" s="367"/>
      <c r="AJ1194" s="367"/>
      <c r="AK1194" s="367"/>
      <c r="AL1194" s="367"/>
      <c r="AM1194" s="367"/>
      <c r="AN1194" s="367"/>
      <c r="AO1194" s="367"/>
      <c r="AP1194" s="367"/>
      <c r="AQ1194" s="367"/>
      <c r="AR1194" s="367"/>
      <c r="AS1194" s="367"/>
      <c r="AT1194" s="367"/>
    </row>
    <row r="1195" spans="2:46" ht="13.8">
      <c r="B1195" s="26">
        <v>31.000000000000082</v>
      </c>
      <c r="C1195" s="367">
        <v>122.24408678788551</v>
      </c>
      <c r="D1195" s="369">
        <v>837.00000000000227</v>
      </c>
      <c r="E1195" s="367">
        <v>8651.1627906976992</v>
      </c>
      <c r="F1195" s="367">
        <v>-103301.5150136437</v>
      </c>
      <c r="G1195" s="367">
        <v>837.00000000000239</v>
      </c>
      <c r="H1195" s="367">
        <v>46500</v>
      </c>
      <c r="I1195" s="367">
        <v>-1237285.6642247895</v>
      </c>
      <c r="J1195" s="384">
        <v>837</v>
      </c>
      <c r="K1195" s="367">
        <v>11272.727272727265</v>
      </c>
      <c r="L1195" s="367">
        <v>-43398.150307576558</v>
      </c>
      <c r="M1195" s="384">
        <v>836.99999999999955</v>
      </c>
      <c r="N1195" s="367">
        <v>186</v>
      </c>
      <c r="O1195" s="367">
        <v>-1144.3355946034742</v>
      </c>
      <c r="P1195" s="384">
        <v>12.136500000000002</v>
      </c>
      <c r="Q1195" s="367">
        <v>186</v>
      </c>
      <c r="R1195" s="367">
        <v>-113.26898750847091</v>
      </c>
      <c r="S1195" s="384">
        <v>11.718</v>
      </c>
      <c r="T1195" s="367">
        <v>6413.7931034482617</v>
      </c>
      <c r="U1195" s="367">
        <v>-51080.64156817145</v>
      </c>
      <c r="V1195" s="384">
        <v>836.99999999999807</v>
      </c>
      <c r="W1195" s="367">
        <v>309999.99999999994</v>
      </c>
      <c r="X1195" s="367">
        <v>39556.397694229643</v>
      </c>
      <c r="Y1195" s="384">
        <v>836.99999999999977</v>
      </c>
      <c r="Z1195" s="367"/>
      <c r="AA1195" s="367"/>
      <c r="AB1195" s="367"/>
      <c r="AC1195" s="367"/>
      <c r="AD1195" s="367"/>
      <c r="AE1195" s="367"/>
      <c r="AF1195" s="367"/>
      <c r="AG1195" s="367"/>
      <c r="AH1195" s="367"/>
      <c r="AI1195" s="367"/>
      <c r="AJ1195" s="367"/>
      <c r="AK1195" s="367"/>
      <c r="AL1195" s="367"/>
      <c r="AM1195" s="367"/>
      <c r="AN1195" s="367"/>
      <c r="AO1195" s="367"/>
      <c r="AP1195" s="367"/>
      <c r="AQ1195" s="367"/>
      <c r="AR1195" s="367"/>
      <c r="AS1195" s="367"/>
      <c r="AT1195" s="367"/>
    </row>
    <row r="1196" spans="2:46" ht="13.8">
      <c r="B1196" s="26">
        <v>31.16666666666675</v>
      </c>
      <c r="C1196" s="367">
        <v>122.89843969500485</v>
      </c>
      <c r="D1196" s="369">
        <v>841.50000000000227</v>
      </c>
      <c r="E1196" s="367">
        <v>8697.6744186046762</v>
      </c>
      <c r="F1196" s="367">
        <v>-104455.6963504814</v>
      </c>
      <c r="G1196" s="367">
        <v>841.5000000000025</v>
      </c>
      <c r="H1196" s="367">
        <v>46750</v>
      </c>
      <c r="I1196" s="367">
        <v>-1250987.2850621787</v>
      </c>
      <c r="J1196" s="384">
        <v>841.5</v>
      </c>
      <c r="K1196" s="367">
        <v>11333.333333333325</v>
      </c>
      <c r="L1196" s="367">
        <v>-44089.825057384151</v>
      </c>
      <c r="M1196" s="384">
        <v>841.49999999999932</v>
      </c>
      <c r="N1196" s="367">
        <v>187</v>
      </c>
      <c r="O1196" s="367">
        <v>-1157.9074251890909</v>
      </c>
      <c r="P1196" s="384">
        <v>12.201750000000001</v>
      </c>
      <c r="Q1196" s="367">
        <v>187</v>
      </c>
      <c r="R1196" s="367">
        <v>-117.37963284205723</v>
      </c>
      <c r="S1196" s="384">
        <v>11.781000000000001</v>
      </c>
      <c r="T1196" s="367">
        <v>6448.275862068951</v>
      </c>
      <c r="U1196" s="367">
        <v>-51819.886935670584</v>
      </c>
      <c r="V1196" s="384">
        <v>841.49999999999818</v>
      </c>
      <c r="W1196" s="367">
        <v>311666.66666666663</v>
      </c>
      <c r="X1196" s="367">
        <v>39751.789080524926</v>
      </c>
      <c r="Y1196" s="384">
        <v>841.49999999999989</v>
      </c>
      <c r="Z1196" s="367"/>
      <c r="AA1196" s="367"/>
      <c r="AB1196" s="367"/>
      <c r="AC1196" s="367"/>
      <c r="AD1196" s="367"/>
      <c r="AE1196" s="367"/>
      <c r="AF1196" s="367"/>
      <c r="AG1196" s="367"/>
      <c r="AH1196" s="367"/>
      <c r="AI1196" s="367"/>
      <c r="AJ1196" s="367"/>
      <c r="AK1196" s="367"/>
      <c r="AL1196" s="367"/>
      <c r="AM1196" s="367"/>
      <c r="AN1196" s="367"/>
      <c r="AO1196" s="367"/>
      <c r="AP1196" s="367"/>
      <c r="AQ1196" s="367"/>
      <c r="AR1196" s="367"/>
      <c r="AS1196" s="367"/>
      <c r="AT1196" s="367"/>
    </row>
    <row r="1197" spans="2:46" ht="13.8">
      <c r="B1197" s="26">
        <v>31.333333333333417</v>
      </c>
      <c r="C1197" s="367">
        <v>123.55276187093772</v>
      </c>
      <c r="D1197" s="369">
        <v>846.00000000000227</v>
      </c>
      <c r="E1197" s="367">
        <v>8744.1860465116533</v>
      </c>
      <c r="F1197" s="367">
        <v>-105616.28193167753</v>
      </c>
      <c r="G1197" s="367">
        <v>846.0000000000025</v>
      </c>
      <c r="H1197" s="367">
        <v>47000</v>
      </c>
      <c r="I1197" s="367">
        <v>-1264764.3021281653</v>
      </c>
      <c r="J1197" s="384">
        <v>846</v>
      </c>
      <c r="K1197" s="367">
        <v>11393.939393939385</v>
      </c>
      <c r="L1197" s="367">
        <v>-44786.401960785995</v>
      </c>
      <c r="M1197" s="384">
        <v>845.99999999999943</v>
      </c>
      <c r="N1197" s="367">
        <v>188</v>
      </c>
      <c r="O1197" s="367">
        <v>-1171.5586085948059</v>
      </c>
      <c r="P1197" s="384">
        <v>12.267000000000001</v>
      </c>
      <c r="Q1197" s="367">
        <v>188</v>
      </c>
      <c r="R1197" s="367">
        <v>-121.52772921609763</v>
      </c>
      <c r="S1197" s="384">
        <v>11.843999999999999</v>
      </c>
      <c r="T1197" s="367">
        <v>6482.7586206896403</v>
      </c>
      <c r="U1197" s="367">
        <v>-52564.101482445571</v>
      </c>
      <c r="V1197" s="384">
        <v>845.99999999999818</v>
      </c>
      <c r="W1197" s="367">
        <v>313333.33333333331</v>
      </c>
      <c r="X1197" s="367">
        <v>39946.995681595465</v>
      </c>
      <c r="Y1197" s="384">
        <v>845.99999999999989</v>
      </c>
      <c r="Z1197" s="367"/>
      <c r="AA1197" s="367"/>
      <c r="AB1197" s="367"/>
      <c r="AC1197" s="367"/>
      <c r="AD1197" s="367"/>
      <c r="AE1197" s="367"/>
      <c r="AF1197" s="367"/>
      <c r="AG1197" s="367"/>
      <c r="AH1197" s="367"/>
      <c r="AI1197" s="367"/>
      <c r="AJ1197" s="367"/>
      <c r="AK1197" s="367"/>
      <c r="AL1197" s="367"/>
      <c r="AM1197" s="367"/>
      <c r="AN1197" s="367"/>
      <c r="AO1197" s="367"/>
      <c r="AP1197" s="367"/>
      <c r="AQ1197" s="367"/>
      <c r="AR1197" s="367"/>
      <c r="AS1197" s="367"/>
      <c r="AT1197" s="367"/>
    </row>
    <row r="1198" spans="2:46" ht="13.8">
      <c r="B1198" s="26">
        <v>31.500000000000085</v>
      </c>
      <c r="C1198" s="367">
        <v>124.20705331568415</v>
      </c>
      <c r="D1198" s="369">
        <v>850.50000000000239</v>
      </c>
      <c r="E1198" s="367">
        <v>8790.6976744186304</v>
      </c>
      <c r="F1198" s="367">
        <v>-106783.27175723216</v>
      </c>
      <c r="G1198" s="367">
        <v>850.5000000000025</v>
      </c>
      <c r="H1198" s="367">
        <v>47250</v>
      </c>
      <c r="I1198" s="367">
        <v>-1278616.7154227481</v>
      </c>
      <c r="J1198" s="384">
        <v>850.5</v>
      </c>
      <c r="K1198" s="367">
        <v>11454.545454545445</v>
      </c>
      <c r="L1198" s="367">
        <v>-45487.88101778202</v>
      </c>
      <c r="M1198" s="384">
        <v>850.49999999999943</v>
      </c>
      <c r="N1198" s="367">
        <v>189</v>
      </c>
      <c r="O1198" s="367">
        <v>-1185.2891448206183</v>
      </c>
      <c r="P1198" s="384">
        <v>12.33225</v>
      </c>
      <c r="Q1198" s="367">
        <v>189</v>
      </c>
      <c r="R1198" s="367">
        <v>-125.7132766305923</v>
      </c>
      <c r="S1198" s="384">
        <v>11.907</v>
      </c>
      <c r="T1198" s="367">
        <v>6517.2413793103296</v>
      </c>
      <c r="U1198" s="367">
        <v>-53313.285208496382</v>
      </c>
      <c r="V1198" s="384">
        <v>850.49999999999795</v>
      </c>
      <c r="W1198" s="367">
        <v>315000</v>
      </c>
      <c r="X1198" s="367">
        <v>40142.017497441288</v>
      </c>
      <c r="Y1198" s="384">
        <v>850.5</v>
      </c>
      <c r="Z1198" s="367"/>
      <c r="AA1198" s="367"/>
      <c r="AB1198" s="367"/>
      <c r="AC1198" s="367"/>
      <c r="AD1198" s="367"/>
      <c r="AE1198" s="367"/>
      <c r="AF1198" s="367"/>
      <c r="AG1198" s="367"/>
      <c r="AH1198" s="367"/>
      <c r="AI1198" s="367"/>
      <c r="AJ1198" s="367"/>
      <c r="AK1198" s="367"/>
      <c r="AL1198" s="367"/>
      <c r="AM1198" s="367"/>
      <c r="AN1198" s="367"/>
      <c r="AO1198" s="367"/>
      <c r="AP1198" s="367"/>
      <c r="AQ1198" s="367"/>
      <c r="AR1198" s="367"/>
      <c r="AS1198" s="367"/>
      <c r="AT1198" s="367"/>
    </row>
    <row r="1199" spans="2:46" ht="13.8">
      <c r="B1199" s="26">
        <v>31.666666666666753</v>
      </c>
      <c r="C1199" s="367">
        <v>124.86131402924408</v>
      </c>
      <c r="D1199" s="369">
        <v>855.00000000000239</v>
      </c>
      <c r="E1199" s="367">
        <v>8837.2093023256075</v>
      </c>
      <c r="F1199" s="367">
        <v>-107956.66582714525</v>
      </c>
      <c r="G1199" s="367">
        <v>855.0000000000025</v>
      </c>
      <c r="H1199" s="367">
        <v>47500</v>
      </c>
      <c r="I1199" s="367">
        <v>-1292544.5249459285</v>
      </c>
      <c r="J1199" s="384">
        <v>855</v>
      </c>
      <c r="K1199" s="367">
        <v>11515.151515151505</v>
      </c>
      <c r="L1199" s="367">
        <v>-46194.262228372208</v>
      </c>
      <c r="M1199" s="384">
        <v>854.9999999999992</v>
      </c>
      <c r="N1199" s="367">
        <v>190</v>
      </c>
      <c r="O1199" s="367">
        <v>-1199.099033866529</v>
      </c>
      <c r="P1199" s="384">
        <v>12.397500000000001</v>
      </c>
      <c r="Q1199" s="367">
        <v>190</v>
      </c>
      <c r="R1199" s="367">
        <v>-129.93627508554115</v>
      </c>
      <c r="S1199" s="384">
        <v>11.97</v>
      </c>
      <c r="T1199" s="367">
        <v>6551.724137931019</v>
      </c>
      <c r="U1199" s="367">
        <v>-54067.438113823133</v>
      </c>
      <c r="V1199" s="384">
        <v>854.99999999999807</v>
      </c>
      <c r="W1199" s="367">
        <v>316666.66666666669</v>
      </c>
      <c r="X1199" s="367">
        <v>40336.854528062366</v>
      </c>
      <c r="Y1199" s="384">
        <v>855</v>
      </c>
      <c r="Z1199" s="367"/>
      <c r="AA1199" s="367"/>
      <c r="AB1199" s="367"/>
      <c r="AC1199" s="367"/>
      <c r="AD1199" s="367"/>
      <c r="AE1199" s="367"/>
      <c r="AF1199" s="367"/>
      <c r="AG1199" s="367"/>
      <c r="AH1199" s="367"/>
      <c r="AI1199" s="367"/>
      <c r="AJ1199" s="367"/>
      <c r="AK1199" s="367"/>
      <c r="AL1199" s="367"/>
      <c r="AM1199" s="367"/>
      <c r="AN1199" s="367"/>
      <c r="AO1199" s="367"/>
      <c r="AP1199" s="367"/>
      <c r="AQ1199" s="367"/>
      <c r="AR1199" s="367"/>
      <c r="AS1199" s="367"/>
      <c r="AT1199" s="367"/>
    </row>
    <row r="1200" spans="2:46" ht="13.8">
      <c r="B1200" s="26">
        <v>31.833333333333421</v>
      </c>
      <c r="C1200" s="367">
        <v>125.51554401161761</v>
      </c>
      <c r="D1200" s="369">
        <v>859.50000000000239</v>
      </c>
      <c r="E1200" s="367">
        <v>8883.7209302325846</v>
      </c>
      <c r="F1200" s="367">
        <v>-109136.46414141681</v>
      </c>
      <c r="G1200" s="367">
        <v>859.50000000000261</v>
      </c>
      <c r="H1200" s="367">
        <v>47750</v>
      </c>
      <c r="I1200" s="367">
        <v>-1306547.7306977054</v>
      </c>
      <c r="J1200" s="384">
        <v>859.5</v>
      </c>
      <c r="K1200" s="367">
        <v>11575.757575757565</v>
      </c>
      <c r="L1200" s="367">
        <v>-46905.545592556628</v>
      </c>
      <c r="M1200" s="384">
        <v>859.49999999999932</v>
      </c>
      <c r="N1200" s="367">
        <v>191</v>
      </c>
      <c r="O1200" s="367">
        <v>-1212.988275732537</v>
      </c>
      <c r="P1200" s="384">
        <v>12.46275</v>
      </c>
      <c r="Q1200" s="367">
        <v>191</v>
      </c>
      <c r="R1200" s="367">
        <v>-134.19672458094419</v>
      </c>
      <c r="S1200" s="384">
        <v>12.033000000000001</v>
      </c>
      <c r="T1200" s="367">
        <v>6586.2068965517083</v>
      </c>
      <c r="U1200" s="367">
        <v>-54826.560198425694</v>
      </c>
      <c r="V1200" s="384">
        <v>859.49999999999784</v>
      </c>
      <c r="W1200" s="367">
        <v>318333.33333333337</v>
      </c>
      <c r="X1200" s="367">
        <v>40531.506773458714</v>
      </c>
      <c r="Y1200" s="384">
        <v>859.5</v>
      </c>
      <c r="Z1200" s="367"/>
      <c r="AA1200" s="367"/>
      <c r="AB1200" s="367"/>
      <c r="AC1200" s="367"/>
      <c r="AD1200" s="367"/>
      <c r="AE1200" s="367"/>
      <c r="AF1200" s="367"/>
      <c r="AG1200" s="367"/>
      <c r="AH1200" s="367"/>
      <c r="AI1200" s="367"/>
      <c r="AJ1200" s="367"/>
      <c r="AK1200" s="367"/>
      <c r="AL1200" s="367"/>
      <c r="AM1200" s="367"/>
      <c r="AN1200" s="367"/>
      <c r="AO1200" s="367"/>
      <c r="AP1200" s="367"/>
      <c r="AQ1200" s="367"/>
      <c r="AR1200" s="367"/>
      <c r="AS1200" s="367"/>
      <c r="AT1200" s="367"/>
    </row>
    <row r="1201" spans="2:46" ht="13.8">
      <c r="B1201" s="26">
        <v>32.000000000000085</v>
      </c>
      <c r="C1201" s="367">
        <v>126.16974326280463</v>
      </c>
      <c r="D1201" s="369">
        <v>864.00000000000227</v>
      </c>
      <c r="E1201" s="367">
        <v>8930.2325581395617</v>
      </c>
      <c r="F1201" s="367">
        <v>-110322.66670004686</v>
      </c>
      <c r="G1201" s="367">
        <v>864.00000000000261</v>
      </c>
      <c r="H1201" s="367">
        <v>48000</v>
      </c>
      <c r="I1201" s="367">
        <v>-1320626.3326780798</v>
      </c>
      <c r="J1201" s="384">
        <v>864</v>
      </c>
      <c r="K1201" s="367">
        <v>11636.363636363625</v>
      </c>
      <c r="L1201" s="367">
        <v>-47621.731110335233</v>
      </c>
      <c r="M1201" s="384">
        <v>863.99999999999932</v>
      </c>
      <c r="N1201" s="367">
        <v>192</v>
      </c>
      <c r="O1201" s="367">
        <v>-1226.9568704186436</v>
      </c>
      <c r="P1201" s="384">
        <v>12.528</v>
      </c>
      <c r="Q1201" s="367">
        <v>192</v>
      </c>
      <c r="R1201" s="367">
        <v>-138.49462511680127</v>
      </c>
      <c r="S1201" s="384">
        <v>12.096</v>
      </c>
      <c r="T1201" s="367">
        <v>6620.6896551723976</v>
      </c>
      <c r="U1201" s="367">
        <v>-55590.651462304166</v>
      </c>
      <c r="V1201" s="384">
        <v>863.99999999999784</v>
      </c>
      <c r="W1201" s="367">
        <v>320000.00000000006</v>
      </c>
      <c r="X1201" s="367">
        <v>40725.974233630339</v>
      </c>
      <c r="Y1201" s="384">
        <v>864.00000000000011</v>
      </c>
      <c r="Z1201" s="367"/>
      <c r="AA1201" s="367"/>
      <c r="AB1201" s="367"/>
      <c r="AC1201" s="367"/>
      <c r="AD1201" s="367"/>
      <c r="AE1201" s="367"/>
      <c r="AF1201" s="367"/>
      <c r="AG1201" s="367"/>
      <c r="AH1201" s="367"/>
      <c r="AI1201" s="367"/>
      <c r="AJ1201" s="367"/>
      <c r="AK1201" s="367"/>
      <c r="AL1201" s="367"/>
      <c r="AM1201" s="367"/>
      <c r="AN1201" s="367"/>
      <c r="AO1201" s="367"/>
      <c r="AP1201" s="367"/>
      <c r="AQ1201" s="367"/>
      <c r="AR1201" s="367"/>
      <c r="AS1201" s="367"/>
      <c r="AT1201" s="367"/>
    </row>
    <row r="1202" spans="2:46" ht="13.8">
      <c r="B1202" s="26">
        <v>32.16666666666675</v>
      </c>
      <c r="C1202" s="367">
        <v>126.8239117828052</v>
      </c>
      <c r="D1202" s="369">
        <v>868.50000000000227</v>
      </c>
      <c r="E1202" s="367">
        <v>8976.7441860465387</v>
      </c>
      <c r="F1202" s="367">
        <v>-111515.27350303535</v>
      </c>
      <c r="G1202" s="367">
        <v>868.50000000000261</v>
      </c>
      <c r="H1202" s="367">
        <v>48250</v>
      </c>
      <c r="I1202" s="367">
        <v>-1334780.3308870508</v>
      </c>
      <c r="J1202" s="384">
        <v>868.5</v>
      </c>
      <c r="K1202" s="367">
        <v>11696.969696969685</v>
      </c>
      <c r="L1202" s="367">
        <v>-48342.818781708018</v>
      </c>
      <c r="M1202" s="384">
        <v>868.4999999999992</v>
      </c>
      <c r="N1202" s="367">
        <v>193</v>
      </c>
      <c r="O1202" s="367">
        <v>-1241.0048179248472</v>
      </c>
      <c r="P1202" s="384">
        <v>12.593250000000001</v>
      </c>
      <c r="Q1202" s="367">
        <v>193</v>
      </c>
      <c r="R1202" s="367">
        <v>-142.82997669311268</v>
      </c>
      <c r="S1202" s="384">
        <v>12.159000000000001</v>
      </c>
      <c r="T1202" s="367">
        <v>6655.1724137930869</v>
      </c>
      <c r="U1202" s="367">
        <v>-56359.711905458505</v>
      </c>
      <c r="V1202" s="384">
        <v>868.49999999999795</v>
      </c>
      <c r="W1202" s="367">
        <v>321666.66666666674</v>
      </c>
      <c r="X1202" s="367">
        <v>40920.256908577234</v>
      </c>
      <c r="Y1202" s="384">
        <v>868.50000000000011</v>
      </c>
      <c r="Z1202" s="367"/>
      <c r="AA1202" s="367"/>
      <c r="AB1202" s="367"/>
      <c r="AC1202" s="367"/>
      <c r="AD1202" s="367"/>
      <c r="AE1202" s="367"/>
      <c r="AF1202" s="367"/>
      <c r="AG1202" s="367"/>
      <c r="AH1202" s="367"/>
      <c r="AI1202" s="367"/>
      <c r="AJ1202" s="367"/>
      <c r="AK1202" s="367"/>
      <c r="AL1202" s="367"/>
      <c r="AM1202" s="367"/>
      <c r="AN1202" s="367"/>
      <c r="AO1202" s="367"/>
      <c r="AP1202" s="367"/>
      <c r="AQ1202" s="367"/>
      <c r="AR1202" s="367"/>
      <c r="AS1202" s="367"/>
      <c r="AT1202" s="367"/>
    </row>
    <row r="1203" spans="2:46" ht="13.8">
      <c r="B1203" s="26">
        <v>32.333333333333414</v>
      </c>
      <c r="C1203" s="367">
        <v>127.47804957161932</v>
      </c>
      <c r="D1203" s="369">
        <v>873.00000000000216</v>
      </c>
      <c r="E1203" s="367">
        <v>9023.2558139535158</v>
      </c>
      <c r="F1203" s="367">
        <v>-112714.2845503823</v>
      </c>
      <c r="G1203" s="367">
        <v>873.00000000000261</v>
      </c>
      <c r="H1203" s="367">
        <v>48500</v>
      </c>
      <c r="I1203" s="367">
        <v>-1349009.7253246184</v>
      </c>
      <c r="J1203" s="384">
        <v>872.99999999999989</v>
      </c>
      <c r="K1203" s="367">
        <v>11757.575757575745</v>
      </c>
      <c r="L1203" s="367">
        <v>-49068.808606675018</v>
      </c>
      <c r="M1203" s="384">
        <v>872.9999999999992</v>
      </c>
      <c r="N1203" s="367">
        <v>194</v>
      </c>
      <c r="O1203" s="367">
        <v>-1255.132118251149</v>
      </c>
      <c r="P1203" s="384">
        <v>12.6585</v>
      </c>
      <c r="Q1203" s="367">
        <v>194</v>
      </c>
      <c r="R1203" s="367">
        <v>-147.20277930987825</v>
      </c>
      <c r="S1203" s="384">
        <v>12.222000000000001</v>
      </c>
      <c r="T1203" s="367">
        <v>6689.6551724137762</v>
      </c>
      <c r="U1203" s="367">
        <v>-57133.741527888677</v>
      </c>
      <c r="V1203" s="384">
        <v>872.99999999999773</v>
      </c>
      <c r="W1203" s="367">
        <v>323333.33333333343</v>
      </c>
      <c r="X1203" s="367">
        <v>41114.354798299391</v>
      </c>
      <c r="Y1203" s="384">
        <v>873.00000000000023</v>
      </c>
      <c r="Z1203" s="367"/>
      <c r="AA1203" s="367"/>
      <c r="AB1203" s="367"/>
      <c r="AC1203" s="367"/>
      <c r="AD1203" s="367"/>
      <c r="AE1203" s="367"/>
      <c r="AF1203" s="367"/>
      <c r="AG1203" s="367"/>
      <c r="AH1203" s="367"/>
      <c r="AI1203" s="367"/>
      <c r="AJ1203" s="367"/>
      <c r="AK1203" s="367"/>
      <c r="AL1203" s="367"/>
      <c r="AM1203" s="367"/>
      <c r="AN1203" s="367"/>
      <c r="AO1203" s="367"/>
      <c r="AP1203" s="367"/>
      <c r="AQ1203" s="367"/>
      <c r="AR1203" s="367"/>
      <c r="AS1203" s="367"/>
      <c r="AT1203" s="367"/>
    </row>
    <row r="1204" spans="2:46" ht="13.8">
      <c r="B1204" s="26">
        <v>32.500000000000078</v>
      </c>
      <c r="C1204" s="367">
        <v>128.13215662924696</v>
      </c>
      <c r="D1204" s="369">
        <v>877.50000000000216</v>
      </c>
      <c r="E1204" s="367">
        <v>9069.7674418604929</v>
      </c>
      <c r="F1204" s="367">
        <v>-113919.69984208778</v>
      </c>
      <c r="G1204" s="367">
        <v>877.50000000000273</v>
      </c>
      <c r="H1204" s="367">
        <v>48750</v>
      </c>
      <c r="I1204" s="367">
        <v>-1363314.5159907832</v>
      </c>
      <c r="J1204" s="384">
        <v>877.49999999999989</v>
      </c>
      <c r="K1204" s="367">
        <v>11818.181818181805</v>
      </c>
      <c r="L1204" s="367">
        <v>-49799.700585236205</v>
      </c>
      <c r="M1204" s="384">
        <v>877.4999999999992</v>
      </c>
      <c r="N1204" s="367">
        <v>195</v>
      </c>
      <c r="O1204" s="367">
        <v>-1269.3387713975492</v>
      </c>
      <c r="P1204" s="384">
        <v>12.723750000000001</v>
      </c>
      <c r="Q1204" s="367">
        <v>195</v>
      </c>
      <c r="R1204" s="367">
        <v>-151.61303296709772</v>
      </c>
      <c r="S1204" s="384">
        <v>12.284999999999998</v>
      </c>
      <c r="T1204" s="367">
        <v>6724.1379310344655</v>
      </c>
      <c r="U1204" s="367">
        <v>-57912.740329594752</v>
      </c>
      <c r="V1204" s="384">
        <v>877.49999999999773</v>
      </c>
      <c r="W1204" s="367">
        <v>325000.00000000012</v>
      </c>
      <c r="X1204" s="367">
        <v>41308.267902796812</v>
      </c>
      <c r="Y1204" s="384">
        <v>877.50000000000023</v>
      </c>
      <c r="Z1204" s="367"/>
      <c r="AA1204" s="367"/>
      <c r="AB1204" s="367"/>
      <c r="AC1204" s="367"/>
      <c r="AD1204" s="367"/>
      <c r="AE1204" s="367"/>
      <c r="AF1204" s="367"/>
      <c r="AG1204" s="367"/>
      <c r="AH1204" s="367"/>
      <c r="AI1204" s="367"/>
      <c r="AJ1204" s="367"/>
      <c r="AK1204" s="367"/>
      <c r="AL1204" s="367"/>
      <c r="AM1204" s="367"/>
      <c r="AN1204" s="367"/>
      <c r="AO1204" s="367"/>
      <c r="AP1204" s="367"/>
      <c r="AQ1204" s="367"/>
      <c r="AR1204" s="367"/>
      <c r="AS1204" s="367"/>
      <c r="AT1204" s="367"/>
    </row>
    <row r="1205" spans="2:46" ht="13.8">
      <c r="B1205" s="26">
        <v>32.666666666666742</v>
      </c>
      <c r="C1205" s="367">
        <v>128.78623295568818</v>
      </c>
      <c r="D1205" s="369">
        <v>882.00000000000205</v>
      </c>
      <c r="E1205" s="367">
        <v>9116.27906976747</v>
      </c>
      <c r="F1205" s="367">
        <v>-115131.5193781517</v>
      </c>
      <c r="G1205" s="367">
        <v>882.00000000000273</v>
      </c>
      <c r="H1205" s="367">
        <v>49000</v>
      </c>
      <c r="I1205" s="367">
        <v>-1377694.7028855451</v>
      </c>
      <c r="J1205" s="384">
        <v>881.99999999999989</v>
      </c>
      <c r="K1205" s="367">
        <v>11878.787878787865</v>
      </c>
      <c r="L1205" s="367">
        <v>-50535.494717391572</v>
      </c>
      <c r="M1205" s="384">
        <v>881.99999999999909</v>
      </c>
      <c r="N1205" s="367">
        <v>196</v>
      </c>
      <c r="O1205" s="367">
        <v>-1283.6247773640462</v>
      </c>
      <c r="P1205" s="384">
        <v>12.789</v>
      </c>
      <c r="Q1205" s="367">
        <v>196</v>
      </c>
      <c r="R1205" s="367">
        <v>-156.06073766477166</v>
      </c>
      <c r="S1205" s="384">
        <v>12.347999999999999</v>
      </c>
      <c r="T1205" s="367">
        <v>6758.6206896551548</v>
      </c>
      <c r="U1205" s="367">
        <v>-58696.708310576687</v>
      </c>
      <c r="V1205" s="384">
        <v>881.99999999999761</v>
      </c>
      <c r="W1205" s="367">
        <v>326666.6666666668</v>
      </c>
      <c r="X1205" s="367">
        <v>41501.996222069502</v>
      </c>
      <c r="Y1205" s="384">
        <v>882.00000000000023</v>
      </c>
      <c r="Z1205" s="367"/>
      <c r="AA1205" s="367"/>
      <c r="AB1205" s="367"/>
      <c r="AC1205" s="367"/>
      <c r="AD1205" s="367"/>
      <c r="AE1205" s="367"/>
      <c r="AF1205" s="367"/>
      <c r="AG1205" s="367"/>
      <c r="AH1205" s="367"/>
      <c r="AI1205" s="367"/>
      <c r="AJ1205" s="367"/>
      <c r="AK1205" s="367"/>
      <c r="AL1205" s="367"/>
      <c r="AM1205" s="367"/>
      <c r="AN1205" s="367"/>
      <c r="AO1205" s="367"/>
      <c r="AP1205" s="367"/>
      <c r="AQ1205" s="367"/>
      <c r="AR1205" s="367"/>
      <c r="AS1205" s="367"/>
      <c r="AT1205" s="367"/>
    </row>
    <row r="1206" spans="2:46" ht="13.8">
      <c r="B1206" s="26">
        <v>32.833333333333407</v>
      </c>
      <c r="C1206" s="367">
        <v>129.44027855094293</v>
      </c>
      <c r="D1206" s="369">
        <v>886.50000000000205</v>
      </c>
      <c r="E1206" s="367">
        <v>9162.7906976744471</v>
      </c>
      <c r="F1206" s="367">
        <v>-116349.74315857409</v>
      </c>
      <c r="G1206" s="367">
        <v>886.50000000000284</v>
      </c>
      <c r="H1206" s="367">
        <v>49250</v>
      </c>
      <c r="I1206" s="367">
        <v>-1392150.286008904</v>
      </c>
      <c r="J1206" s="384">
        <v>886.49999999999989</v>
      </c>
      <c r="K1206" s="367">
        <v>11939.393939393925</v>
      </c>
      <c r="L1206" s="367">
        <v>-51276.191003141146</v>
      </c>
      <c r="M1206" s="384">
        <v>886.49999999999909</v>
      </c>
      <c r="N1206" s="367">
        <v>197</v>
      </c>
      <c r="O1206" s="367">
        <v>-1297.9901361506413</v>
      </c>
      <c r="P1206" s="384">
        <v>12.85425</v>
      </c>
      <c r="Q1206" s="367">
        <v>197</v>
      </c>
      <c r="R1206" s="367">
        <v>-160.54589340289976</v>
      </c>
      <c r="S1206" s="384">
        <v>12.411</v>
      </c>
      <c r="T1206" s="367">
        <v>6793.1034482758441</v>
      </c>
      <c r="U1206" s="367">
        <v>-59485.645470834519</v>
      </c>
      <c r="V1206" s="384">
        <v>886.49999999999761</v>
      </c>
      <c r="W1206" s="367">
        <v>328333.33333333349</v>
      </c>
      <c r="X1206" s="367">
        <v>41695.539756117476</v>
      </c>
      <c r="Y1206" s="384">
        <v>886.50000000000045</v>
      </c>
      <c r="Z1206" s="367"/>
      <c r="AA1206" s="367"/>
      <c r="AB1206" s="367"/>
      <c r="AC1206" s="367"/>
      <c r="AD1206" s="367"/>
      <c r="AE1206" s="367"/>
      <c r="AF1206" s="367"/>
      <c r="AG1206" s="367"/>
      <c r="AH1206" s="367"/>
      <c r="AI1206" s="367"/>
      <c r="AJ1206" s="367"/>
      <c r="AK1206" s="367"/>
      <c r="AL1206" s="367"/>
      <c r="AM1206" s="367"/>
      <c r="AN1206" s="367"/>
      <c r="AO1206" s="367"/>
      <c r="AP1206" s="367"/>
      <c r="AQ1206" s="367"/>
      <c r="AR1206" s="367"/>
      <c r="AS1206" s="367"/>
      <c r="AT1206" s="367"/>
    </row>
    <row r="1207" spans="2:46" ht="13.8">
      <c r="B1207" s="26">
        <v>33.000000000000071</v>
      </c>
      <c r="C1207" s="367">
        <v>130.09429341501118</v>
      </c>
      <c r="D1207" s="369">
        <v>891.00000000000193</v>
      </c>
      <c r="E1207" s="367">
        <v>9209.3023255814242</v>
      </c>
      <c r="F1207" s="367">
        <v>-117574.37118335495</v>
      </c>
      <c r="G1207" s="367">
        <v>891.00000000000284</v>
      </c>
      <c r="H1207" s="367">
        <v>49500</v>
      </c>
      <c r="I1207" s="367">
        <v>-1406681.2653608597</v>
      </c>
      <c r="J1207" s="384">
        <v>890.99999999999989</v>
      </c>
      <c r="K1207" s="367">
        <v>11999.999999999985</v>
      </c>
      <c r="L1207" s="367">
        <v>-52021.789442484922</v>
      </c>
      <c r="M1207" s="384">
        <v>890.99999999999909</v>
      </c>
      <c r="N1207" s="367">
        <v>198</v>
      </c>
      <c r="O1207" s="367">
        <v>-1312.4348477573344</v>
      </c>
      <c r="P1207" s="384">
        <v>12.919499999999999</v>
      </c>
      <c r="Q1207" s="367">
        <v>198</v>
      </c>
      <c r="R1207" s="367">
        <v>-165.06850018148202</v>
      </c>
      <c r="S1207" s="384">
        <v>12.474</v>
      </c>
      <c r="T1207" s="367">
        <v>6827.5862068965334</v>
      </c>
      <c r="U1207" s="367">
        <v>-60279.551810368197</v>
      </c>
      <c r="V1207" s="384">
        <v>890.99999999999761</v>
      </c>
      <c r="W1207" s="367">
        <v>330000.00000000017</v>
      </c>
      <c r="X1207" s="367">
        <v>41888.898504940706</v>
      </c>
      <c r="Y1207" s="384">
        <v>891.00000000000045</v>
      </c>
      <c r="Z1207" s="367"/>
      <c r="AA1207" s="367"/>
      <c r="AB1207" s="367"/>
      <c r="AC1207" s="367"/>
      <c r="AD1207" s="367"/>
      <c r="AE1207" s="367"/>
      <c r="AF1207" s="367"/>
      <c r="AG1207" s="367"/>
      <c r="AH1207" s="367"/>
      <c r="AI1207" s="367"/>
      <c r="AJ1207" s="367"/>
      <c r="AK1207" s="367"/>
      <c r="AL1207" s="367"/>
      <c r="AM1207" s="367"/>
      <c r="AN1207" s="367"/>
      <c r="AO1207" s="367"/>
      <c r="AP1207" s="367"/>
      <c r="AQ1207" s="367"/>
      <c r="AR1207" s="367"/>
      <c r="AS1207" s="367"/>
      <c r="AT1207" s="367"/>
    </row>
    <row r="1208" spans="2:46" ht="13.8">
      <c r="B1208" s="26">
        <v>33.166666666666735</v>
      </c>
      <c r="C1208" s="367">
        <v>130.74827754789305</v>
      </c>
      <c r="D1208" s="369">
        <v>895.50000000000193</v>
      </c>
      <c r="E1208" s="367">
        <v>9255.8139534884012</v>
      </c>
      <c r="F1208" s="367">
        <v>-118805.40345249427</v>
      </c>
      <c r="G1208" s="367">
        <v>895.50000000000284</v>
      </c>
      <c r="H1208" s="367">
        <v>49750</v>
      </c>
      <c r="I1208" s="367">
        <v>-1421287.6409414122</v>
      </c>
      <c r="J1208" s="384">
        <v>895.49999999999989</v>
      </c>
      <c r="K1208" s="367">
        <v>12060.606060606046</v>
      </c>
      <c r="L1208" s="367">
        <v>-52772.29003542287</v>
      </c>
      <c r="M1208" s="384">
        <v>895.49999999999898</v>
      </c>
      <c r="N1208" s="367">
        <v>199</v>
      </c>
      <c r="O1208" s="367">
        <v>-1326.9589121841257</v>
      </c>
      <c r="P1208" s="384">
        <v>12.98475</v>
      </c>
      <c r="Q1208" s="367">
        <v>199</v>
      </c>
      <c r="R1208" s="367">
        <v>-169.62855800051835</v>
      </c>
      <c r="S1208" s="384">
        <v>12.536999999999999</v>
      </c>
      <c r="T1208" s="367">
        <v>6862.0689655172228</v>
      </c>
      <c r="U1208" s="367">
        <v>-61078.427329177728</v>
      </c>
      <c r="V1208" s="384">
        <v>895.4999999999975</v>
      </c>
      <c r="W1208" s="367">
        <v>331666.66666666686</v>
      </c>
      <c r="X1208" s="367">
        <v>42082.072468539205</v>
      </c>
      <c r="Y1208" s="384">
        <v>895.50000000000057</v>
      </c>
      <c r="Z1208" s="367"/>
      <c r="AA1208" s="367"/>
      <c r="AB1208" s="367"/>
      <c r="AC1208" s="367"/>
      <c r="AD1208" s="367"/>
      <c r="AE1208" s="367"/>
      <c r="AF1208" s="367"/>
      <c r="AG1208" s="367"/>
      <c r="AH1208" s="367"/>
      <c r="AI1208" s="367"/>
      <c r="AJ1208" s="367"/>
      <c r="AK1208" s="367"/>
      <c r="AL1208" s="367"/>
      <c r="AM1208" s="367"/>
      <c r="AN1208" s="367"/>
      <c r="AO1208" s="367"/>
      <c r="AP1208" s="367"/>
      <c r="AQ1208" s="367"/>
      <c r="AR1208" s="367"/>
      <c r="AS1208" s="367"/>
      <c r="AT1208" s="367"/>
    </row>
    <row r="1209" spans="2:46" ht="13.8">
      <c r="B1209" s="26">
        <v>33.3333333333334</v>
      </c>
      <c r="C1209" s="367">
        <v>131.40223094958839</v>
      </c>
      <c r="D1209" s="369">
        <v>900.00000000000182</v>
      </c>
      <c r="E1209" s="367">
        <v>9302.3255813953783</v>
      </c>
      <c r="F1209" s="367">
        <v>-120042.83996599207</v>
      </c>
      <c r="G1209" s="367">
        <v>900.00000000000296</v>
      </c>
      <c r="H1209" s="367">
        <v>50000</v>
      </c>
      <c r="I1209" s="367">
        <v>-1435969.4127505622</v>
      </c>
      <c r="J1209" s="384">
        <v>899.99999999999989</v>
      </c>
      <c r="K1209" s="367">
        <v>12121.212121212106</v>
      </c>
      <c r="L1209" s="367">
        <v>-53527.692781955047</v>
      </c>
      <c r="M1209" s="384">
        <v>899.99999999999898</v>
      </c>
      <c r="N1209" s="367">
        <v>200</v>
      </c>
      <c r="O1209" s="367">
        <v>-1341.5623294310142</v>
      </c>
      <c r="P1209" s="384">
        <v>13.049999999999999</v>
      </c>
      <c r="Q1209" s="367">
        <v>200</v>
      </c>
      <c r="R1209" s="367">
        <v>-174.22606686000896</v>
      </c>
      <c r="S1209" s="384">
        <v>12.6</v>
      </c>
      <c r="T1209" s="367">
        <v>6896.5517241379121</v>
      </c>
      <c r="U1209" s="367">
        <v>-61882.272027263163</v>
      </c>
      <c r="V1209" s="384">
        <v>899.9999999999975</v>
      </c>
      <c r="W1209" s="367">
        <v>333333.33333333355</v>
      </c>
      <c r="X1209" s="367">
        <v>42275.061646912967</v>
      </c>
      <c r="Y1209" s="384">
        <v>900.00000000000057</v>
      </c>
      <c r="Z1209" s="367"/>
      <c r="AA1209" s="367"/>
      <c r="AB1209" s="367"/>
      <c r="AC1209" s="367"/>
      <c r="AD1209" s="367"/>
      <c r="AE1209" s="367"/>
      <c r="AF1209" s="367"/>
      <c r="AG1209" s="367"/>
      <c r="AH1209" s="367"/>
      <c r="AI1209" s="367"/>
      <c r="AJ1209" s="367"/>
      <c r="AK1209" s="367"/>
      <c r="AL1209" s="367"/>
      <c r="AM1209" s="367"/>
      <c r="AN1209" s="367"/>
      <c r="AO1209" s="367"/>
      <c r="AP1209" s="367"/>
      <c r="AQ1209" s="367"/>
      <c r="AR1209" s="367"/>
      <c r="AS1209" s="367"/>
      <c r="AT1209" s="367"/>
    </row>
    <row r="1210" spans="2:46" ht="13.8">
      <c r="B1210" s="26">
        <v>33.500000000000064</v>
      </c>
      <c r="C1210" s="367">
        <v>132.05615362009732</v>
      </c>
      <c r="D1210" s="369">
        <v>904.50000000000182</v>
      </c>
      <c r="E1210" s="367">
        <v>9348.8372093023554</v>
      </c>
      <c r="F1210" s="367">
        <v>-121286.68072384836</v>
      </c>
      <c r="G1210" s="367">
        <v>904.50000000000296</v>
      </c>
      <c r="H1210" s="367">
        <v>50250</v>
      </c>
      <c r="I1210" s="367">
        <v>-1450726.5807883088</v>
      </c>
      <c r="J1210" s="384">
        <v>904.49999999999989</v>
      </c>
      <c r="K1210" s="367">
        <v>12181.818181818166</v>
      </c>
      <c r="L1210" s="367">
        <v>-54287.997682081361</v>
      </c>
      <c r="M1210" s="384">
        <v>904.49999999999875</v>
      </c>
      <c r="N1210" s="367">
        <v>201</v>
      </c>
      <c r="O1210" s="367">
        <v>-1356.2450994980006</v>
      </c>
      <c r="P1210" s="384">
        <v>13.11525</v>
      </c>
      <c r="Q1210" s="367">
        <v>201</v>
      </c>
      <c r="R1210" s="367">
        <v>-178.86102675995375</v>
      </c>
      <c r="S1210" s="384">
        <v>12.663</v>
      </c>
      <c r="T1210" s="367">
        <v>6931.0344827586014</v>
      </c>
      <c r="U1210" s="367">
        <v>-62691.085904624451</v>
      </c>
      <c r="V1210" s="384">
        <v>904.49999999999739</v>
      </c>
      <c r="W1210" s="367">
        <v>335000.00000000023</v>
      </c>
      <c r="X1210" s="367">
        <v>42467.866040061999</v>
      </c>
      <c r="Y1210" s="384">
        <v>904.50000000000057</v>
      </c>
      <c r="Z1210" s="367"/>
      <c r="AA1210" s="367"/>
      <c r="AB1210" s="367"/>
      <c r="AC1210" s="367"/>
      <c r="AD1210" s="367"/>
      <c r="AE1210" s="367"/>
      <c r="AF1210" s="367"/>
      <c r="AG1210" s="367"/>
      <c r="AH1210" s="367"/>
      <c r="AI1210" s="367"/>
      <c r="AJ1210" s="367"/>
      <c r="AK1210" s="367"/>
      <c r="AL1210" s="367"/>
      <c r="AM1210" s="367"/>
      <c r="AN1210" s="367"/>
      <c r="AO1210" s="367"/>
      <c r="AP1210" s="367"/>
      <c r="AQ1210" s="367"/>
      <c r="AR1210" s="367"/>
      <c r="AS1210" s="367"/>
      <c r="AT1210" s="367"/>
    </row>
    <row r="1211" spans="2:46" ht="13.8">
      <c r="B1211" s="26">
        <v>33.666666666666728</v>
      </c>
      <c r="C1211" s="367">
        <v>132.71004555941974</v>
      </c>
      <c r="D1211" s="369">
        <v>909.00000000000171</v>
      </c>
      <c r="E1211" s="367">
        <v>9395.3488372093325</v>
      </c>
      <c r="F1211" s="367">
        <v>-122536.92572606308</v>
      </c>
      <c r="G1211" s="367">
        <v>909.00000000000296</v>
      </c>
      <c r="H1211" s="367">
        <v>50500</v>
      </c>
      <c r="I1211" s="367">
        <v>-1465559.1450546526</v>
      </c>
      <c r="J1211" s="384">
        <v>908.99999999999989</v>
      </c>
      <c r="K1211" s="367">
        <v>12242.424242424226</v>
      </c>
      <c r="L1211" s="367">
        <v>-55053.204735801941</v>
      </c>
      <c r="M1211" s="384">
        <v>908.99999999999886</v>
      </c>
      <c r="N1211" s="367">
        <v>202</v>
      </c>
      <c r="O1211" s="367">
        <v>-1371.0072223850852</v>
      </c>
      <c r="P1211" s="384">
        <v>13.1805</v>
      </c>
      <c r="Q1211" s="367">
        <v>202</v>
      </c>
      <c r="R1211" s="367">
        <v>-183.53343770035261</v>
      </c>
      <c r="S1211" s="384">
        <v>12.725999999999999</v>
      </c>
      <c r="T1211" s="367">
        <v>6965.5172413792907</v>
      </c>
      <c r="U1211" s="367">
        <v>-63504.868961261622</v>
      </c>
      <c r="V1211" s="384">
        <v>908.99999999999739</v>
      </c>
      <c r="W1211" s="367">
        <v>336666.66666666692</v>
      </c>
      <c r="X1211" s="367">
        <v>42660.485647986308</v>
      </c>
      <c r="Y1211" s="384">
        <v>909.00000000000068</v>
      </c>
      <c r="Z1211" s="367"/>
      <c r="AA1211" s="367"/>
      <c r="AB1211" s="367"/>
      <c r="AC1211" s="367"/>
      <c r="AD1211" s="367"/>
      <c r="AE1211" s="367"/>
      <c r="AF1211" s="367"/>
      <c r="AG1211" s="367"/>
      <c r="AH1211" s="367"/>
      <c r="AI1211" s="367"/>
      <c r="AJ1211" s="367"/>
      <c r="AK1211" s="367"/>
      <c r="AL1211" s="367"/>
      <c r="AM1211" s="367"/>
      <c r="AN1211" s="367"/>
      <c r="AO1211" s="367"/>
      <c r="AP1211" s="367"/>
      <c r="AQ1211" s="367"/>
      <c r="AR1211" s="367"/>
      <c r="AS1211" s="367"/>
      <c r="AT1211" s="367"/>
    </row>
    <row r="1212" spans="2:46" ht="13.8">
      <c r="B1212" s="26">
        <v>33.833333333333393</v>
      </c>
      <c r="C1212" s="367">
        <v>133.36390676755573</v>
      </c>
      <c r="D1212" s="369">
        <v>913.50000000000159</v>
      </c>
      <c r="E1212" s="367">
        <v>9441.8604651163096</v>
      </c>
      <c r="F1212" s="367">
        <v>-123793.57497263628</v>
      </c>
      <c r="G1212" s="367">
        <v>913.50000000000296</v>
      </c>
      <c r="H1212" s="367">
        <v>50750</v>
      </c>
      <c r="I1212" s="367">
        <v>-1480467.105549593</v>
      </c>
      <c r="J1212" s="384">
        <v>913.49999999999989</v>
      </c>
      <c r="K1212" s="367">
        <v>12303.030303030286</v>
      </c>
      <c r="L1212" s="367">
        <v>-55823.313943116678</v>
      </c>
      <c r="M1212" s="384">
        <v>913.49999999999886</v>
      </c>
      <c r="N1212" s="367">
        <v>203</v>
      </c>
      <c r="O1212" s="367">
        <v>-1385.8486980922673</v>
      </c>
      <c r="P1212" s="384">
        <v>13.245749999999999</v>
      </c>
      <c r="Q1212" s="367">
        <v>203</v>
      </c>
      <c r="R1212" s="367">
        <v>-188.24329968120577</v>
      </c>
      <c r="S1212" s="384">
        <v>12.789</v>
      </c>
      <c r="T1212" s="367">
        <v>6999.99999999998</v>
      </c>
      <c r="U1212" s="367">
        <v>-64323.621197174667</v>
      </c>
      <c r="V1212" s="384">
        <v>913.49999999999739</v>
      </c>
      <c r="W1212" s="367">
        <v>338333.3333333336</v>
      </c>
      <c r="X1212" s="367">
        <v>42852.920470685873</v>
      </c>
      <c r="Y1212" s="384">
        <v>913.50000000000068</v>
      </c>
      <c r="Z1212" s="367"/>
      <c r="AA1212" s="367"/>
      <c r="AB1212" s="367"/>
      <c r="AC1212" s="367"/>
      <c r="AD1212" s="367"/>
      <c r="AE1212" s="367"/>
      <c r="AF1212" s="367"/>
      <c r="AG1212" s="367"/>
      <c r="AH1212" s="367"/>
      <c r="AI1212" s="367"/>
      <c r="AJ1212" s="367"/>
      <c r="AK1212" s="367"/>
      <c r="AL1212" s="367"/>
      <c r="AM1212" s="367"/>
      <c r="AN1212" s="367"/>
      <c r="AO1212" s="367"/>
      <c r="AP1212" s="367"/>
      <c r="AQ1212" s="367"/>
      <c r="AR1212" s="367"/>
      <c r="AS1212" s="367"/>
      <c r="AT1212" s="367"/>
    </row>
    <row r="1213" spans="2:46" ht="13.8">
      <c r="B1213" s="26">
        <v>34.000000000000057</v>
      </c>
      <c r="C1213" s="367">
        <v>134.0177372445053</v>
      </c>
      <c r="D1213" s="369">
        <v>918.00000000000159</v>
      </c>
      <c r="E1213" s="367">
        <v>9488.3720930232867</v>
      </c>
      <c r="F1213" s="367">
        <v>-125056.62846356799</v>
      </c>
      <c r="G1213" s="367">
        <v>918.00000000000307</v>
      </c>
      <c r="H1213" s="367">
        <v>51000</v>
      </c>
      <c r="I1213" s="367">
        <v>-1495450.4622731307</v>
      </c>
      <c r="J1213" s="384">
        <v>917.99999999999989</v>
      </c>
      <c r="K1213" s="367">
        <v>12363.636363636346</v>
      </c>
      <c r="L1213" s="367">
        <v>-56598.325304025588</v>
      </c>
      <c r="M1213" s="384">
        <v>917.99999999999864</v>
      </c>
      <c r="N1213" s="367">
        <v>204</v>
      </c>
      <c r="O1213" s="367">
        <v>-1400.7695266195476</v>
      </c>
      <c r="P1213" s="384">
        <v>13.311</v>
      </c>
      <c r="Q1213" s="367">
        <v>204</v>
      </c>
      <c r="R1213" s="367">
        <v>-192.99061270251309</v>
      </c>
      <c r="S1213" s="384">
        <v>12.852</v>
      </c>
      <c r="T1213" s="367">
        <v>7034.4827586206693</v>
      </c>
      <c r="U1213" s="367">
        <v>-65147.342612363544</v>
      </c>
      <c r="V1213" s="384">
        <v>917.99999999999727</v>
      </c>
      <c r="W1213" s="367">
        <v>340000.00000000029</v>
      </c>
      <c r="X1213" s="367">
        <v>43045.170508160722</v>
      </c>
      <c r="Y1213" s="384">
        <v>918.00000000000068</v>
      </c>
      <c r="Z1213" s="367"/>
      <c r="AA1213" s="367"/>
      <c r="AB1213" s="367"/>
      <c r="AC1213" s="367"/>
      <c r="AD1213" s="367"/>
      <c r="AE1213" s="367"/>
      <c r="AF1213" s="367"/>
      <c r="AG1213" s="367"/>
      <c r="AH1213" s="367"/>
      <c r="AI1213" s="367"/>
      <c r="AJ1213" s="367"/>
      <c r="AK1213" s="367"/>
      <c r="AL1213" s="367"/>
      <c r="AM1213" s="367"/>
      <c r="AN1213" s="367"/>
      <c r="AO1213" s="367"/>
      <c r="AP1213" s="367"/>
      <c r="AQ1213" s="367"/>
      <c r="AR1213" s="367"/>
      <c r="AS1213" s="367"/>
      <c r="AT1213" s="367"/>
    </row>
    <row r="1214" spans="2:46" ht="13.8">
      <c r="B1214" s="26">
        <v>34.166666666666721</v>
      </c>
      <c r="C1214" s="367">
        <v>134.67153699026835</v>
      </c>
      <c r="D1214" s="369">
        <v>922.50000000000148</v>
      </c>
      <c r="E1214" s="367">
        <v>9534.8837209302637</v>
      </c>
      <c r="F1214" s="367">
        <v>-126326.08619885813</v>
      </c>
      <c r="G1214" s="367">
        <v>922.50000000000307</v>
      </c>
      <c r="H1214" s="367">
        <v>51250</v>
      </c>
      <c r="I1214" s="367">
        <v>-1510509.2152252654</v>
      </c>
      <c r="J1214" s="384">
        <v>922.5</v>
      </c>
      <c r="K1214" s="367">
        <v>12424.242424242406</v>
      </c>
      <c r="L1214" s="367">
        <v>-57378.238818528742</v>
      </c>
      <c r="M1214" s="384">
        <v>922.49999999999875</v>
      </c>
      <c r="N1214" s="367">
        <v>205</v>
      </c>
      <c r="O1214" s="367">
        <v>-1415.7697079669251</v>
      </c>
      <c r="P1214" s="384">
        <v>13.376249999999999</v>
      </c>
      <c r="Q1214" s="367">
        <v>205</v>
      </c>
      <c r="R1214" s="367">
        <v>-197.7753767642746</v>
      </c>
      <c r="S1214" s="384">
        <v>12.915000000000001</v>
      </c>
      <c r="T1214" s="367">
        <v>7068.9655172413586</v>
      </c>
      <c r="U1214" s="367">
        <v>-65976.033206828317</v>
      </c>
      <c r="V1214" s="384">
        <v>922.49999999999727</v>
      </c>
      <c r="W1214" s="367">
        <v>341666.66666666698</v>
      </c>
      <c r="X1214" s="367">
        <v>43237.235760410826</v>
      </c>
      <c r="Y1214" s="384">
        <v>922.5000000000008</v>
      </c>
      <c r="Z1214" s="367"/>
      <c r="AA1214" s="367"/>
      <c r="AB1214" s="367"/>
      <c r="AC1214" s="367"/>
      <c r="AD1214" s="367"/>
      <c r="AE1214" s="367"/>
      <c r="AF1214" s="367"/>
      <c r="AG1214" s="367"/>
      <c r="AH1214" s="367"/>
      <c r="AI1214" s="367"/>
      <c r="AJ1214" s="367"/>
      <c r="AK1214" s="367"/>
      <c r="AL1214" s="367"/>
      <c r="AM1214" s="367"/>
      <c r="AN1214" s="367"/>
      <c r="AO1214" s="367"/>
      <c r="AP1214" s="367"/>
      <c r="AQ1214" s="367"/>
      <c r="AR1214" s="367"/>
      <c r="AS1214" s="367"/>
      <c r="AT1214" s="367"/>
    </row>
    <row r="1215" spans="2:46" ht="13.8">
      <c r="B1215" s="26">
        <v>34.333333333333385</v>
      </c>
      <c r="C1215" s="367">
        <v>135.32530600484498</v>
      </c>
      <c r="D1215" s="369">
        <v>927.00000000000148</v>
      </c>
      <c r="E1215" s="367">
        <v>9581.3953488372408</v>
      </c>
      <c r="F1215" s="367">
        <v>-127601.94817850675</v>
      </c>
      <c r="G1215" s="367">
        <v>927.00000000000307</v>
      </c>
      <c r="H1215" s="367">
        <v>51500</v>
      </c>
      <c r="I1215" s="367">
        <v>-1525643.3644059969</v>
      </c>
      <c r="J1215" s="384">
        <v>927</v>
      </c>
      <c r="K1215" s="367">
        <v>12484.848484848466</v>
      </c>
      <c r="L1215" s="367">
        <v>-58163.054486626083</v>
      </c>
      <c r="M1215" s="384">
        <v>926.99999999999875</v>
      </c>
      <c r="N1215" s="367">
        <v>206</v>
      </c>
      <c r="O1215" s="367">
        <v>-1430.849242134401</v>
      </c>
      <c r="P1215" s="384">
        <v>13.4415</v>
      </c>
      <c r="Q1215" s="367">
        <v>206</v>
      </c>
      <c r="R1215" s="367">
        <v>-202.59759186649015</v>
      </c>
      <c r="S1215" s="384">
        <v>12.978</v>
      </c>
      <c r="T1215" s="367">
        <v>7103.4482758620479</v>
      </c>
      <c r="U1215" s="367">
        <v>-66809.692980568972</v>
      </c>
      <c r="V1215" s="384">
        <v>926.99999999999716</v>
      </c>
      <c r="W1215" s="367">
        <v>343333.33333333366</v>
      </c>
      <c r="X1215" s="367">
        <v>43429.1162274362</v>
      </c>
      <c r="Y1215" s="384">
        <v>927.0000000000008</v>
      </c>
      <c r="Z1215" s="367"/>
      <c r="AA1215" s="367"/>
      <c r="AB1215" s="367"/>
      <c r="AC1215" s="367"/>
      <c r="AD1215" s="367"/>
      <c r="AE1215" s="367"/>
      <c r="AF1215" s="367"/>
      <c r="AG1215" s="367"/>
      <c r="AH1215" s="367"/>
      <c r="AI1215" s="367"/>
      <c r="AJ1215" s="367"/>
      <c r="AK1215" s="367"/>
      <c r="AL1215" s="367"/>
      <c r="AM1215" s="367"/>
      <c r="AN1215" s="367"/>
      <c r="AO1215" s="367"/>
      <c r="AP1215" s="367"/>
      <c r="AQ1215" s="367"/>
      <c r="AR1215" s="367"/>
      <c r="AS1215" s="367"/>
      <c r="AT1215" s="367"/>
    </row>
    <row r="1216" spans="2:46" ht="13.8">
      <c r="B1216" s="26">
        <v>34.50000000000005</v>
      </c>
      <c r="C1216" s="367">
        <v>135.97904428823512</v>
      </c>
      <c r="D1216" s="369">
        <v>931.50000000000136</v>
      </c>
      <c r="E1216" s="367">
        <v>9627.9069767442179</v>
      </c>
      <c r="F1216" s="367">
        <v>-128884.21440251381</v>
      </c>
      <c r="G1216" s="367">
        <v>931.50000000000307</v>
      </c>
      <c r="H1216" s="367">
        <v>51750</v>
      </c>
      <c r="I1216" s="367">
        <v>-1540852.9098153252</v>
      </c>
      <c r="J1216" s="384">
        <v>931.5</v>
      </c>
      <c r="K1216" s="367">
        <v>12545.454545454526</v>
      </c>
      <c r="L1216" s="367">
        <v>-58952.772308317588</v>
      </c>
      <c r="M1216" s="384">
        <v>931.49999999999864</v>
      </c>
      <c r="N1216" s="367">
        <v>207</v>
      </c>
      <c r="O1216" s="367">
        <v>-1446.0081291219744</v>
      </c>
      <c r="P1216" s="384">
        <v>13.506749999999998</v>
      </c>
      <c r="Q1216" s="367">
        <v>207</v>
      </c>
      <c r="R1216" s="367">
        <v>-207.45725800916</v>
      </c>
      <c r="S1216" s="384">
        <v>13.041</v>
      </c>
      <c r="T1216" s="367">
        <v>7137.9310344827372</v>
      </c>
      <c r="U1216" s="367">
        <v>-67648.321933585496</v>
      </c>
      <c r="V1216" s="384">
        <v>931.49999999999716</v>
      </c>
      <c r="W1216" s="367">
        <v>345000.00000000035</v>
      </c>
      <c r="X1216" s="367">
        <v>43620.811909236836</v>
      </c>
      <c r="Y1216" s="384">
        <v>931.50000000000091</v>
      </c>
      <c r="Z1216" s="367"/>
      <c r="AA1216" s="367"/>
      <c r="AB1216" s="367"/>
      <c r="AC1216" s="367"/>
      <c r="AD1216" s="367"/>
      <c r="AE1216" s="367"/>
      <c r="AF1216" s="367"/>
      <c r="AG1216" s="367"/>
      <c r="AH1216" s="367"/>
      <c r="AI1216" s="367"/>
      <c r="AJ1216" s="367"/>
      <c r="AK1216" s="367"/>
      <c r="AL1216" s="367"/>
      <c r="AM1216" s="367"/>
      <c r="AN1216" s="367"/>
      <c r="AO1216" s="367"/>
      <c r="AP1216" s="367"/>
      <c r="AQ1216" s="367"/>
      <c r="AR1216" s="367"/>
      <c r="AS1216" s="367"/>
      <c r="AT1216" s="367"/>
    </row>
    <row r="1217" spans="2:46" ht="13.8">
      <c r="B1217" s="26">
        <v>34.666666666666714</v>
      </c>
      <c r="C1217" s="367">
        <v>136.63275184043886</v>
      </c>
      <c r="D1217" s="369">
        <v>936.00000000000136</v>
      </c>
      <c r="E1217" s="367">
        <v>9674.418604651195</v>
      </c>
      <c r="F1217" s="367">
        <v>-130172.88487087942</v>
      </c>
      <c r="G1217" s="367">
        <v>936.00000000000318</v>
      </c>
      <c r="H1217" s="367">
        <v>52000</v>
      </c>
      <c r="I1217" s="367">
        <v>-1556137.8514532505</v>
      </c>
      <c r="J1217" s="384">
        <v>936</v>
      </c>
      <c r="K1217" s="367">
        <v>12606.060606060586</v>
      </c>
      <c r="L1217" s="367">
        <v>-59747.392283603309</v>
      </c>
      <c r="M1217" s="384">
        <v>935.99999999999864</v>
      </c>
      <c r="N1217" s="367">
        <v>208</v>
      </c>
      <c r="O1217" s="367">
        <v>-1461.2463689296465</v>
      </c>
      <c r="P1217" s="384">
        <v>13.572000000000001</v>
      </c>
      <c r="Q1217" s="367">
        <v>208</v>
      </c>
      <c r="R1217" s="367">
        <v>-212.35437519228404</v>
      </c>
      <c r="S1217" s="384">
        <v>13.104000000000001</v>
      </c>
      <c r="T1217" s="367">
        <v>7172.4137931034265</v>
      </c>
      <c r="U1217" s="367">
        <v>-68491.920065877886</v>
      </c>
      <c r="V1217" s="384">
        <v>935.99999999999716</v>
      </c>
      <c r="W1217" s="367">
        <v>346666.66666666704</v>
      </c>
      <c r="X1217" s="367">
        <v>43812.322805812757</v>
      </c>
      <c r="Y1217" s="384">
        <v>936.00000000000091</v>
      </c>
      <c r="Z1217" s="367"/>
      <c r="AA1217" s="367"/>
      <c r="AB1217" s="367"/>
      <c r="AC1217" s="367"/>
      <c r="AD1217" s="367"/>
      <c r="AE1217" s="367"/>
      <c r="AF1217" s="367"/>
      <c r="AG1217" s="367"/>
      <c r="AH1217" s="367"/>
      <c r="AI1217" s="367"/>
      <c r="AJ1217" s="367"/>
      <c r="AK1217" s="367"/>
      <c r="AL1217" s="367"/>
      <c r="AM1217" s="367"/>
      <c r="AN1217" s="367"/>
      <c r="AO1217" s="367"/>
      <c r="AP1217" s="367"/>
      <c r="AQ1217" s="367"/>
      <c r="AR1217" s="367"/>
      <c r="AS1217" s="367"/>
      <c r="AT1217" s="367"/>
    </row>
    <row r="1218" spans="2:46" ht="13.8">
      <c r="B1218" s="26">
        <v>34.833333333333378</v>
      </c>
      <c r="C1218" s="367">
        <v>137.28642866145611</v>
      </c>
      <c r="D1218" s="369">
        <v>940.50000000000125</v>
      </c>
      <c r="E1218" s="367">
        <v>9720.9302325581721</v>
      </c>
      <c r="F1218" s="367">
        <v>-131467.95958360346</v>
      </c>
      <c r="G1218" s="367">
        <v>940.50000000000318</v>
      </c>
      <c r="H1218" s="367">
        <v>52250</v>
      </c>
      <c r="I1218" s="367">
        <v>-1571498.1893197729</v>
      </c>
      <c r="J1218" s="384">
        <v>940.5</v>
      </c>
      <c r="K1218" s="367">
        <v>12666.666666666646</v>
      </c>
      <c r="L1218" s="367">
        <v>-60546.914412483231</v>
      </c>
      <c r="M1218" s="384">
        <v>940.49999999999864</v>
      </c>
      <c r="N1218" s="367">
        <v>209</v>
      </c>
      <c r="O1218" s="367">
        <v>-1476.5639615574157</v>
      </c>
      <c r="P1218" s="384">
        <v>13.637250000000002</v>
      </c>
      <c r="Q1218" s="367">
        <v>209</v>
      </c>
      <c r="R1218" s="367">
        <v>-217.28894341586209</v>
      </c>
      <c r="S1218" s="384">
        <v>13.167</v>
      </c>
      <c r="T1218" s="367">
        <v>7206.8965517241159</v>
      </c>
      <c r="U1218" s="367">
        <v>-69340.487377446116</v>
      </c>
      <c r="V1218" s="384">
        <v>940.49999999999704</v>
      </c>
      <c r="W1218" s="367">
        <v>348333.33333333372</v>
      </c>
      <c r="X1218" s="367">
        <v>44003.64891716394</v>
      </c>
      <c r="Y1218" s="384">
        <v>940.50000000000091</v>
      </c>
      <c r="Z1218" s="367"/>
      <c r="AA1218" s="367"/>
      <c r="AB1218" s="367"/>
      <c r="AC1218" s="367"/>
      <c r="AD1218" s="367"/>
      <c r="AE1218" s="367"/>
      <c r="AF1218" s="367"/>
      <c r="AG1218" s="367"/>
      <c r="AH1218" s="367"/>
      <c r="AI1218" s="367"/>
      <c r="AJ1218" s="367"/>
      <c r="AK1218" s="367"/>
      <c r="AL1218" s="367"/>
      <c r="AM1218" s="367"/>
      <c r="AN1218" s="367"/>
      <c r="AO1218" s="367"/>
      <c r="AP1218" s="367"/>
      <c r="AQ1218" s="367"/>
      <c r="AR1218" s="367"/>
      <c r="AS1218" s="367"/>
      <c r="AT1218" s="367"/>
    </row>
    <row r="1219" spans="2:46" ht="13.8">
      <c r="B1219" s="26">
        <v>35.000000000000043</v>
      </c>
      <c r="C1219" s="367">
        <v>137.94007475128689</v>
      </c>
      <c r="D1219" s="369">
        <v>945.00000000000125</v>
      </c>
      <c r="E1219" s="367">
        <v>9767.4418604651491</v>
      </c>
      <c r="F1219" s="367">
        <v>-132769.43854068595</v>
      </c>
      <c r="G1219" s="367">
        <v>945.00000000000318</v>
      </c>
      <c r="H1219" s="367">
        <v>52500</v>
      </c>
      <c r="I1219" s="367">
        <v>-1586933.9234148921</v>
      </c>
      <c r="J1219" s="384">
        <v>945</v>
      </c>
      <c r="K1219" s="367">
        <v>12727.272727272706</v>
      </c>
      <c r="L1219" s="367">
        <v>-61351.338694957318</v>
      </c>
      <c r="M1219" s="384">
        <v>944.99999999999852</v>
      </c>
      <c r="N1219" s="367">
        <v>210</v>
      </c>
      <c r="O1219" s="367">
        <v>-1491.9609070052823</v>
      </c>
      <c r="P1219" s="384">
        <v>13.702500000000001</v>
      </c>
      <c r="Q1219" s="367">
        <v>210</v>
      </c>
      <c r="R1219" s="367">
        <v>-222.2609626798945</v>
      </c>
      <c r="S1219" s="384">
        <v>13.23</v>
      </c>
      <c r="T1219" s="367">
        <v>7241.3793103448052</v>
      </c>
      <c r="U1219" s="367">
        <v>-70194.023868290256</v>
      </c>
      <c r="V1219" s="384">
        <v>944.99999999999704</v>
      </c>
      <c r="W1219" s="367">
        <v>350000.00000000041</v>
      </c>
      <c r="X1219" s="367">
        <v>44194.790243290394</v>
      </c>
      <c r="Y1219" s="384">
        <v>945.00000000000114</v>
      </c>
      <c r="Z1219" s="367"/>
      <c r="AA1219" s="367"/>
      <c r="AB1219" s="367"/>
      <c r="AC1219" s="367"/>
      <c r="AD1219" s="367"/>
      <c r="AE1219" s="367"/>
      <c r="AF1219" s="367"/>
      <c r="AG1219" s="367"/>
      <c r="AH1219" s="367"/>
      <c r="AI1219" s="367"/>
      <c r="AJ1219" s="367"/>
      <c r="AK1219" s="367"/>
      <c r="AL1219" s="367"/>
      <c r="AM1219" s="367"/>
      <c r="AN1219" s="367"/>
      <c r="AO1219" s="367"/>
      <c r="AP1219" s="367"/>
      <c r="AQ1219" s="367"/>
      <c r="AR1219" s="367"/>
      <c r="AS1219" s="367"/>
      <c r="AT1219" s="367"/>
    </row>
    <row r="1220" spans="2:46" ht="13.8">
      <c r="B1220" s="26">
        <v>35.166666666666707</v>
      </c>
      <c r="C1220" s="367">
        <v>138.59369010993123</v>
      </c>
      <c r="D1220" s="369">
        <v>949.50000000000114</v>
      </c>
      <c r="E1220" s="367">
        <v>9813.9534883721262</v>
      </c>
      <c r="F1220" s="367">
        <v>-134077.32174212689</v>
      </c>
      <c r="G1220" s="367">
        <v>949.50000000000318</v>
      </c>
      <c r="H1220" s="367">
        <v>52750</v>
      </c>
      <c r="I1220" s="367">
        <v>-1602445.053738608</v>
      </c>
      <c r="J1220" s="384">
        <v>949.5</v>
      </c>
      <c r="K1220" s="367">
        <v>12787.878787878766</v>
      </c>
      <c r="L1220" s="367">
        <v>-62160.665131025627</v>
      </c>
      <c r="M1220" s="384">
        <v>949.49999999999852</v>
      </c>
      <c r="N1220" s="367">
        <v>211</v>
      </c>
      <c r="O1220" s="367">
        <v>-1507.4372052732476</v>
      </c>
      <c r="P1220" s="384">
        <v>13.767750000000001</v>
      </c>
      <c r="Q1220" s="367">
        <v>211</v>
      </c>
      <c r="R1220" s="367">
        <v>-227.27043298438093</v>
      </c>
      <c r="S1220" s="384">
        <v>13.292999999999999</v>
      </c>
      <c r="T1220" s="367">
        <v>7275.8620689654945</v>
      </c>
      <c r="U1220" s="367">
        <v>-71052.529538410265</v>
      </c>
      <c r="V1220" s="384">
        <v>949.49999999999704</v>
      </c>
      <c r="W1220" s="367">
        <v>351666.66666666709</v>
      </c>
      <c r="X1220" s="367">
        <v>44385.74678419211</v>
      </c>
      <c r="Y1220" s="384">
        <v>949.50000000000114</v>
      </c>
      <c r="Z1220" s="367"/>
      <c r="AA1220" s="367"/>
      <c r="AB1220" s="367"/>
      <c r="AC1220" s="367"/>
      <c r="AD1220" s="367"/>
      <c r="AE1220" s="367"/>
      <c r="AF1220" s="367"/>
      <c r="AG1220" s="367"/>
      <c r="AH1220" s="367"/>
      <c r="AI1220" s="367"/>
      <c r="AJ1220" s="367"/>
      <c r="AK1220" s="367"/>
      <c r="AL1220" s="367"/>
      <c r="AM1220" s="367"/>
      <c r="AN1220" s="367"/>
      <c r="AO1220" s="367"/>
      <c r="AP1220" s="367"/>
      <c r="AQ1220" s="367"/>
      <c r="AR1220" s="367"/>
      <c r="AS1220" s="367"/>
      <c r="AT1220" s="367"/>
    </row>
    <row r="1221" spans="2:46" ht="13.8">
      <c r="B1221" s="26">
        <v>35.333333333333371</v>
      </c>
      <c r="C1221" s="367">
        <v>139.24727473738909</v>
      </c>
      <c r="D1221" s="369">
        <v>954.00000000000114</v>
      </c>
      <c r="E1221" s="367">
        <v>9860.4651162791033</v>
      </c>
      <c r="F1221" s="367">
        <v>-135391.60918792637</v>
      </c>
      <c r="G1221" s="367">
        <v>954.00000000000318</v>
      </c>
      <c r="H1221" s="367">
        <v>53000</v>
      </c>
      <c r="I1221" s="367">
        <v>-1618031.5802909213</v>
      </c>
      <c r="J1221" s="384">
        <v>954</v>
      </c>
      <c r="K1221" s="367">
        <v>12848.484848484826</v>
      </c>
      <c r="L1221" s="367">
        <v>-62974.893720688131</v>
      </c>
      <c r="M1221" s="384">
        <v>953.99999999999852</v>
      </c>
      <c r="N1221" s="367">
        <v>212</v>
      </c>
      <c r="O1221" s="367">
        <v>-1522.99285636131</v>
      </c>
      <c r="P1221" s="384">
        <v>13.833</v>
      </c>
      <c r="Q1221" s="367">
        <v>212</v>
      </c>
      <c r="R1221" s="367">
        <v>-232.31735432932166</v>
      </c>
      <c r="S1221" s="384">
        <v>13.356</v>
      </c>
      <c r="T1221" s="367">
        <v>7310.3448275861838</v>
      </c>
      <c r="U1221" s="367">
        <v>-71916.004387806111</v>
      </c>
      <c r="V1221" s="384">
        <v>953.99999999999693</v>
      </c>
      <c r="W1221" s="367">
        <v>353333.33333333378</v>
      </c>
      <c r="X1221" s="367">
        <v>44576.518539869103</v>
      </c>
      <c r="Y1221" s="384">
        <v>954.00000000000125</v>
      </c>
      <c r="Z1221" s="367"/>
      <c r="AA1221" s="367"/>
      <c r="AB1221" s="367"/>
      <c r="AC1221" s="367"/>
      <c r="AD1221" s="367"/>
      <c r="AE1221" s="367"/>
      <c r="AF1221" s="367"/>
      <c r="AG1221" s="367"/>
      <c r="AH1221" s="367"/>
      <c r="AI1221" s="367"/>
      <c r="AJ1221" s="367"/>
      <c r="AK1221" s="367"/>
      <c r="AL1221" s="367"/>
      <c r="AM1221" s="367"/>
      <c r="AN1221" s="367"/>
      <c r="AO1221" s="367"/>
      <c r="AP1221" s="367"/>
      <c r="AQ1221" s="367"/>
      <c r="AR1221" s="367"/>
      <c r="AS1221" s="367"/>
      <c r="AT1221" s="367"/>
    </row>
    <row r="1222" spans="2:46" ht="13.8">
      <c r="B1222" s="26">
        <v>35.500000000000036</v>
      </c>
      <c r="C1222" s="367">
        <v>139.90082863366052</v>
      </c>
      <c r="D1222" s="369">
        <v>958.50000000000102</v>
      </c>
      <c r="E1222" s="367">
        <v>9906.9767441860804</v>
      </c>
      <c r="F1222" s="367">
        <v>-136712.30087808429</v>
      </c>
      <c r="G1222" s="367">
        <v>958.5000000000033</v>
      </c>
      <c r="H1222" s="367">
        <v>53250</v>
      </c>
      <c r="I1222" s="367">
        <v>-1633693.5030718315</v>
      </c>
      <c r="J1222" s="384">
        <v>958.5</v>
      </c>
      <c r="K1222" s="367">
        <v>12909.090909090886</v>
      </c>
      <c r="L1222" s="367">
        <v>-63794.024463944799</v>
      </c>
      <c r="M1222" s="384">
        <v>958.49999999999841</v>
      </c>
      <c r="N1222" s="367">
        <v>213</v>
      </c>
      <c r="O1222" s="367">
        <v>-1538.6278602694706</v>
      </c>
      <c r="P1222" s="384">
        <v>13.898250000000001</v>
      </c>
      <c r="Q1222" s="367">
        <v>213</v>
      </c>
      <c r="R1222" s="367">
        <v>-237.40172671471643</v>
      </c>
      <c r="S1222" s="384">
        <v>13.418999999999999</v>
      </c>
      <c r="T1222" s="367">
        <v>7344.8275862068731</v>
      </c>
      <c r="U1222" s="367">
        <v>-72784.44841647787</v>
      </c>
      <c r="V1222" s="384">
        <v>958.49999999999693</v>
      </c>
      <c r="W1222" s="367">
        <v>355000.00000000047</v>
      </c>
      <c r="X1222" s="367">
        <v>44767.105510321358</v>
      </c>
      <c r="Y1222" s="384">
        <v>958.50000000000125</v>
      </c>
      <c r="Z1222" s="367"/>
      <c r="AA1222" s="367"/>
      <c r="AB1222" s="367"/>
      <c r="AC1222" s="367"/>
      <c r="AD1222" s="367"/>
      <c r="AE1222" s="367"/>
      <c r="AF1222" s="367"/>
      <c r="AG1222" s="367"/>
      <c r="AH1222" s="367"/>
      <c r="AI1222" s="367"/>
      <c r="AJ1222" s="367"/>
      <c r="AK1222" s="367"/>
      <c r="AL1222" s="367"/>
      <c r="AM1222" s="367"/>
      <c r="AN1222" s="367"/>
      <c r="AO1222" s="367"/>
      <c r="AP1222" s="367"/>
      <c r="AQ1222" s="367"/>
      <c r="AR1222" s="367"/>
      <c r="AS1222" s="367"/>
      <c r="AT1222" s="367"/>
    </row>
    <row r="1223" spans="2:46" ht="13.8">
      <c r="B1223" s="26">
        <v>35.6666666666667</v>
      </c>
      <c r="C1223" s="367">
        <v>140.55435179874544</v>
      </c>
      <c r="D1223" s="369">
        <v>963.00000000000091</v>
      </c>
      <c r="E1223" s="367">
        <v>9953.4883720930575</v>
      </c>
      <c r="F1223" s="367">
        <v>-138039.39681260067</v>
      </c>
      <c r="G1223" s="367">
        <v>963.0000000000033</v>
      </c>
      <c r="H1223" s="367">
        <v>53500</v>
      </c>
      <c r="I1223" s="367">
        <v>-1649430.8220813386</v>
      </c>
      <c r="J1223" s="384">
        <v>963</v>
      </c>
      <c r="K1223" s="367">
        <v>12969.696969696946</v>
      </c>
      <c r="L1223" s="367">
        <v>-64618.057360795698</v>
      </c>
      <c r="M1223" s="384">
        <v>962.99999999999841</v>
      </c>
      <c r="N1223" s="367">
        <v>214</v>
      </c>
      <c r="O1223" s="367">
        <v>-1554.3422169977287</v>
      </c>
      <c r="P1223" s="384">
        <v>13.9635</v>
      </c>
      <c r="Q1223" s="367">
        <v>214</v>
      </c>
      <c r="R1223" s="367">
        <v>-242.52355014056553</v>
      </c>
      <c r="S1223" s="384">
        <v>13.481999999999999</v>
      </c>
      <c r="T1223" s="367">
        <v>7379.3103448275624</v>
      </c>
      <c r="U1223" s="367">
        <v>-73657.861624425452</v>
      </c>
      <c r="V1223" s="384">
        <v>962.99999999999682</v>
      </c>
      <c r="W1223" s="367">
        <v>356666.66666666715</v>
      </c>
      <c r="X1223" s="367">
        <v>44957.507695548869</v>
      </c>
      <c r="Y1223" s="384">
        <v>963.00000000000125</v>
      </c>
      <c r="Z1223" s="367"/>
      <c r="AA1223" s="367"/>
      <c r="AB1223" s="367"/>
      <c r="AC1223" s="367"/>
      <c r="AD1223" s="367"/>
      <c r="AE1223" s="367"/>
      <c r="AF1223" s="367"/>
      <c r="AG1223" s="367"/>
      <c r="AH1223" s="367"/>
      <c r="AI1223" s="367"/>
      <c r="AJ1223" s="367"/>
      <c r="AK1223" s="367"/>
      <c r="AL1223" s="367"/>
      <c r="AM1223" s="367"/>
      <c r="AN1223" s="367"/>
      <c r="AO1223" s="367"/>
      <c r="AP1223" s="367"/>
      <c r="AQ1223" s="367"/>
      <c r="AR1223" s="367"/>
      <c r="AS1223" s="367"/>
      <c r="AT1223" s="367"/>
    </row>
    <row r="1224" spans="2:46" ht="13.8">
      <c r="B1224" s="26">
        <v>35.833333333333364</v>
      </c>
      <c r="C1224" s="367">
        <v>141.20784423264396</v>
      </c>
      <c r="D1224" s="369">
        <v>967.50000000000091</v>
      </c>
      <c r="E1224" s="367">
        <v>10000.000000000035</v>
      </c>
      <c r="F1224" s="367">
        <v>-139372.89699147557</v>
      </c>
      <c r="G1224" s="367">
        <v>967.50000000000341</v>
      </c>
      <c r="H1224" s="367">
        <v>53750</v>
      </c>
      <c r="I1224" s="367">
        <v>-1665243.5373194425</v>
      </c>
      <c r="J1224" s="384">
        <v>967.5</v>
      </c>
      <c r="K1224" s="367">
        <v>13030.303030303006</v>
      </c>
      <c r="L1224" s="367">
        <v>-65446.992411240732</v>
      </c>
      <c r="M1224" s="384">
        <v>967.49999999999818</v>
      </c>
      <c r="N1224" s="367">
        <v>215</v>
      </c>
      <c r="O1224" s="367">
        <v>-1570.1359265460851</v>
      </c>
      <c r="P1224" s="384">
        <v>14.02875</v>
      </c>
      <c r="Q1224" s="367">
        <v>215</v>
      </c>
      <c r="R1224" s="367">
        <v>-247.68282460686882</v>
      </c>
      <c r="S1224" s="384">
        <v>13.545</v>
      </c>
      <c r="T1224" s="367">
        <v>7413.7931034482517</v>
      </c>
      <c r="U1224" s="367">
        <v>-74536.244011648931</v>
      </c>
      <c r="V1224" s="384">
        <v>967.49999999999682</v>
      </c>
      <c r="W1224" s="367">
        <v>358333.33333333384</v>
      </c>
      <c r="X1224" s="367">
        <v>45147.725095551672</v>
      </c>
      <c r="Y1224" s="384">
        <v>967.50000000000136</v>
      </c>
      <c r="Z1224" s="367"/>
      <c r="AA1224" s="367"/>
      <c r="AB1224" s="367"/>
      <c r="AC1224" s="367"/>
      <c r="AD1224" s="367"/>
      <c r="AE1224" s="367"/>
      <c r="AF1224" s="367"/>
      <c r="AG1224" s="367"/>
      <c r="AH1224" s="367"/>
      <c r="AI1224" s="367"/>
      <c r="AJ1224" s="367"/>
      <c r="AK1224" s="367"/>
      <c r="AL1224" s="367"/>
      <c r="AM1224" s="367"/>
      <c r="AN1224" s="367"/>
      <c r="AO1224" s="367"/>
      <c r="AP1224" s="367"/>
      <c r="AQ1224" s="367"/>
      <c r="AR1224" s="367"/>
      <c r="AS1224" s="367"/>
      <c r="AT1224" s="367"/>
    </row>
    <row r="1225" spans="2:46" ht="13.8">
      <c r="B1225" s="26">
        <v>36.000000000000028</v>
      </c>
      <c r="C1225" s="367">
        <v>141.86130593535597</v>
      </c>
      <c r="D1225" s="369">
        <v>972.00000000000068</v>
      </c>
      <c r="E1225" s="367">
        <v>10046.511627907012</v>
      </c>
      <c r="F1225" s="367">
        <v>-140712.80141470887</v>
      </c>
      <c r="G1225" s="367">
        <v>972.00000000000341</v>
      </c>
      <c r="H1225" s="367">
        <v>54000</v>
      </c>
      <c r="I1225" s="367">
        <v>-1681131.6487861434</v>
      </c>
      <c r="J1225" s="384">
        <v>972</v>
      </c>
      <c r="K1225" s="367">
        <v>13090.909090909066</v>
      </c>
      <c r="L1225" s="367">
        <v>-66280.829615280047</v>
      </c>
      <c r="M1225" s="384">
        <v>971.99999999999829</v>
      </c>
      <c r="N1225" s="367">
        <v>216</v>
      </c>
      <c r="O1225" s="367">
        <v>-1586.008988914539</v>
      </c>
      <c r="P1225" s="384">
        <v>14.094000000000001</v>
      </c>
      <c r="Q1225" s="367">
        <v>216</v>
      </c>
      <c r="R1225" s="367">
        <v>-252.87955011362612</v>
      </c>
      <c r="S1225" s="384">
        <v>13.607999999999999</v>
      </c>
      <c r="T1225" s="367">
        <v>7448.275862068941</v>
      </c>
      <c r="U1225" s="367">
        <v>-75419.595578148292</v>
      </c>
      <c r="V1225" s="384">
        <v>971.99999999999682</v>
      </c>
      <c r="W1225" s="367">
        <v>360000.00000000052</v>
      </c>
      <c r="X1225" s="367">
        <v>45337.75771032973</v>
      </c>
      <c r="Y1225" s="384">
        <v>972.00000000000136</v>
      </c>
      <c r="Z1225" s="367"/>
      <c r="AA1225" s="367"/>
      <c r="AB1225" s="367"/>
      <c r="AC1225" s="367"/>
      <c r="AD1225" s="367"/>
      <c r="AE1225" s="367"/>
      <c r="AF1225" s="367"/>
      <c r="AG1225" s="367"/>
      <c r="AH1225" s="367"/>
      <c r="AI1225" s="367"/>
      <c r="AJ1225" s="367"/>
      <c r="AK1225" s="367"/>
      <c r="AL1225" s="367"/>
      <c r="AM1225" s="367"/>
      <c r="AN1225" s="367"/>
      <c r="AO1225" s="367"/>
      <c r="AP1225" s="367"/>
      <c r="AQ1225" s="367"/>
      <c r="AR1225" s="367"/>
      <c r="AS1225" s="367"/>
      <c r="AT1225" s="367"/>
    </row>
    <row r="1226" spans="2:46" ht="13.8">
      <c r="B1226" s="26">
        <v>36.166666666666693</v>
      </c>
      <c r="C1226" s="367">
        <v>142.51473690688155</v>
      </c>
      <c r="D1226" s="369">
        <v>976.5000000000008</v>
      </c>
      <c r="E1226" s="367">
        <v>10093.023255813989</v>
      </c>
      <c r="F1226" s="367">
        <v>-142059.1100823007</v>
      </c>
      <c r="G1226" s="367">
        <v>976.50000000000352</v>
      </c>
      <c r="H1226" s="367">
        <v>54250</v>
      </c>
      <c r="I1226" s="367">
        <v>-1697095.1564814416</v>
      </c>
      <c r="J1226" s="384">
        <v>976.5</v>
      </c>
      <c r="K1226" s="367">
        <v>13151.515151515126</v>
      </c>
      <c r="L1226" s="367">
        <v>-67119.568972913519</v>
      </c>
      <c r="M1226" s="384">
        <v>976.49999999999829</v>
      </c>
      <c r="N1226" s="367">
        <v>217</v>
      </c>
      <c r="O1226" s="367">
        <v>-1601.9614041030907</v>
      </c>
      <c r="P1226" s="384">
        <v>14.15925</v>
      </c>
      <c r="Q1226" s="367">
        <v>217</v>
      </c>
      <c r="R1226" s="367">
        <v>-258.11372666083776</v>
      </c>
      <c r="S1226" s="384">
        <v>13.670999999999999</v>
      </c>
      <c r="T1226" s="367">
        <v>7482.7586206896303</v>
      </c>
      <c r="U1226" s="367">
        <v>-76307.916323923506</v>
      </c>
      <c r="V1226" s="384">
        <v>976.4999999999967</v>
      </c>
      <c r="W1226" s="367">
        <v>361666.66666666721</v>
      </c>
      <c r="X1226" s="367">
        <v>45527.605539883058</v>
      </c>
      <c r="Y1226" s="384">
        <v>976.50000000000136</v>
      </c>
      <c r="Z1226" s="367"/>
      <c r="AA1226" s="367"/>
      <c r="AB1226" s="367"/>
      <c r="AC1226" s="367"/>
      <c r="AD1226" s="367"/>
      <c r="AE1226" s="367"/>
      <c r="AF1226" s="367"/>
      <c r="AG1226" s="367"/>
      <c r="AH1226" s="367"/>
      <c r="AI1226" s="367"/>
      <c r="AJ1226" s="367"/>
      <c r="AK1226" s="367"/>
      <c r="AL1226" s="367"/>
      <c r="AM1226" s="367"/>
      <c r="AN1226" s="367"/>
      <c r="AO1226" s="367"/>
      <c r="AP1226" s="367"/>
      <c r="AQ1226" s="367"/>
      <c r="AR1226" s="367"/>
      <c r="AS1226" s="367"/>
      <c r="AT1226" s="367"/>
    </row>
    <row r="1227" spans="2:46" ht="13.8">
      <c r="B1227" s="26">
        <v>36.333333333333357</v>
      </c>
      <c r="C1227" s="367">
        <v>143.1681371472207</v>
      </c>
      <c r="D1227" s="369">
        <v>981.00000000000057</v>
      </c>
      <c r="E1227" s="367">
        <v>10139.534883720966</v>
      </c>
      <c r="F1227" s="367">
        <v>-143411.82299425098</v>
      </c>
      <c r="G1227" s="367">
        <v>981.00000000000352</v>
      </c>
      <c r="H1227" s="367">
        <v>54500</v>
      </c>
      <c r="I1227" s="367">
        <v>-1713134.0604053363</v>
      </c>
      <c r="J1227" s="384">
        <v>981</v>
      </c>
      <c r="K1227" s="367">
        <v>13212.121212121187</v>
      </c>
      <c r="L1227" s="367">
        <v>-67963.210484141135</v>
      </c>
      <c r="M1227" s="384">
        <v>980.99999999999807</v>
      </c>
      <c r="N1227" s="367">
        <v>218</v>
      </c>
      <c r="O1227" s="367">
        <v>-1617.9931721117407</v>
      </c>
      <c r="P1227" s="384">
        <v>14.224500000000001</v>
      </c>
      <c r="Q1227" s="367">
        <v>218</v>
      </c>
      <c r="R1227" s="367">
        <v>-263.38535424850352</v>
      </c>
      <c r="S1227" s="384">
        <v>13.734</v>
      </c>
      <c r="T1227" s="367">
        <v>7517.2413793103196</v>
      </c>
      <c r="U1227" s="367">
        <v>-77201.206248974617</v>
      </c>
      <c r="V1227" s="384">
        <v>980.9999999999967</v>
      </c>
      <c r="W1227" s="367">
        <v>363333.3333333339</v>
      </c>
      <c r="X1227" s="367">
        <v>45717.268584211655</v>
      </c>
      <c r="Y1227" s="384">
        <v>981.00000000000148</v>
      </c>
      <c r="Z1227" s="367"/>
      <c r="AA1227" s="367"/>
      <c r="AB1227" s="367"/>
      <c r="AC1227" s="367"/>
      <c r="AD1227" s="367"/>
      <c r="AE1227" s="367"/>
      <c r="AF1227" s="367"/>
      <c r="AG1227" s="367"/>
      <c r="AH1227" s="367"/>
      <c r="AI1227" s="367"/>
      <c r="AJ1227" s="367"/>
      <c r="AK1227" s="367"/>
      <c r="AL1227" s="367"/>
      <c r="AM1227" s="367"/>
      <c r="AN1227" s="367"/>
      <c r="AO1227" s="367"/>
      <c r="AP1227" s="367"/>
      <c r="AQ1227" s="367"/>
      <c r="AR1227" s="367"/>
      <c r="AS1227" s="367"/>
      <c r="AT1227" s="367"/>
    </row>
    <row r="1228" spans="2:46" ht="13.8">
      <c r="B1228" s="26">
        <v>36.500000000000021</v>
      </c>
      <c r="C1228" s="367">
        <v>143.82150665637337</v>
      </c>
      <c r="D1228" s="369">
        <v>985.50000000000068</v>
      </c>
      <c r="E1228" s="367">
        <v>10186.046511627943</v>
      </c>
      <c r="F1228" s="367">
        <v>-144770.94015055968</v>
      </c>
      <c r="G1228" s="367">
        <v>985.50000000000352</v>
      </c>
      <c r="H1228" s="367">
        <v>54750</v>
      </c>
      <c r="I1228" s="367">
        <v>-1729248.3605578281</v>
      </c>
      <c r="J1228" s="384">
        <v>985.5</v>
      </c>
      <c r="K1228" s="367">
        <v>13272.727272727247</v>
      </c>
      <c r="L1228" s="367">
        <v>-68811.754148963024</v>
      </c>
      <c r="M1228" s="384">
        <v>985.49999999999818</v>
      </c>
      <c r="N1228" s="367">
        <v>219</v>
      </c>
      <c r="O1228" s="367">
        <v>-1634.104292940488</v>
      </c>
      <c r="P1228" s="384">
        <v>14.28975</v>
      </c>
      <c r="Q1228" s="367">
        <v>219</v>
      </c>
      <c r="R1228" s="367">
        <v>-268.69443287662352</v>
      </c>
      <c r="S1228" s="384">
        <v>13.797000000000001</v>
      </c>
      <c r="T1228" s="367">
        <v>7551.724137931009</v>
      </c>
      <c r="U1228" s="367">
        <v>-78099.465353301552</v>
      </c>
      <c r="V1228" s="384">
        <v>985.49999999999659</v>
      </c>
      <c r="W1228" s="367">
        <v>365000.00000000058</v>
      </c>
      <c r="X1228" s="367">
        <v>45906.746843315523</v>
      </c>
      <c r="Y1228" s="384">
        <v>985.50000000000148</v>
      </c>
      <c r="Z1228" s="367"/>
      <c r="AA1228" s="367"/>
      <c r="AB1228" s="367"/>
      <c r="AC1228" s="367"/>
      <c r="AD1228" s="367"/>
      <c r="AE1228" s="367"/>
      <c r="AF1228" s="367"/>
      <c r="AG1228" s="367"/>
      <c r="AH1228" s="367"/>
      <c r="AI1228" s="367"/>
      <c r="AJ1228" s="367"/>
      <c r="AK1228" s="367"/>
      <c r="AL1228" s="367"/>
      <c r="AM1228" s="367"/>
      <c r="AN1228" s="367"/>
      <c r="AO1228" s="367"/>
      <c r="AP1228" s="367"/>
      <c r="AQ1228" s="367"/>
      <c r="AR1228" s="367"/>
      <c r="AS1228" s="367"/>
      <c r="AT1228" s="367"/>
    </row>
    <row r="1229" spans="2:46" ht="13.8">
      <c r="B1229" s="26">
        <v>36.666666666666686</v>
      </c>
      <c r="C1229" s="367">
        <v>144.47484543433958</v>
      </c>
      <c r="D1229" s="369">
        <v>990.00000000000045</v>
      </c>
      <c r="E1229" s="367">
        <v>10232.55813953492</v>
      </c>
      <c r="F1229" s="367">
        <v>-146136.46155122688</v>
      </c>
      <c r="G1229" s="367">
        <v>990.00000000000352</v>
      </c>
      <c r="H1229" s="367">
        <v>55000</v>
      </c>
      <c r="I1229" s="367">
        <v>-1745438.0569389167</v>
      </c>
      <c r="J1229" s="384">
        <v>990</v>
      </c>
      <c r="K1229" s="367">
        <v>13333.333333333307</v>
      </c>
      <c r="L1229" s="367">
        <v>-69665.1999673791</v>
      </c>
      <c r="M1229" s="384">
        <v>989.99999999999818</v>
      </c>
      <c r="N1229" s="367">
        <v>220</v>
      </c>
      <c r="O1229" s="367">
        <v>-1650.294766589333</v>
      </c>
      <c r="P1229" s="384">
        <v>14.355</v>
      </c>
      <c r="Q1229" s="367">
        <v>220</v>
      </c>
      <c r="R1229" s="367">
        <v>-274.04096254519754</v>
      </c>
      <c r="S1229" s="384">
        <v>13.86</v>
      </c>
      <c r="T1229" s="367">
        <v>7586.2068965516983</v>
      </c>
      <c r="U1229" s="367">
        <v>-79002.693636904383</v>
      </c>
      <c r="V1229" s="384">
        <v>989.99999999999659</v>
      </c>
      <c r="W1229" s="367">
        <v>366666.66666666727</v>
      </c>
      <c r="X1229" s="367">
        <v>46096.040317194653</v>
      </c>
      <c r="Y1229" s="384">
        <v>990.00000000000159</v>
      </c>
      <c r="Z1229" s="367"/>
      <c r="AA1229" s="367"/>
      <c r="AB1229" s="367"/>
      <c r="AC1229" s="367"/>
      <c r="AD1229" s="367"/>
      <c r="AE1229" s="367"/>
      <c r="AF1229" s="367"/>
      <c r="AG1229" s="367"/>
      <c r="AH1229" s="367"/>
      <c r="AI1229" s="367"/>
      <c r="AJ1229" s="367"/>
      <c r="AK1229" s="367"/>
      <c r="AL1229" s="367"/>
      <c r="AM1229" s="367"/>
      <c r="AN1229" s="367"/>
      <c r="AO1229" s="367"/>
      <c r="AP1229" s="367"/>
      <c r="AQ1229" s="367"/>
      <c r="AR1229" s="367"/>
      <c r="AS1229" s="367"/>
      <c r="AT1229" s="367"/>
    </row>
    <row r="1230" spans="2:46" ht="13.8">
      <c r="B1230" s="26">
        <v>36.83333333333335</v>
      </c>
      <c r="C1230" s="367">
        <v>145.12815348111934</v>
      </c>
      <c r="D1230" s="369">
        <v>994.50000000000045</v>
      </c>
      <c r="E1230" s="367">
        <v>10279.069767441897</v>
      </c>
      <c r="F1230" s="367">
        <v>-147508.38719625262</v>
      </c>
      <c r="G1230" s="367">
        <v>994.50000000000364</v>
      </c>
      <c r="H1230" s="367">
        <v>55250</v>
      </c>
      <c r="I1230" s="367">
        <v>-1761703.1495486025</v>
      </c>
      <c r="J1230" s="384">
        <v>994.5</v>
      </c>
      <c r="K1230" s="367">
        <v>13393.939393939367</v>
      </c>
      <c r="L1230" s="367">
        <v>-70523.547939389333</v>
      </c>
      <c r="M1230" s="384">
        <v>994.49999999999807</v>
      </c>
      <c r="N1230" s="367">
        <v>221</v>
      </c>
      <c r="O1230" s="367">
        <v>-1666.5645930582759</v>
      </c>
      <c r="P1230" s="384">
        <v>14.420249999999999</v>
      </c>
      <c r="Q1230" s="367">
        <v>221</v>
      </c>
      <c r="R1230" s="367">
        <v>-279.42494325422581</v>
      </c>
      <c r="S1230" s="384">
        <v>13.923</v>
      </c>
      <c r="T1230" s="367">
        <v>7620.6896551723876</v>
      </c>
      <c r="U1230" s="367">
        <v>-79910.891099783097</v>
      </c>
      <c r="V1230" s="384">
        <v>994.49999999999659</v>
      </c>
      <c r="W1230" s="367">
        <v>368333.33333333395</v>
      </c>
      <c r="X1230" s="367">
        <v>46285.149005849053</v>
      </c>
      <c r="Y1230" s="384">
        <v>994.50000000000159</v>
      </c>
      <c r="Z1230" s="367"/>
      <c r="AA1230" s="367"/>
      <c r="AB1230" s="367"/>
      <c r="AC1230" s="367"/>
      <c r="AD1230" s="367"/>
      <c r="AE1230" s="367"/>
      <c r="AF1230" s="367"/>
      <c r="AG1230" s="367"/>
      <c r="AH1230" s="367"/>
      <c r="AI1230" s="367"/>
      <c r="AJ1230" s="367"/>
      <c r="AK1230" s="367"/>
      <c r="AL1230" s="367"/>
      <c r="AM1230" s="367"/>
      <c r="AN1230" s="367"/>
      <c r="AO1230" s="367"/>
      <c r="AP1230" s="367"/>
      <c r="AQ1230" s="367"/>
      <c r="AR1230" s="367"/>
      <c r="AS1230" s="367"/>
      <c r="AT1230" s="367"/>
    </row>
    <row r="1231" spans="2:46" ht="13.8">
      <c r="B1231" s="26">
        <v>37.000000000000014</v>
      </c>
      <c r="C1231" s="367">
        <v>145.78143079671261</v>
      </c>
      <c r="D1231" s="369">
        <v>999.00000000000034</v>
      </c>
      <c r="E1231" s="367">
        <v>10325.581395348874</v>
      </c>
      <c r="F1231" s="367">
        <v>-148886.71708563674</v>
      </c>
      <c r="G1231" s="367">
        <v>999.00000000000364</v>
      </c>
      <c r="H1231" s="367">
        <v>55500</v>
      </c>
      <c r="I1231" s="367">
        <v>-1778043.6383868854</v>
      </c>
      <c r="J1231" s="384">
        <v>999</v>
      </c>
      <c r="K1231" s="367">
        <v>13454.545454545427</v>
      </c>
      <c r="L1231" s="367">
        <v>-71386.798064993767</v>
      </c>
      <c r="M1231" s="384">
        <v>998.99999999999807</v>
      </c>
      <c r="N1231" s="367">
        <v>222</v>
      </c>
      <c r="O1231" s="367">
        <v>-1682.9137723473175</v>
      </c>
      <c r="P1231" s="384">
        <v>14.4855</v>
      </c>
      <c r="Q1231" s="367">
        <v>222</v>
      </c>
      <c r="R1231" s="367">
        <v>-284.84637500370843</v>
      </c>
      <c r="S1231" s="384">
        <v>13.986000000000001</v>
      </c>
      <c r="T1231" s="367">
        <v>7655.1724137930769</v>
      </c>
      <c r="U1231" s="367">
        <v>-80824.057741937664</v>
      </c>
      <c r="V1231" s="384">
        <v>998.99999999999648</v>
      </c>
      <c r="W1231" s="367">
        <v>370000.00000000064</v>
      </c>
      <c r="X1231" s="367">
        <v>46474.072909278722</v>
      </c>
      <c r="Y1231" s="384">
        <v>999.00000000000159</v>
      </c>
      <c r="Z1231" s="367"/>
      <c r="AA1231" s="367"/>
      <c r="AB1231" s="367"/>
      <c r="AC1231" s="367"/>
      <c r="AD1231" s="367"/>
      <c r="AE1231" s="367"/>
      <c r="AF1231" s="367"/>
      <c r="AG1231" s="367"/>
      <c r="AH1231" s="367"/>
      <c r="AI1231" s="367"/>
      <c r="AJ1231" s="367"/>
      <c r="AK1231" s="367"/>
      <c r="AL1231" s="367"/>
      <c r="AM1231" s="367"/>
      <c r="AN1231" s="367"/>
      <c r="AO1231" s="367"/>
      <c r="AP1231" s="367"/>
      <c r="AQ1231" s="367"/>
      <c r="AR1231" s="367"/>
      <c r="AS1231" s="367"/>
      <c r="AT1231" s="367"/>
    </row>
    <row r="1232" spans="2:46" ht="13.8">
      <c r="B1232" s="26">
        <v>37.166666666666679</v>
      </c>
      <c r="C1232" s="367">
        <v>146.43467738111946</v>
      </c>
      <c r="D1232" s="369">
        <v>1003.5000000000003</v>
      </c>
      <c r="E1232" s="367">
        <v>10372.093023255851</v>
      </c>
      <c r="F1232" s="367">
        <v>-150271.45121937938</v>
      </c>
      <c r="G1232" s="367">
        <v>1003.5000000000036</v>
      </c>
      <c r="H1232" s="367">
        <v>55750</v>
      </c>
      <c r="I1232" s="367">
        <v>-1794459.5234537649</v>
      </c>
      <c r="J1232" s="384">
        <v>1003.5</v>
      </c>
      <c r="K1232" s="367">
        <v>13515.151515151487</v>
      </c>
      <c r="L1232" s="367">
        <v>-72254.950344192432</v>
      </c>
      <c r="M1232" s="384">
        <v>1003.4999999999981</v>
      </c>
      <c r="N1232" s="367">
        <v>223</v>
      </c>
      <c r="O1232" s="367">
        <v>-1699.3423044564558</v>
      </c>
      <c r="P1232" s="384">
        <v>14.550749999999999</v>
      </c>
      <c r="Q1232" s="367">
        <v>223</v>
      </c>
      <c r="R1232" s="367">
        <v>-290.3052577936449</v>
      </c>
      <c r="S1232" s="384">
        <v>14.048999999999999</v>
      </c>
      <c r="T1232" s="367">
        <v>7689.6551724137662</v>
      </c>
      <c r="U1232" s="367">
        <v>-81742.193563368113</v>
      </c>
      <c r="V1232" s="384">
        <v>1003.4999999999965</v>
      </c>
      <c r="W1232" s="367">
        <v>371666.66666666733</v>
      </c>
      <c r="X1232" s="367">
        <v>46662.812027483669</v>
      </c>
      <c r="Y1232" s="384">
        <v>1003.5000000000018</v>
      </c>
      <c r="Z1232" s="367"/>
      <c r="AA1232" s="367"/>
      <c r="AB1232" s="367"/>
      <c r="AC1232" s="367"/>
      <c r="AD1232" s="367"/>
      <c r="AE1232" s="367"/>
      <c r="AF1232" s="367"/>
      <c r="AG1232" s="367"/>
      <c r="AH1232" s="367"/>
      <c r="AI1232" s="367"/>
      <c r="AJ1232" s="367"/>
      <c r="AK1232" s="367"/>
      <c r="AL1232" s="367"/>
      <c r="AM1232" s="367"/>
      <c r="AN1232" s="367"/>
      <c r="AO1232" s="367"/>
      <c r="AP1232" s="367"/>
      <c r="AQ1232" s="367"/>
      <c r="AR1232" s="367"/>
      <c r="AS1232" s="367"/>
      <c r="AT1232" s="367"/>
    </row>
    <row r="1233" spans="2:46" ht="13.8">
      <c r="B1233" s="26">
        <v>37.333333333333343</v>
      </c>
      <c r="C1233" s="367">
        <v>147.08789323433979</v>
      </c>
      <c r="D1233" s="369">
        <v>1008.0000000000002</v>
      </c>
      <c r="E1233" s="367">
        <v>10418.604651162828</v>
      </c>
      <c r="F1233" s="367">
        <v>-151662.58959748046</v>
      </c>
      <c r="G1233" s="367">
        <v>1008.0000000000036</v>
      </c>
      <c r="H1233" s="367">
        <v>56000</v>
      </c>
      <c r="I1233" s="367">
        <v>-1810950.8047492409</v>
      </c>
      <c r="J1233" s="384">
        <v>1007.9999999999999</v>
      </c>
      <c r="K1233" s="367">
        <v>13575.757575757547</v>
      </c>
      <c r="L1233" s="367">
        <v>-73128.004776985239</v>
      </c>
      <c r="M1233" s="384">
        <v>1007.999999999998</v>
      </c>
      <c r="N1233" s="367">
        <v>224</v>
      </c>
      <c r="O1233" s="367">
        <v>-1715.8501893856924</v>
      </c>
      <c r="P1233" s="384">
        <v>14.616</v>
      </c>
      <c r="Q1233" s="367">
        <v>224</v>
      </c>
      <c r="R1233" s="367">
        <v>-295.80159162403578</v>
      </c>
      <c r="S1233" s="384">
        <v>14.112</v>
      </c>
      <c r="T1233" s="367">
        <v>7724.1379310344555</v>
      </c>
      <c r="U1233" s="367">
        <v>-82665.298564074401</v>
      </c>
      <c r="V1233" s="384">
        <v>1007.9999999999964</v>
      </c>
      <c r="W1233" s="367">
        <v>373333.33333333401</v>
      </c>
      <c r="X1233" s="367">
        <v>46851.366360463871</v>
      </c>
      <c r="Y1233" s="384">
        <v>1008.0000000000018</v>
      </c>
      <c r="Z1233" s="367"/>
      <c r="AA1233" s="367"/>
      <c r="AB1233" s="367"/>
      <c r="AC1233" s="367"/>
      <c r="AD1233" s="367"/>
      <c r="AE1233" s="367"/>
      <c r="AF1233" s="367"/>
      <c r="AG1233" s="367"/>
      <c r="AH1233" s="367"/>
      <c r="AI1233" s="367"/>
      <c r="AJ1233" s="367"/>
      <c r="AK1233" s="367"/>
      <c r="AL1233" s="367"/>
      <c r="AM1233" s="367"/>
      <c r="AN1233" s="367"/>
      <c r="AO1233" s="367"/>
      <c r="AP1233" s="367"/>
      <c r="AQ1233" s="367"/>
      <c r="AR1233" s="367"/>
      <c r="AS1233" s="367"/>
      <c r="AT1233" s="367"/>
    </row>
    <row r="1234" spans="2:46" ht="13.8">
      <c r="B1234" s="26">
        <v>37.500000000000007</v>
      </c>
      <c r="C1234" s="367">
        <v>147.74107835637375</v>
      </c>
      <c r="D1234" s="369">
        <v>1012.5000000000002</v>
      </c>
      <c r="E1234" s="367">
        <v>10465.116279069805</v>
      </c>
      <c r="F1234" s="367">
        <v>-153060.13221994005</v>
      </c>
      <c r="G1234" s="367">
        <v>1012.5000000000038</v>
      </c>
      <c r="H1234" s="367">
        <v>56250</v>
      </c>
      <c r="I1234" s="367">
        <v>-1827517.4822733146</v>
      </c>
      <c r="J1234" s="384">
        <v>1012.4999999999999</v>
      </c>
      <c r="K1234" s="367">
        <v>13636.363636363607</v>
      </c>
      <c r="L1234" s="367">
        <v>-74005.961363372277</v>
      </c>
      <c r="M1234" s="384">
        <v>1012.499999999998</v>
      </c>
      <c r="N1234" s="367">
        <v>225</v>
      </c>
      <c r="O1234" s="367">
        <v>-1732.4374271350271</v>
      </c>
      <c r="P1234" s="384">
        <v>14.68125</v>
      </c>
      <c r="Q1234" s="367">
        <v>225</v>
      </c>
      <c r="R1234" s="367">
        <v>-301.33537649488079</v>
      </c>
      <c r="S1234" s="384">
        <v>14.175000000000001</v>
      </c>
      <c r="T1234" s="367">
        <v>7758.6206896551448</v>
      </c>
      <c r="U1234" s="367">
        <v>-83593.372744056585</v>
      </c>
      <c r="V1234" s="384">
        <v>1012.4999999999964</v>
      </c>
      <c r="W1234" s="367">
        <v>375000.0000000007</v>
      </c>
      <c r="X1234" s="367">
        <v>47039.735908219351</v>
      </c>
      <c r="Y1234" s="384">
        <v>1012.5000000000019</v>
      </c>
      <c r="Z1234" s="367"/>
      <c r="AA1234" s="367"/>
      <c r="AB1234" s="367"/>
      <c r="AC1234" s="367"/>
      <c r="AD1234" s="367"/>
      <c r="AE1234" s="367"/>
      <c r="AF1234" s="367"/>
      <c r="AG1234" s="367"/>
      <c r="AH1234" s="367"/>
      <c r="AI1234" s="367"/>
      <c r="AJ1234" s="367"/>
      <c r="AK1234" s="367"/>
      <c r="AL1234" s="367"/>
      <c r="AM1234" s="367"/>
      <c r="AN1234" s="367"/>
      <c r="AO1234" s="367"/>
      <c r="AP1234" s="367"/>
      <c r="AQ1234" s="367"/>
      <c r="AR1234" s="367"/>
      <c r="AS1234" s="367"/>
      <c r="AT1234" s="367"/>
    </row>
    <row r="1235" spans="2:46" ht="13.8">
      <c r="B1235" s="26">
        <v>37.666666666666671</v>
      </c>
      <c r="C1235" s="367">
        <v>148.3942327472212</v>
      </c>
      <c r="D1235" s="369">
        <v>1017.0000000000001</v>
      </c>
      <c r="E1235" s="367">
        <v>10511.627906976782</v>
      </c>
      <c r="F1235" s="367">
        <v>-154464.07908675808</v>
      </c>
      <c r="G1235" s="367">
        <v>1017.0000000000038</v>
      </c>
      <c r="H1235" s="367">
        <v>56500</v>
      </c>
      <c r="I1235" s="367">
        <v>-1844159.5560259852</v>
      </c>
      <c r="J1235" s="384">
        <v>1016.9999999999999</v>
      </c>
      <c r="K1235" s="367">
        <v>13696.969696969667</v>
      </c>
      <c r="L1235" s="367">
        <v>-74888.820103353501</v>
      </c>
      <c r="M1235" s="384">
        <v>1016.999999999998</v>
      </c>
      <c r="N1235" s="367">
        <v>226</v>
      </c>
      <c r="O1235" s="367">
        <v>-1749.104017704459</v>
      </c>
      <c r="P1235" s="384">
        <v>14.746499999999999</v>
      </c>
      <c r="Q1235" s="367">
        <v>226</v>
      </c>
      <c r="R1235" s="367">
        <v>-306.90661240617999</v>
      </c>
      <c r="S1235" s="384">
        <v>14.238000000000001</v>
      </c>
      <c r="T1235" s="367">
        <v>7793.1034482758341</v>
      </c>
      <c r="U1235" s="367">
        <v>-84526.416103314667</v>
      </c>
      <c r="V1235" s="384">
        <v>1016.9999999999964</v>
      </c>
      <c r="W1235" s="367">
        <v>376666.66666666738</v>
      </c>
      <c r="X1235" s="367">
        <v>47227.9206707501</v>
      </c>
      <c r="Y1235" s="384">
        <v>1017.0000000000019</v>
      </c>
      <c r="Z1235" s="367"/>
      <c r="AA1235" s="367"/>
      <c r="AB1235" s="367"/>
      <c r="AC1235" s="367"/>
      <c r="AD1235" s="367"/>
      <c r="AE1235" s="367"/>
      <c r="AF1235" s="367"/>
      <c r="AG1235" s="367"/>
      <c r="AH1235" s="367"/>
      <c r="AI1235" s="367"/>
      <c r="AJ1235" s="367"/>
      <c r="AK1235" s="367"/>
      <c r="AL1235" s="367"/>
      <c r="AM1235" s="367"/>
      <c r="AN1235" s="367"/>
      <c r="AO1235" s="367"/>
      <c r="AP1235" s="367"/>
      <c r="AQ1235" s="367"/>
      <c r="AR1235" s="367"/>
      <c r="AS1235" s="367"/>
      <c r="AT1235" s="367"/>
    </row>
    <row r="1236" spans="2:46" ht="13.8">
      <c r="B1236" s="26">
        <v>37.833333333333336</v>
      </c>
      <c r="C1236" s="367">
        <v>149.04735640688219</v>
      </c>
      <c r="D1236" s="369">
        <v>1021.5</v>
      </c>
      <c r="E1236" s="367">
        <v>10558.13953488376</v>
      </c>
      <c r="F1236" s="367">
        <v>-155874.43019793459</v>
      </c>
      <c r="G1236" s="367">
        <v>1021.5000000000038</v>
      </c>
      <c r="H1236" s="367">
        <v>56750</v>
      </c>
      <c r="I1236" s="367">
        <v>-1860877.0260072525</v>
      </c>
      <c r="J1236" s="384">
        <v>1021.4999999999999</v>
      </c>
      <c r="K1236" s="367">
        <v>13757.575757575727</v>
      </c>
      <c r="L1236" s="367">
        <v>-75776.580996928911</v>
      </c>
      <c r="M1236" s="384">
        <v>1021.4999999999978</v>
      </c>
      <c r="N1236" s="367">
        <v>227</v>
      </c>
      <c r="O1236" s="367">
        <v>-1765.8499610939891</v>
      </c>
      <c r="P1236" s="384">
        <v>14.81175</v>
      </c>
      <c r="Q1236" s="367">
        <v>227</v>
      </c>
      <c r="R1236" s="367">
        <v>-312.51529935793309</v>
      </c>
      <c r="S1236" s="384">
        <v>14.300999999999998</v>
      </c>
      <c r="T1236" s="367">
        <v>7827.5862068965234</v>
      </c>
      <c r="U1236" s="367">
        <v>-85464.428641848572</v>
      </c>
      <c r="V1236" s="384">
        <v>1021.4999999999962</v>
      </c>
      <c r="W1236" s="367">
        <v>378333.33333333407</v>
      </c>
      <c r="X1236" s="367">
        <v>47415.920648056104</v>
      </c>
      <c r="Y1236" s="384">
        <v>1021.5000000000019</v>
      </c>
      <c r="Z1236" s="367"/>
      <c r="AA1236" s="367"/>
      <c r="AB1236" s="367"/>
      <c r="AC1236" s="367"/>
      <c r="AD1236" s="367"/>
      <c r="AE1236" s="367"/>
      <c r="AF1236" s="367"/>
      <c r="AG1236" s="367"/>
      <c r="AH1236" s="367"/>
      <c r="AI1236" s="367"/>
      <c r="AJ1236" s="367"/>
      <c r="AK1236" s="367"/>
      <c r="AL1236" s="367"/>
      <c r="AM1236" s="367"/>
      <c r="AN1236" s="367"/>
      <c r="AO1236" s="367"/>
      <c r="AP1236" s="367"/>
      <c r="AQ1236" s="367"/>
      <c r="AR1236" s="367"/>
      <c r="AS1236" s="367"/>
      <c r="AT1236" s="367"/>
    </row>
    <row r="1237" spans="2:46" ht="13.8">
      <c r="B1237" s="26">
        <v>38</v>
      </c>
      <c r="C1237" s="367">
        <v>149.70044933535675</v>
      </c>
      <c r="D1237" s="369">
        <v>1026</v>
      </c>
      <c r="E1237" s="367">
        <v>10604.651162790737</v>
      </c>
      <c r="F1237" s="367">
        <v>-157291.18555346961</v>
      </c>
      <c r="G1237" s="367">
        <v>1026.0000000000039</v>
      </c>
      <c r="H1237" s="367">
        <v>57000</v>
      </c>
      <c r="I1237" s="367">
        <v>-1877669.8922171174</v>
      </c>
      <c r="J1237" s="384">
        <v>1026</v>
      </c>
      <c r="K1237" s="367">
        <v>13818.181818181787</v>
      </c>
      <c r="L1237" s="367">
        <v>-76669.244044098508</v>
      </c>
      <c r="M1237" s="384">
        <v>1025.9999999999977</v>
      </c>
      <c r="N1237" s="367">
        <v>228</v>
      </c>
      <c r="O1237" s="367">
        <v>-1782.6752573036167</v>
      </c>
      <c r="P1237" s="384">
        <v>14.876999999999999</v>
      </c>
      <c r="Q1237" s="367">
        <v>228</v>
      </c>
      <c r="R1237" s="367">
        <v>-318.16143735014066</v>
      </c>
      <c r="S1237" s="384">
        <v>14.363999999999999</v>
      </c>
      <c r="T1237" s="367">
        <v>7862.0689655172127</v>
      </c>
      <c r="U1237" s="367">
        <v>-86407.410359658403</v>
      </c>
      <c r="V1237" s="384">
        <v>1025.9999999999964</v>
      </c>
      <c r="W1237" s="367">
        <v>380000.00000000076</v>
      </c>
      <c r="X1237" s="367">
        <v>47603.735840137386</v>
      </c>
      <c r="Y1237" s="384">
        <v>1026.000000000002</v>
      </c>
      <c r="Z1237" s="367"/>
      <c r="AA1237" s="367"/>
      <c r="AB1237" s="367"/>
      <c r="AC1237" s="367"/>
      <c r="AD1237" s="367"/>
      <c r="AE1237" s="367"/>
      <c r="AF1237" s="367"/>
      <c r="AG1237" s="367"/>
      <c r="AH1237" s="367"/>
      <c r="AI1237" s="367"/>
      <c r="AJ1237" s="367"/>
      <c r="AK1237" s="367"/>
      <c r="AL1237" s="367"/>
      <c r="AM1237" s="367"/>
      <c r="AN1237" s="367"/>
      <c r="AO1237" s="367"/>
      <c r="AP1237" s="367"/>
      <c r="AQ1237" s="367"/>
      <c r="AR1237" s="367"/>
      <c r="AS1237" s="367"/>
      <c r="AT1237" s="367"/>
    </row>
    <row r="1238" spans="2:46" ht="13.8">
      <c r="B1238" s="26">
        <v>38.166666666666664</v>
      </c>
      <c r="C1238" s="367">
        <v>150.35351153264483</v>
      </c>
      <c r="D1238" s="369">
        <v>1030.5</v>
      </c>
      <c r="E1238" s="367">
        <v>10651.162790697714</v>
      </c>
      <c r="F1238" s="367">
        <v>-158714.34515336304</v>
      </c>
      <c r="G1238" s="367">
        <v>1030.5000000000039</v>
      </c>
      <c r="H1238" s="367">
        <v>57250</v>
      </c>
      <c r="I1238" s="367">
        <v>-1894538.1546555785</v>
      </c>
      <c r="J1238" s="384">
        <v>1030.5</v>
      </c>
      <c r="K1238" s="367">
        <v>13878.787878787847</v>
      </c>
      <c r="L1238" s="367">
        <v>-77566.809244862321</v>
      </c>
      <c r="M1238" s="384">
        <v>1030.4999999999977</v>
      </c>
      <c r="N1238" s="367">
        <v>229</v>
      </c>
      <c r="O1238" s="367">
        <v>-1799.5799063333427</v>
      </c>
      <c r="P1238" s="384">
        <v>14.94225</v>
      </c>
      <c r="Q1238" s="367">
        <v>229</v>
      </c>
      <c r="R1238" s="367">
        <v>-323.84502638280236</v>
      </c>
      <c r="S1238" s="384">
        <v>14.427</v>
      </c>
      <c r="T1238" s="367">
        <v>7896.5517241379021</v>
      </c>
      <c r="U1238" s="367">
        <v>-87355.361256744014</v>
      </c>
      <c r="V1238" s="384">
        <v>1030.4999999999961</v>
      </c>
      <c r="W1238" s="367">
        <v>381666.66666666744</v>
      </c>
      <c r="X1238" s="367">
        <v>47791.36624699393</v>
      </c>
      <c r="Y1238" s="384">
        <v>1030.500000000002</v>
      </c>
      <c r="Z1238" s="367"/>
      <c r="AA1238" s="367"/>
      <c r="AB1238" s="367"/>
      <c r="AC1238" s="367"/>
      <c r="AD1238" s="367"/>
      <c r="AE1238" s="367"/>
      <c r="AF1238" s="367"/>
      <c r="AG1238" s="367"/>
      <c r="AH1238" s="367"/>
      <c r="AI1238" s="367"/>
      <c r="AJ1238" s="367"/>
      <c r="AK1238" s="367"/>
      <c r="AL1238" s="367"/>
      <c r="AM1238" s="367"/>
      <c r="AN1238" s="367"/>
      <c r="AO1238" s="367"/>
      <c r="AP1238" s="367"/>
      <c r="AQ1238" s="367"/>
      <c r="AR1238" s="367"/>
      <c r="AS1238" s="367"/>
      <c r="AT1238" s="367"/>
    </row>
    <row r="1239" spans="2:46" ht="13.8">
      <c r="B1239" s="26">
        <v>38.333333333333329</v>
      </c>
      <c r="C1239" s="367">
        <v>151.00654299874651</v>
      </c>
      <c r="D1239" s="369">
        <v>1035</v>
      </c>
      <c r="E1239" s="367">
        <v>10697.674418604691</v>
      </c>
      <c r="F1239" s="367">
        <v>-160143.90899761496</v>
      </c>
      <c r="G1239" s="367">
        <v>1035.0000000000039</v>
      </c>
      <c r="H1239" s="367">
        <v>57500</v>
      </c>
      <c r="I1239" s="367">
        <v>-1911481.8133226372</v>
      </c>
      <c r="J1239" s="384">
        <v>1035</v>
      </c>
      <c r="K1239" s="367">
        <v>13939.393939393907</v>
      </c>
      <c r="L1239" s="367">
        <v>-78469.27659922032</v>
      </c>
      <c r="M1239" s="384">
        <v>1034.9999999999977</v>
      </c>
      <c r="N1239" s="367">
        <v>230</v>
      </c>
      <c r="O1239" s="367">
        <v>-1816.5639081831662</v>
      </c>
      <c r="P1239" s="384">
        <v>15.007499999999999</v>
      </c>
      <c r="Q1239" s="367">
        <v>230</v>
      </c>
      <c r="R1239" s="367">
        <v>-329.56606645591819</v>
      </c>
      <c r="S1239" s="384">
        <v>14.489999999999998</v>
      </c>
      <c r="T1239" s="367">
        <v>7931.0344827585914</v>
      </c>
      <c r="U1239" s="367">
        <v>-88308.281333105551</v>
      </c>
      <c r="V1239" s="384">
        <v>1034.9999999999961</v>
      </c>
      <c r="W1239" s="367">
        <v>383333.33333333413</v>
      </c>
      <c r="X1239" s="367">
        <v>47978.811868625751</v>
      </c>
      <c r="Y1239" s="384">
        <v>1035.000000000002</v>
      </c>
      <c r="Z1239" s="367"/>
      <c r="AA1239" s="367"/>
      <c r="AB1239" s="367"/>
      <c r="AC1239" s="367"/>
      <c r="AD1239" s="367"/>
      <c r="AE1239" s="367"/>
      <c r="AF1239" s="367"/>
      <c r="AG1239" s="367"/>
      <c r="AH1239" s="367"/>
      <c r="AI1239" s="367"/>
      <c r="AJ1239" s="367"/>
      <c r="AK1239" s="367"/>
      <c r="AL1239" s="367"/>
      <c r="AM1239" s="367"/>
      <c r="AN1239" s="367"/>
      <c r="AO1239" s="367"/>
      <c r="AP1239" s="367"/>
      <c r="AQ1239" s="367"/>
      <c r="AR1239" s="367"/>
      <c r="AS1239" s="367"/>
      <c r="AT1239" s="367"/>
    </row>
    <row r="1240" spans="2:46" ht="13.8">
      <c r="B1240" s="26">
        <v>38.499999999999993</v>
      </c>
      <c r="C1240" s="367">
        <v>151.65954373366162</v>
      </c>
      <c r="D1240" s="369">
        <v>1039.4999999999998</v>
      </c>
      <c r="E1240" s="367">
        <v>10744.186046511668</v>
      </c>
      <c r="F1240" s="367">
        <v>-161579.87708622534</v>
      </c>
      <c r="G1240" s="367">
        <v>1039.5000000000039</v>
      </c>
      <c r="H1240" s="367">
        <v>57750</v>
      </c>
      <c r="I1240" s="367">
        <v>-1928500.8682182925</v>
      </c>
      <c r="J1240" s="384">
        <v>1039.5</v>
      </c>
      <c r="K1240" s="367">
        <v>13999.999999999967</v>
      </c>
      <c r="L1240" s="367">
        <v>-79376.646107172521</v>
      </c>
      <c r="M1240" s="384">
        <v>1039.4999999999977</v>
      </c>
      <c r="N1240" s="367">
        <v>231</v>
      </c>
      <c r="O1240" s="367">
        <v>-1833.627262853088</v>
      </c>
      <c r="P1240" s="384">
        <v>15.072750000000001</v>
      </c>
      <c r="Q1240" s="367">
        <v>231</v>
      </c>
      <c r="R1240" s="367">
        <v>-335.32455756948821</v>
      </c>
      <c r="S1240" s="384">
        <v>14.552999999999999</v>
      </c>
      <c r="T1240" s="367">
        <v>7965.5172413792807</v>
      </c>
      <c r="U1240" s="367">
        <v>-89266.170588742956</v>
      </c>
      <c r="V1240" s="384">
        <v>1039.4999999999961</v>
      </c>
      <c r="W1240" s="367">
        <v>385000.00000000081</v>
      </c>
      <c r="X1240" s="367">
        <v>48166.072705032842</v>
      </c>
      <c r="Y1240" s="384">
        <v>1039.5000000000023</v>
      </c>
      <c r="Z1240" s="367"/>
      <c r="AA1240" s="367"/>
      <c r="AB1240" s="367"/>
      <c r="AC1240" s="367"/>
      <c r="AD1240" s="367"/>
      <c r="AE1240" s="367"/>
      <c r="AF1240" s="367"/>
      <c r="AG1240" s="367"/>
      <c r="AH1240" s="367"/>
      <c r="AI1240" s="367"/>
      <c r="AJ1240" s="367"/>
      <c r="AK1240" s="367"/>
      <c r="AL1240" s="367"/>
      <c r="AM1240" s="367"/>
      <c r="AN1240" s="367"/>
      <c r="AO1240" s="367"/>
      <c r="AP1240" s="367"/>
      <c r="AQ1240" s="367"/>
      <c r="AR1240" s="367"/>
      <c r="AS1240" s="367"/>
      <c r="AT1240" s="367"/>
    </row>
    <row r="1241" spans="2:46" ht="13.8">
      <c r="B1241" s="26">
        <v>38.666666666666657</v>
      </c>
      <c r="C1241" s="367">
        <v>152.31251373739036</v>
      </c>
      <c r="D1241" s="369">
        <v>1043.9999999999998</v>
      </c>
      <c r="E1241" s="367">
        <v>10790.697674418645</v>
      </c>
      <c r="F1241" s="367">
        <v>-163022.24941919418</v>
      </c>
      <c r="G1241" s="367">
        <v>1044.0000000000039</v>
      </c>
      <c r="H1241" s="367">
        <v>58000</v>
      </c>
      <c r="I1241" s="367">
        <v>-1945595.3193425445</v>
      </c>
      <c r="J1241" s="384">
        <v>1044</v>
      </c>
      <c r="K1241" s="367">
        <v>14060.606060606027</v>
      </c>
      <c r="L1241" s="367">
        <v>-80288.917768718879</v>
      </c>
      <c r="M1241" s="384">
        <v>1043.9999999999975</v>
      </c>
      <c r="N1241" s="367">
        <v>232</v>
      </c>
      <c r="O1241" s="367">
        <v>-1850.7699703431072</v>
      </c>
      <c r="P1241" s="384">
        <v>15.138</v>
      </c>
      <c r="Q1241" s="367">
        <v>232</v>
      </c>
      <c r="R1241" s="367">
        <v>-341.12049972351252</v>
      </c>
      <c r="S1241" s="384">
        <v>14.616</v>
      </c>
      <c r="T1241" s="367">
        <v>7999.99999999997</v>
      </c>
      <c r="U1241" s="367">
        <v>-90229.029023656258</v>
      </c>
      <c r="V1241" s="384">
        <v>1043.9999999999961</v>
      </c>
      <c r="W1241" s="367">
        <v>386666.6666666675</v>
      </c>
      <c r="X1241" s="367">
        <v>48353.148756215196</v>
      </c>
      <c r="Y1241" s="384">
        <v>1044.0000000000023</v>
      </c>
      <c r="Z1241" s="367"/>
      <c r="AA1241" s="367"/>
      <c r="AB1241" s="367"/>
      <c r="AC1241" s="367"/>
      <c r="AD1241" s="367"/>
      <c r="AE1241" s="367"/>
      <c r="AF1241" s="367"/>
      <c r="AG1241" s="367"/>
      <c r="AH1241" s="367"/>
      <c r="AI1241" s="367"/>
      <c r="AJ1241" s="367"/>
      <c r="AK1241" s="367"/>
      <c r="AL1241" s="367"/>
      <c r="AM1241" s="367"/>
      <c r="AN1241" s="367"/>
      <c r="AO1241" s="367"/>
      <c r="AP1241" s="367"/>
      <c r="AQ1241" s="367"/>
      <c r="AR1241" s="367"/>
      <c r="AS1241" s="367"/>
      <c r="AT1241" s="367"/>
    </row>
    <row r="1242" spans="2:46" ht="13.8">
      <c r="B1242" s="26">
        <v>38.833333333333321</v>
      </c>
      <c r="C1242" s="367">
        <v>152.96545300993262</v>
      </c>
      <c r="D1242" s="369">
        <v>1048.4999999999998</v>
      </c>
      <c r="E1242" s="367">
        <v>10837.209302325622</v>
      </c>
      <c r="F1242" s="367">
        <v>-164471.02599652149</v>
      </c>
      <c r="G1242" s="367">
        <v>1048.5000000000039</v>
      </c>
      <c r="H1242" s="367">
        <v>58250</v>
      </c>
      <c r="I1242" s="367">
        <v>-1962765.1666953936</v>
      </c>
      <c r="J1242" s="384">
        <v>1048.5</v>
      </c>
      <c r="K1242" s="367">
        <v>14121.212121212087</v>
      </c>
      <c r="L1242" s="367">
        <v>-81206.091583859481</v>
      </c>
      <c r="M1242" s="384">
        <v>1048.4999999999975</v>
      </c>
      <c r="N1242" s="367">
        <v>233</v>
      </c>
      <c r="O1242" s="367">
        <v>-1867.992030653224</v>
      </c>
      <c r="P1242" s="384">
        <v>15.203250000000001</v>
      </c>
      <c r="Q1242" s="367">
        <v>233</v>
      </c>
      <c r="R1242" s="367">
        <v>-346.95389291799103</v>
      </c>
      <c r="S1242" s="384">
        <v>14.679</v>
      </c>
      <c r="T1242" s="367">
        <v>8034.4827586206593</v>
      </c>
      <c r="U1242" s="367">
        <v>-91196.856637845427</v>
      </c>
      <c r="V1242" s="384">
        <v>1048.4999999999961</v>
      </c>
      <c r="W1242" s="367">
        <v>388333.33333333419</v>
      </c>
      <c r="X1242" s="367">
        <v>48540.040022172812</v>
      </c>
      <c r="Y1242" s="384">
        <v>1048.5000000000023</v>
      </c>
      <c r="Z1242" s="367"/>
      <c r="AA1242" s="367"/>
      <c r="AB1242" s="367"/>
      <c r="AC1242" s="367"/>
      <c r="AD1242" s="367"/>
      <c r="AE1242" s="367"/>
      <c r="AF1242" s="367"/>
      <c r="AG1242" s="367"/>
      <c r="AH1242" s="367"/>
      <c r="AI1242" s="367"/>
      <c r="AJ1242" s="367"/>
      <c r="AK1242" s="367"/>
      <c r="AL1242" s="367"/>
      <c r="AM1242" s="367"/>
      <c r="AN1242" s="367"/>
      <c r="AO1242" s="367"/>
      <c r="AP1242" s="367"/>
      <c r="AQ1242" s="367"/>
      <c r="AR1242" s="367"/>
      <c r="AS1242" s="367"/>
      <c r="AT1242" s="367"/>
    </row>
    <row r="1243" spans="2:46" ht="13.8">
      <c r="B1243" s="26">
        <v>38.999999999999986</v>
      </c>
      <c r="C1243" s="367">
        <v>153.61836155128842</v>
      </c>
      <c r="D1243" s="369">
        <v>1052.9999999999998</v>
      </c>
      <c r="E1243" s="367">
        <v>10883.720930232599</v>
      </c>
      <c r="F1243" s="367">
        <v>-165926.20681820737</v>
      </c>
      <c r="G1243" s="367">
        <v>1053.0000000000041</v>
      </c>
      <c r="H1243" s="367">
        <v>58500</v>
      </c>
      <c r="I1243" s="367">
        <v>-1980010.41027684</v>
      </c>
      <c r="J1243" s="384">
        <v>1053</v>
      </c>
      <c r="K1243" s="367">
        <v>14181.818181818147</v>
      </c>
      <c r="L1243" s="367">
        <v>-82128.167552594256</v>
      </c>
      <c r="M1243" s="384">
        <v>1052.9999999999975</v>
      </c>
      <c r="N1243" s="367">
        <v>234</v>
      </c>
      <c r="O1243" s="367">
        <v>-1885.2934437834392</v>
      </c>
      <c r="P1243" s="384">
        <v>15.268500000000001</v>
      </c>
      <c r="Q1243" s="367">
        <v>234</v>
      </c>
      <c r="R1243" s="367">
        <v>-352.82473715292343</v>
      </c>
      <c r="S1243" s="384">
        <v>14.741999999999999</v>
      </c>
      <c r="T1243" s="367">
        <v>8068.9655172413486</v>
      </c>
      <c r="U1243" s="367">
        <v>-92169.653431310391</v>
      </c>
      <c r="V1243" s="384">
        <v>1052.9999999999959</v>
      </c>
      <c r="W1243" s="367">
        <v>390000.00000000087</v>
      </c>
      <c r="X1243" s="367">
        <v>48726.746502905706</v>
      </c>
      <c r="Y1243" s="384">
        <v>1053.0000000000023</v>
      </c>
      <c r="Z1243" s="367"/>
      <c r="AA1243" s="367"/>
      <c r="AB1243" s="367"/>
      <c r="AC1243" s="367"/>
      <c r="AD1243" s="367"/>
      <c r="AE1243" s="367"/>
      <c r="AF1243" s="367"/>
      <c r="AG1243" s="367"/>
      <c r="AH1243" s="367"/>
      <c r="AI1243" s="367"/>
      <c r="AJ1243" s="367"/>
      <c r="AK1243" s="367"/>
      <c r="AL1243" s="367"/>
      <c r="AM1243" s="367"/>
      <c r="AN1243" s="367"/>
      <c r="AO1243" s="367"/>
      <c r="AP1243" s="367"/>
      <c r="AQ1243" s="367"/>
      <c r="AR1243" s="367"/>
      <c r="AS1243" s="367"/>
      <c r="AT1243" s="367"/>
    </row>
    <row r="1244" spans="2:46" ht="13.8">
      <c r="B1244" s="26">
        <v>39.16666666666665</v>
      </c>
      <c r="C1244" s="367">
        <v>154.27123936145776</v>
      </c>
      <c r="D1244" s="369">
        <v>1057.4999999999995</v>
      </c>
      <c r="E1244" s="367">
        <v>10930.232558139576</v>
      </c>
      <c r="F1244" s="367">
        <v>-167387.79188425164</v>
      </c>
      <c r="G1244" s="367">
        <v>1057.5000000000041</v>
      </c>
      <c r="H1244" s="367">
        <v>58750</v>
      </c>
      <c r="I1244" s="367">
        <v>-1997331.0500868829</v>
      </c>
      <c r="J1244" s="384">
        <v>1057.5</v>
      </c>
      <c r="K1244" s="367">
        <v>14242.424242424207</v>
      </c>
      <c r="L1244" s="367">
        <v>-83055.145674923246</v>
      </c>
      <c r="M1244" s="384">
        <v>1057.4999999999975</v>
      </c>
      <c r="N1244" s="367">
        <v>235</v>
      </c>
      <c r="O1244" s="367">
        <v>-1902.6742097337517</v>
      </c>
      <c r="P1244" s="384">
        <v>15.33375</v>
      </c>
      <c r="Q1244" s="367">
        <v>235</v>
      </c>
      <c r="R1244" s="367">
        <v>-358.73303242831025</v>
      </c>
      <c r="S1244" s="384">
        <v>14.805</v>
      </c>
      <c r="T1244" s="367">
        <v>8103.4482758620379</v>
      </c>
      <c r="U1244" s="367">
        <v>-93147.419404051281</v>
      </c>
      <c r="V1244" s="384">
        <v>1057.4999999999959</v>
      </c>
      <c r="W1244" s="367">
        <v>391666.66666666756</v>
      </c>
      <c r="X1244" s="367">
        <v>48913.268198413862</v>
      </c>
      <c r="Y1244" s="384">
        <v>1057.5000000000023</v>
      </c>
      <c r="Z1244" s="367"/>
      <c r="AA1244" s="367"/>
      <c r="AB1244" s="367"/>
      <c r="AC1244" s="367"/>
      <c r="AD1244" s="367"/>
      <c r="AE1244" s="367"/>
      <c r="AF1244" s="367"/>
      <c r="AG1244" s="367"/>
      <c r="AH1244" s="367"/>
      <c r="AI1244" s="367"/>
      <c r="AJ1244" s="367"/>
      <c r="AK1244" s="367"/>
      <c r="AL1244" s="367"/>
      <c r="AM1244" s="367"/>
      <c r="AN1244" s="367"/>
      <c r="AO1244" s="367"/>
      <c r="AP1244" s="367"/>
      <c r="AQ1244" s="367"/>
      <c r="AR1244" s="367"/>
      <c r="AS1244" s="367"/>
      <c r="AT1244" s="367"/>
    </row>
    <row r="1245" spans="2:46" ht="13.8">
      <c r="B1245" s="26">
        <v>39.333333333333314</v>
      </c>
      <c r="C1245" s="367">
        <v>154.92408644044062</v>
      </c>
      <c r="D1245" s="369">
        <v>1061.9999999999995</v>
      </c>
      <c r="E1245" s="367">
        <v>10976.744186046553</v>
      </c>
      <c r="F1245" s="367">
        <v>-168855.78119465438</v>
      </c>
      <c r="G1245" s="367">
        <v>1062.0000000000041</v>
      </c>
      <c r="H1245" s="367">
        <v>59000</v>
      </c>
      <c r="I1245" s="367">
        <v>-2014727.0861255229</v>
      </c>
      <c r="J1245" s="384">
        <v>1062</v>
      </c>
      <c r="K1245" s="367">
        <v>14303.030303030268</v>
      </c>
      <c r="L1245" s="367">
        <v>-83987.025950846437</v>
      </c>
      <c r="M1245" s="384">
        <v>1061.9999999999975</v>
      </c>
      <c r="N1245" s="367">
        <v>236</v>
      </c>
      <c r="O1245" s="367">
        <v>-1920.1343285041621</v>
      </c>
      <c r="P1245" s="384">
        <v>15.399000000000001</v>
      </c>
      <c r="Q1245" s="367">
        <v>236</v>
      </c>
      <c r="R1245" s="367">
        <v>-364.6787787441512</v>
      </c>
      <c r="S1245" s="384">
        <v>14.868</v>
      </c>
      <c r="T1245" s="367">
        <v>8137.9310344827272</v>
      </c>
      <c r="U1245" s="367">
        <v>-94130.154556068053</v>
      </c>
      <c r="V1245" s="384">
        <v>1061.9999999999959</v>
      </c>
      <c r="W1245" s="367">
        <v>393333.33333333425</v>
      </c>
      <c r="X1245" s="367">
        <v>49099.605108697295</v>
      </c>
      <c r="Y1245" s="384">
        <v>1062.0000000000025</v>
      </c>
      <c r="Z1245" s="367"/>
      <c r="AA1245" s="367"/>
      <c r="AB1245" s="367"/>
      <c r="AC1245" s="367"/>
      <c r="AD1245" s="367"/>
      <c r="AE1245" s="367"/>
      <c r="AF1245" s="367"/>
      <c r="AG1245" s="367"/>
      <c r="AH1245" s="367"/>
      <c r="AI1245" s="367"/>
      <c r="AJ1245" s="367"/>
      <c r="AK1245" s="367"/>
      <c r="AL1245" s="367"/>
      <c r="AM1245" s="367"/>
      <c r="AN1245" s="367"/>
      <c r="AO1245" s="367"/>
      <c r="AP1245" s="367"/>
      <c r="AQ1245" s="367"/>
      <c r="AR1245" s="367"/>
      <c r="AS1245" s="367"/>
      <c r="AT1245" s="367"/>
    </row>
    <row r="1246" spans="2:46" ht="13.8">
      <c r="B1246" s="26">
        <v>39.499999999999979</v>
      </c>
      <c r="C1246" s="367">
        <v>155.57690278823705</v>
      </c>
      <c r="D1246" s="369">
        <v>1066.4999999999995</v>
      </c>
      <c r="E1246" s="367">
        <v>11023.25581395353</v>
      </c>
      <c r="F1246" s="367">
        <v>-170330.17474941557</v>
      </c>
      <c r="G1246" s="367">
        <v>1066.5000000000041</v>
      </c>
      <c r="H1246" s="367">
        <v>59250</v>
      </c>
      <c r="I1246" s="367">
        <v>-2032198.5183927598</v>
      </c>
      <c r="J1246" s="384">
        <v>1066.5</v>
      </c>
      <c r="K1246" s="367">
        <v>14363.636363636328</v>
      </c>
      <c r="L1246" s="367">
        <v>-84923.8083803638</v>
      </c>
      <c r="M1246" s="384">
        <v>1066.4999999999975</v>
      </c>
      <c r="N1246" s="367">
        <v>237</v>
      </c>
      <c r="O1246" s="367">
        <v>-1937.67380009467</v>
      </c>
      <c r="P1246" s="384">
        <v>15.46425</v>
      </c>
      <c r="Q1246" s="367">
        <v>237</v>
      </c>
      <c r="R1246" s="367">
        <v>-370.66197610044622</v>
      </c>
      <c r="S1246" s="384">
        <v>14.930999999999999</v>
      </c>
      <c r="T1246" s="367">
        <v>8172.4137931034165</v>
      </c>
      <c r="U1246" s="367">
        <v>-95117.858887360679</v>
      </c>
      <c r="V1246" s="384">
        <v>1066.4999999999959</v>
      </c>
      <c r="W1246" s="367">
        <v>395000.00000000093</v>
      </c>
      <c r="X1246" s="367">
        <v>49285.757233755998</v>
      </c>
      <c r="Y1246" s="384">
        <v>1066.5000000000025</v>
      </c>
      <c r="Z1246" s="367"/>
      <c r="AA1246" s="367"/>
      <c r="AB1246" s="367"/>
      <c r="AC1246" s="367"/>
      <c r="AD1246" s="367"/>
      <c r="AE1246" s="367"/>
      <c r="AF1246" s="367"/>
      <c r="AG1246" s="367"/>
      <c r="AH1246" s="367"/>
      <c r="AI1246" s="367"/>
      <c r="AJ1246" s="367"/>
      <c r="AK1246" s="367"/>
      <c r="AL1246" s="367"/>
      <c r="AM1246" s="367"/>
      <c r="AN1246" s="367"/>
      <c r="AO1246" s="367"/>
      <c r="AP1246" s="367"/>
      <c r="AQ1246" s="367"/>
      <c r="AR1246" s="367"/>
      <c r="AS1246" s="367"/>
      <c r="AT1246" s="367"/>
    </row>
    <row r="1247" spans="2:46" ht="13.8">
      <c r="B1247" s="26">
        <v>39.666666666666643</v>
      </c>
      <c r="C1247" s="367">
        <v>156.22968840484702</v>
      </c>
      <c r="D1247" s="369">
        <v>1070.9999999999993</v>
      </c>
      <c r="E1247" s="367">
        <v>11069.767441860507</v>
      </c>
      <c r="F1247" s="367">
        <v>-171810.97254853524</v>
      </c>
      <c r="G1247" s="367">
        <v>1071.0000000000041</v>
      </c>
      <c r="H1247" s="367">
        <v>59500</v>
      </c>
      <c r="I1247" s="367">
        <v>-2049745.3468885939</v>
      </c>
      <c r="J1247" s="384">
        <v>1071</v>
      </c>
      <c r="K1247" s="367">
        <v>14424.242424242388</v>
      </c>
      <c r="L1247" s="367">
        <v>-85865.492963475306</v>
      </c>
      <c r="M1247" s="384">
        <v>1070.9999999999973</v>
      </c>
      <c r="N1247" s="367">
        <v>238</v>
      </c>
      <c r="O1247" s="367">
        <v>-1955.2926245052765</v>
      </c>
      <c r="P1247" s="384">
        <v>15.529500000000001</v>
      </c>
      <c r="Q1247" s="367">
        <v>238</v>
      </c>
      <c r="R1247" s="367">
        <v>-376.68262449719555</v>
      </c>
      <c r="S1247" s="384">
        <v>14.994</v>
      </c>
      <c r="T1247" s="367">
        <v>8206.8965517241068</v>
      </c>
      <c r="U1247" s="367">
        <v>-96110.532397929201</v>
      </c>
      <c r="V1247" s="384">
        <v>1070.9999999999959</v>
      </c>
      <c r="W1247" s="367">
        <v>396666.66666666762</v>
      </c>
      <c r="X1247" s="367">
        <v>49471.724573589949</v>
      </c>
      <c r="Y1247" s="384">
        <v>1071.0000000000025</v>
      </c>
      <c r="Z1247" s="367"/>
      <c r="AA1247" s="367"/>
      <c r="AB1247" s="367"/>
      <c r="AC1247" s="367"/>
      <c r="AD1247" s="367"/>
      <c r="AE1247" s="367"/>
      <c r="AF1247" s="367"/>
      <c r="AG1247" s="367"/>
      <c r="AH1247" s="367"/>
      <c r="AI1247" s="367"/>
      <c r="AJ1247" s="367"/>
      <c r="AK1247" s="367"/>
      <c r="AL1247" s="367"/>
      <c r="AM1247" s="367"/>
      <c r="AN1247" s="367"/>
      <c r="AO1247" s="367"/>
      <c r="AP1247" s="367"/>
      <c r="AQ1247" s="367"/>
      <c r="AR1247" s="367"/>
      <c r="AS1247" s="367"/>
      <c r="AT1247" s="367"/>
    </row>
    <row r="1248" spans="2:46" ht="13.8">
      <c r="B1248" s="26">
        <v>39.833333333333307</v>
      </c>
      <c r="C1248" s="367">
        <v>156.88244329027054</v>
      </c>
      <c r="D1248" s="369">
        <v>1075.4999999999993</v>
      </c>
      <c r="E1248" s="367">
        <v>11116.279069767485</v>
      </c>
      <c r="F1248" s="367">
        <v>-173298.17459201338</v>
      </c>
      <c r="G1248" s="367">
        <v>1075.5000000000041</v>
      </c>
      <c r="H1248" s="367">
        <v>59750</v>
      </c>
      <c r="I1248" s="367">
        <v>-2067367.5716130249</v>
      </c>
      <c r="J1248" s="384">
        <v>1075.5</v>
      </c>
      <c r="K1248" s="367">
        <v>14484.848484848448</v>
      </c>
      <c r="L1248" s="367">
        <v>-86812.079700181072</v>
      </c>
      <c r="M1248" s="384">
        <v>1075.4999999999973</v>
      </c>
      <c r="N1248" s="367">
        <v>239</v>
      </c>
      <c r="O1248" s="367">
        <v>-1972.9908017359803</v>
      </c>
      <c r="P1248" s="384">
        <v>15.594749999999999</v>
      </c>
      <c r="Q1248" s="367">
        <v>239</v>
      </c>
      <c r="R1248" s="367">
        <v>-382.74072393439906</v>
      </c>
      <c r="S1248" s="384">
        <v>15.057</v>
      </c>
      <c r="T1248" s="367">
        <v>8241.379310344797</v>
      </c>
      <c r="U1248" s="367">
        <v>-97108.175087773576</v>
      </c>
      <c r="V1248" s="384">
        <v>1075.4999999999959</v>
      </c>
      <c r="W1248" s="367">
        <v>398333.3333333343</v>
      </c>
      <c r="X1248" s="367">
        <v>49657.507128199177</v>
      </c>
      <c r="Y1248" s="384">
        <v>1075.5000000000025</v>
      </c>
      <c r="Z1248" s="367"/>
      <c r="AA1248" s="367"/>
      <c r="AB1248" s="367"/>
      <c r="AC1248" s="367"/>
      <c r="AD1248" s="367"/>
      <c r="AE1248" s="367"/>
      <c r="AF1248" s="367"/>
      <c r="AG1248" s="367"/>
      <c r="AH1248" s="367"/>
      <c r="AI1248" s="367"/>
      <c r="AJ1248" s="367"/>
      <c r="AK1248" s="367"/>
      <c r="AL1248" s="367"/>
      <c r="AM1248" s="367"/>
      <c r="AN1248" s="367"/>
      <c r="AO1248" s="367"/>
      <c r="AP1248" s="367"/>
      <c r="AQ1248" s="367"/>
      <c r="AR1248" s="367"/>
      <c r="AS1248" s="367"/>
      <c r="AT1248" s="367"/>
    </row>
    <row r="1249" spans="2:46" ht="13.8">
      <c r="B1249" s="26">
        <v>39.999999999999972</v>
      </c>
      <c r="C1249" s="367">
        <v>157.53516744450758</v>
      </c>
      <c r="D1249" s="369">
        <v>1079.9999999999993</v>
      </c>
      <c r="E1249" s="367">
        <v>11162.790697674462</v>
      </c>
      <c r="F1249" s="367">
        <v>-174791.78087985009</v>
      </c>
      <c r="G1249" s="367">
        <v>1080.0000000000043</v>
      </c>
      <c r="H1249" s="367">
        <v>60000</v>
      </c>
      <c r="I1249" s="367">
        <v>-2085065.1925660525</v>
      </c>
      <c r="J1249" s="384">
        <v>1080</v>
      </c>
      <c r="K1249" s="367">
        <v>14545.454545454508</v>
      </c>
      <c r="L1249" s="367">
        <v>-87763.568590481038</v>
      </c>
      <c r="M1249" s="384">
        <v>1079.9999999999973</v>
      </c>
      <c r="N1249" s="367">
        <v>240</v>
      </c>
      <c r="O1249" s="367">
        <v>-1990.7683317867823</v>
      </c>
      <c r="P1249" s="384">
        <v>15.66</v>
      </c>
      <c r="Q1249" s="367">
        <v>240</v>
      </c>
      <c r="R1249" s="367">
        <v>-388.83627441205681</v>
      </c>
      <c r="S1249" s="384">
        <v>15.120000000000001</v>
      </c>
      <c r="T1249" s="367">
        <v>8275.8620689654872</v>
      </c>
      <c r="U1249" s="367">
        <v>-98110.786956893877</v>
      </c>
      <c r="V1249" s="384">
        <v>1079.9999999999961</v>
      </c>
      <c r="W1249" s="367">
        <v>400000.00000000099</v>
      </c>
      <c r="X1249" s="367">
        <v>49843.104897583675</v>
      </c>
      <c r="Y1249" s="384">
        <v>1080.0000000000025</v>
      </c>
      <c r="Z1249" s="367"/>
      <c r="AA1249" s="367"/>
      <c r="AB1249" s="367"/>
      <c r="AC1249" s="367"/>
      <c r="AD1249" s="367"/>
      <c r="AE1249" s="367"/>
      <c r="AF1249" s="367"/>
      <c r="AG1249" s="367"/>
      <c r="AH1249" s="367"/>
      <c r="AI1249" s="367"/>
      <c r="AJ1249" s="367"/>
      <c r="AK1249" s="367"/>
      <c r="AL1249" s="367"/>
      <c r="AM1249" s="367"/>
      <c r="AN1249" s="367"/>
      <c r="AO1249" s="367"/>
      <c r="AP1249" s="367"/>
      <c r="AQ1249" s="367"/>
      <c r="AR1249" s="367"/>
      <c r="AS1249" s="367"/>
      <c r="AT1249" s="367"/>
    </row>
    <row r="1250" spans="2:46" ht="13.8">
      <c r="B1250" s="26">
        <v>40.166666666666636</v>
      </c>
      <c r="C1250" s="367">
        <v>158.18786086755819</v>
      </c>
      <c r="D1250" s="369">
        <v>1084.4999999999993</v>
      </c>
      <c r="E1250" s="367">
        <v>11209.302325581439</v>
      </c>
      <c r="F1250" s="367">
        <v>-176291.79141204519</v>
      </c>
      <c r="G1250" s="367">
        <v>1084.5000000000043</v>
      </c>
      <c r="H1250" s="367">
        <v>60250</v>
      </c>
      <c r="I1250" s="367">
        <v>-2102838.2097476772</v>
      </c>
      <c r="J1250" s="384">
        <v>1084.5</v>
      </c>
      <c r="K1250" s="367">
        <v>14606.060606060568</v>
      </c>
      <c r="L1250" s="367">
        <v>-88719.959634375191</v>
      </c>
      <c r="M1250" s="384">
        <v>1084.4999999999973</v>
      </c>
      <c r="N1250" s="367">
        <v>241</v>
      </c>
      <c r="O1250" s="367">
        <v>-2008.6252146576824</v>
      </c>
      <c r="P1250" s="384">
        <v>15.725250000000001</v>
      </c>
      <c r="Q1250" s="367">
        <v>241</v>
      </c>
      <c r="R1250" s="367">
        <v>-394.96927593016841</v>
      </c>
      <c r="S1250" s="384">
        <v>15.183</v>
      </c>
      <c r="T1250" s="367">
        <v>8310.3448275861774</v>
      </c>
      <c r="U1250" s="367">
        <v>-99118.368005289987</v>
      </c>
      <c r="V1250" s="384">
        <v>1084.4999999999961</v>
      </c>
      <c r="W1250" s="367">
        <v>401666.66666666768</v>
      </c>
      <c r="X1250" s="367">
        <v>50028.517881743457</v>
      </c>
      <c r="Y1250" s="384">
        <v>1084.5000000000027</v>
      </c>
      <c r="Z1250" s="367"/>
      <c r="AA1250" s="367"/>
      <c r="AB1250" s="367"/>
      <c r="AC1250" s="367"/>
      <c r="AD1250" s="367"/>
      <c r="AE1250" s="367"/>
      <c r="AF1250" s="367"/>
      <c r="AG1250" s="367"/>
      <c r="AH1250" s="367"/>
      <c r="AI1250" s="367"/>
      <c r="AJ1250" s="367"/>
      <c r="AK1250" s="367"/>
      <c r="AL1250" s="367"/>
      <c r="AM1250" s="367"/>
      <c r="AN1250" s="367"/>
      <c r="AO1250" s="367"/>
      <c r="AP1250" s="367"/>
      <c r="AQ1250" s="367"/>
      <c r="AR1250" s="367"/>
      <c r="AS1250" s="367"/>
      <c r="AT1250" s="367"/>
    </row>
    <row r="1251" spans="2:46" ht="13.8">
      <c r="B1251" s="26">
        <v>40.3333333333333</v>
      </c>
      <c r="C1251" s="367">
        <v>158.84052355942231</v>
      </c>
      <c r="D1251" s="369">
        <v>1088.9999999999991</v>
      </c>
      <c r="E1251" s="367">
        <v>11255.813953488416</v>
      </c>
      <c r="F1251" s="367">
        <v>-177798.20618859874</v>
      </c>
      <c r="G1251" s="367">
        <v>1089.0000000000043</v>
      </c>
      <c r="H1251" s="367">
        <v>60500</v>
      </c>
      <c r="I1251" s="367">
        <v>-2120686.6231578989</v>
      </c>
      <c r="J1251" s="384">
        <v>1089</v>
      </c>
      <c r="K1251" s="367">
        <v>14666.666666666628</v>
      </c>
      <c r="L1251" s="367">
        <v>-89681.252831863516</v>
      </c>
      <c r="M1251" s="384">
        <v>1088.9999999999973</v>
      </c>
      <c r="N1251" s="367">
        <v>242</v>
      </c>
      <c r="O1251" s="367">
        <v>-2026.5614503486795</v>
      </c>
      <c r="P1251" s="384">
        <v>15.7905</v>
      </c>
      <c r="Q1251" s="367">
        <v>242</v>
      </c>
      <c r="R1251" s="367">
        <v>-401.13972848873448</v>
      </c>
      <c r="S1251" s="384">
        <v>15.246</v>
      </c>
      <c r="T1251" s="367">
        <v>8344.8275862068676</v>
      </c>
      <c r="U1251" s="367">
        <v>-100130.91823296198</v>
      </c>
      <c r="V1251" s="384">
        <v>1088.9999999999961</v>
      </c>
      <c r="W1251" s="367">
        <v>403333.33333333436</v>
      </c>
      <c r="X1251" s="367">
        <v>50213.746080678487</v>
      </c>
      <c r="Y1251" s="384">
        <v>1089.0000000000027</v>
      </c>
      <c r="Z1251" s="367"/>
      <c r="AA1251" s="367"/>
      <c r="AB1251" s="367"/>
      <c r="AC1251" s="367"/>
      <c r="AD1251" s="367"/>
      <c r="AE1251" s="367"/>
      <c r="AF1251" s="367"/>
      <c r="AG1251" s="367"/>
      <c r="AH1251" s="367"/>
      <c r="AI1251" s="367"/>
      <c r="AJ1251" s="367"/>
      <c r="AK1251" s="367"/>
      <c r="AL1251" s="367"/>
      <c r="AM1251" s="367"/>
      <c r="AN1251" s="367"/>
      <c r="AO1251" s="367"/>
      <c r="AP1251" s="367"/>
      <c r="AQ1251" s="367"/>
      <c r="AR1251" s="367"/>
      <c r="AS1251" s="367"/>
      <c r="AT1251" s="367"/>
    </row>
    <row r="1252" spans="2:46" ht="13.8">
      <c r="B1252" s="26">
        <v>40.499999999999964</v>
      </c>
      <c r="C1252" s="367">
        <v>159.49315552009995</v>
      </c>
      <c r="D1252" s="369">
        <v>1093.4999999999991</v>
      </c>
      <c r="E1252" s="367">
        <v>11302.325581395393</v>
      </c>
      <c r="F1252" s="367">
        <v>-179311.02520951079</v>
      </c>
      <c r="G1252" s="367">
        <v>1093.5000000000043</v>
      </c>
      <c r="H1252" s="367">
        <v>60750</v>
      </c>
      <c r="I1252" s="367">
        <v>-2138610.4327967181</v>
      </c>
      <c r="J1252" s="384">
        <v>1093.5</v>
      </c>
      <c r="K1252" s="367">
        <v>14727.272727272688</v>
      </c>
      <c r="L1252" s="367">
        <v>-90647.448182946027</v>
      </c>
      <c r="M1252" s="384">
        <v>1093.499999999997</v>
      </c>
      <c r="N1252" s="367">
        <v>243</v>
      </c>
      <c r="O1252" s="367">
        <v>-2044.5770388597748</v>
      </c>
      <c r="P1252" s="384">
        <v>15.85575</v>
      </c>
      <c r="Q1252" s="367">
        <v>243</v>
      </c>
      <c r="R1252" s="367">
        <v>-407.34763208775468</v>
      </c>
      <c r="S1252" s="384">
        <v>15.309000000000001</v>
      </c>
      <c r="T1252" s="367">
        <v>8379.3103448275579</v>
      </c>
      <c r="U1252" s="367">
        <v>-101148.4376399099</v>
      </c>
      <c r="V1252" s="384">
        <v>1093.4999999999964</v>
      </c>
      <c r="W1252" s="367">
        <v>405000.00000000105</v>
      </c>
      <c r="X1252" s="367">
        <v>50398.789494388795</v>
      </c>
      <c r="Y1252" s="384">
        <v>1093.5000000000027</v>
      </c>
      <c r="Z1252" s="367"/>
      <c r="AA1252" s="367"/>
      <c r="AB1252" s="367"/>
      <c r="AC1252" s="367"/>
      <c r="AD1252" s="367"/>
      <c r="AE1252" s="367"/>
      <c r="AF1252" s="367"/>
      <c r="AG1252" s="367"/>
      <c r="AH1252" s="367"/>
      <c r="AI1252" s="367"/>
      <c r="AJ1252" s="367"/>
      <c r="AK1252" s="367"/>
      <c r="AL1252" s="367"/>
      <c r="AM1252" s="367"/>
      <c r="AN1252" s="367"/>
      <c r="AO1252" s="367"/>
      <c r="AP1252" s="367"/>
      <c r="AQ1252" s="367"/>
      <c r="AR1252" s="367"/>
      <c r="AS1252" s="367"/>
      <c r="AT1252" s="367"/>
    </row>
    <row r="1253" spans="2:46" ht="13.8">
      <c r="B1253" s="26">
        <v>40.666666666666629</v>
      </c>
      <c r="C1253" s="367">
        <v>160.14575674959121</v>
      </c>
      <c r="D1253" s="369">
        <v>1097.9999999999991</v>
      </c>
      <c r="E1253" s="367">
        <v>11348.83720930237</v>
      </c>
      <c r="F1253" s="367">
        <v>-180830.24847478129</v>
      </c>
      <c r="G1253" s="367">
        <v>1098.0000000000043</v>
      </c>
      <c r="H1253" s="367">
        <v>61000</v>
      </c>
      <c r="I1253" s="367">
        <v>-2156609.6386641334</v>
      </c>
      <c r="J1253" s="384">
        <v>1098</v>
      </c>
      <c r="K1253" s="367">
        <v>14787.878787878748</v>
      </c>
      <c r="L1253" s="367">
        <v>-91618.545687622769</v>
      </c>
      <c r="M1253" s="384">
        <v>1097.999999999997</v>
      </c>
      <c r="N1253" s="367">
        <v>244</v>
      </c>
      <c r="O1253" s="367">
        <v>-2062.6719801909676</v>
      </c>
      <c r="P1253" s="384">
        <v>15.920999999999999</v>
      </c>
      <c r="Q1253" s="367">
        <v>244</v>
      </c>
      <c r="R1253" s="367">
        <v>-413.59298672722872</v>
      </c>
      <c r="S1253" s="384">
        <v>15.371999999999998</v>
      </c>
      <c r="T1253" s="367">
        <v>8413.7931034482481</v>
      </c>
      <c r="U1253" s="367">
        <v>-102170.92622613363</v>
      </c>
      <c r="V1253" s="384">
        <v>1097.9999999999964</v>
      </c>
      <c r="W1253" s="367">
        <v>406666.66666666773</v>
      </c>
      <c r="X1253" s="367">
        <v>50583.648122874365</v>
      </c>
      <c r="Y1253" s="384">
        <v>1098.000000000003</v>
      </c>
      <c r="Z1253" s="367"/>
      <c r="AA1253" s="367"/>
      <c r="AB1253" s="367"/>
      <c r="AC1253" s="367"/>
      <c r="AD1253" s="367"/>
      <c r="AE1253" s="367"/>
      <c r="AF1253" s="367"/>
      <c r="AG1253" s="367"/>
      <c r="AH1253" s="367"/>
      <c r="AI1253" s="367"/>
      <c r="AJ1253" s="367"/>
      <c r="AK1253" s="367"/>
      <c r="AL1253" s="367"/>
      <c r="AM1253" s="367"/>
      <c r="AN1253" s="367"/>
      <c r="AO1253" s="367"/>
      <c r="AP1253" s="367"/>
      <c r="AQ1253" s="367"/>
      <c r="AR1253" s="367"/>
      <c r="AS1253" s="367"/>
      <c r="AT1253" s="367"/>
    </row>
    <row r="1254" spans="2:46" ht="13.8">
      <c r="B1254" s="26">
        <v>40.833333333333293</v>
      </c>
      <c r="C1254" s="367">
        <v>160.798327247896</v>
      </c>
      <c r="D1254" s="369">
        <v>1102.4999999999991</v>
      </c>
      <c r="E1254" s="367">
        <v>11395.348837209347</v>
      </c>
      <c r="F1254" s="367">
        <v>-182355.87598441023</v>
      </c>
      <c r="G1254" s="367">
        <v>1102.5000000000043</v>
      </c>
      <c r="H1254" s="367">
        <v>61250</v>
      </c>
      <c r="I1254" s="367">
        <v>-2174684.2407601462</v>
      </c>
      <c r="J1254" s="384">
        <v>1102.5</v>
      </c>
      <c r="K1254" s="367">
        <v>14848.484848484808</v>
      </c>
      <c r="L1254" s="367">
        <v>-92594.545345893697</v>
      </c>
      <c r="M1254" s="384">
        <v>1102.499999999997</v>
      </c>
      <c r="N1254" s="367">
        <v>245</v>
      </c>
      <c r="O1254" s="367">
        <v>-2080.8462743422588</v>
      </c>
      <c r="P1254" s="384">
        <v>15.98625</v>
      </c>
      <c r="Q1254" s="367">
        <v>245</v>
      </c>
      <c r="R1254" s="367">
        <v>-419.87579240715729</v>
      </c>
      <c r="S1254" s="384">
        <v>15.434999999999999</v>
      </c>
      <c r="T1254" s="367">
        <v>8448.2758620689383</v>
      </c>
      <c r="U1254" s="367">
        <v>-103198.38399163328</v>
      </c>
      <c r="V1254" s="384">
        <v>1102.4999999999966</v>
      </c>
      <c r="W1254" s="367">
        <v>408333.33333333442</v>
      </c>
      <c r="X1254" s="367">
        <v>50768.321966135212</v>
      </c>
      <c r="Y1254" s="384">
        <v>1102.500000000003</v>
      </c>
      <c r="Z1254" s="367"/>
      <c r="AA1254" s="367"/>
      <c r="AB1254" s="367"/>
      <c r="AC1254" s="367"/>
      <c r="AD1254" s="367"/>
      <c r="AE1254" s="367"/>
      <c r="AF1254" s="367"/>
      <c r="AG1254" s="367"/>
      <c r="AH1254" s="367"/>
      <c r="AI1254" s="367"/>
      <c r="AJ1254" s="367"/>
      <c r="AK1254" s="367"/>
      <c r="AL1254" s="367"/>
      <c r="AM1254" s="367"/>
      <c r="AN1254" s="367"/>
      <c r="AO1254" s="367"/>
      <c r="AP1254" s="367"/>
      <c r="AQ1254" s="367"/>
      <c r="AR1254" s="367"/>
      <c r="AS1254" s="367"/>
      <c r="AT1254" s="367"/>
    </row>
    <row r="1255" spans="2:46" ht="13.8">
      <c r="B1255" s="26">
        <v>40.999999999999957</v>
      </c>
      <c r="C1255" s="367">
        <v>161.45086701501427</v>
      </c>
      <c r="D1255" s="369">
        <v>1106.9999999999989</v>
      </c>
      <c r="E1255" s="367">
        <v>11441.860465116324</v>
      </c>
      <c r="F1255" s="367">
        <v>-183887.90773839768</v>
      </c>
      <c r="G1255" s="367">
        <v>1107.0000000000043</v>
      </c>
      <c r="H1255" s="367">
        <v>61500</v>
      </c>
      <c r="I1255" s="367">
        <v>-2192834.2390847555</v>
      </c>
      <c r="J1255" s="384">
        <v>1107</v>
      </c>
      <c r="K1255" s="367">
        <v>14909.090909090868</v>
      </c>
      <c r="L1255" s="367">
        <v>-93575.447157758812</v>
      </c>
      <c r="M1255" s="384">
        <v>1106.999999999997</v>
      </c>
      <c r="N1255" s="367">
        <v>246</v>
      </c>
      <c r="O1255" s="367">
        <v>-2099.0999213136474</v>
      </c>
      <c r="P1255" s="384">
        <v>16.051500000000001</v>
      </c>
      <c r="Q1255" s="367">
        <v>246</v>
      </c>
      <c r="R1255" s="367">
        <v>-426.19604912754005</v>
      </c>
      <c r="S1255" s="384">
        <v>15.497999999999999</v>
      </c>
      <c r="T1255" s="367">
        <v>8482.7586206896285</v>
      </c>
      <c r="U1255" s="367">
        <v>-104230.81093640874</v>
      </c>
      <c r="V1255" s="384">
        <v>1106.9999999999966</v>
      </c>
      <c r="W1255" s="367">
        <v>410000.00000000111</v>
      </c>
      <c r="X1255" s="367">
        <v>50952.811024171315</v>
      </c>
      <c r="Y1255" s="384">
        <v>1107.000000000003</v>
      </c>
      <c r="Z1255" s="367"/>
      <c r="AA1255" s="367"/>
      <c r="AB1255" s="367"/>
      <c r="AC1255" s="367"/>
      <c r="AD1255" s="367"/>
      <c r="AE1255" s="367"/>
      <c r="AF1255" s="367"/>
      <c r="AG1255" s="367"/>
      <c r="AH1255" s="367"/>
      <c r="AI1255" s="367"/>
      <c r="AJ1255" s="367"/>
      <c r="AK1255" s="367"/>
      <c r="AL1255" s="367"/>
      <c r="AM1255" s="367"/>
      <c r="AN1255" s="367"/>
      <c r="AO1255" s="367"/>
      <c r="AP1255" s="367"/>
      <c r="AQ1255" s="367"/>
      <c r="AR1255" s="367"/>
      <c r="AS1255" s="367"/>
      <c r="AT1255" s="367"/>
    </row>
    <row r="1256" spans="2:46" ht="13.8">
      <c r="B1256" s="26">
        <v>41.166666666666622</v>
      </c>
      <c r="C1256" s="367">
        <v>162.10337605094611</v>
      </c>
      <c r="D1256" s="369">
        <v>1111.4999999999989</v>
      </c>
      <c r="E1256" s="367">
        <v>11488.372093023301</v>
      </c>
      <c r="F1256" s="367">
        <v>-185426.34373674367</v>
      </c>
      <c r="G1256" s="367">
        <v>1111.5000000000045</v>
      </c>
      <c r="H1256" s="367">
        <v>61750</v>
      </c>
      <c r="I1256" s="367">
        <v>-2211059.6336379624</v>
      </c>
      <c r="J1256" s="384">
        <v>1111.5</v>
      </c>
      <c r="K1256" s="367">
        <v>14969.696969696928</v>
      </c>
      <c r="L1256" s="367">
        <v>-94561.251123218142</v>
      </c>
      <c r="M1256" s="384">
        <v>1111.499999999997</v>
      </c>
      <c r="N1256" s="367">
        <v>247</v>
      </c>
      <c r="O1256" s="367">
        <v>-2117.4329211051336</v>
      </c>
      <c r="P1256" s="384">
        <v>16.11675</v>
      </c>
      <c r="Q1256" s="367">
        <v>247</v>
      </c>
      <c r="R1256" s="367">
        <v>-432.55375688837699</v>
      </c>
      <c r="S1256" s="384">
        <v>15.561</v>
      </c>
      <c r="T1256" s="367">
        <v>8517.2413793103187</v>
      </c>
      <c r="U1256" s="367">
        <v>-105268.20706046009</v>
      </c>
      <c r="V1256" s="384">
        <v>1111.4999999999966</v>
      </c>
      <c r="W1256" s="367">
        <v>411666.66666666779</v>
      </c>
      <c r="X1256" s="367">
        <v>51137.115296982694</v>
      </c>
      <c r="Y1256" s="384">
        <v>1111.500000000003</v>
      </c>
      <c r="Z1256" s="367"/>
      <c r="AA1256" s="367"/>
      <c r="AB1256" s="367"/>
      <c r="AC1256" s="367"/>
      <c r="AD1256" s="367"/>
      <c r="AE1256" s="367"/>
      <c r="AF1256" s="367"/>
      <c r="AG1256" s="367"/>
      <c r="AH1256" s="367"/>
      <c r="AI1256" s="367"/>
      <c r="AJ1256" s="367"/>
      <c r="AK1256" s="367"/>
      <c r="AL1256" s="367"/>
      <c r="AM1256" s="367"/>
      <c r="AN1256" s="367"/>
      <c r="AO1256" s="367"/>
      <c r="AP1256" s="367"/>
      <c r="AQ1256" s="367"/>
      <c r="AR1256" s="367"/>
      <c r="AS1256" s="367"/>
      <c r="AT1256" s="367"/>
    </row>
    <row r="1257" spans="2:46" ht="13.8">
      <c r="B1257" s="26">
        <v>41.333333333333286</v>
      </c>
      <c r="C1257" s="367">
        <v>162.75585435569147</v>
      </c>
      <c r="D1257" s="369">
        <v>1115.9999999999986</v>
      </c>
      <c r="E1257" s="367">
        <v>11534.883720930278</v>
      </c>
      <c r="F1257" s="367">
        <v>-186971.18397944808</v>
      </c>
      <c r="G1257" s="367">
        <v>1116.0000000000045</v>
      </c>
      <c r="H1257" s="367">
        <v>62000</v>
      </c>
      <c r="I1257" s="367">
        <v>-2229360.4244197654</v>
      </c>
      <c r="J1257" s="384">
        <v>1116</v>
      </c>
      <c r="K1257" s="367">
        <v>15030.303030302988</v>
      </c>
      <c r="L1257" s="367">
        <v>-95551.957242271659</v>
      </c>
      <c r="M1257" s="384">
        <v>1115.999999999997</v>
      </c>
      <c r="N1257" s="367">
        <v>248</v>
      </c>
      <c r="O1257" s="367">
        <v>-2135.845273716719</v>
      </c>
      <c r="P1257" s="384">
        <v>16.182000000000002</v>
      </c>
      <c r="Q1257" s="367">
        <v>248</v>
      </c>
      <c r="R1257" s="367">
        <v>-438.9489156896679</v>
      </c>
      <c r="S1257" s="384">
        <v>15.623999999999999</v>
      </c>
      <c r="T1257" s="367">
        <v>8551.724137931009</v>
      </c>
      <c r="U1257" s="367">
        <v>-106310.57236378732</v>
      </c>
      <c r="V1257" s="384">
        <v>1115.9999999999966</v>
      </c>
      <c r="W1257" s="367">
        <v>413333.33333333448</v>
      </c>
      <c r="X1257" s="367">
        <v>51321.234784569337</v>
      </c>
      <c r="Y1257" s="384">
        <v>1116.000000000003</v>
      </c>
      <c r="Z1257" s="367"/>
      <c r="AA1257" s="367"/>
      <c r="AB1257" s="367"/>
      <c r="AC1257" s="367"/>
      <c r="AD1257" s="367"/>
      <c r="AE1257" s="367"/>
      <c r="AF1257" s="367"/>
      <c r="AG1257" s="367"/>
      <c r="AH1257" s="367"/>
      <c r="AI1257" s="367"/>
      <c r="AJ1257" s="367"/>
      <c r="AK1257" s="367"/>
      <c r="AL1257" s="367"/>
      <c r="AM1257" s="367"/>
      <c r="AN1257" s="367"/>
      <c r="AO1257" s="367"/>
      <c r="AP1257" s="367"/>
      <c r="AQ1257" s="367"/>
      <c r="AR1257" s="367"/>
      <c r="AS1257" s="367"/>
      <c r="AT1257" s="367"/>
    </row>
    <row r="1258" spans="2:46" ht="13.8">
      <c r="B1258" s="26">
        <v>41.49999999999995</v>
      </c>
      <c r="C1258" s="367">
        <v>163.4083019292504</v>
      </c>
      <c r="D1258" s="369">
        <v>1120.4999999999986</v>
      </c>
      <c r="E1258" s="367">
        <v>11581.395348837255</v>
      </c>
      <c r="F1258" s="367">
        <v>-188522.42846651096</v>
      </c>
      <c r="G1258" s="367">
        <v>1120.5000000000045</v>
      </c>
      <c r="H1258" s="367">
        <v>62250</v>
      </c>
      <c r="I1258" s="367">
        <v>-2247736.6114301658</v>
      </c>
      <c r="J1258" s="384">
        <v>1120.5</v>
      </c>
      <c r="K1258" s="367">
        <v>15090.909090909048</v>
      </c>
      <c r="L1258" s="367">
        <v>-96547.565514919319</v>
      </c>
      <c r="M1258" s="384">
        <v>1120.4999999999968</v>
      </c>
      <c r="N1258" s="367">
        <v>249</v>
      </c>
      <c r="O1258" s="367">
        <v>-2154.336979148401</v>
      </c>
      <c r="P1258" s="384">
        <v>16.247250000000001</v>
      </c>
      <c r="Q1258" s="367">
        <v>249</v>
      </c>
      <c r="R1258" s="367">
        <v>-445.38152553141316</v>
      </c>
      <c r="S1258" s="384">
        <v>15.686999999999999</v>
      </c>
      <c r="T1258" s="367">
        <v>8586.2068965516992</v>
      </c>
      <c r="U1258" s="367">
        <v>-107357.90684639044</v>
      </c>
      <c r="V1258" s="384">
        <v>1120.4999999999968</v>
      </c>
      <c r="W1258" s="367">
        <v>415000.00000000116</v>
      </c>
      <c r="X1258" s="367">
        <v>51505.169486931263</v>
      </c>
      <c r="Y1258" s="384">
        <v>1120.5000000000032</v>
      </c>
      <c r="Z1258" s="367"/>
      <c r="AA1258" s="367"/>
      <c r="AB1258" s="367"/>
      <c r="AC1258" s="367"/>
      <c r="AD1258" s="367"/>
      <c r="AE1258" s="367"/>
      <c r="AF1258" s="367"/>
      <c r="AG1258" s="367"/>
      <c r="AH1258" s="367"/>
      <c r="AI1258" s="367"/>
      <c r="AJ1258" s="367"/>
      <c r="AK1258" s="367"/>
      <c r="AL1258" s="367"/>
      <c r="AM1258" s="367"/>
      <c r="AN1258" s="367"/>
      <c r="AO1258" s="367"/>
      <c r="AP1258" s="367"/>
      <c r="AQ1258" s="367"/>
      <c r="AR1258" s="367"/>
      <c r="AS1258" s="367"/>
      <c r="AT1258" s="367"/>
    </row>
    <row r="1259" spans="2:46" ht="13.8">
      <c r="B1259" s="26">
        <v>41.666666666666615</v>
      </c>
      <c r="C1259" s="367">
        <v>164.06071877162293</v>
      </c>
      <c r="D1259" s="369">
        <v>1124.9999999999986</v>
      </c>
      <c r="E1259" s="367">
        <v>11627.906976744232</v>
      </c>
      <c r="F1259" s="367">
        <v>-190080.07719793223</v>
      </c>
      <c r="G1259" s="367">
        <v>1125.0000000000045</v>
      </c>
      <c r="H1259" s="367">
        <v>62500</v>
      </c>
      <c r="I1259" s="367">
        <v>-2266188.1946691633</v>
      </c>
      <c r="J1259" s="384">
        <v>1125</v>
      </c>
      <c r="K1259" s="367">
        <v>15151.515151515108</v>
      </c>
      <c r="L1259" s="367">
        <v>-97548.075941161223</v>
      </c>
      <c r="M1259" s="384">
        <v>1124.9999999999968</v>
      </c>
      <c r="N1259" s="367">
        <v>250</v>
      </c>
      <c r="O1259" s="367">
        <v>-2172.9080374001805</v>
      </c>
      <c r="P1259" s="384">
        <v>16.3125</v>
      </c>
      <c r="Q1259" s="367">
        <v>250</v>
      </c>
      <c r="R1259" s="367">
        <v>-451.85158641361261</v>
      </c>
      <c r="S1259" s="384">
        <v>15.75</v>
      </c>
      <c r="T1259" s="367">
        <v>8620.6896551723894</v>
      </c>
      <c r="U1259" s="367">
        <v>-108410.2105082694</v>
      </c>
      <c r="V1259" s="384">
        <v>1124.9999999999968</v>
      </c>
      <c r="W1259" s="367">
        <v>416666.66666666785</v>
      </c>
      <c r="X1259" s="367">
        <v>51688.919404068438</v>
      </c>
      <c r="Y1259" s="384">
        <v>1125.0000000000032</v>
      </c>
      <c r="Z1259" s="367"/>
      <c r="AA1259" s="367"/>
      <c r="AB1259" s="367"/>
      <c r="AC1259" s="367"/>
      <c r="AD1259" s="367"/>
      <c r="AE1259" s="367"/>
      <c r="AF1259" s="367"/>
      <c r="AG1259" s="367"/>
      <c r="AH1259" s="367"/>
      <c r="AI1259" s="367"/>
      <c r="AJ1259" s="367"/>
      <c r="AK1259" s="367"/>
      <c r="AL1259" s="367"/>
      <c r="AM1259" s="367"/>
      <c r="AN1259" s="367"/>
      <c r="AO1259" s="367"/>
      <c r="AP1259" s="367"/>
      <c r="AQ1259" s="367"/>
      <c r="AR1259" s="367"/>
      <c r="AS1259" s="367"/>
      <c r="AT1259" s="367"/>
    </row>
    <row r="1260" spans="2:46" ht="13.8">
      <c r="B1260" s="26">
        <v>41.833333333333279</v>
      </c>
      <c r="C1260" s="367">
        <v>164.71310488280889</v>
      </c>
      <c r="D1260" s="369">
        <v>1129.4999999999984</v>
      </c>
      <c r="E1260" s="367">
        <v>11674.41860465121</v>
      </c>
      <c r="F1260" s="367">
        <v>-191644.13017371204</v>
      </c>
      <c r="G1260" s="367">
        <v>1129.5000000000045</v>
      </c>
      <c r="H1260" s="367">
        <v>62750</v>
      </c>
      <c r="I1260" s="367">
        <v>-2284715.1741367583</v>
      </c>
      <c r="J1260" s="384">
        <v>1129.5</v>
      </c>
      <c r="K1260" s="367">
        <v>15212.121212121168</v>
      </c>
      <c r="L1260" s="367">
        <v>-98553.488520997329</v>
      </c>
      <c r="M1260" s="384">
        <v>1129.4999999999968</v>
      </c>
      <c r="N1260" s="367">
        <v>251</v>
      </c>
      <c r="O1260" s="367">
        <v>-2191.558448472058</v>
      </c>
      <c r="P1260" s="384">
        <v>16.377749999999999</v>
      </c>
      <c r="Q1260" s="367">
        <v>251</v>
      </c>
      <c r="R1260" s="367">
        <v>-458.35909833626607</v>
      </c>
      <c r="S1260" s="384">
        <v>15.812999999999999</v>
      </c>
      <c r="T1260" s="367">
        <v>8655.1724137930796</v>
      </c>
      <c r="U1260" s="367">
        <v>-109467.48334942428</v>
      </c>
      <c r="V1260" s="384">
        <v>1129.499999999997</v>
      </c>
      <c r="W1260" s="367">
        <v>418333.33333333454</v>
      </c>
      <c r="X1260" s="367">
        <v>51872.484535980897</v>
      </c>
      <c r="Y1260" s="384">
        <v>1129.5000000000032</v>
      </c>
      <c r="Z1260" s="367"/>
      <c r="AA1260" s="367"/>
      <c r="AB1260" s="367"/>
      <c r="AC1260" s="367"/>
      <c r="AD1260" s="367"/>
      <c r="AE1260" s="367"/>
      <c r="AF1260" s="367"/>
      <c r="AG1260" s="367"/>
      <c r="AH1260" s="367"/>
      <c r="AI1260" s="367"/>
      <c r="AJ1260" s="367"/>
      <c r="AK1260" s="367"/>
      <c r="AL1260" s="367"/>
      <c r="AM1260" s="367"/>
      <c r="AN1260" s="367"/>
      <c r="AO1260" s="367"/>
      <c r="AP1260" s="367"/>
      <c r="AQ1260" s="367"/>
      <c r="AR1260" s="367"/>
      <c r="AS1260" s="367"/>
      <c r="AT1260" s="367"/>
    </row>
    <row r="1261" spans="2:46" ht="13.8">
      <c r="B1261" s="26">
        <v>41.999999999999943</v>
      </c>
      <c r="C1261" s="367">
        <v>165.36546026280845</v>
      </c>
      <c r="D1261" s="369">
        <v>1133.9999999999984</v>
      </c>
      <c r="E1261" s="367">
        <v>11720.930232558187</v>
      </c>
      <c r="F1261" s="367">
        <v>-193214.58739385029</v>
      </c>
      <c r="G1261" s="367">
        <v>1134.0000000000045</v>
      </c>
      <c r="H1261" s="367">
        <v>63000</v>
      </c>
      <c r="I1261" s="367">
        <v>-2303317.5498329489</v>
      </c>
      <c r="J1261" s="384">
        <v>1134</v>
      </c>
      <c r="K1261" s="367">
        <v>15272.727272727228</v>
      </c>
      <c r="L1261" s="367">
        <v>-99563.803254427621</v>
      </c>
      <c r="M1261" s="384">
        <v>1133.9999999999968</v>
      </c>
      <c r="N1261" s="367">
        <v>252</v>
      </c>
      <c r="O1261" s="367">
        <v>-2210.2882123640352</v>
      </c>
      <c r="P1261" s="384">
        <v>16.443000000000001</v>
      </c>
      <c r="Q1261" s="367">
        <v>252</v>
      </c>
      <c r="R1261" s="367">
        <v>-464.90406129937384</v>
      </c>
      <c r="S1261" s="384">
        <v>15.875999999999999</v>
      </c>
      <c r="T1261" s="367">
        <v>8689.6551724137698</v>
      </c>
      <c r="U1261" s="367">
        <v>-110529.72536985498</v>
      </c>
      <c r="V1261" s="384">
        <v>1133.999999999997</v>
      </c>
      <c r="W1261" s="367">
        <v>420000.00000000122</v>
      </c>
      <c r="X1261" s="367">
        <v>52055.864882668619</v>
      </c>
      <c r="Y1261" s="384">
        <v>1134.0000000000032</v>
      </c>
      <c r="Z1261" s="367"/>
      <c r="AA1261" s="367"/>
      <c r="AB1261" s="367"/>
      <c r="AC1261" s="367"/>
      <c r="AD1261" s="367"/>
      <c r="AE1261" s="367"/>
      <c r="AF1261" s="367"/>
      <c r="AG1261" s="367"/>
      <c r="AH1261" s="367"/>
      <c r="AI1261" s="367"/>
      <c r="AJ1261" s="367"/>
      <c r="AK1261" s="367"/>
      <c r="AL1261" s="367"/>
      <c r="AM1261" s="367"/>
      <c r="AN1261" s="367"/>
      <c r="AO1261" s="367"/>
      <c r="AP1261" s="367"/>
      <c r="AQ1261" s="367"/>
      <c r="AR1261" s="367"/>
      <c r="AS1261" s="367"/>
      <c r="AT1261" s="367"/>
    </row>
    <row r="1262" spans="2:46" ht="13.8">
      <c r="B1262" s="26">
        <v>42.166666666666607</v>
      </c>
      <c r="C1262" s="367">
        <v>166.01778491162153</v>
      </c>
      <c r="D1262" s="369">
        <v>1138.4999999999984</v>
      </c>
      <c r="E1262" s="367">
        <v>11767.441860465164</v>
      </c>
      <c r="F1262" s="367">
        <v>-194791.44885834708</v>
      </c>
      <c r="G1262" s="367">
        <v>1138.5000000000045</v>
      </c>
      <c r="H1262" s="367">
        <v>63250</v>
      </c>
      <c r="I1262" s="367">
        <v>-2321995.3217577371</v>
      </c>
      <c r="J1262" s="384">
        <v>1138.5</v>
      </c>
      <c r="K1262" s="367">
        <v>15333.333333333288</v>
      </c>
      <c r="L1262" s="367">
        <v>-100579.02014145211</v>
      </c>
      <c r="M1262" s="384">
        <v>1138.4999999999968</v>
      </c>
      <c r="N1262" s="367">
        <v>253</v>
      </c>
      <c r="O1262" s="367">
        <v>-2229.0973290761081</v>
      </c>
      <c r="P1262" s="384">
        <v>16.50825</v>
      </c>
      <c r="Q1262" s="367">
        <v>253</v>
      </c>
      <c r="R1262" s="367">
        <v>-471.4864753029359</v>
      </c>
      <c r="S1262" s="384">
        <v>15.939</v>
      </c>
      <c r="T1262" s="367">
        <v>8724.1379310344601</v>
      </c>
      <c r="U1262" s="367">
        <v>-111596.93656956153</v>
      </c>
      <c r="V1262" s="384">
        <v>1138.499999999997</v>
      </c>
      <c r="W1262" s="367">
        <v>421666.66666666791</v>
      </c>
      <c r="X1262" s="367">
        <v>52239.060444131595</v>
      </c>
      <c r="Y1262" s="384">
        <v>1138.5000000000032</v>
      </c>
      <c r="Z1262" s="367"/>
      <c r="AA1262" s="367"/>
      <c r="AB1262" s="367"/>
      <c r="AC1262" s="367"/>
      <c r="AD1262" s="367"/>
      <c r="AE1262" s="367"/>
      <c r="AF1262" s="367"/>
      <c r="AG1262" s="367"/>
      <c r="AH1262" s="367"/>
      <c r="AI1262" s="367"/>
      <c r="AJ1262" s="367"/>
      <c r="AK1262" s="367"/>
      <c r="AL1262" s="367"/>
      <c r="AM1262" s="367"/>
      <c r="AN1262" s="367"/>
      <c r="AO1262" s="367"/>
      <c r="AP1262" s="367"/>
      <c r="AQ1262" s="367"/>
      <c r="AR1262" s="367"/>
      <c r="AS1262" s="367"/>
      <c r="AT1262" s="367"/>
    </row>
    <row r="1263" spans="2:46" ht="13.8">
      <c r="B1263" s="26">
        <v>42.333333333333272</v>
      </c>
      <c r="C1263" s="367">
        <v>166.67007882924818</v>
      </c>
      <c r="D1263" s="369">
        <v>1142.9999999999982</v>
      </c>
      <c r="E1263" s="367">
        <v>11813.953488372141</v>
      </c>
      <c r="F1263" s="367">
        <v>-196374.71456720235</v>
      </c>
      <c r="G1263" s="367">
        <v>1143.0000000000048</v>
      </c>
      <c r="H1263" s="367">
        <v>63500</v>
      </c>
      <c r="I1263" s="367">
        <v>-2340748.4899111222</v>
      </c>
      <c r="J1263" s="384">
        <v>1143</v>
      </c>
      <c r="K1263" s="367">
        <v>15393.939393939349</v>
      </c>
      <c r="L1263" s="367">
        <v>-101599.13918207078</v>
      </c>
      <c r="M1263" s="384">
        <v>1142.9999999999968</v>
      </c>
      <c r="N1263" s="367">
        <v>254</v>
      </c>
      <c r="O1263" s="367">
        <v>-2247.9857986082789</v>
      </c>
      <c r="P1263" s="384">
        <v>16.573499999999999</v>
      </c>
      <c r="Q1263" s="367">
        <v>254</v>
      </c>
      <c r="R1263" s="367">
        <v>-478.10634034695181</v>
      </c>
      <c r="S1263" s="384">
        <v>16.001999999999999</v>
      </c>
      <c r="T1263" s="367">
        <v>8758.6206896551503</v>
      </c>
      <c r="U1263" s="367">
        <v>-112669.11694854399</v>
      </c>
      <c r="V1263" s="384">
        <v>1142.999999999997</v>
      </c>
      <c r="W1263" s="367">
        <v>423333.33333333459</v>
      </c>
      <c r="X1263" s="367">
        <v>52422.071220369857</v>
      </c>
      <c r="Y1263" s="384">
        <v>1143.0000000000032</v>
      </c>
      <c r="Z1263" s="367"/>
      <c r="AA1263" s="367"/>
      <c r="AB1263" s="367"/>
      <c r="AC1263" s="367"/>
      <c r="AD1263" s="367"/>
      <c r="AE1263" s="367"/>
      <c r="AF1263" s="367"/>
      <c r="AG1263" s="367"/>
      <c r="AH1263" s="367"/>
      <c r="AI1263" s="367"/>
      <c r="AJ1263" s="367"/>
      <c r="AK1263" s="367"/>
      <c r="AL1263" s="367"/>
      <c r="AM1263" s="367"/>
      <c r="AN1263" s="367"/>
      <c r="AO1263" s="367"/>
      <c r="AP1263" s="367"/>
      <c r="AQ1263" s="367"/>
      <c r="AR1263" s="367"/>
      <c r="AS1263" s="367"/>
      <c r="AT1263" s="367"/>
    </row>
    <row r="1264" spans="2:46" ht="13.8">
      <c r="B1264" s="26">
        <v>42.499999999999936</v>
      </c>
      <c r="C1264" s="367">
        <v>167.32234201568835</v>
      </c>
      <c r="D1264" s="369">
        <v>1147.4999999999982</v>
      </c>
      <c r="E1264" s="367">
        <v>11860.465116279118</v>
      </c>
      <c r="F1264" s="367">
        <v>-197964.38452041603</v>
      </c>
      <c r="G1264" s="367">
        <v>1147.5000000000048</v>
      </c>
      <c r="H1264" s="367">
        <v>63750</v>
      </c>
      <c r="I1264" s="367">
        <v>-2359577.0542931049</v>
      </c>
      <c r="J1264" s="384">
        <v>1147.5</v>
      </c>
      <c r="K1264" s="367">
        <v>15454.545454545409</v>
      </c>
      <c r="L1264" s="367">
        <v>-102624.16037628367</v>
      </c>
      <c r="M1264" s="384">
        <v>1147.4999999999968</v>
      </c>
      <c r="N1264" s="367">
        <v>255</v>
      </c>
      <c r="O1264" s="367">
        <v>-2266.9536209605476</v>
      </c>
      <c r="P1264" s="384">
        <v>16.638749999999998</v>
      </c>
      <c r="Q1264" s="367">
        <v>255</v>
      </c>
      <c r="R1264" s="367">
        <v>-484.76365643142196</v>
      </c>
      <c r="S1264" s="384">
        <v>16.064999999999998</v>
      </c>
      <c r="T1264" s="367">
        <v>8793.1034482758405</v>
      </c>
      <c r="U1264" s="367">
        <v>-113746.26650680233</v>
      </c>
      <c r="V1264" s="384">
        <v>1147.4999999999973</v>
      </c>
      <c r="W1264" s="367">
        <v>425000.00000000128</v>
      </c>
      <c r="X1264" s="367">
        <v>52604.897211383381</v>
      </c>
      <c r="Y1264" s="384">
        <v>1147.5000000000034</v>
      </c>
      <c r="Z1264" s="367"/>
      <c r="AA1264" s="367"/>
      <c r="AB1264" s="367"/>
      <c r="AC1264" s="367"/>
      <c r="AD1264" s="367"/>
      <c r="AE1264" s="367"/>
      <c r="AF1264" s="367"/>
      <c r="AG1264" s="367"/>
      <c r="AH1264" s="367"/>
      <c r="AI1264" s="367"/>
      <c r="AJ1264" s="367"/>
      <c r="AK1264" s="367"/>
      <c r="AL1264" s="367"/>
      <c r="AM1264" s="367"/>
      <c r="AN1264" s="367"/>
      <c r="AO1264" s="367"/>
      <c r="AP1264" s="367"/>
      <c r="AQ1264" s="367"/>
      <c r="AR1264" s="367"/>
      <c r="AS1264" s="367"/>
      <c r="AT1264" s="367"/>
    </row>
    <row r="1265" spans="2:46" ht="13.8">
      <c r="B1265" s="26">
        <v>42.6666666666666</v>
      </c>
      <c r="C1265" s="367">
        <v>167.97457447094212</v>
      </c>
      <c r="D1265" s="369">
        <v>1151.9999999999982</v>
      </c>
      <c r="E1265" s="367">
        <v>11906.976744186095</v>
      </c>
      <c r="F1265" s="367">
        <v>-199560.45871798816</v>
      </c>
      <c r="G1265" s="367">
        <v>1152.0000000000048</v>
      </c>
      <c r="H1265" s="367">
        <v>64000</v>
      </c>
      <c r="I1265" s="367">
        <v>-2378481.0149036841</v>
      </c>
      <c r="J1265" s="384">
        <v>1152</v>
      </c>
      <c r="K1265" s="367">
        <v>15515.151515151469</v>
      </c>
      <c r="L1265" s="367">
        <v>-103654.0837240907</v>
      </c>
      <c r="M1265" s="384">
        <v>1151.9999999999966</v>
      </c>
      <c r="N1265" s="367">
        <v>256</v>
      </c>
      <c r="O1265" s="367">
        <v>-2286.0007961329152</v>
      </c>
      <c r="P1265" s="384">
        <v>16.704000000000001</v>
      </c>
      <c r="Q1265" s="367">
        <v>256</v>
      </c>
      <c r="R1265" s="367">
        <v>-491.4584235563467</v>
      </c>
      <c r="S1265" s="384">
        <v>16.128</v>
      </c>
      <c r="T1265" s="367">
        <v>8827.5862068965307</v>
      </c>
      <c r="U1265" s="367">
        <v>-114828.38524433653</v>
      </c>
      <c r="V1265" s="384">
        <v>1151.9999999999973</v>
      </c>
      <c r="W1265" s="367">
        <v>426666.66666666797</v>
      </c>
      <c r="X1265" s="367">
        <v>52787.538417172174</v>
      </c>
      <c r="Y1265" s="384">
        <v>1152.0000000000034</v>
      </c>
      <c r="Z1265" s="367"/>
      <c r="AA1265" s="367"/>
      <c r="AB1265" s="367"/>
      <c r="AC1265" s="367"/>
      <c r="AD1265" s="367"/>
      <c r="AE1265" s="367"/>
      <c r="AF1265" s="367"/>
      <c r="AG1265" s="367"/>
      <c r="AH1265" s="367"/>
      <c r="AI1265" s="367"/>
      <c r="AJ1265" s="367"/>
      <c r="AK1265" s="367"/>
      <c r="AL1265" s="367"/>
      <c r="AM1265" s="367"/>
      <c r="AN1265" s="367"/>
      <c r="AO1265" s="367"/>
      <c r="AP1265" s="367"/>
      <c r="AQ1265" s="367"/>
      <c r="AR1265" s="367"/>
      <c r="AS1265" s="367"/>
      <c r="AT1265" s="367"/>
    </row>
    <row r="1266" spans="2:46" ht="13.8">
      <c r="B1266" s="26">
        <v>42.833333333333265</v>
      </c>
      <c r="C1266" s="367">
        <v>168.62677619500937</v>
      </c>
      <c r="D1266" s="369">
        <v>1156.4999999999982</v>
      </c>
      <c r="E1266" s="367">
        <v>11953.488372093072</v>
      </c>
      <c r="F1266" s="367">
        <v>-201162.93715991877</v>
      </c>
      <c r="G1266" s="367">
        <v>1156.5000000000048</v>
      </c>
      <c r="H1266" s="367">
        <v>64250</v>
      </c>
      <c r="I1266" s="367">
        <v>-2397460.3717428599</v>
      </c>
      <c r="J1266" s="384">
        <v>1156.5</v>
      </c>
      <c r="K1266" s="367">
        <v>15575.757575757529</v>
      </c>
      <c r="L1266" s="367">
        <v>-104688.90922549197</v>
      </c>
      <c r="M1266" s="384">
        <v>1156.4999999999966</v>
      </c>
      <c r="N1266" s="367">
        <v>257</v>
      </c>
      <c r="O1266" s="367">
        <v>-2305.1273241253803</v>
      </c>
      <c r="P1266" s="384">
        <v>16.76925</v>
      </c>
      <c r="Q1266" s="367">
        <v>257</v>
      </c>
      <c r="R1266" s="367">
        <v>-498.19064172172523</v>
      </c>
      <c r="S1266" s="384">
        <v>16.190999999999999</v>
      </c>
      <c r="T1266" s="367">
        <v>8862.0689655172209</v>
      </c>
      <c r="U1266" s="367">
        <v>-115915.47316114655</v>
      </c>
      <c r="V1266" s="384">
        <v>1156.4999999999973</v>
      </c>
      <c r="W1266" s="367">
        <v>428333.33333333465</v>
      </c>
      <c r="X1266" s="367">
        <v>52969.994837736253</v>
      </c>
      <c r="Y1266" s="384">
        <v>1156.5000000000036</v>
      </c>
      <c r="Z1266" s="367"/>
      <c r="AA1266" s="367"/>
      <c r="AB1266" s="367"/>
      <c r="AC1266" s="367"/>
      <c r="AD1266" s="367"/>
      <c r="AE1266" s="367"/>
      <c r="AF1266" s="367"/>
      <c r="AG1266" s="367"/>
      <c r="AH1266" s="367"/>
      <c r="AI1266" s="367"/>
      <c r="AJ1266" s="367"/>
      <c r="AK1266" s="367"/>
      <c r="AL1266" s="367"/>
      <c r="AM1266" s="367"/>
      <c r="AN1266" s="367"/>
      <c r="AO1266" s="367"/>
      <c r="AP1266" s="367"/>
      <c r="AQ1266" s="367"/>
      <c r="AR1266" s="367"/>
      <c r="AS1266" s="367"/>
      <c r="AT1266" s="367"/>
    </row>
    <row r="1267" spans="2:46" ht="13.8">
      <c r="B1267" s="26">
        <v>42.999999999999929</v>
      </c>
      <c r="C1267" s="367">
        <v>169.27894718789014</v>
      </c>
      <c r="D1267" s="369">
        <v>1160.999999999998</v>
      </c>
      <c r="E1267" s="367">
        <v>12000.000000000049</v>
      </c>
      <c r="F1267" s="367">
        <v>-202771.81984620789</v>
      </c>
      <c r="G1267" s="367">
        <v>1161.0000000000048</v>
      </c>
      <c r="H1267" s="367">
        <v>64500</v>
      </c>
      <c r="I1267" s="367">
        <v>-2416515.1248106328</v>
      </c>
      <c r="J1267" s="384">
        <v>1161</v>
      </c>
      <c r="K1267" s="367">
        <v>15636.363636363589</v>
      </c>
      <c r="L1267" s="367">
        <v>-105728.63688048742</v>
      </c>
      <c r="M1267" s="384">
        <v>1160.9999999999966</v>
      </c>
      <c r="N1267" s="367">
        <v>258</v>
      </c>
      <c r="O1267" s="367">
        <v>-2324.3332049379424</v>
      </c>
      <c r="P1267" s="384">
        <v>16.834499999999998</v>
      </c>
      <c r="Q1267" s="367">
        <v>258</v>
      </c>
      <c r="R1267" s="367">
        <v>-504.96031092755783</v>
      </c>
      <c r="S1267" s="384">
        <v>16.253999999999998</v>
      </c>
      <c r="T1267" s="367">
        <v>8896.5517241379112</v>
      </c>
      <c r="U1267" s="367">
        <v>-117007.53025723255</v>
      </c>
      <c r="V1267" s="384">
        <v>1160.9999999999975</v>
      </c>
      <c r="W1267" s="367">
        <v>430000.00000000134</v>
      </c>
      <c r="X1267" s="367">
        <v>53152.266473075571</v>
      </c>
      <c r="Y1267" s="384">
        <v>1161.0000000000036</v>
      </c>
      <c r="Z1267" s="367"/>
      <c r="AA1267" s="367"/>
      <c r="AB1267" s="367"/>
      <c r="AC1267" s="367"/>
      <c r="AD1267" s="367"/>
      <c r="AE1267" s="367"/>
      <c r="AF1267" s="367"/>
      <c r="AG1267" s="367"/>
      <c r="AH1267" s="367"/>
      <c r="AI1267" s="367"/>
      <c r="AJ1267" s="367"/>
      <c r="AK1267" s="367"/>
      <c r="AL1267" s="367"/>
      <c r="AM1267" s="367"/>
      <c r="AN1267" s="367"/>
      <c r="AO1267" s="367"/>
      <c r="AP1267" s="367"/>
      <c r="AQ1267" s="367"/>
      <c r="AR1267" s="367"/>
      <c r="AS1267" s="367"/>
      <c r="AT1267" s="367"/>
    </row>
    <row r="1268" spans="2:46" ht="13.8">
      <c r="B1268" s="26">
        <v>43.166666666666593</v>
      </c>
      <c r="C1268" s="367">
        <v>169.93108744958451</v>
      </c>
      <c r="D1268" s="369">
        <v>1165.499999999998</v>
      </c>
      <c r="E1268" s="367">
        <v>12046.511627907026</v>
      </c>
      <c r="F1268" s="367">
        <v>-204387.10677685542</v>
      </c>
      <c r="G1268" s="367">
        <v>1165.5000000000048</v>
      </c>
      <c r="H1268" s="367">
        <v>64750</v>
      </c>
      <c r="I1268" s="367">
        <v>-2435645.2741070031</v>
      </c>
      <c r="J1268" s="384">
        <v>1165.5</v>
      </c>
      <c r="K1268" s="367">
        <v>15696.969696969649</v>
      </c>
      <c r="L1268" s="367">
        <v>-106773.26668907708</v>
      </c>
      <c r="M1268" s="384">
        <v>1165.4999999999966</v>
      </c>
      <c r="N1268" s="367">
        <v>259</v>
      </c>
      <c r="O1268" s="367">
        <v>-2343.6184385706038</v>
      </c>
      <c r="P1268" s="384">
        <v>16.899750000000001</v>
      </c>
      <c r="Q1268" s="367">
        <v>259</v>
      </c>
      <c r="R1268" s="367">
        <v>-511.76743117384507</v>
      </c>
      <c r="S1268" s="384">
        <v>16.317</v>
      </c>
      <c r="T1268" s="367">
        <v>8931.0344827586014</v>
      </c>
      <c r="U1268" s="367">
        <v>-118104.55653259433</v>
      </c>
      <c r="V1268" s="384">
        <v>1165.4999999999975</v>
      </c>
      <c r="W1268" s="367">
        <v>431666.66666666802</v>
      </c>
      <c r="X1268" s="367">
        <v>53334.353323190167</v>
      </c>
      <c r="Y1268" s="384">
        <v>1165.5000000000036</v>
      </c>
      <c r="Z1268" s="367"/>
      <c r="AA1268" s="367"/>
      <c r="AB1268" s="367"/>
      <c r="AC1268" s="367"/>
      <c r="AD1268" s="367"/>
      <c r="AE1268" s="367"/>
      <c r="AF1268" s="367"/>
      <c r="AG1268" s="367"/>
      <c r="AH1268" s="367"/>
      <c r="AI1268" s="367"/>
      <c r="AJ1268" s="367"/>
      <c r="AK1268" s="367"/>
      <c r="AL1268" s="367"/>
      <c r="AM1268" s="367"/>
      <c r="AN1268" s="367"/>
      <c r="AO1268" s="367"/>
      <c r="AP1268" s="367"/>
      <c r="AQ1268" s="367"/>
      <c r="AR1268" s="367"/>
      <c r="AS1268" s="367"/>
      <c r="AT1268" s="367"/>
    </row>
    <row r="1269" spans="2:46" ht="13.8">
      <c r="B1269" s="26">
        <v>43.333333333333258</v>
      </c>
      <c r="C1269" s="367">
        <v>170.5831969800924</v>
      </c>
      <c r="D1269" s="369">
        <v>1169.999999999998</v>
      </c>
      <c r="E1269" s="367">
        <v>12093.023255814003</v>
      </c>
      <c r="F1269" s="367">
        <v>-206008.79795186146</v>
      </c>
      <c r="G1269" s="367">
        <v>1170.0000000000048</v>
      </c>
      <c r="H1269" s="367">
        <v>65000</v>
      </c>
      <c r="I1269" s="367">
        <v>-2454850.81963197</v>
      </c>
      <c r="J1269" s="384">
        <v>1170</v>
      </c>
      <c r="K1269" s="367">
        <v>15757.575757575709</v>
      </c>
      <c r="L1269" s="367">
        <v>-107822.79865126094</v>
      </c>
      <c r="M1269" s="384">
        <v>1169.9999999999966</v>
      </c>
      <c r="N1269" s="367">
        <v>260</v>
      </c>
      <c r="O1269" s="367">
        <v>-2362.9830250233622</v>
      </c>
      <c r="P1269" s="384">
        <v>16.965</v>
      </c>
      <c r="Q1269" s="367">
        <v>260</v>
      </c>
      <c r="R1269" s="367">
        <v>-518.61200246058615</v>
      </c>
      <c r="S1269" s="384">
        <v>16.38</v>
      </c>
      <c r="T1269" s="367">
        <v>8965.5172413792916</v>
      </c>
      <c r="U1269" s="367">
        <v>-119206.55198723199</v>
      </c>
      <c r="V1269" s="384">
        <v>1169.9999999999975</v>
      </c>
      <c r="W1269" s="367">
        <v>433333.33333333471</v>
      </c>
      <c r="X1269" s="367">
        <v>53516.255388080055</v>
      </c>
      <c r="Y1269" s="384">
        <v>1170.0000000000039</v>
      </c>
      <c r="Z1269" s="367"/>
      <c r="AA1269" s="367"/>
      <c r="AB1269" s="367"/>
      <c r="AC1269" s="367"/>
      <c r="AD1269" s="367"/>
      <c r="AE1269" s="367"/>
      <c r="AF1269" s="367"/>
      <c r="AG1269" s="367"/>
      <c r="AH1269" s="367"/>
      <c r="AI1269" s="367"/>
      <c r="AJ1269" s="367"/>
      <c r="AK1269" s="367"/>
      <c r="AL1269" s="367"/>
      <c r="AM1269" s="367"/>
      <c r="AN1269" s="367"/>
      <c r="AO1269" s="367"/>
      <c r="AP1269" s="367"/>
      <c r="AQ1269" s="367"/>
      <c r="AR1269" s="367"/>
      <c r="AS1269" s="367"/>
      <c r="AT1269" s="367"/>
    </row>
    <row r="1270" spans="2:46" ht="13.8">
      <c r="B1270" s="26">
        <v>43.499999999999922</v>
      </c>
      <c r="C1270" s="367">
        <v>171.23527577941383</v>
      </c>
      <c r="D1270" s="369">
        <v>1174.4999999999977</v>
      </c>
      <c r="E1270" s="367">
        <v>12139.53488372098</v>
      </c>
      <c r="F1270" s="367">
        <v>-207636.89337122597</v>
      </c>
      <c r="G1270" s="367">
        <v>1174.5000000000048</v>
      </c>
      <c r="H1270" s="367">
        <v>65250</v>
      </c>
      <c r="I1270" s="367">
        <v>-2474131.7613855335</v>
      </c>
      <c r="J1270" s="384">
        <v>1174.5</v>
      </c>
      <c r="K1270" s="367">
        <v>15818.181818181769</v>
      </c>
      <c r="L1270" s="367">
        <v>-108877.23276703899</v>
      </c>
      <c r="M1270" s="384">
        <v>1174.4999999999966</v>
      </c>
      <c r="N1270" s="367">
        <v>261</v>
      </c>
      <c r="O1270" s="367">
        <v>-2382.4269642962172</v>
      </c>
      <c r="P1270" s="384">
        <v>17.030249999999999</v>
      </c>
      <c r="Q1270" s="367">
        <v>261</v>
      </c>
      <c r="R1270" s="367">
        <v>-525.49402478778177</v>
      </c>
      <c r="S1270" s="384">
        <v>16.443000000000001</v>
      </c>
      <c r="T1270" s="367">
        <v>8999.9999999999818</v>
      </c>
      <c r="U1270" s="367">
        <v>-120313.51662114552</v>
      </c>
      <c r="V1270" s="384">
        <v>1174.4999999999975</v>
      </c>
      <c r="W1270" s="367">
        <v>435000.0000000014</v>
      </c>
      <c r="X1270" s="367">
        <v>53697.972667745184</v>
      </c>
      <c r="Y1270" s="384">
        <v>1174.5000000000039</v>
      </c>
      <c r="Z1270" s="367"/>
      <c r="AA1270" s="367"/>
      <c r="AB1270" s="367"/>
      <c r="AC1270" s="367"/>
      <c r="AD1270" s="367"/>
      <c r="AE1270" s="367"/>
      <c r="AF1270" s="367"/>
      <c r="AG1270" s="367"/>
      <c r="AH1270" s="367"/>
      <c r="AI1270" s="367"/>
      <c r="AJ1270" s="367"/>
      <c r="AK1270" s="367"/>
      <c r="AL1270" s="367"/>
      <c r="AM1270" s="367"/>
      <c r="AN1270" s="367"/>
      <c r="AO1270" s="367"/>
      <c r="AP1270" s="367"/>
      <c r="AQ1270" s="367"/>
      <c r="AR1270" s="367"/>
      <c r="AS1270" s="367"/>
      <c r="AT1270" s="367"/>
    </row>
    <row r="1271" spans="2:46" ht="13.8">
      <c r="B1271" s="26">
        <v>43.666666666666586</v>
      </c>
      <c r="C1271" s="367">
        <v>171.8873238475488</v>
      </c>
      <c r="D1271" s="369">
        <v>1178.9999999999977</v>
      </c>
      <c r="E1271" s="367">
        <v>12186.046511627957</v>
      </c>
      <c r="F1271" s="367">
        <v>-209271.39303494903</v>
      </c>
      <c r="G1271" s="367">
        <v>1179.000000000005</v>
      </c>
      <c r="H1271" s="367">
        <v>65500</v>
      </c>
      <c r="I1271" s="367">
        <v>-2493488.0993676949</v>
      </c>
      <c r="J1271" s="384">
        <v>1179</v>
      </c>
      <c r="K1271" s="367">
        <v>15878.787878787829</v>
      </c>
      <c r="L1271" s="367">
        <v>-109936.56903641118</v>
      </c>
      <c r="M1271" s="384">
        <v>1178.9999999999964</v>
      </c>
      <c r="N1271" s="367">
        <v>262</v>
      </c>
      <c r="O1271" s="367">
        <v>-2401.950256389171</v>
      </c>
      <c r="P1271" s="384">
        <v>17.095499999999998</v>
      </c>
      <c r="Q1271" s="367">
        <v>262</v>
      </c>
      <c r="R1271" s="367">
        <v>-532.41349815543106</v>
      </c>
      <c r="S1271" s="384">
        <v>16.506</v>
      </c>
      <c r="T1271" s="367">
        <v>9034.482758620672</v>
      </c>
      <c r="U1271" s="367">
        <v>-121425.45043433498</v>
      </c>
      <c r="V1271" s="384">
        <v>1178.9999999999977</v>
      </c>
      <c r="W1271" s="367">
        <v>436666.66666666808</v>
      </c>
      <c r="X1271" s="367">
        <v>53879.505162185582</v>
      </c>
      <c r="Y1271" s="384">
        <v>1179.0000000000039</v>
      </c>
      <c r="Z1271" s="367"/>
      <c r="AA1271" s="367"/>
      <c r="AB1271" s="367"/>
      <c r="AC1271" s="367"/>
      <c r="AD1271" s="367"/>
      <c r="AE1271" s="367"/>
      <c r="AF1271" s="367"/>
      <c r="AG1271" s="367"/>
      <c r="AH1271" s="367"/>
      <c r="AI1271" s="367"/>
      <c r="AJ1271" s="367"/>
      <c r="AK1271" s="367"/>
      <c r="AL1271" s="367"/>
      <c r="AM1271" s="367"/>
      <c r="AN1271" s="367"/>
      <c r="AO1271" s="367"/>
      <c r="AP1271" s="367"/>
      <c r="AQ1271" s="367"/>
      <c r="AR1271" s="367"/>
      <c r="AS1271" s="367"/>
      <c r="AT1271" s="367"/>
    </row>
    <row r="1272" spans="2:46" ht="13.8">
      <c r="B1272" s="26">
        <v>43.83333333333325</v>
      </c>
      <c r="C1272" s="367">
        <v>172.53934118449732</v>
      </c>
      <c r="D1272" s="369">
        <v>1183.4999999999977</v>
      </c>
      <c r="E1272" s="367">
        <v>12232.558139534935</v>
      </c>
      <c r="F1272" s="367">
        <v>-210912.29694303047</v>
      </c>
      <c r="G1272" s="367">
        <v>1183.500000000005</v>
      </c>
      <c r="H1272" s="367">
        <v>65750</v>
      </c>
      <c r="I1272" s="367">
        <v>-2512919.833578452</v>
      </c>
      <c r="J1272" s="384">
        <v>1183.5</v>
      </c>
      <c r="K1272" s="367">
        <v>15939.393939393889</v>
      </c>
      <c r="L1272" s="367">
        <v>-111000.80745937761</v>
      </c>
      <c r="M1272" s="384">
        <v>1183.4999999999964</v>
      </c>
      <c r="N1272" s="367">
        <v>263</v>
      </c>
      <c r="O1272" s="367">
        <v>-2421.5529013022242</v>
      </c>
      <c r="P1272" s="384">
        <v>17.16075</v>
      </c>
      <c r="Q1272" s="367">
        <v>263</v>
      </c>
      <c r="R1272" s="367">
        <v>-539.37042256353459</v>
      </c>
      <c r="S1272" s="384">
        <v>16.568999999999999</v>
      </c>
      <c r="T1272" s="367">
        <v>9068.9655172413622</v>
      </c>
      <c r="U1272" s="367">
        <v>-122542.35342680024</v>
      </c>
      <c r="V1272" s="384">
        <v>1183.4999999999977</v>
      </c>
      <c r="W1272" s="367">
        <v>438333.33333333477</v>
      </c>
      <c r="X1272" s="367">
        <v>54060.852871401257</v>
      </c>
      <c r="Y1272" s="384">
        <v>1183.5000000000039</v>
      </c>
      <c r="Z1272" s="367"/>
      <c r="AA1272" s="367"/>
      <c r="AB1272" s="367"/>
      <c r="AC1272" s="367"/>
      <c r="AD1272" s="367"/>
      <c r="AE1272" s="367"/>
      <c r="AF1272" s="367"/>
      <c r="AG1272" s="367"/>
      <c r="AH1272" s="367"/>
      <c r="AI1272" s="367"/>
      <c r="AJ1272" s="367"/>
      <c r="AK1272" s="367"/>
      <c r="AL1272" s="367"/>
      <c r="AM1272" s="367"/>
      <c r="AN1272" s="367"/>
      <c r="AO1272" s="367"/>
      <c r="AP1272" s="367"/>
      <c r="AQ1272" s="367"/>
      <c r="AR1272" s="367"/>
      <c r="AS1272" s="367"/>
      <c r="AT1272" s="367"/>
    </row>
    <row r="1273" spans="2:46" ht="13.8">
      <c r="B1273" s="26">
        <v>43.999999999999915</v>
      </c>
      <c r="C1273" s="367">
        <v>173.19132779025941</v>
      </c>
      <c r="D1273" s="369">
        <v>1187.9999999999977</v>
      </c>
      <c r="E1273" s="367">
        <v>12279.069767441912</v>
      </c>
      <c r="F1273" s="367">
        <v>-212559.60509547038</v>
      </c>
      <c r="G1273" s="367">
        <v>1188.000000000005</v>
      </c>
      <c r="H1273" s="367">
        <v>66000</v>
      </c>
      <c r="I1273" s="367">
        <v>-2532426.964017807</v>
      </c>
      <c r="J1273" s="384">
        <v>1188</v>
      </c>
      <c r="K1273" s="367">
        <v>15999.999999999949</v>
      </c>
      <c r="L1273" s="367">
        <v>-112069.94803593824</v>
      </c>
      <c r="M1273" s="384">
        <v>1187.9999999999964</v>
      </c>
      <c r="N1273" s="367">
        <v>264</v>
      </c>
      <c r="O1273" s="367">
        <v>-2441.234899035373</v>
      </c>
      <c r="P1273" s="384">
        <v>17.225999999999999</v>
      </c>
      <c r="Q1273" s="367">
        <v>264</v>
      </c>
      <c r="R1273" s="367">
        <v>-546.36479801209271</v>
      </c>
      <c r="S1273" s="384">
        <v>16.632000000000001</v>
      </c>
      <c r="T1273" s="367">
        <v>9103.4482758620525</v>
      </c>
      <c r="U1273" s="367">
        <v>-123664.22559854139</v>
      </c>
      <c r="V1273" s="384">
        <v>1187.9999999999977</v>
      </c>
      <c r="W1273" s="367">
        <v>440000.00000000146</v>
      </c>
      <c r="X1273" s="367">
        <v>54242.015795392195</v>
      </c>
      <c r="Y1273" s="384">
        <v>1188.0000000000039</v>
      </c>
      <c r="Z1273" s="367"/>
      <c r="AA1273" s="367"/>
      <c r="AB1273" s="367"/>
      <c r="AC1273" s="367"/>
      <c r="AD1273" s="367"/>
      <c r="AE1273" s="367"/>
      <c r="AF1273" s="367"/>
      <c r="AG1273" s="367"/>
      <c r="AH1273" s="367"/>
      <c r="AI1273" s="367"/>
      <c r="AJ1273" s="367"/>
      <c r="AK1273" s="367"/>
      <c r="AL1273" s="367"/>
      <c r="AM1273" s="367"/>
      <c r="AN1273" s="367"/>
      <c r="AO1273" s="367"/>
      <c r="AP1273" s="367"/>
      <c r="AQ1273" s="367"/>
      <c r="AR1273" s="367"/>
      <c r="AS1273" s="367"/>
      <c r="AT1273" s="367"/>
    </row>
    <row r="1274" spans="2:46" ht="13.8">
      <c r="B1274" s="26">
        <v>44.166666666666579</v>
      </c>
      <c r="C1274" s="367">
        <v>173.84328366483496</v>
      </c>
      <c r="D1274" s="369">
        <v>1192.4999999999975</v>
      </c>
      <c r="E1274" s="367">
        <v>12325.581395348889</v>
      </c>
      <c r="F1274" s="367">
        <v>-214213.31749226878</v>
      </c>
      <c r="G1274" s="367">
        <v>1192.500000000005</v>
      </c>
      <c r="H1274" s="367">
        <v>66250</v>
      </c>
      <c r="I1274" s="367">
        <v>-2552009.4906857586</v>
      </c>
      <c r="J1274" s="384">
        <v>1192.5</v>
      </c>
      <c r="K1274" s="367">
        <v>16060.606060606009</v>
      </c>
      <c r="L1274" s="367">
        <v>-113143.99076609309</v>
      </c>
      <c r="M1274" s="384">
        <v>1192.4999999999964</v>
      </c>
      <c r="N1274" s="367">
        <v>265</v>
      </c>
      <c r="O1274" s="367">
        <v>-2460.9962495886216</v>
      </c>
      <c r="P1274" s="384">
        <v>17.291250000000002</v>
      </c>
      <c r="Q1274" s="367">
        <v>265</v>
      </c>
      <c r="R1274" s="367">
        <v>-553.39662450110472</v>
      </c>
      <c r="S1274" s="384">
        <v>16.695</v>
      </c>
      <c r="T1274" s="367">
        <v>9137.9310344827427</v>
      </c>
      <c r="U1274" s="367">
        <v>-124791.06694955839</v>
      </c>
      <c r="V1274" s="384">
        <v>1192.4999999999977</v>
      </c>
      <c r="W1274" s="367">
        <v>441666.66666666814</v>
      </c>
      <c r="X1274" s="367">
        <v>54422.993934158396</v>
      </c>
      <c r="Y1274" s="384">
        <v>1192.5000000000039</v>
      </c>
      <c r="Z1274" s="367"/>
      <c r="AA1274" s="367"/>
      <c r="AB1274" s="367"/>
      <c r="AC1274" s="367"/>
      <c r="AD1274" s="367"/>
      <c r="AE1274" s="367"/>
      <c r="AF1274" s="367"/>
      <c r="AG1274" s="367"/>
      <c r="AH1274" s="367"/>
      <c r="AI1274" s="367"/>
      <c r="AJ1274" s="367"/>
      <c r="AK1274" s="367"/>
      <c r="AL1274" s="367"/>
      <c r="AM1274" s="367"/>
      <c r="AN1274" s="367"/>
      <c r="AO1274" s="367"/>
      <c r="AP1274" s="367"/>
      <c r="AQ1274" s="367"/>
      <c r="AR1274" s="367"/>
      <c r="AS1274" s="367"/>
      <c r="AT1274" s="367"/>
    </row>
    <row r="1275" spans="2:46" ht="13.8">
      <c r="B1275" s="26">
        <v>44.333333333333243</v>
      </c>
      <c r="C1275" s="367">
        <v>174.49520880822413</v>
      </c>
      <c r="D1275" s="369">
        <v>1196.9999999999975</v>
      </c>
      <c r="E1275" s="367">
        <v>12372.093023255866</v>
      </c>
      <c r="F1275" s="367">
        <v>-215873.43413342565</v>
      </c>
      <c r="G1275" s="367">
        <v>1197.000000000005</v>
      </c>
      <c r="H1275" s="367">
        <v>66500</v>
      </c>
      <c r="I1275" s="367">
        <v>-2571667.4135823073</v>
      </c>
      <c r="J1275" s="384">
        <v>1197</v>
      </c>
      <c r="K1275" s="367">
        <v>16121.212121212069</v>
      </c>
      <c r="L1275" s="367">
        <v>-114222.9356498421</v>
      </c>
      <c r="M1275" s="384">
        <v>1196.9999999999964</v>
      </c>
      <c r="N1275" s="367">
        <v>266</v>
      </c>
      <c r="O1275" s="367">
        <v>-2480.8369529619663</v>
      </c>
      <c r="P1275" s="384">
        <v>17.3565</v>
      </c>
      <c r="Q1275" s="367">
        <v>266</v>
      </c>
      <c r="R1275" s="367">
        <v>-560.46590203057076</v>
      </c>
      <c r="S1275" s="384">
        <v>16.757999999999999</v>
      </c>
      <c r="T1275" s="367">
        <v>9172.4137931034329</v>
      </c>
      <c r="U1275" s="367">
        <v>-125922.87747985135</v>
      </c>
      <c r="V1275" s="384">
        <v>1196.999999999998</v>
      </c>
      <c r="W1275" s="367">
        <v>443333.33333333483</v>
      </c>
      <c r="X1275" s="367">
        <v>54603.787287699881</v>
      </c>
      <c r="Y1275" s="384">
        <v>1197.0000000000041</v>
      </c>
      <c r="Z1275" s="367"/>
      <c r="AA1275" s="367"/>
      <c r="AB1275" s="367"/>
      <c r="AC1275" s="367"/>
      <c r="AD1275" s="367"/>
      <c r="AE1275" s="367"/>
      <c r="AF1275" s="367"/>
      <c r="AG1275" s="367"/>
      <c r="AH1275" s="367"/>
      <c r="AI1275" s="367"/>
      <c r="AJ1275" s="367"/>
      <c r="AK1275" s="367"/>
      <c r="AL1275" s="367"/>
      <c r="AM1275" s="367"/>
      <c r="AN1275" s="367"/>
      <c r="AO1275" s="367"/>
      <c r="AP1275" s="367"/>
      <c r="AQ1275" s="367"/>
      <c r="AR1275" s="367"/>
      <c r="AS1275" s="367"/>
      <c r="AT1275" s="367"/>
    </row>
    <row r="1276" spans="2:46" ht="13.8">
      <c r="B1276" s="26">
        <v>44.499999999999908</v>
      </c>
      <c r="C1276" s="367">
        <v>175.14710322042683</v>
      </c>
      <c r="D1276" s="369">
        <v>1201.4999999999975</v>
      </c>
      <c r="E1276" s="367">
        <v>12418.604651162843</v>
      </c>
      <c r="F1276" s="367">
        <v>-217539.95501894093</v>
      </c>
      <c r="G1276" s="367">
        <v>1201.500000000005</v>
      </c>
      <c r="H1276" s="367">
        <v>66750</v>
      </c>
      <c r="I1276" s="367">
        <v>-2591400.732707453</v>
      </c>
      <c r="J1276" s="384">
        <v>1201.5</v>
      </c>
      <c r="K1276" s="367">
        <v>16181.818181818129</v>
      </c>
      <c r="L1276" s="367">
        <v>-115306.78268718524</v>
      </c>
      <c r="M1276" s="384">
        <v>1201.4999999999961</v>
      </c>
      <c r="N1276" s="367">
        <v>267</v>
      </c>
      <c r="O1276" s="367">
        <v>-2500.7570091554089</v>
      </c>
      <c r="P1276" s="384">
        <v>17.421749999999999</v>
      </c>
      <c r="Q1276" s="367">
        <v>267</v>
      </c>
      <c r="R1276" s="367">
        <v>-567.57263060049138</v>
      </c>
      <c r="S1276" s="384">
        <v>16.821000000000002</v>
      </c>
      <c r="T1276" s="367">
        <v>9206.8965517241231</v>
      </c>
      <c r="U1276" s="367">
        <v>-127059.65718942015</v>
      </c>
      <c r="V1276" s="384">
        <v>1201.4999999999982</v>
      </c>
      <c r="W1276" s="367">
        <v>445000.00000000151</v>
      </c>
      <c r="X1276" s="367">
        <v>54784.395856016628</v>
      </c>
      <c r="Y1276" s="384">
        <v>1201.5000000000041</v>
      </c>
      <c r="Z1276" s="367"/>
      <c r="AA1276" s="367"/>
      <c r="AB1276" s="367"/>
      <c r="AC1276" s="367"/>
      <c r="AD1276" s="367"/>
      <c r="AE1276" s="367"/>
      <c r="AF1276" s="367"/>
      <c r="AG1276" s="367"/>
      <c r="AH1276" s="367"/>
      <c r="AI1276" s="367"/>
      <c r="AJ1276" s="367"/>
      <c r="AK1276" s="367"/>
      <c r="AL1276" s="367"/>
      <c r="AM1276" s="367"/>
      <c r="AN1276" s="367"/>
      <c r="AO1276" s="367"/>
      <c r="AP1276" s="367"/>
      <c r="AQ1276" s="367"/>
      <c r="AR1276" s="367"/>
      <c r="AS1276" s="367"/>
      <c r="AT1276" s="367"/>
    </row>
    <row r="1277" spans="2:46" ht="13.8">
      <c r="B1277" s="26">
        <v>44.666666666666572</v>
      </c>
      <c r="C1277" s="367">
        <v>175.79896690144307</v>
      </c>
      <c r="D1277" s="369">
        <v>1205.9999999999975</v>
      </c>
      <c r="E1277" s="367">
        <v>12465.11627906982</v>
      </c>
      <c r="F1277" s="367">
        <v>-219212.88014881476</v>
      </c>
      <c r="G1277" s="367">
        <v>1206.000000000005</v>
      </c>
      <c r="H1277" s="367">
        <v>67000</v>
      </c>
      <c r="I1277" s="367">
        <v>-2611209.4480611947</v>
      </c>
      <c r="J1277" s="384">
        <v>1205.9999999999998</v>
      </c>
      <c r="K1277" s="367">
        <v>16242.424242424189</v>
      </c>
      <c r="L1277" s="367">
        <v>-116395.53187812268</v>
      </c>
      <c r="M1277" s="384">
        <v>1205.9999999999961</v>
      </c>
      <c r="N1277" s="367">
        <v>268</v>
      </c>
      <c r="O1277" s="367">
        <v>-2520.7564181689509</v>
      </c>
      <c r="P1277" s="384">
        <v>17.487000000000002</v>
      </c>
      <c r="Q1277" s="367">
        <v>268</v>
      </c>
      <c r="R1277" s="367">
        <v>-574.71681021086579</v>
      </c>
      <c r="S1277" s="384">
        <v>16.884</v>
      </c>
      <c r="T1277" s="367">
        <v>9241.3793103448133</v>
      </c>
      <c r="U1277" s="367">
        <v>-128201.40607826479</v>
      </c>
      <c r="V1277" s="384">
        <v>1205.9999999999982</v>
      </c>
      <c r="W1277" s="367">
        <v>446666.6666666682</v>
      </c>
      <c r="X1277" s="367">
        <v>54964.819639108639</v>
      </c>
      <c r="Y1277" s="384">
        <v>1206.0000000000041</v>
      </c>
      <c r="Z1277" s="367"/>
      <c r="AA1277" s="367"/>
      <c r="AB1277" s="367"/>
      <c r="AC1277" s="367"/>
      <c r="AD1277" s="367"/>
      <c r="AE1277" s="367"/>
      <c r="AF1277" s="367"/>
      <c r="AG1277" s="367"/>
      <c r="AH1277" s="367"/>
      <c r="AI1277" s="367"/>
      <c r="AJ1277" s="367"/>
      <c r="AK1277" s="367"/>
      <c r="AL1277" s="367"/>
      <c r="AM1277" s="367"/>
      <c r="AN1277" s="367"/>
      <c r="AO1277" s="367"/>
      <c r="AP1277" s="367"/>
      <c r="AQ1277" s="367"/>
      <c r="AR1277" s="367"/>
      <c r="AS1277" s="367"/>
      <c r="AT1277" s="367"/>
    </row>
    <row r="1278" spans="2:46" ht="13.8">
      <c r="B1278" s="26">
        <v>44.833333333333236</v>
      </c>
      <c r="C1278" s="367">
        <v>176.45079985127282</v>
      </c>
      <c r="D1278" s="369">
        <v>1210.4999999999973</v>
      </c>
      <c r="E1278" s="367">
        <v>12511.627906976797</v>
      </c>
      <c r="F1278" s="367">
        <v>-220892.20952304703</v>
      </c>
      <c r="G1278" s="367">
        <v>1210.500000000005</v>
      </c>
      <c r="H1278" s="367">
        <v>67250</v>
      </c>
      <c r="I1278" s="367">
        <v>-2631093.5596435345</v>
      </c>
      <c r="J1278" s="384">
        <v>1210.4999999999998</v>
      </c>
      <c r="K1278" s="367">
        <v>16303.030303030249</v>
      </c>
      <c r="L1278" s="367">
        <v>-117489.18322265429</v>
      </c>
      <c r="M1278" s="384">
        <v>1210.4999999999961</v>
      </c>
      <c r="N1278" s="367">
        <v>269</v>
      </c>
      <c r="O1278" s="367">
        <v>-2540.8351800025889</v>
      </c>
      <c r="P1278" s="384">
        <v>17.552250000000001</v>
      </c>
      <c r="Q1278" s="367">
        <v>269</v>
      </c>
      <c r="R1278" s="367">
        <v>-581.89844086169444</v>
      </c>
      <c r="S1278" s="384">
        <v>16.946999999999999</v>
      </c>
      <c r="T1278" s="367">
        <v>9275.8620689655036</v>
      </c>
      <c r="U1278" s="367">
        <v>-129348.12414638532</v>
      </c>
      <c r="V1278" s="384">
        <v>1210.4999999999984</v>
      </c>
      <c r="W1278" s="367">
        <v>448333.33333333489</v>
      </c>
      <c r="X1278" s="367">
        <v>55145.058636975918</v>
      </c>
      <c r="Y1278" s="384">
        <v>1210.5000000000041</v>
      </c>
      <c r="Z1278" s="367"/>
      <c r="AA1278" s="367"/>
      <c r="AB1278" s="367"/>
      <c r="AC1278" s="367"/>
      <c r="AD1278" s="367"/>
      <c r="AE1278" s="367"/>
      <c r="AF1278" s="367"/>
      <c r="AG1278" s="367"/>
      <c r="AH1278" s="367"/>
      <c r="AI1278" s="367"/>
      <c r="AJ1278" s="367"/>
      <c r="AK1278" s="367"/>
      <c r="AL1278" s="367"/>
      <c r="AM1278" s="367"/>
      <c r="AN1278" s="367"/>
      <c r="AO1278" s="367"/>
      <c r="AP1278" s="367"/>
      <c r="AQ1278" s="367"/>
      <c r="AR1278" s="367"/>
      <c r="AS1278" s="367"/>
      <c r="AT1278" s="367"/>
    </row>
    <row r="1279" spans="2:46" ht="13.8">
      <c r="B1279" s="26">
        <v>44.999999999999901</v>
      </c>
      <c r="C1279" s="367">
        <v>177.10260206991612</v>
      </c>
      <c r="D1279" s="369">
        <v>1214.9999999999973</v>
      </c>
      <c r="E1279" s="367">
        <v>12558.139534883774</v>
      </c>
      <c r="F1279" s="367">
        <v>-222577.94314163778</v>
      </c>
      <c r="G1279" s="367">
        <v>1215.000000000005</v>
      </c>
      <c r="H1279" s="367">
        <v>67500</v>
      </c>
      <c r="I1279" s="367">
        <v>-2651053.0674544708</v>
      </c>
      <c r="J1279" s="384">
        <v>1214.9999999999998</v>
      </c>
      <c r="K1279" s="367">
        <v>16363.636363636309</v>
      </c>
      <c r="L1279" s="367">
        <v>-118587.73672078007</v>
      </c>
      <c r="M1279" s="384">
        <v>1214.9999999999961</v>
      </c>
      <c r="N1279" s="367">
        <v>270</v>
      </c>
      <c r="O1279" s="367">
        <v>-2560.9932946563258</v>
      </c>
      <c r="P1279" s="384">
        <v>17.6175</v>
      </c>
      <c r="Q1279" s="367">
        <v>270</v>
      </c>
      <c r="R1279" s="367">
        <v>-589.11752255297722</v>
      </c>
      <c r="S1279" s="384">
        <v>17.009999999999998</v>
      </c>
      <c r="T1279" s="367">
        <v>9310.3448275861938</v>
      </c>
      <c r="U1279" s="367">
        <v>-130499.8113937817</v>
      </c>
      <c r="V1279" s="384">
        <v>1214.9999999999984</v>
      </c>
      <c r="W1279" s="367">
        <v>450000.00000000157</v>
      </c>
      <c r="X1279" s="367">
        <v>55325.112849618468</v>
      </c>
      <c r="Y1279" s="384">
        <v>1215.0000000000041</v>
      </c>
      <c r="Z1279" s="367"/>
      <c r="AA1279" s="367"/>
      <c r="AB1279" s="367"/>
      <c r="AC1279" s="367"/>
      <c r="AD1279" s="367"/>
      <c r="AE1279" s="367"/>
      <c r="AF1279" s="367"/>
      <c r="AG1279" s="367"/>
      <c r="AH1279" s="367"/>
      <c r="AI1279" s="367"/>
      <c r="AJ1279" s="367"/>
      <c r="AK1279" s="367"/>
      <c r="AL1279" s="367"/>
      <c r="AM1279" s="367"/>
      <c r="AN1279" s="367"/>
      <c r="AO1279" s="367"/>
      <c r="AP1279" s="367"/>
      <c r="AQ1279" s="367"/>
      <c r="AR1279" s="367"/>
      <c r="AS1279" s="367"/>
      <c r="AT1279" s="367"/>
    </row>
    <row r="1280" spans="2:46" ht="13.8">
      <c r="B1280" s="26">
        <v>45.166666666666565</v>
      </c>
      <c r="C1280" s="367">
        <v>177.75437355737301</v>
      </c>
      <c r="D1280" s="369">
        <v>1219.4999999999973</v>
      </c>
      <c r="E1280" s="367">
        <v>12604.651162790751</v>
      </c>
      <c r="F1280" s="367">
        <v>-224270.08100458706</v>
      </c>
      <c r="G1280" s="367">
        <v>1219.5000000000052</v>
      </c>
      <c r="H1280" s="367">
        <v>67750</v>
      </c>
      <c r="I1280" s="367">
        <v>-2671087.9714940041</v>
      </c>
      <c r="J1280" s="384">
        <v>1219.4999999999998</v>
      </c>
      <c r="K1280" s="367">
        <v>16424.242424242369</v>
      </c>
      <c r="L1280" s="367">
        <v>-119691.19237250007</v>
      </c>
      <c r="M1280" s="384">
        <v>1219.4999999999961</v>
      </c>
      <c r="N1280" s="367">
        <v>271</v>
      </c>
      <c r="O1280" s="367">
        <v>-2581.2307621301597</v>
      </c>
      <c r="P1280" s="384">
        <v>17.682749999999999</v>
      </c>
      <c r="Q1280" s="367">
        <v>271</v>
      </c>
      <c r="R1280" s="367">
        <v>-596.37405528471459</v>
      </c>
      <c r="S1280" s="384">
        <v>17.073</v>
      </c>
      <c r="T1280" s="367">
        <v>9344.827586206884</v>
      </c>
      <c r="U1280" s="367">
        <v>-131656.46782045392</v>
      </c>
      <c r="V1280" s="384">
        <v>1219.4999999999984</v>
      </c>
      <c r="W1280" s="367">
        <v>451666.66666666826</v>
      </c>
      <c r="X1280" s="367">
        <v>55504.982277036295</v>
      </c>
      <c r="Y1280" s="384">
        <v>1219.5000000000043</v>
      </c>
      <c r="Z1280" s="367"/>
      <c r="AA1280" s="367"/>
      <c r="AB1280" s="367"/>
      <c r="AC1280" s="367"/>
      <c r="AD1280" s="367"/>
      <c r="AE1280" s="367"/>
      <c r="AF1280" s="367"/>
      <c r="AG1280" s="367"/>
      <c r="AH1280" s="367"/>
      <c r="AI1280" s="367"/>
      <c r="AJ1280" s="367"/>
      <c r="AK1280" s="367"/>
      <c r="AL1280" s="367"/>
      <c r="AM1280" s="367"/>
      <c r="AN1280" s="367"/>
      <c r="AO1280" s="367"/>
      <c r="AP1280" s="367"/>
      <c r="AQ1280" s="367"/>
      <c r="AR1280" s="367"/>
      <c r="AS1280" s="367"/>
      <c r="AT1280" s="367"/>
    </row>
    <row r="1281" spans="2:46" ht="13.8">
      <c r="B1281" s="26">
        <v>45.333333333333229</v>
      </c>
      <c r="C1281" s="367">
        <v>178.40611431364337</v>
      </c>
      <c r="D1281" s="369">
        <v>1223.999999999997</v>
      </c>
      <c r="E1281" s="367">
        <v>12651.162790697728</v>
      </c>
      <c r="F1281" s="367">
        <v>-225968.62311189476</v>
      </c>
      <c r="G1281" s="367">
        <v>1224.0000000000052</v>
      </c>
      <c r="H1281" s="367">
        <v>68000</v>
      </c>
      <c r="I1281" s="367">
        <v>-2691198.271762134</v>
      </c>
      <c r="J1281" s="384">
        <v>1223.9999999999998</v>
      </c>
      <c r="K1281" s="367">
        <v>16484.84848484843</v>
      </c>
      <c r="L1281" s="367">
        <v>-120799.55017781426</v>
      </c>
      <c r="M1281" s="384">
        <v>1223.9999999999961</v>
      </c>
      <c r="N1281" s="367">
        <v>272</v>
      </c>
      <c r="O1281" s="367">
        <v>-2601.5475824240912</v>
      </c>
      <c r="P1281" s="384">
        <v>17.747999999999998</v>
      </c>
      <c r="Q1281" s="367">
        <v>272</v>
      </c>
      <c r="R1281" s="367">
        <v>-603.66803905690574</v>
      </c>
      <c r="S1281" s="384">
        <v>17.135999999999999</v>
      </c>
      <c r="T1281" s="367">
        <v>9379.3103448275742</v>
      </c>
      <c r="U1281" s="367">
        <v>-132818.09342640205</v>
      </c>
      <c r="V1281" s="384">
        <v>1223.9999999999984</v>
      </c>
      <c r="W1281" s="367">
        <v>453333.33333333494</v>
      </c>
      <c r="X1281" s="367">
        <v>55684.666919229385</v>
      </c>
      <c r="Y1281" s="384">
        <v>1224.0000000000043</v>
      </c>
      <c r="Z1281" s="367"/>
      <c r="AA1281" s="367"/>
      <c r="AB1281" s="367"/>
      <c r="AC1281" s="367"/>
      <c r="AD1281" s="367"/>
      <c r="AE1281" s="367"/>
      <c r="AF1281" s="367"/>
      <c r="AG1281" s="367"/>
      <c r="AH1281" s="367"/>
      <c r="AI1281" s="367"/>
      <c r="AJ1281" s="367"/>
      <c r="AK1281" s="367"/>
      <c r="AL1281" s="367"/>
      <c r="AM1281" s="367"/>
      <c r="AN1281" s="367"/>
      <c r="AO1281" s="367"/>
      <c r="AP1281" s="367"/>
      <c r="AQ1281" s="367"/>
      <c r="AR1281" s="367"/>
      <c r="AS1281" s="367"/>
      <c r="AT1281" s="367"/>
    </row>
    <row r="1282" spans="2:46" ht="13.8">
      <c r="B1282" s="26">
        <v>45.499999999999893</v>
      </c>
      <c r="C1282" s="367">
        <v>179.05782433872733</v>
      </c>
      <c r="D1282" s="369">
        <v>1228.499999999997</v>
      </c>
      <c r="E1282" s="367">
        <v>12697.674418604705</v>
      </c>
      <c r="F1282" s="367">
        <v>-227673.56946356088</v>
      </c>
      <c r="G1282" s="367">
        <v>1228.5000000000052</v>
      </c>
      <c r="H1282" s="367">
        <v>68250</v>
      </c>
      <c r="I1282" s="367">
        <v>-2711383.9682588619</v>
      </c>
      <c r="J1282" s="384">
        <v>1228.4999999999998</v>
      </c>
      <c r="K1282" s="367">
        <v>16545.45454545449</v>
      </c>
      <c r="L1282" s="367">
        <v>-121912.8101367226</v>
      </c>
      <c r="M1282" s="384">
        <v>1228.4999999999959</v>
      </c>
      <c r="N1282" s="367">
        <v>273</v>
      </c>
      <c r="O1282" s="367">
        <v>-2621.9437555381223</v>
      </c>
      <c r="P1282" s="384">
        <v>17.81325</v>
      </c>
      <c r="Q1282" s="367">
        <v>273</v>
      </c>
      <c r="R1282" s="367">
        <v>-610.99947386955091</v>
      </c>
      <c r="S1282" s="384">
        <v>17.198999999999998</v>
      </c>
      <c r="T1282" s="367">
        <v>9413.7931034482644</v>
      </c>
      <c r="U1282" s="367">
        <v>-133984.68821162608</v>
      </c>
      <c r="V1282" s="384">
        <v>1228.4999999999986</v>
      </c>
      <c r="W1282" s="367">
        <v>455000.00000000163</v>
      </c>
      <c r="X1282" s="367">
        <v>55864.166776197737</v>
      </c>
      <c r="Y1282" s="384">
        <v>1228.5000000000043</v>
      </c>
      <c r="Z1282" s="367"/>
      <c r="AA1282" s="367"/>
      <c r="AB1282" s="367"/>
      <c r="AC1282" s="367"/>
      <c r="AD1282" s="367"/>
      <c r="AE1282" s="367"/>
      <c r="AF1282" s="367"/>
      <c r="AG1282" s="367"/>
      <c r="AH1282" s="367"/>
      <c r="AI1282" s="367"/>
      <c r="AJ1282" s="367"/>
      <c r="AK1282" s="367"/>
      <c r="AL1282" s="367"/>
      <c r="AM1282" s="367"/>
      <c r="AN1282" s="367"/>
      <c r="AO1282" s="367"/>
      <c r="AP1282" s="367"/>
      <c r="AQ1282" s="367"/>
      <c r="AR1282" s="367"/>
      <c r="AS1282" s="367"/>
      <c r="AT1282" s="367"/>
    </row>
    <row r="1283" spans="2:46" ht="13.8">
      <c r="B1283" s="26">
        <v>45.666666666666558</v>
      </c>
      <c r="C1283" s="367">
        <v>179.70950363262483</v>
      </c>
      <c r="D1283" s="369">
        <v>1232.999999999997</v>
      </c>
      <c r="E1283" s="367">
        <v>12744.186046511682</v>
      </c>
      <c r="F1283" s="367">
        <v>-229384.92005958551</v>
      </c>
      <c r="G1283" s="367">
        <v>1233.0000000000052</v>
      </c>
      <c r="H1283" s="367">
        <v>68500</v>
      </c>
      <c r="I1283" s="367">
        <v>-2731645.0609841859</v>
      </c>
      <c r="J1283" s="384">
        <v>1232.9999999999998</v>
      </c>
      <c r="K1283" s="367">
        <v>16606.06060606055</v>
      </c>
      <c r="L1283" s="367">
        <v>-123030.97224922517</v>
      </c>
      <c r="M1283" s="384">
        <v>1232.9999999999959</v>
      </c>
      <c r="N1283" s="367">
        <v>274</v>
      </c>
      <c r="O1283" s="367">
        <v>-2642.4192814722501</v>
      </c>
      <c r="P1283" s="384">
        <v>17.878499999999999</v>
      </c>
      <c r="Q1283" s="367">
        <v>274</v>
      </c>
      <c r="R1283" s="367">
        <v>-618.36835972265089</v>
      </c>
      <c r="S1283" s="384">
        <v>17.262</v>
      </c>
      <c r="T1283" s="367">
        <v>9448.2758620689547</v>
      </c>
      <c r="U1283" s="367">
        <v>-135156.25217612594</v>
      </c>
      <c r="V1283" s="384">
        <v>1232.9999999999986</v>
      </c>
      <c r="W1283" s="367">
        <v>456666.66666666832</v>
      </c>
      <c r="X1283" s="367">
        <v>56043.481847941366</v>
      </c>
      <c r="Y1283" s="384">
        <v>1233.0000000000043</v>
      </c>
      <c r="Z1283" s="367"/>
      <c r="AA1283" s="367"/>
      <c r="AB1283" s="367"/>
      <c r="AC1283" s="367"/>
      <c r="AD1283" s="367"/>
      <c r="AE1283" s="367"/>
      <c r="AF1283" s="367"/>
      <c r="AG1283" s="367"/>
      <c r="AH1283" s="367"/>
      <c r="AI1283" s="367"/>
      <c r="AJ1283" s="367"/>
      <c r="AK1283" s="367"/>
      <c r="AL1283" s="367"/>
      <c r="AM1283" s="367"/>
      <c r="AN1283" s="367"/>
      <c r="AO1283" s="367"/>
      <c r="AP1283" s="367"/>
      <c r="AQ1283" s="367"/>
      <c r="AR1283" s="367"/>
      <c r="AS1283" s="367"/>
      <c r="AT1283" s="367"/>
    </row>
    <row r="1284" spans="2:46" ht="13.8">
      <c r="B1284" s="26">
        <v>45.833333333333222</v>
      </c>
      <c r="C1284" s="367">
        <v>180.36115219533582</v>
      </c>
      <c r="D1284" s="369">
        <v>1237.499999999997</v>
      </c>
      <c r="E1284" s="367">
        <v>12790.69767441866</v>
      </c>
      <c r="F1284" s="367">
        <v>-231102.67489996867</v>
      </c>
      <c r="G1284" s="367">
        <v>1237.5000000000055</v>
      </c>
      <c r="H1284" s="367">
        <v>68750</v>
      </c>
      <c r="I1284" s="367">
        <v>-2751981.5499381069</v>
      </c>
      <c r="J1284" s="384">
        <v>1237.4999999999998</v>
      </c>
      <c r="K1284" s="367">
        <v>16666.66666666661</v>
      </c>
      <c r="L1284" s="367">
        <v>-124154.03651532196</v>
      </c>
      <c r="M1284" s="384">
        <v>1237.4999999999959</v>
      </c>
      <c r="N1284" s="367">
        <v>275</v>
      </c>
      <c r="O1284" s="367">
        <v>-2662.9741602264758</v>
      </c>
      <c r="P1284" s="384">
        <v>17.943749999999998</v>
      </c>
      <c r="Q1284" s="367">
        <v>275</v>
      </c>
      <c r="R1284" s="367">
        <v>-625.77469661620455</v>
      </c>
      <c r="S1284" s="384">
        <v>17.324999999999999</v>
      </c>
      <c r="T1284" s="367">
        <v>9482.7586206896449</v>
      </c>
      <c r="U1284" s="367">
        <v>-136332.78531990162</v>
      </c>
      <c r="V1284" s="384">
        <v>1237.4999999999986</v>
      </c>
      <c r="W1284" s="367">
        <v>458333.333333335</v>
      </c>
      <c r="X1284" s="367">
        <v>56222.612134460251</v>
      </c>
      <c r="Y1284" s="384">
        <v>1237.5000000000043</v>
      </c>
      <c r="Z1284" s="367"/>
      <c r="AA1284" s="367"/>
      <c r="AB1284" s="367"/>
      <c r="AC1284" s="367"/>
      <c r="AD1284" s="367"/>
      <c r="AE1284" s="367"/>
      <c r="AF1284" s="367"/>
      <c r="AG1284" s="367"/>
      <c r="AH1284" s="367"/>
      <c r="AI1284" s="367"/>
      <c r="AJ1284" s="367"/>
      <c r="AK1284" s="367"/>
      <c r="AL1284" s="367"/>
      <c r="AM1284" s="367"/>
      <c r="AN1284" s="367"/>
      <c r="AO1284" s="367"/>
      <c r="AP1284" s="367"/>
      <c r="AQ1284" s="367"/>
      <c r="AR1284" s="367"/>
      <c r="AS1284" s="367"/>
      <c r="AT1284" s="367"/>
    </row>
    <row r="1285" spans="2:46" ht="13.8">
      <c r="B1285" s="26">
        <v>45.999999999999886</v>
      </c>
      <c r="C1285" s="367">
        <v>181.01277002686038</v>
      </c>
      <c r="D1285" s="369">
        <v>1241.9999999999968</v>
      </c>
      <c r="E1285" s="367">
        <v>12837.209302325637</v>
      </c>
      <c r="F1285" s="367">
        <v>-232826.83398471025</v>
      </c>
      <c r="G1285" s="367">
        <v>1242.0000000000055</v>
      </c>
      <c r="H1285" s="367">
        <v>69000</v>
      </c>
      <c r="I1285" s="367">
        <v>-2772393.4351206254</v>
      </c>
      <c r="J1285" s="384">
        <v>1241.9999999999998</v>
      </c>
      <c r="K1285" s="367">
        <v>16727.27272727267</v>
      </c>
      <c r="L1285" s="367">
        <v>-125282.00293501293</v>
      </c>
      <c r="M1285" s="384">
        <v>1241.9999999999959</v>
      </c>
      <c r="N1285" s="367">
        <v>276</v>
      </c>
      <c r="O1285" s="367">
        <v>-2683.6083918007998</v>
      </c>
      <c r="P1285" s="384">
        <v>18.009</v>
      </c>
      <c r="Q1285" s="367">
        <v>276</v>
      </c>
      <c r="R1285" s="367">
        <v>-633.21848455021245</v>
      </c>
      <c r="S1285" s="384">
        <v>17.387999999999998</v>
      </c>
      <c r="T1285" s="367">
        <v>9517.2413793103351</v>
      </c>
      <c r="U1285" s="367">
        <v>-137514.28764295331</v>
      </c>
      <c r="V1285" s="384">
        <v>1241.9999999999989</v>
      </c>
      <c r="W1285" s="367">
        <v>460000.00000000169</v>
      </c>
      <c r="X1285" s="367">
        <v>56401.557635754405</v>
      </c>
      <c r="Y1285" s="384">
        <v>1242.0000000000045</v>
      </c>
      <c r="Z1285" s="367"/>
      <c r="AA1285" s="367"/>
      <c r="AB1285" s="367"/>
      <c r="AC1285" s="367"/>
      <c r="AD1285" s="367"/>
      <c r="AE1285" s="367"/>
      <c r="AF1285" s="367"/>
      <c r="AG1285" s="367"/>
      <c r="AH1285" s="367"/>
      <c r="AI1285" s="367"/>
      <c r="AJ1285" s="367"/>
      <c r="AK1285" s="367"/>
      <c r="AL1285" s="367"/>
      <c r="AM1285" s="367"/>
      <c r="AN1285" s="367"/>
      <c r="AO1285" s="367"/>
      <c r="AP1285" s="367"/>
      <c r="AQ1285" s="367"/>
      <c r="AR1285" s="367"/>
      <c r="AS1285" s="367"/>
      <c r="AT1285" s="367"/>
    </row>
    <row r="1286" spans="2:46" ht="13.8">
      <c r="B1286" s="26">
        <v>46.166666666666551</v>
      </c>
      <c r="C1286" s="367">
        <v>181.66435712719849</v>
      </c>
      <c r="D1286" s="369">
        <v>1246.4999999999968</v>
      </c>
      <c r="E1286" s="367">
        <v>12883.720930232614</v>
      </c>
      <c r="F1286" s="367">
        <v>-234557.3973138103</v>
      </c>
      <c r="G1286" s="367">
        <v>1246.5000000000055</v>
      </c>
      <c r="H1286" s="367">
        <v>69250</v>
      </c>
      <c r="I1286" s="367">
        <v>-2792880.7165317405</v>
      </c>
      <c r="J1286" s="384">
        <v>1246.4999999999998</v>
      </c>
      <c r="K1286" s="367">
        <v>16787.87878787873</v>
      </c>
      <c r="L1286" s="367">
        <v>-126414.87150829811</v>
      </c>
      <c r="M1286" s="384">
        <v>1246.4999999999959</v>
      </c>
      <c r="N1286" s="367">
        <v>277</v>
      </c>
      <c r="O1286" s="367">
        <v>-2704.3219761952205</v>
      </c>
      <c r="P1286" s="384">
        <v>18.074249999999999</v>
      </c>
      <c r="Q1286" s="367">
        <v>277</v>
      </c>
      <c r="R1286" s="367">
        <v>-640.69972352467482</v>
      </c>
      <c r="S1286" s="384">
        <v>17.451000000000001</v>
      </c>
      <c r="T1286" s="367">
        <v>9551.7241379310253</v>
      </c>
      <c r="U1286" s="367">
        <v>-138700.75914528075</v>
      </c>
      <c r="V1286" s="384">
        <v>1246.4999999999989</v>
      </c>
      <c r="W1286" s="367">
        <v>461666.66666666837</v>
      </c>
      <c r="X1286" s="367">
        <v>56580.318351823837</v>
      </c>
      <c r="Y1286" s="384">
        <v>1246.5000000000045</v>
      </c>
      <c r="Z1286" s="367"/>
      <c r="AA1286" s="367"/>
      <c r="AB1286" s="367"/>
      <c r="AC1286" s="367"/>
      <c r="AD1286" s="367"/>
      <c r="AE1286" s="367"/>
      <c r="AF1286" s="367"/>
      <c r="AG1286" s="367"/>
      <c r="AH1286" s="367"/>
      <c r="AI1286" s="367"/>
      <c r="AJ1286" s="367"/>
      <c r="AK1286" s="367"/>
      <c r="AL1286" s="367"/>
      <c r="AM1286" s="367"/>
      <c r="AN1286" s="367"/>
      <c r="AO1286" s="367"/>
      <c r="AP1286" s="367"/>
      <c r="AQ1286" s="367"/>
      <c r="AR1286" s="367"/>
      <c r="AS1286" s="367"/>
      <c r="AT1286" s="367"/>
    </row>
    <row r="1287" spans="2:46" ht="13.8">
      <c r="B1287" s="26">
        <v>46.333333333333215</v>
      </c>
      <c r="C1287" s="367">
        <v>182.31591349635016</v>
      </c>
      <c r="D1287" s="369">
        <v>1250.9999999999968</v>
      </c>
      <c r="E1287" s="367">
        <v>12930.232558139591</v>
      </c>
      <c r="F1287" s="367">
        <v>-236294.36488726881</v>
      </c>
      <c r="G1287" s="367">
        <v>1251.0000000000055</v>
      </c>
      <c r="H1287" s="367">
        <v>69500</v>
      </c>
      <c r="I1287" s="367">
        <v>-2813443.3941714526</v>
      </c>
      <c r="J1287" s="384">
        <v>1250.9999999999998</v>
      </c>
      <c r="K1287" s="367">
        <v>16848.48484848479</v>
      </c>
      <c r="L1287" s="367">
        <v>-127552.64223517744</v>
      </c>
      <c r="M1287" s="384">
        <v>1250.9999999999959</v>
      </c>
      <c r="N1287" s="367">
        <v>278</v>
      </c>
      <c r="O1287" s="367">
        <v>-2725.1149134097395</v>
      </c>
      <c r="P1287" s="384">
        <v>18.139499999999998</v>
      </c>
      <c r="Q1287" s="367">
        <v>278</v>
      </c>
      <c r="R1287" s="367">
        <v>-648.21841353959087</v>
      </c>
      <c r="S1287" s="384">
        <v>17.513999999999999</v>
      </c>
      <c r="T1287" s="367">
        <v>9586.2068965517155</v>
      </c>
      <c r="U1287" s="367">
        <v>-139892.19982688408</v>
      </c>
      <c r="V1287" s="384">
        <v>1250.9999999999989</v>
      </c>
      <c r="W1287" s="367">
        <v>463333.33333333506</v>
      </c>
      <c r="X1287" s="367">
        <v>56758.894282668531</v>
      </c>
      <c r="Y1287" s="384">
        <v>1251.0000000000045</v>
      </c>
      <c r="Z1287" s="367"/>
      <c r="AA1287" s="367"/>
      <c r="AB1287" s="367"/>
      <c r="AC1287" s="367"/>
      <c r="AD1287" s="367"/>
      <c r="AE1287" s="367"/>
      <c r="AF1287" s="367"/>
      <c r="AG1287" s="367"/>
      <c r="AH1287" s="367"/>
      <c r="AI1287" s="367"/>
      <c r="AJ1287" s="367"/>
      <c r="AK1287" s="367"/>
      <c r="AL1287" s="367"/>
      <c r="AM1287" s="367"/>
      <c r="AN1287" s="367"/>
      <c r="AO1287" s="367"/>
      <c r="AP1287" s="367"/>
      <c r="AQ1287" s="367"/>
      <c r="AR1287" s="367"/>
      <c r="AS1287" s="367"/>
      <c r="AT1287" s="367"/>
    </row>
    <row r="1288" spans="2:46" ht="13.8">
      <c r="B1288" s="26">
        <v>46.499999999999879</v>
      </c>
      <c r="C1288" s="367">
        <v>182.96743913431536</v>
      </c>
      <c r="D1288" s="369">
        <v>1255.4999999999968</v>
      </c>
      <c r="E1288" s="367">
        <v>12976.744186046568</v>
      </c>
      <c r="F1288" s="367">
        <v>-238037.73670508587</v>
      </c>
      <c r="G1288" s="367">
        <v>1255.5000000000057</v>
      </c>
      <c r="H1288" s="367">
        <v>69750</v>
      </c>
      <c r="I1288" s="367">
        <v>-2834081.4680397618</v>
      </c>
      <c r="J1288" s="384">
        <v>1255.4999999999998</v>
      </c>
      <c r="K1288" s="367">
        <v>16909.09090909085</v>
      </c>
      <c r="L1288" s="367">
        <v>-128695.31511565096</v>
      </c>
      <c r="M1288" s="384">
        <v>1255.4999999999957</v>
      </c>
      <c r="N1288" s="367">
        <v>279</v>
      </c>
      <c r="O1288" s="367">
        <v>-2745.9872034443565</v>
      </c>
      <c r="P1288" s="384">
        <v>18.204749999999997</v>
      </c>
      <c r="Q1288" s="367">
        <v>279</v>
      </c>
      <c r="R1288" s="367">
        <v>-655.77455459496139</v>
      </c>
      <c r="S1288" s="384">
        <v>17.576999999999998</v>
      </c>
      <c r="T1288" s="367">
        <v>9620.6896551724058</v>
      </c>
      <c r="U1288" s="367">
        <v>-141088.60968776327</v>
      </c>
      <c r="V1288" s="384">
        <v>1255.4999999999989</v>
      </c>
      <c r="W1288" s="367">
        <v>465000.00000000175</v>
      </c>
      <c r="X1288" s="367">
        <v>56937.285428288495</v>
      </c>
      <c r="Y1288" s="384">
        <v>1255.5000000000045</v>
      </c>
      <c r="Z1288" s="367"/>
      <c r="AA1288" s="367"/>
      <c r="AB1288" s="367"/>
      <c r="AC1288" s="367"/>
      <c r="AD1288" s="367"/>
      <c r="AE1288" s="367"/>
      <c r="AF1288" s="367"/>
      <c r="AG1288" s="367"/>
      <c r="AH1288" s="367"/>
      <c r="AI1288" s="367"/>
      <c r="AJ1288" s="367"/>
      <c r="AK1288" s="367"/>
      <c r="AL1288" s="367"/>
      <c r="AM1288" s="367"/>
      <c r="AN1288" s="367"/>
      <c r="AO1288" s="367"/>
      <c r="AP1288" s="367"/>
      <c r="AQ1288" s="367"/>
      <c r="AR1288" s="367"/>
      <c r="AS1288" s="367"/>
      <c r="AT1288" s="367"/>
    </row>
    <row r="1289" spans="2:46" ht="13.8">
      <c r="B1289" s="26">
        <v>46.666666666666544</v>
      </c>
      <c r="C1289" s="367">
        <v>183.61893404109406</v>
      </c>
      <c r="D1289" s="369">
        <v>1259.9999999999966</v>
      </c>
      <c r="E1289" s="367">
        <v>13023.255813953545</v>
      </c>
      <c r="F1289" s="367">
        <v>-239787.51276726127</v>
      </c>
      <c r="G1289" s="367">
        <v>1260.0000000000057</v>
      </c>
      <c r="H1289" s="367">
        <v>70000</v>
      </c>
      <c r="I1289" s="367">
        <v>-2854794.9381366675</v>
      </c>
      <c r="J1289" s="384">
        <v>1259.9999999999998</v>
      </c>
      <c r="K1289" s="367">
        <v>16969.69696969691</v>
      </c>
      <c r="L1289" s="367">
        <v>-129842.8901497187</v>
      </c>
      <c r="M1289" s="384">
        <v>1259.9999999999957</v>
      </c>
      <c r="N1289" s="367">
        <v>280</v>
      </c>
      <c r="O1289" s="367">
        <v>-2766.9388462990723</v>
      </c>
      <c r="P1289" s="384">
        <v>18.27</v>
      </c>
      <c r="Q1289" s="367">
        <v>280</v>
      </c>
      <c r="R1289" s="367">
        <v>-663.36814669078638</v>
      </c>
      <c r="S1289" s="384">
        <v>17.64</v>
      </c>
      <c r="T1289" s="367">
        <v>9655.172413793096</v>
      </c>
      <c r="U1289" s="367">
        <v>-142289.98872791842</v>
      </c>
      <c r="V1289" s="384">
        <v>1259.9999999999991</v>
      </c>
      <c r="W1289" s="367">
        <v>466666.66666666843</v>
      </c>
      <c r="X1289" s="367">
        <v>57115.491788683721</v>
      </c>
      <c r="Y1289" s="384">
        <v>1260.0000000000045</v>
      </c>
      <c r="Z1289" s="367"/>
      <c r="AA1289" s="367"/>
      <c r="AB1289" s="367"/>
      <c r="AC1289" s="367"/>
      <c r="AD1289" s="367"/>
      <c r="AE1289" s="367"/>
      <c r="AF1289" s="367"/>
      <c r="AG1289" s="367"/>
      <c r="AH1289" s="367"/>
      <c r="AI1289" s="367"/>
      <c r="AJ1289" s="367"/>
      <c r="AK1289" s="367"/>
      <c r="AL1289" s="367"/>
      <c r="AM1289" s="367"/>
      <c r="AN1289" s="367"/>
      <c r="AO1289" s="367"/>
      <c r="AP1289" s="367"/>
      <c r="AQ1289" s="367"/>
      <c r="AR1289" s="367"/>
      <c r="AS1289" s="367"/>
      <c r="AT1289" s="367"/>
    </row>
    <row r="1290" spans="2:46" ht="13.8">
      <c r="B1290" s="26">
        <v>46.833333333333208</v>
      </c>
      <c r="C1290" s="367">
        <v>184.27039821668635</v>
      </c>
      <c r="D1290" s="369">
        <v>1264.4999999999966</v>
      </c>
      <c r="E1290" s="367">
        <v>13069.767441860522</v>
      </c>
      <c r="F1290" s="367">
        <v>-241543.69307379521</v>
      </c>
      <c r="G1290" s="367">
        <v>1264.5000000000057</v>
      </c>
      <c r="H1290" s="367">
        <v>70250</v>
      </c>
      <c r="I1290" s="367">
        <v>-2875583.8044621702</v>
      </c>
      <c r="J1290" s="384">
        <v>1264.4999999999998</v>
      </c>
      <c r="K1290" s="367">
        <v>17030.30303030297</v>
      </c>
      <c r="L1290" s="367">
        <v>-130995.36733738065</v>
      </c>
      <c r="M1290" s="384">
        <v>1264.4999999999957</v>
      </c>
      <c r="N1290" s="367">
        <v>281</v>
      </c>
      <c r="O1290" s="367">
        <v>-2787.9698419738838</v>
      </c>
      <c r="P1290" s="384">
        <v>18.335249999999998</v>
      </c>
      <c r="Q1290" s="367">
        <v>281</v>
      </c>
      <c r="R1290" s="367">
        <v>-670.99918982706504</v>
      </c>
      <c r="S1290" s="384">
        <v>17.702999999999999</v>
      </c>
      <c r="T1290" s="367">
        <v>9689.6551724137862</v>
      </c>
      <c r="U1290" s="367">
        <v>-143496.33694734937</v>
      </c>
      <c r="V1290" s="384">
        <v>1264.4999999999991</v>
      </c>
      <c r="W1290" s="367">
        <v>468333.33333333512</v>
      </c>
      <c r="X1290" s="367">
        <v>57293.513363854232</v>
      </c>
      <c r="Y1290" s="384">
        <v>1264.5000000000048</v>
      </c>
      <c r="Z1290" s="367"/>
      <c r="AA1290" s="367"/>
      <c r="AB1290" s="367"/>
      <c r="AC1290" s="367"/>
      <c r="AD1290" s="367"/>
      <c r="AE1290" s="367"/>
      <c r="AF1290" s="367"/>
      <c r="AG1290" s="367"/>
      <c r="AH1290" s="367"/>
      <c r="AI1290" s="367"/>
      <c r="AJ1290" s="367"/>
      <c r="AK1290" s="367"/>
      <c r="AL1290" s="367"/>
      <c r="AM1290" s="367"/>
      <c r="AN1290" s="367"/>
      <c r="AO1290" s="367"/>
      <c r="AP1290" s="367"/>
      <c r="AQ1290" s="367"/>
      <c r="AR1290" s="367"/>
      <c r="AS1290" s="367"/>
      <c r="AT1290" s="367"/>
    </row>
    <row r="1291" spans="2:46" ht="13.8">
      <c r="B1291" s="26">
        <v>46.999999999999872</v>
      </c>
      <c r="C1291" s="367">
        <v>184.92183166109214</v>
      </c>
      <c r="D1291" s="369">
        <v>1268.9999999999966</v>
      </c>
      <c r="E1291" s="367">
        <v>13116.279069767499</v>
      </c>
      <c r="F1291" s="367">
        <v>-243306.27762468762</v>
      </c>
      <c r="G1291" s="367">
        <v>1269.0000000000057</v>
      </c>
      <c r="H1291" s="367">
        <v>70500</v>
      </c>
      <c r="I1291" s="367">
        <v>-2896448.0670162705</v>
      </c>
      <c r="J1291" s="384">
        <v>1268.9999999999998</v>
      </c>
      <c r="K1291" s="367">
        <v>17090.90909090903</v>
      </c>
      <c r="L1291" s="367">
        <v>-132152.74667863679</v>
      </c>
      <c r="M1291" s="384">
        <v>1268.9999999999957</v>
      </c>
      <c r="N1291" s="367">
        <v>282</v>
      </c>
      <c r="O1291" s="367">
        <v>-2809.0801904687942</v>
      </c>
      <c r="P1291" s="384">
        <v>18.400499999999997</v>
      </c>
      <c r="Q1291" s="367">
        <v>282</v>
      </c>
      <c r="R1291" s="367">
        <v>-678.6676840037984</v>
      </c>
      <c r="S1291" s="384">
        <v>17.766000000000002</v>
      </c>
      <c r="T1291" s="367">
        <v>9724.1379310344764</v>
      </c>
      <c r="U1291" s="367">
        <v>-144707.65434605617</v>
      </c>
      <c r="V1291" s="384">
        <v>1268.9999999999991</v>
      </c>
      <c r="W1291" s="367">
        <v>470000.0000000018</v>
      </c>
      <c r="X1291" s="367">
        <v>57471.350153800006</v>
      </c>
      <c r="Y1291" s="384">
        <v>1269.0000000000048</v>
      </c>
      <c r="Z1291" s="367"/>
      <c r="AA1291" s="367"/>
      <c r="AB1291" s="367"/>
      <c r="AC1291" s="367"/>
      <c r="AD1291" s="367"/>
      <c r="AE1291" s="367"/>
      <c r="AF1291" s="367"/>
      <c r="AG1291" s="367"/>
      <c r="AH1291" s="367"/>
      <c r="AI1291" s="367"/>
      <c r="AJ1291" s="367"/>
      <c r="AK1291" s="367"/>
      <c r="AL1291" s="367"/>
      <c r="AM1291" s="367"/>
      <c r="AN1291" s="367"/>
      <c r="AO1291" s="367"/>
      <c r="AP1291" s="367"/>
      <c r="AQ1291" s="367"/>
      <c r="AR1291" s="367"/>
      <c r="AS1291" s="367"/>
      <c r="AT1291" s="367"/>
    </row>
    <row r="1292" spans="2:46" ht="13.8">
      <c r="B1292" s="26">
        <v>47.166666666666536</v>
      </c>
      <c r="C1292" s="367">
        <v>185.57323437431151</v>
      </c>
      <c r="D1292" s="369">
        <v>1273.4999999999964</v>
      </c>
      <c r="E1292" s="367">
        <v>13162.790697674476</v>
      </c>
      <c r="F1292" s="367">
        <v>-245075.2664199385</v>
      </c>
      <c r="G1292" s="367">
        <v>1273.5000000000057</v>
      </c>
      <c r="H1292" s="367">
        <v>70750</v>
      </c>
      <c r="I1292" s="367">
        <v>-2917387.7257989673</v>
      </c>
      <c r="J1292" s="384">
        <v>1273.4999999999998</v>
      </c>
      <c r="K1292" s="367">
        <v>17151.51515151509</v>
      </c>
      <c r="L1292" s="367">
        <v>-133315.02817348711</v>
      </c>
      <c r="M1292" s="384">
        <v>1273.4999999999957</v>
      </c>
      <c r="N1292" s="367">
        <v>283</v>
      </c>
      <c r="O1292" s="367">
        <v>-2830.2698917838047</v>
      </c>
      <c r="P1292" s="384">
        <v>18.465750000000003</v>
      </c>
      <c r="Q1292" s="367">
        <v>283</v>
      </c>
      <c r="R1292" s="367">
        <v>-686.37362922098544</v>
      </c>
      <c r="S1292" s="384">
        <v>17.829000000000001</v>
      </c>
      <c r="T1292" s="367">
        <v>9758.6206896551666</v>
      </c>
      <c r="U1292" s="367">
        <v>-145923.94092403888</v>
      </c>
      <c r="V1292" s="384">
        <v>1273.4999999999991</v>
      </c>
      <c r="W1292" s="367">
        <v>471666.66666666849</v>
      </c>
      <c r="X1292" s="367">
        <v>57649.002158521042</v>
      </c>
      <c r="Y1292" s="384">
        <v>1273.5000000000048</v>
      </c>
      <c r="Z1292" s="367"/>
      <c r="AA1292" s="367"/>
      <c r="AB1292" s="367"/>
      <c r="AC1292" s="367"/>
      <c r="AD1292" s="367"/>
      <c r="AE1292" s="367"/>
      <c r="AF1292" s="367"/>
      <c r="AG1292" s="367"/>
      <c r="AH1292" s="367"/>
      <c r="AI1292" s="367"/>
      <c r="AJ1292" s="367"/>
      <c r="AK1292" s="367"/>
      <c r="AL1292" s="367"/>
      <c r="AM1292" s="367"/>
      <c r="AN1292" s="367"/>
      <c r="AO1292" s="367"/>
      <c r="AP1292" s="367"/>
      <c r="AQ1292" s="367"/>
      <c r="AR1292" s="367"/>
      <c r="AS1292" s="367"/>
      <c r="AT1292" s="367"/>
    </row>
    <row r="1293" spans="2:46" ht="13.8">
      <c r="B1293" s="26">
        <v>47.333333333333201</v>
      </c>
      <c r="C1293" s="367">
        <v>186.2246063563444</v>
      </c>
      <c r="D1293" s="369">
        <v>1277.9999999999964</v>
      </c>
      <c r="E1293" s="367">
        <v>13209.302325581453</v>
      </c>
      <c r="F1293" s="367">
        <v>-246850.65945954781</v>
      </c>
      <c r="G1293" s="367">
        <v>1278.0000000000057</v>
      </c>
      <c r="H1293" s="367">
        <v>71000</v>
      </c>
      <c r="I1293" s="367">
        <v>-2938402.7808102611</v>
      </c>
      <c r="J1293" s="384">
        <v>1277.9999999999998</v>
      </c>
      <c r="K1293" s="367">
        <v>17212.12121212115</v>
      </c>
      <c r="L1293" s="367">
        <v>-134482.21182193159</v>
      </c>
      <c r="M1293" s="384">
        <v>1277.9999999999955</v>
      </c>
      <c r="N1293" s="367">
        <v>284</v>
      </c>
      <c r="O1293" s="367">
        <v>-2851.5389459189105</v>
      </c>
      <c r="P1293" s="384">
        <v>18.531000000000002</v>
      </c>
      <c r="Q1293" s="367">
        <v>284</v>
      </c>
      <c r="R1293" s="367">
        <v>-694.11702547862706</v>
      </c>
      <c r="S1293" s="384">
        <v>17.892000000000003</v>
      </c>
      <c r="T1293" s="367">
        <v>9793.1034482758569</v>
      </c>
      <c r="U1293" s="367">
        <v>-147145.19668129747</v>
      </c>
      <c r="V1293" s="384">
        <v>1277.9999999999993</v>
      </c>
      <c r="W1293" s="367">
        <v>473333.33333333518</v>
      </c>
      <c r="X1293" s="367">
        <v>57826.469378017347</v>
      </c>
      <c r="Y1293" s="384">
        <v>1278.0000000000048</v>
      </c>
      <c r="Z1293" s="367"/>
      <c r="AA1293" s="367"/>
      <c r="AB1293" s="367"/>
      <c r="AC1293" s="367"/>
      <c r="AD1293" s="367"/>
      <c r="AE1293" s="367"/>
      <c r="AF1293" s="367"/>
      <c r="AG1293" s="367"/>
      <c r="AH1293" s="367"/>
      <c r="AI1293" s="367"/>
      <c r="AJ1293" s="367"/>
      <c r="AK1293" s="367"/>
      <c r="AL1293" s="367"/>
      <c r="AM1293" s="367"/>
      <c r="AN1293" s="367"/>
      <c r="AO1293" s="367"/>
      <c r="AP1293" s="367"/>
      <c r="AQ1293" s="367"/>
      <c r="AR1293" s="367"/>
      <c r="AS1293" s="367"/>
      <c r="AT1293" s="367"/>
    </row>
    <row r="1294" spans="2:46" ht="13.8">
      <c r="B1294" s="26">
        <v>47.499999999999865</v>
      </c>
      <c r="C1294" s="367">
        <v>186.87594760719088</v>
      </c>
      <c r="D1294" s="369">
        <v>1282.4999999999964</v>
      </c>
      <c r="E1294" s="367">
        <v>13255.81395348843</v>
      </c>
      <c r="F1294" s="367">
        <v>-248632.45674351559</v>
      </c>
      <c r="G1294" s="367">
        <v>1282.5000000000057</v>
      </c>
      <c r="H1294" s="367">
        <v>71250</v>
      </c>
      <c r="I1294" s="367">
        <v>-2959493.2320501525</v>
      </c>
      <c r="J1294" s="384">
        <v>1282.5</v>
      </c>
      <c r="K1294" s="367">
        <v>17272.72727272721</v>
      </c>
      <c r="L1294" s="367">
        <v>-135654.29762397031</v>
      </c>
      <c r="M1294" s="384">
        <v>1282.4999999999955</v>
      </c>
      <c r="N1294" s="367">
        <v>285</v>
      </c>
      <c r="O1294" s="367">
        <v>-2872.8873528741124</v>
      </c>
      <c r="P1294" s="384">
        <v>18.596249999999998</v>
      </c>
      <c r="Q1294" s="367">
        <v>285</v>
      </c>
      <c r="R1294" s="367">
        <v>-701.89787277672212</v>
      </c>
      <c r="S1294" s="384">
        <v>17.954999999999998</v>
      </c>
      <c r="T1294" s="367">
        <v>9827.5862068965471</v>
      </c>
      <c r="U1294" s="367">
        <v>-148371.42161783189</v>
      </c>
      <c r="V1294" s="384">
        <v>1282.4999999999993</v>
      </c>
      <c r="W1294" s="367">
        <v>475000.00000000186</v>
      </c>
      <c r="X1294" s="367">
        <v>58003.751812288916</v>
      </c>
      <c r="Y1294" s="384">
        <v>1282.5000000000048</v>
      </c>
      <c r="Z1294" s="367"/>
      <c r="AA1294" s="367"/>
      <c r="AB1294" s="367"/>
      <c r="AC1294" s="367"/>
      <c r="AD1294" s="367"/>
      <c r="AE1294" s="367"/>
      <c r="AF1294" s="367"/>
      <c r="AG1294" s="367"/>
      <c r="AH1294" s="367"/>
      <c r="AI1294" s="367"/>
      <c r="AJ1294" s="367"/>
      <c r="AK1294" s="367"/>
      <c r="AL1294" s="367"/>
      <c r="AM1294" s="367"/>
      <c r="AN1294" s="367"/>
      <c r="AO1294" s="367"/>
      <c r="AP1294" s="367"/>
      <c r="AQ1294" s="367"/>
      <c r="AR1294" s="367"/>
      <c r="AS1294" s="367"/>
      <c r="AT1294" s="367"/>
    </row>
    <row r="1295" spans="2:46" ht="13.8">
      <c r="B1295" s="26">
        <v>47.666666666666529</v>
      </c>
      <c r="C1295" s="367">
        <v>187.52725812685085</v>
      </c>
      <c r="D1295" s="369">
        <v>1286.9999999999964</v>
      </c>
      <c r="E1295" s="367">
        <v>13302.325581395407</v>
      </c>
      <c r="F1295" s="367">
        <v>-250420.65827184188</v>
      </c>
      <c r="G1295" s="367">
        <v>1287.0000000000057</v>
      </c>
      <c r="H1295" s="367">
        <v>71500</v>
      </c>
      <c r="I1295" s="367">
        <v>-2980659.0795186404</v>
      </c>
      <c r="J1295" s="384">
        <v>1287</v>
      </c>
      <c r="K1295" s="367">
        <v>17333.33333333327</v>
      </c>
      <c r="L1295" s="367">
        <v>-136831.28557960322</v>
      </c>
      <c r="M1295" s="384">
        <v>1286.9999999999955</v>
      </c>
      <c r="N1295" s="367">
        <v>286</v>
      </c>
      <c r="O1295" s="367">
        <v>-2894.3151126494145</v>
      </c>
      <c r="P1295" s="384">
        <v>18.661499999999997</v>
      </c>
      <c r="Q1295" s="367">
        <v>286</v>
      </c>
      <c r="R1295" s="367">
        <v>-709.71617111527166</v>
      </c>
      <c r="S1295" s="384">
        <v>18.017999999999997</v>
      </c>
      <c r="T1295" s="367">
        <v>9862.0689655172373</v>
      </c>
      <c r="U1295" s="367">
        <v>-149602.61573364222</v>
      </c>
      <c r="V1295" s="384">
        <v>1286.9999999999993</v>
      </c>
      <c r="W1295" s="367">
        <v>476666.66666666855</v>
      </c>
      <c r="X1295" s="367">
        <v>58180.849461335783</v>
      </c>
      <c r="Y1295" s="384">
        <v>1287.0000000000052</v>
      </c>
      <c r="Z1295" s="367"/>
      <c r="AA1295" s="367"/>
      <c r="AB1295" s="367"/>
      <c r="AC1295" s="367"/>
      <c r="AD1295" s="367"/>
      <c r="AE1295" s="367"/>
      <c r="AF1295" s="367"/>
      <c r="AG1295" s="367"/>
      <c r="AH1295" s="367"/>
      <c r="AI1295" s="367"/>
      <c r="AJ1295" s="367"/>
      <c r="AK1295" s="367"/>
      <c r="AL1295" s="367"/>
      <c r="AM1295" s="367"/>
      <c r="AN1295" s="367"/>
      <c r="AO1295" s="367"/>
      <c r="AP1295" s="367"/>
      <c r="AQ1295" s="367"/>
      <c r="AR1295" s="367"/>
      <c r="AS1295" s="367"/>
      <c r="AT1295" s="367"/>
    </row>
    <row r="1296" spans="2:46" ht="13.8">
      <c r="B1296" s="26">
        <v>47.833333333333194</v>
      </c>
      <c r="C1296" s="367">
        <v>188.17853791532434</v>
      </c>
      <c r="D1296" s="369">
        <v>1291.4999999999961</v>
      </c>
      <c r="E1296" s="367">
        <v>13348.837209302385</v>
      </c>
      <c r="F1296" s="367">
        <v>-252215.26404452659</v>
      </c>
      <c r="G1296" s="367">
        <v>1291.5000000000057</v>
      </c>
      <c r="H1296" s="367">
        <v>71750</v>
      </c>
      <c r="I1296" s="367">
        <v>-3001900.3232157254</v>
      </c>
      <c r="J1296" s="384">
        <v>1291.5</v>
      </c>
      <c r="K1296" s="367">
        <v>17393.93939393933</v>
      </c>
      <c r="L1296" s="367">
        <v>-138013.17568883035</v>
      </c>
      <c r="M1296" s="384">
        <v>1291.4999999999955</v>
      </c>
      <c r="N1296" s="367">
        <v>287</v>
      </c>
      <c r="O1296" s="367">
        <v>-2915.8222252448159</v>
      </c>
      <c r="P1296" s="384">
        <v>18.726750000000003</v>
      </c>
      <c r="Q1296" s="367">
        <v>287</v>
      </c>
      <c r="R1296" s="367">
        <v>-717.57192049427579</v>
      </c>
      <c r="S1296" s="384">
        <v>18.081</v>
      </c>
      <c r="T1296" s="367">
        <v>9896.5517241379275</v>
      </c>
      <c r="U1296" s="367">
        <v>-150838.77902872843</v>
      </c>
      <c r="V1296" s="384">
        <v>1291.4999999999995</v>
      </c>
      <c r="W1296" s="367">
        <v>478333.33333333523</v>
      </c>
      <c r="X1296" s="367">
        <v>58357.762325157899</v>
      </c>
      <c r="Y1296" s="384">
        <v>1291.5000000000052</v>
      </c>
      <c r="Z1296" s="367"/>
      <c r="AA1296" s="367"/>
      <c r="AB1296" s="367"/>
      <c r="AC1296" s="367"/>
      <c r="AD1296" s="367"/>
      <c r="AE1296" s="367"/>
      <c r="AF1296" s="367"/>
      <c r="AG1296" s="367"/>
      <c r="AH1296" s="367"/>
      <c r="AI1296" s="367"/>
      <c r="AJ1296" s="367"/>
      <c r="AK1296" s="367"/>
      <c r="AL1296" s="367"/>
      <c r="AM1296" s="367"/>
      <c r="AN1296" s="367"/>
      <c r="AO1296" s="367"/>
      <c r="AP1296" s="367"/>
      <c r="AQ1296" s="367"/>
      <c r="AR1296" s="367"/>
      <c r="AS1296" s="367"/>
      <c r="AT1296" s="367"/>
    </row>
    <row r="1297" spans="2:46" ht="13.8">
      <c r="B1297" s="26">
        <v>47.999999999999858</v>
      </c>
      <c r="C1297" s="367">
        <v>188.82978697261146</v>
      </c>
      <c r="D1297" s="369">
        <v>1295.9999999999961</v>
      </c>
      <c r="E1297" s="367">
        <v>13395.348837209362</v>
      </c>
      <c r="F1297" s="367">
        <v>-254016.27406156991</v>
      </c>
      <c r="G1297" s="367">
        <v>1296.0000000000059</v>
      </c>
      <c r="H1297" s="367">
        <v>72000</v>
      </c>
      <c r="I1297" s="367">
        <v>-3023216.9631414064</v>
      </c>
      <c r="J1297" s="384">
        <v>1296</v>
      </c>
      <c r="K1297" s="367">
        <v>17454.54545454539</v>
      </c>
      <c r="L1297" s="367">
        <v>-139199.96795165166</v>
      </c>
      <c r="M1297" s="384">
        <v>1295.9999999999955</v>
      </c>
      <c r="N1297" s="367">
        <v>288</v>
      </c>
      <c r="O1297" s="367">
        <v>-2937.4086906603129</v>
      </c>
      <c r="P1297" s="384">
        <v>18.792000000000002</v>
      </c>
      <c r="Q1297" s="367">
        <v>288</v>
      </c>
      <c r="R1297" s="367">
        <v>-725.46512091373381</v>
      </c>
      <c r="S1297" s="384">
        <v>18.143999999999998</v>
      </c>
      <c r="T1297" s="367">
        <v>9931.0344827586177</v>
      </c>
      <c r="U1297" s="367">
        <v>-152079.91150309044</v>
      </c>
      <c r="V1297" s="384">
        <v>1295.9999999999995</v>
      </c>
      <c r="W1297" s="367">
        <v>480000.00000000192</v>
      </c>
      <c r="X1297" s="367">
        <v>58534.49040375527</v>
      </c>
      <c r="Y1297" s="384">
        <v>1296.0000000000052</v>
      </c>
      <c r="Z1297" s="367"/>
      <c r="AA1297" s="367"/>
      <c r="AB1297" s="367"/>
      <c r="AC1297" s="367"/>
      <c r="AD1297" s="367"/>
      <c r="AE1297" s="367"/>
      <c r="AF1297" s="367"/>
      <c r="AG1297" s="367"/>
      <c r="AH1297" s="367"/>
      <c r="AI1297" s="367"/>
      <c r="AJ1297" s="367"/>
      <c r="AK1297" s="367"/>
      <c r="AL1297" s="367"/>
      <c r="AM1297" s="367"/>
      <c r="AN1297" s="367"/>
      <c r="AO1297" s="367"/>
      <c r="AP1297" s="367"/>
      <c r="AQ1297" s="367"/>
      <c r="AR1297" s="367"/>
      <c r="AS1297" s="367"/>
      <c r="AT1297" s="367"/>
    </row>
    <row r="1298" spans="2:46" ht="13.8">
      <c r="B1298" s="26">
        <v>48.166666666666522</v>
      </c>
      <c r="C1298" s="367">
        <v>189.48100529871203</v>
      </c>
      <c r="D1298" s="369">
        <v>1300.4999999999961</v>
      </c>
      <c r="E1298" s="367">
        <v>13441.860465116339</v>
      </c>
      <c r="F1298" s="367">
        <v>-255823.6883229716</v>
      </c>
      <c r="G1298" s="367">
        <v>1300.5000000000059</v>
      </c>
      <c r="H1298" s="367">
        <v>72250</v>
      </c>
      <c r="I1298" s="367">
        <v>-3044608.9992956854</v>
      </c>
      <c r="J1298" s="384">
        <v>1300.5</v>
      </c>
      <c r="K1298" s="367">
        <v>17515.15151515145</v>
      </c>
      <c r="L1298" s="367">
        <v>-140391.66236806716</v>
      </c>
      <c r="M1298" s="384">
        <v>1300.4999999999955</v>
      </c>
      <c r="N1298" s="367">
        <v>289</v>
      </c>
      <c r="O1298" s="367">
        <v>-2959.0745088959079</v>
      </c>
      <c r="P1298" s="384">
        <v>18.857250000000001</v>
      </c>
      <c r="Q1298" s="367">
        <v>289</v>
      </c>
      <c r="R1298" s="367">
        <v>-733.39577237364631</v>
      </c>
      <c r="S1298" s="384">
        <v>18.207000000000001</v>
      </c>
      <c r="T1298" s="367">
        <v>9965.517241379308</v>
      </c>
      <c r="U1298" s="367">
        <v>-153326.01315672838</v>
      </c>
      <c r="V1298" s="384">
        <v>1300.4999999999995</v>
      </c>
      <c r="W1298" s="367">
        <v>481666.66666666861</v>
      </c>
      <c r="X1298" s="367">
        <v>58711.033697127918</v>
      </c>
      <c r="Y1298" s="384">
        <v>1300.5000000000052</v>
      </c>
      <c r="Z1298" s="367"/>
      <c r="AA1298" s="367"/>
      <c r="AB1298" s="367"/>
      <c r="AC1298" s="367"/>
      <c r="AD1298" s="367"/>
      <c r="AE1298" s="367"/>
      <c r="AF1298" s="367"/>
      <c r="AG1298" s="367"/>
      <c r="AH1298" s="367"/>
      <c r="AI1298" s="367"/>
      <c r="AJ1298" s="367"/>
      <c r="AK1298" s="367"/>
      <c r="AL1298" s="367"/>
      <c r="AM1298" s="367"/>
      <c r="AN1298" s="367"/>
      <c r="AO1298" s="367"/>
      <c r="AP1298" s="367"/>
      <c r="AQ1298" s="367"/>
      <c r="AR1298" s="367"/>
      <c r="AS1298" s="367"/>
      <c r="AT1298" s="367"/>
    </row>
    <row r="1299" spans="2:46" ht="13.8">
      <c r="B1299" s="26">
        <v>48.333333333333186</v>
      </c>
      <c r="C1299" s="367">
        <v>190.13219289362624</v>
      </c>
      <c r="D1299" s="369">
        <v>1304.9999999999961</v>
      </c>
      <c r="E1299" s="367">
        <v>13488.372093023316</v>
      </c>
      <c r="F1299" s="367">
        <v>-257637.50682873174</v>
      </c>
      <c r="G1299" s="367">
        <v>1305.0000000000059</v>
      </c>
      <c r="H1299" s="367">
        <v>72500</v>
      </c>
      <c r="I1299" s="367">
        <v>-3066076.431678561</v>
      </c>
      <c r="J1299" s="384">
        <v>1305</v>
      </c>
      <c r="K1299" s="367">
        <v>17575.75757575751</v>
      </c>
      <c r="L1299" s="367">
        <v>-141588.25893807682</v>
      </c>
      <c r="M1299" s="384">
        <v>1304.9999999999952</v>
      </c>
      <c r="N1299" s="367">
        <v>290</v>
      </c>
      <c r="O1299" s="367">
        <v>-2980.8196799516022</v>
      </c>
      <c r="P1299" s="384">
        <v>18.922500000000003</v>
      </c>
      <c r="Q1299" s="367">
        <v>290</v>
      </c>
      <c r="R1299" s="367">
        <v>-741.36387487401271</v>
      </c>
      <c r="S1299" s="384">
        <v>18.27</v>
      </c>
      <c r="T1299" s="367">
        <v>9999.9999999999982</v>
      </c>
      <c r="U1299" s="367">
        <v>-154577.08398964221</v>
      </c>
      <c r="V1299" s="384">
        <v>1304.9999999999998</v>
      </c>
      <c r="W1299" s="367">
        <v>483333.33333333529</v>
      </c>
      <c r="X1299" s="367">
        <v>58887.392205275835</v>
      </c>
      <c r="Y1299" s="384">
        <v>1305.0000000000052</v>
      </c>
      <c r="Z1299" s="367"/>
      <c r="AA1299" s="367"/>
      <c r="AB1299" s="367"/>
      <c r="AC1299" s="367"/>
      <c r="AD1299" s="367"/>
      <c r="AE1299" s="367"/>
      <c r="AF1299" s="367"/>
      <c r="AG1299" s="367"/>
      <c r="AH1299" s="367"/>
      <c r="AI1299" s="367"/>
      <c r="AJ1299" s="367"/>
      <c r="AK1299" s="367"/>
      <c r="AL1299" s="367"/>
      <c r="AM1299" s="367"/>
      <c r="AN1299" s="367"/>
      <c r="AO1299" s="367"/>
      <c r="AP1299" s="367"/>
      <c r="AQ1299" s="367"/>
      <c r="AR1299" s="367"/>
      <c r="AS1299" s="367"/>
      <c r="AT1299" s="367"/>
    </row>
    <row r="1300" spans="2:46" ht="13.8">
      <c r="B1300" s="26">
        <v>48.499999999999851</v>
      </c>
      <c r="C1300" s="367">
        <v>190.78334975735393</v>
      </c>
      <c r="D1300" s="369">
        <v>1309.4999999999959</v>
      </c>
      <c r="E1300" s="367">
        <v>13534.883720930293</v>
      </c>
      <c r="F1300" s="367">
        <v>-259457.72957885035</v>
      </c>
      <c r="G1300" s="367">
        <v>1309.5000000000059</v>
      </c>
      <c r="H1300" s="367">
        <v>72750</v>
      </c>
      <c r="I1300" s="367">
        <v>-3087619.2602900336</v>
      </c>
      <c r="J1300" s="384">
        <v>1309.5</v>
      </c>
      <c r="K1300" s="367">
        <v>17636.363636363571</v>
      </c>
      <c r="L1300" s="367">
        <v>-142789.75766168069</v>
      </c>
      <c r="M1300" s="384">
        <v>1309.4999999999952</v>
      </c>
      <c r="N1300" s="367">
        <v>291</v>
      </c>
      <c r="O1300" s="367">
        <v>-3002.6442038273926</v>
      </c>
      <c r="P1300" s="384">
        <v>18.987750000000002</v>
      </c>
      <c r="Q1300" s="367">
        <v>291</v>
      </c>
      <c r="R1300" s="367">
        <v>-749.36942841483358</v>
      </c>
      <c r="S1300" s="384">
        <v>18.333000000000002</v>
      </c>
      <c r="T1300" s="367">
        <v>10034.482758620688</v>
      </c>
      <c r="U1300" s="367">
        <v>-155833.12400183189</v>
      </c>
      <c r="V1300" s="384">
        <v>1309.5</v>
      </c>
      <c r="W1300" s="367">
        <v>485000.00000000198</v>
      </c>
      <c r="X1300" s="367">
        <v>59063.565928199016</v>
      </c>
      <c r="Y1300" s="384">
        <v>1309.5000000000052</v>
      </c>
      <c r="Z1300" s="367"/>
      <c r="AA1300" s="367"/>
      <c r="AB1300" s="367"/>
      <c r="AC1300" s="367"/>
      <c r="AD1300" s="367"/>
      <c r="AE1300" s="367"/>
      <c r="AF1300" s="367"/>
      <c r="AG1300" s="367"/>
      <c r="AH1300" s="367"/>
      <c r="AI1300" s="367"/>
      <c r="AJ1300" s="367"/>
      <c r="AK1300" s="367"/>
      <c r="AL1300" s="367"/>
      <c r="AM1300" s="367"/>
      <c r="AN1300" s="367"/>
      <c r="AO1300" s="367"/>
      <c r="AP1300" s="367"/>
      <c r="AQ1300" s="367"/>
      <c r="AR1300" s="367"/>
      <c r="AS1300" s="367"/>
      <c r="AT1300" s="367"/>
    </row>
    <row r="1301" spans="2:46" ht="13.8">
      <c r="B1301" s="26">
        <v>48.666666666666515</v>
      </c>
      <c r="C1301" s="367">
        <v>191.43447588989514</v>
      </c>
      <c r="D1301" s="369">
        <v>1313.9999999999959</v>
      </c>
      <c r="E1301" s="367">
        <v>13581.39534883727</v>
      </c>
      <c r="F1301" s="367">
        <v>-261284.35657332747</v>
      </c>
      <c r="G1301" s="367">
        <v>1314.0000000000059</v>
      </c>
      <c r="H1301" s="367">
        <v>73000</v>
      </c>
      <c r="I1301" s="367">
        <v>-3109237.4851301028</v>
      </c>
      <c r="J1301" s="384">
        <v>1314</v>
      </c>
      <c r="K1301" s="367">
        <v>17696.969696969631</v>
      </c>
      <c r="L1301" s="367">
        <v>-143996.15853887878</v>
      </c>
      <c r="M1301" s="384">
        <v>1313.9999999999952</v>
      </c>
      <c r="N1301" s="367">
        <v>292</v>
      </c>
      <c r="O1301" s="367">
        <v>-3024.5480805232805</v>
      </c>
      <c r="P1301" s="384">
        <v>19.053000000000001</v>
      </c>
      <c r="Q1301" s="367">
        <v>292</v>
      </c>
      <c r="R1301" s="367">
        <v>-757.41243299610778</v>
      </c>
      <c r="S1301" s="384">
        <v>18.395999999999997</v>
      </c>
      <c r="T1301" s="367">
        <v>10068.965517241379</v>
      </c>
      <c r="U1301" s="367">
        <v>-157094.13319329746</v>
      </c>
      <c r="V1301" s="384">
        <v>1314</v>
      </c>
      <c r="W1301" s="367">
        <v>486666.66666666867</v>
      </c>
      <c r="X1301" s="367">
        <v>59239.554865897473</v>
      </c>
      <c r="Y1301" s="384">
        <v>1314.0000000000055</v>
      </c>
      <c r="Z1301" s="367"/>
      <c r="AA1301" s="367"/>
      <c r="AB1301" s="367"/>
      <c r="AC1301" s="367"/>
      <c r="AD1301" s="367"/>
      <c r="AE1301" s="367"/>
      <c r="AF1301" s="367"/>
      <c r="AG1301" s="367"/>
      <c r="AH1301" s="367"/>
      <c r="AI1301" s="367"/>
      <c r="AJ1301" s="367"/>
      <c r="AK1301" s="367"/>
      <c r="AL1301" s="367"/>
      <c r="AM1301" s="367"/>
      <c r="AN1301" s="367"/>
      <c r="AO1301" s="367"/>
      <c r="AP1301" s="367"/>
      <c r="AQ1301" s="367"/>
      <c r="AR1301" s="367"/>
      <c r="AS1301" s="367"/>
      <c r="AT1301" s="367"/>
    </row>
    <row r="1302" spans="2:46" ht="13.8">
      <c r="B1302" s="26">
        <v>48.833333333333179</v>
      </c>
      <c r="C1302" s="367">
        <v>192.08557129124995</v>
      </c>
      <c r="D1302" s="369">
        <v>1318.4999999999959</v>
      </c>
      <c r="E1302" s="367">
        <v>13627.906976744247</v>
      </c>
      <c r="F1302" s="367">
        <v>-263117.38781216304</v>
      </c>
      <c r="G1302" s="367">
        <v>1318.5000000000059</v>
      </c>
      <c r="H1302" s="367">
        <v>73250</v>
      </c>
      <c r="I1302" s="367">
        <v>-3130931.1061987691</v>
      </c>
      <c r="J1302" s="384">
        <v>1318.5</v>
      </c>
      <c r="K1302" s="367">
        <v>17757.575757575691</v>
      </c>
      <c r="L1302" s="367">
        <v>-145207.46156967108</v>
      </c>
      <c r="M1302" s="384">
        <v>1318.4999999999952</v>
      </c>
      <c r="N1302" s="367">
        <v>293</v>
      </c>
      <c r="O1302" s="367">
        <v>-3046.5313100392673</v>
      </c>
      <c r="P1302" s="384">
        <v>19.11825</v>
      </c>
      <c r="Q1302" s="367">
        <v>293</v>
      </c>
      <c r="R1302" s="367">
        <v>-765.49288861783702</v>
      </c>
      <c r="S1302" s="384">
        <v>18.459</v>
      </c>
      <c r="T1302" s="367">
        <v>10103.448275862069</v>
      </c>
      <c r="U1302" s="367">
        <v>-158360.11156403885</v>
      </c>
      <c r="V1302" s="384">
        <v>1318.5</v>
      </c>
      <c r="W1302" s="367">
        <v>488333.33333333535</v>
      </c>
      <c r="X1302" s="367">
        <v>59415.359018371208</v>
      </c>
      <c r="Y1302" s="384">
        <v>1318.5000000000055</v>
      </c>
      <c r="Z1302" s="367"/>
      <c r="AA1302" s="367"/>
      <c r="AB1302" s="367"/>
      <c r="AC1302" s="367"/>
      <c r="AD1302" s="367"/>
      <c r="AE1302" s="367"/>
      <c r="AF1302" s="367"/>
      <c r="AG1302" s="367"/>
      <c r="AH1302" s="367"/>
      <c r="AI1302" s="367"/>
      <c r="AJ1302" s="367"/>
      <c r="AK1302" s="367"/>
      <c r="AL1302" s="367"/>
      <c r="AM1302" s="367"/>
      <c r="AN1302" s="367"/>
      <c r="AO1302" s="367"/>
      <c r="AP1302" s="367"/>
      <c r="AQ1302" s="367"/>
      <c r="AR1302" s="367"/>
      <c r="AS1302" s="367"/>
      <c r="AT1302" s="367"/>
    </row>
    <row r="1303" spans="2:46" ht="13.8">
      <c r="B1303" s="26">
        <v>48.999999999999844</v>
      </c>
      <c r="C1303" s="367">
        <v>192.73663596141827</v>
      </c>
      <c r="D1303" s="369">
        <v>1322.9999999999959</v>
      </c>
      <c r="E1303" s="367">
        <v>13674.418604651224</v>
      </c>
      <c r="F1303" s="367">
        <v>-264956.82329535706</v>
      </c>
      <c r="G1303" s="367">
        <v>1323.0000000000059</v>
      </c>
      <c r="H1303" s="367">
        <v>73500</v>
      </c>
      <c r="I1303" s="367">
        <v>-3152700.1234960328</v>
      </c>
      <c r="J1303" s="384">
        <v>1323</v>
      </c>
      <c r="K1303" s="367">
        <v>17818.181818181751</v>
      </c>
      <c r="L1303" s="367">
        <v>-146423.66675405751</v>
      </c>
      <c r="M1303" s="384">
        <v>1322.9999999999952</v>
      </c>
      <c r="N1303" s="367">
        <v>294</v>
      </c>
      <c r="O1303" s="367">
        <v>-3068.5938923753524</v>
      </c>
      <c r="P1303" s="384">
        <v>19.183500000000002</v>
      </c>
      <c r="Q1303" s="367">
        <v>294</v>
      </c>
      <c r="R1303" s="367">
        <v>-773.61079528002006</v>
      </c>
      <c r="S1303" s="384">
        <v>18.521999999999998</v>
      </c>
      <c r="T1303" s="367">
        <v>10137.931034482759</v>
      </c>
      <c r="U1303" s="367">
        <v>-159631.05911405614</v>
      </c>
      <c r="V1303" s="384">
        <v>1323.0000000000002</v>
      </c>
      <c r="W1303" s="367">
        <v>490000.00000000204</v>
      </c>
      <c r="X1303" s="367">
        <v>59590.97838562019</v>
      </c>
      <c r="Y1303" s="384">
        <v>1323.0000000000055</v>
      </c>
      <c r="Z1303" s="367"/>
      <c r="AA1303" s="367"/>
      <c r="AB1303" s="367"/>
      <c r="AC1303" s="367"/>
      <c r="AD1303" s="367"/>
      <c r="AE1303" s="367"/>
      <c r="AF1303" s="367"/>
      <c r="AG1303" s="367"/>
      <c r="AH1303" s="367"/>
      <c r="AI1303" s="367"/>
      <c r="AJ1303" s="367"/>
      <c r="AK1303" s="367"/>
      <c r="AL1303" s="367"/>
      <c r="AM1303" s="367"/>
      <c r="AN1303" s="367"/>
      <c r="AO1303" s="367"/>
      <c r="AP1303" s="367"/>
      <c r="AQ1303" s="367"/>
      <c r="AR1303" s="367"/>
      <c r="AS1303" s="367"/>
      <c r="AT1303" s="367"/>
    </row>
    <row r="1304" spans="2:46" ht="13.8">
      <c r="B1304" s="26">
        <v>49.166666666666508</v>
      </c>
      <c r="C1304" s="367">
        <v>193.38766990040011</v>
      </c>
      <c r="D1304" s="369">
        <v>1327.4999999999957</v>
      </c>
      <c r="E1304" s="367">
        <v>13720.930232558201</v>
      </c>
      <c r="F1304" s="367">
        <v>-266802.66302290955</v>
      </c>
      <c r="G1304" s="367">
        <v>1327.5000000000059</v>
      </c>
      <c r="H1304" s="367">
        <v>73750</v>
      </c>
      <c r="I1304" s="367">
        <v>-3174544.5370218935</v>
      </c>
      <c r="J1304" s="384">
        <v>1327.5</v>
      </c>
      <c r="K1304" s="367">
        <v>17878.787878787811</v>
      </c>
      <c r="L1304" s="367">
        <v>-147644.77409203813</v>
      </c>
      <c r="M1304" s="384">
        <v>1327.499999999995</v>
      </c>
      <c r="N1304" s="367">
        <v>295</v>
      </c>
      <c r="O1304" s="367">
        <v>-3090.7358275315341</v>
      </c>
      <c r="P1304" s="384">
        <v>19.248750000000001</v>
      </c>
      <c r="Q1304" s="367">
        <v>295</v>
      </c>
      <c r="R1304" s="367">
        <v>-781.76615298265779</v>
      </c>
      <c r="S1304" s="384">
        <v>18.585000000000001</v>
      </c>
      <c r="T1304" s="367">
        <v>10172.413793103449</v>
      </c>
      <c r="U1304" s="367">
        <v>-160906.9758433493</v>
      </c>
      <c r="V1304" s="384">
        <v>1327.5000000000002</v>
      </c>
      <c r="W1304" s="367">
        <v>491666.66666666872</v>
      </c>
      <c r="X1304" s="367">
        <v>59766.412967644443</v>
      </c>
      <c r="Y1304" s="384">
        <v>1327.5000000000055</v>
      </c>
      <c r="Z1304" s="367"/>
      <c r="AA1304" s="367"/>
      <c r="AB1304" s="367"/>
      <c r="AC1304" s="367"/>
      <c r="AD1304" s="367"/>
      <c r="AE1304" s="367"/>
      <c r="AF1304" s="367"/>
      <c r="AG1304" s="367"/>
      <c r="AH1304" s="367"/>
      <c r="AI1304" s="367"/>
      <c r="AJ1304" s="367"/>
      <c r="AK1304" s="367"/>
      <c r="AL1304" s="367"/>
      <c r="AM1304" s="367"/>
      <c r="AN1304" s="367"/>
      <c r="AO1304" s="367"/>
      <c r="AP1304" s="367"/>
      <c r="AQ1304" s="367"/>
      <c r="AR1304" s="367"/>
      <c r="AS1304" s="367"/>
      <c r="AT1304" s="367"/>
    </row>
    <row r="1305" spans="2:46" ht="13.8">
      <c r="B1305" s="26">
        <v>49.333333333333172</v>
      </c>
      <c r="C1305" s="367">
        <v>194.0386731081955</v>
      </c>
      <c r="D1305" s="369">
        <v>1331.9999999999957</v>
      </c>
      <c r="E1305" s="367">
        <v>13767.441860465178</v>
      </c>
      <c r="F1305" s="367">
        <v>-268654.90699482057</v>
      </c>
      <c r="G1305" s="367">
        <v>1332.0000000000059</v>
      </c>
      <c r="H1305" s="367">
        <v>74000</v>
      </c>
      <c r="I1305" s="367">
        <v>-3196464.3467763499</v>
      </c>
      <c r="J1305" s="384">
        <v>1332</v>
      </c>
      <c r="K1305" s="367">
        <v>17939.393939393871</v>
      </c>
      <c r="L1305" s="367">
        <v>-148870.783583613</v>
      </c>
      <c r="M1305" s="384">
        <v>1331.999999999995</v>
      </c>
      <c r="N1305" s="367">
        <v>296</v>
      </c>
      <c r="O1305" s="367">
        <v>-3112.9571155078138</v>
      </c>
      <c r="P1305" s="384">
        <v>19.314</v>
      </c>
      <c r="Q1305" s="367">
        <v>296</v>
      </c>
      <c r="R1305" s="367">
        <v>-789.95896172574896</v>
      </c>
      <c r="S1305" s="384">
        <v>18.648</v>
      </c>
      <c r="T1305" s="367">
        <v>10206.896551724139</v>
      </c>
      <c r="U1305" s="367">
        <v>-162187.8617519183</v>
      </c>
      <c r="V1305" s="384">
        <v>1332.0000000000002</v>
      </c>
      <c r="W1305" s="367">
        <v>493333.33333333541</v>
      </c>
      <c r="X1305" s="367">
        <v>59941.662764443965</v>
      </c>
      <c r="Y1305" s="384">
        <v>1332.0000000000055</v>
      </c>
      <c r="Z1305" s="367"/>
      <c r="AA1305" s="367"/>
      <c r="AB1305" s="367"/>
      <c r="AC1305" s="367"/>
      <c r="AD1305" s="367"/>
      <c r="AE1305" s="367"/>
      <c r="AF1305" s="367"/>
      <c r="AG1305" s="367"/>
      <c r="AH1305" s="367"/>
      <c r="AI1305" s="367"/>
      <c r="AJ1305" s="367"/>
      <c r="AK1305" s="367"/>
      <c r="AL1305" s="367"/>
      <c r="AM1305" s="367"/>
      <c r="AN1305" s="367"/>
      <c r="AO1305" s="367"/>
      <c r="AP1305" s="367"/>
      <c r="AQ1305" s="367"/>
      <c r="AR1305" s="367"/>
      <c r="AS1305" s="367"/>
      <c r="AT1305" s="367"/>
    </row>
    <row r="1306" spans="2:46" ht="13.8">
      <c r="B1306" s="26">
        <v>49.499999999999837</v>
      </c>
      <c r="C1306" s="367">
        <v>194.68964558480445</v>
      </c>
      <c r="D1306" s="369">
        <v>1336.4999999999957</v>
      </c>
      <c r="E1306" s="367">
        <v>13813.953488372155</v>
      </c>
      <c r="F1306" s="367">
        <v>-270513.55521109008</v>
      </c>
      <c r="G1306" s="367">
        <v>1336.5000000000061</v>
      </c>
      <c r="H1306" s="367">
        <v>74250</v>
      </c>
      <c r="I1306" s="367">
        <v>-3218459.5527594048</v>
      </c>
      <c r="J1306" s="384">
        <v>1336.5</v>
      </c>
      <c r="K1306" s="367">
        <v>17999.999999999931</v>
      </c>
      <c r="L1306" s="367">
        <v>-150101.69522878207</v>
      </c>
      <c r="M1306" s="384">
        <v>1336.499999999995</v>
      </c>
      <c r="N1306" s="367">
        <v>297</v>
      </c>
      <c r="O1306" s="367">
        <v>-3135.2577563041923</v>
      </c>
      <c r="P1306" s="384">
        <v>19.379250000000003</v>
      </c>
      <c r="Q1306" s="367">
        <v>297</v>
      </c>
      <c r="R1306" s="367">
        <v>-798.18922150929495</v>
      </c>
      <c r="S1306" s="384">
        <v>18.711000000000002</v>
      </c>
      <c r="T1306" s="367">
        <v>10241.37931034483</v>
      </c>
      <c r="U1306" s="367">
        <v>-163473.71683976319</v>
      </c>
      <c r="V1306" s="384">
        <v>1336.5000000000002</v>
      </c>
      <c r="W1306" s="367">
        <v>495000.0000000021</v>
      </c>
      <c r="X1306" s="367">
        <v>60116.727776018772</v>
      </c>
      <c r="Y1306" s="384">
        <v>1336.5000000000057</v>
      </c>
      <c r="Z1306" s="367"/>
      <c r="AA1306" s="367"/>
      <c r="AB1306" s="367"/>
      <c r="AC1306" s="367"/>
      <c r="AD1306" s="367"/>
      <c r="AE1306" s="367"/>
      <c r="AF1306" s="367"/>
      <c r="AG1306" s="367"/>
      <c r="AH1306" s="367"/>
      <c r="AI1306" s="367"/>
      <c r="AJ1306" s="367"/>
      <c r="AK1306" s="367"/>
      <c r="AL1306" s="367"/>
      <c r="AM1306" s="367"/>
      <c r="AN1306" s="367"/>
      <c r="AO1306" s="367"/>
      <c r="AP1306" s="367"/>
      <c r="AQ1306" s="367"/>
      <c r="AR1306" s="367"/>
      <c r="AS1306" s="367"/>
      <c r="AT1306" s="367"/>
    </row>
    <row r="1307" spans="2:46" ht="13.8">
      <c r="B1307" s="26">
        <v>49.666666666666501</v>
      </c>
      <c r="C1307" s="367">
        <v>195.34058733022695</v>
      </c>
      <c r="D1307" s="369">
        <v>1340.9999999999955</v>
      </c>
      <c r="E1307" s="367">
        <v>13860.465116279132</v>
      </c>
      <c r="F1307" s="367">
        <v>-272378.607671718</v>
      </c>
      <c r="G1307" s="367">
        <v>1341.0000000000061</v>
      </c>
      <c r="H1307" s="367">
        <v>74500</v>
      </c>
      <c r="I1307" s="367">
        <v>-3240530.1549710557</v>
      </c>
      <c r="J1307" s="384">
        <v>1341</v>
      </c>
      <c r="K1307" s="367">
        <v>18060.606060605991</v>
      </c>
      <c r="L1307" s="367">
        <v>-151337.50902754531</v>
      </c>
      <c r="M1307" s="384">
        <v>1340.999999999995</v>
      </c>
      <c r="N1307" s="367">
        <v>298</v>
      </c>
      <c r="O1307" s="367">
        <v>-3157.6377499206678</v>
      </c>
      <c r="P1307" s="384">
        <v>19.444500000000001</v>
      </c>
      <c r="Q1307" s="367">
        <v>298</v>
      </c>
      <c r="R1307" s="367">
        <v>-806.45693233329473</v>
      </c>
      <c r="S1307" s="384">
        <v>18.774000000000001</v>
      </c>
      <c r="T1307" s="367">
        <v>10275.86206896552</v>
      </c>
      <c r="U1307" s="367">
        <v>-164764.54110688396</v>
      </c>
      <c r="V1307" s="384">
        <v>1341.0000000000005</v>
      </c>
      <c r="W1307" s="367">
        <v>496666.66666666878</v>
      </c>
      <c r="X1307" s="367">
        <v>60291.608002368834</v>
      </c>
      <c r="Y1307" s="384">
        <v>1341.0000000000057</v>
      </c>
      <c r="Z1307" s="367"/>
      <c r="AA1307" s="367"/>
      <c r="AB1307" s="367"/>
      <c r="AC1307" s="367"/>
      <c r="AD1307" s="367"/>
      <c r="AE1307" s="367"/>
      <c r="AF1307" s="367"/>
      <c r="AG1307" s="367"/>
      <c r="AH1307" s="367"/>
      <c r="AI1307" s="367"/>
      <c r="AJ1307" s="367"/>
      <c r="AK1307" s="367"/>
      <c r="AL1307" s="367"/>
      <c r="AM1307" s="367"/>
      <c r="AN1307" s="367"/>
      <c r="AO1307" s="367"/>
      <c r="AP1307" s="367"/>
      <c r="AQ1307" s="367"/>
      <c r="AR1307" s="367"/>
      <c r="AS1307" s="367"/>
      <c r="AT1307" s="367"/>
    </row>
    <row r="1308" spans="2:46" ht="13.8">
      <c r="B1308" s="26">
        <v>49.833333333333165</v>
      </c>
      <c r="C1308" s="367">
        <v>195.99149834446297</v>
      </c>
      <c r="D1308" s="369">
        <v>1345.4999999999955</v>
      </c>
      <c r="E1308" s="367">
        <v>13906.976744186109</v>
      </c>
      <c r="F1308" s="367">
        <v>-274250.06437670445</v>
      </c>
      <c r="G1308" s="367">
        <v>1345.5000000000061</v>
      </c>
      <c r="H1308" s="367">
        <v>74750</v>
      </c>
      <c r="I1308" s="367">
        <v>-3262676.1534113036</v>
      </c>
      <c r="J1308" s="384">
        <v>1345.5</v>
      </c>
      <c r="K1308" s="367">
        <v>18121.212121212051</v>
      </c>
      <c r="L1308" s="367">
        <v>-152578.22497990279</v>
      </c>
      <c r="M1308" s="384">
        <v>1345.499999999995</v>
      </c>
      <c r="N1308" s="367">
        <v>299</v>
      </c>
      <c r="O1308" s="367">
        <v>-3180.0970963572408</v>
      </c>
      <c r="P1308" s="384">
        <v>19.50975</v>
      </c>
      <c r="Q1308" s="367">
        <v>299</v>
      </c>
      <c r="R1308" s="367">
        <v>-814.76209419774864</v>
      </c>
      <c r="S1308" s="384">
        <v>18.837</v>
      </c>
      <c r="T1308" s="367">
        <v>10310.34482758621</v>
      </c>
      <c r="U1308" s="367">
        <v>-166060.33455328061</v>
      </c>
      <c r="V1308" s="384">
        <v>1345.5000000000005</v>
      </c>
      <c r="W1308" s="367">
        <v>498333.33333333547</v>
      </c>
      <c r="X1308" s="367">
        <v>60466.303443494158</v>
      </c>
      <c r="Y1308" s="384">
        <v>1345.5000000000057</v>
      </c>
      <c r="Z1308" s="367"/>
      <c r="AA1308" s="367"/>
      <c r="AB1308" s="367"/>
      <c r="AC1308" s="367"/>
      <c r="AD1308" s="367"/>
      <c r="AE1308" s="367"/>
      <c r="AF1308" s="367"/>
      <c r="AG1308" s="367"/>
      <c r="AH1308" s="367"/>
      <c r="AI1308" s="367"/>
      <c r="AJ1308" s="367"/>
      <c r="AK1308" s="367"/>
      <c r="AL1308" s="367"/>
      <c r="AM1308" s="367"/>
      <c r="AN1308" s="367"/>
      <c r="AO1308" s="367"/>
      <c r="AP1308" s="367"/>
      <c r="AQ1308" s="367"/>
      <c r="AR1308" s="367"/>
      <c r="AS1308" s="367"/>
      <c r="AT1308" s="367"/>
    </row>
    <row r="1309" spans="2:46" ht="13.8">
      <c r="B1309" s="26">
        <v>49.999999999999829</v>
      </c>
      <c r="C1309" s="367">
        <v>196.64237862751256</v>
      </c>
      <c r="D1309" s="369">
        <v>1349.9999999999955</v>
      </c>
      <c r="E1309" s="367">
        <v>13953.488372093087</v>
      </c>
      <c r="F1309" s="367">
        <v>-276127.92532604933</v>
      </c>
      <c r="G1309" s="367">
        <v>1350.0000000000061</v>
      </c>
      <c r="H1309" s="367">
        <v>75000</v>
      </c>
      <c r="I1309" s="367">
        <v>-3284897.5480801486</v>
      </c>
      <c r="J1309" s="384">
        <v>1350</v>
      </c>
      <c r="K1309" s="367">
        <v>18181.818181818111</v>
      </c>
      <c r="L1309" s="367">
        <v>-153823.84308585443</v>
      </c>
      <c r="M1309" s="384">
        <v>1349.999999999995</v>
      </c>
      <c r="N1309" s="367">
        <v>300</v>
      </c>
      <c r="O1309" s="367">
        <v>-3202.6357956139118</v>
      </c>
      <c r="P1309" s="384">
        <v>19.574999999999999</v>
      </c>
      <c r="Q1309" s="367">
        <v>300</v>
      </c>
      <c r="R1309" s="367">
        <v>-823.10470710265656</v>
      </c>
      <c r="S1309" s="384">
        <v>18.899999999999999</v>
      </c>
      <c r="T1309" s="367">
        <v>10344.8275862069</v>
      </c>
      <c r="U1309" s="367">
        <v>-167361.09717895306</v>
      </c>
      <c r="V1309" s="384">
        <v>1350.0000000000005</v>
      </c>
      <c r="W1309" s="367">
        <v>500000.00000000215</v>
      </c>
      <c r="X1309" s="367">
        <v>60640.814099394775</v>
      </c>
      <c r="Y1309" s="384">
        <v>1350.0000000000057</v>
      </c>
      <c r="Z1309" s="367"/>
      <c r="AA1309" s="367"/>
      <c r="AB1309" s="367"/>
      <c r="AC1309" s="367"/>
      <c r="AD1309" s="367"/>
      <c r="AE1309" s="367"/>
      <c r="AF1309" s="367"/>
      <c r="AG1309" s="367"/>
      <c r="AH1309" s="367"/>
      <c r="AI1309" s="367"/>
      <c r="AJ1309" s="367"/>
      <c r="AK1309" s="367"/>
      <c r="AL1309" s="367"/>
      <c r="AM1309" s="367"/>
      <c r="AN1309" s="367"/>
      <c r="AO1309" s="367"/>
      <c r="AP1309" s="367"/>
      <c r="AQ1309" s="367"/>
      <c r="AR1309" s="367"/>
      <c r="AS1309" s="367"/>
      <c r="AT1309" s="367"/>
    </row>
    <row r="1310" spans="2:46" ht="13.8">
      <c r="B1310" s="26">
        <v>50.166666666666494</v>
      </c>
      <c r="C1310" s="367">
        <v>197.29322817937566</v>
      </c>
      <c r="D1310" s="369">
        <v>1354.4999999999955</v>
      </c>
      <c r="E1310" s="367">
        <v>14000.000000000064</v>
      </c>
      <c r="F1310" s="367">
        <v>-278012.19051975256</v>
      </c>
      <c r="G1310" s="367">
        <v>1354.5000000000061</v>
      </c>
      <c r="H1310" s="367">
        <v>75250</v>
      </c>
      <c r="I1310" s="367">
        <v>-3307194.3389775907</v>
      </c>
      <c r="J1310" s="384">
        <v>1354.5</v>
      </c>
      <c r="K1310" s="367">
        <v>18242.424242424171</v>
      </c>
      <c r="L1310" s="367">
        <v>-155074.3633454002</v>
      </c>
      <c r="M1310" s="384">
        <v>1354.4999999999948</v>
      </c>
      <c r="N1310" s="367">
        <v>301</v>
      </c>
      <c r="O1310" s="367">
        <v>-3225.2538476906821</v>
      </c>
      <c r="P1310" s="384">
        <v>19.640250000000002</v>
      </c>
      <c r="Q1310" s="367">
        <v>301</v>
      </c>
      <c r="R1310" s="367">
        <v>-831.4847710480193</v>
      </c>
      <c r="S1310" s="384">
        <v>18.963000000000001</v>
      </c>
      <c r="T1310" s="367">
        <v>10379.310344827591</v>
      </c>
      <c r="U1310" s="367">
        <v>-168666.82898390148</v>
      </c>
      <c r="V1310" s="384">
        <v>1354.5000000000007</v>
      </c>
      <c r="W1310" s="367">
        <v>501666.66666666884</v>
      </c>
      <c r="X1310" s="367">
        <v>60815.139970070632</v>
      </c>
      <c r="Y1310" s="384">
        <v>1354.5000000000057</v>
      </c>
      <c r="Z1310" s="367"/>
      <c r="AA1310" s="367"/>
      <c r="AB1310" s="367"/>
      <c r="AC1310" s="367"/>
      <c r="AD1310" s="367"/>
      <c r="AE1310" s="367"/>
      <c r="AF1310" s="367"/>
      <c r="AG1310" s="367"/>
      <c r="AH1310" s="367"/>
      <c r="AI1310" s="367"/>
      <c r="AJ1310" s="367"/>
      <c r="AK1310" s="367"/>
      <c r="AL1310" s="367"/>
      <c r="AM1310" s="367"/>
      <c r="AN1310" s="367"/>
      <c r="AO1310" s="367"/>
      <c r="AP1310" s="367"/>
      <c r="AQ1310" s="367"/>
      <c r="AR1310" s="367"/>
      <c r="AS1310" s="367"/>
      <c r="AT1310" s="367"/>
    </row>
    <row r="1311" spans="2:46" ht="13.8">
      <c r="B1311" s="26">
        <v>50.333333333333158</v>
      </c>
      <c r="C1311" s="367">
        <v>197.94404700005234</v>
      </c>
      <c r="D1311" s="369">
        <v>1358.9999999999952</v>
      </c>
      <c r="E1311" s="367">
        <v>14046.511627907041</v>
      </c>
      <c r="F1311" s="367">
        <v>-279902.85995781439</v>
      </c>
      <c r="G1311" s="367">
        <v>1359.0000000000061</v>
      </c>
      <c r="H1311" s="367">
        <v>75500</v>
      </c>
      <c r="I1311" s="367">
        <v>-3329566.5261036297</v>
      </c>
      <c r="J1311" s="384">
        <v>1359</v>
      </c>
      <c r="K1311" s="367">
        <v>18303.030303030231</v>
      </c>
      <c r="L1311" s="367">
        <v>-156329.78575854024</v>
      </c>
      <c r="M1311" s="384">
        <v>1358.9999999999948</v>
      </c>
      <c r="N1311" s="367">
        <v>302</v>
      </c>
      <c r="O1311" s="367">
        <v>-3247.9512525875484</v>
      </c>
      <c r="P1311" s="384">
        <v>19.705500000000001</v>
      </c>
      <c r="Q1311" s="367">
        <v>302</v>
      </c>
      <c r="R1311" s="367">
        <v>-839.90228603383571</v>
      </c>
      <c r="S1311" s="384">
        <v>19.026</v>
      </c>
      <c r="T1311" s="367">
        <v>10413.793103448281</v>
      </c>
      <c r="U1311" s="367">
        <v>-169977.52996812569</v>
      </c>
      <c r="V1311" s="384">
        <v>1359.0000000000007</v>
      </c>
      <c r="W1311" s="367">
        <v>503333.33333333553</v>
      </c>
      <c r="X1311" s="367">
        <v>60989.28105552178</v>
      </c>
      <c r="Y1311" s="384">
        <v>1359.0000000000059</v>
      </c>
      <c r="Z1311" s="367"/>
      <c r="AA1311" s="367"/>
      <c r="AB1311" s="367"/>
      <c r="AC1311" s="367"/>
      <c r="AD1311" s="367"/>
      <c r="AE1311" s="367"/>
      <c r="AF1311" s="367"/>
      <c r="AG1311" s="367"/>
      <c r="AH1311" s="367"/>
      <c r="AI1311" s="367"/>
      <c r="AJ1311" s="367"/>
      <c r="AK1311" s="367"/>
      <c r="AL1311" s="367"/>
      <c r="AM1311" s="367"/>
      <c r="AN1311" s="367"/>
      <c r="AO1311" s="367"/>
      <c r="AP1311" s="367"/>
      <c r="AQ1311" s="367"/>
      <c r="AR1311" s="367"/>
      <c r="AS1311" s="367"/>
      <c r="AT1311" s="367"/>
    </row>
    <row r="1312" spans="2:46" ht="13.8">
      <c r="B1312" s="26">
        <v>50.499999999999822</v>
      </c>
      <c r="C1312" s="367">
        <v>198.59483508954256</v>
      </c>
      <c r="D1312" s="369">
        <v>1363.4999999999952</v>
      </c>
      <c r="E1312" s="367">
        <v>14093.023255814018</v>
      </c>
      <c r="F1312" s="367">
        <v>-281799.9336402347</v>
      </c>
      <c r="G1312" s="367">
        <v>1363.5000000000061</v>
      </c>
      <c r="H1312" s="367">
        <v>75750</v>
      </c>
      <c r="I1312" s="367">
        <v>-3352014.1094582658</v>
      </c>
      <c r="J1312" s="384">
        <v>1363.5</v>
      </c>
      <c r="K1312" s="367">
        <v>18363.636363636291</v>
      </c>
      <c r="L1312" s="367">
        <v>-157590.11032527447</v>
      </c>
      <c r="M1312" s="384">
        <v>1363.4999999999948</v>
      </c>
      <c r="N1312" s="367">
        <v>303</v>
      </c>
      <c r="O1312" s="367">
        <v>-3270.7280103045127</v>
      </c>
      <c r="P1312" s="384">
        <v>19.77075</v>
      </c>
      <c r="Q1312" s="367">
        <v>303</v>
      </c>
      <c r="R1312" s="367">
        <v>-848.3572520601067</v>
      </c>
      <c r="S1312" s="384">
        <v>19.089000000000002</v>
      </c>
      <c r="T1312" s="367">
        <v>10448.275862068971</v>
      </c>
      <c r="U1312" s="367">
        <v>-171293.20013162581</v>
      </c>
      <c r="V1312" s="384">
        <v>1363.5000000000007</v>
      </c>
      <c r="W1312" s="367">
        <v>505000.00000000221</v>
      </c>
      <c r="X1312" s="367">
        <v>61163.237355748184</v>
      </c>
      <c r="Y1312" s="384">
        <v>1363.5000000000059</v>
      </c>
      <c r="Z1312" s="367"/>
      <c r="AA1312" s="367"/>
      <c r="AB1312" s="367"/>
      <c r="AC1312" s="367"/>
      <c r="AD1312" s="367"/>
      <c r="AE1312" s="367"/>
      <c r="AF1312" s="367"/>
      <c r="AG1312" s="367"/>
      <c r="AH1312" s="367"/>
      <c r="AI1312" s="367"/>
      <c r="AJ1312" s="367"/>
      <c r="AK1312" s="367"/>
      <c r="AL1312" s="367"/>
      <c r="AM1312" s="367"/>
      <c r="AN1312" s="367"/>
      <c r="AO1312" s="367"/>
      <c r="AP1312" s="367"/>
      <c r="AQ1312" s="367"/>
      <c r="AR1312" s="367"/>
      <c r="AS1312" s="367"/>
      <c r="AT1312" s="367"/>
    </row>
    <row r="1313" spans="2:46" ht="13.8">
      <c r="B1313" s="26">
        <v>50.666666666666487</v>
      </c>
      <c r="C1313" s="367">
        <v>199.24559244784629</v>
      </c>
      <c r="D1313" s="369">
        <v>1367.9999999999952</v>
      </c>
      <c r="E1313" s="367">
        <v>14139.534883720995</v>
      </c>
      <c r="F1313" s="367">
        <v>-283703.41156701342</v>
      </c>
      <c r="G1313" s="367">
        <v>1368.0000000000061</v>
      </c>
      <c r="H1313" s="367">
        <v>76000</v>
      </c>
      <c r="I1313" s="367">
        <v>-3374537.0890414985</v>
      </c>
      <c r="J1313" s="384">
        <v>1368</v>
      </c>
      <c r="K1313" s="367">
        <v>18424.242424242351</v>
      </c>
      <c r="L1313" s="367">
        <v>-158855.33704560291</v>
      </c>
      <c r="M1313" s="384">
        <v>1367.9999999999948</v>
      </c>
      <c r="N1313" s="367">
        <v>304</v>
      </c>
      <c r="O1313" s="367">
        <v>-3293.5841208415768</v>
      </c>
      <c r="P1313" s="384">
        <v>19.836000000000002</v>
      </c>
      <c r="Q1313" s="367">
        <v>304</v>
      </c>
      <c r="R1313" s="367">
        <v>-856.8496691268316</v>
      </c>
      <c r="S1313" s="384">
        <v>19.152000000000001</v>
      </c>
      <c r="T1313" s="367">
        <v>10482.758620689661</v>
      </c>
      <c r="U1313" s="367">
        <v>-172613.83947440176</v>
      </c>
      <c r="V1313" s="384">
        <v>1368.0000000000007</v>
      </c>
      <c r="W1313" s="367">
        <v>506666.6666666689</v>
      </c>
      <c r="X1313" s="367">
        <v>61337.008870749858</v>
      </c>
      <c r="Y1313" s="384">
        <v>1368.0000000000059</v>
      </c>
      <c r="Z1313" s="367"/>
      <c r="AA1313" s="367"/>
      <c r="AB1313" s="367"/>
      <c r="AC1313" s="367"/>
      <c r="AD1313" s="367"/>
      <c r="AE1313" s="367"/>
      <c r="AF1313" s="367"/>
      <c r="AG1313" s="367"/>
      <c r="AH1313" s="367"/>
      <c r="AI1313" s="367"/>
      <c r="AJ1313" s="367"/>
      <c r="AK1313" s="367"/>
      <c r="AL1313" s="367"/>
      <c r="AM1313" s="367"/>
      <c r="AN1313" s="367"/>
      <c r="AO1313" s="367"/>
      <c r="AP1313" s="367"/>
      <c r="AQ1313" s="367"/>
      <c r="AR1313" s="367"/>
      <c r="AS1313" s="367"/>
      <c r="AT1313" s="367"/>
    </row>
    <row r="1314" spans="2:46" ht="13.8">
      <c r="B1314" s="26">
        <v>50.833333333333151</v>
      </c>
      <c r="C1314" s="367">
        <v>199.8963190749636</v>
      </c>
      <c r="D1314" s="369">
        <v>1372.4999999999952</v>
      </c>
      <c r="E1314" s="367">
        <v>14186.046511627972</v>
      </c>
      <c r="F1314" s="367">
        <v>-285613.29373815074</v>
      </c>
      <c r="G1314" s="367">
        <v>1372.5000000000064</v>
      </c>
      <c r="H1314" s="367">
        <v>76250</v>
      </c>
      <c r="I1314" s="367">
        <v>-3397135.4648533287</v>
      </c>
      <c r="J1314" s="384">
        <v>1372.5</v>
      </c>
      <c r="K1314" s="367">
        <v>18484.848484848411</v>
      </c>
      <c r="L1314" s="367">
        <v>-160125.46591952554</v>
      </c>
      <c r="M1314" s="384">
        <v>1372.4999999999948</v>
      </c>
      <c r="N1314" s="367">
        <v>305</v>
      </c>
      <c r="O1314" s="367">
        <v>-3316.519584198737</v>
      </c>
      <c r="P1314" s="384">
        <v>19.901250000000001</v>
      </c>
      <c r="Q1314" s="367">
        <v>305</v>
      </c>
      <c r="R1314" s="367">
        <v>-865.3795372340104</v>
      </c>
      <c r="S1314" s="384">
        <v>19.215</v>
      </c>
      <c r="T1314" s="367">
        <v>10517.241379310351</v>
      </c>
      <c r="U1314" s="367">
        <v>-173939.44799645367</v>
      </c>
      <c r="V1314" s="384">
        <v>1372.5000000000009</v>
      </c>
      <c r="W1314" s="367">
        <v>508333.33333333558</v>
      </c>
      <c r="X1314" s="367">
        <v>61510.595600526794</v>
      </c>
      <c r="Y1314" s="384">
        <v>1372.5000000000059</v>
      </c>
      <c r="Z1314" s="367"/>
      <c r="AA1314" s="367"/>
      <c r="AB1314" s="367"/>
      <c r="AC1314" s="367"/>
      <c r="AD1314" s="367"/>
      <c r="AE1314" s="367"/>
      <c r="AF1314" s="367"/>
      <c r="AG1314" s="367"/>
      <c r="AH1314" s="367"/>
      <c r="AI1314" s="367"/>
      <c r="AJ1314" s="367"/>
      <c r="AK1314" s="367"/>
      <c r="AL1314" s="367"/>
      <c r="AM1314" s="367"/>
      <c r="AN1314" s="367"/>
      <c r="AO1314" s="367"/>
      <c r="AP1314" s="367"/>
      <c r="AQ1314" s="367"/>
      <c r="AR1314" s="367"/>
      <c r="AS1314" s="367"/>
      <c r="AT1314" s="367"/>
    </row>
    <row r="1315" spans="2:46" ht="13.8">
      <c r="B1315" s="26">
        <v>50.999999999999815</v>
      </c>
      <c r="C1315" s="367">
        <v>200.54701497089439</v>
      </c>
      <c r="D1315" s="369">
        <v>1376.999999999995</v>
      </c>
      <c r="E1315" s="367">
        <v>14232.558139534949</v>
      </c>
      <c r="F1315" s="367">
        <v>-287529.58015364641</v>
      </c>
      <c r="G1315" s="367">
        <v>1377.0000000000064</v>
      </c>
      <c r="H1315" s="367">
        <v>76500</v>
      </c>
      <c r="I1315" s="367">
        <v>-3419809.2368937549</v>
      </c>
      <c r="J1315" s="384">
        <v>1377</v>
      </c>
      <c r="K1315" s="367">
        <v>18545.454545454471</v>
      </c>
      <c r="L1315" s="367">
        <v>-161400.49694704232</v>
      </c>
      <c r="M1315" s="384">
        <v>1376.9999999999948</v>
      </c>
      <c r="N1315" s="367">
        <v>306</v>
      </c>
      <c r="O1315" s="367">
        <v>-3339.5344003759951</v>
      </c>
      <c r="P1315" s="384">
        <v>19.9665</v>
      </c>
      <c r="Q1315" s="367">
        <v>306</v>
      </c>
      <c r="R1315" s="367">
        <v>-873.94685638164344</v>
      </c>
      <c r="S1315" s="384">
        <v>19.277999999999999</v>
      </c>
      <c r="T1315" s="367">
        <v>10551.724137931042</v>
      </c>
      <c r="U1315" s="367">
        <v>-175270.02569778136</v>
      </c>
      <c r="V1315" s="384">
        <v>1377.0000000000009</v>
      </c>
      <c r="W1315" s="367">
        <v>510000.00000000227</v>
      </c>
      <c r="X1315" s="367">
        <v>61683.997545079001</v>
      </c>
      <c r="Y1315" s="384">
        <v>1377.0000000000059</v>
      </c>
      <c r="Z1315" s="367"/>
      <c r="AA1315" s="367"/>
      <c r="AB1315" s="367"/>
      <c r="AC1315" s="367"/>
      <c r="AD1315" s="367"/>
      <c r="AE1315" s="367"/>
      <c r="AF1315" s="367"/>
      <c r="AG1315" s="367"/>
      <c r="AH1315" s="367"/>
      <c r="AI1315" s="367"/>
      <c r="AJ1315" s="367"/>
      <c r="AK1315" s="367"/>
      <c r="AL1315" s="367"/>
      <c r="AM1315" s="367"/>
      <c r="AN1315" s="367"/>
      <c r="AO1315" s="367"/>
      <c r="AP1315" s="367"/>
      <c r="AQ1315" s="367"/>
      <c r="AR1315" s="367"/>
      <c r="AS1315" s="367"/>
      <c r="AT1315" s="367"/>
    </row>
    <row r="1316" spans="2:46" ht="13.8">
      <c r="B1316" s="26">
        <v>51.16666666666648</v>
      </c>
      <c r="C1316" s="367">
        <v>201.19768013563876</v>
      </c>
      <c r="D1316" s="369">
        <v>1381.499999999995</v>
      </c>
      <c r="E1316" s="367">
        <v>14279.069767441926</v>
      </c>
      <c r="F1316" s="367">
        <v>-289452.27081350051</v>
      </c>
      <c r="G1316" s="367">
        <v>1381.5000000000064</v>
      </c>
      <c r="H1316" s="367">
        <v>76750</v>
      </c>
      <c r="I1316" s="367">
        <v>-3442558.4051627791</v>
      </c>
      <c r="J1316" s="384">
        <v>1381.5</v>
      </c>
      <c r="K1316" s="367">
        <v>18606.060606060531</v>
      </c>
      <c r="L1316" s="367">
        <v>-162680.43012815327</v>
      </c>
      <c r="M1316" s="384">
        <v>1381.4999999999945</v>
      </c>
      <c r="N1316" s="367">
        <v>307</v>
      </c>
      <c r="O1316" s="367">
        <v>-3362.6285693733507</v>
      </c>
      <c r="P1316" s="384">
        <v>20.031749999999999</v>
      </c>
      <c r="Q1316" s="367">
        <v>307</v>
      </c>
      <c r="R1316" s="367">
        <v>-882.55162656973084</v>
      </c>
      <c r="S1316" s="384">
        <v>19.340999999999998</v>
      </c>
      <c r="T1316" s="367">
        <v>10586.206896551732</v>
      </c>
      <c r="U1316" s="367">
        <v>-176605.57257838498</v>
      </c>
      <c r="V1316" s="384">
        <v>1381.5000000000009</v>
      </c>
      <c r="W1316" s="367">
        <v>511666.66666666896</v>
      </c>
      <c r="X1316" s="367">
        <v>61857.214704406484</v>
      </c>
      <c r="Y1316" s="384">
        <v>1381.5000000000061</v>
      </c>
      <c r="Z1316" s="367"/>
      <c r="AA1316" s="367"/>
      <c r="AB1316" s="367"/>
      <c r="AC1316" s="367"/>
      <c r="AD1316" s="367"/>
      <c r="AE1316" s="367"/>
      <c r="AF1316" s="367"/>
      <c r="AG1316" s="367"/>
      <c r="AH1316" s="367"/>
      <c r="AI1316" s="367"/>
      <c r="AJ1316" s="367"/>
      <c r="AK1316" s="367"/>
      <c r="AL1316" s="367"/>
      <c r="AM1316" s="367"/>
      <c r="AN1316" s="367"/>
      <c r="AO1316" s="367"/>
      <c r="AP1316" s="367"/>
      <c r="AQ1316" s="367"/>
      <c r="AR1316" s="367"/>
      <c r="AS1316" s="367"/>
      <c r="AT1316" s="367"/>
    </row>
    <row r="1317" spans="2:46" ht="13.8">
      <c r="B1317" s="26">
        <v>51.333333333333144</v>
      </c>
      <c r="C1317" s="367">
        <v>201.84831456919667</v>
      </c>
      <c r="D1317" s="369">
        <v>1385.999999999995</v>
      </c>
      <c r="E1317" s="367">
        <v>14325.581395348903</v>
      </c>
      <c r="F1317" s="367">
        <v>-291381.3657177132</v>
      </c>
      <c r="G1317" s="367">
        <v>1386.0000000000064</v>
      </c>
      <c r="H1317" s="367">
        <v>77000</v>
      </c>
      <c r="I1317" s="367">
        <v>-3465382.9696603999</v>
      </c>
      <c r="J1317" s="384">
        <v>1386</v>
      </c>
      <c r="K1317" s="367">
        <v>18666.666666666591</v>
      </c>
      <c r="L1317" s="367">
        <v>-163965.26546285849</v>
      </c>
      <c r="M1317" s="384">
        <v>1385.9999999999945</v>
      </c>
      <c r="N1317" s="367">
        <v>308</v>
      </c>
      <c r="O1317" s="367">
        <v>-3385.8020911908052</v>
      </c>
      <c r="P1317" s="384">
        <v>20.097000000000001</v>
      </c>
      <c r="Q1317" s="367">
        <v>308</v>
      </c>
      <c r="R1317" s="367">
        <v>-891.19384779827283</v>
      </c>
      <c r="S1317" s="384">
        <v>19.404</v>
      </c>
      <c r="T1317" s="367">
        <v>10620.689655172422</v>
      </c>
      <c r="U1317" s="367">
        <v>-177946.08863826439</v>
      </c>
      <c r="V1317" s="384">
        <v>1386.0000000000009</v>
      </c>
      <c r="W1317" s="367">
        <v>513333.33333333564</v>
      </c>
      <c r="X1317" s="367">
        <v>62030.247078509237</v>
      </c>
      <c r="Y1317" s="384">
        <v>1386.0000000000061</v>
      </c>
      <c r="Z1317" s="367"/>
      <c r="AA1317" s="367"/>
      <c r="AB1317" s="367"/>
      <c r="AC1317" s="367"/>
      <c r="AD1317" s="367"/>
      <c r="AE1317" s="367"/>
      <c r="AF1317" s="367"/>
      <c r="AG1317" s="367"/>
      <c r="AH1317" s="367"/>
      <c r="AI1317" s="367"/>
      <c r="AJ1317" s="367"/>
      <c r="AK1317" s="367"/>
      <c r="AL1317" s="367"/>
      <c r="AM1317" s="367"/>
      <c r="AN1317" s="367"/>
      <c r="AO1317" s="367"/>
      <c r="AP1317" s="367"/>
      <c r="AQ1317" s="367"/>
      <c r="AR1317" s="367"/>
      <c r="AS1317" s="367"/>
      <c r="AT1317" s="367"/>
    </row>
    <row r="1318" spans="2:46" ht="13.8">
      <c r="B1318" s="26">
        <v>51.499999999999808</v>
      </c>
      <c r="C1318" s="367">
        <v>202.4989182715681</v>
      </c>
      <c r="D1318" s="369">
        <v>1390.4999999999948</v>
      </c>
      <c r="E1318" s="367">
        <v>14372.09302325588</v>
      </c>
      <c r="F1318" s="367">
        <v>-293316.86486628436</v>
      </c>
      <c r="G1318" s="367">
        <v>1390.5000000000066</v>
      </c>
      <c r="H1318" s="367">
        <v>77250</v>
      </c>
      <c r="I1318" s="367">
        <v>-3488282.9303866168</v>
      </c>
      <c r="J1318" s="384">
        <v>1390.5</v>
      </c>
      <c r="K1318" s="367">
        <v>18727.272727272652</v>
      </c>
      <c r="L1318" s="367">
        <v>-165255.00295115789</v>
      </c>
      <c r="M1318" s="384">
        <v>1390.4999999999945</v>
      </c>
      <c r="N1318" s="367">
        <v>309</v>
      </c>
      <c r="O1318" s="367">
        <v>-3409.0549658283571</v>
      </c>
      <c r="P1318" s="384">
        <v>20.16225</v>
      </c>
      <c r="Q1318" s="367">
        <v>309</v>
      </c>
      <c r="R1318" s="367">
        <v>-899.87352006726849</v>
      </c>
      <c r="S1318" s="384">
        <v>19.466999999999999</v>
      </c>
      <c r="T1318" s="367">
        <v>10655.172413793112</v>
      </c>
      <c r="U1318" s="367">
        <v>-179291.57387741978</v>
      </c>
      <c r="V1318" s="384">
        <v>1390.5000000000011</v>
      </c>
      <c r="W1318" s="367">
        <v>515000.00000000233</v>
      </c>
      <c r="X1318" s="367">
        <v>62203.094667387253</v>
      </c>
      <c r="Y1318" s="384">
        <v>1390.5000000000061</v>
      </c>
      <c r="Z1318" s="367"/>
      <c r="AA1318" s="367"/>
      <c r="AB1318" s="367"/>
      <c r="AC1318" s="367"/>
      <c r="AD1318" s="367"/>
      <c r="AE1318" s="367"/>
      <c r="AF1318" s="367"/>
      <c r="AG1318" s="367"/>
      <c r="AH1318" s="367"/>
      <c r="AI1318" s="367"/>
      <c r="AJ1318" s="367"/>
      <c r="AK1318" s="367"/>
      <c r="AL1318" s="367"/>
      <c r="AM1318" s="367"/>
      <c r="AN1318" s="367"/>
      <c r="AO1318" s="367"/>
      <c r="AP1318" s="367"/>
      <c r="AQ1318" s="367"/>
      <c r="AR1318" s="367"/>
      <c r="AS1318" s="367"/>
      <c r="AT1318" s="367"/>
    </row>
    <row r="1319" spans="2:46" ht="13.8">
      <c r="B1319" s="26">
        <v>51.666666666666472</v>
      </c>
      <c r="C1319" s="367">
        <v>203.14949124275313</v>
      </c>
      <c r="D1319" s="369">
        <v>1394.9999999999948</v>
      </c>
      <c r="E1319" s="367">
        <v>14418.604651162857</v>
      </c>
      <c r="F1319" s="367">
        <v>-295258.768259214</v>
      </c>
      <c r="G1319" s="367">
        <v>1395.0000000000066</v>
      </c>
      <c r="H1319" s="367">
        <v>77500</v>
      </c>
      <c r="I1319" s="367">
        <v>-3511258.2873414322</v>
      </c>
      <c r="J1319" s="384">
        <v>1395</v>
      </c>
      <c r="K1319" s="367">
        <v>18787.878787878712</v>
      </c>
      <c r="L1319" s="367">
        <v>-166549.64259305148</v>
      </c>
      <c r="M1319" s="384">
        <v>1394.9999999999945</v>
      </c>
      <c r="N1319" s="367">
        <v>310</v>
      </c>
      <c r="O1319" s="367">
        <v>-3432.3871932860061</v>
      </c>
      <c r="P1319" s="384">
        <v>20.227499999999999</v>
      </c>
      <c r="Q1319" s="367">
        <v>310</v>
      </c>
      <c r="R1319" s="367">
        <v>-908.59064337671862</v>
      </c>
      <c r="S1319" s="384">
        <v>19.53</v>
      </c>
      <c r="T1319" s="367">
        <v>10689.655172413803</v>
      </c>
      <c r="U1319" s="367">
        <v>-180642.02829585096</v>
      </c>
      <c r="V1319" s="384">
        <v>1395.0000000000011</v>
      </c>
      <c r="W1319" s="367">
        <v>516666.66666666901</v>
      </c>
      <c r="X1319" s="367">
        <v>62375.757471040532</v>
      </c>
      <c r="Y1319" s="384">
        <v>1395.0000000000061</v>
      </c>
      <c r="Z1319" s="367"/>
      <c r="AA1319" s="367"/>
      <c r="AB1319" s="367"/>
      <c r="AC1319" s="367"/>
      <c r="AD1319" s="367"/>
      <c r="AE1319" s="367"/>
      <c r="AF1319" s="367"/>
      <c r="AG1319" s="367"/>
      <c r="AH1319" s="367"/>
      <c r="AI1319" s="367"/>
      <c r="AJ1319" s="367"/>
      <c r="AK1319" s="367"/>
      <c r="AL1319" s="367"/>
      <c r="AM1319" s="367"/>
      <c r="AN1319" s="367"/>
      <c r="AO1319" s="367"/>
      <c r="AP1319" s="367"/>
      <c r="AQ1319" s="367"/>
      <c r="AR1319" s="367"/>
      <c r="AS1319" s="367"/>
      <c r="AT1319" s="367"/>
    </row>
    <row r="1320" spans="2:46" ht="13.8">
      <c r="B1320" s="26">
        <v>51.833333333333137</v>
      </c>
      <c r="C1320" s="367">
        <v>203.80003348275167</v>
      </c>
      <c r="D1320" s="369">
        <v>1399.4999999999948</v>
      </c>
      <c r="E1320" s="367">
        <v>14465.116279069834</v>
      </c>
      <c r="F1320" s="367">
        <v>-297207.07589650201</v>
      </c>
      <c r="G1320" s="367">
        <v>1399.5000000000066</v>
      </c>
      <c r="H1320" s="367">
        <v>77750</v>
      </c>
      <c r="I1320" s="367">
        <v>-3534309.0405248431</v>
      </c>
      <c r="J1320" s="384">
        <v>1399.5</v>
      </c>
      <c r="K1320" s="367">
        <v>18848.484848484772</v>
      </c>
      <c r="L1320" s="367">
        <v>-167849.18438853926</v>
      </c>
      <c r="M1320" s="384">
        <v>1399.4999999999945</v>
      </c>
      <c r="N1320" s="367">
        <v>311</v>
      </c>
      <c r="O1320" s="367">
        <v>-3455.7987735637535</v>
      </c>
      <c r="P1320" s="384">
        <v>20.292749999999998</v>
      </c>
      <c r="Q1320" s="367">
        <v>311</v>
      </c>
      <c r="R1320" s="367">
        <v>-917.34521772662265</v>
      </c>
      <c r="S1320" s="384">
        <v>19.593</v>
      </c>
      <c r="T1320" s="367">
        <v>10724.137931034493</v>
      </c>
      <c r="U1320" s="367">
        <v>-181997.45189355803</v>
      </c>
      <c r="V1320" s="384">
        <v>1399.5000000000011</v>
      </c>
      <c r="W1320" s="367">
        <v>518333.3333333357</v>
      </c>
      <c r="X1320" s="367">
        <v>62548.23548946908</v>
      </c>
      <c r="Y1320" s="384">
        <v>1399.5000000000061</v>
      </c>
      <c r="Z1320" s="367"/>
      <c r="AA1320" s="367"/>
      <c r="AB1320" s="367"/>
      <c r="AC1320" s="367"/>
      <c r="AD1320" s="367"/>
      <c r="AE1320" s="367"/>
      <c r="AF1320" s="367"/>
      <c r="AG1320" s="367"/>
      <c r="AH1320" s="367"/>
      <c r="AI1320" s="367"/>
      <c r="AJ1320" s="367"/>
      <c r="AK1320" s="367"/>
      <c r="AL1320" s="367"/>
      <c r="AM1320" s="367"/>
      <c r="AN1320" s="367"/>
      <c r="AO1320" s="367"/>
      <c r="AP1320" s="367"/>
      <c r="AQ1320" s="367"/>
      <c r="AR1320" s="367"/>
      <c r="AS1320" s="367"/>
      <c r="AT1320" s="367"/>
    </row>
    <row r="1321" spans="2:46" ht="13.8">
      <c r="B1321" s="26">
        <v>51.999999999999801</v>
      </c>
      <c r="C1321" s="367">
        <v>204.45054499156376</v>
      </c>
      <c r="D1321" s="369">
        <v>1403.9999999999948</v>
      </c>
      <c r="E1321" s="367">
        <v>14511.627906976812</v>
      </c>
      <c r="F1321" s="367">
        <v>-299161.78777814854</v>
      </c>
      <c r="G1321" s="367">
        <v>1404.0000000000066</v>
      </c>
      <c r="H1321" s="367">
        <v>78000</v>
      </c>
      <c r="I1321" s="367">
        <v>-3557435.1899368521</v>
      </c>
      <c r="J1321" s="384">
        <v>1404</v>
      </c>
      <c r="K1321" s="367">
        <v>18909.090909090832</v>
      </c>
      <c r="L1321" s="367">
        <v>-169153.62833762116</v>
      </c>
      <c r="M1321" s="384">
        <v>1403.9999999999943</v>
      </c>
      <c r="N1321" s="367">
        <v>312</v>
      </c>
      <c r="O1321" s="367">
        <v>-3479.2897066615997</v>
      </c>
      <c r="P1321" s="384">
        <v>20.358000000000001</v>
      </c>
      <c r="Q1321" s="367">
        <v>312</v>
      </c>
      <c r="R1321" s="367">
        <v>-926.13724311698138</v>
      </c>
      <c r="S1321" s="384">
        <v>19.656000000000002</v>
      </c>
      <c r="T1321" s="367">
        <v>10758.620689655183</v>
      </c>
      <c r="U1321" s="367">
        <v>-183357.84467054109</v>
      </c>
      <c r="V1321" s="384">
        <v>1404.0000000000016</v>
      </c>
      <c r="W1321" s="367">
        <v>520000.00000000239</v>
      </c>
      <c r="X1321" s="367">
        <v>62720.528722672912</v>
      </c>
      <c r="Y1321" s="384">
        <v>1404.0000000000066</v>
      </c>
      <c r="Z1321" s="367"/>
      <c r="AA1321" s="367"/>
      <c r="AB1321" s="367"/>
      <c r="AC1321" s="367"/>
      <c r="AD1321" s="367"/>
      <c r="AE1321" s="367"/>
      <c r="AF1321" s="367"/>
      <c r="AG1321" s="367"/>
      <c r="AH1321" s="367"/>
      <c r="AI1321" s="367"/>
      <c r="AJ1321" s="367"/>
      <c r="AK1321" s="367"/>
      <c r="AL1321" s="367"/>
      <c r="AM1321" s="367"/>
      <c r="AN1321" s="367"/>
      <c r="AO1321" s="367"/>
      <c r="AP1321" s="367"/>
      <c r="AQ1321" s="367"/>
      <c r="AR1321" s="367"/>
      <c r="AS1321" s="367"/>
      <c r="AT1321" s="367"/>
    </row>
    <row r="1322" spans="2:46" ht="13.8">
      <c r="B1322" s="26">
        <v>52.166666666666465</v>
      </c>
      <c r="C1322" s="367">
        <v>205.10102576918931</v>
      </c>
      <c r="D1322" s="369">
        <v>1408.4999999999945</v>
      </c>
      <c r="E1322" s="367">
        <v>14558.139534883789</v>
      </c>
      <c r="F1322" s="367">
        <v>-301122.9039041535</v>
      </c>
      <c r="G1322" s="367">
        <v>1408.5000000000066</v>
      </c>
      <c r="H1322" s="367">
        <v>78250</v>
      </c>
      <c r="I1322" s="367">
        <v>-3580636.7355774576</v>
      </c>
      <c r="J1322" s="384">
        <v>1408.5</v>
      </c>
      <c r="K1322" s="367">
        <v>18969.696969696892</v>
      </c>
      <c r="L1322" s="367">
        <v>-170462.97444029737</v>
      </c>
      <c r="M1322" s="384">
        <v>1408.4999999999943</v>
      </c>
      <c r="N1322" s="367">
        <v>313</v>
      </c>
      <c r="O1322" s="367">
        <v>-3502.859992579542</v>
      </c>
      <c r="P1322" s="384">
        <v>20.423249999999999</v>
      </c>
      <c r="Q1322" s="367">
        <v>313</v>
      </c>
      <c r="R1322" s="367">
        <v>-934.96671954779322</v>
      </c>
      <c r="S1322" s="384">
        <v>19.718999999999998</v>
      </c>
      <c r="T1322" s="367">
        <v>10793.103448275873</v>
      </c>
      <c r="U1322" s="367">
        <v>-184723.20662679992</v>
      </c>
      <c r="V1322" s="384">
        <v>1408.5000000000016</v>
      </c>
      <c r="W1322" s="367">
        <v>521666.66666666907</v>
      </c>
      <c r="X1322" s="367">
        <v>62892.637170652</v>
      </c>
      <c r="Y1322" s="384">
        <v>1408.5000000000066</v>
      </c>
      <c r="Z1322" s="367"/>
      <c r="AA1322" s="367"/>
      <c r="AB1322" s="367"/>
      <c r="AC1322" s="367"/>
      <c r="AD1322" s="367"/>
      <c r="AE1322" s="367"/>
      <c r="AF1322" s="367"/>
      <c r="AG1322" s="367"/>
      <c r="AH1322" s="367"/>
      <c r="AI1322" s="367"/>
      <c r="AJ1322" s="367"/>
      <c r="AK1322" s="367"/>
      <c r="AL1322" s="367"/>
      <c r="AM1322" s="367"/>
      <c r="AN1322" s="367"/>
      <c r="AO1322" s="367"/>
      <c r="AP1322" s="367"/>
      <c r="AQ1322" s="367"/>
      <c r="AR1322" s="367"/>
      <c r="AS1322" s="367"/>
      <c r="AT1322" s="367"/>
    </row>
    <row r="1323" spans="2:46" ht="13.8">
      <c r="B1323" s="26">
        <v>52.33333333333313</v>
      </c>
      <c r="C1323" s="367">
        <v>205.75147581562851</v>
      </c>
      <c r="D1323" s="369">
        <v>1412.9999999999945</v>
      </c>
      <c r="E1323" s="367">
        <v>14604.651162790766</v>
      </c>
      <c r="F1323" s="367">
        <v>-303090.42427451699</v>
      </c>
      <c r="G1323" s="367">
        <v>1413.0000000000068</v>
      </c>
      <c r="H1323" s="367">
        <v>78500</v>
      </c>
      <c r="I1323" s="367">
        <v>-3603913.6774466597</v>
      </c>
      <c r="J1323" s="384">
        <v>1413</v>
      </c>
      <c r="K1323" s="367">
        <v>19030.303030302952</v>
      </c>
      <c r="L1323" s="367">
        <v>-171777.22269656774</v>
      </c>
      <c r="M1323" s="384">
        <v>1412.9999999999943</v>
      </c>
      <c r="N1323" s="367">
        <v>314</v>
      </c>
      <c r="O1323" s="367">
        <v>-3526.5096313175827</v>
      </c>
      <c r="P1323" s="384">
        <v>20.488499999999998</v>
      </c>
      <c r="Q1323" s="367">
        <v>314</v>
      </c>
      <c r="R1323" s="367">
        <v>-943.83364701906021</v>
      </c>
      <c r="S1323" s="384">
        <v>19.782</v>
      </c>
      <c r="T1323" s="367">
        <v>10827.586206896563</v>
      </c>
      <c r="U1323" s="367">
        <v>-186093.5377623346</v>
      </c>
      <c r="V1323" s="384">
        <v>1413.0000000000016</v>
      </c>
      <c r="W1323" s="367">
        <v>523333.33333333576</v>
      </c>
      <c r="X1323" s="367">
        <v>63064.560833406344</v>
      </c>
      <c r="Y1323" s="384">
        <v>1413.0000000000066</v>
      </c>
      <c r="Z1323" s="367"/>
      <c r="AA1323" s="367"/>
      <c r="AB1323" s="367"/>
      <c r="AC1323" s="367"/>
      <c r="AD1323" s="367"/>
      <c r="AE1323" s="367"/>
      <c r="AF1323" s="367"/>
      <c r="AG1323" s="367"/>
      <c r="AH1323" s="367"/>
      <c r="AI1323" s="367"/>
      <c r="AJ1323" s="367"/>
      <c r="AK1323" s="367"/>
      <c r="AL1323" s="367"/>
      <c r="AM1323" s="367"/>
      <c r="AN1323" s="367"/>
      <c r="AO1323" s="367"/>
      <c r="AP1323" s="367"/>
      <c r="AQ1323" s="367"/>
      <c r="AR1323" s="367"/>
      <c r="AS1323" s="367"/>
      <c r="AT1323" s="367"/>
    </row>
    <row r="1324" spans="2:46" ht="13.8">
      <c r="B1324" s="26">
        <v>52.499999999999794</v>
      </c>
      <c r="C1324" s="367">
        <v>206.40189513088123</v>
      </c>
      <c r="D1324" s="369">
        <v>1417.4999999999945</v>
      </c>
      <c r="E1324" s="367">
        <v>14651.162790697743</v>
      </c>
      <c r="F1324" s="367">
        <v>-305064.34888923896</v>
      </c>
      <c r="G1324" s="367">
        <v>1417.5000000000068</v>
      </c>
      <c r="H1324" s="367">
        <v>78750</v>
      </c>
      <c r="I1324" s="367">
        <v>-3627266.0155444592</v>
      </c>
      <c r="J1324" s="384">
        <v>1417.5</v>
      </c>
      <c r="K1324" s="367">
        <v>19090.909090909012</v>
      </c>
      <c r="L1324" s="367">
        <v>-173096.37310643229</v>
      </c>
      <c r="M1324" s="384">
        <v>1417.4999999999943</v>
      </c>
      <c r="N1324" s="367">
        <v>315</v>
      </c>
      <c r="O1324" s="367">
        <v>-3550.2386228757223</v>
      </c>
      <c r="P1324" s="384">
        <v>20.553750000000001</v>
      </c>
      <c r="Q1324" s="367">
        <v>315</v>
      </c>
      <c r="R1324" s="367">
        <v>-952.73802553078076</v>
      </c>
      <c r="S1324" s="384">
        <v>19.844999999999999</v>
      </c>
      <c r="T1324" s="367">
        <v>10862.068965517254</v>
      </c>
      <c r="U1324" s="367">
        <v>-187468.83807714513</v>
      </c>
      <c r="V1324" s="384">
        <v>1417.5000000000016</v>
      </c>
      <c r="W1324" s="367">
        <v>525000.00000000244</v>
      </c>
      <c r="X1324" s="367">
        <v>63236.299710935979</v>
      </c>
      <c r="Y1324" s="384">
        <v>1417.5000000000066</v>
      </c>
      <c r="Z1324" s="367"/>
      <c r="AA1324" s="367"/>
      <c r="AB1324" s="367"/>
      <c r="AC1324" s="367"/>
      <c r="AD1324" s="367"/>
      <c r="AE1324" s="367"/>
      <c r="AF1324" s="367"/>
      <c r="AG1324" s="367"/>
      <c r="AH1324" s="367"/>
      <c r="AI1324" s="367"/>
      <c r="AJ1324" s="367"/>
      <c r="AK1324" s="367"/>
      <c r="AL1324" s="367"/>
      <c r="AM1324" s="367"/>
      <c r="AN1324" s="367"/>
      <c r="AO1324" s="367"/>
      <c r="AP1324" s="367"/>
      <c r="AQ1324" s="367"/>
      <c r="AR1324" s="367"/>
      <c r="AS1324" s="367"/>
      <c r="AT1324" s="367"/>
    </row>
    <row r="1325" spans="2:46" ht="13.8">
      <c r="B1325" s="26">
        <v>52.666666666666458</v>
      </c>
      <c r="C1325" s="367">
        <v>207.05228371494749</v>
      </c>
      <c r="D1325" s="369">
        <v>1421.9999999999945</v>
      </c>
      <c r="E1325" s="367">
        <v>14697.67441860472</v>
      </c>
      <c r="F1325" s="367">
        <v>-307044.67774831934</v>
      </c>
      <c r="G1325" s="367">
        <v>1422.0000000000068</v>
      </c>
      <c r="H1325" s="367">
        <v>79000</v>
      </c>
      <c r="I1325" s="367">
        <v>-3650693.7498708558</v>
      </c>
      <c r="J1325" s="384">
        <v>1422</v>
      </c>
      <c r="K1325" s="367">
        <v>19151.515151515072</v>
      </c>
      <c r="L1325" s="367">
        <v>-174420.42566989106</v>
      </c>
      <c r="M1325" s="384">
        <v>1421.9999999999943</v>
      </c>
      <c r="N1325" s="367">
        <v>316</v>
      </c>
      <c r="O1325" s="367">
        <v>-3574.0469672539589</v>
      </c>
      <c r="P1325" s="384">
        <v>20.619</v>
      </c>
      <c r="Q1325" s="367">
        <v>316</v>
      </c>
      <c r="R1325" s="367">
        <v>-961.67985508295612</v>
      </c>
      <c r="S1325" s="384">
        <v>19.908000000000001</v>
      </c>
      <c r="T1325" s="367">
        <v>10896.551724137944</v>
      </c>
      <c r="U1325" s="367">
        <v>-188849.10757123158</v>
      </c>
      <c r="V1325" s="384">
        <v>1422.0000000000018</v>
      </c>
      <c r="W1325" s="367">
        <v>526666.66666666907</v>
      </c>
      <c r="X1325" s="367">
        <v>63407.853803240876</v>
      </c>
      <c r="Y1325" s="384">
        <v>1422.0000000000066</v>
      </c>
      <c r="Z1325" s="367"/>
      <c r="AA1325" s="367"/>
      <c r="AB1325" s="367"/>
      <c r="AC1325" s="367"/>
      <c r="AD1325" s="367"/>
      <c r="AE1325" s="367"/>
      <c r="AF1325" s="367"/>
      <c r="AG1325" s="367"/>
      <c r="AH1325" s="367"/>
      <c r="AI1325" s="367"/>
      <c r="AJ1325" s="367"/>
      <c r="AK1325" s="367"/>
      <c r="AL1325" s="367"/>
      <c r="AM1325" s="367"/>
      <c r="AN1325" s="367"/>
      <c r="AO1325" s="367"/>
      <c r="AP1325" s="367"/>
      <c r="AQ1325" s="367"/>
      <c r="AR1325" s="367"/>
      <c r="AS1325" s="367"/>
      <c r="AT1325" s="367"/>
    </row>
    <row r="1326" spans="2:46" ht="13.8">
      <c r="B1326" s="26">
        <v>52.833333333333123</v>
      </c>
      <c r="C1326" s="367">
        <v>207.70264156782727</v>
      </c>
      <c r="D1326" s="369">
        <v>1426.4999999999943</v>
      </c>
      <c r="E1326" s="367">
        <v>14744.186046511697</v>
      </c>
      <c r="F1326" s="367">
        <v>-309031.41085175821</v>
      </c>
      <c r="G1326" s="367">
        <v>1426.5000000000068</v>
      </c>
      <c r="H1326" s="367">
        <v>79250</v>
      </c>
      <c r="I1326" s="367">
        <v>-3674196.8804258485</v>
      </c>
      <c r="J1326" s="384">
        <v>1426.5</v>
      </c>
      <c r="K1326" s="367">
        <v>19212.121212121132</v>
      </c>
      <c r="L1326" s="367">
        <v>-175749.38038694405</v>
      </c>
      <c r="M1326" s="384">
        <v>1426.4999999999943</v>
      </c>
      <c r="N1326" s="367">
        <v>317</v>
      </c>
      <c r="O1326" s="367">
        <v>-3597.934664452293</v>
      </c>
      <c r="P1326" s="384">
        <v>20.684249999999999</v>
      </c>
      <c r="Q1326" s="367">
        <v>317</v>
      </c>
      <c r="R1326" s="367">
        <v>-970.65913567558528</v>
      </c>
      <c r="S1326" s="384">
        <v>19.971</v>
      </c>
      <c r="T1326" s="367">
        <v>10931.034482758634</v>
      </c>
      <c r="U1326" s="367">
        <v>-190234.34624459391</v>
      </c>
      <c r="V1326" s="384">
        <v>1426.5000000000018</v>
      </c>
      <c r="W1326" s="367">
        <v>528333.3333333357</v>
      </c>
      <c r="X1326" s="367">
        <v>63579.223110321029</v>
      </c>
      <c r="Y1326" s="384">
        <v>1426.5000000000064</v>
      </c>
      <c r="Z1326" s="367"/>
      <c r="AA1326" s="367"/>
      <c r="AB1326" s="367"/>
      <c r="AC1326" s="367"/>
      <c r="AD1326" s="367"/>
      <c r="AE1326" s="367"/>
      <c r="AF1326" s="367"/>
      <c r="AG1326" s="367"/>
      <c r="AH1326" s="367"/>
      <c r="AI1326" s="367"/>
      <c r="AJ1326" s="367"/>
      <c r="AK1326" s="367"/>
      <c r="AL1326" s="367"/>
      <c r="AM1326" s="367"/>
      <c r="AN1326" s="367"/>
      <c r="AO1326" s="367"/>
      <c r="AP1326" s="367"/>
      <c r="AQ1326" s="367"/>
      <c r="AR1326" s="367"/>
      <c r="AS1326" s="367"/>
      <c r="AT1326" s="367"/>
    </row>
    <row r="1327" spans="2:46" ht="13.8">
      <c r="B1327" s="26">
        <v>52.999999999999787</v>
      </c>
      <c r="C1327" s="367">
        <v>208.35296868952059</v>
      </c>
      <c r="D1327" s="369">
        <v>1430.9999999999943</v>
      </c>
      <c r="E1327" s="367">
        <v>14790.697674418674</v>
      </c>
      <c r="F1327" s="367">
        <v>-311024.54819955555</v>
      </c>
      <c r="G1327" s="367">
        <v>1431.0000000000068</v>
      </c>
      <c r="H1327" s="367">
        <v>79500</v>
      </c>
      <c r="I1327" s="367">
        <v>-3697775.4072094392</v>
      </c>
      <c r="J1327" s="384">
        <v>1431</v>
      </c>
      <c r="K1327" s="367">
        <v>19272.727272727192</v>
      </c>
      <c r="L1327" s="367">
        <v>-177083.23725759113</v>
      </c>
      <c r="M1327" s="384">
        <v>1430.9999999999941</v>
      </c>
      <c r="N1327" s="367">
        <v>318</v>
      </c>
      <c r="O1327" s="367">
        <v>-3621.9017144707245</v>
      </c>
      <c r="P1327" s="384">
        <v>20.749499999999998</v>
      </c>
      <c r="Q1327" s="367">
        <v>318</v>
      </c>
      <c r="R1327" s="367">
        <v>-979.6758673086689</v>
      </c>
      <c r="S1327" s="384">
        <v>20.034000000000002</v>
      </c>
      <c r="T1327" s="367">
        <v>10965.517241379324</v>
      </c>
      <c r="U1327" s="367">
        <v>-191624.55409723206</v>
      </c>
      <c r="V1327" s="384">
        <v>1431.0000000000018</v>
      </c>
      <c r="W1327" s="367">
        <v>530000.00000000233</v>
      </c>
      <c r="X1327" s="367">
        <v>63750.407632176459</v>
      </c>
      <c r="Y1327" s="384">
        <v>1431.0000000000064</v>
      </c>
      <c r="Z1327" s="367"/>
      <c r="AA1327" s="367"/>
      <c r="AB1327" s="367"/>
      <c r="AC1327" s="367"/>
      <c r="AD1327" s="367"/>
      <c r="AE1327" s="367"/>
      <c r="AF1327" s="367"/>
      <c r="AG1327" s="367"/>
      <c r="AH1327" s="367"/>
      <c r="AI1327" s="367"/>
      <c r="AJ1327" s="367"/>
      <c r="AK1327" s="367"/>
      <c r="AL1327" s="367"/>
      <c r="AM1327" s="367"/>
      <c r="AN1327" s="367"/>
      <c r="AO1327" s="367"/>
      <c r="AP1327" s="367"/>
      <c r="AQ1327" s="367"/>
      <c r="AR1327" s="367"/>
      <c r="AS1327" s="367"/>
      <c r="AT1327" s="367"/>
    </row>
    <row r="1328" spans="2:46" ht="13.8">
      <c r="B1328" s="26">
        <v>53.166666666666451</v>
      </c>
      <c r="C1328" s="367">
        <v>209.00326508002749</v>
      </c>
      <c r="D1328" s="369">
        <v>1435.4999999999943</v>
      </c>
      <c r="E1328" s="367">
        <v>14837.209302325651</v>
      </c>
      <c r="F1328" s="367">
        <v>-313024.08979171136</v>
      </c>
      <c r="G1328" s="367">
        <v>1435.5000000000068</v>
      </c>
      <c r="H1328" s="367">
        <v>79750</v>
      </c>
      <c r="I1328" s="367">
        <v>-3721429.330221626</v>
      </c>
      <c r="J1328" s="384">
        <v>1435.5</v>
      </c>
      <c r="K1328" s="367">
        <v>19333.333333333252</v>
      </c>
      <c r="L1328" s="367">
        <v>-178421.99628183246</v>
      </c>
      <c r="M1328" s="384">
        <v>1435.4999999999941</v>
      </c>
      <c r="N1328" s="367">
        <v>319</v>
      </c>
      <c r="O1328" s="367">
        <v>-3645.9481173092554</v>
      </c>
      <c r="P1328" s="384">
        <v>20.81475</v>
      </c>
      <c r="Q1328" s="367">
        <v>319</v>
      </c>
      <c r="R1328" s="367">
        <v>-988.7300499822062</v>
      </c>
      <c r="S1328" s="384">
        <v>20.097000000000001</v>
      </c>
      <c r="T1328" s="367">
        <v>11000.000000000015</v>
      </c>
      <c r="U1328" s="367">
        <v>-193019.73112914615</v>
      </c>
      <c r="V1328" s="384">
        <v>1435.500000000002</v>
      </c>
      <c r="W1328" s="367">
        <v>531666.66666666896</v>
      </c>
      <c r="X1328" s="367">
        <v>63921.407368807144</v>
      </c>
      <c r="Y1328" s="384">
        <v>1435.5000000000059</v>
      </c>
      <c r="Z1328" s="367"/>
      <c r="AA1328" s="367"/>
      <c r="AB1328" s="367"/>
      <c r="AC1328" s="367"/>
      <c r="AD1328" s="367"/>
      <c r="AE1328" s="367"/>
      <c r="AF1328" s="367"/>
      <c r="AG1328" s="367"/>
      <c r="AH1328" s="367"/>
      <c r="AI1328" s="367"/>
      <c r="AJ1328" s="367"/>
      <c r="AK1328" s="367"/>
      <c r="AL1328" s="367"/>
      <c r="AM1328" s="367"/>
      <c r="AN1328" s="367"/>
      <c r="AO1328" s="367"/>
      <c r="AP1328" s="367"/>
      <c r="AQ1328" s="367"/>
      <c r="AR1328" s="367"/>
      <c r="AS1328" s="367"/>
      <c r="AT1328" s="367"/>
    </row>
    <row r="1329" spans="2:46" ht="13.8">
      <c r="B1329" s="26">
        <v>53.333333333333115</v>
      </c>
      <c r="C1329" s="367">
        <v>209.65353073934787</v>
      </c>
      <c r="D1329" s="369">
        <v>1439.9999999999941</v>
      </c>
      <c r="E1329" s="367">
        <v>14883.720930232628</v>
      </c>
      <c r="F1329" s="367">
        <v>-315030.03562822565</v>
      </c>
      <c r="G1329" s="367">
        <v>1440.0000000000068</v>
      </c>
      <c r="H1329" s="367">
        <v>80000</v>
      </c>
      <c r="I1329" s="367">
        <v>-3745158.6494624102</v>
      </c>
      <c r="J1329" s="384">
        <v>1440</v>
      </c>
      <c r="K1329" s="367">
        <v>19393.939393939312</v>
      </c>
      <c r="L1329" s="367">
        <v>-179765.657459668</v>
      </c>
      <c r="M1329" s="384">
        <v>1439.9999999999941</v>
      </c>
      <c r="N1329" s="367">
        <v>320</v>
      </c>
      <c r="O1329" s="367">
        <v>-3670.0738729678828</v>
      </c>
      <c r="P1329" s="384">
        <v>20.88</v>
      </c>
      <c r="Q1329" s="367">
        <v>320</v>
      </c>
      <c r="R1329" s="367">
        <v>-997.8216836961974</v>
      </c>
      <c r="S1329" s="384">
        <v>20.159999999999997</v>
      </c>
      <c r="T1329" s="367">
        <v>11034.482758620705</v>
      </c>
      <c r="U1329" s="367">
        <v>-194419.87734033604</v>
      </c>
      <c r="V1329" s="384">
        <v>1440.000000000002</v>
      </c>
      <c r="W1329" s="367">
        <v>533333.33333333558</v>
      </c>
      <c r="X1329" s="367">
        <v>64092.222320213099</v>
      </c>
      <c r="Y1329" s="384">
        <v>1440.0000000000059</v>
      </c>
      <c r="Z1329" s="367"/>
      <c r="AA1329" s="367"/>
      <c r="AB1329" s="367"/>
      <c r="AC1329" s="367"/>
      <c r="AD1329" s="367"/>
      <c r="AE1329" s="367"/>
      <c r="AF1329" s="367"/>
      <c r="AG1329" s="367"/>
      <c r="AH1329" s="367"/>
      <c r="AI1329" s="367"/>
      <c r="AJ1329" s="367"/>
      <c r="AK1329" s="367"/>
      <c r="AL1329" s="367"/>
      <c r="AM1329" s="367"/>
      <c r="AN1329" s="367"/>
      <c r="AO1329" s="367"/>
      <c r="AP1329" s="367"/>
      <c r="AQ1329" s="367"/>
      <c r="AR1329" s="367"/>
      <c r="AS1329" s="367"/>
      <c r="AT1329" s="367"/>
    </row>
    <row r="1330" spans="2:46" ht="13.8">
      <c r="B1330" s="26">
        <v>53.49999999999978</v>
      </c>
      <c r="C1330" s="367">
        <v>210.30376566748183</v>
      </c>
      <c r="D1330" s="369">
        <v>1444.4999999999941</v>
      </c>
      <c r="E1330" s="367">
        <v>14930.232558139605</v>
      </c>
      <c r="F1330" s="367">
        <v>-317042.38570909837</v>
      </c>
      <c r="G1330" s="367">
        <v>1444.5000000000068</v>
      </c>
      <c r="H1330" s="367">
        <v>80250</v>
      </c>
      <c r="I1330" s="367">
        <v>-3768963.364931792</v>
      </c>
      <c r="J1330" s="384">
        <v>1444.5</v>
      </c>
      <c r="K1330" s="367">
        <v>19454.545454545372</v>
      </c>
      <c r="L1330" s="367">
        <v>-181114.22079109773</v>
      </c>
      <c r="M1330" s="384">
        <v>1444.4999999999941</v>
      </c>
      <c r="N1330" s="367">
        <v>321</v>
      </c>
      <c r="O1330" s="367">
        <v>-3694.2789814466078</v>
      </c>
      <c r="P1330" s="384">
        <v>20.945249999999998</v>
      </c>
      <c r="Q1330" s="367">
        <v>321</v>
      </c>
      <c r="R1330" s="367">
        <v>-1006.9507684506436</v>
      </c>
      <c r="S1330" s="384">
        <v>20.222999999999999</v>
      </c>
      <c r="T1330" s="367">
        <v>11068.965517241395</v>
      </c>
      <c r="U1330" s="367">
        <v>-195824.99273080178</v>
      </c>
      <c r="V1330" s="384">
        <v>1444.500000000002</v>
      </c>
      <c r="W1330" s="367">
        <v>535000.00000000221</v>
      </c>
      <c r="X1330" s="367">
        <v>64262.852486394346</v>
      </c>
      <c r="Y1330" s="384">
        <v>1444.5000000000061</v>
      </c>
      <c r="Z1330" s="367"/>
      <c r="AA1330" s="367"/>
      <c r="AB1330" s="367"/>
      <c r="AC1330" s="367"/>
      <c r="AD1330" s="367"/>
      <c r="AE1330" s="367"/>
      <c r="AF1330" s="367"/>
      <c r="AG1330" s="367"/>
      <c r="AH1330" s="367"/>
      <c r="AI1330" s="367"/>
      <c r="AJ1330" s="367"/>
      <c r="AK1330" s="367"/>
      <c r="AL1330" s="367"/>
      <c r="AM1330" s="367"/>
      <c r="AN1330" s="367"/>
      <c r="AO1330" s="367"/>
      <c r="AP1330" s="367"/>
      <c r="AQ1330" s="367"/>
      <c r="AR1330" s="367"/>
      <c r="AS1330" s="367"/>
      <c r="AT1330" s="367"/>
    </row>
    <row r="1331" spans="2:46" ht="13.8">
      <c r="B1331" s="26">
        <v>53.666666666666444</v>
      </c>
      <c r="C1331" s="367">
        <v>210.95396986442938</v>
      </c>
      <c r="D1331" s="369">
        <v>1448.9999999999941</v>
      </c>
      <c r="E1331" s="367">
        <v>14976.744186046582</v>
      </c>
      <c r="F1331" s="367">
        <v>-319061.14003432955</v>
      </c>
      <c r="G1331" s="367">
        <v>1449.0000000000068</v>
      </c>
      <c r="H1331" s="367">
        <v>80500</v>
      </c>
      <c r="I1331" s="367">
        <v>-3792843.4766297694</v>
      </c>
      <c r="J1331" s="384">
        <v>1449</v>
      </c>
      <c r="K1331" s="367">
        <v>19515.151515151432</v>
      </c>
      <c r="L1331" s="367">
        <v>-182467.68627612168</v>
      </c>
      <c r="M1331" s="384">
        <v>1448.9999999999941</v>
      </c>
      <c r="N1331" s="367">
        <v>322</v>
      </c>
      <c r="O1331" s="367">
        <v>-3718.5634427454329</v>
      </c>
      <c r="P1331" s="384">
        <v>21.0105</v>
      </c>
      <c r="Q1331" s="367">
        <v>322</v>
      </c>
      <c r="R1331" s="367">
        <v>-1016.1173042455436</v>
      </c>
      <c r="S1331" s="384">
        <v>20.285999999999998</v>
      </c>
      <c r="T1331" s="367">
        <v>11103.448275862085</v>
      </c>
      <c r="U1331" s="367">
        <v>-197235.07730054343</v>
      </c>
      <c r="V1331" s="384">
        <v>1449.000000000002</v>
      </c>
      <c r="W1331" s="367">
        <v>536666.66666666884</v>
      </c>
      <c r="X1331" s="367">
        <v>64433.297867350833</v>
      </c>
      <c r="Y1331" s="384">
        <v>1449.0000000000057</v>
      </c>
      <c r="Z1331" s="367"/>
      <c r="AA1331" s="367"/>
      <c r="AB1331" s="367"/>
      <c r="AC1331" s="367"/>
      <c r="AD1331" s="367"/>
      <c r="AE1331" s="367"/>
      <c r="AF1331" s="367"/>
      <c r="AG1331" s="367"/>
      <c r="AH1331" s="367"/>
      <c r="AI1331" s="367"/>
      <c r="AJ1331" s="367"/>
      <c r="AK1331" s="367"/>
      <c r="AL1331" s="367"/>
      <c r="AM1331" s="367"/>
      <c r="AN1331" s="367"/>
      <c r="AO1331" s="367"/>
      <c r="AP1331" s="367"/>
      <c r="AQ1331" s="367"/>
      <c r="AR1331" s="367"/>
      <c r="AS1331" s="367"/>
      <c r="AT1331" s="367"/>
    </row>
    <row r="1332" spans="2:46" ht="13.8">
      <c r="B1332" s="26">
        <v>53.833333333333108</v>
      </c>
      <c r="C1332" s="367">
        <v>211.60414333019037</v>
      </c>
      <c r="D1332" s="369">
        <v>1453.4999999999941</v>
      </c>
      <c r="E1332" s="367">
        <v>15023.255813953559</v>
      </c>
      <c r="F1332" s="367">
        <v>-321086.29860391933</v>
      </c>
      <c r="G1332" s="367">
        <v>1453.500000000007</v>
      </c>
      <c r="H1332" s="367">
        <v>80750</v>
      </c>
      <c r="I1332" s="367">
        <v>-3816798.9845563443</v>
      </c>
      <c r="J1332" s="384">
        <v>1453.5</v>
      </c>
      <c r="K1332" s="367">
        <v>19575.757575757492</v>
      </c>
      <c r="L1332" s="367">
        <v>-183826.05391473978</v>
      </c>
      <c r="M1332" s="384">
        <v>1453.4999999999939</v>
      </c>
      <c r="N1332" s="367">
        <v>323</v>
      </c>
      <c r="O1332" s="367">
        <v>-3742.9272568643537</v>
      </c>
      <c r="P1332" s="384">
        <v>21.075749999999999</v>
      </c>
      <c r="Q1332" s="367">
        <v>323</v>
      </c>
      <c r="R1332" s="367">
        <v>-1025.3212910808982</v>
      </c>
      <c r="S1332" s="384">
        <v>20.349</v>
      </c>
      <c r="T1332" s="367">
        <v>11137.931034482775</v>
      </c>
      <c r="U1332" s="367">
        <v>-198650.13104956102</v>
      </c>
      <c r="V1332" s="384">
        <v>1453.5000000000023</v>
      </c>
      <c r="W1332" s="367">
        <v>538333.33333333547</v>
      </c>
      <c r="X1332" s="367">
        <v>64603.558463082598</v>
      </c>
      <c r="Y1332" s="384">
        <v>1453.5000000000057</v>
      </c>
      <c r="Z1332" s="367"/>
      <c r="AA1332" s="367"/>
      <c r="AB1332" s="367"/>
      <c r="AC1332" s="367"/>
      <c r="AD1332" s="367"/>
      <c r="AE1332" s="367"/>
      <c r="AF1332" s="367"/>
      <c r="AG1332" s="367"/>
      <c r="AH1332" s="367"/>
      <c r="AI1332" s="367"/>
      <c r="AJ1332" s="367"/>
      <c r="AK1332" s="367"/>
      <c r="AL1332" s="367"/>
      <c r="AM1332" s="367"/>
      <c r="AN1332" s="367"/>
      <c r="AO1332" s="367"/>
      <c r="AP1332" s="367"/>
      <c r="AQ1332" s="367"/>
      <c r="AR1332" s="367"/>
      <c r="AS1332" s="367"/>
      <c r="AT1332" s="367"/>
    </row>
    <row r="1333" spans="2:46" ht="13.8">
      <c r="B1333" s="26">
        <v>53.999999999999773</v>
      </c>
      <c r="C1333" s="367">
        <v>212.25428606476495</v>
      </c>
      <c r="D1333" s="369">
        <v>1457.9999999999939</v>
      </c>
      <c r="E1333" s="367">
        <v>15069.767441860537</v>
      </c>
      <c r="F1333" s="367">
        <v>-323117.86141786753</v>
      </c>
      <c r="G1333" s="367">
        <v>1458.000000000007</v>
      </c>
      <c r="H1333" s="367">
        <v>81000</v>
      </c>
      <c r="I1333" s="367">
        <v>-3840829.8887115167</v>
      </c>
      <c r="J1333" s="384">
        <v>1458</v>
      </c>
      <c r="K1333" s="367">
        <v>19636.363636363552</v>
      </c>
      <c r="L1333" s="367">
        <v>-185189.32370695207</v>
      </c>
      <c r="M1333" s="384">
        <v>1457.9999999999939</v>
      </c>
      <c r="N1333" s="367">
        <v>324</v>
      </c>
      <c r="O1333" s="367">
        <v>-3767.3704238033729</v>
      </c>
      <c r="P1333" s="384">
        <v>21.140999999999998</v>
      </c>
      <c r="Q1333" s="367">
        <v>324</v>
      </c>
      <c r="R1333" s="367">
        <v>-1034.5627289567065</v>
      </c>
      <c r="S1333" s="384">
        <v>20.411999999999999</v>
      </c>
      <c r="T1333" s="367">
        <v>11172.413793103466</v>
      </c>
      <c r="U1333" s="367">
        <v>-200070.15397785441</v>
      </c>
      <c r="V1333" s="384">
        <v>1458.0000000000023</v>
      </c>
      <c r="W1333" s="367">
        <v>540000.0000000021</v>
      </c>
      <c r="X1333" s="367">
        <v>64773.634273589625</v>
      </c>
      <c r="Y1333" s="384">
        <v>1458.0000000000055</v>
      </c>
      <c r="Z1333" s="367"/>
      <c r="AA1333" s="367"/>
      <c r="AB1333" s="367"/>
      <c r="AC1333" s="367"/>
      <c r="AD1333" s="367"/>
      <c r="AE1333" s="367"/>
      <c r="AF1333" s="367"/>
      <c r="AG1333" s="367"/>
      <c r="AH1333" s="367"/>
      <c r="AI1333" s="367"/>
      <c r="AJ1333" s="367"/>
      <c r="AK1333" s="367"/>
      <c r="AL1333" s="367"/>
      <c r="AM1333" s="367"/>
      <c r="AN1333" s="367"/>
      <c r="AO1333" s="367"/>
      <c r="AP1333" s="367"/>
      <c r="AQ1333" s="367"/>
      <c r="AR1333" s="367"/>
      <c r="AS1333" s="367"/>
      <c r="AT1333" s="367"/>
    </row>
    <row r="1334" spans="2:46" ht="13.8">
      <c r="B1334" s="26">
        <v>54.166666666666437</v>
      </c>
      <c r="C1334" s="367">
        <v>212.90439806815309</v>
      </c>
      <c r="D1334" s="369">
        <v>1462.4999999999939</v>
      </c>
      <c r="E1334" s="367">
        <v>15116.279069767514</v>
      </c>
      <c r="F1334" s="367">
        <v>-325155.82847617409</v>
      </c>
      <c r="G1334" s="367">
        <v>1462.500000000007</v>
      </c>
      <c r="H1334" s="367">
        <v>81250</v>
      </c>
      <c r="I1334" s="367">
        <v>-3864936.1890952853</v>
      </c>
      <c r="J1334" s="384">
        <v>1462.5</v>
      </c>
      <c r="K1334" s="367">
        <v>19696.969696969612</v>
      </c>
      <c r="L1334" s="367">
        <v>-186557.4956527586</v>
      </c>
      <c r="M1334" s="384">
        <v>1462.4999999999939</v>
      </c>
      <c r="N1334" s="367">
        <v>325</v>
      </c>
      <c r="O1334" s="367">
        <v>-3791.8929435624896</v>
      </c>
      <c r="P1334" s="384">
        <v>21.206249999999997</v>
      </c>
      <c r="Q1334" s="367">
        <v>325</v>
      </c>
      <c r="R1334" s="367">
        <v>-1043.8416178729694</v>
      </c>
      <c r="S1334" s="384">
        <v>20.475000000000001</v>
      </c>
      <c r="T1334" s="367">
        <v>11206.896551724156</v>
      </c>
      <c r="U1334" s="367">
        <v>-201495.14608542365</v>
      </c>
      <c r="V1334" s="384">
        <v>1462.5000000000023</v>
      </c>
      <c r="W1334" s="367">
        <v>541666.66666666872</v>
      </c>
      <c r="X1334" s="367">
        <v>64943.525298871929</v>
      </c>
      <c r="Y1334" s="384">
        <v>1462.5000000000055</v>
      </c>
      <c r="Z1334" s="367"/>
      <c r="AA1334" s="367"/>
      <c r="AB1334" s="367"/>
      <c r="AC1334" s="367"/>
      <c r="AD1334" s="367"/>
      <c r="AE1334" s="367"/>
      <c r="AF1334" s="367"/>
      <c r="AG1334" s="367"/>
      <c r="AH1334" s="367"/>
      <c r="AI1334" s="367"/>
      <c r="AJ1334" s="367"/>
      <c r="AK1334" s="367"/>
      <c r="AL1334" s="367"/>
      <c r="AM1334" s="367"/>
      <c r="AN1334" s="367"/>
      <c r="AO1334" s="367"/>
      <c r="AP1334" s="367"/>
      <c r="AQ1334" s="367"/>
      <c r="AR1334" s="367"/>
      <c r="AS1334" s="367"/>
      <c r="AT1334" s="367"/>
    </row>
    <row r="1335" spans="2:46" ht="13.8">
      <c r="B1335" s="26">
        <v>54.333333333333101</v>
      </c>
      <c r="C1335" s="367">
        <v>213.55447934035476</v>
      </c>
      <c r="D1335" s="369">
        <v>1466.9999999999939</v>
      </c>
      <c r="E1335" s="367">
        <v>15162.790697674491</v>
      </c>
      <c r="F1335" s="367">
        <v>-327200.19977883925</v>
      </c>
      <c r="G1335" s="367">
        <v>1467.000000000007</v>
      </c>
      <c r="H1335" s="367">
        <v>81500</v>
      </c>
      <c r="I1335" s="367">
        <v>-3889117.8857076513</v>
      </c>
      <c r="J1335" s="384">
        <v>1467</v>
      </c>
      <c r="K1335" s="367">
        <v>19757.575757575672</v>
      </c>
      <c r="L1335" s="367">
        <v>-187930.5697521593</v>
      </c>
      <c r="M1335" s="384">
        <v>1466.9999999999939</v>
      </c>
      <c r="N1335" s="367">
        <v>326</v>
      </c>
      <c r="O1335" s="367">
        <v>-3816.4948161417042</v>
      </c>
      <c r="P1335" s="384">
        <v>21.2715</v>
      </c>
      <c r="Q1335" s="367">
        <v>326</v>
      </c>
      <c r="R1335" s="367">
        <v>-1053.157957829686</v>
      </c>
      <c r="S1335" s="384">
        <v>20.538</v>
      </c>
      <c r="T1335" s="367">
        <v>11241.379310344846</v>
      </c>
      <c r="U1335" s="367">
        <v>-202925.10737226877</v>
      </c>
      <c r="V1335" s="384">
        <v>1467.0000000000023</v>
      </c>
      <c r="W1335" s="367">
        <v>543333.33333333535</v>
      </c>
      <c r="X1335" s="367">
        <v>65113.231538929504</v>
      </c>
      <c r="Y1335" s="384">
        <v>1467.0000000000052</v>
      </c>
      <c r="Z1335" s="367"/>
      <c r="AA1335" s="367"/>
      <c r="AB1335" s="367"/>
      <c r="AC1335" s="367"/>
      <c r="AD1335" s="367"/>
      <c r="AE1335" s="367"/>
      <c r="AF1335" s="367"/>
      <c r="AG1335" s="367"/>
      <c r="AH1335" s="367"/>
      <c r="AI1335" s="367"/>
      <c r="AJ1335" s="367"/>
      <c r="AK1335" s="367"/>
      <c r="AL1335" s="367"/>
      <c r="AM1335" s="367"/>
      <c r="AN1335" s="367"/>
      <c r="AO1335" s="367"/>
      <c r="AP1335" s="367"/>
      <c r="AQ1335" s="367"/>
      <c r="AR1335" s="367"/>
      <c r="AS1335" s="367"/>
      <c r="AT1335" s="367"/>
    </row>
    <row r="1336" spans="2:46" ht="13.8">
      <c r="B1336" s="26">
        <v>54.499999999999766</v>
      </c>
      <c r="C1336" s="367">
        <v>214.20452988137001</v>
      </c>
      <c r="D1336" s="369">
        <v>1471.4999999999939</v>
      </c>
      <c r="E1336" s="367">
        <v>15209.302325581468</v>
      </c>
      <c r="F1336" s="367">
        <v>-329250.97532586282</v>
      </c>
      <c r="G1336" s="367">
        <v>1471.500000000007</v>
      </c>
      <c r="H1336" s="367">
        <v>81750</v>
      </c>
      <c r="I1336" s="367">
        <v>-3913374.9785486134</v>
      </c>
      <c r="J1336" s="384">
        <v>1471.5</v>
      </c>
      <c r="K1336" s="367">
        <v>19818.181818181733</v>
      </c>
      <c r="L1336" s="367">
        <v>-189308.54600515423</v>
      </c>
      <c r="M1336" s="384">
        <v>1471.4999999999939</v>
      </c>
      <c r="N1336" s="367">
        <v>327</v>
      </c>
      <c r="O1336" s="367">
        <v>-3841.1760415410172</v>
      </c>
      <c r="P1336" s="384">
        <v>21.336749999999999</v>
      </c>
      <c r="Q1336" s="367">
        <v>327</v>
      </c>
      <c r="R1336" s="367">
        <v>-1062.5117488268568</v>
      </c>
      <c r="S1336" s="384">
        <v>20.600999999999999</v>
      </c>
      <c r="T1336" s="367">
        <v>11275.862068965536</v>
      </c>
      <c r="U1336" s="367">
        <v>-204360.03783838984</v>
      </c>
      <c r="V1336" s="384">
        <v>1471.5000000000025</v>
      </c>
      <c r="W1336" s="367">
        <v>545000.00000000198</v>
      </c>
      <c r="X1336" s="367">
        <v>65282.75299376234</v>
      </c>
      <c r="Y1336" s="384">
        <v>1471.5000000000052</v>
      </c>
      <c r="Z1336" s="367"/>
      <c r="AA1336" s="367"/>
      <c r="AB1336" s="367"/>
      <c r="AC1336" s="367"/>
      <c r="AD1336" s="367"/>
      <c r="AE1336" s="367"/>
      <c r="AF1336" s="367"/>
      <c r="AG1336" s="367"/>
      <c r="AH1336" s="367"/>
      <c r="AI1336" s="367"/>
      <c r="AJ1336" s="367"/>
      <c r="AK1336" s="367"/>
      <c r="AL1336" s="367"/>
      <c r="AM1336" s="367"/>
      <c r="AN1336" s="367"/>
      <c r="AO1336" s="367"/>
      <c r="AP1336" s="367"/>
      <c r="AQ1336" s="367"/>
      <c r="AR1336" s="367"/>
      <c r="AS1336" s="367"/>
      <c r="AT1336" s="367"/>
    </row>
    <row r="1337" spans="2:46" ht="13.8">
      <c r="B1337" s="26">
        <v>54.66666666666643</v>
      </c>
      <c r="C1337" s="367">
        <v>214.85454969119868</v>
      </c>
      <c r="D1337" s="369">
        <v>1475.9999999999936</v>
      </c>
      <c r="E1337" s="367">
        <v>15255.813953488445</v>
      </c>
      <c r="F1337" s="367">
        <v>-331308.15511724487</v>
      </c>
      <c r="G1337" s="367">
        <v>1476.000000000007</v>
      </c>
      <c r="H1337" s="367">
        <v>82000</v>
      </c>
      <c r="I1337" s="367">
        <v>-3937707.4676181725</v>
      </c>
      <c r="J1337" s="384">
        <v>1475.9999999999998</v>
      </c>
      <c r="K1337" s="367">
        <v>19878.787878787793</v>
      </c>
      <c r="L1337" s="367">
        <v>-190691.4244117433</v>
      </c>
      <c r="M1337" s="384">
        <v>1475.9999999999939</v>
      </c>
      <c r="N1337" s="367">
        <v>328</v>
      </c>
      <c r="O1337" s="367">
        <v>-3865.9366197604272</v>
      </c>
      <c r="P1337" s="384">
        <v>21.401999999999997</v>
      </c>
      <c r="Q1337" s="367">
        <v>328</v>
      </c>
      <c r="R1337" s="367">
        <v>-1071.9029908644816</v>
      </c>
      <c r="S1337" s="384">
        <v>20.663999999999998</v>
      </c>
      <c r="T1337" s="367">
        <v>11310.344827586227</v>
      </c>
      <c r="U1337" s="367">
        <v>-205799.93748378669</v>
      </c>
      <c r="V1337" s="384">
        <v>1476.0000000000025</v>
      </c>
      <c r="W1337" s="367">
        <v>546666.66666666861</v>
      </c>
      <c r="X1337" s="367">
        <v>65452.08966337044</v>
      </c>
      <c r="Y1337" s="384">
        <v>1476.000000000005</v>
      </c>
      <c r="Z1337" s="367"/>
      <c r="AA1337" s="367"/>
      <c r="AB1337" s="367"/>
      <c r="AC1337" s="367"/>
      <c r="AD1337" s="367"/>
      <c r="AE1337" s="367"/>
      <c r="AF1337" s="367"/>
      <c r="AG1337" s="367"/>
      <c r="AH1337" s="367"/>
      <c r="AI1337" s="367"/>
      <c r="AJ1337" s="367"/>
      <c r="AK1337" s="367"/>
      <c r="AL1337" s="367"/>
      <c r="AM1337" s="367"/>
      <c r="AN1337" s="367"/>
      <c r="AO1337" s="367"/>
      <c r="AP1337" s="367"/>
      <c r="AQ1337" s="367"/>
      <c r="AR1337" s="367"/>
      <c r="AS1337" s="367"/>
      <c r="AT1337" s="367"/>
    </row>
    <row r="1338" spans="2:46" ht="13.8">
      <c r="B1338" s="26">
        <v>54.833333333333094</v>
      </c>
      <c r="C1338" s="367">
        <v>215.50453876984105</v>
      </c>
      <c r="D1338" s="369">
        <v>1480.4999999999936</v>
      </c>
      <c r="E1338" s="367">
        <v>15302.325581395422</v>
      </c>
      <c r="F1338" s="367">
        <v>-333371.73915298539</v>
      </c>
      <c r="G1338" s="367">
        <v>1480.500000000007</v>
      </c>
      <c r="H1338" s="367">
        <v>82250</v>
      </c>
      <c r="I1338" s="367">
        <v>-3962115.3529163296</v>
      </c>
      <c r="J1338" s="384">
        <v>1480.4999999999998</v>
      </c>
      <c r="K1338" s="367">
        <v>19939.393939393853</v>
      </c>
      <c r="L1338" s="367">
        <v>-192079.20497192649</v>
      </c>
      <c r="M1338" s="384">
        <v>1480.4999999999936</v>
      </c>
      <c r="N1338" s="367">
        <v>329</v>
      </c>
      <c r="O1338" s="367">
        <v>-3890.7765507999379</v>
      </c>
      <c r="P1338" s="384">
        <v>21.467250000000003</v>
      </c>
      <c r="Q1338" s="367">
        <v>329</v>
      </c>
      <c r="R1338" s="367">
        <v>-1081.3316839425613</v>
      </c>
      <c r="S1338" s="384">
        <v>20.727</v>
      </c>
      <c r="T1338" s="367">
        <v>11344.827586206917</v>
      </c>
      <c r="U1338" s="367">
        <v>-207244.80630845943</v>
      </c>
      <c r="V1338" s="384">
        <v>1480.5000000000025</v>
      </c>
      <c r="W1338" s="367">
        <v>548333.33333333523</v>
      </c>
      <c r="X1338" s="367">
        <v>65621.241547753816</v>
      </c>
      <c r="Y1338" s="384">
        <v>1480.500000000005</v>
      </c>
      <c r="Z1338" s="367"/>
      <c r="AA1338" s="367"/>
      <c r="AB1338" s="367"/>
      <c r="AC1338" s="367"/>
      <c r="AD1338" s="367"/>
      <c r="AE1338" s="367"/>
      <c r="AF1338" s="367"/>
      <c r="AG1338" s="367"/>
      <c r="AH1338" s="367"/>
      <c r="AI1338" s="367"/>
      <c r="AJ1338" s="367"/>
      <c r="AK1338" s="367"/>
      <c r="AL1338" s="367"/>
      <c r="AM1338" s="367"/>
      <c r="AN1338" s="367"/>
      <c r="AO1338" s="367"/>
      <c r="AP1338" s="367"/>
      <c r="AQ1338" s="367"/>
      <c r="AR1338" s="367"/>
      <c r="AS1338" s="367"/>
      <c r="AT1338" s="367"/>
    </row>
    <row r="1339" spans="2:46" ht="13.8">
      <c r="B1339" s="26">
        <v>54.999999999999758</v>
      </c>
      <c r="C1339" s="367">
        <v>216.15449711729687</v>
      </c>
      <c r="D1339" s="369">
        <v>1484.9999999999936</v>
      </c>
      <c r="E1339" s="367">
        <v>15348.837209302399</v>
      </c>
      <c r="F1339" s="367">
        <v>-335441.72743308434</v>
      </c>
      <c r="G1339" s="367">
        <v>1485.000000000007</v>
      </c>
      <c r="H1339" s="367">
        <v>82500</v>
      </c>
      <c r="I1339" s="367">
        <v>-3986598.6344430828</v>
      </c>
      <c r="J1339" s="384">
        <v>1484.9999999999998</v>
      </c>
      <c r="K1339" s="367">
        <v>19999.999999999913</v>
      </c>
      <c r="L1339" s="367">
        <v>-193471.88768570399</v>
      </c>
      <c r="M1339" s="384">
        <v>1484.9999999999936</v>
      </c>
      <c r="N1339" s="367">
        <v>330</v>
      </c>
      <c r="O1339" s="367">
        <v>-3915.6958346595434</v>
      </c>
      <c r="P1339" s="384">
        <v>21.532500000000002</v>
      </c>
      <c r="Q1339" s="367">
        <v>330</v>
      </c>
      <c r="R1339" s="367">
        <v>-1090.7978280610946</v>
      </c>
      <c r="S1339" s="384">
        <v>20.79</v>
      </c>
      <c r="T1339" s="367">
        <v>11379.310344827607</v>
      </c>
      <c r="U1339" s="367">
        <v>-208694.64431240808</v>
      </c>
      <c r="V1339" s="384">
        <v>1485.0000000000027</v>
      </c>
      <c r="W1339" s="367">
        <v>550000.00000000186</v>
      </c>
      <c r="X1339" s="367">
        <v>65790.208646912477</v>
      </c>
      <c r="Y1339" s="384">
        <v>1485.000000000005</v>
      </c>
      <c r="Z1339" s="367"/>
      <c r="AA1339" s="367"/>
      <c r="AB1339" s="367"/>
      <c r="AC1339" s="367"/>
      <c r="AD1339" s="367"/>
      <c r="AE1339" s="367"/>
      <c r="AF1339" s="367"/>
      <c r="AG1339" s="367"/>
      <c r="AH1339" s="367"/>
      <c r="AI1339" s="367"/>
      <c r="AJ1339" s="367"/>
      <c r="AK1339" s="367"/>
      <c r="AL1339" s="367"/>
      <c r="AM1339" s="367"/>
      <c r="AN1339" s="367"/>
      <c r="AO1339" s="367"/>
      <c r="AP1339" s="367"/>
      <c r="AQ1339" s="367"/>
      <c r="AR1339" s="367"/>
      <c r="AS1339" s="367"/>
      <c r="AT1339" s="367"/>
    </row>
    <row r="1340" spans="2:46" ht="13.8">
      <c r="B1340" s="26">
        <v>55.166666666666423</v>
      </c>
      <c r="C1340" s="367">
        <v>216.80442473356621</v>
      </c>
      <c r="D1340" s="369">
        <v>1489.4999999999934</v>
      </c>
      <c r="E1340" s="367">
        <v>15395.348837209376</v>
      </c>
      <c r="F1340" s="367">
        <v>-337518.11995754193</v>
      </c>
      <c r="G1340" s="367">
        <v>1489.5000000000073</v>
      </c>
      <c r="H1340" s="367">
        <v>82750</v>
      </c>
      <c r="I1340" s="367">
        <v>-4011157.3121984336</v>
      </c>
      <c r="J1340" s="384">
        <v>1489.4999999999998</v>
      </c>
      <c r="K1340" s="367">
        <v>20060.606060605973</v>
      </c>
      <c r="L1340" s="367">
        <v>-194869.47255307567</v>
      </c>
      <c r="M1340" s="384">
        <v>1489.4999999999936</v>
      </c>
      <c r="N1340" s="367">
        <v>331</v>
      </c>
      <c r="O1340" s="367">
        <v>-3940.6944713392472</v>
      </c>
      <c r="P1340" s="384">
        <v>21.597750000000001</v>
      </c>
      <c r="Q1340" s="367">
        <v>331</v>
      </c>
      <c r="R1340" s="367">
        <v>-1100.3014232200826</v>
      </c>
      <c r="S1340" s="384">
        <v>20.853000000000002</v>
      </c>
      <c r="T1340" s="367">
        <v>11413.793103448297</v>
      </c>
      <c r="U1340" s="367">
        <v>-210149.45149563256</v>
      </c>
      <c r="V1340" s="384">
        <v>1489.5000000000027</v>
      </c>
      <c r="W1340" s="367">
        <v>551666.66666666849</v>
      </c>
      <c r="X1340" s="367">
        <v>65958.990960846379</v>
      </c>
      <c r="Y1340" s="384">
        <v>1489.5000000000048</v>
      </c>
      <c r="Z1340" s="367"/>
      <c r="AA1340" s="367"/>
      <c r="AB1340" s="367"/>
      <c r="AC1340" s="367"/>
      <c r="AD1340" s="367"/>
      <c r="AE1340" s="367"/>
      <c r="AF1340" s="367"/>
      <c r="AG1340" s="367"/>
      <c r="AH1340" s="367"/>
      <c r="AI1340" s="367"/>
      <c r="AJ1340" s="367"/>
      <c r="AK1340" s="367"/>
      <c r="AL1340" s="367"/>
      <c r="AM1340" s="367"/>
      <c r="AN1340" s="367"/>
      <c r="AO1340" s="367"/>
      <c r="AP1340" s="367"/>
      <c r="AQ1340" s="367"/>
      <c r="AR1340" s="367"/>
      <c r="AS1340" s="367"/>
      <c r="AT1340" s="367"/>
    </row>
    <row r="1341" spans="2:46" ht="13.8">
      <c r="B1341" s="26">
        <v>55.333333333333087</v>
      </c>
      <c r="C1341" s="367">
        <v>217.45432161864917</v>
      </c>
      <c r="D1341" s="369">
        <v>1493.9999999999934</v>
      </c>
      <c r="E1341" s="367">
        <v>15441.860465116353</v>
      </c>
      <c r="F1341" s="367">
        <v>-339600.91672635783</v>
      </c>
      <c r="G1341" s="367">
        <v>1494.0000000000073</v>
      </c>
      <c r="H1341" s="367">
        <v>83000</v>
      </c>
      <c r="I1341" s="367">
        <v>-4035791.3861823818</v>
      </c>
      <c r="J1341" s="384">
        <v>1493.9999999999998</v>
      </c>
      <c r="K1341" s="367">
        <v>20121.212121212033</v>
      </c>
      <c r="L1341" s="367">
        <v>-196271.95957404157</v>
      </c>
      <c r="M1341" s="384">
        <v>1493.9999999999936</v>
      </c>
      <c r="N1341" s="367">
        <v>332</v>
      </c>
      <c r="O1341" s="367">
        <v>-3965.7724608390486</v>
      </c>
      <c r="P1341" s="384">
        <v>21.663</v>
      </c>
      <c r="Q1341" s="367">
        <v>332</v>
      </c>
      <c r="R1341" s="367">
        <v>-1109.8424694195244</v>
      </c>
      <c r="S1341" s="384">
        <v>20.916</v>
      </c>
      <c r="T1341" s="367">
        <v>11448.275862068987</v>
      </c>
      <c r="U1341" s="367">
        <v>-211609.22785813292</v>
      </c>
      <c r="V1341" s="384">
        <v>1494.0000000000027</v>
      </c>
      <c r="W1341" s="367">
        <v>553333.33333333512</v>
      </c>
      <c r="X1341" s="367">
        <v>66127.588489555565</v>
      </c>
      <c r="Y1341" s="384">
        <v>1494.0000000000048</v>
      </c>
      <c r="Z1341" s="367"/>
      <c r="AA1341" s="367"/>
      <c r="AB1341" s="367"/>
      <c r="AC1341" s="367"/>
      <c r="AD1341" s="367"/>
      <c r="AE1341" s="367"/>
      <c r="AF1341" s="367"/>
      <c r="AG1341" s="367"/>
      <c r="AH1341" s="367"/>
      <c r="AI1341" s="367"/>
      <c r="AJ1341" s="367"/>
      <c r="AK1341" s="367"/>
      <c r="AL1341" s="367"/>
      <c r="AM1341" s="367"/>
      <c r="AN1341" s="367"/>
      <c r="AO1341" s="367"/>
      <c r="AP1341" s="367"/>
      <c r="AQ1341" s="367"/>
      <c r="AR1341" s="367"/>
      <c r="AS1341" s="367"/>
      <c r="AT1341" s="367"/>
    </row>
    <row r="1342" spans="2:46" ht="13.8">
      <c r="B1342" s="26">
        <v>55.499999999999751</v>
      </c>
      <c r="C1342" s="367">
        <v>218.10418777254563</v>
      </c>
      <c r="D1342" s="369">
        <v>1498.4999999999934</v>
      </c>
      <c r="E1342" s="367">
        <v>15488.37209302333</v>
      </c>
      <c r="F1342" s="367">
        <v>-341690.1177395322</v>
      </c>
      <c r="G1342" s="367">
        <v>1498.5000000000073</v>
      </c>
      <c r="H1342" s="367">
        <v>83250</v>
      </c>
      <c r="I1342" s="367">
        <v>-4060500.8563949256</v>
      </c>
      <c r="J1342" s="384">
        <v>1498.4999999999998</v>
      </c>
      <c r="K1342" s="367">
        <v>20181.818181818093</v>
      </c>
      <c r="L1342" s="367">
        <v>-197679.34874860165</v>
      </c>
      <c r="M1342" s="384">
        <v>1498.4999999999936</v>
      </c>
      <c r="N1342" s="367">
        <v>333</v>
      </c>
      <c r="O1342" s="367">
        <v>-3990.9298031589492</v>
      </c>
      <c r="P1342" s="384">
        <v>21.728250000000003</v>
      </c>
      <c r="Q1342" s="367">
        <v>333</v>
      </c>
      <c r="R1342" s="367">
        <v>-1119.4209666594209</v>
      </c>
      <c r="S1342" s="384">
        <v>20.979000000000003</v>
      </c>
      <c r="T1342" s="367">
        <v>11482.758620689678</v>
      </c>
      <c r="U1342" s="367">
        <v>-213073.97339990913</v>
      </c>
      <c r="V1342" s="384">
        <v>1498.5000000000027</v>
      </c>
      <c r="W1342" s="367">
        <v>555000.00000000175</v>
      </c>
      <c r="X1342" s="367">
        <v>66296.00123304002</v>
      </c>
      <c r="Y1342" s="384">
        <v>1498.5000000000045</v>
      </c>
      <c r="Z1342" s="367"/>
      <c r="AA1342" s="367"/>
      <c r="AB1342" s="367"/>
      <c r="AC1342" s="367"/>
      <c r="AD1342" s="367"/>
      <c r="AE1342" s="367"/>
      <c r="AF1342" s="367"/>
      <c r="AG1342" s="367"/>
      <c r="AH1342" s="367"/>
      <c r="AI1342" s="367"/>
      <c r="AJ1342" s="367"/>
      <c r="AK1342" s="367"/>
      <c r="AL1342" s="367"/>
      <c r="AM1342" s="367"/>
      <c r="AN1342" s="367"/>
      <c r="AO1342" s="367"/>
      <c r="AP1342" s="367"/>
      <c r="AQ1342" s="367"/>
      <c r="AR1342" s="367"/>
      <c r="AS1342" s="367"/>
      <c r="AT1342" s="367"/>
    </row>
    <row r="1343" spans="2:46" ht="13.8">
      <c r="B1343" s="26">
        <v>55.666666666666416</v>
      </c>
      <c r="C1343" s="367">
        <v>218.75402319525566</v>
      </c>
      <c r="D1343" s="369">
        <v>1502.9999999999934</v>
      </c>
      <c r="E1343" s="367">
        <v>15534.883720930307</v>
      </c>
      <c r="F1343" s="367">
        <v>-343785.72299706511</v>
      </c>
      <c r="G1343" s="367">
        <v>1503.0000000000073</v>
      </c>
      <c r="H1343" s="367">
        <v>83500</v>
      </c>
      <c r="I1343" s="367">
        <v>-4085285.722836067</v>
      </c>
      <c r="J1343" s="384">
        <v>1502.9999999999998</v>
      </c>
      <c r="K1343" s="367">
        <v>20242.424242424153</v>
      </c>
      <c r="L1343" s="367">
        <v>-199091.64007675592</v>
      </c>
      <c r="M1343" s="384">
        <v>1502.9999999999936</v>
      </c>
      <c r="N1343" s="367">
        <v>334</v>
      </c>
      <c r="O1343" s="367">
        <v>-4016.1664982989469</v>
      </c>
      <c r="P1343" s="384">
        <v>21.793500000000002</v>
      </c>
      <c r="Q1343" s="367">
        <v>334</v>
      </c>
      <c r="R1343" s="367">
        <v>-1129.0369149397702</v>
      </c>
      <c r="S1343" s="384">
        <v>21.041999999999998</v>
      </c>
      <c r="T1343" s="367">
        <v>11517.241379310368</v>
      </c>
      <c r="U1343" s="367">
        <v>-214543.68812096133</v>
      </c>
      <c r="V1343" s="384">
        <v>1503.0000000000032</v>
      </c>
      <c r="W1343" s="367">
        <v>556666.66666666837</v>
      </c>
      <c r="X1343" s="367">
        <v>66464.229191299732</v>
      </c>
      <c r="Y1343" s="384">
        <v>1503.0000000000045</v>
      </c>
      <c r="Z1343" s="367"/>
      <c r="AA1343" s="367"/>
      <c r="AB1343" s="367"/>
      <c r="AC1343" s="367"/>
      <c r="AD1343" s="367"/>
      <c r="AE1343" s="367"/>
      <c r="AF1343" s="367"/>
      <c r="AG1343" s="367"/>
      <c r="AH1343" s="367"/>
      <c r="AI1343" s="367"/>
      <c r="AJ1343" s="367"/>
      <c r="AK1343" s="367"/>
      <c r="AL1343" s="367"/>
      <c r="AM1343" s="367"/>
      <c r="AN1343" s="367"/>
      <c r="AO1343" s="367"/>
      <c r="AP1343" s="367"/>
      <c r="AQ1343" s="367"/>
      <c r="AR1343" s="367"/>
      <c r="AS1343" s="367"/>
      <c r="AT1343" s="367"/>
    </row>
    <row r="1344" spans="2:46" ht="13.8">
      <c r="B1344" s="26">
        <v>55.83333333333308</v>
      </c>
      <c r="C1344" s="367">
        <v>219.40382788677914</v>
      </c>
      <c r="D1344" s="369">
        <v>1507.4999999999932</v>
      </c>
      <c r="E1344" s="367">
        <v>15581.395348837284</v>
      </c>
      <c r="F1344" s="367">
        <v>-345887.73249895649</v>
      </c>
      <c r="G1344" s="367">
        <v>1507.5000000000073</v>
      </c>
      <c r="H1344" s="367">
        <v>83750</v>
      </c>
      <c r="I1344" s="367">
        <v>-4110145.9855058054</v>
      </c>
      <c r="J1344" s="384">
        <v>1507.4999999999998</v>
      </c>
      <c r="K1344" s="367">
        <v>20303.030303030213</v>
      </c>
      <c r="L1344" s="367">
        <v>-200508.83355850432</v>
      </c>
      <c r="M1344" s="384">
        <v>1507.4999999999934</v>
      </c>
      <c r="N1344" s="367">
        <v>335</v>
      </c>
      <c r="O1344" s="367">
        <v>-4041.4825462590411</v>
      </c>
      <c r="P1344" s="384">
        <v>21.858750000000001</v>
      </c>
      <c r="Q1344" s="367">
        <v>335</v>
      </c>
      <c r="R1344" s="367">
        <v>-1138.690314260575</v>
      </c>
      <c r="S1344" s="384">
        <v>21.105</v>
      </c>
      <c r="T1344" s="367">
        <v>11551.724137931058</v>
      </c>
      <c r="U1344" s="367">
        <v>-216018.37202128931</v>
      </c>
      <c r="V1344" s="384">
        <v>1507.5000000000032</v>
      </c>
      <c r="W1344" s="367">
        <v>558333.333333335</v>
      </c>
      <c r="X1344" s="367">
        <v>66632.272364334727</v>
      </c>
      <c r="Y1344" s="384">
        <v>1507.5000000000043</v>
      </c>
      <c r="Z1344" s="367"/>
      <c r="AA1344" s="367"/>
      <c r="AB1344" s="367"/>
      <c r="AC1344" s="367"/>
      <c r="AD1344" s="367"/>
      <c r="AE1344" s="367"/>
      <c r="AF1344" s="367"/>
      <c r="AG1344" s="367"/>
      <c r="AH1344" s="367"/>
      <c r="AI1344" s="367"/>
      <c r="AJ1344" s="367"/>
      <c r="AK1344" s="367"/>
      <c r="AL1344" s="367"/>
      <c r="AM1344" s="367"/>
      <c r="AN1344" s="367"/>
      <c r="AO1344" s="367"/>
      <c r="AP1344" s="367"/>
      <c r="AQ1344" s="367"/>
      <c r="AR1344" s="367"/>
      <c r="AS1344" s="367"/>
      <c r="AT1344" s="367"/>
    </row>
    <row r="1345" spans="2:46" ht="13.8">
      <c r="B1345" s="26">
        <v>55.999999999999744</v>
      </c>
      <c r="C1345" s="367">
        <v>220.05360184711625</v>
      </c>
      <c r="D1345" s="369">
        <v>1511.9999999999932</v>
      </c>
      <c r="E1345" s="367">
        <v>15627.906976744262</v>
      </c>
      <c r="F1345" s="367">
        <v>-347996.14624520624</v>
      </c>
      <c r="G1345" s="367">
        <v>1512.0000000000073</v>
      </c>
      <c r="H1345" s="367">
        <v>84000</v>
      </c>
      <c r="I1345" s="367">
        <v>-4135081.6444041408</v>
      </c>
      <c r="J1345" s="384">
        <v>1511.9999999999998</v>
      </c>
      <c r="K1345" s="367">
        <v>20363.636363636273</v>
      </c>
      <c r="L1345" s="367">
        <v>-201930.929193847</v>
      </c>
      <c r="M1345" s="384">
        <v>1511.9999999999934</v>
      </c>
      <c r="N1345" s="367">
        <v>336</v>
      </c>
      <c r="O1345" s="367">
        <v>-4066.8779470392333</v>
      </c>
      <c r="P1345" s="384">
        <v>21.923999999999999</v>
      </c>
      <c r="Q1345" s="367">
        <v>336</v>
      </c>
      <c r="R1345" s="367">
        <v>-1148.3811646218332</v>
      </c>
      <c r="S1345" s="384">
        <v>21.167999999999999</v>
      </c>
      <c r="T1345" s="367">
        <v>11586.206896551748</v>
      </c>
      <c r="U1345" s="367">
        <v>-217498.02510089314</v>
      </c>
      <c r="V1345" s="384">
        <v>1512.0000000000032</v>
      </c>
      <c r="W1345" s="367">
        <v>560000.00000000163</v>
      </c>
      <c r="X1345" s="367">
        <v>66800.130752144993</v>
      </c>
      <c r="Y1345" s="384">
        <v>1512.0000000000043</v>
      </c>
      <c r="Z1345" s="367"/>
      <c r="AA1345" s="367"/>
      <c r="AB1345" s="367"/>
      <c r="AC1345" s="367"/>
      <c r="AD1345" s="367"/>
      <c r="AE1345" s="367"/>
      <c r="AF1345" s="367"/>
      <c r="AG1345" s="367"/>
      <c r="AH1345" s="367"/>
      <c r="AI1345" s="367"/>
      <c r="AJ1345" s="367"/>
      <c r="AK1345" s="367"/>
      <c r="AL1345" s="367"/>
      <c r="AM1345" s="367"/>
      <c r="AN1345" s="367"/>
      <c r="AO1345" s="367"/>
      <c r="AP1345" s="367"/>
      <c r="AQ1345" s="367"/>
      <c r="AR1345" s="367"/>
      <c r="AS1345" s="367"/>
      <c r="AT1345" s="367"/>
    </row>
    <row r="1346" spans="2:46" ht="13.8">
      <c r="B1346" s="26">
        <v>56.166666666666409</v>
      </c>
      <c r="C1346" s="367">
        <v>220.70334507626688</v>
      </c>
      <c r="D1346" s="369">
        <v>1516.4999999999932</v>
      </c>
      <c r="E1346" s="367">
        <v>15674.418604651239</v>
      </c>
      <c r="F1346" s="367">
        <v>-350110.96423581452</v>
      </c>
      <c r="G1346" s="367">
        <v>1516.5000000000073</v>
      </c>
      <c r="H1346" s="367">
        <v>84250</v>
      </c>
      <c r="I1346" s="367">
        <v>-4160092.6995310737</v>
      </c>
      <c r="J1346" s="384">
        <v>1516.4999999999998</v>
      </c>
      <c r="K1346" s="367">
        <v>20424.242424242333</v>
      </c>
      <c r="L1346" s="367">
        <v>-203357.92698278386</v>
      </c>
      <c r="M1346" s="384">
        <v>1516.4999999999934</v>
      </c>
      <c r="N1346" s="367">
        <v>337</v>
      </c>
      <c r="O1346" s="367">
        <v>-4092.3527006395257</v>
      </c>
      <c r="P1346" s="384">
        <v>21.989250000000002</v>
      </c>
      <c r="Q1346" s="367">
        <v>337</v>
      </c>
      <c r="R1346" s="367">
        <v>-1158.1094660235465</v>
      </c>
      <c r="S1346" s="384">
        <v>21.231000000000002</v>
      </c>
      <c r="T1346" s="367">
        <v>11620.689655172439</v>
      </c>
      <c r="U1346" s="367">
        <v>-218982.64735977288</v>
      </c>
      <c r="V1346" s="384">
        <v>1516.5000000000034</v>
      </c>
      <c r="W1346" s="367">
        <v>561666.66666666826</v>
      </c>
      <c r="X1346" s="367">
        <v>66967.804354730513</v>
      </c>
      <c r="Y1346" s="384">
        <v>1516.5000000000043</v>
      </c>
      <c r="Z1346" s="367"/>
      <c r="AA1346" s="367"/>
      <c r="AB1346" s="367"/>
      <c r="AC1346" s="367"/>
      <c r="AD1346" s="367"/>
      <c r="AE1346" s="367"/>
      <c r="AF1346" s="367"/>
      <c r="AG1346" s="367"/>
      <c r="AH1346" s="367"/>
      <c r="AI1346" s="367"/>
      <c r="AJ1346" s="367"/>
      <c r="AK1346" s="367"/>
      <c r="AL1346" s="367"/>
      <c r="AM1346" s="367"/>
      <c r="AN1346" s="367"/>
      <c r="AO1346" s="367"/>
      <c r="AP1346" s="367"/>
      <c r="AQ1346" s="367"/>
      <c r="AR1346" s="367"/>
      <c r="AS1346" s="367"/>
      <c r="AT1346" s="367"/>
    </row>
    <row r="1347" spans="2:46" ht="13.8">
      <c r="B1347" s="26">
        <v>56.333333333333073</v>
      </c>
      <c r="C1347" s="367">
        <v>221.35305757423109</v>
      </c>
      <c r="D1347" s="369">
        <v>1520.9999999999932</v>
      </c>
      <c r="E1347" s="367">
        <v>15720.930232558216</v>
      </c>
      <c r="F1347" s="367">
        <v>-352232.18647078122</v>
      </c>
      <c r="G1347" s="367">
        <v>1521.0000000000073</v>
      </c>
      <c r="H1347" s="367">
        <v>84500</v>
      </c>
      <c r="I1347" s="367">
        <v>-4185179.1508866022</v>
      </c>
      <c r="J1347" s="384">
        <v>1520.9999999999998</v>
      </c>
      <c r="K1347" s="367">
        <v>20484.848484848393</v>
      </c>
      <c r="L1347" s="367">
        <v>-204789.82692531493</v>
      </c>
      <c r="M1347" s="384">
        <v>1520.9999999999934</v>
      </c>
      <c r="N1347" s="367">
        <v>338</v>
      </c>
      <c r="O1347" s="367">
        <v>-4117.9068070599142</v>
      </c>
      <c r="P1347" s="384">
        <v>22.054500000000001</v>
      </c>
      <c r="Q1347" s="367">
        <v>338</v>
      </c>
      <c r="R1347" s="367">
        <v>-1167.875218465713</v>
      </c>
      <c r="S1347" s="384">
        <v>21.294</v>
      </c>
      <c r="T1347" s="367">
        <v>11655.172413793129</v>
      </c>
      <c r="U1347" s="367">
        <v>-220472.23879792847</v>
      </c>
      <c r="V1347" s="384">
        <v>1521.0000000000034</v>
      </c>
      <c r="W1347" s="367">
        <v>563333.33333333489</v>
      </c>
      <c r="X1347" s="367">
        <v>67135.293172091304</v>
      </c>
      <c r="Y1347" s="384">
        <v>1521.0000000000041</v>
      </c>
      <c r="Z1347" s="367"/>
      <c r="AA1347" s="367"/>
      <c r="AB1347" s="367"/>
      <c r="AC1347" s="367"/>
      <c r="AD1347" s="367"/>
      <c r="AE1347" s="367"/>
      <c r="AF1347" s="367"/>
      <c r="AG1347" s="367"/>
      <c r="AH1347" s="367"/>
      <c r="AI1347" s="367"/>
      <c r="AJ1347" s="367"/>
      <c r="AK1347" s="367"/>
      <c r="AL1347" s="367"/>
      <c r="AM1347" s="367"/>
      <c r="AN1347" s="367"/>
      <c r="AO1347" s="367"/>
      <c r="AP1347" s="367"/>
      <c r="AQ1347" s="367"/>
      <c r="AR1347" s="367"/>
      <c r="AS1347" s="367"/>
      <c r="AT1347" s="367"/>
    </row>
    <row r="1348" spans="2:46" ht="13.8">
      <c r="B1348" s="26">
        <v>56.499999999999737</v>
      </c>
      <c r="C1348" s="367">
        <v>222.00273934100881</v>
      </c>
      <c r="D1348" s="369">
        <v>1525.499999999993</v>
      </c>
      <c r="E1348" s="367">
        <v>15767.441860465193</v>
      </c>
      <c r="F1348" s="367">
        <v>-354359.81295010651</v>
      </c>
      <c r="G1348" s="367">
        <v>1525.5000000000073</v>
      </c>
      <c r="H1348" s="367">
        <v>84750</v>
      </c>
      <c r="I1348" s="367">
        <v>-4210340.9984707292</v>
      </c>
      <c r="J1348" s="384">
        <v>1525.4999999999998</v>
      </c>
      <c r="K1348" s="367">
        <v>20545.454545454453</v>
      </c>
      <c r="L1348" s="367">
        <v>-206226.62902144014</v>
      </c>
      <c r="M1348" s="384">
        <v>1525.4999999999934</v>
      </c>
      <c r="N1348" s="367">
        <v>339</v>
      </c>
      <c r="O1348" s="367">
        <v>-4143.5402663004006</v>
      </c>
      <c r="P1348" s="384">
        <v>22.11975</v>
      </c>
      <c r="Q1348" s="367">
        <v>339</v>
      </c>
      <c r="R1348" s="367">
        <v>-1177.6784219483338</v>
      </c>
      <c r="S1348" s="384">
        <v>21.356999999999999</v>
      </c>
      <c r="T1348" s="367">
        <v>11689.655172413819</v>
      </c>
      <c r="U1348" s="367">
        <v>-221966.79941535988</v>
      </c>
      <c r="V1348" s="384">
        <v>1525.5000000000034</v>
      </c>
      <c r="W1348" s="367">
        <v>565000.00000000151</v>
      </c>
      <c r="X1348" s="367">
        <v>67302.597204227364</v>
      </c>
      <c r="Y1348" s="384">
        <v>1525.5000000000041</v>
      </c>
      <c r="Z1348" s="367"/>
      <c r="AA1348" s="367"/>
      <c r="AB1348" s="367"/>
      <c r="AC1348" s="367"/>
      <c r="AD1348" s="367"/>
      <c r="AE1348" s="367"/>
      <c r="AF1348" s="367"/>
      <c r="AG1348" s="367"/>
      <c r="AH1348" s="367"/>
      <c r="AI1348" s="367"/>
      <c r="AJ1348" s="367"/>
      <c r="AK1348" s="367"/>
      <c r="AL1348" s="367"/>
      <c r="AM1348" s="367"/>
      <c r="AN1348" s="367"/>
      <c r="AO1348" s="367"/>
      <c r="AP1348" s="367"/>
      <c r="AQ1348" s="367"/>
      <c r="AR1348" s="367"/>
      <c r="AS1348" s="367"/>
      <c r="AT1348" s="367"/>
    </row>
    <row r="1349" spans="2:46" ht="13.8">
      <c r="B1349" s="26">
        <v>56.666666666666401</v>
      </c>
      <c r="C1349" s="367">
        <v>222.65239037660001</v>
      </c>
      <c r="D1349" s="369">
        <v>1529.999999999993</v>
      </c>
      <c r="E1349" s="367">
        <v>15813.95348837217</v>
      </c>
      <c r="F1349" s="367">
        <v>-356493.84367379028</v>
      </c>
      <c r="G1349" s="367">
        <v>1530.0000000000075</v>
      </c>
      <c r="H1349" s="367">
        <v>85000</v>
      </c>
      <c r="I1349" s="367">
        <v>-4235578.2422834523</v>
      </c>
      <c r="J1349" s="384">
        <v>1529.9999999999998</v>
      </c>
      <c r="K1349" s="367">
        <v>20606.060606060513</v>
      </c>
      <c r="L1349" s="367">
        <v>-207668.3332711595</v>
      </c>
      <c r="M1349" s="384">
        <v>1529.9999999999932</v>
      </c>
      <c r="N1349" s="367">
        <v>340</v>
      </c>
      <c r="O1349" s="367">
        <v>-4169.2530783609855</v>
      </c>
      <c r="P1349" s="384">
        <v>22.185000000000002</v>
      </c>
      <c r="Q1349" s="367">
        <v>340</v>
      </c>
      <c r="R1349" s="367">
        <v>-1187.5190764714098</v>
      </c>
      <c r="S1349" s="384">
        <v>21.42</v>
      </c>
      <c r="T1349" s="367">
        <v>11724.137931034509</v>
      </c>
      <c r="U1349" s="367">
        <v>-223466.32921206721</v>
      </c>
      <c r="V1349" s="384">
        <v>1530.0000000000034</v>
      </c>
      <c r="W1349" s="367">
        <v>566666.66666666814</v>
      </c>
      <c r="X1349" s="367">
        <v>67469.716451138695</v>
      </c>
      <c r="Y1349" s="384">
        <v>1530.0000000000039</v>
      </c>
      <c r="Z1349" s="367"/>
      <c r="AA1349" s="367"/>
      <c r="AB1349" s="367"/>
      <c r="AC1349" s="367"/>
      <c r="AD1349" s="367"/>
      <c r="AE1349" s="367"/>
      <c r="AF1349" s="367"/>
      <c r="AG1349" s="367"/>
      <c r="AH1349" s="367"/>
      <c r="AI1349" s="367"/>
      <c r="AJ1349" s="367"/>
      <c r="AK1349" s="367"/>
      <c r="AL1349" s="367"/>
      <c r="AM1349" s="367"/>
      <c r="AN1349" s="367"/>
      <c r="AO1349" s="367"/>
      <c r="AP1349" s="367"/>
      <c r="AQ1349" s="367"/>
      <c r="AR1349" s="367"/>
      <c r="AS1349" s="367"/>
      <c r="AT1349" s="367"/>
    </row>
    <row r="1350" spans="2:46" ht="13.8">
      <c r="B1350" s="26">
        <v>56.833333333333066</v>
      </c>
      <c r="C1350" s="367">
        <v>223.30201068100484</v>
      </c>
      <c r="D1350" s="369">
        <v>1534.499999999993</v>
      </c>
      <c r="E1350" s="367">
        <v>15860.465116279147</v>
      </c>
      <c r="F1350" s="367">
        <v>-358634.27864183247</v>
      </c>
      <c r="G1350" s="367">
        <v>1534.5000000000075</v>
      </c>
      <c r="H1350" s="367">
        <v>85250</v>
      </c>
      <c r="I1350" s="367">
        <v>-4260890.882324772</v>
      </c>
      <c r="J1350" s="384">
        <v>1534.4999999999998</v>
      </c>
      <c r="K1350" s="367">
        <v>20666.666666666573</v>
      </c>
      <c r="L1350" s="367">
        <v>-209114.93967447311</v>
      </c>
      <c r="M1350" s="384">
        <v>1534.4999999999932</v>
      </c>
      <c r="N1350" s="367">
        <v>341</v>
      </c>
      <c r="O1350" s="367">
        <v>-4195.0452432416669</v>
      </c>
      <c r="P1350" s="384">
        <v>22.250250000000001</v>
      </c>
      <c r="Q1350" s="367">
        <v>341</v>
      </c>
      <c r="R1350" s="367">
        <v>-1197.3971820349382</v>
      </c>
      <c r="S1350" s="384">
        <v>21.482999999999997</v>
      </c>
      <c r="T1350" s="367">
        <v>11758.620689655199</v>
      </c>
      <c r="U1350" s="367">
        <v>-224970.82818805048</v>
      </c>
      <c r="V1350" s="384">
        <v>1534.5000000000036</v>
      </c>
      <c r="W1350" s="367">
        <v>568333.33333333477</v>
      </c>
      <c r="X1350" s="367">
        <v>67636.650912825295</v>
      </c>
      <c r="Y1350" s="384">
        <v>1534.5000000000039</v>
      </c>
      <c r="Z1350" s="367"/>
      <c r="AA1350" s="367"/>
      <c r="AB1350" s="367"/>
      <c r="AC1350" s="367"/>
      <c r="AD1350" s="367"/>
      <c r="AE1350" s="367"/>
      <c r="AF1350" s="367"/>
      <c r="AG1350" s="367"/>
      <c r="AH1350" s="367"/>
      <c r="AI1350" s="367"/>
      <c r="AJ1350" s="367"/>
      <c r="AK1350" s="367"/>
      <c r="AL1350" s="367"/>
      <c r="AM1350" s="367"/>
      <c r="AN1350" s="367"/>
      <c r="AO1350" s="367"/>
      <c r="AP1350" s="367"/>
      <c r="AQ1350" s="367"/>
      <c r="AR1350" s="367"/>
      <c r="AS1350" s="367"/>
      <c r="AT1350" s="367"/>
    </row>
    <row r="1351" spans="2:46" ht="13.8">
      <c r="B1351" s="26">
        <v>56.99999999999973</v>
      </c>
      <c r="C1351" s="367">
        <v>223.95160025422317</v>
      </c>
      <c r="D1351" s="369">
        <v>1538.9999999999927</v>
      </c>
      <c r="E1351" s="367">
        <v>15906.976744186124</v>
      </c>
      <c r="F1351" s="367">
        <v>-360781.11785423302</v>
      </c>
      <c r="G1351" s="367">
        <v>1539.0000000000075</v>
      </c>
      <c r="H1351" s="367">
        <v>85500</v>
      </c>
      <c r="I1351" s="367">
        <v>-4286278.91859469</v>
      </c>
      <c r="J1351" s="384">
        <v>1538.9999999999998</v>
      </c>
      <c r="K1351" s="367">
        <v>20727.272727272633</v>
      </c>
      <c r="L1351" s="367">
        <v>-210566.44823138093</v>
      </c>
      <c r="M1351" s="384">
        <v>1538.9999999999932</v>
      </c>
      <c r="N1351" s="367">
        <v>342</v>
      </c>
      <c r="O1351" s="367">
        <v>-4220.9167609424476</v>
      </c>
      <c r="P1351" s="384">
        <v>22.3155</v>
      </c>
      <c r="Q1351" s="367">
        <v>342</v>
      </c>
      <c r="R1351" s="367">
        <v>-1207.3127386389222</v>
      </c>
      <c r="S1351" s="384">
        <v>21.545999999999999</v>
      </c>
      <c r="T1351" s="367">
        <v>11793.10344827589</v>
      </c>
      <c r="U1351" s="367">
        <v>-226480.29634330948</v>
      </c>
      <c r="V1351" s="384">
        <v>1539.0000000000036</v>
      </c>
      <c r="W1351" s="367">
        <v>570000.0000000014</v>
      </c>
      <c r="X1351" s="367">
        <v>67803.40058928715</v>
      </c>
      <c r="Y1351" s="384">
        <v>1539.0000000000036</v>
      </c>
      <c r="Z1351" s="367"/>
      <c r="AA1351" s="367"/>
      <c r="AB1351" s="367"/>
      <c r="AC1351" s="367"/>
      <c r="AD1351" s="367"/>
      <c r="AE1351" s="367"/>
      <c r="AF1351" s="367"/>
      <c r="AG1351" s="367"/>
      <c r="AH1351" s="367"/>
      <c r="AI1351" s="367"/>
      <c r="AJ1351" s="367"/>
      <c r="AK1351" s="367"/>
      <c r="AL1351" s="367"/>
      <c r="AM1351" s="367"/>
      <c r="AN1351" s="367"/>
      <c r="AO1351" s="367"/>
      <c r="AP1351" s="367"/>
      <c r="AQ1351" s="367"/>
      <c r="AR1351" s="367"/>
      <c r="AS1351" s="367"/>
      <c r="AT1351" s="367"/>
    </row>
    <row r="1352" spans="2:46" ht="13.8">
      <c r="B1352" s="26">
        <v>57.166666666666394</v>
      </c>
      <c r="C1352" s="367">
        <v>224.60115909625506</v>
      </c>
      <c r="D1352" s="369">
        <v>1543.4999999999927</v>
      </c>
      <c r="E1352" s="367">
        <v>15953.488372093101</v>
      </c>
      <c r="F1352" s="367">
        <v>-362934.36131099216</v>
      </c>
      <c r="G1352" s="367">
        <v>1543.5000000000075</v>
      </c>
      <c r="H1352" s="367">
        <v>85750</v>
      </c>
      <c r="I1352" s="367">
        <v>-4311742.3510932038</v>
      </c>
      <c r="J1352" s="384">
        <v>1543.4999999999998</v>
      </c>
      <c r="K1352" s="367">
        <v>20787.878787878693</v>
      </c>
      <c r="L1352" s="367">
        <v>-212022.85894188299</v>
      </c>
      <c r="M1352" s="384">
        <v>1543.4999999999932</v>
      </c>
      <c r="N1352" s="367">
        <v>343</v>
      </c>
      <c r="O1352" s="367">
        <v>-4246.867631463324</v>
      </c>
      <c r="P1352" s="384">
        <v>22.380749999999999</v>
      </c>
      <c r="Q1352" s="367">
        <v>343</v>
      </c>
      <c r="R1352" s="367">
        <v>-1217.2657462833599</v>
      </c>
      <c r="S1352" s="384">
        <v>21.608999999999998</v>
      </c>
      <c r="T1352" s="367">
        <v>11827.58620689658</v>
      </c>
      <c r="U1352" s="367">
        <v>-227994.7336778444</v>
      </c>
      <c r="V1352" s="384">
        <v>1543.5000000000036</v>
      </c>
      <c r="W1352" s="367">
        <v>571666.66666666802</v>
      </c>
      <c r="X1352" s="367">
        <v>67969.965480524275</v>
      </c>
      <c r="Y1352" s="384">
        <v>1543.5000000000036</v>
      </c>
      <c r="Z1352" s="367"/>
      <c r="AA1352" s="367"/>
      <c r="AB1352" s="367"/>
      <c r="AC1352" s="367"/>
      <c r="AD1352" s="367"/>
      <c r="AE1352" s="367"/>
      <c r="AF1352" s="367"/>
      <c r="AG1352" s="367"/>
      <c r="AH1352" s="367"/>
      <c r="AI1352" s="367"/>
      <c r="AJ1352" s="367"/>
      <c r="AK1352" s="367"/>
      <c r="AL1352" s="367"/>
      <c r="AM1352" s="367"/>
      <c r="AN1352" s="367"/>
      <c r="AO1352" s="367"/>
      <c r="AP1352" s="367"/>
      <c r="AQ1352" s="367"/>
      <c r="AR1352" s="367"/>
      <c r="AS1352" s="367"/>
      <c r="AT1352" s="367"/>
    </row>
    <row r="1353" spans="2:46" ht="13.8">
      <c r="B1353" s="26">
        <v>57.333333333333059</v>
      </c>
      <c r="C1353" s="367">
        <v>225.2506872071005</v>
      </c>
      <c r="D1353" s="369">
        <v>1547.9999999999927</v>
      </c>
      <c r="E1353" s="367">
        <v>16000.000000000078</v>
      </c>
      <c r="F1353" s="367">
        <v>-365094.00901210983</v>
      </c>
      <c r="G1353" s="367">
        <v>1548.0000000000077</v>
      </c>
      <c r="H1353" s="367">
        <v>86000</v>
      </c>
      <c r="I1353" s="367">
        <v>-4337281.179820315</v>
      </c>
      <c r="J1353" s="384">
        <v>1547.9999999999998</v>
      </c>
      <c r="K1353" s="367">
        <v>20848.484848484753</v>
      </c>
      <c r="L1353" s="367">
        <v>-213484.17180597919</v>
      </c>
      <c r="M1353" s="384">
        <v>1547.9999999999932</v>
      </c>
      <c r="N1353" s="367">
        <v>344</v>
      </c>
      <c r="O1353" s="367">
        <v>-4272.8978548043015</v>
      </c>
      <c r="P1353" s="384">
        <v>22.446000000000002</v>
      </c>
      <c r="Q1353" s="367">
        <v>344</v>
      </c>
      <c r="R1353" s="367">
        <v>-1227.2562049682522</v>
      </c>
      <c r="S1353" s="384">
        <v>21.672000000000001</v>
      </c>
      <c r="T1353" s="367">
        <v>11862.06896551727</v>
      </c>
      <c r="U1353" s="367">
        <v>-229514.14019165529</v>
      </c>
      <c r="V1353" s="384">
        <v>1548.0000000000039</v>
      </c>
      <c r="W1353" s="367">
        <v>573333.33333333465</v>
      </c>
      <c r="X1353" s="367">
        <v>68136.345586536685</v>
      </c>
      <c r="Y1353" s="384">
        <v>1548.0000000000034</v>
      </c>
      <c r="Z1353" s="367"/>
      <c r="AA1353" s="367"/>
      <c r="AB1353" s="367"/>
      <c r="AC1353" s="367"/>
      <c r="AD1353" s="367"/>
      <c r="AE1353" s="367"/>
      <c r="AF1353" s="367"/>
      <c r="AG1353" s="367"/>
      <c r="AH1353" s="367"/>
      <c r="AI1353" s="367"/>
      <c r="AJ1353" s="367"/>
      <c r="AK1353" s="367"/>
      <c r="AL1353" s="367"/>
      <c r="AM1353" s="367"/>
      <c r="AN1353" s="367"/>
      <c r="AO1353" s="367"/>
      <c r="AP1353" s="367"/>
      <c r="AQ1353" s="367"/>
      <c r="AR1353" s="367"/>
      <c r="AS1353" s="367"/>
      <c r="AT1353" s="367"/>
    </row>
    <row r="1354" spans="2:46" ht="13.8">
      <c r="B1354" s="26">
        <v>57.499999999999723</v>
      </c>
      <c r="C1354" s="367">
        <v>225.90018458675948</v>
      </c>
      <c r="D1354" s="369">
        <v>1552.4999999999927</v>
      </c>
      <c r="E1354" s="367">
        <v>16046.511627907055</v>
      </c>
      <c r="F1354" s="367">
        <v>-367260.06095758587</v>
      </c>
      <c r="G1354" s="367">
        <v>1552.5000000000077</v>
      </c>
      <c r="H1354" s="367">
        <v>86250</v>
      </c>
      <c r="I1354" s="367">
        <v>-4362895.4047760228</v>
      </c>
      <c r="J1354" s="384">
        <v>1552.4999999999998</v>
      </c>
      <c r="K1354" s="367">
        <v>20909.090909090814</v>
      </c>
      <c r="L1354" s="367">
        <v>-214950.38682366957</v>
      </c>
      <c r="M1354" s="384">
        <v>1552.4999999999932</v>
      </c>
      <c r="N1354" s="367">
        <v>345</v>
      </c>
      <c r="O1354" s="367">
        <v>-4299.0074309653746</v>
      </c>
      <c r="P1354" s="384">
        <v>22.51125</v>
      </c>
      <c r="Q1354" s="367">
        <v>345</v>
      </c>
      <c r="R1354" s="367">
        <v>-1237.2841146935982</v>
      </c>
      <c r="S1354" s="384">
        <v>21.734999999999999</v>
      </c>
      <c r="T1354" s="367">
        <v>11896.55172413796</v>
      </c>
      <c r="U1354" s="367">
        <v>-231038.51588474197</v>
      </c>
      <c r="V1354" s="384">
        <v>1552.5000000000039</v>
      </c>
      <c r="W1354" s="367">
        <v>575000.00000000128</v>
      </c>
      <c r="X1354" s="367">
        <v>68302.54090732435</v>
      </c>
      <c r="Y1354" s="384">
        <v>1552.5000000000034</v>
      </c>
      <c r="Z1354" s="367"/>
      <c r="AA1354" s="367"/>
      <c r="AB1354" s="367"/>
      <c r="AC1354" s="367"/>
      <c r="AD1354" s="367"/>
      <c r="AE1354" s="367"/>
      <c r="AF1354" s="367"/>
      <c r="AG1354" s="367"/>
      <c r="AH1354" s="367"/>
      <c r="AI1354" s="367"/>
      <c r="AJ1354" s="367"/>
      <c r="AK1354" s="367"/>
      <c r="AL1354" s="367"/>
      <c r="AM1354" s="367"/>
      <c r="AN1354" s="367"/>
      <c r="AO1354" s="367"/>
      <c r="AP1354" s="367"/>
      <c r="AQ1354" s="367"/>
      <c r="AR1354" s="367"/>
      <c r="AS1354" s="367"/>
      <c r="AT1354" s="367"/>
    </row>
    <row r="1355" spans="2:46" ht="13.8">
      <c r="B1355" s="26">
        <v>57.666666666666387</v>
      </c>
      <c r="C1355" s="367">
        <v>226.54965123523195</v>
      </c>
      <c r="D1355" s="369">
        <v>1556.9999999999925</v>
      </c>
      <c r="E1355" s="367">
        <v>16093.023255814032</v>
      </c>
      <c r="F1355" s="367">
        <v>-369432.51714742038</v>
      </c>
      <c r="G1355" s="367">
        <v>1557.0000000000077</v>
      </c>
      <c r="H1355" s="367">
        <v>86500</v>
      </c>
      <c r="I1355" s="367">
        <v>-4388585.0259603271</v>
      </c>
      <c r="J1355" s="384">
        <v>1556.9999999999998</v>
      </c>
      <c r="K1355" s="367">
        <v>20969.696969696874</v>
      </c>
      <c r="L1355" s="367">
        <v>-216421.5039949542</v>
      </c>
      <c r="M1355" s="384">
        <v>1556.999999999993</v>
      </c>
      <c r="N1355" s="367">
        <v>346</v>
      </c>
      <c r="O1355" s="367">
        <v>-4325.1963599465453</v>
      </c>
      <c r="P1355" s="384">
        <v>22.576499999999999</v>
      </c>
      <c r="Q1355" s="367">
        <v>346</v>
      </c>
      <c r="R1355" s="367">
        <v>-1247.3494754593989</v>
      </c>
      <c r="S1355" s="384">
        <v>21.798000000000002</v>
      </c>
      <c r="T1355" s="367">
        <v>11931.03448275865</v>
      </c>
      <c r="U1355" s="367">
        <v>-232567.86075710444</v>
      </c>
      <c r="V1355" s="384">
        <v>1557.0000000000039</v>
      </c>
      <c r="W1355" s="367">
        <v>576666.66666666791</v>
      </c>
      <c r="X1355" s="367">
        <v>68468.551442887299</v>
      </c>
      <c r="Y1355" s="384">
        <v>1557.0000000000034</v>
      </c>
      <c r="Z1355" s="367"/>
      <c r="AA1355" s="367"/>
      <c r="AB1355" s="367"/>
      <c r="AC1355" s="367"/>
      <c r="AD1355" s="367"/>
      <c r="AE1355" s="367"/>
      <c r="AF1355" s="367"/>
      <c r="AG1355" s="367"/>
      <c r="AH1355" s="367"/>
      <c r="AI1355" s="367"/>
      <c r="AJ1355" s="367"/>
      <c r="AK1355" s="367"/>
      <c r="AL1355" s="367"/>
      <c r="AM1355" s="367"/>
      <c r="AN1355" s="367"/>
      <c r="AO1355" s="367"/>
      <c r="AP1355" s="367"/>
      <c r="AQ1355" s="367"/>
      <c r="AR1355" s="367"/>
      <c r="AS1355" s="367"/>
      <c r="AT1355" s="367"/>
    </row>
    <row r="1356" spans="2:46" ht="13.8">
      <c r="B1356" s="26">
        <v>57.833333333333051</v>
      </c>
      <c r="C1356" s="367">
        <v>227.19908715251799</v>
      </c>
      <c r="D1356" s="369">
        <v>1561.4999999999925</v>
      </c>
      <c r="E1356" s="367">
        <v>16139.534883721009</v>
      </c>
      <c r="F1356" s="367">
        <v>-371611.37758161337</v>
      </c>
      <c r="G1356" s="367">
        <v>1561.5000000000077</v>
      </c>
      <c r="H1356" s="367">
        <v>86750</v>
      </c>
      <c r="I1356" s="367">
        <v>-4414350.0433732308</v>
      </c>
      <c r="J1356" s="384">
        <v>1561.5</v>
      </c>
      <c r="K1356" s="367">
        <v>21030.303030302934</v>
      </c>
      <c r="L1356" s="367">
        <v>-217897.52331983298</v>
      </c>
      <c r="M1356" s="384">
        <v>1561.499999999993</v>
      </c>
      <c r="N1356" s="367">
        <v>347</v>
      </c>
      <c r="O1356" s="367">
        <v>-4351.4646417478161</v>
      </c>
      <c r="P1356" s="384">
        <v>22.641750000000002</v>
      </c>
      <c r="Q1356" s="367">
        <v>347</v>
      </c>
      <c r="R1356" s="367">
        <v>-1257.452287265653</v>
      </c>
      <c r="S1356" s="384">
        <v>21.861000000000001</v>
      </c>
      <c r="T1356" s="367">
        <v>11965.517241379341</v>
      </c>
      <c r="U1356" s="367">
        <v>-234102.17480874289</v>
      </c>
      <c r="V1356" s="384">
        <v>1561.5000000000039</v>
      </c>
      <c r="W1356" s="367">
        <v>578333.33333333454</v>
      </c>
      <c r="X1356" s="367">
        <v>68634.377193225504</v>
      </c>
      <c r="Y1356" s="384">
        <v>1561.5000000000032</v>
      </c>
      <c r="Z1356" s="367"/>
      <c r="AA1356" s="367"/>
      <c r="AB1356" s="367"/>
      <c r="AC1356" s="367"/>
      <c r="AD1356" s="367"/>
      <c r="AE1356" s="367"/>
      <c r="AF1356" s="367"/>
      <c r="AG1356" s="367"/>
      <c r="AH1356" s="367"/>
      <c r="AI1356" s="367"/>
      <c r="AJ1356" s="367"/>
      <c r="AK1356" s="367"/>
      <c r="AL1356" s="367"/>
      <c r="AM1356" s="367"/>
      <c r="AN1356" s="367"/>
      <c r="AO1356" s="367"/>
      <c r="AP1356" s="367"/>
      <c r="AQ1356" s="367"/>
      <c r="AR1356" s="367"/>
      <c r="AS1356" s="367"/>
      <c r="AT1356" s="367"/>
    </row>
    <row r="1357" spans="2:46" ht="13.8">
      <c r="B1357" s="26">
        <v>57.999999999999716</v>
      </c>
      <c r="C1357" s="367">
        <v>227.8484923386176</v>
      </c>
      <c r="D1357" s="369">
        <v>1565.9999999999925</v>
      </c>
      <c r="E1357" s="367">
        <v>16186.046511627987</v>
      </c>
      <c r="F1357" s="367">
        <v>-373796.64226016484</v>
      </c>
      <c r="G1357" s="367">
        <v>1566.0000000000077</v>
      </c>
      <c r="H1357" s="367">
        <v>87000</v>
      </c>
      <c r="I1357" s="367">
        <v>-4440190.4570147293</v>
      </c>
      <c r="J1357" s="384">
        <v>1566</v>
      </c>
      <c r="K1357" s="367">
        <v>21090.909090908994</v>
      </c>
      <c r="L1357" s="367">
        <v>-219378.44479830598</v>
      </c>
      <c r="M1357" s="384">
        <v>1565.999999999993</v>
      </c>
      <c r="N1357" s="367">
        <v>348</v>
      </c>
      <c r="O1357" s="367">
        <v>-4377.8122763691827</v>
      </c>
      <c r="P1357" s="384">
        <v>22.707000000000001</v>
      </c>
      <c r="Q1357" s="367">
        <v>348</v>
      </c>
      <c r="R1357" s="367">
        <v>-1267.5925501123616</v>
      </c>
      <c r="S1357" s="384">
        <v>21.923999999999999</v>
      </c>
      <c r="T1357" s="367">
        <v>12000.000000000031</v>
      </c>
      <c r="U1357" s="367">
        <v>-235641.45803965724</v>
      </c>
      <c r="V1357" s="384">
        <v>1566.0000000000041</v>
      </c>
      <c r="W1357" s="367">
        <v>580000.00000000116</v>
      </c>
      <c r="X1357" s="367">
        <v>68800.018158338993</v>
      </c>
      <c r="Y1357" s="384">
        <v>1566.0000000000032</v>
      </c>
      <c r="Z1357" s="367"/>
      <c r="AA1357" s="367"/>
      <c r="AB1357" s="367"/>
      <c r="AC1357" s="367"/>
      <c r="AD1357" s="367"/>
      <c r="AE1357" s="367"/>
      <c r="AF1357" s="367"/>
      <c r="AG1357" s="367"/>
      <c r="AH1357" s="367"/>
      <c r="AI1357" s="367"/>
      <c r="AJ1357" s="367"/>
      <c r="AK1357" s="367"/>
      <c r="AL1357" s="367"/>
      <c r="AM1357" s="367"/>
      <c r="AN1357" s="367"/>
      <c r="AO1357" s="367"/>
      <c r="AP1357" s="367"/>
      <c r="AQ1357" s="367"/>
      <c r="AR1357" s="367"/>
      <c r="AS1357" s="367"/>
      <c r="AT1357" s="367"/>
    </row>
    <row r="1358" spans="2:46" ht="13.8">
      <c r="B1358" s="26">
        <v>58.16666666666638</v>
      </c>
      <c r="C1358" s="367">
        <v>228.49786679353076</v>
      </c>
      <c r="D1358" s="369">
        <v>1570.4999999999925</v>
      </c>
      <c r="E1358" s="367">
        <v>16232.558139534964</v>
      </c>
      <c r="F1358" s="367">
        <v>-375988.3111830749</v>
      </c>
      <c r="G1358" s="367">
        <v>1570.500000000008</v>
      </c>
      <c r="H1358" s="367">
        <v>87250</v>
      </c>
      <c r="I1358" s="367">
        <v>-4466106.2668848252</v>
      </c>
      <c r="J1358" s="384">
        <v>1570.5</v>
      </c>
      <c r="K1358" s="367">
        <v>21151.515151515054</v>
      </c>
      <c r="L1358" s="367">
        <v>-220864.26843037319</v>
      </c>
      <c r="M1358" s="384">
        <v>1570.499999999993</v>
      </c>
      <c r="N1358" s="367">
        <v>349</v>
      </c>
      <c r="O1358" s="367">
        <v>-4404.2392638106458</v>
      </c>
      <c r="P1358" s="384">
        <v>22.77225</v>
      </c>
      <c r="Q1358" s="367">
        <v>349</v>
      </c>
      <c r="R1358" s="367">
        <v>-1277.7702639995243</v>
      </c>
      <c r="S1358" s="384">
        <v>21.986999999999998</v>
      </c>
      <c r="T1358" s="367">
        <v>12034.482758620721</v>
      </c>
      <c r="U1358" s="367">
        <v>-237185.71044984739</v>
      </c>
      <c r="V1358" s="384">
        <v>1570.5000000000041</v>
      </c>
      <c r="W1358" s="367">
        <v>581666.66666666779</v>
      </c>
      <c r="X1358" s="367">
        <v>68965.474338227723</v>
      </c>
      <c r="Y1358" s="384">
        <v>1570.500000000003</v>
      </c>
      <c r="Z1358" s="367"/>
      <c r="AA1358" s="367"/>
      <c r="AB1358" s="367"/>
      <c r="AC1358" s="367"/>
      <c r="AD1358" s="367"/>
      <c r="AE1358" s="367"/>
      <c r="AF1358" s="367"/>
      <c r="AG1358" s="367"/>
      <c r="AH1358" s="367"/>
      <c r="AI1358" s="367"/>
      <c r="AJ1358" s="367"/>
      <c r="AK1358" s="367"/>
      <c r="AL1358" s="367"/>
      <c r="AM1358" s="367"/>
      <c r="AN1358" s="367"/>
      <c r="AO1358" s="367"/>
      <c r="AP1358" s="367"/>
      <c r="AQ1358" s="367"/>
      <c r="AR1358" s="367"/>
      <c r="AS1358" s="367"/>
      <c r="AT1358" s="367"/>
    </row>
    <row r="1359" spans="2:46" ht="13.8">
      <c r="B1359" s="26">
        <v>58.333333333333044</v>
      </c>
      <c r="C1359" s="367">
        <v>229.14721051725741</v>
      </c>
      <c r="D1359" s="369">
        <v>1574.9999999999923</v>
      </c>
      <c r="E1359" s="367">
        <v>16279.069767441941</v>
      </c>
      <c r="F1359" s="367">
        <v>-378186.38435034326</v>
      </c>
      <c r="G1359" s="367">
        <v>1575.000000000008</v>
      </c>
      <c r="H1359" s="367">
        <v>87500</v>
      </c>
      <c r="I1359" s="367">
        <v>-4492097.4729835186</v>
      </c>
      <c r="J1359" s="384">
        <v>1575</v>
      </c>
      <c r="K1359" s="367">
        <v>21212.121212121114</v>
      </c>
      <c r="L1359" s="367">
        <v>-222354.99421603454</v>
      </c>
      <c r="M1359" s="384">
        <v>1574.999999999993</v>
      </c>
      <c r="N1359" s="367">
        <v>350</v>
      </c>
      <c r="O1359" s="367">
        <v>-4430.7456040722091</v>
      </c>
      <c r="P1359" s="384">
        <v>22.837499999999999</v>
      </c>
      <c r="Q1359" s="367">
        <v>350</v>
      </c>
      <c r="R1359" s="367">
        <v>-1287.9854289271418</v>
      </c>
      <c r="S1359" s="384">
        <v>22.05</v>
      </c>
      <c r="T1359" s="367">
        <v>12068.965517241411</v>
      </c>
      <c r="U1359" s="367">
        <v>-238734.93203931337</v>
      </c>
      <c r="V1359" s="384">
        <v>1575.0000000000041</v>
      </c>
      <c r="W1359" s="367">
        <v>583333.33333333442</v>
      </c>
      <c r="X1359" s="367">
        <v>69130.745732891723</v>
      </c>
      <c r="Y1359" s="384">
        <v>1575.000000000003</v>
      </c>
      <c r="Z1359" s="367"/>
      <c r="AA1359" s="367"/>
      <c r="AB1359" s="367"/>
      <c r="AC1359" s="367"/>
      <c r="AD1359" s="367"/>
      <c r="AE1359" s="367"/>
      <c r="AF1359" s="367"/>
      <c r="AG1359" s="367"/>
      <c r="AH1359" s="367"/>
      <c r="AI1359" s="367"/>
      <c r="AJ1359" s="367"/>
      <c r="AK1359" s="367"/>
      <c r="AL1359" s="367"/>
      <c r="AM1359" s="367"/>
      <c r="AN1359" s="367"/>
      <c r="AO1359" s="367"/>
      <c r="AP1359" s="367"/>
      <c r="AQ1359" s="367"/>
      <c r="AR1359" s="367"/>
      <c r="AS1359" s="367"/>
      <c r="AT1359" s="367"/>
    </row>
    <row r="1360" spans="2:46" ht="13.8">
      <c r="B1360" s="26">
        <v>58.499999999999709</v>
      </c>
      <c r="C1360" s="367">
        <v>229.79652350979765</v>
      </c>
      <c r="D1360" s="369">
        <v>1579.4999999999923</v>
      </c>
      <c r="E1360" s="367">
        <v>16325.581395348918</v>
      </c>
      <c r="F1360" s="367">
        <v>-380390.86176197015</v>
      </c>
      <c r="G1360" s="367">
        <v>1579.500000000008</v>
      </c>
      <c r="H1360" s="367">
        <v>87750</v>
      </c>
      <c r="I1360" s="367">
        <v>-4518164.0753108077</v>
      </c>
      <c r="J1360" s="384">
        <v>1579.5</v>
      </c>
      <c r="K1360" s="367">
        <v>21272.727272727174</v>
      </c>
      <c r="L1360" s="367">
        <v>-223850.62215529004</v>
      </c>
      <c r="M1360" s="384">
        <v>1579.4999999999927</v>
      </c>
      <c r="N1360" s="367">
        <v>351</v>
      </c>
      <c r="O1360" s="367">
        <v>-4457.3312971538708</v>
      </c>
      <c r="P1360" s="384">
        <v>22.902750000000001</v>
      </c>
      <c r="Q1360" s="367">
        <v>351</v>
      </c>
      <c r="R1360" s="367">
        <v>-1298.2380448952126</v>
      </c>
      <c r="S1360" s="384">
        <v>22.113</v>
      </c>
      <c r="T1360" s="367">
        <v>12103.448275862102</v>
      </c>
      <c r="U1360" s="367">
        <v>-240289.12280805525</v>
      </c>
      <c r="V1360" s="384">
        <v>1579.5000000000041</v>
      </c>
      <c r="W1360" s="367">
        <v>585000.00000000105</v>
      </c>
      <c r="X1360" s="367">
        <v>69295.832342331021</v>
      </c>
      <c r="Y1360" s="384">
        <v>1579.5000000000027</v>
      </c>
      <c r="Z1360" s="367"/>
      <c r="AA1360" s="367"/>
      <c r="AB1360" s="367"/>
      <c r="AC1360" s="367"/>
      <c r="AD1360" s="367"/>
      <c r="AE1360" s="367"/>
      <c r="AF1360" s="367"/>
      <c r="AG1360" s="367"/>
      <c r="AH1360" s="367"/>
      <c r="AI1360" s="367"/>
      <c r="AJ1360" s="367"/>
      <c r="AK1360" s="367"/>
      <c r="AL1360" s="367"/>
      <c r="AM1360" s="367"/>
      <c r="AN1360" s="367"/>
      <c r="AO1360" s="367"/>
      <c r="AP1360" s="367"/>
      <c r="AQ1360" s="367"/>
      <c r="AR1360" s="367"/>
      <c r="AS1360" s="367"/>
      <c r="AT1360" s="367"/>
    </row>
    <row r="1361" spans="2:46" ht="13.8">
      <c r="B1361" s="26">
        <v>58.666666666666373</v>
      </c>
      <c r="C1361" s="367">
        <v>230.44580577115141</v>
      </c>
      <c r="D1361" s="369">
        <v>1583.9999999999923</v>
      </c>
      <c r="E1361" s="367">
        <v>16372.093023255895</v>
      </c>
      <c r="F1361" s="367">
        <v>-382601.74341795547</v>
      </c>
      <c r="G1361" s="367">
        <v>1584.000000000008</v>
      </c>
      <c r="H1361" s="367">
        <v>88000</v>
      </c>
      <c r="I1361" s="367">
        <v>-4544306.0738666942</v>
      </c>
      <c r="J1361" s="384">
        <v>1584</v>
      </c>
      <c r="K1361" s="367">
        <v>21333.333333333234</v>
      </c>
      <c r="L1361" s="367">
        <v>-225351.15224813978</v>
      </c>
      <c r="M1361" s="384">
        <v>1583.9999999999927</v>
      </c>
      <c r="N1361" s="367">
        <v>352</v>
      </c>
      <c r="O1361" s="367">
        <v>-4483.9963430556281</v>
      </c>
      <c r="P1361" s="384">
        <v>22.968</v>
      </c>
      <c r="Q1361" s="367">
        <v>352</v>
      </c>
      <c r="R1361" s="367">
        <v>-1308.5281119037384</v>
      </c>
      <c r="S1361" s="384">
        <v>22.176000000000002</v>
      </c>
      <c r="T1361" s="367">
        <v>12137.931034482792</v>
      </c>
      <c r="U1361" s="367">
        <v>-241848.28275607311</v>
      </c>
      <c r="V1361" s="384">
        <v>1584.0000000000043</v>
      </c>
      <c r="W1361" s="367">
        <v>586666.66666666768</v>
      </c>
      <c r="X1361" s="367">
        <v>69460.734166545575</v>
      </c>
      <c r="Y1361" s="384">
        <v>1584.0000000000027</v>
      </c>
      <c r="Z1361" s="367"/>
      <c r="AA1361" s="367"/>
      <c r="AB1361" s="367"/>
      <c r="AC1361" s="367"/>
      <c r="AD1361" s="367"/>
      <c r="AE1361" s="367"/>
      <c r="AF1361" s="367"/>
      <c r="AG1361" s="367"/>
      <c r="AH1361" s="367"/>
      <c r="AI1361" s="367"/>
      <c r="AJ1361" s="367"/>
      <c r="AK1361" s="367"/>
      <c r="AL1361" s="367"/>
      <c r="AM1361" s="367"/>
      <c r="AN1361" s="367"/>
      <c r="AO1361" s="367"/>
      <c r="AP1361" s="367"/>
      <c r="AQ1361" s="367"/>
      <c r="AR1361" s="367"/>
      <c r="AS1361" s="367"/>
      <c r="AT1361" s="367"/>
    </row>
    <row r="1362" spans="2:46" ht="13.8">
      <c r="B1362" s="26">
        <v>58.833333333333037</v>
      </c>
      <c r="C1362" s="367">
        <v>231.09505730131866</v>
      </c>
      <c r="D1362" s="369">
        <v>1588.4999999999918</v>
      </c>
      <c r="E1362" s="367">
        <v>16418.60465116287</v>
      </c>
      <c r="F1362" s="367">
        <v>-384819.02931829914</v>
      </c>
      <c r="G1362" s="367">
        <v>1588.5000000000077</v>
      </c>
      <c r="H1362" s="367">
        <v>88250</v>
      </c>
      <c r="I1362" s="367">
        <v>-4570523.4686511774</v>
      </c>
      <c r="J1362" s="384">
        <v>1588.5</v>
      </c>
      <c r="K1362" s="367">
        <v>21393.939393939294</v>
      </c>
      <c r="L1362" s="367">
        <v>-226856.58449458377</v>
      </c>
      <c r="M1362" s="384">
        <v>1588.4999999999927</v>
      </c>
      <c r="N1362" s="367">
        <v>353</v>
      </c>
      <c r="O1362" s="367">
        <v>-4510.7407417774839</v>
      </c>
      <c r="P1362" s="384">
        <v>23.033249999999999</v>
      </c>
      <c r="Q1362" s="367">
        <v>353</v>
      </c>
      <c r="R1362" s="367">
        <v>-1318.8556299527177</v>
      </c>
      <c r="S1362" s="384">
        <v>22.239000000000001</v>
      </c>
      <c r="T1362" s="367">
        <v>12172.413793103482</v>
      </c>
      <c r="U1362" s="367">
        <v>-243412.41188336676</v>
      </c>
      <c r="V1362" s="384">
        <v>1588.5000000000043</v>
      </c>
      <c r="W1362" s="367">
        <v>588333.3333333343</v>
      </c>
      <c r="X1362" s="367">
        <v>69625.451205535384</v>
      </c>
      <c r="Y1362" s="384">
        <v>1588.5000000000027</v>
      </c>
      <c r="Z1362" s="367"/>
      <c r="AA1362" s="367"/>
      <c r="AB1362" s="367"/>
      <c r="AC1362" s="367"/>
      <c r="AD1362" s="367"/>
      <c r="AE1362" s="367"/>
      <c r="AF1362" s="367"/>
      <c r="AG1362" s="367"/>
      <c r="AH1362" s="367"/>
      <c r="AI1362" s="367"/>
      <c r="AJ1362" s="367"/>
      <c r="AK1362" s="367"/>
      <c r="AL1362" s="367"/>
      <c r="AM1362" s="367"/>
      <c r="AN1362" s="367"/>
      <c r="AO1362" s="367"/>
      <c r="AP1362" s="367"/>
      <c r="AQ1362" s="367"/>
      <c r="AR1362" s="367"/>
      <c r="AS1362" s="367"/>
      <c r="AT1362" s="367"/>
    </row>
    <row r="1363" spans="2:46" ht="13.8">
      <c r="B1363" s="26">
        <v>58.999999999999702</v>
      </c>
      <c r="C1363" s="367">
        <v>231.74427810029951</v>
      </c>
      <c r="D1363" s="369">
        <v>1592.9999999999918</v>
      </c>
      <c r="E1363" s="367">
        <v>16465.116279069847</v>
      </c>
      <c r="F1363" s="367">
        <v>-387042.71946300147</v>
      </c>
      <c r="G1363" s="367">
        <v>1593.0000000000077</v>
      </c>
      <c r="H1363" s="367">
        <v>88500</v>
      </c>
      <c r="I1363" s="367">
        <v>-4596816.2596642589</v>
      </c>
      <c r="J1363" s="384">
        <v>1593</v>
      </c>
      <c r="K1363" s="367">
        <v>21454.545454545354</v>
      </c>
      <c r="L1363" s="367">
        <v>-228366.91889462195</v>
      </c>
      <c r="M1363" s="384">
        <v>1592.9999999999927</v>
      </c>
      <c r="N1363" s="367">
        <v>354</v>
      </c>
      <c r="O1363" s="367">
        <v>-4537.564493319439</v>
      </c>
      <c r="P1363" s="384">
        <v>23.098500000000001</v>
      </c>
      <c r="Q1363" s="367">
        <v>354</v>
      </c>
      <c r="R1363" s="367">
        <v>-1329.2205990421519</v>
      </c>
      <c r="S1363" s="384">
        <v>22.302000000000003</v>
      </c>
      <c r="T1363" s="367">
        <v>12206.896551724172</v>
      </c>
      <c r="U1363" s="367">
        <v>-244981.51018993621</v>
      </c>
      <c r="V1363" s="384">
        <v>1593.0000000000043</v>
      </c>
      <c r="W1363" s="367">
        <v>590000.00000000093</v>
      </c>
      <c r="X1363" s="367">
        <v>69789.983459300478</v>
      </c>
      <c r="Y1363" s="384">
        <v>1593.0000000000025</v>
      </c>
      <c r="Z1363" s="367"/>
      <c r="AA1363" s="367"/>
      <c r="AB1363" s="367"/>
      <c r="AC1363" s="367"/>
      <c r="AD1363" s="367"/>
      <c r="AE1363" s="367"/>
      <c r="AF1363" s="367"/>
      <c r="AG1363" s="367"/>
      <c r="AH1363" s="367"/>
      <c r="AI1363" s="367"/>
      <c r="AJ1363" s="367"/>
      <c r="AK1363" s="367"/>
      <c r="AL1363" s="367"/>
      <c r="AM1363" s="367"/>
      <c r="AN1363" s="367"/>
      <c r="AO1363" s="367"/>
      <c r="AP1363" s="367"/>
      <c r="AQ1363" s="367"/>
      <c r="AR1363" s="367"/>
      <c r="AS1363" s="367"/>
      <c r="AT1363" s="367"/>
    </row>
    <row r="1364" spans="2:46" ht="13.8">
      <c r="B1364" s="26">
        <v>59.166666666666366</v>
      </c>
      <c r="C1364" s="367">
        <v>232.3934681680939</v>
      </c>
      <c r="D1364" s="369">
        <v>1597.4999999999918</v>
      </c>
      <c r="E1364" s="367">
        <v>16511.627906976824</v>
      </c>
      <c r="F1364" s="367">
        <v>-389272.81385206227</v>
      </c>
      <c r="G1364" s="367">
        <v>1597.500000000008</v>
      </c>
      <c r="H1364" s="367">
        <v>88750</v>
      </c>
      <c r="I1364" s="367">
        <v>-4623184.4469059361</v>
      </c>
      <c r="J1364" s="384">
        <v>1597.5</v>
      </c>
      <c r="K1364" s="367">
        <v>21515.151515151414</v>
      </c>
      <c r="L1364" s="367">
        <v>-229882.15544825429</v>
      </c>
      <c r="M1364" s="384">
        <v>1597.4999999999927</v>
      </c>
      <c r="N1364" s="367">
        <v>355</v>
      </c>
      <c r="O1364" s="367">
        <v>-4564.4675976814906</v>
      </c>
      <c r="P1364" s="384">
        <v>23.16375</v>
      </c>
      <c r="Q1364" s="367">
        <v>355</v>
      </c>
      <c r="R1364" s="367">
        <v>-1339.623019172039</v>
      </c>
      <c r="S1364" s="384">
        <v>22.364999999999998</v>
      </c>
      <c r="T1364" s="367">
        <v>12241.379310344862</v>
      </c>
      <c r="U1364" s="367">
        <v>-246555.57767578177</v>
      </c>
      <c r="V1364" s="384">
        <v>1597.5000000000048</v>
      </c>
      <c r="W1364" s="367">
        <v>591666.66666666756</v>
      </c>
      <c r="X1364" s="367">
        <v>69954.330927840827</v>
      </c>
      <c r="Y1364" s="384">
        <v>1597.5000000000025</v>
      </c>
      <c r="Z1364" s="367"/>
      <c r="AA1364" s="367"/>
      <c r="AB1364" s="367"/>
      <c r="AC1364" s="367"/>
      <c r="AD1364" s="367"/>
      <c r="AE1364" s="367"/>
      <c r="AF1364" s="367"/>
      <c r="AG1364" s="367"/>
      <c r="AH1364" s="367"/>
      <c r="AI1364" s="367"/>
      <c r="AJ1364" s="367"/>
      <c r="AK1364" s="367"/>
      <c r="AL1364" s="367"/>
      <c r="AM1364" s="367"/>
      <c r="AN1364" s="367"/>
      <c r="AO1364" s="367"/>
      <c r="AP1364" s="367"/>
      <c r="AQ1364" s="367"/>
      <c r="AR1364" s="367"/>
      <c r="AS1364" s="367"/>
      <c r="AT1364" s="367"/>
    </row>
    <row r="1365" spans="2:46" ht="13.8">
      <c r="B1365" s="26">
        <v>59.33333333333303</v>
      </c>
      <c r="C1365" s="367">
        <v>233.0426275047019</v>
      </c>
      <c r="D1365" s="369">
        <v>1601.999999999992</v>
      </c>
      <c r="E1365" s="367">
        <v>16558.139534883801</v>
      </c>
      <c r="F1365" s="367">
        <v>-391509.31248548155</v>
      </c>
      <c r="G1365" s="367">
        <v>1602.000000000008</v>
      </c>
      <c r="H1365" s="367">
        <v>89000</v>
      </c>
      <c r="I1365" s="367">
        <v>-4649628.0303762108</v>
      </c>
      <c r="J1365" s="384">
        <v>1602</v>
      </c>
      <c r="K1365" s="367">
        <v>21575.757575757474</v>
      </c>
      <c r="L1365" s="367">
        <v>-231402.29415548089</v>
      </c>
      <c r="M1365" s="384">
        <v>1601.9999999999927</v>
      </c>
      <c r="N1365" s="367">
        <v>356</v>
      </c>
      <c r="O1365" s="367">
        <v>-4591.4500548636397</v>
      </c>
      <c r="P1365" s="384">
        <v>23.228999999999999</v>
      </c>
      <c r="Q1365" s="367">
        <v>356</v>
      </c>
      <c r="R1365" s="367">
        <v>-1350.062890342381</v>
      </c>
      <c r="S1365" s="384">
        <v>22.427999999999997</v>
      </c>
      <c r="T1365" s="367">
        <v>12275.862068965553</v>
      </c>
      <c r="U1365" s="367">
        <v>-248134.614340903</v>
      </c>
      <c r="V1365" s="384">
        <v>1602.0000000000048</v>
      </c>
      <c r="W1365" s="367">
        <v>593333.33333333419</v>
      </c>
      <c r="X1365" s="367">
        <v>70118.493611156446</v>
      </c>
      <c r="Y1365" s="384">
        <v>1602.0000000000023</v>
      </c>
      <c r="Z1365" s="367"/>
      <c r="AA1365" s="367"/>
      <c r="AB1365" s="367"/>
      <c r="AC1365" s="367"/>
      <c r="AD1365" s="367"/>
      <c r="AE1365" s="367"/>
      <c r="AF1365" s="367"/>
      <c r="AG1365" s="367"/>
      <c r="AH1365" s="367"/>
      <c r="AI1365" s="367"/>
      <c r="AJ1365" s="367"/>
      <c r="AK1365" s="367"/>
      <c r="AL1365" s="367"/>
      <c r="AM1365" s="367"/>
      <c r="AN1365" s="367"/>
      <c r="AO1365" s="367"/>
      <c r="AP1365" s="367"/>
      <c r="AQ1365" s="367"/>
      <c r="AR1365" s="367"/>
      <c r="AS1365" s="367"/>
      <c r="AT1365" s="367"/>
    </row>
    <row r="1366" spans="2:46" ht="13.8">
      <c r="B1366" s="26">
        <v>59.499999999999694</v>
      </c>
      <c r="C1366" s="367">
        <v>233.69175611012329</v>
      </c>
      <c r="D1366" s="369">
        <v>1606.4999999999916</v>
      </c>
      <c r="E1366" s="367">
        <v>16604.651162790778</v>
      </c>
      <c r="F1366" s="367">
        <v>-393752.21536325919</v>
      </c>
      <c r="G1366" s="367">
        <v>1606.500000000008</v>
      </c>
      <c r="H1366" s="367">
        <v>89250</v>
      </c>
      <c r="I1366" s="367">
        <v>-4676147.0100750821</v>
      </c>
      <c r="J1366" s="384">
        <v>1606.5</v>
      </c>
      <c r="K1366" s="367">
        <v>21636.363636363534</v>
      </c>
      <c r="L1366" s="367">
        <v>-232927.33501630157</v>
      </c>
      <c r="M1366" s="384">
        <v>1606.4999999999925</v>
      </c>
      <c r="N1366" s="367">
        <v>357</v>
      </c>
      <c r="O1366" s="367">
        <v>-4618.5118648658863</v>
      </c>
      <c r="P1366" s="384">
        <v>23.294249999999998</v>
      </c>
      <c r="Q1366" s="367">
        <v>357</v>
      </c>
      <c r="R1366" s="367">
        <v>-1360.5402125531775</v>
      </c>
      <c r="S1366" s="384">
        <v>22.491</v>
      </c>
      <c r="T1366" s="367">
        <v>12310.344827586243</v>
      </c>
      <c r="U1366" s="367">
        <v>-249718.6201853001</v>
      </c>
      <c r="V1366" s="384">
        <v>1606.5000000000048</v>
      </c>
      <c r="W1366" s="367">
        <v>595000.00000000081</v>
      </c>
      <c r="X1366" s="367">
        <v>70282.471509247349</v>
      </c>
      <c r="Y1366" s="384">
        <v>1606.5000000000023</v>
      </c>
      <c r="Z1366" s="367"/>
      <c r="AA1366" s="367"/>
      <c r="AB1366" s="367"/>
      <c r="AC1366" s="367"/>
      <c r="AD1366" s="367"/>
      <c r="AE1366" s="367"/>
      <c r="AF1366" s="367"/>
      <c r="AG1366" s="367"/>
      <c r="AH1366" s="367"/>
      <c r="AI1366" s="367"/>
      <c r="AJ1366" s="367"/>
      <c r="AK1366" s="367"/>
      <c r="AL1366" s="367"/>
      <c r="AM1366" s="367"/>
      <c r="AN1366" s="367"/>
      <c r="AO1366" s="367"/>
      <c r="AP1366" s="367"/>
      <c r="AQ1366" s="367"/>
      <c r="AR1366" s="367"/>
      <c r="AS1366" s="367"/>
      <c r="AT1366" s="367"/>
    </row>
    <row r="1367" spans="2:46" ht="13.8">
      <c r="B1367" s="26">
        <v>59.666666666666359</v>
      </c>
      <c r="C1367" s="367">
        <v>234.34085398435832</v>
      </c>
      <c r="D1367" s="369">
        <v>1610.9999999999916</v>
      </c>
      <c r="E1367" s="367">
        <v>16651.162790697756</v>
      </c>
      <c r="F1367" s="367">
        <v>-396001.52248539537</v>
      </c>
      <c r="G1367" s="367">
        <v>1611.000000000008</v>
      </c>
      <c r="H1367" s="367">
        <v>89500</v>
      </c>
      <c r="I1367" s="367">
        <v>-4702741.3860025508</v>
      </c>
      <c r="J1367" s="384">
        <v>1611</v>
      </c>
      <c r="K1367" s="367">
        <v>21696.969696969594</v>
      </c>
      <c r="L1367" s="367">
        <v>-234457.27803071652</v>
      </c>
      <c r="M1367" s="384">
        <v>1610.9999999999925</v>
      </c>
      <c r="N1367" s="367">
        <v>358</v>
      </c>
      <c r="O1367" s="367">
        <v>-4645.6530276882331</v>
      </c>
      <c r="P1367" s="384">
        <v>23.359500000000001</v>
      </c>
      <c r="Q1367" s="367">
        <v>358</v>
      </c>
      <c r="R1367" s="367">
        <v>-1371.0549858044278</v>
      </c>
      <c r="S1367" s="384">
        <v>22.553999999999998</v>
      </c>
      <c r="T1367" s="367">
        <v>12344.827586206933</v>
      </c>
      <c r="U1367" s="367">
        <v>-251307.59520897304</v>
      </c>
      <c r="V1367" s="384">
        <v>1611.0000000000048</v>
      </c>
      <c r="W1367" s="367">
        <v>596666.66666666744</v>
      </c>
      <c r="X1367" s="367">
        <v>70446.264622113493</v>
      </c>
      <c r="Y1367" s="384">
        <v>1611.0000000000018</v>
      </c>
      <c r="Z1367" s="367"/>
      <c r="AA1367" s="367"/>
      <c r="AB1367" s="367"/>
      <c r="AC1367" s="367"/>
      <c r="AD1367" s="367"/>
      <c r="AE1367" s="367"/>
      <c r="AF1367" s="367"/>
      <c r="AG1367" s="367"/>
      <c r="AH1367" s="367"/>
      <c r="AI1367" s="367"/>
      <c r="AJ1367" s="367"/>
      <c r="AK1367" s="367"/>
      <c r="AL1367" s="367"/>
      <c r="AM1367" s="367"/>
      <c r="AN1367" s="367"/>
      <c r="AO1367" s="367"/>
      <c r="AP1367" s="367"/>
      <c r="AQ1367" s="367"/>
      <c r="AR1367" s="367"/>
      <c r="AS1367" s="367"/>
      <c r="AT1367" s="367"/>
    </row>
    <row r="1368" spans="2:46" ht="13.8">
      <c r="B1368" s="26">
        <v>59.833333333333023</v>
      </c>
      <c r="C1368" s="367">
        <v>234.98992112740689</v>
      </c>
      <c r="D1368" s="369">
        <v>1615.4999999999916</v>
      </c>
      <c r="E1368" s="367">
        <v>16697.674418604733</v>
      </c>
      <c r="F1368" s="367">
        <v>-398257.23385189002</v>
      </c>
      <c r="G1368" s="367">
        <v>1615.500000000008</v>
      </c>
      <c r="H1368" s="367">
        <v>89750</v>
      </c>
      <c r="I1368" s="367">
        <v>-4729411.1581586162</v>
      </c>
      <c r="J1368" s="384">
        <v>1615.5</v>
      </c>
      <c r="K1368" s="367">
        <v>21757.575757575654</v>
      </c>
      <c r="L1368" s="367">
        <v>-235992.12319872566</v>
      </c>
      <c r="M1368" s="384">
        <v>1615.4999999999925</v>
      </c>
      <c r="N1368" s="367">
        <v>359</v>
      </c>
      <c r="O1368" s="367">
        <v>-4672.8735433306747</v>
      </c>
      <c r="P1368" s="384">
        <v>23.42475</v>
      </c>
      <c r="Q1368" s="367">
        <v>359</v>
      </c>
      <c r="R1368" s="367">
        <v>-1381.607210096133</v>
      </c>
      <c r="S1368" s="384">
        <v>22.617000000000001</v>
      </c>
      <c r="T1368" s="367">
        <v>12379.310344827623</v>
      </c>
      <c r="U1368" s="367">
        <v>-252901.53941192199</v>
      </c>
      <c r="V1368" s="384">
        <v>1615.500000000005</v>
      </c>
      <c r="W1368" s="367">
        <v>598333.33333333407</v>
      </c>
      <c r="X1368" s="367">
        <v>70609.872949754921</v>
      </c>
      <c r="Y1368" s="384">
        <v>1615.500000000002</v>
      </c>
      <c r="Z1368" s="367"/>
      <c r="AA1368" s="367"/>
      <c r="AB1368" s="367"/>
      <c r="AC1368" s="367"/>
      <c r="AD1368" s="367"/>
      <c r="AE1368" s="367"/>
      <c r="AF1368" s="367"/>
      <c r="AG1368" s="367"/>
      <c r="AH1368" s="367"/>
      <c r="AI1368" s="367"/>
      <c r="AJ1368" s="367"/>
      <c r="AK1368" s="367"/>
      <c r="AL1368" s="367"/>
      <c r="AM1368" s="367"/>
      <c r="AN1368" s="367"/>
      <c r="AO1368" s="367"/>
      <c r="AP1368" s="367"/>
      <c r="AQ1368" s="367"/>
      <c r="AR1368" s="367"/>
      <c r="AS1368" s="367"/>
      <c r="AT1368" s="367"/>
    </row>
    <row r="1369" spans="2:46" ht="13.8">
      <c r="B1369" s="26">
        <v>59.999999999999687</v>
      </c>
      <c r="C1369" s="367">
        <v>235.638957539269</v>
      </c>
      <c r="D1369" s="369">
        <v>1619.9999999999916</v>
      </c>
      <c r="E1369" s="367">
        <v>16744.18604651171</v>
      </c>
      <c r="F1369" s="367">
        <v>-400519.34946274309</v>
      </c>
      <c r="G1369" s="367">
        <v>1620.000000000008</v>
      </c>
      <c r="H1369" s="367">
        <v>90000</v>
      </c>
      <c r="I1369" s="367">
        <v>-4756156.3265432781</v>
      </c>
      <c r="J1369" s="384">
        <v>1620</v>
      </c>
      <c r="K1369" s="367">
        <v>21818.181818181714</v>
      </c>
      <c r="L1369" s="367">
        <v>-237531.87052032899</v>
      </c>
      <c r="M1369" s="384">
        <v>1619.9999999999925</v>
      </c>
      <c r="N1369" s="367">
        <v>360</v>
      </c>
      <c r="O1369" s="367">
        <v>-4700.1734117932165</v>
      </c>
      <c r="P1369" s="384">
        <v>23.49</v>
      </c>
      <c r="Q1369" s="367">
        <v>360</v>
      </c>
      <c r="R1369" s="367">
        <v>-1392.1968854282914</v>
      </c>
      <c r="S1369" s="384">
        <v>22.68</v>
      </c>
      <c r="T1369" s="367">
        <v>12413.793103448314</v>
      </c>
      <c r="U1369" s="367">
        <v>-254500.45279414672</v>
      </c>
      <c r="V1369" s="384">
        <v>1620.000000000005</v>
      </c>
      <c r="W1369" s="367">
        <v>600000.0000000007</v>
      </c>
      <c r="X1369" s="367">
        <v>70773.29649217159</v>
      </c>
      <c r="Y1369" s="384">
        <v>1620.0000000000016</v>
      </c>
      <c r="Z1369" s="367"/>
      <c r="AA1369" s="367"/>
      <c r="AB1369" s="367"/>
      <c r="AC1369" s="367"/>
      <c r="AD1369" s="367"/>
      <c r="AE1369" s="367"/>
      <c r="AF1369" s="367"/>
      <c r="AG1369" s="367"/>
      <c r="AH1369" s="367"/>
      <c r="AI1369" s="367"/>
      <c r="AJ1369" s="367"/>
      <c r="AK1369" s="367"/>
      <c r="AL1369" s="367"/>
      <c r="AM1369" s="367"/>
      <c r="AN1369" s="367"/>
      <c r="AO1369" s="367"/>
      <c r="AP1369" s="367"/>
      <c r="AQ1369" s="367"/>
      <c r="AR1369" s="367"/>
      <c r="AS1369" s="367"/>
      <c r="AT1369" s="367"/>
    </row>
    <row r="1370" spans="2:46" ht="13.8">
      <c r="B1370" s="26">
        <v>60.166666666666352</v>
      </c>
      <c r="C1370" s="367">
        <v>236.28796321994457</v>
      </c>
      <c r="D1370" s="369">
        <v>1624.4999999999914</v>
      </c>
      <c r="E1370" s="367">
        <v>16790.697674418687</v>
      </c>
      <c r="F1370" s="367">
        <v>-402787.8693179547</v>
      </c>
      <c r="G1370" s="367">
        <v>1624.500000000008</v>
      </c>
      <c r="H1370" s="367">
        <v>90250</v>
      </c>
      <c r="I1370" s="367">
        <v>-4782976.8911565365</v>
      </c>
      <c r="J1370" s="384">
        <v>1624.5</v>
      </c>
      <c r="K1370" s="367">
        <v>21878.787878787774</v>
      </c>
      <c r="L1370" s="367">
        <v>-239076.5199955265</v>
      </c>
      <c r="M1370" s="384">
        <v>1624.4999999999925</v>
      </c>
      <c r="N1370" s="367">
        <v>361</v>
      </c>
      <c r="O1370" s="367">
        <v>-4727.5526330758557</v>
      </c>
      <c r="P1370" s="384">
        <v>23.555250000000001</v>
      </c>
      <c r="Q1370" s="367">
        <v>361</v>
      </c>
      <c r="R1370" s="367">
        <v>-1402.8240118009046</v>
      </c>
      <c r="S1370" s="384">
        <v>22.743000000000002</v>
      </c>
      <c r="T1370" s="367">
        <v>12448.275862069004</v>
      </c>
      <c r="U1370" s="367">
        <v>-256104.33535564732</v>
      </c>
      <c r="V1370" s="384">
        <v>1624.500000000005</v>
      </c>
      <c r="W1370" s="367">
        <v>601666.66666666733</v>
      </c>
      <c r="X1370" s="367">
        <v>70936.535249363573</v>
      </c>
      <c r="Y1370" s="384">
        <v>1624.5000000000016</v>
      </c>
      <c r="Z1370" s="367"/>
      <c r="AA1370" s="367"/>
      <c r="AB1370" s="367"/>
      <c r="AC1370" s="367"/>
      <c r="AD1370" s="367"/>
      <c r="AE1370" s="367"/>
      <c r="AF1370" s="367"/>
      <c r="AG1370" s="367"/>
      <c r="AH1370" s="367"/>
      <c r="AI1370" s="367"/>
      <c r="AJ1370" s="367"/>
      <c r="AK1370" s="367"/>
      <c r="AL1370" s="367"/>
      <c r="AM1370" s="367"/>
      <c r="AN1370" s="367"/>
      <c r="AO1370" s="367"/>
      <c r="AP1370" s="367"/>
      <c r="AQ1370" s="367"/>
      <c r="AR1370" s="367"/>
      <c r="AS1370" s="367"/>
      <c r="AT1370" s="367"/>
    </row>
    <row r="1371" spans="2:46" ht="13.8">
      <c r="B1371" s="26">
        <v>60.333333333333016</v>
      </c>
      <c r="C1371" s="367">
        <v>236.9369381694338</v>
      </c>
      <c r="D1371" s="369">
        <v>1628.9999999999914</v>
      </c>
      <c r="E1371" s="367">
        <v>16837.209302325664</v>
      </c>
      <c r="F1371" s="367">
        <v>-405062.79341752478</v>
      </c>
      <c r="G1371" s="367">
        <v>1629.000000000008</v>
      </c>
      <c r="H1371" s="367">
        <v>90500</v>
      </c>
      <c r="I1371" s="367">
        <v>-4809872.8519983934</v>
      </c>
      <c r="J1371" s="384">
        <v>1629</v>
      </c>
      <c r="K1371" s="367">
        <v>21939.393939393834</v>
      </c>
      <c r="L1371" s="367">
        <v>-240626.07162431825</v>
      </c>
      <c r="M1371" s="384">
        <v>1628.9999999999925</v>
      </c>
      <c r="N1371" s="367">
        <v>362</v>
      </c>
      <c r="O1371" s="367">
        <v>-4755.0112071785925</v>
      </c>
      <c r="P1371" s="384">
        <v>23.6205</v>
      </c>
      <c r="Q1371" s="367">
        <v>362</v>
      </c>
      <c r="R1371" s="367">
        <v>-1413.4885892139712</v>
      </c>
      <c r="S1371" s="384">
        <v>22.805999999999997</v>
      </c>
      <c r="T1371" s="367">
        <v>12482.758620689694</v>
      </c>
      <c r="U1371" s="367">
        <v>-257713.18709642382</v>
      </c>
      <c r="V1371" s="384">
        <v>1629.0000000000052</v>
      </c>
      <c r="W1371" s="367">
        <v>603333.33333333395</v>
      </c>
      <c r="X1371" s="367">
        <v>71099.589221330811</v>
      </c>
      <c r="Y1371" s="384">
        <v>1629.0000000000016</v>
      </c>
      <c r="Z1371" s="367"/>
      <c r="AA1371" s="367"/>
      <c r="AB1371" s="367"/>
      <c r="AC1371" s="367"/>
      <c r="AD1371" s="367"/>
      <c r="AE1371" s="367"/>
      <c r="AF1371" s="367"/>
      <c r="AG1371" s="367"/>
      <c r="AH1371" s="367"/>
      <c r="AI1371" s="367"/>
      <c r="AJ1371" s="367"/>
      <c r="AK1371" s="367"/>
      <c r="AL1371" s="367"/>
      <c r="AM1371" s="367"/>
      <c r="AN1371" s="367"/>
      <c r="AO1371" s="367"/>
      <c r="AP1371" s="367"/>
      <c r="AQ1371" s="367"/>
      <c r="AR1371" s="367"/>
      <c r="AS1371" s="367"/>
      <c r="AT1371" s="367"/>
    </row>
    <row r="1372" spans="2:46" ht="13.8">
      <c r="B1372" s="26">
        <v>60.49999999999968</v>
      </c>
      <c r="C1372" s="367">
        <v>237.58588238773655</v>
      </c>
      <c r="D1372" s="369">
        <v>1633.4999999999914</v>
      </c>
      <c r="E1372" s="367">
        <v>16883.720930232641</v>
      </c>
      <c r="F1372" s="367">
        <v>-407344.12176145334</v>
      </c>
      <c r="G1372" s="367">
        <v>1633.5000000000082</v>
      </c>
      <c r="H1372" s="367">
        <v>90750</v>
      </c>
      <c r="I1372" s="367">
        <v>-4836844.2090688469</v>
      </c>
      <c r="J1372" s="384">
        <v>1633.5</v>
      </c>
      <c r="K1372" s="367">
        <v>21999.999999999894</v>
      </c>
      <c r="L1372" s="367">
        <v>-242180.52540670402</v>
      </c>
      <c r="M1372" s="384">
        <v>1633.4999999999923</v>
      </c>
      <c r="N1372" s="367">
        <v>363</v>
      </c>
      <c r="O1372" s="367">
        <v>-4782.5491341014258</v>
      </c>
      <c r="P1372" s="384">
        <v>23.685749999999999</v>
      </c>
      <c r="Q1372" s="367">
        <v>363</v>
      </c>
      <c r="R1372" s="367">
        <v>-1424.1906176674929</v>
      </c>
      <c r="S1372" s="384">
        <v>22.869</v>
      </c>
      <c r="T1372" s="367">
        <v>12517.241379310384</v>
      </c>
      <c r="U1372" s="367">
        <v>-259327.00801647615</v>
      </c>
      <c r="V1372" s="384">
        <v>1633.5000000000052</v>
      </c>
      <c r="W1372" s="367">
        <v>605000.00000000058</v>
      </c>
      <c r="X1372" s="367">
        <v>71262.458408073304</v>
      </c>
      <c r="Y1372" s="384">
        <v>1633.5000000000014</v>
      </c>
      <c r="Z1372" s="367"/>
      <c r="AA1372" s="367"/>
      <c r="AB1372" s="367"/>
      <c r="AC1372" s="367"/>
      <c r="AD1372" s="367"/>
      <c r="AE1372" s="367"/>
      <c r="AF1372" s="367"/>
      <c r="AG1372" s="367"/>
      <c r="AH1372" s="367"/>
      <c r="AI1372" s="367"/>
      <c r="AJ1372" s="367"/>
      <c r="AK1372" s="367"/>
      <c r="AL1372" s="367"/>
      <c r="AM1372" s="367"/>
      <c r="AN1372" s="367"/>
      <c r="AO1372" s="367"/>
      <c r="AP1372" s="367"/>
      <c r="AQ1372" s="367"/>
      <c r="AR1372" s="367"/>
      <c r="AS1372" s="367"/>
      <c r="AT1372" s="367"/>
    </row>
    <row r="1373" spans="2:46" ht="13.8">
      <c r="B1373" s="26">
        <v>60.666666666666345</v>
      </c>
      <c r="C1373" s="367">
        <v>238.23479587485278</v>
      </c>
      <c r="D1373" s="369">
        <v>1637.9999999999911</v>
      </c>
      <c r="E1373" s="367">
        <v>16930.232558139618</v>
      </c>
      <c r="F1373" s="367">
        <v>-409631.85434974032</v>
      </c>
      <c r="G1373" s="367">
        <v>1638.0000000000082</v>
      </c>
      <c r="H1373" s="367">
        <v>91000</v>
      </c>
      <c r="I1373" s="367">
        <v>-4863890.962367896</v>
      </c>
      <c r="J1373" s="384">
        <v>1638</v>
      </c>
      <c r="K1373" s="367">
        <v>22060.606060605955</v>
      </c>
      <c r="L1373" s="367">
        <v>-243739.88134268418</v>
      </c>
      <c r="M1373" s="384">
        <v>1637.9999999999923</v>
      </c>
      <c r="N1373" s="367">
        <v>364</v>
      </c>
      <c r="O1373" s="367">
        <v>-4810.1664138443575</v>
      </c>
      <c r="P1373" s="384">
        <v>23.750999999999998</v>
      </c>
      <c r="Q1373" s="367">
        <v>364</v>
      </c>
      <c r="R1373" s="367">
        <v>-1434.930097161468</v>
      </c>
      <c r="S1373" s="384">
        <v>22.931999999999999</v>
      </c>
      <c r="T1373" s="367">
        <v>12551.724137931074</v>
      </c>
      <c r="U1373" s="367">
        <v>-260945.79811580438</v>
      </c>
      <c r="V1373" s="384">
        <v>1638.0000000000052</v>
      </c>
      <c r="W1373" s="367">
        <v>606666.66666666721</v>
      </c>
      <c r="X1373" s="367">
        <v>71425.142809591081</v>
      </c>
      <c r="Y1373" s="384">
        <v>1638.0000000000014</v>
      </c>
      <c r="Z1373" s="367"/>
      <c r="AA1373" s="367"/>
      <c r="AB1373" s="367"/>
      <c r="AC1373" s="367"/>
      <c r="AD1373" s="367"/>
      <c r="AE1373" s="367"/>
      <c r="AF1373" s="367"/>
      <c r="AG1373" s="367"/>
      <c r="AH1373" s="367"/>
      <c r="AI1373" s="367"/>
      <c r="AJ1373" s="367"/>
      <c r="AK1373" s="367"/>
      <c r="AL1373" s="367"/>
      <c r="AM1373" s="367"/>
      <c r="AN1373" s="367"/>
      <c r="AO1373" s="367"/>
      <c r="AP1373" s="367"/>
      <c r="AQ1373" s="367"/>
      <c r="AR1373" s="367"/>
      <c r="AS1373" s="367"/>
      <c r="AT1373" s="367"/>
    </row>
    <row r="1374" spans="2:46" ht="13.8">
      <c r="B1374" s="26">
        <v>60.833333333333009</v>
      </c>
      <c r="C1374" s="367">
        <v>238.88367863078261</v>
      </c>
      <c r="D1374" s="369">
        <v>1642.4999999999911</v>
      </c>
      <c r="E1374" s="367">
        <v>16976.744186046595</v>
      </c>
      <c r="F1374" s="367">
        <v>-411925.99118238577</v>
      </c>
      <c r="G1374" s="367">
        <v>1642.5000000000082</v>
      </c>
      <c r="H1374" s="367">
        <v>91250</v>
      </c>
      <c r="I1374" s="367">
        <v>-4891013.1118955435</v>
      </c>
      <c r="J1374" s="384">
        <v>1642.5</v>
      </c>
      <c r="K1374" s="367">
        <v>22121.212121212015</v>
      </c>
      <c r="L1374" s="367">
        <v>-245304.13943225847</v>
      </c>
      <c r="M1374" s="384">
        <v>1642.4999999999923</v>
      </c>
      <c r="N1374" s="367">
        <v>365</v>
      </c>
      <c r="O1374" s="367">
        <v>-4837.8630464073885</v>
      </c>
      <c r="P1374" s="384">
        <v>23.81625</v>
      </c>
      <c r="Q1374" s="367">
        <v>365</v>
      </c>
      <c r="R1374" s="367">
        <v>-1445.707027695898</v>
      </c>
      <c r="S1374" s="384">
        <v>22.995000000000001</v>
      </c>
      <c r="T1374" s="367">
        <v>12586.206896551765</v>
      </c>
      <c r="U1374" s="367">
        <v>-262569.55739440845</v>
      </c>
      <c r="V1374" s="384">
        <v>1642.5000000000052</v>
      </c>
      <c r="W1374" s="367">
        <v>608333.33333333384</v>
      </c>
      <c r="X1374" s="367">
        <v>71587.6424258841</v>
      </c>
      <c r="Y1374" s="384">
        <v>1642.5000000000011</v>
      </c>
      <c r="Z1374" s="367"/>
      <c r="AA1374" s="367"/>
      <c r="AB1374" s="367"/>
      <c r="AC1374" s="367"/>
      <c r="AD1374" s="367"/>
      <c r="AE1374" s="367"/>
      <c r="AF1374" s="367"/>
      <c r="AG1374" s="367"/>
      <c r="AH1374" s="367"/>
      <c r="AI1374" s="367"/>
      <c r="AJ1374" s="367"/>
      <c r="AK1374" s="367"/>
      <c r="AL1374" s="367"/>
      <c r="AM1374" s="367"/>
      <c r="AN1374" s="367"/>
      <c r="AO1374" s="367"/>
      <c r="AP1374" s="367"/>
      <c r="AQ1374" s="367"/>
      <c r="AR1374" s="367"/>
      <c r="AS1374" s="367"/>
      <c r="AT1374" s="367"/>
    </row>
    <row r="1375" spans="2:46" ht="13.8">
      <c r="B1375" s="26">
        <v>60.999999999999673</v>
      </c>
      <c r="C1375" s="367">
        <v>239.53253065552593</v>
      </c>
      <c r="D1375" s="369">
        <v>1646.9999999999911</v>
      </c>
      <c r="E1375" s="367">
        <v>17023.255813953572</v>
      </c>
      <c r="F1375" s="367">
        <v>-414226.5322593897</v>
      </c>
      <c r="G1375" s="367">
        <v>1647.0000000000082</v>
      </c>
      <c r="H1375" s="367">
        <v>91500</v>
      </c>
      <c r="I1375" s="367">
        <v>-4918210.6576517876</v>
      </c>
      <c r="J1375" s="384">
        <v>1647</v>
      </c>
      <c r="K1375" s="367">
        <v>22181.818181818075</v>
      </c>
      <c r="L1375" s="367">
        <v>-246873.29967542697</v>
      </c>
      <c r="M1375" s="384">
        <v>1646.9999999999923</v>
      </c>
      <c r="N1375" s="367">
        <v>366</v>
      </c>
      <c r="O1375" s="367">
        <v>-4865.6390317905161</v>
      </c>
      <c r="P1375" s="384">
        <v>23.881499999999999</v>
      </c>
      <c r="Q1375" s="367">
        <v>366</v>
      </c>
      <c r="R1375" s="367">
        <v>-1456.5214092707818</v>
      </c>
      <c r="S1375" s="384">
        <v>23.058</v>
      </c>
      <c r="T1375" s="367">
        <v>12620.689655172455</v>
      </c>
      <c r="U1375" s="367">
        <v>-264198.28585228842</v>
      </c>
      <c r="V1375" s="384">
        <v>1647.0000000000055</v>
      </c>
      <c r="W1375" s="367">
        <v>610000.00000000047</v>
      </c>
      <c r="X1375" s="367">
        <v>71749.957256952417</v>
      </c>
      <c r="Y1375" s="384">
        <v>1647.0000000000011</v>
      </c>
      <c r="Z1375" s="367"/>
      <c r="AA1375" s="367"/>
      <c r="AB1375" s="367"/>
      <c r="AC1375" s="367"/>
      <c r="AD1375" s="367"/>
      <c r="AE1375" s="367"/>
      <c r="AF1375" s="367"/>
      <c r="AG1375" s="367"/>
      <c r="AH1375" s="367"/>
      <c r="AI1375" s="367"/>
      <c r="AJ1375" s="367"/>
      <c r="AK1375" s="367"/>
      <c r="AL1375" s="367"/>
      <c r="AM1375" s="367"/>
      <c r="AN1375" s="367"/>
      <c r="AO1375" s="367"/>
      <c r="AP1375" s="367"/>
      <c r="AQ1375" s="367"/>
      <c r="AR1375" s="367"/>
      <c r="AS1375" s="367"/>
      <c r="AT1375" s="367"/>
    </row>
    <row r="1376" spans="2:46" ht="13.8">
      <c r="B1376" s="26">
        <v>61.166666666666337</v>
      </c>
      <c r="C1376" s="367">
        <v>240.18135194908288</v>
      </c>
      <c r="D1376" s="369">
        <v>1651.4999999999911</v>
      </c>
      <c r="E1376" s="367">
        <v>17069.767441860549</v>
      </c>
      <c r="F1376" s="367">
        <v>-416533.47758075211</v>
      </c>
      <c r="G1376" s="367">
        <v>1651.5000000000082</v>
      </c>
      <c r="H1376" s="367">
        <v>91750</v>
      </c>
      <c r="I1376" s="367">
        <v>-4945483.5996366283</v>
      </c>
      <c r="J1376" s="384">
        <v>1651.5</v>
      </c>
      <c r="K1376" s="367">
        <v>22242.424242424135</v>
      </c>
      <c r="L1376" s="367">
        <v>-248447.36207218969</v>
      </c>
      <c r="M1376" s="384">
        <v>1651.4999999999923</v>
      </c>
      <c r="N1376" s="367">
        <v>367</v>
      </c>
      <c r="O1376" s="367">
        <v>-4893.4943699937412</v>
      </c>
      <c r="P1376" s="384">
        <v>23.946749999999998</v>
      </c>
      <c r="Q1376" s="367">
        <v>367</v>
      </c>
      <c r="R1376" s="367">
        <v>-1467.37324188612</v>
      </c>
      <c r="S1376" s="384">
        <v>23.121000000000002</v>
      </c>
      <c r="T1376" s="367">
        <v>12655.172413793145</v>
      </c>
      <c r="U1376" s="367">
        <v>-265831.98348944425</v>
      </c>
      <c r="V1376" s="384">
        <v>1651.5000000000055</v>
      </c>
      <c r="W1376" s="367">
        <v>611666.66666666709</v>
      </c>
      <c r="X1376" s="367">
        <v>71912.08730279599</v>
      </c>
      <c r="Y1376" s="384">
        <v>1651.5000000000009</v>
      </c>
      <c r="Z1376" s="367"/>
      <c r="AA1376" s="367"/>
      <c r="AB1376" s="367"/>
      <c r="AC1376" s="367"/>
      <c r="AD1376" s="367"/>
      <c r="AE1376" s="367"/>
      <c r="AF1376" s="367"/>
      <c r="AG1376" s="367"/>
      <c r="AH1376" s="367"/>
      <c r="AI1376" s="367"/>
      <c r="AJ1376" s="367"/>
      <c r="AK1376" s="367"/>
      <c r="AL1376" s="367"/>
      <c r="AM1376" s="367"/>
      <c r="AN1376" s="367"/>
      <c r="AO1376" s="367"/>
      <c r="AP1376" s="367"/>
      <c r="AQ1376" s="367"/>
      <c r="AR1376" s="367"/>
      <c r="AS1376" s="367"/>
      <c r="AT1376" s="367"/>
    </row>
    <row r="1377" spans="2:46" ht="13.8">
      <c r="B1377" s="26">
        <v>61.333333333333002</v>
      </c>
      <c r="C1377" s="367">
        <v>240.83014251145329</v>
      </c>
      <c r="D1377" s="369">
        <v>1655.9999999999909</v>
      </c>
      <c r="E1377" s="367">
        <v>17116.279069767526</v>
      </c>
      <c r="F1377" s="367">
        <v>-418846.82714647299</v>
      </c>
      <c r="G1377" s="367">
        <v>1656.0000000000082</v>
      </c>
      <c r="H1377" s="367">
        <v>92000</v>
      </c>
      <c r="I1377" s="367">
        <v>-4972831.9378500674</v>
      </c>
      <c r="J1377" s="384">
        <v>1656</v>
      </c>
      <c r="K1377" s="367">
        <v>22303.030303030195</v>
      </c>
      <c r="L1377" s="367">
        <v>-250026.32662254653</v>
      </c>
      <c r="M1377" s="384">
        <v>1655.999999999992</v>
      </c>
      <c r="N1377" s="367">
        <v>368</v>
      </c>
      <c r="O1377" s="367">
        <v>-4921.4290610170656</v>
      </c>
      <c r="P1377" s="384">
        <v>24.012</v>
      </c>
      <c r="Q1377" s="367">
        <v>368</v>
      </c>
      <c r="R1377" s="367">
        <v>-1478.2625255419123</v>
      </c>
      <c r="S1377" s="384">
        <v>23.184000000000001</v>
      </c>
      <c r="T1377" s="367">
        <v>12689.655172413835</v>
      </c>
      <c r="U1377" s="367">
        <v>-267470.65030587598</v>
      </c>
      <c r="V1377" s="384">
        <v>1656.0000000000055</v>
      </c>
      <c r="W1377" s="367">
        <v>613333.33333333372</v>
      </c>
      <c r="X1377" s="367">
        <v>72074.032563414818</v>
      </c>
      <c r="Y1377" s="384">
        <v>1656.0000000000009</v>
      </c>
      <c r="Z1377" s="367"/>
      <c r="AA1377" s="367"/>
      <c r="AB1377" s="367"/>
      <c r="AC1377" s="367"/>
      <c r="AD1377" s="367"/>
      <c r="AE1377" s="367"/>
      <c r="AF1377" s="367"/>
      <c r="AG1377" s="367"/>
      <c r="AH1377" s="367"/>
      <c r="AI1377" s="367"/>
      <c r="AJ1377" s="367"/>
      <c r="AK1377" s="367"/>
      <c r="AL1377" s="367"/>
      <c r="AM1377" s="367"/>
      <c r="AN1377" s="367"/>
      <c r="AO1377" s="367"/>
      <c r="AP1377" s="367"/>
      <c r="AQ1377" s="367"/>
      <c r="AR1377" s="367"/>
      <c r="AS1377" s="367"/>
      <c r="AT1377" s="367"/>
    </row>
    <row r="1378" spans="2:46" ht="13.8">
      <c r="B1378" s="26">
        <v>61.499999999999666</v>
      </c>
      <c r="C1378" s="367">
        <v>241.47890234263727</v>
      </c>
      <c r="D1378" s="369">
        <v>1660.4999999999909</v>
      </c>
      <c r="E1378" s="367">
        <v>17162.790697674503</v>
      </c>
      <c r="F1378" s="367">
        <v>-421166.58095655229</v>
      </c>
      <c r="G1378" s="367">
        <v>1660.5000000000082</v>
      </c>
      <c r="H1378" s="367">
        <v>92250</v>
      </c>
      <c r="I1378" s="367">
        <v>-5000255.6722921012</v>
      </c>
      <c r="J1378" s="384">
        <v>1660.5</v>
      </c>
      <c r="K1378" s="367">
        <v>22363.636363636255</v>
      </c>
      <c r="L1378" s="367">
        <v>-251610.1933264976</v>
      </c>
      <c r="M1378" s="384">
        <v>1660.499999999992</v>
      </c>
      <c r="N1378" s="367">
        <v>369</v>
      </c>
      <c r="O1378" s="367">
        <v>-4949.4431048604865</v>
      </c>
      <c r="P1378" s="384">
        <v>24.077249999999999</v>
      </c>
      <c r="Q1378" s="367">
        <v>369</v>
      </c>
      <c r="R1378" s="367">
        <v>-1489.1892602381581</v>
      </c>
      <c r="S1378" s="384">
        <v>23.247</v>
      </c>
      <c r="T1378" s="367">
        <v>12724.137931034526</v>
      </c>
      <c r="U1378" s="367">
        <v>-269114.28630158352</v>
      </c>
      <c r="V1378" s="384">
        <v>1660.5000000000055</v>
      </c>
      <c r="W1378" s="367">
        <v>615000.00000000035</v>
      </c>
      <c r="X1378" s="367">
        <v>72235.793038808944</v>
      </c>
      <c r="Y1378" s="384">
        <v>1660.5000000000009</v>
      </c>
      <c r="Z1378" s="367"/>
      <c r="AA1378" s="367"/>
      <c r="AB1378" s="367"/>
      <c r="AC1378" s="367"/>
      <c r="AD1378" s="367"/>
      <c r="AE1378" s="367"/>
      <c r="AF1378" s="367"/>
      <c r="AG1378" s="367"/>
      <c r="AH1378" s="367"/>
      <c r="AI1378" s="367"/>
      <c r="AJ1378" s="367"/>
      <c r="AK1378" s="367"/>
      <c r="AL1378" s="367"/>
      <c r="AM1378" s="367"/>
      <c r="AN1378" s="367"/>
      <c r="AO1378" s="367"/>
      <c r="AP1378" s="367"/>
      <c r="AQ1378" s="367"/>
      <c r="AR1378" s="367"/>
      <c r="AS1378" s="367"/>
      <c r="AT1378" s="367"/>
    </row>
    <row r="1379" spans="2:46" ht="13.8">
      <c r="B1379" s="26">
        <v>61.66666666666633</v>
      </c>
      <c r="C1379" s="367">
        <v>242.12763144263482</v>
      </c>
      <c r="D1379" s="369">
        <v>1664.9999999999909</v>
      </c>
      <c r="E1379" s="367">
        <v>17209.302325581481</v>
      </c>
      <c r="F1379" s="367">
        <v>-423492.73901099007</v>
      </c>
      <c r="G1379" s="367">
        <v>1665.0000000000082</v>
      </c>
      <c r="H1379" s="367">
        <v>92500</v>
      </c>
      <c r="I1379" s="367">
        <v>-5027754.8029627334</v>
      </c>
      <c r="J1379" s="384">
        <v>1665</v>
      </c>
      <c r="K1379" s="367">
        <v>22424.242424242315</v>
      </c>
      <c r="L1379" s="367">
        <v>-253198.96218404293</v>
      </c>
      <c r="M1379" s="384">
        <v>1664.999999999992</v>
      </c>
      <c r="N1379" s="367">
        <v>370</v>
      </c>
      <c r="O1379" s="367">
        <v>-4977.5365015240059</v>
      </c>
      <c r="P1379" s="384">
        <v>24.142499999999998</v>
      </c>
      <c r="Q1379" s="367">
        <v>370</v>
      </c>
      <c r="R1379" s="367">
        <v>-1500.1534459748586</v>
      </c>
      <c r="S1379" s="384">
        <v>23.31</v>
      </c>
      <c r="T1379" s="367">
        <v>12758.620689655216</v>
      </c>
      <c r="U1379" s="367">
        <v>-270762.89147656702</v>
      </c>
      <c r="V1379" s="384">
        <v>1665.0000000000057</v>
      </c>
      <c r="W1379" s="367">
        <v>616666.66666666698</v>
      </c>
      <c r="X1379" s="367">
        <v>72397.368728978327</v>
      </c>
      <c r="Y1379" s="384">
        <v>1665.0000000000007</v>
      </c>
      <c r="Z1379" s="367"/>
      <c r="AA1379" s="367"/>
      <c r="AB1379" s="367"/>
      <c r="AC1379" s="367"/>
      <c r="AD1379" s="367"/>
      <c r="AE1379" s="367"/>
      <c r="AF1379" s="367"/>
      <c r="AG1379" s="367"/>
      <c r="AH1379" s="367"/>
      <c r="AI1379" s="367"/>
      <c r="AJ1379" s="367"/>
      <c r="AK1379" s="367"/>
      <c r="AL1379" s="367"/>
      <c r="AM1379" s="367"/>
      <c r="AN1379" s="367"/>
      <c r="AO1379" s="367"/>
      <c r="AP1379" s="367"/>
      <c r="AQ1379" s="367"/>
      <c r="AR1379" s="367"/>
      <c r="AS1379" s="367"/>
      <c r="AT1379" s="367"/>
    </row>
    <row r="1380" spans="2:46" ht="13.8">
      <c r="B1380" s="26">
        <v>61.833333333332995</v>
      </c>
      <c r="C1380" s="367">
        <v>242.77632981144586</v>
      </c>
      <c r="D1380" s="369">
        <v>1669.4999999999909</v>
      </c>
      <c r="E1380" s="367">
        <v>17255.813953488458</v>
      </c>
      <c r="F1380" s="367">
        <v>-425825.30130978645</v>
      </c>
      <c r="G1380" s="367">
        <v>1669.5000000000082</v>
      </c>
      <c r="H1380" s="367">
        <v>92750</v>
      </c>
      <c r="I1380" s="367">
        <v>-5055329.3298619622</v>
      </c>
      <c r="J1380" s="384">
        <v>1669.5</v>
      </c>
      <c r="K1380" s="367">
        <v>22484.848484848375</v>
      </c>
      <c r="L1380" s="367">
        <v>-254792.6331951824</v>
      </c>
      <c r="M1380" s="384">
        <v>1669.499999999992</v>
      </c>
      <c r="N1380" s="367">
        <v>371</v>
      </c>
      <c r="O1380" s="367">
        <v>-5005.7092510076227</v>
      </c>
      <c r="P1380" s="384">
        <v>24.207749999999997</v>
      </c>
      <c r="Q1380" s="367">
        <v>371</v>
      </c>
      <c r="R1380" s="367">
        <v>-1511.1550827520132</v>
      </c>
      <c r="S1380" s="384">
        <v>23.372999999999998</v>
      </c>
      <c r="T1380" s="367">
        <v>12793.103448275906</v>
      </c>
      <c r="U1380" s="367">
        <v>-272416.46583082632</v>
      </c>
      <c r="V1380" s="384">
        <v>1669.5000000000057</v>
      </c>
      <c r="W1380" s="367">
        <v>618333.3333333336</v>
      </c>
      <c r="X1380" s="367">
        <v>72558.759633922964</v>
      </c>
      <c r="Y1380" s="384">
        <v>1669.5000000000007</v>
      </c>
      <c r="Z1380" s="367"/>
      <c r="AA1380" s="367"/>
      <c r="AB1380" s="367"/>
      <c r="AC1380" s="367"/>
      <c r="AD1380" s="367"/>
      <c r="AE1380" s="367"/>
      <c r="AF1380" s="367"/>
      <c r="AG1380" s="367"/>
      <c r="AH1380" s="367"/>
      <c r="AI1380" s="367"/>
      <c r="AJ1380" s="367"/>
      <c r="AK1380" s="367"/>
      <c r="AL1380" s="367"/>
      <c r="AM1380" s="367"/>
      <c r="AN1380" s="367"/>
      <c r="AO1380" s="367"/>
      <c r="AP1380" s="367"/>
      <c r="AQ1380" s="367"/>
      <c r="AR1380" s="367"/>
      <c r="AS1380" s="367"/>
      <c r="AT1380" s="367"/>
    </row>
    <row r="1381" spans="2:46" ht="13.8">
      <c r="B1381" s="26">
        <v>61.999999999999659</v>
      </c>
      <c r="C1381" s="367">
        <v>243.42499744907045</v>
      </c>
      <c r="D1381" s="369">
        <v>1673.9999999999907</v>
      </c>
      <c r="E1381" s="367">
        <v>17302.325581395435</v>
      </c>
      <c r="F1381" s="367">
        <v>-428164.26785294124</v>
      </c>
      <c r="G1381" s="367">
        <v>1674.0000000000084</v>
      </c>
      <c r="H1381" s="367">
        <v>93000</v>
      </c>
      <c r="I1381" s="367">
        <v>-5082979.2529897876</v>
      </c>
      <c r="J1381" s="384">
        <v>1674</v>
      </c>
      <c r="K1381" s="367">
        <v>22545.454545454435</v>
      </c>
      <c r="L1381" s="367">
        <v>-256391.2063599161</v>
      </c>
      <c r="M1381" s="384">
        <v>1673.999999999992</v>
      </c>
      <c r="N1381" s="367">
        <v>372</v>
      </c>
      <c r="O1381" s="367">
        <v>-5033.9613533113397</v>
      </c>
      <c r="P1381" s="384">
        <v>24.273000000000003</v>
      </c>
      <c r="Q1381" s="367">
        <v>372</v>
      </c>
      <c r="R1381" s="367">
        <v>-1522.1941705696224</v>
      </c>
      <c r="S1381" s="384">
        <v>23.436</v>
      </c>
      <c r="T1381" s="367">
        <v>12827.586206896596</v>
      </c>
      <c r="U1381" s="367">
        <v>-274075.00936436153</v>
      </c>
      <c r="V1381" s="384">
        <v>1674.0000000000057</v>
      </c>
      <c r="W1381" s="367">
        <v>620000.00000000023</v>
      </c>
      <c r="X1381" s="367">
        <v>72719.9657536429</v>
      </c>
      <c r="Y1381" s="384">
        <v>1674.0000000000005</v>
      </c>
      <c r="Z1381" s="367"/>
      <c r="AA1381" s="367"/>
      <c r="AB1381" s="367"/>
      <c r="AC1381" s="367"/>
      <c r="AD1381" s="367"/>
      <c r="AE1381" s="367"/>
      <c r="AF1381" s="367"/>
      <c r="AG1381" s="367"/>
      <c r="AH1381" s="367"/>
      <c r="AI1381" s="367"/>
      <c r="AJ1381" s="367"/>
      <c r="AK1381" s="367"/>
      <c r="AL1381" s="367"/>
      <c r="AM1381" s="367"/>
      <c r="AN1381" s="367"/>
      <c r="AO1381" s="367"/>
      <c r="AP1381" s="367"/>
      <c r="AQ1381" s="367"/>
      <c r="AR1381" s="367"/>
      <c r="AS1381" s="367"/>
      <c r="AT1381" s="367"/>
    </row>
    <row r="1382" spans="2:46" ht="13.8">
      <c r="B1382" s="26">
        <v>62.166666666666323</v>
      </c>
      <c r="C1382" s="367">
        <v>244.07363435550855</v>
      </c>
      <c r="D1382" s="369">
        <v>1678.4999999999907</v>
      </c>
      <c r="E1382" s="367">
        <v>17348.837209302412</v>
      </c>
      <c r="F1382" s="367">
        <v>-430509.6386404545</v>
      </c>
      <c r="G1382" s="367">
        <v>1678.5000000000084</v>
      </c>
      <c r="H1382" s="367">
        <v>93250</v>
      </c>
      <c r="I1382" s="367">
        <v>-5110704.5723462105</v>
      </c>
      <c r="J1382" s="384">
        <v>1678.5</v>
      </c>
      <c r="K1382" s="367">
        <v>22606.060606060495</v>
      </c>
      <c r="L1382" s="367">
        <v>-257994.68167824394</v>
      </c>
      <c r="M1382" s="384">
        <v>1678.499999999992</v>
      </c>
      <c r="N1382" s="367">
        <v>373</v>
      </c>
      <c r="O1382" s="367">
        <v>-5062.2928084351515</v>
      </c>
      <c r="P1382" s="384">
        <v>24.338250000000002</v>
      </c>
      <c r="Q1382" s="367">
        <v>373</v>
      </c>
      <c r="R1382" s="367">
        <v>-1533.2707094276852</v>
      </c>
      <c r="S1382" s="384">
        <v>23.498999999999999</v>
      </c>
      <c r="T1382" s="367">
        <v>12862.068965517286</v>
      </c>
      <c r="U1382" s="367">
        <v>-275738.52207717259</v>
      </c>
      <c r="V1382" s="384">
        <v>1678.5000000000059</v>
      </c>
      <c r="W1382" s="367">
        <v>621666.66666666686</v>
      </c>
      <c r="X1382" s="367">
        <v>72880.987088138078</v>
      </c>
      <c r="Y1382" s="384">
        <v>1678.5000000000005</v>
      </c>
      <c r="Z1382" s="367"/>
      <c r="AA1382" s="367"/>
      <c r="AB1382" s="367"/>
      <c r="AC1382" s="367"/>
      <c r="AD1382" s="367"/>
      <c r="AE1382" s="367"/>
      <c r="AF1382" s="367"/>
      <c r="AG1382" s="367"/>
      <c r="AH1382" s="367"/>
      <c r="AI1382" s="367"/>
      <c r="AJ1382" s="367"/>
      <c r="AK1382" s="367"/>
      <c r="AL1382" s="367"/>
      <c r="AM1382" s="367"/>
      <c r="AN1382" s="367"/>
      <c r="AO1382" s="367"/>
      <c r="AP1382" s="367"/>
      <c r="AQ1382" s="367"/>
      <c r="AR1382" s="367"/>
      <c r="AS1382" s="367"/>
      <c r="AT1382" s="367"/>
    </row>
    <row r="1383" spans="2:46" ht="13.8">
      <c r="B1383" s="26">
        <v>62.333333333332988</v>
      </c>
      <c r="C1383" s="367">
        <v>244.72224053076027</v>
      </c>
      <c r="D1383" s="369">
        <v>1682.9999999999907</v>
      </c>
      <c r="E1383" s="367">
        <v>17395.348837209389</v>
      </c>
      <c r="F1383" s="367">
        <v>-432861.41367232619</v>
      </c>
      <c r="G1383" s="367">
        <v>1683.0000000000084</v>
      </c>
      <c r="H1383" s="367">
        <v>93500</v>
      </c>
      <c r="I1383" s="367">
        <v>-5138505.2879312299</v>
      </c>
      <c r="J1383" s="384">
        <v>1683</v>
      </c>
      <c r="K1383" s="367">
        <v>22666.666666666555</v>
      </c>
      <c r="L1383" s="367">
        <v>-259603.05915016585</v>
      </c>
      <c r="M1383" s="384">
        <v>1682.9999999999918</v>
      </c>
      <c r="N1383" s="367">
        <v>374</v>
      </c>
      <c r="O1383" s="367">
        <v>-5090.7036163790617</v>
      </c>
      <c r="P1383" s="384">
        <v>24.403500000000001</v>
      </c>
      <c r="Q1383" s="367">
        <v>374</v>
      </c>
      <c r="R1383" s="367">
        <v>-1544.3846993262027</v>
      </c>
      <c r="S1383" s="384">
        <v>23.562000000000001</v>
      </c>
      <c r="T1383" s="367">
        <v>12896.551724137977</v>
      </c>
      <c r="U1383" s="367">
        <v>-277407.0039692595</v>
      </c>
      <c r="V1383" s="384">
        <v>1683.0000000000059</v>
      </c>
      <c r="W1383" s="367">
        <v>623333.33333333349</v>
      </c>
      <c r="X1383" s="367">
        <v>73041.823637408525</v>
      </c>
      <c r="Y1383" s="384">
        <v>1683.0000000000002</v>
      </c>
      <c r="Z1383" s="367"/>
      <c r="AA1383" s="367"/>
      <c r="AB1383" s="367"/>
      <c r="AC1383" s="367"/>
      <c r="AD1383" s="367"/>
      <c r="AE1383" s="367"/>
      <c r="AF1383" s="367"/>
      <c r="AG1383" s="367"/>
      <c r="AH1383" s="367"/>
      <c r="AI1383" s="367"/>
      <c r="AJ1383" s="367"/>
      <c r="AK1383" s="367"/>
      <c r="AL1383" s="367"/>
      <c r="AM1383" s="367"/>
      <c r="AN1383" s="367"/>
      <c r="AO1383" s="367"/>
      <c r="AP1383" s="367"/>
      <c r="AQ1383" s="367"/>
      <c r="AR1383" s="367"/>
      <c r="AS1383" s="367"/>
      <c r="AT1383" s="367"/>
    </row>
    <row r="1384" spans="2:46" ht="13.8">
      <c r="B1384" s="26">
        <v>62.499999999999652</v>
      </c>
      <c r="C1384" s="367">
        <v>245.37081597482555</v>
      </c>
      <c r="D1384" s="369">
        <v>1687.4999999999907</v>
      </c>
      <c r="E1384" s="367">
        <v>17441.860465116366</v>
      </c>
      <c r="F1384" s="367">
        <v>-435219.5929485563</v>
      </c>
      <c r="G1384" s="367">
        <v>1687.5000000000084</v>
      </c>
      <c r="H1384" s="367">
        <v>93750</v>
      </c>
      <c r="I1384" s="367">
        <v>-5166381.3997448469</v>
      </c>
      <c r="J1384" s="384">
        <v>1687.5</v>
      </c>
      <c r="K1384" s="367">
        <v>22727.272727272615</v>
      </c>
      <c r="L1384" s="367">
        <v>-261216.33877568215</v>
      </c>
      <c r="M1384" s="384">
        <v>1687.4999999999918</v>
      </c>
      <c r="N1384" s="367">
        <v>375</v>
      </c>
      <c r="O1384" s="367">
        <v>-5119.1937771430703</v>
      </c>
      <c r="P1384" s="384">
        <v>24.46875</v>
      </c>
      <c r="Q1384" s="367">
        <v>375</v>
      </c>
      <c r="R1384" s="367">
        <v>-1555.536140265174</v>
      </c>
      <c r="S1384" s="384">
        <v>23.625</v>
      </c>
      <c r="T1384" s="367">
        <v>12931.034482758667</v>
      </c>
      <c r="U1384" s="367">
        <v>-279080.45504062233</v>
      </c>
      <c r="V1384" s="384">
        <v>1687.5000000000059</v>
      </c>
      <c r="W1384" s="367">
        <v>625000.00000000012</v>
      </c>
      <c r="X1384" s="367">
        <v>73202.475401454256</v>
      </c>
      <c r="Y1384" s="384">
        <v>1687.5000000000002</v>
      </c>
      <c r="Z1384" s="367"/>
      <c r="AA1384" s="367"/>
      <c r="AB1384" s="367"/>
      <c r="AC1384" s="367"/>
      <c r="AD1384" s="367"/>
      <c r="AE1384" s="367"/>
      <c r="AF1384" s="367"/>
      <c r="AG1384" s="367"/>
      <c r="AH1384" s="367"/>
      <c r="AI1384" s="367"/>
      <c r="AJ1384" s="367"/>
      <c r="AK1384" s="367"/>
      <c r="AL1384" s="367"/>
      <c r="AM1384" s="367"/>
      <c r="AN1384" s="367"/>
      <c r="AO1384" s="367"/>
      <c r="AP1384" s="367"/>
      <c r="AQ1384" s="367"/>
      <c r="AR1384" s="367"/>
      <c r="AS1384" s="367"/>
      <c r="AT1384" s="367"/>
    </row>
    <row r="1385" spans="2:46" ht="13.8">
      <c r="B1385" s="26">
        <v>62.666666666666316</v>
      </c>
      <c r="C1385" s="367">
        <v>246.01936068770425</v>
      </c>
      <c r="D1385" s="369">
        <v>1691.9999999999905</v>
      </c>
      <c r="E1385" s="367">
        <v>17488.372093023343</v>
      </c>
      <c r="F1385" s="367">
        <v>-437584.17646914499</v>
      </c>
      <c r="G1385" s="367">
        <v>1692.0000000000084</v>
      </c>
      <c r="H1385" s="367">
        <v>94000</v>
      </c>
      <c r="I1385" s="367">
        <v>-5194332.9077870604</v>
      </c>
      <c r="J1385" s="384">
        <v>1692</v>
      </c>
      <c r="K1385" s="367">
        <v>22787.878787878675</v>
      </c>
      <c r="L1385" s="367">
        <v>-262834.52055479254</v>
      </c>
      <c r="M1385" s="384">
        <v>1691.9999999999918</v>
      </c>
      <c r="N1385" s="367">
        <v>376</v>
      </c>
      <c r="O1385" s="367">
        <v>-5147.7632907271764</v>
      </c>
      <c r="P1385" s="384">
        <v>24.534000000000002</v>
      </c>
      <c r="Q1385" s="367">
        <v>376</v>
      </c>
      <c r="R1385" s="367">
        <v>-1566.7250322445996</v>
      </c>
      <c r="S1385" s="384">
        <v>23.687999999999999</v>
      </c>
      <c r="T1385" s="367">
        <v>12965.517241379357</v>
      </c>
      <c r="U1385" s="367">
        <v>-280758.87529126089</v>
      </c>
      <c r="V1385" s="384">
        <v>1692.0000000000059</v>
      </c>
      <c r="W1385" s="367">
        <v>626666.66666666674</v>
      </c>
      <c r="X1385" s="367">
        <v>73362.942380275257</v>
      </c>
      <c r="Y1385" s="384">
        <v>1692.0000000000002</v>
      </c>
      <c r="Z1385" s="367"/>
      <c r="AA1385" s="367"/>
      <c r="AB1385" s="367"/>
      <c r="AC1385" s="367"/>
      <c r="AD1385" s="367"/>
      <c r="AE1385" s="367"/>
      <c r="AF1385" s="367"/>
      <c r="AG1385" s="367"/>
      <c r="AH1385" s="367"/>
      <c r="AI1385" s="367"/>
      <c r="AJ1385" s="367"/>
      <c r="AK1385" s="367"/>
      <c r="AL1385" s="367"/>
      <c r="AM1385" s="367"/>
      <c r="AN1385" s="367"/>
      <c r="AO1385" s="367"/>
      <c r="AP1385" s="367"/>
      <c r="AQ1385" s="367"/>
      <c r="AR1385" s="367"/>
      <c r="AS1385" s="367"/>
      <c r="AT1385" s="367"/>
    </row>
    <row r="1386" spans="2:46" ht="13.8">
      <c r="B1386" s="26">
        <v>62.83333333333298</v>
      </c>
      <c r="C1386" s="367">
        <v>246.66787466939661</v>
      </c>
      <c r="D1386" s="369">
        <v>1696.4999999999905</v>
      </c>
      <c r="E1386" s="367">
        <v>17534.88372093032</v>
      </c>
      <c r="F1386" s="367">
        <v>-439955.16423409211</v>
      </c>
      <c r="G1386" s="367">
        <v>1696.5000000000084</v>
      </c>
      <c r="H1386" s="367">
        <v>94250</v>
      </c>
      <c r="I1386" s="367">
        <v>-5222359.8120578704</v>
      </c>
      <c r="J1386" s="384">
        <v>1696.5</v>
      </c>
      <c r="K1386" s="367">
        <v>22848.484848484735</v>
      </c>
      <c r="L1386" s="367">
        <v>-264457.60448749718</v>
      </c>
      <c r="M1386" s="384">
        <v>1696.4999999999918</v>
      </c>
      <c r="N1386" s="367">
        <v>377</v>
      </c>
      <c r="O1386" s="367">
        <v>-5176.4121571313799</v>
      </c>
      <c r="P1386" s="384">
        <v>24.599250000000001</v>
      </c>
      <c r="Q1386" s="367">
        <v>377</v>
      </c>
      <c r="R1386" s="367">
        <v>-1577.9513752644791</v>
      </c>
      <c r="S1386" s="384">
        <v>23.750999999999998</v>
      </c>
      <c r="T1386" s="367">
        <v>13000.000000000047</v>
      </c>
      <c r="U1386" s="367">
        <v>-282442.26472117566</v>
      </c>
      <c r="V1386" s="384">
        <v>1696.5000000000064</v>
      </c>
      <c r="W1386" s="367">
        <v>628333.33333333337</v>
      </c>
      <c r="X1386" s="367">
        <v>73523.224573871485</v>
      </c>
      <c r="Y1386" s="384">
        <v>1696.5</v>
      </c>
      <c r="Z1386" s="367"/>
      <c r="AA1386" s="367"/>
      <c r="AB1386" s="367"/>
      <c r="AC1386" s="367"/>
      <c r="AD1386" s="367"/>
      <c r="AE1386" s="367"/>
      <c r="AF1386" s="367"/>
      <c r="AG1386" s="367"/>
      <c r="AH1386" s="367"/>
      <c r="AI1386" s="367"/>
      <c r="AJ1386" s="367"/>
      <c r="AK1386" s="367"/>
      <c r="AL1386" s="367"/>
      <c r="AM1386" s="367"/>
      <c r="AN1386" s="367"/>
      <c r="AO1386" s="367"/>
      <c r="AP1386" s="367"/>
      <c r="AQ1386" s="367"/>
      <c r="AR1386" s="367"/>
      <c r="AS1386" s="367"/>
      <c r="AT1386" s="367"/>
    </row>
    <row r="1387" spans="2:46" ht="13.8">
      <c r="B1387" s="26">
        <v>62.999999999999645</v>
      </c>
      <c r="C1387" s="367">
        <v>247.31635791990243</v>
      </c>
      <c r="D1387" s="369">
        <v>1700.9999999999905</v>
      </c>
      <c r="E1387" s="367">
        <v>17581.395348837297</v>
      </c>
      <c r="F1387" s="367">
        <v>-442332.5562433977</v>
      </c>
      <c r="G1387" s="367">
        <v>1701.0000000000084</v>
      </c>
      <c r="H1387" s="367">
        <v>94500</v>
      </c>
      <c r="I1387" s="367">
        <v>-5250462.112557278</v>
      </c>
      <c r="J1387" s="384">
        <v>1701</v>
      </c>
      <c r="K1387" s="367">
        <v>22909.090909090795</v>
      </c>
      <c r="L1387" s="367">
        <v>-266085.59057379607</v>
      </c>
      <c r="M1387" s="384">
        <v>1700.9999999999918</v>
      </c>
      <c r="N1387" s="367">
        <v>378</v>
      </c>
      <c r="O1387" s="367">
        <v>-5205.1403763556818</v>
      </c>
      <c r="P1387" s="384">
        <v>24.6645</v>
      </c>
      <c r="Q1387" s="367">
        <v>378</v>
      </c>
      <c r="R1387" s="367">
        <v>-1589.2151693248134</v>
      </c>
      <c r="S1387" s="384">
        <v>23.814</v>
      </c>
      <c r="T1387" s="367">
        <v>13034.482758620738</v>
      </c>
      <c r="U1387" s="367">
        <v>-284130.62333036604</v>
      </c>
      <c r="V1387" s="384">
        <v>1701.0000000000064</v>
      </c>
      <c r="W1387" s="367">
        <v>630000</v>
      </c>
      <c r="X1387" s="367">
        <v>73683.321982243026</v>
      </c>
      <c r="Y1387" s="384">
        <v>1701</v>
      </c>
      <c r="Z1387" s="367"/>
      <c r="AA1387" s="367"/>
      <c r="AB1387" s="367"/>
      <c r="AC1387" s="367"/>
      <c r="AD1387" s="367"/>
      <c r="AE1387" s="367"/>
      <c r="AF1387" s="367"/>
      <c r="AG1387" s="367"/>
      <c r="AH1387" s="367"/>
      <c r="AI1387" s="367"/>
      <c r="AJ1387" s="367"/>
      <c r="AK1387" s="367"/>
      <c r="AL1387" s="367"/>
      <c r="AM1387" s="367"/>
      <c r="AN1387" s="367"/>
      <c r="AO1387" s="367"/>
      <c r="AP1387" s="367"/>
      <c r="AQ1387" s="367"/>
      <c r="AR1387" s="367"/>
      <c r="AS1387" s="367"/>
      <c r="AT1387" s="367"/>
    </row>
    <row r="1388" spans="2:46" ht="13.8">
      <c r="B1388" s="26">
        <v>63.166666666666309</v>
      </c>
      <c r="C1388" s="367">
        <v>247.96481043922185</v>
      </c>
      <c r="D1388" s="369">
        <v>1705.4999999999902</v>
      </c>
      <c r="E1388" s="367">
        <v>17627.906976744274</v>
      </c>
      <c r="F1388" s="367">
        <v>-444716.35249706177</v>
      </c>
      <c r="G1388" s="367">
        <v>1705.5000000000084</v>
      </c>
      <c r="H1388" s="367">
        <v>94750</v>
      </c>
      <c r="I1388" s="367">
        <v>-5278639.8092852831</v>
      </c>
      <c r="J1388" s="384">
        <v>1705.5</v>
      </c>
      <c r="K1388" s="367">
        <v>22969.696969696855</v>
      </c>
      <c r="L1388" s="367">
        <v>-267718.47881368909</v>
      </c>
      <c r="M1388" s="384">
        <v>1705.4999999999916</v>
      </c>
      <c r="N1388" s="367">
        <v>379</v>
      </c>
      <c r="O1388" s="367">
        <v>-5233.9479484000822</v>
      </c>
      <c r="P1388" s="384">
        <v>24.729750000000003</v>
      </c>
      <c r="Q1388" s="367">
        <v>379</v>
      </c>
      <c r="R1388" s="367">
        <v>-1600.5164144256014</v>
      </c>
      <c r="S1388" s="384">
        <v>23.876999999999999</v>
      </c>
      <c r="T1388" s="367">
        <v>13068.965517241428</v>
      </c>
      <c r="U1388" s="367">
        <v>-285823.95111883228</v>
      </c>
      <c r="V1388" s="384">
        <v>1705.5000000000064</v>
      </c>
      <c r="W1388" s="367">
        <v>631666.66666666663</v>
      </c>
      <c r="X1388" s="367">
        <v>73843.234605389793</v>
      </c>
      <c r="Y1388" s="384">
        <v>1705.4999999999998</v>
      </c>
      <c r="Z1388" s="367"/>
      <c r="AA1388" s="367"/>
      <c r="AB1388" s="367"/>
      <c r="AC1388" s="367"/>
      <c r="AD1388" s="367"/>
      <c r="AE1388" s="367"/>
      <c r="AF1388" s="367"/>
      <c r="AG1388" s="367"/>
      <c r="AH1388" s="367"/>
      <c r="AI1388" s="367"/>
      <c r="AJ1388" s="367"/>
      <c r="AK1388" s="367"/>
      <c r="AL1388" s="367"/>
      <c r="AM1388" s="367"/>
      <c r="AN1388" s="367"/>
      <c r="AO1388" s="367"/>
      <c r="AP1388" s="367"/>
      <c r="AQ1388" s="367"/>
      <c r="AR1388" s="367"/>
      <c r="AS1388" s="367"/>
      <c r="AT1388" s="367"/>
    </row>
    <row r="1389" spans="2:46" ht="13.8">
      <c r="B1389" s="26">
        <v>63.333333333332973</v>
      </c>
      <c r="C1389" s="367">
        <v>248.61323222735481</v>
      </c>
      <c r="D1389" s="369">
        <v>1709.9999999999902</v>
      </c>
      <c r="E1389" s="367">
        <v>17674.418604651251</v>
      </c>
      <c r="F1389" s="367">
        <v>-447106.5529950842</v>
      </c>
      <c r="G1389" s="367">
        <v>1710.0000000000084</v>
      </c>
      <c r="H1389" s="367">
        <v>95000</v>
      </c>
      <c r="I1389" s="367">
        <v>-5306892.9022418838</v>
      </c>
      <c r="J1389" s="384">
        <v>1710</v>
      </c>
      <c r="K1389" s="367">
        <v>23030.303030302915</v>
      </c>
      <c r="L1389" s="367">
        <v>-269356.26920717634</v>
      </c>
      <c r="M1389" s="384">
        <v>1709.9999999999916</v>
      </c>
      <c r="N1389" s="367">
        <v>380</v>
      </c>
      <c r="O1389" s="367">
        <v>-5262.83487326458</v>
      </c>
      <c r="P1389" s="384">
        <v>24.795000000000002</v>
      </c>
      <c r="Q1389" s="367">
        <v>380</v>
      </c>
      <c r="R1389" s="367">
        <v>-1611.8551105668441</v>
      </c>
      <c r="S1389" s="384">
        <v>23.94</v>
      </c>
      <c r="T1389" s="367">
        <v>13103.448275862118</v>
      </c>
      <c r="U1389" s="367">
        <v>-287522.24808657449</v>
      </c>
      <c r="V1389" s="384">
        <v>1710.0000000000066</v>
      </c>
      <c r="W1389" s="367">
        <v>633333.33333333326</v>
      </c>
      <c r="X1389" s="367">
        <v>74002.962443311888</v>
      </c>
      <c r="Y1389" s="384">
        <v>1709.9999999999998</v>
      </c>
      <c r="Z1389" s="367"/>
      <c r="AA1389" s="367"/>
      <c r="AB1389" s="367"/>
      <c r="AC1389" s="367"/>
      <c r="AD1389" s="367"/>
      <c r="AE1389" s="367"/>
      <c r="AF1389" s="367"/>
      <c r="AG1389" s="367"/>
      <c r="AH1389" s="367"/>
      <c r="AI1389" s="367"/>
      <c r="AJ1389" s="367"/>
      <c r="AK1389" s="367"/>
      <c r="AL1389" s="367"/>
      <c r="AM1389" s="367"/>
      <c r="AN1389" s="367"/>
      <c r="AO1389" s="367"/>
      <c r="AP1389" s="367"/>
      <c r="AQ1389" s="367"/>
      <c r="AR1389" s="367"/>
      <c r="AS1389" s="367"/>
      <c r="AT1389" s="367"/>
    </row>
    <row r="1390" spans="2:46" ht="13.8">
      <c r="B1390" s="26">
        <v>63.499999999999638</v>
      </c>
      <c r="C1390" s="367">
        <v>249.26162328430127</v>
      </c>
      <c r="D1390" s="369">
        <v>1714.4999999999902</v>
      </c>
      <c r="E1390" s="367">
        <v>17720.930232558228</v>
      </c>
      <c r="F1390" s="367">
        <v>-449503.15773746552</v>
      </c>
      <c r="G1390" s="367">
        <v>1714.5000000000089</v>
      </c>
      <c r="H1390" s="367">
        <v>95250</v>
      </c>
      <c r="I1390" s="367">
        <v>-5335221.3914270829</v>
      </c>
      <c r="J1390" s="384">
        <v>1714.5</v>
      </c>
      <c r="K1390" s="367">
        <v>23090.909090908975</v>
      </c>
      <c r="L1390" s="367">
        <v>-270998.96175425773</v>
      </c>
      <c r="M1390" s="384">
        <v>1714.4999999999916</v>
      </c>
      <c r="N1390" s="367">
        <v>381</v>
      </c>
      <c r="O1390" s="367">
        <v>-5291.8011509491744</v>
      </c>
      <c r="P1390" s="384">
        <v>24.860250000000001</v>
      </c>
      <c r="Q1390" s="367">
        <v>381</v>
      </c>
      <c r="R1390" s="367">
        <v>-1623.2312577485404</v>
      </c>
      <c r="S1390" s="384">
        <v>24.003</v>
      </c>
      <c r="T1390" s="367">
        <v>13137.931034482808</v>
      </c>
      <c r="U1390" s="367">
        <v>-289225.51423359249</v>
      </c>
      <c r="V1390" s="384">
        <v>1714.5000000000066</v>
      </c>
      <c r="W1390" s="367">
        <v>634999.99999999988</v>
      </c>
      <c r="X1390" s="367">
        <v>74162.505496009195</v>
      </c>
      <c r="Y1390" s="384">
        <v>1714.4999999999995</v>
      </c>
      <c r="Z1390" s="367"/>
      <c r="AA1390" s="367"/>
      <c r="AB1390" s="367"/>
      <c r="AC1390" s="367"/>
      <c r="AD1390" s="367"/>
      <c r="AE1390" s="367"/>
      <c r="AF1390" s="367"/>
      <c r="AG1390" s="367"/>
      <c r="AH1390" s="367"/>
      <c r="AI1390" s="367"/>
      <c r="AJ1390" s="367"/>
      <c r="AK1390" s="367"/>
      <c r="AL1390" s="367"/>
      <c r="AM1390" s="367"/>
      <c r="AN1390" s="367"/>
      <c r="AO1390" s="367"/>
      <c r="AP1390" s="367"/>
      <c r="AQ1390" s="367"/>
      <c r="AR1390" s="367"/>
      <c r="AS1390" s="367"/>
      <c r="AT1390" s="367"/>
    </row>
    <row r="1391" spans="2:46" ht="13.8">
      <c r="B1391" s="26">
        <v>63.666666666666302</v>
      </c>
      <c r="C1391" s="367">
        <v>249.90998361006132</v>
      </c>
      <c r="D1391" s="369">
        <v>1718.9999999999902</v>
      </c>
      <c r="E1391" s="367">
        <v>17767.441860465206</v>
      </c>
      <c r="F1391" s="367">
        <v>-451906.1667242049</v>
      </c>
      <c r="G1391" s="367">
        <v>1719.0000000000089</v>
      </c>
      <c r="H1391" s="367">
        <v>95500</v>
      </c>
      <c r="I1391" s="367">
        <v>-5363625.2768408777</v>
      </c>
      <c r="J1391" s="384">
        <v>1719</v>
      </c>
      <c r="K1391" s="367">
        <v>23151.515151515036</v>
      </c>
      <c r="L1391" s="367">
        <v>-272646.55645493336</v>
      </c>
      <c r="M1391" s="384">
        <v>1718.9999999999916</v>
      </c>
      <c r="N1391" s="367">
        <v>382</v>
      </c>
      <c r="O1391" s="367">
        <v>-5320.8467814538672</v>
      </c>
      <c r="P1391" s="384">
        <v>24.9255</v>
      </c>
      <c r="Q1391" s="367">
        <v>382</v>
      </c>
      <c r="R1391" s="367">
        <v>-1634.6448559706917</v>
      </c>
      <c r="S1391" s="384">
        <v>24.066000000000003</v>
      </c>
      <c r="T1391" s="367">
        <v>13172.413793103498</v>
      </c>
      <c r="U1391" s="367">
        <v>-290933.7495598864</v>
      </c>
      <c r="V1391" s="384">
        <v>1719.0000000000066</v>
      </c>
      <c r="W1391" s="367">
        <v>636666.66666666651</v>
      </c>
      <c r="X1391" s="367">
        <v>74321.863763481815</v>
      </c>
      <c r="Y1391" s="384">
        <v>1718.9999999999995</v>
      </c>
      <c r="Z1391" s="367"/>
      <c r="AA1391" s="367"/>
      <c r="AB1391" s="367"/>
      <c r="AC1391" s="367"/>
      <c r="AD1391" s="367"/>
      <c r="AE1391" s="367"/>
      <c r="AF1391" s="367"/>
      <c r="AG1391" s="367"/>
      <c r="AH1391" s="367"/>
      <c r="AI1391" s="367"/>
      <c r="AJ1391" s="367"/>
      <c r="AK1391" s="367"/>
      <c r="AL1391" s="367"/>
      <c r="AM1391" s="367"/>
      <c r="AN1391" s="367"/>
      <c r="AO1391" s="367"/>
      <c r="AP1391" s="367"/>
      <c r="AQ1391" s="367"/>
      <c r="AR1391" s="367"/>
      <c r="AS1391" s="367"/>
      <c r="AT1391" s="367"/>
    </row>
    <row r="1392" spans="2:46" ht="13.8">
      <c r="B1392" s="26">
        <v>63.833333333332966</v>
      </c>
      <c r="C1392" s="367">
        <v>250.55831320463483</v>
      </c>
      <c r="D1392" s="369">
        <v>1723.49999999999</v>
      </c>
      <c r="E1392" s="367">
        <v>17813.953488372183</v>
      </c>
      <c r="F1392" s="367">
        <v>-454315.57995530282</v>
      </c>
      <c r="G1392" s="367">
        <v>1723.5000000000089</v>
      </c>
      <c r="H1392" s="367">
        <v>95750</v>
      </c>
      <c r="I1392" s="367">
        <v>-5392104.55848327</v>
      </c>
      <c r="J1392" s="384">
        <v>1723.5</v>
      </c>
      <c r="K1392" s="367">
        <v>23212.121212121096</v>
      </c>
      <c r="L1392" s="367">
        <v>-274299.05330920318</v>
      </c>
      <c r="M1392" s="384">
        <v>1723.4999999999916</v>
      </c>
      <c r="N1392" s="367">
        <v>383</v>
      </c>
      <c r="O1392" s="367">
        <v>-5349.9717647786592</v>
      </c>
      <c r="P1392" s="384">
        <v>24.990750000000002</v>
      </c>
      <c r="Q1392" s="367">
        <v>383</v>
      </c>
      <c r="R1392" s="367">
        <v>-1646.0959052332953</v>
      </c>
      <c r="S1392" s="384">
        <v>24.128999999999998</v>
      </c>
      <c r="T1392" s="367">
        <v>13206.896551724189</v>
      </c>
      <c r="U1392" s="367">
        <v>-292646.95406545611</v>
      </c>
      <c r="V1392" s="384">
        <v>1723.5000000000066</v>
      </c>
      <c r="W1392" s="367">
        <v>638333.33333333314</v>
      </c>
      <c r="X1392" s="367">
        <v>74481.037245729676</v>
      </c>
      <c r="Y1392" s="384">
        <v>1723.4999999999993</v>
      </c>
      <c r="Z1392" s="367"/>
      <c r="AA1392" s="367"/>
      <c r="AB1392" s="367"/>
      <c r="AC1392" s="367"/>
      <c r="AD1392" s="367"/>
      <c r="AE1392" s="367"/>
      <c r="AF1392" s="367"/>
      <c r="AG1392" s="367"/>
      <c r="AH1392" s="367"/>
      <c r="AI1392" s="367"/>
      <c r="AJ1392" s="367"/>
      <c r="AK1392" s="367"/>
      <c r="AL1392" s="367"/>
      <c r="AM1392" s="367"/>
      <c r="AN1392" s="367"/>
      <c r="AO1392" s="367"/>
      <c r="AP1392" s="367"/>
      <c r="AQ1392" s="367"/>
      <c r="AR1392" s="367"/>
      <c r="AS1392" s="367"/>
      <c r="AT1392" s="367"/>
    </row>
    <row r="1393" spans="2:46" ht="13.8">
      <c r="B1393" s="26">
        <v>63.999999999999631</v>
      </c>
      <c r="C1393" s="367">
        <v>251.20661206802197</v>
      </c>
      <c r="D1393" s="369">
        <v>1727.99999999999</v>
      </c>
      <c r="E1393" s="367">
        <v>17860.46511627916</v>
      </c>
      <c r="F1393" s="367">
        <v>-456731.39743075927</v>
      </c>
      <c r="G1393" s="367">
        <v>1728.0000000000089</v>
      </c>
      <c r="H1393" s="367">
        <v>96000</v>
      </c>
      <c r="I1393" s="367">
        <v>-5420659.2363542598</v>
      </c>
      <c r="J1393" s="384">
        <v>1728</v>
      </c>
      <c r="K1393" s="367">
        <v>23272.727272727156</v>
      </c>
      <c r="L1393" s="367">
        <v>-275956.45231706719</v>
      </c>
      <c r="M1393" s="384">
        <v>1727.9999999999916</v>
      </c>
      <c r="N1393" s="367">
        <v>384</v>
      </c>
      <c r="O1393" s="367">
        <v>-5379.1761009235479</v>
      </c>
      <c r="P1393" s="384">
        <v>25.056000000000001</v>
      </c>
      <c r="Q1393" s="367">
        <v>384</v>
      </c>
      <c r="R1393" s="367">
        <v>-1657.584405536355</v>
      </c>
      <c r="S1393" s="384">
        <v>24.192</v>
      </c>
      <c r="T1393" s="367">
        <v>13241.379310344879</v>
      </c>
      <c r="U1393" s="367">
        <v>-294365.12775030179</v>
      </c>
      <c r="V1393" s="384">
        <v>1728.0000000000068</v>
      </c>
      <c r="W1393" s="367">
        <v>639999.99999999977</v>
      </c>
      <c r="X1393" s="367">
        <v>74640.025942752807</v>
      </c>
      <c r="Y1393" s="384">
        <v>1727.9999999999993</v>
      </c>
      <c r="Z1393" s="367"/>
      <c r="AA1393" s="367"/>
      <c r="AB1393" s="367"/>
      <c r="AC1393" s="367"/>
      <c r="AD1393" s="367"/>
      <c r="AE1393" s="367"/>
      <c r="AF1393" s="367"/>
      <c r="AG1393" s="367"/>
      <c r="AH1393" s="367"/>
      <c r="AI1393" s="367"/>
      <c r="AJ1393" s="367"/>
      <c r="AK1393" s="367"/>
      <c r="AL1393" s="367"/>
      <c r="AM1393" s="367"/>
      <c r="AN1393" s="367"/>
      <c r="AO1393" s="367"/>
      <c r="AP1393" s="367"/>
      <c r="AQ1393" s="367"/>
      <c r="AR1393" s="367"/>
      <c r="AS1393" s="367"/>
      <c r="AT1393" s="367"/>
    </row>
    <row r="1394" spans="2:46" ht="13.8">
      <c r="B1394" s="26">
        <v>64.166666666666302</v>
      </c>
      <c r="C1394" s="367">
        <v>251.85488020022268</v>
      </c>
      <c r="D1394" s="369">
        <v>1732.4999999999902</v>
      </c>
      <c r="E1394" s="367">
        <v>17906.976744186137</v>
      </c>
      <c r="F1394" s="367">
        <v>-459153.61915057414</v>
      </c>
      <c r="G1394" s="367">
        <v>1732.5000000000089</v>
      </c>
      <c r="H1394" s="367">
        <v>96250</v>
      </c>
      <c r="I1394" s="367">
        <v>-5449289.3104538443</v>
      </c>
      <c r="J1394" s="384">
        <v>1732.5</v>
      </c>
      <c r="K1394" s="367">
        <v>23333.333333333216</v>
      </c>
      <c r="L1394" s="367">
        <v>-277618.75347852526</v>
      </c>
      <c r="M1394" s="384">
        <v>1732.4999999999914</v>
      </c>
      <c r="N1394" s="367">
        <v>385</v>
      </c>
      <c r="O1394" s="367">
        <v>-5408.4597898885331</v>
      </c>
      <c r="P1394" s="384">
        <v>25.12125</v>
      </c>
      <c r="Q1394" s="367">
        <v>385</v>
      </c>
      <c r="R1394" s="367">
        <v>-1669.110356879868</v>
      </c>
      <c r="S1394" s="384">
        <v>24.254999999999999</v>
      </c>
      <c r="T1394" s="367">
        <v>13275.862068965569</v>
      </c>
      <c r="U1394" s="367">
        <v>-296088.27061442332</v>
      </c>
      <c r="V1394" s="384">
        <v>1732.5000000000068</v>
      </c>
      <c r="W1394" s="367">
        <v>641666.6666666664</v>
      </c>
      <c r="X1394" s="367">
        <v>74798.829854551223</v>
      </c>
      <c r="Y1394" s="384">
        <v>1732.4999999999993</v>
      </c>
      <c r="Z1394" s="367"/>
      <c r="AA1394" s="367"/>
      <c r="AB1394" s="367"/>
      <c r="AC1394" s="367"/>
      <c r="AD1394" s="367"/>
      <c r="AE1394" s="367"/>
      <c r="AF1394" s="367"/>
      <c r="AG1394" s="367"/>
      <c r="AH1394" s="367"/>
      <c r="AI1394" s="367"/>
      <c r="AJ1394" s="367"/>
      <c r="AK1394" s="367"/>
      <c r="AL1394" s="367"/>
      <c r="AM1394" s="367"/>
      <c r="AN1394" s="367"/>
      <c r="AO1394" s="367"/>
      <c r="AP1394" s="367"/>
      <c r="AQ1394" s="367"/>
      <c r="AR1394" s="367"/>
      <c r="AS1394" s="367"/>
      <c r="AT1394" s="367"/>
    </row>
    <row r="1395" spans="2:46" ht="13.8">
      <c r="B1395" s="26">
        <v>64.333333333332973</v>
      </c>
      <c r="C1395" s="367">
        <v>252.50311760123688</v>
      </c>
      <c r="D1395" s="369">
        <v>1736.9999999999902</v>
      </c>
      <c r="E1395" s="367">
        <v>17953.488372093114</v>
      </c>
      <c r="F1395" s="367">
        <v>-461582.24511474749</v>
      </c>
      <c r="G1395" s="367">
        <v>1737.0000000000089</v>
      </c>
      <c r="H1395" s="367">
        <v>96500</v>
      </c>
      <c r="I1395" s="367">
        <v>-5477994.7807820281</v>
      </c>
      <c r="J1395" s="384">
        <v>1737</v>
      </c>
      <c r="K1395" s="367">
        <v>23393.939393939276</v>
      </c>
      <c r="L1395" s="367">
        <v>-279285.9567935777</v>
      </c>
      <c r="M1395" s="384">
        <v>1736.9999999999914</v>
      </c>
      <c r="N1395" s="367">
        <v>386</v>
      </c>
      <c r="O1395" s="367">
        <v>-5437.8228316736195</v>
      </c>
      <c r="P1395" s="384">
        <v>25.186500000000002</v>
      </c>
      <c r="Q1395" s="367">
        <v>386</v>
      </c>
      <c r="R1395" s="367">
        <v>-1680.6737592638356</v>
      </c>
      <c r="S1395" s="384">
        <v>24.318000000000001</v>
      </c>
      <c r="T1395" s="367">
        <v>13310.344827586259</v>
      </c>
      <c r="U1395" s="367">
        <v>-297816.38265782065</v>
      </c>
      <c r="V1395" s="384">
        <v>1737.0000000000068</v>
      </c>
      <c r="W1395" s="367">
        <v>643333.33333333302</v>
      </c>
      <c r="X1395" s="367">
        <v>74957.448981124908</v>
      </c>
      <c r="Y1395" s="384">
        <v>1736.9999999999991</v>
      </c>
      <c r="Z1395" s="367"/>
      <c r="AA1395" s="367"/>
      <c r="AB1395" s="367"/>
      <c r="AC1395" s="367"/>
      <c r="AD1395" s="367"/>
      <c r="AE1395" s="367"/>
      <c r="AF1395" s="367"/>
      <c r="AG1395" s="367"/>
      <c r="AH1395" s="367"/>
      <c r="AI1395" s="367"/>
      <c r="AJ1395" s="367"/>
      <c r="AK1395" s="367"/>
      <c r="AL1395" s="367"/>
      <c r="AM1395" s="367"/>
      <c r="AN1395" s="367"/>
      <c r="AO1395" s="367"/>
      <c r="AP1395" s="367"/>
      <c r="AQ1395" s="367"/>
      <c r="AR1395" s="367"/>
      <c r="AS1395" s="367"/>
      <c r="AT1395" s="367"/>
    </row>
    <row r="1396" spans="2:46" ht="13.8">
      <c r="B1396" s="26">
        <v>64.499999999999645</v>
      </c>
      <c r="C1396" s="367">
        <v>253.15132427106465</v>
      </c>
      <c r="D1396" s="369">
        <v>1741.4999999999905</v>
      </c>
      <c r="E1396" s="367">
        <v>18000.000000000091</v>
      </c>
      <c r="F1396" s="367">
        <v>-464017.2753232792</v>
      </c>
      <c r="G1396" s="367">
        <v>1741.5000000000089</v>
      </c>
      <c r="H1396" s="367">
        <v>96750</v>
      </c>
      <c r="I1396" s="367">
        <v>-5506775.6473388076</v>
      </c>
      <c r="J1396" s="384">
        <v>1741.4999999999998</v>
      </c>
      <c r="K1396" s="367">
        <v>23454.545454545336</v>
      </c>
      <c r="L1396" s="367">
        <v>-280958.06226222421</v>
      </c>
      <c r="M1396" s="384">
        <v>1741.4999999999914</v>
      </c>
      <c r="N1396" s="367">
        <v>387</v>
      </c>
      <c r="O1396" s="367">
        <v>-5467.2652262788006</v>
      </c>
      <c r="P1396" s="384">
        <v>25.251750000000001</v>
      </c>
      <c r="Q1396" s="367">
        <v>387</v>
      </c>
      <c r="R1396" s="367">
        <v>-1692.2746126882571</v>
      </c>
      <c r="S1396" s="384">
        <v>24.381</v>
      </c>
      <c r="T1396" s="367">
        <v>13344.827586206949</v>
      </c>
      <c r="U1396" s="367">
        <v>-299549.46388049395</v>
      </c>
      <c r="V1396" s="384">
        <v>1741.500000000007</v>
      </c>
      <c r="W1396" s="367">
        <v>644999.99999999965</v>
      </c>
      <c r="X1396" s="367">
        <v>75115.883322473848</v>
      </c>
      <c r="Y1396" s="384">
        <v>1741.4999999999991</v>
      </c>
      <c r="Z1396" s="367"/>
      <c r="AA1396" s="367"/>
      <c r="AB1396" s="367"/>
      <c r="AC1396" s="367"/>
      <c r="AD1396" s="367"/>
      <c r="AE1396" s="367"/>
      <c r="AF1396" s="367"/>
      <c r="AG1396" s="367"/>
      <c r="AH1396" s="367"/>
      <c r="AI1396" s="367"/>
      <c r="AJ1396" s="367"/>
      <c r="AK1396" s="367"/>
      <c r="AL1396" s="367"/>
      <c r="AM1396" s="367"/>
      <c r="AN1396" s="367"/>
      <c r="AO1396" s="367"/>
      <c r="AP1396" s="367"/>
      <c r="AQ1396" s="367"/>
      <c r="AR1396" s="367"/>
      <c r="AS1396" s="367"/>
      <c r="AT1396" s="367"/>
    </row>
    <row r="1397" spans="2:46" ht="13.8">
      <c r="B1397" s="26">
        <v>64.666666666666316</v>
      </c>
      <c r="C1397" s="367">
        <v>253.79950020970591</v>
      </c>
      <c r="D1397" s="369">
        <v>1745.9999999999905</v>
      </c>
      <c r="E1397" s="367">
        <v>18046.511627907068</v>
      </c>
      <c r="F1397" s="367">
        <v>-466458.70977616956</v>
      </c>
      <c r="G1397" s="367">
        <v>1746.0000000000089</v>
      </c>
      <c r="H1397" s="367">
        <v>97000</v>
      </c>
      <c r="I1397" s="367">
        <v>-5535631.9101241836</v>
      </c>
      <c r="J1397" s="384">
        <v>1745.9999999999998</v>
      </c>
      <c r="K1397" s="367">
        <v>23515.151515151396</v>
      </c>
      <c r="L1397" s="367">
        <v>-282635.06988446508</v>
      </c>
      <c r="M1397" s="384">
        <v>1745.9999999999914</v>
      </c>
      <c r="N1397" s="367">
        <v>388</v>
      </c>
      <c r="O1397" s="367">
        <v>-5496.7869737040801</v>
      </c>
      <c r="P1397" s="384">
        <v>25.317</v>
      </c>
      <c r="Q1397" s="367">
        <v>388</v>
      </c>
      <c r="R1397" s="367">
        <v>-1703.9129171531331</v>
      </c>
      <c r="S1397" s="384">
        <v>24.444000000000003</v>
      </c>
      <c r="T1397" s="367">
        <v>13379.31034482764</v>
      </c>
      <c r="U1397" s="367">
        <v>-301287.51428244304</v>
      </c>
      <c r="V1397" s="384">
        <v>1746.000000000007</v>
      </c>
      <c r="W1397" s="367">
        <v>646666.66666666628</v>
      </c>
      <c r="X1397" s="367">
        <v>75274.132878598044</v>
      </c>
      <c r="Y1397" s="384">
        <v>1745.9999999999989</v>
      </c>
      <c r="Z1397" s="367"/>
      <c r="AA1397" s="367"/>
      <c r="AB1397" s="367"/>
      <c r="AC1397" s="367"/>
      <c r="AD1397" s="367"/>
      <c r="AE1397" s="367"/>
      <c r="AF1397" s="367"/>
      <c r="AG1397" s="367"/>
      <c r="AH1397" s="367"/>
      <c r="AI1397" s="367"/>
      <c r="AJ1397" s="367"/>
      <c r="AK1397" s="367"/>
      <c r="AL1397" s="367"/>
      <c r="AM1397" s="367"/>
      <c r="AN1397" s="367"/>
      <c r="AO1397" s="367"/>
      <c r="AP1397" s="367"/>
      <c r="AQ1397" s="367"/>
      <c r="AR1397" s="367"/>
      <c r="AS1397" s="367"/>
      <c r="AT1397" s="367"/>
    </row>
    <row r="1398" spans="2:46" ht="13.8">
      <c r="B1398" s="26">
        <v>64.833333333332988</v>
      </c>
      <c r="C1398" s="367">
        <v>254.44764541716083</v>
      </c>
      <c r="D1398" s="369">
        <v>1750.4999999999909</v>
      </c>
      <c r="E1398" s="367">
        <v>18093.023255814045</v>
      </c>
      <c r="F1398" s="367">
        <v>-468906.54847341846</v>
      </c>
      <c r="G1398" s="367">
        <v>1750.5000000000091</v>
      </c>
      <c r="H1398" s="367">
        <v>97250</v>
      </c>
      <c r="I1398" s="367">
        <v>-5564563.5691381581</v>
      </c>
      <c r="J1398" s="384">
        <v>1750.4999999999998</v>
      </c>
      <c r="K1398" s="367">
        <v>23575.757575757456</v>
      </c>
      <c r="L1398" s="367">
        <v>-284316.97966030001</v>
      </c>
      <c r="M1398" s="384">
        <v>1750.4999999999914</v>
      </c>
      <c r="N1398" s="367">
        <v>389</v>
      </c>
      <c r="O1398" s="367">
        <v>-5526.388073949458</v>
      </c>
      <c r="P1398" s="384">
        <v>25.382249999999999</v>
      </c>
      <c r="Q1398" s="367">
        <v>389</v>
      </c>
      <c r="R1398" s="367">
        <v>-1715.5886726584629</v>
      </c>
      <c r="S1398" s="384">
        <v>24.507000000000001</v>
      </c>
      <c r="T1398" s="367">
        <v>13413.79310344833</v>
      </c>
      <c r="U1398" s="367">
        <v>-303030.53386366804</v>
      </c>
      <c r="V1398" s="384">
        <v>1750.500000000007</v>
      </c>
      <c r="W1398" s="367">
        <v>648333.33333333291</v>
      </c>
      <c r="X1398" s="367">
        <v>75432.197649497524</v>
      </c>
      <c r="Y1398" s="384">
        <v>1750.4999999999989</v>
      </c>
      <c r="Z1398" s="367"/>
      <c r="AA1398" s="367"/>
      <c r="AB1398" s="367"/>
      <c r="AC1398" s="367"/>
      <c r="AD1398" s="367"/>
      <c r="AE1398" s="367"/>
      <c r="AF1398" s="367"/>
      <c r="AG1398" s="367"/>
      <c r="AH1398" s="367"/>
      <c r="AI1398" s="367"/>
      <c r="AJ1398" s="367"/>
      <c r="AK1398" s="367"/>
      <c r="AL1398" s="367"/>
      <c r="AM1398" s="367"/>
      <c r="AN1398" s="367"/>
      <c r="AO1398" s="367"/>
      <c r="AP1398" s="367"/>
      <c r="AQ1398" s="367"/>
      <c r="AR1398" s="367"/>
      <c r="AS1398" s="367"/>
      <c r="AT1398" s="367"/>
    </row>
    <row r="1399" spans="2:46" ht="13.8">
      <c r="B1399" s="26">
        <v>64.999999999999659</v>
      </c>
      <c r="C1399" s="367">
        <v>255.09575989342918</v>
      </c>
      <c r="D1399" s="369">
        <v>1754.9999999999909</v>
      </c>
      <c r="E1399" s="367">
        <v>18139.534883721022</v>
      </c>
      <c r="F1399" s="367">
        <v>-471360.7914150256</v>
      </c>
      <c r="G1399" s="367">
        <v>1755.0000000000091</v>
      </c>
      <c r="H1399" s="367">
        <v>97500</v>
      </c>
      <c r="I1399" s="367">
        <v>-5593570.6243807292</v>
      </c>
      <c r="J1399" s="384">
        <v>1754.9999999999998</v>
      </c>
      <c r="K1399" s="367">
        <v>23636.363636363516</v>
      </c>
      <c r="L1399" s="367">
        <v>-286003.7915897292</v>
      </c>
      <c r="M1399" s="384">
        <v>1754.9999999999914</v>
      </c>
      <c r="N1399" s="367">
        <v>390</v>
      </c>
      <c r="O1399" s="367">
        <v>-5556.0685270149352</v>
      </c>
      <c r="P1399" s="384">
        <v>25.447500000000002</v>
      </c>
      <c r="Q1399" s="367">
        <v>390</v>
      </c>
      <c r="R1399" s="367">
        <v>-1727.301879204246</v>
      </c>
      <c r="S1399" s="384">
        <v>24.569999999999997</v>
      </c>
      <c r="T1399" s="367">
        <v>13448.27586206902</v>
      </c>
      <c r="U1399" s="367">
        <v>-304778.52262416889</v>
      </c>
      <c r="V1399" s="384">
        <v>1755.000000000007</v>
      </c>
      <c r="W1399" s="367">
        <v>649999.99999999953</v>
      </c>
      <c r="X1399" s="367">
        <v>75590.077635172274</v>
      </c>
      <c r="Y1399" s="384">
        <v>1754.9999999999986</v>
      </c>
      <c r="Z1399" s="367"/>
      <c r="AA1399" s="367"/>
      <c r="AB1399" s="367"/>
      <c r="AC1399" s="367"/>
      <c r="AD1399" s="367"/>
      <c r="AE1399" s="367"/>
      <c r="AF1399" s="367"/>
      <c r="AG1399" s="367"/>
      <c r="AH1399" s="367"/>
      <c r="AI1399" s="367"/>
      <c r="AJ1399" s="367"/>
      <c r="AK1399" s="367"/>
      <c r="AL1399" s="367"/>
      <c r="AM1399" s="367"/>
      <c r="AN1399" s="367"/>
      <c r="AO1399" s="367"/>
      <c r="AP1399" s="367"/>
      <c r="AQ1399" s="367"/>
      <c r="AR1399" s="367"/>
      <c r="AS1399" s="367"/>
      <c r="AT1399" s="367"/>
    </row>
    <row r="1400" spans="2:46" ht="13.8">
      <c r="B1400" s="26">
        <v>65.16666666666633</v>
      </c>
      <c r="C1400" s="367">
        <v>255.74384363851115</v>
      </c>
      <c r="D1400" s="369">
        <v>1759.4999999999911</v>
      </c>
      <c r="E1400" s="367">
        <v>18186.046511627999</v>
      </c>
      <c r="F1400" s="367">
        <v>-473821.43860099139</v>
      </c>
      <c r="G1400" s="367">
        <v>1759.5000000000091</v>
      </c>
      <c r="H1400" s="367">
        <v>97750</v>
      </c>
      <c r="I1400" s="367">
        <v>-5622653.0758518958</v>
      </c>
      <c r="J1400" s="384">
        <v>1759.4999999999998</v>
      </c>
      <c r="K1400" s="367">
        <v>23696.969696969576</v>
      </c>
      <c r="L1400" s="367">
        <v>-287695.50567275257</v>
      </c>
      <c r="M1400" s="384">
        <v>1759.4999999999911</v>
      </c>
      <c r="N1400" s="367">
        <v>391</v>
      </c>
      <c r="O1400" s="367">
        <v>-5585.828332900508</v>
      </c>
      <c r="P1400" s="384">
        <v>25.51275</v>
      </c>
      <c r="Q1400" s="367">
        <v>391</v>
      </c>
      <c r="R1400" s="367">
        <v>-1739.0525367904845</v>
      </c>
      <c r="S1400" s="384">
        <v>24.632999999999999</v>
      </c>
      <c r="T1400" s="367">
        <v>13482.75862068971</v>
      </c>
      <c r="U1400" s="367">
        <v>-306531.4805639456</v>
      </c>
      <c r="V1400" s="384">
        <v>1759.5000000000073</v>
      </c>
      <c r="W1400" s="367">
        <v>651666.66666666616</v>
      </c>
      <c r="X1400" s="367">
        <v>75747.77283562228</v>
      </c>
      <c r="Y1400" s="384">
        <v>1759.4999999999986</v>
      </c>
      <c r="Z1400" s="367"/>
      <c r="AA1400" s="367"/>
      <c r="AB1400" s="367"/>
      <c r="AC1400" s="367"/>
      <c r="AD1400" s="367"/>
      <c r="AE1400" s="367"/>
      <c r="AF1400" s="367"/>
      <c r="AG1400" s="367"/>
      <c r="AH1400" s="367"/>
      <c r="AI1400" s="367"/>
      <c r="AJ1400" s="367"/>
      <c r="AK1400" s="367"/>
      <c r="AL1400" s="367"/>
      <c r="AM1400" s="367"/>
      <c r="AN1400" s="367"/>
      <c r="AO1400" s="367"/>
      <c r="AP1400" s="367"/>
      <c r="AQ1400" s="367"/>
      <c r="AR1400" s="367"/>
      <c r="AS1400" s="367"/>
      <c r="AT1400" s="367"/>
    </row>
    <row r="1401" spans="2:46" ht="13.8">
      <c r="B1401" s="26">
        <v>65.333333333333002</v>
      </c>
      <c r="C1401" s="367">
        <v>256.39189665240661</v>
      </c>
      <c r="D1401" s="369">
        <v>1763.9999999999911</v>
      </c>
      <c r="E1401" s="367">
        <v>18232.558139534976</v>
      </c>
      <c r="F1401" s="367">
        <v>-476288.49003131548</v>
      </c>
      <c r="G1401" s="367">
        <v>1764.0000000000091</v>
      </c>
      <c r="H1401" s="367">
        <v>98000</v>
      </c>
      <c r="I1401" s="367">
        <v>-5651810.9235516619</v>
      </c>
      <c r="J1401" s="384">
        <v>1763.9999999999998</v>
      </c>
      <c r="K1401" s="367">
        <v>23757.575757575636</v>
      </c>
      <c r="L1401" s="367">
        <v>-289392.12190937012</v>
      </c>
      <c r="M1401" s="384">
        <v>1763.9999999999911</v>
      </c>
      <c r="N1401" s="367">
        <v>392</v>
      </c>
      <c r="O1401" s="367">
        <v>-5615.6674916061784</v>
      </c>
      <c r="P1401" s="384">
        <v>25.577999999999999</v>
      </c>
      <c r="Q1401" s="367">
        <v>392</v>
      </c>
      <c r="R1401" s="367">
        <v>-1750.8406454171768</v>
      </c>
      <c r="S1401" s="384">
        <v>24.695999999999998</v>
      </c>
      <c r="T1401" s="367">
        <v>13517.241379310401</v>
      </c>
      <c r="U1401" s="367">
        <v>-308289.40768299822</v>
      </c>
      <c r="V1401" s="384">
        <v>1764.0000000000073</v>
      </c>
      <c r="W1401" s="367">
        <v>653333.33333333279</v>
      </c>
      <c r="X1401" s="367">
        <v>75905.283250847555</v>
      </c>
      <c r="Y1401" s="384">
        <v>1763.9999999999986</v>
      </c>
      <c r="Z1401" s="367"/>
      <c r="AA1401" s="367"/>
      <c r="AB1401" s="367"/>
      <c r="AC1401" s="367"/>
      <c r="AD1401" s="367"/>
      <c r="AE1401" s="367"/>
      <c r="AF1401" s="367"/>
      <c r="AG1401" s="367"/>
      <c r="AH1401" s="367"/>
      <c r="AI1401" s="367"/>
      <c r="AJ1401" s="367"/>
      <c r="AK1401" s="367"/>
      <c r="AL1401" s="367"/>
      <c r="AM1401" s="367"/>
      <c r="AN1401" s="367"/>
      <c r="AO1401" s="367"/>
      <c r="AP1401" s="367"/>
      <c r="AQ1401" s="367"/>
      <c r="AR1401" s="367"/>
      <c r="AS1401" s="367"/>
      <c r="AT1401" s="367"/>
    </row>
    <row r="1402" spans="2:46" ht="13.8">
      <c r="B1402" s="26">
        <v>65.499999999999673</v>
      </c>
      <c r="C1402" s="367">
        <v>257.03991893511557</v>
      </c>
      <c r="D1402" s="369">
        <v>1768.4999999999914</v>
      </c>
      <c r="E1402" s="367">
        <v>18279.069767441953</v>
      </c>
      <c r="F1402" s="367">
        <v>-478761.94570599817</v>
      </c>
      <c r="G1402" s="367">
        <v>1768.5000000000091</v>
      </c>
      <c r="H1402" s="367">
        <v>98250</v>
      </c>
      <c r="I1402" s="367">
        <v>-5681044.1674800236</v>
      </c>
      <c r="J1402" s="384">
        <v>1768.4999999999998</v>
      </c>
      <c r="K1402" s="367">
        <v>23818.181818181696</v>
      </c>
      <c r="L1402" s="367">
        <v>-291093.64029958181</v>
      </c>
      <c r="M1402" s="384">
        <v>1768.4999999999911</v>
      </c>
      <c r="N1402" s="367">
        <v>393</v>
      </c>
      <c r="O1402" s="367">
        <v>-5645.5860031319489</v>
      </c>
      <c r="P1402" s="384">
        <v>25.643250000000002</v>
      </c>
      <c r="Q1402" s="367">
        <v>393</v>
      </c>
      <c r="R1402" s="367">
        <v>-1762.6662050843238</v>
      </c>
      <c r="S1402" s="384">
        <v>24.759</v>
      </c>
      <c r="T1402" s="367">
        <v>13551.724137931091</v>
      </c>
      <c r="U1402" s="367">
        <v>-310052.3039813267</v>
      </c>
      <c r="V1402" s="384">
        <v>1768.5000000000073</v>
      </c>
      <c r="W1402" s="367">
        <v>654999.99999999942</v>
      </c>
      <c r="X1402" s="367">
        <v>76062.608880848114</v>
      </c>
      <c r="Y1402" s="384">
        <v>1768.4999999999984</v>
      </c>
      <c r="Z1402" s="367"/>
      <c r="AA1402" s="367"/>
      <c r="AB1402" s="367"/>
      <c r="AC1402" s="367"/>
      <c r="AD1402" s="367"/>
      <c r="AE1402" s="367"/>
      <c r="AF1402" s="367"/>
      <c r="AG1402" s="367"/>
      <c r="AH1402" s="367"/>
      <c r="AI1402" s="367"/>
      <c r="AJ1402" s="367"/>
      <c r="AK1402" s="367"/>
      <c r="AL1402" s="367"/>
      <c r="AM1402" s="367"/>
      <c r="AN1402" s="367"/>
      <c r="AO1402" s="367"/>
      <c r="AP1402" s="367"/>
      <c r="AQ1402" s="367"/>
      <c r="AR1402" s="367"/>
      <c r="AS1402" s="367"/>
      <c r="AT1402" s="367"/>
    </row>
    <row r="1403" spans="2:46" ht="13.8">
      <c r="B1403" s="26">
        <v>65.666666666666345</v>
      </c>
      <c r="C1403" s="367">
        <v>257.6879104866382</v>
      </c>
      <c r="D1403" s="369">
        <v>1772.9999999999914</v>
      </c>
      <c r="E1403" s="367">
        <v>18325.581395348931</v>
      </c>
      <c r="F1403" s="367">
        <v>-481241.80562503921</v>
      </c>
      <c r="G1403" s="367">
        <v>1773.0000000000091</v>
      </c>
      <c r="H1403" s="367">
        <v>98500</v>
      </c>
      <c r="I1403" s="367">
        <v>-5710352.8076369818</v>
      </c>
      <c r="J1403" s="384">
        <v>1772.9999999999998</v>
      </c>
      <c r="K1403" s="367">
        <v>23878.787878787756</v>
      </c>
      <c r="L1403" s="367">
        <v>-292800.06084338785</v>
      </c>
      <c r="M1403" s="384">
        <v>1772.9999999999911</v>
      </c>
      <c r="N1403" s="367">
        <v>394</v>
      </c>
      <c r="O1403" s="367">
        <v>-5675.5838674778151</v>
      </c>
      <c r="P1403" s="384">
        <v>25.708500000000001</v>
      </c>
      <c r="Q1403" s="367">
        <v>394</v>
      </c>
      <c r="R1403" s="367">
        <v>-1774.5292157919241</v>
      </c>
      <c r="S1403" s="384">
        <v>24.821999999999999</v>
      </c>
      <c r="T1403" s="367">
        <v>13586.206896551781</v>
      </c>
      <c r="U1403" s="367">
        <v>-311820.16945893102</v>
      </c>
      <c r="V1403" s="384">
        <v>1773.0000000000073</v>
      </c>
      <c r="W1403" s="367">
        <v>656666.66666666605</v>
      </c>
      <c r="X1403" s="367">
        <v>76219.749725623944</v>
      </c>
      <c r="Y1403" s="384">
        <v>1772.9999999999984</v>
      </c>
      <c r="Z1403" s="367"/>
      <c r="AA1403" s="367"/>
      <c r="AB1403" s="367"/>
      <c r="AC1403" s="367"/>
      <c r="AD1403" s="367"/>
      <c r="AE1403" s="367"/>
      <c r="AF1403" s="367"/>
      <c r="AG1403" s="367"/>
      <c r="AH1403" s="367"/>
      <c r="AI1403" s="367"/>
      <c r="AJ1403" s="367"/>
      <c r="AK1403" s="367"/>
      <c r="AL1403" s="367"/>
      <c r="AM1403" s="367"/>
      <c r="AN1403" s="367"/>
      <c r="AO1403" s="367"/>
      <c r="AP1403" s="367"/>
      <c r="AQ1403" s="367"/>
      <c r="AR1403" s="367"/>
      <c r="AS1403" s="367"/>
      <c r="AT1403" s="367"/>
    </row>
    <row r="1404" spans="2:46" ht="13.8">
      <c r="B1404" s="26">
        <v>65.833333333333016</v>
      </c>
      <c r="C1404" s="367">
        <v>258.33587130697424</v>
      </c>
      <c r="D1404" s="369">
        <v>1777.4999999999916</v>
      </c>
      <c r="E1404" s="367">
        <v>18372.093023255908</v>
      </c>
      <c r="F1404" s="367">
        <v>-483728.06978843873</v>
      </c>
      <c r="G1404" s="367">
        <v>1777.5000000000091</v>
      </c>
      <c r="H1404" s="367">
        <v>98750</v>
      </c>
      <c r="I1404" s="367">
        <v>-5739736.8440225376</v>
      </c>
      <c r="J1404" s="384">
        <v>1777.4999999999998</v>
      </c>
      <c r="K1404" s="367">
        <v>23939.393939393816</v>
      </c>
      <c r="L1404" s="367">
        <v>-294511.38354078803</v>
      </c>
      <c r="M1404" s="384">
        <v>1777.4999999999911</v>
      </c>
      <c r="N1404" s="367">
        <v>395</v>
      </c>
      <c r="O1404" s="367">
        <v>-5705.6610846437798</v>
      </c>
      <c r="P1404" s="384">
        <v>25.77375</v>
      </c>
      <c r="Q1404" s="367">
        <v>395</v>
      </c>
      <c r="R1404" s="367">
        <v>-1786.4296775399798</v>
      </c>
      <c r="S1404" s="384">
        <v>24.885000000000002</v>
      </c>
      <c r="T1404" s="367">
        <v>13620.689655172471</v>
      </c>
      <c r="U1404" s="367">
        <v>-313593.00411581126</v>
      </c>
      <c r="V1404" s="384">
        <v>1777.5000000000075</v>
      </c>
      <c r="W1404" s="367">
        <v>658333.33333333267</v>
      </c>
      <c r="X1404" s="367">
        <v>76376.705785175014</v>
      </c>
      <c r="Y1404" s="384">
        <v>1777.4999999999982</v>
      </c>
      <c r="Z1404" s="367"/>
      <c r="AA1404" s="367"/>
      <c r="AB1404" s="367"/>
      <c r="AC1404" s="367"/>
      <c r="AD1404" s="367"/>
      <c r="AE1404" s="367"/>
      <c r="AF1404" s="367"/>
      <c r="AG1404" s="367"/>
      <c r="AH1404" s="367"/>
      <c r="AI1404" s="367"/>
      <c r="AJ1404" s="367"/>
      <c r="AK1404" s="367"/>
      <c r="AL1404" s="367"/>
      <c r="AM1404" s="367"/>
      <c r="AN1404" s="367"/>
      <c r="AO1404" s="367"/>
      <c r="AP1404" s="367"/>
      <c r="AQ1404" s="367"/>
      <c r="AR1404" s="367"/>
      <c r="AS1404" s="367"/>
      <c r="AT1404" s="367"/>
    </row>
    <row r="1405" spans="2:46" ht="13.8">
      <c r="B1405" s="26">
        <v>65.999999999999687</v>
      </c>
      <c r="C1405" s="367">
        <v>258.98380139612391</v>
      </c>
      <c r="D1405" s="369">
        <v>1781.9999999999916</v>
      </c>
      <c r="E1405" s="367">
        <v>18418.604651162885</v>
      </c>
      <c r="F1405" s="367">
        <v>-486220.73819619685</v>
      </c>
      <c r="G1405" s="367">
        <v>1782.0000000000091</v>
      </c>
      <c r="H1405" s="367">
        <v>99000</v>
      </c>
      <c r="I1405" s="367">
        <v>-5769196.2766366899</v>
      </c>
      <c r="J1405" s="384">
        <v>1781.9999999999998</v>
      </c>
      <c r="K1405" s="367">
        <v>23999.999999999876</v>
      </c>
      <c r="L1405" s="367">
        <v>-296227.60839178221</v>
      </c>
      <c r="M1405" s="384">
        <v>1781.9999999999909</v>
      </c>
      <c r="N1405" s="367">
        <v>396</v>
      </c>
      <c r="O1405" s="367">
        <v>-5735.8176546298419</v>
      </c>
      <c r="P1405" s="384">
        <v>25.838999999999999</v>
      </c>
      <c r="Q1405" s="367">
        <v>396</v>
      </c>
      <c r="R1405" s="367">
        <v>-1798.3675903284884</v>
      </c>
      <c r="S1405" s="384">
        <v>24.948</v>
      </c>
      <c r="T1405" s="367">
        <v>13655.172413793161</v>
      </c>
      <c r="U1405" s="367">
        <v>-315370.80795196735</v>
      </c>
      <c r="V1405" s="384">
        <v>1782.0000000000075</v>
      </c>
      <c r="W1405" s="367">
        <v>659999.9999999993</v>
      </c>
      <c r="X1405" s="367">
        <v>76533.477059501369</v>
      </c>
      <c r="Y1405" s="384">
        <v>1781.9999999999982</v>
      </c>
      <c r="Z1405" s="367"/>
      <c r="AA1405" s="367"/>
      <c r="AB1405" s="367"/>
      <c r="AC1405" s="367"/>
      <c r="AD1405" s="367"/>
      <c r="AE1405" s="367"/>
      <c r="AF1405" s="367"/>
      <c r="AG1405" s="367"/>
      <c r="AH1405" s="367"/>
      <c r="AI1405" s="367"/>
      <c r="AJ1405" s="367"/>
      <c r="AK1405" s="367"/>
      <c r="AL1405" s="367"/>
      <c r="AM1405" s="367"/>
      <c r="AN1405" s="367"/>
      <c r="AO1405" s="367"/>
      <c r="AP1405" s="367"/>
      <c r="AQ1405" s="367"/>
      <c r="AR1405" s="367"/>
      <c r="AS1405" s="367"/>
      <c r="AT1405" s="367"/>
    </row>
    <row r="1406" spans="2:46" ht="13.8">
      <c r="B1406" s="26">
        <v>66.166666666666359</v>
      </c>
      <c r="C1406" s="367">
        <v>259.63170075408709</v>
      </c>
      <c r="D1406" s="369">
        <v>1786.4999999999918</v>
      </c>
      <c r="E1406" s="367">
        <v>18465.116279069862</v>
      </c>
      <c r="F1406" s="367">
        <v>-488719.81084831333</v>
      </c>
      <c r="G1406" s="367">
        <v>1786.5000000000091</v>
      </c>
      <c r="H1406" s="367">
        <v>99250</v>
      </c>
      <c r="I1406" s="367">
        <v>-5798731.1054794397</v>
      </c>
      <c r="J1406" s="384">
        <v>1786.4999999999998</v>
      </c>
      <c r="K1406" s="367">
        <v>24060.606060605936</v>
      </c>
      <c r="L1406" s="367">
        <v>-297948.73539637076</v>
      </c>
      <c r="M1406" s="384">
        <v>1786.4999999999909</v>
      </c>
      <c r="N1406" s="367">
        <v>397</v>
      </c>
      <c r="O1406" s="367">
        <v>-5766.0535774360033</v>
      </c>
      <c r="P1406" s="384">
        <v>25.904250000000001</v>
      </c>
      <c r="Q1406" s="367">
        <v>397</v>
      </c>
      <c r="R1406" s="367">
        <v>-1810.3429541574519</v>
      </c>
      <c r="S1406" s="384">
        <v>25.010999999999999</v>
      </c>
      <c r="T1406" s="367">
        <v>13689.655172413852</v>
      </c>
      <c r="U1406" s="367">
        <v>-317153.58096739929</v>
      </c>
      <c r="V1406" s="384">
        <v>1786.5000000000075</v>
      </c>
      <c r="W1406" s="367">
        <v>661666.66666666593</v>
      </c>
      <c r="X1406" s="367">
        <v>76690.063548602993</v>
      </c>
      <c r="Y1406" s="384">
        <v>1786.4999999999977</v>
      </c>
      <c r="Z1406" s="367"/>
      <c r="AA1406" s="367"/>
      <c r="AB1406" s="367"/>
      <c r="AC1406" s="367"/>
      <c r="AD1406" s="367"/>
      <c r="AE1406" s="367"/>
      <c r="AF1406" s="367"/>
      <c r="AG1406" s="367"/>
      <c r="AH1406" s="367"/>
      <c r="AI1406" s="367"/>
      <c r="AJ1406" s="367"/>
      <c r="AK1406" s="367"/>
      <c r="AL1406" s="367"/>
      <c r="AM1406" s="367"/>
      <c r="AN1406" s="367"/>
      <c r="AO1406" s="367"/>
      <c r="AP1406" s="367"/>
      <c r="AQ1406" s="367"/>
      <c r="AR1406" s="367"/>
      <c r="AS1406" s="367"/>
      <c r="AT1406" s="367"/>
    </row>
    <row r="1407" spans="2:46" ht="13.8">
      <c r="B1407" s="26">
        <v>66.33333333333303</v>
      </c>
      <c r="C1407" s="367">
        <v>260.27956938086379</v>
      </c>
      <c r="D1407" s="369">
        <v>1790.9999999999918</v>
      </c>
      <c r="E1407" s="367">
        <v>18511.627906976839</v>
      </c>
      <c r="F1407" s="367">
        <v>-491225.28774478851</v>
      </c>
      <c r="G1407" s="367">
        <v>1791.0000000000093</v>
      </c>
      <c r="H1407" s="367">
        <v>99500</v>
      </c>
      <c r="I1407" s="367">
        <v>-5828341.3305507861</v>
      </c>
      <c r="J1407" s="384">
        <v>1790.9999999999998</v>
      </c>
      <c r="K1407" s="367">
        <v>24121.212121211996</v>
      </c>
      <c r="L1407" s="367">
        <v>-299674.76455455343</v>
      </c>
      <c r="M1407" s="384">
        <v>1790.9999999999909</v>
      </c>
      <c r="N1407" s="367">
        <v>398</v>
      </c>
      <c r="O1407" s="367">
        <v>-5796.3688530622612</v>
      </c>
      <c r="P1407" s="384">
        <v>25.9695</v>
      </c>
      <c r="Q1407" s="367">
        <v>398</v>
      </c>
      <c r="R1407" s="367">
        <v>-1822.355769026869</v>
      </c>
      <c r="S1407" s="384">
        <v>25.073999999999998</v>
      </c>
      <c r="T1407" s="367">
        <v>13724.137931034542</v>
      </c>
      <c r="U1407" s="367">
        <v>-318941.32316210715</v>
      </c>
      <c r="V1407" s="384">
        <v>1791.0000000000077</v>
      </c>
      <c r="W1407" s="367">
        <v>663333.33333333256</v>
      </c>
      <c r="X1407" s="367">
        <v>76846.465252479902</v>
      </c>
      <c r="Y1407" s="384">
        <v>1790.999999999998</v>
      </c>
      <c r="Z1407" s="367"/>
      <c r="AA1407" s="367"/>
      <c r="AB1407" s="367"/>
      <c r="AC1407" s="367"/>
      <c r="AD1407" s="367"/>
      <c r="AE1407" s="367"/>
      <c r="AF1407" s="367"/>
      <c r="AG1407" s="367"/>
      <c r="AH1407" s="367"/>
      <c r="AI1407" s="367"/>
      <c r="AJ1407" s="367"/>
      <c r="AK1407" s="367"/>
      <c r="AL1407" s="367"/>
      <c r="AM1407" s="367"/>
      <c r="AN1407" s="367"/>
      <c r="AO1407" s="367"/>
      <c r="AP1407" s="367"/>
      <c r="AQ1407" s="367"/>
      <c r="AR1407" s="367"/>
      <c r="AS1407" s="367"/>
      <c r="AT1407" s="367"/>
    </row>
    <row r="1408" spans="2:46" ht="13.8">
      <c r="B1408" s="26">
        <v>66.499999999999702</v>
      </c>
      <c r="C1408" s="367">
        <v>260.92740727645406</v>
      </c>
      <c r="D1408" s="369">
        <v>1795.499999999992</v>
      </c>
      <c r="E1408" s="367">
        <v>18558.139534883816</v>
      </c>
      <c r="F1408" s="367">
        <v>-493737.168885622</v>
      </c>
      <c r="G1408" s="367">
        <v>1795.5000000000093</v>
      </c>
      <c r="H1408" s="367">
        <v>99750</v>
      </c>
      <c r="I1408" s="367">
        <v>-5858026.9518507291</v>
      </c>
      <c r="J1408" s="384">
        <v>1795.4999999999998</v>
      </c>
      <c r="K1408" s="367">
        <v>24181.818181818056</v>
      </c>
      <c r="L1408" s="367">
        <v>-301405.69586633041</v>
      </c>
      <c r="M1408" s="384">
        <v>1795.4999999999909</v>
      </c>
      <c r="N1408" s="367">
        <v>399</v>
      </c>
      <c r="O1408" s="367">
        <v>-5826.7634815086176</v>
      </c>
      <c r="P1408" s="384">
        <v>26.034749999999999</v>
      </c>
      <c r="Q1408" s="367">
        <v>399</v>
      </c>
      <c r="R1408" s="367">
        <v>-1834.406034936741</v>
      </c>
      <c r="S1408" s="384">
        <v>25.137</v>
      </c>
      <c r="T1408" s="367">
        <v>13758.620689655232</v>
      </c>
      <c r="U1408" s="367">
        <v>-320734.0345360908</v>
      </c>
      <c r="V1408" s="384">
        <v>1795.5000000000077</v>
      </c>
      <c r="W1408" s="367">
        <v>664999.99999999919</v>
      </c>
      <c r="X1408" s="367">
        <v>77002.682171132052</v>
      </c>
      <c r="Y1408" s="384">
        <v>1795.4999999999975</v>
      </c>
      <c r="Z1408" s="367"/>
      <c r="AA1408" s="367"/>
      <c r="AB1408" s="367"/>
      <c r="AC1408" s="367"/>
      <c r="AD1408" s="367"/>
      <c r="AE1408" s="367"/>
      <c r="AF1408" s="367"/>
      <c r="AG1408" s="367"/>
      <c r="AH1408" s="367"/>
      <c r="AI1408" s="367"/>
      <c r="AJ1408" s="367"/>
      <c r="AK1408" s="367"/>
      <c r="AL1408" s="367"/>
      <c r="AM1408" s="367"/>
      <c r="AN1408" s="367"/>
      <c r="AO1408" s="367"/>
      <c r="AP1408" s="367"/>
      <c r="AQ1408" s="367"/>
      <c r="AR1408" s="367"/>
      <c r="AS1408" s="367"/>
      <c r="AT1408" s="367"/>
    </row>
    <row r="1409" spans="2:46" ht="13.8">
      <c r="B1409" s="26">
        <v>66.666666666666373</v>
      </c>
      <c r="C1409" s="367">
        <v>261.57521444085785</v>
      </c>
      <c r="D1409" s="369">
        <v>1799.999999999992</v>
      </c>
      <c r="E1409" s="367">
        <v>18604.651162790793</v>
      </c>
      <c r="F1409" s="367">
        <v>-496255.45427081391</v>
      </c>
      <c r="G1409" s="367">
        <v>1800.0000000000093</v>
      </c>
      <c r="H1409" s="367">
        <v>100000</v>
      </c>
      <c r="I1409" s="367">
        <v>-5887787.9693792704</v>
      </c>
      <c r="J1409" s="384">
        <v>1799.9999999999998</v>
      </c>
      <c r="K1409" s="367">
        <v>24242.424242424117</v>
      </c>
      <c r="L1409" s="367">
        <v>-303141.52933170152</v>
      </c>
      <c r="M1409" s="384">
        <v>1799.9999999999909</v>
      </c>
      <c r="N1409" s="367">
        <v>400</v>
      </c>
      <c r="O1409" s="367">
        <v>-5857.2374627750696</v>
      </c>
      <c r="P1409" s="384">
        <v>26.099999999999998</v>
      </c>
      <c r="Q1409" s="367">
        <v>400</v>
      </c>
      <c r="R1409" s="367">
        <v>-1846.4937518870668</v>
      </c>
      <c r="S1409" s="384">
        <v>25.2</v>
      </c>
      <c r="T1409" s="367">
        <v>13793.103448275922</v>
      </c>
      <c r="U1409" s="367">
        <v>-322531.7150893503</v>
      </c>
      <c r="V1409" s="384">
        <v>1800.0000000000077</v>
      </c>
      <c r="W1409" s="367">
        <v>666666.66666666581</v>
      </c>
      <c r="X1409" s="367">
        <v>77158.714304559471</v>
      </c>
      <c r="Y1409" s="384">
        <v>1799.9999999999975</v>
      </c>
      <c r="Z1409" s="367"/>
      <c r="AA1409" s="367"/>
      <c r="AB1409" s="367"/>
      <c r="AC1409" s="367"/>
      <c r="AD1409" s="367"/>
      <c r="AE1409" s="367"/>
      <c r="AF1409" s="367"/>
      <c r="AG1409" s="367"/>
      <c r="AH1409" s="367"/>
      <c r="AI1409" s="367"/>
      <c r="AJ1409" s="367"/>
      <c r="AK1409" s="367"/>
      <c r="AL1409" s="367"/>
      <c r="AM1409" s="367"/>
      <c r="AN1409" s="367"/>
      <c r="AO1409" s="367"/>
      <c r="AP1409" s="367"/>
      <c r="AQ1409" s="367"/>
      <c r="AR1409" s="367"/>
      <c r="AS1409" s="367"/>
      <c r="AT1409" s="367"/>
    </row>
    <row r="1410" spans="2:46" ht="13.8">
      <c r="B1410" s="26">
        <v>66.833333333333044</v>
      </c>
      <c r="C1410" s="367">
        <v>262.22299087407521</v>
      </c>
      <c r="D1410" s="369">
        <v>1804.4999999999923</v>
      </c>
      <c r="E1410" s="367">
        <v>18651.16279069777</v>
      </c>
      <c r="F1410" s="367">
        <v>-498780.14390036423</v>
      </c>
      <c r="G1410" s="367">
        <v>1804.5000000000093</v>
      </c>
      <c r="H1410" s="367">
        <v>100250</v>
      </c>
      <c r="I1410" s="367">
        <v>-5917624.3831364065</v>
      </c>
      <c r="J1410" s="384">
        <v>1804.4999999999998</v>
      </c>
      <c r="K1410" s="367">
        <v>24303.030303030177</v>
      </c>
      <c r="L1410" s="367">
        <v>-304882.26495066687</v>
      </c>
      <c r="M1410" s="384">
        <v>1804.4999999999909</v>
      </c>
      <c r="N1410" s="367">
        <v>401</v>
      </c>
      <c r="O1410" s="367">
        <v>-5887.7907968616237</v>
      </c>
      <c r="P1410" s="384">
        <v>26.16525</v>
      </c>
      <c r="Q1410" s="367">
        <v>401</v>
      </c>
      <c r="R1410" s="367">
        <v>-1858.618919877847</v>
      </c>
      <c r="S1410" s="384">
        <v>25.263000000000002</v>
      </c>
      <c r="T1410" s="367">
        <v>13827.586206896613</v>
      </c>
      <c r="U1410" s="367">
        <v>-324334.36482188583</v>
      </c>
      <c r="V1410" s="384">
        <v>1804.500000000008</v>
      </c>
      <c r="W1410" s="367">
        <v>668333.33333333244</v>
      </c>
      <c r="X1410" s="367">
        <v>77314.561652762175</v>
      </c>
      <c r="Y1410" s="384">
        <v>1804.4999999999975</v>
      </c>
      <c r="Z1410" s="367"/>
      <c r="AA1410" s="367"/>
      <c r="AB1410" s="367"/>
      <c r="AC1410" s="367"/>
      <c r="AD1410" s="367"/>
      <c r="AE1410" s="367"/>
      <c r="AF1410" s="367"/>
      <c r="AG1410" s="367"/>
      <c r="AH1410" s="367"/>
      <c r="AI1410" s="367"/>
      <c r="AJ1410" s="367"/>
      <c r="AK1410" s="367"/>
      <c r="AL1410" s="367"/>
      <c r="AM1410" s="367"/>
      <c r="AN1410" s="367"/>
      <c r="AO1410" s="367"/>
      <c r="AP1410" s="367"/>
      <c r="AQ1410" s="367"/>
      <c r="AR1410" s="367"/>
      <c r="AS1410" s="367"/>
      <c r="AT1410" s="367"/>
    </row>
    <row r="1411" spans="2:46" ht="13.8">
      <c r="B1411" s="26">
        <v>66.999999999999716</v>
      </c>
      <c r="C1411" s="367">
        <v>262.87073657610608</v>
      </c>
      <c r="D1411" s="369">
        <v>1808.9999999999923</v>
      </c>
      <c r="E1411" s="367">
        <v>18697.674418604747</v>
      </c>
      <c r="F1411" s="367">
        <v>-501311.23777427315</v>
      </c>
      <c r="G1411" s="367">
        <v>1809.0000000000093</v>
      </c>
      <c r="H1411" s="367">
        <v>100500</v>
      </c>
      <c r="I1411" s="367">
        <v>-5947536.193122142</v>
      </c>
      <c r="J1411" s="384">
        <v>1808.9999999999998</v>
      </c>
      <c r="K1411" s="367">
        <v>24363.636363636237</v>
      </c>
      <c r="L1411" s="367">
        <v>-306627.90272322635</v>
      </c>
      <c r="M1411" s="384">
        <v>1808.9999999999907</v>
      </c>
      <c r="N1411" s="367">
        <v>402</v>
      </c>
      <c r="O1411" s="367">
        <v>-5918.4234837682725</v>
      </c>
      <c r="P1411" s="384">
        <v>26.230499999999999</v>
      </c>
      <c r="Q1411" s="367">
        <v>402</v>
      </c>
      <c r="R1411" s="367">
        <v>-1870.7815389090813</v>
      </c>
      <c r="S1411" s="384">
        <v>25.326000000000001</v>
      </c>
      <c r="T1411" s="367">
        <v>13862.068965517303</v>
      </c>
      <c r="U1411" s="367">
        <v>-326141.98373369727</v>
      </c>
      <c r="V1411" s="384">
        <v>1809.0000000000082</v>
      </c>
      <c r="W1411" s="367">
        <v>669999.99999999907</v>
      </c>
      <c r="X1411" s="367">
        <v>77470.224215740134</v>
      </c>
      <c r="Y1411" s="384">
        <v>1808.9999999999973</v>
      </c>
      <c r="Z1411" s="367"/>
      <c r="AA1411" s="367"/>
      <c r="AB1411" s="367"/>
      <c r="AC1411" s="367"/>
      <c r="AD1411" s="367"/>
      <c r="AE1411" s="367"/>
      <c r="AF1411" s="367"/>
      <c r="AG1411" s="367"/>
      <c r="AH1411" s="367"/>
      <c r="AI1411" s="367"/>
      <c r="AJ1411" s="367"/>
      <c r="AK1411" s="367"/>
      <c r="AL1411" s="367"/>
      <c r="AM1411" s="367"/>
      <c r="AN1411" s="367"/>
      <c r="AO1411" s="367"/>
      <c r="AP1411" s="367"/>
      <c r="AQ1411" s="367"/>
      <c r="AR1411" s="367"/>
      <c r="AS1411" s="367"/>
      <c r="AT1411" s="367"/>
    </row>
    <row r="1412" spans="2:46" ht="13.8">
      <c r="B1412" s="26">
        <v>67.166666666666387</v>
      </c>
      <c r="C1412" s="367">
        <v>263.51845154695053</v>
      </c>
      <c r="D1412" s="369">
        <v>1813.4999999999923</v>
      </c>
      <c r="E1412" s="367">
        <v>18744.186046511724</v>
      </c>
      <c r="F1412" s="367">
        <v>-503848.73589254043</v>
      </c>
      <c r="G1412" s="367">
        <v>1813.5000000000093</v>
      </c>
      <c r="H1412" s="367">
        <v>100750</v>
      </c>
      <c r="I1412" s="367">
        <v>-5977523.3993364731</v>
      </c>
      <c r="J1412" s="384">
        <v>1813.4999999999998</v>
      </c>
      <c r="K1412" s="367">
        <v>24424.242424242297</v>
      </c>
      <c r="L1412" s="367">
        <v>-308378.44264938007</v>
      </c>
      <c r="M1412" s="384">
        <v>1813.4999999999907</v>
      </c>
      <c r="N1412" s="367">
        <v>403</v>
      </c>
      <c r="O1412" s="367">
        <v>-5949.1355234950188</v>
      </c>
      <c r="P1412" s="384">
        <v>26.295749999999998</v>
      </c>
      <c r="Q1412" s="367">
        <v>403</v>
      </c>
      <c r="R1412" s="367">
        <v>-1882.98160898077</v>
      </c>
      <c r="S1412" s="384">
        <v>25.389000000000003</v>
      </c>
      <c r="T1412" s="367">
        <v>13896.551724137993</v>
      </c>
      <c r="U1412" s="367">
        <v>-327954.57182478433</v>
      </c>
      <c r="V1412" s="384">
        <v>1813.5000000000082</v>
      </c>
      <c r="W1412" s="367">
        <v>671666.6666666657</v>
      </c>
      <c r="X1412" s="367">
        <v>77625.701993493378</v>
      </c>
      <c r="Y1412" s="384">
        <v>1813.4999999999973</v>
      </c>
      <c r="Z1412" s="367"/>
      <c r="AA1412" s="367"/>
      <c r="AB1412" s="367"/>
      <c r="AC1412" s="367"/>
      <c r="AD1412" s="367"/>
      <c r="AE1412" s="367"/>
      <c r="AF1412" s="367"/>
      <c r="AG1412" s="367"/>
      <c r="AH1412" s="367"/>
      <c r="AI1412" s="367"/>
      <c r="AJ1412" s="367"/>
      <c r="AK1412" s="367"/>
      <c r="AL1412" s="367"/>
      <c r="AM1412" s="367"/>
      <c r="AN1412" s="367"/>
      <c r="AO1412" s="367"/>
      <c r="AP1412" s="367"/>
      <c r="AQ1412" s="367"/>
      <c r="AR1412" s="367"/>
      <c r="AS1412" s="367"/>
      <c r="AT1412" s="367"/>
    </row>
    <row r="1413" spans="2:46" ht="13.8">
      <c r="B1413" s="26">
        <v>67.333333333333059</v>
      </c>
      <c r="C1413" s="367">
        <v>264.16613578660855</v>
      </c>
      <c r="D1413" s="369">
        <v>1817.9999999999927</v>
      </c>
      <c r="E1413" s="367">
        <v>18790.697674418701</v>
      </c>
      <c r="F1413" s="367">
        <v>-506392.63825516636</v>
      </c>
      <c r="G1413" s="367">
        <v>1818.0000000000093</v>
      </c>
      <c r="H1413" s="367">
        <v>101000</v>
      </c>
      <c r="I1413" s="367">
        <v>-6007586.0017794007</v>
      </c>
      <c r="J1413" s="384">
        <v>1817.9999999999998</v>
      </c>
      <c r="K1413" s="367">
        <v>24484.848484848357</v>
      </c>
      <c r="L1413" s="367">
        <v>-310133.88472912798</v>
      </c>
      <c r="M1413" s="384">
        <v>1817.9999999999907</v>
      </c>
      <c r="N1413" s="367">
        <v>404</v>
      </c>
      <c r="O1413" s="367">
        <v>-5979.9269160418662</v>
      </c>
      <c r="P1413" s="384">
        <v>26.361000000000001</v>
      </c>
      <c r="Q1413" s="367">
        <v>404</v>
      </c>
      <c r="R1413" s="367">
        <v>-1895.2191300929114</v>
      </c>
      <c r="S1413" s="384">
        <v>25.451999999999998</v>
      </c>
      <c r="T1413" s="367">
        <v>13931.034482758683</v>
      </c>
      <c r="U1413" s="367">
        <v>-329772.12909514736</v>
      </c>
      <c r="V1413" s="384">
        <v>1818.0000000000082</v>
      </c>
      <c r="W1413" s="367">
        <v>673333.33333333232</v>
      </c>
      <c r="X1413" s="367">
        <v>77780.994986021891</v>
      </c>
      <c r="Y1413" s="384">
        <v>1817.999999999997</v>
      </c>
      <c r="Z1413" s="367"/>
      <c r="AA1413" s="367"/>
      <c r="AB1413" s="367"/>
      <c r="AC1413" s="367"/>
      <c r="AD1413" s="367"/>
      <c r="AE1413" s="367"/>
      <c r="AF1413" s="367"/>
      <c r="AG1413" s="367"/>
      <c r="AH1413" s="367"/>
      <c r="AI1413" s="367"/>
      <c r="AJ1413" s="367"/>
      <c r="AK1413" s="367"/>
      <c r="AL1413" s="367"/>
      <c r="AM1413" s="367"/>
      <c r="AN1413" s="367"/>
      <c r="AO1413" s="367"/>
      <c r="AP1413" s="367"/>
      <c r="AQ1413" s="367"/>
      <c r="AR1413" s="367"/>
      <c r="AS1413" s="367"/>
      <c r="AT1413" s="367"/>
    </row>
    <row r="1414" spans="2:46" ht="13.8">
      <c r="B1414" s="26">
        <v>67.49999999999973</v>
      </c>
      <c r="C1414" s="367">
        <v>264.81378929508003</v>
      </c>
      <c r="D1414" s="369">
        <v>1822.4999999999927</v>
      </c>
      <c r="E1414" s="367">
        <v>18837.209302325678</v>
      </c>
      <c r="F1414" s="367">
        <v>-508942.94486215059</v>
      </c>
      <c r="G1414" s="367">
        <v>1822.5000000000093</v>
      </c>
      <c r="H1414" s="367">
        <v>101250</v>
      </c>
      <c r="I1414" s="367">
        <v>-6037724.0004509268</v>
      </c>
      <c r="J1414" s="384">
        <v>1822.4999999999998</v>
      </c>
      <c r="K1414" s="367">
        <v>24545.454545454417</v>
      </c>
      <c r="L1414" s="367">
        <v>-311894.22896247008</v>
      </c>
      <c r="M1414" s="384">
        <v>1822.4999999999907</v>
      </c>
      <c r="N1414" s="367">
        <v>405</v>
      </c>
      <c r="O1414" s="367">
        <v>-6010.7976614088084</v>
      </c>
      <c r="P1414" s="384">
        <v>26.42625</v>
      </c>
      <c r="Q1414" s="367">
        <v>405</v>
      </c>
      <c r="R1414" s="367">
        <v>-1907.4941022455082</v>
      </c>
      <c r="S1414" s="384">
        <v>25.514999999999997</v>
      </c>
      <c r="T1414" s="367">
        <v>13965.517241379373</v>
      </c>
      <c r="U1414" s="367">
        <v>-331594.65554478642</v>
      </c>
      <c r="V1414" s="384">
        <v>1822.5000000000084</v>
      </c>
      <c r="W1414" s="367">
        <v>674999.99999999895</v>
      </c>
      <c r="X1414" s="367">
        <v>77936.10319332566</v>
      </c>
      <c r="Y1414" s="384">
        <v>1822.499999999997</v>
      </c>
      <c r="Z1414" s="367"/>
      <c r="AA1414" s="367"/>
      <c r="AB1414" s="367"/>
      <c r="AC1414" s="367"/>
      <c r="AD1414" s="367"/>
      <c r="AE1414" s="367"/>
      <c r="AF1414" s="367"/>
      <c r="AG1414" s="367"/>
      <c r="AH1414" s="367"/>
      <c r="AI1414" s="367"/>
      <c r="AJ1414" s="367"/>
      <c r="AK1414" s="367"/>
      <c r="AL1414" s="367"/>
      <c r="AM1414" s="367"/>
      <c r="AN1414" s="367"/>
      <c r="AO1414" s="367"/>
      <c r="AP1414" s="367"/>
      <c r="AQ1414" s="367"/>
      <c r="AR1414" s="367"/>
      <c r="AS1414" s="367"/>
      <c r="AT1414" s="367"/>
    </row>
    <row r="1415" spans="2:46" ht="13.8">
      <c r="B1415" s="26">
        <v>67.666666666666401</v>
      </c>
      <c r="C1415" s="367">
        <v>265.46141207236514</v>
      </c>
      <c r="D1415" s="369">
        <v>1826.999999999993</v>
      </c>
      <c r="E1415" s="367">
        <v>18883.720930232656</v>
      </c>
      <c r="F1415" s="367">
        <v>-511499.65571349347</v>
      </c>
      <c r="G1415" s="367">
        <v>1827.0000000000095</v>
      </c>
      <c r="H1415" s="367">
        <v>101500</v>
      </c>
      <c r="I1415" s="367">
        <v>-6067937.3953510486</v>
      </c>
      <c r="J1415" s="384">
        <v>1826.9999999999998</v>
      </c>
      <c r="K1415" s="367">
        <v>24606.060606060477</v>
      </c>
      <c r="L1415" s="367">
        <v>-313659.47534940636</v>
      </c>
      <c r="M1415" s="384">
        <v>1826.9999999999907</v>
      </c>
      <c r="N1415" s="367">
        <v>406</v>
      </c>
      <c r="O1415" s="367">
        <v>-6041.7477595958489</v>
      </c>
      <c r="P1415" s="384">
        <v>26.491499999999998</v>
      </c>
      <c r="Q1415" s="367">
        <v>406</v>
      </c>
      <c r="R1415" s="367">
        <v>-1919.8065254385594</v>
      </c>
      <c r="S1415" s="384">
        <v>25.577999999999999</v>
      </c>
      <c r="T1415" s="367">
        <v>14000.000000000064</v>
      </c>
      <c r="U1415" s="367">
        <v>-333422.15117370122</v>
      </c>
      <c r="V1415" s="384">
        <v>1827.0000000000084</v>
      </c>
      <c r="W1415" s="367">
        <v>676666.66666666558</v>
      </c>
      <c r="X1415" s="367">
        <v>78091.026615404684</v>
      </c>
      <c r="Y1415" s="384">
        <v>1826.9999999999968</v>
      </c>
      <c r="Z1415" s="367"/>
      <c r="AA1415" s="367"/>
      <c r="AB1415" s="367"/>
      <c r="AC1415" s="367"/>
      <c r="AD1415" s="367"/>
      <c r="AE1415" s="367"/>
      <c r="AF1415" s="367"/>
      <c r="AG1415" s="367"/>
      <c r="AH1415" s="367"/>
      <c r="AI1415" s="367"/>
      <c r="AJ1415" s="367"/>
      <c r="AK1415" s="367"/>
      <c r="AL1415" s="367"/>
      <c r="AM1415" s="367"/>
      <c r="AN1415" s="367"/>
      <c r="AO1415" s="367"/>
      <c r="AP1415" s="367"/>
      <c r="AQ1415" s="367"/>
      <c r="AR1415" s="367"/>
      <c r="AS1415" s="367"/>
      <c r="AT1415" s="367"/>
    </row>
    <row r="1416" spans="2:46" ht="13.8">
      <c r="B1416" s="26">
        <v>67.833333333333073</v>
      </c>
      <c r="C1416" s="367">
        <v>266.1090041184637</v>
      </c>
      <c r="D1416" s="369">
        <v>1831.499999999993</v>
      </c>
      <c r="E1416" s="367">
        <v>18930.232558139633</v>
      </c>
      <c r="F1416" s="367">
        <v>-514062.77080919466</v>
      </c>
      <c r="G1416" s="367">
        <v>1831.5000000000095</v>
      </c>
      <c r="H1416" s="367">
        <v>101750</v>
      </c>
      <c r="I1416" s="367">
        <v>-6098226.1864797669</v>
      </c>
      <c r="J1416" s="384">
        <v>1831.4999999999998</v>
      </c>
      <c r="K1416" s="367">
        <v>24666.666666666537</v>
      </c>
      <c r="L1416" s="367">
        <v>-315429.62388993677</v>
      </c>
      <c r="M1416" s="384">
        <v>1831.4999999999905</v>
      </c>
      <c r="N1416" s="367">
        <v>407</v>
      </c>
      <c r="O1416" s="367">
        <v>-6072.777210602987</v>
      </c>
      <c r="P1416" s="384">
        <v>26.556749999999997</v>
      </c>
      <c r="Q1416" s="367">
        <v>407</v>
      </c>
      <c r="R1416" s="367">
        <v>-1932.156399672064</v>
      </c>
      <c r="S1416" s="384">
        <v>25.640999999999998</v>
      </c>
      <c r="T1416" s="367">
        <v>14034.482758620754</v>
      </c>
      <c r="U1416" s="367">
        <v>-335254.61598189175</v>
      </c>
      <c r="V1416" s="384">
        <v>1831.5000000000084</v>
      </c>
      <c r="W1416" s="367">
        <v>678333.33333333221</v>
      </c>
      <c r="X1416" s="367">
        <v>78245.765252258992</v>
      </c>
      <c r="Y1416" s="384">
        <v>1831.4999999999968</v>
      </c>
      <c r="Z1416" s="367"/>
      <c r="AA1416" s="367"/>
      <c r="AB1416" s="367"/>
      <c r="AC1416" s="367"/>
      <c r="AD1416" s="367"/>
      <c r="AE1416" s="367"/>
      <c r="AF1416" s="367"/>
      <c r="AG1416" s="367"/>
      <c r="AH1416" s="367"/>
      <c r="AI1416" s="367"/>
      <c r="AJ1416" s="367"/>
      <c r="AK1416" s="367"/>
      <c r="AL1416" s="367"/>
      <c r="AM1416" s="367"/>
      <c r="AN1416" s="367"/>
      <c r="AO1416" s="367"/>
      <c r="AP1416" s="367"/>
      <c r="AQ1416" s="367"/>
      <c r="AR1416" s="367"/>
      <c r="AS1416" s="367"/>
      <c r="AT1416" s="367"/>
    </row>
    <row r="1417" spans="2:46" ht="13.8">
      <c r="B1417" s="26">
        <v>67.999999999999744</v>
      </c>
      <c r="C1417" s="367">
        <v>266.75656543337584</v>
      </c>
      <c r="D1417" s="369">
        <v>1835.9999999999932</v>
      </c>
      <c r="E1417" s="367">
        <v>18976.74418604661</v>
      </c>
      <c r="F1417" s="367">
        <v>-516632.29014925443</v>
      </c>
      <c r="G1417" s="367">
        <v>1836.0000000000095</v>
      </c>
      <c r="H1417" s="367">
        <v>102000</v>
      </c>
      <c r="I1417" s="367">
        <v>-6128590.3738370836</v>
      </c>
      <c r="J1417" s="384">
        <v>1835.9999999999998</v>
      </c>
      <c r="K1417" s="367">
        <v>24727.272727272597</v>
      </c>
      <c r="L1417" s="367">
        <v>-317204.67458406137</v>
      </c>
      <c r="M1417" s="384">
        <v>1835.9999999999905</v>
      </c>
      <c r="N1417" s="367">
        <v>408</v>
      </c>
      <c r="O1417" s="367">
        <v>-6103.8860144302243</v>
      </c>
      <c r="P1417" s="384">
        <v>26.622</v>
      </c>
      <c r="Q1417" s="367">
        <v>408</v>
      </c>
      <c r="R1417" s="367">
        <v>-1944.5437249460235</v>
      </c>
      <c r="S1417" s="384">
        <v>25.704000000000001</v>
      </c>
      <c r="T1417" s="367">
        <v>14068.965517241444</v>
      </c>
      <c r="U1417" s="367">
        <v>-337092.04996935831</v>
      </c>
      <c r="V1417" s="384">
        <v>1836.0000000000084</v>
      </c>
      <c r="W1417" s="367">
        <v>679999.99999999884</v>
      </c>
      <c r="X1417" s="367">
        <v>78400.319103888585</v>
      </c>
      <c r="Y1417" s="384">
        <v>1835.9999999999968</v>
      </c>
      <c r="Z1417" s="367"/>
      <c r="AA1417" s="367"/>
      <c r="AB1417" s="367"/>
      <c r="AC1417" s="367"/>
      <c r="AD1417" s="367"/>
      <c r="AE1417" s="367"/>
      <c r="AF1417" s="367"/>
      <c r="AG1417" s="367"/>
      <c r="AH1417" s="367"/>
      <c r="AI1417" s="367"/>
      <c r="AJ1417" s="367"/>
      <c r="AK1417" s="367"/>
      <c r="AL1417" s="367"/>
      <c r="AM1417" s="367"/>
      <c r="AN1417" s="367"/>
      <c r="AO1417" s="367"/>
      <c r="AP1417" s="367"/>
      <c r="AQ1417" s="367"/>
      <c r="AR1417" s="367"/>
      <c r="AS1417" s="367"/>
      <c r="AT1417" s="367"/>
    </row>
    <row r="1418" spans="2:46" ht="13.8">
      <c r="B1418" s="26">
        <v>68.166666666666416</v>
      </c>
      <c r="C1418" s="367">
        <v>267.40409601710155</v>
      </c>
      <c r="D1418" s="369">
        <v>1840.4999999999932</v>
      </c>
      <c r="E1418" s="367">
        <v>19023.255813953587</v>
      </c>
      <c r="F1418" s="367">
        <v>-519208.21373367251</v>
      </c>
      <c r="G1418" s="367">
        <v>1840.5000000000095</v>
      </c>
      <c r="H1418" s="367">
        <v>102250</v>
      </c>
      <c r="I1418" s="367">
        <v>-6159029.9574229969</v>
      </c>
      <c r="J1418" s="384">
        <v>1840.4999999999998</v>
      </c>
      <c r="K1418" s="367">
        <v>24787.878787878657</v>
      </c>
      <c r="L1418" s="367">
        <v>-318984.62743178033</v>
      </c>
      <c r="M1418" s="384">
        <v>1840.4999999999905</v>
      </c>
      <c r="N1418" s="367">
        <v>409</v>
      </c>
      <c r="O1418" s="367">
        <v>-6135.0741710775592</v>
      </c>
      <c r="P1418" s="384">
        <v>26.687249999999999</v>
      </c>
      <c r="Q1418" s="367">
        <v>409</v>
      </c>
      <c r="R1418" s="367">
        <v>-1956.9685012604375</v>
      </c>
      <c r="S1418" s="384">
        <v>25.766999999999999</v>
      </c>
      <c r="T1418" s="367">
        <v>14103.448275862134</v>
      </c>
      <c r="U1418" s="367">
        <v>-338934.45313610084</v>
      </c>
      <c r="V1418" s="384">
        <v>1840.5000000000086</v>
      </c>
      <c r="W1418" s="367">
        <v>681666.66666666546</v>
      </c>
      <c r="X1418" s="367">
        <v>78554.688170293419</v>
      </c>
      <c r="Y1418" s="384">
        <v>1840.4999999999966</v>
      </c>
      <c r="Z1418" s="367"/>
      <c r="AA1418" s="367"/>
      <c r="AB1418" s="367"/>
      <c r="AC1418" s="367"/>
      <c r="AD1418" s="367"/>
      <c r="AE1418" s="367"/>
      <c r="AF1418" s="367"/>
      <c r="AG1418" s="367"/>
      <c r="AH1418" s="367"/>
      <c r="AI1418" s="367"/>
      <c r="AJ1418" s="367"/>
      <c r="AK1418" s="367"/>
      <c r="AL1418" s="367"/>
      <c r="AM1418" s="367"/>
      <c r="AN1418" s="367"/>
      <c r="AO1418" s="367"/>
      <c r="AP1418" s="367"/>
      <c r="AQ1418" s="367"/>
      <c r="AR1418" s="367"/>
      <c r="AS1418" s="367"/>
      <c r="AT1418" s="367"/>
    </row>
    <row r="1419" spans="2:46" ht="13.8">
      <c r="B1419" s="26">
        <v>68.333333333333087</v>
      </c>
      <c r="C1419" s="367">
        <v>268.05159586964078</v>
      </c>
      <c r="D1419" s="369">
        <v>1844.9999999999934</v>
      </c>
      <c r="E1419" s="367">
        <v>19069.767441860564</v>
      </c>
      <c r="F1419" s="367">
        <v>-521790.54156244925</v>
      </c>
      <c r="G1419" s="367">
        <v>1845.0000000000095</v>
      </c>
      <c r="H1419" s="367">
        <v>102500</v>
      </c>
      <c r="I1419" s="367">
        <v>-6189544.9372375086</v>
      </c>
      <c r="J1419" s="384">
        <v>1845</v>
      </c>
      <c r="K1419" s="367">
        <v>24848.484848484717</v>
      </c>
      <c r="L1419" s="367">
        <v>-320769.48243309336</v>
      </c>
      <c r="M1419" s="384">
        <v>1844.9999999999905</v>
      </c>
      <c r="N1419" s="367">
        <v>410</v>
      </c>
      <c r="O1419" s="367">
        <v>-6166.3416805449906</v>
      </c>
      <c r="P1419" s="384">
        <v>26.752499999999998</v>
      </c>
      <c r="Q1419" s="367">
        <v>410</v>
      </c>
      <c r="R1419" s="367">
        <v>-1969.4307286153053</v>
      </c>
      <c r="S1419" s="384">
        <v>25.830000000000002</v>
      </c>
      <c r="T1419" s="367">
        <v>14137.931034482825</v>
      </c>
      <c r="U1419" s="367">
        <v>-340781.82548211905</v>
      </c>
      <c r="V1419" s="384">
        <v>1845.0000000000086</v>
      </c>
      <c r="W1419" s="367">
        <v>683333.33333333209</v>
      </c>
      <c r="X1419" s="367">
        <v>78708.872451473537</v>
      </c>
      <c r="Y1419" s="384">
        <v>1844.9999999999966</v>
      </c>
      <c r="Z1419" s="367"/>
      <c r="AA1419" s="367"/>
      <c r="AB1419" s="367"/>
      <c r="AC1419" s="367"/>
      <c r="AD1419" s="367"/>
      <c r="AE1419" s="367"/>
      <c r="AF1419" s="367"/>
      <c r="AG1419" s="367"/>
      <c r="AH1419" s="367"/>
      <c r="AI1419" s="367"/>
      <c r="AJ1419" s="367"/>
      <c r="AK1419" s="367"/>
      <c r="AL1419" s="367"/>
      <c r="AM1419" s="367"/>
      <c r="AN1419" s="367"/>
      <c r="AO1419" s="367"/>
      <c r="AP1419" s="367"/>
      <c r="AQ1419" s="367"/>
      <c r="AR1419" s="367"/>
      <c r="AS1419" s="367"/>
      <c r="AT1419" s="367"/>
    </row>
    <row r="1420" spans="2:46" ht="13.8">
      <c r="B1420" s="26">
        <v>68.499999999999758</v>
      </c>
      <c r="C1420" s="367">
        <v>268.69906499099352</v>
      </c>
      <c r="D1420" s="369">
        <v>1849.4999999999934</v>
      </c>
      <c r="E1420" s="367">
        <v>19116.279069767541</v>
      </c>
      <c r="F1420" s="367">
        <v>-524379.27363558428</v>
      </c>
      <c r="G1420" s="367">
        <v>1849.5000000000095</v>
      </c>
      <c r="H1420" s="367">
        <v>102750</v>
      </c>
      <c r="I1420" s="367">
        <v>-6220135.313280615</v>
      </c>
      <c r="J1420" s="384">
        <v>1849.5</v>
      </c>
      <c r="K1420" s="367">
        <v>24909.090909090777</v>
      </c>
      <c r="L1420" s="367">
        <v>-322559.23958800064</v>
      </c>
      <c r="M1420" s="384">
        <v>1849.4999999999905</v>
      </c>
      <c r="N1420" s="367">
        <v>411</v>
      </c>
      <c r="O1420" s="367">
        <v>-6197.6885428325222</v>
      </c>
      <c r="P1420" s="384">
        <v>26.81775</v>
      </c>
      <c r="Q1420" s="367">
        <v>411</v>
      </c>
      <c r="R1420" s="367">
        <v>-1981.9304070106264</v>
      </c>
      <c r="S1420" s="384">
        <v>25.892999999999997</v>
      </c>
      <c r="T1420" s="367">
        <v>14172.413793103515</v>
      </c>
      <c r="U1420" s="367">
        <v>-342634.16700741311</v>
      </c>
      <c r="V1420" s="384">
        <v>1849.5000000000086</v>
      </c>
      <c r="W1420" s="367">
        <v>684999.99999999872</v>
      </c>
      <c r="X1420" s="367">
        <v>78862.87194742891</v>
      </c>
      <c r="Y1420" s="384">
        <v>1849.4999999999964</v>
      </c>
      <c r="Z1420" s="367"/>
      <c r="AA1420" s="367"/>
      <c r="AB1420" s="367"/>
      <c r="AC1420" s="367"/>
      <c r="AD1420" s="367"/>
      <c r="AE1420" s="367"/>
      <c r="AF1420" s="367"/>
      <c r="AG1420" s="367"/>
      <c r="AH1420" s="367"/>
      <c r="AI1420" s="367"/>
      <c r="AJ1420" s="367"/>
      <c r="AK1420" s="367"/>
      <c r="AL1420" s="367"/>
      <c r="AM1420" s="367"/>
      <c r="AN1420" s="367"/>
      <c r="AO1420" s="367"/>
      <c r="AP1420" s="367"/>
      <c r="AQ1420" s="367"/>
      <c r="AR1420" s="367"/>
      <c r="AS1420" s="367"/>
      <c r="AT1420" s="367"/>
    </row>
    <row r="1421" spans="2:46" ht="13.8">
      <c r="B1421" s="26">
        <v>68.66666666666643</v>
      </c>
      <c r="C1421" s="367">
        <v>269.34650338115983</v>
      </c>
      <c r="D1421" s="369">
        <v>1853.9999999999936</v>
      </c>
      <c r="E1421" s="367">
        <v>19162.790697674518</v>
      </c>
      <c r="F1421" s="367">
        <v>-526974.40995307791</v>
      </c>
      <c r="G1421" s="367">
        <v>1854.0000000000095</v>
      </c>
      <c r="H1421" s="367">
        <v>103000</v>
      </c>
      <c r="I1421" s="367">
        <v>-6250801.085552319</v>
      </c>
      <c r="J1421" s="384">
        <v>1854</v>
      </c>
      <c r="K1421" s="367">
        <v>24969.696969696837</v>
      </c>
      <c r="L1421" s="367">
        <v>-324353.8988965021</v>
      </c>
      <c r="M1421" s="384">
        <v>1853.9999999999905</v>
      </c>
      <c r="N1421" s="367">
        <v>412</v>
      </c>
      <c r="O1421" s="367">
        <v>-6229.1147579401486</v>
      </c>
      <c r="P1421" s="384">
        <v>26.882999999999999</v>
      </c>
      <c r="Q1421" s="367">
        <v>412</v>
      </c>
      <c r="R1421" s="367">
        <v>-1994.4675364464026</v>
      </c>
      <c r="S1421" s="384">
        <v>25.956</v>
      </c>
      <c r="T1421" s="367">
        <v>14206.896551724205</v>
      </c>
      <c r="U1421" s="367">
        <v>-344491.47771198314</v>
      </c>
      <c r="V1421" s="384">
        <v>1854.0000000000086</v>
      </c>
      <c r="W1421" s="367">
        <v>686666.66666666535</v>
      </c>
      <c r="X1421" s="367">
        <v>79016.686658159568</v>
      </c>
      <c r="Y1421" s="384">
        <v>1853.9999999999964</v>
      </c>
      <c r="Z1421" s="367"/>
      <c r="AA1421" s="367"/>
      <c r="AB1421" s="367"/>
      <c r="AC1421" s="367"/>
      <c r="AD1421" s="367"/>
      <c r="AE1421" s="367"/>
      <c r="AF1421" s="367"/>
      <c r="AG1421" s="367"/>
      <c r="AH1421" s="367"/>
      <c r="AI1421" s="367"/>
      <c r="AJ1421" s="367"/>
      <c r="AK1421" s="367"/>
      <c r="AL1421" s="367"/>
      <c r="AM1421" s="367"/>
      <c r="AN1421" s="367"/>
      <c r="AO1421" s="367"/>
      <c r="AP1421" s="367"/>
      <c r="AQ1421" s="367"/>
      <c r="AR1421" s="367"/>
      <c r="AS1421" s="367"/>
      <c r="AT1421" s="367"/>
    </row>
    <row r="1422" spans="2:46" ht="13.8">
      <c r="B1422" s="26">
        <v>68.833333333333101</v>
      </c>
      <c r="C1422" s="367">
        <v>269.99391104013972</v>
      </c>
      <c r="D1422" s="369">
        <v>1858.4999999999936</v>
      </c>
      <c r="E1422" s="367">
        <v>19209.302325581495</v>
      </c>
      <c r="F1422" s="367">
        <v>-529575.95051492995</v>
      </c>
      <c r="G1422" s="367">
        <v>1858.5000000000095</v>
      </c>
      <c r="H1422" s="367">
        <v>103250</v>
      </c>
      <c r="I1422" s="367">
        <v>-6281542.2540526194</v>
      </c>
      <c r="J1422" s="384">
        <v>1858.5</v>
      </c>
      <c r="K1422" s="367">
        <v>25030.303030302897</v>
      </c>
      <c r="L1422" s="367">
        <v>-326153.46035859775</v>
      </c>
      <c r="M1422" s="384">
        <v>1858.4999999999902</v>
      </c>
      <c r="N1422" s="367">
        <v>413</v>
      </c>
      <c r="O1422" s="367">
        <v>-6260.6203258678743</v>
      </c>
      <c r="P1422" s="384">
        <v>26.948249999999998</v>
      </c>
      <c r="Q1422" s="367">
        <v>413</v>
      </c>
      <c r="R1422" s="367">
        <v>-2007.042116922632</v>
      </c>
      <c r="S1422" s="384">
        <v>26.018999999999998</v>
      </c>
      <c r="T1422" s="367">
        <v>14241.379310344895</v>
      </c>
      <c r="U1422" s="367">
        <v>-346353.75759582908</v>
      </c>
      <c r="V1422" s="384">
        <v>1858.5000000000089</v>
      </c>
      <c r="W1422" s="367">
        <v>688333.33333333198</v>
      </c>
      <c r="X1422" s="367">
        <v>79170.316583665481</v>
      </c>
      <c r="Y1422" s="384">
        <v>1858.4999999999961</v>
      </c>
      <c r="Z1422" s="367"/>
      <c r="AA1422" s="367"/>
      <c r="AB1422" s="367"/>
      <c r="AC1422" s="367"/>
      <c r="AD1422" s="367"/>
      <c r="AE1422" s="367"/>
      <c r="AF1422" s="367"/>
      <c r="AG1422" s="367"/>
      <c r="AH1422" s="367"/>
      <c r="AI1422" s="367"/>
      <c r="AJ1422" s="367"/>
      <c r="AK1422" s="367"/>
      <c r="AL1422" s="367"/>
      <c r="AM1422" s="367"/>
      <c r="AN1422" s="367"/>
      <c r="AO1422" s="367"/>
      <c r="AP1422" s="367"/>
      <c r="AQ1422" s="367"/>
      <c r="AR1422" s="367"/>
      <c r="AS1422" s="367"/>
      <c r="AT1422" s="367"/>
    </row>
    <row r="1423" spans="2:46" ht="13.8">
      <c r="B1423" s="26">
        <v>68.999999999999773</v>
      </c>
      <c r="C1423" s="367">
        <v>270.64128796793312</v>
      </c>
      <c r="D1423" s="369">
        <v>1862.9999999999939</v>
      </c>
      <c r="E1423" s="367">
        <v>19255.813953488472</v>
      </c>
      <c r="F1423" s="367">
        <v>-532183.89532114042</v>
      </c>
      <c r="G1423" s="367">
        <v>1863.0000000000095</v>
      </c>
      <c r="H1423" s="367">
        <v>103500</v>
      </c>
      <c r="I1423" s="367">
        <v>-6312358.8187815174</v>
      </c>
      <c r="J1423" s="384">
        <v>1863</v>
      </c>
      <c r="K1423" s="367">
        <v>25090.909090908957</v>
      </c>
      <c r="L1423" s="367">
        <v>-327957.92397428758</v>
      </c>
      <c r="M1423" s="384">
        <v>1862.9999999999902</v>
      </c>
      <c r="N1423" s="367">
        <v>414</v>
      </c>
      <c r="O1423" s="367">
        <v>-6292.2052466156974</v>
      </c>
      <c r="P1423" s="384">
        <v>27.013499999999997</v>
      </c>
      <c r="Q1423" s="367">
        <v>414</v>
      </c>
      <c r="R1423" s="367">
        <v>-2019.6541484393169</v>
      </c>
      <c r="S1423" s="384">
        <v>26.082000000000001</v>
      </c>
      <c r="T1423" s="367">
        <v>14275.862068965585</v>
      </c>
      <c r="U1423" s="367">
        <v>-348221.00665895088</v>
      </c>
      <c r="V1423" s="384">
        <v>1863.0000000000089</v>
      </c>
      <c r="W1423" s="367">
        <v>689999.9999999986</v>
      </c>
      <c r="X1423" s="367">
        <v>79323.761723946664</v>
      </c>
      <c r="Y1423" s="384">
        <v>1862.9999999999961</v>
      </c>
      <c r="Z1423" s="367"/>
      <c r="AA1423" s="367"/>
      <c r="AB1423" s="367"/>
      <c r="AC1423" s="367"/>
      <c r="AD1423" s="367"/>
      <c r="AE1423" s="367"/>
      <c r="AF1423" s="367"/>
      <c r="AG1423" s="367"/>
      <c r="AH1423" s="367"/>
      <c r="AI1423" s="367"/>
      <c r="AJ1423" s="367"/>
      <c r="AK1423" s="367"/>
      <c r="AL1423" s="367"/>
      <c r="AM1423" s="367"/>
      <c r="AN1423" s="367"/>
      <c r="AO1423" s="367"/>
      <c r="AP1423" s="367"/>
      <c r="AQ1423" s="367"/>
      <c r="AR1423" s="367"/>
      <c r="AS1423" s="367"/>
      <c r="AT1423" s="367"/>
    </row>
    <row r="1424" spans="2:46" ht="13.8">
      <c r="B1424" s="26">
        <v>69.166666666666444</v>
      </c>
      <c r="C1424" s="367">
        <v>271.28863416454004</v>
      </c>
      <c r="D1424" s="369">
        <v>1867.4999999999939</v>
      </c>
      <c r="E1424" s="367">
        <v>19302.325581395449</v>
      </c>
      <c r="F1424" s="367">
        <v>-534798.24437170976</v>
      </c>
      <c r="G1424" s="367">
        <v>1867.50000000001</v>
      </c>
      <c r="H1424" s="367">
        <v>103750</v>
      </c>
      <c r="I1424" s="367">
        <v>-6343250.779739012</v>
      </c>
      <c r="J1424" s="384">
        <v>1867.5</v>
      </c>
      <c r="K1424" s="367">
        <v>25151.515151515017</v>
      </c>
      <c r="L1424" s="367">
        <v>-329767.28974357166</v>
      </c>
      <c r="M1424" s="384">
        <v>1867.4999999999902</v>
      </c>
      <c r="N1424" s="367">
        <v>415</v>
      </c>
      <c r="O1424" s="367">
        <v>-6323.8695201836208</v>
      </c>
      <c r="P1424" s="384">
        <v>27.078750000000003</v>
      </c>
      <c r="Q1424" s="367">
        <v>415</v>
      </c>
      <c r="R1424" s="367">
        <v>-2032.3036309964552</v>
      </c>
      <c r="S1424" s="384">
        <v>26.145</v>
      </c>
      <c r="T1424" s="367">
        <v>14310.344827586276</v>
      </c>
      <c r="U1424" s="367">
        <v>-350093.22490134835</v>
      </c>
      <c r="V1424" s="384">
        <v>1867.5000000000089</v>
      </c>
      <c r="W1424" s="367">
        <v>691666.66666666523</v>
      </c>
      <c r="X1424" s="367">
        <v>79477.022079003145</v>
      </c>
      <c r="Y1424" s="384">
        <v>1867.4999999999961</v>
      </c>
      <c r="Z1424" s="367"/>
      <c r="AA1424" s="367"/>
      <c r="AB1424" s="367"/>
      <c r="AC1424" s="367"/>
      <c r="AD1424" s="367"/>
      <c r="AE1424" s="367"/>
      <c r="AF1424" s="367"/>
      <c r="AG1424" s="367"/>
      <c r="AH1424" s="367"/>
      <c r="AI1424" s="367"/>
      <c r="AJ1424" s="367"/>
      <c r="AK1424" s="367"/>
      <c r="AL1424" s="367"/>
      <c r="AM1424" s="367"/>
      <c r="AN1424" s="367"/>
      <c r="AO1424" s="367"/>
      <c r="AP1424" s="367"/>
      <c r="AQ1424" s="367"/>
      <c r="AR1424" s="367"/>
      <c r="AS1424" s="367"/>
      <c r="AT1424" s="367"/>
    </row>
    <row r="1425" spans="2:46" ht="13.8">
      <c r="B1425" s="26">
        <v>69.333333333333115</v>
      </c>
      <c r="C1425" s="367">
        <v>271.93594962996053</v>
      </c>
      <c r="D1425" s="369">
        <v>1871.9999999999941</v>
      </c>
      <c r="E1425" s="367">
        <v>19348.837209302426</v>
      </c>
      <c r="F1425" s="367">
        <v>-537418.99766663706</v>
      </c>
      <c r="G1425" s="367">
        <v>1872.00000000001</v>
      </c>
      <c r="H1425" s="367">
        <v>104000</v>
      </c>
      <c r="I1425" s="367">
        <v>-6374218.1369251041</v>
      </c>
      <c r="J1425" s="384">
        <v>1872</v>
      </c>
      <c r="K1425" s="367">
        <v>25212.121212121077</v>
      </c>
      <c r="L1425" s="367">
        <v>-331581.55766644987</v>
      </c>
      <c r="M1425" s="384">
        <v>1871.9999999999902</v>
      </c>
      <c r="N1425" s="367">
        <v>416</v>
      </c>
      <c r="O1425" s="367">
        <v>-6355.6131465716408</v>
      </c>
      <c r="P1425" s="384">
        <v>27.144000000000002</v>
      </c>
      <c r="Q1425" s="367">
        <v>416</v>
      </c>
      <c r="R1425" s="367">
        <v>-2044.9905645940487</v>
      </c>
      <c r="S1425" s="384">
        <v>26.208000000000002</v>
      </c>
      <c r="T1425" s="367">
        <v>14344.827586206966</v>
      </c>
      <c r="U1425" s="367">
        <v>-351970.41232302197</v>
      </c>
      <c r="V1425" s="384">
        <v>1872.0000000000091</v>
      </c>
      <c r="W1425" s="367">
        <v>693333.33333333186</v>
      </c>
      <c r="X1425" s="367">
        <v>79630.097648834853</v>
      </c>
      <c r="Y1425" s="384">
        <v>1871.9999999999959</v>
      </c>
      <c r="Z1425" s="367"/>
      <c r="AA1425" s="367"/>
      <c r="AB1425" s="367"/>
      <c r="AC1425" s="367"/>
      <c r="AD1425" s="367"/>
      <c r="AE1425" s="367"/>
      <c r="AF1425" s="367"/>
      <c r="AG1425" s="367"/>
      <c r="AH1425" s="367"/>
      <c r="AI1425" s="367"/>
      <c r="AJ1425" s="367"/>
      <c r="AK1425" s="367"/>
      <c r="AL1425" s="367"/>
      <c r="AM1425" s="367"/>
      <c r="AN1425" s="367"/>
      <c r="AO1425" s="367"/>
      <c r="AP1425" s="367"/>
      <c r="AQ1425" s="367"/>
      <c r="AR1425" s="367"/>
      <c r="AS1425" s="367"/>
      <c r="AT1425" s="367"/>
    </row>
    <row r="1426" spans="2:46" ht="13.8">
      <c r="B1426" s="26">
        <v>69.499999999999787</v>
      </c>
      <c r="C1426" s="367">
        <v>272.58323436419448</v>
      </c>
      <c r="D1426" s="369">
        <v>1876.4999999999941</v>
      </c>
      <c r="E1426" s="367">
        <v>19395.348837209403</v>
      </c>
      <c r="F1426" s="367">
        <v>-540046.15520592313</v>
      </c>
      <c r="G1426" s="367">
        <v>1876.50000000001</v>
      </c>
      <c r="H1426" s="367">
        <v>104250</v>
      </c>
      <c r="I1426" s="367">
        <v>-6405260.8903397927</v>
      </c>
      <c r="J1426" s="384">
        <v>1876.5</v>
      </c>
      <c r="K1426" s="367">
        <v>25272.727272727137</v>
      </c>
      <c r="L1426" s="367">
        <v>-333400.72774292226</v>
      </c>
      <c r="M1426" s="384">
        <v>1876.4999999999902</v>
      </c>
      <c r="N1426" s="367">
        <v>417</v>
      </c>
      <c r="O1426" s="367">
        <v>-6387.4361257797573</v>
      </c>
      <c r="P1426" s="384">
        <v>27.209250000000001</v>
      </c>
      <c r="Q1426" s="367">
        <v>417</v>
      </c>
      <c r="R1426" s="367">
        <v>-2057.714949232095</v>
      </c>
      <c r="S1426" s="384">
        <v>26.271000000000001</v>
      </c>
      <c r="T1426" s="367">
        <v>14379.310344827656</v>
      </c>
      <c r="U1426" s="367">
        <v>-353852.56892397138</v>
      </c>
      <c r="V1426" s="384">
        <v>1876.5000000000091</v>
      </c>
      <c r="W1426" s="367">
        <v>694999.99999999849</v>
      </c>
      <c r="X1426" s="367">
        <v>79782.988433441846</v>
      </c>
      <c r="Y1426" s="384">
        <v>1876.4999999999959</v>
      </c>
      <c r="Z1426" s="367"/>
      <c r="AA1426" s="367"/>
      <c r="AB1426" s="367"/>
      <c r="AC1426" s="367"/>
      <c r="AD1426" s="367"/>
      <c r="AE1426" s="367"/>
      <c r="AF1426" s="367"/>
      <c r="AG1426" s="367"/>
      <c r="AH1426" s="367"/>
      <c r="AI1426" s="367"/>
      <c r="AJ1426" s="367"/>
      <c r="AK1426" s="367"/>
      <c r="AL1426" s="367"/>
      <c r="AM1426" s="367"/>
      <c r="AN1426" s="367"/>
      <c r="AO1426" s="367"/>
      <c r="AP1426" s="367"/>
      <c r="AQ1426" s="367"/>
      <c r="AR1426" s="367"/>
      <c r="AS1426" s="367"/>
      <c r="AT1426" s="367"/>
    </row>
    <row r="1427" spans="2:46" ht="13.8">
      <c r="B1427" s="26">
        <v>69.666666666666458</v>
      </c>
      <c r="C1427" s="367">
        <v>273.23048836724212</v>
      </c>
      <c r="D1427" s="369">
        <v>1880.9999999999943</v>
      </c>
      <c r="E1427" s="367">
        <v>19441.860465116381</v>
      </c>
      <c r="F1427" s="367">
        <v>-542679.7169895675</v>
      </c>
      <c r="G1427" s="367">
        <v>1881.00000000001</v>
      </c>
      <c r="H1427" s="367">
        <v>104500</v>
      </c>
      <c r="I1427" s="367">
        <v>-6436379.0399830788</v>
      </c>
      <c r="J1427" s="384">
        <v>1881</v>
      </c>
      <c r="K1427" s="367">
        <v>25333.333333333198</v>
      </c>
      <c r="L1427" s="367">
        <v>-335224.79997298901</v>
      </c>
      <c r="M1427" s="384">
        <v>1880.9999999999902</v>
      </c>
      <c r="N1427" s="367">
        <v>418</v>
      </c>
      <c r="O1427" s="367">
        <v>-6419.3384578079722</v>
      </c>
      <c r="P1427" s="384">
        <v>27.274500000000003</v>
      </c>
      <c r="Q1427" s="367">
        <v>418</v>
      </c>
      <c r="R1427" s="367">
        <v>-2070.4767849105956</v>
      </c>
      <c r="S1427" s="384">
        <v>26.334</v>
      </c>
      <c r="T1427" s="367">
        <v>14413.793103448346</v>
      </c>
      <c r="U1427" s="367">
        <v>-355739.69470419659</v>
      </c>
      <c r="V1427" s="384">
        <v>1881.0000000000091</v>
      </c>
      <c r="W1427" s="367">
        <v>696666.66666666511</v>
      </c>
      <c r="X1427" s="367">
        <v>79935.694432824093</v>
      </c>
      <c r="Y1427" s="384">
        <v>1880.9999999999957</v>
      </c>
      <c r="Z1427" s="367"/>
      <c r="AA1427" s="367"/>
      <c r="AB1427" s="367"/>
      <c r="AC1427" s="367"/>
      <c r="AD1427" s="367"/>
      <c r="AE1427" s="367"/>
      <c r="AF1427" s="367"/>
      <c r="AG1427" s="367"/>
      <c r="AH1427" s="367"/>
      <c r="AI1427" s="367"/>
      <c r="AJ1427" s="367"/>
      <c r="AK1427" s="367"/>
      <c r="AL1427" s="367"/>
      <c r="AM1427" s="367"/>
      <c r="AN1427" s="367"/>
      <c r="AO1427" s="367"/>
      <c r="AP1427" s="367"/>
      <c r="AQ1427" s="367"/>
      <c r="AR1427" s="367"/>
      <c r="AS1427" s="367"/>
      <c r="AT1427" s="367"/>
    </row>
    <row r="1428" spans="2:46" ht="13.8">
      <c r="B1428" s="26">
        <v>69.83333333333313</v>
      </c>
      <c r="C1428" s="367">
        <v>273.87771163910321</v>
      </c>
      <c r="D1428" s="369">
        <v>1885.4999999999945</v>
      </c>
      <c r="E1428" s="367">
        <v>19488.372093023358</v>
      </c>
      <c r="F1428" s="367">
        <v>-545319.68301757029</v>
      </c>
      <c r="G1428" s="367">
        <v>1885.50000000001</v>
      </c>
      <c r="H1428" s="367">
        <v>104750</v>
      </c>
      <c r="I1428" s="367">
        <v>-6467572.5858549606</v>
      </c>
      <c r="J1428" s="384">
        <v>1885.5</v>
      </c>
      <c r="K1428" s="367">
        <v>25393.939393939258</v>
      </c>
      <c r="L1428" s="367">
        <v>-337053.77435664966</v>
      </c>
      <c r="M1428" s="384">
        <v>1885.49999999999</v>
      </c>
      <c r="N1428" s="367">
        <v>419</v>
      </c>
      <c r="O1428" s="367">
        <v>-6451.3201426562846</v>
      </c>
      <c r="P1428" s="384">
        <v>27.339750000000002</v>
      </c>
      <c r="Q1428" s="367">
        <v>419</v>
      </c>
      <c r="R1428" s="367">
        <v>-2083.2760716295506</v>
      </c>
      <c r="S1428" s="384">
        <v>26.396999999999998</v>
      </c>
      <c r="T1428" s="367">
        <v>14448.275862069037</v>
      </c>
      <c r="U1428" s="367">
        <v>-357631.78966369765</v>
      </c>
      <c r="V1428" s="384">
        <v>1885.5000000000091</v>
      </c>
      <c r="W1428" s="367">
        <v>698333.33333333174</v>
      </c>
      <c r="X1428" s="367">
        <v>80088.21564698164</v>
      </c>
      <c r="Y1428" s="384">
        <v>1885.4999999999957</v>
      </c>
      <c r="Z1428" s="367"/>
      <c r="AA1428" s="367"/>
      <c r="AB1428" s="367"/>
      <c r="AC1428" s="367"/>
      <c r="AD1428" s="367"/>
      <c r="AE1428" s="367"/>
      <c r="AF1428" s="367"/>
      <c r="AG1428" s="367"/>
      <c r="AH1428" s="367"/>
      <c r="AI1428" s="367"/>
      <c r="AJ1428" s="367"/>
      <c r="AK1428" s="367"/>
      <c r="AL1428" s="367"/>
      <c r="AM1428" s="367"/>
      <c r="AN1428" s="367"/>
      <c r="AO1428" s="367"/>
      <c r="AP1428" s="367"/>
      <c r="AQ1428" s="367"/>
      <c r="AR1428" s="367"/>
      <c r="AS1428" s="367"/>
      <c r="AT1428" s="367"/>
    </row>
    <row r="1429" spans="2:46" ht="13.8">
      <c r="B1429" s="26">
        <v>69.999999999999801</v>
      </c>
      <c r="C1429" s="367">
        <v>274.52490417977793</v>
      </c>
      <c r="D1429" s="369">
        <v>1889.9999999999948</v>
      </c>
      <c r="E1429" s="367">
        <v>19534.883720930335</v>
      </c>
      <c r="F1429" s="367">
        <v>-547966.05328993173</v>
      </c>
      <c r="G1429" s="367">
        <v>1890.00000000001</v>
      </c>
      <c r="H1429" s="367">
        <v>105000</v>
      </c>
      <c r="I1429" s="367">
        <v>-6498841.5279554399</v>
      </c>
      <c r="J1429" s="384">
        <v>1890</v>
      </c>
      <c r="K1429" s="367">
        <v>25454.545454545318</v>
      </c>
      <c r="L1429" s="367">
        <v>-338887.65089390473</v>
      </c>
      <c r="M1429" s="384">
        <v>1889.99999999999</v>
      </c>
      <c r="N1429" s="367">
        <v>420</v>
      </c>
      <c r="O1429" s="367">
        <v>-6483.3811803246954</v>
      </c>
      <c r="P1429" s="384">
        <v>27.405000000000001</v>
      </c>
      <c r="Q1429" s="367">
        <v>420</v>
      </c>
      <c r="R1429" s="367">
        <v>-2096.1128093889602</v>
      </c>
      <c r="S1429" s="384">
        <v>26.46</v>
      </c>
      <c r="T1429" s="367">
        <v>14482.758620689727</v>
      </c>
      <c r="U1429" s="367">
        <v>-359528.85380247468</v>
      </c>
      <c r="V1429" s="384">
        <v>1890.0000000000093</v>
      </c>
      <c r="W1429" s="367">
        <v>699999.99999999837</v>
      </c>
      <c r="X1429" s="367">
        <v>80240.552075914442</v>
      </c>
      <c r="Y1429" s="384">
        <v>1889.9999999999955</v>
      </c>
      <c r="Z1429" s="367"/>
      <c r="AA1429" s="367"/>
      <c r="AB1429" s="367"/>
      <c r="AC1429" s="367"/>
      <c r="AD1429" s="367"/>
      <c r="AE1429" s="367"/>
      <c r="AF1429" s="367"/>
      <c r="AG1429" s="367"/>
      <c r="AH1429" s="367"/>
      <c r="AI1429" s="367"/>
      <c r="AJ1429" s="367"/>
      <c r="AK1429" s="367"/>
      <c r="AL1429" s="367"/>
      <c r="AM1429" s="367"/>
      <c r="AN1429" s="367"/>
      <c r="AO1429" s="367"/>
      <c r="AP1429" s="367"/>
      <c r="AQ1429" s="367"/>
      <c r="AR1429" s="367"/>
      <c r="AS1429" s="367"/>
      <c r="AT1429" s="367"/>
    </row>
    <row r="1430" spans="2:46" ht="13.8">
      <c r="B1430" s="26">
        <v>70.166666666666472</v>
      </c>
      <c r="C1430" s="367">
        <v>275.17206598926606</v>
      </c>
      <c r="D1430" s="369">
        <v>1894.4999999999948</v>
      </c>
      <c r="E1430" s="367">
        <v>19581.395348837312</v>
      </c>
      <c r="F1430" s="367">
        <v>-550618.82780665148</v>
      </c>
      <c r="G1430" s="367">
        <v>1894.50000000001</v>
      </c>
      <c r="H1430" s="367">
        <v>105250</v>
      </c>
      <c r="I1430" s="367">
        <v>-6530185.8662845176</v>
      </c>
      <c r="J1430" s="384">
        <v>1894.5</v>
      </c>
      <c r="K1430" s="367">
        <v>25515.151515151378</v>
      </c>
      <c r="L1430" s="367">
        <v>-340726.42958475387</v>
      </c>
      <c r="M1430" s="384">
        <v>1894.49999999999</v>
      </c>
      <c r="N1430" s="367">
        <v>421</v>
      </c>
      <c r="O1430" s="367">
        <v>-6515.5215708132037</v>
      </c>
      <c r="P1430" s="384">
        <v>27.47025</v>
      </c>
      <c r="Q1430" s="367">
        <v>421</v>
      </c>
      <c r="R1430" s="367">
        <v>-2108.9869981888241</v>
      </c>
      <c r="S1430" s="384">
        <v>26.523</v>
      </c>
      <c r="T1430" s="367">
        <v>14517.241379310417</v>
      </c>
      <c r="U1430" s="367">
        <v>-361430.88712052751</v>
      </c>
      <c r="V1430" s="384">
        <v>1894.5000000000093</v>
      </c>
      <c r="W1430" s="367">
        <v>701666.666666665</v>
      </c>
      <c r="X1430" s="367">
        <v>80392.703719622499</v>
      </c>
      <c r="Y1430" s="384">
        <v>1894.4999999999955</v>
      </c>
      <c r="Z1430" s="367"/>
      <c r="AA1430" s="367"/>
      <c r="AB1430" s="367"/>
      <c r="AC1430" s="367"/>
      <c r="AD1430" s="367"/>
      <c r="AE1430" s="367"/>
      <c r="AF1430" s="367"/>
      <c r="AG1430" s="367"/>
      <c r="AH1430" s="367"/>
      <c r="AI1430" s="367"/>
      <c r="AJ1430" s="367"/>
      <c r="AK1430" s="367"/>
      <c r="AL1430" s="367"/>
      <c r="AM1430" s="367"/>
      <c r="AN1430" s="367"/>
      <c r="AO1430" s="367"/>
      <c r="AP1430" s="367"/>
      <c r="AQ1430" s="367"/>
      <c r="AR1430" s="367"/>
      <c r="AS1430" s="367"/>
      <c r="AT1430" s="367"/>
    </row>
    <row r="1431" spans="2:46" ht="13.8">
      <c r="B1431" s="26">
        <v>70.333333333333144</v>
      </c>
      <c r="C1431" s="367">
        <v>275.81919706756781</v>
      </c>
      <c r="D1431" s="369">
        <v>1898.999999999995</v>
      </c>
      <c r="E1431" s="367">
        <v>19627.906976744289</v>
      </c>
      <c r="F1431" s="367">
        <v>-553278.00656772987</v>
      </c>
      <c r="G1431" s="367">
        <v>1899.00000000001</v>
      </c>
      <c r="H1431" s="367">
        <v>105500</v>
      </c>
      <c r="I1431" s="367">
        <v>-6561605.60084219</v>
      </c>
      <c r="J1431" s="384">
        <v>1899</v>
      </c>
      <c r="K1431" s="367">
        <v>25575.757575757438</v>
      </c>
      <c r="L1431" s="367">
        <v>-342570.11042919732</v>
      </c>
      <c r="M1431" s="384">
        <v>1898.99999999999</v>
      </c>
      <c r="N1431" s="367">
        <v>422</v>
      </c>
      <c r="O1431" s="367">
        <v>-6547.7413141218103</v>
      </c>
      <c r="P1431" s="384">
        <v>27.535500000000003</v>
      </c>
      <c r="Q1431" s="367">
        <v>422</v>
      </c>
      <c r="R1431" s="367">
        <v>-2121.8986380291412</v>
      </c>
      <c r="S1431" s="384">
        <v>26.585999999999999</v>
      </c>
      <c r="T1431" s="367">
        <v>14551.724137931107</v>
      </c>
      <c r="U1431" s="367">
        <v>-363337.88961785618</v>
      </c>
      <c r="V1431" s="384">
        <v>1899.0000000000093</v>
      </c>
      <c r="W1431" s="367">
        <v>703333.33333333163</v>
      </c>
      <c r="X1431" s="367">
        <v>80544.670578105826</v>
      </c>
      <c r="Y1431" s="384">
        <v>1898.9999999999952</v>
      </c>
      <c r="Z1431" s="367"/>
      <c r="AA1431" s="367"/>
      <c r="AB1431" s="367"/>
      <c r="AC1431" s="367"/>
      <c r="AD1431" s="367"/>
      <c r="AE1431" s="367"/>
      <c r="AF1431" s="367"/>
      <c r="AG1431" s="367"/>
      <c r="AH1431" s="367"/>
      <c r="AI1431" s="367"/>
      <c r="AJ1431" s="367"/>
      <c r="AK1431" s="367"/>
      <c r="AL1431" s="367"/>
      <c r="AM1431" s="367"/>
      <c r="AN1431" s="367"/>
      <c r="AO1431" s="367"/>
      <c r="AP1431" s="367"/>
      <c r="AQ1431" s="367"/>
      <c r="AR1431" s="367"/>
      <c r="AS1431" s="367"/>
      <c r="AT1431" s="367"/>
    </row>
    <row r="1432" spans="2:46" ht="13.8">
      <c r="B1432" s="26">
        <v>70.499999999999815</v>
      </c>
      <c r="C1432" s="367">
        <v>276.46629741468308</v>
      </c>
      <c r="D1432" s="369">
        <v>1903.499999999995</v>
      </c>
      <c r="E1432" s="367">
        <v>19674.418604651266</v>
      </c>
      <c r="F1432" s="367">
        <v>-555943.58957316657</v>
      </c>
      <c r="G1432" s="367">
        <v>1903.50000000001</v>
      </c>
      <c r="H1432" s="367">
        <v>105750</v>
      </c>
      <c r="I1432" s="367">
        <v>-6593100.7316284608</v>
      </c>
      <c r="J1432" s="384">
        <v>1903.5</v>
      </c>
      <c r="K1432" s="367">
        <v>25636.363636363498</v>
      </c>
      <c r="L1432" s="367">
        <v>-344418.69342723495</v>
      </c>
      <c r="M1432" s="384">
        <v>1903.49999999999</v>
      </c>
      <c r="N1432" s="367">
        <v>423</v>
      </c>
      <c r="O1432" s="367">
        <v>-6580.0404102505136</v>
      </c>
      <c r="P1432" s="384">
        <v>27.600750000000001</v>
      </c>
      <c r="Q1432" s="367">
        <v>423</v>
      </c>
      <c r="R1432" s="367">
        <v>-2134.8477289099133</v>
      </c>
      <c r="S1432" s="384">
        <v>26.649000000000001</v>
      </c>
      <c r="T1432" s="367">
        <v>14586.206896551797</v>
      </c>
      <c r="U1432" s="367">
        <v>-365249.86129446095</v>
      </c>
      <c r="V1432" s="384">
        <v>1903.5000000000098</v>
      </c>
      <c r="W1432" s="367">
        <v>704999.99999999825</v>
      </c>
      <c r="X1432" s="367">
        <v>80696.452651364438</v>
      </c>
      <c r="Y1432" s="384">
        <v>1903.4999999999952</v>
      </c>
      <c r="Z1432" s="367"/>
      <c r="AA1432" s="367"/>
      <c r="AB1432" s="367"/>
      <c r="AC1432" s="367"/>
      <c r="AD1432" s="367"/>
      <c r="AE1432" s="367"/>
      <c r="AF1432" s="367"/>
      <c r="AG1432" s="367"/>
      <c r="AH1432" s="367"/>
      <c r="AI1432" s="367"/>
      <c r="AJ1432" s="367"/>
      <c r="AK1432" s="367"/>
      <c r="AL1432" s="367"/>
      <c r="AM1432" s="367"/>
      <c r="AN1432" s="367"/>
      <c r="AO1432" s="367"/>
      <c r="AP1432" s="367"/>
      <c r="AQ1432" s="367"/>
      <c r="AR1432" s="367"/>
      <c r="AS1432" s="367"/>
      <c r="AT1432" s="367"/>
    </row>
    <row r="1433" spans="2:46" ht="13.8">
      <c r="B1433" s="26">
        <v>70.666666666666487</v>
      </c>
      <c r="C1433" s="367">
        <v>277.11336703061193</v>
      </c>
      <c r="D1433" s="369">
        <v>1907.9999999999952</v>
      </c>
      <c r="E1433" s="367">
        <v>19720.930232558243</v>
      </c>
      <c r="F1433" s="367">
        <v>-558615.57682296191</v>
      </c>
      <c r="G1433" s="367">
        <v>1908.0000000000102</v>
      </c>
      <c r="H1433" s="367">
        <v>106000</v>
      </c>
      <c r="I1433" s="367">
        <v>-6624671.2586433282</v>
      </c>
      <c r="J1433" s="384">
        <v>1908</v>
      </c>
      <c r="K1433" s="367">
        <v>25696.969696969558</v>
      </c>
      <c r="L1433" s="367">
        <v>-346272.1785788667</v>
      </c>
      <c r="M1433" s="384">
        <v>1907.9999999999898</v>
      </c>
      <c r="N1433" s="367">
        <v>424</v>
      </c>
      <c r="O1433" s="367">
        <v>-6612.4188591993152</v>
      </c>
      <c r="P1433" s="384">
        <v>27.666</v>
      </c>
      <c r="Q1433" s="367">
        <v>424</v>
      </c>
      <c r="R1433" s="367">
        <v>-2147.8342708311397</v>
      </c>
      <c r="S1433" s="384">
        <v>26.712</v>
      </c>
      <c r="T1433" s="367">
        <v>14620.689655172488</v>
      </c>
      <c r="U1433" s="367">
        <v>-367166.80215034133</v>
      </c>
      <c r="V1433" s="384">
        <v>1908.0000000000098</v>
      </c>
      <c r="W1433" s="367">
        <v>706666.66666666488</v>
      </c>
      <c r="X1433" s="367">
        <v>80848.049939398305</v>
      </c>
      <c r="Y1433" s="384">
        <v>1907.9999999999952</v>
      </c>
      <c r="Z1433" s="367"/>
      <c r="AA1433" s="367"/>
      <c r="AB1433" s="367"/>
      <c r="AC1433" s="367"/>
      <c r="AD1433" s="367"/>
      <c r="AE1433" s="367"/>
      <c r="AF1433" s="367"/>
      <c r="AG1433" s="367"/>
      <c r="AH1433" s="367"/>
      <c r="AI1433" s="367"/>
      <c r="AJ1433" s="367"/>
      <c r="AK1433" s="367"/>
      <c r="AL1433" s="367"/>
      <c r="AM1433" s="367"/>
      <c r="AN1433" s="367"/>
      <c r="AO1433" s="367"/>
      <c r="AP1433" s="367"/>
      <c r="AQ1433" s="367"/>
      <c r="AR1433" s="367"/>
      <c r="AS1433" s="367"/>
      <c r="AT1433" s="367"/>
    </row>
    <row r="1434" spans="2:46" ht="13.8">
      <c r="B1434" s="26">
        <v>70.833333333333158</v>
      </c>
      <c r="C1434" s="367">
        <v>277.76040591535423</v>
      </c>
      <c r="D1434" s="369">
        <v>1912.4999999999952</v>
      </c>
      <c r="E1434" s="367">
        <v>19767.44186046522</v>
      </c>
      <c r="F1434" s="367">
        <v>-561293.96831711556</v>
      </c>
      <c r="G1434" s="367">
        <v>1912.5000000000102</v>
      </c>
      <c r="H1434" s="367">
        <v>106250</v>
      </c>
      <c r="I1434" s="367">
        <v>-6656317.1818867931</v>
      </c>
      <c r="J1434" s="384">
        <v>1912.5</v>
      </c>
      <c r="K1434" s="367">
        <v>25757.575757575618</v>
      </c>
      <c r="L1434" s="367">
        <v>-348130.56588409265</v>
      </c>
      <c r="M1434" s="384">
        <v>1912.4999999999898</v>
      </c>
      <c r="N1434" s="367">
        <v>425</v>
      </c>
      <c r="O1434" s="367">
        <v>-6644.8766609682152</v>
      </c>
      <c r="P1434" s="384">
        <v>27.731250000000003</v>
      </c>
      <c r="Q1434" s="367">
        <v>425</v>
      </c>
      <c r="R1434" s="367">
        <v>-2160.8582637928193</v>
      </c>
      <c r="S1434" s="384">
        <v>26.774999999999999</v>
      </c>
      <c r="T1434" s="367">
        <v>14655.172413793178</v>
      </c>
      <c r="U1434" s="367">
        <v>-369088.71218549774</v>
      </c>
      <c r="V1434" s="384">
        <v>1912.5000000000098</v>
      </c>
      <c r="W1434" s="367">
        <v>708333.33333333151</v>
      </c>
      <c r="X1434" s="367">
        <v>80999.462442207441</v>
      </c>
      <c r="Y1434" s="384">
        <v>1912.499999999995</v>
      </c>
      <c r="Z1434" s="367"/>
      <c r="AA1434" s="367"/>
      <c r="AB1434" s="367"/>
      <c r="AC1434" s="367"/>
      <c r="AD1434" s="367"/>
      <c r="AE1434" s="367"/>
      <c r="AF1434" s="367"/>
      <c r="AG1434" s="367"/>
      <c r="AH1434" s="367"/>
      <c r="AI1434" s="367"/>
      <c r="AJ1434" s="367"/>
      <c r="AK1434" s="367"/>
      <c r="AL1434" s="367"/>
      <c r="AM1434" s="367"/>
      <c r="AN1434" s="367"/>
      <c r="AO1434" s="367"/>
      <c r="AP1434" s="367"/>
      <c r="AQ1434" s="367"/>
      <c r="AR1434" s="367"/>
      <c r="AS1434" s="367"/>
      <c r="AT1434" s="367"/>
    </row>
    <row r="1435" spans="2:46" ht="13.8">
      <c r="B1435" s="26">
        <v>70.999999999999829</v>
      </c>
      <c r="C1435" s="367">
        <v>278.40741406891016</v>
      </c>
      <c r="D1435" s="369">
        <v>1916.9999999999955</v>
      </c>
      <c r="E1435" s="367">
        <v>19813.953488372197</v>
      </c>
      <c r="F1435" s="367">
        <v>-563978.76405562775</v>
      </c>
      <c r="G1435" s="367">
        <v>1917.0000000000102</v>
      </c>
      <c r="H1435" s="367">
        <v>106500</v>
      </c>
      <c r="I1435" s="367">
        <v>-6688038.5013588546</v>
      </c>
      <c r="J1435" s="384">
        <v>1917</v>
      </c>
      <c r="K1435" s="367">
        <v>25818.181818181678</v>
      </c>
      <c r="L1435" s="367">
        <v>-349993.8553429129</v>
      </c>
      <c r="M1435" s="384">
        <v>1916.9999999999898</v>
      </c>
      <c r="N1435" s="367">
        <v>426</v>
      </c>
      <c r="O1435" s="367">
        <v>-6677.4138155572136</v>
      </c>
      <c r="P1435" s="384">
        <v>27.796500000000002</v>
      </c>
      <c r="Q1435" s="367">
        <v>426</v>
      </c>
      <c r="R1435" s="367">
        <v>-2173.9197077949539</v>
      </c>
      <c r="S1435" s="384">
        <v>26.837999999999997</v>
      </c>
      <c r="T1435" s="367">
        <v>14689.655172413868</v>
      </c>
      <c r="U1435" s="367">
        <v>-371015.59139992989</v>
      </c>
      <c r="V1435" s="384">
        <v>1917.0000000000098</v>
      </c>
      <c r="W1435" s="367">
        <v>709999.99999999814</v>
      </c>
      <c r="X1435" s="367">
        <v>81150.690159791848</v>
      </c>
      <c r="Y1435" s="384">
        <v>1916.999999999995</v>
      </c>
      <c r="Z1435" s="367"/>
      <c r="AA1435" s="367"/>
      <c r="AB1435" s="367"/>
      <c r="AC1435" s="367"/>
      <c r="AD1435" s="367"/>
      <c r="AE1435" s="367"/>
      <c r="AF1435" s="367"/>
      <c r="AG1435" s="367"/>
      <c r="AH1435" s="367"/>
      <c r="AI1435" s="367"/>
      <c r="AJ1435" s="367"/>
      <c r="AK1435" s="367"/>
      <c r="AL1435" s="367"/>
      <c r="AM1435" s="367"/>
      <c r="AN1435" s="367"/>
      <c r="AO1435" s="367"/>
      <c r="AP1435" s="367"/>
      <c r="AQ1435" s="367"/>
      <c r="AR1435" s="367"/>
      <c r="AS1435" s="367"/>
      <c r="AT1435" s="367"/>
    </row>
    <row r="1436" spans="2:46" ht="13.8">
      <c r="B1436" s="26">
        <v>71.166666666666501</v>
      </c>
      <c r="C1436" s="367">
        <v>279.0543914912796</v>
      </c>
      <c r="D1436" s="369">
        <v>1921.4999999999955</v>
      </c>
      <c r="E1436" s="367">
        <v>19860.465116279174</v>
      </c>
      <c r="F1436" s="367">
        <v>-566669.96403849835</v>
      </c>
      <c r="G1436" s="367">
        <v>1921.5000000000102</v>
      </c>
      <c r="H1436" s="367">
        <v>106750</v>
      </c>
      <c r="I1436" s="367">
        <v>-6719835.2170595117</v>
      </c>
      <c r="J1436" s="384">
        <v>1921.5</v>
      </c>
      <c r="K1436" s="367">
        <v>25878.787878787738</v>
      </c>
      <c r="L1436" s="367">
        <v>-351862.04695532727</v>
      </c>
      <c r="M1436" s="384">
        <v>1921.4999999999898</v>
      </c>
      <c r="N1436" s="367">
        <v>427</v>
      </c>
      <c r="O1436" s="367">
        <v>-6710.0303229663077</v>
      </c>
      <c r="P1436" s="384">
        <v>27.861750000000001</v>
      </c>
      <c r="Q1436" s="367">
        <v>427</v>
      </c>
      <c r="R1436" s="367">
        <v>-2187.0186028375429</v>
      </c>
      <c r="S1436" s="384">
        <v>26.901</v>
      </c>
      <c r="T1436" s="367">
        <v>14724.137931034558</v>
      </c>
      <c r="U1436" s="367">
        <v>-372947.43979363801</v>
      </c>
      <c r="V1436" s="384">
        <v>1921.50000000001</v>
      </c>
      <c r="W1436" s="367">
        <v>711666.66666666477</v>
      </c>
      <c r="X1436" s="367">
        <v>81301.733092151509</v>
      </c>
      <c r="Y1436" s="384">
        <v>1921.4999999999948</v>
      </c>
      <c r="Z1436" s="367"/>
      <c r="AA1436" s="367"/>
      <c r="AB1436" s="367"/>
      <c r="AC1436" s="367"/>
      <c r="AD1436" s="367"/>
      <c r="AE1436" s="367"/>
      <c r="AF1436" s="367"/>
      <c r="AG1436" s="367"/>
      <c r="AH1436" s="367"/>
      <c r="AI1436" s="367"/>
      <c r="AJ1436" s="367"/>
      <c r="AK1436" s="367"/>
      <c r="AL1436" s="367"/>
      <c r="AM1436" s="367"/>
      <c r="AN1436" s="367"/>
      <c r="AO1436" s="367"/>
      <c r="AP1436" s="367"/>
      <c r="AQ1436" s="367"/>
      <c r="AR1436" s="367"/>
      <c r="AS1436" s="367"/>
      <c r="AT1436" s="367"/>
    </row>
    <row r="1437" spans="2:46" ht="13.8">
      <c r="B1437" s="26">
        <v>71.333333333333172</v>
      </c>
      <c r="C1437" s="367">
        <v>279.70133818246262</v>
      </c>
      <c r="D1437" s="369">
        <v>1925.9999999999957</v>
      </c>
      <c r="E1437" s="367">
        <v>19906.976744186151</v>
      </c>
      <c r="F1437" s="367">
        <v>-569367.5682657276</v>
      </c>
      <c r="G1437" s="367">
        <v>1926.0000000000102</v>
      </c>
      <c r="H1437" s="367">
        <v>107000</v>
      </c>
      <c r="I1437" s="367">
        <v>-6751707.3289887672</v>
      </c>
      <c r="J1437" s="384">
        <v>1926</v>
      </c>
      <c r="K1437" s="367">
        <v>25939.393939393798</v>
      </c>
      <c r="L1437" s="367">
        <v>-353735.14072133583</v>
      </c>
      <c r="M1437" s="384">
        <v>1925.9999999999898</v>
      </c>
      <c r="N1437" s="367">
        <v>428</v>
      </c>
      <c r="O1437" s="367">
        <v>-6742.7261831955002</v>
      </c>
      <c r="P1437" s="384">
        <v>27.927</v>
      </c>
      <c r="Q1437" s="367">
        <v>428</v>
      </c>
      <c r="R1437" s="367">
        <v>-2200.154948920585</v>
      </c>
      <c r="S1437" s="384">
        <v>26.963999999999999</v>
      </c>
      <c r="T1437" s="367">
        <v>14758.620689655248</v>
      </c>
      <c r="U1437" s="367">
        <v>-374884.25736662193</v>
      </c>
      <c r="V1437" s="384">
        <v>1926.00000000001</v>
      </c>
      <c r="W1437" s="367">
        <v>713333.33333333139</v>
      </c>
      <c r="X1437" s="367">
        <v>81452.59123928647</v>
      </c>
      <c r="Y1437" s="384">
        <v>1925.9999999999948</v>
      </c>
      <c r="Z1437" s="367"/>
      <c r="AA1437" s="367"/>
      <c r="AB1437" s="367"/>
      <c r="AC1437" s="367"/>
      <c r="AD1437" s="367"/>
      <c r="AE1437" s="367"/>
      <c r="AF1437" s="367"/>
      <c r="AG1437" s="367"/>
      <c r="AH1437" s="367"/>
      <c r="AI1437" s="367"/>
      <c r="AJ1437" s="367"/>
      <c r="AK1437" s="367"/>
      <c r="AL1437" s="367"/>
      <c r="AM1437" s="367"/>
      <c r="AN1437" s="367"/>
      <c r="AO1437" s="367"/>
      <c r="AP1437" s="367"/>
      <c r="AQ1437" s="367"/>
      <c r="AR1437" s="367"/>
      <c r="AS1437" s="367"/>
      <c r="AT1437" s="367"/>
    </row>
    <row r="1438" spans="2:46" ht="13.8">
      <c r="B1438" s="26">
        <v>71.499999999999844</v>
      </c>
      <c r="C1438" s="367">
        <v>280.3482541424591</v>
      </c>
      <c r="D1438" s="369">
        <v>1930.4999999999957</v>
      </c>
      <c r="E1438" s="367">
        <v>19953.488372093128</v>
      </c>
      <c r="F1438" s="367">
        <v>-572071.57673731516</v>
      </c>
      <c r="G1438" s="367">
        <v>1930.5000000000102</v>
      </c>
      <c r="H1438" s="367">
        <v>107250</v>
      </c>
      <c r="I1438" s="367">
        <v>-6783654.8371466203</v>
      </c>
      <c r="J1438" s="384">
        <v>1930.5</v>
      </c>
      <c r="K1438" s="367">
        <v>25999.999999999858</v>
      </c>
      <c r="L1438" s="367">
        <v>-355613.13664093864</v>
      </c>
      <c r="M1438" s="384">
        <v>1930.4999999999898</v>
      </c>
      <c r="N1438" s="367">
        <v>429</v>
      </c>
      <c r="O1438" s="367">
        <v>-6775.5013962447929</v>
      </c>
      <c r="P1438" s="384">
        <v>27.992250000000002</v>
      </c>
      <c r="Q1438" s="367">
        <v>429</v>
      </c>
      <c r="R1438" s="367">
        <v>-2213.3287460440824</v>
      </c>
      <c r="S1438" s="384">
        <v>27.027000000000001</v>
      </c>
      <c r="T1438" s="367">
        <v>14793.103448275939</v>
      </c>
      <c r="U1438" s="367">
        <v>-376826.04411888169</v>
      </c>
      <c r="V1438" s="384">
        <v>1930.50000000001</v>
      </c>
      <c r="W1438" s="367">
        <v>714999.99999999802</v>
      </c>
      <c r="X1438" s="367">
        <v>81603.264601196672</v>
      </c>
      <c r="Y1438" s="384">
        <v>1930.4999999999945</v>
      </c>
      <c r="Z1438" s="367"/>
      <c r="AA1438" s="367"/>
      <c r="AB1438" s="367"/>
      <c r="AC1438" s="367"/>
      <c r="AD1438" s="367"/>
      <c r="AE1438" s="367"/>
      <c r="AF1438" s="367"/>
      <c r="AG1438" s="367"/>
      <c r="AH1438" s="367"/>
      <c r="AI1438" s="367"/>
      <c r="AJ1438" s="367"/>
      <c r="AK1438" s="367"/>
      <c r="AL1438" s="367"/>
      <c r="AM1438" s="367"/>
      <c r="AN1438" s="367"/>
      <c r="AO1438" s="367"/>
      <c r="AP1438" s="367"/>
      <c r="AQ1438" s="367"/>
      <c r="AR1438" s="367"/>
      <c r="AS1438" s="367"/>
      <c r="AT1438" s="367"/>
    </row>
    <row r="1439" spans="2:46" ht="13.8">
      <c r="B1439" s="26">
        <v>71.666666666666515</v>
      </c>
      <c r="C1439" s="367">
        <v>280.9951393712692</v>
      </c>
      <c r="D1439" s="369">
        <v>1934.9999999999959</v>
      </c>
      <c r="E1439" s="367">
        <v>20000.000000000106</v>
      </c>
      <c r="F1439" s="367">
        <v>-574781.98945326125</v>
      </c>
      <c r="G1439" s="367">
        <v>1935.0000000000102</v>
      </c>
      <c r="H1439" s="367">
        <v>107500</v>
      </c>
      <c r="I1439" s="367">
        <v>-6815677.741533068</v>
      </c>
      <c r="J1439" s="384">
        <v>1935</v>
      </c>
      <c r="K1439" s="367">
        <v>26060.606060605918</v>
      </c>
      <c r="L1439" s="367">
        <v>-357496.0347141354</v>
      </c>
      <c r="M1439" s="384">
        <v>1934.9999999999895</v>
      </c>
      <c r="N1439" s="367">
        <v>430</v>
      </c>
      <c r="O1439" s="367">
        <v>-6808.3559621141803</v>
      </c>
      <c r="P1439" s="384">
        <v>28.057500000000001</v>
      </c>
      <c r="Q1439" s="367">
        <v>430</v>
      </c>
      <c r="R1439" s="367">
        <v>-2226.5399942080339</v>
      </c>
      <c r="S1439" s="384">
        <v>27.09</v>
      </c>
      <c r="T1439" s="367">
        <v>14827.586206896629</v>
      </c>
      <c r="U1439" s="367">
        <v>-378772.80005041754</v>
      </c>
      <c r="V1439" s="384">
        <v>1935.0000000000102</v>
      </c>
      <c r="W1439" s="367">
        <v>716666.66666666465</v>
      </c>
      <c r="X1439" s="367">
        <v>81753.753177882158</v>
      </c>
      <c r="Y1439" s="384">
        <v>1934.9999999999945</v>
      </c>
      <c r="Z1439" s="367"/>
      <c r="AA1439" s="367"/>
      <c r="AB1439" s="367"/>
      <c r="AC1439" s="367"/>
      <c r="AD1439" s="367"/>
      <c r="AE1439" s="367"/>
      <c r="AF1439" s="367"/>
      <c r="AG1439" s="367"/>
      <c r="AH1439" s="367"/>
      <c r="AI1439" s="367"/>
      <c r="AJ1439" s="367"/>
      <c r="AK1439" s="367"/>
      <c r="AL1439" s="367"/>
      <c r="AM1439" s="367"/>
      <c r="AN1439" s="367"/>
      <c r="AO1439" s="367"/>
      <c r="AP1439" s="367"/>
      <c r="AQ1439" s="367"/>
      <c r="AR1439" s="367"/>
      <c r="AS1439" s="367"/>
      <c r="AT1439" s="367"/>
    </row>
    <row r="1440" spans="2:46" ht="13.8">
      <c r="B1440" s="26">
        <v>71.833333333333186</v>
      </c>
      <c r="C1440" s="367">
        <v>281.64199386889277</v>
      </c>
      <c r="D1440" s="369">
        <v>1939.4999999999959</v>
      </c>
      <c r="E1440" s="367">
        <v>20046.511627907083</v>
      </c>
      <c r="F1440" s="367">
        <v>-577498.80641356576</v>
      </c>
      <c r="G1440" s="367">
        <v>1939.5000000000102</v>
      </c>
      <c r="H1440" s="367">
        <v>107750</v>
      </c>
      <c r="I1440" s="367">
        <v>-6847776.0421481142</v>
      </c>
      <c r="J1440" s="384">
        <v>1939.5</v>
      </c>
      <c r="K1440" s="367">
        <v>26121.212121211978</v>
      </c>
      <c r="L1440" s="367">
        <v>-359383.83494092664</v>
      </c>
      <c r="M1440" s="384">
        <v>1939.4999999999895</v>
      </c>
      <c r="N1440" s="367">
        <v>431</v>
      </c>
      <c r="O1440" s="367">
        <v>-6841.2898808036662</v>
      </c>
      <c r="P1440" s="384">
        <v>28.12275</v>
      </c>
      <c r="Q1440" s="367">
        <v>431</v>
      </c>
      <c r="R1440" s="367">
        <v>-2239.7886934124399</v>
      </c>
      <c r="S1440" s="384">
        <v>27.153000000000002</v>
      </c>
      <c r="T1440" s="367">
        <v>14862.068965517319</v>
      </c>
      <c r="U1440" s="367">
        <v>-380724.52516122907</v>
      </c>
      <c r="V1440" s="384">
        <v>1939.5000000000102</v>
      </c>
      <c r="W1440" s="367">
        <v>718333.33333333128</v>
      </c>
      <c r="X1440" s="367">
        <v>81904.056969342913</v>
      </c>
      <c r="Y1440" s="384">
        <v>1939.4999999999945</v>
      </c>
      <c r="Z1440" s="367"/>
      <c r="AA1440" s="367"/>
      <c r="AB1440" s="367"/>
      <c r="AC1440" s="367"/>
      <c r="AD1440" s="367"/>
      <c r="AE1440" s="367"/>
      <c r="AF1440" s="367"/>
      <c r="AG1440" s="367"/>
      <c r="AH1440" s="367"/>
      <c r="AI1440" s="367"/>
      <c r="AJ1440" s="367"/>
      <c r="AK1440" s="367"/>
      <c r="AL1440" s="367"/>
      <c r="AM1440" s="367"/>
      <c r="AN1440" s="367"/>
      <c r="AO1440" s="367"/>
      <c r="AP1440" s="367"/>
      <c r="AQ1440" s="367"/>
      <c r="AR1440" s="367"/>
      <c r="AS1440" s="367"/>
      <c r="AT1440" s="367"/>
    </row>
    <row r="1441" spans="2:46" ht="13.8">
      <c r="B1441" s="26">
        <v>71.999999999999858</v>
      </c>
      <c r="C1441" s="367">
        <v>282.28881763532996</v>
      </c>
      <c r="D1441" s="369">
        <v>1943.9999999999961</v>
      </c>
      <c r="E1441" s="367">
        <v>20093.02325581406</v>
      </c>
      <c r="F1441" s="367">
        <v>-580222.02761822881</v>
      </c>
      <c r="G1441" s="367">
        <v>1944.0000000000105</v>
      </c>
      <c r="H1441" s="367">
        <v>108000</v>
      </c>
      <c r="I1441" s="367">
        <v>-6879949.7389917569</v>
      </c>
      <c r="J1441" s="384">
        <v>1944</v>
      </c>
      <c r="K1441" s="367">
        <v>26181.818181818038</v>
      </c>
      <c r="L1441" s="367">
        <v>-361276.537321312</v>
      </c>
      <c r="M1441" s="384">
        <v>1943.9999999999895</v>
      </c>
      <c r="N1441" s="367">
        <v>432</v>
      </c>
      <c r="O1441" s="367">
        <v>-6874.3031523132522</v>
      </c>
      <c r="P1441" s="384">
        <v>28.188000000000002</v>
      </c>
      <c r="Q1441" s="367">
        <v>432</v>
      </c>
      <c r="R1441" s="367">
        <v>-2253.0748436572981</v>
      </c>
      <c r="S1441" s="384">
        <v>27.215999999999998</v>
      </c>
      <c r="T1441" s="367">
        <v>14896.551724138009</v>
      </c>
      <c r="U1441" s="367">
        <v>-382681.2194513164</v>
      </c>
      <c r="V1441" s="384">
        <v>1944.0000000000102</v>
      </c>
      <c r="W1441" s="367">
        <v>719999.9999999979</v>
      </c>
      <c r="X1441" s="367">
        <v>82054.17597557891</v>
      </c>
      <c r="Y1441" s="384">
        <v>1943.9999999999943</v>
      </c>
      <c r="Z1441" s="367"/>
      <c r="AA1441" s="367"/>
      <c r="AB1441" s="367"/>
      <c r="AC1441" s="367"/>
      <c r="AD1441" s="367"/>
      <c r="AE1441" s="367"/>
      <c r="AF1441" s="367"/>
      <c r="AG1441" s="367"/>
      <c r="AH1441" s="367"/>
      <c r="AI1441" s="367"/>
      <c r="AJ1441" s="367"/>
      <c r="AK1441" s="367"/>
      <c r="AL1441" s="367"/>
      <c r="AM1441" s="367"/>
      <c r="AN1441" s="367"/>
      <c r="AO1441" s="367"/>
      <c r="AP1441" s="367"/>
      <c r="AQ1441" s="367"/>
      <c r="AR1441" s="367"/>
      <c r="AS1441" s="367"/>
      <c r="AT1441" s="367"/>
    </row>
    <row r="1442" spans="2:46" ht="13.8">
      <c r="B1442" s="26">
        <v>72.166666666666529</v>
      </c>
      <c r="C1442" s="367">
        <v>282.93561067058067</v>
      </c>
      <c r="D1442" s="369">
        <v>1948.4999999999961</v>
      </c>
      <c r="E1442" s="367">
        <v>20139.534883721037</v>
      </c>
      <c r="F1442" s="367">
        <v>-582951.65306725039</v>
      </c>
      <c r="G1442" s="367">
        <v>1948.5000000000105</v>
      </c>
      <c r="H1442" s="367">
        <v>108250</v>
      </c>
      <c r="I1442" s="367">
        <v>-6912198.8320639972</v>
      </c>
      <c r="J1442" s="384">
        <v>1948.5</v>
      </c>
      <c r="K1442" s="367">
        <v>26242.424242424098</v>
      </c>
      <c r="L1442" s="367">
        <v>-363174.14185529156</v>
      </c>
      <c r="M1442" s="384">
        <v>1948.4999999999895</v>
      </c>
      <c r="N1442" s="367">
        <v>433</v>
      </c>
      <c r="O1442" s="367">
        <v>-6907.3957766429339</v>
      </c>
      <c r="P1442" s="384">
        <v>28.253250000000001</v>
      </c>
      <c r="Q1442" s="367">
        <v>433</v>
      </c>
      <c r="R1442" s="367">
        <v>-2266.3984449426121</v>
      </c>
      <c r="S1442" s="384">
        <v>27.279</v>
      </c>
      <c r="T1442" s="367">
        <v>14931.0344827587</v>
      </c>
      <c r="U1442" s="367">
        <v>-384642.88292067969</v>
      </c>
      <c r="V1442" s="384">
        <v>1948.5000000000102</v>
      </c>
      <c r="W1442" s="367">
        <v>721666.66666666453</v>
      </c>
      <c r="X1442" s="367">
        <v>82204.11019659022</v>
      </c>
      <c r="Y1442" s="384">
        <v>1948.4999999999943</v>
      </c>
      <c r="Z1442" s="367"/>
      <c r="AA1442" s="367"/>
      <c r="AB1442" s="367"/>
      <c r="AC1442" s="367"/>
      <c r="AD1442" s="367"/>
      <c r="AE1442" s="367"/>
      <c r="AF1442" s="367"/>
      <c r="AG1442" s="367"/>
      <c r="AH1442" s="367"/>
      <c r="AI1442" s="367"/>
      <c r="AJ1442" s="367"/>
      <c r="AK1442" s="367"/>
      <c r="AL1442" s="367"/>
      <c r="AM1442" s="367"/>
      <c r="AN1442" s="367"/>
      <c r="AO1442" s="367"/>
      <c r="AP1442" s="367"/>
      <c r="AQ1442" s="367"/>
      <c r="AR1442" s="367"/>
      <c r="AS1442" s="367"/>
      <c r="AT1442" s="367"/>
    </row>
    <row r="1443" spans="2:46" ht="13.8">
      <c r="B1443" s="26">
        <v>72.333333333333201</v>
      </c>
      <c r="C1443" s="367">
        <v>283.5823729746449</v>
      </c>
      <c r="D1443" s="369">
        <v>1952.9999999999966</v>
      </c>
      <c r="E1443" s="367">
        <v>20186.046511628014</v>
      </c>
      <c r="F1443" s="367">
        <v>-585687.68276063039</v>
      </c>
      <c r="G1443" s="367">
        <v>1953.0000000000105</v>
      </c>
      <c r="H1443" s="367">
        <v>108500</v>
      </c>
      <c r="I1443" s="367">
        <v>-6944523.321364834</v>
      </c>
      <c r="J1443" s="384">
        <v>1953</v>
      </c>
      <c r="K1443" s="367">
        <v>26303.030303030158</v>
      </c>
      <c r="L1443" s="367">
        <v>-365076.6485428653</v>
      </c>
      <c r="M1443" s="384">
        <v>1952.9999999999895</v>
      </c>
      <c r="N1443" s="367">
        <v>434</v>
      </c>
      <c r="O1443" s="367">
        <v>-6940.567753792714</v>
      </c>
      <c r="P1443" s="384">
        <v>28.3185</v>
      </c>
      <c r="Q1443" s="367">
        <v>434</v>
      </c>
      <c r="R1443" s="367">
        <v>-2279.7594972683792</v>
      </c>
      <c r="S1443" s="384">
        <v>27.341999999999999</v>
      </c>
      <c r="T1443" s="367">
        <v>14965.51724137939</v>
      </c>
      <c r="U1443" s="367">
        <v>-386609.51556931896</v>
      </c>
      <c r="V1443" s="384">
        <v>1953.0000000000105</v>
      </c>
      <c r="W1443" s="367">
        <v>723333.33333333116</v>
      </c>
      <c r="X1443" s="367">
        <v>82353.859632376756</v>
      </c>
      <c r="Y1443" s="384">
        <v>1952.9999999999941</v>
      </c>
      <c r="Z1443" s="367"/>
      <c r="AA1443" s="367"/>
      <c r="AB1443" s="367"/>
      <c r="AC1443" s="367"/>
      <c r="AD1443" s="367"/>
      <c r="AE1443" s="367"/>
      <c r="AF1443" s="367"/>
      <c r="AG1443" s="367"/>
      <c r="AH1443" s="367"/>
      <c r="AI1443" s="367"/>
      <c r="AJ1443" s="367"/>
      <c r="AK1443" s="367"/>
      <c r="AL1443" s="367"/>
      <c r="AM1443" s="367"/>
      <c r="AN1443" s="367"/>
      <c r="AO1443" s="367"/>
      <c r="AP1443" s="367"/>
      <c r="AQ1443" s="367"/>
      <c r="AR1443" s="367"/>
      <c r="AS1443" s="367"/>
      <c r="AT1443" s="367"/>
    </row>
    <row r="1444" spans="2:46" ht="13.8">
      <c r="B1444" s="26">
        <v>72.499999999999872</v>
      </c>
      <c r="C1444" s="367">
        <v>284.2291045475227</v>
      </c>
      <c r="D1444" s="369">
        <v>1957.4999999999966</v>
      </c>
      <c r="E1444" s="367">
        <v>20232.558139534991</v>
      </c>
      <c r="F1444" s="367">
        <v>-588430.11669836857</v>
      </c>
      <c r="G1444" s="367">
        <v>1957.5000000000105</v>
      </c>
      <c r="H1444" s="367">
        <v>108750</v>
      </c>
      <c r="I1444" s="367">
        <v>-6976923.2068942674</v>
      </c>
      <c r="J1444" s="384">
        <v>1957.5</v>
      </c>
      <c r="K1444" s="367">
        <v>26363.636363636218</v>
      </c>
      <c r="L1444" s="367">
        <v>-366984.05738403316</v>
      </c>
      <c r="M1444" s="384">
        <v>1957.4999999999893</v>
      </c>
      <c r="N1444" s="367">
        <v>435</v>
      </c>
      <c r="O1444" s="367">
        <v>-6973.8190837625907</v>
      </c>
      <c r="P1444" s="384">
        <v>28.383749999999999</v>
      </c>
      <c r="Q1444" s="367">
        <v>435</v>
      </c>
      <c r="R1444" s="367">
        <v>-2293.1580006346021</v>
      </c>
      <c r="S1444" s="384">
        <v>27.405000000000001</v>
      </c>
      <c r="T1444" s="367">
        <v>15000.00000000008</v>
      </c>
      <c r="U1444" s="367">
        <v>-388581.11739723402</v>
      </c>
      <c r="V1444" s="384">
        <v>1957.5000000000105</v>
      </c>
      <c r="W1444" s="367">
        <v>724999.99999999779</v>
      </c>
      <c r="X1444" s="367">
        <v>82503.424282938577</v>
      </c>
      <c r="Y1444" s="384">
        <v>1957.4999999999941</v>
      </c>
      <c r="Z1444" s="367"/>
      <c r="AA1444" s="367"/>
      <c r="AB1444" s="367"/>
      <c r="AC1444" s="367"/>
      <c r="AD1444" s="367"/>
      <c r="AE1444" s="367"/>
      <c r="AF1444" s="367"/>
      <c r="AG1444" s="367"/>
      <c r="AH1444" s="367"/>
      <c r="AI1444" s="367"/>
      <c r="AJ1444" s="367"/>
      <c r="AK1444" s="367"/>
      <c r="AL1444" s="367"/>
      <c r="AM1444" s="367"/>
      <c r="AN1444" s="367"/>
      <c r="AO1444" s="367"/>
      <c r="AP1444" s="367"/>
      <c r="AQ1444" s="367"/>
      <c r="AR1444" s="367"/>
      <c r="AS1444" s="367"/>
      <c r="AT1444" s="367"/>
    </row>
    <row r="1445" spans="2:46" ht="13.8">
      <c r="B1445" s="26">
        <v>72.666666666666544</v>
      </c>
      <c r="C1445" s="367">
        <v>284.87580538921401</v>
      </c>
      <c r="D1445" s="369">
        <v>1961.9999999999968</v>
      </c>
      <c r="E1445" s="367">
        <v>20279.069767441968</v>
      </c>
      <c r="F1445" s="367">
        <v>-591178.9548804654</v>
      </c>
      <c r="G1445" s="367">
        <v>1962.0000000000105</v>
      </c>
      <c r="H1445" s="367">
        <v>109000</v>
      </c>
      <c r="I1445" s="367">
        <v>-7009398.4886522982</v>
      </c>
      <c r="J1445" s="384">
        <v>1962</v>
      </c>
      <c r="K1445" s="367">
        <v>26424.242424242279</v>
      </c>
      <c r="L1445" s="367">
        <v>-368896.36837879539</v>
      </c>
      <c r="M1445" s="384">
        <v>1961.9999999999893</v>
      </c>
      <c r="N1445" s="367">
        <v>436</v>
      </c>
      <c r="O1445" s="367">
        <v>-7007.1497665525676</v>
      </c>
      <c r="P1445" s="384">
        <v>28.449000000000002</v>
      </c>
      <c r="Q1445" s="367">
        <v>436</v>
      </c>
      <c r="R1445" s="367">
        <v>-2306.5939550412777</v>
      </c>
      <c r="S1445" s="384">
        <v>27.468</v>
      </c>
      <c r="T1445" s="367">
        <v>15034.48275862077</v>
      </c>
      <c r="U1445" s="367">
        <v>-390557.68840442481</v>
      </c>
      <c r="V1445" s="384">
        <v>1962.0000000000105</v>
      </c>
      <c r="W1445" s="367">
        <v>726666.66666666442</v>
      </c>
      <c r="X1445" s="367">
        <v>82652.804148275667</v>
      </c>
      <c r="Y1445" s="384">
        <v>1961.9999999999939</v>
      </c>
      <c r="Z1445" s="367"/>
      <c r="AA1445" s="367"/>
      <c r="AB1445" s="367"/>
      <c r="AC1445" s="367"/>
      <c r="AD1445" s="367"/>
      <c r="AE1445" s="367"/>
      <c r="AF1445" s="367"/>
      <c r="AG1445" s="367"/>
      <c r="AH1445" s="367"/>
      <c r="AI1445" s="367"/>
      <c r="AJ1445" s="367"/>
      <c r="AK1445" s="367"/>
      <c r="AL1445" s="367"/>
      <c r="AM1445" s="367"/>
      <c r="AN1445" s="367"/>
      <c r="AO1445" s="367"/>
      <c r="AP1445" s="367"/>
      <c r="AQ1445" s="367"/>
      <c r="AR1445" s="367"/>
      <c r="AS1445" s="367"/>
      <c r="AT1445" s="367"/>
    </row>
    <row r="1446" spans="2:46" ht="13.8">
      <c r="B1446" s="26">
        <v>72.833333333333215</v>
      </c>
      <c r="C1446" s="367">
        <v>285.52247549971889</v>
      </c>
      <c r="D1446" s="369">
        <v>1966.4999999999968</v>
      </c>
      <c r="E1446" s="367">
        <v>20325.581395348945</v>
      </c>
      <c r="F1446" s="367">
        <v>-593934.19730692089</v>
      </c>
      <c r="G1446" s="367">
        <v>1966.5000000000105</v>
      </c>
      <c r="H1446" s="367">
        <v>109250</v>
      </c>
      <c r="I1446" s="367">
        <v>-7041949.1666389266</v>
      </c>
      <c r="J1446" s="384">
        <v>1966.5</v>
      </c>
      <c r="K1446" s="367">
        <v>26484.848484848339</v>
      </c>
      <c r="L1446" s="367">
        <v>-370813.58152715169</v>
      </c>
      <c r="M1446" s="384">
        <v>1966.4999999999893</v>
      </c>
      <c r="N1446" s="367">
        <v>437</v>
      </c>
      <c r="O1446" s="367">
        <v>-7040.5598021626411</v>
      </c>
      <c r="P1446" s="384">
        <v>28.514250000000001</v>
      </c>
      <c r="Q1446" s="367">
        <v>437</v>
      </c>
      <c r="R1446" s="367">
        <v>-2320.0673604884091</v>
      </c>
      <c r="S1446" s="384">
        <v>27.531000000000002</v>
      </c>
      <c r="T1446" s="367">
        <v>15068.96551724146</v>
      </c>
      <c r="U1446" s="367">
        <v>-392539.22859089158</v>
      </c>
      <c r="V1446" s="384">
        <v>1966.5000000000105</v>
      </c>
      <c r="W1446" s="367">
        <v>728333.33333333104</v>
      </c>
      <c r="X1446" s="367">
        <v>82801.999228388027</v>
      </c>
      <c r="Y1446" s="384">
        <v>1966.4999999999939</v>
      </c>
      <c r="Z1446" s="367"/>
      <c r="AA1446" s="367"/>
      <c r="AB1446" s="367"/>
      <c r="AC1446" s="367"/>
      <c r="AD1446" s="367"/>
      <c r="AE1446" s="367"/>
      <c r="AF1446" s="367"/>
      <c r="AG1446" s="367"/>
      <c r="AH1446" s="367"/>
      <c r="AI1446" s="367"/>
      <c r="AJ1446" s="367"/>
      <c r="AK1446" s="367"/>
      <c r="AL1446" s="367"/>
      <c r="AM1446" s="367"/>
      <c r="AN1446" s="367"/>
      <c r="AO1446" s="367"/>
      <c r="AP1446" s="367"/>
      <c r="AQ1446" s="367"/>
      <c r="AR1446" s="367"/>
      <c r="AS1446" s="367"/>
      <c r="AT1446" s="367"/>
    </row>
    <row r="1447" spans="2:46" ht="13.8">
      <c r="B1447" s="26">
        <v>72.999999999999886</v>
      </c>
      <c r="C1447" s="367">
        <v>286.16911487903729</v>
      </c>
      <c r="D1447" s="369">
        <v>1970.999999999997</v>
      </c>
      <c r="E1447" s="367">
        <v>20372.093023255922</v>
      </c>
      <c r="F1447" s="367">
        <v>-596695.84397773468</v>
      </c>
      <c r="G1447" s="367">
        <v>1971.0000000000105</v>
      </c>
      <c r="H1447" s="367">
        <v>109500</v>
      </c>
      <c r="I1447" s="367">
        <v>-7074575.2408541506</v>
      </c>
      <c r="J1447" s="384">
        <v>1971</v>
      </c>
      <c r="K1447" s="367">
        <v>26545.454545454399</v>
      </c>
      <c r="L1447" s="367">
        <v>-372735.69682910223</v>
      </c>
      <c r="M1447" s="384">
        <v>1970.9999999999893</v>
      </c>
      <c r="N1447" s="367">
        <v>438</v>
      </c>
      <c r="O1447" s="367">
        <v>-7074.0491905928111</v>
      </c>
      <c r="P1447" s="384">
        <v>28.579499999999999</v>
      </c>
      <c r="Q1447" s="367">
        <v>438</v>
      </c>
      <c r="R1447" s="367">
        <v>-2333.5782169759927</v>
      </c>
      <c r="S1447" s="384">
        <v>27.594000000000001</v>
      </c>
      <c r="T1447" s="367">
        <v>15103.448275862151</v>
      </c>
      <c r="U1447" s="367">
        <v>-394525.73795663432</v>
      </c>
      <c r="V1447" s="384">
        <v>1971.0000000000107</v>
      </c>
      <c r="W1447" s="367">
        <v>729999.99999999767</v>
      </c>
      <c r="X1447" s="367">
        <v>82951.009523275643</v>
      </c>
      <c r="Y1447" s="384">
        <v>1970.9999999999934</v>
      </c>
      <c r="Z1447" s="367"/>
      <c r="AA1447" s="367"/>
      <c r="AB1447" s="367"/>
      <c r="AC1447" s="367"/>
      <c r="AD1447" s="367"/>
      <c r="AE1447" s="367"/>
      <c r="AF1447" s="367"/>
      <c r="AG1447" s="367"/>
      <c r="AH1447" s="367"/>
      <c r="AI1447" s="367"/>
      <c r="AJ1447" s="367"/>
      <c r="AK1447" s="367"/>
      <c r="AL1447" s="367"/>
      <c r="AM1447" s="367"/>
      <c r="AN1447" s="367"/>
      <c r="AO1447" s="367"/>
      <c r="AP1447" s="367"/>
      <c r="AQ1447" s="367"/>
      <c r="AR1447" s="367"/>
      <c r="AS1447" s="367"/>
      <c r="AT1447" s="367"/>
    </row>
    <row r="1448" spans="2:46" ht="13.8">
      <c r="B1448" s="26">
        <v>73.166666666666558</v>
      </c>
      <c r="C1448" s="367">
        <v>286.81572352716921</v>
      </c>
      <c r="D1448" s="369">
        <v>1975.499999999997</v>
      </c>
      <c r="E1448" s="367">
        <v>20418.604651162899</v>
      </c>
      <c r="F1448" s="367">
        <v>-599463.89489290712</v>
      </c>
      <c r="G1448" s="367">
        <v>1975.5000000000105</v>
      </c>
      <c r="H1448" s="367">
        <v>109750</v>
      </c>
      <c r="I1448" s="367">
        <v>-7107276.7112979721</v>
      </c>
      <c r="J1448" s="384">
        <v>1975.5</v>
      </c>
      <c r="K1448" s="367">
        <v>26606.060606060459</v>
      </c>
      <c r="L1448" s="367">
        <v>-374662.71428464697</v>
      </c>
      <c r="M1448" s="384">
        <v>1975.4999999999893</v>
      </c>
      <c r="N1448" s="367">
        <v>439</v>
      </c>
      <c r="O1448" s="367">
        <v>-7107.6179318430804</v>
      </c>
      <c r="P1448" s="384">
        <v>28.644749999999998</v>
      </c>
      <c r="Q1448" s="367">
        <v>439</v>
      </c>
      <c r="R1448" s="367">
        <v>-2347.1265245040299</v>
      </c>
      <c r="S1448" s="384">
        <v>27.656999999999996</v>
      </c>
      <c r="T1448" s="367">
        <v>15137.931034482841</v>
      </c>
      <c r="U1448" s="367">
        <v>-396517.21650165279</v>
      </c>
      <c r="V1448" s="384">
        <v>1975.5000000000107</v>
      </c>
      <c r="W1448" s="367">
        <v>731666.6666666643</v>
      </c>
      <c r="X1448" s="367">
        <v>83099.835032938543</v>
      </c>
      <c r="Y1448" s="384">
        <v>1975.4999999999934</v>
      </c>
      <c r="Z1448" s="367"/>
      <c r="AA1448" s="367"/>
      <c r="AB1448" s="367"/>
      <c r="AC1448" s="367"/>
      <c r="AD1448" s="367"/>
      <c r="AE1448" s="367"/>
      <c r="AF1448" s="367"/>
      <c r="AG1448" s="367"/>
      <c r="AH1448" s="367"/>
      <c r="AI1448" s="367"/>
      <c r="AJ1448" s="367"/>
      <c r="AK1448" s="367"/>
      <c r="AL1448" s="367"/>
      <c r="AM1448" s="367"/>
      <c r="AN1448" s="367"/>
      <c r="AO1448" s="367"/>
      <c r="AP1448" s="367"/>
      <c r="AQ1448" s="367"/>
      <c r="AR1448" s="367"/>
      <c r="AS1448" s="367"/>
      <c r="AT1448" s="367"/>
    </row>
    <row r="1449" spans="2:46" ht="13.8">
      <c r="B1449" s="26">
        <v>73.333333333333229</v>
      </c>
      <c r="C1449" s="367">
        <v>287.46230144411476</v>
      </c>
      <c r="D1449" s="369">
        <v>1979.9999999999973</v>
      </c>
      <c r="E1449" s="367">
        <v>20465.116279069876</v>
      </c>
      <c r="F1449" s="367">
        <v>-602238.35005243775</v>
      </c>
      <c r="G1449" s="367">
        <v>1980.0000000000105</v>
      </c>
      <c r="H1449" s="367">
        <v>110000</v>
      </c>
      <c r="I1449" s="367">
        <v>-7140053.5779703902</v>
      </c>
      <c r="J1449" s="384">
        <v>1980</v>
      </c>
      <c r="K1449" s="367">
        <v>26666.666666666519</v>
      </c>
      <c r="L1449" s="367">
        <v>-376594.63389378588</v>
      </c>
      <c r="M1449" s="384">
        <v>1979.9999999999893</v>
      </c>
      <c r="N1449" s="367">
        <v>440</v>
      </c>
      <c r="O1449" s="367">
        <v>-7141.2660259134491</v>
      </c>
      <c r="P1449" s="384">
        <v>28.71</v>
      </c>
      <c r="Q1449" s="367">
        <v>440</v>
      </c>
      <c r="R1449" s="367">
        <v>-2360.7122830725239</v>
      </c>
      <c r="S1449" s="384">
        <v>27.72</v>
      </c>
      <c r="T1449" s="367">
        <v>15172.413793103531</v>
      </c>
      <c r="U1449" s="367">
        <v>-398513.66422594711</v>
      </c>
      <c r="V1449" s="384">
        <v>1980.0000000000107</v>
      </c>
      <c r="W1449" s="367">
        <v>733333.33333333093</v>
      </c>
      <c r="X1449" s="367">
        <v>83248.475757376727</v>
      </c>
      <c r="Y1449" s="384">
        <v>1979.9999999999934</v>
      </c>
      <c r="Z1449" s="367"/>
      <c r="AA1449" s="367"/>
      <c r="AB1449" s="367"/>
      <c r="AC1449" s="367"/>
      <c r="AD1449" s="367"/>
      <c r="AE1449" s="367"/>
      <c r="AF1449" s="367"/>
      <c r="AG1449" s="367"/>
      <c r="AH1449" s="367"/>
      <c r="AI1449" s="367"/>
      <c r="AJ1449" s="367"/>
      <c r="AK1449" s="367"/>
      <c r="AL1449" s="367"/>
      <c r="AM1449" s="367"/>
      <c r="AN1449" s="367"/>
      <c r="AO1449" s="367"/>
      <c r="AP1449" s="367"/>
      <c r="AQ1449" s="367"/>
      <c r="AR1449" s="367"/>
      <c r="AS1449" s="367"/>
      <c r="AT1449" s="367"/>
    </row>
    <row r="1450" spans="2:46" ht="13.8">
      <c r="B1450" s="26">
        <v>73.499999999999901</v>
      </c>
      <c r="C1450" s="367">
        <v>288.10884862987376</v>
      </c>
      <c r="D1450" s="369">
        <v>1984.4999999999973</v>
      </c>
      <c r="E1450" s="367">
        <v>20511.627906976853</v>
      </c>
      <c r="F1450" s="367">
        <v>-605019.20945632714</v>
      </c>
      <c r="G1450" s="367">
        <v>1984.5000000000107</v>
      </c>
      <c r="H1450" s="367">
        <v>110250</v>
      </c>
      <c r="I1450" s="367">
        <v>-7172905.8408714067</v>
      </c>
      <c r="J1450" s="384">
        <v>1984.5</v>
      </c>
      <c r="K1450" s="367">
        <v>26727.272727272579</v>
      </c>
      <c r="L1450" s="367">
        <v>-378531.45565651887</v>
      </c>
      <c r="M1450" s="384">
        <v>1984.4999999999891</v>
      </c>
      <c r="N1450" s="367">
        <v>441</v>
      </c>
      <c r="O1450" s="367">
        <v>-7174.9934728039125</v>
      </c>
      <c r="P1450" s="384">
        <v>28.77525</v>
      </c>
      <c r="Q1450" s="367">
        <v>441</v>
      </c>
      <c r="R1450" s="367">
        <v>-2374.3354926814709</v>
      </c>
      <c r="S1450" s="384">
        <v>27.782999999999998</v>
      </c>
      <c r="T1450" s="367">
        <v>15206.896551724221</v>
      </c>
      <c r="U1450" s="367">
        <v>-400515.08112951752</v>
      </c>
      <c r="V1450" s="384">
        <v>1984.5000000000109</v>
      </c>
      <c r="W1450" s="367">
        <v>734999.99999999756</v>
      </c>
      <c r="X1450" s="367">
        <v>83396.931696590138</v>
      </c>
      <c r="Y1450" s="384">
        <v>1984.4999999999932</v>
      </c>
      <c r="Z1450" s="367"/>
      <c r="AA1450" s="367"/>
      <c r="AB1450" s="367"/>
      <c r="AC1450" s="367"/>
      <c r="AD1450" s="367"/>
      <c r="AE1450" s="367"/>
      <c r="AF1450" s="367"/>
      <c r="AG1450" s="367"/>
      <c r="AH1450" s="367"/>
      <c r="AI1450" s="367"/>
      <c r="AJ1450" s="367"/>
      <c r="AK1450" s="367"/>
      <c r="AL1450" s="367"/>
      <c r="AM1450" s="367"/>
      <c r="AN1450" s="367"/>
      <c r="AO1450" s="367"/>
      <c r="AP1450" s="367"/>
      <c r="AQ1450" s="367"/>
      <c r="AR1450" s="367"/>
      <c r="AS1450" s="367"/>
      <c r="AT1450" s="367"/>
    </row>
    <row r="1451" spans="2:46" ht="13.8">
      <c r="B1451" s="26">
        <v>73.666666666666572</v>
      </c>
      <c r="C1451" s="367">
        <v>288.75536508444634</v>
      </c>
      <c r="D1451" s="369">
        <v>1988.9999999999975</v>
      </c>
      <c r="E1451" s="367">
        <v>20558.13953488383</v>
      </c>
      <c r="F1451" s="367">
        <v>-607806.47310457483</v>
      </c>
      <c r="G1451" s="367">
        <v>1989.0000000000107</v>
      </c>
      <c r="H1451" s="367">
        <v>110500</v>
      </c>
      <c r="I1451" s="367">
        <v>-7205833.5000010189</v>
      </c>
      <c r="J1451" s="384">
        <v>1989</v>
      </c>
      <c r="K1451" s="367">
        <v>26787.878787878639</v>
      </c>
      <c r="L1451" s="367">
        <v>-380473.17957284616</v>
      </c>
      <c r="M1451" s="384">
        <v>1988.9999999999891</v>
      </c>
      <c r="N1451" s="367">
        <v>442</v>
      </c>
      <c r="O1451" s="367">
        <v>-7208.8002725144752</v>
      </c>
      <c r="P1451" s="384">
        <v>28.840499999999999</v>
      </c>
      <c r="Q1451" s="367">
        <v>442</v>
      </c>
      <c r="R1451" s="367">
        <v>-2387.9961533308729</v>
      </c>
      <c r="S1451" s="384">
        <v>27.846</v>
      </c>
      <c r="T1451" s="367">
        <v>15241.379310344912</v>
      </c>
      <c r="U1451" s="367">
        <v>-402521.46721236361</v>
      </c>
      <c r="V1451" s="384">
        <v>1989.0000000000109</v>
      </c>
      <c r="W1451" s="367">
        <v>736666.66666666418</v>
      </c>
      <c r="X1451" s="367">
        <v>83545.202850578848</v>
      </c>
      <c r="Y1451" s="384">
        <v>1988.9999999999932</v>
      </c>
      <c r="Z1451" s="367"/>
      <c r="AA1451" s="367"/>
      <c r="AB1451" s="367"/>
      <c r="AC1451" s="367"/>
      <c r="AD1451" s="367"/>
      <c r="AE1451" s="367"/>
      <c r="AF1451" s="367"/>
      <c r="AG1451" s="367"/>
      <c r="AH1451" s="367"/>
      <c r="AI1451" s="367"/>
      <c r="AJ1451" s="367"/>
      <c r="AK1451" s="367"/>
      <c r="AL1451" s="367"/>
      <c r="AM1451" s="367"/>
      <c r="AN1451" s="367"/>
      <c r="AO1451" s="367"/>
      <c r="AP1451" s="367"/>
      <c r="AQ1451" s="367"/>
      <c r="AR1451" s="367"/>
      <c r="AS1451" s="367"/>
      <c r="AT1451" s="367"/>
    </row>
    <row r="1452" spans="2:46" ht="13.8">
      <c r="B1452" s="26">
        <v>73.833333333333243</v>
      </c>
      <c r="C1452" s="367">
        <v>289.40185080783243</v>
      </c>
      <c r="D1452" s="369">
        <v>1993.4999999999975</v>
      </c>
      <c r="E1452" s="367">
        <v>20604.651162790808</v>
      </c>
      <c r="F1452" s="367">
        <v>-610600.14099718095</v>
      </c>
      <c r="G1452" s="367">
        <v>1993.5000000000107</v>
      </c>
      <c r="H1452" s="367">
        <v>110750</v>
      </c>
      <c r="I1452" s="367">
        <v>-7238836.5553592285</v>
      </c>
      <c r="J1452" s="384">
        <v>1993.5</v>
      </c>
      <c r="K1452" s="367">
        <v>26848.484848484699</v>
      </c>
      <c r="L1452" s="367">
        <v>-382419.80564276763</v>
      </c>
      <c r="M1452" s="384">
        <v>1993.4999999999891</v>
      </c>
      <c r="N1452" s="367">
        <v>443</v>
      </c>
      <c r="O1452" s="367">
        <v>-7242.6864250451363</v>
      </c>
      <c r="P1452" s="384">
        <v>28.905750000000001</v>
      </c>
      <c r="Q1452" s="367">
        <v>443</v>
      </c>
      <c r="R1452" s="367">
        <v>-2401.6942650207275</v>
      </c>
      <c r="S1452" s="384">
        <v>27.908999999999999</v>
      </c>
      <c r="T1452" s="367">
        <v>15275.862068965602</v>
      </c>
      <c r="U1452" s="367">
        <v>-404532.82247448555</v>
      </c>
      <c r="V1452" s="384">
        <v>1993.5000000000109</v>
      </c>
      <c r="W1452" s="367">
        <v>738333.33333333081</v>
      </c>
      <c r="X1452" s="367">
        <v>83693.289219342798</v>
      </c>
      <c r="Y1452" s="384">
        <v>1993.499999999993</v>
      </c>
      <c r="Z1452" s="367"/>
      <c r="AA1452" s="367"/>
      <c r="AB1452" s="367"/>
      <c r="AC1452" s="367"/>
      <c r="AD1452" s="367"/>
      <c r="AE1452" s="367"/>
      <c r="AF1452" s="367"/>
      <c r="AG1452" s="367"/>
      <c r="AH1452" s="367"/>
      <c r="AI1452" s="367"/>
      <c r="AJ1452" s="367"/>
      <c r="AK1452" s="367"/>
      <c r="AL1452" s="367"/>
      <c r="AM1452" s="367"/>
      <c r="AN1452" s="367"/>
      <c r="AO1452" s="367"/>
      <c r="AP1452" s="367"/>
      <c r="AQ1452" s="367"/>
      <c r="AR1452" s="367"/>
      <c r="AS1452" s="367"/>
      <c r="AT1452" s="367"/>
    </row>
    <row r="1453" spans="2:46" ht="13.8">
      <c r="B1453" s="26">
        <v>73.999999999999915</v>
      </c>
      <c r="C1453" s="367">
        <v>290.04830580003215</v>
      </c>
      <c r="D1453" s="369">
        <v>1997.9999999999977</v>
      </c>
      <c r="E1453" s="367">
        <v>20651.162790697785</v>
      </c>
      <c r="F1453" s="367">
        <v>-613400.2131341456</v>
      </c>
      <c r="G1453" s="367">
        <v>1998.0000000000107</v>
      </c>
      <c r="H1453" s="367">
        <v>111000</v>
      </c>
      <c r="I1453" s="367">
        <v>-7271915.0069460347</v>
      </c>
      <c r="J1453" s="384">
        <v>1998</v>
      </c>
      <c r="K1453" s="367">
        <v>26909.090909090759</v>
      </c>
      <c r="L1453" s="367">
        <v>-384371.33386628336</v>
      </c>
      <c r="M1453" s="384">
        <v>1997.9999999999891</v>
      </c>
      <c r="N1453" s="367">
        <v>444</v>
      </c>
      <c r="O1453" s="367">
        <v>-7276.6519303958949</v>
      </c>
      <c r="P1453" s="384">
        <v>28.971</v>
      </c>
      <c r="Q1453" s="367">
        <v>444</v>
      </c>
      <c r="R1453" s="367">
        <v>-2415.4298277510375</v>
      </c>
      <c r="S1453" s="384">
        <v>27.972000000000001</v>
      </c>
      <c r="T1453" s="367">
        <v>15310.344827586292</v>
      </c>
      <c r="U1453" s="367">
        <v>-406549.14691588341</v>
      </c>
      <c r="V1453" s="384">
        <v>1998.0000000000109</v>
      </c>
      <c r="W1453" s="367">
        <v>739999.99999999744</v>
      </c>
      <c r="X1453" s="367">
        <v>83841.190802882062</v>
      </c>
      <c r="Y1453" s="384">
        <v>1997.999999999993</v>
      </c>
      <c r="Z1453" s="367"/>
      <c r="AA1453" s="367"/>
      <c r="AB1453" s="367"/>
      <c r="AC1453" s="367"/>
      <c r="AD1453" s="367"/>
      <c r="AE1453" s="367"/>
      <c r="AF1453" s="367"/>
      <c r="AG1453" s="367"/>
      <c r="AH1453" s="367"/>
      <c r="AI1453" s="367"/>
      <c r="AJ1453" s="367"/>
      <c r="AK1453" s="367"/>
      <c r="AL1453" s="367"/>
      <c r="AM1453" s="367"/>
      <c r="AN1453" s="367"/>
      <c r="AO1453" s="367"/>
      <c r="AP1453" s="367"/>
      <c r="AQ1453" s="367"/>
      <c r="AR1453" s="367"/>
      <c r="AS1453" s="367"/>
      <c r="AT1453" s="367"/>
    </row>
    <row r="1454" spans="2:46" ht="13.8">
      <c r="B1454" s="26">
        <v>74.166666666666586</v>
      </c>
      <c r="C1454" s="367">
        <v>290.69473006104533</v>
      </c>
      <c r="D1454" s="369">
        <v>2002.4999999999977</v>
      </c>
      <c r="E1454" s="367">
        <v>20697.674418604762</v>
      </c>
      <c r="F1454" s="367">
        <v>-616206.68951546866</v>
      </c>
      <c r="G1454" s="367">
        <v>2002.5000000000107</v>
      </c>
      <c r="H1454" s="367">
        <v>111250</v>
      </c>
      <c r="I1454" s="367">
        <v>-7305068.8547614384</v>
      </c>
      <c r="J1454" s="384">
        <v>2002.5</v>
      </c>
      <c r="K1454" s="367">
        <v>26969.696969696819</v>
      </c>
      <c r="L1454" s="367">
        <v>-386327.76424339321</v>
      </c>
      <c r="M1454" s="384">
        <v>2002.4999999999891</v>
      </c>
      <c r="N1454" s="367">
        <v>445</v>
      </c>
      <c r="O1454" s="367">
        <v>-7310.69678856675</v>
      </c>
      <c r="P1454" s="384">
        <v>29.036249999999999</v>
      </c>
      <c r="Q1454" s="367">
        <v>445</v>
      </c>
      <c r="R1454" s="367">
        <v>-2429.2028415218019</v>
      </c>
      <c r="S1454" s="384">
        <v>28.035</v>
      </c>
      <c r="T1454" s="367">
        <v>15344.827586206982</v>
      </c>
      <c r="U1454" s="367">
        <v>-408570.44053655735</v>
      </c>
      <c r="V1454" s="384">
        <v>2002.5000000000114</v>
      </c>
      <c r="W1454" s="367">
        <v>741666.66666666407</v>
      </c>
      <c r="X1454" s="367">
        <v>83988.907601196566</v>
      </c>
      <c r="Y1454" s="384">
        <v>2002.4999999999927</v>
      </c>
      <c r="Z1454" s="367"/>
      <c r="AA1454" s="367"/>
      <c r="AB1454" s="367"/>
      <c r="AC1454" s="367"/>
      <c r="AD1454" s="367"/>
      <c r="AE1454" s="367"/>
      <c r="AF1454" s="367"/>
      <c r="AG1454" s="367"/>
      <c r="AH1454" s="367"/>
      <c r="AI1454" s="367"/>
      <c r="AJ1454" s="367"/>
      <c r="AK1454" s="367"/>
      <c r="AL1454" s="367"/>
      <c r="AM1454" s="367"/>
      <c r="AN1454" s="367"/>
      <c r="AO1454" s="367"/>
      <c r="AP1454" s="367"/>
      <c r="AQ1454" s="367"/>
      <c r="AR1454" s="367"/>
      <c r="AS1454" s="367"/>
      <c r="AT1454" s="367"/>
    </row>
    <row r="1455" spans="2:46" ht="13.8">
      <c r="B1455" s="26">
        <v>74.333333333333258</v>
      </c>
      <c r="C1455" s="367">
        <v>291.34112359087203</v>
      </c>
      <c r="D1455" s="369">
        <v>2006.999999999998</v>
      </c>
      <c r="E1455" s="367">
        <v>20744.186046511739</v>
      </c>
      <c r="F1455" s="367">
        <v>-619019.57014115038</v>
      </c>
      <c r="G1455" s="367">
        <v>2007.0000000000107</v>
      </c>
      <c r="H1455" s="367">
        <v>111500</v>
      </c>
      <c r="I1455" s="367">
        <v>-7338298.0988054378</v>
      </c>
      <c r="J1455" s="384">
        <v>2007</v>
      </c>
      <c r="K1455" s="367">
        <v>27030.303030302879</v>
      </c>
      <c r="L1455" s="367">
        <v>-388289.09677409736</v>
      </c>
      <c r="M1455" s="384">
        <v>2006.9999999999891</v>
      </c>
      <c r="N1455" s="367">
        <v>446</v>
      </c>
      <c r="O1455" s="367">
        <v>-7344.8209995577035</v>
      </c>
      <c r="P1455" s="384">
        <v>29.101499999999998</v>
      </c>
      <c r="Q1455" s="367">
        <v>446</v>
      </c>
      <c r="R1455" s="367">
        <v>-2443.0133063330186</v>
      </c>
      <c r="S1455" s="384">
        <v>28.097999999999999</v>
      </c>
      <c r="T1455" s="367">
        <v>15379.310344827672</v>
      </c>
      <c r="U1455" s="367">
        <v>-410596.70333650697</v>
      </c>
      <c r="V1455" s="384">
        <v>2007.0000000000114</v>
      </c>
      <c r="W1455" s="367">
        <v>743333.33333333069</v>
      </c>
      <c r="X1455" s="367">
        <v>84136.439614286326</v>
      </c>
      <c r="Y1455" s="384">
        <v>2006.9999999999927</v>
      </c>
      <c r="Z1455" s="367"/>
      <c r="AA1455" s="367"/>
      <c r="AB1455" s="367"/>
      <c r="AC1455" s="367"/>
      <c r="AD1455" s="367"/>
      <c r="AE1455" s="367"/>
      <c r="AF1455" s="367"/>
      <c r="AG1455" s="367"/>
      <c r="AH1455" s="367"/>
      <c r="AI1455" s="367"/>
      <c r="AJ1455" s="367"/>
      <c r="AK1455" s="367"/>
      <c r="AL1455" s="367"/>
      <c r="AM1455" s="367"/>
      <c r="AN1455" s="367"/>
      <c r="AO1455" s="367"/>
      <c r="AP1455" s="367"/>
      <c r="AQ1455" s="367"/>
      <c r="AR1455" s="367"/>
      <c r="AS1455" s="367"/>
      <c r="AT1455" s="367"/>
    </row>
    <row r="1456" spans="2:46" ht="13.8">
      <c r="B1456" s="26">
        <v>74.499999999999929</v>
      </c>
      <c r="C1456" s="367">
        <v>291.98748638951236</v>
      </c>
      <c r="D1456" s="369">
        <v>2011.499999999998</v>
      </c>
      <c r="E1456" s="367">
        <v>20790.697674418716</v>
      </c>
      <c r="F1456" s="367">
        <v>-621838.85501119029</v>
      </c>
      <c r="G1456" s="367">
        <v>2011.5000000000107</v>
      </c>
      <c r="H1456" s="367">
        <v>111750</v>
      </c>
      <c r="I1456" s="367">
        <v>-7371602.7390780337</v>
      </c>
      <c r="J1456" s="384">
        <v>2011.4999999999998</v>
      </c>
      <c r="K1456" s="367">
        <v>27090.909090908939</v>
      </c>
      <c r="L1456" s="367">
        <v>-390255.33145839564</v>
      </c>
      <c r="M1456" s="384">
        <v>2011.4999999999889</v>
      </c>
      <c r="N1456" s="367">
        <v>447</v>
      </c>
      <c r="O1456" s="367">
        <v>-7379.0245633687573</v>
      </c>
      <c r="P1456" s="384">
        <v>29.16675</v>
      </c>
      <c r="Q1456" s="367">
        <v>447</v>
      </c>
      <c r="R1456" s="367">
        <v>-2456.8612221846915</v>
      </c>
      <c r="S1456" s="384">
        <v>28.160999999999998</v>
      </c>
      <c r="T1456" s="367">
        <v>15413.793103448363</v>
      </c>
      <c r="U1456" s="367">
        <v>-412627.93531573238</v>
      </c>
      <c r="V1456" s="384">
        <v>2011.5000000000114</v>
      </c>
      <c r="W1456" s="367">
        <v>744999.99999999732</v>
      </c>
      <c r="X1456" s="367">
        <v>84283.786842151385</v>
      </c>
      <c r="Y1456" s="384">
        <v>2011.4999999999927</v>
      </c>
      <c r="Z1456" s="367"/>
      <c r="AA1456" s="367"/>
      <c r="AB1456" s="367"/>
      <c r="AC1456" s="367"/>
      <c r="AD1456" s="367"/>
      <c r="AE1456" s="367"/>
      <c r="AF1456" s="367"/>
      <c r="AG1456" s="367"/>
      <c r="AH1456" s="367"/>
      <c r="AI1456" s="367"/>
      <c r="AJ1456" s="367"/>
      <c r="AK1456" s="367"/>
      <c r="AL1456" s="367"/>
      <c r="AM1456" s="367"/>
      <c r="AN1456" s="367"/>
      <c r="AO1456" s="367"/>
      <c r="AP1456" s="367"/>
      <c r="AQ1456" s="367"/>
      <c r="AR1456" s="367"/>
      <c r="AS1456" s="367"/>
      <c r="AT1456" s="367"/>
    </row>
    <row r="1457" spans="2:46" ht="13.8">
      <c r="B1457" s="26">
        <v>74.6666666666666</v>
      </c>
      <c r="C1457" s="367">
        <v>292.63381845696614</v>
      </c>
      <c r="D1457" s="369">
        <v>2015.9999999999982</v>
      </c>
      <c r="E1457" s="367">
        <v>20837.209302325693</v>
      </c>
      <c r="F1457" s="367">
        <v>-624664.54412558896</v>
      </c>
      <c r="G1457" s="367">
        <v>2016.0000000000107</v>
      </c>
      <c r="H1457" s="367">
        <v>112000</v>
      </c>
      <c r="I1457" s="367">
        <v>-7404982.7755792281</v>
      </c>
      <c r="J1457" s="384">
        <v>2015.9999999999998</v>
      </c>
      <c r="K1457" s="367">
        <v>27151.515151514999</v>
      </c>
      <c r="L1457" s="367">
        <v>-392226.46829628805</v>
      </c>
      <c r="M1457" s="384">
        <v>2015.9999999999889</v>
      </c>
      <c r="N1457" s="367">
        <v>448</v>
      </c>
      <c r="O1457" s="367">
        <v>-7413.3074799999049</v>
      </c>
      <c r="P1457" s="384">
        <v>29.231999999999999</v>
      </c>
      <c r="Q1457" s="367">
        <v>448</v>
      </c>
      <c r="R1457" s="367">
        <v>-2470.7465890768181</v>
      </c>
      <c r="S1457" s="384">
        <v>28.224</v>
      </c>
      <c r="T1457" s="367">
        <v>15448.275862069053</v>
      </c>
      <c r="U1457" s="367">
        <v>-414664.13647423382</v>
      </c>
      <c r="V1457" s="384">
        <v>2016.0000000000116</v>
      </c>
      <c r="W1457" s="367">
        <v>746666.66666666395</v>
      </c>
      <c r="X1457" s="367">
        <v>84430.949284791684</v>
      </c>
      <c r="Y1457" s="384">
        <v>2015.9999999999925</v>
      </c>
      <c r="Z1457" s="367"/>
      <c r="AA1457" s="367"/>
      <c r="AB1457" s="367"/>
      <c r="AC1457" s="367"/>
      <c r="AD1457" s="367"/>
      <c r="AE1457" s="367"/>
      <c r="AF1457" s="367"/>
      <c r="AG1457" s="367"/>
      <c r="AH1457" s="367"/>
      <c r="AI1457" s="367"/>
      <c r="AJ1457" s="367"/>
      <c r="AK1457" s="367"/>
      <c r="AL1457" s="367"/>
      <c r="AM1457" s="367"/>
      <c r="AN1457" s="367"/>
      <c r="AO1457" s="367"/>
      <c r="AP1457" s="367"/>
      <c r="AQ1457" s="367"/>
      <c r="AR1457" s="367"/>
      <c r="AS1457" s="367"/>
      <c r="AT1457" s="367"/>
    </row>
    <row r="1458" spans="2:46" ht="13.8">
      <c r="B1458" s="26">
        <v>74.833333333333272</v>
      </c>
      <c r="C1458" s="367">
        <v>293.28011979323355</v>
      </c>
      <c r="D1458" s="369">
        <v>2020.4999999999984</v>
      </c>
      <c r="E1458" s="367">
        <v>20883.72093023267</v>
      </c>
      <c r="F1458" s="367">
        <v>-627496.63748434582</v>
      </c>
      <c r="G1458" s="367">
        <v>2020.5000000000107</v>
      </c>
      <c r="H1458" s="367">
        <v>112250</v>
      </c>
      <c r="I1458" s="367">
        <v>-7438438.208309019</v>
      </c>
      <c r="J1458" s="384">
        <v>2020.4999999999998</v>
      </c>
      <c r="K1458" s="367">
        <v>27212.121212121059</v>
      </c>
      <c r="L1458" s="367">
        <v>-394202.5072877747</v>
      </c>
      <c r="M1458" s="384">
        <v>2020.4999999999889</v>
      </c>
      <c r="N1458" s="367">
        <v>449</v>
      </c>
      <c r="O1458" s="367">
        <v>-7447.6697494511527</v>
      </c>
      <c r="P1458" s="384">
        <v>29.297249999999998</v>
      </c>
      <c r="Q1458" s="367">
        <v>449</v>
      </c>
      <c r="R1458" s="367">
        <v>-2484.6694070093972</v>
      </c>
      <c r="S1458" s="384">
        <v>28.286999999999999</v>
      </c>
      <c r="T1458" s="367">
        <v>15482.758620689743</v>
      </c>
      <c r="U1458" s="367">
        <v>-416705.30681201105</v>
      </c>
      <c r="V1458" s="384">
        <v>2020.5000000000116</v>
      </c>
      <c r="W1458" s="367">
        <v>748333.33333333058</v>
      </c>
      <c r="X1458" s="367">
        <v>84577.926942207254</v>
      </c>
      <c r="Y1458" s="384">
        <v>2020.4999999999925</v>
      </c>
      <c r="Z1458" s="367"/>
      <c r="AA1458" s="367"/>
      <c r="AB1458" s="367"/>
      <c r="AC1458" s="367"/>
      <c r="AD1458" s="367"/>
      <c r="AE1458" s="367"/>
      <c r="AF1458" s="367"/>
      <c r="AG1458" s="367"/>
      <c r="AH1458" s="367"/>
      <c r="AI1458" s="367"/>
      <c r="AJ1458" s="367"/>
      <c r="AK1458" s="367"/>
      <c r="AL1458" s="367"/>
      <c r="AM1458" s="367"/>
      <c r="AN1458" s="367"/>
      <c r="AO1458" s="367"/>
      <c r="AP1458" s="367"/>
      <c r="AQ1458" s="367"/>
      <c r="AR1458" s="367"/>
      <c r="AS1458" s="367"/>
      <c r="AT1458" s="367"/>
    </row>
    <row r="1459" spans="2:46" ht="13.8">
      <c r="B1459" s="26">
        <v>74.999999999999943</v>
      </c>
      <c r="C1459" s="367">
        <v>293.92639039831454</v>
      </c>
      <c r="D1459" s="369">
        <v>2024.9999999999986</v>
      </c>
      <c r="E1459" s="367">
        <v>20930.232558139647</v>
      </c>
      <c r="F1459" s="367">
        <v>-630335.13508746168</v>
      </c>
      <c r="G1459" s="367">
        <v>2025.0000000000111</v>
      </c>
      <c r="H1459" s="367">
        <v>112500</v>
      </c>
      <c r="I1459" s="367">
        <v>-7471969.0372674074</v>
      </c>
      <c r="J1459" s="384">
        <v>2024.9999999999998</v>
      </c>
      <c r="K1459" s="367">
        <v>27272.727272727119</v>
      </c>
      <c r="L1459" s="367">
        <v>-396183.44843285566</v>
      </c>
      <c r="M1459" s="384">
        <v>2024.9999999999889</v>
      </c>
      <c r="N1459" s="367">
        <v>450</v>
      </c>
      <c r="O1459" s="367">
        <v>-7482.1113717224998</v>
      </c>
      <c r="P1459" s="384">
        <v>29.362500000000001</v>
      </c>
      <c r="Q1459" s="367">
        <v>450</v>
      </c>
      <c r="R1459" s="367">
        <v>-2498.6296759824327</v>
      </c>
      <c r="S1459" s="384">
        <v>28.35</v>
      </c>
      <c r="T1459" s="367">
        <v>15517.241379310433</v>
      </c>
      <c r="U1459" s="367">
        <v>-418751.44632906414</v>
      </c>
      <c r="V1459" s="384">
        <v>2025.0000000000116</v>
      </c>
      <c r="W1459" s="367">
        <v>749999.99999999721</v>
      </c>
      <c r="X1459" s="367">
        <v>84724.719814398093</v>
      </c>
      <c r="Y1459" s="384">
        <v>2024.9999999999923</v>
      </c>
      <c r="Z1459" s="367"/>
      <c r="AA1459" s="367"/>
      <c r="AB1459" s="367"/>
      <c r="AC1459" s="367"/>
      <c r="AD1459" s="367"/>
      <c r="AE1459" s="367"/>
      <c r="AF1459" s="367"/>
      <c r="AG1459" s="367"/>
      <c r="AH1459" s="367"/>
      <c r="AI1459" s="367"/>
      <c r="AJ1459" s="367"/>
      <c r="AK1459" s="367"/>
      <c r="AL1459" s="367"/>
      <c r="AM1459" s="367"/>
      <c r="AN1459" s="367"/>
      <c r="AO1459" s="367"/>
      <c r="AP1459" s="367"/>
      <c r="AQ1459" s="367"/>
      <c r="AR1459" s="367"/>
      <c r="AS1459" s="367"/>
      <c r="AT1459" s="367"/>
    </row>
    <row r="1460" spans="2:46" ht="13.8">
      <c r="B1460" s="26">
        <v>75.166666666666615</v>
      </c>
      <c r="C1460" s="367">
        <v>294.57263027220893</v>
      </c>
      <c r="D1460" s="369">
        <v>2029.4999999999986</v>
      </c>
      <c r="E1460" s="367">
        <v>20976.744186046624</v>
      </c>
      <c r="F1460" s="367">
        <v>-633180.03693493549</v>
      </c>
      <c r="G1460" s="367">
        <v>2029.5000000000111</v>
      </c>
      <c r="H1460" s="367">
        <v>112750</v>
      </c>
      <c r="I1460" s="367">
        <v>-7505575.2624543924</v>
      </c>
      <c r="J1460" s="384">
        <v>2029.4999999999998</v>
      </c>
      <c r="K1460" s="367">
        <v>27333.333333333179</v>
      </c>
      <c r="L1460" s="367">
        <v>-398169.29173153068</v>
      </c>
      <c r="M1460" s="384">
        <v>2029.4999999999889</v>
      </c>
      <c r="N1460" s="367">
        <v>451</v>
      </c>
      <c r="O1460" s="367">
        <v>-7516.6323468139417</v>
      </c>
      <c r="P1460" s="384">
        <v>29.42775</v>
      </c>
      <c r="Q1460" s="367">
        <v>451</v>
      </c>
      <c r="R1460" s="367">
        <v>-2512.6273959959217</v>
      </c>
      <c r="S1460" s="384">
        <v>28.413</v>
      </c>
      <c r="T1460" s="367">
        <v>15551.724137931124</v>
      </c>
      <c r="U1460" s="367">
        <v>-420802.55502539303</v>
      </c>
      <c r="V1460" s="384">
        <v>2029.5000000000116</v>
      </c>
      <c r="W1460" s="367">
        <v>751666.66666666383</v>
      </c>
      <c r="X1460" s="367">
        <v>84871.327901364217</v>
      </c>
      <c r="Y1460" s="384">
        <v>2029.4999999999923</v>
      </c>
      <c r="Z1460" s="367"/>
      <c r="AA1460" s="367"/>
      <c r="AB1460" s="367"/>
      <c r="AC1460" s="367"/>
      <c r="AD1460" s="367"/>
      <c r="AE1460" s="367"/>
      <c r="AF1460" s="367"/>
      <c r="AG1460" s="367"/>
      <c r="AH1460" s="367"/>
      <c r="AI1460" s="367"/>
      <c r="AJ1460" s="367"/>
      <c r="AK1460" s="367"/>
      <c r="AL1460" s="367"/>
      <c r="AM1460" s="367"/>
      <c r="AN1460" s="367"/>
      <c r="AO1460" s="367"/>
      <c r="AP1460" s="367"/>
      <c r="AQ1460" s="367"/>
      <c r="AR1460" s="367"/>
      <c r="AS1460" s="367"/>
      <c r="AT1460" s="367"/>
    </row>
    <row r="1461" spans="2:46" ht="13.8">
      <c r="B1461" s="26">
        <v>75.333333333333286</v>
      </c>
      <c r="C1461" s="367">
        <v>295.21883941491694</v>
      </c>
      <c r="D1461" s="369">
        <v>2033.9999999999989</v>
      </c>
      <c r="E1461" s="367">
        <v>21023.255813953601</v>
      </c>
      <c r="F1461" s="367">
        <v>-636031.34302676807</v>
      </c>
      <c r="G1461" s="367">
        <v>2034.0000000000111</v>
      </c>
      <c r="H1461" s="367">
        <v>113000</v>
      </c>
      <c r="I1461" s="367">
        <v>-7539256.8838699739</v>
      </c>
      <c r="J1461" s="384">
        <v>2033.9999999999998</v>
      </c>
      <c r="K1461" s="367">
        <v>27393.939393939239</v>
      </c>
      <c r="L1461" s="367">
        <v>-400160.03718379978</v>
      </c>
      <c r="M1461" s="384">
        <v>2033.9999999999886</v>
      </c>
      <c r="N1461" s="367">
        <v>452</v>
      </c>
      <c r="O1461" s="367">
        <v>-7551.2326747254829</v>
      </c>
      <c r="P1461" s="384">
        <v>29.492999999999999</v>
      </c>
      <c r="Q1461" s="367">
        <v>452</v>
      </c>
      <c r="R1461" s="367">
        <v>-2526.6625670498656</v>
      </c>
      <c r="S1461" s="384">
        <v>28.476000000000003</v>
      </c>
      <c r="T1461" s="367">
        <v>15586.206896551814</v>
      </c>
      <c r="U1461" s="367">
        <v>-422858.63290099788</v>
      </c>
      <c r="V1461" s="384">
        <v>2034.0000000000118</v>
      </c>
      <c r="W1461" s="367">
        <v>753333.33333333046</v>
      </c>
      <c r="X1461" s="367">
        <v>85017.751203105596</v>
      </c>
      <c r="Y1461" s="384">
        <v>2033.999999999992</v>
      </c>
      <c r="Z1461" s="367"/>
      <c r="AA1461" s="367"/>
      <c r="AB1461" s="367"/>
      <c r="AC1461" s="367"/>
      <c r="AD1461" s="367"/>
      <c r="AE1461" s="367"/>
      <c r="AF1461" s="367"/>
      <c r="AG1461" s="367"/>
      <c r="AH1461" s="367"/>
      <c r="AI1461" s="367"/>
      <c r="AJ1461" s="367"/>
      <c r="AK1461" s="367"/>
      <c r="AL1461" s="367"/>
      <c r="AM1461" s="367"/>
      <c r="AN1461" s="367"/>
      <c r="AO1461" s="367"/>
      <c r="AP1461" s="367"/>
      <c r="AQ1461" s="367"/>
      <c r="AR1461" s="367"/>
      <c r="AS1461" s="367"/>
      <c r="AT1461" s="367"/>
    </row>
    <row r="1462" spans="2:46" ht="13.8">
      <c r="B1462" s="26">
        <v>75.499999999999957</v>
      </c>
      <c r="C1462" s="367">
        <v>295.86501782643842</v>
      </c>
      <c r="D1462" s="369">
        <v>2038.4999999999989</v>
      </c>
      <c r="E1462" s="367">
        <v>21069.767441860578</v>
      </c>
      <c r="F1462" s="367">
        <v>-638889.05336295883</v>
      </c>
      <c r="G1462" s="367">
        <v>2038.5000000000111</v>
      </c>
      <c r="H1462" s="367">
        <v>113250</v>
      </c>
      <c r="I1462" s="367">
        <v>-7573013.9015141539</v>
      </c>
      <c r="J1462" s="384">
        <v>2038.4999999999998</v>
      </c>
      <c r="K1462" s="367">
        <v>27454.545454545299</v>
      </c>
      <c r="L1462" s="367">
        <v>-402155.68478966318</v>
      </c>
      <c r="M1462" s="384">
        <v>2038.4999999999886</v>
      </c>
      <c r="N1462" s="367">
        <v>453</v>
      </c>
      <c r="O1462" s="367">
        <v>-7585.9123554571206</v>
      </c>
      <c r="P1462" s="384">
        <v>29.558249999999997</v>
      </c>
      <c r="Q1462" s="367">
        <v>453</v>
      </c>
      <c r="R1462" s="367">
        <v>-2540.7351891442618</v>
      </c>
      <c r="S1462" s="384">
        <v>28.538999999999998</v>
      </c>
      <c r="T1462" s="367">
        <v>15620.689655172504</v>
      </c>
      <c r="U1462" s="367">
        <v>-424919.67995587864</v>
      </c>
      <c r="V1462" s="384">
        <v>2038.5000000000118</v>
      </c>
      <c r="W1462" s="367">
        <v>754999.99999999709</v>
      </c>
      <c r="X1462" s="367">
        <v>85163.989719622245</v>
      </c>
      <c r="Y1462" s="384">
        <v>2038.499999999992</v>
      </c>
      <c r="Z1462" s="367"/>
      <c r="AA1462" s="367"/>
      <c r="AB1462" s="367"/>
      <c r="AC1462" s="367"/>
      <c r="AD1462" s="367"/>
      <c r="AE1462" s="367"/>
      <c r="AF1462" s="367"/>
      <c r="AG1462" s="367"/>
      <c r="AH1462" s="367"/>
      <c r="AI1462" s="367"/>
      <c r="AJ1462" s="367"/>
      <c r="AK1462" s="367"/>
      <c r="AL1462" s="367"/>
      <c r="AM1462" s="367"/>
      <c r="AN1462" s="367"/>
      <c r="AO1462" s="367"/>
      <c r="AP1462" s="367"/>
      <c r="AQ1462" s="367"/>
      <c r="AR1462" s="367"/>
      <c r="AS1462" s="367"/>
      <c r="AT1462" s="367"/>
    </row>
    <row r="1463" spans="2:46" ht="13.8">
      <c r="B1463" s="26">
        <v>75.666666666666629</v>
      </c>
      <c r="C1463" s="367">
        <v>296.51116550677352</v>
      </c>
      <c r="D1463" s="369">
        <v>2042.9999999999991</v>
      </c>
      <c r="E1463" s="367">
        <v>21116.279069767555</v>
      </c>
      <c r="F1463" s="367">
        <v>-641753.16794350813</v>
      </c>
      <c r="G1463" s="367">
        <v>2043.0000000000111</v>
      </c>
      <c r="H1463" s="367">
        <v>113500</v>
      </c>
      <c r="I1463" s="367">
        <v>-7606846.3153869295</v>
      </c>
      <c r="J1463" s="384">
        <v>2042.9999999999998</v>
      </c>
      <c r="K1463" s="367">
        <v>27515.151515151359</v>
      </c>
      <c r="L1463" s="367">
        <v>-404156.23454912083</v>
      </c>
      <c r="M1463" s="384">
        <v>2042.9999999999886</v>
      </c>
      <c r="N1463" s="367">
        <v>454</v>
      </c>
      <c r="O1463" s="367">
        <v>-7620.6713890088577</v>
      </c>
      <c r="P1463" s="384">
        <v>29.6235</v>
      </c>
      <c r="Q1463" s="367">
        <v>454</v>
      </c>
      <c r="R1463" s="367">
        <v>-2554.8452622791124</v>
      </c>
      <c r="S1463" s="384">
        <v>28.601999999999997</v>
      </c>
      <c r="T1463" s="367">
        <v>15655.172413793194</v>
      </c>
      <c r="U1463" s="367">
        <v>-426985.6961900352</v>
      </c>
      <c r="V1463" s="384">
        <v>2043.0000000000118</v>
      </c>
      <c r="W1463" s="367">
        <v>756666.66666666372</v>
      </c>
      <c r="X1463" s="367">
        <v>85310.043450914192</v>
      </c>
      <c r="Y1463" s="384">
        <v>2042.9999999999918</v>
      </c>
      <c r="Z1463" s="367"/>
      <c r="AA1463" s="367"/>
      <c r="AB1463" s="367"/>
      <c r="AC1463" s="367"/>
      <c r="AD1463" s="367"/>
      <c r="AE1463" s="367"/>
      <c r="AF1463" s="367"/>
      <c r="AG1463" s="367"/>
      <c r="AH1463" s="367"/>
      <c r="AI1463" s="367"/>
      <c r="AJ1463" s="367"/>
      <c r="AK1463" s="367"/>
      <c r="AL1463" s="367"/>
      <c r="AM1463" s="367"/>
      <c r="AN1463" s="367"/>
      <c r="AO1463" s="367"/>
      <c r="AP1463" s="367"/>
      <c r="AQ1463" s="367"/>
      <c r="AR1463" s="367"/>
      <c r="AS1463" s="367"/>
      <c r="AT1463" s="367"/>
    </row>
    <row r="1464" spans="2:46" ht="13.8">
      <c r="B1464" s="26">
        <v>75.8333333333333</v>
      </c>
      <c r="C1464" s="367">
        <v>297.15728245592209</v>
      </c>
      <c r="D1464" s="369">
        <v>2047.4999999999991</v>
      </c>
      <c r="E1464" s="367">
        <v>21162.790697674533</v>
      </c>
      <c r="F1464" s="367">
        <v>-644623.68676841597</v>
      </c>
      <c r="G1464" s="367">
        <v>2047.5000000000111</v>
      </c>
      <c r="H1464" s="367">
        <v>113750</v>
      </c>
      <c r="I1464" s="367">
        <v>-7640754.1254883027</v>
      </c>
      <c r="J1464" s="384">
        <v>2047.4999999999998</v>
      </c>
      <c r="K1464" s="367">
        <v>27575.75757575742</v>
      </c>
      <c r="L1464" s="367">
        <v>-406161.68646217271</v>
      </c>
      <c r="M1464" s="384">
        <v>2047.4999999999886</v>
      </c>
      <c r="N1464" s="367">
        <v>455</v>
      </c>
      <c r="O1464" s="367">
        <v>-7655.5097753806922</v>
      </c>
      <c r="P1464" s="384">
        <v>29.688749999999999</v>
      </c>
      <c r="Q1464" s="367">
        <v>455</v>
      </c>
      <c r="R1464" s="367">
        <v>-2568.9927864544179</v>
      </c>
      <c r="S1464" s="384">
        <v>28.664999999999999</v>
      </c>
      <c r="T1464" s="367">
        <v>15689.655172413884</v>
      </c>
      <c r="U1464" s="367">
        <v>-429056.68160346762</v>
      </c>
      <c r="V1464" s="384">
        <v>2047.5000000000118</v>
      </c>
      <c r="W1464" s="367">
        <v>758333.33333333035</v>
      </c>
      <c r="X1464" s="367">
        <v>85455.912396981381</v>
      </c>
      <c r="Y1464" s="384">
        <v>2047.4999999999918</v>
      </c>
      <c r="Z1464" s="367"/>
      <c r="AA1464" s="367"/>
      <c r="AB1464" s="367"/>
      <c r="AC1464" s="367"/>
      <c r="AD1464" s="367"/>
      <c r="AE1464" s="367"/>
      <c r="AF1464" s="367"/>
      <c r="AG1464" s="367"/>
      <c r="AH1464" s="367"/>
      <c r="AI1464" s="367"/>
      <c r="AJ1464" s="367"/>
      <c r="AK1464" s="367"/>
      <c r="AL1464" s="367"/>
      <c r="AM1464" s="367"/>
      <c r="AN1464" s="367"/>
      <c r="AO1464" s="367"/>
      <c r="AP1464" s="367"/>
      <c r="AQ1464" s="367"/>
      <c r="AR1464" s="367"/>
      <c r="AS1464" s="367"/>
      <c r="AT1464" s="367"/>
    </row>
    <row r="1465" spans="2:46" ht="13.8">
      <c r="B1465" s="26">
        <v>75.999999999999972</v>
      </c>
      <c r="C1465" s="367">
        <v>297.80336867388439</v>
      </c>
      <c r="D1465" s="369">
        <v>2051.9999999999995</v>
      </c>
      <c r="E1465" s="367">
        <v>21209.30232558151</v>
      </c>
      <c r="F1465" s="367">
        <v>-647500.60983768222</v>
      </c>
      <c r="G1465" s="367">
        <v>2052.0000000000109</v>
      </c>
      <c r="H1465" s="367">
        <v>114000</v>
      </c>
      <c r="I1465" s="367">
        <v>-7674737.3318182742</v>
      </c>
      <c r="J1465" s="384">
        <v>2052</v>
      </c>
      <c r="K1465" s="367">
        <v>27636.36363636348</v>
      </c>
      <c r="L1465" s="367">
        <v>-408172.04052881879</v>
      </c>
      <c r="M1465" s="384">
        <v>2051.9999999999886</v>
      </c>
      <c r="N1465" s="367">
        <v>456</v>
      </c>
      <c r="O1465" s="367">
        <v>-7690.4275145726242</v>
      </c>
      <c r="P1465" s="384">
        <v>29.753999999999998</v>
      </c>
      <c r="Q1465" s="367">
        <v>456</v>
      </c>
      <c r="R1465" s="367">
        <v>-2583.1777616701779</v>
      </c>
      <c r="S1465" s="384">
        <v>28.727999999999998</v>
      </c>
      <c r="T1465" s="367">
        <v>15724.137931034575</v>
      </c>
      <c r="U1465" s="367">
        <v>-431132.63619617611</v>
      </c>
      <c r="V1465" s="384">
        <v>2052.0000000000123</v>
      </c>
      <c r="W1465" s="367">
        <v>759999.99999999697</v>
      </c>
      <c r="X1465" s="367">
        <v>85601.596557823839</v>
      </c>
      <c r="Y1465" s="384">
        <v>2051.9999999999918</v>
      </c>
      <c r="Z1465" s="367"/>
      <c r="AA1465" s="367"/>
      <c r="AB1465" s="367"/>
      <c r="AC1465" s="367"/>
      <c r="AD1465" s="367"/>
      <c r="AE1465" s="367"/>
      <c r="AF1465" s="367"/>
      <c r="AG1465" s="367"/>
      <c r="AH1465" s="367"/>
      <c r="AI1465" s="367"/>
      <c r="AJ1465" s="367"/>
      <c r="AK1465" s="367"/>
      <c r="AL1465" s="367"/>
      <c r="AM1465" s="367"/>
      <c r="AN1465" s="367"/>
      <c r="AO1465" s="367"/>
      <c r="AP1465" s="367"/>
      <c r="AQ1465" s="367"/>
      <c r="AR1465" s="367"/>
      <c r="AS1465" s="367"/>
      <c r="AT1465" s="367"/>
    </row>
    <row r="1466" spans="2:46" ht="13.8">
      <c r="B1466" s="26">
        <v>76.166666666666643</v>
      </c>
      <c r="C1466" s="367">
        <v>298.4494241606601</v>
      </c>
      <c r="D1466" s="369">
        <v>2056.4999999999995</v>
      </c>
      <c r="E1466" s="367">
        <v>21255.813953488487</v>
      </c>
      <c r="F1466" s="367">
        <v>-650383.93715130701</v>
      </c>
      <c r="G1466" s="367">
        <v>2056.5000000000109</v>
      </c>
      <c r="H1466" s="367">
        <v>114250</v>
      </c>
      <c r="I1466" s="367">
        <v>-7708795.9343768405</v>
      </c>
      <c r="J1466" s="384">
        <v>2056.5</v>
      </c>
      <c r="K1466" s="367">
        <v>27696.96969696954</v>
      </c>
      <c r="L1466" s="367">
        <v>-410187.29674905899</v>
      </c>
      <c r="M1466" s="384">
        <v>2056.4999999999886</v>
      </c>
      <c r="N1466" s="367">
        <v>457</v>
      </c>
      <c r="O1466" s="367">
        <v>-7725.4246065846555</v>
      </c>
      <c r="P1466" s="384">
        <v>29.81925</v>
      </c>
      <c r="Q1466" s="367">
        <v>457</v>
      </c>
      <c r="R1466" s="367">
        <v>-2597.4001879263924</v>
      </c>
      <c r="S1466" s="384">
        <v>28.791</v>
      </c>
      <c r="T1466" s="367">
        <v>15758.620689655265</v>
      </c>
      <c r="U1466" s="367">
        <v>-433213.55996816023</v>
      </c>
      <c r="V1466" s="384">
        <v>2056.5000000000123</v>
      </c>
      <c r="W1466" s="367">
        <v>761666.6666666636</v>
      </c>
      <c r="X1466" s="367">
        <v>85747.095933441538</v>
      </c>
      <c r="Y1466" s="384">
        <v>2056.4999999999914</v>
      </c>
      <c r="Z1466" s="367"/>
      <c r="AA1466" s="367"/>
      <c r="AB1466" s="367"/>
      <c r="AC1466" s="367"/>
      <c r="AD1466" s="367"/>
      <c r="AE1466" s="367"/>
      <c r="AF1466" s="367"/>
      <c r="AG1466" s="367"/>
      <c r="AH1466" s="367"/>
      <c r="AI1466" s="367"/>
      <c r="AJ1466" s="367"/>
      <c r="AK1466" s="367"/>
      <c r="AL1466" s="367"/>
      <c r="AM1466" s="367"/>
      <c r="AN1466" s="367"/>
      <c r="AO1466" s="367"/>
      <c r="AP1466" s="367"/>
      <c r="AQ1466" s="367"/>
      <c r="AR1466" s="367"/>
      <c r="AS1466" s="367"/>
      <c r="AT1466" s="367"/>
    </row>
    <row r="1467" spans="2:46" ht="13.8">
      <c r="B1467" s="26">
        <v>76.333333333333314</v>
      </c>
      <c r="C1467" s="367">
        <v>299.09544891624927</v>
      </c>
      <c r="D1467" s="369">
        <v>2060.9999999999995</v>
      </c>
      <c r="E1467" s="367">
        <v>21302.325581395464</v>
      </c>
      <c r="F1467" s="367">
        <v>-653273.66870929045</v>
      </c>
      <c r="G1467" s="367">
        <v>2061.0000000000114</v>
      </c>
      <c r="H1467" s="367">
        <v>114500</v>
      </c>
      <c r="I1467" s="367">
        <v>-7742929.9331640042</v>
      </c>
      <c r="J1467" s="384">
        <v>2061</v>
      </c>
      <c r="K1467" s="367">
        <v>27757.5757575756</v>
      </c>
      <c r="L1467" s="367">
        <v>-412207.45512289321</v>
      </c>
      <c r="M1467" s="384">
        <v>2060.9999999999882</v>
      </c>
      <c r="N1467" s="367">
        <v>458</v>
      </c>
      <c r="O1467" s="367">
        <v>-7760.5010514167816</v>
      </c>
      <c r="P1467" s="384">
        <v>29.884499999999999</v>
      </c>
      <c r="Q1467" s="367">
        <v>458</v>
      </c>
      <c r="R1467" s="367">
        <v>-2611.66006522306</v>
      </c>
      <c r="S1467" s="384">
        <v>28.853999999999999</v>
      </c>
      <c r="T1467" s="367">
        <v>15793.103448275955</v>
      </c>
      <c r="U1467" s="367">
        <v>-435299.45291942032</v>
      </c>
      <c r="V1467" s="384">
        <v>2061.0000000000123</v>
      </c>
      <c r="W1467" s="367">
        <v>763333.33333333023</v>
      </c>
      <c r="X1467" s="367">
        <v>85892.41052383458</v>
      </c>
      <c r="Y1467" s="384">
        <v>2060.9999999999918</v>
      </c>
      <c r="Z1467" s="367"/>
      <c r="AA1467" s="367"/>
      <c r="AB1467" s="367"/>
      <c r="AC1467" s="367"/>
      <c r="AD1467" s="367"/>
      <c r="AE1467" s="367"/>
      <c r="AF1467" s="367"/>
      <c r="AG1467" s="367"/>
      <c r="AH1467" s="367"/>
      <c r="AI1467" s="367"/>
      <c r="AJ1467" s="367"/>
      <c r="AK1467" s="367"/>
      <c r="AL1467" s="367"/>
      <c r="AM1467" s="367"/>
      <c r="AN1467" s="367"/>
      <c r="AO1467" s="367"/>
      <c r="AP1467" s="367"/>
      <c r="AQ1467" s="367"/>
      <c r="AR1467" s="367"/>
      <c r="AS1467" s="367"/>
      <c r="AT1467" s="367"/>
    </row>
    <row r="1468" spans="2:46" ht="13.8">
      <c r="B1468" s="26">
        <v>76.499999999999986</v>
      </c>
      <c r="C1468" s="367">
        <v>299.74144294065206</v>
      </c>
      <c r="D1468" s="369">
        <v>2065.4999999999995</v>
      </c>
      <c r="E1468" s="367">
        <v>21348.837209302441</v>
      </c>
      <c r="F1468" s="367">
        <v>-656169.80451163219</v>
      </c>
      <c r="G1468" s="367">
        <v>2065.5000000000114</v>
      </c>
      <c r="H1468" s="367">
        <v>114750</v>
      </c>
      <c r="I1468" s="367">
        <v>-7777139.3281797655</v>
      </c>
      <c r="J1468" s="384">
        <v>2065.5</v>
      </c>
      <c r="K1468" s="367">
        <v>27818.18181818166</v>
      </c>
      <c r="L1468" s="367">
        <v>-414232.51565032185</v>
      </c>
      <c r="M1468" s="384">
        <v>2065.4999999999882</v>
      </c>
      <c r="N1468" s="367">
        <v>459</v>
      </c>
      <c r="O1468" s="367">
        <v>-7795.6568490690079</v>
      </c>
      <c r="P1468" s="384">
        <v>29.949749999999998</v>
      </c>
      <c r="Q1468" s="367">
        <v>459</v>
      </c>
      <c r="R1468" s="367">
        <v>-2625.9573935601825</v>
      </c>
      <c r="S1468" s="384">
        <v>28.917000000000002</v>
      </c>
      <c r="T1468" s="367">
        <v>15827.586206896645</v>
      </c>
      <c r="U1468" s="367">
        <v>-437390.3150499562</v>
      </c>
      <c r="V1468" s="384">
        <v>2065.5000000000123</v>
      </c>
      <c r="W1468" s="367">
        <v>764999.99999999686</v>
      </c>
      <c r="X1468" s="367">
        <v>86037.540329002819</v>
      </c>
      <c r="Y1468" s="384">
        <v>2065.4999999999914</v>
      </c>
      <c r="Z1468" s="367"/>
      <c r="AA1468" s="367"/>
      <c r="AB1468" s="367"/>
      <c r="AC1468" s="367"/>
      <c r="AD1468" s="367"/>
      <c r="AE1468" s="367"/>
      <c r="AF1468" s="367"/>
      <c r="AG1468" s="367"/>
      <c r="AH1468" s="367"/>
      <c r="AI1468" s="367"/>
      <c r="AJ1468" s="367"/>
      <c r="AK1468" s="367"/>
      <c r="AL1468" s="367"/>
      <c r="AM1468" s="367"/>
      <c r="AN1468" s="367"/>
      <c r="AO1468" s="367"/>
      <c r="AP1468" s="367"/>
      <c r="AQ1468" s="367"/>
      <c r="AR1468" s="367"/>
      <c r="AS1468" s="367"/>
      <c r="AT1468" s="367"/>
    </row>
    <row r="1469" spans="2:46" ht="13.8">
      <c r="B1469" s="26">
        <v>76.666666666666657</v>
      </c>
      <c r="C1469" s="367">
        <v>300.38740623386843</v>
      </c>
      <c r="D1469" s="369">
        <v>2070</v>
      </c>
      <c r="E1469" s="367">
        <v>21395.348837209418</v>
      </c>
      <c r="F1469" s="367">
        <v>-659072.34455833223</v>
      </c>
      <c r="G1469" s="367">
        <v>2070.0000000000114</v>
      </c>
      <c r="H1469" s="367">
        <v>115000</v>
      </c>
      <c r="I1469" s="367">
        <v>-7811424.1194241224</v>
      </c>
      <c r="J1469" s="384">
        <v>2070</v>
      </c>
      <c r="K1469" s="367">
        <v>27878.78787878772</v>
      </c>
      <c r="L1469" s="367">
        <v>-416262.47833134467</v>
      </c>
      <c r="M1469" s="384">
        <v>2069.9999999999882</v>
      </c>
      <c r="N1469" s="367">
        <v>460</v>
      </c>
      <c r="O1469" s="367">
        <v>-7830.8919995413307</v>
      </c>
      <c r="P1469" s="384">
        <v>30.014999999999997</v>
      </c>
      <c r="Q1469" s="367">
        <v>460</v>
      </c>
      <c r="R1469" s="367">
        <v>-2640.2921729377576</v>
      </c>
      <c r="S1469" s="384">
        <v>28.979999999999997</v>
      </c>
      <c r="T1469" s="367">
        <v>15862.068965517336</v>
      </c>
      <c r="U1469" s="367">
        <v>-439486.146359768</v>
      </c>
      <c r="V1469" s="384">
        <v>2070.0000000000123</v>
      </c>
      <c r="W1469" s="367">
        <v>766666.66666666348</v>
      </c>
      <c r="X1469" s="367">
        <v>86182.485348946342</v>
      </c>
      <c r="Y1469" s="384">
        <v>2069.9999999999914</v>
      </c>
      <c r="Z1469" s="367"/>
      <c r="AA1469" s="367"/>
      <c r="AB1469" s="367"/>
      <c r="AC1469" s="367"/>
      <c r="AD1469" s="367"/>
      <c r="AE1469" s="367"/>
      <c r="AF1469" s="367"/>
      <c r="AG1469" s="367"/>
      <c r="AH1469" s="367"/>
      <c r="AI1469" s="367"/>
      <c r="AJ1469" s="367"/>
      <c r="AK1469" s="367"/>
      <c r="AL1469" s="367"/>
      <c r="AM1469" s="367"/>
      <c r="AN1469" s="367"/>
      <c r="AO1469" s="367"/>
      <c r="AP1469" s="367"/>
      <c r="AQ1469" s="367"/>
      <c r="AR1469" s="367"/>
      <c r="AS1469" s="367"/>
      <c r="AT1469" s="367"/>
    </row>
    <row r="1470" spans="2:46" ht="13.8">
      <c r="B1470" s="26">
        <v>76.833333333333329</v>
      </c>
      <c r="C1470" s="367">
        <v>301.03333879589832</v>
      </c>
      <c r="D1470" s="369">
        <v>2074.5</v>
      </c>
      <c r="E1470" s="367">
        <v>21441.860465116395</v>
      </c>
      <c r="F1470" s="367">
        <v>-661981.28884939093</v>
      </c>
      <c r="G1470" s="367">
        <v>2074.5000000000114</v>
      </c>
      <c r="H1470" s="367">
        <v>115250</v>
      </c>
      <c r="I1470" s="367">
        <v>-7845784.3068970768</v>
      </c>
      <c r="J1470" s="384">
        <v>2074.5</v>
      </c>
      <c r="K1470" s="367">
        <v>27939.39393939378</v>
      </c>
      <c r="L1470" s="367">
        <v>-418297.34316596168</v>
      </c>
      <c r="M1470" s="384">
        <v>2074.4999999999882</v>
      </c>
      <c r="N1470" s="367">
        <v>461</v>
      </c>
      <c r="O1470" s="367">
        <v>-7866.2065028337547</v>
      </c>
      <c r="P1470" s="384">
        <v>30.080250000000003</v>
      </c>
      <c r="Q1470" s="367">
        <v>461</v>
      </c>
      <c r="R1470" s="367">
        <v>-2654.6644033557891</v>
      </c>
      <c r="S1470" s="384">
        <v>29.042999999999999</v>
      </c>
      <c r="T1470" s="367">
        <v>15896.551724138026</v>
      </c>
      <c r="U1470" s="367">
        <v>-441586.94684885564</v>
      </c>
      <c r="V1470" s="384">
        <v>2074.5000000000123</v>
      </c>
      <c r="W1470" s="367">
        <v>768333.33333333011</v>
      </c>
      <c r="X1470" s="367">
        <v>86327.245583665121</v>
      </c>
      <c r="Y1470" s="384">
        <v>2074.4999999999909</v>
      </c>
      <c r="Z1470" s="367"/>
      <c r="AA1470" s="367"/>
      <c r="AB1470" s="367"/>
      <c r="AC1470" s="367"/>
      <c r="AD1470" s="367"/>
      <c r="AE1470" s="367"/>
      <c r="AF1470" s="367"/>
      <c r="AG1470" s="367"/>
      <c r="AH1470" s="367"/>
      <c r="AI1470" s="367"/>
      <c r="AJ1470" s="367"/>
      <c r="AK1470" s="367"/>
      <c r="AL1470" s="367"/>
      <c r="AM1470" s="367"/>
      <c r="AN1470" s="367"/>
      <c r="AO1470" s="367"/>
      <c r="AP1470" s="367"/>
      <c r="AQ1470" s="367"/>
      <c r="AR1470" s="367"/>
      <c r="AS1470" s="367"/>
      <c r="AT1470" s="367"/>
    </row>
    <row r="1471" spans="2:46" ht="13.8">
      <c r="B1471" s="26">
        <v>77</v>
      </c>
      <c r="C1471" s="367">
        <v>301.67924062674172</v>
      </c>
      <c r="D1471" s="369">
        <v>2079</v>
      </c>
      <c r="E1471" s="367">
        <v>21488.372093023372</v>
      </c>
      <c r="F1471" s="367">
        <v>-664896.63738480804</v>
      </c>
      <c r="G1471" s="367">
        <v>2079.0000000000114</v>
      </c>
      <c r="H1471" s="367">
        <v>115500</v>
      </c>
      <c r="I1471" s="367">
        <v>-7880219.8905986287</v>
      </c>
      <c r="J1471" s="384">
        <v>2079</v>
      </c>
      <c r="K1471" s="367">
        <v>27999.99999999984</v>
      </c>
      <c r="L1471" s="367">
        <v>-420337.11015417287</v>
      </c>
      <c r="M1471" s="384">
        <v>2078.9999999999882</v>
      </c>
      <c r="N1471" s="367">
        <v>462</v>
      </c>
      <c r="O1471" s="367">
        <v>-7901.6003589462744</v>
      </c>
      <c r="P1471" s="384">
        <v>30.145500000000002</v>
      </c>
      <c r="Q1471" s="367">
        <v>462</v>
      </c>
      <c r="R1471" s="367">
        <v>-2669.0740848142736</v>
      </c>
      <c r="S1471" s="384">
        <v>29.105999999999998</v>
      </c>
      <c r="T1471" s="367">
        <v>15931.034482758716</v>
      </c>
      <c r="U1471" s="367">
        <v>-443692.71651721915</v>
      </c>
      <c r="V1471" s="384">
        <v>2079.0000000000123</v>
      </c>
      <c r="W1471" s="367">
        <v>769999.99999999674</v>
      </c>
      <c r="X1471" s="367">
        <v>86471.821033159213</v>
      </c>
      <c r="Y1471" s="384">
        <v>2078.9999999999909</v>
      </c>
      <c r="Z1471" s="367"/>
      <c r="AA1471" s="367"/>
      <c r="AB1471" s="367"/>
      <c r="AC1471" s="367"/>
      <c r="AD1471" s="367"/>
      <c r="AE1471" s="367"/>
      <c r="AF1471" s="367"/>
      <c r="AG1471" s="367"/>
      <c r="AH1471" s="367"/>
      <c r="AI1471" s="367"/>
      <c r="AJ1471" s="367"/>
      <c r="AK1471" s="367"/>
      <c r="AL1471" s="367"/>
      <c r="AM1471" s="367"/>
      <c r="AN1471" s="367"/>
      <c r="AO1471" s="367"/>
      <c r="AP1471" s="367"/>
      <c r="AQ1471" s="367"/>
      <c r="AR1471" s="367"/>
      <c r="AS1471" s="367"/>
      <c r="AT1471" s="367"/>
    </row>
    <row r="1472" spans="2:46" ht="13.8">
      <c r="B1472" s="26">
        <v>77.166666666666671</v>
      </c>
      <c r="C1472" s="367">
        <v>302.32511172639863</v>
      </c>
      <c r="D1472" s="369">
        <v>2083.5</v>
      </c>
      <c r="E1472" s="367">
        <v>21534.883720930349</v>
      </c>
      <c r="F1472" s="367">
        <v>-667818.39016458369</v>
      </c>
      <c r="G1472" s="367">
        <v>2083.5000000000114</v>
      </c>
      <c r="H1472" s="367">
        <v>115750</v>
      </c>
      <c r="I1472" s="367">
        <v>-7914730.8705287781</v>
      </c>
      <c r="J1472" s="384">
        <v>2083.5</v>
      </c>
      <c r="K1472" s="367">
        <v>28060.6060606059</v>
      </c>
      <c r="L1472" s="367">
        <v>-422381.77929597831</v>
      </c>
      <c r="M1472" s="384">
        <v>2083.4999999999882</v>
      </c>
      <c r="N1472" s="367">
        <v>463</v>
      </c>
      <c r="O1472" s="367">
        <v>-7937.0735678788897</v>
      </c>
      <c r="P1472" s="384">
        <v>30.210750000000001</v>
      </c>
      <c r="Q1472" s="367">
        <v>463</v>
      </c>
      <c r="R1472" s="367">
        <v>-2683.5212173132131</v>
      </c>
      <c r="S1472" s="384">
        <v>29.169</v>
      </c>
      <c r="T1472" s="367">
        <v>15965.517241379406</v>
      </c>
      <c r="U1472" s="367">
        <v>-445803.45536485879</v>
      </c>
      <c r="V1472" s="384">
        <v>2083.5000000000127</v>
      </c>
      <c r="W1472" s="367">
        <v>771666.66666666337</v>
      </c>
      <c r="X1472" s="367">
        <v>86616.211697428545</v>
      </c>
      <c r="Y1472" s="384">
        <v>2083.4999999999909</v>
      </c>
      <c r="Z1472" s="367"/>
      <c r="AA1472" s="367"/>
      <c r="AB1472" s="367"/>
      <c r="AC1472" s="367"/>
      <c r="AD1472" s="367"/>
      <c r="AE1472" s="367"/>
      <c r="AF1472" s="367"/>
      <c r="AG1472" s="367"/>
      <c r="AH1472" s="367"/>
      <c r="AI1472" s="367"/>
      <c r="AJ1472" s="367"/>
      <c r="AK1472" s="367"/>
      <c r="AL1472" s="367"/>
      <c r="AM1472" s="367"/>
      <c r="AN1472" s="367"/>
      <c r="AO1472" s="367"/>
      <c r="AP1472" s="367"/>
      <c r="AQ1472" s="367"/>
      <c r="AR1472" s="367"/>
      <c r="AS1472" s="367"/>
      <c r="AT1472" s="367"/>
    </row>
    <row r="1473" spans="2:46" ht="13.8">
      <c r="B1473" s="26">
        <v>77.333333333333343</v>
      </c>
      <c r="C1473" s="367">
        <v>302.97095209486918</v>
      </c>
      <c r="D1473" s="369">
        <v>2088.0000000000005</v>
      </c>
      <c r="E1473" s="367">
        <v>21581.395348837326</v>
      </c>
      <c r="F1473" s="367">
        <v>-670746.54718871776</v>
      </c>
      <c r="G1473" s="367">
        <v>2088.0000000000114</v>
      </c>
      <c r="H1473" s="367">
        <v>116000</v>
      </c>
      <c r="I1473" s="367">
        <v>-7949317.2466875231</v>
      </c>
      <c r="J1473" s="384">
        <v>2088</v>
      </c>
      <c r="K1473" s="367">
        <v>28121.21212121196</v>
      </c>
      <c r="L1473" s="367">
        <v>-424431.35059137782</v>
      </c>
      <c r="M1473" s="384">
        <v>2087.9999999999882</v>
      </c>
      <c r="N1473" s="367">
        <v>464</v>
      </c>
      <c r="O1473" s="367">
        <v>-7972.6261296316043</v>
      </c>
      <c r="P1473" s="384">
        <v>30.276</v>
      </c>
      <c r="Q1473" s="367">
        <v>464</v>
      </c>
      <c r="R1473" s="367">
        <v>-2698.0058008526057</v>
      </c>
      <c r="S1473" s="384">
        <v>29.231999999999999</v>
      </c>
      <c r="T1473" s="367">
        <v>16000.000000000096</v>
      </c>
      <c r="U1473" s="367">
        <v>-447919.16339177405</v>
      </c>
      <c r="V1473" s="384">
        <v>2088.0000000000127</v>
      </c>
      <c r="W1473" s="367">
        <v>773333.33333333</v>
      </c>
      <c r="X1473" s="367">
        <v>86760.417576473134</v>
      </c>
      <c r="Y1473" s="384">
        <v>2087.9999999999909</v>
      </c>
      <c r="Z1473" s="367"/>
      <c r="AA1473" s="367"/>
      <c r="AB1473" s="367"/>
      <c r="AC1473" s="367"/>
      <c r="AD1473" s="367"/>
      <c r="AE1473" s="367"/>
      <c r="AF1473" s="367"/>
      <c r="AG1473" s="367"/>
      <c r="AH1473" s="367"/>
      <c r="AI1473" s="367"/>
      <c r="AJ1473" s="367"/>
      <c r="AK1473" s="367"/>
      <c r="AL1473" s="367"/>
      <c r="AM1473" s="367"/>
      <c r="AN1473" s="367"/>
      <c r="AO1473" s="367"/>
      <c r="AP1473" s="367"/>
      <c r="AQ1473" s="367"/>
      <c r="AR1473" s="367"/>
      <c r="AS1473" s="367"/>
      <c r="AT1473" s="367"/>
    </row>
    <row r="1474" spans="2:46" ht="13.8">
      <c r="B1474" s="26">
        <v>77.500000000000014</v>
      </c>
      <c r="C1474" s="367">
        <v>303.61676173215318</v>
      </c>
      <c r="D1474" s="369">
        <v>2092.5000000000005</v>
      </c>
      <c r="E1474" s="367">
        <v>21627.906976744303</v>
      </c>
      <c r="F1474" s="367">
        <v>-673681.10845721012</v>
      </c>
      <c r="G1474" s="367">
        <v>2092.5000000000114</v>
      </c>
      <c r="H1474" s="367">
        <v>116250</v>
      </c>
      <c r="I1474" s="367">
        <v>-7983979.0190748647</v>
      </c>
      <c r="J1474" s="384">
        <v>2092.5</v>
      </c>
      <c r="K1474" s="367">
        <v>28181.81818181802</v>
      </c>
      <c r="L1474" s="367">
        <v>-426485.82404037169</v>
      </c>
      <c r="M1474" s="384">
        <v>2092.4999999999882</v>
      </c>
      <c r="N1474" s="367">
        <v>465</v>
      </c>
      <c r="O1474" s="367">
        <v>-8008.2580442044191</v>
      </c>
      <c r="P1474" s="384">
        <v>30.341250000000002</v>
      </c>
      <c r="Q1474" s="367">
        <v>465</v>
      </c>
      <c r="R1474" s="367">
        <v>-2712.5278354324537</v>
      </c>
      <c r="S1474" s="384">
        <v>29.295000000000002</v>
      </c>
      <c r="T1474" s="367">
        <v>16034.482758620787</v>
      </c>
      <c r="U1474" s="367">
        <v>-450039.84059796511</v>
      </c>
      <c r="V1474" s="384">
        <v>2092.5000000000127</v>
      </c>
      <c r="W1474" s="367">
        <v>774999.99999999662</v>
      </c>
      <c r="X1474" s="367">
        <v>86904.438670293021</v>
      </c>
      <c r="Y1474" s="384">
        <v>2092.4999999999909</v>
      </c>
      <c r="Z1474" s="367"/>
      <c r="AA1474" s="367"/>
      <c r="AB1474" s="367"/>
      <c r="AC1474" s="367"/>
      <c r="AD1474" s="367"/>
      <c r="AE1474" s="367"/>
      <c r="AF1474" s="367"/>
      <c r="AG1474" s="367"/>
      <c r="AH1474" s="367"/>
      <c r="AI1474" s="367"/>
      <c r="AJ1474" s="367"/>
      <c r="AK1474" s="367"/>
      <c r="AL1474" s="367"/>
      <c r="AM1474" s="367"/>
      <c r="AN1474" s="367"/>
      <c r="AO1474" s="367"/>
      <c r="AP1474" s="367"/>
      <c r="AQ1474" s="367"/>
      <c r="AR1474" s="367"/>
      <c r="AS1474" s="367"/>
      <c r="AT1474" s="367"/>
    </row>
    <row r="1475" spans="2:46" ht="13.8">
      <c r="B1475" s="26">
        <v>77.666666666666686</v>
      </c>
      <c r="C1475" s="367">
        <v>304.26254063825075</v>
      </c>
      <c r="D1475" s="369">
        <v>2097.0000000000005</v>
      </c>
      <c r="E1475" s="367">
        <v>21674.41860465128</v>
      </c>
      <c r="F1475" s="367">
        <v>-676622.07397006126</v>
      </c>
      <c r="G1475" s="367">
        <v>2097.0000000000114</v>
      </c>
      <c r="H1475" s="367">
        <v>116500</v>
      </c>
      <c r="I1475" s="367">
        <v>-8018716.1876908047</v>
      </c>
      <c r="J1475" s="384">
        <v>2097</v>
      </c>
      <c r="K1475" s="367">
        <v>28242.42424242408</v>
      </c>
      <c r="L1475" s="367">
        <v>-428545.19964295963</v>
      </c>
      <c r="M1475" s="384">
        <v>2096.9999999999882</v>
      </c>
      <c r="N1475" s="367">
        <v>466</v>
      </c>
      <c r="O1475" s="367">
        <v>-8043.9693115973278</v>
      </c>
      <c r="P1475" s="384">
        <v>30.406500000000001</v>
      </c>
      <c r="Q1475" s="367">
        <v>466</v>
      </c>
      <c r="R1475" s="367">
        <v>-2727.0873210527552</v>
      </c>
      <c r="S1475" s="384">
        <v>29.358000000000001</v>
      </c>
      <c r="T1475" s="367">
        <v>16068.965517241477</v>
      </c>
      <c r="U1475" s="367">
        <v>-452165.48698343214</v>
      </c>
      <c r="V1475" s="384">
        <v>2097.0000000000127</v>
      </c>
      <c r="W1475" s="367">
        <v>776666.66666666325</v>
      </c>
      <c r="X1475" s="367">
        <v>87048.274978888148</v>
      </c>
      <c r="Y1475" s="384">
        <v>2096.9999999999905</v>
      </c>
      <c r="Z1475" s="367"/>
      <c r="AA1475" s="367"/>
      <c r="AB1475" s="367"/>
      <c r="AC1475" s="367"/>
      <c r="AD1475" s="367"/>
      <c r="AE1475" s="367"/>
      <c r="AF1475" s="367"/>
      <c r="AG1475" s="367"/>
      <c r="AH1475" s="367"/>
      <c r="AI1475" s="367"/>
      <c r="AJ1475" s="367"/>
      <c r="AK1475" s="367"/>
      <c r="AL1475" s="367"/>
      <c r="AM1475" s="367"/>
      <c r="AN1475" s="367"/>
      <c r="AO1475" s="367"/>
      <c r="AP1475" s="367"/>
      <c r="AQ1475" s="367"/>
      <c r="AR1475" s="367"/>
      <c r="AS1475" s="367"/>
      <c r="AT1475" s="367"/>
    </row>
    <row r="1476" spans="2:46" ht="13.8">
      <c r="B1476" s="26">
        <v>77.833333333333357</v>
      </c>
      <c r="C1476" s="367">
        <v>304.90828881316185</v>
      </c>
      <c r="D1476" s="369">
        <v>2101.5000000000005</v>
      </c>
      <c r="E1476" s="367">
        <v>21720.930232558258</v>
      </c>
      <c r="F1476" s="367">
        <v>-679569.44372727093</v>
      </c>
      <c r="G1476" s="367">
        <v>2101.5000000000118</v>
      </c>
      <c r="H1476" s="367">
        <v>116750</v>
      </c>
      <c r="I1476" s="367">
        <v>-8053528.7525353404</v>
      </c>
      <c r="J1476" s="384">
        <v>2101.5</v>
      </c>
      <c r="K1476" s="367">
        <v>28303.03030303014</v>
      </c>
      <c r="L1476" s="367">
        <v>-430609.47739914182</v>
      </c>
      <c r="M1476" s="384">
        <v>2101.4999999999882</v>
      </c>
      <c r="N1476" s="367">
        <v>467</v>
      </c>
      <c r="O1476" s="367">
        <v>-8079.7599318103366</v>
      </c>
      <c r="P1476" s="384">
        <v>30.47175</v>
      </c>
      <c r="Q1476" s="367">
        <v>467</v>
      </c>
      <c r="R1476" s="367">
        <v>-2741.6842577135099</v>
      </c>
      <c r="S1476" s="384">
        <v>29.420999999999999</v>
      </c>
      <c r="T1476" s="367">
        <v>16103.448275862167</v>
      </c>
      <c r="U1476" s="367">
        <v>-454296.10254817503</v>
      </c>
      <c r="V1476" s="384">
        <v>2101.5000000000127</v>
      </c>
      <c r="W1476" s="367">
        <v>778333.33333332988</v>
      </c>
      <c r="X1476" s="367">
        <v>87191.926502258561</v>
      </c>
      <c r="Y1476" s="384">
        <v>2101.4999999999905</v>
      </c>
      <c r="Z1476" s="367"/>
      <c r="AA1476" s="367"/>
      <c r="AB1476" s="367"/>
      <c r="AC1476" s="367"/>
      <c r="AD1476" s="367"/>
      <c r="AE1476" s="367"/>
      <c r="AF1476" s="367"/>
      <c r="AG1476" s="367"/>
      <c r="AH1476" s="367"/>
      <c r="AI1476" s="367"/>
      <c r="AJ1476" s="367"/>
      <c r="AK1476" s="367"/>
      <c r="AL1476" s="367"/>
      <c r="AM1476" s="367"/>
      <c r="AN1476" s="367"/>
      <c r="AO1476" s="367"/>
      <c r="AP1476" s="367"/>
      <c r="AQ1476" s="367"/>
      <c r="AR1476" s="367"/>
      <c r="AS1476" s="367"/>
      <c r="AT1476" s="367"/>
    </row>
    <row r="1477" spans="2:46" ht="13.8">
      <c r="B1477" s="26">
        <v>78.000000000000028</v>
      </c>
      <c r="C1477" s="367">
        <v>305.55400625688657</v>
      </c>
      <c r="D1477" s="369">
        <v>2106.0000000000009</v>
      </c>
      <c r="E1477" s="367">
        <v>21767.441860465235</v>
      </c>
      <c r="F1477" s="367">
        <v>-682523.21772883891</v>
      </c>
      <c r="G1477" s="367">
        <v>2106.0000000000118</v>
      </c>
      <c r="H1477" s="367">
        <v>117000</v>
      </c>
      <c r="I1477" s="367">
        <v>-8088416.7136084735</v>
      </c>
      <c r="J1477" s="384">
        <v>2106</v>
      </c>
      <c r="K1477" s="367">
        <v>28363.6363636362</v>
      </c>
      <c r="L1477" s="367">
        <v>-432678.65730891825</v>
      </c>
      <c r="M1477" s="384">
        <v>2105.9999999999882</v>
      </c>
      <c r="N1477" s="367">
        <v>468</v>
      </c>
      <c r="O1477" s="367">
        <v>-8115.6299048434439</v>
      </c>
      <c r="P1477" s="384">
        <v>30.537000000000003</v>
      </c>
      <c r="Q1477" s="367">
        <v>468</v>
      </c>
      <c r="R1477" s="367">
        <v>-2756.3186454147203</v>
      </c>
      <c r="S1477" s="384">
        <v>29.483999999999998</v>
      </c>
      <c r="T1477" s="367">
        <v>16137.931034482857</v>
      </c>
      <c r="U1477" s="367">
        <v>-456431.68729219382</v>
      </c>
      <c r="V1477" s="384">
        <v>2106.0000000000127</v>
      </c>
      <c r="W1477" s="367">
        <v>779999.99999999651</v>
      </c>
      <c r="X1477" s="367">
        <v>87335.393240404228</v>
      </c>
      <c r="Y1477" s="384">
        <v>2105.9999999999905</v>
      </c>
      <c r="Z1477" s="367"/>
      <c r="AA1477" s="367"/>
      <c r="AB1477" s="367"/>
      <c r="AC1477" s="367"/>
      <c r="AD1477" s="367"/>
      <c r="AE1477" s="367"/>
      <c r="AF1477" s="367"/>
      <c r="AG1477" s="367"/>
      <c r="AH1477" s="367"/>
      <c r="AI1477" s="367"/>
      <c r="AJ1477" s="367"/>
      <c r="AK1477" s="367"/>
      <c r="AL1477" s="367"/>
      <c r="AM1477" s="367"/>
      <c r="AN1477" s="367"/>
      <c r="AO1477" s="367"/>
      <c r="AP1477" s="367"/>
      <c r="AQ1477" s="367"/>
      <c r="AR1477" s="367"/>
      <c r="AS1477" s="367"/>
      <c r="AT1477" s="367"/>
    </row>
    <row r="1478" spans="2:46" ht="13.8">
      <c r="B1478" s="26">
        <v>78.1666666666667</v>
      </c>
      <c r="C1478" s="367">
        <v>306.1996929694248</v>
      </c>
      <c r="D1478" s="369">
        <v>2110.5000000000009</v>
      </c>
      <c r="E1478" s="367">
        <v>21813.953488372212</v>
      </c>
      <c r="F1478" s="367">
        <v>-685483.39597476542</v>
      </c>
      <c r="G1478" s="367">
        <v>2110.5000000000118</v>
      </c>
      <c r="H1478" s="367">
        <v>117250</v>
      </c>
      <c r="I1478" s="367">
        <v>-8123380.0709102033</v>
      </c>
      <c r="J1478" s="384">
        <v>2110.5</v>
      </c>
      <c r="K1478" s="367">
        <v>28424.24242424226</v>
      </c>
      <c r="L1478" s="367">
        <v>-434752.73937228858</v>
      </c>
      <c r="M1478" s="384">
        <v>2110.4999999999877</v>
      </c>
      <c r="N1478" s="367">
        <v>469</v>
      </c>
      <c r="O1478" s="367">
        <v>-8151.5792306966459</v>
      </c>
      <c r="P1478" s="384">
        <v>30.602250000000002</v>
      </c>
      <c r="Q1478" s="367">
        <v>469</v>
      </c>
      <c r="R1478" s="367">
        <v>-2770.9904841563844</v>
      </c>
      <c r="S1478" s="384">
        <v>29.547000000000001</v>
      </c>
      <c r="T1478" s="367">
        <v>16172.413793103548</v>
      </c>
      <c r="U1478" s="367">
        <v>-458572.24121548841</v>
      </c>
      <c r="V1478" s="384">
        <v>2110.5000000000127</v>
      </c>
      <c r="W1478" s="367">
        <v>781666.66666666314</v>
      </c>
      <c r="X1478" s="367">
        <v>87478.675193325194</v>
      </c>
      <c r="Y1478" s="384">
        <v>2110.4999999999905</v>
      </c>
      <c r="Z1478" s="367"/>
      <c r="AA1478" s="367"/>
      <c r="AB1478" s="367"/>
      <c r="AC1478" s="367"/>
      <c r="AD1478" s="367"/>
      <c r="AE1478" s="367"/>
      <c r="AF1478" s="367"/>
      <c r="AG1478" s="367"/>
      <c r="AH1478" s="367"/>
      <c r="AI1478" s="367"/>
      <c r="AJ1478" s="367"/>
      <c r="AK1478" s="367"/>
      <c r="AL1478" s="367"/>
      <c r="AM1478" s="367"/>
      <c r="AN1478" s="367"/>
      <c r="AO1478" s="367"/>
      <c r="AP1478" s="367"/>
      <c r="AQ1478" s="367"/>
      <c r="AR1478" s="367"/>
      <c r="AS1478" s="367"/>
      <c r="AT1478" s="367"/>
    </row>
    <row r="1479" spans="2:46" ht="13.8">
      <c r="B1479" s="26">
        <v>78.333333333333371</v>
      </c>
      <c r="C1479" s="367">
        <v>306.8453489507765</v>
      </c>
      <c r="D1479" s="369">
        <v>2115.0000000000009</v>
      </c>
      <c r="E1479" s="367">
        <v>21860.465116279189</v>
      </c>
      <c r="F1479" s="367">
        <v>-688449.97846505023</v>
      </c>
      <c r="G1479" s="367">
        <v>2115.0000000000118</v>
      </c>
      <c r="H1479" s="367">
        <v>117500</v>
      </c>
      <c r="I1479" s="367">
        <v>-8158418.8244405305</v>
      </c>
      <c r="J1479" s="384">
        <v>2115</v>
      </c>
      <c r="K1479" s="367">
        <v>28484.84848484832</v>
      </c>
      <c r="L1479" s="367">
        <v>-436831.72358925332</v>
      </c>
      <c r="M1479" s="384">
        <v>2114.9999999999877</v>
      </c>
      <c r="N1479" s="367">
        <v>470</v>
      </c>
      <c r="O1479" s="367">
        <v>-8187.6079093699482</v>
      </c>
      <c r="P1479" s="384">
        <v>30.6675</v>
      </c>
      <c r="Q1479" s="367">
        <v>470</v>
      </c>
      <c r="R1479" s="367">
        <v>-2785.6997739385015</v>
      </c>
      <c r="S1479" s="384">
        <v>29.61</v>
      </c>
      <c r="T1479" s="367">
        <v>16206.896551724238</v>
      </c>
      <c r="U1479" s="367">
        <v>-460717.76431805908</v>
      </c>
      <c r="V1479" s="384">
        <v>2115.0000000000132</v>
      </c>
      <c r="W1479" s="367">
        <v>783333.33333332976</v>
      </c>
      <c r="X1479" s="367">
        <v>87621.772361021402</v>
      </c>
      <c r="Y1479" s="384">
        <v>2114.9999999999905</v>
      </c>
      <c r="Z1479" s="367"/>
      <c r="AA1479" s="367"/>
      <c r="AB1479" s="367"/>
      <c r="AC1479" s="367"/>
      <c r="AD1479" s="367"/>
      <c r="AE1479" s="367"/>
      <c r="AF1479" s="367"/>
      <c r="AG1479" s="367"/>
      <c r="AH1479" s="367"/>
      <c r="AI1479" s="367"/>
      <c r="AJ1479" s="367"/>
      <c r="AK1479" s="367"/>
      <c r="AL1479" s="367"/>
      <c r="AM1479" s="367"/>
      <c r="AN1479" s="367"/>
      <c r="AO1479" s="367"/>
      <c r="AP1479" s="367"/>
      <c r="AQ1479" s="367"/>
      <c r="AR1479" s="367"/>
      <c r="AS1479" s="367"/>
      <c r="AT1479" s="367"/>
    </row>
    <row r="1480" spans="2:46" ht="13.8">
      <c r="B1480" s="26">
        <v>78.500000000000043</v>
      </c>
      <c r="C1480" s="367">
        <v>307.49097420094176</v>
      </c>
      <c r="D1480" s="369">
        <v>2119.5000000000009</v>
      </c>
      <c r="E1480" s="367">
        <v>21906.976744186166</v>
      </c>
      <c r="F1480" s="367">
        <v>-691422.96519969369</v>
      </c>
      <c r="G1480" s="367">
        <v>2119.5000000000118</v>
      </c>
      <c r="H1480" s="367">
        <v>117750</v>
      </c>
      <c r="I1480" s="367">
        <v>-8193532.9741994552</v>
      </c>
      <c r="J1480" s="384">
        <v>2119.5</v>
      </c>
      <c r="K1480" s="367">
        <v>28545.45454545438</v>
      </c>
      <c r="L1480" s="367">
        <v>-438915.60995981231</v>
      </c>
      <c r="M1480" s="384">
        <v>2119.4999999999877</v>
      </c>
      <c r="N1480" s="367">
        <v>471</v>
      </c>
      <c r="O1480" s="367">
        <v>-8223.715940863347</v>
      </c>
      <c r="P1480" s="384">
        <v>30.732749999999999</v>
      </c>
      <c r="Q1480" s="367">
        <v>471</v>
      </c>
      <c r="R1480" s="367">
        <v>-2800.4465147610749</v>
      </c>
      <c r="S1480" s="384">
        <v>29.673000000000002</v>
      </c>
      <c r="T1480" s="367">
        <v>16241.379310344928</v>
      </c>
      <c r="U1480" s="367">
        <v>-462868.25659990543</v>
      </c>
      <c r="V1480" s="384">
        <v>2119.5000000000132</v>
      </c>
      <c r="W1480" s="367">
        <v>784999.99999999639</v>
      </c>
      <c r="X1480" s="367">
        <v>87764.684743492864</v>
      </c>
      <c r="Y1480" s="384">
        <v>2119.49999999999</v>
      </c>
      <c r="Z1480" s="367"/>
      <c r="AA1480" s="367"/>
      <c r="AB1480" s="367"/>
      <c r="AC1480" s="367"/>
      <c r="AD1480" s="367"/>
      <c r="AE1480" s="367"/>
      <c r="AF1480" s="367"/>
      <c r="AG1480" s="367"/>
      <c r="AH1480" s="367"/>
      <c r="AI1480" s="367"/>
      <c r="AJ1480" s="367"/>
      <c r="AK1480" s="367"/>
      <c r="AL1480" s="367"/>
      <c r="AM1480" s="367"/>
      <c r="AN1480" s="367"/>
      <c r="AO1480" s="367"/>
      <c r="AP1480" s="367"/>
      <c r="AQ1480" s="367"/>
      <c r="AR1480" s="367"/>
      <c r="AS1480" s="367"/>
      <c r="AT1480" s="367"/>
    </row>
    <row r="1481" spans="2:46" ht="13.8">
      <c r="B1481" s="26">
        <v>78.666666666666714</v>
      </c>
      <c r="C1481" s="367">
        <v>308.13656871992066</v>
      </c>
      <c r="D1481" s="369">
        <v>2124.0000000000014</v>
      </c>
      <c r="E1481" s="367">
        <v>21953.488372093143</v>
      </c>
      <c r="F1481" s="367">
        <v>-694402.35617869557</v>
      </c>
      <c r="G1481" s="367">
        <v>2124.0000000000118</v>
      </c>
      <c r="H1481" s="367">
        <v>118000</v>
      </c>
      <c r="I1481" s="367">
        <v>-8228722.5201869765</v>
      </c>
      <c r="J1481" s="384">
        <v>2124</v>
      </c>
      <c r="K1481" s="367">
        <v>28606.06060606044</v>
      </c>
      <c r="L1481" s="367">
        <v>-441004.39848396543</v>
      </c>
      <c r="M1481" s="384">
        <v>2123.9999999999877</v>
      </c>
      <c r="N1481" s="367">
        <v>472</v>
      </c>
      <c r="O1481" s="367">
        <v>-8259.9033251768469</v>
      </c>
      <c r="P1481" s="384">
        <v>30.798000000000002</v>
      </c>
      <c r="Q1481" s="367">
        <v>472</v>
      </c>
      <c r="R1481" s="367">
        <v>-2815.2307066241015</v>
      </c>
      <c r="S1481" s="384">
        <v>29.736000000000001</v>
      </c>
      <c r="T1481" s="367">
        <v>16275.862068965618</v>
      </c>
      <c r="U1481" s="367">
        <v>-465023.7180610277</v>
      </c>
      <c r="V1481" s="384">
        <v>2124.0000000000132</v>
      </c>
      <c r="W1481" s="367">
        <v>786666.66666666302</v>
      </c>
      <c r="X1481" s="367">
        <v>87907.412340739626</v>
      </c>
      <c r="Y1481" s="384">
        <v>2123.99999999999</v>
      </c>
      <c r="Z1481" s="367"/>
      <c r="AA1481" s="367"/>
      <c r="AB1481" s="367"/>
      <c r="AC1481" s="367"/>
      <c r="AD1481" s="367"/>
      <c r="AE1481" s="367"/>
      <c r="AF1481" s="367"/>
      <c r="AG1481" s="367"/>
      <c r="AH1481" s="367"/>
      <c r="AI1481" s="367"/>
      <c r="AJ1481" s="367"/>
      <c r="AK1481" s="367"/>
      <c r="AL1481" s="367"/>
      <c r="AM1481" s="367"/>
      <c r="AN1481" s="367"/>
      <c r="AO1481" s="367"/>
      <c r="AP1481" s="367"/>
      <c r="AQ1481" s="367"/>
      <c r="AR1481" s="367"/>
      <c r="AS1481" s="367"/>
      <c r="AT1481" s="367"/>
    </row>
    <row r="1482" spans="2:46" ht="13.8">
      <c r="B1482" s="26">
        <v>78.833333333333385</v>
      </c>
      <c r="C1482" s="367">
        <v>308.78213250771307</v>
      </c>
      <c r="D1482" s="369">
        <v>2128.5000000000014</v>
      </c>
      <c r="E1482" s="367">
        <v>22000.00000000012</v>
      </c>
      <c r="F1482" s="367">
        <v>-697388.15140205575</v>
      </c>
      <c r="G1482" s="367">
        <v>2128.5000000000118</v>
      </c>
      <c r="H1482" s="367">
        <v>118250</v>
      </c>
      <c r="I1482" s="367">
        <v>-8263987.4624030944</v>
      </c>
      <c r="J1482" s="384">
        <v>2128.5</v>
      </c>
      <c r="K1482" s="367">
        <v>28666.666666666501</v>
      </c>
      <c r="L1482" s="367">
        <v>-443098.08916171279</v>
      </c>
      <c r="M1482" s="384">
        <v>2128.4999999999877</v>
      </c>
      <c r="N1482" s="367">
        <v>473</v>
      </c>
      <c r="O1482" s="367">
        <v>-8296.1700623104407</v>
      </c>
      <c r="P1482" s="384">
        <v>30.863250000000001</v>
      </c>
      <c r="Q1482" s="367">
        <v>473</v>
      </c>
      <c r="R1482" s="367">
        <v>-2830.0523495275829</v>
      </c>
      <c r="S1482" s="384">
        <v>29.799000000000003</v>
      </c>
      <c r="T1482" s="367">
        <v>16310.344827586308</v>
      </c>
      <c r="U1482" s="367">
        <v>-467184.14870142576</v>
      </c>
      <c r="V1482" s="384">
        <v>2128.5000000000132</v>
      </c>
      <c r="W1482" s="367">
        <v>788333.33333332965</v>
      </c>
      <c r="X1482" s="367">
        <v>88049.955152761657</v>
      </c>
      <c r="Y1482" s="384">
        <v>2128.49999999999</v>
      </c>
      <c r="Z1482" s="367"/>
      <c r="AA1482" s="367"/>
      <c r="AB1482" s="367"/>
      <c r="AC1482" s="367"/>
      <c r="AD1482" s="367"/>
      <c r="AE1482" s="367"/>
      <c r="AF1482" s="367"/>
      <c r="AG1482" s="367"/>
      <c r="AH1482" s="367"/>
      <c r="AI1482" s="367"/>
      <c r="AJ1482" s="367"/>
      <c r="AK1482" s="367"/>
      <c r="AL1482" s="367"/>
      <c r="AM1482" s="367"/>
      <c r="AN1482" s="367"/>
      <c r="AO1482" s="367"/>
      <c r="AP1482" s="367"/>
      <c r="AQ1482" s="367"/>
      <c r="AR1482" s="367"/>
      <c r="AS1482" s="367"/>
      <c r="AT1482" s="367"/>
    </row>
    <row r="1483" spans="2:46" ht="13.8">
      <c r="B1483" s="26">
        <v>79.000000000000057</v>
      </c>
      <c r="C1483" s="367">
        <v>309.42766556431906</v>
      </c>
      <c r="D1483" s="369">
        <v>2133.0000000000018</v>
      </c>
      <c r="E1483" s="367">
        <v>22046.511627907097</v>
      </c>
      <c r="F1483" s="367">
        <v>-700380.35086977447</v>
      </c>
      <c r="G1483" s="367">
        <v>2133.0000000000118</v>
      </c>
      <c r="H1483" s="367">
        <v>118500</v>
      </c>
      <c r="I1483" s="367">
        <v>-8299327.8008478098</v>
      </c>
      <c r="J1483" s="384">
        <v>2133</v>
      </c>
      <c r="K1483" s="367">
        <v>28727.272727272561</v>
      </c>
      <c r="L1483" s="367">
        <v>-445196.68199305434</v>
      </c>
      <c r="M1483" s="384">
        <v>2132.9999999999877</v>
      </c>
      <c r="N1483" s="367">
        <v>474</v>
      </c>
      <c r="O1483" s="367">
        <v>-8332.5161522641338</v>
      </c>
      <c r="P1483" s="384">
        <v>30.9285</v>
      </c>
      <c r="Q1483" s="367">
        <v>474</v>
      </c>
      <c r="R1483" s="367">
        <v>-2844.9114434715166</v>
      </c>
      <c r="S1483" s="384">
        <v>29.861999999999998</v>
      </c>
      <c r="T1483" s="367">
        <v>16344.827586206999</v>
      </c>
      <c r="U1483" s="367">
        <v>-469349.54852109973</v>
      </c>
      <c r="V1483" s="384">
        <v>2133.0000000000132</v>
      </c>
      <c r="W1483" s="367">
        <v>789999.99999999627</v>
      </c>
      <c r="X1483" s="367">
        <v>88192.313179558943</v>
      </c>
      <c r="Y1483" s="384">
        <v>2132.99999999999</v>
      </c>
      <c r="Z1483" s="367"/>
      <c r="AA1483" s="367"/>
      <c r="AB1483" s="367"/>
      <c r="AC1483" s="367"/>
      <c r="AD1483" s="367"/>
      <c r="AE1483" s="367"/>
      <c r="AF1483" s="367"/>
      <c r="AG1483" s="367"/>
      <c r="AH1483" s="367"/>
      <c r="AI1483" s="367"/>
      <c r="AJ1483" s="367"/>
      <c r="AK1483" s="367"/>
      <c r="AL1483" s="367"/>
      <c r="AM1483" s="367"/>
      <c r="AN1483" s="367"/>
      <c r="AO1483" s="367"/>
      <c r="AP1483" s="367"/>
      <c r="AQ1483" s="367"/>
      <c r="AR1483" s="367"/>
      <c r="AS1483" s="367"/>
      <c r="AT1483" s="367"/>
    </row>
    <row r="1484" spans="2:46" ht="13.8">
      <c r="B1484" s="26">
        <v>79.166666666666728</v>
      </c>
      <c r="C1484" s="367">
        <v>310.07316788973844</v>
      </c>
      <c r="D1484" s="369">
        <v>2137.5000000000018</v>
      </c>
      <c r="E1484" s="367">
        <v>22093.023255814074</v>
      </c>
      <c r="F1484" s="367">
        <v>-703378.95458185172</v>
      </c>
      <c r="G1484" s="367">
        <v>2137.5000000000118</v>
      </c>
      <c r="H1484" s="367">
        <v>118750</v>
      </c>
      <c r="I1484" s="367">
        <v>-8334743.5355211208</v>
      </c>
      <c r="J1484" s="384">
        <v>2137.5</v>
      </c>
      <c r="K1484" s="367">
        <v>28787.878787878621</v>
      </c>
      <c r="L1484" s="367">
        <v>-447300.17697799008</v>
      </c>
      <c r="M1484" s="384">
        <v>2137.4999999999877</v>
      </c>
      <c r="N1484" s="367">
        <v>475</v>
      </c>
      <c r="O1484" s="367">
        <v>-8368.9415950379262</v>
      </c>
      <c r="P1484" s="384">
        <v>30.993750000000002</v>
      </c>
      <c r="Q1484" s="367">
        <v>475</v>
      </c>
      <c r="R1484" s="367">
        <v>-2859.8079884559047</v>
      </c>
      <c r="S1484" s="384">
        <v>29.924999999999997</v>
      </c>
      <c r="T1484" s="367">
        <v>16379.310344827689</v>
      </c>
      <c r="U1484" s="367">
        <v>-471519.91752004955</v>
      </c>
      <c r="V1484" s="384">
        <v>2137.5000000000132</v>
      </c>
      <c r="W1484" s="367">
        <v>791666.6666666629</v>
      </c>
      <c r="X1484" s="367">
        <v>88334.4864211315</v>
      </c>
      <c r="Y1484" s="384">
        <v>2137.4999999999895</v>
      </c>
      <c r="Z1484" s="367"/>
      <c r="AA1484" s="367"/>
      <c r="AB1484" s="367"/>
      <c r="AC1484" s="367"/>
      <c r="AD1484" s="367"/>
      <c r="AE1484" s="367"/>
      <c r="AF1484" s="367"/>
      <c r="AG1484" s="367"/>
      <c r="AH1484" s="367"/>
      <c r="AI1484" s="367"/>
      <c r="AJ1484" s="367"/>
      <c r="AK1484" s="367"/>
      <c r="AL1484" s="367"/>
      <c r="AM1484" s="367"/>
      <c r="AN1484" s="367"/>
      <c r="AO1484" s="367"/>
      <c r="AP1484" s="367"/>
      <c r="AQ1484" s="367"/>
      <c r="AR1484" s="367"/>
      <c r="AS1484" s="367"/>
      <c r="AT1484" s="367"/>
    </row>
    <row r="1485" spans="2:46" ht="13.8">
      <c r="B1485" s="26">
        <v>79.3333333333334</v>
      </c>
      <c r="C1485" s="367">
        <v>310.71863948397146</v>
      </c>
      <c r="D1485" s="369">
        <v>2142.0000000000018</v>
      </c>
      <c r="E1485" s="367">
        <v>22139.534883721051</v>
      </c>
      <c r="F1485" s="367">
        <v>-706383.96253828751</v>
      </c>
      <c r="G1485" s="367">
        <v>2142.0000000000118</v>
      </c>
      <c r="H1485" s="367">
        <v>119000</v>
      </c>
      <c r="I1485" s="367">
        <v>-8370234.6664230302</v>
      </c>
      <c r="J1485" s="384">
        <v>2142</v>
      </c>
      <c r="K1485" s="367">
        <v>28848.484848484681</v>
      </c>
      <c r="L1485" s="367">
        <v>-449408.57411652006</v>
      </c>
      <c r="M1485" s="384">
        <v>2141.9999999999877</v>
      </c>
      <c r="N1485" s="367">
        <v>476</v>
      </c>
      <c r="O1485" s="367">
        <v>-8405.4463906318142</v>
      </c>
      <c r="P1485" s="384">
        <v>31.059000000000001</v>
      </c>
      <c r="Q1485" s="367">
        <v>476</v>
      </c>
      <c r="R1485" s="367">
        <v>-2874.7419844807491</v>
      </c>
      <c r="S1485" s="384">
        <v>29.988</v>
      </c>
      <c r="T1485" s="367">
        <v>16413.793103448377</v>
      </c>
      <c r="U1485" s="367">
        <v>-473695.25569827529</v>
      </c>
      <c r="V1485" s="384">
        <v>2142.0000000000132</v>
      </c>
      <c r="W1485" s="367">
        <v>793333.33333332953</v>
      </c>
      <c r="X1485" s="367">
        <v>88476.474877479341</v>
      </c>
      <c r="Y1485" s="384">
        <v>2141.9999999999895</v>
      </c>
      <c r="Z1485" s="367"/>
      <c r="AA1485" s="367"/>
      <c r="AB1485" s="367"/>
      <c r="AC1485" s="367"/>
      <c r="AD1485" s="367"/>
      <c r="AE1485" s="367"/>
      <c r="AF1485" s="367"/>
      <c r="AG1485" s="367"/>
      <c r="AH1485" s="367"/>
      <c r="AI1485" s="367"/>
      <c r="AJ1485" s="367"/>
      <c r="AK1485" s="367"/>
      <c r="AL1485" s="367"/>
      <c r="AM1485" s="367"/>
      <c r="AN1485" s="367"/>
      <c r="AO1485" s="367"/>
      <c r="AP1485" s="367"/>
      <c r="AQ1485" s="367"/>
      <c r="AR1485" s="367"/>
      <c r="AS1485" s="367"/>
      <c r="AT1485" s="367"/>
    </row>
    <row r="1486" spans="2:46" ht="13.8">
      <c r="B1486" s="26">
        <v>79.500000000000071</v>
      </c>
      <c r="C1486" s="367">
        <v>311.36408034701793</v>
      </c>
      <c r="D1486" s="369">
        <v>2146.5000000000018</v>
      </c>
      <c r="E1486" s="367">
        <v>22186.046511628028</v>
      </c>
      <c r="F1486" s="367">
        <v>-709395.3747390816</v>
      </c>
      <c r="G1486" s="367">
        <v>2146.5000000000118</v>
      </c>
      <c r="H1486" s="367">
        <v>119250</v>
      </c>
      <c r="I1486" s="367">
        <v>-8405801.1935535353</v>
      </c>
      <c r="J1486" s="384">
        <v>2146.5</v>
      </c>
      <c r="K1486" s="367">
        <v>28909.090909090741</v>
      </c>
      <c r="L1486" s="367">
        <v>-451521.87340864417</v>
      </c>
      <c r="M1486" s="384">
        <v>2146.4999999999877</v>
      </c>
      <c r="N1486" s="367">
        <v>477</v>
      </c>
      <c r="O1486" s="367">
        <v>-8442.0305390457997</v>
      </c>
      <c r="P1486" s="384">
        <v>31.12425</v>
      </c>
      <c r="Q1486" s="367">
        <v>477</v>
      </c>
      <c r="R1486" s="367">
        <v>-2889.7134315460462</v>
      </c>
      <c r="S1486" s="384">
        <v>30.050999999999998</v>
      </c>
      <c r="T1486" s="367">
        <v>16448.275862069066</v>
      </c>
      <c r="U1486" s="367">
        <v>-475875.56305577682</v>
      </c>
      <c r="V1486" s="384">
        <v>2146.5000000000132</v>
      </c>
      <c r="W1486" s="367">
        <v>794999.99999999616</v>
      </c>
      <c r="X1486" s="367">
        <v>88618.278548602422</v>
      </c>
      <c r="Y1486" s="384">
        <v>2146.4999999999895</v>
      </c>
      <c r="Z1486" s="367"/>
      <c r="AA1486" s="367"/>
      <c r="AB1486" s="367"/>
      <c r="AC1486" s="367"/>
      <c r="AD1486" s="367"/>
      <c r="AE1486" s="367"/>
      <c r="AF1486" s="367"/>
      <c r="AG1486" s="367"/>
      <c r="AH1486" s="367"/>
      <c r="AI1486" s="367"/>
      <c r="AJ1486" s="367"/>
      <c r="AK1486" s="367"/>
      <c r="AL1486" s="367"/>
      <c r="AM1486" s="367"/>
      <c r="AN1486" s="367"/>
      <c r="AO1486" s="367"/>
      <c r="AP1486" s="367"/>
      <c r="AQ1486" s="367"/>
      <c r="AR1486" s="367"/>
      <c r="AS1486" s="367"/>
      <c r="AT1486" s="367"/>
    </row>
    <row r="1487" spans="2:46" ht="13.8">
      <c r="B1487" s="26">
        <v>79.666666666666742</v>
      </c>
      <c r="C1487" s="367">
        <v>312.00949047887815</v>
      </c>
      <c r="D1487" s="369">
        <v>2151.0000000000023</v>
      </c>
      <c r="E1487" s="367">
        <v>22232.558139535005</v>
      </c>
      <c r="F1487" s="367">
        <v>-712413.19118423422</v>
      </c>
      <c r="G1487" s="367">
        <v>2151.0000000000118</v>
      </c>
      <c r="H1487" s="367">
        <v>119500</v>
      </c>
      <c r="I1487" s="367">
        <v>-8441443.1169126388</v>
      </c>
      <c r="J1487" s="384">
        <v>2151</v>
      </c>
      <c r="K1487" s="367">
        <v>28969.696969696801</v>
      </c>
      <c r="L1487" s="367">
        <v>-453640.07485436246</v>
      </c>
      <c r="M1487" s="384">
        <v>2150.9999999999877</v>
      </c>
      <c r="N1487" s="367">
        <v>478</v>
      </c>
      <c r="O1487" s="367">
        <v>-8478.6940402798828</v>
      </c>
      <c r="P1487" s="384">
        <v>31.189499999999999</v>
      </c>
      <c r="Q1487" s="367">
        <v>478</v>
      </c>
      <c r="R1487" s="367">
        <v>-2904.7223296517986</v>
      </c>
      <c r="S1487" s="384">
        <v>30.114000000000001</v>
      </c>
      <c r="T1487" s="367">
        <v>16482.758620689754</v>
      </c>
      <c r="U1487" s="367">
        <v>-478060.83959255408</v>
      </c>
      <c r="V1487" s="384">
        <v>2151.0000000000127</v>
      </c>
      <c r="W1487" s="367">
        <v>796666.66666666279</v>
      </c>
      <c r="X1487" s="367">
        <v>88759.897434500788</v>
      </c>
      <c r="Y1487" s="384">
        <v>2150.9999999999895</v>
      </c>
      <c r="Z1487" s="367"/>
      <c r="AA1487" s="367"/>
      <c r="AB1487" s="367"/>
      <c r="AC1487" s="367"/>
      <c r="AD1487" s="367"/>
      <c r="AE1487" s="367"/>
      <c r="AF1487" s="367"/>
      <c r="AG1487" s="367"/>
      <c r="AH1487" s="367"/>
      <c r="AI1487" s="367"/>
      <c r="AJ1487" s="367"/>
      <c r="AK1487" s="367"/>
      <c r="AL1487" s="367"/>
      <c r="AM1487" s="367"/>
      <c r="AN1487" s="367"/>
      <c r="AO1487" s="367"/>
      <c r="AP1487" s="367"/>
      <c r="AQ1487" s="367"/>
      <c r="AR1487" s="367"/>
      <c r="AS1487" s="367"/>
      <c r="AT1487" s="367"/>
    </row>
    <row r="1488" spans="2:46" ht="13.8">
      <c r="B1488" s="26">
        <v>79.833333333333414</v>
      </c>
      <c r="C1488" s="367">
        <v>312.65486987955177</v>
      </c>
      <c r="D1488" s="369">
        <v>2155.5000000000023</v>
      </c>
      <c r="E1488" s="367">
        <v>22279.069767441983</v>
      </c>
      <c r="F1488" s="367">
        <v>-715437.4118737455</v>
      </c>
      <c r="G1488" s="367">
        <v>2155.5000000000118</v>
      </c>
      <c r="H1488" s="367">
        <v>119750</v>
      </c>
      <c r="I1488" s="367">
        <v>-8477160.4365003388</v>
      </c>
      <c r="J1488" s="384">
        <v>2155.5</v>
      </c>
      <c r="K1488" s="367">
        <v>29030.303030302861</v>
      </c>
      <c r="L1488" s="367">
        <v>-455763.17845367501</v>
      </c>
      <c r="M1488" s="384">
        <v>2155.4999999999877</v>
      </c>
      <c r="N1488" s="367">
        <v>479</v>
      </c>
      <c r="O1488" s="367">
        <v>-8515.4368943340669</v>
      </c>
      <c r="P1488" s="384">
        <v>31.254750000000001</v>
      </c>
      <c r="Q1488" s="367">
        <v>479</v>
      </c>
      <c r="R1488" s="367">
        <v>-2919.7686787980037</v>
      </c>
      <c r="S1488" s="384">
        <v>30.177</v>
      </c>
      <c r="T1488" s="367">
        <v>16517.241379310442</v>
      </c>
      <c r="U1488" s="367">
        <v>-480251.08530860738</v>
      </c>
      <c r="V1488" s="384">
        <v>2155.5000000000127</v>
      </c>
      <c r="W1488" s="367">
        <v>798333.33333332941</v>
      </c>
      <c r="X1488" s="367">
        <v>88901.331535174439</v>
      </c>
      <c r="Y1488" s="384">
        <v>2155.4999999999895</v>
      </c>
      <c r="Z1488" s="367"/>
      <c r="AA1488" s="367"/>
      <c r="AB1488" s="367"/>
      <c r="AC1488" s="367"/>
      <c r="AD1488" s="367"/>
      <c r="AE1488" s="367"/>
      <c r="AF1488" s="367"/>
      <c r="AG1488" s="367"/>
      <c r="AH1488" s="367"/>
      <c r="AI1488" s="367"/>
      <c r="AJ1488" s="367"/>
      <c r="AK1488" s="367"/>
      <c r="AL1488" s="367"/>
      <c r="AM1488" s="367"/>
      <c r="AN1488" s="367"/>
      <c r="AO1488" s="367"/>
      <c r="AP1488" s="367"/>
      <c r="AQ1488" s="367"/>
      <c r="AR1488" s="367"/>
      <c r="AS1488" s="367"/>
      <c r="AT1488" s="367"/>
    </row>
    <row r="1489" spans="2:46" ht="13.8">
      <c r="B1489" s="26">
        <v>80.000000000000085</v>
      </c>
      <c r="C1489" s="367">
        <v>313.30021854903885</v>
      </c>
      <c r="D1489" s="369">
        <v>2160.0000000000023</v>
      </c>
      <c r="E1489" s="367">
        <v>22325.58139534896</v>
      </c>
      <c r="F1489" s="367">
        <v>-718468.03680761496</v>
      </c>
      <c r="G1489" s="367">
        <v>2160.0000000000118</v>
      </c>
      <c r="H1489" s="367">
        <v>120000</v>
      </c>
      <c r="I1489" s="367">
        <v>-8512953.1523166355</v>
      </c>
      <c r="J1489" s="384">
        <v>2160</v>
      </c>
      <c r="K1489" s="367">
        <v>29090.909090908921</v>
      </c>
      <c r="L1489" s="367">
        <v>-457891.18420658144</v>
      </c>
      <c r="M1489" s="384">
        <v>2159.9999999999873</v>
      </c>
      <c r="N1489" s="367">
        <v>480</v>
      </c>
      <c r="O1489" s="367">
        <v>-8552.2591012083467</v>
      </c>
      <c r="P1489" s="384">
        <v>31.32</v>
      </c>
      <c r="Q1489" s="367">
        <v>480</v>
      </c>
      <c r="R1489" s="367">
        <v>-2934.8524789846638</v>
      </c>
      <c r="S1489" s="384">
        <v>30.240000000000002</v>
      </c>
      <c r="T1489" s="367">
        <v>16551.724137931131</v>
      </c>
      <c r="U1489" s="367">
        <v>-482446.30020393658</v>
      </c>
      <c r="V1489" s="384">
        <v>2160.0000000000127</v>
      </c>
      <c r="W1489" s="367">
        <v>799999.99999999604</v>
      </c>
      <c r="X1489" s="367">
        <v>89042.580850623301</v>
      </c>
      <c r="Y1489" s="384">
        <v>2159.9999999999891</v>
      </c>
      <c r="Z1489" s="367"/>
      <c r="AA1489" s="367"/>
      <c r="AB1489" s="367"/>
      <c r="AC1489" s="367"/>
      <c r="AD1489" s="367"/>
      <c r="AE1489" s="367"/>
      <c r="AF1489" s="367"/>
      <c r="AG1489" s="367"/>
      <c r="AH1489" s="367"/>
      <c r="AI1489" s="367"/>
      <c r="AJ1489" s="367"/>
      <c r="AK1489" s="367"/>
      <c r="AL1489" s="367"/>
      <c r="AM1489" s="367"/>
      <c r="AN1489" s="367"/>
      <c r="AO1489" s="367"/>
      <c r="AP1489" s="367"/>
      <c r="AQ1489" s="367"/>
      <c r="AR1489" s="367"/>
      <c r="AS1489" s="367"/>
      <c r="AT1489" s="367"/>
    </row>
    <row r="1490" spans="2:46" ht="13.8">
      <c r="B1490" s="26">
        <v>80.166666666666757</v>
      </c>
      <c r="C1490" s="367">
        <v>313.94553648733961</v>
      </c>
      <c r="D1490" s="369">
        <v>2164.5000000000023</v>
      </c>
      <c r="E1490" s="367">
        <v>22372.093023255937</v>
      </c>
      <c r="F1490" s="367">
        <v>-721505.06598584307</v>
      </c>
      <c r="G1490" s="367">
        <v>2164.5000000000118</v>
      </c>
      <c r="H1490" s="367">
        <v>120250</v>
      </c>
      <c r="I1490" s="367">
        <v>-8548821.2643615287</v>
      </c>
      <c r="J1490" s="384">
        <v>2164.5</v>
      </c>
      <c r="K1490" s="367">
        <v>29151.515151514981</v>
      </c>
      <c r="L1490" s="367">
        <v>-460024.09211308241</v>
      </c>
      <c r="M1490" s="384">
        <v>2164.4999999999873</v>
      </c>
      <c r="N1490" s="367">
        <v>481</v>
      </c>
      <c r="O1490" s="367">
        <v>-8589.1606609027222</v>
      </c>
      <c r="P1490" s="384">
        <v>31.385249999999999</v>
      </c>
      <c r="Q1490" s="367">
        <v>481</v>
      </c>
      <c r="R1490" s="367">
        <v>-2949.9737302117769</v>
      </c>
      <c r="S1490" s="384">
        <v>30.302999999999997</v>
      </c>
      <c r="T1490" s="367">
        <v>16586.206896551819</v>
      </c>
      <c r="U1490" s="367">
        <v>-484646.48427854141</v>
      </c>
      <c r="V1490" s="384">
        <v>2164.5000000000123</v>
      </c>
      <c r="W1490" s="367">
        <v>801666.66666666267</v>
      </c>
      <c r="X1490" s="367">
        <v>89183.645380847476</v>
      </c>
      <c r="Y1490" s="384">
        <v>2164.4999999999891</v>
      </c>
      <c r="Z1490" s="367"/>
      <c r="AA1490" s="367"/>
      <c r="AB1490" s="367"/>
      <c r="AC1490" s="367"/>
      <c r="AD1490" s="367"/>
      <c r="AE1490" s="367"/>
      <c r="AF1490" s="367"/>
      <c r="AG1490" s="367"/>
      <c r="AH1490" s="367"/>
      <c r="AI1490" s="367"/>
      <c r="AJ1490" s="367"/>
      <c r="AK1490" s="367"/>
      <c r="AL1490" s="367"/>
      <c r="AM1490" s="367"/>
      <c r="AN1490" s="367"/>
      <c r="AO1490" s="367"/>
      <c r="AP1490" s="367"/>
      <c r="AQ1490" s="367"/>
      <c r="AR1490" s="367"/>
      <c r="AS1490" s="367"/>
      <c r="AT1490" s="367"/>
    </row>
    <row r="1491" spans="2:46" ht="13.8">
      <c r="B1491" s="26">
        <v>80.333333333333428</v>
      </c>
      <c r="C1491" s="367">
        <v>314.59082369445389</v>
      </c>
      <c r="D1491" s="369">
        <v>2169.0000000000027</v>
      </c>
      <c r="E1491" s="367">
        <v>22418.604651162914</v>
      </c>
      <c r="F1491" s="367">
        <v>-724548.49940842949</v>
      </c>
      <c r="G1491" s="367">
        <v>2169.0000000000118</v>
      </c>
      <c r="H1491" s="367">
        <v>120500</v>
      </c>
      <c r="I1491" s="367">
        <v>-8584764.7726350203</v>
      </c>
      <c r="J1491" s="384">
        <v>2169</v>
      </c>
      <c r="K1491" s="367">
        <v>29212.121212121041</v>
      </c>
      <c r="L1491" s="367">
        <v>-462161.90217317751</v>
      </c>
      <c r="M1491" s="384">
        <v>2168.9999999999873</v>
      </c>
      <c r="N1491" s="367">
        <v>482</v>
      </c>
      <c r="O1491" s="367">
        <v>-8626.1415734172006</v>
      </c>
      <c r="P1491" s="384">
        <v>31.450500000000002</v>
      </c>
      <c r="Q1491" s="367">
        <v>482</v>
      </c>
      <c r="R1491" s="367">
        <v>-2965.1324324793459</v>
      </c>
      <c r="S1491" s="384">
        <v>30.366</v>
      </c>
      <c r="T1491" s="367">
        <v>16620.689655172508</v>
      </c>
      <c r="U1491" s="367">
        <v>-486851.63753242232</v>
      </c>
      <c r="V1491" s="384">
        <v>2169.0000000000123</v>
      </c>
      <c r="W1491" s="367">
        <v>803333.3333333293</v>
      </c>
      <c r="X1491" s="367">
        <v>89324.525125846907</v>
      </c>
      <c r="Y1491" s="384">
        <v>2168.9999999999891</v>
      </c>
      <c r="Z1491" s="367"/>
      <c r="AA1491" s="367"/>
      <c r="AB1491" s="367"/>
      <c r="AC1491" s="367"/>
      <c r="AD1491" s="367"/>
      <c r="AE1491" s="367"/>
      <c r="AF1491" s="367"/>
      <c r="AG1491" s="367"/>
      <c r="AH1491" s="367"/>
      <c r="AI1491" s="367"/>
      <c r="AJ1491" s="367"/>
      <c r="AK1491" s="367"/>
      <c r="AL1491" s="367"/>
      <c r="AM1491" s="367"/>
      <c r="AN1491" s="367"/>
      <c r="AO1491" s="367"/>
      <c r="AP1491" s="367"/>
      <c r="AQ1491" s="367"/>
      <c r="AR1491" s="367"/>
      <c r="AS1491" s="367"/>
      <c r="AT1491" s="367"/>
    </row>
    <row r="1492" spans="2:46" ht="13.8">
      <c r="B1492" s="26">
        <v>80.500000000000099</v>
      </c>
      <c r="C1492" s="367">
        <v>315.23608017038163</v>
      </c>
      <c r="D1492" s="369">
        <v>2173.5000000000027</v>
      </c>
      <c r="E1492" s="367">
        <v>22465.116279069891</v>
      </c>
      <c r="F1492" s="367">
        <v>-727598.33707537444</v>
      </c>
      <c r="G1492" s="367">
        <v>2173.5000000000118</v>
      </c>
      <c r="H1492" s="367">
        <v>120750</v>
      </c>
      <c r="I1492" s="367">
        <v>-8620783.6771371067</v>
      </c>
      <c r="J1492" s="384">
        <v>2173.5</v>
      </c>
      <c r="K1492" s="367">
        <v>29272.727272727101</v>
      </c>
      <c r="L1492" s="367">
        <v>-464304.6143868668</v>
      </c>
      <c r="M1492" s="384">
        <v>2173.4999999999873</v>
      </c>
      <c r="N1492" s="367">
        <v>483</v>
      </c>
      <c r="O1492" s="367">
        <v>-8663.2018387517728</v>
      </c>
      <c r="P1492" s="384">
        <v>31.515750000000001</v>
      </c>
      <c r="Q1492" s="367">
        <v>483</v>
      </c>
      <c r="R1492" s="367">
        <v>-2980.3285857873689</v>
      </c>
      <c r="S1492" s="384">
        <v>30.428999999999998</v>
      </c>
      <c r="T1492" s="367">
        <v>16655.172413793196</v>
      </c>
      <c r="U1492" s="367">
        <v>-489061.75996557914</v>
      </c>
      <c r="V1492" s="384">
        <v>2173.5000000000123</v>
      </c>
      <c r="W1492" s="367">
        <v>804999.99999999593</v>
      </c>
      <c r="X1492" s="367">
        <v>89465.220085621622</v>
      </c>
      <c r="Y1492" s="384">
        <v>2173.4999999999891</v>
      </c>
      <c r="Z1492" s="367"/>
      <c r="AA1492" s="367"/>
      <c r="AB1492" s="367"/>
      <c r="AC1492" s="367"/>
      <c r="AD1492" s="367"/>
      <c r="AE1492" s="367"/>
      <c r="AF1492" s="367"/>
      <c r="AG1492" s="367"/>
      <c r="AH1492" s="367"/>
      <c r="AI1492" s="367"/>
      <c r="AJ1492" s="367"/>
      <c r="AK1492" s="367"/>
      <c r="AL1492" s="367"/>
      <c r="AM1492" s="367"/>
      <c r="AN1492" s="367"/>
      <c r="AO1492" s="367"/>
      <c r="AP1492" s="367"/>
      <c r="AQ1492" s="367"/>
      <c r="AR1492" s="367"/>
      <c r="AS1492" s="367"/>
      <c r="AT1492" s="367"/>
    </row>
    <row r="1493" spans="2:46" ht="13.8">
      <c r="B1493" s="26">
        <v>80.666666666666771</v>
      </c>
      <c r="C1493" s="367">
        <v>315.88130591512299</v>
      </c>
      <c r="D1493" s="369">
        <v>2178.0000000000027</v>
      </c>
      <c r="E1493" s="367">
        <v>22511.627906976868</v>
      </c>
      <c r="F1493" s="367">
        <v>-730654.57898667827</v>
      </c>
      <c r="G1493" s="367">
        <v>2178.0000000000123</v>
      </c>
      <c r="H1493" s="367">
        <v>121000</v>
      </c>
      <c r="I1493" s="367">
        <v>-8656877.9778677914</v>
      </c>
      <c r="J1493" s="384">
        <v>2178</v>
      </c>
      <c r="K1493" s="367">
        <v>29333.333333333161</v>
      </c>
      <c r="L1493" s="367">
        <v>-466452.22875415033</v>
      </c>
      <c r="M1493" s="384">
        <v>2177.9999999999873</v>
      </c>
      <c r="N1493" s="367">
        <v>484</v>
      </c>
      <c r="O1493" s="367">
        <v>-8700.3414569064462</v>
      </c>
      <c r="P1493" s="384">
        <v>31.581</v>
      </c>
      <c r="Q1493" s="367">
        <v>484</v>
      </c>
      <c r="R1493" s="367">
        <v>-2995.5621901358454</v>
      </c>
      <c r="S1493" s="384">
        <v>30.492000000000001</v>
      </c>
      <c r="T1493" s="367">
        <v>16689.655172413884</v>
      </c>
      <c r="U1493" s="367">
        <v>-491276.85157801158</v>
      </c>
      <c r="V1493" s="384">
        <v>2178.0000000000118</v>
      </c>
      <c r="W1493" s="367">
        <v>806666.66666666255</v>
      </c>
      <c r="X1493" s="367">
        <v>89605.730260171578</v>
      </c>
      <c r="Y1493" s="384">
        <v>2177.9999999999886</v>
      </c>
      <c r="Z1493" s="367"/>
      <c r="AA1493" s="367"/>
      <c r="AB1493" s="367"/>
      <c r="AC1493" s="367"/>
      <c r="AD1493" s="367"/>
      <c r="AE1493" s="367"/>
      <c r="AF1493" s="367"/>
      <c r="AG1493" s="367"/>
      <c r="AH1493" s="367"/>
      <c r="AI1493" s="367"/>
      <c r="AJ1493" s="367"/>
      <c r="AK1493" s="367"/>
      <c r="AL1493" s="367"/>
      <c r="AM1493" s="367"/>
      <c r="AN1493" s="367"/>
      <c r="AO1493" s="367"/>
      <c r="AP1493" s="367"/>
      <c r="AQ1493" s="367"/>
      <c r="AR1493" s="367"/>
      <c r="AS1493" s="367"/>
      <c r="AT1493" s="367"/>
    </row>
    <row r="1494" spans="2:46" ht="13.8">
      <c r="B1494" s="26">
        <v>80.833333333333442</v>
      </c>
      <c r="C1494" s="367">
        <v>316.52650092867782</v>
      </c>
      <c r="D1494" s="369">
        <v>2182.5000000000027</v>
      </c>
      <c r="E1494" s="367">
        <v>22558.139534883845</v>
      </c>
      <c r="F1494" s="367">
        <v>-733717.22514234029</v>
      </c>
      <c r="G1494" s="367">
        <v>2182.5000000000123</v>
      </c>
      <c r="H1494" s="367">
        <v>121250</v>
      </c>
      <c r="I1494" s="367">
        <v>-8693047.6748270728</v>
      </c>
      <c r="J1494" s="384">
        <v>2182.5</v>
      </c>
      <c r="K1494" s="367">
        <v>29393.939393939221</v>
      </c>
      <c r="L1494" s="367">
        <v>-468604.74527502799</v>
      </c>
      <c r="M1494" s="384">
        <v>2182.4999999999873</v>
      </c>
      <c r="N1494" s="367">
        <v>485</v>
      </c>
      <c r="O1494" s="367">
        <v>-8737.5604278812134</v>
      </c>
      <c r="P1494" s="384">
        <v>31.646249999999998</v>
      </c>
      <c r="Q1494" s="367">
        <v>485</v>
      </c>
      <c r="R1494" s="367">
        <v>-3010.8332455247755</v>
      </c>
      <c r="S1494" s="384">
        <v>30.555</v>
      </c>
      <c r="T1494" s="367">
        <v>16724.137931034573</v>
      </c>
      <c r="U1494" s="367">
        <v>-493496.91236972011</v>
      </c>
      <c r="V1494" s="384">
        <v>2182.5000000000118</v>
      </c>
      <c r="W1494" s="367">
        <v>808333.33333332918</v>
      </c>
      <c r="X1494" s="367">
        <v>89746.055649496804</v>
      </c>
      <c r="Y1494" s="384">
        <v>2182.4999999999886</v>
      </c>
      <c r="Z1494" s="367"/>
      <c r="AA1494" s="367"/>
      <c r="AB1494" s="367"/>
      <c r="AC1494" s="367"/>
      <c r="AD1494" s="367"/>
      <c r="AE1494" s="367"/>
      <c r="AF1494" s="367"/>
      <c r="AG1494" s="367"/>
      <c r="AH1494" s="367"/>
      <c r="AI1494" s="367"/>
      <c r="AJ1494" s="367"/>
      <c r="AK1494" s="367"/>
      <c r="AL1494" s="367"/>
      <c r="AM1494" s="367"/>
      <c r="AN1494" s="367"/>
      <c r="AO1494" s="367"/>
      <c r="AP1494" s="367"/>
      <c r="AQ1494" s="367"/>
      <c r="AR1494" s="367"/>
      <c r="AS1494" s="367"/>
      <c r="AT1494" s="367"/>
    </row>
    <row r="1495" spans="2:46" ht="13.8">
      <c r="B1495" s="26">
        <v>81.000000000000114</v>
      </c>
      <c r="C1495" s="367">
        <v>317.17166521104633</v>
      </c>
      <c r="D1495" s="369">
        <v>2187.0000000000032</v>
      </c>
      <c r="E1495" s="367">
        <v>22604.651162790822</v>
      </c>
      <c r="F1495" s="367">
        <v>-736786.27554236073</v>
      </c>
      <c r="G1495" s="367">
        <v>2187.0000000000123</v>
      </c>
      <c r="H1495" s="367">
        <v>121500</v>
      </c>
      <c r="I1495" s="367">
        <v>-8729292.7680149525</v>
      </c>
      <c r="J1495" s="384">
        <v>2187</v>
      </c>
      <c r="K1495" s="367">
        <v>29454.545454545281</v>
      </c>
      <c r="L1495" s="367">
        <v>-470762.1639494999</v>
      </c>
      <c r="M1495" s="384">
        <v>2186.9999999999873</v>
      </c>
      <c r="N1495" s="367">
        <v>486</v>
      </c>
      <c r="O1495" s="367">
        <v>-8774.8587516760799</v>
      </c>
      <c r="P1495" s="384">
        <v>31.711500000000001</v>
      </c>
      <c r="Q1495" s="367">
        <v>486</v>
      </c>
      <c r="R1495" s="367">
        <v>-3026.1417519541615</v>
      </c>
      <c r="S1495" s="384">
        <v>30.618000000000002</v>
      </c>
      <c r="T1495" s="367">
        <v>16758.620689655261</v>
      </c>
      <c r="U1495" s="367">
        <v>-495721.94234070455</v>
      </c>
      <c r="V1495" s="384">
        <v>2187.0000000000118</v>
      </c>
      <c r="W1495" s="367">
        <v>809999.99999999581</v>
      </c>
      <c r="X1495" s="367">
        <v>89886.196253597314</v>
      </c>
      <c r="Y1495" s="384">
        <v>2186.9999999999886</v>
      </c>
      <c r="Z1495" s="367"/>
      <c r="AA1495" s="367"/>
      <c r="AB1495" s="367"/>
      <c r="AC1495" s="367"/>
      <c r="AD1495" s="367"/>
      <c r="AE1495" s="367"/>
      <c r="AF1495" s="367"/>
      <c r="AG1495" s="367"/>
      <c r="AH1495" s="367"/>
      <c r="AI1495" s="367"/>
      <c r="AJ1495" s="367"/>
      <c r="AK1495" s="367"/>
      <c r="AL1495" s="367"/>
      <c r="AM1495" s="367"/>
      <c r="AN1495" s="367"/>
      <c r="AO1495" s="367"/>
      <c r="AP1495" s="367"/>
      <c r="AQ1495" s="367"/>
      <c r="AR1495" s="367"/>
      <c r="AS1495" s="367"/>
      <c r="AT1495" s="367"/>
    </row>
    <row r="1496" spans="2:46" ht="13.8">
      <c r="B1496" s="26">
        <v>81.166666666666785</v>
      </c>
      <c r="C1496" s="367">
        <v>317.8167987622283</v>
      </c>
      <c r="D1496" s="369">
        <v>2191.5000000000032</v>
      </c>
      <c r="E1496" s="367">
        <v>22651.162790697799</v>
      </c>
      <c r="F1496" s="367">
        <v>-739861.73018673959</v>
      </c>
      <c r="G1496" s="367">
        <v>2191.5000000000123</v>
      </c>
      <c r="H1496" s="367">
        <v>121750</v>
      </c>
      <c r="I1496" s="367">
        <v>-8765613.257431427</v>
      </c>
      <c r="J1496" s="384">
        <v>2191.5</v>
      </c>
      <c r="K1496" s="367">
        <v>29515.151515151341</v>
      </c>
      <c r="L1496" s="367">
        <v>-472924.48477756593</v>
      </c>
      <c r="M1496" s="384">
        <v>2191.4999999999873</v>
      </c>
      <c r="N1496" s="367">
        <v>487</v>
      </c>
      <c r="O1496" s="367">
        <v>-8812.2364282910457</v>
      </c>
      <c r="P1496" s="384">
        <v>31.77675</v>
      </c>
      <c r="Q1496" s="367">
        <v>487</v>
      </c>
      <c r="R1496" s="367">
        <v>-3041.4877094240005</v>
      </c>
      <c r="S1496" s="384">
        <v>30.681000000000001</v>
      </c>
      <c r="T1496" s="367">
        <v>16793.10344827595</v>
      </c>
      <c r="U1496" s="367">
        <v>-497951.94149096456</v>
      </c>
      <c r="V1496" s="384">
        <v>2191.5000000000114</v>
      </c>
      <c r="W1496" s="367">
        <v>811666.66666666244</v>
      </c>
      <c r="X1496" s="367">
        <v>90026.152072473109</v>
      </c>
      <c r="Y1496" s="384">
        <v>2191.4999999999886</v>
      </c>
      <c r="Z1496" s="367"/>
      <c r="AA1496" s="367"/>
      <c r="AB1496" s="367"/>
      <c r="AC1496" s="367"/>
      <c r="AD1496" s="367"/>
      <c r="AE1496" s="367"/>
      <c r="AF1496" s="367"/>
      <c r="AG1496" s="367"/>
      <c r="AH1496" s="367"/>
      <c r="AI1496" s="367"/>
      <c r="AJ1496" s="367"/>
      <c r="AK1496" s="367"/>
      <c r="AL1496" s="367"/>
      <c r="AM1496" s="367"/>
      <c r="AN1496" s="367"/>
      <c r="AO1496" s="367"/>
      <c r="AP1496" s="367"/>
      <c r="AQ1496" s="367"/>
      <c r="AR1496" s="367"/>
      <c r="AS1496" s="367"/>
      <c r="AT1496" s="367"/>
    </row>
    <row r="1497" spans="2:46" ht="13.8">
      <c r="B1497" s="26">
        <v>81.333333333333456</v>
      </c>
      <c r="C1497" s="367">
        <v>318.4619015822239</v>
      </c>
      <c r="D1497" s="369">
        <v>2196.0000000000036</v>
      </c>
      <c r="E1497" s="367">
        <v>22697.674418604776</v>
      </c>
      <c r="F1497" s="367">
        <v>-742943.58907547698</v>
      </c>
      <c r="G1497" s="367">
        <v>2196.0000000000123</v>
      </c>
      <c r="H1497" s="367">
        <v>122000</v>
      </c>
      <c r="I1497" s="367">
        <v>-8802009.1430764999</v>
      </c>
      <c r="J1497" s="384">
        <v>2196</v>
      </c>
      <c r="K1497" s="367">
        <v>29575.757575757401</v>
      </c>
      <c r="L1497" s="367">
        <v>-475091.70775922626</v>
      </c>
      <c r="M1497" s="384">
        <v>2195.9999999999873</v>
      </c>
      <c r="N1497" s="367">
        <v>488</v>
      </c>
      <c r="O1497" s="367">
        <v>-8849.693457726109</v>
      </c>
      <c r="P1497" s="384">
        <v>31.841999999999999</v>
      </c>
      <c r="Q1497" s="367">
        <v>488</v>
      </c>
      <c r="R1497" s="367">
        <v>-3056.8711179342931</v>
      </c>
      <c r="S1497" s="384">
        <v>30.743999999999996</v>
      </c>
      <c r="T1497" s="367">
        <v>16827.586206896638</v>
      </c>
      <c r="U1497" s="367">
        <v>-500186.9098205007</v>
      </c>
      <c r="V1497" s="384">
        <v>2196.0000000000114</v>
      </c>
      <c r="W1497" s="367">
        <v>813333.33333332906</v>
      </c>
      <c r="X1497" s="367">
        <v>90165.923106124159</v>
      </c>
      <c r="Y1497" s="384">
        <v>2195.9999999999886</v>
      </c>
      <c r="Z1497" s="367"/>
      <c r="AA1497" s="367"/>
      <c r="AB1497" s="367"/>
      <c r="AC1497" s="367"/>
      <c r="AD1497" s="367"/>
      <c r="AE1497" s="367"/>
      <c r="AF1497" s="367"/>
      <c r="AG1497" s="367"/>
      <c r="AH1497" s="367"/>
      <c r="AI1497" s="367"/>
      <c r="AJ1497" s="367"/>
      <c r="AK1497" s="367"/>
      <c r="AL1497" s="367"/>
      <c r="AM1497" s="367"/>
      <c r="AN1497" s="367"/>
      <c r="AO1497" s="367"/>
      <c r="AP1497" s="367"/>
      <c r="AQ1497" s="367"/>
      <c r="AR1497" s="367"/>
      <c r="AS1497" s="367"/>
      <c r="AT1497" s="367"/>
    </row>
    <row r="1498" spans="2:46" ht="13.8">
      <c r="B1498" s="26">
        <v>81.500000000000128</v>
      </c>
      <c r="C1498" s="367">
        <v>319.10697367103285</v>
      </c>
      <c r="D1498" s="369">
        <v>2200.5000000000036</v>
      </c>
      <c r="E1498" s="367">
        <v>22744.186046511753</v>
      </c>
      <c r="F1498" s="367">
        <v>-746031.85220857267</v>
      </c>
      <c r="G1498" s="367">
        <v>2200.5000000000123</v>
      </c>
      <c r="H1498" s="367">
        <v>122250</v>
      </c>
      <c r="I1498" s="367">
        <v>-8838480.4249501694</v>
      </c>
      <c r="J1498" s="384">
        <v>2200.5</v>
      </c>
      <c r="K1498" s="367">
        <v>29636.363636363461</v>
      </c>
      <c r="L1498" s="367">
        <v>-477263.83289448073</v>
      </c>
      <c r="M1498" s="384">
        <v>2200.4999999999873</v>
      </c>
      <c r="N1498" s="367">
        <v>489</v>
      </c>
      <c r="O1498" s="367">
        <v>-8887.2298399812717</v>
      </c>
      <c r="P1498" s="384">
        <v>31.907250000000001</v>
      </c>
      <c r="Q1498" s="367">
        <v>489</v>
      </c>
      <c r="R1498" s="367">
        <v>-3072.2919774850411</v>
      </c>
      <c r="S1498" s="384">
        <v>30.806999999999999</v>
      </c>
      <c r="T1498" s="367">
        <v>16862.068965517326</v>
      </c>
      <c r="U1498" s="367">
        <v>-502426.8473293127</v>
      </c>
      <c r="V1498" s="384">
        <v>2200.5000000000114</v>
      </c>
      <c r="W1498" s="367">
        <v>814999.99999999569</v>
      </c>
      <c r="X1498" s="367">
        <v>90305.50935455045</v>
      </c>
      <c r="Y1498" s="384">
        <v>2200.4999999999882</v>
      </c>
      <c r="Z1498" s="367"/>
      <c r="AA1498" s="367"/>
      <c r="AB1498" s="367"/>
      <c r="AC1498" s="367"/>
      <c r="AD1498" s="367"/>
      <c r="AE1498" s="367"/>
      <c r="AF1498" s="367"/>
      <c r="AG1498" s="367"/>
      <c r="AH1498" s="367"/>
      <c r="AI1498" s="367"/>
      <c r="AJ1498" s="367"/>
      <c r="AK1498" s="367"/>
      <c r="AL1498" s="367"/>
      <c r="AM1498" s="367"/>
      <c r="AN1498" s="367"/>
      <c r="AO1498" s="367"/>
      <c r="AP1498" s="367"/>
      <c r="AQ1498" s="367"/>
      <c r="AR1498" s="367"/>
      <c r="AS1498" s="367"/>
      <c r="AT1498" s="367"/>
    </row>
    <row r="1499" spans="2:46" ht="13.8">
      <c r="B1499" s="26">
        <v>81.666666666666799</v>
      </c>
      <c r="C1499" s="367">
        <v>319.75201502865548</v>
      </c>
      <c r="D1499" s="369">
        <v>2205.0000000000036</v>
      </c>
      <c r="E1499" s="367">
        <v>22790.69767441873</v>
      </c>
      <c r="F1499" s="367">
        <v>-749126.5195860269</v>
      </c>
      <c r="G1499" s="367">
        <v>2205.0000000000123</v>
      </c>
      <c r="H1499" s="367">
        <v>122500</v>
      </c>
      <c r="I1499" s="367">
        <v>-8875027.1030524354</v>
      </c>
      <c r="J1499" s="384">
        <v>2205</v>
      </c>
      <c r="K1499" s="367">
        <v>29696.969696969521</v>
      </c>
      <c r="L1499" s="367">
        <v>-479440.86018332938</v>
      </c>
      <c r="M1499" s="384">
        <v>2204.9999999999873</v>
      </c>
      <c r="N1499" s="367">
        <v>490</v>
      </c>
      <c r="O1499" s="367">
        <v>-8924.8455750565281</v>
      </c>
      <c r="P1499" s="384">
        <v>31.9725</v>
      </c>
      <c r="Q1499" s="367">
        <v>490</v>
      </c>
      <c r="R1499" s="367">
        <v>-3087.7502880762418</v>
      </c>
      <c r="S1499" s="384">
        <v>30.869999999999997</v>
      </c>
      <c r="T1499" s="367">
        <v>16896.551724138015</v>
      </c>
      <c r="U1499" s="367">
        <v>-504671.75401740044</v>
      </c>
      <c r="V1499" s="384">
        <v>2205.0000000000109</v>
      </c>
      <c r="W1499" s="367">
        <v>816666.66666666232</v>
      </c>
      <c r="X1499" s="367">
        <v>90444.910817752054</v>
      </c>
      <c r="Y1499" s="384">
        <v>2204.9999999999882</v>
      </c>
      <c r="Z1499" s="367"/>
      <c r="AA1499" s="367"/>
      <c r="AB1499" s="367"/>
      <c r="AC1499" s="367"/>
      <c r="AD1499" s="367"/>
      <c r="AE1499" s="367"/>
      <c r="AF1499" s="367"/>
      <c r="AG1499" s="367"/>
      <c r="AH1499" s="367"/>
      <c r="AI1499" s="367"/>
      <c r="AJ1499" s="367"/>
      <c r="AK1499" s="367"/>
      <c r="AL1499" s="367"/>
      <c r="AM1499" s="367"/>
      <c r="AN1499" s="367"/>
      <c r="AO1499" s="367"/>
      <c r="AP1499" s="367"/>
      <c r="AQ1499" s="367"/>
      <c r="AR1499" s="367"/>
      <c r="AS1499" s="367"/>
      <c r="AT1499" s="367"/>
    </row>
    <row r="1500" spans="2:46" ht="13.8">
      <c r="B1500" s="26">
        <v>81.833333333333471</v>
      </c>
      <c r="C1500" s="367">
        <v>320.39702565509157</v>
      </c>
      <c r="D1500" s="369">
        <v>2209.5000000000036</v>
      </c>
      <c r="E1500" s="367">
        <v>22837.209302325708</v>
      </c>
      <c r="F1500" s="367">
        <v>-752227.59120783978</v>
      </c>
      <c r="G1500" s="367">
        <v>2209.5000000000123</v>
      </c>
      <c r="H1500" s="367">
        <v>122750</v>
      </c>
      <c r="I1500" s="367">
        <v>-8911649.1773832981</v>
      </c>
      <c r="J1500" s="384">
        <v>2209.5</v>
      </c>
      <c r="K1500" s="367">
        <v>29757.575757575582</v>
      </c>
      <c r="L1500" s="367">
        <v>-481622.78962577193</v>
      </c>
      <c r="M1500" s="384">
        <v>2209.4999999999868</v>
      </c>
      <c r="N1500" s="367">
        <v>491</v>
      </c>
      <c r="O1500" s="367">
        <v>-8962.5406629518857</v>
      </c>
      <c r="P1500" s="384">
        <v>32.037750000000003</v>
      </c>
      <c r="Q1500" s="367">
        <v>491</v>
      </c>
      <c r="R1500" s="367">
        <v>-3103.2460497078987</v>
      </c>
      <c r="S1500" s="384">
        <v>30.933</v>
      </c>
      <c r="T1500" s="367">
        <v>16931.034482758703</v>
      </c>
      <c r="U1500" s="367">
        <v>-506921.6298847642</v>
      </c>
      <c r="V1500" s="384">
        <v>2209.5000000000109</v>
      </c>
      <c r="W1500" s="367">
        <v>818333.33333332895</v>
      </c>
      <c r="X1500" s="367">
        <v>90584.127495728913</v>
      </c>
      <c r="Y1500" s="384">
        <v>2209.4999999999882</v>
      </c>
      <c r="Z1500" s="367"/>
      <c r="AA1500" s="367"/>
      <c r="AB1500" s="367"/>
      <c r="AC1500" s="367"/>
      <c r="AD1500" s="367"/>
      <c r="AE1500" s="367"/>
      <c r="AF1500" s="367"/>
      <c r="AG1500" s="367"/>
      <c r="AH1500" s="367"/>
      <c r="AI1500" s="367"/>
      <c r="AJ1500" s="367"/>
      <c r="AK1500" s="367"/>
      <c r="AL1500" s="367"/>
      <c r="AM1500" s="367"/>
      <c r="AN1500" s="367"/>
      <c r="AO1500" s="367"/>
      <c r="AP1500" s="367"/>
      <c r="AQ1500" s="367"/>
      <c r="AR1500" s="367"/>
      <c r="AS1500" s="367"/>
      <c r="AT1500" s="367"/>
    </row>
    <row r="1501" spans="2:46" ht="13.8">
      <c r="B1501" s="26">
        <v>82.000000000000142</v>
      </c>
      <c r="C1501" s="367">
        <v>321.04200555034129</v>
      </c>
      <c r="D1501" s="369">
        <v>2214.0000000000041</v>
      </c>
      <c r="E1501" s="367">
        <v>22883.720930232685</v>
      </c>
      <c r="F1501" s="367">
        <v>-755335.06707401108</v>
      </c>
      <c r="G1501" s="367">
        <v>2214.0000000000123</v>
      </c>
      <c r="H1501" s="367">
        <v>123000</v>
      </c>
      <c r="I1501" s="367">
        <v>-8948346.6479427591</v>
      </c>
      <c r="J1501" s="384">
        <v>2214</v>
      </c>
      <c r="K1501" s="367">
        <v>29818.181818181642</v>
      </c>
      <c r="L1501" s="367">
        <v>-483809.62122180907</v>
      </c>
      <c r="M1501" s="384">
        <v>2213.9999999999868</v>
      </c>
      <c r="N1501" s="367">
        <v>492</v>
      </c>
      <c r="O1501" s="367">
        <v>-9000.3151036673389</v>
      </c>
      <c r="P1501" s="384">
        <v>32.103000000000002</v>
      </c>
      <c r="Q1501" s="367">
        <v>492</v>
      </c>
      <c r="R1501" s="367">
        <v>-3118.7792623800087</v>
      </c>
      <c r="S1501" s="384">
        <v>30.995999999999999</v>
      </c>
      <c r="T1501" s="367">
        <v>16965.517241379392</v>
      </c>
      <c r="U1501" s="367">
        <v>-509176.47493140382</v>
      </c>
      <c r="V1501" s="384">
        <v>2214.0000000000109</v>
      </c>
      <c r="W1501" s="367">
        <v>819999.99999999558</v>
      </c>
      <c r="X1501" s="367">
        <v>90723.159388481028</v>
      </c>
      <c r="Y1501" s="384">
        <v>2213.9999999999882</v>
      </c>
      <c r="Z1501" s="367"/>
      <c r="AA1501" s="367"/>
      <c r="AB1501" s="367"/>
      <c r="AC1501" s="367"/>
      <c r="AD1501" s="367"/>
      <c r="AE1501" s="367"/>
      <c r="AF1501" s="367"/>
      <c r="AG1501" s="367"/>
      <c r="AH1501" s="367"/>
      <c r="AI1501" s="367"/>
      <c r="AJ1501" s="367"/>
      <c r="AK1501" s="367"/>
      <c r="AL1501" s="367"/>
      <c r="AM1501" s="367"/>
      <c r="AN1501" s="367"/>
      <c r="AO1501" s="367"/>
      <c r="AP1501" s="367"/>
      <c r="AQ1501" s="367"/>
      <c r="AR1501" s="367"/>
      <c r="AS1501" s="367"/>
      <c r="AT1501" s="367"/>
    </row>
    <row r="1502" spans="2:46" ht="13.8">
      <c r="B1502" s="26">
        <v>82.166666666666814</v>
      </c>
      <c r="C1502" s="367">
        <v>321.68695471440452</v>
      </c>
      <c r="D1502" s="369">
        <v>2218.5000000000041</v>
      </c>
      <c r="E1502" s="367">
        <v>22930.232558139662</v>
      </c>
      <c r="F1502" s="367">
        <v>-758448.94718454091</v>
      </c>
      <c r="G1502" s="367">
        <v>2218.5000000000123</v>
      </c>
      <c r="H1502" s="367">
        <v>123250</v>
      </c>
      <c r="I1502" s="367">
        <v>-8985119.5147308167</v>
      </c>
      <c r="J1502" s="384">
        <v>2218.5</v>
      </c>
      <c r="K1502" s="367">
        <v>29878.787878787702</v>
      </c>
      <c r="L1502" s="367">
        <v>-486001.35497144028</v>
      </c>
      <c r="M1502" s="384">
        <v>2218.4999999999868</v>
      </c>
      <c r="N1502" s="367">
        <v>493</v>
      </c>
      <c r="O1502" s="367">
        <v>-9038.1688972028896</v>
      </c>
      <c r="P1502" s="384">
        <v>32.16825</v>
      </c>
      <c r="Q1502" s="367">
        <v>493</v>
      </c>
      <c r="R1502" s="367">
        <v>-3134.3499260925737</v>
      </c>
      <c r="S1502" s="384">
        <v>31.059000000000001</v>
      </c>
      <c r="T1502" s="367">
        <v>17000.00000000008</v>
      </c>
      <c r="U1502" s="367">
        <v>-511436.28915731912</v>
      </c>
      <c r="V1502" s="384">
        <v>2218.5000000000105</v>
      </c>
      <c r="W1502" s="367">
        <v>821666.6666666622</v>
      </c>
      <c r="X1502" s="367">
        <v>90862.006496008384</v>
      </c>
      <c r="Y1502" s="384">
        <v>2218.4999999999877</v>
      </c>
      <c r="Z1502" s="367"/>
      <c r="AA1502" s="367"/>
      <c r="AB1502" s="367"/>
      <c r="AC1502" s="367"/>
      <c r="AD1502" s="367"/>
      <c r="AE1502" s="367"/>
      <c r="AF1502" s="367"/>
      <c r="AG1502" s="367"/>
      <c r="AH1502" s="367"/>
      <c r="AI1502" s="367"/>
      <c r="AJ1502" s="367"/>
      <c r="AK1502" s="367"/>
      <c r="AL1502" s="367"/>
      <c r="AM1502" s="367"/>
      <c r="AN1502" s="367"/>
      <c r="AO1502" s="367"/>
      <c r="AP1502" s="367"/>
      <c r="AQ1502" s="367"/>
      <c r="AR1502" s="367"/>
      <c r="AS1502" s="367"/>
      <c r="AT1502" s="367"/>
    </row>
    <row r="1503" spans="2:46" ht="13.8">
      <c r="B1503" s="26">
        <v>82.333333333333485</v>
      </c>
      <c r="C1503" s="367">
        <v>322.33187314728121</v>
      </c>
      <c r="D1503" s="369">
        <v>2223.0000000000041</v>
      </c>
      <c r="E1503" s="367">
        <v>22976.744186046639</v>
      </c>
      <c r="F1503" s="367">
        <v>-761569.23153942893</v>
      </c>
      <c r="G1503" s="367">
        <v>2223.0000000000123</v>
      </c>
      <c r="H1503" s="367">
        <v>123500</v>
      </c>
      <c r="I1503" s="367">
        <v>-9021967.7777474709</v>
      </c>
      <c r="J1503" s="384">
        <v>2223</v>
      </c>
      <c r="K1503" s="367">
        <v>29939.393939393762</v>
      </c>
      <c r="L1503" s="367">
        <v>-488197.99087466573</v>
      </c>
      <c r="M1503" s="384">
        <v>2222.9999999999868</v>
      </c>
      <c r="N1503" s="367">
        <v>494</v>
      </c>
      <c r="O1503" s="367">
        <v>-9076.1020435585378</v>
      </c>
      <c r="P1503" s="384">
        <v>32.233499999999999</v>
      </c>
      <c r="Q1503" s="367">
        <v>494</v>
      </c>
      <c r="R1503" s="367">
        <v>-3149.9580408455909</v>
      </c>
      <c r="S1503" s="384">
        <v>31.122</v>
      </c>
      <c r="T1503" s="367">
        <v>17034.482758620768</v>
      </c>
      <c r="U1503" s="367">
        <v>-513701.07256251021</v>
      </c>
      <c r="V1503" s="384">
        <v>2223.00000000001</v>
      </c>
      <c r="W1503" s="367">
        <v>823333.33333332883</v>
      </c>
      <c r="X1503" s="367">
        <v>91000.668818311067</v>
      </c>
      <c r="Y1503" s="384">
        <v>2222.9999999999877</v>
      </c>
      <c r="Z1503" s="367"/>
      <c r="AA1503" s="367"/>
      <c r="AB1503" s="367"/>
      <c r="AC1503" s="367"/>
      <c r="AD1503" s="367"/>
      <c r="AE1503" s="367"/>
      <c r="AF1503" s="367"/>
      <c r="AG1503" s="367"/>
      <c r="AH1503" s="367"/>
      <c r="AI1503" s="367"/>
      <c r="AJ1503" s="367"/>
      <c r="AK1503" s="367"/>
      <c r="AL1503" s="367"/>
      <c r="AM1503" s="367"/>
      <c r="AN1503" s="367"/>
      <c r="AO1503" s="367"/>
      <c r="AP1503" s="367"/>
      <c r="AQ1503" s="367"/>
      <c r="AR1503" s="367"/>
      <c r="AS1503" s="367"/>
      <c r="AT1503" s="367"/>
    </row>
    <row r="1504" spans="2:46" ht="13.8">
      <c r="B1504" s="26">
        <v>82.500000000000156</v>
      </c>
      <c r="C1504" s="367">
        <v>322.97676084897154</v>
      </c>
      <c r="D1504" s="369">
        <v>2227.5000000000041</v>
      </c>
      <c r="E1504" s="367">
        <v>23023.255813953616</v>
      </c>
      <c r="F1504" s="367">
        <v>-764695.92013867549</v>
      </c>
      <c r="G1504" s="367">
        <v>2227.5000000000123</v>
      </c>
      <c r="H1504" s="367">
        <v>123750</v>
      </c>
      <c r="I1504" s="367">
        <v>-9058891.4369927198</v>
      </c>
      <c r="J1504" s="384">
        <v>2227.5</v>
      </c>
      <c r="K1504" s="367">
        <v>29999.999999999822</v>
      </c>
      <c r="L1504" s="367">
        <v>-490399.52893148537</v>
      </c>
      <c r="M1504" s="384">
        <v>2227.4999999999868</v>
      </c>
      <c r="N1504" s="367">
        <v>495</v>
      </c>
      <c r="O1504" s="367">
        <v>-9114.1145427342854</v>
      </c>
      <c r="P1504" s="384">
        <v>32.298749999999998</v>
      </c>
      <c r="Q1504" s="367">
        <v>495</v>
      </c>
      <c r="R1504" s="367">
        <v>-3165.6036066390639</v>
      </c>
      <c r="S1504" s="384">
        <v>31.184999999999999</v>
      </c>
      <c r="T1504" s="367">
        <v>17068.965517241457</v>
      </c>
      <c r="U1504" s="367">
        <v>-515970.82514697744</v>
      </c>
      <c r="V1504" s="384">
        <v>2227.50000000001</v>
      </c>
      <c r="W1504" s="367">
        <v>824999.99999999546</v>
      </c>
      <c r="X1504" s="367">
        <v>91139.146355388992</v>
      </c>
      <c r="Y1504" s="384">
        <v>2227.4999999999877</v>
      </c>
      <c r="Z1504" s="367"/>
      <c r="AA1504" s="367"/>
      <c r="AB1504" s="367"/>
      <c r="AC1504" s="367"/>
      <c r="AD1504" s="367"/>
      <c r="AE1504" s="367"/>
      <c r="AF1504" s="367"/>
      <c r="AG1504" s="367"/>
      <c r="AH1504" s="367"/>
      <c r="AI1504" s="367"/>
      <c r="AJ1504" s="367"/>
      <c r="AK1504" s="367"/>
      <c r="AL1504" s="367"/>
      <c r="AM1504" s="367"/>
      <c r="AN1504" s="367"/>
      <c r="AO1504" s="367"/>
      <c r="AP1504" s="367"/>
      <c r="AQ1504" s="367"/>
      <c r="AR1504" s="367"/>
      <c r="AS1504" s="367"/>
      <c r="AT1504" s="367"/>
    </row>
    <row r="1505" spans="2:46" ht="13.8">
      <c r="B1505" s="26">
        <v>82.666666666666828</v>
      </c>
      <c r="C1505" s="367">
        <v>323.62161781947538</v>
      </c>
      <c r="D1505" s="369">
        <v>2232.0000000000045</v>
      </c>
      <c r="E1505" s="367">
        <v>23069.767441860593</v>
      </c>
      <c r="F1505" s="367">
        <v>-767829.01298228069</v>
      </c>
      <c r="G1505" s="367">
        <v>2232.0000000000123</v>
      </c>
      <c r="H1505" s="367">
        <v>124000</v>
      </c>
      <c r="I1505" s="367">
        <v>-9095890.4924665671</v>
      </c>
      <c r="J1505" s="384">
        <v>2232</v>
      </c>
      <c r="K1505" s="367">
        <v>30060.606060605882</v>
      </c>
      <c r="L1505" s="367">
        <v>-492605.9691418992</v>
      </c>
      <c r="M1505" s="384">
        <v>2231.9999999999868</v>
      </c>
      <c r="N1505" s="367">
        <v>496</v>
      </c>
      <c r="O1505" s="367">
        <v>-9152.2063947301322</v>
      </c>
      <c r="P1505" s="384">
        <v>32.364000000000004</v>
      </c>
      <c r="Q1505" s="367">
        <v>496</v>
      </c>
      <c r="R1505" s="367">
        <v>-3181.28662347299</v>
      </c>
      <c r="S1505" s="384">
        <v>31.247999999999998</v>
      </c>
      <c r="T1505" s="367">
        <v>17103.448275862145</v>
      </c>
      <c r="U1505" s="367">
        <v>-518245.54691072059</v>
      </c>
      <c r="V1505" s="384">
        <v>2232.00000000001</v>
      </c>
      <c r="W1505" s="367">
        <v>826666.66666666209</v>
      </c>
      <c r="X1505" s="367">
        <v>91277.439107242157</v>
      </c>
      <c r="Y1505" s="384">
        <v>2231.9999999999873</v>
      </c>
      <c r="Z1505" s="367"/>
      <c r="AA1505" s="367"/>
      <c r="AB1505" s="367"/>
      <c r="AC1505" s="367"/>
      <c r="AD1505" s="367"/>
      <c r="AE1505" s="367"/>
      <c r="AF1505" s="367"/>
      <c r="AG1505" s="367"/>
      <c r="AH1505" s="367"/>
      <c r="AI1505" s="367"/>
      <c r="AJ1505" s="367"/>
      <c r="AK1505" s="367"/>
      <c r="AL1505" s="367"/>
      <c r="AM1505" s="367"/>
      <c r="AN1505" s="367"/>
      <c r="AO1505" s="367"/>
      <c r="AP1505" s="367"/>
      <c r="AQ1505" s="367"/>
      <c r="AR1505" s="367"/>
      <c r="AS1505" s="367"/>
      <c r="AT1505" s="367"/>
    </row>
    <row r="1506" spans="2:46" ht="13.8">
      <c r="B1506" s="26">
        <v>82.833333333333499</v>
      </c>
      <c r="C1506" s="367">
        <v>324.26644405879284</v>
      </c>
      <c r="D1506" s="369">
        <v>2236.5000000000045</v>
      </c>
      <c r="E1506" s="367">
        <v>23116.27906976757</v>
      </c>
      <c r="F1506" s="367">
        <v>-770968.5100702442</v>
      </c>
      <c r="G1506" s="367">
        <v>2236.5000000000123</v>
      </c>
      <c r="H1506" s="367">
        <v>124250</v>
      </c>
      <c r="I1506" s="367">
        <v>-9132964.9441690128</v>
      </c>
      <c r="J1506" s="384">
        <v>2236.5</v>
      </c>
      <c r="K1506" s="367">
        <v>30121.212121211942</v>
      </c>
      <c r="L1506" s="367">
        <v>-494817.31150590727</v>
      </c>
      <c r="M1506" s="384">
        <v>2236.4999999999868</v>
      </c>
      <c r="N1506" s="367">
        <v>497</v>
      </c>
      <c r="O1506" s="367">
        <v>-9190.3775995460765</v>
      </c>
      <c r="P1506" s="384">
        <v>32.429250000000003</v>
      </c>
      <c r="Q1506" s="367">
        <v>497</v>
      </c>
      <c r="R1506" s="367">
        <v>-3197.007091347371</v>
      </c>
      <c r="S1506" s="384">
        <v>31.311</v>
      </c>
      <c r="T1506" s="367">
        <v>17137.931034482834</v>
      </c>
      <c r="U1506" s="367">
        <v>-520525.23785373935</v>
      </c>
      <c r="V1506" s="384">
        <v>2236.5000000000095</v>
      </c>
      <c r="W1506" s="367">
        <v>828333.33333332872</v>
      </c>
      <c r="X1506" s="367">
        <v>91415.54707387065</v>
      </c>
      <c r="Y1506" s="384">
        <v>2236.4999999999877</v>
      </c>
      <c r="Z1506" s="367"/>
      <c r="AA1506" s="367"/>
      <c r="AB1506" s="367"/>
      <c r="AC1506" s="367"/>
      <c r="AD1506" s="367"/>
      <c r="AE1506" s="367"/>
      <c r="AF1506" s="367"/>
      <c r="AG1506" s="367"/>
      <c r="AH1506" s="367"/>
      <c r="AI1506" s="367"/>
      <c r="AJ1506" s="367"/>
      <c r="AK1506" s="367"/>
      <c r="AL1506" s="367"/>
      <c r="AM1506" s="367"/>
      <c r="AN1506" s="367"/>
      <c r="AO1506" s="367"/>
      <c r="AP1506" s="367"/>
      <c r="AQ1506" s="367"/>
      <c r="AR1506" s="367"/>
      <c r="AS1506" s="367"/>
      <c r="AT1506" s="367"/>
    </row>
    <row r="1507" spans="2:46" ht="13.8">
      <c r="B1507" s="26">
        <v>83.000000000000171</v>
      </c>
      <c r="C1507" s="367">
        <v>324.91123956692371</v>
      </c>
      <c r="D1507" s="369">
        <v>2241.0000000000045</v>
      </c>
      <c r="E1507" s="367">
        <v>23162.790697674547</v>
      </c>
      <c r="F1507" s="367">
        <v>-774114.41140256636</v>
      </c>
      <c r="G1507" s="367">
        <v>2241.0000000000123</v>
      </c>
      <c r="H1507" s="367">
        <v>124500</v>
      </c>
      <c r="I1507" s="367">
        <v>-9170114.7921000551</v>
      </c>
      <c r="J1507" s="384">
        <v>2241</v>
      </c>
      <c r="K1507" s="367">
        <v>30181.818181818002</v>
      </c>
      <c r="L1507" s="367">
        <v>-497033.55602350942</v>
      </c>
      <c r="M1507" s="384">
        <v>2240.9999999999868</v>
      </c>
      <c r="N1507" s="367">
        <v>498</v>
      </c>
      <c r="O1507" s="367">
        <v>-9228.6281571821164</v>
      </c>
      <c r="P1507" s="384">
        <v>32.494500000000002</v>
      </c>
      <c r="Q1507" s="367">
        <v>498</v>
      </c>
      <c r="R1507" s="367">
        <v>-3212.7650102622065</v>
      </c>
      <c r="S1507" s="384">
        <v>31.373999999999999</v>
      </c>
      <c r="T1507" s="367">
        <v>17172.413793103522</v>
      </c>
      <c r="U1507" s="367">
        <v>-522809.8979760342</v>
      </c>
      <c r="V1507" s="384">
        <v>2241.0000000000095</v>
      </c>
      <c r="W1507" s="367">
        <v>829999.99999999534</v>
      </c>
      <c r="X1507" s="367">
        <v>91553.470255274355</v>
      </c>
      <c r="Y1507" s="384">
        <v>2240.9999999999873</v>
      </c>
      <c r="Z1507" s="367"/>
      <c r="AA1507" s="367"/>
      <c r="AB1507" s="367"/>
      <c r="AC1507" s="367"/>
      <c r="AD1507" s="367"/>
      <c r="AE1507" s="367"/>
      <c r="AF1507" s="367"/>
      <c r="AG1507" s="367"/>
      <c r="AH1507" s="367"/>
      <c r="AI1507" s="367"/>
      <c r="AJ1507" s="367"/>
      <c r="AK1507" s="367"/>
      <c r="AL1507" s="367"/>
      <c r="AM1507" s="367"/>
      <c r="AN1507" s="367"/>
      <c r="AO1507" s="367"/>
      <c r="AP1507" s="367"/>
      <c r="AQ1507" s="367"/>
      <c r="AR1507" s="367"/>
      <c r="AS1507" s="367"/>
      <c r="AT1507" s="367"/>
    </row>
    <row r="1508" spans="2:46" ht="13.8">
      <c r="B1508" s="26">
        <v>83.166666666666842</v>
      </c>
      <c r="C1508" s="367">
        <v>325.5560043438681</v>
      </c>
      <c r="D1508" s="369">
        <v>2245.5000000000045</v>
      </c>
      <c r="E1508" s="367">
        <v>23209.302325581524</v>
      </c>
      <c r="F1508" s="367">
        <v>-777266.71697924694</v>
      </c>
      <c r="G1508" s="367">
        <v>2245.5000000000123</v>
      </c>
      <c r="H1508" s="367">
        <v>124750</v>
      </c>
      <c r="I1508" s="367">
        <v>-9207340.036259694</v>
      </c>
      <c r="J1508" s="384">
        <v>2245.5</v>
      </c>
      <c r="K1508" s="367">
        <v>30242.424242424062</v>
      </c>
      <c r="L1508" s="367">
        <v>-499254.70269470586</v>
      </c>
      <c r="M1508" s="384">
        <v>2245.4999999999868</v>
      </c>
      <c r="N1508" s="367">
        <v>499</v>
      </c>
      <c r="O1508" s="367">
        <v>-9266.9580676382557</v>
      </c>
      <c r="P1508" s="384">
        <v>32.559750000000001</v>
      </c>
      <c r="Q1508" s="367">
        <v>499</v>
      </c>
      <c r="R1508" s="367">
        <v>-3228.5603802174965</v>
      </c>
      <c r="S1508" s="384">
        <v>31.437000000000001</v>
      </c>
      <c r="T1508" s="367">
        <v>17206.89655172421</v>
      </c>
      <c r="U1508" s="367">
        <v>-525099.52727760491</v>
      </c>
      <c r="V1508" s="384">
        <v>2245.5000000000095</v>
      </c>
      <c r="W1508" s="367">
        <v>831666.66666666197</v>
      </c>
      <c r="X1508" s="367">
        <v>91691.208651453344</v>
      </c>
      <c r="Y1508" s="384">
        <v>2245.4999999999873</v>
      </c>
      <c r="Z1508" s="367"/>
      <c r="AA1508" s="367"/>
      <c r="AB1508" s="367"/>
      <c r="AC1508" s="367"/>
      <c r="AD1508" s="367"/>
      <c r="AE1508" s="367"/>
      <c r="AF1508" s="367"/>
      <c r="AG1508" s="367"/>
      <c r="AH1508" s="367"/>
      <c r="AI1508" s="367"/>
      <c r="AJ1508" s="367"/>
      <c r="AK1508" s="367"/>
      <c r="AL1508" s="367"/>
      <c r="AM1508" s="367"/>
      <c r="AN1508" s="367"/>
      <c r="AO1508" s="367"/>
      <c r="AP1508" s="367"/>
      <c r="AQ1508" s="367"/>
      <c r="AR1508" s="367"/>
      <c r="AS1508" s="367"/>
      <c r="AT1508" s="367"/>
    </row>
    <row r="1509" spans="2:46" ht="13.8">
      <c r="B1509" s="26">
        <v>83.333333333333513</v>
      </c>
      <c r="C1509" s="367">
        <v>326.20073838962622</v>
      </c>
      <c r="D1509" s="369">
        <v>2250.000000000005</v>
      </c>
      <c r="E1509" s="367">
        <v>23255.813953488501</v>
      </c>
      <c r="F1509" s="367">
        <v>-780425.42680028582</v>
      </c>
      <c r="G1509" s="367">
        <v>2250.0000000000123</v>
      </c>
      <c r="H1509" s="367">
        <v>125000</v>
      </c>
      <c r="I1509" s="367">
        <v>-9244640.6766479313</v>
      </c>
      <c r="J1509" s="384">
        <v>2250</v>
      </c>
      <c r="K1509" s="367">
        <v>30303.030303030122</v>
      </c>
      <c r="L1509" s="367">
        <v>-501480.75151949649</v>
      </c>
      <c r="M1509" s="384">
        <v>2249.9999999999868</v>
      </c>
      <c r="N1509" s="367">
        <v>500</v>
      </c>
      <c r="O1509" s="367">
        <v>-9305.3673309144906</v>
      </c>
      <c r="P1509" s="384">
        <v>32.625</v>
      </c>
      <c r="Q1509" s="367">
        <v>500</v>
      </c>
      <c r="R1509" s="367">
        <v>-3244.3932012132386</v>
      </c>
      <c r="S1509" s="384">
        <v>31.5</v>
      </c>
      <c r="T1509" s="367">
        <v>17241.379310344899</v>
      </c>
      <c r="U1509" s="367">
        <v>-527394.12575845141</v>
      </c>
      <c r="V1509" s="384">
        <v>2250.0000000000095</v>
      </c>
      <c r="W1509" s="367">
        <v>833333.3333333286</v>
      </c>
      <c r="X1509" s="367">
        <v>91828.762262407588</v>
      </c>
      <c r="Y1509" s="384">
        <v>2249.9999999999868</v>
      </c>
      <c r="Z1509" s="367"/>
      <c r="AA1509" s="367"/>
      <c r="AB1509" s="367"/>
      <c r="AC1509" s="367"/>
      <c r="AD1509" s="367"/>
      <c r="AE1509" s="367"/>
      <c r="AF1509" s="367"/>
      <c r="AG1509" s="367"/>
      <c r="AH1509" s="367"/>
      <c r="AI1509" s="367"/>
      <c r="AJ1509" s="367"/>
      <c r="AK1509" s="367"/>
      <c r="AL1509" s="367"/>
      <c r="AM1509" s="367"/>
      <c r="AN1509" s="367"/>
      <c r="AO1509" s="367"/>
      <c r="AP1509" s="367"/>
      <c r="AQ1509" s="367"/>
      <c r="AR1509" s="367"/>
      <c r="AS1509" s="367"/>
      <c r="AT1509" s="367"/>
    </row>
    <row r="1510" spans="2:46" ht="13.8">
      <c r="B1510" s="26">
        <v>83.500000000000185</v>
      </c>
      <c r="C1510" s="367">
        <v>326.84544170419775</v>
      </c>
      <c r="D1510" s="369">
        <v>2254.500000000005</v>
      </c>
      <c r="E1510" s="367">
        <v>23302.325581395478</v>
      </c>
      <c r="F1510" s="367">
        <v>-783590.54086568335</v>
      </c>
      <c r="G1510" s="367">
        <v>2254.5000000000123</v>
      </c>
      <c r="H1510" s="367">
        <v>125250</v>
      </c>
      <c r="I1510" s="367">
        <v>-9282016.7132647634</v>
      </c>
      <c r="J1510" s="384">
        <v>2254.5</v>
      </c>
      <c r="K1510" s="367">
        <v>30363.636363636182</v>
      </c>
      <c r="L1510" s="367">
        <v>-503711.70249788102</v>
      </c>
      <c r="M1510" s="384">
        <v>2254.4999999999864</v>
      </c>
      <c r="N1510" s="367">
        <v>501</v>
      </c>
      <c r="O1510" s="367">
        <v>-9343.855947010823</v>
      </c>
      <c r="P1510" s="384">
        <v>32.690249999999999</v>
      </c>
      <c r="Q1510" s="367">
        <v>501</v>
      </c>
      <c r="R1510" s="367">
        <v>-3260.2634732494371</v>
      </c>
      <c r="S1510" s="384">
        <v>31.563000000000002</v>
      </c>
      <c r="T1510" s="367">
        <v>17275.862068965587</v>
      </c>
      <c r="U1510" s="367">
        <v>-529693.6934185737</v>
      </c>
      <c r="V1510" s="384">
        <v>2254.5000000000091</v>
      </c>
      <c r="W1510" s="367">
        <v>834999.99999999523</v>
      </c>
      <c r="X1510" s="367">
        <v>91966.131088137146</v>
      </c>
      <c r="Y1510" s="384">
        <v>2254.4999999999868</v>
      </c>
      <c r="Z1510" s="367"/>
      <c r="AA1510" s="367"/>
      <c r="AB1510" s="367"/>
      <c r="AC1510" s="367"/>
      <c r="AD1510" s="367"/>
      <c r="AE1510" s="367"/>
      <c r="AF1510" s="367"/>
      <c r="AG1510" s="367"/>
      <c r="AH1510" s="367"/>
      <c r="AI1510" s="367"/>
      <c r="AJ1510" s="367"/>
      <c r="AK1510" s="367"/>
      <c r="AL1510" s="367"/>
      <c r="AM1510" s="367"/>
      <c r="AN1510" s="367"/>
      <c r="AO1510" s="367"/>
      <c r="AP1510" s="367"/>
      <c r="AQ1510" s="367"/>
      <c r="AR1510" s="367"/>
      <c r="AS1510" s="367"/>
      <c r="AT1510" s="367"/>
    </row>
    <row r="1511" spans="2:46" ht="13.8">
      <c r="B1511" s="26">
        <v>83.666666666666856</v>
      </c>
      <c r="C1511" s="367">
        <v>327.49011428758286</v>
      </c>
      <c r="D1511" s="369">
        <v>2259.000000000005</v>
      </c>
      <c r="E1511" s="367">
        <v>23348.837209302455</v>
      </c>
      <c r="F1511" s="367">
        <v>-786762.0591754393</v>
      </c>
      <c r="G1511" s="367">
        <v>2259.0000000000123</v>
      </c>
      <c r="H1511" s="367">
        <v>125500</v>
      </c>
      <c r="I1511" s="367">
        <v>-9319468.1461101938</v>
      </c>
      <c r="J1511" s="384">
        <v>2259</v>
      </c>
      <c r="K1511" s="367">
        <v>30424.242424242242</v>
      </c>
      <c r="L1511" s="367">
        <v>-505947.55562986009</v>
      </c>
      <c r="M1511" s="384">
        <v>2258.9999999999864</v>
      </c>
      <c r="N1511" s="367">
        <v>502</v>
      </c>
      <c r="O1511" s="367">
        <v>-9382.4239159272565</v>
      </c>
      <c r="P1511" s="384">
        <v>32.755499999999998</v>
      </c>
      <c r="Q1511" s="367">
        <v>502</v>
      </c>
      <c r="R1511" s="367">
        <v>-3276.1711963260877</v>
      </c>
      <c r="S1511" s="384">
        <v>31.625999999999998</v>
      </c>
      <c r="T1511" s="367">
        <v>17310.344827586276</v>
      </c>
      <c r="U1511" s="367">
        <v>-531998.23025797203</v>
      </c>
      <c r="V1511" s="384">
        <v>2259.0000000000091</v>
      </c>
      <c r="W1511" s="367">
        <v>836666.66666666185</v>
      </c>
      <c r="X1511" s="367">
        <v>92103.315128641945</v>
      </c>
      <c r="Y1511" s="384">
        <v>2258.9999999999868</v>
      </c>
      <c r="Z1511" s="367"/>
      <c r="AA1511" s="367"/>
      <c r="AB1511" s="367"/>
      <c r="AC1511" s="367"/>
      <c r="AD1511" s="367"/>
      <c r="AE1511" s="367"/>
      <c r="AF1511" s="367"/>
      <c r="AG1511" s="367"/>
      <c r="AH1511" s="367"/>
      <c r="AI1511" s="367"/>
      <c r="AJ1511" s="367"/>
      <c r="AK1511" s="367"/>
      <c r="AL1511" s="367"/>
      <c r="AM1511" s="367"/>
      <c r="AN1511" s="367"/>
      <c r="AO1511" s="367"/>
      <c r="AP1511" s="367"/>
      <c r="AQ1511" s="367"/>
      <c r="AR1511" s="367"/>
      <c r="AS1511" s="367"/>
      <c r="AT1511" s="367"/>
    </row>
    <row r="1512" spans="2:46" ht="13.8">
      <c r="B1512" s="26">
        <v>83.833333333333528</v>
      </c>
      <c r="C1512" s="367">
        <v>328.13475613978159</v>
      </c>
      <c r="D1512" s="369">
        <v>2263.5000000000055</v>
      </c>
      <c r="E1512" s="367">
        <v>23395.348837209433</v>
      </c>
      <c r="F1512" s="367">
        <v>-789939.98172955378</v>
      </c>
      <c r="G1512" s="367">
        <v>2263.5000000000123</v>
      </c>
      <c r="H1512" s="367">
        <v>125750</v>
      </c>
      <c r="I1512" s="367">
        <v>-9356994.9751842208</v>
      </c>
      <c r="J1512" s="384">
        <v>2263.5</v>
      </c>
      <c r="K1512" s="367">
        <v>30484.848484848302</v>
      </c>
      <c r="L1512" s="367">
        <v>-508188.31091543328</v>
      </c>
      <c r="M1512" s="384">
        <v>2263.4999999999864</v>
      </c>
      <c r="N1512" s="367">
        <v>503</v>
      </c>
      <c r="O1512" s="367">
        <v>-9421.0712376637875</v>
      </c>
      <c r="P1512" s="384">
        <v>32.820749999999997</v>
      </c>
      <c r="Q1512" s="367">
        <v>503</v>
      </c>
      <c r="R1512" s="367">
        <v>-3292.1163704431942</v>
      </c>
      <c r="S1512" s="384">
        <v>31.689</v>
      </c>
      <c r="T1512" s="367">
        <v>17344.827586206964</v>
      </c>
      <c r="U1512" s="367">
        <v>-534307.73627664626</v>
      </c>
      <c r="V1512" s="384">
        <v>2263.5000000000091</v>
      </c>
      <c r="W1512" s="367">
        <v>838333.33333332848</v>
      </c>
      <c r="X1512" s="367">
        <v>92240.314383922014</v>
      </c>
      <c r="Y1512" s="384">
        <v>2263.4999999999868</v>
      </c>
      <c r="Z1512" s="367"/>
      <c r="AA1512" s="367"/>
      <c r="AB1512" s="367"/>
      <c r="AC1512" s="367"/>
      <c r="AD1512" s="367"/>
      <c r="AE1512" s="367"/>
      <c r="AF1512" s="367"/>
      <c r="AG1512" s="367"/>
      <c r="AH1512" s="367"/>
      <c r="AI1512" s="367"/>
      <c r="AJ1512" s="367"/>
      <c r="AK1512" s="367"/>
      <c r="AL1512" s="367"/>
      <c r="AM1512" s="367"/>
      <c r="AN1512" s="367"/>
      <c r="AO1512" s="367"/>
      <c r="AP1512" s="367"/>
      <c r="AQ1512" s="367"/>
      <c r="AR1512" s="367"/>
      <c r="AS1512" s="367"/>
      <c r="AT1512" s="367"/>
    </row>
    <row r="1513" spans="2:46" ht="13.8">
      <c r="B1513" s="26">
        <v>84.000000000000199</v>
      </c>
      <c r="C1513" s="367">
        <v>328.77936726079366</v>
      </c>
      <c r="D1513" s="369">
        <v>2268.0000000000055</v>
      </c>
      <c r="E1513" s="367">
        <v>23441.86046511641</v>
      </c>
      <c r="F1513" s="367">
        <v>-793124.3085280268</v>
      </c>
      <c r="G1513" s="367">
        <v>2268.0000000000127</v>
      </c>
      <c r="H1513" s="367">
        <v>126000</v>
      </c>
      <c r="I1513" s="367">
        <v>-9394597.2004868425</v>
      </c>
      <c r="J1513" s="384">
        <v>2268</v>
      </c>
      <c r="K1513" s="367">
        <v>30545.454545454362</v>
      </c>
      <c r="L1513" s="367">
        <v>-510433.9683546006</v>
      </c>
      <c r="M1513" s="384">
        <v>2267.9999999999864</v>
      </c>
      <c r="N1513" s="367">
        <v>504</v>
      </c>
      <c r="O1513" s="367">
        <v>-9459.797912220416</v>
      </c>
      <c r="P1513" s="384">
        <v>32.886000000000003</v>
      </c>
      <c r="Q1513" s="367">
        <v>504</v>
      </c>
      <c r="R1513" s="367">
        <v>-3308.0989956007547</v>
      </c>
      <c r="S1513" s="384">
        <v>31.751999999999999</v>
      </c>
      <c r="T1513" s="367">
        <v>17379.310344827652</v>
      </c>
      <c r="U1513" s="367">
        <v>-536622.21147459606</v>
      </c>
      <c r="V1513" s="384">
        <v>2268.0000000000086</v>
      </c>
      <c r="W1513" s="367">
        <v>839999.99999999511</v>
      </c>
      <c r="X1513" s="367">
        <v>92377.128853977338</v>
      </c>
      <c r="Y1513" s="384">
        <v>2267.9999999999864</v>
      </c>
      <c r="Z1513" s="367"/>
      <c r="AA1513" s="367"/>
      <c r="AB1513" s="367"/>
      <c r="AC1513" s="367"/>
      <c r="AD1513" s="367"/>
      <c r="AE1513" s="367"/>
      <c r="AF1513" s="367"/>
      <c r="AG1513" s="367"/>
      <c r="AH1513" s="367"/>
      <c r="AI1513" s="367"/>
      <c r="AJ1513" s="367"/>
      <c r="AK1513" s="367"/>
      <c r="AL1513" s="367"/>
      <c r="AM1513" s="367"/>
      <c r="AN1513" s="367"/>
      <c r="AO1513" s="367"/>
      <c r="AP1513" s="367"/>
      <c r="AQ1513" s="367"/>
      <c r="AR1513" s="367"/>
      <c r="AS1513" s="367"/>
      <c r="AT1513" s="367"/>
    </row>
    <row r="1514" spans="2:46" ht="13.8">
      <c r="B1514" s="26">
        <v>84.16666666666687</v>
      </c>
      <c r="C1514" s="367">
        <v>329.42394765061943</v>
      </c>
      <c r="D1514" s="369">
        <v>2272.5000000000055</v>
      </c>
      <c r="E1514" s="367">
        <v>23488.372093023387</v>
      </c>
      <c r="F1514" s="367">
        <v>-796315.03957085835</v>
      </c>
      <c r="G1514" s="367">
        <v>2272.5000000000127</v>
      </c>
      <c r="H1514" s="367">
        <v>126250</v>
      </c>
      <c r="I1514" s="367">
        <v>-9432274.8220180646</v>
      </c>
      <c r="J1514" s="384">
        <v>2272.5</v>
      </c>
      <c r="K1514" s="367">
        <v>30606.060606060422</v>
      </c>
      <c r="L1514" s="367">
        <v>-512684.52794736222</v>
      </c>
      <c r="M1514" s="384">
        <v>2272.4999999999864</v>
      </c>
      <c r="N1514" s="367">
        <v>505</v>
      </c>
      <c r="O1514" s="367">
        <v>-9498.603939597142</v>
      </c>
      <c r="P1514" s="384">
        <v>32.951250000000002</v>
      </c>
      <c r="Q1514" s="367">
        <v>505</v>
      </c>
      <c r="R1514" s="367">
        <v>-3324.1190717987693</v>
      </c>
      <c r="S1514" s="384">
        <v>31.815000000000001</v>
      </c>
      <c r="T1514" s="367">
        <v>17413.793103448341</v>
      </c>
      <c r="U1514" s="367">
        <v>-538941.655851822</v>
      </c>
      <c r="V1514" s="384">
        <v>2272.5000000000086</v>
      </c>
      <c r="W1514" s="367">
        <v>841666.66666666174</v>
      </c>
      <c r="X1514" s="367">
        <v>92513.758538807946</v>
      </c>
      <c r="Y1514" s="384">
        <v>2272.4999999999864</v>
      </c>
      <c r="Z1514" s="367"/>
      <c r="AA1514" s="367"/>
      <c r="AB1514" s="367"/>
      <c r="AC1514" s="367"/>
      <c r="AD1514" s="367"/>
      <c r="AE1514" s="367"/>
      <c r="AF1514" s="367"/>
      <c r="AG1514" s="367"/>
      <c r="AH1514" s="367"/>
      <c r="AI1514" s="367"/>
      <c r="AJ1514" s="367"/>
      <c r="AK1514" s="367"/>
      <c r="AL1514" s="367"/>
      <c r="AM1514" s="367"/>
      <c r="AN1514" s="367"/>
      <c r="AO1514" s="367"/>
      <c r="AP1514" s="367"/>
      <c r="AQ1514" s="367"/>
      <c r="AR1514" s="367"/>
      <c r="AS1514" s="367"/>
      <c r="AT1514" s="367"/>
    </row>
    <row r="1515" spans="2:46" ht="13.8">
      <c r="B1515" s="26">
        <v>84.333333333333542</v>
      </c>
      <c r="C1515" s="367">
        <v>330.06849730925865</v>
      </c>
      <c r="D1515" s="369">
        <v>2277.0000000000055</v>
      </c>
      <c r="E1515" s="367">
        <v>23534.883720930364</v>
      </c>
      <c r="F1515" s="367">
        <v>-799512.17485804844</v>
      </c>
      <c r="G1515" s="367">
        <v>2277.0000000000132</v>
      </c>
      <c r="H1515" s="367">
        <v>126500</v>
      </c>
      <c r="I1515" s="367">
        <v>-9470027.8397778813</v>
      </c>
      <c r="J1515" s="384">
        <v>2277</v>
      </c>
      <c r="K1515" s="367">
        <v>30666.666666666482</v>
      </c>
      <c r="L1515" s="367">
        <v>-514939.98969371797</v>
      </c>
      <c r="M1515" s="384">
        <v>2276.9999999999864</v>
      </c>
      <c r="N1515" s="367">
        <v>506</v>
      </c>
      <c r="O1515" s="367">
        <v>-9537.4893197939637</v>
      </c>
      <c r="P1515" s="384">
        <v>33.016500000000001</v>
      </c>
      <c r="Q1515" s="367">
        <v>506</v>
      </c>
      <c r="R1515" s="367">
        <v>-3340.1765990372373</v>
      </c>
      <c r="S1515" s="384">
        <v>31.878</v>
      </c>
      <c r="T1515" s="367">
        <v>17448.275862069029</v>
      </c>
      <c r="U1515" s="367">
        <v>-541266.06940832385</v>
      </c>
      <c r="V1515" s="384">
        <v>2277.0000000000086</v>
      </c>
      <c r="W1515" s="367">
        <v>843333.33333332837</v>
      </c>
      <c r="X1515" s="367">
        <v>92650.203438413824</v>
      </c>
      <c r="Y1515" s="384">
        <v>2276.9999999999864</v>
      </c>
      <c r="Z1515" s="367"/>
      <c r="AA1515" s="367"/>
      <c r="AB1515" s="367"/>
      <c r="AC1515" s="367"/>
      <c r="AD1515" s="367"/>
      <c r="AE1515" s="367"/>
      <c r="AF1515" s="367"/>
      <c r="AG1515" s="367"/>
      <c r="AH1515" s="367"/>
      <c r="AI1515" s="367"/>
      <c r="AJ1515" s="367"/>
      <c r="AK1515" s="367"/>
      <c r="AL1515" s="367"/>
      <c r="AM1515" s="367"/>
      <c r="AN1515" s="367"/>
      <c r="AO1515" s="367"/>
      <c r="AP1515" s="367"/>
      <c r="AQ1515" s="367"/>
      <c r="AR1515" s="367"/>
      <c r="AS1515" s="367"/>
      <c r="AT1515" s="367"/>
    </row>
    <row r="1516" spans="2:46" ht="13.8">
      <c r="B1516" s="26">
        <v>84.500000000000213</v>
      </c>
      <c r="C1516" s="367">
        <v>330.71301623671155</v>
      </c>
      <c r="D1516" s="369">
        <v>2281.5000000000059</v>
      </c>
      <c r="E1516" s="367">
        <v>23581.395348837341</v>
      </c>
      <c r="F1516" s="367">
        <v>-802715.71438959672</v>
      </c>
      <c r="G1516" s="367">
        <v>2281.5000000000132</v>
      </c>
      <c r="H1516" s="367">
        <v>126750</v>
      </c>
      <c r="I1516" s="367">
        <v>-9507856.2537662946</v>
      </c>
      <c r="J1516" s="384">
        <v>2281.5</v>
      </c>
      <c r="K1516" s="367">
        <v>30727.272727272542</v>
      </c>
      <c r="L1516" s="367">
        <v>-517200.35359366797</v>
      </c>
      <c r="M1516" s="384">
        <v>2281.4999999999864</v>
      </c>
      <c r="N1516" s="367">
        <v>507</v>
      </c>
      <c r="O1516" s="367">
        <v>-9576.4540528108882</v>
      </c>
      <c r="P1516" s="384">
        <v>33.08175</v>
      </c>
      <c r="Q1516" s="367">
        <v>507</v>
      </c>
      <c r="R1516" s="367">
        <v>-3356.2715773161599</v>
      </c>
      <c r="S1516" s="384">
        <v>31.940999999999999</v>
      </c>
      <c r="T1516" s="367">
        <v>17482.758620689718</v>
      </c>
      <c r="U1516" s="367">
        <v>-543595.45214410126</v>
      </c>
      <c r="V1516" s="384">
        <v>2281.5000000000082</v>
      </c>
      <c r="W1516" s="367">
        <v>844999.99999999499</v>
      </c>
      <c r="X1516" s="367">
        <v>92786.463552794958</v>
      </c>
      <c r="Y1516" s="384">
        <v>2281.4999999999864</v>
      </c>
      <c r="Z1516" s="367"/>
      <c r="AA1516" s="367"/>
      <c r="AB1516" s="367"/>
      <c r="AC1516" s="367"/>
      <c r="AD1516" s="367"/>
      <c r="AE1516" s="367"/>
      <c r="AF1516" s="367"/>
      <c r="AG1516" s="367"/>
      <c r="AH1516" s="367"/>
      <c r="AI1516" s="367"/>
      <c r="AJ1516" s="367"/>
      <c r="AK1516" s="367"/>
      <c r="AL1516" s="367"/>
      <c r="AM1516" s="367"/>
      <c r="AN1516" s="367"/>
      <c r="AO1516" s="367"/>
      <c r="AP1516" s="367"/>
      <c r="AQ1516" s="367"/>
      <c r="AR1516" s="367"/>
      <c r="AS1516" s="367"/>
      <c r="AT1516" s="367"/>
    </row>
    <row r="1517" spans="2:46" ht="13.8">
      <c r="B1517" s="26">
        <v>84.666666666666885</v>
      </c>
      <c r="C1517" s="367">
        <v>331.35750443297786</v>
      </c>
      <c r="D1517" s="369">
        <v>2286.0000000000059</v>
      </c>
      <c r="E1517" s="367">
        <v>23627.906976744318</v>
      </c>
      <c r="F1517" s="367">
        <v>-805925.65816550353</v>
      </c>
      <c r="G1517" s="367">
        <v>2286.0000000000132</v>
      </c>
      <c r="H1517" s="367">
        <v>127000</v>
      </c>
      <c r="I1517" s="367">
        <v>-9545760.0639833082</v>
      </c>
      <c r="J1517" s="384">
        <v>2286</v>
      </c>
      <c r="K1517" s="367">
        <v>30787.878787878602</v>
      </c>
      <c r="L1517" s="367">
        <v>-519465.61964721221</v>
      </c>
      <c r="M1517" s="384">
        <v>2285.9999999999864</v>
      </c>
      <c r="N1517" s="367">
        <v>508</v>
      </c>
      <c r="O1517" s="367">
        <v>-9615.4981386479049</v>
      </c>
      <c r="P1517" s="384">
        <v>33.146999999999998</v>
      </c>
      <c r="Q1517" s="367">
        <v>508</v>
      </c>
      <c r="R1517" s="367">
        <v>-3372.404006635536</v>
      </c>
      <c r="S1517" s="384">
        <v>32.003999999999998</v>
      </c>
      <c r="T1517" s="367">
        <v>17517.241379310406</v>
      </c>
      <c r="U1517" s="367">
        <v>-545929.80405915494</v>
      </c>
      <c r="V1517" s="384">
        <v>2286.0000000000082</v>
      </c>
      <c r="W1517" s="367">
        <v>846666.66666666162</v>
      </c>
      <c r="X1517" s="367">
        <v>92922.53888195139</v>
      </c>
      <c r="Y1517" s="384">
        <v>2285.9999999999859</v>
      </c>
      <c r="Z1517" s="367"/>
      <c r="AA1517" s="367"/>
      <c r="AB1517" s="367"/>
      <c r="AC1517" s="367"/>
      <c r="AD1517" s="367"/>
      <c r="AE1517" s="367"/>
      <c r="AF1517" s="367"/>
      <c r="AG1517" s="367"/>
      <c r="AH1517" s="367"/>
      <c r="AI1517" s="367"/>
      <c r="AJ1517" s="367"/>
      <c r="AK1517" s="367"/>
      <c r="AL1517" s="367"/>
      <c r="AM1517" s="367"/>
      <c r="AN1517" s="367"/>
      <c r="AO1517" s="367"/>
      <c r="AP1517" s="367"/>
      <c r="AQ1517" s="367"/>
      <c r="AR1517" s="367"/>
      <c r="AS1517" s="367"/>
      <c r="AT1517" s="367"/>
    </row>
    <row r="1518" spans="2:46" ht="13.8">
      <c r="B1518" s="26">
        <v>84.833333333333556</v>
      </c>
      <c r="C1518" s="367">
        <v>332.00196189805774</v>
      </c>
      <c r="D1518" s="369">
        <v>2290.5000000000059</v>
      </c>
      <c r="E1518" s="367">
        <v>23674.418604651295</v>
      </c>
      <c r="F1518" s="367">
        <v>-809142.00618576864</v>
      </c>
      <c r="G1518" s="367">
        <v>2290.5000000000132</v>
      </c>
      <c r="H1518" s="367">
        <v>127250</v>
      </c>
      <c r="I1518" s="367">
        <v>-9583739.2704289164</v>
      </c>
      <c r="J1518" s="384">
        <v>2290.5</v>
      </c>
      <c r="K1518" s="367">
        <v>30848.484848484663</v>
      </c>
      <c r="L1518" s="367">
        <v>-521735.78785435052</v>
      </c>
      <c r="M1518" s="384">
        <v>2290.4999999999864</v>
      </c>
      <c r="N1518" s="367">
        <v>509</v>
      </c>
      <c r="O1518" s="367">
        <v>-9654.6215773050208</v>
      </c>
      <c r="P1518" s="384">
        <v>33.212249999999997</v>
      </c>
      <c r="Q1518" s="367">
        <v>509</v>
      </c>
      <c r="R1518" s="367">
        <v>-3388.573886995368</v>
      </c>
      <c r="S1518" s="384">
        <v>32.067</v>
      </c>
      <c r="T1518" s="367">
        <v>17551.724137931094</v>
      </c>
      <c r="U1518" s="367">
        <v>-548269.12515348441</v>
      </c>
      <c r="V1518" s="384">
        <v>2290.5000000000082</v>
      </c>
      <c r="W1518" s="367">
        <v>848333.33333332825</v>
      </c>
      <c r="X1518" s="367">
        <v>93058.429425883063</v>
      </c>
      <c r="Y1518" s="384">
        <v>2290.4999999999859</v>
      </c>
      <c r="Z1518" s="367"/>
      <c r="AA1518" s="367"/>
      <c r="AB1518" s="367"/>
      <c r="AC1518" s="367"/>
      <c r="AD1518" s="367"/>
      <c r="AE1518" s="367"/>
      <c r="AF1518" s="367"/>
      <c r="AG1518" s="367"/>
      <c r="AH1518" s="367"/>
      <c r="AI1518" s="367"/>
      <c r="AJ1518" s="367"/>
      <c r="AK1518" s="367"/>
      <c r="AL1518" s="367"/>
      <c r="AM1518" s="367"/>
      <c r="AN1518" s="367"/>
      <c r="AO1518" s="367"/>
      <c r="AP1518" s="367"/>
      <c r="AQ1518" s="367"/>
      <c r="AR1518" s="367"/>
      <c r="AS1518" s="367"/>
      <c r="AT1518" s="367"/>
    </row>
    <row r="1519" spans="2:46" ht="13.8">
      <c r="B1519" s="26">
        <v>85.000000000000227</v>
      </c>
      <c r="C1519" s="367">
        <v>332.64638863195114</v>
      </c>
      <c r="D1519" s="369">
        <v>2295.0000000000059</v>
      </c>
      <c r="E1519" s="367">
        <v>23720.930232558272</v>
      </c>
      <c r="F1519" s="367">
        <v>-812364.7584503924</v>
      </c>
      <c r="G1519" s="367">
        <v>2295.0000000000132</v>
      </c>
      <c r="H1519" s="367">
        <v>127500</v>
      </c>
      <c r="I1519" s="367">
        <v>-9621793.8731031213</v>
      </c>
      <c r="J1519" s="384">
        <v>2295</v>
      </c>
      <c r="K1519" s="367">
        <v>30909.090909090723</v>
      </c>
      <c r="L1519" s="367">
        <v>-524010.85821508308</v>
      </c>
      <c r="M1519" s="384">
        <v>2294.9999999999864</v>
      </c>
      <c r="N1519" s="367">
        <v>510</v>
      </c>
      <c r="O1519" s="367">
        <v>-9693.824368782236</v>
      </c>
      <c r="P1519" s="384">
        <v>33.277499999999996</v>
      </c>
      <c r="Q1519" s="367">
        <v>510</v>
      </c>
      <c r="R1519" s="367">
        <v>-3404.7812183956516</v>
      </c>
      <c r="S1519" s="384">
        <v>32.129999999999995</v>
      </c>
      <c r="T1519" s="367">
        <v>17586.206896551783</v>
      </c>
      <c r="U1519" s="367">
        <v>-550613.41542708944</v>
      </c>
      <c r="V1519" s="384">
        <v>2295.0000000000077</v>
      </c>
      <c r="W1519" s="367">
        <v>849999.99999999488</v>
      </c>
      <c r="X1519" s="367">
        <v>93194.135184590021</v>
      </c>
      <c r="Y1519" s="384">
        <v>2294.9999999999859</v>
      </c>
      <c r="Z1519" s="367"/>
      <c r="AA1519" s="367"/>
      <c r="AB1519" s="367"/>
      <c r="AC1519" s="367"/>
      <c r="AD1519" s="367"/>
      <c r="AE1519" s="367"/>
      <c r="AF1519" s="367"/>
      <c r="AG1519" s="367"/>
      <c r="AH1519" s="367"/>
      <c r="AI1519" s="367"/>
      <c r="AJ1519" s="367"/>
      <c r="AK1519" s="367"/>
      <c r="AL1519" s="367"/>
      <c r="AM1519" s="367"/>
      <c r="AN1519" s="367"/>
      <c r="AO1519" s="367"/>
      <c r="AP1519" s="367"/>
      <c r="AQ1519" s="367"/>
      <c r="AR1519" s="367"/>
      <c r="AS1519" s="367"/>
      <c r="AT1519" s="367"/>
    </row>
    <row r="1520" spans="2:46" ht="13.8">
      <c r="B1520" s="26">
        <v>85.166666666666899</v>
      </c>
      <c r="C1520" s="367">
        <v>333.29078463465817</v>
      </c>
      <c r="D1520" s="369">
        <v>2299.5000000000064</v>
      </c>
      <c r="E1520" s="367">
        <v>23767.441860465249</v>
      </c>
      <c r="F1520" s="367">
        <v>-815593.91495937458</v>
      </c>
      <c r="G1520" s="367">
        <v>2299.5000000000132</v>
      </c>
      <c r="H1520" s="367">
        <v>127750</v>
      </c>
      <c r="I1520" s="367">
        <v>-9659923.8720059209</v>
      </c>
      <c r="J1520" s="384">
        <v>2299.5</v>
      </c>
      <c r="K1520" s="367">
        <v>30969.696969696783</v>
      </c>
      <c r="L1520" s="367">
        <v>-526290.83072940959</v>
      </c>
      <c r="M1520" s="384">
        <v>2299.4999999999859</v>
      </c>
      <c r="N1520" s="367">
        <v>511</v>
      </c>
      <c r="O1520" s="367">
        <v>-9733.1065130795505</v>
      </c>
      <c r="P1520" s="384">
        <v>33.342750000000002</v>
      </c>
      <c r="Q1520" s="367">
        <v>511</v>
      </c>
      <c r="R1520" s="367">
        <v>-3421.0260008363916</v>
      </c>
      <c r="S1520" s="384">
        <v>32.192999999999998</v>
      </c>
      <c r="T1520" s="367">
        <v>17620.689655172471</v>
      </c>
      <c r="U1520" s="367">
        <v>-552962.67487997061</v>
      </c>
      <c r="V1520" s="384">
        <v>2299.5000000000077</v>
      </c>
      <c r="W1520" s="367">
        <v>851666.66666666151</v>
      </c>
      <c r="X1520" s="367">
        <v>93329.656158072234</v>
      </c>
      <c r="Y1520" s="384">
        <v>2299.4999999999859</v>
      </c>
      <c r="Z1520" s="367"/>
      <c r="AA1520" s="367"/>
      <c r="AB1520" s="367"/>
      <c r="AC1520" s="367"/>
      <c r="AD1520" s="367"/>
      <c r="AE1520" s="367"/>
      <c r="AF1520" s="367"/>
      <c r="AG1520" s="367"/>
      <c r="AH1520" s="367"/>
      <c r="AI1520" s="367"/>
      <c r="AJ1520" s="367"/>
      <c r="AK1520" s="367"/>
      <c r="AL1520" s="367"/>
      <c r="AM1520" s="367"/>
      <c r="AN1520" s="367"/>
      <c r="AO1520" s="367"/>
      <c r="AP1520" s="367"/>
      <c r="AQ1520" s="367"/>
      <c r="AR1520" s="367"/>
      <c r="AS1520" s="367"/>
      <c r="AT1520" s="367"/>
    </row>
    <row r="1521" spans="2:46" ht="13.8">
      <c r="B1521" s="26">
        <v>85.33333333333357</v>
      </c>
      <c r="C1521" s="367">
        <v>333.93514990617871</v>
      </c>
      <c r="D1521" s="369">
        <v>2304.0000000000064</v>
      </c>
      <c r="E1521" s="367">
        <v>23813.953488372226</v>
      </c>
      <c r="F1521" s="367">
        <v>-818829.4757127153</v>
      </c>
      <c r="G1521" s="367">
        <v>2304.0000000000132</v>
      </c>
      <c r="H1521" s="367">
        <v>128000</v>
      </c>
      <c r="I1521" s="367">
        <v>-9698129.2671373226</v>
      </c>
      <c r="J1521" s="384">
        <v>2304</v>
      </c>
      <c r="K1521" s="367">
        <v>31030.303030302843</v>
      </c>
      <c r="L1521" s="367">
        <v>-528575.70539733057</v>
      </c>
      <c r="M1521" s="384">
        <v>2303.9999999999859</v>
      </c>
      <c r="N1521" s="367">
        <v>512</v>
      </c>
      <c r="O1521" s="367">
        <v>-9772.4680101969625</v>
      </c>
      <c r="P1521" s="384">
        <v>33.408000000000001</v>
      </c>
      <c r="Q1521" s="367">
        <v>512</v>
      </c>
      <c r="R1521" s="367">
        <v>-3437.3082343175861</v>
      </c>
      <c r="S1521" s="384">
        <v>32.256</v>
      </c>
      <c r="T1521" s="367">
        <v>17655.17241379316</v>
      </c>
      <c r="U1521" s="367">
        <v>-555316.90351212758</v>
      </c>
      <c r="V1521" s="384">
        <v>2304.0000000000077</v>
      </c>
      <c r="W1521" s="367">
        <v>853333.33333332813</v>
      </c>
      <c r="X1521" s="367">
        <v>93464.992346329731</v>
      </c>
      <c r="Y1521" s="384">
        <v>2303.9999999999859</v>
      </c>
      <c r="Z1521" s="367"/>
      <c r="AA1521" s="367"/>
      <c r="AB1521" s="367"/>
      <c r="AC1521" s="367"/>
      <c r="AD1521" s="367"/>
      <c r="AE1521" s="367"/>
      <c r="AF1521" s="367"/>
      <c r="AG1521" s="367"/>
      <c r="AH1521" s="367"/>
      <c r="AI1521" s="367"/>
      <c r="AJ1521" s="367"/>
      <c r="AK1521" s="367"/>
      <c r="AL1521" s="367"/>
      <c r="AM1521" s="367"/>
      <c r="AN1521" s="367"/>
      <c r="AO1521" s="367"/>
      <c r="AP1521" s="367"/>
      <c r="AQ1521" s="367"/>
      <c r="AR1521" s="367"/>
      <c r="AS1521" s="367"/>
      <c r="AT1521" s="367"/>
    </row>
    <row r="1522" spans="2:46" ht="13.8">
      <c r="B1522" s="26">
        <v>85.500000000000242</v>
      </c>
      <c r="C1522" s="367">
        <v>334.57948444651271</v>
      </c>
      <c r="D1522" s="369">
        <v>2308.5000000000064</v>
      </c>
      <c r="E1522" s="367">
        <v>23860.465116279203</v>
      </c>
      <c r="F1522" s="367">
        <v>-822071.44071041443</v>
      </c>
      <c r="G1522" s="367">
        <v>2308.5000000000132</v>
      </c>
      <c r="H1522" s="367">
        <v>128250</v>
      </c>
      <c r="I1522" s="367">
        <v>-9736410.0584973171</v>
      </c>
      <c r="J1522" s="384">
        <v>2308.5</v>
      </c>
      <c r="K1522" s="367">
        <v>31090.909090908903</v>
      </c>
      <c r="L1522" s="367">
        <v>-530865.48221884563</v>
      </c>
      <c r="M1522" s="384">
        <v>2308.4999999999859</v>
      </c>
      <c r="N1522" s="367">
        <v>513</v>
      </c>
      <c r="O1522" s="367">
        <v>-9811.9088601344702</v>
      </c>
      <c r="P1522" s="384">
        <v>33.47325</v>
      </c>
      <c r="Q1522" s="367">
        <v>513</v>
      </c>
      <c r="R1522" s="367">
        <v>-3453.6279188392341</v>
      </c>
      <c r="S1522" s="384">
        <v>32.319000000000003</v>
      </c>
      <c r="T1522" s="367">
        <v>17689.655172413848</v>
      </c>
      <c r="U1522" s="367">
        <v>-557676.10132356</v>
      </c>
      <c r="V1522" s="384">
        <v>2308.5000000000068</v>
      </c>
      <c r="W1522" s="367">
        <v>854999.99999999476</v>
      </c>
      <c r="X1522" s="367">
        <v>93600.143749362469</v>
      </c>
      <c r="Y1522" s="384">
        <v>2308.4999999999854</v>
      </c>
      <c r="Z1522" s="367"/>
      <c r="AA1522" s="367"/>
      <c r="AB1522" s="367"/>
      <c r="AC1522" s="367"/>
      <c r="AD1522" s="367"/>
      <c r="AE1522" s="367"/>
      <c r="AF1522" s="367"/>
      <c r="AG1522" s="367"/>
      <c r="AH1522" s="367"/>
      <c r="AI1522" s="367"/>
      <c r="AJ1522" s="367"/>
      <c r="AK1522" s="367"/>
      <c r="AL1522" s="367"/>
      <c r="AM1522" s="367"/>
      <c r="AN1522" s="367"/>
      <c r="AO1522" s="367"/>
      <c r="AP1522" s="367"/>
      <c r="AQ1522" s="367"/>
      <c r="AR1522" s="367"/>
      <c r="AS1522" s="367"/>
      <c r="AT1522" s="367"/>
    </row>
    <row r="1523" spans="2:46" ht="13.8">
      <c r="B1523" s="26">
        <v>85.666666666666913</v>
      </c>
      <c r="C1523" s="367">
        <v>335.22378825566028</v>
      </c>
      <c r="D1523" s="369">
        <v>2313.0000000000064</v>
      </c>
      <c r="E1523" s="367">
        <v>23906.97674418618</v>
      </c>
      <c r="F1523" s="367">
        <v>-825319.80995247187</v>
      </c>
      <c r="G1523" s="367">
        <v>2313.0000000000132</v>
      </c>
      <c r="H1523" s="367">
        <v>128500</v>
      </c>
      <c r="I1523" s="367">
        <v>-9774766.246085912</v>
      </c>
      <c r="J1523" s="384">
        <v>2313</v>
      </c>
      <c r="K1523" s="367">
        <v>31151.515151514963</v>
      </c>
      <c r="L1523" s="367">
        <v>-533160.16119395499</v>
      </c>
      <c r="M1523" s="384">
        <v>2312.9999999999859</v>
      </c>
      <c r="N1523" s="367">
        <v>514</v>
      </c>
      <c r="O1523" s="367">
        <v>-9851.4290628920735</v>
      </c>
      <c r="P1523" s="384">
        <v>33.538499999999999</v>
      </c>
      <c r="Q1523" s="367">
        <v>514</v>
      </c>
      <c r="R1523" s="367">
        <v>-3469.9850544013352</v>
      </c>
      <c r="S1523" s="384">
        <v>32.381999999999998</v>
      </c>
      <c r="T1523" s="367">
        <v>17724.137931034536</v>
      </c>
      <c r="U1523" s="367">
        <v>-560040.26831426902</v>
      </c>
      <c r="V1523" s="384">
        <v>2313.0000000000073</v>
      </c>
      <c r="W1523" s="367">
        <v>856666.66666666139</v>
      </c>
      <c r="X1523" s="367">
        <v>93735.110367170477</v>
      </c>
      <c r="Y1523" s="384">
        <v>2312.9999999999854</v>
      </c>
      <c r="Z1523" s="367"/>
      <c r="AA1523" s="367"/>
      <c r="AB1523" s="367"/>
      <c r="AC1523" s="367"/>
      <c r="AD1523" s="367"/>
      <c r="AE1523" s="367"/>
      <c r="AF1523" s="367"/>
      <c r="AG1523" s="367"/>
      <c r="AH1523" s="367"/>
      <c r="AI1523" s="367"/>
      <c r="AJ1523" s="367"/>
      <c r="AK1523" s="367"/>
      <c r="AL1523" s="367"/>
      <c r="AM1523" s="367"/>
      <c r="AN1523" s="367"/>
      <c r="AO1523" s="367"/>
      <c r="AP1523" s="367"/>
      <c r="AQ1523" s="367"/>
      <c r="AR1523" s="367"/>
      <c r="AS1523" s="367"/>
      <c r="AT1523" s="367"/>
    </row>
    <row r="1524" spans="2:46" ht="13.8">
      <c r="B1524" s="26">
        <v>85.833333333333584</v>
      </c>
      <c r="C1524" s="367">
        <v>335.8680613336216</v>
      </c>
      <c r="D1524" s="369">
        <v>2317.5000000000073</v>
      </c>
      <c r="E1524" s="367">
        <v>23953.488372093158</v>
      </c>
      <c r="F1524" s="367">
        <v>-828574.58343888808</v>
      </c>
      <c r="G1524" s="367">
        <v>2317.5000000000132</v>
      </c>
      <c r="H1524" s="367">
        <v>128750</v>
      </c>
      <c r="I1524" s="367">
        <v>-9813197.8299031015</v>
      </c>
      <c r="J1524" s="384">
        <v>2317.5</v>
      </c>
      <c r="K1524" s="367">
        <v>31212.121212121023</v>
      </c>
      <c r="L1524" s="367">
        <v>-535459.74232265854</v>
      </c>
      <c r="M1524" s="384">
        <v>2317.4999999999859</v>
      </c>
      <c r="N1524" s="367">
        <v>515</v>
      </c>
      <c r="O1524" s="367">
        <v>-9891.0286184697779</v>
      </c>
      <c r="P1524" s="384">
        <v>33.603749999999998</v>
      </c>
      <c r="Q1524" s="367">
        <v>515</v>
      </c>
      <c r="R1524" s="367">
        <v>-3486.3796410038917</v>
      </c>
      <c r="S1524" s="384">
        <v>32.445</v>
      </c>
      <c r="T1524" s="367">
        <v>17758.620689655225</v>
      </c>
      <c r="U1524" s="367">
        <v>-562409.40448425361</v>
      </c>
      <c r="V1524" s="384">
        <v>2317.5000000000073</v>
      </c>
      <c r="W1524" s="367">
        <v>858333.33333332802</v>
      </c>
      <c r="X1524" s="367">
        <v>93869.892199753798</v>
      </c>
      <c r="Y1524" s="384">
        <v>2317.4999999999854</v>
      </c>
      <c r="Z1524" s="367"/>
      <c r="AA1524" s="367"/>
      <c r="AB1524" s="367"/>
      <c r="AC1524" s="367"/>
      <c r="AD1524" s="367"/>
      <c r="AE1524" s="367"/>
      <c r="AF1524" s="367"/>
      <c r="AG1524" s="367"/>
      <c r="AH1524" s="367"/>
      <c r="AI1524" s="367"/>
      <c r="AJ1524" s="367"/>
      <c r="AK1524" s="367"/>
      <c r="AL1524" s="367"/>
      <c r="AM1524" s="367"/>
      <c r="AN1524" s="367"/>
      <c r="AO1524" s="367"/>
      <c r="AP1524" s="367"/>
      <c r="AQ1524" s="367"/>
      <c r="AR1524" s="367"/>
      <c r="AS1524" s="367"/>
      <c r="AT1524" s="367"/>
    </row>
    <row r="1525" spans="2:46" ht="13.8">
      <c r="B1525" s="26">
        <v>86.000000000000256</v>
      </c>
      <c r="C1525" s="367">
        <v>336.51230368039626</v>
      </c>
      <c r="D1525" s="369">
        <v>2322.0000000000073</v>
      </c>
      <c r="E1525" s="367">
        <v>24000.000000000135</v>
      </c>
      <c r="F1525" s="367">
        <v>-831835.76116966258</v>
      </c>
      <c r="G1525" s="367">
        <v>2322.0000000000132</v>
      </c>
      <c r="H1525" s="367">
        <v>129000</v>
      </c>
      <c r="I1525" s="367">
        <v>-9851704.8099488877</v>
      </c>
      <c r="J1525" s="384">
        <v>2322</v>
      </c>
      <c r="K1525" s="367">
        <v>31272.727272727083</v>
      </c>
      <c r="L1525" s="367">
        <v>-537764.22560495627</v>
      </c>
      <c r="M1525" s="384">
        <v>2321.9999999999859</v>
      </c>
      <c r="N1525" s="367">
        <v>516</v>
      </c>
      <c r="O1525" s="367">
        <v>-9930.7075268675781</v>
      </c>
      <c r="P1525" s="384">
        <v>33.668999999999997</v>
      </c>
      <c r="Q1525" s="367">
        <v>516</v>
      </c>
      <c r="R1525" s="367">
        <v>-3502.8116786469004</v>
      </c>
      <c r="S1525" s="384">
        <v>32.507999999999996</v>
      </c>
      <c r="T1525" s="367">
        <v>17793.103448275913</v>
      </c>
      <c r="U1525" s="367">
        <v>-564783.50983351376</v>
      </c>
      <c r="V1525" s="384">
        <v>2322.0000000000064</v>
      </c>
      <c r="W1525" s="367">
        <v>859999.99999999464</v>
      </c>
      <c r="X1525" s="367">
        <v>94004.489247112346</v>
      </c>
      <c r="Y1525" s="384">
        <v>2321.9999999999854</v>
      </c>
      <c r="Z1525" s="367"/>
      <c r="AA1525" s="367"/>
      <c r="AB1525" s="367"/>
      <c r="AC1525" s="367"/>
      <c r="AD1525" s="367"/>
      <c r="AE1525" s="367"/>
      <c r="AF1525" s="367"/>
      <c r="AG1525" s="367"/>
      <c r="AH1525" s="367"/>
      <c r="AI1525" s="367"/>
      <c r="AJ1525" s="367"/>
      <c r="AK1525" s="367"/>
      <c r="AL1525" s="367"/>
      <c r="AM1525" s="367"/>
      <c r="AN1525" s="367"/>
      <c r="AO1525" s="367"/>
      <c r="AP1525" s="367"/>
      <c r="AQ1525" s="367"/>
      <c r="AR1525" s="367"/>
      <c r="AS1525" s="367"/>
      <c r="AT1525" s="367"/>
    </row>
    <row r="1526" spans="2:46" ht="13.8">
      <c r="B1526" s="26">
        <v>86.166666666666927</v>
      </c>
      <c r="C1526" s="367">
        <v>337.15651529598443</v>
      </c>
      <c r="D1526" s="369">
        <v>2326.5000000000073</v>
      </c>
      <c r="E1526" s="367">
        <v>24046.511627907112</v>
      </c>
      <c r="F1526" s="367">
        <v>-835103.34314479562</v>
      </c>
      <c r="G1526" s="367">
        <v>2326.5000000000132</v>
      </c>
      <c r="H1526" s="367">
        <v>129250</v>
      </c>
      <c r="I1526" s="367">
        <v>-9890287.1862232722</v>
      </c>
      <c r="J1526" s="384">
        <v>2326.5</v>
      </c>
      <c r="K1526" s="367">
        <v>31333.333333333143</v>
      </c>
      <c r="L1526" s="367">
        <v>-540073.61104084819</v>
      </c>
      <c r="M1526" s="384">
        <v>2326.4999999999859</v>
      </c>
      <c r="N1526" s="367">
        <v>517</v>
      </c>
      <c r="O1526" s="367">
        <v>-9970.4657880854775</v>
      </c>
      <c r="P1526" s="384">
        <v>33.734249999999996</v>
      </c>
      <c r="Q1526" s="367">
        <v>517</v>
      </c>
      <c r="R1526" s="367">
        <v>-3519.2811673303659</v>
      </c>
      <c r="S1526" s="384">
        <v>32.570999999999998</v>
      </c>
      <c r="T1526" s="367">
        <v>17827.586206896602</v>
      </c>
      <c r="U1526" s="367">
        <v>-567162.58436205005</v>
      </c>
      <c r="V1526" s="384">
        <v>2326.5000000000064</v>
      </c>
      <c r="W1526" s="367">
        <v>861666.66666666127</v>
      </c>
      <c r="X1526" s="367">
        <v>94138.901509246178</v>
      </c>
      <c r="Y1526" s="384">
        <v>2326.4999999999854</v>
      </c>
      <c r="Z1526" s="367"/>
      <c r="AA1526" s="367"/>
      <c r="AB1526" s="367"/>
      <c r="AC1526" s="367"/>
      <c r="AD1526" s="367"/>
      <c r="AE1526" s="367"/>
      <c r="AF1526" s="367"/>
      <c r="AG1526" s="367"/>
      <c r="AH1526" s="367"/>
      <c r="AI1526" s="367"/>
      <c r="AJ1526" s="367"/>
      <c r="AK1526" s="367"/>
      <c r="AL1526" s="367"/>
      <c r="AM1526" s="367"/>
      <c r="AN1526" s="367"/>
      <c r="AO1526" s="367"/>
      <c r="AP1526" s="367"/>
      <c r="AQ1526" s="367"/>
      <c r="AR1526" s="367"/>
      <c r="AS1526" s="367"/>
      <c r="AT1526" s="367"/>
    </row>
    <row r="1527" spans="2:46" ht="13.8">
      <c r="B1527" s="26">
        <v>86.333333333333599</v>
      </c>
      <c r="C1527" s="367">
        <v>337.80069618038618</v>
      </c>
      <c r="D1527" s="369">
        <v>2331.0000000000073</v>
      </c>
      <c r="E1527" s="367">
        <v>24093.023255814089</v>
      </c>
      <c r="F1527" s="367">
        <v>-838377.32936428708</v>
      </c>
      <c r="G1527" s="367">
        <v>2331.0000000000132</v>
      </c>
      <c r="H1527" s="367">
        <v>129500</v>
      </c>
      <c r="I1527" s="367">
        <v>-9928944.9587262534</v>
      </c>
      <c r="J1527" s="384">
        <v>2331</v>
      </c>
      <c r="K1527" s="367">
        <v>31393.939393939203</v>
      </c>
      <c r="L1527" s="367">
        <v>-542387.89863033441</v>
      </c>
      <c r="M1527" s="384">
        <v>2330.9999999999859</v>
      </c>
      <c r="N1527" s="367">
        <v>518</v>
      </c>
      <c r="O1527" s="367">
        <v>-10010.30340212348</v>
      </c>
      <c r="P1527" s="384">
        <v>33.799500000000002</v>
      </c>
      <c r="Q1527" s="367">
        <v>518</v>
      </c>
      <c r="R1527" s="367">
        <v>-3535.7881070542849</v>
      </c>
      <c r="S1527" s="384">
        <v>32.634</v>
      </c>
      <c r="T1527" s="367">
        <v>17862.06896551729</v>
      </c>
      <c r="U1527" s="367">
        <v>-569546.62806986237</v>
      </c>
      <c r="V1527" s="384">
        <v>2331.0000000000064</v>
      </c>
      <c r="W1527" s="367">
        <v>863333.3333333279</v>
      </c>
      <c r="X1527" s="367">
        <v>94273.12898615525</v>
      </c>
      <c r="Y1527" s="384">
        <v>2330.999999999985</v>
      </c>
      <c r="Z1527" s="367"/>
      <c r="AA1527" s="367"/>
      <c r="AB1527" s="367"/>
      <c r="AC1527" s="367"/>
      <c r="AD1527" s="367"/>
      <c r="AE1527" s="367"/>
      <c r="AF1527" s="367"/>
      <c r="AG1527" s="367"/>
      <c r="AH1527" s="367"/>
      <c r="AI1527" s="367"/>
      <c r="AJ1527" s="367"/>
      <c r="AK1527" s="367"/>
      <c r="AL1527" s="367"/>
      <c r="AM1527" s="367"/>
      <c r="AN1527" s="367"/>
      <c r="AO1527" s="367"/>
      <c r="AP1527" s="367"/>
      <c r="AQ1527" s="367"/>
      <c r="AR1527" s="367"/>
      <c r="AS1527" s="367"/>
      <c r="AT1527" s="367"/>
    </row>
    <row r="1528" spans="2:46" ht="13.8">
      <c r="B1528" s="26">
        <v>86.50000000000027</v>
      </c>
      <c r="C1528" s="367">
        <v>338.44484633360156</v>
      </c>
      <c r="D1528" s="369">
        <v>2335.5000000000077</v>
      </c>
      <c r="E1528" s="367">
        <v>24139.534883721066</v>
      </c>
      <c r="F1528" s="367">
        <v>-841657.71982813696</v>
      </c>
      <c r="G1528" s="367">
        <v>2335.5000000000132</v>
      </c>
      <c r="H1528" s="367">
        <v>129750</v>
      </c>
      <c r="I1528" s="367">
        <v>-9967678.1274578311</v>
      </c>
      <c r="J1528" s="384">
        <v>2335.5</v>
      </c>
      <c r="K1528" s="367">
        <v>31454.545454545263</v>
      </c>
      <c r="L1528" s="367">
        <v>-544707.08837341459</v>
      </c>
      <c r="M1528" s="384">
        <v>2335.4999999999859</v>
      </c>
      <c r="N1528" s="367">
        <v>519</v>
      </c>
      <c r="O1528" s="367">
        <v>-10050.220368981574</v>
      </c>
      <c r="P1528" s="384">
        <v>33.864750000000001</v>
      </c>
      <c r="Q1528" s="367">
        <v>519</v>
      </c>
      <c r="R1528" s="367">
        <v>-3552.3324978186588</v>
      </c>
      <c r="S1528" s="384">
        <v>32.697000000000003</v>
      </c>
      <c r="T1528" s="367">
        <v>17896.551724137978</v>
      </c>
      <c r="U1528" s="367">
        <v>-571935.64095695026</v>
      </c>
      <c r="V1528" s="384">
        <v>2335.5000000000059</v>
      </c>
      <c r="W1528" s="367">
        <v>864999.99999999453</v>
      </c>
      <c r="X1528" s="367">
        <v>94407.171677839622</v>
      </c>
      <c r="Y1528" s="384">
        <v>2335.499999999985</v>
      </c>
      <c r="Z1528" s="367"/>
      <c r="AA1528" s="367"/>
      <c r="AB1528" s="367"/>
      <c r="AC1528" s="367"/>
      <c r="AD1528" s="367"/>
      <c r="AE1528" s="367"/>
      <c r="AF1528" s="367"/>
      <c r="AG1528" s="367"/>
      <c r="AH1528" s="367"/>
      <c r="AI1528" s="367"/>
      <c r="AJ1528" s="367"/>
      <c r="AK1528" s="367"/>
      <c r="AL1528" s="367"/>
      <c r="AM1528" s="367"/>
      <c r="AN1528" s="367"/>
      <c r="AO1528" s="367"/>
      <c r="AP1528" s="367"/>
      <c r="AQ1528" s="367"/>
      <c r="AR1528" s="367"/>
      <c r="AS1528" s="367"/>
      <c r="AT1528" s="367"/>
    </row>
    <row r="1529" spans="2:46" ht="13.8">
      <c r="B1529" s="26">
        <v>86.666666666666941</v>
      </c>
      <c r="C1529" s="367">
        <v>339.08896575563034</v>
      </c>
      <c r="D1529" s="369">
        <v>2340.0000000000077</v>
      </c>
      <c r="E1529" s="367">
        <v>24186.046511628043</v>
      </c>
      <c r="F1529" s="367">
        <v>-844944.51453634538</v>
      </c>
      <c r="G1529" s="367">
        <v>2340.0000000000132</v>
      </c>
      <c r="H1529" s="367">
        <v>130000</v>
      </c>
      <c r="I1529" s="367">
        <v>-10006486.692418005</v>
      </c>
      <c r="J1529" s="384">
        <v>2340</v>
      </c>
      <c r="K1529" s="367">
        <v>31515.151515151323</v>
      </c>
      <c r="L1529" s="367">
        <v>-547031.18027008919</v>
      </c>
      <c r="M1529" s="384">
        <v>2339.9999999999859</v>
      </c>
      <c r="N1529" s="367">
        <v>520</v>
      </c>
      <c r="O1529" s="367">
        <v>-10090.216688659766</v>
      </c>
      <c r="P1529" s="384">
        <v>33.93</v>
      </c>
      <c r="Q1529" s="367">
        <v>520</v>
      </c>
      <c r="R1529" s="367">
        <v>-3568.9143396234845</v>
      </c>
      <c r="S1529" s="384">
        <v>32.76</v>
      </c>
      <c r="T1529" s="367">
        <v>17931.034482758667</v>
      </c>
      <c r="U1529" s="367">
        <v>-574329.62302331429</v>
      </c>
      <c r="V1529" s="384">
        <v>2340.0000000000059</v>
      </c>
      <c r="W1529" s="367">
        <v>866666.66666666116</v>
      </c>
      <c r="X1529" s="367">
        <v>94541.029584299249</v>
      </c>
      <c r="Y1529" s="384">
        <v>2339.999999999985</v>
      </c>
      <c r="Z1529" s="367"/>
      <c r="AA1529" s="367"/>
      <c r="AB1529" s="367"/>
      <c r="AC1529" s="367"/>
      <c r="AD1529" s="367"/>
      <c r="AE1529" s="367"/>
      <c r="AF1529" s="367"/>
      <c r="AG1529" s="367"/>
      <c r="AH1529" s="367"/>
      <c r="AI1529" s="367"/>
      <c r="AJ1529" s="367"/>
      <c r="AK1529" s="367"/>
      <c r="AL1529" s="367"/>
      <c r="AM1529" s="367"/>
      <c r="AN1529" s="367"/>
      <c r="AO1529" s="367"/>
      <c r="AP1529" s="367"/>
      <c r="AQ1529" s="367"/>
      <c r="AR1529" s="367"/>
      <c r="AS1529" s="367"/>
      <c r="AT1529" s="367"/>
    </row>
    <row r="1530" spans="2:46" ht="13.8">
      <c r="B1530" s="26">
        <v>86.833333333333613</v>
      </c>
      <c r="C1530" s="367">
        <v>339.73305444647275</v>
      </c>
      <c r="D1530" s="369">
        <v>2344.5000000000077</v>
      </c>
      <c r="E1530" s="367">
        <v>24232.55813953502</v>
      </c>
      <c r="F1530" s="367">
        <v>-848237.71348891221</v>
      </c>
      <c r="G1530" s="367">
        <v>2344.5000000000132</v>
      </c>
      <c r="H1530" s="367">
        <v>130250</v>
      </c>
      <c r="I1530" s="367">
        <v>-10045370.653606778</v>
      </c>
      <c r="J1530" s="384">
        <v>2344.5</v>
      </c>
      <c r="K1530" s="367">
        <v>31575.757575757383</v>
      </c>
      <c r="L1530" s="367">
        <v>-549360.17432035785</v>
      </c>
      <c r="M1530" s="384">
        <v>2344.4999999999859</v>
      </c>
      <c r="N1530" s="367">
        <v>521</v>
      </c>
      <c r="O1530" s="367">
        <v>-10130.292361158055</v>
      </c>
      <c r="P1530" s="384">
        <v>33.995249999999999</v>
      </c>
      <c r="Q1530" s="367">
        <v>521</v>
      </c>
      <c r="R1530" s="367">
        <v>-3585.533632468766</v>
      </c>
      <c r="S1530" s="384">
        <v>32.823</v>
      </c>
      <c r="T1530" s="367">
        <v>17965.517241379355</v>
      </c>
      <c r="U1530" s="367">
        <v>-576728.57426895422</v>
      </c>
      <c r="V1530" s="384">
        <v>2344.5000000000059</v>
      </c>
      <c r="W1530" s="367">
        <v>868333.33333332778</v>
      </c>
      <c r="X1530" s="367">
        <v>94674.70270553416</v>
      </c>
      <c r="Y1530" s="384">
        <v>2344.499999999985</v>
      </c>
      <c r="Z1530" s="367"/>
      <c r="AA1530" s="367"/>
      <c r="AB1530" s="367"/>
      <c r="AC1530" s="367"/>
      <c r="AD1530" s="367"/>
      <c r="AE1530" s="367"/>
      <c r="AF1530" s="367"/>
      <c r="AG1530" s="367"/>
      <c r="AH1530" s="367"/>
      <c r="AI1530" s="367"/>
      <c r="AJ1530" s="367"/>
      <c r="AK1530" s="367"/>
      <c r="AL1530" s="367"/>
      <c r="AM1530" s="367"/>
      <c r="AN1530" s="367"/>
      <c r="AO1530" s="367"/>
      <c r="AP1530" s="367"/>
      <c r="AQ1530" s="367"/>
      <c r="AR1530" s="367"/>
      <c r="AS1530" s="367"/>
      <c r="AT1530" s="367"/>
    </row>
    <row r="1531" spans="2:46" ht="13.8">
      <c r="B1531" s="26">
        <v>87.000000000000284</v>
      </c>
      <c r="C1531" s="367">
        <v>340.37711240612873</v>
      </c>
      <c r="D1531" s="369">
        <v>2349.0000000000077</v>
      </c>
      <c r="E1531" s="367">
        <v>24279.069767441997</v>
      </c>
      <c r="F1531" s="367">
        <v>-851537.31668583746</v>
      </c>
      <c r="G1531" s="367">
        <v>2349.0000000000132</v>
      </c>
      <c r="H1531" s="367">
        <v>130500</v>
      </c>
      <c r="I1531" s="367">
        <v>-10084330.011024145</v>
      </c>
      <c r="J1531" s="384">
        <v>2349</v>
      </c>
      <c r="K1531" s="367">
        <v>31636.363636363443</v>
      </c>
      <c r="L1531" s="367">
        <v>-551694.07052422059</v>
      </c>
      <c r="M1531" s="384">
        <v>2348.9999999999854</v>
      </c>
      <c r="N1531" s="367">
        <v>522</v>
      </c>
      <c r="O1531" s="367">
        <v>-10170.447386476444</v>
      </c>
      <c r="P1531" s="384">
        <v>34.060499999999998</v>
      </c>
      <c r="Q1531" s="367">
        <v>522</v>
      </c>
      <c r="R1531" s="367">
        <v>-3602.190376354502</v>
      </c>
      <c r="S1531" s="384">
        <v>32.886000000000003</v>
      </c>
      <c r="T1531" s="367">
        <v>18000.000000000044</v>
      </c>
      <c r="U1531" s="367">
        <v>-579132.49469386961</v>
      </c>
      <c r="V1531" s="384">
        <v>2349.0000000000055</v>
      </c>
      <c r="W1531" s="367">
        <v>869999.99999999441</v>
      </c>
      <c r="X1531" s="367">
        <v>94808.191041544342</v>
      </c>
      <c r="Y1531" s="384">
        <v>2348.9999999999845</v>
      </c>
      <c r="Z1531" s="367"/>
      <c r="AA1531" s="367"/>
      <c r="AB1531" s="367"/>
      <c r="AC1531" s="367"/>
      <c r="AD1531" s="367"/>
      <c r="AE1531" s="367"/>
      <c r="AF1531" s="367"/>
      <c r="AG1531" s="367"/>
      <c r="AH1531" s="367"/>
      <c r="AI1531" s="367"/>
      <c r="AJ1531" s="367"/>
      <c r="AK1531" s="367"/>
      <c r="AL1531" s="367"/>
      <c r="AM1531" s="367"/>
      <c r="AN1531" s="367"/>
      <c r="AO1531" s="367"/>
      <c r="AP1531" s="367"/>
      <c r="AQ1531" s="367"/>
      <c r="AR1531" s="367"/>
      <c r="AS1531" s="367"/>
      <c r="AT1531" s="367"/>
    </row>
    <row r="1532" spans="2:46" ht="13.8">
      <c r="B1532" s="26">
        <v>87.166666666666956</v>
      </c>
      <c r="C1532" s="367">
        <v>341.02113963459823</v>
      </c>
      <c r="D1532" s="369">
        <v>2353.5000000000082</v>
      </c>
      <c r="E1532" s="367">
        <v>24325.581395348974</v>
      </c>
      <c r="F1532" s="367">
        <v>-854843.32412712183</v>
      </c>
      <c r="G1532" s="367">
        <v>2353.5000000000136</v>
      </c>
      <c r="H1532" s="367">
        <v>130750</v>
      </c>
      <c r="I1532" s="367">
        <v>-10123364.764670111</v>
      </c>
      <c r="J1532" s="384">
        <v>2353.5</v>
      </c>
      <c r="K1532" s="367">
        <v>31696.969696969503</v>
      </c>
      <c r="L1532" s="367">
        <v>-554032.86888167763</v>
      </c>
      <c r="M1532" s="384">
        <v>2353.4999999999854</v>
      </c>
      <c r="N1532" s="367">
        <v>523</v>
      </c>
      <c r="O1532" s="367">
        <v>-10210.68176461493</v>
      </c>
      <c r="P1532" s="384">
        <v>34.125749999999996</v>
      </c>
      <c r="Q1532" s="367">
        <v>523</v>
      </c>
      <c r="R1532" s="367">
        <v>-3618.8845712806901</v>
      </c>
      <c r="S1532" s="384">
        <v>32.948999999999998</v>
      </c>
      <c r="T1532" s="367">
        <v>18034.482758620732</v>
      </c>
      <c r="U1532" s="367">
        <v>-581541.38429806125</v>
      </c>
      <c r="V1532" s="384">
        <v>2353.5000000000055</v>
      </c>
      <c r="W1532" s="367">
        <v>871666.66666666104</v>
      </c>
      <c r="X1532" s="367">
        <v>94941.494592329764</v>
      </c>
      <c r="Y1532" s="384">
        <v>2353.4999999999845</v>
      </c>
      <c r="Z1532" s="367"/>
      <c r="AA1532" s="367"/>
      <c r="AB1532" s="367"/>
      <c r="AC1532" s="367"/>
      <c r="AD1532" s="367"/>
      <c r="AE1532" s="367"/>
      <c r="AF1532" s="367"/>
      <c r="AG1532" s="367"/>
      <c r="AH1532" s="367"/>
      <c r="AI1532" s="367"/>
      <c r="AJ1532" s="367"/>
      <c r="AK1532" s="367"/>
      <c r="AL1532" s="367"/>
      <c r="AM1532" s="367"/>
      <c r="AN1532" s="367"/>
      <c r="AO1532" s="367"/>
      <c r="AP1532" s="367"/>
      <c r="AQ1532" s="367"/>
      <c r="AR1532" s="367"/>
      <c r="AS1532" s="367"/>
      <c r="AT1532" s="367"/>
    </row>
    <row r="1533" spans="2:46" ht="13.8">
      <c r="B1533" s="26">
        <v>87.333333333333627</v>
      </c>
      <c r="C1533" s="367">
        <v>341.66513613188124</v>
      </c>
      <c r="D1533" s="369">
        <v>2358.0000000000082</v>
      </c>
      <c r="E1533" s="367">
        <v>24372.093023255951</v>
      </c>
      <c r="F1533" s="367">
        <v>-858155.73581276415</v>
      </c>
      <c r="G1533" s="367">
        <v>2358.0000000000136</v>
      </c>
      <c r="H1533" s="367">
        <v>131000</v>
      </c>
      <c r="I1533" s="367">
        <v>-10162474.914544675</v>
      </c>
      <c r="J1533" s="384">
        <v>2358</v>
      </c>
      <c r="K1533" s="367">
        <v>31757.575757575563</v>
      </c>
      <c r="L1533" s="367">
        <v>-556376.56939272885</v>
      </c>
      <c r="M1533" s="384">
        <v>2357.9999999999854</v>
      </c>
      <c r="N1533" s="367">
        <v>524</v>
      </c>
      <c r="O1533" s="367">
        <v>-10250.995495573514</v>
      </c>
      <c r="P1533" s="384">
        <v>34.190999999999995</v>
      </c>
      <c r="Q1533" s="367">
        <v>524</v>
      </c>
      <c r="R1533" s="367">
        <v>-3635.6162172473346</v>
      </c>
      <c r="S1533" s="384">
        <v>33.012</v>
      </c>
      <c r="T1533" s="367">
        <v>18068.96551724142</v>
      </c>
      <c r="U1533" s="367">
        <v>-583955.24308152869</v>
      </c>
      <c r="V1533" s="384">
        <v>2358.0000000000055</v>
      </c>
      <c r="W1533" s="367">
        <v>873333.33333332767</v>
      </c>
      <c r="X1533" s="367">
        <v>95074.613357890485</v>
      </c>
      <c r="Y1533" s="384">
        <v>2357.9999999999845</v>
      </c>
      <c r="Z1533" s="367"/>
      <c r="AA1533" s="367"/>
      <c r="AB1533" s="367"/>
      <c r="AC1533" s="367"/>
      <c r="AD1533" s="367"/>
      <c r="AE1533" s="367"/>
      <c r="AF1533" s="367"/>
      <c r="AG1533" s="367"/>
      <c r="AH1533" s="367"/>
      <c r="AI1533" s="367"/>
      <c r="AJ1533" s="367"/>
      <c r="AK1533" s="367"/>
      <c r="AL1533" s="367"/>
      <c r="AM1533" s="367"/>
      <c r="AN1533" s="367"/>
      <c r="AO1533" s="367"/>
      <c r="AP1533" s="367"/>
      <c r="AQ1533" s="367"/>
      <c r="AR1533" s="367"/>
      <c r="AS1533" s="367"/>
      <c r="AT1533" s="367"/>
    </row>
    <row r="1534" spans="2:46" ht="13.8">
      <c r="B1534" s="26">
        <v>87.500000000000298</v>
      </c>
      <c r="C1534" s="367">
        <v>342.30910189797777</v>
      </c>
      <c r="D1534" s="369">
        <v>2362.5000000000082</v>
      </c>
      <c r="E1534" s="367">
        <v>24418.604651162928</v>
      </c>
      <c r="F1534" s="367">
        <v>-861474.55174276489</v>
      </c>
      <c r="G1534" s="367">
        <v>2362.5000000000136</v>
      </c>
      <c r="H1534" s="367">
        <v>131250</v>
      </c>
      <c r="I1534" s="367">
        <v>-10201660.460647836</v>
      </c>
      <c r="J1534" s="384">
        <v>2362.5</v>
      </c>
      <c r="K1534" s="367">
        <v>31818.181818181623</v>
      </c>
      <c r="L1534" s="367">
        <v>-558725.17205737438</v>
      </c>
      <c r="M1534" s="384">
        <v>2362.4999999999854</v>
      </c>
      <c r="N1534" s="367">
        <v>525</v>
      </c>
      <c r="O1534" s="367">
        <v>-10291.3885793522</v>
      </c>
      <c r="P1534" s="384">
        <v>34.256250000000001</v>
      </c>
      <c r="Q1534" s="367">
        <v>525</v>
      </c>
      <c r="R1534" s="367">
        <v>-3652.3853142544313</v>
      </c>
      <c r="S1534" s="384">
        <v>33.074999999999996</v>
      </c>
      <c r="T1534" s="367">
        <v>18103.448275862109</v>
      </c>
      <c r="U1534" s="367">
        <v>-586374.07104427181</v>
      </c>
      <c r="V1534" s="384">
        <v>2362.500000000005</v>
      </c>
      <c r="W1534" s="367">
        <v>874999.9999999943</v>
      </c>
      <c r="X1534" s="367">
        <v>95207.547338226446</v>
      </c>
      <c r="Y1534" s="384">
        <v>2362.4999999999845</v>
      </c>
      <c r="Z1534" s="367"/>
      <c r="AA1534" s="367"/>
      <c r="AB1534" s="367"/>
      <c r="AC1534" s="367"/>
      <c r="AD1534" s="367"/>
      <c r="AE1534" s="367"/>
      <c r="AF1534" s="367"/>
      <c r="AG1534" s="367"/>
      <c r="AH1534" s="367"/>
      <c r="AI1534" s="367"/>
      <c r="AJ1534" s="367"/>
      <c r="AK1534" s="367"/>
      <c r="AL1534" s="367"/>
      <c r="AM1534" s="367"/>
      <c r="AN1534" s="367"/>
      <c r="AO1534" s="367"/>
      <c r="AP1534" s="367"/>
      <c r="AQ1534" s="367"/>
      <c r="AR1534" s="367"/>
      <c r="AS1534" s="367"/>
      <c r="AT1534" s="367"/>
    </row>
    <row r="1535" spans="2:46" ht="13.8">
      <c r="B1535" s="26">
        <v>87.66666666666697</v>
      </c>
      <c r="C1535" s="367">
        <v>342.95303693288787</v>
      </c>
      <c r="D1535" s="369">
        <v>2367.0000000000082</v>
      </c>
      <c r="E1535" s="367">
        <v>24465.116279069905</v>
      </c>
      <c r="F1535" s="367">
        <v>-864799.77191712393</v>
      </c>
      <c r="G1535" s="367">
        <v>2367.0000000000136</v>
      </c>
      <c r="H1535" s="367">
        <v>131500</v>
      </c>
      <c r="I1535" s="367">
        <v>-10240921.402979592</v>
      </c>
      <c r="J1535" s="384">
        <v>2367</v>
      </c>
      <c r="K1535" s="367">
        <v>31878.787878787683</v>
      </c>
      <c r="L1535" s="367">
        <v>-561078.6768756141</v>
      </c>
      <c r="M1535" s="384">
        <v>2366.9999999999854</v>
      </c>
      <c r="N1535" s="367">
        <v>526</v>
      </c>
      <c r="O1535" s="367">
        <v>-10331.861015950979</v>
      </c>
      <c r="P1535" s="384">
        <v>34.3215</v>
      </c>
      <c r="Q1535" s="367">
        <v>526</v>
      </c>
      <c r="R1535" s="367">
        <v>-3669.1918623019837</v>
      </c>
      <c r="S1535" s="384">
        <v>33.137999999999998</v>
      </c>
      <c r="T1535" s="367">
        <v>18137.931034482797</v>
      </c>
      <c r="U1535" s="367">
        <v>-588797.86818629107</v>
      </c>
      <c r="V1535" s="384">
        <v>2367.000000000005</v>
      </c>
      <c r="W1535" s="367">
        <v>876666.66666666092</v>
      </c>
      <c r="X1535" s="367">
        <v>95340.296533337707</v>
      </c>
      <c r="Y1535" s="384">
        <v>2366.9999999999845</v>
      </c>
      <c r="Z1535" s="367"/>
      <c r="AA1535" s="367"/>
      <c r="AB1535" s="367"/>
      <c r="AC1535" s="367"/>
      <c r="AD1535" s="367"/>
      <c r="AE1535" s="367"/>
      <c r="AF1535" s="367"/>
      <c r="AG1535" s="367"/>
      <c r="AH1535" s="367"/>
      <c r="AI1535" s="367"/>
      <c r="AJ1535" s="367"/>
      <c r="AK1535" s="367"/>
      <c r="AL1535" s="367"/>
      <c r="AM1535" s="367"/>
      <c r="AN1535" s="367"/>
      <c r="AO1535" s="367"/>
      <c r="AP1535" s="367"/>
      <c r="AQ1535" s="367"/>
      <c r="AR1535" s="367"/>
      <c r="AS1535" s="367"/>
      <c r="AT1535" s="367"/>
    </row>
    <row r="1536" spans="2:46" ht="13.8">
      <c r="B1536" s="26">
        <v>87.833333333333641</v>
      </c>
      <c r="C1536" s="367">
        <v>343.5969412366116</v>
      </c>
      <c r="D1536" s="369">
        <v>2371.5000000000086</v>
      </c>
      <c r="E1536" s="367">
        <v>24511.627906976883</v>
      </c>
      <c r="F1536" s="367">
        <v>-868131.39633584186</v>
      </c>
      <c r="G1536" s="367">
        <v>2371.5000000000136</v>
      </c>
      <c r="H1536" s="367">
        <v>131750</v>
      </c>
      <c r="I1536" s="367">
        <v>-10280257.741539948</v>
      </c>
      <c r="J1536" s="384">
        <v>2371.5</v>
      </c>
      <c r="K1536" s="367">
        <v>31939.393939393743</v>
      </c>
      <c r="L1536" s="367">
        <v>-563437.083847448</v>
      </c>
      <c r="M1536" s="384">
        <v>2371.4999999999854</v>
      </c>
      <c r="N1536" s="367">
        <v>527</v>
      </c>
      <c r="O1536" s="367">
        <v>-10372.412805369855</v>
      </c>
      <c r="P1536" s="384">
        <v>34.386749999999999</v>
      </c>
      <c r="Q1536" s="367">
        <v>527</v>
      </c>
      <c r="R1536" s="367">
        <v>-3686.0358613899907</v>
      </c>
      <c r="S1536" s="384">
        <v>33.201000000000001</v>
      </c>
      <c r="T1536" s="367">
        <v>18172.413793103486</v>
      </c>
      <c r="U1536" s="367">
        <v>-591226.63450758613</v>
      </c>
      <c r="V1536" s="384">
        <v>2371.500000000005</v>
      </c>
      <c r="W1536" s="367">
        <v>878333.33333332755</v>
      </c>
      <c r="X1536" s="367">
        <v>95472.860943224194</v>
      </c>
      <c r="Y1536" s="384">
        <v>2371.4999999999841</v>
      </c>
      <c r="Z1536" s="367"/>
      <c r="AA1536" s="367"/>
      <c r="AB1536" s="367"/>
      <c r="AC1536" s="367"/>
      <c r="AD1536" s="367"/>
      <c r="AE1536" s="367"/>
      <c r="AF1536" s="367"/>
      <c r="AG1536" s="367"/>
      <c r="AH1536" s="367"/>
      <c r="AI1536" s="367"/>
      <c r="AJ1536" s="367"/>
      <c r="AK1536" s="367"/>
      <c r="AL1536" s="367"/>
      <c r="AM1536" s="367"/>
      <c r="AN1536" s="367"/>
      <c r="AO1536" s="367"/>
      <c r="AP1536" s="367"/>
      <c r="AQ1536" s="367"/>
      <c r="AR1536" s="367"/>
      <c r="AS1536" s="367"/>
      <c r="AT1536" s="367"/>
    </row>
    <row r="1537" spans="2:46" ht="13.8">
      <c r="B1537" s="26">
        <v>88.000000000000313</v>
      </c>
      <c r="C1537" s="367">
        <v>344.24081480914873</v>
      </c>
      <c r="D1537" s="369">
        <v>2376.0000000000086</v>
      </c>
      <c r="E1537" s="367">
        <v>24558.13953488386</v>
      </c>
      <c r="F1537" s="367">
        <v>-871469.42499891797</v>
      </c>
      <c r="G1537" s="367">
        <v>2376.0000000000136</v>
      </c>
      <c r="H1537" s="367">
        <v>132000</v>
      </c>
      <c r="I1537" s="367">
        <v>-10319669.476328894</v>
      </c>
      <c r="J1537" s="384">
        <v>2376</v>
      </c>
      <c r="K1537" s="367">
        <v>31999.999999999804</v>
      </c>
      <c r="L1537" s="367">
        <v>-565800.39297287597</v>
      </c>
      <c r="M1537" s="384">
        <v>2375.9999999999854</v>
      </c>
      <c r="N1537" s="367">
        <v>528</v>
      </c>
      <c r="O1537" s="367">
        <v>-10413.043947608832</v>
      </c>
      <c r="P1537" s="384">
        <v>34.451999999999998</v>
      </c>
      <c r="Q1537" s="367">
        <v>528</v>
      </c>
      <c r="R1537" s="367">
        <v>-3702.9173115184517</v>
      </c>
      <c r="S1537" s="384">
        <v>33.264000000000003</v>
      </c>
      <c r="T1537" s="367">
        <v>18206.896551724174</v>
      </c>
      <c r="U1537" s="367">
        <v>-593660.37000815687</v>
      </c>
      <c r="V1537" s="384">
        <v>2376.0000000000045</v>
      </c>
      <c r="W1537" s="367">
        <v>879999.99999999418</v>
      </c>
      <c r="X1537" s="367">
        <v>95605.240567885965</v>
      </c>
      <c r="Y1537" s="384">
        <v>2375.9999999999841</v>
      </c>
      <c r="Z1537" s="367"/>
      <c r="AA1537" s="367"/>
      <c r="AB1537" s="367"/>
      <c r="AC1537" s="367"/>
      <c r="AD1537" s="367"/>
      <c r="AE1537" s="367"/>
      <c r="AF1537" s="367"/>
      <c r="AG1537" s="367"/>
      <c r="AH1537" s="367"/>
      <c r="AI1537" s="367"/>
      <c r="AJ1537" s="367"/>
      <c r="AK1537" s="367"/>
      <c r="AL1537" s="367"/>
      <c r="AM1537" s="367"/>
      <c r="AN1537" s="367"/>
      <c r="AO1537" s="367"/>
      <c r="AP1537" s="367"/>
      <c r="AQ1537" s="367"/>
      <c r="AR1537" s="367"/>
      <c r="AS1537" s="367"/>
      <c r="AT1537" s="367"/>
    </row>
    <row r="1538" spans="2:46" ht="13.8">
      <c r="B1538" s="26">
        <v>88.166666666666984</v>
      </c>
      <c r="C1538" s="367">
        <v>344.88465765049949</v>
      </c>
      <c r="D1538" s="369">
        <v>2380.5000000000086</v>
      </c>
      <c r="E1538" s="367">
        <v>24604.651162790837</v>
      </c>
      <c r="F1538" s="367">
        <v>-874813.8579063525</v>
      </c>
      <c r="G1538" s="367">
        <v>2380.5000000000136</v>
      </c>
      <c r="H1538" s="367">
        <v>132250</v>
      </c>
      <c r="I1538" s="367">
        <v>-10359156.607346443</v>
      </c>
      <c r="J1538" s="384">
        <v>2380.5</v>
      </c>
      <c r="K1538" s="367">
        <v>32060.606060605864</v>
      </c>
      <c r="L1538" s="367">
        <v>-568168.60425189824</v>
      </c>
      <c r="M1538" s="384">
        <v>2380.4999999999854</v>
      </c>
      <c r="N1538" s="367">
        <v>529</v>
      </c>
      <c r="O1538" s="367">
        <v>-10453.754442667909</v>
      </c>
      <c r="P1538" s="384">
        <v>34.517250000000004</v>
      </c>
      <c r="Q1538" s="367">
        <v>529</v>
      </c>
      <c r="R1538" s="367">
        <v>-3719.8362126873649</v>
      </c>
      <c r="S1538" s="384">
        <v>33.326999999999998</v>
      </c>
      <c r="T1538" s="367">
        <v>18241.379310344862</v>
      </c>
      <c r="U1538" s="367">
        <v>-596099.07468800363</v>
      </c>
      <c r="V1538" s="384">
        <v>2380.5000000000045</v>
      </c>
      <c r="W1538" s="367">
        <v>881666.66666666081</v>
      </c>
      <c r="X1538" s="367">
        <v>95737.435407323035</v>
      </c>
      <c r="Y1538" s="384">
        <v>2380.4999999999841</v>
      </c>
      <c r="Z1538" s="367"/>
      <c r="AA1538" s="367"/>
      <c r="AB1538" s="367"/>
      <c r="AC1538" s="367"/>
      <c r="AD1538" s="367"/>
      <c r="AE1538" s="367"/>
      <c r="AF1538" s="367"/>
      <c r="AG1538" s="367"/>
      <c r="AH1538" s="367"/>
      <c r="AI1538" s="367"/>
      <c r="AJ1538" s="367"/>
      <c r="AK1538" s="367"/>
      <c r="AL1538" s="367"/>
      <c r="AM1538" s="367"/>
      <c r="AN1538" s="367"/>
      <c r="AO1538" s="367"/>
      <c r="AP1538" s="367"/>
      <c r="AQ1538" s="367"/>
      <c r="AR1538" s="367"/>
      <c r="AS1538" s="367"/>
      <c r="AT1538" s="367"/>
    </row>
    <row r="1539" spans="2:46" ht="13.8">
      <c r="B1539" s="26">
        <v>88.333333333333655</v>
      </c>
      <c r="C1539" s="367">
        <v>345.52846976066371</v>
      </c>
      <c r="D1539" s="369">
        <v>2385.0000000000086</v>
      </c>
      <c r="E1539" s="367">
        <v>24651.162790697814</v>
      </c>
      <c r="F1539" s="367">
        <v>-878164.69505814568</v>
      </c>
      <c r="G1539" s="367">
        <v>2385.0000000000136</v>
      </c>
      <c r="H1539" s="367">
        <v>132500</v>
      </c>
      <c r="I1539" s="367">
        <v>-10398719.134592587</v>
      </c>
      <c r="J1539" s="384">
        <v>2385</v>
      </c>
      <c r="K1539" s="367">
        <v>32121.212121211924</v>
      </c>
      <c r="L1539" s="367">
        <v>-570541.7176845147</v>
      </c>
      <c r="M1539" s="384">
        <v>2384.9999999999854</v>
      </c>
      <c r="N1539" s="367">
        <v>530</v>
      </c>
      <c r="O1539" s="367">
        <v>-10494.544290547081</v>
      </c>
      <c r="P1539" s="384">
        <v>34.582500000000003</v>
      </c>
      <c r="Q1539" s="367">
        <v>530</v>
      </c>
      <c r="R1539" s="367">
        <v>-3736.7925648967343</v>
      </c>
      <c r="S1539" s="384">
        <v>33.39</v>
      </c>
      <c r="T1539" s="367">
        <v>18275.862068965551</v>
      </c>
      <c r="U1539" s="367">
        <v>-598542.74854712642</v>
      </c>
      <c r="V1539" s="384">
        <v>2385.0000000000045</v>
      </c>
      <c r="W1539" s="367">
        <v>883333.33333332743</v>
      </c>
      <c r="X1539" s="367">
        <v>95869.445461535346</v>
      </c>
      <c r="Y1539" s="384">
        <v>2384.9999999999841</v>
      </c>
      <c r="Z1539" s="367"/>
      <c r="AA1539" s="367"/>
      <c r="AB1539" s="367"/>
      <c r="AC1539" s="367"/>
      <c r="AD1539" s="367"/>
      <c r="AE1539" s="367"/>
      <c r="AF1539" s="367"/>
      <c r="AG1539" s="367"/>
      <c r="AH1539" s="367"/>
      <c r="AI1539" s="367"/>
      <c r="AJ1539" s="367"/>
      <c r="AK1539" s="367"/>
      <c r="AL1539" s="367"/>
      <c r="AM1539" s="367"/>
      <c r="AN1539" s="367"/>
      <c r="AO1539" s="367"/>
      <c r="AP1539" s="367"/>
      <c r="AQ1539" s="367"/>
      <c r="AR1539" s="367"/>
      <c r="AS1539" s="367"/>
      <c r="AT1539" s="367"/>
    </row>
    <row r="1540" spans="2:46" ht="13.8">
      <c r="B1540" s="26">
        <v>88.500000000000327</v>
      </c>
      <c r="C1540" s="367">
        <v>346.17225113964162</v>
      </c>
      <c r="D1540" s="369">
        <v>2389.5000000000091</v>
      </c>
      <c r="E1540" s="367">
        <v>24697.674418604791</v>
      </c>
      <c r="F1540" s="367">
        <v>-881521.93645429728</v>
      </c>
      <c r="G1540" s="367">
        <v>2389.5000000000136</v>
      </c>
      <c r="H1540" s="367">
        <v>132750</v>
      </c>
      <c r="I1540" s="367">
        <v>-10438357.058067329</v>
      </c>
      <c r="J1540" s="384">
        <v>2389.5</v>
      </c>
      <c r="K1540" s="367">
        <v>32181.818181817984</v>
      </c>
      <c r="L1540" s="367">
        <v>-572919.73327072535</v>
      </c>
      <c r="M1540" s="384">
        <v>2389.4999999999854</v>
      </c>
      <c r="N1540" s="367">
        <v>531</v>
      </c>
      <c r="O1540" s="367">
        <v>-10535.413491246349</v>
      </c>
      <c r="P1540" s="384">
        <v>34.647750000000002</v>
      </c>
      <c r="Q1540" s="367">
        <v>531</v>
      </c>
      <c r="R1540" s="367">
        <v>-3753.7863681465556</v>
      </c>
      <c r="S1540" s="384">
        <v>33.452999999999996</v>
      </c>
      <c r="T1540" s="367">
        <v>18310.344827586239</v>
      </c>
      <c r="U1540" s="367">
        <v>-600991.39158552478</v>
      </c>
      <c r="V1540" s="384">
        <v>2389.5000000000041</v>
      </c>
      <c r="W1540" s="367">
        <v>884999.99999999406</v>
      </c>
      <c r="X1540" s="367">
        <v>96001.270730522912</v>
      </c>
      <c r="Y1540" s="384">
        <v>2389.4999999999836</v>
      </c>
      <c r="Z1540" s="367"/>
      <c r="AA1540" s="367"/>
      <c r="AB1540" s="367"/>
      <c r="AC1540" s="367"/>
      <c r="AD1540" s="367"/>
      <c r="AE1540" s="367"/>
      <c r="AF1540" s="367"/>
      <c r="AG1540" s="367"/>
      <c r="AH1540" s="367"/>
      <c r="AI1540" s="367"/>
      <c r="AJ1540" s="367"/>
      <c r="AK1540" s="367"/>
      <c r="AL1540" s="367"/>
      <c r="AM1540" s="367"/>
      <c r="AN1540" s="367"/>
      <c r="AO1540" s="367"/>
      <c r="AP1540" s="367"/>
      <c r="AQ1540" s="367"/>
      <c r="AR1540" s="367"/>
      <c r="AS1540" s="367"/>
      <c r="AT1540" s="367"/>
    </row>
    <row r="1541" spans="2:46" ht="13.8">
      <c r="B1541" s="26">
        <v>88.666666666666998</v>
      </c>
      <c r="C1541" s="367">
        <v>346.81600178743298</v>
      </c>
      <c r="D1541" s="369">
        <v>2394.0000000000091</v>
      </c>
      <c r="E1541" s="367">
        <v>24744.186046511768</v>
      </c>
      <c r="F1541" s="367">
        <v>-884885.58209480741</v>
      </c>
      <c r="G1541" s="367">
        <v>2394.0000000000136</v>
      </c>
      <c r="H1541" s="367">
        <v>133000</v>
      </c>
      <c r="I1541" s="367">
        <v>-10478070.377770668</v>
      </c>
      <c r="J1541" s="384">
        <v>2394</v>
      </c>
      <c r="K1541" s="367">
        <v>32242.424242424044</v>
      </c>
      <c r="L1541" s="367">
        <v>-575302.6510105303</v>
      </c>
      <c r="M1541" s="384">
        <v>2393.9999999999854</v>
      </c>
      <c r="N1541" s="367">
        <v>532</v>
      </c>
      <c r="O1541" s="367">
        <v>-10576.362044765714</v>
      </c>
      <c r="P1541" s="384">
        <v>34.713000000000001</v>
      </c>
      <c r="Q1541" s="367">
        <v>532</v>
      </c>
      <c r="R1541" s="367">
        <v>-3770.8176224368335</v>
      </c>
      <c r="S1541" s="384">
        <v>33.515999999999998</v>
      </c>
      <c r="T1541" s="367">
        <v>18344.827586206928</v>
      </c>
      <c r="U1541" s="367">
        <v>-603445.00380319916</v>
      </c>
      <c r="V1541" s="384">
        <v>2394.0000000000041</v>
      </c>
      <c r="W1541" s="367">
        <v>886666.66666666069</v>
      </c>
      <c r="X1541" s="367">
        <v>96132.911214285763</v>
      </c>
      <c r="Y1541" s="384">
        <v>2393.9999999999836</v>
      </c>
      <c r="Z1541" s="367"/>
      <c r="AA1541" s="367"/>
      <c r="AB1541" s="367"/>
      <c r="AC1541" s="367"/>
      <c r="AD1541" s="367"/>
      <c r="AE1541" s="367"/>
      <c r="AF1541" s="367"/>
      <c r="AG1541" s="367"/>
      <c r="AH1541" s="367"/>
      <c r="AI1541" s="367"/>
      <c r="AJ1541" s="367"/>
      <c r="AK1541" s="367"/>
      <c r="AL1541" s="367"/>
      <c r="AM1541" s="367"/>
      <c r="AN1541" s="367"/>
      <c r="AO1541" s="367"/>
      <c r="AP1541" s="367"/>
      <c r="AQ1541" s="367"/>
      <c r="AR1541" s="367"/>
      <c r="AS1541" s="367"/>
      <c r="AT1541" s="367"/>
    </row>
    <row r="1542" spans="2:46" ht="13.8">
      <c r="B1542" s="26">
        <v>88.83333333333367</v>
      </c>
      <c r="C1542" s="367">
        <v>347.4597217040378</v>
      </c>
      <c r="D1542" s="369">
        <v>2398.5000000000091</v>
      </c>
      <c r="E1542" s="367">
        <v>24790.697674418745</v>
      </c>
      <c r="F1542" s="367">
        <v>-888255.63197967585</v>
      </c>
      <c r="G1542" s="367">
        <v>2398.5000000000136</v>
      </c>
      <c r="H1542" s="367">
        <v>133250</v>
      </c>
      <c r="I1542" s="367">
        <v>-10517859.093702603</v>
      </c>
      <c r="J1542" s="384">
        <v>2398.5</v>
      </c>
      <c r="K1542" s="367">
        <v>32303.030303030104</v>
      </c>
      <c r="L1542" s="367">
        <v>-577690.47090392897</v>
      </c>
      <c r="M1542" s="384">
        <v>2398.499999999985</v>
      </c>
      <c r="N1542" s="367">
        <v>533</v>
      </c>
      <c r="O1542" s="367">
        <v>-10617.38995110518</v>
      </c>
      <c r="P1542" s="384">
        <v>34.77825</v>
      </c>
      <c r="Q1542" s="367">
        <v>533</v>
      </c>
      <c r="R1542" s="367">
        <v>-3787.8863277675655</v>
      </c>
      <c r="S1542" s="384">
        <v>33.579000000000001</v>
      </c>
      <c r="T1542" s="367">
        <v>18379.310344827616</v>
      </c>
      <c r="U1542" s="367">
        <v>-605903.58520014957</v>
      </c>
      <c r="V1542" s="384">
        <v>2398.5000000000041</v>
      </c>
      <c r="W1542" s="367">
        <v>888333.33333332732</v>
      </c>
      <c r="X1542" s="367">
        <v>96264.366912823898</v>
      </c>
      <c r="Y1542" s="384">
        <v>2398.4999999999836</v>
      </c>
      <c r="Z1542" s="367"/>
      <c r="AA1542" s="367"/>
      <c r="AB1542" s="367"/>
      <c r="AC1542" s="367"/>
      <c r="AD1542" s="367"/>
      <c r="AE1542" s="367"/>
      <c r="AF1542" s="367"/>
      <c r="AG1542" s="367"/>
      <c r="AH1542" s="367"/>
      <c r="AI1542" s="367"/>
      <c r="AJ1542" s="367"/>
      <c r="AK1542" s="367"/>
      <c r="AL1542" s="367"/>
      <c r="AM1542" s="367"/>
      <c r="AN1542" s="367"/>
      <c r="AO1542" s="367"/>
      <c r="AP1542" s="367"/>
      <c r="AQ1542" s="367"/>
      <c r="AR1542" s="367"/>
      <c r="AS1542" s="367"/>
      <c r="AT1542" s="367"/>
    </row>
    <row r="1543" spans="2:46" ht="13.8">
      <c r="B1543" s="26">
        <v>89.000000000000341</v>
      </c>
      <c r="C1543" s="367">
        <v>348.10341088945626</v>
      </c>
      <c r="D1543" s="369">
        <v>2403.0000000000091</v>
      </c>
      <c r="E1543" s="367">
        <v>24837.209302325722</v>
      </c>
      <c r="F1543" s="367">
        <v>-891632.08610890293</v>
      </c>
      <c r="G1543" s="367">
        <v>2403.0000000000136</v>
      </c>
      <c r="H1543" s="367">
        <v>133500</v>
      </c>
      <c r="I1543" s="367">
        <v>-10557723.205863135</v>
      </c>
      <c r="J1543" s="384">
        <v>2403</v>
      </c>
      <c r="K1543" s="367">
        <v>32363.636363636164</v>
      </c>
      <c r="L1543" s="367">
        <v>-580083.19295092218</v>
      </c>
      <c r="M1543" s="384">
        <v>2402.999999999985</v>
      </c>
      <c r="N1543" s="367">
        <v>534</v>
      </c>
      <c r="O1543" s="367">
        <v>-10658.497210264741</v>
      </c>
      <c r="P1543" s="384">
        <v>34.843499999999999</v>
      </c>
      <c r="Q1543" s="367">
        <v>534</v>
      </c>
      <c r="R1543" s="367">
        <v>-3804.9924841387519</v>
      </c>
      <c r="S1543" s="384">
        <v>33.642000000000003</v>
      </c>
      <c r="T1543" s="367">
        <v>18413.793103448304</v>
      </c>
      <c r="U1543" s="367">
        <v>-608367.13577637542</v>
      </c>
      <c r="V1543" s="384">
        <v>2403.0000000000036</v>
      </c>
      <c r="W1543" s="367">
        <v>889999.99999999395</v>
      </c>
      <c r="X1543" s="367">
        <v>96395.637826137288</v>
      </c>
      <c r="Y1543" s="384">
        <v>2402.9999999999836</v>
      </c>
      <c r="Z1543" s="367"/>
      <c r="AA1543" s="367"/>
      <c r="AB1543" s="367"/>
      <c r="AC1543" s="367"/>
      <c r="AD1543" s="367"/>
      <c r="AE1543" s="367"/>
      <c r="AF1543" s="367"/>
      <c r="AG1543" s="367"/>
      <c r="AH1543" s="367"/>
      <c r="AI1543" s="367"/>
      <c r="AJ1543" s="367"/>
      <c r="AK1543" s="367"/>
      <c r="AL1543" s="367"/>
      <c r="AM1543" s="367"/>
      <c r="AN1543" s="367"/>
      <c r="AO1543" s="367"/>
      <c r="AP1543" s="367"/>
      <c r="AQ1543" s="367"/>
      <c r="AR1543" s="367"/>
      <c r="AS1543" s="367"/>
      <c r="AT1543" s="367"/>
    </row>
    <row r="1544" spans="2:46" ht="13.8">
      <c r="B1544" s="26">
        <v>89.166666666667012</v>
      </c>
      <c r="C1544" s="367">
        <v>348.74706934368828</v>
      </c>
      <c r="D1544" s="369">
        <v>2407.5000000000095</v>
      </c>
      <c r="E1544" s="367">
        <v>24883.720930232699</v>
      </c>
      <c r="F1544" s="367">
        <v>-895014.94448248832</v>
      </c>
      <c r="G1544" s="367">
        <v>2407.5000000000136</v>
      </c>
      <c r="H1544" s="367">
        <v>133750</v>
      </c>
      <c r="I1544" s="367">
        <v>-10597662.714252263</v>
      </c>
      <c r="J1544" s="384">
        <v>2407.5</v>
      </c>
      <c r="K1544" s="367">
        <v>32424.242424242224</v>
      </c>
      <c r="L1544" s="367">
        <v>-582480.81715150957</v>
      </c>
      <c r="M1544" s="384">
        <v>2407.499999999985</v>
      </c>
      <c r="N1544" s="367">
        <v>535</v>
      </c>
      <c r="O1544" s="367">
        <v>-10699.683822244402</v>
      </c>
      <c r="P1544" s="384">
        <v>34.908749999999998</v>
      </c>
      <c r="Q1544" s="367">
        <v>535</v>
      </c>
      <c r="R1544" s="367">
        <v>-3822.1360915503901</v>
      </c>
      <c r="S1544" s="384">
        <v>33.704999999999998</v>
      </c>
      <c r="T1544" s="367">
        <v>18448.275862068993</v>
      </c>
      <c r="U1544" s="367">
        <v>-610835.65553187754</v>
      </c>
      <c r="V1544" s="384">
        <v>2407.5000000000036</v>
      </c>
      <c r="W1544" s="367">
        <v>891666.66666666057</v>
      </c>
      <c r="X1544" s="367">
        <v>96526.723954225949</v>
      </c>
      <c r="Y1544" s="384">
        <v>2407.4999999999836</v>
      </c>
      <c r="Z1544" s="367"/>
      <c r="AA1544" s="367"/>
      <c r="AB1544" s="367"/>
      <c r="AC1544" s="367"/>
      <c r="AD1544" s="367"/>
      <c r="AE1544" s="367"/>
      <c r="AF1544" s="367"/>
      <c r="AG1544" s="367"/>
      <c r="AH1544" s="367"/>
      <c r="AI1544" s="367"/>
      <c r="AJ1544" s="367"/>
      <c r="AK1544" s="367"/>
      <c r="AL1544" s="367"/>
      <c r="AM1544" s="367"/>
      <c r="AN1544" s="367"/>
      <c r="AO1544" s="367"/>
      <c r="AP1544" s="367"/>
      <c r="AQ1544" s="367"/>
      <c r="AR1544" s="367"/>
      <c r="AS1544" s="367"/>
      <c r="AT1544" s="367"/>
    </row>
    <row r="1545" spans="2:46" ht="13.8">
      <c r="B1545" s="26">
        <v>89.333333333333684</v>
      </c>
      <c r="C1545" s="367">
        <v>349.39069706673382</v>
      </c>
      <c r="D1545" s="369">
        <v>2412.0000000000095</v>
      </c>
      <c r="E1545" s="367">
        <v>24930.232558139676</v>
      </c>
      <c r="F1545" s="367">
        <v>-898404.20710043237</v>
      </c>
      <c r="G1545" s="367">
        <v>2412.0000000000136</v>
      </c>
      <c r="H1545" s="367">
        <v>134000</v>
      </c>
      <c r="I1545" s="367">
        <v>-10637677.618869986</v>
      </c>
      <c r="J1545" s="384">
        <v>2411.9999999999995</v>
      </c>
      <c r="K1545" s="367">
        <v>32484.848484848284</v>
      </c>
      <c r="L1545" s="367">
        <v>-584883.34350569127</v>
      </c>
      <c r="M1545" s="384">
        <v>2411.999999999985</v>
      </c>
      <c r="N1545" s="367">
        <v>536</v>
      </c>
      <c r="O1545" s="367">
        <v>-10740.949787044163</v>
      </c>
      <c r="P1545" s="384">
        <v>34.974000000000004</v>
      </c>
      <c r="Q1545" s="367">
        <v>536</v>
      </c>
      <c r="R1545" s="367">
        <v>-3839.3171500024841</v>
      </c>
      <c r="S1545" s="384">
        <v>33.768000000000001</v>
      </c>
      <c r="T1545" s="367">
        <v>18482.758620689681</v>
      </c>
      <c r="U1545" s="367">
        <v>-613309.14446665545</v>
      </c>
      <c r="V1545" s="384">
        <v>2412.0000000000036</v>
      </c>
      <c r="W1545" s="367">
        <v>893333.3333333272</v>
      </c>
      <c r="X1545" s="367">
        <v>96657.625297089849</v>
      </c>
      <c r="Y1545" s="384">
        <v>2411.9999999999832</v>
      </c>
      <c r="Z1545" s="367"/>
      <c r="AA1545" s="367"/>
      <c r="AB1545" s="367"/>
      <c r="AC1545" s="367"/>
      <c r="AD1545" s="367"/>
      <c r="AE1545" s="367"/>
      <c r="AF1545" s="367"/>
      <c r="AG1545" s="367"/>
      <c r="AH1545" s="367"/>
      <c r="AI1545" s="367"/>
      <c r="AJ1545" s="367"/>
      <c r="AK1545" s="367"/>
      <c r="AL1545" s="367"/>
      <c r="AM1545" s="367"/>
      <c r="AN1545" s="367"/>
      <c r="AO1545" s="367"/>
      <c r="AP1545" s="367"/>
      <c r="AQ1545" s="367"/>
      <c r="AR1545" s="367"/>
      <c r="AS1545" s="367"/>
      <c r="AT1545" s="367"/>
    </row>
    <row r="1546" spans="2:46" ht="13.8">
      <c r="B1546" s="26">
        <v>89.500000000000355</v>
      </c>
      <c r="C1546" s="367">
        <v>350.03429405859282</v>
      </c>
      <c r="D1546" s="369">
        <v>2416.5000000000095</v>
      </c>
      <c r="E1546" s="367">
        <v>24976.744186046653</v>
      </c>
      <c r="F1546" s="367">
        <v>-901799.87396273483</v>
      </c>
      <c r="G1546" s="367">
        <v>2416.5000000000136</v>
      </c>
      <c r="H1546" s="367">
        <v>134250</v>
      </c>
      <c r="I1546" s="367">
        <v>-10677767.91971631</v>
      </c>
      <c r="J1546" s="384">
        <v>2416.4999999999995</v>
      </c>
      <c r="K1546" s="367">
        <v>32545.454545454344</v>
      </c>
      <c r="L1546" s="367">
        <v>-587290.77201346715</v>
      </c>
      <c r="M1546" s="384">
        <v>2416.499999999985</v>
      </c>
      <c r="N1546" s="367">
        <v>537</v>
      </c>
      <c r="O1546" s="367">
        <v>-10782.295104664017</v>
      </c>
      <c r="P1546" s="384">
        <v>35.039250000000003</v>
      </c>
      <c r="Q1546" s="367">
        <v>537</v>
      </c>
      <c r="R1546" s="367">
        <v>-3856.5356594950308</v>
      </c>
      <c r="S1546" s="384">
        <v>33.830999999999996</v>
      </c>
      <c r="T1546" s="367">
        <v>18517.24137931037</v>
      </c>
      <c r="U1546" s="367">
        <v>-615787.60258070892</v>
      </c>
      <c r="V1546" s="384">
        <v>2416.5000000000032</v>
      </c>
      <c r="W1546" s="367">
        <v>894999.99999999383</v>
      </c>
      <c r="X1546" s="367">
        <v>96788.341854729064</v>
      </c>
      <c r="Y1546" s="384">
        <v>2416.4999999999832</v>
      </c>
      <c r="Z1546" s="367"/>
      <c r="AA1546" s="367"/>
      <c r="AB1546" s="367"/>
      <c r="AC1546" s="367"/>
      <c r="AD1546" s="367"/>
      <c r="AE1546" s="367"/>
      <c r="AF1546" s="367"/>
      <c r="AG1546" s="367"/>
      <c r="AH1546" s="367"/>
      <c r="AI1546" s="367"/>
      <c r="AJ1546" s="367"/>
      <c r="AK1546" s="367"/>
      <c r="AL1546" s="367"/>
      <c r="AM1546" s="367"/>
      <c r="AN1546" s="367"/>
      <c r="AO1546" s="367"/>
      <c r="AP1546" s="367"/>
      <c r="AQ1546" s="367"/>
      <c r="AR1546" s="367"/>
      <c r="AS1546" s="367"/>
      <c r="AT1546" s="367"/>
    </row>
    <row r="1547" spans="2:46" ht="13.8">
      <c r="B1547" s="26">
        <v>89.666666666667027</v>
      </c>
      <c r="C1547" s="367">
        <v>350.67786031926545</v>
      </c>
      <c r="D1547" s="369">
        <v>2421.0000000000095</v>
      </c>
      <c r="E1547" s="367">
        <v>25023.25581395363</v>
      </c>
      <c r="F1547" s="367">
        <v>-905201.94506939559</v>
      </c>
      <c r="G1547" s="367">
        <v>2421.0000000000136</v>
      </c>
      <c r="H1547" s="367">
        <v>134500</v>
      </c>
      <c r="I1547" s="367">
        <v>-10717933.61679123</v>
      </c>
      <c r="J1547" s="384">
        <v>2420.9999999999995</v>
      </c>
      <c r="K1547" s="367">
        <v>32606.060606060404</v>
      </c>
      <c r="L1547" s="367">
        <v>-589703.10267483711</v>
      </c>
      <c r="M1547" s="384">
        <v>2420.999999999985</v>
      </c>
      <c r="N1547" s="367">
        <v>538</v>
      </c>
      <c r="O1547" s="367">
        <v>-10823.719775103973</v>
      </c>
      <c r="P1547" s="384">
        <v>35.104500000000002</v>
      </c>
      <c r="Q1547" s="367">
        <v>538</v>
      </c>
      <c r="R1547" s="367">
        <v>-3873.7916200280342</v>
      </c>
      <c r="S1547" s="384">
        <v>33.893999999999998</v>
      </c>
      <c r="T1547" s="367">
        <v>18551.724137931058</v>
      </c>
      <c r="U1547" s="367">
        <v>-618271.02987403865</v>
      </c>
      <c r="V1547" s="384">
        <v>2421.0000000000032</v>
      </c>
      <c r="W1547" s="367">
        <v>896666.66666666046</v>
      </c>
      <c r="X1547" s="367">
        <v>96918.873627143519</v>
      </c>
      <c r="Y1547" s="384">
        <v>2420.9999999999832</v>
      </c>
      <c r="Z1547" s="367"/>
      <c r="AA1547" s="367"/>
      <c r="AB1547" s="367"/>
      <c r="AC1547" s="367"/>
      <c r="AD1547" s="367"/>
      <c r="AE1547" s="367"/>
      <c r="AF1547" s="367"/>
      <c r="AG1547" s="367"/>
      <c r="AH1547" s="367"/>
      <c r="AI1547" s="367"/>
      <c r="AJ1547" s="367"/>
      <c r="AK1547" s="367"/>
      <c r="AL1547" s="367"/>
      <c r="AM1547" s="367"/>
      <c r="AN1547" s="367"/>
      <c r="AO1547" s="367"/>
      <c r="AP1547" s="367"/>
      <c r="AQ1547" s="367"/>
      <c r="AR1547" s="367"/>
      <c r="AS1547" s="367"/>
      <c r="AT1547" s="367"/>
    </row>
    <row r="1548" spans="2:46" ht="13.8">
      <c r="B1548" s="26">
        <v>89.833333333333698</v>
      </c>
      <c r="C1548" s="367">
        <v>351.32139584875171</v>
      </c>
      <c r="D1548" s="369">
        <v>2425.50000000001</v>
      </c>
      <c r="E1548" s="367">
        <v>25069.767441860608</v>
      </c>
      <c r="F1548" s="367">
        <v>-908610.420420415</v>
      </c>
      <c r="G1548" s="367">
        <v>2425.5000000000136</v>
      </c>
      <c r="H1548" s="367">
        <v>134750</v>
      </c>
      <c r="I1548" s="367">
        <v>-10758174.710094748</v>
      </c>
      <c r="J1548" s="384">
        <v>2425.4999999999995</v>
      </c>
      <c r="K1548" s="367">
        <v>32666.666666666464</v>
      </c>
      <c r="L1548" s="367">
        <v>-592120.33548980125</v>
      </c>
      <c r="M1548" s="384">
        <v>2425.499999999985</v>
      </c>
      <c r="N1548" s="367">
        <v>539</v>
      </c>
      <c r="O1548" s="367">
        <v>-10865.223798364023</v>
      </c>
      <c r="P1548" s="384">
        <v>35.169750000000001</v>
      </c>
      <c r="Q1548" s="367">
        <v>539</v>
      </c>
      <c r="R1548" s="367">
        <v>-3891.0850316014908</v>
      </c>
      <c r="S1548" s="384">
        <v>33.957000000000001</v>
      </c>
      <c r="T1548" s="367">
        <v>18586.206896551746</v>
      </c>
      <c r="U1548" s="367">
        <v>-620759.42634664418</v>
      </c>
      <c r="V1548" s="384">
        <v>2425.5000000000032</v>
      </c>
      <c r="W1548" s="367">
        <v>898333.33333332709</v>
      </c>
      <c r="X1548" s="367">
        <v>97049.220614333244</v>
      </c>
      <c r="Y1548" s="384">
        <v>2425.4999999999832</v>
      </c>
      <c r="Z1548" s="367"/>
      <c r="AA1548" s="367"/>
      <c r="AB1548" s="367"/>
      <c r="AC1548" s="367"/>
      <c r="AD1548" s="367"/>
      <c r="AE1548" s="367"/>
      <c r="AF1548" s="367"/>
      <c r="AG1548" s="367"/>
      <c r="AH1548" s="367"/>
      <c r="AI1548" s="367"/>
      <c r="AJ1548" s="367"/>
      <c r="AK1548" s="367"/>
      <c r="AL1548" s="367"/>
      <c r="AM1548" s="367"/>
      <c r="AN1548" s="367"/>
      <c r="AO1548" s="367"/>
      <c r="AP1548" s="367"/>
      <c r="AQ1548" s="367"/>
      <c r="AR1548" s="367"/>
      <c r="AS1548" s="367"/>
      <c r="AT1548" s="367"/>
    </row>
    <row r="1549" spans="2:46" ht="13.8">
      <c r="B1549" s="26">
        <v>90.000000000000369</v>
      </c>
      <c r="C1549" s="367">
        <v>351.96490064705131</v>
      </c>
      <c r="D1549" s="369">
        <v>2430.00000000001</v>
      </c>
      <c r="E1549" s="367">
        <v>25116.279069767585</v>
      </c>
      <c r="F1549" s="367">
        <v>-912025.30001579318</v>
      </c>
      <c r="G1549" s="367">
        <v>2430.0000000000141</v>
      </c>
      <c r="H1549" s="367">
        <v>135000</v>
      </c>
      <c r="I1549" s="367">
        <v>-10798491.199626859</v>
      </c>
      <c r="J1549" s="384">
        <v>2429.9999999999995</v>
      </c>
      <c r="K1549" s="367">
        <v>32727.272727272524</v>
      </c>
      <c r="L1549" s="367">
        <v>-594542.47045835969</v>
      </c>
      <c r="M1549" s="384">
        <v>2429.999999999985</v>
      </c>
      <c r="N1549" s="367">
        <v>540</v>
      </c>
      <c r="O1549" s="367">
        <v>-10906.807174444171</v>
      </c>
      <c r="P1549" s="384">
        <v>35.234999999999999</v>
      </c>
      <c r="Q1549" s="367">
        <v>540</v>
      </c>
      <c r="R1549" s="367">
        <v>-3908.4158942153999</v>
      </c>
      <c r="S1549" s="384">
        <v>34.019999999999996</v>
      </c>
      <c r="T1549" s="367">
        <v>18620.689655172435</v>
      </c>
      <c r="U1549" s="367">
        <v>-623252.79199852538</v>
      </c>
      <c r="V1549" s="384">
        <v>2430.0000000000027</v>
      </c>
      <c r="W1549" s="367">
        <v>899999.99999999371</v>
      </c>
      <c r="X1549" s="367">
        <v>97179.382816298239</v>
      </c>
      <c r="Y1549" s="384">
        <v>2429.9999999999827</v>
      </c>
      <c r="Z1549" s="367"/>
      <c r="AA1549" s="367"/>
      <c r="AB1549" s="367"/>
      <c r="AC1549" s="367"/>
      <c r="AD1549" s="367"/>
      <c r="AE1549" s="367"/>
      <c r="AF1549" s="367"/>
      <c r="AG1549" s="367"/>
      <c r="AH1549" s="367"/>
      <c r="AI1549" s="367"/>
      <c r="AJ1549" s="367"/>
      <c r="AK1549" s="367"/>
      <c r="AL1549" s="367"/>
      <c r="AM1549" s="367"/>
      <c r="AN1549" s="367"/>
      <c r="AO1549" s="367"/>
      <c r="AP1549" s="367"/>
      <c r="AQ1549" s="367"/>
      <c r="AR1549" s="367"/>
      <c r="AS1549" s="367"/>
      <c r="AT1549" s="367"/>
    </row>
    <row r="1550" spans="2:46" ht="13.8">
      <c r="B1550" s="26">
        <v>90.166666666667041</v>
      </c>
      <c r="C1550" s="367">
        <v>352.6083747141646</v>
      </c>
      <c r="D1550" s="369">
        <v>2434.50000000001</v>
      </c>
      <c r="E1550" s="367">
        <v>25162.790697674562</v>
      </c>
      <c r="F1550" s="367">
        <v>-915446.58385552943</v>
      </c>
      <c r="G1550" s="367">
        <v>2434.5000000000141</v>
      </c>
      <c r="H1550" s="367">
        <v>135250</v>
      </c>
      <c r="I1550" s="367">
        <v>-10838883.085387569</v>
      </c>
      <c r="J1550" s="384">
        <v>2434.4999999999995</v>
      </c>
      <c r="K1550" s="367">
        <v>32787.878787878588</v>
      </c>
      <c r="L1550" s="367">
        <v>-596969.50758051232</v>
      </c>
      <c r="M1550" s="384">
        <v>2434.499999999985</v>
      </c>
      <c r="N1550" s="367">
        <v>541</v>
      </c>
      <c r="O1550" s="367">
        <v>-10948.469903344423</v>
      </c>
      <c r="P1550" s="384">
        <v>35.300250000000005</v>
      </c>
      <c r="Q1550" s="367">
        <v>541</v>
      </c>
      <c r="R1550" s="367">
        <v>-3925.7842078697654</v>
      </c>
      <c r="S1550" s="384">
        <v>34.082999999999998</v>
      </c>
      <c r="T1550" s="367">
        <v>18655.172413793123</v>
      </c>
      <c r="U1550" s="367">
        <v>-625751.12682968262</v>
      </c>
      <c r="V1550" s="384">
        <v>2434.5000000000027</v>
      </c>
      <c r="W1550" s="367">
        <v>901666.66666666034</v>
      </c>
      <c r="X1550" s="367">
        <v>97309.360233038504</v>
      </c>
      <c r="Y1550" s="384">
        <v>2434.4999999999827</v>
      </c>
      <c r="Z1550" s="367"/>
      <c r="AA1550" s="367"/>
      <c r="AB1550" s="367"/>
      <c r="AC1550" s="367"/>
      <c r="AD1550" s="367"/>
      <c r="AE1550" s="367"/>
      <c r="AF1550" s="367"/>
      <c r="AG1550" s="367"/>
      <c r="AH1550" s="367"/>
      <c r="AI1550" s="367"/>
      <c r="AJ1550" s="367"/>
      <c r="AK1550" s="367"/>
      <c r="AL1550" s="367"/>
      <c r="AM1550" s="367"/>
      <c r="AN1550" s="367"/>
      <c r="AO1550" s="367"/>
      <c r="AP1550" s="367"/>
      <c r="AQ1550" s="367"/>
      <c r="AR1550" s="367"/>
      <c r="AS1550" s="367"/>
      <c r="AT1550" s="367"/>
    </row>
    <row r="1551" spans="2:46" ht="13.8">
      <c r="B1551" s="26">
        <v>90.333333333333712</v>
      </c>
      <c r="C1551" s="367">
        <v>353.25181805009129</v>
      </c>
      <c r="D1551" s="369">
        <v>2439.00000000001</v>
      </c>
      <c r="E1551" s="367">
        <v>25209.302325581539</v>
      </c>
      <c r="F1551" s="367">
        <v>-918874.27193962422</v>
      </c>
      <c r="G1551" s="367">
        <v>2439.0000000000141</v>
      </c>
      <c r="H1551" s="367">
        <v>135500</v>
      </c>
      <c r="I1551" s="367">
        <v>-10879350.367376879</v>
      </c>
      <c r="J1551" s="384">
        <v>2438.9999999999995</v>
      </c>
      <c r="K1551" s="367">
        <v>32848.484848484652</v>
      </c>
      <c r="L1551" s="367">
        <v>-599401.4468562596</v>
      </c>
      <c r="M1551" s="384">
        <v>2438.9999999999859</v>
      </c>
      <c r="N1551" s="367">
        <v>542</v>
      </c>
      <c r="O1551" s="367">
        <v>-10990.211985064761</v>
      </c>
      <c r="P1551" s="384">
        <v>35.365499999999997</v>
      </c>
      <c r="Q1551" s="367">
        <v>542</v>
      </c>
      <c r="R1551" s="367">
        <v>-3943.1899725645849</v>
      </c>
      <c r="S1551" s="384">
        <v>34.146000000000001</v>
      </c>
      <c r="T1551" s="367">
        <v>18689.655172413812</v>
      </c>
      <c r="U1551" s="367">
        <v>-628254.43084011576</v>
      </c>
      <c r="V1551" s="384">
        <v>2439.0000000000027</v>
      </c>
      <c r="W1551" s="367">
        <v>903333.33333332697</v>
      </c>
      <c r="X1551" s="367">
        <v>97439.152864554038</v>
      </c>
      <c r="Y1551" s="384">
        <v>2438.9999999999827</v>
      </c>
      <c r="Z1551" s="367"/>
      <c r="AA1551" s="367"/>
      <c r="AB1551" s="367"/>
      <c r="AC1551" s="367"/>
      <c r="AD1551" s="367"/>
      <c r="AE1551" s="367"/>
      <c r="AF1551" s="367"/>
      <c r="AG1551" s="367"/>
      <c r="AH1551" s="367"/>
      <c r="AI1551" s="367"/>
      <c r="AJ1551" s="367"/>
      <c r="AK1551" s="367"/>
      <c r="AL1551" s="367"/>
      <c r="AM1551" s="367"/>
      <c r="AN1551" s="367"/>
      <c r="AO1551" s="367"/>
      <c r="AP1551" s="367"/>
      <c r="AQ1551" s="367"/>
      <c r="AR1551" s="367"/>
      <c r="AS1551" s="367"/>
      <c r="AT1551" s="367"/>
    </row>
    <row r="1552" spans="2:46" ht="13.8">
      <c r="B1552" s="26">
        <v>90.500000000000384</v>
      </c>
      <c r="C1552" s="367">
        <v>353.89523065483161</v>
      </c>
      <c r="D1552" s="369">
        <v>2443.50000000001</v>
      </c>
      <c r="E1552" s="367">
        <v>25255.813953488516</v>
      </c>
      <c r="F1552" s="367">
        <v>-922308.36426807742</v>
      </c>
      <c r="G1552" s="367">
        <v>2443.5000000000141</v>
      </c>
      <c r="H1552" s="367">
        <v>135750</v>
      </c>
      <c r="I1552" s="367">
        <v>-10919893.045594785</v>
      </c>
      <c r="J1552" s="384">
        <v>2443.4999999999995</v>
      </c>
      <c r="K1552" s="367">
        <v>32909.090909090715</v>
      </c>
      <c r="L1552" s="367">
        <v>-601838.28828560072</v>
      </c>
      <c r="M1552" s="384">
        <v>2443.4999999999859</v>
      </c>
      <c r="N1552" s="367">
        <v>543</v>
      </c>
      <c r="O1552" s="367">
        <v>-11032.03341960521</v>
      </c>
      <c r="P1552" s="384">
        <v>35.430750000000003</v>
      </c>
      <c r="Q1552" s="367">
        <v>543</v>
      </c>
      <c r="R1552" s="367">
        <v>-3960.6331882998584</v>
      </c>
      <c r="S1552" s="384">
        <v>34.209000000000003</v>
      </c>
      <c r="T1552" s="367">
        <v>18724.1379310345</v>
      </c>
      <c r="U1552" s="367">
        <v>-630762.70402982458</v>
      </c>
      <c r="V1552" s="384">
        <v>2443.5000000000023</v>
      </c>
      <c r="W1552" s="367">
        <v>904999.9999999936</v>
      </c>
      <c r="X1552" s="367">
        <v>97568.760710844843</v>
      </c>
      <c r="Y1552" s="384">
        <v>2443.4999999999827</v>
      </c>
      <c r="Z1552" s="367"/>
      <c r="AA1552" s="367"/>
      <c r="AB1552" s="367"/>
      <c r="AC1552" s="367"/>
      <c r="AD1552" s="367"/>
      <c r="AE1552" s="367"/>
      <c r="AF1552" s="367"/>
      <c r="AG1552" s="367"/>
      <c r="AH1552" s="367"/>
      <c r="AI1552" s="367"/>
      <c r="AJ1552" s="367"/>
      <c r="AK1552" s="367"/>
      <c r="AL1552" s="367"/>
      <c r="AM1552" s="367"/>
      <c r="AN1552" s="367"/>
      <c r="AO1552" s="367"/>
      <c r="AP1552" s="367"/>
      <c r="AQ1552" s="367"/>
      <c r="AR1552" s="367"/>
      <c r="AS1552" s="367"/>
      <c r="AT1552" s="367"/>
    </row>
    <row r="1553" spans="2:46" ht="13.8">
      <c r="B1553" s="26">
        <v>90.666666666667055</v>
      </c>
      <c r="C1553" s="367">
        <v>354.53861252838556</v>
      </c>
      <c r="D1553" s="369">
        <v>2448.0000000000105</v>
      </c>
      <c r="E1553" s="367">
        <v>25302.325581395493</v>
      </c>
      <c r="F1553" s="367">
        <v>-925748.86084088928</v>
      </c>
      <c r="G1553" s="367">
        <v>2448.0000000000141</v>
      </c>
      <c r="H1553" s="367">
        <v>136000</v>
      </c>
      <c r="I1553" s="367">
        <v>-10960511.120041287</v>
      </c>
      <c r="J1553" s="384">
        <v>2447.9999999999995</v>
      </c>
      <c r="K1553" s="367">
        <v>32969.696969696779</v>
      </c>
      <c r="L1553" s="367">
        <v>-604280.03186853603</v>
      </c>
      <c r="M1553" s="384">
        <v>2447.9999999999864</v>
      </c>
      <c r="N1553" s="367">
        <v>544</v>
      </c>
      <c r="O1553" s="367">
        <v>-11073.934206965747</v>
      </c>
      <c r="P1553" s="384">
        <v>35.495999999999995</v>
      </c>
      <c r="Q1553" s="367">
        <v>544</v>
      </c>
      <c r="R1553" s="367">
        <v>-3978.1138550755841</v>
      </c>
      <c r="S1553" s="384">
        <v>34.271999999999998</v>
      </c>
      <c r="T1553" s="367">
        <v>18758.620689655188</v>
      </c>
      <c r="U1553" s="367">
        <v>-633275.94639880944</v>
      </c>
      <c r="V1553" s="384">
        <v>2448.0000000000023</v>
      </c>
      <c r="W1553" s="367">
        <v>906666.66666666023</v>
      </c>
      <c r="X1553" s="367">
        <v>97698.183771910932</v>
      </c>
      <c r="Y1553" s="384">
        <v>2447.9999999999827</v>
      </c>
      <c r="Z1553" s="367"/>
      <c r="AA1553" s="367"/>
      <c r="AB1553" s="367"/>
      <c r="AC1553" s="367"/>
      <c r="AD1553" s="367"/>
      <c r="AE1553" s="367"/>
      <c r="AF1553" s="367"/>
      <c r="AG1553" s="367"/>
      <c r="AH1553" s="367"/>
      <c r="AI1553" s="367"/>
      <c r="AJ1553" s="367"/>
      <c r="AK1553" s="367"/>
      <c r="AL1553" s="367"/>
      <c r="AM1553" s="367"/>
      <c r="AN1553" s="367"/>
      <c r="AO1553" s="367"/>
      <c r="AP1553" s="367"/>
      <c r="AQ1553" s="367"/>
      <c r="AR1553" s="367"/>
      <c r="AS1553" s="367"/>
      <c r="AT1553" s="367"/>
    </row>
    <row r="1554" spans="2:46" ht="13.8">
      <c r="B1554" s="26">
        <v>90.833333333333727</v>
      </c>
      <c r="C1554" s="367">
        <v>355.18196367075291</v>
      </c>
      <c r="D1554" s="369">
        <v>2452.5000000000105</v>
      </c>
      <c r="E1554" s="367">
        <v>25348.83720930247</v>
      </c>
      <c r="F1554" s="367">
        <v>-929195.76165805943</v>
      </c>
      <c r="G1554" s="367">
        <v>2452.5000000000141</v>
      </c>
      <c r="H1554" s="367">
        <v>136250</v>
      </c>
      <c r="I1554" s="367">
        <v>-11001204.590716382</v>
      </c>
      <c r="J1554" s="384">
        <v>2452.4999999999995</v>
      </c>
      <c r="K1554" s="367">
        <v>33030.303030302843</v>
      </c>
      <c r="L1554" s="367">
        <v>-606726.6776050654</v>
      </c>
      <c r="M1554" s="384">
        <v>2452.4999999999864</v>
      </c>
      <c r="N1554" s="367">
        <v>545</v>
      </c>
      <c r="O1554" s="367">
        <v>-11115.914347146389</v>
      </c>
      <c r="P1554" s="384">
        <v>35.561250000000001</v>
      </c>
      <c r="Q1554" s="367">
        <v>545</v>
      </c>
      <c r="R1554" s="367">
        <v>-3995.631972891767</v>
      </c>
      <c r="S1554" s="384">
        <v>34.335000000000001</v>
      </c>
      <c r="T1554" s="367">
        <v>18793.103448275877</v>
      </c>
      <c r="U1554" s="367">
        <v>-635794.1579470702</v>
      </c>
      <c r="V1554" s="384">
        <v>2452.5000000000023</v>
      </c>
      <c r="W1554" s="367">
        <v>908333.33333332685</v>
      </c>
      <c r="X1554" s="367">
        <v>97827.422047752276</v>
      </c>
      <c r="Y1554" s="384">
        <v>2452.4999999999823</v>
      </c>
      <c r="Z1554" s="367"/>
      <c r="AA1554" s="367"/>
      <c r="AB1554" s="367"/>
      <c r="AC1554" s="367"/>
      <c r="AD1554" s="367"/>
      <c r="AE1554" s="367"/>
      <c r="AF1554" s="367"/>
      <c r="AG1554" s="367"/>
      <c r="AH1554" s="367"/>
      <c r="AI1554" s="367"/>
      <c r="AJ1554" s="367"/>
      <c r="AK1554" s="367"/>
      <c r="AL1554" s="367"/>
      <c r="AM1554" s="367"/>
      <c r="AN1554" s="367"/>
      <c r="AO1554" s="367"/>
      <c r="AP1554" s="367"/>
      <c r="AQ1554" s="367"/>
      <c r="AR1554" s="367"/>
      <c r="AS1554" s="367"/>
      <c r="AT1554" s="367"/>
    </row>
    <row r="1555" spans="2:46" ht="13.8">
      <c r="B1555" s="26">
        <v>91.000000000000398</v>
      </c>
      <c r="C1555" s="367">
        <v>355.82528408193389</v>
      </c>
      <c r="D1555" s="369">
        <v>2457.0000000000105</v>
      </c>
      <c r="E1555" s="367">
        <v>25395.348837209447</v>
      </c>
      <c r="F1555" s="367">
        <v>-932649.06671958801</v>
      </c>
      <c r="G1555" s="367">
        <v>2457.0000000000141</v>
      </c>
      <c r="H1555" s="367">
        <v>136500</v>
      </c>
      <c r="I1555" s="367">
        <v>-11041973.457620079</v>
      </c>
      <c r="J1555" s="384">
        <v>2456.9999999999995</v>
      </c>
      <c r="K1555" s="367">
        <v>33090.909090908906</v>
      </c>
      <c r="L1555" s="367">
        <v>-609178.2254951892</v>
      </c>
      <c r="M1555" s="384">
        <v>2456.9999999999868</v>
      </c>
      <c r="N1555" s="367">
        <v>546</v>
      </c>
      <c r="O1555" s="367">
        <v>-11157.973840147124</v>
      </c>
      <c r="P1555" s="384">
        <v>35.6265</v>
      </c>
      <c r="Q1555" s="367">
        <v>546</v>
      </c>
      <c r="R1555" s="367">
        <v>-4013.1875417484011</v>
      </c>
      <c r="S1555" s="384">
        <v>34.397999999999996</v>
      </c>
      <c r="T1555" s="367">
        <v>18827.586206896565</v>
      </c>
      <c r="U1555" s="367">
        <v>-638317.33867460652</v>
      </c>
      <c r="V1555" s="384">
        <v>2457.0000000000018</v>
      </c>
      <c r="W1555" s="367">
        <v>909999.99999999348</v>
      </c>
      <c r="X1555" s="367">
        <v>97956.475538368875</v>
      </c>
      <c r="Y1555" s="384">
        <v>2456.9999999999823</v>
      </c>
      <c r="Z1555" s="367"/>
      <c r="AA1555" s="367"/>
      <c r="AB1555" s="367"/>
      <c r="AC1555" s="367"/>
      <c r="AD1555" s="367"/>
      <c r="AE1555" s="367"/>
      <c r="AF1555" s="367"/>
      <c r="AG1555" s="367"/>
      <c r="AH1555" s="367"/>
      <c r="AI1555" s="367"/>
      <c r="AJ1555" s="367"/>
      <c r="AK1555" s="367"/>
      <c r="AL1555" s="367"/>
      <c r="AM1555" s="367"/>
      <c r="AN1555" s="367"/>
      <c r="AO1555" s="367"/>
      <c r="AP1555" s="367"/>
      <c r="AQ1555" s="367"/>
      <c r="AR1555" s="367"/>
      <c r="AS1555" s="367"/>
      <c r="AT1555" s="367"/>
    </row>
    <row r="1556" spans="2:46" ht="13.8">
      <c r="B1556" s="26">
        <v>91.166666666667069</v>
      </c>
      <c r="C1556" s="367">
        <v>356.46857376192833</v>
      </c>
      <c r="D1556" s="369">
        <v>2461.5000000000105</v>
      </c>
      <c r="E1556" s="367">
        <v>25441.860465116424</v>
      </c>
      <c r="F1556" s="367">
        <v>-936108.77602547512</v>
      </c>
      <c r="G1556" s="367">
        <v>2461.5000000000141</v>
      </c>
      <c r="H1556" s="367">
        <v>136750</v>
      </c>
      <c r="I1556" s="367">
        <v>-11082817.720752373</v>
      </c>
      <c r="J1556" s="384">
        <v>2461.4999999999995</v>
      </c>
      <c r="K1556" s="367">
        <v>33151.51515151497</v>
      </c>
      <c r="L1556" s="367">
        <v>-611634.67553890706</v>
      </c>
      <c r="M1556" s="384">
        <v>2461.4999999999868</v>
      </c>
      <c r="N1556" s="367">
        <v>547</v>
      </c>
      <c r="O1556" s="367">
        <v>-11200.112685967957</v>
      </c>
      <c r="P1556" s="384">
        <v>35.691749999999999</v>
      </c>
      <c r="Q1556" s="367">
        <v>547</v>
      </c>
      <c r="R1556" s="367">
        <v>-4030.7805616454912</v>
      </c>
      <c r="S1556" s="384">
        <v>34.460999999999999</v>
      </c>
      <c r="T1556" s="367">
        <v>18862.068965517254</v>
      </c>
      <c r="U1556" s="367">
        <v>-640845.48858141899</v>
      </c>
      <c r="V1556" s="384">
        <v>2461.5000000000018</v>
      </c>
      <c r="W1556" s="367">
        <v>911666.66666666011</v>
      </c>
      <c r="X1556" s="367">
        <v>98085.344243760774</v>
      </c>
      <c r="Y1556" s="384">
        <v>2461.4999999999823</v>
      </c>
      <c r="Z1556" s="367"/>
      <c r="AA1556" s="367"/>
      <c r="AB1556" s="367"/>
      <c r="AC1556" s="367"/>
      <c r="AD1556" s="367"/>
      <c r="AE1556" s="367"/>
      <c r="AF1556" s="367"/>
      <c r="AG1556" s="367"/>
      <c r="AH1556" s="367"/>
      <c r="AI1556" s="367"/>
      <c r="AJ1556" s="367"/>
      <c r="AK1556" s="367"/>
      <c r="AL1556" s="367"/>
      <c r="AM1556" s="367"/>
      <c r="AN1556" s="367"/>
      <c r="AO1556" s="367"/>
      <c r="AP1556" s="367"/>
      <c r="AQ1556" s="367"/>
      <c r="AR1556" s="367"/>
      <c r="AS1556" s="367"/>
      <c r="AT1556" s="367"/>
    </row>
    <row r="1557" spans="2:46" ht="13.8">
      <c r="B1557" s="26">
        <v>91.333333333333741</v>
      </c>
      <c r="C1557" s="367">
        <v>357.11183271073651</v>
      </c>
      <c r="D1557" s="369">
        <v>2466.0000000000114</v>
      </c>
      <c r="E1557" s="367">
        <v>25488.372093023401</v>
      </c>
      <c r="F1557" s="367">
        <v>-939574.88957572065</v>
      </c>
      <c r="G1557" s="367">
        <v>2466.0000000000141</v>
      </c>
      <c r="H1557" s="367">
        <v>137000</v>
      </c>
      <c r="I1557" s="367">
        <v>-11123737.380113263</v>
      </c>
      <c r="J1557" s="384">
        <v>2465.9999999999995</v>
      </c>
      <c r="K1557" s="367">
        <v>33212.121212121034</v>
      </c>
      <c r="L1557" s="367">
        <v>-614096.027736219</v>
      </c>
      <c r="M1557" s="384">
        <v>2465.9999999999868</v>
      </c>
      <c r="N1557" s="367">
        <v>548</v>
      </c>
      <c r="O1557" s="367">
        <v>-11242.330884608889</v>
      </c>
      <c r="P1557" s="384">
        <v>35.756999999999998</v>
      </c>
      <c r="Q1557" s="367">
        <v>548</v>
      </c>
      <c r="R1557" s="367">
        <v>-4048.4110325830356</v>
      </c>
      <c r="S1557" s="384">
        <v>34.524000000000001</v>
      </c>
      <c r="T1557" s="367">
        <v>18896.551724137942</v>
      </c>
      <c r="U1557" s="367">
        <v>-643378.60766750737</v>
      </c>
      <c r="V1557" s="384">
        <v>2466.0000000000018</v>
      </c>
      <c r="W1557" s="367">
        <v>913333.33333332674</v>
      </c>
      <c r="X1557" s="367">
        <v>98214.028163927913</v>
      </c>
      <c r="Y1557" s="384">
        <v>2465.9999999999823</v>
      </c>
      <c r="Z1557" s="367"/>
      <c r="AA1557" s="367"/>
      <c r="AB1557" s="367"/>
      <c r="AC1557" s="367"/>
      <c r="AD1557" s="367"/>
      <c r="AE1557" s="367"/>
      <c r="AF1557" s="367"/>
      <c r="AG1557" s="367"/>
      <c r="AH1557" s="367"/>
      <c r="AI1557" s="367"/>
      <c r="AJ1557" s="367"/>
      <c r="AK1557" s="367"/>
      <c r="AL1557" s="367"/>
      <c r="AM1557" s="367"/>
      <c r="AN1557" s="367"/>
      <c r="AO1557" s="367"/>
      <c r="AP1557" s="367"/>
      <c r="AQ1557" s="367"/>
      <c r="AR1557" s="367"/>
      <c r="AS1557" s="367"/>
      <c r="AT1557" s="367"/>
    </row>
    <row r="1558" spans="2:46" ht="13.8">
      <c r="B1558" s="26">
        <v>91.500000000000412</v>
      </c>
      <c r="C1558" s="367">
        <v>357.75506092835798</v>
      </c>
      <c r="D1558" s="369">
        <v>2470.5000000000114</v>
      </c>
      <c r="E1558" s="367">
        <v>25534.883720930378</v>
      </c>
      <c r="F1558" s="367">
        <v>-943047.40737032495</v>
      </c>
      <c r="G1558" s="367">
        <v>2470.5000000000141</v>
      </c>
      <c r="H1558" s="367">
        <v>137250</v>
      </c>
      <c r="I1558" s="367">
        <v>-11164732.435702749</v>
      </c>
      <c r="J1558" s="384">
        <v>2470.4999999999995</v>
      </c>
      <c r="K1558" s="367">
        <v>33272.727272727097</v>
      </c>
      <c r="L1558" s="367">
        <v>-616562.28208712535</v>
      </c>
      <c r="M1558" s="384">
        <v>2470.4999999999873</v>
      </c>
      <c r="N1558" s="367">
        <v>549</v>
      </c>
      <c r="O1558" s="367">
        <v>-11284.628436069925</v>
      </c>
      <c r="P1558" s="384">
        <v>35.822250000000004</v>
      </c>
      <c r="Q1558" s="367">
        <v>549</v>
      </c>
      <c r="R1558" s="367">
        <v>-4066.0789545610346</v>
      </c>
      <c r="S1558" s="384">
        <v>34.587000000000003</v>
      </c>
      <c r="T1558" s="367">
        <v>18931.03448275863</v>
      </c>
      <c r="U1558" s="367">
        <v>-645916.69593287143</v>
      </c>
      <c r="V1558" s="384">
        <v>2470.5000000000014</v>
      </c>
      <c r="W1558" s="367">
        <v>914999.99999999336</v>
      </c>
      <c r="X1558" s="367">
        <v>98342.527298870322</v>
      </c>
      <c r="Y1558" s="384">
        <v>2470.4999999999823</v>
      </c>
      <c r="Z1558" s="367"/>
      <c r="AA1558" s="367"/>
      <c r="AB1558" s="367"/>
      <c r="AC1558" s="367"/>
      <c r="AD1558" s="367"/>
      <c r="AE1558" s="367"/>
      <c r="AF1558" s="367"/>
      <c r="AG1558" s="367"/>
      <c r="AH1558" s="367"/>
      <c r="AI1558" s="367"/>
      <c r="AJ1558" s="367"/>
      <c r="AK1558" s="367"/>
      <c r="AL1558" s="367"/>
      <c r="AM1558" s="367"/>
      <c r="AN1558" s="367"/>
      <c r="AO1558" s="367"/>
      <c r="AP1558" s="367"/>
      <c r="AQ1558" s="367"/>
      <c r="AR1558" s="367"/>
      <c r="AS1558" s="367"/>
      <c r="AT1558" s="367"/>
    </row>
    <row r="1559" spans="2:46" ht="13.8">
      <c r="B1559" s="26">
        <v>91.666666666667084</v>
      </c>
      <c r="C1559" s="367">
        <v>358.39825841479313</v>
      </c>
      <c r="D1559" s="369">
        <v>2475.0000000000114</v>
      </c>
      <c r="E1559" s="367">
        <v>25581.395348837355</v>
      </c>
      <c r="F1559" s="367">
        <v>-946526.32940928731</v>
      </c>
      <c r="G1559" s="367">
        <v>2475.0000000000141</v>
      </c>
      <c r="H1559" s="367">
        <v>137500</v>
      </c>
      <c r="I1559" s="367">
        <v>-11205802.887520831</v>
      </c>
      <c r="J1559" s="384">
        <v>2474.9999999999995</v>
      </c>
      <c r="K1559" s="367">
        <v>33333.333333333161</v>
      </c>
      <c r="L1559" s="367">
        <v>-619033.43859162566</v>
      </c>
      <c r="M1559" s="384">
        <v>2474.9999999999873</v>
      </c>
      <c r="N1559" s="367">
        <v>550</v>
      </c>
      <c r="O1559" s="367">
        <v>-11327.005340351046</v>
      </c>
      <c r="P1559" s="384">
        <v>35.887499999999996</v>
      </c>
      <c r="Q1559" s="367">
        <v>550</v>
      </c>
      <c r="R1559" s="367">
        <v>-4083.7843275794858</v>
      </c>
      <c r="S1559" s="384">
        <v>34.65</v>
      </c>
      <c r="T1559" s="367">
        <v>18965.517241379319</v>
      </c>
      <c r="U1559" s="367">
        <v>-648459.7533775114</v>
      </c>
      <c r="V1559" s="384">
        <v>2475.0000000000014</v>
      </c>
      <c r="W1559" s="367">
        <v>916666.66666665999</v>
      </c>
      <c r="X1559" s="367">
        <v>98470.841648587986</v>
      </c>
      <c r="Y1559" s="384">
        <v>2474.9999999999818</v>
      </c>
      <c r="Z1559" s="367"/>
      <c r="AA1559" s="367"/>
      <c r="AB1559" s="367"/>
      <c r="AC1559" s="367"/>
      <c r="AD1559" s="367"/>
      <c r="AE1559" s="367"/>
      <c r="AF1559" s="367"/>
      <c r="AG1559" s="367"/>
      <c r="AH1559" s="367"/>
      <c r="AI1559" s="367"/>
      <c r="AJ1559" s="367"/>
      <c r="AK1559" s="367"/>
      <c r="AL1559" s="367"/>
      <c r="AM1559" s="367"/>
      <c r="AN1559" s="367"/>
      <c r="AO1559" s="367"/>
      <c r="AP1559" s="367"/>
      <c r="AQ1559" s="367"/>
      <c r="AR1559" s="367"/>
      <c r="AS1559" s="367"/>
      <c r="AT1559" s="367"/>
    </row>
    <row r="1560" spans="2:46" ht="13.8">
      <c r="B1560" s="26">
        <v>91.833333333333755</v>
      </c>
      <c r="C1560" s="367">
        <v>359.0414251700418</v>
      </c>
      <c r="D1560" s="369">
        <v>2479.5000000000114</v>
      </c>
      <c r="E1560" s="367">
        <v>25627.906976744332</v>
      </c>
      <c r="F1560" s="367">
        <v>-950011.65569260821</v>
      </c>
      <c r="G1560" s="367">
        <v>2479.5000000000141</v>
      </c>
      <c r="H1560" s="367">
        <v>137750</v>
      </c>
      <c r="I1560" s="367">
        <v>-11246948.735567512</v>
      </c>
      <c r="J1560" s="384">
        <v>2479.4999999999995</v>
      </c>
      <c r="K1560" s="367">
        <v>33393.939393939225</v>
      </c>
      <c r="L1560" s="367">
        <v>-621509.4972497205</v>
      </c>
      <c r="M1560" s="384">
        <v>2479.4999999999877</v>
      </c>
      <c r="N1560" s="367">
        <v>551</v>
      </c>
      <c r="O1560" s="367">
        <v>-11369.461597452275</v>
      </c>
      <c r="P1560" s="384">
        <v>35.952750000000002</v>
      </c>
      <c r="Q1560" s="367">
        <v>551</v>
      </c>
      <c r="R1560" s="367">
        <v>-4101.5271516383918</v>
      </c>
      <c r="S1560" s="384">
        <v>34.713000000000001</v>
      </c>
      <c r="T1560" s="367">
        <v>19000.000000000007</v>
      </c>
      <c r="U1560" s="367">
        <v>-651007.78000142751</v>
      </c>
      <c r="V1560" s="384">
        <v>2479.5000000000014</v>
      </c>
      <c r="W1560" s="367">
        <v>918333.33333332662</v>
      </c>
      <c r="X1560" s="367">
        <v>98598.971213080964</v>
      </c>
      <c r="Y1560" s="384">
        <v>2479.4999999999818</v>
      </c>
      <c r="Z1560" s="367"/>
      <c r="AA1560" s="367"/>
      <c r="AB1560" s="367"/>
      <c r="AC1560" s="367"/>
      <c r="AD1560" s="367"/>
      <c r="AE1560" s="367"/>
      <c r="AF1560" s="367"/>
      <c r="AG1560" s="367"/>
      <c r="AH1560" s="367"/>
      <c r="AI1560" s="367"/>
      <c r="AJ1560" s="367"/>
      <c r="AK1560" s="367"/>
      <c r="AL1560" s="367"/>
      <c r="AM1560" s="367"/>
      <c r="AN1560" s="367"/>
      <c r="AO1560" s="367"/>
      <c r="AP1560" s="367"/>
      <c r="AQ1560" s="367"/>
      <c r="AR1560" s="367"/>
      <c r="AS1560" s="367"/>
      <c r="AT1560" s="367"/>
    </row>
    <row r="1561" spans="2:46" ht="13.8">
      <c r="B1561" s="26">
        <v>92.000000000000426</v>
      </c>
      <c r="C1561" s="367">
        <v>359.68456119410399</v>
      </c>
      <c r="D1561" s="369">
        <v>2484.0000000000118</v>
      </c>
      <c r="E1561" s="367">
        <v>25674.41860465131</v>
      </c>
      <c r="F1561" s="367">
        <v>-953503.38622028776</v>
      </c>
      <c r="G1561" s="367">
        <v>2484.0000000000141</v>
      </c>
      <c r="H1561" s="367">
        <v>138000</v>
      </c>
      <c r="I1561" s="367">
        <v>-11288169.979842789</v>
      </c>
      <c r="J1561" s="384">
        <v>2483.9999999999995</v>
      </c>
      <c r="K1561" s="367">
        <v>33454.545454545289</v>
      </c>
      <c r="L1561" s="367">
        <v>-623990.4580614093</v>
      </c>
      <c r="M1561" s="384">
        <v>2483.9999999999877</v>
      </c>
      <c r="N1561" s="367">
        <v>552</v>
      </c>
      <c r="O1561" s="367">
        <v>-11411.997207373597</v>
      </c>
      <c r="P1561" s="384">
        <v>36.018000000000001</v>
      </c>
      <c r="Q1561" s="367">
        <v>552</v>
      </c>
      <c r="R1561" s="367">
        <v>-4119.3074267377515</v>
      </c>
      <c r="S1561" s="384">
        <v>34.775999999999996</v>
      </c>
      <c r="T1561" s="367">
        <v>19034.482758620696</v>
      </c>
      <c r="U1561" s="367">
        <v>-653560.77580461907</v>
      </c>
      <c r="V1561" s="384">
        <v>2484.0000000000009</v>
      </c>
      <c r="W1561" s="367">
        <v>919999.99999999325</v>
      </c>
      <c r="X1561" s="367">
        <v>98726.915992349182</v>
      </c>
      <c r="Y1561" s="384">
        <v>2483.9999999999818</v>
      </c>
      <c r="Z1561" s="367"/>
      <c r="AA1561" s="367"/>
      <c r="AB1561" s="367"/>
      <c r="AC1561" s="367"/>
      <c r="AD1561" s="367"/>
      <c r="AE1561" s="367"/>
      <c r="AF1561" s="367"/>
      <c r="AG1561" s="367"/>
      <c r="AH1561" s="367"/>
      <c r="AI1561" s="367"/>
      <c r="AJ1561" s="367"/>
      <c r="AK1561" s="367"/>
      <c r="AL1561" s="367"/>
      <c r="AM1561" s="367"/>
      <c r="AN1561" s="367"/>
      <c r="AO1561" s="367"/>
      <c r="AP1561" s="367"/>
      <c r="AQ1561" s="367"/>
      <c r="AR1561" s="367"/>
      <c r="AS1561" s="367"/>
      <c r="AT1561" s="367"/>
    </row>
    <row r="1562" spans="2:46" ht="13.8">
      <c r="B1562" s="26">
        <v>92.166666666667098</v>
      </c>
      <c r="C1562" s="367">
        <v>360.32766648697975</v>
      </c>
      <c r="D1562" s="369">
        <v>2488.5000000000118</v>
      </c>
      <c r="E1562" s="367">
        <v>25720.930232558287</v>
      </c>
      <c r="F1562" s="367">
        <v>-957001.52099232574</v>
      </c>
      <c r="G1562" s="367">
        <v>2488.5000000000141</v>
      </c>
      <c r="H1562" s="367">
        <v>138250</v>
      </c>
      <c r="I1562" s="367">
        <v>-11329466.620346664</v>
      </c>
      <c r="J1562" s="384">
        <v>2488.4999999999995</v>
      </c>
      <c r="K1562" s="367">
        <v>33515.151515151352</v>
      </c>
      <c r="L1562" s="367">
        <v>-626476.32102669252</v>
      </c>
      <c r="M1562" s="384">
        <v>2488.4999999999882</v>
      </c>
      <c r="N1562" s="367">
        <v>553</v>
      </c>
      <c r="O1562" s="367">
        <v>-11454.61217011502</v>
      </c>
      <c r="P1562" s="384">
        <v>36.08325</v>
      </c>
      <c r="Q1562" s="367">
        <v>553</v>
      </c>
      <c r="R1562" s="367">
        <v>-4137.1251528775674</v>
      </c>
      <c r="S1562" s="384">
        <v>34.838999999999999</v>
      </c>
      <c r="T1562" s="367">
        <v>19068.965517241384</v>
      </c>
      <c r="U1562" s="367">
        <v>-656118.74078708689</v>
      </c>
      <c r="V1562" s="384">
        <v>2488.5000000000009</v>
      </c>
      <c r="W1562" s="367">
        <v>921666.66666665988</v>
      </c>
      <c r="X1562" s="367">
        <v>98854.675986392656</v>
      </c>
      <c r="Y1562" s="384">
        <v>2488.4999999999818</v>
      </c>
      <c r="Z1562" s="367"/>
      <c r="AA1562" s="367"/>
      <c r="AB1562" s="367"/>
      <c r="AC1562" s="367"/>
      <c r="AD1562" s="367"/>
      <c r="AE1562" s="367"/>
      <c r="AF1562" s="367"/>
      <c r="AG1562" s="367"/>
      <c r="AH1562" s="367"/>
      <c r="AI1562" s="367"/>
      <c r="AJ1562" s="367"/>
      <c r="AK1562" s="367"/>
      <c r="AL1562" s="367"/>
      <c r="AM1562" s="367"/>
      <c r="AN1562" s="367"/>
      <c r="AO1562" s="367"/>
      <c r="AP1562" s="367"/>
      <c r="AQ1562" s="367"/>
      <c r="AR1562" s="367"/>
      <c r="AS1562" s="367"/>
      <c r="AT1562" s="367"/>
    </row>
    <row r="1563" spans="2:46" ht="13.8">
      <c r="B1563" s="26">
        <v>92.333333333333769</v>
      </c>
      <c r="C1563" s="367">
        <v>360.97074104866903</v>
      </c>
      <c r="D1563" s="369">
        <v>2493.0000000000118</v>
      </c>
      <c r="E1563" s="367">
        <v>25767.441860465264</v>
      </c>
      <c r="F1563" s="367">
        <v>-960506.06000872224</v>
      </c>
      <c r="G1563" s="367">
        <v>2493.0000000000141</v>
      </c>
      <c r="H1563" s="367">
        <v>138500</v>
      </c>
      <c r="I1563" s="367">
        <v>-11370838.657079136</v>
      </c>
      <c r="J1563" s="384">
        <v>2492.9999999999995</v>
      </c>
      <c r="K1563" s="367">
        <v>33575.757575757416</v>
      </c>
      <c r="L1563" s="367">
        <v>-628967.08614556969</v>
      </c>
      <c r="M1563" s="384">
        <v>2492.9999999999882</v>
      </c>
      <c r="N1563" s="367">
        <v>554</v>
      </c>
      <c r="O1563" s="367">
        <v>-11497.306485676538</v>
      </c>
      <c r="P1563" s="384">
        <v>36.148499999999999</v>
      </c>
      <c r="Q1563" s="367">
        <v>554</v>
      </c>
      <c r="R1563" s="367">
        <v>-4154.9803300578369</v>
      </c>
      <c r="S1563" s="384">
        <v>34.902000000000001</v>
      </c>
      <c r="T1563" s="367">
        <v>19103.448275862072</v>
      </c>
      <c r="U1563" s="367">
        <v>-658681.67494883039</v>
      </c>
      <c r="V1563" s="384">
        <v>2493.0000000000009</v>
      </c>
      <c r="W1563" s="367">
        <v>923333.3333333265</v>
      </c>
      <c r="X1563" s="367">
        <v>98982.251195211385</v>
      </c>
      <c r="Y1563" s="384">
        <v>2492.9999999999814</v>
      </c>
      <c r="Z1563" s="367"/>
      <c r="AA1563" s="367"/>
      <c r="AB1563" s="367"/>
      <c r="AC1563" s="367"/>
      <c r="AD1563" s="367"/>
      <c r="AE1563" s="367"/>
      <c r="AF1563" s="367"/>
      <c r="AG1563" s="367"/>
      <c r="AH1563" s="367"/>
      <c r="AI1563" s="367"/>
      <c r="AJ1563" s="367"/>
      <c r="AK1563" s="367"/>
      <c r="AL1563" s="367"/>
      <c r="AM1563" s="367"/>
      <c r="AN1563" s="367"/>
      <c r="AO1563" s="367"/>
      <c r="AP1563" s="367"/>
      <c r="AQ1563" s="367"/>
      <c r="AR1563" s="367"/>
      <c r="AS1563" s="367"/>
      <c r="AT1563" s="367"/>
    </row>
    <row r="1564" spans="2:46" ht="13.8">
      <c r="B1564" s="26">
        <v>92.500000000000441</v>
      </c>
      <c r="C1564" s="367">
        <v>361.61378487917182</v>
      </c>
      <c r="D1564" s="369">
        <v>2497.5000000000118</v>
      </c>
      <c r="E1564" s="367">
        <v>25813.953488372241</v>
      </c>
      <c r="F1564" s="367">
        <v>-964017.00326947717</v>
      </c>
      <c r="G1564" s="367">
        <v>2497.5000000000141</v>
      </c>
      <c r="H1564" s="367">
        <v>138750</v>
      </c>
      <c r="I1564" s="367">
        <v>-11412286.090040203</v>
      </c>
      <c r="J1564" s="384">
        <v>2497.4999999999995</v>
      </c>
      <c r="K1564" s="367">
        <v>33636.36363636348</v>
      </c>
      <c r="L1564" s="367">
        <v>-631462.75341804128</v>
      </c>
      <c r="M1564" s="384">
        <v>2497.4999999999886</v>
      </c>
      <c r="N1564" s="367">
        <v>555</v>
      </c>
      <c r="O1564" s="367">
        <v>-11540.080154058158</v>
      </c>
      <c r="P1564" s="384">
        <v>36.213750000000005</v>
      </c>
      <c r="Q1564" s="367">
        <v>555</v>
      </c>
      <c r="R1564" s="367">
        <v>-4172.8729582785609</v>
      </c>
      <c r="S1564" s="384">
        <v>34.965000000000003</v>
      </c>
      <c r="T1564" s="367">
        <v>19137.931034482761</v>
      </c>
      <c r="U1564" s="367">
        <v>-661249.57828984933</v>
      </c>
      <c r="V1564" s="384">
        <v>2497.5</v>
      </c>
      <c r="W1564" s="367">
        <v>924999.99999999313</v>
      </c>
      <c r="X1564" s="367">
        <v>99109.641618805428</v>
      </c>
      <c r="Y1564" s="384">
        <v>2497.4999999999814</v>
      </c>
      <c r="Z1564" s="367"/>
      <c r="AA1564" s="367"/>
      <c r="AB1564" s="367"/>
      <c r="AC1564" s="367"/>
      <c r="AD1564" s="367"/>
      <c r="AE1564" s="367"/>
      <c r="AF1564" s="367"/>
      <c r="AG1564" s="367"/>
      <c r="AH1564" s="367"/>
      <c r="AI1564" s="367"/>
      <c r="AJ1564" s="367"/>
      <c r="AK1564" s="367"/>
      <c r="AL1564" s="367"/>
      <c r="AM1564" s="367"/>
      <c r="AN1564" s="367"/>
      <c r="AO1564" s="367"/>
      <c r="AP1564" s="367"/>
      <c r="AQ1564" s="367"/>
      <c r="AR1564" s="367"/>
      <c r="AS1564" s="367"/>
      <c r="AT1564" s="367"/>
    </row>
    <row r="1565" spans="2:46" ht="13.8">
      <c r="B1565" s="26">
        <v>92.666666666667112</v>
      </c>
      <c r="C1565" s="367">
        <v>362.25679797848829</v>
      </c>
      <c r="D1565" s="369">
        <v>2502.0000000000123</v>
      </c>
      <c r="E1565" s="367">
        <v>25860.465116279218</v>
      </c>
      <c r="F1565" s="367">
        <v>-967534.35077459039</v>
      </c>
      <c r="G1565" s="367">
        <v>2502.0000000000141</v>
      </c>
      <c r="H1565" s="367">
        <v>139000</v>
      </c>
      <c r="I1565" s="367">
        <v>-11453808.919229869</v>
      </c>
      <c r="J1565" s="384">
        <v>2501.9999999999995</v>
      </c>
      <c r="K1565" s="367">
        <v>33696.969696969543</v>
      </c>
      <c r="L1565" s="367">
        <v>-633963.3228441067</v>
      </c>
      <c r="M1565" s="384">
        <v>2501.9999999999886</v>
      </c>
      <c r="N1565" s="367">
        <v>556</v>
      </c>
      <c r="O1565" s="367">
        <v>-11582.933175259868</v>
      </c>
      <c r="P1565" s="384">
        <v>36.278999999999996</v>
      </c>
      <c r="Q1565" s="367">
        <v>556</v>
      </c>
      <c r="R1565" s="367">
        <v>-4190.8030375397366</v>
      </c>
      <c r="S1565" s="384">
        <v>35.027999999999999</v>
      </c>
      <c r="T1565" s="367">
        <v>19172.413793103449</v>
      </c>
      <c r="U1565" s="367">
        <v>-663822.45081014466</v>
      </c>
      <c r="V1565" s="384">
        <v>2502</v>
      </c>
      <c r="W1565" s="367">
        <v>926666.66666665976</v>
      </c>
      <c r="X1565" s="367">
        <v>99236.847257174726</v>
      </c>
      <c r="Y1565" s="384">
        <v>2501.9999999999814</v>
      </c>
      <c r="Z1565" s="367"/>
      <c r="AA1565" s="367"/>
      <c r="AB1565" s="367"/>
      <c r="AC1565" s="367"/>
      <c r="AD1565" s="367"/>
      <c r="AE1565" s="367"/>
      <c r="AF1565" s="367"/>
      <c r="AG1565" s="367"/>
      <c r="AH1565" s="367"/>
      <c r="AI1565" s="367"/>
      <c r="AJ1565" s="367"/>
      <c r="AK1565" s="367"/>
      <c r="AL1565" s="367"/>
      <c r="AM1565" s="367"/>
      <c r="AN1565" s="367"/>
      <c r="AO1565" s="367"/>
      <c r="AP1565" s="367"/>
      <c r="AQ1565" s="367"/>
      <c r="AR1565" s="367"/>
      <c r="AS1565" s="367"/>
      <c r="AT1565" s="367"/>
    </row>
    <row r="1566" spans="2:46" ht="13.8">
      <c r="B1566" s="26">
        <v>92.833333333333783</v>
      </c>
      <c r="C1566" s="367">
        <v>362.89978034661817</v>
      </c>
      <c r="D1566" s="369">
        <v>2506.5000000000123</v>
      </c>
      <c r="E1566" s="367">
        <v>25906.976744186195</v>
      </c>
      <c r="F1566" s="367">
        <v>-971058.10252406239</v>
      </c>
      <c r="G1566" s="367">
        <v>2506.5000000000141</v>
      </c>
      <c r="H1566" s="367">
        <v>139250</v>
      </c>
      <c r="I1566" s="367">
        <v>-11495407.144648131</v>
      </c>
      <c r="J1566" s="384">
        <v>2506.4999999999995</v>
      </c>
      <c r="K1566" s="367">
        <v>33757.575757575607</v>
      </c>
      <c r="L1566" s="367">
        <v>-636468.79442376667</v>
      </c>
      <c r="M1566" s="384">
        <v>2506.4999999999891</v>
      </c>
      <c r="N1566" s="367">
        <v>557</v>
      </c>
      <c r="O1566" s="367">
        <v>-11625.865549281685</v>
      </c>
      <c r="P1566" s="384">
        <v>36.344250000000002</v>
      </c>
      <c r="Q1566" s="367">
        <v>557</v>
      </c>
      <c r="R1566" s="367">
        <v>-4208.7705678413686</v>
      </c>
      <c r="S1566" s="384">
        <v>35.091000000000001</v>
      </c>
      <c r="T1566" s="367">
        <v>19206.896551724138</v>
      </c>
      <c r="U1566" s="367">
        <v>-666400.29250971612</v>
      </c>
      <c r="V1566" s="384">
        <v>2506.5000000000005</v>
      </c>
      <c r="W1566" s="367">
        <v>928333.33333332639</v>
      </c>
      <c r="X1566" s="367">
        <v>99363.868110319279</v>
      </c>
      <c r="Y1566" s="384">
        <v>2506.4999999999814</v>
      </c>
      <c r="Z1566" s="367"/>
      <c r="AA1566" s="367"/>
      <c r="AB1566" s="367"/>
      <c r="AC1566" s="367"/>
      <c r="AD1566" s="367"/>
      <c r="AE1566" s="367"/>
      <c r="AF1566" s="367"/>
      <c r="AG1566" s="367"/>
      <c r="AH1566" s="367"/>
      <c r="AI1566" s="367"/>
      <c r="AJ1566" s="367"/>
      <c r="AK1566" s="367"/>
      <c r="AL1566" s="367"/>
      <c r="AM1566" s="367"/>
      <c r="AN1566" s="367"/>
      <c r="AO1566" s="367"/>
      <c r="AP1566" s="367"/>
      <c r="AQ1566" s="367"/>
      <c r="AR1566" s="367"/>
      <c r="AS1566" s="367"/>
      <c r="AT1566" s="367"/>
    </row>
    <row r="1567" spans="2:46" ht="13.8">
      <c r="B1567" s="26">
        <v>93.000000000000455</v>
      </c>
      <c r="C1567" s="367">
        <v>363.54273198356162</v>
      </c>
      <c r="D1567" s="369">
        <v>2511.0000000000123</v>
      </c>
      <c r="E1567" s="367">
        <v>25953.488372093172</v>
      </c>
      <c r="F1567" s="367">
        <v>-974588.25851789291</v>
      </c>
      <c r="G1567" s="367">
        <v>2511.0000000000146</v>
      </c>
      <c r="H1567" s="367">
        <v>139500</v>
      </c>
      <c r="I1567" s="367">
        <v>-11537080.76629499</v>
      </c>
      <c r="J1567" s="384">
        <v>2510.9999999999995</v>
      </c>
      <c r="K1567" s="367">
        <v>33818.181818181671</v>
      </c>
      <c r="L1567" s="367">
        <v>-638979.16815702058</v>
      </c>
      <c r="M1567" s="384">
        <v>2510.9999999999891</v>
      </c>
      <c r="N1567" s="367">
        <v>558</v>
      </c>
      <c r="O1567" s="367">
        <v>-11668.87727612359</v>
      </c>
      <c r="P1567" s="384">
        <v>36.409499999999994</v>
      </c>
      <c r="Q1567" s="367">
        <v>558</v>
      </c>
      <c r="R1567" s="367">
        <v>-4226.7755491834532</v>
      </c>
      <c r="S1567" s="384">
        <v>35.153999999999996</v>
      </c>
      <c r="T1567" s="367">
        <v>19241.379310344826</v>
      </c>
      <c r="U1567" s="367">
        <v>-668983.10338856268</v>
      </c>
      <c r="V1567" s="384">
        <v>2510.9999999999995</v>
      </c>
      <c r="W1567" s="367">
        <v>929999.99999999302</v>
      </c>
      <c r="X1567" s="367">
        <v>99490.704178239132</v>
      </c>
      <c r="Y1567" s="384">
        <v>2510.9999999999814</v>
      </c>
      <c r="Z1567" s="367"/>
      <c r="AA1567" s="367"/>
      <c r="AB1567" s="367"/>
      <c r="AC1567" s="367"/>
      <c r="AD1567" s="367"/>
      <c r="AE1567" s="367"/>
      <c r="AF1567" s="367"/>
      <c r="AG1567" s="367"/>
      <c r="AH1567" s="367"/>
      <c r="AI1567" s="367"/>
      <c r="AJ1567" s="367"/>
      <c r="AK1567" s="367"/>
      <c r="AL1567" s="367"/>
      <c r="AM1567" s="367"/>
      <c r="AN1567" s="367"/>
      <c r="AO1567" s="367"/>
      <c r="AP1567" s="367"/>
      <c r="AQ1567" s="367"/>
      <c r="AR1567" s="367"/>
      <c r="AS1567" s="367"/>
      <c r="AT1567" s="367"/>
    </row>
    <row r="1568" spans="2:46" ht="13.8">
      <c r="B1568" s="26">
        <v>93.166666666667126</v>
      </c>
      <c r="C1568" s="367">
        <v>364.18565288931859</v>
      </c>
      <c r="D1568" s="369">
        <v>2515.5000000000123</v>
      </c>
      <c r="E1568" s="367">
        <v>26000.000000000149</v>
      </c>
      <c r="F1568" s="367">
        <v>-978124.81875608175</v>
      </c>
      <c r="G1568" s="367">
        <v>2515.5000000000146</v>
      </c>
      <c r="H1568" s="367">
        <v>139750</v>
      </c>
      <c r="I1568" s="367">
        <v>-11578829.784170447</v>
      </c>
      <c r="J1568" s="384">
        <v>2515.4999999999995</v>
      </c>
      <c r="K1568" s="367">
        <v>33878.787878787734</v>
      </c>
      <c r="L1568" s="367">
        <v>-641494.44404386857</v>
      </c>
      <c r="M1568" s="384">
        <v>2515.4999999999891</v>
      </c>
      <c r="N1568" s="367">
        <v>559</v>
      </c>
      <c r="O1568" s="367">
        <v>-11711.968355785602</v>
      </c>
      <c r="P1568" s="384">
        <v>36.47475</v>
      </c>
      <c r="Q1568" s="367">
        <v>559</v>
      </c>
      <c r="R1568" s="367">
        <v>-4244.8179815659933</v>
      </c>
      <c r="S1568" s="384">
        <v>35.216999999999999</v>
      </c>
      <c r="T1568" s="367">
        <v>19275.862068965514</v>
      </c>
      <c r="U1568" s="367">
        <v>-671570.88344668562</v>
      </c>
      <c r="V1568" s="384">
        <v>2515.4999999999995</v>
      </c>
      <c r="W1568" s="367">
        <v>931666.66666665964</v>
      </c>
      <c r="X1568" s="367">
        <v>99617.355460934225</v>
      </c>
      <c r="Y1568" s="384">
        <v>2515.4999999999809</v>
      </c>
      <c r="Z1568" s="367"/>
      <c r="AA1568" s="367"/>
      <c r="AB1568" s="367"/>
      <c r="AC1568" s="367"/>
      <c r="AD1568" s="367"/>
      <c r="AE1568" s="367"/>
      <c r="AF1568" s="367"/>
      <c r="AG1568" s="367"/>
      <c r="AH1568" s="367"/>
      <c r="AI1568" s="367"/>
      <c r="AJ1568" s="367"/>
      <c r="AK1568" s="367"/>
      <c r="AL1568" s="367"/>
      <c r="AM1568" s="367"/>
      <c r="AN1568" s="367"/>
      <c r="AO1568" s="367"/>
      <c r="AP1568" s="367"/>
      <c r="AQ1568" s="367"/>
      <c r="AR1568" s="367"/>
      <c r="AS1568" s="367"/>
      <c r="AT1568" s="367"/>
    </row>
    <row r="1569" spans="2:46" ht="13.8">
      <c r="B1569" s="26">
        <v>93.333333333333798</v>
      </c>
      <c r="C1569" s="367">
        <v>364.82854306388919</v>
      </c>
      <c r="D1569" s="369">
        <v>2520.0000000000127</v>
      </c>
      <c r="E1569" s="367">
        <v>26046.511627907126</v>
      </c>
      <c r="F1569" s="367">
        <v>-981667.78323862888</v>
      </c>
      <c r="G1569" s="367">
        <v>2520.0000000000146</v>
      </c>
      <c r="H1569" s="367">
        <v>140000</v>
      </c>
      <c r="I1569" s="367">
        <v>-11620654.198274499</v>
      </c>
      <c r="J1569" s="384">
        <v>2519.9999999999995</v>
      </c>
      <c r="K1569" s="367">
        <v>33939.393939393798</v>
      </c>
      <c r="L1569" s="367">
        <v>-644014.62208431121</v>
      </c>
      <c r="M1569" s="384">
        <v>2519.9999999999895</v>
      </c>
      <c r="N1569" s="367">
        <v>560</v>
      </c>
      <c r="O1569" s="367">
        <v>-11755.138788267708</v>
      </c>
      <c r="P1569" s="384">
        <v>36.54</v>
      </c>
      <c r="Q1569" s="367">
        <v>560</v>
      </c>
      <c r="R1569" s="367">
        <v>-4262.8978649889887</v>
      </c>
      <c r="S1569" s="384">
        <v>35.28</v>
      </c>
      <c r="T1569" s="367">
        <v>19310.344827586203</v>
      </c>
      <c r="U1569" s="367">
        <v>-674163.63268408447</v>
      </c>
      <c r="V1569" s="384">
        <v>2519.9999999999995</v>
      </c>
      <c r="W1569" s="367">
        <v>933333.33333332627</v>
      </c>
      <c r="X1569" s="367">
        <v>99743.821958404587</v>
      </c>
      <c r="Y1569" s="384">
        <v>2519.9999999999809</v>
      </c>
      <c r="Z1569" s="367"/>
      <c r="AA1569" s="367"/>
      <c r="AB1569" s="367"/>
      <c r="AC1569" s="367"/>
      <c r="AD1569" s="367"/>
      <c r="AE1569" s="367"/>
      <c r="AF1569" s="367"/>
      <c r="AG1569" s="367"/>
      <c r="AH1569" s="367"/>
      <c r="AI1569" s="367"/>
      <c r="AJ1569" s="367"/>
      <c r="AK1569" s="367"/>
      <c r="AL1569" s="367"/>
      <c r="AM1569" s="367"/>
      <c r="AN1569" s="367"/>
      <c r="AO1569" s="367"/>
      <c r="AP1569" s="367"/>
      <c r="AQ1569" s="367"/>
      <c r="AR1569" s="367"/>
      <c r="AS1569" s="367"/>
      <c r="AT1569" s="367"/>
    </row>
    <row r="1570" spans="2:46" ht="13.8">
      <c r="B1570" s="26">
        <v>93.500000000000469</v>
      </c>
      <c r="C1570" s="367">
        <v>365.47140250727318</v>
      </c>
      <c r="D1570" s="369">
        <v>2524.5000000000127</v>
      </c>
      <c r="E1570" s="367">
        <v>26093.023255814103</v>
      </c>
      <c r="F1570" s="367">
        <v>-985217.15196553478</v>
      </c>
      <c r="G1570" s="367">
        <v>2524.5000000000146</v>
      </c>
      <c r="H1570" s="367">
        <v>140250</v>
      </c>
      <c r="I1570" s="367">
        <v>-11662554.008607147</v>
      </c>
      <c r="J1570" s="384">
        <v>2524.4999999999995</v>
      </c>
      <c r="K1570" s="367">
        <v>33999.999999999862</v>
      </c>
      <c r="L1570" s="367">
        <v>-646539.7022783478</v>
      </c>
      <c r="M1570" s="384">
        <v>2524.4999999999895</v>
      </c>
      <c r="N1570" s="367">
        <v>561</v>
      </c>
      <c r="O1570" s="367">
        <v>-11798.388573569911</v>
      </c>
      <c r="P1570" s="384">
        <v>36.605249999999998</v>
      </c>
      <c r="Q1570" s="367">
        <v>561</v>
      </c>
      <c r="R1570" s="367">
        <v>-4281.0151994524349</v>
      </c>
      <c r="S1570" s="384">
        <v>35.342999999999996</v>
      </c>
      <c r="T1570" s="367">
        <v>19344.827586206891</v>
      </c>
      <c r="U1570" s="367">
        <v>-676761.35110075888</v>
      </c>
      <c r="V1570" s="384">
        <v>2524.4999999999991</v>
      </c>
      <c r="W1570" s="367">
        <v>934999.9999999929</v>
      </c>
      <c r="X1570" s="367">
        <v>99870.10367065022</v>
      </c>
      <c r="Y1570" s="384">
        <v>2524.4999999999809</v>
      </c>
      <c r="Z1570" s="367"/>
      <c r="AA1570" s="367"/>
      <c r="AB1570" s="367"/>
      <c r="AC1570" s="367"/>
      <c r="AD1570" s="367"/>
      <c r="AE1570" s="367"/>
      <c r="AF1570" s="367"/>
      <c r="AG1570" s="367"/>
      <c r="AH1570" s="367"/>
      <c r="AI1570" s="367"/>
      <c r="AJ1570" s="367"/>
      <c r="AK1570" s="367"/>
      <c r="AL1570" s="367"/>
      <c r="AM1570" s="367"/>
      <c r="AN1570" s="367"/>
      <c r="AO1570" s="367"/>
      <c r="AP1570" s="367"/>
      <c r="AQ1570" s="367"/>
      <c r="AR1570" s="367"/>
      <c r="AS1570" s="367"/>
      <c r="AT1570" s="367"/>
    </row>
    <row r="1571" spans="2:46" ht="13.8">
      <c r="B1571" s="26">
        <v>93.66666666666714</v>
      </c>
      <c r="C1571" s="367">
        <v>366.11423121947087</v>
      </c>
      <c r="D1571" s="369">
        <v>2529.0000000000127</v>
      </c>
      <c r="E1571" s="367">
        <v>26139.53488372108</v>
      </c>
      <c r="F1571" s="367">
        <v>-988772.92493679875</v>
      </c>
      <c r="G1571" s="367">
        <v>2529.0000000000146</v>
      </c>
      <c r="H1571" s="367">
        <v>140500</v>
      </c>
      <c r="I1571" s="367">
        <v>-11704529.215168396</v>
      </c>
      <c r="J1571" s="384">
        <v>2528.9999999999995</v>
      </c>
      <c r="K1571" s="367">
        <v>34060.606060605925</v>
      </c>
      <c r="L1571" s="367">
        <v>-649069.68462597893</v>
      </c>
      <c r="M1571" s="384">
        <v>2528.9999999999905</v>
      </c>
      <c r="N1571" s="367">
        <v>562</v>
      </c>
      <c r="O1571" s="367">
        <v>-11841.71771169221</v>
      </c>
      <c r="P1571" s="384">
        <v>36.670499999999997</v>
      </c>
      <c r="Q1571" s="367">
        <v>562</v>
      </c>
      <c r="R1571" s="367">
        <v>-4299.1699849563374</v>
      </c>
      <c r="S1571" s="384">
        <v>35.405999999999999</v>
      </c>
      <c r="T1571" s="367">
        <v>19379.31034482758</v>
      </c>
      <c r="U1571" s="367">
        <v>-679364.03869670944</v>
      </c>
      <c r="V1571" s="384">
        <v>2528.9999999999991</v>
      </c>
      <c r="W1571" s="367">
        <v>936666.66666665953</v>
      </c>
      <c r="X1571" s="367">
        <v>99996.200597671137</v>
      </c>
      <c r="Y1571" s="384">
        <v>2528.9999999999809</v>
      </c>
      <c r="Z1571" s="367"/>
      <c r="AA1571" s="367"/>
      <c r="AB1571" s="367"/>
      <c r="AC1571" s="367"/>
      <c r="AD1571" s="367"/>
      <c r="AE1571" s="367"/>
      <c r="AF1571" s="367"/>
      <c r="AG1571" s="367"/>
      <c r="AH1571" s="367"/>
      <c r="AI1571" s="367"/>
      <c r="AJ1571" s="367"/>
      <c r="AK1571" s="367"/>
      <c r="AL1571" s="367"/>
      <c r="AM1571" s="367"/>
      <c r="AN1571" s="367"/>
      <c r="AO1571" s="367"/>
      <c r="AP1571" s="367"/>
      <c r="AQ1571" s="367"/>
      <c r="AR1571" s="367"/>
      <c r="AS1571" s="367"/>
      <c r="AT1571" s="367"/>
    </row>
    <row r="1572" spans="2:46" ht="13.8">
      <c r="B1572" s="26">
        <v>93.833333333333812</v>
      </c>
      <c r="C1572" s="367">
        <v>366.75702920048201</v>
      </c>
      <c r="D1572" s="369">
        <v>2533.5000000000127</v>
      </c>
      <c r="E1572" s="367">
        <v>26186.046511628057</v>
      </c>
      <c r="F1572" s="367">
        <v>-992335.10215242149</v>
      </c>
      <c r="G1572" s="367">
        <v>2533.5000000000146</v>
      </c>
      <c r="H1572" s="367">
        <v>140750</v>
      </c>
      <c r="I1572" s="367">
        <v>-11746579.817958239</v>
      </c>
      <c r="J1572" s="384">
        <v>2533.4999999999995</v>
      </c>
      <c r="K1572" s="367">
        <v>34121.212121211989</v>
      </c>
      <c r="L1572" s="367">
        <v>-651604.56912720378</v>
      </c>
      <c r="M1572" s="384">
        <v>2533.4999999999905</v>
      </c>
      <c r="N1572" s="367">
        <v>563</v>
      </c>
      <c r="O1572" s="367">
        <v>-11885.126202634616</v>
      </c>
      <c r="P1572" s="384">
        <v>36.735750000000003</v>
      </c>
      <c r="Q1572" s="367">
        <v>563</v>
      </c>
      <c r="R1572" s="367">
        <v>-4317.3622215006963</v>
      </c>
      <c r="S1572" s="384">
        <v>35.469000000000001</v>
      </c>
      <c r="T1572" s="367">
        <v>19413.793103448268</v>
      </c>
      <c r="U1572" s="367">
        <v>-681971.69547193567</v>
      </c>
      <c r="V1572" s="384">
        <v>2533.4999999999986</v>
      </c>
      <c r="W1572" s="367">
        <v>938333.33333332615</v>
      </c>
      <c r="X1572" s="367">
        <v>100122.11273946728</v>
      </c>
      <c r="Y1572" s="384">
        <v>2533.4999999999804</v>
      </c>
      <c r="Z1572" s="367"/>
      <c r="AA1572" s="367"/>
      <c r="AB1572" s="367"/>
      <c r="AC1572" s="367"/>
      <c r="AD1572" s="367"/>
      <c r="AE1572" s="367"/>
      <c r="AF1572" s="367"/>
      <c r="AG1572" s="367"/>
      <c r="AH1572" s="367"/>
      <c r="AI1572" s="367"/>
      <c r="AJ1572" s="367"/>
      <c r="AK1572" s="367"/>
      <c r="AL1572" s="367"/>
      <c r="AM1572" s="367"/>
      <c r="AN1572" s="367"/>
      <c r="AO1572" s="367"/>
      <c r="AP1572" s="367"/>
      <c r="AQ1572" s="367"/>
      <c r="AR1572" s="367"/>
      <c r="AS1572" s="367"/>
      <c r="AT1572" s="367"/>
    </row>
    <row r="1573" spans="2:46" ht="13.8">
      <c r="B1573" s="26">
        <v>94.000000000000483</v>
      </c>
      <c r="C1573" s="367">
        <v>367.39979645030672</v>
      </c>
      <c r="D1573" s="369">
        <v>2538.0000000000132</v>
      </c>
      <c r="E1573" s="367">
        <v>26232.558139535035</v>
      </c>
      <c r="F1573" s="367">
        <v>-995903.68361240264</v>
      </c>
      <c r="G1573" s="367">
        <v>2538.0000000000146</v>
      </c>
      <c r="H1573" s="367">
        <v>141000</v>
      </c>
      <c r="I1573" s="367">
        <v>-11788705.816976681</v>
      </c>
      <c r="J1573" s="384">
        <v>2537.9999999999995</v>
      </c>
      <c r="K1573" s="367">
        <v>34181.818181818053</v>
      </c>
      <c r="L1573" s="367">
        <v>-654144.35578202328</v>
      </c>
      <c r="M1573" s="384">
        <v>2537.9999999999909</v>
      </c>
      <c r="N1573" s="367">
        <v>564</v>
      </c>
      <c r="O1573" s="367">
        <v>-11928.61404639711</v>
      </c>
      <c r="P1573" s="384">
        <v>36.800999999999995</v>
      </c>
      <c r="Q1573" s="367">
        <v>564</v>
      </c>
      <c r="R1573" s="367">
        <v>-4335.5919090855068</v>
      </c>
      <c r="S1573" s="384">
        <v>35.532000000000004</v>
      </c>
      <c r="T1573" s="367">
        <v>19448.275862068956</v>
      </c>
      <c r="U1573" s="367">
        <v>-684584.32142643782</v>
      </c>
      <c r="V1573" s="384">
        <v>2537.9999999999986</v>
      </c>
      <c r="W1573" s="367">
        <v>939999.99999999278</v>
      </c>
      <c r="X1573" s="367">
        <v>100247.84009603872</v>
      </c>
      <c r="Y1573" s="384">
        <v>2537.9999999999804</v>
      </c>
      <c r="Z1573" s="367"/>
      <c r="AA1573" s="367"/>
      <c r="AB1573" s="367"/>
      <c r="AC1573" s="367"/>
      <c r="AD1573" s="367"/>
      <c r="AE1573" s="367"/>
      <c r="AF1573" s="367"/>
      <c r="AG1573" s="367"/>
      <c r="AH1573" s="367"/>
      <c r="AI1573" s="367"/>
      <c r="AJ1573" s="367"/>
      <c r="AK1573" s="367"/>
      <c r="AL1573" s="367"/>
      <c r="AM1573" s="367"/>
      <c r="AN1573" s="367"/>
      <c r="AO1573" s="367"/>
      <c r="AP1573" s="367"/>
      <c r="AQ1573" s="367"/>
      <c r="AR1573" s="367"/>
      <c r="AS1573" s="367"/>
      <c r="AT1573" s="367"/>
    </row>
    <row r="1574" spans="2:46" ht="13.8">
      <c r="B1574" s="26">
        <v>94.166666666667155</v>
      </c>
      <c r="C1574" s="367">
        <v>368.04253296894495</v>
      </c>
      <c r="D1574" s="369">
        <v>2542.5000000000132</v>
      </c>
      <c r="E1574" s="367">
        <v>26279.069767442012</v>
      </c>
      <c r="F1574" s="367">
        <v>-999478.6693167421</v>
      </c>
      <c r="G1574" s="367">
        <v>2542.5000000000146</v>
      </c>
      <c r="H1574" s="367">
        <v>141250</v>
      </c>
      <c r="I1574" s="367">
        <v>-11830907.21222372</v>
      </c>
      <c r="J1574" s="384">
        <v>2542.4999999999995</v>
      </c>
      <c r="K1574" s="367">
        <v>34242.424242424117</v>
      </c>
      <c r="L1574" s="367">
        <v>-656689.0445904365</v>
      </c>
      <c r="M1574" s="384">
        <v>2542.4999999999909</v>
      </c>
      <c r="N1574" s="367">
        <v>565</v>
      </c>
      <c r="O1574" s="367">
        <v>-11972.181242979706</v>
      </c>
      <c r="P1574" s="384">
        <v>36.866250000000001</v>
      </c>
      <c r="Q1574" s="367">
        <v>565</v>
      </c>
      <c r="R1574" s="367">
        <v>-4353.85904771077</v>
      </c>
      <c r="S1574" s="384">
        <v>35.594999999999999</v>
      </c>
      <c r="T1574" s="367">
        <v>19482.758620689645</v>
      </c>
      <c r="U1574" s="367">
        <v>-687201.91656021599</v>
      </c>
      <c r="V1574" s="384">
        <v>2542.4999999999986</v>
      </c>
      <c r="W1574" s="367">
        <v>941666.66666665941</v>
      </c>
      <c r="X1574" s="367">
        <v>100373.38266738545</v>
      </c>
      <c r="Y1574" s="384">
        <v>2542.4999999999804</v>
      </c>
      <c r="Z1574" s="367"/>
      <c r="AA1574" s="367"/>
      <c r="AB1574" s="367"/>
      <c r="AC1574" s="367"/>
      <c r="AD1574" s="367"/>
      <c r="AE1574" s="367"/>
      <c r="AF1574" s="367"/>
      <c r="AG1574" s="367"/>
      <c r="AH1574" s="367"/>
      <c r="AI1574" s="367"/>
      <c r="AJ1574" s="367"/>
      <c r="AK1574" s="367"/>
      <c r="AL1574" s="367"/>
      <c r="AM1574" s="367"/>
      <c r="AN1574" s="367"/>
      <c r="AO1574" s="367"/>
      <c r="AP1574" s="367"/>
      <c r="AQ1574" s="367"/>
      <c r="AR1574" s="367"/>
      <c r="AS1574" s="367"/>
      <c r="AT1574" s="367"/>
    </row>
    <row r="1575" spans="2:46" ht="13.8">
      <c r="B1575" s="26">
        <v>94.333333333333826</v>
      </c>
      <c r="C1575" s="367">
        <v>368.6852387563967</v>
      </c>
      <c r="D1575" s="369">
        <v>2547.0000000000132</v>
      </c>
      <c r="E1575" s="367">
        <v>26325.581395348989</v>
      </c>
      <c r="F1575" s="367">
        <v>-1003060.0592654403</v>
      </c>
      <c r="G1575" s="367">
        <v>2547.0000000000146</v>
      </c>
      <c r="H1575" s="367">
        <v>141500</v>
      </c>
      <c r="I1575" s="367">
        <v>-11873184.003699353</v>
      </c>
      <c r="J1575" s="384">
        <v>2546.9999999999995</v>
      </c>
      <c r="K1575" s="367">
        <v>34303.03030303018</v>
      </c>
      <c r="L1575" s="367">
        <v>-659238.63555244415</v>
      </c>
      <c r="M1575" s="384">
        <v>2546.9999999999914</v>
      </c>
      <c r="N1575" s="367">
        <v>566</v>
      </c>
      <c r="O1575" s="367">
        <v>-12015.827792382404</v>
      </c>
      <c r="P1575" s="384">
        <v>36.931500000000007</v>
      </c>
      <c r="Q1575" s="367">
        <v>566</v>
      </c>
      <c r="R1575" s="367">
        <v>-4372.1636373764904</v>
      </c>
      <c r="S1575" s="384">
        <v>35.658000000000001</v>
      </c>
      <c r="T1575" s="367">
        <v>19517.241379310333</v>
      </c>
      <c r="U1575" s="367">
        <v>-689824.48087326973</v>
      </c>
      <c r="V1575" s="384">
        <v>2546.9999999999982</v>
      </c>
      <c r="W1575" s="367">
        <v>943333.33333332604</v>
      </c>
      <c r="X1575" s="367">
        <v>100498.74045350743</v>
      </c>
      <c r="Y1575" s="384">
        <v>2546.9999999999804</v>
      </c>
      <c r="Z1575" s="367"/>
      <c r="AA1575" s="367"/>
      <c r="AB1575" s="367"/>
      <c r="AC1575" s="367"/>
      <c r="AD1575" s="367"/>
      <c r="AE1575" s="367"/>
      <c r="AF1575" s="367"/>
      <c r="AG1575" s="367"/>
      <c r="AH1575" s="367"/>
      <c r="AI1575" s="367"/>
      <c r="AJ1575" s="367"/>
      <c r="AK1575" s="367"/>
      <c r="AL1575" s="367"/>
      <c r="AM1575" s="367"/>
      <c r="AN1575" s="367"/>
      <c r="AO1575" s="367"/>
      <c r="AP1575" s="367"/>
      <c r="AQ1575" s="367"/>
      <c r="AR1575" s="367"/>
      <c r="AS1575" s="367"/>
      <c r="AT1575" s="367"/>
    </row>
    <row r="1576" spans="2:46" ht="13.8">
      <c r="B1576" s="26">
        <v>94.500000000000497</v>
      </c>
      <c r="C1576" s="367">
        <v>369.32791381266208</v>
      </c>
      <c r="D1576" s="369">
        <v>2551.5000000000132</v>
      </c>
      <c r="E1576" s="367">
        <v>26372.093023255966</v>
      </c>
      <c r="F1576" s="367">
        <v>-1006647.8534584967</v>
      </c>
      <c r="G1576" s="367">
        <v>2551.5000000000146</v>
      </c>
      <c r="H1576" s="367">
        <v>141750</v>
      </c>
      <c r="I1576" s="367">
        <v>-11915536.191403583</v>
      </c>
      <c r="J1576" s="384">
        <v>2551.4999999999995</v>
      </c>
      <c r="K1576" s="367">
        <v>34363.636363636244</v>
      </c>
      <c r="L1576" s="367">
        <v>-661793.12866804586</v>
      </c>
      <c r="M1576" s="384">
        <v>2551.4999999999914</v>
      </c>
      <c r="N1576" s="367">
        <v>567</v>
      </c>
      <c r="O1576" s="367">
        <v>-12059.553694605189</v>
      </c>
      <c r="P1576" s="384">
        <v>36.996749999999999</v>
      </c>
      <c r="Q1576" s="367">
        <v>567</v>
      </c>
      <c r="R1576" s="367">
        <v>-4390.5056780826644</v>
      </c>
      <c r="S1576" s="384">
        <v>35.721000000000004</v>
      </c>
      <c r="T1576" s="367">
        <v>19551.724137931022</v>
      </c>
      <c r="U1576" s="367">
        <v>-692452.01436559972</v>
      </c>
      <c r="V1576" s="384">
        <v>2551.4999999999982</v>
      </c>
      <c r="W1576" s="367">
        <v>944999.99999999267</v>
      </c>
      <c r="X1576" s="367">
        <v>100623.91345440465</v>
      </c>
      <c r="Y1576" s="384">
        <v>2551.4999999999804</v>
      </c>
      <c r="Z1576" s="367"/>
      <c r="AA1576" s="367"/>
      <c r="AB1576" s="367"/>
      <c r="AC1576" s="367"/>
      <c r="AD1576" s="367"/>
      <c r="AE1576" s="367"/>
      <c r="AF1576" s="367"/>
      <c r="AG1576" s="367"/>
      <c r="AH1576" s="367"/>
      <c r="AI1576" s="367"/>
      <c r="AJ1576" s="367"/>
      <c r="AK1576" s="367"/>
      <c r="AL1576" s="367"/>
      <c r="AM1576" s="367"/>
      <c r="AN1576" s="367"/>
      <c r="AO1576" s="367"/>
      <c r="AP1576" s="367"/>
      <c r="AQ1576" s="367"/>
      <c r="AR1576" s="367"/>
      <c r="AS1576" s="367"/>
      <c r="AT1576" s="367"/>
    </row>
    <row r="1577" spans="2:46" ht="13.8">
      <c r="B1577" s="26">
        <v>94.666666666667169</v>
      </c>
      <c r="C1577" s="367">
        <v>369.97055813774102</v>
      </c>
      <c r="D1577" s="369">
        <v>2556.0000000000136</v>
      </c>
      <c r="E1577" s="367">
        <v>26418.604651162943</v>
      </c>
      <c r="F1577" s="367">
        <v>-1010242.0518959118</v>
      </c>
      <c r="G1577" s="367">
        <v>2556.0000000000146</v>
      </c>
      <c r="H1577" s="367">
        <v>142000</v>
      </c>
      <c r="I1577" s="367">
        <v>-11957963.775336413</v>
      </c>
      <c r="J1577" s="384">
        <v>2555.9999999999995</v>
      </c>
      <c r="K1577" s="367">
        <v>34424.242424242308</v>
      </c>
      <c r="L1577" s="367">
        <v>-664352.52393724199</v>
      </c>
      <c r="M1577" s="384">
        <v>2555.9999999999918</v>
      </c>
      <c r="N1577" s="367">
        <v>568</v>
      </c>
      <c r="O1577" s="367">
        <v>-12103.358949648084</v>
      </c>
      <c r="P1577" s="384">
        <v>37.062000000000005</v>
      </c>
      <c r="Q1577" s="367">
        <v>568</v>
      </c>
      <c r="R1577" s="367">
        <v>-4408.885169829292</v>
      </c>
      <c r="S1577" s="384">
        <v>35.784000000000006</v>
      </c>
      <c r="T1577" s="367">
        <v>19586.20689655171</v>
      </c>
      <c r="U1577" s="367">
        <v>-695084.51703720551</v>
      </c>
      <c r="V1577" s="384">
        <v>2555.9999999999982</v>
      </c>
      <c r="W1577" s="367">
        <v>946666.66666665929</v>
      </c>
      <c r="X1577" s="367">
        <v>100748.90167007716</v>
      </c>
      <c r="Y1577" s="384">
        <v>2555.99999999998</v>
      </c>
      <c r="Z1577" s="367"/>
      <c r="AA1577" s="367"/>
      <c r="AB1577" s="367"/>
      <c r="AC1577" s="367"/>
      <c r="AD1577" s="367"/>
      <c r="AE1577" s="367"/>
      <c r="AF1577" s="367"/>
      <c r="AG1577" s="367"/>
      <c r="AH1577" s="367"/>
      <c r="AI1577" s="367"/>
      <c r="AJ1577" s="367"/>
      <c r="AK1577" s="367"/>
      <c r="AL1577" s="367"/>
      <c r="AM1577" s="367"/>
      <c r="AN1577" s="367"/>
      <c r="AO1577" s="367"/>
      <c r="AP1577" s="367"/>
      <c r="AQ1577" s="367"/>
      <c r="AR1577" s="367"/>
      <c r="AS1577" s="367"/>
      <c r="AT1577" s="367"/>
    </row>
    <row r="1578" spans="2:46" ht="13.8">
      <c r="B1578" s="26">
        <v>94.83333333333384</v>
      </c>
      <c r="C1578" s="367">
        <v>370.61317173163337</v>
      </c>
      <c r="D1578" s="369">
        <v>2560.5000000000136</v>
      </c>
      <c r="E1578" s="367">
        <v>26465.11627906992</v>
      </c>
      <c r="F1578" s="367">
        <v>-1013842.6545776854</v>
      </c>
      <c r="G1578" s="367">
        <v>2560.5000000000146</v>
      </c>
      <c r="H1578" s="367">
        <v>142250</v>
      </c>
      <c r="I1578" s="367">
        <v>-12000466.755497843</v>
      </c>
      <c r="J1578" s="384">
        <v>2560.5</v>
      </c>
      <c r="K1578" s="367">
        <v>34484.848484848371</v>
      </c>
      <c r="L1578" s="367">
        <v>-666916.82136003207</v>
      </c>
      <c r="M1578" s="384">
        <v>2560.4999999999918</v>
      </c>
      <c r="N1578" s="367">
        <v>569</v>
      </c>
      <c r="O1578" s="367">
        <v>-12147.24355751107</v>
      </c>
      <c r="P1578" s="384">
        <v>37.127250000000004</v>
      </c>
      <c r="Q1578" s="367">
        <v>569</v>
      </c>
      <c r="R1578" s="367">
        <v>-4427.3021126163712</v>
      </c>
      <c r="S1578" s="384">
        <v>35.846999999999994</v>
      </c>
      <c r="T1578" s="367">
        <v>19620.689655172398</v>
      </c>
      <c r="U1578" s="367">
        <v>-697721.98888808687</v>
      </c>
      <c r="V1578" s="384">
        <v>2560.4999999999977</v>
      </c>
      <c r="W1578" s="367">
        <v>948333.33333332592</v>
      </c>
      <c r="X1578" s="367">
        <v>100873.70510052495</v>
      </c>
      <c r="Y1578" s="384">
        <v>2560.49999999998</v>
      </c>
      <c r="Z1578" s="367"/>
      <c r="AA1578" s="367"/>
      <c r="AB1578" s="367"/>
      <c r="AC1578" s="367"/>
      <c r="AD1578" s="367"/>
      <c r="AE1578" s="367"/>
      <c r="AF1578" s="367"/>
      <c r="AG1578" s="367"/>
      <c r="AH1578" s="367"/>
      <c r="AI1578" s="367"/>
      <c r="AJ1578" s="367"/>
      <c r="AK1578" s="367"/>
      <c r="AL1578" s="367"/>
      <c r="AM1578" s="367"/>
      <c r="AN1578" s="367"/>
      <c r="AO1578" s="367"/>
      <c r="AP1578" s="367"/>
      <c r="AQ1578" s="367"/>
      <c r="AR1578" s="367"/>
      <c r="AS1578" s="367"/>
      <c r="AT1578" s="367"/>
    </row>
    <row r="1579" spans="2:46" ht="13.8">
      <c r="B1579" s="26">
        <v>95.000000000000512</v>
      </c>
      <c r="C1579" s="367">
        <v>371.25575459433935</v>
      </c>
      <c r="D1579" s="369">
        <v>2565.0000000000136</v>
      </c>
      <c r="E1579" s="367">
        <v>26511.627906976897</v>
      </c>
      <c r="F1579" s="367">
        <v>-1017449.6615038172</v>
      </c>
      <c r="G1579" s="367">
        <v>2565.0000000000146</v>
      </c>
      <c r="H1579" s="367">
        <v>142500</v>
      </c>
      <c r="I1579" s="367">
        <v>-12043045.131887866</v>
      </c>
      <c r="J1579" s="384">
        <v>2565</v>
      </c>
      <c r="K1579" s="367">
        <v>34545.454545454435</v>
      </c>
      <c r="L1579" s="367">
        <v>-669486.02093641635</v>
      </c>
      <c r="M1579" s="384">
        <v>2564.9999999999918</v>
      </c>
      <c r="N1579" s="367">
        <v>570</v>
      </c>
      <c r="O1579" s="367">
        <v>-12191.207518194149</v>
      </c>
      <c r="P1579" s="384">
        <v>37.192499999999995</v>
      </c>
      <c r="Q1579" s="367">
        <v>570</v>
      </c>
      <c r="R1579" s="367">
        <v>-4445.7565064439068</v>
      </c>
      <c r="S1579" s="384">
        <v>35.909999999999997</v>
      </c>
      <c r="T1579" s="367">
        <v>19655.172413793087</v>
      </c>
      <c r="U1579" s="367">
        <v>-700364.42991824436</v>
      </c>
      <c r="V1579" s="384">
        <v>2564.9999999999977</v>
      </c>
      <c r="W1579" s="367">
        <v>949999.99999999255</v>
      </c>
      <c r="X1579" s="367">
        <v>100998.323745748</v>
      </c>
      <c r="Y1579" s="384">
        <v>2564.99999999998</v>
      </c>
      <c r="Z1579" s="367"/>
      <c r="AA1579" s="367"/>
      <c r="AB1579" s="367"/>
      <c r="AC1579" s="367"/>
      <c r="AD1579" s="367"/>
      <c r="AE1579" s="367"/>
      <c r="AF1579" s="367"/>
      <c r="AG1579" s="367"/>
      <c r="AH1579" s="367"/>
      <c r="AI1579" s="367"/>
      <c r="AJ1579" s="367"/>
      <c r="AK1579" s="367"/>
      <c r="AL1579" s="367"/>
      <c r="AM1579" s="367"/>
      <c r="AN1579" s="367"/>
      <c r="AO1579" s="367"/>
      <c r="AP1579" s="367"/>
      <c r="AQ1579" s="367"/>
      <c r="AR1579" s="367"/>
      <c r="AS1579" s="367"/>
      <c r="AT1579" s="367"/>
    </row>
    <row r="1580" spans="2:46" ht="13.8">
      <c r="B1580" s="26">
        <v>95.166666666667183</v>
      </c>
      <c r="C1580" s="367">
        <v>371.89830672585879</v>
      </c>
      <c r="D1580" s="369">
        <v>2569.5000000000136</v>
      </c>
      <c r="E1580" s="367">
        <v>26558.139534883874</v>
      </c>
      <c r="F1580" s="367">
        <v>-1021063.0726743077</v>
      </c>
      <c r="G1580" s="367">
        <v>2569.5000000000146</v>
      </c>
      <c r="H1580" s="367">
        <v>142750</v>
      </c>
      <c r="I1580" s="367">
        <v>-12085698.904506484</v>
      </c>
      <c r="J1580" s="384">
        <v>2569.5</v>
      </c>
      <c r="K1580" s="367">
        <v>34606.060606060499</v>
      </c>
      <c r="L1580" s="367">
        <v>-672060.12266639515</v>
      </c>
      <c r="M1580" s="384">
        <v>2569.4999999999923</v>
      </c>
      <c r="N1580" s="367">
        <v>571</v>
      </c>
      <c r="O1580" s="367">
        <v>-12235.250831697334</v>
      </c>
      <c r="P1580" s="384">
        <v>37.257750000000001</v>
      </c>
      <c r="Q1580" s="367">
        <v>571</v>
      </c>
      <c r="R1580" s="367">
        <v>-4464.2483513118977</v>
      </c>
      <c r="S1580" s="384">
        <v>35.972999999999999</v>
      </c>
      <c r="T1580" s="367">
        <v>19689.655172413775</v>
      </c>
      <c r="U1580" s="367">
        <v>-703011.84012767777</v>
      </c>
      <c r="V1580" s="384">
        <v>2569.4999999999977</v>
      </c>
      <c r="W1580" s="367">
        <v>951666.66666665918</v>
      </c>
      <c r="X1580" s="367">
        <v>101122.75760574632</v>
      </c>
      <c r="Y1580" s="384">
        <v>2569.49999999998</v>
      </c>
      <c r="Z1580" s="367"/>
      <c r="AA1580" s="367"/>
      <c r="AB1580" s="367"/>
      <c r="AC1580" s="367"/>
      <c r="AD1580" s="367"/>
      <c r="AE1580" s="367"/>
      <c r="AF1580" s="367"/>
      <c r="AG1580" s="367"/>
      <c r="AH1580" s="367"/>
      <c r="AI1580" s="367"/>
      <c r="AJ1580" s="367"/>
      <c r="AK1580" s="367"/>
      <c r="AL1580" s="367"/>
      <c r="AM1580" s="367"/>
      <c r="AN1580" s="367"/>
      <c r="AO1580" s="367"/>
      <c r="AP1580" s="367"/>
      <c r="AQ1580" s="367"/>
      <c r="AR1580" s="367"/>
      <c r="AS1580" s="367"/>
      <c r="AT1580" s="367"/>
    </row>
    <row r="1581" spans="2:46" ht="13.8">
      <c r="B1581" s="26">
        <v>95.333333333333854</v>
      </c>
      <c r="C1581" s="367">
        <v>372.54082812619191</v>
      </c>
      <c r="D1581" s="369">
        <v>2574.0000000000141</v>
      </c>
      <c r="E1581" s="367">
        <v>26604.651162790851</v>
      </c>
      <c r="F1581" s="367">
        <v>-1024682.8880891566</v>
      </c>
      <c r="G1581" s="367">
        <v>2574.0000000000146</v>
      </c>
      <c r="H1581" s="367">
        <v>143000</v>
      </c>
      <c r="I1581" s="367">
        <v>-12128428.0733537</v>
      </c>
      <c r="J1581" s="384">
        <v>2574</v>
      </c>
      <c r="K1581" s="367">
        <v>34666.666666666562</v>
      </c>
      <c r="L1581" s="367">
        <v>-674639.1265499678</v>
      </c>
      <c r="M1581" s="384">
        <v>2573.9999999999923</v>
      </c>
      <c r="N1581" s="367">
        <v>572</v>
      </c>
      <c r="O1581" s="367">
        <v>-12279.373498020608</v>
      </c>
      <c r="P1581" s="384">
        <v>37.322999999999993</v>
      </c>
      <c r="Q1581" s="367">
        <v>572</v>
      </c>
      <c r="R1581" s="367">
        <v>-4482.7776472203404</v>
      </c>
      <c r="S1581" s="384">
        <v>36.035999999999994</v>
      </c>
      <c r="T1581" s="367">
        <v>19724.137931034464</v>
      </c>
      <c r="U1581" s="367">
        <v>-705664.21951638686</v>
      </c>
      <c r="V1581" s="384">
        <v>2573.9999999999973</v>
      </c>
      <c r="W1581" s="367">
        <v>953333.33333332581</v>
      </c>
      <c r="X1581" s="367">
        <v>101247.00668051989</v>
      </c>
      <c r="Y1581" s="384">
        <v>2573.99999999998</v>
      </c>
      <c r="Z1581" s="367"/>
      <c r="AA1581" s="367"/>
      <c r="AB1581" s="367"/>
      <c r="AC1581" s="367"/>
      <c r="AD1581" s="367"/>
      <c r="AE1581" s="367"/>
      <c r="AF1581" s="367"/>
      <c r="AG1581" s="367"/>
      <c r="AH1581" s="367"/>
      <c r="AI1581" s="367"/>
      <c r="AJ1581" s="367"/>
      <c r="AK1581" s="367"/>
      <c r="AL1581" s="367"/>
      <c r="AM1581" s="367"/>
      <c r="AN1581" s="367"/>
      <c r="AO1581" s="367"/>
      <c r="AP1581" s="367"/>
      <c r="AQ1581" s="367"/>
      <c r="AR1581" s="367"/>
      <c r="AS1581" s="367"/>
      <c r="AT1581" s="367"/>
    </row>
    <row r="1582" spans="2:46" ht="13.8">
      <c r="B1582" s="26">
        <v>95.500000000000526</v>
      </c>
      <c r="C1582" s="367">
        <v>373.18331879533844</v>
      </c>
      <c r="D1582" s="369">
        <v>2578.5000000000141</v>
      </c>
      <c r="E1582" s="367">
        <v>26651.162790697828</v>
      </c>
      <c r="F1582" s="367">
        <v>-1028309.1077483643</v>
      </c>
      <c r="G1582" s="367">
        <v>2578.500000000015</v>
      </c>
      <c r="H1582" s="367">
        <v>143250</v>
      </c>
      <c r="I1582" s="367">
        <v>-12171232.638429515</v>
      </c>
      <c r="J1582" s="384">
        <v>2578.5</v>
      </c>
      <c r="K1582" s="367">
        <v>34727.272727272626</v>
      </c>
      <c r="L1582" s="367">
        <v>-677223.03258713474</v>
      </c>
      <c r="M1582" s="384">
        <v>2578.4999999999927</v>
      </c>
      <c r="N1582" s="367">
        <v>573</v>
      </c>
      <c r="O1582" s="367">
        <v>-12323.57551716399</v>
      </c>
      <c r="P1582" s="384">
        <v>37.388249999999999</v>
      </c>
      <c r="Q1582" s="367">
        <v>573</v>
      </c>
      <c r="R1582" s="367">
        <v>-4501.3443941692394</v>
      </c>
      <c r="S1582" s="384">
        <v>36.098999999999997</v>
      </c>
      <c r="T1582" s="367">
        <v>19758.620689655152</v>
      </c>
      <c r="U1582" s="367">
        <v>-708321.56808437186</v>
      </c>
      <c r="V1582" s="384">
        <v>2578.4999999999973</v>
      </c>
      <c r="W1582" s="367">
        <v>954999.99999999243</v>
      </c>
      <c r="X1582" s="367">
        <v>101371.07097006873</v>
      </c>
      <c r="Y1582" s="384">
        <v>2578.4999999999791</v>
      </c>
      <c r="Z1582" s="367"/>
      <c r="AA1582" s="367"/>
      <c r="AB1582" s="367"/>
      <c r="AC1582" s="367"/>
      <c r="AD1582" s="367"/>
      <c r="AE1582" s="367"/>
      <c r="AF1582" s="367"/>
      <c r="AG1582" s="367"/>
      <c r="AH1582" s="367"/>
      <c r="AI1582" s="367"/>
      <c r="AJ1582" s="367"/>
      <c r="AK1582" s="367"/>
      <c r="AL1582" s="367"/>
      <c r="AM1582" s="367"/>
      <c r="AN1582" s="367"/>
      <c r="AO1582" s="367"/>
      <c r="AP1582" s="367"/>
      <c r="AQ1582" s="367"/>
      <c r="AR1582" s="367"/>
      <c r="AS1582" s="367"/>
      <c r="AT1582" s="367"/>
    </row>
    <row r="1583" spans="2:46" ht="13.8">
      <c r="B1583" s="26">
        <v>95.666666666667197</v>
      </c>
      <c r="C1583" s="367">
        <v>373.82577873329859</v>
      </c>
      <c r="D1583" s="369">
        <v>2583.0000000000141</v>
      </c>
      <c r="E1583" s="367">
        <v>26697.674418604805</v>
      </c>
      <c r="F1583" s="367">
        <v>-1031941.7316519301</v>
      </c>
      <c r="G1583" s="367">
        <v>2583.000000000015</v>
      </c>
      <c r="H1583" s="367">
        <v>143500</v>
      </c>
      <c r="I1583" s="367">
        <v>-12214112.599733926</v>
      </c>
      <c r="J1583" s="384">
        <v>2583</v>
      </c>
      <c r="K1583" s="367">
        <v>34787.87878787869</v>
      </c>
      <c r="L1583" s="367">
        <v>-679811.84077789588</v>
      </c>
      <c r="M1583" s="384">
        <v>2582.9999999999927</v>
      </c>
      <c r="N1583" s="367">
        <v>574</v>
      </c>
      <c r="O1583" s="367">
        <v>-12367.856889127472</v>
      </c>
      <c r="P1583" s="384">
        <v>37.453500000000005</v>
      </c>
      <c r="Q1583" s="367">
        <v>574</v>
      </c>
      <c r="R1583" s="367">
        <v>-4519.9485921585929</v>
      </c>
      <c r="S1583" s="384">
        <v>36.161999999999999</v>
      </c>
      <c r="T1583" s="367">
        <v>19793.10344827584</v>
      </c>
      <c r="U1583" s="367">
        <v>-710983.88583163288</v>
      </c>
      <c r="V1583" s="384">
        <v>2582.9999999999973</v>
      </c>
      <c r="W1583" s="367">
        <v>956666.66666665906</v>
      </c>
      <c r="X1583" s="367">
        <v>101494.95047439288</v>
      </c>
      <c r="Y1583" s="384">
        <v>2582.9999999999795</v>
      </c>
      <c r="Z1583" s="367"/>
      <c r="AA1583" s="367"/>
      <c r="AB1583" s="367"/>
      <c r="AC1583" s="367"/>
      <c r="AD1583" s="367"/>
      <c r="AE1583" s="367"/>
      <c r="AF1583" s="367"/>
      <c r="AG1583" s="367"/>
      <c r="AH1583" s="367"/>
      <c r="AI1583" s="367"/>
      <c r="AJ1583" s="367"/>
      <c r="AK1583" s="367"/>
      <c r="AL1583" s="367"/>
      <c r="AM1583" s="367"/>
      <c r="AN1583" s="367"/>
      <c r="AO1583" s="367"/>
      <c r="AP1583" s="367"/>
      <c r="AQ1583" s="367"/>
      <c r="AR1583" s="367"/>
      <c r="AS1583" s="367"/>
      <c r="AT1583" s="367"/>
    </row>
    <row r="1584" spans="2:46" ht="13.8">
      <c r="B1584" s="26">
        <v>95.833333333333869</v>
      </c>
      <c r="C1584" s="367">
        <v>374.4682079400722</v>
      </c>
      <c r="D1584" s="369">
        <v>2587.5000000000141</v>
      </c>
      <c r="E1584" s="367">
        <v>26744.186046511782</v>
      </c>
      <c r="F1584" s="367">
        <v>-1035580.7597998548</v>
      </c>
      <c r="G1584" s="367">
        <v>2587.5000000000155</v>
      </c>
      <c r="H1584" s="367">
        <v>143750</v>
      </c>
      <c r="I1584" s="367">
        <v>-12257067.957266934</v>
      </c>
      <c r="J1584" s="384">
        <v>2587.5</v>
      </c>
      <c r="K1584" s="367">
        <v>34848.484848484753</v>
      </c>
      <c r="L1584" s="367">
        <v>-682405.55112225132</v>
      </c>
      <c r="M1584" s="384">
        <v>2587.4999999999932</v>
      </c>
      <c r="N1584" s="367">
        <v>575</v>
      </c>
      <c r="O1584" s="367">
        <v>-12412.217613911038</v>
      </c>
      <c r="P1584" s="384">
        <v>37.518749999999997</v>
      </c>
      <c r="Q1584" s="367">
        <v>575</v>
      </c>
      <c r="R1584" s="367">
        <v>-4538.5902411883999</v>
      </c>
      <c r="S1584" s="384">
        <v>36.225000000000001</v>
      </c>
      <c r="T1584" s="367">
        <v>19827.586206896529</v>
      </c>
      <c r="U1584" s="367">
        <v>-713651.17275816947</v>
      </c>
      <c r="V1584" s="384">
        <v>2587.4999999999968</v>
      </c>
      <c r="W1584" s="367">
        <v>958333.33333332569</v>
      </c>
      <c r="X1584" s="367">
        <v>101618.64519349227</v>
      </c>
      <c r="Y1584" s="384">
        <v>2587.4999999999795</v>
      </c>
      <c r="Z1584" s="367"/>
      <c r="AA1584" s="367"/>
      <c r="AB1584" s="367"/>
      <c r="AC1584" s="367"/>
      <c r="AD1584" s="367"/>
      <c r="AE1584" s="367"/>
      <c r="AF1584" s="367"/>
      <c r="AG1584" s="367"/>
      <c r="AH1584" s="367"/>
      <c r="AI1584" s="367"/>
      <c r="AJ1584" s="367"/>
      <c r="AK1584" s="367"/>
      <c r="AL1584" s="367"/>
      <c r="AM1584" s="367"/>
      <c r="AN1584" s="367"/>
      <c r="AO1584" s="367"/>
      <c r="AP1584" s="367"/>
      <c r="AQ1584" s="367"/>
      <c r="AR1584" s="367"/>
      <c r="AS1584" s="367"/>
      <c r="AT1584" s="367"/>
    </row>
    <row r="1585" spans="2:46" ht="13.8">
      <c r="B1585" s="26">
        <v>96.00000000000054</v>
      </c>
      <c r="C1585" s="367">
        <v>375.11060641565945</v>
      </c>
      <c r="D1585" s="369">
        <v>2592.000000000015</v>
      </c>
      <c r="E1585" s="367">
        <v>26790.69767441876</v>
      </c>
      <c r="F1585" s="367">
        <v>-1039226.1921921375</v>
      </c>
      <c r="G1585" s="367">
        <v>2592.0000000000155</v>
      </c>
      <c r="H1585" s="367">
        <v>144000</v>
      </c>
      <c r="I1585" s="367">
        <v>-12300098.711028537</v>
      </c>
      <c r="J1585" s="384">
        <v>2592</v>
      </c>
      <c r="K1585" s="367">
        <v>34909.090909090817</v>
      </c>
      <c r="L1585" s="367">
        <v>-685004.16362020082</v>
      </c>
      <c r="M1585" s="384">
        <v>2591.9999999999932</v>
      </c>
      <c r="N1585" s="367">
        <v>576</v>
      </c>
      <c r="O1585" s="367">
        <v>-12456.657691514712</v>
      </c>
      <c r="P1585" s="384">
        <v>37.584000000000003</v>
      </c>
      <c r="Q1585" s="367">
        <v>576</v>
      </c>
      <c r="R1585" s="367">
        <v>-4557.2693412586596</v>
      </c>
      <c r="S1585" s="384">
        <v>36.287999999999997</v>
      </c>
      <c r="T1585" s="367">
        <v>19862.068965517217</v>
      </c>
      <c r="U1585" s="367">
        <v>-716323.42886398209</v>
      </c>
      <c r="V1585" s="384">
        <v>2591.9999999999968</v>
      </c>
      <c r="W1585" s="367">
        <v>959999.99999999232</v>
      </c>
      <c r="X1585" s="367">
        <v>101742.15512736693</v>
      </c>
      <c r="Y1585" s="384">
        <v>2591.9999999999795</v>
      </c>
      <c r="Z1585" s="367"/>
      <c r="AA1585" s="367"/>
      <c r="AB1585" s="367"/>
      <c r="AC1585" s="367"/>
      <c r="AD1585" s="367"/>
      <c r="AE1585" s="367"/>
      <c r="AF1585" s="367"/>
      <c r="AG1585" s="367"/>
      <c r="AH1585" s="367"/>
      <c r="AI1585" s="367"/>
      <c r="AJ1585" s="367"/>
      <c r="AK1585" s="367"/>
      <c r="AL1585" s="367"/>
      <c r="AM1585" s="367"/>
      <c r="AN1585" s="367"/>
      <c r="AO1585" s="367"/>
      <c r="AP1585" s="367"/>
      <c r="AQ1585" s="367"/>
      <c r="AR1585" s="367"/>
      <c r="AS1585" s="367"/>
      <c r="AT1585" s="367"/>
    </row>
    <row r="1586" spans="2:46" ht="13.8">
      <c r="B1586" s="26">
        <v>96.166666666667211</v>
      </c>
      <c r="C1586" s="367">
        <v>375.75297416006021</v>
      </c>
      <c r="D1586" s="369">
        <v>2596.500000000015</v>
      </c>
      <c r="E1586" s="367">
        <v>26837.209302325737</v>
      </c>
      <c r="F1586" s="367">
        <v>-1042878.0288287788</v>
      </c>
      <c r="G1586" s="367">
        <v>2596.5000000000155</v>
      </c>
      <c r="H1586" s="367">
        <v>144250</v>
      </c>
      <c r="I1586" s="367">
        <v>-12343204.861018738</v>
      </c>
      <c r="J1586" s="384">
        <v>2596.5</v>
      </c>
      <c r="K1586" s="367">
        <v>34969.696969696881</v>
      </c>
      <c r="L1586" s="367">
        <v>-687607.67827174463</v>
      </c>
      <c r="M1586" s="384">
        <v>2596.4999999999936</v>
      </c>
      <c r="N1586" s="367">
        <v>577</v>
      </c>
      <c r="O1586" s="367">
        <v>-12501.177121938481</v>
      </c>
      <c r="P1586" s="384">
        <v>37.649250000000002</v>
      </c>
      <c r="Q1586" s="367">
        <v>577</v>
      </c>
      <c r="R1586" s="367">
        <v>-4575.9858923693746</v>
      </c>
      <c r="S1586" s="384">
        <v>36.350999999999999</v>
      </c>
      <c r="T1586" s="367">
        <v>19896.551724137906</v>
      </c>
      <c r="U1586" s="367">
        <v>-719000.65414907073</v>
      </c>
      <c r="V1586" s="384">
        <v>2596.4999999999968</v>
      </c>
      <c r="W1586" s="367">
        <v>961666.66666665894</v>
      </c>
      <c r="X1586" s="367">
        <v>101865.48027601684</v>
      </c>
      <c r="Y1586" s="384">
        <v>2596.4999999999786</v>
      </c>
      <c r="Z1586" s="367"/>
      <c r="AA1586" s="367"/>
      <c r="AB1586" s="367"/>
      <c r="AC1586" s="367"/>
      <c r="AD1586" s="367"/>
      <c r="AE1586" s="367"/>
      <c r="AF1586" s="367"/>
      <c r="AG1586" s="367"/>
      <c r="AH1586" s="367"/>
      <c r="AI1586" s="367"/>
      <c r="AJ1586" s="367"/>
      <c r="AK1586" s="367"/>
      <c r="AL1586" s="367"/>
      <c r="AM1586" s="367"/>
      <c r="AN1586" s="367"/>
      <c r="AO1586" s="367"/>
      <c r="AP1586" s="367"/>
      <c r="AQ1586" s="367"/>
      <c r="AR1586" s="367"/>
      <c r="AS1586" s="367"/>
      <c r="AT1586" s="367"/>
    </row>
    <row r="1587" spans="2:46" ht="13.8">
      <c r="B1587" s="26">
        <v>96.333333333333883</v>
      </c>
      <c r="C1587" s="367">
        <v>376.39531117327454</v>
      </c>
      <c r="D1587" s="369">
        <v>2601.000000000015</v>
      </c>
      <c r="E1587" s="367">
        <v>26883.720930232714</v>
      </c>
      <c r="F1587" s="367">
        <v>-1046536.2697097785</v>
      </c>
      <c r="G1587" s="367">
        <v>2601.0000000000155</v>
      </c>
      <c r="H1587" s="367">
        <v>144500</v>
      </c>
      <c r="I1587" s="367">
        <v>-12386386.407237537</v>
      </c>
      <c r="J1587" s="384">
        <v>2601</v>
      </c>
      <c r="K1587" s="367">
        <v>35030.303030302945</v>
      </c>
      <c r="L1587" s="367">
        <v>-690216.09507688251</v>
      </c>
      <c r="M1587" s="384">
        <v>2600.9999999999936</v>
      </c>
      <c r="N1587" s="367">
        <v>578</v>
      </c>
      <c r="O1587" s="367">
        <v>-12545.775905182347</v>
      </c>
      <c r="P1587" s="384">
        <v>37.714500000000001</v>
      </c>
      <c r="Q1587" s="367">
        <v>578</v>
      </c>
      <c r="R1587" s="367">
        <v>-4594.739894520545</v>
      </c>
      <c r="S1587" s="384">
        <v>36.414000000000001</v>
      </c>
      <c r="T1587" s="367">
        <v>19931.034482758594</v>
      </c>
      <c r="U1587" s="367">
        <v>-721682.84861343505</v>
      </c>
      <c r="V1587" s="384">
        <v>2600.9999999999964</v>
      </c>
      <c r="W1587" s="367">
        <v>963333.33333332557</v>
      </c>
      <c r="X1587" s="367">
        <v>101988.62063944204</v>
      </c>
      <c r="Y1587" s="384">
        <v>2600.9999999999786</v>
      </c>
      <c r="Z1587" s="367"/>
      <c r="AA1587" s="367"/>
      <c r="AB1587" s="367"/>
      <c r="AC1587" s="367"/>
      <c r="AD1587" s="367"/>
      <c r="AE1587" s="367"/>
      <c r="AF1587" s="367"/>
      <c r="AG1587" s="367"/>
      <c r="AH1587" s="367"/>
      <c r="AI1587" s="367"/>
      <c r="AJ1587" s="367"/>
      <c r="AK1587" s="367"/>
      <c r="AL1587" s="367"/>
      <c r="AM1587" s="367"/>
      <c r="AN1587" s="367"/>
      <c r="AO1587" s="367"/>
      <c r="AP1587" s="367"/>
      <c r="AQ1587" s="367"/>
      <c r="AR1587" s="367"/>
      <c r="AS1587" s="367"/>
      <c r="AT1587" s="367"/>
    </row>
    <row r="1588" spans="2:46" ht="13.8">
      <c r="B1588" s="26">
        <v>96.500000000000554</v>
      </c>
      <c r="C1588" s="367">
        <v>377.03761745530232</v>
      </c>
      <c r="D1588" s="369">
        <v>2605.500000000015</v>
      </c>
      <c r="E1588" s="367">
        <v>26930.232558139691</v>
      </c>
      <c r="F1588" s="367">
        <v>-1050200.9148351366</v>
      </c>
      <c r="G1588" s="367">
        <v>2605.5000000000155</v>
      </c>
      <c r="H1588" s="367">
        <v>144750</v>
      </c>
      <c r="I1588" s="367">
        <v>-12429643.349684933</v>
      </c>
      <c r="J1588" s="384">
        <v>2605.5</v>
      </c>
      <c r="K1588" s="367">
        <v>35090.909090909008</v>
      </c>
      <c r="L1588" s="367">
        <v>-692829.41403561446</v>
      </c>
      <c r="M1588" s="384">
        <v>2605.4999999999936</v>
      </c>
      <c r="N1588" s="367">
        <v>579</v>
      </c>
      <c r="O1588" s="367">
        <v>-12590.454041246312</v>
      </c>
      <c r="P1588" s="384">
        <v>37.77975</v>
      </c>
      <c r="Q1588" s="367">
        <v>579</v>
      </c>
      <c r="R1588" s="367">
        <v>-4613.531347712169</v>
      </c>
      <c r="S1588" s="384">
        <v>36.477000000000004</v>
      </c>
      <c r="T1588" s="367">
        <v>19965.517241379282</v>
      </c>
      <c r="U1588" s="367">
        <v>-724370.0122570754</v>
      </c>
      <c r="V1588" s="384">
        <v>2605.4999999999964</v>
      </c>
      <c r="W1588" s="367">
        <v>964999.9999999922</v>
      </c>
      <c r="X1588" s="367">
        <v>102111.57621764253</v>
      </c>
      <c r="Y1588" s="384">
        <v>2605.4999999999786</v>
      </c>
      <c r="Z1588" s="367"/>
      <c r="AA1588" s="367"/>
      <c r="AB1588" s="367"/>
      <c r="AC1588" s="367"/>
      <c r="AD1588" s="367"/>
      <c r="AE1588" s="367"/>
      <c r="AF1588" s="367"/>
      <c r="AG1588" s="367"/>
      <c r="AH1588" s="367"/>
      <c r="AI1588" s="367"/>
      <c r="AJ1588" s="367"/>
      <c r="AK1588" s="367"/>
      <c r="AL1588" s="367"/>
      <c r="AM1588" s="367"/>
      <c r="AN1588" s="367"/>
      <c r="AO1588" s="367"/>
      <c r="AP1588" s="367"/>
      <c r="AQ1588" s="367"/>
      <c r="AR1588" s="367"/>
      <c r="AS1588" s="367"/>
      <c r="AT1588" s="367"/>
    </row>
    <row r="1589" spans="2:46" ht="13.8">
      <c r="B1589" s="26">
        <v>96.666666666667226</v>
      </c>
      <c r="C1589" s="367">
        <v>377.6798930061438</v>
      </c>
      <c r="D1589" s="369">
        <v>2610.0000000000155</v>
      </c>
      <c r="E1589" s="367">
        <v>26976.744186046668</v>
      </c>
      <c r="F1589" s="367">
        <v>-1053871.9642048534</v>
      </c>
      <c r="G1589" s="367">
        <v>2610.0000000000155</v>
      </c>
      <c r="H1589" s="367">
        <v>145000</v>
      </c>
      <c r="I1589" s="367">
        <v>-12472975.688360926</v>
      </c>
      <c r="J1589" s="384">
        <v>2610</v>
      </c>
      <c r="K1589" s="367">
        <v>35151.515151515072</v>
      </c>
      <c r="L1589" s="367">
        <v>-695447.6351479413</v>
      </c>
      <c r="M1589" s="384">
        <v>2609.9999999999945</v>
      </c>
      <c r="N1589" s="367">
        <v>580</v>
      </c>
      <c r="O1589" s="367">
        <v>-12635.21153013038</v>
      </c>
      <c r="P1589" s="384">
        <v>37.845000000000006</v>
      </c>
      <c r="Q1589" s="367">
        <v>580</v>
      </c>
      <c r="R1589" s="367">
        <v>-4632.3602519442447</v>
      </c>
      <c r="S1589" s="384">
        <v>36.54</v>
      </c>
      <c r="T1589" s="367">
        <v>19999.999999999971</v>
      </c>
      <c r="U1589" s="367">
        <v>-727062.14507999166</v>
      </c>
      <c r="V1589" s="384">
        <v>2609.9999999999964</v>
      </c>
      <c r="W1589" s="367">
        <v>966666.66666665883</v>
      </c>
      <c r="X1589" s="367">
        <v>102234.34701061825</v>
      </c>
      <c r="Y1589" s="384">
        <v>2609.9999999999786</v>
      </c>
      <c r="Z1589" s="367"/>
      <c r="AA1589" s="367"/>
      <c r="AB1589" s="367"/>
      <c r="AC1589" s="367"/>
      <c r="AD1589" s="367"/>
      <c r="AE1589" s="367"/>
      <c r="AF1589" s="367"/>
      <c r="AG1589" s="367"/>
      <c r="AH1589" s="367"/>
      <c r="AI1589" s="367"/>
      <c r="AJ1589" s="367"/>
      <c r="AK1589" s="367"/>
      <c r="AL1589" s="367"/>
      <c r="AM1589" s="367"/>
      <c r="AN1589" s="367"/>
      <c r="AO1589" s="367"/>
      <c r="AP1589" s="367"/>
      <c r="AQ1589" s="367"/>
      <c r="AR1589" s="367"/>
      <c r="AS1589" s="367"/>
      <c r="AT1589" s="367"/>
    </row>
    <row r="1590" spans="2:46" ht="13.8">
      <c r="B1590" s="26">
        <v>96.833333333333897</v>
      </c>
      <c r="C1590" s="367">
        <v>378.32213782579862</v>
      </c>
      <c r="D1590" s="369">
        <v>2614.5000000000155</v>
      </c>
      <c r="E1590" s="367">
        <v>27023.255813953645</v>
      </c>
      <c r="F1590" s="367">
        <v>-1057549.4178189286</v>
      </c>
      <c r="G1590" s="367">
        <v>2614.5000000000155</v>
      </c>
      <c r="H1590" s="367">
        <v>145250</v>
      </c>
      <c r="I1590" s="367">
        <v>-12516383.423265511</v>
      </c>
      <c r="J1590" s="384">
        <v>2614.5</v>
      </c>
      <c r="K1590" s="367">
        <v>35212.121212121136</v>
      </c>
      <c r="L1590" s="367">
        <v>-698070.75841386151</v>
      </c>
      <c r="M1590" s="384">
        <v>2614.4999999999945</v>
      </c>
      <c r="N1590" s="367">
        <v>581</v>
      </c>
      <c r="O1590" s="367">
        <v>-12680.048371834533</v>
      </c>
      <c r="P1590" s="384">
        <v>37.910249999999998</v>
      </c>
      <c r="Q1590" s="367">
        <v>581</v>
      </c>
      <c r="R1590" s="367">
        <v>-4651.2266072167777</v>
      </c>
      <c r="S1590" s="384">
        <v>36.603000000000002</v>
      </c>
      <c r="T1590" s="367">
        <v>20034.482758620659</v>
      </c>
      <c r="U1590" s="367">
        <v>-729759.24708218349</v>
      </c>
      <c r="V1590" s="384">
        <v>2614.4999999999959</v>
      </c>
      <c r="W1590" s="367">
        <v>968333.33333332546</v>
      </c>
      <c r="X1590" s="367">
        <v>102356.93301836925</v>
      </c>
      <c r="Y1590" s="384">
        <v>2614.4999999999786</v>
      </c>
      <c r="Z1590" s="367"/>
      <c r="AA1590" s="367"/>
      <c r="AB1590" s="367"/>
      <c r="AC1590" s="367"/>
      <c r="AD1590" s="367"/>
      <c r="AE1590" s="367"/>
      <c r="AF1590" s="367"/>
      <c r="AG1590" s="367"/>
      <c r="AH1590" s="367"/>
      <c r="AI1590" s="367"/>
      <c r="AJ1590" s="367"/>
      <c r="AK1590" s="367"/>
      <c r="AL1590" s="367"/>
      <c r="AM1590" s="367"/>
      <c r="AN1590" s="367"/>
      <c r="AO1590" s="367"/>
      <c r="AP1590" s="367"/>
      <c r="AQ1590" s="367"/>
      <c r="AR1590" s="367"/>
      <c r="AS1590" s="367"/>
      <c r="AT1590" s="367"/>
    </row>
    <row r="1591" spans="2:46" ht="13.8">
      <c r="B1591" s="26">
        <v>97.000000000000568</v>
      </c>
      <c r="C1591" s="367">
        <v>378.96435191426713</v>
      </c>
      <c r="D1591" s="369">
        <v>2619.0000000000155</v>
      </c>
      <c r="E1591" s="367">
        <v>27069.767441860622</v>
      </c>
      <c r="F1591" s="367">
        <v>-1061233.275677362</v>
      </c>
      <c r="G1591" s="367">
        <v>2619.0000000000155</v>
      </c>
      <c r="H1591" s="367">
        <v>145500</v>
      </c>
      <c r="I1591" s="367">
        <v>-12559866.554398699</v>
      </c>
      <c r="J1591" s="384">
        <v>2619</v>
      </c>
      <c r="K1591" s="367">
        <v>35272.727272727199</v>
      </c>
      <c r="L1591" s="367">
        <v>-700698.7838333766</v>
      </c>
      <c r="M1591" s="384">
        <v>2618.999999999995</v>
      </c>
      <c r="N1591" s="367">
        <v>582</v>
      </c>
      <c r="O1591" s="367">
        <v>-12724.964566358796</v>
      </c>
      <c r="P1591" s="384">
        <v>37.975500000000004</v>
      </c>
      <c r="Q1591" s="367">
        <v>582</v>
      </c>
      <c r="R1591" s="367">
        <v>-4670.1304135297642</v>
      </c>
      <c r="S1591" s="384">
        <v>36.666000000000004</v>
      </c>
      <c r="T1591" s="367">
        <v>20068.965517241348</v>
      </c>
      <c r="U1591" s="367">
        <v>-732461.31826365145</v>
      </c>
      <c r="V1591" s="384">
        <v>2618.9999999999959</v>
      </c>
      <c r="W1591" s="367">
        <v>969999.99999999208</v>
      </c>
      <c r="X1591" s="367">
        <v>102479.33424089551</v>
      </c>
      <c r="Y1591" s="384">
        <v>2618.9999999999782</v>
      </c>
      <c r="Z1591" s="367"/>
      <c r="AA1591" s="367"/>
      <c r="AB1591" s="367"/>
      <c r="AC1591" s="367"/>
      <c r="AD1591" s="367"/>
      <c r="AE1591" s="367"/>
      <c r="AF1591" s="367"/>
      <c r="AG1591" s="367"/>
      <c r="AH1591" s="367"/>
      <c r="AI1591" s="367"/>
      <c r="AJ1591" s="367"/>
      <c r="AK1591" s="367"/>
      <c r="AL1591" s="367"/>
      <c r="AM1591" s="367"/>
      <c r="AN1591" s="367"/>
      <c r="AO1591" s="367"/>
      <c r="AP1591" s="367"/>
      <c r="AQ1591" s="367"/>
      <c r="AR1591" s="367"/>
      <c r="AS1591" s="367"/>
      <c r="AT1591" s="367"/>
    </row>
    <row r="1592" spans="2:46" ht="13.8">
      <c r="B1592" s="26">
        <v>97.16666666666724</v>
      </c>
      <c r="C1592" s="367">
        <v>379.60653527154915</v>
      </c>
      <c r="D1592" s="369">
        <v>2623.5000000000155</v>
      </c>
      <c r="E1592" s="367">
        <v>27116.279069767599</v>
      </c>
      <c r="F1592" s="367">
        <v>-1064923.5377801543</v>
      </c>
      <c r="G1592" s="367">
        <v>2623.5000000000155</v>
      </c>
      <c r="H1592" s="367">
        <v>145750</v>
      </c>
      <c r="I1592" s="367">
        <v>-12603425.081760481</v>
      </c>
      <c r="J1592" s="384">
        <v>2623.5</v>
      </c>
      <c r="K1592" s="367">
        <v>35333.333333333263</v>
      </c>
      <c r="L1592" s="367">
        <v>-703331.71140648529</v>
      </c>
      <c r="M1592" s="384">
        <v>2623.499999999995</v>
      </c>
      <c r="N1592" s="367">
        <v>583</v>
      </c>
      <c r="O1592" s="367">
        <v>-12769.960113703146</v>
      </c>
      <c r="P1592" s="384">
        <v>38.040749999999996</v>
      </c>
      <c r="Q1592" s="367">
        <v>583</v>
      </c>
      <c r="R1592" s="367">
        <v>-4689.0716708832033</v>
      </c>
      <c r="S1592" s="384">
        <v>36.728999999999999</v>
      </c>
      <c r="T1592" s="367">
        <v>20103.448275862036</v>
      </c>
      <c r="U1592" s="367">
        <v>-735168.35862439522</v>
      </c>
      <c r="V1592" s="384">
        <v>2623.4999999999959</v>
      </c>
      <c r="W1592" s="367">
        <v>971666.66666665871</v>
      </c>
      <c r="X1592" s="367">
        <v>102601.55067819705</v>
      </c>
      <c r="Y1592" s="384">
        <v>2623.4999999999782</v>
      </c>
      <c r="Z1592" s="367"/>
      <c r="AA1592" s="367"/>
      <c r="AB1592" s="367"/>
      <c r="AC1592" s="367"/>
      <c r="AD1592" s="367"/>
      <c r="AE1592" s="367"/>
      <c r="AF1592" s="367"/>
      <c r="AG1592" s="367"/>
      <c r="AH1592" s="367"/>
      <c r="AI1592" s="367"/>
      <c r="AJ1592" s="367"/>
      <c r="AK1592" s="367"/>
      <c r="AL1592" s="367"/>
      <c r="AM1592" s="367"/>
      <c r="AN1592" s="367"/>
      <c r="AO1592" s="367"/>
      <c r="AP1592" s="367"/>
      <c r="AQ1592" s="367"/>
      <c r="AR1592" s="367"/>
      <c r="AS1592" s="367"/>
      <c r="AT1592" s="367"/>
    </row>
    <row r="1593" spans="2:46" ht="13.8">
      <c r="B1593" s="26">
        <v>97.333333333333911</v>
      </c>
      <c r="C1593" s="367">
        <v>380.24868789764469</v>
      </c>
      <c r="D1593" s="369">
        <v>2628.0000000000159</v>
      </c>
      <c r="E1593" s="367">
        <v>27162.790697674576</v>
      </c>
      <c r="F1593" s="367">
        <v>-1068620.2041273047</v>
      </c>
      <c r="G1593" s="367">
        <v>2628.0000000000155</v>
      </c>
      <c r="H1593" s="367">
        <v>146000</v>
      </c>
      <c r="I1593" s="367">
        <v>-12647059.005350864</v>
      </c>
      <c r="J1593" s="384">
        <v>2628</v>
      </c>
      <c r="K1593" s="367">
        <v>35393.939393939327</v>
      </c>
      <c r="L1593" s="367">
        <v>-705969.54113318853</v>
      </c>
      <c r="M1593" s="384">
        <v>2627.9999999999955</v>
      </c>
      <c r="N1593" s="367">
        <v>584</v>
      </c>
      <c r="O1593" s="367">
        <v>-12815.035013867606</v>
      </c>
      <c r="P1593" s="384">
        <v>38.106000000000002</v>
      </c>
      <c r="Q1593" s="367">
        <v>584</v>
      </c>
      <c r="R1593" s="367">
        <v>-4708.050379277096</v>
      </c>
      <c r="S1593" s="384">
        <v>36.791999999999994</v>
      </c>
      <c r="T1593" s="367">
        <v>20137.931034482724</v>
      </c>
      <c r="U1593" s="367">
        <v>-737880.36816441466</v>
      </c>
      <c r="V1593" s="384">
        <v>2627.9999999999955</v>
      </c>
      <c r="W1593" s="367">
        <v>973333.33333332534</v>
      </c>
      <c r="X1593" s="367">
        <v>102723.58233027386</v>
      </c>
      <c r="Y1593" s="384">
        <v>2627.9999999999782</v>
      </c>
      <c r="Z1593" s="367"/>
      <c r="AA1593" s="367"/>
      <c r="AB1593" s="367"/>
      <c r="AC1593" s="367"/>
      <c r="AD1593" s="367"/>
      <c r="AE1593" s="367"/>
      <c r="AF1593" s="367"/>
      <c r="AG1593" s="367"/>
      <c r="AH1593" s="367"/>
      <c r="AI1593" s="367"/>
      <c r="AJ1593" s="367"/>
      <c r="AK1593" s="367"/>
      <c r="AL1593" s="367"/>
      <c r="AM1593" s="367"/>
      <c r="AN1593" s="367"/>
      <c r="AO1593" s="367"/>
      <c r="AP1593" s="367"/>
      <c r="AQ1593" s="367"/>
      <c r="AR1593" s="367"/>
      <c r="AS1593" s="367"/>
      <c r="AT1593" s="367"/>
    </row>
    <row r="1594" spans="2:46" ht="13.8">
      <c r="B1594" s="26">
        <v>97.500000000000583</v>
      </c>
      <c r="C1594" s="367">
        <v>380.89080979255374</v>
      </c>
      <c r="D1594" s="369">
        <v>2632.5000000000159</v>
      </c>
      <c r="E1594" s="367">
        <v>27209.302325581553</v>
      </c>
      <c r="F1594" s="367">
        <v>-1072323.2747188138</v>
      </c>
      <c r="G1594" s="367">
        <v>2632.5000000000155</v>
      </c>
      <c r="H1594" s="367">
        <v>146250</v>
      </c>
      <c r="I1594" s="367">
        <v>-12690768.325169839</v>
      </c>
      <c r="J1594" s="384">
        <v>2632.5</v>
      </c>
      <c r="K1594" s="367">
        <v>35454.54545454539</v>
      </c>
      <c r="L1594" s="367">
        <v>-708612.27301348571</v>
      </c>
      <c r="M1594" s="384">
        <v>2632.4999999999955</v>
      </c>
      <c r="N1594" s="367">
        <v>585</v>
      </c>
      <c r="O1594" s="367">
        <v>-12860.189266852158</v>
      </c>
      <c r="P1594" s="384">
        <v>38.171250000000001</v>
      </c>
      <c r="Q1594" s="367">
        <v>585</v>
      </c>
      <c r="R1594" s="367">
        <v>-4727.066538711445</v>
      </c>
      <c r="S1594" s="384">
        <v>36.854999999999997</v>
      </c>
      <c r="T1594" s="367">
        <v>20172.413793103413</v>
      </c>
      <c r="U1594" s="367">
        <v>-740597.34688371024</v>
      </c>
      <c r="V1594" s="384">
        <v>2632.4999999999955</v>
      </c>
      <c r="W1594" s="367">
        <v>974999.99999999197</v>
      </c>
      <c r="X1594" s="367">
        <v>102845.42919712592</v>
      </c>
      <c r="Y1594" s="384">
        <v>2632.4999999999782</v>
      </c>
      <c r="Z1594" s="367"/>
      <c r="AA1594" s="367"/>
      <c r="AB1594" s="367"/>
      <c r="AC1594" s="367"/>
      <c r="AD1594" s="367"/>
      <c r="AE1594" s="367"/>
      <c r="AF1594" s="367"/>
      <c r="AG1594" s="367"/>
      <c r="AH1594" s="367"/>
      <c r="AI1594" s="367"/>
      <c r="AJ1594" s="367"/>
      <c r="AK1594" s="367"/>
      <c r="AL1594" s="367"/>
      <c r="AM1594" s="367"/>
      <c r="AN1594" s="367"/>
      <c r="AO1594" s="367"/>
      <c r="AP1594" s="367"/>
      <c r="AQ1594" s="367"/>
      <c r="AR1594" s="367"/>
      <c r="AS1594" s="367"/>
      <c r="AT1594" s="367"/>
    </row>
    <row r="1595" spans="2:46" ht="13.8">
      <c r="B1595" s="26">
        <v>97.666666666667254</v>
      </c>
      <c r="C1595" s="367">
        <v>381.53290095627636</v>
      </c>
      <c r="D1595" s="369">
        <v>2637.0000000000159</v>
      </c>
      <c r="E1595" s="367">
        <v>27255.81395348853</v>
      </c>
      <c r="F1595" s="367">
        <v>-1076032.7495546811</v>
      </c>
      <c r="G1595" s="367">
        <v>2637.0000000000155</v>
      </c>
      <c r="H1595" s="367">
        <v>146500</v>
      </c>
      <c r="I1595" s="367">
        <v>-12734553.041217411</v>
      </c>
      <c r="J1595" s="384">
        <v>2637</v>
      </c>
      <c r="K1595" s="367">
        <v>35515.151515151454</v>
      </c>
      <c r="L1595" s="367">
        <v>-711259.90704737732</v>
      </c>
      <c r="M1595" s="384">
        <v>2636.9999999999959</v>
      </c>
      <c r="N1595" s="367">
        <v>586</v>
      </c>
      <c r="O1595" s="367">
        <v>-12905.422872656805</v>
      </c>
      <c r="P1595" s="384">
        <v>38.236499999999999</v>
      </c>
      <c r="Q1595" s="367">
        <v>586</v>
      </c>
      <c r="R1595" s="367">
        <v>-4746.1201491862485</v>
      </c>
      <c r="S1595" s="384">
        <v>36.917999999999999</v>
      </c>
      <c r="T1595" s="367">
        <v>20206.896551724101</v>
      </c>
      <c r="U1595" s="367">
        <v>-743319.29478228162</v>
      </c>
      <c r="V1595" s="384">
        <v>2636.9999999999955</v>
      </c>
      <c r="W1595" s="367">
        <v>976666.6666666586</v>
      </c>
      <c r="X1595" s="367">
        <v>102967.09127875324</v>
      </c>
      <c r="Y1595" s="384">
        <v>2636.9999999999777</v>
      </c>
      <c r="Z1595" s="367"/>
      <c r="AA1595" s="367"/>
      <c r="AB1595" s="367"/>
      <c r="AC1595" s="367"/>
      <c r="AD1595" s="367"/>
      <c r="AE1595" s="367"/>
      <c r="AF1595" s="367"/>
      <c r="AG1595" s="367"/>
      <c r="AH1595" s="367"/>
      <c r="AI1595" s="367"/>
      <c r="AJ1595" s="367"/>
      <c r="AK1595" s="367"/>
      <c r="AL1595" s="367"/>
      <c r="AM1595" s="367"/>
      <c r="AN1595" s="367"/>
      <c r="AO1595" s="367"/>
      <c r="AP1595" s="367"/>
      <c r="AQ1595" s="367"/>
      <c r="AR1595" s="367"/>
      <c r="AS1595" s="367"/>
      <c r="AT1595" s="367"/>
    </row>
    <row r="1596" spans="2:46" ht="13.8">
      <c r="B1596" s="26">
        <v>97.833333333333925</v>
      </c>
      <c r="C1596" s="367">
        <v>382.17496138881251</v>
      </c>
      <c r="D1596" s="369">
        <v>2641.5000000000159</v>
      </c>
      <c r="E1596" s="367">
        <v>27302.325581395507</v>
      </c>
      <c r="F1596" s="367">
        <v>-1079748.6286349071</v>
      </c>
      <c r="G1596" s="367">
        <v>2641.5000000000155</v>
      </c>
      <c r="H1596" s="367">
        <v>146750</v>
      </c>
      <c r="I1596" s="367">
        <v>-12778413.153493583</v>
      </c>
      <c r="J1596" s="384">
        <v>2641.5</v>
      </c>
      <c r="K1596" s="367">
        <v>35575.757575757518</v>
      </c>
      <c r="L1596" s="367">
        <v>-713912.44323486299</v>
      </c>
      <c r="M1596" s="384">
        <v>2641.4999999999959</v>
      </c>
      <c r="N1596" s="367">
        <v>587</v>
      </c>
      <c r="O1596" s="367">
        <v>-12950.73583128155</v>
      </c>
      <c r="P1596" s="384">
        <v>38.301749999999998</v>
      </c>
      <c r="Q1596" s="367">
        <v>587</v>
      </c>
      <c r="R1596" s="367">
        <v>-4765.2112107015055</v>
      </c>
      <c r="S1596" s="384">
        <v>36.981000000000002</v>
      </c>
      <c r="T1596" s="367">
        <v>20241.37931034479</v>
      </c>
      <c r="U1596" s="367">
        <v>-746046.21186012868</v>
      </c>
      <c r="V1596" s="384">
        <v>2641.499999999995</v>
      </c>
      <c r="W1596" s="367">
        <v>978333.33333332522</v>
      </c>
      <c r="X1596" s="367">
        <v>103088.56857515588</v>
      </c>
      <c r="Y1596" s="384">
        <v>2641.4999999999777</v>
      </c>
      <c r="Z1596" s="367"/>
      <c r="AA1596" s="367"/>
      <c r="AB1596" s="367"/>
      <c r="AC1596" s="367"/>
      <c r="AD1596" s="367"/>
      <c r="AE1596" s="367"/>
      <c r="AF1596" s="367"/>
      <c r="AG1596" s="367"/>
      <c r="AH1596" s="367"/>
      <c r="AI1596" s="367"/>
      <c r="AJ1596" s="367"/>
      <c r="AK1596" s="367"/>
      <c r="AL1596" s="367"/>
      <c r="AM1596" s="367"/>
      <c r="AN1596" s="367"/>
      <c r="AO1596" s="367"/>
      <c r="AP1596" s="367"/>
      <c r="AQ1596" s="367"/>
      <c r="AR1596" s="367"/>
      <c r="AS1596" s="367"/>
      <c r="AT1596" s="367"/>
    </row>
    <row r="1597" spans="2:46" ht="13.8">
      <c r="B1597" s="26">
        <v>98.000000000000597</v>
      </c>
      <c r="C1597" s="367">
        <v>382.81699109016233</v>
      </c>
      <c r="D1597" s="369">
        <v>2646.0000000000164</v>
      </c>
      <c r="E1597" s="367">
        <v>27348.837209302485</v>
      </c>
      <c r="F1597" s="367">
        <v>-1083470.9119594917</v>
      </c>
      <c r="G1597" s="367">
        <v>2646.0000000000155</v>
      </c>
      <c r="H1597" s="367">
        <v>147000</v>
      </c>
      <c r="I1597" s="367">
        <v>-12822348.66199835</v>
      </c>
      <c r="J1597" s="384">
        <v>2646</v>
      </c>
      <c r="K1597" s="367">
        <v>35636.363636363581</v>
      </c>
      <c r="L1597" s="367">
        <v>-716569.88157594309</v>
      </c>
      <c r="M1597" s="384">
        <v>2645.9999999999964</v>
      </c>
      <c r="N1597" s="367">
        <v>588</v>
      </c>
      <c r="O1597" s="367">
        <v>-12996.1281427264</v>
      </c>
      <c r="P1597" s="384">
        <v>38.367000000000004</v>
      </c>
      <c r="Q1597" s="367">
        <v>588</v>
      </c>
      <c r="R1597" s="367">
        <v>-4784.3397232572152</v>
      </c>
      <c r="S1597" s="384">
        <v>37.043999999999997</v>
      </c>
      <c r="T1597" s="367">
        <v>20275.862068965478</v>
      </c>
      <c r="U1597" s="367">
        <v>-748778.09811725176</v>
      </c>
      <c r="V1597" s="384">
        <v>2645.999999999995</v>
      </c>
      <c r="W1597" s="367">
        <v>979999.99999999185</v>
      </c>
      <c r="X1597" s="367">
        <v>103209.86108633375</v>
      </c>
      <c r="Y1597" s="384">
        <v>2645.9999999999777</v>
      </c>
      <c r="Z1597" s="367"/>
      <c r="AA1597" s="367"/>
      <c r="AB1597" s="367"/>
      <c r="AC1597" s="367"/>
      <c r="AD1597" s="367"/>
      <c r="AE1597" s="367"/>
      <c r="AF1597" s="367"/>
      <c r="AG1597" s="367"/>
      <c r="AH1597" s="367"/>
      <c r="AI1597" s="367"/>
      <c r="AJ1597" s="367"/>
      <c r="AK1597" s="367"/>
      <c r="AL1597" s="367"/>
      <c r="AM1597" s="367"/>
      <c r="AN1597" s="367"/>
      <c r="AO1597" s="367"/>
      <c r="AP1597" s="367"/>
      <c r="AQ1597" s="367"/>
      <c r="AR1597" s="367"/>
      <c r="AS1597" s="367"/>
      <c r="AT1597" s="367"/>
    </row>
    <row r="1598" spans="2:46" ht="13.8">
      <c r="B1598" s="26">
        <v>98.166666666667268</v>
      </c>
      <c r="C1598" s="367">
        <v>383.45899006032556</v>
      </c>
      <c r="D1598" s="369">
        <v>2650.5000000000164</v>
      </c>
      <c r="E1598" s="367">
        <v>27395.348837209462</v>
      </c>
      <c r="F1598" s="367">
        <v>-1087199.5995284345</v>
      </c>
      <c r="G1598" s="367">
        <v>2650.5000000000155</v>
      </c>
      <c r="H1598" s="367">
        <v>147250</v>
      </c>
      <c r="I1598" s="367">
        <v>-12866359.566731716</v>
      </c>
      <c r="J1598" s="384">
        <v>2650.5</v>
      </c>
      <c r="K1598" s="367">
        <v>35696.969696969645</v>
      </c>
      <c r="L1598" s="367">
        <v>-719232.2220706169</v>
      </c>
      <c r="M1598" s="384">
        <v>2650.4999999999964</v>
      </c>
      <c r="N1598" s="367">
        <v>589</v>
      </c>
      <c r="O1598" s="367">
        <v>-13041.599806991338</v>
      </c>
      <c r="P1598" s="384">
        <v>38.432249999999996</v>
      </c>
      <c r="Q1598" s="367">
        <v>589</v>
      </c>
      <c r="R1598" s="367">
        <v>-4803.5056868533811</v>
      </c>
      <c r="S1598" s="384">
        <v>37.106999999999999</v>
      </c>
      <c r="T1598" s="367">
        <v>20310.344827586167</v>
      </c>
      <c r="U1598" s="367">
        <v>-751514.95355365088</v>
      </c>
      <c r="V1598" s="384">
        <v>2650.499999999995</v>
      </c>
      <c r="W1598" s="367">
        <v>981666.66666665848</v>
      </c>
      <c r="X1598" s="367">
        <v>103330.96881228691</v>
      </c>
      <c r="Y1598" s="384">
        <v>2650.4999999999777</v>
      </c>
      <c r="Z1598" s="367"/>
      <c r="AA1598" s="367"/>
      <c r="AB1598" s="367"/>
      <c r="AC1598" s="367"/>
      <c r="AD1598" s="367"/>
      <c r="AE1598" s="367"/>
      <c r="AF1598" s="367"/>
      <c r="AG1598" s="367"/>
      <c r="AH1598" s="367"/>
      <c r="AI1598" s="367"/>
      <c r="AJ1598" s="367"/>
      <c r="AK1598" s="367"/>
      <c r="AL1598" s="367"/>
      <c r="AM1598" s="367"/>
      <c r="AN1598" s="367"/>
      <c r="AO1598" s="367"/>
      <c r="AP1598" s="367"/>
      <c r="AQ1598" s="367"/>
      <c r="AR1598" s="367"/>
      <c r="AS1598" s="367"/>
      <c r="AT1598" s="367"/>
    </row>
    <row r="1599" spans="2:46" ht="13.8">
      <c r="B1599" s="26">
        <v>98.33333333333394</v>
      </c>
      <c r="C1599" s="367">
        <v>384.10095829930236</v>
      </c>
      <c r="D1599" s="369">
        <v>2655.0000000000164</v>
      </c>
      <c r="E1599" s="367">
        <v>27441.860465116439</v>
      </c>
      <c r="F1599" s="367">
        <v>-1090934.6913417359</v>
      </c>
      <c r="G1599" s="367">
        <v>2655.0000000000155</v>
      </c>
      <c r="H1599" s="367">
        <v>147500</v>
      </c>
      <c r="I1599" s="367">
        <v>-12910445.867693678</v>
      </c>
      <c r="J1599" s="384">
        <v>2655</v>
      </c>
      <c r="K1599" s="367">
        <v>35757.575757575709</v>
      </c>
      <c r="L1599" s="367">
        <v>-721899.46471888514</v>
      </c>
      <c r="M1599" s="384">
        <v>2654.9999999999964</v>
      </c>
      <c r="N1599" s="367">
        <v>590</v>
      </c>
      <c r="O1599" s="367">
        <v>-13087.150824076385</v>
      </c>
      <c r="P1599" s="384">
        <v>38.497500000000002</v>
      </c>
      <c r="Q1599" s="367">
        <v>590</v>
      </c>
      <c r="R1599" s="367">
        <v>-4822.7091014900006</v>
      </c>
      <c r="S1599" s="384">
        <v>37.17</v>
      </c>
      <c r="T1599" s="367">
        <v>20344.827586206855</v>
      </c>
      <c r="U1599" s="367">
        <v>-754256.77816932555</v>
      </c>
      <c r="V1599" s="384">
        <v>2654.9999999999945</v>
      </c>
      <c r="W1599" s="367">
        <v>983333.33333332511</v>
      </c>
      <c r="X1599" s="367">
        <v>103451.89175301533</v>
      </c>
      <c r="Y1599" s="384">
        <v>2654.9999999999777</v>
      </c>
      <c r="Z1599" s="367"/>
      <c r="AA1599" s="367"/>
      <c r="AB1599" s="367"/>
      <c r="AC1599" s="367"/>
      <c r="AD1599" s="367"/>
      <c r="AE1599" s="367"/>
      <c r="AF1599" s="367"/>
      <c r="AG1599" s="367"/>
      <c r="AH1599" s="367"/>
      <c r="AI1599" s="367"/>
      <c r="AJ1599" s="367"/>
      <c r="AK1599" s="367"/>
      <c r="AL1599" s="367"/>
      <c r="AM1599" s="367"/>
      <c r="AN1599" s="367"/>
      <c r="AO1599" s="367"/>
      <c r="AP1599" s="367"/>
      <c r="AQ1599" s="367"/>
      <c r="AR1599" s="367"/>
      <c r="AS1599" s="367"/>
      <c r="AT1599" s="367"/>
    </row>
    <row r="1600" spans="2:46" ht="13.8">
      <c r="B1600" s="26">
        <v>98.500000000000611</v>
      </c>
      <c r="C1600" s="367">
        <v>384.74289580709262</v>
      </c>
      <c r="D1600" s="369">
        <v>2659.5000000000164</v>
      </c>
      <c r="E1600" s="367">
        <v>27488.372093023416</v>
      </c>
      <c r="F1600" s="367">
        <v>-1094676.1873993957</v>
      </c>
      <c r="G1600" s="367">
        <v>2659.5000000000155</v>
      </c>
      <c r="H1600" s="367">
        <v>147750</v>
      </c>
      <c r="I1600" s="367">
        <v>-12954607.564884238</v>
      </c>
      <c r="J1600" s="384">
        <v>2659.5</v>
      </c>
      <c r="K1600" s="367">
        <v>35818.181818181773</v>
      </c>
      <c r="L1600" s="367">
        <v>-724571.60952074768</v>
      </c>
      <c r="M1600" s="384">
        <v>2659.4999999999968</v>
      </c>
      <c r="N1600" s="367">
        <v>591</v>
      </c>
      <c r="O1600" s="367">
        <v>-13132.78119398152</v>
      </c>
      <c r="P1600" s="384">
        <v>38.562750000000001</v>
      </c>
      <c r="Q1600" s="367">
        <v>591</v>
      </c>
      <c r="R1600" s="367">
        <v>-4841.9499671670728</v>
      </c>
      <c r="S1600" s="384">
        <v>37.232999999999997</v>
      </c>
      <c r="T1600" s="367">
        <v>20379.310344827543</v>
      </c>
      <c r="U1600" s="367">
        <v>-757003.57196427637</v>
      </c>
      <c r="V1600" s="384">
        <v>2659.4999999999945</v>
      </c>
      <c r="W1600" s="367">
        <v>984999.99999999173</v>
      </c>
      <c r="X1600" s="367">
        <v>103572.62990851903</v>
      </c>
      <c r="Y1600" s="384">
        <v>2659.4999999999773</v>
      </c>
      <c r="Z1600" s="367"/>
      <c r="AA1600" s="367"/>
      <c r="AB1600" s="367"/>
      <c r="AC1600" s="367"/>
      <c r="AD1600" s="367"/>
      <c r="AE1600" s="367"/>
      <c r="AF1600" s="367"/>
      <c r="AG1600" s="367"/>
      <c r="AH1600" s="367"/>
      <c r="AI1600" s="367"/>
      <c r="AJ1600" s="367"/>
      <c r="AK1600" s="367"/>
      <c r="AL1600" s="367"/>
      <c r="AM1600" s="367"/>
      <c r="AN1600" s="367"/>
      <c r="AO1600" s="367"/>
      <c r="AP1600" s="367"/>
      <c r="AQ1600" s="367"/>
      <c r="AR1600" s="367"/>
      <c r="AS1600" s="367"/>
      <c r="AT1600" s="367"/>
    </row>
    <row r="1601" spans="2:46" ht="13.8">
      <c r="B1601" s="26">
        <v>98.666666666667282</v>
      </c>
      <c r="C1601" s="367">
        <v>385.38480258369657</v>
      </c>
      <c r="D1601" s="369">
        <v>2664.0000000000168</v>
      </c>
      <c r="E1601" s="367">
        <v>27534.883720930393</v>
      </c>
      <c r="F1601" s="367">
        <v>-1098424.0877014145</v>
      </c>
      <c r="G1601" s="367">
        <v>2664.0000000000159</v>
      </c>
      <c r="H1601" s="367">
        <v>148000</v>
      </c>
      <c r="I1601" s="367">
        <v>-12998844.658303389</v>
      </c>
      <c r="J1601" s="384">
        <v>2664</v>
      </c>
      <c r="K1601" s="367">
        <v>35878.787878787836</v>
      </c>
      <c r="L1601" s="367">
        <v>-727248.65647620417</v>
      </c>
      <c r="M1601" s="384">
        <v>2663.9999999999968</v>
      </c>
      <c r="N1601" s="367">
        <v>592</v>
      </c>
      <c r="O1601" s="367">
        <v>-13178.490916706758</v>
      </c>
      <c r="P1601" s="384">
        <v>38.628</v>
      </c>
      <c r="Q1601" s="367">
        <v>592</v>
      </c>
      <c r="R1601" s="367">
        <v>-4861.2282838846013</v>
      </c>
      <c r="S1601" s="384">
        <v>37.295999999999999</v>
      </c>
      <c r="T1601" s="367">
        <v>20413.793103448232</v>
      </c>
      <c r="U1601" s="367">
        <v>-759755.33493850299</v>
      </c>
      <c r="V1601" s="384">
        <v>2663.9999999999945</v>
      </c>
      <c r="W1601" s="367">
        <v>986666.66666665836</v>
      </c>
      <c r="X1601" s="367">
        <v>103693.18327879797</v>
      </c>
      <c r="Y1601" s="384">
        <v>2663.9999999999773</v>
      </c>
      <c r="Z1601" s="367"/>
      <c r="AA1601" s="367"/>
      <c r="AB1601" s="367"/>
      <c r="AC1601" s="367"/>
      <c r="AD1601" s="367"/>
      <c r="AE1601" s="367"/>
      <c r="AF1601" s="367"/>
      <c r="AG1601" s="367"/>
      <c r="AH1601" s="367"/>
      <c r="AI1601" s="367"/>
      <c r="AJ1601" s="367"/>
      <c r="AK1601" s="367"/>
      <c r="AL1601" s="367"/>
      <c r="AM1601" s="367"/>
      <c r="AN1601" s="367"/>
      <c r="AO1601" s="367"/>
      <c r="AP1601" s="367"/>
      <c r="AQ1601" s="367"/>
      <c r="AR1601" s="367"/>
      <c r="AS1601" s="367"/>
      <c r="AT1601" s="367"/>
    </row>
    <row r="1602" spans="2:46" ht="13.8">
      <c r="B1602" s="26">
        <v>98.833333333333954</v>
      </c>
      <c r="C1602" s="367">
        <v>386.02667862911397</v>
      </c>
      <c r="D1602" s="369">
        <v>2668.5000000000168</v>
      </c>
      <c r="E1602" s="367">
        <v>27581.39534883737</v>
      </c>
      <c r="F1602" s="367">
        <v>-1102178.3922477912</v>
      </c>
      <c r="G1602" s="367">
        <v>2668.5000000000159</v>
      </c>
      <c r="H1602" s="367">
        <v>148250</v>
      </c>
      <c r="I1602" s="367">
        <v>-13043157.147951145</v>
      </c>
      <c r="J1602" s="384">
        <v>2668.5</v>
      </c>
      <c r="K1602" s="367">
        <v>35939.3939393939</v>
      </c>
      <c r="L1602" s="367">
        <v>-729930.60558525519</v>
      </c>
      <c r="M1602" s="384">
        <v>2668.4999999999973</v>
      </c>
      <c r="N1602" s="367">
        <v>593</v>
      </c>
      <c r="O1602" s="367">
        <v>-13224.27999225209</v>
      </c>
      <c r="P1602" s="384">
        <v>38.693249999999999</v>
      </c>
      <c r="Q1602" s="367">
        <v>593</v>
      </c>
      <c r="R1602" s="367">
        <v>-4880.5440516425842</v>
      </c>
      <c r="S1602" s="384">
        <v>37.359000000000002</v>
      </c>
      <c r="T1602" s="367">
        <v>20448.27586206892</v>
      </c>
      <c r="U1602" s="367">
        <v>-762512.06709200528</v>
      </c>
      <c r="V1602" s="384">
        <v>2668.4999999999941</v>
      </c>
      <c r="W1602" s="367">
        <v>988333.33333332499</v>
      </c>
      <c r="X1602" s="367">
        <v>103813.55186385219</v>
      </c>
      <c r="Y1602" s="384">
        <v>2668.4999999999773</v>
      </c>
      <c r="Z1602" s="367"/>
      <c r="AA1602" s="367"/>
      <c r="AB1602" s="367"/>
      <c r="AC1602" s="367"/>
      <c r="AD1602" s="367"/>
      <c r="AE1602" s="367"/>
      <c r="AF1602" s="367"/>
      <c r="AG1602" s="367"/>
      <c r="AH1602" s="367"/>
      <c r="AI1602" s="367"/>
      <c r="AJ1602" s="367"/>
      <c r="AK1602" s="367"/>
      <c r="AL1602" s="367"/>
      <c r="AM1602" s="367"/>
      <c r="AN1602" s="367"/>
      <c r="AO1602" s="367"/>
      <c r="AP1602" s="367"/>
      <c r="AQ1602" s="367"/>
      <c r="AR1602" s="367"/>
      <c r="AS1602" s="367"/>
      <c r="AT1602" s="367"/>
    </row>
    <row r="1603" spans="2:46" ht="13.8">
      <c r="B1603" s="26">
        <v>99.000000000000625</v>
      </c>
      <c r="C1603" s="367">
        <v>386.66852394334495</v>
      </c>
      <c r="D1603" s="369">
        <v>2673.0000000000168</v>
      </c>
      <c r="E1603" s="367">
        <v>27627.906976744347</v>
      </c>
      <c r="F1603" s="367">
        <v>-1105939.1010385263</v>
      </c>
      <c r="G1603" s="367">
        <v>2673.0000000000159</v>
      </c>
      <c r="H1603" s="367">
        <v>148500</v>
      </c>
      <c r="I1603" s="367">
        <v>-13087545.033827493</v>
      </c>
      <c r="J1603" s="384">
        <v>2673</v>
      </c>
      <c r="K1603" s="367">
        <v>35999.999999999964</v>
      </c>
      <c r="L1603" s="367">
        <v>-732617.45684790029</v>
      </c>
      <c r="M1603" s="384">
        <v>2672.9999999999973</v>
      </c>
      <c r="N1603" s="367">
        <v>594</v>
      </c>
      <c r="O1603" s="367">
        <v>-13270.148420617528</v>
      </c>
      <c r="P1603" s="384">
        <v>38.758500000000005</v>
      </c>
      <c r="Q1603" s="367">
        <v>594</v>
      </c>
      <c r="R1603" s="367">
        <v>-4899.8972704410207</v>
      </c>
      <c r="S1603" s="384">
        <v>37.422000000000004</v>
      </c>
      <c r="T1603" s="367">
        <v>20482.758620689609</v>
      </c>
      <c r="U1603" s="367">
        <v>-765273.76842478383</v>
      </c>
      <c r="V1603" s="384">
        <v>2672.9999999999941</v>
      </c>
      <c r="W1603" s="367">
        <v>989999.99999999162</v>
      </c>
      <c r="X1603" s="367">
        <v>103933.7356636817</v>
      </c>
      <c r="Y1603" s="384">
        <v>2672.9999999999773</v>
      </c>
      <c r="Z1603" s="367"/>
      <c r="AA1603" s="367"/>
      <c r="AB1603" s="367"/>
      <c r="AC1603" s="367"/>
      <c r="AD1603" s="367"/>
      <c r="AE1603" s="367"/>
      <c r="AF1603" s="367"/>
      <c r="AG1603" s="367"/>
      <c r="AH1603" s="367"/>
      <c r="AI1603" s="367"/>
      <c r="AJ1603" s="367"/>
      <c r="AK1603" s="367"/>
      <c r="AL1603" s="367"/>
      <c r="AM1603" s="367"/>
      <c r="AN1603" s="367"/>
      <c r="AO1603" s="367"/>
      <c r="AP1603" s="367"/>
      <c r="AQ1603" s="367"/>
      <c r="AR1603" s="367"/>
      <c r="AS1603" s="367"/>
      <c r="AT1603" s="367"/>
    </row>
    <row r="1604" spans="2:46" ht="13.8">
      <c r="B1604" s="26">
        <v>99.166666666667297</v>
      </c>
      <c r="C1604" s="367">
        <v>387.31033852638944</v>
      </c>
      <c r="D1604" s="369">
        <v>2677.5000000000168</v>
      </c>
      <c r="E1604" s="367">
        <v>27674.418604651324</v>
      </c>
      <c r="F1604" s="367">
        <v>-1109706.21407362</v>
      </c>
      <c r="G1604" s="367">
        <v>2677.5000000000159</v>
      </c>
      <c r="H1604" s="367">
        <v>148750</v>
      </c>
      <c r="I1604" s="367">
        <v>-13132008.315932442</v>
      </c>
      <c r="J1604" s="384">
        <v>2677.5</v>
      </c>
      <c r="K1604" s="367">
        <v>36060.606060606027</v>
      </c>
      <c r="L1604" s="367">
        <v>-735309.21026413969</v>
      </c>
      <c r="M1604" s="384">
        <v>2677.4999999999977</v>
      </c>
      <c r="N1604" s="367">
        <v>595</v>
      </c>
      <c r="O1604" s="367">
        <v>-13316.096201803053</v>
      </c>
      <c r="P1604" s="384">
        <v>38.823749999999997</v>
      </c>
      <c r="Q1604" s="367">
        <v>595</v>
      </c>
      <c r="R1604" s="367">
        <v>-4919.2879402799099</v>
      </c>
      <c r="S1604" s="384">
        <v>37.484999999999999</v>
      </c>
      <c r="T1604" s="367">
        <v>20517.241379310297</v>
      </c>
      <c r="U1604" s="367">
        <v>-768040.43893683795</v>
      </c>
      <c r="V1604" s="384">
        <v>2677.4999999999941</v>
      </c>
      <c r="W1604" s="367">
        <v>991666.66666665825</v>
      </c>
      <c r="X1604" s="367">
        <v>104053.73467828643</v>
      </c>
      <c r="Y1604" s="384">
        <v>2677.4999999999768</v>
      </c>
      <c r="Z1604" s="367"/>
      <c r="AA1604" s="367"/>
      <c r="AB1604" s="367"/>
      <c r="AC1604" s="367"/>
      <c r="AD1604" s="367"/>
      <c r="AE1604" s="367"/>
      <c r="AF1604" s="367"/>
      <c r="AG1604" s="367"/>
      <c r="AH1604" s="367"/>
      <c r="AI1604" s="367"/>
      <c r="AJ1604" s="367"/>
      <c r="AK1604" s="367"/>
      <c r="AL1604" s="367"/>
      <c r="AM1604" s="367"/>
      <c r="AN1604" s="367"/>
      <c r="AO1604" s="367"/>
      <c r="AP1604" s="367"/>
      <c r="AQ1604" s="367"/>
      <c r="AR1604" s="367"/>
      <c r="AS1604" s="367"/>
      <c r="AT1604" s="367"/>
    </row>
    <row r="1605" spans="2:46" ht="13.8">
      <c r="B1605" s="26">
        <v>99.333333333333968</v>
      </c>
      <c r="C1605" s="367">
        <v>387.95212237824757</v>
      </c>
      <c r="D1605" s="369">
        <v>2682.0000000000173</v>
      </c>
      <c r="E1605" s="367">
        <v>27720.930232558301</v>
      </c>
      <c r="F1605" s="367">
        <v>-1113479.7313530722</v>
      </c>
      <c r="G1605" s="367">
        <v>2682.0000000000159</v>
      </c>
      <c r="H1605" s="367">
        <v>149000</v>
      </c>
      <c r="I1605" s="367">
        <v>-13176546.994265983</v>
      </c>
      <c r="J1605" s="384">
        <v>2682</v>
      </c>
      <c r="K1605" s="367">
        <v>36121.212121212091</v>
      </c>
      <c r="L1605" s="367">
        <v>-738005.86583397305</v>
      </c>
      <c r="M1605" s="384">
        <v>2681.9999999999977</v>
      </c>
      <c r="N1605" s="367">
        <v>596</v>
      </c>
      <c r="O1605" s="367">
        <v>-13362.123335808685</v>
      </c>
      <c r="P1605" s="384">
        <v>38.889000000000003</v>
      </c>
      <c r="Q1605" s="367">
        <v>596</v>
      </c>
      <c r="R1605" s="367">
        <v>-4938.7160611592544</v>
      </c>
      <c r="S1605" s="384">
        <v>37.548000000000002</v>
      </c>
      <c r="T1605" s="367">
        <v>20551.724137930985</v>
      </c>
      <c r="U1605" s="367">
        <v>-770812.07862816751</v>
      </c>
      <c r="V1605" s="384">
        <v>2681.9999999999932</v>
      </c>
      <c r="W1605" s="367">
        <v>993333.33333332487</v>
      </c>
      <c r="X1605" s="367">
        <v>104173.54890766645</v>
      </c>
      <c r="Y1605" s="384">
        <v>2681.9999999999768</v>
      </c>
      <c r="Z1605" s="367"/>
      <c r="AA1605" s="367"/>
      <c r="AB1605" s="367"/>
      <c r="AC1605" s="367"/>
      <c r="AD1605" s="367"/>
      <c r="AE1605" s="367"/>
      <c r="AF1605" s="367"/>
      <c r="AG1605" s="367"/>
      <c r="AH1605" s="367"/>
      <c r="AI1605" s="367"/>
      <c r="AJ1605" s="367"/>
      <c r="AK1605" s="367"/>
      <c r="AL1605" s="367"/>
      <c r="AM1605" s="367"/>
      <c r="AN1605" s="367"/>
      <c r="AO1605" s="367"/>
      <c r="AP1605" s="367"/>
      <c r="AQ1605" s="367"/>
      <c r="AR1605" s="367"/>
      <c r="AS1605" s="367"/>
      <c r="AT1605" s="367"/>
    </row>
    <row r="1606" spans="2:46" ht="13.8">
      <c r="B1606" s="26">
        <v>99.500000000000639</v>
      </c>
      <c r="C1606" s="367">
        <v>388.59387549891909</v>
      </c>
      <c r="D1606" s="369">
        <v>2686.5000000000173</v>
      </c>
      <c r="E1606" s="367">
        <v>27767.441860465278</v>
      </c>
      <c r="F1606" s="367">
        <v>-1117259.652876883</v>
      </c>
      <c r="G1606" s="367">
        <v>2686.5000000000159</v>
      </c>
      <c r="H1606" s="367">
        <v>149250</v>
      </c>
      <c r="I1606" s="367">
        <v>-13221161.068828123</v>
      </c>
      <c r="J1606" s="384">
        <v>2686.5</v>
      </c>
      <c r="K1606" s="367">
        <v>36181.818181818155</v>
      </c>
      <c r="L1606" s="367">
        <v>-740707.4235574007</v>
      </c>
      <c r="M1606" s="384">
        <v>2686.4999999999982</v>
      </c>
      <c r="N1606" s="367">
        <v>597</v>
      </c>
      <c r="O1606" s="367">
        <v>-13408.229822634405</v>
      </c>
      <c r="P1606" s="384">
        <v>38.954249999999995</v>
      </c>
      <c r="Q1606" s="367">
        <v>597</v>
      </c>
      <c r="R1606" s="367">
        <v>-4958.1816330790516</v>
      </c>
      <c r="S1606" s="384">
        <v>37.610999999999997</v>
      </c>
      <c r="T1606" s="367">
        <v>20586.206896551674</v>
      </c>
      <c r="U1606" s="367">
        <v>-773588.68749877368</v>
      </c>
      <c r="V1606" s="384">
        <v>2686.4999999999932</v>
      </c>
      <c r="W1606" s="367">
        <v>994999.9999999915</v>
      </c>
      <c r="X1606" s="367">
        <v>104293.17835182177</v>
      </c>
      <c r="Y1606" s="384">
        <v>2686.4999999999768</v>
      </c>
      <c r="Z1606" s="367"/>
      <c r="AA1606" s="367"/>
      <c r="AB1606" s="367"/>
      <c r="AC1606" s="367"/>
      <c r="AD1606" s="367"/>
      <c r="AE1606" s="367"/>
      <c r="AF1606" s="367"/>
      <c r="AG1606" s="367"/>
      <c r="AH1606" s="367"/>
      <c r="AI1606" s="367"/>
      <c r="AJ1606" s="367"/>
      <c r="AK1606" s="367"/>
      <c r="AL1606" s="367"/>
      <c r="AM1606" s="367"/>
      <c r="AN1606" s="367"/>
      <c r="AO1606" s="367"/>
      <c r="AP1606" s="367"/>
      <c r="AQ1606" s="367"/>
      <c r="AR1606" s="367"/>
      <c r="AS1606" s="367"/>
      <c r="AT1606" s="367"/>
    </row>
    <row r="1607" spans="2:46" ht="13.8">
      <c r="B1607" s="26">
        <v>99.666666666667311</v>
      </c>
      <c r="C1607" s="367">
        <v>389.23559788840424</v>
      </c>
      <c r="D1607" s="369">
        <v>2691.0000000000173</v>
      </c>
      <c r="E1607" s="367">
        <v>27813.953488372255</v>
      </c>
      <c r="F1607" s="367">
        <v>-1121045.9786450521</v>
      </c>
      <c r="G1607" s="367">
        <v>2691.0000000000159</v>
      </c>
      <c r="H1607" s="367">
        <v>149500</v>
      </c>
      <c r="I1607" s="367">
        <v>-13265850.539618861</v>
      </c>
      <c r="J1607" s="384">
        <v>2691</v>
      </c>
      <c r="K1607" s="367">
        <v>36242.424242424218</v>
      </c>
      <c r="L1607" s="367">
        <v>-743413.88343442243</v>
      </c>
      <c r="M1607" s="384">
        <v>2690.9999999999982</v>
      </c>
      <c r="N1607" s="367">
        <v>598</v>
      </c>
      <c r="O1607" s="367">
        <v>-13454.415662280231</v>
      </c>
      <c r="P1607" s="384">
        <v>39.019500000000001</v>
      </c>
      <c r="Q1607" s="367">
        <v>598</v>
      </c>
      <c r="R1607" s="367">
        <v>-4977.6846560393051</v>
      </c>
      <c r="S1607" s="384">
        <v>37.673999999999999</v>
      </c>
      <c r="T1607" s="367">
        <v>20620.689655172362</v>
      </c>
      <c r="U1607" s="367">
        <v>-776370.26554865541</v>
      </c>
      <c r="V1607" s="384">
        <v>2690.9999999999932</v>
      </c>
      <c r="W1607" s="367">
        <v>996666.66666665813</v>
      </c>
      <c r="X1607" s="367">
        <v>104412.62301075233</v>
      </c>
      <c r="Y1607" s="384">
        <v>2690.9999999999768</v>
      </c>
      <c r="Z1607" s="367"/>
      <c r="AA1607" s="367"/>
      <c r="AB1607" s="367"/>
      <c r="AC1607" s="367"/>
      <c r="AD1607" s="367"/>
      <c r="AE1607" s="367"/>
      <c r="AF1607" s="367"/>
      <c r="AG1607" s="367"/>
      <c r="AH1607" s="367"/>
      <c r="AI1607" s="367"/>
      <c r="AJ1607" s="367"/>
      <c r="AK1607" s="367"/>
      <c r="AL1607" s="367"/>
      <c r="AM1607" s="367"/>
      <c r="AN1607" s="367"/>
      <c r="AO1607" s="367"/>
      <c r="AP1607" s="367"/>
      <c r="AQ1607" s="367"/>
      <c r="AR1607" s="367"/>
      <c r="AS1607" s="367"/>
      <c r="AT1607" s="367"/>
    </row>
    <row r="1608" spans="2:46" ht="13.8">
      <c r="B1608" s="26">
        <v>99.833333333333982</v>
      </c>
      <c r="C1608" s="367">
        <v>389.87728954670291</v>
      </c>
      <c r="D1608" s="369">
        <v>2695.5000000000173</v>
      </c>
      <c r="E1608" s="367">
        <v>27860.465116279232</v>
      </c>
      <c r="F1608" s="367">
        <v>-1124838.7086575795</v>
      </c>
      <c r="G1608" s="367">
        <v>2695.5000000000159</v>
      </c>
      <c r="H1608" s="367">
        <v>149750</v>
      </c>
      <c r="I1608" s="367">
        <v>-13310615.406638194</v>
      </c>
      <c r="J1608" s="384">
        <v>2695.5</v>
      </c>
      <c r="K1608" s="367">
        <v>36303.030303030282</v>
      </c>
      <c r="L1608" s="367">
        <v>-746125.24546503893</v>
      </c>
      <c r="M1608" s="384">
        <v>2695.4999999999991</v>
      </c>
      <c r="N1608" s="367">
        <v>599</v>
      </c>
      <c r="O1608" s="367">
        <v>-13500.680854746153</v>
      </c>
      <c r="P1608" s="384">
        <v>39.08475</v>
      </c>
      <c r="Q1608" s="367">
        <v>599</v>
      </c>
      <c r="R1608" s="367">
        <v>-4997.2251300400112</v>
      </c>
      <c r="S1608" s="384">
        <v>37.736999999999995</v>
      </c>
      <c r="T1608" s="367">
        <v>20655.172413793051</v>
      </c>
      <c r="U1608" s="367">
        <v>-779156.81277781283</v>
      </c>
      <c r="V1608" s="384">
        <v>2695.4999999999927</v>
      </c>
      <c r="W1608" s="367">
        <v>998333.33333332476</v>
      </c>
      <c r="X1608" s="367">
        <v>104531.88288445816</v>
      </c>
      <c r="Y1608" s="384">
        <v>2695.4999999999768</v>
      </c>
      <c r="Z1608" s="367"/>
      <c r="AA1608" s="367"/>
      <c r="AB1608" s="367"/>
      <c r="AC1608" s="367"/>
      <c r="AD1608" s="367"/>
      <c r="AE1608" s="367"/>
      <c r="AF1608" s="367"/>
      <c r="AG1608" s="367"/>
      <c r="AH1608" s="367"/>
      <c r="AI1608" s="367"/>
      <c r="AJ1608" s="367"/>
      <c r="AK1608" s="367"/>
      <c r="AL1608" s="367"/>
      <c r="AM1608" s="367"/>
      <c r="AN1608" s="367"/>
      <c r="AO1608" s="367"/>
      <c r="AP1608" s="367"/>
      <c r="AQ1608" s="367"/>
      <c r="AR1608" s="367"/>
      <c r="AS1608" s="367"/>
      <c r="AT1608" s="367"/>
    </row>
    <row r="1609" spans="2:46" ht="13.8">
      <c r="B1609" s="26">
        <v>100.00000000000065</v>
      </c>
      <c r="C1609" s="367">
        <v>390.51895047381521</v>
      </c>
      <c r="D1609" s="369">
        <v>2700.0000000000177</v>
      </c>
      <c r="E1609" s="367">
        <v>27906.97674418621</v>
      </c>
      <c r="F1609" s="367">
        <v>-1128637.8429144658</v>
      </c>
      <c r="G1609" s="367">
        <v>2700.0000000000159</v>
      </c>
      <c r="H1609" s="367">
        <v>150000</v>
      </c>
      <c r="I1609" s="367">
        <v>-13355455.669886127</v>
      </c>
      <c r="J1609" s="384">
        <v>2700</v>
      </c>
      <c r="K1609" s="367">
        <v>36363.636363636346</v>
      </c>
      <c r="L1609" s="367">
        <v>-748841.50964924903</v>
      </c>
      <c r="M1609" s="384">
        <v>2699.9999999999991</v>
      </c>
      <c r="N1609" s="367">
        <v>600</v>
      </c>
      <c r="O1609" s="367">
        <v>-13547.025400032171</v>
      </c>
      <c r="P1609" s="384">
        <v>39.15</v>
      </c>
      <c r="Q1609" s="367">
        <v>600</v>
      </c>
      <c r="R1609" s="367">
        <v>-5016.8030550811727</v>
      </c>
      <c r="S1609" s="384">
        <v>37.799999999999997</v>
      </c>
      <c r="T1609" s="367">
        <v>20689.655172413739</v>
      </c>
      <c r="U1609" s="367">
        <v>-781948.3291862465</v>
      </c>
      <c r="V1609" s="384">
        <v>2699.9999999999927</v>
      </c>
      <c r="W1609" s="367">
        <v>999999.99999999139</v>
      </c>
      <c r="X1609" s="367">
        <v>104650.95797293923</v>
      </c>
      <c r="Y1609" s="384">
        <v>2699.9999999999764</v>
      </c>
      <c r="Z1609" s="367"/>
      <c r="AA1609" s="367"/>
      <c r="AB1609" s="367"/>
      <c r="AC1609" s="367"/>
      <c r="AD1609" s="367"/>
      <c r="AE1609" s="367"/>
      <c r="AF1609" s="367"/>
      <c r="AG1609" s="367"/>
      <c r="AH1609" s="367"/>
      <c r="AI1609" s="367"/>
      <c r="AJ1609" s="367"/>
      <c r="AK1609" s="367"/>
      <c r="AL1609" s="367"/>
      <c r="AM1609" s="367"/>
      <c r="AN1609" s="367"/>
      <c r="AO1609" s="367"/>
      <c r="AP1609" s="367"/>
      <c r="AQ1609" s="367"/>
      <c r="AR1609" s="367"/>
      <c r="AS1609" s="367"/>
      <c r="AT1609" s="367"/>
    </row>
    <row r="1610" spans="2:46" ht="13.8">
      <c r="B1610" s="26">
        <v>100.16666666666733</v>
      </c>
      <c r="C1610" s="367">
        <v>391.16058066974091</v>
      </c>
      <c r="D1610" s="369">
        <v>2704.5000000000177</v>
      </c>
      <c r="E1610" s="367">
        <v>27953.488372093187</v>
      </c>
      <c r="F1610" s="367">
        <v>-1132443.3814157101</v>
      </c>
      <c r="G1610" s="367">
        <v>2704.5000000000159</v>
      </c>
      <c r="H1610" s="367">
        <v>150250</v>
      </c>
      <c r="I1610" s="367">
        <v>-13400371.329362655</v>
      </c>
      <c r="J1610" s="384">
        <v>2704.5</v>
      </c>
      <c r="K1610" s="367">
        <v>36424.242424242409</v>
      </c>
      <c r="L1610" s="367">
        <v>-751562.67598705343</v>
      </c>
      <c r="M1610" s="384">
        <v>2704.4999999999991</v>
      </c>
      <c r="N1610" s="367">
        <v>601</v>
      </c>
      <c r="O1610" s="367">
        <v>-13593.449298138288</v>
      </c>
      <c r="P1610" s="384">
        <v>39.215249999999997</v>
      </c>
      <c r="Q1610" s="367">
        <v>601</v>
      </c>
      <c r="R1610" s="367">
        <v>-5036.4184311627887</v>
      </c>
      <c r="S1610" s="384">
        <v>37.863</v>
      </c>
      <c r="T1610" s="367">
        <v>20724.137931034427</v>
      </c>
      <c r="U1610" s="367">
        <v>-784744.81477395596</v>
      </c>
      <c r="V1610" s="384">
        <v>2704.4999999999927</v>
      </c>
      <c r="W1610" s="367">
        <v>1001666.666666658</v>
      </c>
      <c r="X1610" s="367">
        <v>104769.84827619563</v>
      </c>
      <c r="Y1610" s="384">
        <v>2704.4999999999764</v>
      </c>
      <c r="Z1610" s="367"/>
      <c r="AA1610" s="367"/>
      <c r="AB1610" s="367"/>
      <c r="AC1610" s="367"/>
      <c r="AD1610" s="367"/>
      <c r="AE1610" s="367"/>
      <c r="AF1610" s="367"/>
      <c r="AG1610" s="367"/>
      <c r="AH1610" s="367"/>
      <c r="AI1610" s="367"/>
      <c r="AJ1610" s="367"/>
      <c r="AK1610" s="367"/>
      <c r="AL1610" s="367"/>
      <c r="AM1610" s="367"/>
      <c r="AN1610" s="367"/>
      <c r="AO1610" s="367"/>
      <c r="AP1610" s="367"/>
      <c r="AQ1610" s="367"/>
      <c r="AR1610" s="367"/>
      <c r="AS1610" s="367"/>
      <c r="AT1610" s="367"/>
    </row>
    <row r="1611" spans="2:46" ht="13.8">
      <c r="B1611" s="26">
        <v>100.333333333334</v>
      </c>
      <c r="C1611" s="367">
        <v>391.80218013448024</v>
      </c>
      <c r="D1611" s="369">
        <v>2709.0000000000177</v>
      </c>
      <c r="E1611" s="367">
        <v>28000.000000000164</v>
      </c>
      <c r="F1611" s="367">
        <v>-1136255.3241613135</v>
      </c>
      <c r="G1611" s="367">
        <v>2709.0000000000159</v>
      </c>
      <c r="H1611" s="367">
        <v>150500</v>
      </c>
      <c r="I1611" s="367">
        <v>-13445362.38506778</v>
      </c>
      <c r="J1611" s="384">
        <v>2709</v>
      </c>
      <c r="K1611" s="367">
        <v>36484.848484848473</v>
      </c>
      <c r="L1611" s="367">
        <v>-754288.74447845225</v>
      </c>
      <c r="M1611" s="384">
        <v>2708.9999999999995</v>
      </c>
      <c r="N1611" s="367">
        <v>602</v>
      </c>
      <c r="O1611" s="367">
        <v>-13639.952549064506</v>
      </c>
      <c r="P1611" s="384">
        <v>39.280500000000004</v>
      </c>
      <c r="Q1611" s="367">
        <v>602</v>
      </c>
      <c r="R1611" s="367">
        <v>-5056.0712582848582</v>
      </c>
      <c r="S1611" s="384">
        <v>37.926000000000002</v>
      </c>
      <c r="T1611" s="367">
        <v>20758.620689655116</v>
      </c>
      <c r="U1611" s="367">
        <v>-787546.26954094111</v>
      </c>
      <c r="V1611" s="384">
        <v>2708.9999999999923</v>
      </c>
      <c r="W1611" s="367">
        <v>1003333.3333333246</v>
      </c>
      <c r="X1611" s="367">
        <v>104888.55379422726</v>
      </c>
      <c r="Y1611" s="384">
        <v>2708.9999999999764</v>
      </c>
      <c r="Z1611" s="367"/>
      <c r="AA1611" s="367"/>
      <c r="AB1611" s="367"/>
      <c r="AC1611" s="367"/>
      <c r="AD1611" s="367"/>
      <c r="AE1611" s="367"/>
      <c r="AF1611" s="367"/>
      <c r="AG1611" s="367"/>
      <c r="AH1611" s="367"/>
      <c r="AI1611" s="367"/>
      <c r="AJ1611" s="367"/>
      <c r="AK1611" s="367"/>
      <c r="AL1611" s="367"/>
      <c r="AM1611" s="367"/>
      <c r="AN1611" s="367"/>
      <c r="AO1611" s="367"/>
      <c r="AP1611" s="367"/>
      <c r="AQ1611" s="367"/>
      <c r="AR1611" s="367"/>
      <c r="AS1611" s="367"/>
      <c r="AT1611" s="367"/>
    </row>
    <row r="1612" spans="2:46" ht="13.8">
      <c r="B1612" s="26">
        <v>100.50000000000067</v>
      </c>
      <c r="C1612" s="367">
        <v>392.44374886803303</v>
      </c>
      <c r="D1612" s="369">
        <v>2713.5000000000177</v>
      </c>
      <c r="E1612" s="367">
        <v>28046.511627907141</v>
      </c>
      <c r="F1612" s="367">
        <v>-1140073.6711512748</v>
      </c>
      <c r="G1612" s="367">
        <v>2713.5000000000159</v>
      </c>
      <c r="H1612" s="367">
        <v>150750</v>
      </c>
      <c r="I1612" s="367">
        <v>-13490428.837001501</v>
      </c>
      <c r="J1612" s="384">
        <v>2713.5</v>
      </c>
      <c r="K1612" s="367">
        <v>36545.454545454537</v>
      </c>
      <c r="L1612" s="367">
        <v>-757019.71512344491</v>
      </c>
      <c r="M1612" s="384">
        <v>2713.4999999999995</v>
      </c>
      <c r="N1612" s="367">
        <v>603</v>
      </c>
      <c r="O1612" s="367">
        <v>-13686.535152810813</v>
      </c>
      <c r="P1612" s="384">
        <v>39.345749999999995</v>
      </c>
      <c r="Q1612" s="367">
        <v>603</v>
      </c>
      <c r="R1612" s="367">
        <v>-5075.7615364473804</v>
      </c>
      <c r="S1612" s="384">
        <v>37.988999999999997</v>
      </c>
      <c r="T1612" s="367">
        <v>20793.103448275804</v>
      </c>
      <c r="U1612" s="367">
        <v>-790352.6934872024</v>
      </c>
      <c r="V1612" s="384">
        <v>2713.4999999999923</v>
      </c>
      <c r="W1612" s="367">
        <v>1004999.9999999913</v>
      </c>
      <c r="X1612" s="367">
        <v>105007.07452703416</v>
      </c>
      <c r="Y1612" s="384">
        <v>2713.4999999999764</v>
      </c>
      <c r="Z1612" s="367"/>
      <c r="AA1612" s="367"/>
      <c r="AB1612" s="367"/>
      <c r="AC1612" s="367"/>
      <c r="AD1612" s="367"/>
      <c r="AE1612" s="367"/>
      <c r="AF1612" s="367"/>
      <c r="AG1612" s="367"/>
      <c r="AH1612" s="367"/>
      <c r="AI1612" s="367"/>
      <c r="AJ1612" s="367"/>
      <c r="AK1612" s="367"/>
      <c r="AL1612" s="367"/>
      <c r="AM1612" s="367"/>
      <c r="AN1612" s="367"/>
      <c r="AO1612" s="367"/>
      <c r="AP1612" s="367"/>
      <c r="AQ1612" s="367"/>
      <c r="AR1612" s="367"/>
      <c r="AS1612" s="367"/>
      <c r="AT1612" s="367"/>
    </row>
    <row r="1613" spans="2:46" ht="13.8">
      <c r="B1613" s="26">
        <v>100.66666666666734</v>
      </c>
      <c r="C1613" s="367">
        <v>393.08528687039944</v>
      </c>
      <c r="D1613" s="369">
        <v>2718.0000000000182</v>
      </c>
      <c r="E1613" s="367">
        <v>28093.023255814118</v>
      </c>
      <c r="F1613" s="367">
        <v>-1143898.4223855946</v>
      </c>
      <c r="G1613" s="367">
        <v>2718.0000000000159</v>
      </c>
      <c r="H1613" s="367">
        <v>151000</v>
      </c>
      <c r="I1613" s="367">
        <v>-13535570.68516382</v>
      </c>
      <c r="J1613" s="384">
        <v>2718</v>
      </c>
      <c r="K1613" s="367">
        <v>36606.060606060601</v>
      </c>
      <c r="L1613" s="367">
        <v>-759755.58792203211</v>
      </c>
      <c r="M1613" s="384">
        <v>2718</v>
      </c>
      <c r="N1613" s="367">
        <v>604</v>
      </c>
      <c r="O1613" s="367">
        <v>-13733.19710937723</v>
      </c>
      <c r="P1613" s="384">
        <v>39.411000000000001</v>
      </c>
      <c r="Q1613" s="367">
        <v>604</v>
      </c>
      <c r="R1613" s="367">
        <v>-5095.4892656503589</v>
      </c>
      <c r="S1613" s="384">
        <v>38.052</v>
      </c>
      <c r="T1613" s="367">
        <v>20827.586206896493</v>
      </c>
      <c r="U1613" s="367">
        <v>-793164.08661273948</v>
      </c>
      <c r="V1613" s="384">
        <v>2717.9999999999923</v>
      </c>
      <c r="W1613" s="367">
        <v>1006666.6666666579</v>
      </c>
      <c r="X1613" s="367">
        <v>105125.41047461632</v>
      </c>
      <c r="Y1613" s="384">
        <v>2717.9999999999764</v>
      </c>
      <c r="Z1613" s="367"/>
      <c r="AA1613" s="367"/>
      <c r="AB1613" s="367"/>
      <c r="AC1613" s="367"/>
      <c r="AD1613" s="367"/>
      <c r="AE1613" s="367"/>
      <c r="AF1613" s="367"/>
      <c r="AG1613" s="367"/>
      <c r="AH1613" s="367"/>
      <c r="AI1613" s="367"/>
      <c r="AJ1613" s="367"/>
      <c r="AK1613" s="367"/>
      <c r="AL1613" s="367"/>
      <c r="AM1613" s="367"/>
      <c r="AN1613" s="367"/>
      <c r="AO1613" s="367"/>
      <c r="AP1613" s="367"/>
      <c r="AQ1613" s="367"/>
      <c r="AR1613" s="367"/>
      <c r="AS1613" s="367"/>
      <c r="AT1613" s="367"/>
    </row>
    <row r="1614" spans="2:46" ht="13.8">
      <c r="B1614" s="26">
        <v>100.83333333333401</v>
      </c>
      <c r="C1614" s="367">
        <v>393.72679414157938</v>
      </c>
      <c r="D1614" s="369">
        <v>2722.5000000000182</v>
      </c>
      <c r="E1614" s="367">
        <v>28139.534883721095</v>
      </c>
      <c r="F1614" s="367">
        <v>-1147729.5778642732</v>
      </c>
      <c r="G1614" s="367">
        <v>2722.5000000000159</v>
      </c>
      <c r="H1614" s="367">
        <v>151250</v>
      </c>
      <c r="I1614" s="367">
        <v>-13580787.929554736</v>
      </c>
      <c r="J1614" s="384">
        <v>2722.5</v>
      </c>
      <c r="K1614" s="367">
        <v>36666.666666666664</v>
      </c>
      <c r="L1614" s="367">
        <v>-762496.36287421314</v>
      </c>
      <c r="M1614" s="384">
        <v>2722.5</v>
      </c>
      <c r="N1614" s="367">
        <v>605</v>
      </c>
      <c r="O1614" s="367">
        <v>-13779.938418763737</v>
      </c>
      <c r="P1614" s="384">
        <v>39.47625</v>
      </c>
      <c r="Q1614" s="367">
        <v>605</v>
      </c>
      <c r="R1614" s="367">
        <v>-5115.2544458937919</v>
      </c>
      <c r="S1614" s="384">
        <v>38.115000000000002</v>
      </c>
      <c r="T1614" s="367">
        <v>20862.068965517181</v>
      </c>
      <c r="U1614" s="367">
        <v>-795980.44891755225</v>
      </c>
      <c r="V1614" s="384">
        <v>2722.4999999999918</v>
      </c>
      <c r="W1614" s="367">
        <v>1008333.3333333245</v>
      </c>
      <c r="X1614" s="367">
        <v>105243.56163697377</v>
      </c>
      <c r="Y1614" s="384">
        <v>2722.4999999999759</v>
      </c>
      <c r="Z1614" s="367"/>
      <c r="AA1614" s="367"/>
      <c r="AB1614" s="367"/>
      <c r="AC1614" s="367"/>
      <c r="AD1614" s="367"/>
      <c r="AE1614" s="367"/>
      <c r="AF1614" s="367"/>
      <c r="AG1614" s="367"/>
      <c r="AH1614" s="367"/>
      <c r="AI1614" s="367"/>
      <c r="AJ1614" s="367"/>
      <c r="AK1614" s="367"/>
      <c r="AL1614" s="367"/>
      <c r="AM1614" s="367"/>
      <c r="AN1614" s="367"/>
      <c r="AO1614" s="367"/>
      <c r="AP1614" s="367"/>
      <c r="AQ1614" s="367"/>
      <c r="AR1614" s="367"/>
      <c r="AS1614" s="367"/>
      <c r="AT1614" s="367"/>
    </row>
    <row r="1615" spans="2:46" ht="13.8">
      <c r="B1615" s="26">
        <v>101.00000000000068</v>
      </c>
      <c r="C1615" s="367">
        <v>394.36827068157282</v>
      </c>
      <c r="D1615" s="369">
        <v>2727.0000000000182</v>
      </c>
      <c r="E1615" s="367">
        <v>28186.046511628072</v>
      </c>
      <c r="F1615" s="367">
        <v>-1151567.13758731</v>
      </c>
      <c r="G1615" s="367">
        <v>2727.0000000000159</v>
      </c>
      <c r="H1615" s="367">
        <v>151500</v>
      </c>
      <c r="I1615" s="367">
        <v>-13626080.570174249</v>
      </c>
      <c r="J1615" s="384">
        <v>2727</v>
      </c>
      <c r="K1615" s="367">
        <v>36727.272727272728</v>
      </c>
      <c r="L1615" s="367">
        <v>-765242.03997998859</v>
      </c>
      <c r="M1615" s="384">
        <v>2727.0000000000005</v>
      </c>
      <c r="N1615" s="367">
        <v>606</v>
      </c>
      <c r="O1615" s="367">
        <v>-13826.759080970342</v>
      </c>
      <c r="P1615" s="384">
        <v>39.541499999999999</v>
      </c>
      <c r="Q1615" s="367">
        <v>606</v>
      </c>
      <c r="R1615" s="367">
        <v>-5135.0570771776793</v>
      </c>
      <c r="S1615" s="384">
        <v>38.178000000000004</v>
      </c>
      <c r="T1615" s="367">
        <v>20896.551724137869</v>
      </c>
      <c r="U1615" s="367">
        <v>-798801.78040164104</v>
      </c>
      <c r="V1615" s="384">
        <v>2726.9999999999918</v>
      </c>
      <c r="W1615" s="367">
        <v>1009999.9999999912</v>
      </c>
      <c r="X1615" s="367">
        <v>105361.52801410649</v>
      </c>
      <c r="Y1615" s="384">
        <v>2726.9999999999759</v>
      </c>
      <c r="Z1615" s="367"/>
      <c r="AA1615" s="367"/>
      <c r="AB1615" s="367"/>
      <c r="AC1615" s="367"/>
      <c r="AD1615" s="367"/>
      <c r="AE1615" s="367"/>
      <c r="AF1615" s="367"/>
      <c r="AG1615" s="367"/>
      <c r="AH1615" s="367"/>
      <c r="AI1615" s="367"/>
      <c r="AJ1615" s="367"/>
      <c r="AK1615" s="367"/>
      <c r="AL1615" s="367"/>
      <c r="AM1615" s="367"/>
      <c r="AN1615" s="367"/>
      <c r="AO1615" s="367"/>
      <c r="AP1615" s="367"/>
      <c r="AQ1615" s="367"/>
      <c r="AR1615" s="367"/>
      <c r="AS1615" s="367"/>
      <c r="AT1615" s="367"/>
    </row>
    <row r="1616" spans="2:46" ht="13.8">
      <c r="B1616" s="26">
        <v>101.16666666666735</v>
      </c>
      <c r="C1616" s="367">
        <v>395.00971649037984</v>
      </c>
      <c r="D1616" s="369">
        <v>2731.5000000000182</v>
      </c>
      <c r="E1616" s="367">
        <v>28232.558139535049</v>
      </c>
      <c r="F1616" s="367">
        <v>-1155411.1015547055</v>
      </c>
      <c r="G1616" s="367">
        <v>2731.5000000000159</v>
      </c>
      <c r="H1616" s="367">
        <v>151750</v>
      </c>
      <c r="I1616" s="367">
        <v>-13671448.607022356</v>
      </c>
      <c r="J1616" s="384">
        <v>2731.5</v>
      </c>
      <c r="K1616" s="367">
        <v>36787.878787878792</v>
      </c>
      <c r="L1616" s="367">
        <v>-767992.61923935812</v>
      </c>
      <c r="M1616" s="384">
        <v>2731.5000000000005</v>
      </c>
      <c r="N1616" s="367">
        <v>607</v>
      </c>
      <c r="O1616" s="367">
        <v>-13873.659095997044</v>
      </c>
      <c r="P1616" s="384">
        <v>39.606749999999998</v>
      </c>
      <c r="Q1616" s="367">
        <v>607</v>
      </c>
      <c r="R1616" s="367">
        <v>-5154.8971595020175</v>
      </c>
      <c r="S1616" s="384">
        <v>38.241</v>
      </c>
      <c r="T1616" s="367">
        <v>20931.034482758558</v>
      </c>
      <c r="U1616" s="367">
        <v>-801628.08106500586</v>
      </c>
      <c r="V1616" s="384">
        <v>2731.4999999999918</v>
      </c>
      <c r="W1616" s="367">
        <v>1011666.6666666578</v>
      </c>
      <c r="X1616" s="367">
        <v>105479.30960601446</v>
      </c>
      <c r="Y1616" s="384">
        <v>2731.4999999999759</v>
      </c>
      <c r="Z1616" s="367"/>
      <c r="AA1616" s="367"/>
      <c r="AB1616" s="367"/>
      <c r="AC1616" s="367"/>
      <c r="AD1616" s="367"/>
      <c r="AE1616" s="367"/>
      <c r="AF1616" s="367"/>
      <c r="AG1616" s="367"/>
      <c r="AH1616" s="367"/>
      <c r="AI1616" s="367"/>
      <c r="AJ1616" s="367"/>
      <c r="AK1616" s="367"/>
      <c r="AL1616" s="367"/>
      <c r="AM1616" s="367"/>
      <c r="AN1616" s="367"/>
      <c r="AO1616" s="367"/>
      <c r="AP1616" s="367"/>
      <c r="AQ1616" s="367"/>
      <c r="AR1616" s="367"/>
      <c r="AS1616" s="367"/>
      <c r="AT1616" s="367"/>
    </row>
    <row r="1617" spans="2:46" ht="13.8">
      <c r="B1617" s="26">
        <v>101.33333333333402</v>
      </c>
      <c r="C1617" s="367">
        <v>395.65113156800049</v>
      </c>
      <c r="D1617" s="369">
        <v>2736.0000000000191</v>
      </c>
      <c r="E1617" s="367">
        <v>28279.069767442026</v>
      </c>
      <c r="F1617" s="367">
        <v>-1159261.4697664592</v>
      </c>
      <c r="G1617" s="367">
        <v>2736.0000000000159</v>
      </c>
      <c r="H1617" s="367">
        <v>152000</v>
      </c>
      <c r="I1617" s="367">
        <v>-13716892.040099066</v>
      </c>
      <c r="J1617" s="384">
        <v>2736</v>
      </c>
      <c r="K1617" s="367">
        <v>36848.484848484855</v>
      </c>
      <c r="L1617" s="367">
        <v>-770748.10065232206</v>
      </c>
      <c r="M1617" s="384">
        <v>2736.0000000000009</v>
      </c>
      <c r="N1617" s="367">
        <v>608</v>
      </c>
      <c r="O1617" s="367">
        <v>-13920.638463843849</v>
      </c>
      <c r="P1617" s="384">
        <v>39.672000000000004</v>
      </c>
      <c r="Q1617" s="367">
        <v>608</v>
      </c>
      <c r="R1617" s="367">
        <v>-5174.774692866813</v>
      </c>
      <c r="S1617" s="384">
        <v>38.304000000000002</v>
      </c>
      <c r="T1617" s="367">
        <v>20965.517241379246</v>
      </c>
      <c r="U1617" s="367">
        <v>-804459.35090764612</v>
      </c>
      <c r="V1617" s="384">
        <v>2735.9999999999914</v>
      </c>
      <c r="W1617" s="367">
        <v>1013333.3333333244</v>
      </c>
      <c r="X1617" s="367">
        <v>105596.90641269772</v>
      </c>
      <c r="Y1617" s="384">
        <v>2735.9999999999759</v>
      </c>
      <c r="Z1617" s="367"/>
      <c r="AA1617" s="367"/>
      <c r="AB1617" s="367"/>
      <c r="AC1617" s="367"/>
      <c r="AD1617" s="367"/>
      <c r="AE1617" s="367"/>
      <c r="AF1617" s="367"/>
      <c r="AG1617" s="367"/>
      <c r="AH1617" s="367"/>
      <c r="AI1617" s="367"/>
      <c r="AJ1617" s="367"/>
      <c r="AK1617" s="367"/>
      <c r="AL1617" s="367"/>
      <c r="AM1617" s="367"/>
      <c r="AN1617" s="367"/>
      <c r="AO1617" s="367"/>
      <c r="AP1617" s="367"/>
      <c r="AQ1617" s="367"/>
      <c r="AR1617" s="367"/>
      <c r="AS1617" s="367"/>
      <c r="AT1617" s="367"/>
    </row>
    <row r="1618" spans="2:46" ht="13.8">
      <c r="B1618" s="26">
        <v>101.5000000000007</v>
      </c>
      <c r="C1618" s="367">
        <v>396.2925159144346</v>
      </c>
      <c r="D1618" s="369">
        <v>2740.5000000000191</v>
      </c>
      <c r="E1618" s="367">
        <v>28325.581395349003</v>
      </c>
      <c r="F1618" s="367">
        <v>-1163118.242222572</v>
      </c>
      <c r="G1618" s="367">
        <v>2740.5000000000164</v>
      </c>
      <c r="H1618" s="367">
        <v>152250</v>
      </c>
      <c r="I1618" s="367">
        <v>-13762410.869404368</v>
      </c>
      <c r="J1618" s="384">
        <v>2740.5</v>
      </c>
      <c r="K1618" s="367">
        <v>36909.090909090919</v>
      </c>
      <c r="L1618" s="367">
        <v>-773508.48421887995</v>
      </c>
      <c r="M1618" s="384">
        <v>2740.5000000000009</v>
      </c>
      <c r="N1618" s="367">
        <v>609</v>
      </c>
      <c r="O1618" s="367">
        <v>-13967.697184510744</v>
      </c>
      <c r="P1618" s="384">
        <v>39.737249999999996</v>
      </c>
      <c r="Q1618" s="367">
        <v>609</v>
      </c>
      <c r="R1618" s="367">
        <v>-5194.689677272062</v>
      </c>
      <c r="S1618" s="384">
        <v>38.367000000000004</v>
      </c>
      <c r="T1618" s="367">
        <v>20999.999999999935</v>
      </c>
      <c r="U1618" s="367">
        <v>-807295.58992956241</v>
      </c>
      <c r="V1618" s="384">
        <v>2740.4999999999914</v>
      </c>
      <c r="W1618" s="367">
        <v>1014999.999999991</v>
      </c>
      <c r="X1618" s="367">
        <v>105714.31843415622</v>
      </c>
      <c r="Y1618" s="384">
        <v>2740.4999999999754</v>
      </c>
      <c r="Z1618" s="367"/>
      <c r="AA1618" s="367"/>
      <c r="AB1618" s="367"/>
      <c r="AC1618" s="367"/>
      <c r="AD1618" s="367"/>
      <c r="AE1618" s="367"/>
      <c r="AF1618" s="367"/>
      <c r="AG1618" s="367"/>
      <c r="AH1618" s="367"/>
      <c r="AI1618" s="367"/>
      <c r="AJ1618" s="367"/>
      <c r="AK1618" s="367"/>
      <c r="AL1618" s="367"/>
      <c r="AM1618" s="367"/>
      <c r="AN1618" s="367"/>
      <c r="AO1618" s="367"/>
      <c r="AP1618" s="367"/>
      <c r="AQ1618" s="367"/>
      <c r="AR1618" s="367"/>
      <c r="AS1618" s="367"/>
      <c r="AT1618" s="367"/>
    </row>
    <row r="1619" spans="2:46" ht="13.8">
      <c r="B1619" s="26">
        <v>101.66666666666737</v>
      </c>
      <c r="C1619" s="367">
        <v>396.93386952968223</v>
      </c>
      <c r="D1619" s="369">
        <v>2745.0000000000191</v>
      </c>
      <c r="E1619" s="367">
        <v>28372.09302325598</v>
      </c>
      <c r="F1619" s="367">
        <v>-1166981.4189230427</v>
      </c>
      <c r="G1619" s="367">
        <v>2745.0000000000164</v>
      </c>
      <c r="H1619" s="367">
        <v>152500</v>
      </c>
      <c r="I1619" s="367">
        <v>-13808005.094938271</v>
      </c>
      <c r="J1619" s="384">
        <v>2745</v>
      </c>
      <c r="K1619" s="367">
        <v>36969.696969696983</v>
      </c>
      <c r="L1619" s="367">
        <v>-776273.76993903203</v>
      </c>
      <c r="M1619" s="384">
        <v>2745.0000000000009</v>
      </c>
      <c r="N1619" s="367">
        <v>610</v>
      </c>
      <c r="O1619" s="367">
        <v>-14014.835257997747</v>
      </c>
      <c r="P1619" s="384">
        <v>39.802500000000002</v>
      </c>
      <c r="Q1619" s="367">
        <v>610</v>
      </c>
      <c r="R1619" s="367">
        <v>-5214.6421127177637</v>
      </c>
      <c r="S1619" s="384">
        <v>38.43</v>
      </c>
      <c r="T1619" s="367">
        <v>21034.482758620623</v>
      </c>
      <c r="U1619" s="367">
        <v>-810136.79813075473</v>
      </c>
      <c r="V1619" s="384">
        <v>2744.9999999999914</v>
      </c>
      <c r="W1619" s="367">
        <v>1016666.6666666577</v>
      </c>
      <c r="X1619" s="367">
        <v>105831.54567039</v>
      </c>
      <c r="Y1619" s="384">
        <v>2744.9999999999754</v>
      </c>
      <c r="Z1619" s="367"/>
      <c r="AA1619" s="367"/>
      <c r="AB1619" s="367"/>
      <c r="AC1619" s="367"/>
      <c r="AD1619" s="367"/>
      <c r="AE1619" s="367"/>
      <c r="AF1619" s="367"/>
      <c r="AG1619" s="367"/>
      <c r="AH1619" s="367"/>
      <c r="AI1619" s="367"/>
      <c r="AJ1619" s="367"/>
      <c r="AK1619" s="367"/>
      <c r="AL1619" s="367"/>
      <c r="AM1619" s="367"/>
      <c r="AN1619" s="367"/>
      <c r="AO1619" s="367"/>
      <c r="AP1619" s="367"/>
      <c r="AQ1619" s="367"/>
      <c r="AR1619" s="367"/>
      <c r="AS1619" s="367"/>
      <c r="AT1619" s="367"/>
    </row>
    <row r="1620" spans="2:46" ht="13.8">
      <c r="B1620" s="26">
        <v>101.83333333333404</v>
      </c>
      <c r="C1620" s="367">
        <v>397.57519241374342</v>
      </c>
      <c r="D1620" s="369">
        <v>2749.5000000000191</v>
      </c>
      <c r="E1620" s="367">
        <v>28418.604651162957</v>
      </c>
      <c r="F1620" s="367">
        <v>-1170850.9998678721</v>
      </c>
      <c r="G1620" s="367">
        <v>2749.5000000000164</v>
      </c>
      <c r="H1620" s="367">
        <v>152750</v>
      </c>
      <c r="I1620" s="367">
        <v>-13853674.716700768</v>
      </c>
      <c r="J1620" s="384">
        <v>2749.5</v>
      </c>
      <c r="K1620" s="367">
        <v>37030.303030303046</v>
      </c>
      <c r="L1620" s="367">
        <v>-779043.95781277854</v>
      </c>
      <c r="M1620" s="384">
        <v>2749.5000000000014</v>
      </c>
      <c r="N1620" s="367">
        <v>611</v>
      </c>
      <c r="O1620" s="367">
        <v>-14062.052684304836</v>
      </c>
      <c r="P1620" s="384">
        <v>39.867749999999994</v>
      </c>
      <c r="Q1620" s="367">
        <v>611</v>
      </c>
      <c r="R1620" s="367">
        <v>-5234.6319992039189</v>
      </c>
      <c r="S1620" s="384">
        <v>38.492999999999995</v>
      </c>
      <c r="T1620" s="367">
        <v>21068.965517241311</v>
      </c>
      <c r="U1620" s="367">
        <v>-812982.97551122261</v>
      </c>
      <c r="V1620" s="384">
        <v>2749.4999999999909</v>
      </c>
      <c r="W1620" s="367">
        <v>1018333.3333333243</v>
      </c>
      <c r="X1620" s="367">
        <v>105948.58812139904</v>
      </c>
      <c r="Y1620" s="384">
        <v>2749.4999999999754</v>
      </c>
      <c r="Z1620" s="367"/>
      <c r="AA1620" s="367"/>
      <c r="AB1620" s="367"/>
      <c r="AC1620" s="367"/>
      <c r="AD1620" s="367"/>
      <c r="AE1620" s="367"/>
      <c r="AF1620" s="367"/>
      <c r="AG1620" s="367"/>
      <c r="AH1620" s="367"/>
      <c r="AI1620" s="367"/>
      <c r="AJ1620" s="367"/>
      <c r="AK1620" s="367"/>
      <c r="AL1620" s="367"/>
      <c r="AM1620" s="367"/>
      <c r="AN1620" s="367"/>
      <c r="AO1620" s="367"/>
      <c r="AP1620" s="367"/>
      <c r="AQ1620" s="367"/>
      <c r="AR1620" s="367"/>
      <c r="AS1620" s="367"/>
      <c r="AT1620" s="367"/>
    </row>
    <row r="1621" spans="2:46" ht="13.8">
      <c r="B1621" s="26">
        <v>102.00000000000071</v>
      </c>
      <c r="C1621" s="367">
        <v>398.21648456661819</v>
      </c>
      <c r="D1621" s="369">
        <v>2754.0000000000196</v>
      </c>
      <c r="E1621" s="367">
        <v>28465.116279069935</v>
      </c>
      <c r="F1621" s="367">
        <v>-1174726.9850570597</v>
      </c>
      <c r="G1621" s="367">
        <v>2754.0000000000164</v>
      </c>
      <c r="H1621" s="367">
        <v>153000</v>
      </c>
      <c r="I1621" s="367">
        <v>-13899419.734691862</v>
      </c>
      <c r="J1621" s="384">
        <v>2754</v>
      </c>
      <c r="K1621" s="367">
        <v>37090.90909090911</v>
      </c>
      <c r="L1621" s="367">
        <v>-781819.04784011899</v>
      </c>
      <c r="M1621" s="384">
        <v>2754.0000000000014</v>
      </c>
      <c r="N1621" s="367">
        <v>612</v>
      </c>
      <c r="O1621" s="367">
        <v>-14109.349463432032</v>
      </c>
      <c r="P1621" s="384">
        <v>39.933</v>
      </c>
      <c r="Q1621" s="367">
        <v>612</v>
      </c>
      <c r="R1621" s="367">
        <v>-5254.6593367305304</v>
      </c>
      <c r="S1621" s="384">
        <v>38.555999999999997</v>
      </c>
      <c r="T1621" s="367">
        <v>21103.448275862</v>
      </c>
      <c r="U1621" s="367">
        <v>-815834.12207096675</v>
      </c>
      <c r="V1621" s="384">
        <v>2753.9999999999909</v>
      </c>
      <c r="W1621" s="367">
        <v>1019999.9999999909</v>
      </c>
      <c r="X1621" s="367">
        <v>106065.44578718337</v>
      </c>
      <c r="Y1621" s="384">
        <v>2753.9999999999754</v>
      </c>
      <c r="Z1621" s="367"/>
      <c r="AA1621" s="367"/>
      <c r="AB1621" s="367"/>
      <c r="AC1621" s="367"/>
      <c r="AD1621" s="367"/>
      <c r="AE1621" s="367"/>
      <c r="AF1621" s="367"/>
      <c r="AG1621" s="367"/>
      <c r="AH1621" s="367"/>
      <c r="AI1621" s="367"/>
      <c r="AJ1621" s="367"/>
      <c r="AK1621" s="367"/>
      <c r="AL1621" s="367"/>
      <c r="AM1621" s="367"/>
      <c r="AN1621" s="367"/>
      <c r="AO1621" s="367"/>
      <c r="AP1621" s="367"/>
      <c r="AQ1621" s="367"/>
      <c r="AR1621" s="367"/>
      <c r="AS1621" s="367"/>
      <c r="AT1621" s="367"/>
    </row>
    <row r="1622" spans="2:46" ht="13.8">
      <c r="B1622" s="26">
        <v>102.16666666666738</v>
      </c>
      <c r="C1622" s="367">
        <v>398.85774598830636</v>
      </c>
      <c r="D1622" s="369">
        <v>2758.5000000000196</v>
      </c>
      <c r="E1622" s="367">
        <v>28511.627906976912</v>
      </c>
      <c r="F1622" s="367">
        <v>-1178609.3744906059</v>
      </c>
      <c r="G1622" s="367">
        <v>2758.5000000000164</v>
      </c>
      <c r="H1622" s="367">
        <v>153250</v>
      </c>
      <c r="I1622" s="367">
        <v>-13945240.148911553</v>
      </c>
      <c r="J1622" s="384">
        <v>2758.5</v>
      </c>
      <c r="K1622" s="367">
        <v>37151.515151515174</v>
      </c>
      <c r="L1622" s="367">
        <v>-784599.04002105386</v>
      </c>
      <c r="M1622" s="384">
        <v>2758.5000000000018</v>
      </c>
      <c r="N1622" s="367">
        <v>613</v>
      </c>
      <c r="O1622" s="367">
        <v>-14156.725595379326</v>
      </c>
      <c r="P1622" s="384">
        <v>39.998250000000006</v>
      </c>
      <c r="Q1622" s="367">
        <v>613</v>
      </c>
      <c r="R1622" s="367">
        <v>-5274.7241252975964</v>
      </c>
      <c r="S1622" s="384">
        <v>38.619</v>
      </c>
      <c r="T1622" s="367">
        <v>21137.931034482688</v>
      </c>
      <c r="U1622" s="367">
        <v>-818690.23780998681</v>
      </c>
      <c r="V1622" s="384">
        <v>2758.4999999999909</v>
      </c>
      <c r="W1622" s="367">
        <v>1021666.6666666575</v>
      </c>
      <c r="X1622" s="367">
        <v>106182.11866774297</v>
      </c>
      <c r="Y1622" s="384">
        <v>2758.4999999999754</v>
      </c>
      <c r="Z1622" s="367"/>
      <c r="AA1622" s="367"/>
      <c r="AB1622" s="367"/>
      <c r="AC1622" s="367"/>
      <c r="AD1622" s="367"/>
      <c r="AE1622" s="367"/>
      <c r="AF1622" s="367"/>
      <c r="AG1622" s="367"/>
      <c r="AH1622" s="367"/>
      <c r="AI1622" s="367"/>
      <c r="AJ1622" s="367"/>
      <c r="AK1622" s="367"/>
      <c r="AL1622" s="367"/>
      <c r="AM1622" s="367"/>
      <c r="AN1622" s="367"/>
      <c r="AO1622" s="367"/>
      <c r="AP1622" s="367"/>
      <c r="AQ1622" s="367"/>
      <c r="AR1622" s="367"/>
      <c r="AS1622" s="367"/>
      <c r="AT1622" s="367"/>
    </row>
    <row r="1623" spans="2:46" ht="13.8">
      <c r="B1623" s="26">
        <v>102.33333333333405</v>
      </c>
      <c r="C1623" s="367">
        <v>399.49897667880828</v>
      </c>
      <c r="D1623" s="369">
        <v>2763.0000000000196</v>
      </c>
      <c r="E1623" s="367">
        <v>28558.139534883889</v>
      </c>
      <c r="F1623" s="367">
        <v>-1182498.1681685108</v>
      </c>
      <c r="G1623" s="367">
        <v>2763.0000000000164</v>
      </c>
      <c r="H1623" s="367">
        <v>153500</v>
      </c>
      <c r="I1623" s="367">
        <v>-13991135.959359841</v>
      </c>
      <c r="J1623" s="384">
        <v>2763</v>
      </c>
      <c r="K1623" s="367">
        <v>37212.121212121237</v>
      </c>
      <c r="L1623" s="367">
        <v>-787383.93435558281</v>
      </c>
      <c r="M1623" s="384">
        <v>2763.0000000000018</v>
      </c>
      <c r="N1623" s="367">
        <v>614</v>
      </c>
      <c r="O1623" s="367">
        <v>-14204.181080146709</v>
      </c>
      <c r="P1623" s="384">
        <v>40.063499999999998</v>
      </c>
      <c r="Q1623" s="367">
        <v>614</v>
      </c>
      <c r="R1623" s="367">
        <v>-5294.826364905116</v>
      </c>
      <c r="S1623" s="384">
        <v>38.681999999999995</v>
      </c>
      <c r="T1623" s="367">
        <v>21172.413793103377</v>
      </c>
      <c r="U1623" s="367">
        <v>-821551.32272828231</v>
      </c>
      <c r="V1623" s="384">
        <v>2762.9999999999905</v>
      </c>
      <c r="W1623" s="367">
        <v>1023333.3333333242</v>
      </c>
      <c r="X1623" s="367">
        <v>106298.60676307781</v>
      </c>
      <c r="Y1623" s="384">
        <v>2762.999999999975</v>
      </c>
      <c r="Z1623" s="367"/>
      <c r="AA1623" s="367"/>
      <c r="AB1623" s="367"/>
      <c r="AC1623" s="367"/>
      <c r="AD1623" s="367"/>
      <c r="AE1623" s="367"/>
      <c r="AF1623" s="367"/>
      <c r="AG1623" s="367"/>
      <c r="AH1623" s="367"/>
      <c r="AI1623" s="367"/>
      <c r="AJ1623" s="367"/>
      <c r="AK1623" s="367"/>
      <c r="AL1623" s="367"/>
      <c r="AM1623" s="367"/>
      <c r="AN1623" s="367"/>
      <c r="AO1623" s="367"/>
      <c r="AP1623" s="367"/>
      <c r="AQ1623" s="367"/>
      <c r="AR1623" s="367"/>
      <c r="AS1623" s="367"/>
      <c r="AT1623" s="367"/>
    </row>
    <row r="1624" spans="2:46" ht="13.8">
      <c r="B1624" s="26">
        <v>102.50000000000072</v>
      </c>
      <c r="C1624" s="367">
        <v>400.14017663812348</v>
      </c>
      <c r="D1624" s="369">
        <v>2767.5000000000196</v>
      </c>
      <c r="E1624" s="367">
        <v>28604.651162790866</v>
      </c>
      <c r="F1624" s="367">
        <v>-1186393.3660907736</v>
      </c>
      <c r="G1624" s="367">
        <v>2767.5000000000164</v>
      </c>
      <c r="H1624" s="367">
        <v>153750</v>
      </c>
      <c r="I1624" s="367">
        <v>-14037107.166036729</v>
      </c>
      <c r="J1624" s="384">
        <v>2767.5</v>
      </c>
      <c r="K1624" s="367">
        <v>37272.727272727301</v>
      </c>
      <c r="L1624" s="367">
        <v>-790173.73084370617</v>
      </c>
      <c r="M1624" s="384">
        <v>2767.5000000000023</v>
      </c>
      <c r="N1624" s="367">
        <v>615</v>
      </c>
      <c r="O1624" s="367">
        <v>-14251.715917734202</v>
      </c>
      <c r="P1624" s="384">
        <v>40.128750000000004</v>
      </c>
      <c r="Q1624" s="367">
        <v>615</v>
      </c>
      <c r="R1624" s="367">
        <v>-5314.9660555530891</v>
      </c>
      <c r="S1624" s="384">
        <v>38.744999999999997</v>
      </c>
      <c r="T1624" s="367">
        <v>21206.896551724065</v>
      </c>
      <c r="U1624" s="367">
        <v>-824417.37682585395</v>
      </c>
      <c r="V1624" s="384">
        <v>2767.4999999999905</v>
      </c>
      <c r="W1624" s="367">
        <v>1024999.9999999908</v>
      </c>
      <c r="X1624" s="367">
        <v>106414.91007318797</v>
      </c>
      <c r="Y1624" s="384">
        <v>2767.499999999975</v>
      </c>
      <c r="Z1624" s="367"/>
      <c r="AA1624" s="367"/>
      <c r="AB1624" s="367"/>
      <c r="AC1624" s="367"/>
      <c r="AD1624" s="367"/>
      <c r="AE1624" s="367"/>
      <c r="AF1624" s="367"/>
      <c r="AG1624" s="367"/>
      <c r="AH1624" s="367"/>
      <c r="AI1624" s="367"/>
      <c r="AJ1624" s="367"/>
      <c r="AK1624" s="367"/>
      <c r="AL1624" s="367"/>
      <c r="AM1624" s="367"/>
      <c r="AN1624" s="367"/>
      <c r="AO1624" s="367"/>
      <c r="AP1624" s="367"/>
      <c r="AQ1624" s="367"/>
      <c r="AR1624" s="367"/>
      <c r="AS1624" s="367"/>
      <c r="AT1624" s="367"/>
    </row>
    <row r="1625" spans="2:46" ht="13.8">
      <c r="B1625" s="26">
        <v>102.6666666666674</v>
      </c>
      <c r="C1625" s="367">
        <v>400.78134586625254</v>
      </c>
      <c r="D1625" s="369">
        <v>2772.00000000002</v>
      </c>
      <c r="E1625" s="367">
        <v>28651.162790697843</v>
      </c>
      <c r="F1625" s="367">
        <v>-1190294.9682573953</v>
      </c>
      <c r="G1625" s="367">
        <v>2772.0000000000164</v>
      </c>
      <c r="H1625" s="367">
        <v>154000</v>
      </c>
      <c r="I1625" s="367">
        <v>-14083153.768942211</v>
      </c>
      <c r="J1625" s="384">
        <v>2772</v>
      </c>
      <c r="K1625" s="367">
        <v>37333.333333333365</v>
      </c>
      <c r="L1625" s="367">
        <v>-792968.42948542326</v>
      </c>
      <c r="M1625" s="384">
        <v>2772.0000000000023</v>
      </c>
      <c r="N1625" s="367">
        <v>616</v>
      </c>
      <c r="O1625" s="367">
        <v>-14299.330108141787</v>
      </c>
      <c r="P1625" s="384">
        <v>40.194000000000003</v>
      </c>
      <c r="Q1625" s="367">
        <v>616</v>
      </c>
      <c r="R1625" s="367">
        <v>-5335.1431972415176</v>
      </c>
      <c r="S1625" s="384">
        <v>38.808</v>
      </c>
      <c r="T1625" s="367">
        <v>21241.379310344753</v>
      </c>
      <c r="U1625" s="367">
        <v>-827288.4001027015</v>
      </c>
      <c r="V1625" s="384">
        <v>2771.9999999999905</v>
      </c>
      <c r="W1625" s="367">
        <v>1026666.6666666574</v>
      </c>
      <c r="X1625" s="367">
        <v>106531.02859807336</v>
      </c>
      <c r="Y1625" s="384">
        <v>2771.999999999975</v>
      </c>
      <c r="Z1625" s="367"/>
      <c r="AA1625" s="367"/>
      <c r="AB1625" s="367"/>
      <c r="AC1625" s="367"/>
      <c r="AD1625" s="367"/>
      <c r="AE1625" s="367"/>
      <c r="AF1625" s="367"/>
      <c r="AG1625" s="367"/>
      <c r="AH1625" s="367"/>
      <c r="AI1625" s="367"/>
      <c r="AJ1625" s="367"/>
      <c r="AK1625" s="367"/>
      <c r="AL1625" s="367"/>
      <c r="AM1625" s="367"/>
      <c r="AN1625" s="367"/>
      <c r="AO1625" s="367"/>
      <c r="AP1625" s="367"/>
      <c r="AQ1625" s="367"/>
      <c r="AR1625" s="367"/>
      <c r="AS1625" s="367"/>
      <c r="AT1625" s="367"/>
    </row>
    <row r="1626" spans="2:46" ht="13.8">
      <c r="B1626" s="26">
        <v>102.83333333333407</v>
      </c>
      <c r="C1626" s="367">
        <v>401.42248436319488</v>
      </c>
      <c r="D1626" s="369">
        <v>2776.50000000002</v>
      </c>
      <c r="E1626" s="367">
        <v>28697.67441860482</v>
      </c>
      <c r="F1626" s="367">
        <v>-1194202.9746683754</v>
      </c>
      <c r="G1626" s="367">
        <v>2776.5000000000164</v>
      </c>
      <c r="H1626" s="367">
        <v>154250</v>
      </c>
      <c r="I1626" s="367">
        <v>-14129275.768076289</v>
      </c>
      <c r="J1626" s="384">
        <v>2776.5</v>
      </c>
      <c r="K1626" s="367">
        <v>37393.939393939429</v>
      </c>
      <c r="L1626" s="367">
        <v>-795768.03028073534</v>
      </c>
      <c r="M1626" s="384">
        <v>2776.5000000000032</v>
      </c>
      <c r="N1626" s="367">
        <v>617</v>
      </c>
      <c r="O1626" s="367">
        <v>-14347.023651369465</v>
      </c>
      <c r="P1626" s="384">
        <v>40.259250000000002</v>
      </c>
      <c r="Q1626" s="367">
        <v>617</v>
      </c>
      <c r="R1626" s="367">
        <v>-5355.3577899704014</v>
      </c>
      <c r="S1626" s="384">
        <v>38.871000000000002</v>
      </c>
      <c r="T1626" s="367">
        <v>21275.862068965442</v>
      </c>
      <c r="U1626" s="367">
        <v>-830164.39255882462</v>
      </c>
      <c r="V1626" s="384">
        <v>2776.49999999999</v>
      </c>
      <c r="W1626" s="367">
        <v>1028333.3333333241</v>
      </c>
      <c r="X1626" s="367">
        <v>106646.96233773402</v>
      </c>
      <c r="Y1626" s="384">
        <v>2776.499999999975</v>
      </c>
      <c r="Z1626" s="367"/>
      <c r="AA1626" s="367"/>
      <c r="AB1626" s="367"/>
      <c r="AC1626" s="367"/>
      <c r="AD1626" s="367"/>
      <c r="AE1626" s="367"/>
      <c r="AF1626" s="367"/>
      <c r="AG1626" s="367"/>
      <c r="AH1626" s="367"/>
      <c r="AI1626" s="367"/>
      <c r="AJ1626" s="367"/>
      <c r="AK1626" s="367"/>
      <c r="AL1626" s="367"/>
      <c r="AM1626" s="367"/>
      <c r="AN1626" s="367"/>
      <c r="AO1626" s="367"/>
      <c r="AP1626" s="367"/>
      <c r="AQ1626" s="367"/>
      <c r="AR1626" s="367"/>
      <c r="AS1626" s="367"/>
      <c r="AT1626" s="367"/>
    </row>
    <row r="1627" spans="2:46" ht="13.8">
      <c r="B1627" s="26">
        <v>103.00000000000074</v>
      </c>
      <c r="C1627" s="367">
        <v>402.06359212895086</v>
      </c>
      <c r="D1627" s="369">
        <v>2781.00000000002</v>
      </c>
      <c r="E1627" s="367">
        <v>28744.186046511797</v>
      </c>
      <c r="F1627" s="367">
        <v>-1198117.3853237138</v>
      </c>
      <c r="G1627" s="367">
        <v>2781.0000000000164</v>
      </c>
      <c r="H1627" s="367">
        <v>154500</v>
      </c>
      <c r="I1627" s="367">
        <v>-14175473.163438965</v>
      </c>
      <c r="J1627" s="384">
        <v>2781</v>
      </c>
      <c r="K1627" s="367">
        <v>37454.545454545492</v>
      </c>
      <c r="L1627" s="367">
        <v>-798572.53322964092</v>
      </c>
      <c r="M1627" s="384">
        <v>2781.0000000000032</v>
      </c>
      <c r="N1627" s="367">
        <v>618</v>
      </c>
      <c r="O1627" s="367">
        <v>-14394.796547417245</v>
      </c>
      <c r="P1627" s="384">
        <v>40.3245</v>
      </c>
      <c r="Q1627" s="367">
        <v>618</v>
      </c>
      <c r="R1627" s="367">
        <v>-5375.6098337397361</v>
      </c>
      <c r="S1627" s="384">
        <v>38.933999999999997</v>
      </c>
      <c r="T1627" s="367">
        <v>21310.34482758613</v>
      </c>
      <c r="U1627" s="367">
        <v>-833045.354194224</v>
      </c>
      <c r="V1627" s="384">
        <v>2780.99999999999</v>
      </c>
      <c r="W1627" s="367">
        <v>1029999.9999999907</v>
      </c>
      <c r="X1627" s="367">
        <v>106762.71129216992</v>
      </c>
      <c r="Y1627" s="384">
        <v>2780.9999999999745</v>
      </c>
      <c r="Z1627" s="367"/>
      <c r="AA1627" s="367"/>
      <c r="AB1627" s="367"/>
      <c r="AC1627" s="367"/>
      <c r="AD1627" s="367"/>
      <c r="AE1627" s="367"/>
      <c r="AF1627" s="367"/>
      <c r="AG1627" s="367"/>
      <c r="AH1627" s="367"/>
      <c r="AI1627" s="367"/>
      <c r="AJ1627" s="367"/>
      <c r="AK1627" s="367"/>
      <c r="AL1627" s="367"/>
      <c r="AM1627" s="367"/>
      <c r="AN1627" s="367"/>
      <c r="AO1627" s="367"/>
      <c r="AP1627" s="367"/>
      <c r="AQ1627" s="367"/>
      <c r="AR1627" s="367"/>
      <c r="AS1627" s="367"/>
      <c r="AT1627" s="367"/>
    </row>
    <row r="1628" spans="2:46" ht="13.8">
      <c r="B1628" s="26">
        <v>103.16666666666741</v>
      </c>
      <c r="C1628" s="367">
        <v>402.70466916352035</v>
      </c>
      <c r="D1628" s="369">
        <v>2785.50000000002</v>
      </c>
      <c r="E1628" s="367">
        <v>28790.697674418774</v>
      </c>
      <c r="F1628" s="367">
        <v>-1202038.200223411</v>
      </c>
      <c r="G1628" s="367">
        <v>2785.5000000000164</v>
      </c>
      <c r="H1628" s="367">
        <v>154750</v>
      </c>
      <c r="I1628" s="367">
        <v>-14221745.95503024</v>
      </c>
      <c r="J1628" s="384">
        <v>2785.5</v>
      </c>
      <c r="K1628" s="367">
        <v>37515.151515151556</v>
      </c>
      <c r="L1628" s="367">
        <v>-801381.93833214103</v>
      </c>
      <c r="M1628" s="384">
        <v>2785.5000000000036</v>
      </c>
      <c r="N1628" s="367">
        <v>619</v>
      </c>
      <c r="O1628" s="367">
        <v>-14442.64879628513</v>
      </c>
      <c r="P1628" s="384">
        <v>40.389750000000006</v>
      </c>
      <c r="Q1628" s="367">
        <v>619</v>
      </c>
      <c r="R1628" s="367">
        <v>-5395.8993285495271</v>
      </c>
      <c r="S1628" s="384">
        <v>38.997</v>
      </c>
      <c r="T1628" s="367">
        <v>21344.827586206819</v>
      </c>
      <c r="U1628" s="367">
        <v>-835931.28500889917</v>
      </c>
      <c r="V1628" s="384">
        <v>2785.49999999999</v>
      </c>
      <c r="W1628" s="367">
        <v>1031666.6666666573</v>
      </c>
      <c r="X1628" s="367">
        <v>106878.27546138114</v>
      </c>
      <c r="Y1628" s="384">
        <v>2785.4999999999745</v>
      </c>
      <c r="Z1628" s="367"/>
      <c r="AA1628" s="367"/>
      <c r="AB1628" s="367"/>
      <c r="AC1628" s="367"/>
      <c r="AD1628" s="367"/>
      <c r="AE1628" s="367"/>
      <c r="AF1628" s="367"/>
      <c r="AG1628" s="367"/>
      <c r="AH1628" s="367"/>
      <c r="AI1628" s="367"/>
      <c r="AJ1628" s="367"/>
      <c r="AK1628" s="367"/>
      <c r="AL1628" s="367"/>
      <c r="AM1628" s="367"/>
      <c r="AN1628" s="367"/>
      <c r="AO1628" s="367"/>
      <c r="AP1628" s="367"/>
      <c r="AQ1628" s="367"/>
      <c r="AR1628" s="367"/>
      <c r="AS1628" s="367"/>
      <c r="AT1628" s="367"/>
    </row>
    <row r="1629" spans="2:46" ht="13.8">
      <c r="B1629" s="26">
        <v>103.33333333333408</v>
      </c>
      <c r="C1629" s="367">
        <v>403.34571546690347</v>
      </c>
      <c r="D1629" s="369">
        <v>2790.0000000000205</v>
      </c>
      <c r="E1629" s="367">
        <v>28837.209302325751</v>
      </c>
      <c r="F1629" s="367">
        <v>-1205965.4193674666</v>
      </c>
      <c r="G1629" s="367">
        <v>2790.0000000000164</v>
      </c>
      <c r="H1629" s="367">
        <v>155000</v>
      </c>
      <c r="I1629" s="367">
        <v>-14268094.142850108</v>
      </c>
      <c r="J1629" s="384">
        <v>2790</v>
      </c>
      <c r="K1629" s="367">
        <v>37575.75757575762</v>
      </c>
      <c r="L1629" s="367">
        <v>-804196.24558823498</v>
      </c>
      <c r="M1629" s="384">
        <v>2790.0000000000036</v>
      </c>
      <c r="N1629" s="367">
        <v>620</v>
      </c>
      <c r="O1629" s="367">
        <v>-14490.580397973097</v>
      </c>
      <c r="P1629" s="384">
        <v>40.454999999999998</v>
      </c>
      <c r="Q1629" s="367">
        <v>620</v>
      </c>
      <c r="R1629" s="367">
        <v>-5416.2262743997726</v>
      </c>
      <c r="S1629" s="384">
        <v>39.06</v>
      </c>
      <c r="T1629" s="367">
        <v>21379.310344827507</v>
      </c>
      <c r="U1629" s="367">
        <v>-838822.1850028499</v>
      </c>
      <c r="V1629" s="384">
        <v>2789.9999999999895</v>
      </c>
      <c r="W1629" s="367">
        <v>1033333.3333333239</v>
      </c>
      <c r="X1629" s="367">
        <v>106993.65484536761</v>
      </c>
      <c r="Y1629" s="384">
        <v>2789.9999999999745</v>
      </c>
      <c r="Z1629" s="367"/>
      <c r="AA1629" s="367"/>
      <c r="AB1629" s="367"/>
      <c r="AC1629" s="367"/>
      <c r="AD1629" s="367"/>
      <c r="AE1629" s="367"/>
      <c r="AF1629" s="367"/>
      <c r="AG1629" s="367"/>
      <c r="AH1629" s="367"/>
      <c r="AI1629" s="367"/>
      <c r="AJ1629" s="367"/>
      <c r="AK1629" s="367"/>
      <c r="AL1629" s="367"/>
      <c r="AM1629" s="367"/>
      <c r="AN1629" s="367"/>
      <c r="AO1629" s="367"/>
      <c r="AP1629" s="367"/>
      <c r="AQ1629" s="367"/>
      <c r="AR1629" s="367"/>
      <c r="AS1629" s="367"/>
      <c r="AT1629" s="367"/>
    </row>
    <row r="1630" spans="2:46" ht="13.8">
      <c r="B1630" s="26">
        <v>103.50000000000075</v>
      </c>
      <c r="C1630" s="367">
        <v>403.98673103910011</v>
      </c>
      <c r="D1630" s="369">
        <v>2794.5000000000205</v>
      </c>
      <c r="E1630" s="367">
        <v>28883.720930232728</v>
      </c>
      <c r="F1630" s="367">
        <v>-1209899.0427558804</v>
      </c>
      <c r="G1630" s="367">
        <v>2794.5000000000164</v>
      </c>
      <c r="H1630" s="367">
        <v>155250</v>
      </c>
      <c r="I1630" s="367">
        <v>-14314517.726898577</v>
      </c>
      <c r="J1630" s="384">
        <v>2794.5</v>
      </c>
      <c r="K1630" s="367">
        <v>37636.363636363683</v>
      </c>
      <c r="L1630" s="367">
        <v>-807015.45499792323</v>
      </c>
      <c r="M1630" s="384">
        <v>2794.5000000000036</v>
      </c>
      <c r="N1630" s="367">
        <v>621</v>
      </c>
      <c r="O1630" s="367">
        <v>-14538.591352481175</v>
      </c>
      <c r="P1630" s="384">
        <v>40.520250000000004</v>
      </c>
      <c r="Q1630" s="367">
        <v>621</v>
      </c>
      <c r="R1630" s="367">
        <v>-5436.5906712904716</v>
      </c>
      <c r="S1630" s="384">
        <v>39.123000000000005</v>
      </c>
      <c r="T1630" s="367">
        <v>21413.793103448195</v>
      </c>
      <c r="U1630" s="367">
        <v>-841718.05417607666</v>
      </c>
      <c r="V1630" s="384">
        <v>2794.4999999999895</v>
      </c>
      <c r="W1630" s="367">
        <v>1034999.9999999906</v>
      </c>
      <c r="X1630" s="367">
        <v>107108.84944412933</v>
      </c>
      <c r="Y1630" s="384">
        <v>2794.4999999999745</v>
      </c>
      <c r="Z1630" s="367"/>
      <c r="AA1630" s="367"/>
      <c r="AB1630" s="367"/>
      <c r="AC1630" s="367"/>
      <c r="AD1630" s="367"/>
      <c r="AE1630" s="367"/>
      <c r="AF1630" s="367"/>
      <c r="AG1630" s="367"/>
      <c r="AH1630" s="367"/>
      <c r="AI1630" s="367"/>
      <c r="AJ1630" s="367"/>
      <c r="AK1630" s="367"/>
      <c r="AL1630" s="367"/>
      <c r="AM1630" s="367"/>
      <c r="AN1630" s="367"/>
      <c r="AO1630" s="367"/>
      <c r="AP1630" s="367"/>
      <c r="AQ1630" s="367"/>
      <c r="AR1630" s="367"/>
      <c r="AS1630" s="367"/>
      <c r="AT1630" s="367"/>
    </row>
    <row r="1631" spans="2:46" ht="13.8">
      <c r="B1631" s="26">
        <v>103.66666666666742</v>
      </c>
      <c r="C1631" s="367">
        <v>404.6277158801102</v>
      </c>
      <c r="D1631" s="369">
        <v>2799.0000000000205</v>
      </c>
      <c r="E1631" s="367">
        <v>28930.232558139705</v>
      </c>
      <c r="F1631" s="367">
        <v>-1213839.0703886528</v>
      </c>
      <c r="G1631" s="367">
        <v>2799.0000000000164</v>
      </c>
      <c r="H1631" s="367">
        <v>155500</v>
      </c>
      <c r="I1631" s="367">
        <v>-14361016.707175642</v>
      </c>
      <c r="J1631" s="384">
        <v>2799</v>
      </c>
      <c r="K1631" s="367">
        <v>37696.969696969747</v>
      </c>
      <c r="L1631" s="367">
        <v>-809839.56656120601</v>
      </c>
      <c r="M1631" s="384">
        <v>2799.0000000000041</v>
      </c>
      <c r="N1631" s="367">
        <v>622</v>
      </c>
      <c r="O1631" s="367">
        <v>-14586.681659809341</v>
      </c>
      <c r="P1631" s="384">
        <v>40.585499999999996</v>
      </c>
      <c r="Q1631" s="367">
        <v>622</v>
      </c>
      <c r="R1631" s="367">
        <v>-5456.9925192216233</v>
      </c>
      <c r="S1631" s="384">
        <v>39.186</v>
      </c>
      <c r="T1631" s="367">
        <v>21448.275862068884</v>
      </c>
      <c r="U1631" s="367">
        <v>-844618.89252857945</v>
      </c>
      <c r="V1631" s="384">
        <v>2798.9999999999895</v>
      </c>
      <c r="W1631" s="367">
        <v>1036666.6666666572</v>
      </c>
      <c r="X1631" s="367">
        <v>107223.85925766637</v>
      </c>
      <c r="Y1631" s="384">
        <v>2798.9999999999745</v>
      </c>
      <c r="Z1631" s="367"/>
      <c r="AA1631" s="367"/>
      <c r="AB1631" s="367"/>
      <c r="AC1631" s="367"/>
      <c r="AD1631" s="367"/>
      <c r="AE1631" s="367"/>
      <c r="AF1631" s="367"/>
      <c r="AG1631" s="367"/>
      <c r="AH1631" s="367"/>
      <c r="AI1631" s="367"/>
      <c r="AJ1631" s="367"/>
      <c r="AK1631" s="367"/>
      <c r="AL1631" s="367"/>
      <c r="AM1631" s="367"/>
      <c r="AN1631" s="367"/>
      <c r="AO1631" s="367"/>
      <c r="AP1631" s="367"/>
      <c r="AQ1631" s="367"/>
      <c r="AR1631" s="367"/>
      <c r="AS1631" s="367"/>
      <c r="AT1631" s="367"/>
    </row>
    <row r="1632" spans="2:46" ht="13.8">
      <c r="B1632" s="26">
        <v>103.8333333333341</v>
      </c>
      <c r="C1632" s="367">
        <v>405.26866998993387</v>
      </c>
      <c r="D1632" s="369">
        <v>2803.5000000000205</v>
      </c>
      <c r="E1632" s="367">
        <v>28976.744186046682</v>
      </c>
      <c r="F1632" s="367">
        <v>-1217785.5022657837</v>
      </c>
      <c r="G1632" s="367">
        <v>2803.5000000000164</v>
      </c>
      <c r="H1632" s="367">
        <v>155750</v>
      </c>
      <c r="I1632" s="367">
        <v>-14407591.0836813</v>
      </c>
      <c r="J1632" s="384">
        <v>2803.5</v>
      </c>
      <c r="K1632" s="367">
        <v>37757.575757575811</v>
      </c>
      <c r="L1632" s="367">
        <v>-812668.58027808263</v>
      </c>
      <c r="M1632" s="384">
        <v>2803.5000000000041</v>
      </c>
      <c r="N1632" s="367">
        <v>623</v>
      </c>
      <c r="O1632" s="367">
        <v>-14634.851319957614</v>
      </c>
      <c r="P1632" s="384">
        <v>40.650750000000002</v>
      </c>
      <c r="Q1632" s="367">
        <v>623</v>
      </c>
      <c r="R1632" s="367">
        <v>-5477.4318181932313</v>
      </c>
      <c r="S1632" s="384">
        <v>39.249000000000002</v>
      </c>
      <c r="T1632" s="367">
        <v>21482.758620689572</v>
      </c>
      <c r="U1632" s="367">
        <v>-847524.70006035781</v>
      </c>
      <c r="V1632" s="384">
        <v>2803.4999999999891</v>
      </c>
      <c r="W1632" s="367">
        <v>1038333.3333333238</v>
      </c>
      <c r="X1632" s="367">
        <v>107338.6842859786</v>
      </c>
      <c r="Y1632" s="384">
        <v>2803.4999999999741</v>
      </c>
      <c r="Z1632" s="367"/>
      <c r="AA1632" s="367"/>
      <c r="AB1632" s="367"/>
      <c r="AC1632" s="367"/>
      <c r="AD1632" s="367"/>
      <c r="AE1632" s="367"/>
      <c r="AF1632" s="367"/>
      <c r="AG1632" s="367"/>
      <c r="AH1632" s="367"/>
      <c r="AI1632" s="367"/>
      <c r="AJ1632" s="367"/>
      <c r="AK1632" s="367"/>
      <c r="AL1632" s="367"/>
      <c r="AM1632" s="367"/>
      <c r="AN1632" s="367"/>
      <c r="AO1632" s="367"/>
      <c r="AP1632" s="367"/>
      <c r="AQ1632" s="367"/>
      <c r="AR1632" s="367"/>
      <c r="AS1632" s="367"/>
      <c r="AT1632" s="367"/>
    </row>
    <row r="1633" spans="2:46" ht="13.8">
      <c r="B1633" s="26">
        <v>104.00000000000077</v>
      </c>
      <c r="C1633" s="367">
        <v>405.90959336857122</v>
      </c>
      <c r="D1633" s="369">
        <v>2808.0000000000209</v>
      </c>
      <c r="E1633" s="367">
        <v>29023.25581395366</v>
      </c>
      <c r="F1633" s="367">
        <v>-1221738.3383872733</v>
      </c>
      <c r="G1633" s="367">
        <v>2808.0000000000164</v>
      </c>
      <c r="H1633" s="367">
        <v>156000</v>
      </c>
      <c r="I1633" s="367">
        <v>-14454240.85641556</v>
      </c>
      <c r="J1633" s="384">
        <v>2808</v>
      </c>
      <c r="K1633" s="367">
        <v>37818.181818181874</v>
      </c>
      <c r="L1633" s="367">
        <v>-815502.49614855368</v>
      </c>
      <c r="M1633" s="384">
        <v>2808.0000000000045</v>
      </c>
      <c r="N1633" s="367">
        <v>624</v>
      </c>
      <c r="O1633" s="367">
        <v>-14683.10033292598</v>
      </c>
      <c r="P1633" s="384">
        <v>40.716000000000001</v>
      </c>
      <c r="Q1633" s="367">
        <v>624</v>
      </c>
      <c r="R1633" s="367">
        <v>-5497.9085682052937</v>
      </c>
      <c r="S1633" s="384">
        <v>39.312000000000005</v>
      </c>
      <c r="T1633" s="367">
        <v>21517.241379310261</v>
      </c>
      <c r="U1633" s="367">
        <v>-850435.4767714123</v>
      </c>
      <c r="V1633" s="384">
        <v>2807.9999999999891</v>
      </c>
      <c r="W1633" s="367">
        <v>1039999.9999999905</v>
      </c>
      <c r="X1633" s="367">
        <v>107453.32452906614</v>
      </c>
      <c r="Y1633" s="384">
        <v>2807.9999999999741</v>
      </c>
      <c r="Z1633" s="367"/>
      <c r="AA1633" s="367"/>
      <c r="AB1633" s="367"/>
      <c r="AC1633" s="367"/>
      <c r="AD1633" s="367"/>
      <c r="AE1633" s="367"/>
      <c r="AF1633" s="367"/>
      <c r="AG1633" s="367"/>
      <c r="AH1633" s="367"/>
      <c r="AI1633" s="367"/>
      <c r="AJ1633" s="367"/>
      <c r="AK1633" s="367"/>
      <c r="AL1633" s="367"/>
      <c r="AM1633" s="367"/>
      <c r="AN1633" s="367"/>
      <c r="AO1633" s="367"/>
      <c r="AP1633" s="367"/>
      <c r="AQ1633" s="367"/>
      <c r="AR1633" s="367"/>
      <c r="AS1633" s="367"/>
      <c r="AT1633" s="367"/>
    </row>
    <row r="1634" spans="2:46" ht="13.8">
      <c r="B1634" s="26">
        <v>104.16666666666744</v>
      </c>
      <c r="C1634" s="367">
        <v>406.55048601602186</v>
      </c>
      <c r="D1634" s="369">
        <v>2812.5000000000209</v>
      </c>
      <c r="E1634" s="367">
        <v>29069.767441860637</v>
      </c>
      <c r="F1634" s="367">
        <v>-1225697.5787531207</v>
      </c>
      <c r="G1634" s="367">
        <v>2812.5000000000164</v>
      </c>
      <c r="H1634" s="367">
        <v>156250</v>
      </c>
      <c r="I1634" s="367">
        <v>-14500966.025378415</v>
      </c>
      <c r="J1634" s="384">
        <v>2812.5</v>
      </c>
      <c r="K1634" s="367">
        <v>37878.787878787938</v>
      </c>
      <c r="L1634" s="367">
        <v>-818341.31417261867</v>
      </c>
      <c r="M1634" s="384">
        <v>2812.5000000000045</v>
      </c>
      <c r="N1634" s="367">
        <v>625</v>
      </c>
      <c r="O1634" s="367">
        <v>-14731.428698714446</v>
      </c>
      <c r="P1634" s="384">
        <v>40.78125</v>
      </c>
      <c r="Q1634" s="367">
        <v>625</v>
      </c>
      <c r="R1634" s="367">
        <v>-5518.4227692578042</v>
      </c>
      <c r="S1634" s="384">
        <v>39.374999999999993</v>
      </c>
      <c r="T1634" s="367">
        <v>21551.724137930949</v>
      </c>
      <c r="U1634" s="367">
        <v>-853351.22266174271</v>
      </c>
      <c r="V1634" s="384">
        <v>2812.4999999999891</v>
      </c>
      <c r="W1634" s="367">
        <v>1041666.6666666571</v>
      </c>
      <c r="X1634" s="367">
        <v>107567.77998692894</v>
      </c>
      <c r="Y1634" s="384">
        <v>2812.4999999999741</v>
      </c>
      <c r="Z1634" s="367"/>
      <c r="AA1634" s="367"/>
      <c r="AB1634" s="367"/>
      <c r="AC1634" s="367"/>
      <c r="AD1634" s="367"/>
      <c r="AE1634" s="367"/>
      <c r="AF1634" s="367"/>
      <c r="AG1634" s="367"/>
      <c r="AH1634" s="367"/>
      <c r="AI1634" s="367"/>
      <c r="AJ1634" s="367"/>
      <c r="AK1634" s="367"/>
      <c r="AL1634" s="367"/>
      <c r="AM1634" s="367"/>
      <c r="AN1634" s="367"/>
      <c r="AO1634" s="367"/>
      <c r="AP1634" s="367"/>
      <c r="AQ1634" s="367"/>
      <c r="AR1634" s="367"/>
      <c r="AS1634" s="367"/>
      <c r="AT1634" s="367"/>
    </row>
    <row r="1635" spans="2:46" ht="13.8">
      <c r="B1635" s="26">
        <v>104.33333333333411</v>
      </c>
      <c r="C1635" s="367">
        <v>407.19134793228625</v>
      </c>
      <c r="D1635" s="369">
        <v>2817.0000000000209</v>
      </c>
      <c r="E1635" s="367">
        <v>29116.279069767614</v>
      </c>
      <c r="F1635" s="367">
        <v>-1229663.2233633271</v>
      </c>
      <c r="G1635" s="367">
        <v>2817.0000000000164</v>
      </c>
      <c r="H1635" s="367">
        <v>156500</v>
      </c>
      <c r="I1635" s="367">
        <v>-14547766.590569867</v>
      </c>
      <c r="J1635" s="384">
        <v>2817</v>
      </c>
      <c r="K1635" s="367">
        <v>37939.393939394002</v>
      </c>
      <c r="L1635" s="367">
        <v>-821185.03435027809</v>
      </c>
      <c r="M1635" s="384">
        <v>2817.000000000005</v>
      </c>
      <c r="N1635" s="367">
        <v>626</v>
      </c>
      <c r="O1635" s="367">
        <v>-14779.836417323007</v>
      </c>
      <c r="P1635" s="384">
        <v>40.846499999999999</v>
      </c>
      <c r="Q1635" s="367">
        <v>626</v>
      </c>
      <c r="R1635" s="367">
        <v>-5538.9744213507756</v>
      </c>
      <c r="S1635" s="384">
        <v>39.437999999999995</v>
      </c>
      <c r="T1635" s="367">
        <v>21586.206896551637</v>
      </c>
      <c r="U1635" s="367">
        <v>-856271.93773134868</v>
      </c>
      <c r="V1635" s="384">
        <v>2816.9999999999886</v>
      </c>
      <c r="W1635" s="367">
        <v>1043333.3333333237</v>
      </c>
      <c r="X1635" s="367">
        <v>107682.05065956704</v>
      </c>
      <c r="Y1635" s="384">
        <v>2816.9999999999741</v>
      </c>
      <c r="Z1635" s="367"/>
      <c r="AA1635" s="367"/>
      <c r="AB1635" s="367"/>
      <c r="AC1635" s="367"/>
      <c r="AD1635" s="367"/>
      <c r="AE1635" s="367"/>
      <c r="AF1635" s="367"/>
      <c r="AG1635" s="367"/>
      <c r="AH1635" s="367"/>
      <c r="AI1635" s="367"/>
      <c r="AJ1635" s="367"/>
      <c r="AK1635" s="367"/>
      <c r="AL1635" s="367"/>
      <c r="AM1635" s="367"/>
      <c r="AN1635" s="367"/>
      <c r="AO1635" s="367"/>
      <c r="AP1635" s="367"/>
      <c r="AQ1635" s="367"/>
      <c r="AR1635" s="367"/>
      <c r="AS1635" s="367"/>
      <c r="AT1635" s="367"/>
    </row>
    <row r="1636" spans="2:46" ht="13.8">
      <c r="B1636" s="26">
        <v>104.50000000000078</v>
      </c>
      <c r="C1636" s="367">
        <v>407.83217911736403</v>
      </c>
      <c r="D1636" s="369">
        <v>2821.5000000000209</v>
      </c>
      <c r="E1636" s="367">
        <v>29162.790697674591</v>
      </c>
      <c r="F1636" s="367">
        <v>-1233635.2722178923</v>
      </c>
      <c r="G1636" s="367">
        <v>2821.5000000000168</v>
      </c>
      <c r="H1636" s="367">
        <v>156750</v>
      </c>
      <c r="I1636" s="367">
        <v>-14594642.551989917</v>
      </c>
      <c r="J1636" s="384">
        <v>2821.5</v>
      </c>
      <c r="K1636" s="367">
        <v>38000.000000000065</v>
      </c>
      <c r="L1636" s="367">
        <v>-824033.65668153146</v>
      </c>
      <c r="M1636" s="384">
        <v>2821.500000000005</v>
      </c>
      <c r="N1636" s="367">
        <v>627</v>
      </c>
      <c r="O1636" s="367">
        <v>-14828.323488751672</v>
      </c>
      <c r="P1636" s="384">
        <v>40.911750000000005</v>
      </c>
      <c r="Q1636" s="367">
        <v>627</v>
      </c>
      <c r="R1636" s="367">
        <v>-5559.5635244842006</v>
      </c>
      <c r="S1636" s="384">
        <v>39.500999999999998</v>
      </c>
      <c r="T1636" s="367">
        <v>21620.689655172326</v>
      </c>
      <c r="U1636" s="367">
        <v>-859197.62198023079</v>
      </c>
      <c r="V1636" s="384">
        <v>2821.4999999999886</v>
      </c>
      <c r="W1636" s="367">
        <v>1044999.9999999903</v>
      </c>
      <c r="X1636" s="367">
        <v>107796.13654698039</v>
      </c>
      <c r="Y1636" s="384">
        <v>2821.4999999999741</v>
      </c>
      <c r="Z1636" s="367"/>
      <c r="AA1636" s="367"/>
      <c r="AB1636" s="367"/>
      <c r="AC1636" s="367"/>
      <c r="AD1636" s="367"/>
      <c r="AE1636" s="367"/>
      <c r="AF1636" s="367"/>
      <c r="AG1636" s="367"/>
      <c r="AH1636" s="367"/>
      <c r="AI1636" s="367"/>
      <c r="AJ1636" s="367"/>
      <c r="AK1636" s="367"/>
      <c r="AL1636" s="367"/>
      <c r="AM1636" s="367"/>
      <c r="AN1636" s="367"/>
      <c r="AO1636" s="367"/>
      <c r="AP1636" s="367"/>
      <c r="AQ1636" s="367"/>
      <c r="AR1636" s="367"/>
      <c r="AS1636" s="367"/>
      <c r="AT1636" s="367"/>
    </row>
    <row r="1637" spans="2:46" ht="13.8">
      <c r="B1637" s="26">
        <v>104.66666666666745</v>
      </c>
      <c r="C1637" s="367">
        <v>408.47297957125551</v>
      </c>
      <c r="D1637" s="369">
        <v>2826.0000000000214</v>
      </c>
      <c r="E1637" s="367">
        <v>29209.302325581568</v>
      </c>
      <c r="F1637" s="367">
        <v>-1237613.7253168155</v>
      </c>
      <c r="G1637" s="367">
        <v>2826.0000000000168</v>
      </c>
      <c r="H1637" s="367">
        <v>157000</v>
      </c>
      <c r="I1637" s="367">
        <v>-14641593.909638559</v>
      </c>
      <c r="J1637" s="384">
        <v>2826</v>
      </c>
      <c r="K1637" s="367">
        <v>38060.606060606129</v>
      </c>
      <c r="L1637" s="367">
        <v>-826887.18116637925</v>
      </c>
      <c r="M1637" s="384">
        <v>2826.0000000000055</v>
      </c>
      <c r="N1637" s="367">
        <v>628</v>
      </c>
      <c r="O1637" s="367">
        <v>-14876.889913000425</v>
      </c>
      <c r="P1637" s="384">
        <v>40.976999999999997</v>
      </c>
      <c r="Q1637" s="367">
        <v>628</v>
      </c>
      <c r="R1637" s="367">
        <v>-5580.1900786580791</v>
      </c>
      <c r="S1637" s="384">
        <v>39.564</v>
      </c>
      <c r="T1637" s="367">
        <v>21655.172413793014</v>
      </c>
      <c r="U1637" s="367">
        <v>-862128.27540838893</v>
      </c>
      <c r="V1637" s="384">
        <v>2825.9999999999886</v>
      </c>
      <c r="W1637" s="367">
        <v>1046666.666666657</v>
      </c>
      <c r="X1637" s="367">
        <v>107910.037649169</v>
      </c>
      <c r="Y1637" s="384">
        <v>2825.9999999999736</v>
      </c>
      <c r="Z1637" s="367"/>
      <c r="AA1637" s="367"/>
      <c r="AB1637" s="367"/>
      <c r="AC1637" s="367"/>
      <c r="AD1637" s="367"/>
      <c r="AE1637" s="367"/>
      <c r="AF1637" s="367"/>
      <c r="AG1637" s="367"/>
      <c r="AH1637" s="367"/>
      <c r="AI1637" s="367"/>
      <c r="AJ1637" s="367"/>
      <c r="AK1637" s="367"/>
      <c r="AL1637" s="367"/>
      <c r="AM1637" s="367"/>
      <c r="AN1637" s="367"/>
      <c r="AO1637" s="367"/>
      <c r="AP1637" s="367"/>
      <c r="AQ1637" s="367"/>
      <c r="AR1637" s="367"/>
      <c r="AS1637" s="367"/>
      <c r="AT1637" s="367"/>
    </row>
    <row r="1638" spans="2:46" ht="13.8">
      <c r="B1638" s="26">
        <v>104.83333333333412</v>
      </c>
      <c r="C1638" s="367">
        <v>409.11374929396044</v>
      </c>
      <c r="D1638" s="369">
        <v>2830.5000000000214</v>
      </c>
      <c r="E1638" s="367">
        <v>29255.813953488545</v>
      </c>
      <c r="F1638" s="367">
        <v>-1241598.5826600974</v>
      </c>
      <c r="G1638" s="367">
        <v>2830.5000000000168</v>
      </c>
      <c r="H1638" s="367">
        <v>157250</v>
      </c>
      <c r="I1638" s="367">
        <v>-14688620.663515804</v>
      </c>
      <c r="J1638" s="384">
        <v>2830.5</v>
      </c>
      <c r="K1638" s="367">
        <v>38121.212121212193</v>
      </c>
      <c r="L1638" s="367">
        <v>-829745.60780482111</v>
      </c>
      <c r="M1638" s="384">
        <v>2830.5000000000055</v>
      </c>
      <c r="N1638" s="367">
        <v>629</v>
      </c>
      <c r="O1638" s="367">
        <v>-14925.535690069284</v>
      </c>
      <c r="P1638" s="384">
        <v>41.042250000000003</v>
      </c>
      <c r="Q1638" s="367">
        <v>629</v>
      </c>
      <c r="R1638" s="367">
        <v>-5600.8540838724093</v>
      </c>
      <c r="S1638" s="384">
        <v>39.626999999999995</v>
      </c>
      <c r="T1638" s="367">
        <v>21689.655172413703</v>
      </c>
      <c r="U1638" s="367">
        <v>-865063.89801582252</v>
      </c>
      <c r="V1638" s="384">
        <v>2830.4999999999882</v>
      </c>
      <c r="W1638" s="367">
        <v>1048333.3333333236</v>
      </c>
      <c r="X1638" s="367">
        <v>108023.75396613289</v>
      </c>
      <c r="Y1638" s="384">
        <v>2830.4999999999736</v>
      </c>
      <c r="Z1638" s="367"/>
      <c r="AA1638" s="367"/>
      <c r="AB1638" s="367"/>
      <c r="AC1638" s="367"/>
      <c r="AD1638" s="367"/>
      <c r="AE1638" s="367"/>
      <c r="AF1638" s="367"/>
      <c r="AG1638" s="367"/>
      <c r="AH1638" s="367"/>
      <c r="AI1638" s="367"/>
      <c r="AJ1638" s="367"/>
      <c r="AK1638" s="367"/>
      <c r="AL1638" s="367"/>
      <c r="AM1638" s="367"/>
      <c r="AN1638" s="367"/>
      <c r="AO1638" s="367"/>
      <c r="AP1638" s="367"/>
      <c r="AQ1638" s="367"/>
      <c r="AR1638" s="367"/>
      <c r="AS1638" s="367"/>
      <c r="AT1638" s="367"/>
    </row>
    <row r="1639" spans="2:46" ht="13.8">
      <c r="B1639" s="26">
        <v>105.0000000000008</v>
      </c>
      <c r="C1639" s="367">
        <v>409.75448828547889</v>
      </c>
      <c r="D1639" s="369">
        <v>2835.0000000000214</v>
      </c>
      <c r="E1639" s="367">
        <v>29302.325581395522</v>
      </c>
      <c r="F1639" s="367">
        <v>-1245589.8442477374</v>
      </c>
      <c r="G1639" s="367">
        <v>2835.0000000000168</v>
      </c>
      <c r="H1639" s="367">
        <v>157500</v>
      </c>
      <c r="I1639" s="367">
        <v>-14735722.813621644</v>
      </c>
      <c r="J1639" s="384">
        <v>2835</v>
      </c>
      <c r="K1639" s="367">
        <v>38181.818181818257</v>
      </c>
      <c r="L1639" s="367">
        <v>-832608.93659685738</v>
      </c>
      <c r="M1639" s="384">
        <v>2835.0000000000059</v>
      </c>
      <c r="N1639" s="367">
        <v>630</v>
      </c>
      <c r="O1639" s="367">
        <v>-14974.260819958239</v>
      </c>
      <c r="P1639" s="384">
        <v>41.107500000000002</v>
      </c>
      <c r="Q1639" s="367">
        <v>630</v>
      </c>
      <c r="R1639" s="367">
        <v>-5621.5555401271968</v>
      </c>
      <c r="S1639" s="384">
        <v>39.69</v>
      </c>
      <c r="T1639" s="367">
        <v>21724.137931034391</v>
      </c>
      <c r="U1639" s="367">
        <v>-868004.48980253213</v>
      </c>
      <c r="V1639" s="384">
        <v>2834.9999999999882</v>
      </c>
      <c r="W1639" s="367">
        <v>1049999.9999999902</v>
      </c>
      <c r="X1639" s="367">
        <v>108137.28549787206</v>
      </c>
      <c r="Y1639" s="384">
        <v>2834.9999999999736</v>
      </c>
      <c r="Z1639" s="367"/>
      <c r="AA1639" s="367"/>
      <c r="AB1639" s="367"/>
      <c r="AC1639" s="367"/>
      <c r="AD1639" s="367"/>
      <c r="AE1639" s="367"/>
      <c r="AF1639" s="367"/>
      <c r="AG1639" s="367"/>
      <c r="AH1639" s="367"/>
      <c r="AI1639" s="367"/>
      <c r="AJ1639" s="367"/>
      <c r="AK1639" s="367"/>
      <c r="AL1639" s="367"/>
      <c r="AM1639" s="367"/>
      <c r="AN1639" s="367"/>
      <c r="AO1639" s="367"/>
      <c r="AP1639" s="367"/>
      <c r="AQ1639" s="367"/>
      <c r="AR1639" s="367"/>
      <c r="AS1639" s="367"/>
      <c r="AT1639" s="367"/>
    </row>
    <row r="1640" spans="2:46" ht="13.8">
      <c r="B1640" s="26">
        <v>105.16666666666747</v>
      </c>
      <c r="C1640" s="367">
        <v>410.3951965458109</v>
      </c>
      <c r="D1640" s="369">
        <v>2839.5000000000214</v>
      </c>
      <c r="E1640" s="367">
        <v>29348.837209302499</v>
      </c>
      <c r="F1640" s="367">
        <v>-1249587.5100797364</v>
      </c>
      <c r="G1640" s="367">
        <v>2839.5000000000168</v>
      </c>
      <c r="H1640" s="367">
        <v>157750</v>
      </c>
      <c r="I1640" s="367">
        <v>-14782900.359956082</v>
      </c>
      <c r="J1640" s="384">
        <v>2839.5</v>
      </c>
      <c r="K1640" s="367">
        <v>38242.42424242432</v>
      </c>
      <c r="L1640" s="367">
        <v>-835477.1675424875</v>
      </c>
      <c r="M1640" s="384">
        <v>2839.5000000000059</v>
      </c>
      <c r="N1640" s="367">
        <v>631</v>
      </c>
      <c r="O1640" s="367">
        <v>-15023.06530266729</v>
      </c>
      <c r="P1640" s="384">
        <v>41.172750000000001</v>
      </c>
      <c r="Q1640" s="367">
        <v>631</v>
      </c>
      <c r="R1640" s="367">
        <v>-5642.2944474224387</v>
      </c>
      <c r="S1640" s="384">
        <v>39.753</v>
      </c>
      <c r="T1640" s="367">
        <v>21758.620689655079</v>
      </c>
      <c r="U1640" s="367">
        <v>-870950.05076851766</v>
      </c>
      <c r="V1640" s="384">
        <v>2839.4999999999882</v>
      </c>
      <c r="W1640" s="367">
        <v>1051666.666666657</v>
      </c>
      <c r="X1640" s="367">
        <v>108250.63224438646</v>
      </c>
      <c r="Y1640" s="384">
        <v>2839.4999999999736</v>
      </c>
      <c r="Z1640" s="367"/>
      <c r="AA1640" s="367"/>
      <c r="AB1640" s="367"/>
      <c r="AC1640" s="367"/>
      <c r="AD1640" s="367"/>
      <c r="AE1640" s="367"/>
      <c r="AF1640" s="367"/>
      <c r="AG1640" s="367"/>
      <c r="AH1640" s="367"/>
      <c r="AI1640" s="367"/>
      <c r="AJ1640" s="367"/>
      <c r="AK1640" s="367"/>
      <c r="AL1640" s="367"/>
      <c r="AM1640" s="367"/>
      <c r="AN1640" s="367"/>
      <c r="AO1640" s="367"/>
      <c r="AP1640" s="367"/>
      <c r="AQ1640" s="367"/>
      <c r="AR1640" s="367"/>
      <c r="AS1640" s="367"/>
      <c r="AT1640" s="367"/>
    </row>
    <row r="1641" spans="2:46" ht="13.8">
      <c r="B1641" s="26">
        <v>105.33333333333414</v>
      </c>
      <c r="C1641" s="367">
        <v>411.03587407495644</v>
      </c>
      <c r="D1641" s="369">
        <v>2844.0000000000218</v>
      </c>
      <c r="E1641" s="367">
        <v>29395.348837209476</v>
      </c>
      <c r="F1641" s="367">
        <v>-1253591.5801560932</v>
      </c>
      <c r="G1641" s="367">
        <v>2844.0000000000168</v>
      </c>
      <c r="H1641" s="367">
        <v>158000</v>
      </c>
      <c r="I1641" s="367">
        <v>-14830153.302519117</v>
      </c>
      <c r="J1641" s="384">
        <v>2844</v>
      </c>
      <c r="K1641" s="367">
        <v>38303.030303030384</v>
      </c>
      <c r="L1641" s="367">
        <v>-838350.30064171192</v>
      </c>
      <c r="M1641" s="384">
        <v>2844.0000000000059</v>
      </c>
      <c r="N1641" s="367">
        <v>632</v>
      </c>
      <c r="O1641" s="367">
        <v>-15071.949138196436</v>
      </c>
      <c r="P1641" s="384">
        <v>41.238</v>
      </c>
      <c r="Q1641" s="367">
        <v>632</v>
      </c>
      <c r="R1641" s="367">
        <v>-5663.0708057581323</v>
      </c>
      <c r="S1641" s="384">
        <v>39.816000000000003</v>
      </c>
      <c r="T1641" s="367">
        <v>21793.103448275768</v>
      </c>
      <c r="U1641" s="367">
        <v>-873900.58091377886</v>
      </c>
      <c r="V1641" s="384">
        <v>2843.9999999999877</v>
      </c>
      <c r="W1641" s="367">
        <v>1053333.3333333237</v>
      </c>
      <c r="X1641" s="367">
        <v>108363.79420567614</v>
      </c>
      <c r="Y1641" s="384">
        <v>2843.9999999999741</v>
      </c>
      <c r="Z1641" s="367"/>
      <c r="AA1641" s="367"/>
      <c r="AB1641" s="367"/>
      <c r="AC1641" s="367"/>
      <c r="AD1641" s="367"/>
      <c r="AE1641" s="367"/>
      <c r="AF1641" s="367"/>
      <c r="AG1641" s="367"/>
      <c r="AH1641" s="367"/>
      <c r="AI1641" s="367"/>
      <c r="AJ1641" s="367"/>
      <c r="AK1641" s="367"/>
      <c r="AL1641" s="367"/>
      <c r="AM1641" s="367"/>
      <c r="AN1641" s="367"/>
      <c r="AO1641" s="367"/>
      <c r="AP1641" s="367"/>
      <c r="AQ1641" s="367"/>
      <c r="AR1641" s="367"/>
      <c r="AS1641" s="367"/>
      <c r="AT1641" s="367"/>
    </row>
    <row r="1642" spans="2:46" ht="13.8">
      <c r="B1642" s="26">
        <v>105.50000000000081</v>
      </c>
      <c r="C1642" s="367">
        <v>411.6765208729156</v>
      </c>
      <c r="D1642" s="369">
        <v>2848.5000000000218</v>
      </c>
      <c r="E1642" s="367">
        <v>29441.860465116453</v>
      </c>
      <c r="F1642" s="367">
        <v>-1257602.0544768088</v>
      </c>
      <c r="G1642" s="367">
        <v>2848.5000000000168</v>
      </c>
      <c r="H1642" s="367">
        <v>158250</v>
      </c>
      <c r="I1642" s="367">
        <v>-14877481.641310748</v>
      </c>
      <c r="J1642" s="384">
        <v>2848.5</v>
      </c>
      <c r="K1642" s="367">
        <v>38363.636363636448</v>
      </c>
      <c r="L1642" s="367">
        <v>-841228.33589453076</v>
      </c>
      <c r="M1642" s="384">
        <v>2848.5000000000064</v>
      </c>
      <c r="N1642" s="367">
        <v>633</v>
      </c>
      <c r="O1642" s="367">
        <v>-15120.912326545689</v>
      </c>
      <c r="P1642" s="384">
        <v>41.303250000000006</v>
      </c>
      <c r="Q1642" s="367">
        <v>633</v>
      </c>
      <c r="R1642" s="367">
        <v>-5683.8846151342805</v>
      </c>
      <c r="S1642" s="384">
        <v>39.878999999999998</v>
      </c>
      <c r="T1642" s="367">
        <v>21827.586206896456</v>
      </c>
      <c r="U1642" s="367">
        <v>-876856.08023831621</v>
      </c>
      <c r="V1642" s="384">
        <v>2848.4999999999877</v>
      </c>
      <c r="W1642" s="367">
        <v>1054999.9999999905</v>
      </c>
      <c r="X1642" s="367">
        <v>108476.77138174111</v>
      </c>
      <c r="Y1642" s="384">
        <v>2848.4999999999741</v>
      </c>
      <c r="Z1642" s="367"/>
      <c r="AA1642" s="367"/>
      <c r="AB1642" s="367"/>
      <c r="AC1642" s="367"/>
      <c r="AD1642" s="367"/>
      <c r="AE1642" s="367"/>
      <c r="AF1642" s="367"/>
      <c r="AG1642" s="367"/>
      <c r="AH1642" s="367"/>
      <c r="AI1642" s="367"/>
      <c r="AJ1642" s="367"/>
      <c r="AK1642" s="367"/>
      <c r="AL1642" s="367"/>
      <c r="AM1642" s="367"/>
      <c r="AN1642" s="367"/>
      <c r="AO1642" s="367"/>
      <c r="AP1642" s="367"/>
      <c r="AQ1642" s="367"/>
      <c r="AR1642" s="367"/>
      <c r="AS1642" s="367"/>
      <c r="AT1642" s="367"/>
    </row>
    <row r="1643" spans="2:46" ht="13.8">
      <c r="B1643" s="26">
        <v>105.66666666666748</v>
      </c>
      <c r="C1643" s="367">
        <v>412.31713693968817</v>
      </c>
      <c r="D1643" s="369">
        <v>2853.0000000000218</v>
      </c>
      <c r="E1643" s="367">
        <v>29488.37209302343</v>
      </c>
      <c r="F1643" s="367">
        <v>-1261618.9330418829</v>
      </c>
      <c r="G1643" s="367">
        <v>2853.0000000000168</v>
      </c>
      <c r="H1643" s="367">
        <v>158500</v>
      </c>
      <c r="I1643" s="367">
        <v>-14924885.376330972</v>
      </c>
      <c r="J1643" s="384">
        <v>2853</v>
      </c>
      <c r="K1643" s="367">
        <v>38424.242424242511</v>
      </c>
      <c r="L1643" s="367">
        <v>-844111.27330094343</v>
      </c>
      <c r="M1643" s="384">
        <v>2853.0000000000064</v>
      </c>
      <c r="N1643" s="367">
        <v>634</v>
      </c>
      <c r="O1643" s="367">
        <v>-15169.954867715029</v>
      </c>
      <c r="P1643" s="384">
        <v>41.368499999999997</v>
      </c>
      <c r="Q1643" s="367">
        <v>634</v>
      </c>
      <c r="R1643" s="367">
        <v>-5704.7358755508849</v>
      </c>
      <c r="S1643" s="384">
        <v>39.942</v>
      </c>
      <c r="T1643" s="367">
        <v>21862.068965517145</v>
      </c>
      <c r="U1643" s="367">
        <v>-879816.54874212947</v>
      </c>
      <c r="V1643" s="384">
        <v>2852.9999999999877</v>
      </c>
      <c r="W1643" s="367">
        <v>1056666.6666666572</v>
      </c>
      <c r="X1643" s="367">
        <v>108589.56377258134</v>
      </c>
      <c r="Y1643" s="384">
        <v>2852.9999999999741</v>
      </c>
      <c r="Z1643" s="367"/>
      <c r="AA1643" s="367"/>
      <c r="AB1643" s="367"/>
      <c r="AC1643" s="367"/>
      <c r="AD1643" s="367"/>
      <c r="AE1643" s="367"/>
      <c r="AF1643" s="367"/>
      <c r="AG1643" s="367"/>
      <c r="AH1643" s="367"/>
      <c r="AI1643" s="367"/>
      <c r="AJ1643" s="367"/>
      <c r="AK1643" s="367"/>
      <c r="AL1643" s="367"/>
      <c r="AM1643" s="367"/>
      <c r="AN1643" s="367"/>
      <c r="AO1643" s="367"/>
      <c r="AP1643" s="367"/>
      <c r="AQ1643" s="367"/>
      <c r="AR1643" s="367"/>
      <c r="AS1643" s="367"/>
      <c r="AT1643" s="367"/>
    </row>
    <row r="1644" spans="2:46" ht="13.8">
      <c r="B1644" s="26">
        <v>105.83333333333415</v>
      </c>
      <c r="C1644" s="367">
        <v>412.95772227527436</v>
      </c>
      <c r="D1644" s="369">
        <v>2857.5000000000218</v>
      </c>
      <c r="E1644" s="367">
        <v>29534.883720930407</v>
      </c>
      <c r="F1644" s="367">
        <v>-1265642.2158513155</v>
      </c>
      <c r="G1644" s="367">
        <v>2857.5000000000168</v>
      </c>
      <c r="H1644" s="367">
        <v>158750</v>
      </c>
      <c r="I1644" s="367">
        <v>-14972364.507579798</v>
      </c>
      <c r="J1644" s="384">
        <v>2857.5</v>
      </c>
      <c r="K1644" s="367">
        <v>38484.848484848575</v>
      </c>
      <c r="L1644" s="367">
        <v>-846999.11286095064</v>
      </c>
      <c r="M1644" s="384">
        <v>2857.5000000000068</v>
      </c>
      <c r="N1644" s="367">
        <v>635</v>
      </c>
      <c r="O1644" s="367">
        <v>-15219.076761704478</v>
      </c>
      <c r="P1644" s="384">
        <v>41.433750000000003</v>
      </c>
      <c r="Q1644" s="367">
        <v>635</v>
      </c>
      <c r="R1644" s="367">
        <v>-5725.624587007942</v>
      </c>
      <c r="S1644" s="384">
        <v>40.005000000000003</v>
      </c>
      <c r="T1644" s="367">
        <v>21896.551724137833</v>
      </c>
      <c r="U1644" s="367">
        <v>-882781.98642521817</v>
      </c>
      <c r="V1644" s="384">
        <v>2857.4999999999873</v>
      </c>
      <c r="W1644" s="367">
        <v>1058333.3333333239</v>
      </c>
      <c r="X1644" s="367">
        <v>108702.17137819684</v>
      </c>
      <c r="Y1644" s="384">
        <v>2857.4999999999745</v>
      </c>
      <c r="Z1644" s="367"/>
      <c r="AA1644" s="367"/>
      <c r="AB1644" s="367"/>
      <c r="AC1644" s="367"/>
      <c r="AD1644" s="367"/>
      <c r="AE1644" s="367"/>
      <c r="AF1644" s="367"/>
      <c r="AG1644" s="367"/>
      <c r="AH1644" s="367"/>
      <c r="AI1644" s="367"/>
      <c r="AJ1644" s="367"/>
      <c r="AK1644" s="367"/>
      <c r="AL1644" s="367"/>
      <c r="AM1644" s="367"/>
      <c r="AN1644" s="367"/>
      <c r="AO1644" s="367"/>
      <c r="AP1644" s="367"/>
      <c r="AQ1644" s="367"/>
      <c r="AR1644" s="367"/>
      <c r="AS1644" s="367"/>
      <c r="AT1644" s="367"/>
    </row>
    <row r="1645" spans="2:46" ht="13.8">
      <c r="B1645" s="26">
        <v>106.00000000000082</v>
      </c>
      <c r="C1645" s="367">
        <v>413.5982768796743</v>
      </c>
      <c r="D1645" s="369">
        <v>2862.0000000000227</v>
      </c>
      <c r="E1645" s="367">
        <v>29581.395348837385</v>
      </c>
      <c r="F1645" s="367">
        <v>-1269671.9029051065</v>
      </c>
      <c r="G1645" s="367">
        <v>2862.0000000000168</v>
      </c>
      <c r="H1645" s="367">
        <v>159000</v>
      </c>
      <c r="I1645" s="367">
        <v>-15019919.035057221</v>
      </c>
      <c r="J1645" s="384">
        <v>2862</v>
      </c>
      <c r="K1645" s="367">
        <v>38545.454545454639</v>
      </c>
      <c r="L1645" s="367">
        <v>-849891.85457455181</v>
      </c>
      <c r="M1645" s="384">
        <v>2862.0000000000068</v>
      </c>
      <c r="N1645" s="367">
        <v>636</v>
      </c>
      <c r="O1645" s="367">
        <v>-15268.278008514013</v>
      </c>
      <c r="P1645" s="384">
        <v>41.498999999999995</v>
      </c>
      <c r="Q1645" s="367">
        <v>636</v>
      </c>
      <c r="R1645" s="367">
        <v>-5746.5507495054544</v>
      </c>
      <c r="S1645" s="384">
        <v>40.068000000000005</v>
      </c>
      <c r="T1645" s="367">
        <v>21931.034482758521</v>
      </c>
      <c r="U1645" s="367">
        <v>-885752.39328758325</v>
      </c>
      <c r="V1645" s="384">
        <v>2861.9999999999873</v>
      </c>
      <c r="W1645" s="367">
        <v>1059999.9999999907</v>
      </c>
      <c r="X1645" s="367">
        <v>108814.5941985876</v>
      </c>
      <c r="Y1645" s="384">
        <v>2861.9999999999745</v>
      </c>
      <c r="Z1645" s="367"/>
      <c r="AA1645" s="367"/>
      <c r="AB1645" s="367"/>
      <c r="AC1645" s="367"/>
      <c r="AD1645" s="367"/>
      <c r="AE1645" s="367"/>
      <c r="AF1645" s="367"/>
      <c r="AG1645" s="367"/>
      <c r="AH1645" s="367"/>
      <c r="AI1645" s="367"/>
      <c r="AJ1645" s="367"/>
      <c r="AK1645" s="367"/>
      <c r="AL1645" s="367"/>
      <c r="AM1645" s="367"/>
      <c r="AN1645" s="367"/>
      <c r="AO1645" s="367"/>
      <c r="AP1645" s="367"/>
      <c r="AQ1645" s="367"/>
      <c r="AR1645" s="367"/>
      <c r="AS1645" s="367"/>
      <c r="AT1645" s="367"/>
    </row>
    <row r="1646" spans="2:46" ht="13.8">
      <c r="B1646" s="26">
        <v>106.1666666666675</v>
      </c>
      <c r="C1646" s="367">
        <v>414.23880075288753</v>
      </c>
      <c r="D1646" s="369">
        <v>2866.5000000000227</v>
      </c>
      <c r="E1646" s="367">
        <v>29627.906976744362</v>
      </c>
      <c r="F1646" s="367">
        <v>-1273707.994203256</v>
      </c>
      <c r="G1646" s="367">
        <v>2866.5000000000168</v>
      </c>
      <c r="H1646" s="367">
        <v>159250</v>
      </c>
      <c r="I1646" s="367">
        <v>-15067548.958763238</v>
      </c>
      <c r="J1646" s="384">
        <v>2866.5</v>
      </c>
      <c r="K1646" s="367">
        <v>38606.060606060702</v>
      </c>
      <c r="L1646" s="367">
        <v>-852789.49844174774</v>
      </c>
      <c r="M1646" s="384">
        <v>2866.5000000000077</v>
      </c>
      <c r="N1646" s="367">
        <v>637</v>
      </c>
      <c r="O1646" s="367">
        <v>-15317.558608143656</v>
      </c>
      <c r="P1646" s="384">
        <v>41.564250000000001</v>
      </c>
      <c r="Q1646" s="367">
        <v>637</v>
      </c>
      <c r="R1646" s="367">
        <v>-5767.5143630434186</v>
      </c>
      <c r="S1646" s="384">
        <v>40.131</v>
      </c>
      <c r="T1646" s="367">
        <v>21965.51724137921</v>
      </c>
      <c r="U1646" s="367">
        <v>-888727.76932922413</v>
      </c>
      <c r="V1646" s="384">
        <v>2866.4999999999873</v>
      </c>
      <c r="W1646" s="367">
        <v>1061666.6666666574</v>
      </c>
      <c r="X1646" s="367">
        <v>108926.83223375367</v>
      </c>
      <c r="Y1646" s="384">
        <v>2866.499999999975</v>
      </c>
      <c r="Z1646" s="367"/>
      <c r="AA1646" s="367"/>
      <c r="AB1646" s="367"/>
      <c r="AC1646" s="367"/>
      <c r="AD1646" s="367"/>
      <c r="AE1646" s="367"/>
      <c r="AF1646" s="367"/>
      <c r="AG1646" s="367"/>
      <c r="AH1646" s="367"/>
      <c r="AI1646" s="367"/>
      <c r="AJ1646" s="367"/>
      <c r="AK1646" s="367"/>
      <c r="AL1646" s="367"/>
      <c r="AM1646" s="367"/>
      <c r="AN1646" s="367"/>
      <c r="AO1646" s="367"/>
      <c r="AP1646" s="367"/>
      <c r="AQ1646" s="367"/>
      <c r="AR1646" s="367"/>
      <c r="AS1646" s="367"/>
      <c r="AT1646" s="367"/>
    </row>
    <row r="1647" spans="2:46" ht="13.8">
      <c r="B1647" s="26">
        <v>106.33333333333417</v>
      </c>
      <c r="C1647" s="367">
        <v>414.87929389491433</v>
      </c>
      <c r="D1647" s="369">
        <v>2871.0000000000227</v>
      </c>
      <c r="E1647" s="367">
        <v>29674.418604651339</v>
      </c>
      <c r="F1647" s="367">
        <v>-1277750.4897457638</v>
      </c>
      <c r="G1647" s="367">
        <v>2871.0000000000168</v>
      </c>
      <c r="H1647" s="367">
        <v>159500</v>
      </c>
      <c r="I1647" s="367">
        <v>-15115254.278697854</v>
      </c>
      <c r="J1647" s="384">
        <v>2871</v>
      </c>
      <c r="K1647" s="367">
        <v>38666.666666666766</v>
      </c>
      <c r="L1647" s="367">
        <v>-855692.04446253728</v>
      </c>
      <c r="M1647" s="384">
        <v>2871.0000000000077</v>
      </c>
      <c r="N1647" s="367">
        <v>638</v>
      </c>
      <c r="O1647" s="367">
        <v>-15366.918560593391</v>
      </c>
      <c r="P1647" s="384">
        <v>41.6295</v>
      </c>
      <c r="Q1647" s="367">
        <v>638</v>
      </c>
      <c r="R1647" s="367">
        <v>-5788.51542762184</v>
      </c>
      <c r="S1647" s="384">
        <v>40.194000000000003</v>
      </c>
      <c r="T1647" s="367">
        <v>21999.999999999898</v>
      </c>
      <c r="U1647" s="367">
        <v>-891708.1145501401</v>
      </c>
      <c r="V1647" s="384">
        <v>2870.9999999999864</v>
      </c>
      <c r="W1647" s="367">
        <v>1063333.3333333242</v>
      </c>
      <c r="X1647" s="367">
        <v>109038.88548369496</v>
      </c>
      <c r="Y1647" s="384">
        <v>2870.999999999975</v>
      </c>
      <c r="Z1647" s="367"/>
      <c r="AA1647" s="367"/>
      <c r="AB1647" s="367"/>
      <c r="AC1647" s="367"/>
      <c r="AD1647" s="367"/>
      <c r="AE1647" s="367"/>
      <c r="AF1647" s="367"/>
      <c r="AG1647" s="367"/>
      <c r="AH1647" s="367"/>
      <c r="AI1647" s="367"/>
      <c r="AJ1647" s="367"/>
      <c r="AK1647" s="367"/>
      <c r="AL1647" s="367"/>
      <c r="AM1647" s="367"/>
      <c r="AN1647" s="367"/>
      <c r="AO1647" s="367"/>
      <c r="AP1647" s="367"/>
      <c r="AQ1647" s="367"/>
      <c r="AR1647" s="367"/>
      <c r="AS1647" s="367"/>
      <c r="AT1647" s="367"/>
    </row>
    <row r="1648" spans="2:46" ht="13.8">
      <c r="B1648" s="26">
        <v>106.50000000000084</v>
      </c>
      <c r="C1648" s="367">
        <v>415.51975630575464</v>
      </c>
      <c r="D1648" s="369">
        <v>2875.5000000000227</v>
      </c>
      <c r="E1648" s="367">
        <v>29720.930232558316</v>
      </c>
      <c r="F1648" s="367">
        <v>-1281799.3895326306</v>
      </c>
      <c r="G1648" s="367">
        <v>2875.5000000000168</v>
      </c>
      <c r="H1648" s="367">
        <v>159750</v>
      </c>
      <c r="I1648" s="367">
        <v>-15163034.994861064</v>
      </c>
      <c r="J1648" s="384">
        <v>2875.5</v>
      </c>
      <c r="K1648" s="367">
        <v>38727.27272727283</v>
      </c>
      <c r="L1648" s="367">
        <v>-858599.49263692123</v>
      </c>
      <c r="M1648" s="384">
        <v>2875.5000000000082</v>
      </c>
      <c r="N1648" s="367">
        <v>639</v>
      </c>
      <c r="O1648" s="367">
        <v>-15416.357865863223</v>
      </c>
      <c r="P1648" s="384">
        <v>41.694749999999999</v>
      </c>
      <c r="Q1648" s="367">
        <v>639</v>
      </c>
      <c r="R1648" s="367">
        <v>-5809.5539432407122</v>
      </c>
      <c r="S1648" s="384">
        <v>40.256999999999998</v>
      </c>
      <c r="T1648" s="367">
        <v>22034.482758620587</v>
      </c>
      <c r="U1648" s="367">
        <v>-894693.42895033269</v>
      </c>
      <c r="V1648" s="384">
        <v>2875.4999999999864</v>
      </c>
      <c r="W1648" s="367">
        <v>1064999.9999999909</v>
      </c>
      <c r="X1648" s="367">
        <v>109150.75394841153</v>
      </c>
      <c r="Y1648" s="384">
        <v>2875.4999999999754</v>
      </c>
      <c r="Z1648" s="367"/>
      <c r="AA1648" s="367"/>
      <c r="AB1648" s="367"/>
      <c r="AC1648" s="367"/>
      <c r="AD1648" s="367"/>
      <c r="AE1648" s="367"/>
      <c r="AF1648" s="367"/>
      <c r="AG1648" s="367"/>
      <c r="AH1648" s="367"/>
      <c r="AI1648" s="367"/>
      <c r="AJ1648" s="367"/>
      <c r="AK1648" s="367"/>
      <c r="AL1648" s="367"/>
      <c r="AM1648" s="367"/>
      <c r="AN1648" s="367"/>
      <c r="AO1648" s="367"/>
      <c r="AP1648" s="367"/>
      <c r="AQ1648" s="367"/>
      <c r="AR1648" s="367"/>
      <c r="AS1648" s="367"/>
      <c r="AT1648" s="367"/>
    </row>
    <row r="1649" spans="2:46" ht="13.8">
      <c r="B1649" s="26">
        <v>106.66666666666751</v>
      </c>
      <c r="C1649" s="367">
        <v>416.16018798540864</v>
      </c>
      <c r="D1649" s="369">
        <v>2880.0000000000232</v>
      </c>
      <c r="E1649" s="367">
        <v>29767.441860465293</v>
      </c>
      <c r="F1649" s="367">
        <v>-1285854.6935638553</v>
      </c>
      <c r="G1649" s="367">
        <v>2880.0000000000168</v>
      </c>
      <c r="H1649" s="367">
        <v>160000</v>
      </c>
      <c r="I1649" s="367">
        <v>-15210891.107252873</v>
      </c>
      <c r="J1649" s="384">
        <v>2880</v>
      </c>
      <c r="K1649" s="367">
        <v>38787.878787878893</v>
      </c>
      <c r="L1649" s="367">
        <v>-861511.84296489914</v>
      </c>
      <c r="M1649" s="384">
        <v>2880.0000000000082</v>
      </c>
      <c r="N1649" s="367">
        <v>640</v>
      </c>
      <c r="O1649" s="367">
        <v>-15465.876523953155</v>
      </c>
      <c r="P1649" s="384">
        <v>41.76</v>
      </c>
      <c r="Q1649" s="367">
        <v>640</v>
      </c>
      <c r="R1649" s="367">
        <v>-5830.629909900038</v>
      </c>
      <c r="S1649" s="384">
        <v>40.319999999999993</v>
      </c>
      <c r="T1649" s="367">
        <v>22068.965517241275</v>
      </c>
      <c r="U1649" s="367">
        <v>-897683.71252980118</v>
      </c>
      <c r="V1649" s="384">
        <v>2879.9999999999864</v>
      </c>
      <c r="W1649" s="367">
        <v>1066666.6666666577</v>
      </c>
      <c r="X1649" s="367">
        <v>109262.43762790335</v>
      </c>
      <c r="Y1649" s="384">
        <v>2879.9999999999754</v>
      </c>
      <c r="Z1649" s="367"/>
      <c r="AA1649" s="367"/>
      <c r="AB1649" s="367"/>
      <c r="AC1649" s="367"/>
      <c r="AD1649" s="367"/>
      <c r="AE1649" s="367"/>
      <c r="AF1649" s="367"/>
      <c r="AG1649" s="367"/>
      <c r="AH1649" s="367"/>
      <c r="AI1649" s="367"/>
      <c r="AJ1649" s="367"/>
      <c r="AK1649" s="367"/>
      <c r="AL1649" s="367"/>
      <c r="AM1649" s="367"/>
      <c r="AN1649" s="367"/>
      <c r="AO1649" s="367"/>
      <c r="AP1649" s="367"/>
      <c r="AQ1649" s="367"/>
      <c r="AR1649" s="367"/>
      <c r="AS1649" s="367"/>
      <c r="AT1649" s="367"/>
    </row>
    <row r="1650" spans="2:46" ht="13.8">
      <c r="B1650" s="26">
        <v>106.83333333333418</v>
      </c>
      <c r="C1650" s="367">
        <v>416.8005889338761</v>
      </c>
      <c r="D1650" s="369">
        <v>2884.5000000000232</v>
      </c>
      <c r="E1650" s="367">
        <v>29813.95348837227</v>
      </c>
      <c r="F1650" s="367">
        <v>-1289916.4018394386</v>
      </c>
      <c r="G1650" s="367">
        <v>2884.5000000000168</v>
      </c>
      <c r="H1650" s="367">
        <v>160250</v>
      </c>
      <c r="I1650" s="367">
        <v>-15258822.615873281</v>
      </c>
      <c r="J1650" s="384">
        <v>2884.5</v>
      </c>
      <c r="K1650" s="367">
        <v>38848.484848484957</v>
      </c>
      <c r="L1650" s="367">
        <v>-864429.09544647124</v>
      </c>
      <c r="M1650" s="384">
        <v>2884.5000000000082</v>
      </c>
      <c r="N1650" s="367">
        <v>641</v>
      </c>
      <c r="O1650" s="367">
        <v>-15515.474534863191</v>
      </c>
      <c r="P1650" s="384">
        <v>41.825250000000004</v>
      </c>
      <c r="Q1650" s="367">
        <v>641</v>
      </c>
      <c r="R1650" s="367">
        <v>-5851.7433275998219</v>
      </c>
      <c r="S1650" s="384">
        <v>40.382999999999996</v>
      </c>
      <c r="T1650" s="367">
        <v>22103.448275861963</v>
      </c>
      <c r="U1650" s="367">
        <v>-900678.96528854524</v>
      </c>
      <c r="V1650" s="384">
        <v>2884.4999999999859</v>
      </c>
      <c r="W1650" s="367">
        <v>1068333.3333333244</v>
      </c>
      <c r="X1650" s="367">
        <v>109373.93652217046</v>
      </c>
      <c r="Y1650" s="384">
        <v>2884.4999999999754</v>
      </c>
      <c r="Z1650" s="367"/>
      <c r="AA1650" s="367"/>
      <c r="AB1650" s="367"/>
      <c r="AC1650" s="367"/>
      <c r="AD1650" s="367"/>
      <c r="AE1650" s="367"/>
      <c r="AF1650" s="367"/>
      <c r="AG1650" s="367"/>
      <c r="AH1650" s="367"/>
      <c r="AI1650" s="367"/>
      <c r="AJ1650" s="367"/>
      <c r="AK1650" s="367"/>
      <c r="AL1650" s="367"/>
      <c r="AM1650" s="367"/>
      <c r="AN1650" s="367"/>
      <c r="AO1650" s="367"/>
      <c r="AP1650" s="367"/>
      <c r="AQ1650" s="367"/>
      <c r="AR1650" s="367"/>
      <c r="AS1650" s="367"/>
      <c r="AT1650" s="367"/>
    </row>
    <row r="1651" spans="2:46" ht="13.8">
      <c r="B1651" s="26">
        <v>107.00000000000085</v>
      </c>
      <c r="C1651" s="367">
        <v>417.44095915115702</v>
      </c>
      <c r="D1651" s="369">
        <v>2889.0000000000232</v>
      </c>
      <c r="E1651" s="367">
        <v>29860.465116279247</v>
      </c>
      <c r="F1651" s="367">
        <v>-1293984.5143593808</v>
      </c>
      <c r="G1651" s="367">
        <v>2889.0000000000173</v>
      </c>
      <c r="H1651" s="367">
        <v>160500</v>
      </c>
      <c r="I1651" s="367">
        <v>-15306829.520722285</v>
      </c>
      <c r="J1651" s="384">
        <v>2889</v>
      </c>
      <c r="K1651" s="367">
        <v>38909.090909091021</v>
      </c>
      <c r="L1651" s="367">
        <v>-867351.25008163776</v>
      </c>
      <c r="M1651" s="384">
        <v>2889.0000000000086</v>
      </c>
      <c r="N1651" s="367">
        <v>642</v>
      </c>
      <c r="O1651" s="367">
        <v>-15565.151898593313</v>
      </c>
      <c r="P1651" s="384">
        <v>41.890499999999996</v>
      </c>
      <c r="Q1651" s="367">
        <v>642</v>
      </c>
      <c r="R1651" s="367">
        <v>-5872.8941963400584</v>
      </c>
      <c r="S1651" s="384">
        <v>40.445999999999998</v>
      </c>
      <c r="T1651" s="367">
        <v>22137.931034482652</v>
      </c>
      <c r="U1651" s="367">
        <v>-903679.18722656544</v>
      </c>
      <c r="V1651" s="384">
        <v>2888.9999999999859</v>
      </c>
      <c r="W1651" s="367">
        <v>1069999.9999999912</v>
      </c>
      <c r="X1651" s="367">
        <v>109485.25063121285</v>
      </c>
      <c r="Y1651" s="384">
        <v>2888.9999999999759</v>
      </c>
      <c r="Z1651" s="367"/>
      <c r="AA1651" s="367"/>
      <c r="AB1651" s="367"/>
      <c r="AC1651" s="367"/>
      <c r="AD1651" s="367"/>
      <c r="AE1651" s="367"/>
      <c r="AF1651" s="367"/>
      <c r="AG1651" s="367"/>
      <c r="AH1651" s="367"/>
      <c r="AI1651" s="367"/>
      <c r="AJ1651" s="367"/>
      <c r="AK1651" s="367"/>
      <c r="AL1651" s="367"/>
      <c r="AM1651" s="367"/>
      <c r="AN1651" s="367"/>
      <c r="AO1651" s="367"/>
      <c r="AP1651" s="367"/>
      <c r="AQ1651" s="367"/>
      <c r="AR1651" s="367"/>
      <c r="AS1651" s="367"/>
      <c r="AT1651" s="367"/>
    </row>
    <row r="1652" spans="2:46" ht="13.8">
      <c r="B1652" s="26">
        <v>107.16666666666752</v>
      </c>
      <c r="C1652" s="367">
        <v>418.08129863725156</v>
      </c>
      <c r="D1652" s="369">
        <v>2893.5000000000232</v>
      </c>
      <c r="E1652" s="367">
        <v>29906.976744186224</v>
      </c>
      <c r="F1652" s="367">
        <v>-1298059.0311236812</v>
      </c>
      <c r="G1652" s="367">
        <v>2893.5000000000173</v>
      </c>
      <c r="H1652" s="367">
        <v>160750</v>
      </c>
      <c r="I1652" s="367">
        <v>-15354911.821799885</v>
      </c>
      <c r="J1652" s="384">
        <v>2893.5</v>
      </c>
      <c r="K1652" s="367">
        <v>38969.696969697085</v>
      </c>
      <c r="L1652" s="367">
        <v>-870278.30687039858</v>
      </c>
      <c r="M1652" s="384">
        <v>2893.5000000000086</v>
      </c>
      <c r="N1652" s="367">
        <v>643</v>
      </c>
      <c r="O1652" s="367">
        <v>-15614.908615143542</v>
      </c>
      <c r="P1652" s="384">
        <v>41.955750000000002</v>
      </c>
      <c r="Q1652" s="367">
        <v>643</v>
      </c>
      <c r="R1652" s="367">
        <v>-5894.0825161207504</v>
      </c>
      <c r="S1652" s="384">
        <v>40.509</v>
      </c>
      <c r="T1652" s="367">
        <v>22172.41379310334</v>
      </c>
      <c r="U1652" s="367">
        <v>-906684.37834386132</v>
      </c>
      <c r="V1652" s="384">
        <v>2893.4999999999859</v>
      </c>
      <c r="W1652" s="367">
        <v>1071666.6666666579</v>
      </c>
      <c r="X1652" s="367">
        <v>109596.37995503048</v>
      </c>
      <c r="Y1652" s="384">
        <v>2893.4999999999759</v>
      </c>
      <c r="Z1652" s="367"/>
      <c r="AA1652" s="367"/>
      <c r="AB1652" s="367"/>
      <c r="AC1652" s="367"/>
      <c r="AD1652" s="367"/>
      <c r="AE1652" s="367"/>
      <c r="AF1652" s="367"/>
      <c r="AG1652" s="367"/>
      <c r="AH1652" s="367"/>
      <c r="AI1652" s="367"/>
      <c r="AJ1652" s="367"/>
      <c r="AK1652" s="367"/>
      <c r="AL1652" s="367"/>
      <c r="AM1652" s="367"/>
      <c r="AN1652" s="367"/>
      <c r="AO1652" s="367"/>
      <c r="AP1652" s="367"/>
      <c r="AQ1652" s="367"/>
      <c r="AR1652" s="367"/>
      <c r="AS1652" s="367"/>
      <c r="AT1652" s="367"/>
    </row>
    <row r="1653" spans="2:46" ht="13.8">
      <c r="B1653" s="26">
        <v>107.3333333333342</v>
      </c>
      <c r="C1653" s="367">
        <v>418.72160739215963</v>
      </c>
      <c r="D1653" s="369">
        <v>2898.0000000000236</v>
      </c>
      <c r="E1653" s="367">
        <v>29953.488372093201</v>
      </c>
      <c r="F1653" s="367">
        <v>-1302139.9521323405</v>
      </c>
      <c r="G1653" s="367">
        <v>2898.0000000000177</v>
      </c>
      <c r="H1653" s="367">
        <v>161000</v>
      </c>
      <c r="I1653" s="367">
        <v>-15403069.519106079</v>
      </c>
      <c r="J1653" s="384">
        <v>2898</v>
      </c>
      <c r="K1653" s="367">
        <v>39030.303030303148</v>
      </c>
      <c r="L1653" s="367">
        <v>-873210.26581275347</v>
      </c>
      <c r="M1653" s="384">
        <v>2898.0000000000091</v>
      </c>
      <c r="N1653" s="367">
        <v>644</v>
      </c>
      <c r="O1653" s="367">
        <v>-15664.744684513864</v>
      </c>
      <c r="P1653" s="384">
        <v>42.021000000000001</v>
      </c>
      <c r="Q1653" s="367">
        <v>644</v>
      </c>
      <c r="R1653" s="367">
        <v>-5915.3082869418931</v>
      </c>
      <c r="S1653" s="384">
        <v>40.571999999999996</v>
      </c>
      <c r="T1653" s="367">
        <v>22206.896551724029</v>
      </c>
      <c r="U1653" s="367">
        <v>-909694.53864043299</v>
      </c>
      <c r="V1653" s="384">
        <v>2897.9999999999854</v>
      </c>
      <c r="W1653" s="367">
        <v>1073333.3333333246</v>
      </c>
      <c r="X1653" s="367">
        <v>109707.32449362343</v>
      </c>
      <c r="Y1653" s="384">
        <v>2897.9999999999768</v>
      </c>
      <c r="Z1653" s="367"/>
      <c r="AA1653" s="367"/>
      <c r="AB1653" s="367"/>
      <c r="AC1653" s="367"/>
      <c r="AD1653" s="367"/>
      <c r="AE1653" s="367"/>
      <c r="AF1653" s="367"/>
      <c r="AG1653" s="367"/>
      <c r="AH1653" s="367"/>
      <c r="AI1653" s="367"/>
      <c r="AJ1653" s="367"/>
      <c r="AK1653" s="367"/>
      <c r="AL1653" s="367"/>
      <c r="AM1653" s="367"/>
      <c r="AN1653" s="367"/>
      <c r="AO1653" s="367"/>
      <c r="AP1653" s="367"/>
      <c r="AQ1653" s="367"/>
      <c r="AR1653" s="367"/>
      <c r="AS1653" s="367"/>
      <c r="AT1653" s="367"/>
    </row>
    <row r="1654" spans="2:46" ht="13.8">
      <c r="B1654" s="26">
        <v>107.50000000000087</v>
      </c>
      <c r="C1654" s="367">
        <v>419.36188541588126</v>
      </c>
      <c r="D1654" s="369">
        <v>2902.5000000000236</v>
      </c>
      <c r="E1654" s="367">
        <v>30000.000000000178</v>
      </c>
      <c r="F1654" s="367">
        <v>-1306227.2773853578</v>
      </c>
      <c r="G1654" s="367">
        <v>2902.5000000000177</v>
      </c>
      <c r="H1654" s="367">
        <v>161250</v>
      </c>
      <c r="I1654" s="367">
        <v>-15451302.612640874</v>
      </c>
      <c r="J1654" s="384">
        <v>2902.5</v>
      </c>
      <c r="K1654" s="367">
        <v>39090.909090909212</v>
      </c>
      <c r="L1654" s="367">
        <v>-876147.12690870231</v>
      </c>
      <c r="M1654" s="384">
        <v>2902.5000000000091</v>
      </c>
      <c r="N1654" s="367">
        <v>645</v>
      </c>
      <c r="O1654" s="367">
        <v>-15714.660106704285</v>
      </c>
      <c r="P1654" s="384">
        <v>42.08625</v>
      </c>
      <c r="Q1654" s="367">
        <v>645</v>
      </c>
      <c r="R1654" s="367">
        <v>-5936.5715088034922</v>
      </c>
      <c r="S1654" s="384">
        <v>40.634999999999998</v>
      </c>
      <c r="T1654" s="367">
        <v>22241.379310344717</v>
      </c>
      <c r="U1654" s="367">
        <v>-912709.66811628069</v>
      </c>
      <c r="V1654" s="384">
        <v>2902.4999999999854</v>
      </c>
      <c r="W1654" s="367">
        <v>1074999.9999999914</v>
      </c>
      <c r="X1654" s="367">
        <v>109818.08424699162</v>
      </c>
      <c r="Y1654" s="384">
        <v>2902.4999999999768</v>
      </c>
      <c r="Z1654" s="367"/>
      <c r="AA1654" s="367"/>
      <c r="AB1654" s="367"/>
      <c r="AC1654" s="367"/>
      <c r="AD1654" s="367"/>
      <c r="AE1654" s="367"/>
      <c r="AF1654" s="367"/>
      <c r="AG1654" s="367"/>
      <c r="AH1654" s="367"/>
      <c r="AI1654" s="367"/>
      <c r="AJ1654" s="367"/>
      <c r="AK1654" s="367"/>
      <c r="AL1654" s="367"/>
      <c r="AM1654" s="367"/>
      <c r="AN1654" s="367"/>
      <c r="AO1654" s="367"/>
      <c r="AP1654" s="367"/>
      <c r="AQ1654" s="367"/>
      <c r="AR1654" s="367"/>
      <c r="AS1654" s="367"/>
      <c r="AT1654" s="367"/>
    </row>
    <row r="1655" spans="2:46" ht="13.8">
      <c r="B1655" s="26">
        <v>107.66666666666754</v>
      </c>
      <c r="C1655" s="367">
        <v>420.0021327084163</v>
      </c>
      <c r="D1655" s="369">
        <v>2907.0000000000236</v>
      </c>
      <c r="E1655" s="367">
        <v>30046.511627907155</v>
      </c>
      <c r="F1655" s="367">
        <v>-1310321.0068827334</v>
      </c>
      <c r="G1655" s="367">
        <v>2907.0000000000177</v>
      </c>
      <c r="H1655" s="367">
        <v>161500</v>
      </c>
      <c r="I1655" s="367">
        <v>-15499611.102404267</v>
      </c>
      <c r="J1655" s="384">
        <v>2907</v>
      </c>
      <c r="K1655" s="367">
        <v>39151.515151515276</v>
      </c>
      <c r="L1655" s="367">
        <v>-879088.89015824569</v>
      </c>
      <c r="M1655" s="384">
        <v>2907.0000000000095</v>
      </c>
      <c r="N1655" s="367">
        <v>646</v>
      </c>
      <c r="O1655" s="367">
        <v>-15764.654881714805</v>
      </c>
      <c r="P1655" s="384">
        <v>42.151499999999999</v>
      </c>
      <c r="Q1655" s="367">
        <v>646</v>
      </c>
      <c r="R1655" s="367">
        <v>-5957.8721817055466</v>
      </c>
      <c r="S1655" s="384">
        <v>40.698</v>
      </c>
      <c r="T1655" s="367">
        <v>22275.862068965405</v>
      </c>
      <c r="U1655" s="367">
        <v>-915729.76677140442</v>
      </c>
      <c r="V1655" s="384">
        <v>2906.9999999999854</v>
      </c>
      <c r="W1655" s="367">
        <v>1076666.6666666581</v>
      </c>
      <c r="X1655" s="367">
        <v>109928.65921513506</v>
      </c>
      <c r="Y1655" s="384">
        <v>2906.9999999999768</v>
      </c>
      <c r="Z1655" s="367"/>
      <c r="AA1655" s="367"/>
      <c r="AB1655" s="367"/>
      <c r="AC1655" s="367"/>
      <c r="AD1655" s="367"/>
      <c r="AE1655" s="367"/>
      <c r="AF1655" s="367"/>
      <c r="AG1655" s="367"/>
      <c r="AH1655" s="367"/>
      <c r="AI1655" s="367"/>
      <c r="AJ1655" s="367"/>
      <c r="AK1655" s="367"/>
      <c r="AL1655" s="367"/>
      <c r="AM1655" s="367"/>
      <c r="AN1655" s="367"/>
      <c r="AO1655" s="367"/>
      <c r="AP1655" s="367"/>
      <c r="AQ1655" s="367"/>
      <c r="AR1655" s="367"/>
      <c r="AS1655" s="367"/>
      <c r="AT1655" s="367"/>
    </row>
    <row r="1656" spans="2:46" ht="13.8">
      <c r="B1656" s="26">
        <v>107.83333333333421</v>
      </c>
      <c r="C1656" s="367">
        <v>420.64234926976508</v>
      </c>
      <c r="D1656" s="369">
        <v>2911.5000000000236</v>
      </c>
      <c r="E1656" s="367">
        <v>30093.023255814132</v>
      </c>
      <c r="F1656" s="367">
        <v>-1314421.1406244675</v>
      </c>
      <c r="G1656" s="367">
        <v>2911.5000000000177</v>
      </c>
      <c r="H1656" s="367">
        <v>161750</v>
      </c>
      <c r="I1656" s="367">
        <v>-15547994.988396255</v>
      </c>
      <c r="J1656" s="384">
        <v>2911.5</v>
      </c>
      <c r="K1656" s="367">
        <v>39212.121212121339</v>
      </c>
      <c r="L1656" s="367">
        <v>-882035.55556138291</v>
      </c>
      <c r="M1656" s="384">
        <v>2911.5000000000095</v>
      </c>
      <c r="N1656" s="367">
        <v>647</v>
      </c>
      <c r="O1656" s="367">
        <v>-15814.729009545421</v>
      </c>
      <c r="P1656" s="384">
        <v>42.216749999999998</v>
      </c>
      <c r="Q1656" s="367">
        <v>647</v>
      </c>
      <c r="R1656" s="367">
        <v>-5979.2103056480555</v>
      </c>
      <c r="S1656" s="384">
        <v>40.761000000000003</v>
      </c>
      <c r="T1656" s="367">
        <v>22310.344827586094</v>
      </c>
      <c r="U1656" s="367">
        <v>-918754.83460580371</v>
      </c>
      <c r="V1656" s="384">
        <v>2911.499999999985</v>
      </c>
      <c r="W1656" s="367">
        <v>1078333.3333333249</v>
      </c>
      <c r="X1656" s="367">
        <v>110039.04939805379</v>
      </c>
      <c r="Y1656" s="384">
        <v>2911.4999999999773</v>
      </c>
      <c r="Z1656" s="367"/>
      <c r="AA1656" s="367"/>
      <c r="AB1656" s="367"/>
      <c r="AC1656" s="367"/>
      <c r="AD1656" s="367"/>
      <c r="AE1656" s="367"/>
      <c r="AF1656" s="367"/>
      <c r="AG1656" s="367"/>
      <c r="AH1656" s="367"/>
      <c r="AI1656" s="367"/>
      <c r="AJ1656" s="367"/>
      <c r="AK1656" s="367"/>
      <c r="AL1656" s="367"/>
      <c r="AM1656" s="367"/>
      <c r="AN1656" s="367"/>
      <c r="AO1656" s="367"/>
      <c r="AP1656" s="367"/>
      <c r="AQ1656" s="367"/>
      <c r="AR1656" s="367"/>
      <c r="AS1656" s="367"/>
      <c r="AT1656" s="367"/>
    </row>
    <row r="1657" spans="2:46" ht="13.8">
      <c r="B1657" s="26">
        <v>108.00000000000088</v>
      </c>
      <c r="C1657" s="367">
        <v>421.28253509992743</v>
      </c>
      <c r="D1657" s="369">
        <v>2916.0000000000241</v>
      </c>
      <c r="E1657" s="367">
        <v>30139.53488372111</v>
      </c>
      <c r="F1657" s="367">
        <v>-1318527.6786105603</v>
      </c>
      <c r="G1657" s="367">
        <v>2916.0000000000177</v>
      </c>
      <c r="H1657" s="367">
        <v>162000</v>
      </c>
      <c r="I1657" s="367">
        <v>-15596454.270616841</v>
      </c>
      <c r="J1657" s="384">
        <v>2916</v>
      </c>
      <c r="K1657" s="367">
        <v>39272.727272727403</v>
      </c>
      <c r="L1657" s="367">
        <v>-884987.12311811466</v>
      </c>
      <c r="M1657" s="384">
        <v>2916.00000000001</v>
      </c>
      <c r="N1657" s="367">
        <v>648</v>
      </c>
      <c r="O1657" s="367">
        <v>-15864.882490196134</v>
      </c>
      <c r="P1657" s="384">
        <v>42.281999999999996</v>
      </c>
      <c r="Q1657" s="367">
        <v>648</v>
      </c>
      <c r="R1657" s="367">
        <v>-6000.5858806310143</v>
      </c>
      <c r="S1657" s="384">
        <v>40.823999999999998</v>
      </c>
      <c r="T1657" s="367">
        <v>22344.827586206782</v>
      </c>
      <c r="U1657" s="367">
        <v>-921784.87161947903</v>
      </c>
      <c r="V1657" s="384">
        <v>2915.999999999985</v>
      </c>
      <c r="W1657" s="367">
        <v>1079999.9999999916</v>
      </c>
      <c r="X1657" s="367">
        <v>110149.25479574777</v>
      </c>
      <c r="Y1657" s="384">
        <v>2915.9999999999773</v>
      </c>
      <c r="Z1657" s="367"/>
      <c r="AA1657" s="367"/>
      <c r="AB1657" s="367"/>
      <c r="AC1657" s="367"/>
      <c r="AD1657" s="367"/>
      <c r="AE1657" s="367"/>
      <c r="AF1657" s="367"/>
      <c r="AG1657" s="367"/>
      <c r="AH1657" s="367"/>
      <c r="AI1657" s="367"/>
      <c r="AJ1657" s="367"/>
      <c r="AK1657" s="367"/>
      <c r="AL1657" s="367"/>
      <c r="AM1657" s="367"/>
      <c r="AN1657" s="367"/>
      <c r="AO1657" s="367"/>
      <c r="AP1657" s="367"/>
      <c r="AQ1657" s="367"/>
      <c r="AR1657" s="367"/>
      <c r="AS1657" s="367"/>
      <c r="AT1657" s="367"/>
    </row>
    <row r="1658" spans="2:46" ht="13.8">
      <c r="B1658" s="26">
        <v>108.16666666666755</v>
      </c>
      <c r="C1658" s="367">
        <v>421.92269019890313</v>
      </c>
      <c r="D1658" s="369">
        <v>2920.5000000000241</v>
      </c>
      <c r="E1658" s="367">
        <v>30186.046511628087</v>
      </c>
      <c r="F1658" s="367">
        <v>-1322640.6208410114</v>
      </c>
      <c r="G1658" s="367">
        <v>2920.5000000000177</v>
      </c>
      <c r="H1658" s="367">
        <v>162250</v>
      </c>
      <c r="I1658" s="367">
        <v>-15644988.949066021</v>
      </c>
      <c r="J1658" s="384">
        <v>2920.5</v>
      </c>
      <c r="K1658" s="367">
        <v>39333.333333333467</v>
      </c>
      <c r="L1658" s="367">
        <v>-887943.59282844025</v>
      </c>
      <c r="M1658" s="384">
        <v>2920.50000000001</v>
      </c>
      <c r="N1658" s="367">
        <v>649</v>
      </c>
      <c r="O1658" s="367">
        <v>-15915.115323666951</v>
      </c>
      <c r="P1658" s="384">
        <v>42.347250000000003</v>
      </c>
      <c r="Q1658" s="367">
        <v>649</v>
      </c>
      <c r="R1658" s="367">
        <v>-6021.9989066544313</v>
      </c>
      <c r="S1658" s="384">
        <v>40.887</v>
      </c>
      <c r="T1658" s="367">
        <v>22379.310344827471</v>
      </c>
      <c r="U1658" s="367">
        <v>-924819.87781243038</v>
      </c>
      <c r="V1658" s="384">
        <v>2920.499999999985</v>
      </c>
      <c r="W1658" s="367">
        <v>1081666.6666666584</v>
      </c>
      <c r="X1658" s="367">
        <v>110259.27540821701</v>
      </c>
      <c r="Y1658" s="384">
        <v>2920.4999999999777</v>
      </c>
      <c r="Z1658" s="367"/>
      <c r="AA1658" s="367"/>
      <c r="AB1658" s="367"/>
      <c r="AC1658" s="367"/>
      <c r="AD1658" s="367"/>
      <c r="AE1658" s="367"/>
      <c r="AF1658" s="367"/>
      <c r="AG1658" s="367"/>
      <c r="AH1658" s="367"/>
      <c r="AI1658" s="367"/>
      <c r="AJ1658" s="367"/>
      <c r="AK1658" s="367"/>
      <c r="AL1658" s="367"/>
      <c r="AM1658" s="367"/>
      <c r="AN1658" s="367"/>
      <c r="AO1658" s="367"/>
      <c r="AP1658" s="367"/>
      <c r="AQ1658" s="367"/>
      <c r="AR1658" s="367"/>
      <c r="AS1658" s="367"/>
      <c r="AT1658" s="367"/>
    </row>
    <row r="1659" spans="2:46" ht="13.8">
      <c r="B1659" s="26">
        <v>108.33333333333422</v>
      </c>
      <c r="C1659" s="367">
        <v>422.56281456669245</v>
      </c>
      <c r="D1659" s="369">
        <v>2925.0000000000241</v>
      </c>
      <c r="E1659" s="367">
        <v>30232.558139535064</v>
      </c>
      <c r="F1659" s="367">
        <v>-1326759.967315821</v>
      </c>
      <c r="G1659" s="367">
        <v>2925.0000000000177</v>
      </c>
      <c r="H1659" s="367">
        <v>162500</v>
      </c>
      <c r="I1659" s="367">
        <v>-15693599.023743801</v>
      </c>
      <c r="J1659" s="384">
        <v>2925</v>
      </c>
      <c r="K1659" s="367">
        <v>39393.93939393953</v>
      </c>
      <c r="L1659" s="367">
        <v>-890904.96469236072</v>
      </c>
      <c r="M1659" s="384">
        <v>2925.0000000000105</v>
      </c>
      <c r="N1659" s="367">
        <v>650</v>
      </c>
      <c r="O1659" s="367">
        <v>-15965.427509957855</v>
      </c>
      <c r="P1659" s="384">
        <v>42.412499999999994</v>
      </c>
      <c r="Q1659" s="367">
        <v>650</v>
      </c>
      <c r="R1659" s="367">
        <v>-6043.4493837183027</v>
      </c>
      <c r="S1659" s="384">
        <v>40.950000000000003</v>
      </c>
      <c r="T1659" s="367">
        <v>22413.793103448159</v>
      </c>
      <c r="U1659" s="367">
        <v>-927859.85318465717</v>
      </c>
      <c r="V1659" s="384">
        <v>2924.9999999999845</v>
      </c>
      <c r="W1659" s="367">
        <v>1083333.3333333251</v>
      </c>
      <c r="X1659" s="367">
        <v>110369.11123546155</v>
      </c>
      <c r="Y1659" s="384">
        <v>2924.9999999999777</v>
      </c>
      <c r="Z1659" s="367"/>
      <c r="AA1659" s="367"/>
      <c r="AB1659" s="367"/>
      <c r="AC1659" s="367"/>
      <c r="AD1659" s="367"/>
      <c r="AE1659" s="367"/>
      <c r="AF1659" s="367"/>
      <c r="AG1659" s="367"/>
      <c r="AH1659" s="367"/>
      <c r="AI1659" s="367"/>
      <c r="AJ1659" s="367"/>
      <c r="AK1659" s="367"/>
      <c r="AL1659" s="367"/>
      <c r="AM1659" s="367"/>
      <c r="AN1659" s="367"/>
      <c r="AO1659" s="367"/>
      <c r="AP1659" s="367"/>
      <c r="AQ1659" s="367"/>
      <c r="AR1659" s="367"/>
      <c r="AS1659" s="367"/>
      <c r="AT1659" s="367"/>
    </row>
    <row r="1660" spans="2:46" ht="13.8">
      <c r="B1660" s="26">
        <v>108.5000000000009</v>
      </c>
      <c r="C1660" s="367">
        <v>423.20290820329529</v>
      </c>
      <c r="D1660" s="369">
        <v>2929.5000000000241</v>
      </c>
      <c r="E1660" s="367">
        <v>30279.069767442041</v>
      </c>
      <c r="F1660" s="367">
        <v>-1330885.7180349892</v>
      </c>
      <c r="G1660" s="367">
        <v>2929.5000000000177</v>
      </c>
      <c r="H1660" s="367">
        <v>162750</v>
      </c>
      <c r="I1660" s="367">
        <v>-15742284.494650176</v>
      </c>
      <c r="J1660" s="384">
        <v>2929.5</v>
      </c>
      <c r="K1660" s="367">
        <v>39454.545454545594</v>
      </c>
      <c r="L1660" s="367">
        <v>-893871.23870987468</v>
      </c>
      <c r="M1660" s="384">
        <v>2929.5000000000105</v>
      </c>
      <c r="N1660" s="367">
        <v>651</v>
      </c>
      <c r="O1660" s="367">
        <v>-16015.81904906887</v>
      </c>
      <c r="P1660" s="384">
        <v>42.47775</v>
      </c>
      <c r="Q1660" s="367">
        <v>651</v>
      </c>
      <c r="R1660" s="367">
        <v>-6064.9373118226276</v>
      </c>
      <c r="S1660" s="384">
        <v>41.013000000000005</v>
      </c>
      <c r="T1660" s="367">
        <v>22448.275862068847</v>
      </c>
      <c r="U1660" s="367">
        <v>-930904.79773616022</v>
      </c>
      <c r="V1660" s="384">
        <v>2929.4999999999845</v>
      </c>
      <c r="W1660" s="367">
        <v>1084999.9999999919</v>
      </c>
      <c r="X1660" s="367">
        <v>110478.76227748132</v>
      </c>
      <c r="Y1660" s="384">
        <v>2929.4999999999777</v>
      </c>
      <c r="Z1660" s="367"/>
      <c r="AA1660" s="367"/>
      <c r="AB1660" s="367"/>
      <c r="AC1660" s="367"/>
      <c r="AD1660" s="367"/>
      <c r="AE1660" s="367"/>
      <c r="AF1660" s="367"/>
      <c r="AG1660" s="367"/>
      <c r="AH1660" s="367"/>
      <c r="AI1660" s="367"/>
      <c r="AJ1660" s="367"/>
      <c r="AK1660" s="367"/>
      <c r="AL1660" s="367"/>
      <c r="AM1660" s="367"/>
      <c r="AN1660" s="367"/>
      <c r="AO1660" s="367"/>
      <c r="AP1660" s="367"/>
      <c r="AQ1660" s="367"/>
      <c r="AR1660" s="367"/>
      <c r="AS1660" s="367"/>
      <c r="AT1660" s="367"/>
    </row>
    <row r="1661" spans="2:46" ht="13.8">
      <c r="B1661" s="26">
        <v>108.66666666666757</v>
      </c>
      <c r="C1661" s="367">
        <v>423.84297110871177</v>
      </c>
      <c r="D1661" s="369">
        <v>2934.0000000000246</v>
      </c>
      <c r="E1661" s="367">
        <v>30325.581395349018</v>
      </c>
      <c r="F1661" s="367">
        <v>-1335017.8729985156</v>
      </c>
      <c r="G1661" s="367">
        <v>2934.0000000000177</v>
      </c>
      <c r="H1661" s="367">
        <v>163000</v>
      </c>
      <c r="I1661" s="367">
        <v>-15791045.361785149</v>
      </c>
      <c r="J1661" s="384">
        <v>2934</v>
      </c>
      <c r="K1661" s="367">
        <v>39515.151515151658</v>
      </c>
      <c r="L1661" s="367">
        <v>-896842.41488098283</v>
      </c>
      <c r="M1661" s="384">
        <v>2934.0000000000105</v>
      </c>
      <c r="N1661" s="367">
        <v>652</v>
      </c>
      <c r="O1661" s="367">
        <v>-16066.289940999974</v>
      </c>
      <c r="P1661" s="384">
        <v>42.542999999999999</v>
      </c>
      <c r="Q1661" s="367">
        <v>652</v>
      </c>
      <c r="R1661" s="367">
        <v>-6086.4626909674034</v>
      </c>
      <c r="S1661" s="384">
        <v>41.076000000000001</v>
      </c>
      <c r="T1661" s="367">
        <v>22482.758620689536</v>
      </c>
      <c r="U1661" s="367">
        <v>-933954.71146693919</v>
      </c>
      <c r="V1661" s="384">
        <v>2933.9999999999845</v>
      </c>
      <c r="W1661" s="367">
        <v>1086666.6666666586</v>
      </c>
      <c r="X1661" s="367">
        <v>110588.22853427639</v>
      </c>
      <c r="Y1661" s="384">
        <v>2933.9999999999782</v>
      </c>
      <c r="Z1661" s="367"/>
      <c r="AA1661" s="367"/>
      <c r="AB1661" s="367"/>
      <c r="AC1661" s="367"/>
      <c r="AD1661" s="367"/>
      <c r="AE1661" s="367"/>
      <c r="AF1661" s="367"/>
      <c r="AG1661" s="367"/>
      <c r="AH1661" s="367"/>
      <c r="AI1661" s="367"/>
      <c r="AJ1661" s="367"/>
      <c r="AK1661" s="367"/>
      <c r="AL1661" s="367"/>
      <c r="AM1661" s="367"/>
      <c r="AN1661" s="367"/>
      <c r="AO1661" s="367"/>
      <c r="AP1661" s="367"/>
      <c r="AQ1661" s="367"/>
      <c r="AR1661" s="367"/>
      <c r="AS1661" s="367"/>
      <c r="AT1661" s="367"/>
    </row>
    <row r="1662" spans="2:46" ht="13.8">
      <c r="B1662" s="26">
        <v>108.83333333333424</v>
      </c>
      <c r="C1662" s="367">
        <v>424.4830032829417</v>
      </c>
      <c r="D1662" s="369">
        <v>2938.5000000000246</v>
      </c>
      <c r="E1662" s="367">
        <v>30372.093023255995</v>
      </c>
      <c r="F1662" s="367">
        <v>-1339156.4322064007</v>
      </c>
      <c r="G1662" s="367">
        <v>2938.5000000000177</v>
      </c>
      <c r="H1662" s="367">
        <v>163250</v>
      </c>
      <c r="I1662" s="367">
        <v>-15839881.625148719</v>
      </c>
      <c r="J1662" s="384">
        <v>2938.5</v>
      </c>
      <c r="K1662" s="367">
        <v>39575.757575757721</v>
      </c>
      <c r="L1662" s="367">
        <v>-899818.49320568563</v>
      </c>
      <c r="M1662" s="384">
        <v>2938.5000000000109</v>
      </c>
      <c r="N1662" s="367">
        <v>653</v>
      </c>
      <c r="O1662" s="367">
        <v>-16116.840185751176</v>
      </c>
      <c r="P1662" s="384">
        <v>42.608249999999998</v>
      </c>
      <c r="Q1662" s="367">
        <v>653</v>
      </c>
      <c r="R1662" s="367">
        <v>-6108.0255211526346</v>
      </c>
      <c r="S1662" s="384">
        <v>41.138999999999996</v>
      </c>
      <c r="T1662" s="367">
        <v>22517.241379310224</v>
      </c>
      <c r="U1662" s="367">
        <v>-937009.5943769936</v>
      </c>
      <c r="V1662" s="384">
        <v>2938.4999999999841</v>
      </c>
      <c r="W1662" s="367">
        <v>1088333.3333333253</v>
      </c>
      <c r="X1662" s="367">
        <v>110697.51000584674</v>
      </c>
      <c r="Y1662" s="384">
        <v>2938.4999999999782</v>
      </c>
      <c r="Z1662" s="367"/>
      <c r="AA1662" s="367"/>
      <c r="AB1662" s="367"/>
      <c r="AC1662" s="367"/>
      <c r="AD1662" s="367"/>
      <c r="AE1662" s="367"/>
      <c r="AF1662" s="367"/>
      <c r="AG1662" s="367"/>
      <c r="AH1662" s="367"/>
      <c r="AI1662" s="367"/>
      <c r="AJ1662" s="367"/>
      <c r="AK1662" s="367"/>
      <c r="AL1662" s="367"/>
      <c r="AM1662" s="367"/>
      <c r="AN1662" s="367"/>
      <c r="AO1662" s="367"/>
      <c r="AP1662" s="367"/>
      <c r="AQ1662" s="367"/>
      <c r="AR1662" s="367"/>
      <c r="AS1662" s="367"/>
      <c r="AT1662" s="367"/>
    </row>
    <row r="1663" spans="2:46" ht="13.8">
      <c r="B1663" s="26">
        <v>109.00000000000091</v>
      </c>
      <c r="C1663" s="367">
        <v>425.12300472598514</v>
      </c>
      <c r="D1663" s="369">
        <v>2943.0000000000246</v>
      </c>
      <c r="E1663" s="367">
        <v>30418.604651162972</v>
      </c>
      <c r="F1663" s="367">
        <v>-1343301.3956586441</v>
      </c>
      <c r="G1663" s="367">
        <v>2943.0000000000177</v>
      </c>
      <c r="H1663" s="367">
        <v>163500</v>
      </c>
      <c r="I1663" s="367">
        <v>-15888793.284740886</v>
      </c>
      <c r="J1663" s="384">
        <v>2943</v>
      </c>
      <c r="K1663" s="367">
        <v>39636.363636363785</v>
      </c>
      <c r="L1663" s="367">
        <v>-902799.47368398227</v>
      </c>
      <c r="M1663" s="384">
        <v>2943.0000000000109</v>
      </c>
      <c r="N1663" s="367">
        <v>654</v>
      </c>
      <c r="O1663" s="367">
        <v>-16167.469783322476</v>
      </c>
      <c r="P1663" s="384">
        <v>42.673499999999997</v>
      </c>
      <c r="Q1663" s="367">
        <v>654</v>
      </c>
      <c r="R1663" s="367">
        <v>-6129.6258023783221</v>
      </c>
      <c r="S1663" s="384">
        <v>41.201999999999998</v>
      </c>
      <c r="T1663" s="367">
        <v>22551.724137930913</v>
      </c>
      <c r="U1663" s="367">
        <v>-940069.44646632404</v>
      </c>
      <c r="V1663" s="384">
        <v>2942.9999999999841</v>
      </c>
      <c r="W1663" s="367">
        <v>1089999.9999999921</v>
      </c>
      <c r="X1663" s="367">
        <v>110806.60669219233</v>
      </c>
      <c r="Y1663" s="384">
        <v>2942.9999999999786</v>
      </c>
      <c r="Z1663" s="367"/>
      <c r="AA1663" s="367"/>
      <c r="AB1663" s="367"/>
      <c r="AC1663" s="367"/>
      <c r="AD1663" s="367"/>
      <c r="AE1663" s="367"/>
      <c r="AF1663" s="367"/>
      <c r="AG1663" s="367"/>
      <c r="AH1663" s="367"/>
      <c r="AI1663" s="367"/>
      <c r="AJ1663" s="367"/>
      <c r="AK1663" s="367"/>
      <c r="AL1663" s="367"/>
      <c r="AM1663" s="367"/>
      <c r="AN1663" s="367"/>
      <c r="AO1663" s="367"/>
      <c r="AP1663" s="367"/>
      <c r="AQ1663" s="367"/>
      <c r="AR1663" s="367"/>
      <c r="AS1663" s="367"/>
      <c r="AT1663" s="367"/>
    </row>
    <row r="1664" spans="2:46" ht="13.8">
      <c r="B1664" s="26">
        <v>109.16666666666758</v>
      </c>
      <c r="C1664" s="367">
        <v>425.76297543784216</v>
      </c>
      <c r="D1664" s="369">
        <v>2947.5000000000246</v>
      </c>
      <c r="E1664" s="367">
        <v>30465.116279069949</v>
      </c>
      <c r="F1664" s="367">
        <v>-1347452.7633552463</v>
      </c>
      <c r="G1664" s="367">
        <v>2947.5000000000177</v>
      </c>
      <c r="H1664" s="367">
        <v>163750</v>
      </c>
      <c r="I1664" s="367">
        <v>-15937780.340561641</v>
      </c>
      <c r="J1664" s="384">
        <v>2947.4999999999995</v>
      </c>
      <c r="K1664" s="367">
        <v>39696.969696969849</v>
      </c>
      <c r="L1664" s="367">
        <v>-905785.3563158738</v>
      </c>
      <c r="M1664" s="384">
        <v>2947.5000000000118</v>
      </c>
      <c r="N1664" s="367">
        <v>655</v>
      </c>
      <c r="O1664" s="367">
        <v>-16218.178733713881</v>
      </c>
      <c r="P1664" s="384">
        <v>42.738750000000003</v>
      </c>
      <c r="Q1664" s="367">
        <v>655</v>
      </c>
      <c r="R1664" s="367">
        <v>-6151.2635346444613</v>
      </c>
      <c r="S1664" s="384">
        <v>41.264999999999993</v>
      </c>
      <c r="T1664" s="367">
        <v>22586.206896551601</v>
      </c>
      <c r="U1664" s="367">
        <v>-943134.26773493062</v>
      </c>
      <c r="V1664" s="384">
        <v>2947.4999999999841</v>
      </c>
      <c r="W1664" s="367">
        <v>1091666.6666666588</v>
      </c>
      <c r="X1664" s="367">
        <v>110915.51859331319</v>
      </c>
      <c r="Y1664" s="384">
        <v>2947.4999999999786</v>
      </c>
      <c r="Z1664" s="367"/>
      <c r="AA1664" s="367"/>
      <c r="AB1664" s="367"/>
      <c r="AC1664" s="367"/>
      <c r="AD1664" s="367"/>
      <c r="AE1664" s="367"/>
      <c r="AF1664" s="367"/>
      <c r="AG1664" s="367"/>
      <c r="AH1664" s="367"/>
      <c r="AI1664" s="367"/>
      <c r="AJ1664" s="367"/>
      <c r="AK1664" s="367"/>
      <c r="AL1664" s="367"/>
      <c r="AM1664" s="367"/>
      <c r="AN1664" s="367"/>
      <c r="AO1664" s="367"/>
      <c r="AP1664" s="367"/>
      <c r="AQ1664" s="367"/>
      <c r="AR1664" s="367"/>
      <c r="AS1664" s="367"/>
      <c r="AT1664" s="367"/>
    </row>
    <row r="1665" spans="2:46" ht="13.8">
      <c r="B1665" s="26">
        <v>109.33333333333425</v>
      </c>
      <c r="C1665" s="367">
        <v>426.40291541851275</v>
      </c>
      <c r="D1665" s="369">
        <v>2952.000000000025</v>
      </c>
      <c r="E1665" s="367">
        <v>30511.627906976926</v>
      </c>
      <c r="F1665" s="367">
        <v>-1351610.5352962066</v>
      </c>
      <c r="G1665" s="367">
        <v>2952.0000000000177</v>
      </c>
      <c r="H1665" s="367">
        <v>164000</v>
      </c>
      <c r="I1665" s="367">
        <v>-15986842.792611003</v>
      </c>
      <c r="J1665" s="384">
        <v>2951.9999999999995</v>
      </c>
      <c r="K1665" s="367">
        <v>39757.575757575913</v>
      </c>
      <c r="L1665" s="367">
        <v>-908776.14110135869</v>
      </c>
      <c r="M1665" s="384">
        <v>2952.0000000000118</v>
      </c>
      <c r="N1665" s="367">
        <v>656</v>
      </c>
      <c r="O1665" s="367">
        <v>-16268.967036925374</v>
      </c>
      <c r="P1665" s="384">
        <v>42.803999999999995</v>
      </c>
      <c r="Q1665" s="367">
        <v>656</v>
      </c>
      <c r="R1665" s="367">
        <v>-6172.9387179510568</v>
      </c>
      <c r="S1665" s="384">
        <v>41.327999999999996</v>
      </c>
      <c r="T1665" s="367">
        <v>22620.689655172289</v>
      </c>
      <c r="U1665" s="367">
        <v>-946204.05818281253</v>
      </c>
      <c r="V1665" s="384">
        <v>2951.9999999999836</v>
      </c>
      <c r="W1665" s="367">
        <v>1093333.3333333256</v>
      </c>
      <c r="X1665" s="367">
        <v>111024.2457092093</v>
      </c>
      <c r="Y1665" s="384">
        <v>2951.9999999999791</v>
      </c>
      <c r="Z1665" s="367"/>
      <c r="AA1665" s="367"/>
      <c r="AB1665" s="367"/>
      <c r="AC1665" s="367"/>
      <c r="AD1665" s="367"/>
      <c r="AE1665" s="367"/>
      <c r="AF1665" s="367"/>
      <c r="AG1665" s="367"/>
      <c r="AH1665" s="367"/>
      <c r="AI1665" s="367"/>
      <c r="AJ1665" s="367"/>
      <c r="AK1665" s="367"/>
      <c r="AL1665" s="367"/>
      <c r="AM1665" s="367"/>
      <c r="AN1665" s="367"/>
      <c r="AO1665" s="367"/>
      <c r="AP1665" s="367"/>
      <c r="AQ1665" s="367"/>
      <c r="AR1665" s="367"/>
      <c r="AS1665" s="367"/>
      <c r="AT1665" s="367"/>
    </row>
    <row r="1666" spans="2:46" ht="13.8">
      <c r="B1666" s="26">
        <v>109.50000000000092</v>
      </c>
      <c r="C1666" s="367">
        <v>427.04282466799691</v>
      </c>
      <c r="D1666" s="369">
        <v>2956.500000000025</v>
      </c>
      <c r="E1666" s="367">
        <v>30558.139534883903</v>
      </c>
      <c r="F1666" s="367">
        <v>-1355774.7114815253</v>
      </c>
      <c r="G1666" s="367">
        <v>2956.5000000000177</v>
      </c>
      <c r="H1666" s="367">
        <v>164250</v>
      </c>
      <c r="I1666" s="367">
        <v>-16035980.640888963</v>
      </c>
      <c r="J1666" s="384">
        <v>2956.4999999999995</v>
      </c>
      <c r="K1666" s="367">
        <v>39818.181818181976</v>
      </c>
      <c r="L1666" s="367">
        <v>-911771.82804043847</v>
      </c>
      <c r="M1666" s="384">
        <v>2956.5000000000123</v>
      </c>
      <c r="N1666" s="367">
        <v>657</v>
      </c>
      <c r="O1666" s="367">
        <v>-16319.834692956973</v>
      </c>
      <c r="P1666" s="384">
        <v>42.869250000000001</v>
      </c>
      <c r="Q1666" s="367">
        <v>657</v>
      </c>
      <c r="R1666" s="367">
        <v>-6194.6513522981068</v>
      </c>
      <c r="S1666" s="384">
        <v>41.390999999999998</v>
      </c>
      <c r="T1666" s="367">
        <v>22655.172413792978</v>
      </c>
      <c r="U1666" s="367">
        <v>-949278.81780997093</v>
      </c>
      <c r="V1666" s="384">
        <v>2956.4999999999836</v>
      </c>
      <c r="W1666" s="367">
        <v>1094999.9999999923</v>
      </c>
      <c r="X1666" s="367">
        <v>111132.78803988072</v>
      </c>
      <c r="Y1666" s="384">
        <v>2956.4999999999791</v>
      </c>
      <c r="Z1666" s="367"/>
      <c r="AA1666" s="367"/>
      <c r="AB1666" s="367"/>
      <c r="AC1666" s="367"/>
      <c r="AD1666" s="367"/>
      <c r="AE1666" s="367"/>
      <c r="AF1666" s="367"/>
      <c r="AG1666" s="367"/>
      <c r="AH1666" s="367"/>
      <c r="AI1666" s="367"/>
      <c r="AJ1666" s="367"/>
      <c r="AK1666" s="367"/>
      <c r="AL1666" s="367"/>
      <c r="AM1666" s="367"/>
      <c r="AN1666" s="367"/>
      <c r="AO1666" s="367"/>
      <c r="AP1666" s="367"/>
      <c r="AQ1666" s="367"/>
      <c r="AR1666" s="367"/>
      <c r="AS1666" s="367"/>
      <c r="AT1666" s="367"/>
    </row>
    <row r="1667" spans="2:46" ht="13.8">
      <c r="B1667" s="26">
        <v>109.6666666666676</v>
      </c>
      <c r="C1667" s="367">
        <v>427.68270318629448</v>
      </c>
      <c r="D1667" s="369">
        <v>2961.000000000025</v>
      </c>
      <c r="E1667" s="367">
        <v>30604.65116279088</v>
      </c>
      <c r="F1667" s="367">
        <v>-1359945.2919112027</v>
      </c>
      <c r="G1667" s="367">
        <v>2961.0000000000177</v>
      </c>
      <c r="H1667" s="367">
        <v>164500</v>
      </c>
      <c r="I1667" s="367">
        <v>-16085193.885395518</v>
      </c>
      <c r="J1667" s="384">
        <v>2960.9999999999995</v>
      </c>
      <c r="K1667" s="367">
        <v>39878.78787878804</v>
      </c>
      <c r="L1667" s="367">
        <v>-914772.41713311174</v>
      </c>
      <c r="M1667" s="384">
        <v>2961.0000000000123</v>
      </c>
      <c r="N1667" s="367">
        <v>658</v>
      </c>
      <c r="O1667" s="367">
        <v>-16370.781701808672</v>
      </c>
      <c r="P1667" s="384">
        <v>42.934500000000007</v>
      </c>
      <c r="Q1667" s="367">
        <v>658</v>
      </c>
      <c r="R1667" s="367">
        <v>-6216.4014376856103</v>
      </c>
      <c r="S1667" s="384">
        <v>41.454000000000001</v>
      </c>
      <c r="T1667" s="367">
        <v>22689.655172413666</v>
      </c>
      <c r="U1667" s="367">
        <v>-952358.54661640502</v>
      </c>
      <c r="V1667" s="384">
        <v>2960.9999999999836</v>
      </c>
      <c r="W1667" s="367">
        <v>1096666.6666666591</v>
      </c>
      <c r="X1667" s="367">
        <v>111241.14558532739</v>
      </c>
      <c r="Y1667" s="384">
        <v>2960.9999999999791</v>
      </c>
      <c r="Z1667" s="367"/>
      <c r="AA1667" s="367"/>
      <c r="AB1667" s="367"/>
      <c r="AC1667" s="367"/>
      <c r="AD1667" s="367"/>
      <c r="AE1667" s="367"/>
      <c r="AF1667" s="367"/>
      <c r="AG1667" s="367"/>
      <c r="AH1667" s="367"/>
      <c r="AI1667" s="367"/>
      <c r="AJ1667" s="367"/>
      <c r="AK1667" s="367"/>
      <c r="AL1667" s="367"/>
      <c r="AM1667" s="367"/>
      <c r="AN1667" s="367"/>
      <c r="AO1667" s="367"/>
      <c r="AP1667" s="367"/>
      <c r="AQ1667" s="367"/>
      <c r="AR1667" s="367"/>
      <c r="AS1667" s="367"/>
      <c r="AT1667" s="367"/>
    </row>
    <row r="1668" spans="2:46" ht="13.8">
      <c r="B1668" s="26">
        <v>109.83333333333427</v>
      </c>
      <c r="C1668" s="367">
        <v>428.32255097340573</v>
      </c>
      <c r="D1668" s="369">
        <v>2965.500000000025</v>
      </c>
      <c r="E1668" s="367">
        <v>30651.162790697857</v>
      </c>
      <c r="F1668" s="367">
        <v>-1364122.2765852388</v>
      </c>
      <c r="G1668" s="367">
        <v>2965.5000000000177</v>
      </c>
      <c r="H1668" s="367">
        <v>164750</v>
      </c>
      <c r="I1668" s="367">
        <v>-16134482.526130669</v>
      </c>
      <c r="J1668" s="384">
        <v>2965.4999999999995</v>
      </c>
      <c r="K1668" s="367">
        <v>39939.393939394104</v>
      </c>
      <c r="L1668" s="367">
        <v>-917777.90837937978</v>
      </c>
      <c r="M1668" s="384">
        <v>2965.5000000000127</v>
      </c>
      <c r="N1668" s="367">
        <v>659</v>
      </c>
      <c r="O1668" s="367">
        <v>-16421.808063480454</v>
      </c>
      <c r="P1668" s="384">
        <v>42.999749999999999</v>
      </c>
      <c r="Q1668" s="367">
        <v>659</v>
      </c>
      <c r="R1668" s="367">
        <v>-6238.1889741135674</v>
      </c>
      <c r="S1668" s="384">
        <v>41.516999999999996</v>
      </c>
      <c r="T1668" s="367">
        <v>22724.137931034355</v>
      </c>
      <c r="U1668" s="367">
        <v>-955443.24460211466</v>
      </c>
      <c r="V1668" s="384">
        <v>2965.4999999999832</v>
      </c>
      <c r="W1668" s="367">
        <v>1098333.3333333258</v>
      </c>
      <c r="X1668" s="367">
        <v>111349.31834554933</v>
      </c>
      <c r="Y1668" s="384">
        <v>2965.4999999999795</v>
      </c>
      <c r="Z1668" s="367"/>
      <c r="AA1668" s="367"/>
      <c r="AB1668" s="367"/>
      <c r="AC1668" s="367"/>
      <c r="AD1668" s="367"/>
      <c r="AE1668" s="367"/>
      <c r="AF1668" s="367"/>
      <c r="AG1668" s="367"/>
      <c r="AH1668" s="367"/>
      <c r="AI1668" s="367"/>
      <c r="AJ1668" s="367"/>
      <c r="AK1668" s="367"/>
      <c r="AL1668" s="367"/>
      <c r="AM1668" s="367"/>
      <c r="AN1668" s="367"/>
      <c r="AO1668" s="367"/>
      <c r="AP1668" s="367"/>
      <c r="AQ1668" s="367"/>
      <c r="AR1668" s="367"/>
      <c r="AS1668" s="367"/>
      <c r="AT1668" s="367"/>
    </row>
    <row r="1669" spans="2:46" ht="13.8">
      <c r="B1669" s="26">
        <v>110.00000000000094</v>
      </c>
      <c r="C1669" s="367">
        <v>428.96236802933055</v>
      </c>
      <c r="D1669" s="369">
        <v>2970.0000000000255</v>
      </c>
      <c r="E1669" s="367">
        <v>30697.674418604835</v>
      </c>
      <c r="F1669" s="367">
        <v>-1368305.6655036327</v>
      </c>
      <c r="G1669" s="367">
        <v>2970.0000000000177</v>
      </c>
      <c r="H1669" s="367">
        <v>165000</v>
      </c>
      <c r="I1669" s="367">
        <v>-16183846.563094415</v>
      </c>
      <c r="J1669" s="384">
        <v>2969.9999999999995</v>
      </c>
      <c r="K1669" s="367">
        <v>40000.000000000167</v>
      </c>
      <c r="L1669" s="367">
        <v>-920788.30177924142</v>
      </c>
      <c r="M1669" s="384">
        <v>2970.0000000000127</v>
      </c>
      <c r="N1669" s="367">
        <v>660</v>
      </c>
      <c r="O1669" s="367">
        <v>-16472.91377797235</v>
      </c>
      <c r="P1669" s="384">
        <v>43.065000000000005</v>
      </c>
      <c r="Q1669" s="367">
        <v>660</v>
      </c>
      <c r="R1669" s="367">
        <v>-6260.0139615819799</v>
      </c>
      <c r="S1669" s="384">
        <v>41.58</v>
      </c>
      <c r="T1669" s="367">
        <v>22758.620689655043</v>
      </c>
      <c r="U1669" s="367">
        <v>-958532.91176710057</v>
      </c>
      <c r="V1669" s="384">
        <v>2969.9999999999832</v>
      </c>
      <c r="W1669" s="367">
        <v>1099999.9999999925</v>
      </c>
      <c r="X1669" s="367">
        <v>111457.30632054654</v>
      </c>
      <c r="Y1669" s="384">
        <v>2969.9999999999795</v>
      </c>
      <c r="Z1669" s="367"/>
      <c r="AA1669" s="367"/>
      <c r="AB1669" s="367"/>
      <c r="AC1669" s="367"/>
      <c r="AD1669" s="367"/>
      <c r="AE1669" s="367"/>
      <c r="AF1669" s="367"/>
      <c r="AG1669" s="367"/>
      <c r="AH1669" s="367"/>
      <c r="AI1669" s="367"/>
      <c r="AJ1669" s="367"/>
      <c r="AK1669" s="367"/>
      <c r="AL1669" s="367"/>
      <c r="AM1669" s="367"/>
      <c r="AN1669" s="367"/>
      <c r="AO1669" s="367"/>
      <c r="AP1669" s="367"/>
      <c r="AQ1669" s="367"/>
      <c r="AR1669" s="367"/>
      <c r="AS1669" s="367"/>
      <c r="AT1669" s="367"/>
    </row>
    <row r="1670" spans="2:46" ht="13.8">
      <c r="B1670" s="26">
        <v>110.16666666666761</v>
      </c>
      <c r="C1670" s="367">
        <v>429.60215435406872</v>
      </c>
      <c r="D1670" s="369">
        <v>2974.5000000000255</v>
      </c>
      <c r="E1670" s="367">
        <v>30744.186046511812</v>
      </c>
      <c r="F1670" s="367">
        <v>-1372495.4586663861</v>
      </c>
      <c r="G1670" s="367">
        <v>2974.5000000000182</v>
      </c>
      <c r="H1670" s="367">
        <v>165250</v>
      </c>
      <c r="I1670" s="367">
        <v>-16233285.996286761</v>
      </c>
      <c r="J1670" s="384">
        <v>2974.4999999999995</v>
      </c>
      <c r="K1670" s="367">
        <v>40060.606060606231</v>
      </c>
      <c r="L1670" s="367">
        <v>-923803.59733269748</v>
      </c>
      <c r="M1670" s="384">
        <v>2974.5000000000127</v>
      </c>
      <c r="N1670" s="367">
        <v>661</v>
      </c>
      <c r="O1670" s="367">
        <v>-16524.09884528433</v>
      </c>
      <c r="P1670" s="384">
        <v>43.130249999999997</v>
      </c>
      <c r="Q1670" s="367">
        <v>661</v>
      </c>
      <c r="R1670" s="367">
        <v>-6281.8764000908468</v>
      </c>
      <c r="S1670" s="384">
        <v>41.643000000000001</v>
      </c>
      <c r="T1670" s="367">
        <v>22793.103448275731</v>
      </c>
      <c r="U1670" s="367">
        <v>-961627.54811136227</v>
      </c>
      <c r="V1670" s="384">
        <v>2974.4999999999832</v>
      </c>
      <c r="W1670" s="367">
        <v>1101666.6666666593</v>
      </c>
      <c r="X1670" s="367">
        <v>111565.10951031903</v>
      </c>
      <c r="Y1670" s="384">
        <v>2974.49999999998</v>
      </c>
      <c r="Z1670" s="367"/>
      <c r="AA1670" s="367"/>
      <c r="AB1670" s="367"/>
      <c r="AC1670" s="367"/>
      <c r="AD1670" s="367"/>
      <c r="AE1670" s="367"/>
      <c r="AF1670" s="367"/>
      <c r="AG1670" s="367"/>
      <c r="AH1670" s="367"/>
      <c r="AI1670" s="367"/>
      <c r="AJ1670" s="367"/>
      <c r="AK1670" s="367"/>
      <c r="AL1670" s="367"/>
      <c r="AM1670" s="367"/>
      <c r="AN1670" s="367"/>
      <c r="AO1670" s="367"/>
      <c r="AP1670" s="367"/>
      <c r="AQ1670" s="367"/>
      <c r="AR1670" s="367"/>
      <c r="AS1670" s="367"/>
      <c r="AT1670" s="367"/>
    </row>
    <row r="1671" spans="2:46" ht="13.8">
      <c r="B1671" s="26">
        <v>110.33333333333428</v>
      </c>
      <c r="C1671" s="367">
        <v>430.24190994762063</v>
      </c>
      <c r="D1671" s="369">
        <v>2979.0000000000255</v>
      </c>
      <c r="E1671" s="367">
        <v>30790.697674418789</v>
      </c>
      <c r="F1671" s="367">
        <v>-1376691.6560734971</v>
      </c>
      <c r="G1671" s="367">
        <v>2979.0000000000182</v>
      </c>
      <c r="H1671" s="367">
        <v>165500</v>
      </c>
      <c r="I1671" s="367">
        <v>-16282800.825707704</v>
      </c>
      <c r="J1671" s="384">
        <v>2978.9999999999995</v>
      </c>
      <c r="K1671" s="367">
        <v>40121.212121212295</v>
      </c>
      <c r="L1671" s="367">
        <v>-926823.79503974784</v>
      </c>
      <c r="M1671" s="384">
        <v>2979.0000000000132</v>
      </c>
      <c r="N1671" s="367">
        <v>662</v>
      </c>
      <c r="O1671" s="367">
        <v>-16575.363265416418</v>
      </c>
      <c r="P1671" s="384">
        <v>43.195500000000003</v>
      </c>
      <c r="Q1671" s="367">
        <v>662</v>
      </c>
      <c r="R1671" s="367">
        <v>-6303.7762896401664</v>
      </c>
      <c r="S1671" s="384">
        <v>41.706000000000003</v>
      </c>
      <c r="T1671" s="367">
        <v>22827.58620689642</v>
      </c>
      <c r="U1671" s="367">
        <v>-964727.15363489965</v>
      </c>
      <c r="V1671" s="384">
        <v>2978.9999999999827</v>
      </c>
      <c r="W1671" s="367">
        <v>1103333.333333326</v>
      </c>
      <c r="X1671" s="367">
        <v>111672.72791486676</v>
      </c>
      <c r="Y1671" s="384">
        <v>2978.99999999998</v>
      </c>
      <c r="Z1671" s="367"/>
      <c r="AA1671" s="367"/>
      <c r="AB1671" s="367"/>
      <c r="AC1671" s="367"/>
      <c r="AD1671" s="367"/>
      <c r="AE1671" s="367"/>
      <c r="AF1671" s="367"/>
      <c r="AG1671" s="367"/>
      <c r="AH1671" s="367"/>
      <c r="AI1671" s="367"/>
      <c r="AJ1671" s="367"/>
      <c r="AK1671" s="367"/>
      <c r="AL1671" s="367"/>
      <c r="AM1671" s="367"/>
      <c r="AN1671" s="367"/>
      <c r="AO1671" s="367"/>
      <c r="AP1671" s="367"/>
      <c r="AQ1671" s="367"/>
      <c r="AR1671" s="367"/>
      <c r="AS1671" s="367"/>
      <c r="AT1671" s="367"/>
    </row>
    <row r="1672" spans="2:46" ht="13.8">
      <c r="B1672" s="26">
        <v>110.50000000000095</v>
      </c>
      <c r="C1672" s="367">
        <v>430.88163480998594</v>
      </c>
      <c r="D1672" s="369">
        <v>2983.5000000000255</v>
      </c>
      <c r="E1672" s="367">
        <v>30837.209302325766</v>
      </c>
      <c r="F1672" s="367">
        <v>-1380894.2577249673</v>
      </c>
      <c r="G1672" s="367">
        <v>2983.5000000000182</v>
      </c>
      <c r="H1672" s="367">
        <v>165750</v>
      </c>
      <c r="I1672" s="367">
        <v>-16332391.051357243</v>
      </c>
      <c r="J1672" s="384">
        <v>2983.4999999999995</v>
      </c>
      <c r="K1672" s="367">
        <v>40181.818181818358</v>
      </c>
      <c r="L1672" s="367">
        <v>-929848.89490039228</v>
      </c>
      <c r="M1672" s="384">
        <v>2983.5000000000132</v>
      </c>
      <c r="N1672" s="367">
        <v>663</v>
      </c>
      <c r="O1672" s="367">
        <v>-16626.7070383686</v>
      </c>
      <c r="P1672" s="384">
        <v>43.260750000000002</v>
      </c>
      <c r="Q1672" s="367">
        <v>663</v>
      </c>
      <c r="R1672" s="367">
        <v>-6325.7136302299396</v>
      </c>
      <c r="S1672" s="384">
        <v>41.768999999999998</v>
      </c>
      <c r="T1672" s="367">
        <v>22862.068965517108</v>
      </c>
      <c r="U1672" s="367">
        <v>-967831.72833771305</v>
      </c>
      <c r="V1672" s="384">
        <v>2983.4999999999827</v>
      </c>
      <c r="W1672" s="367">
        <v>1104999.9999999928</v>
      </c>
      <c r="X1672" s="367">
        <v>111780.16153418977</v>
      </c>
      <c r="Y1672" s="384">
        <v>2983.49999999998</v>
      </c>
      <c r="Z1672" s="367"/>
      <c r="AA1672" s="367"/>
      <c r="AB1672" s="367"/>
      <c r="AC1672" s="367"/>
      <c r="AD1672" s="367"/>
      <c r="AE1672" s="367"/>
      <c r="AF1672" s="367"/>
      <c r="AG1672" s="367"/>
      <c r="AH1672" s="367"/>
      <c r="AI1672" s="367"/>
      <c r="AJ1672" s="367"/>
      <c r="AK1672" s="367"/>
      <c r="AL1672" s="367"/>
      <c r="AM1672" s="367"/>
      <c r="AN1672" s="367"/>
      <c r="AO1672" s="367"/>
      <c r="AP1672" s="367"/>
      <c r="AQ1672" s="367"/>
      <c r="AR1672" s="367"/>
      <c r="AS1672" s="367"/>
      <c r="AT1672" s="367"/>
    </row>
    <row r="1673" spans="2:46" ht="13.8">
      <c r="B1673" s="26">
        <v>110.66666666666762</v>
      </c>
      <c r="C1673" s="367">
        <v>431.52132894116488</v>
      </c>
      <c r="D1673" s="369">
        <v>2988.0000000000259</v>
      </c>
      <c r="E1673" s="367">
        <v>30883.720930232743</v>
      </c>
      <c r="F1673" s="367">
        <v>-1385103.2636207954</v>
      </c>
      <c r="G1673" s="367">
        <v>2988.0000000000182</v>
      </c>
      <c r="H1673" s="367">
        <v>166000</v>
      </c>
      <c r="I1673" s="367">
        <v>-16382056.673235381</v>
      </c>
      <c r="J1673" s="384">
        <v>2987.9999999999995</v>
      </c>
      <c r="K1673" s="367">
        <v>40242.424242424422</v>
      </c>
      <c r="L1673" s="367">
        <v>-932878.89691463148</v>
      </c>
      <c r="M1673" s="384">
        <v>2988.0000000000136</v>
      </c>
      <c r="N1673" s="367">
        <v>664</v>
      </c>
      <c r="O1673" s="367">
        <v>-16678.130164140879</v>
      </c>
      <c r="P1673" s="384">
        <v>43.326000000000001</v>
      </c>
      <c r="Q1673" s="367">
        <v>664</v>
      </c>
      <c r="R1673" s="367">
        <v>-6347.688421860169</v>
      </c>
      <c r="S1673" s="384">
        <v>41.832000000000001</v>
      </c>
      <c r="T1673" s="367">
        <v>22896.551724137797</v>
      </c>
      <c r="U1673" s="367">
        <v>-970941.27221980249</v>
      </c>
      <c r="V1673" s="384">
        <v>2987.9999999999827</v>
      </c>
      <c r="W1673" s="367">
        <v>1106666.6666666595</v>
      </c>
      <c r="X1673" s="367">
        <v>111887.41036828807</v>
      </c>
      <c r="Y1673" s="384">
        <v>2987.9999999999804</v>
      </c>
      <c r="Z1673" s="367"/>
      <c r="AA1673" s="367"/>
      <c r="AB1673" s="367"/>
      <c r="AC1673" s="367"/>
      <c r="AD1673" s="367"/>
      <c r="AE1673" s="367"/>
      <c r="AF1673" s="367"/>
      <c r="AG1673" s="367"/>
      <c r="AH1673" s="367"/>
      <c r="AI1673" s="367"/>
      <c r="AJ1673" s="367"/>
      <c r="AK1673" s="367"/>
      <c r="AL1673" s="367"/>
      <c r="AM1673" s="367"/>
      <c r="AN1673" s="367"/>
      <c r="AO1673" s="367"/>
      <c r="AP1673" s="367"/>
      <c r="AQ1673" s="367"/>
      <c r="AR1673" s="367"/>
      <c r="AS1673" s="367"/>
      <c r="AT1673" s="367"/>
    </row>
    <row r="1674" spans="2:46" ht="13.8">
      <c r="B1674" s="26">
        <v>110.83333333333429</v>
      </c>
      <c r="C1674" s="367">
        <v>432.1609923411574</v>
      </c>
      <c r="D1674" s="369">
        <v>2992.5000000000259</v>
      </c>
      <c r="E1674" s="367">
        <v>30930.23255813972</v>
      </c>
      <c r="F1674" s="367">
        <v>-1389318.6737609822</v>
      </c>
      <c r="G1674" s="367">
        <v>2992.5000000000182</v>
      </c>
      <c r="H1674" s="367">
        <v>166250</v>
      </c>
      <c r="I1674" s="367">
        <v>-16431797.691342115</v>
      </c>
      <c r="J1674" s="384">
        <v>2992.4999999999995</v>
      </c>
      <c r="K1674" s="367">
        <v>40303.030303030486</v>
      </c>
      <c r="L1674" s="367">
        <v>-935913.80108246417</v>
      </c>
      <c r="M1674" s="384">
        <v>2992.5000000000136</v>
      </c>
      <c r="N1674" s="367">
        <v>665</v>
      </c>
      <c r="O1674" s="367">
        <v>-16729.632642733253</v>
      </c>
      <c r="P1674" s="384">
        <v>43.391249999999999</v>
      </c>
      <c r="Q1674" s="367">
        <v>665</v>
      </c>
      <c r="R1674" s="367">
        <v>-6369.7006645308511</v>
      </c>
      <c r="S1674" s="384">
        <v>41.895000000000003</v>
      </c>
      <c r="T1674" s="367">
        <v>22931.034482758485</v>
      </c>
      <c r="U1674" s="367">
        <v>-974055.78528116702</v>
      </c>
      <c r="V1674" s="384">
        <v>2992.4999999999823</v>
      </c>
      <c r="W1674" s="367">
        <v>1108333.3333333263</v>
      </c>
      <c r="X1674" s="367">
        <v>111994.47441716163</v>
      </c>
      <c r="Y1674" s="384">
        <v>2992.4999999999809</v>
      </c>
      <c r="Z1674" s="367"/>
      <c r="AA1674" s="367"/>
      <c r="AB1674" s="367"/>
      <c r="AC1674" s="367"/>
      <c r="AD1674" s="367"/>
      <c r="AE1674" s="367"/>
      <c r="AF1674" s="367"/>
      <c r="AG1674" s="367"/>
      <c r="AH1674" s="367"/>
      <c r="AI1674" s="367"/>
      <c r="AJ1674" s="367"/>
      <c r="AK1674" s="367"/>
      <c r="AL1674" s="367"/>
      <c r="AM1674" s="367"/>
      <c r="AN1674" s="367"/>
      <c r="AO1674" s="367"/>
      <c r="AP1674" s="367"/>
      <c r="AQ1674" s="367"/>
      <c r="AR1674" s="367"/>
      <c r="AS1674" s="367"/>
      <c r="AT1674" s="367"/>
    </row>
    <row r="1675" spans="2:46" ht="13.8">
      <c r="B1675" s="26">
        <v>111.00000000000097</v>
      </c>
      <c r="C1675" s="367">
        <v>432.80062500996331</v>
      </c>
      <c r="D1675" s="369">
        <v>2997.0000000000259</v>
      </c>
      <c r="E1675" s="367">
        <v>30976.744186046697</v>
      </c>
      <c r="F1675" s="367">
        <v>-1393540.488145527</v>
      </c>
      <c r="G1675" s="367">
        <v>2997.0000000000182</v>
      </c>
      <c r="H1675" s="367">
        <v>166500</v>
      </c>
      <c r="I1675" s="367">
        <v>-16481614.105677441</v>
      </c>
      <c r="J1675" s="384">
        <v>2996.9999999999995</v>
      </c>
      <c r="K1675" s="367">
        <v>40363.63636363655</v>
      </c>
      <c r="L1675" s="367">
        <v>-938953.60740389139</v>
      </c>
      <c r="M1675" s="384">
        <v>2997.0000000000141</v>
      </c>
      <c r="N1675" s="367">
        <v>666</v>
      </c>
      <c r="O1675" s="367">
        <v>-16781.214474145738</v>
      </c>
      <c r="P1675" s="384">
        <v>43.456500000000005</v>
      </c>
      <c r="Q1675" s="367">
        <v>666</v>
      </c>
      <c r="R1675" s="367">
        <v>-6391.7503582419886</v>
      </c>
      <c r="S1675" s="384">
        <v>41.958000000000006</v>
      </c>
      <c r="T1675" s="367">
        <v>22965.517241379173</v>
      </c>
      <c r="U1675" s="367">
        <v>-977175.26752180816</v>
      </c>
      <c r="V1675" s="384">
        <v>2996.9999999999823</v>
      </c>
      <c r="W1675" s="367">
        <v>1109999.999999993</v>
      </c>
      <c r="X1675" s="367">
        <v>112101.35368081044</v>
      </c>
      <c r="Y1675" s="384">
        <v>2996.9999999999814</v>
      </c>
      <c r="Z1675" s="367"/>
      <c r="AA1675" s="367"/>
      <c r="AB1675" s="367"/>
      <c r="AC1675" s="367"/>
      <c r="AD1675" s="367"/>
      <c r="AE1675" s="367"/>
      <c r="AF1675" s="367"/>
      <c r="AG1675" s="367"/>
      <c r="AH1675" s="367"/>
      <c r="AI1675" s="367"/>
      <c r="AJ1675" s="367"/>
      <c r="AK1675" s="367"/>
      <c r="AL1675" s="367"/>
      <c r="AM1675" s="367"/>
      <c r="AN1675" s="367"/>
      <c r="AO1675" s="367"/>
      <c r="AP1675" s="367"/>
      <c r="AQ1675" s="367"/>
      <c r="AR1675" s="367"/>
      <c r="AS1675" s="367"/>
      <c r="AT1675" s="367"/>
    </row>
    <row r="1676" spans="2:46" ht="13.8">
      <c r="B1676" s="26">
        <v>111.16666666666764</v>
      </c>
      <c r="C1676" s="367">
        <v>433.44022694758286</v>
      </c>
      <c r="D1676" s="369">
        <v>3001.5000000000259</v>
      </c>
      <c r="E1676" s="367">
        <v>31023.255813953674</v>
      </c>
      <c r="F1676" s="367">
        <v>-1397768.7067744306</v>
      </c>
      <c r="G1676" s="367">
        <v>3001.5000000000182</v>
      </c>
      <c r="H1676" s="367">
        <v>166750</v>
      </c>
      <c r="I1676" s="367">
        <v>-16531505.916241368</v>
      </c>
      <c r="J1676" s="384">
        <v>3001.4999999999995</v>
      </c>
      <c r="K1676" s="367">
        <v>40424.242424242613</v>
      </c>
      <c r="L1676" s="367">
        <v>-941998.31587891257</v>
      </c>
      <c r="M1676" s="384">
        <v>3001.5000000000141</v>
      </c>
      <c r="N1676" s="367">
        <v>667</v>
      </c>
      <c r="O1676" s="367">
        <v>-16832.875658378303</v>
      </c>
      <c r="P1676" s="384">
        <v>43.521749999999997</v>
      </c>
      <c r="Q1676" s="367">
        <v>667</v>
      </c>
      <c r="R1676" s="367">
        <v>-6413.8375029935769</v>
      </c>
      <c r="S1676" s="384">
        <v>42.020999999999994</v>
      </c>
      <c r="T1676" s="367">
        <v>22999.999999999862</v>
      </c>
      <c r="U1676" s="367">
        <v>-980299.71894172521</v>
      </c>
      <c r="V1676" s="384">
        <v>3001.4999999999823</v>
      </c>
      <c r="W1676" s="367">
        <v>1111666.6666666598</v>
      </c>
      <c r="X1676" s="367">
        <v>112208.0481592345</v>
      </c>
      <c r="Y1676" s="384">
        <v>3001.4999999999814</v>
      </c>
      <c r="Z1676" s="367"/>
      <c r="AA1676" s="367"/>
      <c r="AB1676" s="367"/>
      <c r="AC1676" s="367"/>
      <c r="AD1676" s="367"/>
      <c r="AE1676" s="367"/>
      <c r="AF1676" s="367"/>
      <c r="AG1676" s="367"/>
      <c r="AH1676" s="367"/>
      <c r="AI1676" s="367"/>
      <c r="AJ1676" s="367"/>
      <c r="AK1676" s="367"/>
      <c r="AL1676" s="367"/>
      <c r="AM1676" s="367"/>
      <c r="AN1676" s="367"/>
      <c r="AO1676" s="367"/>
      <c r="AP1676" s="367"/>
      <c r="AQ1676" s="367"/>
      <c r="AR1676" s="367"/>
      <c r="AS1676" s="367"/>
      <c r="AT1676" s="367"/>
    </row>
    <row r="1677" spans="2:46" ht="13.8">
      <c r="B1677" s="26">
        <v>111.33333333333431</v>
      </c>
      <c r="C1677" s="367">
        <v>434.07979815401598</v>
      </c>
      <c r="D1677" s="369">
        <v>3006.0000000000268</v>
      </c>
      <c r="E1677" s="367">
        <v>31069.767441860651</v>
      </c>
      <c r="F1677" s="367">
        <v>-1402003.3296476929</v>
      </c>
      <c r="G1677" s="367">
        <v>3006.0000000000182</v>
      </c>
      <c r="H1677" s="367">
        <v>167000</v>
      </c>
      <c r="I1677" s="367">
        <v>-16581473.123033894</v>
      </c>
      <c r="J1677" s="384">
        <v>3005.9999999999995</v>
      </c>
      <c r="K1677" s="367">
        <v>40484.848484848677</v>
      </c>
      <c r="L1677" s="367">
        <v>-945047.92650752829</v>
      </c>
      <c r="M1677" s="384">
        <v>3006.0000000000146</v>
      </c>
      <c r="N1677" s="367">
        <v>668</v>
      </c>
      <c r="O1677" s="367">
        <v>-16884.616195430979</v>
      </c>
      <c r="P1677" s="384">
        <v>43.587000000000003</v>
      </c>
      <c r="Q1677" s="367">
        <v>668</v>
      </c>
      <c r="R1677" s="367">
        <v>-6435.9620987856215</v>
      </c>
      <c r="S1677" s="384">
        <v>42.083999999999996</v>
      </c>
      <c r="T1677" s="367">
        <v>23034.48275862055</v>
      </c>
      <c r="U1677" s="367">
        <v>-983429.13954091771</v>
      </c>
      <c r="V1677" s="384">
        <v>3005.9999999999818</v>
      </c>
      <c r="W1677" s="367">
        <v>1113333.3333333265</v>
      </c>
      <c r="X1677" s="367">
        <v>112314.55785243386</v>
      </c>
      <c r="Y1677" s="384">
        <v>3005.9999999999814</v>
      </c>
      <c r="Z1677" s="367"/>
      <c r="AA1677" s="367"/>
      <c r="AB1677" s="367"/>
      <c r="AC1677" s="367"/>
      <c r="AD1677" s="367"/>
      <c r="AE1677" s="367"/>
      <c r="AF1677" s="367"/>
      <c r="AG1677" s="367"/>
      <c r="AH1677" s="367"/>
      <c r="AI1677" s="367"/>
      <c r="AJ1677" s="367"/>
      <c r="AK1677" s="367"/>
      <c r="AL1677" s="367"/>
      <c r="AM1677" s="367"/>
      <c r="AN1677" s="367"/>
      <c r="AO1677" s="367"/>
      <c r="AP1677" s="367"/>
      <c r="AQ1677" s="367"/>
      <c r="AR1677" s="367"/>
      <c r="AS1677" s="367"/>
      <c r="AT1677" s="367"/>
    </row>
    <row r="1678" spans="2:46" ht="13.8">
      <c r="B1678" s="26">
        <v>111.50000000000098</v>
      </c>
      <c r="C1678" s="367">
        <v>434.71933862926267</v>
      </c>
      <c r="D1678" s="369">
        <v>3010.5000000000268</v>
      </c>
      <c r="E1678" s="367">
        <v>31116.279069767628</v>
      </c>
      <c r="F1678" s="367">
        <v>-1406244.3567653133</v>
      </c>
      <c r="G1678" s="367">
        <v>3010.5000000000182</v>
      </c>
      <c r="H1678" s="367">
        <v>167250</v>
      </c>
      <c r="I1678" s="367">
        <v>-16631515.726055015</v>
      </c>
      <c r="J1678" s="384">
        <v>3010.4999999999995</v>
      </c>
      <c r="K1678" s="367">
        <v>40545.454545454741</v>
      </c>
      <c r="L1678" s="367">
        <v>-948102.43928973773</v>
      </c>
      <c r="M1678" s="384">
        <v>3010.5000000000146</v>
      </c>
      <c r="N1678" s="367">
        <v>669</v>
      </c>
      <c r="O1678" s="367">
        <v>-16936.436085303747</v>
      </c>
      <c r="P1678" s="384">
        <v>43.652250000000002</v>
      </c>
      <c r="Q1678" s="367">
        <v>669</v>
      </c>
      <c r="R1678" s="367">
        <v>-6458.1241456181215</v>
      </c>
      <c r="S1678" s="384">
        <v>42.146999999999998</v>
      </c>
      <c r="T1678" s="367">
        <v>23068.965517241239</v>
      </c>
      <c r="U1678" s="367">
        <v>-986563.52931938635</v>
      </c>
      <c r="V1678" s="384">
        <v>3010.4999999999818</v>
      </c>
      <c r="W1678" s="367">
        <v>1114999.9999999932</v>
      </c>
      <c r="X1678" s="367">
        <v>112420.88276040851</v>
      </c>
      <c r="Y1678" s="384">
        <v>3010.4999999999818</v>
      </c>
      <c r="Z1678" s="367"/>
      <c r="AA1678" s="367"/>
      <c r="AB1678" s="367"/>
      <c r="AC1678" s="367"/>
      <c r="AD1678" s="367"/>
      <c r="AE1678" s="367"/>
      <c r="AF1678" s="367"/>
      <c r="AG1678" s="367"/>
      <c r="AH1678" s="367"/>
      <c r="AI1678" s="367"/>
      <c r="AJ1678" s="367"/>
      <c r="AK1678" s="367"/>
      <c r="AL1678" s="367"/>
      <c r="AM1678" s="367"/>
      <c r="AN1678" s="367"/>
      <c r="AO1678" s="367"/>
      <c r="AP1678" s="367"/>
      <c r="AQ1678" s="367"/>
      <c r="AR1678" s="367"/>
      <c r="AS1678" s="367"/>
      <c r="AT1678" s="367"/>
    </row>
    <row r="1679" spans="2:46" ht="13.8">
      <c r="B1679" s="26">
        <v>111.66666666666765</v>
      </c>
      <c r="C1679" s="367">
        <v>435.35884837332276</v>
      </c>
      <c r="D1679" s="369">
        <v>3015.0000000000268</v>
      </c>
      <c r="E1679" s="367">
        <v>31162.790697674605</v>
      </c>
      <c r="F1679" s="367">
        <v>-1410491.7881272924</v>
      </c>
      <c r="G1679" s="367">
        <v>3015.0000000000182</v>
      </c>
      <c r="H1679" s="367">
        <v>167500</v>
      </c>
      <c r="I1679" s="367">
        <v>-16681633.725304734</v>
      </c>
      <c r="J1679" s="384">
        <v>3014.9999999999995</v>
      </c>
      <c r="K1679" s="367">
        <v>40606.060606060804</v>
      </c>
      <c r="L1679" s="367">
        <v>-951161.85422554181</v>
      </c>
      <c r="M1679" s="384">
        <v>3015.000000000015</v>
      </c>
      <c r="N1679" s="367">
        <v>670</v>
      </c>
      <c r="O1679" s="367">
        <v>-16988.335327996614</v>
      </c>
      <c r="P1679" s="384">
        <v>43.717500000000001</v>
      </c>
      <c r="Q1679" s="367">
        <v>670</v>
      </c>
      <c r="R1679" s="367">
        <v>-6480.3236434910759</v>
      </c>
      <c r="S1679" s="384">
        <v>42.21</v>
      </c>
      <c r="T1679" s="367">
        <v>23103.448275861927</v>
      </c>
      <c r="U1679" s="367">
        <v>-989702.8882771309</v>
      </c>
      <c r="V1679" s="384">
        <v>3014.9999999999818</v>
      </c>
      <c r="W1679" s="367">
        <v>1116666.66666666</v>
      </c>
      <c r="X1679" s="367">
        <v>112527.02288315838</v>
      </c>
      <c r="Y1679" s="384">
        <v>3014.9999999999818</v>
      </c>
      <c r="Z1679" s="367"/>
      <c r="AA1679" s="367"/>
      <c r="AB1679" s="367"/>
      <c r="AC1679" s="367"/>
      <c r="AD1679" s="367"/>
      <c r="AE1679" s="367"/>
      <c r="AF1679" s="367"/>
      <c r="AG1679" s="367"/>
      <c r="AH1679" s="367"/>
      <c r="AI1679" s="367"/>
      <c r="AJ1679" s="367"/>
      <c r="AK1679" s="367"/>
      <c r="AL1679" s="367"/>
      <c r="AM1679" s="367"/>
      <c r="AN1679" s="367"/>
      <c r="AO1679" s="367"/>
      <c r="AP1679" s="367"/>
      <c r="AQ1679" s="367"/>
      <c r="AR1679" s="367"/>
      <c r="AS1679" s="367"/>
      <c r="AT1679" s="367"/>
    </row>
    <row r="1680" spans="2:46" ht="13.8">
      <c r="B1680" s="26">
        <v>111.83333333333432</v>
      </c>
      <c r="C1680" s="367">
        <v>435.99832738619648</v>
      </c>
      <c r="D1680" s="369">
        <v>3019.5000000000268</v>
      </c>
      <c r="E1680" s="367">
        <v>31209.302325581582</v>
      </c>
      <c r="F1680" s="367">
        <v>-1414745.6237336297</v>
      </c>
      <c r="G1680" s="367">
        <v>3019.5000000000182</v>
      </c>
      <c r="H1680" s="367">
        <v>167750</v>
      </c>
      <c r="I1680" s="367">
        <v>-16731827.120783046</v>
      </c>
      <c r="J1680" s="384">
        <v>3019.4999999999995</v>
      </c>
      <c r="K1680" s="367">
        <v>40666.666666666868</v>
      </c>
      <c r="L1680" s="367">
        <v>-954226.17131493986</v>
      </c>
      <c r="M1680" s="384">
        <v>3019.500000000015</v>
      </c>
      <c r="N1680" s="367">
        <v>671</v>
      </c>
      <c r="O1680" s="367">
        <v>-17040.31392350958</v>
      </c>
      <c r="P1680" s="384">
        <v>43.78275</v>
      </c>
      <c r="Q1680" s="367">
        <v>671</v>
      </c>
      <c r="R1680" s="367">
        <v>-6502.5605924044812</v>
      </c>
      <c r="S1680" s="384">
        <v>42.272999999999996</v>
      </c>
      <c r="T1680" s="367">
        <v>23137.931034482615</v>
      </c>
      <c r="U1680" s="367">
        <v>-992847.21641415113</v>
      </c>
      <c r="V1680" s="384">
        <v>3019.4999999999814</v>
      </c>
      <c r="W1680" s="367">
        <v>1118333.3333333267</v>
      </c>
      <c r="X1680" s="367">
        <v>112632.97822068354</v>
      </c>
      <c r="Y1680" s="384">
        <v>3019.4999999999823</v>
      </c>
      <c r="Z1680" s="367"/>
      <c r="AA1680" s="367"/>
      <c r="AB1680" s="367"/>
      <c r="AC1680" s="367"/>
      <c r="AD1680" s="367"/>
      <c r="AE1680" s="367"/>
      <c r="AF1680" s="367"/>
      <c r="AG1680" s="367"/>
      <c r="AH1680" s="367"/>
      <c r="AI1680" s="367"/>
      <c r="AJ1680" s="367"/>
      <c r="AK1680" s="367"/>
      <c r="AL1680" s="367"/>
      <c r="AM1680" s="367"/>
      <c r="AN1680" s="367"/>
      <c r="AO1680" s="367"/>
      <c r="AP1680" s="367"/>
      <c r="AQ1680" s="367"/>
      <c r="AR1680" s="367"/>
      <c r="AS1680" s="367"/>
      <c r="AT1680" s="367"/>
    </row>
    <row r="1681" spans="2:46" ht="13.8">
      <c r="B1681" s="26">
        <v>112.00000000000099</v>
      </c>
      <c r="C1681" s="367">
        <v>436.63777566788377</v>
      </c>
      <c r="D1681" s="369">
        <v>3024.0000000000273</v>
      </c>
      <c r="E1681" s="367">
        <v>31255.813953488559</v>
      </c>
      <c r="F1681" s="367">
        <v>-1419005.8635843259</v>
      </c>
      <c r="G1681" s="367">
        <v>3024.0000000000182</v>
      </c>
      <c r="H1681" s="367">
        <v>168000</v>
      </c>
      <c r="I1681" s="367">
        <v>-16782095.912489958</v>
      </c>
      <c r="J1681" s="384">
        <v>3023.9999999999995</v>
      </c>
      <c r="K1681" s="367">
        <v>40727.272727272932</v>
      </c>
      <c r="L1681" s="367">
        <v>-957295.39055793209</v>
      </c>
      <c r="M1681" s="384">
        <v>3024.000000000015</v>
      </c>
      <c r="N1681" s="367">
        <v>672</v>
      </c>
      <c r="O1681" s="367">
        <v>-17092.371871842643</v>
      </c>
      <c r="P1681" s="384">
        <v>43.847999999999999</v>
      </c>
      <c r="Q1681" s="367">
        <v>672</v>
      </c>
      <c r="R1681" s="367">
        <v>-6524.8349923583446</v>
      </c>
      <c r="S1681" s="384">
        <v>42.335999999999999</v>
      </c>
      <c r="T1681" s="367">
        <v>23172.413793103304</v>
      </c>
      <c r="U1681" s="367">
        <v>-995996.51373044739</v>
      </c>
      <c r="V1681" s="384">
        <v>3023.9999999999814</v>
      </c>
      <c r="W1681" s="367">
        <v>1119999.9999999935</v>
      </c>
      <c r="X1681" s="367">
        <v>112738.74877298399</v>
      </c>
      <c r="Y1681" s="384">
        <v>3023.9999999999823</v>
      </c>
      <c r="Z1681" s="367"/>
      <c r="AA1681" s="367"/>
      <c r="AB1681" s="367"/>
      <c r="AC1681" s="367"/>
      <c r="AD1681" s="367"/>
      <c r="AE1681" s="367"/>
      <c r="AF1681" s="367"/>
      <c r="AG1681" s="367"/>
      <c r="AH1681" s="367"/>
      <c r="AI1681" s="367"/>
      <c r="AJ1681" s="367"/>
      <c r="AK1681" s="367"/>
      <c r="AL1681" s="367"/>
      <c r="AM1681" s="367"/>
      <c r="AN1681" s="367"/>
      <c r="AO1681" s="367"/>
      <c r="AP1681" s="367"/>
      <c r="AQ1681" s="367"/>
      <c r="AR1681" s="367"/>
      <c r="AS1681" s="367"/>
      <c r="AT1681" s="367"/>
    </row>
    <row r="1682" spans="2:46" ht="13.8">
      <c r="B1682" s="26">
        <v>112.16666666666767</v>
      </c>
      <c r="C1682" s="367">
        <v>437.27719321838453</v>
      </c>
      <c r="D1682" s="369">
        <v>3028.5000000000273</v>
      </c>
      <c r="E1682" s="367">
        <v>31302.325581395537</v>
      </c>
      <c r="F1682" s="367">
        <v>-1423272.5076793802</v>
      </c>
      <c r="G1682" s="367">
        <v>3028.5000000000182</v>
      </c>
      <c r="H1682" s="367">
        <v>168250</v>
      </c>
      <c r="I1682" s="367">
        <v>-16832440.100425467</v>
      </c>
      <c r="J1682" s="384">
        <v>3028.4999999999995</v>
      </c>
      <c r="K1682" s="367">
        <v>40787.878787878995</v>
      </c>
      <c r="L1682" s="367">
        <v>-960369.51195451873</v>
      </c>
      <c r="M1682" s="384">
        <v>3028.5000000000155</v>
      </c>
      <c r="N1682" s="367">
        <v>673</v>
      </c>
      <c r="O1682" s="367">
        <v>-17144.5091729958</v>
      </c>
      <c r="P1682" s="384">
        <v>43.913249999999998</v>
      </c>
      <c r="Q1682" s="367">
        <v>673</v>
      </c>
      <c r="R1682" s="367">
        <v>-6547.1468433526616</v>
      </c>
      <c r="S1682" s="384">
        <v>42.399000000000001</v>
      </c>
      <c r="T1682" s="367">
        <v>23206.896551723992</v>
      </c>
      <c r="U1682" s="367">
        <v>-999150.78022601944</v>
      </c>
      <c r="V1682" s="384">
        <v>3028.4999999999814</v>
      </c>
      <c r="W1682" s="367">
        <v>1121666.6666666602</v>
      </c>
      <c r="X1682" s="367">
        <v>112844.33454005966</v>
      </c>
      <c r="Y1682" s="384">
        <v>3028.4999999999827</v>
      </c>
      <c r="Z1682" s="367"/>
      <c r="AA1682" s="367"/>
      <c r="AB1682" s="367"/>
      <c r="AC1682" s="367"/>
      <c r="AD1682" s="367"/>
      <c r="AE1682" s="367"/>
      <c r="AF1682" s="367"/>
      <c r="AG1682" s="367"/>
      <c r="AH1682" s="367"/>
      <c r="AI1682" s="367"/>
      <c r="AJ1682" s="367"/>
      <c r="AK1682" s="367"/>
      <c r="AL1682" s="367"/>
      <c r="AM1682" s="367"/>
      <c r="AN1682" s="367"/>
      <c r="AO1682" s="367"/>
      <c r="AP1682" s="367"/>
      <c r="AQ1682" s="367"/>
      <c r="AR1682" s="367"/>
      <c r="AS1682" s="367"/>
      <c r="AT1682" s="367"/>
    </row>
    <row r="1683" spans="2:46" ht="13.8">
      <c r="B1683" s="26">
        <v>112.33333333333434</v>
      </c>
      <c r="C1683" s="367">
        <v>437.91658003769891</v>
      </c>
      <c r="D1683" s="369">
        <v>3033.0000000000273</v>
      </c>
      <c r="E1683" s="367">
        <v>31348.837209302514</v>
      </c>
      <c r="F1683" s="367">
        <v>-1427545.5560187933</v>
      </c>
      <c r="G1683" s="367">
        <v>3033.0000000000182</v>
      </c>
      <c r="H1683" s="367">
        <v>168500</v>
      </c>
      <c r="I1683" s="367">
        <v>-16882859.684589572</v>
      </c>
      <c r="J1683" s="384">
        <v>3032.9999999999995</v>
      </c>
      <c r="K1683" s="367">
        <v>40848.484848485059</v>
      </c>
      <c r="L1683" s="367">
        <v>-963448.53550469922</v>
      </c>
      <c r="M1683" s="384">
        <v>3033.0000000000155</v>
      </c>
      <c r="N1683" s="367">
        <v>674</v>
      </c>
      <c r="O1683" s="367">
        <v>-17196.725826969061</v>
      </c>
      <c r="P1683" s="384">
        <v>43.978500000000004</v>
      </c>
      <c r="Q1683" s="367">
        <v>674</v>
      </c>
      <c r="R1683" s="367">
        <v>-6569.496145387433</v>
      </c>
      <c r="S1683" s="384">
        <v>42.462000000000003</v>
      </c>
      <c r="T1683" s="367">
        <v>23241.379310344681</v>
      </c>
      <c r="U1683" s="367">
        <v>-1002310.0159008673</v>
      </c>
      <c r="V1683" s="384">
        <v>3032.9999999999809</v>
      </c>
      <c r="W1683" s="367">
        <v>1123333.333333327</v>
      </c>
      <c r="X1683" s="367">
        <v>112949.73552191064</v>
      </c>
      <c r="Y1683" s="384">
        <v>3032.9999999999827</v>
      </c>
      <c r="Z1683" s="367"/>
      <c r="AA1683" s="367"/>
      <c r="AB1683" s="367"/>
      <c r="AC1683" s="367"/>
      <c r="AD1683" s="367"/>
      <c r="AE1683" s="367"/>
      <c r="AF1683" s="367"/>
      <c r="AG1683" s="367"/>
      <c r="AH1683" s="367"/>
      <c r="AI1683" s="367"/>
      <c r="AJ1683" s="367"/>
      <c r="AK1683" s="367"/>
      <c r="AL1683" s="367"/>
      <c r="AM1683" s="367"/>
      <c r="AN1683" s="367"/>
      <c r="AO1683" s="367"/>
      <c r="AP1683" s="367"/>
      <c r="AQ1683" s="367"/>
      <c r="AR1683" s="367"/>
      <c r="AS1683" s="367"/>
      <c r="AT1683" s="367"/>
    </row>
    <row r="1684" spans="2:46" ht="13.8">
      <c r="B1684" s="26">
        <v>112.50000000000101</v>
      </c>
      <c r="C1684" s="367">
        <v>438.55593612582669</v>
      </c>
      <c r="D1684" s="369">
        <v>3037.5000000000273</v>
      </c>
      <c r="E1684" s="367">
        <v>31395.348837209491</v>
      </c>
      <c r="F1684" s="367">
        <v>-1431825.0086025647</v>
      </c>
      <c r="G1684" s="367">
        <v>3037.5000000000182</v>
      </c>
      <c r="H1684" s="367">
        <v>168750</v>
      </c>
      <c r="I1684" s="367">
        <v>-16933354.664982278</v>
      </c>
      <c r="J1684" s="384">
        <v>3037.4999999999995</v>
      </c>
      <c r="K1684" s="367">
        <v>40909.090909091123</v>
      </c>
      <c r="L1684" s="367">
        <v>-966532.46120847459</v>
      </c>
      <c r="M1684" s="384">
        <v>3037.5000000000164</v>
      </c>
      <c r="N1684" s="367">
        <v>675</v>
      </c>
      <c r="O1684" s="367">
        <v>-17249.021833762414</v>
      </c>
      <c r="P1684" s="384">
        <v>44.043749999999996</v>
      </c>
      <c r="Q1684" s="367">
        <v>675</v>
      </c>
      <c r="R1684" s="367">
        <v>-6591.8828984626543</v>
      </c>
      <c r="S1684" s="384">
        <v>42.524999999999999</v>
      </c>
      <c r="T1684" s="367">
        <v>23275.862068965369</v>
      </c>
      <c r="U1684" s="367">
        <v>-1005474.2207549912</v>
      </c>
      <c r="V1684" s="384">
        <v>3037.4999999999809</v>
      </c>
      <c r="W1684" s="367">
        <v>1124999.9999999937</v>
      </c>
      <c r="X1684" s="367">
        <v>113054.95171853686</v>
      </c>
      <c r="Y1684" s="384">
        <v>3037.4999999999827</v>
      </c>
      <c r="Z1684" s="367"/>
      <c r="AA1684" s="367"/>
      <c r="AB1684" s="367"/>
      <c r="AC1684" s="367"/>
      <c r="AD1684" s="367"/>
      <c r="AE1684" s="367"/>
      <c r="AF1684" s="367"/>
      <c r="AG1684" s="367"/>
      <c r="AH1684" s="367"/>
      <c r="AI1684" s="367"/>
      <c r="AJ1684" s="367"/>
      <c r="AK1684" s="367"/>
      <c r="AL1684" s="367"/>
      <c r="AM1684" s="367"/>
      <c r="AN1684" s="367"/>
      <c r="AO1684" s="367"/>
      <c r="AP1684" s="367"/>
      <c r="AQ1684" s="367"/>
      <c r="AR1684" s="367"/>
      <c r="AS1684" s="367"/>
      <c r="AT1684" s="367"/>
    </row>
    <row r="1685" spans="2:46" ht="13.8">
      <c r="B1685" s="26">
        <v>112.66666666666768</v>
      </c>
      <c r="C1685" s="367">
        <v>439.19526148276822</v>
      </c>
      <c r="D1685" s="369">
        <v>3042.0000000000277</v>
      </c>
      <c r="E1685" s="367">
        <v>31441.860465116468</v>
      </c>
      <c r="F1685" s="367">
        <v>-1436110.8654306943</v>
      </c>
      <c r="G1685" s="367">
        <v>3042.0000000000182</v>
      </c>
      <c r="H1685" s="367">
        <v>169000</v>
      </c>
      <c r="I1685" s="367">
        <v>-16983925.041603576</v>
      </c>
      <c r="J1685" s="384">
        <v>3041.9999999999995</v>
      </c>
      <c r="K1685" s="367">
        <v>40969.696969697186</v>
      </c>
      <c r="L1685" s="367">
        <v>-969621.28906584345</v>
      </c>
      <c r="M1685" s="384">
        <v>3042.0000000000164</v>
      </c>
      <c r="N1685" s="367">
        <v>676</v>
      </c>
      <c r="O1685" s="367">
        <v>-17301.397193375873</v>
      </c>
      <c r="P1685" s="384">
        <v>44.109000000000002</v>
      </c>
      <c r="Q1685" s="367">
        <v>676</v>
      </c>
      <c r="R1685" s="367">
        <v>-6614.3071025783347</v>
      </c>
      <c r="S1685" s="384">
        <v>42.588000000000001</v>
      </c>
      <c r="T1685" s="367">
        <v>23310.344827586057</v>
      </c>
      <c r="U1685" s="367">
        <v>-1008643.3947883907</v>
      </c>
      <c r="V1685" s="384">
        <v>3041.9999999999809</v>
      </c>
      <c r="W1685" s="367">
        <v>1126666.6666666605</v>
      </c>
      <c r="X1685" s="367">
        <v>113159.98312993837</v>
      </c>
      <c r="Y1685" s="384">
        <v>3041.9999999999832</v>
      </c>
      <c r="Z1685" s="367"/>
      <c r="AA1685" s="367"/>
      <c r="AB1685" s="367"/>
      <c r="AC1685" s="367"/>
      <c r="AD1685" s="367"/>
      <c r="AE1685" s="367"/>
      <c r="AF1685" s="367"/>
      <c r="AG1685" s="367"/>
      <c r="AH1685" s="367"/>
      <c r="AI1685" s="367"/>
      <c r="AJ1685" s="367"/>
      <c r="AK1685" s="367"/>
      <c r="AL1685" s="367"/>
      <c r="AM1685" s="367"/>
      <c r="AN1685" s="367"/>
      <c r="AO1685" s="367"/>
      <c r="AP1685" s="367"/>
      <c r="AQ1685" s="367"/>
      <c r="AR1685" s="367"/>
      <c r="AS1685" s="367"/>
      <c r="AT1685" s="367"/>
    </row>
    <row r="1686" spans="2:46" ht="13.8">
      <c r="B1686" s="26">
        <v>112.83333333333435</v>
      </c>
      <c r="C1686" s="367">
        <v>439.83455610852315</v>
      </c>
      <c r="D1686" s="369">
        <v>3046.5000000000277</v>
      </c>
      <c r="E1686" s="367">
        <v>31488.372093023445</v>
      </c>
      <c r="F1686" s="367">
        <v>-1440403.1265031826</v>
      </c>
      <c r="G1686" s="367">
        <v>3046.5000000000182</v>
      </c>
      <c r="H1686" s="367">
        <v>169250</v>
      </c>
      <c r="I1686" s="367">
        <v>-17034570.814453471</v>
      </c>
      <c r="J1686" s="384">
        <v>3046.4999999999995</v>
      </c>
      <c r="K1686" s="367">
        <v>41030.30303030325</v>
      </c>
      <c r="L1686" s="367">
        <v>-972715.01907680696</v>
      </c>
      <c r="M1686" s="384">
        <v>3046.5000000000168</v>
      </c>
      <c r="N1686" s="367">
        <v>677</v>
      </c>
      <c r="O1686" s="367">
        <v>-17353.851905809424</v>
      </c>
      <c r="P1686" s="384">
        <v>44.174250000000001</v>
      </c>
      <c r="Q1686" s="367">
        <v>677</v>
      </c>
      <c r="R1686" s="367">
        <v>-6636.7687577344677</v>
      </c>
      <c r="S1686" s="384">
        <v>42.651000000000003</v>
      </c>
      <c r="T1686" s="367">
        <v>23344.827586206746</v>
      </c>
      <c r="U1686" s="367">
        <v>-1011817.5380010661</v>
      </c>
      <c r="V1686" s="384">
        <v>3046.4999999999804</v>
      </c>
      <c r="W1686" s="367">
        <v>1128333.3333333272</v>
      </c>
      <c r="X1686" s="367">
        <v>113264.82975611513</v>
      </c>
      <c r="Y1686" s="384">
        <v>3046.4999999999832</v>
      </c>
      <c r="Z1686" s="367"/>
      <c r="AA1686" s="367"/>
      <c r="AB1686" s="367"/>
      <c r="AC1686" s="367"/>
      <c r="AD1686" s="367"/>
      <c r="AE1686" s="367"/>
      <c r="AF1686" s="367"/>
      <c r="AG1686" s="367"/>
      <c r="AH1686" s="367"/>
      <c r="AI1686" s="367"/>
      <c r="AJ1686" s="367"/>
      <c r="AK1686" s="367"/>
      <c r="AL1686" s="367"/>
      <c r="AM1686" s="367"/>
      <c r="AN1686" s="367"/>
      <c r="AO1686" s="367"/>
      <c r="AP1686" s="367"/>
      <c r="AQ1686" s="367"/>
      <c r="AR1686" s="367"/>
      <c r="AS1686" s="367"/>
      <c r="AT1686" s="367"/>
    </row>
    <row r="1687" spans="2:46" ht="13.8">
      <c r="B1687" s="26">
        <v>113.00000000000102</v>
      </c>
      <c r="C1687" s="367">
        <v>440.47382000309159</v>
      </c>
      <c r="D1687" s="369">
        <v>3051.0000000000277</v>
      </c>
      <c r="E1687" s="367">
        <v>31534.883720930422</v>
      </c>
      <c r="F1687" s="367">
        <v>-1444701.7918200295</v>
      </c>
      <c r="G1687" s="367">
        <v>3051.0000000000182</v>
      </c>
      <c r="H1687" s="367">
        <v>169500</v>
      </c>
      <c r="I1687" s="367">
        <v>-17085291.983531967</v>
      </c>
      <c r="J1687" s="384">
        <v>3050.9999999999995</v>
      </c>
      <c r="K1687" s="367">
        <v>41090.909090909314</v>
      </c>
      <c r="L1687" s="367">
        <v>-975813.65124136442</v>
      </c>
      <c r="M1687" s="384">
        <v>3051.0000000000168</v>
      </c>
      <c r="N1687" s="367">
        <v>678</v>
      </c>
      <c r="O1687" s="367">
        <v>-17406.385971063071</v>
      </c>
      <c r="P1687" s="384">
        <v>44.2395</v>
      </c>
      <c r="Q1687" s="367">
        <v>678</v>
      </c>
      <c r="R1687" s="367">
        <v>-6659.2678639310525</v>
      </c>
      <c r="S1687" s="384">
        <v>42.713999999999999</v>
      </c>
      <c r="T1687" s="367">
        <v>23379.310344827434</v>
      </c>
      <c r="U1687" s="367">
        <v>-1014996.6503930177</v>
      </c>
      <c r="V1687" s="384">
        <v>3050.9999999999804</v>
      </c>
      <c r="W1687" s="367">
        <v>1129999.9999999939</v>
      </c>
      <c r="X1687" s="367">
        <v>113369.49159706716</v>
      </c>
      <c r="Y1687" s="384">
        <v>3050.9999999999836</v>
      </c>
      <c r="Z1687" s="367"/>
      <c r="AA1687" s="367"/>
      <c r="AB1687" s="367"/>
      <c r="AC1687" s="367"/>
      <c r="AD1687" s="367"/>
      <c r="AE1687" s="367"/>
      <c r="AF1687" s="367"/>
      <c r="AG1687" s="367"/>
      <c r="AH1687" s="367"/>
      <c r="AI1687" s="367"/>
      <c r="AJ1687" s="367"/>
      <c r="AK1687" s="367"/>
      <c r="AL1687" s="367"/>
      <c r="AM1687" s="367"/>
      <c r="AN1687" s="367"/>
      <c r="AO1687" s="367"/>
      <c r="AP1687" s="367"/>
      <c r="AQ1687" s="367"/>
      <c r="AR1687" s="367"/>
      <c r="AS1687" s="367"/>
      <c r="AT1687" s="367"/>
    </row>
    <row r="1688" spans="2:46" ht="13.8">
      <c r="B1688" s="26">
        <v>113.16666666666769</v>
      </c>
      <c r="C1688" s="367">
        <v>441.11305316647366</v>
      </c>
      <c r="D1688" s="369">
        <v>3055.5000000000277</v>
      </c>
      <c r="E1688" s="367">
        <v>31581.395348837399</v>
      </c>
      <c r="F1688" s="367">
        <v>-1449006.8613812351</v>
      </c>
      <c r="G1688" s="367">
        <v>3055.5000000000186</v>
      </c>
      <c r="H1688" s="367">
        <v>169750</v>
      </c>
      <c r="I1688" s="367">
        <v>-17136088.548839055</v>
      </c>
      <c r="J1688" s="384">
        <v>3055.4999999999995</v>
      </c>
      <c r="K1688" s="367">
        <v>41151.515151515378</v>
      </c>
      <c r="L1688" s="367">
        <v>-978917.18555951619</v>
      </c>
      <c r="M1688" s="384">
        <v>3055.5000000000173</v>
      </c>
      <c r="N1688" s="367">
        <v>679</v>
      </c>
      <c r="O1688" s="367">
        <v>-17458.999389136818</v>
      </c>
      <c r="P1688" s="384">
        <v>44.304749999999999</v>
      </c>
      <c r="Q1688" s="367">
        <v>679</v>
      </c>
      <c r="R1688" s="367">
        <v>-6681.8044211680954</v>
      </c>
      <c r="S1688" s="384">
        <v>42.777000000000001</v>
      </c>
      <c r="T1688" s="367">
        <v>23413.793103448123</v>
      </c>
      <c r="U1688" s="367">
        <v>-1018180.7319642451</v>
      </c>
      <c r="V1688" s="384">
        <v>3055.4999999999804</v>
      </c>
      <c r="W1688" s="367">
        <v>1131666.6666666607</v>
      </c>
      <c r="X1688" s="367">
        <v>113473.96865279449</v>
      </c>
      <c r="Y1688" s="384">
        <v>3055.4999999999836</v>
      </c>
      <c r="Z1688" s="367"/>
      <c r="AA1688" s="367"/>
      <c r="AB1688" s="367"/>
      <c r="AC1688" s="367"/>
      <c r="AD1688" s="367"/>
      <c r="AE1688" s="367"/>
      <c r="AF1688" s="367"/>
      <c r="AG1688" s="367"/>
      <c r="AH1688" s="367"/>
      <c r="AI1688" s="367"/>
      <c r="AJ1688" s="367"/>
      <c r="AK1688" s="367"/>
      <c r="AL1688" s="367"/>
      <c r="AM1688" s="367"/>
      <c r="AN1688" s="367"/>
      <c r="AO1688" s="367"/>
      <c r="AP1688" s="367"/>
      <c r="AQ1688" s="367"/>
      <c r="AR1688" s="367"/>
      <c r="AS1688" s="367"/>
      <c r="AT1688" s="367"/>
    </row>
    <row r="1689" spans="2:46" ht="13.8">
      <c r="B1689" s="26">
        <v>113.33333333333437</v>
      </c>
      <c r="C1689" s="367">
        <v>441.75225559866919</v>
      </c>
      <c r="D1689" s="369">
        <v>3060.0000000000277</v>
      </c>
      <c r="E1689" s="367">
        <v>31627.906976744376</v>
      </c>
      <c r="F1689" s="367">
        <v>-1453318.3351867991</v>
      </c>
      <c r="G1689" s="367">
        <v>3060.0000000000186</v>
      </c>
      <c r="H1689" s="367">
        <v>170000</v>
      </c>
      <c r="I1689" s="367">
        <v>-17186960.510374743</v>
      </c>
      <c r="J1689" s="384">
        <v>3059.9999999999995</v>
      </c>
      <c r="K1689" s="367">
        <v>41212.121212121441</v>
      </c>
      <c r="L1689" s="367">
        <v>-982025.62203126191</v>
      </c>
      <c r="M1689" s="384">
        <v>3060.0000000000173</v>
      </c>
      <c r="N1689" s="367">
        <v>680</v>
      </c>
      <c r="O1689" s="367">
        <v>-17511.692160030667</v>
      </c>
      <c r="P1689" s="384">
        <v>44.370000000000005</v>
      </c>
      <c r="Q1689" s="367">
        <v>680</v>
      </c>
      <c r="R1689" s="367">
        <v>-6704.3784294455918</v>
      </c>
      <c r="S1689" s="384">
        <v>42.84</v>
      </c>
      <c r="T1689" s="367">
        <v>23448.275862068811</v>
      </c>
      <c r="U1689" s="367">
        <v>-1021369.7827147476</v>
      </c>
      <c r="V1689" s="384">
        <v>3059.9999999999795</v>
      </c>
      <c r="W1689" s="367">
        <v>1133333.3333333274</v>
      </c>
      <c r="X1689" s="367">
        <v>113578.26092329706</v>
      </c>
      <c r="Y1689" s="384">
        <v>3059.9999999999836</v>
      </c>
      <c r="Z1689" s="367"/>
      <c r="AA1689" s="367"/>
      <c r="AB1689" s="367"/>
      <c r="AC1689" s="367"/>
      <c r="AD1689" s="367"/>
      <c r="AE1689" s="367"/>
      <c r="AF1689" s="367"/>
      <c r="AG1689" s="367"/>
      <c r="AH1689" s="367"/>
      <c r="AI1689" s="367"/>
      <c r="AJ1689" s="367"/>
      <c r="AK1689" s="367"/>
      <c r="AL1689" s="367"/>
      <c r="AM1689" s="367"/>
      <c r="AN1689" s="367"/>
      <c r="AO1689" s="367"/>
      <c r="AP1689" s="367"/>
      <c r="AQ1689" s="367"/>
      <c r="AR1689" s="367"/>
      <c r="AS1689" s="367"/>
      <c r="AT1689" s="367"/>
    </row>
    <row r="1690" spans="2:46" ht="13.8">
      <c r="B1690" s="26">
        <v>113.50000000000104</v>
      </c>
      <c r="C1690" s="367">
        <v>442.39142729967841</v>
      </c>
      <c r="D1690" s="369">
        <v>3064.5000000000282</v>
      </c>
      <c r="E1690" s="367">
        <v>31674.418604651353</v>
      </c>
      <c r="F1690" s="367">
        <v>-1457636.2132367212</v>
      </c>
      <c r="G1690" s="367">
        <v>3064.5000000000186</v>
      </c>
      <c r="H1690" s="367">
        <v>170250</v>
      </c>
      <c r="I1690" s="367">
        <v>-17237907.868139025</v>
      </c>
      <c r="J1690" s="384">
        <v>3064.4999999999995</v>
      </c>
      <c r="K1690" s="367">
        <v>41272.727272727505</v>
      </c>
      <c r="L1690" s="367">
        <v>-985138.96065660217</v>
      </c>
      <c r="M1690" s="384">
        <v>3064.5000000000177</v>
      </c>
      <c r="N1690" s="367">
        <v>681</v>
      </c>
      <c r="O1690" s="367">
        <v>-17564.464283744601</v>
      </c>
      <c r="P1690" s="384">
        <v>44.435249999999996</v>
      </c>
      <c r="Q1690" s="367">
        <v>681</v>
      </c>
      <c r="R1690" s="367">
        <v>-6726.9898887635381</v>
      </c>
      <c r="S1690" s="384">
        <v>42.902999999999999</v>
      </c>
      <c r="T1690" s="367">
        <v>23482.758620689499</v>
      </c>
      <c r="U1690" s="367">
        <v>-1024563.8026445268</v>
      </c>
      <c r="V1690" s="384">
        <v>3064.4999999999795</v>
      </c>
      <c r="W1690" s="367">
        <v>1134999.9999999942</v>
      </c>
      <c r="X1690" s="367">
        <v>113682.3684085749</v>
      </c>
      <c r="Y1690" s="384">
        <v>3064.4999999999841</v>
      </c>
      <c r="Z1690" s="367"/>
      <c r="AA1690" s="367"/>
      <c r="AB1690" s="367"/>
      <c r="AC1690" s="367"/>
      <c r="AD1690" s="367"/>
      <c r="AE1690" s="367"/>
      <c r="AF1690" s="367"/>
      <c r="AG1690" s="367"/>
      <c r="AH1690" s="367"/>
      <c r="AI1690" s="367"/>
      <c r="AJ1690" s="367"/>
      <c r="AK1690" s="367"/>
      <c r="AL1690" s="367"/>
      <c r="AM1690" s="367"/>
      <c r="AN1690" s="367"/>
      <c r="AO1690" s="367"/>
      <c r="AP1690" s="367"/>
      <c r="AQ1690" s="367"/>
      <c r="AR1690" s="367"/>
      <c r="AS1690" s="367"/>
      <c r="AT1690" s="367"/>
    </row>
    <row r="1691" spans="2:46" ht="13.8">
      <c r="B1691" s="26">
        <v>113.66666666666771</v>
      </c>
      <c r="C1691" s="367">
        <v>443.03056826950115</v>
      </c>
      <c r="D1691" s="369">
        <v>3069.0000000000282</v>
      </c>
      <c r="E1691" s="367">
        <v>31720.93023255833</v>
      </c>
      <c r="F1691" s="367">
        <v>-1461960.4955310018</v>
      </c>
      <c r="G1691" s="367">
        <v>3069.0000000000186</v>
      </c>
      <c r="H1691" s="367">
        <v>170500</v>
      </c>
      <c r="I1691" s="367">
        <v>-17288930.62213191</v>
      </c>
      <c r="J1691" s="384">
        <v>3068.9999999999995</v>
      </c>
      <c r="K1691" s="367">
        <v>41333.333333333569</v>
      </c>
      <c r="L1691" s="367">
        <v>-988257.20143553626</v>
      </c>
      <c r="M1691" s="384">
        <v>3069.0000000000177</v>
      </c>
      <c r="N1691" s="367">
        <v>682</v>
      </c>
      <c r="O1691" s="367">
        <v>-17617.315760278652</v>
      </c>
      <c r="P1691" s="384">
        <v>44.500500000000002</v>
      </c>
      <c r="Q1691" s="367">
        <v>682</v>
      </c>
      <c r="R1691" s="367">
        <v>-6749.6387991219399</v>
      </c>
      <c r="S1691" s="384">
        <v>42.965999999999994</v>
      </c>
      <c r="T1691" s="367">
        <v>23517.241379310188</v>
      </c>
      <c r="U1691" s="367">
        <v>-1027762.7917535817</v>
      </c>
      <c r="V1691" s="384">
        <v>3068.9999999999795</v>
      </c>
      <c r="W1691" s="367">
        <v>1136666.6666666609</v>
      </c>
      <c r="X1691" s="367">
        <v>113786.29110862801</v>
      </c>
      <c r="Y1691" s="384">
        <v>3068.9999999999841</v>
      </c>
      <c r="Z1691" s="367"/>
      <c r="AA1691" s="367"/>
      <c r="AB1691" s="367"/>
      <c r="AC1691" s="367"/>
      <c r="AD1691" s="367"/>
      <c r="AE1691" s="367"/>
      <c r="AF1691" s="367"/>
      <c r="AG1691" s="367"/>
      <c r="AH1691" s="367"/>
      <c r="AI1691" s="367"/>
      <c r="AJ1691" s="367"/>
      <c r="AK1691" s="367"/>
      <c r="AL1691" s="367"/>
      <c r="AM1691" s="367"/>
      <c r="AN1691" s="367"/>
      <c r="AO1691" s="367"/>
      <c r="AP1691" s="367"/>
      <c r="AQ1691" s="367"/>
      <c r="AR1691" s="367"/>
      <c r="AS1691" s="367"/>
      <c r="AT1691" s="367"/>
    </row>
    <row r="1692" spans="2:46" ht="13.8">
      <c r="B1692" s="26">
        <v>113.83333333333438</v>
      </c>
      <c r="C1692" s="367">
        <v>443.66967850813728</v>
      </c>
      <c r="D1692" s="369">
        <v>3073.5000000000282</v>
      </c>
      <c r="E1692" s="367">
        <v>31767.441860465307</v>
      </c>
      <c r="F1692" s="367">
        <v>-1466291.1820696408</v>
      </c>
      <c r="G1692" s="367">
        <v>3073.5000000000186</v>
      </c>
      <c r="H1692" s="367">
        <v>170750</v>
      </c>
      <c r="I1692" s="367">
        <v>-17340028.772353388</v>
      </c>
      <c r="J1692" s="384">
        <v>3073.4999999999995</v>
      </c>
      <c r="K1692" s="367">
        <v>41393.939393939632</v>
      </c>
      <c r="L1692" s="367">
        <v>-991380.34436806454</v>
      </c>
      <c r="M1692" s="384">
        <v>3073.5000000000177</v>
      </c>
      <c r="N1692" s="367">
        <v>683</v>
      </c>
      <c r="O1692" s="367">
        <v>-17670.246589632789</v>
      </c>
      <c r="P1692" s="384">
        <v>44.565750000000001</v>
      </c>
      <c r="Q1692" s="367">
        <v>683</v>
      </c>
      <c r="R1692" s="367">
        <v>-6772.3251605207997</v>
      </c>
      <c r="S1692" s="384">
        <v>43.028999999999996</v>
      </c>
      <c r="T1692" s="367">
        <v>23551.724137930876</v>
      </c>
      <c r="U1692" s="367">
        <v>-1030966.7500419123</v>
      </c>
      <c r="V1692" s="384">
        <v>3073.4999999999791</v>
      </c>
      <c r="W1692" s="367">
        <v>1138333.3333333277</v>
      </c>
      <c r="X1692" s="367">
        <v>113890.02902345639</v>
      </c>
      <c r="Y1692" s="384">
        <v>3073.4999999999845</v>
      </c>
      <c r="Z1692" s="367"/>
      <c r="AA1692" s="367"/>
      <c r="AB1692" s="367"/>
      <c r="AC1692" s="367"/>
      <c r="AD1692" s="367"/>
      <c r="AE1692" s="367"/>
      <c r="AF1692" s="367"/>
      <c r="AG1692" s="367"/>
      <c r="AH1692" s="367"/>
      <c r="AI1692" s="367"/>
      <c r="AJ1692" s="367"/>
      <c r="AK1692" s="367"/>
      <c r="AL1692" s="367"/>
      <c r="AM1692" s="367"/>
      <c r="AN1692" s="367"/>
      <c r="AO1692" s="367"/>
      <c r="AP1692" s="367"/>
      <c r="AQ1692" s="367"/>
      <c r="AR1692" s="367"/>
      <c r="AS1692" s="367"/>
      <c r="AT1692" s="367"/>
    </row>
    <row r="1693" spans="2:46" ht="13.8">
      <c r="B1693" s="26">
        <v>114.00000000000105</v>
      </c>
      <c r="C1693" s="367">
        <v>444.30875801558699</v>
      </c>
      <c r="D1693" s="369">
        <v>3078.0000000000282</v>
      </c>
      <c r="E1693" s="367">
        <v>31813.953488372284</v>
      </c>
      <c r="F1693" s="367">
        <v>-1470628.2728526383</v>
      </c>
      <c r="G1693" s="367">
        <v>3078.0000000000186</v>
      </c>
      <c r="H1693" s="367">
        <v>171000</v>
      </c>
      <c r="I1693" s="367">
        <v>-17391202.318803463</v>
      </c>
      <c r="J1693" s="384">
        <v>3077.9999999999995</v>
      </c>
      <c r="K1693" s="367">
        <v>41454.545454545696</v>
      </c>
      <c r="L1693" s="367">
        <v>-994508.38945418736</v>
      </c>
      <c r="M1693" s="384">
        <v>3078.0000000000182</v>
      </c>
      <c r="N1693" s="367">
        <v>684</v>
      </c>
      <c r="O1693" s="367">
        <v>-17723.256771807024</v>
      </c>
      <c r="P1693" s="384">
        <v>44.631</v>
      </c>
      <c r="Q1693" s="367">
        <v>684</v>
      </c>
      <c r="R1693" s="367">
        <v>-6795.0489729601113</v>
      </c>
      <c r="S1693" s="384">
        <v>43.091999999999999</v>
      </c>
      <c r="T1693" s="367">
        <v>23586.206896551565</v>
      </c>
      <c r="U1693" s="367">
        <v>-1034175.6775095192</v>
      </c>
      <c r="V1693" s="384">
        <v>3077.9999999999791</v>
      </c>
      <c r="W1693" s="367">
        <v>1139999.9999999944</v>
      </c>
      <c r="X1693" s="367">
        <v>113993.58215306002</v>
      </c>
      <c r="Y1693" s="384">
        <v>3077.9999999999845</v>
      </c>
      <c r="Z1693" s="367"/>
      <c r="AA1693" s="367"/>
      <c r="AB1693" s="367"/>
      <c r="AC1693" s="367"/>
      <c r="AD1693" s="367"/>
      <c r="AE1693" s="367"/>
      <c r="AF1693" s="367"/>
      <c r="AG1693" s="367"/>
      <c r="AH1693" s="367"/>
      <c r="AI1693" s="367"/>
      <c r="AJ1693" s="367"/>
      <c r="AK1693" s="367"/>
      <c r="AL1693" s="367"/>
      <c r="AM1693" s="367"/>
      <c r="AN1693" s="367"/>
      <c r="AO1693" s="367"/>
      <c r="AP1693" s="367"/>
      <c r="AQ1693" s="367"/>
      <c r="AR1693" s="367"/>
      <c r="AS1693" s="367"/>
      <c r="AT1693" s="367"/>
    </row>
    <row r="1694" spans="2:46" ht="13.8">
      <c r="B1694" s="26">
        <v>114.16666666666772</v>
      </c>
      <c r="C1694" s="367">
        <v>444.94780679185033</v>
      </c>
      <c r="D1694" s="369">
        <v>3082.5000000000286</v>
      </c>
      <c r="E1694" s="367">
        <v>31860.465116279262</v>
      </c>
      <c r="F1694" s="367">
        <v>-1474971.7678799946</v>
      </c>
      <c r="G1694" s="367">
        <v>3082.5000000000186</v>
      </c>
      <c r="H1694" s="367">
        <v>171250</v>
      </c>
      <c r="I1694" s="367">
        <v>-17442451.261482134</v>
      </c>
      <c r="J1694" s="384">
        <v>3082.4999999999995</v>
      </c>
      <c r="K1694" s="367">
        <v>41515.15151515176</v>
      </c>
      <c r="L1694" s="367">
        <v>-997641.33669390413</v>
      </c>
      <c r="M1694" s="384">
        <v>3082.5000000000182</v>
      </c>
      <c r="N1694" s="367">
        <v>685</v>
      </c>
      <c r="O1694" s="367">
        <v>-17776.346306801355</v>
      </c>
      <c r="P1694" s="384">
        <v>44.696249999999999</v>
      </c>
      <c r="Q1694" s="367">
        <v>685</v>
      </c>
      <c r="R1694" s="367">
        <v>-6817.8102364398783</v>
      </c>
      <c r="S1694" s="384">
        <v>43.155000000000001</v>
      </c>
      <c r="T1694" s="367">
        <v>23620.689655172253</v>
      </c>
      <c r="U1694" s="367">
        <v>-1037389.5741564017</v>
      </c>
      <c r="V1694" s="384">
        <v>3082.4999999999791</v>
      </c>
      <c r="W1694" s="367">
        <v>1141666.6666666612</v>
      </c>
      <c r="X1694" s="367">
        <v>114096.95049743894</v>
      </c>
      <c r="Y1694" s="384">
        <v>3082.4999999999845</v>
      </c>
      <c r="Z1694" s="367"/>
      <c r="AA1694" s="367"/>
      <c r="AB1694" s="367"/>
      <c r="AC1694" s="367"/>
      <c r="AD1694" s="367"/>
      <c r="AE1694" s="367"/>
      <c r="AF1694" s="367"/>
      <c r="AG1694" s="367"/>
      <c r="AH1694" s="367"/>
      <c r="AI1694" s="367"/>
      <c r="AJ1694" s="367"/>
      <c r="AK1694" s="367"/>
      <c r="AL1694" s="367"/>
      <c r="AM1694" s="367"/>
      <c r="AN1694" s="367"/>
      <c r="AO1694" s="367"/>
      <c r="AP1694" s="367"/>
      <c r="AQ1694" s="367"/>
      <c r="AR1694" s="367"/>
      <c r="AS1694" s="367"/>
      <c r="AT1694" s="367"/>
    </row>
    <row r="1695" spans="2:46" ht="13.8">
      <c r="B1695" s="26">
        <v>114.33333333333439</v>
      </c>
      <c r="C1695" s="367">
        <v>445.58682483692718</v>
      </c>
      <c r="D1695" s="369">
        <v>3087.0000000000286</v>
      </c>
      <c r="E1695" s="367">
        <v>31906.976744186239</v>
      </c>
      <c r="F1695" s="367">
        <v>-1479321.6671517091</v>
      </c>
      <c r="G1695" s="367">
        <v>3087.0000000000186</v>
      </c>
      <c r="H1695" s="367">
        <v>171500</v>
      </c>
      <c r="I1695" s="367">
        <v>-17493775.600389406</v>
      </c>
      <c r="J1695" s="384">
        <v>3086.9999999999995</v>
      </c>
      <c r="K1695" s="367">
        <v>41575.757575757823</v>
      </c>
      <c r="L1695" s="367">
        <v>-1000779.1860872153</v>
      </c>
      <c r="M1695" s="384">
        <v>3087.0000000000186</v>
      </c>
      <c r="N1695" s="367">
        <v>686</v>
      </c>
      <c r="O1695" s="367">
        <v>-17829.515194615786</v>
      </c>
      <c r="P1695" s="384">
        <v>44.761499999999998</v>
      </c>
      <c r="Q1695" s="367">
        <v>686</v>
      </c>
      <c r="R1695" s="367">
        <v>-6840.608950960097</v>
      </c>
      <c r="S1695" s="384">
        <v>43.217999999999996</v>
      </c>
      <c r="T1695" s="367">
        <v>23655.172413792941</v>
      </c>
      <c r="U1695" s="367">
        <v>-1040608.4399825599</v>
      </c>
      <c r="V1695" s="384">
        <v>3086.9999999999786</v>
      </c>
      <c r="W1695" s="367">
        <v>1143333.3333333279</v>
      </c>
      <c r="X1695" s="367">
        <v>114200.13405659313</v>
      </c>
      <c r="Y1695" s="384">
        <v>3086.9999999999854</v>
      </c>
      <c r="Z1695" s="367"/>
      <c r="AA1695" s="367"/>
      <c r="AB1695" s="367"/>
      <c r="AC1695" s="367"/>
      <c r="AD1695" s="367"/>
      <c r="AE1695" s="367"/>
      <c r="AF1695" s="367"/>
      <c r="AG1695" s="367"/>
      <c r="AH1695" s="367"/>
      <c r="AI1695" s="367"/>
      <c r="AJ1695" s="367"/>
      <c r="AK1695" s="367"/>
      <c r="AL1695" s="367"/>
      <c r="AM1695" s="367"/>
      <c r="AN1695" s="367"/>
      <c r="AO1695" s="367"/>
      <c r="AP1695" s="367"/>
      <c r="AQ1695" s="367"/>
      <c r="AR1695" s="367"/>
      <c r="AS1695" s="367"/>
      <c r="AT1695" s="367"/>
    </row>
    <row r="1696" spans="2:46" ht="13.8">
      <c r="B1696" s="26">
        <v>114.50000000000107</v>
      </c>
      <c r="C1696" s="367">
        <v>446.22581215081749</v>
      </c>
      <c r="D1696" s="369">
        <v>3091.5000000000286</v>
      </c>
      <c r="E1696" s="367">
        <v>31953.488372093216</v>
      </c>
      <c r="F1696" s="367">
        <v>-1483677.9706677822</v>
      </c>
      <c r="G1696" s="367">
        <v>3091.5000000000186</v>
      </c>
      <c r="H1696" s="367">
        <v>171750</v>
      </c>
      <c r="I1696" s="367">
        <v>-17545175.335525271</v>
      </c>
      <c r="J1696" s="384">
        <v>3091.4999999999995</v>
      </c>
      <c r="K1696" s="367">
        <v>41636.363636363887</v>
      </c>
      <c r="L1696" s="367">
        <v>-1003921.9376341203</v>
      </c>
      <c r="M1696" s="384">
        <v>3091.5000000000186</v>
      </c>
      <c r="N1696" s="367">
        <v>687</v>
      </c>
      <c r="O1696" s="367">
        <v>-17882.763435250319</v>
      </c>
      <c r="P1696" s="384">
        <v>44.826749999999997</v>
      </c>
      <c r="Q1696" s="367">
        <v>687</v>
      </c>
      <c r="R1696" s="367">
        <v>-6863.4451165207729</v>
      </c>
      <c r="S1696" s="384">
        <v>43.280999999999999</v>
      </c>
      <c r="T1696" s="367">
        <v>23689.65517241363</v>
      </c>
      <c r="U1696" s="367">
        <v>-1043832.2749879942</v>
      </c>
      <c r="V1696" s="384">
        <v>3091.4999999999786</v>
      </c>
      <c r="W1696" s="367">
        <v>1144999.9999999946</v>
      </c>
      <c r="X1696" s="367">
        <v>114303.13283052259</v>
      </c>
      <c r="Y1696" s="384">
        <v>3091.4999999999854</v>
      </c>
      <c r="Z1696" s="367"/>
      <c r="AA1696" s="367"/>
      <c r="AB1696" s="367"/>
      <c r="AC1696" s="367"/>
      <c r="AD1696" s="367"/>
      <c r="AE1696" s="367"/>
      <c r="AF1696" s="367"/>
      <c r="AG1696" s="367"/>
      <c r="AH1696" s="367"/>
      <c r="AI1696" s="367"/>
      <c r="AJ1696" s="367"/>
      <c r="AK1696" s="367"/>
      <c r="AL1696" s="367"/>
      <c r="AM1696" s="367"/>
      <c r="AN1696" s="367"/>
      <c r="AO1696" s="367"/>
      <c r="AP1696" s="367"/>
      <c r="AQ1696" s="367"/>
      <c r="AR1696" s="367"/>
      <c r="AS1696" s="367"/>
      <c r="AT1696" s="367"/>
    </row>
    <row r="1697" spans="2:46" ht="13.8">
      <c r="B1697" s="26">
        <v>114.66666666666774</v>
      </c>
      <c r="C1697" s="367">
        <v>446.86476873352143</v>
      </c>
      <c r="D1697" s="369">
        <v>3096.0000000000286</v>
      </c>
      <c r="E1697" s="367">
        <v>32000.000000000193</v>
      </c>
      <c r="F1697" s="367">
        <v>-1488040.6784282136</v>
      </c>
      <c r="G1697" s="367">
        <v>3096.0000000000186</v>
      </c>
      <c r="H1697" s="367">
        <v>172000</v>
      </c>
      <c r="I1697" s="367">
        <v>-17596650.466889735</v>
      </c>
      <c r="J1697" s="384">
        <v>3095.9999999999995</v>
      </c>
      <c r="K1697" s="367">
        <v>41696.969696969951</v>
      </c>
      <c r="L1697" s="367">
        <v>-1007069.5913346199</v>
      </c>
      <c r="M1697" s="384">
        <v>3096.0000000000191</v>
      </c>
      <c r="N1697" s="367">
        <v>688</v>
      </c>
      <c r="O1697" s="367">
        <v>-17936.091028704952</v>
      </c>
      <c r="P1697" s="384">
        <v>44.892000000000003</v>
      </c>
      <c r="Q1697" s="367">
        <v>688</v>
      </c>
      <c r="R1697" s="367">
        <v>-6886.3187331219015</v>
      </c>
      <c r="S1697" s="384">
        <v>43.344000000000001</v>
      </c>
      <c r="T1697" s="367">
        <v>23724.137931034318</v>
      </c>
      <c r="U1697" s="367">
        <v>-1047061.0791727043</v>
      </c>
      <c r="V1697" s="384">
        <v>3095.9999999999786</v>
      </c>
      <c r="W1697" s="367">
        <v>1146666.6666666614</v>
      </c>
      <c r="X1697" s="367">
        <v>114405.94681922732</v>
      </c>
      <c r="Y1697" s="384">
        <v>3095.9999999999859</v>
      </c>
      <c r="Z1697" s="367"/>
      <c r="AA1697" s="367"/>
      <c r="AB1697" s="367"/>
      <c r="AC1697" s="367"/>
      <c r="AD1697" s="367"/>
      <c r="AE1697" s="367"/>
      <c r="AF1697" s="367"/>
      <c r="AG1697" s="367"/>
      <c r="AH1697" s="367"/>
      <c r="AI1697" s="367"/>
      <c r="AJ1697" s="367"/>
      <c r="AK1697" s="367"/>
      <c r="AL1697" s="367"/>
      <c r="AM1697" s="367"/>
      <c r="AN1697" s="367"/>
      <c r="AO1697" s="367"/>
      <c r="AP1697" s="367"/>
      <c r="AQ1697" s="367"/>
      <c r="AR1697" s="367"/>
      <c r="AS1697" s="367"/>
      <c r="AT1697" s="367"/>
    </row>
    <row r="1698" spans="2:46" ht="13.8">
      <c r="B1698" s="26">
        <v>114.83333333333441</v>
      </c>
      <c r="C1698" s="367">
        <v>447.503694585039</v>
      </c>
      <c r="D1698" s="369">
        <v>3100.5000000000291</v>
      </c>
      <c r="E1698" s="367">
        <v>32046.51162790717</v>
      </c>
      <c r="F1698" s="367">
        <v>-1492409.7904330036</v>
      </c>
      <c r="G1698" s="367">
        <v>3100.5000000000186</v>
      </c>
      <c r="H1698" s="367">
        <v>172250</v>
      </c>
      <c r="I1698" s="367">
        <v>-17648200.994482793</v>
      </c>
      <c r="J1698" s="384">
        <v>3100.4999999999995</v>
      </c>
      <c r="K1698" s="367">
        <v>41757.575757576014</v>
      </c>
      <c r="L1698" s="367">
        <v>-1010222.1471887133</v>
      </c>
      <c r="M1698" s="384">
        <v>3100.5000000000191</v>
      </c>
      <c r="N1698" s="367">
        <v>689</v>
      </c>
      <c r="O1698" s="367">
        <v>-17989.497974979669</v>
      </c>
      <c r="P1698" s="384">
        <v>44.957249999999995</v>
      </c>
      <c r="Q1698" s="367">
        <v>689</v>
      </c>
      <c r="R1698" s="367">
        <v>-6909.2298007634854</v>
      </c>
      <c r="S1698" s="384">
        <v>43.407000000000004</v>
      </c>
      <c r="T1698" s="367">
        <v>23758.620689655007</v>
      </c>
      <c r="U1698" s="367">
        <v>-1050294.85253669</v>
      </c>
      <c r="V1698" s="384">
        <v>3100.4999999999782</v>
      </c>
      <c r="W1698" s="367">
        <v>1148333.3333333281</v>
      </c>
      <c r="X1698" s="367">
        <v>114508.5760227073</v>
      </c>
      <c r="Y1698" s="384">
        <v>3100.4999999999859</v>
      </c>
      <c r="Z1698" s="367"/>
      <c r="AA1698" s="367"/>
      <c r="AB1698" s="367"/>
      <c r="AC1698" s="367"/>
      <c r="AD1698" s="367"/>
      <c r="AE1698" s="367"/>
      <c r="AF1698" s="367"/>
      <c r="AG1698" s="367"/>
      <c r="AH1698" s="367"/>
      <c r="AI1698" s="367"/>
      <c r="AJ1698" s="367"/>
      <c r="AK1698" s="367"/>
      <c r="AL1698" s="367"/>
      <c r="AM1698" s="367"/>
      <c r="AN1698" s="367"/>
      <c r="AO1698" s="367"/>
      <c r="AP1698" s="367"/>
      <c r="AQ1698" s="367"/>
      <c r="AR1698" s="367"/>
      <c r="AS1698" s="367"/>
      <c r="AT1698" s="367"/>
    </row>
    <row r="1699" spans="2:46" ht="13.8">
      <c r="B1699" s="26">
        <v>115.00000000000108</v>
      </c>
      <c r="C1699" s="367">
        <v>448.14258970536991</v>
      </c>
      <c r="D1699" s="369">
        <v>3105.0000000000291</v>
      </c>
      <c r="E1699" s="367">
        <v>32093.023255814147</v>
      </c>
      <c r="F1699" s="367">
        <v>-1496785.306682152</v>
      </c>
      <c r="G1699" s="367">
        <v>3105.0000000000186</v>
      </c>
      <c r="H1699" s="367">
        <v>172500</v>
      </c>
      <c r="I1699" s="367">
        <v>-17699826.918304451</v>
      </c>
      <c r="J1699" s="384">
        <v>3104.9999999999995</v>
      </c>
      <c r="K1699" s="367">
        <v>41818.181818182078</v>
      </c>
      <c r="L1699" s="367">
        <v>-1013379.6051964014</v>
      </c>
      <c r="M1699" s="384">
        <v>3105.0000000000196</v>
      </c>
      <c r="N1699" s="367">
        <v>690</v>
      </c>
      <c r="O1699" s="367">
        <v>-18042.984274074497</v>
      </c>
      <c r="P1699" s="384">
        <v>45.022500000000001</v>
      </c>
      <c r="Q1699" s="367">
        <v>690</v>
      </c>
      <c r="R1699" s="367">
        <v>-6932.1783194455211</v>
      </c>
      <c r="S1699" s="384">
        <v>43.47</v>
      </c>
      <c r="T1699" s="367">
        <v>23793.103448275695</v>
      </c>
      <c r="U1699" s="367">
        <v>-1053533.5950799519</v>
      </c>
      <c r="V1699" s="384">
        <v>3104.9999999999782</v>
      </c>
      <c r="W1699" s="367">
        <v>1149999.9999999949</v>
      </c>
      <c r="X1699" s="367">
        <v>114611.02044096256</v>
      </c>
      <c r="Y1699" s="384">
        <v>3104.9999999999864</v>
      </c>
      <c r="Z1699" s="367"/>
      <c r="AA1699" s="367"/>
      <c r="AB1699" s="367"/>
      <c r="AC1699" s="367"/>
      <c r="AD1699" s="367"/>
      <c r="AE1699" s="367"/>
      <c r="AF1699" s="367"/>
      <c r="AG1699" s="367"/>
      <c r="AH1699" s="367"/>
      <c r="AI1699" s="367"/>
      <c r="AJ1699" s="367"/>
      <c r="AK1699" s="367"/>
      <c r="AL1699" s="367"/>
      <c r="AM1699" s="367"/>
      <c r="AN1699" s="367"/>
      <c r="AO1699" s="367"/>
      <c r="AP1699" s="367"/>
      <c r="AQ1699" s="367"/>
      <c r="AR1699" s="367"/>
      <c r="AS1699" s="367"/>
      <c r="AT1699" s="367"/>
    </row>
    <row r="1700" spans="2:46" ht="13.8">
      <c r="B1700" s="26">
        <v>115.16666666666775</v>
      </c>
      <c r="C1700" s="367">
        <v>448.78145409451446</v>
      </c>
      <c r="D1700" s="369">
        <v>3109.5000000000291</v>
      </c>
      <c r="E1700" s="367">
        <v>32139.534883721124</v>
      </c>
      <c r="F1700" s="367">
        <v>-1501167.2271756588</v>
      </c>
      <c r="G1700" s="367">
        <v>3109.5000000000186</v>
      </c>
      <c r="H1700" s="367">
        <v>172750</v>
      </c>
      <c r="I1700" s="367">
        <v>-17751528.238354705</v>
      </c>
      <c r="J1700" s="384">
        <v>3109.4999999999995</v>
      </c>
      <c r="K1700" s="367">
        <v>41878.787878788142</v>
      </c>
      <c r="L1700" s="367">
        <v>-1016541.9653576831</v>
      </c>
      <c r="M1700" s="384">
        <v>3109.5000000000196</v>
      </c>
      <c r="N1700" s="367">
        <v>691</v>
      </c>
      <c r="O1700" s="367">
        <v>-18096.549925989417</v>
      </c>
      <c r="P1700" s="384">
        <v>45.08775</v>
      </c>
      <c r="Q1700" s="367">
        <v>691</v>
      </c>
      <c r="R1700" s="367">
        <v>-6955.1642891680121</v>
      </c>
      <c r="S1700" s="384">
        <v>43.533000000000001</v>
      </c>
      <c r="T1700" s="367">
        <v>23827.586206896383</v>
      </c>
      <c r="U1700" s="367">
        <v>-1056777.3068024898</v>
      </c>
      <c r="V1700" s="384">
        <v>3109.4999999999782</v>
      </c>
      <c r="W1700" s="367">
        <v>1151666.6666666616</v>
      </c>
      <c r="X1700" s="367">
        <v>114713.28007399308</v>
      </c>
      <c r="Y1700" s="384">
        <v>3109.4999999999864</v>
      </c>
      <c r="Z1700" s="367"/>
      <c r="AA1700" s="367"/>
      <c r="AB1700" s="367"/>
      <c r="AC1700" s="367"/>
      <c r="AD1700" s="367"/>
      <c r="AE1700" s="367"/>
      <c r="AF1700" s="367"/>
      <c r="AG1700" s="367"/>
      <c r="AH1700" s="367"/>
      <c r="AI1700" s="367"/>
      <c r="AJ1700" s="367"/>
      <c r="AK1700" s="367"/>
      <c r="AL1700" s="367"/>
      <c r="AM1700" s="367"/>
      <c r="AN1700" s="367"/>
      <c r="AO1700" s="367"/>
      <c r="AP1700" s="367"/>
      <c r="AQ1700" s="367"/>
      <c r="AR1700" s="367"/>
      <c r="AS1700" s="367"/>
      <c r="AT1700" s="367"/>
    </row>
    <row r="1701" spans="2:46" ht="13.8">
      <c r="B1701" s="26">
        <v>115.33333333333442</v>
      </c>
      <c r="C1701" s="367">
        <v>449.42028775247252</v>
      </c>
      <c r="D1701" s="369">
        <v>3114.0000000000291</v>
      </c>
      <c r="E1701" s="367">
        <v>32186.046511628101</v>
      </c>
      <c r="F1701" s="367">
        <v>-1505555.5519135243</v>
      </c>
      <c r="G1701" s="367">
        <v>3114.0000000000186</v>
      </c>
      <c r="H1701" s="367">
        <v>173000</v>
      </c>
      <c r="I1701" s="367">
        <v>-17803304.954633553</v>
      </c>
      <c r="J1701" s="384">
        <v>3113.9999999999995</v>
      </c>
      <c r="K1701" s="367">
        <v>41939.393939394206</v>
      </c>
      <c r="L1701" s="367">
        <v>-1019709.2276725594</v>
      </c>
      <c r="M1701" s="384">
        <v>3114.0000000000196</v>
      </c>
      <c r="N1701" s="367">
        <v>692</v>
      </c>
      <c r="O1701" s="367">
        <v>-18150.194930724436</v>
      </c>
      <c r="P1701" s="384">
        <v>45.152999999999999</v>
      </c>
      <c r="Q1701" s="367">
        <v>692</v>
      </c>
      <c r="R1701" s="367">
        <v>-6978.1877099309586</v>
      </c>
      <c r="S1701" s="384">
        <v>43.596000000000004</v>
      </c>
      <c r="T1701" s="367">
        <v>23862.068965517072</v>
      </c>
      <c r="U1701" s="367">
        <v>-1060025.9877043033</v>
      </c>
      <c r="V1701" s="384">
        <v>3113.9999999999777</v>
      </c>
      <c r="W1701" s="367">
        <v>1153333.3333333284</v>
      </c>
      <c r="X1701" s="367">
        <v>114815.35492179886</v>
      </c>
      <c r="Y1701" s="384">
        <v>3113.9999999999864</v>
      </c>
      <c r="Z1701" s="367"/>
      <c r="AA1701" s="367"/>
      <c r="AB1701" s="367"/>
      <c r="AC1701" s="367"/>
      <c r="AD1701" s="367"/>
      <c r="AE1701" s="367"/>
      <c r="AF1701" s="367"/>
      <c r="AG1701" s="367"/>
      <c r="AH1701" s="367"/>
      <c r="AI1701" s="367"/>
      <c r="AJ1701" s="367"/>
      <c r="AK1701" s="367"/>
      <c r="AL1701" s="367"/>
      <c r="AM1701" s="367"/>
      <c r="AN1701" s="367"/>
      <c r="AO1701" s="367"/>
      <c r="AP1701" s="367"/>
      <c r="AQ1701" s="367"/>
      <c r="AR1701" s="367"/>
      <c r="AS1701" s="367"/>
      <c r="AT1701" s="367"/>
    </row>
    <row r="1702" spans="2:46" ht="13.8">
      <c r="B1702" s="26">
        <v>115.50000000000109</v>
      </c>
      <c r="C1702" s="367">
        <v>450.05909067924426</v>
      </c>
      <c r="D1702" s="369">
        <v>3118.5000000000296</v>
      </c>
      <c r="E1702" s="367">
        <v>32232.558139535078</v>
      </c>
      <c r="F1702" s="367">
        <v>-1509950.2808957482</v>
      </c>
      <c r="G1702" s="367">
        <v>3118.5000000000186</v>
      </c>
      <c r="H1702" s="367">
        <v>173250</v>
      </c>
      <c r="I1702" s="367">
        <v>-17855157.067141004</v>
      </c>
      <c r="J1702" s="384">
        <v>3118.4999999999995</v>
      </c>
      <c r="K1702" s="367">
        <v>42000.000000000269</v>
      </c>
      <c r="L1702" s="367">
        <v>-1022881.3921410304</v>
      </c>
      <c r="M1702" s="384">
        <v>3118.5000000000205</v>
      </c>
      <c r="N1702" s="367">
        <v>693</v>
      </c>
      <c r="O1702" s="367">
        <v>-18203.919288279551</v>
      </c>
      <c r="P1702" s="384">
        <v>45.218249999999998</v>
      </c>
      <c r="Q1702" s="367">
        <v>693</v>
      </c>
      <c r="R1702" s="367">
        <v>-7001.2485817343595</v>
      </c>
      <c r="S1702" s="384">
        <v>43.659000000000006</v>
      </c>
      <c r="T1702" s="367">
        <v>23896.55172413776</v>
      </c>
      <c r="U1702" s="367">
        <v>-1063279.6377853928</v>
      </c>
      <c r="V1702" s="384">
        <v>3118.4999999999777</v>
      </c>
      <c r="W1702" s="367">
        <v>1154999.9999999951</v>
      </c>
      <c r="X1702" s="367">
        <v>114917.24498437994</v>
      </c>
      <c r="Y1702" s="384">
        <v>3118.4999999999868</v>
      </c>
      <c r="Z1702" s="367"/>
      <c r="AA1702" s="367"/>
      <c r="AB1702" s="367"/>
      <c r="AC1702" s="367"/>
      <c r="AD1702" s="367"/>
      <c r="AE1702" s="367"/>
      <c r="AF1702" s="367"/>
      <c r="AG1702" s="367"/>
      <c r="AH1702" s="367"/>
      <c r="AI1702" s="367"/>
      <c r="AJ1702" s="367"/>
      <c r="AK1702" s="367"/>
      <c r="AL1702" s="367"/>
      <c r="AM1702" s="367"/>
      <c r="AN1702" s="367"/>
      <c r="AO1702" s="367"/>
      <c r="AP1702" s="367"/>
      <c r="AQ1702" s="367"/>
      <c r="AR1702" s="367"/>
      <c r="AS1702" s="367"/>
      <c r="AT1702" s="367"/>
    </row>
    <row r="1703" spans="2:46" ht="13.8">
      <c r="B1703" s="26">
        <v>115.66666666666777</v>
      </c>
      <c r="C1703" s="367">
        <v>450.69786287482947</v>
      </c>
      <c r="D1703" s="369">
        <v>3123.0000000000296</v>
      </c>
      <c r="E1703" s="367">
        <v>32279.069767442055</v>
      </c>
      <c r="F1703" s="367">
        <v>-1514351.4141223305</v>
      </c>
      <c r="G1703" s="367">
        <v>3123.0000000000186</v>
      </c>
      <c r="H1703" s="367">
        <v>173500</v>
      </c>
      <c r="I1703" s="367">
        <v>-17907084.575877056</v>
      </c>
      <c r="J1703" s="384">
        <v>3123</v>
      </c>
      <c r="K1703" s="367">
        <v>42060.606060606333</v>
      </c>
      <c r="L1703" s="367">
        <v>-1026058.4587630947</v>
      </c>
      <c r="M1703" s="384">
        <v>3123.0000000000205</v>
      </c>
      <c r="N1703" s="367">
        <v>694</v>
      </c>
      <c r="O1703" s="367">
        <v>-18257.722998654772</v>
      </c>
      <c r="P1703" s="384">
        <v>45.283500000000004</v>
      </c>
      <c r="Q1703" s="367">
        <v>694</v>
      </c>
      <c r="R1703" s="367">
        <v>-7024.3469045782103</v>
      </c>
      <c r="S1703" s="384">
        <v>43.722000000000001</v>
      </c>
      <c r="T1703" s="367">
        <v>23931.034482758449</v>
      </c>
      <c r="U1703" s="367">
        <v>-1066538.2570457582</v>
      </c>
      <c r="V1703" s="384">
        <v>3122.9999999999777</v>
      </c>
      <c r="W1703" s="367">
        <v>1156666.6666666619</v>
      </c>
      <c r="X1703" s="367">
        <v>115018.95026173625</v>
      </c>
      <c r="Y1703" s="384">
        <v>3122.9999999999868</v>
      </c>
      <c r="Z1703" s="367"/>
      <c r="AA1703" s="367"/>
      <c r="AB1703" s="367"/>
      <c r="AC1703" s="367"/>
      <c r="AD1703" s="367"/>
      <c r="AE1703" s="367"/>
      <c r="AF1703" s="367"/>
      <c r="AG1703" s="367"/>
      <c r="AH1703" s="367"/>
      <c r="AI1703" s="367"/>
      <c r="AJ1703" s="367"/>
      <c r="AK1703" s="367"/>
      <c r="AL1703" s="367"/>
      <c r="AM1703" s="367"/>
      <c r="AN1703" s="367"/>
      <c r="AO1703" s="367"/>
      <c r="AP1703" s="367"/>
      <c r="AQ1703" s="367"/>
      <c r="AR1703" s="367"/>
      <c r="AS1703" s="367"/>
      <c r="AT1703" s="367"/>
    </row>
    <row r="1704" spans="2:46" ht="13.8">
      <c r="B1704" s="26">
        <v>115.83333333333444</v>
      </c>
      <c r="C1704" s="367">
        <v>451.33660433922807</v>
      </c>
      <c r="D1704" s="369">
        <v>3127.5000000000296</v>
      </c>
      <c r="E1704" s="367">
        <v>32325.581395349032</v>
      </c>
      <c r="F1704" s="367">
        <v>-1518758.9515932715</v>
      </c>
      <c r="G1704" s="367">
        <v>3127.5000000000186</v>
      </c>
      <c r="H1704" s="367">
        <v>173750</v>
      </c>
      <c r="I1704" s="367">
        <v>-17959087.480841696</v>
      </c>
      <c r="J1704" s="384">
        <v>3127.5</v>
      </c>
      <c r="K1704" s="367">
        <v>42121.212121212397</v>
      </c>
      <c r="L1704" s="367">
        <v>-1029240.4275387536</v>
      </c>
      <c r="M1704" s="384">
        <v>3127.5000000000209</v>
      </c>
      <c r="N1704" s="367">
        <v>695</v>
      </c>
      <c r="O1704" s="367">
        <v>-18311.606061850078</v>
      </c>
      <c r="P1704" s="384">
        <v>45.348749999999995</v>
      </c>
      <c r="Q1704" s="367">
        <v>695</v>
      </c>
      <c r="R1704" s="367">
        <v>-7047.4826784625175</v>
      </c>
      <c r="S1704" s="384">
        <v>43.784999999999997</v>
      </c>
      <c r="T1704" s="367">
        <v>23965.517241379137</v>
      </c>
      <c r="U1704" s="367">
        <v>-1069801.8454853992</v>
      </c>
      <c r="V1704" s="384">
        <v>3127.4999999999773</v>
      </c>
      <c r="W1704" s="367">
        <v>1158333.3333333286</v>
      </c>
      <c r="X1704" s="367">
        <v>115120.47075386788</v>
      </c>
      <c r="Y1704" s="384">
        <v>3127.4999999999873</v>
      </c>
      <c r="Z1704" s="367"/>
      <c r="AA1704" s="367"/>
      <c r="AB1704" s="367"/>
      <c r="AC1704" s="367"/>
      <c r="AD1704" s="367"/>
      <c r="AE1704" s="367"/>
      <c r="AF1704" s="367"/>
      <c r="AG1704" s="367"/>
      <c r="AH1704" s="367"/>
      <c r="AI1704" s="367"/>
      <c r="AJ1704" s="367"/>
      <c r="AK1704" s="367"/>
      <c r="AL1704" s="367"/>
      <c r="AM1704" s="367"/>
      <c r="AN1704" s="367"/>
      <c r="AO1704" s="367"/>
      <c r="AP1704" s="367"/>
      <c r="AQ1704" s="367"/>
      <c r="AR1704" s="367"/>
      <c r="AS1704" s="367"/>
      <c r="AT1704" s="367"/>
    </row>
    <row r="1705" spans="2:46" ht="13.8">
      <c r="B1705" s="26">
        <v>116.00000000000111</v>
      </c>
      <c r="C1705" s="367">
        <v>451.97531507244037</v>
      </c>
      <c r="D1705" s="369">
        <v>3132.0000000000296</v>
      </c>
      <c r="E1705" s="367">
        <v>32372.093023256009</v>
      </c>
      <c r="F1705" s="367">
        <v>-1523172.8933085711</v>
      </c>
      <c r="G1705" s="367">
        <v>3132.0000000000191</v>
      </c>
      <c r="H1705" s="367">
        <v>174000</v>
      </c>
      <c r="I1705" s="367">
        <v>-18011165.782034937</v>
      </c>
      <c r="J1705" s="384">
        <v>3132</v>
      </c>
      <c r="K1705" s="367">
        <v>42181.81818181846</v>
      </c>
      <c r="L1705" s="367">
        <v>-1032427.2984680064</v>
      </c>
      <c r="M1705" s="384">
        <v>3132.0000000000209</v>
      </c>
      <c r="N1705" s="367">
        <v>696</v>
      </c>
      <c r="O1705" s="367">
        <v>-18365.568477865494</v>
      </c>
      <c r="P1705" s="384">
        <v>45.414000000000001</v>
      </c>
      <c r="Q1705" s="367">
        <v>696</v>
      </c>
      <c r="R1705" s="367">
        <v>-7070.65590338728</v>
      </c>
      <c r="S1705" s="384">
        <v>43.847999999999999</v>
      </c>
      <c r="T1705" s="367">
        <v>23999.999999999825</v>
      </c>
      <c r="U1705" s="367">
        <v>-1073070.4031043164</v>
      </c>
      <c r="V1705" s="384">
        <v>3131.9999999999773</v>
      </c>
      <c r="W1705" s="367">
        <v>1159999.9999999953</v>
      </c>
      <c r="X1705" s="367">
        <v>115221.80646077475</v>
      </c>
      <c r="Y1705" s="384">
        <v>3131.9999999999873</v>
      </c>
      <c r="Z1705" s="367"/>
      <c r="AA1705" s="367"/>
      <c r="AB1705" s="367"/>
      <c r="AC1705" s="367"/>
      <c r="AD1705" s="367"/>
      <c r="AE1705" s="367"/>
      <c r="AF1705" s="367"/>
      <c r="AG1705" s="367"/>
      <c r="AH1705" s="367"/>
      <c r="AI1705" s="367"/>
      <c r="AJ1705" s="367"/>
      <c r="AK1705" s="367"/>
      <c r="AL1705" s="367"/>
      <c r="AM1705" s="367"/>
      <c r="AN1705" s="367"/>
      <c r="AO1705" s="367"/>
      <c r="AP1705" s="367"/>
      <c r="AQ1705" s="367"/>
      <c r="AR1705" s="367"/>
      <c r="AS1705" s="367"/>
      <c r="AT1705" s="367"/>
    </row>
    <row r="1706" spans="2:46" ht="13.8">
      <c r="B1706" s="26">
        <v>116.16666666666778</v>
      </c>
      <c r="C1706" s="367">
        <v>452.61399507446623</v>
      </c>
      <c r="D1706" s="369">
        <v>3136.5000000000305</v>
      </c>
      <c r="E1706" s="367">
        <v>32418.604651162987</v>
      </c>
      <c r="F1706" s="367">
        <v>-1527593.2392682286</v>
      </c>
      <c r="G1706" s="367">
        <v>3136.5000000000191</v>
      </c>
      <c r="H1706" s="367">
        <v>174250</v>
      </c>
      <c r="I1706" s="367">
        <v>-18063319.479456767</v>
      </c>
      <c r="J1706" s="384">
        <v>3136.5</v>
      </c>
      <c r="K1706" s="367">
        <v>42242.424242424524</v>
      </c>
      <c r="L1706" s="367">
        <v>-1035619.0715508538</v>
      </c>
      <c r="M1706" s="384">
        <v>3136.5000000000214</v>
      </c>
      <c r="N1706" s="367">
        <v>697</v>
      </c>
      <c r="O1706" s="367">
        <v>-18419.610246701006</v>
      </c>
      <c r="P1706" s="384">
        <v>45.479250000000008</v>
      </c>
      <c r="Q1706" s="367">
        <v>697</v>
      </c>
      <c r="R1706" s="367">
        <v>-7093.8665793524942</v>
      </c>
      <c r="S1706" s="384">
        <v>43.910999999999994</v>
      </c>
      <c r="T1706" s="367">
        <v>24034.482758620514</v>
      </c>
      <c r="U1706" s="367">
        <v>-1076343.9299025096</v>
      </c>
      <c r="V1706" s="384">
        <v>3136.4999999999773</v>
      </c>
      <c r="W1706" s="367">
        <v>1161666.6666666621</v>
      </c>
      <c r="X1706" s="367">
        <v>115322.95738245687</v>
      </c>
      <c r="Y1706" s="384">
        <v>3136.4999999999873</v>
      </c>
      <c r="Z1706" s="367"/>
      <c r="AA1706" s="367"/>
      <c r="AB1706" s="367"/>
      <c r="AC1706" s="367"/>
      <c r="AD1706" s="367"/>
      <c r="AE1706" s="367"/>
      <c r="AF1706" s="367"/>
      <c r="AG1706" s="367"/>
      <c r="AH1706" s="367"/>
      <c r="AI1706" s="367"/>
      <c r="AJ1706" s="367"/>
      <c r="AK1706" s="367"/>
      <c r="AL1706" s="367"/>
      <c r="AM1706" s="367"/>
      <c r="AN1706" s="367"/>
      <c r="AO1706" s="367"/>
      <c r="AP1706" s="367"/>
      <c r="AQ1706" s="367"/>
      <c r="AR1706" s="367"/>
      <c r="AS1706" s="367"/>
      <c r="AT1706" s="367"/>
    </row>
    <row r="1707" spans="2:46" ht="13.8">
      <c r="B1707" s="26">
        <v>116.33333333333445</v>
      </c>
      <c r="C1707" s="367">
        <v>453.25264434530561</v>
      </c>
      <c r="D1707" s="369">
        <v>3141.0000000000305</v>
      </c>
      <c r="E1707" s="367">
        <v>32465.116279069964</v>
      </c>
      <c r="F1707" s="367">
        <v>-1532019.9894722449</v>
      </c>
      <c r="G1707" s="367">
        <v>3141.0000000000191</v>
      </c>
      <c r="H1707" s="367">
        <v>174500</v>
      </c>
      <c r="I1707" s="367">
        <v>-18115548.573107202</v>
      </c>
      <c r="J1707" s="384">
        <v>3141</v>
      </c>
      <c r="K1707" s="367">
        <v>42303.030303030588</v>
      </c>
      <c r="L1707" s="367">
        <v>-1038815.746787295</v>
      </c>
      <c r="M1707" s="384">
        <v>3141.0000000000214</v>
      </c>
      <c r="N1707" s="367">
        <v>698</v>
      </c>
      <c r="O1707" s="367">
        <v>-18473.73136835661</v>
      </c>
      <c r="P1707" s="384">
        <v>45.544499999999999</v>
      </c>
      <c r="Q1707" s="367">
        <v>698</v>
      </c>
      <c r="R1707" s="367">
        <v>-7117.1147063581657</v>
      </c>
      <c r="S1707" s="384">
        <v>43.973999999999997</v>
      </c>
      <c r="T1707" s="367">
        <v>24068.965517241202</v>
      </c>
      <c r="U1707" s="367">
        <v>-1079622.4258799781</v>
      </c>
      <c r="V1707" s="384">
        <v>3140.9999999999768</v>
      </c>
      <c r="W1707" s="367">
        <v>1163333.3333333288</v>
      </c>
      <c r="X1707" s="367">
        <v>115423.92351891426</v>
      </c>
      <c r="Y1707" s="384">
        <v>3140.9999999999877</v>
      </c>
      <c r="Z1707" s="367"/>
      <c r="AA1707" s="367"/>
      <c r="AB1707" s="367"/>
      <c r="AC1707" s="367"/>
      <c r="AD1707" s="367"/>
      <c r="AE1707" s="367"/>
      <c r="AF1707" s="367"/>
      <c r="AG1707" s="367"/>
      <c r="AH1707" s="367"/>
      <c r="AI1707" s="367"/>
      <c r="AJ1707" s="367"/>
      <c r="AK1707" s="367"/>
      <c r="AL1707" s="367"/>
      <c r="AM1707" s="367"/>
      <c r="AN1707" s="367"/>
      <c r="AO1707" s="367"/>
      <c r="AP1707" s="367"/>
      <c r="AQ1707" s="367"/>
      <c r="AR1707" s="367"/>
      <c r="AS1707" s="367"/>
      <c r="AT1707" s="367"/>
    </row>
    <row r="1708" spans="2:46" ht="13.8">
      <c r="B1708" s="26">
        <v>116.50000000000112</v>
      </c>
      <c r="C1708" s="367">
        <v>453.89126288495845</v>
      </c>
      <c r="D1708" s="369">
        <v>3145.5000000000305</v>
      </c>
      <c r="E1708" s="367">
        <v>32511.627906976941</v>
      </c>
      <c r="F1708" s="367">
        <v>-1536453.1439206195</v>
      </c>
      <c r="G1708" s="367">
        <v>3145.5000000000191</v>
      </c>
      <c r="H1708" s="367">
        <v>174750</v>
      </c>
      <c r="I1708" s="367">
        <v>-18167853.062986232</v>
      </c>
      <c r="J1708" s="384">
        <v>3145.5</v>
      </c>
      <c r="K1708" s="367">
        <v>42363.636363636651</v>
      </c>
      <c r="L1708" s="367">
        <v>-1042017.3241773309</v>
      </c>
      <c r="M1708" s="384">
        <v>3145.5000000000218</v>
      </c>
      <c r="N1708" s="367">
        <v>699</v>
      </c>
      <c r="O1708" s="367">
        <v>-18527.931842832317</v>
      </c>
      <c r="P1708" s="384">
        <v>45.609750000000005</v>
      </c>
      <c r="Q1708" s="367">
        <v>699</v>
      </c>
      <c r="R1708" s="367">
        <v>-7140.4002844042907</v>
      </c>
      <c r="S1708" s="384">
        <v>44.036999999999999</v>
      </c>
      <c r="T1708" s="367">
        <v>24103.448275861891</v>
      </c>
      <c r="U1708" s="367">
        <v>-1082905.8910367228</v>
      </c>
      <c r="V1708" s="384">
        <v>3145.4999999999768</v>
      </c>
      <c r="W1708" s="367">
        <v>1164999.9999999956</v>
      </c>
      <c r="X1708" s="367">
        <v>115524.70487014695</v>
      </c>
      <c r="Y1708" s="384">
        <v>3145.4999999999877</v>
      </c>
      <c r="Z1708" s="367"/>
      <c r="AA1708" s="367"/>
      <c r="AB1708" s="367"/>
      <c r="AC1708" s="367"/>
      <c r="AD1708" s="367"/>
      <c r="AE1708" s="367"/>
      <c r="AF1708" s="367"/>
      <c r="AG1708" s="367"/>
      <c r="AH1708" s="367"/>
      <c r="AI1708" s="367"/>
      <c r="AJ1708" s="367"/>
      <c r="AK1708" s="367"/>
      <c r="AL1708" s="367"/>
      <c r="AM1708" s="367"/>
      <c r="AN1708" s="367"/>
      <c r="AO1708" s="367"/>
      <c r="AP1708" s="367"/>
      <c r="AQ1708" s="367"/>
      <c r="AR1708" s="367"/>
      <c r="AS1708" s="367"/>
      <c r="AT1708" s="367"/>
    </row>
    <row r="1709" spans="2:46" ht="13.8">
      <c r="B1709" s="26">
        <v>116.66666666666779</v>
      </c>
      <c r="C1709" s="367">
        <v>454.52985069342486</v>
      </c>
      <c r="D1709" s="369">
        <v>3150.0000000000305</v>
      </c>
      <c r="E1709" s="367">
        <v>32558.139534883918</v>
      </c>
      <c r="F1709" s="367">
        <v>-1540892.7026133528</v>
      </c>
      <c r="G1709" s="367">
        <v>3150.0000000000191</v>
      </c>
      <c r="H1709" s="367">
        <v>175000</v>
      </c>
      <c r="I1709" s="367">
        <v>-18220232.94909386</v>
      </c>
      <c r="J1709" s="384">
        <v>3150</v>
      </c>
      <c r="K1709" s="367">
        <v>42424.242424242715</v>
      </c>
      <c r="L1709" s="367">
        <v>-1045223.8037209605</v>
      </c>
      <c r="M1709" s="384">
        <v>3150.0000000000218</v>
      </c>
      <c r="N1709" s="367">
        <v>700</v>
      </c>
      <c r="O1709" s="367">
        <v>-18582.211670128112</v>
      </c>
      <c r="P1709" s="384">
        <v>45.674999999999997</v>
      </c>
      <c r="Q1709" s="367">
        <v>700</v>
      </c>
      <c r="R1709" s="367">
        <v>-7163.7233134908711</v>
      </c>
      <c r="S1709" s="384">
        <v>44.1</v>
      </c>
      <c r="T1709" s="367">
        <v>24137.931034482579</v>
      </c>
      <c r="U1709" s="367">
        <v>-1086194.3253727434</v>
      </c>
      <c r="V1709" s="384">
        <v>3149.9999999999768</v>
      </c>
      <c r="W1709" s="367">
        <v>1166666.6666666623</v>
      </c>
      <c r="X1709" s="367">
        <v>115625.30143615488</v>
      </c>
      <c r="Y1709" s="384">
        <v>3149.9999999999882</v>
      </c>
      <c r="Z1709" s="367"/>
      <c r="AA1709" s="367"/>
      <c r="AB1709" s="367"/>
      <c r="AC1709" s="367"/>
      <c r="AD1709" s="367"/>
      <c r="AE1709" s="367"/>
      <c r="AF1709" s="367"/>
      <c r="AG1709" s="367"/>
      <c r="AH1709" s="367"/>
      <c r="AI1709" s="367"/>
      <c r="AJ1709" s="367"/>
      <c r="AK1709" s="367"/>
      <c r="AL1709" s="367"/>
      <c r="AM1709" s="367"/>
      <c r="AN1709" s="367"/>
      <c r="AO1709" s="367"/>
      <c r="AP1709" s="367"/>
      <c r="AQ1709" s="367"/>
      <c r="AR1709" s="367"/>
      <c r="AS1709" s="367"/>
      <c r="AT1709" s="367"/>
    </row>
    <row r="1710" spans="2:46" ht="13.8">
      <c r="B1710" s="26">
        <v>116.83333333333447</v>
      </c>
      <c r="C1710" s="367">
        <v>455.1684077707049</v>
      </c>
      <c r="D1710" s="369">
        <v>3154.5000000000309</v>
      </c>
      <c r="E1710" s="367">
        <v>32604.651162790895</v>
      </c>
      <c r="F1710" s="367">
        <v>-1545338.6655504443</v>
      </c>
      <c r="G1710" s="367">
        <v>3154.5000000000191</v>
      </c>
      <c r="H1710" s="367">
        <v>175250</v>
      </c>
      <c r="I1710" s="367">
        <v>-18272688.231430084</v>
      </c>
      <c r="J1710" s="384">
        <v>3154.5</v>
      </c>
      <c r="K1710" s="367">
        <v>42484.848484848779</v>
      </c>
      <c r="L1710" s="367">
        <v>-1048435.1854181846</v>
      </c>
      <c r="M1710" s="384">
        <v>3154.5000000000223</v>
      </c>
      <c r="N1710" s="367">
        <v>701</v>
      </c>
      <c r="O1710" s="367">
        <v>-18636.570850244014</v>
      </c>
      <c r="P1710" s="384">
        <v>45.740250000000003</v>
      </c>
      <c r="Q1710" s="367">
        <v>701</v>
      </c>
      <c r="R1710" s="367">
        <v>-7187.0837936179014</v>
      </c>
      <c r="S1710" s="384">
        <v>44.162999999999997</v>
      </c>
      <c r="T1710" s="367">
        <v>24172.413793103267</v>
      </c>
      <c r="U1710" s="367">
        <v>-1089487.7288880397</v>
      </c>
      <c r="V1710" s="384">
        <v>3154.4999999999764</v>
      </c>
      <c r="W1710" s="367">
        <v>1168333.3333333291</v>
      </c>
      <c r="X1710" s="367">
        <v>115725.71321693811</v>
      </c>
      <c r="Y1710" s="384">
        <v>3154.4999999999882</v>
      </c>
      <c r="Z1710" s="367"/>
      <c r="AA1710" s="367"/>
      <c r="AB1710" s="367"/>
      <c r="AC1710" s="367"/>
      <c r="AD1710" s="367"/>
      <c r="AE1710" s="367"/>
      <c r="AF1710" s="367"/>
      <c r="AG1710" s="367"/>
      <c r="AH1710" s="367"/>
      <c r="AI1710" s="367"/>
      <c r="AJ1710" s="367"/>
      <c r="AK1710" s="367"/>
      <c r="AL1710" s="367"/>
      <c r="AM1710" s="367"/>
      <c r="AN1710" s="367"/>
      <c r="AO1710" s="367"/>
      <c r="AP1710" s="367"/>
      <c r="AQ1710" s="367"/>
      <c r="AR1710" s="367"/>
      <c r="AS1710" s="367"/>
      <c r="AT1710" s="367"/>
    </row>
    <row r="1711" spans="2:46" ht="13.8">
      <c r="B1711" s="26">
        <v>117.00000000000114</v>
      </c>
      <c r="C1711" s="367">
        <v>455.80693411679835</v>
      </c>
      <c r="D1711" s="369">
        <v>3159.0000000000309</v>
      </c>
      <c r="E1711" s="367">
        <v>32651.162790697872</v>
      </c>
      <c r="F1711" s="367">
        <v>-1549791.0327318944</v>
      </c>
      <c r="G1711" s="367">
        <v>3159.0000000000191</v>
      </c>
      <c r="H1711" s="367">
        <v>175500</v>
      </c>
      <c r="I1711" s="367">
        <v>-18325218.9099949</v>
      </c>
      <c r="J1711" s="384">
        <v>3159</v>
      </c>
      <c r="K1711" s="367">
        <v>42545.454545454842</v>
      </c>
      <c r="L1711" s="367">
        <v>-1051651.4692690026</v>
      </c>
      <c r="M1711" s="384">
        <v>3159.0000000000223</v>
      </c>
      <c r="N1711" s="367">
        <v>702</v>
      </c>
      <c r="O1711" s="367">
        <v>-18691.009383180015</v>
      </c>
      <c r="P1711" s="384">
        <v>45.805500000000002</v>
      </c>
      <c r="Q1711" s="367">
        <v>702</v>
      </c>
      <c r="R1711" s="367">
        <v>-7210.4817247853898</v>
      </c>
      <c r="S1711" s="384">
        <v>44.225999999999999</v>
      </c>
      <c r="T1711" s="367">
        <v>24206.896551723956</v>
      </c>
      <c r="U1711" s="367">
        <v>-1092786.1015826119</v>
      </c>
      <c r="V1711" s="384">
        <v>3158.9999999999764</v>
      </c>
      <c r="W1711" s="367">
        <v>1169999.9999999958</v>
      </c>
      <c r="X1711" s="367">
        <v>115825.94021249656</v>
      </c>
      <c r="Y1711" s="384">
        <v>3158.9999999999882</v>
      </c>
      <c r="Z1711" s="367"/>
      <c r="AA1711" s="367"/>
      <c r="AB1711" s="367"/>
      <c r="AC1711" s="367"/>
      <c r="AD1711" s="367"/>
      <c r="AE1711" s="367"/>
      <c r="AF1711" s="367"/>
      <c r="AG1711" s="367"/>
      <c r="AH1711" s="367"/>
      <c r="AI1711" s="367"/>
      <c r="AJ1711" s="367"/>
      <c r="AK1711" s="367"/>
      <c r="AL1711" s="367"/>
      <c r="AM1711" s="367"/>
      <c r="AN1711" s="367"/>
      <c r="AO1711" s="367"/>
      <c r="AP1711" s="367"/>
      <c r="AQ1711" s="367"/>
      <c r="AR1711" s="367"/>
      <c r="AS1711" s="367"/>
      <c r="AT1711" s="367"/>
    </row>
    <row r="1712" spans="2:46" ht="13.8">
      <c r="B1712" s="26">
        <v>117.16666666666781</v>
      </c>
      <c r="C1712" s="367">
        <v>456.44542973170542</v>
      </c>
      <c r="D1712" s="369">
        <v>3163.5000000000309</v>
      </c>
      <c r="E1712" s="367">
        <v>32697.674418604849</v>
      </c>
      <c r="F1712" s="367">
        <v>-1554249.8041577027</v>
      </c>
      <c r="G1712" s="367">
        <v>3163.5000000000191</v>
      </c>
      <c r="H1712" s="367">
        <v>175750</v>
      </c>
      <c r="I1712" s="367">
        <v>-18377824.984788321</v>
      </c>
      <c r="J1712" s="384">
        <v>3163.5</v>
      </c>
      <c r="K1712" s="367">
        <v>42606.060606060906</v>
      </c>
      <c r="L1712" s="367">
        <v>-1054872.6552734147</v>
      </c>
      <c r="M1712" s="384">
        <v>3163.5000000000223</v>
      </c>
      <c r="N1712" s="367">
        <v>703</v>
      </c>
      <c r="O1712" s="367">
        <v>-18745.527268936105</v>
      </c>
      <c r="P1712" s="384">
        <v>45.870749999999994</v>
      </c>
      <c r="Q1712" s="367">
        <v>703</v>
      </c>
      <c r="R1712" s="367">
        <v>-7233.9171069933327</v>
      </c>
      <c r="S1712" s="384">
        <v>44.289000000000001</v>
      </c>
      <c r="T1712" s="367">
        <v>24241.379310344644</v>
      </c>
      <c r="U1712" s="367">
        <v>-1096089.4434564605</v>
      </c>
      <c r="V1712" s="384">
        <v>3163.4999999999764</v>
      </c>
      <c r="W1712" s="367">
        <v>1171666.6666666626</v>
      </c>
      <c r="X1712" s="367">
        <v>115925.98242283032</v>
      </c>
      <c r="Y1712" s="384">
        <v>3163.4999999999886</v>
      </c>
      <c r="Z1712" s="367"/>
      <c r="AA1712" s="367"/>
      <c r="AB1712" s="367"/>
      <c r="AC1712" s="367"/>
      <c r="AD1712" s="367"/>
      <c r="AE1712" s="367"/>
      <c r="AF1712" s="367"/>
      <c r="AG1712" s="367"/>
      <c r="AH1712" s="367"/>
      <c r="AI1712" s="367"/>
      <c r="AJ1712" s="367"/>
      <c r="AK1712" s="367"/>
      <c r="AL1712" s="367"/>
      <c r="AM1712" s="367"/>
      <c r="AN1712" s="367"/>
      <c r="AO1712" s="367"/>
      <c r="AP1712" s="367"/>
      <c r="AQ1712" s="367"/>
      <c r="AR1712" s="367"/>
      <c r="AS1712" s="367"/>
      <c r="AT1712" s="367"/>
    </row>
    <row r="1713" spans="2:46" ht="13.8">
      <c r="B1713" s="26">
        <v>117.33333333333448</v>
      </c>
      <c r="C1713" s="367">
        <v>457.08389461542595</v>
      </c>
      <c r="D1713" s="369">
        <v>3168.0000000000309</v>
      </c>
      <c r="E1713" s="367">
        <v>32744.186046511826</v>
      </c>
      <c r="F1713" s="367">
        <v>-1558714.9798278701</v>
      </c>
      <c r="G1713" s="367">
        <v>3168.0000000000191</v>
      </c>
      <c r="H1713" s="367">
        <v>176000</v>
      </c>
      <c r="I1713" s="367">
        <v>-18430506.455810335</v>
      </c>
      <c r="J1713" s="384">
        <v>3168</v>
      </c>
      <c r="K1713" s="367">
        <v>42666.66666666697</v>
      </c>
      <c r="L1713" s="367">
        <v>-1058098.7434314215</v>
      </c>
      <c r="M1713" s="384">
        <v>3168.0000000000227</v>
      </c>
      <c r="N1713" s="367">
        <v>704</v>
      </c>
      <c r="O1713" s="367">
        <v>-18800.124507512297</v>
      </c>
      <c r="P1713" s="384">
        <v>45.936</v>
      </c>
      <c r="Q1713" s="367">
        <v>704</v>
      </c>
      <c r="R1713" s="367">
        <v>-7257.3899402417273</v>
      </c>
      <c r="S1713" s="384">
        <v>44.352000000000004</v>
      </c>
      <c r="T1713" s="367">
        <v>24275.862068965333</v>
      </c>
      <c r="U1713" s="367">
        <v>-1099397.7545095843</v>
      </c>
      <c r="V1713" s="384">
        <v>3167.9999999999759</v>
      </c>
      <c r="W1713" s="367">
        <v>1173333.3333333293</v>
      </c>
      <c r="X1713" s="367">
        <v>116025.83984793932</v>
      </c>
      <c r="Y1713" s="384">
        <v>3167.9999999999886</v>
      </c>
      <c r="Z1713" s="367"/>
      <c r="AA1713" s="367"/>
      <c r="AB1713" s="367"/>
      <c r="AC1713" s="367"/>
      <c r="AD1713" s="367"/>
      <c r="AE1713" s="367"/>
      <c r="AF1713" s="367"/>
      <c r="AG1713" s="367"/>
      <c r="AH1713" s="367"/>
      <c r="AI1713" s="367"/>
      <c r="AJ1713" s="367"/>
      <c r="AK1713" s="367"/>
      <c r="AL1713" s="367"/>
      <c r="AM1713" s="367"/>
      <c r="AN1713" s="367"/>
      <c r="AO1713" s="367"/>
      <c r="AP1713" s="367"/>
      <c r="AQ1713" s="367"/>
      <c r="AR1713" s="367"/>
      <c r="AS1713" s="367"/>
      <c r="AT1713" s="367"/>
    </row>
    <row r="1714" spans="2:46" ht="13.8">
      <c r="B1714" s="26">
        <v>117.50000000000115</v>
      </c>
      <c r="C1714" s="367">
        <v>457.72232876796016</v>
      </c>
      <c r="D1714" s="369">
        <v>3172.5000000000314</v>
      </c>
      <c r="E1714" s="367">
        <v>32790.6976744188</v>
      </c>
      <c r="F1714" s="367">
        <v>-1563186.5597423948</v>
      </c>
      <c r="G1714" s="367">
        <v>3172.5000000000186</v>
      </c>
      <c r="H1714" s="367">
        <v>176250</v>
      </c>
      <c r="I1714" s="367">
        <v>-18483263.323060945</v>
      </c>
      <c r="J1714" s="384">
        <v>3172.5</v>
      </c>
      <c r="K1714" s="367">
        <v>42727.272727273034</v>
      </c>
      <c r="L1714" s="367">
        <v>-1061329.733743022</v>
      </c>
      <c r="M1714" s="384">
        <v>3172.5000000000227</v>
      </c>
      <c r="N1714" s="367">
        <v>705</v>
      </c>
      <c r="O1714" s="367">
        <v>-18854.801098908596</v>
      </c>
      <c r="P1714" s="384">
        <v>46.001250000000006</v>
      </c>
      <c r="Q1714" s="367">
        <v>705</v>
      </c>
      <c r="R1714" s="367">
        <v>-7280.9002245305755</v>
      </c>
      <c r="S1714" s="384">
        <v>44.414999999999999</v>
      </c>
      <c r="T1714" s="367">
        <v>24310.344827586021</v>
      </c>
      <c r="U1714" s="367">
        <v>-1102711.034741984</v>
      </c>
      <c r="V1714" s="384">
        <v>3172.4999999999759</v>
      </c>
      <c r="W1714" s="367">
        <v>1174999.999999996</v>
      </c>
      <c r="X1714" s="367">
        <v>116125.51248782364</v>
      </c>
      <c r="Y1714" s="384">
        <v>3172.4999999999895</v>
      </c>
      <c r="Z1714" s="367"/>
      <c r="AA1714" s="367"/>
      <c r="AB1714" s="367"/>
      <c r="AC1714" s="367"/>
      <c r="AD1714" s="367"/>
      <c r="AE1714" s="367"/>
      <c r="AF1714" s="367"/>
      <c r="AG1714" s="367"/>
      <c r="AH1714" s="367"/>
      <c r="AI1714" s="367"/>
      <c r="AJ1714" s="367"/>
      <c r="AK1714" s="367"/>
      <c r="AL1714" s="367"/>
      <c r="AM1714" s="367"/>
      <c r="AN1714" s="367"/>
      <c r="AO1714" s="367"/>
      <c r="AP1714" s="367"/>
      <c r="AQ1714" s="367"/>
      <c r="AR1714" s="367"/>
      <c r="AS1714" s="367"/>
      <c r="AT1714" s="367"/>
    </row>
    <row r="1715" spans="2:46" ht="13.8">
      <c r="B1715" s="26">
        <v>117.66666666666782</v>
      </c>
      <c r="C1715" s="367">
        <v>458.36073218930784</v>
      </c>
      <c r="D1715" s="369">
        <v>3177.0000000000314</v>
      </c>
      <c r="E1715" s="367">
        <v>32837.209302325777</v>
      </c>
      <c r="F1715" s="367">
        <v>-1567664.5439012789</v>
      </c>
      <c r="G1715" s="367">
        <v>3177.0000000000186</v>
      </c>
      <c r="H1715" s="367">
        <v>176500</v>
      </c>
      <c r="I1715" s="367">
        <v>-18536095.586540155</v>
      </c>
      <c r="J1715" s="384">
        <v>3177</v>
      </c>
      <c r="K1715" s="367">
        <v>42787.878787879097</v>
      </c>
      <c r="L1715" s="367">
        <v>-1064565.6262082173</v>
      </c>
      <c r="M1715" s="384">
        <v>3177.0000000000232</v>
      </c>
      <c r="N1715" s="367">
        <v>706</v>
      </c>
      <c r="O1715" s="367">
        <v>-18909.557043124976</v>
      </c>
      <c r="P1715" s="384">
        <v>46.066499999999998</v>
      </c>
      <c r="Q1715" s="367">
        <v>706</v>
      </c>
      <c r="R1715" s="367">
        <v>-7304.4479598598809</v>
      </c>
      <c r="S1715" s="384">
        <v>44.478000000000002</v>
      </c>
      <c r="T1715" s="367">
        <v>24344.827586206709</v>
      </c>
      <c r="U1715" s="367">
        <v>-1106029.2841536598</v>
      </c>
      <c r="V1715" s="384">
        <v>3176.9999999999754</v>
      </c>
      <c r="W1715" s="367">
        <v>1176666.6666666628</v>
      </c>
      <c r="X1715" s="367">
        <v>116225.0003424832</v>
      </c>
      <c r="Y1715" s="384">
        <v>3176.9999999999895</v>
      </c>
      <c r="Z1715" s="367"/>
      <c r="AA1715" s="367"/>
      <c r="AB1715" s="367"/>
      <c r="AC1715" s="367"/>
      <c r="AD1715" s="367"/>
      <c r="AE1715" s="367"/>
      <c r="AF1715" s="367"/>
      <c r="AG1715" s="367"/>
      <c r="AH1715" s="367"/>
      <c r="AI1715" s="367"/>
      <c r="AJ1715" s="367"/>
      <c r="AK1715" s="367"/>
      <c r="AL1715" s="367"/>
      <c r="AM1715" s="367"/>
      <c r="AN1715" s="367"/>
      <c r="AO1715" s="367"/>
      <c r="AP1715" s="367"/>
      <c r="AQ1715" s="367"/>
      <c r="AR1715" s="367"/>
      <c r="AS1715" s="367"/>
      <c r="AT1715" s="367"/>
    </row>
    <row r="1716" spans="2:46" ht="13.8">
      <c r="B1716" s="26">
        <v>117.83333333333449</v>
      </c>
      <c r="C1716" s="367">
        <v>458.99910487946903</v>
      </c>
      <c r="D1716" s="369">
        <v>3181.5000000000314</v>
      </c>
      <c r="E1716" s="367">
        <v>32883.720930232754</v>
      </c>
      <c r="F1716" s="367">
        <v>-1572148.9323045213</v>
      </c>
      <c r="G1716" s="367">
        <v>3181.5000000000186</v>
      </c>
      <c r="H1716" s="367">
        <v>176750</v>
      </c>
      <c r="I1716" s="367">
        <v>-18589003.246247955</v>
      </c>
      <c r="J1716" s="384">
        <v>3181.5</v>
      </c>
      <c r="K1716" s="367">
        <v>42848.484848485161</v>
      </c>
      <c r="L1716" s="367">
        <v>-1067806.4208270062</v>
      </c>
      <c r="M1716" s="384">
        <v>3181.5000000000232</v>
      </c>
      <c r="N1716" s="367">
        <v>707</v>
      </c>
      <c r="O1716" s="367">
        <v>-18964.392340161467</v>
      </c>
      <c r="P1716" s="384">
        <v>46.131750000000004</v>
      </c>
      <c r="Q1716" s="367">
        <v>707</v>
      </c>
      <c r="R1716" s="367">
        <v>-7328.0331462296399</v>
      </c>
      <c r="S1716" s="384">
        <v>44.541000000000004</v>
      </c>
      <c r="T1716" s="367">
        <v>24379.310344827398</v>
      </c>
      <c r="U1716" s="367">
        <v>-1109352.5027446116</v>
      </c>
      <c r="V1716" s="384">
        <v>3181.4999999999754</v>
      </c>
      <c r="W1716" s="367">
        <v>1178333.3333333295</v>
      </c>
      <c r="X1716" s="367">
        <v>116324.30341191799</v>
      </c>
      <c r="Y1716" s="384">
        <v>3181.49999999999</v>
      </c>
      <c r="Z1716" s="367"/>
      <c r="AA1716" s="367"/>
      <c r="AB1716" s="367"/>
      <c r="AC1716" s="367"/>
      <c r="AD1716" s="367"/>
      <c r="AE1716" s="367"/>
      <c r="AF1716" s="367"/>
      <c r="AG1716" s="367"/>
      <c r="AH1716" s="367"/>
      <c r="AI1716" s="367"/>
      <c r="AJ1716" s="367"/>
      <c r="AK1716" s="367"/>
      <c r="AL1716" s="367"/>
      <c r="AM1716" s="367"/>
      <c r="AN1716" s="367"/>
      <c r="AO1716" s="367"/>
      <c r="AP1716" s="367"/>
      <c r="AQ1716" s="367"/>
      <c r="AR1716" s="367"/>
      <c r="AS1716" s="367"/>
      <c r="AT1716" s="367"/>
    </row>
    <row r="1717" spans="2:46" ht="13.8">
      <c r="B1717" s="26">
        <v>118.00000000000117</v>
      </c>
      <c r="C1717" s="367">
        <v>459.63744683844379</v>
      </c>
      <c r="D1717" s="369">
        <v>3186.0000000000314</v>
      </c>
      <c r="E1717" s="367">
        <v>32930.232558139731</v>
      </c>
      <c r="F1717" s="367">
        <v>-1576639.7249521227</v>
      </c>
      <c r="G1717" s="367">
        <v>3186.0000000000191</v>
      </c>
      <c r="H1717" s="367">
        <v>177000</v>
      </c>
      <c r="I1717" s="367">
        <v>-18641986.302184358</v>
      </c>
      <c r="J1717" s="384">
        <v>3186</v>
      </c>
      <c r="K1717" s="367">
        <v>42909.090909091225</v>
      </c>
      <c r="L1717" s="367">
        <v>-1071052.1175993897</v>
      </c>
      <c r="M1717" s="384">
        <v>3186.0000000000236</v>
      </c>
      <c r="N1717" s="367">
        <v>708</v>
      </c>
      <c r="O1717" s="367">
        <v>-19019.306990018049</v>
      </c>
      <c r="P1717" s="384">
        <v>46.197000000000003</v>
      </c>
      <c r="Q1717" s="367">
        <v>708</v>
      </c>
      <c r="R1717" s="367">
        <v>-7351.6557836398524</v>
      </c>
      <c r="S1717" s="384">
        <v>44.604000000000006</v>
      </c>
      <c r="T1717" s="367">
        <v>24413.793103448086</v>
      </c>
      <c r="U1717" s="367">
        <v>-1112680.690514839</v>
      </c>
      <c r="V1717" s="384">
        <v>3185.9999999999754</v>
      </c>
      <c r="W1717" s="367">
        <v>1179999.9999999963</v>
      </c>
      <c r="X1717" s="367">
        <v>116423.42169612809</v>
      </c>
      <c r="Y1717" s="384">
        <v>3185.99999999999</v>
      </c>
      <c r="Z1717" s="367"/>
      <c r="AA1717" s="367"/>
      <c r="AB1717" s="367"/>
      <c r="AC1717" s="367"/>
      <c r="AD1717" s="367"/>
      <c r="AE1717" s="367"/>
      <c r="AF1717" s="367"/>
      <c r="AG1717" s="367"/>
      <c r="AH1717" s="367"/>
      <c r="AI1717" s="367"/>
      <c r="AJ1717" s="367"/>
      <c r="AK1717" s="367"/>
      <c r="AL1717" s="367"/>
      <c r="AM1717" s="367"/>
      <c r="AN1717" s="367"/>
      <c r="AO1717" s="367"/>
      <c r="AP1717" s="367"/>
      <c r="AQ1717" s="367"/>
      <c r="AR1717" s="367"/>
      <c r="AS1717" s="367"/>
      <c r="AT1717" s="367"/>
    </row>
    <row r="1718" spans="2:46" ht="13.8">
      <c r="B1718" s="26">
        <v>118.16666666666784</v>
      </c>
      <c r="C1718" s="367">
        <v>460.27575806623213</v>
      </c>
      <c r="D1718" s="369">
        <v>3190.5000000000318</v>
      </c>
      <c r="E1718" s="367">
        <v>32976.744186046708</v>
      </c>
      <c r="F1718" s="367">
        <v>-1581136.9218440822</v>
      </c>
      <c r="G1718" s="367">
        <v>3190.5000000000191</v>
      </c>
      <c r="H1718" s="367">
        <v>177250</v>
      </c>
      <c r="I1718" s="367">
        <v>-18695044.754349358</v>
      </c>
      <c r="J1718" s="384">
        <v>3190.5</v>
      </c>
      <c r="K1718" s="367">
        <v>42969.696969697288</v>
      </c>
      <c r="L1718" s="367">
        <v>-1074302.7165253672</v>
      </c>
      <c r="M1718" s="384">
        <v>3190.5000000000236</v>
      </c>
      <c r="N1718" s="367">
        <v>709</v>
      </c>
      <c r="O1718" s="367">
        <v>-19074.300992694731</v>
      </c>
      <c r="P1718" s="384">
        <v>46.262250000000002</v>
      </c>
      <c r="Q1718" s="367">
        <v>709</v>
      </c>
      <c r="R1718" s="367">
        <v>-7375.3158720905149</v>
      </c>
      <c r="S1718" s="384">
        <v>44.666999999999994</v>
      </c>
      <c r="T1718" s="367">
        <v>24448.275862068775</v>
      </c>
      <c r="U1718" s="367">
        <v>-1116013.8474643421</v>
      </c>
      <c r="V1718" s="384">
        <v>3190.499999999975</v>
      </c>
      <c r="W1718" s="367">
        <v>1181666.666666663</v>
      </c>
      <c r="X1718" s="367">
        <v>116522.35519511344</v>
      </c>
      <c r="Y1718" s="384">
        <v>3190.49999999999</v>
      </c>
      <c r="Z1718" s="367"/>
      <c r="AA1718" s="367"/>
      <c r="AB1718" s="367"/>
      <c r="AC1718" s="367"/>
      <c r="AD1718" s="367"/>
      <c r="AE1718" s="367"/>
      <c r="AF1718" s="367"/>
      <c r="AG1718" s="367"/>
      <c r="AH1718" s="367"/>
      <c r="AI1718" s="367"/>
      <c r="AJ1718" s="367"/>
      <c r="AK1718" s="367"/>
      <c r="AL1718" s="367"/>
      <c r="AM1718" s="367"/>
      <c r="AN1718" s="367"/>
      <c r="AO1718" s="367"/>
      <c r="AP1718" s="367"/>
      <c r="AQ1718" s="367"/>
      <c r="AR1718" s="367"/>
      <c r="AS1718" s="367"/>
      <c r="AT1718" s="367"/>
    </row>
    <row r="1719" spans="2:46" ht="13.8">
      <c r="B1719" s="26">
        <v>118.33333333333451</v>
      </c>
      <c r="C1719" s="367">
        <v>460.91403856283398</v>
      </c>
      <c r="D1719" s="369">
        <v>3195.0000000000318</v>
      </c>
      <c r="E1719" s="367">
        <v>33023.255813953685</v>
      </c>
      <c r="F1719" s="367">
        <v>-1585640.5229804001</v>
      </c>
      <c r="G1719" s="367">
        <v>3195.0000000000191</v>
      </c>
      <c r="H1719" s="367">
        <v>177500</v>
      </c>
      <c r="I1719" s="367">
        <v>-18748178.602742955</v>
      </c>
      <c r="J1719" s="384">
        <v>3195</v>
      </c>
      <c r="K1719" s="367">
        <v>43030.303030303352</v>
      </c>
      <c r="L1719" s="367">
        <v>-1077558.2176049391</v>
      </c>
      <c r="M1719" s="384">
        <v>3195.0000000000241</v>
      </c>
      <c r="N1719" s="367">
        <v>710</v>
      </c>
      <c r="O1719" s="367">
        <v>-19129.374348191512</v>
      </c>
      <c r="P1719" s="384">
        <v>46.327500000000001</v>
      </c>
      <c r="Q1719" s="367">
        <v>710</v>
      </c>
      <c r="R1719" s="367">
        <v>-7399.0134115816354</v>
      </c>
      <c r="S1719" s="384">
        <v>44.73</v>
      </c>
      <c r="T1719" s="367">
        <v>24482.758620689463</v>
      </c>
      <c r="U1719" s="367">
        <v>-1119351.9735931216</v>
      </c>
      <c r="V1719" s="384">
        <v>3194.999999999975</v>
      </c>
      <c r="W1719" s="367">
        <v>1183333.3333333298</v>
      </c>
      <c r="X1719" s="367">
        <v>116621.10390887407</v>
      </c>
      <c r="Y1719" s="384">
        <v>3194.9999999999905</v>
      </c>
      <c r="Z1719" s="367"/>
      <c r="AA1719" s="367"/>
      <c r="AB1719" s="367"/>
      <c r="AC1719" s="367"/>
      <c r="AD1719" s="367"/>
      <c r="AE1719" s="367"/>
      <c r="AF1719" s="367"/>
      <c r="AG1719" s="367"/>
      <c r="AH1719" s="367"/>
      <c r="AI1719" s="367"/>
      <c r="AJ1719" s="367"/>
      <c r="AK1719" s="367"/>
      <c r="AL1719" s="367"/>
      <c r="AM1719" s="367"/>
      <c r="AN1719" s="367"/>
      <c r="AO1719" s="367"/>
      <c r="AP1719" s="367"/>
      <c r="AQ1719" s="367"/>
      <c r="AR1719" s="367"/>
      <c r="AS1719" s="367"/>
      <c r="AT1719" s="367"/>
    </row>
    <row r="1720" spans="2:46" ht="13.8">
      <c r="B1720" s="26">
        <v>118.50000000000118</v>
      </c>
      <c r="C1720" s="367">
        <v>461.55228832824929</v>
      </c>
      <c r="D1720" s="369">
        <v>3199.5000000000318</v>
      </c>
      <c r="E1720" s="367">
        <v>33069.767441860662</v>
      </c>
      <c r="F1720" s="367">
        <v>-1590150.5283610767</v>
      </c>
      <c r="G1720" s="367">
        <v>3199.5000000000196</v>
      </c>
      <c r="H1720" s="367">
        <v>177750</v>
      </c>
      <c r="I1720" s="367">
        <v>-18801387.847365152</v>
      </c>
      <c r="J1720" s="384">
        <v>3199.5</v>
      </c>
      <c r="K1720" s="367">
        <v>43090.909090909416</v>
      </c>
      <c r="L1720" s="367">
        <v>-1080818.6208381047</v>
      </c>
      <c r="M1720" s="384">
        <v>3199.5000000000241</v>
      </c>
      <c r="N1720" s="367">
        <v>711</v>
      </c>
      <c r="O1720" s="367">
        <v>-19184.527056508388</v>
      </c>
      <c r="P1720" s="384">
        <v>46.392749999999999</v>
      </c>
      <c r="Q1720" s="367">
        <v>711</v>
      </c>
      <c r="R1720" s="367">
        <v>-7422.7484021132104</v>
      </c>
      <c r="S1720" s="384">
        <v>44.792999999999999</v>
      </c>
      <c r="T1720" s="367">
        <v>24517.241379310151</v>
      </c>
      <c r="U1720" s="367">
        <v>-1122695.0689011768</v>
      </c>
      <c r="V1720" s="384">
        <v>3199.499999999975</v>
      </c>
      <c r="W1720" s="367">
        <v>1184999.9999999965</v>
      </c>
      <c r="X1720" s="367">
        <v>116719.66783740996</v>
      </c>
      <c r="Y1720" s="384">
        <v>3199.4999999999905</v>
      </c>
      <c r="Z1720" s="367"/>
      <c r="AA1720" s="367"/>
      <c r="AB1720" s="367"/>
      <c r="AC1720" s="367"/>
      <c r="AD1720" s="367"/>
      <c r="AE1720" s="367"/>
      <c r="AF1720" s="367"/>
      <c r="AG1720" s="367"/>
      <c r="AH1720" s="367"/>
      <c r="AI1720" s="367"/>
      <c r="AJ1720" s="367"/>
      <c r="AK1720" s="367"/>
      <c r="AL1720" s="367"/>
      <c r="AM1720" s="367"/>
      <c r="AN1720" s="367"/>
      <c r="AO1720" s="367"/>
      <c r="AP1720" s="367"/>
      <c r="AQ1720" s="367"/>
      <c r="AR1720" s="367"/>
      <c r="AS1720" s="367"/>
      <c r="AT1720" s="367"/>
    </row>
    <row r="1721" spans="2:46" ht="13.8">
      <c r="B1721" s="26">
        <v>118.66666666666785</v>
      </c>
      <c r="C1721" s="367">
        <v>462.19050736247823</v>
      </c>
      <c r="D1721" s="369">
        <v>3204.0000000000318</v>
      </c>
      <c r="E1721" s="367">
        <v>33116.279069767639</v>
      </c>
      <c r="F1721" s="367">
        <v>-1594666.9379861115</v>
      </c>
      <c r="G1721" s="367">
        <v>3204.0000000000196</v>
      </c>
      <c r="H1721" s="367">
        <v>178000</v>
      </c>
      <c r="I1721" s="367">
        <v>-18854672.488215938</v>
      </c>
      <c r="J1721" s="384">
        <v>3204</v>
      </c>
      <c r="K1721" s="367">
        <v>43151.515151515479</v>
      </c>
      <c r="L1721" s="367">
        <v>-1084083.9262248655</v>
      </c>
      <c r="M1721" s="384">
        <v>3204.000000000025</v>
      </c>
      <c r="N1721" s="367">
        <v>712</v>
      </c>
      <c r="O1721" s="367">
        <v>-19239.759117645364</v>
      </c>
      <c r="P1721" s="384">
        <v>46.457999999999998</v>
      </c>
      <c r="Q1721" s="367">
        <v>712</v>
      </c>
      <c r="R1721" s="367">
        <v>-7446.5208436852381</v>
      </c>
      <c r="S1721" s="384">
        <v>44.855999999999995</v>
      </c>
      <c r="T1721" s="367">
        <v>24551.72413793084</v>
      </c>
      <c r="U1721" s="367">
        <v>-1126043.1333885074</v>
      </c>
      <c r="V1721" s="384">
        <v>3203.9999999999745</v>
      </c>
      <c r="W1721" s="367">
        <v>1186666.6666666633</v>
      </c>
      <c r="X1721" s="367">
        <v>116818.0469807211</v>
      </c>
      <c r="Y1721" s="384">
        <v>3203.9999999999909</v>
      </c>
      <c r="Z1721" s="367"/>
      <c r="AA1721" s="367"/>
      <c r="AB1721" s="367"/>
      <c r="AC1721" s="367"/>
      <c r="AD1721" s="367"/>
      <c r="AE1721" s="367"/>
      <c r="AF1721" s="367"/>
      <c r="AG1721" s="367"/>
      <c r="AH1721" s="367"/>
      <c r="AI1721" s="367"/>
      <c r="AJ1721" s="367"/>
      <c r="AK1721" s="367"/>
      <c r="AL1721" s="367"/>
      <c r="AM1721" s="367"/>
      <c r="AN1721" s="367"/>
      <c r="AO1721" s="367"/>
      <c r="AP1721" s="367"/>
      <c r="AQ1721" s="367"/>
      <c r="AR1721" s="367"/>
      <c r="AS1721" s="367"/>
      <c r="AT1721" s="367"/>
    </row>
    <row r="1722" spans="2:46" ht="13.8">
      <c r="B1722" s="26">
        <v>118.83333333333452</v>
      </c>
      <c r="C1722" s="367">
        <v>462.82869566552085</v>
      </c>
      <c r="D1722" s="369">
        <v>3208.5000000000323</v>
      </c>
      <c r="E1722" s="367">
        <v>33162.790697674616</v>
      </c>
      <c r="F1722" s="367">
        <v>-1599189.7518555047</v>
      </c>
      <c r="G1722" s="367">
        <v>3208.5000000000196</v>
      </c>
      <c r="H1722" s="367">
        <v>178250</v>
      </c>
      <c r="I1722" s="367">
        <v>-18908032.525295325</v>
      </c>
      <c r="J1722" s="384">
        <v>3208.5</v>
      </c>
      <c r="K1722" s="367">
        <v>43212.121212121543</v>
      </c>
      <c r="L1722" s="367">
        <v>-1087354.1337652197</v>
      </c>
      <c r="M1722" s="384">
        <v>3208.500000000025</v>
      </c>
      <c r="N1722" s="367">
        <v>713</v>
      </c>
      <c r="O1722" s="367">
        <v>-19295.070531602443</v>
      </c>
      <c r="P1722" s="384">
        <v>46.523250000000004</v>
      </c>
      <c r="Q1722" s="367">
        <v>713</v>
      </c>
      <c r="R1722" s="367">
        <v>-7470.3307362977221</v>
      </c>
      <c r="S1722" s="384">
        <v>44.918999999999997</v>
      </c>
      <c r="T1722" s="367">
        <v>24586.206896551528</v>
      </c>
      <c r="U1722" s="367">
        <v>-1129396.1670551144</v>
      </c>
      <c r="V1722" s="384">
        <v>3208.4999999999745</v>
      </c>
      <c r="W1722" s="367">
        <v>1188333.33333333</v>
      </c>
      <c r="X1722" s="367">
        <v>116916.24133880754</v>
      </c>
      <c r="Y1722" s="384">
        <v>3208.4999999999909</v>
      </c>
      <c r="Z1722" s="367"/>
      <c r="AA1722" s="367"/>
      <c r="AB1722" s="367"/>
      <c r="AC1722" s="367"/>
      <c r="AD1722" s="367"/>
      <c r="AE1722" s="367"/>
      <c r="AF1722" s="367"/>
      <c r="AG1722" s="367"/>
      <c r="AH1722" s="367"/>
      <c r="AI1722" s="367"/>
      <c r="AJ1722" s="367"/>
      <c r="AK1722" s="367"/>
      <c r="AL1722" s="367"/>
      <c r="AM1722" s="367"/>
      <c r="AN1722" s="367"/>
      <c r="AO1722" s="367"/>
      <c r="AP1722" s="367"/>
      <c r="AQ1722" s="367"/>
      <c r="AR1722" s="367"/>
      <c r="AS1722" s="367"/>
      <c r="AT1722" s="367"/>
    </row>
    <row r="1723" spans="2:46" ht="13.8">
      <c r="B1723" s="26">
        <v>119.00000000000119</v>
      </c>
      <c r="C1723" s="367">
        <v>463.46685323737677</v>
      </c>
      <c r="D1723" s="369">
        <v>3213.0000000000323</v>
      </c>
      <c r="E1723" s="367">
        <v>33209.302325581593</v>
      </c>
      <c r="F1723" s="367">
        <v>-1603718.9699692565</v>
      </c>
      <c r="G1723" s="367">
        <v>3213.0000000000196</v>
      </c>
      <c r="H1723" s="367">
        <v>178500</v>
      </c>
      <c r="I1723" s="367">
        <v>-18961467.958603311</v>
      </c>
      <c r="J1723" s="384">
        <v>3213</v>
      </c>
      <c r="K1723" s="367">
        <v>43272.727272727607</v>
      </c>
      <c r="L1723" s="367">
        <v>-1090629.2434591681</v>
      </c>
      <c r="M1723" s="384">
        <v>3213.000000000025</v>
      </c>
      <c r="N1723" s="367">
        <v>714</v>
      </c>
      <c r="O1723" s="367">
        <v>-19350.461298379607</v>
      </c>
      <c r="P1723" s="384">
        <v>46.588499999999996</v>
      </c>
      <c r="Q1723" s="367">
        <v>714</v>
      </c>
      <c r="R1723" s="367">
        <v>-7494.1780799506596</v>
      </c>
      <c r="S1723" s="384">
        <v>44.981999999999999</v>
      </c>
      <c r="T1723" s="367">
        <v>24620.689655172217</v>
      </c>
      <c r="U1723" s="367">
        <v>-1132754.1699009975</v>
      </c>
      <c r="V1723" s="384">
        <v>3212.9999999999745</v>
      </c>
      <c r="W1723" s="367">
        <v>1189999.9999999967</v>
      </c>
      <c r="X1723" s="367">
        <v>117014.25091166924</v>
      </c>
      <c r="Y1723" s="384">
        <v>3212.9999999999909</v>
      </c>
      <c r="Z1723" s="367"/>
      <c r="AA1723" s="367"/>
      <c r="AB1723" s="367"/>
      <c r="AC1723" s="367"/>
      <c r="AD1723" s="367"/>
      <c r="AE1723" s="367"/>
      <c r="AF1723" s="367"/>
      <c r="AG1723" s="367"/>
      <c r="AH1723" s="367"/>
      <c r="AI1723" s="367"/>
      <c r="AJ1723" s="367"/>
      <c r="AK1723" s="367"/>
      <c r="AL1723" s="367"/>
      <c r="AM1723" s="367"/>
      <c r="AN1723" s="367"/>
      <c r="AO1723" s="367"/>
      <c r="AP1723" s="367"/>
      <c r="AQ1723" s="367"/>
      <c r="AR1723" s="367"/>
      <c r="AS1723" s="367"/>
      <c r="AT1723" s="367"/>
    </row>
    <row r="1724" spans="2:46" ht="13.8">
      <c r="B1724" s="26">
        <v>119.16666666666787</v>
      </c>
      <c r="C1724" s="367">
        <v>464.10498007804637</v>
      </c>
      <c r="D1724" s="369">
        <v>3217.5000000000323</v>
      </c>
      <c r="E1724" s="367">
        <v>33255.81395348857</v>
      </c>
      <c r="F1724" s="367">
        <v>-1608254.5923273666</v>
      </c>
      <c r="G1724" s="367">
        <v>3217.5000000000196</v>
      </c>
      <c r="H1724" s="367">
        <v>178750</v>
      </c>
      <c r="I1724" s="367">
        <v>-19014978.788139891</v>
      </c>
      <c r="J1724" s="384">
        <v>3217.5</v>
      </c>
      <c r="K1724" s="367">
        <v>43333.33333333367</v>
      </c>
      <c r="L1724" s="367">
        <v>-1093909.255306711</v>
      </c>
      <c r="M1724" s="384">
        <v>3217.5000000000255</v>
      </c>
      <c r="N1724" s="367">
        <v>715</v>
      </c>
      <c r="O1724" s="367">
        <v>-19405.931417976881</v>
      </c>
      <c r="P1724" s="384">
        <v>46.653750000000002</v>
      </c>
      <c r="Q1724" s="367">
        <v>715</v>
      </c>
      <c r="R1724" s="367">
        <v>-7518.0628746440525</v>
      </c>
      <c r="S1724" s="384">
        <v>45.045000000000002</v>
      </c>
      <c r="T1724" s="367">
        <v>24655.172413792905</v>
      </c>
      <c r="U1724" s="367">
        <v>-1136117.1419261557</v>
      </c>
      <c r="V1724" s="384">
        <v>3217.4999999999741</v>
      </c>
      <c r="W1724" s="367">
        <v>1191666.6666666635</v>
      </c>
      <c r="X1724" s="367">
        <v>117112.07569930621</v>
      </c>
      <c r="Y1724" s="384">
        <v>3217.4999999999914</v>
      </c>
      <c r="Z1724" s="367"/>
      <c r="AA1724" s="367"/>
      <c r="AB1724" s="367"/>
      <c r="AC1724" s="367"/>
      <c r="AD1724" s="367"/>
      <c r="AE1724" s="367"/>
      <c r="AF1724" s="367"/>
      <c r="AG1724" s="367"/>
      <c r="AH1724" s="367"/>
      <c r="AI1724" s="367"/>
      <c r="AJ1724" s="367"/>
      <c r="AK1724" s="367"/>
      <c r="AL1724" s="367"/>
      <c r="AM1724" s="367"/>
      <c r="AN1724" s="367"/>
      <c r="AO1724" s="367"/>
      <c r="AP1724" s="367"/>
      <c r="AQ1724" s="367"/>
      <c r="AR1724" s="367"/>
      <c r="AS1724" s="367"/>
      <c r="AT1724" s="367"/>
    </row>
    <row r="1725" spans="2:46" ht="13.8">
      <c r="B1725" s="26">
        <v>119.33333333333454</v>
      </c>
      <c r="C1725" s="367">
        <v>464.74307618752937</v>
      </c>
      <c r="D1725" s="369">
        <v>3222.0000000000323</v>
      </c>
      <c r="E1725" s="367">
        <v>33302.325581395547</v>
      </c>
      <c r="F1725" s="367">
        <v>-1612796.6189298357</v>
      </c>
      <c r="G1725" s="367">
        <v>3222.0000000000196</v>
      </c>
      <c r="H1725" s="367">
        <v>179000</v>
      </c>
      <c r="I1725" s="367">
        <v>-19068565.013905071</v>
      </c>
      <c r="J1725" s="384">
        <v>3222</v>
      </c>
      <c r="K1725" s="367">
        <v>43393.939393939734</v>
      </c>
      <c r="L1725" s="367">
        <v>-1097194.1693078475</v>
      </c>
      <c r="M1725" s="384">
        <v>3222.0000000000255</v>
      </c>
      <c r="N1725" s="367">
        <v>716</v>
      </c>
      <c r="O1725" s="367">
        <v>-19461.480890394247</v>
      </c>
      <c r="P1725" s="384">
        <v>46.719000000000001</v>
      </c>
      <c r="Q1725" s="367">
        <v>716</v>
      </c>
      <c r="R1725" s="367">
        <v>-7541.9851203778962</v>
      </c>
      <c r="S1725" s="384">
        <v>45.107999999999997</v>
      </c>
      <c r="T1725" s="367">
        <v>24689.655172413593</v>
      </c>
      <c r="U1725" s="367">
        <v>-1139485.0831305904</v>
      </c>
      <c r="V1725" s="384">
        <v>3221.9999999999741</v>
      </c>
      <c r="W1725" s="367">
        <v>1193333.3333333302</v>
      </c>
      <c r="X1725" s="367">
        <v>117209.71570171844</v>
      </c>
      <c r="Y1725" s="384">
        <v>3221.9999999999914</v>
      </c>
      <c r="Z1725" s="367"/>
      <c r="AA1725" s="367"/>
      <c r="AB1725" s="367"/>
      <c r="AC1725" s="367"/>
      <c r="AD1725" s="367"/>
      <c r="AE1725" s="367"/>
      <c r="AF1725" s="367"/>
      <c r="AG1725" s="367"/>
      <c r="AH1725" s="367"/>
      <c r="AI1725" s="367"/>
      <c r="AJ1725" s="367"/>
      <c r="AK1725" s="367"/>
      <c r="AL1725" s="367"/>
      <c r="AM1725" s="367"/>
      <c r="AN1725" s="367"/>
      <c r="AO1725" s="367"/>
      <c r="AP1725" s="367"/>
      <c r="AQ1725" s="367"/>
      <c r="AR1725" s="367"/>
      <c r="AS1725" s="367"/>
      <c r="AT1725" s="367"/>
    </row>
    <row r="1726" spans="2:46" ht="13.8">
      <c r="B1726" s="26">
        <v>119.50000000000121</v>
      </c>
      <c r="C1726" s="367">
        <v>465.38114156582611</v>
      </c>
      <c r="D1726" s="369">
        <v>3226.5000000000327</v>
      </c>
      <c r="E1726" s="367">
        <v>33348.837209302525</v>
      </c>
      <c r="F1726" s="367">
        <v>-1617345.0497766626</v>
      </c>
      <c r="G1726" s="367">
        <v>3226.5000000000196</v>
      </c>
      <c r="H1726" s="367">
        <v>179250</v>
      </c>
      <c r="I1726" s="367">
        <v>-19122226.635898847</v>
      </c>
      <c r="J1726" s="384">
        <v>3226.5</v>
      </c>
      <c r="K1726" s="367">
        <v>43454.545454545798</v>
      </c>
      <c r="L1726" s="367">
        <v>-1100483.9854625787</v>
      </c>
      <c r="M1726" s="384">
        <v>3226.5000000000259</v>
      </c>
      <c r="N1726" s="367">
        <v>717</v>
      </c>
      <c r="O1726" s="367">
        <v>-19517.109715631712</v>
      </c>
      <c r="P1726" s="384">
        <v>46.78425</v>
      </c>
      <c r="Q1726" s="367">
        <v>717</v>
      </c>
      <c r="R1726" s="367">
        <v>-7565.9448171521954</v>
      </c>
      <c r="S1726" s="384">
        <v>45.170999999999999</v>
      </c>
      <c r="T1726" s="367">
        <v>24724.137931034282</v>
      </c>
      <c r="U1726" s="367">
        <v>-1142857.993514301</v>
      </c>
      <c r="V1726" s="384">
        <v>3226.4999999999741</v>
      </c>
      <c r="W1726" s="367">
        <v>1194999.999999997</v>
      </c>
      <c r="X1726" s="367">
        <v>117307.17091890593</v>
      </c>
      <c r="Y1726" s="384">
        <v>3226.4999999999918</v>
      </c>
      <c r="Z1726" s="367"/>
      <c r="AA1726" s="367"/>
      <c r="AB1726" s="367"/>
      <c r="AC1726" s="367"/>
      <c r="AD1726" s="367"/>
      <c r="AE1726" s="367"/>
      <c r="AF1726" s="367"/>
      <c r="AG1726" s="367"/>
      <c r="AH1726" s="367"/>
      <c r="AI1726" s="367"/>
      <c r="AJ1726" s="367"/>
      <c r="AK1726" s="367"/>
      <c r="AL1726" s="367"/>
      <c r="AM1726" s="367"/>
      <c r="AN1726" s="367"/>
      <c r="AO1726" s="367"/>
      <c r="AP1726" s="367"/>
      <c r="AQ1726" s="367"/>
      <c r="AR1726" s="367"/>
      <c r="AS1726" s="367"/>
      <c r="AT1726" s="367"/>
    </row>
    <row r="1727" spans="2:46" ht="13.8">
      <c r="B1727" s="26">
        <v>119.66666666666788</v>
      </c>
      <c r="C1727" s="367">
        <v>466.01917621293632</v>
      </c>
      <c r="D1727" s="369">
        <v>3231.0000000000327</v>
      </c>
      <c r="E1727" s="367">
        <v>33395.348837209502</v>
      </c>
      <c r="F1727" s="367">
        <v>-1621899.8848678481</v>
      </c>
      <c r="G1727" s="367">
        <v>3231.0000000000196</v>
      </c>
      <c r="H1727" s="367">
        <v>179500</v>
      </c>
      <c r="I1727" s="367">
        <v>-19175963.654121213</v>
      </c>
      <c r="J1727" s="384">
        <v>3231</v>
      </c>
      <c r="K1727" s="367">
        <v>43515.151515151862</v>
      </c>
      <c r="L1727" s="367">
        <v>-1103778.7037709041</v>
      </c>
      <c r="M1727" s="384">
        <v>3231.0000000000259</v>
      </c>
      <c r="N1727" s="367">
        <v>718</v>
      </c>
      <c r="O1727" s="367">
        <v>-19572.817893689273</v>
      </c>
      <c r="P1727" s="384">
        <v>46.849499999999999</v>
      </c>
      <c r="Q1727" s="367">
        <v>718</v>
      </c>
      <c r="R1727" s="367">
        <v>-7589.9419649669508</v>
      </c>
      <c r="S1727" s="384">
        <v>45.234000000000002</v>
      </c>
      <c r="T1727" s="367">
        <v>24758.62068965497</v>
      </c>
      <c r="U1727" s="367">
        <v>-1146235.8730772866</v>
      </c>
      <c r="V1727" s="384">
        <v>3230.9999999999732</v>
      </c>
      <c r="W1727" s="367">
        <v>1196666.6666666637</v>
      </c>
      <c r="X1727" s="367">
        <v>117404.44135086871</v>
      </c>
      <c r="Y1727" s="384">
        <v>3230.9999999999918</v>
      </c>
      <c r="Z1727" s="367"/>
      <c r="AA1727" s="367"/>
      <c r="AB1727" s="367"/>
      <c r="AC1727" s="367"/>
      <c r="AD1727" s="367"/>
      <c r="AE1727" s="367"/>
      <c r="AF1727" s="367"/>
      <c r="AG1727" s="367"/>
      <c r="AH1727" s="367"/>
      <c r="AI1727" s="367"/>
      <c r="AJ1727" s="367"/>
      <c r="AK1727" s="367"/>
      <c r="AL1727" s="367"/>
      <c r="AM1727" s="367"/>
      <c r="AN1727" s="367"/>
      <c r="AO1727" s="367"/>
      <c r="AP1727" s="367"/>
      <c r="AQ1727" s="367"/>
      <c r="AR1727" s="367"/>
      <c r="AS1727" s="367"/>
      <c r="AT1727" s="367"/>
    </row>
    <row r="1728" spans="2:46" ht="13.8">
      <c r="B1728" s="26">
        <v>119.83333333333455</v>
      </c>
      <c r="C1728" s="367">
        <v>466.65718012885998</v>
      </c>
      <c r="D1728" s="369">
        <v>3235.5000000000327</v>
      </c>
      <c r="E1728" s="367">
        <v>33441.860465116479</v>
      </c>
      <c r="F1728" s="367">
        <v>-1626461.1242033923</v>
      </c>
      <c r="G1728" s="367">
        <v>3235.5000000000196</v>
      </c>
      <c r="H1728" s="367">
        <v>179750</v>
      </c>
      <c r="I1728" s="367">
        <v>-19229776.068572182</v>
      </c>
      <c r="J1728" s="384">
        <v>3235.5</v>
      </c>
      <c r="K1728" s="367">
        <v>43575.757575757925</v>
      </c>
      <c r="L1728" s="367">
        <v>-1107078.3242328237</v>
      </c>
      <c r="M1728" s="384">
        <v>3235.5000000000264</v>
      </c>
      <c r="N1728" s="367">
        <v>719</v>
      </c>
      <c r="O1728" s="367">
        <v>-19628.60542456694</v>
      </c>
      <c r="P1728" s="384">
        <v>46.914750000000005</v>
      </c>
      <c r="Q1728" s="367">
        <v>719</v>
      </c>
      <c r="R1728" s="367">
        <v>-7613.9765638221606</v>
      </c>
      <c r="S1728" s="384">
        <v>45.297000000000004</v>
      </c>
      <c r="T1728" s="367">
        <v>24793.103448275659</v>
      </c>
      <c r="U1728" s="367">
        <v>-1149618.7218195491</v>
      </c>
      <c r="V1728" s="384">
        <v>3235.4999999999736</v>
      </c>
      <c r="W1728" s="367">
        <v>1198333.3333333305</v>
      </c>
      <c r="X1728" s="367">
        <v>117501.52699760674</v>
      </c>
      <c r="Y1728" s="384">
        <v>3235.4999999999918</v>
      </c>
      <c r="Z1728" s="367"/>
      <c r="AA1728" s="367"/>
      <c r="AB1728" s="367"/>
      <c r="AC1728" s="367"/>
      <c r="AD1728" s="367"/>
      <c r="AE1728" s="367"/>
      <c r="AF1728" s="367"/>
      <c r="AG1728" s="367"/>
      <c r="AH1728" s="367"/>
      <c r="AI1728" s="367"/>
      <c r="AJ1728" s="367"/>
      <c r="AK1728" s="367"/>
      <c r="AL1728" s="367"/>
      <c r="AM1728" s="367"/>
      <c r="AN1728" s="367"/>
      <c r="AO1728" s="367"/>
      <c r="AP1728" s="367"/>
      <c r="AQ1728" s="367"/>
      <c r="AR1728" s="367"/>
      <c r="AS1728" s="367"/>
      <c r="AT1728" s="367"/>
    </row>
    <row r="1729" spans="2:46" ht="13.8">
      <c r="B1729" s="26">
        <v>120.00000000000122</v>
      </c>
      <c r="C1729" s="367">
        <v>467.29515331359727</v>
      </c>
      <c r="D1729" s="369">
        <v>3240.0000000000327</v>
      </c>
      <c r="E1729" s="367">
        <v>33488.372093023456</v>
      </c>
      <c r="F1729" s="367">
        <v>-1631028.7677832949</v>
      </c>
      <c r="G1729" s="367">
        <v>3240.0000000000196</v>
      </c>
      <c r="H1729" s="367">
        <v>180000</v>
      </c>
      <c r="I1729" s="367">
        <v>-19283663.879251748</v>
      </c>
      <c r="J1729" s="384">
        <v>3240</v>
      </c>
      <c r="K1729" s="367">
        <v>43636.363636363989</v>
      </c>
      <c r="L1729" s="367">
        <v>-1110382.8468483374</v>
      </c>
      <c r="M1729" s="384">
        <v>3240.0000000000264</v>
      </c>
      <c r="N1729" s="367">
        <v>720</v>
      </c>
      <c r="O1729" s="367">
        <v>-19684.472308264689</v>
      </c>
      <c r="P1729" s="384">
        <v>46.98</v>
      </c>
      <c r="Q1729" s="367">
        <v>720</v>
      </c>
      <c r="R1729" s="367">
        <v>-7638.0486137178195</v>
      </c>
      <c r="S1729" s="384">
        <v>45.36</v>
      </c>
      <c r="T1729" s="367">
        <v>24827.586206896347</v>
      </c>
      <c r="U1729" s="367">
        <v>-1153006.539741087</v>
      </c>
      <c r="V1729" s="384">
        <v>3239.9999999999736</v>
      </c>
      <c r="W1729" s="367">
        <v>1199999.9999999972</v>
      </c>
      <c r="X1729" s="367">
        <v>117598.42785912006</v>
      </c>
      <c r="Y1729" s="384">
        <v>3239.9999999999923</v>
      </c>
      <c r="Z1729" s="367"/>
      <c r="AA1729" s="367"/>
      <c r="AB1729" s="367"/>
      <c r="AC1729" s="367"/>
      <c r="AD1729" s="367"/>
      <c r="AE1729" s="367"/>
      <c r="AF1729" s="367"/>
      <c r="AG1729" s="367"/>
      <c r="AH1729" s="367"/>
      <c r="AI1729" s="367"/>
      <c r="AJ1729" s="367"/>
      <c r="AK1729" s="367"/>
      <c r="AL1729" s="367"/>
      <c r="AM1729" s="367"/>
      <c r="AN1729" s="367"/>
      <c r="AO1729" s="367"/>
      <c r="AP1729" s="367"/>
      <c r="AQ1729" s="367"/>
      <c r="AR1729" s="367"/>
      <c r="AS1729" s="367"/>
      <c r="AT1729" s="367"/>
    </row>
    <row r="1730" spans="2:46" ht="13.8">
      <c r="B1730" s="26">
        <v>120.16666666666789</v>
      </c>
      <c r="C1730" s="367">
        <v>467.93309576714807</v>
      </c>
      <c r="D1730" s="369">
        <v>3244.5000000000332</v>
      </c>
      <c r="E1730" s="367">
        <v>33534.883720930433</v>
      </c>
      <c r="F1730" s="367">
        <v>-1635602.8156075559</v>
      </c>
      <c r="G1730" s="367">
        <v>3244.5000000000196</v>
      </c>
      <c r="H1730" s="367">
        <v>180250</v>
      </c>
      <c r="I1730" s="367">
        <v>-19337627.086159915</v>
      </c>
      <c r="J1730" s="384">
        <v>3244.5</v>
      </c>
      <c r="K1730" s="367">
        <v>43696.969696970053</v>
      </c>
      <c r="L1730" s="367">
        <v>-1113692.2716174452</v>
      </c>
      <c r="M1730" s="384">
        <v>3244.5000000000268</v>
      </c>
      <c r="N1730" s="367">
        <v>721</v>
      </c>
      <c r="O1730" s="367">
        <v>-19740.418544782551</v>
      </c>
      <c r="P1730" s="384">
        <v>47.045250000000003</v>
      </c>
      <c r="Q1730" s="367">
        <v>721</v>
      </c>
      <c r="R1730" s="367">
        <v>-7662.1581146539384</v>
      </c>
      <c r="S1730" s="384">
        <v>45.423000000000002</v>
      </c>
      <c r="T1730" s="367">
        <v>24862.068965517035</v>
      </c>
      <c r="U1730" s="367">
        <v>-1156399.3268419004</v>
      </c>
      <c r="V1730" s="384">
        <v>3244.4999999999727</v>
      </c>
      <c r="W1730" s="367">
        <v>1201666.666666664</v>
      </c>
      <c r="X1730" s="367">
        <v>117695.1439354086</v>
      </c>
      <c r="Y1730" s="384">
        <v>3244.4999999999923</v>
      </c>
      <c r="Z1730" s="367"/>
      <c r="AA1730" s="367"/>
      <c r="AB1730" s="367"/>
      <c r="AC1730" s="367"/>
      <c r="AD1730" s="367"/>
      <c r="AE1730" s="367"/>
      <c r="AF1730" s="367"/>
      <c r="AG1730" s="367"/>
      <c r="AH1730" s="367"/>
      <c r="AI1730" s="367"/>
      <c r="AJ1730" s="367"/>
      <c r="AK1730" s="367"/>
      <c r="AL1730" s="367"/>
      <c r="AM1730" s="367"/>
      <c r="AN1730" s="367"/>
      <c r="AO1730" s="367"/>
      <c r="AP1730" s="367"/>
      <c r="AQ1730" s="367"/>
      <c r="AR1730" s="367"/>
      <c r="AS1730" s="367"/>
      <c r="AT1730" s="367"/>
    </row>
    <row r="1731" spans="2:46" ht="13.8">
      <c r="B1731" s="26">
        <v>120.33333333333456</v>
      </c>
      <c r="C1731" s="367">
        <v>468.5710074895124</v>
      </c>
      <c r="D1731" s="369">
        <v>3249.0000000000332</v>
      </c>
      <c r="E1731" s="367">
        <v>33581.39534883741</v>
      </c>
      <c r="F1731" s="367">
        <v>-1640183.2676761751</v>
      </c>
      <c r="G1731" s="367">
        <v>3249.0000000000196</v>
      </c>
      <c r="H1731" s="367">
        <v>180500</v>
      </c>
      <c r="I1731" s="367">
        <v>-19391665.68929667</v>
      </c>
      <c r="J1731" s="384">
        <v>3249</v>
      </c>
      <c r="K1731" s="367">
        <v>43757.575757576116</v>
      </c>
      <c r="L1731" s="367">
        <v>-1117006.5985401471</v>
      </c>
      <c r="M1731" s="384">
        <v>3249.0000000000268</v>
      </c>
      <c r="N1731" s="367">
        <v>722</v>
      </c>
      <c r="O1731" s="367">
        <v>-19796.444134120506</v>
      </c>
      <c r="P1731" s="384">
        <v>47.110500000000002</v>
      </c>
      <c r="Q1731" s="367">
        <v>722</v>
      </c>
      <c r="R1731" s="367">
        <v>-7686.3050666305089</v>
      </c>
      <c r="S1731" s="384">
        <v>45.486000000000004</v>
      </c>
      <c r="T1731" s="367">
        <v>24896.551724137724</v>
      </c>
      <c r="U1731" s="367">
        <v>-1159797.0831219899</v>
      </c>
      <c r="V1731" s="384">
        <v>3248.9999999999727</v>
      </c>
      <c r="W1731" s="367">
        <v>1203333.3333333307</v>
      </c>
      <c r="X1731" s="367">
        <v>117791.67522647248</v>
      </c>
      <c r="Y1731" s="384">
        <v>3248.9999999999927</v>
      </c>
      <c r="Z1731" s="367"/>
      <c r="AA1731" s="367"/>
      <c r="AB1731" s="367"/>
      <c r="AC1731" s="367"/>
      <c r="AD1731" s="367"/>
      <c r="AE1731" s="367"/>
      <c r="AF1731" s="367"/>
      <c r="AG1731" s="367"/>
      <c r="AH1731" s="367"/>
      <c r="AI1731" s="367"/>
      <c r="AJ1731" s="367"/>
      <c r="AK1731" s="367"/>
      <c r="AL1731" s="367"/>
      <c r="AM1731" s="367"/>
      <c r="AN1731" s="367"/>
      <c r="AO1731" s="367"/>
      <c r="AP1731" s="367"/>
      <c r="AQ1731" s="367"/>
      <c r="AR1731" s="367"/>
      <c r="AS1731" s="367"/>
      <c r="AT1731" s="367"/>
    </row>
    <row r="1732" spans="2:46" ht="13.8">
      <c r="B1732" s="26">
        <v>120.50000000000124</v>
      </c>
      <c r="C1732" s="367">
        <v>469.20888848069029</v>
      </c>
      <c r="D1732" s="369">
        <v>3253.5000000000332</v>
      </c>
      <c r="E1732" s="367">
        <v>33627.906976744387</v>
      </c>
      <c r="F1732" s="367">
        <v>-1644770.1239891532</v>
      </c>
      <c r="G1732" s="367">
        <v>3253.5000000000196</v>
      </c>
      <c r="H1732" s="367">
        <v>180750</v>
      </c>
      <c r="I1732" s="367">
        <v>-19445779.688662026</v>
      </c>
      <c r="J1732" s="384">
        <v>3253.5</v>
      </c>
      <c r="K1732" s="367">
        <v>43818.18181818218</v>
      </c>
      <c r="L1732" s="367">
        <v>-1120325.8276164434</v>
      </c>
      <c r="M1732" s="384">
        <v>3253.5000000000268</v>
      </c>
      <c r="N1732" s="367">
        <v>723</v>
      </c>
      <c r="O1732" s="367">
        <v>-19852.549076278556</v>
      </c>
      <c r="P1732" s="384">
        <v>47.175750000000001</v>
      </c>
      <c r="Q1732" s="367">
        <v>723</v>
      </c>
      <c r="R1732" s="367">
        <v>-7710.4894696475294</v>
      </c>
      <c r="S1732" s="384">
        <v>45.548999999999992</v>
      </c>
      <c r="T1732" s="367">
        <v>24931.034482758412</v>
      </c>
      <c r="U1732" s="367">
        <v>-1163199.8085813557</v>
      </c>
      <c r="V1732" s="384">
        <v>3253.4999999999727</v>
      </c>
      <c r="W1732" s="367">
        <v>1204999.9999999974</v>
      </c>
      <c r="X1732" s="367">
        <v>117888.02173231158</v>
      </c>
      <c r="Y1732" s="384">
        <v>3253.4999999999927</v>
      </c>
      <c r="Z1732" s="367"/>
      <c r="AA1732" s="367"/>
      <c r="AB1732" s="367"/>
      <c r="AC1732" s="367"/>
      <c r="AD1732" s="367"/>
      <c r="AE1732" s="367"/>
      <c r="AF1732" s="367"/>
      <c r="AG1732" s="367"/>
      <c r="AH1732" s="367"/>
      <c r="AI1732" s="367"/>
      <c r="AJ1732" s="367"/>
      <c r="AK1732" s="367"/>
      <c r="AL1732" s="367"/>
      <c r="AM1732" s="367"/>
      <c r="AN1732" s="367"/>
      <c r="AO1732" s="367"/>
      <c r="AP1732" s="367"/>
      <c r="AQ1732" s="367"/>
      <c r="AR1732" s="367"/>
      <c r="AS1732" s="367"/>
      <c r="AT1732" s="367"/>
    </row>
    <row r="1733" spans="2:46" ht="13.8">
      <c r="B1733" s="26">
        <v>120.66666666666791</v>
      </c>
      <c r="C1733" s="367">
        <v>469.84673874068176</v>
      </c>
      <c r="D1733" s="369">
        <v>3258.0000000000332</v>
      </c>
      <c r="E1733" s="367">
        <v>33674.418604651364</v>
      </c>
      <c r="F1733" s="367">
        <v>-1649363.3845464897</v>
      </c>
      <c r="G1733" s="367">
        <v>3258.0000000000196</v>
      </c>
      <c r="H1733" s="367">
        <v>181000</v>
      </c>
      <c r="I1733" s="367">
        <v>-19499969.084255978</v>
      </c>
      <c r="J1733" s="384">
        <v>3258</v>
      </c>
      <c r="K1733" s="367">
        <v>43878.787878788244</v>
      </c>
      <c r="L1733" s="367">
        <v>-1123649.9588463339</v>
      </c>
      <c r="M1733" s="384">
        <v>3258.0000000000273</v>
      </c>
      <c r="N1733" s="367">
        <v>724</v>
      </c>
      <c r="O1733" s="367">
        <v>-19908.733371256705</v>
      </c>
      <c r="P1733" s="384">
        <v>47.241</v>
      </c>
      <c r="Q1733" s="367">
        <v>724</v>
      </c>
      <c r="R1733" s="367">
        <v>-7734.7113237050089</v>
      </c>
      <c r="S1733" s="384">
        <v>45.611999999999995</v>
      </c>
      <c r="T1733" s="367">
        <v>24965.517241379101</v>
      </c>
      <c r="U1733" s="367">
        <v>-1166607.503219997</v>
      </c>
      <c r="V1733" s="384">
        <v>3257.9999999999723</v>
      </c>
      <c r="W1733" s="367">
        <v>1206666.6666666642</v>
      </c>
      <c r="X1733" s="367">
        <v>117984.18345292596</v>
      </c>
      <c r="Y1733" s="384">
        <v>3257.9999999999927</v>
      </c>
      <c r="Z1733" s="367"/>
      <c r="AA1733" s="367"/>
      <c r="AB1733" s="367"/>
      <c r="AC1733" s="367"/>
      <c r="AD1733" s="367"/>
      <c r="AE1733" s="367"/>
      <c r="AF1733" s="367"/>
      <c r="AG1733" s="367"/>
      <c r="AH1733" s="367"/>
      <c r="AI1733" s="367"/>
      <c r="AJ1733" s="367"/>
      <c r="AK1733" s="367"/>
      <c r="AL1733" s="367"/>
      <c r="AM1733" s="367"/>
      <c r="AN1733" s="367"/>
      <c r="AO1733" s="367"/>
      <c r="AP1733" s="367"/>
      <c r="AQ1733" s="367"/>
      <c r="AR1733" s="367"/>
      <c r="AS1733" s="367"/>
      <c r="AT1733" s="367"/>
    </row>
    <row r="1734" spans="2:46" ht="13.8">
      <c r="B1734" s="26">
        <v>120.83333333333458</v>
      </c>
      <c r="C1734" s="367">
        <v>470.48455826948674</v>
      </c>
      <c r="D1734" s="369">
        <v>3262.5000000000337</v>
      </c>
      <c r="E1734" s="367">
        <v>33720.930232558341</v>
      </c>
      <c r="F1734" s="367">
        <v>-1653963.0493481851</v>
      </c>
      <c r="G1734" s="367">
        <v>3262.50000000002</v>
      </c>
      <c r="H1734" s="367">
        <v>181250</v>
      </c>
      <c r="I1734" s="367">
        <v>-19554233.876078531</v>
      </c>
      <c r="J1734" s="384">
        <v>3262.5</v>
      </c>
      <c r="K1734" s="367">
        <v>43939.393939394307</v>
      </c>
      <c r="L1734" s="367">
        <v>-1126978.9922298184</v>
      </c>
      <c r="M1734" s="384">
        <v>3262.5000000000273</v>
      </c>
      <c r="N1734" s="367">
        <v>725</v>
      </c>
      <c r="O1734" s="367">
        <v>-19964.99701905495</v>
      </c>
      <c r="P1734" s="384">
        <v>47.306249999999999</v>
      </c>
      <c r="Q1734" s="367">
        <v>725</v>
      </c>
      <c r="R1734" s="367">
        <v>-7758.9706288029438</v>
      </c>
      <c r="S1734" s="384">
        <v>45.674999999999997</v>
      </c>
      <c r="T1734" s="367">
        <v>24999.999999999789</v>
      </c>
      <c r="U1734" s="367">
        <v>-1170020.1670379143</v>
      </c>
      <c r="V1734" s="384">
        <v>3262.4999999999723</v>
      </c>
      <c r="W1734" s="367">
        <v>1208333.3333333309</v>
      </c>
      <c r="X1734" s="367">
        <v>118080.16038831563</v>
      </c>
      <c r="Y1734" s="384">
        <v>3262.4999999999932</v>
      </c>
      <c r="Z1734" s="367"/>
      <c r="AA1734" s="367"/>
      <c r="AB1734" s="367"/>
      <c r="AC1734" s="367"/>
      <c r="AD1734" s="367"/>
      <c r="AE1734" s="367"/>
      <c r="AF1734" s="367"/>
      <c r="AG1734" s="367"/>
      <c r="AH1734" s="367"/>
      <c r="AI1734" s="367"/>
      <c r="AJ1734" s="367"/>
      <c r="AK1734" s="367"/>
      <c r="AL1734" s="367"/>
      <c r="AM1734" s="367"/>
      <c r="AN1734" s="367"/>
      <c r="AO1734" s="367"/>
      <c r="AP1734" s="367"/>
      <c r="AQ1734" s="367"/>
      <c r="AR1734" s="367"/>
      <c r="AS1734" s="367"/>
      <c r="AT1734" s="367"/>
    </row>
    <row r="1735" spans="2:46" ht="13.8">
      <c r="B1735" s="26">
        <v>121.00000000000125</v>
      </c>
      <c r="C1735" s="367">
        <v>471.12234706710524</v>
      </c>
      <c r="D1735" s="369">
        <v>3267.0000000000337</v>
      </c>
      <c r="E1735" s="367">
        <v>33767.441860465318</v>
      </c>
      <c r="F1735" s="367">
        <v>-1658569.1183942384</v>
      </c>
      <c r="G1735" s="367">
        <v>3267.00000000002</v>
      </c>
      <c r="H1735" s="367">
        <v>181500</v>
      </c>
      <c r="I1735" s="367">
        <v>-19608574.06412968</v>
      </c>
      <c r="J1735" s="384">
        <v>3267</v>
      </c>
      <c r="K1735" s="367">
        <v>44000.000000000371</v>
      </c>
      <c r="L1735" s="367">
        <v>-1130312.9277668975</v>
      </c>
      <c r="M1735" s="384">
        <v>3267.0000000000277</v>
      </c>
      <c r="N1735" s="367">
        <v>726</v>
      </c>
      <c r="O1735" s="367">
        <v>-20021.340019673295</v>
      </c>
      <c r="P1735" s="384">
        <v>47.371499999999997</v>
      </c>
      <c r="Q1735" s="367">
        <v>726</v>
      </c>
      <c r="R1735" s="367">
        <v>-7783.2673849413322</v>
      </c>
      <c r="S1735" s="384">
        <v>45.738</v>
      </c>
      <c r="T1735" s="367">
        <v>25034.482758620477</v>
      </c>
      <c r="U1735" s="367">
        <v>-1173437.8000351076</v>
      </c>
      <c r="V1735" s="384">
        <v>3266.9999999999723</v>
      </c>
      <c r="W1735" s="367">
        <v>1209999.9999999977</v>
      </c>
      <c r="X1735" s="367">
        <v>118175.95253848055</v>
      </c>
      <c r="Y1735" s="384">
        <v>3266.9999999999936</v>
      </c>
      <c r="Z1735" s="367"/>
      <c r="AA1735" s="367"/>
      <c r="AB1735" s="367"/>
      <c r="AC1735" s="367"/>
      <c r="AD1735" s="367"/>
      <c r="AE1735" s="367"/>
      <c r="AF1735" s="367"/>
      <c r="AG1735" s="367"/>
      <c r="AH1735" s="367"/>
      <c r="AI1735" s="367"/>
      <c r="AJ1735" s="367"/>
      <c r="AK1735" s="367"/>
      <c r="AL1735" s="367"/>
      <c r="AM1735" s="367"/>
      <c r="AN1735" s="367"/>
      <c r="AO1735" s="367"/>
      <c r="AP1735" s="367"/>
      <c r="AQ1735" s="367"/>
      <c r="AR1735" s="367"/>
      <c r="AS1735" s="367"/>
      <c r="AT1735" s="367"/>
    </row>
    <row r="1736" spans="2:46" ht="13.8">
      <c r="B1736" s="26">
        <v>121.16666666666792</v>
      </c>
      <c r="C1736" s="367">
        <v>471.76010513353737</v>
      </c>
      <c r="D1736" s="369">
        <v>3271.5000000000341</v>
      </c>
      <c r="E1736" s="367">
        <v>33813.953488372295</v>
      </c>
      <c r="F1736" s="367">
        <v>-1663181.5916846504</v>
      </c>
      <c r="G1736" s="367">
        <v>3271.50000000002</v>
      </c>
      <c r="H1736" s="367">
        <v>181750</v>
      </c>
      <c r="I1736" s="367">
        <v>-19662989.648409426</v>
      </c>
      <c r="J1736" s="384">
        <v>3271.5</v>
      </c>
      <c r="K1736" s="367">
        <v>44060.606060606435</v>
      </c>
      <c r="L1736" s="367">
        <v>-1133651.7654575706</v>
      </c>
      <c r="M1736" s="384">
        <v>3271.5000000000277</v>
      </c>
      <c r="N1736" s="367">
        <v>727</v>
      </c>
      <c r="O1736" s="367">
        <v>-20077.762373111742</v>
      </c>
      <c r="P1736" s="384">
        <v>47.436750000000004</v>
      </c>
      <c r="Q1736" s="367">
        <v>727</v>
      </c>
      <c r="R1736" s="367">
        <v>-7807.6015921201715</v>
      </c>
      <c r="S1736" s="384">
        <v>45.800999999999995</v>
      </c>
      <c r="T1736" s="367">
        <v>25068.965517241166</v>
      </c>
      <c r="U1736" s="367">
        <v>-1176860.4022115767</v>
      </c>
      <c r="V1736" s="384">
        <v>3271.4999999999718</v>
      </c>
      <c r="W1736" s="367">
        <v>1211666.6666666644</v>
      </c>
      <c r="X1736" s="367">
        <v>118271.55990342073</v>
      </c>
      <c r="Y1736" s="384">
        <v>3271.4999999999941</v>
      </c>
      <c r="Z1736" s="367"/>
      <c r="AA1736" s="367"/>
      <c r="AB1736" s="367"/>
      <c r="AC1736" s="367"/>
      <c r="AD1736" s="367"/>
      <c r="AE1736" s="367"/>
      <c r="AF1736" s="367"/>
      <c r="AG1736" s="367"/>
      <c r="AH1736" s="367"/>
      <c r="AI1736" s="367"/>
      <c r="AJ1736" s="367"/>
      <c r="AK1736" s="367"/>
      <c r="AL1736" s="367"/>
      <c r="AM1736" s="367"/>
      <c r="AN1736" s="367"/>
      <c r="AO1736" s="367"/>
      <c r="AP1736" s="367"/>
      <c r="AQ1736" s="367"/>
      <c r="AR1736" s="367"/>
      <c r="AS1736" s="367"/>
      <c r="AT1736" s="367"/>
    </row>
    <row r="1737" spans="2:46" ht="13.8">
      <c r="B1737" s="26">
        <v>121.33333333333459</v>
      </c>
      <c r="C1737" s="367">
        <v>472.39783246878295</v>
      </c>
      <c r="D1737" s="369">
        <v>3276.0000000000341</v>
      </c>
      <c r="E1737" s="367">
        <v>33860.465116279272</v>
      </c>
      <c r="F1737" s="367">
        <v>-1667800.4692194208</v>
      </c>
      <c r="G1737" s="367">
        <v>3276.00000000002</v>
      </c>
      <c r="H1737" s="367">
        <v>182000</v>
      </c>
      <c r="I1737" s="367">
        <v>-19717480.628917765</v>
      </c>
      <c r="J1737" s="384">
        <v>3276</v>
      </c>
      <c r="K1737" s="367">
        <v>44121.212121212498</v>
      </c>
      <c r="L1737" s="367">
        <v>-1136995.5053018378</v>
      </c>
      <c r="M1737" s="384">
        <v>3276.0000000000282</v>
      </c>
      <c r="N1737" s="367">
        <v>728</v>
      </c>
      <c r="O1737" s="367">
        <v>-20134.264079370278</v>
      </c>
      <c r="P1737" s="384">
        <v>47.501999999999995</v>
      </c>
      <c r="Q1737" s="367">
        <v>728</v>
      </c>
      <c r="R1737" s="367">
        <v>-7831.973250339468</v>
      </c>
      <c r="S1737" s="384">
        <v>45.863999999999997</v>
      </c>
      <c r="T1737" s="367">
        <v>25103.448275861854</v>
      </c>
      <c r="U1737" s="367">
        <v>-1180287.9735673214</v>
      </c>
      <c r="V1737" s="384">
        <v>3275.9999999999718</v>
      </c>
      <c r="W1737" s="367">
        <v>1213333.3333333312</v>
      </c>
      <c r="X1737" s="367">
        <v>118366.98248313616</v>
      </c>
      <c r="Y1737" s="384">
        <v>3275.9999999999941</v>
      </c>
      <c r="Z1737" s="367"/>
      <c r="AA1737" s="367"/>
      <c r="AB1737" s="367"/>
      <c r="AC1737" s="367"/>
      <c r="AD1737" s="367"/>
      <c r="AE1737" s="367"/>
      <c r="AF1737" s="367"/>
      <c r="AG1737" s="367"/>
      <c r="AH1737" s="367"/>
      <c r="AI1737" s="367"/>
      <c r="AJ1737" s="367"/>
      <c r="AK1737" s="367"/>
      <c r="AL1737" s="367"/>
      <c r="AM1737" s="367"/>
      <c r="AN1737" s="367"/>
      <c r="AO1737" s="367"/>
      <c r="AP1737" s="367"/>
      <c r="AQ1737" s="367"/>
      <c r="AR1737" s="367"/>
      <c r="AS1737" s="367"/>
      <c r="AT1737" s="367"/>
    </row>
    <row r="1738" spans="2:46" ht="13.8">
      <c r="B1738" s="26">
        <v>121.50000000000126</v>
      </c>
      <c r="C1738" s="367">
        <v>473.03552907284217</v>
      </c>
      <c r="D1738" s="369">
        <v>3280.5000000000346</v>
      </c>
      <c r="E1738" s="367">
        <v>33906.97674418625</v>
      </c>
      <c r="F1738" s="367">
        <v>-1672425.7509985494</v>
      </c>
      <c r="G1738" s="367">
        <v>3280.50000000002</v>
      </c>
      <c r="H1738" s="367">
        <v>182250</v>
      </c>
      <c r="I1738" s="367">
        <v>-19772047.005654704</v>
      </c>
      <c r="J1738" s="384">
        <v>3280.5</v>
      </c>
      <c r="K1738" s="367">
        <v>44181.818181818562</v>
      </c>
      <c r="L1738" s="367">
        <v>-1140344.147299699</v>
      </c>
      <c r="M1738" s="384">
        <v>3280.5000000000282</v>
      </c>
      <c r="N1738" s="367">
        <v>729</v>
      </c>
      <c r="O1738" s="367">
        <v>-20190.84513844892</v>
      </c>
      <c r="P1738" s="384">
        <v>47.567250000000001</v>
      </c>
      <c r="Q1738" s="367">
        <v>729</v>
      </c>
      <c r="R1738" s="367">
        <v>-7856.3823595992189</v>
      </c>
      <c r="S1738" s="384">
        <v>45.927</v>
      </c>
      <c r="T1738" s="367">
        <v>25137.931034482543</v>
      </c>
      <c r="U1738" s="367">
        <v>-1183720.5141023425</v>
      </c>
      <c r="V1738" s="384">
        <v>3280.4999999999718</v>
      </c>
      <c r="W1738" s="367">
        <v>1214999.9999999979</v>
      </c>
      <c r="X1738" s="367">
        <v>118462.2202776269</v>
      </c>
      <c r="Y1738" s="384">
        <v>3280.4999999999945</v>
      </c>
      <c r="Z1738" s="367"/>
      <c r="AA1738" s="367"/>
      <c r="AB1738" s="367"/>
      <c r="AC1738" s="367"/>
      <c r="AD1738" s="367"/>
      <c r="AE1738" s="367"/>
      <c r="AF1738" s="367"/>
      <c r="AG1738" s="367"/>
      <c r="AH1738" s="367"/>
      <c r="AI1738" s="367"/>
      <c r="AJ1738" s="367"/>
      <c r="AK1738" s="367"/>
      <c r="AL1738" s="367"/>
      <c r="AM1738" s="367"/>
      <c r="AN1738" s="367"/>
      <c r="AO1738" s="367"/>
      <c r="AP1738" s="367"/>
      <c r="AQ1738" s="367"/>
      <c r="AR1738" s="367"/>
      <c r="AS1738" s="367"/>
      <c r="AT1738" s="367"/>
    </row>
    <row r="1739" spans="2:46" ht="13.8">
      <c r="B1739" s="26">
        <v>121.66666666666794</v>
      </c>
      <c r="C1739" s="367">
        <v>473.6731949457149</v>
      </c>
      <c r="D1739" s="369">
        <v>3285.0000000000346</v>
      </c>
      <c r="E1739" s="367">
        <v>33953.488372093227</v>
      </c>
      <c r="F1739" s="367">
        <v>-1677057.4370220366</v>
      </c>
      <c r="G1739" s="367">
        <v>3285.00000000002</v>
      </c>
      <c r="H1739" s="367">
        <v>182500</v>
      </c>
      <c r="I1739" s="367">
        <v>-19826688.778620236</v>
      </c>
      <c r="J1739" s="384">
        <v>3285</v>
      </c>
      <c r="K1739" s="367">
        <v>44242.424242424626</v>
      </c>
      <c r="L1739" s="367">
        <v>-1143697.6914511551</v>
      </c>
      <c r="M1739" s="384">
        <v>3285.0000000000291</v>
      </c>
      <c r="N1739" s="367">
        <v>730</v>
      </c>
      <c r="O1739" s="367">
        <v>-20247.505550347654</v>
      </c>
      <c r="P1739" s="384">
        <v>47.6325</v>
      </c>
      <c r="Q1739" s="367">
        <v>730</v>
      </c>
      <c r="R1739" s="367">
        <v>-7880.8289198994225</v>
      </c>
      <c r="S1739" s="384">
        <v>45.99</v>
      </c>
      <c r="T1739" s="367">
        <v>25172.413793103231</v>
      </c>
      <c r="U1739" s="367">
        <v>-1187158.0238166389</v>
      </c>
      <c r="V1739" s="384">
        <v>3284.9999999999714</v>
      </c>
      <c r="W1739" s="367">
        <v>1216666.6666666646</v>
      </c>
      <c r="X1739" s="367">
        <v>118557.27328689289</v>
      </c>
      <c r="Y1739" s="384">
        <v>3284.9999999999945</v>
      </c>
      <c r="Z1739" s="367"/>
      <c r="AA1739" s="367"/>
      <c r="AB1739" s="367"/>
      <c r="AC1739" s="367"/>
      <c r="AD1739" s="367"/>
      <c r="AE1739" s="367"/>
      <c r="AF1739" s="367"/>
      <c r="AG1739" s="367"/>
      <c r="AH1739" s="367"/>
      <c r="AI1739" s="367"/>
      <c r="AJ1739" s="367"/>
      <c r="AK1739" s="367"/>
      <c r="AL1739" s="367"/>
      <c r="AM1739" s="367"/>
      <c r="AN1739" s="367"/>
      <c r="AO1739" s="367"/>
      <c r="AP1739" s="367"/>
      <c r="AQ1739" s="367"/>
      <c r="AR1739" s="367"/>
      <c r="AS1739" s="367"/>
      <c r="AT1739" s="367"/>
    </row>
    <row r="1740" spans="2:46" ht="13.8">
      <c r="B1740" s="26">
        <v>121.83333333333461</v>
      </c>
      <c r="C1740" s="367">
        <v>474.31083008740103</v>
      </c>
      <c r="D1740" s="369">
        <v>3289.5000000000346</v>
      </c>
      <c r="E1740" s="367">
        <v>34000.000000000204</v>
      </c>
      <c r="F1740" s="367">
        <v>-1681695.5272898825</v>
      </c>
      <c r="G1740" s="367">
        <v>3289.50000000002</v>
      </c>
      <c r="H1740" s="367">
        <v>182750</v>
      </c>
      <c r="I1740" s="367">
        <v>-19881405.947814371</v>
      </c>
      <c r="J1740" s="384">
        <v>3289.5</v>
      </c>
      <c r="K1740" s="367">
        <v>44303.03030303069</v>
      </c>
      <c r="L1740" s="367">
        <v>-1147056.1377562047</v>
      </c>
      <c r="M1740" s="384">
        <v>3289.5000000000291</v>
      </c>
      <c r="N1740" s="367">
        <v>731</v>
      </c>
      <c r="O1740" s="367">
        <v>-20304.245315066488</v>
      </c>
      <c r="P1740" s="384">
        <v>47.697749999999999</v>
      </c>
      <c r="Q1740" s="367">
        <v>731</v>
      </c>
      <c r="R1740" s="367">
        <v>-7905.3129312400797</v>
      </c>
      <c r="S1740" s="384">
        <v>46.052999999999997</v>
      </c>
      <c r="T1740" s="367">
        <v>25206.896551723919</v>
      </c>
      <c r="U1740" s="367">
        <v>-1190600.5027102116</v>
      </c>
      <c r="V1740" s="384">
        <v>3289.4999999999714</v>
      </c>
      <c r="W1740" s="367">
        <v>1218333.3333333314</v>
      </c>
      <c r="X1740" s="367">
        <v>118652.14151093415</v>
      </c>
      <c r="Y1740" s="384">
        <v>3289.4999999999945</v>
      </c>
      <c r="Z1740" s="367"/>
      <c r="AA1740" s="367"/>
      <c r="AB1740" s="367"/>
      <c r="AC1740" s="367"/>
      <c r="AD1740" s="367"/>
      <c r="AE1740" s="367"/>
      <c r="AF1740" s="367"/>
      <c r="AG1740" s="367"/>
      <c r="AH1740" s="367"/>
      <c r="AI1740" s="367"/>
      <c r="AJ1740" s="367"/>
      <c r="AK1740" s="367"/>
      <c r="AL1740" s="367"/>
      <c r="AM1740" s="367"/>
      <c r="AN1740" s="367"/>
      <c r="AO1740" s="367"/>
      <c r="AP1740" s="367"/>
      <c r="AQ1740" s="367"/>
      <c r="AR1740" s="367"/>
      <c r="AS1740" s="367"/>
      <c r="AT1740" s="367"/>
    </row>
    <row r="1741" spans="2:46" ht="13.8">
      <c r="B1741" s="26">
        <v>122.00000000000128</v>
      </c>
      <c r="C1741" s="367">
        <v>474.94843449790085</v>
      </c>
      <c r="D1741" s="369">
        <v>3294.0000000000346</v>
      </c>
      <c r="E1741" s="367">
        <v>34046.511627907181</v>
      </c>
      <c r="F1741" s="367">
        <v>-1686340.0218020866</v>
      </c>
      <c r="G1741" s="367">
        <v>3294.00000000002</v>
      </c>
      <c r="H1741" s="367">
        <v>183000</v>
      </c>
      <c r="I1741" s="367">
        <v>-19936198.5132371</v>
      </c>
      <c r="J1741" s="384">
        <v>3294</v>
      </c>
      <c r="K1741" s="367">
        <v>44363.636363636753</v>
      </c>
      <c r="L1741" s="367">
        <v>-1150419.4862148492</v>
      </c>
      <c r="M1741" s="384">
        <v>3294.0000000000296</v>
      </c>
      <c r="N1741" s="367">
        <v>732</v>
      </c>
      <c r="O1741" s="367">
        <v>-20361.064432605421</v>
      </c>
      <c r="P1741" s="384">
        <v>47.762999999999998</v>
      </c>
      <c r="Q1741" s="367">
        <v>732</v>
      </c>
      <c r="R1741" s="367">
        <v>-7929.8343936211932</v>
      </c>
      <c r="S1741" s="384">
        <v>46.116</v>
      </c>
      <c r="T1741" s="367">
        <v>25241.379310344608</v>
      </c>
      <c r="U1741" s="367">
        <v>-1194047.9507830599</v>
      </c>
      <c r="V1741" s="384">
        <v>3293.9999999999714</v>
      </c>
      <c r="W1741" s="367">
        <v>1219999.9999999981</v>
      </c>
      <c r="X1741" s="367">
        <v>118746.82494975068</v>
      </c>
      <c r="Y1741" s="384">
        <v>3293.999999999995</v>
      </c>
      <c r="Z1741" s="367"/>
      <c r="AA1741" s="367"/>
      <c r="AB1741" s="367"/>
      <c r="AC1741" s="367"/>
      <c r="AD1741" s="367"/>
      <c r="AE1741" s="367"/>
      <c r="AF1741" s="367"/>
      <c r="AG1741" s="367"/>
      <c r="AH1741" s="367"/>
      <c r="AI1741" s="367"/>
      <c r="AJ1741" s="367"/>
      <c r="AK1741" s="367"/>
      <c r="AL1741" s="367"/>
      <c r="AM1741" s="367"/>
      <c r="AN1741" s="367"/>
      <c r="AO1741" s="367"/>
      <c r="AP1741" s="367"/>
      <c r="AQ1741" s="367"/>
      <c r="AR1741" s="367"/>
      <c r="AS1741" s="367"/>
      <c r="AT1741" s="367"/>
    </row>
    <row r="1742" spans="2:46" ht="13.8">
      <c r="B1742" s="26">
        <v>122.16666666666795</v>
      </c>
      <c r="C1742" s="367">
        <v>475.58600817721413</v>
      </c>
      <c r="D1742" s="369">
        <v>3298.500000000035</v>
      </c>
      <c r="E1742" s="367">
        <v>34093.023255814158</v>
      </c>
      <c r="F1742" s="367">
        <v>-1690990.9205586493</v>
      </c>
      <c r="G1742" s="367">
        <v>3298.50000000002</v>
      </c>
      <c r="H1742" s="367">
        <v>183250</v>
      </c>
      <c r="I1742" s="367">
        <v>-19991066.474888425</v>
      </c>
      <c r="J1742" s="384">
        <v>3298.5</v>
      </c>
      <c r="K1742" s="367">
        <v>44424.242424242817</v>
      </c>
      <c r="L1742" s="367">
        <v>-1153787.7368270871</v>
      </c>
      <c r="M1742" s="384">
        <v>3298.5000000000296</v>
      </c>
      <c r="N1742" s="367">
        <v>733</v>
      </c>
      <c r="O1742" s="367">
        <v>-20417.962902964457</v>
      </c>
      <c r="P1742" s="384">
        <v>47.828250000000004</v>
      </c>
      <c r="Q1742" s="367">
        <v>733</v>
      </c>
      <c r="R1742" s="367">
        <v>-7954.3933070427611</v>
      </c>
      <c r="S1742" s="384">
        <v>46.179000000000002</v>
      </c>
      <c r="T1742" s="367">
        <v>25275.862068965296</v>
      </c>
      <c r="U1742" s="367">
        <v>-1197500.368035184</v>
      </c>
      <c r="V1742" s="384">
        <v>3298.4999999999709</v>
      </c>
      <c r="W1742" s="367">
        <v>1221666.6666666649</v>
      </c>
      <c r="X1742" s="367">
        <v>118841.32360334249</v>
      </c>
      <c r="Y1742" s="384">
        <v>3298.499999999995</v>
      </c>
      <c r="Z1742" s="367"/>
      <c r="AA1742" s="367"/>
      <c r="AB1742" s="367"/>
      <c r="AC1742" s="367"/>
      <c r="AD1742" s="367"/>
      <c r="AE1742" s="367"/>
      <c r="AF1742" s="367"/>
      <c r="AG1742" s="367"/>
      <c r="AH1742" s="367"/>
      <c r="AI1742" s="367"/>
      <c r="AJ1742" s="367"/>
      <c r="AK1742" s="367"/>
      <c r="AL1742" s="367"/>
      <c r="AM1742" s="367"/>
      <c r="AN1742" s="367"/>
      <c r="AO1742" s="367"/>
      <c r="AP1742" s="367"/>
      <c r="AQ1742" s="367"/>
      <c r="AR1742" s="367"/>
      <c r="AS1742" s="367"/>
      <c r="AT1742" s="367"/>
    </row>
    <row r="1743" spans="2:46" ht="13.8">
      <c r="B1743" s="26">
        <v>122.33333333333462</v>
      </c>
      <c r="C1743" s="367">
        <v>476.22355112534103</v>
      </c>
      <c r="D1743" s="369">
        <v>3303.000000000035</v>
      </c>
      <c r="E1743" s="367">
        <v>34139.534883721135</v>
      </c>
      <c r="F1743" s="367">
        <v>-1695648.2235595705</v>
      </c>
      <c r="G1743" s="367">
        <v>3303.00000000002</v>
      </c>
      <c r="H1743" s="367">
        <v>183500</v>
      </c>
      <c r="I1743" s="367">
        <v>-20046009.832768347</v>
      </c>
      <c r="J1743" s="384">
        <v>3303</v>
      </c>
      <c r="K1743" s="367">
        <v>44484.848484848881</v>
      </c>
      <c r="L1743" s="367">
        <v>-1157160.8895929193</v>
      </c>
      <c r="M1743" s="384">
        <v>3303.0000000000296</v>
      </c>
      <c r="N1743" s="367">
        <v>734</v>
      </c>
      <c r="O1743" s="367">
        <v>-20474.940726143577</v>
      </c>
      <c r="P1743" s="384">
        <v>47.893499999999996</v>
      </c>
      <c r="Q1743" s="367">
        <v>734</v>
      </c>
      <c r="R1743" s="367">
        <v>-7978.9896715047817</v>
      </c>
      <c r="S1743" s="384">
        <v>46.242000000000004</v>
      </c>
      <c r="T1743" s="367">
        <v>25310.344827585985</v>
      </c>
      <c r="U1743" s="367">
        <v>-1200957.7544665842</v>
      </c>
      <c r="V1743" s="384">
        <v>3302.9999999999709</v>
      </c>
      <c r="W1743" s="367">
        <v>1223333.3333333316</v>
      </c>
      <c r="X1743" s="367">
        <v>118935.63747170953</v>
      </c>
      <c r="Y1743" s="384">
        <v>3302.9999999999955</v>
      </c>
      <c r="Z1743" s="367"/>
      <c r="AA1743" s="367"/>
      <c r="AB1743" s="367"/>
      <c r="AC1743" s="367"/>
      <c r="AD1743" s="367"/>
      <c r="AE1743" s="367"/>
      <c r="AF1743" s="367"/>
      <c r="AG1743" s="367"/>
      <c r="AH1743" s="367"/>
      <c r="AI1743" s="367"/>
      <c r="AJ1743" s="367"/>
      <c r="AK1743" s="367"/>
      <c r="AL1743" s="367"/>
      <c r="AM1743" s="367"/>
      <c r="AN1743" s="367"/>
      <c r="AO1743" s="367"/>
      <c r="AP1743" s="367"/>
      <c r="AQ1743" s="367"/>
      <c r="AR1743" s="367"/>
      <c r="AS1743" s="367"/>
      <c r="AT1743" s="367"/>
    </row>
    <row r="1744" spans="2:46" ht="13.8">
      <c r="B1744" s="26">
        <v>122.50000000000129</v>
      </c>
      <c r="C1744" s="367">
        <v>476.86106334228145</v>
      </c>
      <c r="D1744" s="369">
        <v>3307.500000000035</v>
      </c>
      <c r="E1744" s="367">
        <v>34186.046511628112</v>
      </c>
      <c r="F1744" s="367">
        <v>-1700311.9308048501</v>
      </c>
      <c r="G1744" s="367">
        <v>3307.50000000002</v>
      </c>
      <c r="H1744" s="367">
        <v>183750</v>
      </c>
      <c r="I1744" s="367">
        <v>-20101028.586876865</v>
      </c>
      <c r="J1744" s="384">
        <v>3307.5</v>
      </c>
      <c r="K1744" s="367">
        <v>44545.454545454944</v>
      </c>
      <c r="L1744" s="367">
        <v>-1160538.9445123461</v>
      </c>
      <c r="M1744" s="384">
        <v>3307.50000000003</v>
      </c>
      <c r="N1744" s="367">
        <v>735</v>
      </c>
      <c r="O1744" s="367">
        <v>-20531.997902142812</v>
      </c>
      <c r="P1744" s="384">
        <v>47.958750000000002</v>
      </c>
      <c r="Q1744" s="367">
        <v>735</v>
      </c>
      <c r="R1744" s="367">
        <v>-8003.6234870072549</v>
      </c>
      <c r="S1744" s="384">
        <v>46.305</v>
      </c>
      <c r="T1744" s="367">
        <v>25344.827586206673</v>
      </c>
      <c r="U1744" s="367">
        <v>-1204420.1100772605</v>
      </c>
      <c r="V1744" s="384">
        <v>3307.4999999999709</v>
      </c>
      <c r="W1744" s="367">
        <v>1224999.9999999984</v>
      </c>
      <c r="X1744" s="367">
        <v>119029.76655485187</v>
      </c>
      <c r="Y1744" s="384">
        <v>3307.4999999999955</v>
      </c>
      <c r="Z1744" s="367"/>
      <c r="AA1744" s="367"/>
      <c r="AB1744" s="367"/>
      <c r="AC1744" s="367"/>
      <c r="AD1744" s="367"/>
      <c r="AE1744" s="367"/>
      <c r="AF1744" s="367"/>
      <c r="AG1744" s="367"/>
      <c r="AH1744" s="367"/>
      <c r="AI1744" s="367"/>
      <c r="AJ1744" s="367"/>
      <c r="AK1744" s="367"/>
      <c r="AL1744" s="367"/>
      <c r="AM1744" s="367"/>
      <c r="AN1744" s="367"/>
      <c r="AO1744" s="367"/>
      <c r="AP1744" s="367"/>
      <c r="AQ1744" s="367"/>
      <c r="AR1744" s="367"/>
      <c r="AS1744" s="367"/>
      <c r="AT1744" s="367"/>
    </row>
    <row r="1745" spans="2:46" ht="13.8">
      <c r="B1745" s="26">
        <v>122.66666666666796</v>
      </c>
      <c r="C1745" s="367">
        <v>477.49854482803534</v>
      </c>
      <c r="D1745" s="369">
        <v>3312.000000000035</v>
      </c>
      <c r="E1745" s="367">
        <v>34232.558139535089</v>
      </c>
      <c r="F1745" s="367">
        <v>-1704982.0422944883</v>
      </c>
      <c r="G1745" s="367">
        <v>3312.00000000002</v>
      </c>
      <c r="H1745" s="367">
        <v>184000</v>
      </c>
      <c r="I1745" s="367">
        <v>-20156122.737213984</v>
      </c>
      <c r="J1745" s="384">
        <v>3312</v>
      </c>
      <c r="K1745" s="367">
        <v>44606.060606061008</v>
      </c>
      <c r="L1745" s="367">
        <v>-1163921.9015853668</v>
      </c>
      <c r="M1745" s="384">
        <v>3312.00000000003</v>
      </c>
      <c r="N1745" s="367">
        <v>736</v>
      </c>
      <c r="O1745" s="367">
        <v>-20589.134430962131</v>
      </c>
      <c r="P1745" s="384">
        <v>48.024000000000001</v>
      </c>
      <c r="Q1745" s="367">
        <v>736</v>
      </c>
      <c r="R1745" s="367">
        <v>-8028.2947535501862</v>
      </c>
      <c r="S1745" s="384">
        <v>46.368000000000002</v>
      </c>
      <c r="T1745" s="367">
        <v>25379.310344827361</v>
      </c>
      <c r="U1745" s="367">
        <v>-1207887.4348672121</v>
      </c>
      <c r="V1745" s="384">
        <v>3311.9999999999704</v>
      </c>
      <c r="W1745" s="367">
        <v>1226666.6666666651</v>
      </c>
      <c r="X1745" s="367">
        <v>119123.71085276947</v>
      </c>
      <c r="Y1745" s="384">
        <v>3311.9999999999955</v>
      </c>
      <c r="Z1745" s="367"/>
      <c r="AA1745" s="367"/>
      <c r="AB1745" s="367"/>
      <c r="AC1745" s="367"/>
      <c r="AD1745" s="367"/>
      <c r="AE1745" s="367"/>
      <c r="AF1745" s="367"/>
      <c r="AG1745" s="367"/>
      <c r="AH1745" s="367"/>
      <c r="AI1745" s="367"/>
      <c r="AJ1745" s="367"/>
      <c r="AK1745" s="367"/>
      <c r="AL1745" s="367"/>
      <c r="AM1745" s="367"/>
      <c r="AN1745" s="367"/>
      <c r="AO1745" s="367"/>
      <c r="AP1745" s="367"/>
      <c r="AQ1745" s="367"/>
      <c r="AR1745" s="367"/>
      <c r="AS1745" s="367"/>
      <c r="AT1745" s="367"/>
    </row>
    <row r="1746" spans="2:46" ht="13.8">
      <c r="B1746" s="26">
        <v>122.83333333333464</v>
      </c>
      <c r="C1746" s="367">
        <v>478.1359955826029</v>
      </c>
      <c r="D1746" s="369">
        <v>3316.5000000000355</v>
      </c>
      <c r="E1746" s="367">
        <v>34279.069767442066</v>
      </c>
      <c r="F1746" s="367">
        <v>-1709658.5580284847</v>
      </c>
      <c r="G1746" s="367">
        <v>3316.50000000002</v>
      </c>
      <c r="H1746" s="367">
        <v>184250</v>
      </c>
      <c r="I1746" s="367">
        <v>-20211292.283779699</v>
      </c>
      <c r="J1746" s="384">
        <v>3316.5</v>
      </c>
      <c r="K1746" s="367">
        <v>44666.666666667072</v>
      </c>
      <c r="L1746" s="367">
        <v>-1167309.760811982</v>
      </c>
      <c r="M1746" s="384">
        <v>3316.5000000000305</v>
      </c>
      <c r="N1746" s="367">
        <v>737</v>
      </c>
      <c r="O1746" s="367">
        <v>-20646.350312601549</v>
      </c>
      <c r="P1746" s="384">
        <v>48.08925</v>
      </c>
      <c r="Q1746" s="367">
        <v>737</v>
      </c>
      <c r="R1746" s="367">
        <v>-8053.0034711335666</v>
      </c>
      <c r="S1746" s="384">
        <v>46.430999999999997</v>
      </c>
      <c r="T1746" s="367">
        <v>25413.79310344805</v>
      </c>
      <c r="U1746" s="367">
        <v>-1211359.7288364398</v>
      </c>
      <c r="V1746" s="384">
        <v>3316.4999999999704</v>
      </c>
      <c r="W1746" s="367">
        <v>1228333.3333333319</v>
      </c>
      <c r="X1746" s="367">
        <v>119217.47036546233</v>
      </c>
      <c r="Y1746" s="384">
        <v>3316.4999999999959</v>
      </c>
      <c r="Z1746" s="367"/>
      <c r="AA1746" s="367"/>
      <c r="AB1746" s="367"/>
      <c r="AC1746" s="367"/>
      <c r="AD1746" s="367"/>
      <c r="AE1746" s="367"/>
      <c r="AF1746" s="367"/>
      <c r="AG1746" s="367"/>
      <c r="AH1746" s="367"/>
      <c r="AI1746" s="367"/>
      <c r="AJ1746" s="367"/>
      <c r="AK1746" s="367"/>
      <c r="AL1746" s="367"/>
      <c r="AM1746" s="367"/>
      <c r="AN1746" s="367"/>
      <c r="AO1746" s="367"/>
      <c r="AP1746" s="367"/>
      <c r="AQ1746" s="367"/>
      <c r="AR1746" s="367"/>
      <c r="AS1746" s="367"/>
      <c r="AT1746" s="367"/>
    </row>
    <row r="1747" spans="2:46" ht="13.8">
      <c r="B1747" s="26">
        <v>123.00000000000131</v>
      </c>
      <c r="C1747" s="367">
        <v>478.77341560598381</v>
      </c>
      <c r="D1747" s="369">
        <v>3321.0000000000355</v>
      </c>
      <c r="E1747" s="367">
        <v>34325.581395349043</v>
      </c>
      <c r="F1747" s="367">
        <v>-1714341.4780068398</v>
      </c>
      <c r="G1747" s="367">
        <v>3321.00000000002</v>
      </c>
      <c r="H1747" s="367">
        <v>184500</v>
      </c>
      <c r="I1747" s="367">
        <v>-20266537.226574011</v>
      </c>
      <c r="J1747" s="384">
        <v>3321</v>
      </c>
      <c r="K1747" s="367">
        <v>44727.272727273135</v>
      </c>
      <c r="L1747" s="367">
        <v>-1170702.5221921911</v>
      </c>
      <c r="M1747" s="384">
        <v>3321.0000000000305</v>
      </c>
      <c r="N1747" s="367">
        <v>738</v>
      </c>
      <c r="O1747" s="367">
        <v>-20703.645547061071</v>
      </c>
      <c r="P1747" s="384">
        <v>48.154499999999999</v>
      </c>
      <c r="Q1747" s="367">
        <v>738</v>
      </c>
      <c r="R1747" s="367">
        <v>-8077.749639757405</v>
      </c>
      <c r="S1747" s="384">
        <v>46.494</v>
      </c>
      <c r="T1747" s="367">
        <v>25448.275862068738</v>
      </c>
      <c r="U1747" s="367">
        <v>-1214836.9919849436</v>
      </c>
      <c r="V1747" s="384">
        <v>3320.9999999999704</v>
      </c>
      <c r="W1747" s="367">
        <v>1229999.9999999986</v>
      </c>
      <c r="X1747" s="367">
        <v>119311.04509293048</v>
      </c>
      <c r="Y1747" s="384">
        <v>3320.9999999999959</v>
      </c>
      <c r="Z1747" s="367"/>
      <c r="AA1747" s="367"/>
      <c r="AB1747" s="367"/>
      <c r="AC1747" s="367"/>
      <c r="AD1747" s="367"/>
      <c r="AE1747" s="367"/>
      <c r="AF1747" s="367"/>
      <c r="AG1747" s="367"/>
      <c r="AH1747" s="367"/>
      <c r="AI1747" s="367"/>
      <c r="AJ1747" s="367"/>
      <c r="AK1747" s="367"/>
      <c r="AL1747" s="367"/>
      <c r="AM1747" s="367"/>
      <c r="AN1747" s="367"/>
      <c r="AO1747" s="367"/>
      <c r="AP1747" s="367"/>
      <c r="AQ1747" s="367"/>
      <c r="AR1747" s="367"/>
      <c r="AS1747" s="367"/>
      <c r="AT1747" s="367"/>
    </row>
    <row r="1748" spans="2:46" ht="13.8">
      <c r="B1748" s="26">
        <v>123.16666666666798</v>
      </c>
      <c r="C1748" s="367">
        <v>479.41080489817841</v>
      </c>
      <c r="D1748" s="369">
        <v>3325.5000000000355</v>
      </c>
      <c r="E1748" s="367">
        <v>34372.09302325602</v>
      </c>
      <c r="F1748" s="367">
        <v>-1719030.8022295532</v>
      </c>
      <c r="G1748" s="367">
        <v>3325.50000000002</v>
      </c>
      <c r="H1748" s="367">
        <v>184750</v>
      </c>
      <c r="I1748" s="367">
        <v>-20321857.565596916</v>
      </c>
      <c r="J1748" s="384">
        <v>3325.5</v>
      </c>
      <c r="K1748" s="367">
        <v>44787.878787879199</v>
      </c>
      <c r="L1748" s="367">
        <v>-1174100.1857259946</v>
      </c>
      <c r="M1748" s="384">
        <v>3325.5000000000309</v>
      </c>
      <c r="N1748" s="367">
        <v>739</v>
      </c>
      <c r="O1748" s="367">
        <v>-20761.020134340684</v>
      </c>
      <c r="P1748" s="384">
        <v>48.219749999999998</v>
      </c>
      <c r="Q1748" s="367">
        <v>739</v>
      </c>
      <c r="R1748" s="367">
        <v>-8102.5332594216952</v>
      </c>
      <c r="S1748" s="384">
        <v>46.556999999999995</v>
      </c>
      <c r="T1748" s="367">
        <v>25482.758620689427</v>
      </c>
      <c r="U1748" s="367">
        <v>-1218319.2243127229</v>
      </c>
      <c r="V1748" s="384">
        <v>3325.49999999997</v>
      </c>
      <c r="W1748" s="367">
        <v>1231666.6666666653</v>
      </c>
      <c r="X1748" s="367">
        <v>119404.43503517388</v>
      </c>
      <c r="Y1748" s="384">
        <v>3325.4999999999964</v>
      </c>
      <c r="Z1748" s="367"/>
      <c r="AA1748" s="367"/>
      <c r="AB1748" s="367"/>
      <c r="AC1748" s="367"/>
      <c r="AD1748" s="367"/>
      <c r="AE1748" s="367"/>
      <c r="AF1748" s="367"/>
      <c r="AG1748" s="367"/>
      <c r="AH1748" s="367"/>
      <c r="AI1748" s="367"/>
      <c r="AJ1748" s="367"/>
      <c r="AK1748" s="367"/>
      <c r="AL1748" s="367"/>
      <c r="AM1748" s="367"/>
      <c r="AN1748" s="367"/>
      <c r="AO1748" s="367"/>
      <c r="AP1748" s="367"/>
      <c r="AQ1748" s="367"/>
      <c r="AR1748" s="367"/>
      <c r="AS1748" s="367"/>
      <c r="AT1748" s="367"/>
    </row>
    <row r="1749" spans="2:46" ht="13.8">
      <c r="B1749" s="26">
        <v>123.33333333333465</v>
      </c>
      <c r="C1749" s="367">
        <v>480.04816345918647</v>
      </c>
      <c r="D1749" s="369">
        <v>3330.0000000000355</v>
      </c>
      <c r="E1749" s="367">
        <v>34418.604651162997</v>
      </c>
      <c r="F1749" s="367">
        <v>-1723726.5306966251</v>
      </c>
      <c r="G1749" s="367">
        <v>3330.00000000002</v>
      </c>
      <c r="H1749" s="367">
        <v>185000</v>
      </c>
      <c r="I1749" s="367">
        <v>-20377253.300848421</v>
      </c>
      <c r="J1749" s="384">
        <v>3330</v>
      </c>
      <c r="K1749" s="367">
        <v>44848.484848485263</v>
      </c>
      <c r="L1749" s="367">
        <v>-1177502.7514133921</v>
      </c>
      <c r="M1749" s="384">
        <v>3330.0000000000309</v>
      </c>
      <c r="N1749" s="367">
        <v>740</v>
      </c>
      <c r="O1749" s="367">
        <v>-20818.474074440397</v>
      </c>
      <c r="P1749" s="384">
        <v>48.284999999999997</v>
      </c>
      <c r="Q1749" s="367">
        <v>740</v>
      </c>
      <c r="R1749" s="367">
        <v>-8127.3543301264408</v>
      </c>
      <c r="S1749" s="384">
        <v>46.62</v>
      </c>
      <c r="T1749" s="367">
        <v>25517.241379310115</v>
      </c>
      <c r="U1749" s="367">
        <v>-1221806.4258197783</v>
      </c>
      <c r="V1749" s="384">
        <v>3329.99999999997</v>
      </c>
      <c r="W1749" s="367">
        <v>1233333.3333333321</v>
      </c>
      <c r="X1749" s="367">
        <v>119497.64019219254</v>
      </c>
      <c r="Y1749" s="384">
        <v>3329.9999999999964</v>
      </c>
      <c r="Z1749" s="367"/>
      <c r="AA1749" s="367"/>
      <c r="AB1749" s="367"/>
      <c r="AC1749" s="367"/>
      <c r="AD1749" s="367"/>
      <c r="AE1749" s="367"/>
      <c r="AF1749" s="367"/>
      <c r="AG1749" s="367"/>
      <c r="AH1749" s="367"/>
      <c r="AI1749" s="367"/>
      <c r="AJ1749" s="367"/>
      <c r="AK1749" s="367"/>
      <c r="AL1749" s="367"/>
      <c r="AM1749" s="367"/>
      <c r="AN1749" s="367"/>
      <c r="AO1749" s="367"/>
      <c r="AP1749" s="367"/>
      <c r="AQ1749" s="367"/>
      <c r="AR1749" s="367"/>
      <c r="AS1749" s="367"/>
      <c r="AT1749" s="367"/>
    </row>
    <row r="1750" spans="2:46" ht="13.8">
      <c r="B1750" s="26">
        <v>123.50000000000132</v>
      </c>
      <c r="C1750" s="367">
        <v>480.68549128900816</v>
      </c>
      <c r="D1750" s="369">
        <v>3334.5000000000359</v>
      </c>
      <c r="E1750" s="367">
        <v>34465.116279069975</v>
      </c>
      <c r="F1750" s="367">
        <v>-1728428.6634080557</v>
      </c>
      <c r="G1750" s="367">
        <v>3334.50000000002</v>
      </c>
      <c r="H1750" s="367">
        <v>185250</v>
      </c>
      <c r="I1750" s="367">
        <v>-20432724.432328522</v>
      </c>
      <c r="J1750" s="384">
        <v>3334.5</v>
      </c>
      <c r="K1750" s="367">
        <v>44909.090909091326</v>
      </c>
      <c r="L1750" s="367">
        <v>-1180910.2192543841</v>
      </c>
      <c r="M1750" s="384">
        <v>3334.5000000000314</v>
      </c>
      <c r="N1750" s="367">
        <v>741</v>
      </c>
      <c r="O1750" s="367">
        <v>-20876.007367360216</v>
      </c>
      <c r="P1750" s="384">
        <v>48.350250000000003</v>
      </c>
      <c r="Q1750" s="367">
        <v>741</v>
      </c>
      <c r="R1750" s="367">
        <v>-8152.2128518716418</v>
      </c>
      <c r="S1750" s="384">
        <v>46.683</v>
      </c>
      <c r="T1750" s="367">
        <v>25551.724137930803</v>
      </c>
      <c r="U1750" s="367">
        <v>-1225298.5965061097</v>
      </c>
      <c r="V1750" s="384">
        <v>3334.49999999997</v>
      </c>
      <c r="W1750" s="367">
        <v>1234999.9999999988</v>
      </c>
      <c r="X1750" s="367">
        <v>119590.66056398649</v>
      </c>
      <c r="Y1750" s="384">
        <v>3334.4999999999964</v>
      </c>
      <c r="Z1750" s="367"/>
      <c r="AA1750" s="367"/>
      <c r="AB1750" s="367"/>
      <c r="AC1750" s="367"/>
      <c r="AD1750" s="367"/>
      <c r="AE1750" s="367"/>
      <c r="AF1750" s="367"/>
      <c r="AG1750" s="367"/>
      <c r="AH1750" s="367"/>
      <c r="AI1750" s="367"/>
      <c r="AJ1750" s="367"/>
      <c r="AK1750" s="367"/>
      <c r="AL1750" s="367"/>
      <c r="AM1750" s="367"/>
      <c r="AN1750" s="367"/>
      <c r="AO1750" s="367"/>
      <c r="AP1750" s="367"/>
      <c r="AQ1750" s="367"/>
      <c r="AR1750" s="367"/>
      <c r="AS1750" s="367"/>
      <c r="AT1750" s="367"/>
    </row>
    <row r="1751" spans="2:46" ht="13.8">
      <c r="B1751" s="26">
        <v>123.66666666666799</v>
      </c>
      <c r="C1751" s="367">
        <v>481.32278838764341</v>
      </c>
      <c r="D1751" s="369">
        <v>3339.0000000000359</v>
      </c>
      <c r="E1751" s="367">
        <v>34511.627906976952</v>
      </c>
      <c r="F1751" s="367">
        <v>-1733137.2003638444</v>
      </c>
      <c r="G1751" s="367">
        <v>3339.00000000002</v>
      </c>
      <c r="H1751" s="367">
        <v>185500</v>
      </c>
      <c r="I1751" s="367">
        <v>-20488270.96003722</v>
      </c>
      <c r="J1751" s="384">
        <v>3339</v>
      </c>
      <c r="K1751" s="367">
        <v>44969.69696969739</v>
      </c>
      <c r="L1751" s="367">
        <v>-1184322.5892489699</v>
      </c>
      <c r="M1751" s="384">
        <v>3339.0000000000314</v>
      </c>
      <c r="N1751" s="367">
        <v>742</v>
      </c>
      <c r="O1751" s="367">
        <v>-20933.620013100121</v>
      </c>
      <c r="P1751" s="384">
        <v>48.415499999999994</v>
      </c>
      <c r="Q1751" s="367">
        <v>742</v>
      </c>
      <c r="R1751" s="367">
        <v>-8177.1088246572945</v>
      </c>
      <c r="S1751" s="384">
        <v>46.745999999999995</v>
      </c>
      <c r="T1751" s="367">
        <v>25586.206896551492</v>
      </c>
      <c r="U1751" s="367">
        <v>-1228795.7363717165</v>
      </c>
      <c r="V1751" s="384">
        <v>3338.9999999999695</v>
      </c>
      <c r="W1751" s="367">
        <v>1236666.6666666656</v>
      </c>
      <c r="X1751" s="367">
        <v>119683.49615055571</v>
      </c>
      <c r="Y1751" s="384">
        <v>3338.9999999999968</v>
      </c>
      <c r="Z1751" s="367"/>
      <c r="AA1751" s="367"/>
      <c r="AB1751" s="367"/>
      <c r="AC1751" s="367"/>
      <c r="AD1751" s="367"/>
      <c r="AE1751" s="367"/>
      <c r="AF1751" s="367"/>
      <c r="AG1751" s="367"/>
      <c r="AH1751" s="367"/>
      <c r="AI1751" s="367"/>
      <c r="AJ1751" s="367"/>
      <c r="AK1751" s="367"/>
      <c r="AL1751" s="367"/>
      <c r="AM1751" s="367"/>
      <c r="AN1751" s="367"/>
      <c r="AO1751" s="367"/>
      <c r="AP1751" s="367"/>
      <c r="AQ1751" s="367"/>
      <c r="AR1751" s="367"/>
      <c r="AS1751" s="367"/>
      <c r="AT1751" s="367"/>
    </row>
    <row r="1752" spans="2:46" ht="13.8">
      <c r="B1752" s="26">
        <v>123.83333333333466</v>
      </c>
      <c r="C1752" s="367">
        <v>481.96005475509207</v>
      </c>
      <c r="D1752" s="369">
        <v>3343.5000000000359</v>
      </c>
      <c r="E1752" s="367">
        <v>34558.139534883929</v>
      </c>
      <c r="F1752" s="367">
        <v>-1737852.1415639922</v>
      </c>
      <c r="G1752" s="367">
        <v>3343.5000000000205</v>
      </c>
      <c r="H1752" s="367">
        <v>185750</v>
      </c>
      <c r="I1752" s="367">
        <v>-20543892.883974519</v>
      </c>
      <c r="J1752" s="384">
        <v>3343.5</v>
      </c>
      <c r="K1752" s="367">
        <v>45030.303030303454</v>
      </c>
      <c r="L1752" s="367">
        <v>-1187739.8613971502</v>
      </c>
      <c r="M1752" s="384">
        <v>3343.5000000000318</v>
      </c>
      <c r="N1752" s="367">
        <v>743</v>
      </c>
      <c r="O1752" s="367">
        <v>-20991.312011660135</v>
      </c>
      <c r="P1752" s="384">
        <v>48.48075</v>
      </c>
      <c r="Q1752" s="367">
        <v>743</v>
      </c>
      <c r="R1752" s="367">
        <v>-8202.0422484834035</v>
      </c>
      <c r="S1752" s="384">
        <v>46.808999999999997</v>
      </c>
      <c r="T1752" s="367">
        <v>25620.68965517218</v>
      </c>
      <c r="U1752" s="367">
        <v>-1232297.8454165999</v>
      </c>
      <c r="V1752" s="384">
        <v>3343.4999999999695</v>
      </c>
      <c r="W1752" s="367">
        <v>1238333.3333333323</v>
      </c>
      <c r="X1752" s="367">
        <v>119776.14695190018</v>
      </c>
      <c r="Y1752" s="384">
        <v>3343.4999999999968</v>
      </c>
      <c r="Z1752" s="367"/>
      <c r="AA1752" s="367"/>
      <c r="AB1752" s="367"/>
      <c r="AC1752" s="367"/>
      <c r="AD1752" s="367"/>
      <c r="AE1752" s="367"/>
      <c r="AF1752" s="367"/>
      <c r="AG1752" s="367"/>
      <c r="AH1752" s="367"/>
      <c r="AI1752" s="367"/>
      <c r="AJ1752" s="367"/>
      <c r="AK1752" s="367"/>
      <c r="AL1752" s="367"/>
      <c r="AM1752" s="367"/>
      <c r="AN1752" s="367"/>
      <c r="AO1752" s="367"/>
      <c r="AP1752" s="367"/>
      <c r="AQ1752" s="367"/>
      <c r="AR1752" s="367"/>
      <c r="AS1752" s="367"/>
      <c r="AT1752" s="367"/>
    </row>
    <row r="1753" spans="2:46" ht="13.8">
      <c r="B1753" s="26">
        <v>124.00000000000134</v>
      </c>
      <c r="C1753" s="367">
        <v>482.59729039135436</v>
      </c>
      <c r="D1753" s="369">
        <v>3348.0000000000359</v>
      </c>
      <c r="E1753" s="367">
        <v>34604.651162790906</v>
      </c>
      <c r="F1753" s="367">
        <v>-1742573.4870084983</v>
      </c>
      <c r="G1753" s="367">
        <v>3348.0000000000205</v>
      </c>
      <c r="H1753" s="367">
        <v>186000</v>
      </c>
      <c r="I1753" s="367">
        <v>-20599590.20414041</v>
      </c>
      <c r="J1753" s="384">
        <v>3348</v>
      </c>
      <c r="K1753" s="367">
        <v>45090.909090909518</v>
      </c>
      <c r="L1753" s="367">
        <v>-1191162.0356989242</v>
      </c>
      <c r="M1753" s="384">
        <v>3348.0000000000318</v>
      </c>
      <c r="N1753" s="367">
        <v>744</v>
      </c>
      <c r="O1753" s="367">
        <v>-21049.083363040249</v>
      </c>
      <c r="P1753" s="384">
        <v>48.546000000000006</v>
      </c>
      <c r="Q1753" s="367">
        <v>744</v>
      </c>
      <c r="R1753" s="367">
        <v>-8227.0131233499669</v>
      </c>
      <c r="S1753" s="384">
        <v>46.872</v>
      </c>
      <c r="T1753" s="367">
        <v>25655.172413792869</v>
      </c>
      <c r="U1753" s="367">
        <v>-1235804.9236407585</v>
      </c>
      <c r="V1753" s="384">
        <v>3347.9999999999695</v>
      </c>
      <c r="W1753" s="367">
        <v>1239999.9999999991</v>
      </c>
      <c r="X1753" s="367">
        <v>119868.61296801994</v>
      </c>
      <c r="Y1753" s="384">
        <v>3347.9999999999973</v>
      </c>
      <c r="Z1753" s="367"/>
      <c r="AA1753" s="367"/>
      <c r="AB1753" s="367"/>
      <c r="AC1753" s="367"/>
      <c r="AD1753" s="367"/>
      <c r="AE1753" s="367"/>
      <c r="AF1753" s="367"/>
      <c r="AG1753" s="367"/>
      <c r="AH1753" s="367"/>
      <c r="AI1753" s="367"/>
      <c r="AJ1753" s="367"/>
      <c r="AK1753" s="367"/>
      <c r="AL1753" s="367"/>
      <c r="AM1753" s="367"/>
      <c r="AN1753" s="367"/>
      <c r="AO1753" s="367"/>
      <c r="AP1753" s="367"/>
      <c r="AQ1753" s="367"/>
      <c r="AR1753" s="367"/>
      <c r="AS1753" s="367"/>
      <c r="AT1753" s="367"/>
    </row>
    <row r="1754" spans="2:46" ht="13.8">
      <c r="B1754" s="26">
        <v>124.16666666666801</v>
      </c>
      <c r="C1754" s="367">
        <v>483.23449529643023</v>
      </c>
      <c r="D1754" s="369">
        <v>3352.5000000000364</v>
      </c>
      <c r="E1754" s="367">
        <v>34651.162790697883</v>
      </c>
      <c r="F1754" s="367">
        <v>-1747301.2366973627</v>
      </c>
      <c r="G1754" s="367">
        <v>3352.5000000000205</v>
      </c>
      <c r="H1754" s="367">
        <v>186250</v>
      </c>
      <c r="I1754" s="367">
        <v>-20655362.920534898</v>
      </c>
      <c r="J1754" s="384">
        <v>3352.5</v>
      </c>
      <c r="K1754" s="367">
        <v>45151.515151515581</v>
      </c>
      <c r="L1754" s="367">
        <v>-1194589.1121542926</v>
      </c>
      <c r="M1754" s="384">
        <v>3352.5000000000318</v>
      </c>
      <c r="N1754" s="367">
        <v>745</v>
      </c>
      <c r="O1754" s="367">
        <v>-21106.934067240443</v>
      </c>
      <c r="P1754" s="384">
        <v>48.611249999999998</v>
      </c>
      <c r="Q1754" s="367">
        <v>745</v>
      </c>
      <c r="R1754" s="367">
        <v>-8252.0214492569849</v>
      </c>
      <c r="S1754" s="384">
        <v>46.935000000000002</v>
      </c>
      <c r="T1754" s="367">
        <v>25689.655172413557</v>
      </c>
      <c r="U1754" s="367">
        <v>-1239316.971044193</v>
      </c>
      <c r="V1754" s="384">
        <v>3352.4999999999691</v>
      </c>
      <c r="W1754" s="367">
        <v>1241666.6666666658</v>
      </c>
      <c r="X1754" s="367">
        <v>119960.89419891495</v>
      </c>
      <c r="Y1754" s="384">
        <v>3352.4999999999973</v>
      </c>
      <c r="Z1754" s="367"/>
      <c r="AA1754" s="367"/>
      <c r="AB1754" s="367"/>
      <c r="AC1754" s="367"/>
      <c r="AD1754" s="367"/>
      <c r="AE1754" s="367"/>
      <c r="AF1754" s="367"/>
      <c r="AG1754" s="367"/>
      <c r="AH1754" s="367"/>
      <c r="AI1754" s="367"/>
      <c r="AJ1754" s="367"/>
      <c r="AK1754" s="367"/>
      <c r="AL1754" s="367"/>
      <c r="AM1754" s="367"/>
      <c r="AN1754" s="367"/>
      <c r="AO1754" s="367"/>
      <c r="AP1754" s="367"/>
      <c r="AQ1754" s="367"/>
      <c r="AR1754" s="367"/>
      <c r="AS1754" s="367"/>
      <c r="AT1754" s="367"/>
    </row>
    <row r="1755" spans="2:46" ht="13.8">
      <c r="B1755" s="26">
        <v>124.33333333333468</v>
      </c>
      <c r="C1755" s="367">
        <v>483.8716694703196</v>
      </c>
      <c r="D1755" s="369">
        <v>3357.0000000000364</v>
      </c>
      <c r="E1755" s="367">
        <v>34697.67441860486</v>
      </c>
      <c r="F1755" s="367">
        <v>-1752035.3906305854</v>
      </c>
      <c r="G1755" s="367">
        <v>3357.0000000000205</v>
      </c>
      <c r="H1755" s="367">
        <v>186500</v>
      </c>
      <c r="I1755" s="367">
        <v>-20711211.033157986</v>
      </c>
      <c r="J1755" s="384">
        <v>3357</v>
      </c>
      <c r="K1755" s="367">
        <v>45212.121212121645</v>
      </c>
      <c r="L1755" s="367">
        <v>-1198021.0907632555</v>
      </c>
      <c r="M1755" s="384">
        <v>3357.0000000000323</v>
      </c>
      <c r="N1755" s="367">
        <v>746</v>
      </c>
      <c r="O1755" s="367">
        <v>-21164.864124260748</v>
      </c>
      <c r="P1755" s="384">
        <v>48.676500000000004</v>
      </c>
      <c r="Q1755" s="367">
        <v>746</v>
      </c>
      <c r="R1755" s="367">
        <v>-8277.0672262044536</v>
      </c>
      <c r="S1755" s="384">
        <v>46.997999999999998</v>
      </c>
      <c r="T1755" s="367">
        <v>25724.137931034245</v>
      </c>
      <c r="U1755" s="367">
        <v>-1242833.9876269037</v>
      </c>
      <c r="V1755" s="384">
        <v>3356.9999999999691</v>
      </c>
      <c r="W1755" s="367">
        <v>1243333.3333333326</v>
      </c>
      <c r="X1755" s="367">
        <v>120052.99064458524</v>
      </c>
      <c r="Y1755" s="384">
        <v>3356.9999999999982</v>
      </c>
      <c r="Z1755" s="367"/>
      <c r="AA1755" s="367"/>
      <c r="AB1755" s="367"/>
      <c r="AC1755" s="367"/>
      <c r="AD1755" s="367"/>
      <c r="AE1755" s="367"/>
      <c r="AF1755" s="367"/>
      <c r="AG1755" s="367"/>
      <c r="AH1755" s="367"/>
      <c r="AI1755" s="367"/>
      <c r="AJ1755" s="367"/>
      <c r="AK1755" s="367"/>
      <c r="AL1755" s="367"/>
      <c r="AM1755" s="367"/>
      <c r="AN1755" s="367"/>
      <c r="AO1755" s="367"/>
      <c r="AP1755" s="367"/>
      <c r="AQ1755" s="367"/>
      <c r="AR1755" s="367"/>
      <c r="AS1755" s="367"/>
      <c r="AT1755" s="367"/>
    </row>
    <row r="1756" spans="2:46" ht="13.8">
      <c r="B1756" s="26">
        <v>124.50000000000135</v>
      </c>
      <c r="C1756" s="367">
        <v>484.5088129130225</v>
      </c>
      <c r="D1756" s="369">
        <v>3361.5000000000364</v>
      </c>
      <c r="E1756" s="367">
        <v>34744.186046511837</v>
      </c>
      <c r="F1756" s="367">
        <v>-1756775.9488081667</v>
      </c>
      <c r="G1756" s="367">
        <v>3361.5000000000205</v>
      </c>
      <c r="H1756" s="367">
        <v>186750</v>
      </c>
      <c r="I1756" s="367">
        <v>-20767134.54200967</v>
      </c>
      <c r="J1756" s="384">
        <v>3361.5</v>
      </c>
      <c r="K1756" s="367">
        <v>45272.727272727709</v>
      </c>
      <c r="L1756" s="367">
        <v>-1201457.9715258125</v>
      </c>
      <c r="M1756" s="384">
        <v>3361.5000000000323</v>
      </c>
      <c r="N1756" s="367">
        <v>747</v>
      </c>
      <c r="O1756" s="367">
        <v>-21222.873534101145</v>
      </c>
      <c r="P1756" s="384">
        <v>48.741750000000003</v>
      </c>
      <c r="Q1756" s="367">
        <v>747</v>
      </c>
      <c r="R1756" s="367">
        <v>-8302.1504541923787</v>
      </c>
      <c r="S1756" s="384">
        <v>47.061</v>
      </c>
      <c r="T1756" s="367">
        <v>25758.620689654934</v>
      </c>
      <c r="U1756" s="367">
        <v>-1246355.9733888903</v>
      </c>
      <c r="V1756" s="384">
        <v>3361.4999999999691</v>
      </c>
      <c r="W1756" s="367">
        <v>1244999.9999999993</v>
      </c>
      <c r="X1756" s="367">
        <v>120144.90230503079</v>
      </c>
      <c r="Y1756" s="384">
        <v>3361.4999999999982</v>
      </c>
      <c r="Z1756" s="367"/>
      <c r="AA1756" s="367"/>
      <c r="AB1756" s="367"/>
      <c r="AC1756" s="367"/>
      <c r="AD1756" s="367"/>
      <c r="AE1756" s="367"/>
      <c r="AF1756" s="367"/>
      <c r="AG1756" s="367"/>
      <c r="AH1756" s="367"/>
      <c r="AI1756" s="367"/>
      <c r="AJ1756" s="367"/>
      <c r="AK1756" s="367"/>
      <c r="AL1756" s="367"/>
      <c r="AM1756" s="367"/>
      <c r="AN1756" s="367"/>
      <c r="AO1756" s="367"/>
      <c r="AP1756" s="367"/>
      <c r="AQ1756" s="367"/>
      <c r="AR1756" s="367"/>
      <c r="AS1756" s="367"/>
      <c r="AT1756" s="367"/>
    </row>
    <row r="1757" spans="2:46" ht="13.8">
      <c r="B1757" s="26">
        <v>124.66666666666802</v>
      </c>
      <c r="C1757" s="367">
        <v>485.1459256245389</v>
      </c>
      <c r="D1757" s="369">
        <v>3366.0000000000364</v>
      </c>
      <c r="E1757" s="367">
        <v>34790.697674418814</v>
      </c>
      <c r="F1757" s="367">
        <v>-1761522.9112301064</v>
      </c>
      <c r="G1757" s="367">
        <v>3366.0000000000205</v>
      </c>
      <c r="H1757" s="367">
        <v>187000</v>
      </c>
      <c r="I1757" s="367">
        <v>-20823133.447089951</v>
      </c>
      <c r="J1757" s="384">
        <v>3366</v>
      </c>
      <c r="K1757" s="367">
        <v>45333.333333333772</v>
      </c>
      <c r="L1757" s="367">
        <v>-1204899.754441964</v>
      </c>
      <c r="M1757" s="384">
        <v>3366.0000000000327</v>
      </c>
      <c r="N1757" s="367">
        <v>748</v>
      </c>
      <c r="O1757" s="367">
        <v>-21280.962296761645</v>
      </c>
      <c r="P1757" s="384">
        <v>48.807000000000002</v>
      </c>
      <c r="Q1757" s="367">
        <v>748</v>
      </c>
      <c r="R1757" s="367">
        <v>-8327.2711332207582</v>
      </c>
      <c r="S1757" s="384">
        <v>47.124000000000002</v>
      </c>
      <c r="T1757" s="367">
        <v>25793.103448275622</v>
      </c>
      <c r="U1757" s="367">
        <v>-1249882.9283301523</v>
      </c>
      <c r="V1757" s="384">
        <v>3365.9999999999686</v>
      </c>
      <c r="W1757" s="367">
        <v>1246666.666666666</v>
      </c>
      <c r="X1757" s="367">
        <v>120236.62918025159</v>
      </c>
      <c r="Y1757" s="384">
        <v>3365.9999999999982</v>
      </c>
      <c r="Z1757" s="367"/>
      <c r="AA1757" s="367"/>
      <c r="AB1757" s="367"/>
      <c r="AC1757" s="367"/>
      <c r="AD1757" s="367"/>
      <c r="AE1757" s="367"/>
      <c r="AF1757" s="367"/>
      <c r="AG1757" s="367"/>
      <c r="AH1757" s="367"/>
      <c r="AI1757" s="367"/>
      <c r="AJ1757" s="367"/>
      <c r="AK1757" s="367"/>
      <c r="AL1757" s="367"/>
      <c r="AM1757" s="367"/>
      <c r="AN1757" s="367"/>
      <c r="AO1757" s="367"/>
      <c r="AP1757" s="367"/>
      <c r="AQ1757" s="367"/>
      <c r="AR1757" s="367"/>
      <c r="AS1757" s="367"/>
      <c r="AT1757" s="367"/>
    </row>
    <row r="1758" spans="2:46" ht="13.8">
      <c r="B1758" s="26">
        <v>124.83333333333469</v>
      </c>
      <c r="C1758" s="367">
        <v>485.783007604869</v>
      </c>
      <c r="D1758" s="369">
        <v>3370.5000000000368</v>
      </c>
      <c r="E1758" s="367">
        <v>34837.209302325791</v>
      </c>
      <c r="F1758" s="367">
        <v>-1766276.2778964045</v>
      </c>
      <c r="G1758" s="367">
        <v>3370.5000000000205</v>
      </c>
      <c r="H1758" s="367">
        <v>187250</v>
      </c>
      <c r="I1758" s="367">
        <v>-20879207.748398826</v>
      </c>
      <c r="J1758" s="384">
        <v>3370.5</v>
      </c>
      <c r="K1758" s="367">
        <v>45393.939393939836</v>
      </c>
      <c r="L1758" s="367">
        <v>-1208346.4395117094</v>
      </c>
      <c r="M1758" s="384">
        <v>3370.5000000000332</v>
      </c>
      <c r="N1758" s="367">
        <v>749</v>
      </c>
      <c r="O1758" s="367">
        <v>-21339.130412242241</v>
      </c>
      <c r="P1758" s="384">
        <v>48.872250000000001</v>
      </c>
      <c r="Q1758" s="367">
        <v>749</v>
      </c>
      <c r="R1758" s="367">
        <v>-8352.429263289594</v>
      </c>
      <c r="S1758" s="384">
        <v>47.187000000000005</v>
      </c>
      <c r="T1758" s="367">
        <v>25827.586206896311</v>
      </c>
      <c r="U1758" s="367">
        <v>-1253414.8524506907</v>
      </c>
      <c r="V1758" s="384">
        <v>3370.4999999999686</v>
      </c>
      <c r="W1758" s="367">
        <v>1248333.3333333328</v>
      </c>
      <c r="X1758" s="367">
        <v>120328.17127024772</v>
      </c>
      <c r="Y1758" s="384">
        <v>3370.4999999999986</v>
      </c>
      <c r="Z1758" s="367"/>
      <c r="AA1758" s="367"/>
      <c r="AB1758" s="367"/>
      <c r="AC1758" s="367"/>
      <c r="AD1758" s="367"/>
      <c r="AE1758" s="367"/>
      <c r="AF1758" s="367"/>
      <c r="AG1758" s="367"/>
      <c r="AH1758" s="367"/>
      <c r="AI1758" s="367"/>
      <c r="AJ1758" s="367"/>
      <c r="AK1758" s="367"/>
      <c r="AL1758" s="367"/>
      <c r="AM1758" s="367"/>
      <c r="AN1758" s="367"/>
      <c r="AO1758" s="367"/>
      <c r="AP1758" s="367"/>
      <c r="AQ1758" s="367"/>
      <c r="AR1758" s="367"/>
      <c r="AS1758" s="367"/>
      <c r="AT1758" s="367"/>
    </row>
    <row r="1759" spans="2:46" ht="13.8">
      <c r="B1759" s="26">
        <v>125.00000000000136</v>
      </c>
      <c r="C1759" s="367">
        <v>486.42005885401238</v>
      </c>
      <c r="D1759" s="369">
        <v>3375.0000000000368</v>
      </c>
      <c r="E1759" s="367">
        <v>34883.720930232768</v>
      </c>
      <c r="F1759" s="367">
        <v>-1771036.0488070615</v>
      </c>
      <c r="G1759" s="367">
        <v>3375.0000000000205</v>
      </c>
      <c r="H1759" s="367">
        <v>187500</v>
      </c>
      <c r="I1759" s="367">
        <v>-20935357.4459363</v>
      </c>
      <c r="J1759" s="384">
        <v>3375</v>
      </c>
      <c r="K1759" s="367">
        <v>45454.5454545459</v>
      </c>
      <c r="L1759" s="367">
        <v>-1211798.0267350492</v>
      </c>
      <c r="M1759" s="384">
        <v>3375.0000000000337</v>
      </c>
      <c r="N1759" s="367">
        <v>750</v>
      </c>
      <c r="O1759" s="367">
        <v>-21397.377880542932</v>
      </c>
      <c r="P1759" s="384">
        <v>48.9375</v>
      </c>
      <c r="Q1759" s="367">
        <v>750</v>
      </c>
      <c r="R1759" s="367">
        <v>-8377.6248443988788</v>
      </c>
      <c r="S1759" s="384">
        <v>47.25</v>
      </c>
      <c r="T1759" s="367">
        <v>25862.068965516999</v>
      </c>
      <c r="U1759" s="367">
        <v>-1256951.7457505048</v>
      </c>
      <c r="V1759" s="384">
        <v>3374.9999999999686</v>
      </c>
      <c r="W1759" s="367">
        <v>1249999.9999999995</v>
      </c>
      <c r="X1759" s="367">
        <v>120419.52857501905</v>
      </c>
      <c r="Y1759" s="384">
        <v>3374.9999999999986</v>
      </c>
      <c r="Z1759" s="367"/>
      <c r="AA1759" s="367"/>
      <c r="AB1759" s="367"/>
      <c r="AC1759" s="367"/>
      <c r="AD1759" s="367"/>
      <c r="AE1759" s="367"/>
      <c r="AF1759" s="367"/>
      <c r="AG1759" s="367"/>
      <c r="AH1759" s="367"/>
      <c r="AI1759" s="367"/>
      <c r="AJ1759" s="367"/>
      <c r="AK1759" s="367"/>
      <c r="AL1759" s="367"/>
      <c r="AM1759" s="367"/>
      <c r="AN1759" s="367"/>
      <c r="AO1759" s="367"/>
      <c r="AP1759" s="367"/>
      <c r="AQ1759" s="367"/>
      <c r="AR1759" s="367"/>
      <c r="AS1759" s="367"/>
      <c r="AT1759" s="367"/>
    </row>
    <row r="1760" spans="2:46" ht="13.8">
      <c r="B1760" s="26">
        <v>125.16666666666804</v>
      </c>
      <c r="C1760" s="367">
        <v>487.05707937196951</v>
      </c>
      <c r="D1760" s="369">
        <v>3379.5000000000368</v>
      </c>
      <c r="E1760" s="367">
        <v>34930.232558139745</v>
      </c>
      <c r="F1760" s="367">
        <v>-1775802.2239620762</v>
      </c>
      <c r="G1760" s="367">
        <v>3379.5000000000205</v>
      </c>
      <c r="H1760" s="367">
        <v>187750</v>
      </c>
      <c r="I1760" s="367">
        <v>-20991582.539702371</v>
      </c>
      <c r="J1760" s="384">
        <v>3379.5</v>
      </c>
      <c r="K1760" s="367">
        <v>45515.151515151963</v>
      </c>
      <c r="L1760" s="367">
        <v>-1215254.5161119825</v>
      </c>
      <c r="M1760" s="384">
        <v>3379.5000000000337</v>
      </c>
      <c r="N1760" s="367">
        <v>751</v>
      </c>
      <c r="O1760" s="367">
        <v>-21455.704701663723</v>
      </c>
      <c r="P1760" s="384">
        <v>49.002749999999999</v>
      </c>
      <c r="Q1760" s="367">
        <v>751</v>
      </c>
      <c r="R1760" s="367">
        <v>-8402.8578765486182</v>
      </c>
      <c r="S1760" s="384">
        <v>47.312999999999995</v>
      </c>
      <c r="T1760" s="367">
        <v>25896.551724137687</v>
      </c>
      <c r="U1760" s="367">
        <v>-1260493.6082295948</v>
      </c>
      <c r="V1760" s="384">
        <v>3379.4999999999682</v>
      </c>
      <c r="W1760" s="367">
        <v>1251666.6666666663</v>
      </c>
      <c r="X1760" s="367">
        <v>120510.70109456568</v>
      </c>
      <c r="Y1760" s="384">
        <v>3379.4999999999991</v>
      </c>
      <c r="Z1760" s="367"/>
      <c r="AA1760" s="367"/>
      <c r="AB1760" s="367"/>
      <c r="AC1760" s="367"/>
      <c r="AD1760" s="367"/>
      <c r="AE1760" s="367"/>
      <c r="AF1760" s="367"/>
      <c r="AG1760" s="367"/>
      <c r="AH1760" s="367"/>
      <c r="AI1760" s="367"/>
      <c r="AJ1760" s="367"/>
      <c r="AK1760" s="367"/>
      <c r="AL1760" s="367"/>
      <c r="AM1760" s="367"/>
      <c r="AN1760" s="367"/>
      <c r="AO1760" s="367"/>
      <c r="AP1760" s="367"/>
      <c r="AQ1760" s="367"/>
      <c r="AR1760" s="367"/>
      <c r="AS1760" s="367"/>
      <c r="AT1760" s="367"/>
    </row>
    <row r="1761" spans="2:46" ht="13.8">
      <c r="B1761" s="26">
        <v>125.33333333333471</v>
      </c>
      <c r="C1761" s="367">
        <v>487.69406915874009</v>
      </c>
      <c r="D1761" s="369">
        <v>3384.0000000000368</v>
      </c>
      <c r="E1761" s="367">
        <v>34976.744186046722</v>
      </c>
      <c r="F1761" s="367">
        <v>-1780574.8033614499</v>
      </c>
      <c r="G1761" s="367">
        <v>3384.0000000000205</v>
      </c>
      <c r="H1761" s="367">
        <v>188000</v>
      </c>
      <c r="I1761" s="367">
        <v>-21047883.029697042</v>
      </c>
      <c r="J1761" s="384">
        <v>3384</v>
      </c>
      <c r="K1761" s="367">
        <v>45575.757575758027</v>
      </c>
      <c r="L1761" s="367">
        <v>-1218715.9076425107</v>
      </c>
      <c r="M1761" s="384">
        <v>3384.0000000000341</v>
      </c>
      <c r="N1761" s="367">
        <v>752</v>
      </c>
      <c r="O1761" s="367">
        <v>-21514.110875604612</v>
      </c>
      <c r="P1761" s="384">
        <v>49.068000000000005</v>
      </c>
      <c r="Q1761" s="367">
        <v>752</v>
      </c>
      <c r="R1761" s="367">
        <v>-8428.1283597388156</v>
      </c>
      <c r="S1761" s="384">
        <v>47.375999999999998</v>
      </c>
      <c r="T1761" s="367">
        <v>25931.034482758376</v>
      </c>
      <c r="U1761" s="367">
        <v>-1264040.4398879604</v>
      </c>
      <c r="V1761" s="384">
        <v>3383.9999999999682</v>
      </c>
      <c r="W1761" s="367">
        <v>1253333.333333333</v>
      </c>
      <c r="X1761" s="367">
        <v>120601.68882888756</v>
      </c>
      <c r="Y1761" s="384">
        <v>3383.9999999999991</v>
      </c>
      <c r="Z1761" s="367"/>
      <c r="AA1761" s="367"/>
      <c r="AB1761" s="367"/>
      <c r="AC1761" s="367"/>
      <c r="AD1761" s="367"/>
      <c r="AE1761" s="367"/>
      <c r="AF1761" s="367"/>
      <c r="AG1761" s="367"/>
      <c r="AH1761" s="367"/>
      <c r="AI1761" s="367"/>
      <c r="AJ1761" s="367"/>
      <c r="AK1761" s="367"/>
      <c r="AL1761" s="367"/>
      <c r="AM1761" s="367"/>
      <c r="AN1761" s="367"/>
      <c r="AO1761" s="367"/>
      <c r="AP1761" s="367"/>
      <c r="AQ1761" s="367"/>
      <c r="AR1761" s="367"/>
      <c r="AS1761" s="367"/>
      <c r="AT1761" s="367"/>
    </row>
    <row r="1762" spans="2:46" ht="13.8">
      <c r="B1762" s="26">
        <v>125.50000000000138</v>
      </c>
      <c r="C1762" s="367">
        <v>488.33102821432431</v>
      </c>
      <c r="D1762" s="369">
        <v>3388.5000000000373</v>
      </c>
      <c r="E1762" s="367">
        <v>35023.2558139537</v>
      </c>
      <c r="F1762" s="367">
        <v>-1785353.7870051821</v>
      </c>
      <c r="G1762" s="367">
        <v>3388.5000000000205</v>
      </c>
      <c r="H1762" s="367">
        <v>188250</v>
      </c>
      <c r="I1762" s="367">
        <v>-21104258.915920306</v>
      </c>
      <c r="J1762" s="384">
        <v>3388.5</v>
      </c>
      <c r="K1762" s="367">
        <v>45636.363636364091</v>
      </c>
      <c r="L1762" s="367">
        <v>-1222182.2013266329</v>
      </c>
      <c r="M1762" s="384">
        <v>3388.5000000000341</v>
      </c>
      <c r="N1762" s="367">
        <v>753</v>
      </c>
      <c r="O1762" s="367">
        <v>-21572.596402365594</v>
      </c>
      <c r="P1762" s="384">
        <v>49.133249999999997</v>
      </c>
      <c r="Q1762" s="367">
        <v>753</v>
      </c>
      <c r="R1762" s="367">
        <v>-8453.4362939694656</v>
      </c>
      <c r="S1762" s="384">
        <v>47.439</v>
      </c>
      <c r="T1762" s="367">
        <v>25965.517241379064</v>
      </c>
      <c r="U1762" s="367">
        <v>-1267592.2407256023</v>
      </c>
      <c r="V1762" s="384">
        <v>3388.4999999999682</v>
      </c>
      <c r="W1762" s="367">
        <v>1254999.9999999998</v>
      </c>
      <c r="X1762" s="367">
        <v>120692.49177798472</v>
      </c>
      <c r="Y1762" s="384">
        <v>3388.4999999999991</v>
      </c>
      <c r="Z1762" s="367"/>
      <c r="AA1762" s="367"/>
      <c r="AB1762" s="367"/>
      <c r="AC1762" s="367"/>
      <c r="AD1762" s="367"/>
      <c r="AE1762" s="367"/>
      <c r="AF1762" s="367"/>
      <c r="AG1762" s="367"/>
      <c r="AH1762" s="367"/>
      <c r="AI1762" s="367"/>
      <c r="AJ1762" s="367"/>
      <c r="AK1762" s="367"/>
      <c r="AL1762" s="367"/>
      <c r="AM1762" s="367"/>
      <c r="AN1762" s="367"/>
      <c r="AO1762" s="367"/>
      <c r="AP1762" s="367"/>
      <c r="AQ1762" s="367"/>
      <c r="AR1762" s="367"/>
      <c r="AS1762" s="367"/>
      <c r="AT1762" s="367"/>
    </row>
    <row r="1763" spans="2:46" ht="13.8">
      <c r="B1763" s="26">
        <v>125.66666666666805</v>
      </c>
      <c r="C1763" s="367">
        <v>488.96795653872204</v>
      </c>
      <c r="D1763" s="369">
        <v>3393.0000000000373</v>
      </c>
      <c r="E1763" s="367">
        <v>35069.767441860677</v>
      </c>
      <c r="F1763" s="367">
        <v>-1790139.1748932726</v>
      </c>
      <c r="G1763" s="367">
        <v>3393.0000000000205</v>
      </c>
      <c r="H1763" s="367">
        <v>188500</v>
      </c>
      <c r="I1763" s="367">
        <v>-21160710.198372167</v>
      </c>
      <c r="J1763" s="384">
        <v>3393</v>
      </c>
      <c r="K1763" s="367">
        <v>45696.969696970154</v>
      </c>
      <c r="L1763" s="367">
        <v>-1225653.3971643487</v>
      </c>
      <c r="M1763" s="384">
        <v>3393.0000000000341</v>
      </c>
      <c r="N1763" s="367">
        <v>754</v>
      </c>
      <c r="O1763" s="367">
        <v>-21631.161281946686</v>
      </c>
      <c r="P1763" s="384">
        <v>49.198500000000003</v>
      </c>
      <c r="Q1763" s="367">
        <v>754</v>
      </c>
      <c r="R1763" s="367">
        <v>-8478.7816792405683</v>
      </c>
      <c r="S1763" s="384">
        <v>47.501999999999995</v>
      </c>
      <c r="T1763" s="367">
        <v>25999.999999999753</v>
      </c>
      <c r="U1763" s="367">
        <v>-1271149.0107425197</v>
      </c>
      <c r="V1763" s="384">
        <v>3392.9999999999677</v>
      </c>
      <c r="W1763" s="367">
        <v>1256666.6666666665</v>
      </c>
      <c r="X1763" s="367">
        <v>120783.10994185715</v>
      </c>
      <c r="Y1763" s="384">
        <v>3392.9999999999995</v>
      </c>
      <c r="Z1763" s="367"/>
      <c r="AA1763" s="367"/>
      <c r="AB1763" s="367"/>
      <c r="AC1763" s="367"/>
      <c r="AD1763" s="367"/>
      <c r="AE1763" s="367"/>
      <c r="AF1763" s="367"/>
      <c r="AG1763" s="367"/>
      <c r="AH1763" s="367"/>
      <c r="AI1763" s="367"/>
      <c r="AJ1763" s="367"/>
      <c r="AK1763" s="367"/>
      <c r="AL1763" s="367"/>
      <c r="AM1763" s="367"/>
      <c r="AN1763" s="367"/>
      <c r="AO1763" s="367"/>
      <c r="AP1763" s="367"/>
      <c r="AQ1763" s="367"/>
      <c r="AR1763" s="367"/>
      <c r="AS1763" s="367"/>
      <c r="AT1763" s="367"/>
    </row>
    <row r="1764" spans="2:46" ht="13.8">
      <c r="B1764" s="26">
        <v>125.83333333333472</v>
      </c>
      <c r="C1764" s="367">
        <v>489.60485413193317</v>
      </c>
      <c r="D1764" s="369">
        <v>3397.5000000000373</v>
      </c>
      <c r="E1764" s="367">
        <v>35116.279069767654</v>
      </c>
      <c r="F1764" s="367">
        <v>-1794930.9670257219</v>
      </c>
      <c r="G1764" s="367">
        <v>3397.5000000000205</v>
      </c>
      <c r="H1764" s="367">
        <v>188750</v>
      </c>
      <c r="I1764" s="367">
        <v>-21217236.877052624</v>
      </c>
      <c r="J1764" s="384">
        <v>3397.5</v>
      </c>
      <c r="K1764" s="367">
        <v>45757.575757576218</v>
      </c>
      <c r="L1764" s="367">
        <v>-1229129.4951556595</v>
      </c>
      <c r="M1764" s="384">
        <v>3397.5000000000346</v>
      </c>
      <c r="N1764" s="367">
        <v>755</v>
      </c>
      <c r="O1764" s="367">
        <v>-21689.805514347867</v>
      </c>
      <c r="P1764" s="384">
        <v>49.263750000000002</v>
      </c>
      <c r="Q1764" s="367">
        <v>755</v>
      </c>
      <c r="R1764" s="367">
        <v>-8504.1645155521292</v>
      </c>
      <c r="S1764" s="384">
        <v>47.564999999999998</v>
      </c>
      <c r="T1764" s="367">
        <v>26034.482758620441</v>
      </c>
      <c r="U1764" s="367">
        <v>-1274710.7499387132</v>
      </c>
      <c r="V1764" s="384">
        <v>3397.4999999999677</v>
      </c>
      <c r="W1764" s="367">
        <v>1258333.3333333333</v>
      </c>
      <c r="X1764" s="367">
        <v>120873.54332050485</v>
      </c>
      <c r="Y1764" s="384">
        <v>3397.4999999999995</v>
      </c>
      <c r="Z1764" s="367"/>
      <c r="AA1764" s="367"/>
      <c r="AB1764" s="367"/>
      <c r="AC1764" s="367"/>
      <c r="AD1764" s="367"/>
      <c r="AE1764" s="367"/>
      <c r="AF1764" s="367"/>
      <c r="AG1764" s="367"/>
      <c r="AH1764" s="367"/>
      <c r="AI1764" s="367"/>
      <c r="AJ1764" s="367"/>
      <c r="AK1764" s="367"/>
      <c r="AL1764" s="367"/>
      <c r="AM1764" s="367"/>
      <c r="AN1764" s="367"/>
      <c r="AO1764" s="367"/>
      <c r="AP1764" s="367"/>
      <c r="AQ1764" s="367"/>
      <c r="AR1764" s="367"/>
      <c r="AS1764" s="367"/>
      <c r="AT1764" s="367"/>
    </row>
    <row r="1765" spans="2:46" ht="13.8">
      <c r="B1765" s="26">
        <v>126.00000000000139</v>
      </c>
      <c r="C1765" s="367">
        <v>490.24172099395798</v>
      </c>
      <c r="D1765" s="369">
        <v>3402.0000000000373</v>
      </c>
      <c r="E1765" s="367">
        <v>35162.790697674631</v>
      </c>
      <c r="F1765" s="367">
        <v>-1799729.1634025292</v>
      </c>
      <c r="G1765" s="367">
        <v>3402.0000000000205</v>
      </c>
      <c r="H1765" s="367">
        <v>189000</v>
      </c>
      <c r="I1765" s="367">
        <v>-21273838.951961681</v>
      </c>
      <c r="J1765" s="384">
        <v>3402</v>
      </c>
      <c r="K1765" s="367">
        <v>45818.181818182282</v>
      </c>
      <c r="L1765" s="367">
        <v>-1232610.4953005642</v>
      </c>
      <c r="M1765" s="384">
        <v>3402.0000000000346</v>
      </c>
      <c r="N1765" s="367">
        <v>756</v>
      </c>
      <c r="O1765" s="367">
        <v>-21748.529099569143</v>
      </c>
      <c r="P1765" s="384">
        <v>49.329000000000001</v>
      </c>
      <c r="Q1765" s="367">
        <v>756</v>
      </c>
      <c r="R1765" s="367">
        <v>-8529.5848029041426</v>
      </c>
      <c r="S1765" s="384">
        <v>47.628</v>
      </c>
      <c r="T1765" s="367">
        <v>26068.965517241129</v>
      </c>
      <c r="U1765" s="367">
        <v>-1278277.4583141822</v>
      </c>
      <c r="V1765" s="384">
        <v>3401.9999999999677</v>
      </c>
      <c r="W1765" s="367">
        <v>1260000</v>
      </c>
      <c r="X1765" s="367">
        <v>120963.79191392785</v>
      </c>
      <c r="Y1765" s="384">
        <v>3402</v>
      </c>
      <c r="Z1765" s="367"/>
      <c r="AA1765" s="367"/>
      <c r="AB1765" s="367"/>
      <c r="AC1765" s="367"/>
      <c r="AD1765" s="367"/>
      <c r="AE1765" s="367"/>
      <c r="AF1765" s="367"/>
      <c r="AG1765" s="367"/>
      <c r="AH1765" s="367"/>
      <c r="AI1765" s="367"/>
      <c r="AJ1765" s="367"/>
      <c r="AK1765" s="367"/>
      <c r="AL1765" s="367"/>
      <c r="AM1765" s="367"/>
      <c r="AN1765" s="367"/>
      <c r="AO1765" s="367"/>
      <c r="AP1765" s="367"/>
      <c r="AQ1765" s="367"/>
      <c r="AR1765" s="367"/>
      <c r="AS1765" s="367"/>
      <c r="AT1765" s="367"/>
    </row>
    <row r="1766" spans="2:46" ht="13.8">
      <c r="B1766" s="26">
        <v>126.16666666666806</v>
      </c>
      <c r="C1766" s="367">
        <v>490.87855712479637</v>
      </c>
      <c r="D1766" s="369">
        <v>3406.5000000000382</v>
      </c>
      <c r="E1766" s="367">
        <v>35209.302325581608</v>
      </c>
      <c r="F1766" s="367">
        <v>-1804533.7640236949</v>
      </c>
      <c r="G1766" s="367">
        <v>3406.5000000000205</v>
      </c>
      <c r="H1766" s="367">
        <v>189250</v>
      </c>
      <c r="I1766" s="367">
        <v>-21330516.423099335</v>
      </c>
      <c r="J1766" s="384">
        <v>3406.5</v>
      </c>
      <c r="K1766" s="367">
        <v>45878.787878788346</v>
      </c>
      <c r="L1766" s="367">
        <v>-1236096.3975990633</v>
      </c>
      <c r="M1766" s="384">
        <v>3406.500000000035</v>
      </c>
      <c r="N1766" s="367">
        <v>757</v>
      </c>
      <c r="O1766" s="367">
        <v>-21807.332037610522</v>
      </c>
      <c r="P1766" s="384">
        <v>49.39425</v>
      </c>
      <c r="Q1766" s="367">
        <v>757</v>
      </c>
      <c r="R1766" s="367">
        <v>-8555.0425412966088</v>
      </c>
      <c r="S1766" s="384">
        <v>47.691000000000003</v>
      </c>
      <c r="T1766" s="367">
        <v>26103.448275861818</v>
      </c>
      <c r="U1766" s="367">
        <v>-1281849.1358689272</v>
      </c>
      <c r="V1766" s="384">
        <v>3406.4999999999673</v>
      </c>
      <c r="W1766" s="367">
        <v>1261666.6666666667</v>
      </c>
      <c r="X1766" s="367">
        <v>121053.85572212606</v>
      </c>
      <c r="Y1766" s="384">
        <v>3406.5</v>
      </c>
      <c r="Z1766" s="367"/>
      <c r="AA1766" s="367"/>
      <c r="AB1766" s="367"/>
      <c r="AC1766" s="367"/>
      <c r="AD1766" s="367"/>
      <c r="AE1766" s="367"/>
      <c r="AF1766" s="367"/>
      <c r="AG1766" s="367"/>
      <c r="AH1766" s="367"/>
      <c r="AI1766" s="367"/>
      <c r="AJ1766" s="367"/>
      <c r="AK1766" s="367"/>
      <c r="AL1766" s="367"/>
      <c r="AM1766" s="367"/>
      <c r="AN1766" s="367"/>
      <c r="AO1766" s="367"/>
      <c r="AP1766" s="367"/>
      <c r="AQ1766" s="367"/>
      <c r="AR1766" s="367"/>
      <c r="AS1766" s="367"/>
      <c r="AT1766" s="367"/>
    </row>
    <row r="1767" spans="2:46" ht="13.8">
      <c r="B1767" s="26">
        <v>126.33333333333474</v>
      </c>
      <c r="C1767" s="367">
        <v>491.51536252444828</v>
      </c>
      <c r="D1767" s="369">
        <v>3411.0000000000382</v>
      </c>
      <c r="E1767" s="367">
        <v>35255.813953488585</v>
      </c>
      <c r="F1767" s="367">
        <v>-1809344.7688892197</v>
      </c>
      <c r="G1767" s="367">
        <v>3411.0000000000205</v>
      </c>
      <c r="H1767" s="367">
        <v>189500</v>
      </c>
      <c r="I1767" s="367">
        <v>-21387269.290465586</v>
      </c>
      <c r="J1767" s="384">
        <v>3411</v>
      </c>
      <c r="K1767" s="367">
        <v>45939.393939394409</v>
      </c>
      <c r="L1767" s="367">
        <v>-1239587.2020511562</v>
      </c>
      <c r="M1767" s="384">
        <v>3411.000000000035</v>
      </c>
      <c r="N1767" s="367">
        <v>758</v>
      </c>
      <c r="O1767" s="367">
        <v>-21866.214328472004</v>
      </c>
      <c r="P1767" s="384">
        <v>49.459500000000006</v>
      </c>
      <c r="Q1767" s="367">
        <v>758</v>
      </c>
      <c r="R1767" s="367">
        <v>-8580.5377307295294</v>
      </c>
      <c r="S1767" s="384">
        <v>47.753999999999998</v>
      </c>
      <c r="T1767" s="367">
        <v>26137.931034482506</v>
      </c>
      <c r="U1767" s="367">
        <v>-1285425.7826029484</v>
      </c>
      <c r="V1767" s="384">
        <v>3410.9999999999673</v>
      </c>
      <c r="W1767" s="367">
        <v>1263333.3333333335</v>
      </c>
      <c r="X1767" s="367">
        <v>121143.73474509956</v>
      </c>
      <c r="Y1767" s="384">
        <v>3411</v>
      </c>
      <c r="Z1767" s="367"/>
      <c r="AA1767" s="367"/>
      <c r="AB1767" s="367"/>
      <c r="AC1767" s="367"/>
      <c r="AD1767" s="367"/>
      <c r="AE1767" s="367"/>
      <c r="AF1767" s="367"/>
      <c r="AG1767" s="367"/>
      <c r="AH1767" s="367"/>
      <c r="AI1767" s="367"/>
      <c r="AJ1767" s="367"/>
      <c r="AK1767" s="367"/>
      <c r="AL1767" s="367"/>
      <c r="AM1767" s="367"/>
      <c r="AN1767" s="367"/>
      <c r="AO1767" s="367"/>
      <c r="AP1767" s="367"/>
      <c r="AQ1767" s="367"/>
      <c r="AR1767" s="367"/>
      <c r="AS1767" s="367"/>
      <c r="AT1767" s="367"/>
    </row>
    <row r="1768" spans="2:46" ht="13.8">
      <c r="B1768" s="26">
        <v>126.50000000000141</v>
      </c>
      <c r="C1768" s="367">
        <v>492.1521371929137</v>
      </c>
      <c r="D1768" s="369">
        <v>3415.5000000000382</v>
      </c>
      <c r="E1768" s="367">
        <v>35302.325581395562</v>
      </c>
      <c r="F1768" s="367">
        <v>-1814162.1779991025</v>
      </c>
      <c r="G1768" s="367">
        <v>3415.5000000000205</v>
      </c>
      <c r="H1768" s="367">
        <v>189750</v>
      </c>
      <c r="I1768" s="367">
        <v>-21444097.554060433</v>
      </c>
      <c r="J1768" s="384">
        <v>3415.5</v>
      </c>
      <c r="K1768" s="367">
        <v>46000.000000000473</v>
      </c>
      <c r="L1768" s="367">
        <v>-1243082.9086568437</v>
      </c>
      <c r="M1768" s="384">
        <v>3415.5000000000355</v>
      </c>
      <c r="N1768" s="367">
        <v>759</v>
      </c>
      <c r="O1768" s="367">
        <v>-21925.175972153571</v>
      </c>
      <c r="P1768" s="384">
        <v>49.524749999999997</v>
      </c>
      <c r="Q1768" s="367">
        <v>759</v>
      </c>
      <c r="R1768" s="367">
        <v>-8606.0703712029044</v>
      </c>
      <c r="S1768" s="384">
        <v>47.817</v>
      </c>
      <c r="T1768" s="367">
        <v>26172.413793103195</v>
      </c>
      <c r="U1768" s="367">
        <v>-1289007.3985162457</v>
      </c>
      <c r="V1768" s="384">
        <v>3415.4999999999673</v>
      </c>
      <c r="W1768" s="367">
        <v>1265000.0000000002</v>
      </c>
      <c r="X1768" s="367">
        <v>121233.42898284833</v>
      </c>
      <c r="Y1768" s="384">
        <v>3415.5000000000005</v>
      </c>
      <c r="Z1768" s="367"/>
      <c r="AA1768" s="367"/>
      <c r="AB1768" s="367"/>
      <c r="AC1768" s="367"/>
      <c r="AD1768" s="367"/>
      <c r="AE1768" s="367"/>
      <c r="AF1768" s="367"/>
      <c r="AG1768" s="367"/>
      <c r="AH1768" s="367"/>
      <c r="AI1768" s="367"/>
      <c r="AJ1768" s="367"/>
      <c r="AK1768" s="367"/>
      <c r="AL1768" s="367"/>
      <c r="AM1768" s="367"/>
      <c r="AN1768" s="367"/>
      <c r="AO1768" s="367"/>
      <c r="AP1768" s="367"/>
      <c r="AQ1768" s="367"/>
      <c r="AR1768" s="367"/>
      <c r="AS1768" s="367"/>
      <c r="AT1768" s="367"/>
    </row>
    <row r="1769" spans="2:46" ht="13.8">
      <c r="B1769" s="26">
        <v>126.66666666666808</v>
      </c>
      <c r="C1769" s="367">
        <v>492.78888113019264</v>
      </c>
      <c r="D1769" s="369">
        <v>3420.0000000000382</v>
      </c>
      <c r="E1769" s="367">
        <v>35348.837209302539</v>
      </c>
      <c r="F1769" s="367">
        <v>-1818985.9913533444</v>
      </c>
      <c r="G1769" s="367">
        <v>3420.0000000000209</v>
      </c>
      <c r="H1769" s="367">
        <v>190000</v>
      </c>
      <c r="I1769" s="367">
        <v>-21501001.213883873</v>
      </c>
      <c r="J1769" s="384">
        <v>3420</v>
      </c>
      <c r="K1769" s="367">
        <v>46060.606060606537</v>
      </c>
      <c r="L1769" s="367">
        <v>-1246583.5174161249</v>
      </c>
      <c r="M1769" s="384">
        <v>3420.0000000000355</v>
      </c>
      <c r="N1769" s="367">
        <v>760</v>
      </c>
      <c r="O1769" s="367">
        <v>-21984.216968655244</v>
      </c>
      <c r="P1769" s="384">
        <v>49.59</v>
      </c>
      <c r="Q1769" s="367">
        <v>760</v>
      </c>
      <c r="R1769" s="367">
        <v>-8631.640462716734</v>
      </c>
      <c r="S1769" s="384">
        <v>47.88</v>
      </c>
      <c r="T1769" s="367">
        <v>26206.896551723883</v>
      </c>
      <c r="U1769" s="367">
        <v>-1292593.9836088177</v>
      </c>
      <c r="V1769" s="384">
        <v>3419.9999999999663</v>
      </c>
      <c r="W1769" s="367">
        <v>1266666.666666667</v>
      </c>
      <c r="X1769" s="367">
        <v>121322.9384353724</v>
      </c>
      <c r="Y1769" s="384">
        <v>3420.0000000000005</v>
      </c>
      <c r="Z1769" s="367"/>
      <c r="AA1769" s="367"/>
      <c r="AB1769" s="367"/>
      <c r="AC1769" s="367"/>
      <c r="AD1769" s="367"/>
      <c r="AE1769" s="367"/>
      <c r="AF1769" s="367"/>
      <c r="AG1769" s="367"/>
      <c r="AH1769" s="367"/>
      <c r="AI1769" s="367"/>
      <c r="AJ1769" s="367"/>
      <c r="AK1769" s="367"/>
      <c r="AL1769" s="367"/>
      <c r="AM1769" s="367"/>
      <c r="AN1769" s="367"/>
      <c r="AO1769" s="367"/>
      <c r="AP1769" s="367"/>
      <c r="AQ1769" s="367"/>
      <c r="AR1769" s="367"/>
      <c r="AS1769" s="367"/>
      <c r="AT1769" s="367"/>
    </row>
    <row r="1770" spans="2:46" ht="13.8">
      <c r="B1770" s="26">
        <v>126.83333333333475</v>
      </c>
      <c r="C1770" s="367">
        <v>493.42559433628514</v>
      </c>
      <c r="D1770" s="369">
        <v>3424.5000000000387</v>
      </c>
      <c r="E1770" s="367">
        <v>35395.348837209516</v>
      </c>
      <c r="F1770" s="367">
        <v>-1823816.2089519443</v>
      </c>
      <c r="G1770" s="367">
        <v>3424.5000000000209</v>
      </c>
      <c r="H1770" s="367">
        <v>190250</v>
      </c>
      <c r="I1770" s="367">
        <v>-21557980.269935917</v>
      </c>
      <c r="J1770" s="384">
        <v>3424.5</v>
      </c>
      <c r="K1770" s="367">
        <v>46121.2121212126</v>
      </c>
      <c r="L1770" s="367">
        <v>-1250089.0283290008</v>
      </c>
      <c r="M1770" s="384">
        <v>3424.5000000000359</v>
      </c>
      <c r="N1770" s="367">
        <v>761</v>
      </c>
      <c r="O1770" s="367">
        <v>-22043.337317977017</v>
      </c>
      <c r="P1770" s="384">
        <v>49.655250000000002</v>
      </c>
      <c r="Q1770" s="367">
        <v>761</v>
      </c>
      <c r="R1770" s="367">
        <v>-8657.2480052710162</v>
      </c>
      <c r="S1770" s="384">
        <v>47.942999999999998</v>
      </c>
      <c r="T1770" s="367">
        <v>26241.379310344571</v>
      </c>
      <c r="U1770" s="367">
        <v>-1296185.5378806666</v>
      </c>
      <c r="V1770" s="384">
        <v>3424.4999999999663</v>
      </c>
      <c r="W1770" s="367">
        <v>1268333.3333333337</v>
      </c>
      <c r="X1770" s="367">
        <v>121412.26310267168</v>
      </c>
      <c r="Y1770" s="384">
        <v>3424.5000000000009</v>
      </c>
      <c r="Z1770" s="367"/>
      <c r="AA1770" s="367"/>
      <c r="AB1770" s="367"/>
      <c r="AC1770" s="367"/>
      <c r="AD1770" s="367"/>
      <c r="AE1770" s="367"/>
      <c r="AF1770" s="367"/>
      <c r="AG1770" s="367"/>
      <c r="AH1770" s="367"/>
      <c r="AI1770" s="367"/>
      <c r="AJ1770" s="367"/>
      <c r="AK1770" s="367"/>
      <c r="AL1770" s="367"/>
      <c r="AM1770" s="367"/>
      <c r="AN1770" s="367"/>
      <c r="AO1770" s="367"/>
      <c r="AP1770" s="367"/>
      <c r="AQ1770" s="367"/>
      <c r="AR1770" s="367"/>
      <c r="AS1770" s="367"/>
      <c r="AT1770" s="367"/>
    </row>
    <row r="1771" spans="2:46" ht="13.8">
      <c r="B1771" s="26">
        <v>127.00000000000142</v>
      </c>
      <c r="C1771" s="367">
        <v>494.06227681119111</v>
      </c>
      <c r="D1771" s="369">
        <v>3429.0000000000387</v>
      </c>
      <c r="E1771" s="367">
        <v>35441.860465116493</v>
      </c>
      <c r="F1771" s="367">
        <v>-1828652.8307949028</v>
      </c>
      <c r="G1771" s="367">
        <v>3429.0000000000209</v>
      </c>
      <c r="H1771" s="367">
        <v>190500</v>
      </c>
      <c r="I1771" s="367">
        <v>-21615034.722216554</v>
      </c>
      <c r="J1771" s="384">
        <v>3429</v>
      </c>
      <c r="K1771" s="367">
        <v>46181.818181818664</v>
      </c>
      <c r="L1771" s="367">
        <v>-1253599.4413954706</v>
      </c>
      <c r="M1771" s="384">
        <v>3429.0000000000359</v>
      </c>
      <c r="N1771" s="367">
        <v>762</v>
      </c>
      <c r="O1771" s="367">
        <v>-22102.537020118882</v>
      </c>
      <c r="P1771" s="384">
        <v>49.720500000000001</v>
      </c>
      <c r="Q1771" s="367">
        <v>762</v>
      </c>
      <c r="R1771" s="367">
        <v>-8682.8929988657546</v>
      </c>
      <c r="S1771" s="384">
        <v>48.006</v>
      </c>
      <c r="T1771" s="367">
        <v>26275.86206896526</v>
      </c>
      <c r="U1771" s="367">
        <v>-1299782.0613317909</v>
      </c>
      <c r="V1771" s="384">
        <v>3428.9999999999663</v>
      </c>
      <c r="W1771" s="367">
        <v>1270000.0000000005</v>
      </c>
      <c r="X1771" s="367">
        <v>121501.40298474627</v>
      </c>
      <c r="Y1771" s="384">
        <v>3429.0000000000009</v>
      </c>
      <c r="Z1771" s="367"/>
      <c r="AA1771" s="367"/>
      <c r="AB1771" s="367"/>
      <c r="AC1771" s="367"/>
      <c r="AD1771" s="367"/>
      <c r="AE1771" s="367"/>
      <c r="AF1771" s="367"/>
      <c r="AG1771" s="367"/>
      <c r="AH1771" s="367"/>
      <c r="AI1771" s="367"/>
      <c r="AJ1771" s="367"/>
      <c r="AK1771" s="367"/>
      <c r="AL1771" s="367"/>
      <c r="AM1771" s="367"/>
      <c r="AN1771" s="367"/>
      <c r="AO1771" s="367"/>
      <c r="AP1771" s="367"/>
      <c r="AQ1771" s="367"/>
      <c r="AR1771" s="367"/>
      <c r="AS1771" s="367"/>
      <c r="AT1771" s="367"/>
    </row>
    <row r="1772" spans="2:46" ht="13.8">
      <c r="B1772" s="26">
        <v>127.16666666666809</v>
      </c>
      <c r="C1772" s="367">
        <v>494.69892855491076</v>
      </c>
      <c r="D1772" s="369">
        <v>3433.5000000000387</v>
      </c>
      <c r="E1772" s="367">
        <v>35488.37209302347</v>
      </c>
      <c r="F1772" s="367">
        <v>-1833495.8568822194</v>
      </c>
      <c r="G1772" s="367">
        <v>3433.5000000000209</v>
      </c>
      <c r="H1772" s="367">
        <v>190750</v>
      </c>
      <c r="I1772" s="367">
        <v>-21672164.570725787</v>
      </c>
      <c r="J1772" s="384">
        <v>3433.5</v>
      </c>
      <c r="K1772" s="367">
        <v>46242.424242424728</v>
      </c>
      <c r="L1772" s="367">
        <v>-1257114.7566155349</v>
      </c>
      <c r="M1772" s="384">
        <v>3433.5000000000364</v>
      </c>
      <c r="N1772" s="367">
        <v>763</v>
      </c>
      <c r="O1772" s="367">
        <v>-22161.816075080849</v>
      </c>
      <c r="P1772" s="384">
        <v>49.78575</v>
      </c>
      <c r="Q1772" s="367">
        <v>763</v>
      </c>
      <c r="R1772" s="367">
        <v>-8708.5754435009476</v>
      </c>
      <c r="S1772" s="384">
        <v>48.069000000000003</v>
      </c>
      <c r="T1772" s="367">
        <v>26310.344827585948</v>
      </c>
      <c r="U1772" s="367">
        <v>-1303383.5539621911</v>
      </c>
      <c r="V1772" s="384">
        <v>3433.4999999999659</v>
      </c>
      <c r="W1772" s="367">
        <v>1271666.6666666672</v>
      </c>
      <c r="X1772" s="367">
        <v>121590.35808159609</v>
      </c>
      <c r="Y1772" s="384">
        <v>3433.5000000000014</v>
      </c>
      <c r="Z1772" s="367"/>
      <c r="AA1772" s="367"/>
      <c r="AB1772" s="367"/>
      <c r="AC1772" s="367"/>
      <c r="AD1772" s="367"/>
      <c r="AE1772" s="367"/>
      <c r="AF1772" s="367"/>
      <c r="AG1772" s="367"/>
      <c r="AH1772" s="367"/>
      <c r="AI1772" s="367"/>
      <c r="AJ1772" s="367"/>
      <c r="AK1772" s="367"/>
      <c r="AL1772" s="367"/>
      <c r="AM1772" s="367"/>
      <c r="AN1772" s="367"/>
      <c r="AO1772" s="367"/>
      <c r="AP1772" s="367"/>
      <c r="AQ1772" s="367"/>
      <c r="AR1772" s="367"/>
      <c r="AS1772" s="367"/>
      <c r="AT1772" s="367"/>
    </row>
    <row r="1773" spans="2:46" ht="13.8">
      <c r="B1773" s="26">
        <v>127.33333333333476</v>
      </c>
      <c r="C1773" s="367">
        <v>495.33554956744376</v>
      </c>
      <c r="D1773" s="369">
        <v>3438.0000000000387</v>
      </c>
      <c r="E1773" s="367">
        <v>35534.883720930447</v>
      </c>
      <c r="F1773" s="367">
        <v>-1838345.2872138945</v>
      </c>
      <c r="G1773" s="367">
        <v>3438.0000000000209</v>
      </c>
      <c r="H1773" s="367">
        <v>191000</v>
      </c>
      <c r="I1773" s="367">
        <v>-21729369.815463621</v>
      </c>
      <c r="J1773" s="384">
        <v>3438</v>
      </c>
      <c r="K1773" s="367">
        <v>46303.030303030791</v>
      </c>
      <c r="L1773" s="367">
        <v>-1260634.9739891931</v>
      </c>
      <c r="M1773" s="384">
        <v>3438.0000000000364</v>
      </c>
      <c r="N1773" s="367">
        <v>764</v>
      </c>
      <c r="O1773" s="367">
        <v>-22221.174482862905</v>
      </c>
      <c r="P1773" s="384">
        <v>49.850999999999999</v>
      </c>
      <c r="Q1773" s="367">
        <v>764</v>
      </c>
      <c r="R1773" s="367">
        <v>-8734.295339176595</v>
      </c>
      <c r="S1773" s="384">
        <v>48.132000000000005</v>
      </c>
      <c r="T1773" s="367">
        <v>26344.827586206637</v>
      </c>
      <c r="U1773" s="367">
        <v>-1306990.0157718677</v>
      </c>
      <c r="V1773" s="384">
        <v>3437.9999999999659</v>
      </c>
      <c r="W1773" s="367">
        <v>1273333.333333334</v>
      </c>
      <c r="X1773" s="367">
        <v>121679.12839322122</v>
      </c>
      <c r="Y1773" s="384">
        <v>3438.0000000000014</v>
      </c>
      <c r="Z1773" s="367"/>
      <c r="AA1773" s="367"/>
      <c r="AB1773" s="367"/>
      <c r="AC1773" s="367"/>
      <c r="AD1773" s="367"/>
      <c r="AE1773" s="367"/>
      <c r="AF1773" s="367"/>
      <c r="AG1773" s="367"/>
      <c r="AH1773" s="367"/>
      <c r="AI1773" s="367"/>
      <c r="AJ1773" s="367"/>
      <c r="AK1773" s="367"/>
      <c r="AL1773" s="367"/>
      <c r="AM1773" s="367"/>
      <c r="AN1773" s="367"/>
      <c r="AO1773" s="367"/>
      <c r="AP1773" s="367"/>
      <c r="AQ1773" s="367"/>
      <c r="AR1773" s="367"/>
      <c r="AS1773" s="367"/>
      <c r="AT1773" s="367"/>
    </row>
    <row r="1774" spans="2:46" ht="13.8">
      <c r="B1774" s="26">
        <v>127.50000000000144</v>
      </c>
      <c r="C1774" s="367">
        <v>495.9721398487905</v>
      </c>
      <c r="D1774" s="369">
        <v>3442.5000000000391</v>
      </c>
      <c r="E1774" s="367">
        <v>35581.395348837425</v>
      </c>
      <c r="F1774" s="367">
        <v>-1843201.1217899283</v>
      </c>
      <c r="G1774" s="367">
        <v>3442.5000000000209</v>
      </c>
      <c r="H1774" s="367">
        <v>191250</v>
      </c>
      <c r="I1774" s="367">
        <v>-21786650.456430048</v>
      </c>
      <c r="J1774" s="384">
        <v>3442.5</v>
      </c>
      <c r="K1774" s="367">
        <v>46363.636363636855</v>
      </c>
      <c r="L1774" s="367">
        <v>-1264160.0935164453</v>
      </c>
      <c r="M1774" s="384">
        <v>3442.5000000000364</v>
      </c>
      <c r="N1774" s="367">
        <v>765</v>
      </c>
      <c r="O1774" s="367">
        <v>-22280.612243465068</v>
      </c>
      <c r="P1774" s="384">
        <v>49.916249999999998</v>
      </c>
      <c r="Q1774" s="367">
        <v>765</v>
      </c>
      <c r="R1774" s="367">
        <v>-8760.0526858926896</v>
      </c>
      <c r="S1774" s="384">
        <v>48.194999999999993</v>
      </c>
      <c r="T1774" s="367">
        <v>26379.310344827325</v>
      </c>
      <c r="U1774" s="367">
        <v>-1310601.4467608198</v>
      </c>
      <c r="V1774" s="384">
        <v>3442.4999999999659</v>
      </c>
      <c r="W1774" s="367">
        <v>1275000.0000000007</v>
      </c>
      <c r="X1774" s="367">
        <v>121767.71391962159</v>
      </c>
      <c r="Y1774" s="384">
        <v>3442.5000000000014</v>
      </c>
      <c r="Z1774" s="367"/>
      <c r="AA1774" s="367"/>
      <c r="AB1774" s="367"/>
      <c r="AC1774" s="367"/>
      <c r="AD1774" s="367"/>
      <c r="AE1774" s="367"/>
      <c r="AF1774" s="367"/>
      <c r="AG1774" s="367"/>
      <c r="AH1774" s="367"/>
      <c r="AI1774" s="367"/>
      <c r="AJ1774" s="367"/>
      <c r="AK1774" s="367"/>
      <c r="AL1774" s="367"/>
      <c r="AM1774" s="367"/>
      <c r="AN1774" s="367"/>
      <c r="AO1774" s="367"/>
      <c r="AP1774" s="367"/>
      <c r="AQ1774" s="367"/>
      <c r="AR1774" s="367"/>
      <c r="AS1774" s="367"/>
      <c r="AT1774" s="367"/>
    </row>
    <row r="1775" spans="2:46" ht="13.8">
      <c r="B1775" s="26">
        <v>127.66666666666811</v>
      </c>
      <c r="C1775" s="367">
        <v>496.60869939895071</v>
      </c>
      <c r="D1775" s="369">
        <v>3447.0000000000391</v>
      </c>
      <c r="E1775" s="367">
        <v>35627.906976744402</v>
      </c>
      <c r="F1775" s="367">
        <v>-1848063.3606103205</v>
      </c>
      <c r="G1775" s="367">
        <v>3447.0000000000209</v>
      </c>
      <c r="H1775" s="367">
        <v>191500</v>
      </c>
      <c r="I1775" s="367">
        <v>-21844006.493625075</v>
      </c>
      <c r="J1775" s="384">
        <v>3447</v>
      </c>
      <c r="K1775" s="367">
        <v>46424.242424242919</v>
      </c>
      <c r="L1775" s="367">
        <v>-1267690.1151972921</v>
      </c>
      <c r="M1775" s="384">
        <v>3447.0000000000368</v>
      </c>
      <c r="N1775" s="367">
        <v>766</v>
      </c>
      <c r="O1775" s="367">
        <v>-22340.12935688733</v>
      </c>
      <c r="P1775" s="384">
        <v>49.981500000000004</v>
      </c>
      <c r="Q1775" s="367">
        <v>766</v>
      </c>
      <c r="R1775" s="367">
        <v>-8785.8474836492442</v>
      </c>
      <c r="S1775" s="384">
        <v>48.257999999999996</v>
      </c>
      <c r="T1775" s="367">
        <v>26413.793103448013</v>
      </c>
      <c r="U1775" s="367">
        <v>-1314217.8469290475</v>
      </c>
      <c r="V1775" s="384">
        <v>3446.9999999999654</v>
      </c>
      <c r="W1775" s="367">
        <v>1276666.6666666674</v>
      </c>
      <c r="X1775" s="367">
        <v>121856.11466079726</v>
      </c>
      <c r="Y1775" s="384">
        <v>3447.0000000000023</v>
      </c>
      <c r="Z1775" s="367"/>
      <c r="AA1775" s="367"/>
      <c r="AB1775" s="367"/>
      <c r="AC1775" s="367"/>
      <c r="AD1775" s="367"/>
      <c r="AE1775" s="367"/>
      <c r="AF1775" s="367"/>
      <c r="AG1775" s="367"/>
      <c r="AH1775" s="367"/>
      <c r="AI1775" s="367"/>
      <c r="AJ1775" s="367"/>
      <c r="AK1775" s="367"/>
      <c r="AL1775" s="367"/>
      <c r="AM1775" s="367"/>
      <c r="AN1775" s="367"/>
      <c r="AO1775" s="367"/>
      <c r="AP1775" s="367"/>
      <c r="AQ1775" s="367"/>
      <c r="AR1775" s="367"/>
      <c r="AS1775" s="367"/>
      <c r="AT1775" s="367"/>
    </row>
    <row r="1776" spans="2:46" ht="13.8">
      <c r="B1776" s="26">
        <v>127.83333333333478</v>
      </c>
      <c r="C1776" s="367">
        <v>497.24522821792448</v>
      </c>
      <c r="D1776" s="369">
        <v>3451.5000000000391</v>
      </c>
      <c r="E1776" s="367">
        <v>35674.418604651379</v>
      </c>
      <c r="F1776" s="367">
        <v>-1852932.0036750713</v>
      </c>
      <c r="G1776" s="367">
        <v>3451.5000000000209</v>
      </c>
      <c r="H1776" s="367">
        <v>191750</v>
      </c>
      <c r="I1776" s="367">
        <v>-21901437.927048698</v>
      </c>
      <c r="J1776" s="384">
        <v>3451.5</v>
      </c>
      <c r="K1776" s="367">
        <v>46484.848484848982</v>
      </c>
      <c r="L1776" s="367">
        <v>-1271225.0390317328</v>
      </c>
      <c r="M1776" s="384">
        <v>3451.5000000000368</v>
      </c>
      <c r="N1776" s="367">
        <v>767</v>
      </c>
      <c r="O1776" s="367">
        <v>-22399.725823129676</v>
      </c>
      <c r="P1776" s="384">
        <v>50.046749999999996</v>
      </c>
      <c r="Q1776" s="367">
        <v>767</v>
      </c>
      <c r="R1776" s="367">
        <v>-8811.679732446255</v>
      </c>
      <c r="S1776" s="384">
        <v>48.320999999999998</v>
      </c>
      <c r="T1776" s="367">
        <v>26448.275862068702</v>
      </c>
      <c r="U1776" s="367">
        <v>-1317839.2162765514</v>
      </c>
      <c r="V1776" s="384">
        <v>3451.4999999999654</v>
      </c>
      <c r="W1776" s="367">
        <v>1278333.3333333342</v>
      </c>
      <c r="X1776" s="367">
        <v>121944.33061674818</v>
      </c>
      <c r="Y1776" s="384">
        <v>3451.5000000000023</v>
      </c>
      <c r="Z1776" s="367"/>
      <c r="AA1776" s="367"/>
      <c r="AB1776" s="367"/>
      <c r="AC1776" s="367"/>
      <c r="AD1776" s="367"/>
      <c r="AE1776" s="367"/>
      <c r="AF1776" s="367"/>
      <c r="AG1776" s="367"/>
      <c r="AH1776" s="367"/>
      <c r="AI1776" s="367"/>
      <c r="AJ1776" s="367"/>
      <c r="AK1776" s="367"/>
      <c r="AL1776" s="367"/>
      <c r="AM1776" s="367"/>
      <c r="AN1776" s="367"/>
      <c r="AO1776" s="367"/>
      <c r="AP1776" s="367"/>
      <c r="AQ1776" s="367"/>
      <c r="AR1776" s="367"/>
      <c r="AS1776" s="367"/>
      <c r="AT1776" s="367"/>
    </row>
    <row r="1777" spans="2:46" ht="13.8">
      <c r="B1777" s="26">
        <v>128.00000000000145</v>
      </c>
      <c r="C1777" s="367">
        <v>497.88172630571171</v>
      </c>
      <c r="D1777" s="369">
        <v>3456.0000000000391</v>
      </c>
      <c r="E1777" s="367">
        <v>35720.930232558356</v>
      </c>
      <c r="F1777" s="367">
        <v>-1857807.0509841801</v>
      </c>
      <c r="G1777" s="367">
        <v>3456.0000000000209</v>
      </c>
      <c r="H1777" s="367">
        <v>192000</v>
      </c>
      <c r="I1777" s="367">
        <v>-21958944.756700918</v>
      </c>
      <c r="J1777" s="384">
        <v>3456</v>
      </c>
      <c r="K1777" s="367">
        <v>46545.454545455046</v>
      </c>
      <c r="L1777" s="367">
        <v>-1274764.8650197685</v>
      </c>
      <c r="M1777" s="384">
        <v>3456.0000000000377</v>
      </c>
      <c r="N1777" s="367">
        <v>768</v>
      </c>
      <c r="O1777" s="367">
        <v>-22459.401642192137</v>
      </c>
      <c r="P1777" s="384">
        <v>50.112000000000002</v>
      </c>
      <c r="Q1777" s="367">
        <v>768</v>
      </c>
      <c r="R1777" s="367">
        <v>-8837.5494322837203</v>
      </c>
      <c r="S1777" s="384">
        <v>48.384</v>
      </c>
      <c r="T1777" s="367">
        <v>26482.75862068939</v>
      </c>
      <c r="U1777" s="367">
        <v>-1321465.5548033311</v>
      </c>
      <c r="V1777" s="384">
        <v>3455.9999999999654</v>
      </c>
      <c r="W1777" s="367">
        <v>1280000.0000000009</v>
      </c>
      <c r="X1777" s="367">
        <v>122032.36178747438</v>
      </c>
      <c r="Y1777" s="384">
        <v>3456.0000000000027</v>
      </c>
      <c r="Z1777" s="367"/>
      <c r="AA1777" s="367"/>
      <c r="AB1777" s="367"/>
      <c r="AC1777" s="367"/>
      <c r="AD1777" s="367"/>
      <c r="AE1777" s="367"/>
      <c r="AF1777" s="367"/>
      <c r="AG1777" s="367"/>
      <c r="AH1777" s="367"/>
      <c r="AI1777" s="367"/>
      <c r="AJ1777" s="367"/>
      <c r="AK1777" s="367"/>
      <c r="AL1777" s="367"/>
      <c r="AM1777" s="367"/>
      <c r="AN1777" s="367"/>
      <c r="AO1777" s="367"/>
      <c r="AP1777" s="367"/>
      <c r="AQ1777" s="367"/>
      <c r="AR1777" s="367"/>
      <c r="AS1777" s="367"/>
      <c r="AT1777" s="367"/>
    </row>
    <row r="1778" spans="2:46" ht="13.8">
      <c r="B1778" s="26">
        <v>128.16666666666811</v>
      </c>
      <c r="C1778" s="367">
        <v>498.51819366231251</v>
      </c>
      <c r="D1778" s="369">
        <v>3460.5000000000391</v>
      </c>
      <c r="E1778" s="367">
        <v>35767.441860465333</v>
      </c>
      <c r="F1778" s="367">
        <v>-1862688.5025376482</v>
      </c>
      <c r="G1778" s="367">
        <v>3460.5000000000209</v>
      </c>
      <c r="H1778" s="367">
        <v>192250</v>
      </c>
      <c r="I1778" s="367">
        <v>-22016526.982581735</v>
      </c>
      <c r="J1778" s="384">
        <v>3460.5</v>
      </c>
      <c r="K1778" s="367">
        <v>46606.06060606111</v>
      </c>
      <c r="L1778" s="367">
        <v>-1278309.5931613976</v>
      </c>
      <c r="M1778" s="384">
        <v>3460.5000000000377</v>
      </c>
      <c r="N1778" s="367">
        <v>769</v>
      </c>
      <c r="O1778" s="367">
        <v>-22519.156814074689</v>
      </c>
      <c r="P1778" s="384">
        <v>50.177250000000001</v>
      </c>
      <c r="Q1778" s="367">
        <v>769</v>
      </c>
      <c r="R1778" s="367">
        <v>-8863.4565831616328</v>
      </c>
      <c r="S1778" s="384">
        <v>48.446999999999996</v>
      </c>
      <c r="T1778" s="367">
        <v>26517.241379310079</v>
      </c>
      <c r="U1778" s="367">
        <v>-1325096.8625093866</v>
      </c>
      <c r="V1778" s="384">
        <v>3460.499999999965</v>
      </c>
      <c r="W1778" s="367">
        <v>1281666.6666666677</v>
      </c>
      <c r="X1778" s="367">
        <v>122120.20817297581</v>
      </c>
      <c r="Y1778" s="384">
        <v>3460.5000000000027</v>
      </c>
      <c r="Z1778" s="367"/>
      <c r="AA1778" s="367"/>
      <c r="AB1778" s="367"/>
      <c r="AC1778" s="367"/>
      <c r="AD1778" s="367"/>
      <c r="AE1778" s="367"/>
      <c r="AF1778" s="367"/>
      <c r="AG1778" s="367"/>
      <c r="AH1778" s="367"/>
      <c r="AI1778" s="367"/>
      <c r="AJ1778" s="367"/>
      <c r="AK1778" s="367"/>
      <c r="AL1778" s="367"/>
      <c r="AM1778" s="367"/>
      <c r="AN1778" s="367"/>
      <c r="AO1778" s="367"/>
      <c r="AP1778" s="367"/>
      <c r="AQ1778" s="367"/>
      <c r="AR1778" s="367"/>
      <c r="AS1778" s="367"/>
      <c r="AT1778" s="367"/>
    </row>
    <row r="1779" spans="2:46" ht="13.8">
      <c r="B1779" s="26">
        <v>128.33333333333476</v>
      </c>
      <c r="C1779" s="367">
        <v>499.15463028772683</v>
      </c>
      <c r="D1779" s="369">
        <v>3465.0000000000387</v>
      </c>
      <c r="E1779" s="367">
        <v>35813.95348837231</v>
      </c>
      <c r="F1779" s="367">
        <v>-1867576.358335474</v>
      </c>
      <c r="G1779" s="367">
        <v>3465.0000000000209</v>
      </c>
      <c r="H1779" s="367">
        <v>192500</v>
      </c>
      <c r="I1779" s="367">
        <v>-22074184.604691144</v>
      </c>
      <c r="J1779" s="384">
        <v>3465</v>
      </c>
      <c r="K1779" s="367">
        <v>46666.666666667174</v>
      </c>
      <c r="L1779" s="367">
        <v>-1281859.2234566212</v>
      </c>
      <c r="M1779" s="384">
        <v>3465.0000000000382</v>
      </c>
      <c r="N1779" s="367">
        <v>770</v>
      </c>
      <c r="O1779" s="367">
        <v>-22578.991338777338</v>
      </c>
      <c r="P1779" s="384">
        <v>50.2425</v>
      </c>
      <c r="Q1779" s="367">
        <v>770</v>
      </c>
      <c r="R1779" s="367">
        <v>-8889.4011850800052</v>
      </c>
      <c r="S1779" s="384">
        <v>48.51</v>
      </c>
      <c r="T1779" s="367">
        <v>26551.724137930767</v>
      </c>
      <c r="U1779" s="367">
        <v>-1328733.1393947182</v>
      </c>
      <c r="V1779" s="384">
        <v>3464.999999999965</v>
      </c>
      <c r="W1779" s="367">
        <v>1283333.3333333344</v>
      </c>
      <c r="X1779" s="367">
        <v>122207.86977325256</v>
      </c>
      <c r="Y1779" s="384">
        <v>3465.0000000000027</v>
      </c>
      <c r="Z1779" s="367"/>
      <c r="AA1779" s="367"/>
      <c r="AB1779" s="367"/>
      <c r="AC1779" s="367"/>
      <c r="AD1779" s="367"/>
      <c r="AE1779" s="367"/>
      <c r="AF1779" s="367"/>
      <c r="AG1779" s="367"/>
      <c r="AH1779" s="367"/>
      <c r="AI1779" s="367"/>
      <c r="AJ1779" s="367"/>
      <c r="AK1779" s="367"/>
      <c r="AL1779" s="367"/>
      <c r="AM1779" s="367"/>
      <c r="AN1779" s="367"/>
      <c r="AO1779" s="367"/>
      <c r="AP1779" s="367"/>
      <c r="AQ1779" s="367"/>
      <c r="AR1779" s="367"/>
      <c r="AS1779" s="367"/>
      <c r="AT1779" s="367"/>
    </row>
    <row r="1780" spans="2:46" ht="13.8">
      <c r="B1780" s="26">
        <v>128.50000000000142</v>
      </c>
      <c r="C1780" s="367">
        <v>499.79103618195478</v>
      </c>
      <c r="D1780" s="369">
        <v>3469.5000000000387</v>
      </c>
      <c r="E1780" s="367">
        <v>35860.465116279287</v>
      </c>
      <c r="F1780" s="367">
        <v>-1872470.6183776585</v>
      </c>
      <c r="G1780" s="367">
        <v>3469.5000000000209</v>
      </c>
      <c r="H1780" s="367">
        <v>192750</v>
      </c>
      <c r="I1780" s="367">
        <v>-22131917.623029154</v>
      </c>
      <c r="J1780" s="384">
        <v>3469.5</v>
      </c>
      <c r="K1780" s="367">
        <v>46727.272727273237</v>
      </c>
      <c r="L1780" s="367">
        <v>-1285413.7559054387</v>
      </c>
      <c r="M1780" s="384">
        <v>3469.5000000000382</v>
      </c>
      <c r="N1780" s="367">
        <v>771</v>
      </c>
      <c r="O1780" s="367">
        <v>-22638.905216300082</v>
      </c>
      <c r="P1780" s="384">
        <v>50.307749999999999</v>
      </c>
      <c r="Q1780" s="367">
        <v>771</v>
      </c>
      <c r="R1780" s="367">
        <v>-8915.3832380388321</v>
      </c>
      <c r="S1780" s="384">
        <v>48.573</v>
      </c>
      <c r="T1780" s="367">
        <v>26586.206896551455</v>
      </c>
      <c r="U1780" s="367">
        <v>-1332374.3854593255</v>
      </c>
      <c r="V1780" s="384">
        <v>3469.499999999965</v>
      </c>
      <c r="W1780" s="367">
        <v>1285000.0000000012</v>
      </c>
      <c r="X1780" s="367">
        <v>122295.34658830453</v>
      </c>
      <c r="Y1780" s="384">
        <v>3469.5000000000032</v>
      </c>
      <c r="Z1780" s="367"/>
      <c r="AA1780" s="367"/>
      <c r="AB1780" s="367"/>
      <c r="AC1780" s="367"/>
      <c r="AD1780" s="367"/>
      <c r="AE1780" s="367"/>
      <c r="AF1780" s="367"/>
      <c r="AG1780" s="367"/>
      <c r="AH1780" s="367"/>
      <c r="AI1780" s="367"/>
      <c r="AJ1780" s="367"/>
      <c r="AK1780" s="367"/>
      <c r="AL1780" s="367"/>
      <c r="AM1780" s="367"/>
      <c r="AN1780" s="367"/>
      <c r="AO1780" s="367"/>
      <c r="AP1780" s="367"/>
      <c r="AQ1780" s="367"/>
      <c r="AR1780" s="367"/>
      <c r="AS1780" s="367"/>
      <c r="AT1780" s="367"/>
    </row>
    <row r="1781" spans="2:46" ht="13.8">
      <c r="B1781" s="26">
        <v>128.66666666666808</v>
      </c>
      <c r="C1781" s="367">
        <v>500.42741134499607</v>
      </c>
      <c r="D1781" s="369">
        <v>3474.0000000000382</v>
      </c>
      <c r="E1781" s="367">
        <v>35906.976744186264</v>
      </c>
      <c r="F1781" s="367">
        <v>-1877371.2826642017</v>
      </c>
      <c r="G1781" s="367">
        <v>3474.0000000000209</v>
      </c>
      <c r="H1781" s="367">
        <v>193000</v>
      </c>
      <c r="I1781" s="367">
        <v>-22189726.037595764</v>
      </c>
      <c r="J1781" s="384">
        <v>3474</v>
      </c>
      <c r="K1781" s="367">
        <v>46787.878787879301</v>
      </c>
      <c r="L1781" s="367">
        <v>-1288973.1905078508</v>
      </c>
      <c r="M1781" s="384">
        <v>3474.0000000000387</v>
      </c>
      <c r="N1781" s="367">
        <v>772</v>
      </c>
      <c r="O1781" s="367">
        <v>-22698.898446642932</v>
      </c>
      <c r="P1781" s="384">
        <v>50.373000000000005</v>
      </c>
      <c r="Q1781" s="367">
        <v>772</v>
      </c>
      <c r="R1781" s="367">
        <v>-8941.4027420381117</v>
      </c>
      <c r="S1781" s="384">
        <v>48.636000000000003</v>
      </c>
      <c r="T1781" s="367">
        <v>26620.689655172144</v>
      </c>
      <c r="U1781" s="367">
        <v>-1336020.6007032087</v>
      </c>
      <c r="V1781" s="384">
        <v>3473.9999999999645</v>
      </c>
      <c r="W1781" s="367">
        <v>1286666.6666666679</v>
      </c>
      <c r="X1781" s="367">
        <v>122382.63861813179</v>
      </c>
      <c r="Y1781" s="384">
        <v>3474.0000000000032</v>
      </c>
      <c r="Z1781" s="367"/>
      <c r="AA1781" s="367"/>
      <c r="AB1781" s="367"/>
      <c r="AC1781" s="367"/>
      <c r="AD1781" s="367"/>
      <c r="AE1781" s="367"/>
      <c r="AF1781" s="367"/>
      <c r="AG1781" s="367"/>
      <c r="AH1781" s="367"/>
      <c r="AI1781" s="367"/>
      <c r="AJ1781" s="367"/>
      <c r="AK1781" s="367"/>
      <c r="AL1781" s="367"/>
      <c r="AM1781" s="367"/>
      <c r="AN1781" s="367"/>
      <c r="AO1781" s="367"/>
      <c r="AP1781" s="367"/>
      <c r="AQ1781" s="367"/>
      <c r="AR1781" s="367"/>
      <c r="AS1781" s="367"/>
      <c r="AT1781" s="367"/>
    </row>
    <row r="1782" spans="2:46" ht="13.8">
      <c r="B1782" s="26">
        <v>128.83333333333474</v>
      </c>
      <c r="C1782" s="367">
        <v>501.06375577685111</v>
      </c>
      <c r="D1782" s="369">
        <v>3478.5000000000382</v>
      </c>
      <c r="E1782" s="367">
        <v>35953.488372093241</v>
      </c>
      <c r="F1782" s="367">
        <v>-1882278.351195103</v>
      </c>
      <c r="G1782" s="367">
        <v>3478.5000000000209</v>
      </c>
      <c r="H1782" s="367">
        <v>193250</v>
      </c>
      <c r="I1782" s="367">
        <v>-22247609.848390967</v>
      </c>
      <c r="J1782" s="384">
        <v>3478.5</v>
      </c>
      <c r="K1782" s="367">
        <v>46848.484848485365</v>
      </c>
      <c r="L1782" s="367">
        <v>-1292537.5272638567</v>
      </c>
      <c r="M1782" s="384">
        <v>3478.5000000000387</v>
      </c>
      <c r="N1782" s="367">
        <v>773</v>
      </c>
      <c r="O1782" s="367">
        <v>-22758.971029805871</v>
      </c>
      <c r="P1782" s="384">
        <v>50.438249999999996</v>
      </c>
      <c r="Q1782" s="367">
        <v>773</v>
      </c>
      <c r="R1782" s="367">
        <v>-8967.4596970778421</v>
      </c>
      <c r="S1782" s="384">
        <v>48.698999999999998</v>
      </c>
      <c r="T1782" s="367">
        <v>26655.172413792832</v>
      </c>
      <c r="U1782" s="367">
        <v>-1339671.7851263678</v>
      </c>
      <c r="V1782" s="384">
        <v>3478.4999999999645</v>
      </c>
      <c r="W1782" s="367">
        <v>1288333.3333333347</v>
      </c>
      <c r="X1782" s="367">
        <v>122469.74586273433</v>
      </c>
      <c r="Y1782" s="384">
        <v>3478.5000000000036</v>
      </c>
      <c r="Z1782" s="367"/>
      <c r="AA1782" s="367"/>
      <c r="AB1782" s="367"/>
      <c r="AC1782" s="367"/>
      <c r="AD1782" s="367"/>
      <c r="AE1782" s="367"/>
      <c r="AF1782" s="367"/>
      <c r="AG1782" s="367"/>
      <c r="AH1782" s="367"/>
      <c r="AI1782" s="367"/>
      <c r="AJ1782" s="367"/>
      <c r="AK1782" s="367"/>
      <c r="AL1782" s="367"/>
      <c r="AM1782" s="367"/>
      <c r="AN1782" s="367"/>
      <c r="AO1782" s="367"/>
      <c r="AP1782" s="367"/>
      <c r="AQ1782" s="367"/>
      <c r="AR1782" s="367"/>
      <c r="AS1782" s="367"/>
      <c r="AT1782" s="367"/>
    </row>
    <row r="1783" spans="2:46" ht="13.8">
      <c r="B1783" s="26">
        <v>129.00000000000139</v>
      </c>
      <c r="C1783" s="367">
        <v>501.70006947751949</v>
      </c>
      <c r="D1783" s="369">
        <v>3483.0000000000377</v>
      </c>
      <c r="E1783" s="367">
        <v>36000.000000000218</v>
      </c>
      <c r="F1783" s="367">
        <v>-1887191.8239703632</v>
      </c>
      <c r="G1783" s="367">
        <v>3483.0000000000209</v>
      </c>
      <c r="H1783" s="367">
        <v>193500</v>
      </c>
      <c r="I1783" s="367">
        <v>-22305569.055414766</v>
      </c>
      <c r="J1783" s="384">
        <v>3482.9999999999995</v>
      </c>
      <c r="K1783" s="367">
        <v>46909.090909091428</v>
      </c>
      <c r="L1783" s="367">
        <v>-1296106.766173457</v>
      </c>
      <c r="M1783" s="384">
        <v>3483.0000000000391</v>
      </c>
      <c r="N1783" s="367">
        <v>774</v>
      </c>
      <c r="O1783" s="367">
        <v>-22819.122965788916</v>
      </c>
      <c r="P1783" s="384">
        <v>50.503500000000003</v>
      </c>
      <c r="Q1783" s="367">
        <v>774</v>
      </c>
      <c r="R1783" s="367">
        <v>-8993.5541031580324</v>
      </c>
      <c r="S1783" s="384">
        <v>48.762</v>
      </c>
      <c r="T1783" s="367">
        <v>26689.655172413521</v>
      </c>
      <c r="U1783" s="367">
        <v>-1343327.9387288028</v>
      </c>
      <c r="V1783" s="384">
        <v>3482.9999999999645</v>
      </c>
      <c r="W1783" s="367">
        <v>1290000.0000000014</v>
      </c>
      <c r="X1783" s="367">
        <v>122556.66832211212</v>
      </c>
      <c r="Y1783" s="384">
        <v>3483.0000000000036</v>
      </c>
      <c r="Z1783" s="367"/>
      <c r="AA1783" s="367"/>
      <c r="AB1783" s="367"/>
      <c r="AC1783" s="367"/>
      <c r="AD1783" s="367"/>
      <c r="AE1783" s="367"/>
      <c r="AF1783" s="367"/>
      <c r="AG1783" s="367"/>
      <c r="AH1783" s="367"/>
      <c r="AI1783" s="367"/>
      <c r="AJ1783" s="367"/>
      <c r="AK1783" s="367"/>
      <c r="AL1783" s="367"/>
      <c r="AM1783" s="367"/>
      <c r="AN1783" s="367"/>
      <c r="AO1783" s="367"/>
      <c r="AP1783" s="367"/>
      <c r="AQ1783" s="367"/>
      <c r="AR1783" s="367"/>
      <c r="AS1783" s="367"/>
      <c r="AT1783" s="367"/>
    </row>
    <row r="1784" spans="2:46" ht="13.8">
      <c r="B1784" s="26">
        <v>129.16666666666805</v>
      </c>
      <c r="C1784" s="367">
        <v>502.33635244700162</v>
      </c>
      <c r="D1784" s="369">
        <v>3487.5000000000377</v>
      </c>
      <c r="E1784" s="367">
        <v>36046.511627907195</v>
      </c>
      <c r="F1784" s="367">
        <v>-1892111.7009899816</v>
      </c>
      <c r="G1784" s="367">
        <v>3487.5000000000209</v>
      </c>
      <c r="H1784" s="367">
        <v>193750</v>
      </c>
      <c r="I1784" s="367">
        <v>-22363603.658667162</v>
      </c>
      <c r="J1784" s="384">
        <v>3487.4999999999995</v>
      </c>
      <c r="K1784" s="367">
        <v>46969.696969697492</v>
      </c>
      <c r="L1784" s="367">
        <v>-1299680.9072366511</v>
      </c>
      <c r="M1784" s="384">
        <v>3487.5000000000391</v>
      </c>
      <c r="N1784" s="367">
        <v>775</v>
      </c>
      <c r="O1784" s="367">
        <v>-22879.354254592046</v>
      </c>
      <c r="P1784" s="384">
        <v>50.568749999999994</v>
      </c>
      <c r="Q1784" s="367">
        <v>775</v>
      </c>
      <c r="R1784" s="367">
        <v>-9019.6859602786753</v>
      </c>
      <c r="S1784" s="384">
        <v>48.825000000000003</v>
      </c>
      <c r="T1784" s="367">
        <v>26724.137931034209</v>
      </c>
      <c r="U1784" s="367">
        <v>-1346989.0615105133</v>
      </c>
      <c r="V1784" s="384">
        <v>3487.4999999999641</v>
      </c>
      <c r="W1784" s="367">
        <v>1291666.6666666681</v>
      </c>
      <c r="X1784" s="367">
        <v>122643.4059962652</v>
      </c>
      <c r="Y1784" s="384">
        <v>3487.5000000000036</v>
      </c>
      <c r="Z1784" s="367"/>
      <c r="AA1784" s="367"/>
      <c r="AB1784" s="367"/>
      <c r="AC1784" s="367"/>
      <c r="AD1784" s="367"/>
      <c r="AE1784" s="367"/>
      <c r="AF1784" s="367"/>
      <c r="AG1784" s="367"/>
      <c r="AH1784" s="367"/>
      <c r="AI1784" s="367"/>
      <c r="AJ1784" s="367"/>
      <c r="AK1784" s="367"/>
      <c r="AL1784" s="367"/>
      <c r="AM1784" s="367"/>
      <c r="AN1784" s="367"/>
      <c r="AO1784" s="367"/>
      <c r="AP1784" s="367"/>
      <c r="AQ1784" s="367"/>
      <c r="AR1784" s="367"/>
      <c r="AS1784" s="367"/>
      <c r="AT1784" s="367"/>
    </row>
    <row r="1785" spans="2:46" ht="13.8">
      <c r="B1785" s="26">
        <v>129.33333333333471</v>
      </c>
      <c r="C1785" s="367">
        <v>502.97260468529726</v>
      </c>
      <c r="D1785" s="369">
        <v>3492.0000000000373</v>
      </c>
      <c r="E1785" s="367">
        <v>36093.023255814172</v>
      </c>
      <c r="F1785" s="367">
        <v>-1897037.9822539585</v>
      </c>
      <c r="G1785" s="367">
        <v>3492.0000000000209</v>
      </c>
      <c r="H1785" s="367">
        <v>194000</v>
      </c>
      <c r="I1785" s="367">
        <v>-22421713.658148155</v>
      </c>
      <c r="J1785" s="384">
        <v>3491.9999999999995</v>
      </c>
      <c r="K1785" s="367">
        <v>47030.303030303556</v>
      </c>
      <c r="L1785" s="367">
        <v>-1303259.95045344</v>
      </c>
      <c r="M1785" s="384">
        <v>3492.0000000000391</v>
      </c>
      <c r="N1785" s="367">
        <v>776</v>
      </c>
      <c r="O1785" s="367">
        <v>-22939.66489621529</v>
      </c>
      <c r="P1785" s="384">
        <v>50.634</v>
      </c>
      <c r="Q1785" s="367">
        <v>776</v>
      </c>
      <c r="R1785" s="367">
        <v>-9045.855268439771</v>
      </c>
      <c r="S1785" s="384">
        <v>48.888000000000005</v>
      </c>
      <c r="T1785" s="367">
        <v>26758.620689654897</v>
      </c>
      <c r="U1785" s="367">
        <v>-1350655.1534715001</v>
      </c>
      <c r="V1785" s="384">
        <v>3491.9999999999641</v>
      </c>
      <c r="W1785" s="367">
        <v>1293333.3333333349</v>
      </c>
      <c r="X1785" s="367">
        <v>122729.95888519354</v>
      </c>
      <c r="Y1785" s="384">
        <v>3492.0000000000041</v>
      </c>
      <c r="Z1785" s="367"/>
      <c r="AA1785" s="367"/>
      <c r="AB1785" s="367"/>
      <c r="AC1785" s="367"/>
      <c r="AD1785" s="367"/>
      <c r="AE1785" s="367"/>
      <c r="AF1785" s="367"/>
      <c r="AG1785" s="367"/>
      <c r="AH1785" s="367"/>
      <c r="AI1785" s="367"/>
      <c r="AJ1785" s="367"/>
      <c r="AK1785" s="367"/>
      <c r="AL1785" s="367"/>
      <c r="AM1785" s="367"/>
      <c r="AN1785" s="367"/>
      <c r="AO1785" s="367"/>
      <c r="AP1785" s="367"/>
      <c r="AQ1785" s="367"/>
      <c r="AR1785" s="367"/>
      <c r="AS1785" s="367"/>
      <c r="AT1785" s="367"/>
    </row>
    <row r="1786" spans="2:46" ht="13.8">
      <c r="B1786" s="26">
        <v>129.50000000000136</v>
      </c>
      <c r="C1786" s="367">
        <v>503.6088261924063</v>
      </c>
      <c r="D1786" s="369">
        <v>3496.5000000000373</v>
      </c>
      <c r="E1786" s="367">
        <v>36139.53488372115</v>
      </c>
      <c r="F1786" s="367">
        <v>-1901970.6677622944</v>
      </c>
      <c r="G1786" s="367">
        <v>3496.5000000000214</v>
      </c>
      <c r="H1786" s="367">
        <v>194250</v>
      </c>
      <c r="I1786" s="367">
        <v>-22479899.053857744</v>
      </c>
      <c r="J1786" s="384">
        <v>3496.4999999999995</v>
      </c>
      <c r="K1786" s="367">
        <v>47090.909090909619</v>
      </c>
      <c r="L1786" s="367">
        <v>-1306843.8958238226</v>
      </c>
      <c r="M1786" s="384">
        <v>3496.5000000000396</v>
      </c>
      <c r="N1786" s="367">
        <v>777</v>
      </c>
      <c r="O1786" s="367">
        <v>-23000.054890658623</v>
      </c>
      <c r="P1786" s="384">
        <v>50.699249999999999</v>
      </c>
      <c r="Q1786" s="367">
        <v>777</v>
      </c>
      <c r="R1786" s="367">
        <v>-9072.062027641321</v>
      </c>
      <c r="S1786" s="384">
        <v>48.951000000000001</v>
      </c>
      <c r="T1786" s="367">
        <v>26793.103448275586</v>
      </c>
      <c r="U1786" s="367">
        <v>-1354326.2146117629</v>
      </c>
      <c r="V1786" s="384">
        <v>3496.4999999999641</v>
      </c>
      <c r="W1786" s="367">
        <v>1295000.0000000016</v>
      </c>
      <c r="X1786" s="367">
        <v>122816.32698889713</v>
      </c>
      <c r="Y1786" s="384">
        <v>3496.5000000000041</v>
      </c>
      <c r="Z1786" s="367"/>
      <c r="AA1786" s="367"/>
      <c r="AB1786" s="367"/>
      <c r="AC1786" s="367"/>
      <c r="AD1786" s="367"/>
      <c r="AE1786" s="367"/>
      <c r="AF1786" s="367"/>
      <c r="AG1786" s="367"/>
      <c r="AH1786" s="367"/>
      <c r="AI1786" s="367"/>
      <c r="AJ1786" s="367"/>
      <c r="AK1786" s="367"/>
      <c r="AL1786" s="367"/>
      <c r="AM1786" s="367"/>
      <c r="AN1786" s="367"/>
      <c r="AO1786" s="367"/>
      <c r="AP1786" s="367"/>
      <c r="AQ1786" s="367"/>
      <c r="AR1786" s="367"/>
      <c r="AS1786" s="367"/>
      <c r="AT1786" s="367"/>
    </row>
    <row r="1787" spans="2:46" ht="13.8">
      <c r="B1787" s="26">
        <v>129.66666666666802</v>
      </c>
      <c r="C1787" s="367">
        <v>504.24501696832886</v>
      </c>
      <c r="D1787" s="369">
        <v>3501.0000000000364</v>
      </c>
      <c r="E1787" s="367">
        <v>36186.046511628127</v>
      </c>
      <c r="F1787" s="367">
        <v>-1906909.7575149883</v>
      </c>
      <c r="G1787" s="367">
        <v>3501.0000000000214</v>
      </c>
      <c r="H1787" s="367">
        <v>194500</v>
      </c>
      <c r="I1787" s="367">
        <v>-22538159.845795937</v>
      </c>
      <c r="J1787" s="384">
        <v>3500.9999999999995</v>
      </c>
      <c r="K1787" s="367">
        <v>47151.515151515683</v>
      </c>
      <c r="L1787" s="367">
        <v>-1310432.7433477994</v>
      </c>
      <c r="M1787" s="384">
        <v>3501.0000000000396</v>
      </c>
      <c r="N1787" s="367">
        <v>778</v>
      </c>
      <c r="O1787" s="367">
        <v>-23060.524237922054</v>
      </c>
      <c r="P1787" s="384">
        <v>50.764499999999998</v>
      </c>
      <c r="Q1787" s="367">
        <v>778</v>
      </c>
      <c r="R1787" s="367">
        <v>-9098.3062378833274</v>
      </c>
      <c r="S1787" s="384">
        <v>49.014000000000003</v>
      </c>
      <c r="T1787" s="367">
        <v>26827.586206896274</v>
      </c>
      <c r="U1787" s="367">
        <v>-1358002.2449313009</v>
      </c>
      <c r="V1787" s="384">
        <v>3500.9999999999636</v>
      </c>
      <c r="W1787" s="367">
        <v>1296666.6666666684</v>
      </c>
      <c r="X1787" s="367">
        <v>122902.510307376</v>
      </c>
      <c r="Y1787" s="384">
        <v>3501.0000000000045</v>
      </c>
      <c r="Z1787" s="367"/>
      <c r="AA1787" s="367"/>
      <c r="AB1787" s="367"/>
      <c r="AC1787" s="367"/>
      <c r="AD1787" s="367"/>
      <c r="AE1787" s="367"/>
      <c r="AF1787" s="367"/>
      <c r="AG1787" s="367"/>
      <c r="AH1787" s="367"/>
      <c r="AI1787" s="367"/>
      <c r="AJ1787" s="367"/>
      <c r="AK1787" s="367"/>
      <c r="AL1787" s="367"/>
      <c r="AM1787" s="367"/>
      <c r="AN1787" s="367"/>
      <c r="AO1787" s="367"/>
      <c r="AP1787" s="367"/>
      <c r="AQ1787" s="367"/>
      <c r="AR1787" s="367"/>
      <c r="AS1787" s="367"/>
      <c r="AT1787" s="367"/>
    </row>
    <row r="1788" spans="2:46" ht="13.8">
      <c r="B1788" s="26">
        <v>129.83333333333468</v>
      </c>
      <c r="C1788" s="367">
        <v>504.8811770130651</v>
      </c>
      <c r="D1788" s="369">
        <v>3505.5000000000364</v>
      </c>
      <c r="E1788" s="367">
        <v>36232.558139535104</v>
      </c>
      <c r="F1788" s="367">
        <v>-1911855.2515120404</v>
      </c>
      <c r="G1788" s="367">
        <v>3505.5000000000214</v>
      </c>
      <c r="H1788" s="367">
        <v>194750</v>
      </c>
      <c r="I1788" s="367">
        <v>-22596496.033962723</v>
      </c>
      <c r="J1788" s="384">
        <v>3505.4999999999995</v>
      </c>
      <c r="K1788" s="367">
        <v>47212.121212121747</v>
      </c>
      <c r="L1788" s="367">
        <v>-1314026.4930253711</v>
      </c>
      <c r="M1788" s="384">
        <v>3505.50000000004</v>
      </c>
      <c r="N1788" s="367">
        <v>779</v>
      </c>
      <c r="O1788" s="367">
        <v>-23121.072938005585</v>
      </c>
      <c r="P1788" s="384">
        <v>50.829749999999997</v>
      </c>
      <c r="Q1788" s="367">
        <v>779</v>
      </c>
      <c r="R1788" s="367">
        <v>-9124.5878991657828</v>
      </c>
      <c r="S1788" s="384">
        <v>49.076999999999998</v>
      </c>
      <c r="T1788" s="367">
        <v>26862.068965516963</v>
      </c>
      <c r="U1788" s="367">
        <v>-1361683.2444301154</v>
      </c>
      <c r="V1788" s="384">
        <v>3505.4999999999636</v>
      </c>
      <c r="W1788" s="367">
        <v>1298333.3333333351</v>
      </c>
      <c r="X1788" s="367">
        <v>122988.50884063012</v>
      </c>
      <c r="Y1788" s="384">
        <v>3505.5000000000045</v>
      </c>
      <c r="Z1788" s="367"/>
      <c r="AA1788" s="367"/>
      <c r="AB1788" s="367"/>
      <c r="AC1788" s="367"/>
      <c r="AD1788" s="367"/>
      <c r="AE1788" s="367"/>
      <c r="AF1788" s="367"/>
      <c r="AG1788" s="367"/>
      <c r="AH1788" s="367"/>
      <c r="AI1788" s="367"/>
      <c r="AJ1788" s="367"/>
      <c r="AK1788" s="367"/>
      <c r="AL1788" s="367"/>
      <c r="AM1788" s="367"/>
      <c r="AN1788" s="367"/>
      <c r="AO1788" s="367"/>
      <c r="AP1788" s="367"/>
      <c r="AQ1788" s="367"/>
      <c r="AR1788" s="367"/>
      <c r="AS1788" s="367"/>
      <c r="AT1788" s="367"/>
    </row>
    <row r="1789" spans="2:46" ht="13.8">
      <c r="B1789" s="26">
        <v>130.00000000000134</v>
      </c>
      <c r="C1789" s="367">
        <v>505.51730632661486</v>
      </c>
      <c r="D1789" s="369">
        <v>3510.0000000000359</v>
      </c>
      <c r="E1789" s="367">
        <v>36279.069767442081</v>
      </c>
      <c r="F1789" s="367">
        <v>-1916807.1497534518</v>
      </c>
      <c r="G1789" s="367">
        <v>3510.0000000000218</v>
      </c>
      <c r="H1789" s="367">
        <v>195000</v>
      </c>
      <c r="I1789" s="367">
        <v>-22654907.618358105</v>
      </c>
      <c r="J1789" s="384">
        <v>3509.9999999999995</v>
      </c>
      <c r="K1789" s="367">
        <v>47272.72727272781</v>
      </c>
      <c r="L1789" s="367">
        <v>-1317625.1448565361</v>
      </c>
      <c r="M1789" s="384">
        <v>3510.00000000004</v>
      </c>
      <c r="N1789" s="367">
        <v>780</v>
      </c>
      <c r="O1789" s="367">
        <v>-23181.700990909216</v>
      </c>
      <c r="P1789" s="384">
        <v>50.895000000000003</v>
      </c>
      <c r="Q1789" s="367">
        <v>780</v>
      </c>
      <c r="R1789" s="367">
        <v>-9150.9070114886927</v>
      </c>
      <c r="S1789" s="384">
        <v>49.139999999999993</v>
      </c>
      <c r="T1789" s="367">
        <v>26896.551724137651</v>
      </c>
      <c r="U1789" s="367">
        <v>-1365369.2131082057</v>
      </c>
      <c r="V1789" s="384">
        <v>3509.9999999999636</v>
      </c>
      <c r="W1789" s="367">
        <v>1300000.0000000019</v>
      </c>
      <c r="X1789" s="367">
        <v>123074.32258865955</v>
      </c>
      <c r="Y1789" s="384">
        <v>3510.000000000005</v>
      </c>
      <c r="Z1789" s="367"/>
      <c r="AA1789" s="367"/>
      <c r="AB1789" s="367"/>
      <c r="AC1789" s="367"/>
      <c r="AD1789" s="367"/>
      <c r="AE1789" s="367"/>
      <c r="AF1789" s="367"/>
      <c r="AG1789" s="367"/>
      <c r="AH1789" s="367"/>
      <c r="AI1789" s="367"/>
      <c r="AJ1789" s="367"/>
      <c r="AK1789" s="367"/>
      <c r="AL1789" s="367"/>
      <c r="AM1789" s="367"/>
      <c r="AN1789" s="367"/>
      <c r="AO1789" s="367"/>
      <c r="AP1789" s="367"/>
      <c r="AQ1789" s="367"/>
      <c r="AR1789" s="367"/>
      <c r="AS1789" s="367"/>
      <c r="AT1789" s="367"/>
    </row>
    <row r="1790" spans="2:46" ht="13.8">
      <c r="B1790" s="26">
        <v>130.16666666666799</v>
      </c>
      <c r="C1790" s="367">
        <v>506.15340490897808</v>
      </c>
      <c r="D1790" s="369">
        <v>3514.5000000000359</v>
      </c>
      <c r="E1790" s="367">
        <v>36325.581395349058</v>
      </c>
      <c r="F1790" s="367">
        <v>-1921765.4522392212</v>
      </c>
      <c r="G1790" s="367">
        <v>3514.5000000000218</v>
      </c>
      <c r="H1790" s="367">
        <v>195250</v>
      </c>
      <c r="I1790" s="367">
        <v>-22713394.598982085</v>
      </c>
      <c r="J1790" s="384">
        <v>3514.4999999999995</v>
      </c>
      <c r="K1790" s="367">
        <v>47333.333333333874</v>
      </c>
      <c r="L1790" s="367">
        <v>-1321228.6988412959</v>
      </c>
      <c r="M1790" s="384">
        <v>3514.5000000000405</v>
      </c>
      <c r="N1790" s="367">
        <v>781</v>
      </c>
      <c r="O1790" s="367">
        <v>-23242.408396632934</v>
      </c>
      <c r="P1790" s="384">
        <v>50.960249999999995</v>
      </c>
      <c r="Q1790" s="367">
        <v>781</v>
      </c>
      <c r="R1790" s="367">
        <v>-9177.2635748520624</v>
      </c>
      <c r="S1790" s="384">
        <v>49.202999999999996</v>
      </c>
      <c r="T1790" s="367">
        <v>26931.034482758339</v>
      </c>
      <c r="U1790" s="367">
        <v>-1369060.1509655714</v>
      </c>
      <c r="V1790" s="384">
        <v>3514.4999999999632</v>
      </c>
      <c r="W1790" s="367">
        <v>1301666.6666666686</v>
      </c>
      <c r="X1790" s="367">
        <v>123159.9515514642</v>
      </c>
      <c r="Y1790" s="384">
        <v>3514.500000000005</v>
      </c>
      <c r="Z1790" s="367"/>
      <c r="AA1790" s="367"/>
      <c r="AB1790" s="367"/>
      <c r="AC1790" s="367"/>
      <c r="AD1790" s="367"/>
      <c r="AE1790" s="367"/>
      <c r="AF1790" s="367"/>
      <c r="AG1790" s="367"/>
      <c r="AH1790" s="367"/>
      <c r="AI1790" s="367"/>
      <c r="AJ1790" s="367"/>
      <c r="AK1790" s="367"/>
      <c r="AL1790" s="367"/>
      <c r="AM1790" s="367"/>
      <c r="AN1790" s="367"/>
      <c r="AO1790" s="367"/>
      <c r="AP1790" s="367"/>
      <c r="AQ1790" s="367"/>
      <c r="AR1790" s="367"/>
      <c r="AS1790" s="367"/>
      <c r="AT1790" s="367"/>
    </row>
    <row r="1791" spans="2:46" ht="13.8">
      <c r="B1791" s="26">
        <v>130.33333333333465</v>
      </c>
      <c r="C1791" s="367">
        <v>506.78947276015492</v>
      </c>
      <c r="D1791" s="369">
        <v>3519.0000000000355</v>
      </c>
      <c r="E1791" s="367">
        <v>36372.093023256035</v>
      </c>
      <c r="F1791" s="367">
        <v>-1926730.1589693485</v>
      </c>
      <c r="G1791" s="367">
        <v>3519.0000000000218</v>
      </c>
      <c r="H1791" s="367">
        <v>195500</v>
      </c>
      <c r="I1791" s="367">
        <v>-22771956.97583466</v>
      </c>
      <c r="J1791" s="384">
        <v>3518.9999999999995</v>
      </c>
      <c r="K1791" s="367">
        <v>47393.939393939938</v>
      </c>
      <c r="L1791" s="367">
        <v>-1324837.1549796497</v>
      </c>
      <c r="M1791" s="384">
        <v>3519.0000000000405</v>
      </c>
      <c r="N1791" s="367">
        <v>782</v>
      </c>
      <c r="O1791" s="367">
        <v>-23303.195155176763</v>
      </c>
      <c r="P1791" s="384">
        <v>51.025500000000001</v>
      </c>
      <c r="Q1791" s="367">
        <v>782</v>
      </c>
      <c r="R1791" s="367">
        <v>-9203.6575892558831</v>
      </c>
      <c r="S1791" s="384">
        <v>49.265999999999998</v>
      </c>
      <c r="T1791" s="367">
        <v>26965.517241379028</v>
      </c>
      <c r="U1791" s="367">
        <v>-1372756.0580022135</v>
      </c>
      <c r="V1791" s="384">
        <v>3518.9999999999632</v>
      </c>
      <c r="W1791" s="367">
        <v>1303333.3333333354</v>
      </c>
      <c r="X1791" s="367">
        <v>123245.39572904413</v>
      </c>
      <c r="Y1791" s="384">
        <v>3519.000000000005</v>
      </c>
      <c r="Z1791" s="367"/>
      <c r="AA1791" s="367"/>
      <c r="AB1791" s="367"/>
      <c r="AC1791" s="367"/>
      <c r="AD1791" s="367"/>
      <c r="AE1791" s="367"/>
      <c r="AF1791" s="367"/>
      <c r="AG1791" s="367"/>
      <c r="AH1791" s="367"/>
      <c r="AI1791" s="367"/>
      <c r="AJ1791" s="367"/>
      <c r="AK1791" s="367"/>
      <c r="AL1791" s="367"/>
      <c r="AM1791" s="367"/>
      <c r="AN1791" s="367"/>
      <c r="AO1791" s="367"/>
      <c r="AP1791" s="367"/>
      <c r="AQ1791" s="367"/>
      <c r="AR1791" s="367"/>
      <c r="AS1791" s="367"/>
      <c r="AT1791" s="367"/>
    </row>
    <row r="1792" spans="2:46" ht="13.8">
      <c r="B1792" s="26">
        <v>130.50000000000131</v>
      </c>
      <c r="C1792" s="367">
        <v>507.42550988014534</v>
      </c>
      <c r="D1792" s="369">
        <v>3523.5000000000355</v>
      </c>
      <c r="E1792" s="367">
        <v>36418.604651163012</v>
      </c>
      <c r="F1792" s="367">
        <v>-1931701.2699438352</v>
      </c>
      <c r="G1792" s="367">
        <v>3523.5000000000218</v>
      </c>
      <c r="H1792" s="367">
        <v>195750</v>
      </c>
      <c r="I1792" s="367">
        <v>-22830594.748915836</v>
      </c>
      <c r="J1792" s="384">
        <v>3523.4999999999995</v>
      </c>
      <c r="K1792" s="367">
        <v>47454.545454546002</v>
      </c>
      <c r="L1792" s="367">
        <v>-1328450.5132715979</v>
      </c>
      <c r="M1792" s="384">
        <v>3523.5000000000409</v>
      </c>
      <c r="N1792" s="367">
        <v>783</v>
      </c>
      <c r="O1792" s="367">
        <v>-23364.061266540684</v>
      </c>
      <c r="P1792" s="384">
        <v>51.09075</v>
      </c>
      <c r="Q1792" s="367">
        <v>783</v>
      </c>
      <c r="R1792" s="367">
        <v>-9230.0890547001582</v>
      </c>
      <c r="S1792" s="384">
        <v>49.329000000000001</v>
      </c>
      <c r="T1792" s="367">
        <v>26999.999999999716</v>
      </c>
      <c r="U1792" s="367">
        <v>-1376456.9342181315</v>
      </c>
      <c r="V1792" s="384">
        <v>3523.4999999999632</v>
      </c>
      <c r="W1792" s="367">
        <v>1305000.0000000021</v>
      </c>
      <c r="X1792" s="367">
        <v>123330.65512139938</v>
      </c>
      <c r="Y1792" s="384">
        <v>3523.5000000000055</v>
      </c>
      <c r="Z1792" s="367"/>
      <c r="AA1792" s="367"/>
      <c r="AB1792" s="367"/>
      <c r="AC1792" s="367"/>
      <c r="AD1792" s="367"/>
      <c r="AE1792" s="367"/>
      <c r="AF1792" s="367"/>
      <c r="AG1792" s="367"/>
      <c r="AH1792" s="367"/>
      <c r="AI1792" s="367"/>
      <c r="AJ1792" s="367"/>
      <c r="AK1792" s="367"/>
      <c r="AL1792" s="367"/>
      <c r="AM1792" s="367"/>
      <c r="AN1792" s="367"/>
      <c r="AO1792" s="367"/>
      <c r="AP1792" s="367"/>
      <c r="AQ1792" s="367"/>
      <c r="AR1792" s="367"/>
      <c r="AS1792" s="367"/>
      <c r="AT1792" s="367"/>
    </row>
    <row r="1793" spans="2:46" ht="13.8">
      <c r="B1793" s="26">
        <v>130.66666666666796</v>
      </c>
      <c r="C1793" s="367">
        <v>508.06151626894916</v>
      </c>
      <c r="D1793" s="369">
        <v>3528.000000000035</v>
      </c>
      <c r="E1793" s="367">
        <v>36465.116279069989</v>
      </c>
      <c r="F1793" s="367">
        <v>-1936678.7851626799</v>
      </c>
      <c r="G1793" s="367">
        <v>3528.0000000000218</v>
      </c>
      <c r="H1793" s="367">
        <v>196000</v>
      </c>
      <c r="I1793" s="367">
        <v>-22889307.918225605</v>
      </c>
      <c r="J1793" s="384">
        <v>3527.9999999999995</v>
      </c>
      <c r="K1793" s="367">
        <v>47515.151515152065</v>
      </c>
      <c r="L1793" s="367">
        <v>-1332068.7737171398</v>
      </c>
      <c r="M1793" s="384">
        <v>3528.0000000000409</v>
      </c>
      <c r="N1793" s="367">
        <v>784</v>
      </c>
      <c r="O1793" s="367">
        <v>-23425.006730724705</v>
      </c>
      <c r="P1793" s="384">
        <v>51.155999999999999</v>
      </c>
      <c r="Q1793" s="367">
        <v>784</v>
      </c>
      <c r="R1793" s="367">
        <v>-9256.5579711848877</v>
      </c>
      <c r="S1793" s="384">
        <v>49.391999999999996</v>
      </c>
      <c r="T1793" s="367">
        <v>27034.482758620405</v>
      </c>
      <c r="U1793" s="367">
        <v>-1380162.7796133249</v>
      </c>
      <c r="V1793" s="384">
        <v>3527.9999999999627</v>
      </c>
      <c r="W1793" s="367">
        <v>1306666.6666666688</v>
      </c>
      <c r="X1793" s="367">
        <v>123415.72972852986</v>
      </c>
      <c r="Y1793" s="384">
        <v>3528.0000000000055</v>
      </c>
      <c r="Z1793" s="367"/>
      <c r="AA1793" s="367"/>
      <c r="AB1793" s="367"/>
      <c r="AC1793" s="367"/>
      <c r="AD1793" s="367"/>
      <c r="AE1793" s="367"/>
      <c r="AF1793" s="367"/>
      <c r="AG1793" s="367"/>
      <c r="AH1793" s="367"/>
      <c r="AI1793" s="367"/>
      <c r="AJ1793" s="367"/>
      <c r="AK1793" s="367"/>
      <c r="AL1793" s="367"/>
      <c r="AM1793" s="367"/>
      <c r="AN1793" s="367"/>
      <c r="AO1793" s="367"/>
      <c r="AP1793" s="367"/>
      <c r="AQ1793" s="367"/>
      <c r="AR1793" s="367"/>
      <c r="AS1793" s="367"/>
      <c r="AT1793" s="367"/>
    </row>
    <row r="1794" spans="2:46" ht="13.8">
      <c r="B1794" s="26">
        <v>130.83333333333462</v>
      </c>
      <c r="C1794" s="367">
        <v>508.69749192656661</v>
      </c>
      <c r="D1794" s="369">
        <v>3532.5000000000346</v>
      </c>
      <c r="E1794" s="367">
        <v>36511.627906976966</v>
      </c>
      <c r="F1794" s="367">
        <v>-1941662.7046258829</v>
      </c>
      <c r="G1794" s="367">
        <v>3532.5000000000218</v>
      </c>
      <c r="H1794" s="367">
        <v>196250</v>
      </c>
      <c r="I1794" s="367">
        <v>-22948096.483763974</v>
      </c>
      <c r="J1794" s="384">
        <v>3532.4999999999995</v>
      </c>
      <c r="K1794" s="367">
        <v>47575.757575758129</v>
      </c>
      <c r="L1794" s="367">
        <v>-1335691.936316276</v>
      </c>
      <c r="M1794" s="384">
        <v>3532.5000000000409</v>
      </c>
      <c r="N1794" s="367">
        <v>785</v>
      </c>
      <c r="O1794" s="367">
        <v>-23486.03154772882</v>
      </c>
      <c r="P1794" s="384">
        <v>51.221249999999998</v>
      </c>
      <c r="Q1794" s="367">
        <v>785</v>
      </c>
      <c r="R1794" s="367">
        <v>-9283.0643387100736</v>
      </c>
      <c r="S1794" s="384">
        <v>49.454999999999998</v>
      </c>
      <c r="T1794" s="367">
        <v>27068.965517241093</v>
      </c>
      <c r="U1794" s="367">
        <v>-1383873.5941877947</v>
      </c>
      <c r="V1794" s="384">
        <v>3532.4999999999627</v>
      </c>
      <c r="W1794" s="367">
        <v>1308333.3333333356</v>
      </c>
      <c r="X1794" s="367">
        <v>123500.6195504356</v>
      </c>
      <c r="Y1794" s="384">
        <v>3532.5000000000059</v>
      </c>
      <c r="Z1794" s="367"/>
      <c r="AA1794" s="367"/>
      <c r="AB1794" s="367"/>
      <c r="AC1794" s="367"/>
      <c r="AD1794" s="367"/>
      <c r="AE1794" s="367"/>
      <c r="AF1794" s="367"/>
      <c r="AG1794" s="367"/>
      <c r="AH1794" s="367"/>
      <c r="AI1794" s="367"/>
      <c r="AJ1794" s="367"/>
      <c r="AK1794" s="367"/>
      <c r="AL1794" s="367"/>
      <c r="AM1794" s="367"/>
      <c r="AN1794" s="367"/>
      <c r="AO1794" s="367"/>
      <c r="AP1794" s="367"/>
      <c r="AQ1794" s="367"/>
      <c r="AR1794" s="367"/>
      <c r="AS1794" s="367"/>
      <c r="AT1794" s="367"/>
    </row>
    <row r="1795" spans="2:46" ht="13.8">
      <c r="B1795" s="26">
        <v>131.00000000000128</v>
      </c>
      <c r="C1795" s="367">
        <v>509.33343685299764</v>
      </c>
      <c r="D1795" s="369">
        <v>3537.0000000000346</v>
      </c>
      <c r="E1795" s="367">
        <v>36558.139534883943</v>
      </c>
      <c r="F1795" s="367">
        <v>-1946653.0283334444</v>
      </c>
      <c r="G1795" s="367">
        <v>3537.0000000000218</v>
      </c>
      <c r="H1795" s="367">
        <v>196500</v>
      </c>
      <c r="I1795" s="367">
        <v>-23006960.44553094</v>
      </c>
      <c r="J1795" s="384">
        <v>3536.9999999999995</v>
      </c>
      <c r="K1795" s="367">
        <v>47636.363636364193</v>
      </c>
      <c r="L1795" s="367">
        <v>-1339320.0010690072</v>
      </c>
      <c r="M1795" s="384">
        <v>3537.0000000000418</v>
      </c>
      <c r="N1795" s="367">
        <v>786</v>
      </c>
      <c r="O1795" s="367">
        <v>-23547.135717553039</v>
      </c>
      <c r="P1795" s="384">
        <v>51.286500000000004</v>
      </c>
      <c r="Q1795" s="367">
        <v>786</v>
      </c>
      <c r="R1795" s="367">
        <v>-9309.6081572757103</v>
      </c>
      <c r="S1795" s="384">
        <v>49.518000000000001</v>
      </c>
      <c r="T1795" s="367">
        <v>27103.448275861781</v>
      </c>
      <c r="U1795" s="367">
        <v>-1387589.37794154</v>
      </c>
      <c r="V1795" s="384">
        <v>3536.9999999999627</v>
      </c>
      <c r="W1795" s="367">
        <v>1310000.0000000023</v>
      </c>
      <c r="X1795" s="367">
        <v>123585.32458711661</v>
      </c>
      <c r="Y1795" s="384">
        <v>3537.0000000000064</v>
      </c>
      <c r="Z1795" s="367"/>
      <c r="AA1795" s="367"/>
      <c r="AB1795" s="367"/>
      <c r="AC1795" s="367"/>
      <c r="AD1795" s="367"/>
      <c r="AE1795" s="367"/>
      <c r="AF1795" s="367"/>
      <c r="AG1795" s="367"/>
      <c r="AH1795" s="367"/>
      <c r="AI1795" s="367"/>
      <c r="AJ1795" s="367"/>
      <c r="AK1795" s="367"/>
      <c r="AL1795" s="367"/>
      <c r="AM1795" s="367"/>
      <c r="AN1795" s="367"/>
      <c r="AO1795" s="367"/>
      <c r="AP1795" s="367"/>
      <c r="AQ1795" s="367"/>
      <c r="AR1795" s="367"/>
      <c r="AS1795" s="367"/>
      <c r="AT1795" s="367"/>
    </row>
    <row r="1796" spans="2:46" ht="13.8">
      <c r="B1796" s="26">
        <v>131.16666666666794</v>
      </c>
      <c r="C1796" s="367">
        <v>509.96935104824217</v>
      </c>
      <c r="D1796" s="369">
        <v>3541.5000000000341</v>
      </c>
      <c r="E1796" s="367">
        <v>36604.65116279092</v>
      </c>
      <c r="F1796" s="367">
        <v>-1951649.7562853645</v>
      </c>
      <c r="G1796" s="367">
        <v>3541.5000000000218</v>
      </c>
      <c r="H1796" s="367">
        <v>196750</v>
      </c>
      <c r="I1796" s="367">
        <v>-23065899.803526498</v>
      </c>
      <c r="J1796" s="384">
        <v>3541.4999999999995</v>
      </c>
      <c r="K1796" s="367">
        <v>47696.969696970256</v>
      </c>
      <c r="L1796" s="367">
        <v>-1342952.9679753317</v>
      </c>
      <c r="M1796" s="384">
        <v>3541.5000000000418</v>
      </c>
      <c r="N1796" s="367">
        <v>787</v>
      </c>
      <c r="O1796" s="367">
        <v>-23608.319240197343</v>
      </c>
      <c r="P1796" s="384">
        <v>51.351749999999996</v>
      </c>
      <c r="Q1796" s="367">
        <v>787</v>
      </c>
      <c r="R1796" s="367">
        <v>-9336.1894268818032</v>
      </c>
      <c r="S1796" s="384">
        <v>49.581000000000003</v>
      </c>
      <c r="T1796" s="367">
        <v>27137.93103448247</v>
      </c>
      <c r="U1796" s="367">
        <v>-1391310.1308745609</v>
      </c>
      <c r="V1796" s="384">
        <v>3541.4999999999623</v>
      </c>
      <c r="W1796" s="367">
        <v>1311666.6666666691</v>
      </c>
      <c r="X1796" s="367">
        <v>123669.8448385729</v>
      </c>
      <c r="Y1796" s="384">
        <v>3541.5000000000064</v>
      </c>
      <c r="Z1796" s="367"/>
      <c r="AA1796" s="367"/>
      <c r="AB1796" s="367"/>
      <c r="AC1796" s="367"/>
      <c r="AD1796" s="367"/>
      <c r="AE1796" s="367"/>
      <c r="AF1796" s="367"/>
      <c r="AG1796" s="367"/>
      <c r="AH1796" s="367"/>
      <c r="AI1796" s="367"/>
      <c r="AJ1796" s="367"/>
      <c r="AK1796" s="367"/>
      <c r="AL1796" s="367"/>
      <c r="AM1796" s="367"/>
      <c r="AN1796" s="367"/>
      <c r="AO1796" s="367"/>
      <c r="AP1796" s="367"/>
      <c r="AQ1796" s="367"/>
      <c r="AR1796" s="367"/>
      <c r="AS1796" s="367"/>
      <c r="AT1796" s="367"/>
    </row>
    <row r="1797" spans="2:46" ht="13.8">
      <c r="B1797" s="26">
        <v>131.33333333333459</v>
      </c>
      <c r="C1797" s="367">
        <v>510.60523451230029</v>
      </c>
      <c r="D1797" s="369">
        <v>3546.0000000000341</v>
      </c>
      <c r="E1797" s="367">
        <v>36651.162790697897</v>
      </c>
      <c r="F1797" s="367">
        <v>-1956652.8884816433</v>
      </c>
      <c r="G1797" s="367">
        <v>3546.0000000000218</v>
      </c>
      <c r="H1797" s="367">
        <v>197000</v>
      </c>
      <c r="I1797" s="367">
        <v>-23124914.557750661</v>
      </c>
      <c r="J1797" s="384">
        <v>3545.9999999999995</v>
      </c>
      <c r="K1797" s="367">
        <v>47757.57575757632</v>
      </c>
      <c r="L1797" s="367">
        <v>-1346590.8370352509</v>
      </c>
      <c r="M1797" s="384">
        <v>3546.0000000000423</v>
      </c>
      <c r="N1797" s="367">
        <v>788</v>
      </c>
      <c r="O1797" s="367">
        <v>-23669.582115661757</v>
      </c>
      <c r="P1797" s="384">
        <v>51.417000000000002</v>
      </c>
      <c r="Q1797" s="367">
        <v>788</v>
      </c>
      <c r="R1797" s="367">
        <v>-9362.8081475283489</v>
      </c>
      <c r="S1797" s="384">
        <v>49.643999999999998</v>
      </c>
      <c r="T1797" s="367">
        <v>27172.413793103158</v>
      </c>
      <c r="U1797" s="367">
        <v>-1395035.8529868582</v>
      </c>
      <c r="V1797" s="384">
        <v>3545.9999999999623</v>
      </c>
      <c r="W1797" s="367">
        <v>1313333.3333333358</v>
      </c>
      <c r="X1797" s="367">
        <v>123754.18030480445</v>
      </c>
      <c r="Y1797" s="384">
        <v>3546.0000000000068</v>
      </c>
      <c r="Z1797" s="367"/>
      <c r="AA1797" s="367"/>
      <c r="AB1797" s="367"/>
      <c r="AC1797" s="367"/>
      <c r="AD1797" s="367"/>
      <c r="AE1797" s="367"/>
      <c r="AF1797" s="367"/>
      <c r="AG1797" s="367"/>
      <c r="AH1797" s="367"/>
      <c r="AI1797" s="367"/>
      <c r="AJ1797" s="367"/>
      <c r="AK1797" s="367"/>
      <c r="AL1797" s="367"/>
      <c r="AM1797" s="367"/>
      <c r="AN1797" s="367"/>
      <c r="AO1797" s="367"/>
      <c r="AP1797" s="367"/>
      <c r="AQ1797" s="367"/>
      <c r="AR1797" s="367"/>
      <c r="AS1797" s="367"/>
      <c r="AT1797" s="367"/>
    </row>
    <row r="1798" spans="2:46" ht="13.8">
      <c r="B1798" s="26">
        <v>131.50000000000125</v>
      </c>
      <c r="C1798" s="367">
        <v>511.2410872451718</v>
      </c>
      <c r="D1798" s="369">
        <v>3550.5000000000337</v>
      </c>
      <c r="E1798" s="367">
        <v>36697.674418604875</v>
      </c>
      <c r="F1798" s="367">
        <v>-1961662.4249222802</v>
      </c>
      <c r="G1798" s="367">
        <v>3550.5000000000218</v>
      </c>
      <c r="H1798" s="367">
        <v>197250</v>
      </c>
      <c r="I1798" s="367">
        <v>-23184004.708203413</v>
      </c>
      <c r="J1798" s="384">
        <v>3550.4999999999995</v>
      </c>
      <c r="K1798" s="367">
        <v>47818.181818182384</v>
      </c>
      <c r="L1798" s="367">
        <v>-1350233.608248764</v>
      </c>
      <c r="M1798" s="384">
        <v>3550.5000000000423</v>
      </c>
      <c r="N1798" s="367">
        <v>789</v>
      </c>
      <c r="O1798" s="367">
        <v>-23730.924343946263</v>
      </c>
      <c r="P1798" s="384">
        <v>51.482249999999993</v>
      </c>
      <c r="Q1798" s="367">
        <v>789</v>
      </c>
      <c r="R1798" s="367">
        <v>-9389.464319215349</v>
      </c>
      <c r="S1798" s="384">
        <v>49.707000000000001</v>
      </c>
      <c r="T1798" s="367">
        <v>27206.896551723847</v>
      </c>
      <c r="U1798" s="367">
        <v>-1398766.5442784312</v>
      </c>
      <c r="V1798" s="384">
        <v>3550.4999999999623</v>
      </c>
      <c r="W1798" s="367">
        <v>1315000.0000000026</v>
      </c>
      <c r="X1798" s="367">
        <v>123838.33098581128</v>
      </c>
      <c r="Y1798" s="384">
        <v>3550.5000000000068</v>
      </c>
      <c r="Z1798" s="367"/>
      <c r="AA1798" s="367"/>
      <c r="AB1798" s="367"/>
      <c r="AC1798" s="367"/>
      <c r="AD1798" s="367"/>
      <c r="AE1798" s="367"/>
      <c r="AF1798" s="367"/>
      <c r="AG1798" s="367"/>
      <c r="AH1798" s="367"/>
      <c r="AI1798" s="367"/>
      <c r="AJ1798" s="367"/>
      <c r="AK1798" s="367"/>
      <c r="AL1798" s="367"/>
      <c r="AM1798" s="367"/>
      <c r="AN1798" s="367"/>
      <c r="AO1798" s="367"/>
      <c r="AP1798" s="367"/>
      <c r="AQ1798" s="367"/>
      <c r="AR1798" s="367"/>
      <c r="AS1798" s="367"/>
      <c r="AT1798" s="367"/>
    </row>
    <row r="1799" spans="2:46" ht="13.8">
      <c r="B1799" s="26">
        <v>131.66666666666791</v>
      </c>
      <c r="C1799" s="367">
        <v>511.87690924685711</v>
      </c>
      <c r="D1799" s="369">
        <v>3555.0000000000337</v>
      </c>
      <c r="E1799" s="367">
        <v>36744.186046511852</v>
      </c>
      <c r="F1799" s="367">
        <v>-1966678.3656072759</v>
      </c>
      <c r="G1799" s="367">
        <v>3555.0000000000218</v>
      </c>
      <c r="H1799" s="367">
        <v>197500</v>
      </c>
      <c r="I1799" s="367">
        <v>-23243170.254884765</v>
      </c>
      <c r="J1799" s="384">
        <v>3554.9999999999995</v>
      </c>
      <c r="K1799" s="367">
        <v>47878.787878788447</v>
      </c>
      <c r="L1799" s="367">
        <v>-1353881.2816158715</v>
      </c>
      <c r="M1799" s="384">
        <v>3555.0000000000427</v>
      </c>
      <c r="N1799" s="367">
        <v>790</v>
      </c>
      <c r="O1799" s="367">
        <v>-23792.345925050871</v>
      </c>
      <c r="P1799" s="384">
        <v>51.547499999999999</v>
      </c>
      <c r="Q1799" s="367">
        <v>790</v>
      </c>
      <c r="R1799" s="367">
        <v>-9416.1579419428035</v>
      </c>
      <c r="S1799" s="384">
        <v>49.77</v>
      </c>
      <c r="T1799" s="367">
        <v>27241.379310344535</v>
      </c>
      <c r="U1799" s="367">
        <v>-1402502.2047492799</v>
      </c>
      <c r="V1799" s="384">
        <v>3554.9999999999618</v>
      </c>
      <c r="W1799" s="367">
        <v>1316666.6666666693</v>
      </c>
      <c r="X1799" s="367">
        <v>123922.29688159336</v>
      </c>
      <c r="Y1799" s="384">
        <v>3555.0000000000073</v>
      </c>
      <c r="Z1799" s="367"/>
      <c r="AA1799" s="367"/>
      <c r="AB1799" s="367"/>
      <c r="AC1799" s="367"/>
      <c r="AD1799" s="367"/>
      <c r="AE1799" s="367"/>
      <c r="AF1799" s="367"/>
      <c r="AG1799" s="367"/>
      <c r="AH1799" s="367"/>
      <c r="AI1799" s="367"/>
      <c r="AJ1799" s="367"/>
      <c r="AK1799" s="367"/>
      <c r="AL1799" s="367"/>
      <c r="AM1799" s="367"/>
      <c r="AN1799" s="367"/>
      <c r="AO1799" s="367"/>
      <c r="AP1799" s="367"/>
      <c r="AQ1799" s="367"/>
      <c r="AR1799" s="367"/>
      <c r="AS1799" s="367"/>
      <c r="AT1799" s="367"/>
    </row>
    <row r="1800" spans="2:46" ht="13.8">
      <c r="B1800" s="26">
        <v>131.83333333333456</v>
      </c>
      <c r="C1800" s="367">
        <v>512.51270051735571</v>
      </c>
      <c r="D1800" s="369">
        <v>3559.5000000000332</v>
      </c>
      <c r="E1800" s="367">
        <v>36790.697674418829</v>
      </c>
      <c r="F1800" s="367">
        <v>-1971700.7105366297</v>
      </c>
      <c r="G1800" s="367">
        <v>3559.5000000000218</v>
      </c>
      <c r="H1800" s="367">
        <v>197750</v>
      </c>
      <c r="I1800" s="367">
        <v>-23302411.197794717</v>
      </c>
      <c r="J1800" s="384">
        <v>3559.4999999999995</v>
      </c>
      <c r="K1800" s="367">
        <v>47939.393939394511</v>
      </c>
      <c r="L1800" s="367">
        <v>-1357533.8571365729</v>
      </c>
      <c r="M1800" s="384">
        <v>3559.5000000000427</v>
      </c>
      <c r="N1800" s="367">
        <v>791</v>
      </c>
      <c r="O1800" s="367">
        <v>-23853.846858975579</v>
      </c>
      <c r="P1800" s="384">
        <v>51.612750000000005</v>
      </c>
      <c r="Q1800" s="367">
        <v>791</v>
      </c>
      <c r="R1800" s="367">
        <v>-9442.8890157107162</v>
      </c>
      <c r="S1800" s="384">
        <v>49.833000000000006</v>
      </c>
      <c r="T1800" s="367">
        <v>27275.862068965223</v>
      </c>
      <c r="U1800" s="367">
        <v>-1406242.8343994047</v>
      </c>
      <c r="V1800" s="384">
        <v>3559.4999999999618</v>
      </c>
      <c r="W1800" s="367">
        <v>1318333.333333336</v>
      </c>
      <c r="X1800" s="367">
        <v>124006.07799215073</v>
      </c>
      <c r="Y1800" s="384">
        <v>3559.5000000000073</v>
      </c>
      <c r="Z1800" s="367"/>
      <c r="AA1800" s="367"/>
      <c r="AB1800" s="367"/>
      <c r="AC1800" s="367"/>
      <c r="AD1800" s="367"/>
      <c r="AE1800" s="367"/>
      <c r="AF1800" s="367"/>
      <c r="AG1800" s="367"/>
      <c r="AH1800" s="367"/>
      <c r="AI1800" s="367"/>
      <c r="AJ1800" s="367"/>
      <c r="AK1800" s="367"/>
      <c r="AL1800" s="367"/>
      <c r="AM1800" s="367"/>
      <c r="AN1800" s="367"/>
      <c r="AO1800" s="367"/>
      <c r="AP1800" s="367"/>
      <c r="AQ1800" s="367"/>
      <c r="AR1800" s="367"/>
      <c r="AS1800" s="367"/>
      <c r="AT1800" s="367"/>
    </row>
    <row r="1801" spans="2:46" ht="13.8">
      <c r="B1801" s="26">
        <v>132.00000000000122</v>
      </c>
      <c r="C1801" s="367">
        <v>513.148461056668</v>
      </c>
      <c r="D1801" s="369">
        <v>3564.0000000000332</v>
      </c>
      <c r="E1801" s="367">
        <v>36837.209302325806</v>
      </c>
      <c r="F1801" s="367">
        <v>-1976729.4597103419</v>
      </c>
      <c r="G1801" s="367">
        <v>3564.0000000000218</v>
      </c>
      <c r="H1801" s="367">
        <v>198000</v>
      </c>
      <c r="I1801" s="367">
        <v>-23361727.536933262</v>
      </c>
      <c r="J1801" s="384">
        <v>3563.9999999999995</v>
      </c>
      <c r="K1801" s="367">
        <v>48000.000000000575</v>
      </c>
      <c r="L1801" s="367">
        <v>-1361191.3348108688</v>
      </c>
      <c r="M1801" s="384">
        <v>3564.0000000000432</v>
      </c>
      <c r="N1801" s="367">
        <v>792</v>
      </c>
      <c r="O1801" s="367">
        <v>-23915.427145720379</v>
      </c>
      <c r="P1801" s="384">
        <v>51.677999999999997</v>
      </c>
      <c r="Q1801" s="367">
        <v>792</v>
      </c>
      <c r="R1801" s="367">
        <v>-9469.6575405190761</v>
      </c>
      <c r="S1801" s="384">
        <v>49.896000000000001</v>
      </c>
      <c r="T1801" s="367">
        <v>27310.344827585912</v>
      </c>
      <c r="U1801" s="367">
        <v>-1409988.4332288057</v>
      </c>
      <c r="V1801" s="384">
        <v>3563.9999999999618</v>
      </c>
      <c r="W1801" s="367">
        <v>1320000.0000000028</v>
      </c>
      <c r="X1801" s="367">
        <v>124089.67431748335</v>
      </c>
      <c r="Y1801" s="384">
        <v>3564.0000000000073</v>
      </c>
      <c r="Z1801" s="367"/>
      <c r="AA1801" s="367"/>
      <c r="AB1801" s="367"/>
      <c r="AC1801" s="367"/>
      <c r="AD1801" s="367"/>
      <c r="AE1801" s="367"/>
      <c r="AF1801" s="367"/>
      <c r="AG1801" s="367"/>
      <c r="AH1801" s="367"/>
      <c r="AI1801" s="367"/>
      <c r="AJ1801" s="367"/>
      <c r="AK1801" s="367"/>
      <c r="AL1801" s="367"/>
      <c r="AM1801" s="367"/>
      <c r="AN1801" s="367"/>
      <c r="AO1801" s="367"/>
      <c r="AP1801" s="367"/>
      <c r="AQ1801" s="367"/>
      <c r="AR1801" s="367"/>
      <c r="AS1801" s="367"/>
      <c r="AT1801" s="367"/>
    </row>
    <row r="1802" spans="2:46" ht="13.8">
      <c r="B1802" s="26">
        <v>132.16666666666788</v>
      </c>
      <c r="C1802" s="367">
        <v>513.78419086479369</v>
      </c>
      <c r="D1802" s="369">
        <v>3568.5000000000327</v>
      </c>
      <c r="E1802" s="367">
        <v>36883.720930232783</v>
      </c>
      <c r="F1802" s="367">
        <v>-1981764.6131284132</v>
      </c>
      <c r="G1802" s="367">
        <v>3568.5000000000218</v>
      </c>
      <c r="H1802" s="367">
        <v>198250</v>
      </c>
      <c r="I1802" s="367">
        <v>-23421119.272300404</v>
      </c>
      <c r="J1802" s="384">
        <v>3568.4999999999995</v>
      </c>
      <c r="K1802" s="367">
        <v>48060.606060606638</v>
      </c>
      <c r="L1802" s="367">
        <v>-1364853.7146387585</v>
      </c>
      <c r="M1802" s="384">
        <v>3568.5000000000432</v>
      </c>
      <c r="N1802" s="367">
        <v>793</v>
      </c>
      <c r="O1802" s="367">
        <v>-23977.086785285283</v>
      </c>
      <c r="P1802" s="384">
        <v>51.743250000000003</v>
      </c>
      <c r="Q1802" s="367">
        <v>793</v>
      </c>
      <c r="R1802" s="367">
        <v>-9496.4635163678904</v>
      </c>
      <c r="S1802" s="384">
        <v>49.958999999999996</v>
      </c>
      <c r="T1802" s="367">
        <v>27344.8275862066</v>
      </c>
      <c r="U1802" s="367">
        <v>-1413739.0012374816</v>
      </c>
      <c r="V1802" s="384">
        <v>3568.4999999999613</v>
      </c>
      <c r="W1802" s="367">
        <v>1321666.6666666695</v>
      </c>
      <c r="X1802" s="367">
        <v>124173.08585759126</v>
      </c>
      <c r="Y1802" s="384">
        <v>3568.5000000000077</v>
      </c>
      <c r="Z1802" s="367"/>
      <c r="AA1802" s="367"/>
      <c r="AB1802" s="367"/>
      <c r="AC1802" s="367"/>
      <c r="AD1802" s="367"/>
      <c r="AE1802" s="367"/>
      <c r="AF1802" s="367"/>
      <c r="AG1802" s="367"/>
      <c r="AH1802" s="367"/>
      <c r="AI1802" s="367"/>
      <c r="AJ1802" s="367"/>
      <c r="AK1802" s="367"/>
      <c r="AL1802" s="367"/>
      <c r="AM1802" s="367"/>
      <c r="AN1802" s="367"/>
      <c r="AO1802" s="367"/>
      <c r="AP1802" s="367"/>
      <c r="AQ1802" s="367"/>
      <c r="AR1802" s="367"/>
      <c r="AS1802" s="367"/>
      <c r="AT1802" s="367"/>
    </row>
    <row r="1803" spans="2:46" ht="13.8">
      <c r="B1803" s="26">
        <v>132.33333333333454</v>
      </c>
      <c r="C1803" s="367">
        <v>514.41988994173312</v>
      </c>
      <c r="D1803" s="369">
        <v>3573.0000000000327</v>
      </c>
      <c r="E1803" s="367">
        <v>36930.23255813976</v>
      </c>
      <c r="F1803" s="367">
        <v>-1986806.1707908427</v>
      </c>
      <c r="G1803" s="367">
        <v>3573.0000000000223</v>
      </c>
      <c r="H1803" s="367">
        <v>198500</v>
      </c>
      <c r="I1803" s="367">
        <v>-23480586.403896142</v>
      </c>
      <c r="J1803" s="384">
        <v>3572.9999999999995</v>
      </c>
      <c r="K1803" s="367">
        <v>48121.212121212702</v>
      </c>
      <c r="L1803" s="367">
        <v>-1368520.9966202429</v>
      </c>
      <c r="M1803" s="384">
        <v>3573.0000000000437</v>
      </c>
      <c r="N1803" s="367">
        <v>794</v>
      </c>
      <c r="O1803" s="367">
        <v>-24038.825777670278</v>
      </c>
      <c r="P1803" s="384">
        <v>51.808500000000002</v>
      </c>
      <c r="Q1803" s="367">
        <v>794</v>
      </c>
      <c r="R1803" s="367">
        <v>-9523.3069432571629</v>
      </c>
      <c r="S1803" s="384">
        <v>50.021999999999998</v>
      </c>
      <c r="T1803" s="367">
        <v>27379.310344827289</v>
      </c>
      <c r="U1803" s="367">
        <v>-1417494.5384254341</v>
      </c>
      <c r="V1803" s="384">
        <v>3572.9999999999613</v>
      </c>
      <c r="W1803" s="367">
        <v>1323333.3333333363</v>
      </c>
      <c r="X1803" s="367">
        <v>124256.3126124744</v>
      </c>
      <c r="Y1803" s="384">
        <v>3573.0000000000077</v>
      </c>
      <c r="Z1803" s="367"/>
      <c r="AA1803" s="367"/>
      <c r="AB1803" s="367"/>
      <c r="AC1803" s="367"/>
      <c r="AD1803" s="367"/>
      <c r="AE1803" s="367"/>
      <c r="AF1803" s="367"/>
      <c r="AG1803" s="367"/>
      <c r="AH1803" s="367"/>
      <c r="AI1803" s="367"/>
      <c r="AJ1803" s="367"/>
      <c r="AK1803" s="367"/>
      <c r="AL1803" s="367"/>
      <c r="AM1803" s="367"/>
      <c r="AN1803" s="367"/>
      <c r="AO1803" s="367"/>
      <c r="AP1803" s="367"/>
      <c r="AQ1803" s="367"/>
      <c r="AR1803" s="367"/>
      <c r="AS1803" s="367"/>
      <c r="AT1803" s="367"/>
    </row>
    <row r="1804" spans="2:46" ht="13.8">
      <c r="B1804" s="26">
        <v>132.50000000000119</v>
      </c>
      <c r="C1804" s="367">
        <v>515.05555828748595</v>
      </c>
      <c r="D1804" s="369">
        <v>3577.5000000000323</v>
      </c>
      <c r="E1804" s="367">
        <v>36976.744186046737</v>
      </c>
      <c r="F1804" s="367">
        <v>-1991854.1326976309</v>
      </c>
      <c r="G1804" s="367">
        <v>3577.5000000000223</v>
      </c>
      <c r="H1804" s="367">
        <v>198750</v>
      </c>
      <c r="I1804" s="367">
        <v>-23540128.931720484</v>
      </c>
      <c r="J1804" s="384">
        <v>3577.4999999999995</v>
      </c>
      <c r="K1804" s="367">
        <v>48181.818181818766</v>
      </c>
      <c r="L1804" s="367">
        <v>-1372193.1807553209</v>
      </c>
      <c r="M1804" s="384">
        <v>3577.5000000000437</v>
      </c>
      <c r="N1804" s="367">
        <v>795</v>
      </c>
      <c r="O1804" s="367">
        <v>-24100.644122875372</v>
      </c>
      <c r="P1804" s="384">
        <v>51.873750000000001</v>
      </c>
      <c r="Q1804" s="367">
        <v>795</v>
      </c>
      <c r="R1804" s="367">
        <v>-9550.187821186888</v>
      </c>
      <c r="S1804" s="384">
        <v>50.084999999999994</v>
      </c>
      <c r="T1804" s="367">
        <v>27413.793103447977</v>
      </c>
      <c r="U1804" s="367">
        <v>-1421255.0447926626</v>
      </c>
      <c r="V1804" s="384">
        <v>3577.4999999999613</v>
      </c>
      <c r="W1804" s="367">
        <v>1325000.000000003</v>
      </c>
      <c r="X1804" s="367">
        <v>124339.35458213284</v>
      </c>
      <c r="Y1804" s="384">
        <v>3577.5000000000082</v>
      </c>
      <c r="Z1804" s="367"/>
      <c r="AA1804" s="367"/>
      <c r="AB1804" s="367"/>
      <c r="AC1804" s="367"/>
      <c r="AD1804" s="367"/>
      <c r="AE1804" s="367"/>
      <c r="AF1804" s="367"/>
      <c r="AG1804" s="367"/>
      <c r="AH1804" s="367"/>
      <c r="AI1804" s="367"/>
      <c r="AJ1804" s="367"/>
      <c r="AK1804" s="367"/>
      <c r="AL1804" s="367"/>
      <c r="AM1804" s="367"/>
      <c r="AN1804" s="367"/>
      <c r="AO1804" s="367"/>
      <c r="AP1804" s="367"/>
      <c r="AQ1804" s="367"/>
      <c r="AR1804" s="367"/>
      <c r="AS1804" s="367"/>
      <c r="AT1804" s="367"/>
    </row>
    <row r="1805" spans="2:46" ht="13.8">
      <c r="B1805" s="26">
        <v>132.66666666666785</v>
      </c>
      <c r="C1805" s="367">
        <v>515.69119590205241</v>
      </c>
      <c r="D1805" s="369">
        <v>3582.0000000000323</v>
      </c>
      <c r="E1805" s="367">
        <v>37023.255813953714</v>
      </c>
      <c r="F1805" s="367">
        <v>-1996908.4988487773</v>
      </c>
      <c r="G1805" s="367">
        <v>3582.0000000000223</v>
      </c>
      <c r="H1805" s="367">
        <v>199000</v>
      </c>
      <c r="I1805" s="367">
        <v>-23599746.855773415</v>
      </c>
      <c r="J1805" s="384">
        <v>3581.9999999999995</v>
      </c>
      <c r="K1805" s="367">
        <v>48242.42424242483</v>
      </c>
      <c r="L1805" s="367">
        <v>-1375870.2670439933</v>
      </c>
      <c r="M1805" s="384">
        <v>3582.0000000000437</v>
      </c>
      <c r="N1805" s="367">
        <v>796</v>
      </c>
      <c r="O1805" s="367">
        <v>-24162.541820900566</v>
      </c>
      <c r="P1805" s="384">
        <v>51.939</v>
      </c>
      <c r="Q1805" s="367">
        <v>796</v>
      </c>
      <c r="R1805" s="367">
        <v>-9577.1061501570657</v>
      </c>
      <c r="S1805" s="384">
        <v>50.147999999999996</v>
      </c>
      <c r="T1805" s="367">
        <v>27448.275862068665</v>
      </c>
      <c r="U1805" s="367">
        <v>-1425020.5203391665</v>
      </c>
      <c r="V1805" s="384">
        <v>3581.9999999999609</v>
      </c>
      <c r="W1805" s="367">
        <v>1326666.6666666698</v>
      </c>
      <c r="X1805" s="367">
        <v>124422.21176656653</v>
      </c>
      <c r="Y1805" s="384">
        <v>3582.0000000000082</v>
      </c>
      <c r="Z1805" s="367"/>
      <c r="AA1805" s="367"/>
      <c r="AB1805" s="367"/>
      <c r="AC1805" s="367"/>
      <c r="AD1805" s="367"/>
      <c r="AE1805" s="367"/>
      <c r="AF1805" s="367"/>
      <c r="AG1805" s="367"/>
      <c r="AH1805" s="367"/>
      <c r="AI1805" s="367"/>
      <c r="AJ1805" s="367"/>
      <c r="AK1805" s="367"/>
      <c r="AL1805" s="367"/>
      <c r="AM1805" s="367"/>
      <c r="AN1805" s="367"/>
      <c r="AO1805" s="367"/>
      <c r="AP1805" s="367"/>
      <c r="AQ1805" s="367"/>
      <c r="AR1805" s="367"/>
      <c r="AS1805" s="367"/>
      <c r="AT1805" s="367"/>
    </row>
    <row r="1806" spans="2:46" ht="13.8">
      <c r="B1806" s="26">
        <v>132.83333333333451</v>
      </c>
      <c r="C1806" s="367">
        <v>516.32680278543239</v>
      </c>
      <c r="D1806" s="369">
        <v>3586.5000000000318</v>
      </c>
      <c r="E1806" s="367">
        <v>37069.767441860691</v>
      </c>
      <c r="F1806" s="367">
        <v>-2001969.2692442818</v>
      </c>
      <c r="G1806" s="367">
        <v>3586.5000000000223</v>
      </c>
      <c r="H1806" s="367">
        <v>199250</v>
      </c>
      <c r="I1806" s="367">
        <v>-23659440.176054943</v>
      </c>
      <c r="J1806" s="384">
        <v>3586.4999999999995</v>
      </c>
      <c r="K1806" s="367">
        <v>48303.030303030893</v>
      </c>
      <c r="L1806" s="367">
        <v>-1379552.2554862604</v>
      </c>
      <c r="M1806" s="384">
        <v>3586.5000000000441</v>
      </c>
      <c r="N1806" s="367">
        <v>797</v>
      </c>
      <c r="O1806" s="367">
        <v>-24224.518871745859</v>
      </c>
      <c r="P1806" s="384">
        <v>52.004250000000006</v>
      </c>
      <c r="Q1806" s="367">
        <v>797</v>
      </c>
      <c r="R1806" s="367">
        <v>-9604.0619301677016</v>
      </c>
      <c r="S1806" s="384">
        <v>50.210999999999999</v>
      </c>
      <c r="T1806" s="367">
        <v>27482.758620689354</v>
      </c>
      <c r="U1806" s="367">
        <v>-1428790.9650649466</v>
      </c>
      <c r="V1806" s="384">
        <v>3586.4999999999609</v>
      </c>
      <c r="W1806" s="367">
        <v>1328333.3333333365</v>
      </c>
      <c r="X1806" s="367">
        <v>124504.88416577551</v>
      </c>
      <c r="Y1806" s="384">
        <v>3586.5000000000082</v>
      </c>
      <c r="Z1806" s="367"/>
      <c r="AA1806" s="367"/>
      <c r="AB1806" s="367"/>
      <c r="AC1806" s="367"/>
      <c r="AD1806" s="367"/>
      <c r="AE1806" s="367"/>
      <c r="AF1806" s="367"/>
      <c r="AG1806" s="367"/>
      <c r="AH1806" s="367"/>
      <c r="AI1806" s="367"/>
      <c r="AJ1806" s="367"/>
      <c r="AK1806" s="367"/>
      <c r="AL1806" s="367"/>
      <c r="AM1806" s="367"/>
      <c r="AN1806" s="367"/>
      <c r="AO1806" s="367"/>
      <c r="AP1806" s="367"/>
      <c r="AQ1806" s="367"/>
      <c r="AR1806" s="367"/>
      <c r="AS1806" s="367"/>
      <c r="AT1806" s="367"/>
    </row>
    <row r="1807" spans="2:46" ht="13.8">
      <c r="B1807" s="26">
        <v>133.00000000000117</v>
      </c>
      <c r="C1807" s="367">
        <v>516.96237893762589</v>
      </c>
      <c r="D1807" s="369">
        <v>3591.0000000000318</v>
      </c>
      <c r="E1807" s="367">
        <v>37116.279069767668</v>
      </c>
      <c r="F1807" s="367">
        <v>-2007036.4438841452</v>
      </c>
      <c r="G1807" s="367">
        <v>3591.0000000000223</v>
      </c>
      <c r="H1807" s="367">
        <v>199500</v>
      </c>
      <c r="I1807" s="367">
        <v>-23719208.892565072</v>
      </c>
      <c r="J1807" s="384">
        <v>3590.9999999999995</v>
      </c>
      <c r="K1807" s="367">
        <v>48363.636363636957</v>
      </c>
      <c r="L1807" s="367">
        <v>-1383239.1460821209</v>
      </c>
      <c r="M1807" s="384">
        <v>3591.0000000000441</v>
      </c>
      <c r="N1807" s="367">
        <v>798</v>
      </c>
      <c r="O1807" s="367">
        <v>-24286.575275411244</v>
      </c>
      <c r="P1807" s="384">
        <v>52.069499999999998</v>
      </c>
      <c r="Q1807" s="367">
        <v>798</v>
      </c>
      <c r="R1807" s="367">
        <v>-9631.0551612187919</v>
      </c>
      <c r="S1807" s="384">
        <v>50.274000000000001</v>
      </c>
      <c r="T1807" s="367">
        <v>27517.241379310042</v>
      </c>
      <c r="U1807" s="367">
        <v>-1432566.3789700025</v>
      </c>
      <c r="V1807" s="384">
        <v>3590.9999999999609</v>
      </c>
      <c r="W1807" s="367">
        <v>1330000.0000000033</v>
      </c>
      <c r="X1807" s="367">
        <v>124587.37177975973</v>
      </c>
      <c r="Y1807" s="384">
        <v>3591.0000000000086</v>
      </c>
      <c r="Z1807" s="367"/>
      <c r="AA1807" s="367"/>
      <c r="AB1807" s="367"/>
      <c r="AC1807" s="367"/>
      <c r="AD1807" s="367"/>
      <c r="AE1807" s="367"/>
      <c r="AF1807" s="367"/>
      <c r="AG1807" s="367"/>
      <c r="AH1807" s="367"/>
      <c r="AI1807" s="367"/>
      <c r="AJ1807" s="367"/>
      <c r="AK1807" s="367"/>
      <c r="AL1807" s="367"/>
      <c r="AM1807" s="367"/>
      <c r="AN1807" s="367"/>
      <c r="AO1807" s="367"/>
      <c r="AP1807" s="367"/>
      <c r="AQ1807" s="367"/>
      <c r="AR1807" s="367"/>
      <c r="AS1807" s="367"/>
      <c r="AT1807" s="367"/>
    </row>
    <row r="1808" spans="2:46" ht="13.8">
      <c r="B1808" s="26">
        <v>133.16666666666782</v>
      </c>
      <c r="C1808" s="367">
        <v>517.59792435863289</v>
      </c>
      <c r="D1808" s="369">
        <v>3595.5000000000314</v>
      </c>
      <c r="E1808" s="367">
        <v>37162.790697674645</v>
      </c>
      <c r="F1808" s="367">
        <v>-2012110.0227683668</v>
      </c>
      <c r="G1808" s="367">
        <v>3595.5000000000223</v>
      </c>
      <c r="H1808" s="367">
        <v>199750</v>
      </c>
      <c r="I1808" s="367">
        <v>-23779053.0053038</v>
      </c>
      <c r="J1808" s="384">
        <v>3595.4999999999995</v>
      </c>
      <c r="K1808" s="367">
        <v>48424.242424243021</v>
      </c>
      <c r="L1808" s="367">
        <v>-1386930.9388315764</v>
      </c>
      <c r="M1808" s="384">
        <v>3595.5000000000446</v>
      </c>
      <c r="N1808" s="367">
        <v>799</v>
      </c>
      <c r="O1808" s="367">
        <v>-24348.711031896735</v>
      </c>
      <c r="P1808" s="384">
        <v>52.134750000000004</v>
      </c>
      <c r="Q1808" s="367">
        <v>799</v>
      </c>
      <c r="R1808" s="367">
        <v>-9658.0858433103313</v>
      </c>
      <c r="S1808" s="384">
        <v>50.336999999999996</v>
      </c>
      <c r="T1808" s="367">
        <v>27551.724137930731</v>
      </c>
      <c r="U1808" s="367">
        <v>-1436346.7620543339</v>
      </c>
      <c r="V1808" s="384">
        <v>3595.4999999999604</v>
      </c>
      <c r="W1808" s="367">
        <v>1331666.66666667</v>
      </c>
      <c r="X1808" s="367">
        <v>124669.67460851926</v>
      </c>
      <c r="Y1808" s="384">
        <v>3595.5000000000086</v>
      </c>
      <c r="Z1808" s="367"/>
      <c r="AA1808" s="367"/>
      <c r="AB1808" s="367"/>
      <c r="AC1808" s="367"/>
      <c r="AD1808" s="367"/>
      <c r="AE1808" s="367"/>
      <c r="AF1808" s="367"/>
      <c r="AG1808" s="367"/>
      <c r="AH1808" s="367"/>
      <c r="AI1808" s="367"/>
      <c r="AJ1808" s="367"/>
      <c r="AK1808" s="367"/>
      <c r="AL1808" s="367"/>
      <c r="AM1808" s="367"/>
      <c r="AN1808" s="367"/>
      <c r="AO1808" s="367"/>
      <c r="AP1808" s="367"/>
      <c r="AQ1808" s="367"/>
      <c r="AR1808" s="367"/>
      <c r="AS1808" s="367"/>
      <c r="AT1808" s="367"/>
    </row>
    <row r="1809" spans="2:46" ht="13.8">
      <c r="B1809" s="26">
        <v>133.33333333333448</v>
      </c>
      <c r="C1809" s="367">
        <v>518.23343904845353</v>
      </c>
      <c r="D1809" s="369">
        <v>3600.0000000000314</v>
      </c>
      <c r="E1809" s="367">
        <v>37209.302325581622</v>
      </c>
      <c r="F1809" s="367">
        <v>-2017190.0058969471</v>
      </c>
      <c r="G1809" s="367">
        <v>3600.0000000000223</v>
      </c>
      <c r="H1809" s="367">
        <v>200000</v>
      </c>
      <c r="I1809" s="367">
        <v>-23838972.514271125</v>
      </c>
      <c r="J1809" s="384">
        <v>3599.9999999999995</v>
      </c>
      <c r="K1809" s="367">
        <v>48484.848484849084</v>
      </c>
      <c r="L1809" s="367">
        <v>-1390627.6337346255</v>
      </c>
      <c r="M1809" s="384">
        <v>3600.0000000000446</v>
      </c>
      <c r="N1809" s="367">
        <v>800</v>
      </c>
      <c r="O1809" s="367">
        <v>-24410.926141202312</v>
      </c>
      <c r="P1809" s="384">
        <v>52.199999999999996</v>
      </c>
      <c r="Q1809" s="367">
        <v>800</v>
      </c>
      <c r="R1809" s="367">
        <v>-9685.1539764423287</v>
      </c>
      <c r="S1809" s="384">
        <v>50.4</v>
      </c>
      <c r="T1809" s="367">
        <v>27586.206896551419</v>
      </c>
      <c r="U1809" s="367">
        <v>-1440132.1143179412</v>
      </c>
      <c r="V1809" s="384">
        <v>3599.9999999999604</v>
      </c>
      <c r="W1809" s="367">
        <v>1333333.3333333367</v>
      </c>
      <c r="X1809" s="367">
        <v>124751.79265205402</v>
      </c>
      <c r="Y1809" s="384">
        <v>3600.0000000000091</v>
      </c>
      <c r="Z1809" s="367"/>
      <c r="AA1809" s="367"/>
      <c r="AB1809" s="367"/>
      <c r="AC1809" s="367"/>
      <c r="AD1809" s="367"/>
      <c r="AE1809" s="367"/>
      <c r="AF1809" s="367"/>
      <c r="AG1809" s="367"/>
      <c r="AH1809" s="367"/>
      <c r="AI1809" s="367"/>
      <c r="AJ1809" s="367"/>
      <c r="AK1809" s="367"/>
      <c r="AL1809" s="367"/>
      <c r="AM1809" s="367"/>
      <c r="AN1809" s="367"/>
      <c r="AO1809" s="367"/>
      <c r="AP1809" s="367"/>
      <c r="AQ1809" s="367"/>
      <c r="AR1809" s="367"/>
      <c r="AS1809" s="367"/>
      <c r="AT1809" s="367"/>
    </row>
    <row r="1810" spans="2:46" ht="13.8">
      <c r="B1810" s="26">
        <v>133.50000000000114</v>
      </c>
      <c r="C1810" s="367">
        <v>518.86892300708746</v>
      </c>
      <c r="D1810" s="369">
        <v>3604.5000000000305</v>
      </c>
      <c r="E1810" s="367">
        <v>37255.8139534886</v>
      </c>
      <c r="F1810" s="367">
        <v>-2022276.3932698858</v>
      </c>
      <c r="G1810" s="367">
        <v>3604.5000000000223</v>
      </c>
      <c r="H1810" s="367">
        <v>200250</v>
      </c>
      <c r="I1810" s="367">
        <v>-23898967.419467043</v>
      </c>
      <c r="J1810" s="384">
        <v>3604.4999999999995</v>
      </c>
      <c r="K1810" s="367">
        <v>48545.454545455148</v>
      </c>
      <c r="L1810" s="367">
        <v>-1394329.2307912693</v>
      </c>
      <c r="M1810" s="384">
        <v>3604.500000000045</v>
      </c>
      <c r="N1810" s="367">
        <v>801</v>
      </c>
      <c r="O1810" s="367">
        <v>-24473.220603327998</v>
      </c>
      <c r="P1810" s="384">
        <v>52.265250000000002</v>
      </c>
      <c r="Q1810" s="367">
        <v>801</v>
      </c>
      <c r="R1810" s="367">
        <v>-9712.2595606147806</v>
      </c>
      <c r="S1810" s="384">
        <v>50.463000000000001</v>
      </c>
      <c r="T1810" s="367">
        <v>27620.689655172107</v>
      </c>
      <c r="U1810" s="367">
        <v>-1443922.4357608252</v>
      </c>
      <c r="V1810" s="384">
        <v>3604.4999999999604</v>
      </c>
      <c r="W1810" s="367">
        <v>1335000.0000000035</v>
      </c>
      <c r="X1810" s="367">
        <v>124833.72591036405</v>
      </c>
      <c r="Y1810" s="384">
        <v>3604.5000000000091</v>
      </c>
      <c r="Z1810" s="367"/>
      <c r="AA1810" s="367"/>
      <c r="AB1810" s="367"/>
      <c r="AC1810" s="367"/>
      <c r="AD1810" s="367"/>
      <c r="AE1810" s="367"/>
      <c r="AF1810" s="367"/>
      <c r="AG1810" s="367"/>
      <c r="AH1810" s="367"/>
      <c r="AI1810" s="367"/>
      <c r="AJ1810" s="367"/>
      <c r="AK1810" s="367"/>
      <c r="AL1810" s="367"/>
      <c r="AM1810" s="367"/>
      <c r="AN1810" s="367"/>
      <c r="AO1810" s="367"/>
      <c r="AP1810" s="367"/>
      <c r="AQ1810" s="367"/>
      <c r="AR1810" s="367"/>
      <c r="AS1810" s="367"/>
      <c r="AT1810" s="367"/>
    </row>
    <row r="1811" spans="2:46" ht="13.8">
      <c r="B1811" s="26">
        <v>133.66666666666779</v>
      </c>
      <c r="C1811" s="367">
        <v>519.50437623453524</v>
      </c>
      <c r="D1811" s="369">
        <v>3609.0000000000305</v>
      </c>
      <c r="E1811" s="367">
        <v>37302.325581395577</v>
      </c>
      <c r="F1811" s="367">
        <v>-2027369.1848871829</v>
      </c>
      <c r="G1811" s="367">
        <v>3609.0000000000223</v>
      </c>
      <c r="H1811" s="367">
        <v>200500</v>
      </c>
      <c r="I1811" s="367">
        <v>-23959037.720891554</v>
      </c>
      <c r="J1811" s="384">
        <v>3608.9999999999995</v>
      </c>
      <c r="K1811" s="367">
        <v>48606.060606061212</v>
      </c>
      <c r="L1811" s="367">
        <v>-1398035.7300015066</v>
      </c>
      <c r="M1811" s="384">
        <v>3609.000000000045</v>
      </c>
      <c r="N1811" s="367">
        <v>802</v>
      </c>
      <c r="O1811" s="367">
        <v>-24535.59441827378</v>
      </c>
      <c r="P1811" s="384">
        <v>52.330500000000001</v>
      </c>
      <c r="Q1811" s="367">
        <v>802</v>
      </c>
      <c r="R1811" s="367">
        <v>-9739.4025958276852</v>
      </c>
      <c r="S1811" s="384">
        <v>50.526000000000003</v>
      </c>
      <c r="T1811" s="367">
        <v>27655.172413792796</v>
      </c>
      <c r="U1811" s="367">
        <v>-1447717.7263829838</v>
      </c>
      <c r="V1811" s="384">
        <v>3608.9999999999595</v>
      </c>
      <c r="W1811" s="367">
        <v>1336666.6666666702</v>
      </c>
      <c r="X1811" s="367">
        <v>124915.4743834494</v>
      </c>
      <c r="Y1811" s="384">
        <v>3609.0000000000095</v>
      </c>
      <c r="Z1811" s="367"/>
      <c r="AA1811" s="367"/>
      <c r="AB1811" s="367"/>
      <c r="AC1811" s="367"/>
      <c r="AD1811" s="367"/>
      <c r="AE1811" s="367"/>
      <c r="AF1811" s="367"/>
      <c r="AG1811" s="367"/>
      <c r="AH1811" s="367"/>
      <c r="AI1811" s="367"/>
      <c r="AJ1811" s="367"/>
      <c r="AK1811" s="367"/>
      <c r="AL1811" s="367"/>
      <c r="AM1811" s="367"/>
      <c r="AN1811" s="367"/>
      <c r="AO1811" s="367"/>
      <c r="AP1811" s="367"/>
      <c r="AQ1811" s="367"/>
      <c r="AR1811" s="367"/>
      <c r="AS1811" s="367"/>
      <c r="AT1811" s="367"/>
    </row>
    <row r="1812" spans="2:46" ht="13.8">
      <c r="B1812" s="26">
        <v>133.83333333333445</v>
      </c>
      <c r="C1812" s="367">
        <v>520.13979873079643</v>
      </c>
      <c r="D1812" s="369">
        <v>3613.50000000003</v>
      </c>
      <c r="E1812" s="367">
        <v>37348.837209302554</v>
      </c>
      <c r="F1812" s="367">
        <v>-2032468.3807488384</v>
      </c>
      <c r="G1812" s="367">
        <v>3613.5000000000223</v>
      </c>
      <c r="H1812" s="367">
        <v>200750</v>
      </c>
      <c r="I1812" s="367">
        <v>-24019183.418544669</v>
      </c>
      <c r="J1812" s="384">
        <v>3613.4999999999995</v>
      </c>
      <c r="K1812" s="367">
        <v>48666.666666667275</v>
      </c>
      <c r="L1812" s="367">
        <v>-1401747.1313653388</v>
      </c>
      <c r="M1812" s="384">
        <v>3613.5000000000455</v>
      </c>
      <c r="N1812" s="367">
        <v>803</v>
      </c>
      <c r="O1812" s="367">
        <v>-24598.047586039651</v>
      </c>
      <c r="P1812" s="384">
        <v>52.39575</v>
      </c>
      <c r="Q1812" s="367">
        <v>803</v>
      </c>
      <c r="R1812" s="367">
        <v>-9766.5830820810424</v>
      </c>
      <c r="S1812" s="384">
        <v>50.588999999999999</v>
      </c>
      <c r="T1812" s="367">
        <v>27689.655172413484</v>
      </c>
      <c r="U1812" s="367">
        <v>-1451517.9861844191</v>
      </c>
      <c r="V1812" s="384">
        <v>3613.4999999999595</v>
      </c>
      <c r="W1812" s="367">
        <v>1338333.333333337</v>
      </c>
      <c r="X1812" s="367">
        <v>124997.03807130996</v>
      </c>
      <c r="Y1812" s="384">
        <v>3613.5000000000095</v>
      </c>
      <c r="Z1812" s="367"/>
      <c r="AA1812" s="367"/>
      <c r="AB1812" s="367"/>
      <c r="AC1812" s="367"/>
      <c r="AD1812" s="367"/>
      <c r="AE1812" s="367"/>
      <c r="AF1812" s="367"/>
      <c r="AG1812" s="367"/>
      <c r="AH1812" s="367"/>
      <c r="AI1812" s="367"/>
      <c r="AJ1812" s="367"/>
      <c r="AK1812" s="367"/>
      <c r="AL1812" s="367"/>
      <c r="AM1812" s="367"/>
      <c r="AN1812" s="367"/>
      <c r="AO1812" s="367"/>
      <c r="AP1812" s="367"/>
      <c r="AQ1812" s="367"/>
      <c r="AR1812" s="367"/>
      <c r="AS1812" s="367"/>
      <c r="AT1812" s="367"/>
    </row>
    <row r="1813" spans="2:46" ht="13.8">
      <c r="B1813" s="26">
        <v>134.00000000000111</v>
      </c>
      <c r="C1813" s="367">
        <v>520.77519049587124</v>
      </c>
      <c r="D1813" s="369">
        <v>3618.00000000003</v>
      </c>
      <c r="E1813" s="367">
        <v>37395.348837209531</v>
      </c>
      <c r="F1813" s="367">
        <v>-2037573.9808548524</v>
      </c>
      <c r="G1813" s="367">
        <v>3618.0000000000223</v>
      </c>
      <c r="H1813" s="367">
        <v>201000</v>
      </c>
      <c r="I1813" s="367">
        <v>-24079404.512426376</v>
      </c>
      <c r="J1813" s="384">
        <v>3617.9999999999995</v>
      </c>
      <c r="K1813" s="367">
        <v>48727.272727273339</v>
      </c>
      <c r="L1813" s="367">
        <v>-1405463.4348827649</v>
      </c>
      <c r="M1813" s="384">
        <v>3618.0000000000455</v>
      </c>
      <c r="N1813" s="367">
        <v>804</v>
      </c>
      <c r="O1813" s="367">
        <v>-24660.580106625628</v>
      </c>
      <c r="P1813" s="384">
        <v>52.460999999999999</v>
      </c>
      <c r="Q1813" s="367">
        <v>804</v>
      </c>
      <c r="R1813" s="367">
        <v>-9793.801019374856</v>
      </c>
      <c r="S1813" s="384">
        <v>50.652000000000001</v>
      </c>
      <c r="T1813" s="367">
        <v>27724.137931034173</v>
      </c>
      <c r="U1813" s="367">
        <v>-1455323.2151651303</v>
      </c>
      <c r="V1813" s="384">
        <v>3617.9999999999595</v>
      </c>
      <c r="W1813" s="367">
        <v>1340000.0000000037</v>
      </c>
      <c r="X1813" s="367">
        <v>125078.4169739458</v>
      </c>
      <c r="Y1813" s="384">
        <v>3618.0000000000095</v>
      </c>
      <c r="Z1813" s="367"/>
      <c r="AA1813" s="367"/>
      <c r="AB1813" s="367"/>
      <c r="AC1813" s="367"/>
      <c r="AD1813" s="367"/>
      <c r="AE1813" s="367"/>
      <c r="AF1813" s="367"/>
      <c r="AG1813" s="367"/>
      <c r="AH1813" s="367"/>
      <c r="AI1813" s="367"/>
      <c r="AJ1813" s="367"/>
      <c r="AK1813" s="367"/>
      <c r="AL1813" s="367"/>
      <c r="AM1813" s="367"/>
      <c r="AN1813" s="367"/>
      <c r="AO1813" s="367"/>
      <c r="AP1813" s="367"/>
      <c r="AQ1813" s="367"/>
      <c r="AR1813" s="367"/>
      <c r="AS1813" s="367"/>
      <c r="AT1813" s="367"/>
    </row>
    <row r="1814" spans="2:46" ht="13.8">
      <c r="B1814" s="26">
        <v>134.16666666666777</v>
      </c>
      <c r="C1814" s="367">
        <v>521.41055152975946</v>
      </c>
      <c r="D1814" s="369">
        <v>3622.5000000000296</v>
      </c>
      <c r="E1814" s="367">
        <v>37441.860465116508</v>
      </c>
      <c r="F1814" s="367">
        <v>-2042685.9852052254</v>
      </c>
      <c r="G1814" s="367">
        <v>3622.5000000000223</v>
      </c>
      <c r="H1814" s="367">
        <v>201250</v>
      </c>
      <c r="I1814" s="367">
        <v>-24139701.002536688</v>
      </c>
      <c r="J1814" s="384">
        <v>3622.4999999999995</v>
      </c>
      <c r="K1814" s="367">
        <v>48787.878787879403</v>
      </c>
      <c r="L1814" s="367">
        <v>-1409184.6405537855</v>
      </c>
      <c r="M1814" s="384">
        <v>3622.5000000000464</v>
      </c>
      <c r="N1814" s="367">
        <v>805</v>
      </c>
      <c r="O1814" s="367">
        <v>-24723.191980031712</v>
      </c>
      <c r="P1814" s="384">
        <v>52.526250000000005</v>
      </c>
      <c r="Q1814" s="367">
        <v>805</v>
      </c>
      <c r="R1814" s="367">
        <v>-9821.0564077091258</v>
      </c>
      <c r="S1814" s="384">
        <v>50.715000000000003</v>
      </c>
      <c r="T1814" s="367">
        <v>27758.620689654861</v>
      </c>
      <c r="U1814" s="367">
        <v>-1459133.413325117</v>
      </c>
      <c r="V1814" s="384">
        <v>3622.4999999999591</v>
      </c>
      <c r="W1814" s="367">
        <v>1341666.6666666705</v>
      </c>
      <c r="X1814" s="367">
        <v>125159.61109135693</v>
      </c>
      <c r="Y1814" s="384">
        <v>3622.50000000001</v>
      </c>
      <c r="Z1814" s="367"/>
      <c r="AA1814" s="367"/>
      <c r="AB1814" s="367"/>
      <c r="AC1814" s="367"/>
      <c r="AD1814" s="367"/>
      <c r="AE1814" s="367"/>
      <c r="AF1814" s="367"/>
      <c r="AG1814" s="367"/>
      <c r="AH1814" s="367"/>
      <c r="AI1814" s="367"/>
      <c r="AJ1814" s="367"/>
      <c r="AK1814" s="367"/>
      <c r="AL1814" s="367"/>
      <c r="AM1814" s="367"/>
      <c r="AN1814" s="367"/>
      <c r="AO1814" s="367"/>
      <c r="AP1814" s="367"/>
      <c r="AQ1814" s="367"/>
      <c r="AR1814" s="367"/>
      <c r="AS1814" s="367"/>
      <c r="AT1814" s="367"/>
    </row>
    <row r="1815" spans="2:46" ht="13.8">
      <c r="B1815" s="26">
        <v>134.33333333333442</v>
      </c>
      <c r="C1815" s="367">
        <v>522.0458818324613</v>
      </c>
      <c r="D1815" s="369">
        <v>3627.0000000000296</v>
      </c>
      <c r="E1815" s="367">
        <v>37488.372093023485</v>
      </c>
      <c r="F1815" s="367">
        <v>-2047804.3937999564</v>
      </c>
      <c r="G1815" s="367">
        <v>3627.0000000000223</v>
      </c>
      <c r="H1815" s="367">
        <v>201500</v>
      </c>
      <c r="I1815" s="367">
        <v>-24200072.888875589</v>
      </c>
      <c r="J1815" s="384">
        <v>3626.9999999999995</v>
      </c>
      <c r="K1815" s="367">
        <v>48848.484848485467</v>
      </c>
      <c r="L1815" s="367">
        <v>-1412910.7483783998</v>
      </c>
      <c r="M1815" s="384">
        <v>3627.0000000000464</v>
      </c>
      <c r="N1815" s="367">
        <v>806</v>
      </c>
      <c r="O1815" s="367">
        <v>-24785.883206257873</v>
      </c>
      <c r="P1815" s="384">
        <v>52.591499999999996</v>
      </c>
      <c r="Q1815" s="367">
        <v>806</v>
      </c>
      <c r="R1815" s="367">
        <v>-9848.3492470838464</v>
      </c>
      <c r="S1815" s="384">
        <v>50.778000000000006</v>
      </c>
      <c r="T1815" s="367">
        <v>27793.103448275549</v>
      </c>
      <c r="U1815" s="367">
        <v>-1462948.5806643798</v>
      </c>
      <c r="V1815" s="384">
        <v>3626.9999999999591</v>
      </c>
      <c r="W1815" s="367">
        <v>1343333.3333333372</v>
      </c>
      <c r="X1815" s="367">
        <v>125240.6204235433</v>
      </c>
      <c r="Y1815" s="384">
        <v>3627.00000000001</v>
      </c>
      <c r="Z1815" s="367"/>
      <c r="AA1815" s="367"/>
      <c r="AB1815" s="367"/>
      <c r="AC1815" s="367"/>
      <c r="AD1815" s="367"/>
      <c r="AE1815" s="367"/>
      <c r="AF1815" s="367"/>
      <c r="AG1815" s="367"/>
      <c r="AH1815" s="367"/>
      <c r="AI1815" s="367"/>
      <c r="AJ1815" s="367"/>
      <c r="AK1815" s="367"/>
      <c r="AL1815" s="367"/>
      <c r="AM1815" s="367"/>
      <c r="AN1815" s="367"/>
      <c r="AO1815" s="367"/>
      <c r="AP1815" s="367"/>
      <c r="AQ1815" s="367"/>
      <c r="AR1815" s="367"/>
      <c r="AS1815" s="367"/>
      <c r="AT1815" s="367"/>
    </row>
    <row r="1816" spans="2:46" ht="13.8">
      <c r="B1816" s="26">
        <v>134.50000000000108</v>
      </c>
      <c r="C1816" s="367">
        <v>522.68118140397667</v>
      </c>
      <c r="D1816" s="369">
        <v>3631.5000000000291</v>
      </c>
      <c r="E1816" s="367">
        <v>37534.883720930462</v>
      </c>
      <c r="F1816" s="367">
        <v>-2052929.2066390458</v>
      </c>
      <c r="G1816" s="367">
        <v>3631.5000000000223</v>
      </c>
      <c r="H1816" s="367">
        <v>201750</v>
      </c>
      <c r="I1816" s="367">
        <v>-24260520.171443094</v>
      </c>
      <c r="J1816" s="384">
        <v>3631.4999999999995</v>
      </c>
      <c r="K1816" s="367">
        <v>48909.09090909153</v>
      </c>
      <c r="L1816" s="367">
        <v>-1416641.7583566085</v>
      </c>
      <c r="M1816" s="384">
        <v>3631.5000000000464</v>
      </c>
      <c r="N1816" s="367">
        <v>807</v>
      </c>
      <c r="O1816" s="367">
        <v>-24848.653785304148</v>
      </c>
      <c r="P1816" s="384">
        <v>52.656750000000002</v>
      </c>
      <c r="Q1816" s="367">
        <v>807</v>
      </c>
      <c r="R1816" s="367">
        <v>-9875.6795374990179</v>
      </c>
      <c r="S1816" s="384">
        <v>50.840999999999994</v>
      </c>
      <c r="T1816" s="367">
        <v>27827.586206896238</v>
      </c>
      <c r="U1816" s="367">
        <v>-1466768.7171829187</v>
      </c>
      <c r="V1816" s="384">
        <v>3631.4999999999591</v>
      </c>
      <c r="W1816" s="367">
        <v>1345000.000000004</v>
      </c>
      <c r="X1816" s="367">
        <v>125321.44497050496</v>
      </c>
      <c r="Y1816" s="384">
        <v>3631.5000000000109</v>
      </c>
      <c r="Z1816" s="367"/>
      <c r="AA1816" s="367"/>
      <c r="AB1816" s="367"/>
      <c r="AC1816" s="367"/>
      <c r="AD1816" s="367"/>
      <c r="AE1816" s="367"/>
      <c r="AF1816" s="367"/>
      <c r="AG1816" s="367"/>
      <c r="AH1816" s="367"/>
      <c r="AI1816" s="367"/>
      <c r="AJ1816" s="367"/>
      <c r="AK1816" s="367"/>
      <c r="AL1816" s="367"/>
      <c r="AM1816" s="367"/>
      <c r="AN1816" s="367"/>
      <c r="AO1816" s="367"/>
      <c r="AP1816" s="367"/>
      <c r="AQ1816" s="367"/>
      <c r="AR1816" s="367"/>
      <c r="AS1816" s="367"/>
      <c r="AT1816" s="367"/>
    </row>
    <row r="1817" spans="2:46" ht="13.8">
      <c r="B1817" s="26">
        <v>134.66666666666774</v>
      </c>
      <c r="C1817" s="367">
        <v>523.31645024430566</v>
      </c>
      <c r="D1817" s="369">
        <v>3636.0000000000291</v>
      </c>
      <c r="E1817" s="367">
        <v>37581.395348837439</v>
      </c>
      <c r="F1817" s="367">
        <v>-2058060.4237224935</v>
      </c>
      <c r="G1817" s="367">
        <v>3636.0000000000223</v>
      </c>
      <c r="H1817" s="367">
        <v>202000</v>
      </c>
      <c r="I1817" s="367">
        <v>-24321042.850239187</v>
      </c>
      <c r="J1817" s="384">
        <v>3635.9999999999995</v>
      </c>
      <c r="K1817" s="367">
        <v>48969.696969697594</v>
      </c>
      <c r="L1817" s="367">
        <v>-1420377.6704884113</v>
      </c>
      <c r="M1817" s="384">
        <v>3636.0000000000468</v>
      </c>
      <c r="N1817" s="367">
        <v>808</v>
      </c>
      <c r="O1817" s="367">
        <v>-24911.503717170512</v>
      </c>
      <c r="P1817" s="384">
        <v>52.722000000000001</v>
      </c>
      <c r="Q1817" s="367">
        <v>808</v>
      </c>
      <c r="R1817" s="367">
        <v>-9903.0472789546493</v>
      </c>
      <c r="S1817" s="384">
        <v>50.903999999999996</v>
      </c>
      <c r="T1817" s="367">
        <v>27862.068965516926</v>
      </c>
      <c r="U1817" s="367">
        <v>-1470593.8228807328</v>
      </c>
      <c r="V1817" s="384">
        <v>3635.9999999999586</v>
      </c>
      <c r="W1817" s="367">
        <v>1346666.6666666707</v>
      </c>
      <c r="X1817" s="367">
        <v>125402.08473224187</v>
      </c>
      <c r="Y1817" s="384">
        <v>3636.0000000000109</v>
      </c>
      <c r="Z1817" s="367"/>
      <c r="AA1817" s="367"/>
      <c r="AB1817" s="367"/>
      <c r="AC1817" s="367"/>
      <c r="AD1817" s="367"/>
      <c r="AE1817" s="367"/>
      <c r="AF1817" s="367"/>
      <c r="AG1817" s="367"/>
      <c r="AH1817" s="367"/>
      <c r="AI1817" s="367"/>
      <c r="AJ1817" s="367"/>
      <c r="AK1817" s="367"/>
      <c r="AL1817" s="367"/>
      <c r="AM1817" s="367"/>
      <c r="AN1817" s="367"/>
      <c r="AO1817" s="367"/>
      <c r="AP1817" s="367"/>
      <c r="AQ1817" s="367"/>
      <c r="AR1817" s="367"/>
      <c r="AS1817" s="367"/>
      <c r="AT1817" s="367"/>
    </row>
    <row r="1818" spans="2:46" ht="13.8">
      <c r="B1818" s="26">
        <v>134.83333333333439</v>
      </c>
      <c r="C1818" s="367">
        <v>523.95168835344805</v>
      </c>
      <c r="D1818" s="369">
        <v>3640.5000000000286</v>
      </c>
      <c r="E1818" s="367">
        <v>37627.906976744416</v>
      </c>
      <c r="F1818" s="367">
        <v>-2063198.0450503</v>
      </c>
      <c r="G1818" s="367">
        <v>3640.5000000000223</v>
      </c>
      <c r="H1818" s="367">
        <v>202250</v>
      </c>
      <c r="I1818" s="367">
        <v>-24381640.925263882</v>
      </c>
      <c r="J1818" s="384">
        <v>3640.4999999999995</v>
      </c>
      <c r="K1818" s="367">
        <v>49030.303030303658</v>
      </c>
      <c r="L1818" s="367">
        <v>-1424118.4847738084</v>
      </c>
      <c r="M1818" s="384">
        <v>3640.5000000000468</v>
      </c>
      <c r="N1818" s="367">
        <v>809</v>
      </c>
      <c r="O1818" s="367">
        <v>-24974.433001856974</v>
      </c>
      <c r="P1818" s="384">
        <v>52.78725</v>
      </c>
      <c r="Q1818" s="367">
        <v>809</v>
      </c>
      <c r="R1818" s="367">
        <v>-9930.4524714507334</v>
      </c>
      <c r="S1818" s="384">
        <v>50.966999999999999</v>
      </c>
      <c r="T1818" s="367">
        <v>27896.551724137615</v>
      </c>
      <c r="U1818" s="367">
        <v>-1474423.8977578233</v>
      </c>
      <c r="V1818" s="384">
        <v>3640.4999999999586</v>
      </c>
      <c r="W1818" s="367">
        <v>1348333.3333333374</v>
      </c>
      <c r="X1818" s="367">
        <v>125482.53970875405</v>
      </c>
      <c r="Y1818" s="384">
        <v>3640.5000000000109</v>
      </c>
      <c r="Z1818" s="367"/>
      <c r="AA1818" s="367"/>
      <c r="AB1818" s="367"/>
      <c r="AC1818" s="367"/>
      <c r="AD1818" s="367"/>
      <c r="AE1818" s="367"/>
      <c r="AF1818" s="367"/>
      <c r="AG1818" s="367"/>
      <c r="AH1818" s="367"/>
      <c r="AI1818" s="367"/>
      <c r="AJ1818" s="367"/>
      <c r="AK1818" s="367"/>
      <c r="AL1818" s="367"/>
      <c r="AM1818" s="367"/>
      <c r="AN1818" s="367"/>
      <c r="AO1818" s="367"/>
      <c r="AP1818" s="367"/>
      <c r="AQ1818" s="367"/>
      <c r="AR1818" s="367"/>
      <c r="AS1818" s="367"/>
      <c r="AT1818" s="367"/>
    </row>
    <row r="1819" spans="2:46" ht="13.8">
      <c r="B1819" s="26">
        <v>135.00000000000105</v>
      </c>
      <c r="C1819" s="367">
        <v>524.58689573140407</v>
      </c>
      <c r="D1819" s="369">
        <v>3645.0000000000286</v>
      </c>
      <c r="E1819" s="367">
        <v>37674.418604651393</v>
      </c>
      <c r="F1819" s="367">
        <v>-2068342.0706224653</v>
      </c>
      <c r="G1819" s="367">
        <v>3645.0000000000223</v>
      </c>
      <c r="H1819" s="367">
        <v>202500</v>
      </c>
      <c r="I1819" s="367">
        <v>-24442314.396517176</v>
      </c>
      <c r="J1819" s="384">
        <v>3644.9999999999995</v>
      </c>
      <c r="K1819" s="367">
        <v>49090.909090909721</v>
      </c>
      <c r="L1819" s="367">
        <v>-1427864.2012127996</v>
      </c>
      <c r="M1819" s="384">
        <v>3645.0000000000473</v>
      </c>
      <c r="N1819" s="367">
        <v>810</v>
      </c>
      <c r="O1819" s="367">
        <v>-25037.44163936354</v>
      </c>
      <c r="P1819" s="384">
        <v>52.852499999999999</v>
      </c>
      <c r="Q1819" s="367">
        <v>810</v>
      </c>
      <c r="R1819" s="367">
        <v>-9957.8951149872701</v>
      </c>
      <c r="S1819" s="384">
        <v>51.029999999999994</v>
      </c>
      <c r="T1819" s="367">
        <v>27931.034482758303</v>
      </c>
      <c r="U1819" s="367">
        <v>-1478258.9418141898</v>
      </c>
      <c r="V1819" s="384">
        <v>3644.9999999999586</v>
      </c>
      <c r="W1819" s="367">
        <v>1350000.0000000042</v>
      </c>
      <c r="X1819" s="367">
        <v>125562.80990004154</v>
      </c>
      <c r="Y1819" s="384">
        <v>3645.0000000000114</v>
      </c>
      <c r="Z1819" s="367"/>
      <c r="AA1819" s="367"/>
      <c r="AB1819" s="367"/>
      <c r="AC1819" s="367"/>
      <c r="AD1819" s="367"/>
      <c r="AE1819" s="367"/>
      <c r="AF1819" s="367"/>
      <c r="AG1819" s="367"/>
      <c r="AH1819" s="367"/>
      <c r="AI1819" s="367"/>
      <c r="AJ1819" s="367"/>
      <c r="AK1819" s="367"/>
      <c r="AL1819" s="367"/>
      <c r="AM1819" s="367"/>
      <c r="AN1819" s="367"/>
      <c r="AO1819" s="367"/>
      <c r="AP1819" s="367"/>
      <c r="AQ1819" s="367"/>
      <c r="AR1819" s="367"/>
      <c r="AS1819" s="367"/>
      <c r="AT1819" s="367"/>
    </row>
    <row r="1820" spans="2:46" ht="13.8">
      <c r="B1820" s="26">
        <v>135.16666666666771</v>
      </c>
      <c r="C1820" s="367">
        <v>525.22207237817361</v>
      </c>
      <c r="D1820" s="369">
        <v>3649.5000000000282</v>
      </c>
      <c r="E1820" s="367">
        <v>37720.93023255837</v>
      </c>
      <c r="F1820" s="367">
        <v>-2073492.5004389887</v>
      </c>
      <c r="G1820" s="367">
        <v>3649.5000000000223</v>
      </c>
      <c r="H1820" s="367">
        <v>202750</v>
      </c>
      <c r="I1820" s="367">
        <v>-24503063.26399906</v>
      </c>
      <c r="J1820" s="384">
        <v>3649.4999999999995</v>
      </c>
      <c r="K1820" s="367">
        <v>49151.515151515785</v>
      </c>
      <c r="L1820" s="367">
        <v>-1431614.8198053851</v>
      </c>
      <c r="M1820" s="384">
        <v>3649.5000000000473</v>
      </c>
      <c r="N1820" s="367">
        <v>811</v>
      </c>
      <c r="O1820" s="367">
        <v>-25100.529629690209</v>
      </c>
      <c r="P1820" s="384">
        <v>52.917750000000005</v>
      </c>
      <c r="Q1820" s="367">
        <v>811</v>
      </c>
      <c r="R1820" s="367">
        <v>-9985.3752095642631</v>
      </c>
      <c r="S1820" s="384">
        <v>51.092999999999996</v>
      </c>
      <c r="T1820" s="367">
        <v>27965.517241378991</v>
      </c>
      <c r="U1820" s="367">
        <v>-1482098.9550498317</v>
      </c>
      <c r="V1820" s="384">
        <v>3649.4999999999582</v>
      </c>
      <c r="W1820" s="367">
        <v>1351666.6666666709</v>
      </c>
      <c r="X1820" s="367">
        <v>125642.89530610426</v>
      </c>
      <c r="Y1820" s="384">
        <v>3649.5000000000114</v>
      </c>
      <c r="Z1820" s="367"/>
      <c r="AA1820" s="367"/>
      <c r="AB1820" s="367"/>
      <c r="AC1820" s="367"/>
      <c r="AD1820" s="367"/>
      <c r="AE1820" s="367"/>
      <c r="AF1820" s="367"/>
      <c r="AG1820" s="367"/>
      <c r="AH1820" s="367"/>
      <c r="AI1820" s="367"/>
      <c r="AJ1820" s="367"/>
      <c r="AK1820" s="367"/>
      <c r="AL1820" s="367"/>
      <c r="AM1820" s="367"/>
      <c r="AN1820" s="367"/>
      <c r="AO1820" s="367"/>
      <c r="AP1820" s="367"/>
      <c r="AQ1820" s="367"/>
      <c r="AR1820" s="367"/>
      <c r="AS1820" s="367"/>
      <c r="AT1820" s="367"/>
    </row>
    <row r="1821" spans="2:46" ht="13.8">
      <c r="B1821" s="26">
        <v>135.33333333333437</v>
      </c>
      <c r="C1821" s="367">
        <v>525.85721829375666</v>
      </c>
      <c r="D1821" s="369">
        <v>3654.0000000000277</v>
      </c>
      <c r="E1821" s="367">
        <v>37767.441860465347</v>
      </c>
      <c r="F1821" s="367">
        <v>-2078649.3344998709</v>
      </c>
      <c r="G1821" s="367">
        <v>3654.0000000000227</v>
      </c>
      <c r="H1821" s="367">
        <v>203000</v>
      </c>
      <c r="I1821" s="367">
        <v>-24563887.527709551</v>
      </c>
      <c r="J1821" s="384">
        <v>3653.9999999999995</v>
      </c>
      <c r="K1821" s="367">
        <v>49212.121212121849</v>
      </c>
      <c r="L1821" s="367">
        <v>-1435370.3405515652</v>
      </c>
      <c r="M1821" s="384">
        <v>3654.0000000000477</v>
      </c>
      <c r="N1821" s="367">
        <v>812</v>
      </c>
      <c r="O1821" s="367">
        <v>-25163.696972836955</v>
      </c>
      <c r="P1821" s="384">
        <v>52.982999999999997</v>
      </c>
      <c r="Q1821" s="367">
        <v>812</v>
      </c>
      <c r="R1821" s="367">
        <v>-10012.892755181709</v>
      </c>
      <c r="S1821" s="384">
        <v>51.155999999999999</v>
      </c>
      <c r="T1821" s="367">
        <v>27999.99999999968</v>
      </c>
      <c r="U1821" s="367">
        <v>-1485943.9374647497</v>
      </c>
      <c r="V1821" s="384">
        <v>3653.9999999999582</v>
      </c>
      <c r="W1821" s="367">
        <v>1353333.3333333377</v>
      </c>
      <c r="X1821" s="367">
        <v>125722.79592694226</v>
      </c>
      <c r="Y1821" s="384">
        <v>3654.0000000000118</v>
      </c>
      <c r="Z1821" s="367"/>
      <c r="AA1821" s="367"/>
      <c r="AB1821" s="367"/>
      <c r="AC1821" s="367"/>
      <c r="AD1821" s="367"/>
      <c r="AE1821" s="367"/>
      <c r="AF1821" s="367"/>
      <c r="AG1821" s="367"/>
      <c r="AH1821" s="367"/>
      <c r="AI1821" s="367"/>
      <c r="AJ1821" s="367"/>
      <c r="AK1821" s="367"/>
      <c r="AL1821" s="367"/>
      <c r="AM1821" s="367"/>
      <c r="AN1821" s="367"/>
      <c r="AO1821" s="367"/>
      <c r="AP1821" s="367"/>
      <c r="AQ1821" s="367"/>
      <c r="AR1821" s="367"/>
      <c r="AS1821" s="367"/>
      <c r="AT1821" s="367"/>
    </row>
    <row r="1822" spans="2:46" ht="13.8">
      <c r="B1822" s="26">
        <v>135.50000000000102</v>
      </c>
      <c r="C1822" s="367">
        <v>526.49233347815334</v>
      </c>
      <c r="D1822" s="369">
        <v>3658.5000000000277</v>
      </c>
      <c r="E1822" s="367">
        <v>37813.953488372325</v>
      </c>
      <c r="F1822" s="367">
        <v>-2083812.5728051113</v>
      </c>
      <c r="G1822" s="367">
        <v>3658.5000000000227</v>
      </c>
      <c r="H1822" s="367">
        <v>203250</v>
      </c>
      <c r="I1822" s="367">
        <v>-24624787.187648628</v>
      </c>
      <c r="J1822" s="384">
        <v>3658.4999999999995</v>
      </c>
      <c r="K1822" s="367">
        <v>49272.727272727912</v>
      </c>
      <c r="L1822" s="367">
        <v>-1439130.7634513385</v>
      </c>
      <c r="M1822" s="384">
        <v>3658.5000000000477</v>
      </c>
      <c r="N1822" s="367">
        <v>813</v>
      </c>
      <c r="O1822" s="367">
        <v>-25226.943668803815</v>
      </c>
      <c r="P1822" s="384">
        <v>53.048250000000003</v>
      </c>
      <c r="Q1822" s="367">
        <v>813</v>
      </c>
      <c r="R1822" s="367">
        <v>-10040.447751839611</v>
      </c>
      <c r="S1822" s="384">
        <v>51.219000000000001</v>
      </c>
      <c r="T1822" s="367">
        <v>28034.482758620368</v>
      </c>
      <c r="U1822" s="367">
        <v>-1489793.8890589438</v>
      </c>
      <c r="V1822" s="384">
        <v>3658.4999999999582</v>
      </c>
      <c r="W1822" s="367">
        <v>1355000.0000000044</v>
      </c>
      <c r="X1822" s="367">
        <v>125802.5117625555</v>
      </c>
      <c r="Y1822" s="384">
        <v>3658.5000000000118</v>
      </c>
      <c r="Z1822" s="367"/>
      <c r="AA1822" s="367"/>
      <c r="AB1822" s="367"/>
      <c r="AC1822" s="367"/>
      <c r="AD1822" s="367"/>
      <c r="AE1822" s="367"/>
      <c r="AF1822" s="367"/>
      <c r="AG1822" s="367"/>
      <c r="AH1822" s="367"/>
      <c r="AI1822" s="367"/>
      <c r="AJ1822" s="367"/>
      <c r="AK1822" s="367"/>
      <c r="AL1822" s="367"/>
      <c r="AM1822" s="367"/>
      <c r="AN1822" s="367"/>
      <c r="AO1822" s="367"/>
      <c r="AP1822" s="367"/>
      <c r="AQ1822" s="367"/>
      <c r="AR1822" s="367"/>
      <c r="AS1822" s="367"/>
      <c r="AT1822" s="367"/>
    </row>
    <row r="1823" spans="2:46" ht="13.8">
      <c r="B1823" s="26">
        <v>135.66666666666768</v>
      </c>
      <c r="C1823" s="367">
        <v>527.12741793136354</v>
      </c>
      <c r="D1823" s="369">
        <v>3663.0000000000273</v>
      </c>
      <c r="E1823" s="367">
        <v>37860.465116279302</v>
      </c>
      <c r="F1823" s="367">
        <v>-2088982.2153547101</v>
      </c>
      <c r="G1823" s="367">
        <v>3663.0000000000227</v>
      </c>
      <c r="H1823" s="367">
        <v>203500</v>
      </c>
      <c r="I1823" s="367">
        <v>-24685762.243816309</v>
      </c>
      <c r="J1823" s="384">
        <v>3662.9999999999995</v>
      </c>
      <c r="K1823" s="367">
        <v>49333.333333333976</v>
      </c>
      <c r="L1823" s="367">
        <v>-1442896.088504707</v>
      </c>
      <c r="M1823" s="384">
        <v>3663.0000000000482</v>
      </c>
      <c r="N1823" s="367">
        <v>814</v>
      </c>
      <c r="O1823" s="367">
        <v>-25290.269717590763</v>
      </c>
      <c r="P1823" s="384">
        <v>53.113499999999995</v>
      </c>
      <c r="Q1823" s="367">
        <v>814</v>
      </c>
      <c r="R1823" s="367">
        <v>-10068.040199537965</v>
      </c>
      <c r="S1823" s="384">
        <v>51.281999999999996</v>
      </c>
      <c r="T1823" s="367">
        <v>28068.965517241057</v>
      </c>
      <c r="U1823" s="367">
        <v>-1493648.8098324132</v>
      </c>
      <c r="V1823" s="384">
        <v>3662.9999999999577</v>
      </c>
      <c r="W1823" s="367">
        <v>1356666.6666666712</v>
      </c>
      <c r="X1823" s="367">
        <v>125882.04281294403</v>
      </c>
      <c r="Y1823" s="384">
        <v>3663.0000000000118</v>
      </c>
      <c r="Z1823" s="367"/>
      <c r="AA1823" s="367"/>
      <c r="AB1823" s="367"/>
      <c r="AC1823" s="367"/>
      <c r="AD1823" s="367"/>
      <c r="AE1823" s="367"/>
      <c r="AF1823" s="367"/>
      <c r="AG1823" s="367"/>
      <c r="AH1823" s="367"/>
      <c r="AI1823" s="367"/>
      <c r="AJ1823" s="367"/>
      <c r="AK1823" s="367"/>
      <c r="AL1823" s="367"/>
      <c r="AM1823" s="367"/>
      <c r="AN1823" s="367"/>
      <c r="AO1823" s="367"/>
      <c r="AP1823" s="367"/>
      <c r="AQ1823" s="367"/>
      <c r="AR1823" s="367"/>
      <c r="AS1823" s="367"/>
      <c r="AT1823" s="367"/>
    </row>
    <row r="1824" spans="2:46" ht="13.8">
      <c r="B1824" s="26">
        <v>135.83333333333434</v>
      </c>
      <c r="C1824" s="367">
        <v>527.76247165338725</v>
      </c>
      <c r="D1824" s="369">
        <v>3667.5000000000273</v>
      </c>
      <c r="E1824" s="367">
        <v>37906.976744186279</v>
      </c>
      <c r="F1824" s="367">
        <v>-2094158.2621486671</v>
      </c>
      <c r="G1824" s="367">
        <v>3667.5000000000227</v>
      </c>
      <c r="H1824" s="367">
        <v>203750</v>
      </c>
      <c r="I1824" s="367">
        <v>-24746812.696212586</v>
      </c>
      <c r="J1824" s="384">
        <v>3667.4999999999995</v>
      </c>
      <c r="K1824" s="367">
        <v>49393.93939394004</v>
      </c>
      <c r="L1824" s="367">
        <v>-1446666.3157116689</v>
      </c>
      <c r="M1824" s="384">
        <v>3667.5000000000482</v>
      </c>
      <c r="N1824" s="367">
        <v>815</v>
      </c>
      <c r="O1824" s="367">
        <v>-25353.675119197822</v>
      </c>
      <c r="P1824" s="384">
        <v>53.178750000000001</v>
      </c>
      <c r="Q1824" s="367">
        <v>815</v>
      </c>
      <c r="R1824" s="367">
        <v>-10095.670098276772</v>
      </c>
      <c r="S1824" s="384">
        <v>51.344999999999999</v>
      </c>
      <c r="T1824" s="367">
        <v>28103.448275861745</v>
      </c>
      <c r="U1824" s="367">
        <v>-1497508.6997851592</v>
      </c>
      <c r="V1824" s="384">
        <v>3667.4999999999577</v>
      </c>
      <c r="W1824" s="367">
        <v>1358333.3333333379</v>
      </c>
      <c r="X1824" s="367">
        <v>125961.38907810782</v>
      </c>
      <c r="Y1824" s="384">
        <v>3667.5000000000123</v>
      </c>
      <c r="Z1824" s="367"/>
      <c r="AA1824" s="367"/>
      <c r="AB1824" s="367"/>
      <c r="AC1824" s="367"/>
      <c r="AD1824" s="367"/>
      <c r="AE1824" s="367"/>
      <c r="AF1824" s="367"/>
      <c r="AG1824" s="367"/>
      <c r="AH1824" s="367"/>
      <c r="AI1824" s="367"/>
      <c r="AJ1824" s="367"/>
      <c r="AK1824" s="367"/>
      <c r="AL1824" s="367"/>
      <c r="AM1824" s="367"/>
      <c r="AN1824" s="367"/>
      <c r="AO1824" s="367"/>
      <c r="AP1824" s="367"/>
      <c r="AQ1824" s="367"/>
      <c r="AR1824" s="367"/>
      <c r="AS1824" s="367"/>
      <c r="AT1824" s="367"/>
    </row>
    <row r="1825" spans="2:46" ht="13.8">
      <c r="B1825" s="26">
        <v>136.00000000000099</v>
      </c>
      <c r="C1825" s="367">
        <v>528.39749464422448</v>
      </c>
      <c r="D1825" s="369">
        <v>3672.0000000000268</v>
      </c>
      <c r="E1825" s="367">
        <v>37953.488372093256</v>
      </c>
      <c r="F1825" s="367">
        <v>-2099340.713186983</v>
      </c>
      <c r="G1825" s="367">
        <v>3672.0000000000227</v>
      </c>
      <c r="H1825" s="367">
        <v>204000</v>
      </c>
      <c r="I1825" s="367">
        <v>-24807938.54483746</v>
      </c>
      <c r="J1825" s="384">
        <v>3671.9999999999995</v>
      </c>
      <c r="K1825" s="367">
        <v>49454.545454546103</v>
      </c>
      <c r="L1825" s="367">
        <v>-1450441.4450722251</v>
      </c>
      <c r="M1825" s="384">
        <v>3672.0000000000482</v>
      </c>
      <c r="N1825" s="367">
        <v>816</v>
      </c>
      <c r="O1825" s="367">
        <v>-25417.159873624973</v>
      </c>
      <c r="P1825" s="384">
        <v>53.244</v>
      </c>
      <c r="Q1825" s="367">
        <v>816</v>
      </c>
      <c r="R1825" s="367">
        <v>-10123.337448056038</v>
      </c>
      <c r="S1825" s="384">
        <v>51.408000000000001</v>
      </c>
      <c r="T1825" s="367">
        <v>28137.931034482433</v>
      </c>
      <c r="U1825" s="367">
        <v>-1501373.5589171806</v>
      </c>
      <c r="V1825" s="384">
        <v>3671.9999999999577</v>
      </c>
      <c r="W1825" s="367">
        <v>1360000.0000000047</v>
      </c>
      <c r="X1825" s="367">
        <v>126040.55055804689</v>
      </c>
      <c r="Y1825" s="384">
        <v>3672.0000000000123</v>
      </c>
      <c r="Z1825" s="367"/>
      <c r="AA1825" s="367"/>
      <c r="AB1825" s="367"/>
      <c r="AC1825" s="367"/>
      <c r="AD1825" s="367"/>
      <c r="AE1825" s="367"/>
      <c r="AF1825" s="367"/>
      <c r="AG1825" s="367"/>
      <c r="AH1825" s="367"/>
      <c r="AI1825" s="367"/>
      <c r="AJ1825" s="367"/>
      <c r="AK1825" s="367"/>
      <c r="AL1825" s="367"/>
      <c r="AM1825" s="367"/>
      <c r="AN1825" s="367"/>
      <c r="AO1825" s="367"/>
      <c r="AP1825" s="367"/>
      <c r="AQ1825" s="367"/>
      <c r="AR1825" s="367"/>
      <c r="AS1825" s="367"/>
      <c r="AT1825" s="367"/>
    </row>
    <row r="1826" spans="2:46" ht="13.8">
      <c r="B1826" s="26">
        <v>136.16666666666765</v>
      </c>
      <c r="C1826" s="367">
        <v>529.03248690387522</v>
      </c>
      <c r="D1826" s="369">
        <v>3676.5000000000268</v>
      </c>
      <c r="E1826" s="367">
        <v>38000.000000000233</v>
      </c>
      <c r="F1826" s="367">
        <v>-2104529.5684696576</v>
      </c>
      <c r="G1826" s="367">
        <v>3676.5000000000227</v>
      </c>
      <c r="H1826" s="367">
        <v>204250</v>
      </c>
      <c r="I1826" s="367">
        <v>-24869139.78969093</v>
      </c>
      <c r="J1826" s="384">
        <v>3676.4999999999995</v>
      </c>
      <c r="K1826" s="367">
        <v>49515.151515152167</v>
      </c>
      <c r="L1826" s="367">
        <v>-1454221.4765863759</v>
      </c>
      <c r="M1826" s="384">
        <v>3676.5000000000487</v>
      </c>
      <c r="N1826" s="367">
        <v>817</v>
      </c>
      <c r="O1826" s="367">
        <v>-25480.723980872219</v>
      </c>
      <c r="P1826" s="384">
        <v>53.309249999999999</v>
      </c>
      <c r="Q1826" s="367">
        <v>817</v>
      </c>
      <c r="R1826" s="367">
        <v>-10151.042248875758</v>
      </c>
      <c r="S1826" s="384">
        <v>51.471000000000004</v>
      </c>
      <c r="T1826" s="367">
        <v>28172.413793103122</v>
      </c>
      <c r="U1826" s="367">
        <v>-1505243.3872284777</v>
      </c>
      <c r="V1826" s="384">
        <v>3676.4999999999573</v>
      </c>
      <c r="W1826" s="367">
        <v>1361666.6666666714</v>
      </c>
      <c r="X1826" s="367">
        <v>126119.52725276123</v>
      </c>
      <c r="Y1826" s="384">
        <v>3676.5000000000127</v>
      </c>
      <c r="Z1826" s="367"/>
      <c r="AA1826" s="367"/>
      <c r="AB1826" s="367"/>
      <c r="AC1826" s="367"/>
      <c r="AD1826" s="367"/>
      <c r="AE1826" s="367"/>
      <c r="AF1826" s="367"/>
      <c r="AG1826" s="367"/>
      <c r="AH1826" s="367"/>
      <c r="AI1826" s="367"/>
      <c r="AJ1826" s="367"/>
      <c r="AK1826" s="367"/>
      <c r="AL1826" s="367"/>
      <c r="AM1826" s="367"/>
      <c r="AN1826" s="367"/>
      <c r="AO1826" s="367"/>
      <c r="AP1826" s="367"/>
      <c r="AQ1826" s="367"/>
      <c r="AR1826" s="367"/>
      <c r="AS1826" s="367"/>
      <c r="AT1826" s="367"/>
    </row>
    <row r="1827" spans="2:46" ht="13.8">
      <c r="B1827" s="26">
        <v>136.33333333333431</v>
      </c>
      <c r="C1827" s="367">
        <v>529.6674484323396</v>
      </c>
      <c r="D1827" s="369">
        <v>3681.0000000000264</v>
      </c>
      <c r="E1827" s="367">
        <v>38046.51162790721</v>
      </c>
      <c r="F1827" s="367">
        <v>-2109724.8279966903</v>
      </c>
      <c r="G1827" s="367">
        <v>3681.0000000000227</v>
      </c>
      <c r="H1827" s="367">
        <v>204500</v>
      </c>
      <c r="I1827" s="367">
        <v>-24930416.430772994</v>
      </c>
      <c r="J1827" s="384">
        <v>3680.9999999999995</v>
      </c>
      <c r="K1827" s="367">
        <v>49575.757575758231</v>
      </c>
      <c r="L1827" s="367">
        <v>-1458006.4102541208</v>
      </c>
      <c r="M1827" s="384">
        <v>3681.0000000000487</v>
      </c>
      <c r="N1827" s="367">
        <v>818</v>
      </c>
      <c r="O1827" s="367">
        <v>-25544.367440939557</v>
      </c>
      <c r="P1827" s="384">
        <v>53.374499999999998</v>
      </c>
      <c r="Q1827" s="367">
        <v>818</v>
      </c>
      <c r="R1827" s="367">
        <v>-10178.784500735926</v>
      </c>
      <c r="S1827" s="384">
        <v>51.533999999999999</v>
      </c>
      <c r="T1827" s="367">
        <v>28206.89655172381</v>
      </c>
      <c r="U1827" s="367">
        <v>-1509118.1847190512</v>
      </c>
      <c r="V1827" s="384">
        <v>3680.9999999999573</v>
      </c>
      <c r="W1827" s="367">
        <v>1363333.3333333381</v>
      </c>
      <c r="X1827" s="367">
        <v>126198.31916225083</v>
      </c>
      <c r="Y1827" s="384">
        <v>3681.0000000000127</v>
      </c>
      <c r="Z1827" s="367"/>
      <c r="AA1827" s="367"/>
      <c r="AB1827" s="367"/>
      <c r="AC1827" s="367"/>
      <c r="AD1827" s="367"/>
      <c r="AE1827" s="367"/>
      <c r="AF1827" s="367"/>
      <c r="AG1827" s="367"/>
      <c r="AH1827" s="367"/>
      <c r="AI1827" s="367"/>
      <c r="AJ1827" s="367"/>
      <c r="AK1827" s="367"/>
      <c r="AL1827" s="367"/>
      <c r="AM1827" s="367"/>
      <c r="AN1827" s="367"/>
      <c r="AO1827" s="367"/>
      <c r="AP1827" s="367"/>
      <c r="AQ1827" s="367"/>
      <c r="AR1827" s="367"/>
      <c r="AS1827" s="367"/>
      <c r="AT1827" s="367"/>
    </row>
    <row r="1828" spans="2:46" ht="13.8">
      <c r="B1828" s="26">
        <v>136.50000000000097</v>
      </c>
      <c r="C1828" s="367">
        <v>530.3023792296176</v>
      </c>
      <c r="D1828" s="369">
        <v>3685.5000000000264</v>
      </c>
      <c r="E1828" s="367">
        <v>38093.023255814187</v>
      </c>
      <c r="F1828" s="367">
        <v>-2114926.4917680807</v>
      </c>
      <c r="G1828" s="367">
        <v>3685.5000000000227</v>
      </c>
      <c r="H1828" s="367">
        <v>204750</v>
      </c>
      <c r="I1828" s="367">
        <v>-24991768.468083665</v>
      </c>
      <c r="J1828" s="384">
        <v>3685.5</v>
      </c>
      <c r="K1828" s="367">
        <v>49636.363636364295</v>
      </c>
      <c r="L1828" s="367">
        <v>-1461796.24607546</v>
      </c>
      <c r="M1828" s="384">
        <v>3685.5000000000491</v>
      </c>
      <c r="N1828" s="367">
        <v>819</v>
      </c>
      <c r="O1828" s="367">
        <v>-25608.090253827009</v>
      </c>
      <c r="P1828" s="384">
        <v>53.439750000000004</v>
      </c>
      <c r="Q1828" s="367">
        <v>819</v>
      </c>
      <c r="R1828" s="367">
        <v>-10206.564203636552</v>
      </c>
      <c r="S1828" s="384">
        <v>51.597000000000001</v>
      </c>
      <c r="T1828" s="367">
        <v>28241.379310344499</v>
      </c>
      <c r="U1828" s="367">
        <v>-1512997.9513889004</v>
      </c>
      <c r="V1828" s="384">
        <v>3685.4999999999573</v>
      </c>
      <c r="W1828" s="367">
        <v>1365000.0000000049</v>
      </c>
      <c r="X1828" s="367">
        <v>126276.92628651571</v>
      </c>
      <c r="Y1828" s="384">
        <v>3685.5000000000132</v>
      </c>
      <c r="Z1828" s="367"/>
      <c r="AA1828" s="367"/>
      <c r="AB1828" s="367"/>
      <c r="AC1828" s="367"/>
      <c r="AD1828" s="367"/>
      <c r="AE1828" s="367"/>
      <c r="AF1828" s="367"/>
      <c r="AG1828" s="367"/>
      <c r="AH1828" s="367"/>
      <c r="AI1828" s="367"/>
      <c r="AJ1828" s="367"/>
      <c r="AK1828" s="367"/>
      <c r="AL1828" s="367"/>
      <c r="AM1828" s="367"/>
      <c r="AN1828" s="367"/>
      <c r="AO1828" s="367"/>
      <c r="AP1828" s="367"/>
      <c r="AQ1828" s="367"/>
      <c r="AR1828" s="367"/>
      <c r="AS1828" s="367"/>
      <c r="AT1828" s="367"/>
    </row>
    <row r="1829" spans="2:46" ht="13.8">
      <c r="B1829" s="26">
        <v>136.66666666666762</v>
      </c>
      <c r="C1829" s="367">
        <v>530.93727929570889</v>
      </c>
      <c r="D1829" s="369">
        <v>3690.0000000000259</v>
      </c>
      <c r="E1829" s="367">
        <v>38139.534883721164</v>
      </c>
      <c r="F1829" s="367">
        <v>-2120134.5597838308</v>
      </c>
      <c r="G1829" s="367">
        <v>3690.0000000000227</v>
      </c>
      <c r="H1829" s="367">
        <v>205000</v>
      </c>
      <c r="I1829" s="367">
        <v>-25053195.901622925</v>
      </c>
      <c r="J1829" s="384">
        <v>3690</v>
      </c>
      <c r="K1829" s="367">
        <v>49696.969696970358</v>
      </c>
      <c r="L1829" s="367">
        <v>-1465590.9840503931</v>
      </c>
      <c r="M1829" s="384">
        <v>3690.0000000000491</v>
      </c>
      <c r="N1829" s="367">
        <v>820</v>
      </c>
      <c r="O1829" s="367">
        <v>-25671.892419534546</v>
      </c>
      <c r="P1829" s="384">
        <v>53.504999999999995</v>
      </c>
      <c r="Q1829" s="367">
        <v>820</v>
      </c>
      <c r="R1829" s="367">
        <v>-10234.381357577635</v>
      </c>
      <c r="S1829" s="384">
        <v>51.660000000000004</v>
      </c>
      <c r="T1829" s="367">
        <v>28275.862068965187</v>
      </c>
      <c r="U1829" s="367">
        <v>-1516882.687238025</v>
      </c>
      <c r="V1829" s="384">
        <v>3689.9999999999568</v>
      </c>
      <c r="W1829" s="367">
        <v>1366666.6666666716</v>
      </c>
      <c r="X1829" s="367">
        <v>126355.34862555584</v>
      </c>
      <c r="Y1829" s="384">
        <v>3690.0000000000132</v>
      </c>
      <c r="Z1829" s="367"/>
      <c r="AA1829" s="367"/>
      <c r="AB1829" s="367"/>
      <c r="AC1829" s="367"/>
      <c r="AD1829" s="367"/>
      <c r="AE1829" s="367"/>
      <c r="AF1829" s="367"/>
      <c r="AG1829" s="367"/>
      <c r="AH1829" s="367"/>
      <c r="AI1829" s="367"/>
      <c r="AJ1829" s="367"/>
      <c r="AK1829" s="367"/>
      <c r="AL1829" s="367"/>
      <c r="AM1829" s="367"/>
      <c r="AN1829" s="367"/>
      <c r="AO1829" s="367"/>
      <c r="AP1829" s="367"/>
      <c r="AQ1829" s="367"/>
      <c r="AR1829" s="367"/>
      <c r="AS1829" s="367"/>
      <c r="AT1829" s="367"/>
    </row>
    <row r="1830" spans="2:46" ht="13.8">
      <c r="B1830" s="26">
        <v>136.83333333333428</v>
      </c>
      <c r="C1830" s="367">
        <v>531.57214863061392</v>
      </c>
      <c r="D1830" s="369">
        <v>3694.5000000000259</v>
      </c>
      <c r="E1830" s="367">
        <v>38186.046511628141</v>
      </c>
      <c r="F1830" s="367">
        <v>-2125349.0320439385</v>
      </c>
      <c r="G1830" s="367">
        <v>3694.5000000000227</v>
      </c>
      <c r="H1830" s="367">
        <v>205250</v>
      </c>
      <c r="I1830" s="367">
        <v>-25114698.731390785</v>
      </c>
      <c r="J1830" s="384">
        <v>3694.5</v>
      </c>
      <c r="K1830" s="367">
        <v>49757.575757576422</v>
      </c>
      <c r="L1830" s="367">
        <v>-1469390.6241789206</v>
      </c>
      <c r="M1830" s="384">
        <v>3694.5000000000496</v>
      </c>
      <c r="N1830" s="367">
        <v>821</v>
      </c>
      <c r="O1830" s="367">
        <v>-25735.773938062186</v>
      </c>
      <c r="P1830" s="384">
        <v>53.570250000000001</v>
      </c>
      <c r="Q1830" s="367">
        <v>821</v>
      </c>
      <c r="R1830" s="367">
        <v>-10262.235962559165</v>
      </c>
      <c r="S1830" s="384">
        <v>51.722999999999999</v>
      </c>
      <c r="T1830" s="367">
        <v>28310.344827585875</v>
      </c>
      <c r="U1830" s="367">
        <v>-1520772.392266426</v>
      </c>
      <c r="V1830" s="384">
        <v>3694.4999999999568</v>
      </c>
      <c r="W1830" s="367">
        <v>1368333.3333333384</v>
      </c>
      <c r="X1830" s="367">
        <v>126433.58617937127</v>
      </c>
      <c r="Y1830" s="384">
        <v>3694.5000000000132</v>
      </c>
      <c r="Z1830" s="367"/>
      <c r="AA1830" s="367"/>
      <c r="AB1830" s="367"/>
      <c r="AC1830" s="367"/>
      <c r="AD1830" s="367"/>
      <c r="AE1830" s="367"/>
      <c r="AF1830" s="367"/>
      <c r="AG1830" s="367"/>
      <c r="AH1830" s="367"/>
      <c r="AI1830" s="367"/>
      <c r="AJ1830" s="367"/>
      <c r="AK1830" s="367"/>
      <c r="AL1830" s="367"/>
      <c r="AM1830" s="367"/>
      <c r="AN1830" s="367"/>
      <c r="AO1830" s="367"/>
      <c r="AP1830" s="367"/>
      <c r="AQ1830" s="367"/>
      <c r="AR1830" s="367"/>
      <c r="AS1830" s="367"/>
      <c r="AT1830" s="367"/>
    </row>
    <row r="1831" spans="2:46" ht="13.8">
      <c r="B1831" s="26">
        <v>137.00000000000094</v>
      </c>
      <c r="C1831" s="367">
        <v>532.20698723433236</v>
      </c>
      <c r="D1831" s="369">
        <v>3699.0000000000255</v>
      </c>
      <c r="E1831" s="367">
        <v>38232.558139535118</v>
      </c>
      <c r="F1831" s="367">
        <v>-2130569.9085484054</v>
      </c>
      <c r="G1831" s="367">
        <v>3699.0000000000227</v>
      </c>
      <c r="H1831" s="367">
        <v>205500</v>
      </c>
      <c r="I1831" s="367">
        <v>-25176276.957387242</v>
      </c>
      <c r="J1831" s="384">
        <v>3699</v>
      </c>
      <c r="K1831" s="367">
        <v>49818.181818182486</v>
      </c>
      <c r="L1831" s="367">
        <v>-1473195.1664610419</v>
      </c>
      <c r="M1831" s="384">
        <v>3699.0000000000496</v>
      </c>
      <c r="N1831" s="367">
        <v>822</v>
      </c>
      <c r="O1831" s="367">
        <v>-25799.734809409922</v>
      </c>
      <c r="P1831" s="384">
        <v>53.6355</v>
      </c>
      <c r="Q1831" s="367">
        <v>822</v>
      </c>
      <c r="R1831" s="367">
        <v>-10290.128018581152</v>
      </c>
      <c r="S1831" s="384">
        <v>51.785999999999994</v>
      </c>
      <c r="T1831" s="367">
        <v>28344.827586206564</v>
      </c>
      <c r="U1831" s="367">
        <v>-1524667.0664741029</v>
      </c>
      <c r="V1831" s="384">
        <v>3698.9999999999568</v>
      </c>
      <c r="W1831" s="367">
        <v>1370000.0000000051</v>
      </c>
      <c r="X1831" s="367">
        <v>126511.63894796192</v>
      </c>
      <c r="Y1831" s="384">
        <v>3699.0000000000136</v>
      </c>
      <c r="Z1831" s="367"/>
      <c r="AA1831" s="367"/>
      <c r="AB1831" s="367"/>
      <c r="AC1831" s="367"/>
      <c r="AD1831" s="367"/>
      <c r="AE1831" s="367"/>
      <c r="AF1831" s="367"/>
      <c r="AG1831" s="367"/>
      <c r="AH1831" s="367"/>
      <c r="AI1831" s="367"/>
      <c r="AJ1831" s="367"/>
      <c r="AK1831" s="367"/>
      <c r="AL1831" s="367"/>
      <c r="AM1831" s="367"/>
      <c r="AN1831" s="367"/>
      <c r="AO1831" s="367"/>
      <c r="AP1831" s="367"/>
      <c r="AQ1831" s="367"/>
      <c r="AR1831" s="367"/>
      <c r="AS1831" s="367"/>
      <c r="AT1831" s="367"/>
    </row>
    <row r="1832" spans="2:46" ht="13.8">
      <c r="B1832" s="26">
        <v>137.1666666666676</v>
      </c>
      <c r="C1832" s="367">
        <v>532.84179510686454</v>
      </c>
      <c r="D1832" s="369">
        <v>3703.5000000000255</v>
      </c>
      <c r="E1832" s="367">
        <v>38279.069767442095</v>
      </c>
      <c r="F1832" s="367">
        <v>-2135797.1892972304</v>
      </c>
      <c r="G1832" s="367">
        <v>3703.5000000000227</v>
      </c>
      <c r="H1832" s="367">
        <v>205750</v>
      </c>
      <c r="I1832" s="367">
        <v>-25237930.579612289</v>
      </c>
      <c r="J1832" s="384">
        <v>3703.5</v>
      </c>
      <c r="K1832" s="367">
        <v>49878.787878788549</v>
      </c>
      <c r="L1832" s="367">
        <v>-1477004.6108967583</v>
      </c>
      <c r="M1832" s="384">
        <v>3703.5000000000505</v>
      </c>
      <c r="N1832" s="367">
        <v>823</v>
      </c>
      <c r="O1832" s="367">
        <v>-25863.775033577753</v>
      </c>
      <c r="P1832" s="384">
        <v>53.700749999999999</v>
      </c>
      <c r="Q1832" s="367">
        <v>823</v>
      </c>
      <c r="R1832" s="367">
        <v>-10318.057525643595</v>
      </c>
      <c r="S1832" s="384">
        <v>51.848999999999997</v>
      </c>
      <c r="T1832" s="367">
        <v>28379.310344827252</v>
      </c>
      <c r="U1832" s="367">
        <v>-1528566.709861055</v>
      </c>
      <c r="V1832" s="384">
        <v>3703.4999999999563</v>
      </c>
      <c r="W1832" s="367">
        <v>1371666.6666666719</v>
      </c>
      <c r="X1832" s="367">
        <v>126589.50693132787</v>
      </c>
      <c r="Y1832" s="384">
        <v>3703.5000000000136</v>
      </c>
      <c r="Z1832" s="367"/>
      <c r="AA1832" s="367"/>
      <c r="AB1832" s="367"/>
      <c r="AC1832" s="367"/>
      <c r="AD1832" s="367"/>
      <c r="AE1832" s="367"/>
      <c r="AF1832" s="367"/>
      <c r="AG1832" s="367"/>
      <c r="AH1832" s="367"/>
      <c r="AI1832" s="367"/>
      <c r="AJ1832" s="367"/>
      <c r="AK1832" s="367"/>
      <c r="AL1832" s="367"/>
      <c r="AM1832" s="367"/>
      <c r="AN1832" s="367"/>
      <c r="AO1832" s="367"/>
      <c r="AP1832" s="367"/>
      <c r="AQ1832" s="367"/>
      <c r="AR1832" s="367"/>
      <c r="AS1832" s="367"/>
      <c r="AT1832" s="367"/>
    </row>
    <row r="1833" spans="2:46" ht="13.8">
      <c r="B1833" s="26">
        <v>137.33333333333425</v>
      </c>
      <c r="C1833" s="367">
        <v>533.47657224821</v>
      </c>
      <c r="D1833" s="369">
        <v>3708.0000000000246</v>
      </c>
      <c r="E1833" s="367">
        <v>38325.581395349072</v>
      </c>
      <c r="F1833" s="367">
        <v>-2141030.8742904142</v>
      </c>
      <c r="G1833" s="367">
        <v>3708.0000000000227</v>
      </c>
      <c r="H1833" s="367">
        <v>206000</v>
      </c>
      <c r="I1833" s="367">
        <v>-25299659.598065939</v>
      </c>
      <c r="J1833" s="384">
        <v>3708</v>
      </c>
      <c r="K1833" s="367">
        <v>49939.393939394613</v>
      </c>
      <c r="L1833" s="367">
        <v>-1480818.9574860681</v>
      </c>
      <c r="M1833" s="384">
        <v>3708.0000000000505</v>
      </c>
      <c r="N1833" s="367">
        <v>824</v>
      </c>
      <c r="O1833" s="367">
        <v>-25927.894610565687</v>
      </c>
      <c r="P1833" s="384">
        <v>53.765999999999998</v>
      </c>
      <c r="Q1833" s="367">
        <v>824</v>
      </c>
      <c r="R1833" s="367">
        <v>-10346.024483746494</v>
      </c>
      <c r="S1833" s="384">
        <v>51.911999999999999</v>
      </c>
      <c r="T1833" s="367">
        <v>28413.793103447941</v>
      </c>
      <c r="U1833" s="367">
        <v>-1532471.3224272835</v>
      </c>
      <c r="V1833" s="384">
        <v>3707.9999999999563</v>
      </c>
      <c r="W1833" s="367">
        <v>1373333.3333333386</v>
      </c>
      <c r="X1833" s="367">
        <v>126667.19012946906</v>
      </c>
      <c r="Y1833" s="384">
        <v>3708.0000000000141</v>
      </c>
      <c r="Z1833" s="367"/>
      <c r="AA1833" s="367"/>
      <c r="AB1833" s="367"/>
      <c r="AC1833" s="367"/>
      <c r="AD1833" s="367"/>
      <c r="AE1833" s="367"/>
      <c r="AF1833" s="367"/>
      <c r="AG1833" s="367"/>
      <c r="AH1833" s="367"/>
      <c r="AI1833" s="367"/>
      <c r="AJ1833" s="367"/>
      <c r="AK1833" s="367"/>
      <c r="AL1833" s="367"/>
      <c r="AM1833" s="367"/>
      <c r="AN1833" s="367"/>
      <c r="AO1833" s="367"/>
      <c r="AP1833" s="367"/>
      <c r="AQ1833" s="367"/>
      <c r="AR1833" s="367"/>
      <c r="AS1833" s="367"/>
      <c r="AT1833" s="367"/>
    </row>
    <row r="1834" spans="2:46" ht="13.8">
      <c r="B1834" s="26">
        <v>137.50000000000091</v>
      </c>
      <c r="C1834" s="367">
        <v>534.1113186583691</v>
      </c>
      <c r="D1834" s="369">
        <v>3712.5000000000246</v>
      </c>
      <c r="E1834" s="367">
        <v>38372.093023256049</v>
      </c>
      <c r="F1834" s="367">
        <v>-2146270.9635279556</v>
      </c>
      <c r="G1834" s="367">
        <v>3712.5000000000227</v>
      </c>
      <c r="H1834" s="367">
        <v>206250</v>
      </c>
      <c r="I1834" s="367">
        <v>-25361464.012748186</v>
      </c>
      <c r="J1834" s="384">
        <v>3712.5</v>
      </c>
      <c r="K1834" s="367">
        <v>50000.000000000677</v>
      </c>
      <c r="L1834" s="367">
        <v>-1484638.2062289724</v>
      </c>
      <c r="M1834" s="384">
        <v>3712.5000000000509</v>
      </c>
      <c r="N1834" s="367">
        <v>825</v>
      </c>
      <c r="O1834" s="367">
        <v>-25992.093540373724</v>
      </c>
      <c r="P1834" s="384">
        <v>53.831250000000004</v>
      </c>
      <c r="Q1834" s="367">
        <v>825</v>
      </c>
      <c r="R1834" s="367">
        <v>-10374.028892889841</v>
      </c>
      <c r="S1834" s="384">
        <v>51.974999999999994</v>
      </c>
      <c r="T1834" s="367">
        <v>28448.275862068629</v>
      </c>
      <c r="U1834" s="367">
        <v>-1536380.9041727879</v>
      </c>
      <c r="V1834" s="384">
        <v>3712.4999999999563</v>
      </c>
      <c r="W1834" s="367">
        <v>1375000.0000000054</v>
      </c>
      <c r="X1834" s="367">
        <v>126744.68854238554</v>
      </c>
      <c r="Y1834" s="384">
        <v>3712.5000000000141</v>
      </c>
      <c r="Z1834" s="367"/>
      <c r="AA1834" s="367"/>
      <c r="AB1834" s="367"/>
      <c r="AC1834" s="367"/>
      <c r="AD1834" s="367"/>
      <c r="AE1834" s="367"/>
      <c r="AF1834" s="367"/>
      <c r="AG1834" s="367"/>
      <c r="AH1834" s="367"/>
      <c r="AI1834" s="367"/>
      <c r="AJ1834" s="367"/>
      <c r="AK1834" s="367"/>
      <c r="AL1834" s="367"/>
      <c r="AM1834" s="367"/>
      <c r="AN1834" s="367"/>
      <c r="AO1834" s="367"/>
      <c r="AP1834" s="367"/>
      <c r="AQ1834" s="367"/>
      <c r="AR1834" s="367"/>
      <c r="AS1834" s="367"/>
      <c r="AT1834" s="367"/>
    </row>
    <row r="1835" spans="2:46" ht="13.8">
      <c r="B1835" s="26">
        <v>137.66666666666757</v>
      </c>
      <c r="C1835" s="367">
        <v>534.74603433734183</v>
      </c>
      <c r="D1835" s="369">
        <v>3717.0000000000241</v>
      </c>
      <c r="E1835" s="367">
        <v>38418.604651163027</v>
      </c>
      <c r="F1835" s="367">
        <v>-2151517.4570098561</v>
      </c>
      <c r="G1835" s="367">
        <v>3717.0000000000227</v>
      </c>
      <c r="H1835" s="367">
        <v>206500</v>
      </c>
      <c r="I1835" s="367">
        <v>-25423343.823659029</v>
      </c>
      <c r="J1835" s="384">
        <v>3717</v>
      </c>
      <c r="K1835" s="367">
        <v>50060.60606060674</v>
      </c>
      <c r="L1835" s="367">
        <v>-1488462.3571254709</v>
      </c>
      <c r="M1835" s="384">
        <v>3717.0000000000509</v>
      </c>
      <c r="N1835" s="367">
        <v>826</v>
      </c>
      <c r="O1835" s="367">
        <v>-26056.371823001846</v>
      </c>
      <c r="P1835" s="384">
        <v>53.896499999999996</v>
      </c>
      <c r="Q1835" s="367">
        <v>826</v>
      </c>
      <c r="R1835" s="367">
        <v>-10402.070753073647</v>
      </c>
      <c r="S1835" s="384">
        <v>52.037999999999997</v>
      </c>
      <c r="T1835" s="367">
        <v>28482.758620689317</v>
      </c>
      <c r="U1835" s="367">
        <v>-1540295.455097568</v>
      </c>
      <c r="V1835" s="384">
        <v>3716.9999999999559</v>
      </c>
      <c r="W1835" s="367">
        <v>1376666.6666666721</v>
      </c>
      <c r="X1835" s="367">
        <v>126822.00217007731</v>
      </c>
      <c r="Y1835" s="384">
        <v>3717.0000000000141</v>
      </c>
      <c r="Z1835" s="367"/>
      <c r="AA1835" s="367"/>
      <c r="AB1835" s="367"/>
      <c r="AC1835" s="367"/>
      <c r="AD1835" s="367"/>
      <c r="AE1835" s="367"/>
      <c r="AF1835" s="367"/>
      <c r="AG1835" s="367"/>
      <c r="AH1835" s="367"/>
      <c r="AI1835" s="367"/>
      <c r="AJ1835" s="367"/>
      <c r="AK1835" s="367"/>
      <c r="AL1835" s="367"/>
      <c r="AM1835" s="367"/>
      <c r="AN1835" s="367"/>
      <c r="AO1835" s="367"/>
      <c r="AP1835" s="367"/>
      <c r="AQ1835" s="367"/>
      <c r="AR1835" s="367"/>
      <c r="AS1835" s="367"/>
      <c r="AT1835" s="367"/>
    </row>
    <row r="1836" spans="2:46" ht="13.8">
      <c r="B1836" s="26">
        <v>137.83333333333422</v>
      </c>
      <c r="C1836" s="367">
        <v>535.38071928512807</v>
      </c>
      <c r="D1836" s="369">
        <v>3721.5000000000241</v>
      </c>
      <c r="E1836" s="367">
        <v>38465.116279070004</v>
      </c>
      <c r="F1836" s="367">
        <v>-2156770.3547361153</v>
      </c>
      <c r="G1836" s="367">
        <v>3721.5000000000227</v>
      </c>
      <c r="H1836" s="367">
        <v>206750</v>
      </c>
      <c r="I1836" s="367">
        <v>-25485299.030798469</v>
      </c>
      <c r="J1836" s="384">
        <v>3721.5</v>
      </c>
      <c r="K1836" s="367">
        <v>50121.212121212804</v>
      </c>
      <c r="L1836" s="367">
        <v>-1492291.4101755631</v>
      </c>
      <c r="M1836" s="384">
        <v>3721.5000000000509</v>
      </c>
      <c r="N1836" s="367">
        <v>827</v>
      </c>
      <c r="O1836" s="367">
        <v>-26120.729458450074</v>
      </c>
      <c r="P1836" s="384">
        <v>53.961750000000002</v>
      </c>
      <c r="Q1836" s="367">
        <v>827</v>
      </c>
      <c r="R1836" s="367">
        <v>-10430.150064297908</v>
      </c>
      <c r="S1836" s="384">
        <v>52.100999999999999</v>
      </c>
      <c r="T1836" s="367">
        <v>28517.241379310006</v>
      </c>
      <c r="U1836" s="367">
        <v>-1544214.9752016242</v>
      </c>
      <c r="V1836" s="384">
        <v>3721.4999999999559</v>
      </c>
      <c r="W1836" s="367">
        <v>1378333.3333333388</v>
      </c>
      <c r="X1836" s="367">
        <v>126899.13101254436</v>
      </c>
      <c r="Y1836" s="384">
        <v>3721.500000000015</v>
      </c>
      <c r="Z1836" s="367"/>
      <c r="AA1836" s="367"/>
      <c r="AB1836" s="367"/>
      <c r="AC1836" s="367"/>
      <c r="AD1836" s="367"/>
      <c r="AE1836" s="367"/>
      <c r="AF1836" s="367"/>
      <c r="AG1836" s="367"/>
      <c r="AH1836" s="367"/>
      <c r="AI1836" s="367"/>
      <c r="AJ1836" s="367"/>
      <c r="AK1836" s="367"/>
      <c r="AL1836" s="367"/>
      <c r="AM1836" s="367"/>
      <c r="AN1836" s="367"/>
      <c r="AO1836" s="367"/>
      <c r="AP1836" s="367"/>
      <c r="AQ1836" s="367"/>
      <c r="AR1836" s="367"/>
      <c r="AS1836" s="367"/>
      <c r="AT1836" s="367"/>
    </row>
    <row r="1837" spans="2:46" ht="13.8">
      <c r="B1837" s="26">
        <v>138.00000000000088</v>
      </c>
      <c r="C1837" s="367">
        <v>536.01537350172782</v>
      </c>
      <c r="D1837" s="369">
        <v>3726.0000000000236</v>
      </c>
      <c r="E1837" s="367">
        <v>38511.627906976981</v>
      </c>
      <c r="F1837" s="367">
        <v>-2162029.6567067327</v>
      </c>
      <c r="G1837" s="367">
        <v>3726.0000000000227</v>
      </c>
      <c r="H1837" s="367">
        <v>207000</v>
      </c>
      <c r="I1837" s="367">
        <v>-25547329.634166501</v>
      </c>
      <c r="J1837" s="384">
        <v>3726</v>
      </c>
      <c r="K1837" s="367">
        <v>50181.818181818868</v>
      </c>
      <c r="L1837" s="367">
        <v>-1496125.3653792501</v>
      </c>
      <c r="M1837" s="384">
        <v>3726.0000000000514</v>
      </c>
      <c r="N1837" s="367">
        <v>828</v>
      </c>
      <c r="O1837" s="367">
        <v>-26185.166446718391</v>
      </c>
      <c r="P1837" s="384">
        <v>54.026999999999994</v>
      </c>
      <c r="Q1837" s="367">
        <v>828</v>
      </c>
      <c r="R1837" s="367">
        <v>-10458.266826562622</v>
      </c>
      <c r="S1837" s="384">
        <v>52.164000000000001</v>
      </c>
      <c r="T1837" s="367">
        <v>28551.724137930694</v>
      </c>
      <c r="U1837" s="367">
        <v>-1548139.4644849561</v>
      </c>
      <c r="V1837" s="384">
        <v>3725.9999999999559</v>
      </c>
      <c r="W1837" s="367">
        <v>1380000.0000000056</v>
      </c>
      <c r="X1837" s="367">
        <v>126976.07506978662</v>
      </c>
      <c r="Y1837" s="384">
        <v>3726.000000000015</v>
      </c>
      <c r="Z1837" s="367"/>
      <c r="AA1837" s="367"/>
      <c r="AB1837" s="367"/>
      <c r="AC1837" s="367"/>
      <c r="AD1837" s="367"/>
      <c r="AE1837" s="367"/>
      <c r="AF1837" s="367"/>
      <c r="AG1837" s="367"/>
      <c r="AH1837" s="367"/>
      <c r="AI1837" s="367"/>
      <c r="AJ1837" s="367"/>
      <c r="AK1837" s="367"/>
      <c r="AL1837" s="367"/>
      <c r="AM1837" s="367"/>
      <c r="AN1837" s="367"/>
      <c r="AO1837" s="367"/>
      <c r="AP1837" s="367"/>
      <c r="AQ1837" s="367"/>
      <c r="AR1837" s="367"/>
      <c r="AS1837" s="367"/>
      <c r="AT1837" s="367"/>
    </row>
    <row r="1838" spans="2:46" ht="13.8">
      <c r="B1838" s="26">
        <v>138.16666666666754</v>
      </c>
      <c r="C1838" s="367">
        <v>536.64999698714121</v>
      </c>
      <c r="D1838" s="369">
        <v>3730.5000000000236</v>
      </c>
      <c r="E1838" s="367">
        <v>38558.139534883958</v>
      </c>
      <c r="F1838" s="367">
        <v>-2167295.3629217092</v>
      </c>
      <c r="G1838" s="367">
        <v>3730.5000000000232</v>
      </c>
      <c r="H1838" s="367">
        <v>207250</v>
      </c>
      <c r="I1838" s="367">
        <v>-25609435.633763134</v>
      </c>
      <c r="J1838" s="384">
        <v>3730.5</v>
      </c>
      <c r="K1838" s="367">
        <v>50242.424242424931</v>
      </c>
      <c r="L1838" s="367">
        <v>-1499964.2227365309</v>
      </c>
      <c r="M1838" s="384">
        <v>3730.5000000000514</v>
      </c>
      <c r="N1838" s="367">
        <v>829</v>
      </c>
      <c r="O1838" s="367">
        <v>-26249.682787806814</v>
      </c>
      <c r="P1838" s="384">
        <v>54.09225</v>
      </c>
      <c r="Q1838" s="367">
        <v>829</v>
      </c>
      <c r="R1838" s="367">
        <v>-10486.421039867786</v>
      </c>
      <c r="S1838" s="384">
        <v>52.226999999999997</v>
      </c>
      <c r="T1838" s="367">
        <v>28586.206896551383</v>
      </c>
      <c r="U1838" s="367">
        <v>-1552068.9229475639</v>
      </c>
      <c r="V1838" s="384">
        <v>3730.4999999999554</v>
      </c>
      <c r="W1838" s="367">
        <v>1381666.6666666723</v>
      </c>
      <c r="X1838" s="367">
        <v>127052.83434180418</v>
      </c>
      <c r="Y1838" s="384">
        <v>3730.5000000000155</v>
      </c>
      <c r="Z1838" s="367"/>
      <c r="AA1838" s="367"/>
      <c r="AB1838" s="367"/>
      <c r="AC1838" s="367"/>
      <c r="AD1838" s="367"/>
      <c r="AE1838" s="367"/>
      <c r="AF1838" s="367"/>
      <c r="AG1838" s="367"/>
      <c r="AH1838" s="367"/>
      <c r="AI1838" s="367"/>
      <c r="AJ1838" s="367"/>
      <c r="AK1838" s="367"/>
      <c r="AL1838" s="367"/>
      <c r="AM1838" s="367"/>
      <c r="AN1838" s="367"/>
      <c r="AO1838" s="367"/>
      <c r="AP1838" s="367"/>
      <c r="AQ1838" s="367"/>
      <c r="AR1838" s="367"/>
      <c r="AS1838" s="367"/>
      <c r="AT1838" s="367"/>
    </row>
    <row r="1839" spans="2:46" ht="13.8">
      <c r="B1839" s="26">
        <v>138.3333333333342</v>
      </c>
      <c r="C1839" s="367">
        <v>537.28458974136788</v>
      </c>
      <c r="D1839" s="369">
        <v>3735.0000000000232</v>
      </c>
      <c r="E1839" s="367">
        <v>38604.651162790935</v>
      </c>
      <c r="F1839" s="367">
        <v>-2172567.4733810434</v>
      </c>
      <c r="G1839" s="367">
        <v>3735.0000000000232</v>
      </c>
      <c r="H1839" s="367">
        <v>207500</v>
      </c>
      <c r="I1839" s="367">
        <v>-25671617.029588368</v>
      </c>
      <c r="J1839" s="384">
        <v>3735</v>
      </c>
      <c r="K1839" s="367">
        <v>50303.030303030995</v>
      </c>
      <c r="L1839" s="367">
        <v>-1503807.9822474062</v>
      </c>
      <c r="M1839" s="384">
        <v>3735.0000000000518</v>
      </c>
      <c r="N1839" s="367">
        <v>830</v>
      </c>
      <c r="O1839" s="367">
        <v>-26314.278481715341</v>
      </c>
      <c r="P1839" s="384">
        <v>54.157500000000006</v>
      </c>
      <c r="Q1839" s="367">
        <v>830</v>
      </c>
      <c r="R1839" s="367">
        <v>-10514.61270421341</v>
      </c>
      <c r="S1839" s="384">
        <v>52.29</v>
      </c>
      <c r="T1839" s="367">
        <v>28620.689655172071</v>
      </c>
      <c r="U1839" s="367">
        <v>-1556003.3505894477</v>
      </c>
      <c r="V1839" s="384">
        <v>3734.9999999999554</v>
      </c>
      <c r="W1839" s="367">
        <v>1383333.3333333391</v>
      </c>
      <c r="X1839" s="367">
        <v>127129.40882859699</v>
      </c>
      <c r="Y1839" s="384">
        <v>3735.0000000000155</v>
      </c>
      <c r="Z1839" s="367"/>
      <c r="AA1839" s="367"/>
      <c r="AB1839" s="367"/>
      <c r="AC1839" s="367"/>
      <c r="AD1839" s="367"/>
      <c r="AE1839" s="367"/>
      <c r="AF1839" s="367"/>
      <c r="AG1839" s="367"/>
      <c r="AH1839" s="367"/>
      <c r="AI1839" s="367"/>
      <c r="AJ1839" s="367"/>
      <c r="AK1839" s="367"/>
      <c r="AL1839" s="367"/>
      <c r="AM1839" s="367"/>
      <c r="AN1839" s="367"/>
      <c r="AO1839" s="367"/>
      <c r="AP1839" s="367"/>
      <c r="AQ1839" s="367"/>
      <c r="AR1839" s="367"/>
      <c r="AS1839" s="367"/>
      <c r="AT1839" s="367"/>
    </row>
    <row r="1840" spans="2:46" ht="13.8">
      <c r="B1840" s="26">
        <v>138.50000000000085</v>
      </c>
      <c r="C1840" s="367">
        <v>537.9191517644083</v>
      </c>
      <c r="D1840" s="369">
        <v>3739.5000000000232</v>
      </c>
      <c r="E1840" s="367">
        <v>38651.162790697912</v>
      </c>
      <c r="F1840" s="367">
        <v>-2177845.9880847363</v>
      </c>
      <c r="G1840" s="367">
        <v>3739.5000000000232</v>
      </c>
      <c r="H1840" s="367">
        <v>207750</v>
      </c>
      <c r="I1840" s="367">
        <v>-25733873.821642194</v>
      </c>
      <c r="J1840" s="384">
        <v>3739.5</v>
      </c>
      <c r="K1840" s="367">
        <v>50363.636363637059</v>
      </c>
      <c r="L1840" s="367">
        <v>-1507656.6439118753</v>
      </c>
      <c r="M1840" s="384">
        <v>3739.5000000000518</v>
      </c>
      <c r="N1840" s="367">
        <v>831</v>
      </c>
      <c r="O1840" s="367">
        <v>-26378.953528443952</v>
      </c>
      <c r="P1840" s="384">
        <v>54.222749999999998</v>
      </c>
      <c r="Q1840" s="367">
        <v>831</v>
      </c>
      <c r="R1840" s="367">
        <v>-10542.841819599487</v>
      </c>
      <c r="S1840" s="384">
        <v>52.353000000000002</v>
      </c>
      <c r="T1840" s="367">
        <v>28655.172413792759</v>
      </c>
      <c r="U1840" s="367">
        <v>-1559942.7474106073</v>
      </c>
      <c r="V1840" s="384">
        <v>3739.4999999999554</v>
      </c>
      <c r="W1840" s="367">
        <v>1385000.0000000058</v>
      </c>
      <c r="X1840" s="367">
        <v>127205.79853016509</v>
      </c>
      <c r="Y1840" s="384">
        <v>3739.5000000000155</v>
      </c>
      <c r="Z1840" s="367"/>
      <c r="AA1840" s="367"/>
      <c r="AB1840" s="367"/>
      <c r="AC1840" s="367"/>
      <c r="AD1840" s="367"/>
      <c r="AE1840" s="367"/>
      <c r="AF1840" s="367"/>
      <c r="AG1840" s="367"/>
      <c r="AH1840" s="367"/>
      <c r="AI1840" s="367"/>
      <c r="AJ1840" s="367"/>
      <c r="AK1840" s="367"/>
      <c r="AL1840" s="367"/>
      <c r="AM1840" s="367"/>
      <c r="AN1840" s="367"/>
      <c r="AO1840" s="367"/>
      <c r="AP1840" s="367"/>
      <c r="AQ1840" s="367"/>
      <c r="AR1840" s="367"/>
      <c r="AS1840" s="367"/>
      <c r="AT1840" s="367"/>
    </row>
    <row r="1841" spans="2:46" ht="13.8">
      <c r="B1841" s="26">
        <v>138.66666666666751</v>
      </c>
      <c r="C1841" s="367">
        <v>538.55368305626223</v>
      </c>
      <c r="D1841" s="369">
        <v>3744.0000000000227</v>
      </c>
      <c r="E1841" s="367">
        <v>38697.674418604889</v>
      </c>
      <c r="F1841" s="367">
        <v>-2183130.9070327873</v>
      </c>
      <c r="G1841" s="367">
        <v>3744.0000000000232</v>
      </c>
      <c r="H1841" s="367">
        <v>208000</v>
      </c>
      <c r="I1841" s="367">
        <v>-25796206.00992462</v>
      </c>
      <c r="J1841" s="384">
        <v>3744</v>
      </c>
      <c r="K1841" s="367">
        <v>50424.242424243123</v>
      </c>
      <c r="L1841" s="367">
        <v>-1511510.2077299394</v>
      </c>
      <c r="M1841" s="384">
        <v>3744.0000000000523</v>
      </c>
      <c r="N1841" s="367">
        <v>832</v>
      </c>
      <c r="O1841" s="367">
        <v>-26443.707927992669</v>
      </c>
      <c r="P1841" s="384">
        <v>54.288000000000004</v>
      </c>
      <c r="Q1841" s="367">
        <v>832</v>
      </c>
      <c r="R1841" s="367">
        <v>-10571.108386026017</v>
      </c>
      <c r="S1841" s="384">
        <v>52.416000000000004</v>
      </c>
      <c r="T1841" s="367">
        <v>28689.655172413448</v>
      </c>
      <c r="U1841" s="367">
        <v>-1563887.1134110426</v>
      </c>
      <c r="V1841" s="384">
        <v>3743.999999999955</v>
      </c>
      <c r="W1841" s="367">
        <v>1386666.6666666726</v>
      </c>
      <c r="X1841" s="367">
        <v>127282.00344650843</v>
      </c>
      <c r="Y1841" s="384">
        <v>3744.0000000000159</v>
      </c>
      <c r="Z1841" s="367"/>
      <c r="AA1841" s="367"/>
      <c r="AB1841" s="367"/>
      <c r="AC1841" s="367"/>
      <c r="AD1841" s="367"/>
      <c r="AE1841" s="367"/>
      <c r="AF1841" s="367"/>
      <c r="AG1841" s="367"/>
      <c r="AH1841" s="367"/>
      <c r="AI1841" s="367"/>
      <c r="AJ1841" s="367"/>
      <c r="AK1841" s="367"/>
      <c r="AL1841" s="367"/>
      <c r="AM1841" s="367"/>
      <c r="AN1841" s="367"/>
      <c r="AO1841" s="367"/>
      <c r="AP1841" s="367"/>
      <c r="AQ1841" s="367"/>
      <c r="AR1841" s="367"/>
      <c r="AS1841" s="367"/>
      <c r="AT1841" s="367"/>
    </row>
    <row r="1842" spans="2:46" ht="13.8">
      <c r="B1842" s="26">
        <v>138.83333333333417</v>
      </c>
      <c r="C1842" s="367">
        <v>539.18818361692979</v>
      </c>
      <c r="D1842" s="369">
        <v>3748.5000000000227</v>
      </c>
      <c r="E1842" s="367">
        <v>38744.186046511866</v>
      </c>
      <c r="F1842" s="367">
        <v>-2188422.230225197</v>
      </c>
      <c r="G1842" s="367">
        <v>3748.5000000000232</v>
      </c>
      <c r="H1842" s="367">
        <v>208250</v>
      </c>
      <c r="I1842" s="367">
        <v>-25858613.59443564</v>
      </c>
      <c r="J1842" s="384">
        <v>3748.5</v>
      </c>
      <c r="K1842" s="367">
        <v>50484.848484849186</v>
      </c>
      <c r="L1842" s="367">
        <v>-1515368.6737015969</v>
      </c>
      <c r="M1842" s="384">
        <v>3748.5000000000523</v>
      </c>
      <c r="N1842" s="367">
        <v>833</v>
      </c>
      <c r="O1842" s="367">
        <v>-26508.541680361483</v>
      </c>
      <c r="P1842" s="384">
        <v>54.353250000000003</v>
      </c>
      <c r="Q1842" s="367">
        <v>833</v>
      </c>
      <c r="R1842" s="367">
        <v>-10599.412403492999</v>
      </c>
      <c r="S1842" s="384">
        <v>52.478999999999999</v>
      </c>
      <c r="T1842" s="367">
        <v>28724.137931034136</v>
      </c>
      <c r="U1842" s="367">
        <v>-1567836.4485907541</v>
      </c>
      <c r="V1842" s="384">
        <v>3748.499999999955</v>
      </c>
      <c r="W1842" s="367">
        <v>1388333.3333333393</v>
      </c>
      <c r="X1842" s="367">
        <v>127358.02357762709</v>
      </c>
      <c r="Y1842" s="384">
        <v>3748.5000000000159</v>
      </c>
      <c r="Z1842" s="367"/>
      <c r="AA1842" s="367"/>
      <c r="AB1842" s="367"/>
      <c r="AC1842" s="367"/>
      <c r="AD1842" s="367"/>
      <c r="AE1842" s="367"/>
      <c r="AF1842" s="367"/>
      <c r="AG1842" s="367"/>
      <c r="AH1842" s="367"/>
      <c r="AI1842" s="367"/>
      <c r="AJ1842" s="367"/>
      <c r="AK1842" s="367"/>
      <c r="AL1842" s="367"/>
      <c r="AM1842" s="367"/>
      <c r="AN1842" s="367"/>
      <c r="AO1842" s="367"/>
      <c r="AP1842" s="367"/>
      <c r="AQ1842" s="367"/>
      <c r="AR1842" s="367"/>
      <c r="AS1842" s="367"/>
      <c r="AT1842" s="367"/>
    </row>
    <row r="1843" spans="2:46" ht="13.8">
      <c r="B1843" s="26">
        <v>139.00000000000082</v>
      </c>
      <c r="C1843" s="367">
        <v>539.82265344641064</v>
      </c>
      <c r="D1843" s="369">
        <v>3753.0000000000223</v>
      </c>
      <c r="E1843" s="367">
        <v>38790.697674418843</v>
      </c>
      <c r="F1843" s="367">
        <v>-2193719.9576619654</v>
      </c>
      <c r="G1843" s="367">
        <v>3753.0000000000232</v>
      </c>
      <c r="H1843" s="367">
        <v>208500</v>
      </c>
      <c r="I1843" s="367">
        <v>-25921096.575175259</v>
      </c>
      <c r="J1843" s="384">
        <v>3753</v>
      </c>
      <c r="K1843" s="367">
        <v>50545.45454545525</v>
      </c>
      <c r="L1843" s="367">
        <v>-1519232.0418268491</v>
      </c>
      <c r="M1843" s="384">
        <v>3753.0000000000528</v>
      </c>
      <c r="N1843" s="367">
        <v>834</v>
      </c>
      <c r="O1843" s="367">
        <v>-26573.454785550392</v>
      </c>
      <c r="P1843" s="384">
        <v>54.418500000000002</v>
      </c>
      <c r="Q1843" s="367">
        <v>834</v>
      </c>
      <c r="R1843" s="367">
        <v>-10627.75387200044</v>
      </c>
      <c r="S1843" s="384">
        <v>52.542000000000002</v>
      </c>
      <c r="T1843" s="367">
        <v>28758.620689654825</v>
      </c>
      <c r="U1843" s="367">
        <v>-1571790.7529497412</v>
      </c>
      <c r="V1843" s="384">
        <v>3752.999999999955</v>
      </c>
      <c r="W1843" s="367">
        <v>1390000.0000000061</v>
      </c>
      <c r="X1843" s="367">
        <v>127433.85892352099</v>
      </c>
      <c r="Y1843" s="384">
        <v>3753.0000000000164</v>
      </c>
      <c r="Z1843" s="367"/>
      <c r="AA1843" s="367"/>
      <c r="AB1843" s="367"/>
      <c r="AC1843" s="367"/>
      <c r="AD1843" s="367"/>
      <c r="AE1843" s="367"/>
      <c r="AF1843" s="367"/>
      <c r="AG1843" s="367"/>
      <c r="AH1843" s="367"/>
      <c r="AI1843" s="367"/>
      <c r="AJ1843" s="367"/>
      <c r="AK1843" s="367"/>
      <c r="AL1843" s="367"/>
      <c r="AM1843" s="367"/>
      <c r="AN1843" s="367"/>
      <c r="AO1843" s="367"/>
      <c r="AP1843" s="367"/>
      <c r="AQ1843" s="367"/>
      <c r="AR1843" s="367"/>
      <c r="AS1843" s="367"/>
      <c r="AT1843" s="367"/>
    </row>
    <row r="1844" spans="2:46" ht="13.8">
      <c r="B1844" s="26">
        <v>139.16666666666748</v>
      </c>
      <c r="C1844" s="367">
        <v>540.45709254470535</v>
      </c>
      <c r="D1844" s="369">
        <v>3757.5000000000223</v>
      </c>
      <c r="E1844" s="367">
        <v>38837.20930232582</v>
      </c>
      <c r="F1844" s="367">
        <v>-2199024.0893430924</v>
      </c>
      <c r="G1844" s="367">
        <v>3757.5000000000232</v>
      </c>
      <c r="H1844" s="367">
        <v>208750</v>
      </c>
      <c r="I1844" s="367">
        <v>-25983654.952143475</v>
      </c>
      <c r="J1844" s="384">
        <v>3757.5</v>
      </c>
      <c r="K1844" s="367">
        <v>50606.060606061314</v>
      </c>
      <c r="L1844" s="367">
        <v>-1523100.312105695</v>
      </c>
      <c r="M1844" s="384">
        <v>3757.5000000000528</v>
      </c>
      <c r="N1844" s="367">
        <v>835</v>
      </c>
      <c r="O1844" s="367">
        <v>-26638.4472435594</v>
      </c>
      <c r="P1844" s="384">
        <v>54.483750000000001</v>
      </c>
      <c r="Q1844" s="367">
        <v>835</v>
      </c>
      <c r="R1844" s="367">
        <v>-10656.132791548331</v>
      </c>
      <c r="S1844" s="384">
        <v>52.604999999999997</v>
      </c>
      <c r="T1844" s="367">
        <v>28793.103448275513</v>
      </c>
      <c r="U1844" s="367">
        <v>-1575750.0264880038</v>
      </c>
      <c r="V1844" s="384">
        <v>3757.4999999999545</v>
      </c>
      <c r="W1844" s="367">
        <v>1391666.6666666728</v>
      </c>
      <c r="X1844" s="367">
        <v>127509.50948419013</v>
      </c>
      <c r="Y1844" s="384">
        <v>3757.5000000000164</v>
      </c>
      <c r="Z1844" s="367"/>
      <c r="AA1844" s="367"/>
      <c r="AB1844" s="367"/>
      <c r="AC1844" s="367"/>
      <c r="AD1844" s="367"/>
      <c r="AE1844" s="367"/>
      <c r="AF1844" s="367"/>
      <c r="AG1844" s="367"/>
      <c r="AH1844" s="367"/>
      <c r="AI1844" s="367"/>
      <c r="AJ1844" s="367"/>
      <c r="AK1844" s="367"/>
      <c r="AL1844" s="367"/>
      <c r="AM1844" s="367"/>
      <c r="AN1844" s="367"/>
      <c r="AO1844" s="367"/>
      <c r="AP1844" s="367"/>
      <c r="AQ1844" s="367"/>
      <c r="AR1844" s="367"/>
      <c r="AS1844" s="367"/>
      <c r="AT1844" s="367"/>
    </row>
    <row r="1845" spans="2:46" ht="13.8">
      <c r="B1845" s="26">
        <v>139.33333333333414</v>
      </c>
      <c r="C1845" s="367">
        <v>541.09150091181345</v>
      </c>
      <c r="D1845" s="369">
        <v>3762.0000000000218</v>
      </c>
      <c r="E1845" s="367">
        <v>38883.720930232797</v>
      </c>
      <c r="F1845" s="367">
        <v>-2204334.6252685771</v>
      </c>
      <c r="G1845" s="367">
        <v>3762.0000000000232</v>
      </c>
      <c r="H1845" s="367">
        <v>209000</v>
      </c>
      <c r="I1845" s="367">
        <v>-26046288.725340288</v>
      </c>
      <c r="J1845" s="384">
        <v>3762</v>
      </c>
      <c r="K1845" s="367">
        <v>50666.666666667377</v>
      </c>
      <c r="L1845" s="367">
        <v>-1526973.4845381354</v>
      </c>
      <c r="M1845" s="384">
        <v>3762.0000000000532</v>
      </c>
      <c r="N1845" s="367">
        <v>836</v>
      </c>
      <c r="O1845" s="367">
        <v>-26703.519054388515</v>
      </c>
      <c r="P1845" s="384">
        <v>54.549000000000007</v>
      </c>
      <c r="Q1845" s="367">
        <v>836</v>
      </c>
      <c r="R1845" s="367">
        <v>-10684.549162136676</v>
      </c>
      <c r="S1845" s="384">
        <v>52.667999999999999</v>
      </c>
      <c r="T1845" s="367">
        <v>28827.586206896201</v>
      </c>
      <c r="U1845" s="367">
        <v>-1579714.269205543</v>
      </c>
      <c r="V1845" s="384">
        <v>3761.9999999999545</v>
      </c>
      <c r="W1845" s="367">
        <v>1393333.3333333395</v>
      </c>
      <c r="X1845" s="367">
        <v>127584.97525963458</v>
      </c>
      <c r="Y1845" s="384">
        <v>3762.0000000000168</v>
      </c>
      <c r="Z1845" s="367"/>
      <c r="AA1845" s="367"/>
      <c r="AB1845" s="367"/>
      <c r="AC1845" s="367"/>
      <c r="AD1845" s="367"/>
      <c r="AE1845" s="367"/>
      <c r="AF1845" s="367"/>
      <c r="AG1845" s="367"/>
      <c r="AH1845" s="367"/>
      <c r="AI1845" s="367"/>
      <c r="AJ1845" s="367"/>
      <c r="AK1845" s="367"/>
      <c r="AL1845" s="367"/>
      <c r="AM1845" s="367"/>
      <c r="AN1845" s="367"/>
      <c r="AO1845" s="367"/>
      <c r="AP1845" s="367"/>
      <c r="AQ1845" s="367"/>
      <c r="AR1845" s="367"/>
      <c r="AS1845" s="367"/>
      <c r="AT1845" s="367"/>
    </row>
    <row r="1846" spans="2:46" ht="13.8">
      <c r="B1846" s="26">
        <v>139.5000000000008</v>
      </c>
      <c r="C1846" s="367">
        <v>541.72587854773496</v>
      </c>
      <c r="D1846" s="369">
        <v>3766.5000000000214</v>
      </c>
      <c r="E1846" s="367">
        <v>38930.232558139774</v>
      </c>
      <c r="F1846" s="367">
        <v>-2209651.565438421</v>
      </c>
      <c r="G1846" s="367">
        <v>3766.5000000000232</v>
      </c>
      <c r="H1846" s="367">
        <v>209250</v>
      </c>
      <c r="I1846" s="367">
        <v>-26108997.894765697</v>
      </c>
      <c r="J1846" s="384">
        <v>3766.5</v>
      </c>
      <c r="K1846" s="367">
        <v>50727.272727273441</v>
      </c>
      <c r="L1846" s="367">
        <v>-1530851.5591241699</v>
      </c>
      <c r="M1846" s="384">
        <v>3766.5000000000532</v>
      </c>
      <c r="N1846" s="367">
        <v>837</v>
      </c>
      <c r="O1846" s="367">
        <v>-26768.670218037707</v>
      </c>
      <c r="P1846" s="384">
        <v>54.614249999999998</v>
      </c>
      <c r="Q1846" s="367">
        <v>837</v>
      </c>
      <c r="R1846" s="367">
        <v>-10713.002983765477</v>
      </c>
      <c r="S1846" s="384">
        <v>52.730999999999995</v>
      </c>
      <c r="T1846" s="367">
        <v>28862.06896551689</v>
      </c>
      <c r="U1846" s="367">
        <v>-1583683.4811023579</v>
      </c>
      <c r="V1846" s="384">
        <v>3766.4999999999545</v>
      </c>
      <c r="W1846" s="367">
        <v>1395000.0000000063</v>
      </c>
      <c r="X1846" s="367">
        <v>127660.25624985428</v>
      </c>
      <c r="Y1846" s="384">
        <v>3766.5000000000168</v>
      </c>
      <c r="Z1846" s="367"/>
      <c r="AA1846" s="367"/>
      <c r="AB1846" s="367"/>
      <c r="AC1846" s="367"/>
      <c r="AD1846" s="367"/>
      <c r="AE1846" s="367"/>
      <c r="AF1846" s="367"/>
      <c r="AG1846" s="367"/>
      <c r="AH1846" s="367"/>
      <c r="AI1846" s="367"/>
      <c r="AJ1846" s="367"/>
      <c r="AK1846" s="367"/>
      <c r="AL1846" s="367"/>
      <c r="AM1846" s="367"/>
      <c r="AN1846" s="367"/>
      <c r="AO1846" s="367"/>
      <c r="AP1846" s="367"/>
      <c r="AQ1846" s="367"/>
      <c r="AR1846" s="367"/>
      <c r="AS1846" s="367"/>
      <c r="AT1846" s="367"/>
    </row>
    <row r="1847" spans="2:46" ht="13.8">
      <c r="B1847" s="26">
        <v>139.66666666666745</v>
      </c>
      <c r="C1847" s="367">
        <v>542.36022545247033</v>
      </c>
      <c r="D1847" s="369">
        <v>3771.0000000000214</v>
      </c>
      <c r="E1847" s="367">
        <v>38976.744186046752</v>
      </c>
      <c r="F1847" s="367">
        <v>-2214974.909852623</v>
      </c>
      <c r="G1847" s="367">
        <v>3771.0000000000232</v>
      </c>
      <c r="H1847" s="367">
        <v>209500</v>
      </c>
      <c r="I1847" s="367">
        <v>-26171782.460419707</v>
      </c>
      <c r="J1847" s="384">
        <v>3771</v>
      </c>
      <c r="K1847" s="367">
        <v>50787.878787879505</v>
      </c>
      <c r="L1847" s="367">
        <v>-1534734.5358637983</v>
      </c>
      <c r="M1847" s="384">
        <v>3771.0000000000532</v>
      </c>
      <c r="N1847" s="367">
        <v>838</v>
      </c>
      <c r="O1847" s="367">
        <v>-26833.900734507013</v>
      </c>
      <c r="P1847" s="384">
        <v>54.679500000000004</v>
      </c>
      <c r="Q1847" s="367">
        <v>838</v>
      </c>
      <c r="R1847" s="367">
        <v>-10741.494256434731</v>
      </c>
      <c r="S1847" s="384">
        <v>52.793999999999997</v>
      </c>
      <c r="T1847" s="367">
        <v>28896.551724137578</v>
      </c>
      <c r="U1847" s="367">
        <v>-1587657.6621784482</v>
      </c>
      <c r="V1847" s="384">
        <v>3770.9999999999541</v>
      </c>
      <c r="W1847" s="367">
        <v>1396666.666666673</v>
      </c>
      <c r="X1847" s="367">
        <v>127735.35245484926</v>
      </c>
      <c r="Y1847" s="384">
        <v>3771.0000000000168</v>
      </c>
      <c r="Z1847" s="367"/>
      <c r="AA1847" s="367"/>
      <c r="AB1847" s="367"/>
      <c r="AC1847" s="367"/>
      <c r="AD1847" s="367"/>
      <c r="AE1847" s="367"/>
      <c r="AF1847" s="367"/>
      <c r="AG1847" s="367"/>
      <c r="AH1847" s="367"/>
      <c r="AI1847" s="367"/>
      <c r="AJ1847" s="367"/>
      <c r="AK1847" s="367"/>
      <c r="AL1847" s="367"/>
      <c r="AM1847" s="367"/>
      <c r="AN1847" s="367"/>
      <c r="AO1847" s="367"/>
      <c r="AP1847" s="367"/>
      <c r="AQ1847" s="367"/>
      <c r="AR1847" s="367"/>
      <c r="AS1847" s="367"/>
      <c r="AT1847" s="367"/>
    </row>
    <row r="1848" spans="2:46" ht="13.8">
      <c r="B1848" s="26">
        <v>139.83333333333411</v>
      </c>
      <c r="C1848" s="367">
        <v>542.99454162601887</v>
      </c>
      <c r="D1848" s="369">
        <v>3775.5000000000209</v>
      </c>
      <c r="E1848" s="367">
        <v>39023.255813953729</v>
      </c>
      <c r="F1848" s="367">
        <v>-2220304.6585111837</v>
      </c>
      <c r="G1848" s="367">
        <v>3775.5000000000232</v>
      </c>
      <c r="H1848" s="367">
        <v>209750</v>
      </c>
      <c r="I1848" s="367">
        <v>-26234642.422302302</v>
      </c>
      <c r="J1848" s="384">
        <v>3775.5</v>
      </c>
      <c r="K1848" s="367">
        <v>50848.484848485568</v>
      </c>
      <c r="L1848" s="367">
        <v>-1538622.4147570217</v>
      </c>
      <c r="M1848" s="384">
        <v>3775.5000000000537</v>
      </c>
      <c r="N1848" s="367">
        <v>839</v>
      </c>
      <c r="O1848" s="367">
        <v>-26899.210603796408</v>
      </c>
      <c r="P1848" s="384">
        <v>54.744749999999996</v>
      </c>
      <c r="Q1848" s="367">
        <v>839</v>
      </c>
      <c r="R1848" s="367">
        <v>-10770.02298014444</v>
      </c>
      <c r="S1848" s="384">
        <v>52.856999999999999</v>
      </c>
      <c r="T1848" s="367">
        <v>28931.034482758267</v>
      </c>
      <c r="U1848" s="367">
        <v>-1591636.8124338149</v>
      </c>
      <c r="V1848" s="384">
        <v>3775.4999999999541</v>
      </c>
      <c r="W1848" s="367">
        <v>1398333.3333333398</v>
      </c>
      <c r="X1848" s="367">
        <v>127810.2638746195</v>
      </c>
      <c r="Y1848" s="384">
        <v>3775.5000000000173</v>
      </c>
      <c r="Z1848" s="367"/>
      <c r="AA1848" s="367"/>
      <c r="AB1848" s="367"/>
      <c r="AC1848" s="367"/>
      <c r="AD1848" s="367"/>
      <c r="AE1848" s="367"/>
      <c r="AF1848" s="367"/>
      <c r="AG1848" s="367"/>
      <c r="AH1848" s="367"/>
      <c r="AI1848" s="367"/>
      <c r="AJ1848" s="367"/>
      <c r="AK1848" s="367"/>
      <c r="AL1848" s="367"/>
      <c r="AM1848" s="367"/>
      <c r="AN1848" s="367"/>
      <c r="AO1848" s="367"/>
      <c r="AP1848" s="367"/>
      <c r="AQ1848" s="367"/>
      <c r="AR1848" s="367"/>
      <c r="AS1848" s="367"/>
      <c r="AT1848" s="367"/>
    </row>
    <row r="1849" spans="2:46" ht="13.8">
      <c r="B1849" s="26">
        <v>140.00000000000077</v>
      </c>
      <c r="C1849" s="367">
        <v>543.62882706838116</v>
      </c>
      <c r="D1849" s="369">
        <v>3780.0000000000209</v>
      </c>
      <c r="E1849" s="367">
        <v>39069.767441860706</v>
      </c>
      <c r="F1849" s="367">
        <v>-2225640.8114141026</v>
      </c>
      <c r="G1849" s="367">
        <v>3780.0000000000232</v>
      </c>
      <c r="H1849" s="367">
        <v>210000</v>
      </c>
      <c r="I1849" s="367">
        <v>-26297577.780413508</v>
      </c>
      <c r="J1849" s="384">
        <v>3780</v>
      </c>
      <c r="K1849" s="367">
        <v>50909.090909091632</v>
      </c>
      <c r="L1849" s="367">
        <v>-1542515.1958038385</v>
      </c>
      <c r="M1849" s="384">
        <v>3780.0000000000537</v>
      </c>
      <c r="N1849" s="367">
        <v>840</v>
      </c>
      <c r="O1849" s="367">
        <v>-26964.599825905912</v>
      </c>
      <c r="P1849" s="384">
        <v>54.81</v>
      </c>
      <c r="Q1849" s="367">
        <v>840</v>
      </c>
      <c r="R1849" s="367">
        <v>-10798.589154894607</v>
      </c>
      <c r="S1849" s="384">
        <v>52.92</v>
      </c>
      <c r="T1849" s="367">
        <v>28965.517241378955</v>
      </c>
      <c r="U1849" s="367">
        <v>-1595620.9318684575</v>
      </c>
      <c r="V1849" s="384">
        <v>3779.9999999999541</v>
      </c>
      <c r="W1849" s="367">
        <v>1400000.0000000065</v>
      </c>
      <c r="X1849" s="367">
        <v>127884.99050916499</v>
      </c>
      <c r="Y1849" s="384">
        <v>3780.0000000000173</v>
      </c>
      <c r="Z1849" s="367"/>
      <c r="AA1849" s="367"/>
      <c r="AB1849" s="367"/>
      <c r="AC1849" s="367"/>
      <c r="AD1849" s="367"/>
      <c r="AE1849" s="367"/>
      <c r="AF1849" s="367"/>
      <c r="AG1849" s="367"/>
      <c r="AH1849" s="367"/>
      <c r="AI1849" s="367"/>
      <c r="AJ1849" s="367"/>
      <c r="AK1849" s="367"/>
      <c r="AL1849" s="367"/>
      <c r="AM1849" s="367"/>
      <c r="AN1849" s="367"/>
      <c r="AO1849" s="367"/>
      <c r="AP1849" s="367"/>
      <c r="AQ1849" s="367"/>
      <c r="AR1849" s="367"/>
      <c r="AS1849" s="367"/>
      <c r="AT1849" s="367"/>
    </row>
    <row r="1850" spans="2:46" ht="13.8">
      <c r="B1850" s="26">
        <v>140.16666666666742</v>
      </c>
      <c r="C1850" s="367">
        <v>544.26308177955707</v>
      </c>
      <c r="D1850" s="369">
        <v>3784.5000000000205</v>
      </c>
      <c r="E1850" s="367">
        <v>39116.279069767683</v>
      </c>
      <c r="F1850" s="367">
        <v>-2230983.3685613801</v>
      </c>
      <c r="G1850" s="367">
        <v>3784.5000000000232</v>
      </c>
      <c r="H1850" s="367">
        <v>210250</v>
      </c>
      <c r="I1850" s="367">
        <v>-26360588.534753304</v>
      </c>
      <c r="J1850" s="384">
        <v>3784.5</v>
      </c>
      <c r="K1850" s="367">
        <v>50969.696969697696</v>
      </c>
      <c r="L1850" s="367">
        <v>-1546412.8790042503</v>
      </c>
      <c r="M1850" s="384">
        <v>3784.5000000000541</v>
      </c>
      <c r="N1850" s="367">
        <v>841</v>
      </c>
      <c r="O1850" s="367">
        <v>-27030.068400835506</v>
      </c>
      <c r="P1850" s="384">
        <v>54.875250000000001</v>
      </c>
      <c r="Q1850" s="367">
        <v>841</v>
      </c>
      <c r="R1850" s="367">
        <v>-10827.192780685222</v>
      </c>
      <c r="S1850" s="384">
        <v>52.982999999999997</v>
      </c>
      <c r="T1850" s="367">
        <v>28999.999999999643</v>
      </c>
      <c r="U1850" s="367">
        <v>-1599610.0204823755</v>
      </c>
      <c r="V1850" s="384">
        <v>3784.4999999999536</v>
      </c>
      <c r="W1850" s="367">
        <v>1401666.6666666733</v>
      </c>
      <c r="X1850" s="367">
        <v>127959.53235848577</v>
      </c>
      <c r="Y1850" s="384">
        <v>3784.5000000000177</v>
      </c>
      <c r="Z1850" s="367"/>
      <c r="AA1850" s="367"/>
      <c r="AB1850" s="367"/>
      <c r="AC1850" s="367"/>
      <c r="AD1850" s="367"/>
      <c r="AE1850" s="367"/>
      <c r="AF1850" s="367"/>
      <c r="AG1850" s="367"/>
      <c r="AH1850" s="367"/>
      <c r="AI1850" s="367"/>
      <c r="AJ1850" s="367"/>
      <c r="AK1850" s="367"/>
      <c r="AL1850" s="367"/>
      <c r="AM1850" s="367"/>
      <c r="AN1850" s="367"/>
      <c r="AO1850" s="367"/>
      <c r="AP1850" s="367"/>
      <c r="AQ1850" s="367"/>
      <c r="AR1850" s="367"/>
      <c r="AS1850" s="367"/>
      <c r="AT1850" s="367"/>
    </row>
    <row r="1851" spans="2:46" ht="13.8">
      <c r="B1851" s="26">
        <v>140.33333333333408</v>
      </c>
      <c r="C1851" s="367">
        <v>544.89730575954638</v>
      </c>
      <c r="D1851" s="369">
        <v>3789.0000000000205</v>
      </c>
      <c r="E1851" s="367">
        <v>39162.79069767466</v>
      </c>
      <c r="F1851" s="367">
        <v>-2236332.3299530158</v>
      </c>
      <c r="G1851" s="367">
        <v>3789.0000000000232</v>
      </c>
      <c r="H1851" s="367">
        <v>210500</v>
      </c>
      <c r="I1851" s="367">
        <v>-26423674.6853217</v>
      </c>
      <c r="J1851" s="384">
        <v>3789</v>
      </c>
      <c r="K1851" s="367">
        <v>51030.303030303759</v>
      </c>
      <c r="L1851" s="367">
        <v>-1550315.4643582553</v>
      </c>
      <c r="M1851" s="384">
        <v>3789.0000000000541</v>
      </c>
      <c r="N1851" s="367">
        <v>842</v>
      </c>
      <c r="O1851" s="367">
        <v>-27095.616328585194</v>
      </c>
      <c r="P1851" s="384">
        <v>54.9405</v>
      </c>
      <c r="Q1851" s="367">
        <v>842</v>
      </c>
      <c r="R1851" s="367">
        <v>-10855.833857516294</v>
      </c>
      <c r="S1851" s="384">
        <v>53.045999999999999</v>
      </c>
      <c r="T1851" s="367">
        <v>29034.482758620332</v>
      </c>
      <c r="U1851" s="367">
        <v>-1603604.0782755695</v>
      </c>
      <c r="V1851" s="384">
        <v>3788.9999999999536</v>
      </c>
      <c r="W1851" s="367">
        <v>1403333.33333334</v>
      </c>
      <c r="X1851" s="367">
        <v>128033.88942258179</v>
      </c>
      <c r="Y1851" s="384">
        <v>3789.0000000000177</v>
      </c>
      <c r="Z1851" s="367"/>
      <c r="AA1851" s="367"/>
      <c r="AB1851" s="367"/>
      <c r="AC1851" s="367"/>
      <c r="AD1851" s="367"/>
      <c r="AE1851" s="367"/>
      <c r="AF1851" s="367"/>
      <c r="AG1851" s="367"/>
      <c r="AH1851" s="367"/>
      <c r="AI1851" s="367"/>
      <c r="AJ1851" s="367"/>
      <c r="AK1851" s="367"/>
      <c r="AL1851" s="367"/>
      <c r="AM1851" s="367"/>
      <c r="AN1851" s="367"/>
      <c r="AO1851" s="367"/>
      <c r="AP1851" s="367"/>
      <c r="AQ1851" s="367"/>
      <c r="AR1851" s="367"/>
      <c r="AS1851" s="367"/>
      <c r="AT1851" s="367"/>
    </row>
    <row r="1852" spans="2:46" ht="13.8">
      <c r="B1852" s="26">
        <v>140.50000000000074</v>
      </c>
      <c r="C1852" s="367">
        <v>545.53149900834933</v>
      </c>
      <c r="D1852" s="369">
        <v>3793.50000000002</v>
      </c>
      <c r="E1852" s="367">
        <v>39209.302325581637</v>
      </c>
      <c r="F1852" s="367">
        <v>-2241687.6955890101</v>
      </c>
      <c r="G1852" s="367">
        <v>3793.5000000000232</v>
      </c>
      <c r="H1852" s="367">
        <v>210750</v>
      </c>
      <c r="I1852" s="367">
        <v>-26486836.232118689</v>
      </c>
      <c r="J1852" s="384">
        <v>3793.5</v>
      </c>
      <c r="K1852" s="367">
        <v>51090.909090909823</v>
      </c>
      <c r="L1852" s="367">
        <v>-1554222.9518658556</v>
      </c>
      <c r="M1852" s="384">
        <v>3793.500000000055</v>
      </c>
      <c r="N1852" s="367">
        <v>843</v>
      </c>
      <c r="O1852" s="367">
        <v>-27161.243609154986</v>
      </c>
      <c r="P1852" s="384">
        <v>55.005749999999999</v>
      </c>
      <c r="Q1852" s="367">
        <v>843</v>
      </c>
      <c r="R1852" s="367">
        <v>-10884.512385387823</v>
      </c>
      <c r="S1852" s="384">
        <v>53.109000000000002</v>
      </c>
      <c r="T1852" s="367">
        <v>29068.96551724102</v>
      </c>
      <c r="U1852" s="367">
        <v>-1607603.1052480398</v>
      </c>
      <c r="V1852" s="384">
        <v>3793.4999999999536</v>
      </c>
      <c r="W1852" s="367">
        <v>1405000.0000000068</v>
      </c>
      <c r="X1852" s="367">
        <v>128108.0617014531</v>
      </c>
      <c r="Y1852" s="384">
        <v>3793.5000000000177</v>
      </c>
      <c r="Z1852" s="367"/>
      <c r="AA1852" s="367"/>
      <c r="AB1852" s="367"/>
      <c r="AC1852" s="367"/>
      <c r="AD1852" s="367"/>
      <c r="AE1852" s="367"/>
      <c r="AF1852" s="367"/>
      <c r="AG1852" s="367"/>
      <c r="AH1852" s="367"/>
      <c r="AI1852" s="367"/>
      <c r="AJ1852" s="367"/>
      <c r="AK1852" s="367"/>
      <c r="AL1852" s="367"/>
      <c r="AM1852" s="367"/>
      <c r="AN1852" s="367"/>
      <c r="AO1852" s="367"/>
      <c r="AP1852" s="367"/>
      <c r="AQ1852" s="367"/>
      <c r="AR1852" s="367"/>
      <c r="AS1852" s="367"/>
      <c r="AT1852" s="367"/>
    </row>
    <row r="1853" spans="2:46" ht="13.8">
      <c r="B1853" s="26">
        <v>140.6666666666674</v>
      </c>
      <c r="C1853" s="367">
        <v>546.16566152596567</v>
      </c>
      <c r="D1853" s="369">
        <v>3798.00000000002</v>
      </c>
      <c r="E1853" s="367">
        <v>39255.813953488614</v>
      </c>
      <c r="F1853" s="367">
        <v>-2247049.4654693636</v>
      </c>
      <c r="G1853" s="367">
        <v>3798.0000000000232</v>
      </c>
      <c r="H1853" s="367">
        <v>211000</v>
      </c>
      <c r="I1853" s="367">
        <v>-26550073.175144274</v>
      </c>
      <c r="J1853" s="384">
        <v>3798</v>
      </c>
      <c r="K1853" s="367">
        <v>51151.515151515887</v>
      </c>
      <c r="L1853" s="367">
        <v>-1558135.3415270492</v>
      </c>
      <c r="M1853" s="384">
        <v>3798.000000000055</v>
      </c>
      <c r="N1853" s="367">
        <v>844</v>
      </c>
      <c r="O1853" s="367">
        <v>-27226.950242544881</v>
      </c>
      <c r="P1853" s="384">
        <v>55.071000000000005</v>
      </c>
      <c r="Q1853" s="367">
        <v>844</v>
      </c>
      <c r="R1853" s="367">
        <v>-10913.228364299801</v>
      </c>
      <c r="S1853" s="384">
        <v>53.171999999999997</v>
      </c>
      <c r="T1853" s="367">
        <v>29103.448275861709</v>
      </c>
      <c r="U1853" s="367">
        <v>-1611607.1013997849</v>
      </c>
      <c r="V1853" s="384">
        <v>3797.9999999999527</v>
      </c>
      <c r="W1853" s="367">
        <v>1406666.6666666735</v>
      </c>
      <c r="X1853" s="367">
        <v>128182.04919509968</v>
      </c>
      <c r="Y1853" s="384">
        <v>3798.0000000000182</v>
      </c>
      <c r="Z1853" s="367"/>
      <c r="AA1853" s="367"/>
      <c r="AB1853" s="367"/>
      <c r="AC1853" s="367"/>
      <c r="AD1853" s="367"/>
      <c r="AE1853" s="367"/>
      <c r="AF1853" s="367"/>
      <c r="AG1853" s="367"/>
      <c r="AH1853" s="367"/>
      <c r="AI1853" s="367"/>
      <c r="AJ1853" s="367"/>
      <c r="AK1853" s="367"/>
      <c r="AL1853" s="367"/>
      <c r="AM1853" s="367"/>
      <c r="AN1853" s="367"/>
      <c r="AO1853" s="367"/>
      <c r="AP1853" s="367"/>
      <c r="AQ1853" s="367"/>
      <c r="AR1853" s="367"/>
      <c r="AS1853" s="367"/>
      <c r="AT1853" s="367"/>
    </row>
    <row r="1854" spans="2:46" ht="13.8">
      <c r="B1854" s="26">
        <v>140.83333333333405</v>
      </c>
      <c r="C1854" s="367">
        <v>546.79979331239565</v>
      </c>
      <c r="D1854" s="369">
        <v>3802.5000000000196</v>
      </c>
      <c r="E1854" s="367">
        <v>39302.325581395591</v>
      </c>
      <c r="F1854" s="367">
        <v>-2252417.6395940753</v>
      </c>
      <c r="G1854" s="367">
        <v>3802.5000000000232</v>
      </c>
      <c r="H1854" s="367">
        <v>211250</v>
      </c>
      <c r="I1854" s="367">
        <v>-26613385.514398459</v>
      </c>
      <c r="J1854" s="384">
        <v>3802.5</v>
      </c>
      <c r="K1854" s="367">
        <v>51212.121212121951</v>
      </c>
      <c r="L1854" s="367">
        <v>-1562052.6333418377</v>
      </c>
      <c r="M1854" s="384">
        <v>3802.5000000000555</v>
      </c>
      <c r="N1854" s="367">
        <v>845</v>
      </c>
      <c r="O1854" s="367">
        <v>-27292.73622875486</v>
      </c>
      <c r="P1854" s="384">
        <v>55.136249999999997</v>
      </c>
      <c r="Q1854" s="367">
        <v>845</v>
      </c>
      <c r="R1854" s="367">
        <v>-10941.981794252235</v>
      </c>
      <c r="S1854" s="384">
        <v>53.234999999999999</v>
      </c>
      <c r="T1854" s="367">
        <v>29137.931034482397</v>
      </c>
      <c r="U1854" s="367">
        <v>-1615616.0667308068</v>
      </c>
      <c r="V1854" s="384">
        <v>3802.4999999999527</v>
      </c>
      <c r="W1854" s="367">
        <v>1408333.3333333402</v>
      </c>
      <c r="X1854" s="367">
        <v>128255.85190352156</v>
      </c>
      <c r="Y1854" s="384">
        <v>3802.5000000000182</v>
      </c>
      <c r="Z1854" s="367"/>
      <c r="AA1854" s="367"/>
      <c r="AB1854" s="367"/>
      <c r="AC1854" s="367"/>
      <c r="AD1854" s="367"/>
      <c r="AE1854" s="367"/>
      <c r="AF1854" s="367"/>
      <c r="AG1854" s="367"/>
      <c r="AH1854" s="367"/>
      <c r="AI1854" s="367"/>
      <c r="AJ1854" s="367"/>
      <c r="AK1854" s="367"/>
      <c r="AL1854" s="367"/>
      <c r="AM1854" s="367"/>
      <c r="AN1854" s="367"/>
      <c r="AO1854" s="367"/>
      <c r="AP1854" s="367"/>
      <c r="AQ1854" s="367"/>
      <c r="AR1854" s="367"/>
      <c r="AS1854" s="367"/>
      <c r="AT1854" s="367"/>
    </row>
    <row r="1855" spans="2:46" ht="13.8">
      <c r="B1855" s="26">
        <v>141.00000000000071</v>
      </c>
      <c r="C1855" s="367">
        <v>547.43389436763914</v>
      </c>
      <c r="D1855" s="369">
        <v>3807.0000000000196</v>
      </c>
      <c r="E1855" s="367">
        <v>39348.837209302568</v>
      </c>
      <c r="F1855" s="367">
        <v>-2257792.2179631456</v>
      </c>
      <c r="G1855" s="367">
        <v>3807.0000000000236</v>
      </c>
      <c r="H1855" s="367">
        <v>211500</v>
      </c>
      <c r="I1855" s="367">
        <v>-26676773.249881241</v>
      </c>
      <c r="J1855" s="384">
        <v>3807</v>
      </c>
      <c r="K1855" s="367">
        <v>51272.727272728014</v>
      </c>
      <c r="L1855" s="367">
        <v>-1565974.8273102199</v>
      </c>
      <c r="M1855" s="384">
        <v>3807.0000000000555</v>
      </c>
      <c r="N1855" s="367">
        <v>846</v>
      </c>
      <c r="O1855" s="367">
        <v>-27358.601567784954</v>
      </c>
      <c r="P1855" s="384">
        <v>55.201500000000003</v>
      </c>
      <c r="Q1855" s="367">
        <v>846</v>
      </c>
      <c r="R1855" s="367">
        <v>-10970.772675245124</v>
      </c>
      <c r="S1855" s="384">
        <v>53.298000000000002</v>
      </c>
      <c r="T1855" s="367">
        <v>29172.413793103085</v>
      </c>
      <c r="U1855" s="367">
        <v>-1619630.0012411044</v>
      </c>
      <c r="V1855" s="384">
        <v>3806.9999999999527</v>
      </c>
      <c r="W1855" s="367">
        <v>1410000.000000007</v>
      </c>
      <c r="X1855" s="367">
        <v>128329.46982671866</v>
      </c>
      <c r="Y1855" s="384">
        <v>3807.0000000000186</v>
      </c>
      <c r="Z1855" s="367"/>
      <c r="AA1855" s="367"/>
      <c r="AB1855" s="367"/>
      <c r="AC1855" s="367"/>
      <c r="AD1855" s="367"/>
      <c r="AE1855" s="367"/>
      <c r="AF1855" s="367"/>
      <c r="AG1855" s="367"/>
      <c r="AH1855" s="367"/>
      <c r="AI1855" s="367"/>
      <c r="AJ1855" s="367"/>
      <c r="AK1855" s="367"/>
      <c r="AL1855" s="367"/>
      <c r="AM1855" s="367"/>
      <c r="AN1855" s="367"/>
      <c r="AO1855" s="367"/>
      <c r="AP1855" s="367"/>
      <c r="AQ1855" s="367"/>
      <c r="AR1855" s="367"/>
      <c r="AS1855" s="367"/>
      <c r="AT1855" s="367"/>
    </row>
    <row r="1856" spans="2:46" ht="13.8">
      <c r="B1856" s="26">
        <v>141.16666666666737</v>
      </c>
      <c r="C1856" s="367">
        <v>548.06796469169626</v>
      </c>
      <c r="D1856" s="369">
        <v>3811.5000000000191</v>
      </c>
      <c r="E1856" s="367">
        <v>39395.348837209545</v>
      </c>
      <c r="F1856" s="367">
        <v>-2263173.2005765736</v>
      </c>
      <c r="G1856" s="367">
        <v>3811.5000000000236</v>
      </c>
      <c r="H1856" s="367">
        <v>211750</v>
      </c>
      <c r="I1856" s="367">
        <v>-26740236.38159262</v>
      </c>
      <c r="J1856" s="384">
        <v>3811.5</v>
      </c>
      <c r="K1856" s="367">
        <v>51333.333333334078</v>
      </c>
      <c r="L1856" s="367">
        <v>-1569901.9234321963</v>
      </c>
      <c r="M1856" s="384">
        <v>3811.5000000000555</v>
      </c>
      <c r="N1856" s="367">
        <v>847</v>
      </c>
      <c r="O1856" s="367">
        <v>-27424.546259635135</v>
      </c>
      <c r="P1856" s="384">
        <v>55.266750000000002</v>
      </c>
      <c r="Q1856" s="367">
        <v>847</v>
      </c>
      <c r="R1856" s="367">
        <v>-10999.601007278468</v>
      </c>
      <c r="S1856" s="384">
        <v>53.361000000000004</v>
      </c>
      <c r="T1856" s="367">
        <v>29206.896551723774</v>
      </c>
      <c r="U1856" s="367">
        <v>-1623648.9049306775</v>
      </c>
      <c r="V1856" s="384">
        <v>3811.4999999999523</v>
      </c>
      <c r="W1856" s="367">
        <v>1411666.6666666737</v>
      </c>
      <c r="X1856" s="367">
        <v>128402.90296469106</v>
      </c>
      <c r="Y1856" s="384">
        <v>3811.5000000000191</v>
      </c>
      <c r="Z1856" s="367"/>
      <c r="AA1856" s="367"/>
      <c r="AB1856" s="367"/>
      <c r="AC1856" s="367"/>
      <c r="AD1856" s="367"/>
      <c r="AE1856" s="367"/>
      <c r="AF1856" s="367"/>
      <c r="AG1856" s="367"/>
      <c r="AH1856" s="367"/>
      <c r="AI1856" s="367"/>
      <c r="AJ1856" s="367"/>
      <c r="AK1856" s="367"/>
      <c r="AL1856" s="367"/>
      <c r="AM1856" s="367"/>
      <c r="AN1856" s="367"/>
      <c r="AO1856" s="367"/>
      <c r="AP1856" s="367"/>
      <c r="AQ1856" s="367"/>
      <c r="AR1856" s="367"/>
      <c r="AS1856" s="367"/>
      <c r="AT1856" s="367"/>
    </row>
    <row r="1857" spans="2:46" ht="13.8">
      <c r="B1857" s="26">
        <v>141.33333333333402</v>
      </c>
      <c r="C1857" s="367">
        <v>548.7020042845669</v>
      </c>
      <c r="D1857" s="369">
        <v>3816.0000000000191</v>
      </c>
      <c r="E1857" s="367">
        <v>39441.860465116522</v>
      </c>
      <c r="F1857" s="367">
        <v>-2268560.5874343603</v>
      </c>
      <c r="G1857" s="367">
        <v>3816.0000000000236</v>
      </c>
      <c r="H1857" s="367">
        <v>212000</v>
      </c>
      <c r="I1857" s="367">
        <v>-26803774.909532595</v>
      </c>
      <c r="J1857" s="384">
        <v>3816</v>
      </c>
      <c r="K1857" s="367">
        <v>51393.939393940142</v>
      </c>
      <c r="L1857" s="367">
        <v>-1573833.9217077671</v>
      </c>
      <c r="M1857" s="384">
        <v>3816.0000000000559</v>
      </c>
      <c r="N1857" s="367">
        <v>848</v>
      </c>
      <c r="O1857" s="367">
        <v>-27490.570304305413</v>
      </c>
      <c r="P1857" s="384">
        <v>55.332000000000001</v>
      </c>
      <c r="Q1857" s="367">
        <v>848</v>
      </c>
      <c r="R1857" s="367">
        <v>-11028.466790352262</v>
      </c>
      <c r="S1857" s="384">
        <v>53.423999999999999</v>
      </c>
      <c r="T1857" s="367">
        <v>29241.379310344462</v>
      </c>
      <c r="U1857" s="367">
        <v>-1627672.7777995269</v>
      </c>
      <c r="V1857" s="384">
        <v>3815.9999999999523</v>
      </c>
      <c r="W1857" s="367">
        <v>1413333.3333333405</v>
      </c>
      <c r="X1857" s="367">
        <v>128476.15131743869</v>
      </c>
      <c r="Y1857" s="384">
        <v>3816.0000000000191</v>
      </c>
      <c r="Z1857" s="367"/>
      <c r="AA1857" s="367"/>
      <c r="AB1857" s="367"/>
      <c r="AC1857" s="367"/>
      <c r="AD1857" s="367"/>
      <c r="AE1857" s="367"/>
      <c r="AF1857" s="367"/>
      <c r="AG1857" s="367"/>
      <c r="AH1857" s="367"/>
      <c r="AI1857" s="367"/>
      <c r="AJ1857" s="367"/>
      <c r="AK1857" s="367"/>
      <c r="AL1857" s="367"/>
      <c r="AM1857" s="367"/>
      <c r="AN1857" s="367"/>
      <c r="AO1857" s="367"/>
      <c r="AP1857" s="367"/>
      <c r="AQ1857" s="367"/>
      <c r="AR1857" s="367"/>
      <c r="AS1857" s="367"/>
      <c r="AT1857" s="367"/>
    </row>
    <row r="1858" spans="2:46" ht="13.8">
      <c r="B1858" s="26">
        <v>141.50000000000068</v>
      </c>
      <c r="C1858" s="367">
        <v>549.33601314625093</v>
      </c>
      <c r="D1858" s="369">
        <v>3820.5000000000182</v>
      </c>
      <c r="E1858" s="367">
        <v>39488.372093023499</v>
      </c>
      <c r="F1858" s="367">
        <v>-2273954.3785365061</v>
      </c>
      <c r="G1858" s="367">
        <v>3820.5000000000241</v>
      </c>
      <c r="H1858" s="367">
        <v>212250</v>
      </c>
      <c r="I1858" s="367">
        <v>-26867388.833701167</v>
      </c>
      <c r="J1858" s="384">
        <v>3820.5</v>
      </c>
      <c r="K1858" s="367">
        <v>51454.545454546205</v>
      </c>
      <c r="L1858" s="367">
        <v>-1577770.8221369318</v>
      </c>
      <c r="M1858" s="384">
        <v>3820.5000000000559</v>
      </c>
      <c r="N1858" s="367">
        <v>849</v>
      </c>
      <c r="O1858" s="367">
        <v>-27556.673701795786</v>
      </c>
      <c r="P1858" s="384">
        <v>55.39725</v>
      </c>
      <c r="Q1858" s="367">
        <v>849</v>
      </c>
      <c r="R1858" s="367">
        <v>-11057.370024466512</v>
      </c>
      <c r="S1858" s="384">
        <v>53.486999999999995</v>
      </c>
      <c r="T1858" s="367">
        <v>29275.862068965151</v>
      </c>
      <c r="U1858" s="367">
        <v>-1631701.6198476523</v>
      </c>
      <c r="V1858" s="384">
        <v>3820.4999999999523</v>
      </c>
      <c r="W1858" s="367">
        <v>1415000.0000000072</v>
      </c>
      <c r="X1858" s="367">
        <v>128549.21488496162</v>
      </c>
      <c r="Y1858" s="384">
        <v>3820.5000000000196</v>
      </c>
      <c r="Z1858" s="367"/>
      <c r="AA1858" s="367"/>
      <c r="AB1858" s="367"/>
      <c r="AC1858" s="367"/>
      <c r="AD1858" s="367"/>
      <c r="AE1858" s="367"/>
      <c r="AF1858" s="367"/>
      <c r="AG1858" s="367"/>
      <c r="AH1858" s="367"/>
      <c r="AI1858" s="367"/>
      <c r="AJ1858" s="367"/>
      <c r="AK1858" s="367"/>
      <c r="AL1858" s="367"/>
      <c r="AM1858" s="367"/>
      <c r="AN1858" s="367"/>
      <c r="AO1858" s="367"/>
      <c r="AP1858" s="367"/>
      <c r="AQ1858" s="367"/>
      <c r="AR1858" s="367"/>
      <c r="AS1858" s="367"/>
      <c r="AT1858" s="367"/>
    </row>
    <row r="1859" spans="2:46" ht="13.8">
      <c r="B1859" s="26">
        <v>141.66666666666734</v>
      </c>
      <c r="C1859" s="367">
        <v>549.9699912767486</v>
      </c>
      <c r="D1859" s="369">
        <v>3825.0000000000182</v>
      </c>
      <c r="E1859" s="367">
        <v>39534.883720930477</v>
      </c>
      <c r="F1859" s="367">
        <v>-2279354.5738830096</v>
      </c>
      <c r="G1859" s="367">
        <v>3825.0000000000241</v>
      </c>
      <c r="H1859" s="367">
        <v>212500</v>
      </c>
      <c r="I1859" s="367">
        <v>-26931078.154098339</v>
      </c>
      <c r="J1859" s="384">
        <v>3825</v>
      </c>
      <c r="K1859" s="367">
        <v>51515.151515152269</v>
      </c>
      <c r="L1859" s="367">
        <v>-1581712.6247196908</v>
      </c>
      <c r="M1859" s="384">
        <v>3825.0000000000564</v>
      </c>
      <c r="N1859" s="367">
        <v>850</v>
      </c>
      <c r="O1859" s="367">
        <v>-27622.856452106273</v>
      </c>
      <c r="P1859" s="384">
        <v>55.462500000000006</v>
      </c>
      <c r="Q1859" s="367">
        <v>850</v>
      </c>
      <c r="R1859" s="367">
        <v>-11086.310709621219</v>
      </c>
      <c r="S1859" s="384">
        <v>53.55</v>
      </c>
      <c r="T1859" s="367">
        <v>29310.344827585839</v>
      </c>
      <c r="U1859" s="367">
        <v>-1635735.4310750531</v>
      </c>
      <c r="V1859" s="384">
        <v>3824.9999999999518</v>
      </c>
      <c r="W1859" s="367">
        <v>1416666.666666674</v>
      </c>
      <c r="X1859" s="367">
        <v>128622.0936672598</v>
      </c>
      <c r="Y1859" s="384">
        <v>3825.0000000000196</v>
      </c>
      <c r="Z1859" s="367"/>
      <c r="AA1859" s="367"/>
      <c r="AB1859" s="367"/>
      <c r="AC1859" s="367"/>
      <c r="AD1859" s="367"/>
      <c r="AE1859" s="367"/>
      <c r="AF1859" s="367"/>
      <c r="AG1859" s="367"/>
      <c r="AH1859" s="367"/>
      <c r="AI1859" s="367"/>
      <c r="AJ1859" s="367"/>
      <c r="AK1859" s="367"/>
      <c r="AL1859" s="367"/>
      <c r="AM1859" s="367"/>
      <c r="AN1859" s="367"/>
      <c r="AO1859" s="367"/>
      <c r="AP1859" s="367"/>
      <c r="AQ1859" s="367"/>
      <c r="AR1859" s="367"/>
      <c r="AS1859" s="367"/>
      <c r="AT1859" s="367"/>
    </row>
    <row r="1860" spans="2:46" ht="13.8">
      <c r="B1860" s="26">
        <v>141.833333333334</v>
      </c>
      <c r="C1860" s="367">
        <v>550.60393867605978</v>
      </c>
      <c r="D1860" s="369">
        <v>3829.5000000000177</v>
      </c>
      <c r="E1860" s="367">
        <v>39581.395348837454</v>
      </c>
      <c r="F1860" s="367">
        <v>-2284761.1734738718</v>
      </c>
      <c r="G1860" s="367">
        <v>3829.5000000000241</v>
      </c>
      <c r="H1860" s="367">
        <v>212750</v>
      </c>
      <c r="I1860" s="367">
        <v>-26994842.870724104</v>
      </c>
      <c r="J1860" s="384">
        <v>3829.5</v>
      </c>
      <c r="K1860" s="367">
        <v>51575.757575758333</v>
      </c>
      <c r="L1860" s="367">
        <v>-1585659.3294560441</v>
      </c>
      <c r="M1860" s="384">
        <v>3829.5000000000564</v>
      </c>
      <c r="N1860" s="367">
        <v>851</v>
      </c>
      <c r="O1860" s="367">
        <v>-27689.118555236837</v>
      </c>
      <c r="P1860" s="384">
        <v>55.527749999999997</v>
      </c>
      <c r="Q1860" s="367">
        <v>851</v>
      </c>
      <c r="R1860" s="367">
        <v>-11115.28884581638</v>
      </c>
      <c r="S1860" s="384">
        <v>53.613</v>
      </c>
      <c r="T1860" s="367">
        <v>29344.827586206527</v>
      </c>
      <c r="U1860" s="367">
        <v>-1639774.2114817305</v>
      </c>
      <c r="V1860" s="384">
        <v>3829.4999999999518</v>
      </c>
      <c r="W1860" s="367">
        <v>1418333.3333333407</v>
      </c>
      <c r="X1860" s="367">
        <v>128694.78766433326</v>
      </c>
      <c r="Y1860" s="384">
        <v>3829.50000000002</v>
      </c>
      <c r="Z1860" s="367"/>
      <c r="AA1860" s="367"/>
      <c r="AB1860" s="367"/>
      <c r="AC1860" s="367"/>
      <c r="AD1860" s="367"/>
      <c r="AE1860" s="367"/>
      <c r="AF1860" s="367"/>
      <c r="AG1860" s="367"/>
      <c r="AH1860" s="367"/>
      <c r="AI1860" s="367"/>
      <c r="AJ1860" s="367"/>
      <c r="AK1860" s="367"/>
      <c r="AL1860" s="367"/>
      <c r="AM1860" s="367"/>
      <c r="AN1860" s="367"/>
      <c r="AO1860" s="367"/>
      <c r="AP1860" s="367"/>
      <c r="AQ1860" s="367"/>
      <c r="AR1860" s="367"/>
      <c r="AS1860" s="367"/>
      <c r="AT1860" s="367"/>
    </row>
    <row r="1861" spans="2:46" ht="13.8">
      <c r="B1861" s="26">
        <v>142.00000000000065</v>
      </c>
      <c r="C1861" s="367">
        <v>551.2378553441846</v>
      </c>
      <c r="D1861" s="369">
        <v>3834.0000000000177</v>
      </c>
      <c r="E1861" s="367">
        <v>39627.906976744431</v>
      </c>
      <c r="F1861" s="367">
        <v>-2290174.1773090926</v>
      </c>
      <c r="G1861" s="367">
        <v>3834.0000000000241</v>
      </c>
      <c r="H1861" s="367">
        <v>213000</v>
      </c>
      <c r="I1861" s="367">
        <v>-27058682.983578466</v>
      </c>
      <c r="J1861" s="384">
        <v>3834</v>
      </c>
      <c r="K1861" s="367">
        <v>51636.363636364396</v>
      </c>
      <c r="L1861" s="367">
        <v>-1589610.9363459917</v>
      </c>
      <c r="M1861" s="384">
        <v>3834.0000000000568</v>
      </c>
      <c r="N1861" s="367">
        <v>852</v>
      </c>
      <c r="O1861" s="367">
        <v>-27755.460011187515</v>
      </c>
      <c r="P1861" s="384">
        <v>55.593000000000004</v>
      </c>
      <c r="Q1861" s="367">
        <v>852</v>
      </c>
      <c r="R1861" s="367">
        <v>-11144.30443305199</v>
      </c>
      <c r="S1861" s="384">
        <v>53.675999999999995</v>
      </c>
      <c r="T1861" s="367">
        <v>29379.310344827216</v>
      </c>
      <c r="U1861" s="367">
        <v>-1643817.9610676828</v>
      </c>
      <c r="V1861" s="384">
        <v>3833.9999999999513</v>
      </c>
      <c r="W1861" s="367">
        <v>1420000.0000000075</v>
      </c>
      <c r="X1861" s="367">
        <v>128767.29687618202</v>
      </c>
      <c r="Y1861" s="384">
        <v>3834.00000000002</v>
      </c>
      <c r="Z1861" s="367"/>
      <c r="AA1861" s="367"/>
      <c r="AB1861" s="367"/>
      <c r="AC1861" s="367"/>
      <c r="AD1861" s="367"/>
      <c r="AE1861" s="367"/>
      <c r="AF1861" s="367"/>
      <c r="AG1861" s="367"/>
      <c r="AH1861" s="367"/>
      <c r="AI1861" s="367"/>
      <c r="AJ1861" s="367"/>
      <c r="AK1861" s="367"/>
      <c r="AL1861" s="367"/>
      <c r="AM1861" s="367"/>
      <c r="AN1861" s="367"/>
      <c r="AO1861" s="367"/>
      <c r="AP1861" s="367"/>
      <c r="AQ1861" s="367"/>
      <c r="AR1861" s="367"/>
      <c r="AS1861" s="367"/>
      <c r="AT1861" s="367"/>
    </row>
    <row r="1862" spans="2:46" ht="13.8">
      <c r="B1862" s="26">
        <v>142.16666666666731</v>
      </c>
      <c r="C1862" s="367">
        <v>551.87174128112304</v>
      </c>
      <c r="D1862" s="369">
        <v>3838.5000000000173</v>
      </c>
      <c r="E1862" s="367">
        <v>39674.418604651408</v>
      </c>
      <c r="F1862" s="367">
        <v>-2295593.5853886721</v>
      </c>
      <c r="G1862" s="367">
        <v>3838.5000000000241</v>
      </c>
      <c r="H1862" s="367">
        <v>213250</v>
      </c>
      <c r="I1862" s="367">
        <v>-27122598.492661428</v>
      </c>
      <c r="J1862" s="384">
        <v>3838.5</v>
      </c>
      <c r="K1862" s="367">
        <v>51696.96969697046</v>
      </c>
      <c r="L1862" s="367">
        <v>-1593567.4453895334</v>
      </c>
      <c r="M1862" s="384">
        <v>3838.5000000000568</v>
      </c>
      <c r="N1862" s="367">
        <v>853</v>
      </c>
      <c r="O1862" s="367">
        <v>-27821.880819958275</v>
      </c>
      <c r="P1862" s="384">
        <v>55.658249999999995</v>
      </c>
      <c r="Q1862" s="367">
        <v>853</v>
      </c>
      <c r="R1862" s="367">
        <v>-11173.357471328058</v>
      </c>
      <c r="S1862" s="384">
        <v>53.738999999999997</v>
      </c>
      <c r="T1862" s="367">
        <v>29413.793103447904</v>
      </c>
      <c r="U1862" s="367">
        <v>-1647866.6798329118</v>
      </c>
      <c r="V1862" s="384">
        <v>3838.4999999999513</v>
      </c>
      <c r="W1862" s="367">
        <v>1421666.6666666742</v>
      </c>
      <c r="X1862" s="367">
        <v>128839.62130280602</v>
      </c>
      <c r="Y1862" s="384">
        <v>3838.5000000000205</v>
      </c>
      <c r="Z1862" s="367"/>
      <c r="AA1862" s="367"/>
      <c r="AB1862" s="367"/>
      <c r="AC1862" s="367"/>
      <c r="AD1862" s="367"/>
      <c r="AE1862" s="367"/>
      <c r="AF1862" s="367"/>
      <c r="AG1862" s="367"/>
      <c r="AH1862" s="367"/>
      <c r="AI1862" s="367"/>
      <c r="AJ1862" s="367"/>
      <c r="AK1862" s="367"/>
      <c r="AL1862" s="367"/>
      <c r="AM1862" s="367"/>
      <c r="AN1862" s="367"/>
      <c r="AO1862" s="367"/>
      <c r="AP1862" s="367"/>
      <c r="AQ1862" s="367"/>
      <c r="AR1862" s="367"/>
      <c r="AS1862" s="367"/>
      <c r="AT1862" s="367"/>
    </row>
    <row r="1863" spans="2:46" ht="13.8">
      <c r="B1863" s="26">
        <v>142.33333333333397</v>
      </c>
      <c r="C1863" s="367">
        <v>552.50559648687477</v>
      </c>
      <c r="D1863" s="369">
        <v>3843.0000000000173</v>
      </c>
      <c r="E1863" s="367">
        <v>39720.930232558385</v>
      </c>
      <c r="F1863" s="367">
        <v>-2301019.3977126097</v>
      </c>
      <c r="G1863" s="367">
        <v>3843.0000000000241</v>
      </c>
      <c r="H1863" s="367">
        <v>213500</v>
      </c>
      <c r="I1863" s="367">
        <v>-27186589.397972982</v>
      </c>
      <c r="J1863" s="384">
        <v>3843</v>
      </c>
      <c r="K1863" s="367">
        <v>51757.575757576524</v>
      </c>
      <c r="L1863" s="367">
        <v>-1597528.8565866693</v>
      </c>
      <c r="M1863" s="384">
        <v>3843.0000000000573</v>
      </c>
      <c r="N1863" s="367">
        <v>854</v>
      </c>
      <c r="O1863" s="367">
        <v>-27888.380981549148</v>
      </c>
      <c r="P1863" s="384">
        <v>55.723500000000001</v>
      </c>
      <c r="Q1863" s="367">
        <v>854</v>
      </c>
      <c r="R1863" s="367">
        <v>-11202.447960644582</v>
      </c>
      <c r="S1863" s="384">
        <v>53.802</v>
      </c>
      <c r="T1863" s="367">
        <v>29448.275862068593</v>
      </c>
      <c r="U1863" s="367">
        <v>-1651920.3677774165</v>
      </c>
      <c r="V1863" s="384">
        <v>3842.9999999999513</v>
      </c>
      <c r="W1863" s="367">
        <v>1423333.3333333409</v>
      </c>
      <c r="X1863" s="367">
        <v>128911.76094420525</v>
      </c>
      <c r="Y1863" s="384">
        <v>3843.0000000000205</v>
      </c>
      <c r="Z1863" s="367"/>
      <c r="AA1863" s="367"/>
      <c r="AB1863" s="367"/>
      <c r="AC1863" s="367"/>
      <c r="AD1863" s="367"/>
      <c r="AE1863" s="367"/>
      <c r="AF1863" s="367"/>
      <c r="AG1863" s="367"/>
      <c r="AH1863" s="367"/>
      <c r="AI1863" s="367"/>
      <c r="AJ1863" s="367"/>
      <c r="AK1863" s="367"/>
      <c r="AL1863" s="367"/>
      <c r="AM1863" s="367"/>
      <c r="AN1863" s="367"/>
      <c r="AO1863" s="367"/>
      <c r="AP1863" s="367"/>
      <c r="AQ1863" s="367"/>
      <c r="AR1863" s="367"/>
      <c r="AS1863" s="367"/>
      <c r="AT1863" s="367"/>
    </row>
    <row r="1864" spans="2:46" ht="13.8">
      <c r="B1864" s="26">
        <v>142.50000000000063</v>
      </c>
      <c r="C1864" s="367">
        <v>553.13942096144024</v>
      </c>
      <c r="D1864" s="369">
        <v>3847.5000000000168</v>
      </c>
      <c r="E1864" s="367">
        <v>39767.441860465362</v>
      </c>
      <c r="F1864" s="367">
        <v>-2306451.6142809056</v>
      </c>
      <c r="G1864" s="367">
        <v>3847.5000000000241</v>
      </c>
      <c r="H1864" s="367">
        <v>213750</v>
      </c>
      <c r="I1864" s="367">
        <v>-27250655.699513141</v>
      </c>
      <c r="J1864" s="384">
        <v>3847.5</v>
      </c>
      <c r="K1864" s="367">
        <v>51818.181818182587</v>
      </c>
      <c r="L1864" s="367">
        <v>-1601495.169937399</v>
      </c>
      <c r="M1864" s="384">
        <v>3847.5000000000573</v>
      </c>
      <c r="N1864" s="367">
        <v>855</v>
      </c>
      <c r="O1864" s="367">
        <v>-27954.960495960109</v>
      </c>
      <c r="P1864" s="384">
        <v>55.78875</v>
      </c>
      <c r="Q1864" s="367">
        <v>855</v>
      </c>
      <c r="R1864" s="367">
        <v>-11231.575901001557</v>
      </c>
      <c r="S1864" s="384">
        <v>53.865000000000002</v>
      </c>
      <c r="T1864" s="367">
        <v>29482.758620689281</v>
      </c>
      <c r="U1864" s="367">
        <v>-1655979.0249011964</v>
      </c>
      <c r="V1864" s="384">
        <v>3847.4999999999509</v>
      </c>
      <c r="W1864" s="367">
        <v>1425000.0000000077</v>
      </c>
      <c r="X1864" s="367">
        <v>128983.7158003798</v>
      </c>
      <c r="Y1864" s="384">
        <v>3847.5000000000205</v>
      </c>
      <c r="Z1864" s="367"/>
      <c r="AA1864" s="367"/>
      <c r="AB1864" s="367"/>
      <c r="AC1864" s="367"/>
      <c r="AD1864" s="367"/>
      <c r="AE1864" s="367"/>
      <c r="AF1864" s="367"/>
      <c r="AG1864" s="367"/>
      <c r="AH1864" s="367"/>
      <c r="AI1864" s="367"/>
      <c r="AJ1864" s="367"/>
      <c r="AK1864" s="367"/>
      <c r="AL1864" s="367"/>
      <c r="AM1864" s="367"/>
      <c r="AN1864" s="367"/>
      <c r="AO1864" s="367"/>
      <c r="AP1864" s="367"/>
      <c r="AQ1864" s="367"/>
      <c r="AR1864" s="367"/>
      <c r="AS1864" s="367"/>
      <c r="AT1864" s="367"/>
    </row>
    <row r="1865" spans="2:46" ht="13.8">
      <c r="B1865" s="26">
        <v>142.66666666666728</v>
      </c>
      <c r="C1865" s="367">
        <v>553.77321470481922</v>
      </c>
      <c r="D1865" s="369">
        <v>3852.0000000000168</v>
      </c>
      <c r="E1865" s="367">
        <v>39813.953488372339</v>
      </c>
      <c r="F1865" s="367">
        <v>-2311890.2350935601</v>
      </c>
      <c r="G1865" s="367">
        <v>3852.0000000000241</v>
      </c>
      <c r="H1865" s="367">
        <v>214000</v>
      </c>
      <c r="I1865" s="367">
        <v>-27314797.397281893</v>
      </c>
      <c r="J1865" s="384">
        <v>3852</v>
      </c>
      <c r="K1865" s="367">
        <v>51878.787878788651</v>
      </c>
      <c r="L1865" s="367">
        <v>-1605466.3854417235</v>
      </c>
      <c r="M1865" s="384">
        <v>3852.0000000000578</v>
      </c>
      <c r="N1865" s="367">
        <v>856</v>
      </c>
      <c r="O1865" s="367">
        <v>-28021.619363191174</v>
      </c>
      <c r="P1865" s="384">
        <v>55.853999999999999</v>
      </c>
      <c r="Q1865" s="367">
        <v>856</v>
      </c>
      <c r="R1865" s="367">
        <v>-11260.741292398987</v>
      </c>
      <c r="S1865" s="384">
        <v>53.927999999999997</v>
      </c>
      <c r="T1865" s="367">
        <v>29517.241379309969</v>
      </c>
      <c r="U1865" s="367">
        <v>-1660042.6512042531</v>
      </c>
      <c r="V1865" s="384">
        <v>3851.9999999999509</v>
      </c>
      <c r="W1865" s="367">
        <v>1426666.6666666744</v>
      </c>
      <c r="X1865" s="367">
        <v>129055.48587132958</v>
      </c>
      <c r="Y1865" s="384">
        <v>3852.0000000000209</v>
      </c>
      <c r="Z1865" s="367"/>
      <c r="AA1865" s="367"/>
      <c r="AB1865" s="367"/>
      <c r="AC1865" s="367"/>
      <c r="AD1865" s="367"/>
      <c r="AE1865" s="367"/>
      <c r="AF1865" s="367"/>
      <c r="AG1865" s="367"/>
      <c r="AH1865" s="367"/>
      <c r="AI1865" s="367"/>
      <c r="AJ1865" s="367"/>
      <c r="AK1865" s="367"/>
      <c r="AL1865" s="367"/>
      <c r="AM1865" s="367"/>
      <c r="AN1865" s="367"/>
      <c r="AO1865" s="367"/>
      <c r="AP1865" s="367"/>
      <c r="AQ1865" s="367"/>
      <c r="AR1865" s="367"/>
      <c r="AS1865" s="367"/>
      <c r="AT1865" s="367"/>
    </row>
    <row r="1866" spans="2:46" ht="13.8">
      <c r="B1866" s="26">
        <v>142.83333333333394</v>
      </c>
      <c r="C1866" s="367">
        <v>554.40697771701161</v>
      </c>
      <c r="D1866" s="369">
        <v>3856.5000000000164</v>
      </c>
      <c r="E1866" s="367">
        <v>39860.465116279316</v>
      </c>
      <c r="F1866" s="367">
        <v>-2317335.2601505732</v>
      </c>
      <c r="G1866" s="367">
        <v>3856.5000000000241</v>
      </c>
      <c r="H1866" s="367">
        <v>214250</v>
      </c>
      <c r="I1866" s="367">
        <v>-27379014.491279241</v>
      </c>
      <c r="J1866" s="384">
        <v>3856.5</v>
      </c>
      <c r="K1866" s="367">
        <v>51939.393939394715</v>
      </c>
      <c r="L1866" s="367">
        <v>-1609442.5030996418</v>
      </c>
      <c r="M1866" s="384">
        <v>3856.5000000000578</v>
      </c>
      <c r="N1866" s="367">
        <v>857</v>
      </c>
      <c r="O1866" s="367">
        <v>-28088.35758324233</v>
      </c>
      <c r="P1866" s="384">
        <v>55.919249999999998</v>
      </c>
      <c r="Q1866" s="367">
        <v>857</v>
      </c>
      <c r="R1866" s="367">
        <v>-11289.944134836871</v>
      </c>
      <c r="S1866" s="384">
        <v>53.991</v>
      </c>
      <c r="T1866" s="367">
        <v>29551.724137930658</v>
      </c>
      <c r="U1866" s="367">
        <v>-1664111.246686585</v>
      </c>
      <c r="V1866" s="384">
        <v>3856.4999999999509</v>
      </c>
      <c r="W1866" s="367">
        <v>1428333.3333333412</v>
      </c>
      <c r="X1866" s="367">
        <v>129127.07115705466</v>
      </c>
      <c r="Y1866" s="384">
        <v>3856.5000000000209</v>
      </c>
      <c r="Z1866" s="367"/>
      <c r="AA1866" s="367"/>
      <c r="AB1866" s="367"/>
      <c r="AC1866" s="367"/>
      <c r="AD1866" s="367"/>
      <c r="AE1866" s="367"/>
      <c r="AF1866" s="367"/>
      <c r="AG1866" s="367"/>
      <c r="AH1866" s="367"/>
      <c r="AI1866" s="367"/>
      <c r="AJ1866" s="367"/>
      <c r="AK1866" s="367"/>
      <c r="AL1866" s="367"/>
      <c r="AM1866" s="367"/>
      <c r="AN1866" s="367"/>
      <c r="AO1866" s="367"/>
      <c r="AP1866" s="367"/>
      <c r="AQ1866" s="367"/>
      <c r="AR1866" s="367"/>
      <c r="AS1866" s="367"/>
      <c r="AT1866" s="367"/>
    </row>
    <row r="1867" spans="2:46" ht="13.8">
      <c r="B1867" s="26">
        <v>143.0000000000006</v>
      </c>
      <c r="C1867" s="367">
        <v>555.04070999801763</v>
      </c>
      <c r="D1867" s="369">
        <v>3861.0000000000164</v>
      </c>
      <c r="E1867" s="367">
        <v>39906.976744186293</v>
      </c>
      <c r="F1867" s="367">
        <v>-2322786.689451945</v>
      </c>
      <c r="G1867" s="367">
        <v>3861.0000000000241</v>
      </c>
      <c r="H1867" s="367">
        <v>214500</v>
      </c>
      <c r="I1867" s="367">
        <v>-27443306.981505185</v>
      </c>
      <c r="J1867" s="384">
        <v>3861</v>
      </c>
      <c r="K1867" s="367">
        <v>52000.000000000779</v>
      </c>
      <c r="L1867" s="367">
        <v>-1613423.5229111542</v>
      </c>
      <c r="M1867" s="384">
        <v>3861.0000000000578</v>
      </c>
      <c r="N1867" s="367">
        <v>858</v>
      </c>
      <c r="O1867" s="367">
        <v>-28155.175156113597</v>
      </c>
      <c r="P1867" s="384">
        <v>55.984500000000004</v>
      </c>
      <c r="Q1867" s="367">
        <v>858</v>
      </c>
      <c r="R1867" s="367">
        <v>-11319.18442831521</v>
      </c>
      <c r="S1867" s="384">
        <v>54.054000000000002</v>
      </c>
      <c r="T1867" s="367">
        <v>29586.206896551346</v>
      </c>
      <c r="U1867" s="367">
        <v>-1668184.8113481929</v>
      </c>
      <c r="V1867" s="384">
        <v>3860.9999999999504</v>
      </c>
      <c r="W1867" s="367">
        <v>1430000.0000000079</v>
      </c>
      <c r="X1867" s="367">
        <v>129198.47165755498</v>
      </c>
      <c r="Y1867" s="384">
        <v>3861.0000000000214</v>
      </c>
      <c r="Z1867" s="367"/>
      <c r="AA1867" s="367"/>
      <c r="AB1867" s="367"/>
      <c r="AC1867" s="367"/>
      <c r="AD1867" s="367"/>
      <c r="AE1867" s="367"/>
      <c r="AF1867" s="367"/>
      <c r="AG1867" s="367"/>
      <c r="AH1867" s="367"/>
      <c r="AI1867" s="367"/>
      <c r="AJ1867" s="367"/>
      <c r="AK1867" s="367"/>
      <c r="AL1867" s="367"/>
      <c r="AM1867" s="367"/>
      <c r="AN1867" s="367"/>
      <c r="AO1867" s="367"/>
      <c r="AP1867" s="367"/>
      <c r="AQ1867" s="367"/>
      <c r="AR1867" s="367"/>
      <c r="AS1867" s="367"/>
      <c r="AT1867" s="367"/>
    </row>
    <row r="1868" spans="2:46" ht="13.8">
      <c r="B1868" s="26">
        <v>143.16666666666725</v>
      </c>
      <c r="C1868" s="367">
        <v>555.67441154783728</v>
      </c>
      <c r="D1868" s="369">
        <v>3865.5000000000159</v>
      </c>
      <c r="E1868" s="367">
        <v>39953.48837209327</v>
      </c>
      <c r="F1868" s="367">
        <v>-2328244.5229976745</v>
      </c>
      <c r="G1868" s="367">
        <v>3865.5000000000241</v>
      </c>
      <c r="H1868" s="367">
        <v>214750</v>
      </c>
      <c r="I1868" s="367">
        <v>-27507674.86795973</v>
      </c>
      <c r="J1868" s="384">
        <v>3865.5</v>
      </c>
      <c r="K1868" s="367">
        <v>52060.606060606842</v>
      </c>
      <c r="L1868" s="367">
        <v>-1617409.4448762613</v>
      </c>
      <c r="M1868" s="384">
        <v>3865.5000000000582</v>
      </c>
      <c r="N1868" s="367">
        <v>859</v>
      </c>
      <c r="O1868" s="367">
        <v>-28222.072081804941</v>
      </c>
      <c r="P1868" s="384">
        <v>56.049749999999996</v>
      </c>
      <c r="Q1868" s="367">
        <v>859</v>
      </c>
      <c r="R1868" s="367">
        <v>-11348.462172834004</v>
      </c>
      <c r="S1868" s="384">
        <v>54.117000000000004</v>
      </c>
      <c r="T1868" s="367">
        <v>29620.689655172035</v>
      </c>
      <c r="U1868" s="367">
        <v>-1672263.3451890768</v>
      </c>
      <c r="V1868" s="384">
        <v>3865.4999999999504</v>
      </c>
      <c r="W1868" s="367">
        <v>1431666.6666666747</v>
      </c>
      <c r="X1868" s="367">
        <v>129269.68737283059</v>
      </c>
      <c r="Y1868" s="384">
        <v>3865.5000000000214</v>
      </c>
      <c r="Z1868" s="367"/>
      <c r="AA1868" s="367"/>
      <c r="AB1868" s="367"/>
      <c r="AC1868" s="367"/>
      <c r="AD1868" s="367"/>
      <c r="AE1868" s="367"/>
      <c r="AF1868" s="367"/>
      <c r="AG1868" s="367"/>
      <c r="AH1868" s="367"/>
      <c r="AI1868" s="367"/>
      <c r="AJ1868" s="367"/>
      <c r="AK1868" s="367"/>
      <c r="AL1868" s="367"/>
      <c r="AM1868" s="367"/>
      <c r="AN1868" s="367"/>
      <c r="AO1868" s="367"/>
      <c r="AP1868" s="367"/>
      <c r="AQ1868" s="367"/>
      <c r="AR1868" s="367"/>
      <c r="AS1868" s="367"/>
      <c r="AT1868" s="367"/>
    </row>
    <row r="1869" spans="2:46" ht="13.8">
      <c r="B1869" s="26">
        <v>143.33333333333391</v>
      </c>
      <c r="C1869" s="367">
        <v>556.30808236647044</v>
      </c>
      <c r="D1869" s="369">
        <v>3870.0000000000159</v>
      </c>
      <c r="E1869" s="367">
        <v>40000.000000000247</v>
      </c>
      <c r="F1869" s="367">
        <v>-2333708.7607877632</v>
      </c>
      <c r="G1869" s="367">
        <v>3870.0000000000241</v>
      </c>
      <c r="H1869" s="367">
        <v>215000</v>
      </c>
      <c r="I1869" s="367">
        <v>-27572118.150642864</v>
      </c>
      <c r="J1869" s="384">
        <v>3870</v>
      </c>
      <c r="K1869" s="367">
        <v>52121.212121212906</v>
      </c>
      <c r="L1869" s="367">
        <v>-1621400.2689949623</v>
      </c>
      <c r="M1869" s="384">
        <v>3870.0000000000582</v>
      </c>
      <c r="N1869" s="367">
        <v>860</v>
      </c>
      <c r="O1869" s="367">
        <v>-28289.048360316399</v>
      </c>
      <c r="P1869" s="384">
        <v>56.115000000000002</v>
      </c>
      <c r="Q1869" s="367">
        <v>860</v>
      </c>
      <c r="R1869" s="367">
        <v>-11377.77736839325</v>
      </c>
      <c r="S1869" s="384">
        <v>54.18</v>
      </c>
      <c r="T1869" s="367">
        <v>29655.172413792723</v>
      </c>
      <c r="U1869" s="367">
        <v>-1676346.848209237</v>
      </c>
      <c r="V1869" s="384">
        <v>3869.9999999999504</v>
      </c>
      <c r="W1869" s="367">
        <v>1433333.3333333414</v>
      </c>
      <c r="X1869" s="367">
        <v>129340.71830288145</v>
      </c>
      <c r="Y1869" s="384">
        <v>3870.0000000000214</v>
      </c>
      <c r="Z1869" s="367"/>
      <c r="AA1869" s="367"/>
      <c r="AB1869" s="367"/>
      <c r="AC1869" s="367"/>
      <c r="AD1869" s="367"/>
      <c r="AE1869" s="367"/>
      <c r="AF1869" s="367"/>
      <c r="AG1869" s="367"/>
      <c r="AH1869" s="367"/>
      <c r="AI1869" s="367"/>
      <c r="AJ1869" s="367"/>
      <c r="AK1869" s="367"/>
      <c r="AL1869" s="367"/>
      <c r="AM1869" s="367"/>
      <c r="AN1869" s="367"/>
      <c r="AO1869" s="367"/>
      <c r="AP1869" s="367"/>
      <c r="AQ1869" s="367"/>
      <c r="AR1869" s="367"/>
      <c r="AS1869" s="367"/>
      <c r="AT1869" s="367"/>
    </row>
    <row r="1870" spans="2:46" ht="13.8">
      <c r="B1870" s="26">
        <v>143.50000000000057</v>
      </c>
      <c r="C1870" s="367">
        <v>556.9417224539169</v>
      </c>
      <c r="D1870" s="369">
        <v>3874.5000000000155</v>
      </c>
      <c r="E1870" s="367">
        <v>40046.511627907224</v>
      </c>
      <c r="F1870" s="367">
        <v>-2339179.40282221</v>
      </c>
      <c r="G1870" s="367">
        <v>3874.5000000000241</v>
      </c>
      <c r="H1870" s="367">
        <v>215250</v>
      </c>
      <c r="I1870" s="367">
        <v>-27636636.829554603</v>
      </c>
      <c r="J1870" s="384">
        <v>3874.5</v>
      </c>
      <c r="K1870" s="367">
        <v>52181.81818181897</v>
      </c>
      <c r="L1870" s="367">
        <v>-1625395.9952672583</v>
      </c>
      <c r="M1870" s="384">
        <v>3874.5000000000591</v>
      </c>
      <c r="N1870" s="367">
        <v>861</v>
      </c>
      <c r="O1870" s="367">
        <v>-28356.103991647957</v>
      </c>
      <c r="P1870" s="384">
        <v>56.180250000000001</v>
      </c>
      <c r="Q1870" s="367">
        <v>861</v>
      </c>
      <c r="R1870" s="367">
        <v>-11407.130014992954</v>
      </c>
      <c r="S1870" s="384">
        <v>54.243000000000002</v>
      </c>
      <c r="T1870" s="367">
        <v>29689.655172413411</v>
      </c>
      <c r="U1870" s="367">
        <v>-1680435.3204086723</v>
      </c>
      <c r="V1870" s="384">
        <v>3874.49999999995</v>
      </c>
      <c r="W1870" s="367">
        <v>1435000.0000000081</v>
      </c>
      <c r="X1870" s="367">
        <v>129411.5644477076</v>
      </c>
      <c r="Y1870" s="384">
        <v>3874.5000000000218</v>
      </c>
      <c r="Z1870" s="367"/>
      <c r="AA1870" s="367"/>
      <c r="AB1870" s="367"/>
      <c r="AC1870" s="367"/>
      <c r="AD1870" s="367"/>
      <c r="AE1870" s="367"/>
      <c r="AF1870" s="367"/>
      <c r="AG1870" s="367"/>
      <c r="AH1870" s="367"/>
      <c r="AI1870" s="367"/>
      <c r="AJ1870" s="367"/>
      <c r="AK1870" s="367"/>
      <c r="AL1870" s="367"/>
      <c r="AM1870" s="367"/>
      <c r="AN1870" s="367"/>
      <c r="AO1870" s="367"/>
      <c r="AP1870" s="367"/>
      <c r="AQ1870" s="367"/>
      <c r="AR1870" s="367"/>
      <c r="AS1870" s="367"/>
      <c r="AT1870" s="367"/>
    </row>
    <row r="1871" spans="2:46" ht="13.8">
      <c r="B1871" s="26">
        <v>143.66666666666723</v>
      </c>
      <c r="C1871" s="367">
        <v>557.5753318101772</v>
      </c>
      <c r="D1871" s="369">
        <v>3879.000000000015</v>
      </c>
      <c r="E1871" s="367">
        <v>40093.023255814202</v>
      </c>
      <c r="F1871" s="367">
        <v>-2344656.4491010155</v>
      </c>
      <c r="G1871" s="367">
        <v>3879.0000000000241</v>
      </c>
      <c r="H1871" s="367">
        <v>215500</v>
      </c>
      <c r="I1871" s="367">
        <v>-27701230.904694937</v>
      </c>
      <c r="J1871" s="384">
        <v>3879</v>
      </c>
      <c r="K1871" s="367">
        <v>52242.424242425033</v>
      </c>
      <c r="L1871" s="367">
        <v>-1629396.6236931474</v>
      </c>
      <c r="M1871" s="384">
        <v>3879.0000000000591</v>
      </c>
      <c r="N1871" s="367">
        <v>862</v>
      </c>
      <c r="O1871" s="367">
        <v>-28423.238975799606</v>
      </c>
      <c r="P1871" s="384">
        <v>56.2455</v>
      </c>
      <c r="Q1871" s="367">
        <v>862</v>
      </c>
      <c r="R1871" s="367">
        <v>-11436.520112633109</v>
      </c>
      <c r="S1871" s="384">
        <v>54.306000000000004</v>
      </c>
      <c r="T1871" s="367">
        <v>29724.1379310341</v>
      </c>
      <c r="U1871" s="367">
        <v>-1684528.761787384</v>
      </c>
      <c r="V1871" s="384">
        <v>3878.99999999995</v>
      </c>
      <c r="W1871" s="367">
        <v>1436666.6666666749</v>
      </c>
      <c r="X1871" s="367">
        <v>129482.22580730902</v>
      </c>
      <c r="Y1871" s="384">
        <v>3879.0000000000218</v>
      </c>
      <c r="Z1871" s="367"/>
      <c r="AA1871" s="367"/>
      <c r="AB1871" s="367"/>
      <c r="AC1871" s="367"/>
      <c r="AD1871" s="367"/>
      <c r="AE1871" s="367"/>
      <c r="AF1871" s="367"/>
      <c r="AG1871" s="367"/>
      <c r="AH1871" s="367"/>
      <c r="AI1871" s="367"/>
      <c r="AJ1871" s="367"/>
      <c r="AK1871" s="367"/>
      <c r="AL1871" s="367"/>
      <c r="AM1871" s="367"/>
      <c r="AN1871" s="367"/>
      <c r="AO1871" s="367"/>
      <c r="AP1871" s="367"/>
      <c r="AQ1871" s="367"/>
      <c r="AR1871" s="367"/>
      <c r="AS1871" s="367"/>
      <c r="AT1871" s="367"/>
    </row>
    <row r="1872" spans="2:46" ht="13.8">
      <c r="B1872" s="26">
        <v>143.83333333333388</v>
      </c>
      <c r="C1872" s="367">
        <v>558.2089104352508</v>
      </c>
      <c r="D1872" s="369">
        <v>3883.500000000015</v>
      </c>
      <c r="E1872" s="367">
        <v>40139.534883721179</v>
      </c>
      <c r="F1872" s="367">
        <v>-2350139.8996241796</v>
      </c>
      <c r="G1872" s="367">
        <v>3883.5000000000241</v>
      </c>
      <c r="H1872" s="367">
        <v>215750</v>
      </c>
      <c r="I1872" s="367">
        <v>-27765900.376063865</v>
      </c>
      <c r="J1872" s="384">
        <v>3883.5</v>
      </c>
      <c r="K1872" s="367">
        <v>52303.030303031097</v>
      </c>
      <c r="L1872" s="367">
        <v>-1633402.154272631</v>
      </c>
      <c r="M1872" s="384">
        <v>3883.5000000000596</v>
      </c>
      <c r="N1872" s="367">
        <v>863</v>
      </c>
      <c r="O1872" s="367">
        <v>-28490.453312771351</v>
      </c>
      <c r="P1872" s="384">
        <v>56.310749999999999</v>
      </c>
      <c r="Q1872" s="367">
        <v>863</v>
      </c>
      <c r="R1872" s="367">
        <v>-11465.947661313712</v>
      </c>
      <c r="S1872" s="384">
        <v>54.368999999999993</v>
      </c>
      <c r="T1872" s="367">
        <v>29758.620689654788</v>
      </c>
      <c r="U1872" s="367">
        <v>-1688627.1723453715</v>
      </c>
      <c r="V1872" s="384">
        <v>3883.49999999995</v>
      </c>
      <c r="W1872" s="367">
        <v>1438333.3333333416</v>
      </c>
      <c r="X1872" s="367">
        <v>129552.70238168571</v>
      </c>
      <c r="Y1872" s="384">
        <v>3883.5000000000223</v>
      </c>
      <c r="Z1872" s="367"/>
      <c r="AA1872" s="367"/>
      <c r="AB1872" s="367"/>
      <c r="AC1872" s="367"/>
      <c r="AD1872" s="367"/>
      <c r="AE1872" s="367"/>
      <c r="AF1872" s="367"/>
      <c r="AG1872" s="367"/>
      <c r="AH1872" s="367"/>
      <c r="AI1872" s="367"/>
      <c r="AJ1872" s="367"/>
      <c r="AK1872" s="367"/>
      <c r="AL1872" s="367"/>
      <c r="AM1872" s="367"/>
      <c r="AN1872" s="367"/>
      <c r="AO1872" s="367"/>
      <c r="AP1872" s="367"/>
      <c r="AQ1872" s="367"/>
      <c r="AR1872" s="367"/>
      <c r="AS1872" s="367"/>
      <c r="AT1872" s="367"/>
    </row>
    <row r="1873" spans="2:46" ht="13.8">
      <c r="B1873" s="26">
        <v>144.00000000000054</v>
      </c>
      <c r="C1873" s="367">
        <v>558.84245832913825</v>
      </c>
      <c r="D1873" s="369">
        <v>3888.0000000000146</v>
      </c>
      <c r="E1873" s="367">
        <v>40186.046511628156</v>
      </c>
      <c r="F1873" s="367">
        <v>-2355629.7543917019</v>
      </c>
      <c r="G1873" s="367">
        <v>3888.0000000000246</v>
      </c>
      <c r="H1873" s="367">
        <v>216000</v>
      </c>
      <c r="I1873" s="367">
        <v>-27830645.243661392</v>
      </c>
      <c r="J1873" s="384">
        <v>3888</v>
      </c>
      <c r="K1873" s="367">
        <v>52363.636363637161</v>
      </c>
      <c r="L1873" s="367">
        <v>-1637412.5870057086</v>
      </c>
      <c r="M1873" s="384">
        <v>3888.0000000000596</v>
      </c>
      <c r="N1873" s="367">
        <v>864</v>
      </c>
      <c r="O1873" s="367">
        <v>-28557.747002563199</v>
      </c>
      <c r="P1873" s="384">
        <v>56.376000000000005</v>
      </c>
      <c r="Q1873" s="367">
        <v>864</v>
      </c>
      <c r="R1873" s="367">
        <v>-11495.412661034776</v>
      </c>
      <c r="S1873" s="384">
        <v>54.431999999999995</v>
      </c>
      <c r="T1873" s="367">
        <v>29793.103448275477</v>
      </c>
      <c r="U1873" s="367">
        <v>-1692730.5520826345</v>
      </c>
      <c r="V1873" s="384">
        <v>3887.9999999999495</v>
      </c>
      <c r="W1873" s="367">
        <v>1440000.0000000084</v>
      </c>
      <c r="X1873" s="367">
        <v>129622.99417083764</v>
      </c>
      <c r="Y1873" s="384">
        <v>3888.0000000000223</v>
      </c>
      <c r="Z1873" s="367"/>
      <c r="AA1873" s="367"/>
      <c r="AB1873" s="367"/>
      <c r="AC1873" s="367"/>
      <c r="AD1873" s="367"/>
      <c r="AE1873" s="367"/>
      <c r="AF1873" s="367"/>
      <c r="AG1873" s="367"/>
      <c r="AH1873" s="367"/>
      <c r="AI1873" s="367"/>
      <c r="AJ1873" s="367"/>
      <c r="AK1873" s="367"/>
      <c r="AL1873" s="367"/>
      <c r="AM1873" s="367"/>
      <c r="AN1873" s="367"/>
      <c r="AO1873" s="367"/>
      <c r="AP1873" s="367"/>
      <c r="AQ1873" s="367"/>
      <c r="AR1873" s="367"/>
      <c r="AS1873" s="367"/>
      <c r="AT1873" s="367"/>
    </row>
    <row r="1874" spans="2:46" ht="13.8">
      <c r="B1874" s="26">
        <v>144.1666666666672</v>
      </c>
      <c r="C1874" s="367">
        <v>559.47597549183899</v>
      </c>
      <c r="D1874" s="369">
        <v>3892.5000000000146</v>
      </c>
      <c r="E1874" s="367">
        <v>40232.558139535133</v>
      </c>
      <c r="F1874" s="367">
        <v>-2361126.0134035833</v>
      </c>
      <c r="G1874" s="367">
        <v>3892.5000000000246</v>
      </c>
      <c r="H1874" s="367">
        <v>216250</v>
      </c>
      <c r="I1874" s="367">
        <v>-27895465.507487513</v>
      </c>
      <c r="J1874" s="384">
        <v>3892.5</v>
      </c>
      <c r="K1874" s="367">
        <v>52424.242424243224</v>
      </c>
      <c r="L1874" s="367">
        <v>-1641427.921892381</v>
      </c>
      <c r="M1874" s="384">
        <v>3892.50000000006</v>
      </c>
      <c r="N1874" s="367">
        <v>865</v>
      </c>
      <c r="O1874" s="367">
        <v>-28625.120045175136</v>
      </c>
      <c r="P1874" s="384">
        <v>56.441249999999997</v>
      </c>
      <c r="Q1874" s="367">
        <v>865</v>
      </c>
      <c r="R1874" s="367">
        <v>-11524.915111796297</v>
      </c>
      <c r="S1874" s="384">
        <v>54.494999999999997</v>
      </c>
      <c r="T1874" s="367">
        <v>29827.586206896165</v>
      </c>
      <c r="U1874" s="367">
        <v>-1696838.9009991738</v>
      </c>
      <c r="V1874" s="384">
        <v>3892.4999999999495</v>
      </c>
      <c r="W1874" s="367">
        <v>1441666.6666666751</v>
      </c>
      <c r="X1874" s="367">
        <v>129693.10117476486</v>
      </c>
      <c r="Y1874" s="384">
        <v>3892.5000000000223</v>
      </c>
      <c r="Z1874" s="367"/>
      <c r="AA1874" s="367"/>
      <c r="AB1874" s="367"/>
      <c r="AC1874" s="367"/>
      <c r="AD1874" s="367"/>
      <c r="AE1874" s="367"/>
      <c r="AF1874" s="367"/>
      <c r="AG1874" s="367"/>
      <c r="AH1874" s="367"/>
      <c r="AI1874" s="367"/>
      <c r="AJ1874" s="367"/>
      <c r="AK1874" s="367"/>
      <c r="AL1874" s="367"/>
      <c r="AM1874" s="367"/>
      <c r="AN1874" s="367"/>
      <c r="AO1874" s="367"/>
      <c r="AP1874" s="367"/>
      <c r="AQ1874" s="367"/>
      <c r="AR1874" s="367"/>
      <c r="AS1874" s="367"/>
      <c r="AT1874" s="367"/>
    </row>
    <row r="1875" spans="2:46" ht="13.8">
      <c r="B1875" s="26">
        <v>144.33333333333385</v>
      </c>
      <c r="C1875" s="367">
        <v>560.10946192335336</v>
      </c>
      <c r="D1875" s="369">
        <v>3897.0000000000141</v>
      </c>
      <c r="E1875" s="367">
        <v>40279.06976744211</v>
      </c>
      <c r="F1875" s="367">
        <v>-2366628.6766598225</v>
      </c>
      <c r="G1875" s="367">
        <v>3897.0000000000246</v>
      </c>
      <c r="H1875" s="367">
        <v>216500</v>
      </c>
      <c r="I1875" s="367">
        <v>-27960361.167542238</v>
      </c>
      <c r="J1875" s="384">
        <v>3897</v>
      </c>
      <c r="K1875" s="367">
        <v>52484.848484849288</v>
      </c>
      <c r="L1875" s="367">
        <v>-1645448.158932647</v>
      </c>
      <c r="M1875" s="384">
        <v>3897.00000000006</v>
      </c>
      <c r="N1875" s="367">
        <v>866</v>
      </c>
      <c r="O1875" s="367">
        <v>-28692.572440607186</v>
      </c>
      <c r="P1875" s="384">
        <v>56.506500000000003</v>
      </c>
      <c r="Q1875" s="367">
        <v>866</v>
      </c>
      <c r="R1875" s="367">
        <v>-11554.45501359827</v>
      </c>
      <c r="S1875" s="384">
        <v>54.558</v>
      </c>
      <c r="T1875" s="367">
        <v>29862.068965516853</v>
      </c>
      <c r="U1875" s="367">
        <v>-1700952.2190949889</v>
      </c>
      <c r="V1875" s="384">
        <v>3896.9999999999495</v>
      </c>
      <c r="W1875" s="367">
        <v>1443333.3333333419</v>
      </c>
      <c r="X1875" s="367">
        <v>129763.02339346733</v>
      </c>
      <c r="Y1875" s="384">
        <v>3897.0000000000227</v>
      </c>
      <c r="Z1875" s="367"/>
      <c r="AA1875" s="367"/>
      <c r="AB1875" s="367"/>
      <c r="AC1875" s="367"/>
      <c r="AD1875" s="367"/>
      <c r="AE1875" s="367"/>
      <c r="AF1875" s="367"/>
      <c r="AG1875" s="367"/>
      <c r="AH1875" s="367"/>
      <c r="AI1875" s="367"/>
      <c r="AJ1875" s="367"/>
      <c r="AK1875" s="367"/>
      <c r="AL1875" s="367"/>
      <c r="AM1875" s="367"/>
      <c r="AN1875" s="367"/>
      <c r="AO1875" s="367"/>
      <c r="AP1875" s="367"/>
      <c r="AQ1875" s="367"/>
      <c r="AR1875" s="367"/>
      <c r="AS1875" s="367"/>
      <c r="AT1875" s="367"/>
    </row>
    <row r="1876" spans="2:46" ht="13.8">
      <c r="B1876" s="26">
        <v>144.50000000000051</v>
      </c>
      <c r="C1876" s="367">
        <v>560.74291762368125</v>
      </c>
      <c r="D1876" s="369">
        <v>3901.5000000000141</v>
      </c>
      <c r="E1876" s="367">
        <v>40325.581395349087</v>
      </c>
      <c r="F1876" s="367">
        <v>-2372137.7441604203</v>
      </c>
      <c r="G1876" s="367">
        <v>3901.5000000000246</v>
      </c>
      <c r="H1876" s="367">
        <v>216750</v>
      </c>
      <c r="I1876" s="367">
        <v>-28025332.223825552</v>
      </c>
      <c r="J1876" s="384">
        <v>3901.5</v>
      </c>
      <c r="K1876" s="367">
        <v>52545.454545455352</v>
      </c>
      <c r="L1876" s="367">
        <v>-1649473.2981265073</v>
      </c>
      <c r="M1876" s="384">
        <v>3901.50000000006</v>
      </c>
      <c r="N1876" s="367">
        <v>867</v>
      </c>
      <c r="O1876" s="367">
        <v>-28760.104188859314</v>
      </c>
      <c r="P1876" s="384">
        <v>56.571749999999994</v>
      </c>
      <c r="Q1876" s="367">
        <v>867</v>
      </c>
      <c r="R1876" s="367">
        <v>-11584.032366440695</v>
      </c>
      <c r="S1876" s="384">
        <v>54.620999999999995</v>
      </c>
      <c r="T1876" s="367">
        <v>29896.551724137542</v>
      </c>
      <c r="U1876" s="367">
        <v>-1705070.5063700795</v>
      </c>
      <c r="V1876" s="384">
        <v>3901.4999999999491</v>
      </c>
      <c r="W1876" s="367">
        <v>1445000.0000000086</v>
      </c>
      <c r="X1876" s="367">
        <v>129832.76082694507</v>
      </c>
      <c r="Y1876" s="384">
        <v>3901.5000000000227</v>
      </c>
      <c r="Z1876" s="367"/>
      <c r="AA1876" s="367"/>
      <c r="AB1876" s="367"/>
      <c r="AC1876" s="367"/>
      <c r="AD1876" s="367"/>
      <c r="AE1876" s="367"/>
      <c r="AF1876" s="367"/>
      <c r="AG1876" s="367"/>
      <c r="AH1876" s="367"/>
      <c r="AI1876" s="367"/>
      <c r="AJ1876" s="367"/>
      <c r="AK1876" s="367"/>
      <c r="AL1876" s="367"/>
      <c r="AM1876" s="367"/>
      <c r="AN1876" s="367"/>
      <c r="AO1876" s="367"/>
      <c r="AP1876" s="367"/>
      <c r="AQ1876" s="367"/>
      <c r="AR1876" s="367"/>
      <c r="AS1876" s="367"/>
      <c r="AT1876" s="367"/>
    </row>
    <row r="1877" spans="2:46" ht="13.8">
      <c r="B1877" s="26">
        <v>144.66666666666717</v>
      </c>
      <c r="C1877" s="367">
        <v>561.37634259282277</v>
      </c>
      <c r="D1877" s="369">
        <v>3906.0000000000136</v>
      </c>
      <c r="E1877" s="367">
        <v>40372.093023256064</v>
      </c>
      <c r="F1877" s="367">
        <v>-2377653.2159053762</v>
      </c>
      <c r="G1877" s="367">
        <v>3906.0000000000246</v>
      </c>
      <c r="H1877" s="367">
        <v>217000</v>
      </c>
      <c r="I1877" s="367">
        <v>-28090378.676337473</v>
      </c>
      <c r="J1877" s="384">
        <v>3906</v>
      </c>
      <c r="K1877" s="367">
        <v>52606.060606061415</v>
      </c>
      <c r="L1877" s="367">
        <v>-1653503.3394739621</v>
      </c>
      <c r="M1877" s="384">
        <v>3906.0000000000605</v>
      </c>
      <c r="N1877" s="367">
        <v>868</v>
      </c>
      <c r="O1877" s="367">
        <v>-28827.715289931555</v>
      </c>
      <c r="P1877" s="384">
        <v>56.637</v>
      </c>
      <c r="Q1877" s="367">
        <v>868</v>
      </c>
      <c r="R1877" s="367">
        <v>-11613.647170323573</v>
      </c>
      <c r="S1877" s="384">
        <v>54.683999999999997</v>
      </c>
      <c r="T1877" s="367">
        <v>29931.03448275823</v>
      </c>
      <c r="U1877" s="367">
        <v>-1709193.7628244462</v>
      </c>
      <c r="V1877" s="384">
        <v>3905.9999999999491</v>
      </c>
      <c r="W1877" s="367">
        <v>1446666.6666666754</v>
      </c>
      <c r="X1877" s="367">
        <v>129902.31347519811</v>
      </c>
      <c r="Y1877" s="384">
        <v>3906.0000000000236</v>
      </c>
      <c r="Z1877" s="367"/>
      <c r="AA1877" s="367"/>
      <c r="AB1877" s="367"/>
      <c r="AC1877" s="367"/>
      <c r="AD1877" s="367"/>
      <c r="AE1877" s="367"/>
      <c r="AF1877" s="367"/>
      <c r="AG1877" s="367"/>
      <c r="AH1877" s="367"/>
      <c r="AI1877" s="367"/>
      <c r="AJ1877" s="367"/>
      <c r="AK1877" s="367"/>
      <c r="AL1877" s="367"/>
      <c r="AM1877" s="367"/>
      <c r="AN1877" s="367"/>
      <c r="AO1877" s="367"/>
      <c r="AP1877" s="367"/>
      <c r="AQ1877" s="367"/>
      <c r="AR1877" s="367"/>
      <c r="AS1877" s="367"/>
      <c r="AT1877" s="367"/>
    </row>
    <row r="1878" spans="2:46" ht="13.8">
      <c r="B1878" s="26">
        <v>144.83333333333383</v>
      </c>
      <c r="C1878" s="367">
        <v>562.00973683077791</v>
      </c>
      <c r="D1878" s="369">
        <v>3910.5000000000136</v>
      </c>
      <c r="E1878" s="367">
        <v>40418.604651163041</v>
      </c>
      <c r="F1878" s="367">
        <v>-2383175.0918946909</v>
      </c>
      <c r="G1878" s="367">
        <v>3910.5000000000246</v>
      </c>
      <c r="H1878" s="367">
        <v>217250</v>
      </c>
      <c r="I1878" s="367">
        <v>-28155500.525077984</v>
      </c>
      <c r="J1878" s="384">
        <v>3910.5</v>
      </c>
      <c r="K1878" s="367">
        <v>52666.666666667479</v>
      </c>
      <c r="L1878" s="367">
        <v>-1657538.2829750106</v>
      </c>
      <c r="M1878" s="384">
        <v>3910.5000000000605</v>
      </c>
      <c r="N1878" s="367">
        <v>869</v>
      </c>
      <c r="O1878" s="367">
        <v>-28895.405743823889</v>
      </c>
      <c r="P1878" s="384">
        <v>56.702249999999999</v>
      </c>
      <c r="Q1878" s="367">
        <v>869</v>
      </c>
      <c r="R1878" s="367">
        <v>-11643.299425246909</v>
      </c>
      <c r="S1878" s="384">
        <v>54.747</v>
      </c>
      <c r="T1878" s="367">
        <v>29965.517241378919</v>
      </c>
      <c r="U1878" s="367">
        <v>-1713321.9884580891</v>
      </c>
      <c r="V1878" s="384">
        <v>3910.4999999999491</v>
      </c>
      <c r="W1878" s="367">
        <v>1448333.3333333421</v>
      </c>
      <c r="X1878" s="367">
        <v>129971.68133822641</v>
      </c>
      <c r="Y1878" s="384">
        <v>3910.5000000000236</v>
      </c>
      <c r="Z1878" s="367"/>
      <c r="AA1878" s="367"/>
      <c r="AB1878" s="367"/>
      <c r="AC1878" s="367"/>
      <c r="AD1878" s="367"/>
      <c r="AE1878" s="367"/>
      <c r="AF1878" s="367"/>
      <c r="AG1878" s="367"/>
      <c r="AH1878" s="367"/>
      <c r="AI1878" s="367"/>
      <c r="AJ1878" s="367"/>
      <c r="AK1878" s="367"/>
      <c r="AL1878" s="367"/>
      <c r="AM1878" s="367"/>
      <c r="AN1878" s="367"/>
      <c r="AO1878" s="367"/>
      <c r="AP1878" s="367"/>
      <c r="AQ1878" s="367"/>
      <c r="AR1878" s="367"/>
      <c r="AS1878" s="367"/>
      <c r="AT1878" s="367"/>
    </row>
    <row r="1879" spans="2:46" ht="13.8">
      <c r="B1879" s="26">
        <v>145.00000000000048</v>
      </c>
      <c r="C1879" s="367">
        <v>562.64310033754623</v>
      </c>
      <c r="D1879" s="369">
        <v>3915.0000000000132</v>
      </c>
      <c r="E1879" s="367">
        <v>40465.116279070018</v>
      </c>
      <c r="F1879" s="367">
        <v>-2388703.3721283646</v>
      </c>
      <c r="G1879" s="367">
        <v>3915.0000000000246</v>
      </c>
      <c r="H1879" s="367">
        <v>217500</v>
      </c>
      <c r="I1879" s="367">
        <v>-28220697.770047087</v>
      </c>
      <c r="J1879" s="384">
        <v>3915</v>
      </c>
      <c r="K1879" s="367">
        <v>52727.272727273543</v>
      </c>
      <c r="L1879" s="367">
        <v>-1661578.1286296537</v>
      </c>
      <c r="M1879" s="384">
        <v>3915.0000000000609</v>
      </c>
      <c r="N1879" s="367">
        <v>870</v>
      </c>
      <c r="O1879" s="367">
        <v>-28963.175550536318</v>
      </c>
      <c r="P1879" s="384">
        <v>56.767499999999998</v>
      </c>
      <c r="Q1879" s="367">
        <v>870</v>
      </c>
      <c r="R1879" s="367">
        <v>-11672.989131210701</v>
      </c>
      <c r="S1879" s="384">
        <v>54.81</v>
      </c>
      <c r="T1879" s="367">
        <v>29999.999999999607</v>
      </c>
      <c r="U1879" s="367">
        <v>-1717455.1832710071</v>
      </c>
      <c r="V1879" s="384">
        <v>3914.9999999999486</v>
      </c>
      <c r="W1879" s="367">
        <v>1450000.0000000088</v>
      </c>
      <c r="X1879" s="367">
        <v>130040.86441602996</v>
      </c>
      <c r="Y1879" s="384">
        <v>3915.0000000000241</v>
      </c>
      <c r="Z1879" s="367"/>
      <c r="AA1879" s="367"/>
      <c r="AB1879" s="367"/>
      <c r="AC1879" s="367"/>
      <c r="AD1879" s="367"/>
      <c r="AE1879" s="367"/>
      <c r="AF1879" s="367"/>
      <c r="AG1879" s="367"/>
      <c r="AH1879" s="367"/>
      <c r="AI1879" s="367"/>
      <c r="AJ1879" s="367"/>
      <c r="AK1879" s="367"/>
      <c r="AL1879" s="367"/>
      <c r="AM1879" s="367"/>
      <c r="AN1879" s="367"/>
      <c r="AO1879" s="367"/>
      <c r="AP1879" s="367"/>
      <c r="AQ1879" s="367"/>
      <c r="AR1879" s="367"/>
      <c r="AS1879" s="367"/>
      <c r="AT1879" s="367"/>
    </row>
    <row r="1880" spans="2:46" ht="13.8">
      <c r="B1880" s="26">
        <v>145.16666666666714</v>
      </c>
      <c r="C1880" s="367">
        <v>563.27643311312841</v>
      </c>
      <c r="D1880" s="369">
        <v>3919.5000000000132</v>
      </c>
      <c r="E1880" s="367">
        <v>40511.627906976995</v>
      </c>
      <c r="F1880" s="367">
        <v>-2394238.0566063961</v>
      </c>
      <c r="G1880" s="367">
        <v>3919.5000000000246</v>
      </c>
      <c r="H1880" s="367">
        <v>217750</v>
      </c>
      <c r="I1880" s="367">
        <v>-28285970.411244795</v>
      </c>
      <c r="J1880" s="384">
        <v>3919.5</v>
      </c>
      <c r="K1880" s="367">
        <v>52787.878787879607</v>
      </c>
      <c r="L1880" s="367">
        <v>-1665622.8764378908</v>
      </c>
      <c r="M1880" s="384">
        <v>3919.5000000000609</v>
      </c>
      <c r="N1880" s="367">
        <v>871</v>
      </c>
      <c r="O1880" s="367">
        <v>-29031.02471006885</v>
      </c>
      <c r="P1880" s="384">
        <v>56.832749999999997</v>
      </c>
      <c r="Q1880" s="367">
        <v>871</v>
      </c>
      <c r="R1880" s="367">
        <v>-11702.716288214941</v>
      </c>
      <c r="S1880" s="384">
        <v>54.872999999999998</v>
      </c>
      <c r="T1880" s="367">
        <v>30034.482758620295</v>
      </c>
      <c r="U1880" s="367">
        <v>-1721593.3472632016</v>
      </c>
      <c r="V1880" s="384">
        <v>3919.4999999999486</v>
      </c>
      <c r="W1880" s="367">
        <v>1451666.6666666756</v>
      </c>
      <c r="X1880" s="367">
        <v>130109.86270860879</v>
      </c>
      <c r="Y1880" s="384">
        <v>3919.5000000000241</v>
      </c>
      <c r="Z1880" s="367"/>
      <c r="AA1880" s="367"/>
      <c r="AB1880" s="367"/>
      <c r="AC1880" s="367"/>
      <c r="AD1880" s="367"/>
      <c r="AE1880" s="367"/>
      <c r="AF1880" s="367"/>
      <c r="AG1880" s="367"/>
      <c r="AH1880" s="367"/>
      <c r="AI1880" s="367"/>
      <c r="AJ1880" s="367"/>
      <c r="AK1880" s="367"/>
      <c r="AL1880" s="367"/>
      <c r="AM1880" s="367"/>
      <c r="AN1880" s="367"/>
      <c r="AO1880" s="367"/>
      <c r="AP1880" s="367"/>
      <c r="AQ1880" s="367"/>
      <c r="AR1880" s="367"/>
      <c r="AS1880" s="367"/>
      <c r="AT1880" s="367"/>
    </row>
    <row r="1881" spans="2:46" ht="13.8">
      <c r="B1881" s="26">
        <v>145.3333333333338</v>
      </c>
      <c r="C1881" s="367">
        <v>563.90973515752387</v>
      </c>
      <c r="D1881" s="369">
        <v>3924.0000000000123</v>
      </c>
      <c r="E1881" s="367">
        <v>40558.139534883972</v>
      </c>
      <c r="F1881" s="367">
        <v>-2399779.1453287862</v>
      </c>
      <c r="G1881" s="367">
        <v>3924.0000000000246</v>
      </c>
      <c r="H1881" s="367">
        <v>218000</v>
      </c>
      <c r="I1881" s="367">
        <v>-28351318.448671099</v>
      </c>
      <c r="J1881" s="384">
        <v>3924</v>
      </c>
      <c r="K1881" s="367">
        <v>52848.48484848567</v>
      </c>
      <c r="L1881" s="367">
        <v>-1669672.5263997223</v>
      </c>
      <c r="M1881" s="384">
        <v>3924.0000000000614</v>
      </c>
      <c r="N1881" s="367">
        <v>872</v>
      </c>
      <c r="O1881" s="367">
        <v>-29098.953222421485</v>
      </c>
      <c r="P1881" s="384">
        <v>56.898000000000003</v>
      </c>
      <c r="Q1881" s="367">
        <v>872</v>
      </c>
      <c r="R1881" s="367">
        <v>-11732.480896259638</v>
      </c>
      <c r="S1881" s="384">
        <v>54.936</v>
      </c>
      <c r="T1881" s="367">
        <v>30068.965517240984</v>
      </c>
      <c r="U1881" s="367">
        <v>-1725736.480434672</v>
      </c>
      <c r="V1881" s="384">
        <v>3923.9999999999486</v>
      </c>
      <c r="W1881" s="367">
        <v>1453333.3333333423</v>
      </c>
      <c r="X1881" s="367">
        <v>130178.67621596289</v>
      </c>
      <c r="Y1881" s="384">
        <v>3924.0000000000241</v>
      </c>
      <c r="Z1881" s="367"/>
      <c r="AA1881" s="367"/>
      <c r="AB1881" s="367"/>
      <c r="AC1881" s="367"/>
      <c r="AD1881" s="367"/>
      <c r="AE1881" s="367"/>
      <c r="AF1881" s="367"/>
      <c r="AG1881" s="367"/>
      <c r="AH1881" s="367"/>
      <c r="AI1881" s="367"/>
      <c r="AJ1881" s="367"/>
      <c r="AK1881" s="367"/>
      <c r="AL1881" s="367"/>
      <c r="AM1881" s="367"/>
      <c r="AN1881" s="367"/>
      <c r="AO1881" s="367"/>
      <c r="AP1881" s="367"/>
      <c r="AQ1881" s="367"/>
      <c r="AR1881" s="367"/>
      <c r="AS1881" s="367"/>
      <c r="AT1881" s="367"/>
    </row>
    <row r="1882" spans="2:46" ht="13.8">
      <c r="B1882" s="26">
        <v>145.50000000000045</v>
      </c>
      <c r="C1882" s="367">
        <v>564.54300647073308</v>
      </c>
      <c r="D1882" s="369">
        <v>3928.5000000000123</v>
      </c>
      <c r="E1882" s="367">
        <v>40604.651162790949</v>
      </c>
      <c r="F1882" s="367">
        <v>-2405326.6382955345</v>
      </c>
      <c r="G1882" s="367">
        <v>3928.5000000000246</v>
      </c>
      <c r="H1882" s="367">
        <v>218250</v>
      </c>
      <c r="I1882" s="367">
        <v>-28416741.882325999</v>
      </c>
      <c r="J1882" s="384">
        <v>3928.5</v>
      </c>
      <c r="K1882" s="367">
        <v>52909.090909091734</v>
      </c>
      <c r="L1882" s="367">
        <v>-1673727.0785151476</v>
      </c>
      <c r="M1882" s="384">
        <v>3928.5000000000614</v>
      </c>
      <c r="N1882" s="367">
        <v>873</v>
      </c>
      <c r="O1882" s="367">
        <v>-29166.961087594202</v>
      </c>
      <c r="P1882" s="384">
        <v>56.963249999999995</v>
      </c>
      <c r="Q1882" s="367">
        <v>873</v>
      </c>
      <c r="R1882" s="367">
        <v>-11762.28295534479</v>
      </c>
      <c r="S1882" s="384">
        <v>54.999000000000002</v>
      </c>
      <c r="T1882" s="367">
        <v>30103.448275861672</v>
      </c>
      <c r="U1882" s="367">
        <v>-1729884.5827854178</v>
      </c>
      <c r="V1882" s="384">
        <v>3928.4999999999482</v>
      </c>
      <c r="W1882" s="367">
        <v>1455000.0000000091</v>
      </c>
      <c r="X1882" s="367">
        <v>130247.30493809223</v>
      </c>
      <c r="Y1882" s="384">
        <v>3928.5000000000246</v>
      </c>
      <c r="Z1882" s="367"/>
      <c r="AA1882" s="367"/>
      <c r="AB1882" s="367"/>
      <c r="AC1882" s="367"/>
      <c r="AD1882" s="367"/>
      <c r="AE1882" s="367"/>
      <c r="AF1882" s="367"/>
      <c r="AG1882" s="367"/>
      <c r="AH1882" s="367"/>
      <c r="AI1882" s="367"/>
      <c r="AJ1882" s="367"/>
      <c r="AK1882" s="367"/>
      <c r="AL1882" s="367"/>
      <c r="AM1882" s="367"/>
      <c r="AN1882" s="367"/>
      <c r="AO1882" s="367"/>
      <c r="AP1882" s="367"/>
      <c r="AQ1882" s="367"/>
      <c r="AR1882" s="367"/>
      <c r="AS1882" s="367"/>
      <c r="AT1882" s="367"/>
    </row>
    <row r="1883" spans="2:46" ht="13.8">
      <c r="B1883" s="26">
        <v>145.66666666666711</v>
      </c>
      <c r="C1883" s="367">
        <v>565.1762470527558</v>
      </c>
      <c r="D1883" s="369">
        <v>3933.0000000000118</v>
      </c>
      <c r="E1883" s="367">
        <v>40651.162790697927</v>
      </c>
      <c r="F1883" s="367">
        <v>-2410880.5355066415</v>
      </c>
      <c r="G1883" s="367">
        <v>3933.0000000000246</v>
      </c>
      <c r="H1883" s="367">
        <v>218500</v>
      </c>
      <c r="I1883" s="367">
        <v>-28482240.712209497</v>
      </c>
      <c r="J1883" s="384">
        <v>3933</v>
      </c>
      <c r="K1883" s="367">
        <v>52969.696969697798</v>
      </c>
      <c r="L1883" s="367">
        <v>-1677786.5327841679</v>
      </c>
      <c r="M1883" s="384">
        <v>3933.0000000000618</v>
      </c>
      <c r="N1883" s="367">
        <v>874</v>
      </c>
      <c r="O1883" s="367">
        <v>-29235.048305587032</v>
      </c>
      <c r="P1883" s="384">
        <v>57.028500000000001</v>
      </c>
      <c r="Q1883" s="367">
        <v>874</v>
      </c>
      <c r="R1883" s="367">
        <v>-11792.122465470398</v>
      </c>
      <c r="S1883" s="384">
        <v>55.062000000000005</v>
      </c>
      <c r="T1883" s="367">
        <v>30137.931034482361</v>
      </c>
      <c r="U1883" s="367">
        <v>-1734037.6543154398</v>
      </c>
      <c r="V1883" s="384">
        <v>3932.9999999999482</v>
      </c>
      <c r="W1883" s="367">
        <v>1456666.6666666758</v>
      </c>
      <c r="X1883" s="367">
        <v>130315.74887499686</v>
      </c>
      <c r="Y1883" s="384">
        <v>3933.0000000000246</v>
      </c>
      <c r="Z1883" s="367"/>
      <c r="AA1883" s="367"/>
      <c r="AB1883" s="367"/>
      <c r="AC1883" s="367"/>
      <c r="AD1883" s="367"/>
      <c r="AE1883" s="367"/>
      <c r="AF1883" s="367"/>
      <c r="AG1883" s="367"/>
      <c r="AH1883" s="367"/>
      <c r="AI1883" s="367"/>
      <c r="AJ1883" s="367"/>
      <c r="AK1883" s="367"/>
      <c r="AL1883" s="367"/>
      <c r="AM1883" s="367"/>
      <c r="AN1883" s="367"/>
      <c r="AO1883" s="367"/>
      <c r="AP1883" s="367"/>
      <c r="AQ1883" s="367"/>
      <c r="AR1883" s="367"/>
      <c r="AS1883" s="367"/>
      <c r="AT1883" s="367"/>
    </row>
    <row r="1884" spans="2:46" ht="13.8">
      <c r="B1884" s="26">
        <v>145.83333333333377</v>
      </c>
      <c r="C1884" s="367">
        <v>565.80945690359192</v>
      </c>
      <c r="D1884" s="369">
        <v>3937.5000000000118</v>
      </c>
      <c r="E1884" s="367">
        <v>40697.674418604904</v>
      </c>
      <c r="F1884" s="367">
        <v>-2416440.8369621071</v>
      </c>
      <c r="G1884" s="367">
        <v>3937.5000000000246</v>
      </c>
      <c r="H1884" s="367">
        <v>218750</v>
      </c>
      <c r="I1884" s="367">
        <v>-28547814.938321583</v>
      </c>
      <c r="J1884" s="384">
        <v>3937.5</v>
      </c>
      <c r="K1884" s="367">
        <v>53030.303030303861</v>
      </c>
      <c r="L1884" s="367">
        <v>-1681850.8892067818</v>
      </c>
      <c r="M1884" s="384">
        <v>3937.5000000000618</v>
      </c>
      <c r="N1884" s="367">
        <v>875</v>
      </c>
      <c r="O1884" s="367">
        <v>-29303.214876399958</v>
      </c>
      <c r="P1884" s="384">
        <v>57.093750000000007</v>
      </c>
      <c r="Q1884" s="367">
        <v>875</v>
      </c>
      <c r="R1884" s="367">
        <v>-11821.999426636456</v>
      </c>
      <c r="S1884" s="384">
        <v>55.125</v>
      </c>
      <c r="T1884" s="367">
        <v>30172.413793103049</v>
      </c>
      <c r="U1884" s="367">
        <v>-1738195.6950247379</v>
      </c>
      <c r="V1884" s="384">
        <v>3937.4999999999482</v>
      </c>
      <c r="W1884" s="367">
        <v>1458333.3333333426</v>
      </c>
      <c r="X1884" s="367">
        <v>130384.00802667675</v>
      </c>
      <c r="Y1884" s="384">
        <v>3937.500000000025</v>
      </c>
      <c r="Z1884" s="367"/>
      <c r="AA1884" s="367"/>
      <c r="AB1884" s="367"/>
      <c r="AC1884" s="367"/>
      <c r="AD1884" s="367"/>
      <c r="AE1884" s="367"/>
      <c r="AF1884" s="367"/>
      <c r="AG1884" s="367"/>
      <c r="AH1884" s="367"/>
      <c r="AI1884" s="367"/>
      <c r="AJ1884" s="367"/>
      <c r="AK1884" s="367"/>
      <c r="AL1884" s="367"/>
      <c r="AM1884" s="367"/>
      <c r="AN1884" s="367"/>
      <c r="AO1884" s="367"/>
      <c r="AP1884" s="367"/>
      <c r="AQ1884" s="367"/>
      <c r="AR1884" s="367"/>
      <c r="AS1884" s="367"/>
      <c r="AT1884" s="367"/>
    </row>
    <row r="1885" spans="2:46" ht="13.8">
      <c r="B1885" s="26">
        <v>146.00000000000043</v>
      </c>
      <c r="C1885" s="367">
        <v>566.44263602324179</v>
      </c>
      <c r="D1885" s="369">
        <v>3942.0000000000114</v>
      </c>
      <c r="E1885" s="367">
        <v>40744.186046511881</v>
      </c>
      <c r="F1885" s="367">
        <v>-2422007.5426619309</v>
      </c>
      <c r="G1885" s="367">
        <v>3942.0000000000246</v>
      </c>
      <c r="H1885" s="367">
        <v>219000</v>
      </c>
      <c r="I1885" s="367">
        <v>-28613464.560662277</v>
      </c>
      <c r="J1885" s="384">
        <v>3942</v>
      </c>
      <c r="K1885" s="367">
        <v>53090.909090909925</v>
      </c>
      <c r="L1885" s="367">
        <v>-1685920.14778299</v>
      </c>
      <c r="M1885" s="384">
        <v>3942.0000000000623</v>
      </c>
      <c r="N1885" s="367">
        <v>876</v>
      </c>
      <c r="O1885" s="367">
        <v>-29371.460800032968</v>
      </c>
      <c r="P1885" s="384">
        <v>57.158999999999999</v>
      </c>
      <c r="Q1885" s="367">
        <v>876</v>
      </c>
      <c r="R1885" s="367">
        <v>-11851.913838842969</v>
      </c>
      <c r="S1885" s="384">
        <v>55.188000000000002</v>
      </c>
      <c r="T1885" s="367">
        <v>30206.896551723738</v>
      </c>
      <c r="U1885" s="367">
        <v>-1742358.7049133114</v>
      </c>
      <c r="V1885" s="384">
        <v>3941.9999999999477</v>
      </c>
      <c r="W1885" s="367">
        <v>1460000.0000000093</v>
      </c>
      <c r="X1885" s="367">
        <v>130452.0823931319</v>
      </c>
      <c r="Y1885" s="384">
        <v>3942.000000000025</v>
      </c>
      <c r="Z1885" s="367"/>
      <c r="AA1885" s="367"/>
      <c r="AB1885" s="367"/>
      <c r="AC1885" s="367"/>
      <c r="AD1885" s="367"/>
      <c r="AE1885" s="367"/>
      <c r="AF1885" s="367"/>
      <c r="AG1885" s="367"/>
      <c r="AH1885" s="367"/>
      <c r="AI1885" s="367"/>
      <c r="AJ1885" s="367"/>
      <c r="AK1885" s="367"/>
      <c r="AL1885" s="367"/>
      <c r="AM1885" s="367"/>
      <c r="AN1885" s="367"/>
      <c r="AO1885" s="367"/>
      <c r="AP1885" s="367"/>
      <c r="AQ1885" s="367"/>
      <c r="AR1885" s="367"/>
      <c r="AS1885" s="367"/>
      <c r="AT1885" s="367"/>
    </row>
    <row r="1886" spans="2:46" ht="13.8">
      <c r="B1886" s="26">
        <v>146.16666666666708</v>
      </c>
      <c r="C1886" s="367">
        <v>567.07578441170506</v>
      </c>
      <c r="D1886" s="369">
        <v>3946.5000000000114</v>
      </c>
      <c r="E1886" s="367">
        <v>40790.697674418858</v>
      </c>
      <c r="F1886" s="367">
        <v>-2427580.6526061138</v>
      </c>
      <c r="G1886" s="367">
        <v>3946.5000000000246</v>
      </c>
      <c r="H1886" s="367">
        <v>219250</v>
      </c>
      <c r="I1886" s="367">
        <v>-28679189.579231564</v>
      </c>
      <c r="J1886" s="384">
        <v>3946.5</v>
      </c>
      <c r="K1886" s="367">
        <v>53151.515151515989</v>
      </c>
      <c r="L1886" s="367">
        <v>-1689994.308512792</v>
      </c>
      <c r="M1886" s="384">
        <v>3946.5000000000623</v>
      </c>
      <c r="N1886" s="367">
        <v>877</v>
      </c>
      <c r="O1886" s="367">
        <v>-29439.786076486092</v>
      </c>
      <c r="P1886" s="384">
        <v>57.224250000000005</v>
      </c>
      <c r="Q1886" s="367">
        <v>877</v>
      </c>
      <c r="R1886" s="367">
        <v>-11881.865702089937</v>
      </c>
      <c r="S1886" s="384">
        <v>55.250999999999998</v>
      </c>
      <c r="T1886" s="367">
        <v>30241.379310344426</v>
      </c>
      <c r="U1886" s="367">
        <v>-1746526.6839811611</v>
      </c>
      <c r="V1886" s="384">
        <v>3946.4999999999477</v>
      </c>
      <c r="W1886" s="367">
        <v>1461666.6666666761</v>
      </c>
      <c r="X1886" s="367">
        <v>130519.97197436234</v>
      </c>
      <c r="Y1886" s="384">
        <v>3946.500000000025</v>
      </c>
      <c r="Z1886" s="367"/>
      <c r="AA1886" s="367"/>
      <c r="AB1886" s="367"/>
      <c r="AC1886" s="367"/>
      <c r="AD1886" s="367"/>
      <c r="AE1886" s="367"/>
      <c r="AF1886" s="367"/>
      <c r="AG1886" s="367"/>
      <c r="AH1886" s="367"/>
      <c r="AI1886" s="367"/>
      <c r="AJ1886" s="367"/>
      <c r="AK1886" s="367"/>
      <c r="AL1886" s="367"/>
      <c r="AM1886" s="367"/>
      <c r="AN1886" s="367"/>
      <c r="AO1886" s="367"/>
      <c r="AP1886" s="367"/>
      <c r="AQ1886" s="367"/>
      <c r="AR1886" s="367"/>
      <c r="AS1886" s="367"/>
      <c r="AT1886" s="367"/>
    </row>
    <row r="1887" spans="2:46" ht="13.8">
      <c r="B1887" s="26">
        <v>146.33333333333374</v>
      </c>
      <c r="C1887" s="367">
        <v>567.70890206898196</v>
      </c>
      <c r="D1887" s="369">
        <v>3951.0000000000109</v>
      </c>
      <c r="E1887" s="367">
        <v>40837.209302325835</v>
      </c>
      <c r="F1887" s="367">
        <v>-2433160.166794654</v>
      </c>
      <c r="G1887" s="367">
        <v>3951.0000000000246</v>
      </c>
      <c r="H1887" s="367">
        <v>219500</v>
      </c>
      <c r="I1887" s="367">
        <v>-28744989.994029451</v>
      </c>
      <c r="J1887" s="384">
        <v>3951</v>
      </c>
      <c r="K1887" s="367">
        <v>53212.121212122052</v>
      </c>
      <c r="L1887" s="367">
        <v>-1694073.3713961884</v>
      </c>
      <c r="M1887" s="384">
        <v>3951.0000000000623</v>
      </c>
      <c r="N1887" s="367">
        <v>878</v>
      </c>
      <c r="O1887" s="367">
        <v>-29508.190705759298</v>
      </c>
      <c r="P1887" s="384">
        <v>57.289499999999997</v>
      </c>
      <c r="Q1887" s="367">
        <v>878</v>
      </c>
      <c r="R1887" s="367">
        <v>-11911.855016377354</v>
      </c>
      <c r="S1887" s="384">
        <v>55.313999999999993</v>
      </c>
      <c r="T1887" s="367">
        <v>30275.862068965114</v>
      </c>
      <c r="U1887" s="367">
        <v>-1750699.6322282867</v>
      </c>
      <c r="V1887" s="384">
        <v>3950.9999999999477</v>
      </c>
      <c r="W1887" s="367">
        <v>1463333.3333333428</v>
      </c>
      <c r="X1887" s="367">
        <v>130587.67677036807</v>
      </c>
      <c r="Y1887" s="384">
        <v>3951.0000000000255</v>
      </c>
      <c r="Z1887" s="367"/>
      <c r="AA1887" s="367"/>
      <c r="AB1887" s="367"/>
      <c r="AC1887" s="367"/>
      <c r="AD1887" s="367"/>
      <c r="AE1887" s="367"/>
      <c r="AF1887" s="367"/>
      <c r="AG1887" s="367"/>
      <c r="AH1887" s="367"/>
      <c r="AI1887" s="367"/>
      <c r="AJ1887" s="367"/>
      <c r="AK1887" s="367"/>
      <c r="AL1887" s="367"/>
      <c r="AM1887" s="367"/>
      <c r="AN1887" s="367"/>
      <c r="AO1887" s="367"/>
      <c r="AP1887" s="367"/>
      <c r="AQ1887" s="367"/>
      <c r="AR1887" s="367"/>
      <c r="AS1887" s="367"/>
      <c r="AT1887" s="367"/>
    </row>
    <row r="1888" spans="2:46" ht="13.8">
      <c r="B1888" s="26">
        <v>146.5000000000004</v>
      </c>
      <c r="C1888" s="367">
        <v>568.34198899507248</v>
      </c>
      <c r="D1888" s="369">
        <v>3955.5000000000109</v>
      </c>
      <c r="E1888" s="367">
        <v>40883.720930232812</v>
      </c>
      <c r="F1888" s="367">
        <v>-2438746.0852275537</v>
      </c>
      <c r="G1888" s="367">
        <v>3955.5000000000246</v>
      </c>
      <c r="H1888" s="367">
        <v>219750</v>
      </c>
      <c r="I1888" s="367">
        <v>-28810865.805055931</v>
      </c>
      <c r="J1888" s="384">
        <v>3955.5</v>
      </c>
      <c r="K1888" s="367">
        <v>53272.727272728116</v>
      </c>
      <c r="L1888" s="367">
        <v>-1698157.3364331794</v>
      </c>
      <c r="M1888" s="384">
        <v>3955.5000000000628</v>
      </c>
      <c r="N1888" s="367">
        <v>879</v>
      </c>
      <c r="O1888" s="367">
        <v>-29576.674687852617</v>
      </c>
      <c r="P1888" s="384">
        <v>57.354750000000003</v>
      </c>
      <c r="Q1888" s="367">
        <v>879</v>
      </c>
      <c r="R1888" s="367">
        <v>-11941.881781705231</v>
      </c>
      <c r="S1888" s="384">
        <v>55.376999999999995</v>
      </c>
      <c r="T1888" s="367">
        <v>30310.344827585803</v>
      </c>
      <c r="U1888" s="367">
        <v>-1754877.5496546875</v>
      </c>
      <c r="V1888" s="384">
        <v>3955.4999999999472</v>
      </c>
      <c r="W1888" s="367">
        <v>1465000.0000000095</v>
      </c>
      <c r="X1888" s="367">
        <v>130655.19678114903</v>
      </c>
      <c r="Y1888" s="384">
        <v>3955.5000000000255</v>
      </c>
      <c r="Z1888" s="367"/>
      <c r="AA1888" s="367"/>
      <c r="AB1888" s="367"/>
      <c r="AC1888" s="367"/>
      <c r="AD1888" s="367"/>
      <c r="AE1888" s="367"/>
      <c r="AF1888" s="367"/>
      <c r="AG1888" s="367"/>
      <c r="AH1888" s="367"/>
      <c r="AI1888" s="367"/>
      <c r="AJ1888" s="367"/>
      <c r="AK1888" s="367"/>
      <c r="AL1888" s="367"/>
      <c r="AM1888" s="367"/>
      <c r="AN1888" s="367"/>
      <c r="AO1888" s="367"/>
      <c r="AP1888" s="367"/>
      <c r="AQ1888" s="367"/>
      <c r="AR1888" s="367"/>
      <c r="AS1888" s="367"/>
      <c r="AT1888" s="367"/>
    </row>
    <row r="1889" spans="2:46" ht="13.8">
      <c r="B1889" s="26">
        <v>146.66666666666706</v>
      </c>
      <c r="C1889" s="367">
        <v>568.9750451899763</v>
      </c>
      <c r="D1889" s="369">
        <v>3960.0000000000105</v>
      </c>
      <c r="E1889" s="367">
        <v>40930.232558139789</v>
      </c>
      <c r="F1889" s="367">
        <v>-2444338.4079048117</v>
      </c>
      <c r="G1889" s="367">
        <v>3960.0000000000246</v>
      </c>
      <c r="H1889" s="367">
        <v>220000</v>
      </c>
      <c r="I1889" s="367">
        <v>-28876817.012311012</v>
      </c>
      <c r="J1889" s="384">
        <v>3960</v>
      </c>
      <c r="K1889" s="367">
        <v>53333.33333333418</v>
      </c>
      <c r="L1889" s="367">
        <v>-1702246.203623764</v>
      </c>
      <c r="M1889" s="384">
        <v>3960.0000000000628</v>
      </c>
      <c r="N1889" s="367">
        <v>880</v>
      </c>
      <c r="O1889" s="367">
        <v>-29645.238022766025</v>
      </c>
      <c r="P1889" s="384">
        <v>57.42</v>
      </c>
      <c r="Q1889" s="367">
        <v>880</v>
      </c>
      <c r="R1889" s="367">
        <v>-11971.945998073565</v>
      </c>
      <c r="S1889" s="384">
        <v>55.44</v>
      </c>
      <c r="T1889" s="367">
        <v>30344.827586206491</v>
      </c>
      <c r="U1889" s="367">
        <v>-1759060.4362603649</v>
      </c>
      <c r="V1889" s="384">
        <v>3959.9999999999472</v>
      </c>
      <c r="W1889" s="367">
        <v>1466666.6666666763</v>
      </c>
      <c r="X1889" s="367">
        <v>130722.53200670528</v>
      </c>
      <c r="Y1889" s="384">
        <v>3960.0000000000259</v>
      </c>
      <c r="Z1889" s="367"/>
      <c r="AA1889" s="367"/>
      <c r="AB1889" s="367"/>
      <c r="AC1889" s="367"/>
      <c r="AD1889" s="367"/>
      <c r="AE1889" s="367"/>
      <c r="AF1889" s="367"/>
      <c r="AG1889" s="367"/>
      <c r="AH1889" s="367"/>
      <c r="AI1889" s="367"/>
      <c r="AJ1889" s="367"/>
      <c r="AK1889" s="367"/>
      <c r="AL1889" s="367"/>
      <c r="AM1889" s="367"/>
      <c r="AN1889" s="367"/>
      <c r="AO1889" s="367"/>
      <c r="AP1889" s="367"/>
      <c r="AQ1889" s="367"/>
      <c r="AR1889" s="367"/>
      <c r="AS1889" s="367"/>
      <c r="AT1889" s="367"/>
    </row>
    <row r="1890" spans="2:46" ht="13.8">
      <c r="B1890" s="26">
        <v>146.83333333333371</v>
      </c>
      <c r="C1890" s="367">
        <v>569.60807065369386</v>
      </c>
      <c r="D1890" s="369">
        <v>3964.5000000000105</v>
      </c>
      <c r="E1890" s="367">
        <v>40976.744186046766</v>
      </c>
      <c r="F1890" s="367">
        <v>-2449937.1348264287</v>
      </c>
      <c r="G1890" s="367">
        <v>3964.500000000025</v>
      </c>
      <c r="H1890" s="367">
        <v>220250</v>
      </c>
      <c r="I1890" s="367">
        <v>-28942843.615794681</v>
      </c>
      <c r="J1890" s="384">
        <v>3964.5</v>
      </c>
      <c r="K1890" s="367">
        <v>53393.939393940243</v>
      </c>
      <c r="L1890" s="367">
        <v>-1706339.9729679439</v>
      </c>
      <c r="M1890" s="384">
        <v>3964.5000000000637</v>
      </c>
      <c r="N1890" s="367">
        <v>881</v>
      </c>
      <c r="O1890" s="367">
        <v>-29713.880710499536</v>
      </c>
      <c r="P1890" s="384">
        <v>57.485250000000001</v>
      </c>
      <c r="Q1890" s="367">
        <v>881</v>
      </c>
      <c r="R1890" s="367">
        <v>-12002.047665482349</v>
      </c>
      <c r="S1890" s="384">
        <v>55.503</v>
      </c>
      <c r="T1890" s="367">
        <v>30379.31034482718</v>
      </c>
      <c r="U1890" s="367">
        <v>-1763248.2920453181</v>
      </c>
      <c r="V1890" s="384">
        <v>3964.4999999999472</v>
      </c>
      <c r="W1890" s="367">
        <v>1468333.333333343</v>
      </c>
      <c r="X1890" s="367">
        <v>130789.68244703679</v>
      </c>
      <c r="Y1890" s="384">
        <v>3964.5000000000259</v>
      </c>
      <c r="Z1890" s="367"/>
      <c r="AA1890" s="367"/>
      <c r="AB1890" s="367"/>
      <c r="AC1890" s="367"/>
      <c r="AD1890" s="367"/>
      <c r="AE1890" s="367"/>
      <c r="AF1890" s="367"/>
      <c r="AG1890" s="367"/>
      <c r="AH1890" s="367"/>
      <c r="AI1890" s="367"/>
      <c r="AJ1890" s="367"/>
      <c r="AK1890" s="367"/>
      <c r="AL1890" s="367"/>
      <c r="AM1890" s="367"/>
      <c r="AN1890" s="367"/>
      <c r="AO1890" s="367"/>
      <c r="AP1890" s="367"/>
      <c r="AQ1890" s="367"/>
      <c r="AR1890" s="367"/>
      <c r="AS1890" s="367"/>
      <c r="AT1890" s="367"/>
    </row>
    <row r="1891" spans="2:46" ht="13.8">
      <c r="B1891" s="26">
        <v>147.00000000000037</v>
      </c>
      <c r="C1891" s="367">
        <v>570.24106538622482</v>
      </c>
      <c r="D1891" s="369">
        <v>3969.00000000001</v>
      </c>
      <c r="E1891" s="367">
        <v>41023.255813953743</v>
      </c>
      <c r="F1891" s="367">
        <v>-2455542.2659924035</v>
      </c>
      <c r="G1891" s="367">
        <v>3969.000000000025</v>
      </c>
      <c r="H1891" s="367">
        <v>220500</v>
      </c>
      <c r="I1891" s="367">
        <v>-29008945.615506954</v>
      </c>
      <c r="J1891" s="384">
        <v>3969</v>
      </c>
      <c r="K1891" s="367">
        <v>53454.545454546307</v>
      </c>
      <c r="L1891" s="367">
        <v>-1710438.644465717</v>
      </c>
      <c r="M1891" s="384">
        <v>3969.0000000000637</v>
      </c>
      <c r="N1891" s="367">
        <v>882</v>
      </c>
      <c r="O1891" s="367">
        <v>-29782.602751053142</v>
      </c>
      <c r="P1891" s="384">
        <v>57.5505</v>
      </c>
      <c r="Q1891" s="367">
        <v>882</v>
      </c>
      <c r="R1891" s="367">
        <v>-12032.186783931587</v>
      </c>
      <c r="S1891" s="384">
        <v>55.565999999999995</v>
      </c>
      <c r="T1891" s="367">
        <v>30413.793103447868</v>
      </c>
      <c r="U1891" s="367">
        <v>-1767441.1170095468</v>
      </c>
      <c r="V1891" s="384">
        <v>3968.9999999999468</v>
      </c>
      <c r="W1891" s="367">
        <v>1470000.0000000098</v>
      </c>
      <c r="X1891" s="367">
        <v>130856.64810214356</v>
      </c>
      <c r="Y1891" s="384">
        <v>3969.0000000000259</v>
      </c>
      <c r="Z1891" s="367"/>
      <c r="AA1891" s="367"/>
      <c r="AB1891" s="367"/>
      <c r="AC1891" s="367"/>
      <c r="AD1891" s="367"/>
      <c r="AE1891" s="367"/>
      <c r="AF1891" s="367"/>
      <c r="AG1891" s="367"/>
      <c r="AH1891" s="367"/>
      <c r="AI1891" s="367"/>
      <c r="AJ1891" s="367"/>
      <c r="AK1891" s="367"/>
      <c r="AL1891" s="367"/>
      <c r="AM1891" s="367"/>
      <c r="AN1891" s="367"/>
      <c r="AO1891" s="367"/>
      <c r="AP1891" s="367"/>
      <c r="AQ1891" s="367"/>
      <c r="AR1891" s="367"/>
      <c r="AS1891" s="367"/>
      <c r="AT1891" s="367"/>
    </row>
    <row r="1892" spans="2:46" ht="13.8">
      <c r="B1892" s="26">
        <v>147.16666666666703</v>
      </c>
      <c r="C1892" s="367">
        <v>570.87402938756952</v>
      </c>
      <c r="D1892" s="369">
        <v>3973.50000000001</v>
      </c>
      <c r="E1892" s="367">
        <v>41069.76744186072</v>
      </c>
      <c r="F1892" s="367">
        <v>-2461153.8014027369</v>
      </c>
      <c r="G1892" s="367">
        <v>3973.500000000025</v>
      </c>
      <c r="H1892" s="367">
        <v>220750</v>
      </c>
      <c r="I1892" s="367">
        <v>-29075123.011447828</v>
      </c>
      <c r="J1892" s="384">
        <v>3973.5</v>
      </c>
      <c r="K1892" s="367">
        <v>53515.151515152371</v>
      </c>
      <c r="L1892" s="367">
        <v>-1714542.2181170848</v>
      </c>
      <c r="M1892" s="384">
        <v>3973.5000000000641</v>
      </c>
      <c r="N1892" s="367">
        <v>883</v>
      </c>
      <c r="O1892" s="367">
        <v>-29851.404144426848</v>
      </c>
      <c r="P1892" s="384">
        <v>57.615750000000006</v>
      </c>
      <c r="Q1892" s="367">
        <v>883</v>
      </c>
      <c r="R1892" s="367">
        <v>-12062.36335342128</v>
      </c>
      <c r="S1892" s="384">
        <v>55.628999999999998</v>
      </c>
      <c r="T1892" s="367">
        <v>30448.275862068556</v>
      </c>
      <c r="U1892" s="367">
        <v>-1771638.9111530518</v>
      </c>
      <c r="V1892" s="384">
        <v>3973.4999999999468</v>
      </c>
      <c r="W1892" s="367">
        <v>1471666.6666666765</v>
      </c>
      <c r="X1892" s="367">
        <v>130923.42897202559</v>
      </c>
      <c r="Y1892" s="384">
        <v>3973.5000000000264</v>
      </c>
      <c r="Z1892" s="367"/>
      <c r="AA1892" s="367"/>
      <c r="AB1892" s="367"/>
      <c r="AC1892" s="367"/>
      <c r="AD1892" s="367"/>
      <c r="AE1892" s="367"/>
      <c r="AF1892" s="367"/>
      <c r="AG1892" s="367"/>
      <c r="AH1892" s="367"/>
      <c r="AI1892" s="367"/>
      <c r="AJ1892" s="367"/>
      <c r="AK1892" s="367"/>
      <c r="AL1892" s="367"/>
      <c r="AM1892" s="367"/>
      <c r="AN1892" s="367"/>
      <c r="AO1892" s="367"/>
      <c r="AP1892" s="367"/>
      <c r="AQ1892" s="367"/>
      <c r="AR1892" s="367"/>
      <c r="AS1892" s="367"/>
      <c r="AT1892" s="367"/>
    </row>
    <row r="1893" spans="2:46" ht="13.8">
      <c r="B1893" s="26">
        <v>147.33333333333368</v>
      </c>
      <c r="C1893" s="367">
        <v>571.5069626577274</v>
      </c>
      <c r="D1893" s="369">
        <v>3978.0000000000095</v>
      </c>
      <c r="E1893" s="367">
        <v>41116.279069767697</v>
      </c>
      <c r="F1893" s="367">
        <v>-2466771.7410574285</v>
      </c>
      <c r="G1893" s="367">
        <v>3978.000000000025</v>
      </c>
      <c r="H1893" s="367">
        <v>221000</v>
      </c>
      <c r="I1893" s="367">
        <v>-29141375.803617291</v>
      </c>
      <c r="J1893" s="384">
        <v>3978</v>
      </c>
      <c r="K1893" s="367">
        <v>53575.757575758435</v>
      </c>
      <c r="L1893" s="367">
        <v>-1718650.6939220463</v>
      </c>
      <c r="M1893" s="384">
        <v>3978.0000000000641</v>
      </c>
      <c r="N1893" s="367">
        <v>884</v>
      </c>
      <c r="O1893" s="367">
        <v>-29920.284890620642</v>
      </c>
      <c r="P1893" s="384">
        <v>57.680999999999997</v>
      </c>
      <c r="Q1893" s="367">
        <v>884</v>
      </c>
      <c r="R1893" s="367">
        <v>-12092.577373951426</v>
      </c>
      <c r="S1893" s="384">
        <v>55.692</v>
      </c>
      <c r="T1893" s="367">
        <v>30482.758620689245</v>
      </c>
      <c r="U1893" s="367">
        <v>-1775841.6744758324</v>
      </c>
      <c r="V1893" s="384">
        <v>3977.9999999999468</v>
      </c>
      <c r="W1893" s="367">
        <v>1473333.3333333433</v>
      </c>
      <c r="X1893" s="367">
        <v>130990.02505668292</v>
      </c>
      <c r="Y1893" s="384">
        <v>3978.0000000000264</v>
      </c>
      <c r="Z1893" s="367"/>
      <c r="AA1893" s="367"/>
      <c r="AB1893" s="367"/>
      <c r="AC1893" s="367"/>
      <c r="AD1893" s="367"/>
      <c r="AE1893" s="367"/>
      <c r="AF1893" s="367"/>
      <c r="AG1893" s="367"/>
      <c r="AH1893" s="367"/>
      <c r="AI1893" s="367"/>
      <c r="AJ1893" s="367"/>
      <c r="AK1893" s="367"/>
      <c r="AL1893" s="367"/>
      <c r="AM1893" s="367"/>
      <c r="AN1893" s="367"/>
      <c r="AO1893" s="367"/>
      <c r="AP1893" s="367"/>
      <c r="AQ1893" s="367"/>
      <c r="AR1893" s="367"/>
      <c r="AS1893" s="367"/>
      <c r="AT1893" s="367"/>
    </row>
    <row r="1894" spans="2:46" ht="13.8">
      <c r="B1894" s="26">
        <v>147.50000000000034</v>
      </c>
      <c r="C1894" s="367">
        <v>572.13986519669925</v>
      </c>
      <c r="D1894" s="369">
        <v>3982.5000000000095</v>
      </c>
      <c r="E1894" s="367">
        <v>41162.790697674674</v>
      </c>
      <c r="F1894" s="367">
        <v>-2472396.0849564783</v>
      </c>
      <c r="G1894" s="367">
        <v>3982.500000000025</v>
      </c>
      <c r="H1894" s="367">
        <v>221250</v>
      </c>
      <c r="I1894" s="367">
        <v>-29207703.992015358</v>
      </c>
      <c r="J1894" s="384">
        <v>3982.5</v>
      </c>
      <c r="K1894" s="367">
        <v>53636.363636364498</v>
      </c>
      <c r="L1894" s="367">
        <v>-1722764.0718806025</v>
      </c>
      <c r="M1894" s="384">
        <v>3982.5000000000646</v>
      </c>
      <c r="N1894" s="367">
        <v>885</v>
      </c>
      <c r="O1894" s="367">
        <v>-29989.244989634546</v>
      </c>
      <c r="P1894" s="384">
        <v>57.746250000000003</v>
      </c>
      <c r="Q1894" s="367">
        <v>885</v>
      </c>
      <c r="R1894" s="367">
        <v>-12122.828845522032</v>
      </c>
      <c r="S1894" s="384">
        <v>55.755000000000003</v>
      </c>
      <c r="T1894" s="367">
        <v>30517.241379309933</v>
      </c>
      <c r="U1894" s="367">
        <v>-1780049.4069778884</v>
      </c>
      <c r="V1894" s="384">
        <v>3982.4999999999459</v>
      </c>
      <c r="W1894" s="367">
        <v>1475000.00000001</v>
      </c>
      <c r="X1894" s="367">
        <v>131056.43635611549</v>
      </c>
      <c r="Y1894" s="384">
        <v>3982.5000000000268</v>
      </c>
      <c r="Z1894" s="367"/>
      <c r="AA1894" s="367"/>
      <c r="AB1894" s="367"/>
      <c r="AC1894" s="367"/>
      <c r="AD1894" s="367"/>
      <c r="AE1894" s="367"/>
      <c r="AF1894" s="367"/>
      <c r="AG1894" s="367"/>
      <c r="AH1894" s="367"/>
      <c r="AI1894" s="367"/>
      <c r="AJ1894" s="367"/>
      <c r="AK1894" s="367"/>
      <c r="AL1894" s="367"/>
      <c r="AM1894" s="367"/>
      <c r="AN1894" s="367"/>
      <c r="AO1894" s="367"/>
      <c r="AP1894" s="367"/>
      <c r="AQ1894" s="367"/>
      <c r="AR1894" s="367"/>
      <c r="AS1894" s="367"/>
      <c r="AT1894" s="367"/>
    </row>
    <row r="1895" spans="2:46" ht="13.8">
      <c r="B1895" s="26">
        <v>147.666666666667</v>
      </c>
      <c r="C1895" s="367">
        <v>572.77273700448438</v>
      </c>
      <c r="D1895" s="369">
        <v>3987.0000000000091</v>
      </c>
      <c r="E1895" s="367">
        <v>41209.302325581652</v>
      </c>
      <c r="F1895" s="367">
        <v>-2478026.8330998872</v>
      </c>
      <c r="G1895" s="367">
        <v>3987.000000000025</v>
      </c>
      <c r="H1895" s="367">
        <v>221500</v>
      </c>
      <c r="I1895" s="367">
        <v>-29274107.576642014</v>
      </c>
      <c r="J1895" s="384">
        <v>3987</v>
      </c>
      <c r="K1895" s="367">
        <v>53696.969696970562</v>
      </c>
      <c r="L1895" s="367">
        <v>-1726882.3519927524</v>
      </c>
      <c r="M1895" s="384">
        <v>3987.0000000000646</v>
      </c>
      <c r="N1895" s="367">
        <v>886</v>
      </c>
      <c r="O1895" s="367">
        <v>-30058.284441468546</v>
      </c>
      <c r="P1895" s="384">
        <v>57.811500000000002</v>
      </c>
      <c r="Q1895" s="367">
        <v>886</v>
      </c>
      <c r="R1895" s="367">
        <v>-12153.117768133085</v>
      </c>
      <c r="S1895" s="384">
        <v>55.817999999999998</v>
      </c>
      <c r="T1895" s="367">
        <v>30551.724137930622</v>
      </c>
      <c r="U1895" s="367">
        <v>-1784262.1086592209</v>
      </c>
      <c r="V1895" s="384">
        <v>3986.9999999999459</v>
      </c>
      <c r="W1895" s="367">
        <v>1476666.6666666768</v>
      </c>
      <c r="X1895" s="367">
        <v>131122.66287032334</v>
      </c>
      <c r="Y1895" s="384">
        <v>3987.0000000000268</v>
      </c>
      <c r="Z1895" s="367"/>
      <c r="AA1895" s="367"/>
      <c r="AB1895" s="367"/>
      <c r="AC1895" s="367"/>
      <c r="AD1895" s="367"/>
      <c r="AE1895" s="367"/>
      <c r="AF1895" s="367"/>
      <c r="AG1895" s="367"/>
      <c r="AH1895" s="367"/>
      <c r="AI1895" s="367"/>
      <c r="AJ1895" s="367"/>
      <c r="AK1895" s="367"/>
      <c r="AL1895" s="367"/>
      <c r="AM1895" s="367"/>
      <c r="AN1895" s="367"/>
      <c r="AO1895" s="367"/>
      <c r="AP1895" s="367"/>
      <c r="AQ1895" s="367"/>
      <c r="AR1895" s="367"/>
      <c r="AS1895" s="367"/>
      <c r="AT1895" s="367"/>
    </row>
    <row r="1896" spans="2:46" ht="13.8">
      <c r="B1896" s="26">
        <v>147.83333333333366</v>
      </c>
      <c r="C1896" s="367">
        <v>573.40557808108304</v>
      </c>
      <c r="D1896" s="369">
        <v>3991.5000000000086</v>
      </c>
      <c r="E1896" s="367">
        <v>41255.813953488629</v>
      </c>
      <c r="F1896" s="367">
        <v>-2483663.9854876548</v>
      </c>
      <c r="G1896" s="367">
        <v>3991.500000000025</v>
      </c>
      <c r="H1896" s="367">
        <v>221750</v>
      </c>
      <c r="I1896" s="367">
        <v>-29340586.55749727</v>
      </c>
      <c r="J1896" s="384">
        <v>3991.5</v>
      </c>
      <c r="K1896" s="367">
        <v>53757.575757576626</v>
      </c>
      <c r="L1896" s="367">
        <v>-1731005.5342584967</v>
      </c>
      <c r="M1896" s="384">
        <v>3991.500000000065</v>
      </c>
      <c r="N1896" s="367">
        <v>887</v>
      </c>
      <c r="O1896" s="367">
        <v>-30127.403246122642</v>
      </c>
      <c r="P1896" s="384">
        <v>57.876750000000001</v>
      </c>
      <c r="Q1896" s="367">
        <v>887</v>
      </c>
      <c r="R1896" s="367">
        <v>-12183.444141784596</v>
      </c>
      <c r="S1896" s="384">
        <v>55.881</v>
      </c>
      <c r="T1896" s="367">
        <v>30586.20689655131</v>
      </c>
      <c r="U1896" s="367">
        <v>-1788479.7795198292</v>
      </c>
      <c r="V1896" s="384">
        <v>3991.4999999999459</v>
      </c>
      <c r="W1896" s="367">
        <v>1478333.3333333435</v>
      </c>
      <c r="X1896" s="367">
        <v>131188.70459930642</v>
      </c>
      <c r="Y1896" s="384">
        <v>3991.5000000000268</v>
      </c>
      <c r="Z1896" s="367"/>
      <c r="AA1896" s="367"/>
      <c r="AB1896" s="367"/>
      <c r="AC1896" s="367"/>
      <c r="AD1896" s="367"/>
      <c r="AE1896" s="367"/>
      <c r="AF1896" s="367"/>
      <c r="AG1896" s="367"/>
      <c r="AH1896" s="367"/>
      <c r="AI1896" s="367"/>
      <c r="AJ1896" s="367"/>
      <c r="AK1896" s="367"/>
      <c r="AL1896" s="367"/>
      <c r="AM1896" s="367"/>
      <c r="AN1896" s="367"/>
      <c r="AO1896" s="367"/>
      <c r="AP1896" s="367"/>
      <c r="AQ1896" s="367"/>
      <c r="AR1896" s="367"/>
      <c r="AS1896" s="367"/>
      <c r="AT1896" s="367"/>
    </row>
    <row r="1897" spans="2:46" ht="13.8">
      <c r="B1897" s="26">
        <v>148.00000000000031</v>
      </c>
      <c r="C1897" s="367">
        <v>574.03838842649543</v>
      </c>
      <c r="D1897" s="369">
        <v>3996.0000000000086</v>
      </c>
      <c r="E1897" s="367">
        <v>41302.325581395606</v>
      </c>
      <c r="F1897" s="367">
        <v>-2489307.5421197801</v>
      </c>
      <c r="G1897" s="367">
        <v>3996.000000000025</v>
      </c>
      <c r="H1897" s="367">
        <v>222000</v>
      </c>
      <c r="I1897" s="367">
        <v>-29407140.934581123</v>
      </c>
      <c r="J1897" s="384">
        <v>3996</v>
      </c>
      <c r="K1897" s="367">
        <v>53818.181818182689</v>
      </c>
      <c r="L1897" s="367">
        <v>-1735133.6186778354</v>
      </c>
      <c r="M1897" s="384">
        <v>3996.000000000065</v>
      </c>
      <c r="N1897" s="367">
        <v>888</v>
      </c>
      <c r="O1897" s="367">
        <v>-30196.601403596829</v>
      </c>
      <c r="P1897" s="384">
        <v>57.942</v>
      </c>
      <c r="Q1897" s="367">
        <v>888</v>
      </c>
      <c r="R1897" s="367">
        <v>-12213.807966476559</v>
      </c>
      <c r="S1897" s="384">
        <v>55.944000000000003</v>
      </c>
      <c r="T1897" s="367">
        <v>30620.689655171998</v>
      </c>
      <c r="U1897" s="367">
        <v>-1792702.419559713</v>
      </c>
      <c r="V1897" s="384">
        <v>3995.9999999999454</v>
      </c>
      <c r="W1897" s="367">
        <v>1480000.0000000102</v>
      </c>
      <c r="X1897" s="367">
        <v>131254.56154306486</v>
      </c>
      <c r="Y1897" s="384">
        <v>3996.0000000000277</v>
      </c>
      <c r="Z1897" s="367"/>
      <c r="AA1897" s="367"/>
      <c r="AB1897" s="367"/>
      <c r="AC1897" s="367"/>
      <c r="AD1897" s="367"/>
      <c r="AE1897" s="367"/>
      <c r="AF1897" s="367"/>
      <c r="AG1897" s="367"/>
      <c r="AH1897" s="367"/>
      <c r="AI1897" s="367"/>
      <c r="AJ1897" s="367"/>
      <c r="AK1897" s="367"/>
      <c r="AL1897" s="367"/>
      <c r="AM1897" s="367"/>
      <c r="AN1897" s="367"/>
      <c r="AO1897" s="367"/>
      <c r="AP1897" s="367"/>
      <c r="AQ1897" s="367"/>
      <c r="AR1897" s="367"/>
      <c r="AS1897" s="367"/>
      <c r="AT1897" s="367"/>
    </row>
    <row r="1898" spans="2:46" ht="13.8">
      <c r="B1898" s="26">
        <v>148.16666666666697</v>
      </c>
      <c r="C1898" s="367">
        <v>574.67116804072111</v>
      </c>
      <c r="D1898" s="369">
        <v>4000.5000000000082</v>
      </c>
      <c r="E1898" s="367">
        <v>41348.837209302583</v>
      </c>
      <c r="F1898" s="367">
        <v>-2494957.502996264</v>
      </c>
      <c r="G1898" s="367">
        <v>4000.500000000025</v>
      </c>
      <c r="H1898" s="367">
        <v>222250</v>
      </c>
      <c r="I1898" s="367">
        <v>-29473770.707893576</v>
      </c>
      <c r="J1898" s="384">
        <v>4000.5</v>
      </c>
      <c r="K1898" s="367">
        <v>53878.787878788753</v>
      </c>
      <c r="L1898" s="367">
        <v>-1739266.6052507677</v>
      </c>
      <c r="M1898" s="384">
        <v>4000.500000000065</v>
      </c>
      <c r="N1898" s="367">
        <v>889</v>
      </c>
      <c r="O1898" s="367">
        <v>-30265.878913891127</v>
      </c>
      <c r="P1898" s="384">
        <v>58.007250000000006</v>
      </c>
      <c r="Q1898" s="367">
        <v>889</v>
      </c>
      <c r="R1898" s="367">
        <v>-12244.209242208977</v>
      </c>
      <c r="S1898" s="384">
        <v>56.007000000000005</v>
      </c>
      <c r="T1898" s="367">
        <v>30655.172413792687</v>
      </c>
      <c r="U1898" s="367">
        <v>-1796930.0287788732</v>
      </c>
      <c r="V1898" s="384">
        <v>4000.4999999999454</v>
      </c>
      <c r="W1898" s="367">
        <v>1481666.666666677</v>
      </c>
      <c r="X1898" s="367">
        <v>131320.23370159851</v>
      </c>
      <c r="Y1898" s="384">
        <v>4000.5000000000277</v>
      </c>
      <c r="Z1898" s="367"/>
      <c r="AA1898" s="367"/>
      <c r="AB1898" s="367"/>
      <c r="AC1898" s="367"/>
      <c r="AD1898" s="367"/>
      <c r="AE1898" s="367"/>
      <c r="AF1898" s="367"/>
      <c r="AG1898" s="367"/>
      <c r="AH1898" s="367"/>
      <c r="AI1898" s="367"/>
      <c r="AJ1898" s="367"/>
      <c r="AK1898" s="367"/>
      <c r="AL1898" s="367"/>
      <c r="AM1898" s="367"/>
      <c r="AN1898" s="367"/>
      <c r="AO1898" s="367"/>
      <c r="AP1898" s="367"/>
      <c r="AQ1898" s="367"/>
      <c r="AR1898" s="367"/>
      <c r="AS1898" s="367"/>
      <c r="AT1898" s="367"/>
    </row>
    <row r="1899" spans="2:46" ht="13.8">
      <c r="B1899" s="26">
        <v>148.33333333333363</v>
      </c>
      <c r="C1899" s="367">
        <v>575.30391692376065</v>
      </c>
      <c r="D1899" s="369">
        <v>4005.0000000000082</v>
      </c>
      <c r="E1899" s="367">
        <v>41395.34883720956</v>
      </c>
      <c r="F1899" s="367">
        <v>-2500613.8681171066</v>
      </c>
      <c r="G1899" s="367">
        <v>4005.000000000025</v>
      </c>
      <c r="H1899" s="367">
        <v>222500</v>
      </c>
      <c r="I1899" s="367">
        <v>-29540475.877434622</v>
      </c>
      <c r="J1899" s="384">
        <v>4005</v>
      </c>
      <c r="K1899" s="367">
        <v>53939.393939394817</v>
      </c>
      <c r="L1899" s="367">
        <v>-1743404.4939772948</v>
      </c>
      <c r="M1899" s="384">
        <v>4005.0000000000655</v>
      </c>
      <c r="N1899" s="367">
        <v>890</v>
      </c>
      <c r="O1899" s="367">
        <v>-30335.235777005506</v>
      </c>
      <c r="P1899" s="384">
        <v>58.072499999999998</v>
      </c>
      <c r="Q1899" s="367">
        <v>890</v>
      </c>
      <c r="R1899" s="367">
        <v>-12274.64796898185</v>
      </c>
      <c r="S1899" s="384">
        <v>56.07</v>
      </c>
      <c r="T1899" s="367">
        <v>30689.655172413375</v>
      </c>
      <c r="U1899" s="367">
        <v>-1801162.6071773095</v>
      </c>
      <c r="V1899" s="384">
        <v>4004.9999999999454</v>
      </c>
      <c r="W1899" s="367">
        <v>1483333.3333333437</v>
      </c>
      <c r="X1899" s="367">
        <v>131385.72107490743</v>
      </c>
      <c r="Y1899" s="384">
        <v>4005.0000000000282</v>
      </c>
      <c r="Z1899" s="367"/>
      <c r="AA1899" s="367"/>
      <c r="AB1899" s="367"/>
      <c r="AC1899" s="367"/>
      <c r="AD1899" s="367"/>
      <c r="AE1899" s="367"/>
      <c r="AF1899" s="367"/>
      <c r="AG1899" s="367"/>
      <c r="AH1899" s="367"/>
      <c r="AI1899" s="367"/>
      <c r="AJ1899" s="367"/>
      <c r="AK1899" s="367"/>
      <c r="AL1899" s="367"/>
      <c r="AM1899" s="367"/>
      <c r="AN1899" s="367"/>
      <c r="AO1899" s="367"/>
      <c r="AP1899" s="367"/>
      <c r="AQ1899" s="367"/>
      <c r="AR1899" s="367"/>
      <c r="AS1899" s="367"/>
      <c r="AT1899" s="367"/>
    </row>
    <row r="1900" spans="2:46" ht="13.8">
      <c r="B1900" s="26">
        <v>148.50000000000028</v>
      </c>
      <c r="C1900" s="367">
        <v>575.93663507561359</v>
      </c>
      <c r="D1900" s="369">
        <v>4009.5000000000077</v>
      </c>
      <c r="E1900" s="367">
        <v>41441.860465116537</v>
      </c>
      <c r="F1900" s="367">
        <v>-2506276.6374823074</v>
      </c>
      <c r="G1900" s="367">
        <v>4009.500000000025</v>
      </c>
      <c r="H1900" s="367">
        <v>222750</v>
      </c>
      <c r="I1900" s="367">
        <v>-29607256.443204269</v>
      </c>
      <c r="J1900" s="384">
        <v>4009.5</v>
      </c>
      <c r="K1900" s="367">
        <v>54000.00000000088</v>
      </c>
      <c r="L1900" s="367">
        <v>-1747547.2848574156</v>
      </c>
      <c r="M1900" s="384">
        <v>4009.5000000000655</v>
      </c>
      <c r="N1900" s="367">
        <v>891</v>
      </c>
      <c r="O1900" s="367">
        <v>-30404.671992940002</v>
      </c>
      <c r="P1900" s="384">
        <v>58.137750000000004</v>
      </c>
      <c r="Q1900" s="367">
        <v>891</v>
      </c>
      <c r="R1900" s="367">
        <v>-12305.124146795173</v>
      </c>
      <c r="S1900" s="384">
        <v>56.132999999999996</v>
      </c>
      <c r="T1900" s="367">
        <v>30724.137931034064</v>
      </c>
      <c r="U1900" s="367">
        <v>-1805400.1547550207</v>
      </c>
      <c r="V1900" s="384">
        <v>4009.499999999945</v>
      </c>
      <c r="W1900" s="367">
        <v>1485000.0000000105</v>
      </c>
      <c r="X1900" s="367">
        <v>131451.02366299162</v>
      </c>
      <c r="Y1900" s="384">
        <v>4009.5000000000282</v>
      </c>
      <c r="Z1900" s="367"/>
      <c r="AA1900" s="367"/>
      <c r="AB1900" s="367"/>
      <c r="AC1900" s="367"/>
      <c r="AD1900" s="367"/>
      <c r="AE1900" s="367"/>
      <c r="AF1900" s="367"/>
      <c r="AG1900" s="367"/>
      <c r="AH1900" s="367"/>
      <c r="AI1900" s="367"/>
      <c r="AJ1900" s="367"/>
      <c r="AK1900" s="367"/>
      <c r="AL1900" s="367"/>
      <c r="AM1900" s="367"/>
      <c r="AN1900" s="367"/>
      <c r="AO1900" s="367"/>
      <c r="AP1900" s="367"/>
      <c r="AQ1900" s="367"/>
      <c r="AR1900" s="367"/>
      <c r="AS1900" s="367"/>
      <c r="AT1900" s="367"/>
    </row>
    <row r="1901" spans="2:46" ht="13.8">
      <c r="B1901" s="26">
        <v>148.66666666666694</v>
      </c>
      <c r="C1901" s="367">
        <v>576.56932249627994</v>
      </c>
      <c r="D1901" s="369">
        <v>4014.0000000000077</v>
      </c>
      <c r="E1901" s="367">
        <v>41488.372093023514</v>
      </c>
      <c r="F1901" s="367">
        <v>-2511945.8110918677</v>
      </c>
      <c r="G1901" s="367">
        <v>4014.000000000025</v>
      </c>
      <c r="H1901" s="367">
        <v>223000</v>
      </c>
      <c r="I1901" s="367">
        <v>-29674112.405202512</v>
      </c>
      <c r="J1901" s="384">
        <v>4014</v>
      </c>
      <c r="K1901" s="367">
        <v>54060.606060606944</v>
      </c>
      <c r="L1901" s="367">
        <v>-1751694.9778911311</v>
      </c>
      <c r="M1901" s="384">
        <v>4014.0000000000659</v>
      </c>
      <c r="N1901" s="367">
        <v>892</v>
      </c>
      <c r="O1901" s="367">
        <v>-30474.18756169458</v>
      </c>
      <c r="P1901" s="384">
        <v>58.202999999999996</v>
      </c>
      <c r="Q1901" s="367">
        <v>892</v>
      </c>
      <c r="R1901" s="367">
        <v>-12335.637775648955</v>
      </c>
      <c r="S1901" s="384">
        <v>56.195999999999998</v>
      </c>
      <c r="T1901" s="367">
        <v>30758.620689654752</v>
      </c>
      <c r="U1901" s="367">
        <v>-1809642.6715120084</v>
      </c>
      <c r="V1901" s="384">
        <v>4013.999999999945</v>
      </c>
      <c r="W1901" s="367">
        <v>1486666.6666666772</v>
      </c>
      <c r="X1901" s="367">
        <v>131516.14146585108</v>
      </c>
      <c r="Y1901" s="384">
        <v>4014.0000000000286</v>
      </c>
      <c r="Z1901" s="367"/>
      <c r="AA1901" s="367"/>
      <c r="AB1901" s="367"/>
      <c r="AC1901" s="367"/>
      <c r="AD1901" s="367"/>
      <c r="AE1901" s="367"/>
      <c r="AF1901" s="367"/>
      <c r="AG1901" s="367"/>
      <c r="AH1901" s="367"/>
      <c r="AI1901" s="367"/>
      <c r="AJ1901" s="367"/>
      <c r="AK1901" s="367"/>
      <c r="AL1901" s="367"/>
      <c r="AM1901" s="367"/>
      <c r="AN1901" s="367"/>
      <c r="AO1901" s="367"/>
      <c r="AP1901" s="367"/>
      <c r="AQ1901" s="367"/>
      <c r="AR1901" s="367"/>
      <c r="AS1901" s="367"/>
      <c r="AT1901" s="367"/>
    </row>
    <row r="1902" spans="2:46" ht="13.8">
      <c r="B1902" s="26">
        <v>148.8333333333336</v>
      </c>
      <c r="C1902" s="367">
        <v>577.20197918576002</v>
      </c>
      <c r="D1902" s="369">
        <v>4018.5000000000073</v>
      </c>
      <c r="E1902" s="367">
        <v>41534.883720930491</v>
      </c>
      <c r="F1902" s="367">
        <v>-2517621.3889457854</v>
      </c>
      <c r="G1902" s="367">
        <v>4018.500000000025</v>
      </c>
      <c r="H1902" s="367">
        <v>223250</v>
      </c>
      <c r="I1902" s="367">
        <v>-29741043.763429344</v>
      </c>
      <c r="J1902" s="384">
        <v>4018.4999999999995</v>
      </c>
      <c r="K1902" s="367">
        <v>54121.212121213008</v>
      </c>
      <c r="L1902" s="367">
        <v>-1755847.5730784403</v>
      </c>
      <c r="M1902" s="384">
        <v>4018.5000000000659</v>
      </c>
      <c r="N1902" s="367">
        <v>893</v>
      </c>
      <c r="O1902" s="367">
        <v>-30543.782483269268</v>
      </c>
      <c r="P1902" s="384">
        <v>58.268250000000002</v>
      </c>
      <c r="Q1902" s="367">
        <v>893</v>
      </c>
      <c r="R1902" s="367">
        <v>-12366.188855543187</v>
      </c>
      <c r="S1902" s="384">
        <v>56.258999999999993</v>
      </c>
      <c r="T1902" s="367">
        <v>30793.10344827544</v>
      </c>
      <c r="U1902" s="367">
        <v>-1813890.1574482722</v>
      </c>
      <c r="V1902" s="384">
        <v>4018.499999999945</v>
      </c>
      <c r="W1902" s="367">
        <v>1488333.333333344</v>
      </c>
      <c r="X1902" s="367">
        <v>131581.07448348578</v>
      </c>
      <c r="Y1902" s="384">
        <v>4018.5000000000286</v>
      </c>
      <c r="Z1902" s="367"/>
      <c r="AA1902" s="367"/>
      <c r="AB1902" s="367"/>
      <c r="AC1902" s="367"/>
      <c r="AD1902" s="367"/>
      <c r="AE1902" s="367"/>
      <c r="AF1902" s="367"/>
      <c r="AG1902" s="367"/>
      <c r="AH1902" s="367"/>
      <c r="AI1902" s="367"/>
      <c r="AJ1902" s="367"/>
      <c r="AK1902" s="367"/>
      <c r="AL1902" s="367"/>
      <c r="AM1902" s="367"/>
      <c r="AN1902" s="367"/>
      <c r="AO1902" s="367"/>
      <c r="AP1902" s="367"/>
      <c r="AQ1902" s="367"/>
      <c r="AR1902" s="367"/>
      <c r="AS1902" s="367"/>
      <c r="AT1902" s="367"/>
    </row>
    <row r="1903" spans="2:46" ht="13.8">
      <c r="B1903" s="26">
        <v>149.00000000000026</v>
      </c>
      <c r="C1903" s="367">
        <v>577.83460514405351</v>
      </c>
      <c r="D1903" s="369">
        <v>4023.0000000000073</v>
      </c>
      <c r="E1903" s="367">
        <v>41581.395348837468</v>
      </c>
      <c r="F1903" s="367">
        <v>-2523303.3710440621</v>
      </c>
      <c r="G1903" s="367">
        <v>4023.000000000025</v>
      </c>
      <c r="H1903" s="367">
        <v>223500</v>
      </c>
      <c r="I1903" s="367">
        <v>-29808050.517884776</v>
      </c>
      <c r="J1903" s="384">
        <v>4022.9999999999995</v>
      </c>
      <c r="K1903" s="367">
        <v>54181.818181819071</v>
      </c>
      <c r="L1903" s="367">
        <v>-1760005.0704193441</v>
      </c>
      <c r="M1903" s="384">
        <v>4023.0000000000664</v>
      </c>
      <c r="N1903" s="367">
        <v>894</v>
      </c>
      <c r="O1903" s="367">
        <v>-30613.456757664047</v>
      </c>
      <c r="P1903" s="384">
        <v>58.333500000000001</v>
      </c>
      <c r="Q1903" s="367">
        <v>894</v>
      </c>
      <c r="R1903" s="367">
        <v>-12396.777386477876</v>
      </c>
      <c r="S1903" s="384">
        <v>56.321999999999996</v>
      </c>
      <c r="T1903" s="367">
        <v>30827.586206896129</v>
      </c>
      <c r="U1903" s="367">
        <v>-1818142.6125638112</v>
      </c>
      <c r="V1903" s="384">
        <v>4022.9999999999445</v>
      </c>
      <c r="W1903" s="367">
        <v>1490000.0000000107</v>
      </c>
      <c r="X1903" s="367">
        <v>131645.8227158958</v>
      </c>
      <c r="Y1903" s="384">
        <v>4023.0000000000286</v>
      </c>
      <c r="Z1903" s="367"/>
      <c r="AA1903" s="367"/>
      <c r="AB1903" s="367"/>
      <c r="AC1903" s="367"/>
      <c r="AD1903" s="367"/>
      <c r="AE1903" s="367"/>
      <c r="AF1903" s="367"/>
      <c r="AG1903" s="367"/>
      <c r="AH1903" s="367"/>
      <c r="AI1903" s="367"/>
      <c r="AJ1903" s="367"/>
      <c r="AK1903" s="367"/>
      <c r="AL1903" s="367"/>
      <c r="AM1903" s="367"/>
      <c r="AN1903" s="367"/>
      <c r="AO1903" s="367"/>
      <c r="AP1903" s="367"/>
      <c r="AQ1903" s="367"/>
      <c r="AR1903" s="367"/>
      <c r="AS1903" s="367"/>
      <c r="AT1903" s="367"/>
    </row>
    <row r="1904" spans="2:46" ht="13.8">
      <c r="B1904" s="26">
        <v>149.16666666666691</v>
      </c>
      <c r="C1904" s="367">
        <v>578.46720037116052</v>
      </c>
      <c r="D1904" s="369">
        <v>4027.5000000000064</v>
      </c>
      <c r="E1904" s="367">
        <v>41627.906976744445</v>
      </c>
      <c r="F1904" s="367">
        <v>-2528991.7573866965</v>
      </c>
      <c r="G1904" s="367">
        <v>4027.500000000025</v>
      </c>
      <c r="H1904" s="367">
        <v>223750</v>
      </c>
      <c r="I1904" s="367">
        <v>-29875132.668568812</v>
      </c>
      <c r="J1904" s="384">
        <v>4027.4999999999995</v>
      </c>
      <c r="K1904" s="367">
        <v>54242.424242425135</v>
      </c>
      <c r="L1904" s="367">
        <v>-1764167.4699138422</v>
      </c>
      <c r="M1904" s="384">
        <v>4027.5000000000664</v>
      </c>
      <c r="N1904" s="367">
        <v>895</v>
      </c>
      <c r="O1904" s="367">
        <v>-30683.210384878919</v>
      </c>
      <c r="P1904" s="384">
        <v>58.39875</v>
      </c>
      <c r="Q1904" s="367">
        <v>895</v>
      </c>
      <c r="R1904" s="367">
        <v>-12427.403368453022</v>
      </c>
      <c r="S1904" s="384">
        <v>56.384999999999998</v>
      </c>
      <c r="T1904" s="367">
        <v>30862.068965516817</v>
      </c>
      <c r="U1904" s="367">
        <v>-1822400.0368586266</v>
      </c>
      <c r="V1904" s="384">
        <v>4027.4999999999445</v>
      </c>
      <c r="W1904" s="367">
        <v>1491666.6666666775</v>
      </c>
      <c r="X1904" s="367">
        <v>131710.38616308107</v>
      </c>
      <c r="Y1904" s="384">
        <v>4027.5000000000291</v>
      </c>
      <c r="Z1904" s="367"/>
      <c r="AA1904" s="367"/>
      <c r="AB1904" s="367"/>
      <c r="AC1904" s="367"/>
      <c r="AD1904" s="367"/>
      <c r="AE1904" s="367"/>
      <c r="AF1904" s="367"/>
      <c r="AG1904" s="367"/>
      <c r="AH1904" s="367"/>
      <c r="AI1904" s="367"/>
      <c r="AJ1904" s="367"/>
      <c r="AK1904" s="367"/>
      <c r="AL1904" s="367"/>
      <c r="AM1904" s="367"/>
      <c r="AN1904" s="367"/>
      <c r="AO1904" s="367"/>
      <c r="AP1904" s="367"/>
      <c r="AQ1904" s="367"/>
      <c r="AR1904" s="367"/>
      <c r="AS1904" s="367"/>
      <c r="AT1904" s="367"/>
    </row>
    <row r="1905" spans="2:46" ht="13.8">
      <c r="B1905" s="26">
        <v>149.33333333333357</v>
      </c>
      <c r="C1905" s="367">
        <v>579.09976486708115</v>
      </c>
      <c r="D1905" s="369">
        <v>4032.0000000000064</v>
      </c>
      <c r="E1905" s="367">
        <v>41674.418604651422</v>
      </c>
      <c r="F1905" s="367">
        <v>-2534686.5479736896</v>
      </c>
      <c r="G1905" s="367">
        <v>4032.000000000025</v>
      </c>
      <c r="H1905" s="367">
        <v>224000</v>
      </c>
      <c r="I1905" s="367">
        <v>-29942290.215481441</v>
      </c>
      <c r="J1905" s="384">
        <v>4031.9999999999995</v>
      </c>
      <c r="K1905" s="367">
        <v>54303.030303031199</v>
      </c>
      <c r="L1905" s="367">
        <v>-1768334.7715619341</v>
      </c>
      <c r="M1905" s="384">
        <v>4032.0000000000668</v>
      </c>
      <c r="N1905" s="367">
        <v>896</v>
      </c>
      <c r="O1905" s="367">
        <v>-30753.043364913894</v>
      </c>
      <c r="P1905" s="384">
        <v>58.463999999999999</v>
      </c>
      <c r="Q1905" s="367">
        <v>896</v>
      </c>
      <c r="R1905" s="367">
        <v>-12458.06680146862</v>
      </c>
      <c r="S1905" s="384">
        <v>56.448</v>
      </c>
      <c r="T1905" s="367">
        <v>30896.551724137506</v>
      </c>
      <c r="U1905" s="367">
        <v>-1826662.4303327177</v>
      </c>
      <c r="V1905" s="384">
        <v>4031.9999999999445</v>
      </c>
      <c r="W1905" s="367">
        <v>1493333.3333333442</v>
      </c>
      <c r="X1905" s="367">
        <v>131774.76482504158</v>
      </c>
      <c r="Y1905" s="384">
        <v>4032.0000000000291</v>
      </c>
      <c r="Z1905" s="367"/>
      <c r="AA1905" s="367"/>
      <c r="AB1905" s="367"/>
      <c r="AC1905" s="367"/>
      <c r="AD1905" s="367"/>
      <c r="AE1905" s="367"/>
      <c r="AF1905" s="367"/>
      <c r="AG1905" s="367"/>
      <c r="AH1905" s="367"/>
      <c r="AI1905" s="367"/>
      <c r="AJ1905" s="367"/>
      <c r="AK1905" s="367"/>
      <c r="AL1905" s="367"/>
      <c r="AM1905" s="367"/>
      <c r="AN1905" s="367"/>
      <c r="AO1905" s="367"/>
      <c r="AP1905" s="367"/>
      <c r="AQ1905" s="367"/>
      <c r="AR1905" s="367"/>
      <c r="AS1905" s="367"/>
      <c r="AT1905" s="367"/>
    </row>
    <row r="1906" spans="2:46" ht="13.8">
      <c r="B1906" s="26">
        <v>149.50000000000023</v>
      </c>
      <c r="C1906" s="367">
        <v>579.7322986318153</v>
      </c>
      <c r="D1906" s="369">
        <v>4036.5000000000059</v>
      </c>
      <c r="E1906" s="367">
        <v>41720.930232558399</v>
      </c>
      <c r="F1906" s="367">
        <v>-2540387.7428050423</v>
      </c>
      <c r="G1906" s="367">
        <v>4036.500000000025</v>
      </c>
      <c r="H1906" s="367">
        <v>224250</v>
      </c>
      <c r="I1906" s="367">
        <v>-30009523.158622663</v>
      </c>
      <c r="J1906" s="384">
        <v>4036.4999999999995</v>
      </c>
      <c r="K1906" s="367">
        <v>54363.636363637263</v>
      </c>
      <c r="L1906" s="367">
        <v>-1772506.9753636203</v>
      </c>
      <c r="M1906" s="384">
        <v>4036.5000000000668</v>
      </c>
      <c r="N1906" s="367">
        <v>897</v>
      </c>
      <c r="O1906" s="367">
        <v>-30822.955697768975</v>
      </c>
      <c r="P1906" s="384">
        <v>58.529250000000005</v>
      </c>
      <c r="Q1906" s="367">
        <v>897</v>
      </c>
      <c r="R1906" s="367">
        <v>-12488.767685524666</v>
      </c>
      <c r="S1906" s="384">
        <v>56.510999999999996</v>
      </c>
      <c r="T1906" s="367">
        <v>30931.034482758194</v>
      </c>
      <c r="U1906" s="367">
        <v>-1830929.7929860845</v>
      </c>
      <c r="V1906" s="384">
        <v>4036.4999999999441</v>
      </c>
      <c r="W1906" s="367">
        <v>1495000.0000000109</v>
      </c>
      <c r="X1906" s="367">
        <v>131838.95870177742</v>
      </c>
      <c r="Y1906" s="384">
        <v>4036.5000000000296</v>
      </c>
      <c r="Z1906" s="367"/>
      <c r="AA1906" s="367"/>
      <c r="AB1906" s="367"/>
      <c r="AC1906" s="367"/>
      <c r="AD1906" s="367"/>
      <c r="AE1906" s="367"/>
      <c r="AF1906" s="367"/>
      <c r="AG1906" s="367"/>
      <c r="AH1906" s="367"/>
      <c r="AI1906" s="367"/>
      <c r="AJ1906" s="367"/>
      <c r="AK1906" s="367"/>
      <c r="AL1906" s="367"/>
      <c r="AM1906" s="367"/>
      <c r="AN1906" s="367"/>
      <c r="AO1906" s="367"/>
      <c r="AP1906" s="367"/>
      <c r="AQ1906" s="367"/>
      <c r="AR1906" s="367"/>
      <c r="AS1906" s="367"/>
      <c r="AT1906" s="367"/>
    </row>
    <row r="1907" spans="2:46" ht="13.8">
      <c r="B1907" s="26">
        <v>149.66666666666688</v>
      </c>
      <c r="C1907" s="367">
        <v>580.36480166536307</v>
      </c>
      <c r="D1907" s="369">
        <v>4041.0000000000059</v>
      </c>
      <c r="E1907" s="367">
        <v>41767.441860465377</v>
      </c>
      <c r="F1907" s="367">
        <v>-2546095.3418807527</v>
      </c>
      <c r="G1907" s="367">
        <v>4041.0000000000255</v>
      </c>
      <c r="H1907" s="367">
        <v>224500</v>
      </c>
      <c r="I1907" s="367">
        <v>-30076831.497992486</v>
      </c>
      <c r="J1907" s="384">
        <v>4040.9999999999995</v>
      </c>
      <c r="K1907" s="367">
        <v>54424.242424243326</v>
      </c>
      <c r="L1907" s="367">
        <v>-1776684.0813189005</v>
      </c>
      <c r="M1907" s="384">
        <v>4041.0000000000668</v>
      </c>
      <c r="N1907" s="367">
        <v>898</v>
      </c>
      <c r="O1907" s="367">
        <v>-30892.947383444141</v>
      </c>
      <c r="P1907" s="384">
        <v>58.594499999999996</v>
      </c>
      <c r="Q1907" s="367">
        <v>898</v>
      </c>
      <c r="R1907" s="367">
        <v>-12519.506020621175</v>
      </c>
      <c r="S1907" s="384">
        <v>56.573999999999998</v>
      </c>
      <c r="T1907" s="367">
        <v>30965.517241378882</v>
      </c>
      <c r="U1907" s="367">
        <v>-1835202.1248187274</v>
      </c>
      <c r="V1907" s="384">
        <v>4040.9999999999441</v>
      </c>
      <c r="W1907" s="367">
        <v>1496666.6666666777</v>
      </c>
      <c r="X1907" s="367">
        <v>131902.96779328847</v>
      </c>
      <c r="Y1907" s="384">
        <v>4041.0000000000296</v>
      </c>
      <c r="Z1907" s="367"/>
      <c r="AA1907" s="367"/>
      <c r="AB1907" s="367"/>
      <c r="AC1907" s="367"/>
      <c r="AD1907" s="367"/>
      <c r="AE1907" s="367"/>
      <c r="AF1907" s="367"/>
      <c r="AG1907" s="367"/>
      <c r="AH1907" s="367"/>
      <c r="AI1907" s="367"/>
      <c r="AJ1907" s="367"/>
      <c r="AK1907" s="367"/>
      <c r="AL1907" s="367"/>
      <c r="AM1907" s="367"/>
      <c r="AN1907" s="367"/>
      <c r="AO1907" s="367"/>
      <c r="AP1907" s="367"/>
      <c r="AQ1907" s="367"/>
      <c r="AR1907" s="367"/>
      <c r="AS1907" s="367"/>
      <c r="AT1907" s="367"/>
    </row>
    <row r="1908" spans="2:46" ht="13.8">
      <c r="B1908" s="26">
        <v>149.83333333333354</v>
      </c>
      <c r="C1908" s="367">
        <v>580.99727396772425</v>
      </c>
      <c r="D1908" s="369">
        <v>4045.5000000000055</v>
      </c>
      <c r="E1908" s="367">
        <v>41813.953488372354</v>
      </c>
      <c r="F1908" s="367">
        <v>-2551809.3452008222</v>
      </c>
      <c r="G1908" s="367">
        <v>4045.5000000000255</v>
      </c>
      <c r="H1908" s="367">
        <v>224750</v>
      </c>
      <c r="I1908" s="367">
        <v>-30144215.233590908</v>
      </c>
      <c r="J1908" s="384">
        <v>4045.4999999999995</v>
      </c>
      <c r="K1908" s="367">
        <v>54484.84848484939</v>
      </c>
      <c r="L1908" s="367">
        <v>-1780866.0894277757</v>
      </c>
      <c r="M1908" s="384">
        <v>4045.5000000000678</v>
      </c>
      <c r="N1908" s="367">
        <v>899</v>
      </c>
      <c r="O1908" s="367">
        <v>-30963.018421939414</v>
      </c>
      <c r="P1908" s="384">
        <v>58.659750000000003</v>
      </c>
      <c r="Q1908" s="367">
        <v>899</v>
      </c>
      <c r="R1908" s="367">
        <v>-12550.281806758136</v>
      </c>
      <c r="S1908" s="384">
        <v>56.637</v>
      </c>
      <c r="T1908" s="367">
        <v>30999.999999999571</v>
      </c>
      <c r="U1908" s="367">
        <v>-1839479.4258306464</v>
      </c>
      <c r="V1908" s="384">
        <v>4045.4999999999441</v>
      </c>
      <c r="W1908" s="367">
        <v>1498333.3333333444</v>
      </c>
      <c r="X1908" s="367">
        <v>131966.79209957481</v>
      </c>
      <c r="Y1908" s="384">
        <v>4045.5000000000296</v>
      </c>
      <c r="Z1908" s="367"/>
      <c r="AA1908" s="367"/>
      <c r="AB1908" s="367"/>
      <c r="AC1908" s="367"/>
      <c r="AD1908" s="367"/>
      <c r="AE1908" s="367"/>
      <c r="AF1908" s="367"/>
      <c r="AG1908" s="367"/>
      <c r="AH1908" s="367"/>
      <c r="AI1908" s="367"/>
      <c r="AJ1908" s="367"/>
      <c r="AK1908" s="367"/>
      <c r="AL1908" s="367"/>
      <c r="AM1908" s="367"/>
      <c r="AN1908" s="367"/>
      <c r="AO1908" s="367"/>
      <c r="AP1908" s="367"/>
      <c r="AQ1908" s="367"/>
      <c r="AR1908" s="367"/>
      <c r="AS1908" s="367"/>
      <c r="AT1908" s="367"/>
    </row>
    <row r="1909" spans="2:46" ht="13.8">
      <c r="B1909" s="26">
        <v>150.0000000000002</v>
      </c>
      <c r="C1909" s="367">
        <v>581.62971553889918</v>
      </c>
      <c r="D1909" s="369">
        <v>4050.0000000000055</v>
      </c>
      <c r="E1909" s="367">
        <v>41860.465116279331</v>
      </c>
      <c r="F1909" s="367">
        <v>-2557529.752765249</v>
      </c>
      <c r="G1909" s="367">
        <v>4050.0000000000255</v>
      </c>
      <c r="H1909" s="367">
        <v>225000</v>
      </c>
      <c r="I1909" s="367">
        <v>-30211674.365417928</v>
      </c>
      <c r="J1909" s="384">
        <v>4049.9999999999995</v>
      </c>
      <c r="K1909" s="367">
        <v>54545.454545455454</v>
      </c>
      <c r="L1909" s="367">
        <v>-1785052.9996902444</v>
      </c>
      <c r="M1909" s="384">
        <v>4050.0000000000678</v>
      </c>
      <c r="N1909" s="367">
        <v>900</v>
      </c>
      <c r="O1909" s="367">
        <v>-31033.168813254779</v>
      </c>
      <c r="P1909" s="384">
        <v>58.725000000000001</v>
      </c>
      <c r="Q1909" s="367">
        <v>900</v>
      </c>
      <c r="R1909" s="367">
        <v>-12581.095043935553</v>
      </c>
      <c r="S1909" s="384">
        <v>56.7</v>
      </c>
      <c r="T1909" s="367">
        <v>31034.482758620259</v>
      </c>
      <c r="U1909" s="367">
        <v>-1843761.6960218407</v>
      </c>
      <c r="V1909" s="384">
        <v>4049.9999999999436</v>
      </c>
      <c r="W1909" s="367">
        <v>1500000.0000000112</v>
      </c>
      <c r="X1909" s="367">
        <v>132030.4316206364</v>
      </c>
      <c r="Y1909" s="384">
        <v>4050.00000000003</v>
      </c>
      <c r="Z1909" s="367"/>
      <c r="AA1909" s="367"/>
      <c r="AB1909" s="367"/>
      <c r="AC1909" s="367"/>
      <c r="AD1909" s="367"/>
      <c r="AE1909" s="367"/>
      <c r="AF1909" s="367"/>
      <c r="AG1909" s="367"/>
      <c r="AH1909" s="367"/>
      <c r="AI1909" s="367"/>
      <c r="AJ1909" s="367"/>
      <c r="AK1909" s="367"/>
      <c r="AL1909" s="367"/>
      <c r="AM1909" s="367"/>
      <c r="AN1909" s="367"/>
      <c r="AO1909" s="367"/>
      <c r="AP1909" s="367"/>
      <c r="AQ1909" s="367"/>
      <c r="AR1909" s="367"/>
      <c r="AS1909" s="367"/>
      <c r="AT1909" s="367"/>
    </row>
    <row r="1910" spans="2:46" ht="13.8">
      <c r="B1910" s="26">
        <v>150.16666666666686</v>
      </c>
      <c r="C1910" s="367">
        <v>582.26212637888739</v>
      </c>
      <c r="D1910" s="369">
        <v>4054.500000000005</v>
      </c>
      <c r="E1910" s="367">
        <v>41906.976744186308</v>
      </c>
      <c r="F1910" s="367">
        <v>-2563256.5645740344</v>
      </c>
      <c r="G1910" s="367">
        <v>4054.5000000000255</v>
      </c>
      <c r="H1910" s="367">
        <v>225250</v>
      </c>
      <c r="I1910" s="367">
        <v>-30279208.893473543</v>
      </c>
      <c r="J1910" s="384">
        <v>4054.4999999999995</v>
      </c>
      <c r="K1910" s="367">
        <v>54606.060606061517</v>
      </c>
      <c r="L1910" s="367">
        <v>-1789244.8121063078</v>
      </c>
      <c r="M1910" s="384">
        <v>4054.5000000000682</v>
      </c>
      <c r="N1910" s="367">
        <v>901</v>
      </c>
      <c r="O1910" s="367">
        <v>-31103.398557390243</v>
      </c>
      <c r="P1910" s="384">
        <v>58.79025</v>
      </c>
      <c r="Q1910" s="367">
        <v>901</v>
      </c>
      <c r="R1910" s="367">
        <v>-12611.945732153417</v>
      </c>
      <c r="S1910" s="384">
        <v>56.762999999999998</v>
      </c>
      <c r="T1910" s="367">
        <v>31068.965517240948</v>
      </c>
      <c r="U1910" s="367">
        <v>-1848048.9353923113</v>
      </c>
      <c r="V1910" s="384">
        <v>4054.4999999999436</v>
      </c>
      <c r="W1910" s="367">
        <v>1501666.6666666779</v>
      </c>
      <c r="X1910" s="367">
        <v>132093.88635647329</v>
      </c>
      <c r="Y1910" s="384">
        <v>4054.50000000003</v>
      </c>
      <c r="Z1910" s="367"/>
      <c r="AA1910" s="367"/>
      <c r="AB1910" s="367"/>
      <c r="AC1910" s="367"/>
      <c r="AD1910" s="367"/>
      <c r="AE1910" s="367"/>
      <c r="AF1910" s="367"/>
      <c r="AG1910" s="367"/>
      <c r="AH1910" s="367"/>
      <c r="AI1910" s="367"/>
      <c r="AJ1910" s="367"/>
      <c r="AK1910" s="367"/>
      <c r="AL1910" s="367"/>
      <c r="AM1910" s="367"/>
      <c r="AN1910" s="367"/>
      <c r="AO1910" s="367"/>
      <c r="AP1910" s="367"/>
      <c r="AQ1910" s="367"/>
      <c r="AR1910" s="367"/>
      <c r="AS1910" s="367"/>
      <c r="AT1910" s="367"/>
    </row>
    <row r="1911" spans="2:46" ht="13.8">
      <c r="B1911" s="26">
        <v>150.33333333333351</v>
      </c>
      <c r="C1911" s="367">
        <v>582.89450648768934</v>
      </c>
      <c r="D1911" s="369">
        <v>4059.000000000005</v>
      </c>
      <c r="E1911" s="367">
        <v>41953.488372093285</v>
      </c>
      <c r="F1911" s="367">
        <v>-2568989.780627179</v>
      </c>
      <c r="G1911" s="367">
        <v>4059.0000000000255</v>
      </c>
      <c r="H1911" s="367">
        <v>225500</v>
      </c>
      <c r="I1911" s="367">
        <v>-30346818.817757748</v>
      </c>
      <c r="J1911" s="384">
        <v>4058.9999999999995</v>
      </c>
      <c r="K1911" s="367">
        <v>54666.666666667581</v>
      </c>
      <c r="L1911" s="367">
        <v>-1793441.5266759649</v>
      </c>
      <c r="M1911" s="384">
        <v>4059.0000000000682</v>
      </c>
      <c r="N1911" s="367">
        <v>902</v>
      </c>
      <c r="O1911" s="367">
        <v>-31173.707654345806</v>
      </c>
      <c r="P1911" s="384">
        <v>58.855499999999999</v>
      </c>
      <c r="Q1911" s="367">
        <v>902</v>
      </c>
      <c r="R1911" s="367">
        <v>-12642.83387141174</v>
      </c>
      <c r="S1911" s="384">
        <v>56.826000000000001</v>
      </c>
      <c r="T1911" s="367">
        <v>31103.448275861636</v>
      </c>
      <c r="U1911" s="367">
        <v>-1852341.1439420576</v>
      </c>
      <c r="V1911" s="384">
        <v>4058.9999999999436</v>
      </c>
      <c r="W1911" s="367">
        <v>1503333.3333333447</v>
      </c>
      <c r="X1911" s="367">
        <v>132157.15630708542</v>
      </c>
      <c r="Y1911" s="384">
        <v>4059.0000000000305</v>
      </c>
      <c r="Z1911" s="367"/>
      <c r="AA1911" s="367"/>
      <c r="AB1911" s="367"/>
      <c r="AC1911" s="367"/>
      <c r="AD1911" s="367"/>
      <c r="AE1911" s="367"/>
      <c r="AF1911" s="367"/>
      <c r="AG1911" s="367"/>
      <c r="AH1911" s="367"/>
      <c r="AI1911" s="367"/>
      <c r="AJ1911" s="367"/>
      <c r="AK1911" s="367"/>
      <c r="AL1911" s="367"/>
      <c r="AM1911" s="367"/>
      <c r="AN1911" s="367"/>
      <c r="AO1911" s="367"/>
      <c r="AP1911" s="367"/>
      <c r="AQ1911" s="367"/>
      <c r="AR1911" s="367"/>
      <c r="AS1911" s="367"/>
      <c r="AT1911" s="367"/>
    </row>
    <row r="1912" spans="2:46" ht="13.8">
      <c r="B1912" s="26">
        <v>150.50000000000017</v>
      </c>
      <c r="C1912" s="367">
        <v>583.52685586530481</v>
      </c>
      <c r="D1912" s="369">
        <v>4063.5000000000045</v>
      </c>
      <c r="E1912" s="367">
        <v>42000.000000000262</v>
      </c>
      <c r="F1912" s="367">
        <v>-2574729.4009246817</v>
      </c>
      <c r="G1912" s="367">
        <v>4063.5000000000255</v>
      </c>
      <c r="H1912" s="367">
        <v>225750</v>
      </c>
      <c r="I1912" s="367">
        <v>-30414504.138270557</v>
      </c>
      <c r="J1912" s="384">
        <v>4063.4999999999995</v>
      </c>
      <c r="K1912" s="367">
        <v>54727.272727273645</v>
      </c>
      <c r="L1912" s="367">
        <v>-1797643.1433992165</v>
      </c>
      <c r="M1912" s="384">
        <v>4063.5000000000687</v>
      </c>
      <c r="N1912" s="367">
        <v>903</v>
      </c>
      <c r="O1912" s="367">
        <v>-31244.096104121465</v>
      </c>
      <c r="P1912" s="384">
        <v>58.920749999999998</v>
      </c>
      <c r="Q1912" s="367">
        <v>903</v>
      </c>
      <c r="R1912" s="367">
        <v>-12673.759461710519</v>
      </c>
      <c r="S1912" s="384">
        <v>56.889000000000003</v>
      </c>
      <c r="T1912" s="367">
        <v>31137.931034482324</v>
      </c>
      <c r="U1912" s="367">
        <v>-1856638.3216710796</v>
      </c>
      <c r="V1912" s="384">
        <v>4063.4999999999432</v>
      </c>
      <c r="W1912" s="367">
        <v>1505000.0000000114</v>
      </c>
      <c r="X1912" s="367">
        <v>132220.24147247284</v>
      </c>
      <c r="Y1912" s="384">
        <v>4063.5000000000305</v>
      </c>
      <c r="Z1912" s="367"/>
      <c r="AA1912" s="367"/>
      <c r="AB1912" s="367"/>
      <c r="AC1912" s="367"/>
      <c r="AD1912" s="367"/>
      <c r="AE1912" s="367"/>
      <c r="AF1912" s="367"/>
      <c r="AG1912" s="367"/>
      <c r="AH1912" s="367"/>
      <c r="AI1912" s="367"/>
      <c r="AJ1912" s="367"/>
      <c r="AK1912" s="367"/>
      <c r="AL1912" s="367"/>
      <c r="AM1912" s="367"/>
      <c r="AN1912" s="367"/>
      <c r="AO1912" s="367"/>
      <c r="AP1912" s="367"/>
      <c r="AQ1912" s="367"/>
      <c r="AR1912" s="367"/>
      <c r="AS1912" s="367"/>
      <c r="AT1912" s="367"/>
    </row>
    <row r="1913" spans="2:46" ht="13.8">
      <c r="B1913" s="26">
        <v>150.66666666666683</v>
      </c>
      <c r="C1913" s="367">
        <v>584.15917451173368</v>
      </c>
      <c r="D1913" s="369">
        <v>4068.0000000000045</v>
      </c>
      <c r="E1913" s="367">
        <v>42046.511627907239</v>
      </c>
      <c r="F1913" s="367">
        <v>-2580475.4254665431</v>
      </c>
      <c r="G1913" s="367">
        <v>4068.0000000000255</v>
      </c>
      <c r="H1913" s="367">
        <v>226000</v>
      </c>
      <c r="I1913" s="367">
        <v>-30482264.855011962</v>
      </c>
      <c r="J1913" s="384">
        <v>4067.9999999999995</v>
      </c>
      <c r="K1913" s="367">
        <v>54787.878787879708</v>
      </c>
      <c r="L1913" s="367">
        <v>-1801849.662276062</v>
      </c>
      <c r="M1913" s="384">
        <v>4068.0000000000687</v>
      </c>
      <c r="N1913" s="367">
        <v>904</v>
      </c>
      <c r="O1913" s="367">
        <v>-31314.563906717223</v>
      </c>
      <c r="P1913" s="384">
        <v>58.985999999999997</v>
      </c>
      <c r="Q1913" s="367">
        <v>904</v>
      </c>
      <c r="R1913" s="367">
        <v>-12704.722503049748</v>
      </c>
      <c r="S1913" s="384">
        <v>56.952000000000005</v>
      </c>
      <c r="T1913" s="367">
        <v>31172.413793103013</v>
      </c>
      <c r="U1913" s="367">
        <v>-1860940.4685793775</v>
      </c>
      <c r="V1913" s="384">
        <v>4067.9999999999432</v>
      </c>
      <c r="W1913" s="367">
        <v>1506666.6666666782</v>
      </c>
      <c r="X1913" s="367">
        <v>132283.14185263551</v>
      </c>
      <c r="Y1913" s="384">
        <v>4068.0000000000305</v>
      </c>
      <c r="Z1913" s="367"/>
      <c r="AA1913" s="367"/>
      <c r="AB1913" s="367"/>
      <c r="AC1913" s="367"/>
      <c r="AD1913" s="367"/>
      <c r="AE1913" s="367"/>
      <c r="AF1913" s="367"/>
      <c r="AG1913" s="367"/>
      <c r="AH1913" s="367"/>
      <c r="AI1913" s="367"/>
      <c r="AJ1913" s="367"/>
      <c r="AK1913" s="367"/>
      <c r="AL1913" s="367"/>
      <c r="AM1913" s="367"/>
      <c r="AN1913" s="367"/>
      <c r="AO1913" s="367"/>
      <c r="AP1913" s="367"/>
      <c r="AQ1913" s="367"/>
      <c r="AR1913" s="367"/>
      <c r="AS1913" s="367"/>
      <c r="AT1913" s="367"/>
    </row>
    <row r="1914" spans="2:46" ht="13.8">
      <c r="B1914" s="26">
        <v>150.83333333333348</v>
      </c>
      <c r="C1914" s="367">
        <v>584.79146242697618</v>
      </c>
      <c r="D1914" s="369">
        <v>4072.5000000000041</v>
      </c>
      <c r="E1914" s="367">
        <v>42093.023255814216</v>
      </c>
      <c r="F1914" s="367">
        <v>-2586227.8542527626</v>
      </c>
      <c r="G1914" s="367">
        <v>4072.5000000000255</v>
      </c>
      <c r="H1914" s="367">
        <v>226250</v>
      </c>
      <c r="I1914" s="367">
        <v>-30550100.967981968</v>
      </c>
      <c r="J1914" s="384">
        <v>4072.4999999999995</v>
      </c>
      <c r="K1914" s="367">
        <v>54848.484848485772</v>
      </c>
      <c r="L1914" s="367">
        <v>-1806061.0833065019</v>
      </c>
      <c r="M1914" s="384">
        <v>4072.5000000000691</v>
      </c>
      <c r="N1914" s="367">
        <v>905</v>
      </c>
      <c r="O1914" s="367">
        <v>-31385.111062133081</v>
      </c>
      <c r="P1914" s="384">
        <v>59.051250000000003</v>
      </c>
      <c r="Q1914" s="367">
        <v>905</v>
      </c>
      <c r="R1914" s="367">
        <v>-12735.722995429429</v>
      </c>
      <c r="S1914" s="384">
        <v>57.014999999999993</v>
      </c>
      <c r="T1914" s="367">
        <v>31206.896551723701</v>
      </c>
      <c r="U1914" s="367">
        <v>-1865247.5846669518</v>
      </c>
      <c r="V1914" s="384">
        <v>4072.4999999999432</v>
      </c>
      <c r="W1914" s="367">
        <v>1508333.3333333449</v>
      </c>
      <c r="X1914" s="367">
        <v>132345.85744757348</v>
      </c>
      <c r="Y1914" s="384">
        <v>4072.5000000000309</v>
      </c>
      <c r="Z1914" s="367"/>
      <c r="AA1914" s="367"/>
      <c r="AB1914" s="367"/>
      <c r="AC1914" s="367"/>
      <c r="AD1914" s="367"/>
      <c r="AE1914" s="367"/>
      <c r="AF1914" s="367"/>
      <c r="AG1914" s="367"/>
      <c r="AH1914" s="367"/>
      <c r="AI1914" s="367"/>
      <c r="AJ1914" s="367"/>
      <c r="AK1914" s="367"/>
      <c r="AL1914" s="367"/>
      <c r="AM1914" s="367"/>
      <c r="AN1914" s="367"/>
      <c r="AO1914" s="367"/>
      <c r="AP1914" s="367"/>
      <c r="AQ1914" s="367"/>
      <c r="AR1914" s="367"/>
      <c r="AS1914" s="367"/>
      <c r="AT1914" s="367"/>
    </row>
    <row r="1915" spans="2:46" ht="13.8">
      <c r="B1915" s="26">
        <v>151.00000000000014</v>
      </c>
      <c r="C1915" s="367">
        <v>585.4237196110322</v>
      </c>
      <c r="D1915" s="369">
        <v>4077.0000000000041</v>
      </c>
      <c r="E1915" s="367">
        <v>42139.534883721193</v>
      </c>
      <c r="F1915" s="367">
        <v>-2591986.6872833408</v>
      </c>
      <c r="G1915" s="367">
        <v>4077.0000000000255</v>
      </c>
      <c r="H1915" s="367">
        <v>226500</v>
      </c>
      <c r="I1915" s="367">
        <v>-30618012.47718057</v>
      </c>
      <c r="J1915" s="384">
        <v>4076.9999999999995</v>
      </c>
      <c r="K1915" s="367">
        <v>54909.090909091836</v>
      </c>
      <c r="L1915" s="367">
        <v>-1810277.4064905357</v>
      </c>
      <c r="M1915" s="384">
        <v>4077.0000000000691</v>
      </c>
      <c r="N1915" s="367">
        <v>906</v>
      </c>
      <c r="O1915" s="367">
        <v>-31455.737570369027</v>
      </c>
      <c r="P1915" s="384">
        <v>59.116499999999995</v>
      </c>
      <c r="Q1915" s="367">
        <v>906</v>
      </c>
      <c r="R1915" s="367">
        <v>-12766.760938849571</v>
      </c>
      <c r="S1915" s="384">
        <v>57.077999999999996</v>
      </c>
      <c r="T1915" s="367">
        <v>31241.37931034439</v>
      </c>
      <c r="U1915" s="367">
        <v>-1869559.6699338013</v>
      </c>
      <c r="V1915" s="384">
        <v>4076.9999999999427</v>
      </c>
      <c r="W1915" s="367">
        <v>1510000.0000000116</v>
      </c>
      <c r="X1915" s="367">
        <v>132408.38825728669</v>
      </c>
      <c r="Y1915" s="384">
        <v>4077.0000000000309</v>
      </c>
      <c r="Z1915" s="367"/>
      <c r="AA1915" s="367"/>
      <c r="AB1915" s="367"/>
      <c r="AC1915" s="367"/>
      <c r="AD1915" s="367"/>
      <c r="AE1915" s="367"/>
      <c r="AF1915" s="367"/>
      <c r="AG1915" s="367"/>
      <c r="AH1915" s="367"/>
      <c r="AI1915" s="367"/>
      <c r="AJ1915" s="367"/>
      <c r="AK1915" s="367"/>
      <c r="AL1915" s="367"/>
      <c r="AM1915" s="367"/>
      <c r="AN1915" s="367"/>
      <c r="AO1915" s="367"/>
      <c r="AP1915" s="367"/>
      <c r="AQ1915" s="367"/>
      <c r="AR1915" s="367"/>
      <c r="AS1915" s="367"/>
      <c r="AT1915" s="367"/>
    </row>
    <row r="1916" spans="2:46" ht="13.8">
      <c r="B1916" s="26">
        <v>151.1666666666668</v>
      </c>
      <c r="C1916" s="367">
        <v>586.05594606390173</v>
      </c>
      <c r="D1916" s="369">
        <v>4081.5000000000036</v>
      </c>
      <c r="E1916" s="367">
        <v>42186.04651162817</v>
      </c>
      <c r="F1916" s="367">
        <v>-2597751.9245582772</v>
      </c>
      <c r="G1916" s="367">
        <v>4081.5000000000255</v>
      </c>
      <c r="H1916" s="367">
        <v>226750</v>
      </c>
      <c r="I1916" s="367">
        <v>-30685999.382607762</v>
      </c>
      <c r="J1916" s="384">
        <v>4081.4999999999995</v>
      </c>
      <c r="K1916" s="367">
        <v>54969.696969697899</v>
      </c>
      <c r="L1916" s="367">
        <v>-1814498.6318281642</v>
      </c>
      <c r="M1916" s="384">
        <v>4081.5000000000696</v>
      </c>
      <c r="N1916" s="367">
        <v>907</v>
      </c>
      <c r="O1916" s="367">
        <v>-31526.44343142509</v>
      </c>
      <c r="P1916" s="384">
        <v>59.181750000000001</v>
      </c>
      <c r="Q1916" s="367">
        <v>907</v>
      </c>
      <c r="R1916" s="367">
        <v>-12797.836333310162</v>
      </c>
      <c r="S1916" s="384">
        <v>57.140999999999998</v>
      </c>
      <c r="T1916" s="367">
        <v>31275.862068965078</v>
      </c>
      <c r="U1916" s="367">
        <v>-1873876.7243799272</v>
      </c>
      <c r="V1916" s="384">
        <v>4081.4999999999427</v>
      </c>
      <c r="W1916" s="367">
        <v>1511666.6666666784</v>
      </c>
      <c r="X1916" s="367">
        <v>132470.73428177516</v>
      </c>
      <c r="Y1916" s="384">
        <v>4081.5000000000314</v>
      </c>
      <c r="Z1916" s="367"/>
      <c r="AA1916" s="367"/>
      <c r="AB1916" s="367"/>
      <c r="AC1916" s="367"/>
      <c r="AD1916" s="367"/>
      <c r="AE1916" s="367"/>
      <c r="AF1916" s="367"/>
      <c r="AG1916" s="367"/>
      <c r="AH1916" s="367"/>
      <c r="AI1916" s="367"/>
      <c r="AJ1916" s="367"/>
      <c r="AK1916" s="367"/>
      <c r="AL1916" s="367"/>
      <c r="AM1916" s="367"/>
      <c r="AN1916" s="367"/>
      <c r="AO1916" s="367"/>
      <c r="AP1916" s="367"/>
      <c r="AQ1916" s="367"/>
      <c r="AR1916" s="367"/>
      <c r="AS1916" s="367"/>
      <c r="AT1916" s="367"/>
    </row>
    <row r="1917" spans="2:46" ht="13.8">
      <c r="B1917" s="26">
        <v>151.33333333333346</v>
      </c>
      <c r="C1917" s="367">
        <v>586.68814178558489</v>
      </c>
      <c r="D1917" s="369">
        <v>4086.0000000000036</v>
      </c>
      <c r="E1917" s="367">
        <v>42232.558139535147</v>
      </c>
      <c r="F1917" s="367">
        <v>-2603523.5660775723</v>
      </c>
      <c r="G1917" s="367">
        <v>4086.0000000000255</v>
      </c>
      <c r="H1917" s="367">
        <v>227000</v>
      </c>
      <c r="I1917" s="367">
        <v>-30754061.684263553</v>
      </c>
      <c r="J1917" s="384">
        <v>4085.9999999999995</v>
      </c>
      <c r="K1917" s="367">
        <v>55030.303030303963</v>
      </c>
      <c r="L1917" s="367">
        <v>-1818724.7593193864</v>
      </c>
      <c r="M1917" s="384">
        <v>4086.0000000000696</v>
      </c>
      <c r="N1917" s="367">
        <v>908</v>
      </c>
      <c r="O1917" s="367">
        <v>-31597.228645301238</v>
      </c>
      <c r="P1917" s="384">
        <v>59.247</v>
      </c>
      <c r="Q1917" s="367">
        <v>908</v>
      </c>
      <c r="R1917" s="367">
        <v>-12828.949178811208</v>
      </c>
      <c r="S1917" s="384">
        <v>57.203999999999994</v>
      </c>
      <c r="T1917" s="367">
        <v>31310.344827585766</v>
      </c>
      <c r="U1917" s="367">
        <v>-1878198.7480053287</v>
      </c>
      <c r="V1917" s="384">
        <v>4085.9999999999427</v>
      </c>
      <c r="W1917" s="367">
        <v>1513333.3333333451</v>
      </c>
      <c r="X1917" s="367">
        <v>132532.89552103891</v>
      </c>
      <c r="Y1917" s="384">
        <v>4086.0000000000318</v>
      </c>
      <c r="Z1917" s="367"/>
      <c r="AA1917" s="367"/>
      <c r="AB1917" s="367"/>
      <c r="AC1917" s="367"/>
      <c r="AD1917" s="367"/>
      <c r="AE1917" s="367"/>
      <c r="AF1917" s="367"/>
      <c r="AG1917" s="367"/>
      <c r="AH1917" s="367"/>
      <c r="AI1917" s="367"/>
      <c r="AJ1917" s="367"/>
      <c r="AK1917" s="367"/>
      <c r="AL1917" s="367"/>
      <c r="AM1917" s="367"/>
      <c r="AN1917" s="367"/>
      <c r="AO1917" s="367"/>
      <c r="AP1917" s="367"/>
      <c r="AQ1917" s="367"/>
      <c r="AR1917" s="367"/>
      <c r="AS1917" s="367"/>
      <c r="AT1917" s="367"/>
    </row>
    <row r="1918" spans="2:46" ht="13.8">
      <c r="B1918" s="26">
        <v>151.50000000000011</v>
      </c>
      <c r="C1918" s="367">
        <v>587.32030677608157</v>
      </c>
      <c r="D1918" s="369">
        <v>4090.5000000000032</v>
      </c>
      <c r="E1918" s="367">
        <v>42279.069767442124</v>
      </c>
      <c r="F1918" s="367">
        <v>-2609301.611841226</v>
      </c>
      <c r="G1918" s="367">
        <v>4090.5000000000255</v>
      </c>
      <c r="H1918" s="367">
        <v>227250</v>
      </c>
      <c r="I1918" s="367">
        <v>-30822199.382147945</v>
      </c>
      <c r="J1918" s="384">
        <v>4090.4999999999995</v>
      </c>
      <c r="K1918" s="367">
        <v>55090.909090910027</v>
      </c>
      <c r="L1918" s="367">
        <v>-1822955.7889642031</v>
      </c>
      <c r="M1918" s="384">
        <v>4090.5000000000696</v>
      </c>
      <c r="N1918" s="367">
        <v>909</v>
      </c>
      <c r="O1918" s="367">
        <v>-31668.093211997482</v>
      </c>
      <c r="P1918" s="384">
        <v>59.312249999999999</v>
      </c>
      <c r="Q1918" s="367">
        <v>909</v>
      </c>
      <c r="R1918" s="367">
        <v>-12860.099475352712</v>
      </c>
      <c r="S1918" s="384">
        <v>57.266999999999996</v>
      </c>
      <c r="T1918" s="367">
        <v>31344.827586206455</v>
      </c>
      <c r="U1918" s="367">
        <v>-1882525.7408100059</v>
      </c>
      <c r="V1918" s="384">
        <v>4090.4999999999422</v>
      </c>
      <c r="W1918" s="367">
        <v>1515000.0000000119</v>
      </c>
      <c r="X1918" s="367">
        <v>132594.87197507793</v>
      </c>
      <c r="Y1918" s="384">
        <v>4090.5000000000323</v>
      </c>
      <c r="Z1918" s="367"/>
      <c r="AA1918" s="367"/>
      <c r="AB1918" s="367"/>
      <c r="AC1918" s="367"/>
      <c r="AD1918" s="367"/>
      <c r="AE1918" s="367"/>
      <c r="AF1918" s="367"/>
      <c r="AG1918" s="367"/>
      <c r="AH1918" s="367"/>
      <c r="AI1918" s="367"/>
      <c r="AJ1918" s="367"/>
      <c r="AK1918" s="367"/>
      <c r="AL1918" s="367"/>
      <c r="AM1918" s="367"/>
      <c r="AN1918" s="367"/>
      <c r="AO1918" s="367"/>
      <c r="AP1918" s="367"/>
      <c r="AQ1918" s="367"/>
      <c r="AR1918" s="367"/>
      <c r="AS1918" s="367"/>
      <c r="AT1918" s="367"/>
    </row>
    <row r="1919" spans="2:46" ht="13.8">
      <c r="B1919" s="26">
        <v>151.66666666666677</v>
      </c>
      <c r="C1919" s="367">
        <v>587.95244103539187</v>
      </c>
      <c r="D1919" s="369">
        <v>4095.0000000000032</v>
      </c>
      <c r="E1919" s="367">
        <v>42325.581395349102</v>
      </c>
      <c r="F1919" s="367">
        <v>-2615086.0618492379</v>
      </c>
      <c r="G1919" s="367">
        <v>4095.0000000000255</v>
      </c>
      <c r="H1919" s="367">
        <v>227500</v>
      </c>
      <c r="I1919" s="367">
        <v>-30890412.476260934</v>
      </c>
      <c r="J1919" s="384">
        <v>4094.9999999999995</v>
      </c>
      <c r="K1919" s="367">
        <v>55151.515151516091</v>
      </c>
      <c r="L1919" s="367">
        <v>-1827191.7207626139</v>
      </c>
      <c r="M1919" s="384">
        <v>4095.00000000007</v>
      </c>
      <c r="N1919" s="367">
        <v>910</v>
      </c>
      <c r="O1919" s="367">
        <v>-31739.037131513825</v>
      </c>
      <c r="P1919" s="384">
        <v>59.377499999999998</v>
      </c>
      <c r="Q1919" s="367">
        <v>910</v>
      </c>
      <c r="R1919" s="367">
        <v>-12891.287222934667</v>
      </c>
      <c r="S1919" s="384">
        <v>57.33</v>
      </c>
      <c r="T1919" s="367">
        <v>31379.310344827143</v>
      </c>
      <c r="U1919" s="367">
        <v>-1886857.7027939593</v>
      </c>
      <c r="V1919" s="384">
        <v>4094.9999999999422</v>
      </c>
      <c r="W1919" s="367">
        <v>1516666.6666666786</v>
      </c>
      <c r="X1919" s="367">
        <v>132656.66364389221</v>
      </c>
      <c r="Y1919" s="384">
        <v>4095.0000000000323</v>
      </c>
      <c r="Z1919" s="367"/>
      <c r="AA1919" s="367"/>
      <c r="AB1919" s="367"/>
      <c r="AC1919" s="367"/>
      <c r="AD1919" s="367"/>
      <c r="AE1919" s="367"/>
      <c r="AF1919" s="367"/>
      <c r="AG1919" s="367"/>
      <c r="AH1919" s="367"/>
      <c r="AI1919" s="367"/>
      <c r="AJ1919" s="367"/>
      <c r="AK1919" s="367"/>
      <c r="AL1919" s="367"/>
      <c r="AM1919" s="367"/>
      <c r="AN1919" s="367"/>
      <c r="AO1919" s="367"/>
      <c r="AP1919" s="367"/>
      <c r="AQ1919" s="367"/>
      <c r="AR1919" s="367"/>
      <c r="AS1919" s="367"/>
      <c r="AT1919" s="367"/>
    </row>
    <row r="1920" spans="2:46" ht="13.8">
      <c r="B1920" s="26">
        <v>151.83333333333343</v>
      </c>
      <c r="C1920" s="367">
        <v>588.58454456351546</v>
      </c>
      <c r="D1920" s="369">
        <v>4099.5000000000027</v>
      </c>
      <c r="E1920" s="367">
        <v>42372.093023256079</v>
      </c>
      <c r="F1920" s="367">
        <v>-2620876.9161016084</v>
      </c>
      <c r="G1920" s="367">
        <v>4099.5000000000255</v>
      </c>
      <c r="H1920" s="367">
        <v>227750</v>
      </c>
      <c r="I1920" s="367">
        <v>-30958700.966602523</v>
      </c>
      <c r="J1920" s="384">
        <v>4099.5</v>
      </c>
      <c r="K1920" s="367">
        <v>55212.121212122154</v>
      </c>
      <c r="L1920" s="367">
        <v>-1831432.5547146185</v>
      </c>
      <c r="M1920" s="384">
        <v>4099.50000000007</v>
      </c>
      <c r="N1920" s="367">
        <v>911</v>
      </c>
      <c r="O1920" s="367">
        <v>-31810.060403850275</v>
      </c>
      <c r="P1920" s="384">
        <v>59.442750000000004</v>
      </c>
      <c r="Q1920" s="367">
        <v>911</v>
      </c>
      <c r="R1920" s="367">
        <v>-12922.51242155708</v>
      </c>
      <c r="S1920" s="384">
        <v>57.393000000000001</v>
      </c>
      <c r="T1920" s="367">
        <v>31413.793103447832</v>
      </c>
      <c r="U1920" s="367">
        <v>-1891194.6339571883</v>
      </c>
      <c r="V1920" s="384">
        <v>4099.4999999999418</v>
      </c>
      <c r="W1920" s="367">
        <v>1518333.3333333454</v>
      </c>
      <c r="X1920" s="367">
        <v>132718.27052748177</v>
      </c>
      <c r="Y1920" s="384">
        <v>4099.5000000000318</v>
      </c>
      <c r="Z1920" s="367"/>
      <c r="AA1920" s="367"/>
      <c r="AB1920" s="367"/>
      <c r="AC1920" s="367"/>
      <c r="AD1920" s="367"/>
      <c r="AE1920" s="367"/>
      <c r="AF1920" s="367"/>
      <c r="AG1920" s="367"/>
      <c r="AH1920" s="367"/>
      <c r="AI1920" s="367"/>
      <c r="AJ1920" s="367"/>
      <c r="AK1920" s="367"/>
      <c r="AL1920" s="367"/>
      <c r="AM1920" s="367"/>
      <c r="AN1920" s="367"/>
      <c r="AO1920" s="367"/>
      <c r="AP1920" s="367"/>
      <c r="AQ1920" s="367"/>
      <c r="AR1920" s="367"/>
      <c r="AS1920" s="367"/>
      <c r="AT1920" s="367"/>
    </row>
    <row r="1921" spans="2:46" ht="13.8">
      <c r="B1921" s="26">
        <v>152.00000000000009</v>
      </c>
      <c r="C1921" s="367">
        <v>589.2166173604528</v>
      </c>
      <c r="D1921" s="369">
        <v>4104.0000000000018</v>
      </c>
      <c r="E1921" s="367">
        <v>42418.604651163056</v>
      </c>
      <c r="F1921" s="367">
        <v>-2626674.1745983367</v>
      </c>
      <c r="G1921" s="367">
        <v>4104.0000000000255</v>
      </c>
      <c r="H1921" s="367">
        <v>228000</v>
      </c>
      <c r="I1921" s="367">
        <v>-31027064.853172701</v>
      </c>
      <c r="J1921" s="384">
        <v>4104</v>
      </c>
      <c r="K1921" s="367">
        <v>55272.727272728218</v>
      </c>
      <c r="L1921" s="367">
        <v>-1835678.2908202184</v>
      </c>
      <c r="M1921" s="384">
        <v>4104.0000000000709</v>
      </c>
      <c r="N1921" s="367">
        <v>912</v>
      </c>
      <c r="O1921" s="367">
        <v>-31881.163029006813</v>
      </c>
      <c r="P1921" s="384">
        <v>59.507999999999996</v>
      </c>
      <c r="Q1921" s="367">
        <v>912</v>
      </c>
      <c r="R1921" s="367">
        <v>-12953.775071219941</v>
      </c>
      <c r="S1921" s="384">
        <v>57.455999999999996</v>
      </c>
      <c r="T1921" s="367">
        <v>31448.27586206852</v>
      </c>
      <c r="U1921" s="367">
        <v>-1895536.5342996935</v>
      </c>
      <c r="V1921" s="384">
        <v>4103.9999999999418</v>
      </c>
      <c r="W1921" s="367">
        <v>1520000.0000000121</v>
      </c>
      <c r="X1921" s="367">
        <v>132779.69262584663</v>
      </c>
      <c r="Y1921" s="384">
        <v>4104.0000000000327</v>
      </c>
      <c r="Z1921" s="367"/>
      <c r="AA1921" s="367"/>
      <c r="AB1921" s="367"/>
      <c r="AC1921" s="367"/>
      <c r="AD1921" s="367"/>
      <c r="AE1921" s="367"/>
      <c r="AF1921" s="367"/>
      <c r="AG1921" s="367"/>
      <c r="AH1921" s="367"/>
      <c r="AI1921" s="367"/>
      <c r="AJ1921" s="367"/>
      <c r="AK1921" s="367"/>
      <c r="AL1921" s="367"/>
      <c r="AM1921" s="367"/>
      <c r="AN1921" s="367"/>
      <c r="AO1921" s="367"/>
      <c r="AP1921" s="367"/>
      <c r="AQ1921" s="367"/>
      <c r="AR1921" s="367"/>
      <c r="AS1921" s="367"/>
      <c r="AT1921" s="367"/>
    </row>
    <row r="1922" spans="2:46" ht="13.8">
      <c r="B1922" s="26">
        <v>152.16666666666674</v>
      </c>
      <c r="C1922" s="367">
        <v>589.84865942620354</v>
      </c>
      <c r="D1922" s="369">
        <v>4108.5000000000018</v>
      </c>
      <c r="E1922" s="367">
        <v>42465.116279070033</v>
      </c>
      <c r="F1922" s="367">
        <v>-2632477.8373394241</v>
      </c>
      <c r="G1922" s="367">
        <v>4108.5000000000255</v>
      </c>
      <c r="H1922" s="367">
        <v>228250</v>
      </c>
      <c r="I1922" s="367">
        <v>-31095504.135971479</v>
      </c>
      <c r="J1922" s="384">
        <v>4108.5</v>
      </c>
      <c r="K1922" s="367">
        <v>55333.333333334282</v>
      </c>
      <c r="L1922" s="367">
        <v>-1839928.9290794116</v>
      </c>
      <c r="M1922" s="384">
        <v>4108.5000000000709</v>
      </c>
      <c r="N1922" s="367">
        <v>913</v>
      </c>
      <c r="O1922" s="367">
        <v>-31952.345006983454</v>
      </c>
      <c r="P1922" s="384">
        <v>59.573250000000002</v>
      </c>
      <c r="Q1922" s="367">
        <v>913</v>
      </c>
      <c r="R1922" s="367">
        <v>-12985.075171923261</v>
      </c>
      <c r="S1922" s="384">
        <v>57.518999999999998</v>
      </c>
      <c r="T1922" s="367">
        <v>31482.758620689208</v>
      </c>
      <c r="U1922" s="367">
        <v>-1899883.4038214742</v>
      </c>
      <c r="V1922" s="384">
        <v>4108.4999999999418</v>
      </c>
      <c r="W1922" s="367">
        <v>1521666.6666666789</v>
      </c>
      <c r="X1922" s="367">
        <v>132840.92993898669</v>
      </c>
      <c r="Y1922" s="384">
        <v>4108.5000000000327</v>
      </c>
      <c r="Z1922" s="367"/>
      <c r="AA1922" s="367"/>
      <c r="AB1922" s="367"/>
      <c r="AC1922" s="367"/>
      <c r="AD1922" s="367"/>
      <c r="AE1922" s="367"/>
      <c r="AF1922" s="367"/>
      <c r="AG1922" s="367"/>
      <c r="AH1922" s="367"/>
      <c r="AI1922" s="367"/>
      <c r="AJ1922" s="367"/>
      <c r="AK1922" s="367"/>
      <c r="AL1922" s="367"/>
      <c r="AM1922" s="367"/>
      <c r="AN1922" s="367"/>
      <c r="AO1922" s="367"/>
      <c r="AP1922" s="367"/>
      <c r="AQ1922" s="367"/>
      <c r="AR1922" s="367"/>
      <c r="AS1922" s="367"/>
      <c r="AT1922" s="367"/>
    </row>
    <row r="1923" spans="2:46" ht="13.8">
      <c r="B1923" s="26">
        <v>152.3333333333334</v>
      </c>
      <c r="C1923" s="367">
        <v>590.48067076076802</v>
      </c>
      <c r="D1923" s="369">
        <v>4113.0000000000018</v>
      </c>
      <c r="E1923" s="367">
        <v>42511.62790697701</v>
      </c>
      <c r="F1923" s="367">
        <v>-2638287.9043248706</v>
      </c>
      <c r="G1923" s="367">
        <v>4113.0000000000255</v>
      </c>
      <c r="H1923" s="367">
        <v>228500</v>
      </c>
      <c r="I1923" s="367">
        <v>-31164018.814998854</v>
      </c>
      <c r="J1923" s="384">
        <v>4113</v>
      </c>
      <c r="K1923" s="367">
        <v>55393.939393940345</v>
      </c>
      <c r="L1923" s="367">
        <v>-1844184.4694921989</v>
      </c>
      <c r="M1923" s="384">
        <v>4113.0000000000709</v>
      </c>
      <c r="N1923" s="367">
        <v>914</v>
      </c>
      <c r="O1923" s="367">
        <v>-32023.606337780184</v>
      </c>
      <c r="P1923" s="384">
        <v>59.638500000000001</v>
      </c>
      <c r="Q1923" s="367">
        <v>914</v>
      </c>
      <c r="R1923" s="367">
        <v>-13016.412723667034</v>
      </c>
      <c r="S1923" s="384">
        <v>57.582000000000001</v>
      </c>
      <c r="T1923" s="367">
        <v>31517.241379309897</v>
      </c>
      <c r="U1923" s="367">
        <v>-1904235.2425225312</v>
      </c>
      <c r="V1923" s="384">
        <v>4112.9999999999418</v>
      </c>
      <c r="W1923" s="367">
        <v>1523333.3333333456</v>
      </c>
      <c r="X1923" s="367">
        <v>132901.98246690206</v>
      </c>
      <c r="Y1923" s="384">
        <v>4113.0000000000327</v>
      </c>
      <c r="Z1923" s="367"/>
      <c r="AA1923" s="367"/>
      <c r="AB1923" s="367"/>
      <c r="AC1923" s="367"/>
      <c r="AD1923" s="367"/>
      <c r="AE1923" s="367"/>
      <c r="AF1923" s="367"/>
      <c r="AG1923" s="367"/>
      <c r="AH1923" s="367"/>
      <c r="AI1923" s="367"/>
      <c r="AJ1923" s="367"/>
      <c r="AK1923" s="367"/>
      <c r="AL1923" s="367"/>
      <c r="AM1923" s="367"/>
      <c r="AN1923" s="367"/>
      <c r="AO1923" s="367"/>
      <c r="AP1923" s="367"/>
      <c r="AQ1923" s="367"/>
      <c r="AR1923" s="367"/>
      <c r="AS1923" s="367"/>
      <c r="AT1923" s="367"/>
    </row>
    <row r="1924" spans="2:46" ht="13.8">
      <c r="B1924" s="26">
        <v>152.50000000000006</v>
      </c>
      <c r="C1924" s="367">
        <v>591.11265136414613</v>
      </c>
      <c r="D1924" s="369">
        <v>4117.5000000000018</v>
      </c>
      <c r="E1924" s="367">
        <v>42558.139534883987</v>
      </c>
      <c r="F1924" s="367">
        <v>-2644104.3755546757</v>
      </c>
      <c r="G1924" s="367">
        <v>4117.5000000000264</v>
      </c>
      <c r="H1924" s="367">
        <v>228750</v>
      </c>
      <c r="I1924" s="367">
        <v>-31232608.890254825</v>
      </c>
      <c r="J1924" s="384">
        <v>4117.5</v>
      </c>
      <c r="K1924" s="367">
        <v>55454.545454546409</v>
      </c>
      <c r="L1924" s="367">
        <v>-1848444.9120585804</v>
      </c>
      <c r="M1924" s="384">
        <v>4117.5000000000709</v>
      </c>
      <c r="N1924" s="367">
        <v>915</v>
      </c>
      <c r="O1924" s="367">
        <v>-32094.947021397023</v>
      </c>
      <c r="P1924" s="384">
        <v>59.703749999999999</v>
      </c>
      <c r="Q1924" s="367">
        <v>915</v>
      </c>
      <c r="R1924" s="367">
        <v>-13047.787726451261</v>
      </c>
      <c r="S1924" s="384">
        <v>57.645000000000003</v>
      </c>
      <c r="T1924" s="367">
        <v>31551.724137930585</v>
      </c>
      <c r="U1924" s="367">
        <v>-1908592.0504028632</v>
      </c>
      <c r="V1924" s="384">
        <v>4117.4999999999409</v>
      </c>
      <c r="W1924" s="367">
        <v>1525000.0000000123</v>
      </c>
      <c r="X1924" s="367">
        <v>132962.8502095927</v>
      </c>
      <c r="Y1924" s="384">
        <v>4117.5000000000327</v>
      </c>
      <c r="Z1924" s="367"/>
      <c r="AA1924" s="367"/>
      <c r="AB1924" s="367"/>
      <c r="AC1924" s="367"/>
      <c r="AD1924" s="367"/>
      <c r="AE1924" s="367"/>
      <c r="AF1924" s="367"/>
      <c r="AG1924" s="367"/>
      <c r="AH1924" s="367"/>
      <c r="AI1924" s="367"/>
      <c r="AJ1924" s="367"/>
      <c r="AK1924" s="367"/>
      <c r="AL1924" s="367"/>
      <c r="AM1924" s="367"/>
      <c r="AN1924" s="367"/>
      <c r="AO1924" s="367"/>
      <c r="AP1924" s="367"/>
      <c r="AQ1924" s="367"/>
      <c r="AR1924" s="367"/>
      <c r="AS1924" s="367"/>
      <c r="AT1924" s="367"/>
    </row>
    <row r="1925" spans="2:46" ht="13.8">
      <c r="B1925" s="26">
        <v>152.66666666666671</v>
      </c>
      <c r="C1925" s="367">
        <v>591.74460123633742</v>
      </c>
      <c r="D1925" s="369">
        <v>4122.0000000000009</v>
      </c>
      <c r="E1925" s="367">
        <v>42604.651162790964</v>
      </c>
      <c r="F1925" s="367">
        <v>-2649927.2510288386</v>
      </c>
      <c r="G1925" s="367">
        <v>4122.0000000000264</v>
      </c>
      <c r="H1925" s="367">
        <v>229000</v>
      </c>
      <c r="I1925" s="367">
        <v>-31301274.361739397</v>
      </c>
      <c r="J1925" s="384">
        <v>4122</v>
      </c>
      <c r="K1925" s="367">
        <v>55515.151515152473</v>
      </c>
      <c r="L1925" s="367">
        <v>-1852710.2567785571</v>
      </c>
      <c r="M1925" s="384">
        <v>4122.0000000000719</v>
      </c>
      <c r="N1925" s="367">
        <v>916</v>
      </c>
      <c r="O1925" s="367">
        <v>-32166.367057833955</v>
      </c>
      <c r="P1925" s="384">
        <v>59.768999999999998</v>
      </c>
      <c r="Q1925" s="367">
        <v>916</v>
      </c>
      <c r="R1925" s="367">
        <v>-13079.200180275941</v>
      </c>
      <c r="S1925" s="384">
        <v>57.707999999999998</v>
      </c>
      <c r="T1925" s="367">
        <v>31586.206896551274</v>
      </c>
      <c r="U1925" s="367">
        <v>-1912953.8274624718</v>
      </c>
      <c r="V1925" s="384">
        <v>4121.9999999999409</v>
      </c>
      <c r="W1925" s="367">
        <v>1526666.6666666791</v>
      </c>
      <c r="X1925" s="367">
        <v>133023.5331670586</v>
      </c>
      <c r="Y1925" s="384">
        <v>4122.0000000000327</v>
      </c>
      <c r="Z1925" s="367"/>
      <c r="AA1925" s="367"/>
      <c r="AB1925" s="367"/>
      <c r="AC1925" s="367"/>
      <c r="AD1925" s="367"/>
      <c r="AE1925" s="367"/>
      <c r="AF1925" s="367"/>
      <c r="AG1925" s="367"/>
      <c r="AH1925" s="367"/>
      <c r="AI1925" s="367"/>
      <c r="AJ1925" s="367"/>
      <c r="AK1925" s="367"/>
      <c r="AL1925" s="367"/>
      <c r="AM1925" s="367"/>
      <c r="AN1925" s="367"/>
      <c r="AO1925" s="367"/>
      <c r="AP1925" s="367"/>
      <c r="AQ1925" s="367"/>
      <c r="AR1925" s="367"/>
      <c r="AS1925" s="367"/>
      <c r="AT1925" s="367"/>
    </row>
    <row r="1926" spans="2:46" ht="13.8">
      <c r="B1926" s="26">
        <v>152.83333333333337</v>
      </c>
      <c r="C1926" s="367">
        <v>592.37652037734244</v>
      </c>
      <c r="D1926" s="369">
        <v>4126.5000000000009</v>
      </c>
      <c r="E1926" s="367">
        <v>42651.162790697941</v>
      </c>
      <c r="F1926" s="367">
        <v>-2655756.5307473596</v>
      </c>
      <c r="G1926" s="367">
        <v>4126.5000000000264</v>
      </c>
      <c r="H1926" s="367">
        <v>229250</v>
      </c>
      <c r="I1926" s="367">
        <v>-31370015.229452558</v>
      </c>
      <c r="J1926" s="384">
        <v>4126.5</v>
      </c>
      <c r="K1926" s="367">
        <v>55575.757575758536</v>
      </c>
      <c r="L1926" s="367">
        <v>-1856980.5036521275</v>
      </c>
      <c r="M1926" s="384">
        <v>4126.5000000000719</v>
      </c>
      <c r="N1926" s="367">
        <v>917</v>
      </c>
      <c r="O1926" s="367">
        <v>-32237.866447090983</v>
      </c>
      <c r="P1926" s="384">
        <v>59.834249999999997</v>
      </c>
      <c r="Q1926" s="367">
        <v>917</v>
      </c>
      <c r="R1926" s="367">
        <v>-13110.650085141076</v>
      </c>
      <c r="S1926" s="384">
        <v>57.771000000000001</v>
      </c>
      <c r="T1926" s="367">
        <v>31620.689655171962</v>
      </c>
      <c r="U1926" s="367">
        <v>-1917320.5737013563</v>
      </c>
      <c r="V1926" s="384">
        <v>4126.4999999999409</v>
      </c>
      <c r="W1926" s="367">
        <v>1528333.3333333458</v>
      </c>
      <c r="X1926" s="367">
        <v>133084.03133929978</v>
      </c>
      <c r="Y1926" s="384">
        <v>4126.5000000000337</v>
      </c>
      <c r="Z1926" s="367"/>
      <c r="AA1926" s="367"/>
      <c r="AB1926" s="367"/>
      <c r="AC1926" s="367"/>
      <c r="AD1926" s="367"/>
      <c r="AE1926" s="367"/>
      <c r="AF1926" s="367"/>
      <c r="AG1926" s="367"/>
      <c r="AH1926" s="367"/>
      <c r="AI1926" s="367"/>
      <c r="AJ1926" s="367"/>
      <c r="AK1926" s="367"/>
      <c r="AL1926" s="367"/>
      <c r="AM1926" s="367"/>
      <c r="AN1926" s="367"/>
      <c r="AO1926" s="367"/>
      <c r="AP1926" s="367"/>
      <c r="AQ1926" s="367"/>
      <c r="AR1926" s="367"/>
      <c r="AS1926" s="367"/>
      <c r="AT1926" s="367"/>
    </row>
    <row r="1927" spans="2:46" ht="13.8">
      <c r="B1927" s="26">
        <v>153.00000000000003</v>
      </c>
      <c r="C1927" s="367">
        <v>593.00840878716099</v>
      </c>
      <c r="D1927" s="369">
        <v>4131.0000000000009</v>
      </c>
      <c r="E1927" s="367">
        <v>42697.674418604918</v>
      </c>
      <c r="F1927" s="367">
        <v>-2661592.2147102403</v>
      </c>
      <c r="G1927" s="367">
        <v>4131.0000000000264</v>
      </c>
      <c r="H1927" s="367">
        <v>229500</v>
      </c>
      <c r="I1927" s="367">
        <v>-31438831.493394323</v>
      </c>
      <c r="J1927" s="384">
        <v>4131</v>
      </c>
      <c r="K1927" s="367">
        <v>55636.3636363646</v>
      </c>
      <c r="L1927" s="367">
        <v>-1861255.6526792913</v>
      </c>
      <c r="M1927" s="384">
        <v>4131.0000000000719</v>
      </c>
      <c r="N1927" s="367">
        <v>918</v>
      </c>
      <c r="O1927" s="367">
        <v>-32309.445189168109</v>
      </c>
      <c r="P1927" s="384">
        <v>59.899499999999996</v>
      </c>
      <c r="Q1927" s="367">
        <v>918</v>
      </c>
      <c r="R1927" s="367">
        <v>-13142.137441046667</v>
      </c>
      <c r="S1927" s="384">
        <v>57.834000000000003</v>
      </c>
      <c r="T1927" s="367">
        <v>31655.17241379265</v>
      </c>
      <c r="U1927" s="367">
        <v>-1921692.2891195167</v>
      </c>
      <c r="V1927" s="384">
        <v>4130.9999999999409</v>
      </c>
      <c r="W1927" s="367">
        <v>1530000.0000000126</v>
      </c>
      <c r="X1927" s="367">
        <v>133144.34472631619</v>
      </c>
      <c r="Y1927" s="384">
        <v>4131.0000000000337</v>
      </c>
      <c r="Z1927" s="367"/>
      <c r="AA1927" s="367"/>
      <c r="AB1927" s="367"/>
      <c r="AC1927" s="367"/>
      <c r="AD1927" s="367"/>
      <c r="AE1927" s="367"/>
      <c r="AF1927" s="367"/>
      <c r="AG1927" s="367"/>
      <c r="AH1927" s="367"/>
      <c r="AI1927" s="367"/>
      <c r="AJ1927" s="367"/>
      <c r="AK1927" s="367"/>
      <c r="AL1927" s="367"/>
      <c r="AM1927" s="367"/>
      <c r="AN1927" s="367"/>
      <c r="AO1927" s="367"/>
      <c r="AP1927" s="367"/>
      <c r="AQ1927" s="367"/>
      <c r="AR1927" s="367"/>
      <c r="AS1927" s="367"/>
      <c r="AT1927" s="367"/>
    </row>
    <row r="1928" spans="2:46" ht="13.8">
      <c r="B1928" s="26">
        <v>153.16666666666669</v>
      </c>
      <c r="C1928" s="367">
        <v>593.64026646579316</v>
      </c>
      <c r="D1928" s="369">
        <v>4135.5000000000009</v>
      </c>
      <c r="E1928" s="367">
        <v>42744.186046511895</v>
      </c>
      <c r="F1928" s="367">
        <v>-2667434.3029174777</v>
      </c>
      <c r="G1928" s="367">
        <v>4135.5000000000264</v>
      </c>
      <c r="H1928" s="367">
        <v>229750</v>
      </c>
      <c r="I1928" s="367">
        <v>-31507723.15356468</v>
      </c>
      <c r="J1928" s="384">
        <v>4135.5</v>
      </c>
      <c r="K1928" s="367">
        <v>55696.969696970664</v>
      </c>
      <c r="L1928" s="367">
        <v>-1865535.7038600498</v>
      </c>
      <c r="M1928" s="384">
        <v>4135.5000000000719</v>
      </c>
      <c r="N1928" s="367">
        <v>919</v>
      </c>
      <c r="O1928" s="367">
        <v>-32381.103284065335</v>
      </c>
      <c r="P1928" s="384">
        <v>59.964750000000002</v>
      </c>
      <c r="Q1928" s="367">
        <v>919</v>
      </c>
      <c r="R1928" s="367">
        <v>-13173.662247992708</v>
      </c>
      <c r="S1928" s="384">
        <v>57.896999999999998</v>
      </c>
      <c r="T1928" s="367">
        <v>31689.655172413339</v>
      </c>
      <c r="U1928" s="367">
        <v>-1926068.9737169531</v>
      </c>
      <c r="V1928" s="384">
        <v>4135.4999999999409</v>
      </c>
      <c r="W1928" s="367">
        <v>1531666.6666666793</v>
      </c>
      <c r="X1928" s="367">
        <v>133204.47332810791</v>
      </c>
      <c r="Y1928" s="384">
        <v>4135.5000000000346</v>
      </c>
      <c r="Z1928" s="367"/>
      <c r="AA1928" s="367"/>
      <c r="AB1928" s="367"/>
      <c r="AC1928" s="367"/>
      <c r="AD1928" s="367"/>
      <c r="AE1928" s="367"/>
      <c r="AF1928" s="367"/>
      <c r="AG1928" s="367"/>
      <c r="AH1928" s="367"/>
      <c r="AI1928" s="367"/>
      <c r="AJ1928" s="367"/>
      <c r="AK1928" s="367"/>
      <c r="AL1928" s="367"/>
      <c r="AM1928" s="367"/>
      <c r="AN1928" s="367"/>
      <c r="AO1928" s="367"/>
      <c r="AP1928" s="367"/>
      <c r="AQ1928" s="367"/>
      <c r="AR1928" s="367"/>
      <c r="AS1928" s="367"/>
      <c r="AT1928" s="367"/>
    </row>
    <row r="1929" spans="2:46" ht="13.8">
      <c r="B1929" s="26">
        <v>153.33333333333334</v>
      </c>
      <c r="C1929" s="367">
        <v>594.27209341323874</v>
      </c>
      <c r="D1929" s="369">
        <v>4140</v>
      </c>
      <c r="E1929" s="367">
        <v>42790.697674418872</v>
      </c>
      <c r="F1929" s="367">
        <v>-2673282.7953690747</v>
      </c>
      <c r="G1929" s="367">
        <v>4140.0000000000264</v>
      </c>
      <c r="H1929" s="367">
        <v>230000</v>
      </c>
      <c r="I1929" s="367">
        <v>-31576690.209963642</v>
      </c>
      <c r="J1929" s="384">
        <v>4140</v>
      </c>
      <c r="K1929" s="367">
        <v>55757.575757576727</v>
      </c>
      <c r="L1929" s="367">
        <v>-1869820.6571944023</v>
      </c>
      <c r="M1929" s="384">
        <v>4140.0000000000719</v>
      </c>
      <c r="N1929" s="367">
        <v>920</v>
      </c>
      <c r="O1929" s="367">
        <v>-32452.840731782657</v>
      </c>
      <c r="P1929" s="384">
        <v>60.029999999999994</v>
      </c>
      <c r="Q1929" s="367">
        <v>920</v>
      </c>
      <c r="R1929" s="367">
        <v>-13205.224505979202</v>
      </c>
      <c r="S1929" s="384">
        <v>57.959999999999994</v>
      </c>
      <c r="T1929" s="367">
        <v>31724.137931034027</v>
      </c>
      <c r="U1929" s="367">
        <v>-1930450.6274936651</v>
      </c>
      <c r="V1929" s="384">
        <v>4139.9999999999409</v>
      </c>
      <c r="W1929" s="367">
        <v>1533333.3333333461</v>
      </c>
      <c r="X1929" s="367">
        <v>133264.41714467487</v>
      </c>
      <c r="Y1929" s="384">
        <v>4140.0000000000346</v>
      </c>
      <c r="Z1929" s="367"/>
      <c r="AA1929" s="367"/>
      <c r="AB1929" s="367"/>
      <c r="AC1929" s="367"/>
      <c r="AD1929" s="367"/>
      <c r="AE1929" s="367"/>
      <c r="AF1929" s="367"/>
      <c r="AG1929" s="367"/>
      <c r="AH1929" s="367"/>
      <c r="AI1929" s="367"/>
      <c r="AJ1929" s="367"/>
      <c r="AK1929" s="367"/>
      <c r="AL1929" s="367"/>
      <c r="AM1929" s="367"/>
      <c r="AN1929" s="367"/>
      <c r="AO1929" s="367"/>
      <c r="AP1929" s="367"/>
      <c r="AQ1929" s="367"/>
      <c r="AR1929" s="367"/>
      <c r="AS1929" s="367"/>
      <c r="AT1929" s="367"/>
    </row>
    <row r="1930" spans="2:46" ht="13.8">
      <c r="B1930" s="26">
        <v>153.5</v>
      </c>
      <c r="C1930" s="367">
        <v>594.90388962949783</v>
      </c>
      <c r="D1930" s="369">
        <v>4144.5</v>
      </c>
      <c r="E1930" s="367">
        <v>42837.209302325849</v>
      </c>
      <c r="F1930" s="367">
        <v>-2679137.6920650299</v>
      </c>
      <c r="G1930" s="367">
        <v>4144.5000000000264</v>
      </c>
      <c r="H1930" s="367">
        <v>230250</v>
      </c>
      <c r="I1930" s="367">
        <v>-31645732.662591197</v>
      </c>
      <c r="J1930" s="384">
        <v>4144.5</v>
      </c>
      <c r="K1930" s="367">
        <v>55818.181818182791</v>
      </c>
      <c r="L1930" s="367">
        <v>-1874110.5126823497</v>
      </c>
      <c r="M1930" s="384">
        <v>4144.5000000000728</v>
      </c>
      <c r="N1930" s="367">
        <v>921</v>
      </c>
      <c r="O1930" s="367">
        <v>-32524.657532320085</v>
      </c>
      <c r="P1930" s="384">
        <v>60.09525</v>
      </c>
      <c r="Q1930" s="367">
        <v>921</v>
      </c>
      <c r="R1930" s="367">
        <v>-13236.824215006154</v>
      </c>
      <c r="S1930" s="384">
        <v>58.022999999999996</v>
      </c>
      <c r="T1930" s="367">
        <v>31758.620689654716</v>
      </c>
      <c r="U1930" s="367">
        <v>-1934837.2504496523</v>
      </c>
      <c r="V1930" s="384">
        <v>4144.49999999994</v>
      </c>
      <c r="W1930" s="367">
        <v>1535000.0000000128</v>
      </c>
      <c r="X1930" s="367">
        <v>133324.17617601712</v>
      </c>
      <c r="Y1930" s="384">
        <v>4144.5000000000346</v>
      </c>
      <c r="Z1930" s="367"/>
      <c r="AA1930" s="367"/>
      <c r="AB1930" s="367"/>
      <c r="AC1930" s="367"/>
      <c r="AD1930" s="367"/>
      <c r="AE1930" s="367"/>
      <c r="AF1930" s="367"/>
      <c r="AG1930" s="367"/>
      <c r="AH1930" s="367"/>
      <c r="AI1930" s="367"/>
      <c r="AJ1930" s="367"/>
      <c r="AK1930" s="367"/>
      <c r="AL1930" s="367"/>
      <c r="AM1930" s="367"/>
      <c r="AN1930" s="367"/>
      <c r="AO1930" s="367"/>
      <c r="AP1930" s="367"/>
      <c r="AQ1930" s="367"/>
      <c r="AR1930" s="367"/>
      <c r="AS1930" s="367"/>
      <c r="AT1930" s="367"/>
    </row>
    <row r="1931" spans="2:46" ht="13.8">
      <c r="B1931" s="26">
        <v>153.66666666666666</v>
      </c>
      <c r="C1931" s="367">
        <v>595.53565511457055</v>
      </c>
      <c r="D1931" s="369">
        <v>4149</v>
      </c>
      <c r="E1931" s="367">
        <v>42883.720930232827</v>
      </c>
      <c r="F1931" s="367">
        <v>-2684998.9930053432</v>
      </c>
      <c r="G1931" s="367">
        <v>4149.0000000000264</v>
      </c>
      <c r="H1931" s="367">
        <v>230500</v>
      </c>
      <c r="I1931" s="367">
        <v>-31714850.511447348</v>
      </c>
      <c r="J1931" s="384">
        <v>4149</v>
      </c>
      <c r="K1931" s="367">
        <v>55878.787878788855</v>
      </c>
      <c r="L1931" s="367">
        <v>-1878405.2703238907</v>
      </c>
      <c r="M1931" s="384">
        <v>4149.0000000000728</v>
      </c>
      <c r="N1931" s="367">
        <v>922</v>
      </c>
      <c r="O1931" s="367">
        <v>-32596.553685677605</v>
      </c>
      <c r="P1931" s="384">
        <v>60.160500000000006</v>
      </c>
      <c r="Q1931" s="367">
        <v>922</v>
      </c>
      <c r="R1931" s="367">
        <v>-13268.461375073563</v>
      </c>
      <c r="S1931" s="384">
        <v>58.085999999999999</v>
      </c>
      <c r="T1931" s="367">
        <v>31793.103448275404</v>
      </c>
      <c r="U1931" s="367">
        <v>-1939228.8425849162</v>
      </c>
      <c r="V1931" s="384">
        <v>4148.99999999994</v>
      </c>
      <c r="W1931" s="367">
        <v>1536666.6666666795</v>
      </c>
      <c r="X1931" s="367">
        <v>133383.75042213462</v>
      </c>
      <c r="Y1931" s="384">
        <v>4149.0000000000346</v>
      </c>
      <c r="Z1931" s="367"/>
      <c r="AA1931" s="367"/>
      <c r="AB1931" s="367"/>
      <c r="AC1931" s="367"/>
      <c r="AD1931" s="367"/>
      <c r="AE1931" s="367"/>
      <c r="AF1931" s="367"/>
      <c r="AG1931" s="367"/>
      <c r="AH1931" s="367"/>
      <c r="AI1931" s="367"/>
      <c r="AJ1931" s="367"/>
      <c r="AK1931" s="367"/>
      <c r="AL1931" s="367"/>
      <c r="AM1931" s="367"/>
      <c r="AN1931" s="367"/>
      <c r="AO1931" s="367"/>
      <c r="AP1931" s="367"/>
      <c r="AQ1931" s="367"/>
      <c r="AR1931" s="367"/>
      <c r="AS1931" s="367"/>
      <c r="AT1931" s="367"/>
    </row>
    <row r="1932" spans="2:46" ht="13.8">
      <c r="B1932" s="26">
        <v>153.83333333333331</v>
      </c>
      <c r="C1932" s="367">
        <v>596.16738986845678</v>
      </c>
      <c r="D1932" s="369">
        <v>4153.5</v>
      </c>
      <c r="E1932" s="367">
        <v>42930.232558139804</v>
      </c>
      <c r="F1932" s="367">
        <v>-2690866.6981900148</v>
      </c>
      <c r="G1932" s="367">
        <v>4153.5000000000264</v>
      </c>
      <c r="H1932" s="367">
        <v>230750</v>
      </c>
      <c r="I1932" s="367">
        <v>-31784043.756532092</v>
      </c>
      <c r="J1932" s="384">
        <v>4153.5</v>
      </c>
      <c r="K1932" s="367">
        <v>55939.393939394919</v>
      </c>
      <c r="L1932" s="367">
        <v>-1882704.930119026</v>
      </c>
      <c r="M1932" s="384">
        <v>4153.5000000000728</v>
      </c>
      <c r="N1932" s="367">
        <v>923</v>
      </c>
      <c r="O1932" s="367">
        <v>-32668.529191855218</v>
      </c>
      <c r="P1932" s="384">
        <v>60.225749999999998</v>
      </c>
      <c r="Q1932" s="367">
        <v>923</v>
      </c>
      <c r="R1932" s="367">
        <v>-13300.135986181425</v>
      </c>
      <c r="S1932" s="384">
        <v>58.149000000000001</v>
      </c>
      <c r="T1932" s="367">
        <v>31827.586206896092</v>
      </c>
      <c r="U1932" s="367">
        <v>-1943625.4038994559</v>
      </c>
      <c r="V1932" s="384">
        <v>4153.49999999994</v>
      </c>
      <c r="W1932" s="367">
        <v>1538333.3333333463</v>
      </c>
      <c r="X1932" s="367">
        <v>133443.13988302741</v>
      </c>
      <c r="Y1932" s="384">
        <v>4153.5000000000346</v>
      </c>
      <c r="Z1932" s="367"/>
      <c r="AA1932" s="367"/>
      <c r="AB1932" s="367"/>
      <c r="AC1932" s="367"/>
      <c r="AD1932" s="367"/>
      <c r="AE1932" s="367"/>
      <c r="AF1932" s="367"/>
      <c r="AG1932" s="367"/>
      <c r="AH1932" s="367"/>
      <c r="AI1932" s="367"/>
      <c r="AJ1932" s="367"/>
      <c r="AK1932" s="367"/>
      <c r="AL1932" s="367"/>
      <c r="AM1932" s="367"/>
      <c r="AN1932" s="367"/>
      <c r="AO1932" s="367"/>
      <c r="AP1932" s="367"/>
      <c r="AQ1932" s="367"/>
      <c r="AR1932" s="367"/>
      <c r="AS1932" s="367"/>
      <c r="AT1932" s="367"/>
    </row>
    <row r="1933" spans="2:46" ht="13.8">
      <c r="B1933" s="26">
        <v>153.99999999999997</v>
      </c>
      <c r="C1933" s="367">
        <v>596.79909389115664</v>
      </c>
      <c r="D1933" s="369">
        <v>4157.9999999999991</v>
      </c>
      <c r="E1933" s="367">
        <v>42976.744186046781</v>
      </c>
      <c r="F1933" s="367">
        <v>-2696740.807619046</v>
      </c>
      <c r="G1933" s="367">
        <v>4158.0000000000264</v>
      </c>
      <c r="H1933" s="367">
        <v>231000</v>
      </c>
      <c r="I1933" s="367">
        <v>-31853312.397845436</v>
      </c>
      <c r="J1933" s="384">
        <v>4158</v>
      </c>
      <c r="K1933" s="367">
        <v>56000.000000000982</v>
      </c>
      <c r="L1933" s="367">
        <v>-1887009.4920677552</v>
      </c>
      <c r="M1933" s="384">
        <v>4158.0000000000728</v>
      </c>
      <c r="N1933" s="367">
        <v>924</v>
      </c>
      <c r="O1933" s="367">
        <v>-32740.584050852933</v>
      </c>
      <c r="P1933" s="384">
        <v>60.291000000000004</v>
      </c>
      <c r="Q1933" s="367">
        <v>924</v>
      </c>
      <c r="R1933" s="367">
        <v>-13331.848048329734</v>
      </c>
      <c r="S1933" s="384">
        <v>58.211999999999996</v>
      </c>
      <c r="T1933" s="367">
        <v>31862.068965516781</v>
      </c>
      <c r="U1933" s="367">
        <v>-1948026.9343932713</v>
      </c>
      <c r="V1933" s="384">
        <v>4157.99999999994</v>
      </c>
      <c r="W1933" s="367">
        <v>1540000.000000013</v>
      </c>
      <c r="X1933" s="367">
        <v>133502.34455869545</v>
      </c>
      <c r="Y1933" s="384">
        <v>4158.0000000000355</v>
      </c>
      <c r="Z1933" s="367"/>
      <c r="AA1933" s="367"/>
      <c r="AB1933" s="367"/>
      <c r="AC1933" s="367"/>
      <c r="AD1933" s="367"/>
      <c r="AE1933" s="367"/>
      <c r="AF1933" s="367"/>
      <c r="AG1933" s="367"/>
      <c r="AH1933" s="367"/>
      <c r="AI1933" s="367"/>
      <c r="AJ1933" s="367"/>
      <c r="AK1933" s="367"/>
      <c r="AL1933" s="367"/>
      <c r="AM1933" s="367"/>
      <c r="AN1933" s="367"/>
      <c r="AO1933" s="367"/>
      <c r="AP1933" s="367"/>
      <c r="AQ1933" s="367"/>
      <c r="AR1933" s="367"/>
      <c r="AS1933" s="367"/>
      <c r="AT1933" s="367"/>
    </row>
    <row r="1934" spans="2:46" ht="13.8">
      <c r="B1934" s="26">
        <v>154.16666666666663</v>
      </c>
      <c r="C1934" s="367">
        <v>597.43076718267002</v>
      </c>
      <c r="D1934" s="369">
        <v>4162.4999999999991</v>
      </c>
      <c r="E1934" s="367">
        <v>43023.255813953758</v>
      </c>
      <c r="F1934" s="367">
        <v>-2702621.3212924344</v>
      </c>
      <c r="G1934" s="367">
        <v>4162.5000000000264</v>
      </c>
      <c r="H1934" s="367">
        <v>231250</v>
      </c>
      <c r="I1934" s="367">
        <v>-31922656.435387377</v>
      </c>
      <c r="J1934" s="384">
        <v>4162.5</v>
      </c>
      <c r="K1934" s="367">
        <v>56060.606060607046</v>
      </c>
      <c r="L1934" s="367">
        <v>-1891318.9561700798</v>
      </c>
      <c r="M1934" s="384">
        <v>4162.5000000000737</v>
      </c>
      <c r="N1934" s="367">
        <v>925</v>
      </c>
      <c r="O1934" s="367">
        <v>-32812.718262670751</v>
      </c>
      <c r="P1934" s="384">
        <v>60.356250000000003</v>
      </c>
      <c r="Q1934" s="367">
        <v>925</v>
      </c>
      <c r="R1934" s="367">
        <v>-13363.597561518505</v>
      </c>
      <c r="S1934" s="384">
        <v>58.274999999999999</v>
      </c>
      <c r="T1934" s="367">
        <v>31896.551724137469</v>
      </c>
      <c r="U1934" s="367">
        <v>-1952433.4340663629</v>
      </c>
      <c r="V1934" s="384">
        <v>4162.49999999994</v>
      </c>
      <c r="W1934" s="367">
        <v>1541666.6666666798</v>
      </c>
      <c r="X1934" s="367">
        <v>133561.36444913878</v>
      </c>
      <c r="Y1934" s="384">
        <v>4162.5000000000355</v>
      </c>
      <c r="Z1934" s="367"/>
      <c r="AA1934" s="367"/>
      <c r="AB1934" s="367"/>
      <c r="AC1934" s="367"/>
      <c r="AD1934" s="367"/>
      <c r="AE1934" s="367"/>
      <c r="AF1934" s="367"/>
      <c r="AG1934" s="367"/>
      <c r="AH1934" s="367"/>
      <c r="AI1934" s="367"/>
      <c r="AJ1934" s="367"/>
      <c r="AK1934" s="367"/>
      <c r="AL1934" s="367"/>
      <c r="AM1934" s="367"/>
      <c r="AN1934" s="367"/>
      <c r="AO1934" s="367"/>
      <c r="AP1934" s="367"/>
      <c r="AQ1934" s="367"/>
      <c r="AR1934" s="367"/>
      <c r="AS1934" s="367"/>
      <c r="AT1934" s="367"/>
    </row>
    <row r="1935" spans="2:46" ht="13.8">
      <c r="B1935" s="26">
        <v>154.33333333333329</v>
      </c>
      <c r="C1935" s="367">
        <v>598.06240974299692</v>
      </c>
      <c r="D1935" s="369">
        <v>4166.9999999999991</v>
      </c>
      <c r="E1935" s="367">
        <v>43069.767441860735</v>
      </c>
      <c r="F1935" s="367">
        <v>-2708508.2392101823</v>
      </c>
      <c r="G1935" s="367">
        <v>4167.0000000000264</v>
      </c>
      <c r="H1935" s="367">
        <v>231500</v>
      </c>
      <c r="I1935" s="367">
        <v>-31992075.869157918</v>
      </c>
      <c r="J1935" s="384">
        <v>4167</v>
      </c>
      <c r="K1935" s="367">
        <v>56121.21212121311</v>
      </c>
      <c r="L1935" s="367">
        <v>-1895633.3224259976</v>
      </c>
      <c r="M1935" s="384">
        <v>4167.0000000000737</v>
      </c>
      <c r="N1935" s="367">
        <v>926</v>
      </c>
      <c r="O1935" s="367">
        <v>-32884.931827308661</v>
      </c>
      <c r="P1935" s="384">
        <v>60.421500000000002</v>
      </c>
      <c r="Q1935" s="367">
        <v>926</v>
      </c>
      <c r="R1935" s="367">
        <v>-13395.38452574773</v>
      </c>
      <c r="S1935" s="384">
        <v>58.338000000000001</v>
      </c>
      <c r="T1935" s="367">
        <v>31931.034482758158</v>
      </c>
      <c r="U1935" s="367">
        <v>-1956844.9029187304</v>
      </c>
      <c r="V1935" s="384">
        <v>4166.99999999994</v>
      </c>
      <c r="W1935" s="367">
        <v>1543333.3333333465</v>
      </c>
      <c r="X1935" s="367">
        <v>133620.19955435736</v>
      </c>
      <c r="Y1935" s="384">
        <v>4167.0000000000355</v>
      </c>
      <c r="Z1935" s="367"/>
      <c r="AA1935" s="367"/>
      <c r="AB1935" s="367"/>
      <c r="AC1935" s="367"/>
      <c r="AD1935" s="367"/>
      <c r="AE1935" s="367"/>
      <c r="AF1935" s="367"/>
      <c r="AG1935" s="367"/>
      <c r="AH1935" s="367"/>
      <c r="AI1935" s="367"/>
      <c r="AJ1935" s="367"/>
      <c r="AK1935" s="367"/>
      <c r="AL1935" s="367"/>
      <c r="AM1935" s="367"/>
      <c r="AN1935" s="367"/>
      <c r="AO1935" s="367"/>
      <c r="AP1935" s="367"/>
      <c r="AQ1935" s="367"/>
      <c r="AR1935" s="367"/>
      <c r="AS1935" s="367"/>
      <c r="AT1935" s="367"/>
    </row>
    <row r="1936" spans="2:46" ht="13.8">
      <c r="B1936" s="26">
        <v>154.49999999999994</v>
      </c>
      <c r="C1936" s="367">
        <v>598.69402157213744</v>
      </c>
      <c r="D1936" s="369">
        <v>4171.4999999999991</v>
      </c>
      <c r="E1936" s="367">
        <v>43116.279069767712</v>
      </c>
      <c r="F1936" s="367">
        <v>-2714401.5613722885</v>
      </c>
      <c r="G1936" s="367">
        <v>4171.5000000000264</v>
      </c>
      <c r="H1936" s="367">
        <v>231750</v>
      </c>
      <c r="I1936" s="367">
        <v>-32061570.699157048</v>
      </c>
      <c r="J1936" s="384">
        <v>4171.5</v>
      </c>
      <c r="K1936" s="367">
        <v>56181.818181819173</v>
      </c>
      <c r="L1936" s="367">
        <v>-1899952.5908355101</v>
      </c>
      <c r="M1936" s="384">
        <v>4171.5000000000746</v>
      </c>
      <c r="N1936" s="367">
        <v>927</v>
      </c>
      <c r="O1936" s="367">
        <v>-32957.224744766667</v>
      </c>
      <c r="P1936" s="384">
        <v>60.486750000000001</v>
      </c>
      <c r="Q1936" s="367">
        <v>927</v>
      </c>
      <c r="R1936" s="367">
        <v>-13427.208941017401</v>
      </c>
      <c r="S1936" s="384">
        <v>58.400999999999996</v>
      </c>
      <c r="T1936" s="367">
        <v>31965.517241378846</v>
      </c>
      <c r="U1936" s="367">
        <v>-1961261.3409503726</v>
      </c>
      <c r="V1936" s="384">
        <v>4171.4999999999391</v>
      </c>
      <c r="W1936" s="367">
        <v>1545000.0000000133</v>
      </c>
      <c r="X1936" s="367">
        <v>133678.8498743512</v>
      </c>
      <c r="Y1936" s="384">
        <v>4171.5000000000355</v>
      </c>
      <c r="Z1936" s="367"/>
      <c r="AA1936" s="367"/>
      <c r="AB1936" s="367"/>
      <c r="AC1936" s="367"/>
      <c r="AD1936" s="367"/>
      <c r="AE1936" s="367"/>
      <c r="AF1936" s="367"/>
      <c r="AG1936" s="367"/>
      <c r="AH1936" s="367"/>
      <c r="AI1936" s="367"/>
      <c r="AJ1936" s="367"/>
      <c r="AK1936" s="367"/>
      <c r="AL1936" s="367"/>
      <c r="AM1936" s="367"/>
      <c r="AN1936" s="367"/>
      <c r="AO1936" s="367"/>
      <c r="AP1936" s="367"/>
      <c r="AQ1936" s="367"/>
      <c r="AR1936" s="367"/>
      <c r="AS1936" s="367"/>
      <c r="AT1936" s="367"/>
    </row>
    <row r="1937" spans="2:46" ht="13.8">
      <c r="B1937" s="26">
        <v>154.6666666666666</v>
      </c>
      <c r="C1937" s="367">
        <v>599.32560267009126</v>
      </c>
      <c r="D1937" s="369">
        <v>4175.9999999999982</v>
      </c>
      <c r="E1937" s="367">
        <v>43162.790697674689</v>
      </c>
      <c r="F1937" s="367">
        <v>-2720301.2877787529</v>
      </c>
      <c r="G1937" s="367">
        <v>4176.0000000000264</v>
      </c>
      <c r="H1937" s="367">
        <v>232000</v>
      </c>
      <c r="I1937" s="367">
        <v>-32131140.925384782</v>
      </c>
      <c r="J1937" s="384">
        <v>4176</v>
      </c>
      <c r="K1937" s="367">
        <v>56242.424242425237</v>
      </c>
      <c r="L1937" s="367">
        <v>-1904276.7613986165</v>
      </c>
      <c r="M1937" s="384">
        <v>4176.0000000000746</v>
      </c>
      <c r="N1937" s="367">
        <v>928</v>
      </c>
      <c r="O1937" s="367">
        <v>-33029.597015044768</v>
      </c>
      <c r="P1937" s="384">
        <v>60.552</v>
      </c>
      <c r="Q1937" s="367">
        <v>928</v>
      </c>
      <c r="R1937" s="367">
        <v>-13459.070807327535</v>
      </c>
      <c r="S1937" s="384">
        <v>58.463999999999999</v>
      </c>
      <c r="T1937" s="367">
        <v>31999.999999999534</v>
      </c>
      <c r="U1937" s="367">
        <v>-1965682.7481612917</v>
      </c>
      <c r="V1937" s="384">
        <v>4175.9999999999391</v>
      </c>
      <c r="W1937" s="367">
        <v>1546666.66666668</v>
      </c>
      <c r="X1937" s="367">
        <v>133737.31540912032</v>
      </c>
      <c r="Y1937" s="384">
        <v>4176.0000000000355</v>
      </c>
      <c r="Z1937" s="367"/>
      <c r="AA1937" s="367"/>
      <c r="AB1937" s="367"/>
      <c r="AC1937" s="367"/>
      <c r="AD1937" s="367"/>
      <c r="AE1937" s="367"/>
      <c r="AF1937" s="367"/>
      <c r="AG1937" s="367"/>
      <c r="AH1937" s="367"/>
      <c r="AI1937" s="367"/>
      <c r="AJ1937" s="367"/>
      <c r="AK1937" s="367"/>
      <c r="AL1937" s="367"/>
      <c r="AM1937" s="367"/>
      <c r="AN1937" s="367"/>
      <c r="AO1937" s="367"/>
      <c r="AP1937" s="367"/>
      <c r="AQ1937" s="367"/>
      <c r="AR1937" s="367"/>
      <c r="AS1937" s="367"/>
      <c r="AT1937" s="367"/>
    </row>
    <row r="1938" spans="2:46" ht="13.8">
      <c r="B1938" s="26">
        <v>154.83333333333326</v>
      </c>
      <c r="C1938" s="367">
        <v>599.95715303685881</v>
      </c>
      <c r="D1938" s="369">
        <v>4180.4999999999982</v>
      </c>
      <c r="E1938" s="367">
        <v>43209.302325581666</v>
      </c>
      <c r="F1938" s="367">
        <v>-2726207.4184295754</v>
      </c>
      <c r="G1938" s="367">
        <v>4180.5000000000264</v>
      </c>
      <c r="H1938" s="367">
        <v>232250</v>
      </c>
      <c r="I1938" s="367">
        <v>-32200786.547841113</v>
      </c>
      <c r="J1938" s="384">
        <v>4180.5</v>
      </c>
      <c r="K1938" s="367">
        <v>56303.030303031301</v>
      </c>
      <c r="L1938" s="367">
        <v>-1908605.8341153166</v>
      </c>
      <c r="M1938" s="384">
        <v>4180.5000000000746</v>
      </c>
      <c r="N1938" s="367">
        <v>929</v>
      </c>
      <c r="O1938" s="367">
        <v>-33102.048638142973</v>
      </c>
      <c r="P1938" s="384">
        <v>60.617249999999999</v>
      </c>
      <c r="Q1938" s="367">
        <v>929</v>
      </c>
      <c r="R1938" s="367">
        <v>-13490.970124678121</v>
      </c>
      <c r="S1938" s="384">
        <v>58.527000000000001</v>
      </c>
      <c r="T1938" s="367">
        <v>32034.482758620223</v>
      </c>
      <c r="U1938" s="367">
        <v>-1970109.1245514867</v>
      </c>
      <c r="V1938" s="384">
        <v>4180.4999999999391</v>
      </c>
      <c r="W1938" s="367">
        <v>1548333.3333333468</v>
      </c>
      <c r="X1938" s="367">
        <v>133795.5961586647</v>
      </c>
      <c r="Y1938" s="384">
        <v>4180.5000000000364</v>
      </c>
      <c r="Z1938" s="367"/>
      <c r="AA1938" s="367"/>
      <c r="AB1938" s="367"/>
      <c r="AC1938" s="367"/>
      <c r="AD1938" s="367"/>
      <c r="AE1938" s="367"/>
      <c r="AF1938" s="367"/>
      <c r="AG1938" s="367"/>
      <c r="AH1938" s="367"/>
      <c r="AI1938" s="367"/>
      <c r="AJ1938" s="367"/>
      <c r="AK1938" s="367"/>
      <c r="AL1938" s="367"/>
      <c r="AM1938" s="367"/>
      <c r="AN1938" s="367"/>
      <c r="AO1938" s="367"/>
      <c r="AP1938" s="367"/>
      <c r="AQ1938" s="367"/>
      <c r="AR1938" s="367"/>
      <c r="AS1938" s="367"/>
      <c r="AT1938" s="367"/>
    </row>
    <row r="1939" spans="2:46" ht="13.8">
      <c r="B1939" s="26">
        <v>154.99999999999991</v>
      </c>
      <c r="C1939" s="367">
        <v>600.58867267243966</v>
      </c>
      <c r="D1939" s="369">
        <v>4184.9999999999973</v>
      </c>
      <c r="E1939" s="367">
        <v>43255.813953488643</v>
      </c>
      <c r="F1939" s="367">
        <v>-2732119.9533247571</v>
      </c>
      <c r="G1939" s="367">
        <v>4185.0000000000264</v>
      </c>
      <c r="H1939" s="367">
        <v>232500</v>
      </c>
      <c r="I1939" s="367">
        <v>-32270507.566526037</v>
      </c>
      <c r="J1939" s="384">
        <v>4185</v>
      </c>
      <c r="K1939" s="367">
        <v>56363.636363637364</v>
      </c>
      <c r="L1939" s="367">
        <v>-1912939.8089856112</v>
      </c>
      <c r="M1939" s="384">
        <v>4185.0000000000746</v>
      </c>
      <c r="N1939" s="367">
        <v>930</v>
      </c>
      <c r="O1939" s="367">
        <v>-33174.579614061287</v>
      </c>
      <c r="P1939" s="384">
        <v>60.682500000000005</v>
      </c>
      <c r="Q1939" s="367">
        <v>930</v>
      </c>
      <c r="R1939" s="367">
        <v>-13522.906893069161</v>
      </c>
      <c r="S1939" s="384">
        <v>58.59</v>
      </c>
      <c r="T1939" s="367">
        <v>32068.965517240911</v>
      </c>
      <c r="U1939" s="367">
        <v>-1974540.4701209576</v>
      </c>
      <c r="V1939" s="384">
        <v>4184.9999999999391</v>
      </c>
      <c r="W1939" s="367">
        <v>1550000.0000000135</v>
      </c>
      <c r="X1939" s="367">
        <v>133853.69212298436</v>
      </c>
      <c r="Y1939" s="384">
        <v>4185.0000000000364</v>
      </c>
      <c r="Z1939" s="367"/>
      <c r="AA1939" s="367"/>
      <c r="AB1939" s="367"/>
      <c r="AC1939" s="367"/>
      <c r="AD1939" s="367"/>
      <c r="AE1939" s="367"/>
      <c r="AF1939" s="367"/>
      <c r="AG1939" s="367"/>
      <c r="AH1939" s="367"/>
      <c r="AI1939" s="367"/>
      <c r="AJ1939" s="367"/>
      <c r="AK1939" s="367"/>
      <c r="AL1939" s="367"/>
      <c r="AM1939" s="367"/>
      <c r="AN1939" s="367"/>
      <c r="AO1939" s="367"/>
      <c r="AP1939" s="367"/>
      <c r="AQ1939" s="367"/>
      <c r="AR1939" s="367"/>
      <c r="AS1939" s="367"/>
      <c r="AT1939" s="367"/>
    </row>
    <row r="1940" spans="2:46" ht="13.8">
      <c r="B1940" s="26">
        <v>155.16666666666657</v>
      </c>
      <c r="C1940" s="367">
        <v>601.22016157683436</v>
      </c>
      <c r="D1940" s="369">
        <v>4189.4999999999973</v>
      </c>
      <c r="E1940" s="367">
        <v>43302.32558139562</v>
      </c>
      <c r="F1940" s="367">
        <v>-2738038.8924642974</v>
      </c>
      <c r="G1940" s="367">
        <v>4189.5000000000264</v>
      </c>
      <c r="H1940" s="367">
        <v>232750</v>
      </c>
      <c r="I1940" s="367">
        <v>-32340303.981439561</v>
      </c>
      <c r="J1940" s="384">
        <v>4189.5</v>
      </c>
      <c r="K1940" s="367">
        <v>56424.242424243428</v>
      </c>
      <c r="L1940" s="367">
        <v>-1917278.6860094999</v>
      </c>
      <c r="M1940" s="384">
        <v>4189.5000000000746</v>
      </c>
      <c r="N1940" s="367">
        <v>931</v>
      </c>
      <c r="O1940" s="367">
        <v>-33247.189942799676</v>
      </c>
      <c r="P1940" s="384">
        <v>60.747749999999996</v>
      </c>
      <c r="Q1940" s="367">
        <v>931</v>
      </c>
      <c r="R1940" s="367">
        <v>-13554.881112500652</v>
      </c>
      <c r="S1940" s="384">
        <v>58.652999999999999</v>
      </c>
      <c r="T1940" s="367">
        <v>32103.4482758616</v>
      </c>
      <c r="U1940" s="367">
        <v>-1978976.7848697042</v>
      </c>
      <c r="V1940" s="384">
        <v>4189.4999999999391</v>
      </c>
      <c r="W1940" s="367">
        <v>1551666.6666666802</v>
      </c>
      <c r="X1940" s="367">
        <v>133911.60330207928</v>
      </c>
      <c r="Y1940" s="384">
        <v>4189.5000000000364</v>
      </c>
      <c r="Z1940" s="367"/>
      <c r="AA1940" s="367"/>
      <c r="AB1940" s="367"/>
      <c r="AC1940" s="367"/>
      <c r="AD1940" s="367"/>
      <c r="AE1940" s="367"/>
      <c r="AF1940" s="367"/>
      <c r="AG1940" s="367"/>
      <c r="AH1940" s="367"/>
      <c r="AI1940" s="367"/>
      <c r="AJ1940" s="367"/>
      <c r="AK1940" s="367"/>
      <c r="AL1940" s="367"/>
      <c r="AM1940" s="367"/>
      <c r="AN1940" s="367"/>
      <c r="AO1940" s="367"/>
      <c r="AP1940" s="367"/>
      <c r="AQ1940" s="367"/>
      <c r="AR1940" s="367"/>
      <c r="AS1940" s="367"/>
      <c r="AT1940" s="367"/>
    </row>
    <row r="1941" spans="2:46" ht="13.8">
      <c r="B1941" s="26">
        <v>155.33333333333323</v>
      </c>
      <c r="C1941" s="367">
        <v>601.85161975004257</v>
      </c>
      <c r="D1941" s="369">
        <v>4193.9999999999973</v>
      </c>
      <c r="E1941" s="367">
        <v>43348.837209302597</v>
      </c>
      <c r="F1941" s="367">
        <v>-2743964.2358481959</v>
      </c>
      <c r="G1941" s="367">
        <v>4194.0000000000264</v>
      </c>
      <c r="H1941" s="367">
        <v>233000</v>
      </c>
      <c r="I1941" s="367">
        <v>-32410175.792581677</v>
      </c>
      <c r="J1941" s="384">
        <v>4194</v>
      </c>
      <c r="K1941" s="367">
        <v>56484.848484849492</v>
      </c>
      <c r="L1941" s="367">
        <v>-1921622.4651869836</v>
      </c>
      <c r="M1941" s="384">
        <v>4194.0000000000755</v>
      </c>
      <c r="N1941" s="367">
        <v>932</v>
      </c>
      <c r="O1941" s="367">
        <v>-33319.879624358182</v>
      </c>
      <c r="P1941" s="384">
        <v>60.813000000000002</v>
      </c>
      <c r="Q1941" s="367">
        <v>932</v>
      </c>
      <c r="R1941" s="367">
        <v>-13586.892782972602</v>
      </c>
      <c r="S1941" s="384">
        <v>58.716000000000001</v>
      </c>
      <c r="T1941" s="367">
        <v>32137.931034482288</v>
      </c>
      <c r="U1941" s="367">
        <v>-1983418.0687977269</v>
      </c>
      <c r="V1941" s="384">
        <v>4193.9999999999391</v>
      </c>
      <c r="W1941" s="367">
        <v>1553333.333333347</v>
      </c>
      <c r="X1941" s="367">
        <v>133969.32969594948</v>
      </c>
      <c r="Y1941" s="384">
        <v>4194.0000000000364</v>
      </c>
      <c r="Z1941" s="367"/>
      <c r="AA1941" s="367"/>
      <c r="AB1941" s="367"/>
      <c r="AC1941" s="367"/>
      <c r="AD1941" s="367"/>
      <c r="AE1941" s="367"/>
      <c r="AF1941" s="367"/>
      <c r="AG1941" s="367"/>
      <c r="AH1941" s="367"/>
      <c r="AI1941" s="367"/>
      <c r="AJ1941" s="367"/>
      <c r="AK1941" s="367"/>
      <c r="AL1941" s="367"/>
      <c r="AM1941" s="367"/>
      <c r="AN1941" s="367"/>
      <c r="AO1941" s="367"/>
      <c r="AP1941" s="367"/>
      <c r="AQ1941" s="367"/>
      <c r="AR1941" s="367"/>
      <c r="AS1941" s="367"/>
      <c r="AT1941" s="367"/>
    </row>
    <row r="1942" spans="2:46" ht="13.8">
      <c r="B1942" s="26">
        <v>155.49999999999989</v>
      </c>
      <c r="C1942" s="367">
        <v>602.4830471920643</v>
      </c>
      <c r="D1942" s="369">
        <v>4198.4999999999973</v>
      </c>
      <c r="E1942" s="367">
        <v>43395.348837209574</v>
      </c>
      <c r="F1942" s="367">
        <v>-2749895.9834764521</v>
      </c>
      <c r="G1942" s="367">
        <v>4198.5000000000264</v>
      </c>
      <c r="H1942" s="367">
        <v>233250</v>
      </c>
      <c r="I1942" s="367">
        <v>-32480122.999952398</v>
      </c>
      <c r="J1942" s="384">
        <v>4198.5</v>
      </c>
      <c r="K1942" s="367">
        <v>56545.454545455555</v>
      </c>
      <c r="L1942" s="367">
        <v>-1925971.1465180607</v>
      </c>
      <c r="M1942" s="384">
        <v>4198.5000000000755</v>
      </c>
      <c r="N1942" s="367">
        <v>933</v>
      </c>
      <c r="O1942" s="367">
        <v>-33392.648658736776</v>
      </c>
      <c r="P1942" s="384">
        <v>60.878250000000001</v>
      </c>
      <c r="Q1942" s="367">
        <v>933</v>
      </c>
      <c r="R1942" s="367">
        <v>-13618.941904485</v>
      </c>
      <c r="S1942" s="384">
        <v>58.778999999999996</v>
      </c>
      <c r="T1942" s="367">
        <v>32172.413793102976</v>
      </c>
      <c r="U1942" s="367">
        <v>-1987864.3219050243</v>
      </c>
      <c r="V1942" s="384">
        <v>4198.4999999999382</v>
      </c>
      <c r="W1942" s="367">
        <v>1555000.0000000137</v>
      </c>
      <c r="X1942" s="367">
        <v>134026.87130459491</v>
      </c>
      <c r="Y1942" s="384">
        <v>4198.5000000000364</v>
      </c>
      <c r="Z1942" s="367"/>
      <c r="AA1942" s="367"/>
      <c r="AB1942" s="367"/>
      <c r="AC1942" s="367"/>
      <c r="AD1942" s="367"/>
      <c r="AE1942" s="367"/>
      <c r="AF1942" s="367"/>
      <c r="AG1942" s="367"/>
      <c r="AH1942" s="367"/>
      <c r="AI1942" s="367"/>
      <c r="AJ1942" s="367"/>
      <c r="AK1942" s="367"/>
      <c r="AL1942" s="367"/>
      <c r="AM1942" s="367"/>
      <c r="AN1942" s="367"/>
      <c r="AO1942" s="367"/>
      <c r="AP1942" s="367"/>
      <c r="AQ1942" s="367"/>
      <c r="AR1942" s="367"/>
      <c r="AS1942" s="367"/>
      <c r="AT1942" s="367"/>
    </row>
    <row r="1943" spans="2:46" ht="13.8">
      <c r="B1943" s="26">
        <v>155.66666666666654</v>
      </c>
      <c r="C1943" s="367">
        <v>603.11444390289932</v>
      </c>
      <c r="D1943" s="369">
        <v>4202.9999999999964</v>
      </c>
      <c r="E1943" s="367">
        <v>43441.860465116551</v>
      </c>
      <c r="F1943" s="367">
        <v>-2755834.1353490674</v>
      </c>
      <c r="G1943" s="367">
        <v>4203.0000000000264</v>
      </c>
      <c r="H1943" s="367">
        <v>233500</v>
      </c>
      <c r="I1943" s="367">
        <v>-32550145.603551708</v>
      </c>
      <c r="J1943" s="384">
        <v>4203</v>
      </c>
      <c r="K1943" s="367">
        <v>56606.060606061619</v>
      </c>
      <c r="L1943" s="367">
        <v>-1930324.7300027318</v>
      </c>
      <c r="M1943" s="384">
        <v>4203.0000000000755</v>
      </c>
      <c r="N1943" s="367">
        <v>934</v>
      </c>
      <c r="O1943" s="367">
        <v>-33465.497045935466</v>
      </c>
      <c r="P1943" s="384">
        <v>60.9435</v>
      </c>
      <c r="Q1943" s="367">
        <v>934</v>
      </c>
      <c r="R1943" s="367">
        <v>-13651.028477037858</v>
      </c>
      <c r="S1943" s="384">
        <v>58.841999999999999</v>
      </c>
      <c r="T1943" s="367">
        <v>32206.896551723665</v>
      </c>
      <c r="U1943" s="367">
        <v>-1992315.5441915989</v>
      </c>
      <c r="V1943" s="384">
        <v>4202.9999999999382</v>
      </c>
      <c r="W1943" s="367">
        <v>1556666.6666666805</v>
      </c>
      <c r="X1943" s="367">
        <v>134084.22812801567</v>
      </c>
      <c r="Y1943" s="384">
        <v>4203.0000000000373</v>
      </c>
      <c r="Z1943" s="367"/>
      <c r="AA1943" s="367"/>
      <c r="AB1943" s="367"/>
      <c r="AC1943" s="367"/>
      <c r="AD1943" s="367"/>
      <c r="AE1943" s="367"/>
      <c r="AF1943" s="367"/>
      <c r="AG1943" s="367"/>
      <c r="AH1943" s="367"/>
      <c r="AI1943" s="367"/>
      <c r="AJ1943" s="367"/>
      <c r="AK1943" s="367"/>
      <c r="AL1943" s="367"/>
      <c r="AM1943" s="367"/>
      <c r="AN1943" s="367"/>
      <c r="AO1943" s="367"/>
      <c r="AP1943" s="367"/>
      <c r="AQ1943" s="367"/>
      <c r="AR1943" s="367"/>
      <c r="AS1943" s="367"/>
      <c r="AT1943" s="367"/>
    </row>
    <row r="1944" spans="2:46" ht="13.8">
      <c r="B1944" s="26">
        <v>155.8333333333332</v>
      </c>
      <c r="C1944" s="367">
        <v>603.7458098825482</v>
      </c>
      <c r="D1944" s="369">
        <v>4207.4999999999964</v>
      </c>
      <c r="E1944" s="367">
        <v>43488.372093023529</v>
      </c>
      <c r="F1944" s="367">
        <v>-2761778.6914660409</v>
      </c>
      <c r="G1944" s="367">
        <v>4207.5000000000264</v>
      </c>
      <c r="H1944" s="367">
        <v>233750</v>
      </c>
      <c r="I1944" s="367">
        <v>-32620243.603379622</v>
      </c>
      <c r="J1944" s="384">
        <v>4207.5</v>
      </c>
      <c r="K1944" s="367">
        <v>56666.666666667683</v>
      </c>
      <c r="L1944" s="367">
        <v>-1934683.2156409973</v>
      </c>
      <c r="M1944" s="384">
        <v>4207.5000000000755</v>
      </c>
      <c r="N1944" s="367">
        <v>935</v>
      </c>
      <c r="O1944" s="367">
        <v>-33538.424785954252</v>
      </c>
      <c r="P1944" s="384">
        <v>61.008749999999999</v>
      </c>
      <c r="Q1944" s="367">
        <v>935</v>
      </c>
      <c r="R1944" s="367">
        <v>-13683.152500631166</v>
      </c>
      <c r="S1944" s="384">
        <v>58.904999999999994</v>
      </c>
      <c r="T1944" s="367">
        <v>32241.379310344353</v>
      </c>
      <c r="U1944" s="367">
        <v>-1996771.7356574486</v>
      </c>
      <c r="V1944" s="384">
        <v>4207.4999999999382</v>
      </c>
      <c r="W1944" s="367">
        <v>1558333.3333333472</v>
      </c>
      <c r="X1944" s="367">
        <v>134141.40016621165</v>
      </c>
      <c r="Y1944" s="384">
        <v>4207.5000000000373</v>
      </c>
      <c r="Z1944" s="367"/>
      <c r="AA1944" s="367"/>
      <c r="AB1944" s="367"/>
      <c r="AC1944" s="367"/>
      <c r="AD1944" s="367"/>
      <c r="AE1944" s="367"/>
      <c r="AF1944" s="367"/>
      <c r="AG1944" s="367"/>
      <c r="AH1944" s="367"/>
      <c r="AI1944" s="367"/>
      <c r="AJ1944" s="367"/>
      <c r="AK1944" s="367"/>
      <c r="AL1944" s="367"/>
      <c r="AM1944" s="367"/>
      <c r="AN1944" s="367"/>
      <c r="AO1944" s="367"/>
      <c r="AP1944" s="367"/>
      <c r="AQ1944" s="367"/>
      <c r="AR1944" s="367"/>
      <c r="AS1944" s="367"/>
      <c r="AT1944" s="367"/>
    </row>
    <row r="1945" spans="2:46" ht="13.8">
      <c r="B1945" s="26">
        <v>155.99999999999986</v>
      </c>
      <c r="C1945" s="367">
        <v>604.37714513101048</v>
      </c>
      <c r="D1945" s="369">
        <v>4211.9999999999964</v>
      </c>
      <c r="E1945" s="367">
        <v>43534.883720930506</v>
      </c>
      <c r="F1945" s="367">
        <v>-2767729.651827374</v>
      </c>
      <c r="G1945" s="367">
        <v>4212.0000000000264</v>
      </c>
      <c r="H1945" s="367">
        <v>234000</v>
      </c>
      <c r="I1945" s="367">
        <v>-32690416.999436133</v>
      </c>
      <c r="J1945" s="384">
        <v>4212</v>
      </c>
      <c r="K1945" s="367">
        <v>56727.272727273747</v>
      </c>
      <c r="L1945" s="367">
        <v>-1939046.6034328579</v>
      </c>
      <c r="M1945" s="384">
        <v>4212.0000000000764</v>
      </c>
      <c r="N1945" s="367">
        <v>936</v>
      </c>
      <c r="O1945" s="367">
        <v>-33611.431878793148</v>
      </c>
      <c r="P1945" s="384">
        <v>61.074000000000005</v>
      </c>
      <c r="Q1945" s="367">
        <v>936</v>
      </c>
      <c r="R1945" s="367">
        <v>-13715.313975264931</v>
      </c>
      <c r="S1945" s="384">
        <v>58.967999999999996</v>
      </c>
      <c r="T1945" s="367">
        <v>32275.862068965042</v>
      </c>
      <c r="U1945" s="367">
        <v>-2001232.8963025748</v>
      </c>
      <c r="V1945" s="384">
        <v>4211.9999999999382</v>
      </c>
      <c r="W1945" s="367">
        <v>1560000.000000014</v>
      </c>
      <c r="X1945" s="367">
        <v>134198.38741918292</v>
      </c>
      <c r="Y1945" s="384">
        <v>4212.0000000000373</v>
      </c>
      <c r="Z1945" s="367"/>
      <c r="AA1945" s="367"/>
      <c r="AB1945" s="367"/>
      <c r="AC1945" s="367"/>
      <c r="AD1945" s="367"/>
      <c r="AE1945" s="367"/>
      <c r="AF1945" s="367"/>
      <c r="AG1945" s="367"/>
      <c r="AH1945" s="367"/>
      <c r="AI1945" s="367"/>
      <c r="AJ1945" s="367"/>
      <c r="AK1945" s="367"/>
      <c r="AL1945" s="367"/>
      <c r="AM1945" s="367"/>
      <c r="AN1945" s="367"/>
      <c r="AO1945" s="367"/>
      <c r="AP1945" s="367"/>
      <c r="AQ1945" s="367"/>
      <c r="AR1945" s="367"/>
      <c r="AS1945" s="367"/>
      <c r="AT1945" s="367"/>
    </row>
    <row r="1946" spans="2:46" ht="13.8">
      <c r="B1946" s="26">
        <v>156.16666666666652</v>
      </c>
      <c r="C1946" s="367">
        <v>605.00844964828616</v>
      </c>
      <c r="D1946" s="369">
        <v>4216.4999999999955</v>
      </c>
      <c r="E1946" s="367">
        <v>43581.395348837483</v>
      </c>
      <c r="F1946" s="367">
        <v>-2773687.0164330644</v>
      </c>
      <c r="G1946" s="367">
        <v>4216.5000000000264</v>
      </c>
      <c r="H1946" s="367">
        <v>234250</v>
      </c>
      <c r="I1946" s="367">
        <v>-32760665.791721236</v>
      </c>
      <c r="J1946" s="384">
        <v>4216.5</v>
      </c>
      <c r="K1946" s="367">
        <v>56787.87878787981</v>
      </c>
      <c r="L1946" s="367">
        <v>-1943414.8933783118</v>
      </c>
      <c r="M1946" s="384">
        <v>4216.5000000000764</v>
      </c>
      <c r="N1946" s="367">
        <v>937</v>
      </c>
      <c r="O1946" s="367">
        <v>-33684.518324452125</v>
      </c>
      <c r="P1946" s="384">
        <v>61.139249999999997</v>
      </c>
      <c r="Q1946" s="367">
        <v>937</v>
      </c>
      <c r="R1946" s="367">
        <v>-13747.512900939151</v>
      </c>
      <c r="S1946" s="384">
        <v>59.030999999999999</v>
      </c>
      <c r="T1946" s="367">
        <v>32310.34482758573</v>
      </c>
      <c r="U1946" s="367">
        <v>-2005699.0261269768</v>
      </c>
      <c r="V1946" s="384">
        <v>4216.4999999999382</v>
      </c>
      <c r="W1946" s="367">
        <v>1561666.6666666807</v>
      </c>
      <c r="X1946" s="367">
        <v>134255.18988692944</v>
      </c>
      <c r="Y1946" s="384">
        <v>4216.5000000000373</v>
      </c>
      <c r="Z1946" s="367"/>
      <c r="AA1946" s="367"/>
      <c r="AB1946" s="367"/>
      <c r="AC1946" s="367"/>
      <c r="AD1946" s="367"/>
      <c r="AE1946" s="367"/>
      <c r="AF1946" s="367"/>
      <c r="AG1946" s="367"/>
      <c r="AH1946" s="367"/>
      <c r="AI1946" s="367"/>
      <c r="AJ1946" s="367"/>
      <c r="AK1946" s="367"/>
      <c r="AL1946" s="367"/>
      <c r="AM1946" s="367"/>
      <c r="AN1946" s="367"/>
      <c r="AO1946" s="367"/>
      <c r="AP1946" s="367"/>
      <c r="AQ1946" s="367"/>
      <c r="AR1946" s="367"/>
      <c r="AS1946" s="367"/>
      <c r="AT1946" s="367"/>
    </row>
    <row r="1947" spans="2:46" ht="13.8">
      <c r="B1947" s="26">
        <v>156.33333333333317</v>
      </c>
      <c r="C1947" s="367">
        <v>605.63972343437558</v>
      </c>
      <c r="D1947" s="369">
        <v>4220.9999999999955</v>
      </c>
      <c r="E1947" s="367">
        <v>43627.90697674446</v>
      </c>
      <c r="F1947" s="367">
        <v>-2779650.7852831134</v>
      </c>
      <c r="G1947" s="367">
        <v>4221.0000000000264</v>
      </c>
      <c r="H1947" s="367">
        <v>234500</v>
      </c>
      <c r="I1947" s="367">
        <v>-32830989.980234936</v>
      </c>
      <c r="J1947" s="384">
        <v>4221</v>
      </c>
      <c r="K1947" s="367">
        <v>56848.484848485874</v>
      </c>
      <c r="L1947" s="367">
        <v>-1947788.0854773601</v>
      </c>
      <c r="M1947" s="384">
        <v>4221.0000000000764</v>
      </c>
      <c r="N1947" s="367">
        <v>938</v>
      </c>
      <c r="O1947" s="367">
        <v>-33757.684122931219</v>
      </c>
      <c r="P1947" s="384">
        <v>61.204500000000003</v>
      </c>
      <c r="Q1947" s="367">
        <v>938</v>
      </c>
      <c r="R1947" s="367">
        <v>-13779.749277653826</v>
      </c>
      <c r="S1947" s="384">
        <v>59.094000000000001</v>
      </c>
      <c r="T1947" s="367">
        <v>32344.827586206418</v>
      </c>
      <c r="U1947" s="367">
        <v>-2010170.1251306548</v>
      </c>
      <c r="V1947" s="384">
        <v>4220.9999999999382</v>
      </c>
      <c r="W1947" s="367">
        <v>1563333.3333333475</v>
      </c>
      <c r="X1947" s="367">
        <v>134311.80756945125</v>
      </c>
      <c r="Y1947" s="384">
        <v>4221.0000000000373</v>
      </c>
      <c r="Z1947" s="367"/>
      <c r="AA1947" s="367"/>
      <c r="AB1947" s="367"/>
      <c r="AC1947" s="367"/>
      <c r="AD1947" s="367"/>
      <c r="AE1947" s="367"/>
      <c r="AF1947" s="367"/>
      <c r="AG1947" s="367"/>
      <c r="AH1947" s="367"/>
      <c r="AI1947" s="367"/>
      <c r="AJ1947" s="367"/>
      <c r="AK1947" s="367"/>
      <c r="AL1947" s="367"/>
      <c r="AM1947" s="367"/>
      <c r="AN1947" s="367"/>
      <c r="AO1947" s="367"/>
      <c r="AP1947" s="367"/>
      <c r="AQ1947" s="367"/>
      <c r="AR1947" s="367"/>
      <c r="AS1947" s="367"/>
      <c r="AT1947" s="367"/>
    </row>
    <row r="1948" spans="2:46" ht="13.8">
      <c r="B1948" s="26">
        <v>156.49999999999983</v>
      </c>
      <c r="C1948" s="367">
        <v>606.27096648927863</v>
      </c>
      <c r="D1948" s="369">
        <v>4225.4999999999955</v>
      </c>
      <c r="E1948" s="367">
        <v>43674.418604651437</v>
      </c>
      <c r="F1948" s="367">
        <v>-2785620.958377521</v>
      </c>
      <c r="G1948" s="367">
        <v>4225.5000000000264</v>
      </c>
      <c r="H1948" s="367">
        <v>234750</v>
      </c>
      <c r="I1948" s="367">
        <v>-32901389.564977232</v>
      </c>
      <c r="J1948" s="384">
        <v>4225.5</v>
      </c>
      <c r="K1948" s="367">
        <v>56909.090909091938</v>
      </c>
      <c r="L1948" s="367">
        <v>-1952166.1797300021</v>
      </c>
      <c r="M1948" s="384">
        <v>4225.5000000000764</v>
      </c>
      <c r="N1948" s="367">
        <v>939</v>
      </c>
      <c r="O1948" s="367">
        <v>-33830.929274230395</v>
      </c>
      <c r="P1948" s="384">
        <v>61.269750000000002</v>
      </c>
      <c r="Q1948" s="367">
        <v>939</v>
      </c>
      <c r="R1948" s="367">
        <v>-13812.023105408951</v>
      </c>
      <c r="S1948" s="384">
        <v>59.156999999999996</v>
      </c>
      <c r="T1948" s="367">
        <v>32379.310344827107</v>
      </c>
      <c r="U1948" s="367">
        <v>-2014646.1933136072</v>
      </c>
      <c r="V1948" s="384">
        <v>4225.4999999999372</v>
      </c>
      <c r="W1948" s="367">
        <v>1565000.0000000142</v>
      </c>
      <c r="X1948" s="367">
        <v>134368.24046674834</v>
      </c>
      <c r="Y1948" s="384">
        <v>4225.5000000000382</v>
      </c>
      <c r="Z1948" s="367"/>
      <c r="AA1948" s="367"/>
      <c r="AB1948" s="367"/>
      <c r="AC1948" s="367"/>
      <c r="AD1948" s="367"/>
      <c r="AE1948" s="367"/>
      <c r="AF1948" s="367"/>
      <c r="AG1948" s="367"/>
      <c r="AH1948" s="367"/>
      <c r="AI1948" s="367"/>
      <c r="AJ1948" s="367"/>
      <c r="AK1948" s="367"/>
      <c r="AL1948" s="367"/>
      <c r="AM1948" s="367"/>
      <c r="AN1948" s="367"/>
      <c r="AO1948" s="367"/>
      <c r="AP1948" s="367"/>
      <c r="AQ1948" s="367"/>
      <c r="AR1948" s="367"/>
      <c r="AS1948" s="367"/>
      <c r="AT1948" s="367"/>
    </row>
    <row r="1949" spans="2:46" ht="13.8">
      <c r="B1949" s="26">
        <v>156.66666666666649</v>
      </c>
      <c r="C1949" s="367">
        <v>606.9021788129952</v>
      </c>
      <c r="D1949" s="369">
        <v>4229.9999999999955</v>
      </c>
      <c r="E1949" s="367">
        <v>43720.930232558414</v>
      </c>
      <c r="F1949" s="367">
        <v>-2791597.5357162869</v>
      </c>
      <c r="G1949" s="367">
        <v>4230.0000000000264</v>
      </c>
      <c r="H1949" s="367">
        <v>235000</v>
      </c>
      <c r="I1949" s="367">
        <v>-32971864.545948133</v>
      </c>
      <c r="J1949" s="384">
        <v>4230</v>
      </c>
      <c r="K1949" s="367">
        <v>56969.696969698001</v>
      </c>
      <c r="L1949" s="367">
        <v>-1956549.1761362387</v>
      </c>
      <c r="M1949" s="384">
        <v>4230.0000000000764</v>
      </c>
      <c r="N1949" s="367">
        <v>940</v>
      </c>
      <c r="O1949" s="367">
        <v>-33904.253778349674</v>
      </c>
      <c r="P1949" s="384">
        <v>61.335000000000001</v>
      </c>
      <c r="Q1949" s="367">
        <v>940</v>
      </c>
      <c r="R1949" s="367">
        <v>-13844.334384204531</v>
      </c>
      <c r="S1949" s="384">
        <v>59.22</v>
      </c>
      <c r="T1949" s="367">
        <v>32413.793103447795</v>
      </c>
      <c r="U1949" s="367">
        <v>-2019127.2306758368</v>
      </c>
      <c r="V1949" s="384">
        <v>4229.9999999999372</v>
      </c>
      <c r="W1949" s="367">
        <v>1566666.6666666809</v>
      </c>
      <c r="X1949" s="367">
        <v>134424.48857882066</v>
      </c>
      <c r="Y1949" s="384">
        <v>4230.0000000000382</v>
      </c>
      <c r="Z1949" s="367"/>
      <c r="AA1949" s="367"/>
      <c r="AB1949" s="367"/>
      <c r="AC1949" s="367"/>
      <c r="AD1949" s="367"/>
      <c r="AE1949" s="367"/>
      <c r="AF1949" s="367"/>
      <c r="AG1949" s="367"/>
      <c r="AH1949" s="367"/>
      <c r="AI1949" s="367"/>
      <c r="AJ1949" s="367"/>
      <c r="AK1949" s="367"/>
      <c r="AL1949" s="367"/>
      <c r="AM1949" s="367"/>
      <c r="AN1949" s="367"/>
      <c r="AO1949" s="367"/>
      <c r="AP1949" s="367"/>
      <c r="AQ1949" s="367"/>
      <c r="AR1949" s="367"/>
      <c r="AS1949" s="367"/>
      <c r="AT1949" s="367"/>
    </row>
    <row r="1950" spans="2:46" ht="13.8">
      <c r="B1950" s="26">
        <v>156.83333333333314</v>
      </c>
      <c r="C1950" s="367">
        <v>607.53336040552506</v>
      </c>
      <c r="D1950" s="369">
        <v>4234.4999999999945</v>
      </c>
      <c r="E1950" s="367">
        <v>43767.441860465391</v>
      </c>
      <c r="F1950" s="367">
        <v>-2797580.5172994118</v>
      </c>
      <c r="G1950" s="367">
        <v>4234.5000000000264</v>
      </c>
      <c r="H1950" s="367">
        <v>235250</v>
      </c>
      <c r="I1950" s="367">
        <v>-33042414.923147622</v>
      </c>
      <c r="J1950" s="384">
        <v>4234.5</v>
      </c>
      <c r="K1950" s="367">
        <v>57030.303030304065</v>
      </c>
      <c r="L1950" s="367">
        <v>-1960937.07469607</v>
      </c>
      <c r="M1950" s="384">
        <v>4234.5000000000773</v>
      </c>
      <c r="N1950" s="367">
        <v>941</v>
      </c>
      <c r="O1950" s="367">
        <v>-33977.657635289055</v>
      </c>
      <c r="P1950" s="384">
        <v>61.40025</v>
      </c>
      <c r="Q1950" s="367">
        <v>941</v>
      </c>
      <c r="R1950" s="367">
        <v>-13876.683114040567</v>
      </c>
      <c r="S1950" s="384">
        <v>59.283000000000001</v>
      </c>
      <c r="T1950" s="367">
        <v>32448.275862068484</v>
      </c>
      <c r="U1950" s="367">
        <v>-2023613.2372173425</v>
      </c>
      <c r="V1950" s="384">
        <v>4234.4999999999372</v>
      </c>
      <c r="W1950" s="367">
        <v>1568333.3333333477</v>
      </c>
      <c r="X1950" s="367">
        <v>134480.55190566828</v>
      </c>
      <c r="Y1950" s="384">
        <v>4234.5000000000391</v>
      </c>
      <c r="Z1950" s="367"/>
      <c r="AA1950" s="367"/>
      <c r="AB1950" s="367"/>
      <c r="AC1950" s="367"/>
      <c r="AD1950" s="367"/>
      <c r="AE1950" s="367"/>
      <c r="AF1950" s="367"/>
      <c r="AG1950" s="367"/>
      <c r="AH1950" s="367"/>
      <c r="AI1950" s="367"/>
      <c r="AJ1950" s="367"/>
      <c r="AK1950" s="367"/>
      <c r="AL1950" s="367"/>
      <c r="AM1950" s="367"/>
      <c r="AN1950" s="367"/>
      <c r="AO1950" s="367"/>
      <c r="AP1950" s="367"/>
      <c r="AQ1950" s="367"/>
      <c r="AR1950" s="367"/>
      <c r="AS1950" s="367"/>
      <c r="AT1950" s="367"/>
    </row>
    <row r="1951" spans="2:46" ht="13.8">
      <c r="B1951" s="26">
        <v>156.9999999999998</v>
      </c>
      <c r="C1951" s="367">
        <v>608.16451126686854</v>
      </c>
      <c r="D1951" s="369">
        <v>4238.9999999999945</v>
      </c>
      <c r="E1951" s="367">
        <v>43813.953488372368</v>
      </c>
      <c r="F1951" s="367">
        <v>-2803569.903126895</v>
      </c>
      <c r="G1951" s="367">
        <v>4239.0000000000264</v>
      </c>
      <c r="H1951" s="367">
        <v>235500</v>
      </c>
      <c r="I1951" s="367">
        <v>-33113040.696575712</v>
      </c>
      <c r="J1951" s="384">
        <v>4239</v>
      </c>
      <c r="K1951" s="367">
        <v>57090.909090910129</v>
      </c>
      <c r="L1951" s="367">
        <v>-1965329.8754094949</v>
      </c>
      <c r="M1951" s="384">
        <v>4239.0000000000773</v>
      </c>
      <c r="N1951" s="367">
        <v>942</v>
      </c>
      <c r="O1951" s="367">
        <v>-34051.140845048525</v>
      </c>
      <c r="P1951" s="384">
        <v>61.465499999999999</v>
      </c>
      <c r="Q1951" s="367">
        <v>942</v>
      </c>
      <c r="R1951" s="367">
        <v>-13909.069294917059</v>
      </c>
      <c r="S1951" s="384">
        <v>59.346000000000004</v>
      </c>
      <c r="T1951" s="367">
        <v>32482.758620689172</v>
      </c>
      <c r="U1951" s="367">
        <v>-2028104.2129381236</v>
      </c>
      <c r="V1951" s="384">
        <v>4238.9999999999372</v>
      </c>
      <c r="W1951" s="367">
        <v>1570000.0000000144</v>
      </c>
      <c r="X1951" s="367">
        <v>134536.43044729118</v>
      </c>
      <c r="Y1951" s="384">
        <v>4239.0000000000391</v>
      </c>
      <c r="Z1951" s="367"/>
      <c r="AA1951" s="367"/>
      <c r="AB1951" s="367"/>
      <c r="AC1951" s="367"/>
      <c r="AD1951" s="367"/>
      <c r="AE1951" s="367"/>
      <c r="AF1951" s="367"/>
      <c r="AG1951" s="367"/>
      <c r="AH1951" s="367"/>
      <c r="AI1951" s="367"/>
      <c r="AJ1951" s="367"/>
      <c r="AK1951" s="367"/>
      <c r="AL1951" s="367"/>
      <c r="AM1951" s="367"/>
      <c r="AN1951" s="367"/>
      <c r="AO1951" s="367"/>
      <c r="AP1951" s="367"/>
      <c r="AQ1951" s="367"/>
      <c r="AR1951" s="367"/>
      <c r="AS1951" s="367"/>
      <c r="AT1951" s="367"/>
    </row>
    <row r="1952" spans="2:46" ht="13.8">
      <c r="B1952" s="26">
        <v>157.16666666666646</v>
      </c>
      <c r="C1952" s="367">
        <v>608.79563139702577</v>
      </c>
      <c r="D1952" s="369">
        <v>4243.4999999999945</v>
      </c>
      <c r="E1952" s="367">
        <v>43860.465116279345</v>
      </c>
      <c r="F1952" s="367">
        <v>-2809565.6931987363</v>
      </c>
      <c r="G1952" s="367">
        <v>4243.5000000000264</v>
      </c>
      <c r="H1952" s="367">
        <v>235750</v>
      </c>
      <c r="I1952" s="367">
        <v>-33183741.866232395</v>
      </c>
      <c r="J1952" s="384">
        <v>4243.5</v>
      </c>
      <c r="K1952" s="367">
        <v>57151.515151516192</v>
      </c>
      <c r="L1952" s="367">
        <v>-1969727.5782765138</v>
      </c>
      <c r="M1952" s="384">
        <v>4243.5000000000773</v>
      </c>
      <c r="N1952" s="367">
        <v>943</v>
      </c>
      <c r="O1952" s="367">
        <v>-34124.703407628098</v>
      </c>
      <c r="P1952" s="384">
        <v>61.530749999999998</v>
      </c>
      <c r="Q1952" s="367">
        <v>943</v>
      </c>
      <c r="R1952" s="367">
        <v>-13941.492926833998</v>
      </c>
      <c r="S1952" s="384">
        <v>59.408999999999999</v>
      </c>
      <c r="T1952" s="367">
        <v>32517.24137930986</v>
      </c>
      <c r="U1952" s="367">
        <v>-2032600.1578381809</v>
      </c>
      <c r="V1952" s="384">
        <v>4243.4999999999372</v>
      </c>
      <c r="W1952" s="367">
        <v>1571666.6666666812</v>
      </c>
      <c r="X1952" s="367">
        <v>134592.12420368928</v>
      </c>
      <c r="Y1952" s="384">
        <v>4243.5000000000391</v>
      </c>
      <c r="Z1952" s="367"/>
      <c r="AA1952" s="367"/>
      <c r="AB1952" s="367"/>
      <c r="AC1952" s="367"/>
      <c r="AD1952" s="367"/>
      <c r="AE1952" s="367"/>
      <c r="AF1952" s="367"/>
      <c r="AG1952" s="367"/>
      <c r="AH1952" s="367"/>
      <c r="AI1952" s="367"/>
      <c r="AJ1952" s="367"/>
      <c r="AK1952" s="367"/>
      <c r="AL1952" s="367"/>
      <c r="AM1952" s="367"/>
      <c r="AN1952" s="367"/>
      <c r="AO1952" s="367"/>
      <c r="AP1952" s="367"/>
      <c r="AQ1952" s="367"/>
      <c r="AR1952" s="367"/>
      <c r="AS1952" s="367"/>
      <c r="AT1952" s="367"/>
    </row>
    <row r="1953" spans="2:46" ht="13.8">
      <c r="B1953" s="26">
        <v>157.33333333333312</v>
      </c>
      <c r="C1953" s="367">
        <v>609.42672079599652</v>
      </c>
      <c r="D1953" s="369">
        <v>4247.9999999999945</v>
      </c>
      <c r="E1953" s="367">
        <v>43906.976744186322</v>
      </c>
      <c r="F1953" s="367">
        <v>-2815567.8875149358</v>
      </c>
      <c r="G1953" s="367">
        <v>4248.0000000000264</v>
      </c>
      <c r="H1953" s="367">
        <v>236000</v>
      </c>
      <c r="I1953" s="367">
        <v>-33254518.432117678</v>
      </c>
      <c r="J1953" s="384">
        <v>4248</v>
      </c>
      <c r="K1953" s="367">
        <v>57212.121212122256</v>
      </c>
      <c r="L1953" s="367">
        <v>-1974130.1832971273</v>
      </c>
      <c r="M1953" s="384">
        <v>4248.0000000000773</v>
      </c>
      <c r="N1953" s="367">
        <v>944</v>
      </c>
      <c r="O1953" s="367">
        <v>-34198.345323027781</v>
      </c>
      <c r="P1953" s="384">
        <v>61.596000000000004</v>
      </c>
      <c r="Q1953" s="367">
        <v>944</v>
      </c>
      <c r="R1953" s="367">
        <v>-13973.954009791398</v>
      </c>
      <c r="S1953" s="384">
        <v>59.472000000000001</v>
      </c>
      <c r="T1953" s="367">
        <v>32551.724137930549</v>
      </c>
      <c r="U1953" s="367">
        <v>-2037101.0719175139</v>
      </c>
      <c r="V1953" s="384">
        <v>4247.9999999999372</v>
      </c>
      <c r="W1953" s="367">
        <v>1573333.3333333479</v>
      </c>
      <c r="X1953" s="367">
        <v>134647.63317486271</v>
      </c>
      <c r="Y1953" s="384">
        <v>4248.0000000000391</v>
      </c>
      <c r="Z1953" s="367"/>
      <c r="AA1953" s="367"/>
      <c r="AB1953" s="367"/>
      <c r="AC1953" s="367"/>
      <c r="AD1953" s="367"/>
      <c r="AE1953" s="367"/>
      <c r="AF1953" s="367"/>
      <c r="AG1953" s="367"/>
      <c r="AH1953" s="367"/>
      <c r="AI1953" s="367"/>
      <c r="AJ1953" s="367"/>
      <c r="AK1953" s="367"/>
      <c r="AL1953" s="367"/>
      <c r="AM1953" s="367"/>
      <c r="AN1953" s="367"/>
      <c r="AO1953" s="367"/>
      <c r="AP1953" s="367"/>
      <c r="AQ1953" s="367"/>
      <c r="AR1953" s="367"/>
      <c r="AS1953" s="367"/>
      <c r="AT1953" s="367"/>
    </row>
    <row r="1954" spans="2:46" ht="13.8">
      <c r="B1954" s="26">
        <v>157.49999999999977</v>
      </c>
      <c r="C1954" s="367">
        <v>610.05777946378055</v>
      </c>
      <c r="D1954" s="369">
        <v>4252.4999999999936</v>
      </c>
      <c r="E1954" s="367">
        <v>43953.488372093299</v>
      </c>
      <c r="F1954" s="367">
        <v>-2821576.4860754944</v>
      </c>
      <c r="G1954" s="367">
        <v>4252.5000000000264</v>
      </c>
      <c r="H1954" s="367">
        <v>236250</v>
      </c>
      <c r="I1954" s="367">
        <v>-33325370.394231562</v>
      </c>
      <c r="J1954" s="384">
        <v>4252.5</v>
      </c>
      <c r="K1954" s="367">
        <v>57272.72727272832</v>
      </c>
      <c r="L1954" s="367">
        <v>-1978537.6904713355</v>
      </c>
      <c r="M1954" s="384">
        <v>4252.5000000000782</v>
      </c>
      <c r="N1954" s="367">
        <v>945</v>
      </c>
      <c r="O1954" s="367">
        <v>-34272.066591247531</v>
      </c>
      <c r="P1954" s="384">
        <v>61.661249999999995</v>
      </c>
      <c r="Q1954" s="367">
        <v>945</v>
      </c>
      <c r="R1954" s="367">
        <v>-14006.45254378925</v>
      </c>
      <c r="S1954" s="384">
        <v>59.535000000000004</v>
      </c>
      <c r="T1954" s="367">
        <v>32586.206896551237</v>
      </c>
      <c r="U1954" s="367">
        <v>-2041606.9551761218</v>
      </c>
      <c r="V1954" s="384">
        <v>4252.4999999999363</v>
      </c>
      <c r="W1954" s="367">
        <v>1575000.0000000147</v>
      </c>
      <c r="X1954" s="367">
        <v>134702.95736081139</v>
      </c>
      <c r="Y1954" s="384">
        <v>4252.5000000000391</v>
      </c>
      <c r="Z1954" s="367"/>
      <c r="AA1954" s="367"/>
      <c r="AB1954" s="367"/>
      <c r="AC1954" s="367"/>
      <c r="AD1954" s="367"/>
      <c r="AE1954" s="367"/>
      <c r="AF1954" s="367"/>
      <c r="AG1954" s="367"/>
      <c r="AH1954" s="367"/>
      <c r="AI1954" s="367"/>
      <c r="AJ1954" s="367"/>
      <c r="AK1954" s="367"/>
      <c r="AL1954" s="367"/>
      <c r="AM1954" s="367"/>
      <c r="AN1954" s="367"/>
      <c r="AO1954" s="367"/>
      <c r="AP1954" s="367"/>
      <c r="AQ1954" s="367"/>
      <c r="AR1954" s="367"/>
      <c r="AS1954" s="367"/>
      <c r="AT1954" s="367"/>
    </row>
    <row r="1955" spans="2:46" ht="13.8">
      <c r="B1955" s="26">
        <v>157.66666666666643</v>
      </c>
      <c r="C1955" s="367">
        <v>610.68880740037832</v>
      </c>
      <c r="D1955" s="369">
        <v>4256.9999999999936</v>
      </c>
      <c r="E1955" s="367">
        <v>44000.000000000276</v>
      </c>
      <c r="F1955" s="367">
        <v>-2827591.4888804122</v>
      </c>
      <c r="G1955" s="367">
        <v>4257.0000000000264</v>
      </c>
      <c r="H1955" s="367">
        <v>236500</v>
      </c>
      <c r="I1955" s="367">
        <v>-33396297.752574038</v>
      </c>
      <c r="J1955" s="384">
        <v>4257</v>
      </c>
      <c r="K1955" s="367">
        <v>57333.333333334383</v>
      </c>
      <c r="L1955" s="367">
        <v>-1982950.0997991371</v>
      </c>
      <c r="M1955" s="384">
        <v>4257.0000000000782</v>
      </c>
      <c r="N1955" s="367">
        <v>946</v>
      </c>
      <c r="O1955" s="367">
        <v>-34345.867212287412</v>
      </c>
      <c r="P1955" s="384">
        <v>61.726500000000001</v>
      </c>
      <c r="Q1955" s="367">
        <v>946</v>
      </c>
      <c r="R1955" s="367">
        <v>-14038.98852882756</v>
      </c>
      <c r="S1955" s="384">
        <v>59.598000000000006</v>
      </c>
      <c r="T1955" s="367">
        <v>32620.689655171926</v>
      </c>
      <c r="U1955" s="367">
        <v>-2046117.8076140068</v>
      </c>
      <c r="V1955" s="384">
        <v>4256.9999999999363</v>
      </c>
      <c r="W1955" s="367">
        <v>1576666.6666666814</v>
      </c>
      <c r="X1955" s="367">
        <v>134758.09676153536</v>
      </c>
      <c r="Y1955" s="384">
        <v>4257.00000000004</v>
      </c>
      <c r="Z1955" s="367"/>
      <c r="AA1955" s="367"/>
      <c r="AB1955" s="367"/>
      <c r="AC1955" s="367"/>
      <c r="AD1955" s="367"/>
      <c r="AE1955" s="367"/>
      <c r="AF1955" s="367"/>
      <c r="AG1955" s="367"/>
      <c r="AH1955" s="367"/>
      <c r="AI1955" s="367"/>
      <c r="AJ1955" s="367"/>
      <c r="AK1955" s="367"/>
      <c r="AL1955" s="367"/>
      <c r="AM1955" s="367"/>
      <c r="AN1955" s="367"/>
      <c r="AO1955" s="367"/>
      <c r="AP1955" s="367"/>
      <c r="AQ1955" s="367"/>
      <c r="AR1955" s="367"/>
      <c r="AS1955" s="367"/>
      <c r="AT1955" s="367"/>
    </row>
    <row r="1956" spans="2:46" ht="13.8">
      <c r="B1956" s="26">
        <v>157.83333333333309</v>
      </c>
      <c r="C1956" s="367">
        <v>611.31980460578961</v>
      </c>
      <c r="D1956" s="369">
        <v>4261.4999999999936</v>
      </c>
      <c r="E1956" s="367">
        <v>44046.511627907254</v>
      </c>
      <c r="F1956" s="367">
        <v>-2833612.8959296867</v>
      </c>
      <c r="G1956" s="367">
        <v>4261.5000000000264</v>
      </c>
      <c r="H1956" s="367">
        <v>236750</v>
      </c>
      <c r="I1956" s="367">
        <v>-33467300.507145111</v>
      </c>
      <c r="J1956" s="384">
        <v>4261.5</v>
      </c>
      <c r="K1956" s="367">
        <v>57393.939393940447</v>
      </c>
      <c r="L1956" s="367">
        <v>-1987367.4112805338</v>
      </c>
      <c r="M1956" s="384">
        <v>4261.5000000000791</v>
      </c>
      <c r="N1956" s="367">
        <v>947</v>
      </c>
      <c r="O1956" s="367">
        <v>-34419.747186147375</v>
      </c>
      <c r="P1956" s="384">
        <v>61.79175</v>
      </c>
      <c r="Q1956" s="367">
        <v>947</v>
      </c>
      <c r="R1956" s="367">
        <v>-14071.561964906312</v>
      </c>
      <c r="S1956" s="384">
        <v>59.660999999999994</v>
      </c>
      <c r="T1956" s="367">
        <v>32655.172413792614</v>
      </c>
      <c r="U1956" s="367">
        <v>-2050633.6292311673</v>
      </c>
      <c r="V1956" s="384">
        <v>4261.4999999999363</v>
      </c>
      <c r="W1956" s="367">
        <v>1578333.3333333482</v>
      </c>
      <c r="X1956" s="367">
        <v>134813.05137703454</v>
      </c>
      <c r="Y1956" s="384">
        <v>4261.50000000004</v>
      </c>
      <c r="Z1956" s="367"/>
      <c r="AA1956" s="367"/>
      <c r="AB1956" s="367"/>
      <c r="AC1956" s="367"/>
      <c r="AD1956" s="367"/>
      <c r="AE1956" s="367"/>
      <c r="AF1956" s="367"/>
      <c r="AG1956" s="367"/>
      <c r="AH1956" s="367"/>
      <c r="AI1956" s="367"/>
      <c r="AJ1956" s="367"/>
      <c r="AK1956" s="367"/>
      <c r="AL1956" s="367"/>
      <c r="AM1956" s="367"/>
      <c r="AN1956" s="367"/>
      <c r="AO1956" s="367"/>
      <c r="AP1956" s="367"/>
      <c r="AQ1956" s="367"/>
      <c r="AR1956" s="367"/>
      <c r="AS1956" s="367"/>
      <c r="AT1956" s="367"/>
    </row>
    <row r="1957" spans="2:46" ht="13.8">
      <c r="B1957" s="26">
        <v>157.99999999999974</v>
      </c>
      <c r="C1957" s="367">
        <v>611.95077108001442</v>
      </c>
      <c r="D1957" s="369">
        <v>4265.9999999999936</v>
      </c>
      <c r="E1957" s="367">
        <v>44093.023255814231</v>
      </c>
      <c r="F1957" s="367">
        <v>-2839640.7072233208</v>
      </c>
      <c r="G1957" s="367">
        <v>4266.0000000000264</v>
      </c>
      <c r="H1957" s="367">
        <v>237000</v>
      </c>
      <c r="I1957" s="367">
        <v>-33538378.65794478</v>
      </c>
      <c r="J1957" s="384">
        <v>4266</v>
      </c>
      <c r="K1957" s="367">
        <v>57454.545454546511</v>
      </c>
      <c r="L1957" s="367">
        <v>-1991789.6249155239</v>
      </c>
      <c r="M1957" s="384">
        <v>4266.0000000000791</v>
      </c>
      <c r="N1957" s="367">
        <v>948</v>
      </c>
      <c r="O1957" s="367">
        <v>-34493.706512827433</v>
      </c>
      <c r="P1957" s="384">
        <v>61.856999999999999</v>
      </c>
      <c r="Q1957" s="367">
        <v>948</v>
      </c>
      <c r="R1957" s="367">
        <v>-14104.172852025529</v>
      </c>
      <c r="S1957" s="384">
        <v>59.723999999999997</v>
      </c>
      <c r="T1957" s="367">
        <v>32689.655172413302</v>
      </c>
      <c r="U1957" s="367">
        <v>-2055154.4200276027</v>
      </c>
      <c r="V1957" s="384">
        <v>4265.9999999999354</v>
      </c>
      <c r="W1957" s="367">
        <v>1580000.0000000149</v>
      </c>
      <c r="X1957" s="367">
        <v>134867.82120730905</v>
      </c>
      <c r="Y1957" s="384">
        <v>4266.00000000004</v>
      </c>
      <c r="Z1957" s="367"/>
      <c r="AA1957" s="367"/>
      <c r="AB1957" s="367"/>
      <c r="AC1957" s="367"/>
      <c r="AD1957" s="367"/>
      <c r="AE1957" s="367"/>
      <c r="AF1957" s="367"/>
      <c r="AG1957" s="367"/>
      <c r="AH1957" s="367"/>
      <c r="AI1957" s="367"/>
      <c r="AJ1957" s="367"/>
      <c r="AK1957" s="367"/>
      <c r="AL1957" s="367"/>
      <c r="AM1957" s="367"/>
      <c r="AN1957" s="367"/>
      <c r="AO1957" s="367"/>
      <c r="AP1957" s="367"/>
      <c r="AQ1957" s="367"/>
      <c r="AR1957" s="367"/>
      <c r="AS1957" s="367"/>
      <c r="AT1957" s="367"/>
    </row>
    <row r="1958" spans="2:46" ht="13.8">
      <c r="B1958" s="26">
        <v>158.1666666666664</v>
      </c>
      <c r="C1958" s="367">
        <v>612.58170682305263</v>
      </c>
      <c r="D1958" s="369">
        <v>4270.4999999999927</v>
      </c>
      <c r="E1958" s="367">
        <v>44139.534883721208</v>
      </c>
      <c r="F1958" s="367">
        <v>-2845674.9227613132</v>
      </c>
      <c r="G1958" s="367">
        <v>4270.5000000000264</v>
      </c>
      <c r="H1958" s="367">
        <v>237250</v>
      </c>
      <c r="I1958" s="367">
        <v>-33609532.204973049</v>
      </c>
      <c r="J1958" s="384">
        <v>4270.5</v>
      </c>
      <c r="K1958" s="367">
        <v>57515.151515152575</v>
      </c>
      <c r="L1958" s="367">
        <v>-1996216.740704108</v>
      </c>
      <c r="M1958" s="384">
        <v>4270.5000000000791</v>
      </c>
      <c r="N1958" s="367">
        <v>949</v>
      </c>
      <c r="O1958" s="367">
        <v>-34567.745192327595</v>
      </c>
      <c r="P1958" s="384">
        <v>61.922249999999998</v>
      </c>
      <c r="Q1958" s="367">
        <v>949</v>
      </c>
      <c r="R1958" s="367">
        <v>-14136.821190185199</v>
      </c>
      <c r="S1958" s="384">
        <v>59.786999999999999</v>
      </c>
      <c r="T1958" s="367">
        <v>32724.137931033991</v>
      </c>
      <c r="U1958" s="367">
        <v>-2059680.180003315</v>
      </c>
      <c r="V1958" s="384">
        <v>4270.4999999999354</v>
      </c>
      <c r="W1958" s="367">
        <v>1581666.6666666816</v>
      </c>
      <c r="X1958" s="367">
        <v>134922.40625235881</v>
      </c>
      <c r="Y1958" s="384">
        <v>4270.50000000004</v>
      </c>
      <c r="Z1958" s="367"/>
      <c r="AA1958" s="367"/>
      <c r="AB1958" s="367"/>
      <c r="AC1958" s="367"/>
      <c r="AD1958" s="367"/>
      <c r="AE1958" s="367"/>
      <c r="AF1958" s="367"/>
      <c r="AG1958" s="367"/>
      <c r="AH1958" s="367"/>
      <c r="AI1958" s="367"/>
      <c r="AJ1958" s="367"/>
      <c r="AK1958" s="367"/>
      <c r="AL1958" s="367"/>
      <c r="AM1958" s="367"/>
      <c r="AN1958" s="367"/>
      <c r="AO1958" s="367"/>
      <c r="AP1958" s="367"/>
      <c r="AQ1958" s="367"/>
      <c r="AR1958" s="367"/>
      <c r="AS1958" s="367"/>
      <c r="AT1958" s="367"/>
    </row>
    <row r="1959" spans="2:46" ht="13.8">
      <c r="B1959" s="26">
        <v>158.33333333333306</v>
      </c>
      <c r="C1959" s="367">
        <v>613.21261183490469</v>
      </c>
      <c r="D1959" s="369">
        <v>4274.9999999999927</v>
      </c>
      <c r="E1959" s="367">
        <v>44186.046511628185</v>
      </c>
      <c r="F1959" s="367">
        <v>-2851715.5425436655</v>
      </c>
      <c r="G1959" s="367">
        <v>4275.0000000000273</v>
      </c>
      <c r="H1959" s="367">
        <v>237500</v>
      </c>
      <c r="I1959" s="367">
        <v>-33680761.148229919</v>
      </c>
      <c r="J1959" s="384">
        <v>4275</v>
      </c>
      <c r="K1959" s="367">
        <v>57575.757575758638</v>
      </c>
      <c r="L1959" s="367">
        <v>-2000648.7586462863</v>
      </c>
      <c r="M1959" s="384">
        <v>4275.0000000000791</v>
      </c>
      <c r="N1959" s="367">
        <v>950</v>
      </c>
      <c r="O1959" s="367">
        <v>-34641.863224647866</v>
      </c>
      <c r="P1959" s="384">
        <v>61.987500000000004</v>
      </c>
      <c r="Q1959" s="367">
        <v>950</v>
      </c>
      <c r="R1959" s="367">
        <v>-14169.506979385318</v>
      </c>
      <c r="S1959" s="384">
        <v>59.849999999999994</v>
      </c>
      <c r="T1959" s="367">
        <v>32758.620689654679</v>
      </c>
      <c r="U1959" s="367">
        <v>-2064210.9091583034</v>
      </c>
      <c r="V1959" s="384">
        <v>4274.9999999999354</v>
      </c>
      <c r="W1959" s="367">
        <v>1583333.3333333484</v>
      </c>
      <c r="X1959" s="367">
        <v>134976.80651218383</v>
      </c>
      <c r="Y1959" s="384">
        <v>4275.00000000004</v>
      </c>
      <c r="Z1959" s="367"/>
      <c r="AA1959" s="367"/>
      <c r="AB1959" s="367"/>
      <c r="AC1959" s="367"/>
      <c r="AD1959" s="367"/>
      <c r="AE1959" s="367"/>
      <c r="AF1959" s="367"/>
      <c r="AG1959" s="367"/>
      <c r="AH1959" s="367"/>
      <c r="AI1959" s="367"/>
      <c r="AJ1959" s="367"/>
      <c r="AK1959" s="367"/>
      <c r="AL1959" s="367"/>
      <c r="AM1959" s="367"/>
      <c r="AN1959" s="367"/>
      <c r="AO1959" s="367"/>
      <c r="AP1959" s="367"/>
      <c r="AQ1959" s="367"/>
      <c r="AR1959" s="367"/>
      <c r="AS1959" s="367"/>
      <c r="AT1959" s="367"/>
    </row>
    <row r="1960" spans="2:46" ht="13.8">
      <c r="B1960" s="26">
        <v>158.49999999999972</v>
      </c>
      <c r="C1960" s="367">
        <v>613.84348611557016</v>
      </c>
      <c r="D1960" s="369">
        <v>4279.4999999999927</v>
      </c>
      <c r="E1960" s="367">
        <v>44232.558139535162</v>
      </c>
      <c r="F1960" s="367">
        <v>-2857762.5665703746</v>
      </c>
      <c r="G1960" s="367">
        <v>4279.5000000000273</v>
      </c>
      <c r="H1960" s="367">
        <v>237750</v>
      </c>
      <c r="I1960" s="367">
        <v>-33752065.487715378</v>
      </c>
      <c r="J1960" s="384">
        <v>4279.5</v>
      </c>
      <c r="K1960" s="367">
        <v>57636.363636364702</v>
      </c>
      <c r="L1960" s="367">
        <v>-2005085.6787420593</v>
      </c>
      <c r="M1960" s="384">
        <v>4279.5000000000791</v>
      </c>
      <c r="N1960" s="367">
        <v>951</v>
      </c>
      <c r="O1960" s="367">
        <v>-34716.060609788212</v>
      </c>
      <c r="P1960" s="384">
        <v>62.052749999999996</v>
      </c>
      <c r="Q1960" s="367">
        <v>951</v>
      </c>
      <c r="R1960" s="367">
        <v>-14202.230219625895</v>
      </c>
      <c r="S1960" s="384">
        <v>59.912999999999997</v>
      </c>
      <c r="T1960" s="367">
        <v>32793.103448275368</v>
      </c>
      <c r="U1960" s="367">
        <v>-2068746.6074925673</v>
      </c>
      <c r="V1960" s="384">
        <v>4279.4999999999354</v>
      </c>
      <c r="W1960" s="367">
        <v>1585000.0000000151</v>
      </c>
      <c r="X1960" s="367">
        <v>135031.02198678412</v>
      </c>
      <c r="Y1960" s="384">
        <v>4279.5000000000409</v>
      </c>
      <c r="Z1960" s="367"/>
      <c r="AA1960" s="367"/>
      <c r="AB1960" s="367"/>
      <c r="AC1960" s="367"/>
      <c r="AD1960" s="367"/>
      <c r="AE1960" s="367"/>
      <c r="AF1960" s="367"/>
      <c r="AG1960" s="367"/>
      <c r="AH1960" s="367"/>
      <c r="AI1960" s="367"/>
      <c r="AJ1960" s="367"/>
      <c r="AK1960" s="367"/>
      <c r="AL1960" s="367"/>
      <c r="AM1960" s="367"/>
      <c r="AN1960" s="367"/>
      <c r="AO1960" s="367"/>
      <c r="AP1960" s="367"/>
      <c r="AQ1960" s="367"/>
      <c r="AR1960" s="367"/>
      <c r="AS1960" s="367"/>
      <c r="AT1960" s="367"/>
    </row>
    <row r="1961" spans="2:46" ht="13.8">
      <c r="B1961" s="26">
        <v>158.66666666666637</v>
      </c>
      <c r="C1961" s="367">
        <v>614.47432966504903</v>
      </c>
      <c r="D1961" s="369">
        <v>4283.9999999999927</v>
      </c>
      <c r="E1961" s="367">
        <v>44279.069767442139</v>
      </c>
      <c r="F1961" s="367">
        <v>-2863815.9948414424</v>
      </c>
      <c r="G1961" s="367">
        <v>4284.0000000000273</v>
      </c>
      <c r="H1961" s="367">
        <v>238000</v>
      </c>
      <c r="I1961" s="367">
        <v>-33823445.223429441</v>
      </c>
      <c r="J1961" s="384">
        <v>4284</v>
      </c>
      <c r="K1961" s="367">
        <v>57696.969696970766</v>
      </c>
      <c r="L1961" s="367">
        <v>-2009527.5009914269</v>
      </c>
      <c r="M1961" s="384">
        <v>4284.00000000008</v>
      </c>
      <c r="N1961" s="367">
        <v>952</v>
      </c>
      <c r="O1961" s="367">
        <v>-34790.337347748668</v>
      </c>
      <c r="P1961" s="384">
        <v>62.118000000000002</v>
      </c>
      <c r="Q1961" s="367">
        <v>952</v>
      </c>
      <c r="R1961" s="367">
        <v>-14234.99091090693</v>
      </c>
      <c r="S1961" s="384">
        <v>59.975999999999999</v>
      </c>
      <c r="T1961" s="367">
        <v>32827.586206896056</v>
      </c>
      <c r="U1961" s="367">
        <v>-2073287.2750061073</v>
      </c>
      <c r="V1961" s="384">
        <v>4283.9999999999354</v>
      </c>
      <c r="W1961" s="367">
        <v>1586666.6666666819</v>
      </c>
      <c r="X1961" s="367">
        <v>135085.05267615966</v>
      </c>
      <c r="Y1961" s="384">
        <v>4284.0000000000409</v>
      </c>
      <c r="Z1961" s="367"/>
      <c r="AA1961" s="367"/>
      <c r="AB1961" s="367"/>
      <c r="AC1961" s="367"/>
      <c r="AD1961" s="367"/>
      <c r="AE1961" s="367"/>
      <c r="AF1961" s="367"/>
      <c r="AG1961" s="367"/>
      <c r="AH1961" s="367"/>
      <c r="AI1961" s="367"/>
      <c r="AJ1961" s="367"/>
      <c r="AK1961" s="367"/>
      <c r="AL1961" s="367"/>
      <c r="AM1961" s="367"/>
      <c r="AN1961" s="367"/>
      <c r="AO1961" s="367"/>
      <c r="AP1961" s="367"/>
      <c r="AQ1961" s="367"/>
      <c r="AR1961" s="367"/>
      <c r="AS1961" s="367"/>
      <c r="AT1961" s="367"/>
    </row>
    <row r="1962" spans="2:46" ht="13.8">
      <c r="B1962" s="26">
        <v>158.83333333333303</v>
      </c>
      <c r="C1962" s="367">
        <v>615.10514248334152</v>
      </c>
      <c r="D1962" s="369">
        <v>4288.4999999999918</v>
      </c>
      <c r="E1962" s="367">
        <v>44325.581395349116</v>
      </c>
      <c r="F1962" s="367">
        <v>-2869875.8273568684</v>
      </c>
      <c r="G1962" s="367">
        <v>4288.5000000000273</v>
      </c>
      <c r="H1962" s="367">
        <v>238250</v>
      </c>
      <c r="I1962" s="367">
        <v>-33894900.355372094</v>
      </c>
      <c r="J1962" s="384">
        <v>4288.5</v>
      </c>
      <c r="K1962" s="367">
        <v>57757.575757576829</v>
      </c>
      <c r="L1962" s="367">
        <v>-2013974.225394388</v>
      </c>
      <c r="M1962" s="384">
        <v>4288.50000000008</v>
      </c>
      <c r="N1962" s="367">
        <v>953</v>
      </c>
      <c r="O1962" s="367">
        <v>-34864.693438529219</v>
      </c>
      <c r="P1962" s="384">
        <v>62.183250000000001</v>
      </c>
      <c r="Q1962" s="367">
        <v>953</v>
      </c>
      <c r="R1962" s="367">
        <v>-14267.789053228415</v>
      </c>
      <c r="S1962" s="384">
        <v>60.039000000000001</v>
      </c>
      <c r="T1962" s="367">
        <v>32862.068965516744</v>
      </c>
      <c r="U1962" s="367">
        <v>-2077832.9116989232</v>
      </c>
      <c r="V1962" s="384">
        <v>4288.4999999999354</v>
      </c>
      <c r="W1962" s="367">
        <v>1588333.3333333486</v>
      </c>
      <c r="X1962" s="367">
        <v>135138.89858031049</v>
      </c>
      <c r="Y1962" s="384">
        <v>4288.5000000000409</v>
      </c>
      <c r="Z1962" s="367"/>
      <c r="AA1962" s="367"/>
      <c r="AB1962" s="367"/>
      <c r="AC1962" s="367"/>
      <c r="AD1962" s="367"/>
      <c r="AE1962" s="367"/>
      <c r="AF1962" s="367"/>
      <c r="AG1962" s="367"/>
      <c r="AH1962" s="367"/>
      <c r="AI1962" s="367"/>
      <c r="AJ1962" s="367"/>
      <c r="AK1962" s="367"/>
      <c r="AL1962" s="367"/>
      <c r="AM1962" s="367"/>
      <c r="AN1962" s="367"/>
      <c r="AO1962" s="367"/>
      <c r="AP1962" s="367"/>
      <c r="AQ1962" s="367"/>
      <c r="AR1962" s="367"/>
      <c r="AS1962" s="367"/>
      <c r="AT1962" s="367"/>
    </row>
    <row r="1963" spans="2:46" ht="13.8">
      <c r="B1963" s="26">
        <v>158.99999999999969</v>
      </c>
      <c r="C1963" s="367">
        <v>615.73592457044765</v>
      </c>
      <c r="D1963" s="369">
        <v>4292.9999999999918</v>
      </c>
      <c r="E1963" s="367">
        <v>44372.093023256093</v>
      </c>
      <c r="F1963" s="367">
        <v>-2875942.0641166531</v>
      </c>
      <c r="G1963" s="367">
        <v>4293.0000000000273</v>
      </c>
      <c r="H1963" s="367">
        <v>238500</v>
      </c>
      <c r="I1963" s="367">
        <v>-33966430.88354335</v>
      </c>
      <c r="J1963" s="384">
        <v>4293</v>
      </c>
      <c r="K1963" s="367">
        <v>57818.181818182893</v>
      </c>
      <c r="L1963" s="367">
        <v>-2018425.851950943</v>
      </c>
      <c r="M1963" s="384">
        <v>4293.00000000008</v>
      </c>
      <c r="N1963" s="367">
        <v>954</v>
      </c>
      <c r="O1963" s="367">
        <v>-34939.128882129866</v>
      </c>
      <c r="P1963" s="384">
        <v>62.2485</v>
      </c>
      <c r="Q1963" s="367">
        <v>954</v>
      </c>
      <c r="R1963" s="367">
        <v>-14300.624646590353</v>
      </c>
      <c r="S1963" s="384">
        <v>60.101999999999997</v>
      </c>
      <c r="T1963" s="367">
        <v>32896.551724137433</v>
      </c>
      <c r="U1963" s="367">
        <v>-2082383.5175710141</v>
      </c>
      <c r="V1963" s="384">
        <v>4292.9999999999345</v>
      </c>
      <c r="W1963" s="367">
        <v>1590000.0000000154</v>
      </c>
      <c r="X1963" s="367">
        <v>135192.55969923659</v>
      </c>
      <c r="Y1963" s="384">
        <v>4293.0000000000409</v>
      </c>
      <c r="Z1963" s="367"/>
      <c r="AA1963" s="367"/>
      <c r="AB1963" s="367"/>
      <c r="AC1963" s="367"/>
      <c r="AD1963" s="367"/>
      <c r="AE1963" s="367"/>
      <c r="AF1963" s="367"/>
      <c r="AG1963" s="367"/>
      <c r="AH1963" s="367"/>
      <c r="AI1963" s="367"/>
      <c r="AJ1963" s="367"/>
      <c r="AK1963" s="367"/>
      <c r="AL1963" s="367"/>
      <c r="AM1963" s="367"/>
      <c r="AN1963" s="367"/>
      <c r="AO1963" s="367"/>
      <c r="AP1963" s="367"/>
      <c r="AQ1963" s="367"/>
      <c r="AR1963" s="367"/>
      <c r="AS1963" s="367"/>
      <c r="AT1963" s="367"/>
    </row>
    <row r="1964" spans="2:46" ht="13.8">
      <c r="B1964" s="26">
        <v>159.16666666666634</v>
      </c>
      <c r="C1964" s="367">
        <v>616.36667592636718</v>
      </c>
      <c r="D1964" s="369">
        <v>4297.4999999999909</v>
      </c>
      <c r="E1964" s="367">
        <v>44418.60465116307</v>
      </c>
      <c r="F1964" s="367">
        <v>-2882014.7051207968</v>
      </c>
      <c r="G1964" s="367">
        <v>4297.5000000000273</v>
      </c>
      <c r="H1964" s="367">
        <v>238750</v>
      </c>
      <c r="I1964" s="367">
        <v>-34038036.807943195</v>
      </c>
      <c r="J1964" s="384">
        <v>4297.5</v>
      </c>
      <c r="K1964" s="367">
        <v>57878.787878788957</v>
      </c>
      <c r="L1964" s="367">
        <v>-2022882.3806610922</v>
      </c>
      <c r="M1964" s="384">
        <v>4297.50000000008</v>
      </c>
      <c r="N1964" s="367">
        <v>955</v>
      </c>
      <c r="O1964" s="367">
        <v>-35013.643678550608</v>
      </c>
      <c r="P1964" s="384">
        <v>62.313749999999999</v>
      </c>
      <c r="Q1964" s="367">
        <v>955</v>
      </c>
      <c r="R1964" s="367">
        <v>-14333.497690992748</v>
      </c>
      <c r="S1964" s="384">
        <v>60.164999999999999</v>
      </c>
      <c r="T1964" s="367">
        <v>32931.034482758121</v>
      </c>
      <c r="U1964" s="367">
        <v>-2086939.0926223816</v>
      </c>
      <c r="V1964" s="384">
        <v>4297.4999999999345</v>
      </c>
      <c r="W1964" s="367">
        <v>1591666.6666666821</v>
      </c>
      <c r="X1964" s="367">
        <v>135246.03603293796</v>
      </c>
      <c r="Y1964" s="384">
        <v>4297.5000000000409</v>
      </c>
      <c r="Z1964" s="367"/>
      <c r="AA1964" s="367"/>
      <c r="AB1964" s="367"/>
      <c r="AC1964" s="367"/>
      <c r="AD1964" s="367"/>
      <c r="AE1964" s="367"/>
      <c r="AF1964" s="367"/>
      <c r="AG1964" s="367"/>
      <c r="AH1964" s="367"/>
      <c r="AI1964" s="367"/>
      <c r="AJ1964" s="367"/>
      <c r="AK1964" s="367"/>
      <c r="AL1964" s="367"/>
      <c r="AM1964" s="367"/>
      <c r="AN1964" s="367"/>
      <c r="AO1964" s="367"/>
      <c r="AP1964" s="367"/>
      <c r="AQ1964" s="367"/>
      <c r="AR1964" s="367"/>
      <c r="AS1964" s="367"/>
      <c r="AT1964" s="367"/>
    </row>
    <row r="1965" spans="2:46" ht="13.8">
      <c r="B1965" s="26">
        <v>159.333333333333</v>
      </c>
      <c r="C1965" s="367">
        <v>616.99739655110034</v>
      </c>
      <c r="D1965" s="369">
        <v>4301.9999999999909</v>
      </c>
      <c r="E1965" s="367">
        <v>44465.116279070047</v>
      </c>
      <c r="F1965" s="367">
        <v>-2888093.7503692983</v>
      </c>
      <c r="G1965" s="367">
        <v>4302.0000000000273</v>
      </c>
      <c r="H1965" s="367">
        <v>239000</v>
      </c>
      <c r="I1965" s="367">
        <v>-34109718.128571644</v>
      </c>
      <c r="J1965" s="384">
        <v>4302</v>
      </c>
      <c r="K1965" s="367">
        <v>57939.39393939502</v>
      </c>
      <c r="L1965" s="367">
        <v>-2027343.8115248368</v>
      </c>
      <c r="M1965" s="384">
        <v>4302.0000000000809</v>
      </c>
      <c r="N1965" s="367">
        <v>956</v>
      </c>
      <c r="O1965" s="367">
        <v>-35088.237827791461</v>
      </c>
      <c r="P1965" s="384">
        <v>62.378999999999998</v>
      </c>
      <c r="Q1965" s="367">
        <v>956</v>
      </c>
      <c r="R1965" s="367">
        <v>-14366.408186435598</v>
      </c>
      <c r="S1965" s="384">
        <v>60.228000000000002</v>
      </c>
      <c r="T1965" s="367">
        <v>32965.51724137881</v>
      </c>
      <c r="U1965" s="367">
        <v>-2091499.6368530253</v>
      </c>
      <c r="V1965" s="384">
        <v>4301.9999999999345</v>
      </c>
      <c r="W1965" s="367">
        <v>1593333.3333333489</v>
      </c>
      <c r="X1965" s="367">
        <v>135299.3275814146</v>
      </c>
      <c r="Y1965" s="384">
        <v>4302.0000000000418</v>
      </c>
      <c r="Z1965" s="367"/>
      <c r="AA1965" s="367"/>
      <c r="AB1965" s="367"/>
      <c r="AC1965" s="367"/>
      <c r="AD1965" s="367"/>
      <c r="AE1965" s="367"/>
      <c r="AF1965" s="367"/>
      <c r="AG1965" s="367"/>
      <c r="AH1965" s="367"/>
      <c r="AI1965" s="367"/>
      <c r="AJ1965" s="367"/>
      <c r="AK1965" s="367"/>
      <c r="AL1965" s="367"/>
      <c r="AM1965" s="367"/>
      <c r="AN1965" s="367"/>
      <c r="AO1965" s="367"/>
      <c r="AP1965" s="367"/>
      <c r="AQ1965" s="367"/>
      <c r="AR1965" s="367"/>
      <c r="AS1965" s="367"/>
      <c r="AT1965" s="367"/>
    </row>
    <row r="1966" spans="2:46" ht="13.8">
      <c r="B1966" s="26">
        <v>159.49999999999966</v>
      </c>
      <c r="C1966" s="367">
        <v>617.62808644464701</v>
      </c>
      <c r="D1966" s="369">
        <v>4306.4999999999909</v>
      </c>
      <c r="E1966" s="367">
        <v>44511.627906977024</v>
      </c>
      <c r="F1966" s="367">
        <v>-2894179.1998621579</v>
      </c>
      <c r="G1966" s="367">
        <v>4306.5000000000273</v>
      </c>
      <c r="H1966" s="367">
        <v>239250</v>
      </c>
      <c r="I1966" s="367">
        <v>-34181474.845428683</v>
      </c>
      <c r="J1966" s="384">
        <v>4306.5</v>
      </c>
      <c r="K1966" s="367">
        <v>58000.000000001084</v>
      </c>
      <c r="L1966" s="367">
        <v>-2031810.1445421744</v>
      </c>
      <c r="M1966" s="384">
        <v>4306.5000000000809</v>
      </c>
      <c r="N1966" s="367">
        <v>957</v>
      </c>
      <c r="O1966" s="367">
        <v>-35162.911329852403</v>
      </c>
      <c r="P1966" s="384">
        <v>62.444249999999997</v>
      </c>
      <c r="Q1966" s="367">
        <v>957</v>
      </c>
      <c r="R1966" s="367">
        <v>-14399.3561329189</v>
      </c>
      <c r="S1966" s="384">
        <v>60.291000000000004</v>
      </c>
      <c r="T1966" s="367">
        <v>32999.999999999498</v>
      </c>
      <c r="U1966" s="367">
        <v>-2096065.1502629444</v>
      </c>
      <c r="V1966" s="384">
        <v>4306.4999999999345</v>
      </c>
      <c r="W1966" s="367">
        <v>1595000.0000000156</v>
      </c>
      <c r="X1966" s="367">
        <v>135352.43434466649</v>
      </c>
      <c r="Y1966" s="384">
        <v>4306.5000000000418</v>
      </c>
      <c r="Z1966" s="367"/>
      <c r="AA1966" s="367"/>
      <c r="AB1966" s="367"/>
      <c r="AC1966" s="367"/>
      <c r="AD1966" s="367"/>
      <c r="AE1966" s="367"/>
      <c r="AF1966" s="367"/>
      <c r="AG1966" s="367"/>
      <c r="AH1966" s="367"/>
      <c r="AI1966" s="367"/>
      <c r="AJ1966" s="367"/>
      <c r="AK1966" s="367"/>
      <c r="AL1966" s="367"/>
      <c r="AM1966" s="367"/>
      <c r="AN1966" s="367"/>
      <c r="AO1966" s="367"/>
      <c r="AP1966" s="367"/>
      <c r="AQ1966" s="367"/>
      <c r="AR1966" s="367"/>
      <c r="AS1966" s="367"/>
      <c r="AT1966" s="367"/>
    </row>
    <row r="1967" spans="2:46" ht="13.8">
      <c r="B1967" s="26">
        <v>159.66666666666632</v>
      </c>
      <c r="C1967" s="367">
        <v>618.25874560700731</v>
      </c>
      <c r="D1967" s="369">
        <v>4310.9999999999909</v>
      </c>
      <c r="E1967" s="367">
        <v>44558.139534884001</v>
      </c>
      <c r="F1967" s="367">
        <v>-2900271.0535993767</v>
      </c>
      <c r="G1967" s="367">
        <v>4311.0000000000273</v>
      </c>
      <c r="H1967" s="367">
        <v>239500</v>
      </c>
      <c r="I1967" s="367">
        <v>-34253306.958514325</v>
      </c>
      <c r="J1967" s="384">
        <v>4311</v>
      </c>
      <c r="K1967" s="367">
        <v>58060.606060607148</v>
      </c>
      <c r="L1967" s="367">
        <v>-2036281.3797131067</v>
      </c>
      <c r="M1967" s="384">
        <v>4311.0000000000809</v>
      </c>
      <c r="N1967" s="367">
        <v>958</v>
      </c>
      <c r="O1967" s="367">
        <v>-35237.664184733447</v>
      </c>
      <c r="P1967" s="384">
        <v>62.509500000000003</v>
      </c>
      <c r="Q1967" s="367">
        <v>958</v>
      </c>
      <c r="R1967" s="367">
        <v>-14432.341530442653</v>
      </c>
      <c r="S1967" s="384">
        <v>60.353999999999999</v>
      </c>
      <c r="T1967" s="367">
        <v>33034.482758620186</v>
      </c>
      <c r="U1967" s="367">
        <v>-2100635.6328521394</v>
      </c>
      <c r="V1967" s="384">
        <v>4310.9999999999345</v>
      </c>
      <c r="W1967" s="367">
        <v>1596666.6666666823</v>
      </c>
      <c r="X1967" s="367">
        <v>135405.35632269367</v>
      </c>
      <c r="Y1967" s="384">
        <v>4311.0000000000427</v>
      </c>
      <c r="Z1967" s="367"/>
      <c r="AA1967" s="367"/>
      <c r="AB1967" s="367"/>
      <c r="AC1967" s="367"/>
      <c r="AD1967" s="367"/>
      <c r="AE1967" s="367"/>
      <c r="AF1967" s="367"/>
      <c r="AG1967" s="367"/>
      <c r="AH1967" s="367"/>
      <c r="AI1967" s="367"/>
      <c r="AJ1967" s="367"/>
      <c r="AK1967" s="367"/>
      <c r="AL1967" s="367"/>
      <c r="AM1967" s="367"/>
      <c r="AN1967" s="367"/>
      <c r="AO1967" s="367"/>
      <c r="AP1967" s="367"/>
      <c r="AQ1967" s="367"/>
      <c r="AR1967" s="367"/>
      <c r="AS1967" s="367"/>
      <c r="AT1967" s="367"/>
    </row>
    <row r="1968" spans="2:46" ht="13.8">
      <c r="B1968" s="26">
        <v>159.83333333333297</v>
      </c>
      <c r="C1968" s="367">
        <v>618.8893740381809</v>
      </c>
      <c r="D1968" s="369">
        <v>4315.49999999999</v>
      </c>
      <c r="E1968" s="367">
        <v>44604.651162790979</v>
      </c>
      <c r="F1968" s="367">
        <v>-2906369.3115809537</v>
      </c>
      <c r="G1968" s="367">
        <v>4315.5000000000273</v>
      </c>
      <c r="H1968" s="367">
        <v>239750</v>
      </c>
      <c r="I1968" s="367">
        <v>-34325214.467828564</v>
      </c>
      <c r="J1968" s="384">
        <v>4315.5</v>
      </c>
      <c r="K1968" s="367">
        <v>58121.212121213212</v>
      </c>
      <c r="L1968" s="367">
        <v>-2040757.5170376326</v>
      </c>
      <c r="M1968" s="384">
        <v>4315.5000000000809</v>
      </c>
      <c r="N1968" s="367">
        <v>959</v>
      </c>
      <c r="O1968" s="367">
        <v>-35312.496392434579</v>
      </c>
      <c r="P1968" s="384">
        <v>62.574749999999995</v>
      </c>
      <c r="Q1968" s="367">
        <v>959</v>
      </c>
      <c r="R1968" s="367">
        <v>-14465.364379006865</v>
      </c>
      <c r="S1968" s="384">
        <v>60.417000000000002</v>
      </c>
      <c r="T1968" s="367">
        <v>33068.965517240875</v>
      </c>
      <c r="U1968" s="367">
        <v>-2105211.0846206108</v>
      </c>
      <c r="V1968" s="384">
        <v>4315.4999999999345</v>
      </c>
      <c r="W1968" s="367">
        <v>1598333.3333333491</v>
      </c>
      <c r="X1968" s="367">
        <v>135458.09351549609</v>
      </c>
      <c r="Y1968" s="384">
        <v>4315.5000000000427</v>
      </c>
      <c r="Z1968" s="367"/>
      <c r="AA1968" s="367"/>
      <c r="AB1968" s="367"/>
      <c r="AC1968" s="367"/>
      <c r="AD1968" s="367"/>
      <c r="AE1968" s="367"/>
      <c r="AF1968" s="367"/>
      <c r="AG1968" s="367"/>
      <c r="AH1968" s="367"/>
      <c r="AI1968" s="367"/>
      <c r="AJ1968" s="367"/>
      <c r="AK1968" s="367"/>
      <c r="AL1968" s="367"/>
      <c r="AM1968" s="367"/>
      <c r="AN1968" s="367"/>
      <c r="AO1968" s="367"/>
      <c r="AP1968" s="367"/>
      <c r="AQ1968" s="367"/>
      <c r="AR1968" s="367"/>
      <c r="AS1968" s="367"/>
      <c r="AT1968" s="367"/>
    </row>
    <row r="1969" spans="2:46" ht="13.8">
      <c r="B1969" s="26">
        <v>159.99999999999963</v>
      </c>
      <c r="C1969" s="367">
        <v>619.51997173816835</v>
      </c>
      <c r="D1969" s="369">
        <v>4319.99999999999</v>
      </c>
      <c r="E1969" s="367">
        <v>44651.162790697956</v>
      </c>
      <c r="F1969" s="367">
        <v>-2912473.9738068897</v>
      </c>
      <c r="G1969" s="367">
        <v>4320.0000000000273</v>
      </c>
      <c r="H1969" s="367">
        <v>240000</v>
      </c>
      <c r="I1969" s="367">
        <v>-34397197.3733714</v>
      </c>
      <c r="J1969" s="384">
        <v>4320</v>
      </c>
      <c r="K1969" s="367">
        <v>58181.818181819275</v>
      </c>
      <c r="L1969" s="367">
        <v>-2045238.556515753</v>
      </c>
      <c r="M1969" s="384">
        <v>4320.0000000000809</v>
      </c>
      <c r="N1969" s="367">
        <v>960</v>
      </c>
      <c r="O1969" s="367">
        <v>-35387.407952955815</v>
      </c>
      <c r="P1969" s="384">
        <v>62.64</v>
      </c>
      <c r="Q1969" s="367">
        <v>960</v>
      </c>
      <c r="R1969" s="367">
        <v>-14498.424678611529</v>
      </c>
      <c r="S1969" s="384">
        <v>60.480000000000004</v>
      </c>
      <c r="T1969" s="367">
        <v>33103.448275861563</v>
      </c>
      <c r="U1969" s="367">
        <v>-2109791.5055683567</v>
      </c>
      <c r="V1969" s="384">
        <v>4319.9999999999336</v>
      </c>
      <c r="W1969" s="367">
        <v>1600000.0000000158</v>
      </c>
      <c r="X1969" s="367">
        <v>135510.64592307381</v>
      </c>
      <c r="Y1969" s="384">
        <v>4320.0000000000427</v>
      </c>
      <c r="Z1969" s="367"/>
      <c r="AA1969" s="367"/>
      <c r="AB1969" s="367"/>
      <c r="AC1969" s="367"/>
      <c r="AD1969" s="367"/>
      <c r="AE1969" s="367"/>
      <c r="AF1969" s="367"/>
      <c r="AG1969" s="367"/>
      <c r="AH1969" s="367"/>
      <c r="AI1969" s="367"/>
      <c r="AJ1969" s="367"/>
      <c r="AK1969" s="367"/>
      <c r="AL1969" s="367"/>
      <c r="AM1969" s="367"/>
      <c r="AN1969" s="367"/>
      <c r="AO1969" s="367"/>
      <c r="AP1969" s="367"/>
      <c r="AQ1969" s="367"/>
      <c r="AR1969" s="367"/>
      <c r="AS1969" s="367"/>
      <c r="AT1969" s="367"/>
    </row>
    <row r="1970" spans="2:46" ht="13.8">
      <c r="B1970" s="26">
        <v>160.16666666666629</v>
      </c>
      <c r="C1970" s="367">
        <v>620.1505387069692</v>
      </c>
      <c r="D1970" s="369">
        <v>4324.49999999999</v>
      </c>
      <c r="E1970" s="367">
        <v>44697.674418604933</v>
      </c>
      <c r="F1970" s="367">
        <v>-2918585.0402771835</v>
      </c>
      <c r="G1970" s="367">
        <v>4324.5000000000273</v>
      </c>
      <c r="H1970" s="367">
        <v>240250</v>
      </c>
      <c r="I1970" s="367">
        <v>-34469255.675142832</v>
      </c>
      <c r="J1970" s="384">
        <v>4324.5</v>
      </c>
      <c r="K1970" s="367">
        <v>58242.424242425339</v>
      </c>
      <c r="L1970" s="367">
        <v>-2049724.4981474683</v>
      </c>
      <c r="M1970" s="384">
        <v>4324.5000000000819</v>
      </c>
      <c r="N1970" s="367">
        <v>961</v>
      </c>
      <c r="O1970" s="367">
        <v>-35462.398866297161</v>
      </c>
      <c r="P1970" s="384">
        <v>62.705250000000007</v>
      </c>
      <c r="Q1970" s="367">
        <v>961</v>
      </c>
      <c r="R1970" s="367">
        <v>-14531.522429256642</v>
      </c>
      <c r="S1970" s="384">
        <v>60.542999999999992</v>
      </c>
      <c r="T1970" s="367">
        <v>33137.931034482252</v>
      </c>
      <c r="U1970" s="367">
        <v>-2114376.8956953795</v>
      </c>
      <c r="V1970" s="384">
        <v>4324.4999999999336</v>
      </c>
      <c r="W1970" s="367">
        <v>1601666.6666666826</v>
      </c>
      <c r="X1970" s="367">
        <v>135563.01354542677</v>
      </c>
      <c r="Y1970" s="384">
        <v>4324.5000000000427</v>
      </c>
      <c r="Z1970" s="367"/>
      <c r="AA1970" s="367"/>
      <c r="AB1970" s="367"/>
      <c r="AC1970" s="367"/>
      <c r="AD1970" s="367"/>
      <c r="AE1970" s="367"/>
      <c r="AF1970" s="367"/>
      <c r="AG1970" s="367"/>
      <c r="AH1970" s="367"/>
      <c r="AI1970" s="367"/>
      <c r="AJ1970" s="367"/>
      <c r="AK1970" s="367"/>
      <c r="AL1970" s="367"/>
      <c r="AM1970" s="367"/>
      <c r="AN1970" s="367"/>
      <c r="AO1970" s="367"/>
      <c r="AP1970" s="367"/>
      <c r="AQ1970" s="367"/>
      <c r="AR1970" s="367"/>
      <c r="AS1970" s="367"/>
      <c r="AT1970" s="367"/>
    </row>
    <row r="1971" spans="2:46" ht="13.8">
      <c r="B1971" s="26">
        <v>160.33333333333294</v>
      </c>
      <c r="C1971" s="367">
        <v>620.78107494458345</v>
      </c>
      <c r="D1971" s="369">
        <v>4328.9999999999891</v>
      </c>
      <c r="E1971" s="367">
        <v>44744.18604651191</v>
      </c>
      <c r="F1971" s="367">
        <v>-2924702.510991836</v>
      </c>
      <c r="G1971" s="367">
        <v>4329.0000000000273</v>
      </c>
      <c r="H1971" s="367">
        <v>240500</v>
      </c>
      <c r="I1971" s="367">
        <v>-34541389.373142861</v>
      </c>
      <c r="J1971" s="384">
        <v>4329</v>
      </c>
      <c r="K1971" s="367">
        <v>58303.030303031403</v>
      </c>
      <c r="L1971" s="367">
        <v>-2054215.3419327773</v>
      </c>
      <c r="M1971" s="384">
        <v>4329.0000000000819</v>
      </c>
      <c r="N1971" s="367">
        <v>962</v>
      </c>
      <c r="O1971" s="367">
        <v>-35537.469132458587</v>
      </c>
      <c r="P1971" s="384">
        <v>62.770499999999998</v>
      </c>
      <c r="Q1971" s="367">
        <v>962</v>
      </c>
      <c r="R1971" s="367">
        <v>-14564.657630942218</v>
      </c>
      <c r="S1971" s="384">
        <v>60.605999999999995</v>
      </c>
      <c r="T1971" s="367">
        <v>33172.41379310294</v>
      </c>
      <c r="U1971" s="367">
        <v>-2118967.2550016781</v>
      </c>
      <c r="V1971" s="384">
        <v>4328.9999999999336</v>
      </c>
      <c r="W1971" s="367">
        <v>1603333.3333333493</v>
      </c>
      <c r="X1971" s="367">
        <v>135615.196382555</v>
      </c>
      <c r="Y1971" s="384">
        <v>4329.0000000000427</v>
      </c>
      <c r="Z1971" s="367"/>
      <c r="AA1971" s="367"/>
      <c r="AB1971" s="367"/>
      <c r="AC1971" s="367"/>
      <c r="AD1971" s="367"/>
      <c r="AE1971" s="367"/>
      <c r="AF1971" s="367"/>
      <c r="AG1971" s="367"/>
      <c r="AH1971" s="367"/>
      <c r="AI1971" s="367"/>
      <c r="AJ1971" s="367"/>
      <c r="AK1971" s="367"/>
      <c r="AL1971" s="367"/>
      <c r="AM1971" s="367"/>
      <c r="AN1971" s="367"/>
      <c r="AO1971" s="367"/>
      <c r="AP1971" s="367"/>
      <c r="AQ1971" s="367"/>
      <c r="AR1971" s="367"/>
      <c r="AS1971" s="367"/>
      <c r="AT1971" s="367"/>
    </row>
    <row r="1972" spans="2:46" ht="13.8">
      <c r="B1972" s="26">
        <v>160.4999999999996</v>
      </c>
      <c r="C1972" s="367">
        <v>621.41158045101156</v>
      </c>
      <c r="D1972" s="369">
        <v>4333.4999999999891</v>
      </c>
      <c r="E1972" s="367">
        <v>44790.697674418887</v>
      </c>
      <c r="F1972" s="367">
        <v>-2930826.3859508466</v>
      </c>
      <c r="G1972" s="367">
        <v>4333.5000000000273</v>
      </c>
      <c r="H1972" s="367">
        <v>240750</v>
      </c>
      <c r="I1972" s="367">
        <v>-34613598.467371486</v>
      </c>
      <c r="J1972" s="384">
        <v>4333.5</v>
      </c>
      <c r="K1972" s="367">
        <v>58363.636363637466</v>
      </c>
      <c r="L1972" s="367">
        <v>-2058711.08787168</v>
      </c>
      <c r="M1972" s="384">
        <v>4333.5000000000819</v>
      </c>
      <c r="N1972" s="367">
        <v>963</v>
      </c>
      <c r="O1972" s="367">
        <v>-35612.618751440124</v>
      </c>
      <c r="P1972" s="384">
        <v>62.835750000000004</v>
      </c>
      <c r="Q1972" s="367">
        <v>963</v>
      </c>
      <c r="R1972" s="367">
        <v>-14597.830283668245</v>
      </c>
      <c r="S1972" s="384">
        <v>60.668999999999997</v>
      </c>
      <c r="T1972" s="367">
        <v>33206.896551723628</v>
      </c>
      <c r="U1972" s="367">
        <v>-2123562.5834872527</v>
      </c>
      <c r="V1972" s="384">
        <v>4333.4999999999336</v>
      </c>
      <c r="W1972" s="367">
        <v>1605000.0000000161</v>
      </c>
      <c r="X1972" s="367">
        <v>135667.19443445854</v>
      </c>
      <c r="Y1972" s="384">
        <v>4333.5000000000437</v>
      </c>
      <c r="Z1972" s="367"/>
      <c r="AA1972" s="367"/>
      <c r="AB1972" s="367"/>
      <c r="AC1972" s="367"/>
      <c r="AD1972" s="367"/>
      <c r="AE1972" s="367"/>
      <c r="AF1972" s="367"/>
      <c r="AG1972" s="367"/>
      <c r="AH1972" s="367"/>
      <c r="AI1972" s="367"/>
      <c r="AJ1972" s="367"/>
      <c r="AK1972" s="367"/>
      <c r="AL1972" s="367"/>
      <c r="AM1972" s="367"/>
      <c r="AN1972" s="367"/>
      <c r="AO1972" s="367"/>
      <c r="AP1972" s="367"/>
      <c r="AQ1972" s="367"/>
      <c r="AR1972" s="367"/>
      <c r="AS1972" s="367"/>
      <c r="AT1972" s="367"/>
    </row>
    <row r="1973" spans="2:46" ht="13.8">
      <c r="B1973" s="26">
        <v>160.66666666666626</v>
      </c>
      <c r="C1973" s="367">
        <v>622.04205522625296</v>
      </c>
      <c r="D1973" s="369">
        <v>4337.9999999999891</v>
      </c>
      <c r="E1973" s="367">
        <v>44837.209302325864</v>
      </c>
      <c r="F1973" s="367">
        <v>-2936956.6651542159</v>
      </c>
      <c r="G1973" s="367">
        <v>4338.0000000000273</v>
      </c>
      <c r="H1973" s="367">
        <v>241000</v>
      </c>
      <c r="I1973" s="367">
        <v>-34685882.957828708</v>
      </c>
      <c r="J1973" s="384">
        <v>4338</v>
      </c>
      <c r="K1973" s="367">
        <v>58424.24242424353</v>
      </c>
      <c r="L1973" s="367">
        <v>-2063211.7359641772</v>
      </c>
      <c r="M1973" s="384">
        <v>4338.0000000000819</v>
      </c>
      <c r="N1973" s="367">
        <v>964</v>
      </c>
      <c r="O1973" s="367">
        <v>-35687.847723241743</v>
      </c>
      <c r="P1973" s="384">
        <v>62.901000000000003</v>
      </c>
      <c r="Q1973" s="367">
        <v>964</v>
      </c>
      <c r="R1973" s="367">
        <v>-14631.040387434728</v>
      </c>
      <c r="S1973" s="384">
        <v>60.731999999999999</v>
      </c>
      <c r="T1973" s="367">
        <v>33241.379310344317</v>
      </c>
      <c r="U1973" s="367">
        <v>-2128162.8811521032</v>
      </c>
      <c r="V1973" s="384">
        <v>4337.9999999999336</v>
      </c>
      <c r="W1973" s="367">
        <v>1606666.6666666828</v>
      </c>
      <c r="X1973" s="367">
        <v>135719.00770113731</v>
      </c>
      <c r="Y1973" s="384">
        <v>4338.0000000000437</v>
      </c>
      <c r="Z1973" s="367"/>
      <c r="AA1973" s="367"/>
      <c r="AB1973" s="367"/>
      <c r="AC1973" s="367"/>
      <c r="AD1973" s="367"/>
      <c r="AE1973" s="367"/>
      <c r="AF1973" s="367"/>
      <c r="AG1973" s="367"/>
      <c r="AH1973" s="367"/>
      <c r="AI1973" s="367"/>
      <c r="AJ1973" s="367"/>
      <c r="AK1973" s="367"/>
      <c r="AL1973" s="367"/>
      <c r="AM1973" s="367"/>
      <c r="AN1973" s="367"/>
      <c r="AO1973" s="367"/>
      <c r="AP1973" s="367"/>
      <c r="AQ1973" s="367"/>
      <c r="AR1973" s="367"/>
      <c r="AS1973" s="367"/>
      <c r="AT1973" s="367"/>
    </row>
    <row r="1974" spans="2:46" ht="13.8">
      <c r="B1974" s="26">
        <v>160.83333333333292</v>
      </c>
      <c r="C1974" s="367">
        <v>622.67249927030809</v>
      </c>
      <c r="D1974" s="369">
        <v>4342.4999999999891</v>
      </c>
      <c r="E1974" s="367">
        <v>44883.720930232841</v>
      </c>
      <c r="F1974" s="367">
        <v>-2943093.3486019443</v>
      </c>
      <c r="G1974" s="367">
        <v>4342.5000000000273</v>
      </c>
      <c r="H1974" s="367">
        <v>241250</v>
      </c>
      <c r="I1974" s="367">
        <v>-34758242.844514526</v>
      </c>
      <c r="J1974" s="384">
        <v>4342.5</v>
      </c>
      <c r="K1974" s="367">
        <v>58484.848484849594</v>
      </c>
      <c r="L1974" s="367">
        <v>-2067717.2862102694</v>
      </c>
      <c r="M1974" s="384">
        <v>4342.5000000000828</v>
      </c>
      <c r="N1974" s="367">
        <v>965</v>
      </c>
      <c r="O1974" s="367">
        <v>-35763.156047863471</v>
      </c>
      <c r="P1974" s="384">
        <v>62.966250000000002</v>
      </c>
      <c r="Q1974" s="367">
        <v>965</v>
      </c>
      <c r="R1974" s="367">
        <v>-14664.287942241663</v>
      </c>
      <c r="S1974" s="384">
        <v>60.794999999999995</v>
      </c>
      <c r="T1974" s="367">
        <v>33275.862068965005</v>
      </c>
      <c r="U1974" s="367">
        <v>-2132768.1479962296</v>
      </c>
      <c r="V1974" s="384">
        <v>4342.4999999999336</v>
      </c>
      <c r="W1974" s="367">
        <v>1608333.3333333496</v>
      </c>
      <c r="X1974" s="367">
        <v>135770.63618259135</v>
      </c>
      <c r="Y1974" s="384">
        <v>4342.5000000000437</v>
      </c>
      <c r="Z1974" s="367"/>
      <c r="AA1974" s="367"/>
      <c r="AB1974" s="367"/>
      <c r="AC1974" s="367"/>
      <c r="AD1974" s="367"/>
      <c r="AE1974" s="367"/>
      <c r="AF1974" s="367"/>
      <c r="AG1974" s="367"/>
      <c r="AH1974" s="367"/>
      <c r="AI1974" s="367"/>
      <c r="AJ1974" s="367"/>
      <c r="AK1974" s="367"/>
      <c r="AL1974" s="367"/>
      <c r="AM1974" s="367"/>
      <c r="AN1974" s="367"/>
      <c r="AO1974" s="367"/>
      <c r="AP1974" s="367"/>
      <c r="AQ1974" s="367"/>
      <c r="AR1974" s="367"/>
      <c r="AS1974" s="367"/>
      <c r="AT1974" s="367"/>
    </row>
    <row r="1975" spans="2:46" ht="13.8">
      <c r="B1975" s="26">
        <v>160.99999999999957</v>
      </c>
      <c r="C1975" s="367">
        <v>623.30291258317652</v>
      </c>
      <c r="D1975" s="369">
        <v>4346.9999999999882</v>
      </c>
      <c r="E1975" s="367">
        <v>44930.232558139818</v>
      </c>
      <c r="F1975" s="367">
        <v>-2949236.4362940304</v>
      </c>
      <c r="G1975" s="367">
        <v>4347.0000000000273</v>
      </c>
      <c r="H1975" s="367">
        <v>241500</v>
      </c>
      <c r="I1975" s="367">
        <v>-34830678.127428941</v>
      </c>
      <c r="J1975" s="384">
        <v>4347</v>
      </c>
      <c r="K1975" s="367">
        <v>58545.454545455657</v>
      </c>
      <c r="L1975" s="367">
        <v>-2072227.7386099552</v>
      </c>
      <c r="M1975" s="384">
        <v>4347.0000000000828</v>
      </c>
      <c r="N1975" s="367">
        <v>966</v>
      </c>
      <c r="O1975" s="367">
        <v>-35838.543725305295</v>
      </c>
      <c r="P1975" s="384">
        <v>63.031500000000001</v>
      </c>
      <c r="Q1975" s="367">
        <v>966</v>
      </c>
      <c r="R1975" s="367">
        <v>-14697.572948089051</v>
      </c>
      <c r="S1975" s="384">
        <v>60.857999999999997</v>
      </c>
      <c r="T1975" s="367">
        <v>33310.344827585694</v>
      </c>
      <c r="U1975" s="367">
        <v>-2137378.384019631</v>
      </c>
      <c r="V1975" s="384">
        <v>4346.9999999999327</v>
      </c>
      <c r="W1975" s="367">
        <v>1610000.0000000163</v>
      </c>
      <c r="X1975" s="367">
        <v>135822.07987882066</v>
      </c>
      <c r="Y1975" s="384">
        <v>4347.0000000000437</v>
      </c>
      <c r="Z1975" s="367"/>
      <c r="AA1975" s="367"/>
      <c r="AB1975" s="367"/>
      <c r="AC1975" s="367"/>
      <c r="AD1975" s="367"/>
      <c r="AE1975" s="367"/>
      <c r="AF1975" s="367"/>
      <c r="AG1975" s="367"/>
      <c r="AH1975" s="367"/>
      <c r="AI1975" s="367"/>
      <c r="AJ1975" s="367"/>
      <c r="AK1975" s="367"/>
      <c r="AL1975" s="367"/>
      <c r="AM1975" s="367"/>
      <c r="AN1975" s="367"/>
      <c r="AO1975" s="367"/>
      <c r="AP1975" s="367"/>
      <c r="AQ1975" s="367"/>
      <c r="AR1975" s="367"/>
      <c r="AS1975" s="367"/>
      <c r="AT1975" s="367"/>
    </row>
    <row r="1976" spans="2:46" ht="13.8">
      <c r="B1976" s="26">
        <v>161.16666666666623</v>
      </c>
      <c r="C1976" s="367">
        <v>623.93329516485869</v>
      </c>
      <c r="D1976" s="369">
        <v>4351.4999999999882</v>
      </c>
      <c r="E1976" s="367">
        <v>44976.744186046795</v>
      </c>
      <c r="F1976" s="367">
        <v>-2955385.9282304766</v>
      </c>
      <c r="G1976" s="367">
        <v>4351.5000000000282</v>
      </c>
      <c r="H1976" s="367">
        <v>241750</v>
      </c>
      <c r="I1976" s="367">
        <v>-34903188.806571953</v>
      </c>
      <c r="J1976" s="384">
        <v>4351.5</v>
      </c>
      <c r="K1976" s="367">
        <v>58606.060606061721</v>
      </c>
      <c r="L1976" s="367">
        <v>-2076743.0931632358</v>
      </c>
      <c r="M1976" s="384">
        <v>4351.5000000000837</v>
      </c>
      <c r="N1976" s="367">
        <v>967</v>
      </c>
      <c r="O1976" s="367">
        <v>-35914.010755567222</v>
      </c>
      <c r="P1976" s="384">
        <v>63.09675</v>
      </c>
      <c r="Q1976" s="367">
        <v>967</v>
      </c>
      <c r="R1976" s="367">
        <v>-14730.895404976896</v>
      </c>
      <c r="S1976" s="384">
        <v>60.920999999999999</v>
      </c>
      <c r="T1976" s="367">
        <v>33344.827586206382</v>
      </c>
      <c r="U1976" s="367">
        <v>-2141993.5892223087</v>
      </c>
      <c r="V1976" s="384">
        <v>4351.4999999999327</v>
      </c>
      <c r="W1976" s="367">
        <v>1611666.666666683</v>
      </c>
      <c r="X1976" s="367">
        <v>135873.33878982524</v>
      </c>
      <c r="Y1976" s="384">
        <v>4351.5000000000437</v>
      </c>
      <c r="Z1976" s="367"/>
      <c r="AA1976" s="367"/>
      <c r="AB1976" s="367"/>
      <c r="AC1976" s="367"/>
      <c r="AD1976" s="367"/>
      <c r="AE1976" s="367"/>
      <c r="AF1976" s="367"/>
      <c r="AG1976" s="367"/>
      <c r="AH1976" s="367"/>
      <c r="AI1976" s="367"/>
      <c r="AJ1976" s="367"/>
      <c r="AK1976" s="367"/>
      <c r="AL1976" s="367"/>
      <c r="AM1976" s="367"/>
      <c r="AN1976" s="367"/>
      <c r="AO1976" s="367"/>
      <c r="AP1976" s="367"/>
      <c r="AQ1976" s="367"/>
      <c r="AR1976" s="367"/>
      <c r="AS1976" s="367"/>
      <c r="AT1976" s="367"/>
    </row>
    <row r="1977" spans="2:46" ht="13.8">
      <c r="B1977" s="26">
        <v>161.33333333333289</v>
      </c>
      <c r="C1977" s="367">
        <v>624.56364701535449</v>
      </c>
      <c r="D1977" s="369">
        <v>4355.9999999999882</v>
      </c>
      <c r="E1977" s="367">
        <v>45023.255813953772</v>
      </c>
      <c r="F1977" s="367">
        <v>-2961541.8244112795</v>
      </c>
      <c r="G1977" s="367">
        <v>4356.0000000000282</v>
      </c>
      <c r="H1977" s="367">
        <v>242000</v>
      </c>
      <c r="I1977" s="367">
        <v>-34975774.881943561</v>
      </c>
      <c r="J1977" s="384">
        <v>4356</v>
      </c>
      <c r="K1977" s="367">
        <v>58666.666666667785</v>
      </c>
      <c r="L1977" s="367">
        <v>-2081263.3498701095</v>
      </c>
      <c r="M1977" s="384">
        <v>4356.0000000000837</v>
      </c>
      <c r="N1977" s="367">
        <v>968</v>
      </c>
      <c r="O1977" s="367">
        <v>-35989.557138649237</v>
      </c>
      <c r="P1977" s="384">
        <v>63.161999999999999</v>
      </c>
      <c r="Q1977" s="367">
        <v>968</v>
      </c>
      <c r="R1977" s="367">
        <v>-14764.255312905196</v>
      </c>
      <c r="S1977" s="384">
        <v>60.984000000000002</v>
      </c>
      <c r="T1977" s="367">
        <v>33379.31034482707</v>
      </c>
      <c r="U1977" s="367">
        <v>-2146613.7636042628</v>
      </c>
      <c r="V1977" s="384">
        <v>4355.9999999999327</v>
      </c>
      <c r="W1977" s="367">
        <v>1613333.3333333498</v>
      </c>
      <c r="X1977" s="367">
        <v>135924.41291560509</v>
      </c>
      <c r="Y1977" s="384">
        <v>4356.0000000000446</v>
      </c>
      <c r="Z1977" s="367"/>
      <c r="AA1977" s="367"/>
      <c r="AB1977" s="367"/>
      <c r="AC1977" s="367"/>
      <c r="AD1977" s="367"/>
      <c r="AE1977" s="367"/>
      <c r="AF1977" s="367"/>
      <c r="AG1977" s="367"/>
      <c r="AH1977" s="367"/>
      <c r="AI1977" s="367"/>
      <c r="AJ1977" s="367"/>
      <c r="AK1977" s="367"/>
      <c r="AL1977" s="367"/>
      <c r="AM1977" s="367"/>
      <c r="AN1977" s="367"/>
      <c r="AO1977" s="367"/>
      <c r="AP1977" s="367"/>
      <c r="AQ1977" s="367"/>
      <c r="AR1977" s="367"/>
      <c r="AS1977" s="367"/>
      <c r="AT1977" s="367"/>
    </row>
    <row r="1978" spans="2:46" ht="13.8">
      <c r="B1978" s="26">
        <v>161.49999999999955</v>
      </c>
      <c r="C1978" s="367">
        <v>625.19396813466358</v>
      </c>
      <c r="D1978" s="369">
        <v>4360.4999999999882</v>
      </c>
      <c r="E1978" s="367">
        <v>45069.767441860749</v>
      </c>
      <c r="F1978" s="367">
        <v>-2967704.1248364416</v>
      </c>
      <c r="G1978" s="367">
        <v>4360.5000000000282</v>
      </c>
      <c r="H1978" s="367">
        <v>242250</v>
      </c>
      <c r="I1978" s="367">
        <v>-35048436.353543766</v>
      </c>
      <c r="J1978" s="384">
        <v>4360.5</v>
      </c>
      <c r="K1978" s="367">
        <v>58727.272727273848</v>
      </c>
      <c r="L1978" s="367">
        <v>-2085788.5087305778</v>
      </c>
      <c r="M1978" s="384">
        <v>4360.5000000000837</v>
      </c>
      <c r="N1978" s="367">
        <v>969</v>
      </c>
      <c r="O1978" s="367">
        <v>-36065.182874551349</v>
      </c>
      <c r="P1978" s="384">
        <v>63.227250000000005</v>
      </c>
      <c r="Q1978" s="367">
        <v>969</v>
      </c>
      <c r="R1978" s="367">
        <v>-14797.652671873944</v>
      </c>
      <c r="S1978" s="384">
        <v>61.046999999999997</v>
      </c>
      <c r="T1978" s="367">
        <v>33413.793103447759</v>
      </c>
      <c r="U1978" s="367">
        <v>-2151238.9071654924</v>
      </c>
      <c r="V1978" s="384">
        <v>4360.4999999999327</v>
      </c>
      <c r="W1978" s="367">
        <v>1615000.0000000165</v>
      </c>
      <c r="X1978" s="367">
        <v>135975.30225616021</v>
      </c>
      <c r="Y1978" s="384">
        <v>4360.5000000000446</v>
      </c>
      <c r="Z1978" s="367"/>
      <c r="AA1978" s="367"/>
      <c r="AB1978" s="367"/>
      <c r="AC1978" s="367"/>
      <c r="AD1978" s="367"/>
      <c r="AE1978" s="367"/>
      <c r="AF1978" s="367"/>
      <c r="AG1978" s="367"/>
      <c r="AH1978" s="367"/>
      <c r="AI1978" s="367"/>
      <c r="AJ1978" s="367"/>
      <c r="AK1978" s="367"/>
      <c r="AL1978" s="367"/>
      <c r="AM1978" s="367"/>
      <c r="AN1978" s="367"/>
      <c r="AO1978" s="367"/>
      <c r="AP1978" s="367"/>
      <c r="AQ1978" s="367"/>
      <c r="AR1978" s="367"/>
      <c r="AS1978" s="367"/>
      <c r="AT1978" s="367"/>
    </row>
    <row r="1979" spans="2:46" ht="13.8">
      <c r="B1979" s="26">
        <v>161.6666666666662</v>
      </c>
      <c r="C1979" s="367">
        <v>625.82425852278629</v>
      </c>
      <c r="D1979" s="369">
        <v>4364.9999999999873</v>
      </c>
      <c r="E1979" s="367">
        <v>45116.279069767726</v>
      </c>
      <c r="F1979" s="367">
        <v>-2973872.8295059619</v>
      </c>
      <c r="G1979" s="367">
        <v>4365.0000000000282</v>
      </c>
      <c r="H1979" s="367">
        <v>242500</v>
      </c>
      <c r="I1979" s="367">
        <v>-35121173.221372575</v>
      </c>
      <c r="J1979" s="384">
        <v>4365</v>
      </c>
      <c r="K1979" s="367">
        <v>58787.878787879912</v>
      </c>
      <c r="L1979" s="367">
        <v>-2090318.56974464</v>
      </c>
      <c r="M1979" s="384">
        <v>4365.0000000000837</v>
      </c>
      <c r="N1979" s="367">
        <v>970</v>
      </c>
      <c r="O1979" s="367">
        <v>-36140.887963273562</v>
      </c>
      <c r="P1979" s="384">
        <v>63.292499999999997</v>
      </c>
      <c r="Q1979" s="367">
        <v>970</v>
      </c>
      <c r="R1979" s="367">
        <v>-14831.087481883153</v>
      </c>
      <c r="S1979" s="384">
        <v>61.11</v>
      </c>
      <c r="T1979" s="367">
        <v>33448.275862068447</v>
      </c>
      <c r="U1979" s="367">
        <v>-2155869.0199059979</v>
      </c>
      <c r="V1979" s="384">
        <v>4364.9999999999327</v>
      </c>
      <c r="W1979" s="367">
        <v>1616666.6666666833</v>
      </c>
      <c r="X1979" s="367">
        <v>136026.0068114906</v>
      </c>
      <c r="Y1979" s="384">
        <v>4365.0000000000446</v>
      </c>
      <c r="Z1979" s="367"/>
      <c r="AA1979" s="367"/>
      <c r="AB1979" s="367"/>
      <c r="AC1979" s="367"/>
      <c r="AD1979" s="367"/>
      <c r="AE1979" s="367"/>
      <c r="AF1979" s="367"/>
      <c r="AG1979" s="367"/>
      <c r="AH1979" s="367"/>
      <c r="AI1979" s="367"/>
      <c r="AJ1979" s="367"/>
      <c r="AK1979" s="367"/>
      <c r="AL1979" s="367"/>
      <c r="AM1979" s="367"/>
      <c r="AN1979" s="367"/>
      <c r="AO1979" s="367"/>
      <c r="AP1979" s="367"/>
      <c r="AQ1979" s="367"/>
      <c r="AR1979" s="367"/>
      <c r="AS1979" s="367"/>
      <c r="AT1979" s="367"/>
    </row>
    <row r="1980" spans="2:46" ht="13.8">
      <c r="B1980" s="26">
        <v>161.83333333333286</v>
      </c>
      <c r="C1980" s="367">
        <v>626.45451817972253</v>
      </c>
      <c r="D1980" s="369">
        <v>4369.4999999999873</v>
      </c>
      <c r="E1980" s="367">
        <v>45162.790697674704</v>
      </c>
      <c r="F1980" s="367">
        <v>-2980047.9384198403</v>
      </c>
      <c r="G1980" s="367">
        <v>4369.5000000000282</v>
      </c>
      <c r="H1980" s="367">
        <v>242750</v>
      </c>
      <c r="I1980" s="367">
        <v>-35193985.485429972</v>
      </c>
      <c r="J1980" s="384">
        <v>4369.5</v>
      </c>
      <c r="K1980" s="367">
        <v>58848.484848485976</v>
      </c>
      <c r="L1980" s="367">
        <v>-2094853.5329122962</v>
      </c>
      <c r="M1980" s="384">
        <v>4369.5000000000837</v>
      </c>
      <c r="N1980" s="367">
        <v>971</v>
      </c>
      <c r="O1980" s="367">
        <v>-36216.672404815887</v>
      </c>
      <c r="P1980" s="384">
        <v>63.357750000000003</v>
      </c>
      <c r="Q1980" s="367">
        <v>971</v>
      </c>
      <c r="R1980" s="367">
        <v>-14864.559742932815</v>
      </c>
      <c r="S1980" s="384">
        <v>61.173000000000002</v>
      </c>
      <c r="T1980" s="367">
        <v>33482.758620689136</v>
      </c>
      <c r="U1980" s="367">
        <v>-2160504.1018257793</v>
      </c>
      <c r="V1980" s="384">
        <v>4369.4999999999327</v>
      </c>
      <c r="W1980" s="367">
        <v>1618333.33333335</v>
      </c>
      <c r="X1980" s="367">
        <v>136076.52658159626</v>
      </c>
      <c r="Y1980" s="384">
        <v>4369.5000000000446</v>
      </c>
      <c r="Z1980" s="367"/>
      <c r="AA1980" s="367"/>
      <c r="AB1980" s="367"/>
      <c r="AC1980" s="367"/>
      <c r="AD1980" s="367"/>
      <c r="AE1980" s="367"/>
      <c r="AF1980" s="367"/>
      <c r="AG1980" s="367"/>
      <c r="AH1980" s="367"/>
      <c r="AI1980" s="367"/>
      <c r="AJ1980" s="367"/>
      <c r="AK1980" s="367"/>
      <c r="AL1980" s="367"/>
      <c r="AM1980" s="367"/>
      <c r="AN1980" s="367"/>
      <c r="AO1980" s="367"/>
      <c r="AP1980" s="367"/>
      <c r="AQ1980" s="367"/>
      <c r="AR1980" s="367"/>
      <c r="AS1980" s="367"/>
      <c r="AT1980" s="367"/>
    </row>
    <row r="1981" spans="2:46" ht="13.8">
      <c r="B1981" s="26">
        <v>161.99999999999952</v>
      </c>
      <c r="C1981" s="367">
        <v>627.08474710547239</v>
      </c>
      <c r="D1981" s="369">
        <v>4373.9999999999873</v>
      </c>
      <c r="E1981" s="367">
        <v>45209.302325581681</v>
      </c>
      <c r="F1981" s="367">
        <v>-2986229.4515780774</v>
      </c>
      <c r="G1981" s="367">
        <v>4374.0000000000282</v>
      </c>
      <c r="H1981" s="367">
        <v>243000</v>
      </c>
      <c r="I1981" s="367">
        <v>-35266873.145715974</v>
      </c>
      <c r="J1981" s="384">
        <v>4374</v>
      </c>
      <c r="K1981" s="367">
        <v>58909.09090909204</v>
      </c>
      <c r="L1981" s="367">
        <v>-2099393.3982335478</v>
      </c>
      <c r="M1981" s="384">
        <v>4374.0000000000846</v>
      </c>
      <c r="N1981" s="367">
        <v>972</v>
      </c>
      <c r="O1981" s="367">
        <v>-36292.536199178299</v>
      </c>
      <c r="P1981" s="384">
        <v>63.423000000000002</v>
      </c>
      <c r="Q1981" s="367">
        <v>972</v>
      </c>
      <c r="R1981" s="367">
        <v>-14898.069455022931</v>
      </c>
      <c r="S1981" s="384">
        <v>61.236000000000004</v>
      </c>
      <c r="T1981" s="367">
        <v>33517.241379309824</v>
      </c>
      <c r="U1981" s="367">
        <v>-2165144.1529248361</v>
      </c>
      <c r="V1981" s="384">
        <v>4373.9999999999318</v>
      </c>
      <c r="W1981" s="367">
        <v>1620000.0000000168</v>
      </c>
      <c r="X1981" s="367">
        <v>136126.86156647719</v>
      </c>
      <c r="Y1981" s="384">
        <v>4374.0000000000446</v>
      </c>
      <c r="Z1981" s="367"/>
      <c r="AA1981" s="367"/>
      <c r="AB1981" s="367"/>
      <c r="AC1981" s="367"/>
      <c r="AD1981" s="367"/>
      <c r="AE1981" s="367"/>
      <c r="AF1981" s="367"/>
      <c r="AG1981" s="367"/>
      <c r="AH1981" s="367"/>
      <c r="AI1981" s="367"/>
      <c r="AJ1981" s="367"/>
      <c r="AK1981" s="367"/>
      <c r="AL1981" s="367"/>
      <c r="AM1981" s="367"/>
      <c r="AN1981" s="367"/>
      <c r="AO1981" s="367"/>
      <c r="AP1981" s="367"/>
      <c r="AQ1981" s="367"/>
      <c r="AR1981" s="367"/>
      <c r="AS1981" s="367"/>
      <c r="AT1981" s="367"/>
    </row>
    <row r="1982" spans="2:46" ht="13.8">
      <c r="B1982" s="26">
        <v>162.16666666666617</v>
      </c>
      <c r="C1982" s="367">
        <v>627.71494530003588</v>
      </c>
      <c r="D1982" s="369">
        <v>4378.4999999999873</v>
      </c>
      <c r="E1982" s="367">
        <v>45255.813953488658</v>
      </c>
      <c r="F1982" s="367">
        <v>-2992417.3689806727</v>
      </c>
      <c r="G1982" s="367">
        <v>4378.5000000000282</v>
      </c>
      <c r="H1982" s="367">
        <v>243250</v>
      </c>
      <c r="I1982" s="367">
        <v>-35339836.202230565</v>
      </c>
      <c r="J1982" s="384">
        <v>4378.5</v>
      </c>
      <c r="K1982" s="367">
        <v>58969.696969698103</v>
      </c>
      <c r="L1982" s="367">
        <v>-2103938.1657083933</v>
      </c>
      <c r="M1982" s="384">
        <v>4378.5000000000846</v>
      </c>
      <c r="N1982" s="367">
        <v>973</v>
      </c>
      <c r="O1982" s="367">
        <v>-36368.4793463608</v>
      </c>
      <c r="P1982" s="384">
        <v>63.488250000000001</v>
      </c>
      <c r="Q1982" s="367">
        <v>973</v>
      </c>
      <c r="R1982" s="367">
        <v>-14931.616618153497</v>
      </c>
      <c r="S1982" s="384">
        <v>61.298999999999999</v>
      </c>
      <c r="T1982" s="367">
        <v>33551.724137930512</v>
      </c>
      <c r="U1982" s="367">
        <v>-2169789.1732031694</v>
      </c>
      <c r="V1982" s="384">
        <v>4378.4999999999318</v>
      </c>
      <c r="W1982" s="367">
        <v>1621666.6666666835</v>
      </c>
      <c r="X1982" s="367">
        <v>136177.01176613339</v>
      </c>
      <c r="Y1982" s="384">
        <v>4378.5000000000455</v>
      </c>
      <c r="Z1982" s="367"/>
      <c r="AA1982" s="367"/>
      <c r="AB1982" s="367"/>
      <c r="AC1982" s="367"/>
      <c r="AD1982" s="367"/>
      <c r="AE1982" s="367"/>
      <c r="AF1982" s="367"/>
      <c r="AG1982" s="367"/>
      <c r="AH1982" s="367"/>
      <c r="AI1982" s="367"/>
      <c r="AJ1982" s="367"/>
      <c r="AK1982" s="367"/>
      <c r="AL1982" s="367"/>
      <c r="AM1982" s="367"/>
      <c r="AN1982" s="367"/>
      <c r="AO1982" s="367"/>
      <c r="AP1982" s="367"/>
      <c r="AQ1982" s="367"/>
      <c r="AR1982" s="367"/>
      <c r="AS1982" s="367"/>
      <c r="AT1982" s="367"/>
    </row>
    <row r="1983" spans="2:46" ht="13.8">
      <c r="B1983" s="26">
        <v>162.33333333333283</v>
      </c>
      <c r="C1983" s="367">
        <v>628.34511276341254</v>
      </c>
      <c r="D1983" s="369">
        <v>4382.9999999999864</v>
      </c>
      <c r="E1983" s="367">
        <v>45302.325581395635</v>
      </c>
      <c r="F1983" s="367">
        <v>-2998611.6906276271</v>
      </c>
      <c r="G1983" s="367">
        <v>4383.0000000000282</v>
      </c>
      <c r="H1983" s="367">
        <v>243500</v>
      </c>
      <c r="I1983" s="367">
        <v>-35412874.654973768</v>
      </c>
      <c r="J1983" s="384">
        <v>4383</v>
      </c>
      <c r="K1983" s="367">
        <v>59030.303030304167</v>
      </c>
      <c r="L1983" s="367">
        <v>-2108487.8353368323</v>
      </c>
      <c r="M1983" s="384">
        <v>4383.0000000000846</v>
      </c>
      <c r="N1983" s="367">
        <v>974</v>
      </c>
      <c r="O1983" s="367">
        <v>-36444.501846363411</v>
      </c>
      <c r="P1983" s="384">
        <v>63.5535</v>
      </c>
      <c r="Q1983" s="367">
        <v>974</v>
      </c>
      <c r="R1983" s="367">
        <v>-14965.201232324522</v>
      </c>
      <c r="S1983" s="384">
        <v>61.362000000000002</v>
      </c>
      <c r="T1983" s="367">
        <v>33586.206896551201</v>
      </c>
      <c r="U1983" s="367">
        <v>-2174439.1626607785</v>
      </c>
      <c r="V1983" s="384">
        <v>4382.9999999999318</v>
      </c>
      <c r="W1983" s="367">
        <v>1623333.3333333503</v>
      </c>
      <c r="X1983" s="367">
        <v>136226.97718056486</v>
      </c>
      <c r="Y1983" s="384">
        <v>4383.0000000000455</v>
      </c>
      <c r="Z1983" s="367"/>
      <c r="AA1983" s="367"/>
      <c r="AB1983" s="367"/>
      <c r="AC1983" s="367"/>
      <c r="AD1983" s="367"/>
      <c r="AE1983" s="367"/>
      <c r="AF1983" s="367"/>
      <c r="AG1983" s="367"/>
      <c r="AH1983" s="367"/>
      <c r="AI1983" s="367"/>
      <c r="AJ1983" s="367"/>
      <c r="AK1983" s="367"/>
      <c r="AL1983" s="367"/>
      <c r="AM1983" s="367"/>
      <c r="AN1983" s="367"/>
      <c r="AO1983" s="367"/>
      <c r="AP1983" s="367"/>
      <c r="AQ1983" s="367"/>
      <c r="AR1983" s="367"/>
      <c r="AS1983" s="367"/>
      <c r="AT1983" s="367"/>
    </row>
    <row r="1984" spans="2:46" ht="13.8">
      <c r="B1984" s="26">
        <v>162.49999999999949</v>
      </c>
      <c r="C1984" s="367">
        <v>628.97524949560318</v>
      </c>
      <c r="D1984" s="369">
        <v>4387.4999999999864</v>
      </c>
      <c r="E1984" s="367">
        <v>45348.837209302612</v>
      </c>
      <c r="F1984" s="367">
        <v>-3004812.4165189397</v>
      </c>
      <c r="G1984" s="367">
        <v>4387.5000000000282</v>
      </c>
      <c r="H1984" s="367">
        <v>243750</v>
      </c>
      <c r="I1984" s="367">
        <v>-35485988.503945544</v>
      </c>
      <c r="J1984" s="384">
        <v>4387.5</v>
      </c>
      <c r="K1984" s="367">
        <v>59090.909090910231</v>
      </c>
      <c r="L1984" s="367">
        <v>-2113042.4071188653</v>
      </c>
      <c r="M1984" s="384">
        <v>4387.5000000000846</v>
      </c>
      <c r="N1984" s="367">
        <v>975</v>
      </c>
      <c r="O1984" s="367">
        <v>-36520.603699186111</v>
      </c>
      <c r="P1984" s="384">
        <v>63.618750000000006</v>
      </c>
      <c r="Q1984" s="367">
        <v>975</v>
      </c>
      <c r="R1984" s="367">
        <v>-14998.823297535997</v>
      </c>
      <c r="S1984" s="384">
        <v>61.424999999999997</v>
      </c>
      <c r="T1984" s="367">
        <v>33620.689655171889</v>
      </c>
      <c r="U1984" s="367">
        <v>-2179094.1212976635</v>
      </c>
      <c r="V1984" s="384">
        <v>4387.4999999999318</v>
      </c>
      <c r="W1984" s="367">
        <v>1625000.000000017</v>
      </c>
      <c r="X1984" s="367">
        <v>136276.75780977157</v>
      </c>
      <c r="Y1984" s="384">
        <v>4387.5000000000455</v>
      </c>
      <c r="Z1984" s="367"/>
      <c r="AA1984" s="367"/>
      <c r="AB1984" s="367"/>
      <c r="AC1984" s="367"/>
      <c r="AD1984" s="367"/>
      <c r="AE1984" s="367"/>
      <c r="AF1984" s="367"/>
      <c r="AG1984" s="367"/>
      <c r="AH1984" s="367"/>
      <c r="AI1984" s="367"/>
      <c r="AJ1984" s="367"/>
      <c r="AK1984" s="367"/>
      <c r="AL1984" s="367"/>
      <c r="AM1984" s="367"/>
      <c r="AN1984" s="367"/>
      <c r="AO1984" s="367"/>
      <c r="AP1984" s="367"/>
      <c r="AQ1984" s="367"/>
      <c r="AR1984" s="367"/>
      <c r="AS1984" s="367"/>
      <c r="AT1984" s="367"/>
    </row>
    <row r="1985" spans="2:46" ht="13.8">
      <c r="B1985" s="26">
        <v>162.66666666666615</v>
      </c>
      <c r="C1985" s="367">
        <v>629.6053554966071</v>
      </c>
      <c r="D1985" s="369">
        <v>4391.9999999999864</v>
      </c>
      <c r="E1985" s="367">
        <v>45395.348837209589</v>
      </c>
      <c r="F1985" s="367">
        <v>-3011019.5466546109</v>
      </c>
      <c r="G1985" s="367">
        <v>4392.0000000000282</v>
      </c>
      <c r="H1985" s="367">
        <v>244000</v>
      </c>
      <c r="I1985" s="367">
        <v>-35559177.749145932</v>
      </c>
      <c r="J1985" s="384">
        <v>4392</v>
      </c>
      <c r="K1985" s="367">
        <v>59151.515151516294</v>
      </c>
      <c r="L1985" s="367">
        <v>-2117601.8810544936</v>
      </c>
      <c r="M1985" s="384">
        <v>4392.0000000000855</v>
      </c>
      <c r="N1985" s="367">
        <v>976</v>
      </c>
      <c r="O1985" s="367">
        <v>-36596.784904828906</v>
      </c>
      <c r="P1985" s="384">
        <v>63.683999999999997</v>
      </c>
      <c r="Q1985" s="367">
        <v>976</v>
      </c>
      <c r="R1985" s="367">
        <v>-15032.482813787925</v>
      </c>
      <c r="S1985" s="384">
        <v>61.487999999999992</v>
      </c>
      <c r="T1985" s="367">
        <v>33655.172413792578</v>
      </c>
      <c r="U1985" s="367">
        <v>-2183754.0491138245</v>
      </c>
      <c r="V1985" s="384">
        <v>4391.9999999999318</v>
      </c>
      <c r="W1985" s="367">
        <v>1626666.6666666837</v>
      </c>
      <c r="X1985" s="367">
        <v>136326.35365375358</v>
      </c>
      <c r="Y1985" s="384">
        <v>4392.0000000000455</v>
      </c>
      <c r="Z1985" s="367"/>
      <c r="AA1985" s="367"/>
      <c r="AB1985" s="367"/>
      <c r="AC1985" s="367"/>
      <c r="AD1985" s="367"/>
      <c r="AE1985" s="367"/>
      <c r="AF1985" s="367"/>
      <c r="AG1985" s="367"/>
      <c r="AH1985" s="367"/>
      <c r="AI1985" s="367"/>
      <c r="AJ1985" s="367"/>
      <c r="AK1985" s="367"/>
      <c r="AL1985" s="367"/>
      <c r="AM1985" s="367"/>
      <c r="AN1985" s="367"/>
      <c r="AO1985" s="367"/>
      <c r="AP1985" s="367"/>
      <c r="AQ1985" s="367"/>
      <c r="AR1985" s="367"/>
      <c r="AS1985" s="367"/>
      <c r="AT1985" s="367"/>
    </row>
    <row r="1986" spans="2:46" ht="13.8">
      <c r="B1986" s="26">
        <v>162.8333333333328</v>
      </c>
      <c r="C1986" s="367">
        <v>630.23543076642477</v>
      </c>
      <c r="D1986" s="369">
        <v>4396.4999999999864</v>
      </c>
      <c r="E1986" s="367">
        <v>45441.860465116566</v>
      </c>
      <c r="F1986" s="367">
        <v>-3017233.0810346403</v>
      </c>
      <c r="G1986" s="367">
        <v>4396.5000000000282</v>
      </c>
      <c r="H1986" s="367">
        <v>244250</v>
      </c>
      <c r="I1986" s="367">
        <v>-35632442.390574917</v>
      </c>
      <c r="J1986" s="384">
        <v>4396.5</v>
      </c>
      <c r="K1986" s="367">
        <v>59212.121212122358</v>
      </c>
      <c r="L1986" s="367">
        <v>-2122166.2571437154</v>
      </c>
      <c r="M1986" s="384">
        <v>4396.5000000000855</v>
      </c>
      <c r="N1986" s="367">
        <v>977</v>
      </c>
      <c r="O1986" s="367">
        <v>-36673.045463291812</v>
      </c>
      <c r="P1986" s="384">
        <v>63.749250000000004</v>
      </c>
      <c r="Q1986" s="367">
        <v>977</v>
      </c>
      <c r="R1986" s="367">
        <v>-15066.179781080313</v>
      </c>
      <c r="S1986" s="384">
        <v>61.550999999999995</v>
      </c>
      <c r="T1986" s="367">
        <v>33689.655172413266</v>
      </c>
      <c r="U1986" s="367">
        <v>-2188418.9461092614</v>
      </c>
      <c r="V1986" s="384">
        <v>4396.4999999999318</v>
      </c>
      <c r="W1986" s="367">
        <v>1628333.3333333505</v>
      </c>
      <c r="X1986" s="367">
        <v>136375.76471251083</v>
      </c>
      <c r="Y1986" s="384">
        <v>4396.5000000000455</v>
      </c>
      <c r="Z1986" s="367"/>
      <c r="AA1986" s="367"/>
      <c r="AB1986" s="367"/>
      <c r="AC1986" s="367"/>
      <c r="AD1986" s="367"/>
      <c r="AE1986" s="367"/>
      <c r="AF1986" s="367"/>
      <c r="AG1986" s="367"/>
      <c r="AH1986" s="367"/>
      <c r="AI1986" s="367"/>
      <c r="AJ1986" s="367"/>
      <c r="AK1986" s="367"/>
      <c r="AL1986" s="367"/>
      <c r="AM1986" s="367"/>
      <c r="AN1986" s="367"/>
      <c r="AO1986" s="367"/>
      <c r="AP1986" s="367"/>
      <c r="AQ1986" s="367"/>
      <c r="AR1986" s="367"/>
      <c r="AS1986" s="367"/>
      <c r="AT1986" s="367"/>
    </row>
    <row r="1987" spans="2:46" ht="13.8">
      <c r="B1987" s="26">
        <v>162.99999999999946</v>
      </c>
      <c r="C1987" s="367">
        <v>630.86547530505561</v>
      </c>
      <c r="D1987" s="369">
        <v>4400.9999999999854</v>
      </c>
      <c r="E1987" s="367">
        <v>45488.372093023543</v>
      </c>
      <c r="F1987" s="367">
        <v>-3023453.0196590284</v>
      </c>
      <c r="G1987" s="367">
        <v>4401.0000000000282</v>
      </c>
      <c r="H1987" s="367">
        <v>244500</v>
      </c>
      <c r="I1987" s="367">
        <v>-35705782.428232498</v>
      </c>
      <c r="J1987" s="384">
        <v>4401</v>
      </c>
      <c r="K1987" s="367">
        <v>59272.727272728422</v>
      </c>
      <c r="L1987" s="367">
        <v>-2126735.5353865311</v>
      </c>
      <c r="M1987" s="384">
        <v>4401.0000000000855</v>
      </c>
      <c r="N1987" s="367">
        <v>978</v>
      </c>
      <c r="O1987" s="367">
        <v>-36749.385374574813</v>
      </c>
      <c r="P1987" s="384">
        <v>63.814500000000002</v>
      </c>
      <c r="Q1987" s="367">
        <v>978</v>
      </c>
      <c r="R1987" s="367">
        <v>-15099.914199413151</v>
      </c>
      <c r="S1987" s="384">
        <v>61.613999999999997</v>
      </c>
      <c r="T1987" s="367">
        <v>33724.137931033954</v>
      </c>
      <c r="U1987" s="367">
        <v>-2193088.8122839727</v>
      </c>
      <c r="V1987" s="384">
        <v>4400.9999999999309</v>
      </c>
      <c r="W1987" s="367">
        <v>1630000.0000000172</v>
      </c>
      <c r="X1987" s="367">
        <v>136424.99098604338</v>
      </c>
      <c r="Y1987" s="384">
        <v>4401.0000000000464</v>
      </c>
      <c r="Z1987" s="367"/>
      <c r="AA1987" s="367"/>
      <c r="AB1987" s="367"/>
      <c r="AC1987" s="367"/>
      <c r="AD1987" s="367"/>
      <c r="AE1987" s="367"/>
      <c r="AF1987" s="367"/>
      <c r="AG1987" s="367"/>
      <c r="AH1987" s="367"/>
      <c r="AI1987" s="367"/>
      <c r="AJ1987" s="367"/>
      <c r="AK1987" s="367"/>
      <c r="AL1987" s="367"/>
      <c r="AM1987" s="367"/>
      <c r="AN1987" s="367"/>
      <c r="AO1987" s="367"/>
      <c r="AP1987" s="367"/>
      <c r="AQ1987" s="367"/>
      <c r="AR1987" s="367"/>
      <c r="AS1987" s="367"/>
      <c r="AT1987" s="367"/>
    </row>
    <row r="1988" spans="2:46" ht="13.8">
      <c r="B1988" s="26">
        <v>163.16666666666612</v>
      </c>
      <c r="C1988" s="367">
        <v>631.49548911250031</v>
      </c>
      <c r="D1988" s="369">
        <v>4405.4999999999854</v>
      </c>
      <c r="E1988" s="367">
        <v>45534.88372093052</v>
      </c>
      <c r="F1988" s="367">
        <v>-3029679.3625277751</v>
      </c>
      <c r="G1988" s="367">
        <v>4405.5000000000282</v>
      </c>
      <c r="H1988" s="367">
        <v>244750</v>
      </c>
      <c r="I1988" s="367">
        <v>-35779197.862118676</v>
      </c>
      <c r="J1988" s="384">
        <v>4405.5</v>
      </c>
      <c r="K1988" s="367">
        <v>59333.333333334485</v>
      </c>
      <c r="L1988" s="367">
        <v>-2131309.7157829418</v>
      </c>
      <c r="M1988" s="384">
        <v>4405.5000000000855</v>
      </c>
      <c r="N1988" s="367">
        <v>979</v>
      </c>
      <c r="O1988" s="367">
        <v>-36825.80463867791</v>
      </c>
      <c r="P1988" s="384">
        <v>63.879750000000001</v>
      </c>
      <c r="Q1988" s="367">
        <v>979</v>
      </c>
      <c r="R1988" s="367">
        <v>-15133.686068786446</v>
      </c>
      <c r="S1988" s="384">
        <v>61.677</v>
      </c>
      <c r="T1988" s="367">
        <v>33758.620689654643</v>
      </c>
      <c r="U1988" s="367">
        <v>-2197763.6476379614</v>
      </c>
      <c r="V1988" s="384">
        <v>4405.4999999999309</v>
      </c>
      <c r="W1988" s="367">
        <v>1631666.666666684</v>
      </c>
      <c r="X1988" s="367">
        <v>136474.03247435117</v>
      </c>
      <c r="Y1988" s="384">
        <v>4405.5000000000464</v>
      </c>
      <c r="Z1988" s="367"/>
      <c r="AA1988" s="367"/>
      <c r="AB1988" s="367"/>
      <c r="AC1988" s="367"/>
      <c r="AD1988" s="367"/>
      <c r="AE1988" s="367"/>
      <c r="AF1988" s="367"/>
      <c r="AG1988" s="367"/>
      <c r="AH1988" s="367"/>
      <c r="AI1988" s="367"/>
      <c r="AJ1988" s="367"/>
      <c r="AK1988" s="367"/>
      <c r="AL1988" s="367"/>
      <c r="AM1988" s="367"/>
      <c r="AN1988" s="367"/>
      <c r="AO1988" s="367"/>
      <c r="AP1988" s="367"/>
      <c r="AQ1988" s="367"/>
      <c r="AR1988" s="367"/>
      <c r="AS1988" s="367"/>
      <c r="AT1988" s="367"/>
    </row>
    <row r="1989" spans="2:46" ht="13.8">
      <c r="B1989" s="26">
        <v>163.33333333333277</v>
      </c>
      <c r="C1989" s="367">
        <v>632.12547218875841</v>
      </c>
      <c r="D1989" s="369">
        <v>4409.9999999999845</v>
      </c>
      <c r="E1989" s="367">
        <v>45581.395348837497</v>
      </c>
      <c r="F1989" s="367">
        <v>-3035912.1096408796</v>
      </c>
      <c r="G1989" s="367">
        <v>4410.0000000000282</v>
      </c>
      <c r="H1989" s="367">
        <v>245000</v>
      </c>
      <c r="I1989" s="367">
        <v>-35852688.692233443</v>
      </c>
      <c r="J1989" s="384">
        <v>4410</v>
      </c>
      <c r="K1989" s="367">
        <v>59393.939393940549</v>
      </c>
      <c r="L1989" s="367">
        <v>-2135888.7983329468</v>
      </c>
      <c r="M1989" s="384">
        <v>4410.0000000000864</v>
      </c>
      <c r="N1989" s="367">
        <v>980</v>
      </c>
      <c r="O1989" s="367">
        <v>-36902.303255601095</v>
      </c>
      <c r="P1989" s="384">
        <v>63.945</v>
      </c>
      <c r="Q1989" s="367">
        <v>980</v>
      </c>
      <c r="R1989" s="367">
        <v>-15167.495389200192</v>
      </c>
      <c r="S1989" s="384">
        <v>61.739999999999995</v>
      </c>
      <c r="T1989" s="367">
        <v>33793.103448275331</v>
      </c>
      <c r="U1989" s="367">
        <v>-2202443.4521712256</v>
      </c>
      <c r="V1989" s="384">
        <v>4409.9999999999309</v>
      </c>
      <c r="W1989" s="367">
        <v>1633333.3333333507</v>
      </c>
      <c r="X1989" s="367">
        <v>136522.88917743426</v>
      </c>
      <c r="Y1989" s="384">
        <v>4410.0000000000473</v>
      </c>
      <c r="Z1989" s="367"/>
      <c r="AA1989" s="367"/>
      <c r="AB1989" s="367"/>
      <c r="AC1989" s="367"/>
      <c r="AD1989" s="367"/>
      <c r="AE1989" s="367"/>
      <c r="AF1989" s="367"/>
      <c r="AG1989" s="367"/>
      <c r="AH1989" s="367"/>
      <c r="AI1989" s="367"/>
      <c r="AJ1989" s="367"/>
      <c r="AK1989" s="367"/>
      <c r="AL1989" s="367"/>
      <c r="AM1989" s="367"/>
      <c r="AN1989" s="367"/>
      <c r="AO1989" s="367"/>
      <c r="AP1989" s="367"/>
      <c r="AQ1989" s="367"/>
      <c r="AR1989" s="367"/>
      <c r="AS1989" s="367"/>
      <c r="AT1989" s="367"/>
    </row>
    <row r="1990" spans="2:46" ht="13.8">
      <c r="B1990" s="26">
        <v>163.49999999999943</v>
      </c>
      <c r="C1990" s="367">
        <v>632.75542453383025</v>
      </c>
      <c r="D1990" s="369">
        <v>4414.4999999999845</v>
      </c>
      <c r="E1990" s="367">
        <v>45627.906976744474</v>
      </c>
      <c r="F1990" s="367">
        <v>-3042151.2609983431</v>
      </c>
      <c r="G1990" s="367">
        <v>4414.5000000000282</v>
      </c>
      <c r="H1990" s="367">
        <v>245250</v>
      </c>
      <c r="I1990" s="367">
        <v>-35926254.918576822</v>
      </c>
      <c r="J1990" s="384">
        <v>4414.5</v>
      </c>
      <c r="K1990" s="367">
        <v>59454.545454546613</v>
      </c>
      <c r="L1990" s="367">
        <v>-2140472.7830365449</v>
      </c>
      <c r="M1990" s="384">
        <v>4414.5000000000864</v>
      </c>
      <c r="N1990" s="367">
        <v>981</v>
      </c>
      <c r="O1990" s="367">
        <v>-36978.88122534439</v>
      </c>
      <c r="P1990" s="384">
        <v>64.010249999999999</v>
      </c>
      <c r="Q1990" s="367">
        <v>981</v>
      </c>
      <c r="R1990" s="367">
        <v>-15201.342160654398</v>
      </c>
      <c r="S1990" s="384">
        <v>61.802999999999997</v>
      </c>
      <c r="T1990" s="367">
        <v>33827.58620689602</v>
      </c>
      <c r="U1990" s="367">
        <v>-2207128.2258837656</v>
      </c>
      <c r="V1990" s="384">
        <v>4414.4999999999309</v>
      </c>
      <c r="W1990" s="367">
        <v>1635000.0000000175</v>
      </c>
      <c r="X1990" s="367">
        <v>136571.56109529259</v>
      </c>
      <c r="Y1990" s="384">
        <v>4414.5000000000473</v>
      </c>
      <c r="Z1990" s="367"/>
      <c r="AA1990" s="367"/>
      <c r="AB1990" s="367"/>
      <c r="AC1990" s="367"/>
      <c r="AD1990" s="367"/>
      <c r="AE1990" s="367"/>
      <c r="AF1990" s="367"/>
      <c r="AG1990" s="367"/>
      <c r="AH1990" s="367"/>
      <c r="AI1990" s="367"/>
      <c r="AJ1990" s="367"/>
      <c r="AK1990" s="367"/>
      <c r="AL1990" s="367"/>
      <c r="AM1990" s="367"/>
      <c r="AN1990" s="367"/>
      <c r="AO1990" s="367"/>
      <c r="AP1990" s="367"/>
      <c r="AQ1990" s="367"/>
      <c r="AR1990" s="367"/>
      <c r="AS1990" s="367"/>
      <c r="AT1990" s="367"/>
    </row>
    <row r="1991" spans="2:46" ht="13.8">
      <c r="B1991" s="26">
        <v>163.66666666666609</v>
      </c>
      <c r="C1991" s="367">
        <v>633.3853461477155</v>
      </c>
      <c r="D1991" s="369">
        <v>4418.9999999999845</v>
      </c>
      <c r="E1991" s="367">
        <v>45674.418604651451</v>
      </c>
      <c r="F1991" s="367">
        <v>-3048396.8166001649</v>
      </c>
      <c r="G1991" s="367">
        <v>4419.0000000000282</v>
      </c>
      <c r="H1991" s="367">
        <v>245500</v>
      </c>
      <c r="I1991" s="367">
        <v>-35999896.541148789</v>
      </c>
      <c r="J1991" s="384">
        <v>4419</v>
      </c>
      <c r="K1991" s="367">
        <v>59515.151515152676</v>
      </c>
      <c r="L1991" s="367">
        <v>-2145061.6698937379</v>
      </c>
      <c r="M1991" s="384">
        <v>4419.0000000000864</v>
      </c>
      <c r="N1991" s="367">
        <v>982</v>
      </c>
      <c r="O1991" s="367">
        <v>-37055.538547907781</v>
      </c>
      <c r="P1991" s="384">
        <v>64.075500000000005</v>
      </c>
      <c r="Q1991" s="367">
        <v>982</v>
      </c>
      <c r="R1991" s="367">
        <v>-15235.226383149055</v>
      </c>
      <c r="S1991" s="384">
        <v>61.866</v>
      </c>
      <c r="T1991" s="367">
        <v>33862.068965516708</v>
      </c>
      <c r="U1991" s="367">
        <v>-2211817.968775582</v>
      </c>
      <c r="V1991" s="384">
        <v>4418.9999999999309</v>
      </c>
      <c r="W1991" s="367">
        <v>1636666.6666666842</v>
      </c>
      <c r="X1991" s="367">
        <v>136620.04822792622</v>
      </c>
      <c r="Y1991" s="384">
        <v>4419.0000000000473</v>
      </c>
      <c r="Z1991" s="367"/>
      <c r="AA1991" s="367"/>
      <c r="AB1991" s="367"/>
      <c r="AC1991" s="367"/>
      <c r="AD1991" s="367"/>
      <c r="AE1991" s="367"/>
      <c r="AF1991" s="367"/>
      <c r="AG1991" s="367"/>
      <c r="AH1991" s="367"/>
      <c r="AI1991" s="367"/>
      <c r="AJ1991" s="367"/>
      <c r="AK1991" s="367"/>
      <c r="AL1991" s="367"/>
      <c r="AM1991" s="367"/>
      <c r="AN1991" s="367"/>
      <c r="AO1991" s="367"/>
      <c r="AP1991" s="367"/>
      <c r="AQ1991" s="367"/>
      <c r="AR1991" s="367"/>
      <c r="AS1991" s="367"/>
      <c r="AT1991" s="367"/>
    </row>
    <row r="1992" spans="2:46" ht="13.8">
      <c r="B1992" s="26">
        <v>163.83333333333275</v>
      </c>
      <c r="C1992" s="367">
        <v>634.01523703041437</v>
      </c>
      <c r="D1992" s="369">
        <v>4423.4999999999845</v>
      </c>
      <c r="E1992" s="367">
        <v>45720.930232558429</v>
      </c>
      <c r="F1992" s="367">
        <v>-3054648.7764463453</v>
      </c>
      <c r="G1992" s="367">
        <v>4423.5000000000282</v>
      </c>
      <c r="H1992" s="367">
        <v>245750</v>
      </c>
      <c r="I1992" s="367">
        <v>-36073613.559949353</v>
      </c>
      <c r="J1992" s="384">
        <v>4423.5</v>
      </c>
      <c r="K1992" s="367">
        <v>59575.75757575874</v>
      </c>
      <c r="L1992" s="367">
        <v>-2149655.4589045257</v>
      </c>
      <c r="M1992" s="384">
        <v>4423.5000000000873</v>
      </c>
      <c r="N1992" s="367">
        <v>983</v>
      </c>
      <c r="O1992" s="367">
        <v>-37132.275223291261</v>
      </c>
      <c r="P1992" s="384">
        <v>64.140749999999997</v>
      </c>
      <c r="Q1992" s="367">
        <v>983</v>
      </c>
      <c r="R1992" s="367">
        <v>-15269.148056684166</v>
      </c>
      <c r="S1992" s="384">
        <v>61.929000000000002</v>
      </c>
      <c r="T1992" s="367">
        <v>33896.551724137396</v>
      </c>
      <c r="U1992" s="367">
        <v>-2216512.6808466739</v>
      </c>
      <c r="V1992" s="384">
        <v>4423.4999999999309</v>
      </c>
      <c r="W1992" s="367">
        <v>1638333.333333351</v>
      </c>
      <c r="X1992" s="367">
        <v>136668.35057533509</v>
      </c>
      <c r="Y1992" s="384">
        <v>4423.5000000000473</v>
      </c>
      <c r="Z1992" s="367"/>
      <c r="AA1992" s="367"/>
      <c r="AB1992" s="367"/>
      <c r="AC1992" s="367"/>
      <c r="AD1992" s="367"/>
      <c r="AE1992" s="367"/>
      <c r="AF1992" s="367"/>
      <c r="AG1992" s="367"/>
      <c r="AH1992" s="367"/>
      <c r="AI1992" s="367"/>
      <c r="AJ1992" s="367"/>
      <c r="AK1992" s="367"/>
      <c r="AL1992" s="367"/>
      <c r="AM1992" s="367"/>
      <c r="AN1992" s="367"/>
      <c r="AO1992" s="367"/>
      <c r="AP1992" s="367"/>
      <c r="AQ1992" s="367"/>
      <c r="AR1992" s="367"/>
      <c r="AS1992" s="367"/>
      <c r="AT1992" s="367"/>
    </row>
    <row r="1993" spans="2:46" ht="13.8">
      <c r="B1993" s="26">
        <v>163.9999999999994</v>
      </c>
      <c r="C1993" s="367">
        <v>634.64509718192653</v>
      </c>
      <c r="D1993" s="369">
        <v>4427.9999999999836</v>
      </c>
      <c r="E1993" s="367">
        <v>45767.441860465406</v>
      </c>
      <c r="F1993" s="367">
        <v>-3060907.1405368843</v>
      </c>
      <c r="G1993" s="367">
        <v>4428.0000000000282</v>
      </c>
      <c r="H1993" s="367">
        <v>246000</v>
      </c>
      <c r="I1993" s="367">
        <v>-36147405.974978514</v>
      </c>
      <c r="J1993" s="384">
        <v>4428</v>
      </c>
      <c r="K1993" s="367">
        <v>59636.363636364804</v>
      </c>
      <c r="L1993" s="367">
        <v>-2154254.1500689066</v>
      </c>
      <c r="M1993" s="384">
        <v>4428.0000000000873</v>
      </c>
      <c r="N1993" s="367">
        <v>984</v>
      </c>
      <c r="O1993" s="367">
        <v>-37209.09125149485</v>
      </c>
      <c r="P1993" s="384">
        <v>64.206000000000003</v>
      </c>
      <c r="Q1993" s="367">
        <v>984</v>
      </c>
      <c r="R1993" s="367">
        <v>-15303.107181259729</v>
      </c>
      <c r="S1993" s="384">
        <v>61.991999999999997</v>
      </c>
      <c r="T1993" s="367">
        <v>33931.034482758085</v>
      </c>
      <c r="U1993" s="367">
        <v>-2221212.3620970403</v>
      </c>
      <c r="V1993" s="384">
        <v>4427.99999999993</v>
      </c>
      <c r="W1993" s="367">
        <v>1640000.0000000177</v>
      </c>
      <c r="X1993" s="367">
        <v>136716.46813751923</v>
      </c>
      <c r="Y1993" s="384">
        <v>4428.0000000000473</v>
      </c>
      <c r="Z1993" s="367"/>
      <c r="AA1993" s="367"/>
      <c r="AB1993" s="367"/>
      <c r="AC1993" s="367"/>
      <c r="AD1993" s="367"/>
      <c r="AE1993" s="367"/>
      <c r="AF1993" s="367"/>
      <c r="AG1993" s="367"/>
      <c r="AH1993" s="367"/>
      <c r="AI1993" s="367"/>
      <c r="AJ1993" s="367"/>
      <c r="AK1993" s="367"/>
      <c r="AL1993" s="367"/>
      <c r="AM1993" s="367"/>
      <c r="AN1993" s="367"/>
      <c r="AO1993" s="367"/>
      <c r="AP1993" s="367"/>
      <c r="AQ1993" s="367"/>
      <c r="AR1993" s="367"/>
      <c r="AS1993" s="367"/>
      <c r="AT1993" s="367"/>
    </row>
    <row r="1994" spans="2:46" ht="13.8">
      <c r="B1994" s="26">
        <v>164.16666666666606</v>
      </c>
      <c r="C1994" s="367">
        <v>635.27492660225244</v>
      </c>
      <c r="D1994" s="369">
        <v>4432.4999999999836</v>
      </c>
      <c r="E1994" s="367">
        <v>45813.953488372383</v>
      </c>
      <c r="F1994" s="367">
        <v>-3067171.9088717815</v>
      </c>
      <c r="G1994" s="367">
        <v>4432.5000000000282</v>
      </c>
      <c r="H1994" s="367">
        <v>246250</v>
      </c>
      <c r="I1994" s="367">
        <v>-36221273.786236271</v>
      </c>
      <c r="J1994" s="384">
        <v>4432.5</v>
      </c>
      <c r="K1994" s="367">
        <v>59696.969696970868</v>
      </c>
      <c r="L1994" s="367">
        <v>-2158857.7433868814</v>
      </c>
      <c r="M1994" s="384">
        <v>4432.5000000000873</v>
      </c>
      <c r="N1994" s="367">
        <v>985</v>
      </c>
      <c r="O1994" s="367">
        <v>-37285.986632518521</v>
      </c>
      <c r="P1994" s="384">
        <v>64.271249999999995</v>
      </c>
      <c r="Q1994" s="367">
        <v>985</v>
      </c>
      <c r="R1994" s="367">
        <v>-15337.103756875749</v>
      </c>
      <c r="S1994" s="384">
        <v>62.055</v>
      </c>
      <c r="T1994" s="367">
        <v>33965.517241378773</v>
      </c>
      <c r="U1994" s="367">
        <v>-2225917.0125266844</v>
      </c>
      <c r="V1994" s="384">
        <v>4432.49999999993</v>
      </c>
      <c r="W1994" s="367">
        <v>1641666.6666666844</v>
      </c>
      <c r="X1994" s="367">
        <v>136764.40091447864</v>
      </c>
      <c r="Y1994" s="384">
        <v>4432.5000000000482</v>
      </c>
      <c r="Z1994" s="367"/>
      <c r="AA1994" s="367"/>
      <c r="AB1994" s="367"/>
      <c r="AC1994" s="367"/>
      <c r="AD1994" s="367"/>
      <c r="AE1994" s="367"/>
      <c r="AF1994" s="367"/>
      <c r="AG1994" s="367"/>
      <c r="AH1994" s="367"/>
      <c r="AI1994" s="367"/>
      <c r="AJ1994" s="367"/>
      <c r="AK1994" s="367"/>
      <c r="AL1994" s="367"/>
      <c r="AM1994" s="367"/>
      <c r="AN1994" s="367"/>
      <c r="AO1994" s="367"/>
      <c r="AP1994" s="367"/>
      <c r="AQ1994" s="367"/>
      <c r="AR1994" s="367"/>
      <c r="AS1994" s="367"/>
      <c r="AT1994" s="367"/>
    </row>
    <row r="1995" spans="2:46" ht="13.8">
      <c r="B1995" s="26">
        <v>164.33333333333272</v>
      </c>
      <c r="C1995" s="367">
        <v>635.90472529139197</v>
      </c>
      <c r="D1995" s="369">
        <v>4436.9999999999836</v>
      </c>
      <c r="E1995" s="367">
        <v>45860.46511627936</v>
      </c>
      <c r="F1995" s="367">
        <v>-3073443.0814510374</v>
      </c>
      <c r="G1995" s="367">
        <v>4437.0000000000282</v>
      </c>
      <c r="H1995" s="367">
        <v>246500</v>
      </c>
      <c r="I1995" s="367">
        <v>-36295216.993722625</v>
      </c>
      <c r="J1995" s="384">
        <v>4437</v>
      </c>
      <c r="K1995" s="367">
        <v>59757.575757576931</v>
      </c>
      <c r="L1995" s="367">
        <v>-2163466.2388584511</v>
      </c>
      <c r="M1995" s="384">
        <v>4437.0000000000873</v>
      </c>
      <c r="N1995" s="367">
        <v>986</v>
      </c>
      <c r="O1995" s="367">
        <v>-37362.961366362309</v>
      </c>
      <c r="P1995" s="384">
        <v>64.336500000000001</v>
      </c>
      <c r="Q1995" s="367">
        <v>986</v>
      </c>
      <c r="R1995" s="367">
        <v>-15371.137783532222</v>
      </c>
      <c r="S1995" s="384">
        <v>62.118000000000002</v>
      </c>
      <c r="T1995" s="367">
        <v>33999.999999999462</v>
      </c>
      <c r="U1995" s="367">
        <v>-2230626.632135604</v>
      </c>
      <c r="V1995" s="384">
        <v>4436.99999999993</v>
      </c>
      <c r="W1995" s="367">
        <v>1643333.3333333512</v>
      </c>
      <c r="X1995" s="367">
        <v>136812.14890621332</v>
      </c>
      <c r="Y1995" s="384">
        <v>4437.0000000000482</v>
      </c>
      <c r="Z1995" s="367"/>
      <c r="AA1995" s="367"/>
      <c r="AB1995" s="367"/>
      <c r="AC1995" s="367"/>
      <c r="AD1995" s="367"/>
      <c r="AE1995" s="367"/>
      <c r="AF1995" s="367"/>
      <c r="AG1995" s="367"/>
      <c r="AH1995" s="367"/>
      <c r="AI1995" s="367"/>
      <c r="AJ1995" s="367"/>
      <c r="AK1995" s="367"/>
      <c r="AL1995" s="367"/>
      <c r="AM1995" s="367"/>
      <c r="AN1995" s="367"/>
      <c r="AO1995" s="367"/>
      <c r="AP1995" s="367"/>
      <c r="AQ1995" s="367"/>
      <c r="AR1995" s="367"/>
      <c r="AS1995" s="367"/>
      <c r="AT1995" s="367"/>
    </row>
    <row r="1996" spans="2:46" ht="13.8">
      <c r="B1996" s="26">
        <v>164.49999999999937</v>
      </c>
      <c r="C1996" s="367">
        <v>636.53449324934468</v>
      </c>
      <c r="D1996" s="369">
        <v>4441.4999999999827</v>
      </c>
      <c r="E1996" s="367">
        <v>45906.976744186337</v>
      </c>
      <c r="F1996" s="367">
        <v>-3079720.658274651</v>
      </c>
      <c r="G1996" s="367">
        <v>4441.5000000000282</v>
      </c>
      <c r="H1996" s="367">
        <v>246750</v>
      </c>
      <c r="I1996" s="367">
        <v>-36369235.597437575</v>
      </c>
      <c r="J1996" s="384">
        <v>4441.5</v>
      </c>
      <c r="K1996" s="367">
        <v>59818.181818182995</v>
      </c>
      <c r="L1996" s="367">
        <v>-2168079.6364836157</v>
      </c>
      <c r="M1996" s="384">
        <v>4441.5000000000882</v>
      </c>
      <c r="N1996" s="367">
        <v>987</v>
      </c>
      <c r="O1996" s="367">
        <v>-37440.015453026179</v>
      </c>
      <c r="P1996" s="384">
        <v>64.401749999999993</v>
      </c>
      <c r="Q1996" s="367">
        <v>987</v>
      </c>
      <c r="R1996" s="367">
        <v>-15405.209261229153</v>
      </c>
      <c r="S1996" s="384">
        <v>62.181000000000004</v>
      </c>
      <c r="T1996" s="367">
        <v>34034.48275862015</v>
      </c>
      <c r="U1996" s="367">
        <v>-2235341.2209237982</v>
      </c>
      <c r="V1996" s="384">
        <v>4441.4999999999291</v>
      </c>
      <c r="W1996" s="367">
        <v>1645000.0000000179</v>
      </c>
      <c r="X1996" s="367">
        <v>136859.71211272327</v>
      </c>
      <c r="Y1996" s="384">
        <v>4441.5000000000482</v>
      </c>
      <c r="Z1996" s="367"/>
      <c r="AA1996" s="367"/>
      <c r="AB1996" s="367"/>
      <c r="AC1996" s="367"/>
      <c r="AD1996" s="367"/>
      <c r="AE1996" s="367"/>
      <c r="AF1996" s="367"/>
      <c r="AG1996" s="367"/>
      <c r="AH1996" s="367"/>
      <c r="AI1996" s="367"/>
      <c r="AJ1996" s="367"/>
      <c r="AK1996" s="367"/>
      <c r="AL1996" s="367"/>
      <c r="AM1996" s="367"/>
      <c r="AN1996" s="367"/>
      <c r="AO1996" s="367"/>
      <c r="AP1996" s="367"/>
      <c r="AQ1996" s="367"/>
      <c r="AR1996" s="367"/>
      <c r="AS1996" s="367"/>
      <c r="AT1996" s="367"/>
    </row>
    <row r="1997" spans="2:46" ht="13.8">
      <c r="B1997" s="26">
        <v>164.66666666666603</v>
      </c>
      <c r="C1997" s="367">
        <v>637.16423047611124</v>
      </c>
      <c r="D1997" s="369">
        <v>4445.9999999999827</v>
      </c>
      <c r="E1997" s="367">
        <v>45953.488372093314</v>
      </c>
      <c r="F1997" s="367">
        <v>-3086004.6393426238</v>
      </c>
      <c r="G1997" s="367">
        <v>4446.0000000000282</v>
      </c>
      <c r="H1997" s="367">
        <v>247000</v>
      </c>
      <c r="I1997" s="367">
        <v>-36443329.59738113</v>
      </c>
      <c r="J1997" s="384">
        <v>4446</v>
      </c>
      <c r="K1997" s="367">
        <v>59878.787878789059</v>
      </c>
      <c r="L1997" s="367">
        <v>-2172697.9362623733</v>
      </c>
      <c r="M1997" s="384">
        <v>4446.0000000000882</v>
      </c>
      <c r="N1997" s="367">
        <v>988</v>
      </c>
      <c r="O1997" s="367">
        <v>-37517.148892510158</v>
      </c>
      <c r="P1997" s="384">
        <v>64.466999999999999</v>
      </c>
      <c r="Q1997" s="367">
        <v>988</v>
      </c>
      <c r="R1997" s="367">
        <v>-15439.318189966531</v>
      </c>
      <c r="S1997" s="384">
        <v>62.244</v>
      </c>
      <c r="T1997" s="367">
        <v>34068.965517240838</v>
      </c>
      <c r="U1997" s="367">
        <v>-2240060.7788912696</v>
      </c>
      <c r="V1997" s="384">
        <v>4445.9999999999291</v>
      </c>
      <c r="W1997" s="367">
        <v>1646666.6666666847</v>
      </c>
      <c r="X1997" s="367">
        <v>136907.09053400849</v>
      </c>
      <c r="Y1997" s="384">
        <v>4446.0000000000482</v>
      </c>
      <c r="Z1997" s="367"/>
      <c r="AA1997" s="367"/>
      <c r="AB1997" s="367"/>
      <c r="AC1997" s="367"/>
      <c r="AD1997" s="367"/>
      <c r="AE1997" s="367"/>
      <c r="AF1997" s="367"/>
      <c r="AG1997" s="367"/>
      <c r="AH1997" s="367"/>
      <c r="AI1997" s="367"/>
      <c r="AJ1997" s="367"/>
      <c r="AK1997" s="367"/>
      <c r="AL1997" s="367"/>
      <c r="AM1997" s="367"/>
      <c r="AN1997" s="367"/>
      <c r="AO1997" s="367"/>
      <c r="AP1997" s="367"/>
      <c r="AQ1997" s="367"/>
      <c r="AR1997" s="367"/>
      <c r="AS1997" s="367"/>
      <c r="AT1997" s="367"/>
    </row>
    <row r="1998" spans="2:46" ht="13.8">
      <c r="B1998" s="26">
        <v>164.83333333333269</v>
      </c>
      <c r="C1998" s="367">
        <v>637.79393697169132</v>
      </c>
      <c r="D1998" s="369">
        <v>4450.4999999999827</v>
      </c>
      <c r="E1998" s="367">
        <v>46000.000000000291</v>
      </c>
      <c r="F1998" s="367">
        <v>-3092295.0246549551</v>
      </c>
      <c r="G1998" s="367">
        <v>4450.5000000000282</v>
      </c>
      <c r="H1998" s="367">
        <v>247250</v>
      </c>
      <c r="I1998" s="367">
        <v>-36517498.993553273</v>
      </c>
      <c r="J1998" s="384">
        <v>4450.5</v>
      </c>
      <c r="K1998" s="367">
        <v>59939.393939395122</v>
      </c>
      <c r="L1998" s="367">
        <v>-2177321.1381947254</v>
      </c>
      <c r="M1998" s="384">
        <v>4450.5000000000882</v>
      </c>
      <c r="N1998" s="367">
        <v>989</v>
      </c>
      <c r="O1998" s="367">
        <v>-37594.361684814248</v>
      </c>
      <c r="P1998" s="384">
        <v>64.532250000000005</v>
      </c>
      <c r="Q1998" s="367">
        <v>989</v>
      </c>
      <c r="R1998" s="367">
        <v>-15473.464569744363</v>
      </c>
      <c r="S1998" s="384">
        <v>62.306999999999995</v>
      </c>
      <c r="T1998" s="367">
        <v>34103.448275861527</v>
      </c>
      <c r="U1998" s="367">
        <v>-2244785.3060380165</v>
      </c>
      <c r="V1998" s="384">
        <v>4450.4999999999291</v>
      </c>
      <c r="W1998" s="367">
        <v>1648333.3333333514</v>
      </c>
      <c r="X1998" s="367">
        <v>136954.28417006898</v>
      </c>
      <c r="Y1998" s="384">
        <v>4450.5000000000482</v>
      </c>
      <c r="Z1998" s="367"/>
      <c r="AA1998" s="367"/>
      <c r="AB1998" s="367"/>
      <c r="AC1998" s="367"/>
      <c r="AD1998" s="367"/>
      <c r="AE1998" s="367"/>
      <c r="AF1998" s="367"/>
      <c r="AG1998" s="367"/>
      <c r="AH1998" s="367"/>
      <c r="AI1998" s="367"/>
      <c r="AJ1998" s="367"/>
      <c r="AK1998" s="367"/>
      <c r="AL1998" s="367"/>
      <c r="AM1998" s="367"/>
      <c r="AN1998" s="367"/>
      <c r="AO1998" s="367"/>
      <c r="AP1998" s="367"/>
      <c r="AQ1998" s="367"/>
      <c r="AR1998" s="367"/>
      <c r="AS1998" s="367"/>
      <c r="AT1998" s="367"/>
    </row>
    <row r="1999" spans="2:46" ht="13.8">
      <c r="B1999" s="26">
        <v>164.99999999999935</v>
      </c>
      <c r="C1999" s="367">
        <v>638.42361273608492</v>
      </c>
      <c r="D1999" s="369">
        <v>4454.9999999999827</v>
      </c>
      <c r="E1999" s="367">
        <v>46046.511627907268</v>
      </c>
      <c r="F1999" s="367">
        <v>-3098591.8142116452</v>
      </c>
      <c r="G1999" s="367">
        <v>4455.0000000000282</v>
      </c>
      <c r="H1999" s="367">
        <v>247500</v>
      </c>
      <c r="I1999" s="367">
        <v>-36591743.785954013</v>
      </c>
      <c r="J1999" s="384">
        <v>4455</v>
      </c>
      <c r="K1999" s="367">
        <v>60000.000000001186</v>
      </c>
      <c r="L1999" s="367">
        <v>-2181949.2422806718</v>
      </c>
      <c r="M1999" s="384">
        <v>4455.0000000000882</v>
      </c>
      <c r="N1999" s="367">
        <v>990</v>
      </c>
      <c r="O1999" s="367">
        <v>-37671.653829938397</v>
      </c>
      <c r="P1999" s="384">
        <v>64.597499999999997</v>
      </c>
      <c r="Q1999" s="367">
        <v>990</v>
      </c>
      <c r="R1999" s="367">
        <v>-15507.648400562653</v>
      </c>
      <c r="S1999" s="384">
        <v>62.37</v>
      </c>
      <c r="T1999" s="367">
        <v>34137.931034482215</v>
      </c>
      <c r="U1999" s="367">
        <v>-2249514.8023640402</v>
      </c>
      <c r="V1999" s="384">
        <v>4454.9999999999291</v>
      </c>
      <c r="W1999" s="367">
        <v>1650000.0000000182</v>
      </c>
      <c r="X1999" s="367">
        <v>137001.29302090473</v>
      </c>
      <c r="Y1999" s="384">
        <v>4455.0000000000491</v>
      </c>
      <c r="Z1999" s="367"/>
      <c r="AA1999" s="367"/>
      <c r="AB1999" s="367"/>
      <c r="AC1999" s="367"/>
      <c r="AD1999" s="367"/>
      <c r="AE1999" s="367"/>
      <c r="AF1999" s="367"/>
      <c r="AG1999" s="367"/>
      <c r="AH1999" s="367"/>
      <c r="AI1999" s="367"/>
      <c r="AJ1999" s="367"/>
      <c r="AK1999" s="367"/>
      <c r="AL1999" s="367"/>
      <c r="AM1999" s="367"/>
      <c r="AN1999" s="367"/>
      <c r="AO1999" s="367"/>
      <c r="AP1999" s="367"/>
      <c r="AQ1999" s="367"/>
      <c r="AR1999" s="367"/>
      <c r="AS1999" s="367"/>
      <c r="AT1999" s="367"/>
    </row>
    <row r="2000" spans="2:46" ht="13.8">
      <c r="B2000" s="26">
        <v>165.166666666666</v>
      </c>
      <c r="C2000" s="367">
        <v>639.05325776929192</v>
      </c>
      <c r="D2000" s="369">
        <v>4459.4999999999818</v>
      </c>
      <c r="E2000" s="367">
        <v>46093.023255814245</v>
      </c>
      <c r="F2000" s="367">
        <v>-3104895.0080126934</v>
      </c>
      <c r="G2000" s="367">
        <v>4459.5000000000282</v>
      </c>
      <c r="H2000" s="367">
        <v>247750</v>
      </c>
      <c r="I2000" s="367">
        <v>-36666063.974583358</v>
      </c>
      <c r="J2000" s="384">
        <v>4459.5</v>
      </c>
      <c r="K2000" s="367">
        <v>60060.60606060725</v>
      </c>
      <c r="L2000" s="367">
        <v>-2186582.2485202122</v>
      </c>
      <c r="M2000" s="384">
        <v>4459.5000000000882</v>
      </c>
      <c r="N2000" s="367">
        <v>991</v>
      </c>
      <c r="O2000" s="367">
        <v>-37749.025327882679</v>
      </c>
      <c r="P2000" s="384">
        <v>64.662750000000003</v>
      </c>
      <c r="Q2000" s="367">
        <v>991</v>
      </c>
      <c r="R2000" s="367">
        <v>-15541.869682421398</v>
      </c>
      <c r="S2000" s="384">
        <v>62.433</v>
      </c>
      <c r="T2000" s="367">
        <v>34172.413793102904</v>
      </c>
      <c r="U2000" s="367">
        <v>-2254249.2678693389</v>
      </c>
      <c r="V2000" s="384">
        <v>4459.4999999999291</v>
      </c>
      <c r="W2000" s="367">
        <v>1651666.6666666849</v>
      </c>
      <c r="X2000" s="367">
        <v>137048.11708651576</v>
      </c>
      <c r="Y2000" s="384">
        <v>4459.5000000000491</v>
      </c>
      <c r="Z2000" s="367"/>
      <c r="AA2000" s="367"/>
      <c r="AB2000" s="367"/>
      <c r="AC2000" s="367"/>
      <c r="AD2000" s="367"/>
      <c r="AE2000" s="367"/>
      <c r="AF2000" s="367"/>
      <c r="AG2000" s="367"/>
      <c r="AH2000" s="367"/>
      <c r="AI2000" s="367"/>
      <c r="AJ2000" s="367"/>
      <c r="AK2000" s="367"/>
      <c r="AL2000" s="367"/>
      <c r="AM2000" s="367"/>
      <c r="AN2000" s="367"/>
      <c r="AO2000" s="367"/>
      <c r="AP2000" s="367"/>
      <c r="AQ2000" s="367"/>
      <c r="AR2000" s="367"/>
      <c r="AS2000" s="367"/>
      <c r="AT2000" s="367"/>
    </row>
    <row r="2001" spans="2:46" ht="13.8">
      <c r="B2001" s="26">
        <v>165.33333333333266</v>
      </c>
      <c r="C2001" s="367">
        <v>639.68287207131266</v>
      </c>
      <c r="D2001" s="369">
        <v>4463.9999999999818</v>
      </c>
      <c r="E2001" s="367">
        <v>46139.534883721222</v>
      </c>
      <c r="F2001" s="367">
        <v>-3111204.6060580993</v>
      </c>
      <c r="G2001" s="367">
        <v>4464.0000000000282</v>
      </c>
      <c r="H2001" s="367">
        <v>248000</v>
      </c>
      <c r="I2001" s="367">
        <v>-36740459.559441298</v>
      </c>
      <c r="J2001" s="384">
        <v>4464</v>
      </c>
      <c r="K2001" s="367">
        <v>60121.212121213313</v>
      </c>
      <c r="L2001" s="367">
        <v>-2191220.1569133475</v>
      </c>
      <c r="M2001" s="384">
        <v>4464.0000000000891</v>
      </c>
      <c r="N2001" s="367">
        <v>992</v>
      </c>
      <c r="O2001" s="367">
        <v>-37826.476178647055</v>
      </c>
      <c r="P2001" s="384">
        <v>64.728000000000009</v>
      </c>
      <c r="Q2001" s="367">
        <v>992</v>
      </c>
      <c r="R2001" s="367">
        <v>-15576.128415320594</v>
      </c>
      <c r="S2001" s="384">
        <v>62.495999999999995</v>
      </c>
      <c r="T2001" s="367">
        <v>34206.896551723592</v>
      </c>
      <c r="U2001" s="367">
        <v>-2258988.7025539135</v>
      </c>
      <c r="V2001" s="384">
        <v>4463.9999999999291</v>
      </c>
      <c r="W2001" s="367">
        <v>1653333.3333333516</v>
      </c>
      <c r="X2001" s="367">
        <v>137094.75636690206</v>
      </c>
      <c r="Y2001" s="384">
        <v>4464.0000000000491</v>
      </c>
      <c r="Z2001" s="367"/>
      <c r="AA2001" s="367"/>
      <c r="AB2001" s="367"/>
      <c r="AC2001" s="367"/>
      <c r="AD2001" s="367"/>
      <c r="AE2001" s="367"/>
      <c r="AF2001" s="367"/>
      <c r="AG2001" s="367"/>
      <c r="AH2001" s="367"/>
      <c r="AI2001" s="367"/>
      <c r="AJ2001" s="367"/>
      <c r="AK2001" s="367"/>
      <c r="AL2001" s="367"/>
      <c r="AM2001" s="367"/>
      <c r="AN2001" s="367"/>
      <c r="AO2001" s="367"/>
      <c r="AP2001" s="367"/>
      <c r="AQ2001" s="367"/>
      <c r="AR2001" s="367"/>
      <c r="AS2001" s="367"/>
      <c r="AT2001" s="367"/>
    </row>
    <row r="2002" spans="2:46" ht="13.8">
      <c r="B2002" s="26">
        <v>165.49999999999932</v>
      </c>
      <c r="C2002" s="367">
        <v>640.31245564214692</v>
      </c>
      <c r="D2002" s="369">
        <v>4468.4999999999818</v>
      </c>
      <c r="E2002" s="367">
        <v>46186.046511628199</v>
      </c>
      <c r="F2002" s="367">
        <v>-3117520.6083478648</v>
      </c>
      <c r="G2002" s="367">
        <v>4468.5000000000282</v>
      </c>
      <c r="H2002" s="367">
        <v>248250</v>
      </c>
      <c r="I2002" s="367">
        <v>-36814930.540527828</v>
      </c>
      <c r="J2002" s="384">
        <v>4468.5</v>
      </c>
      <c r="K2002" s="367">
        <v>60181.818181819377</v>
      </c>
      <c r="L2002" s="367">
        <v>-2195862.9674600763</v>
      </c>
      <c r="M2002" s="384">
        <v>4468.5000000000891</v>
      </c>
      <c r="N2002" s="367">
        <v>993</v>
      </c>
      <c r="O2002" s="367">
        <v>-37904.006382231506</v>
      </c>
      <c r="P2002" s="384">
        <v>64.79325</v>
      </c>
      <c r="Q2002" s="367">
        <v>993</v>
      </c>
      <c r="R2002" s="367">
        <v>-15610.42459926025</v>
      </c>
      <c r="S2002" s="384">
        <v>62.558999999999997</v>
      </c>
      <c r="T2002" s="367">
        <v>34241.37931034428</v>
      </c>
      <c r="U2002" s="367">
        <v>-2263733.106417763</v>
      </c>
      <c r="V2002" s="384">
        <v>4468.4999999999281</v>
      </c>
      <c r="W2002" s="367">
        <v>1655000.0000000184</v>
      </c>
      <c r="X2002" s="367">
        <v>137141.2108620636</v>
      </c>
      <c r="Y2002" s="384">
        <v>4468.5000000000491</v>
      </c>
      <c r="Z2002" s="367"/>
      <c r="AA2002" s="367"/>
      <c r="AB2002" s="367"/>
      <c r="AC2002" s="367"/>
      <c r="AD2002" s="367"/>
      <c r="AE2002" s="367"/>
      <c r="AF2002" s="367"/>
      <c r="AG2002" s="367"/>
      <c r="AH2002" s="367"/>
      <c r="AI2002" s="367"/>
      <c r="AJ2002" s="367"/>
      <c r="AK2002" s="367"/>
      <c r="AL2002" s="367"/>
      <c r="AM2002" s="367"/>
      <c r="AN2002" s="367"/>
      <c r="AO2002" s="367"/>
      <c r="AP2002" s="367"/>
      <c r="AQ2002" s="367"/>
      <c r="AR2002" s="367"/>
      <c r="AS2002" s="367"/>
      <c r="AT2002" s="367"/>
    </row>
    <row r="2003" spans="2:46" ht="13.8">
      <c r="B2003" s="26">
        <v>165.66666666666598</v>
      </c>
      <c r="C2003" s="367">
        <v>640.94200848179469</v>
      </c>
      <c r="D2003" s="369">
        <v>4472.9999999999818</v>
      </c>
      <c r="E2003" s="367">
        <v>46232.558139535176</v>
      </c>
      <c r="F2003" s="367">
        <v>-3123843.0148819881</v>
      </c>
      <c r="G2003" s="367">
        <v>4473.0000000000282</v>
      </c>
      <c r="H2003" s="367">
        <v>248500</v>
      </c>
      <c r="I2003" s="367">
        <v>-36889476.917842962</v>
      </c>
      <c r="J2003" s="384">
        <v>4473</v>
      </c>
      <c r="K2003" s="367">
        <v>60242.424242425441</v>
      </c>
      <c r="L2003" s="367">
        <v>-2200510.6801603995</v>
      </c>
      <c r="M2003" s="384">
        <v>4473.0000000000891</v>
      </c>
      <c r="N2003" s="367">
        <v>994</v>
      </c>
      <c r="O2003" s="367">
        <v>-37981.615938636081</v>
      </c>
      <c r="P2003" s="384">
        <v>64.858500000000006</v>
      </c>
      <c r="Q2003" s="367">
        <v>994</v>
      </c>
      <c r="R2003" s="367">
        <v>-15644.758234240358</v>
      </c>
      <c r="S2003" s="384">
        <v>62.622</v>
      </c>
      <c r="T2003" s="367">
        <v>34275.862068964969</v>
      </c>
      <c r="U2003" s="367">
        <v>-2268482.4794608895</v>
      </c>
      <c r="V2003" s="384">
        <v>4472.9999999999281</v>
      </c>
      <c r="W2003" s="367">
        <v>1656666.6666666851</v>
      </c>
      <c r="X2003" s="367">
        <v>137187.48057200044</v>
      </c>
      <c r="Y2003" s="384">
        <v>4473.0000000000491</v>
      </c>
      <c r="Z2003" s="367"/>
      <c r="AA2003" s="367"/>
      <c r="AB2003" s="367"/>
      <c r="AC2003" s="367"/>
      <c r="AD2003" s="367"/>
      <c r="AE2003" s="367"/>
      <c r="AF2003" s="367"/>
      <c r="AG2003" s="367"/>
      <c r="AH2003" s="367"/>
      <c r="AI2003" s="367"/>
      <c r="AJ2003" s="367"/>
      <c r="AK2003" s="367"/>
      <c r="AL2003" s="367"/>
      <c r="AM2003" s="367"/>
      <c r="AN2003" s="367"/>
      <c r="AO2003" s="367"/>
      <c r="AP2003" s="367"/>
      <c r="AQ2003" s="367"/>
      <c r="AR2003" s="367"/>
      <c r="AS2003" s="367"/>
      <c r="AT2003" s="367"/>
    </row>
    <row r="2004" spans="2:46" ht="13.8">
      <c r="B2004" s="26">
        <v>165.83333333333263</v>
      </c>
      <c r="C2004" s="367">
        <v>641.57153059025586</v>
      </c>
      <c r="D2004" s="369">
        <v>4477.4999999999809</v>
      </c>
      <c r="E2004" s="367">
        <v>46279.069767442154</v>
      </c>
      <c r="F2004" s="367">
        <v>-3130171.8256604704</v>
      </c>
      <c r="G2004" s="367">
        <v>4477.5000000000282</v>
      </c>
      <c r="H2004" s="367">
        <v>248750</v>
      </c>
      <c r="I2004" s="367">
        <v>-36964098.691386685</v>
      </c>
      <c r="J2004" s="384">
        <v>4477.5</v>
      </c>
      <c r="K2004" s="367">
        <v>60303.030303031504</v>
      </c>
      <c r="L2004" s="367">
        <v>-2205163.2950143167</v>
      </c>
      <c r="M2004" s="384">
        <v>4477.5000000000891</v>
      </c>
      <c r="N2004" s="367">
        <v>995</v>
      </c>
      <c r="O2004" s="367">
        <v>-38059.304847860723</v>
      </c>
      <c r="P2004" s="384">
        <v>64.923749999999998</v>
      </c>
      <c r="Q2004" s="367">
        <v>995</v>
      </c>
      <c r="R2004" s="367">
        <v>-15679.129320260916</v>
      </c>
      <c r="S2004" s="384">
        <v>62.684999999999995</v>
      </c>
      <c r="T2004" s="367">
        <v>34310.344827585657</v>
      </c>
      <c r="U2004" s="367">
        <v>-2273236.8216832918</v>
      </c>
      <c r="V2004" s="384">
        <v>4477.4999999999281</v>
      </c>
      <c r="W2004" s="367">
        <v>1658333.3333333519</v>
      </c>
      <c r="X2004" s="367">
        <v>137233.56549671254</v>
      </c>
      <c r="Y2004" s="384">
        <v>4477.50000000005</v>
      </c>
      <c r="Z2004" s="367"/>
      <c r="AA2004" s="367"/>
      <c r="AB2004" s="367"/>
      <c r="AC2004" s="367"/>
      <c r="AD2004" s="367"/>
      <c r="AE2004" s="367"/>
      <c r="AF2004" s="367"/>
      <c r="AG2004" s="367"/>
      <c r="AH2004" s="367"/>
      <c r="AI2004" s="367"/>
      <c r="AJ2004" s="367"/>
      <c r="AK2004" s="367"/>
      <c r="AL2004" s="367"/>
      <c r="AM2004" s="367"/>
      <c r="AN2004" s="367"/>
      <c r="AO2004" s="367"/>
      <c r="AP2004" s="367"/>
      <c r="AQ2004" s="367"/>
      <c r="AR2004" s="367"/>
      <c r="AS2004" s="367"/>
      <c r="AT2004" s="367"/>
    </row>
    <row r="2005" spans="2:46" ht="13.8">
      <c r="B2005" s="26">
        <v>165.99999999999929</v>
      </c>
      <c r="C2005" s="367">
        <v>642.20102196753078</v>
      </c>
      <c r="D2005" s="369">
        <v>4481.9999999999809</v>
      </c>
      <c r="E2005" s="367">
        <v>46325.581395349131</v>
      </c>
      <c r="F2005" s="367">
        <v>-3136507.0406833109</v>
      </c>
      <c r="G2005" s="367">
        <v>4482.0000000000282</v>
      </c>
      <c r="H2005" s="367">
        <v>249000</v>
      </c>
      <c r="I2005" s="367">
        <v>-37038795.861159004</v>
      </c>
      <c r="J2005" s="384">
        <v>4482</v>
      </c>
      <c r="K2005" s="367">
        <v>60363.636363637568</v>
      </c>
      <c r="L2005" s="367">
        <v>-2209820.8120218292</v>
      </c>
      <c r="M2005" s="384">
        <v>4482.00000000009</v>
      </c>
      <c r="N2005" s="367">
        <v>996</v>
      </c>
      <c r="O2005" s="367">
        <v>-38137.07310990549</v>
      </c>
      <c r="P2005" s="384">
        <v>64.989000000000004</v>
      </c>
      <c r="Q2005" s="367">
        <v>996</v>
      </c>
      <c r="R2005" s="367">
        <v>-15713.537857321931</v>
      </c>
      <c r="S2005" s="384">
        <v>62.747999999999998</v>
      </c>
      <c r="T2005" s="367">
        <v>34344.827586206346</v>
      </c>
      <c r="U2005" s="367">
        <v>-2277996.1330849701</v>
      </c>
      <c r="V2005" s="384">
        <v>4481.9999999999281</v>
      </c>
      <c r="W2005" s="367">
        <v>1660000.0000000186</v>
      </c>
      <c r="X2005" s="367">
        <v>137279.46563619989</v>
      </c>
      <c r="Y2005" s="384">
        <v>4482.00000000005</v>
      </c>
      <c r="Z2005" s="367"/>
      <c r="AA2005" s="367"/>
      <c r="AB2005" s="367"/>
      <c r="AC2005" s="367"/>
      <c r="AD2005" s="367"/>
      <c r="AE2005" s="367"/>
      <c r="AF2005" s="367"/>
      <c r="AG2005" s="367"/>
      <c r="AH2005" s="367"/>
      <c r="AI2005" s="367"/>
      <c r="AJ2005" s="367"/>
      <c r="AK2005" s="367"/>
      <c r="AL2005" s="367"/>
      <c r="AM2005" s="367"/>
      <c r="AN2005" s="367"/>
      <c r="AO2005" s="367"/>
      <c r="AP2005" s="367"/>
      <c r="AQ2005" s="367"/>
      <c r="AR2005" s="367"/>
      <c r="AS2005" s="367"/>
      <c r="AT2005" s="367"/>
    </row>
    <row r="2006" spans="2:46" ht="13.8">
      <c r="B2006" s="26">
        <v>166.16666666666595</v>
      </c>
      <c r="C2006" s="367">
        <v>642.8304826136191</v>
      </c>
      <c r="D2006" s="369">
        <v>4486.4999999999809</v>
      </c>
      <c r="E2006" s="367">
        <v>46372.093023256108</v>
      </c>
      <c r="F2006" s="367">
        <v>-3142848.6599505097</v>
      </c>
      <c r="G2006" s="367">
        <v>4486.5000000000282</v>
      </c>
      <c r="H2006" s="367">
        <v>249250</v>
      </c>
      <c r="I2006" s="367">
        <v>-37113568.427159935</v>
      </c>
      <c r="J2006" s="384">
        <v>4486.5</v>
      </c>
      <c r="K2006" s="367">
        <v>60424.242424243632</v>
      </c>
      <c r="L2006" s="367">
        <v>-2214483.2311829343</v>
      </c>
      <c r="M2006" s="384">
        <v>4486.50000000009</v>
      </c>
      <c r="N2006" s="367">
        <v>997</v>
      </c>
      <c r="O2006" s="367">
        <v>-38214.920724770345</v>
      </c>
      <c r="P2006" s="384">
        <v>65.054249999999996</v>
      </c>
      <c r="Q2006" s="367">
        <v>997</v>
      </c>
      <c r="R2006" s="367">
        <v>-15747.983845423401</v>
      </c>
      <c r="S2006" s="384">
        <v>62.811</v>
      </c>
      <c r="T2006" s="367">
        <v>34379.310344827034</v>
      </c>
      <c r="U2006" s="367">
        <v>-2282760.4136659247</v>
      </c>
      <c r="V2006" s="384">
        <v>4486.4999999999281</v>
      </c>
      <c r="W2006" s="367">
        <v>1661666.6666666854</v>
      </c>
      <c r="X2006" s="367">
        <v>137325.18099046254</v>
      </c>
      <c r="Y2006" s="384">
        <v>4486.50000000005</v>
      </c>
      <c r="Z2006" s="367"/>
      <c r="AA2006" s="367"/>
      <c r="AB2006" s="367"/>
      <c r="AC2006" s="367"/>
      <c r="AD2006" s="367"/>
      <c r="AE2006" s="367"/>
      <c r="AF2006" s="367"/>
      <c r="AG2006" s="367"/>
      <c r="AH2006" s="367"/>
      <c r="AI2006" s="367"/>
      <c r="AJ2006" s="367"/>
      <c r="AK2006" s="367"/>
      <c r="AL2006" s="367"/>
      <c r="AM2006" s="367"/>
      <c r="AN2006" s="367"/>
      <c r="AO2006" s="367"/>
      <c r="AP2006" s="367"/>
      <c r="AQ2006" s="367"/>
      <c r="AR2006" s="367"/>
      <c r="AS2006" s="367"/>
      <c r="AT2006" s="367"/>
    </row>
    <row r="2007" spans="2:46" ht="13.8">
      <c r="B2007" s="26">
        <v>166.3333333333326</v>
      </c>
      <c r="C2007" s="367">
        <v>643.45991252852116</v>
      </c>
      <c r="D2007" s="369">
        <v>4490.9999999999809</v>
      </c>
      <c r="E2007" s="367">
        <v>46418.604651163085</v>
      </c>
      <c r="F2007" s="367">
        <v>-3149196.6834620666</v>
      </c>
      <c r="G2007" s="367">
        <v>4491.0000000000282</v>
      </c>
      <c r="H2007" s="367">
        <v>249500</v>
      </c>
      <c r="I2007" s="367">
        <v>-37188416.389389448</v>
      </c>
      <c r="J2007" s="384">
        <v>4491</v>
      </c>
      <c r="K2007" s="367">
        <v>60484.848484849696</v>
      </c>
      <c r="L2007" s="367">
        <v>-2219150.5524976342</v>
      </c>
      <c r="M2007" s="384">
        <v>4491.00000000009</v>
      </c>
      <c r="N2007" s="367">
        <v>998</v>
      </c>
      <c r="O2007" s="367">
        <v>-38292.847692455303</v>
      </c>
      <c r="P2007" s="384">
        <v>65.119500000000002</v>
      </c>
      <c r="Q2007" s="367">
        <v>998</v>
      </c>
      <c r="R2007" s="367">
        <v>-15782.467284565326</v>
      </c>
      <c r="S2007" s="384">
        <v>62.874000000000002</v>
      </c>
      <c r="T2007" s="367">
        <v>34413.793103447722</v>
      </c>
      <c r="U2007" s="367">
        <v>-2287529.6634261538</v>
      </c>
      <c r="V2007" s="384">
        <v>4490.9999999999272</v>
      </c>
      <c r="W2007" s="367">
        <v>1663333.3333333521</v>
      </c>
      <c r="X2007" s="367">
        <v>137370.71155950043</v>
      </c>
      <c r="Y2007" s="384">
        <v>4491.00000000005</v>
      </c>
      <c r="Z2007" s="367"/>
      <c r="AA2007" s="367"/>
      <c r="AB2007" s="367"/>
      <c r="AC2007" s="367"/>
      <c r="AD2007" s="367"/>
      <c r="AE2007" s="367"/>
      <c r="AF2007" s="367"/>
      <c r="AG2007" s="367"/>
      <c r="AH2007" s="367"/>
      <c r="AI2007" s="367"/>
      <c r="AJ2007" s="367"/>
      <c r="AK2007" s="367"/>
      <c r="AL2007" s="367"/>
      <c r="AM2007" s="367"/>
      <c r="AN2007" s="367"/>
      <c r="AO2007" s="367"/>
      <c r="AP2007" s="367"/>
      <c r="AQ2007" s="367"/>
      <c r="AR2007" s="367"/>
      <c r="AS2007" s="367"/>
      <c r="AT2007" s="367"/>
    </row>
    <row r="2008" spans="2:46" ht="13.8">
      <c r="B2008" s="26">
        <v>166.49999999999926</v>
      </c>
      <c r="C2008" s="367">
        <v>644.08931171223639</v>
      </c>
      <c r="D2008" s="369">
        <v>4495.49999999998</v>
      </c>
      <c r="E2008" s="367">
        <v>46465.116279070062</v>
      </c>
      <c r="F2008" s="367">
        <v>-3155551.1112179826</v>
      </c>
      <c r="G2008" s="367">
        <v>4495.5000000000282</v>
      </c>
      <c r="H2008" s="367">
        <v>249750</v>
      </c>
      <c r="I2008" s="367">
        <v>-37263339.747847572</v>
      </c>
      <c r="J2008" s="384">
        <v>4495.5</v>
      </c>
      <c r="K2008" s="367">
        <v>60545.454545455759</v>
      </c>
      <c r="L2008" s="367">
        <v>-2223822.7759659281</v>
      </c>
      <c r="M2008" s="384">
        <v>4495.50000000009</v>
      </c>
      <c r="N2008" s="367">
        <v>999</v>
      </c>
      <c r="O2008" s="367">
        <v>-38370.85401296035</v>
      </c>
      <c r="P2008" s="384">
        <v>65.184749999999994</v>
      </c>
      <c r="Q2008" s="367">
        <v>999</v>
      </c>
      <c r="R2008" s="367">
        <v>-15816.988174747699</v>
      </c>
      <c r="S2008" s="384">
        <v>62.936999999999998</v>
      </c>
      <c r="T2008" s="367">
        <v>34448.275862068411</v>
      </c>
      <c r="U2008" s="367">
        <v>-2292303.8823656593</v>
      </c>
      <c r="V2008" s="384">
        <v>4495.4999999999272</v>
      </c>
      <c r="W2008" s="367">
        <v>1665000.0000000189</v>
      </c>
      <c r="X2008" s="367">
        <v>137416.05734331362</v>
      </c>
      <c r="Y2008" s="384">
        <v>4495.5000000000509</v>
      </c>
      <c r="Z2008" s="367"/>
      <c r="AA2008" s="367"/>
      <c r="AB2008" s="367"/>
      <c r="AC2008" s="367"/>
      <c r="AD2008" s="367"/>
      <c r="AE2008" s="367"/>
      <c r="AF2008" s="367"/>
      <c r="AG2008" s="367"/>
      <c r="AH2008" s="367"/>
      <c r="AI2008" s="367"/>
      <c r="AJ2008" s="367"/>
      <c r="AK2008" s="367"/>
      <c r="AL2008" s="367"/>
      <c r="AM2008" s="367"/>
      <c r="AN2008" s="367"/>
      <c r="AO2008" s="367"/>
      <c r="AP2008" s="367"/>
      <c r="AQ2008" s="367"/>
      <c r="AR2008" s="367"/>
      <c r="AS2008" s="367"/>
      <c r="AT2008" s="367"/>
    </row>
    <row r="2009" spans="2:46" ht="13.8">
      <c r="B2009" s="26">
        <v>166.66666666666592</v>
      </c>
      <c r="C2009" s="367">
        <v>644.71868016476549</v>
      </c>
      <c r="D2009" s="369">
        <v>4499.99999999998</v>
      </c>
      <c r="E2009" s="367">
        <v>46511.627906977039</v>
      </c>
      <c r="F2009" s="367">
        <v>-3161911.9432182587</v>
      </c>
      <c r="G2009" s="367">
        <v>4500.0000000000291</v>
      </c>
      <c r="H2009" s="367">
        <v>250000</v>
      </c>
      <c r="I2009" s="367">
        <v>-37338338.502534278</v>
      </c>
      <c r="J2009" s="384">
        <v>4500</v>
      </c>
      <c r="K2009" s="367">
        <v>60606.060606061823</v>
      </c>
      <c r="L2009" s="367">
        <v>-2228499.9015878174</v>
      </c>
      <c r="M2009" s="384">
        <v>4500.0000000000909</v>
      </c>
      <c r="N2009" s="367">
        <v>1000</v>
      </c>
      <c r="O2009" s="367">
        <v>-38448.939686285499</v>
      </c>
      <c r="P2009" s="384">
        <v>65.25</v>
      </c>
      <c r="Q2009" s="367">
        <v>1000</v>
      </c>
      <c r="R2009" s="367">
        <v>-15851.546515970533</v>
      </c>
      <c r="S2009" s="384">
        <v>63</v>
      </c>
      <c r="T2009" s="367">
        <v>34482.758620689099</v>
      </c>
      <c r="U2009" s="367">
        <v>-2297083.0704844412</v>
      </c>
      <c r="V2009" s="384">
        <v>4499.9999999999272</v>
      </c>
      <c r="W2009" s="367">
        <v>1666666.6666666856</v>
      </c>
      <c r="X2009" s="367">
        <v>137461.21834190204</v>
      </c>
      <c r="Y2009" s="384">
        <v>4500.0000000000509</v>
      </c>
      <c r="Z2009" s="386"/>
      <c r="AA2009" s="367"/>
      <c r="AB2009" s="367"/>
      <c r="AC2009" s="367"/>
      <c r="AD2009" s="367"/>
      <c r="AE2009" s="367"/>
      <c r="AF2009" s="367"/>
      <c r="AG2009" s="367"/>
      <c r="AH2009" s="367"/>
      <c r="AI2009" s="367"/>
      <c r="AJ2009" s="367"/>
      <c r="AK2009" s="367"/>
      <c r="AL2009" s="367"/>
      <c r="AM2009" s="367"/>
      <c r="AN2009" s="367"/>
      <c r="AO2009" s="367"/>
      <c r="AP2009" s="367"/>
      <c r="AQ2009" s="367"/>
      <c r="AR2009" s="367"/>
      <c r="AS2009" s="367"/>
      <c r="AT2009" s="367"/>
    </row>
    <row r="2010" spans="2:46" ht="13.8">
      <c r="B2010" s="31" t="s">
        <v>286</v>
      </c>
      <c r="C2010" s="398">
        <f>MAX(C1010:C2009)</f>
        <v>644.71868016476549</v>
      </c>
      <c r="D2010" s="399">
        <f>VLOOKUP(C2010,C1010:D2009,2,FALSE)</f>
        <v>4499.99999999998</v>
      </c>
      <c r="E2010" s="365"/>
      <c r="F2010" s="398">
        <f>MAX(F1010:F2009)</f>
        <v>125.98501765018202</v>
      </c>
      <c r="G2010" s="399">
        <f>VLOOKUP(F2010,F1010:G2009,2,FALSE)</f>
        <v>27</v>
      </c>
      <c r="H2010" s="368"/>
      <c r="I2010" s="398">
        <f>MAX(I1010:I2009)</f>
        <v>856.42612225084895</v>
      </c>
      <c r="J2010" s="399">
        <f>VLOOKUP(I2010,I1010:J2009,2,FALSE)</f>
        <v>22.5</v>
      </c>
      <c r="K2010" s="363"/>
      <c r="L2010" s="398">
        <f>MAX(L1010:L2009)</f>
        <v>5052.5297838146762</v>
      </c>
      <c r="M2010" s="399">
        <f>VLOOKUP(L2010,L1010:M2009,2,FALSE)</f>
        <v>202.49999999999983</v>
      </c>
      <c r="N2010" s="365"/>
      <c r="O2010" s="398">
        <f>MAX(O1010:O2009)</f>
        <v>9.4848631784076147</v>
      </c>
      <c r="P2010" s="399">
        <f>VLOOKUP(O2010,O1010:P2009,2,FALSE)</f>
        <v>0.97875000000000001</v>
      </c>
      <c r="Q2010" s="368"/>
      <c r="R2010" s="398">
        <f>MAX(R1010:R2009)</f>
        <v>110.27236632964804</v>
      </c>
      <c r="S2010" s="399">
        <f>VLOOKUP(R2010,R1010:S2009,2,FALSE)</f>
        <v>4.851</v>
      </c>
      <c r="T2010" s="363"/>
      <c r="U2010" s="398">
        <f>MAX(U1010:U2009)</f>
        <v>3537.5021259493169</v>
      </c>
      <c r="V2010" s="399">
        <f>VLOOKUP(U2010,U1010:V2009,2,FALSE)</f>
        <v>171.00000000000006</v>
      </c>
      <c r="W2010" s="365"/>
      <c r="X2010" s="398">
        <f>MAX(X1010:X2009)</f>
        <v>137461.21834190204</v>
      </c>
      <c r="Y2010" s="399">
        <f>VLOOKUP(X2010,X1010:Y2009,2,FALSE)</f>
        <v>4500.0000000000509</v>
      </c>
      <c r="Z2010" s="368"/>
      <c r="AA2010" s="367"/>
      <c r="AB2010" s="368"/>
      <c r="AC2010" s="367"/>
      <c r="AD2010" s="367"/>
      <c r="AE2010" s="367"/>
      <c r="AF2010" s="367"/>
      <c r="AG2010" s="367"/>
      <c r="AH2010" s="367"/>
      <c r="AI2010" s="367"/>
      <c r="AJ2010" s="367"/>
      <c r="AK2010" s="367"/>
      <c r="AL2010" s="367"/>
      <c r="AM2010" s="367"/>
      <c r="AN2010" s="367"/>
      <c r="AO2010" s="367"/>
      <c r="AP2010" s="367"/>
      <c r="AQ2010" s="367"/>
      <c r="AR2010" s="367"/>
      <c r="AS2010" s="367"/>
      <c r="AT2010" s="367"/>
    </row>
    <row r="2011" spans="2:46" ht="13.8">
      <c r="B2011" s="392">
        <v>10000</v>
      </c>
      <c r="C2011" s="389">
        <v>2030</v>
      </c>
      <c r="D2011" s="363"/>
      <c r="E2011" s="367"/>
      <c r="F2011" s="367"/>
      <c r="G2011" s="367"/>
      <c r="H2011" s="367"/>
      <c r="I2011" s="367"/>
      <c r="J2011" s="384"/>
      <c r="K2011" s="367"/>
      <c r="L2011" s="367"/>
      <c r="M2011" s="384"/>
      <c r="N2011" s="367"/>
      <c r="O2011" s="367"/>
      <c r="P2011" s="384"/>
      <c r="Q2011" s="367"/>
      <c r="R2011" s="367"/>
      <c r="S2011" s="384"/>
      <c r="T2011" s="367"/>
      <c r="U2011" s="367"/>
      <c r="V2011" s="384"/>
      <c r="W2011" s="367"/>
      <c r="X2011" s="367"/>
      <c r="Y2011" s="384"/>
      <c r="Z2011" s="386"/>
      <c r="AA2011" s="367"/>
      <c r="AB2011" s="367"/>
      <c r="AC2011" s="367"/>
      <c r="AD2011" s="367"/>
      <c r="AE2011" s="367"/>
      <c r="AF2011" s="367"/>
      <c r="AG2011" s="367"/>
      <c r="AH2011" s="367"/>
      <c r="AI2011" s="367"/>
      <c r="AJ2011" s="367"/>
      <c r="AK2011" s="367"/>
      <c r="AL2011" s="367"/>
      <c r="AM2011" s="367"/>
      <c r="AN2011" s="367"/>
      <c r="AO2011" s="367"/>
      <c r="AP2011" s="367"/>
      <c r="AQ2011" s="367"/>
      <c r="AR2011" s="367"/>
      <c r="AS2011" s="367"/>
      <c r="AT2011" s="367"/>
    </row>
    <row r="2012" spans="2:46" ht="13.8">
      <c r="B2012" s="31" t="s">
        <v>107</v>
      </c>
      <c r="C2012" s="363">
        <v>166.66666666666666</v>
      </c>
      <c r="D2012" s="367">
        <v>0.16666666666666666</v>
      </c>
      <c r="E2012" s="385" t="s">
        <v>108</v>
      </c>
      <c r="F2012" s="367">
        <v>46511.627906976741</v>
      </c>
      <c r="G2012" s="367">
        <v>46.511627906976742</v>
      </c>
      <c r="H2012" s="385" t="s">
        <v>109</v>
      </c>
      <c r="I2012" s="384">
        <v>250000</v>
      </c>
      <c r="J2012" s="367">
        <v>250</v>
      </c>
      <c r="K2012" s="385" t="s">
        <v>110</v>
      </c>
      <c r="L2012" s="384">
        <v>60606.060606060608</v>
      </c>
      <c r="M2012" s="367">
        <v>60.606060606060609</v>
      </c>
      <c r="N2012" s="385" t="s">
        <v>111</v>
      </c>
      <c r="O2012" s="384">
        <v>68965.517241379304</v>
      </c>
      <c r="P2012" s="367">
        <v>1</v>
      </c>
      <c r="Q2012" s="385" t="s">
        <v>112</v>
      </c>
      <c r="R2012" s="384">
        <v>71428.571428571435</v>
      </c>
      <c r="S2012" s="367">
        <v>1</v>
      </c>
      <c r="T2012" s="385" t="s">
        <v>113</v>
      </c>
      <c r="U2012" s="384">
        <v>34482.758620689652</v>
      </c>
      <c r="V2012" s="367">
        <v>34.482758620689651</v>
      </c>
      <c r="W2012" s="385" t="s">
        <v>114</v>
      </c>
      <c r="X2012" s="384">
        <v>1666666.6666666667</v>
      </c>
      <c r="Y2012" s="388">
        <v>1666.6666666666667</v>
      </c>
      <c r="Z2012" s="367"/>
      <c r="AA2012" s="367"/>
      <c r="AB2012" s="367"/>
      <c r="AC2012" s="367"/>
      <c r="AD2012" s="367"/>
      <c r="AE2012" s="367"/>
      <c r="AF2012" s="367"/>
      <c r="AG2012" s="367"/>
      <c r="AH2012" s="367"/>
      <c r="AI2012" s="367"/>
      <c r="AJ2012" s="367"/>
      <c r="AK2012" s="367"/>
      <c r="AL2012" s="367"/>
      <c r="AM2012" s="367"/>
      <c r="AN2012" s="367"/>
      <c r="AO2012" s="367"/>
      <c r="AP2012" s="367"/>
      <c r="AQ2012" s="367"/>
      <c r="AR2012" s="367"/>
      <c r="AS2012" s="367"/>
      <c r="AT2012" s="367"/>
    </row>
    <row r="2013" spans="2:46" ht="13.8">
      <c r="B2013" s="26" t="s">
        <v>278</v>
      </c>
      <c r="C2013" s="363" t="s">
        <v>66</v>
      </c>
      <c r="D2013" s="367" t="s">
        <v>19</v>
      </c>
      <c r="E2013" s="367" t="s">
        <v>278</v>
      </c>
      <c r="F2013" s="367" t="s">
        <v>66</v>
      </c>
      <c r="G2013" s="367" t="s">
        <v>19</v>
      </c>
      <c r="H2013" s="367" t="s">
        <v>278</v>
      </c>
      <c r="I2013" s="384" t="s">
        <v>66</v>
      </c>
      <c r="J2013" s="367" t="s">
        <v>19</v>
      </c>
      <c r="K2013" s="367" t="s">
        <v>278</v>
      </c>
      <c r="L2013" s="384" t="s">
        <v>66</v>
      </c>
      <c r="M2013" s="367" t="s">
        <v>19</v>
      </c>
      <c r="N2013" s="367" t="s">
        <v>278</v>
      </c>
      <c r="O2013" s="384" t="s">
        <v>66</v>
      </c>
      <c r="P2013" s="367" t="s">
        <v>19</v>
      </c>
      <c r="Q2013" s="367" t="s">
        <v>278</v>
      </c>
      <c r="R2013" s="384" t="s">
        <v>66</v>
      </c>
      <c r="S2013" s="367" t="s">
        <v>19</v>
      </c>
      <c r="T2013" s="367" t="s">
        <v>278</v>
      </c>
      <c r="U2013" s="384" t="s">
        <v>66</v>
      </c>
      <c r="V2013" s="367" t="s">
        <v>19</v>
      </c>
      <c r="W2013" s="367" t="s">
        <v>278</v>
      </c>
      <c r="X2013" s="384" t="s">
        <v>66</v>
      </c>
      <c r="Y2013" s="386" t="s">
        <v>19</v>
      </c>
      <c r="Z2013" s="367"/>
      <c r="AA2013" s="367"/>
      <c r="AB2013" s="367"/>
      <c r="AC2013" s="367"/>
      <c r="AD2013" s="367"/>
      <c r="AE2013" s="367"/>
      <c r="AF2013" s="367"/>
      <c r="AG2013" s="367"/>
      <c r="AH2013" s="367"/>
      <c r="AI2013" s="367"/>
      <c r="AJ2013" s="367"/>
      <c r="AK2013" s="367"/>
      <c r="AL2013" s="367"/>
      <c r="AM2013" s="367"/>
      <c r="AN2013" s="367"/>
      <c r="AO2013" s="367"/>
      <c r="AP2013" s="367"/>
      <c r="AQ2013" s="367"/>
      <c r="AR2013" s="367"/>
      <c r="AS2013" s="367"/>
      <c r="AT2013" s="367"/>
    </row>
    <row r="2014" spans="2:46" ht="13.8">
      <c r="B2014" s="26">
        <v>0.16666666666666666</v>
      </c>
      <c r="C2014" s="363">
        <v>1.4667780614022281</v>
      </c>
      <c r="D2014" s="367">
        <v>10</v>
      </c>
      <c r="E2014" s="367">
        <v>46.511627906976742</v>
      </c>
      <c r="F2014" s="367">
        <v>73.543131004759061</v>
      </c>
      <c r="G2014" s="367">
        <v>10</v>
      </c>
      <c r="H2014" s="367">
        <v>250</v>
      </c>
      <c r="I2014" s="384">
        <v>613.33824136134535</v>
      </c>
      <c r="J2014" s="367">
        <v>10</v>
      </c>
      <c r="K2014" s="367">
        <v>60.606060606060609</v>
      </c>
      <c r="L2014" s="384">
        <v>482.51124040628315</v>
      </c>
      <c r="M2014" s="367">
        <v>10</v>
      </c>
      <c r="N2014" s="367">
        <v>1</v>
      </c>
      <c r="O2014" s="384">
        <v>2.5317790278196459</v>
      </c>
      <c r="P2014" s="367">
        <v>0.14499999999999999</v>
      </c>
      <c r="Q2014" s="367">
        <v>1</v>
      </c>
      <c r="R2014" s="384">
        <v>6.2941365421028221</v>
      </c>
      <c r="S2014" s="367">
        <v>0.13999999999999999</v>
      </c>
      <c r="T2014" s="367">
        <v>34.482758620689651</v>
      </c>
      <c r="U2014" s="384">
        <v>404.41168254268729</v>
      </c>
      <c r="V2014" s="367">
        <v>9.9999999999999982</v>
      </c>
      <c r="W2014" s="367">
        <v>1666.6666666666667</v>
      </c>
      <c r="X2014" s="384">
        <v>510.33003064747106</v>
      </c>
      <c r="Y2014" s="386">
        <v>10</v>
      </c>
      <c r="Z2014" s="367"/>
      <c r="AA2014" s="367"/>
      <c r="AB2014" s="367"/>
      <c r="AC2014" s="367"/>
      <c r="AD2014" s="367"/>
      <c r="AE2014" s="367"/>
      <c r="AF2014" s="367"/>
      <c r="AG2014" s="367"/>
      <c r="AH2014" s="367"/>
      <c r="AI2014" s="367"/>
      <c r="AJ2014" s="367"/>
      <c r="AK2014" s="367"/>
      <c r="AL2014" s="367"/>
      <c r="AM2014" s="367"/>
      <c r="AN2014" s="367"/>
      <c r="AO2014" s="367"/>
      <c r="AP2014" s="367"/>
      <c r="AQ2014" s="367"/>
      <c r="AR2014" s="367"/>
      <c r="AS2014" s="367"/>
      <c r="AT2014" s="367"/>
    </row>
    <row r="2015" spans="2:46" ht="13.8">
      <c r="B2015" s="26">
        <v>0.33333333333333331</v>
      </c>
      <c r="C2015" s="363">
        <v>2.9334043638589855</v>
      </c>
      <c r="D2015" s="367">
        <v>20</v>
      </c>
      <c r="E2015" s="367">
        <v>93.023255813953483</v>
      </c>
      <c r="F2015" s="367">
        <v>115.46036394299635</v>
      </c>
      <c r="G2015" s="367">
        <v>20</v>
      </c>
      <c r="H2015" s="367">
        <v>500</v>
      </c>
      <c r="I2015" s="384">
        <v>854.34942792291974</v>
      </c>
      <c r="J2015" s="367">
        <v>20</v>
      </c>
      <c r="K2015" s="367">
        <v>121.21212121212122</v>
      </c>
      <c r="L2015" s="384">
        <v>940.81431491530782</v>
      </c>
      <c r="M2015" s="367">
        <v>20</v>
      </c>
      <c r="N2015" s="367">
        <v>2</v>
      </c>
      <c r="O2015" s="384">
        <v>4.6716922773784226</v>
      </c>
      <c r="P2015" s="367">
        <v>0.28999999999999998</v>
      </c>
      <c r="Q2015" s="367">
        <v>2</v>
      </c>
      <c r="R2015" s="384">
        <v>12.403329674555394</v>
      </c>
      <c r="S2015" s="367">
        <v>0.27999999999999997</v>
      </c>
      <c r="T2015" s="367">
        <v>68.965517241379303</v>
      </c>
      <c r="U2015" s="384">
        <v>784.28420816749542</v>
      </c>
      <c r="V2015" s="367">
        <v>19.999999999999996</v>
      </c>
      <c r="W2015" s="367">
        <v>3333.3333333333335</v>
      </c>
      <c r="X2015" s="384">
        <v>1019.7475416666377</v>
      </c>
      <c r="Y2015" s="386">
        <v>20</v>
      </c>
      <c r="Z2015" s="367"/>
      <c r="AA2015" s="367"/>
      <c r="AB2015" s="367"/>
      <c r="AC2015" s="367"/>
      <c r="AD2015" s="367"/>
      <c r="AE2015" s="367"/>
      <c r="AF2015" s="367"/>
      <c r="AG2015" s="367"/>
      <c r="AH2015" s="367"/>
      <c r="AI2015" s="367"/>
      <c r="AJ2015" s="367"/>
      <c r="AK2015" s="367"/>
      <c r="AL2015" s="367"/>
      <c r="AM2015" s="367"/>
      <c r="AN2015" s="367"/>
      <c r="AO2015" s="367"/>
      <c r="AP2015" s="367"/>
      <c r="AQ2015" s="367"/>
      <c r="AR2015" s="367"/>
      <c r="AS2015" s="367"/>
      <c r="AT2015" s="367"/>
    </row>
    <row r="2016" spans="2:46" ht="13.8">
      <c r="B2016" s="26">
        <v>0.5</v>
      </c>
      <c r="C2016" s="363">
        <v>4.3998789073702707</v>
      </c>
      <c r="D2016" s="367">
        <v>30</v>
      </c>
      <c r="E2016" s="367">
        <v>139.53488372093022</v>
      </c>
      <c r="F2016" s="367">
        <v>125.7516988147119</v>
      </c>
      <c r="G2016" s="367">
        <v>30</v>
      </c>
      <c r="H2016" s="367">
        <v>750</v>
      </c>
      <c r="I2016" s="384">
        <v>723.0335596847226</v>
      </c>
      <c r="J2016" s="367">
        <v>30</v>
      </c>
      <c r="K2016" s="367">
        <v>181.81818181818181</v>
      </c>
      <c r="L2016" s="384">
        <v>1374.9092235270739</v>
      </c>
      <c r="M2016" s="367">
        <v>30</v>
      </c>
      <c r="N2016" s="367">
        <v>3</v>
      </c>
      <c r="O2016" s="384">
        <v>6.4197397486763297</v>
      </c>
      <c r="P2016" s="367">
        <v>0.435</v>
      </c>
      <c r="Q2016" s="367">
        <v>3</v>
      </c>
      <c r="R2016" s="384">
        <v>18.327579397357709</v>
      </c>
      <c r="S2016" s="367">
        <v>0.42</v>
      </c>
      <c r="T2016" s="367">
        <v>103.44827586206895</v>
      </c>
      <c r="U2016" s="384">
        <v>1139.6175768744247</v>
      </c>
      <c r="V2016" s="367">
        <v>29.999999999999996</v>
      </c>
      <c r="W2016" s="367">
        <v>5000</v>
      </c>
      <c r="X2016" s="384">
        <v>1528.2525330574997</v>
      </c>
      <c r="Y2016" s="386">
        <v>30</v>
      </c>
      <c r="Z2016" s="367"/>
      <c r="AA2016" s="367"/>
      <c r="AB2016" s="367"/>
      <c r="AC2016" s="367"/>
      <c r="AD2016" s="367"/>
      <c r="AE2016" s="367"/>
      <c r="AF2016" s="367"/>
      <c r="AG2016" s="367"/>
      <c r="AH2016" s="367"/>
      <c r="AI2016" s="367"/>
      <c r="AJ2016" s="367"/>
      <c r="AK2016" s="367"/>
      <c r="AL2016" s="367"/>
      <c r="AM2016" s="367"/>
      <c r="AN2016" s="367"/>
      <c r="AO2016" s="367"/>
      <c r="AP2016" s="367"/>
      <c r="AQ2016" s="367"/>
      <c r="AR2016" s="367"/>
      <c r="AS2016" s="367"/>
      <c r="AT2016" s="367"/>
    </row>
    <row r="2017" spans="2:46" ht="13.8">
      <c r="B2017" s="26">
        <v>0.66666666666666663</v>
      </c>
      <c r="C2017" s="363">
        <v>5.8662016919360855</v>
      </c>
      <c r="D2017" s="367">
        <v>40</v>
      </c>
      <c r="E2017" s="367">
        <v>186.04651162790697</v>
      </c>
      <c r="F2017" s="367">
        <v>104.41713561990574</v>
      </c>
      <c r="G2017" s="367">
        <v>40</v>
      </c>
      <c r="H2017" s="367">
        <v>1000</v>
      </c>
      <c r="I2017" s="384">
        <v>219.3906366467545</v>
      </c>
      <c r="J2017" s="367">
        <v>40</v>
      </c>
      <c r="K2017" s="367">
        <v>242.42424242424244</v>
      </c>
      <c r="L2017" s="384">
        <v>1784.7959662415813</v>
      </c>
      <c r="M2017" s="367">
        <v>40</v>
      </c>
      <c r="N2017" s="367">
        <v>4</v>
      </c>
      <c r="O2017" s="384">
        <v>7.7759214417133675</v>
      </c>
      <c r="P2017" s="367">
        <v>0.57999999999999996</v>
      </c>
      <c r="Q2017" s="367">
        <v>4</v>
      </c>
      <c r="R2017" s="384">
        <v>24.066885710509773</v>
      </c>
      <c r="S2017" s="367">
        <v>0.55999999999999994</v>
      </c>
      <c r="T2017" s="367">
        <v>137.93103448275861</v>
      </c>
      <c r="U2017" s="384">
        <v>1470.4117886634749</v>
      </c>
      <c r="V2017" s="367">
        <v>39.999999999999993</v>
      </c>
      <c r="W2017" s="367">
        <v>6666.666666666667</v>
      </c>
      <c r="X2017" s="384">
        <v>2035.8450048200573</v>
      </c>
      <c r="Y2017" s="386">
        <v>40</v>
      </c>
      <c r="Z2017" s="367"/>
      <c r="AA2017" s="367"/>
      <c r="AB2017" s="367"/>
      <c r="AC2017" s="367"/>
      <c r="AD2017" s="367"/>
      <c r="AE2017" s="367"/>
      <c r="AF2017" s="367"/>
      <c r="AG2017" s="367"/>
      <c r="AH2017" s="367"/>
      <c r="AI2017" s="367"/>
      <c r="AJ2017" s="367"/>
      <c r="AK2017" s="367"/>
      <c r="AL2017" s="367"/>
      <c r="AM2017" s="367"/>
      <c r="AN2017" s="367"/>
      <c r="AO2017" s="367"/>
      <c r="AP2017" s="367"/>
      <c r="AQ2017" s="367"/>
      <c r="AR2017" s="367"/>
      <c r="AS2017" s="367"/>
      <c r="AT2017" s="367"/>
    </row>
    <row r="2018" spans="2:46" ht="13.8">
      <c r="B2018" s="26">
        <v>0.83333333333333326</v>
      </c>
      <c r="C2018" s="363">
        <v>7.3323727175564271</v>
      </c>
      <c r="D2018" s="367">
        <v>49.999999999999993</v>
      </c>
      <c r="E2018" s="367">
        <v>232.55813953488371</v>
      </c>
      <c r="F2018" s="367">
        <v>51.4566743585778</v>
      </c>
      <c r="G2018" s="367">
        <v>50</v>
      </c>
      <c r="H2018" s="367">
        <v>1250</v>
      </c>
      <c r="I2018" s="384">
        <v>-656.57934119098479</v>
      </c>
      <c r="J2018" s="367">
        <v>50</v>
      </c>
      <c r="K2018" s="367">
        <v>303.03030303030306</v>
      </c>
      <c r="L2018" s="384">
        <v>2170.47454305883</v>
      </c>
      <c r="M2018" s="367">
        <v>50.000000000000007</v>
      </c>
      <c r="N2018" s="367">
        <v>5</v>
      </c>
      <c r="O2018" s="384">
        <v>8.7402373564895353</v>
      </c>
      <c r="P2018" s="367">
        <v>0.72499999999999998</v>
      </c>
      <c r="Q2018" s="367">
        <v>5</v>
      </c>
      <c r="R2018" s="384">
        <v>29.621248614011584</v>
      </c>
      <c r="S2018" s="367">
        <v>0.7</v>
      </c>
      <c r="T2018" s="367">
        <v>172.41379310344826</v>
      </c>
      <c r="U2018" s="384">
        <v>1776.6668435346462</v>
      </c>
      <c r="V2018" s="367">
        <v>49.999999999999993</v>
      </c>
      <c r="W2018" s="367">
        <v>8333.3333333333339</v>
      </c>
      <c r="X2018" s="384">
        <v>2542.5249569543107</v>
      </c>
      <c r="Y2018" s="386">
        <v>50</v>
      </c>
      <c r="Z2018" s="367"/>
      <c r="AA2018" s="367"/>
      <c r="AB2018" s="367"/>
      <c r="AC2018" s="367"/>
      <c r="AD2018" s="367"/>
      <c r="AE2018" s="367"/>
      <c r="AF2018" s="367"/>
      <c r="AG2018" s="367"/>
      <c r="AH2018" s="367"/>
      <c r="AI2018" s="367"/>
      <c r="AJ2018" s="367"/>
      <c r="AK2018" s="367"/>
      <c r="AL2018" s="367"/>
      <c r="AM2018" s="367"/>
      <c r="AN2018" s="367"/>
      <c r="AO2018" s="367"/>
      <c r="AP2018" s="367"/>
      <c r="AQ2018" s="367"/>
      <c r="AR2018" s="367"/>
      <c r="AS2018" s="367"/>
      <c r="AT2018" s="367"/>
    </row>
    <row r="2019" spans="2:46" ht="13.8">
      <c r="B2019" s="26">
        <v>0.99999999999999989</v>
      </c>
      <c r="C2019" s="363">
        <v>8.7983919842312979</v>
      </c>
      <c r="D2019" s="367">
        <v>59.999999999999993</v>
      </c>
      <c r="E2019" s="367">
        <v>279.06976744186045</v>
      </c>
      <c r="F2019" s="367">
        <v>-33.129684969271871</v>
      </c>
      <c r="G2019" s="367">
        <v>60</v>
      </c>
      <c r="H2019" s="367">
        <v>1500</v>
      </c>
      <c r="I2019" s="384">
        <v>-1904.8763738284952</v>
      </c>
      <c r="J2019" s="367">
        <v>60</v>
      </c>
      <c r="K2019" s="367">
        <v>363.63636363636368</v>
      </c>
      <c r="L2019" s="384">
        <v>2531.9449539788202</v>
      </c>
      <c r="M2019" s="367">
        <v>60.000000000000007</v>
      </c>
      <c r="N2019" s="367">
        <v>6</v>
      </c>
      <c r="O2019" s="384">
        <v>9.3126874930048338</v>
      </c>
      <c r="P2019" s="367">
        <v>0.87</v>
      </c>
      <c r="Q2019" s="367">
        <v>6</v>
      </c>
      <c r="R2019" s="384">
        <v>34.990668107863144</v>
      </c>
      <c r="S2019" s="367">
        <v>0.84</v>
      </c>
      <c r="T2019" s="367">
        <v>206.89655172413791</v>
      </c>
      <c r="U2019" s="384">
        <v>2058.3827414879379</v>
      </c>
      <c r="V2019" s="367">
        <v>59.999999999999993</v>
      </c>
      <c r="W2019" s="367">
        <v>10000</v>
      </c>
      <c r="X2019" s="384">
        <v>3048.2923894602591</v>
      </c>
      <c r="Y2019" s="386">
        <v>60</v>
      </c>
      <c r="Z2019" s="367"/>
      <c r="AA2019" s="367"/>
      <c r="AB2019" s="367"/>
      <c r="AC2019" s="367"/>
      <c r="AD2019" s="367"/>
      <c r="AE2019" s="367"/>
      <c r="AF2019" s="367"/>
      <c r="AG2019" s="367"/>
      <c r="AH2019" s="367"/>
      <c r="AI2019" s="367"/>
      <c r="AJ2019" s="367"/>
      <c r="AK2019" s="367"/>
      <c r="AL2019" s="367"/>
      <c r="AM2019" s="367"/>
      <c r="AN2019" s="367"/>
      <c r="AO2019" s="367"/>
      <c r="AP2019" s="367"/>
      <c r="AQ2019" s="367"/>
      <c r="AR2019" s="367"/>
      <c r="AS2019" s="367"/>
      <c r="AT2019" s="367"/>
    </row>
    <row r="2020" spans="2:46" ht="13.8">
      <c r="B2020" s="26">
        <v>1.1666666666666665</v>
      </c>
      <c r="C2020" s="363">
        <v>10.264259491960701</v>
      </c>
      <c r="D2020" s="367">
        <v>69.999999999999986</v>
      </c>
      <c r="E2020" s="367">
        <v>325.58139534883719</v>
      </c>
      <c r="F2020" s="367">
        <v>-149.34194236364328</v>
      </c>
      <c r="G2020" s="367">
        <v>70</v>
      </c>
      <c r="H2020" s="367">
        <v>1750</v>
      </c>
      <c r="I2020" s="384">
        <v>-3525.5004612657744</v>
      </c>
      <c r="J2020" s="367">
        <v>69.999999999999986</v>
      </c>
      <c r="K2020" s="367">
        <v>424.24242424242431</v>
      </c>
      <c r="L2020" s="384">
        <v>2869.2071990015525</v>
      </c>
      <c r="M2020" s="367">
        <v>70.000000000000014</v>
      </c>
      <c r="N2020" s="367">
        <v>7</v>
      </c>
      <c r="O2020" s="384">
        <v>9.4932718512592622</v>
      </c>
      <c r="P2020" s="367">
        <v>1.0149999999999999</v>
      </c>
      <c r="Q2020" s="367">
        <v>7</v>
      </c>
      <c r="R2020" s="384">
        <v>40.175144192064444</v>
      </c>
      <c r="S2020" s="367">
        <v>0.98</v>
      </c>
      <c r="T2020" s="367">
        <v>241.37931034482756</v>
      </c>
      <c r="U2020" s="384">
        <v>2315.5594825233511</v>
      </c>
      <c r="V2020" s="367">
        <v>69.999999999999986</v>
      </c>
      <c r="W2020" s="367">
        <v>11666.666666666666</v>
      </c>
      <c r="X2020" s="384">
        <v>3553.1473023379031</v>
      </c>
      <c r="Y2020" s="386">
        <v>69.999999999999986</v>
      </c>
      <c r="Z2020" s="367"/>
      <c r="AA2020" s="367"/>
      <c r="AB2020" s="367"/>
      <c r="AC2020" s="367"/>
      <c r="AD2020" s="367"/>
      <c r="AE2020" s="367"/>
      <c r="AF2020" s="367"/>
      <c r="AG2020" s="367"/>
      <c r="AH2020" s="367"/>
      <c r="AI2020" s="367"/>
      <c r="AJ2020" s="367"/>
      <c r="AK2020" s="367"/>
      <c r="AL2020" s="367"/>
      <c r="AM2020" s="367"/>
      <c r="AN2020" s="367"/>
      <c r="AO2020" s="367"/>
      <c r="AP2020" s="367"/>
      <c r="AQ2020" s="367"/>
      <c r="AR2020" s="367"/>
      <c r="AS2020" s="367"/>
      <c r="AT2020" s="367"/>
    </row>
    <row r="2021" spans="2:46" ht="13.8">
      <c r="B2021" s="26">
        <v>1.3333333333333333</v>
      </c>
      <c r="C2021" s="363">
        <v>11.729975240744631</v>
      </c>
      <c r="D2021" s="367">
        <v>80</v>
      </c>
      <c r="E2021" s="367">
        <v>372.09302325581393</v>
      </c>
      <c r="F2021" s="367">
        <v>-297.1800978245364</v>
      </c>
      <c r="G2021" s="367">
        <v>80</v>
      </c>
      <c r="H2021" s="367">
        <v>2000</v>
      </c>
      <c r="I2021" s="384">
        <v>-5518.45160350283</v>
      </c>
      <c r="J2021" s="367">
        <v>80</v>
      </c>
      <c r="K2021" s="367">
        <v>484.84848484848493</v>
      </c>
      <c r="L2021" s="384">
        <v>3182.261278127025</v>
      </c>
      <c r="M2021" s="367">
        <v>80.000000000000014</v>
      </c>
      <c r="N2021" s="367">
        <v>8</v>
      </c>
      <c r="O2021" s="384">
        <v>9.2819904312528241</v>
      </c>
      <c r="P2021" s="367">
        <v>1.1599999999999999</v>
      </c>
      <c r="Q2021" s="367">
        <v>8</v>
      </c>
      <c r="R2021" s="384">
        <v>45.174676866615499</v>
      </c>
      <c r="S2021" s="367">
        <v>1.1199999999999999</v>
      </c>
      <c r="T2021" s="367">
        <v>275.86206896551721</v>
      </c>
      <c r="U2021" s="384">
        <v>2548.1970666408856</v>
      </c>
      <c r="V2021" s="367">
        <v>79.999999999999986</v>
      </c>
      <c r="W2021" s="367">
        <v>13333.333333333332</v>
      </c>
      <c r="X2021" s="384">
        <v>4057.0896955872422</v>
      </c>
      <c r="Y2021" s="386">
        <v>79.999999999999986</v>
      </c>
      <c r="Z2021" s="367"/>
      <c r="AA2021" s="367"/>
      <c r="AB2021" s="367"/>
      <c r="AC2021" s="367"/>
      <c r="AD2021" s="367"/>
      <c r="AE2021" s="367"/>
      <c r="AF2021" s="367"/>
      <c r="AG2021" s="367"/>
      <c r="AH2021" s="367"/>
      <c r="AI2021" s="367"/>
      <c r="AJ2021" s="367"/>
      <c r="AK2021" s="367"/>
      <c r="AL2021" s="367"/>
      <c r="AM2021" s="367"/>
      <c r="AN2021" s="367"/>
      <c r="AO2021" s="367"/>
      <c r="AP2021" s="367"/>
      <c r="AQ2021" s="367"/>
      <c r="AR2021" s="367"/>
      <c r="AS2021" s="367"/>
      <c r="AT2021" s="367"/>
    </row>
    <row r="2022" spans="2:46" ht="13.8">
      <c r="B2022" s="26">
        <v>1.5</v>
      </c>
      <c r="C2022" s="363">
        <v>13.195539230583092</v>
      </c>
      <c r="D2022" s="367">
        <v>90.000000000000014</v>
      </c>
      <c r="E2022" s="367">
        <v>418.60465116279067</v>
      </c>
      <c r="F2022" s="367">
        <v>-476.64415135195134</v>
      </c>
      <c r="G2022" s="367">
        <v>90</v>
      </c>
      <c r="H2022" s="367">
        <v>2250</v>
      </c>
      <c r="I2022" s="384">
        <v>-7883.7298005396533</v>
      </c>
      <c r="J2022" s="367">
        <v>90</v>
      </c>
      <c r="K2022" s="367">
        <v>545.4545454545455</v>
      </c>
      <c r="L2022" s="384">
        <v>3471.1071913552396</v>
      </c>
      <c r="M2022" s="367">
        <v>90.000000000000014</v>
      </c>
      <c r="N2022" s="367">
        <v>9</v>
      </c>
      <c r="O2022" s="384">
        <v>8.6788432329855141</v>
      </c>
      <c r="P2022" s="367">
        <v>1.3049999999999999</v>
      </c>
      <c r="Q2022" s="367">
        <v>9</v>
      </c>
      <c r="R2022" s="384">
        <v>49.989266131516302</v>
      </c>
      <c r="S2022" s="367">
        <v>1.26</v>
      </c>
      <c r="T2022" s="367">
        <v>310.34482758620686</v>
      </c>
      <c r="U2022" s="384">
        <v>2756.295493840541</v>
      </c>
      <c r="V2022" s="367">
        <v>90</v>
      </c>
      <c r="W2022" s="367">
        <v>14999.999999999998</v>
      </c>
      <c r="X2022" s="384">
        <v>4560.1195692082783</v>
      </c>
      <c r="Y2022" s="386">
        <v>90</v>
      </c>
      <c r="Z2022" s="367"/>
      <c r="AA2022" s="367"/>
      <c r="AB2022" s="367"/>
      <c r="AC2022" s="367"/>
      <c r="AD2022" s="367"/>
      <c r="AE2022" s="367"/>
      <c r="AF2022" s="367"/>
      <c r="AG2022" s="367"/>
      <c r="AH2022" s="367"/>
      <c r="AI2022" s="367"/>
      <c r="AJ2022" s="367"/>
      <c r="AK2022" s="367"/>
      <c r="AL2022" s="367"/>
      <c r="AM2022" s="367"/>
      <c r="AN2022" s="367"/>
      <c r="AO2022" s="367"/>
      <c r="AP2022" s="367"/>
      <c r="AQ2022" s="367"/>
      <c r="AR2022" s="367"/>
      <c r="AS2022" s="367"/>
      <c r="AT2022" s="367"/>
    </row>
    <row r="2023" spans="2:46" ht="13.8">
      <c r="B2023" s="26">
        <v>1.6666666666666667</v>
      </c>
      <c r="C2023" s="363">
        <v>14.660951461476076</v>
      </c>
      <c r="D2023" s="367">
        <v>100</v>
      </c>
      <c r="E2023" s="367">
        <v>465.11627906976742</v>
      </c>
      <c r="F2023" s="367">
        <v>-687.73410294588803</v>
      </c>
      <c r="G2023" s="367">
        <v>100</v>
      </c>
      <c r="H2023" s="367">
        <v>2500</v>
      </c>
      <c r="I2023" s="384">
        <v>-10621.335052376249</v>
      </c>
      <c r="J2023" s="367">
        <v>100</v>
      </c>
      <c r="K2023" s="367">
        <v>606.06060606060612</v>
      </c>
      <c r="L2023" s="384">
        <v>3735.7449386861954</v>
      </c>
      <c r="M2023" s="367">
        <v>100.00000000000001</v>
      </c>
      <c r="N2023" s="367">
        <v>10</v>
      </c>
      <c r="O2023" s="384">
        <v>7.6838302564573349</v>
      </c>
      <c r="P2023" s="367">
        <v>1.45</v>
      </c>
      <c r="Q2023" s="367">
        <v>10</v>
      </c>
      <c r="R2023" s="384">
        <v>54.61891198676684</v>
      </c>
      <c r="S2023" s="367">
        <v>1.4</v>
      </c>
      <c r="T2023" s="367">
        <v>344.82758620689651</v>
      </c>
      <c r="U2023" s="384">
        <v>2939.8547641223167</v>
      </c>
      <c r="V2023" s="367">
        <v>99.999999999999986</v>
      </c>
      <c r="W2023" s="367">
        <v>16666.666666666664</v>
      </c>
      <c r="X2023" s="384">
        <v>5062.2369232010087</v>
      </c>
      <c r="Y2023" s="386">
        <v>99.999999999999986</v>
      </c>
      <c r="Z2023" s="367"/>
      <c r="AA2023" s="367"/>
      <c r="AB2023" s="367"/>
      <c r="AC2023" s="367"/>
      <c r="AD2023" s="367"/>
      <c r="AE2023" s="367"/>
      <c r="AF2023" s="367"/>
      <c r="AG2023" s="367"/>
      <c r="AH2023" s="367"/>
      <c r="AI2023" s="367"/>
      <c r="AJ2023" s="367"/>
      <c r="AK2023" s="367"/>
      <c r="AL2023" s="367"/>
      <c r="AM2023" s="367"/>
      <c r="AN2023" s="367"/>
      <c r="AO2023" s="367"/>
      <c r="AP2023" s="367"/>
      <c r="AQ2023" s="367"/>
      <c r="AR2023" s="367"/>
      <c r="AS2023" s="367"/>
      <c r="AT2023" s="367"/>
    </row>
    <row r="2024" spans="2:46" ht="13.8">
      <c r="B2024" s="26">
        <v>1.8333333333333335</v>
      </c>
      <c r="C2024" s="363">
        <v>16.126211933423594</v>
      </c>
      <c r="D2024" s="367">
        <v>110.00000000000001</v>
      </c>
      <c r="E2024" s="367">
        <v>511.62790697674416</v>
      </c>
      <c r="F2024" s="367">
        <v>-930.4499526063463</v>
      </c>
      <c r="G2024" s="367">
        <v>110</v>
      </c>
      <c r="H2024" s="367">
        <v>2750</v>
      </c>
      <c r="I2024" s="384">
        <v>-13731.267359012616</v>
      </c>
      <c r="J2024" s="367">
        <v>110</v>
      </c>
      <c r="K2024" s="367">
        <v>666.66666666666674</v>
      </c>
      <c r="L2024" s="384">
        <v>3976.1745201198933</v>
      </c>
      <c r="M2024" s="367">
        <v>110.00000000000003</v>
      </c>
      <c r="N2024" s="367">
        <v>11</v>
      </c>
      <c r="O2024" s="384">
        <v>6.2969515016682864</v>
      </c>
      <c r="P2024" s="367">
        <v>1.595</v>
      </c>
      <c r="Q2024" s="367">
        <v>11</v>
      </c>
      <c r="R2024" s="384">
        <v>59.063614432367139</v>
      </c>
      <c r="S2024" s="367">
        <v>1.54</v>
      </c>
      <c r="T2024" s="367">
        <v>379.31034482758616</v>
      </c>
      <c r="U2024" s="384">
        <v>3098.8748774862147</v>
      </c>
      <c r="V2024" s="367">
        <v>110</v>
      </c>
      <c r="W2024" s="367">
        <v>18333.333333333332</v>
      </c>
      <c r="X2024" s="384">
        <v>5563.4417575654352</v>
      </c>
      <c r="Y2024" s="386">
        <v>110</v>
      </c>
      <c r="Z2024" s="367"/>
      <c r="AA2024" s="367"/>
      <c r="AB2024" s="367"/>
      <c r="AC2024" s="367"/>
      <c r="AD2024" s="367"/>
      <c r="AE2024" s="367"/>
      <c r="AF2024" s="367"/>
      <c r="AG2024" s="367"/>
      <c r="AH2024" s="367"/>
      <c r="AI2024" s="367"/>
      <c r="AJ2024" s="367"/>
      <c r="AK2024" s="367"/>
      <c r="AL2024" s="367"/>
      <c r="AM2024" s="367"/>
      <c r="AN2024" s="367"/>
      <c r="AO2024" s="367"/>
      <c r="AP2024" s="367"/>
      <c r="AQ2024" s="367"/>
      <c r="AR2024" s="367"/>
      <c r="AS2024" s="367"/>
      <c r="AT2024" s="367"/>
    </row>
    <row r="2025" spans="2:46" ht="13.8">
      <c r="B2025" s="26">
        <v>2</v>
      </c>
      <c r="C2025" s="363">
        <v>17.591320646425636</v>
      </c>
      <c r="D2025" s="367">
        <v>120</v>
      </c>
      <c r="E2025" s="367">
        <v>558.1395348837209</v>
      </c>
      <c r="F2025" s="367">
        <v>-1204.7917003333266</v>
      </c>
      <c r="G2025" s="367">
        <v>120</v>
      </c>
      <c r="H2025" s="367">
        <v>3000</v>
      </c>
      <c r="I2025" s="384">
        <v>-17213.526720448754</v>
      </c>
      <c r="J2025" s="367">
        <v>120</v>
      </c>
      <c r="K2025" s="367">
        <v>727.27272727272737</v>
      </c>
      <c r="L2025" s="384">
        <v>4192.3959356563309</v>
      </c>
      <c r="M2025" s="367">
        <v>120.00000000000001</v>
      </c>
      <c r="N2025" s="367">
        <v>12</v>
      </c>
      <c r="O2025" s="384">
        <v>4.5182069686183679</v>
      </c>
      <c r="P2025" s="367">
        <v>1.74</v>
      </c>
      <c r="Q2025" s="367">
        <v>12</v>
      </c>
      <c r="R2025" s="384">
        <v>63.323373468317179</v>
      </c>
      <c r="S2025" s="367">
        <v>1.68</v>
      </c>
      <c r="T2025" s="367">
        <v>413.79310344827582</v>
      </c>
      <c r="U2025" s="384">
        <v>3233.3558339322321</v>
      </c>
      <c r="V2025" s="367">
        <v>119.99999999999999</v>
      </c>
      <c r="W2025" s="367">
        <v>20000</v>
      </c>
      <c r="X2025" s="384">
        <v>6063.7340723015577</v>
      </c>
      <c r="Y2025" s="386">
        <v>120</v>
      </c>
      <c r="Z2025" s="367"/>
      <c r="AA2025" s="367"/>
      <c r="AB2025" s="367"/>
      <c r="AC2025" s="367"/>
      <c r="AD2025" s="367"/>
      <c r="AE2025" s="367"/>
      <c r="AF2025" s="367"/>
      <c r="AG2025" s="367"/>
      <c r="AH2025" s="367"/>
      <c r="AI2025" s="367"/>
      <c r="AJ2025" s="367"/>
      <c r="AK2025" s="367"/>
      <c r="AL2025" s="367"/>
      <c r="AM2025" s="367"/>
      <c r="AN2025" s="367"/>
      <c r="AO2025" s="367"/>
      <c r="AP2025" s="367"/>
      <c r="AQ2025" s="367"/>
      <c r="AR2025" s="367"/>
      <c r="AS2025" s="367"/>
      <c r="AT2025" s="367"/>
    </row>
    <row r="2026" spans="2:46" ht="13.8">
      <c r="B2026" s="26">
        <v>2.1666666666666665</v>
      </c>
      <c r="C2026" s="363">
        <v>19.056277600482211</v>
      </c>
      <c r="D2026" s="367">
        <v>130</v>
      </c>
      <c r="E2026" s="367">
        <v>604.65116279069764</v>
      </c>
      <c r="F2026" s="367">
        <v>-1510.7593461268282</v>
      </c>
      <c r="G2026" s="367">
        <v>130</v>
      </c>
      <c r="H2026" s="367">
        <v>3250</v>
      </c>
      <c r="I2026" s="384">
        <v>-21068.11313668466</v>
      </c>
      <c r="J2026" s="367">
        <v>130</v>
      </c>
      <c r="K2026" s="367">
        <v>787.87878787878799</v>
      </c>
      <c r="L2026" s="384">
        <v>4384.4091852955116</v>
      </c>
      <c r="M2026" s="367">
        <v>130.00000000000003</v>
      </c>
      <c r="N2026" s="367">
        <v>13</v>
      </c>
      <c r="O2026" s="384">
        <v>2.3475966573075788</v>
      </c>
      <c r="P2026" s="367">
        <v>1.885</v>
      </c>
      <c r="Q2026" s="367">
        <v>13</v>
      </c>
      <c r="R2026" s="384">
        <v>67.398189094616967</v>
      </c>
      <c r="S2026" s="367">
        <v>1.82</v>
      </c>
      <c r="T2026" s="367">
        <v>448.27586206896547</v>
      </c>
      <c r="U2026" s="384">
        <v>3343.2976334603718</v>
      </c>
      <c r="V2026" s="367">
        <v>130</v>
      </c>
      <c r="W2026" s="367">
        <v>21666.666666666668</v>
      </c>
      <c r="X2026" s="384">
        <v>6563.1138674093745</v>
      </c>
      <c r="Y2026" s="386">
        <v>130</v>
      </c>
      <c r="Z2026" s="367"/>
      <c r="AA2026" s="367"/>
      <c r="AB2026" s="367"/>
      <c r="AC2026" s="367"/>
      <c r="AD2026" s="367"/>
      <c r="AE2026" s="367"/>
      <c r="AF2026" s="367"/>
      <c r="AG2026" s="367"/>
      <c r="AH2026" s="367"/>
      <c r="AI2026" s="367"/>
      <c r="AJ2026" s="367"/>
      <c r="AK2026" s="367"/>
      <c r="AL2026" s="367"/>
      <c r="AM2026" s="367"/>
      <c r="AN2026" s="367"/>
      <c r="AO2026" s="367"/>
      <c r="AP2026" s="367"/>
      <c r="AQ2026" s="367"/>
      <c r="AR2026" s="367"/>
      <c r="AS2026" s="367"/>
      <c r="AT2026" s="367"/>
    </row>
    <row r="2027" spans="2:46" ht="13.8">
      <c r="B2027" s="26">
        <v>2.333333333333333</v>
      </c>
      <c r="C2027" s="363">
        <v>20.521082795593305</v>
      </c>
      <c r="D2027" s="367">
        <v>139.99999999999997</v>
      </c>
      <c r="E2027" s="367">
        <v>651.16279069767438</v>
      </c>
      <c r="F2027" s="367">
        <v>-1848.352889986852</v>
      </c>
      <c r="G2027" s="367">
        <v>140</v>
      </c>
      <c r="H2027" s="367">
        <v>3500</v>
      </c>
      <c r="I2027" s="384">
        <v>-25295.026607720327</v>
      </c>
      <c r="J2027" s="367">
        <v>139.99999999999997</v>
      </c>
      <c r="K2027" s="367">
        <v>848.48484848484861</v>
      </c>
      <c r="L2027" s="384">
        <v>4552.214269037433</v>
      </c>
      <c r="M2027" s="367">
        <v>140.00000000000003</v>
      </c>
      <c r="N2027" s="367">
        <v>14</v>
      </c>
      <c r="O2027" s="384">
        <v>-0.21487943226407477</v>
      </c>
      <c r="P2027" s="367">
        <v>2.0299999999999998</v>
      </c>
      <c r="Q2027" s="367">
        <v>14</v>
      </c>
      <c r="R2027" s="384">
        <v>71.288061311266503</v>
      </c>
      <c r="S2027" s="367">
        <v>1.96</v>
      </c>
      <c r="T2027" s="367">
        <v>482.75862068965512</v>
      </c>
      <c r="U2027" s="384">
        <v>3428.7002760706314</v>
      </c>
      <c r="V2027" s="367">
        <v>139.99999999999997</v>
      </c>
      <c r="W2027" s="367">
        <v>23333.333333333336</v>
      </c>
      <c r="X2027" s="384">
        <v>7061.5811428888874</v>
      </c>
      <c r="Y2027" s="386">
        <v>140</v>
      </c>
      <c r="Z2027" s="367"/>
      <c r="AA2027" s="367"/>
      <c r="AB2027" s="367"/>
      <c r="AC2027" s="367"/>
      <c r="AD2027" s="367"/>
      <c r="AE2027" s="367"/>
      <c r="AF2027" s="367"/>
      <c r="AG2027" s="367"/>
      <c r="AH2027" s="367"/>
      <c r="AI2027" s="367"/>
      <c r="AJ2027" s="367"/>
      <c r="AK2027" s="367"/>
      <c r="AL2027" s="367"/>
      <c r="AM2027" s="367"/>
      <c r="AN2027" s="367"/>
      <c r="AO2027" s="367"/>
      <c r="AP2027" s="367"/>
      <c r="AQ2027" s="367"/>
      <c r="AR2027" s="367"/>
      <c r="AS2027" s="367"/>
      <c r="AT2027" s="367"/>
    </row>
    <row r="2028" spans="2:46" ht="13.8">
      <c r="B2028" s="26">
        <v>2.4999999999999996</v>
      </c>
      <c r="C2028" s="363">
        <v>21.985736231758935</v>
      </c>
      <c r="D2028" s="367">
        <v>149.99999999999997</v>
      </c>
      <c r="E2028" s="367">
        <v>697.67441860465112</v>
      </c>
      <c r="F2028" s="367">
        <v>-2217.5723319133972</v>
      </c>
      <c r="G2028" s="367">
        <v>150</v>
      </c>
      <c r="H2028" s="367">
        <v>3750</v>
      </c>
      <c r="I2028" s="384">
        <v>-29894.267133555793</v>
      </c>
      <c r="J2028" s="367">
        <v>150</v>
      </c>
      <c r="K2028" s="367">
        <v>909.09090909090924</v>
      </c>
      <c r="L2028" s="384">
        <v>4695.8111868820961</v>
      </c>
      <c r="M2028" s="367">
        <v>150.00000000000003</v>
      </c>
      <c r="N2028" s="367">
        <v>15</v>
      </c>
      <c r="O2028" s="384">
        <v>-3.1692213000966016</v>
      </c>
      <c r="P2028" s="367">
        <v>2.1749999999999998</v>
      </c>
      <c r="Q2028" s="367">
        <v>15</v>
      </c>
      <c r="R2028" s="384">
        <v>74.992990118265809</v>
      </c>
      <c r="S2028" s="367">
        <v>2.1</v>
      </c>
      <c r="T2028" s="367">
        <v>517.24137931034477</v>
      </c>
      <c r="U2028" s="384">
        <v>3489.5637617630127</v>
      </c>
      <c r="V2028" s="367">
        <v>149.99999999999997</v>
      </c>
      <c r="W2028" s="367">
        <v>25000.000000000004</v>
      </c>
      <c r="X2028" s="384">
        <v>7559.1358987400954</v>
      </c>
      <c r="Y2028" s="386">
        <v>150</v>
      </c>
      <c r="Z2028" s="367"/>
      <c r="AA2028" s="367"/>
      <c r="AB2028" s="367"/>
      <c r="AC2028" s="367"/>
      <c r="AD2028" s="367"/>
      <c r="AE2028" s="367"/>
      <c r="AF2028" s="367"/>
      <c r="AG2028" s="367"/>
      <c r="AH2028" s="367"/>
      <c r="AI2028" s="367"/>
      <c r="AJ2028" s="367"/>
      <c r="AK2028" s="367"/>
      <c r="AL2028" s="367"/>
      <c r="AM2028" s="367"/>
      <c r="AN2028" s="367"/>
      <c r="AO2028" s="367"/>
      <c r="AP2028" s="367"/>
      <c r="AQ2028" s="367"/>
      <c r="AR2028" s="367"/>
      <c r="AS2028" s="367"/>
      <c r="AT2028" s="367"/>
    </row>
    <row r="2029" spans="2:46" ht="13.8">
      <c r="B2029" s="26">
        <v>2.6666666666666661</v>
      </c>
      <c r="C2029" s="363">
        <v>23.450237908979094</v>
      </c>
      <c r="D2029" s="367">
        <v>159.99999999999997</v>
      </c>
      <c r="E2029" s="367">
        <v>744.18604651162786</v>
      </c>
      <c r="F2029" s="367">
        <v>-2618.4176719064644</v>
      </c>
      <c r="G2029" s="367">
        <v>160</v>
      </c>
      <c r="H2029" s="367">
        <v>4000</v>
      </c>
      <c r="I2029" s="384">
        <v>-34865.834714191013</v>
      </c>
      <c r="J2029" s="367">
        <v>160</v>
      </c>
      <c r="K2029" s="367">
        <v>969.69696969696986</v>
      </c>
      <c r="L2029" s="384">
        <v>4815.1999388294998</v>
      </c>
      <c r="M2029" s="367">
        <v>160.00000000000003</v>
      </c>
      <c r="N2029" s="367">
        <v>16</v>
      </c>
      <c r="O2029" s="384">
        <v>-6.5154289461899983</v>
      </c>
      <c r="P2029" s="367">
        <v>2.3199999999999998</v>
      </c>
      <c r="Q2029" s="367">
        <v>16</v>
      </c>
      <c r="R2029" s="384">
        <v>78.512975515614798</v>
      </c>
      <c r="S2029" s="367">
        <v>2.2399999999999998</v>
      </c>
      <c r="T2029" s="367">
        <v>551.72413793103442</v>
      </c>
      <c r="U2029" s="384">
        <v>3525.8880905375145</v>
      </c>
      <c r="V2029" s="367">
        <v>159.99999999999997</v>
      </c>
      <c r="W2029" s="367">
        <v>26666.666666666672</v>
      </c>
      <c r="X2029" s="384">
        <v>8055.7781349630013</v>
      </c>
      <c r="Y2029" s="386">
        <v>160.00000000000003</v>
      </c>
      <c r="Z2029" s="367"/>
      <c r="AA2029" s="367"/>
      <c r="AB2029" s="367"/>
      <c r="AC2029" s="367"/>
      <c r="AD2029" s="367"/>
      <c r="AE2029" s="367"/>
      <c r="AF2029" s="367"/>
      <c r="AG2029" s="367"/>
      <c r="AH2029" s="367"/>
      <c r="AI2029" s="367"/>
      <c r="AJ2029" s="367"/>
      <c r="AK2029" s="367"/>
      <c r="AL2029" s="367"/>
      <c r="AM2029" s="367"/>
      <c r="AN2029" s="367"/>
      <c r="AO2029" s="367"/>
      <c r="AP2029" s="367"/>
      <c r="AQ2029" s="367"/>
      <c r="AR2029" s="367"/>
      <c r="AS2029" s="367"/>
      <c r="AT2029" s="367"/>
    </row>
    <row r="2030" spans="2:46" ht="13.8">
      <c r="B2030" s="26">
        <v>2.8333333333333326</v>
      </c>
      <c r="C2030" s="363">
        <v>24.914587827253776</v>
      </c>
      <c r="D2030" s="367">
        <v>169.99999999999994</v>
      </c>
      <c r="E2030" s="367">
        <v>790.69767441860461</v>
      </c>
      <c r="F2030" s="367">
        <v>-3050.8889099660532</v>
      </c>
      <c r="G2030" s="367">
        <v>170</v>
      </c>
      <c r="H2030" s="367">
        <v>4250</v>
      </c>
      <c r="I2030" s="384">
        <v>-40209.729349625988</v>
      </c>
      <c r="J2030" s="367">
        <v>169.99999999999997</v>
      </c>
      <c r="K2030" s="367">
        <v>1030.3030303030305</v>
      </c>
      <c r="L2030" s="384">
        <v>4910.3805248796452</v>
      </c>
      <c r="M2030" s="367">
        <v>170.00000000000006</v>
      </c>
      <c r="N2030" s="367">
        <v>17</v>
      </c>
      <c r="O2030" s="384">
        <v>-10.253502370544263</v>
      </c>
      <c r="P2030" s="367">
        <v>2.4649999999999999</v>
      </c>
      <c r="Q2030" s="367">
        <v>17</v>
      </c>
      <c r="R2030" s="384">
        <v>81.848017503313599</v>
      </c>
      <c r="S2030" s="367">
        <v>2.38</v>
      </c>
      <c r="T2030" s="367">
        <v>586.20689655172407</v>
      </c>
      <c r="U2030" s="384">
        <v>3537.6732623941375</v>
      </c>
      <c r="V2030" s="367">
        <v>169.99999999999997</v>
      </c>
      <c r="W2030" s="367">
        <v>28333.333333333339</v>
      </c>
      <c r="X2030" s="384">
        <v>8551.5078515575988</v>
      </c>
      <c r="Y2030" s="386">
        <v>170</v>
      </c>
      <c r="Z2030" s="367"/>
      <c r="AA2030" s="367"/>
      <c r="AB2030" s="367"/>
      <c r="AC2030" s="367"/>
      <c r="AD2030" s="367"/>
      <c r="AE2030" s="367"/>
      <c r="AF2030" s="367"/>
      <c r="AG2030" s="367"/>
      <c r="AH2030" s="367"/>
      <c r="AI2030" s="367"/>
      <c r="AJ2030" s="367"/>
      <c r="AK2030" s="367"/>
      <c r="AL2030" s="367"/>
      <c r="AM2030" s="367"/>
      <c r="AN2030" s="367"/>
      <c r="AO2030" s="367"/>
      <c r="AP2030" s="367"/>
      <c r="AQ2030" s="367"/>
      <c r="AR2030" s="367"/>
      <c r="AS2030" s="367"/>
      <c r="AT2030" s="367"/>
    </row>
    <row r="2031" spans="2:46" ht="13.8">
      <c r="B2031" s="26">
        <v>2.9999999999999991</v>
      </c>
      <c r="C2031" s="363">
        <v>26.378785986582997</v>
      </c>
      <c r="D2031" s="367">
        <v>179.99999999999994</v>
      </c>
      <c r="E2031" s="367">
        <v>837.20930232558135</v>
      </c>
      <c r="F2031" s="367">
        <v>-3514.9860460921641</v>
      </c>
      <c r="G2031" s="367">
        <v>180</v>
      </c>
      <c r="H2031" s="367">
        <v>4500</v>
      </c>
      <c r="I2031" s="384">
        <v>-45925.95103986076</v>
      </c>
      <c r="J2031" s="367">
        <v>180</v>
      </c>
      <c r="K2031" s="367">
        <v>1090.909090909091</v>
      </c>
      <c r="L2031" s="384">
        <v>4981.3529450325323</v>
      </c>
      <c r="M2031" s="367">
        <v>180.00000000000003</v>
      </c>
      <c r="N2031" s="367">
        <v>18</v>
      </c>
      <c r="O2031" s="384">
        <v>-14.3834415731594</v>
      </c>
      <c r="P2031" s="367">
        <v>2.61</v>
      </c>
      <c r="Q2031" s="367">
        <v>18</v>
      </c>
      <c r="R2031" s="384">
        <v>84.998116081362113</v>
      </c>
      <c r="S2031" s="367">
        <v>2.52</v>
      </c>
      <c r="T2031" s="367">
        <v>620.68965517241372</v>
      </c>
      <c r="U2031" s="384">
        <v>3524.9192773328814</v>
      </c>
      <c r="V2031" s="367">
        <v>180</v>
      </c>
      <c r="W2031" s="367">
        <v>30000.000000000007</v>
      </c>
      <c r="X2031" s="384">
        <v>9046.325048523895</v>
      </c>
      <c r="Y2031" s="386">
        <v>180.00000000000003</v>
      </c>
      <c r="Z2031" s="367"/>
      <c r="AA2031" s="367"/>
      <c r="AB2031" s="367"/>
      <c r="AC2031" s="367"/>
      <c r="AD2031" s="367"/>
      <c r="AE2031" s="367"/>
      <c r="AF2031" s="367"/>
      <c r="AG2031" s="367"/>
      <c r="AH2031" s="367"/>
      <c r="AI2031" s="367"/>
      <c r="AJ2031" s="367"/>
      <c r="AK2031" s="367"/>
      <c r="AL2031" s="367"/>
      <c r="AM2031" s="367"/>
      <c r="AN2031" s="367"/>
      <c r="AO2031" s="367"/>
      <c r="AP2031" s="367"/>
      <c r="AQ2031" s="367"/>
      <c r="AR2031" s="367"/>
      <c r="AS2031" s="367"/>
      <c r="AT2031" s="367"/>
    </row>
    <row r="2032" spans="2:46" ht="13.8">
      <c r="B2032" s="26">
        <v>3.1666666666666656</v>
      </c>
      <c r="C2032" s="363">
        <v>27.842832386966737</v>
      </c>
      <c r="D2032" s="367">
        <v>189.99999999999991</v>
      </c>
      <c r="E2032" s="367">
        <v>883.72093023255809</v>
      </c>
      <c r="F2032" s="367">
        <v>-4010.7090802847961</v>
      </c>
      <c r="G2032" s="367">
        <v>190</v>
      </c>
      <c r="H2032" s="367">
        <v>4750</v>
      </c>
      <c r="I2032" s="384">
        <v>-52014.499784895299</v>
      </c>
      <c r="J2032" s="367">
        <v>190</v>
      </c>
      <c r="K2032" s="367">
        <v>1151.5151515151515</v>
      </c>
      <c r="L2032" s="384">
        <v>5028.11719928816</v>
      </c>
      <c r="M2032" s="367">
        <v>190</v>
      </c>
      <c r="N2032" s="367">
        <v>19</v>
      </c>
      <c r="O2032" s="384">
        <v>-18.905246554035422</v>
      </c>
      <c r="P2032" s="367">
        <v>2.7550000000000003</v>
      </c>
      <c r="Q2032" s="367">
        <v>19</v>
      </c>
      <c r="R2032" s="384">
        <v>87.963271249760382</v>
      </c>
      <c r="S2032" s="367">
        <v>2.66</v>
      </c>
      <c r="T2032" s="367">
        <v>655.17241379310337</v>
      </c>
      <c r="U2032" s="384">
        <v>3487.6261353537466</v>
      </c>
      <c r="V2032" s="367">
        <v>190</v>
      </c>
      <c r="W2032" s="367">
        <v>31666.666666666675</v>
      </c>
      <c r="X2032" s="384">
        <v>9540.2297258618855</v>
      </c>
      <c r="Y2032" s="386">
        <v>190.00000000000003</v>
      </c>
      <c r="Z2032" s="367"/>
      <c r="AA2032" s="367"/>
      <c r="AB2032" s="367"/>
      <c r="AC2032" s="367"/>
      <c r="AD2032" s="367"/>
      <c r="AE2032" s="367"/>
      <c r="AF2032" s="367"/>
      <c r="AG2032" s="367"/>
      <c r="AH2032" s="367"/>
      <c r="AI2032" s="367"/>
      <c r="AJ2032" s="367"/>
      <c r="AK2032" s="367"/>
      <c r="AL2032" s="367"/>
      <c r="AM2032" s="367"/>
      <c r="AN2032" s="367"/>
      <c r="AO2032" s="367"/>
      <c r="AP2032" s="367"/>
      <c r="AQ2032" s="367"/>
      <c r="AR2032" s="367"/>
      <c r="AS2032" s="367"/>
      <c r="AT2032" s="367"/>
    </row>
    <row r="2033" spans="2:46" ht="13.8">
      <c r="B2033" s="26">
        <v>3.3333333333333321</v>
      </c>
      <c r="C2033" s="363">
        <v>29.306727028405017</v>
      </c>
      <c r="D2033" s="367">
        <v>199.99999999999994</v>
      </c>
      <c r="E2033" s="367">
        <v>930.23255813953483</v>
      </c>
      <c r="F2033" s="367">
        <v>-4538.0580125439501</v>
      </c>
      <c r="G2033" s="367">
        <v>200</v>
      </c>
      <c r="H2033" s="367">
        <v>5000</v>
      </c>
      <c r="I2033" s="384">
        <v>-58475.375584729612</v>
      </c>
      <c r="J2033" s="367">
        <v>200</v>
      </c>
      <c r="K2033" s="367">
        <v>1212.121212121212</v>
      </c>
      <c r="L2033" s="384">
        <v>5050.6732876465303</v>
      </c>
      <c r="M2033" s="367">
        <v>200</v>
      </c>
      <c r="N2033" s="367">
        <v>20</v>
      </c>
      <c r="O2033" s="384">
        <v>-23.818917313172278</v>
      </c>
      <c r="P2033" s="367">
        <v>2.9</v>
      </c>
      <c r="Q2033" s="367">
        <v>20</v>
      </c>
      <c r="R2033" s="384">
        <v>90.743483008508392</v>
      </c>
      <c r="S2033" s="367">
        <v>2.8</v>
      </c>
      <c r="T2033" s="367">
        <v>689.65517241379303</v>
      </c>
      <c r="U2033" s="384">
        <v>3425.7938364567326</v>
      </c>
      <c r="V2033" s="367">
        <v>199.99999999999997</v>
      </c>
      <c r="W2033" s="367">
        <v>33333.333333333343</v>
      </c>
      <c r="X2033" s="384">
        <v>10033.221883571572</v>
      </c>
      <c r="Y2033" s="386">
        <v>200.00000000000003</v>
      </c>
      <c r="Z2033" s="367"/>
      <c r="AA2033" s="367"/>
      <c r="AB2033" s="367"/>
      <c r="AC2033" s="367"/>
      <c r="AD2033" s="367"/>
      <c r="AE2033" s="367"/>
      <c r="AF2033" s="367"/>
      <c r="AG2033" s="367"/>
      <c r="AH2033" s="367"/>
      <c r="AI2033" s="367"/>
      <c r="AJ2033" s="367"/>
      <c r="AK2033" s="367"/>
      <c r="AL2033" s="367"/>
      <c r="AM2033" s="367"/>
      <c r="AN2033" s="367"/>
      <c r="AO2033" s="367"/>
      <c r="AP2033" s="367"/>
      <c r="AQ2033" s="367"/>
      <c r="AR2033" s="367"/>
      <c r="AS2033" s="367"/>
      <c r="AT2033" s="367"/>
    </row>
    <row r="2034" spans="2:46" ht="13.8">
      <c r="B2034" s="26">
        <v>3.4999999999999987</v>
      </c>
      <c r="C2034" s="363">
        <v>30.770469910897813</v>
      </c>
      <c r="D2034" s="367">
        <v>209.99999999999991</v>
      </c>
      <c r="E2034" s="367">
        <v>976.74418604651157</v>
      </c>
      <c r="F2034" s="367">
        <v>-5097.0328428696257</v>
      </c>
      <c r="G2034" s="367">
        <v>210</v>
      </c>
      <c r="H2034" s="367">
        <v>5250</v>
      </c>
      <c r="I2034" s="384">
        <v>-65308.578439363686</v>
      </c>
      <c r="J2034" s="367">
        <v>209.99999999999997</v>
      </c>
      <c r="K2034" s="367">
        <v>1272.7272727272725</v>
      </c>
      <c r="L2034" s="384">
        <v>5049.0212101076413</v>
      </c>
      <c r="M2034" s="367">
        <v>209.99999999999997</v>
      </c>
      <c r="N2034" s="367">
        <v>21</v>
      </c>
      <c r="O2034" s="384">
        <v>-29.124453850570021</v>
      </c>
      <c r="P2034" s="367">
        <v>3.0449999999999999</v>
      </c>
      <c r="Q2034" s="367">
        <v>21</v>
      </c>
      <c r="R2034" s="384">
        <v>93.338751357606171</v>
      </c>
      <c r="S2034" s="367">
        <v>2.94</v>
      </c>
      <c r="T2034" s="367">
        <v>724.13793103448268</v>
      </c>
      <c r="U2034" s="384">
        <v>3339.4223806418399</v>
      </c>
      <c r="V2034" s="367">
        <v>209.99999999999997</v>
      </c>
      <c r="W2034" s="367">
        <v>35000.000000000007</v>
      </c>
      <c r="X2034" s="384">
        <v>10525.301521652953</v>
      </c>
      <c r="Y2034" s="386">
        <v>210.00000000000006</v>
      </c>
      <c r="Z2034" s="367"/>
      <c r="AA2034" s="367"/>
      <c r="AB2034" s="367"/>
      <c r="AC2034" s="367"/>
      <c r="AD2034" s="367"/>
      <c r="AE2034" s="367"/>
      <c r="AF2034" s="367"/>
      <c r="AG2034" s="367"/>
      <c r="AH2034" s="367"/>
      <c r="AI2034" s="367"/>
      <c r="AJ2034" s="367"/>
      <c r="AK2034" s="367"/>
      <c r="AL2034" s="367"/>
      <c r="AM2034" s="367"/>
      <c r="AN2034" s="367"/>
      <c r="AO2034" s="367"/>
      <c r="AP2034" s="367"/>
      <c r="AQ2034" s="367"/>
      <c r="AR2034" s="367"/>
      <c r="AS2034" s="367"/>
      <c r="AT2034" s="367"/>
    </row>
    <row r="2035" spans="2:46" ht="13.8">
      <c r="B2035" s="26">
        <v>3.6666666666666652</v>
      </c>
      <c r="C2035" s="363">
        <v>32.234061034445141</v>
      </c>
      <c r="D2035" s="367">
        <v>219.99999999999991</v>
      </c>
      <c r="E2035" s="367">
        <v>1023.2558139534883</v>
      </c>
      <c r="F2035" s="367">
        <v>-5687.6335712618238</v>
      </c>
      <c r="G2035" s="367">
        <v>220</v>
      </c>
      <c r="H2035" s="367">
        <v>5500</v>
      </c>
      <c r="I2035" s="384">
        <v>-72514.108348797541</v>
      </c>
      <c r="J2035" s="367">
        <v>220</v>
      </c>
      <c r="K2035" s="367">
        <v>1333.333333333333</v>
      </c>
      <c r="L2035" s="384">
        <v>5023.160966671494</v>
      </c>
      <c r="M2035" s="367">
        <v>219.99999999999994</v>
      </c>
      <c r="N2035" s="367">
        <v>22</v>
      </c>
      <c r="O2035" s="384">
        <v>-34.821856166228635</v>
      </c>
      <c r="P2035" s="367">
        <v>3.19</v>
      </c>
      <c r="Q2035" s="367">
        <v>22</v>
      </c>
      <c r="R2035" s="384">
        <v>95.749076297053676</v>
      </c>
      <c r="S2035" s="367">
        <v>3.08</v>
      </c>
      <c r="T2035" s="367">
        <v>758.62068965517233</v>
      </c>
      <c r="U2035" s="384">
        <v>3228.5117679090677</v>
      </c>
      <c r="V2035" s="367">
        <v>220</v>
      </c>
      <c r="W2035" s="367">
        <v>36666.666666666672</v>
      </c>
      <c r="X2035" s="384">
        <v>11016.46864010603</v>
      </c>
      <c r="Y2035" s="386">
        <v>220.00000000000003</v>
      </c>
      <c r="Z2035" s="367"/>
      <c r="AA2035" s="367"/>
      <c r="AB2035" s="367"/>
      <c r="AC2035" s="367"/>
      <c r="AD2035" s="367"/>
      <c r="AE2035" s="367"/>
      <c r="AF2035" s="367"/>
      <c r="AG2035" s="367"/>
      <c r="AH2035" s="367"/>
      <c r="AI2035" s="367"/>
      <c r="AJ2035" s="367"/>
      <c r="AK2035" s="367"/>
      <c r="AL2035" s="367"/>
      <c r="AM2035" s="367"/>
      <c r="AN2035" s="367"/>
      <c r="AO2035" s="367"/>
      <c r="AP2035" s="367"/>
      <c r="AQ2035" s="367"/>
      <c r="AR2035" s="367"/>
      <c r="AS2035" s="367"/>
      <c r="AT2035" s="367"/>
    </row>
    <row r="2036" spans="2:46" ht="13.8">
      <c r="B2036" s="26">
        <v>3.8333333333333317</v>
      </c>
      <c r="C2036" s="363">
        <v>33.697500399047009</v>
      </c>
      <c r="D2036" s="367">
        <v>229.99999999999989</v>
      </c>
      <c r="E2036" s="367">
        <v>1069.7674418604652</v>
      </c>
      <c r="F2036" s="367">
        <v>-6309.8601977205444</v>
      </c>
      <c r="G2036" s="367">
        <v>230.00000000000003</v>
      </c>
      <c r="H2036" s="367">
        <v>5750</v>
      </c>
      <c r="I2036" s="384">
        <v>-80091.965313031149</v>
      </c>
      <c r="J2036" s="367">
        <v>230</v>
      </c>
      <c r="K2036" s="367">
        <v>1393.9393939393935</v>
      </c>
      <c r="L2036" s="384">
        <v>4973.0925573380882</v>
      </c>
      <c r="M2036" s="367">
        <v>229.99999999999997</v>
      </c>
      <c r="N2036" s="367">
        <v>23</v>
      </c>
      <c r="O2036" s="384">
        <v>-40.911124260148142</v>
      </c>
      <c r="P2036" s="367">
        <v>3.3350000000000004</v>
      </c>
      <c r="Q2036" s="367">
        <v>23</v>
      </c>
      <c r="R2036" s="384">
        <v>97.974457826850937</v>
      </c>
      <c r="S2036" s="367">
        <v>3.22</v>
      </c>
      <c r="T2036" s="367">
        <v>793.10344827586198</v>
      </c>
      <c r="U2036" s="384">
        <v>3093.0619982584171</v>
      </c>
      <c r="V2036" s="367">
        <v>229.99999999999997</v>
      </c>
      <c r="W2036" s="367">
        <v>38333.333333333336</v>
      </c>
      <c r="X2036" s="384">
        <v>11506.723238930801</v>
      </c>
      <c r="Y2036" s="386">
        <v>230</v>
      </c>
      <c r="Z2036" s="367"/>
      <c r="AA2036" s="367"/>
      <c r="AB2036" s="367"/>
      <c r="AC2036" s="367"/>
      <c r="AD2036" s="367"/>
      <c r="AE2036" s="367"/>
      <c r="AF2036" s="367"/>
      <c r="AG2036" s="367"/>
      <c r="AH2036" s="367"/>
      <c r="AI2036" s="367"/>
      <c r="AJ2036" s="367"/>
      <c r="AK2036" s="367"/>
      <c r="AL2036" s="367"/>
      <c r="AM2036" s="367"/>
      <c r="AN2036" s="367"/>
      <c r="AO2036" s="367"/>
      <c r="AP2036" s="367"/>
      <c r="AQ2036" s="367"/>
      <c r="AR2036" s="367"/>
      <c r="AS2036" s="367"/>
      <c r="AT2036" s="367"/>
    </row>
    <row r="2037" spans="2:46" ht="13.8">
      <c r="B2037" s="26">
        <v>3.9999999999999982</v>
      </c>
      <c r="C2037" s="363">
        <v>35.160788004703399</v>
      </c>
      <c r="D2037" s="367">
        <v>239.99999999999991</v>
      </c>
      <c r="E2037" s="367">
        <v>1116.2790697674418</v>
      </c>
      <c r="F2037" s="367">
        <v>-6963.7127222457848</v>
      </c>
      <c r="G2037" s="367">
        <v>240</v>
      </c>
      <c r="H2037" s="367">
        <v>6000</v>
      </c>
      <c r="I2037" s="384">
        <v>-88042.149332064553</v>
      </c>
      <c r="J2037" s="367">
        <v>240</v>
      </c>
      <c r="K2037" s="367">
        <v>1454.545454545454</v>
      </c>
      <c r="L2037" s="384">
        <v>4898.8159821074232</v>
      </c>
      <c r="M2037" s="367">
        <v>239.99999999999994</v>
      </c>
      <c r="N2037" s="367">
        <v>24</v>
      </c>
      <c r="O2037" s="384">
        <v>-47.392258132328472</v>
      </c>
      <c r="P2037" s="367">
        <v>3.48</v>
      </c>
      <c r="Q2037" s="367">
        <v>24</v>
      </c>
      <c r="R2037" s="384">
        <v>100.01489594699794</v>
      </c>
      <c r="S2037" s="367">
        <v>3.36</v>
      </c>
      <c r="T2037" s="367">
        <v>827.58620689655163</v>
      </c>
      <c r="U2037" s="384">
        <v>2933.073071689887</v>
      </c>
      <c r="V2037" s="367">
        <v>239.99999999999997</v>
      </c>
      <c r="W2037" s="367">
        <v>40000</v>
      </c>
      <c r="X2037" s="384">
        <v>11996.06531812727</v>
      </c>
      <c r="Y2037" s="386">
        <v>240</v>
      </c>
      <c r="Z2037" s="367"/>
      <c r="AA2037" s="367"/>
      <c r="AB2037" s="367"/>
      <c r="AC2037" s="367"/>
      <c r="AD2037" s="367"/>
      <c r="AE2037" s="367"/>
      <c r="AF2037" s="367"/>
      <c r="AG2037" s="367"/>
      <c r="AH2037" s="367"/>
      <c r="AI2037" s="367"/>
      <c r="AJ2037" s="367"/>
      <c r="AK2037" s="367"/>
      <c r="AL2037" s="367"/>
      <c r="AM2037" s="367"/>
      <c r="AN2037" s="367"/>
      <c r="AO2037" s="367"/>
      <c r="AP2037" s="367"/>
      <c r="AQ2037" s="367"/>
      <c r="AR2037" s="367"/>
      <c r="AS2037" s="367"/>
      <c r="AT2037" s="367"/>
    </row>
    <row r="2038" spans="2:46" ht="13.8">
      <c r="B2038" s="26">
        <v>4.1666666666666652</v>
      </c>
      <c r="C2038" s="363">
        <v>36.623923851414311</v>
      </c>
      <c r="D2038" s="367">
        <v>249.99999999999991</v>
      </c>
      <c r="E2038" s="367">
        <v>1162.7906976744184</v>
      </c>
      <c r="F2038" s="367">
        <v>-7649.1911448375449</v>
      </c>
      <c r="G2038" s="367">
        <v>249.99999999999997</v>
      </c>
      <c r="H2038" s="367">
        <v>6250</v>
      </c>
      <c r="I2038" s="384">
        <v>-96364.660405897695</v>
      </c>
      <c r="J2038" s="367">
        <v>249.99999999999997</v>
      </c>
      <c r="K2038" s="367">
        <v>1515.1515151515146</v>
      </c>
      <c r="L2038" s="384">
        <v>4800.3312409795017</v>
      </c>
      <c r="M2038" s="367">
        <v>249.99999999999991</v>
      </c>
      <c r="N2038" s="367">
        <v>25</v>
      </c>
      <c r="O2038" s="384">
        <v>-54.26525778276968</v>
      </c>
      <c r="P2038" s="367">
        <v>3.6249999999999996</v>
      </c>
      <c r="Q2038" s="367">
        <v>25</v>
      </c>
      <c r="R2038" s="384">
        <v>101.8703906574947</v>
      </c>
      <c r="S2038" s="367">
        <v>3.5</v>
      </c>
      <c r="T2038" s="367">
        <v>862.06896551724128</v>
      </c>
      <c r="U2038" s="384">
        <v>2748.5449882034777</v>
      </c>
      <c r="V2038" s="367">
        <v>249.99999999999997</v>
      </c>
      <c r="W2038" s="367">
        <v>41666.666666666664</v>
      </c>
      <c r="X2038" s="384">
        <v>12484.494877695432</v>
      </c>
      <c r="Y2038" s="386">
        <v>249.99999999999997</v>
      </c>
      <c r="Z2038" s="367"/>
      <c r="AA2038" s="367"/>
      <c r="AB2038" s="367"/>
      <c r="AC2038" s="367"/>
      <c r="AD2038" s="367"/>
      <c r="AE2038" s="367"/>
      <c r="AF2038" s="367"/>
      <c r="AG2038" s="367"/>
      <c r="AH2038" s="367"/>
      <c r="AI2038" s="367"/>
      <c r="AJ2038" s="367"/>
      <c r="AK2038" s="367"/>
      <c r="AL2038" s="367"/>
      <c r="AM2038" s="367"/>
      <c r="AN2038" s="367"/>
      <c r="AO2038" s="367"/>
      <c r="AP2038" s="367"/>
      <c r="AQ2038" s="367"/>
      <c r="AR2038" s="367"/>
      <c r="AS2038" s="367"/>
      <c r="AT2038" s="367"/>
    </row>
    <row r="2039" spans="2:46" ht="13.8">
      <c r="B2039" s="26">
        <v>4.3333333333333321</v>
      </c>
      <c r="C2039" s="363">
        <v>38.08690793917976</v>
      </c>
      <c r="D2039" s="367">
        <v>259.99999999999994</v>
      </c>
      <c r="E2039" s="367">
        <v>1209.3023255813951</v>
      </c>
      <c r="F2039" s="367">
        <v>-8366.2954654958266</v>
      </c>
      <c r="G2039" s="367">
        <v>259.99999999999994</v>
      </c>
      <c r="H2039" s="367">
        <v>6500</v>
      </c>
      <c r="I2039" s="384">
        <v>-105059.49853453063</v>
      </c>
      <c r="J2039" s="367">
        <v>260</v>
      </c>
      <c r="K2039" s="367">
        <v>1575.7575757575751</v>
      </c>
      <c r="L2039" s="384">
        <v>4677.638333954319</v>
      </c>
      <c r="M2039" s="367">
        <v>259.99999999999994</v>
      </c>
      <c r="N2039" s="367">
        <v>26</v>
      </c>
      <c r="O2039" s="384">
        <v>-61.530123211471789</v>
      </c>
      <c r="P2039" s="367">
        <v>3.77</v>
      </c>
      <c r="Q2039" s="367">
        <v>26</v>
      </c>
      <c r="R2039" s="384">
        <v>103.54094195834119</v>
      </c>
      <c r="S2039" s="367">
        <v>3.64</v>
      </c>
      <c r="T2039" s="367">
        <v>896.55172413793093</v>
      </c>
      <c r="U2039" s="384">
        <v>2539.4777477991888</v>
      </c>
      <c r="V2039" s="367">
        <v>260</v>
      </c>
      <c r="W2039" s="367">
        <v>43333.333333333328</v>
      </c>
      <c r="X2039" s="384">
        <v>12972.011917635289</v>
      </c>
      <c r="Y2039" s="386">
        <v>259.99999999999994</v>
      </c>
      <c r="Z2039" s="367"/>
      <c r="AA2039" s="367"/>
      <c r="AB2039" s="367"/>
      <c r="AC2039" s="367"/>
      <c r="AD2039" s="367"/>
      <c r="AE2039" s="367"/>
      <c r="AF2039" s="367"/>
      <c r="AG2039" s="367"/>
      <c r="AH2039" s="367"/>
      <c r="AI2039" s="367"/>
      <c r="AJ2039" s="367"/>
      <c r="AK2039" s="367"/>
      <c r="AL2039" s="367"/>
      <c r="AM2039" s="367"/>
      <c r="AN2039" s="367"/>
      <c r="AO2039" s="367"/>
      <c r="AP2039" s="367"/>
      <c r="AQ2039" s="367"/>
      <c r="AR2039" s="367"/>
      <c r="AS2039" s="367"/>
      <c r="AT2039" s="367"/>
    </row>
    <row r="2040" spans="2:46" ht="13.8">
      <c r="B2040" s="26">
        <v>4.4999999999999991</v>
      </c>
      <c r="C2040" s="363">
        <v>39.549740267999738</v>
      </c>
      <c r="D2040" s="367">
        <v>269.99999999999994</v>
      </c>
      <c r="E2040" s="367">
        <v>1255.8139534883717</v>
      </c>
      <c r="F2040" s="367">
        <v>-9115.0256842206345</v>
      </c>
      <c r="G2040" s="367">
        <v>269.99999999999994</v>
      </c>
      <c r="H2040" s="367">
        <v>6750</v>
      </c>
      <c r="I2040" s="384">
        <v>-114126.66371796334</v>
      </c>
      <c r="J2040" s="367">
        <v>270</v>
      </c>
      <c r="K2040" s="367">
        <v>1636.3636363636356</v>
      </c>
      <c r="L2040" s="384">
        <v>4530.7372610318789</v>
      </c>
      <c r="M2040" s="367">
        <v>269.99999999999989</v>
      </c>
      <c r="N2040" s="367">
        <v>27</v>
      </c>
      <c r="O2040" s="384">
        <v>-69.186854418434777</v>
      </c>
      <c r="P2040" s="367">
        <v>3.9150000000000005</v>
      </c>
      <c r="Q2040" s="367">
        <v>27</v>
      </c>
      <c r="R2040" s="384">
        <v>105.02654984953745</v>
      </c>
      <c r="S2040" s="367">
        <v>3.78</v>
      </c>
      <c r="T2040" s="367">
        <v>931.03448275862058</v>
      </c>
      <c r="U2040" s="384">
        <v>2305.871350477023</v>
      </c>
      <c r="V2040" s="367">
        <v>269.99999999999994</v>
      </c>
      <c r="W2040" s="367">
        <v>44999.999999999993</v>
      </c>
      <c r="X2040" s="384">
        <v>13458.616437946841</v>
      </c>
      <c r="Y2040" s="386">
        <v>269.99999999999994</v>
      </c>
      <c r="Z2040" s="367"/>
      <c r="AA2040" s="367"/>
      <c r="AB2040" s="367"/>
      <c r="AC2040" s="367"/>
      <c r="AD2040" s="367"/>
      <c r="AE2040" s="367"/>
      <c r="AF2040" s="367"/>
      <c r="AG2040" s="367"/>
      <c r="AH2040" s="367"/>
      <c r="AI2040" s="367"/>
      <c r="AJ2040" s="367"/>
      <c r="AK2040" s="367"/>
      <c r="AL2040" s="367"/>
      <c r="AM2040" s="367"/>
      <c r="AN2040" s="367"/>
      <c r="AO2040" s="367"/>
      <c r="AP2040" s="367"/>
      <c r="AQ2040" s="367"/>
      <c r="AR2040" s="367"/>
      <c r="AS2040" s="367"/>
      <c r="AT2040" s="367"/>
    </row>
    <row r="2041" spans="2:46" ht="13.8">
      <c r="B2041" s="26">
        <v>4.6666666666666661</v>
      </c>
      <c r="C2041" s="363">
        <v>41.012420837874245</v>
      </c>
      <c r="D2041" s="367">
        <v>279.99999999999994</v>
      </c>
      <c r="E2041" s="367">
        <v>1302.3255813953483</v>
      </c>
      <c r="F2041" s="367">
        <v>-9895.3818010119576</v>
      </c>
      <c r="G2041" s="367">
        <v>279.99999999999989</v>
      </c>
      <c r="H2041" s="367">
        <v>7000</v>
      </c>
      <c r="I2041" s="384">
        <v>-123566.15595619577</v>
      </c>
      <c r="J2041" s="367">
        <v>279.99999999999994</v>
      </c>
      <c r="K2041" s="367">
        <v>1696.9696969696961</v>
      </c>
      <c r="L2041" s="384">
        <v>4359.6280222121804</v>
      </c>
      <c r="M2041" s="367">
        <v>279.99999999999989</v>
      </c>
      <c r="N2041" s="367">
        <v>28</v>
      </c>
      <c r="O2041" s="384">
        <v>-77.235451403658558</v>
      </c>
      <c r="P2041" s="367">
        <v>4.0599999999999996</v>
      </c>
      <c r="Q2041" s="367">
        <v>28</v>
      </c>
      <c r="R2041" s="384">
        <v>106.32721433108343</v>
      </c>
      <c r="S2041" s="367">
        <v>3.92</v>
      </c>
      <c r="T2041" s="367">
        <v>965.51724137931024</v>
      </c>
      <c r="U2041" s="384">
        <v>2047.725796236977</v>
      </c>
      <c r="V2041" s="367">
        <v>279.99999999999994</v>
      </c>
      <c r="W2041" s="367">
        <v>46666.666666666657</v>
      </c>
      <c r="X2041" s="384">
        <v>13944.308438630094</v>
      </c>
      <c r="Y2041" s="386">
        <v>279.99999999999994</v>
      </c>
      <c r="Z2041" s="367"/>
      <c r="AA2041" s="367"/>
      <c r="AB2041" s="367"/>
      <c r="AC2041" s="367"/>
      <c r="AD2041" s="367"/>
      <c r="AE2041" s="367"/>
      <c r="AF2041" s="367"/>
      <c r="AG2041" s="367"/>
      <c r="AH2041" s="367"/>
      <c r="AI2041" s="367"/>
      <c r="AJ2041" s="367"/>
      <c r="AK2041" s="367"/>
      <c r="AL2041" s="367"/>
      <c r="AM2041" s="367"/>
      <c r="AN2041" s="367"/>
      <c r="AO2041" s="367"/>
      <c r="AP2041" s="367"/>
      <c r="AQ2041" s="367"/>
      <c r="AR2041" s="367"/>
      <c r="AS2041" s="367"/>
      <c r="AT2041" s="367"/>
    </row>
    <row r="2042" spans="2:46" ht="13.8">
      <c r="B2042" s="26">
        <v>4.833333333333333</v>
      </c>
      <c r="C2042" s="363">
        <v>42.474949648803289</v>
      </c>
      <c r="D2042" s="367">
        <v>290</v>
      </c>
      <c r="E2042" s="367">
        <v>1348.8372093023249</v>
      </c>
      <c r="F2042" s="367">
        <v>-10707.363815869805</v>
      </c>
      <c r="G2042" s="367">
        <v>289.99999999999989</v>
      </c>
      <c r="H2042" s="367">
        <v>7250</v>
      </c>
      <c r="I2042" s="384">
        <v>-133377.97524922807</v>
      </c>
      <c r="J2042" s="367">
        <v>290</v>
      </c>
      <c r="K2042" s="367">
        <v>1757.5757575757566</v>
      </c>
      <c r="L2042" s="384">
        <v>4164.3106174952227</v>
      </c>
      <c r="M2042" s="367">
        <v>289.99999999999989</v>
      </c>
      <c r="N2042" s="367">
        <v>29</v>
      </c>
      <c r="O2042" s="384">
        <v>-85.67591416714329</v>
      </c>
      <c r="P2042" s="367">
        <v>4.2050000000000001</v>
      </c>
      <c r="Q2042" s="367">
        <v>29</v>
      </c>
      <c r="R2042" s="384">
        <v>107.44293540297917</v>
      </c>
      <c r="S2042" s="367">
        <v>4.0599999999999996</v>
      </c>
      <c r="T2042" s="367">
        <v>999.99999999999989</v>
      </c>
      <c r="U2042" s="384">
        <v>1765.0410850790499</v>
      </c>
      <c r="V2042" s="367">
        <v>290</v>
      </c>
      <c r="W2042" s="367">
        <v>48333.333333333321</v>
      </c>
      <c r="X2042" s="384">
        <v>14429.087919685035</v>
      </c>
      <c r="Y2042" s="386">
        <v>289.99999999999989</v>
      </c>
      <c r="Z2042" s="367"/>
      <c r="AA2042" s="367"/>
      <c r="AB2042" s="367"/>
      <c r="AC2042" s="367"/>
      <c r="AD2042" s="367"/>
      <c r="AE2042" s="367"/>
      <c r="AF2042" s="367"/>
      <c r="AG2042" s="367"/>
      <c r="AH2042" s="367"/>
      <c r="AI2042" s="367"/>
      <c r="AJ2042" s="367"/>
      <c r="AK2042" s="367"/>
      <c r="AL2042" s="367"/>
      <c r="AM2042" s="367"/>
      <c r="AN2042" s="367"/>
      <c r="AO2042" s="367"/>
      <c r="AP2042" s="367"/>
      <c r="AQ2042" s="367"/>
      <c r="AR2042" s="367"/>
      <c r="AS2042" s="367"/>
      <c r="AT2042" s="367"/>
    </row>
    <row r="2043" spans="2:46" ht="13.8">
      <c r="B2043" s="26">
        <v>5</v>
      </c>
      <c r="C2043" s="363">
        <v>43.937326700786848</v>
      </c>
      <c r="D2043" s="367">
        <v>300</v>
      </c>
      <c r="E2043" s="367">
        <v>1395.3488372093016</v>
      </c>
      <c r="F2043" s="367">
        <v>-11550.971728794173</v>
      </c>
      <c r="G2043" s="367">
        <v>299.99999999999983</v>
      </c>
      <c r="H2043" s="367">
        <v>7500</v>
      </c>
      <c r="I2043" s="384">
        <v>-143562.12159706009</v>
      </c>
      <c r="J2043" s="367">
        <v>300</v>
      </c>
      <c r="K2043" s="367">
        <v>1818.1818181818171</v>
      </c>
      <c r="L2043" s="384">
        <v>3944.7850468810088</v>
      </c>
      <c r="M2043" s="367">
        <v>299.99999999999983</v>
      </c>
      <c r="N2043" s="367">
        <v>30</v>
      </c>
      <c r="O2043" s="384">
        <v>-94.508242708888829</v>
      </c>
      <c r="P2043" s="367">
        <v>4.3499999999999996</v>
      </c>
      <c r="Q2043" s="367">
        <v>30</v>
      </c>
      <c r="R2043" s="384">
        <v>108.37371306522466</v>
      </c>
      <c r="S2043" s="367">
        <v>4.2</v>
      </c>
      <c r="T2043" s="367">
        <v>1034.4827586206895</v>
      </c>
      <c r="U2043" s="384">
        <v>1457.8172170032476</v>
      </c>
      <c r="V2043" s="367">
        <v>299.99999999999994</v>
      </c>
      <c r="W2043" s="367">
        <v>49999.999999999985</v>
      </c>
      <c r="X2043" s="384">
        <v>14912.954881111677</v>
      </c>
      <c r="Y2043" s="386">
        <v>299.99999999999989</v>
      </c>
      <c r="Z2043" s="367"/>
      <c r="AA2043" s="367"/>
      <c r="AB2043" s="367"/>
      <c r="AC2043" s="367"/>
      <c r="AD2043" s="367"/>
      <c r="AE2043" s="367"/>
      <c r="AF2043" s="367"/>
      <c r="AG2043" s="367"/>
      <c r="AH2043" s="367"/>
      <c r="AI2043" s="367"/>
      <c r="AJ2043" s="367"/>
      <c r="AK2043" s="367"/>
      <c r="AL2043" s="367"/>
      <c r="AM2043" s="367"/>
      <c r="AN2043" s="367"/>
      <c r="AO2043" s="367"/>
      <c r="AP2043" s="367"/>
      <c r="AQ2043" s="367"/>
      <c r="AR2043" s="367"/>
      <c r="AS2043" s="367"/>
      <c r="AT2043" s="367"/>
    </row>
    <row r="2044" spans="2:46" ht="13.8">
      <c r="B2044" s="26">
        <v>5.166666666666667</v>
      </c>
      <c r="C2044" s="363">
        <v>45.399551993824943</v>
      </c>
      <c r="D2044" s="367">
        <v>310.00000000000006</v>
      </c>
      <c r="E2044" s="367">
        <v>1441.8604651162782</v>
      </c>
      <c r="F2044" s="367">
        <v>-12426.205539785065</v>
      </c>
      <c r="G2044" s="367">
        <v>309.99999999999983</v>
      </c>
      <c r="H2044" s="367">
        <v>7750</v>
      </c>
      <c r="I2044" s="384">
        <v>-154118.59499969188</v>
      </c>
      <c r="J2044" s="367">
        <v>310</v>
      </c>
      <c r="K2044" s="367">
        <v>1878.7878787878776</v>
      </c>
      <c r="L2044" s="384">
        <v>3701.0513103695343</v>
      </c>
      <c r="M2044" s="367">
        <v>309.99999999999983</v>
      </c>
      <c r="N2044" s="367">
        <v>31</v>
      </c>
      <c r="O2044" s="384">
        <v>-103.7324370288953</v>
      </c>
      <c r="P2044" s="367">
        <v>4.4950000000000001</v>
      </c>
      <c r="Q2044" s="367">
        <v>31</v>
      </c>
      <c r="R2044" s="384">
        <v>109.11954731781989</v>
      </c>
      <c r="S2044" s="367">
        <v>4.34</v>
      </c>
      <c r="T2044" s="367">
        <v>1068.9655172413791</v>
      </c>
      <c r="U2044" s="384">
        <v>1126.0541920095645</v>
      </c>
      <c r="V2044" s="367">
        <v>309.99999999999994</v>
      </c>
      <c r="W2044" s="367">
        <v>51666.66666666665</v>
      </c>
      <c r="X2044" s="384">
        <v>15395.909322910014</v>
      </c>
      <c r="Y2044" s="386">
        <v>309.99999999999989</v>
      </c>
      <c r="Z2044" s="367"/>
      <c r="AA2044" s="367"/>
      <c r="AB2044" s="367"/>
      <c r="AC2044" s="367"/>
      <c r="AD2044" s="367"/>
      <c r="AE2044" s="367"/>
      <c r="AF2044" s="367"/>
      <c r="AG2044" s="367"/>
      <c r="AH2044" s="367"/>
      <c r="AI2044" s="367"/>
      <c r="AJ2044" s="367"/>
      <c r="AK2044" s="367"/>
      <c r="AL2044" s="367"/>
      <c r="AM2044" s="367"/>
      <c r="AN2044" s="367"/>
      <c r="AO2044" s="367"/>
      <c r="AP2044" s="367"/>
      <c r="AQ2044" s="367"/>
      <c r="AR2044" s="367"/>
      <c r="AS2044" s="367"/>
      <c r="AT2044" s="367"/>
    </row>
    <row r="2045" spans="2:46" ht="13.8">
      <c r="B2045" s="26">
        <v>5.3333333333333339</v>
      </c>
      <c r="C2045" s="363">
        <v>46.86162552791756</v>
      </c>
      <c r="D2045" s="367">
        <v>320.00000000000006</v>
      </c>
      <c r="E2045" s="367">
        <v>1488.3720930232548</v>
      </c>
      <c r="F2045" s="367">
        <v>-13333.065248842475</v>
      </c>
      <c r="G2045" s="367">
        <v>319.99999999999977</v>
      </c>
      <c r="H2045" s="367">
        <v>8000</v>
      </c>
      <c r="I2045" s="384">
        <v>-165047.39545712344</v>
      </c>
      <c r="J2045" s="367">
        <v>320</v>
      </c>
      <c r="K2045" s="367">
        <v>1939.3939393939381</v>
      </c>
      <c r="L2045" s="384">
        <v>3433.1094079608029</v>
      </c>
      <c r="M2045" s="367">
        <v>319.99999999999977</v>
      </c>
      <c r="N2045" s="367">
        <v>32</v>
      </c>
      <c r="O2045" s="384">
        <v>-113.34849712716259</v>
      </c>
      <c r="P2045" s="367">
        <v>4.6399999999999997</v>
      </c>
      <c r="Q2045" s="367">
        <v>32</v>
      </c>
      <c r="R2045" s="384">
        <v>109.68043816076488</v>
      </c>
      <c r="S2045" s="367">
        <v>4.4799999999999995</v>
      </c>
      <c r="T2045" s="367">
        <v>1103.4482758620688</v>
      </c>
      <c r="U2045" s="384">
        <v>769.75201009800253</v>
      </c>
      <c r="V2045" s="367">
        <v>319.99999999999994</v>
      </c>
      <c r="W2045" s="367">
        <v>53333.333333333314</v>
      </c>
      <c r="X2045" s="384">
        <v>15877.951245080045</v>
      </c>
      <c r="Y2045" s="386">
        <v>319.99999999999989</v>
      </c>
      <c r="Z2045" s="367"/>
      <c r="AA2045" s="367"/>
      <c r="AB2045" s="367"/>
      <c r="AC2045" s="367"/>
      <c r="AD2045" s="367"/>
      <c r="AE2045" s="367"/>
      <c r="AF2045" s="367"/>
      <c r="AG2045" s="367"/>
      <c r="AH2045" s="367"/>
      <c r="AI2045" s="367"/>
      <c r="AJ2045" s="367"/>
      <c r="AK2045" s="367"/>
      <c r="AL2045" s="367"/>
      <c r="AM2045" s="367"/>
      <c r="AN2045" s="367"/>
      <c r="AO2045" s="367"/>
      <c r="AP2045" s="367"/>
      <c r="AQ2045" s="367"/>
      <c r="AR2045" s="367"/>
      <c r="AS2045" s="367"/>
      <c r="AT2045" s="367"/>
    </row>
    <row r="2046" spans="2:46" ht="13.8">
      <c r="B2046" s="26">
        <v>5.5000000000000009</v>
      </c>
      <c r="C2046" s="363">
        <v>48.323547303064714</v>
      </c>
      <c r="D2046" s="367">
        <v>330.00000000000006</v>
      </c>
      <c r="E2046" s="367">
        <v>1534.8837209302314</v>
      </c>
      <c r="F2046" s="367">
        <v>-14271.550855966414</v>
      </c>
      <c r="G2046" s="367">
        <v>329.99999999999983</v>
      </c>
      <c r="H2046" s="367">
        <v>8250</v>
      </c>
      <c r="I2046" s="384">
        <v>-176348.52296935479</v>
      </c>
      <c r="J2046" s="367">
        <v>330</v>
      </c>
      <c r="K2046" s="367">
        <v>1999.9999999999986</v>
      </c>
      <c r="L2046" s="384">
        <v>3140.9593396548094</v>
      </c>
      <c r="M2046" s="367">
        <v>329.99999999999983</v>
      </c>
      <c r="N2046" s="367">
        <v>33</v>
      </c>
      <c r="O2046" s="384">
        <v>-123.35642300369079</v>
      </c>
      <c r="P2046" s="367">
        <v>4.7850000000000001</v>
      </c>
      <c r="Q2046" s="367">
        <v>33</v>
      </c>
      <c r="R2046" s="384">
        <v>110.05638559405961</v>
      </c>
      <c r="S2046" s="367">
        <v>4.62</v>
      </c>
      <c r="T2046" s="367">
        <v>1137.9310344827586</v>
      </c>
      <c r="U2046" s="384">
        <v>388.9106712685591</v>
      </c>
      <c r="V2046" s="367">
        <v>330</v>
      </c>
      <c r="W2046" s="367">
        <v>54999.999999999978</v>
      </c>
      <c r="X2046" s="384">
        <v>16359.080647621773</v>
      </c>
      <c r="Y2046" s="386">
        <v>329.99999999999989</v>
      </c>
      <c r="Z2046" s="367"/>
      <c r="AA2046" s="367"/>
      <c r="AB2046" s="367"/>
      <c r="AC2046" s="367"/>
      <c r="AD2046" s="367"/>
      <c r="AE2046" s="367"/>
      <c r="AF2046" s="367"/>
      <c r="AG2046" s="367"/>
      <c r="AH2046" s="367"/>
      <c r="AI2046" s="367"/>
      <c r="AJ2046" s="367"/>
      <c r="AK2046" s="367"/>
      <c r="AL2046" s="367"/>
      <c r="AM2046" s="367"/>
      <c r="AN2046" s="367"/>
      <c r="AO2046" s="367"/>
      <c r="AP2046" s="367"/>
      <c r="AQ2046" s="367"/>
      <c r="AR2046" s="367"/>
      <c r="AS2046" s="367"/>
      <c r="AT2046" s="367"/>
    </row>
    <row r="2047" spans="2:46" ht="13.8">
      <c r="B2047" s="26">
        <v>5.6666666666666679</v>
      </c>
      <c r="C2047" s="363">
        <v>49.785317319266397</v>
      </c>
      <c r="D2047" s="367">
        <v>340.00000000000011</v>
      </c>
      <c r="E2047" s="367">
        <v>1581.3953488372081</v>
      </c>
      <c r="F2047" s="367">
        <v>-15241.662361156868</v>
      </c>
      <c r="G2047" s="367">
        <v>339.99999999999977</v>
      </c>
      <c r="H2047" s="367">
        <v>8500</v>
      </c>
      <c r="I2047" s="384">
        <v>-188021.97753638582</v>
      </c>
      <c r="J2047" s="367">
        <v>339.99999999999994</v>
      </c>
      <c r="K2047" s="367">
        <v>2060.6060606060591</v>
      </c>
      <c r="L2047" s="384">
        <v>2824.6011054515593</v>
      </c>
      <c r="M2047" s="367">
        <v>339.99999999999983</v>
      </c>
      <c r="N2047" s="367">
        <v>34</v>
      </c>
      <c r="O2047" s="384">
        <v>-133.75621465847979</v>
      </c>
      <c r="P2047" s="367">
        <v>4.93</v>
      </c>
      <c r="Q2047" s="367">
        <v>34</v>
      </c>
      <c r="R2047" s="384">
        <v>110.24738961770407</v>
      </c>
      <c r="S2047" s="367">
        <v>4.76</v>
      </c>
      <c r="T2047" s="367">
        <v>1172.4137931034484</v>
      </c>
      <c r="U2047" s="384">
        <v>-16.469824478761232</v>
      </c>
      <c r="V2047" s="367">
        <v>340</v>
      </c>
      <c r="W2047" s="367">
        <v>56666.666666666642</v>
      </c>
      <c r="X2047" s="384">
        <v>16839.297530535194</v>
      </c>
      <c r="Y2047" s="386">
        <v>339.99999999999983</v>
      </c>
      <c r="Z2047" s="367"/>
      <c r="AA2047" s="367"/>
      <c r="AB2047" s="367"/>
      <c r="AC2047" s="367"/>
      <c r="AD2047" s="367"/>
      <c r="AE2047" s="367"/>
      <c r="AF2047" s="367"/>
      <c r="AG2047" s="367"/>
      <c r="AH2047" s="367"/>
      <c r="AI2047" s="367"/>
      <c r="AJ2047" s="367"/>
      <c r="AK2047" s="367"/>
      <c r="AL2047" s="367"/>
      <c r="AM2047" s="367"/>
      <c r="AN2047" s="367"/>
      <c r="AO2047" s="367"/>
      <c r="AP2047" s="367"/>
      <c r="AQ2047" s="367"/>
      <c r="AR2047" s="367"/>
      <c r="AS2047" s="367"/>
      <c r="AT2047" s="367"/>
    </row>
    <row r="2048" spans="2:46" ht="13.8">
      <c r="B2048" s="26">
        <v>5.8333333333333348</v>
      </c>
      <c r="C2048" s="363">
        <v>51.246935576522603</v>
      </c>
      <c r="D2048" s="367">
        <v>350.00000000000011</v>
      </c>
      <c r="E2048" s="367">
        <v>1627.9069767441847</v>
      </c>
      <c r="F2048" s="367">
        <v>-16243.399764413849</v>
      </c>
      <c r="G2048" s="367">
        <v>349.99999999999977</v>
      </c>
      <c r="H2048" s="367">
        <v>8750</v>
      </c>
      <c r="I2048" s="384">
        <v>-200067.75915821671</v>
      </c>
      <c r="J2048" s="367">
        <v>349.99999999999994</v>
      </c>
      <c r="K2048" s="367">
        <v>2121.2121212121197</v>
      </c>
      <c r="L2048" s="384">
        <v>2484.0347053510527</v>
      </c>
      <c r="M2048" s="367">
        <v>349.99999999999977</v>
      </c>
      <c r="N2048" s="367">
        <v>35</v>
      </c>
      <c r="O2048" s="384">
        <v>-144.54787209152974</v>
      </c>
      <c r="P2048" s="367">
        <v>5.0750000000000002</v>
      </c>
      <c r="Q2048" s="367">
        <v>35</v>
      </c>
      <c r="R2048" s="384">
        <v>110.25345023169831</v>
      </c>
      <c r="S2048" s="367">
        <v>4.8999999999999995</v>
      </c>
      <c r="T2048" s="367">
        <v>1206.8965517241381</v>
      </c>
      <c r="U2048" s="384">
        <v>-446.38947714396306</v>
      </c>
      <c r="V2048" s="367">
        <v>350.00000000000006</v>
      </c>
      <c r="W2048" s="367">
        <v>58333.333333333307</v>
      </c>
      <c r="X2048" s="384">
        <v>17318.601893820312</v>
      </c>
      <c r="Y2048" s="386">
        <v>349.99999999999983</v>
      </c>
      <c r="Z2048" s="367"/>
      <c r="AA2048" s="367"/>
      <c r="AB2048" s="367"/>
      <c r="AC2048" s="367"/>
      <c r="AD2048" s="367"/>
      <c r="AE2048" s="367"/>
      <c r="AF2048" s="367"/>
      <c r="AG2048" s="367"/>
      <c r="AH2048" s="367"/>
      <c r="AI2048" s="367"/>
      <c r="AJ2048" s="367"/>
      <c r="AK2048" s="367"/>
      <c r="AL2048" s="367"/>
      <c r="AM2048" s="367"/>
      <c r="AN2048" s="367"/>
      <c r="AO2048" s="367"/>
      <c r="AP2048" s="367"/>
      <c r="AQ2048" s="367"/>
      <c r="AR2048" s="367"/>
      <c r="AS2048" s="367"/>
      <c r="AT2048" s="367"/>
    </row>
    <row r="2049" spans="2:46" ht="13.8">
      <c r="B2049" s="26">
        <v>6.0000000000000018</v>
      </c>
      <c r="C2049" s="363">
        <v>52.708402074833337</v>
      </c>
      <c r="D2049" s="367">
        <v>360.00000000000011</v>
      </c>
      <c r="E2049" s="367">
        <v>1674.4186046511613</v>
      </c>
      <c r="F2049" s="367">
        <v>-17276.763065737341</v>
      </c>
      <c r="G2049" s="367">
        <v>359.99999999999972</v>
      </c>
      <c r="H2049" s="367">
        <v>9000</v>
      </c>
      <c r="I2049" s="384">
        <v>-212485.86783484739</v>
      </c>
      <c r="J2049" s="367">
        <v>360</v>
      </c>
      <c r="K2049" s="367">
        <v>2181.8181818181802</v>
      </c>
      <c r="L2049" s="384">
        <v>2119.260139353285</v>
      </c>
      <c r="M2049" s="367">
        <v>359.99999999999977</v>
      </c>
      <c r="N2049" s="367">
        <v>36</v>
      </c>
      <c r="O2049" s="384">
        <v>-155.73139530284053</v>
      </c>
      <c r="P2049" s="367">
        <v>5.22</v>
      </c>
      <c r="Q2049" s="367">
        <v>36</v>
      </c>
      <c r="R2049" s="384">
        <v>110.07456743604227</v>
      </c>
      <c r="S2049" s="367">
        <v>5.04</v>
      </c>
      <c r="T2049" s="367">
        <v>1241.3793103448279</v>
      </c>
      <c r="U2049" s="384">
        <v>-900.84828672704418</v>
      </c>
      <c r="V2049" s="367">
        <v>360.00000000000011</v>
      </c>
      <c r="W2049" s="367">
        <v>59999.999999999971</v>
      </c>
      <c r="X2049" s="384">
        <v>17796.993737477125</v>
      </c>
      <c r="Y2049" s="386">
        <v>359.99999999999983</v>
      </c>
      <c r="Z2049" s="367"/>
      <c r="AA2049" s="367"/>
      <c r="AB2049" s="367"/>
      <c r="AC2049" s="367"/>
      <c r="AD2049" s="367"/>
      <c r="AE2049" s="367"/>
      <c r="AF2049" s="367"/>
      <c r="AG2049" s="367"/>
      <c r="AH2049" s="367"/>
      <c r="AI2049" s="367"/>
      <c r="AJ2049" s="367"/>
      <c r="AK2049" s="367"/>
      <c r="AL2049" s="367"/>
      <c r="AM2049" s="367"/>
      <c r="AN2049" s="367"/>
      <c r="AO2049" s="367"/>
      <c r="AP2049" s="367"/>
      <c r="AQ2049" s="367"/>
      <c r="AR2049" s="367"/>
      <c r="AS2049" s="367"/>
      <c r="AT2049" s="367"/>
    </row>
    <row r="2050" spans="2:46" ht="13.8">
      <c r="B2050" s="26">
        <v>6.1666666666666687</v>
      </c>
      <c r="C2050" s="363">
        <v>54.169716814198594</v>
      </c>
      <c r="D2050" s="367">
        <v>370.00000000000011</v>
      </c>
      <c r="E2050" s="367">
        <v>1720.930232558138</v>
      </c>
      <c r="F2050" s="367">
        <v>-18341.752265127365</v>
      </c>
      <c r="G2050" s="367">
        <v>369.99999999999972</v>
      </c>
      <c r="H2050" s="367">
        <v>9250</v>
      </c>
      <c r="I2050" s="384">
        <v>-225276.30356627781</v>
      </c>
      <c r="J2050" s="367">
        <v>370</v>
      </c>
      <c r="K2050" s="367">
        <v>2242.4242424242407</v>
      </c>
      <c r="L2050" s="384">
        <v>1730.2774074582592</v>
      </c>
      <c r="M2050" s="367">
        <v>369.99999999999977</v>
      </c>
      <c r="N2050" s="367">
        <v>37</v>
      </c>
      <c r="O2050" s="384">
        <v>-167.30678429241212</v>
      </c>
      <c r="P2050" s="367">
        <v>5.3649999999999993</v>
      </c>
      <c r="Q2050" s="367">
        <v>37</v>
      </c>
      <c r="R2050" s="384">
        <v>109.71074123073598</v>
      </c>
      <c r="S2050" s="367">
        <v>5.18</v>
      </c>
      <c r="T2050" s="367">
        <v>1275.8620689655177</v>
      </c>
      <c r="U2050" s="384">
        <v>-1379.8462532280021</v>
      </c>
      <c r="V2050" s="367">
        <v>370.00000000000011</v>
      </c>
      <c r="W2050" s="367">
        <v>61666.666666666635</v>
      </c>
      <c r="X2050" s="384">
        <v>18274.473061505632</v>
      </c>
      <c r="Y2050" s="386">
        <v>369.99999999999977</v>
      </c>
      <c r="Z2050" s="367"/>
      <c r="AA2050" s="367"/>
      <c r="AB2050" s="367"/>
      <c r="AC2050" s="367"/>
      <c r="AD2050" s="367"/>
      <c r="AE2050" s="367"/>
      <c r="AF2050" s="367"/>
      <c r="AG2050" s="367"/>
      <c r="AH2050" s="367"/>
      <c r="AI2050" s="367"/>
      <c r="AJ2050" s="367"/>
      <c r="AK2050" s="367"/>
      <c r="AL2050" s="367"/>
      <c r="AM2050" s="367"/>
      <c r="AN2050" s="367"/>
      <c r="AO2050" s="367"/>
      <c r="AP2050" s="367"/>
      <c r="AQ2050" s="367"/>
      <c r="AR2050" s="367"/>
      <c r="AS2050" s="367"/>
      <c r="AT2050" s="367"/>
    </row>
    <row r="2051" spans="2:46" ht="13.8">
      <c r="B2051" s="26">
        <v>6.3333333333333357</v>
      </c>
      <c r="C2051" s="363">
        <v>55.630879794618387</v>
      </c>
      <c r="D2051" s="367">
        <v>380.00000000000011</v>
      </c>
      <c r="E2051" s="367">
        <v>1767.4418604651146</v>
      </c>
      <c r="F2051" s="367">
        <v>-19438.367362583904</v>
      </c>
      <c r="G2051" s="367">
        <v>379.99999999999966</v>
      </c>
      <c r="H2051" s="367">
        <v>9500</v>
      </c>
      <c r="I2051" s="384">
        <v>-238439.066352508</v>
      </c>
      <c r="J2051" s="367">
        <v>380</v>
      </c>
      <c r="K2051" s="367">
        <v>2303.0303030303012</v>
      </c>
      <c r="L2051" s="384">
        <v>1317.0865096659772</v>
      </c>
      <c r="M2051" s="367">
        <v>379.99999999999972</v>
      </c>
      <c r="N2051" s="367">
        <v>38</v>
      </c>
      <c r="O2051" s="384">
        <v>-179.27403906024477</v>
      </c>
      <c r="P2051" s="367">
        <v>5.5100000000000007</v>
      </c>
      <c r="Q2051" s="367">
        <v>38</v>
      </c>
      <c r="R2051" s="384">
        <v>109.16197161577945</v>
      </c>
      <c r="S2051" s="367">
        <v>5.32</v>
      </c>
      <c r="T2051" s="367">
        <v>1310.3448275862074</v>
      </c>
      <c r="U2051" s="384">
        <v>-1883.3833766468385</v>
      </c>
      <c r="V2051" s="367">
        <v>380.00000000000011</v>
      </c>
      <c r="W2051" s="367">
        <v>63333.333333333299</v>
      </c>
      <c r="X2051" s="384">
        <v>18751.039865905841</v>
      </c>
      <c r="Y2051" s="386">
        <v>379.99999999999977</v>
      </c>
      <c r="Z2051" s="367"/>
      <c r="AA2051" s="367"/>
      <c r="AB2051" s="367"/>
      <c r="AC2051" s="367"/>
      <c r="AD2051" s="367"/>
      <c r="AE2051" s="367"/>
      <c r="AF2051" s="367"/>
      <c r="AG2051" s="367"/>
      <c r="AH2051" s="367"/>
      <c r="AI2051" s="367"/>
      <c r="AJ2051" s="367"/>
      <c r="AK2051" s="367"/>
      <c r="AL2051" s="367"/>
      <c r="AM2051" s="367"/>
      <c r="AN2051" s="367"/>
      <c r="AO2051" s="367"/>
      <c r="AP2051" s="367"/>
      <c r="AQ2051" s="367"/>
      <c r="AR2051" s="367"/>
      <c r="AS2051" s="367"/>
      <c r="AT2051" s="367"/>
    </row>
    <row r="2052" spans="2:46" ht="13.8">
      <c r="B2052" s="26">
        <v>6.5000000000000027</v>
      </c>
      <c r="C2052" s="363">
        <v>57.091891016092717</v>
      </c>
      <c r="D2052" s="367">
        <v>390.00000000000011</v>
      </c>
      <c r="E2052" s="367">
        <v>1813.9534883720912</v>
      </c>
      <c r="F2052" s="367">
        <v>-20566.608358106972</v>
      </c>
      <c r="G2052" s="367">
        <v>389.99999999999966</v>
      </c>
      <c r="H2052" s="367">
        <v>9750</v>
      </c>
      <c r="I2052" s="384">
        <v>-251974.15619353799</v>
      </c>
      <c r="J2052" s="367">
        <v>390</v>
      </c>
      <c r="K2052" s="367">
        <v>2363.6363636363617</v>
      </c>
      <c r="L2052" s="384">
        <v>879.68744597643422</v>
      </c>
      <c r="M2052" s="367">
        <v>389.99999999999972</v>
      </c>
      <c r="N2052" s="367">
        <v>39</v>
      </c>
      <c r="O2052" s="384">
        <v>-191.63315960633813</v>
      </c>
      <c r="P2052" s="367">
        <v>5.6550000000000002</v>
      </c>
      <c r="Q2052" s="367">
        <v>39</v>
      </c>
      <c r="R2052" s="384">
        <v>108.42825859117266</v>
      </c>
      <c r="S2052" s="367">
        <v>5.4600000000000009</v>
      </c>
      <c r="T2052" s="367">
        <v>1344.8275862068972</v>
      </c>
      <c r="U2052" s="384">
        <v>-2411.4596569835603</v>
      </c>
      <c r="V2052" s="367">
        <v>390.00000000000023</v>
      </c>
      <c r="W2052" s="367">
        <v>64999.999999999964</v>
      </c>
      <c r="X2052" s="384">
        <v>19226.69415067774</v>
      </c>
      <c r="Y2052" s="386">
        <v>389.99999999999977</v>
      </c>
      <c r="Z2052" s="367"/>
      <c r="AA2052" s="367"/>
      <c r="AB2052" s="367"/>
      <c r="AC2052" s="367"/>
      <c r="AD2052" s="367"/>
      <c r="AE2052" s="367"/>
      <c r="AF2052" s="367"/>
      <c r="AG2052" s="367"/>
      <c r="AH2052" s="367"/>
      <c r="AI2052" s="367"/>
      <c r="AJ2052" s="367"/>
      <c r="AK2052" s="367"/>
      <c r="AL2052" s="367"/>
      <c r="AM2052" s="367"/>
      <c r="AN2052" s="367"/>
      <c r="AO2052" s="367"/>
      <c r="AP2052" s="367"/>
      <c r="AQ2052" s="367"/>
      <c r="AR2052" s="367"/>
      <c r="AS2052" s="367"/>
      <c r="AT2052" s="367"/>
    </row>
    <row r="2053" spans="2:46" ht="13.8">
      <c r="B2053" s="26">
        <v>6.6666666666666696</v>
      </c>
      <c r="C2053" s="363">
        <v>58.552750478621576</v>
      </c>
      <c r="D2053" s="367">
        <v>400.00000000000023</v>
      </c>
      <c r="E2053" s="367">
        <v>1860.4651162790678</v>
      </c>
      <c r="F2053" s="367">
        <v>-21726.475251696553</v>
      </c>
      <c r="G2053" s="367">
        <v>399.9999999999996</v>
      </c>
      <c r="H2053" s="367">
        <v>10000</v>
      </c>
      <c r="I2053" s="384">
        <v>-265881.57308936771</v>
      </c>
      <c r="J2053" s="367">
        <v>400</v>
      </c>
      <c r="K2053" s="367">
        <v>2424.2424242424222</v>
      </c>
      <c r="L2053" s="384">
        <v>418.08021638963532</v>
      </c>
      <c r="M2053" s="367">
        <v>399.99999999999966</v>
      </c>
      <c r="N2053" s="367">
        <v>40</v>
      </c>
      <c r="O2053" s="384">
        <v>-204.38414593069237</v>
      </c>
      <c r="P2053" s="367">
        <v>5.8</v>
      </c>
      <c r="Q2053" s="367">
        <v>40</v>
      </c>
      <c r="R2053" s="384">
        <v>107.50960215691562</v>
      </c>
      <c r="S2053" s="367">
        <v>5.6</v>
      </c>
      <c r="T2053" s="367">
        <v>1379.310344827587</v>
      </c>
      <c r="U2053" s="384">
        <v>-2964.0750942381551</v>
      </c>
      <c r="V2053" s="367">
        <v>400.00000000000023</v>
      </c>
      <c r="W2053" s="367">
        <v>66666.666666666628</v>
      </c>
      <c r="X2053" s="384">
        <v>19701.43591582133</v>
      </c>
      <c r="Y2053" s="386">
        <v>399.99999999999972</v>
      </c>
      <c r="Z2053" s="367"/>
      <c r="AA2053" s="367"/>
      <c r="AB2053" s="367"/>
      <c r="AC2053" s="367"/>
      <c r="AD2053" s="367"/>
      <c r="AE2053" s="367"/>
      <c r="AF2053" s="367"/>
      <c r="AG2053" s="367"/>
      <c r="AH2053" s="367"/>
      <c r="AI2053" s="367"/>
      <c r="AJ2053" s="367"/>
      <c r="AK2053" s="367"/>
      <c r="AL2053" s="367"/>
      <c r="AM2053" s="367"/>
      <c r="AN2053" s="367"/>
      <c r="AO2053" s="367"/>
      <c r="AP2053" s="367"/>
      <c r="AQ2053" s="367"/>
      <c r="AR2053" s="367"/>
      <c r="AS2053" s="367"/>
      <c r="AT2053" s="367"/>
    </row>
    <row r="2054" spans="2:46" ht="13.8">
      <c r="B2054" s="26">
        <v>6.8333333333333366</v>
      </c>
      <c r="C2054" s="363">
        <v>60.01345818220495</v>
      </c>
      <c r="D2054" s="367">
        <v>410.00000000000023</v>
      </c>
      <c r="E2054" s="367">
        <v>1906.9767441860445</v>
      </c>
      <c r="F2054" s="367">
        <v>-22917.968043352659</v>
      </c>
      <c r="G2054" s="367">
        <v>409.9999999999996</v>
      </c>
      <c r="H2054" s="367">
        <v>10250</v>
      </c>
      <c r="I2054" s="384">
        <v>-280161.31703999714</v>
      </c>
      <c r="J2054" s="367">
        <v>409.99999999999994</v>
      </c>
      <c r="K2054" s="367">
        <v>2484.8484848484827</v>
      </c>
      <c r="L2054" s="384">
        <v>-67.735179094424723</v>
      </c>
      <c r="M2054" s="367">
        <v>409.99999999999966</v>
      </c>
      <c r="N2054" s="367">
        <v>41</v>
      </c>
      <c r="O2054" s="384">
        <v>-217.52699803330745</v>
      </c>
      <c r="P2054" s="367">
        <v>5.9449999999999994</v>
      </c>
      <c r="Q2054" s="367">
        <v>41</v>
      </c>
      <c r="R2054" s="384">
        <v>106.40600231300834</v>
      </c>
      <c r="S2054" s="367">
        <v>5.7399999999999993</v>
      </c>
      <c r="T2054" s="367">
        <v>1413.7931034482767</v>
      </c>
      <c r="U2054" s="384">
        <v>-3541.2296884106295</v>
      </c>
      <c r="V2054" s="367">
        <v>410.00000000000023</v>
      </c>
      <c r="W2054" s="367">
        <v>68333.333333333299</v>
      </c>
      <c r="X2054" s="384">
        <v>20175.265161336632</v>
      </c>
      <c r="Y2054" s="386">
        <v>409.99999999999983</v>
      </c>
      <c r="Z2054" s="367"/>
      <c r="AA2054" s="367"/>
      <c r="AB2054" s="367"/>
      <c r="AC2054" s="367"/>
      <c r="AD2054" s="367"/>
      <c r="AE2054" s="367"/>
      <c r="AF2054" s="367"/>
      <c r="AG2054" s="367"/>
      <c r="AH2054" s="367"/>
      <c r="AI2054" s="367"/>
      <c r="AJ2054" s="367"/>
      <c r="AK2054" s="367"/>
      <c r="AL2054" s="367"/>
      <c r="AM2054" s="367"/>
      <c r="AN2054" s="367"/>
      <c r="AO2054" s="367"/>
      <c r="AP2054" s="367"/>
      <c r="AQ2054" s="367"/>
      <c r="AR2054" s="367"/>
      <c r="AS2054" s="367"/>
      <c r="AT2054" s="367"/>
    </row>
    <row r="2055" spans="2:46" ht="13.8">
      <c r="B2055" s="26">
        <v>7.0000000000000036</v>
      </c>
      <c r="C2055" s="363">
        <v>61.47401412684286</v>
      </c>
      <c r="D2055" s="367">
        <v>420.00000000000023</v>
      </c>
      <c r="E2055" s="367">
        <v>1953.4883720930211</v>
      </c>
      <c r="F2055" s="367">
        <v>-24141.086733075284</v>
      </c>
      <c r="G2055" s="367">
        <v>419.99999999999955</v>
      </c>
      <c r="H2055" s="367">
        <v>10500</v>
      </c>
      <c r="I2055" s="384">
        <v>-294813.3880454264</v>
      </c>
      <c r="J2055" s="367">
        <v>419.99999999999994</v>
      </c>
      <c r="K2055" s="367">
        <v>2545.4545454545432</v>
      </c>
      <c r="L2055" s="384">
        <v>-577.75874047574325</v>
      </c>
      <c r="M2055" s="367">
        <v>419.99999999999966</v>
      </c>
      <c r="N2055" s="367">
        <v>42</v>
      </c>
      <c r="O2055" s="384">
        <v>-231.06171591418351</v>
      </c>
      <c r="P2055" s="367">
        <v>6.09</v>
      </c>
      <c r="Q2055" s="367">
        <v>42</v>
      </c>
      <c r="R2055" s="384">
        <v>105.11745905945078</v>
      </c>
      <c r="S2055" s="367">
        <v>5.88</v>
      </c>
      <c r="T2055" s="367">
        <v>1448.2758620689665</v>
      </c>
      <c r="U2055" s="384">
        <v>-4142.9234395009862</v>
      </c>
      <c r="V2055" s="367">
        <v>420.00000000000028</v>
      </c>
      <c r="W2055" s="367">
        <v>69999.999999999971</v>
      </c>
      <c r="X2055" s="384">
        <v>20648.181887223618</v>
      </c>
      <c r="Y2055" s="386">
        <v>419.99999999999983</v>
      </c>
      <c r="Z2055" s="367"/>
      <c r="AA2055" s="367"/>
      <c r="AB2055" s="367"/>
      <c r="AC2055" s="367"/>
      <c r="AD2055" s="367"/>
      <c r="AE2055" s="367"/>
      <c r="AF2055" s="367"/>
      <c r="AG2055" s="367"/>
      <c r="AH2055" s="367"/>
      <c r="AI2055" s="367"/>
      <c r="AJ2055" s="367"/>
      <c r="AK2055" s="367"/>
      <c r="AL2055" s="367"/>
      <c r="AM2055" s="367"/>
      <c r="AN2055" s="367"/>
      <c r="AO2055" s="367"/>
      <c r="AP2055" s="367"/>
      <c r="AQ2055" s="367"/>
      <c r="AR2055" s="367"/>
      <c r="AS2055" s="367"/>
      <c r="AT2055" s="367"/>
    </row>
    <row r="2056" spans="2:46" ht="13.8">
      <c r="B2056" s="26">
        <v>7.1666666666666705</v>
      </c>
      <c r="C2056" s="363">
        <v>62.934418312535293</v>
      </c>
      <c r="D2056" s="367">
        <v>430.00000000000023</v>
      </c>
      <c r="E2056" s="367">
        <v>1999.9999999999977</v>
      </c>
      <c r="F2056" s="367">
        <v>-25395.831320864439</v>
      </c>
      <c r="G2056" s="367">
        <v>429.99999999999955</v>
      </c>
      <c r="H2056" s="367">
        <v>10750</v>
      </c>
      <c r="I2056" s="384">
        <v>-309837.78610565537</v>
      </c>
      <c r="J2056" s="367">
        <v>429.99999999999994</v>
      </c>
      <c r="K2056" s="367">
        <v>2606.0606060606037</v>
      </c>
      <c r="L2056" s="384">
        <v>-1111.9904677543175</v>
      </c>
      <c r="M2056" s="367">
        <v>429.9999999999996</v>
      </c>
      <c r="N2056" s="367">
        <v>43</v>
      </c>
      <c r="O2056" s="384">
        <v>-244.98829957332043</v>
      </c>
      <c r="P2056" s="367">
        <v>6.2350000000000003</v>
      </c>
      <c r="Q2056" s="367">
        <v>43</v>
      </c>
      <c r="R2056" s="384">
        <v>103.64397239624299</v>
      </c>
      <c r="S2056" s="367">
        <v>6.02</v>
      </c>
      <c r="T2056" s="367">
        <v>1482.7586206896563</v>
      </c>
      <c r="U2056" s="384">
        <v>-4769.1563475092189</v>
      </c>
      <c r="V2056" s="367">
        <v>430.00000000000028</v>
      </c>
      <c r="W2056" s="367">
        <v>71666.666666666642</v>
      </c>
      <c r="X2056" s="384">
        <v>21120.186093482298</v>
      </c>
      <c r="Y2056" s="386">
        <v>429.99999999999983</v>
      </c>
      <c r="Z2056" s="367"/>
      <c r="AA2056" s="367"/>
      <c r="AB2056" s="367"/>
      <c r="AC2056" s="367"/>
      <c r="AD2056" s="367"/>
      <c r="AE2056" s="367"/>
      <c r="AF2056" s="367"/>
      <c r="AG2056" s="367"/>
      <c r="AH2056" s="367"/>
      <c r="AI2056" s="367"/>
      <c r="AJ2056" s="367"/>
      <c r="AK2056" s="367"/>
      <c r="AL2056" s="367"/>
      <c r="AM2056" s="367"/>
      <c r="AN2056" s="367"/>
      <c r="AO2056" s="367"/>
      <c r="AP2056" s="367"/>
      <c r="AQ2056" s="367"/>
      <c r="AR2056" s="367"/>
      <c r="AS2056" s="367"/>
      <c r="AT2056" s="367"/>
    </row>
    <row r="2057" spans="2:46" ht="13.8">
      <c r="B2057" s="26">
        <v>7.3333333333333375</v>
      </c>
      <c r="C2057" s="363">
        <v>64.394670739282262</v>
      </c>
      <c r="D2057" s="367">
        <v>440.00000000000023</v>
      </c>
      <c r="E2057" s="367">
        <v>2046.5116279069744</v>
      </c>
      <c r="F2057" s="367">
        <v>-26682.201806720106</v>
      </c>
      <c r="G2057" s="367">
        <v>439.99999999999949</v>
      </c>
      <c r="H2057" s="367">
        <v>11000</v>
      </c>
      <c r="I2057" s="384">
        <v>-325234.51122068433</v>
      </c>
      <c r="J2057" s="367">
        <v>440</v>
      </c>
      <c r="K2057" s="367">
        <v>2666.6666666666642</v>
      </c>
      <c r="L2057" s="384">
        <v>-1670.430360930153</v>
      </c>
      <c r="M2057" s="367">
        <v>439.9999999999996</v>
      </c>
      <c r="N2057" s="367">
        <v>44</v>
      </c>
      <c r="O2057" s="384">
        <v>-259.30674901071814</v>
      </c>
      <c r="P2057" s="367">
        <v>6.38</v>
      </c>
      <c r="Q2057" s="367">
        <v>44</v>
      </c>
      <c r="R2057" s="384">
        <v>101.98554232338492</v>
      </c>
      <c r="S2057" s="367">
        <v>6.16</v>
      </c>
      <c r="T2057" s="367">
        <v>1517.241379310346</v>
      </c>
      <c r="U2057" s="384">
        <v>-5419.9284124353326</v>
      </c>
      <c r="V2057" s="367">
        <v>440.00000000000034</v>
      </c>
      <c r="W2057" s="367">
        <v>73333.333333333314</v>
      </c>
      <c r="X2057" s="384">
        <v>21591.277780112676</v>
      </c>
      <c r="Y2057" s="386">
        <v>439.99999999999983</v>
      </c>
      <c r="Z2057" s="367"/>
      <c r="AA2057" s="367"/>
      <c r="AB2057" s="367"/>
      <c r="AC2057" s="367"/>
      <c r="AD2057" s="367"/>
      <c r="AE2057" s="367"/>
      <c r="AF2057" s="367"/>
      <c r="AG2057" s="367"/>
      <c r="AH2057" s="367"/>
      <c r="AI2057" s="367"/>
      <c r="AJ2057" s="367"/>
      <c r="AK2057" s="367"/>
      <c r="AL2057" s="367"/>
      <c r="AM2057" s="367"/>
      <c r="AN2057" s="367"/>
      <c r="AO2057" s="367"/>
      <c r="AP2057" s="367"/>
      <c r="AQ2057" s="367"/>
      <c r="AR2057" s="367"/>
      <c r="AS2057" s="367"/>
      <c r="AT2057" s="367"/>
    </row>
    <row r="2058" spans="2:46" ht="13.8">
      <c r="B2058" s="26">
        <v>7.5000000000000044</v>
      </c>
      <c r="C2058" s="363">
        <v>65.85477140708376</v>
      </c>
      <c r="D2058" s="367">
        <v>450.00000000000028</v>
      </c>
      <c r="E2058" s="367">
        <v>2093.023255813951</v>
      </c>
      <c r="F2058" s="367">
        <v>-28000.198190642303</v>
      </c>
      <c r="G2058" s="367">
        <v>449.99999999999949</v>
      </c>
      <c r="H2058" s="367">
        <v>11250</v>
      </c>
      <c r="I2058" s="384">
        <v>-341003.56339051283</v>
      </c>
      <c r="J2058" s="367">
        <v>450</v>
      </c>
      <c r="K2058" s="367">
        <v>2727.2727272727248</v>
      </c>
      <c r="L2058" s="384">
        <v>-2253.0784200032508</v>
      </c>
      <c r="M2058" s="367">
        <v>449.99999999999966</v>
      </c>
      <c r="N2058" s="367">
        <v>45</v>
      </c>
      <c r="O2058" s="384">
        <v>-274.0170642263767</v>
      </c>
      <c r="P2058" s="367">
        <v>6.5249999999999995</v>
      </c>
      <c r="Q2058" s="367">
        <v>45</v>
      </c>
      <c r="R2058" s="384">
        <v>100.14216884087662</v>
      </c>
      <c r="S2058" s="367">
        <v>6.3</v>
      </c>
      <c r="T2058" s="367">
        <v>1551.7241379310358</v>
      </c>
      <c r="U2058" s="384">
        <v>-6095.2396342793272</v>
      </c>
      <c r="V2058" s="367">
        <v>450.0000000000004</v>
      </c>
      <c r="W2058" s="367">
        <v>74999.999999999985</v>
      </c>
      <c r="X2058" s="384">
        <v>22061.456947114752</v>
      </c>
      <c r="Y2058" s="386">
        <v>449.99999999999989</v>
      </c>
      <c r="Z2058" s="367"/>
      <c r="AA2058" s="367"/>
      <c r="AB2058" s="367"/>
      <c r="AC2058" s="367"/>
      <c r="AD2058" s="367"/>
      <c r="AE2058" s="367"/>
      <c r="AF2058" s="367"/>
      <c r="AG2058" s="367"/>
      <c r="AH2058" s="367"/>
      <c r="AI2058" s="367"/>
      <c r="AJ2058" s="367"/>
      <c r="AK2058" s="367"/>
      <c r="AL2058" s="367"/>
      <c r="AM2058" s="367"/>
      <c r="AN2058" s="367"/>
      <c r="AO2058" s="367"/>
      <c r="AP2058" s="367"/>
      <c r="AQ2058" s="367"/>
      <c r="AR2058" s="367"/>
      <c r="AS2058" s="367"/>
      <c r="AT2058" s="367"/>
    </row>
    <row r="2059" spans="2:46" ht="13.8">
      <c r="B2059" s="26">
        <v>7.6666666666666714</v>
      </c>
      <c r="C2059" s="363">
        <v>67.31472031593978</v>
      </c>
      <c r="D2059" s="367">
        <v>460.00000000000028</v>
      </c>
      <c r="E2059" s="367">
        <v>2139.5348837209276</v>
      </c>
      <c r="F2059" s="367">
        <v>-29349.82047263101</v>
      </c>
      <c r="G2059" s="367">
        <v>459.99999999999943</v>
      </c>
      <c r="H2059" s="367">
        <v>11500</v>
      </c>
      <c r="I2059" s="384">
        <v>-357144.94261514128</v>
      </c>
      <c r="J2059" s="367">
        <v>460</v>
      </c>
      <c r="K2059" s="367">
        <v>2787.8787878787853</v>
      </c>
      <c r="L2059" s="384">
        <v>-2859.9346449736004</v>
      </c>
      <c r="M2059" s="367">
        <v>459.9999999999996</v>
      </c>
      <c r="N2059" s="367">
        <v>46</v>
      </c>
      <c r="O2059" s="384">
        <v>-289.11924522029631</v>
      </c>
      <c r="P2059" s="367">
        <v>6.6700000000000008</v>
      </c>
      <c r="Q2059" s="367">
        <v>46</v>
      </c>
      <c r="R2059" s="384">
        <v>98.11385194871805</v>
      </c>
      <c r="S2059" s="367">
        <v>6.44</v>
      </c>
      <c r="T2059" s="367">
        <v>1586.2068965517255</v>
      </c>
      <c r="U2059" s="384">
        <v>-6795.0900130411974</v>
      </c>
      <c r="V2059" s="367">
        <v>460.0000000000004</v>
      </c>
      <c r="W2059" s="367">
        <v>76666.666666666657</v>
      </c>
      <c r="X2059" s="384">
        <v>22530.723594488529</v>
      </c>
      <c r="Y2059" s="386">
        <v>459.99999999999994</v>
      </c>
      <c r="Z2059" s="367"/>
      <c r="AA2059" s="367"/>
      <c r="AB2059" s="367"/>
      <c r="AC2059" s="367"/>
      <c r="AD2059" s="367"/>
      <c r="AE2059" s="367"/>
      <c r="AF2059" s="367"/>
      <c r="AG2059" s="367"/>
      <c r="AH2059" s="367"/>
      <c r="AI2059" s="367"/>
      <c r="AJ2059" s="367"/>
      <c r="AK2059" s="367"/>
      <c r="AL2059" s="367"/>
      <c r="AM2059" s="367"/>
      <c r="AN2059" s="367"/>
      <c r="AO2059" s="367"/>
      <c r="AP2059" s="367"/>
      <c r="AQ2059" s="367"/>
      <c r="AR2059" s="367"/>
      <c r="AS2059" s="367"/>
      <c r="AT2059" s="367"/>
    </row>
    <row r="2060" spans="2:46" ht="13.8">
      <c r="B2060" s="26">
        <v>7.8333333333333384</v>
      </c>
      <c r="C2060" s="363">
        <v>68.774517465850337</v>
      </c>
      <c r="D2060" s="367">
        <v>470.00000000000028</v>
      </c>
      <c r="E2060" s="367">
        <v>2186.0465116279042</v>
      </c>
      <c r="F2060" s="367">
        <v>-30731.068652686252</v>
      </c>
      <c r="G2060" s="367">
        <v>469.99999999999943</v>
      </c>
      <c r="H2060" s="367">
        <v>11750</v>
      </c>
      <c r="I2060" s="384">
        <v>-373658.64889456937</v>
      </c>
      <c r="J2060" s="367">
        <v>470</v>
      </c>
      <c r="K2060" s="367">
        <v>2848.4848484848458</v>
      </c>
      <c r="L2060" s="384">
        <v>-3490.9990358412115</v>
      </c>
      <c r="M2060" s="367">
        <v>469.9999999999996</v>
      </c>
      <c r="N2060" s="367">
        <v>47</v>
      </c>
      <c r="O2060" s="384">
        <v>-304.6132919924766</v>
      </c>
      <c r="P2060" s="367">
        <v>6.8150000000000004</v>
      </c>
      <c r="Q2060" s="367">
        <v>47</v>
      </c>
      <c r="R2060" s="384">
        <v>95.900591646909263</v>
      </c>
      <c r="S2060" s="367">
        <v>6.5799999999999992</v>
      </c>
      <c r="T2060" s="367">
        <v>1620.6896551724153</v>
      </c>
      <c r="U2060" s="384">
        <v>-7519.4795487209458</v>
      </c>
      <c r="V2060" s="367">
        <v>470.0000000000004</v>
      </c>
      <c r="W2060" s="367">
        <v>78333.333333333328</v>
      </c>
      <c r="X2060" s="384">
        <v>22999.077722233993</v>
      </c>
      <c r="Y2060" s="386">
        <v>469.99999999999994</v>
      </c>
      <c r="Z2060" s="367"/>
      <c r="AA2060" s="367"/>
      <c r="AB2060" s="367"/>
      <c r="AC2060" s="367"/>
      <c r="AD2060" s="367"/>
      <c r="AE2060" s="367"/>
      <c r="AF2060" s="367"/>
      <c r="AG2060" s="367"/>
      <c r="AH2060" s="367"/>
      <c r="AI2060" s="367"/>
      <c r="AJ2060" s="367"/>
      <c r="AK2060" s="367"/>
      <c r="AL2060" s="367"/>
      <c r="AM2060" s="367"/>
      <c r="AN2060" s="367"/>
      <c r="AO2060" s="367"/>
      <c r="AP2060" s="367"/>
      <c r="AQ2060" s="367"/>
      <c r="AR2060" s="367"/>
      <c r="AS2060" s="367"/>
      <c r="AT2060" s="367"/>
    </row>
    <row r="2061" spans="2:46" ht="13.8">
      <c r="B2061" s="26">
        <v>8.0000000000000053</v>
      </c>
      <c r="C2061" s="363">
        <v>70.234162856815416</v>
      </c>
      <c r="D2061" s="367">
        <v>480.00000000000034</v>
      </c>
      <c r="E2061" s="367">
        <v>2232.5581395348809</v>
      </c>
      <c r="F2061" s="367">
        <v>-32143.942730808001</v>
      </c>
      <c r="G2061" s="367">
        <v>479.99999999999937</v>
      </c>
      <c r="H2061" s="367">
        <v>12000</v>
      </c>
      <c r="I2061" s="384">
        <v>-390544.68222879729</v>
      </c>
      <c r="J2061" s="367">
        <v>480</v>
      </c>
      <c r="K2061" s="367">
        <v>2909.0909090909063</v>
      </c>
      <c r="L2061" s="384">
        <v>-4146.2715926060819</v>
      </c>
      <c r="M2061" s="367">
        <v>479.9999999999996</v>
      </c>
      <c r="N2061" s="367">
        <v>48</v>
      </c>
      <c r="O2061" s="384">
        <v>-320.49920454291777</v>
      </c>
      <c r="P2061" s="367">
        <v>6.96</v>
      </c>
      <c r="Q2061" s="367">
        <v>48</v>
      </c>
      <c r="R2061" s="384">
        <v>93.502387935450173</v>
      </c>
      <c r="S2061" s="367">
        <v>6.72</v>
      </c>
      <c r="T2061" s="367">
        <v>1655.1724137931051</v>
      </c>
      <c r="U2061" s="384">
        <v>-8268.4082413185824</v>
      </c>
      <c r="V2061" s="367">
        <v>480.00000000000051</v>
      </c>
      <c r="W2061" s="367">
        <v>80000</v>
      </c>
      <c r="X2061" s="384">
        <v>23466.519330351155</v>
      </c>
      <c r="Y2061" s="386">
        <v>480</v>
      </c>
      <c r="Z2061" s="367"/>
      <c r="AA2061" s="367"/>
      <c r="AB2061" s="367"/>
      <c r="AC2061" s="367"/>
      <c r="AD2061" s="367"/>
      <c r="AE2061" s="367"/>
      <c r="AF2061" s="367"/>
      <c r="AG2061" s="367"/>
      <c r="AH2061" s="367"/>
      <c r="AI2061" s="367"/>
      <c r="AJ2061" s="367"/>
      <c r="AK2061" s="367"/>
      <c r="AL2061" s="367"/>
      <c r="AM2061" s="367"/>
      <c r="AN2061" s="367"/>
      <c r="AO2061" s="367"/>
      <c r="AP2061" s="367"/>
      <c r="AQ2061" s="367"/>
      <c r="AR2061" s="367"/>
      <c r="AS2061" s="367"/>
      <c r="AT2061" s="367"/>
    </row>
    <row r="2062" spans="2:46" ht="13.8">
      <c r="B2062" s="26">
        <v>8.1666666666666714</v>
      </c>
      <c r="C2062" s="363">
        <v>71.693656488835032</v>
      </c>
      <c r="D2062" s="367">
        <v>490.00000000000028</v>
      </c>
      <c r="E2062" s="367">
        <v>2279.0697674418575</v>
      </c>
      <c r="F2062" s="367">
        <v>-33588.442706996284</v>
      </c>
      <c r="G2062" s="367">
        <v>489.99999999999937</v>
      </c>
      <c r="H2062" s="367">
        <v>12250</v>
      </c>
      <c r="I2062" s="384">
        <v>-407803.04261782486</v>
      </c>
      <c r="J2062" s="367">
        <v>489.99999999999994</v>
      </c>
      <c r="K2062" s="367">
        <v>2969.6969696969668</v>
      </c>
      <c r="L2062" s="384">
        <v>-4825.7523152682061</v>
      </c>
      <c r="M2062" s="367">
        <v>489.99999999999955</v>
      </c>
      <c r="N2062" s="367">
        <v>49</v>
      </c>
      <c r="O2062" s="384">
        <v>-336.77698287161979</v>
      </c>
      <c r="P2062" s="367">
        <v>7.1049999999999995</v>
      </c>
      <c r="Q2062" s="367">
        <v>49</v>
      </c>
      <c r="R2062" s="384">
        <v>90.919240814340867</v>
      </c>
      <c r="S2062" s="367">
        <v>6.8599999999999994</v>
      </c>
      <c r="T2062" s="367">
        <v>1689.6551724137948</v>
      </c>
      <c r="U2062" s="384">
        <v>-9041.8760908340882</v>
      </c>
      <c r="V2062" s="367">
        <v>490.00000000000051</v>
      </c>
      <c r="W2062" s="367">
        <v>81666.666666666672</v>
      </c>
      <c r="X2062" s="384">
        <v>23933.048418840011</v>
      </c>
      <c r="Y2062" s="386">
        <v>490</v>
      </c>
      <c r="Z2062" s="367"/>
      <c r="AA2062" s="367"/>
      <c r="AB2062" s="367"/>
      <c r="AC2062" s="367"/>
      <c r="AD2062" s="367"/>
      <c r="AE2062" s="367"/>
      <c r="AF2062" s="367"/>
      <c r="AG2062" s="367"/>
      <c r="AH2062" s="367"/>
      <c r="AI2062" s="367"/>
      <c r="AJ2062" s="367"/>
      <c r="AK2062" s="367"/>
      <c r="AL2062" s="367"/>
      <c r="AM2062" s="367"/>
      <c r="AN2062" s="367"/>
      <c r="AO2062" s="367"/>
      <c r="AP2062" s="367"/>
      <c r="AQ2062" s="367"/>
      <c r="AR2062" s="367"/>
      <c r="AS2062" s="367"/>
      <c r="AT2062" s="367"/>
    </row>
    <row r="2063" spans="2:46" ht="13.8">
      <c r="B2063" s="26">
        <v>8.3333333333333375</v>
      </c>
      <c r="C2063" s="363">
        <v>73.152998361909141</v>
      </c>
      <c r="D2063" s="367">
        <v>500.00000000000023</v>
      </c>
      <c r="E2063" s="367">
        <v>2325.5813953488341</v>
      </c>
      <c r="F2063" s="367">
        <v>-35064.568581251078</v>
      </c>
      <c r="G2063" s="367">
        <v>499.99999999999932</v>
      </c>
      <c r="H2063" s="367">
        <v>12500</v>
      </c>
      <c r="I2063" s="384">
        <v>-425433.73006165231</v>
      </c>
      <c r="J2063" s="367">
        <v>499.99999999999994</v>
      </c>
      <c r="K2063" s="367">
        <v>3030.3030303030273</v>
      </c>
      <c r="L2063" s="384">
        <v>-5529.4412038275932</v>
      </c>
      <c r="M2063" s="367">
        <v>499.99999999999955</v>
      </c>
      <c r="N2063" s="367">
        <v>50</v>
      </c>
      <c r="O2063" s="384">
        <v>-353.44662697858274</v>
      </c>
      <c r="P2063" s="367">
        <v>7.2499999999999991</v>
      </c>
      <c r="Q2063" s="367">
        <v>50</v>
      </c>
      <c r="R2063" s="384">
        <v>88.151150283581302</v>
      </c>
      <c r="S2063" s="367">
        <v>7</v>
      </c>
      <c r="T2063" s="367">
        <v>1724.1379310344846</v>
      </c>
      <c r="U2063" s="384">
        <v>-9839.883097267475</v>
      </c>
      <c r="V2063" s="367">
        <v>500.00000000000051</v>
      </c>
      <c r="W2063" s="367">
        <v>83333.333333333343</v>
      </c>
      <c r="X2063" s="384">
        <v>24398.664987700562</v>
      </c>
      <c r="Y2063" s="386">
        <v>500</v>
      </c>
      <c r="Z2063" s="367"/>
      <c r="AA2063" s="367"/>
      <c r="AB2063" s="367"/>
      <c r="AC2063" s="367"/>
      <c r="AD2063" s="367"/>
      <c r="AE2063" s="367"/>
      <c r="AF2063" s="367"/>
      <c r="AG2063" s="367"/>
      <c r="AH2063" s="367"/>
      <c r="AI2063" s="367"/>
      <c r="AJ2063" s="367"/>
      <c r="AK2063" s="367"/>
      <c r="AL2063" s="367"/>
      <c r="AM2063" s="367"/>
      <c r="AN2063" s="367"/>
      <c r="AO2063" s="367"/>
      <c r="AP2063" s="367"/>
      <c r="AQ2063" s="367"/>
      <c r="AR2063" s="367"/>
      <c r="AS2063" s="367"/>
      <c r="AT2063" s="367"/>
    </row>
    <row r="2064" spans="2:46" ht="13.8">
      <c r="B2064" s="26">
        <v>8.5000000000000036</v>
      </c>
      <c r="C2064" s="363">
        <v>74.612188476037815</v>
      </c>
      <c r="D2064" s="367">
        <v>510.00000000000023</v>
      </c>
      <c r="E2064" s="367">
        <v>2372.0930232558107</v>
      </c>
      <c r="F2064" s="367">
        <v>-36572.32035357241</v>
      </c>
      <c r="G2064" s="367">
        <v>509.99999999999932</v>
      </c>
      <c r="H2064" s="367">
        <v>12750</v>
      </c>
      <c r="I2064" s="384">
        <v>-443436.74456027953</v>
      </c>
      <c r="J2064" s="367">
        <v>509.99999999999994</v>
      </c>
      <c r="K2064" s="367">
        <v>3090.9090909090878</v>
      </c>
      <c r="L2064" s="384">
        <v>-6257.3382582842396</v>
      </c>
      <c r="M2064" s="367">
        <v>509.99999999999955</v>
      </c>
      <c r="N2064" s="367">
        <v>51</v>
      </c>
      <c r="O2064" s="384">
        <v>-370.50813686380678</v>
      </c>
      <c r="P2064" s="367">
        <v>7.3950000000000005</v>
      </c>
      <c r="Q2064" s="367">
        <v>51</v>
      </c>
      <c r="R2064" s="384">
        <v>85.198116343171478</v>
      </c>
      <c r="S2064" s="367">
        <v>7.14</v>
      </c>
      <c r="T2064" s="367">
        <v>1758.6206896551744</v>
      </c>
      <c r="U2064" s="384">
        <v>-10662.429260618743</v>
      </c>
      <c r="V2064" s="367">
        <v>510.00000000000057</v>
      </c>
      <c r="W2064" s="367">
        <v>85000.000000000015</v>
      </c>
      <c r="X2064" s="384">
        <v>24863.369036932814</v>
      </c>
      <c r="Y2064" s="386">
        <v>510.00000000000006</v>
      </c>
      <c r="Z2064" s="367"/>
      <c r="AA2064" s="367"/>
      <c r="AB2064" s="367"/>
      <c r="AC2064" s="367"/>
      <c r="AD2064" s="367"/>
      <c r="AE2064" s="367"/>
      <c r="AF2064" s="367"/>
      <c r="AG2064" s="367"/>
      <c r="AH2064" s="367"/>
      <c r="AI2064" s="367"/>
      <c r="AJ2064" s="367"/>
      <c r="AK2064" s="367"/>
      <c r="AL2064" s="367"/>
      <c r="AM2064" s="367"/>
      <c r="AN2064" s="367"/>
      <c r="AO2064" s="367"/>
      <c r="AP2064" s="367"/>
      <c r="AQ2064" s="367"/>
      <c r="AR2064" s="367"/>
      <c r="AS2064" s="367"/>
      <c r="AT2064" s="367"/>
    </row>
    <row r="2065" spans="2:46" ht="13.8">
      <c r="B2065" s="26">
        <v>8.6666666666666696</v>
      </c>
      <c r="C2065" s="363">
        <v>76.071226831221011</v>
      </c>
      <c r="D2065" s="367">
        <v>520.00000000000023</v>
      </c>
      <c r="E2065" s="367">
        <v>2418.6046511627874</v>
      </c>
      <c r="F2065" s="367">
        <v>-38111.698023960256</v>
      </c>
      <c r="G2065" s="367">
        <v>519.99999999999932</v>
      </c>
      <c r="H2065" s="367">
        <v>13000</v>
      </c>
      <c r="I2065" s="384">
        <v>-461812.08611370658</v>
      </c>
      <c r="J2065" s="367">
        <v>520</v>
      </c>
      <c r="K2065" s="367">
        <v>3151.5151515151483</v>
      </c>
      <c r="L2065" s="384">
        <v>-7009.4434786381444</v>
      </c>
      <c r="M2065" s="367">
        <v>519.99999999999955</v>
      </c>
      <c r="N2065" s="367">
        <v>52</v>
      </c>
      <c r="O2065" s="384">
        <v>-387.9615125272914</v>
      </c>
      <c r="P2065" s="367">
        <v>7.54</v>
      </c>
      <c r="Q2065" s="367">
        <v>52</v>
      </c>
      <c r="R2065" s="384">
        <v>82.06013899311138</v>
      </c>
      <c r="S2065" s="367">
        <v>7.28</v>
      </c>
      <c r="T2065" s="367">
        <v>1793.1034482758641</v>
      </c>
      <c r="U2065" s="384">
        <v>-11509.514580887888</v>
      </c>
      <c r="V2065" s="367">
        <v>520.00000000000057</v>
      </c>
      <c r="W2065" s="367">
        <v>86666.666666666686</v>
      </c>
      <c r="X2065" s="384">
        <v>25327.160566536757</v>
      </c>
      <c r="Y2065" s="386">
        <v>520.00000000000011</v>
      </c>
      <c r="Z2065" s="367"/>
      <c r="AA2065" s="367"/>
      <c r="AB2065" s="367"/>
      <c r="AC2065" s="367"/>
      <c r="AD2065" s="367"/>
      <c r="AE2065" s="367"/>
      <c r="AF2065" s="367"/>
      <c r="AG2065" s="367"/>
      <c r="AH2065" s="367"/>
      <c r="AI2065" s="367"/>
      <c r="AJ2065" s="367"/>
      <c r="AK2065" s="367"/>
      <c r="AL2065" s="367"/>
      <c r="AM2065" s="367"/>
      <c r="AN2065" s="367"/>
      <c r="AO2065" s="367"/>
      <c r="AP2065" s="367"/>
      <c r="AQ2065" s="367"/>
      <c r="AR2065" s="367"/>
      <c r="AS2065" s="367"/>
      <c r="AT2065" s="367"/>
    </row>
    <row r="2066" spans="2:46" ht="13.8">
      <c r="B2066" s="26">
        <v>8.8333333333333357</v>
      </c>
      <c r="C2066" s="363">
        <v>77.530113427458716</v>
      </c>
      <c r="D2066" s="367">
        <v>530.00000000000011</v>
      </c>
      <c r="E2066" s="367">
        <v>2465.116279069764</v>
      </c>
      <c r="F2066" s="367">
        <v>-39682.701592414625</v>
      </c>
      <c r="G2066" s="367">
        <v>529.99999999999932</v>
      </c>
      <c r="H2066" s="367">
        <v>13250</v>
      </c>
      <c r="I2066" s="384">
        <v>-480559.75472193339</v>
      </c>
      <c r="J2066" s="367">
        <v>530</v>
      </c>
      <c r="K2066" s="367">
        <v>3212.1212121212088</v>
      </c>
      <c r="L2066" s="384">
        <v>-7785.7568648893075</v>
      </c>
      <c r="M2066" s="367">
        <v>529.99999999999955</v>
      </c>
      <c r="N2066" s="367">
        <v>53</v>
      </c>
      <c r="O2066" s="384">
        <v>-405.80675396903683</v>
      </c>
      <c r="P2066" s="367">
        <v>7.6849999999999996</v>
      </c>
      <c r="Q2066" s="367">
        <v>53</v>
      </c>
      <c r="R2066" s="384">
        <v>78.737218233401038</v>
      </c>
      <c r="S2066" s="367">
        <v>7.4200000000000008</v>
      </c>
      <c r="T2066" s="367">
        <v>1827.5862068965539</v>
      </c>
      <c r="U2066" s="384">
        <v>-12381.139058074912</v>
      </c>
      <c r="V2066" s="367">
        <v>530.00000000000057</v>
      </c>
      <c r="W2066" s="367">
        <v>88333.333333333358</v>
      </c>
      <c r="X2066" s="384">
        <v>25790.039576512394</v>
      </c>
      <c r="Y2066" s="386">
        <v>530.00000000000011</v>
      </c>
      <c r="Z2066" s="367"/>
      <c r="AA2066" s="367"/>
      <c r="AB2066" s="367"/>
      <c r="AC2066" s="367"/>
      <c r="AD2066" s="367"/>
      <c r="AE2066" s="367"/>
      <c r="AF2066" s="367"/>
      <c r="AG2066" s="367"/>
      <c r="AH2066" s="367"/>
      <c r="AI2066" s="367"/>
      <c r="AJ2066" s="367"/>
      <c r="AK2066" s="367"/>
      <c r="AL2066" s="367"/>
      <c r="AM2066" s="367"/>
      <c r="AN2066" s="367"/>
      <c r="AO2066" s="367"/>
      <c r="AP2066" s="367"/>
      <c r="AQ2066" s="367"/>
      <c r="AR2066" s="367"/>
      <c r="AS2066" s="367"/>
      <c r="AT2066" s="367"/>
    </row>
    <row r="2067" spans="2:46" ht="13.8">
      <c r="B2067" s="26">
        <v>9.0000000000000018</v>
      </c>
      <c r="C2067" s="363">
        <v>78.988848264750956</v>
      </c>
      <c r="D2067" s="367">
        <v>540.00000000000011</v>
      </c>
      <c r="E2067" s="367">
        <v>2511.6279069767406</v>
      </c>
      <c r="F2067" s="367">
        <v>-41285.331058935502</v>
      </c>
      <c r="G2067" s="367">
        <v>539.9999999999992</v>
      </c>
      <c r="H2067" s="367">
        <v>13500</v>
      </c>
      <c r="I2067" s="384">
        <v>-499679.75038495986</v>
      </c>
      <c r="J2067" s="367">
        <v>540</v>
      </c>
      <c r="K2067" s="367">
        <v>3272.7272727272693</v>
      </c>
      <c r="L2067" s="384">
        <v>-8586.278417037729</v>
      </c>
      <c r="M2067" s="367">
        <v>539.99999999999955</v>
      </c>
      <c r="N2067" s="367">
        <v>54</v>
      </c>
      <c r="O2067" s="384">
        <v>-424.04386118904353</v>
      </c>
      <c r="P2067" s="367">
        <v>7.830000000000001</v>
      </c>
      <c r="Q2067" s="367">
        <v>54</v>
      </c>
      <c r="R2067" s="384">
        <v>75.229354064040479</v>
      </c>
      <c r="S2067" s="367">
        <v>7.56</v>
      </c>
      <c r="T2067" s="367">
        <v>1862.0689655172437</v>
      </c>
      <c r="U2067" s="384">
        <v>-13277.302692179825</v>
      </c>
      <c r="V2067" s="367">
        <v>540.00000000000068</v>
      </c>
      <c r="W2067" s="367">
        <v>90000.000000000029</v>
      </c>
      <c r="X2067" s="384">
        <v>26252.006066859729</v>
      </c>
      <c r="Y2067" s="386">
        <v>540.00000000000011</v>
      </c>
      <c r="Z2067" s="367"/>
      <c r="AA2067" s="367"/>
      <c r="AB2067" s="367"/>
      <c r="AC2067" s="367"/>
      <c r="AD2067" s="367"/>
      <c r="AE2067" s="367"/>
      <c r="AF2067" s="367"/>
      <c r="AG2067" s="367"/>
      <c r="AH2067" s="367"/>
      <c r="AI2067" s="367"/>
      <c r="AJ2067" s="367"/>
      <c r="AK2067" s="367"/>
      <c r="AL2067" s="367"/>
      <c r="AM2067" s="367"/>
      <c r="AN2067" s="367"/>
      <c r="AO2067" s="367"/>
      <c r="AP2067" s="367"/>
      <c r="AQ2067" s="367"/>
      <c r="AR2067" s="367"/>
      <c r="AS2067" s="367"/>
      <c r="AT2067" s="367"/>
    </row>
    <row r="2068" spans="2:46" ht="13.8">
      <c r="B2068" s="26">
        <v>9.1666666666666679</v>
      </c>
      <c r="C2068" s="363">
        <v>80.447431343097747</v>
      </c>
      <c r="D2068" s="367">
        <v>550.00000000000011</v>
      </c>
      <c r="E2068" s="367">
        <v>2558.1395348837173</v>
      </c>
      <c r="F2068" s="367">
        <v>-42919.586423522909</v>
      </c>
      <c r="G2068" s="367">
        <v>549.9999999999992</v>
      </c>
      <c r="H2068" s="367">
        <v>13750</v>
      </c>
      <c r="I2068" s="384">
        <v>-519172.07310278615</v>
      </c>
      <c r="J2068" s="367">
        <v>550</v>
      </c>
      <c r="K2068" s="367">
        <v>3333.3333333333298</v>
      </c>
      <c r="L2068" s="384">
        <v>-9411.0081350834007</v>
      </c>
      <c r="M2068" s="367">
        <v>549.99999999999943</v>
      </c>
      <c r="N2068" s="367">
        <v>55</v>
      </c>
      <c r="O2068" s="384">
        <v>-442.6728341873108</v>
      </c>
      <c r="P2068" s="367">
        <v>7.9750000000000005</v>
      </c>
      <c r="Q2068" s="367">
        <v>55</v>
      </c>
      <c r="R2068" s="384">
        <v>71.53654648502966</v>
      </c>
      <c r="S2068" s="367">
        <v>7.6999999999999993</v>
      </c>
      <c r="T2068" s="367">
        <v>1896.5517241379334</v>
      </c>
      <c r="U2068" s="384">
        <v>-14198.005483202605</v>
      </c>
      <c r="V2068" s="367">
        <v>550.00000000000068</v>
      </c>
      <c r="W2068" s="367">
        <v>91666.666666666701</v>
      </c>
      <c r="X2068" s="384">
        <v>26713.060037578765</v>
      </c>
      <c r="Y2068" s="386">
        <v>550.00000000000023</v>
      </c>
      <c r="Z2068" s="367"/>
      <c r="AA2068" s="367"/>
      <c r="AB2068" s="367"/>
      <c r="AC2068" s="367"/>
      <c r="AD2068" s="367"/>
      <c r="AE2068" s="367"/>
      <c r="AF2068" s="367"/>
      <c r="AG2068" s="367"/>
      <c r="AH2068" s="367"/>
      <c r="AI2068" s="367"/>
      <c r="AJ2068" s="367"/>
      <c r="AK2068" s="367"/>
      <c r="AL2068" s="367"/>
      <c r="AM2068" s="367"/>
      <c r="AN2068" s="367"/>
      <c r="AO2068" s="367"/>
      <c r="AP2068" s="367"/>
      <c r="AQ2068" s="367"/>
      <c r="AR2068" s="367"/>
      <c r="AS2068" s="367"/>
      <c r="AT2068" s="367"/>
    </row>
    <row r="2069" spans="2:46" ht="13.8">
      <c r="B2069" s="26">
        <v>9.3333333333333339</v>
      </c>
      <c r="C2069" s="363">
        <v>81.905862662499047</v>
      </c>
      <c r="D2069" s="367">
        <v>560.00000000000011</v>
      </c>
      <c r="E2069" s="367">
        <v>2604.6511627906939</v>
      </c>
      <c r="F2069" s="367">
        <v>-44585.467686176838</v>
      </c>
      <c r="G2069" s="367">
        <v>559.9999999999992</v>
      </c>
      <c r="H2069" s="367">
        <v>14000</v>
      </c>
      <c r="I2069" s="384">
        <v>-539036.72287541209</v>
      </c>
      <c r="J2069" s="367">
        <v>559.99999999999989</v>
      </c>
      <c r="K2069" s="367">
        <v>3393.9393939393904</v>
      </c>
      <c r="L2069" s="384">
        <v>-10259.946019026338</v>
      </c>
      <c r="M2069" s="367">
        <v>559.99999999999943</v>
      </c>
      <c r="N2069" s="367">
        <v>56</v>
      </c>
      <c r="O2069" s="384">
        <v>-461.69367296383882</v>
      </c>
      <c r="P2069" s="367">
        <v>8.1199999999999992</v>
      </c>
      <c r="Q2069" s="367">
        <v>56</v>
      </c>
      <c r="R2069" s="384">
        <v>67.658795496368555</v>
      </c>
      <c r="S2069" s="367">
        <v>7.84</v>
      </c>
      <c r="T2069" s="367">
        <v>1931.0344827586232</v>
      </c>
      <c r="U2069" s="384">
        <v>-15143.247431143265</v>
      </c>
      <c r="V2069" s="367">
        <v>560.00000000000068</v>
      </c>
      <c r="W2069" s="367">
        <v>93333.333333333372</v>
      </c>
      <c r="X2069" s="384">
        <v>27173.201488669485</v>
      </c>
      <c r="Y2069" s="386">
        <v>560.00000000000023</v>
      </c>
      <c r="Z2069" s="367"/>
      <c r="AA2069" s="367"/>
      <c r="AB2069" s="367"/>
      <c r="AC2069" s="367"/>
      <c r="AD2069" s="367"/>
      <c r="AE2069" s="367"/>
      <c r="AF2069" s="367"/>
      <c r="AG2069" s="367"/>
      <c r="AH2069" s="367"/>
      <c r="AI2069" s="367"/>
      <c r="AJ2069" s="367"/>
      <c r="AK2069" s="367"/>
      <c r="AL2069" s="367"/>
      <c r="AM2069" s="367"/>
      <c r="AN2069" s="367"/>
      <c r="AO2069" s="367"/>
      <c r="AP2069" s="367"/>
      <c r="AQ2069" s="367"/>
      <c r="AR2069" s="367"/>
      <c r="AS2069" s="367"/>
      <c r="AT2069" s="367"/>
    </row>
    <row r="2070" spans="2:46" ht="13.8">
      <c r="B2070" s="26">
        <v>9.5</v>
      </c>
      <c r="C2070" s="363">
        <v>83.364142222954868</v>
      </c>
      <c r="D2070" s="367">
        <v>570</v>
      </c>
      <c r="E2070" s="367">
        <v>2651.1627906976705</v>
      </c>
      <c r="F2070" s="367">
        <v>-46282.974846897305</v>
      </c>
      <c r="G2070" s="367">
        <v>569.9999999999992</v>
      </c>
      <c r="H2070" s="367">
        <v>14250</v>
      </c>
      <c r="I2070" s="384">
        <v>-559273.6997028382</v>
      </c>
      <c r="J2070" s="367">
        <v>570</v>
      </c>
      <c r="K2070" s="367">
        <v>3454.5454545454509</v>
      </c>
      <c r="L2070" s="384">
        <v>-11133.092068866536</v>
      </c>
      <c r="M2070" s="367">
        <v>569.99999999999943</v>
      </c>
      <c r="N2070" s="367">
        <v>57</v>
      </c>
      <c r="O2070" s="384">
        <v>-481.10637751862799</v>
      </c>
      <c r="P2070" s="367">
        <v>8.2650000000000006</v>
      </c>
      <c r="Q2070" s="367">
        <v>57</v>
      </c>
      <c r="R2070" s="384">
        <v>63.596101098057225</v>
      </c>
      <c r="S2070" s="367">
        <v>7.9799999999999995</v>
      </c>
      <c r="T2070" s="367">
        <v>1965.517241379313</v>
      </c>
      <c r="U2070" s="384">
        <v>-16113.028536001815</v>
      </c>
      <c r="V2070" s="367">
        <v>570.0000000000008</v>
      </c>
      <c r="W2070" s="367">
        <v>95000.000000000044</v>
      </c>
      <c r="X2070" s="384">
        <v>27632.430420131906</v>
      </c>
      <c r="Y2070" s="386">
        <v>570.00000000000023</v>
      </c>
      <c r="Z2070" s="367"/>
      <c r="AA2070" s="367"/>
      <c r="AB2070" s="367"/>
      <c r="AC2070" s="367"/>
      <c r="AD2070" s="367"/>
      <c r="AE2070" s="367"/>
      <c r="AF2070" s="367"/>
      <c r="AG2070" s="367"/>
      <c r="AH2070" s="367"/>
      <c r="AI2070" s="367"/>
      <c r="AJ2070" s="367"/>
      <c r="AK2070" s="367"/>
      <c r="AL2070" s="367"/>
      <c r="AM2070" s="367"/>
      <c r="AN2070" s="367"/>
      <c r="AO2070" s="367"/>
      <c r="AP2070" s="367"/>
      <c r="AQ2070" s="367"/>
      <c r="AR2070" s="367"/>
      <c r="AS2070" s="367"/>
      <c r="AT2070" s="367"/>
    </row>
    <row r="2071" spans="2:46" ht="13.8">
      <c r="B2071" s="26">
        <v>9.6666666666666661</v>
      </c>
      <c r="C2071" s="363">
        <v>84.822270024465226</v>
      </c>
      <c r="D2071" s="367">
        <v>580</v>
      </c>
      <c r="E2071" s="367">
        <v>2697.6744186046471</v>
      </c>
      <c r="F2071" s="367">
        <v>-48012.107905684257</v>
      </c>
      <c r="G2071" s="367">
        <v>579.99999999999909</v>
      </c>
      <c r="H2071" s="367">
        <v>14500</v>
      </c>
      <c r="I2071" s="384">
        <v>-579883.00358506385</v>
      </c>
      <c r="J2071" s="367">
        <v>580</v>
      </c>
      <c r="K2071" s="367">
        <v>3515.1515151515114</v>
      </c>
      <c r="L2071" s="384">
        <v>-12030.44628460399</v>
      </c>
      <c r="M2071" s="367">
        <v>579.99999999999943</v>
      </c>
      <c r="N2071" s="367">
        <v>58</v>
      </c>
      <c r="O2071" s="384">
        <v>-500.9109478516778</v>
      </c>
      <c r="P2071" s="367">
        <v>8.41</v>
      </c>
      <c r="Q2071" s="367">
        <v>58</v>
      </c>
      <c r="R2071" s="384">
        <v>59.348463290095637</v>
      </c>
      <c r="S2071" s="367">
        <v>8.1199999999999992</v>
      </c>
      <c r="T2071" s="367">
        <v>2000.0000000000027</v>
      </c>
      <c r="U2071" s="384">
        <v>-17107.348797778235</v>
      </c>
      <c r="V2071" s="367">
        <v>580.0000000000008</v>
      </c>
      <c r="W2071" s="367">
        <v>96666.666666666715</v>
      </c>
      <c r="X2071" s="384">
        <v>28090.746831966022</v>
      </c>
      <c r="Y2071" s="386">
        <v>580.00000000000023</v>
      </c>
      <c r="Z2071" s="367"/>
      <c r="AA2071" s="367"/>
      <c r="AB2071" s="367"/>
      <c r="AC2071" s="367"/>
      <c r="AD2071" s="367"/>
      <c r="AE2071" s="367"/>
      <c r="AF2071" s="367"/>
      <c r="AG2071" s="367"/>
      <c r="AH2071" s="367"/>
      <c r="AI2071" s="367"/>
      <c r="AJ2071" s="367"/>
      <c r="AK2071" s="367"/>
      <c r="AL2071" s="367"/>
      <c r="AM2071" s="367"/>
      <c r="AN2071" s="367"/>
      <c r="AO2071" s="367"/>
      <c r="AP2071" s="367"/>
      <c r="AQ2071" s="367"/>
      <c r="AR2071" s="367"/>
      <c r="AS2071" s="367"/>
      <c r="AT2071" s="367"/>
    </row>
    <row r="2072" spans="2:46" ht="13.8">
      <c r="B2072" s="26">
        <v>9.8333333333333321</v>
      </c>
      <c r="C2072" s="363">
        <v>86.280246067030134</v>
      </c>
      <c r="D2072" s="367">
        <v>590</v>
      </c>
      <c r="E2072" s="367">
        <v>2744.1860465116238</v>
      </c>
      <c r="F2072" s="367">
        <v>-49772.866862537761</v>
      </c>
      <c r="G2072" s="367">
        <v>589.99999999999909</v>
      </c>
      <c r="H2072" s="367">
        <v>14750</v>
      </c>
      <c r="I2072" s="384">
        <v>-600864.63452208904</v>
      </c>
      <c r="J2072" s="367">
        <v>590</v>
      </c>
      <c r="K2072" s="367">
        <v>3575.7575757575719</v>
      </c>
      <c r="L2072" s="384">
        <v>-12952.008666238704</v>
      </c>
      <c r="M2072" s="367">
        <v>589.99999999999943</v>
      </c>
      <c r="N2072" s="367">
        <v>59</v>
      </c>
      <c r="O2072" s="384">
        <v>-521.10738396298859</v>
      </c>
      <c r="P2072" s="367">
        <v>8.5549999999999997</v>
      </c>
      <c r="Q2072" s="367">
        <v>59</v>
      </c>
      <c r="R2072" s="384">
        <v>54.915882072483775</v>
      </c>
      <c r="S2072" s="367">
        <v>8.26</v>
      </c>
      <c r="T2072" s="367">
        <v>2034.4827586206925</v>
      </c>
      <c r="U2072" s="384">
        <v>-18126.208216472533</v>
      </c>
      <c r="V2072" s="367">
        <v>590.0000000000008</v>
      </c>
      <c r="W2072" s="367">
        <v>98333.333333333387</v>
      </c>
      <c r="X2072" s="384">
        <v>28548.150724171843</v>
      </c>
      <c r="Y2072" s="386">
        <v>590.00000000000034</v>
      </c>
      <c r="Z2072" s="367"/>
      <c r="AA2072" s="367"/>
      <c r="AB2072" s="367"/>
      <c r="AC2072" s="367"/>
      <c r="AD2072" s="367"/>
      <c r="AE2072" s="367"/>
      <c r="AF2072" s="367"/>
      <c r="AG2072" s="367"/>
      <c r="AH2072" s="367"/>
      <c r="AI2072" s="367"/>
      <c r="AJ2072" s="367"/>
      <c r="AK2072" s="367"/>
      <c r="AL2072" s="367"/>
      <c r="AM2072" s="367"/>
      <c r="AN2072" s="367"/>
      <c r="AO2072" s="367"/>
      <c r="AP2072" s="367"/>
      <c r="AQ2072" s="367"/>
      <c r="AR2072" s="367"/>
      <c r="AS2072" s="367"/>
      <c r="AT2072" s="367"/>
    </row>
    <row r="2073" spans="2:46" ht="13.8">
      <c r="B2073" s="26">
        <v>9.9999999999999982</v>
      </c>
      <c r="C2073" s="363">
        <v>87.738070350649551</v>
      </c>
      <c r="D2073" s="367">
        <v>599.99999999999989</v>
      </c>
      <c r="E2073" s="367">
        <v>2790.6976744186004</v>
      </c>
      <c r="F2073" s="367">
        <v>-51565.251717457773</v>
      </c>
      <c r="G2073" s="367">
        <v>599.99999999999909</v>
      </c>
      <c r="H2073" s="367">
        <v>15000</v>
      </c>
      <c r="I2073" s="384">
        <v>-622218.59251391434</v>
      </c>
      <c r="J2073" s="367">
        <v>600</v>
      </c>
      <c r="K2073" s="367">
        <v>3636.3636363636324</v>
      </c>
      <c r="L2073" s="384">
        <v>-13897.779213770677</v>
      </c>
      <c r="M2073" s="367">
        <v>599.99999999999943</v>
      </c>
      <c r="N2073" s="367">
        <v>60</v>
      </c>
      <c r="O2073" s="384">
        <v>-541.69568585256013</v>
      </c>
      <c r="P2073" s="367">
        <v>8.6999999999999993</v>
      </c>
      <c r="Q2073" s="367">
        <v>60</v>
      </c>
      <c r="R2073" s="384">
        <v>50.298357445221647</v>
      </c>
      <c r="S2073" s="367">
        <v>8.4</v>
      </c>
      <c r="T2073" s="367">
        <v>2068.9655172413823</v>
      </c>
      <c r="U2073" s="384">
        <v>-19169.60679208472</v>
      </c>
      <c r="V2073" s="367">
        <v>600.00000000000091</v>
      </c>
      <c r="W2073" s="367">
        <v>100000.00000000006</v>
      </c>
      <c r="X2073" s="384">
        <v>29004.642096749347</v>
      </c>
      <c r="Y2073" s="386">
        <v>600.00000000000034</v>
      </c>
      <c r="Z2073" s="367"/>
      <c r="AA2073" s="367"/>
      <c r="AB2073" s="367"/>
      <c r="AC2073" s="367"/>
      <c r="AD2073" s="367"/>
      <c r="AE2073" s="367"/>
      <c r="AF2073" s="367"/>
      <c r="AG2073" s="367"/>
      <c r="AH2073" s="367"/>
      <c r="AI2073" s="367"/>
      <c r="AJ2073" s="367"/>
      <c r="AK2073" s="367"/>
      <c r="AL2073" s="367"/>
      <c r="AM2073" s="367"/>
      <c r="AN2073" s="367"/>
      <c r="AO2073" s="367"/>
      <c r="AP2073" s="367"/>
      <c r="AQ2073" s="367"/>
      <c r="AR2073" s="367"/>
      <c r="AS2073" s="367"/>
      <c r="AT2073" s="367"/>
    </row>
    <row r="2074" spans="2:46" ht="13.8">
      <c r="B2074" s="26">
        <v>10.166666666666664</v>
      </c>
      <c r="C2074" s="363">
        <v>89.195742875323504</v>
      </c>
      <c r="D2074" s="367">
        <v>609.99999999999989</v>
      </c>
      <c r="E2074" s="367">
        <v>2837.209302325577</v>
      </c>
      <c r="F2074" s="367">
        <v>-53389.262470444322</v>
      </c>
      <c r="G2074" s="367">
        <v>609.99999999999909</v>
      </c>
      <c r="H2074" s="367">
        <v>15250</v>
      </c>
      <c r="I2074" s="384">
        <v>-643944.87756053917</v>
      </c>
      <c r="J2074" s="367">
        <v>610</v>
      </c>
      <c r="K2074" s="367">
        <v>3696.9696969696929</v>
      </c>
      <c r="L2074" s="384">
        <v>-14867.757927199898</v>
      </c>
      <c r="M2074" s="367">
        <v>609.99999999999932</v>
      </c>
      <c r="N2074" s="367">
        <v>61</v>
      </c>
      <c r="O2074" s="384">
        <v>-562.67585352039282</v>
      </c>
      <c r="P2074" s="367">
        <v>8.8450000000000006</v>
      </c>
      <c r="Q2074" s="367">
        <v>61</v>
      </c>
      <c r="R2074" s="384">
        <v>45.495889408309338</v>
      </c>
      <c r="S2074" s="367">
        <v>8.5399999999999991</v>
      </c>
      <c r="T2074" s="367">
        <v>2103.448275862072</v>
      </c>
      <c r="U2074" s="384">
        <v>-20237.544524614779</v>
      </c>
      <c r="V2074" s="367">
        <v>610.00000000000091</v>
      </c>
      <c r="W2074" s="367">
        <v>101666.66666666673</v>
      </c>
      <c r="X2074" s="384">
        <v>29460.220949698545</v>
      </c>
      <c r="Y2074" s="386">
        <v>610.00000000000034</v>
      </c>
      <c r="Z2074" s="367"/>
      <c r="AA2074" s="367"/>
      <c r="AB2074" s="367"/>
      <c r="AC2074" s="367"/>
      <c r="AD2074" s="367"/>
      <c r="AE2074" s="367"/>
      <c r="AF2074" s="367"/>
      <c r="AG2074" s="367"/>
      <c r="AH2074" s="367"/>
      <c r="AI2074" s="367"/>
      <c r="AJ2074" s="367"/>
      <c r="AK2074" s="367"/>
      <c r="AL2074" s="367"/>
      <c r="AM2074" s="367"/>
      <c r="AN2074" s="367"/>
      <c r="AO2074" s="367"/>
      <c r="AP2074" s="367"/>
      <c r="AQ2074" s="367"/>
      <c r="AR2074" s="367"/>
      <c r="AS2074" s="367"/>
      <c r="AT2074" s="367"/>
    </row>
    <row r="2075" spans="2:46" ht="13.8">
      <c r="B2075" s="26">
        <v>10.33333333333333</v>
      </c>
      <c r="C2075" s="363">
        <v>90.653263641051979</v>
      </c>
      <c r="D2075" s="367">
        <v>619.99999999999989</v>
      </c>
      <c r="E2075" s="367">
        <v>2883.7209302325537</v>
      </c>
      <c r="F2075" s="367">
        <v>-55244.899121497379</v>
      </c>
      <c r="G2075" s="367">
        <v>619.99999999999909</v>
      </c>
      <c r="H2075" s="367">
        <v>15500</v>
      </c>
      <c r="I2075" s="384">
        <v>-666043.48966196401</v>
      </c>
      <c r="J2075" s="367">
        <v>620</v>
      </c>
      <c r="K2075" s="367">
        <v>3757.5757575757534</v>
      </c>
      <c r="L2075" s="384">
        <v>-15861.944806526388</v>
      </c>
      <c r="M2075" s="367">
        <v>619.99999999999932</v>
      </c>
      <c r="N2075" s="367">
        <v>62</v>
      </c>
      <c r="O2075" s="384">
        <v>-584.0478869664862</v>
      </c>
      <c r="P2075" s="367">
        <v>8.99</v>
      </c>
      <c r="Q2075" s="367">
        <v>62</v>
      </c>
      <c r="R2075" s="384">
        <v>40.508477961746713</v>
      </c>
      <c r="S2075" s="367">
        <v>8.68</v>
      </c>
      <c r="T2075" s="367">
        <v>2137.9310344827618</v>
      </c>
      <c r="U2075" s="384">
        <v>-21330.021414062714</v>
      </c>
      <c r="V2075" s="367">
        <v>620.00000000000091</v>
      </c>
      <c r="W2075" s="367">
        <v>103333.3333333334</v>
      </c>
      <c r="X2075" s="384">
        <v>29914.887283019452</v>
      </c>
      <c r="Y2075" s="386">
        <v>620.00000000000045</v>
      </c>
      <c r="Z2075" s="367"/>
      <c r="AA2075" s="367"/>
      <c r="AB2075" s="367"/>
      <c r="AC2075" s="367"/>
      <c r="AD2075" s="367"/>
      <c r="AE2075" s="367"/>
      <c r="AF2075" s="367"/>
      <c r="AG2075" s="367"/>
      <c r="AH2075" s="367"/>
      <c r="AI2075" s="367"/>
      <c r="AJ2075" s="367"/>
      <c r="AK2075" s="367"/>
      <c r="AL2075" s="367"/>
      <c r="AM2075" s="367"/>
      <c r="AN2075" s="367"/>
      <c r="AO2075" s="367"/>
      <c r="AP2075" s="367"/>
      <c r="AQ2075" s="367"/>
      <c r="AR2075" s="367"/>
      <c r="AS2075" s="367"/>
      <c r="AT2075" s="367"/>
    </row>
    <row r="2076" spans="2:46" ht="13.8">
      <c r="B2076" s="26">
        <v>10.499999999999996</v>
      </c>
      <c r="C2076" s="363">
        <v>92.110632647834976</v>
      </c>
      <c r="D2076" s="367">
        <v>629.99999999999989</v>
      </c>
      <c r="E2076" s="367">
        <v>2930.2325581395303</v>
      </c>
      <c r="F2076" s="367">
        <v>-57132.161670616959</v>
      </c>
      <c r="G2076" s="367">
        <v>629.99999999999898</v>
      </c>
      <c r="H2076" s="367">
        <v>15750</v>
      </c>
      <c r="I2076" s="384">
        <v>-688514.42881818837</v>
      </c>
      <c r="J2076" s="367">
        <v>630</v>
      </c>
      <c r="K2076" s="367">
        <v>3818.1818181818139</v>
      </c>
      <c r="L2076" s="384">
        <v>-16880.339851750137</v>
      </c>
      <c r="M2076" s="367">
        <v>629.99999999999932</v>
      </c>
      <c r="N2076" s="367">
        <v>63</v>
      </c>
      <c r="O2076" s="384">
        <v>-605.81178619084051</v>
      </c>
      <c r="P2076" s="367">
        <v>9.1349999999999998</v>
      </c>
      <c r="Q2076" s="367">
        <v>63</v>
      </c>
      <c r="R2076" s="384">
        <v>35.336123105533837</v>
      </c>
      <c r="S2076" s="367">
        <v>8.82</v>
      </c>
      <c r="T2076" s="367">
        <v>2172.4137931034516</v>
      </c>
      <c r="U2076" s="384">
        <v>-22447.037460428543</v>
      </c>
      <c r="V2076" s="367">
        <v>630.00000000000102</v>
      </c>
      <c r="W2076" s="367">
        <v>105000.00000000007</v>
      </c>
      <c r="X2076" s="384">
        <v>30368.641096712043</v>
      </c>
      <c r="Y2076" s="386">
        <v>630.00000000000045</v>
      </c>
      <c r="Z2076" s="367"/>
      <c r="AA2076" s="367"/>
      <c r="AB2076" s="367"/>
      <c r="AC2076" s="367"/>
      <c r="AD2076" s="367"/>
      <c r="AE2076" s="367"/>
      <c r="AF2076" s="367"/>
      <c r="AG2076" s="367"/>
      <c r="AH2076" s="367"/>
      <c r="AI2076" s="367"/>
      <c r="AJ2076" s="367"/>
      <c r="AK2076" s="367"/>
      <c r="AL2076" s="367"/>
      <c r="AM2076" s="367"/>
      <c r="AN2076" s="367"/>
      <c r="AO2076" s="367"/>
      <c r="AP2076" s="367"/>
      <c r="AQ2076" s="367"/>
      <c r="AR2076" s="367"/>
      <c r="AS2076" s="367"/>
      <c r="AT2076" s="367"/>
    </row>
    <row r="2077" spans="2:46" ht="13.8">
      <c r="B2077" s="26">
        <v>10.666666666666663</v>
      </c>
      <c r="C2077" s="363">
        <v>93.567849895672495</v>
      </c>
      <c r="D2077" s="367">
        <v>639.99999999999977</v>
      </c>
      <c r="E2077" s="367">
        <v>2976.7441860465069</v>
      </c>
      <c r="F2077" s="367">
        <v>-59051.050117803075</v>
      </c>
      <c r="G2077" s="367">
        <v>639.99999999999909</v>
      </c>
      <c r="H2077" s="367">
        <v>16000</v>
      </c>
      <c r="I2077" s="384">
        <v>-711357.69502921263</v>
      </c>
      <c r="J2077" s="367">
        <v>640</v>
      </c>
      <c r="K2077" s="367">
        <v>3878.7878787878744</v>
      </c>
      <c r="L2077" s="384">
        <v>-17922.943062871142</v>
      </c>
      <c r="M2077" s="367">
        <v>639.99999999999932</v>
      </c>
      <c r="N2077" s="367">
        <v>64</v>
      </c>
      <c r="O2077" s="384">
        <v>-627.96755119345551</v>
      </c>
      <c r="P2077" s="367">
        <v>9.2799999999999994</v>
      </c>
      <c r="Q2077" s="367">
        <v>64</v>
      </c>
      <c r="R2077" s="384">
        <v>29.978824839670764</v>
      </c>
      <c r="S2077" s="367">
        <v>8.9599999999999991</v>
      </c>
      <c r="T2077" s="367">
        <v>2206.8965517241413</v>
      </c>
      <c r="U2077" s="384">
        <v>-23588.592663712232</v>
      </c>
      <c r="V2077" s="367">
        <v>640.00000000000102</v>
      </c>
      <c r="W2077" s="367">
        <v>106666.66666666674</v>
      </c>
      <c r="X2077" s="384">
        <v>30821.482390776335</v>
      </c>
      <c r="Y2077" s="386">
        <v>640.00000000000045</v>
      </c>
      <c r="Z2077" s="367"/>
      <c r="AA2077" s="367"/>
      <c r="AB2077" s="367"/>
      <c r="AC2077" s="367"/>
      <c r="AD2077" s="367"/>
      <c r="AE2077" s="367"/>
      <c r="AF2077" s="367"/>
      <c r="AG2077" s="367"/>
      <c r="AH2077" s="367"/>
      <c r="AI2077" s="367"/>
      <c r="AJ2077" s="367"/>
      <c r="AK2077" s="367"/>
      <c r="AL2077" s="367"/>
      <c r="AM2077" s="367"/>
      <c r="AN2077" s="367"/>
      <c r="AO2077" s="367"/>
      <c r="AP2077" s="367"/>
      <c r="AQ2077" s="367"/>
      <c r="AR2077" s="367"/>
      <c r="AS2077" s="367"/>
      <c r="AT2077" s="367"/>
    </row>
    <row r="2078" spans="2:46" ht="13.8">
      <c r="B2078" s="26">
        <v>10.833333333333329</v>
      </c>
      <c r="C2078" s="363">
        <v>95.024915384564594</v>
      </c>
      <c r="D2078" s="367">
        <v>649.99999999999977</v>
      </c>
      <c r="E2078" s="367">
        <v>3023.2558139534835</v>
      </c>
      <c r="F2078" s="367">
        <v>-61001.564463055714</v>
      </c>
      <c r="G2078" s="367">
        <v>649.99999999999909</v>
      </c>
      <c r="H2078" s="367">
        <v>16250</v>
      </c>
      <c r="I2078" s="384">
        <v>-734573.28829503653</v>
      </c>
      <c r="J2078" s="367">
        <v>650</v>
      </c>
      <c r="K2078" s="367">
        <v>3939.3939393939349</v>
      </c>
      <c r="L2078" s="384">
        <v>-18989.754439889406</v>
      </c>
      <c r="M2078" s="367">
        <v>649.99999999999932</v>
      </c>
      <c r="N2078" s="367">
        <v>65</v>
      </c>
      <c r="O2078" s="384">
        <v>-650.51518197433143</v>
      </c>
      <c r="P2078" s="367">
        <v>9.4249999999999989</v>
      </c>
      <c r="Q2078" s="367">
        <v>65</v>
      </c>
      <c r="R2078" s="384">
        <v>24.43658316415738</v>
      </c>
      <c r="S2078" s="367">
        <v>9.1</v>
      </c>
      <c r="T2078" s="367">
        <v>2241.3793103448311</v>
      </c>
      <c r="U2078" s="384">
        <v>-24754.687023913804</v>
      </c>
      <c r="V2078" s="367">
        <v>650.00000000000102</v>
      </c>
      <c r="W2078" s="367">
        <v>108333.33333333342</v>
      </c>
      <c r="X2078" s="384">
        <v>31273.411165212317</v>
      </c>
      <c r="Y2078" s="386">
        <v>650.00000000000045</v>
      </c>
      <c r="Z2078" s="367"/>
      <c r="AA2078" s="367"/>
      <c r="AB2078" s="367"/>
      <c r="AC2078" s="367"/>
      <c r="AD2078" s="367"/>
      <c r="AE2078" s="367"/>
      <c r="AF2078" s="367"/>
      <c r="AG2078" s="367"/>
      <c r="AH2078" s="367"/>
      <c r="AI2078" s="367"/>
      <c r="AJ2078" s="367"/>
      <c r="AK2078" s="367"/>
      <c r="AL2078" s="367"/>
      <c r="AM2078" s="367"/>
      <c r="AN2078" s="367"/>
      <c r="AO2078" s="367"/>
      <c r="AP2078" s="367"/>
      <c r="AQ2078" s="367"/>
      <c r="AR2078" s="367"/>
      <c r="AS2078" s="367"/>
      <c r="AT2078" s="367"/>
    </row>
    <row r="2079" spans="2:46" ht="13.8">
      <c r="B2079" s="26">
        <v>10.999999999999995</v>
      </c>
      <c r="C2079" s="363">
        <v>96.481829114511171</v>
      </c>
      <c r="D2079" s="367">
        <v>659.99999999999977</v>
      </c>
      <c r="E2079" s="367">
        <v>3069.7674418604602</v>
      </c>
      <c r="F2079" s="367">
        <v>-62983.70470637484</v>
      </c>
      <c r="G2079" s="367">
        <v>659.99999999999898</v>
      </c>
      <c r="H2079" s="367">
        <v>16500</v>
      </c>
      <c r="I2079" s="384">
        <v>-758161.20861566032</v>
      </c>
      <c r="J2079" s="367">
        <v>660</v>
      </c>
      <c r="K2079" s="367">
        <v>3999.9999999999955</v>
      </c>
      <c r="L2079" s="384">
        <v>-20080.773982804931</v>
      </c>
      <c r="M2079" s="367">
        <v>659.99999999999932</v>
      </c>
      <c r="N2079" s="367">
        <v>66</v>
      </c>
      <c r="O2079" s="384">
        <v>-673.4546785334685</v>
      </c>
      <c r="P2079" s="367">
        <v>9.57</v>
      </c>
      <c r="Q2079" s="367">
        <v>66</v>
      </c>
      <c r="R2079" s="384">
        <v>18.709398078993736</v>
      </c>
      <c r="S2079" s="367">
        <v>9.24</v>
      </c>
      <c r="T2079" s="367">
        <v>2275.8620689655208</v>
      </c>
      <c r="U2079" s="384">
        <v>-25945.320541033256</v>
      </c>
      <c r="V2079" s="367">
        <v>660.00000000000102</v>
      </c>
      <c r="W2079" s="367">
        <v>110000.00000000009</v>
      </c>
      <c r="X2079" s="384">
        <v>31724.427420019994</v>
      </c>
      <c r="Y2079" s="386">
        <v>660.00000000000045</v>
      </c>
      <c r="Z2079" s="367"/>
      <c r="AA2079" s="367"/>
      <c r="AB2079" s="367"/>
      <c r="AC2079" s="367"/>
      <c r="AD2079" s="367"/>
      <c r="AE2079" s="367"/>
      <c r="AF2079" s="367"/>
      <c r="AG2079" s="367"/>
      <c r="AH2079" s="367"/>
      <c r="AI2079" s="367"/>
      <c r="AJ2079" s="367"/>
      <c r="AK2079" s="367"/>
      <c r="AL2079" s="367"/>
      <c r="AM2079" s="367"/>
      <c r="AN2079" s="367"/>
      <c r="AO2079" s="367"/>
      <c r="AP2079" s="367"/>
      <c r="AQ2079" s="367"/>
      <c r="AR2079" s="367"/>
      <c r="AS2079" s="367"/>
      <c r="AT2079" s="367"/>
    </row>
    <row r="2080" spans="2:46" ht="13.8">
      <c r="B2080" s="26">
        <v>11.166666666666661</v>
      </c>
      <c r="C2080" s="363">
        <v>97.938591085512272</v>
      </c>
      <c r="D2080" s="367">
        <v>669.99999999999966</v>
      </c>
      <c r="E2080" s="367">
        <v>3116.2790697674368</v>
      </c>
      <c r="F2080" s="367">
        <v>-64997.470847760509</v>
      </c>
      <c r="G2080" s="367">
        <v>669.99999999999898</v>
      </c>
      <c r="H2080" s="367">
        <v>16750</v>
      </c>
      <c r="I2080" s="384">
        <v>-782121.45599108376</v>
      </c>
      <c r="J2080" s="367">
        <v>669.99999999999989</v>
      </c>
      <c r="K2080" s="367">
        <v>4060.606060606056</v>
      </c>
      <c r="L2080" s="384">
        <v>-21196.001691617716</v>
      </c>
      <c r="M2080" s="367">
        <v>669.99999999999932</v>
      </c>
      <c r="N2080" s="367">
        <v>67</v>
      </c>
      <c r="O2080" s="384">
        <v>-696.78604087086626</v>
      </c>
      <c r="P2080" s="367">
        <v>9.7149999999999999</v>
      </c>
      <c r="Q2080" s="367">
        <v>67</v>
      </c>
      <c r="R2080" s="384">
        <v>12.797269584179841</v>
      </c>
      <c r="S2080" s="367">
        <v>9.3800000000000008</v>
      </c>
      <c r="T2080" s="367">
        <v>2310.3448275862106</v>
      </c>
      <c r="U2080" s="384">
        <v>-27160.493215070604</v>
      </c>
      <c r="V2080" s="367">
        <v>670.00000000000114</v>
      </c>
      <c r="W2080" s="367">
        <v>111666.66666666676</v>
      </c>
      <c r="X2080" s="384">
        <v>32174.531155199373</v>
      </c>
      <c r="Y2080" s="386">
        <v>670.00000000000045</v>
      </c>
      <c r="Z2080" s="367"/>
      <c r="AA2080" s="367"/>
      <c r="AB2080" s="367"/>
      <c r="AC2080" s="367"/>
      <c r="AD2080" s="367"/>
      <c r="AE2080" s="367"/>
      <c r="AF2080" s="367"/>
      <c r="AG2080" s="367"/>
      <c r="AH2080" s="367"/>
      <c r="AI2080" s="367"/>
      <c r="AJ2080" s="367"/>
      <c r="AK2080" s="367"/>
      <c r="AL2080" s="367"/>
      <c r="AM2080" s="367"/>
      <c r="AN2080" s="367"/>
      <c r="AO2080" s="367"/>
      <c r="AP2080" s="367"/>
      <c r="AQ2080" s="367"/>
      <c r="AR2080" s="367"/>
      <c r="AS2080" s="367"/>
      <c r="AT2080" s="367"/>
    </row>
    <row r="2081" spans="2:46" ht="13.8">
      <c r="B2081" s="26">
        <v>11.333333333333327</v>
      </c>
      <c r="C2081" s="363">
        <v>99.395201297567922</v>
      </c>
      <c r="D2081" s="367">
        <v>679.99999999999966</v>
      </c>
      <c r="E2081" s="367">
        <v>3162.7906976744134</v>
      </c>
      <c r="F2081" s="367">
        <v>-67042.862887212701</v>
      </c>
      <c r="G2081" s="367">
        <v>679.99999999999898</v>
      </c>
      <c r="H2081" s="367">
        <v>17000</v>
      </c>
      <c r="I2081" s="384">
        <v>-806454.03042130696</v>
      </c>
      <c r="J2081" s="367">
        <v>679.99999999999989</v>
      </c>
      <c r="K2081" s="367">
        <v>4121.2121212121165</v>
      </c>
      <c r="L2081" s="384">
        <v>-22335.437566327746</v>
      </c>
      <c r="M2081" s="367">
        <v>679.9999999999992</v>
      </c>
      <c r="N2081" s="367">
        <v>68</v>
      </c>
      <c r="O2081" s="384">
        <v>-720.50926898652472</v>
      </c>
      <c r="P2081" s="367">
        <v>9.86</v>
      </c>
      <c r="Q2081" s="367">
        <v>68</v>
      </c>
      <c r="R2081" s="384">
        <v>6.7001976797157683</v>
      </c>
      <c r="S2081" s="367">
        <v>9.52</v>
      </c>
      <c r="T2081" s="367">
        <v>2344.8275862069004</v>
      </c>
      <c r="U2081" s="384">
        <v>-28400.205046025814</v>
      </c>
      <c r="V2081" s="367">
        <v>680.00000000000114</v>
      </c>
      <c r="W2081" s="367">
        <v>113333.33333333343</v>
      </c>
      <c r="X2081" s="384">
        <v>32623.722370750449</v>
      </c>
      <c r="Y2081" s="386">
        <v>680.00000000000057</v>
      </c>
      <c r="Z2081" s="367"/>
      <c r="AA2081" s="367"/>
      <c r="AB2081" s="367"/>
      <c r="AC2081" s="367"/>
      <c r="AD2081" s="367"/>
      <c r="AE2081" s="367"/>
      <c r="AF2081" s="367"/>
      <c r="AG2081" s="367"/>
      <c r="AH2081" s="367"/>
      <c r="AI2081" s="367"/>
      <c r="AJ2081" s="367"/>
      <c r="AK2081" s="367"/>
      <c r="AL2081" s="367"/>
      <c r="AM2081" s="367"/>
      <c r="AN2081" s="367"/>
      <c r="AO2081" s="367"/>
      <c r="AP2081" s="367"/>
      <c r="AQ2081" s="367"/>
      <c r="AR2081" s="367"/>
      <c r="AS2081" s="367"/>
      <c r="AT2081" s="367"/>
    </row>
    <row r="2082" spans="2:46" ht="13.8">
      <c r="B2082" s="26">
        <v>11.499999999999993</v>
      </c>
      <c r="C2082" s="363">
        <v>100.85165975067811</v>
      </c>
      <c r="D2082" s="367">
        <v>689.99999999999966</v>
      </c>
      <c r="E2082" s="367">
        <v>3209.3023255813901</v>
      </c>
      <c r="F2082" s="367">
        <v>-69119.88082473143</v>
      </c>
      <c r="G2082" s="367">
        <v>689.99999999999898</v>
      </c>
      <c r="H2082" s="367">
        <v>17250</v>
      </c>
      <c r="I2082" s="384">
        <v>-831158.93190633005</v>
      </c>
      <c r="J2082" s="367">
        <v>689.99999999999989</v>
      </c>
      <c r="K2082" s="367">
        <v>4181.8181818181774</v>
      </c>
      <c r="L2082" s="384">
        <v>-23499.081606935059</v>
      </c>
      <c r="M2082" s="367">
        <v>689.99999999999932</v>
      </c>
      <c r="N2082" s="367">
        <v>69</v>
      </c>
      <c r="O2082" s="384">
        <v>-744.62436288044432</v>
      </c>
      <c r="P2082" s="367">
        <v>10.005000000000001</v>
      </c>
      <c r="Q2082" s="367">
        <v>69</v>
      </c>
      <c r="R2082" s="384">
        <v>0.41818236560136579</v>
      </c>
      <c r="S2082" s="367">
        <v>9.66</v>
      </c>
      <c r="T2082" s="367">
        <v>2379.3103448275901</v>
      </c>
      <c r="U2082" s="384">
        <v>-29664.456033898899</v>
      </c>
      <c r="V2082" s="367">
        <v>690.00000000000114</v>
      </c>
      <c r="W2082" s="367">
        <v>115000.0000000001</v>
      </c>
      <c r="X2082" s="384">
        <v>33072.001066673212</v>
      </c>
      <c r="Y2082" s="386">
        <v>690.00000000000057</v>
      </c>
      <c r="Z2082" s="367"/>
      <c r="AA2082" s="367"/>
      <c r="AB2082" s="367"/>
      <c r="AC2082" s="367"/>
      <c r="AD2082" s="367"/>
      <c r="AE2082" s="367"/>
      <c r="AF2082" s="367"/>
      <c r="AG2082" s="367"/>
      <c r="AH2082" s="367"/>
      <c r="AI2082" s="367"/>
      <c r="AJ2082" s="367"/>
      <c r="AK2082" s="367"/>
      <c r="AL2082" s="367"/>
      <c r="AM2082" s="367"/>
      <c r="AN2082" s="367"/>
      <c r="AO2082" s="367"/>
      <c r="AP2082" s="367"/>
      <c r="AQ2082" s="367"/>
      <c r="AR2082" s="367"/>
      <c r="AS2082" s="367"/>
      <c r="AT2082" s="367"/>
    </row>
    <row r="2083" spans="2:46" ht="13.8">
      <c r="B2083" s="26">
        <v>11.666666666666659</v>
      </c>
      <c r="C2083" s="363">
        <v>102.30796644484282</v>
      </c>
      <c r="D2083" s="367">
        <v>699.99999999999955</v>
      </c>
      <c r="E2083" s="367">
        <v>3255.8139534883667</v>
      </c>
      <c r="F2083" s="367">
        <v>-71228.524660316631</v>
      </c>
      <c r="G2083" s="367">
        <v>699.99999999999886</v>
      </c>
      <c r="H2083" s="367">
        <v>17500</v>
      </c>
      <c r="I2083" s="384">
        <v>-856236.16044615291</v>
      </c>
      <c r="J2083" s="367">
        <v>699.99999999999989</v>
      </c>
      <c r="K2083" s="367">
        <v>4242.4242424242384</v>
      </c>
      <c r="L2083" s="384">
        <v>-24686.933813439617</v>
      </c>
      <c r="M2083" s="367">
        <v>699.99999999999932</v>
      </c>
      <c r="N2083" s="367">
        <v>70</v>
      </c>
      <c r="O2083" s="384">
        <v>-769.13132255262474</v>
      </c>
      <c r="P2083" s="367">
        <v>10.15</v>
      </c>
      <c r="Q2083" s="367">
        <v>70</v>
      </c>
      <c r="R2083" s="384">
        <v>-6.0487763581632086</v>
      </c>
      <c r="S2083" s="367">
        <v>9.7999999999999989</v>
      </c>
      <c r="T2083" s="367">
        <v>2413.7931034482799</v>
      </c>
      <c r="U2083" s="384">
        <v>-30953.246178689868</v>
      </c>
      <c r="V2083" s="367">
        <v>700.00000000000114</v>
      </c>
      <c r="W2083" s="367">
        <v>116666.66666666677</v>
      </c>
      <c r="X2083" s="384">
        <v>33519.367242967674</v>
      </c>
      <c r="Y2083" s="386">
        <v>700.00000000000057</v>
      </c>
      <c r="Z2083" s="367"/>
      <c r="AA2083" s="367"/>
      <c r="AB2083" s="367"/>
      <c r="AC2083" s="367"/>
      <c r="AD2083" s="367"/>
      <c r="AE2083" s="367"/>
      <c r="AF2083" s="367"/>
      <c r="AG2083" s="367"/>
      <c r="AH2083" s="367"/>
      <c r="AI2083" s="367"/>
      <c r="AJ2083" s="367"/>
      <c r="AK2083" s="367"/>
      <c r="AL2083" s="367"/>
      <c r="AM2083" s="367"/>
      <c r="AN2083" s="367"/>
      <c r="AO2083" s="367"/>
      <c r="AP2083" s="367"/>
      <c r="AQ2083" s="367"/>
      <c r="AR2083" s="367"/>
      <c r="AS2083" s="367"/>
      <c r="AT2083" s="367"/>
    </row>
    <row r="2084" spans="2:46" ht="13.8">
      <c r="B2084" s="26">
        <v>11.833333333333325</v>
      </c>
      <c r="C2084" s="363">
        <v>103.76412138006205</v>
      </c>
      <c r="D2084" s="367">
        <v>709.99999999999955</v>
      </c>
      <c r="E2084" s="367">
        <v>3302.3255813953433</v>
      </c>
      <c r="F2084" s="367">
        <v>-73368.79439396839</v>
      </c>
      <c r="G2084" s="367">
        <v>709.99999999999886</v>
      </c>
      <c r="H2084" s="367">
        <v>17750</v>
      </c>
      <c r="I2084" s="384">
        <v>-881685.71604077565</v>
      </c>
      <c r="J2084" s="367">
        <v>709.99999999999989</v>
      </c>
      <c r="K2084" s="367">
        <v>4303.0303030302994</v>
      </c>
      <c r="L2084" s="384">
        <v>-25898.994185841446</v>
      </c>
      <c r="M2084" s="367">
        <v>709.99999999999943</v>
      </c>
      <c r="N2084" s="367">
        <v>71</v>
      </c>
      <c r="O2084" s="384">
        <v>-794.03014800306596</v>
      </c>
      <c r="P2084" s="367">
        <v>10.295</v>
      </c>
      <c r="Q2084" s="367">
        <v>71</v>
      </c>
      <c r="R2084" s="384">
        <v>-12.700678491578202</v>
      </c>
      <c r="S2084" s="367">
        <v>9.9400000000000013</v>
      </c>
      <c r="T2084" s="367">
        <v>2448.2758620689697</v>
      </c>
      <c r="U2084" s="384">
        <v>-32266.575480398711</v>
      </c>
      <c r="V2084" s="367">
        <v>710.00000000000114</v>
      </c>
      <c r="W2084" s="367">
        <v>118333.33333333344</v>
      </c>
      <c r="X2084" s="384">
        <v>33965.820899633836</v>
      </c>
      <c r="Y2084" s="386">
        <v>710.00000000000068</v>
      </c>
      <c r="Z2084" s="367"/>
      <c r="AA2084" s="367"/>
      <c r="AB2084" s="367"/>
      <c r="AC2084" s="367"/>
      <c r="AD2084" s="367"/>
      <c r="AE2084" s="367"/>
      <c r="AF2084" s="367"/>
      <c r="AG2084" s="367"/>
      <c r="AH2084" s="367"/>
      <c r="AI2084" s="367"/>
      <c r="AJ2084" s="367"/>
      <c r="AK2084" s="367"/>
      <c r="AL2084" s="367"/>
      <c r="AM2084" s="367"/>
      <c r="AN2084" s="367"/>
      <c r="AO2084" s="367"/>
      <c r="AP2084" s="367"/>
      <c r="AQ2084" s="367"/>
      <c r="AR2084" s="367"/>
      <c r="AS2084" s="367"/>
      <c r="AT2084" s="367"/>
    </row>
    <row r="2085" spans="2:46" ht="13.8">
      <c r="B2085" s="26">
        <v>11.999999999999991</v>
      </c>
      <c r="C2085" s="363">
        <v>105.22012455633582</v>
      </c>
      <c r="D2085" s="367">
        <v>719.99999999999955</v>
      </c>
      <c r="E2085" s="367">
        <v>3348.8372093023199</v>
      </c>
      <c r="F2085" s="367">
        <v>-75540.690025686679</v>
      </c>
      <c r="G2085" s="367">
        <v>719.99999999999886</v>
      </c>
      <c r="H2085" s="367">
        <v>18000</v>
      </c>
      <c r="I2085" s="384">
        <v>-907507.59869019827</v>
      </c>
      <c r="J2085" s="367">
        <v>720</v>
      </c>
      <c r="K2085" s="367">
        <v>4363.6363636363603</v>
      </c>
      <c r="L2085" s="384">
        <v>-27135.262724140539</v>
      </c>
      <c r="M2085" s="367">
        <v>719.99999999999955</v>
      </c>
      <c r="N2085" s="367">
        <v>72</v>
      </c>
      <c r="O2085" s="384">
        <v>-819.32083923176788</v>
      </c>
      <c r="P2085" s="367">
        <v>10.44</v>
      </c>
      <c r="Q2085" s="367">
        <v>72</v>
      </c>
      <c r="R2085" s="384">
        <v>-19.53752403464328</v>
      </c>
      <c r="S2085" s="367">
        <v>10.08</v>
      </c>
      <c r="T2085" s="367">
        <v>2482.7586206896594</v>
      </c>
      <c r="U2085" s="384">
        <v>-33604.443939025456</v>
      </c>
      <c r="V2085" s="367">
        <v>720.00000000000125</v>
      </c>
      <c r="W2085" s="367">
        <v>120000.00000000012</v>
      </c>
      <c r="X2085" s="384">
        <v>34411.362036671693</v>
      </c>
      <c r="Y2085" s="386">
        <v>720.00000000000068</v>
      </c>
      <c r="Z2085" s="367"/>
      <c r="AA2085" s="367"/>
      <c r="AB2085" s="367"/>
      <c r="AC2085" s="367"/>
      <c r="AD2085" s="367"/>
      <c r="AE2085" s="367"/>
      <c r="AF2085" s="367"/>
      <c r="AG2085" s="367"/>
      <c r="AH2085" s="367"/>
      <c r="AI2085" s="367"/>
      <c r="AJ2085" s="367"/>
      <c r="AK2085" s="367"/>
      <c r="AL2085" s="367"/>
      <c r="AM2085" s="367"/>
      <c r="AN2085" s="367"/>
      <c r="AO2085" s="367"/>
      <c r="AP2085" s="367"/>
      <c r="AQ2085" s="367"/>
      <c r="AR2085" s="367"/>
      <c r="AS2085" s="367"/>
      <c r="AT2085" s="367"/>
    </row>
    <row r="2086" spans="2:46" ht="13.8">
      <c r="B2086" s="26">
        <v>12.166666666666657</v>
      </c>
      <c r="C2086" s="363">
        <v>106.67597597366409</v>
      </c>
      <c r="D2086" s="367">
        <v>729.99999999999943</v>
      </c>
      <c r="E2086" s="367">
        <v>3395.3488372092966</v>
      </c>
      <c r="F2086" s="367">
        <v>-77744.211555471484</v>
      </c>
      <c r="G2086" s="367">
        <v>729.99999999999886</v>
      </c>
      <c r="H2086" s="367">
        <v>18250</v>
      </c>
      <c r="I2086" s="384">
        <v>-933701.80839442054</v>
      </c>
      <c r="J2086" s="367">
        <v>730</v>
      </c>
      <c r="K2086" s="367">
        <v>4424.2424242424213</v>
      </c>
      <c r="L2086" s="384">
        <v>-28395.73942833687</v>
      </c>
      <c r="M2086" s="367">
        <v>729.99999999999955</v>
      </c>
      <c r="N2086" s="367">
        <v>73</v>
      </c>
      <c r="O2086" s="384">
        <v>-845.00339623873083</v>
      </c>
      <c r="P2086" s="367">
        <v>10.584999999999999</v>
      </c>
      <c r="Q2086" s="367">
        <v>73</v>
      </c>
      <c r="R2086" s="384">
        <v>-26.559312987358609</v>
      </c>
      <c r="S2086" s="367">
        <v>10.219999999999999</v>
      </c>
      <c r="T2086" s="367">
        <v>2517.2413793103492</v>
      </c>
      <c r="U2086" s="384">
        <v>-34966.851554570072</v>
      </c>
      <c r="V2086" s="367">
        <v>730.00000000000136</v>
      </c>
      <c r="W2086" s="367">
        <v>121666.66666666679</v>
      </c>
      <c r="X2086" s="384">
        <v>34855.990654081237</v>
      </c>
      <c r="Y2086" s="386">
        <v>730.00000000000068</v>
      </c>
      <c r="Z2086" s="367"/>
      <c r="AA2086" s="367"/>
      <c r="AB2086" s="367"/>
      <c r="AC2086" s="367"/>
      <c r="AD2086" s="367"/>
      <c r="AE2086" s="367"/>
      <c r="AF2086" s="367"/>
      <c r="AG2086" s="367"/>
      <c r="AH2086" s="367"/>
      <c r="AI2086" s="367"/>
      <c r="AJ2086" s="367"/>
      <c r="AK2086" s="367"/>
      <c r="AL2086" s="367"/>
      <c r="AM2086" s="367"/>
      <c r="AN2086" s="367"/>
      <c r="AO2086" s="367"/>
      <c r="AP2086" s="367"/>
      <c r="AQ2086" s="367"/>
      <c r="AR2086" s="367"/>
      <c r="AS2086" s="367"/>
      <c r="AT2086" s="367"/>
    </row>
    <row r="2087" spans="2:46" ht="13.8">
      <c r="B2087" s="26">
        <v>12.333333333333323</v>
      </c>
      <c r="C2087" s="363">
        <v>108.13167563204692</v>
      </c>
      <c r="D2087" s="367">
        <v>739.99999999999943</v>
      </c>
      <c r="E2087" s="367">
        <v>3441.8604651162732</v>
      </c>
      <c r="F2087" s="367">
        <v>-79979.358983322774</v>
      </c>
      <c r="G2087" s="367">
        <v>739.99999999999875</v>
      </c>
      <c r="H2087" s="367">
        <v>18500</v>
      </c>
      <c r="I2087" s="384">
        <v>-960268.34515344247</v>
      </c>
      <c r="J2087" s="367">
        <v>740</v>
      </c>
      <c r="K2087" s="367">
        <v>4484.8484848484823</v>
      </c>
      <c r="L2087" s="384">
        <v>-29680.424298430484</v>
      </c>
      <c r="M2087" s="367">
        <v>739.99999999999966</v>
      </c>
      <c r="N2087" s="367">
        <v>74</v>
      </c>
      <c r="O2087" s="384">
        <v>-871.07781902395459</v>
      </c>
      <c r="P2087" s="367">
        <v>10.729999999999999</v>
      </c>
      <c r="Q2087" s="367">
        <v>74</v>
      </c>
      <c r="R2087" s="384">
        <v>-33.76604534972428</v>
      </c>
      <c r="S2087" s="367">
        <v>10.36</v>
      </c>
      <c r="T2087" s="367">
        <v>2551.724137931039</v>
      </c>
      <c r="U2087" s="384">
        <v>-36353.798327032564</v>
      </c>
      <c r="V2087" s="367">
        <v>740.00000000000136</v>
      </c>
      <c r="W2087" s="367">
        <v>123333.33333333346</v>
      </c>
      <c r="X2087" s="384">
        <v>35299.706751862475</v>
      </c>
      <c r="Y2087" s="386">
        <v>740.00000000000068</v>
      </c>
      <c r="Z2087" s="367"/>
      <c r="AA2087" s="367"/>
      <c r="AB2087" s="367"/>
      <c r="AC2087" s="367"/>
      <c r="AD2087" s="367"/>
      <c r="AE2087" s="367"/>
      <c r="AF2087" s="367"/>
      <c r="AG2087" s="367"/>
      <c r="AH2087" s="367"/>
      <c r="AI2087" s="367"/>
      <c r="AJ2087" s="367"/>
      <c r="AK2087" s="367"/>
      <c r="AL2087" s="367"/>
      <c r="AM2087" s="367"/>
      <c r="AN2087" s="367"/>
      <c r="AO2087" s="367"/>
      <c r="AP2087" s="367"/>
      <c r="AQ2087" s="367"/>
      <c r="AR2087" s="367"/>
      <c r="AS2087" s="367"/>
      <c r="AT2087" s="367"/>
    </row>
    <row r="2088" spans="2:46" ht="13.8">
      <c r="B2088" s="26">
        <v>12.499999999999989</v>
      </c>
      <c r="C2088" s="363">
        <v>109.58722353148427</v>
      </c>
      <c r="D2088" s="367">
        <v>749.99999999999943</v>
      </c>
      <c r="E2088" s="367">
        <v>3488.3720930232498</v>
      </c>
      <c r="F2088" s="367">
        <v>-82246.132309240624</v>
      </c>
      <c r="G2088" s="367">
        <v>749.99999999999875</v>
      </c>
      <c r="H2088" s="367">
        <v>18750</v>
      </c>
      <c r="I2088" s="384">
        <v>-987207.20896726428</v>
      </c>
      <c r="J2088" s="367">
        <v>750</v>
      </c>
      <c r="K2088" s="367">
        <v>4545.4545454545432</v>
      </c>
      <c r="L2088" s="384">
        <v>-30989.317334421332</v>
      </c>
      <c r="M2088" s="367">
        <v>749.99999999999966</v>
      </c>
      <c r="N2088" s="367">
        <v>75</v>
      </c>
      <c r="O2088" s="384">
        <v>-897.54410758743927</v>
      </c>
      <c r="P2088" s="367">
        <v>10.875</v>
      </c>
      <c r="Q2088" s="367">
        <v>75</v>
      </c>
      <c r="R2088" s="384">
        <v>-41.157721121740202</v>
      </c>
      <c r="S2088" s="367">
        <v>10.5</v>
      </c>
      <c r="T2088" s="367">
        <v>2586.2068965517287</v>
      </c>
      <c r="U2088" s="384">
        <v>-37765.284256412924</v>
      </c>
      <c r="V2088" s="367">
        <v>750.00000000000136</v>
      </c>
      <c r="W2088" s="367">
        <v>125000.00000000013</v>
      </c>
      <c r="X2088" s="384">
        <v>35742.51033001543</v>
      </c>
      <c r="Y2088" s="386">
        <v>750.0000000000008</v>
      </c>
      <c r="Z2088" s="367"/>
      <c r="AA2088" s="367"/>
      <c r="AB2088" s="367"/>
      <c r="AC2088" s="367"/>
      <c r="AD2088" s="367"/>
      <c r="AE2088" s="367"/>
      <c r="AF2088" s="367"/>
      <c r="AG2088" s="367"/>
      <c r="AH2088" s="367"/>
      <c r="AI2088" s="367"/>
      <c r="AJ2088" s="367"/>
      <c r="AK2088" s="367"/>
      <c r="AL2088" s="367"/>
      <c r="AM2088" s="367"/>
      <c r="AN2088" s="367"/>
      <c r="AO2088" s="367"/>
      <c r="AP2088" s="367"/>
      <c r="AQ2088" s="367"/>
      <c r="AR2088" s="367"/>
      <c r="AS2088" s="367"/>
      <c r="AT2088" s="367"/>
    </row>
    <row r="2089" spans="2:46" ht="13.8">
      <c r="B2089" s="26">
        <v>12.666666666666655</v>
      </c>
      <c r="C2089" s="363">
        <v>111.04261967197615</v>
      </c>
      <c r="D2089" s="367">
        <v>759.99999999999932</v>
      </c>
      <c r="E2089" s="367">
        <v>3534.8837209302264</v>
      </c>
      <c r="F2089" s="367">
        <v>-84544.531533224988</v>
      </c>
      <c r="G2089" s="367">
        <v>759.99999999999875</v>
      </c>
      <c r="H2089" s="367">
        <v>19000</v>
      </c>
      <c r="I2089" s="384">
        <v>-1014518.3998358857</v>
      </c>
      <c r="J2089" s="367">
        <v>760</v>
      </c>
      <c r="K2089" s="367">
        <v>4606.0606060606042</v>
      </c>
      <c r="L2089" s="384">
        <v>-32322.418536309448</v>
      </c>
      <c r="M2089" s="367">
        <v>759.99999999999966</v>
      </c>
      <c r="N2089" s="367">
        <v>76</v>
      </c>
      <c r="O2089" s="384">
        <v>-924.40226192918533</v>
      </c>
      <c r="P2089" s="367">
        <v>11.020000000000001</v>
      </c>
      <c r="Q2089" s="367">
        <v>76</v>
      </c>
      <c r="R2089" s="384">
        <v>-48.734340303406384</v>
      </c>
      <c r="S2089" s="367">
        <v>10.64</v>
      </c>
      <c r="T2089" s="367">
        <v>2620.6896551724185</v>
      </c>
      <c r="U2089" s="384">
        <v>-39201.309342711167</v>
      </c>
      <c r="V2089" s="367">
        <v>760.00000000000136</v>
      </c>
      <c r="W2089" s="367">
        <v>126666.6666666668</v>
      </c>
      <c r="X2089" s="384">
        <v>36184.401388540064</v>
      </c>
      <c r="Y2089" s="386">
        <v>760.0000000000008</v>
      </c>
      <c r="Z2089" s="367"/>
      <c r="AA2089" s="367"/>
      <c r="AB2089" s="367"/>
      <c r="AC2089" s="367"/>
      <c r="AD2089" s="367"/>
      <c r="AE2089" s="367"/>
      <c r="AF2089" s="367"/>
      <c r="AG2089" s="367"/>
      <c r="AH2089" s="367"/>
      <c r="AI2089" s="367"/>
      <c r="AJ2089" s="367"/>
      <c r="AK2089" s="367"/>
      <c r="AL2089" s="367"/>
      <c r="AM2089" s="367"/>
      <c r="AN2089" s="367"/>
      <c r="AO2089" s="367"/>
      <c r="AP2089" s="367"/>
      <c r="AQ2089" s="367"/>
      <c r="AR2089" s="367"/>
      <c r="AS2089" s="367"/>
      <c r="AT2089" s="367"/>
    </row>
    <row r="2090" spans="2:46" ht="13.8">
      <c r="B2090" s="26">
        <v>12.833333333333321</v>
      </c>
      <c r="C2090" s="363">
        <v>112.49786405352256</v>
      </c>
      <c r="D2090" s="367">
        <v>769.99999999999932</v>
      </c>
      <c r="E2090" s="367">
        <v>3581.3953488372031</v>
      </c>
      <c r="F2090" s="367">
        <v>-86874.556655275897</v>
      </c>
      <c r="G2090" s="367">
        <v>769.99999999999875</v>
      </c>
      <c r="H2090" s="367">
        <v>19250</v>
      </c>
      <c r="I2090" s="384">
        <v>-1042201.917759307</v>
      </c>
      <c r="J2090" s="367">
        <v>770</v>
      </c>
      <c r="K2090" s="367">
        <v>4666.6666666666652</v>
      </c>
      <c r="L2090" s="384">
        <v>-33679.727904094849</v>
      </c>
      <c r="M2090" s="367">
        <v>769.99999999999989</v>
      </c>
      <c r="N2090" s="367">
        <v>77</v>
      </c>
      <c r="O2090" s="384">
        <v>-951.65228204919174</v>
      </c>
      <c r="P2090" s="367">
        <v>11.165000000000001</v>
      </c>
      <c r="Q2090" s="367">
        <v>77</v>
      </c>
      <c r="R2090" s="384">
        <v>-56.495902894722718</v>
      </c>
      <c r="S2090" s="367">
        <v>10.78</v>
      </c>
      <c r="T2090" s="367">
        <v>2655.1724137931083</v>
      </c>
      <c r="U2090" s="384">
        <v>-40661.873585927293</v>
      </c>
      <c r="V2090" s="367">
        <v>770.00000000000136</v>
      </c>
      <c r="W2090" s="367">
        <v>128333.33333333347</v>
      </c>
      <c r="X2090" s="384">
        <v>36625.379927436392</v>
      </c>
      <c r="Y2090" s="386">
        <v>770.0000000000008</v>
      </c>
      <c r="Z2090" s="367"/>
      <c r="AA2090" s="367"/>
      <c r="AB2090" s="367"/>
      <c r="AC2090" s="367"/>
      <c r="AD2090" s="367"/>
      <c r="AE2090" s="367"/>
      <c r="AF2090" s="367"/>
      <c r="AG2090" s="367"/>
      <c r="AH2090" s="367"/>
      <c r="AI2090" s="367"/>
      <c r="AJ2090" s="367"/>
      <c r="AK2090" s="367"/>
      <c r="AL2090" s="367"/>
      <c r="AM2090" s="367"/>
      <c r="AN2090" s="367"/>
      <c r="AO2090" s="367"/>
      <c r="AP2090" s="367"/>
      <c r="AQ2090" s="367"/>
      <c r="AR2090" s="367"/>
      <c r="AS2090" s="367"/>
      <c r="AT2090" s="367"/>
    </row>
    <row r="2091" spans="2:46" ht="13.8">
      <c r="B2091" s="26">
        <v>12.999999999999988</v>
      </c>
      <c r="C2091" s="363">
        <v>113.95295667612349</v>
      </c>
      <c r="D2091" s="367">
        <v>779.99999999999932</v>
      </c>
      <c r="E2091" s="367">
        <v>3627.9069767441797</v>
      </c>
      <c r="F2091" s="367">
        <v>-89236.207675393263</v>
      </c>
      <c r="G2091" s="367">
        <v>779.99999999999864</v>
      </c>
      <c r="H2091" s="367">
        <v>19500</v>
      </c>
      <c r="I2091" s="384">
        <v>-1070257.762737528</v>
      </c>
      <c r="J2091" s="367">
        <v>780</v>
      </c>
      <c r="K2091" s="367">
        <v>4727.2727272727261</v>
      </c>
      <c r="L2091" s="384">
        <v>-35061.245437777477</v>
      </c>
      <c r="M2091" s="367">
        <v>779.99999999999989</v>
      </c>
      <c r="N2091" s="367">
        <v>78</v>
      </c>
      <c r="O2091" s="384">
        <v>-979.29416794745896</v>
      </c>
      <c r="P2091" s="367">
        <v>11.31</v>
      </c>
      <c r="Q2091" s="367">
        <v>78</v>
      </c>
      <c r="R2091" s="384">
        <v>-64.44240889568951</v>
      </c>
      <c r="S2091" s="367">
        <v>10.920000000000002</v>
      </c>
      <c r="T2091" s="367">
        <v>2689.655172413798</v>
      </c>
      <c r="U2091" s="384">
        <v>-42146.976986061294</v>
      </c>
      <c r="V2091" s="367">
        <v>780.00000000000136</v>
      </c>
      <c r="W2091" s="367">
        <v>130000.00000000015</v>
      </c>
      <c r="X2091" s="384">
        <v>37065.445946704422</v>
      </c>
      <c r="Y2091" s="386">
        <v>780.0000000000008</v>
      </c>
      <c r="Z2091" s="367"/>
      <c r="AA2091" s="367"/>
      <c r="AB2091" s="367"/>
      <c r="AC2091" s="367"/>
      <c r="AD2091" s="367"/>
      <c r="AE2091" s="367"/>
      <c r="AF2091" s="367"/>
      <c r="AG2091" s="367"/>
      <c r="AH2091" s="367"/>
      <c r="AI2091" s="367"/>
      <c r="AJ2091" s="367"/>
      <c r="AK2091" s="367"/>
      <c r="AL2091" s="367"/>
      <c r="AM2091" s="367"/>
      <c r="AN2091" s="367"/>
      <c r="AO2091" s="367"/>
      <c r="AP2091" s="367"/>
      <c r="AQ2091" s="367"/>
      <c r="AR2091" s="367"/>
      <c r="AS2091" s="367"/>
      <c r="AT2091" s="367"/>
    </row>
    <row r="2092" spans="2:46" ht="13.8">
      <c r="B2092" s="26">
        <v>13.166666666666654</v>
      </c>
      <c r="C2092" s="363">
        <v>115.40789753977894</v>
      </c>
      <c r="D2092" s="367">
        <v>789.9999999999992</v>
      </c>
      <c r="E2092" s="367">
        <v>3674.4186046511563</v>
      </c>
      <c r="F2092" s="367">
        <v>-91629.484593577203</v>
      </c>
      <c r="G2092" s="367">
        <v>789.99999999999864</v>
      </c>
      <c r="H2092" s="367">
        <v>19750</v>
      </c>
      <c r="I2092" s="384">
        <v>-1098685.9347705487</v>
      </c>
      <c r="J2092" s="367">
        <v>790</v>
      </c>
      <c r="K2092" s="367">
        <v>4787.8787878787871</v>
      </c>
      <c r="L2092" s="384">
        <v>-36466.971137357359</v>
      </c>
      <c r="M2092" s="367">
        <v>789.99999999999989</v>
      </c>
      <c r="N2092" s="367">
        <v>79</v>
      </c>
      <c r="O2092" s="384">
        <v>-1007.327919623987</v>
      </c>
      <c r="P2092" s="367">
        <v>11.455</v>
      </c>
      <c r="Q2092" s="367">
        <v>79</v>
      </c>
      <c r="R2092" s="384">
        <v>-72.573858306306349</v>
      </c>
      <c r="S2092" s="367">
        <v>11.06</v>
      </c>
      <c r="T2092" s="367">
        <v>2724.1379310344878</v>
      </c>
      <c r="U2092" s="384">
        <v>-43656.619543113164</v>
      </c>
      <c r="V2092" s="367">
        <v>790.00000000000136</v>
      </c>
      <c r="W2092" s="367">
        <v>131666.6666666668</v>
      </c>
      <c r="X2092" s="384">
        <v>37504.599446344138</v>
      </c>
      <c r="Y2092" s="386">
        <v>790.0000000000008</v>
      </c>
      <c r="Z2092" s="367"/>
      <c r="AA2092" s="367"/>
      <c r="AB2092" s="367"/>
      <c r="AC2092" s="367"/>
      <c r="AD2092" s="367"/>
      <c r="AE2092" s="367"/>
      <c r="AF2092" s="367"/>
      <c r="AG2092" s="367"/>
      <c r="AH2092" s="367"/>
      <c r="AI2092" s="367"/>
      <c r="AJ2092" s="367"/>
      <c r="AK2092" s="367"/>
      <c r="AL2092" s="367"/>
      <c r="AM2092" s="367"/>
      <c r="AN2092" s="367"/>
      <c r="AO2092" s="367"/>
      <c r="AP2092" s="367"/>
      <c r="AQ2092" s="367"/>
      <c r="AR2092" s="367"/>
      <c r="AS2092" s="367"/>
      <c r="AT2092" s="367"/>
    </row>
    <row r="2093" spans="2:46" ht="13.8">
      <c r="B2093" s="26">
        <v>13.33333333333332</v>
      </c>
      <c r="C2093" s="363">
        <v>116.86268664448895</v>
      </c>
      <c r="D2093" s="367">
        <v>799.9999999999992</v>
      </c>
      <c r="E2093" s="367">
        <v>3720.930232558133</v>
      </c>
      <c r="F2093" s="367">
        <v>-94054.387409827643</v>
      </c>
      <c r="G2093" s="367">
        <v>799.99999999999864</v>
      </c>
      <c r="H2093" s="367">
        <v>20000</v>
      </c>
      <c r="I2093" s="384">
        <v>-1127486.4338583692</v>
      </c>
      <c r="J2093" s="367">
        <v>800</v>
      </c>
      <c r="K2093" s="367">
        <v>4848.484848484848</v>
      </c>
      <c r="L2093" s="384">
        <v>-37896.905002834523</v>
      </c>
      <c r="M2093" s="367">
        <v>800</v>
      </c>
      <c r="N2093" s="367">
        <v>80</v>
      </c>
      <c r="O2093" s="384">
        <v>-1035.7535370787759</v>
      </c>
      <c r="P2093" s="367">
        <v>11.6</v>
      </c>
      <c r="Q2093" s="367">
        <v>80</v>
      </c>
      <c r="R2093" s="384">
        <v>-80.890251126573446</v>
      </c>
      <c r="S2093" s="367">
        <v>11.2</v>
      </c>
      <c r="T2093" s="367">
        <v>2758.6206896551776</v>
      </c>
      <c r="U2093" s="384">
        <v>-45190.80125708296</v>
      </c>
      <c r="V2093" s="367">
        <v>800.00000000000159</v>
      </c>
      <c r="W2093" s="367">
        <v>133333.33333333346</v>
      </c>
      <c r="X2093" s="384">
        <v>37942.840426355549</v>
      </c>
      <c r="Y2093" s="386">
        <v>800.00000000000068</v>
      </c>
      <c r="Z2093" s="367"/>
      <c r="AA2093" s="367"/>
      <c r="AB2093" s="367"/>
      <c r="AC2093" s="367"/>
      <c r="AD2093" s="367"/>
      <c r="AE2093" s="367"/>
      <c r="AF2093" s="367"/>
      <c r="AG2093" s="367"/>
      <c r="AH2093" s="367"/>
      <c r="AI2093" s="367"/>
      <c r="AJ2093" s="367"/>
      <c r="AK2093" s="367"/>
      <c r="AL2093" s="367"/>
      <c r="AM2093" s="367"/>
      <c r="AN2093" s="367"/>
      <c r="AO2093" s="367"/>
      <c r="AP2093" s="367"/>
      <c r="AQ2093" s="367"/>
      <c r="AR2093" s="367"/>
      <c r="AS2093" s="367"/>
      <c r="AT2093" s="367"/>
    </row>
    <row r="2094" spans="2:46" ht="13.8">
      <c r="B2094" s="26">
        <v>13.499999999999986</v>
      </c>
      <c r="C2094" s="363">
        <v>118.31732399025348</v>
      </c>
      <c r="D2094" s="367">
        <v>809.9999999999992</v>
      </c>
      <c r="E2094" s="367">
        <v>3767.4418604651096</v>
      </c>
      <c r="F2094" s="367">
        <v>-96510.916124144627</v>
      </c>
      <c r="G2094" s="367">
        <v>809.99999999999864</v>
      </c>
      <c r="H2094" s="367">
        <v>20250</v>
      </c>
      <c r="I2094" s="384">
        <v>-1156659.2600009898</v>
      </c>
      <c r="J2094" s="367">
        <v>810</v>
      </c>
      <c r="K2094" s="367">
        <v>4909.090909090909</v>
      </c>
      <c r="L2094" s="384">
        <v>-39351.047034208932</v>
      </c>
      <c r="M2094" s="367">
        <v>810</v>
      </c>
      <c r="N2094" s="367">
        <v>81</v>
      </c>
      <c r="O2094" s="384">
        <v>-1064.5710203118258</v>
      </c>
      <c r="P2094" s="367">
        <v>11.744999999999999</v>
      </c>
      <c r="Q2094" s="367">
        <v>81</v>
      </c>
      <c r="R2094" s="384">
        <v>-89.391587356490874</v>
      </c>
      <c r="S2094" s="367">
        <v>11.34</v>
      </c>
      <c r="T2094" s="367">
        <v>2793.1034482758673</v>
      </c>
      <c r="U2094" s="384">
        <v>-46749.522127970602</v>
      </c>
      <c r="V2094" s="367">
        <v>810.00000000000159</v>
      </c>
      <c r="W2094" s="367">
        <v>135000.00000000012</v>
      </c>
      <c r="X2094" s="384">
        <v>38380.168886738662</v>
      </c>
      <c r="Y2094" s="386">
        <v>810.00000000000068</v>
      </c>
      <c r="Z2094" s="367"/>
      <c r="AA2094" s="367"/>
      <c r="AB2094" s="367"/>
      <c r="AC2094" s="367"/>
      <c r="AD2094" s="367"/>
      <c r="AE2094" s="367"/>
      <c r="AF2094" s="367"/>
      <c r="AG2094" s="367"/>
      <c r="AH2094" s="367"/>
      <c r="AI2094" s="367"/>
      <c r="AJ2094" s="367"/>
      <c r="AK2094" s="367"/>
      <c r="AL2094" s="367"/>
      <c r="AM2094" s="367"/>
      <c r="AN2094" s="367"/>
      <c r="AO2094" s="367"/>
      <c r="AP2094" s="367"/>
      <c r="AQ2094" s="367"/>
      <c r="AR2094" s="367"/>
      <c r="AS2094" s="367"/>
      <c r="AT2094" s="367"/>
    </row>
    <row r="2095" spans="2:46" ht="13.8">
      <c r="B2095" s="26">
        <v>13.666666666666652</v>
      </c>
      <c r="C2095" s="363">
        <v>119.77180957707253</v>
      </c>
      <c r="D2095" s="367">
        <v>819.99999999999909</v>
      </c>
      <c r="E2095" s="367">
        <v>3813.9534883720862</v>
      </c>
      <c r="F2095" s="367">
        <v>-98999.070736528098</v>
      </c>
      <c r="G2095" s="367">
        <v>819.99999999999852</v>
      </c>
      <c r="H2095" s="367">
        <v>20500</v>
      </c>
      <c r="I2095" s="384">
        <v>-1186204.4131984096</v>
      </c>
      <c r="J2095" s="367">
        <v>819.99999999999989</v>
      </c>
      <c r="K2095" s="367">
        <v>4969.69696969697</v>
      </c>
      <c r="L2095" s="384">
        <v>-40829.397231480631</v>
      </c>
      <c r="M2095" s="367">
        <v>820.00000000000023</v>
      </c>
      <c r="N2095" s="367">
        <v>82</v>
      </c>
      <c r="O2095" s="384">
        <v>-1093.7803693231365</v>
      </c>
      <c r="P2095" s="367">
        <v>11.889999999999999</v>
      </c>
      <c r="Q2095" s="367">
        <v>82</v>
      </c>
      <c r="R2095" s="384">
        <v>-98.077866996058475</v>
      </c>
      <c r="S2095" s="367">
        <v>11.479999999999999</v>
      </c>
      <c r="T2095" s="367">
        <v>2827.5862068965571</v>
      </c>
      <c r="U2095" s="384">
        <v>-48332.78215577612</v>
      </c>
      <c r="V2095" s="367">
        <v>820.00000000000159</v>
      </c>
      <c r="W2095" s="367">
        <v>136666.66666666677</v>
      </c>
      <c r="X2095" s="384">
        <v>38816.584827493469</v>
      </c>
      <c r="Y2095" s="386">
        <v>820.00000000000057</v>
      </c>
      <c r="Z2095" s="367"/>
      <c r="AA2095" s="367"/>
      <c r="AB2095" s="367"/>
      <c r="AC2095" s="367"/>
      <c r="AD2095" s="367"/>
      <c r="AE2095" s="367"/>
      <c r="AF2095" s="367"/>
      <c r="AG2095" s="367"/>
      <c r="AH2095" s="367"/>
      <c r="AI2095" s="367"/>
      <c r="AJ2095" s="367"/>
      <c r="AK2095" s="367"/>
      <c r="AL2095" s="367"/>
      <c r="AM2095" s="367"/>
      <c r="AN2095" s="367"/>
      <c r="AO2095" s="367"/>
      <c r="AP2095" s="367"/>
      <c r="AQ2095" s="367"/>
      <c r="AR2095" s="367"/>
      <c r="AS2095" s="367"/>
      <c r="AT2095" s="367"/>
    </row>
    <row r="2096" spans="2:46" ht="13.8">
      <c r="B2096" s="26">
        <v>13.833333333333318</v>
      </c>
      <c r="C2096" s="363">
        <v>121.2261434049461</v>
      </c>
      <c r="D2096" s="367">
        <v>829.99999999999909</v>
      </c>
      <c r="E2096" s="367">
        <v>3860.4651162790628</v>
      </c>
      <c r="F2096" s="367">
        <v>-101518.85124697813</v>
      </c>
      <c r="G2096" s="367">
        <v>829.99999999999852</v>
      </c>
      <c r="H2096" s="367">
        <v>20750</v>
      </c>
      <c r="I2096" s="384">
        <v>-1216121.8934506294</v>
      </c>
      <c r="J2096" s="367">
        <v>829.99999999999989</v>
      </c>
      <c r="K2096" s="367">
        <v>5030.3030303030309</v>
      </c>
      <c r="L2096" s="384">
        <v>-42331.955594649553</v>
      </c>
      <c r="M2096" s="367">
        <v>830.00000000000023</v>
      </c>
      <c r="N2096" s="367">
        <v>83</v>
      </c>
      <c r="O2096" s="384">
        <v>-1123.3815841127082</v>
      </c>
      <c r="P2096" s="367">
        <v>12.035</v>
      </c>
      <c r="Q2096" s="367">
        <v>83</v>
      </c>
      <c r="R2096" s="384">
        <v>-106.94909004527653</v>
      </c>
      <c r="S2096" s="367">
        <v>11.620000000000001</v>
      </c>
      <c r="T2096" s="367">
        <v>2862.0689655172469</v>
      </c>
      <c r="U2096" s="384">
        <v>-49940.581340499521</v>
      </c>
      <c r="V2096" s="367">
        <v>830.00000000000159</v>
      </c>
      <c r="W2096" s="367">
        <v>138333.33333333343</v>
      </c>
      <c r="X2096" s="384">
        <v>39252.08824861997</v>
      </c>
      <c r="Y2096" s="386">
        <v>830.00000000000057</v>
      </c>
      <c r="Z2096" s="367"/>
      <c r="AA2096" s="367"/>
      <c r="AB2096" s="367"/>
      <c r="AC2096" s="367"/>
      <c r="AD2096" s="367"/>
      <c r="AE2096" s="367"/>
      <c r="AF2096" s="367"/>
      <c r="AG2096" s="367"/>
      <c r="AH2096" s="367"/>
      <c r="AI2096" s="367"/>
      <c r="AJ2096" s="367"/>
      <c r="AK2096" s="367"/>
      <c r="AL2096" s="367"/>
      <c r="AM2096" s="367"/>
      <c r="AN2096" s="367"/>
      <c r="AO2096" s="367"/>
      <c r="AP2096" s="367"/>
      <c r="AQ2096" s="367"/>
      <c r="AR2096" s="367"/>
      <c r="AS2096" s="367"/>
      <c r="AT2096" s="367"/>
    </row>
    <row r="2097" spans="2:46" ht="13.8">
      <c r="B2097" s="26">
        <v>13.999999999999984</v>
      </c>
      <c r="C2097" s="363">
        <v>122.68032547387421</v>
      </c>
      <c r="D2097" s="367">
        <v>839.99999999999909</v>
      </c>
      <c r="E2097" s="367">
        <v>3906.9767441860395</v>
      </c>
      <c r="F2097" s="367">
        <v>-104070.25765549466</v>
      </c>
      <c r="G2097" s="367">
        <v>839.99999999999852</v>
      </c>
      <c r="H2097" s="367">
        <v>21000</v>
      </c>
      <c r="I2097" s="384">
        <v>-1246411.700757649</v>
      </c>
      <c r="J2097" s="367">
        <v>839.99999999999989</v>
      </c>
      <c r="K2097" s="367">
        <v>5090.9090909090919</v>
      </c>
      <c r="L2097" s="384">
        <v>-43858.722123715728</v>
      </c>
      <c r="M2097" s="367">
        <v>840.00000000000023</v>
      </c>
      <c r="N2097" s="367">
        <v>84</v>
      </c>
      <c r="O2097" s="384">
        <v>-1153.3746646805407</v>
      </c>
      <c r="P2097" s="367">
        <v>12.18</v>
      </c>
      <c r="Q2097" s="367">
        <v>84</v>
      </c>
      <c r="R2097" s="384">
        <v>-116.00525650414464</v>
      </c>
      <c r="S2097" s="367">
        <v>11.76</v>
      </c>
      <c r="T2097" s="367">
        <v>2896.5517241379366</v>
      </c>
      <c r="U2097" s="384">
        <v>-51572.91968214079</v>
      </c>
      <c r="V2097" s="367">
        <v>840.00000000000159</v>
      </c>
      <c r="W2097" s="367">
        <v>140000.00000000009</v>
      </c>
      <c r="X2097" s="384">
        <v>39686.679150118165</v>
      </c>
      <c r="Y2097" s="386">
        <v>840.00000000000045</v>
      </c>
      <c r="Z2097" s="367"/>
      <c r="AA2097" s="367"/>
      <c r="AB2097" s="367"/>
      <c r="AC2097" s="367"/>
      <c r="AD2097" s="367"/>
      <c r="AE2097" s="367"/>
      <c r="AF2097" s="367"/>
      <c r="AG2097" s="367"/>
      <c r="AH2097" s="367"/>
      <c r="AI2097" s="367"/>
      <c r="AJ2097" s="367"/>
      <c r="AK2097" s="367"/>
      <c r="AL2097" s="367"/>
      <c r="AM2097" s="367"/>
      <c r="AN2097" s="367"/>
      <c r="AO2097" s="367"/>
      <c r="AP2097" s="367"/>
      <c r="AQ2097" s="367"/>
      <c r="AR2097" s="367"/>
      <c r="AS2097" s="367"/>
      <c r="AT2097" s="367"/>
    </row>
    <row r="2098" spans="2:46" ht="13.8">
      <c r="B2098" s="26">
        <v>14.16666666666665</v>
      </c>
      <c r="C2098" s="363">
        <v>124.13435578385685</v>
      </c>
      <c r="D2098" s="367">
        <v>849.99999999999909</v>
      </c>
      <c r="E2098" s="367">
        <v>3953.4883720930161</v>
      </c>
      <c r="F2098" s="367">
        <v>-106653.28996207772</v>
      </c>
      <c r="G2098" s="367">
        <v>849.99999999999852</v>
      </c>
      <c r="H2098" s="367">
        <v>21250</v>
      </c>
      <c r="I2098" s="384">
        <v>-1277073.8351194684</v>
      </c>
      <c r="J2098" s="367">
        <v>849.99999999999989</v>
      </c>
      <c r="K2098" s="367">
        <v>5151.5151515151529</v>
      </c>
      <c r="L2098" s="384">
        <v>-45409.696818679193</v>
      </c>
      <c r="M2098" s="367">
        <v>850.00000000000034</v>
      </c>
      <c r="N2098" s="367">
        <v>85</v>
      </c>
      <c r="O2098" s="384">
        <v>-1183.7596110266347</v>
      </c>
      <c r="P2098" s="367">
        <v>12.325000000000001</v>
      </c>
      <c r="Q2098" s="367">
        <v>85</v>
      </c>
      <c r="R2098" s="384">
        <v>-125.2463663726631</v>
      </c>
      <c r="S2098" s="367">
        <v>11.9</v>
      </c>
      <c r="T2098" s="367">
        <v>2931.0344827586264</v>
      </c>
      <c r="U2098" s="384">
        <v>-53229.797180699941</v>
      </c>
      <c r="V2098" s="367">
        <v>850.00000000000159</v>
      </c>
      <c r="W2098" s="367">
        <v>141666.66666666674</v>
      </c>
      <c r="X2098" s="384">
        <v>40120.357531988055</v>
      </c>
      <c r="Y2098" s="386">
        <v>850.00000000000045</v>
      </c>
      <c r="Z2098" s="367"/>
      <c r="AA2098" s="367"/>
      <c r="AB2098" s="367"/>
      <c r="AC2098" s="367"/>
      <c r="AD2098" s="367"/>
      <c r="AE2098" s="367"/>
      <c r="AF2098" s="367"/>
      <c r="AG2098" s="367"/>
      <c r="AH2098" s="367"/>
      <c r="AI2098" s="367"/>
      <c r="AJ2098" s="367"/>
      <c r="AK2098" s="367"/>
      <c r="AL2098" s="367"/>
      <c r="AM2098" s="367"/>
      <c r="AN2098" s="367"/>
      <c r="AO2098" s="367"/>
      <c r="AP2098" s="367"/>
      <c r="AQ2098" s="367"/>
      <c r="AR2098" s="367"/>
      <c r="AS2098" s="367"/>
      <c r="AT2098" s="367"/>
    </row>
    <row r="2099" spans="2:46" ht="13.8">
      <c r="B2099" s="26">
        <v>14.333333333333316</v>
      </c>
      <c r="C2099" s="363">
        <v>125.58823433489403</v>
      </c>
      <c r="D2099" s="367">
        <v>859.99999999999898</v>
      </c>
      <c r="E2099" s="367">
        <v>3999.9999999999927</v>
      </c>
      <c r="F2099" s="367">
        <v>-109267.94816672728</v>
      </c>
      <c r="G2099" s="367">
        <v>859.99999999999841</v>
      </c>
      <c r="H2099" s="367">
        <v>21500</v>
      </c>
      <c r="I2099" s="384">
        <v>-1308108.2965360878</v>
      </c>
      <c r="J2099" s="367">
        <v>859.99999999999989</v>
      </c>
      <c r="K2099" s="367">
        <v>5212.1212121212138</v>
      </c>
      <c r="L2099" s="384">
        <v>-46984.879679539881</v>
      </c>
      <c r="M2099" s="367">
        <v>860.00000000000034</v>
      </c>
      <c r="N2099" s="367">
        <v>86</v>
      </c>
      <c r="O2099" s="384">
        <v>-1214.5364231509889</v>
      </c>
      <c r="P2099" s="367">
        <v>12.47</v>
      </c>
      <c r="Q2099" s="367">
        <v>86</v>
      </c>
      <c r="R2099" s="384">
        <v>-134.6724196508317</v>
      </c>
      <c r="S2099" s="367">
        <v>12.04</v>
      </c>
      <c r="T2099" s="367">
        <v>2965.5172413793161</v>
      </c>
      <c r="U2099" s="384">
        <v>-54911.213836176998</v>
      </c>
      <c r="V2099" s="367">
        <v>860.00000000000171</v>
      </c>
      <c r="W2099" s="367">
        <v>143333.3333333334</v>
      </c>
      <c r="X2099" s="384">
        <v>40553.123394229646</v>
      </c>
      <c r="Y2099" s="386">
        <v>860.00000000000034</v>
      </c>
      <c r="Z2099" s="367"/>
      <c r="AA2099" s="367"/>
      <c r="AB2099" s="367"/>
      <c r="AC2099" s="367"/>
      <c r="AD2099" s="367"/>
      <c r="AE2099" s="367"/>
      <c r="AF2099" s="367"/>
      <c r="AG2099" s="367"/>
      <c r="AH2099" s="367"/>
      <c r="AI2099" s="367"/>
      <c r="AJ2099" s="367"/>
      <c r="AK2099" s="367"/>
      <c r="AL2099" s="367"/>
      <c r="AM2099" s="367"/>
      <c r="AN2099" s="367"/>
      <c r="AO2099" s="367"/>
      <c r="AP2099" s="367"/>
      <c r="AQ2099" s="367"/>
      <c r="AR2099" s="367"/>
      <c r="AS2099" s="367"/>
      <c r="AT2099" s="367"/>
    </row>
    <row r="2100" spans="2:46" ht="13.8">
      <c r="B2100" s="26">
        <v>14.499999999999982</v>
      </c>
      <c r="C2100" s="363">
        <v>127.04196112698573</v>
      </c>
      <c r="D2100" s="367">
        <v>869.99999999999898</v>
      </c>
      <c r="E2100" s="367">
        <v>4046.5116279069694</v>
      </c>
      <c r="F2100" s="367">
        <v>-111914.23226944337</v>
      </c>
      <c r="G2100" s="367">
        <v>869.99999999999841</v>
      </c>
      <c r="H2100" s="367">
        <v>21750</v>
      </c>
      <c r="I2100" s="384">
        <v>-1339515.0850075069</v>
      </c>
      <c r="J2100" s="367">
        <v>869.99999999999989</v>
      </c>
      <c r="K2100" s="367">
        <v>5272.7272727272748</v>
      </c>
      <c r="L2100" s="384">
        <v>-48584.270706297844</v>
      </c>
      <c r="M2100" s="367">
        <v>870.00000000000034</v>
      </c>
      <c r="N2100" s="367">
        <v>87</v>
      </c>
      <c r="O2100" s="384">
        <v>-1245.7051010536038</v>
      </c>
      <c r="P2100" s="367">
        <v>12.615</v>
      </c>
      <c r="Q2100" s="367">
        <v>87</v>
      </c>
      <c r="R2100" s="384">
        <v>-144.28341633865065</v>
      </c>
      <c r="S2100" s="367">
        <v>12.18</v>
      </c>
      <c r="T2100" s="367">
        <v>3000.0000000000059</v>
      </c>
      <c r="U2100" s="384">
        <v>-56617.169648571922</v>
      </c>
      <c r="V2100" s="367">
        <v>870.00000000000171</v>
      </c>
      <c r="W2100" s="367">
        <v>145000.00000000006</v>
      </c>
      <c r="X2100" s="384">
        <v>40984.976736842924</v>
      </c>
      <c r="Y2100" s="386">
        <v>870.00000000000034</v>
      </c>
      <c r="Z2100" s="367"/>
      <c r="AA2100" s="367"/>
      <c r="AB2100" s="367"/>
      <c r="AC2100" s="367"/>
      <c r="AD2100" s="367"/>
      <c r="AE2100" s="367"/>
      <c r="AF2100" s="367"/>
      <c r="AG2100" s="367"/>
      <c r="AH2100" s="367"/>
      <c r="AI2100" s="367"/>
      <c r="AJ2100" s="367"/>
      <c r="AK2100" s="367"/>
      <c r="AL2100" s="367"/>
      <c r="AM2100" s="367"/>
      <c r="AN2100" s="367"/>
      <c r="AO2100" s="367"/>
      <c r="AP2100" s="367"/>
      <c r="AQ2100" s="367"/>
      <c r="AR2100" s="367"/>
      <c r="AS2100" s="367"/>
      <c r="AT2100" s="367"/>
    </row>
    <row r="2101" spans="2:46" ht="13.8">
      <c r="B2101" s="26">
        <v>14.666666666666648</v>
      </c>
      <c r="C2101" s="363">
        <v>128.49553616013193</v>
      </c>
      <c r="D2101" s="367">
        <v>879.99999999999898</v>
      </c>
      <c r="E2101" s="367">
        <v>4093.023255813946</v>
      </c>
      <c r="F2101" s="367">
        <v>-114592.142270226</v>
      </c>
      <c r="G2101" s="367">
        <v>879.99999999999841</v>
      </c>
      <c r="H2101" s="367">
        <v>22000</v>
      </c>
      <c r="I2101" s="384">
        <v>-1371294.2005337258</v>
      </c>
      <c r="J2101" s="367">
        <v>880</v>
      </c>
      <c r="K2101" s="367">
        <v>5333.3333333333358</v>
      </c>
      <c r="L2101" s="384">
        <v>-50207.869898953075</v>
      </c>
      <c r="M2101" s="367">
        <v>880.00000000000045</v>
      </c>
      <c r="N2101" s="367">
        <v>88</v>
      </c>
      <c r="O2101" s="384">
        <v>-1277.2656447344796</v>
      </c>
      <c r="P2101" s="367">
        <v>12.76</v>
      </c>
      <c r="Q2101" s="367">
        <v>88</v>
      </c>
      <c r="R2101" s="384">
        <v>-154.07935643611987</v>
      </c>
      <c r="S2101" s="367">
        <v>12.32</v>
      </c>
      <c r="T2101" s="367">
        <v>3034.4827586206957</v>
      </c>
      <c r="U2101" s="384">
        <v>-58347.664617884708</v>
      </c>
      <c r="V2101" s="367">
        <v>880.00000000000171</v>
      </c>
      <c r="W2101" s="367">
        <v>146666.66666666672</v>
      </c>
      <c r="X2101" s="384">
        <v>41415.917559827903</v>
      </c>
      <c r="Y2101" s="386">
        <v>880.00000000000023</v>
      </c>
      <c r="Z2101" s="367"/>
      <c r="AA2101" s="367"/>
      <c r="AB2101" s="367"/>
      <c r="AC2101" s="367"/>
      <c r="AD2101" s="367"/>
      <c r="AE2101" s="367"/>
      <c r="AF2101" s="367"/>
      <c r="AG2101" s="367"/>
      <c r="AH2101" s="367"/>
      <c r="AI2101" s="367"/>
      <c r="AJ2101" s="367"/>
      <c r="AK2101" s="367"/>
      <c r="AL2101" s="367"/>
      <c r="AM2101" s="367"/>
      <c r="AN2101" s="367"/>
      <c r="AO2101" s="367"/>
      <c r="AP2101" s="367"/>
      <c r="AQ2101" s="367"/>
      <c r="AR2101" s="367"/>
      <c r="AS2101" s="367"/>
      <c r="AT2101" s="367"/>
    </row>
    <row r="2102" spans="2:46" ht="13.8">
      <c r="B2102" s="26">
        <v>14.833333333333314</v>
      </c>
      <c r="C2102" s="363">
        <v>129.94895943433266</v>
      </c>
      <c r="D2102" s="367">
        <v>889.99999999999886</v>
      </c>
      <c r="E2102" s="367">
        <v>4139.5348837209231</v>
      </c>
      <c r="F2102" s="367">
        <v>-117301.67816907515</v>
      </c>
      <c r="G2102" s="367">
        <v>889.99999999999841</v>
      </c>
      <c r="H2102" s="367">
        <v>22250</v>
      </c>
      <c r="I2102" s="384">
        <v>-1403445.643114744</v>
      </c>
      <c r="J2102" s="367">
        <v>890</v>
      </c>
      <c r="K2102" s="367">
        <v>5393.9393939393967</v>
      </c>
      <c r="L2102" s="384">
        <v>-51855.677257505573</v>
      </c>
      <c r="M2102" s="367">
        <v>890.00000000000057</v>
      </c>
      <c r="N2102" s="367">
        <v>89</v>
      </c>
      <c r="O2102" s="384">
        <v>-1309.2180541936166</v>
      </c>
      <c r="P2102" s="367">
        <v>12.904999999999999</v>
      </c>
      <c r="Q2102" s="367">
        <v>89</v>
      </c>
      <c r="R2102" s="384">
        <v>-164.06023994323922</v>
      </c>
      <c r="S2102" s="367">
        <v>12.459999999999999</v>
      </c>
      <c r="T2102" s="367">
        <v>3068.9655172413854</v>
      </c>
      <c r="U2102" s="384">
        <v>-60102.698744115376</v>
      </c>
      <c r="V2102" s="367">
        <v>890.00000000000171</v>
      </c>
      <c r="W2102" s="367">
        <v>148333.33333333337</v>
      </c>
      <c r="X2102" s="384">
        <v>41845.945863184577</v>
      </c>
      <c r="Y2102" s="386">
        <v>890.00000000000023</v>
      </c>
      <c r="Z2102" s="367"/>
      <c r="AA2102" s="367"/>
      <c r="AB2102" s="367"/>
      <c r="AC2102" s="367"/>
      <c r="AD2102" s="367"/>
      <c r="AE2102" s="367"/>
      <c r="AF2102" s="367"/>
      <c r="AG2102" s="367"/>
      <c r="AH2102" s="367"/>
      <c r="AI2102" s="367"/>
      <c r="AJ2102" s="367"/>
      <c r="AK2102" s="367"/>
      <c r="AL2102" s="367"/>
      <c r="AM2102" s="367"/>
      <c r="AN2102" s="367"/>
      <c r="AO2102" s="367"/>
      <c r="AP2102" s="367"/>
      <c r="AQ2102" s="367"/>
      <c r="AR2102" s="367"/>
      <c r="AS2102" s="367"/>
      <c r="AT2102" s="367"/>
    </row>
    <row r="2103" spans="2:46" ht="13.8">
      <c r="B2103" s="26">
        <v>14.99999999999998</v>
      </c>
      <c r="C2103" s="363">
        <v>131.40223094958796</v>
      </c>
      <c r="D2103" s="367">
        <v>899.99999999999886</v>
      </c>
      <c r="E2103" s="367">
        <v>4186.0465116279001</v>
      </c>
      <c r="F2103" s="367">
        <v>-120042.83996599089</v>
      </c>
      <c r="G2103" s="367">
        <v>899.99999999999864</v>
      </c>
      <c r="H2103" s="367">
        <v>22500</v>
      </c>
      <c r="I2103" s="384">
        <v>-1435969.4127505624</v>
      </c>
      <c r="J2103" s="367">
        <v>900</v>
      </c>
      <c r="K2103" s="367">
        <v>5454.5454545454577</v>
      </c>
      <c r="L2103" s="384">
        <v>-53527.692781955302</v>
      </c>
      <c r="M2103" s="367">
        <v>900.00000000000057</v>
      </c>
      <c r="N2103" s="367">
        <v>90</v>
      </c>
      <c r="O2103" s="384">
        <v>-1341.5623294310142</v>
      </c>
      <c r="P2103" s="367">
        <v>13.049999999999999</v>
      </c>
      <c r="Q2103" s="367">
        <v>90</v>
      </c>
      <c r="R2103" s="384">
        <v>-174.22606686000896</v>
      </c>
      <c r="S2103" s="367">
        <v>12.6</v>
      </c>
      <c r="T2103" s="367">
        <v>3103.4482758620752</v>
      </c>
      <c r="U2103" s="384">
        <v>-61882.272027263927</v>
      </c>
      <c r="V2103" s="367">
        <v>900.00000000000182</v>
      </c>
      <c r="W2103" s="367">
        <v>150000.00000000003</v>
      </c>
      <c r="X2103" s="384">
        <v>42275.061646912945</v>
      </c>
      <c r="Y2103" s="386">
        <v>900.00000000000011</v>
      </c>
      <c r="Z2103" s="367"/>
      <c r="AA2103" s="367"/>
      <c r="AB2103" s="367"/>
      <c r="AC2103" s="367"/>
      <c r="AD2103" s="367"/>
      <c r="AE2103" s="367"/>
      <c r="AF2103" s="367"/>
      <c r="AG2103" s="367"/>
      <c r="AH2103" s="367"/>
      <c r="AI2103" s="367"/>
      <c r="AJ2103" s="367"/>
      <c r="AK2103" s="367"/>
      <c r="AL2103" s="367"/>
      <c r="AM2103" s="367"/>
      <c r="AN2103" s="367"/>
      <c r="AO2103" s="367"/>
      <c r="AP2103" s="367"/>
      <c r="AQ2103" s="367"/>
      <c r="AR2103" s="367"/>
      <c r="AS2103" s="367"/>
      <c r="AT2103" s="367"/>
    </row>
    <row r="2104" spans="2:46" ht="13.8">
      <c r="B2104" s="26">
        <v>15.166666666666647</v>
      </c>
      <c r="C2104" s="363">
        <v>132.85535070589776</v>
      </c>
      <c r="D2104" s="367">
        <v>909.99999999999886</v>
      </c>
      <c r="E2104" s="367">
        <v>4232.5581395348772</v>
      </c>
      <c r="F2104" s="367">
        <v>-122815.6276609731</v>
      </c>
      <c r="G2104" s="367">
        <v>909.99999999999864</v>
      </c>
      <c r="H2104" s="367">
        <v>22750</v>
      </c>
      <c r="I2104" s="384">
        <v>-1468865.5094411806</v>
      </c>
      <c r="J2104" s="367">
        <v>910</v>
      </c>
      <c r="K2104" s="367">
        <v>5515.1515151515187</v>
      </c>
      <c r="L2104" s="384">
        <v>-55223.91647230232</v>
      </c>
      <c r="M2104" s="367">
        <v>910.00000000000068</v>
      </c>
      <c r="N2104" s="367">
        <v>91</v>
      </c>
      <c r="O2104" s="384">
        <v>-1374.2984704466726</v>
      </c>
      <c r="P2104" s="367">
        <v>13.194999999999999</v>
      </c>
      <c r="Q2104" s="367">
        <v>91</v>
      </c>
      <c r="R2104" s="384">
        <v>-184.57683718642895</v>
      </c>
      <c r="S2104" s="367">
        <v>12.74</v>
      </c>
      <c r="T2104" s="367">
        <v>3137.931034482765</v>
      </c>
      <c r="U2104" s="384">
        <v>-63686.384467330361</v>
      </c>
      <c r="V2104" s="367">
        <v>910.00000000000182</v>
      </c>
      <c r="W2104" s="367">
        <v>151666.66666666669</v>
      </c>
      <c r="X2104" s="384">
        <v>42703.264911013015</v>
      </c>
      <c r="Y2104" s="386">
        <v>910.00000000000011</v>
      </c>
      <c r="Z2104" s="367"/>
      <c r="AA2104" s="367"/>
      <c r="AB2104" s="367"/>
      <c r="AC2104" s="367"/>
      <c r="AD2104" s="367"/>
      <c r="AE2104" s="367"/>
      <c r="AF2104" s="367"/>
      <c r="AG2104" s="367"/>
      <c r="AH2104" s="367"/>
      <c r="AI2104" s="367"/>
      <c r="AJ2104" s="367"/>
      <c r="AK2104" s="367"/>
      <c r="AL2104" s="367"/>
      <c r="AM2104" s="367"/>
      <c r="AN2104" s="367"/>
      <c r="AO2104" s="367"/>
      <c r="AP2104" s="367"/>
      <c r="AQ2104" s="367"/>
      <c r="AR2104" s="367"/>
      <c r="AS2104" s="367"/>
      <c r="AT2104" s="367"/>
    </row>
    <row r="2105" spans="2:46" ht="13.8">
      <c r="B2105" s="26">
        <v>15.333333333333313</v>
      </c>
      <c r="C2105" s="363">
        <v>134.3083187032621</v>
      </c>
      <c r="D2105" s="367">
        <v>919.99999999999875</v>
      </c>
      <c r="E2105" s="367">
        <v>4279.0697674418543</v>
      </c>
      <c r="F2105" s="367">
        <v>-125620.04125402182</v>
      </c>
      <c r="G2105" s="367">
        <v>919.99999999999875</v>
      </c>
      <c r="H2105" s="367">
        <v>23000</v>
      </c>
      <c r="I2105" s="384">
        <v>-1502133.9331865984</v>
      </c>
      <c r="J2105" s="367">
        <v>920</v>
      </c>
      <c r="K2105" s="367">
        <v>5575.7575757575796</v>
      </c>
      <c r="L2105" s="384">
        <v>-56944.34832854657</v>
      </c>
      <c r="M2105" s="367">
        <v>920.00000000000068</v>
      </c>
      <c r="N2105" s="367">
        <v>92</v>
      </c>
      <c r="O2105" s="384">
        <v>-1407.4264772405929</v>
      </c>
      <c r="P2105" s="367">
        <v>13.340000000000002</v>
      </c>
      <c r="Q2105" s="367">
        <v>92</v>
      </c>
      <c r="R2105" s="384">
        <v>-195.11255092249917</v>
      </c>
      <c r="S2105" s="367">
        <v>12.88</v>
      </c>
      <c r="T2105" s="367">
        <v>3172.4137931034547</v>
      </c>
      <c r="U2105" s="384">
        <v>-65515.0360643147</v>
      </c>
      <c r="V2105" s="367">
        <v>920.00000000000193</v>
      </c>
      <c r="W2105" s="367">
        <v>153333.33333333334</v>
      </c>
      <c r="X2105" s="384">
        <v>43130.555655484772</v>
      </c>
      <c r="Y2105" s="386">
        <v>920</v>
      </c>
      <c r="Z2105" s="367"/>
      <c r="AA2105" s="367"/>
      <c r="AB2105" s="367"/>
      <c r="AC2105" s="367"/>
      <c r="AD2105" s="367"/>
      <c r="AE2105" s="367"/>
      <c r="AF2105" s="367"/>
      <c r="AG2105" s="367"/>
      <c r="AH2105" s="367"/>
      <c r="AI2105" s="367"/>
      <c r="AJ2105" s="367"/>
      <c r="AK2105" s="367"/>
      <c r="AL2105" s="367"/>
      <c r="AM2105" s="367"/>
      <c r="AN2105" s="367"/>
      <c r="AO2105" s="367"/>
      <c r="AP2105" s="367"/>
      <c r="AQ2105" s="367"/>
      <c r="AR2105" s="367"/>
      <c r="AS2105" s="367"/>
      <c r="AT2105" s="367"/>
    </row>
    <row r="2106" spans="2:46" ht="13.8">
      <c r="B2106" s="26">
        <v>15.499999999999979</v>
      </c>
      <c r="C2106" s="363">
        <v>135.76113494168098</v>
      </c>
      <c r="D2106" s="367">
        <v>929.99999999999875</v>
      </c>
      <c r="E2106" s="367">
        <v>4325.5813953488314</v>
      </c>
      <c r="F2106" s="367">
        <v>-128456.08074513706</v>
      </c>
      <c r="G2106" s="367">
        <v>929.99999999999875</v>
      </c>
      <c r="H2106" s="367">
        <v>23250</v>
      </c>
      <c r="I2106" s="384">
        <v>-1535774.6839868159</v>
      </c>
      <c r="J2106" s="367">
        <v>930</v>
      </c>
      <c r="K2106" s="367">
        <v>5636.3636363636406</v>
      </c>
      <c r="L2106" s="384">
        <v>-58688.988350688101</v>
      </c>
      <c r="M2106" s="367">
        <v>930.0000000000008</v>
      </c>
      <c r="N2106" s="367">
        <v>93</v>
      </c>
      <c r="O2106" s="384">
        <v>-1440.9463498127732</v>
      </c>
      <c r="P2106" s="367">
        <v>13.485000000000001</v>
      </c>
      <c r="Q2106" s="367">
        <v>93</v>
      </c>
      <c r="R2106" s="384">
        <v>-205.83320806821953</v>
      </c>
      <c r="S2106" s="367">
        <v>13.02</v>
      </c>
      <c r="T2106" s="367">
        <v>3206.8965517241445</v>
      </c>
      <c r="U2106" s="384">
        <v>-67368.226818216892</v>
      </c>
      <c r="V2106" s="367">
        <v>930.00000000000193</v>
      </c>
      <c r="W2106" s="367">
        <v>155000</v>
      </c>
      <c r="X2106" s="384">
        <v>43556.93388032823</v>
      </c>
      <c r="Y2106" s="386">
        <v>930</v>
      </c>
      <c r="Z2106" s="367"/>
      <c r="AA2106" s="367"/>
      <c r="AB2106" s="367"/>
      <c r="AC2106" s="367"/>
      <c r="AD2106" s="367"/>
      <c r="AE2106" s="367"/>
      <c r="AF2106" s="367"/>
      <c r="AG2106" s="367"/>
      <c r="AH2106" s="367"/>
      <c r="AI2106" s="367"/>
      <c r="AJ2106" s="367"/>
      <c r="AK2106" s="367"/>
      <c r="AL2106" s="367"/>
      <c r="AM2106" s="367"/>
      <c r="AN2106" s="367"/>
      <c r="AO2106" s="367"/>
      <c r="AP2106" s="367"/>
      <c r="AQ2106" s="367"/>
      <c r="AR2106" s="367"/>
      <c r="AS2106" s="367"/>
      <c r="AT2106" s="367"/>
    </row>
    <row r="2107" spans="2:46" ht="13.8">
      <c r="B2107" s="26">
        <v>15.666666666666645</v>
      </c>
      <c r="C2107" s="363">
        <v>137.21379942115436</v>
      </c>
      <c r="D2107" s="367">
        <v>939.99999999999875</v>
      </c>
      <c r="E2107" s="367">
        <v>4372.0930232558085</v>
      </c>
      <c r="F2107" s="367">
        <v>-131323.74613431888</v>
      </c>
      <c r="G2107" s="367">
        <v>939.99999999999886</v>
      </c>
      <c r="H2107" s="367">
        <v>23500</v>
      </c>
      <c r="I2107" s="384">
        <v>-1569787.7618418334</v>
      </c>
      <c r="J2107" s="367">
        <v>940</v>
      </c>
      <c r="K2107" s="367">
        <v>5696.9696969697015</v>
      </c>
      <c r="L2107" s="384">
        <v>-60457.836538726864</v>
      </c>
      <c r="M2107" s="367">
        <v>940.0000000000008</v>
      </c>
      <c r="N2107" s="367">
        <v>94</v>
      </c>
      <c r="O2107" s="384">
        <v>-1474.8580881632142</v>
      </c>
      <c r="P2107" s="367">
        <v>13.63</v>
      </c>
      <c r="Q2107" s="367">
        <v>94</v>
      </c>
      <c r="R2107" s="384">
        <v>-216.73880862359013</v>
      </c>
      <c r="S2107" s="367">
        <v>13.159999999999998</v>
      </c>
      <c r="T2107" s="367">
        <v>3241.3793103448343</v>
      </c>
      <c r="U2107" s="384">
        <v>-69245.95672903696</v>
      </c>
      <c r="V2107" s="367">
        <v>940.00000000000193</v>
      </c>
      <c r="W2107" s="367">
        <v>156666.66666666666</v>
      </c>
      <c r="X2107" s="384">
        <v>43982.399585543382</v>
      </c>
      <c r="Y2107" s="386">
        <v>939.99999999999989</v>
      </c>
      <c r="Z2107" s="367"/>
      <c r="AA2107" s="367"/>
      <c r="AB2107" s="367"/>
      <c r="AC2107" s="367"/>
      <c r="AD2107" s="367"/>
      <c r="AE2107" s="367"/>
      <c r="AF2107" s="367"/>
      <c r="AG2107" s="367"/>
      <c r="AH2107" s="367"/>
      <c r="AI2107" s="367"/>
      <c r="AJ2107" s="367"/>
      <c r="AK2107" s="367"/>
      <c r="AL2107" s="367"/>
      <c r="AM2107" s="367"/>
      <c r="AN2107" s="367"/>
      <c r="AO2107" s="367"/>
      <c r="AP2107" s="367"/>
      <c r="AQ2107" s="367"/>
      <c r="AR2107" s="367"/>
      <c r="AS2107" s="367"/>
      <c r="AT2107" s="367"/>
    </row>
    <row r="2108" spans="2:46" ht="13.8">
      <c r="B2108" s="26">
        <v>15.833333333333311</v>
      </c>
      <c r="C2108" s="363">
        <v>138.66631214168228</v>
      </c>
      <c r="D2108" s="367">
        <v>949.99999999999864</v>
      </c>
      <c r="E2108" s="367">
        <v>4418.6046511627856</v>
      </c>
      <c r="F2108" s="367">
        <v>-134223.03742156713</v>
      </c>
      <c r="G2108" s="367">
        <v>949.99999999999886</v>
      </c>
      <c r="H2108" s="367">
        <v>23750</v>
      </c>
      <c r="I2108" s="384">
        <v>-1604173.1667516506</v>
      </c>
      <c r="J2108" s="367">
        <v>950</v>
      </c>
      <c r="K2108" s="367">
        <v>5757.5757575757625</v>
      </c>
      <c r="L2108" s="384">
        <v>-62250.892892662901</v>
      </c>
      <c r="M2108" s="367">
        <v>950.0000000000008</v>
      </c>
      <c r="N2108" s="367">
        <v>95</v>
      </c>
      <c r="O2108" s="384">
        <v>-1509.1616922919163</v>
      </c>
      <c r="P2108" s="367">
        <v>13.775</v>
      </c>
      <c r="Q2108" s="367">
        <v>95</v>
      </c>
      <c r="R2108" s="384">
        <v>-227.8293525886113</v>
      </c>
      <c r="S2108" s="367">
        <v>13.3</v>
      </c>
      <c r="T2108" s="367">
        <v>3275.862068965524</v>
      </c>
      <c r="U2108" s="384">
        <v>-71148.225796774917</v>
      </c>
      <c r="V2108" s="367">
        <v>950.00000000000193</v>
      </c>
      <c r="W2108" s="367">
        <v>158333.33333333331</v>
      </c>
      <c r="X2108" s="384">
        <v>44406.952771130222</v>
      </c>
      <c r="Y2108" s="386">
        <v>949.99999999999989</v>
      </c>
      <c r="Z2108" s="367"/>
      <c r="AA2108" s="367"/>
      <c r="AB2108" s="367"/>
      <c r="AC2108" s="367"/>
      <c r="AD2108" s="367"/>
      <c r="AE2108" s="367"/>
      <c r="AF2108" s="367"/>
      <c r="AG2108" s="367"/>
      <c r="AH2108" s="367"/>
      <c r="AI2108" s="367"/>
      <c r="AJ2108" s="367"/>
      <c r="AK2108" s="367"/>
      <c r="AL2108" s="367"/>
      <c r="AM2108" s="367"/>
      <c r="AN2108" s="367"/>
      <c r="AO2108" s="367"/>
      <c r="AP2108" s="367"/>
      <c r="AQ2108" s="367"/>
      <c r="AR2108" s="367"/>
      <c r="AS2108" s="367"/>
      <c r="AT2108" s="367"/>
    </row>
    <row r="2109" spans="2:46" ht="13.8">
      <c r="B2109" s="26">
        <v>15.999999999999977</v>
      </c>
      <c r="C2109" s="363">
        <v>140.11867310326474</v>
      </c>
      <c r="D2109" s="367">
        <v>959.99999999999864</v>
      </c>
      <c r="E2109" s="367">
        <v>4465.1162790697626</v>
      </c>
      <c r="F2109" s="367">
        <v>-137153.95460688201</v>
      </c>
      <c r="G2109" s="367">
        <v>959.99999999999909</v>
      </c>
      <c r="H2109" s="367">
        <v>24000</v>
      </c>
      <c r="I2109" s="384">
        <v>-1638930.8987162674</v>
      </c>
      <c r="J2109" s="367">
        <v>960</v>
      </c>
      <c r="K2109" s="367">
        <v>5818.1818181818235</v>
      </c>
      <c r="L2109" s="384">
        <v>-64068.157412496221</v>
      </c>
      <c r="M2109" s="367">
        <v>960.00000000000102</v>
      </c>
      <c r="N2109" s="367">
        <v>96</v>
      </c>
      <c r="O2109" s="384">
        <v>-1543.857162198879</v>
      </c>
      <c r="P2109" s="367">
        <v>13.92</v>
      </c>
      <c r="Q2109" s="367">
        <v>96</v>
      </c>
      <c r="R2109" s="384">
        <v>-239.10483996328239</v>
      </c>
      <c r="S2109" s="367">
        <v>13.44</v>
      </c>
      <c r="T2109" s="367">
        <v>3310.3448275862138</v>
      </c>
      <c r="U2109" s="384">
        <v>-73075.034021430736</v>
      </c>
      <c r="V2109" s="367">
        <v>960.00000000000193</v>
      </c>
      <c r="W2109" s="367">
        <v>159999.99999999997</v>
      </c>
      <c r="X2109" s="384">
        <v>44830.593437088777</v>
      </c>
      <c r="Y2109" s="386">
        <v>959.99999999999977</v>
      </c>
      <c r="Z2109" s="367"/>
      <c r="AA2109" s="367"/>
      <c r="AB2109" s="367"/>
      <c r="AC2109" s="367"/>
      <c r="AD2109" s="367"/>
      <c r="AE2109" s="367"/>
      <c r="AF2109" s="367"/>
      <c r="AG2109" s="367"/>
      <c r="AH2109" s="367"/>
      <c r="AI2109" s="367"/>
      <c r="AJ2109" s="367"/>
      <c r="AK2109" s="367"/>
      <c r="AL2109" s="367"/>
      <c r="AM2109" s="367"/>
      <c r="AN2109" s="367"/>
      <c r="AO2109" s="367"/>
      <c r="AP2109" s="367"/>
      <c r="AQ2109" s="367"/>
      <c r="AR2109" s="367"/>
      <c r="AS2109" s="367"/>
      <c r="AT2109" s="367"/>
    </row>
    <row r="2110" spans="2:46" ht="13.8">
      <c r="B2110" s="26">
        <v>16.166666666666643</v>
      </c>
      <c r="C2110" s="363">
        <v>141.57088230590176</v>
      </c>
      <c r="D2110" s="367">
        <v>969.99999999999864</v>
      </c>
      <c r="E2110" s="367">
        <v>4511.6279069767397</v>
      </c>
      <c r="F2110" s="367">
        <v>-140116.49769026332</v>
      </c>
      <c r="G2110" s="367">
        <v>969.99999999999909</v>
      </c>
      <c r="H2110" s="367">
        <v>24250</v>
      </c>
      <c r="I2110" s="384">
        <v>-1674060.9577356838</v>
      </c>
      <c r="J2110" s="367">
        <v>969.99999999999989</v>
      </c>
      <c r="K2110" s="367">
        <v>5878.7878787878844</v>
      </c>
      <c r="L2110" s="384">
        <v>-65909.630098226771</v>
      </c>
      <c r="M2110" s="367">
        <v>970.00000000000102</v>
      </c>
      <c r="N2110" s="367">
        <v>97</v>
      </c>
      <c r="O2110" s="384">
        <v>-1578.9444978841027</v>
      </c>
      <c r="P2110" s="367">
        <v>14.065</v>
      </c>
      <c r="Q2110" s="367">
        <v>97</v>
      </c>
      <c r="R2110" s="384">
        <v>-250.5652707476039</v>
      </c>
      <c r="S2110" s="367">
        <v>13.58</v>
      </c>
      <c r="T2110" s="367">
        <v>3344.8275862069036</v>
      </c>
      <c r="U2110" s="384">
        <v>-75026.38140300443</v>
      </c>
      <c r="V2110" s="367">
        <v>970.00000000000193</v>
      </c>
      <c r="W2110" s="367">
        <v>161666.66666666663</v>
      </c>
      <c r="X2110" s="384">
        <v>45253.321583419005</v>
      </c>
      <c r="Y2110" s="386">
        <v>969.99999999999977</v>
      </c>
      <c r="Z2110" s="367"/>
      <c r="AA2110" s="367"/>
      <c r="AB2110" s="367"/>
      <c r="AC2110" s="367"/>
      <c r="AD2110" s="367"/>
      <c r="AE2110" s="367"/>
      <c r="AF2110" s="367"/>
      <c r="AG2110" s="367"/>
      <c r="AH2110" s="367"/>
      <c r="AI2110" s="367"/>
      <c r="AJ2110" s="367"/>
      <c r="AK2110" s="367"/>
      <c r="AL2110" s="367"/>
      <c r="AM2110" s="367"/>
      <c r="AN2110" s="367"/>
      <c r="AO2110" s="367"/>
      <c r="AP2110" s="367"/>
      <c r="AQ2110" s="367"/>
      <c r="AR2110" s="367"/>
      <c r="AS2110" s="367"/>
      <c r="AT2110" s="367"/>
    </row>
    <row r="2111" spans="2:46" ht="13.8">
      <c r="B2111" s="26">
        <v>16.333333333333311</v>
      </c>
      <c r="C2111" s="363">
        <v>143.02293974959326</v>
      </c>
      <c r="D2111" s="367">
        <v>979.99999999999864</v>
      </c>
      <c r="E2111" s="367">
        <v>4558.1395348837168</v>
      </c>
      <c r="F2111" s="367">
        <v>-143110.66667171119</v>
      </c>
      <c r="G2111" s="367">
        <v>979.9999999999992</v>
      </c>
      <c r="H2111" s="367">
        <v>24500</v>
      </c>
      <c r="I2111" s="384">
        <v>-1709563.3438099001</v>
      </c>
      <c r="J2111" s="367">
        <v>979.99999999999989</v>
      </c>
      <c r="K2111" s="367">
        <v>5939.3939393939454</v>
      </c>
      <c r="L2111" s="384">
        <v>-67775.310949854582</v>
      </c>
      <c r="M2111" s="367">
        <v>980.00000000000102</v>
      </c>
      <c r="N2111" s="367">
        <v>98</v>
      </c>
      <c r="O2111" s="384">
        <v>-1614.4236993475874</v>
      </c>
      <c r="P2111" s="367">
        <v>14.209999999999999</v>
      </c>
      <c r="Q2111" s="367">
        <v>98</v>
      </c>
      <c r="R2111" s="384">
        <v>-262.21064494157554</v>
      </c>
      <c r="S2111" s="367">
        <v>13.719999999999999</v>
      </c>
      <c r="T2111" s="367">
        <v>3379.3103448275933</v>
      </c>
      <c r="U2111" s="384">
        <v>-77002.267941496058</v>
      </c>
      <c r="V2111" s="367">
        <v>980.00000000000216</v>
      </c>
      <c r="W2111" s="367">
        <v>163333.33333333328</v>
      </c>
      <c r="X2111" s="384">
        <v>45675.137210120949</v>
      </c>
      <c r="Y2111" s="386">
        <v>979.99999999999966</v>
      </c>
      <c r="Z2111" s="367"/>
      <c r="AA2111" s="367"/>
      <c r="AB2111" s="367"/>
      <c r="AC2111" s="367"/>
      <c r="AD2111" s="367"/>
      <c r="AE2111" s="367"/>
      <c r="AF2111" s="367"/>
      <c r="AG2111" s="367"/>
      <c r="AH2111" s="367"/>
      <c r="AI2111" s="367"/>
      <c r="AJ2111" s="367"/>
      <c r="AK2111" s="367"/>
      <c r="AL2111" s="367"/>
      <c r="AM2111" s="367"/>
      <c r="AN2111" s="367"/>
      <c r="AO2111" s="367"/>
      <c r="AP2111" s="367"/>
      <c r="AQ2111" s="367"/>
      <c r="AR2111" s="367"/>
      <c r="AS2111" s="367"/>
      <c r="AT2111" s="367"/>
    </row>
    <row r="2112" spans="2:46" ht="13.8">
      <c r="B2112" s="26">
        <v>16.499999999999979</v>
      </c>
      <c r="C2112" s="363">
        <v>144.4748454343393</v>
      </c>
      <c r="D2112" s="367">
        <v>989.99999999999875</v>
      </c>
      <c r="E2112" s="367">
        <v>4604.6511627906939</v>
      </c>
      <c r="F2112" s="367">
        <v>-146136.46155122557</v>
      </c>
      <c r="G2112" s="367">
        <v>989.9999999999992</v>
      </c>
      <c r="H2112" s="367">
        <v>24750</v>
      </c>
      <c r="I2112" s="384">
        <v>-1745438.0569389164</v>
      </c>
      <c r="J2112" s="367">
        <v>989.99999999999989</v>
      </c>
      <c r="K2112" s="367">
        <v>6000.0000000000064</v>
      </c>
      <c r="L2112" s="384">
        <v>-69665.199967379653</v>
      </c>
      <c r="M2112" s="367">
        <v>990.00000000000114</v>
      </c>
      <c r="N2112" s="367">
        <v>99</v>
      </c>
      <c r="O2112" s="384">
        <v>-1650.2947665893328</v>
      </c>
      <c r="P2112" s="367">
        <v>14.354999999999999</v>
      </c>
      <c r="Q2112" s="367">
        <v>99</v>
      </c>
      <c r="R2112" s="384">
        <v>-274.04096254519771</v>
      </c>
      <c r="S2112" s="367">
        <v>13.860000000000001</v>
      </c>
      <c r="T2112" s="367">
        <v>3413.7931034482831</v>
      </c>
      <c r="U2112" s="384">
        <v>-79002.693636905518</v>
      </c>
      <c r="V2112" s="367">
        <v>990.00000000000216</v>
      </c>
      <c r="W2112" s="367">
        <v>164999.99999999994</v>
      </c>
      <c r="X2112" s="384">
        <v>46096.040317194573</v>
      </c>
      <c r="Y2112" s="386">
        <v>989.99999999999966</v>
      </c>
      <c r="Z2112" s="367"/>
      <c r="AA2112" s="367"/>
      <c r="AB2112" s="367"/>
      <c r="AC2112" s="367"/>
      <c r="AD2112" s="367"/>
      <c r="AE2112" s="367"/>
      <c r="AF2112" s="367"/>
      <c r="AG2112" s="367"/>
      <c r="AH2112" s="367"/>
      <c r="AI2112" s="367"/>
      <c r="AJ2112" s="367"/>
      <c r="AK2112" s="367"/>
      <c r="AL2112" s="367"/>
      <c r="AM2112" s="367"/>
      <c r="AN2112" s="367"/>
      <c r="AO2112" s="367"/>
      <c r="AP2112" s="367"/>
      <c r="AQ2112" s="367"/>
      <c r="AR2112" s="367"/>
      <c r="AS2112" s="367"/>
      <c r="AT2112" s="367"/>
    </row>
    <row r="2113" spans="2:46" ht="13.8">
      <c r="B2113" s="26">
        <v>16.666666666666647</v>
      </c>
      <c r="C2113" s="363">
        <v>145.9265993601399</v>
      </c>
      <c r="D2113" s="367">
        <v>999.99999999999886</v>
      </c>
      <c r="E2113" s="367">
        <v>4651.162790697671</v>
      </c>
      <c r="F2113" s="367">
        <v>-149193.88232880653</v>
      </c>
      <c r="G2113" s="367">
        <v>999.99999999999932</v>
      </c>
      <c r="H2113" s="367">
        <v>25000</v>
      </c>
      <c r="I2113" s="384">
        <v>-1781685.0971227323</v>
      </c>
      <c r="J2113" s="367">
        <v>999.99999999999989</v>
      </c>
      <c r="K2113" s="367">
        <v>6060.6060606060673</v>
      </c>
      <c r="L2113" s="384">
        <v>-71579.297150801969</v>
      </c>
      <c r="M2113" s="367">
        <v>1000.0000000000011</v>
      </c>
      <c r="N2113" s="367">
        <v>100</v>
      </c>
      <c r="O2113" s="384">
        <v>-1686.5576996093391</v>
      </c>
      <c r="P2113" s="367">
        <v>14.499999999999998</v>
      </c>
      <c r="Q2113" s="367">
        <v>100</v>
      </c>
      <c r="R2113" s="384">
        <v>-286.05622355846975</v>
      </c>
      <c r="S2113" s="367">
        <v>14</v>
      </c>
      <c r="T2113" s="367">
        <v>3448.2758620689729</v>
      </c>
      <c r="U2113" s="384">
        <v>-81027.658489232854</v>
      </c>
      <c r="V2113" s="367">
        <v>1000.0000000000022</v>
      </c>
      <c r="W2113" s="367">
        <v>166666.6666666666</v>
      </c>
      <c r="X2113" s="384">
        <v>46516.030904639891</v>
      </c>
      <c r="Y2113" s="386">
        <v>999.99999999999955</v>
      </c>
      <c r="Z2113" s="367"/>
      <c r="AA2113" s="367"/>
      <c r="AB2113" s="367"/>
      <c r="AC2113" s="367"/>
      <c r="AD2113" s="367"/>
      <c r="AE2113" s="367"/>
      <c r="AF2113" s="367"/>
      <c r="AG2113" s="367"/>
      <c r="AH2113" s="367"/>
      <c r="AI2113" s="367"/>
      <c r="AJ2113" s="367"/>
      <c r="AK2113" s="367"/>
      <c r="AL2113" s="367"/>
      <c r="AM2113" s="367"/>
      <c r="AN2113" s="367"/>
      <c r="AO2113" s="367"/>
      <c r="AP2113" s="367"/>
      <c r="AQ2113" s="367"/>
      <c r="AR2113" s="367"/>
      <c r="AS2113" s="367"/>
      <c r="AT2113" s="367"/>
    </row>
    <row r="2114" spans="2:46" ht="13.8">
      <c r="B2114" s="26">
        <v>16.833333333333314</v>
      </c>
      <c r="C2114" s="363">
        <v>147.37820152699499</v>
      </c>
      <c r="D2114" s="367">
        <v>1009.9999999999989</v>
      </c>
      <c r="E2114" s="367">
        <v>4697.6744186046481</v>
      </c>
      <c r="F2114" s="367">
        <v>-152282.92900445391</v>
      </c>
      <c r="G2114" s="367">
        <v>1009.9999999999993</v>
      </c>
      <c r="H2114" s="367">
        <v>25250</v>
      </c>
      <c r="I2114" s="384">
        <v>-1818304.464361348</v>
      </c>
      <c r="J2114" s="367">
        <v>1009.9999999999999</v>
      </c>
      <c r="K2114" s="367">
        <v>6121.2121212121283</v>
      </c>
      <c r="L2114" s="384">
        <v>-73517.602500121589</v>
      </c>
      <c r="M2114" s="367">
        <v>1010.0000000000014</v>
      </c>
      <c r="N2114" s="367">
        <v>101</v>
      </c>
      <c r="O2114" s="384">
        <v>-1723.2124984076072</v>
      </c>
      <c r="P2114" s="367">
        <v>14.645000000000001</v>
      </c>
      <c r="Q2114" s="367">
        <v>101</v>
      </c>
      <c r="R2114" s="384">
        <v>-298.25642798139216</v>
      </c>
      <c r="S2114" s="367">
        <v>14.139999999999999</v>
      </c>
      <c r="T2114" s="367">
        <v>3482.7586206896626</v>
      </c>
      <c r="U2114" s="384">
        <v>-83077.162498478079</v>
      </c>
      <c r="V2114" s="367">
        <v>1010.0000000000022</v>
      </c>
      <c r="W2114" s="367">
        <v>168333.33333333326</v>
      </c>
      <c r="X2114" s="384">
        <v>46935.108972456925</v>
      </c>
      <c r="Y2114" s="386">
        <v>1009.9999999999995</v>
      </c>
      <c r="Z2114" s="367"/>
      <c r="AA2114" s="367"/>
      <c r="AB2114" s="367"/>
      <c r="AC2114" s="367"/>
      <c r="AD2114" s="367"/>
      <c r="AE2114" s="367"/>
      <c r="AF2114" s="367"/>
      <c r="AG2114" s="367"/>
      <c r="AH2114" s="367"/>
      <c r="AI2114" s="367"/>
      <c r="AJ2114" s="367"/>
      <c r="AK2114" s="367"/>
      <c r="AL2114" s="367"/>
      <c r="AM2114" s="367"/>
      <c r="AN2114" s="367"/>
      <c r="AO2114" s="367"/>
      <c r="AP2114" s="367"/>
      <c r="AQ2114" s="367"/>
      <c r="AR2114" s="367"/>
      <c r="AS2114" s="367"/>
      <c r="AT2114" s="367"/>
    </row>
    <row r="2115" spans="2:46" ht="13.8">
      <c r="B2115" s="26">
        <v>16.999999999999982</v>
      </c>
      <c r="C2115" s="363">
        <v>148.82965193490466</v>
      </c>
      <c r="D2115" s="367">
        <v>1019.999999999999</v>
      </c>
      <c r="E2115" s="367">
        <v>4744.1860465116251</v>
      </c>
      <c r="F2115" s="367">
        <v>-155403.6015781679</v>
      </c>
      <c r="G2115" s="367">
        <v>1019.9999999999994</v>
      </c>
      <c r="H2115" s="367">
        <v>25500</v>
      </c>
      <c r="I2115" s="384">
        <v>-1855296.1586547636</v>
      </c>
      <c r="J2115" s="367">
        <v>1019.9999999999999</v>
      </c>
      <c r="K2115" s="367">
        <v>6181.8181818181893</v>
      </c>
      <c r="L2115" s="384">
        <v>-75480.116015338441</v>
      </c>
      <c r="M2115" s="367">
        <v>1020.0000000000014</v>
      </c>
      <c r="N2115" s="367">
        <v>102</v>
      </c>
      <c r="O2115" s="384">
        <v>-1760.2591629841354</v>
      </c>
      <c r="P2115" s="367">
        <v>14.790000000000001</v>
      </c>
      <c r="Q2115" s="367">
        <v>102</v>
      </c>
      <c r="R2115" s="384">
        <v>-310.64157581396489</v>
      </c>
      <c r="S2115" s="367">
        <v>14.28</v>
      </c>
      <c r="T2115" s="367">
        <v>3517.2413793103524</v>
      </c>
      <c r="U2115" s="384">
        <v>-85151.205664641166</v>
      </c>
      <c r="V2115" s="367">
        <v>1020.0000000000022</v>
      </c>
      <c r="W2115" s="367">
        <v>169999.99999999991</v>
      </c>
      <c r="X2115" s="384">
        <v>47353.274520645631</v>
      </c>
      <c r="Y2115" s="386">
        <v>1019.9999999999994</v>
      </c>
      <c r="Z2115" s="367"/>
      <c r="AA2115" s="367"/>
      <c r="AB2115" s="367"/>
      <c r="AC2115" s="367"/>
      <c r="AD2115" s="367"/>
      <c r="AE2115" s="367"/>
      <c r="AF2115" s="367"/>
      <c r="AG2115" s="367"/>
      <c r="AH2115" s="367"/>
      <c r="AI2115" s="367"/>
      <c r="AJ2115" s="367"/>
      <c r="AK2115" s="367"/>
      <c r="AL2115" s="367"/>
      <c r="AM2115" s="367"/>
      <c r="AN2115" s="367"/>
      <c r="AO2115" s="367"/>
      <c r="AP2115" s="367"/>
      <c r="AQ2115" s="367"/>
      <c r="AR2115" s="367"/>
      <c r="AS2115" s="367"/>
      <c r="AT2115" s="367"/>
    </row>
    <row r="2116" spans="2:46" ht="13.8">
      <c r="B2116" s="26">
        <v>17.16666666666665</v>
      </c>
      <c r="C2116" s="363">
        <v>150.28095058386879</v>
      </c>
      <c r="D2116" s="367">
        <v>1029.9999999999989</v>
      </c>
      <c r="E2116" s="367">
        <v>4790.6976744186022</v>
      </c>
      <c r="F2116" s="367">
        <v>-158555.9000499484</v>
      </c>
      <c r="G2116" s="367">
        <v>1029.9999999999995</v>
      </c>
      <c r="H2116" s="367">
        <v>25750</v>
      </c>
      <c r="I2116" s="384">
        <v>-1892660.1800029795</v>
      </c>
      <c r="J2116" s="367">
        <v>1030</v>
      </c>
      <c r="K2116" s="367">
        <v>6242.4242424242502</v>
      </c>
      <c r="L2116" s="384">
        <v>-77466.837696452538</v>
      </c>
      <c r="M2116" s="367">
        <v>1030.0000000000014</v>
      </c>
      <c r="N2116" s="367">
        <v>103</v>
      </c>
      <c r="O2116" s="384">
        <v>-1797.6976933389244</v>
      </c>
      <c r="P2116" s="367">
        <v>14.935</v>
      </c>
      <c r="Q2116" s="367">
        <v>103</v>
      </c>
      <c r="R2116" s="384">
        <v>-323.21166705618799</v>
      </c>
      <c r="S2116" s="367">
        <v>14.42</v>
      </c>
      <c r="T2116" s="367">
        <v>3551.7241379310422</v>
      </c>
      <c r="U2116" s="384">
        <v>-87249.787987722171</v>
      </c>
      <c r="V2116" s="367">
        <v>1030.0000000000023</v>
      </c>
      <c r="W2116" s="367">
        <v>171666.66666666657</v>
      </c>
      <c r="X2116" s="384">
        <v>47770.527549206046</v>
      </c>
      <c r="Y2116" s="386">
        <v>1029.9999999999993</v>
      </c>
      <c r="Z2116" s="367"/>
      <c r="AA2116" s="367"/>
      <c r="AB2116" s="367"/>
      <c r="AC2116" s="367"/>
      <c r="AD2116" s="367"/>
      <c r="AE2116" s="367"/>
      <c r="AF2116" s="367"/>
      <c r="AG2116" s="367"/>
      <c r="AH2116" s="367"/>
      <c r="AI2116" s="367"/>
      <c r="AJ2116" s="367"/>
      <c r="AK2116" s="367"/>
      <c r="AL2116" s="367"/>
      <c r="AM2116" s="367"/>
      <c r="AN2116" s="367"/>
      <c r="AO2116" s="367"/>
      <c r="AP2116" s="367"/>
      <c r="AQ2116" s="367"/>
      <c r="AR2116" s="367"/>
      <c r="AS2116" s="367"/>
      <c r="AT2116" s="367"/>
    </row>
    <row r="2117" spans="2:46" ht="13.8">
      <c r="B2117" s="26">
        <v>17.333333333333318</v>
      </c>
      <c r="C2117" s="363">
        <v>151.73209747388753</v>
      </c>
      <c r="D2117" s="367">
        <v>1039.9999999999991</v>
      </c>
      <c r="E2117" s="367">
        <v>4837.2093023255793</v>
      </c>
      <c r="F2117" s="367">
        <v>-161739.82441979536</v>
      </c>
      <c r="G2117" s="367">
        <v>1039.9999999999995</v>
      </c>
      <c r="H2117" s="367">
        <v>26000</v>
      </c>
      <c r="I2117" s="384">
        <v>-1930396.5284059946</v>
      </c>
      <c r="J2117" s="367">
        <v>1040</v>
      </c>
      <c r="K2117" s="367">
        <v>6303.0303030303112</v>
      </c>
      <c r="L2117" s="384">
        <v>-79477.767543463939</v>
      </c>
      <c r="M2117" s="367">
        <v>1040.0000000000016</v>
      </c>
      <c r="N2117" s="367">
        <v>104</v>
      </c>
      <c r="O2117" s="384">
        <v>-1835.528089471974</v>
      </c>
      <c r="P2117" s="367">
        <v>15.08</v>
      </c>
      <c r="Q2117" s="367">
        <v>104</v>
      </c>
      <c r="R2117" s="384">
        <v>-335.96670170806124</v>
      </c>
      <c r="S2117" s="367">
        <v>14.56</v>
      </c>
      <c r="T2117" s="367">
        <v>3586.2068965517319</v>
      </c>
      <c r="U2117" s="384">
        <v>-89372.909467721038</v>
      </c>
      <c r="V2117" s="367">
        <v>1040.0000000000023</v>
      </c>
      <c r="W2117" s="367">
        <v>173333.33333333323</v>
      </c>
      <c r="X2117" s="384">
        <v>48186.868058138149</v>
      </c>
      <c r="Y2117" s="386">
        <v>1039.9999999999993</v>
      </c>
      <c r="Z2117" s="367"/>
      <c r="AA2117" s="367"/>
      <c r="AB2117" s="367"/>
      <c r="AC2117" s="367"/>
      <c r="AD2117" s="367"/>
      <c r="AE2117" s="367"/>
      <c r="AF2117" s="367"/>
      <c r="AG2117" s="367"/>
      <c r="AH2117" s="367"/>
      <c r="AI2117" s="367"/>
      <c r="AJ2117" s="367"/>
      <c r="AK2117" s="367"/>
      <c r="AL2117" s="367"/>
      <c r="AM2117" s="367"/>
      <c r="AN2117" s="367"/>
      <c r="AO2117" s="367"/>
      <c r="AP2117" s="367"/>
      <c r="AQ2117" s="367"/>
      <c r="AR2117" s="367"/>
      <c r="AS2117" s="367"/>
      <c r="AT2117" s="367"/>
    </row>
    <row r="2118" spans="2:46" ht="13.8">
      <c r="B2118" s="26">
        <v>17.499999999999986</v>
      </c>
      <c r="C2118" s="363">
        <v>153.18309260496073</v>
      </c>
      <c r="D2118" s="367">
        <v>1049.9999999999991</v>
      </c>
      <c r="E2118" s="367">
        <v>4883.7209302325564</v>
      </c>
      <c r="F2118" s="367">
        <v>-164955.37468770894</v>
      </c>
      <c r="G2118" s="367">
        <v>1049.9999999999998</v>
      </c>
      <c r="H2118" s="367">
        <v>26250</v>
      </c>
      <c r="I2118" s="384">
        <v>-1968505.2038638096</v>
      </c>
      <c r="J2118" s="367">
        <v>1050</v>
      </c>
      <c r="K2118" s="367">
        <v>6363.6363636363722</v>
      </c>
      <c r="L2118" s="384">
        <v>-81512.905556372556</v>
      </c>
      <c r="M2118" s="367">
        <v>1050.0000000000016</v>
      </c>
      <c r="N2118" s="367">
        <v>105</v>
      </c>
      <c r="O2118" s="384">
        <v>-1873.7503513832846</v>
      </c>
      <c r="P2118" s="367">
        <v>15.225</v>
      </c>
      <c r="Q2118" s="367">
        <v>105</v>
      </c>
      <c r="R2118" s="384">
        <v>-348.90667976958457</v>
      </c>
      <c r="S2118" s="367">
        <v>14.7</v>
      </c>
      <c r="T2118" s="367">
        <v>3620.6896551724217</v>
      </c>
      <c r="U2118" s="384">
        <v>-91520.570104637765</v>
      </c>
      <c r="V2118" s="367">
        <v>1050.0000000000023</v>
      </c>
      <c r="W2118" s="367">
        <v>174999.99999999988</v>
      </c>
      <c r="X2118" s="384">
        <v>48602.296047441952</v>
      </c>
      <c r="Y2118" s="386">
        <v>1049.9999999999993</v>
      </c>
      <c r="Z2118" s="367"/>
      <c r="AA2118" s="367"/>
      <c r="AB2118" s="367"/>
      <c r="AC2118" s="367"/>
      <c r="AD2118" s="367"/>
      <c r="AE2118" s="367"/>
      <c r="AF2118" s="367"/>
      <c r="AG2118" s="367"/>
      <c r="AH2118" s="367"/>
      <c r="AI2118" s="367"/>
      <c r="AJ2118" s="367"/>
      <c r="AK2118" s="367"/>
      <c r="AL2118" s="367"/>
      <c r="AM2118" s="367"/>
      <c r="AN2118" s="367"/>
      <c r="AO2118" s="367"/>
      <c r="AP2118" s="367"/>
      <c r="AQ2118" s="367"/>
      <c r="AR2118" s="367"/>
      <c r="AS2118" s="367"/>
      <c r="AT2118" s="367"/>
    </row>
    <row r="2119" spans="2:46" ht="13.8">
      <c r="B2119" s="26">
        <v>17.666666666666654</v>
      </c>
      <c r="C2119" s="363">
        <v>154.6339359770885</v>
      </c>
      <c r="D2119" s="367">
        <v>1059.9999999999993</v>
      </c>
      <c r="E2119" s="367">
        <v>4930.2325581395335</v>
      </c>
      <c r="F2119" s="367">
        <v>-168202.550853689</v>
      </c>
      <c r="G2119" s="367">
        <v>1059.9999999999998</v>
      </c>
      <c r="H2119" s="367">
        <v>26500</v>
      </c>
      <c r="I2119" s="384">
        <v>-2006986.2063764241</v>
      </c>
      <c r="J2119" s="367">
        <v>1060</v>
      </c>
      <c r="K2119" s="367">
        <v>6424.2424242424331</v>
      </c>
      <c r="L2119" s="384">
        <v>-83572.251735178419</v>
      </c>
      <c r="M2119" s="367">
        <v>1060.0000000000016</v>
      </c>
      <c r="N2119" s="367">
        <v>106</v>
      </c>
      <c r="O2119" s="384">
        <v>-1912.3644790728563</v>
      </c>
      <c r="P2119" s="367">
        <v>15.37</v>
      </c>
      <c r="Q2119" s="367">
        <v>106</v>
      </c>
      <c r="R2119" s="384">
        <v>-362.0316012407585</v>
      </c>
      <c r="S2119" s="367">
        <v>14.840000000000002</v>
      </c>
      <c r="T2119" s="367">
        <v>3655.1724137931114</v>
      </c>
      <c r="U2119" s="384">
        <v>-93692.769898472383</v>
      </c>
      <c r="V2119" s="367">
        <v>1060.0000000000023</v>
      </c>
      <c r="W2119" s="367">
        <v>176666.66666666654</v>
      </c>
      <c r="X2119" s="384">
        <v>49016.81151711745</v>
      </c>
      <c r="Y2119" s="386">
        <v>1059.9999999999991</v>
      </c>
      <c r="Z2119" s="367"/>
      <c r="AA2119" s="367"/>
      <c r="AB2119" s="367"/>
      <c r="AC2119" s="367"/>
      <c r="AD2119" s="367"/>
      <c r="AE2119" s="367"/>
      <c r="AF2119" s="367"/>
      <c r="AG2119" s="367"/>
      <c r="AH2119" s="367"/>
      <c r="AI2119" s="367"/>
      <c r="AJ2119" s="367"/>
      <c r="AK2119" s="367"/>
      <c r="AL2119" s="367"/>
      <c r="AM2119" s="367"/>
      <c r="AN2119" s="367"/>
      <c r="AO2119" s="367"/>
      <c r="AP2119" s="367"/>
      <c r="AQ2119" s="367"/>
      <c r="AR2119" s="367"/>
      <c r="AS2119" s="367"/>
      <c r="AT2119" s="367"/>
    </row>
    <row r="2120" spans="2:46" ht="13.8">
      <c r="B2120" s="26">
        <v>17.833333333333321</v>
      </c>
      <c r="C2120" s="363">
        <v>156.08462759027077</v>
      </c>
      <c r="D2120" s="367">
        <v>1069.9999999999993</v>
      </c>
      <c r="E2120" s="367">
        <v>4976.7441860465105</v>
      </c>
      <c r="F2120" s="367">
        <v>-171481.35291773549</v>
      </c>
      <c r="G2120" s="367">
        <v>1069.9999999999998</v>
      </c>
      <c r="H2120" s="367">
        <v>26750</v>
      </c>
      <c r="I2120" s="384">
        <v>-2045839.5359438385</v>
      </c>
      <c r="J2120" s="367">
        <v>1070</v>
      </c>
      <c r="K2120" s="367">
        <v>6484.8484848484941</v>
      </c>
      <c r="L2120" s="384">
        <v>-85655.806079881557</v>
      </c>
      <c r="M2120" s="367">
        <v>1070.0000000000016</v>
      </c>
      <c r="N2120" s="367">
        <v>107</v>
      </c>
      <c r="O2120" s="384">
        <v>-1951.3704725406888</v>
      </c>
      <c r="P2120" s="367">
        <v>15.514999999999999</v>
      </c>
      <c r="Q2120" s="367">
        <v>107</v>
      </c>
      <c r="R2120" s="384">
        <v>-375.34146612158241</v>
      </c>
      <c r="S2120" s="367">
        <v>14.98</v>
      </c>
      <c r="T2120" s="367">
        <v>3689.6551724138012</v>
      </c>
      <c r="U2120" s="384">
        <v>-95889.508849224876</v>
      </c>
      <c r="V2120" s="367">
        <v>1070.0000000000023</v>
      </c>
      <c r="W2120" s="367">
        <v>178333.3333333332</v>
      </c>
      <c r="X2120" s="384">
        <v>49430.41446716465</v>
      </c>
      <c r="Y2120" s="386">
        <v>1069.9999999999991</v>
      </c>
      <c r="Z2120" s="367"/>
      <c r="AA2120" s="367"/>
      <c r="AB2120" s="367"/>
      <c r="AC2120" s="367"/>
      <c r="AD2120" s="367"/>
      <c r="AE2120" s="367"/>
      <c r="AF2120" s="367"/>
      <c r="AG2120" s="367"/>
      <c r="AH2120" s="367"/>
      <c r="AI2120" s="367"/>
      <c r="AJ2120" s="367"/>
      <c r="AK2120" s="367"/>
      <c r="AL2120" s="367"/>
      <c r="AM2120" s="367"/>
      <c r="AN2120" s="367"/>
      <c r="AO2120" s="367"/>
      <c r="AP2120" s="367"/>
      <c r="AQ2120" s="367"/>
      <c r="AR2120" s="367"/>
      <c r="AS2120" s="367"/>
      <c r="AT2120" s="367"/>
    </row>
    <row r="2121" spans="2:46" ht="13.8">
      <c r="B2121" s="26">
        <v>17.999999999999989</v>
      </c>
      <c r="C2121" s="363">
        <v>157.53516744450764</v>
      </c>
      <c r="D2121" s="367">
        <v>1079.9999999999995</v>
      </c>
      <c r="E2121" s="367">
        <v>5023.2558139534876</v>
      </c>
      <c r="F2121" s="367">
        <v>-174791.78087984855</v>
      </c>
      <c r="G2121" s="367">
        <v>1079.9999999999998</v>
      </c>
      <c r="H2121" s="367">
        <v>27000</v>
      </c>
      <c r="I2121" s="384">
        <v>-2085065.1925660525</v>
      </c>
      <c r="J2121" s="367">
        <v>1080</v>
      </c>
      <c r="K2121" s="367">
        <v>6545.454545454555</v>
      </c>
      <c r="L2121" s="384">
        <v>-87763.56859048194</v>
      </c>
      <c r="M2121" s="367">
        <v>1080.0000000000016</v>
      </c>
      <c r="N2121" s="367">
        <v>108</v>
      </c>
      <c r="O2121" s="384">
        <v>-1990.7683317867829</v>
      </c>
      <c r="P2121" s="367">
        <v>15.660000000000002</v>
      </c>
      <c r="Q2121" s="367">
        <v>108</v>
      </c>
      <c r="R2121" s="384">
        <v>-388.83627441205653</v>
      </c>
      <c r="S2121" s="367">
        <v>15.12</v>
      </c>
      <c r="T2121" s="367">
        <v>3724.137931034491</v>
      </c>
      <c r="U2121" s="384">
        <v>-98110.786956895245</v>
      </c>
      <c r="V2121" s="367">
        <v>1080.0000000000023</v>
      </c>
      <c r="W2121" s="367">
        <v>179999.99999999985</v>
      </c>
      <c r="X2121" s="384">
        <v>49843.104897583537</v>
      </c>
      <c r="Y2121" s="386">
        <v>1079.9999999999991</v>
      </c>
      <c r="Z2121" s="367"/>
      <c r="AA2121" s="367"/>
      <c r="AB2121" s="367"/>
      <c r="AC2121" s="367"/>
      <c r="AD2121" s="367"/>
      <c r="AE2121" s="367"/>
      <c r="AF2121" s="367"/>
      <c r="AG2121" s="367"/>
      <c r="AH2121" s="367"/>
      <c r="AI2121" s="367"/>
      <c r="AJ2121" s="367"/>
      <c r="AK2121" s="367"/>
      <c r="AL2121" s="367"/>
      <c r="AM2121" s="367"/>
      <c r="AN2121" s="367"/>
      <c r="AO2121" s="367"/>
      <c r="AP2121" s="367"/>
      <c r="AQ2121" s="367"/>
      <c r="AR2121" s="367"/>
      <c r="AS2121" s="367"/>
      <c r="AT2121" s="367"/>
    </row>
    <row r="2122" spans="2:46" ht="13.8">
      <c r="B2122" s="26">
        <v>18.166666666666657</v>
      </c>
      <c r="C2122" s="363">
        <v>158.98555553979898</v>
      </c>
      <c r="D2122" s="367">
        <v>1089.9999999999995</v>
      </c>
      <c r="E2122" s="367">
        <v>5069.7674418604647</v>
      </c>
      <c r="F2122" s="367">
        <v>-178133.83474002825</v>
      </c>
      <c r="G2122" s="367">
        <v>1090</v>
      </c>
      <c r="H2122" s="367">
        <v>27250</v>
      </c>
      <c r="I2122" s="384">
        <v>-2124663.1762430663</v>
      </c>
      <c r="J2122" s="367">
        <v>1090</v>
      </c>
      <c r="K2122" s="367">
        <v>6606.060606060616</v>
      </c>
      <c r="L2122" s="384">
        <v>-89895.539266979598</v>
      </c>
      <c r="M2122" s="367">
        <v>1090.0000000000016</v>
      </c>
      <c r="N2122" s="367">
        <v>109</v>
      </c>
      <c r="O2122" s="384">
        <v>-2030.558056811137</v>
      </c>
      <c r="P2122" s="367">
        <v>15.805000000000001</v>
      </c>
      <c r="Q2122" s="367">
        <v>109</v>
      </c>
      <c r="R2122" s="384">
        <v>-402.51602611218112</v>
      </c>
      <c r="S2122" s="367">
        <v>15.26</v>
      </c>
      <c r="T2122" s="367">
        <v>3758.6206896551807</v>
      </c>
      <c r="U2122" s="384">
        <v>-100356.6042214835</v>
      </c>
      <c r="V2122" s="367">
        <v>1090.0000000000023</v>
      </c>
      <c r="W2122" s="367">
        <v>181666.66666666651</v>
      </c>
      <c r="X2122" s="384">
        <v>50254.882808374125</v>
      </c>
      <c r="Y2122" s="386">
        <v>1089.9999999999991</v>
      </c>
      <c r="Z2122" s="367"/>
      <c r="AA2122" s="367"/>
      <c r="AB2122" s="367"/>
      <c r="AC2122" s="367"/>
      <c r="AD2122" s="367"/>
      <c r="AE2122" s="367"/>
      <c r="AF2122" s="367"/>
      <c r="AG2122" s="367"/>
      <c r="AH2122" s="367"/>
      <c r="AI2122" s="367"/>
      <c r="AJ2122" s="367"/>
      <c r="AK2122" s="367"/>
      <c r="AL2122" s="367"/>
      <c r="AM2122" s="367"/>
      <c r="AN2122" s="367"/>
      <c r="AO2122" s="367"/>
      <c r="AP2122" s="367"/>
      <c r="AQ2122" s="367"/>
      <c r="AR2122" s="367"/>
      <c r="AS2122" s="367"/>
      <c r="AT2122" s="367"/>
    </row>
    <row r="2123" spans="2:46" ht="13.8">
      <c r="B2123" s="26">
        <v>18.333333333333325</v>
      </c>
      <c r="C2123" s="363">
        <v>160.43579187614483</v>
      </c>
      <c r="D2123" s="367">
        <v>1099.9999999999995</v>
      </c>
      <c r="E2123" s="367">
        <v>5116.2790697674418</v>
      </c>
      <c r="F2123" s="367">
        <v>-181507.51449827437</v>
      </c>
      <c r="G2123" s="367">
        <v>1100</v>
      </c>
      <c r="H2123" s="367">
        <v>27500</v>
      </c>
      <c r="I2123" s="384">
        <v>-2164633.4869748801</v>
      </c>
      <c r="J2123" s="367">
        <v>1100</v>
      </c>
      <c r="K2123" s="367">
        <v>6666.666666666677</v>
      </c>
      <c r="L2123" s="384">
        <v>-92051.71810937456</v>
      </c>
      <c r="M2123" s="367">
        <v>1100.0000000000018</v>
      </c>
      <c r="N2123" s="367">
        <v>110</v>
      </c>
      <c r="O2123" s="384">
        <v>-2070.7396476137519</v>
      </c>
      <c r="P2123" s="367">
        <v>15.950000000000001</v>
      </c>
      <c r="Q2123" s="367">
        <v>110</v>
      </c>
      <c r="R2123" s="384">
        <v>-416.38072122195575</v>
      </c>
      <c r="S2123" s="367">
        <v>15.399999999999999</v>
      </c>
      <c r="T2123" s="367">
        <v>3793.1034482758705</v>
      </c>
      <c r="U2123" s="384">
        <v>-102626.96064298968</v>
      </c>
      <c r="V2123" s="367">
        <v>1100.0000000000025</v>
      </c>
      <c r="W2123" s="367">
        <v>183333.33333333317</v>
      </c>
      <c r="X2123" s="384">
        <v>50665.7481995364</v>
      </c>
      <c r="Y2123" s="386">
        <v>1099.9999999999989</v>
      </c>
      <c r="Z2123" s="367"/>
      <c r="AA2123" s="367"/>
      <c r="AB2123" s="367"/>
      <c r="AC2123" s="367"/>
      <c r="AD2123" s="367"/>
      <c r="AE2123" s="367"/>
      <c r="AF2123" s="367"/>
      <c r="AG2123" s="367"/>
      <c r="AH2123" s="367"/>
      <c r="AI2123" s="367"/>
      <c r="AJ2123" s="367"/>
      <c r="AK2123" s="367"/>
      <c r="AL2123" s="367"/>
      <c r="AM2123" s="367"/>
      <c r="AN2123" s="367"/>
      <c r="AO2123" s="367"/>
      <c r="AP2123" s="367"/>
      <c r="AQ2123" s="367"/>
      <c r="AR2123" s="367"/>
      <c r="AS2123" s="367"/>
      <c r="AT2123" s="367"/>
    </row>
    <row r="2124" spans="2:46" ht="13.8">
      <c r="B2124" s="26">
        <v>18.499999999999993</v>
      </c>
      <c r="C2124" s="363">
        <v>161.88587645354519</v>
      </c>
      <c r="D2124" s="367">
        <v>1109.9999999999995</v>
      </c>
      <c r="E2124" s="367">
        <v>5162.7906976744189</v>
      </c>
      <c r="F2124" s="367">
        <v>-184912.8201545871</v>
      </c>
      <c r="G2124" s="367">
        <v>1110.0000000000002</v>
      </c>
      <c r="H2124" s="367">
        <v>27750</v>
      </c>
      <c r="I2124" s="384">
        <v>-2204976.1247614934</v>
      </c>
      <c r="J2124" s="367">
        <v>1110</v>
      </c>
      <c r="K2124" s="367">
        <v>6727.2727272727379</v>
      </c>
      <c r="L2124" s="384">
        <v>-94232.105117666724</v>
      </c>
      <c r="M2124" s="367">
        <v>1110.0000000000018</v>
      </c>
      <c r="N2124" s="367">
        <v>111</v>
      </c>
      <c r="O2124" s="384">
        <v>-2111.3131041946276</v>
      </c>
      <c r="P2124" s="367">
        <v>16.094999999999999</v>
      </c>
      <c r="Q2124" s="367">
        <v>111</v>
      </c>
      <c r="R2124" s="384">
        <v>-430.43035974138104</v>
      </c>
      <c r="S2124" s="367">
        <v>15.540000000000001</v>
      </c>
      <c r="T2124" s="367">
        <v>3827.5862068965603</v>
      </c>
      <c r="U2124" s="384">
        <v>-104921.85622141369</v>
      </c>
      <c r="V2124" s="367">
        <v>1110.0000000000025</v>
      </c>
      <c r="W2124" s="367">
        <v>184999.99999999983</v>
      </c>
      <c r="X2124" s="384">
        <v>51075.701071070376</v>
      </c>
      <c r="Y2124" s="386">
        <v>1109.9999999999989</v>
      </c>
      <c r="Z2124" s="367"/>
      <c r="AA2124" s="367"/>
      <c r="AB2124" s="367"/>
      <c r="AC2124" s="367"/>
      <c r="AD2124" s="367"/>
      <c r="AE2124" s="367"/>
      <c r="AF2124" s="367"/>
      <c r="AG2124" s="367"/>
      <c r="AH2124" s="367"/>
      <c r="AI2124" s="367"/>
      <c r="AJ2124" s="367"/>
      <c r="AK2124" s="367"/>
      <c r="AL2124" s="367"/>
      <c r="AM2124" s="367"/>
      <c r="AN2124" s="367"/>
      <c r="AO2124" s="367"/>
      <c r="AP2124" s="367"/>
      <c r="AQ2124" s="367"/>
      <c r="AR2124" s="367"/>
      <c r="AS2124" s="367"/>
      <c r="AT2124" s="367"/>
    </row>
    <row r="2125" spans="2:46" ht="13.8">
      <c r="B2125" s="26">
        <v>18.666666666666661</v>
      </c>
      <c r="C2125" s="363">
        <v>163.33580927200009</v>
      </c>
      <c r="D2125" s="367">
        <v>1119.9999999999995</v>
      </c>
      <c r="E2125" s="367">
        <v>5209.302325581396</v>
      </c>
      <c r="F2125" s="367">
        <v>-188349.75170896624</v>
      </c>
      <c r="G2125" s="367">
        <v>1120.0000000000002</v>
      </c>
      <c r="H2125" s="367">
        <v>28000</v>
      </c>
      <c r="I2125" s="384">
        <v>-2245691.0896029063</v>
      </c>
      <c r="J2125" s="367">
        <v>1119.9999999999998</v>
      </c>
      <c r="K2125" s="367">
        <v>6787.8787878787989</v>
      </c>
      <c r="L2125" s="384">
        <v>-96436.700291856207</v>
      </c>
      <c r="M2125" s="367">
        <v>1120.000000000002</v>
      </c>
      <c r="N2125" s="367">
        <v>112</v>
      </c>
      <c r="O2125" s="384">
        <v>-2152.2784265537639</v>
      </c>
      <c r="P2125" s="367">
        <v>16.239999999999998</v>
      </c>
      <c r="Q2125" s="367">
        <v>112</v>
      </c>
      <c r="R2125" s="384">
        <v>-444.66494167045607</v>
      </c>
      <c r="S2125" s="367">
        <v>15.68</v>
      </c>
      <c r="T2125" s="367">
        <v>3862.06896551725</v>
      </c>
      <c r="U2125" s="384">
        <v>-107241.29095675558</v>
      </c>
      <c r="V2125" s="367">
        <v>1120.0000000000025</v>
      </c>
      <c r="W2125" s="367">
        <v>186666.66666666648</v>
      </c>
      <c r="X2125" s="384">
        <v>51484.741422976047</v>
      </c>
      <c r="Y2125" s="386">
        <v>1119.9999999999989</v>
      </c>
      <c r="Z2125" s="367"/>
      <c r="AA2125" s="367"/>
      <c r="AB2125" s="367"/>
      <c r="AC2125" s="367"/>
      <c r="AD2125" s="367"/>
      <c r="AE2125" s="367"/>
      <c r="AF2125" s="367"/>
      <c r="AG2125" s="367"/>
      <c r="AH2125" s="367"/>
      <c r="AI2125" s="367"/>
      <c r="AJ2125" s="367"/>
      <c r="AK2125" s="367"/>
      <c r="AL2125" s="367"/>
      <c r="AM2125" s="367"/>
      <c r="AN2125" s="367"/>
      <c r="AO2125" s="367"/>
      <c r="AP2125" s="367"/>
      <c r="AQ2125" s="367"/>
      <c r="AR2125" s="367"/>
      <c r="AS2125" s="367"/>
      <c r="AT2125" s="367"/>
    </row>
    <row r="2126" spans="2:46" ht="13.8">
      <c r="B2126" s="26">
        <v>18.833333333333329</v>
      </c>
      <c r="C2126" s="363">
        <v>164.78559033150961</v>
      </c>
      <c r="D2126" s="367">
        <v>1129.9999999999998</v>
      </c>
      <c r="E2126" s="367">
        <v>5255.813953488373</v>
      </c>
      <c r="F2126" s="367">
        <v>-191818.30916141189</v>
      </c>
      <c r="G2126" s="367">
        <v>1130.0000000000002</v>
      </c>
      <c r="H2126" s="367">
        <v>28250</v>
      </c>
      <c r="I2126" s="384">
        <v>-2286778.38149912</v>
      </c>
      <c r="J2126" s="367">
        <v>1130</v>
      </c>
      <c r="K2126" s="367">
        <v>6848.4848484848599</v>
      </c>
      <c r="L2126" s="384">
        <v>-98665.503631942876</v>
      </c>
      <c r="M2126" s="367">
        <v>1130.000000000002</v>
      </c>
      <c r="N2126" s="367">
        <v>113</v>
      </c>
      <c r="O2126" s="384">
        <v>-2193.6356146911626</v>
      </c>
      <c r="P2126" s="367">
        <v>16.385000000000002</v>
      </c>
      <c r="Q2126" s="367">
        <v>113</v>
      </c>
      <c r="R2126" s="384">
        <v>-459.08446700918165</v>
      </c>
      <c r="S2126" s="367">
        <v>15.82</v>
      </c>
      <c r="T2126" s="367">
        <v>3896.5517241379398</v>
      </c>
      <c r="U2126" s="384">
        <v>-109585.26484901535</v>
      </c>
      <c r="V2126" s="367">
        <v>1130.0000000000025</v>
      </c>
      <c r="W2126" s="367">
        <v>188333.33333333314</v>
      </c>
      <c r="X2126" s="384">
        <v>51892.869255253427</v>
      </c>
      <c r="Y2126" s="386">
        <v>1129.9999999999989</v>
      </c>
      <c r="Z2126" s="367"/>
      <c r="AA2126" s="367"/>
      <c r="AB2126" s="367"/>
      <c r="AC2126" s="367"/>
      <c r="AD2126" s="367"/>
      <c r="AE2126" s="367"/>
      <c r="AF2126" s="367"/>
      <c r="AG2126" s="367"/>
      <c r="AH2126" s="367"/>
      <c r="AI2126" s="367"/>
      <c r="AJ2126" s="367"/>
      <c r="AK2126" s="367"/>
      <c r="AL2126" s="367"/>
      <c r="AM2126" s="367"/>
      <c r="AN2126" s="367"/>
      <c r="AO2126" s="367"/>
      <c r="AP2126" s="367"/>
      <c r="AQ2126" s="367"/>
      <c r="AR2126" s="367"/>
      <c r="AS2126" s="367"/>
      <c r="AT2126" s="367"/>
    </row>
    <row r="2127" spans="2:46" ht="13.8">
      <c r="B2127" s="26">
        <v>18.999999999999996</v>
      </c>
      <c r="C2127" s="363">
        <v>166.23521963207358</v>
      </c>
      <c r="D2127" s="367">
        <v>1139.9999999999998</v>
      </c>
      <c r="E2127" s="367">
        <v>5302.3255813953501</v>
      </c>
      <c r="F2127" s="367">
        <v>-195318.49251192409</v>
      </c>
      <c r="G2127" s="367">
        <v>1140.0000000000002</v>
      </c>
      <c r="H2127" s="367">
        <v>28500</v>
      </c>
      <c r="I2127" s="384">
        <v>-2328238.0004501329</v>
      </c>
      <c r="J2127" s="367">
        <v>1140</v>
      </c>
      <c r="K2127" s="367">
        <v>6909.0909090909208</v>
      </c>
      <c r="L2127" s="384">
        <v>-100918.51513792684</v>
      </c>
      <c r="M2127" s="367">
        <v>1140.000000000002</v>
      </c>
      <c r="N2127" s="367">
        <v>114</v>
      </c>
      <c r="O2127" s="384">
        <v>-2235.3846686068209</v>
      </c>
      <c r="P2127" s="367">
        <v>16.53</v>
      </c>
      <c r="Q2127" s="367">
        <v>114</v>
      </c>
      <c r="R2127" s="384">
        <v>-473.68893575755737</v>
      </c>
      <c r="S2127" s="367">
        <v>15.959999999999999</v>
      </c>
      <c r="T2127" s="367">
        <v>3931.0344827586296</v>
      </c>
      <c r="U2127" s="384">
        <v>-111953.777898193</v>
      </c>
      <c r="V2127" s="367">
        <v>1140.0000000000025</v>
      </c>
      <c r="W2127" s="367">
        <v>189999.9999999998</v>
      </c>
      <c r="X2127" s="384">
        <v>52300.084567902486</v>
      </c>
      <c r="Y2127" s="386">
        <v>1139.9999999999989</v>
      </c>
      <c r="Z2127" s="367"/>
      <c r="AA2127" s="367"/>
      <c r="AB2127" s="367"/>
      <c r="AC2127" s="367"/>
      <c r="AD2127" s="367"/>
      <c r="AE2127" s="367"/>
      <c r="AF2127" s="367"/>
      <c r="AG2127" s="367"/>
      <c r="AH2127" s="367"/>
      <c r="AI2127" s="367"/>
      <c r="AJ2127" s="367"/>
      <c r="AK2127" s="367"/>
      <c r="AL2127" s="367"/>
      <c r="AM2127" s="367"/>
      <c r="AN2127" s="367"/>
      <c r="AO2127" s="367"/>
      <c r="AP2127" s="367"/>
      <c r="AQ2127" s="367"/>
      <c r="AR2127" s="367"/>
      <c r="AS2127" s="367"/>
      <c r="AT2127" s="367"/>
    </row>
    <row r="2128" spans="2:46" ht="13.8">
      <c r="B2128" s="26">
        <v>19.166666666666664</v>
      </c>
      <c r="C2128" s="363">
        <v>167.68469717369209</v>
      </c>
      <c r="D2128" s="367">
        <v>1150</v>
      </c>
      <c r="E2128" s="367">
        <v>5348.8372093023272</v>
      </c>
      <c r="F2128" s="367">
        <v>-198850.30176050283</v>
      </c>
      <c r="G2128" s="367">
        <v>1150.0000000000002</v>
      </c>
      <c r="H2128" s="367">
        <v>28750</v>
      </c>
      <c r="I2128" s="384">
        <v>-2370069.9464559457</v>
      </c>
      <c r="J2128" s="367">
        <v>1150</v>
      </c>
      <c r="K2128" s="367">
        <v>6969.6969696969818</v>
      </c>
      <c r="L2128" s="384">
        <v>-103195.73480980804</v>
      </c>
      <c r="M2128" s="367">
        <v>1150.000000000002</v>
      </c>
      <c r="N2128" s="367">
        <v>115</v>
      </c>
      <c r="O2128" s="384">
        <v>-2277.5255883007408</v>
      </c>
      <c r="P2128" s="367">
        <v>16.675000000000001</v>
      </c>
      <c r="Q2128" s="367">
        <v>115</v>
      </c>
      <c r="R2128" s="384">
        <v>-488.47834791558319</v>
      </c>
      <c r="S2128" s="367">
        <v>16.099999999999998</v>
      </c>
      <c r="T2128" s="367">
        <v>3965.5172413793193</v>
      </c>
      <c r="U2128" s="384">
        <v>-114346.83010428853</v>
      </c>
      <c r="V2128" s="367">
        <v>1150.0000000000025</v>
      </c>
      <c r="W2128" s="367">
        <v>191666.66666666645</v>
      </c>
      <c r="X2128" s="384">
        <v>52706.387360923232</v>
      </c>
      <c r="Y2128" s="386">
        <v>1149.9999999999986</v>
      </c>
      <c r="Z2128" s="367"/>
      <c r="AA2128" s="367"/>
      <c r="AB2128" s="367"/>
      <c r="AC2128" s="367"/>
      <c r="AD2128" s="367"/>
      <c r="AE2128" s="367"/>
      <c r="AF2128" s="367"/>
      <c r="AG2128" s="367"/>
      <c r="AH2128" s="367"/>
      <c r="AI2128" s="367"/>
      <c r="AJ2128" s="367"/>
      <c r="AK2128" s="367"/>
      <c r="AL2128" s="367"/>
      <c r="AM2128" s="367"/>
      <c r="AN2128" s="367"/>
      <c r="AO2128" s="367"/>
      <c r="AP2128" s="367"/>
      <c r="AQ2128" s="367"/>
      <c r="AR2128" s="367"/>
      <c r="AS2128" s="367"/>
      <c r="AT2128" s="367"/>
    </row>
    <row r="2129" spans="2:46" ht="13.8">
      <c r="B2129" s="26">
        <v>19.333333333333332</v>
      </c>
      <c r="C2129" s="363">
        <v>169.13402295636513</v>
      </c>
      <c r="D2129" s="367">
        <v>1160</v>
      </c>
      <c r="E2129" s="367">
        <v>5395.3488372093043</v>
      </c>
      <c r="F2129" s="367">
        <v>-202413.73690714815</v>
      </c>
      <c r="G2129" s="367">
        <v>1160.0000000000005</v>
      </c>
      <c r="H2129" s="367">
        <v>29000</v>
      </c>
      <c r="I2129" s="384">
        <v>-2412274.2195165581</v>
      </c>
      <c r="J2129" s="367">
        <v>1160</v>
      </c>
      <c r="K2129" s="367">
        <v>7030.3030303030428</v>
      </c>
      <c r="L2129" s="384">
        <v>-105497.16264758649</v>
      </c>
      <c r="M2129" s="367">
        <v>1160.000000000002</v>
      </c>
      <c r="N2129" s="367">
        <v>116</v>
      </c>
      <c r="O2129" s="384">
        <v>-2320.0583737729203</v>
      </c>
      <c r="P2129" s="367">
        <v>16.82</v>
      </c>
      <c r="Q2129" s="367">
        <v>116</v>
      </c>
      <c r="R2129" s="384">
        <v>-503.45270348325954</v>
      </c>
      <c r="S2129" s="367">
        <v>16.239999999999998</v>
      </c>
      <c r="T2129" s="367">
        <v>4000.0000000000091</v>
      </c>
      <c r="U2129" s="384">
        <v>-116764.421467302</v>
      </c>
      <c r="V2129" s="367">
        <v>1160.0000000000027</v>
      </c>
      <c r="W2129" s="367">
        <v>193333.33333333311</v>
      </c>
      <c r="X2129" s="384">
        <v>53111.777634315695</v>
      </c>
      <c r="Y2129" s="386">
        <v>1159.9999999999986</v>
      </c>
      <c r="Z2129" s="367"/>
      <c r="AA2129" s="367"/>
      <c r="AB2129" s="367"/>
      <c r="AC2129" s="367"/>
      <c r="AD2129" s="367"/>
      <c r="AE2129" s="367"/>
      <c r="AF2129" s="367"/>
      <c r="AG2129" s="367"/>
      <c r="AH2129" s="367"/>
      <c r="AI2129" s="367"/>
      <c r="AJ2129" s="367"/>
      <c r="AK2129" s="367"/>
      <c r="AL2129" s="367"/>
      <c r="AM2129" s="367"/>
      <c r="AN2129" s="367"/>
      <c r="AO2129" s="367"/>
      <c r="AP2129" s="367"/>
      <c r="AQ2129" s="367"/>
      <c r="AR2129" s="367"/>
      <c r="AS2129" s="367"/>
      <c r="AT2129" s="367"/>
    </row>
    <row r="2130" spans="2:46" ht="13.8">
      <c r="B2130" s="26">
        <v>19.5</v>
      </c>
      <c r="C2130" s="363">
        <v>170.58319698009271</v>
      </c>
      <c r="D2130" s="367">
        <v>1170</v>
      </c>
      <c r="E2130" s="367">
        <v>5441.8604651162814</v>
      </c>
      <c r="F2130" s="367">
        <v>-206008.79795185992</v>
      </c>
      <c r="G2130" s="367">
        <v>1170.0000000000005</v>
      </c>
      <c r="H2130" s="367">
        <v>29250</v>
      </c>
      <c r="I2130" s="384">
        <v>-2454850.81963197</v>
      </c>
      <c r="J2130" s="367">
        <v>1170</v>
      </c>
      <c r="K2130" s="367">
        <v>7090.9090909091037</v>
      </c>
      <c r="L2130" s="384">
        <v>-107822.79865126222</v>
      </c>
      <c r="M2130" s="367">
        <v>1170.000000000002</v>
      </c>
      <c r="N2130" s="367">
        <v>117</v>
      </c>
      <c r="O2130" s="384">
        <v>-2362.9830250233622</v>
      </c>
      <c r="P2130" s="367">
        <v>16.965</v>
      </c>
      <c r="Q2130" s="367">
        <v>117</v>
      </c>
      <c r="R2130" s="384">
        <v>-518.61200246058615</v>
      </c>
      <c r="S2130" s="367">
        <v>16.38</v>
      </c>
      <c r="T2130" s="367">
        <v>4034.4827586206989</v>
      </c>
      <c r="U2130" s="384">
        <v>-119206.55198723327</v>
      </c>
      <c r="V2130" s="367">
        <v>1170.0000000000027</v>
      </c>
      <c r="W2130" s="367">
        <v>194999.99999999977</v>
      </c>
      <c r="X2130" s="384">
        <v>53516.255388079837</v>
      </c>
      <c r="Y2130" s="386">
        <v>1169.9999999999986</v>
      </c>
      <c r="Z2130" s="367"/>
      <c r="AA2130" s="367"/>
      <c r="AB2130" s="367"/>
      <c r="AC2130" s="367"/>
      <c r="AD2130" s="367"/>
      <c r="AE2130" s="367"/>
      <c r="AF2130" s="367"/>
      <c r="AG2130" s="367"/>
      <c r="AH2130" s="367"/>
      <c r="AI2130" s="367"/>
      <c r="AJ2130" s="367"/>
      <c r="AK2130" s="367"/>
      <c r="AL2130" s="367"/>
      <c r="AM2130" s="367"/>
      <c r="AN2130" s="367"/>
      <c r="AO2130" s="367"/>
      <c r="AP2130" s="367"/>
      <c r="AQ2130" s="367"/>
      <c r="AR2130" s="367"/>
      <c r="AS2130" s="367"/>
      <c r="AT2130" s="367"/>
    </row>
    <row r="2131" spans="2:46" ht="13.8">
      <c r="B2131" s="26">
        <v>19.666666666666668</v>
      </c>
      <c r="C2131" s="363">
        <v>172.0322192448748</v>
      </c>
      <c r="D2131" s="367">
        <v>1180</v>
      </c>
      <c r="E2131" s="367">
        <v>5488.3720930232585</v>
      </c>
      <c r="F2131" s="367">
        <v>-209635.4848946383</v>
      </c>
      <c r="G2131" s="367">
        <v>1180.0000000000007</v>
      </c>
      <c r="H2131" s="367">
        <v>29500</v>
      </c>
      <c r="I2131" s="384">
        <v>-2497799.7468021819</v>
      </c>
      <c r="J2131" s="367">
        <v>1180</v>
      </c>
      <c r="K2131" s="367">
        <v>7151.5151515151647</v>
      </c>
      <c r="L2131" s="384">
        <v>-110172.64282083524</v>
      </c>
      <c r="M2131" s="367">
        <v>1180.0000000000023</v>
      </c>
      <c r="N2131" s="367">
        <v>118</v>
      </c>
      <c r="O2131" s="384">
        <v>-2406.2995420520638</v>
      </c>
      <c r="P2131" s="367">
        <v>17.11</v>
      </c>
      <c r="Q2131" s="367">
        <v>118</v>
      </c>
      <c r="R2131" s="384">
        <v>-533.95624484756297</v>
      </c>
      <c r="S2131" s="367">
        <v>16.52</v>
      </c>
      <c r="T2131" s="367">
        <v>4068.9655172413886</v>
      </c>
      <c r="U2131" s="384">
        <v>-121673.22166408243</v>
      </c>
      <c r="V2131" s="367">
        <v>1180.0000000000027</v>
      </c>
      <c r="W2131" s="367">
        <v>196666.66666666642</v>
      </c>
      <c r="X2131" s="384">
        <v>53919.82062221568</v>
      </c>
      <c r="Y2131" s="386">
        <v>1179.9999999999986</v>
      </c>
      <c r="Z2131" s="367"/>
      <c r="AA2131" s="367"/>
      <c r="AB2131" s="367"/>
      <c r="AC2131" s="367"/>
      <c r="AD2131" s="367"/>
      <c r="AE2131" s="367"/>
      <c r="AF2131" s="367"/>
      <c r="AG2131" s="367"/>
      <c r="AH2131" s="367"/>
      <c r="AI2131" s="367"/>
      <c r="AJ2131" s="367"/>
      <c r="AK2131" s="367"/>
      <c r="AL2131" s="367"/>
      <c r="AM2131" s="367"/>
      <c r="AN2131" s="367"/>
      <c r="AO2131" s="367"/>
      <c r="AP2131" s="367"/>
      <c r="AQ2131" s="367"/>
      <c r="AR2131" s="367"/>
      <c r="AS2131" s="367"/>
      <c r="AT2131" s="367"/>
    </row>
    <row r="2132" spans="2:46" ht="13.8">
      <c r="B2132" s="26">
        <v>19.833333333333336</v>
      </c>
      <c r="C2132" s="363">
        <v>173.48108975071148</v>
      </c>
      <c r="D2132" s="367">
        <v>1190.0000000000002</v>
      </c>
      <c r="E2132" s="367">
        <v>5534.8837209302355</v>
      </c>
      <c r="F2132" s="367">
        <v>-213293.79773548309</v>
      </c>
      <c r="G2132" s="367">
        <v>1190.0000000000007</v>
      </c>
      <c r="H2132" s="367">
        <v>29750</v>
      </c>
      <c r="I2132" s="384">
        <v>-2541121.0010271934</v>
      </c>
      <c r="J2132" s="367">
        <v>1190</v>
      </c>
      <c r="K2132" s="367">
        <v>7212.1212121212257</v>
      </c>
      <c r="L2132" s="384">
        <v>-112546.69515630549</v>
      </c>
      <c r="M2132" s="367">
        <v>1190.0000000000023</v>
      </c>
      <c r="N2132" s="367">
        <v>119</v>
      </c>
      <c r="O2132" s="384">
        <v>-2450.0079248590264</v>
      </c>
      <c r="P2132" s="367">
        <v>17.254999999999999</v>
      </c>
      <c r="Q2132" s="367">
        <v>119</v>
      </c>
      <c r="R2132" s="384">
        <v>-549.48543064419005</v>
      </c>
      <c r="S2132" s="367">
        <v>16.66</v>
      </c>
      <c r="T2132" s="367">
        <v>4103.4482758620779</v>
      </c>
      <c r="U2132" s="384">
        <v>-124164.43049784942</v>
      </c>
      <c r="V2132" s="367">
        <v>1190.0000000000025</v>
      </c>
      <c r="W2132" s="367">
        <v>198333.33333333308</v>
      </c>
      <c r="X2132" s="384">
        <v>54322.473336723218</v>
      </c>
      <c r="Y2132" s="386">
        <v>1189.9999999999984</v>
      </c>
      <c r="Z2132" s="367"/>
      <c r="AA2132" s="367"/>
      <c r="AB2132" s="367"/>
      <c r="AC2132" s="367"/>
      <c r="AD2132" s="367"/>
      <c r="AE2132" s="367"/>
      <c r="AF2132" s="367"/>
      <c r="AG2132" s="367"/>
      <c r="AH2132" s="367"/>
      <c r="AI2132" s="367"/>
      <c r="AJ2132" s="367"/>
      <c r="AK2132" s="367"/>
      <c r="AL2132" s="367"/>
      <c r="AM2132" s="367"/>
      <c r="AN2132" s="367"/>
      <c r="AO2132" s="367"/>
      <c r="AP2132" s="367"/>
      <c r="AQ2132" s="367"/>
      <c r="AR2132" s="367"/>
      <c r="AS2132" s="367"/>
      <c r="AT2132" s="367"/>
    </row>
    <row r="2133" spans="2:46" ht="13.8">
      <c r="B2133" s="26">
        <v>20.000000000000004</v>
      </c>
      <c r="C2133" s="363">
        <v>174.92980849760261</v>
      </c>
      <c r="D2133" s="367">
        <v>1200.0000000000002</v>
      </c>
      <c r="E2133" s="367">
        <v>5581.3953488372126</v>
      </c>
      <c r="F2133" s="367">
        <v>-216983.73647439439</v>
      </c>
      <c r="G2133" s="367">
        <v>1200.0000000000007</v>
      </c>
      <c r="H2133" s="367">
        <v>30000</v>
      </c>
      <c r="I2133" s="384">
        <v>-2584814.5823070048</v>
      </c>
      <c r="J2133" s="367">
        <v>1200</v>
      </c>
      <c r="K2133" s="367">
        <v>7272.7272727272866</v>
      </c>
      <c r="L2133" s="384">
        <v>-114944.95565767298</v>
      </c>
      <c r="M2133" s="367">
        <v>1200.0000000000023</v>
      </c>
      <c r="N2133" s="367">
        <v>120</v>
      </c>
      <c r="O2133" s="384">
        <v>-2494.1081734442505</v>
      </c>
      <c r="P2133" s="367">
        <v>17.399999999999999</v>
      </c>
      <c r="Q2133" s="367">
        <v>120</v>
      </c>
      <c r="R2133" s="384">
        <v>-565.19955985046738</v>
      </c>
      <c r="S2133" s="367">
        <v>16.8</v>
      </c>
      <c r="T2133" s="367">
        <v>4137.9310344827672</v>
      </c>
      <c r="U2133" s="384">
        <v>-126680.17848853434</v>
      </c>
      <c r="V2133" s="367">
        <v>1200.0000000000025</v>
      </c>
      <c r="W2133" s="367">
        <v>199999.99999999974</v>
      </c>
      <c r="X2133" s="384">
        <v>54724.213531602451</v>
      </c>
      <c r="Y2133" s="386">
        <v>1199.9999999999984</v>
      </c>
      <c r="Z2133" s="367"/>
      <c r="AA2133" s="367"/>
      <c r="AB2133" s="367"/>
      <c r="AC2133" s="367"/>
      <c r="AD2133" s="367"/>
      <c r="AE2133" s="367"/>
      <c r="AF2133" s="367"/>
      <c r="AG2133" s="367"/>
      <c r="AH2133" s="367"/>
      <c r="AI2133" s="367"/>
      <c r="AJ2133" s="367"/>
      <c r="AK2133" s="367"/>
      <c r="AL2133" s="367"/>
      <c r="AM2133" s="367"/>
      <c r="AN2133" s="367"/>
      <c r="AO2133" s="367"/>
      <c r="AP2133" s="367"/>
      <c r="AQ2133" s="367"/>
      <c r="AR2133" s="367"/>
      <c r="AS2133" s="367"/>
      <c r="AT2133" s="367"/>
    </row>
    <row r="2134" spans="2:46" ht="13.8">
      <c r="B2134" s="26">
        <v>20.166666666666671</v>
      </c>
      <c r="C2134" s="363">
        <v>176.37837548554828</v>
      </c>
      <c r="D2134" s="367">
        <v>1210.0000000000002</v>
      </c>
      <c r="E2134" s="367">
        <v>5627.9069767441897</v>
      </c>
      <c r="F2134" s="367">
        <v>-220705.30111137233</v>
      </c>
      <c r="G2134" s="367">
        <v>1210.0000000000009</v>
      </c>
      <c r="H2134" s="367">
        <v>30250</v>
      </c>
      <c r="I2134" s="384">
        <v>-2628880.4906416163</v>
      </c>
      <c r="J2134" s="367">
        <v>1210</v>
      </c>
      <c r="K2134" s="367">
        <v>7333.3333333333476</v>
      </c>
      <c r="L2134" s="384">
        <v>-117367.42432493779</v>
      </c>
      <c r="M2134" s="367">
        <v>1210.0000000000025</v>
      </c>
      <c r="N2134" s="367">
        <v>121</v>
      </c>
      <c r="O2134" s="384">
        <v>-2538.6002878077347</v>
      </c>
      <c r="P2134" s="367">
        <v>17.544999999999998</v>
      </c>
      <c r="Q2134" s="367">
        <v>121</v>
      </c>
      <c r="R2134" s="384">
        <v>-581.09863246639497</v>
      </c>
      <c r="S2134" s="367">
        <v>16.940000000000001</v>
      </c>
      <c r="T2134" s="367">
        <v>4172.4137931034566</v>
      </c>
      <c r="U2134" s="384">
        <v>-129220.46563613715</v>
      </c>
      <c r="V2134" s="367">
        <v>1210.0000000000025</v>
      </c>
      <c r="W2134" s="367">
        <v>201666.6666666664</v>
      </c>
      <c r="X2134" s="384">
        <v>55125.041206853391</v>
      </c>
      <c r="Y2134" s="386">
        <v>1209.9999999999984</v>
      </c>
      <c r="Z2134" s="367"/>
      <c r="AA2134" s="367"/>
      <c r="AB2134" s="367"/>
      <c r="AC2134" s="367"/>
      <c r="AD2134" s="367"/>
      <c r="AE2134" s="367"/>
      <c r="AF2134" s="367"/>
      <c r="AG2134" s="367"/>
      <c r="AH2134" s="367"/>
      <c r="AI2134" s="367"/>
      <c r="AJ2134" s="367"/>
      <c r="AK2134" s="367"/>
      <c r="AL2134" s="367"/>
      <c r="AM2134" s="367"/>
      <c r="AN2134" s="367"/>
      <c r="AO2134" s="367"/>
      <c r="AP2134" s="367"/>
      <c r="AQ2134" s="367"/>
      <c r="AR2134" s="367"/>
      <c r="AS2134" s="367"/>
      <c r="AT2134" s="367"/>
    </row>
    <row r="2135" spans="2:46" ht="13.8">
      <c r="B2135" s="26">
        <v>20.333333333333339</v>
      </c>
      <c r="C2135" s="363">
        <v>177.82679071454848</v>
      </c>
      <c r="D2135" s="367">
        <v>1220.0000000000005</v>
      </c>
      <c r="E2135" s="367">
        <v>5674.4186046511668</v>
      </c>
      <c r="F2135" s="367">
        <v>-224458.49164641675</v>
      </c>
      <c r="G2135" s="367">
        <v>1220.0000000000009</v>
      </c>
      <c r="H2135" s="367">
        <v>30500</v>
      </c>
      <c r="I2135" s="384">
        <v>-2673318.7260310268</v>
      </c>
      <c r="J2135" s="367">
        <v>1220</v>
      </c>
      <c r="K2135" s="367">
        <v>7393.9393939394085</v>
      </c>
      <c r="L2135" s="384">
        <v>-119814.1011580998</v>
      </c>
      <c r="M2135" s="367">
        <v>1220.0000000000025</v>
      </c>
      <c r="N2135" s="367">
        <v>122</v>
      </c>
      <c r="O2135" s="384">
        <v>-2583.4842679494814</v>
      </c>
      <c r="P2135" s="367">
        <v>17.690000000000001</v>
      </c>
      <c r="Q2135" s="367">
        <v>122</v>
      </c>
      <c r="R2135" s="384">
        <v>-597.18264849197226</v>
      </c>
      <c r="S2135" s="367">
        <v>17.079999999999998</v>
      </c>
      <c r="T2135" s="367">
        <v>4206.8965517241459</v>
      </c>
      <c r="U2135" s="384">
        <v>-131785.29194065777</v>
      </c>
      <c r="V2135" s="367">
        <v>1220.0000000000023</v>
      </c>
      <c r="W2135" s="367">
        <v>203333.33333333305</v>
      </c>
      <c r="X2135" s="384">
        <v>55524.956362476019</v>
      </c>
      <c r="Y2135" s="386">
        <v>1219.9999999999984</v>
      </c>
      <c r="Z2135" s="367"/>
      <c r="AA2135" s="367"/>
      <c r="AB2135" s="367"/>
      <c r="AC2135" s="367"/>
      <c r="AD2135" s="367"/>
      <c r="AE2135" s="367"/>
      <c r="AF2135" s="367"/>
      <c r="AG2135" s="367"/>
      <c r="AH2135" s="367"/>
      <c r="AI2135" s="367"/>
      <c r="AJ2135" s="367"/>
      <c r="AK2135" s="367"/>
      <c r="AL2135" s="367"/>
      <c r="AM2135" s="367"/>
      <c r="AN2135" s="367"/>
      <c r="AO2135" s="367"/>
      <c r="AP2135" s="367"/>
      <c r="AQ2135" s="367"/>
      <c r="AR2135" s="367"/>
      <c r="AS2135" s="367"/>
      <c r="AT2135" s="367"/>
    </row>
    <row r="2136" spans="2:46" ht="13.8">
      <c r="B2136" s="26">
        <v>20.500000000000007</v>
      </c>
      <c r="C2136" s="363">
        <v>179.27505418460328</v>
      </c>
      <c r="D2136" s="367">
        <v>1230.0000000000005</v>
      </c>
      <c r="E2136" s="367">
        <v>5720.9302325581439</v>
      </c>
      <c r="F2136" s="367">
        <v>-228243.30807952763</v>
      </c>
      <c r="G2136" s="367">
        <v>1230.0000000000009</v>
      </c>
      <c r="H2136" s="367">
        <v>30750</v>
      </c>
      <c r="I2136" s="384">
        <v>-2718129.2884752378</v>
      </c>
      <c r="J2136" s="367">
        <v>1230</v>
      </c>
      <c r="K2136" s="367">
        <v>7454.5454545454695</v>
      </c>
      <c r="L2136" s="384">
        <v>-122284.98615715913</v>
      </c>
      <c r="M2136" s="367">
        <v>1230.0000000000027</v>
      </c>
      <c r="N2136" s="367">
        <v>123</v>
      </c>
      <c r="O2136" s="384">
        <v>-2628.7601138694877</v>
      </c>
      <c r="P2136" s="367">
        <v>17.835000000000001</v>
      </c>
      <c r="Q2136" s="367">
        <v>123</v>
      </c>
      <c r="R2136" s="384">
        <v>-613.45160792720037</v>
      </c>
      <c r="S2136" s="367">
        <v>17.22</v>
      </c>
      <c r="T2136" s="367">
        <v>4241.3793103448352</v>
      </c>
      <c r="U2136" s="384">
        <v>-134374.65740209632</v>
      </c>
      <c r="V2136" s="367">
        <v>1230.0000000000023</v>
      </c>
      <c r="W2136" s="367">
        <v>204999.99999999971</v>
      </c>
      <c r="X2136" s="384">
        <v>55923.958998470327</v>
      </c>
      <c r="Y2136" s="386">
        <v>1229.9999999999982</v>
      </c>
      <c r="Z2136" s="367"/>
      <c r="AA2136" s="367"/>
      <c r="AB2136" s="367"/>
      <c r="AC2136" s="367"/>
      <c r="AD2136" s="367"/>
      <c r="AE2136" s="367"/>
      <c r="AF2136" s="367"/>
      <c r="AG2136" s="367"/>
      <c r="AH2136" s="367"/>
      <c r="AI2136" s="367"/>
      <c r="AJ2136" s="367"/>
      <c r="AK2136" s="367"/>
      <c r="AL2136" s="367"/>
      <c r="AM2136" s="367"/>
      <c r="AN2136" s="367"/>
      <c r="AO2136" s="367"/>
      <c r="AP2136" s="367"/>
      <c r="AQ2136" s="367"/>
      <c r="AR2136" s="367"/>
      <c r="AS2136" s="367"/>
      <c r="AT2136" s="367"/>
    </row>
    <row r="2137" spans="2:46" ht="13.8">
      <c r="B2137" s="26">
        <v>20.666666666666675</v>
      </c>
      <c r="C2137" s="363">
        <v>180.72316589571253</v>
      </c>
      <c r="D2137" s="367">
        <v>1240.0000000000005</v>
      </c>
      <c r="E2137" s="367">
        <v>5767.441860465121</v>
      </c>
      <c r="F2137" s="367">
        <v>-232059.75041070516</v>
      </c>
      <c r="G2137" s="367">
        <v>1240.0000000000011</v>
      </c>
      <c r="H2137" s="367">
        <v>31000</v>
      </c>
      <c r="I2137" s="384">
        <v>-2763312.1779742478</v>
      </c>
      <c r="J2137" s="367">
        <v>1240</v>
      </c>
      <c r="K2137" s="367">
        <v>7515.1515151515305</v>
      </c>
      <c r="L2137" s="384">
        <v>-124780.07932211568</v>
      </c>
      <c r="M2137" s="367">
        <v>1240.0000000000027</v>
      </c>
      <c r="N2137" s="367">
        <v>124</v>
      </c>
      <c r="O2137" s="384">
        <v>-2674.4278255677546</v>
      </c>
      <c r="P2137" s="367">
        <v>17.98</v>
      </c>
      <c r="Q2137" s="367">
        <v>124</v>
      </c>
      <c r="R2137" s="384">
        <v>-629.90551077207886</v>
      </c>
      <c r="S2137" s="367">
        <v>17.36</v>
      </c>
      <c r="T2137" s="367">
        <v>4275.8620689655245</v>
      </c>
      <c r="U2137" s="384">
        <v>-136988.56202045269</v>
      </c>
      <c r="V2137" s="367">
        <v>1240.000000000002</v>
      </c>
      <c r="W2137" s="367">
        <v>206666.66666666637</v>
      </c>
      <c r="X2137" s="384">
        <v>56322.049114836358</v>
      </c>
      <c r="Y2137" s="386">
        <v>1239.9999999999982</v>
      </c>
      <c r="Z2137" s="367"/>
      <c r="AA2137" s="367"/>
      <c r="AB2137" s="367"/>
      <c r="AC2137" s="367"/>
      <c r="AD2137" s="367"/>
      <c r="AE2137" s="367"/>
      <c r="AF2137" s="367"/>
      <c r="AG2137" s="367"/>
      <c r="AH2137" s="367"/>
      <c r="AI2137" s="367"/>
      <c r="AJ2137" s="367"/>
      <c r="AK2137" s="367"/>
      <c r="AL2137" s="367"/>
      <c r="AM2137" s="367"/>
      <c r="AN2137" s="367"/>
      <c r="AO2137" s="367"/>
      <c r="AP2137" s="367"/>
      <c r="AQ2137" s="367"/>
      <c r="AR2137" s="367"/>
      <c r="AS2137" s="367"/>
      <c r="AT2137" s="367"/>
    </row>
    <row r="2138" spans="2:46" ht="13.8">
      <c r="B2138" s="26">
        <v>20.833333333333343</v>
      </c>
      <c r="C2138" s="363">
        <v>182.17112584787631</v>
      </c>
      <c r="D2138" s="367">
        <v>1250.0000000000005</v>
      </c>
      <c r="E2138" s="367">
        <v>5813.953488372098</v>
      </c>
      <c r="F2138" s="367">
        <v>-235907.81863994905</v>
      </c>
      <c r="G2138" s="367">
        <v>1250.0000000000011</v>
      </c>
      <c r="H2138" s="367">
        <v>31250</v>
      </c>
      <c r="I2138" s="384">
        <v>-2808867.3945280584</v>
      </c>
      <c r="J2138" s="367">
        <v>1250</v>
      </c>
      <c r="K2138" s="367">
        <v>7575.7575757575914</v>
      </c>
      <c r="L2138" s="384">
        <v>-127299.38065296944</v>
      </c>
      <c r="M2138" s="367">
        <v>1250.0000000000027</v>
      </c>
      <c r="N2138" s="367">
        <v>125</v>
      </c>
      <c r="O2138" s="384">
        <v>-2720.4874030442829</v>
      </c>
      <c r="P2138" s="367">
        <v>18.125</v>
      </c>
      <c r="Q2138" s="367">
        <v>125</v>
      </c>
      <c r="R2138" s="384">
        <v>-646.54435702660749</v>
      </c>
      <c r="S2138" s="367">
        <v>17.5</v>
      </c>
      <c r="T2138" s="367">
        <v>4310.3448275862138</v>
      </c>
      <c r="U2138" s="384">
        <v>-139627.00579572702</v>
      </c>
      <c r="V2138" s="367">
        <v>1250.000000000002</v>
      </c>
      <c r="W2138" s="367">
        <v>208333.33333333302</v>
      </c>
      <c r="X2138" s="384">
        <v>56719.226711574054</v>
      </c>
      <c r="Y2138" s="386">
        <v>1249.999999999998</v>
      </c>
      <c r="Z2138" s="367"/>
      <c r="AA2138" s="367"/>
      <c r="AB2138" s="367"/>
      <c r="AC2138" s="367"/>
      <c r="AD2138" s="367"/>
      <c r="AE2138" s="367"/>
      <c r="AF2138" s="367"/>
      <c r="AG2138" s="367"/>
      <c r="AH2138" s="367"/>
      <c r="AI2138" s="367"/>
      <c r="AJ2138" s="367"/>
      <c r="AK2138" s="367"/>
      <c r="AL2138" s="367"/>
      <c r="AM2138" s="367"/>
      <c r="AN2138" s="367"/>
      <c r="AO2138" s="367"/>
      <c r="AP2138" s="367"/>
      <c r="AQ2138" s="367"/>
      <c r="AR2138" s="367"/>
      <c r="AS2138" s="367"/>
      <c r="AT2138" s="367"/>
    </row>
    <row r="2139" spans="2:46" ht="13.8">
      <c r="B2139" s="26">
        <v>21.000000000000011</v>
      </c>
      <c r="C2139" s="363">
        <v>183.61893404109463</v>
      </c>
      <c r="D2139" s="367">
        <v>1260.0000000000005</v>
      </c>
      <c r="E2139" s="367">
        <v>5860.4651162790751</v>
      </c>
      <c r="F2139" s="367">
        <v>-239787.51276725956</v>
      </c>
      <c r="G2139" s="367">
        <v>1260.0000000000011</v>
      </c>
      <c r="H2139" s="367">
        <v>31500</v>
      </c>
      <c r="I2139" s="384">
        <v>-2854794.9381366684</v>
      </c>
      <c r="J2139" s="367">
        <v>1260</v>
      </c>
      <c r="K2139" s="367">
        <v>7636.3636363636524</v>
      </c>
      <c r="L2139" s="384">
        <v>-129842.89014972049</v>
      </c>
      <c r="M2139" s="367">
        <v>1260.0000000000027</v>
      </c>
      <c r="N2139" s="367">
        <v>126</v>
      </c>
      <c r="O2139" s="384">
        <v>-2766.9388462990723</v>
      </c>
      <c r="P2139" s="367">
        <v>18.27</v>
      </c>
      <c r="Q2139" s="367">
        <v>126</v>
      </c>
      <c r="R2139" s="384">
        <v>-663.36814669078638</v>
      </c>
      <c r="S2139" s="367">
        <v>17.64</v>
      </c>
      <c r="T2139" s="367">
        <v>4344.8275862069031</v>
      </c>
      <c r="U2139" s="384">
        <v>-142289.9887279192</v>
      </c>
      <c r="V2139" s="367">
        <v>1260.000000000002</v>
      </c>
      <c r="W2139" s="367">
        <v>209999.99999999968</v>
      </c>
      <c r="X2139" s="384">
        <v>57115.491788683466</v>
      </c>
      <c r="Y2139" s="386">
        <v>1259.999999999998</v>
      </c>
      <c r="Z2139" s="367"/>
      <c r="AA2139" s="367"/>
      <c r="AB2139" s="367"/>
      <c r="AC2139" s="367"/>
      <c r="AD2139" s="367"/>
      <c r="AE2139" s="367"/>
      <c r="AF2139" s="367"/>
      <c r="AG2139" s="367"/>
      <c r="AH2139" s="367"/>
      <c r="AI2139" s="367"/>
      <c r="AJ2139" s="367"/>
      <c r="AK2139" s="367"/>
      <c r="AL2139" s="367"/>
      <c r="AM2139" s="367"/>
      <c r="AN2139" s="367"/>
      <c r="AO2139" s="367"/>
      <c r="AP2139" s="367"/>
      <c r="AQ2139" s="367"/>
      <c r="AR2139" s="367"/>
      <c r="AS2139" s="367"/>
      <c r="AT2139" s="367"/>
    </row>
    <row r="2140" spans="2:46" ht="13.8">
      <c r="B2140" s="26">
        <v>21.166666666666679</v>
      </c>
      <c r="C2140" s="363">
        <v>185.06659047536755</v>
      </c>
      <c r="D2140" s="367">
        <v>1270.0000000000009</v>
      </c>
      <c r="E2140" s="367">
        <v>5906.9767441860522</v>
      </c>
      <c r="F2140" s="367">
        <v>-243698.83279263662</v>
      </c>
      <c r="G2140" s="367">
        <v>1270.0000000000014</v>
      </c>
      <c r="H2140" s="367">
        <v>31750</v>
      </c>
      <c r="I2140" s="384">
        <v>-2901094.8088000785</v>
      </c>
      <c r="J2140" s="367">
        <v>1270</v>
      </c>
      <c r="K2140" s="367">
        <v>7696.9696969697134</v>
      </c>
      <c r="L2140" s="384">
        <v>-132410.60781236881</v>
      </c>
      <c r="M2140" s="367">
        <v>1270.0000000000027</v>
      </c>
      <c r="N2140" s="367">
        <v>127</v>
      </c>
      <c r="O2140" s="384">
        <v>-2813.7821553321219</v>
      </c>
      <c r="P2140" s="367">
        <v>18.414999999999999</v>
      </c>
      <c r="Q2140" s="367">
        <v>127</v>
      </c>
      <c r="R2140" s="384">
        <v>-680.37687976461552</v>
      </c>
      <c r="S2140" s="367">
        <v>17.78</v>
      </c>
      <c r="T2140" s="367">
        <v>4379.3103448275924</v>
      </c>
      <c r="U2140" s="384">
        <v>-144977.51081702916</v>
      </c>
      <c r="V2140" s="367">
        <v>1270.0000000000016</v>
      </c>
      <c r="W2140" s="367">
        <v>211666.66666666634</v>
      </c>
      <c r="X2140" s="384">
        <v>57510.844346164587</v>
      </c>
      <c r="Y2140" s="386">
        <v>1269.9999999999982</v>
      </c>
      <c r="Z2140" s="367"/>
      <c r="AA2140" s="367"/>
      <c r="AB2140" s="367"/>
      <c r="AC2140" s="367"/>
      <c r="AD2140" s="367"/>
      <c r="AE2140" s="367"/>
      <c r="AF2140" s="367"/>
      <c r="AG2140" s="367"/>
      <c r="AH2140" s="367"/>
      <c r="AI2140" s="367"/>
      <c r="AJ2140" s="367"/>
      <c r="AK2140" s="367"/>
      <c r="AL2140" s="367"/>
      <c r="AM2140" s="367"/>
      <c r="AN2140" s="367"/>
      <c r="AO2140" s="367"/>
      <c r="AP2140" s="367"/>
      <c r="AQ2140" s="367"/>
      <c r="AR2140" s="367"/>
      <c r="AS2140" s="367"/>
      <c r="AT2140" s="367"/>
    </row>
    <row r="2141" spans="2:46" ht="13.8">
      <c r="B2141" s="26">
        <v>21.333333333333346</v>
      </c>
      <c r="C2141" s="363">
        <v>186.51409515069489</v>
      </c>
      <c r="D2141" s="367">
        <v>1280.0000000000009</v>
      </c>
      <c r="E2141" s="367">
        <v>5953.4883720930293</v>
      </c>
      <c r="F2141" s="367">
        <v>-247641.77871608012</v>
      </c>
      <c r="G2141" s="367">
        <v>1280.0000000000014</v>
      </c>
      <c r="H2141" s="367">
        <v>32000</v>
      </c>
      <c r="I2141" s="384">
        <v>-2947767.006518288</v>
      </c>
      <c r="J2141" s="367">
        <v>1280</v>
      </c>
      <c r="K2141" s="367">
        <v>7757.5757575757743</v>
      </c>
      <c r="L2141" s="384">
        <v>-135002.53364091436</v>
      </c>
      <c r="M2141" s="367">
        <v>1280.0000000000027</v>
      </c>
      <c r="N2141" s="367">
        <v>128</v>
      </c>
      <c r="O2141" s="384">
        <v>-2861.017330143432</v>
      </c>
      <c r="P2141" s="367">
        <v>18.559999999999999</v>
      </c>
      <c r="Q2141" s="367">
        <v>128</v>
      </c>
      <c r="R2141" s="384">
        <v>-697.57055624809436</v>
      </c>
      <c r="S2141" s="367">
        <v>17.919999999999998</v>
      </c>
      <c r="T2141" s="367">
        <v>4413.7931034482817</v>
      </c>
      <c r="U2141" s="384">
        <v>-147689.57206305713</v>
      </c>
      <c r="V2141" s="367">
        <v>1280.0000000000016</v>
      </c>
      <c r="W2141" s="367">
        <v>213333.33333333299</v>
      </c>
      <c r="X2141" s="384">
        <v>57905.284384017359</v>
      </c>
      <c r="Y2141" s="386">
        <v>1279.9999999999977</v>
      </c>
      <c r="Z2141" s="367"/>
      <c r="AA2141" s="367"/>
      <c r="AB2141" s="367"/>
      <c r="AC2141" s="367"/>
      <c r="AD2141" s="367"/>
      <c r="AE2141" s="367"/>
      <c r="AF2141" s="367"/>
      <c r="AG2141" s="367"/>
      <c r="AH2141" s="367"/>
      <c r="AI2141" s="367"/>
      <c r="AJ2141" s="367"/>
      <c r="AK2141" s="367"/>
      <c r="AL2141" s="367"/>
      <c r="AM2141" s="367"/>
      <c r="AN2141" s="367"/>
      <c r="AO2141" s="367"/>
      <c r="AP2141" s="367"/>
      <c r="AQ2141" s="367"/>
      <c r="AR2141" s="367"/>
      <c r="AS2141" s="367"/>
      <c r="AT2141" s="367"/>
    </row>
    <row r="2142" spans="2:46" ht="13.8">
      <c r="B2142" s="26">
        <v>21.500000000000014</v>
      </c>
      <c r="C2142" s="363">
        <v>187.96144806707682</v>
      </c>
      <c r="D2142" s="367">
        <v>1290.0000000000009</v>
      </c>
      <c r="E2142" s="367">
        <v>6000.0000000000064</v>
      </c>
      <c r="F2142" s="367">
        <v>-251616.35053759016</v>
      </c>
      <c r="G2142" s="367">
        <v>1290.0000000000014</v>
      </c>
      <c r="H2142" s="367">
        <v>32250</v>
      </c>
      <c r="I2142" s="384">
        <v>-2994811.5312912976</v>
      </c>
      <c r="J2142" s="367">
        <v>1290</v>
      </c>
      <c r="K2142" s="367">
        <v>7818.1818181818353</v>
      </c>
      <c r="L2142" s="384">
        <v>-137618.66763535721</v>
      </c>
      <c r="M2142" s="367">
        <v>1290.0000000000027</v>
      </c>
      <c r="N2142" s="367">
        <v>129</v>
      </c>
      <c r="O2142" s="384">
        <v>-2908.6443707330036</v>
      </c>
      <c r="P2142" s="367">
        <v>18.704999999999998</v>
      </c>
      <c r="Q2142" s="367">
        <v>129</v>
      </c>
      <c r="R2142" s="384">
        <v>-714.94917614122403</v>
      </c>
      <c r="S2142" s="367">
        <v>18.059999999999999</v>
      </c>
      <c r="T2142" s="367">
        <v>4448.275862068971</v>
      </c>
      <c r="U2142" s="384">
        <v>-150426.17246600296</v>
      </c>
      <c r="V2142" s="367">
        <v>1290.0000000000016</v>
      </c>
      <c r="W2142" s="367">
        <v>214999.99999999965</v>
      </c>
      <c r="X2142" s="384">
        <v>58298.811902241861</v>
      </c>
      <c r="Y2142" s="386">
        <v>1289.9999999999977</v>
      </c>
      <c r="Z2142" s="367"/>
      <c r="AA2142" s="367"/>
      <c r="AB2142" s="367"/>
      <c r="AC2142" s="367"/>
      <c r="AD2142" s="367"/>
      <c r="AE2142" s="367"/>
      <c r="AF2142" s="367"/>
      <c r="AG2142" s="367"/>
      <c r="AH2142" s="367"/>
      <c r="AI2142" s="367"/>
      <c r="AJ2142" s="367"/>
      <c r="AK2142" s="367"/>
      <c r="AL2142" s="367"/>
      <c r="AM2142" s="367"/>
      <c r="AN2142" s="367"/>
      <c r="AO2142" s="367"/>
      <c r="AP2142" s="367"/>
      <c r="AQ2142" s="367"/>
      <c r="AR2142" s="367"/>
      <c r="AS2142" s="367"/>
      <c r="AT2142" s="367"/>
    </row>
    <row r="2143" spans="2:46" ht="13.8">
      <c r="B2143" s="26">
        <v>21.666666666666682</v>
      </c>
      <c r="C2143" s="363">
        <v>189.40864922451325</v>
      </c>
      <c r="D2143" s="367">
        <v>1300.0000000000009</v>
      </c>
      <c r="E2143" s="367">
        <v>6046.5116279069834</v>
      </c>
      <c r="F2143" s="367">
        <v>-255622.54825716667</v>
      </c>
      <c r="G2143" s="367">
        <v>1300.0000000000014</v>
      </c>
      <c r="H2143" s="367">
        <v>32500</v>
      </c>
      <c r="I2143" s="384">
        <v>-3042228.3831191063</v>
      </c>
      <c r="J2143" s="367">
        <v>1300</v>
      </c>
      <c r="K2143" s="367">
        <v>7878.7878787878963</v>
      </c>
      <c r="L2143" s="384">
        <v>-140259.00979569741</v>
      </c>
      <c r="M2143" s="367">
        <v>1300.0000000000032</v>
      </c>
      <c r="N2143" s="367">
        <v>130</v>
      </c>
      <c r="O2143" s="384">
        <v>-2956.6632771008362</v>
      </c>
      <c r="P2143" s="367">
        <v>18.849999999999998</v>
      </c>
      <c r="Q2143" s="367">
        <v>130</v>
      </c>
      <c r="R2143" s="384">
        <v>-732.51273944400396</v>
      </c>
      <c r="S2143" s="367">
        <v>18.2</v>
      </c>
      <c r="T2143" s="367">
        <v>4482.7586206896603</v>
      </c>
      <c r="U2143" s="384">
        <v>-153187.31202586659</v>
      </c>
      <c r="V2143" s="367">
        <v>1300.0000000000014</v>
      </c>
      <c r="W2143" s="367">
        <v>216666.66666666631</v>
      </c>
      <c r="X2143" s="384">
        <v>58691.426900838058</v>
      </c>
      <c r="Y2143" s="386">
        <v>1299.9999999999977</v>
      </c>
      <c r="Z2143" s="367"/>
      <c r="AA2143" s="367"/>
      <c r="AB2143" s="367"/>
      <c r="AC2143" s="367"/>
      <c r="AD2143" s="367"/>
      <c r="AE2143" s="367"/>
      <c r="AF2143" s="367"/>
      <c r="AG2143" s="367"/>
      <c r="AH2143" s="367"/>
      <c r="AI2143" s="367"/>
      <c r="AJ2143" s="367"/>
      <c r="AK2143" s="367"/>
      <c r="AL2143" s="367"/>
      <c r="AM2143" s="367"/>
      <c r="AN2143" s="367"/>
      <c r="AO2143" s="367"/>
      <c r="AP2143" s="367"/>
      <c r="AQ2143" s="367"/>
      <c r="AR2143" s="367"/>
      <c r="AS2143" s="367"/>
      <c r="AT2143" s="367"/>
    </row>
    <row r="2144" spans="2:46" ht="13.8">
      <c r="B2144" s="26">
        <v>21.83333333333335</v>
      </c>
      <c r="C2144" s="363">
        <v>190.85569862300423</v>
      </c>
      <c r="D2144" s="367">
        <v>1310.0000000000009</v>
      </c>
      <c r="E2144" s="367">
        <v>6093.0232558139605</v>
      </c>
      <c r="F2144" s="367">
        <v>-259660.37187480973</v>
      </c>
      <c r="G2144" s="367">
        <v>1310.0000000000014</v>
      </c>
      <c r="H2144" s="367">
        <v>32750</v>
      </c>
      <c r="I2144" s="384">
        <v>-3090017.5620017159</v>
      </c>
      <c r="J2144" s="367">
        <v>1310</v>
      </c>
      <c r="K2144" s="367">
        <v>7939.3939393939572</v>
      </c>
      <c r="L2144" s="384">
        <v>-142923.56012193474</v>
      </c>
      <c r="M2144" s="367">
        <v>1310.0000000000032</v>
      </c>
      <c r="N2144" s="367">
        <v>131</v>
      </c>
      <c r="O2144" s="384">
        <v>-3005.0740492469304</v>
      </c>
      <c r="P2144" s="367">
        <v>18.995000000000001</v>
      </c>
      <c r="Q2144" s="367">
        <v>131</v>
      </c>
      <c r="R2144" s="384">
        <v>-750.26124615643403</v>
      </c>
      <c r="S2144" s="367">
        <v>18.34</v>
      </c>
      <c r="T2144" s="367">
        <v>4517.2413793103497</v>
      </c>
      <c r="U2144" s="384">
        <v>-155972.9907426482</v>
      </c>
      <c r="V2144" s="367">
        <v>1310.0000000000014</v>
      </c>
      <c r="W2144" s="367">
        <v>218333.33333333296</v>
      </c>
      <c r="X2144" s="384">
        <v>59083.129379805934</v>
      </c>
      <c r="Y2144" s="386">
        <v>1309.9999999999977</v>
      </c>
      <c r="Z2144" s="367"/>
      <c r="AA2144" s="367"/>
      <c r="AB2144" s="367"/>
      <c r="AC2144" s="367"/>
      <c r="AD2144" s="367"/>
      <c r="AE2144" s="367"/>
      <c r="AF2144" s="367"/>
      <c r="AG2144" s="367"/>
      <c r="AH2144" s="367"/>
      <c r="AI2144" s="367"/>
      <c r="AJ2144" s="367"/>
      <c r="AK2144" s="367"/>
      <c r="AL2144" s="367"/>
      <c r="AM2144" s="367"/>
      <c r="AN2144" s="367"/>
      <c r="AO2144" s="367"/>
      <c r="AP2144" s="367"/>
      <c r="AQ2144" s="367"/>
      <c r="AR2144" s="367"/>
      <c r="AS2144" s="367"/>
      <c r="AT2144" s="367"/>
    </row>
    <row r="2145" spans="2:46" ht="13.8">
      <c r="B2145" s="26">
        <v>22.000000000000018</v>
      </c>
      <c r="C2145" s="363">
        <v>192.30259626254974</v>
      </c>
      <c r="D2145" s="367">
        <v>1320.0000000000011</v>
      </c>
      <c r="E2145" s="367">
        <v>6139.5348837209376</v>
      </c>
      <c r="F2145" s="367">
        <v>-263729.8213905195</v>
      </c>
      <c r="G2145" s="367">
        <v>1320.0000000000018</v>
      </c>
      <c r="H2145" s="367">
        <v>33000</v>
      </c>
      <c r="I2145" s="384">
        <v>-3138179.0679391241</v>
      </c>
      <c r="J2145" s="367">
        <v>1320</v>
      </c>
      <c r="K2145" s="367">
        <v>8000.0000000000182</v>
      </c>
      <c r="L2145" s="384">
        <v>-145612.31861406937</v>
      </c>
      <c r="M2145" s="367">
        <v>1320.0000000000032</v>
      </c>
      <c r="N2145" s="367">
        <v>132</v>
      </c>
      <c r="O2145" s="384">
        <v>-3053.8766871712846</v>
      </c>
      <c r="P2145" s="367">
        <v>19.14</v>
      </c>
      <c r="Q2145" s="367">
        <v>132</v>
      </c>
      <c r="R2145" s="384">
        <v>-768.19469627851436</v>
      </c>
      <c r="S2145" s="367">
        <v>18.48</v>
      </c>
      <c r="T2145" s="367">
        <v>4551.724137931039</v>
      </c>
      <c r="U2145" s="384">
        <v>-158783.20861634758</v>
      </c>
      <c r="V2145" s="367">
        <v>1320.0000000000011</v>
      </c>
      <c r="W2145" s="367">
        <v>219999.99999999962</v>
      </c>
      <c r="X2145" s="384">
        <v>59473.919339145519</v>
      </c>
      <c r="Y2145" s="386">
        <v>1319.9999999999975</v>
      </c>
      <c r="Z2145" s="367"/>
      <c r="AA2145" s="367"/>
      <c r="AB2145" s="367"/>
      <c r="AC2145" s="367"/>
      <c r="AD2145" s="367"/>
      <c r="AE2145" s="367"/>
      <c r="AF2145" s="367"/>
      <c r="AG2145" s="367"/>
      <c r="AH2145" s="367"/>
      <c r="AI2145" s="367"/>
      <c r="AJ2145" s="367"/>
      <c r="AK2145" s="367"/>
      <c r="AL2145" s="367"/>
      <c r="AM2145" s="367"/>
      <c r="AN2145" s="367"/>
      <c r="AO2145" s="367"/>
      <c r="AP2145" s="367"/>
      <c r="AQ2145" s="367"/>
      <c r="AR2145" s="367"/>
      <c r="AS2145" s="367"/>
      <c r="AT2145" s="367"/>
    </row>
    <row r="2146" spans="2:46" ht="13.8">
      <c r="B2146" s="26">
        <v>22.166666666666686</v>
      </c>
      <c r="C2146" s="363">
        <v>193.74934214314976</v>
      </c>
      <c r="D2146" s="367">
        <v>1330.0000000000011</v>
      </c>
      <c r="E2146" s="367">
        <v>6186.0465116279147</v>
      </c>
      <c r="F2146" s="367">
        <v>-267830.89680429565</v>
      </c>
      <c r="G2146" s="367">
        <v>1330.0000000000018</v>
      </c>
      <c r="H2146" s="367">
        <v>33250</v>
      </c>
      <c r="I2146" s="384">
        <v>-3186712.9009313327</v>
      </c>
      <c r="J2146" s="367">
        <v>1330</v>
      </c>
      <c r="K2146" s="367">
        <v>8060.6060606060792</v>
      </c>
      <c r="L2146" s="384">
        <v>-148325.28527210123</v>
      </c>
      <c r="M2146" s="367">
        <v>1330.0000000000032</v>
      </c>
      <c r="N2146" s="367">
        <v>133</v>
      </c>
      <c r="O2146" s="384">
        <v>-3103.0711908738999</v>
      </c>
      <c r="P2146" s="367">
        <v>19.285</v>
      </c>
      <c r="Q2146" s="367">
        <v>133</v>
      </c>
      <c r="R2146" s="384">
        <v>-786.31308981024495</v>
      </c>
      <c r="S2146" s="367">
        <v>18.62</v>
      </c>
      <c r="T2146" s="367">
        <v>4586.2068965517283</v>
      </c>
      <c r="U2146" s="384">
        <v>-161617.96564696493</v>
      </c>
      <c r="V2146" s="367">
        <v>1330.0000000000011</v>
      </c>
      <c r="W2146" s="367">
        <v>221666.66666666628</v>
      </c>
      <c r="X2146" s="384">
        <v>59863.796778856791</v>
      </c>
      <c r="Y2146" s="386">
        <v>1329.9999999999975</v>
      </c>
      <c r="Z2146" s="367"/>
      <c r="AA2146" s="367"/>
      <c r="AB2146" s="367"/>
      <c r="AC2146" s="367"/>
      <c r="AD2146" s="367"/>
      <c r="AE2146" s="367"/>
      <c r="AF2146" s="367"/>
      <c r="AG2146" s="367"/>
      <c r="AH2146" s="367"/>
      <c r="AI2146" s="367"/>
      <c r="AJ2146" s="367"/>
      <c r="AK2146" s="367"/>
      <c r="AL2146" s="367"/>
      <c r="AM2146" s="367"/>
      <c r="AN2146" s="367"/>
      <c r="AO2146" s="367"/>
      <c r="AP2146" s="367"/>
      <c r="AQ2146" s="367"/>
      <c r="AR2146" s="367"/>
      <c r="AS2146" s="367"/>
      <c r="AT2146" s="367"/>
    </row>
    <row r="2147" spans="2:46" ht="13.8">
      <c r="B2147" s="26">
        <v>22.333333333333353</v>
      </c>
      <c r="C2147" s="363">
        <v>195.19593626480432</v>
      </c>
      <c r="D2147" s="367">
        <v>1340.0000000000011</v>
      </c>
      <c r="E2147" s="367">
        <v>6232.5581395348918</v>
      </c>
      <c r="F2147" s="367">
        <v>-271963.59811613831</v>
      </c>
      <c r="G2147" s="367">
        <v>1340.0000000000018</v>
      </c>
      <c r="H2147" s="367">
        <v>33500</v>
      </c>
      <c r="I2147" s="384">
        <v>-3235619.0609783391</v>
      </c>
      <c r="J2147" s="367">
        <v>1339.9999999999998</v>
      </c>
      <c r="K2147" s="367">
        <v>8121.2121212121401</v>
      </c>
      <c r="L2147" s="384">
        <v>-151062.46009603032</v>
      </c>
      <c r="M2147" s="367">
        <v>1340.0000000000032</v>
      </c>
      <c r="N2147" s="367">
        <v>134</v>
      </c>
      <c r="O2147" s="384">
        <v>-3152.6575603547753</v>
      </c>
      <c r="P2147" s="367">
        <v>19.43</v>
      </c>
      <c r="Q2147" s="367">
        <v>134</v>
      </c>
      <c r="R2147" s="384">
        <v>-804.61642675162602</v>
      </c>
      <c r="S2147" s="367">
        <v>18.760000000000002</v>
      </c>
      <c r="T2147" s="367">
        <v>4620.6896551724176</v>
      </c>
      <c r="U2147" s="384">
        <v>-164477.26183450018</v>
      </c>
      <c r="V2147" s="367">
        <v>1340.0000000000011</v>
      </c>
      <c r="W2147" s="367">
        <v>223333.33333333294</v>
      </c>
      <c r="X2147" s="384">
        <v>60252.761698939779</v>
      </c>
      <c r="Y2147" s="386">
        <v>1339.9999999999975</v>
      </c>
      <c r="Z2147" s="367"/>
      <c r="AA2147" s="367"/>
      <c r="AB2147" s="367"/>
      <c r="AC2147" s="367"/>
      <c r="AD2147" s="367"/>
      <c r="AE2147" s="367"/>
      <c r="AF2147" s="367"/>
      <c r="AG2147" s="367"/>
      <c r="AH2147" s="367"/>
      <c r="AI2147" s="367"/>
      <c r="AJ2147" s="367"/>
      <c r="AK2147" s="367"/>
      <c r="AL2147" s="367"/>
      <c r="AM2147" s="367"/>
      <c r="AN2147" s="367"/>
      <c r="AO2147" s="367"/>
      <c r="AP2147" s="367"/>
      <c r="AQ2147" s="367"/>
      <c r="AR2147" s="367"/>
      <c r="AS2147" s="367"/>
      <c r="AT2147" s="367"/>
    </row>
    <row r="2148" spans="2:46" ht="13.8">
      <c r="B2148" s="26">
        <v>22.500000000000021</v>
      </c>
      <c r="C2148" s="363">
        <v>196.64237862751341</v>
      </c>
      <c r="D2148" s="367">
        <v>1350.0000000000011</v>
      </c>
      <c r="E2148" s="367">
        <v>6279.0697674418689</v>
      </c>
      <c r="F2148" s="367">
        <v>-276127.92532604747</v>
      </c>
      <c r="G2148" s="367">
        <v>1350.0000000000018</v>
      </c>
      <c r="H2148" s="367">
        <v>33750</v>
      </c>
      <c r="I2148" s="384">
        <v>-3284897.5480801477</v>
      </c>
      <c r="J2148" s="367">
        <v>1349.9999999999998</v>
      </c>
      <c r="K2148" s="367">
        <v>8181.8181818182011</v>
      </c>
      <c r="L2148" s="384">
        <v>-153823.84308585679</v>
      </c>
      <c r="M2148" s="367">
        <v>1350.0000000000034</v>
      </c>
      <c r="N2148" s="367">
        <v>135</v>
      </c>
      <c r="O2148" s="384">
        <v>-3202.6357956139118</v>
      </c>
      <c r="P2148" s="367">
        <v>19.574999999999999</v>
      </c>
      <c r="Q2148" s="367">
        <v>135</v>
      </c>
      <c r="R2148" s="384">
        <v>-823.10470710265656</v>
      </c>
      <c r="S2148" s="367">
        <v>18.899999999999999</v>
      </c>
      <c r="T2148" s="367">
        <v>4655.1724137931069</v>
      </c>
      <c r="U2148" s="384">
        <v>-167361.09717895321</v>
      </c>
      <c r="V2148" s="367">
        <v>1350.0000000000009</v>
      </c>
      <c r="W2148" s="367">
        <v>224999.99999999959</v>
      </c>
      <c r="X2148" s="384">
        <v>60640.814099394447</v>
      </c>
      <c r="Y2148" s="386">
        <v>1349.9999999999975</v>
      </c>
      <c r="Z2148" s="367"/>
      <c r="AA2148" s="367"/>
      <c r="AB2148" s="367"/>
      <c r="AC2148" s="367"/>
      <c r="AD2148" s="367"/>
      <c r="AE2148" s="367"/>
      <c r="AF2148" s="367"/>
      <c r="AG2148" s="367"/>
      <c r="AH2148" s="367"/>
      <c r="AI2148" s="367"/>
      <c r="AJ2148" s="367"/>
      <c r="AK2148" s="367"/>
      <c r="AL2148" s="367"/>
      <c r="AM2148" s="367"/>
      <c r="AN2148" s="367"/>
      <c r="AO2148" s="367"/>
      <c r="AP2148" s="367"/>
      <c r="AQ2148" s="367"/>
      <c r="AR2148" s="367"/>
      <c r="AS2148" s="367"/>
      <c r="AT2148" s="367"/>
    </row>
    <row r="2149" spans="2:46" ht="13.8">
      <c r="B2149" s="26">
        <v>22.666666666666689</v>
      </c>
      <c r="C2149" s="363">
        <v>198.08866923127707</v>
      </c>
      <c r="D2149" s="367">
        <v>1360.0000000000016</v>
      </c>
      <c r="E2149" s="367">
        <v>6325.5813953488459</v>
      </c>
      <c r="F2149" s="367">
        <v>-280323.87843402324</v>
      </c>
      <c r="G2149" s="367">
        <v>1360.000000000002</v>
      </c>
      <c r="H2149" s="367">
        <v>34000</v>
      </c>
      <c r="I2149" s="384">
        <v>-3334548.3622367554</v>
      </c>
      <c r="J2149" s="367">
        <v>1359.9999999999998</v>
      </c>
      <c r="K2149" s="367">
        <v>8242.424242424262</v>
      </c>
      <c r="L2149" s="384">
        <v>-156609.4342415804</v>
      </c>
      <c r="M2149" s="367">
        <v>1360.0000000000034</v>
      </c>
      <c r="N2149" s="367">
        <v>136</v>
      </c>
      <c r="O2149" s="384">
        <v>-3253.0058966513097</v>
      </c>
      <c r="P2149" s="367">
        <v>19.72</v>
      </c>
      <c r="Q2149" s="367">
        <v>136</v>
      </c>
      <c r="R2149" s="384">
        <v>-841.77793086333793</v>
      </c>
      <c r="S2149" s="367">
        <v>19.04</v>
      </c>
      <c r="T2149" s="367">
        <v>4689.6551724137962</v>
      </c>
      <c r="U2149" s="384">
        <v>-170269.47168032418</v>
      </c>
      <c r="V2149" s="367">
        <v>1360.0000000000009</v>
      </c>
      <c r="W2149" s="367">
        <v>226666.66666666625</v>
      </c>
      <c r="X2149" s="384">
        <v>61027.953980220795</v>
      </c>
      <c r="Y2149" s="386">
        <v>1359.9999999999973</v>
      </c>
      <c r="Z2149" s="367"/>
      <c r="AA2149" s="367"/>
      <c r="AB2149" s="367"/>
      <c r="AC2149" s="367"/>
      <c r="AD2149" s="367"/>
      <c r="AE2149" s="367"/>
      <c r="AF2149" s="367"/>
      <c r="AG2149" s="367"/>
      <c r="AH2149" s="367"/>
      <c r="AI2149" s="367"/>
      <c r="AJ2149" s="367"/>
      <c r="AK2149" s="367"/>
      <c r="AL2149" s="367"/>
      <c r="AM2149" s="367"/>
      <c r="AN2149" s="367"/>
      <c r="AO2149" s="367"/>
      <c r="AP2149" s="367"/>
      <c r="AQ2149" s="367"/>
      <c r="AR2149" s="367"/>
      <c r="AS2149" s="367"/>
      <c r="AT2149" s="367"/>
    </row>
    <row r="2150" spans="2:46" ht="13.8">
      <c r="B2150" s="26">
        <v>22.833333333333357</v>
      </c>
      <c r="C2150" s="363">
        <v>199.53480807609517</v>
      </c>
      <c r="D2150" s="367">
        <v>1370.0000000000016</v>
      </c>
      <c r="E2150" s="367">
        <v>6372.093023255823</v>
      </c>
      <c r="F2150" s="367">
        <v>-284551.45744006539</v>
      </c>
      <c r="G2150" s="367">
        <v>1370.000000000002</v>
      </c>
      <c r="H2150" s="367">
        <v>34250</v>
      </c>
      <c r="I2150" s="384">
        <v>-3384571.5034481632</v>
      </c>
      <c r="J2150" s="367">
        <v>1369.9999999999998</v>
      </c>
      <c r="K2150" s="367">
        <v>8303.0303030303221</v>
      </c>
      <c r="L2150" s="384">
        <v>-159419.23356320124</v>
      </c>
      <c r="M2150" s="367">
        <v>1370.0000000000032</v>
      </c>
      <c r="N2150" s="367">
        <v>137</v>
      </c>
      <c r="O2150" s="384">
        <v>-3303.7678634669683</v>
      </c>
      <c r="P2150" s="367">
        <v>19.864999999999998</v>
      </c>
      <c r="Q2150" s="367">
        <v>137</v>
      </c>
      <c r="R2150" s="384">
        <v>-860.63609803366967</v>
      </c>
      <c r="S2150" s="367">
        <v>19.18</v>
      </c>
      <c r="T2150" s="367">
        <v>4724.1379310344855</v>
      </c>
      <c r="U2150" s="384">
        <v>-173202.38533861304</v>
      </c>
      <c r="V2150" s="367">
        <v>1370.0000000000009</v>
      </c>
      <c r="W2150" s="367">
        <v>228333.33333333291</v>
      </c>
      <c r="X2150" s="384">
        <v>61414.181341418858</v>
      </c>
      <c r="Y2150" s="386">
        <v>1369.9999999999973</v>
      </c>
      <c r="Z2150" s="367"/>
      <c r="AA2150" s="367"/>
      <c r="AB2150" s="367"/>
      <c r="AC2150" s="367"/>
      <c r="AD2150" s="367"/>
      <c r="AE2150" s="367"/>
      <c r="AF2150" s="367"/>
      <c r="AG2150" s="367"/>
      <c r="AH2150" s="367"/>
      <c r="AI2150" s="367"/>
      <c r="AJ2150" s="367"/>
      <c r="AK2150" s="367"/>
      <c r="AL2150" s="367"/>
      <c r="AM2150" s="367"/>
      <c r="AN2150" s="367"/>
      <c r="AO2150" s="367"/>
      <c r="AP2150" s="367"/>
      <c r="AQ2150" s="367"/>
      <c r="AR2150" s="367"/>
      <c r="AS2150" s="367"/>
      <c r="AT2150" s="367"/>
    </row>
    <row r="2151" spans="2:46" ht="13.8">
      <c r="B2151" s="26">
        <v>23.000000000000025</v>
      </c>
      <c r="C2151" s="363">
        <v>200.98079516196788</v>
      </c>
      <c r="D2151" s="367">
        <v>1380.0000000000016</v>
      </c>
      <c r="E2151" s="367">
        <v>6418.6046511628001</v>
      </c>
      <c r="F2151" s="367">
        <v>-288810.66234417417</v>
      </c>
      <c r="G2151" s="367">
        <v>1380.000000000002</v>
      </c>
      <c r="H2151" s="367">
        <v>34500</v>
      </c>
      <c r="I2151" s="384">
        <v>-3434966.97171437</v>
      </c>
      <c r="J2151" s="367">
        <v>1379.9999999999998</v>
      </c>
      <c r="K2151" s="367">
        <v>8363.6363636363822</v>
      </c>
      <c r="L2151" s="384">
        <v>-162253.24105071937</v>
      </c>
      <c r="M2151" s="367">
        <v>1380.0000000000032</v>
      </c>
      <c r="N2151" s="367">
        <v>138</v>
      </c>
      <c r="O2151" s="384">
        <v>-3354.9216960608887</v>
      </c>
      <c r="P2151" s="367">
        <v>20.010000000000002</v>
      </c>
      <c r="Q2151" s="367">
        <v>138</v>
      </c>
      <c r="R2151" s="384">
        <v>-879.67920861365155</v>
      </c>
      <c r="S2151" s="367">
        <v>19.32</v>
      </c>
      <c r="T2151" s="367">
        <v>4758.6206896551748</v>
      </c>
      <c r="U2151" s="384">
        <v>-176159.8381538197</v>
      </c>
      <c r="V2151" s="367">
        <v>1380.0000000000007</v>
      </c>
      <c r="W2151" s="367">
        <v>229999.99999999956</v>
      </c>
      <c r="X2151" s="384">
        <v>61799.496182988616</v>
      </c>
      <c r="Y2151" s="386">
        <v>1379.9999999999973</v>
      </c>
      <c r="Z2151" s="367"/>
      <c r="AA2151" s="367"/>
      <c r="AB2151" s="367"/>
      <c r="AC2151" s="367"/>
      <c r="AD2151" s="367"/>
      <c r="AE2151" s="367"/>
      <c r="AF2151" s="367"/>
      <c r="AG2151" s="367"/>
      <c r="AH2151" s="367"/>
      <c r="AI2151" s="367"/>
      <c r="AJ2151" s="367"/>
      <c r="AK2151" s="367"/>
      <c r="AL2151" s="367"/>
      <c r="AM2151" s="367"/>
      <c r="AN2151" s="367"/>
      <c r="AO2151" s="367"/>
      <c r="AP2151" s="367"/>
      <c r="AQ2151" s="367"/>
      <c r="AR2151" s="367"/>
      <c r="AS2151" s="367"/>
      <c r="AT2151" s="367"/>
    </row>
    <row r="2152" spans="2:46" ht="13.8">
      <c r="B2152" s="26">
        <v>23.166666666666693</v>
      </c>
      <c r="C2152" s="363">
        <v>202.42663048889509</v>
      </c>
      <c r="D2152" s="367">
        <v>1390.0000000000016</v>
      </c>
      <c r="E2152" s="367">
        <v>6465.1162790697772</v>
      </c>
      <c r="F2152" s="367">
        <v>-293101.49314634938</v>
      </c>
      <c r="G2152" s="367">
        <v>1390.000000000002</v>
      </c>
      <c r="H2152" s="367">
        <v>34750</v>
      </c>
      <c r="I2152" s="384">
        <v>-3485734.7670353772</v>
      </c>
      <c r="J2152" s="367">
        <v>1389.9999999999998</v>
      </c>
      <c r="K2152" s="367">
        <v>8424.2424242424422</v>
      </c>
      <c r="L2152" s="384">
        <v>-165111.45670413482</v>
      </c>
      <c r="M2152" s="367">
        <v>1390.0000000000032</v>
      </c>
      <c r="N2152" s="367">
        <v>139</v>
      </c>
      <c r="O2152" s="384">
        <v>-3406.467394433068</v>
      </c>
      <c r="P2152" s="367">
        <v>20.154999999999998</v>
      </c>
      <c r="Q2152" s="367">
        <v>139</v>
      </c>
      <c r="R2152" s="384">
        <v>-898.9072626032837</v>
      </c>
      <c r="S2152" s="367">
        <v>19.46</v>
      </c>
      <c r="T2152" s="367">
        <v>4793.1034482758641</v>
      </c>
      <c r="U2152" s="384">
        <v>-179141.83012594434</v>
      </c>
      <c r="V2152" s="367">
        <v>1390.0000000000007</v>
      </c>
      <c r="W2152" s="367">
        <v>231666.66666666622</v>
      </c>
      <c r="X2152" s="384">
        <v>62183.898504930075</v>
      </c>
      <c r="Y2152" s="386">
        <v>1389.9999999999973</v>
      </c>
      <c r="Z2152" s="367"/>
      <c r="AA2152" s="367"/>
      <c r="AB2152" s="367"/>
      <c r="AC2152" s="367"/>
      <c r="AD2152" s="367"/>
      <c r="AE2152" s="367"/>
      <c r="AF2152" s="367"/>
      <c r="AG2152" s="367"/>
      <c r="AH2152" s="367"/>
      <c r="AI2152" s="367"/>
      <c r="AJ2152" s="367"/>
      <c r="AK2152" s="367"/>
      <c r="AL2152" s="367"/>
      <c r="AM2152" s="367"/>
      <c r="AN2152" s="367"/>
      <c r="AO2152" s="367"/>
      <c r="AP2152" s="367"/>
      <c r="AQ2152" s="367"/>
      <c r="AR2152" s="367"/>
      <c r="AS2152" s="367"/>
      <c r="AT2152" s="367"/>
    </row>
    <row r="2153" spans="2:46" ht="13.8">
      <c r="B2153" s="26">
        <v>23.333333333333361</v>
      </c>
      <c r="C2153" s="363">
        <v>203.87231405687683</v>
      </c>
      <c r="D2153" s="367">
        <v>1400.0000000000018</v>
      </c>
      <c r="E2153" s="367">
        <v>6511.6279069767543</v>
      </c>
      <c r="F2153" s="367">
        <v>-297423.94984659128</v>
      </c>
      <c r="G2153" s="367">
        <v>1400.0000000000023</v>
      </c>
      <c r="H2153" s="367">
        <v>35000</v>
      </c>
      <c r="I2153" s="384">
        <v>-3536874.889411184</v>
      </c>
      <c r="J2153" s="367">
        <v>1399.9999999999998</v>
      </c>
      <c r="K2153" s="367">
        <v>8484.8484848485023</v>
      </c>
      <c r="L2153" s="384">
        <v>-167993.88052344741</v>
      </c>
      <c r="M2153" s="367">
        <v>1400.000000000003</v>
      </c>
      <c r="N2153" s="367">
        <v>140</v>
      </c>
      <c r="O2153" s="384">
        <v>-3458.4049585835101</v>
      </c>
      <c r="P2153" s="367">
        <v>20.3</v>
      </c>
      <c r="Q2153" s="367">
        <v>140</v>
      </c>
      <c r="R2153" s="384">
        <v>-918.32026000256565</v>
      </c>
      <c r="S2153" s="367">
        <v>19.599999999999998</v>
      </c>
      <c r="T2153" s="367">
        <v>4827.5862068965534</v>
      </c>
      <c r="U2153" s="384">
        <v>-182148.36125498678</v>
      </c>
      <c r="V2153" s="367">
        <v>1400.0000000000005</v>
      </c>
      <c r="W2153" s="367">
        <v>233333.33333333288</v>
      </c>
      <c r="X2153" s="384">
        <v>62567.388307243215</v>
      </c>
      <c r="Y2153" s="386">
        <v>1399.999999999997</v>
      </c>
      <c r="Z2153" s="367"/>
      <c r="AA2153" s="367"/>
      <c r="AB2153" s="367"/>
      <c r="AC2153" s="367"/>
      <c r="AD2153" s="367"/>
      <c r="AE2153" s="367"/>
      <c r="AF2153" s="367"/>
      <c r="AG2153" s="367"/>
      <c r="AH2153" s="367"/>
      <c r="AI2153" s="367"/>
      <c r="AJ2153" s="367"/>
      <c r="AK2153" s="367"/>
      <c r="AL2153" s="367"/>
      <c r="AM2153" s="367"/>
      <c r="AN2153" s="367"/>
      <c r="AO2153" s="367"/>
      <c r="AP2153" s="367"/>
      <c r="AQ2153" s="367"/>
      <c r="AR2153" s="367"/>
      <c r="AS2153" s="367"/>
      <c r="AT2153" s="367"/>
    </row>
    <row r="2154" spans="2:46" ht="13.8">
      <c r="B2154" s="26">
        <v>23.500000000000028</v>
      </c>
      <c r="C2154" s="363">
        <v>205.31784586591309</v>
      </c>
      <c r="D2154" s="367">
        <v>1410.0000000000018</v>
      </c>
      <c r="E2154" s="367">
        <v>6558.1395348837314</v>
      </c>
      <c r="F2154" s="367">
        <v>-301778.03244489961</v>
      </c>
      <c r="G2154" s="367">
        <v>1410.0000000000023</v>
      </c>
      <c r="H2154" s="367">
        <v>35250</v>
      </c>
      <c r="I2154" s="384">
        <v>-3588387.3388417908</v>
      </c>
      <c r="J2154" s="367">
        <v>1409.9999999999998</v>
      </c>
      <c r="K2154" s="367">
        <v>8545.4545454545623</v>
      </c>
      <c r="L2154" s="384">
        <v>-170900.51250865732</v>
      </c>
      <c r="M2154" s="367">
        <v>1410.000000000003</v>
      </c>
      <c r="N2154" s="367">
        <v>141</v>
      </c>
      <c r="O2154" s="384">
        <v>-3510.7343885122118</v>
      </c>
      <c r="P2154" s="367">
        <v>20.445</v>
      </c>
      <c r="Q2154" s="367">
        <v>141</v>
      </c>
      <c r="R2154" s="384">
        <v>-937.91820081149888</v>
      </c>
      <c r="S2154" s="367">
        <v>19.740000000000002</v>
      </c>
      <c r="T2154" s="367">
        <v>4862.0689655172428</v>
      </c>
      <c r="U2154" s="384">
        <v>-185179.43154094715</v>
      </c>
      <c r="V2154" s="367">
        <v>1410.0000000000005</v>
      </c>
      <c r="W2154" s="367">
        <v>234999.99999999953</v>
      </c>
      <c r="X2154" s="384">
        <v>62949.965589928062</v>
      </c>
      <c r="Y2154" s="386">
        <v>1409.999999999997</v>
      </c>
      <c r="Z2154" s="367"/>
      <c r="AA2154" s="367"/>
      <c r="AB2154" s="367"/>
      <c r="AC2154" s="367"/>
      <c r="AD2154" s="367"/>
      <c r="AE2154" s="367"/>
      <c r="AF2154" s="367"/>
      <c r="AG2154" s="367"/>
      <c r="AH2154" s="367"/>
      <c r="AI2154" s="367"/>
      <c r="AJ2154" s="367"/>
      <c r="AK2154" s="367"/>
      <c r="AL2154" s="367"/>
      <c r="AM2154" s="367"/>
      <c r="AN2154" s="367"/>
      <c r="AO2154" s="367"/>
      <c r="AP2154" s="367"/>
      <c r="AQ2154" s="367"/>
      <c r="AR2154" s="367"/>
      <c r="AS2154" s="367"/>
      <c r="AT2154" s="367"/>
    </row>
    <row r="2155" spans="2:46" ht="13.8">
      <c r="B2155" s="26">
        <v>23.666666666666696</v>
      </c>
      <c r="C2155" s="363">
        <v>206.76322591600385</v>
      </c>
      <c r="D2155" s="367">
        <v>1420.0000000000018</v>
      </c>
      <c r="E2155" s="367">
        <v>6604.6511627907084</v>
      </c>
      <c r="F2155" s="367">
        <v>-306163.74094127439</v>
      </c>
      <c r="G2155" s="367">
        <v>1420.0000000000023</v>
      </c>
      <c r="H2155" s="367">
        <v>35500</v>
      </c>
      <c r="I2155" s="384">
        <v>-3640272.1153271971</v>
      </c>
      <c r="J2155" s="367">
        <v>1419.9999999999998</v>
      </c>
      <c r="K2155" s="367">
        <v>8606.0606060606224</v>
      </c>
      <c r="L2155" s="384">
        <v>-173831.35265976453</v>
      </c>
      <c r="M2155" s="367">
        <v>1420.000000000003</v>
      </c>
      <c r="N2155" s="367">
        <v>142</v>
      </c>
      <c r="O2155" s="384">
        <v>-3563.4556842191751</v>
      </c>
      <c r="P2155" s="367">
        <v>20.59</v>
      </c>
      <c r="Q2155" s="367">
        <v>142</v>
      </c>
      <c r="R2155" s="384">
        <v>-957.7010850300818</v>
      </c>
      <c r="S2155" s="367">
        <v>19.880000000000003</v>
      </c>
      <c r="T2155" s="367">
        <v>4896.5517241379321</v>
      </c>
      <c r="U2155" s="384">
        <v>-188235.0409838254</v>
      </c>
      <c r="V2155" s="367">
        <v>1420.0000000000005</v>
      </c>
      <c r="W2155" s="367">
        <v>236666.66666666619</v>
      </c>
      <c r="X2155" s="384">
        <v>63331.630352984605</v>
      </c>
      <c r="Y2155" s="386">
        <v>1419.999999999997</v>
      </c>
      <c r="Z2155" s="367"/>
      <c r="AA2155" s="367"/>
      <c r="AB2155" s="367"/>
      <c r="AC2155" s="367"/>
      <c r="AD2155" s="367"/>
      <c r="AE2155" s="367"/>
      <c r="AF2155" s="367"/>
      <c r="AG2155" s="367"/>
      <c r="AH2155" s="367"/>
      <c r="AI2155" s="367"/>
      <c r="AJ2155" s="367"/>
      <c r="AK2155" s="367"/>
      <c r="AL2155" s="367"/>
      <c r="AM2155" s="367"/>
      <c r="AN2155" s="367"/>
      <c r="AO2155" s="367"/>
      <c r="AP2155" s="367"/>
      <c r="AQ2155" s="367"/>
      <c r="AR2155" s="367"/>
      <c r="AS2155" s="367"/>
      <c r="AT2155" s="367"/>
    </row>
    <row r="2156" spans="2:46" ht="13.8">
      <c r="B2156" s="26">
        <v>23.833333333333364</v>
      </c>
      <c r="C2156" s="363">
        <v>208.20845420714915</v>
      </c>
      <c r="D2156" s="367">
        <v>1430.0000000000018</v>
      </c>
      <c r="E2156" s="367">
        <v>6651.1627906976855</v>
      </c>
      <c r="F2156" s="367">
        <v>-310581.07533571572</v>
      </c>
      <c r="G2156" s="367">
        <v>1430.0000000000023</v>
      </c>
      <c r="H2156" s="367">
        <v>35750</v>
      </c>
      <c r="I2156" s="384">
        <v>-3692529.2188674035</v>
      </c>
      <c r="J2156" s="367">
        <v>1429.9999999999998</v>
      </c>
      <c r="K2156" s="367">
        <v>8666.6666666666824</v>
      </c>
      <c r="L2156" s="384">
        <v>-176786.40097676887</v>
      </c>
      <c r="M2156" s="367">
        <v>1430.0000000000027</v>
      </c>
      <c r="N2156" s="367">
        <v>143</v>
      </c>
      <c r="O2156" s="384">
        <v>-3616.5688457043984</v>
      </c>
      <c r="P2156" s="367">
        <v>20.734999999999999</v>
      </c>
      <c r="Q2156" s="367">
        <v>143</v>
      </c>
      <c r="R2156" s="384">
        <v>-977.66891265831441</v>
      </c>
      <c r="S2156" s="367">
        <v>20.02</v>
      </c>
      <c r="T2156" s="367">
        <v>4931.0344827586214</v>
      </c>
      <c r="U2156" s="384">
        <v>-191315.18958362145</v>
      </c>
      <c r="V2156" s="367">
        <v>1430.0000000000002</v>
      </c>
      <c r="W2156" s="367">
        <v>238333.33333333285</v>
      </c>
      <c r="X2156" s="384">
        <v>63712.382596412834</v>
      </c>
      <c r="Y2156" s="386">
        <v>1429.999999999997</v>
      </c>
      <c r="Z2156" s="367"/>
      <c r="AA2156" s="367"/>
      <c r="AB2156" s="367"/>
      <c r="AC2156" s="367"/>
      <c r="AD2156" s="367"/>
      <c r="AE2156" s="367"/>
      <c r="AF2156" s="367"/>
      <c r="AG2156" s="367"/>
      <c r="AH2156" s="367"/>
      <c r="AI2156" s="367"/>
      <c r="AJ2156" s="367"/>
      <c r="AK2156" s="367"/>
      <c r="AL2156" s="367"/>
      <c r="AM2156" s="367"/>
      <c r="AN2156" s="367"/>
      <c r="AO2156" s="367"/>
      <c r="AP2156" s="367"/>
      <c r="AQ2156" s="367"/>
      <c r="AR2156" s="367"/>
      <c r="AS2156" s="367"/>
      <c r="AT2156" s="367"/>
    </row>
    <row r="2157" spans="2:46" ht="13.8">
      <c r="B2157" s="26">
        <v>24.000000000000032</v>
      </c>
      <c r="C2157" s="363">
        <v>209.65353073934898</v>
      </c>
      <c r="D2157" s="367">
        <v>1440.0000000000018</v>
      </c>
      <c r="E2157" s="367">
        <v>6697.6744186046626</v>
      </c>
      <c r="F2157" s="367">
        <v>-315030.03562822368</v>
      </c>
      <c r="G2157" s="367">
        <v>1440.0000000000025</v>
      </c>
      <c r="H2157" s="367">
        <v>36000</v>
      </c>
      <c r="I2157" s="384">
        <v>-3745158.6494624102</v>
      </c>
      <c r="J2157" s="367">
        <v>1440</v>
      </c>
      <c r="K2157" s="367">
        <v>8727.2727272727425</v>
      </c>
      <c r="L2157" s="384">
        <v>-179765.65745967059</v>
      </c>
      <c r="M2157" s="367">
        <v>1440.0000000000027</v>
      </c>
      <c r="N2157" s="367">
        <v>144</v>
      </c>
      <c r="O2157" s="384">
        <v>-3670.0738729678828</v>
      </c>
      <c r="P2157" s="367">
        <v>20.88</v>
      </c>
      <c r="Q2157" s="367">
        <v>144</v>
      </c>
      <c r="R2157" s="384">
        <v>-997.82168369619785</v>
      </c>
      <c r="S2157" s="367">
        <v>20.16</v>
      </c>
      <c r="T2157" s="367">
        <v>4965.5172413793107</v>
      </c>
      <c r="U2157" s="384">
        <v>-194419.87734033546</v>
      </c>
      <c r="V2157" s="367">
        <v>1440.0000000000002</v>
      </c>
      <c r="W2157" s="367">
        <v>239999.99999999951</v>
      </c>
      <c r="X2157" s="384">
        <v>64092.222320212757</v>
      </c>
      <c r="Y2157" s="386">
        <v>1439.9999999999968</v>
      </c>
      <c r="Z2157" s="367"/>
      <c r="AA2157" s="367"/>
      <c r="AB2157" s="367"/>
      <c r="AC2157" s="367"/>
      <c r="AD2157" s="367"/>
      <c r="AE2157" s="367"/>
      <c r="AF2157" s="367"/>
      <c r="AG2157" s="367"/>
      <c r="AH2157" s="367"/>
      <c r="AI2157" s="367"/>
      <c r="AJ2157" s="367"/>
      <c r="AK2157" s="367"/>
      <c r="AL2157" s="367"/>
      <c r="AM2157" s="367"/>
      <c r="AN2157" s="367"/>
      <c r="AO2157" s="367"/>
      <c r="AP2157" s="367"/>
      <c r="AQ2157" s="367"/>
      <c r="AR2157" s="367"/>
      <c r="AS2157" s="367"/>
      <c r="AT2157" s="367"/>
    </row>
    <row r="2158" spans="2:46" ht="13.8">
      <c r="B2158" s="26">
        <v>24.1666666666667</v>
      </c>
      <c r="C2158" s="363">
        <v>211.09845551260344</v>
      </c>
      <c r="D2158" s="367">
        <v>1450.000000000002</v>
      </c>
      <c r="E2158" s="367">
        <v>6744.1860465116397</v>
      </c>
      <c r="F2158" s="367">
        <v>-319510.62181879813</v>
      </c>
      <c r="G2158" s="367">
        <v>1450.0000000000027</v>
      </c>
      <c r="H2158" s="367">
        <v>36250</v>
      </c>
      <c r="I2158" s="384">
        <v>-3798160.4071122166</v>
      </c>
      <c r="J2158" s="367">
        <v>1450</v>
      </c>
      <c r="K2158" s="367">
        <v>8787.8787878788025</v>
      </c>
      <c r="L2158" s="384">
        <v>-182769.12210846951</v>
      </c>
      <c r="M2158" s="367">
        <v>1450.0000000000025</v>
      </c>
      <c r="N2158" s="367">
        <v>145</v>
      </c>
      <c r="O2158" s="384">
        <v>-3723.9707660096301</v>
      </c>
      <c r="P2158" s="367">
        <v>21.025000000000002</v>
      </c>
      <c r="Q2158" s="367">
        <v>145</v>
      </c>
      <c r="R2158" s="384">
        <v>-1018.1593981437316</v>
      </c>
      <c r="S2158" s="367">
        <v>20.3</v>
      </c>
      <c r="T2158" s="367">
        <v>5000</v>
      </c>
      <c r="U2158" s="384">
        <v>-197549.10425396726</v>
      </c>
      <c r="V2158" s="367">
        <v>1450</v>
      </c>
      <c r="W2158" s="367">
        <v>241666.66666666616</v>
      </c>
      <c r="X2158" s="384">
        <v>64471.149524384382</v>
      </c>
      <c r="Y2158" s="386">
        <v>1449.9999999999968</v>
      </c>
      <c r="Z2158" s="367"/>
      <c r="AA2158" s="367"/>
      <c r="AB2158" s="367"/>
      <c r="AC2158" s="367"/>
      <c r="AD2158" s="367"/>
      <c r="AE2158" s="367"/>
      <c r="AF2158" s="367"/>
      <c r="AG2158" s="367"/>
      <c r="AH2158" s="367"/>
      <c r="AI2158" s="367"/>
      <c r="AJ2158" s="367"/>
      <c r="AK2158" s="367"/>
      <c r="AL2158" s="367"/>
      <c r="AM2158" s="367"/>
      <c r="AN2158" s="367"/>
      <c r="AO2158" s="367"/>
      <c r="AP2158" s="367"/>
      <c r="AQ2158" s="367"/>
      <c r="AR2158" s="367"/>
      <c r="AS2158" s="367"/>
      <c r="AT2158" s="367"/>
    </row>
    <row r="2159" spans="2:46" ht="13.8">
      <c r="B2159" s="26">
        <v>24.333333333333368</v>
      </c>
      <c r="C2159" s="363">
        <v>212.54322852691229</v>
      </c>
      <c r="D2159" s="367">
        <v>1460.000000000002</v>
      </c>
      <c r="E2159" s="367">
        <v>6790.6976744186168</v>
      </c>
      <c r="F2159" s="367">
        <v>-324022.83390743908</v>
      </c>
      <c r="G2159" s="367">
        <v>1460.0000000000027</v>
      </c>
      <c r="H2159" s="367">
        <v>36500</v>
      </c>
      <c r="I2159" s="384">
        <v>-3851534.4918168215</v>
      </c>
      <c r="J2159" s="367">
        <v>1460</v>
      </c>
      <c r="K2159" s="367">
        <v>8848.4848484848626</v>
      </c>
      <c r="L2159" s="384">
        <v>-185796.79492316573</v>
      </c>
      <c r="M2159" s="367">
        <v>1460.0000000000025</v>
      </c>
      <c r="N2159" s="367">
        <v>146</v>
      </c>
      <c r="O2159" s="384">
        <v>-3778.2595248296348</v>
      </c>
      <c r="P2159" s="367">
        <v>21.169999999999998</v>
      </c>
      <c r="Q2159" s="367">
        <v>146</v>
      </c>
      <c r="R2159" s="384">
        <v>-1038.6820560009151</v>
      </c>
      <c r="S2159" s="367">
        <v>20.439999999999998</v>
      </c>
      <c r="T2159" s="367">
        <v>5034.4827586206893</v>
      </c>
      <c r="U2159" s="384">
        <v>-200702.87032451705</v>
      </c>
      <c r="V2159" s="367">
        <v>1460</v>
      </c>
      <c r="W2159" s="367">
        <v>243333.33333333282</v>
      </c>
      <c r="X2159" s="384">
        <v>64849.164208927701</v>
      </c>
      <c r="Y2159" s="386">
        <v>1459.9999999999968</v>
      </c>
      <c r="Z2159" s="367"/>
      <c r="AA2159" s="367"/>
      <c r="AB2159" s="367"/>
      <c r="AC2159" s="367"/>
      <c r="AD2159" s="367"/>
      <c r="AE2159" s="367"/>
      <c r="AF2159" s="367"/>
      <c r="AG2159" s="367"/>
      <c r="AH2159" s="367"/>
      <c r="AI2159" s="367"/>
      <c r="AJ2159" s="367"/>
      <c r="AK2159" s="367"/>
      <c r="AL2159" s="367"/>
      <c r="AM2159" s="367"/>
      <c r="AN2159" s="367"/>
      <c r="AO2159" s="367"/>
      <c r="AP2159" s="367"/>
      <c r="AQ2159" s="367"/>
      <c r="AR2159" s="367"/>
      <c r="AS2159" s="367"/>
      <c r="AT2159" s="367"/>
    </row>
    <row r="2160" spans="2:46" ht="13.8">
      <c r="B2160" s="26">
        <v>24.500000000000036</v>
      </c>
      <c r="C2160" s="363">
        <v>213.98784978227573</v>
      </c>
      <c r="D2160" s="367">
        <v>1470.000000000002</v>
      </c>
      <c r="E2160" s="367">
        <v>6837.2093023255939</v>
      </c>
      <c r="F2160" s="367">
        <v>-328566.67189414654</v>
      </c>
      <c r="G2160" s="367">
        <v>1470.0000000000027</v>
      </c>
      <c r="H2160" s="367">
        <v>36750</v>
      </c>
      <c r="I2160" s="384">
        <v>-3905280.9035762274</v>
      </c>
      <c r="J2160" s="367">
        <v>1470</v>
      </c>
      <c r="K2160" s="367">
        <v>8909.0909090909227</v>
      </c>
      <c r="L2160" s="384">
        <v>-188848.6759037592</v>
      </c>
      <c r="M2160" s="367">
        <v>1470.0000000000025</v>
      </c>
      <c r="N2160" s="367">
        <v>147</v>
      </c>
      <c r="O2160" s="384">
        <v>-3832.9401494279032</v>
      </c>
      <c r="P2160" s="367">
        <v>21.315000000000001</v>
      </c>
      <c r="Q2160" s="367">
        <v>147</v>
      </c>
      <c r="R2160" s="384">
        <v>-1059.3896572677493</v>
      </c>
      <c r="S2160" s="367">
        <v>20.58</v>
      </c>
      <c r="T2160" s="367">
        <v>5068.9655172413786</v>
      </c>
      <c r="U2160" s="384">
        <v>-203881.17555198469</v>
      </c>
      <c r="V2160" s="367">
        <v>1470</v>
      </c>
      <c r="W2160" s="367">
        <v>244999.99999999948</v>
      </c>
      <c r="X2160" s="384">
        <v>65226.266373842722</v>
      </c>
      <c r="Y2160" s="386">
        <v>1469.9999999999968</v>
      </c>
      <c r="Z2160" s="367"/>
      <c r="AA2160" s="367"/>
      <c r="AB2160" s="367"/>
      <c r="AC2160" s="367"/>
      <c r="AD2160" s="367"/>
      <c r="AE2160" s="367"/>
      <c r="AF2160" s="367"/>
      <c r="AG2160" s="367"/>
      <c r="AH2160" s="367"/>
      <c r="AI2160" s="367"/>
      <c r="AJ2160" s="367"/>
      <c r="AK2160" s="367"/>
      <c r="AL2160" s="367"/>
      <c r="AM2160" s="367"/>
      <c r="AN2160" s="367"/>
      <c r="AO2160" s="367"/>
      <c r="AP2160" s="367"/>
      <c r="AQ2160" s="367"/>
      <c r="AR2160" s="367"/>
      <c r="AS2160" s="367"/>
      <c r="AT2160" s="367"/>
    </row>
    <row r="2161" spans="2:46" ht="13.8">
      <c r="B2161" s="26">
        <v>24.666666666666703</v>
      </c>
      <c r="C2161" s="363">
        <v>215.43231927869365</v>
      </c>
      <c r="D2161" s="367">
        <v>1480.000000000002</v>
      </c>
      <c r="E2161" s="367">
        <v>6883.7209302325709</v>
      </c>
      <c r="F2161" s="367">
        <v>-333142.13577892043</v>
      </c>
      <c r="G2161" s="367">
        <v>1480.0000000000027</v>
      </c>
      <c r="H2161" s="367">
        <v>37000</v>
      </c>
      <c r="I2161" s="384">
        <v>-3959399.6423904318</v>
      </c>
      <c r="J2161" s="367">
        <v>1480</v>
      </c>
      <c r="K2161" s="367">
        <v>8969.6969696969827</v>
      </c>
      <c r="L2161" s="384">
        <v>-191924.76505024981</v>
      </c>
      <c r="M2161" s="367">
        <v>1480.000000000002</v>
      </c>
      <c r="N2161" s="367">
        <v>148</v>
      </c>
      <c r="O2161" s="384">
        <v>-3888.0126398044295</v>
      </c>
      <c r="P2161" s="367">
        <v>21.459999999999997</v>
      </c>
      <c r="Q2161" s="367">
        <v>148</v>
      </c>
      <c r="R2161" s="384">
        <v>-1080.2822019442335</v>
      </c>
      <c r="S2161" s="367">
        <v>20.72</v>
      </c>
      <c r="T2161" s="367">
        <v>5103.4482758620679</v>
      </c>
      <c r="U2161" s="384">
        <v>-207084.01993637011</v>
      </c>
      <c r="V2161" s="367">
        <v>1479.9999999999995</v>
      </c>
      <c r="W2161" s="367">
        <v>246666.66666666613</v>
      </c>
      <c r="X2161" s="384">
        <v>65602.456019129415</v>
      </c>
      <c r="Y2161" s="386">
        <v>1479.9999999999966</v>
      </c>
      <c r="Z2161" s="367"/>
      <c r="AA2161" s="367"/>
      <c r="AB2161" s="367"/>
      <c r="AC2161" s="367"/>
      <c r="AD2161" s="367"/>
      <c r="AE2161" s="367"/>
      <c r="AF2161" s="367"/>
      <c r="AG2161" s="367"/>
      <c r="AH2161" s="367"/>
      <c r="AI2161" s="367"/>
      <c r="AJ2161" s="367"/>
      <c r="AK2161" s="367"/>
      <c r="AL2161" s="367"/>
      <c r="AM2161" s="367"/>
      <c r="AN2161" s="367"/>
      <c r="AO2161" s="367"/>
      <c r="AP2161" s="367"/>
      <c r="AQ2161" s="367"/>
      <c r="AR2161" s="367"/>
      <c r="AS2161" s="367"/>
      <c r="AT2161" s="367"/>
    </row>
    <row r="2162" spans="2:46" ht="13.8">
      <c r="B2162" s="26">
        <v>24.833333333333371</v>
      </c>
      <c r="C2162" s="363">
        <v>216.8766370161662</v>
      </c>
      <c r="D2162" s="367">
        <v>1490.0000000000025</v>
      </c>
      <c r="E2162" s="367">
        <v>6930.232558139548</v>
      </c>
      <c r="F2162" s="367">
        <v>-337749.22556176101</v>
      </c>
      <c r="G2162" s="367">
        <v>1490.000000000003</v>
      </c>
      <c r="H2162" s="367">
        <v>37250</v>
      </c>
      <c r="I2162" s="384">
        <v>-4013890.7082594363</v>
      </c>
      <c r="J2162" s="367">
        <v>1490</v>
      </c>
      <c r="K2162" s="367">
        <v>9030.3030303030428</v>
      </c>
      <c r="L2162" s="384">
        <v>-195025.06236263781</v>
      </c>
      <c r="M2162" s="367">
        <v>1490.000000000002</v>
      </c>
      <c r="N2162" s="367">
        <v>149</v>
      </c>
      <c r="O2162" s="384">
        <v>-3943.4769959592204</v>
      </c>
      <c r="P2162" s="367">
        <v>21.605</v>
      </c>
      <c r="Q2162" s="367">
        <v>149</v>
      </c>
      <c r="R2162" s="384">
        <v>-1101.3596900303689</v>
      </c>
      <c r="S2162" s="367">
        <v>20.860000000000003</v>
      </c>
      <c r="T2162" s="367">
        <v>5137.9310344827572</v>
      </c>
      <c r="U2162" s="384">
        <v>-210311.40347767351</v>
      </c>
      <c r="V2162" s="367">
        <v>1489.9999999999995</v>
      </c>
      <c r="W2162" s="367">
        <v>248333.33333333279</v>
      </c>
      <c r="X2162" s="384">
        <v>65977.733144787839</v>
      </c>
      <c r="Y2162" s="386">
        <v>1489.9999999999966</v>
      </c>
      <c r="Z2162" s="367"/>
      <c r="AA2162" s="367"/>
      <c r="AB2162" s="367"/>
      <c r="AC2162" s="367"/>
      <c r="AD2162" s="367"/>
      <c r="AE2162" s="367"/>
      <c r="AF2162" s="367"/>
      <c r="AG2162" s="367"/>
      <c r="AH2162" s="367"/>
      <c r="AI2162" s="367"/>
      <c r="AJ2162" s="367"/>
      <c r="AK2162" s="367"/>
      <c r="AL2162" s="367"/>
      <c r="AM2162" s="367"/>
      <c r="AN2162" s="367"/>
      <c r="AO2162" s="367"/>
      <c r="AP2162" s="367"/>
      <c r="AQ2162" s="367"/>
      <c r="AR2162" s="367"/>
      <c r="AS2162" s="367"/>
      <c r="AT2162" s="367"/>
    </row>
    <row r="2163" spans="2:46" ht="13.8">
      <c r="B2163" s="26">
        <v>25.000000000000039</v>
      </c>
      <c r="C2163" s="363">
        <v>218.32080299469325</v>
      </c>
      <c r="D2163" s="367">
        <v>1500.0000000000025</v>
      </c>
      <c r="E2163" s="367">
        <v>6976.7441860465251</v>
      </c>
      <c r="F2163" s="367">
        <v>-342387.94124266802</v>
      </c>
      <c r="G2163" s="367">
        <v>1500.000000000003</v>
      </c>
      <c r="H2163" s="367">
        <v>37500</v>
      </c>
      <c r="I2163" s="384">
        <v>-4068754.1011832412</v>
      </c>
      <c r="J2163" s="367">
        <v>1500</v>
      </c>
      <c r="K2163" s="367">
        <v>9090.9090909091028</v>
      </c>
      <c r="L2163" s="384">
        <v>-198149.56784092309</v>
      </c>
      <c r="M2163" s="367">
        <v>1500.0000000000023</v>
      </c>
      <c r="N2163" s="367">
        <v>150</v>
      </c>
      <c r="O2163" s="384">
        <v>-3999.3332178922701</v>
      </c>
      <c r="P2163" s="367">
        <v>21.75</v>
      </c>
      <c r="Q2163" s="367">
        <v>150</v>
      </c>
      <c r="R2163" s="384">
        <v>-1122.6221215261533</v>
      </c>
      <c r="S2163" s="367">
        <v>21</v>
      </c>
      <c r="T2163" s="367">
        <v>5172.4137931034466</v>
      </c>
      <c r="U2163" s="384">
        <v>-213563.3261758947</v>
      </c>
      <c r="V2163" s="367">
        <v>1499.9999999999993</v>
      </c>
      <c r="W2163" s="367">
        <v>249999.99999999945</v>
      </c>
      <c r="X2163" s="384">
        <v>66352.097750817935</v>
      </c>
      <c r="Y2163" s="386">
        <v>1499.9999999999966</v>
      </c>
      <c r="Z2163" s="367"/>
      <c r="AA2163" s="367"/>
      <c r="AB2163" s="367"/>
      <c r="AC2163" s="367"/>
      <c r="AD2163" s="367"/>
      <c r="AE2163" s="367"/>
      <c r="AF2163" s="367"/>
      <c r="AG2163" s="367"/>
      <c r="AH2163" s="367"/>
      <c r="AI2163" s="367"/>
      <c r="AJ2163" s="367"/>
      <c r="AK2163" s="367"/>
      <c r="AL2163" s="367"/>
      <c r="AM2163" s="367"/>
      <c r="AN2163" s="367"/>
      <c r="AO2163" s="367"/>
      <c r="AP2163" s="367"/>
      <c r="AQ2163" s="367"/>
      <c r="AR2163" s="367"/>
      <c r="AS2163" s="367"/>
      <c r="AT2163" s="367"/>
    </row>
    <row r="2164" spans="2:46" ht="13.8">
      <c r="B2164" s="26">
        <v>25.166666666666707</v>
      </c>
      <c r="C2164" s="363">
        <v>219.76481721427479</v>
      </c>
      <c r="D2164" s="367">
        <v>1510.0000000000025</v>
      </c>
      <c r="E2164" s="367">
        <v>7023.2558139535022</v>
      </c>
      <c r="F2164" s="367">
        <v>-347058.28282164154</v>
      </c>
      <c r="G2164" s="367">
        <v>1510.000000000003</v>
      </c>
      <c r="H2164" s="367">
        <v>37750</v>
      </c>
      <c r="I2164" s="384">
        <v>-4123989.8211618452</v>
      </c>
      <c r="J2164" s="367">
        <v>1510</v>
      </c>
      <c r="K2164" s="367">
        <v>9151.5151515151629</v>
      </c>
      <c r="L2164" s="384">
        <v>-201298.28148510546</v>
      </c>
      <c r="M2164" s="367">
        <v>1510.0000000000018</v>
      </c>
      <c r="N2164" s="367">
        <v>151</v>
      </c>
      <c r="O2164" s="384">
        <v>-4055.5813056035804</v>
      </c>
      <c r="P2164" s="367">
        <v>21.895</v>
      </c>
      <c r="Q2164" s="367">
        <v>151</v>
      </c>
      <c r="R2164" s="384">
        <v>-1144.0694964315883</v>
      </c>
      <c r="S2164" s="367">
        <v>21.14</v>
      </c>
      <c r="T2164" s="367">
        <v>5206.8965517241359</v>
      </c>
      <c r="U2164" s="384">
        <v>-216839.78803103391</v>
      </c>
      <c r="V2164" s="367">
        <v>1509.9999999999993</v>
      </c>
      <c r="W2164" s="367">
        <v>251666.6666666661</v>
      </c>
      <c r="X2164" s="384">
        <v>66725.549837219733</v>
      </c>
      <c r="Y2164" s="386">
        <v>1509.9999999999966</v>
      </c>
      <c r="Z2164" s="367"/>
      <c r="AA2164" s="367"/>
      <c r="AB2164" s="367"/>
      <c r="AC2164" s="367"/>
      <c r="AD2164" s="367"/>
      <c r="AE2164" s="367"/>
      <c r="AF2164" s="367"/>
      <c r="AG2164" s="367"/>
      <c r="AH2164" s="367"/>
      <c r="AI2164" s="367"/>
      <c r="AJ2164" s="367"/>
      <c r="AK2164" s="367"/>
      <c r="AL2164" s="367"/>
      <c r="AM2164" s="367"/>
      <c r="AN2164" s="367"/>
      <c r="AO2164" s="367"/>
      <c r="AP2164" s="367"/>
      <c r="AQ2164" s="367"/>
      <c r="AR2164" s="367"/>
      <c r="AS2164" s="367"/>
      <c r="AT2164" s="367"/>
    </row>
    <row r="2165" spans="2:46" ht="13.8">
      <c r="B2165" s="26">
        <v>25.333333333333375</v>
      </c>
      <c r="C2165" s="363">
        <v>221.20867967491083</v>
      </c>
      <c r="D2165" s="367">
        <v>1520.0000000000025</v>
      </c>
      <c r="E2165" s="367">
        <v>7069.7674418604793</v>
      </c>
      <c r="F2165" s="367">
        <v>-351760.25029868155</v>
      </c>
      <c r="G2165" s="367">
        <v>1520.000000000003</v>
      </c>
      <c r="H2165" s="367">
        <v>38000</v>
      </c>
      <c r="I2165" s="384">
        <v>-4179597.8681952497</v>
      </c>
      <c r="J2165" s="367">
        <v>1520</v>
      </c>
      <c r="K2165" s="367">
        <v>9212.1212121212229</v>
      </c>
      <c r="L2165" s="384">
        <v>-204471.20329518523</v>
      </c>
      <c r="M2165" s="367">
        <v>1520.0000000000018</v>
      </c>
      <c r="N2165" s="367">
        <v>152</v>
      </c>
      <c r="O2165" s="384">
        <v>-4112.2212590931531</v>
      </c>
      <c r="P2165" s="367">
        <v>22.040000000000003</v>
      </c>
      <c r="Q2165" s="367">
        <v>152</v>
      </c>
      <c r="R2165" s="384">
        <v>-1165.701814746674</v>
      </c>
      <c r="S2165" s="367">
        <v>21.28</v>
      </c>
      <c r="T2165" s="367">
        <v>5241.3793103448252</v>
      </c>
      <c r="U2165" s="384">
        <v>-220140.78904309095</v>
      </c>
      <c r="V2165" s="367">
        <v>1519.9999999999993</v>
      </c>
      <c r="W2165" s="367">
        <v>253333.33333333276</v>
      </c>
      <c r="X2165" s="384">
        <v>67098.089403993232</v>
      </c>
      <c r="Y2165" s="386">
        <v>1519.9999999999966</v>
      </c>
      <c r="Z2165" s="367"/>
      <c r="AA2165" s="367"/>
      <c r="AB2165" s="367"/>
      <c r="AC2165" s="367"/>
      <c r="AD2165" s="367"/>
      <c r="AE2165" s="367"/>
      <c r="AF2165" s="367"/>
      <c r="AG2165" s="367"/>
      <c r="AH2165" s="367"/>
      <c r="AI2165" s="367"/>
      <c r="AJ2165" s="367"/>
      <c r="AK2165" s="367"/>
      <c r="AL2165" s="367"/>
      <c r="AM2165" s="367"/>
      <c r="AN2165" s="367"/>
      <c r="AO2165" s="367"/>
      <c r="AP2165" s="367"/>
      <c r="AQ2165" s="367"/>
      <c r="AR2165" s="367"/>
      <c r="AS2165" s="367"/>
      <c r="AT2165" s="367"/>
    </row>
    <row r="2166" spans="2:46" ht="13.8">
      <c r="B2166" s="26">
        <v>25.500000000000043</v>
      </c>
      <c r="C2166" s="363">
        <v>222.65239037660143</v>
      </c>
      <c r="D2166" s="367">
        <v>1530.0000000000025</v>
      </c>
      <c r="E2166" s="367">
        <v>7116.2790697674563</v>
      </c>
      <c r="F2166" s="367">
        <v>-356493.8436737883</v>
      </c>
      <c r="G2166" s="367">
        <v>1530.0000000000034</v>
      </c>
      <c r="H2166" s="367">
        <v>38250</v>
      </c>
      <c r="I2166" s="384">
        <v>-4235578.2422834532</v>
      </c>
      <c r="J2166" s="367">
        <v>1530</v>
      </c>
      <c r="K2166" s="367">
        <v>9272.727272727283</v>
      </c>
      <c r="L2166" s="384">
        <v>-207668.33327116226</v>
      </c>
      <c r="M2166" s="367">
        <v>1530.0000000000018</v>
      </c>
      <c r="N2166" s="367">
        <v>153</v>
      </c>
      <c r="O2166" s="384">
        <v>-4169.2530783609845</v>
      </c>
      <c r="P2166" s="367">
        <v>22.184999999999999</v>
      </c>
      <c r="Q2166" s="367">
        <v>153</v>
      </c>
      <c r="R2166" s="384">
        <v>-1187.5190764714091</v>
      </c>
      <c r="S2166" s="367">
        <v>21.419999999999998</v>
      </c>
      <c r="T2166" s="367">
        <v>5275.8620689655145</v>
      </c>
      <c r="U2166" s="384">
        <v>-223466.32921206576</v>
      </c>
      <c r="V2166" s="367">
        <v>1529.9999999999991</v>
      </c>
      <c r="W2166" s="367">
        <v>254999.99999999942</v>
      </c>
      <c r="X2166" s="384">
        <v>67469.716451138403</v>
      </c>
      <c r="Y2166" s="386">
        <v>1529.9999999999964</v>
      </c>
      <c r="Z2166" s="367"/>
      <c r="AA2166" s="367"/>
      <c r="AB2166" s="367"/>
      <c r="AC2166" s="367"/>
      <c r="AD2166" s="367"/>
      <c r="AE2166" s="367"/>
      <c r="AF2166" s="367"/>
      <c r="AG2166" s="367"/>
      <c r="AH2166" s="367"/>
      <c r="AI2166" s="367"/>
      <c r="AJ2166" s="367"/>
      <c r="AK2166" s="367"/>
      <c r="AL2166" s="367"/>
      <c r="AM2166" s="367"/>
      <c r="AN2166" s="367"/>
      <c r="AO2166" s="367"/>
      <c r="AP2166" s="367"/>
      <c r="AQ2166" s="367"/>
      <c r="AR2166" s="367"/>
      <c r="AS2166" s="367"/>
      <c r="AT2166" s="367"/>
    </row>
    <row r="2167" spans="2:46" ht="13.8">
      <c r="B2167" s="26">
        <v>25.66666666666671</v>
      </c>
      <c r="C2167" s="363">
        <v>224.09594931934657</v>
      </c>
      <c r="D2167" s="367">
        <v>1540.0000000000027</v>
      </c>
      <c r="E2167" s="367">
        <v>7162.7906976744334</v>
      </c>
      <c r="F2167" s="367">
        <v>-361259.06294696144</v>
      </c>
      <c r="G2167" s="367">
        <v>1540.0000000000034</v>
      </c>
      <c r="H2167" s="367">
        <v>38500</v>
      </c>
      <c r="I2167" s="384">
        <v>-4291930.9434264572</v>
      </c>
      <c r="J2167" s="367">
        <v>1540</v>
      </c>
      <c r="K2167" s="367">
        <v>9333.333333333343</v>
      </c>
      <c r="L2167" s="384">
        <v>-210889.67141303653</v>
      </c>
      <c r="M2167" s="367">
        <v>1540.0000000000016</v>
      </c>
      <c r="N2167" s="367">
        <v>154</v>
      </c>
      <c r="O2167" s="384">
        <v>-4226.6767634070784</v>
      </c>
      <c r="P2167" s="367">
        <v>22.330000000000002</v>
      </c>
      <c r="Q2167" s="367">
        <v>154</v>
      </c>
      <c r="R2167" s="384">
        <v>-1209.5212816057951</v>
      </c>
      <c r="S2167" s="367">
        <v>21.56</v>
      </c>
      <c r="T2167" s="367">
        <v>5310.3448275862038</v>
      </c>
      <c r="U2167" s="384">
        <v>-226816.40853795854</v>
      </c>
      <c r="V2167" s="367">
        <v>1539.9999999999991</v>
      </c>
      <c r="W2167" s="367">
        <v>256666.66666666607</v>
      </c>
      <c r="X2167" s="384">
        <v>67840.430978655291</v>
      </c>
      <c r="Y2167" s="386">
        <v>1539.9999999999964</v>
      </c>
      <c r="Z2167" s="367"/>
      <c r="AA2167" s="367"/>
      <c r="AB2167" s="367"/>
      <c r="AC2167" s="367"/>
      <c r="AD2167" s="367"/>
      <c r="AE2167" s="367"/>
      <c r="AF2167" s="367"/>
      <c r="AG2167" s="367"/>
      <c r="AH2167" s="367"/>
      <c r="AI2167" s="367"/>
      <c r="AJ2167" s="367"/>
      <c r="AK2167" s="367"/>
      <c r="AL2167" s="367"/>
      <c r="AM2167" s="367"/>
      <c r="AN2167" s="367"/>
      <c r="AO2167" s="367"/>
      <c r="AP2167" s="367"/>
      <c r="AQ2167" s="367"/>
      <c r="AR2167" s="367"/>
      <c r="AS2167" s="367"/>
      <c r="AT2167" s="367"/>
    </row>
    <row r="2168" spans="2:46" ht="13.8">
      <c r="B2168" s="26">
        <v>25.833333333333378</v>
      </c>
      <c r="C2168" s="363">
        <v>225.53935650314625</v>
      </c>
      <c r="D2168" s="367">
        <v>1550.0000000000027</v>
      </c>
      <c r="E2168" s="367">
        <v>7209.3023255814105</v>
      </c>
      <c r="F2168" s="367">
        <v>-366055.90811820101</v>
      </c>
      <c r="G2168" s="367">
        <v>1550.0000000000034</v>
      </c>
      <c r="H2168" s="367">
        <v>38750</v>
      </c>
      <c r="I2168" s="384">
        <v>-4348655.9716242598</v>
      </c>
      <c r="J2168" s="367">
        <v>1550</v>
      </c>
      <c r="K2168" s="367">
        <v>9393.9393939394031</v>
      </c>
      <c r="L2168" s="384">
        <v>-214135.21772080805</v>
      </c>
      <c r="M2168" s="367">
        <v>1550.0000000000016</v>
      </c>
      <c r="N2168" s="367">
        <v>155</v>
      </c>
      <c r="O2168" s="384">
        <v>-4284.4923142314319</v>
      </c>
      <c r="P2168" s="367">
        <v>22.474999999999998</v>
      </c>
      <c r="Q2168" s="367">
        <v>155</v>
      </c>
      <c r="R2168" s="384">
        <v>-1231.7084301498312</v>
      </c>
      <c r="S2168" s="367">
        <v>21.7</v>
      </c>
      <c r="T2168" s="367">
        <v>5344.8275862068931</v>
      </c>
      <c r="U2168" s="384">
        <v>-230191.02702076916</v>
      </c>
      <c r="V2168" s="367">
        <v>1549.9999999999989</v>
      </c>
      <c r="W2168" s="367">
        <v>258333.33333333273</v>
      </c>
      <c r="X2168" s="384">
        <v>68210.232986543881</v>
      </c>
      <c r="Y2168" s="386">
        <v>1549.9999999999964</v>
      </c>
      <c r="Z2168" s="367"/>
      <c r="AA2168" s="367"/>
      <c r="AB2168" s="367"/>
      <c r="AC2168" s="367"/>
      <c r="AD2168" s="367"/>
      <c r="AE2168" s="367"/>
      <c r="AF2168" s="367"/>
      <c r="AG2168" s="367"/>
      <c r="AH2168" s="367"/>
      <c r="AI2168" s="367"/>
      <c r="AJ2168" s="367"/>
      <c r="AK2168" s="367"/>
      <c r="AL2168" s="367"/>
      <c r="AM2168" s="367"/>
      <c r="AN2168" s="367"/>
      <c r="AO2168" s="367"/>
      <c r="AP2168" s="367"/>
      <c r="AQ2168" s="367"/>
      <c r="AR2168" s="367"/>
      <c r="AS2168" s="367"/>
      <c r="AT2168" s="367"/>
    </row>
    <row r="2169" spans="2:46" ht="13.8">
      <c r="B2169" s="26">
        <v>26.000000000000046</v>
      </c>
      <c r="C2169" s="363">
        <v>226.98261192800044</v>
      </c>
      <c r="D2169" s="367">
        <v>1560.0000000000027</v>
      </c>
      <c r="E2169" s="367">
        <v>7255.8139534883876</v>
      </c>
      <c r="F2169" s="367">
        <v>-370884.37918750715</v>
      </c>
      <c r="G2169" s="367">
        <v>1560.0000000000034</v>
      </c>
      <c r="H2169" s="367">
        <v>39000</v>
      </c>
      <c r="I2169" s="384">
        <v>-4405753.3268768638</v>
      </c>
      <c r="J2169" s="367">
        <v>1560</v>
      </c>
      <c r="K2169" s="367">
        <v>9454.5454545454631</v>
      </c>
      <c r="L2169" s="384">
        <v>-217404.97219447687</v>
      </c>
      <c r="M2169" s="367">
        <v>1560.0000000000016</v>
      </c>
      <c r="N2169" s="367">
        <v>156</v>
      </c>
      <c r="O2169" s="384">
        <v>-4342.6997308340478</v>
      </c>
      <c r="P2169" s="367">
        <v>22.62</v>
      </c>
      <c r="Q2169" s="367">
        <v>156</v>
      </c>
      <c r="R2169" s="384">
        <v>-1254.0805221035184</v>
      </c>
      <c r="S2169" s="367">
        <v>21.840000000000003</v>
      </c>
      <c r="T2169" s="367">
        <v>5379.3103448275824</v>
      </c>
      <c r="U2169" s="384">
        <v>-233590.1846604977</v>
      </c>
      <c r="V2169" s="367">
        <v>1559.9999999999989</v>
      </c>
      <c r="W2169" s="367">
        <v>259999.99999999939</v>
      </c>
      <c r="X2169" s="384">
        <v>68579.122474804157</v>
      </c>
      <c r="Y2169" s="386">
        <v>1559.9999999999964</v>
      </c>
      <c r="Z2169" s="367"/>
      <c r="AA2169" s="367"/>
      <c r="AB2169" s="367"/>
      <c r="AC2169" s="367"/>
      <c r="AD2169" s="367"/>
      <c r="AE2169" s="367"/>
      <c r="AF2169" s="367"/>
      <c r="AG2169" s="367"/>
      <c r="AH2169" s="367"/>
      <c r="AI2169" s="367"/>
      <c r="AJ2169" s="367"/>
      <c r="AK2169" s="367"/>
      <c r="AL2169" s="367"/>
      <c r="AM2169" s="367"/>
      <c r="AN2169" s="367"/>
      <c r="AO2169" s="367"/>
      <c r="AP2169" s="367"/>
      <c r="AQ2169" s="367"/>
      <c r="AR2169" s="367"/>
      <c r="AS2169" s="367"/>
      <c r="AT2169" s="367"/>
    </row>
    <row r="2170" spans="2:46" ht="13.8">
      <c r="B2170" s="26">
        <v>26.166666666666714</v>
      </c>
      <c r="C2170" s="363">
        <v>228.42571559390913</v>
      </c>
      <c r="D2170" s="367">
        <v>1570.0000000000027</v>
      </c>
      <c r="E2170" s="367">
        <v>7302.3255813953647</v>
      </c>
      <c r="F2170" s="367">
        <v>-375744.47615487973</v>
      </c>
      <c r="G2170" s="367">
        <v>1570.0000000000034</v>
      </c>
      <c r="H2170" s="367">
        <v>39250</v>
      </c>
      <c r="I2170" s="384">
        <v>-4463223.0091842664</v>
      </c>
      <c r="J2170" s="367">
        <v>1570</v>
      </c>
      <c r="K2170" s="367">
        <v>9515.1515151515232</v>
      </c>
      <c r="L2170" s="384">
        <v>-220698.93483404277</v>
      </c>
      <c r="M2170" s="367">
        <v>1570.0000000000014</v>
      </c>
      <c r="N2170" s="367">
        <v>157</v>
      </c>
      <c r="O2170" s="384">
        <v>-4401.2990132149216</v>
      </c>
      <c r="P2170" s="367">
        <v>22.764999999999997</v>
      </c>
      <c r="Q2170" s="367">
        <v>157</v>
      </c>
      <c r="R2170" s="384">
        <v>-1276.6375574668546</v>
      </c>
      <c r="S2170" s="367">
        <v>21.98</v>
      </c>
      <c r="T2170" s="367">
        <v>5413.7931034482717</v>
      </c>
      <c r="U2170" s="384">
        <v>-237013.88145714416</v>
      </c>
      <c r="V2170" s="367">
        <v>1569.9999999999989</v>
      </c>
      <c r="W2170" s="367">
        <v>261666.66666666605</v>
      </c>
      <c r="X2170" s="384">
        <v>68947.09944343612</v>
      </c>
      <c r="Y2170" s="386">
        <v>1569.9999999999961</v>
      </c>
      <c r="Z2170" s="367"/>
      <c r="AA2170" s="367"/>
      <c r="AB2170" s="367"/>
      <c r="AC2170" s="367"/>
      <c r="AD2170" s="367"/>
      <c r="AE2170" s="367"/>
      <c r="AF2170" s="367"/>
      <c r="AG2170" s="367"/>
      <c r="AH2170" s="367"/>
      <c r="AI2170" s="367"/>
      <c r="AJ2170" s="367"/>
      <c r="AK2170" s="367"/>
      <c r="AL2170" s="367"/>
      <c r="AM2170" s="367"/>
      <c r="AN2170" s="367"/>
      <c r="AO2170" s="367"/>
      <c r="AP2170" s="367"/>
      <c r="AQ2170" s="367"/>
      <c r="AR2170" s="367"/>
      <c r="AS2170" s="367"/>
      <c r="AT2170" s="367"/>
    </row>
    <row r="2171" spans="2:46" ht="13.8">
      <c r="B2171" s="26">
        <v>26.333333333333382</v>
      </c>
      <c r="C2171" s="363">
        <v>229.86866750087239</v>
      </c>
      <c r="D2171" s="367">
        <v>1580.000000000003</v>
      </c>
      <c r="E2171" s="367">
        <v>7348.8372093023418</v>
      </c>
      <c r="F2171" s="367">
        <v>-380636.19902031904</v>
      </c>
      <c r="G2171" s="367">
        <v>1580.0000000000036</v>
      </c>
      <c r="H2171" s="367">
        <v>39500</v>
      </c>
      <c r="I2171" s="384">
        <v>-4521065.0185464695</v>
      </c>
      <c r="J2171" s="367">
        <v>1580</v>
      </c>
      <c r="K2171" s="367">
        <v>9575.7575757575833</v>
      </c>
      <c r="L2171" s="384">
        <v>-224017.10563950616</v>
      </c>
      <c r="M2171" s="367">
        <v>1580.0000000000014</v>
      </c>
      <c r="N2171" s="367">
        <v>158</v>
      </c>
      <c r="O2171" s="384">
        <v>-4460.2901613740605</v>
      </c>
      <c r="P2171" s="367">
        <v>22.91</v>
      </c>
      <c r="Q2171" s="367">
        <v>158</v>
      </c>
      <c r="R2171" s="384">
        <v>-1299.3795362398414</v>
      </c>
      <c r="S2171" s="367">
        <v>22.12</v>
      </c>
      <c r="T2171" s="367">
        <v>5448.275862068961</v>
      </c>
      <c r="U2171" s="384">
        <v>-240462.11741070836</v>
      </c>
      <c r="V2171" s="367">
        <v>1579.9999999999986</v>
      </c>
      <c r="W2171" s="367">
        <v>263333.33333333273</v>
      </c>
      <c r="X2171" s="384">
        <v>69314.163892439785</v>
      </c>
      <c r="Y2171" s="386">
        <v>1579.9999999999964</v>
      </c>
      <c r="Z2171" s="367"/>
      <c r="AA2171" s="367"/>
      <c r="AB2171" s="367"/>
      <c r="AC2171" s="367"/>
      <c r="AD2171" s="367"/>
      <c r="AE2171" s="367"/>
      <c r="AF2171" s="367"/>
      <c r="AG2171" s="367"/>
      <c r="AH2171" s="367"/>
      <c r="AI2171" s="367"/>
      <c r="AJ2171" s="367"/>
      <c r="AK2171" s="367"/>
      <c r="AL2171" s="367"/>
      <c r="AM2171" s="367"/>
      <c r="AN2171" s="367"/>
      <c r="AO2171" s="367"/>
      <c r="AP2171" s="367"/>
      <c r="AQ2171" s="367"/>
      <c r="AR2171" s="367"/>
      <c r="AS2171" s="367"/>
      <c r="AT2171" s="367"/>
    </row>
    <row r="2172" spans="2:46" ht="13.8">
      <c r="B2172" s="26">
        <v>26.50000000000005</v>
      </c>
      <c r="C2172" s="363">
        <v>231.31146764889019</v>
      </c>
      <c r="D2172" s="367">
        <v>1590.0000000000032</v>
      </c>
      <c r="E2172" s="367">
        <v>7395.3488372093188</v>
      </c>
      <c r="F2172" s="367">
        <v>-385559.54778382473</v>
      </c>
      <c r="G2172" s="367">
        <v>1590.0000000000036</v>
      </c>
      <c r="H2172" s="367">
        <v>39750</v>
      </c>
      <c r="I2172" s="384">
        <v>-4579279.3549634712</v>
      </c>
      <c r="J2172" s="367">
        <v>1590</v>
      </c>
      <c r="K2172" s="367">
        <v>9636.3636363636433</v>
      </c>
      <c r="L2172" s="384">
        <v>-227359.4846108667</v>
      </c>
      <c r="M2172" s="367">
        <v>1590.0000000000011</v>
      </c>
      <c r="N2172" s="367">
        <v>159</v>
      </c>
      <c r="O2172" s="384">
        <v>-4519.6731753114582</v>
      </c>
      <c r="P2172" s="367">
        <v>23.055</v>
      </c>
      <c r="Q2172" s="367">
        <v>159</v>
      </c>
      <c r="R2172" s="384">
        <v>-1322.3064584224787</v>
      </c>
      <c r="S2172" s="367">
        <v>22.26</v>
      </c>
      <c r="T2172" s="367">
        <v>5482.7586206896503</v>
      </c>
      <c r="U2172" s="384">
        <v>-243934.89252119057</v>
      </c>
      <c r="V2172" s="367">
        <v>1589.9999999999986</v>
      </c>
      <c r="W2172" s="367">
        <v>264999.99999999942</v>
      </c>
      <c r="X2172" s="384">
        <v>69680.315821815151</v>
      </c>
      <c r="Y2172" s="386">
        <v>1589.9999999999964</v>
      </c>
      <c r="Z2172" s="367"/>
      <c r="AA2172" s="367"/>
      <c r="AB2172" s="367"/>
      <c r="AC2172" s="367"/>
      <c r="AD2172" s="367"/>
      <c r="AE2172" s="367"/>
      <c r="AF2172" s="367"/>
      <c r="AG2172" s="367"/>
      <c r="AH2172" s="367"/>
      <c r="AI2172" s="367"/>
      <c r="AJ2172" s="367"/>
      <c r="AK2172" s="367"/>
      <c r="AL2172" s="367"/>
      <c r="AM2172" s="367"/>
      <c r="AN2172" s="367"/>
      <c r="AO2172" s="367"/>
      <c r="AP2172" s="367"/>
      <c r="AQ2172" s="367"/>
      <c r="AR2172" s="367"/>
      <c r="AS2172" s="367"/>
      <c r="AT2172" s="367"/>
    </row>
    <row r="2173" spans="2:46" ht="13.8">
      <c r="B2173" s="26">
        <v>26.666666666666718</v>
      </c>
      <c r="C2173" s="363">
        <v>232.75411603796252</v>
      </c>
      <c r="D2173" s="367">
        <v>1600.0000000000032</v>
      </c>
      <c r="E2173" s="367">
        <v>7441.8604651162959</v>
      </c>
      <c r="F2173" s="367">
        <v>-390514.52244539693</v>
      </c>
      <c r="G2173" s="367">
        <v>1600.0000000000036</v>
      </c>
      <c r="H2173" s="367">
        <v>40000</v>
      </c>
      <c r="I2173" s="384">
        <v>-4637866.0184352743</v>
      </c>
      <c r="J2173" s="367">
        <v>1600</v>
      </c>
      <c r="K2173" s="367">
        <v>9696.9696969697034</v>
      </c>
      <c r="L2173" s="384">
        <v>-230726.07174812449</v>
      </c>
      <c r="M2173" s="367">
        <v>1600.0000000000011</v>
      </c>
      <c r="N2173" s="367">
        <v>160</v>
      </c>
      <c r="O2173" s="384">
        <v>-4579.4480550271164</v>
      </c>
      <c r="P2173" s="367">
        <v>23.2</v>
      </c>
      <c r="Q2173" s="367">
        <v>160</v>
      </c>
      <c r="R2173" s="384">
        <v>-1345.4183240147656</v>
      </c>
      <c r="S2173" s="367">
        <v>22.4</v>
      </c>
      <c r="T2173" s="367">
        <v>5517.2413793103397</v>
      </c>
      <c r="U2173" s="384">
        <v>-247432.20678859067</v>
      </c>
      <c r="V2173" s="367">
        <v>1599.9999999999986</v>
      </c>
      <c r="W2173" s="367">
        <v>266666.6666666661</v>
      </c>
      <c r="X2173" s="384">
        <v>70045.555231562204</v>
      </c>
      <c r="Y2173" s="386">
        <v>1599.9999999999964</v>
      </c>
      <c r="Z2173" s="367"/>
      <c r="AA2173" s="367"/>
      <c r="AB2173" s="367"/>
      <c r="AC2173" s="367"/>
      <c r="AD2173" s="367"/>
      <c r="AE2173" s="367"/>
      <c r="AF2173" s="367"/>
      <c r="AG2173" s="367"/>
      <c r="AH2173" s="367"/>
      <c r="AI2173" s="367"/>
      <c r="AJ2173" s="367"/>
      <c r="AK2173" s="367"/>
      <c r="AL2173" s="367"/>
      <c r="AM2173" s="367"/>
      <c r="AN2173" s="367"/>
      <c r="AO2173" s="367"/>
      <c r="AP2173" s="367"/>
      <c r="AQ2173" s="367"/>
      <c r="AR2173" s="367"/>
      <c r="AS2173" s="367"/>
      <c r="AT2173" s="367"/>
    </row>
    <row r="2174" spans="2:46" ht="13.8">
      <c r="B2174" s="26">
        <v>26.833333333333385</v>
      </c>
      <c r="C2174" s="363">
        <v>234.19661266808936</v>
      </c>
      <c r="D2174" s="367">
        <v>1610.0000000000032</v>
      </c>
      <c r="E2174" s="367">
        <v>7488.372093023273</v>
      </c>
      <c r="F2174" s="367">
        <v>-395501.12300503562</v>
      </c>
      <c r="G2174" s="367">
        <v>1610.0000000000036</v>
      </c>
      <c r="H2174" s="367">
        <v>40250</v>
      </c>
      <c r="I2174" s="384">
        <v>-4696825.0089618759</v>
      </c>
      <c r="J2174" s="367">
        <v>1610</v>
      </c>
      <c r="K2174" s="367">
        <v>9757.5757575757634</v>
      </c>
      <c r="L2174" s="384">
        <v>-234116.86705127958</v>
      </c>
      <c r="M2174" s="367">
        <v>1610.0000000000011</v>
      </c>
      <c r="N2174" s="367">
        <v>161</v>
      </c>
      <c r="O2174" s="384">
        <v>-4639.614800521038</v>
      </c>
      <c r="P2174" s="367">
        <v>23.345000000000002</v>
      </c>
      <c r="Q2174" s="367">
        <v>161</v>
      </c>
      <c r="R2174" s="384">
        <v>-1368.7151330167032</v>
      </c>
      <c r="S2174" s="367">
        <v>22.54</v>
      </c>
      <c r="T2174" s="367">
        <v>5551.724137931029</v>
      </c>
      <c r="U2174" s="384">
        <v>-250954.06021290855</v>
      </c>
      <c r="V2174" s="367">
        <v>1609.9999999999984</v>
      </c>
      <c r="W2174" s="367">
        <v>268333.33333333279</v>
      </c>
      <c r="X2174" s="384">
        <v>70409.882121680988</v>
      </c>
      <c r="Y2174" s="386">
        <v>1609.9999999999968</v>
      </c>
      <c r="Z2174" s="367"/>
      <c r="AA2174" s="367"/>
      <c r="AB2174" s="367"/>
      <c r="AC2174" s="367"/>
      <c r="AD2174" s="367"/>
      <c r="AE2174" s="367"/>
      <c r="AF2174" s="367"/>
      <c r="AG2174" s="367"/>
      <c r="AH2174" s="367"/>
      <c r="AI2174" s="367"/>
      <c r="AJ2174" s="367"/>
      <c r="AK2174" s="367"/>
      <c r="AL2174" s="367"/>
      <c r="AM2174" s="367"/>
      <c r="AN2174" s="367"/>
      <c r="AO2174" s="367"/>
      <c r="AP2174" s="367"/>
      <c r="AQ2174" s="367"/>
      <c r="AR2174" s="367"/>
      <c r="AS2174" s="367"/>
      <c r="AT2174" s="367"/>
    </row>
    <row r="2175" spans="2:46" ht="13.8">
      <c r="B2175" s="26">
        <v>27.000000000000053</v>
      </c>
      <c r="C2175" s="363">
        <v>235.63895753927068</v>
      </c>
      <c r="D2175" s="367">
        <v>1620.0000000000032</v>
      </c>
      <c r="E2175" s="367">
        <v>7534.8837209302501</v>
      </c>
      <c r="F2175" s="367">
        <v>-400519.349462741</v>
      </c>
      <c r="G2175" s="367">
        <v>1620.0000000000039</v>
      </c>
      <c r="H2175" s="367">
        <v>40500</v>
      </c>
      <c r="I2175" s="384">
        <v>-4756156.3265432781</v>
      </c>
      <c r="J2175" s="367">
        <v>1620</v>
      </c>
      <c r="K2175" s="367">
        <v>9818.1818181818235</v>
      </c>
      <c r="L2175" s="384">
        <v>-237531.87052033181</v>
      </c>
      <c r="M2175" s="367">
        <v>1620.0000000000009</v>
      </c>
      <c r="N2175" s="367">
        <v>162</v>
      </c>
      <c r="O2175" s="384">
        <v>-4700.1734117932165</v>
      </c>
      <c r="P2175" s="367">
        <v>23.49</v>
      </c>
      <c r="Q2175" s="367">
        <v>162</v>
      </c>
      <c r="R2175" s="384">
        <v>-1392.1968854282914</v>
      </c>
      <c r="S2175" s="367">
        <v>22.68</v>
      </c>
      <c r="T2175" s="367">
        <v>5586.2068965517183</v>
      </c>
      <c r="U2175" s="384">
        <v>-254500.45279414437</v>
      </c>
      <c r="V2175" s="367">
        <v>1619.9999999999984</v>
      </c>
      <c r="W2175" s="367">
        <v>269999.99999999948</v>
      </c>
      <c r="X2175" s="384">
        <v>70773.296492171445</v>
      </c>
      <c r="Y2175" s="386">
        <v>1619.9999999999968</v>
      </c>
      <c r="Z2175" s="367"/>
      <c r="AA2175" s="367"/>
      <c r="AB2175" s="367"/>
      <c r="AC2175" s="367"/>
      <c r="AD2175" s="367"/>
      <c r="AE2175" s="367"/>
      <c r="AF2175" s="367"/>
      <c r="AG2175" s="367"/>
      <c r="AH2175" s="367"/>
      <c r="AI2175" s="367"/>
      <c r="AJ2175" s="367"/>
      <c r="AK2175" s="367"/>
      <c r="AL2175" s="367"/>
      <c r="AM2175" s="367"/>
      <c r="AN2175" s="367"/>
      <c r="AO2175" s="367"/>
      <c r="AP2175" s="367"/>
      <c r="AQ2175" s="367"/>
      <c r="AR2175" s="367"/>
      <c r="AS2175" s="367"/>
      <c r="AT2175" s="367"/>
    </row>
    <row r="2176" spans="2:46" ht="13.8">
      <c r="B2176" s="26">
        <v>27.166666666666721</v>
      </c>
      <c r="C2176" s="363">
        <v>237.08115065150659</v>
      </c>
      <c r="D2176" s="367">
        <v>1630.0000000000034</v>
      </c>
      <c r="E2176" s="367">
        <v>7581.3953488372272</v>
      </c>
      <c r="F2176" s="367">
        <v>-405569.20181851281</v>
      </c>
      <c r="G2176" s="367">
        <v>1630.0000000000039</v>
      </c>
      <c r="H2176" s="367">
        <v>40750</v>
      </c>
      <c r="I2176" s="384">
        <v>-4815859.9711794797</v>
      </c>
      <c r="J2176" s="367">
        <v>1630</v>
      </c>
      <c r="K2176" s="367">
        <v>9878.7878787878835</v>
      </c>
      <c r="L2176" s="384">
        <v>-240971.08215528142</v>
      </c>
      <c r="M2176" s="367">
        <v>1630.0000000000009</v>
      </c>
      <c r="N2176" s="367">
        <v>163</v>
      </c>
      <c r="O2176" s="384">
        <v>-4761.1238888436583</v>
      </c>
      <c r="P2176" s="367">
        <v>23.635000000000002</v>
      </c>
      <c r="Q2176" s="367">
        <v>163</v>
      </c>
      <c r="R2176" s="384">
        <v>-1415.8635812495295</v>
      </c>
      <c r="S2176" s="367">
        <v>22.82</v>
      </c>
      <c r="T2176" s="367">
        <v>5620.6896551724076</v>
      </c>
      <c r="U2176" s="384">
        <v>-258071.38453229799</v>
      </c>
      <c r="V2176" s="367">
        <v>1629.9999999999982</v>
      </c>
      <c r="W2176" s="367">
        <v>271666.66666666616</v>
      </c>
      <c r="X2176" s="384">
        <v>71135.798343033603</v>
      </c>
      <c r="Y2176" s="386">
        <v>1629.999999999997</v>
      </c>
      <c r="Z2176" s="367"/>
      <c r="AA2176" s="367"/>
      <c r="AB2176" s="367"/>
      <c r="AC2176" s="367"/>
      <c r="AD2176" s="367"/>
      <c r="AE2176" s="367"/>
      <c r="AF2176" s="367"/>
      <c r="AG2176" s="367"/>
      <c r="AH2176" s="367"/>
      <c r="AI2176" s="367"/>
      <c r="AJ2176" s="367"/>
      <c r="AK2176" s="367"/>
      <c r="AL2176" s="367"/>
      <c r="AM2176" s="367"/>
      <c r="AN2176" s="367"/>
      <c r="AO2176" s="367"/>
      <c r="AP2176" s="367"/>
      <c r="AQ2176" s="367"/>
      <c r="AR2176" s="367"/>
      <c r="AS2176" s="367"/>
      <c r="AT2176" s="367"/>
    </row>
    <row r="2177" spans="2:46" ht="13.8">
      <c r="B2177" s="26">
        <v>27.333333333333389</v>
      </c>
      <c r="C2177" s="363">
        <v>238.52319200479701</v>
      </c>
      <c r="D2177" s="367">
        <v>1640.0000000000034</v>
      </c>
      <c r="E2177" s="367">
        <v>7627.9069767442043</v>
      </c>
      <c r="F2177" s="367">
        <v>-410650.68007235113</v>
      </c>
      <c r="G2177" s="367">
        <v>1640.0000000000039</v>
      </c>
      <c r="H2177" s="367">
        <v>41000</v>
      </c>
      <c r="I2177" s="384">
        <v>-4875935.9428704791</v>
      </c>
      <c r="J2177" s="367">
        <v>1639.9999999999998</v>
      </c>
      <c r="K2177" s="367">
        <v>9939.3939393939436</v>
      </c>
      <c r="L2177" s="384">
        <v>-244434.50195612834</v>
      </c>
      <c r="M2177" s="367">
        <v>1640.0000000000009</v>
      </c>
      <c r="N2177" s="367">
        <v>164</v>
      </c>
      <c r="O2177" s="384">
        <v>-4822.4662316723579</v>
      </c>
      <c r="P2177" s="367">
        <v>23.779999999999998</v>
      </c>
      <c r="Q2177" s="367">
        <v>164</v>
      </c>
      <c r="R2177" s="384">
        <v>-1439.7152204804174</v>
      </c>
      <c r="S2177" s="367">
        <v>22.959999999999997</v>
      </c>
      <c r="T2177" s="367">
        <v>5655.1724137930969</v>
      </c>
      <c r="U2177" s="384">
        <v>-261666.85542736959</v>
      </c>
      <c r="V2177" s="367">
        <v>1639.9999999999982</v>
      </c>
      <c r="W2177" s="367">
        <v>273333.33333333285</v>
      </c>
      <c r="X2177" s="384">
        <v>71497.387674267418</v>
      </c>
      <c r="Y2177" s="386">
        <v>1639.999999999997</v>
      </c>
      <c r="Z2177" s="367"/>
      <c r="AA2177" s="367"/>
      <c r="AB2177" s="367"/>
      <c r="AC2177" s="367"/>
      <c r="AD2177" s="367"/>
      <c r="AE2177" s="367"/>
      <c r="AF2177" s="367"/>
      <c r="AG2177" s="367"/>
      <c r="AH2177" s="367"/>
      <c r="AI2177" s="367"/>
      <c r="AJ2177" s="367"/>
      <c r="AK2177" s="367"/>
      <c r="AL2177" s="367"/>
      <c r="AM2177" s="367"/>
      <c r="AN2177" s="367"/>
      <c r="AO2177" s="367"/>
      <c r="AP2177" s="367"/>
      <c r="AQ2177" s="367"/>
      <c r="AR2177" s="367"/>
      <c r="AS2177" s="367"/>
      <c r="AT2177" s="367"/>
    </row>
    <row r="2178" spans="2:46" ht="13.8">
      <c r="B2178" s="26">
        <v>27.500000000000057</v>
      </c>
      <c r="C2178" s="363">
        <v>239.96508159914194</v>
      </c>
      <c r="D2178" s="367">
        <v>1650.0000000000034</v>
      </c>
      <c r="E2178" s="367">
        <v>7674.4186046511813</v>
      </c>
      <c r="F2178" s="367">
        <v>-415763.78422425594</v>
      </c>
      <c r="G2178" s="367">
        <v>1650.0000000000039</v>
      </c>
      <c r="H2178" s="367">
        <v>41250</v>
      </c>
      <c r="I2178" s="384">
        <v>-4936384.2416162798</v>
      </c>
      <c r="J2178" s="367">
        <v>1649.9999999999998</v>
      </c>
      <c r="K2178" s="367">
        <v>10000.000000000004</v>
      </c>
      <c r="L2178" s="384">
        <v>-247922.12992287244</v>
      </c>
      <c r="M2178" s="367">
        <v>1650.0000000000007</v>
      </c>
      <c r="N2178" s="367">
        <v>165</v>
      </c>
      <c r="O2178" s="384">
        <v>-4884.2004402793236</v>
      </c>
      <c r="P2178" s="367">
        <v>23.925000000000001</v>
      </c>
      <c r="Q2178" s="367">
        <v>165</v>
      </c>
      <c r="R2178" s="384">
        <v>-1463.7518031209568</v>
      </c>
      <c r="S2178" s="367">
        <v>23.1</v>
      </c>
      <c r="T2178" s="367">
        <v>5689.6551724137862</v>
      </c>
      <c r="U2178" s="384">
        <v>-265286.86547935905</v>
      </c>
      <c r="V2178" s="367">
        <v>1649.9999999999982</v>
      </c>
      <c r="W2178" s="367">
        <v>274999.99999999953</v>
      </c>
      <c r="X2178" s="384">
        <v>71858.064485872965</v>
      </c>
      <c r="Y2178" s="386">
        <v>1649.999999999997</v>
      </c>
      <c r="Z2178" s="367"/>
      <c r="AA2178" s="367"/>
      <c r="AB2178" s="367"/>
      <c r="AC2178" s="367"/>
      <c r="AD2178" s="367"/>
      <c r="AE2178" s="367"/>
      <c r="AF2178" s="367"/>
      <c r="AG2178" s="367"/>
      <c r="AH2178" s="367"/>
      <c r="AI2178" s="367"/>
      <c r="AJ2178" s="367"/>
      <c r="AK2178" s="367"/>
      <c r="AL2178" s="367"/>
      <c r="AM2178" s="367"/>
      <c r="AN2178" s="367"/>
      <c r="AO2178" s="367"/>
      <c r="AP2178" s="367"/>
      <c r="AQ2178" s="367"/>
      <c r="AR2178" s="367"/>
      <c r="AS2178" s="367"/>
      <c r="AT2178" s="367"/>
    </row>
    <row r="2179" spans="2:46" ht="13.8">
      <c r="B2179" s="26">
        <v>27.666666666666725</v>
      </c>
      <c r="C2179" s="363">
        <v>241.40681943454146</v>
      </c>
      <c r="D2179" s="367">
        <v>1660.0000000000034</v>
      </c>
      <c r="E2179" s="367">
        <v>7720.9302325581584</v>
      </c>
      <c r="F2179" s="367">
        <v>-420908.51427422749</v>
      </c>
      <c r="G2179" s="367">
        <v>1660.0000000000043</v>
      </c>
      <c r="H2179" s="367">
        <v>41500</v>
      </c>
      <c r="I2179" s="384">
        <v>-4997204.867416882</v>
      </c>
      <c r="J2179" s="367">
        <v>1659.9999999999998</v>
      </c>
      <c r="K2179" s="367">
        <v>10060.606060606064</v>
      </c>
      <c r="L2179" s="384">
        <v>-251433.96605551383</v>
      </c>
      <c r="M2179" s="367">
        <v>1660.0000000000007</v>
      </c>
      <c r="N2179" s="367">
        <v>166</v>
      </c>
      <c r="O2179" s="384">
        <v>-4946.3265146645472</v>
      </c>
      <c r="P2179" s="367">
        <v>24.07</v>
      </c>
      <c r="Q2179" s="367">
        <v>166</v>
      </c>
      <c r="R2179" s="384">
        <v>-1487.9733291711459</v>
      </c>
      <c r="S2179" s="367">
        <v>23.240000000000002</v>
      </c>
      <c r="T2179" s="367">
        <v>5724.1379310344755</v>
      </c>
      <c r="U2179" s="384">
        <v>-268931.41468826629</v>
      </c>
      <c r="V2179" s="367">
        <v>1659.999999999998</v>
      </c>
      <c r="W2179" s="367">
        <v>276666.66666666622</v>
      </c>
      <c r="X2179" s="384">
        <v>72217.828777850198</v>
      </c>
      <c r="Y2179" s="386">
        <v>1659.9999999999973</v>
      </c>
      <c r="Z2179" s="367"/>
      <c r="AA2179" s="367"/>
      <c r="AB2179" s="367"/>
      <c r="AC2179" s="367"/>
      <c r="AD2179" s="367"/>
      <c r="AE2179" s="367"/>
      <c r="AF2179" s="367"/>
      <c r="AG2179" s="367"/>
      <c r="AH2179" s="367"/>
      <c r="AI2179" s="367"/>
      <c r="AJ2179" s="367"/>
      <c r="AK2179" s="367"/>
      <c r="AL2179" s="367"/>
      <c r="AM2179" s="367"/>
      <c r="AN2179" s="367"/>
      <c r="AO2179" s="367"/>
      <c r="AP2179" s="367"/>
      <c r="AQ2179" s="367"/>
      <c r="AR2179" s="367"/>
      <c r="AS2179" s="367"/>
      <c r="AT2179" s="367"/>
    </row>
    <row r="2180" spans="2:46" ht="13.8">
      <c r="B2180" s="26">
        <v>27.833333333333393</v>
      </c>
      <c r="C2180" s="363">
        <v>242.84840551099546</v>
      </c>
      <c r="D2180" s="367">
        <v>1670.0000000000036</v>
      </c>
      <c r="E2180" s="367">
        <v>7767.4418604651355</v>
      </c>
      <c r="F2180" s="367">
        <v>-426084.87022226537</v>
      </c>
      <c r="G2180" s="367">
        <v>1670.0000000000043</v>
      </c>
      <c r="H2180" s="367">
        <v>41750</v>
      </c>
      <c r="I2180" s="384">
        <v>-5058397.8202722818</v>
      </c>
      <c r="J2180" s="367">
        <v>1669.9999999999998</v>
      </c>
      <c r="K2180" s="367">
        <v>10121.212121212124</v>
      </c>
      <c r="L2180" s="384">
        <v>-254970.01035405244</v>
      </c>
      <c r="M2180" s="367">
        <v>1670.0000000000007</v>
      </c>
      <c r="N2180" s="367">
        <v>167</v>
      </c>
      <c r="O2180" s="384">
        <v>-5008.8444548280313</v>
      </c>
      <c r="P2180" s="367">
        <v>24.215</v>
      </c>
      <c r="Q2180" s="367">
        <v>167</v>
      </c>
      <c r="R2180" s="384">
        <v>-1512.3797986309844</v>
      </c>
      <c r="S2180" s="367">
        <v>23.38</v>
      </c>
      <c r="T2180" s="367">
        <v>5758.6206896551648</v>
      </c>
      <c r="U2180" s="384">
        <v>-272600.50305409153</v>
      </c>
      <c r="V2180" s="367">
        <v>1669.999999999998</v>
      </c>
      <c r="W2180" s="367">
        <v>278333.33333333291</v>
      </c>
      <c r="X2180" s="384">
        <v>72576.680550199104</v>
      </c>
      <c r="Y2180" s="386">
        <v>1669.9999999999973</v>
      </c>
      <c r="Z2180" s="367"/>
      <c r="AA2180" s="367"/>
      <c r="AB2180" s="367"/>
      <c r="AC2180" s="367"/>
      <c r="AD2180" s="367"/>
      <c r="AE2180" s="367"/>
      <c r="AF2180" s="367"/>
      <c r="AG2180" s="367"/>
      <c r="AH2180" s="367"/>
      <c r="AI2180" s="367"/>
      <c r="AJ2180" s="367"/>
      <c r="AK2180" s="367"/>
      <c r="AL2180" s="367"/>
      <c r="AM2180" s="367"/>
      <c r="AN2180" s="367"/>
      <c r="AO2180" s="367"/>
      <c r="AP2180" s="367"/>
      <c r="AQ2180" s="367"/>
      <c r="AR2180" s="367"/>
      <c r="AS2180" s="367"/>
      <c r="AT2180" s="367"/>
    </row>
    <row r="2181" spans="2:46" ht="13.8">
      <c r="B2181" s="26">
        <v>28.00000000000006</v>
      </c>
      <c r="C2181" s="363">
        <v>244.28983982850397</v>
      </c>
      <c r="D2181" s="367">
        <v>1680.0000000000036</v>
      </c>
      <c r="E2181" s="367">
        <v>7813.9534883721126</v>
      </c>
      <c r="F2181" s="367">
        <v>-431292.85206836974</v>
      </c>
      <c r="G2181" s="367">
        <v>1680.0000000000043</v>
      </c>
      <c r="H2181" s="367">
        <v>42000</v>
      </c>
      <c r="I2181" s="384">
        <v>-5119963.100182483</v>
      </c>
      <c r="J2181" s="367">
        <v>1679.9999999999998</v>
      </c>
      <c r="K2181" s="367">
        <v>10181.818181818184</v>
      </c>
      <c r="L2181" s="384">
        <v>-258530.26281848821</v>
      </c>
      <c r="M2181" s="367">
        <v>1680.0000000000005</v>
      </c>
      <c r="N2181" s="367">
        <v>168</v>
      </c>
      <c r="O2181" s="384">
        <v>-5071.7542607697769</v>
      </c>
      <c r="P2181" s="367">
        <v>24.36</v>
      </c>
      <c r="Q2181" s="367">
        <v>168</v>
      </c>
      <c r="R2181" s="384">
        <v>-1536.9712115004738</v>
      </c>
      <c r="S2181" s="367">
        <v>23.52</v>
      </c>
      <c r="T2181" s="367">
        <v>5793.1034482758541</v>
      </c>
      <c r="U2181" s="384">
        <v>-276294.13057683443</v>
      </c>
      <c r="V2181" s="367">
        <v>1679.9999999999975</v>
      </c>
      <c r="W2181" s="367">
        <v>279999.99999999959</v>
      </c>
      <c r="X2181" s="384">
        <v>72934.619802919755</v>
      </c>
      <c r="Y2181" s="386">
        <v>1679.9999999999975</v>
      </c>
      <c r="Z2181" s="367"/>
      <c r="AA2181" s="367"/>
      <c r="AB2181" s="367"/>
      <c r="AC2181" s="367"/>
      <c r="AD2181" s="367"/>
      <c r="AE2181" s="367"/>
      <c r="AF2181" s="367"/>
      <c r="AG2181" s="367"/>
      <c r="AH2181" s="367"/>
      <c r="AI2181" s="367"/>
      <c r="AJ2181" s="367"/>
      <c r="AK2181" s="367"/>
      <c r="AL2181" s="367"/>
      <c r="AM2181" s="367"/>
      <c r="AN2181" s="367"/>
      <c r="AO2181" s="367"/>
      <c r="AP2181" s="367"/>
      <c r="AQ2181" s="367"/>
      <c r="AR2181" s="367"/>
      <c r="AS2181" s="367"/>
      <c r="AT2181" s="367"/>
    </row>
    <row r="2182" spans="2:46" ht="13.8">
      <c r="B2182" s="26">
        <v>28.166666666666728</v>
      </c>
      <c r="C2182" s="363">
        <v>245.73112238706705</v>
      </c>
      <c r="D2182" s="367">
        <v>1690.0000000000036</v>
      </c>
      <c r="E2182" s="367">
        <v>7860.4651162790897</v>
      </c>
      <c r="F2182" s="367">
        <v>-436532.45981254062</v>
      </c>
      <c r="G2182" s="367">
        <v>1690.0000000000043</v>
      </c>
      <c r="H2182" s="367">
        <v>42250</v>
      </c>
      <c r="I2182" s="384">
        <v>-5181900.7071474819</v>
      </c>
      <c r="J2182" s="367">
        <v>1689.9999999999998</v>
      </c>
      <c r="K2182" s="367">
        <v>10242.424242424244</v>
      </c>
      <c r="L2182" s="384">
        <v>-262114.72344882137</v>
      </c>
      <c r="M2182" s="367">
        <v>1690.0000000000005</v>
      </c>
      <c r="N2182" s="367">
        <v>169</v>
      </c>
      <c r="O2182" s="384">
        <v>-5135.0559324897831</v>
      </c>
      <c r="P2182" s="367">
        <v>24.504999999999999</v>
      </c>
      <c r="Q2182" s="367">
        <v>169</v>
      </c>
      <c r="R2182" s="384">
        <v>-1561.7475677796137</v>
      </c>
      <c r="S2182" s="367">
        <v>23.66</v>
      </c>
      <c r="T2182" s="367">
        <v>5827.5862068965434</v>
      </c>
      <c r="U2182" s="384">
        <v>-280012.29725649551</v>
      </c>
      <c r="V2182" s="367">
        <v>1689.9999999999977</v>
      </c>
      <c r="W2182" s="367">
        <v>281666.66666666628</v>
      </c>
      <c r="X2182" s="384">
        <v>73291.646536012078</v>
      </c>
      <c r="Y2182" s="386">
        <v>1689.9999999999977</v>
      </c>
      <c r="Z2182" s="367"/>
      <c r="AA2182" s="367"/>
      <c r="AB2182" s="367"/>
      <c r="AC2182" s="367"/>
      <c r="AD2182" s="367"/>
      <c r="AE2182" s="367"/>
      <c r="AF2182" s="367"/>
      <c r="AG2182" s="367"/>
      <c r="AH2182" s="367"/>
      <c r="AI2182" s="367"/>
      <c r="AJ2182" s="367"/>
      <c r="AK2182" s="367"/>
      <c r="AL2182" s="367"/>
      <c r="AM2182" s="367"/>
      <c r="AN2182" s="367"/>
      <c r="AO2182" s="367"/>
      <c r="AP2182" s="367"/>
      <c r="AQ2182" s="367"/>
      <c r="AR2182" s="367"/>
      <c r="AS2182" s="367"/>
      <c r="AT2182" s="367"/>
    </row>
    <row r="2183" spans="2:46" ht="13.8">
      <c r="B2183" s="26">
        <v>28.333333333333396</v>
      </c>
      <c r="C2183" s="363">
        <v>247.1722531866846</v>
      </c>
      <c r="D2183" s="367">
        <v>1700.0000000000036</v>
      </c>
      <c r="E2183" s="367">
        <v>7906.9767441860668</v>
      </c>
      <c r="F2183" s="367">
        <v>-441803.69345477811</v>
      </c>
      <c r="G2183" s="367">
        <v>1700.0000000000043</v>
      </c>
      <c r="H2183" s="367">
        <v>42500</v>
      </c>
      <c r="I2183" s="384">
        <v>-5244210.6411672831</v>
      </c>
      <c r="J2183" s="367">
        <v>1699.9999999999998</v>
      </c>
      <c r="K2183" s="367">
        <v>10303.030303030304</v>
      </c>
      <c r="L2183" s="384">
        <v>-265723.39224505186</v>
      </c>
      <c r="M2183" s="367">
        <v>1700.0000000000005</v>
      </c>
      <c r="N2183" s="367">
        <v>170</v>
      </c>
      <c r="O2183" s="384">
        <v>-5198.7494699880508</v>
      </c>
      <c r="P2183" s="367">
        <v>24.650000000000002</v>
      </c>
      <c r="Q2183" s="367">
        <v>170</v>
      </c>
      <c r="R2183" s="384">
        <v>-1586.7088674684037</v>
      </c>
      <c r="S2183" s="367">
        <v>23.8</v>
      </c>
      <c r="T2183" s="367">
        <v>5862.0689655172328</v>
      </c>
      <c r="U2183" s="384">
        <v>-283755.00309307437</v>
      </c>
      <c r="V2183" s="367">
        <v>1699.9999999999977</v>
      </c>
      <c r="W2183" s="367">
        <v>283333.33333333296</v>
      </c>
      <c r="X2183" s="384">
        <v>73647.760749476089</v>
      </c>
      <c r="Y2183" s="386">
        <v>1699.9999999999977</v>
      </c>
      <c r="Z2183" s="367"/>
      <c r="AA2183" s="367"/>
      <c r="AB2183" s="367"/>
      <c r="AC2183" s="367"/>
      <c r="AD2183" s="367"/>
      <c r="AE2183" s="367"/>
      <c r="AF2183" s="367"/>
      <c r="AG2183" s="367"/>
      <c r="AH2183" s="367"/>
      <c r="AI2183" s="367"/>
      <c r="AJ2183" s="367"/>
      <c r="AK2183" s="367"/>
      <c r="AL2183" s="367"/>
      <c r="AM2183" s="367"/>
      <c r="AN2183" s="367"/>
      <c r="AO2183" s="367"/>
      <c r="AP2183" s="367"/>
      <c r="AQ2183" s="367"/>
      <c r="AR2183" s="367"/>
      <c r="AS2183" s="367"/>
      <c r="AT2183" s="367"/>
    </row>
    <row r="2184" spans="2:46" ht="13.8">
      <c r="B2184" s="26">
        <v>28.500000000000064</v>
      </c>
      <c r="C2184" s="363">
        <v>248.61323222735675</v>
      </c>
      <c r="D2184" s="367">
        <v>1710.0000000000036</v>
      </c>
      <c r="E2184" s="367">
        <v>7953.4883720930438</v>
      </c>
      <c r="F2184" s="367">
        <v>-447106.55299508217</v>
      </c>
      <c r="G2184" s="367">
        <v>1710.0000000000045</v>
      </c>
      <c r="H2184" s="367">
        <v>42750</v>
      </c>
      <c r="I2184" s="384">
        <v>-5306892.9022418829</v>
      </c>
      <c r="J2184" s="367">
        <v>1709.9999999999998</v>
      </c>
      <c r="K2184" s="367">
        <v>10363.636363636364</v>
      </c>
      <c r="L2184" s="384">
        <v>-269356.26920717949</v>
      </c>
      <c r="M2184" s="367">
        <v>1710.0000000000002</v>
      </c>
      <c r="N2184" s="367">
        <v>171</v>
      </c>
      <c r="O2184" s="384">
        <v>-5262.8348732645773</v>
      </c>
      <c r="P2184" s="367">
        <v>24.794999999999998</v>
      </c>
      <c r="Q2184" s="367">
        <v>171</v>
      </c>
      <c r="R2184" s="384">
        <v>-1611.8551105668435</v>
      </c>
      <c r="S2184" s="367">
        <v>23.939999999999998</v>
      </c>
      <c r="T2184" s="367">
        <v>5896.5517241379221</v>
      </c>
      <c r="U2184" s="384">
        <v>-287522.24808657099</v>
      </c>
      <c r="V2184" s="367">
        <v>1709.9999999999973</v>
      </c>
      <c r="W2184" s="367">
        <v>284999.99999999965</v>
      </c>
      <c r="X2184" s="384">
        <v>74002.962443311815</v>
      </c>
      <c r="Y2184" s="386">
        <v>1709.999999999998</v>
      </c>
      <c r="Z2184" s="367"/>
      <c r="AA2184" s="367"/>
      <c r="AB2184" s="367"/>
      <c r="AC2184" s="367"/>
      <c r="AD2184" s="367"/>
      <c r="AE2184" s="367"/>
      <c r="AF2184" s="367"/>
      <c r="AG2184" s="367"/>
      <c r="AH2184" s="367"/>
      <c r="AI2184" s="367"/>
      <c r="AJ2184" s="367"/>
      <c r="AK2184" s="367"/>
      <c r="AL2184" s="367"/>
      <c r="AM2184" s="367"/>
      <c r="AN2184" s="367"/>
      <c r="AO2184" s="367"/>
      <c r="AP2184" s="367"/>
      <c r="AQ2184" s="367"/>
      <c r="AR2184" s="367"/>
      <c r="AS2184" s="367"/>
      <c r="AT2184" s="367"/>
    </row>
    <row r="2185" spans="2:46" ht="13.8">
      <c r="B2185" s="26">
        <v>28.666666666666732</v>
      </c>
      <c r="C2185" s="363">
        <v>250.05405950908346</v>
      </c>
      <c r="D2185" s="367">
        <v>1720.0000000000041</v>
      </c>
      <c r="E2185" s="367">
        <v>8000.0000000000209</v>
      </c>
      <c r="F2185" s="367">
        <v>-452441.03843345266</v>
      </c>
      <c r="G2185" s="367">
        <v>1720.0000000000045</v>
      </c>
      <c r="H2185" s="367">
        <v>43000</v>
      </c>
      <c r="I2185" s="384">
        <v>-5369947.4903712822</v>
      </c>
      <c r="J2185" s="367">
        <v>1719.9999999999998</v>
      </c>
      <c r="K2185" s="367">
        <v>10424.242424242424</v>
      </c>
      <c r="L2185" s="384">
        <v>-273013.35433520441</v>
      </c>
      <c r="M2185" s="367">
        <v>1720.0000000000002</v>
      </c>
      <c r="N2185" s="367">
        <v>172</v>
      </c>
      <c r="O2185" s="384">
        <v>-5327.3121423193679</v>
      </c>
      <c r="P2185" s="367">
        <v>24.94</v>
      </c>
      <c r="Q2185" s="367">
        <v>172</v>
      </c>
      <c r="R2185" s="384">
        <v>-1637.1862970749339</v>
      </c>
      <c r="S2185" s="367">
        <v>24.08</v>
      </c>
      <c r="T2185" s="367">
        <v>5931.0344827586114</v>
      </c>
      <c r="U2185" s="384">
        <v>-291314.03223698557</v>
      </c>
      <c r="V2185" s="367">
        <v>1719.9999999999973</v>
      </c>
      <c r="W2185" s="367">
        <v>286666.66666666634</v>
      </c>
      <c r="X2185" s="384">
        <v>74357.251617519214</v>
      </c>
      <c r="Y2185" s="386">
        <v>1719.999999999998</v>
      </c>
      <c r="Z2185" s="367"/>
      <c r="AA2185" s="367"/>
      <c r="AB2185" s="367"/>
      <c r="AC2185" s="367"/>
      <c r="AD2185" s="367"/>
      <c r="AE2185" s="367"/>
      <c r="AF2185" s="367"/>
      <c r="AG2185" s="367"/>
      <c r="AH2185" s="367"/>
      <c r="AI2185" s="367"/>
      <c r="AJ2185" s="367"/>
      <c r="AK2185" s="367"/>
      <c r="AL2185" s="367"/>
      <c r="AM2185" s="367"/>
      <c r="AN2185" s="367"/>
      <c r="AO2185" s="367"/>
      <c r="AP2185" s="367"/>
      <c r="AQ2185" s="367"/>
      <c r="AR2185" s="367"/>
      <c r="AS2185" s="367"/>
      <c r="AT2185" s="367"/>
    </row>
    <row r="2186" spans="2:46" ht="13.8">
      <c r="B2186" s="26">
        <v>28.8333333333334</v>
      </c>
      <c r="C2186" s="363">
        <v>251.49473503186459</v>
      </c>
      <c r="D2186" s="367">
        <v>1730.0000000000041</v>
      </c>
      <c r="E2186" s="367">
        <v>8046.511627906998</v>
      </c>
      <c r="F2186" s="367">
        <v>-457807.14976988966</v>
      </c>
      <c r="G2186" s="367">
        <v>1730.0000000000045</v>
      </c>
      <c r="H2186" s="367">
        <v>43250</v>
      </c>
      <c r="I2186" s="384">
        <v>-5433374.4055554811</v>
      </c>
      <c r="J2186" s="367">
        <v>1729.9999999999998</v>
      </c>
      <c r="K2186" s="367">
        <v>10484.848484848484</v>
      </c>
      <c r="L2186" s="384">
        <v>-276694.64762912638</v>
      </c>
      <c r="M2186" s="367">
        <v>1729.9999999999998</v>
      </c>
      <c r="N2186" s="367">
        <v>173</v>
      </c>
      <c r="O2186" s="384">
        <v>-5392.1812771524155</v>
      </c>
      <c r="P2186" s="367">
        <v>25.084999999999997</v>
      </c>
      <c r="Q2186" s="367">
        <v>173</v>
      </c>
      <c r="R2186" s="384">
        <v>-1662.7024269926756</v>
      </c>
      <c r="S2186" s="367">
        <v>24.220000000000002</v>
      </c>
      <c r="T2186" s="367">
        <v>5965.5172413793007</v>
      </c>
      <c r="U2186" s="384">
        <v>-295130.35554431804</v>
      </c>
      <c r="V2186" s="367">
        <v>1729.999999999997</v>
      </c>
      <c r="W2186" s="367">
        <v>288333.33333333302</v>
      </c>
      <c r="X2186" s="384">
        <v>74710.628272098329</v>
      </c>
      <c r="Y2186" s="386">
        <v>1729.999999999998</v>
      </c>
      <c r="Z2186" s="367"/>
      <c r="AA2186" s="367"/>
      <c r="AB2186" s="367"/>
      <c r="AC2186" s="367"/>
      <c r="AD2186" s="367"/>
      <c r="AE2186" s="367"/>
      <c r="AF2186" s="367"/>
      <c r="AG2186" s="367"/>
      <c r="AH2186" s="367"/>
      <c r="AI2186" s="367"/>
      <c r="AJ2186" s="367"/>
      <c r="AK2186" s="367"/>
      <c r="AL2186" s="367"/>
      <c r="AM2186" s="367"/>
      <c r="AN2186" s="367"/>
      <c r="AO2186" s="367"/>
      <c r="AP2186" s="367"/>
      <c r="AQ2186" s="367"/>
      <c r="AR2186" s="367"/>
      <c r="AS2186" s="367"/>
      <c r="AT2186" s="367"/>
    </row>
    <row r="2187" spans="2:46" ht="13.8">
      <c r="B2187" s="26">
        <v>29.000000000000068</v>
      </c>
      <c r="C2187" s="363">
        <v>252.93525879570029</v>
      </c>
      <c r="D2187" s="367">
        <v>1740.0000000000041</v>
      </c>
      <c r="E2187" s="367">
        <v>8093.0232558139751</v>
      </c>
      <c r="F2187" s="367">
        <v>-463204.88700439315</v>
      </c>
      <c r="G2187" s="367">
        <v>1740.0000000000045</v>
      </c>
      <c r="H2187" s="367">
        <v>43500</v>
      </c>
      <c r="I2187" s="384">
        <v>-5497173.6477944804</v>
      </c>
      <c r="J2187" s="367">
        <v>1739.9999999999998</v>
      </c>
      <c r="K2187" s="367">
        <v>10545.454545454544</v>
      </c>
      <c r="L2187" s="384">
        <v>-280400.14908894582</v>
      </c>
      <c r="M2187" s="367">
        <v>1739.9999999999998</v>
      </c>
      <c r="N2187" s="367">
        <v>174</v>
      </c>
      <c r="O2187" s="384">
        <v>-5457.4422777637292</v>
      </c>
      <c r="P2187" s="367">
        <v>25.23</v>
      </c>
      <c r="Q2187" s="367">
        <v>174</v>
      </c>
      <c r="R2187" s="384">
        <v>-1688.4035003200656</v>
      </c>
      <c r="S2187" s="367">
        <v>24.36</v>
      </c>
      <c r="T2187" s="367">
        <v>5999.99999999999</v>
      </c>
      <c r="U2187" s="384">
        <v>-298971.21800856839</v>
      </c>
      <c r="V2187" s="367">
        <v>1739.999999999997</v>
      </c>
      <c r="W2187" s="367">
        <v>289999.99999999971</v>
      </c>
      <c r="X2187" s="384">
        <v>75063.092407049131</v>
      </c>
      <c r="Y2187" s="386">
        <v>1739.9999999999982</v>
      </c>
      <c r="Z2187" s="367"/>
      <c r="AA2187" s="367"/>
      <c r="AB2187" s="367"/>
      <c r="AC2187" s="367"/>
      <c r="AD2187" s="367"/>
      <c r="AE2187" s="367"/>
      <c r="AF2187" s="367"/>
      <c r="AG2187" s="367"/>
      <c r="AH2187" s="367"/>
      <c r="AI2187" s="367"/>
      <c r="AJ2187" s="367"/>
      <c r="AK2187" s="367"/>
      <c r="AL2187" s="367"/>
      <c r="AM2187" s="367"/>
      <c r="AN2187" s="367"/>
      <c r="AO2187" s="367"/>
      <c r="AP2187" s="367"/>
      <c r="AQ2187" s="367"/>
      <c r="AR2187" s="367"/>
      <c r="AS2187" s="367"/>
      <c r="AT2187" s="367"/>
    </row>
    <row r="2188" spans="2:46" ht="13.8">
      <c r="B2188" s="26">
        <v>29.166666666666735</v>
      </c>
      <c r="C2188" s="363">
        <v>254.37563080059053</v>
      </c>
      <c r="D2188" s="367">
        <v>1750.0000000000041</v>
      </c>
      <c r="E2188" s="367">
        <v>8139.5348837209522</v>
      </c>
      <c r="F2188" s="367">
        <v>-468634.25013696332</v>
      </c>
      <c r="G2188" s="367">
        <v>1750.0000000000048</v>
      </c>
      <c r="H2188" s="367">
        <v>43750</v>
      </c>
      <c r="I2188" s="384">
        <v>-5561345.2170882812</v>
      </c>
      <c r="J2188" s="367">
        <v>1750</v>
      </c>
      <c r="K2188" s="367">
        <v>10606.060606060604</v>
      </c>
      <c r="L2188" s="384">
        <v>-284129.85871466261</v>
      </c>
      <c r="M2188" s="367">
        <v>1750</v>
      </c>
      <c r="N2188" s="367">
        <v>175</v>
      </c>
      <c r="O2188" s="384">
        <v>-5523.0951441532998</v>
      </c>
      <c r="P2188" s="367">
        <v>25.375</v>
      </c>
      <c r="Q2188" s="367">
        <v>175</v>
      </c>
      <c r="R2188" s="384">
        <v>-1714.2895170571071</v>
      </c>
      <c r="S2188" s="367">
        <v>24.5</v>
      </c>
      <c r="T2188" s="367">
        <v>6034.4827586206793</v>
      </c>
      <c r="U2188" s="384">
        <v>-302836.61962973664</v>
      </c>
      <c r="V2188" s="367">
        <v>1749.999999999997</v>
      </c>
      <c r="W2188" s="367">
        <v>291666.6666666664</v>
      </c>
      <c r="X2188" s="384">
        <v>75414.644022371605</v>
      </c>
      <c r="Y2188" s="386">
        <v>1749.9999999999982</v>
      </c>
      <c r="Z2188" s="367"/>
      <c r="AA2188" s="367"/>
      <c r="AB2188" s="367"/>
      <c r="AC2188" s="367"/>
      <c r="AD2188" s="367"/>
      <c r="AE2188" s="367"/>
      <c r="AF2188" s="367"/>
      <c r="AG2188" s="367"/>
      <c r="AH2188" s="367"/>
      <c r="AI2188" s="367"/>
      <c r="AJ2188" s="367"/>
      <c r="AK2188" s="367"/>
      <c r="AL2188" s="367"/>
      <c r="AM2188" s="367"/>
      <c r="AN2188" s="367"/>
      <c r="AO2188" s="367"/>
      <c r="AP2188" s="367"/>
      <c r="AQ2188" s="367"/>
      <c r="AR2188" s="367"/>
      <c r="AS2188" s="367"/>
      <c r="AT2188" s="367"/>
    </row>
    <row r="2189" spans="2:46" ht="13.8">
      <c r="B2189" s="26">
        <v>29.333333333333403</v>
      </c>
      <c r="C2189" s="363">
        <v>255.81585104653536</v>
      </c>
      <c r="D2189" s="367">
        <v>1760.0000000000043</v>
      </c>
      <c r="E2189" s="367">
        <v>8186.0465116279292</v>
      </c>
      <c r="F2189" s="367">
        <v>-474095.2391676</v>
      </c>
      <c r="G2189" s="367">
        <v>1760.000000000005</v>
      </c>
      <c r="H2189" s="367">
        <v>44000</v>
      </c>
      <c r="I2189" s="384">
        <v>-5625889.1134368796</v>
      </c>
      <c r="J2189" s="367">
        <v>1760</v>
      </c>
      <c r="K2189" s="367">
        <v>10666.666666666664</v>
      </c>
      <c r="L2189" s="384">
        <v>-287883.77650627639</v>
      </c>
      <c r="M2189" s="367">
        <v>1759.9999999999995</v>
      </c>
      <c r="N2189" s="367">
        <v>176</v>
      </c>
      <c r="O2189" s="384">
        <v>-5589.1398763211328</v>
      </c>
      <c r="P2189" s="367">
        <v>25.52</v>
      </c>
      <c r="Q2189" s="367">
        <v>176</v>
      </c>
      <c r="R2189" s="384">
        <v>-1740.3604772037986</v>
      </c>
      <c r="S2189" s="367">
        <v>24.64</v>
      </c>
      <c r="T2189" s="367">
        <v>6068.9655172413686</v>
      </c>
      <c r="U2189" s="384">
        <v>-306726.56040782266</v>
      </c>
      <c r="V2189" s="367">
        <v>1759.9999999999968</v>
      </c>
      <c r="W2189" s="367">
        <v>293333.33333333308</v>
      </c>
      <c r="X2189" s="384">
        <v>75765.28311806581</v>
      </c>
      <c r="Y2189" s="386">
        <v>1759.9999999999984</v>
      </c>
      <c r="Z2189" s="367"/>
      <c r="AA2189" s="367"/>
      <c r="AB2189" s="367"/>
      <c r="AC2189" s="367"/>
      <c r="AD2189" s="367"/>
      <c r="AE2189" s="367"/>
      <c r="AF2189" s="367"/>
      <c r="AG2189" s="367"/>
      <c r="AH2189" s="367"/>
      <c r="AI2189" s="367"/>
      <c r="AJ2189" s="367"/>
      <c r="AK2189" s="367"/>
      <c r="AL2189" s="367"/>
      <c r="AM2189" s="367"/>
      <c r="AN2189" s="367"/>
      <c r="AO2189" s="367"/>
      <c r="AP2189" s="367"/>
      <c r="AQ2189" s="367"/>
      <c r="AR2189" s="367"/>
      <c r="AS2189" s="367"/>
      <c r="AT2189" s="367"/>
    </row>
    <row r="2190" spans="2:46" ht="13.8">
      <c r="B2190" s="26">
        <v>29.500000000000071</v>
      </c>
      <c r="C2190" s="363">
        <v>257.25591953353461</v>
      </c>
      <c r="D2190" s="367">
        <v>1770.0000000000043</v>
      </c>
      <c r="E2190" s="367">
        <v>8232.5581395349054</v>
      </c>
      <c r="F2190" s="367">
        <v>-479587.85409630282</v>
      </c>
      <c r="G2190" s="367">
        <v>1770.0000000000045</v>
      </c>
      <c r="H2190" s="367">
        <v>44250</v>
      </c>
      <c r="I2190" s="384">
        <v>-5690805.3368402785</v>
      </c>
      <c r="J2190" s="367">
        <v>1770</v>
      </c>
      <c r="K2190" s="367">
        <v>10727.272727272724</v>
      </c>
      <c r="L2190" s="384">
        <v>-291661.90246378764</v>
      </c>
      <c r="M2190" s="367">
        <v>1769.9999999999995</v>
      </c>
      <c r="N2190" s="367">
        <v>177</v>
      </c>
      <c r="O2190" s="384">
        <v>-5655.5764742672281</v>
      </c>
      <c r="P2190" s="367">
        <v>25.665000000000003</v>
      </c>
      <c r="Q2190" s="367">
        <v>177</v>
      </c>
      <c r="R2190" s="384">
        <v>-1766.6163807601406</v>
      </c>
      <c r="S2190" s="367">
        <v>24.78</v>
      </c>
      <c r="T2190" s="367">
        <v>6103.4482758620579</v>
      </c>
      <c r="U2190" s="384">
        <v>-310641.04034282669</v>
      </c>
      <c r="V2190" s="367">
        <v>1769.9999999999968</v>
      </c>
      <c r="W2190" s="367">
        <v>294999.99999999977</v>
      </c>
      <c r="X2190" s="384">
        <v>76115.009694131702</v>
      </c>
      <c r="Y2190" s="386">
        <v>1769.9999999999984</v>
      </c>
      <c r="Z2190" s="367"/>
      <c r="AA2190" s="367"/>
      <c r="AB2190" s="367"/>
      <c r="AC2190" s="367"/>
      <c r="AD2190" s="367"/>
      <c r="AE2190" s="367"/>
      <c r="AF2190" s="367"/>
      <c r="AG2190" s="367"/>
      <c r="AH2190" s="367"/>
      <c r="AI2190" s="367"/>
      <c r="AJ2190" s="367"/>
      <c r="AK2190" s="367"/>
      <c r="AL2190" s="367"/>
      <c r="AM2190" s="367"/>
      <c r="AN2190" s="367"/>
      <c r="AO2190" s="367"/>
      <c r="AP2190" s="367"/>
      <c r="AQ2190" s="367"/>
      <c r="AR2190" s="367"/>
      <c r="AS2190" s="367"/>
      <c r="AT2190" s="367"/>
    </row>
    <row r="2191" spans="2:46" ht="13.8">
      <c r="B2191" s="26">
        <v>29.666666666666739</v>
      </c>
      <c r="C2191" s="363">
        <v>258.69583626158845</v>
      </c>
      <c r="D2191" s="367">
        <v>1780.0000000000043</v>
      </c>
      <c r="E2191" s="367">
        <v>8279.0697674418825</v>
      </c>
      <c r="F2191" s="367">
        <v>-485112.09492307273</v>
      </c>
      <c r="G2191" s="367">
        <v>1780.000000000005</v>
      </c>
      <c r="H2191" s="367">
        <v>44500</v>
      </c>
      <c r="I2191" s="384">
        <v>-5756093.887298476</v>
      </c>
      <c r="J2191" s="367">
        <v>1780</v>
      </c>
      <c r="K2191" s="367">
        <v>10787.878787878784</v>
      </c>
      <c r="L2191" s="384">
        <v>-295464.23658719618</v>
      </c>
      <c r="M2191" s="367">
        <v>1779.9999999999995</v>
      </c>
      <c r="N2191" s="367">
        <v>178</v>
      </c>
      <c r="O2191" s="384">
        <v>-5722.4049379915796</v>
      </c>
      <c r="P2191" s="367">
        <v>25.81</v>
      </c>
      <c r="Q2191" s="367">
        <v>178</v>
      </c>
      <c r="R2191" s="384">
        <v>-1793.0572277261319</v>
      </c>
      <c r="S2191" s="367">
        <v>24.919999999999998</v>
      </c>
      <c r="T2191" s="367">
        <v>6137.9310344827472</v>
      </c>
      <c r="U2191" s="384">
        <v>-314580.05943474849</v>
      </c>
      <c r="V2191" s="367">
        <v>1779.9999999999966</v>
      </c>
      <c r="W2191" s="367">
        <v>296666.66666666645</v>
      </c>
      <c r="X2191" s="384">
        <v>76463.823750569281</v>
      </c>
      <c r="Y2191" s="386">
        <v>1779.9999999999986</v>
      </c>
      <c r="Z2191" s="367"/>
      <c r="AA2191" s="367"/>
      <c r="AB2191" s="367"/>
      <c r="AC2191" s="367"/>
      <c r="AD2191" s="367"/>
      <c r="AE2191" s="367"/>
      <c r="AF2191" s="367"/>
      <c r="AG2191" s="367"/>
      <c r="AH2191" s="367"/>
      <c r="AI2191" s="367"/>
      <c r="AJ2191" s="367"/>
      <c r="AK2191" s="367"/>
      <c r="AL2191" s="367"/>
      <c r="AM2191" s="367"/>
      <c r="AN2191" s="367"/>
      <c r="AO2191" s="367"/>
      <c r="AP2191" s="367"/>
      <c r="AQ2191" s="367"/>
      <c r="AR2191" s="367"/>
      <c r="AS2191" s="367"/>
      <c r="AT2191" s="367"/>
    </row>
    <row r="2192" spans="2:46" ht="13.8">
      <c r="B2192" s="26">
        <v>29.833333333333407</v>
      </c>
      <c r="C2192" s="363">
        <v>260.13560123069675</v>
      </c>
      <c r="D2192" s="367">
        <v>1790.0000000000043</v>
      </c>
      <c r="E2192" s="367">
        <v>8325.5813953488596</v>
      </c>
      <c r="F2192" s="367">
        <v>-490667.96164790884</v>
      </c>
      <c r="G2192" s="367">
        <v>1790.000000000005</v>
      </c>
      <c r="H2192" s="367">
        <v>44750</v>
      </c>
      <c r="I2192" s="384">
        <v>-5821754.764811473</v>
      </c>
      <c r="J2192" s="367">
        <v>1790</v>
      </c>
      <c r="K2192" s="367">
        <v>10848.484848484844</v>
      </c>
      <c r="L2192" s="384">
        <v>-299290.77887650189</v>
      </c>
      <c r="M2192" s="367">
        <v>1789.9999999999993</v>
      </c>
      <c r="N2192" s="367">
        <v>179</v>
      </c>
      <c r="O2192" s="384">
        <v>-5789.625267494197</v>
      </c>
      <c r="P2192" s="367">
        <v>25.955000000000002</v>
      </c>
      <c r="Q2192" s="367">
        <v>179</v>
      </c>
      <c r="R2192" s="384">
        <v>-1819.6830181017742</v>
      </c>
      <c r="S2192" s="367">
        <v>25.06</v>
      </c>
      <c r="T2192" s="367">
        <v>6172.4137931034365</v>
      </c>
      <c r="U2192" s="384">
        <v>-318543.61768358824</v>
      </c>
      <c r="V2192" s="367">
        <v>1789.9999999999966</v>
      </c>
      <c r="W2192" s="367">
        <v>298333.33333333314</v>
      </c>
      <c r="X2192" s="384">
        <v>76811.725287378562</v>
      </c>
      <c r="Y2192" s="386">
        <v>1789.9999999999989</v>
      </c>
      <c r="Z2192" s="367"/>
      <c r="AA2192" s="367"/>
      <c r="AB2192" s="367"/>
      <c r="AC2192" s="367"/>
      <c r="AD2192" s="367"/>
      <c r="AE2192" s="367"/>
      <c r="AF2192" s="367"/>
      <c r="AG2192" s="367"/>
      <c r="AH2192" s="367"/>
      <c r="AI2192" s="367"/>
      <c r="AJ2192" s="367"/>
      <c r="AK2192" s="367"/>
      <c r="AL2192" s="367"/>
      <c r="AM2192" s="367"/>
      <c r="AN2192" s="367"/>
      <c r="AO2192" s="367"/>
      <c r="AP2192" s="367"/>
      <c r="AQ2192" s="367"/>
      <c r="AR2192" s="367"/>
      <c r="AS2192" s="367"/>
      <c r="AT2192" s="367"/>
    </row>
    <row r="2193" spans="2:46" ht="13.8">
      <c r="B2193" s="26">
        <v>30.000000000000075</v>
      </c>
      <c r="C2193" s="363">
        <v>261.57521444085967</v>
      </c>
      <c r="D2193" s="367">
        <v>1800.0000000000045</v>
      </c>
      <c r="E2193" s="367">
        <v>8372.0930232558367</v>
      </c>
      <c r="F2193" s="367">
        <v>-496255.45427081152</v>
      </c>
      <c r="G2193" s="367">
        <v>1800.000000000005</v>
      </c>
      <c r="H2193" s="367">
        <v>45000</v>
      </c>
      <c r="I2193" s="384">
        <v>-5887787.9693792723</v>
      </c>
      <c r="J2193" s="367">
        <v>1800</v>
      </c>
      <c r="K2193" s="367">
        <v>10909.090909090904</v>
      </c>
      <c r="L2193" s="384">
        <v>-303141.52933170483</v>
      </c>
      <c r="M2193" s="367">
        <v>1799.9999999999993</v>
      </c>
      <c r="N2193" s="367">
        <v>180</v>
      </c>
      <c r="O2193" s="384">
        <v>-5857.2374627750696</v>
      </c>
      <c r="P2193" s="367">
        <v>26.099999999999998</v>
      </c>
      <c r="Q2193" s="367">
        <v>180</v>
      </c>
      <c r="R2193" s="384">
        <v>-1846.4937518870668</v>
      </c>
      <c r="S2193" s="367">
        <v>25.2</v>
      </c>
      <c r="T2193" s="367">
        <v>6206.8965517241259</v>
      </c>
      <c r="U2193" s="384">
        <v>-322531.71508934587</v>
      </c>
      <c r="V2193" s="367">
        <v>1799.9999999999966</v>
      </c>
      <c r="W2193" s="367">
        <v>299999.99999999983</v>
      </c>
      <c r="X2193" s="384">
        <v>77158.714304559515</v>
      </c>
      <c r="Y2193" s="386">
        <v>1799.9999999999989</v>
      </c>
      <c r="Z2193" s="367"/>
      <c r="AA2193" s="367"/>
      <c r="AB2193" s="367"/>
      <c r="AC2193" s="367"/>
      <c r="AD2193" s="367"/>
      <c r="AE2193" s="367"/>
      <c r="AF2193" s="367"/>
      <c r="AG2193" s="367"/>
      <c r="AH2193" s="367"/>
      <c r="AI2193" s="367"/>
      <c r="AJ2193" s="367"/>
      <c r="AK2193" s="367"/>
      <c r="AL2193" s="367"/>
      <c r="AM2193" s="367"/>
      <c r="AN2193" s="367"/>
      <c r="AO2193" s="367"/>
      <c r="AP2193" s="367"/>
      <c r="AQ2193" s="367"/>
      <c r="AR2193" s="367"/>
      <c r="AS2193" s="367"/>
      <c r="AT2193" s="367"/>
    </row>
    <row r="2194" spans="2:46" ht="13.8">
      <c r="B2194" s="26">
        <v>30.166666666666742</v>
      </c>
      <c r="C2194" s="363">
        <v>263.01467589207704</v>
      </c>
      <c r="D2194" s="367">
        <v>1810.0000000000045</v>
      </c>
      <c r="E2194" s="367">
        <v>8418.6046511628138</v>
      </c>
      <c r="F2194" s="367">
        <v>-501874.57279178069</v>
      </c>
      <c r="G2194" s="367">
        <v>1810.000000000005</v>
      </c>
      <c r="H2194" s="367">
        <v>45250</v>
      </c>
      <c r="I2194" s="384">
        <v>-5954193.5010018693</v>
      </c>
      <c r="J2194" s="367">
        <v>1810</v>
      </c>
      <c r="K2194" s="367">
        <v>10969.696969696965</v>
      </c>
      <c r="L2194" s="384">
        <v>-307016.48795280512</v>
      </c>
      <c r="M2194" s="367">
        <v>1809.9999999999993</v>
      </c>
      <c r="N2194" s="367">
        <v>181</v>
      </c>
      <c r="O2194" s="384">
        <v>-5925.2415238342091</v>
      </c>
      <c r="P2194" s="367">
        <v>26.245000000000001</v>
      </c>
      <c r="Q2194" s="367">
        <v>181</v>
      </c>
      <c r="R2194" s="384">
        <v>-1873.4894290820087</v>
      </c>
      <c r="S2194" s="367">
        <v>25.339999999999996</v>
      </c>
      <c r="T2194" s="367">
        <v>6241.3793103448152</v>
      </c>
      <c r="U2194" s="384">
        <v>-326544.35165202135</v>
      </c>
      <c r="V2194" s="367">
        <v>1809.9999999999964</v>
      </c>
      <c r="W2194" s="367">
        <v>301666.66666666651</v>
      </c>
      <c r="X2194" s="384">
        <v>77504.790802112213</v>
      </c>
      <c r="Y2194" s="386">
        <v>1809.9999999999991</v>
      </c>
      <c r="Z2194" s="367"/>
      <c r="AA2194" s="367"/>
      <c r="AB2194" s="367"/>
      <c r="AC2194" s="367"/>
      <c r="AD2194" s="367"/>
      <c r="AE2194" s="367"/>
      <c r="AF2194" s="367"/>
      <c r="AG2194" s="367"/>
      <c r="AH2194" s="367"/>
      <c r="AI2194" s="367"/>
      <c r="AJ2194" s="367"/>
      <c r="AK2194" s="367"/>
      <c r="AL2194" s="367"/>
      <c r="AM2194" s="367"/>
      <c r="AN2194" s="367"/>
      <c r="AO2194" s="367"/>
      <c r="AP2194" s="367"/>
      <c r="AQ2194" s="367"/>
      <c r="AR2194" s="367"/>
      <c r="AS2194" s="367"/>
      <c r="AT2194" s="367"/>
    </row>
    <row r="2195" spans="2:46" ht="13.8">
      <c r="B2195" s="26">
        <v>30.33333333333341</v>
      </c>
      <c r="C2195" s="363">
        <v>264.45398558434903</v>
      </c>
      <c r="D2195" s="367">
        <v>1820.0000000000048</v>
      </c>
      <c r="E2195" s="367">
        <v>8465.1162790697908</v>
      </c>
      <c r="F2195" s="367">
        <v>-507525.31721081643</v>
      </c>
      <c r="G2195" s="367">
        <v>1820.0000000000052</v>
      </c>
      <c r="H2195" s="367">
        <v>45500</v>
      </c>
      <c r="I2195" s="384">
        <v>-6020971.3596792659</v>
      </c>
      <c r="J2195" s="367">
        <v>1820</v>
      </c>
      <c r="K2195" s="367">
        <v>11030.303030303025</v>
      </c>
      <c r="L2195" s="384">
        <v>-310915.65473980253</v>
      </c>
      <c r="M2195" s="367">
        <v>1819.9999999999991</v>
      </c>
      <c r="N2195" s="367">
        <v>182</v>
      </c>
      <c r="O2195" s="384">
        <v>-5993.6374506716047</v>
      </c>
      <c r="P2195" s="367">
        <v>26.389999999999997</v>
      </c>
      <c r="Q2195" s="367">
        <v>182</v>
      </c>
      <c r="R2195" s="384">
        <v>-1900.6700496866029</v>
      </c>
      <c r="S2195" s="367">
        <v>25.48</v>
      </c>
      <c r="T2195" s="367">
        <v>6275.8620689655045</v>
      </c>
      <c r="U2195" s="384">
        <v>-330581.52737161471</v>
      </c>
      <c r="V2195" s="367">
        <v>1819.9999999999964</v>
      </c>
      <c r="W2195" s="367">
        <v>303333.3333333332</v>
      </c>
      <c r="X2195" s="384">
        <v>77849.954780036554</v>
      </c>
      <c r="Y2195" s="386">
        <v>1819.9999999999991</v>
      </c>
      <c r="Z2195" s="367"/>
      <c r="AA2195" s="367"/>
      <c r="AB2195" s="367"/>
      <c r="AC2195" s="367"/>
      <c r="AD2195" s="367"/>
      <c r="AE2195" s="367"/>
      <c r="AF2195" s="367"/>
      <c r="AG2195" s="367"/>
      <c r="AH2195" s="367"/>
      <c r="AI2195" s="367"/>
      <c r="AJ2195" s="367"/>
      <c r="AK2195" s="367"/>
      <c r="AL2195" s="367"/>
      <c r="AM2195" s="367"/>
      <c r="AN2195" s="367"/>
      <c r="AO2195" s="367"/>
      <c r="AP2195" s="367"/>
      <c r="AQ2195" s="367"/>
      <c r="AR2195" s="367"/>
      <c r="AS2195" s="367"/>
      <c r="AT2195" s="367"/>
    </row>
    <row r="2196" spans="2:46" ht="13.8">
      <c r="B2196" s="26">
        <v>30.500000000000078</v>
      </c>
      <c r="C2196" s="363">
        <v>265.89314351767553</v>
      </c>
      <c r="D2196" s="367">
        <v>1830.0000000000048</v>
      </c>
      <c r="E2196" s="367">
        <v>8511.6279069767679</v>
      </c>
      <c r="F2196" s="367">
        <v>-513207.68752791866</v>
      </c>
      <c r="G2196" s="367">
        <v>1830.0000000000052</v>
      </c>
      <c r="H2196" s="367">
        <v>45750</v>
      </c>
      <c r="I2196" s="384">
        <v>-6088121.5454114638</v>
      </c>
      <c r="J2196" s="367">
        <v>1830</v>
      </c>
      <c r="K2196" s="367">
        <v>11090.909090909085</v>
      </c>
      <c r="L2196" s="384">
        <v>-314839.02969269734</v>
      </c>
      <c r="M2196" s="367">
        <v>1829.9999999999991</v>
      </c>
      <c r="N2196" s="367">
        <v>183</v>
      </c>
      <c r="O2196" s="384">
        <v>-6062.4252432872645</v>
      </c>
      <c r="P2196" s="367">
        <v>26.535</v>
      </c>
      <c r="Q2196" s="367">
        <v>183</v>
      </c>
      <c r="R2196" s="384">
        <v>-1928.0356137008459</v>
      </c>
      <c r="S2196" s="367">
        <v>25.62</v>
      </c>
      <c r="T2196" s="367">
        <v>6310.3448275861938</v>
      </c>
      <c r="U2196" s="384">
        <v>-334643.24224812596</v>
      </c>
      <c r="V2196" s="367">
        <v>1829.9999999999961</v>
      </c>
      <c r="W2196" s="367">
        <v>304999.99999999988</v>
      </c>
      <c r="X2196" s="384">
        <v>78194.206238332612</v>
      </c>
      <c r="Y2196" s="386">
        <v>1829.9999999999991</v>
      </c>
      <c r="Z2196" s="367"/>
      <c r="AA2196" s="367"/>
      <c r="AB2196" s="367"/>
      <c r="AC2196" s="367"/>
      <c r="AD2196" s="367"/>
      <c r="AE2196" s="367"/>
      <c r="AF2196" s="367"/>
      <c r="AG2196" s="367"/>
      <c r="AH2196" s="367"/>
      <c r="AI2196" s="367"/>
      <c r="AJ2196" s="367"/>
      <c r="AK2196" s="367"/>
      <c r="AL2196" s="367"/>
      <c r="AM2196" s="367"/>
      <c r="AN2196" s="367"/>
      <c r="AO2196" s="367"/>
      <c r="AP2196" s="367"/>
      <c r="AQ2196" s="367"/>
      <c r="AR2196" s="367"/>
      <c r="AS2196" s="367"/>
      <c r="AT2196" s="367"/>
    </row>
    <row r="2197" spans="2:46" ht="13.8">
      <c r="B2197" s="26">
        <v>30.666666666666746</v>
      </c>
      <c r="C2197" s="363">
        <v>267.33214969205648</v>
      </c>
      <c r="D2197" s="367">
        <v>1840.0000000000048</v>
      </c>
      <c r="E2197" s="367">
        <v>8558.139534883745</v>
      </c>
      <c r="F2197" s="367">
        <v>-518921.68374308746</v>
      </c>
      <c r="G2197" s="367">
        <v>1840.0000000000052</v>
      </c>
      <c r="H2197" s="367">
        <v>46000</v>
      </c>
      <c r="I2197" s="384">
        <v>-6155644.0581984604</v>
      </c>
      <c r="J2197" s="367">
        <v>1840</v>
      </c>
      <c r="K2197" s="367">
        <v>11151.515151515145</v>
      </c>
      <c r="L2197" s="384">
        <v>-318786.61281148932</v>
      </c>
      <c r="M2197" s="367">
        <v>1839.9999999999991</v>
      </c>
      <c r="N2197" s="367">
        <v>184</v>
      </c>
      <c r="O2197" s="384">
        <v>-6131.6049016811858</v>
      </c>
      <c r="P2197" s="367">
        <v>26.680000000000003</v>
      </c>
      <c r="Q2197" s="367">
        <v>184</v>
      </c>
      <c r="R2197" s="384">
        <v>-1955.5861211247397</v>
      </c>
      <c r="S2197" s="367">
        <v>25.76</v>
      </c>
      <c r="T2197" s="367">
        <v>6344.8275862068831</v>
      </c>
      <c r="U2197" s="384">
        <v>-338729.4962815551</v>
      </c>
      <c r="V2197" s="367">
        <v>1839.9999999999961</v>
      </c>
      <c r="W2197" s="367">
        <v>306666.66666666657</v>
      </c>
      <c r="X2197" s="384">
        <v>78537.545177000356</v>
      </c>
      <c r="Y2197" s="386">
        <v>1839.9999999999993</v>
      </c>
      <c r="Z2197" s="367"/>
      <c r="AA2197" s="367"/>
      <c r="AB2197" s="367"/>
      <c r="AC2197" s="367"/>
      <c r="AD2197" s="367"/>
      <c r="AE2197" s="367"/>
      <c r="AF2197" s="367"/>
      <c r="AG2197" s="367"/>
      <c r="AH2197" s="367"/>
      <c r="AI2197" s="367"/>
      <c r="AJ2197" s="367"/>
      <c r="AK2197" s="367"/>
      <c r="AL2197" s="367"/>
      <c r="AM2197" s="367"/>
      <c r="AN2197" s="367"/>
      <c r="AO2197" s="367"/>
      <c r="AP2197" s="367"/>
      <c r="AQ2197" s="367"/>
      <c r="AR2197" s="367"/>
      <c r="AS2197" s="367"/>
      <c r="AT2197" s="367"/>
    </row>
    <row r="2198" spans="2:46" ht="13.8">
      <c r="B2198" s="26">
        <v>30.833333333333414</v>
      </c>
      <c r="C2198" s="363">
        <v>268.77100410749199</v>
      </c>
      <c r="D2198" s="367">
        <v>1850.000000000005</v>
      </c>
      <c r="E2198" s="367">
        <v>8604.6511627907221</v>
      </c>
      <c r="F2198" s="367">
        <v>-524667.30585632275</v>
      </c>
      <c r="G2198" s="367">
        <v>1850.0000000000052</v>
      </c>
      <c r="H2198" s="367">
        <v>46250</v>
      </c>
      <c r="I2198" s="384">
        <v>-6223538.8980402565</v>
      </c>
      <c r="J2198" s="367">
        <v>1850</v>
      </c>
      <c r="K2198" s="367">
        <v>11212.121212121205</v>
      </c>
      <c r="L2198" s="384">
        <v>-322758.40409617859</v>
      </c>
      <c r="M2198" s="367">
        <v>1849.9999999999989</v>
      </c>
      <c r="N2198" s="367">
        <v>185</v>
      </c>
      <c r="O2198" s="384">
        <v>-6201.1764258533649</v>
      </c>
      <c r="P2198" s="367">
        <v>26.824999999999999</v>
      </c>
      <c r="Q2198" s="367">
        <v>185</v>
      </c>
      <c r="R2198" s="384">
        <v>-1983.3215719582824</v>
      </c>
      <c r="S2198" s="367">
        <v>25.9</v>
      </c>
      <c r="T2198" s="367">
        <v>6379.3103448275724</v>
      </c>
      <c r="U2198" s="384">
        <v>-342840.28947190213</v>
      </c>
      <c r="V2198" s="367">
        <v>1849.9999999999961</v>
      </c>
      <c r="W2198" s="367">
        <v>308333.33333333326</v>
      </c>
      <c r="X2198" s="384">
        <v>78879.971596039803</v>
      </c>
      <c r="Y2198" s="386">
        <v>1849.9999999999993</v>
      </c>
      <c r="Z2198" s="367"/>
      <c r="AA2198" s="367"/>
      <c r="AB2198" s="367"/>
      <c r="AC2198" s="367"/>
      <c r="AD2198" s="367"/>
      <c r="AE2198" s="367"/>
      <c r="AF2198" s="367"/>
      <c r="AG2198" s="367"/>
      <c r="AH2198" s="367"/>
      <c r="AI2198" s="367"/>
      <c r="AJ2198" s="367"/>
      <c r="AK2198" s="367"/>
      <c r="AL2198" s="367"/>
      <c r="AM2198" s="367"/>
      <c r="AN2198" s="367"/>
      <c r="AO2198" s="367"/>
      <c r="AP2198" s="367"/>
      <c r="AQ2198" s="367"/>
      <c r="AR2198" s="367"/>
      <c r="AS2198" s="367"/>
      <c r="AT2198" s="367"/>
    </row>
    <row r="2199" spans="2:46" ht="13.8">
      <c r="B2199" s="26">
        <v>31.000000000000082</v>
      </c>
      <c r="C2199" s="363">
        <v>270.20970676398207</v>
      </c>
      <c r="D2199" s="367">
        <v>1860.000000000005</v>
      </c>
      <c r="E2199" s="367">
        <v>8651.1627906976992</v>
      </c>
      <c r="F2199" s="367">
        <v>-530444.55386762449</v>
      </c>
      <c r="G2199" s="367">
        <v>1860.0000000000052</v>
      </c>
      <c r="H2199" s="367">
        <v>46500</v>
      </c>
      <c r="I2199" s="384">
        <v>-6291806.064936853</v>
      </c>
      <c r="J2199" s="367">
        <v>1860</v>
      </c>
      <c r="K2199" s="367">
        <v>11272.727272727265</v>
      </c>
      <c r="L2199" s="384">
        <v>-326754.4035467651</v>
      </c>
      <c r="M2199" s="367">
        <v>1859.9999999999989</v>
      </c>
      <c r="N2199" s="367">
        <v>186</v>
      </c>
      <c r="O2199" s="384">
        <v>-6271.1398158038073</v>
      </c>
      <c r="P2199" s="367">
        <v>26.970000000000002</v>
      </c>
      <c r="Q2199" s="367">
        <v>186</v>
      </c>
      <c r="R2199" s="384">
        <v>-2011.2419662014768</v>
      </c>
      <c r="S2199" s="367">
        <v>26.04</v>
      </c>
      <c r="T2199" s="367">
        <v>6413.7931034482617</v>
      </c>
      <c r="U2199" s="384">
        <v>-346975.62181916699</v>
      </c>
      <c r="V2199" s="367">
        <v>1859.9999999999959</v>
      </c>
      <c r="W2199" s="367">
        <v>309999.99999999994</v>
      </c>
      <c r="X2199" s="384">
        <v>79221.485495450965</v>
      </c>
      <c r="Y2199" s="386">
        <v>1859.9999999999995</v>
      </c>
      <c r="Z2199" s="367"/>
      <c r="AA2199" s="367"/>
      <c r="AB2199" s="367"/>
      <c r="AC2199" s="367"/>
      <c r="AD2199" s="367"/>
      <c r="AE2199" s="367"/>
      <c r="AF2199" s="367"/>
      <c r="AG2199" s="367"/>
      <c r="AH2199" s="367"/>
      <c r="AI2199" s="367"/>
      <c r="AJ2199" s="367"/>
      <c r="AK2199" s="367"/>
      <c r="AL2199" s="367"/>
      <c r="AM2199" s="367"/>
      <c r="AN2199" s="367"/>
      <c r="AO2199" s="367"/>
      <c r="AP2199" s="367"/>
      <c r="AQ2199" s="367"/>
      <c r="AR2199" s="367"/>
      <c r="AS2199" s="367"/>
      <c r="AT2199" s="367"/>
    </row>
    <row r="2200" spans="2:46" ht="13.8">
      <c r="B2200" s="26">
        <v>31.16666666666675</v>
      </c>
      <c r="C2200" s="363">
        <v>271.64825766152666</v>
      </c>
      <c r="D2200" s="367">
        <v>1870.000000000005</v>
      </c>
      <c r="E2200" s="367">
        <v>8697.6744186046762</v>
      </c>
      <c r="F2200" s="367">
        <v>-536253.4277769929</v>
      </c>
      <c r="G2200" s="367">
        <v>1870.0000000000055</v>
      </c>
      <c r="H2200" s="367">
        <v>46750</v>
      </c>
      <c r="I2200" s="384">
        <v>-6360445.5588882491</v>
      </c>
      <c r="J2200" s="367">
        <v>1870</v>
      </c>
      <c r="K2200" s="367">
        <v>11333.333333333325</v>
      </c>
      <c r="L2200" s="384">
        <v>-330774.61116324877</v>
      </c>
      <c r="M2200" s="367">
        <v>1869.9999999999986</v>
      </c>
      <c r="N2200" s="367">
        <v>187</v>
      </c>
      <c r="O2200" s="384">
        <v>-6341.4950715325067</v>
      </c>
      <c r="P2200" s="367">
        <v>27.114999999999998</v>
      </c>
      <c r="Q2200" s="367">
        <v>187</v>
      </c>
      <c r="R2200" s="384">
        <v>-2039.3473038543209</v>
      </c>
      <c r="S2200" s="367">
        <v>26.18</v>
      </c>
      <c r="T2200" s="367">
        <v>6448.275862068951</v>
      </c>
      <c r="U2200" s="384">
        <v>-351135.4933233498</v>
      </c>
      <c r="V2200" s="367">
        <v>1869.9999999999959</v>
      </c>
      <c r="W2200" s="367">
        <v>311666.66666666663</v>
      </c>
      <c r="X2200" s="384">
        <v>79562.086875233814</v>
      </c>
      <c r="Y2200" s="386">
        <v>1869.9999999999998</v>
      </c>
      <c r="Z2200" s="367"/>
      <c r="AA2200" s="367"/>
      <c r="AB2200" s="367"/>
      <c r="AC2200" s="367"/>
      <c r="AD2200" s="367"/>
      <c r="AE2200" s="367"/>
      <c r="AF2200" s="367"/>
      <c r="AG2200" s="367"/>
      <c r="AH2200" s="367"/>
      <c r="AI2200" s="367"/>
      <c r="AJ2200" s="367"/>
      <c r="AK2200" s="367"/>
      <c r="AL2200" s="367"/>
      <c r="AM2200" s="367"/>
      <c r="AN2200" s="367"/>
      <c r="AO2200" s="367"/>
      <c r="AP2200" s="367"/>
      <c r="AQ2200" s="367"/>
      <c r="AR2200" s="367"/>
      <c r="AS2200" s="367"/>
      <c r="AT2200" s="367"/>
    </row>
    <row r="2201" spans="2:46" ht="13.8">
      <c r="B2201" s="26">
        <v>31.333333333333417</v>
      </c>
      <c r="C2201" s="363">
        <v>273.08665680012575</v>
      </c>
      <c r="D2201" s="367">
        <v>1880.000000000005</v>
      </c>
      <c r="E2201" s="367">
        <v>8744.1860465116533</v>
      </c>
      <c r="F2201" s="367">
        <v>-542093.92758442776</v>
      </c>
      <c r="G2201" s="367">
        <v>1880.0000000000055</v>
      </c>
      <c r="H2201" s="367">
        <v>47000</v>
      </c>
      <c r="I2201" s="384">
        <v>-6429457.3798944447</v>
      </c>
      <c r="J2201" s="367">
        <v>1880</v>
      </c>
      <c r="K2201" s="367">
        <v>11393.939393939385</v>
      </c>
      <c r="L2201" s="384">
        <v>-334819.02694562991</v>
      </c>
      <c r="M2201" s="367">
        <v>1879.9999999999986</v>
      </c>
      <c r="N2201" s="367">
        <v>188</v>
      </c>
      <c r="O2201" s="384">
        <v>-6412.2421930394712</v>
      </c>
      <c r="P2201" s="367">
        <v>27.26</v>
      </c>
      <c r="Q2201" s="367">
        <v>188</v>
      </c>
      <c r="R2201" s="384">
        <v>-2067.6375849168153</v>
      </c>
      <c r="S2201" s="367">
        <v>26.319999999999997</v>
      </c>
      <c r="T2201" s="367">
        <v>6482.7586206896403</v>
      </c>
      <c r="U2201" s="384">
        <v>-355319.9039844505</v>
      </c>
      <c r="V2201" s="367">
        <v>1879.9999999999959</v>
      </c>
      <c r="W2201" s="367">
        <v>313333.33333333331</v>
      </c>
      <c r="X2201" s="384">
        <v>79901.775735388335</v>
      </c>
      <c r="Y2201" s="386">
        <v>1879.9999999999998</v>
      </c>
      <c r="Z2201" s="367"/>
      <c r="AA2201" s="367"/>
      <c r="AB2201" s="367"/>
      <c r="AC2201" s="367"/>
      <c r="AD2201" s="367"/>
      <c r="AE2201" s="367"/>
      <c r="AF2201" s="367"/>
      <c r="AG2201" s="367"/>
      <c r="AH2201" s="367"/>
      <c r="AI2201" s="367"/>
      <c r="AJ2201" s="367"/>
      <c r="AK2201" s="367"/>
      <c r="AL2201" s="367"/>
      <c r="AM2201" s="367"/>
      <c r="AN2201" s="367"/>
      <c r="AO2201" s="367"/>
      <c r="AP2201" s="367"/>
      <c r="AQ2201" s="367"/>
      <c r="AR2201" s="367"/>
      <c r="AS2201" s="367"/>
      <c r="AT2201" s="367"/>
    </row>
    <row r="2202" spans="2:46" ht="13.8">
      <c r="B2202" s="26">
        <v>31.500000000000085</v>
      </c>
      <c r="C2202" s="363">
        <v>274.52490417977941</v>
      </c>
      <c r="D2202" s="367">
        <v>1890.0000000000052</v>
      </c>
      <c r="E2202" s="367">
        <v>8790.6976744186304</v>
      </c>
      <c r="F2202" s="367">
        <v>-547966.05328992906</v>
      </c>
      <c r="G2202" s="367">
        <v>1890.0000000000055</v>
      </c>
      <c r="H2202" s="367">
        <v>47250</v>
      </c>
      <c r="I2202" s="384">
        <v>-6498841.5279554399</v>
      </c>
      <c r="J2202" s="367">
        <v>1890</v>
      </c>
      <c r="K2202" s="367">
        <v>11454.545454545445</v>
      </c>
      <c r="L2202" s="384">
        <v>-338887.65089390823</v>
      </c>
      <c r="M2202" s="367">
        <v>1889.9999999999986</v>
      </c>
      <c r="N2202" s="367">
        <v>189</v>
      </c>
      <c r="O2202" s="384">
        <v>-6483.3811803246936</v>
      </c>
      <c r="P2202" s="367">
        <v>27.404999999999998</v>
      </c>
      <c r="Q2202" s="367">
        <v>189</v>
      </c>
      <c r="R2202" s="384">
        <v>-2096.1128093889602</v>
      </c>
      <c r="S2202" s="367">
        <v>26.46</v>
      </c>
      <c r="T2202" s="367">
        <v>6517.2413793103296</v>
      </c>
      <c r="U2202" s="384">
        <v>-359528.85380246892</v>
      </c>
      <c r="V2202" s="367">
        <v>1889.9999999999957</v>
      </c>
      <c r="W2202" s="367">
        <v>315000</v>
      </c>
      <c r="X2202" s="384">
        <v>80240.552075914573</v>
      </c>
      <c r="Y2202" s="386">
        <v>1890</v>
      </c>
      <c r="Z2202" s="367"/>
      <c r="AA2202" s="367"/>
      <c r="AB2202" s="367"/>
      <c r="AC2202" s="367"/>
      <c r="AD2202" s="367"/>
      <c r="AE2202" s="367"/>
      <c r="AF2202" s="367"/>
      <c r="AG2202" s="367"/>
      <c r="AH2202" s="367"/>
      <c r="AI2202" s="367"/>
      <c r="AJ2202" s="367"/>
      <c r="AK2202" s="367"/>
      <c r="AL2202" s="367"/>
      <c r="AM2202" s="367"/>
      <c r="AN2202" s="367"/>
      <c r="AO2202" s="367"/>
      <c r="AP2202" s="367"/>
      <c r="AQ2202" s="367"/>
      <c r="AR2202" s="367"/>
      <c r="AS2202" s="367"/>
      <c r="AT2202" s="367"/>
    </row>
    <row r="2203" spans="2:46" ht="13.8">
      <c r="B2203" s="26">
        <v>31.666666666666753</v>
      </c>
      <c r="C2203" s="363">
        <v>275.96299980048758</v>
      </c>
      <c r="D2203" s="367">
        <v>1900.0000000000052</v>
      </c>
      <c r="E2203" s="367">
        <v>8837.2093023256075</v>
      </c>
      <c r="F2203" s="367">
        <v>-553869.80489349703</v>
      </c>
      <c r="G2203" s="367">
        <v>1900.0000000000057</v>
      </c>
      <c r="H2203" s="367">
        <v>47500</v>
      </c>
      <c r="I2203" s="384">
        <v>-6568598.0030712355</v>
      </c>
      <c r="J2203" s="367">
        <v>1900</v>
      </c>
      <c r="K2203" s="367">
        <v>11515.151515151505</v>
      </c>
      <c r="L2203" s="384">
        <v>-342980.48300808377</v>
      </c>
      <c r="M2203" s="367">
        <v>1899.9999999999984</v>
      </c>
      <c r="N2203" s="367">
        <v>190</v>
      </c>
      <c r="O2203" s="384">
        <v>-6554.9120333881792</v>
      </c>
      <c r="P2203" s="367">
        <v>27.55</v>
      </c>
      <c r="Q2203" s="367">
        <v>190</v>
      </c>
      <c r="R2203" s="384">
        <v>-2124.7729772707553</v>
      </c>
      <c r="S2203" s="367">
        <v>26.6</v>
      </c>
      <c r="T2203" s="367">
        <v>6551.724137931019</v>
      </c>
      <c r="U2203" s="384">
        <v>-363762.34277740534</v>
      </c>
      <c r="V2203" s="367">
        <v>1899.9999999999957</v>
      </c>
      <c r="W2203" s="367">
        <v>316666.66666666669</v>
      </c>
      <c r="X2203" s="384">
        <v>80578.415896812498</v>
      </c>
      <c r="Y2203" s="386">
        <v>1900</v>
      </c>
      <c r="Z2203" s="367"/>
      <c r="AA2203" s="367"/>
      <c r="AB2203" s="367"/>
      <c r="AC2203" s="367"/>
      <c r="AD2203" s="367"/>
      <c r="AE2203" s="367"/>
      <c r="AF2203" s="367"/>
      <c r="AG2203" s="367"/>
      <c r="AH2203" s="367"/>
      <c r="AI2203" s="367"/>
      <c r="AJ2203" s="367"/>
      <c r="AK2203" s="367"/>
      <c r="AL2203" s="367"/>
      <c r="AM2203" s="367"/>
      <c r="AN2203" s="367"/>
      <c r="AO2203" s="367"/>
      <c r="AP2203" s="367"/>
      <c r="AQ2203" s="367"/>
      <c r="AR2203" s="367"/>
      <c r="AS2203" s="367"/>
      <c r="AT2203" s="367"/>
    </row>
    <row r="2204" spans="2:46" ht="13.8">
      <c r="B2204" s="26">
        <v>31.833333333333421</v>
      </c>
      <c r="C2204" s="363">
        <v>277.40094366225026</v>
      </c>
      <c r="D2204" s="367">
        <v>1910.0000000000052</v>
      </c>
      <c r="E2204" s="367">
        <v>8883.7209302325846</v>
      </c>
      <c r="F2204" s="367">
        <v>-559805.18239513156</v>
      </c>
      <c r="G2204" s="367">
        <v>1910.0000000000059</v>
      </c>
      <c r="H2204" s="367">
        <v>47750</v>
      </c>
      <c r="I2204" s="384">
        <v>-6638726.8052418306</v>
      </c>
      <c r="J2204" s="367">
        <v>1910</v>
      </c>
      <c r="K2204" s="367">
        <v>11575.757575757565</v>
      </c>
      <c r="L2204" s="384">
        <v>-347097.5232881566</v>
      </c>
      <c r="M2204" s="367">
        <v>1909.9999999999984</v>
      </c>
      <c r="N2204" s="367">
        <v>191</v>
      </c>
      <c r="O2204" s="384">
        <v>-6626.8347522299227</v>
      </c>
      <c r="P2204" s="367">
        <v>27.694999999999997</v>
      </c>
      <c r="Q2204" s="367">
        <v>191</v>
      </c>
      <c r="R2204" s="384">
        <v>-2153.6180885622011</v>
      </c>
      <c r="S2204" s="367">
        <v>26.740000000000002</v>
      </c>
      <c r="T2204" s="367">
        <v>6586.2068965517083</v>
      </c>
      <c r="U2204" s="384">
        <v>-368020.37090925942</v>
      </c>
      <c r="V2204" s="367">
        <v>1909.9999999999952</v>
      </c>
      <c r="W2204" s="367">
        <v>318333.33333333337</v>
      </c>
      <c r="X2204" s="384">
        <v>80915.367198082124</v>
      </c>
      <c r="Y2204" s="386">
        <v>1910</v>
      </c>
      <c r="Z2204" s="367"/>
      <c r="AA2204" s="367"/>
      <c r="AB2204" s="367"/>
      <c r="AC2204" s="367"/>
      <c r="AD2204" s="367"/>
      <c r="AE2204" s="367"/>
      <c r="AF2204" s="367"/>
      <c r="AG2204" s="367"/>
      <c r="AH2204" s="367"/>
      <c r="AI2204" s="367"/>
      <c r="AJ2204" s="367"/>
      <c r="AK2204" s="367"/>
      <c r="AL2204" s="367"/>
      <c r="AM2204" s="367"/>
      <c r="AN2204" s="367"/>
      <c r="AO2204" s="367"/>
      <c r="AP2204" s="367"/>
      <c r="AQ2204" s="367"/>
      <c r="AR2204" s="367"/>
      <c r="AS2204" s="367"/>
      <c r="AT2204" s="367"/>
    </row>
    <row r="2205" spans="2:46" ht="13.8">
      <c r="B2205" s="26">
        <v>32.000000000000085</v>
      </c>
      <c r="C2205" s="363">
        <v>278.8387357650675</v>
      </c>
      <c r="D2205" s="367">
        <v>1920.000000000005</v>
      </c>
      <c r="E2205" s="367">
        <v>8930.2325581395617</v>
      </c>
      <c r="F2205" s="367">
        <v>-565772.18579483253</v>
      </c>
      <c r="G2205" s="367">
        <v>1920.0000000000059</v>
      </c>
      <c r="H2205" s="367">
        <v>48000</v>
      </c>
      <c r="I2205" s="384">
        <v>-6709227.9344672253</v>
      </c>
      <c r="J2205" s="367">
        <v>1920</v>
      </c>
      <c r="K2205" s="367">
        <v>11636.363636363625</v>
      </c>
      <c r="L2205" s="384">
        <v>-351238.77173412667</v>
      </c>
      <c r="M2205" s="367">
        <v>1919.9999999999984</v>
      </c>
      <c r="N2205" s="367">
        <v>192</v>
      </c>
      <c r="O2205" s="384">
        <v>-6699.1493368499314</v>
      </c>
      <c r="P2205" s="367">
        <v>27.84</v>
      </c>
      <c r="Q2205" s="367">
        <v>192</v>
      </c>
      <c r="R2205" s="384">
        <v>-2182.6481432632959</v>
      </c>
      <c r="S2205" s="367">
        <v>26.88</v>
      </c>
      <c r="T2205" s="367">
        <v>6620.6896551723976</v>
      </c>
      <c r="U2205" s="384">
        <v>-372302.93819803168</v>
      </c>
      <c r="V2205" s="367">
        <v>1919.9999999999952</v>
      </c>
      <c r="W2205" s="367">
        <v>320000.00000000006</v>
      </c>
      <c r="X2205" s="384">
        <v>81251.405979723451</v>
      </c>
      <c r="Y2205" s="386">
        <v>1920.0000000000002</v>
      </c>
      <c r="Z2205" s="367"/>
      <c r="AA2205" s="367"/>
      <c r="AB2205" s="367"/>
      <c r="AC2205" s="367"/>
      <c r="AD2205" s="367"/>
      <c r="AE2205" s="367"/>
      <c r="AF2205" s="367"/>
      <c r="AG2205" s="367"/>
      <c r="AH2205" s="367"/>
      <c r="AI2205" s="367"/>
      <c r="AJ2205" s="367"/>
      <c r="AK2205" s="367"/>
      <c r="AL2205" s="367"/>
      <c r="AM2205" s="367"/>
      <c r="AN2205" s="367"/>
      <c r="AO2205" s="367"/>
      <c r="AP2205" s="367"/>
      <c r="AQ2205" s="367"/>
      <c r="AR2205" s="367"/>
      <c r="AS2205" s="367"/>
      <c r="AT2205" s="367"/>
    </row>
    <row r="2206" spans="2:46" ht="13.8">
      <c r="B2206" s="26">
        <v>32.16666666666675</v>
      </c>
      <c r="C2206" s="363">
        <v>280.27637610893925</v>
      </c>
      <c r="D2206" s="367">
        <v>1930.000000000005</v>
      </c>
      <c r="E2206" s="367">
        <v>8976.7441860465387</v>
      </c>
      <c r="F2206" s="367">
        <v>-571770.81509259995</v>
      </c>
      <c r="G2206" s="367">
        <v>1930.0000000000059</v>
      </c>
      <c r="H2206" s="367">
        <v>48250</v>
      </c>
      <c r="I2206" s="384">
        <v>-6780101.3907474205</v>
      </c>
      <c r="J2206" s="367">
        <v>1930</v>
      </c>
      <c r="K2206" s="367">
        <v>11696.969696969685</v>
      </c>
      <c r="L2206" s="384">
        <v>-355404.22834599391</v>
      </c>
      <c r="M2206" s="367">
        <v>1929.9999999999982</v>
      </c>
      <c r="N2206" s="367">
        <v>193</v>
      </c>
      <c r="O2206" s="384">
        <v>-6771.8557872481997</v>
      </c>
      <c r="P2206" s="367">
        <v>27.985000000000003</v>
      </c>
      <c r="Q2206" s="367">
        <v>193</v>
      </c>
      <c r="R2206" s="384">
        <v>-2211.8631413740418</v>
      </c>
      <c r="S2206" s="367">
        <v>27.02</v>
      </c>
      <c r="T2206" s="367">
        <v>6655.1724137930869</v>
      </c>
      <c r="U2206" s="384">
        <v>-376610.04464372172</v>
      </c>
      <c r="V2206" s="367">
        <v>1929.9999999999952</v>
      </c>
      <c r="W2206" s="367">
        <v>321666.66666666674</v>
      </c>
      <c r="X2206" s="384">
        <v>81586.532241736466</v>
      </c>
      <c r="Y2206" s="386">
        <v>1930.0000000000002</v>
      </c>
      <c r="Z2206" s="367"/>
      <c r="AA2206" s="367"/>
      <c r="AB2206" s="367"/>
      <c r="AC2206" s="367"/>
      <c r="AD2206" s="367"/>
      <c r="AE2206" s="367"/>
      <c r="AF2206" s="367"/>
      <c r="AG2206" s="367"/>
      <c r="AH2206" s="367"/>
      <c r="AI2206" s="367"/>
      <c r="AJ2206" s="367"/>
      <c r="AK2206" s="367"/>
      <c r="AL2206" s="367"/>
      <c r="AM2206" s="367"/>
      <c r="AN2206" s="367"/>
      <c r="AO2206" s="367"/>
      <c r="AP2206" s="367"/>
      <c r="AQ2206" s="367"/>
      <c r="AR2206" s="367"/>
      <c r="AS2206" s="367"/>
      <c r="AT2206" s="367"/>
    </row>
    <row r="2207" spans="2:46" ht="13.8">
      <c r="B2207" s="26">
        <v>32.333333333333414</v>
      </c>
      <c r="C2207" s="363">
        <v>281.71386469386545</v>
      </c>
      <c r="D2207" s="367">
        <v>1940.0000000000048</v>
      </c>
      <c r="E2207" s="367">
        <v>9023.2558139535158</v>
      </c>
      <c r="F2207" s="367">
        <v>-577801.07028843381</v>
      </c>
      <c r="G2207" s="367">
        <v>1940.0000000000059</v>
      </c>
      <c r="H2207" s="367">
        <v>48500</v>
      </c>
      <c r="I2207" s="384">
        <v>-6851347.1740824133</v>
      </c>
      <c r="J2207" s="367">
        <v>1939.9999999999998</v>
      </c>
      <c r="K2207" s="367">
        <v>11757.575757575745</v>
      </c>
      <c r="L2207" s="384">
        <v>-359593.89312375861</v>
      </c>
      <c r="M2207" s="367">
        <v>1939.9999999999982</v>
      </c>
      <c r="N2207" s="367">
        <v>194</v>
      </c>
      <c r="O2207" s="384">
        <v>-6844.9541034247259</v>
      </c>
      <c r="P2207" s="367">
        <v>28.13</v>
      </c>
      <c r="Q2207" s="367">
        <v>194</v>
      </c>
      <c r="R2207" s="384">
        <v>-2241.263082894438</v>
      </c>
      <c r="S2207" s="367">
        <v>27.16</v>
      </c>
      <c r="T2207" s="367">
        <v>6689.6551724137762</v>
      </c>
      <c r="U2207" s="384">
        <v>-380941.69024632964</v>
      </c>
      <c r="V2207" s="367">
        <v>1939.999999999995</v>
      </c>
      <c r="W2207" s="367">
        <v>323333.33333333343</v>
      </c>
      <c r="X2207" s="384">
        <v>81920.745984121182</v>
      </c>
      <c r="Y2207" s="386">
        <v>1940.0000000000007</v>
      </c>
      <c r="Z2207" s="367"/>
      <c r="AA2207" s="367"/>
      <c r="AB2207" s="367"/>
      <c r="AC2207" s="367"/>
      <c r="AD2207" s="367"/>
      <c r="AE2207" s="367"/>
      <c r="AF2207" s="367"/>
      <c r="AG2207" s="367"/>
      <c r="AH2207" s="367"/>
      <c r="AI2207" s="367"/>
      <c r="AJ2207" s="367"/>
      <c r="AK2207" s="367"/>
      <c r="AL2207" s="367"/>
      <c r="AM2207" s="367"/>
      <c r="AN2207" s="367"/>
      <c r="AO2207" s="367"/>
      <c r="AP2207" s="367"/>
      <c r="AQ2207" s="367"/>
      <c r="AR2207" s="367"/>
      <c r="AS2207" s="367"/>
      <c r="AT2207" s="367"/>
    </row>
    <row r="2208" spans="2:46" ht="13.8">
      <c r="B2208" s="26">
        <v>32.500000000000078</v>
      </c>
      <c r="C2208" s="363">
        <v>283.15120151984627</v>
      </c>
      <c r="D2208" s="367">
        <v>1950.0000000000048</v>
      </c>
      <c r="E2208" s="367">
        <v>9069.7674418604929</v>
      </c>
      <c r="F2208" s="367">
        <v>-583862.95138233458</v>
      </c>
      <c r="G2208" s="367">
        <v>1950.0000000000061</v>
      </c>
      <c r="H2208" s="367">
        <v>48750</v>
      </c>
      <c r="I2208" s="384">
        <v>-6922965.2844722075</v>
      </c>
      <c r="J2208" s="367">
        <v>1949.9999999999998</v>
      </c>
      <c r="K2208" s="367">
        <v>11818.181818181805</v>
      </c>
      <c r="L2208" s="384">
        <v>-363807.76606742048</v>
      </c>
      <c r="M2208" s="367">
        <v>1949.9999999999982</v>
      </c>
      <c r="N2208" s="367">
        <v>195</v>
      </c>
      <c r="O2208" s="384">
        <v>-6918.4442853795163</v>
      </c>
      <c r="P2208" s="367">
        <v>28.275000000000002</v>
      </c>
      <c r="Q2208" s="367">
        <v>195</v>
      </c>
      <c r="R2208" s="384">
        <v>-2270.847967824483</v>
      </c>
      <c r="S2208" s="367">
        <v>27.299999999999997</v>
      </c>
      <c r="T2208" s="367">
        <v>6724.1379310344655</v>
      </c>
      <c r="U2208" s="384">
        <v>-385297.87500585546</v>
      </c>
      <c r="V2208" s="367">
        <v>1949.999999999995</v>
      </c>
      <c r="W2208" s="367">
        <v>325000.00000000012</v>
      </c>
      <c r="X2208" s="384">
        <v>82254.047206877585</v>
      </c>
      <c r="Y2208" s="386">
        <v>1950.0000000000007</v>
      </c>
      <c r="Z2208" s="367"/>
      <c r="AA2208" s="367"/>
      <c r="AB2208" s="367"/>
      <c r="AC2208" s="367"/>
      <c r="AD2208" s="367"/>
      <c r="AE2208" s="367"/>
      <c r="AF2208" s="367"/>
      <c r="AG2208" s="367"/>
      <c r="AH2208" s="367"/>
      <c r="AI2208" s="367"/>
      <c r="AJ2208" s="367"/>
      <c r="AK2208" s="367"/>
      <c r="AL2208" s="367"/>
      <c r="AM2208" s="367"/>
      <c r="AN2208" s="367"/>
      <c r="AO2208" s="367"/>
      <c r="AP2208" s="367"/>
      <c r="AQ2208" s="367"/>
      <c r="AR2208" s="367"/>
      <c r="AS2208" s="367"/>
      <c r="AT2208" s="367"/>
    </row>
    <row r="2209" spans="2:46" ht="13.8">
      <c r="B2209" s="26">
        <v>32.666666666666742</v>
      </c>
      <c r="C2209" s="363">
        <v>284.58838658688148</v>
      </c>
      <c r="D2209" s="367">
        <v>1960.0000000000045</v>
      </c>
      <c r="E2209" s="367">
        <v>9116.27906976747</v>
      </c>
      <c r="F2209" s="367">
        <v>-589956.45837430144</v>
      </c>
      <c r="G2209" s="367">
        <v>1960.0000000000061</v>
      </c>
      <c r="H2209" s="367">
        <v>49000</v>
      </c>
      <c r="I2209" s="384">
        <v>-6994955.7219168022</v>
      </c>
      <c r="J2209" s="367">
        <v>1959.9999999999998</v>
      </c>
      <c r="K2209" s="367">
        <v>11878.787878787865</v>
      </c>
      <c r="L2209" s="384">
        <v>-368045.84717697953</v>
      </c>
      <c r="M2209" s="367">
        <v>1959.999999999998</v>
      </c>
      <c r="N2209" s="367">
        <v>196</v>
      </c>
      <c r="O2209" s="384">
        <v>-6992.3263331125645</v>
      </c>
      <c r="P2209" s="367">
        <v>28.419999999999998</v>
      </c>
      <c r="Q2209" s="367">
        <v>196</v>
      </c>
      <c r="R2209" s="384">
        <v>-2300.6177961641797</v>
      </c>
      <c r="S2209" s="367">
        <v>27.439999999999998</v>
      </c>
      <c r="T2209" s="367">
        <v>6758.6206896551548</v>
      </c>
      <c r="U2209" s="384">
        <v>-389678.59892229905</v>
      </c>
      <c r="V2209" s="367">
        <v>1959.9999999999948</v>
      </c>
      <c r="W2209" s="367">
        <v>326666.6666666668</v>
      </c>
      <c r="X2209" s="384">
        <v>82586.435910005675</v>
      </c>
      <c r="Y2209" s="386">
        <v>1960.0000000000007</v>
      </c>
      <c r="Z2209" s="367"/>
      <c r="AA2209" s="367"/>
      <c r="AB2209" s="367"/>
      <c r="AC2209" s="367"/>
      <c r="AD2209" s="367"/>
      <c r="AE2209" s="367"/>
      <c r="AF2209" s="367"/>
      <c r="AG2209" s="367"/>
      <c r="AH2209" s="367"/>
      <c r="AI2209" s="367"/>
      <c r="AJ2209" s="367"/>
      <c r="AK2209" s="367"/>
      <c r="AL2209" s="367"/>
      <c r="AM2209" s="367"/>
      <c r="AN2209" s="367"/>
      <c r="AO2209" s="367"/>
      <c r="AP2209" s="367"/>
      <c r="AQ2209" s="367"/>
      <c r="AR2209" s="367"/>
      <c r="AS2209" s="367"/>
      <c r="AT2209" s="367"/>
    </row>
    <row r="2210" spans="2:46" ht="13.8">
      <c r="B2210" s="26">
        <v>32.833333333333407</v>
      </c>
      <c r="C2210" s="363">
        <v>286.02541989497144</v>
      </c>
      <c r="D2210" s="367">
        <v>1970.0000000000045</v>
      </c>
      <c r="E2210" s="367">
        <v>9162.7906976744471</v>
      </c>
      <c r="F2210" s="367">
        <v>-596081.59126433509</v>
      </c>
      <c r="G2210" s="367">
        <v>1970.0000000000061</v>
      </c>
      <c r="H2210" s="367">
        <v>49250</v>
      </c>
      <c r="I2210" s="384">
        <v>-7067318.4864161955</v>
      </c>
      <c r="J2210" s="367">
        <v>1969.9999999999998</v>
      </c>
      <c r="K2210" s="367">
        <v>11939.393939393925</v>
      </c>
      <c r="L2210" s="384">
        <v>-372308.13645243592</v>
      </c>
      <c r="M2210" s="367">
        <v>1969.999999999998</v>
      </c>
      <c r="N2210" s="367">
        <v>197</v>
      </c>
      <c r="O2210" s="384">
        <v>-7066.600246623877</v>
      </c>
      <c r="P2210" s="367">
        <v>28.565000000000001</v>
      </c>
      <c r="Q2210" s="367">
        <v>197</v>
      </c>
      <c r="R2210" s="384">
        <v>-2330.5725679135285</v>
      </c>
      <c r="S2210" s="367">
        <v>27.580000000000002</v>
      </c>
      <c r="T2210" s="367">
        <v>6793.1034482758441</v>
      </c>
      <c r="U2210" s="384">
        <v>-394083.86199566064</v>
      </c>
      <c r="V2210" s="367">
        <v>1969.9999999999948</v>
      </c>
      <c r="W2210" s="367">
        <v>328333.33333333349</v>
      </c>
      <c r="X2210" s="384">
        <v>82917.912093505467</v>
      </c>
      <c r="Y2210" s="386">
        <v>1970.0000000000009</v>
      </c>
      <c r="Z2210" s="367"/>
      <c r="AA2210" s="367"/>
      <c r="AB2210" s="367"/>
      <c r="AC2210" s="367"/>
      <c r="AD2210" s="367"/>
      <c r="AE2210" s="367"/>
      <c r="AF2210" s="367"/>
      <c r="AG2210" s="367"/>
      <c r="AH2210" s="367"/>
      <c r="AI2210" s="367"/>
      <c r="AJ2210" s="367"/>
      <c r="AK2210" s="367"/>
      <c r="AL2210" s="367"/>
      <c r="AM2210" s="367"/>
      <c r="AN2210" s="367"/>
      <c r="AO2210" s="367"/>
      <c r="AP2210" s="367"/>
      <c r="AQ2210" s="367"/>
      <c r="AR2210" s="367"/>
      <c r="AS2210" s="367"/>
      <c r="AT2210" s="367"/>
    </row>
    <row r="2211" spans="2:46" ht="13.8">
      <c r="B2211" s="26">
        <v>33.000000000000071</v>
      </c>
      <c r="C2211" s="363">
        <v>287.46230144411572</v>
      </c>
      <c r="D2211" s="367">
        <v>1980.0000000000043</v>
      </c>
      <c r="E2211" s="367">
        <v>9209.3023255814242</v>
      </c>
      <c r="F2211" s="367">
        <v>-602238.35005243518</v>
      </c>
      <c r="G2211" s="367">
        <v>1980.0000000000061</v>
      </c>
      <c r="H2211" s="367">
        <v>49500</v>
      </c>
      <c r="I2211" s="384">
        <v>-7140053.5779703883</v>
      </c>
      <c r="J2211" s="367">
        <v>1979.9999999999998</v>
      </c>
      <c r="K2211" s="367">
        <v>11999.999999999985</v>
      </c>
      <c r="L2211" s="384">
        <v>-376594.63389378961</v>
      </c>
      <c r="M2211" s="367">
        <v>1979.999999999998</v>
      </c>
      <c r="N2211" s="367">
        <v>198</v>
      </c>
      <c r="O2211" s="384">
        <v>-7141.2660259134473</v>
      </c>
      <c r="P2211" s="367">
        <v>28.709999999999997</v>
      </c>
      <c r="Q2211" s="367">
        <v>198</v>
      </c>
      <c r="R2211" s="384">
        <v>-2360.7122830725248</v>
      </c>
      <c r="S2211" s="367">
        <v>27.720000000000002</v>
      </c>
      <c r="T2211" s="367">
        <v>6827.5862068965334</v>
      </c>
      <c r="U2211" s="384">
        <v>-398513.66422594013</v>
      </c>
      <c r="V2211" s="367">
        <v>1979.9999999999948</v>
      </c>
      <c r="W2211" s="367">
        <v>330000.00000000017</v>
      </c>
      <c r="X2211" s="384">
        <v>83248.475757376946</v>
      </c>
      <c r="Y2211" s="386">
        <v>1980.0000000000009</v>
      </c>
      <c r="Z2211" s="367"/>
      <c r="AA2211" s="367"/>
      <c r="AB2211" s="367"/>
      <c r="AC2211" s="367"/>
      <c r="AD2211" s="367"/>
      <c r="AE2211" s="367"/>
      <c r="AF2211" s="367"/>
      <c r="AG2211" s="367"/>
      <c r="AH2211" s="367"/>
      <c r="AI2211" s="367"/>
      <c r="AJ2211" s="367"/>
      <c r="AK2211" s="367"/>
      <c r="AL2211" s="367"/>
      <c r="AM2211" s="367"/>
      <c r="AN2211" s="367"/>
      <c r="AO2211" s="367"/>
      <c r="AP2211" s="367"/>
      <c r="AQ2211" s="367"/>
      <c r="AR2211" s="367"/>
      <c r="AS2211" s="367"/>
      <c r="AT2211" s="367"/>
    </row>
    <row r="2212" spans="2:46" ht="13.8">
      <c r="B2212" s="26">
        <v>33.166666666666735</v>
      </c>
      <c r="C2212" s="363">
        <v>288.89903123431469</v>
      </c>
      <c r="D2212" s="367">
        <v>1990.0000000000043</v>
      </c>
      <c r="E2212" s="367">
        <v>9255.8139534884012</v>
      </c>
      <c r="F2212" s="367">
        <v>-608426.73473860149</v>
      </c>
      <c r="G2212" s="367">
        <v>1990.0000000000061</v>
      </c>
      <c r="H2212" s="367">
        <v>49750</v>
      </c>
      <c r="I2212" s="384">
        <v>-7213160.9965793826</v>
      </c>
      <c r="J2212" s="367">
        <v>1989.9999999999998</v>
      </c>
      <c r="K2212" s="367">
        <v>12060.606060606046</v>
      </c>
      <c r="L2212" s="384">
        <v>-380905.33950104029</v>
      </c>
      <c r="M2212" s="367">
        <v>1989.9999999999975</v>
      </c>
      <c r="N2212" s="367">
        <v>199</v>
      </c>
      <c r="O2212" s="384">
        <v>-7216.3236709812809</v>
      </c>
      <c r="P2212" s="367">
        <v>28.855</v>
      </c>
      <c r="Q2212" s="367">
        <v>199</v>
      </c>
      <c r="R2212" s="384">
        <v>-2391.0369416411713</v>
      </c>
      <c r="S2212" s="367">
        <v>27.86</v>
      </c>
      <c r="T2212" s="367">
        <v>6862.0689655172228</v>
      </c>
      <c r="U2212" s="384">
        <v>-402968.00561313733</v>
      </c>
      <c r="V2212" s="367">
        <v>1989.9999999999945</v>
      </c>
      <c r="W2212" s="367">
        <v>331666.66666666686</v>
      </c>
      <c r="X2212" s="384">
        <v>83578.12690162014</v>
      </c>
      <c r="Y2212" s="386">
        <v>1990.0000000000011</v>
      </c>
      <c r="Z2212" s="367"/>
      <c r="AA2212" s="367"/>
      <c r="AB2212" s="367"/>
      <c r="AC2212" s="367"/>
      <c r="AD2212" s="367"/>
      <c r="AE2212" s="367"/>
      <c r="AF2212" s="367"/>
      <c r="AG2212" s="367"/>
      <c r="AH2212" s="367"/>
      <c r="AI2212" s="367"/>
      <c r="AJ2212" s="367"/>
      <c r="AK2212" s="367"/>
      <c r="AL2212" s="367"/>
      <c r="AM2212" s="367"/>
      <c r="AN2212" s="367"/>
      <c r="AO2212" s="367"/>
      <c r="AP2212" s="367"/>
      <c r="AQ2212" s="367"/>
      <c r="AR2212" s="367"/>
      <c r="AS2212" s="367"/>
      <c r="AT2212" s="367"/>
    </row>
    <row r="2213" spans="2:46" ht="13.8">
      <c r="B2213" s="26">
        <v>33.3333333333334</v>
      </c>
      <c r="C2213" s="363">
        <v>290.33560926556805</v>
      </c>
      <c r="D2213" s="367">
        <v>2000.0000000000041</v>
      </c>
      <c r="E2213" s="367">
        <v>9302.3255813953783</v>
      </c>
      <c r="F2213" s="367">
        <v>-614646.74532283505</v>
      </c>
      <c r="G2213" s="367">
        <v>2000.0000000000066</v>
      </c>
      <c r="H2213" s="367">
        <v>50000</v>
      </c>
      <c r="I2213" s="384">
        <v>-7286640.7422431754</v>
      </c>
      <c r="J2213" s="367">
        <v>1999.9999999999998</v>
      </c>
      <c r="K2213" s="367">
        <v>12121.212121212106</v>
      </c>
      <c r="L2213" s="384">
        <v>-385240.25327418849</v>
      </c>
      <c r="M2213" s="367">
        <v>1999.9999999999977</v>
      </c>
      <c r="N2213" s="367">
        <v>200</v>
      </c>
      <c r="O2213" s="384">
        <v>-7291.7731818273714</v>
      </c>
      <c r="P2213" s="367">
        <v>28.999999999999996</v>
      </c>
      <c r="Q2213" s="367">
        <v>200</v>
      </c>
      <c r="R2213" s="384">
        <v>-2421.546543619469</v>
      </c>
      <c r="S2213" s="367">
        <v>28</v>
      </c>
      <c r="T2213" s="367">
        <v>6896.5517241379121</v>
      </c>
      <c r="U2213" s="384">
        <v>-407446.88615725253</v>
      </c>
      <c r="V2213" s="367">
        <v>1999.9999999999945</v>
      </c>
      <c r="W2213" s="367">
        <v>333333.33333333355</v>
      </c>
      <c r="X2213" s="384">
        <v>83906.865526235022</v>
      </c>
      <c r="Y2213" s="386">
        <v>2000.0000000000011</v>
      </c>
      <c r="Z2213" s="367"/>
      <c r="AA2213" s="367"/>
      <c r="AB2213" s="367"/>
      <c r="AC2213" s="367"/>
      <c r="AD2213" s="367"/>
      <c r="AE2213" s="367"/>
      <c r="AF2213" s="367"/>
      <c r="AG2213" s="367"/>
      <c r="AH2213" s="367"/>
      <c r="AI2213" s="367"/>
      <c r="AJ2213" s="367"/>
      <c r="AK2213" s="367"/>
      <c r="AL2213" s="367"/>
      <c r="AM2213" s="367"/>
      <c r="AN2213" s="367"/>
      <c r="AO2213" s="367"/>
      <c r="AP2213" s="367"/>
      <c r="AQ2213" s="367"/>
      <c r="AR2213" s="367"/>
      <c r="AS2213" s="367"/>
      <c r="AT2213" s="367"/>
    </row>
    <row r="2214" spans="2:46" ht="13.8">
      <c r="B2214" s="26">
        <v>33.500000000000064</v>
      </c>
      <c r="C2214" s="363">
        <v>291.77203553787604</v>
      </c>
      <c r="D2214" s="367">
        <v>2010.0000000000041</v>
      </c>
      <c r="E2214" s="367">
        <v>9348.8372093023554</v>
      </c>
      <c r="F2214" s="367">
        <v>-620898.38180513459</v>
      </c>
      <c r="G2214" s="367">
        <v>2010.0000000000066</v>
      </c>
      <c r="H2214" s="367">
        <v>50250</v>
      </c>
      <c r="I2214" s="384">
        <v>-7360492.8149617687</v>
      </c>
      <c r="J2214" s="367">
        <v>2009.9999999999998</v>
      </c>
      <c r="K2214" s="367">
        <v>12181.818181818166</v>
      </c>
      <c r="L2214" s="384">
        <v>-389599.37521323375</v>
      </c>
      <c r="M2214" s="367">
        <v>2009.9999999999973</v>
      </c>
      <c r="N2214" s="367">
        <v>201</v>
      </c>
      <c r="O2214" s="384">
        <v>-7367.614558451728</v>
      </c>
      <c r="P2214" s="367">
        <v>29.145</v>
      </c>
      <c r="Q2214" s="367">
        <v>201</v>
      </c>
      <c r="R2214" s="384">
        <v>-2452.2410890074166</v>
      </c>
      <c r="S2214" s="367">
        <v>28.14</v>
      </c>
      <c r="T2214" s="367">
        <v>6931.0344827586014</v>
      </c>
      <c r="U2214" s="384">
        <v>-411950.30585828557</v>
      </c>
      <c r="V2214" s="367">
        <v>2009.9999999999943</v>
      </c>
      <c r="W2214" s="367">
        <v>335000.00000000023</v>
      </c>
      <c r="X2214" s="384">
        <v>84234.691631221605</v>
      </c>
      <c r="Y2214" s="386">
        <v>2010.0000000000011</v>
      </c>
      <c r="Z2214" s="367"/>
      <c r="AA2214" s="367"/>
      <c r="AB2214" s="367"/>
      <c r="AC2214" s="367"/>
      <c r="AD2214" s="367"/>
      <c r="AE2214" s="367"/>
      <c r="AF2214" s="367"/>
      <c r="AG2214" s="367"/>
      <c r="AH2214" s="367"/>
      <c r="AI2214" s="367"/>
      <c r="AJ2214" s="367"/>
      <c r="AK2214" s="367"/>
      <c r="AL2214" s="367"/>
      <c r="AM2214" s="367"/>
      <c r="AN2214" s="367"/>
      <c r="AO2214" s="367"/>
      <c r="AP2214" s="367"/>
      <c r="AQ2214" s="367"/>
      <c r="AR2214" s="367"/>
      <c r="AS2214" s="367"/>
      <c r="AT2214" s="367"/>
    </row>
    <row r="2215" spans="2:46" ht="13.8">
      <c r="B2215" s="26">
        <v>33.666666666666728</v>
      </c>
      <c r="C2215" s="363">
        <v>293.20831005123847</v>
      </c>
      <c r="D2215" s="367">
        <v>2020.0000000000036</v>
      </c>
      <c r="E2215" s="367">
        <v>9395.3488372093325</v>
      </c>
      <c r="F2215" s="367">
        <v>-627181.64418550069</v>
      </c>
      <c r="G2215" s="367">
        <v>2020.0000000000066</v>
      </c>
      <c r="H2215" s="367">
        <v>50500</v>
      </c>
      <c r="I2215" s="384">
        <v>-7434717.2147351606</v>
      </c>
      <c r="J2215" s="367">
        <v>2019.9999999999998</v>
      </c>
      <c r="K2215" s="367">
        <v>12242.424242424226</v>
      </c>
      <c r="L2215" s="384">
        <v>-393982.70531817642</v>
      </c>
      <c r="M2215" s="367">
        <v>2019.9999999999973</v>
      </c>
      <c r="N2215" s="367">
        <v>202</v>
      </c>
      <c r="O2215" s="384">
        <v>-7443.8478008543443</v>
      </c>
      <c r="P2215" s="367">
        <v>29.290000000000003</v>
      </c>
      <c r="Q2215" s="367">
        <v>202</v>
      </c>
      <c r="R2215" s="384">
        <v>-2483.1205778050148</v>
      </c>
      <c r="S2215" s="367">
        <v>28.279999999999998</v>
      </c>
      <c r="T2215" s="367">
        <v>6965.5172413792907</v>
      </c>
      <c r="U2215" s="384">
        <v>-416478.26471623656</v>
      </c>
      <c r="V2215" s="367">
        <v>2019.9999999999943</v>
      </c>
      <c r="W2215" s="367">
        <v>336666.66666666692</v>
      </c>
      <c r="X2215" s="384">
        <v>84561.60521657989</v>
      </c>
      <c r="Y2215" s="386">
        <v>2020.0000000000016</v>
      </c>
      <c r="Z2215" s="367"/>
      <c r="AA2215" s="367"/>
      <c r="AB2215" s="367"/>
      <c r="AC2215" s="367"/>
      <c r="AD2215" s="367"/>
      <c r="AE2215" s="367"/>
      <c r="AF2215" s="367"/>
      <c r="AG2215" s="367"/>
      <c r="AH2215" s="367"/>
      <c r="AI2215" s="367"/>
      <c r="AJ2215" s="367"/>
      <c r="AK2215" s="367"/>
      <c r="AL2215" s="367"/>
      <c r="AM2215" s="367"/>
      <c r="AN2215" s="367"/>
      <c r="AO2215" s="367"/>
      <c r="AP2215" s="367"/>
      <c r="AQ2215" s="367"/>
      <c r="AR2215" s="367"/>
      <c r="AS2215" s="367"/>
      <c r="AT2215" s="367"/>
    </row>
    <row r="2216" spans="2:46" ht="13.8">
      <c r="B2216" s="26">
        <v>33.833333333333393</v>
      </c>
      <c r="C2216" s="363">
        <v>294.64443280565553</v>
      </c>
      <c r="D2216" s="367">
        <v>2030.0000000000034</v>
      </c>
      <c r="E2216" s="367">
        <v>9441.8604651163096</v>
      </c>
      <c r="F2216" s="367">
        <v>-633496.53246393334</v>
      </c>
      <c r="G2216" s="367">
        <v>2030.0000000000066</v>
      </c>
      <c r="H2216" s="367">
        <v>50750</v>
      </c>
      <c r="I2216" s="384">
        <v>-7509313.9415633539</v>
      </c>
      <c r="J2216" s="367">
        <v>2029.9999999999998</v>
      </c>
      <c r="K2216" s="367">
        <v>12303.030303030286</v>
      </c>
      <c r="L2216" s="384">
        <v>-398390.24358901638</v>
      </c>
      <c r="M2216" s="367">
        <v>2029.9999999999973</v>
      </c>
      <c r="N2216" s="367">
        <v>203</v>
      </c>
      <c r="O2216" s="384">
        <v>-7520.4729090352175</v>
      </c>
      <c r="P2216" s="367">
        <v>29.434999999999999</v>
      </c>
      <c r="Q2216" s="367">
        <v>203</v>
      </c>
      <c r="R2216" s="384">
        <v>-2514.1850100122633</v>
      </c>
      <c r="S2216" s="367">
        <v>28.419999999999998</v>
      </c>
      <c r="T2216" s="367">
        <v>6999.99999999998</v>
      </c>
      <c r="U2216" s="384">
        <v>-421030.76273110538</v>
      </c>
      <c r="V2216" s="367">
        <v>2029.9999999999943</v>
      </c>
      <c r="W2216" s="367">
        <v>338333.3333333336</v>
      </c>
      <c r="X2216" s="384">
        <v>84887.606282309862</v>
      </c>
      <c r="Y2216" s="386">
        <v>2030.0000000000016</v>
      </c>
      <c r="Z2216" s="367"/>
      <c r="AA2216" s="367"/>
      <c r="AB2216" s="367"/>
      <c r="AC2216" s="367"/>
      <c r="AD2216" s="367"/>
      <c r="AE2216" s="367"/>
      <c r="AF2216" s="367"/>
      <c r="AG2216" s="367"/>
      <c r="AH2216" s="367"/>
      <c r="AI2216" s="367"/>
      <c r="AJ2216" s="367"/>
      <c r="AK2216" s="367"/>
      <c r="AL2216" s="367"/>
      <c r="AM2216" s="367"/>
      <c r="AN2216" s="367"/>
      <c r="AO2216" s="367"/>
      <c r="AP2216" s="367"/>
      <c r="AQ2216" s="367"/>
      <c r="AR2216" s="367"/>
      <c r="AS2216" s="367"/>
      <c r="AT2216" s="367"/>
    </row>
    <row r="2217" spans="2:46" ht="13.8">
      <c r="B2217" s="26">
        <v>34.000000000000057</v>
      </c>
      <c r="C2217" s="363">
        <v>296.08040380112709</v>
      </c>
      <c r="D2217" s="367">
        <v>2040.0000000000034</v>
      </c>
      <c r="E2217" s="367">
        <v>9488.3720930232867</v>
      </c>
      <c r="F2217" s="367">
        <v>-639843.04664043267</v>
      </c>
      <c r="G2217" s="367">
        <v>2040.0000000000068</v>
      </c>
      <c r="H2217" s="367">
        <v>51000</v>
      </c>
      <c r="I2217" s="384">
        <v>-7584282.9954463458</v>
      </c>
      <c r="J2217" s="367">
        <v>2039.9999999999998</v>
      </c>
      <c r="K2217" s="367">
        <v>12363.636363636346</v>
      </c>
      <c r="L2217" s="384">
        <v>-402821.9900257535</v>
      </c>
      <c r="M2217" s="367">
        <v>2039.999999999997</v>
      </c>
      <c r="N2217" s="367">
        <v>204</v>
      </c>
      <c r="O2217" s="384">
        <v>-7597.4898829943577</v>
      </c>
      <c r="P2217" s="367">
        <v>29.580000000000002</v>
      </c>
      <c r="Q2217" s="367">
        <v>204</v>
      </c>
      <c r="R2217" s="384">
        <v>-2545.4343856291612</v>
      </c>
      <c r="S2217" s="367">
        <v>28.56</v>
      </c>
      <c r="T2217" s="367">
        <v>7034.4827586206693</v>
      </c>
      <c r="U2217" s="384">
        <v>-425607.79990289203</v>
      </c>
      <c r="V2217" s="367">
        <v>2039.9999999999941</v>
      </c>
      <c r="W2217" s="367">
        <v>340000.00000000029</v>
      </c>
      <c r="X2217" s="384">
        <v>85212.694828411506</v>
      </c>
      <c r="Y2217" s="386">
        <v>2040.0000000000016</v>
      </c>
      <c r="Z2217" s="367"/>
      <c r="AA2217" s="367"/>
      <c r="AB2217" s="367"/>
      <c r="AC2217" s="367"/>
      <c r="AD2217" s="367"/>
      <c r="AE2217" s="367"/>
      <c r="AF2217" s="367"/>
      <c r="AG2217" s="367"/>
      <c r="AH2217" s="367"/>
      <c r="AI2217" s="367"/>
      <c r="AJ2217" s="367"/>
      <c r="AK2217" s="367"/>
      <c r="AL2217" s="367"/>
      <c r="AM2217" s="367"/>
      <c r="AN2217" s="367"/>
      <c r="AO2217" s="367"/>
      <c r="AP2217" s="367"/>
      <c r="AQ2217" s="367"/>
      <c r="AR2217" s="367"/>
      <c r="AS2217" s="367"/>
      <c r="AT2217" s="367"/>
    </row>
    <row r="2218" spans="2:46" ht="13.8">
      <c r="B2218" s="26">
        <v>34.166666666666721</v>
      </c>
      <c r="C2218" s="363">
        <v>297.51622303765316</v>
      </c>
      <c r="D2218" s="367">
        <v>2050.0000000000032</v>
      </c>
      <c r="E2218" s="367">
        <v>9534.8837209302637</v>
      </c>
      <c r="F2218" s="367">
        <v>-646221.18671499856</v>
      </c>
      <c r="G2218" s="367">
        <v>2050.0000000000068</v>
      </c>
      <c r="H2218" s="367">
        <v>51250</v>
      </c>
      <c r="I2218" s="384">
        <v>-7659624.3763841391</v>
      </c>
      <c r="J2218" s="367">
        <v>2050</v>
      </c>
      <c r="K2218" s="367">
        <v>12424.242424242406</v>
      </c>
      <c r="L2218" s="384">
        <v>-407277.94462838804</v>
      </c>
      <c r="M2218" s="367">
        <v>2049.9999999999973</v>
      </c>
      <c r="N2218" s="367">
        <v>205</v>
      </c>
      <c r="O2218" s="384">
        <v>-7674.898722731753</v>
      </c>
      <c r="P2218" s="367">
        <v>29.724999999999998</v>
      </c>
      <c r="Q2218" s="367">
        <v>205</v>
      </c>
      <c r="R2218" s="384">
        <v>-2576.8687046557111</v>
      </c>
      <c r="S2218" s="367">
        <v>28.700000000000003</v>
      </c>
      <c r="T2218" s="367">
        <v>7068.9655172413586</v>
      </c>
      <c r="U2218" s="384">
        <v>-430209.37623159657</v>
      </c>
      <c r="V2218" s="367">
        <v>2049.9999999999941</v>
      </c>
      <c r="W2218" s="367">
        <v>341666.66666666698</v>
      </c>
      <c r="X2218" s="384">
        <v>85536.870854884881</v>
      </c>
      <c r="Y2218" s="386">
        <v>2050.0000000000018</v>
      </c>
      <c r="Z2218" s="367"/>
      <c r="AA2218" s="367"/>
      <c r="AB2218" s="367"/>
      <c r="AC2218" s="367"/>
      <c r="AD2218" s="367"/>
      <c r="AE2218" s="367"/>
      <c r="AF2218" s="367"/>
      <c r="AG2218" s="367"/>
      <c r="AH2218" s="367"/>
      <c r="AI2218" s="367"/>
      <c r="AJ2218" s="367"/>
      <c r="AK2218" s="367"/>
      <c r="AL2218" s="367"/>
      <c r="AM2218" s="367"/>
      <c r="AN2218" s="367"/>
      <c r="AO2218" s="367"/>
      <c r="AP2218" s="367"/>
      <c r="AQ2218" s="367"/>
      <c r="AR2218" s="367"/>
      <c r="AS2218" s="367"/>
      <c r="AT2218" s="367"/>
    </row>
    <row r="2219" spans="2:46" ht="13.8">
      <c r="B2219" s="26">
        <v>34.333333333333385</v>
      </c>
      <c r="C2219" s="363">
        <v>298.95189051523374</v>
      </c>
      <c r="D2219" s="367">
        <v>2060.0000000000032</v>
      </c>
      <c r="E2219" s="367">
        <v>9581.3953488372408</v>
      </c>
      <c r="F2219" s="367">
        <v>-652630.95268763055</v>
      </c>
      <c r="G2219" s="367">
        <v>2060.0000000000068</v>
      </c>
      <c r="H2219" s="367">
        <v>51500</v>
      </c>
      <c r="I2219" s="384">
        <v>-7735338.084376731</v>
      </c>
      <c r="J2219" s="367">
        <v>2060</v>
      </c>
      <c r="K2219" s="367">
        <v>12484.848484848466</v>
      </c>
      <c r="L2219" s="384">
        <v>-411758.1073969198</v>
      </c>
      <c r="M2219" s="367">
        <v>2059.9999999999973</v>
      </c>
      <c r="N2219" s="367">
        <v>206</v>
      </c>
      <c r="O2219" s="384">
        <v>-7752.6994282474125</v>
      </c>
      <c r="P2219" s="367">
        <v>29.87</v>
      </c>
      <c r="Q2219" s="367">
        <v>206</v>
      </c>
      <c r="R2219" s="384">
        <v>-2608.4879670919099</v>
      </c>
      <c r="S2219" s="367">
        <v>28.84</v>
      </c>
      <c r="T2219" s="367">
        <v>7103.4482758620479</v>
      </c>
      <c r="U2219" s="384">
        <v>-434835.491717219</v>
      </c>
      <c r="V2219" s="367">
        <v>2059.9999999999936</v>
      </c>
      <c r="W2219" s="367">
        <v>343333.33333333366</v>
      </c>
      <c r="X2219" s="384">
        <v>85860.134361729928</v>
      </c>
      <c r="Y2219" s="386">
        <v>2060.0000000000018</v>
      </c>
      <c r="Z2219" s="367"/>
      <c r="AA2219" s="367"/>
      <c r="AB2219" s="367"/>
      <c r="AC2219" s="367"/>
      <c r="AD2219" s="367"/>
      <c r="AE2219" s="367"/>
      <c r="AF2219" s="367"/>
      <c r="AG2219" s="367"/>
      <c r="AH2219" s="367"/>
      <c r="AI2219" s="367"/>
      <c r="AJ2219" s="367"/>
      <c r="AK2219" s="367"/>
      <c r="AL2219" s="367"/>
      <c r="AM2219" s="367"/>
      <c r="AN2219" s="367"/>
      <c r="AO2219" s="367"/>
      <c r="AP2219" s="367"/>
      <c r="AQ2219" s="367"/>
      <c r="AR2219" s="367"/>
      <c r="AS2219" s="367"/>
      <c r="AT2219" s="367"/>
    </row>
    <row r="2220" spans="2:46" ht="13.8">
      <c r="B2220" s="26">
        <v>34.50000000000005</v>
      </c>
      <c r="C2220" s="363">
        <v>300.38740623386883</v>
      </c>
      <c r="D2220" s="367">
        <v>2070.0000000000027</v>
      </c>
      <c r="E2220" s="367">
        <v>9627.9069767442179</v>
      </c>
      <c r="F2220" s="367">
        <v>-659072.34455832932</v>
      </c>
      <c r="G2220" s="367">
        <v>2070.0000000000068</v>
      </c>
      <c r="H2220" s="367">
        <v>51750</v>
      </c>
      <c r="I2220" s="384">
        <v>-7811424.1194241224</v>
      </c>
      <c r="J2220" s="367">
        <v>2070</v>
      </c>
      <c r="K2220" s="367">
        <v>12545.454545454526</v>
      </c>
      <c r="L2220" s="384">
        <v>-416262.47833134857</v>
      </c>
      <c r="M2220" s="367">
        <v>2069.9999999999968</v>
      </c>
      <c r="N2220" s="367">
        <v>207</v>
      </c>
      <c r="O2220" s="384">
        <v>-7830.8919995413307</v>
      </c>
      <c r="P2220" s="367">
        <v>30.014999999999997</v>
      </c>
      <c r="Q2220" s="367">
        <v>207</v>
      </c>
      <c r="R2220" s="384">
        <v>-2640.2921729377595</v>
      </c>
      <c r="S2220" s="367">
        <v>28.98</v>
      </c>
      <c r="T2220" s="367">
        <v>7137.9310344827372</v>
      </c>
      <c r="U2220" s="384">
        <v>-439486.14635975932</v>
      </c>
      <c r="V2220" s="367">
        <v>2069.9999999999936</v>
      </c>
      <c r="W2220" s="367">
        <v>345000.00000000035</v>
      </c>
      <c r="X2220" s="384">
        <v>86182.485348946706</v>
      </c>
      <c r="Y2220" s="386">
        <v>2070.0000000000023</v>
      </c>
      <c r="Z2220" s="367"/>
      <c r="AA2220" s="367"/>
      <c r="AB2220" s="367"/>
      <c r="AC2220" s="367"/>
      <c r="AD2220" s="367"/>
      <c r="AE2220" s="367"/>
      <c r="AF2220" s="367"/>
      <c r="AG2220" s="367"/>
      <c r="AH2220" s="367"/>
      <c r="AI2220" s="367"/>
      <c r="AJ2220" s="367"/>
      <c r="AK2220" s="367"/>
      <c r="AL2220" s="367"/>
      <c r="AM2220" s="367"/>
      <c r="AN2220" s="367"/>
      <c r="AO2220" s="367"/>
      <c r="AP2220" s="367"/>
      <c r="AQ2220" s="367"/>
      <c r="AR2220" s="367"/>
      <c r="AS2220" s="367"/>
      <c r="AT2220" s="367"/>
    </row>
    <row r="2221" spans="2:46" ht="13.8">
      <c r="B2221" s="26">
        <v>34.666666666666714</v>
      </c>
      <c r="C2221" s="363">
        <v>301.82277019355854</v>
      </c>
      <c r="D2221" s="367">
        <v>2080.0000000000032</v>
      </c>
      <c r="E2221" s="367">
        <v>9674.418604651195</v>
      </c>
      <c r="F2221" s="367">
        <v>-665545.36232709489</v>
      </c>
      <c r="G2221" s="367">
        <v>2080.0000000000073</v>
      </c>
      <c r="H2221" s="367">
        <v>52000</v>
      </c>
      <c r="I2221" s="384">
        <v>-7887882.4815263143</v>
      </c>
      <c r="J2221" s="367">
        <v>2080</v>
      </c>
      <c r="K2221" s="367">
        <v>12606.060606060586</v>
      </c>
      <c r="L2221" s="384">
        <v>-420791.0574316748</v>
      </c>
      <c r="M2221" s="367">
        <v>2079.9999999999968</v>
      </c>
      <c r="N2221" s="367">
        <v>208</v>
      </c>
      <c r="O2221" s="384">
        <v>-7909.4764366135123</v>
      </c>
      <c r="P2221" s="367">
        <v>30.16</v>
      </c>
      <c r="Q2221" s="367">
        <v>208</v>
      </c>
      <c r="R2221" s="384">
        <v>-2672.2813221932588</v>
      </c>
      <c r="S2221" s="367">
        <v>29.12</v>
      </c>
      <c r="T2221" s="367">
        <v>7172.4137931034265</v>
      </c>
      <c r="U2221" s="384">
        <v>-444161.34015921759</v>
      </c>
      <c r="V2221" s="367">
        <v>2079.9999999999936</v>
      </c>
      <c r="W2221" s="367">
        <v>346666.66666666704</v>
      </c>
      <c r="X2221" s="384">
        <v>86503.923816535142</v>
      </c>
      <c r="Y2221" s="386">
        <v>2080.0000000000023</v>
      </c>
      <c r="Z2221" s="367"/>
      <c r="AA2221" s="367"/>
      <c r="AB2221" s="367"/>
      <c r="AC2221" s="367"/>
      <c r="AD2221" s="367"/>
      <c r="AE2221" s="367"/>
      <c r="AF2221" s="367"/>
      <c r="AG2221" s="367"/>
      <c r="AH2221" s="367"/>
      <c r="AI2221" s="367"/>
      <c r="AJ2221" s="367"/>
      <c r="AK2221" s="367"/>
      <c r="AL2221" s="367"/>
      <c r="AM2221" s="367"/>
      <c r="AN2221" s="367"/>
      <c r="AO2221" s="367"/>
      <c r="AP2221" s="367"/>
      <c r="AQ2221" s="367"/>
      <c r="AR2221" s="367"/>
      <c r="AS2221" s="367"/>
      <c r="AT2221" s="367"/>
    </row>
    <row r="2222" spans="2:46" ht="13.8">
      <c r="B2222" s="26">
        <v>34.833333333333378</v>
      </c>
      <c r="C2222" s="363">
        <v>303.2579823943027</v>
      </c>
      <c r="D2222" s="367">
        <v>2090.0000000000027</v>
      </c>
      <c r="E2222" s="367">
        <v>9720.9302325581721</v>
      </c>
      <c r="F2222" s="367">
        <v>-672050.00599392678</v>
      </c>
      <c r="G2222" s="367">
        <v>2090.0000000000073</v>
      </c>
      <c r="H2222" s="367">
        <v>52250</v>
      </c>
      <c r="I2222" s="384">
        <v>-7964713.1706833057</v>
      </c>
      <c r="J2222" s="367">
        <v>2090</v>
      </c>
      <c r="K2222" s="367">
        <v>12666.666666666646</v>
      </c>
      <c r="L2222" s="384">
        <v>-425343.84469789831</v>
      </c>
      <c r="M2222" s="367">
        <v>2089.9999999999968</v>
      </c>
      <c r="N2222" s="367">
        <v>209</v>
      </c>
      <c r="O2222" s="384">
        <v>-7988.4527394639545</v>
      </c>
      <c r="P2222" s="367">
        <v>30.305000000000003</v>
      </c>
      <c r="Q2222" s="367">
        <v>209</v>
      </c>
      <c r="R2222" s="384">
        <v>-2704.4554148584075</v>
      </c>
      <c r="S2222" s="367">
        <v>29.259999999999998</v>
      </c>
      <c r="T2222" s="367">
        <v>7206.8965517241159</v>
      </c>
      <c r="U2222" s="384">
        <v>-448861.07311559375</v>
      </c>
      <c r="V2222" s="367">
        <v>2089.9999999999936</v>
      </c>
      <c r="W2222" s="367">
        <v>348333.33333333372</v>
      </c>
      <c r="X2222" s="384">
        <v>86824.449764495279</v>
      </c>
      <c r="Y2222" s="386">
        <v>2090.0000000000023</v>
      </c>
      <c r="Z2222" s="367"/>
      <c r="AA2222" s="367"/>
      <c r="AB2222" s="367"/>
      <c r="AC2222" s="367"/>
      <c r="AD2222" s="367"/>
      <c r="AE2222" s="367"/>
      <c r="AF2222" s="367"/>
      <c r="AG2222" s="367"/>
      <c r="AH2222" s="367"/>
      <c r="AI2222" s="367"/>
      <c r="AJ2222" s="367"/>
      <c r="AK2222" s="367"/>
      <c r="AL2222" s="367"/>
      <c r="AM2222" s="367"/>
      <c r="AN2222" s="367"/>
      <c r="AO2222" s="367"/>
      <c r="AP2222" s="367"/>
      <c r="AQ2222" s="367"/>
      <c r="AR2222" s="367"/>
      <c r="AS2222" s="367"/>
      <c r="AT2222" s="367"/>
    </row>
    <row r="2223" spans="2:46" ht="13.8">
      <c r="B2223" s="26">
        <v>35.000000000000043</v>
      </c>
      <c r="C2223" s="363">
        <v>304.69304283610148</v>
      </c>
      <c r="D2223" s="367">
        <v>2100.0000000000027</v>
      </c>
      <c r="E2223" s="367">
        <v>9767.4418604651491</v>
      </c>
      <c r="F2223" s="367">
        <v>-678586.275558825</v>
      </c>
      <c r="G2223" s="367">
        <v>2100.0000000000073</v>
      </c>
      <c r="H2223" s="367">
        <v>52500</v>
      </c>
      <c r="I2223" s="384">
        <v>-8041916.1868950948</v>
      </c>
      <c r="J2223" s="367">
        <v>2100</v>
      </c>
      <c r="K2223" s="367">
        <v>12727.272727272706</v>
      </c>
      <c r="L2223" s="384">
        <v>-429920.840130019</v>
      </c>
      <c r="M2223" s="367">
        <v>2099.9999999999968</v>
      </c>
      <c r="N2223" s="367">
        <v>210</v>
      </c>
      <c r="O2223" s="384">
        <v>-8067.8209080926554</v>
      </c>
      <c r="P2223" s="367">
        <v>30.45</v>
      </c>
      <c r="Q2223" s="367">
        <v>210</v>
      </c>
      <c r="R2223" s="384">
        <v>-2736.8144509332078</v>
      </c>
      <c r="S2223" s="367">
        <v>29.4</v>
      </c>
      <c r="T2223" s="367">
        <v>7241.3793103448052</v>
      </c>
      <c r="U2223" s="384">
        <v>-453585.34522888775</v>
      </c>
      <c r="V2223" s="367">
        <v>2099.9999999999936</v>
      </c>
      <c r="W2223" s="367">
        <v>350000.00000000041</v>
      </c>
      <c r="X2223" s="384">
        <v>87144.063192827118</v>
      </c>
      <c r="Y2223" s="386">
        <v>2100.0000000000023</v>
      </c>
      <c r="Z2223" s="367"/>
      <c r="AA2223" s="367"/>
      <c r="AB2223" s="367"/>
      <c r="AC2223" s="367"/>
      <c r="AD2223" s="367"/>
      <c r="AE2223" s="367"/>
      <c r="AF2223" s="367"/>
      <c r="AG2223" s="367"/>
      <c r="AH2223" s="367"/>
      <c r="AI2223" s="367"/>
      <c r="AJ2223" s="367"/>
      <c r="AK2223" s="367"/>
      <c r="AL2223" s="367"/>
      <c r="AM2223" s="367"/>
      <c r="AN2223" s="367"/>
      <c r="AO2223" s="367"/>
      <c r="AP2223" s="367"/>
      <c r="AQ2223" s="367"/>
      <c r="AR2223" s="367"/>
      <c r="AS2223" s="367"/>
      <c r="AT2223" s="367"/>
    </row>
    <row r="2224" spans="2:46" ht="13.8">
      <c r="B2224" s="26">
        <v>35.166666666666707</v>
      </c>
      <c r="C2224" s="363">
        <v>306.1279515189546</v>
      </c>
      <c r="D2224" s="367">
        <v>2110.0000000000023</v>
      </c>
      <c r="E2224" s="367">
        <v>9813.9534883721262</v>
      </c>
      <c r="F2224" s="367">
        <v>-685154.17102179001</v>
      </c>
      <c r="G2224" s="367">
        <v>2110.0000000000073</v>
      </c>
      <c r="H2224" s="367">
        <v>52750</v>
      </c>
      <c r="I2224" s="384">
        <v>-8119491.5301616862</v>
      </c>
      <c r="J2224" s="367">
        <v>2110</v>
      </c>
      <c r="K2224" s="367">
        <v>12787.878787878766</v>
      </c>
      <c r="L2224" s="384">
        <v>-434522.04372803704</v>
      </c>
      <c r="M2224" s="367">
        <v>2109.9999999999968</v>
      </c>
      <c r="N2224" s="367">
        <v>211</v>
      </c>
      <c r="O2224" s="384">
        <v>-8147.5809424996205</v>
      </c>
      <c r="P2224" s="367">
        <v>30.595000000000002</v>
      </c>
      <c r="Q2224" s="367">
        <v>211</v>
      </c>
      <c r="R2224" s="384">
        <v>-2769.3584304176579</v>
      </c>
      <c r="S2224" s="367">
        <v>29.54</v>
      </c>
      <c r="T2224" s="367">
        <v>7275.8620689654945</v>
      </c>
      <c r="U2224" s="384">
        <v>-458334.15649909957</v>
      </c>
      <c r="V2224" s="367">
        <v>2109.9999999999936</v>
      </c>
      <c r="W2224" s="367">
        <v>351666.66666666709</v>
      </c>
      <c r="X2224" s="384">
        <v>87462.764101530629</v>
      </c>
      <c r="Y2224" s="386">
        <v>2110.0000000000023</v>
      </c>
      <c r="Z2224" s="367"/>
      <c r="AA2224" s="367"/>
      <c r="AB2224" s="367"/>
      <c r="AC2224" s="367"/>
      <c r="AD2224" s="367"/>
      <c r="AE2224" s="367"/>
      <c r="AF2224" s="367"/>
      <c r="AG2224" s="367"/>
      <c r="AH2224" s="367"/>
      <c r="AI2224" s="367"/>
      <c r="AJ2224" s="367"/>
      <c r="AK2224" s="367"/>
      <c r="AL2224" s="367"/>
      <c r="AM2224" s="367"/>
      <c r="AN2224" s="367"/>
      <c r="AO2224" s="367"/>
      <c r="AP2224" s="367"/>
      <c r="AQ2224" s="367"/>
      <c r="AR2224" s="367"/>
      <c r="AS2224" s="367"/>
      <c r="AT2224" s="367"/>
    </row>
    <row r="2225" spans="2:46" ht="13.8">
      <c r="B2225" s="26">
        <v>35.333333333333371</v>
      </c>
      <c r="C2225" s="363">
        <v>307.5627084428624</v>
      </c>
      <c r="D2225" s="367">
        <v>2120.0000000000023</v>
      </c>
      <c r="E2225" s="367">
        <v>9860.4651162791033</v>
      </c>
      <c r="F2225" s="367">
        <v>-691753.69238282135</v>
      </c>
      <c r="G2225" s="367">
        <v>2120.0000000000073</v>
      </c>
      <c r="H2225" s="367">
        <v>53000</v>
      </c>
      <c r="I2225" s="384">
        <v>-8197439.2004830753</v>
      </c>
      <c r="J2225" s="367">
        <v>2120</v>
      </c>
      <c r="K2225" s="367">
        <v>12848.484848484826</v>
      </c>
      <c r="L2225" s="384">
        <v>-439147.45549195237</v>
      </c>
      <c r="M2225" s="367">
        <v>2119.9999999999968</v>
      </c>
      <c r="N2225" s="367">
        <v>212</v>
      </c>
      <c r="O2225" s="384">
        <v>-8227.7328426848417</v>
      </c>
      <c r="P2225" s="367">
        <v>30.74</v>
      </c>
      <c r="Q2225" s="367">
        <v>212</v>
      </c>
      <c r="R2225" s="384">
        <v>-2802.0873533117597</v>
      </c>
      <c r="S2225" s="367">
        <v>29.680000000000003</v>
      </c>
      <c r="T2225" s="367">
        <v>7310.3448275861838</v>
      </c>
      <c r="U2225" s="384">
        <v>-463107.50692622917</v>
      </c>
      <c r="V2225" s="367">
        <v>2119.9999999999932</v>
      </c>
      <c r="W2225" s="367">
        <v>353333.33333333378</v>
      </c>
      <c r="X2225" s="384">
        <v>87780.552490605871</v>
      </c>
      <c r="Y2225" s="386">
        <v>2120.0000000000027</v>
      </c>
      <c r="Z2225" s="367"/>
      <c r="AA2225" s="367"/>
      <c r="AB2225" s="367"/>
      <c r="AC2225" s="367"/>
      <c r="AD2225" s="367"/>
      <c r="AE2225" s="367"/>
      <c r="AF2225" s="367"/>
      <c r="AG2225" s="367"/>
      <c r="AH2225" s="367"/>
      <c r="AI2225" s="367"/>
      <c r="AJ2225" s="367"/>
      <c r="AK2225" s="367"/>
      <c r="AL2225" s="367"/>
      <c r="AM2225" s="367"/>
      <c r="AN2225" s="367"/>
      <c r="AO2225" s="367"/>
      <c r="AP2225" s="367"/>
      <c r="AQ2225" s="367"/>
      <c r="AR2225" s="367"/>
      <c r="AS2225" s="367"/>
      <c r="AT2225" s="367"/>
    </row>
    <row r="2226" spans="2:46" ht="13.8">
      <c r="B2226" s="26">
        <v>35.500000000000036</v>
      </c>
      <c r="C2226" s="363">
        <v>308.99731360782476</v>
      </c>
      <c r="D2226" s="367">
        <v>2130.0000000000023</v>
      </c>
      <c r="E2226" s="367">
        <v>9906.9767441860804</v>
      </c>
      <c r="F2226" s="367">
        <v>-698384.83964191913</v>
      </c>
      <c r="G2226" s="367">
        <v>2130.0000000000073</v>
      </c>
      <c r="H2226" s="367">
        <v>53250</v>
      </c>
      <c r="I2226" s="384">
        <v>-8275759.1978592658</v>
      </c>
      <c r="J2226" s="367">
        <v>2130</v>
      </c>
      <c r="K2226" s="367">
        <v>12909.090909090886</v>
      </c>
      <c r="L2226" s="384">
        <v>-443797.07542176469</v>
      </c>
      <c r="M2226" s="367">
        <v>2129.9999999999964</v>
      </c>
      <c r="N2226" s="367">
        <v>213</v>
      </c>
      <c r="O2226" s="384">
        <v>-8308.276608648328</v>
      </c>
      <c r="P2226" s="367">
        <v>30.885000000000002</v>
      </c>
      <c r="Q2226" s="367">
        <v>213</v>
      </c>
      <c r="R2226" s="384">
        <v>-2835.0012196155094</v>
      </c>
      <c r="S2226" s="367">
        <v>29.819999999999997</v>
      </c>
      <c r="T2226" s="367">
        <v>7344.8275862068731</v>
      </c>
      <c r="U2226" s="384">
        <v>-467905.39651027677</v>
      </c>
      <c r="V2226" s="367">
        <v>2129.9999999999932</v>
      </c>
      <c r="W2226" s="367">
        <v>355000.00000000047</v>
      </c>
      <c r="X2226" s="384">
        <v>88097.4283600528</v>
      </c>
      <c r="Y2226" s="386">
        <v>2130.0000000000027</v>
      </c>
      <c r="Z2226" s="367"/>
      <c r="AA2226" s="367"/>
      <c r="AB2226" s="367"/>
      <c r="AC2226" s="367"/>
      <c r="AD2226" s="367"/>
      <c r="AE2226" s="367"/>
      <c r="AF2226" s="367"/>
      <c r="AG2226" s="367"/>
      <c r="AH2226" s="367"/>
      <c r="AI2226" s="367"/>
      <c r="AJ2226" s="367"/>
      <c r="AK2226" s="367"/>
      <c r="AL2226" s="367"/>
      <c r="AM2226" s="367"/>
      <c r="AN2226" s="367"/>
      <c r="AO2226" s="367"/>
      <c r="AP2226" s="367"/>
      <c r="AQ2226" s="367"/>
      <c r="AR2226" s="367"/>
      <c r="AS2226" s="367"/>
      <c r="AT2226" s="367"/>
    </row>
    <row r="2227" spans="2:46" ht="13.8">
      <c r="B2227" s="26">
        <v>35.6666666666667</v>
      </c>
      <c r="C2227" s="363">
        <v>310.43176701384158</v>
      </c>
      <c r="D2227" s="367">
        <v>2140.0000000000018</v>
      </c>
      <c r="E2227" s="367">
        <v>9953.4883720930575</v>
      </c>
      <c r="F2227" s="367">
        <v>-705047.61279908346</v>
      </c>
      <c r="G2227" s="367">
        <v>2140.0000000000073</v>
      </c>
      <c r="H2227" s="367">
        <v>53500</v>
      </c>
      <c r="I2227" s="384">
        <v>-8354451.5222902559</v>
      </c>
      <c r="J2227" s="367">
        <v>2140</v>
      </c>
      <c r="K2227" s="367">
        <v>12969.696969696946</v>
      </c>
      <c r="L2227" s="384">
        <v>-448470.90351747448</v>
      </c>
      <c r="M2227" s="367">
        <v>2139.9999999999964</v>
      </c>
      <c r="N2227" s="367">
        <v>214</v>
      </c>
      <c r="O2227" s="384">
        <v>-8389.2122403900703</v>
      </c>
      <c r="P2227" s="367">
        <v>31.029999999999998</v>
      </c>
      <c r="Q2227" s="367">
        <v>214</v>
      </c>
      <c r="R2227" s="384">
        <v>-2868.1000293289112</v>
      </c>
      <c r="S2227" s="367">
        <v>29.96</v>
      </c>
      <c r="T2227" s="367">
        <v>7379.3103448275624</v>
      </c>
      <c r="U2227" s="384">
        <v>-472727.82525124226</v>
      </c>
      <c r="V2227" s="367">
        <v>2139.9999999999932</v>
      </c>
      <c r="W2227" s="367">
        <v>356666.66666666715</v>
      </c>
      <c r="X2227" s="384">
        <v>88413.39170987143</v>
      </c>
      <c r="Y2227" s="386">
        <v>2140.0000000000027</v>
      </c>
      <c r="Z2227" s="367"/>
      <c r="AA2227" s="367"/>
      <c r="AB2227" s="367"/>
      <c r="AC2227" s="367"/>
      <c r="AD2227" s="367"/>
      <c r="AE2227" s="367"/>
      <c r="AF2227" s="367"/>
      <c r="AG2227" s="367"/>
      <c r="AH2227" s="367"/>
      <c r="AI2227" s="367"/>
      <c r="AJ2227" s="367"/>
      <c r="AK2227" s="367"/>
      <c r="AL2227" s="367"/>
      <c r="AM2227" s="367"/>
      <c r="AN2227" s="367"/>
      <c r="AO2227" s="367"/>
      <c r="AP2227" s="367"/>
      <c r="AQ2227" s="367"/>
      <c r="AR2227" s="367"/>
      <c r="AS2227" s="367"/>
      <c r="AT2227" s="367"/>
    </row>
    <row r="2228" spans="2:46" ht="13.8">
      <c r="B2228" s="26">
        <v>35.833333333333364</v>
      </c>
      <c r="C2228" s="363">
        <v>311.8660686609129</v>
      </c>
      <c r="D2228" s="367">
        <v>2150.0000000000018</v>
      </c>
      <c r="E2228" s="367">
        <v>10000.000000000035</v>
      </c>
      <c r="F2228" s="367">
        <v>-711742.01185431448</v>
      </c>
      <c r="G2228" s="367">
        <v>2150.0000000000073</v>
      </c>
      <c r="H2228" s="367">
        <v>53750</v>
      </c>
      <c r="I2228" s="384">
        <v>-8433516.1737760473</v>
      </c>
      <c r="J2228" s="367">
        <v>2150</v>
      </c>
      <c r="K2228" s="367">
        <v>13030.303030303006</v>
      </c>
      <c r="L2228" s="384">
        <v>-453168.93977908127</v>
      </c>
      <c r="M2228" s="367">
        <v>2149.9999999999959</v>
      </c>
      <c r="N2228" s="367">
        <v>215</v>
      </c>
      <c r="O2228" s="384">
        <v>-8470.5397379100796</v>
      </c>
      <c r="P2228" s="367">
        <v>31.175000000000001</v>
      </c>
      <c r="Q2228" s="367">
        <v>215</v>
      </c>
      <c r="R2228" s="384">
        <v>-2901.3837824519624</v>
      </c>
      <c r="S2228" s="367">
        <v>30.1</v>
      </c>
      <c r="T2228" s="367">
        <v>7413.7931034482517</v>
      </c>
      <c r="U2228" s="384">
        <v>-477574.7931491257</v>
      </c>
      <c r="V2228" s="367">
        <v>2149.9999999999932</v>
      </c>
      <c r="W2228" s="367">
        <v>358333.33333333384</v>
      </c>
      <c r="X2228" s="384">
        <v>88728.442540061733</v>
      </c>
      <c r="Y2228" s="386">
        <v>2150.0000000000032</v>
      </c>
      <c r="Z2228" s="367"/>
      <c r="AA2228" s="367"/>
      <c r="AB2228" s="367"/>
      <c r="AC2228" s="367"/>
      <c r="AD2228" s="367"/>
      <c r="AE2228" s="367"/>
      <c r="AF2228" s="367"/>
      <c r="AG2228" s="367"/>
      <c r="AH2228" s="367"/>
      <c r="AI2228" s="367"/>
      <c r="AJ2228" s="367"/>
      <c r="AK2228" s="367"/>
      <c r="AL2228" s="367"/>
      <c r="AM2228" s="367"/>
      <c r="AN2228" s="367"/>
      <c r="AO2228" s="367"/>
      <c r="AP2228" s="367"/>
      <c r="AQ2228" s="367"/>
      <c r="AR2228" s="367"/>
      <c r="AS2228" s="367"/>
      <c r="AT2228" s="367"/>
    </row>
    <row r="2229" spans="2:46" ht="13.8">
      <c r="B2229" s="26">
        <v>36.000000000000028</v>
      </c>
      <c r="C2229" s="363">
        <v>313.30021854903879</v>
      </c>
      <c r="D2229" s="367">
        <v>2160.0000000000018</v>
      </c>
      <c r="E2229" s="367">
        <v>10046.511627907012</v>
      </c>
      <c r="F2229" s="367">
        <v>-718468.03680761193</v>
      </c>
      <c r="G2229" s="367">
        <v>2160.0000000000073</v>
      </c>
      <c r="H2229" s="367">
        <v>54000</v>
      </c>
      <c r="I2229" s="384">
        <v>-8512953.1523166355</v>
      </c>
      <c r="J2229" s="367">
        <v>2160</v>
      </c>
      <c r="K2229" s="367">
        <v>13090.909090909066</v>
      </c>
      <c r="L2229" s="384">
        <v>-457891.18420658557</v>
      </c>
      <c r="M2229" s="367">
        <v>2159.9999999999959</v>
      </c>
      <c r="N2229" s="367">
        <v>216</v>
      </c>
      <c r="O2229" s="384">
        <v>-8552.2591012083485</v>
      </c>
      <c r="P2229" s="367">
        <v>31.320000000000004</v>
      </c>
      <c r="Q2229" s="367">
        <v>216</v>
      </c>
      <c r="R2229" s="384">
        <v>-2934.8524789846633</v>
      </c>
      <c r="S2229" s="367">
        <v>30.24</v>
      </c>
      <c r="T2229" s="367">
        <v>7448.275862068941</v>
      </c>
      <c r="U2229" s="384">
        <v>-482446.30020392698</v>
      </c>
      <c r="V2229" s="367">
        <v>2159.9999999999932</v>
      </c>
      <c r="W2229" s="367">
        <v>360000.00000000052</v>
      </c>
      <c r="X2229" s="384">
        <v>89042.580850623752</v>
      </c>
      <c r="Y2229" s="386">
        <v>2160.0000000000032</v>
      </c>
      <c r="Z2229" s="367"/>
      <c r="AA2229" s="367"/>
      <c r="AB2229" s="367"/>
      <c r="AC2229" s="367"/>
      <c r="AD2229" s="367"/>
      <c r="AE2229" s="367"/>
      <c r="AF2229" s="367"/>
      <c r="AG2229" s="367"/>
      <c r="AH2229" s="367"/>
      <c r="AI2229" s="367"/>
      <c r="AJ2229" s="367"/>
      <c r="AK2229" s="367"/>
      <c r="AL2229" s="367"/>
      <c r="AM2229" s="367"/>
      <c r="AN2229" s="367"/>
      <c r="AO2229" s="367"/>
      <c r="AP2229" s="367"/>
      <c r="AQ2229" s="367"/>
      <c r="AR2229" s="367"/>
      <c r="AS2229" s="367"/>
      <c r="AT2229" s="367"/>
    </row>
    <row r="2230" spans="2:46" ht="13.8">
      <c r="B2230" s="26">
        <v>36.166666666666693</v>
      </c>
      <c r="C2230" s="363">
        <v>314.73421667821924</v>
      </c>
      <c r="D2230" s="367">
        <v>2170.0000000000018</v>
      </c>
      <c r="E2230" s="367">
        <v>10093.023255813989</v>
      </c>
      <c r="F2230" s="367">
        <v>-725225.68765897618</v>
      </c>
      <c r="G2230" s="367">
        <v>2170.0000000000077</v>
      </c>
      <c r="H2230" s="367">
        <v>54250</v>
      </c>
      <c r="I2230" s="384">
        <v>-8592762.4579120241</v>
      </c>
      <c r="J2230" s="367">
        <v>2170</v>
      </c>
      <c r="K2230" s="367">
        <v>13151.515151515126</v>
      </c>
      <c r="L2230" s="384">
        <v>-462637.63679998717</v>
      </c>
      <c r="M2230" s="367">
        <v>2169.9999999999959</v>
      </c>
      <c r="N2230" s="367">
        <v>217</v>
      </c>
      <c r="O2230" s="384">
        <v>-8634.3703302848735</v>
      </c>
      <c r="P2230" s="367">
        <v>31.465</v>
      </c>
      <c r="Q2230" s="367">
        <v>217</v>
      </c>
      <c r="R2230" s="384">
        <v>-2968.5061189270155</v>
      </c>
      <c r="S2230" s="367">
        <v>30.38</v>
      </c>
      <c r="T2230" s="367">
        <v>7482.7586206896303</v>
      </c>
      <c r="U2230" s="384">
        <v>-487342.34641564597</v>
      </c>
      <c r="V2230" s="367">
        <v>2169.9999999999927</v>
      </c>
      <c r="W2230" s="367">
        <v>361666.66666666721</v>
      </c>
      <c r="X2230" s="384">
        <v>89355.806641557443</v>
      </c>
      <c r="Y2230" s="386">
        <v>2170.0000000000032</v>
      </c>
      <c r="Z2230" s="367"/>
      <c r="AA2230" s="367"/>
      <c r="AB2230" s="367"/>
      <c r="AC2230" s="367"/>
      <c r="AD2230" s="367"/>
      <c r="AE2230" s="367"/>
      <c r="AF2230" s="367"/>
      <c r="AG2230" s="367"/>
      <c r="AH2230" s="367"/>
      <c r="AI2230" s="367"/>
      <c r="AJ2230" s="367"/>
      <c r="AK2230" s="367"/>
      <c r="AL2230" s="367"/>
      <c r="AM2230" s="367"/>
      <c r="AN2230" s="367"/>
      <c r="AO2230" s="367"/>
      <c r="AP2230" s="367"/>
      <c r="AQ2230" s="367"/>
      <c r="AR2230" s="367"/>
      <c r="AS2230" s="367"/>
      <c r="AT2230" s="367"/>
    </row>
    <row r="2231" spans="2:46" ht="13.8">
      <c r="B2231" s="26">
        <v>36.333333333333357</v>
      </c>
      <c r="C2231" s="363">
        <v>316.16806304845409</v>
      </c>
      <c r="D2231" s="367">
        <v>2180.0000000000014</v>
      </c>
      <c r="E2231" s="367">
        <v>10139.534883720966</v>
      </c>
      <c r="F2231" s="367">
        <v>-732014.96440840675</v>
      </c>
      <c r="G2231" s="367">
        <v>2180.0000000000077</v>
      </c>
      <c r="H2231" s="367">
        <v>54500</v>
      </c>
      <c r="I2231" s="384">
        <v>-8672944.0905622132</v>
      </c>
      <c r="J2231" s="367">
        <v>2180</v>
      </c>
      <c r="K2231" s="367">
        <v>13212.121212121187</v>
      </c>
      <c r="L2231" s="384">
        <v>-467408.297559286</v>
      </c>
      <c r="M2231" s="367">
        <v>2179.9999999999959</v>
      </c>
      <c r="N2231" s="367">
        <v>218</v>
      </c>
      <c r="O2231" s="384">
        <v>-8716.8734251396654</v>
      </c>
      <c r="P2231" s="367">
        <v>31.610000000000003</v>
      </c>
      <c r="Q2231" s="367">
        <v>218</v>
      </c>
      <c r="R2231" s="384">
        <v>-3002.3447022790178</v>
      </c>
      <c r="S2231" s="367">
        <v>30.52</v>
      </c>
      <c r="T2231" s="367">
        <v>7517.2413793103196</v>
      </c>
      <c r="U2231" s="384">
        <v>-492262.93178428308</v>
      </c>
      <c r="V2231" s="367">
        <v>2179.9999999999927</v>
      </c>
      <c r="W2231" s="367">
        <v>363333.3333333339</v>
      </c>
      <c r="X2231" s="384">
        <v>89668.11991286285</v>
      </c>
      <c r="Y2231" s="386">
        <v>2180.0000000000032</v>
      </c>
      <c r="Z2231" s="367"/>
      <c r="AA2231" s="367"/>
      <c r="AB2231" s="367"/>
      <c r="AC2231" s="367"/>
      <c r="AD2231" s="367"/>
      <c r="AE2231" s="367"/>
      <c r="AF2231" s="367"/>
      <c r="AG2231" s="367"/>
      <c r="AH2231" s="367"/>
      <c r="AI2231" s="367"/>
      <c r="AJ2231" s="367"/>
      <c r="AK2231" s="367"/>
      <c r="AL2231" s="367"/>
      <c r="AM2231" s="367"/>
      <c r="AN2231" s="367"/>
      <c r="AO2231" s="367"/>
      <c r="AP2231" s="367"/>
      <c r="AQ2231" s="367"/>
      <c r="AR2231" s="367"/>
      <c r="AS2231" s="367"/>
      <c r="AT2231" s="367"/>
    </row>
    <row r="2232" spans="2:46" ht="13.8">
      <c r="B2232" s="26">
        <v>36.500000000000021</v>
      </c>
      <c r="C2232" s="363">
        <v>317.60175765974367</v>
      </c>
      <c r="D2232" s="367">
        <v>2190.0000000000014</v>
      </c>
      <c r="E2232" s="367">
        <v>10186.046511627943</v>
      </c>
      <c r="F2232" s="367">
        <v>-738835.86705590365</v>
      </c>
      <c r="G2232" s="367">
        <v>2190.0000000000077</v>
      </c>
      <c r="H2232" s="367">
        <v>54750</v>
      </c>
      <c r="I2232" s="384">
        <v>-8753498.0502672028</v>
      </c>
      <c r="J2232" s="367">
        <v>2190</v>
      </c>
      <c r="K2232" s="367">
        <v>13272.727272727247</v>
      </c>
      <c r="L2232" s="384">
        <v>-472203.16648448212</v>
      </c>
      <c r="M2232" s="367">
        <v>2189.9999999999959</v>
      </c>
      <c r="N2232" s="367">
        <v>219</v>
      </c>
      <c r="O2232" s="384">
        <v>-8799.7683857727134</v>
      </c>
      <c r="P2232" s="367">
        <v>31.754999999999999</v>
      </c>
      <c r="Q2232" s="367">
        <v>219</v>
      </c>
      <c r="R2232" s="384">
        <v>-3036.36822904067</v>
      </c>
      <c r="S2232" s="367">
        <v>30.66</v>
      </c>
      <c r="T2232" s="367">
        <v>7551.724137931009</v>
      </c>
      <c r="U2232" s="384">
        <v>-497208.05630983791</v>
      </c>
      <c r="V2232" s="367">
        <v>2189.9999999999927</v>
      </c>
      <c r="W2232" s="367">
        <v>365000.00000000058</v>
      </c>
      <c r="X2232" s="384">
        <v>89979.52066453993</v>
      </c>
      <c r="Y2232" s="386">
        <v>2190.0000000000032</v>
      </c>
      <c r="Z2232" s="367"/>
      <c r="AA2232" s="367"/>
      <c r="AB2232" s="367"/>
      <c r="AC2232" s="367"/>
      <c r="AD2232" s="367"/>
      <c r="AE2232" s="367"/>
      <c r="AF2232" s="367"/>
      <c r="AG2232" s="367"/>
      <c r="AH2232" s="367"/>
      <c r="AI2232" s="367"/>
      <c r="AJ2232" s="367"/>
      <c r="AK2232" s="367"/>
      <c r="AL2232" s="367"/>
      <c r="AM2232" s="367"/>
      <c r="AN2232" s="367"/>
      <c r="AO2232" s="367"/>
      <c r="AP2232" s="367"/>
      <c r="AQ2232" s="367"/>
      <c r="AR2232" s="367"/>
      <c r="AS2232" s="367"/>
      <c r="AT2232" s="367"/>
    </row>
    <row r="2233" spans="2:46" ht="13.8">
      <c r="B2233" s="26">
        <v>36.666666666666686</v>
      </c>
      <c r="C2233" s="363">
        <v>319.03530051208764</v>
      </c>
      <c r="D2233" s="367">
        <v>2200.0000000000009</v>
      </c>
      <c r="E2233" s="367">
        <v>10232.55813953492</v>
      </c>
      <c r="F2233" s="367">
        <v>-745688.39560146723</v>
      </c>
      <c r="G2233" s="367">
        <v>2200.0000000000077</v>
      </c>
      <c r="H2233" s="367">
        <v>55000</v>
      </c>
      <c r="I2233" s="384">
        <v>-8834424.3370269891</v>
      </c>
      <c r="J2233" s="367">
        <v>2200</v>
      </c>
      <c r="K2233" s="367">
        <v>13333.333333333307</v>
      </c>
      <c r="L2233" s="384">
        <v>-477022.24357557541</v>
      </c>
      <c r="M2233" s="367">
        <v>2199.9999999999959</v>
      </c>
      <c r="N2233" s="367">
        <v>220</v>
      </c>
      <c r="O2233" s="384">
        <v>-8883.0552121840246</v>
      </c>
      <c r="P2233" s="367">
        <v>31.900000000000002</v>
      </c>
      <c r="Q2233" s="367">
        <v>220</v>
      </c>
      <c r="R2233" s="384">
        <v>-3070.5766992119716</v>
      </c>
      <c r="S2233" s="367">
        <v>30.799999999999997</v>
      </c>
      <c r="T2233" s="367">
        <v>7586.2068965516983</v>
      </c>
      <c r="U2233" s="384">
        <v>-502177.71999231074</v>
      </c>
      <c r="V2233" s="367">
        <v>2199.9999999999927</v>
      </c>
      <c r="W2233" s="367">
        <v>366666.66666666727</v>
      </c>
      <c r="X2233" s="384">
        <v>90290.008896588741</v>
      </c>
      <c r="Y2233" s="386">
        <v>2200.0000000000036</v>
      </c>
      <c r="Z2233" s="367"/>
      <c r="AA2233" s="367"/>
      <c r="AB2233" s="367"/>
      <c r="AC2233" s="367"/>
      <c r="AD2233" s="367"/>
      <c r="AE2233" s="367"/>
      <c r="AF2233" s="367"/>
      <c r="AG2233" s="367"/>
      <c r="AH2233" s="367"/>
      <c r="AI2233" s="367"/>
      <c r="AJ2233" s="367"/>
      <c r="AK2233" s="367"/>
      <c r="AL2233" s="367"/>
      <c r="AM2233" s="367"/>
      <c r="AN2233" s="367"/>
      <c r="AO2233" s="367"/>
      <c r="AP2233" s="367"/>
      <c r="AQ2233" s="367"/>
      <c r="AR2233" s="367"/>
      <c r="AS2233" s="367"/>
      <c r="AT2233" s="367"/>
    </row>
    <row r="2234" spans="2:46" ht="13.8">
      <c r="B2234" s="26">
        <v>36.83333333333335</v>
      </c>
      <c r="C2234" s="363">
        <v>320.46869160548613</v>
      </c>
      <c r="D2234" s="367">
        <v>2210.0000000000009</v>
      </c>
      <c r="E2234" s="367">
        <v>10279.069767441897</v>
      </c>
      <c r="F2234" s="367">
        <v>-752572.5500450976</v>
      </c>
      <c r="G2234" s="367">
        <v>2210.0000000000082</v>
      </c>
      <c r="H2234" s="367">
        <v>55250</v>
      </c>
      <c r="I2234" s="384">
        <v>-8915722.9508415796</v>
      </c>
      <c r="J2234" s="367">
        <v>2210</v>
      </c>
      <c r="K2234" s="367">
        <v>13393.939393939367</v>
      </c>
      <c r="L2234" s="384">
        <v>-481865.52883256576</v>
      </c>
      <c r="M2234" s="367">
        <v>2209.9999999999955</v>
      </c>
      <c r="N2234" s="367">
        <v>221</v>
      </c>
      <c r="O2234" s="384">
        <v>-8966.7339043735974</v>
      </c>
      <c r="P2234" s="367">
        <v>32.045000000000002</v>
      </c>
      <c r="Q2234" s="367">
        <v>221</v>
      </c>
      <c r="R2234" s="384">
        <v>-3104.9701127929261</v>
      </c>
      <c r="S2234" s="367">
        <v>30.94</v>
      </c>
      <c r="T2234" s="367">
        <v>7620.6896551723876</v>
      </c>
      <c r="U2234" s="384">
        <v>-507171.92283170141</v>
      </c>
      <c r="V2234" s="367">
        <v>2209.9999999999927</v>
      </c>
      <c r="W2234" s="367">
        <v>368333.33333333395</v>
      </c>
      <c r="X2234" s="384">
        <v>90599.584609009224</v>
      </c>
      <c r="Y2234" s="386">
        <v>2210.0000000000036</v>
      </c>
      <c r="Z2234" s="367"/>
      <c r="AA2234" s="367"/>
      <c r="AB2234" s="367"/>
      <c r="AC2234" s="367"/>
      <c r="AD2234" s="367"/>
      <c r="AE2234" s="367"/>
      <c r="AF2234" s="367"/>
      <c r="AG2234" s="367"/>
      <c r="AH2234" s="367"/>
      <c r="AI2234" s="367"/>
      <c r="AJ2234" s="367"/>
      <c r="AK2234" s="367"/>
      <c r="AL2234" s="367"/>
      <c r="AM2234" s="367"/>
      <c r="AN2234" s="367"/>
      <c r="AO2234" s="367"/>
      <c r="AP2234" s="367"/>
      <c r="AQ2234" s="367"/>
      <c r="AR2234" s="367"/>
      <c r="AS2234" s="367"/>
      <c r="AT2234" s="367"/>
    </row>
    <row r="2235" spans="2:46" ht="13.8">
      <c r="B2235" s="26">
        <v>37.000000000000014</v>
      </c>
      <c r="C2235" s="363">
        <v>321.90193093993918</v>
      </c>
      <c r="D2235" s="367">
        <v>2220.0000000000009</v>
      </c>
      <c r="E2235" s="367">
        <v>10325.581395348874</v>
      </c>
      <c r="F2235" s="367">
        <v>-759488.33038679417</v>
      </c>
      <c r="G2235" s="367">
        <v>2220.0000000000082</v>
      </c>
      <c r="H2235" s="367">
        <v>55500</v>
      </c>
      <c r="I2235" s="384">
        <v>-8997393.8917109668</v>
      </c>
      <c r="J2235" s="367">
        <v>2220</v>
      </c>
      <c r="K2235" s="367">
        <v>13454.545454545427</v>
      </c>
      <c r="L2235" s="384">
        <v>-486733.02225545357</v>
      </c>
      <c r="M2235" s="367">
        <v>2219.9999999999955</v>
      </c>
      <c r="N2235" s="367">
        <v>222</v>
      </c>
      <c r="O2235" s="384">
        <v>-9050.8044623414262</v>
      </c>
      <c r="P2235" s="367">
        <v>32.19</v>
      </c>
      <c r="Q2235" s="367">
        <v>222</v>
      </c>
      <c r="R2235" s="384">
        <v>-3139.5484697835291</v>
      </c>
      <c r="S2235" s="367">
        <v>31.080000000000002</v>
      </c>
      <c r="T2235" s="367">
        <v>7655.1724137930769</v>
      </c>
      <c r="U2235" s="384">
        <v>-512190.66482800973</v>
      </c>
      <c r="V2235" s="367">
        <v>2219.9999999999923</v>
      </c>
      <c r="W2235" s="367">
        <v>370000.00000000064</v>
      </c>
      <c r="X2235" s="384">
        <v>90908.247801801408</v>
      </c>
      <c r="Y2235" s="386">
        <v>2220.0000000000036</v>
      </c>
      <c r="Z2235" s="367"/>
      <c r="AA2235" s="367"/>
      <c r="AB2235" s="367"/>
      <c r="AC2235" s="367"/>
      <c r="AD2235" s="367"/>
      <c r="AE2235" s="367"/>
      <c r="AF2235" s="367"/>
      <c r="AG2235" s="367"/>
      <c r="AH2235" s="367"/>
      <c r="AI2235" s="367"/>
      <c r="AJ2235" s="367"/>
      <c r="AK2235" s="367"/>
      <c r="AL2235" s="367"/>
      <c r="AM2235" s="367"/>
      <c r="AN2235" s="367"/>
      <c r="AO2235" s="367"/>
      <c r="AP2235" s="367"/>
      <c r="AQ2235" s="367"/>
      <c r="AR2235" s="367"/>
      <c r="AS2235" s="367"/>
      <c r="AT2235" s="367"/>
    </row>
    <row r="2236" spans="2:46" ht="13.8">
      <c r="B2236" s="26">
        <v>37.166666666666679</v>
      </c>
      <c r="C2236" s="363">
        <v>323.33501851544685</v>
      </c>
      <c r="D2236" s="367">
        <v>2230.0000000000009</v>
      </c>
      <c r="E2236" s="367">
        <v>10372.093023255851</v>
      </c>
      <c r="F2236" s="367">
        <v>-766435.73662655719</v>
      </c>
      <c r="G2236" s="367">
        <v>2230.0000000000082</v>
      </c>
      <c r="H2236" s="367">
        <v>55750</v>
      </c>
      <c r="I2236" s="384">
        <v>-9079437.1596351564</v>
      </c>
      <c r="J2236" s="367">
        <v>2230</v>
      </c>
      <c r="K2236" s="367">
        <v>13515.151515151487</v>
      </c>
      <c r="L2236" s="384">
        <v>-491624.72384423879</v>
      </c>
      <c r="M2236" s="367">
        <v>2229.9999999999955</v>
      </c>
      <c r="N2236" s="367">
        <v>223</v>
      </c>
      <c r="O2236" s="384">
        <v>-9135.2668860875219</v>
      </c>
      <c r="P2236" s="367">
        <v>32.335000000000001</v>
      </c>
      <c r="Q2236" s="367">
        <v>223</v>
      </c>
      <c r="R2236" s="384">
        <v>-3174.3117701837809</v>
      </c>
      <c r="S2236" s="367">
        <v>31.22</v>
      </c>
      <c r="T2236" s="367">
        <v>7689.6551724137662</v>
      </c>
      <c r="U2236" s="384">
        <v>-517233.94598123617</v>
      </c>
      <c r="V2236" s="367">
        <v>2229.9999999999923</v>
      </c>
      <c r="W2236" s="367">
        <v>371666.66666666733</v>
      </c>
      <c r="X2236" s="384">
        <v>91215.998474965309</v>
      </c>
      <c r="Y2236" s="386">
        <v>2230.0000000000041</v>
      </c>
      <c r="Z2236" s="367"/>
      <c r="AA2236" s="367"/>
      <c r="AB2236" s="367"/>
      <c r="AC2236" s="367"/>
      <c r="AD2236" s="367"/>
      <c r="AE2236" s="367"/>
      <c r="AF2236" s="367"/>
      <c r="AG2236" s="367"/>
      <c r="AH2236" s="367"/>
      <c r="AI2236" s="367"/>
      <c r="AJ2236" s="367"/>
      <c r="AK2236" s="367"/>
      <c r="AL2236" s="367"/>
      <c r="AM2236" s="367"/>
      <c r="AN2236" s="367"/>
      <c r="AO2236" s="367"/>
      <c r="AP2236" s="367"/>
      <c r="AQ2236" s="367"/>
      <c r="AR2236" s="367"/>
      <c r="AS2236" s="367"/>
      <c r="AT2236" s="367"/>
    </row>
    <row r="2237" spans="2:46" ht="13.8">
      <c r="B2237" s="26">
        <v>37.333333333333343</v>
      </c>
      <c r="C2237" s="363">
        <v>324.76795433200897</v>
      </c>
      <c r="D2237" s="367">
        <v>2240.0000000000005</v>
      </c>
      <c r="E2237" s="367">
        <v>10418.604651162828</v>
      </c>
      <c r="F2237" s="367">
        <v>-773414.76876438688</v>
      </c>
      <c r="G2237" s="367">
        <v>2240.0000000000082</v>
      </c>
      <c r="H2237" s="367">
        <v>56000</v>
      </c>
      <c r="I2237" s="384">
        <v>-9161852.754614139</v>
      </c>
      <c r="J2237" s="367">
        <v>2239.9999999999995</v>
      </c>
      <c r="K2237" s="367">
        <v>13575.757575757547</v>
      </c>
      <c r="L2237" s="384">
        <v>-496540.63359892112</v>
      </c>
      <c r="M2237" s="367">
        <v>2239.9999999999955</v>
      </c>
      <c r="N2237" s="367">
        <v>224</v>
      </c>
      <c r="O2237" s="384">
        <v>-9220.1211756118737</v>
      </c>
      <c r="P2237" s="367">
        <v>32.479999999999997</v>
      </c>
      <c r="Q2237" s="367">
        <v>224</v>
      </c>
      <c r="R2237" s="384">
        <v>-3209.2600139936849</v>
      </c>
      <c r="S2237" s="367">
        <v>31.36</v>
      </c>
      <c r="T2237" s="367">
        <v>7724.1379310344555</v>
      </c>
      <c r="U2237" s="384">
        <v>-522301.76629138022</v>
      </c>
      <c r="V2237" s="367">
        <v>2239.9999999999918</v>
      </c>
      <c r="W2237" s="367">
        <v>373333.33333333401</v>
      </c>
      <c r="X2237" s="384">
        <v>91522.836628500867</v>
      </c>
      <c r="Y2237" s="386">
        <v>2240.0000000000041</v>
      </c>
      <c r="Z2237" s="367"/>
      <c r="AA2237" s="367"/>
      <c r="AB2237" s="367"/>
      <c r="AC2237" s="367"/>
      <c r="AD2237" s="367"/>
      <c r="AE2237" s="367"/>
      <c r="AF2237" s="367"/>
      <c r="AG2237" s="367"/>
      <c r="AH2237" s="367"/>
      <c r="AI2237" s="367"/>
      <c r="AJ2237" s="367"/>
      <c r="AK2237" s="367"/>
      <c r="AL2237" s="367"/>
      <c r="AM2237" s="367"/>
      <c r="AN2237" s="367"/>
      <c r="AO2237" s="367"/>
      <c r="AP2237" s="367"/>
      <c r="AQ2237" s="367"/>
      <c r="AR2237" s="367"/>
      <c r="AS2237" s="367"/>
      <c r="AT2237" s="367"/>
    </row>
    <row r="2238" spans="2:46" ht="13.8">
      <c r="B2238" s="26">
        <v>37.500000000000007</v>
      </c>
      <c r="C2238" s="363">
        <v>326.2007383896256</v>
      </c>
      <c r="D2238" s="367">
        <v>2250.0000000000005</v>
      </c>
      <c r="E2238" s="367">
        <v>10465.116279069805</v>
      </c>
      <c r="F2238" s="367">
        <v>-780425.4268002829</v>
      </c>
      <c r="G2238" s="367">
        <v>2250.0000000000082</v>
      </c>
      <c r="H2238" s="367">
        <v>56250</v>
      </c>
      <c r="I2238" s="384">
        <v>-9244640.6766479313</v>
      </c>
      <c r="J2238" s="367">
        <v>2250</v>
      </c>
      <c r="K2238" s="367">
        <v>13636.363636363607</v>
      </c>
      <c r="L2238" s="384">
        <v>-501480.75151950074</v>
      </c>
      <c r="M2238" s="367">
        <v>2249.9999999999955</v>
      </c>
      <c r="N2238" s="367">
        <v>225</v>
      </c>
      <c r="O2238" s="384">
        <v>-9305.3673309144906</v>
      </c>
      <c r="P2238" s="367">
        <v>32.625</v>
      </c>
      <c r="Q2238" s="367">
        <v>225</v>
      </c>
      <c r="R2238" s="384">
        <v>-3244.3932012132386</v>
      </c>
      <c r="S2238" s="367">
        <v>31.5</v>
      </c>
      <c r="T2238" s="367">
        <v>7758.6206896551448</v>
      </c>
      <c r="U2238" s="384">
        <v>-527394.12575844245</v>
      </c>
      <c r="V2238" s="367">
        <v>2249.9999999999918</v>
      </c>
      <c r="W2238" s="367">
        <v>375000.0000000007</v>
      </c>
      <c r="X2238" s="384">
        <v>91828.762262408141</v>
      </c>
      <c r="Y2238" s="386">
        <v>2250.0000000000041</v>
      </c>
      <c r="Z2238" s="367"/>
      <c r="AA2238" s="367"/>
      <c r="AB2238" s="367"/>
      <c r="AC2238" s="367"/>
      <c r="AD2238" s="367"/>
      <c r="AE2238" s="367"/>
      <c r="AF2238" s="367"/>
      <c r="AG2238" s="367"/>
      <c r="AH2238" s="367"/>
      <c r="AI2238" s="367"/>
      <c r="AJ2238" s="367"/>
      <c r="AK2238" s="367"/>
      <c r="AL2238" s="367"/>
      <c r="AM2238" s="367"/>
      <c r="AN2238" s="367"/>
      <c r="AO2238" s="367"/>
      <c r="AP2238" s="367"/>
      <c r="AQ2238" s="367"/>
      <c r="AR2238" s="367"/>
      <c r="AS2238" s="367"/>
      <c r="AT2238" s="367"/>
    </row>
    <row r="2239" spans="2:46" ht="13.8">
      <c r="B2239" s="26">
        <v>37.666666666666671</v>
      </c>
      <c r="C2239" s="363">
        <v>327.63337068829679</v>
      </c>
      <c r="D2239" s="367">
        <v>2260.0000000000005</v>
      </c>
      <c r="E2239" s="367">
        <v>10511.627906976782</v>
      </c>
      <c r="F2239" s="367">
        <v>-787467.7107342456</v>
      </c>
      <c r="G2239" s="367">
        <v>2260.0000000000082</v>
      </c>
      <c r="H2239" s="367">
        <v>56500</v>
      </c>
      <c r="I2239" s="384">
        <v>-9327800.9257365167</v>
      </c>
      <c r="J2239" s="367">
        <v>2260</v>
      </c>
      <c r="K2239" s="367">
        <v>13696.969696969667</v>
      </c>
      <c r="L2239" s="384">
        <v>-506445.07760597765</v>
      </c>
      <c r="M2239" s="367">
        <v>2259.9999999999955</v>
      </c>
      <c r="N2239" s="367">
        <v>226</v>
      </c>
      <c r="O2239" s="384">
        <v>-9391.005351995369</v>
      </c>
      <c r="P2239" s="367">
        <v>32.770000000000003</v>
      </c>
      <c r="Q2239" s="367">
        <v>226</v>
      </c>
      <c r="R2239" s="384">
        <v>-3279.7113318424435</v>
      </c>
      <c r="S2239" s="367">
        <v>31.64</v>
      </c>
      <c r="T2239" s="367">
        <v>7793.1034482758341</v>
      </c>
      <c r="U2239" s="384">
        <v>-532511.02438242256</v>
      </c>
      <c r="V2239" s="367">
        <v>2259.9999999999918</v>
      </c>
      <c r="W2239" s="367">
        <v>376666.66666666738</v>
      </c>
      <c r="X2239" s="384">
        <v>92133.775376687103</v>
      </c>
      <c r="Y2239" s="386">
        <v>2260.0000000000041</v>
      </c>
      <c r="Z2239" s="367"/>
      <c r="AA2239" s="367"/>
      <c r="AB2239" s="367"/>
      <c r="AC2239" s="367"/>
      <c r="AD2239" s="367"/>
      <c r="AE2239" s="367"/>
      <c r="AF2239" s="367"/>
      <c r="AG2239" s="367"/>
      <c r="AH2239" s="367"/>
      <c r="AI2239" s="367"/>
      <c r="AJ2239" s="367"/>
      <c r="AK2239" s="367"/>
      <c r="AL2239" s="367"/>
      <c r="AM2239" s="367"/>
      <c r="AN2239" s="367"/>
      <c r="AO2239" s="367"/>
      <c r="AP2239" s="367"/>
      <c r="AQ2239" s="367"/>
      <c r="AR2239" s="367"/>
      <c r="AS2239" s="367"/>
      <c r="AT2239" s="367"/>
    </row>
    <row r="2240" spans="2:46" ht="13.8">
      <c r="B2240" s="26">
        <v>37.833333333333336</v>
      </c>
      <c r="C2240" s="363">
        <v>329.06585122802238</v>
      </c>
      <c r="D2240" s="367">
        <v>2270</v>
      </c>
      <c r="E2240" s="367">
        <v>10558.13953488376</v>
      </c>
      <c r="F2240" s="367">
        <v>-794541.62056627474</v>
      </c>
      <c r="G2240" s="367">
        <v>2270.0000000000082</v>
      </c>
      <c r="H2240" s="367">
        <v>56750</v>
      </c>
      <c r="I2240" s="384">
        <v>-9411333.5018799044</v>
      </c>
      <c r="J2240" s="367">
        <v>2270</v>
      </c>
      <c r="K2240" s="367">
        <v>13757.575757575727</v>
      </c>
      <c r="L2240" s="384">
        <v>-511433.61185835156</v>
      </c>
      <c r="M2240" s="367">
        <v>2269.999999999995</v>
      </c>
      <c r="N2240" s="367">
        <v>227</v>
      </c>
      <c r="O2240" s="384">
        <v>-9477.0352388545034</v>
      </c>
      <c r="P2240" s="367">
        <v>32.914999999999999</v>
      </c>
      <c r="Q2240" s="367">
        <v>227</v>
      </c>
      <c r="R2240" s="384">
        <v>-3315.2144058812969</v>
      </c>
      <c r="S2240" s="367">
        <v>31.779999999999998</v>
      </c>
      <c r="T2240" s="367">
        <v>7827.5862068965234</v>
      </c>
      <c r="U2240" s="384">
        <v>-537652.46216332051</v>
      </c>
      <c r="V2240" s="367">
        <v>2269.9999999999918</v>
      </c>
      <c r="W2240" s="367">
        <v>378333.33333333407</v>
      </c>
      <c r="X2240" s="384">
        <v>92437.875971337751</v>
      </c>
      <c r="Y2240" s="386">
        <v>2270.0000000000041</v>
      </c>
      <c r="Z2240" s="367"/>
      <c r="AA2240" s="367"/>
      <c r="AB2240" s="367"/>
      <c r="AC2240" s="367"/>
      <c r="AD2240" s="367"/>
      <c r="AE2240" s="367"/>
      <c r="AF2240" s="367"/>
      <c r="AG2240" s="367"/>
      <c r="AH2240" s="367"/>
      <c r="AI2240" s="367"/>
      <c r="AJ2240" s="367"/>
      <c r="AK2240" s="367"/>
      <c r="AL2240" s="367"/>
      <c r="AM2240" s="367"/>
      <c r="AN2240" s="367"/>
      <c r="AO2240" s="367"/>
      <c r="AP2240" s="367"/>
      <c r="AQ2240" s="367"/>
      <c r="AR2240" s="367"/>
      <c r="AS2240" s="367"/>
      <c r="AT2240" s="367"/>
    </row>
    <row r="2241" spans="2:46" ht="13.8">
      <c r="B2241" s="26">
        <v>38</v>
      </c>
      <c r="C2241" s="363">
        <v>330.49818000880265</v>
      </c>
      <c r="D2241" s="367">
        <v>2280</v>
      </c>
      <c r="E2241" s="367">
        <v>10604.651162790737</v>
      </c>
      <c r="F2241" s="367">
        <v>-801647.15629637055</v>
      </c>
      <c r="G2241" s="367">
        <v>2280.0000000000082</v>
      </c>
      <c r="H2241" s="367">
        <v>57000</v>
      </c>
      <c r="I2241" s="384">
        <v>-9495238.4050780907</v>
      </c>
      <c r="J2241" s="367">
        <v>2280</v>
      </c>
      <c r="K2241" s="367">
        <v>13818.181818181787</v>
      </c>
      <c r="L2241" s="384">
        <v>-516446.35427662294</v>
      </c>
      <c r="M2241" s="367">
        <v>2279.999999999995</v>
      </c>
      <c r="N2241" s="367">
        <v>228</v>
      </c>
      <c r="O2241" s="384">
        <v>-9563.456991491903</v>
      </c>
      <c r="P2241" s="367">
        <v>33.06</v>
      </c>
      <c r="Q2241" s="367">
        <v>228</v>
      </c>
      <c r="R2241" s="384">
        <v>-3350.9024233298023</v>
      </c>
      <c r="S2241" s="367">
        <v>31.919999999999998</v>
      </c>
      <c r="T2241" s="367">
        <v>7862.0689655172127</v>
      </c>
      <c r="U2241" s="384">
        <v>-542818.43910113629</v>
      </c>
      <c r="V2241" s="367">
        <v>2279.9999999999918</v>
      </c>
      <c r="W2241" s="367">
        <v>380000.00000000076</v>
      </c>
      <c r="X2241" s="384">
        <v>92741.064046360101</v>
      </c>
      <c r="Y2241" s="386">
        <v>2280.0000000000045</v>
      </c>
      <c r="Z2241" s="367"/>
      <c r="AA2241" s="367"/>
      <c r="AB2241" s="367"/>
      <c r="AC2241" s="367"/>
      <c r="AD2241" s="367"/>
      <c r="AE2241" s="367"/>
      <c r="AF2241" s="367"/>
      <c r="AG2241" s="367"/>
      <c r="AH2241" s="367"/>
      <c r="AI2241" s="367"/>
      <c r="AJ2241" s="367"/>
      <c r="AK2241" s="367"/>
      <c r="AL2241" s="367"/>
      <c r="AM2241" s="367"/>
      <c r="AN2241" s="367"/>
      <c r="AO2241" s="367"/>
      <c r="AP2241" s="367"/>
      <c r="AQ2241" s="367"/>
      <c r="AR2241" s="367"/>
      <c r="AS2241" s="367"/>
      <c r="AT2241" s="367"/>
    </row>
    <row r="2242" spans="2:46" ht="13.8">
      <c r="B2242" s="26">
        <v>38.166666666666664</v>
      </c>
      <c r="C2242" s="363">
        <v>331.93035703063748</v>
      </c>
      <c r="D2242" s="367">
        <v>2290</v>
      </c>
      <c r="E2242" s="367">
        <v>10651.162790697714</v>
      </c>
      <c r="F2242" s="367">
        <v>-808784.31792453304</v>
      </c>
      <c r="G2242" s="367">
        <v>2290.0000000000086</v>
      </c>
      <c r="H2242" s="367">
        <v>57250</v>
      </c>
      <c r="I2242" s="384">
        <v>-9579515.6353310775</v>
      </c>
      <c r="J2242" s="367">
        <v>2290</v>
      </c>
      <c r="K2242" s="367">
        <v>13878.787878787847</v>
      </c>
      <c r="L2242" s="384">
        <v>-521483.30486079166</v>
      </c>
      <c r="M2242" s="367">
        <v>2289.999999999995</v>
      </c>
      <c r="N2242" s="367">
        <v>229</v>
      </c>
      <c r="O2242" s="384">
        <v>-9650.2706099075604</v>
      </c>
      <c r="P2242" s="367">
        <v>33.204999999999998</v>
      </c>
      <c r="Q2242" s="367">
        <v>229</v>
      </c>
      <c r="R2242" s="384">
        <v>-3386.7753841879571</v>
      </c>
      <c r="S2242" s="367">
        <v>32.06</v>
      </c>
      <c r="T2242" s="367">
        <v>7896.5517241379021</v>
      </c>
      <c r="U2242" s="384">
        <v>-548008.95519586978</v>
      </c>
      <c r="V2242" s="367">
        <v>2289.9999999999914</v>
      </c>
      <c r="W2242" s="367">
        <v>381666.66666666744</v>
      </c>
      <c r="X2242" s="384">
        <v>93043.339601754167</v>
      </c>
      <c r="Y2242" s="386">
        <v>2290.0000000000045</v>
      </c>
      <c r="Z2242" s="367"/>
      <c r="AA2242" s="367"/>
      <c r="AB2242" s="367"/>
      <c r="AC2242" s="367"/>
      <c r="AD2242" s="367"/>
      <c r="AE2242" s="367"/>
      <c r="AF2242" s="367"/>
      <c r="AG2242" s="367"/>
      <c r="AH2242" s="367"/>
      <c r="AI2242" s="367"/>
      <c r="AJ2242" s="367"/>
      <c r="AK2242" s="367"/>
      <c r="AL2242" s="367"/>
      <c r="AM2242" s="367"/>
      <c r="AN2242" s="367"/>
      <c r="AO2242" s="367"/>
      <c r="AP2242" s="367"/>
      <c r="AQ2242" s="367"/>
      <c r="AR2242" s="367"/>
      <c r="AS2242" s="367"/>
      <c r="AT2242" s="367"/>
    </row>
    <row r="2243" spans="2:46" ht="13.8">
      <c r="B2243" s="26">
        <v>38.333333333333329</v>
      </c>
      <c r="C2243" s="363">
        <v>333.36238229352676</v>
      </c>
      <c r="D2243" s="367">
        <v>2300</v>
      </c>
      <c r="E2243" s="367">
        <v>10697.674418604691</v>
      </c>
      <c r="F2243" s="367">
        <v>-815953.10545076185</v>
      </c>
      <c r="G2243" s="367">
        <v>2300.0000000000086</v>
      </c>
      <c r="H2243" s="367">
        <v>57500</v>
      </c>
      <c r="I2243" s="384">
        <v>-9664165.1926388629</v>
      </c>
      <c r="J2243" s="367">
        <v>2300</v>
      </c>
      <c r="K2243" s="367">
        <v>13939.393939393907</v>
      </c>
      <c r="L2243" s="384">
        <v>-526544.46361085761</v>
      </c>
      <c r="M2243" s="367">
        <v>2299.999999999995</v>
      </c>
      <c r="N2243" s="367">
        <v>230</v>
      </c>
      <c r="O2243" s="384">
        <v>-9737.4760941014792</v>
      </c>
      <c r="P2243" s="367">
        <v>33.35</v>
      </c>
      <c r="Q2243" s="367">
        <v>230</v>
      </c>
      <c r="R2243" s="384">
        <v>-3422.8332884557608</v>
      </c>
      <c r="S2243" s="367">
        <v>32.199999999999996</v>
      </c>
      <c r="T2243" s="367">
        <v>7931.0344827585914</v>
      </c>
      <c r="U2243" s="384">
        <v>-553224.01044752134</v>
      </c>
      <c r="V2243" s="367">
        <v>2299.9999999999914</v>
      </c>
      <c r="W2243" s="367">
        <v>383333.33333333413</v>
      </c>
      <c r="X2243" s="384">
        <v>93344.702637519891</v>
      </c>
      <c r="Y2243" s="386">
        <v>2300.0000000000045</v>
      </c>
      <c r="Z2243" s="367"/>
      <c r="AA2243" s="367"/>
      <c r="AB2243" s="367"/>
      <c r="AC2243" s="367"/>
      <c r="AD2243" s="367"/>
      <c r="AE2243" s="367"/>
      <c r="AF2243" s="367"/>
      <c r="AG2243" s="367"/>
      <c r="AH2243" s="367"/>
      <c r="AI2243" s="367"/>
      <c r="AJ2243" s="367"/>
      <c r="AK2243" s="367"/>
      <c r="AL2243" s="367"/>
      <c r="AM2243" s="367"/>
      <c r="AN2243" s="367"/>
      <c r="AO2243" s="367"/>
      <c r="AP2243" s="367"/>
      <c r="AQ2243" s="367"/>
      <c r="AR2243" s="367"/>
      <c r="AS2243" s="367"/>
      <c r="AT2243" s="367"/>
    </row>
    <row r="2244" spans="2:46" ht="13.8">
      <c r="B2244" s="26">
        <v>38.499999999999993</v>
      </c>
      <c r="C2244" s="363">
        <v>334.79425579747056</v>
      </c>
      <c r="D2244" s="367">
        <v>2309.9999999999995</v>
      </c>
      <c r="E2244" s="367">
        <v>10744.186046511668</v>
      </c>
      <c r="F2244" s="367">
        <v>-823153.51887505711</v>
      </c>
      <c r="G2244" s="367">
        <v>2310.0000000000086</v>
      </c>
      <c r="H2244" s="367">
        <v>57750</v>
      </c>
      <c r="I2244" s="384">
        <v>-9749187.0770014506</v>
      </c>
      <c r="J2244" s="367">
        <v>2310</v>
      </c>
      <c r="K2244" s="367">
        <v>13999.999999999967</v>
      </c>
      <c r="L2244" s="384">
        <v>-531629.83052682073</v>
      </c>
      <c r="M2244" s="367">
        <v>2309.999999999995</v>
      </c>
      <c r="N2244" s="367">
        <v>231</v>
      </c>
      <c r="O2244" s="384">
        <v>-9825.0734440736596</v>
      </c>
      <c r="P2244" s="367">
        <v>33.494999999999997</v>
      </c>
      <c r="Q2244" s="367">
        <v>231</v>
      </c>
      <c r="R2244" s="384">
        <v>-3459.0761361332161</v>
      </c>
      <c r="S2244" s="367">
        <v>32.339999999999996</v>
      </c>
      <c r="T2244" s="367">
        <v>7965.5172413792807</v>
      </c>
      <c r="U2244" s="384">
        <v>-558463.60485609085</v>
      </c>
      <c r="V2244" s="367">
        <v>2309.9999999999914</v>
      </c>
      <c r="W2244" s="367">
        <v>385000.00000000081</v>
      </c>
      <c r="X2244" s="384">
        <v>93645.153153657375</v>
      </c>
      <c r="Y2244" s="386">
        <v>2310.000000000005</v>
      </c>
      <c r="Z2244" s="367"/>
      <c r="AA2244" s="367"/>
      <c r="AB2244" s="367"/>
      <c r="AC2244" s="367"/>
      <c r="AD2244" s="367"/>
      <c r="AE2244" s="367"/>
      <c r="AF2244" s="367"/>
      <c r="AG2244" s="367"/>
      <c r="AH2244" s="367"/>
      <c r="AI2244" s="367"/>
      <c r="AJ2244" s="367"/>
      <c r="AK2244" s="367"/>
      <c r="AL2244" s="367"/>
      <c r="AM2244" s="367"/>
      <c r="AN2244" s="367"/>
      <c r="AO2244" s="367"/>
      <c r="AP2244" s="367"/>
      <c r="AQ2244" s="367"/>
      <c r="AR2244" s="367"/>
      <c r="AS2244" s="367"/>
      <c r="AT2244" s="367"/>
    </row>
    <row r="2245" spans="2:46" ht="13.8">
      <c r="B2245" s="26">
        <v>38.666666666666657</v>
      </c>
      <c r="C2245" s="363">
        <v>336.22597754246891</v>
      </c>
      <c r="D2245" s="367">
        <v>2319.9999999999995</v>
      </c>
      <c r="E2245" s="367">
        <v>10790.697674418645</v>
      </c>
      <c r="F2245" s="367">
        <v>-830385.55819741893</v>
      </c>
      <c r="G2245" s="367">
        <v>2320.0000000000086</v>
      </c>
      <c r="H2245" s="367">
        <v>58000</v>
      </c>
      <c r="I2245" s="384">
        <v>-9834581.288418835</v>
      </c>
      <c r="J2245" s="367">
        <v>2320</v>
      </c>
      <c r="K2245" s="367">
        <v>14060.606060606027</v>
      </c>
      <c r="L2245" s="384">
        <v>-536739.40560868091</v>
      </c>
      <c r="M2245" s="367">
        <v>2319.9999999999945</v>
      </c>
      <c r="N2245" s="367">
        <v>232</v>
      </c>
      <c r="O2245" s="384">
        <v>-9913.0626598241015</v>
      </c>
      <c r="P2245" s="367">
        <v>33.64</v>
      </c>
      <c r="Q2245" s="367">
        <v>232</v>
      </c>
      <c r="R2245" s="384">
        <v>-3495.5039272203221</v>
      </c>
      <c r="S2245" s="367">
        <v>32.479999999999997</v>
      </c>
      <c r="T2245" s="367">
        <v>7999.99999999997</v>
      </c>
      <c r="U2245" s="384">
        <v>-563727.73842157819</v>
      </c>
      <c r="V2245" s="367">
        <v>2319.9999999999914</v>
      </c>
      <c r="W2245" s="367">
        <v>386666.6666666675</v>
      </c>
      <c r="X2245" s="384">
        <v>93944.691150166502</v>
      </c>
      <c r="Y2245" s="386">
        <v>2320.000000000005</v>
      </c>
      <c r="Z2245" s="367"/>
      <c r="AA2245" s="367"/>
      <c r="AB2245" s="367"/>
      <c r="AC2245" s="367"/>
      <c r="AD2245" s="367"/>
      <c r="AE2245" s="367"/>
      <c r="AF2245" s="367"/>
      <c r="AG2245" s="367"/>
      <c r="AH2245" s="367"/>
      <c r="AI2245" s="367"/>
      <c r="AJ2245" s="367"/>
      <c r="AK2245" s="367"/>
      <c r="AL2245" s="367"/>
      <c r="AM2245" s="367"/>
      <c r="AN2245" s="367"/>
      <c r="AO2245" s="367"/>
      <c r="AP2245" s="367"/>
      <c r="AQ2245" s="367"/>
      <c r="AR2245" s="367"/>
      <c r="AS2245" s="367"/>
      <c r="AT2245" s="367"/>
    </row>
    <row r="2246" spans="2:46" ht="13.8">
      <c r="B2246" s="26">
        <v>38.833333333333321</v>
      </c>
      <c r="C2246" s="363">
        <v>337.65754752852172</v>
      </c>
      <c r="D2246" s="367">
        <v>2329.9999999999991</v>
      </c>
      <c r="E2246" s="367">
        <v>10837.209302325622</v>
      </c>
      <c r="F2246" s="367">
        <v>-837649.2234178473</v>
      </c>
      <c r="G2246" s="367">
        <v>2330.0000000000086</v>
      </c>
      <c r="H2246" s="367">
        <v>58250</v>
      </c>
      <c r="I2246" s="384">
        <v>-9920347.8268910218</v>
      </c>
      <c r="J2246" s="367">
        <v>2330</v>
      </c>
      <c r="K2246" s="367">
        <v>14121.212121212087</v>
      </c>
      <c r="L2246" s="384">
        <v>-541873.18885643862</v>
      </c>
      <c r="M2246" s="367">
        <v>2329.9999999999945</v>
      </c>
      <c r="N2246" s="367">
        <v>233</v>
      </c>
      <c r="O2246" s="384">
        <v>-10001.443741352799</v>
      </c>
      <c r="P2246" s="367">
        <v>33.784999999999997</v>
      </c>
      <c r="Q2246" s="367">
        <v>233</v>
      </c>
      <c r="R2246" s="384">
        <v>-3532.1166617170798</v>
      </c>
      <c r="S2246" s="367">
        <v>32.620000000000005</v>
      </c>
      <c r="T2246" s="367">
        <v>8034.4827586206593</v>
      </c>
      <c r="U2246" s="384">
        <v>-569016.41114398337</v>
      </c>
      <c r="V2246" s="367">
        <v>2329.9999999999914</v>
      </c>
      <c r="W2246" s="367">
        <v>388333.33333333419</v>
      </c>
      <c r="X2246" s="384">
        <v>94243.316627047316</v>
      </c>
      <c r="Y2246" s="386">
        <v>2330.000000000005</v>
      </c>
      <c r="Z2246" s="367"/>
      <c r="AA2246" s="367"/>
      <c r="AB2246" s="367"/>
      <c r="AC2246" s="367"/>
      <c r="AD2246" s="367"/>
      <c r="AE2246" s="367"/>
      <c r="AF2246" s="367"/>
      <c r="AG2246" s="367"/>
      <c r="AH2246" s="367"/>
      <c r="AI2246" s="367"/>
      <c r="AJ2246" s="367"/>
      <c r="AK2246" s="367"/>
      <c r="AL2246" s="367"/>
      <c r="AM2246" s="367"/>
      <c r="AN2246" s="367"/>
      <c r="AO2246" s="367"/>
      <c r="AP2246" s="367"/>
      <c r="AQ2246" s="367"/>
      <c r="AR2246" s="367"/>
      <c r="AS2246" s="367"/>
      <c r="AT2246" s="367"/>
    </row>
    <row r="2247" spans="2:46" ht="13.8">
      <c r="B2247" s="26">
        <v>38.999999999999986</v>
      </c>
      <c r="C2247" s="363">
        <v>339.08896575562909</v>
      </c>
      <c r="D2247" s="367">
        <v>2339.9999999999991</v>
      </c>
      <c r="E2247" s="367">
        <v>10883.720930232599</v>
      </c>
      <c r="F2247" s="367">
        <v>-844944.51453634235</v>
      </c>
      <c r="G2247" s="367">
        <v>2340.0000000000091</v>
      </c>
      <c r="H2247" s="367">
        <v>58500</v>
      </c>
      <c r="I2247" s="384">
        <v>-10006486.692418005</v>
      </c>
      <c r="J2247" s="367">
        <v>2340</v>
      </c>
      <c r="K2247" s="367">
        <v>14181.818181818147</v>
      </c>
      <c r="L2247" s="384">
        <v>-547031.18027009361</v>
      </c>
      <c r="M2247" s="367">
        <v>2339.9999999999945</v>
      </c>
      <c r="N2247" s="367">
        <v>234</v>
      </c>
      <c r="O2247" s="384">
        <v>-10090.216688659766</v>
      </c>
      <c r="P2247" s="367">
        <v>33.93</v>
      </c>
      <c r="Q2247" s="367">
        <v>234</v>
      </c>
      <c r="R2247" s="384">
        <v>-3568.9143396234845</v>
      </c>
      <c r="S2247" s="367">
        <v>32.76</v>
      </c>
      <c r="T2247" s="367">
        <v>8068.9655172413486</v>
      </c>
      <c r="U2247" s="384">
        <v>-574329.62302330625</v>
      </c>
      <c r="V2247" s="367">
        <v>2339.9999999999909</v>
      </c>
      <c r="W2247" s="367">
        <v>390000.00000000087</v>
      </c>
      <c r="X2247" s="384">
        <v>94541.02958429986</v>
      </c>
      <c r="Y2247" s="386">
        <v>2340.000000000005</v>
      </c>
      <c r="Z2247" s="367"/>
      <c r="AA2247" s="367"/>
      <c r="AB2247" s="367"/>
      <c r="AC2247" s="367"/>
      <c r="AD2247" s="367"/>
      <c r="AE2247" s="367"/>
      <c r="AF2247" s="367"/>
      <c r="AG2247" s="367"/>
      <c r="AH2247" s="367"/>
      <c r="AI2247" s="367"/>
      <c r="AJ2247" s="367"/>
      <c r="AK2247" s="367"/>
      <c r="AL2247" s="367"/>
      <c r="AM2247" s="367"/>
      <c r="AN2247" s="367"/>
      <c r="AO2247" s="367"/>
      <c r="AP2247" s="367"/>
      <c r="AQ2247" s="367"/>
      <c r="AR2247" s="367"/>
      <c r="AS2247" s="367"/>
      <c r="AT2247" s="367"/>
    </row>
    <row r="2248" spans="2:46" ht="13.8">
      <c r="B2248" s="26">
        <v>39.16666666666665</v>
      </c>
      <c r="C2248" s="363">
        <v>340.52023222379108</v>
      </c>
      <c r="D2248" s="367">
        <v>2349.9999999999991</v>
      </c>
      <c r="E2248" s="367">
        <v>10930.232558139576</v>
      </c>
      <c r="F2248" s="367">
        <v>-852271.43155290373</v>
      </c>
      <c r="G2248" s="367">
        <v>2350.0000000000091</v>
      </c>
      <c r="H2248" s="367">
        <v>58750</v>
      </c>
      <c r="I2248" s="384">
        <v>-10092997.884999793</v>
      </c>
      <c r="J2248" s="367">
        <v>2350</v>
      </c>
      <c r="K2248" s="367">
        <v>14242.424242424207</v>
      </c>
      <c r="L2248" s="384">
        <v>-552213.37984964589</v>
      </c>
      <c r="M2248" s="367">
        <v>2349.9999999999945</v>
      </c>
      <c r="N2248" s="367">
        <v>235</v>
      </c>
      <c r="O2248" s="384">
        <v>-10179.381501744992</v>
      </c>
      <c r="P2248" s="367">
        <v>34.075000000000003</v>
      </c>
      <c r="Q2248" s="367">
        <v>235</v>
      </c>
      <c r="R2248" s="384">
        <v>-3605.8969609395408</v>
      </c>
      <c r="S2248" s="367">
        <v>32.9</v>
      </c>
      <c r="T2248" s="367">
        <v>8103.4482758620379</v>
      </c>
      <c r="U2248" s="384">
        <v>-579667.3740595472</v>
      </c>
      <c r="V2248" s="367">
        <v>2349.9999999999909</v>
      </c>
      <c r="W2248" s="367">
        <v>391666.66666666756</v>
      </c>
      <c r="X2248" s="384">
        <v>94837.830021924063</v>
      </c>
      <c r="Y2248" s="386">
        <v>2350.000000000005</v>
      </c>
      <c r="Z2248" s="367"/>
      <c r="AA2248" s="367"/>
      <c r="AB2248" s="367"/>
      <c r="AC2248" s="367"/>
      <c r="AD2248" s="367"/>
      <c r="AE2248" s="367"/>
      <c r="AF2248" s="367"/>
      <c r="AG2248" s="367"/>
      <c r="AH2248" s="367"/>
      <c r="AI2248" s="367"/>
      <c r="AJ2248" s="367"/>
      <c r="AK2248" s="367"/>
      <c r="AL2248" s="367"/>
      <c r="AM2248" s="367"/>
      <c r="AN2248" s="367"/>
      <c r="AO2248" s="367"/>
      <c r="AP2248" s="367"/>
      <c r="AQ2248" s="367"/>
      <c r="AR2248" s="367"/>
      <c r="AS2248" s="367"/>
      <c r="AT2248" s="367"/>
    </row>
    <row r="2249" spans="2:46" ht="13.8">
      <c r="B2249" s="26">
        <v>39.333333333333314</v>
      </c>
      <c r="C2249" s="363">
        <v>341.95134693300758</v>
      </c>
      <c r="D2249" s="367">
        <v>2359.9999999999991</v>
      </c>
      <c r="E2249" s="367">
        <v>10976.744186046553</v>
      </c>
      <c r="F2249" s="367">
        <v>-859629.97446753166</v>
      </c>
      <c r="G2249" s="367">
        <v>2360.0000000000091</v>
      </c>
      <c r="H2249" s="367">
        <v>59000</v>
      </c>
      <c r="I2249" s="384">
        <v>-10179881.404636376</v>
      </c>
      <c r="J2249" s="367">
        <v>2360</v>
      </c>
      <c r="K2249" s="367">
        <v>14303.030303030268</v>
      </c>
      <c r="L2249" s="384">
        <v>-557419.78759509535</v>
      </c>
      <c r="M2249" s="367">
        <v>2359.9999999999945</v>
      </c>
      <c r="N2249" s="367">
        <v>236</v>
      </c>
      <c r="O2249" s="384">
        <v>-10268.938180608475</v>
      </c>
      <c r="P2249" s="367">
        <v>34.22</v>
      </c>
      <c r="Q2249" s="367">
        <v>236</v>
      </c>
      <c r="R2249" s="384">
        <v>-3643.0645256652479</v>
      </c>
      <c r="S2249" s="367">
        <v>33.04</v>
      </c>
      <c r="T2249" s="367">
        <v>8137.9310344827272</v>
      </c>
      <c r="U2249" s="384">
        <v>-585029.66425270599</v>
      </c>
      <c r="V2249" s="367">
        <v>2359.9999999999909</v>
      </c>
      <c r="W2249" s="367">
        <v>393333.33333333425</v>
      </c>
      <c r="X2249" s="384">
        <v>95133.717939919996</v>
      </c>
      <c r="Y2249" s="386">
        <v>2360.0000000000055</v>
      </c>
      <c r="Z2249" s="367"/>
      <c r="AA2249" s="367"/>
      <c r="AB2249" s="367"/>
      <c r="AC2249" s="367"/>
      <c r="AD2249" s="367"/>
      <c r="AE2249" s="367"/>
      <c r="AF2249" s="367"/>
      <c r="AG2249" s="367"/>
      <c r="AH2249" s="367"/>
      <c r="AI2249" s="367"/>
      <c r="AJ2249" s="367"/>
      <c r="AK2249" s="367"/>
      <c r="AL2249" s="367"/>
      <c r="AM2249" s="367"/>
      <c r="AN2249" s="367"/>
      <c r="AO2249" s="367"/>
      <c r="AP2249" s="367"/>
      <c r="AQ2249" s="367"/>
      <c r="AR2249" s="367"/>
      <c r="AS2249" s="367"/>
      <c r="AT2249" s="367"/>
    </row>
    <row r="2250" spans="2:46" ht="13.8">
      <c r="B2250" s="26">
        <v>39.499999999999979</v>
      </c>
      <c r="C2250" s="363">
        <v>343.38230988327854</v>
      </c>
      <c r="D2250" s="367">
        <v>2369.9999999999986</v>
      </c>
      <c r="E2250" s="367">
        <v>11023.25581395353</v>
      </c>
      <c r="F2250" s="367">
        <v>-867020.14328022592</v>
      </c>
      <c r="G2250" s="367">
        <v>2370.0000000000091</v>
      </c>
      <c r="H2250" s="367">
        <v>59250</v>
      </c>
      <c r="I2250" s="384">
        <v>-10267137.251327761</v>
      </c>
      <c r="J2250" s="367">
        <v>2370</v>
      </c>
      <c r="K2250" s="367">
        <v>14363.636363636328</v>
      </c>
      <c r="L2250" s="384">
        <v>-562650.40350644209</v>
      </c>
      <c r="M2250" s="367">
        <v>2369.9999999999945</v>
      </c>
      <c r="N2250" s="367">
        <v>237</v>
      </c>
      <c r="O2250" s="384">
        <v>-10358.88672525022</v>
      </c>
      <c r="P2250" s="367">
        <v>34.365000000000002</v>
      </c>
      <c r="Q2250" s="367">
        <v>237</v>
      </c>
      <c r="R2250" s="384">
        <v>-3680.4170338006047</v>
      </c>
      <c r="S2250" s="367">
        <v>33.18</v>
      </c>
      <c r="T2250" s="367">
        <v>8172.4137931034165</v>
      </c>
      <c r="U2250" s="384">
        <v>-590416.49360278284</v>
      </c>
      <c r="V2250" s="367">
        <v>2369.9999999999909</v>
      </c>
      <c r="W2250" s="367">
        <v>395000.00000000093</v>
      </c>
      <c r="X2250" s="384">
        <v>95428.69333828763</v>
      </c>
      <c r="Y2250" s="386">
        <v>2370.0000000000055</v>
      </c>
      <c r="Z2250" s="367"/>
      <c r="AA2250" s="367"/>
      <c r="AB2250" s="367"/>
      <c r="AC2250" s="367"/>
      <c r="AD2250" s="367"/>
      <c r="AE2250" s="367"/>
      <c r="AF2250" s="367"/>
      <c r="AG2250" s="367"/>
      <c r="AH2250" s="367"/>
      <c r="AI2250" s="367"/>
      <c r="AJ2250" s="367"/>
      <c r="AK2250" s="367"/>
      <c r="AL2250" s="367"/>
      <c r="AM2250" s="367"/>
      <c r="AN2250" s="367"/>
      <c r="AO2250" s="367"/>
      <c r="AP2250" s="367"/>
      <c r="AQ2250" s="367"/>
      <c r="AR2250" s="367"/>
      <c r="AS2250" s="367"/>
      <c r="AT2250" s="367"/>
    </row>
    <row r="2251" spans="2:46" ht="13.8">
      <c r="B2251" s="26">
        <v>39.666666666666643</v>
      </c>
      <c r="C2251" s="363">
        <v>344.813121074604</v>
      </c>
      <c r="D2251" s="367">
        <v>2379.9999999999986</v>
      </c>
      <c r="E2251" s="367">
        <v>11069.767441860507</v>
      </c>
      <c r="F2251" s="367">
        <v>-874441.93799098744</v>
      </c>
      <c r="G2251" s="367">
        <v>2380.0000000000095</v>
      </c>
      <c r="H2251" s="367">
        <v>59500</v>
      </c>
      <c r="I2251" s="384">
        <v>-10354765.425073944</v>
      </c>
      <c r="J2251" s="367">
        <v>2380</v>
      </c>
      <c r="K2251" s="367">
        <v>14424.242424242388</v>
      </c>
      <c r="L2251" s="384">
        <v>-567905.22758368577</v>
      </c>
      <c r="M2251" s="367">
        <v>2379.9999999999941</v>
      </c>
      <c r="N2251" s="367">
        <v>238</v>
      </c>
      <c r="O2251" s="384">
        <v>-10449.227135670226</v>
      </c>
      <c r="P2251" s="367">
        <v>34.51</v>
      </c>
      <c r="Q2251" s="367">
        <v>238</v>
      </c>
      <c r="R2251" s="384">
        <v>-3717.9544853456118</v>
      </c>
      <c r="S2251" s="367">
        <v>33.32</v>
      </c>
      <c r="T2251" s="367">
        <v>8206.8965517241068</v>
      </c>
      <c r="U2251" s="384">
        <v>-595827.8621097774</v>
      </c>
      <c r="V2251" s="367">
        <v>2379.9999999999909</v>
      </c>
      <c r="W2251" s="367">
        <v>396666.66666666762</v>
      </c>
      <c r="X2251" s="384">
        <v>95722.756217026938</v>
      </c>
      <c r="Y2251" s="386">
        <v>2380.0000000000059</v>
      </c>
      <c r="Z2251" s="367"/>
      <c r="AA2251" s="367"/>
      <c r="AB2251" s="367"/>
      <c r="AC2251" s="367"/>
      <c r="AD2251" s="367"/>
      <c r="AE2251" s="367"/>
      <c r="AF2251" s="367"/>
      <c r="AG2251" s="367"/>
      <c r="AH2251" s="367"/>
      <c r="AI2251" s="367"/>
      <c r="AJ2251" s="367"/>
      <c r="AK2251" s="367"/>
      <c r="AL2251" s="367"/>
      <c r="AM2251" s="367"/>
      <c r="AN2251" s="367"/>
      <c r="AO2251" s="367"/>
      <c r="AP2251" s="367"/>
      <c r="AQ2251" s="367"/>
      <c r="AR2251" s="367"/>
      <c r="AS2251" s="367"/>
      <c r="AT2251" s="367"/>
    </row>
    <row r="2252" spans="2:46" ht="13.8">
      <c r="B2252" s="26">
        <v>39.833333333333307</v>
      </c>
      <c r="C2252" s="363">
        <v>346.24378050698408</v>
      </c>
      <c r="D2252" s="367">
        <v>2389.9999999999986</v>
      </c>
      <c r="E2252" s="367">
        <v>11116.279069767485</v>
      </c>
      <c r="F2252" s="367">
        <v>-881895.3585998147</v>
      </c>
      <c r="G2252" s="367">
        <v>2390.0000000000095</v>
      </c>
      <c r="H2252" s="367">
        <v>59750</v>
      </c>
      <c r="I2252" s="384">
        <v>-10442765.92587493</v>
      </c>
      <c r="J2252" s="367">
        <v>2390</v>
      </c>
      <c r="K2252" s="367">
        <v>14484.848484848448</v>
      </c>
      <c r="L2252" s="384">
        <v>-573184.25982682698</v>
      </c>
      <c r="M2252" s="367">
        <v>2389.9999999999941</v>
      </c>
      <c r="N2252" s="367">
        <v>239</v>
      </c>
      <c r="O2252" s="384">
        <v>-10539.959411868493</v>
      </c>
      <c r="P2252" s="367">
        <v>34.655000000000001</v>
      </c>
      <c r="Q2252" s="367">
        <v>239</v>
      </c>
      <c r="R2252" s="384">
        <v>-3755.6768803002697</v>
      </c>
      <c r="S2252" s="367">
        <v>33.46</v>
      </c>
      <c r="T2252" s="367">
        <v>8241.379310344797</v>
      </c>
      <c r="U2252" s="384">
        <v>-601263.76977369003</v>
      </c>
      <c r="V2252" s="367">
        <v>2389.9999999999909</v>
      </c>
      <c r="W2252" s="367">
        <v>398333.3333333343</v>
      </c>
      <c r="X2252" s="384">
        <v>96015.906576137946</v>
      </c>
      <c r="Y2252" s="386">
        <v>2390.0000000000059</v>
      </c>
      <c r="Z2252" s="367"/>
      <c r="AA2252" s="367"/>
      <c r="AB2252" s="367"/>
      <c r="AC2252" s="367"/>
      <c r="AD2252" s="367"/>
      <c r="AE2252" s="367"/>
      <c r="AF2252" s="367"/>
      <c r="AG2252" s="367"/>
      <c r="AH2252" s="367"/>
      <c r="AI2252" s="367"/>
      <c r="AJ2252" s="367"/>
      <c r="AK2252" s="367"/>
      <c r="AL2252" s="367"/>
      <c r="AM2252" s="367"/>
      <c r="AN2252" s="367"/>
      <c r="AO2252" s="367"/>
      <c r="AP2252" s="367"/>
      <c r="AQ2252" s="367"/>
      <c r="AR2252" s="367"/>
      <c r="AS2252" s="367"/>
      <c r="AT2252" s="367"/>
    </row>
    <row r="2253" spans="2:46" ht="13.8">
      <c r="B2253" s="26">
        <v>39.999999999999972</v>
      </c>
      <c r="C2253" s="363">
        <v>347.67428818041873</v>
      </c>
      <c r="D2253" s="367">
        <v>2399.9999999999982</v>
      </c>
      <c r="E2253" s="367">
        <v>11162.790697674462</v>
      </c>
      <c r="F2253" s="367">
        <v>-889380.40510670876</v>
      </c>
      <c r="G2253" s="367">
        <v>2400.0000000000095</v>
      </c>
      <c r="H2253" s="367">
        <v>60000</v>
      </c>
      <c r="I2253" s="384">
        <v>-10531138.753730712</v>
      </c>
      <c r="J2253" s="367">
        <v>2400</v>
      </c>
      <c r="K2253" s="367">
        <v>14545.454545454508</v>
      </c>
      <c r="L2253" s="384">
        <v>-578487.50023586559</v>
      </c>
      <c r="M2253" s="367">
        <v>2399.9999999999941</v>
      </c>
      <c r="N2253" s="367">
        <v>240</v>
      </c>
      <c r="O2253" s="384">
        <v>-10631.083553845019</v>
      </c>
      <c r="P2253" s="367">
        <v>34.799999999999997</v>
      </c>
      <c r="Q2253" s="367">
        <v>240</v>
      </c>
      <c r="R2253" s="384">
        <v>-3793.5842186645773</v>
      </c>
      <c r="S2253" s="367">
        <v>33.6</v>
      </c>
      <c r="T2253" s="367">
        <v>8275.8620689654872</v>
      </c>
      <c r="U2253" s="384">
        <v>-606724.21659452061</v>
      </c>
      <c r="V2253" s="367">
        <v>2399.9999999999914</v>
      </c>
      <c r="W2253" s="367">
        <v>400000.00000000099</v>
      </c>
      <c r="X2253" s="384">
        <v>96308.144415620642</v>
      </c>
      <c r="Y2253" s="386">
        <v>2400.0000000000059</v>
      </c>
      <c r="Z2253" s="367"/>
      <c r="AA2253" s="367"/>
      <c r="AB2253" s="367"/>
      <c r="AC2253" s="367"/>
      <c r="AD2253" s="367"/>
      <c r="AE2253" s="367"/>
      <c r="AF2253" s="367"/>
      <c r="AG2253" s="367"/>
      <c r="AH2253" s="367"/>
      <c r="AI2253" s="367"/>
      <c r="AJ2253" s="367"/>
      <c r="AK2253" s="367"/>
      <c r="AL2253" s="367"/>
      <c r="AM2253" s="367"/>
      <c r="AN2253" s="367"/>
      <c r="AO2253" s="367"/>
      <c r="AP2253" s="367"/>
      <c r="AQ2253" s="367"/>
      <c r="AR2253" s="367"/>
      <c r="AS2253" s="367"/>
      <c r="AT2253" s="367"/>
    </row>
    <row r="2254" spans="2:46" ht="13.8">
      <c r="B2254" s="26">
        <v>40.166666666666636</v>
      </c>
      <c r="C2254" s="363">
        <v>349.10464409490783</v>
      </c>
      <c r="D2254" s="367">
        <v>2409.9999999999982</v>
      </c>
      <c r="E2254" s="367">
        <v>11209.302325581439</v>
      </c>
      <c r="F2254" s="367">
        <v>-896897.07751166914</v>
      </c>
      <c r="G2254" s="367">
        <v>2410.0000000000095</v>
      </c>
      <c r="H2254" s="367">
        <v>60250</v>
      </c>
      <c r="I2254" s="384">
        <v>-10619883.908641299</v>
      </c>
      <c r="J2254" s="367">
        <v>2410</v>
      </c>
      <c r="K2254" s="367">
        <v>14606.060606060568</v>
      </c>
      <c r="L2254" s="384">
        <v>-583814.94881080114</v>
      </c>
      <c r="M2254" s="367">
        <v>2409.9999999999936</v>
      </c>
      <c r="N2254" s="367">
        <v>241</v>
      </c>
      <c r="O2254" s="384">
        <v>-10722.599561599813</v>
      </c>
      <c r="P2254" s="367">
        <v>34.945</v>
      </c>
      <c r="Q2254" s="367">
        <v>241</v>
      </c>
      <c r="R2254" s="384">
        <v>-3831.6765004385338</v>
      </c>
      <c r="S2254" s="367">
        <v>33.739999999999995</v>
      </c>
      <c r="T2254" s="367">
        <v>8310.3448275861774</v>
      </c>
      <c r="U2254" s="384">
        <v>-612209.20257226913</v>
      </c>
      <c r="V2254" s="367">
        <v>2409.9999999999918</v>
      </c>
      <c r="W2254" s="367">
        <v>401666.66666666768</v>
      </c>
      <c r="X2254" s="384">
        <v>96599.469735475039</v>
      </c>
      <c r="Y2254" s="386">
        <v>2410.0000000000059</v>
      </c>
      <c r="Z2254" s="367"/>
      <c r="AA2254" s="367"/>
      <c r="AB2254" s="367"/>
      <c r="AC2254" s="367"/>
      <c r="AD2254" s="367"/>
      <c r="AE2254" s="367"/>
      <c r="AF2254" s="367"/>
      <c r="AG2254" s="367"/>
      <c r="AH2254" s="367"/>
      <c r="AI2254" s="367"/>
      <c r="AJ2254" s="367"/>
      <c r="AK2254" s="367"/>
      <c r="AL2254" s="367"/>
      <c r="AM2254" s="367"/>
      <c r="AN2254" s="367"/>
      <c r="AO2254" s="367"/>
      <c r="AP2254" s="367"/>
      <c r="AQ2254" s="367"/>
      <c r="AR2254" s="367"/>
      <c r="AS2254" s="367"/>
      <c r="AT2254" s="367"/>
    </row>
    <row r="2255" spans="2:46" ht="13.8">
      <c r="B2255" s="26">
        <v>40.3333333333333</v>
      </c>
      <c r="C2255" s="363">
        <v>350.53484825045143</v>
      </c>
      <c r="D2255" s="367">
        <v>2419.9999999999982</v>
      </c>
      <c r="E2255" s="367">
        <v>11255.813953488416</v>
      </c>
      <c r="F2255" s="367">
        <v>-904445.37581469608</v>
      </c>
      <c r="G2255" s="367">
        <v>2420.0000000000095</v>
      </c>
      <c r="H2255" s="367">
        <v>60500</v>
      </c>
      <c r="I2255" s="384">
        <v>-10709001.390606681</v>
      </c>
      <c r="J2255" s="367">
        <v>2420</v>
      </c>
      <c r="K2255" s="367">
        <v>14666.666666666628</v>
      </c>
      <c r="L2255" s="384">
        <v>-589166.6055516341</v>
      </c>
      <c r="M2255" s="367">
        <v>2419.9999999999936</v>
      </c>
      <c r="N2255" s="367">
        <v>242</v>
      </c>
      <c r="O2255" s="384">
        <v>-10814.507435132859</v>
      </c>
      <c r="P2255" s="367">
        <v>35.089999999999996</v>
      </c>
      <c r="Q2255" s="367">
        <v>242</v>
      </c>
      <c r="R2255" s="384">
        <v>-3869.9537256221429</v>
      </c>
      <c r="S2255" s="367">
        <v>33.880000000000003</v>
      </c>
      <c r="T2255" s="367">
        <v>8344.8275862068676</v>
      </c>
      <c r="U2255" s="384">
        <v>-617718.72770693526</v>
      </c>
      <c r="V2255" s="367">
        <v>2419.9999999999918</v>
      </c>
      <c r="W2255" s="367">
        <v>403333.33333333436</v>
      </c>
      <c r="X2255" s="384">
        <v>96889.882535701137</v>
      </c>
      <c r="Y2255" s="386">
        <v>2420.0000000000059</v>
      </c>
      <c r="Z2255" s="367"/>
      <c r="AA2255" s="367"/>
      <c r="AB2255" s="367"/>
      <c r="AC2255" s="367"/>
      <c r="AD2255" s="367"/>
      <c r="AE2255" s="367"/>
      <c r="AF2255" s="367"/>
      <c r="AG2255" s="367"/>
      <c r="AH2255" s="367"/>
      <c r="AI2255" s="367"/>
      <c r="AJ2255" s="367"/>
      <c r="AK2255" s="367"/>
      <c r="AL2255" s="367"/>
      <c r="AM2255" s="367"/>
      <c r="AN2255" s="367"/>
      <c r="AO2255" s="367"/>
      <c r="AP2255" s="367"/>
      <c r="AQ2255" s="367"/>
      <c r="AR2255" s="367"/>
      <c r="AS2255" s="367"/>
      <c r="AT2255" s="367"/>
    </row>
    <row r="2256" spans="2:46" ht="13.8">
      <c r="B2256" s="26">
        <v>40.499999999999964</v>
      </c>
      <c r="C2256" s="363">
        <v>351.9649006470496</v>
      </c>
      <c r="D2256" s="367">
        <v>2429.9999999999982</v>
      </c>
      <c r="E2256" s="367">
        <v>11302.325581395393</v>
      </c>
      <c r="F2256" s="367">
        <v>-912025.30001578981</v>
      </c>
      <c r="G2256" s="367">
        <v>2430.0000000000095</v>
      </c>
      <c r="H2256" s="367">
        <v>60750</v>
      </c>
      <c r="I2256" s="384">
        <v>-10798491.199626863</v>
      </c>
      <c r="J2256" s="367">
        <v>2430</v>
      </c>
      <c r="K2256" s="367">
        <v>14727.272727272688</v>
      </c>
      <c r="L2256" s="384">
        <v>-594542.47045836435</v>
      </c>
      <c r="M2256" s="367">
        <v>2429.9999999999936</v>
      </c>
      <c r="N2256" s="367">
        <v>243</v>
      </c>
      <c r="O2256" s="384">
        <v>-10906.807174444171</v>
      </c>
      <c r="P2256" s="367">
        <v>35.234999999999999</v>
      </c>
      <c r="Q2256" s="367">
        <v>243</v>
      </c>
      <c r="R2256" s="384">
        <v>-3908.4158942154017</v>
      </c>
      <c r="S2256" s="367">
        <v>34.020000000000003</v>
      </c>
      <c r="T2256" s="367">
        <v>8379.3103448275579</v>
      </c>
      <c r="U2256" s="384">
        <v>-623252.79199851921</v>
      </c>
      <c r="V2256" s="367">
        <v>2429.9999999999918</v>
      </c>
      <c r="W2256" s="367">
        <v>405000.00000000105</v>
      </c>
      <c r="X2256" s="384">
        <v>97179.382816298908</v>
      </c>
      <c r="Y2256" s="386">
        <v>2430.0000000000059</v>
      </c>
      <c r="Z2256" s="367"/>
      <c r="AA2256" s="367"/>
      <c r="AB2256" s="367"/>
      <c r="AC2256" s="367"/>
      <c r="AD2256" s="367"/>
      <c r="AE2256" s="367"/>
      <c r="AF2256" s="367"/>
      <c r="AG2256" s="367"/>
      <c r="AH2256" s="367"/>
      <c r="AI2256" s="367"/>
      <c r="AJ2256" s="367"/>
      <c r="AK2256" s="367"/>
      <c r="AL2256" s="367"/>
      <c r="AM2256" s="367"/>
      <c r="AN2256" s="367"/>
      <c r="AO2256" s="367"/>
      <c r="AP2256" s="367"/>
      <c r="AQ2256" s="367"/>
      <c r="AR2256" s="367"/>
      <c r="AS2256" s="367"/>
      <c r="AT2256" s="367"/>
    </row>
    <row r="2257" spans="2:46" ht="13.8">
      <c r="B2257" s="26">
        <v>40.666666666666629</v>
      </c>
      <c r="C2257" s="363">
        <v>353.39480128470223</v>
      </c>
      <c r="D2257" s="367">
        <v>2439.9999999999977</v>
      </c>
      <c r="E2257" s="367">
        <v>11348.83720930237</v>
      </c>
      <c r="F2257" s="367">
        <v>-919636.85011494975</v>
      </c>
      <c r="G2257" s="367">
        <v>2440.0000000000095</v>
      </c>
      <c r="H2257" s="367">
        <v>61000</v>
      </c>
      <c r="I2257" s="384">
        <v>-10888353.335701846</v>
      </c>
      <c r="J2257" s="367">
        <v>2440</v>
      </c>
      <c r="K2257" s="367">
        <v>14787.878787878748</v>
      </c>
      <c r="L2257" s="384">
        <v>-599942.54353099188</v>
      </c>
      <c r="M2257" s="367">
        <v>2439.9999999999936</v>
      </c>
      <c r="N2257" s="367">
        <v>244</v>
      </c>
      <c r="O2257" s="384">
        <v>-10999.498779533746</v>
      </c>
      <c r="P2257" s="367">
        <v>35.380000000000003</v>
      </c>
      <c r="Q2257" s="367">
        <v>244</v>
      </c>
      <c r="R2257" s="384">
        <v>-3947.0630062183086</v>
      </c>
      <c r="S2257" s="367">
        <v>34.159999999999997</v>
      </c>
      <c r="T2257" s="367">
        <v>8413.7931034482481</v>
      </c>
      <c r="U2257" s="384">
        <v>-628811.39544702123</v>
      </c>
      <c r="V2257" s="367">
        <v>2439.9999999999918</v>
      </c>
      <c r="W2257" s="367">
        <v>406666.66666666773</v>
      </c>
      <c r="X2257" s="384">
        <v>97467.970577268425</v>
      </c>
      <c r="Y2257" s="386">
        <v>2440.0000000000064</v>
      </c>
      <c r="Z2257" s="367"/>
      <c r="AA2257" s="367"/>
      <c r="AB2257" s="367"/>
      <c r="AC2257" s="367"/>
      <c r="AD2257" s="367"/>
      <c r="AE2257" s="367"/>
      <c r="AF2257" s="367"/>
      <c r="AG2257" s="367"/>
      <c r="AH2257" s="367"/>
      <c r="AI2257" s="367"/>
      <c r="AJ2257" s="367"/>
      <c r="AK2257" s="367"/>
      <c r="AL2257" s="367"/>
      <c r="AM2257" s="367"/>
      <c r="AN2257" s="367"/>
      <c r="AO2257" s="367"/>
      <c r="AP2257" s="367"/>
      <c r="AQ2257" s="367"/>
      <c r="AR2257" s="367"/>
      <c r="AS2257" s="367"/>
      <c r="AT2257" s="367"/>
    </row>
    <row r="2258" spans="2:46" ht="13.8">
      <c r="B2258" s="26">
        <v>40.833333333333293</v>
      </c>
      <c r="C2258" s="363">
        <v>354.82455016340953</v>
      </c>
      <c r="D2258" s="367">
        <v>2449.9999999999977</v>
      </c>
      <c r="E2258" s="367">
        <v>11395.348837209347</v>
      </c>
      <c r="F2258" s="367">
        <v>-927280.02611217636</v>
      </c>
      <c r="G2258" s="367">
        <v>2450.0000000000095</v>
      </c>
      <c r="H2258" s="367">
        <v>61250</v>
      </c>
      <c r="I2258" s="384">
        <v>-10978587.79883163</v>
      </c>
      <c r="J2258" s="367">
        <v>2450</v>
      </c>
      <c r="K2258" s="367">
        <v>14848.484848484808</v>
      </c>
      <c r="L2258" s="384">
        <v>-605366.82476951671</v>
      </c>
      <c r="M2258" s="367">
        <v>2449.9999999999936</v>
      </c>
      <c r="N2258" s="367">
        <v>245</v>
      </c>
      <c r="O2258" s="384">
        <v>-11092.582250401574</v>
      </c>
      <c r="P2258" s="367">
        <v>35.524999999999999</v>
      </c>
      <c r="Q2258" s="367">
        <v>245</v>
      </c>
      <c r="R2258" s="384">
        <v>-3985.8950616308684</v>
      </c>
      <c r="S2258" s="367">
        <v>34.299999999999997</v>
      </c>
      <c r="T2258" s="367">
        <v>8448.2758620689383</v>
      </c>
      <c r="U2258" s="384">
        <v>-634394.5380524412</v>
      </c>
      <c r="V2258" s="367">
        <v>2449.9999999999923</v>
      </c>
      <c r="W2258" s="367">
        <v>408333.33333333442</v>
      </c>
      <c r="X2258" s="384">
        <v>97755.645818609599</v>
      </c>
      <c r="Y2258" s="386">
        <v>2450.0000000000064</v>
      </c>
      <c r="Z2258" s="367"/>
      <c r="AA2258" s="367"/>
      <c r="AB2258" s="367"/>
      <c r="AC2258" s="367"/>
      <c r="AD2258" s="367"/>
      <c r="AE2258" s="367"/>
      <c r="AF2258" s="367"/>
      <c r="AG2258" s="367"/>
      <c r="AH2258" s="367"/>
      <c r="AI2258" s="367"/>
      <c r="AJ2258" s="367"/>
      <c r="AK2258" s="367"/>
      <c r="AL2258" s="367"/>
      <c r="AM2258" s="367"/>
      <c r="AN2258" s="367"/>
      <c r="AO2258" s="367"/>
      <c r="AP2258" s="367"/>
      <c r="AQ2258" s="367"/>
      <c r="AR2258" s="367"/>
      <c r="AS2258" s="367"/>
      <c r="AT2258" s="367"/>
    </row>
    <row r="2259" spans="2:46" ht="13.8">
      <c r="B2259" s="26">
        <v>40.999999999999957</v>
      </c>
      <c r="C2259" s="363">
        <v>356.25414728317122</v>
      </c>
      <c r="D2259" s="367">
        <v>2459.9999999999973</v>
      </c>
      <c r="E2259" s="367">
        <v>11441.860465116324</v>
      </c>
      <c r="F2259" s="367">
        <v>-934954.82800746954</v>
      </c>
      <c r="G2259" s="367">
        <v>2460.0000000000095</v>
      </c>
      <c r="H2259" s="367">
        <v>61500</v>
      </c>
      <c r="I2259" s="384">
        <v>-11069194.589016212</v>
      </c>
      <c r="J2259" s="367">
        <v>2460</v>
      </c>
      <c r="K2259" s="367">
        <v>14909.090909090868</v>
      </c>
      <c r="L2259" s="384">
        <v>-610815.31417393859</v>
      </c>
      <c r="M2259" s="367">
        <v>2459.9999999999932</v>
      </c>
      <c r="N2259" s="367">
        <v>246</v>
      </c>
      <c r="O2259" s="384">
        <v>-11186.057587047671</v>
      </c>
      <c r="P2259" s="367">
        <v>35.67</v>
      </c>
      <c r="Q2259" s="367">
        <v>246</v>
      </c>
      <c r="R2259" s="384">
        <v>-4024.9120604530772</v>
      </c>
      <c r="S2259" s="367">
        <v>34.44</v>
      </c>
      <c r="T2259" s="367">
        <v>8482.7586206896285</v>
      </c>
      <c r="U2259" s="384">
        <v>-640002.21981477889</v>
      </c>
      <c r="V2259" s="367">
        <v>2459.9999999999923</v>
      </c>
      <c r="W2259" s="367">
        <v>410000.00000000111</v>
      </c>
      <c r="X2259" s="384">
        <v>98042.40854032246</v>
      </c>
      <c r="Y2259" s="386">
        <v>2460.0000000000068</v>
      </c>
      <c r="Z2259" s="367"/>
      <c r="AA2259" s="367"/>
      <c r="AB2259" s="367"/>
      <c r="AC2259" s="367"/>
      <c r="AD2259" s="367"/>
      <c r="AE2259" s="367"/>
      <c r="AF2259" s="367"/>
      <c r="AG2259" s="367"/>
      <c r="AH2259" s="367"/>
      <c r="AI2259" s="367"/>
      <c r="AJ2259" s="367"/>
      <c r="AK2259" s="367"/>
      <c r="AL2259" s="367"/>
      <c r="AM2259" s="367"/>
      <c r="AN2259" s="367"/>
      <c r="AO2259" s="367"/>
      <c r="AP2259" s="367"/>
      <c r="AQ2259" s="367"/>
      <c r="AR2259" s="367"/>
      <c r="AS2259" s="367"/>
      <c r="AT2259" s="367"/>
    </row>
    <row r="2260" spans="2:46" ht="13.8">
      <c r="B2260" s="26">
        <v>41.166666666666622</v>
      </c>
      <c r="C2260" s="363">
        <v>357.68359264398754</v>
      </c>
      <c r="D2260" s="367">
        <v>2469.9999999999973</v>
      </c>
      <c r="E2260" s="367">
        <v>11488.372093023301</v>
      </c>
      <c r="F2260" s="367">
        <v>-942661.25580082939</v>
      </c>
      <c r="G2260" s="367">
        <v>2470.00000000001</v>
      </c>
      <c r="H2260" s="367">
        <v>61750</v>
      </c>
      <c r="I2260" s="384">
        <v>-11160173.706255594</v>
      </c>
      <c r="J2260" s="367">
        <v>2470</v>
      </c>
      <c r="K2260" s="367">
        <v>14969.696969696928</v>
      </c>
      <c r="L2260" s="384">
        <v>-616288.01174425788</v>
      </c>
      <c r="M2260" s="367">
        <v>2469.9999999999932</v>
      </c>
      <c r="N2260" s="367">
        <v>247</v>
      </c>
      <c r="O2260" s="384">
        <v>-11279.924789472023</v>
      </c>
      <c r="P2260" s="367">
        <v>35.814999999999998</v>
      </c>
      <c r="Q2260" s="367">
        <v>247</v>
      </c>
      <c r="R2260" s="384">
        <v>-4064.1140026849366</v>
      </c>
      <c r="S2260" s="367">
        <v>34.58</v>
      </c>
      <c r="T2260" s="367">
        <v>8517.2413793103187</v>
      </c>
      <c r="U2260" s="384">
        <v>-645634.4407340344</v>
      </c>
      <c r="V2260" s="367">
        <v>2469.9999999999923</v>
      </c>
      <c r="W2260" s="367">
        <v>411666.66666666779</v>
      </c>
      <c r="X2260" s="384">
        <v>98328.258742407037</v>
      </c>
      <c r="Y2260" s="386">
        <v>2470.0000000000068</v>
      </c>
      <c r="Z2260" s="367"/>
      <c r="AA2260" s="367"/>
      <c r="AB2260" s="367"/>
      <c r="AC2260" s="367"/>
      <c r="AD2260" s="367"/>
      <c r="AE2260" s="367"/>
      <c r="AF2260" s="367"/>
      <c r="AG2260" s="367"/>
      <c r="AH2260" s="367"/>
      <c r="AI2260" s="367"/>
      <c r="AJ2260" s="367"/>
      <c r="AK2260" s="367"/>
      <c r="AL2260" s="367"/>
      <c r="AM2260" s="367"/>
      <c r="AN2260" s="367"/>
      <c r="AO2260" s="367"/>
      <c r="AP2260" s="367"/>
      <c r="AQ2260" s="367"/>
      <c r="AR2260" s="367"/>
      <c r="AS2260" s="367"/>
      <c r="AT2260" s="367"/>
    </row>
    <row r="2261" spans="2:46" ht="13.8">
      <c r="B2261" s="26">
        <v>41.333333333333286</v>
      </c>
      <c r="C2261" s="363">
        <v>359.11288624585831</v>
      </c>
      <c r="D2261" s="367">
        <v>2479.9999999999973</v>
      </c>
      <c r="E2261" s="367">
        <v>11534.883720930278</v>
      </c>
      <c r="F2261" s="367">
        <v>-950399.30949225556</v>
      </c>
      <c r="G2261" s="367">
        <v>2480.00000000001</v>
      </c>
      <c r="H2261" s="367">
        <v>62000</v>
      </c>
      <c r="I2261" s="384">
        <v>-11251525.150549777</v>
      </c>
      <c r="J2261" s="367">
        <v>2480</v>
      </c>
      <c r="K2261" s="367">
        <v>15030.303030302988</v>
      </c>
      <c r="L2261" s="384">
        <v>-621784.91748047445</v>
      </c>
      <c r="M2261" s="367">
        <v>2479.9999999999932</v>
      </c>
      <c r="N2261" s="367">
        <v>248</v>
      </c>
      <c r="O2261" s="384">
        <v>-11374.183857674638</v>
      </c>
      <c r="P2261" s="367">
        <v>35.96</v>
      </c>
      <c r="Q2261" s="367">
        <v>248</v>
      </c>
      <c r="R2261" s="384">
        <v>-4103.5008883264472</v>
      </c>
      <c r="S2261" s="367">
        <v>34.72</v>
      </c>
      <c r="T2261" s="367">
        <v>8551.724137931009</v>
      </c>
      <c r="U2261" s="384">
        <v>-651291.20081020775</v>
      </c>
      <c r="V2261" s="367">
        <v>2479.9999999999923</v>
      </c>
      <c r="W2261" s="367">
        <v>413333.33333333448</v>
      </c>
      <c r="X2261" s="384">
        <v>98613.196424863287</v>
      </c>
      <c r="Y2261" s="386">
        <v>2480.0000000000068</v>
      </c>
      <c r="Z2261" s="367"/>
      <c r="AA2261" s="367"/>
      <c r="AB2261" s="367"/>
      <c r="AC2261" s="367"/>
      <c r="AD2261" s="367"/>
      <c r="AE2261" s="367"/>
      <c r="AF2261" s="367"/>
      <c r="AG2261" s="367"/>
      <c r="AH2261" s="367"/>
      <c r="AI2261" s="367"/>
      <c r="AJ2261" s="367"/>
      <c r="AK2261" s="367"/>
      <c r="AL2261" s="367"/>
      <c r="AM2261" s="367"/>
      <c r="AN2261" s="367"/>
      <c r="AO2261" s="367"/>
      <c r="AP2261" s="367"/>
      <c r="AQ2261" s="367"/>
      <c r="AR2261" s="367"/>
      <c r="AS2261" s="367"/>
      <c r="AT2261" s="367"/>
    </row>
    <row r="2262" spans="2:46" ht="13.8">
      <c r="B2262" s="26">
        <v>41.49999999999995</v>
      </c>
      <c r="C2262" s="363">
        <v>360.54202808878358</v>
      </c>
      <c r="D2262" s="367">
        <v>2489.9999999999968</v>
      </c>
      <c r="E2262" s="367">
        <v>11581.395348837255</v>
      </c>
      <c r="F2262" s="367">
        <v>-958168.9890817483</v>
      </c>
      <c r="G2262" s="367">
        <v>2490.00000000001</v>
      </c>
      <c r="H2262" s="367">
        <v>62250</v>
      </c>
      <c r="I2262" s="384">
        <v>-11343248.92189876</v>
      </c>
      <c r="J2262" s="367">
        <v>2490</v>
      </c>
      <c r="K2262" s="367">
        <v>15090.909090909048</v>
      </c>
      <c r="L2262" s="384">
        <v>-627306.0313825882</v>
      </c>
      <c r="M2262" s="367">
        <v>2489.9999999999932</v>
      </c>
      <c r="N2262" s="367">
        <v>249</v>
      </c>
      <c r="O2262" s="384">
        <v>-11468.834791655514</v>
      </c>
      <c r="P2262" s="367">
        <v>36.104999999999997</v>
      </c>
      <c r="Q2262" s="367">
        <v>249</v>
      </c>
      <c r="R2262" s="384">
        <v>-4143.0727173776068</v>
      </c>
      <c r="S2262" s="367">
        <v>34.86</v>
      </c>
      <c r="T2262" s="367">
        <v>8586.2068965516992</v>
      </c>
      <c r="U2262" s="384">
        <v>-656972.50004329928</v>
      </c>
      <c r="V2262" s="367">
        <v>2489.9999999999927</v>
      </c>
      <c r="W2262" s="367">
        <v>415000.00000000116</v>
      </c>
      <c r="X2262" s="384">
        <v>98897.221587691252</v>
      </c>
      <c r="Y2262" s="386">
        <v>2490.0000000000068</v>
      </c>
      <c r="Z2262" s="367"/>
      <c r="AA2262" s="367"/>
      <c r="AB2262" s="367"/>
      <c r="AC2262" s="367"/>
      <c r="AD2262" s="367"/>
      <c r="AE2262" s="367"/>
      <c r="AF2262" s="367"/>
      <c r="AG2262" s="367"/>
      <c r="AH2262" s="367"/>
      <c r="AI2262" s="367"/>
      <c r="AJ2262" s="367"/>
      <c r="AK2262" s="367"/>
      <c r="AL2262" s="367"/>
      <c r="AM2262" s="367"/>
      <c r="AN2262" s="367"/>
      <c r="AO2262" s="367"/>
      <c r="AP2262" s="367"/>
      <c r="AQ2262" s="367"/>
      <c r="AR2262" s="367"/>
      <c r="AS2262" s="367"/>
      <c r="AT2262" s="367"/>
    </row>
    <row r="2263" spans="2:46" ht="13.8">
      <c r="B2263" s="26">
        <v>41.666666666666615</v>
      </c>
      <c r="C2263" s="363">
        <v>361.97101817276354</v>
      </c>
      <c r="D2263" s="367">
        <v>2499.9999999999968</v>
      </c>
      <c r="E2263" s="367">
        <v>11627.906976744232</v>
      </c>
      <c r="F2263" s="367">
        <v>-965970.29456930736</v>
      </c>
      <c r="G2263" s="367">
        <v>2500.00000000001</v>
      </c>
      <c r="H2263" s="367">
        <v>62500</v>
      </c>
      <c r="I2263" s="384">
        <v>-11435345.02030254</v>
      </c>
      <c r="J2263" s="367">
        <v>2500</v>
      </c>
      <c r="K2263" s="367">
        <v>15151.515151515108</v>
      </c>
      <c r="L2263" s="384">
        <v>-632851.35345059936</v>
      </c>
      <c r="M2263" s="367">
        <v>2499.9999999999932</v>
      </c>
      <c r="N2263" s="367">
        <v>250</v>
      </c>
      <c r="O2263" s="384">
        <v>-11563.877591414654</v>
      </c>
      <c r="P2263" s="367">
        <v>36.25</v>
      </c>
      <c r="Q2263" s="367">
        <v>250</v>
      </c>
      <c r="R2263" s="384">
        <v>-4182.8294898384174</v>
      </c>
      <c r="S2263" s="367">
        <v>35</v>
      </c>
      <c r="T2263" s="367">
        <v>8620.6896551723894</v>
      </c>
      <c r="U2263" s="384">
        <v>-662678.33843330876</v>
      </c>
      <c r="V2263" s="367">
        <v>2499.9999999999932</v>
      </c>
      <c r="W2263" s="367">
        <v>416666.66666666785</v>
      </c>
      <c r="X2263" s="384">
        <v>99180.33423089092</v>
      </c>
      <c r="Y2263" s="386">
        <v>2500.0000000000073</v>
      </c>
      <c r="Z2263" s="367"/>
      <c r="AA2263" s="367"/>
      <c r="AB2263" s="367"/>
      <c r="AC2263" s="367"/>
      <c r="AD2263" s="367"/>
      <c r="AE2263" s="367"/>
      <c r="AF2263" s="367"/>
      <c r="AG2263" s="367"/>
      <c r="AH2263" s="367"/>
      <c r="AI2263" s="367"/>
      <c r="AJ2263" s="367"/>
      <c r="AK2263" s="367"/>
      <c r="AL2263" s="367"/>
      <c r="AM2263" s="367"/>
      <c r="AN2263" s="367"/>
      <c r="AO2263" s="367"/>
      <c r="AP2263" s="367"/>
      <c r="AQ2263" s="367"/>
      <c r="AR2263" s="367"/>
      <c r="AS2263" s="367"/>
      <c r="AT2263" s="367"/>
    </row>
    <row r="2264" spans="2:46" ht="13.8">
      <c r="B2264" s="26">
        <v>41.833333333333279</v>
      </c>
      <c r="C2264" s="363">
        <v>363.39985649779794</v>
      </c>
      <c r="D2264" s="367">
        <v>2509.9999999999968</v>
      </c>
      <c r="E2264" s="367">
        <v>11674.41860465121</v>
      </c>
      <c r="F2264" s="367">
        <v>-973803.22595493309</v>
      </c>
      <c r="G2264" s="367">
        <v>2510.00000000001</v>
      </c>
      <c r="H2264" s="367">
        <v>62750</v>
      </c>
      <c r="I2264" s="384">
        <v>-11527813.445761122</v>
      </c>
      <c r="J2264" s="367">
        <v>2510</v>
      </c>
      <c r="K2264" s="367">
        <v>15212.121212121168</v>
      </c>
      <c r="L2264" s="384">
        <v>-638420.88368450745</v>
      </c>
      <c r="M2264" s="367">
        <v>2509.9999999999927</v>
      </c>
      <c r="N2264" s="367">
        <v>251</v>
      </c>
      <c r="O2264" s="384">
        <v>-11659.312256952047</v>
      </c>
      <c r="P2264" s="367">
        <v>36.394999999999996</v>
      </c>
      <c r="Q2264" s="367">
        <v>251</v>
      </c>
      <c r="R2264" s="384">
        <v>-4222.7712057088775</v>
      </c>
      <c r="S2264" s="367">
        <v>35.14</v>
      </c>
      <c r="T2264" s="367">
        <v>8655.1724137930796</v>
      </c>
      <c r="U2264" s="384">
        <v>-668408.71598023584</v>
      </c>
      <c r="V2264" s="367">
        <v>2509.9999999999932</v>
      </c>
      <c r="W2264" s="367">
        <v>418333.33333333454</v>
      </c>
      <c r="X2264" s="384">
        <v>99462.534354462274</v>
      </c>
      <c r="Y2264" s="386">
        <v>2510.0000000000073</v>
      </c>
      <c r="Z2264" s="367"/>
      <c r="AA2264" s="367"/>
      <c r="AB2264" s="367"/>
      <c r="AC2264" s="367"/>
      <c r="AD2264" s="367"/>
      <c r="AE2264" s="367"/>
      <c r="AF2264" s="367"/>
      <c r="AG2264" s="367"/>
      <c r="AH2264" s="367"/>
      <c r="AI2264" s="367"/>
      <c r="AJ2264" s="367"/>
      <c r="AK2264" s="367"/>
      <c r="AL2264" s="367"/>
      <c r="AM2264" s="367"/>
      <c r="AN2264" s="367"/>
      <c r="AO2264" s="367"/>
      <c r="AP2264" s="367"/>
      <c r="AQ2264" s="367"/>
      <c r="AR2264" s="367"/>
      <c r="AS2264" s="367"/>
      <c r="AT2264" s="367"/>
    </row>
    <row r="2265" spans="2:46" ht="13.8">
      <c r="B2265" s="26">
        <v>41.999999999999943</v>
      </c>
      <c r="C2265" s="363">
        <v>364.82854306388685</v>
      </c>
      <c r="D2265" s="367">
        <v>2519.9999999999968</v>
      </c>
      <c r="E2265" s="367">
        <v>11720.930232558187</v>
      </c>
      <c r="F2265" s="367">
        <v>-981667.78323862527</v>
      </c>
      <c r="G2265" s="367">
        <v>2520.00000000001</v>
      </c>
      <c r="H2265" s="367">
        <v>63000</v>
      </c>
      <c r="I2265" s="384">
        <v>-11620654.198274501</v>
      </c>
      <c r="J2265" s="367">
        <v>2520</v>
      </c>
      <c r="K2265" s="367">
        <v>15272.727272727228</v>
      </c>
      <c r="L2265" s="384">
        <v>-644014.62208431296</v>
      </c>
      <c r="M2265" s="367">
        <v>2519.9999999999927</v>
      </c>
      <c r="N2265" s="367">
        <v>252</v>
      </c>
      <c r="O2265" s="384">
        <v>-11755.138788267708</v>
      </c>
      <c r="P2265" s="367">
        <v>36.54</v>
      </c>
      <c r="Q2265" s="367">
        <v>252</v>
      </c>
      <c r="R2265" s="384">
        <v>-4262.8978649889887</v>
      </c>
      <c r="S2265" s="367">
        <v>35.28</v>
      </c>
      <c r="T2265" s="367">
        <v>8689.6551724137698</v>
      </c>
      <c r="U2265" s="384">
        <v>-674163.63268408075</v>
      </c>
      <c r="V2265" s="367">
        <v>2519.9999999999932</v>
      </c>
      <c r="W2265" s="367">
        <v>420000.00000000122</v>
      </c>
      <c r="X2265" s="384">
        <v>99743.821958405329</v>
      </c>
      <c r="Y2265" s="386">
        <v>2520.0000000000073</v>
      </c>
      <c r="Z2265" s="367"/>
      <c r="AA2265" s="367"/>
      <c r="AB2265" s="367"/>
      <c r="AC2265" s="367"/>
      <c r="AD2265" s="367"/>
      <c r="AE2265" s="367"/>
      <c r="AF2265" s="367"/>
      <c r="AG2265" s="367"/>
      <c r="AH2265" s="367"/>
      <c r="AI2265" s="367"/>
      <c r="AJ2265" s="367"/>
      <c r="AK2265" s="367"/>
      <c r="AL2265" s="367"/>
      <c r="AM2265" s="367"/>
      <c r="AN2265" s="367"/>
      <c r="AO2265" s="367"/>
      <c r="AP2265" s="367"/>
      <c r="AQ2265" s="367"/>
      <c r="AR2265" s="367"/>
      <c r="AS2265" s="367"/>
      <c r="AT2265" s="367"/>
    </row>
    <row r="2266" spans="2:46" ht="13.8">
      <c r="B2266" s="26">
        <v>42.166666666666607</v>
      </c>
      <c r="C2266" s="363">
        <v>366.25707787103033</v>
      </c>
      <c r="D2266" s="367">
        <v>2529.9999999999968</v>
      </c>
      <c r="E2266" s="367">
        <v>11767.441860465164</v>
      </c>
      <c r="F2266" s="367">
        <v>-989563.96642038412</v>
      </c>
      <c r="G2266" s="367">
        <v>2530.00000000001</v>
      </c>
      <c r="H2266" s="367">
        <v>63250</v>
      </c>
      <c r="I2266" s="384">
        <v>-11713867.277842686</v>
      </c>
      <c r="J2266" s="367">
        <v>2530</v>
      </c>
      <c r="K2266" s="367">
        <v>15333.333333333288</v>
      </c>
      <c r="L2266" s="384">
        <v>-649632.56865001598</v>
      </c>
      <c r="M2266" s="367">
        <v>2529.9999999999927</v>
      </c>
      <c r="N2266" s="367">
        <v>253</v>
      </c>
      <c r="O2266" s="384">
        <v>-11851.35718536163</v>
      </c>
      <c r="P2266" s="367">
        <v>36.685000000000002</v>
      </c>
      <c r="Q2266" s="367">
        <v>253</v>
      </c>
      <c r="R2266" s="384">
        <v>-4303.2094676787501</v>
      </c>
      <c r="S2266" s="367">
        <v>35.42</v>
      </c>
      <c r="T2266" s="367">
        <v>8724.1379310344601</v>
      </c>
      <c r="U2266" s="384">
        <v>-679943.0885448436</v>
      </c>
      <c r="V2266" s="367">
        <v>2529.9999999999932</v>
      </c>
      <c r="W2266" s="367">
        <v>421666.66666666791</v>
      </c>
      <c r="X2266" s="384">
        <v>100024.19704272006</v>
      </c>
      <c r="Y2266" s="386">
        <v>2530.0000000000073</v>
      </c>
      <c r="Z2266" s="367"/>
      <c r="AA2266" s="367"/>
      <c r="AB2266" s="367"/>
      <c r="AC2266" s="367"/>
      <c r="AD2266" s="367"/>
      <c r="AE2266" s="367"/>
      <c r="AF2266" s="367"/>
      <c r="AG2266" s="367"/>
      <c r="AH2266" s="367"/>
      <c r="AI2266" s="367"/>
      <c r="AJ2266" s="367"/>
      <c r="AK2266" s="367"/>
      <c r="AL2266" s="367"/>
      <c r="AM2266" s="367"/>
      <c r="AN2266" s="367"/>
      <c r="AO2266" s="367"/>
      <c r="AP2266" s="367"/>
      <c r="AQ2266" s="367"/>
      <c r="AR2266" s="367"/>
      <c r="AS2266" s="367"/>
      <c r="AT2266" s="367"/>
    </row>
    <row r="2267" spans="2:46" ht="13.8">
      <c r="B2267" s="26">
        <v>42.333333333333272</v>
      </c>
      <c r="C2267" s="363">
        <v>367.68546091922826</v>
      </c>
      <c r="D2267" s="367">
        <v>2539.9999999999964</v>
      </c>
      <c r="E2267" s="367">
        <v>11813.953488372141</v>
      </c>
      <c r="F2267" s="367">
        <v>-997491.77550020965</v>
      </c>
      <c r="G2267" s="367">
        <v>2540.0000000000105</v>
      </c>
      <c r="H2267" s="367">
        <v>63500</v>
      </c>
      <c r="I2267" s="384">
        <v>-11807452.684465665</v>
      </c>
      <c r="J2267" s="367">
        <v>2540</v>
      </c>
      <c r="K2267" s="367">
        <v>15393.939393939349</v>
      </c>
      <c r="L2267" s="384">
        <v>-655274.72338161606</v>
      </c>
      <c r="M2267" s="367">
        <v>2539.9999999999927</v>
      </c>
      <c r="N2267" s="367">
        <v>254</v>
      </c>
      <c r="O2267" s="384">
        <v>-11947.967448233807</v>
      </c>
      <c r="P2267" s="367">
        <v>36.83</v>
      </c>
      <c r="Q2267" s="367">
        <v>254</v>
      </c>
      <c r="R2267" s="384">
        <v>-4343.7060137781609</v>
      </c>
      <c r="S2267" s="367">
        <v>35.56</v>
      </c>
      <c r="T2267" s="367">
        <v>8758.6206896551503</v>
      </c>
      <c r="U2267" s="384">
        <v>-685747.08356252429</v>
      </c>
      <c r="V2267" s="367">
        <v>2539.9999999999932</v>
      </c>
      <c r="W2267" s="367">
        <v>423333.33333333459</v>
      </c>
      <c r="X2267" s="384">
        <v>100303.65960740649</v>
      </c>
      <c r="Y2267" s="386">
        <v>2540.0000000000073</v>
      </c>
      <c r="Z2267" s="367"/>
      <c r="AA2267" s="367"/>
      <c r="AB2267" s="367"/>
      <c r="AC2267" s="367"/>
      <c r="AD2267" s="367"/>
      <c r="AE2267" s="367"/>
      <c r="AF2267" s="367"/>
      <c r="AG2267" s="367"/>
      <c r="AH2267" s="367"/>
      <c r="AI2267" s="367"/>
      <c r="AJ2267" s="367"/>
      <c r="AK2267" s="367"/>
      <c r="AL2267" s="367"/>
      <c r="AM2267" s="367"/>
      <c r="AN2267" s="367"/>
      <c r="AO2267" s="367"/>
      <c r="AP2267" s="367"/>
      <c r="AQ2267" s="367"/>
      <c r="AR2267" s="367"/>
      <c r="AS2267" s="367"/>
      <c r="AT2267" s="367"/>
    </row>
    <row r="2268" spans="2:46" ht="13.8">
      <c r="B2268" s="26">
        <v>42.499999999999936</v>
      </c>
      <c r="C2268" s="363">
        <v>369.11369220848076</v>
      </c>
      <c r="D2268" s="367">
        <v>2549.9999999999964</v>
      </c>
      <c r="E2268" s="367">
        <v>11860.465116279118</v>
      </c>
      <c r="F2268" s="367">
        <v>-1005451.2104781015</v>
      </c>
      <c r="G2268" s="367">
        <v>2550.0000000000105</v>
      </c>
      <c r="H2268" s="367">
        <v>63750</v>
      </c>
      <c r="I2268" s="384">
        <v>-11901410.418143446</v>
      </c>
      <c r="J2268" s="367">
        <v>2550</v>
      </c>
      <c r="K2268" s="367">
        <v>15454.545454545409</v>
      </c>
      <c r="L2268" s="384">
        <v>-660941.08627911354</v>
      </c>
      <c r="M2268" s="367">
        <v>2549.9999999999927</v>
      </c>
      <c r="N2268" s="367">
        <v>255</v>
      </c>
      <c r="O2268" s="384">
        <v>-12044.96957688425</v>
      </c>
      <c r="P2268" s="367">
        <v>36.975000000000001</v>
      </c>
      <c r="Q2268" s="367">
        <v>255</v>
      </c>
      <c r="R2268" s="384">
        <v>-4384.3875032872211</v>
      </c>
      <c r="S2268" s="367">
        <v>35.699999999999996</v>
      </c>
      <c r="T2268" s="367">
        <v>8793.1034482758405</v>
      </c>
      <c r="U2268" s="384">
        <v>-691575.61773712339</v>
      </c>
      <c r="V2268" s="367">
        <v>2549.9999999999941</v>
      </c>
      <c r="W2268" s="367">
        <v>425000.00000000128</v>
      </c>
      <c r="X2268" s="384">
        <v>100582.20965246466</v>
      </c>
      <c r="Y2268" s="386">
        <v>2550.0000000000077</v>
      </c>
      <c r="Z2268" s="367"/>
      <c r="AA2268" s="367"/>
      <c r="AB2268" s="367"/>
      <c r="AC2268" s="367"/>
      <c r="AD2268" s="367"/>
      <c r="AE2268" s="367"/>
      <c r="AF2268" s="367"/>
      <c r="AG2268" s="367"/>
      <c r="AH2268" s="367"/>
      <c r="AI2268" s="367"/>
      <c r="AJ2268" s="367"/>
      <c r="AK2268" s="367"/>
      <c r="AL2268" s="367"/>
      <c r="AM2268" s="367"/>
      <c r="AN2268" s="367"/>
      <c r="AO2268" s="367"/>
      <c r="AP2268" s="367"/>
      <c r="AQ2268" s="367"/>
      <c r="AR2268" s="367"/>
      <c r="AS2268" s="367"/>
      <c r="AT2268" s="367"/>
    </row>
    <row r="2269" spans="2:46" ht="13.8">
      <c r="B2269" s="26">
        <v>42.6666666666666</v>
      </c>
      <c r="C2269" s="363">
        <v>370.54177173878787</v>
      </c>
      <c r="D2269" s="367">
        <v>2559.9999999999964</v>
      </c>
      <c r="E2269" s="367">
        <v>11906.976744186095</v>
      </c>
      <c r="F2269" s="367">
        <v>-1013442.2713540599</v>
      </c>
      <c r="G2269" s="367">
        <v>2560.0000000000105</v>
      </c>
      <c r="H2269" s="367">
        <v>64000</v>
      </c>
      <c r="I2269" s="384">
        <v>-11995740.478876024</v>
      </c>
      <c r="J2269" s="367">
        <v>2560</v>
      </c>
      <c r="K2269" s="367">
        <v>15515.151515151469</v>
      </c>
      <c r="L2269" s="384">
        <v>-666631.65734250774</v>
      </c>
      <c r="M2269" s="367">
        <v>2559.9999999999923</v>
      </c>
      <c r="N2269" s="367">
        <v>256</v>
      </c>
      <c r="O2269" s="384">
        <v>-12142.363571312948</v>
      </c>
      <c r="P2269" s="367">
        <v>37.119999999999997</v>
      </c>
      <c r="Q2269" s="367">
        <v>256</v>
      </c>
      <c r="R2269" s="384">
        <v>-4425.2539362059324</v>
      </c>
      <c r="S2269" s="367">
        <v>35.839999999999996</v>
      </c>
      <c r="T2269" s="367">
        <v>8827.5862068965307</v>
      </c>
      <c r="U2269" s="384">
        <v>-697428.69106863986</v>
      </c>
      <c r="V2269" s="367">
        <v>2559.9999999999941</v>
      </c>
      <c r="W2269" s="367">
        <v>426666.66666666797</v>
      </c>
      <c r="X2269" s="384">
        <v>100859.84717789447</v>
      </c>
      <c r="Y2269" s="386">
        <v>2560.0000000000077</v>
      </c>
      <c r="Z2269" s="367"/>
      <c r="AA2269" s="367"/>
      <c r="AB2269" s="367"/>
      <c r="AC2269" s="367"/>
      <c r="AD2269" s="367"/>
      <c r="AE2269" s="367"/>
      <c r="AF2269" s="367"/>
      <c r="AG2269" s="367"/>
      <c r="AH2269" s="367"/>
      <c r="AI2269" s="367"/>
      <c r="AJ2269" s="367"/>
      <c r="AK2269" s="367"/>
      <c r="AL2269" s="367"/>
      <c r="AM2269" s="367"/>
      <c r="AN2269" s="367"/>
      <c r="AO2269" s="367"/>
      <c r="AP2269" s="367"/>
      <c r="AQ2269" s="367"/>
      <c r="AR2269" s="367"/>
      <c r="AS2269" s="367"/>
      <c r="AT2269" s="367"/>
    </row>
    <row r="2270" spans="2:46" ht="13.8">
      <c r="B2270" s="26">
        <v>42.833333333333265</v>
      </c>
      <c r="C2270" s="363">
        <v>371.96969951014944</v>
      </c>
      <c r="D2270" s="367">
        <v>2569.9999999999964</v>
      </c>
      <c r="E2270" s="367">
        <v>11953.488372093072</v>
      </c>
      <c r="F2270" s="367">
        <v>-1021464.9581280848</v>
      </c>
      <c r="G2270" s="367">
        <v>2570.0000000000105</v>
      </c>
      <c r="H2270" s="367">
        <v>64250</v>
      </c>
      <c r="I2270" s="384">
        <v>-12090442.866663408</v>
      </c>
      <c r="J2270" s="367">
        <v>2570</v>
      </c>
      <c r="K2270" s="367">
        <v>15575.757575757529</v>
      </c>
      <c r="L2270" s="384">
        <v>-672346.43657179968</v>
      </c>
      <c r="M2270" s="367">
        <v>2569.9999999999923</v>
      </c>
      <c r="N2270" s="367">
        <v>257</v>
      </c>
      <c r="O2270" s="384">
        <v>-12240.149431519914</v>
      </c>
      <c r="P2270" s="367">
        <v>37.265000000000001</v>
      </c>
      <c r="Q2270" s="367">
        <v>257</v>
      </c>
      <c r="R2270" s="384">
        <v>-4466.3053125342967</v>
      </c>
      <c r="S2270" s="367">
        <v>35.980000000000004</v>
      </c>
      <c r="T2270" s="367">
        <v>8862.0689655172209</v>
      </c>
      <c r="U2270" s="384">
        <v>-703306.30355707405</v>
      </c>
      <c r="V2270" s="367">
        <v>2569.9999999999941</v>
      </c>
      <c r="W2270" s="367">
        <v>428333.33333333465</v>
      </c>
      <c r="X2270" s="384">
        <v>101136.572183696</v>
      </c>
      <c r="Y2270" s="386">
        <v>2570.0000000000077</v>
      </c>
      <c r="Z2270" s="367"/>
      <c r="AA2270" s="367"/>
      <c r="AB2270" s="367"/>
      <c r="AC2270" s="367"/>
      <c r="AD2270" s="367"/>
      <c r="AE2270" s="367"/>
      <c r="AF2270" s="367"/>
      <c r="AG2270" s="367"/>
      <c r="AH2270" s="367"/>
      <c r="AI2270" s="367"/>
      <c r="AJ2270" s="367"/>
      <c r="AK2270" s="367"/>
      <c r="AL2270" s="367"/>
      <c r="AM2270" s="367"/>
      <c r="AN2270" s="367"/>
      <c r="AO2270" s="367"/>
      <c r="AP2270" s="367"/>
      <c r="AQ2270" s="367"/>
      <c r="AR2270" s="367"/>
      <c r="AS2270" s="367"/>
      <c r="AT2270" s="367"/>
    </row>
    <row r="2271" spans="2:46" ht="13.8">
      <c r="B2271" s="26">
        <v>42.999999999999929</v>
      </c>
      <c r="C2271" s="363">
        <v>373.3974755225654</v>
      </c>
      <c r="D2271" s="367">
        <v>2579.9999999999955</v>
      </c>
      <c r="E2271" s="367">
        <v>12000.000000000049</v>
      </c>
      <c r="F2271" s="367">
        <v>-1029519.2708001761</v>
      </c>
      <c r="G2271" s="367">
        <v>2580.0000000000105</v>
      </c>
      <c r="H2271" s="367">
        <v>64500</v>
      </c>
      <c r="I2271" s="384">
        <v>-12185517.581505585</v>
      </c>
      <c r="J2271" s="367">
        <v>2580</v>
      </c>
      <c r="K2271" s="367">
        <v>15636.363636363589</v>
      </c>
      <c r="L2271" s="384">
        <v>-678085.4239669888</v>
      </c>
      <c r="M2271" s="367">
        <v>2579.9999999999923</v>
      </c>
      <c r="N2271" s="367">
        <v>258</v>
      </c>
      <c r="O2271" s="384">
        <v>-12338.327157505137</v>
      </c>
      <c r="P2271" s="367">
        <v>37.409999999999997</v>
      </c>
      <c r="Q2271" s="367">
        <v>258</v>
      </c>
      <c r="R2271" s="384">
        <v>-4507.5416322723058</v>
      </c>
      <c r="S2271" s="367">
        <v>36.119999999999997</v>
      </c>
      <c r="T2271" s="367">
        <v>8896.5517241379112</v>
      </c>
      <c r="U2271" s="384">
        <v>-709208.45520242676</v>
      </c>
      <c r="V2271" s="367">
        <v>2579.9999999999945</v>
      </c>
      <c r="W2271" s="367">
        <v>430000.00000000134</v>
      </c>
      <c r="X2271" s="384">
        <v>101412.38466986921</v>
      </c>
      <c r="Y2271" s="386">
        <v>2580.0000000000077</v>
      </c>
      <c r="Z2271" s="367"/>
      <c r="AA2271" s="367"/>
      <c r="AB2271" s="367"/>
      <c r="AC2271" s="367"/>
      <c r="AD2271" s="367"/>
      <c r="AE2271" s="367"/>
      <c r="AF2271" s="367"/>
      <c r="AG2271" s="367"/>
      <c r="AH2271" s="367"/>
      <c r="AI2271" s="367"/>
      <c r="AJ2271" s="367"/>
      <c r="AK2271" s="367"/>
      <c r="AL2271" s="367"/>
      <c r="AM2271" s="367"/>
      <c r="AN2271" s="367"/>
      <c r="AO2271" s="367"/>
      <c r="AP2271" s="367"/>
      <c r="AQ2271" s="367"/>
      <c r="AR2271" s="367"/>
      <c r="AS2271" s="367"/>
      <c r="AT2271" s="367"/>
    </row>
    <row r="2272" spans="2:46" ht="13.8">
      <c r="B2272" s="26">
        <v>43.166666666666593</v>
      </c>
      <c r="C2272" s="363">
        <v>374.82509977603598</v>
      </c>
      <c r="D2272" s="367">
        <v>2589.9999999999955</v>
      </c>
      <c r="E2272" s="367">
        <v>12046.511627907026</v>
      </c>
      <c r="F2272" s="367">
        <v>-1037605.2093703341</v>
      </c>
      <c r="G2272" s="367">
        <v>2590.0000000000105</v>
      </c>
      <c r="H2272" s="367">
        <v>64750</v>
      </c>
      <c r="I2272" s="384">
        <v>-12280964.623402566</v>
      </c>
      <c r="J2272" s="367">
        <v>2590</v>
      </c>
      <c r="K2272" s="367">
        <v>15696.969696969649</v>
      </c>
      <c r="L2272" s="384">
        <v>-683848.61952807533</v>
      </c>
      <c r="M2272" s="367">
        <v>2589.9999999999923</v>
      </c>
      <c r="N2272" s="367">
        <v>259</v>
      </c>
      <c r="O2272" s="384">
        <v>-12436.896749268621</v>
      </c>
      <c r="P2272" s="367">
        <v>37.555</v>
      </c>
      <c r="Q2272" s="367">
        <v>259</v>
      </c>
      <c r="R2272" s="384">
        <v>-4548.9628954199698</v>
      </c>
      <c r="S2272" s="367">
        <v>36.26</v>
      </c>
      <c r="T2272" s="367">
        <v>8931.0344827586014</v>
      </c>
      <c r="U2272" s="384">
        <v>-715135.14600469661</v>
      </c>
      <c r="V2272" s="367">
        <v>2589.9999999999945</v>
      </c>
      <c r="W2272" s="367">
        <v>431666.66666666802</v>
      </c>
      <c r="X2272" s="384">
        <v>101687.28463641412</v>
      </c>
      <c r="Y2272" s="386">
        <v>2590.0000000000077</v>
      </c>
      <c r="Z2272" s="367"/>
      <c r="AA2272" s="367"/>
      <c r="AB2272" s="367"/>
      <c r="AC2272" s="367"/>
      <c r="AD2272" s="367"/>
      <c r="AE2272" s="367"/>
      <c r="AF2272" s="367"/>
      <c r="AG2272" s="367"/>
      <c r="AH2272" s="367"/>
      <c r="AI2272" s="367"/>
      <c r="AJ2272" s="367"/>
      <c r="AK2272" s="367"/>
      <c r="AL2272" s="367"/>
      <c r="AM2272" s="367"/>
      <c r="AN2272" s="367"/>
      <c r="AO2272" s="367"/>
      <c r="AP2272" s="367"/>
      <c r="AQ2272" s="367"/>
      <c r="AR2272" s="367"/>
      <c r="AS2272" s="367"/>
      <c r="AT2272" s="367"/>
    </row>
    <row r="2273" spans="2:46" ht="13.8">
      <c r="B2273" s="26">
        <v>43.333333333333258</v>
      </c>
      <c r="C2273" s="363">
        <v>376.25257227056119</v>
      </c>
      <c r="D2273" s="367">
        <v>2599.9999999999955</v>
      </c>
      <c r="E2273" s="367">
        <v>12093.023255814003</v>
      </c>
      <c r="F2273" s="367">
        <v>-1045722.7738385584</v>
      </c>
      <c r="G2273" s="367">
        <v>2600.0000000000105</v>
      </c>
      <c r="H2273" s="367">
        <v>65000</v>
      </c>
      <c r="I2273" s="384">
        <v>-12376783.992354343</v>
      </c>
      <c r="J2273" s="367">
        <v>2600</v>
      </c>
      <c r="K2273" s="367">
        <v>15757.575757575709</v>
      </c>
      <c r="L2273" s="384">
        <v>-689636.02325505891</v>
      </c>
      <c r="M2273" s="367">
        <v>2599.9999999999923</v>
      </c>
      <c r="N2273" s="367">
        <v>260</v>
      </c>
      <c r="O2273" s="384">
        <v>-12535.858206810364</v>
      </c>
      <c r="P2273" s="367">
        <v>37.699999999999996</v>
      </c>
      <c r="Q2273" s="367">
        <v>260</v>
      </c>
      <c r="R2273" s="384">
        <v>-4590.5691019772821</v>
      </c>
      <c r="S2273" s="367">
        <v>36.4</v>
      </c>
      <c r="T2273" s="367">
        <v>8965.5172413792916</v>
      </c>
      <c r="U2273" s="384">
        <v>-721086.37596388476</v>
      </c>
      <c r="V2273" s="367">
        <v>2599.9999999999945</v>
      </c>
      <c r="W2273" s="367">
        <v>433333.33333333471</v>
      </c>
      <c r="X2273" s="384">
        <v>101961.27208333074</v>
      </c>
      <c r="Y2273" s="386">
        <v>2600.0000000000086</v>
      </c>
      <c r="Z2273" s="367"/>
      <c r="AA2273" s="367"/>
      <c r="AB2273" s="367"/>
      <c r="AC2273" s="367"/>
      <c r="AD2273" s="367"/>
      <c r="AE2273" s="367"/>
      <c r="AF2273" s="367"/>
      <c r="AG2273" s="367"/>
      <c r="AH2273" s="367"/>
      <c r="AI2273" s="367"/>
      <c r="AJ2273" s="367"/>
      <c r="AK2273" s="367"/>
      <c r="AL2273" s="367"/>
      <c r="AM2273" s="367"/>
      <c r="AN2273" s="367"/>
      <c r="AO2273" s="367"/>
      <c r="AP2273" s="367"/>
      <c r="AQ2273" s="367"/>
      <c r="AR2273" s="367"/>
      <c r="AS2273" s="367"/>
      <c r="AT2273" s="367"/>
    </row>
    <row r="2274" spans="2:46" ht="13.8">
      <c r="B2274" s="26">
        <v>43.499999999999922</v>
      </c>
      <c r="C2274" s="363">
        <v>377.67989300614084</v>
      </c>
      <c r="D2274" s="367">
        <v>2609.999999999995</v>
      </c>
      <c r="E2274" s="367">
        <v>12139.53488372098</v>
      </c>
      <c r="F2274" s="367">
        <v>-1053871.9642048492</v>
      </c>
      <c r="G2274" s="367">
        <v>2610.0000000000105</v>
      </c>
      <c r="H2274" s="367">
        <v>65250</v>
      </c>
      <c r="I2274" s="384">
        <v>-12472975.688360926</v>
      </c>
      <c r="J2274" s="367">
        <v>2610</v>
      </c>
      <c r="K2274" s="367">
        <v>15818.181818181769</v>
      </c>
      <c r="L2274" s="384">
        <v>-695447.6351479399</v>
      </c>
      <c r="M2274" s="367">
        <v>2609.9999999999923</v>
      </c>
      <c r="N2274" s="367">
        <v>261</v>
      </c>
      <c r="O2274" s="384">
        <v>-12635.211530130375</v>
      </c>
      <c r="P2274" s="367">
        <v>37.844999999999999</v>
      </c>
      <c r="Q2274" s="367">
        <v>261</v>
      </c>
      <c r="R2274" s="384">
        <v>-4632.3602519442447</v>
      </c>
      <c r="S2274" s="367">
        <v>36.54</v>
      </c>
      <c r="T2274" s="367">
        <v>8999.9999999999818</v>
      </c>
      <c r="U2274" s="384">
        <v>-727062.1450799905</v>
      </c>
      <c r="V2274" s="367">
        <v>2609.9999999999945</v>
      </c>
      <c r="W2274" s="367">
        <v>435000.0000000014</v>
      </c>
      <c r="X2274" s="384">
        <v>102234.34701061907</v>
      </c>
      <c r="Y2274" s="386">
        <v>2610.0000000000086</v>
      </c>
      <c r="Z2274" s="367"/>
      <c r="AA2274" s="367"/>
      <c r="AB2274" s="367"/>
      <c r="AC2274" s="367"/>
      <c r="AD2274" s="367"/>
      <c r="AE2274" s="367"/>
      <c r="AF2274" s="367"/>
      <c r="AG2274" s="367"/>
      <c r="AH2274" s="367"/>
      <c r="AI2274" s="367"/>
      <c r="AJ2274" s="367"/>
      <c r="AK2274" s="367"/>
      <c r="AL2274" s="367"/>
      <c r="AM2274" s="367"/>
      <c r="AN2274" s="367"/>
      <c r="AO2274" s="367"/>
      <c r="AP2274" s="367"/>
      <c r="AQ2274" s="367"/>
      <c r="AR2274" s="367"/>
      <c r="AS2274" s="367"/>
      <c r="AT2274" s="367"/>
    </row>
    <row r="2275" spans="2:46" ht="13.8">
      <c r="B2275" s="26">
        <v>43.666666666666586</v>
      </c>
      <c r="C2275" s="363">
        <v>379.10706198277506</v>
      </c>
      <c r="D2275" s="367">
        <v>2619.999999999995</v>
      </c>
      <c r="E2275" s="367">
        <v>12186.046511627957</v>
      </c>
      <c r="F2275" s="367">
        <v>-1062052.7804692076</v>
      </c>
      <c r="G2275" s="367">
        <v>2620.0000000000114</v>
      </c>
      <c r="H2275" s="367">
        <v>65500</v>
      </c>
      <c r="I2275" s="384">
        <v>-12569539.711422304</v>
      </c>
      <c r="J2275" s="367">
        <v>2620</v>
      </c>
      <c r="K2275" s="367">
        <v>15878.787878787829</v>
      </c>
      <c r="L2275" s="384">
        <v>-701283.45520671783</v>
      </c>
      <c r="M2275" s="367">
        <v>2619.9999999999918</v>
      </c>
      <c r="N2275" s="367">
        <v>262</v>
      </c>
      <c r="O2275" s="384">
        <v>-12734.956719228643</v>
      </c>
      <c r="P2275" s="367">
        <v>37.99</v>
      </c>
      <c r="Q2275" s="367">
        <v>262</v>
      </c>
      <c r="R2275" s="384">
        <v>-4674.3363453208585</v>
      </c>
      <c r="S2275" s="367">
        <v>36.68</v>
      </c>
      <c r="T2275" s="367">
        <v>9034.482758620672</v>
      </c>
      <c r="U2275" s="384">
        <v>-733062.45335301466</v>
      </c>
      <c r="V2275" s="367">
        <v>2619.999999999995</v>
      </c>
      <c r="W2275" s="367">
        <v>436666.66666666808</v>
      </c>
      <c r="X2275" s="384">
        <v>102506.50941827905</v>
      </c>
      <c r="Y2275" s="386">
        <v>2620.0000000000086</v>
      </c>
      <c r="Z2275" s="367"/>
      <c r="AA2275" s="367"/>
      <c r="AB2275" s="367"/>
      <c r="AC2275" s="367"/>
      <c r="AD2275" s="367"/>
      <c r="AE2275" s="367"/>
      <c r="AF2275" s="367"/>
      <c r="AG2275" s="367"/>
      <c r="AH2275" s="367"/>
      <c r="AI2275" s="367"/>
      <c r="AJ2275" s="367"/>
      <c r="AK2275" s="367"/>
      <c r="AL2275" s="367"/>
      <c r="AM2275" s="367"/>
      <c r="AN2275" s="367"/>
      <c r="AO2275" s="367"/>
      <c r="AP2275" s="367"/>
      <c r="AQ2275" s="367"/>
      <c r="AR2275" s="367"/>
      <c r="AS2275" s="367"/>
      <c r="AT2275" s="367"/>
    </row>
    <row r="2276" spans="2:46" ht="13.8">
      <c r="B2276" s="26">
        <v>43.83333333333325</v>
      </c>
      <c r="C2276" s="363">
        <v>380.53407920046379</v>
      </c>
      <c r="D2276" s="367">
        <v>2629.999999999995</v>
      </c>
      <c r="E2276" s="367">
        <v>12232.558139534935</v>
      </c>
      <c r="F2276" s="367">
        <v>-1070265.2226316317</v>
      </c>
      <c r="G2276" s="367">
        <v>2630.0000000000114</v>
      </c>
      <c r="H2276" s="367">
        <v>65750</v>
      </c>
      <c r="I2276" s="384">
        <v>-12666476.061538482</v>
      </c>
      <c r="J2276" s="367">
        <v>2630</v>
      </c>
      <c r="K2276" s="367">
        <v>15939.393939393889</v>
      </c>
      <c r="L2276" s="384">
        <v>-707143.48343139328</v>
      </c>
      <c r="M2276" s="367">
        <v>2629.9999999999918</v>
      </c>
      <c r="N2276" s="367">
        <v>263</v>
      </c>
      <c r="O2276" s="384">
        <v>-12835.093774105169</v>
      </c>
      <c r="P2276" s="367">
        <v>38.134999999999998</v>
      </c>
      <c r="Q2276" s="367">
        <v>263</v>
      </c>
      <c r="R2276" s="384">
        <v>-4716.4973821071226</v>
      </c>
      <c r="S2276" s="367">
        <v>36.82</v>
      </c>
      <c r="T2276" s="367">
        <v>9068.9655172413622</v>
      </c>
      <c r="U2276" s="384">
        <v>-739087.30078295607</v>
      </c>
      <c r="V2276" s="367">
        <v>2629.999999999995</v>
      </c>
      <c r="W2276" s="367">
        <v>438333.33333333477</v>
      </c>
      <c r="X2276" s="384">
        <v>102777.75930631075</v>
      </c>
      <c r="Y2276" s="386">
        <v>2630.0000000000086</v>
      </c>
      <c r="Z2276" s="367"/>
      <c r="AA2276" s="367"/>
      <c r="AB2276" s="367"/>
      <c r="AC2276" s="367"/>
      <c r="AD2276" s="367"/>
      <c r="AE2276" s="367"/>
      <c r="AF2276" s="367"/>
      <c r="AG2276" s="367"/>
      <c r="AH2276" s="367"/>
      <c r="AI2276" s="367"/>
      <c r="AJ2276" s="367"/>
      <c r="AK2276" s="367"/>
      <c r="AL2276" s="367"/>
      <c r="AM2276" s="367"/>
      <c r="AN2276" s="367"/>
      <c r="AO2276" s="367"/>
      <c r="AP2276" s="367"/>
      <c r="AQ2276" s="367"/>
      <c r="AR2276" s="367"/>
      <c r="AS2276" s="367"/>
      <c r="AT2276" s="367"/>
    </row>
    <row r="2277" spans="2:46" ht="13.8">
      <c r="B2277" s="26">
        <v>43.999999999999915</v>
      </c>
      <c r="C2277" s="363">
        <v>381.96094465920709</v>
      </c>
      <c r="D2277" s="367">
        <v>2639.999999999995</v>
      </c>
      <c r="E2277" s="367">
        <v>12279.069767441912</v>
      </c>
      <c r="F2277" s="367">
        <v>-1078509.290692122</v>
      </c>
      <c r="G2277" s="367">
        <v>2640.0000000000114</v>
      </c>
      <c r="H2277" s="367">
        <v>66000</v>
      </c>
      <c r="I2277" s="384">
        <v>-12763784.738709459</v>
      </c>
      <c r="J2277" s="367">
        <v>2640</v>
      </c>
      <c r="K2277" s="367">
        <v>15999.999999999949</v>
      </c>
      <c r="L2277" s="384">
        <v>-713027.7198219659</v>
      </c>
      <c r="M2277" s="367">
        <v>2639.9999999999918</v>
      </c>
      <c r="N2277" s="367">
        <v>264</v>
      </c>
      <c r="O2277" s="384">
        <v>-12935.622694759961</v>
      </c>
      <c r="P2277" s="367">
        <v>38.28</v>
      </c>
      <c r="Q2277" s="367">
        <v>264</v>
      </c>
      <c r="R2277" s="384">
        <v>-4758.8433623030369</v>
      </c>
      <c r="S2277" s="367">
        <v>36.96</v>
      </c>
      <c r="T2277" s="367">
        <v>9103.4482758620525</v>
      </c>
      <c r="U2277" s="384">
        <v>-745136.68736981566</v>
      </c>
      <c r="V2277" s="367">
        <v>2639.999999999995</v>
      </c>
      <c r="W2277" s="367">
        <v>440000.00000000146</v>
      </c>
      <c r="X2277" s="384">
        <v>103048.09667471414</v>
      </c>
      <c r="Y2277" s="386">
        <v>2640.0000000000086</v>
      </c>
      <c r="Z2277" s="367"/>
      <c r="AA2277" s="367"/>
      <c r="AB2277" s="367"/>
      <c r="AC2277" s="367"/>
      <c r="AD2277" s="367"/>
      <c r="AE2277" s="367"/>
      <c r="AF2277" s="367"/>
      <c r="AG2277" s="367"/>
      <c r="AH2277" s="367"/>
      <c r="AI2277" s="367"/>
      <c r="AJ2277" s="367"/>
      <c r="AK2277" s="367"/>
      <c r="AL2277" s="367"/>
      <c r="AM2277" s="367"/>
      <c r="AN2277" s="367"/>
      <c r="AO2277" s="367"/>
      <c r="AP2277" s="367"/>
      <c r="AQ2277" s="367"/>
      <c r="AR2277" s="367"/>
      <c r="AS2277" s="367"/>
      <c r="AT2277" s="367"/>
    </row>
    <row r="2278" spans="2:46" ht="13.8">
      <c r="B2278" s="26">
        <v>44.166666666666579</v>
      </c>
      <c r="C2278" s="363">
        <v>383.38765835900483</v>
      </c>
      <c r="D2278" s="367">
        <v>2649.9999999999945</v>
      </c>
      <c r="E2278" s="367">
        <v>12325.581395348889</v>
      </c>
      <c r="F2278" s="367">
        <v>-1086784.9846506789</v>
      </c>
      <c r="G2278" s="367">
        <v>2650.0000000000114</v>
      </c>
      <c r="H2278" s="367">
        <v>66250</v>
      </c>
      <c r="I2278" s="384">
        <v>-12861465.74293524</v>
      </c>
      <c r="J2278" s="367">
        <v>2650</v>
      </c>
      <c r="K2278" s="367">
        <v>16060.606060606009</v>
      </c>
      <c r="L2278" s="384">
        <v>-718936.16437843593</v>
      </c>
      <c r="M2278" s="367">
        <v>2649.9999999999918</v>
      </c>
      <c r="N2278" s="367">
        <v>265</v>
      </c>
      <c r="O2278" s="384">
        <v>-13036.543481193006</v>
      </c>
      <c r="P2278" s="367">
        <v>38.424999999999997</v>
      </c>
      <c r="Q2278" s="367">
        <v>265</v>
      </c>
      <c r="R2278" s="384">
        <v>-4801.3742859085978</v>
      </c>
      <c r="S2278" s="367">
        <v>37.099999999999994</v>
      </c>
      <c r="T2278" s="367">
        <v>9137.9310344827427</v>
      </c>
      <c r="U2278" s="384">
        <v>-751210.61311359284</v>
      </c>
      <c r="V2278" s="367">
        <v>2649.999999999995</v>
      </c>
      <c r="W2278" s="367">
        <v>441666.66666666814</v>
      </c>
      <c r="X2278" s="384">
        <v>103317.52152348922</v>
      </c>
      <c r="Y2278" s="386">
        <v>2650.0000000000086</v>
      </c>
      <c r="Z2278" s="367"/>
      <c r="AA2278" s="367"/>
      <c r="AB2278" s="367"/>
      <c r="AC2278" s="367"/>
      <c r="AD2278" s="367"/>
      <c r="AE2278" s="367"/>
      <c r="AF2278" s="367"/>
      <c r="AG2278" s="367"/>
      <c r="AH2278" s="367"/>
      <c r="AI2278" s="367"/>
      <c r="AJ2278" s="367"/>
      <c r="AK2278" s="367"/>
      <c r="AL2278" s="367"/>
      <c r="AM2278" s="367"/>
      <c r="AN2278" s="367"/>
      <c r="AO2278" s="367"/>
      <c r="AP2278" s="367"/>
      <c r="AQ2278" s="367"/>
      <c r="AR2278" s="367"/>
      <c r="AS2278" s="367"/>
      <c r="AT2278" s="367"/>
    </row>
    <row r="2279" spans="2:46" ht="13.8">
      <c r="B2279" s="26">
        <v>44.333333333333243</v>
      </c>
      <c r="C2279" s="363">
        <v>384.81422029985725</v>
      </c>
      <c r="D2279" s="367">
        <v>2659.9999999999945</v>
      </c>
      <c r="E2279" s="367">
        <v>12372.093023255866</v>
      </c>
      <c r="F2279" s="367">
        <v>-1095092.3045073024</v>
      </c>
      <c r="G2279" s="367">
        <v>2660.0000000000114</v>
      </c>
      <c r="H2279" s="367">
        <v>66500</v>
      </c>
      <c r="I2279" s="384">
        <v>-12959519.074215816</v>
      </c>
      <c r="J2279" s="367">
        <v>2660</v>
      </c>
      <c r="K2279" s="367">
        <v>16121.212121212069</v>
      </c>
      <c r="L2279" s="384">
        <v>-724868.81710080302</v>
      </c>
      <c r="M2279" s="367">
        <v>2659.9999999999918</v>
      </c>
      <c r="N2279" s="367">
        <v>266</v>
      </c>
      <c r="O2279" s="384">
        <v>-13137.856133404319</v>
      </c>
      <c r="P2279" s="367">
        <v>38.57</v>
      </c>
      <c r="Q2279" s="367">
        <v>266</v>
      </c>
      <c r="R2279" s="384">
        <v>-4844.0901529238145</v>
      </c>
      <c r="S2279" s="367">
        <v>37.24</v>
      </c>
      <c r="T2279" s="367">
        <v>9172.4137931034329</v>
      </c>
      <c r="U2279" s="384">
        <v>-757309.0780142888</v>
      </c>
      <c r="V2279" s="367">
        <v>2659.9999999999959</v>
      </c>
      <c r="W2279" s="367">
        <v>443333.33333333483</v>
      </c>
      <c r="X2279" s="384">
        <v>103586.03385263603</v>
      </c>
      <c r="Y2279" s="386">
        <v>2660.0000000000091</v>
      </c>
      <c r="Z2279" s="367"/>
      <c r="AA2279" s="367"/>
      <c r="AB2279" s="367"/>
      <c r="AC2279" s="367"/>
      <c r="AD2279" s="367"/>
      <c r="AE2279" s="367"/>
      <c r="AF2279" s="367"/>
      <c r="AG2279" s="367"/>
      <c r="AH2279" s="367"/>
      <c r="AI2279" s="367"/>
      <c r="AJ2279" s="367"/>
      <c r="AK2279" s="367"/>
      <c r="AL2279" s="367"/>
      <c r="AM2279" s="367"/>
      <c r="AN2279" s="367"/>
      <c r="AO2279" s="367"/>
      <c r="AP2279" s="367"/>
      <c r="AQ2279" s="367"/>
      <c r="AR2279" s="367"/>
      <c r="AS2279" s="367"/>
      <c r="AT2279" s="367"/>
    </row>
    <row r="2280" spans="2:46" ht="13.8">
      <c r="B2280" s="26">
        <v>44.499999999999908</v>
      </c>
      <c r="C2280" s="363">
        <v>386.24063048176413</v>
      </c>
      <c r="D2280" s="367">
        <v>2669.9999999999945</v>
      </c>
      <c r="E2280" s="367">
        <v>12418.604651162843</v>
      </c>
      <c r="F2280" s="367">
        <v>-1103431.2502619927</v>
      </c>
      <c r="G2280" s="367">
        <v>2670.0000000000114</v>
      </c>
      <c r="H2280" s="367">
        <v>66750</v>
      </c>
      <c r="I2280" s="384">
        <v>-13057944.732551195</v>
      </c>
      <c r="J2280" s="367">
        <v>2670</v>
      </c>
      <c r="K2280" s="367">
        <v>16181.818181818129</v>
      </c>
      <c r="L2280" s="384">
        <v>-730825.67798906751</v>
      </c>
      <c r="M2280" s="367">
        <v>2669.9999999999914</v>
      </c>
      <c r="N2280" s="367">
        <v>267</v>
      </c>
      <c r="O2280" s="384">
        <v>-13239.560651393889</v>
      </c>
      <c r="P2280" s="367">
        <v>38.714999999999996</v>
      </c>
      <c r="Q2280" s="367">
        <v>267</v>
      </c>
      <c r="R2280" s="384">
        <v>-4886.9909633486795</v>
      </c>
      <c r="S2280" s="367">
        <v>37.380000000000003</v>
      </c>
      <c r="T2280" s="367">
        <v>9206.8965517241231</v>
      </c>
      <c r="U2280" s="384">
        <v>-763432.08207190176</v>
      </c>
      <c r="V2280" s="367">
        <v>2669.9999999999959</v>
      </c>
      <c r="W2280" s="367">
        <v>445000.00000000151</v>
      </c>
      <c r="X2280" s="384">
        <v>103853.63366215451</v>
      </c>
      <c r="Y2280" s="386">
        <v>2670.0000000000091</v>
      </c>
      <c r="Z2280" s="367"/>
      <c r="AA2280" s="367"/>
      <c r="AB2280" s="367"/>
      <c r="AC2280" s="367"/>
      <c r="AD2280" s="367"/>
      <c r="AE2280" s="367"/>
      <c r="AF2280" s="367"/>
      <c r="AG2280" s="367"/>
      <c r="AH2280" s="367"/>
      <c r="AI2280" s="367"/>
      <c r="AJ2280" s="367"/>
      <c r="AK2280" s="367"/>
      <c r="AL2280" s="367"/>
      <c r="AM2280" s="367"/>
      <c r="AN2280" s="367"/>
      <c r="AO2280" s="367"/>
      <c r="AP2280" s="367"/>
      <c r="AQ2280" s="367"/>
      <c r="AR2280" s="367"/>
      <c r="AS2280" s="367"/>
      <c r="AT2280" s="367"/>
    </row>
    <row r="2281" spans="2:46" ht="13.8">
      <c r="B2281" s="26">
        <v>44.666666666666572</v>
      </c>
      <c r="C2281" s="363">
        <v>387.66688890472545</v>
      </c>
      <c r="D2281" s="367">
        <v>2679.9999999999945</v>
      </c>
      <c r="E2281" s="367">
        <v>12465.11627906982</v>
      </c>
      <c r="F2281" s="367">
        <v>-1111801.8219147492</v>
      </c>
      <c r="G2281" s="367">
        <v>2680.0000000000114</v>
      </c>
      <c r="H2281" s="367">
        <v>67000</v>
      </c>
      <c r="I2281" s="384">
        <v>-13156742.717941366</v>
      </c>
      <c r="J2281" s="367">
        <v>2679.9999999999995</v>
      </c>
      <c r="K2281" s="367">
        <v>16242.424242424189</v>
      </c>
      <c r="L2281" s="384">
        <v>-736806.74704322917</v>
      </c>
      <c r="M2281" s="367">
        <v>2679.9999999999914</v>
      </c>
      <c r="N2281" s="367">
        <v>268</v>
      </c>
      <c r="O2281" s="384">
        <v>-13341.657035161723</v>
      </c>
      <c r="P2281" s="367">
        <v>38.86</v>
      </c>
      <c r="Q2281" s="367">
        <v>268</v>
      </c>
      <c r="R2281" s="384">
        <v>-4930.076717183194</v>
      </c>
      <c r="S2281" s="367">
        <v>37.520000000000003</v>
      </c>
      <c r="T2281" s="367">
        <v>9241.3793103448133</v>
      </c>
      <c r="U2281" s="384">
        <v>-769579.62528643291</v>
      </c>
      <c r="V2281" s="367">
        <v>2679.9999999999959</v>
      </c>
      <c r="W2281" s="367">
        <v>446666.6666666682</v>
      </c>
      <c r="X2281" s="384">
        <v>104120.32095204468</v>
      </c>
      <c r="Y2281" s="386">
        <v>2680.0000000000091</v>
      </c>
      <c r="Z2281" s="367"/>
      <c r="AA2281" s="367"/>
      <c r="AB2281" s="367"/>
      <c r="AC2281" s="367"/>
      <c r="AD2281" s="367"/>
      <c r="AE2281" s="367"/>
      <c r="AF2281" s="367"/>
      <c r="AG2281" s="367"/>
      <c r="AH2281" s="367"/>
      <c r="AI2281" s="367"/>
      <c r="AJ2281" s="367"/>
      <c r="AK2281" s="367"/>
      <c r="AL2281" s="367"/>
      <c r="AM2281" s="367"/>
      <c r="AN2281" s="367"/>
      <c r="AO2281" s="367"/>
      <c r="AP2281" s="367"/>
      <c r="AQ2281" s="367"/>
      <c r="AR2281" s="367"/>
      <c r="AS2281" s="367"/>
      <c r="AT2281" s="367"/>
    </row>
    <row r="2282" spans="2:46" ht="13.8">
      <c r="B2282" s="26">
        <v>44.833333333333236</v>
      </c>
      <c r="C2282" s="363">
        <v>389.09299556874134</v>
      </c>
      <c r="D2282" s="367">
        <v>2689.9999999999941</v>
      </c>
      <c r="E2282" s="367">
        <v>12511.627906976797</v>
      </c>
      <c r="F2282" s="367">
        <v>-1120204.0194655722</v>
      </c>
      <c r="G2282" s="367">
        <v>2690.0000000000114</v>
      </c>
      <c r="H2282" s="367">
        <v>67250</v>
      </c>
      <c r="I2282" s="384">
        <v>-13255913.030386345</v>
      </c>
      <c r="J2282" s="367">
        <v>2689.9999999999995</v>
      </c>
      <c r="K2282" s="367">
        <v>16303.030303030249</v>
      </c>
      <c r="L2282" s="384">
        <v>-742812.02426328813</v>
      </c>
      <c r="M2282" s="367">
        <v>2689.9999999999914</v>
      </c>
      <c r="N2282" s="367">
        <v>269</v>
      </c>
      <c r="O2282" s="384">
        <v>-13444.145284707814</v>
      </c>
      <c r="P2282" s="367">
        <v>39.004999999999995</v>
      </c>
      <c r="Q2282" s="367">
        <v>269</v>
      </c>
      <c r="R2282" s="384">
        <v>-4973.3474144273578</v>
      </c>
      <c r="S2282" s="367">
        <v>37.659999999999997</v>
      </c>
      <c r="T2282" s="367">
        <v>9275.8620689655036</v>
      </c>
      <c r="U2282" s="384">
        <v>-775751.70765788201</v>
      </c>
      <c r="V2282" s="367">
        <v>2689.9999999999964</v>
      </c>
      <c r="W2282" s="367">
        <v>448333.33333333489</v>
      </c>
      <c r="X2282" s="384">
        <v>104386.09572230655</v>
      </c>
      <c r="Y2282" s="386">
        <v>2690.0000000000091</v>
      </c>
      <c r="Z2282" s="367"/>
      <c r="AA2282" s="367"/>
      <c r="AB2282" s="367"/>
      <c r="AC2282" s="367"/>
      <c r="AD2282" s="367"/>
      <c r="AE2282" s="367"/>
      <c r="AF2282" s="367"/>
      <c r="AG2282" s="367"/>
      <c r="AH2282" s="367"/>
      <c r="AI2282" s="367"/>
      <c r="AJ2282" s="367"/>
      <c r="AK2282" s="367"/>
      <c r="AL2282" s="367"/>
      <c r="AM2282" s="367"/>
      <c r="AN2282" s="367"/>
      <c r="AO2282" s="367"/>
      <c r="AP2282" s="367"/>
      <c r="AQ2282" s="367"/>
      <c r="AR2282" s="367"/>
      <c r="AS2282" s="367"/>
      <c r="AT2282" s="367"/>
    </row>
    <row r="2283" spans="2:46" ht="13.8">
      <c r="B2283" s="26">
        <v>44.999999999999901</v>
      </c>
      <c r="C2283" s="363">
        <v>390.5189504738118</v>
      </c>
      <c r="D2283" s="367">
        <v>2699.9999999999941</v>
      </c>
      <c r="E2283" s="367">
        <v>12558.139534883774</v>
      </c>
      <c r="F2283" s="367">
        <v>-1128637.8429144619</v>
      </c>
      <c r="G2283" s="367">
        <v>2700.0000000000114</v>
      </c>
      <c r="H2283" s="367">
        <v>67500</v>
      </c>
      <c r="I2283" s="384">
        <v>-13355455.669886122</v>
      </c>
      <c r="J2283" s="367">
        <v>2699.9999999999995</v>
      </c>
      <c r="K2283" s="367">
        <v>16363.636363636309</v>
      </c>
      <c r="L2283" s="384">
        <v>-748841.50964924449</v>
      </c>
      <c r="M2283" s="367">
        <v>2699.9999999999914</v>
      </c>
      <c r="N2283" s="367">
        <v>270</v>
      </c>
      <c r="O2283" s="384">
        <v>-13547.025400032171</v>
      </c>
      <c r="P2283" s="367">
        <v>39.15</v>
      </c>
      <c r="Q2283" s="367">
        <v>270</v>
      </c>
      <c r="R2283" s="384">
        <v>-5016.8030550811727</v>
      </c>
      <c r="S2283" s="367">
        <v>37.799999999999997</v>
      </c>
      <c r="T2283" s="367">
        <v>9310.3448275861938</v>
      </c>
      <c r="U2283" s="384">
        <v>-781948.32918624883</v>
      </c>
      <c r="V2283" s="367">
        <v>2699.9999999999964</v>
      </c>
      <c r="W2283" s="367">
        <v>450000.00000000157</v>
      </c>
      <c r="X2283" s="384">
        <v>104650.9579729401</v>
      </c>
      <c r="Y2283" s="386">
        <v>2700.0000000000091</v>
      </c>
      <c r="Z2283" s="367"/>
      <c r="AA2283" s="367"/>
      <c r="AB2283" s="367"/>
      <c r="AC2283" s="367"/>
      <c r="AD2283" s="367"/>
      <c r="AE2283" s="367"/>
      <c r="AF2283" s="367"/>
      <c r="AG2283" s="367"/>
      <c r="AH2283" s="367"/>
      <c r="AI2283" s="367"/>
      <c r="AJ2283" s="367"/>
      <c r="AK2283" s="367"/>
      <c r="AL2283" s="367"/>
      <c r="AM2283" s="367"/>
      <c r="AN2283" s="367"/>
      <c r="AO2283" s="367"/>
      <c r="AP2283" s="367"/>
      <c r="AQ2283" s="367"/>
      <c r="AR2283" s="367"/>
      <c r="AS2283" s="367"/>
      <c r="AT2283" s="367"/>
    </row>
    <row r="2284" spans="2:46" ht="13.8">
      <c r="B2284" s="26">
        <v>45.166666666666565</v>
      </c>
      <c r="C2284" s="363">
        <v>391.94475361993676</v>
      </c>
      <c r="D2284" s="367">
        <v>2709.9999999999941</v>
      </c>
      <c r="E2284" s="367">
        <v>12604.651162790751</v>
      </c>
      <c r="F2284" s="367">
        <v>-1137103.2922614184</v>
      </c>
      <c r="G2284" s="367">
        <v>2710.0000000000118</v>
      </c>
      <c r="H2284" s="367">
        <v>67750</v>
      </c>
      <c r="I2284" s="384">
        <v>-13455370.636440698</v>
      </c>
      <c r="J2284" s="367">
        <v>2709.9999999999995</v>
      </c>
      <c r="K2284" s="367">
        <v>16424.242424242369</v>
      </c>
      <c r="L2284" s="384">
        <v>-754895.20320109802</v>
      </c>
      <c r="M2284" s="367">
        <v>2709.9999999999914</v>
      </c>
      <c r="N2284" s="367">
        <v>271</v>
      </c>
      <c r="O2284" s="384">
        <v>-13650.297381134787</v>
      </c>
      <c r="P2284" s="367">
        <v>39.295000000000002</v>
      </c>
      <c r="Q2284" s="367">
        <v>271</v>
      </c>
      <c r="R2284" s="384">
        <v>-5060.4436391446388</v>
      </c>
      <c r="S2284" s="367">
        <v>37.94</v>
      </c>
      <c r="T2284" s="367">
        <v>9344.827586206884</v>
      </c>
      <c r="U2284" s="384">
        <v>-788169.48987153335</v>
      </c>
      <c r="V2284" s="367">
        <v>2709.9999999999964</v>
      </c>
      <c r="W2284" s="367">
        <v>451666.66666666826</v>
      </c>
      <c r="X2284" s="384">
        <v>104914.9077039454</v>
      </c>
      <c r="Y2284" s="386">
        <v>2710.0000000000095</v>
      </c>
      <c r="Z2284" s="367"/>
      <c r="AA2284" s="367"/>
      <c r="AB2284" s="367"/>
      <c r="AC2284" s="367"/>
      <c r="AD2284" s="367"/>
      <c r="AE2284" s="367"/>
      <c r="AF2284" s="367"/>
      <c r="AG2284" s="367"/>
      <c r="AH2284" s="367"/>
      <c r="AI2284" s="367"/>
      <c r="AJ2284" s="367"/>
      <c r="AK2284" s="367"/>
      <c r="AL2284" s="367"/>
      <c r="AM2284" s="367"/>
      <c r="AN2284" s="367"/>
      <c r="AO2284" s="367"/>
      <c r="AP2284" s="367"/>
      <c r="AQ2284" s="367"/>
      <c r="AR2284" s="367"/>
      <c r="AS2284" s="367"/>
      <c r="AT2284" s="367"/>
    </row>
    <row r="2285" spans="2:46" ht="13.8">
      <c r="B2285" s="26">
        <v>45.333333333333229</v>
      </c>
      <c r="C2285" s="363">
        <v>393.37040500711629</v>
      </c>
      <c r="D2285" s="367">
        <v>2719.9999999999936</v>
      </c>
      <c r="E2285" s="367">
        <v>12651.162790697728</v>
      </c>
      <c r="F2285" s="367">
        <v>-1145600.3675064412</v>
      </c>
      <c r="G2285" s="367">
        <v>2720.0000000000118</v>
      </c>
      <c r="H2285" s="367">
        <v>68000</v>
      </c>
      <c r="I2285" s="384">
        <v>-13555657.930050073</v>
      </c>
      <c r="J2285" s="367">
        <v>2719.9999999999995</v>
      </c>
      <c r="K2285" s="367">
        <v>16484.84848484843</v>
      </c>
      <c r="L2285" s="384">
        <v>-760973.10491884872</v>
      </c>
      <c r="M2285" s="367">
        <v>2719.9999999999914</v>
      </c>
      <c r="N2285" s="367">
        <v>272</v>
      </c>
      <c r="O2285" s="384">
        <v>-13753.96122801566</v>
      </c>
      <c r="P2285" s="367">
        <v>39.44</v>
      </c>
      <c r="Q2285" s="367">
        <v>272</v>
      </c>
      <c r="R2285" s="384">
        <v>-5104.2691666177534</v>
      </c>
      <c r="S2285" s="367">
        <v>38.08</v>
      </c>
      <c r="T2285" s="367">
        <v>9379.3103448275742</v>
      </c>
      <c r="U2285" s="384">
        <v>-794415.18971373606</v>
      </c>
      <c r="V2285" s="367">
        <v>2719.9999999999964</v>
      </c>
      <c r="W2285" s="367">
        <v>453333.33333333494</v>
      </c>
      <c r="X2285" s="384">
        <v>105177.94491532234</v>
      </c>
      <c r="Y2285" s="386">
        <v>2720.0000000000095</v>
      </c>
      <c r="Z2285" s="367"/>
      <c r="AA2285" s="367"/>
      <c r="AB2285" s="367"/>
      <c r="AC2285" s="367"/>
      <c r="AD2285" s="367"/>
      <c r="AE2285" s="367"/>
      <c r="AF2285" s="367"/>
      <c r="AG2285" s="367"/>
      <c r="AH2285" s="367"/>
      <c r="AI2285" s="367"/>
      <c r="AJ2285" s="367"/>
      <c r="AK2285" s="367"/>
      <c r="AL2285" s="367"/>
      <c r="AM2285" s="367"/>
      <c r="AN2285" s="367"/>
      <c r="AO2285" s="367"/>
      <c r="AP2285" s="367"/>
      <c r="AQ2285" s="367"/>
      <c r="AR2285" s="367"/>
      <c r="AS2285" s="367"/>
      <c r="AT2285" s="367"/>
    </row>
    <row r="2286" spans="2:46" ht="13.8">
      <c r="B2286" s="26">
        <v>45.499999999999893</v>
      </c>
      <c r="C2286" s="363">
        <v>394.79590463535033</v>
      </c>
      <c r="D2286" s="367">
        <v>2729.9999999999936</v>
      </c>
      <c r="E2286" s="367">
        <v>12697.674418604705</v>
      </c>
      <c r="F2286" s="367">
        <v>-1154129.0686495304</v>
      </c>
      <c r="G2286" s="367">
        <v>2730.0000000000118</v>
      </c>
      <c r="H2286" s="367">
        <v>68250</v>
      </c>
      <c r="I2286" s="384">
        <v>-13656317.550714251</v>
      </c>
      <c r="J2286" s="367">
        <v>2729.9999999999995</v>
      </c>
      <c r="K2286" s="367">
        <v>16545.45454545449</v>
      </c>
      <c r="L2286" s="384">
        <v>-767075.21480249637</v>
      </c>
      <c r="M2286" s="367">
        <v>2729.9999999999909</v>
      </c>
      <c r="N2286" s="367">
        <v>273</v>
      </c>
      <c r="O2286" s="384">
        <v>-13858.016940674801</v>
      </c>
      <c r="P2286" s="367">
        <v>39.585000000000001</v>
      </c>
      <c r="Q2286" s="367">
        <v>273</v>
      </c>
      <c r="R2286" s="384">
        <v>-5148.27963750052</v>
      </c>
      <c r="S2286" s="367">
        <v>38.22</v>
      </c>
      <c r="T2286" s="367">
        <v>9413.7931034482644</v>
      </c>
      <c r="U2286" s="384">
        <v>-800685.42871285661</v>
      </c>
      <c r="V2286" s="367">
        <v>2729.9999999999968</v>
      </c>
      <c r="W2286" s="367">
        <v>455000.00000000163</v>
      </c>
      <c r="X2286" s="384">
        <v>105440.06960707098</v>
      </c>
      <c r="Y2286" s="386">
        <v>2730.0000000000095</v>
      </c>
      <c r="Z2286" s="367"/>
      <c r="AA2286" s="367"/>
      <c r="AB2286" s="367"/>
      <c r="AC2286" s="367"/>
      <c r="AD2286" s="367"/>
      <c r="AE2286" s="367"/>
      <c r="AF2286" s="367"/>
      <c r="AG2286" s="367"/>
      <c r="AH2286" s="367"/>
      <c r="AI2286" s="367"/>
      <c r="AJ2286" s="367"/>
      <c r="AK2286" s="367"/>
      <c r="AL2286" s="367"/>
      <c r="AM2286" s="367"/>
      <c r="AN2286" s="367"/>
      <c r="AO2286" s="367"/>
      <c r="AP2286" s="367"/>
      <c r="AQ2286" s="367"/>
      <c r="AR2286" s="367"/>
      <c r="AS2286" s="367"/>
      <c r="AT2286" s="367"/>
    </row>
    <row r="2287" spans="2:46" ht="13.8">
      <c r="B2287" s="26">
        <v>45.666666666666558</v>
      </c>
      <c r="C2287" s="363">
        <v>396.22125250463887</v>
      </c>
      <c r="D2287" s="367">
        <v>2739.9999999999936</v>
      </c>
      <c r="E2287" s="367">
        <v>12744.186046511682</v>
      </c>
      <c r="F2287" s="367">
        <v>-1162689.3956906861</v>
      </c>
      <c r="G2287" s="367">
        <v>2740.0000000000118</v>
      </c>
      <c r="H2287" s="367">
        <v>68500</v>
      </c>
      <c r="I2287" s="384">
        <v>-13757349.498433229</v>
      </c>
      <c r="J2287" s="367">
        <v>2739.9999999999995</v>
      </c>
      <c r="K2287" s="367">
        <v>16606.06060606055</v>
      </c>
      <c r="L2287" s="384">
        <v>-773201.53285204177</v>
      </c>
      <c r="M2287" s="367">
        <v>2739.9999999999909</v>
      </c>
      <c r="N2287" s="367">
        <v>274</v>
      </c>
      <c r="O2287" s="384">
        <v>-13962.464519112194</v>
      </c>
      <c r="P2287" s="367">
        <v>39.729999999999997</v>
      </c>
      <c r="Q2287" s="367">
        <v>274</v>
      </c>
      <c r="R2287" s="384">
        <v>-5192.4750517929369</v>
      </c>
      <c r="S2287" s="367">
        <v>38.36</v>
      </c>
      <c r="T2287" s="367">
        <v>9448.2758620689547</v>
      </c>
      <c r="U2287" s="384">
        <v>-806980.20686889498</v>
      </c>
      <c r="V2287" s="367">
        <v>2739.9999999999968</v>
      </c>
      <c r="W2287" s="367">
        <v>456666.66666666832</v>
      </c>
      <c r="X2287" s="384">
        <v>105701.28177919134</v>
      </c>
      <c r="Y2287" s="386">
        <v>2740.0000000000095</v>
      </c>
      <c r="Z2287" s="367"/>
      <c r="AA2287" s="367"/>
      <c r="AB2287" s="367"/>
      <c r="AC2287" s="367"/>
      <c r="AD2287" s="367"/>
      <c r="AE2287" s="367"/>
      <c r="AF2287" s="367"/>
      <c r="AG2287" s="367"/>
      <c r="AH2287" s="367"/>
      <c r="AI2287" s="367"/>
      <c r="AJ2287" s="367"/>
      <c r="AK2287" s="367"/>
      <c r="AL2287" s="367"/>
      <c r="AM2287" s="367"/>
      <c r="AN2287" s="367"/>
      <c r="AO2287" s="367"/>
      <c r="AP2287" s="367"/>
      <c r="AQ2287" s="367"/>
      <c r="AR2287" s="367"/>
      <c r="AS2287" s="367"/>
      <c r="AT2287" s="367"/>
    </row>
    <row r="2288" spans="2:46" ht="13.8">
      <c r="B2288" s="26">
        <v>45.833333333333222</v>
      </c>
      <c r="C2288" s="363">
        <v>397.64644861498192</v>
      </c>
      <c r="D2288" s="367">
        <v>2749.9999999999936</v>
      </c>
      <c r="E2288" s="367">
        <v>12790.69767441866</v>
      </c>
      <c r="F2288" s="367">
        <v>-1171281.3486299082</v>
      </c>
      <c r="G2288" s="367">
        <v>2750.0000000000118</v>
      </c>
      <c r="H2288" s="367">
        <v>68750</v>
      </c>
      <c r="I2288" s="384">
        <v>-13858753.773207003</v>
      </c>
      <c r="J2288" s="367">
        <v>2749.9999999999995</v>
      </c>
      <c r="K2288" s="367">
        <v>16666.66666666661</v>
      </c>
      <c r="L2288" s="384">
        <v>-779352.05906748422</v>
      </c>
      <c r="M2288" s="367">
        <v>2749.9999999999909</v>
      </c>
      <c r="N2288" s="367">
        <v>275</v>
      </c>
      <c r="O2288" s="384">
        <v>-14067.303963327855</v>
      </c>
      <c r="P2288" s="367">
        <v>39.875</v>
      </c>
      <c r="Q2288" s="367">
        <v>275</v>
      </c>
      <c r="R2288" s="384">
        <v>-5236.8554094950032</v>
      </c>
      <c r="S2288" s="367">
        <v>38.5</v>
      </c>
      <c r="T2288" s="367">
        <v>9482.7586206896449</v>
      </c>
      <c r="U2288" s="384">
        <v>-813299.52418185107</v>
      </c>
      <c r="V2288" s="367">
        <v>2749.9999999999968</v>
      </c>
      <c r="W2288" s="367">
        <v>458333.333333335</v>
      </c>
      <c r="X2288" s="384">
        <v>105961.58143168337</v>
      </c>
      <c r="Y2288" s="386">
        <v>2750.0000000000095</v>
      </c>
      <c r="Z2288" s="367"/>
      <c r="AA2288" s="367"/>
      <c r="AB2288" s="367"/>
      <c r="AC2288" s="367"/>
      <c r="AD2288" s="367"/>
      <c r="AE2288" s="367"/>
      <c r="AF2288" s="367"/>
      <c r="AG2288" s="367"/>
      <c r="AH2288" s="367"/>
      <c r="AI2288" s="367"/>
      <c r="AJ2288" s="367"/>
      <c r="AK2288" s="367"/>
      <c r="AL2288" s="367"/>
      <c r="AM2288" s="367"/>
      <c r="AN2288" s="367"/>
      <c r="AO2288" s="367"/>
      <c r="AP2288" s="367"/>
      <c r="AQ2288" s="367"/>
      <c r="AR2288" s="367"/>
      <c r="AS2288" s="367"/>
      <c r="AT2288" s="367"/>
    </row>
    <row r="2289" spans="2:46" ht="13.8">
      <c r="B2289" s="26">
        <v>45.999999999999886</v>
      </c>
      <c r="C2289" s="363">
        <v>399.07149296637948</v>
      </c>
      <c r="D2289" s="367">
        <v>2759.9999999999932</v>
      </c>
      <c r="E2289" s="367">
        <v>12837.209302325637</v>
      </c>
      <c r="F2289" s="367">
        <v>-1179904.9274671969</v>
      </c>
      <c r="G2289" s="367">
        <v>2760.0000000000118</v>
      </c>
      <c r="H2289" s="367">
        <v>69000</v>
      </c>
      <c r="I2289" s="384">
        <v>-13960530.375035578</v>
      </c>
      <c r="J2289" s="367">
        <v>2759.9999999999995</v>
      </c>
      <c r="K2289" s="367">
        <v>16727.27272727267</v>
      </c>
      <c r="L2289" s="384">
        <v>-785526.79344882409</v>
      </c>
      <c r="M2289" s="367">
        <v>2759.9999999999909</v>
      </c>
      <c r="N2289" s="367">
        <v>276</v>
      </c>
      <c r="O2289" s="384">
        <v>-14172.535273321779</v>
      </c>
      <c r="P2289" s="367">
        <v>40.020000000000003</v>
      </c>
      <c r="Q2289" s="367">
        <v>276</v>
      </c>
      <c r="R2289" s="384">
        <v>-5281.4207106067197</v>
      </c>
      <c r="S2289" s="367">
        <v>38.64</v>
      </c>
      <c r="T2289" s="367">
        <v>9517.2413793103351</v>
      </c>
      <c r="U2289" s="384">
        <v>-819643.38065172546</v>
      </c>
      <c r="V2289" s="367">
        <v>2759.9999999999973</v>
      </c>
      <c r="W2289" s="367">
        <v>460000.00000000169</v>
      </c>
      <c r="X2289" s="384">
        <v>106220.96856454715</v>
      </c>
      <c r="Y2289" s="386">
        <v>2760.00000000001</v>
      </c>
      <c r="Z2289" s="367"/>
      <c r="AA2289" s="367"/>
      <c r="AB2289" s="367"/>
      <c r="AC2289" s="367"/>
      <c r="AD2289" s="367"/>
      <c r="AE2289" s="367"/>
      <c r="AF2289" s="367"/>
      <c r="AG2289" s="367"/>
      <c r="AH2289" s="367"/>
      <c r="AI2289" s="367"/>
      <c r="AJ2289" s="367"/>
      <c r="AK2289" s="367"/>
      <c r="AL2289" s="367"/>
      <c r="AM2289" s="367"/>
      <c r="AN2289" s="367"/>
      <c r="AO2289" s="367"/>
      <c r="AP2289" s="367"/>
      <c r="AQ2289" s="367"/>
      <c r="AR2289" s="367"/>
      <c r="AS2289" s="367"/>
      <c r="AT2289" s="367"/>
    </row>
    <row r="2290" spans="2:46" ht="13.8">
      <c r="B2290" s="26">
        <v>46.166666666666551</v>
      </c>
      <c r="C2290" s="363">
        <v>400.49638555883172</v>
      </c>
      <c r="D2290" s="367">
        <v>2769.9999999999932</v>
      </c>
      <c r="E2290" s="367">
        <v>12883.720930232614</v>
      </c>
      <c r="F2290" s="367">
        <v>-1188560.1322025522</v>
      </c>
      <c r="G2290" s="367">
        <v>2770.0000000000118</v>
      </c>
      <c r="H2290" s="367">
        <v>69250</v>
      </c>
      <c r="I2290" s="384">
        <v>-14062679.303918956</v>
      </c>
      <c r="J2290" s="367">
        <v>2769.9999999999995</v>
      </c>
      <c r="K2290" s="367">
        <v>16787.87878787873</v>
      </c>
      <c r="L2290" s="384">
        <v>-791725.73599606112</v>
      </c>
      <c r="M2290" s="367">
        <v>2769.9999999999909</v>
      </c>
      <c r="N2290" s="367">
        <v>277</v>
      </c>
      <c r="O2290" s="384">
        <v>-14278.158449093955</v>
      </c>
      <c r="P2290" s="367">
        <v>40.164999999999999</v>
      </c>
      <c r="Q2290" s="367">
        <v>277</v>
      </c>
      <c r="R2290" s="384">
        <v>-5326.1709551280874</v>
      </c>
      <c r="S2290" s="367">
        <v>38.78</v>
      </c>
      <c r="T2290" s="367">
        <v>9551.7241379310253</v>
      </c>
      <c r="U2290" s="384">
        <v>-826011.77627851733</v>
      </c>
      <c r="V2290" s="367">
        <v>2769.9999999999973</v>
      </c>
      <c r="W2290" s="367">
        <v>461666.66666666837</v>
      </c>
      <c r="X2290" s="384">
        <v>106479.44317778257</v>
      </c>
      <c r="Y2290" s="386">
        <v>2770.00000000001</v>
      </c>
      <c r="Z2290" s="367"/>
      <c r="AA2290" s="367"/>
      <c r="AB2290" s="367"/>
      <c r="AC2290" s="367"/>
      <c r="AD2290" s="367"/>
      <c r="AE2290" s="367"/>
      <c r="AF2290" s="367"/>
      <c r="AG2290" s="367"/>
      <c r="AH2290" s="367"/>
      <c r="AI2290" s="367"/>
      <c r="AJ2290" s="367"/>
      <c r="AK2290" s="367"/>
      <c r="AL2290" s="367"/>
      <c r="AM2290" s="367"/>
      <c r="AN2290" s="367"/>
      <c r="AO2290" s="367"/>
      <c r="AP2290" s="367"/>
      <c r="AQ2290" s="367"/>
      <c r="AR2290" s="367"/>
      <c r="AS2290" s="367"/>
      <c r="AT2290" s="367"/>
    </row>
    <row r="2291" spans="2:46" ht="13.8">
      <c r="B2291" s="26">
        <v>46.333333333333215</v>
      </c>
      <c r="C2291" s="363">
        <v>401.92112639233835</v>
      </c>
      <c r="D2291" s="367">
        <v>2779.9999999999932</v>
      </c>
      <c r="E2291" s="367">
        <v>12930.232558139591</v>
      </c>
      <c r="F2291" s="367">
        <v>-1197246.9628359741</v>
      </c>
      <c r="G2291" s="367">
        <v>2780.0000000000118</v>
      </c>
      <c r="H2291" s="367">
        <v>69500</v>
      </c>
      <c r="I2291" s="384">
        <v>-14165200.55985713</v>
      </c>
      <c r="J2291" s="367">
        <v>2779.9999999999995</v>
      </c>
      <c r="K2291" s="367">
        <v>16848.48484848479</v>
      </c>
      <c r="L2291" s="384">
        <v>-797948.88670919545</v>
      </c>
      <c r="M2291" s="367">
        <v>2779.9999999999909</v>
      </c>
      <c r="N2291" s="367">
        <v>278</v>
      </c>
      <c r="O2291" s="384">
        <v>-14384.173490644393</v>
      </c>
      <c r="P2291" s="367">
        <v>40.309999999999995</v>
      </c>
      <c r="Q2291" s="367">
        <v>278</v>
      </c>
      <c r="R2291" s="384">
        <v>-5371.1061430591044</v>
      </c>
      <c r="S2291" s="367">
        <v>38.92</v>
      </c>
      <c r="T2291" s="367">
        <v>9586.2068965517155</v>
      </c>
      <c r="U2291" s="384">
        <v>-832404.71106222714</v>
      </c>
      <c r="V2291" s="367">
        <v>2779.9999999999973</v>
      </c>
      <c r="W2291" s="367">
        <v>463333.33333333506</v>
      </c>
      <c r="X2291" s="384">
        <v>106737.00527138969</v>
      </c>
      <c r="Y2291" s="386">
        <v>2780.0000000000105</v>
      </c>
      <c r="Z2291" s="367"/>
      <c r="AA2291" s="367"/>
      <c r="AB2291" s="367"/>
      <c r="AC2291" s="367"/>
      <c r="AD2291" s="367"/>
      <c r="AE2291" s="367"/>
      <c r="AF2291" s="367"/>
      <c r="AG2291" s="367"/>
      <c r="AH2291" s="367"/>
      <c r="AI2291" s="367"/>
      <c r="AJ2291" s="367"/>
      <c r="AK2291" s="367"/>
      <c r="AL2291" s="367"/>
      <c r="AM2291" s="367"/>
      <c r="AN2291" s="367"/>
      <c r="AO2291" s="367"/>
      <c r="AP2291" s="367"/>
      <c r="AQ2291" s="367"/>
      <c r="AR2291" s="367"/>
      <c r="AS2291" s="367"/>
      <c r="AT2291" s="367"/>
    </row>
    <row r="2292" spans="2:46" ht="13.8">
      <c r="B2292" s="26">
        <v>46.499999999999879</v>
      </c>
      <c r="C2292" s="363">
        <v>403.34571546689961</v>
      </c>
      <c r="D2292" s="367">
        <v>2789.9999999999932</v>
      </c>
      <c r="E2292" s="367">
        <v>12976.744186046568</v>
      </c>
      <c r="F2292" s="367">
        <v>-1205965.4193674629</v>
      </c>
      <c r="G2292" s="367">
        <v>2790.0000000000123</v>
      </c>
      <c r="H2292" s="367">
        <v>69750</v>
      </c>
      <c r="I2292" s="384">
        <v>-14268094.142850105</v>
      </c>
      <c r="J2292" s="367">
        <v>2789.9999999999995</v>
      </c>
      <c r="K2292" s="367">
        <v>16909.09090909085</v>
      </c>
      <c r="L2292" s="384">
        <v>-804196.24558822694</v>
      </c>
      <c r="M2292" s="367">
        <v>2789.9999999999905</v>
      </c>
      <c r="N2292" s="367">
        <v>279</v>
      </c>
      <c r="O2292" s="384">
        <v>-14490.580397973097</v>
      </c>
      <c r="P2292" s="367">
        <v>40.454999999999998</v>
      </c>
      <c r="Q2292" s="367">
        <v>279</v>
      </c>
      <c r="R2292" s="384">
        <v>-5416.2262743997708</v>
      </c>
      <c r="S2292" s="367">
        <v>39.059999999999995</v>
      </c>
      <c r="T2292" s="367">
        <v>9620.6896551724058</v>
      </c>
      <c r="U2292" s="384">
        <v>-838822.18500285468</v>
      </c>
      <c r="V2292" s="367">
        <v>2789.9999999999973</v>
      </c>
      <c r="W2292" s="367">
        <v>465000.00000000175</v>
      </c>
      <c r="X2292" s="384">
        <v>106993.65484536852</v>
      </c>
      <c r="Y2292" s="386">
        <v>2790.0000000000105</v>
      </c>
      <c r="Z2292" s="367"/>
      <c r="AA2292" s="367"/>
      <c r="AB2292" s="367"/>
      <c r="AC2292" s="367"/>
      <c r="AD2292" s="367"/>
      <c r="AE2292" s="367"/>
      <c r="AF2292" s="367"/>
      <c r="AG2292" s="367"/>
      <c r="AH2292" s="367"/>
      <c r="AI2292" s="367"/>
      <c r="AJ2292" s="367"/>
      <c r="AK2292" s="367"/>
      <c r="AL2292" s="367"/>
      <c r="AM2292" s="367"/>
      <c r="AN2292" s="367"/>
      <c r="AO2292" s="367"/>
      <c r="AP2292" s="367"/>
      <c r="AQ2292" s="367"/>
      <c r="AR2292" s="367"/>
      <c r="AS2292" s="367"/>
      <c r="AT2292" s="367"/>
    </row>
    <row r="2293" spans="2:46" ht="13.8">
      <c r="B2293" s="26">
        <v>46.666666666666544</v>
      </c>
      <c r="C2293" s="363">
        <v>404.7701527825152</v>
      </c>
      <c r="D2293" s="367">
        <v>2799.9999999999923</v>
      </c>
      <c r="E2293" s="367">
        <v>13023.255813953545</v>
      </c>
      <c r="F2293" s="367">
        <v>-1214715.5017970179</v>
      </c>
      <c r="G2293" s="367">
        <v>2800.0000000000123</v>
      </c>
      <c r="H2293" s="367">
        <v>70000</v>
      </c>
      <c r="I2293" s="384">
        <v>-14371360.052897878</v>
      </c>
      <c r="J2293" s="367">
        <v>2799.9999999999995</v>
      </c>
      <c r="K2293" s="367">
        <v>16969.69696969691</v>
      </c>
      <c r="L2293" s="384">
        <v>-810467.81263315573</v>
      </c>
      <c r="M2293" s="367">
        <v>2799.9999999999905</v>
      </c>
      <c r="N2293" s="367">
        <v>280</v>
      </c>
      <c r="O2293" s="384">
        <v>-14597.379171080061</v>
      </c>
      <c r="P2293" s="367">
        <v>40.6</v>
      </c>
      <c r="Q2293" s="367">
        <v>280</v>
      </c>
      <c r="R2293" s="384">
        <v>-5461.5313491500883</v>
      </c>
      <c r="S2293" s="367">
        <v>39.199999999999996</v>
      </c>
      <c r="T2293" s="367">
        <v>9655.172413793096</v>
      </c>
      <c r="U2293" s="384">
        <v>-845264.19810040097</v>
      </c>
      <c r="V2293" s="367">
        <v>2799.9999999999982</v>
      </c>
      <c r="W2293" s="367">
        <v>466666.66666666843</v>
      </c>
      <c r="X2293" s="384">
        <v>107249.39189971903</v>
      </c>
      <c r="Y2293" s="386">
        <v>2800.0000000000105</v>
      </c>
      <c r="Z2293" s="367"/>
      <c r="AA2293" s="367"/>
      <c r="AB2293" s="367"/>
      <c r="AC2293" s="367"/>
      <c r="AD2293" s="367"/>
      <c r="AE2293" s="367"/>
      <c r="AF2293" s="367"/>
      <c r="AG2293" s="367"/>
      <c r="AH2293" s="367"/>
      <c r="AI2293" s="367"/>
      <c r="AJ2293" s="367"/>
      <c r="AK2293" s="367"/>
      <c r="AL2293" s="367"/>
      <c r="AM2293" s="367"/>
      <c r="AN2293" s="367"/>
      <c r="AO2293" s="367"/>
      <c r="AP2293" s="367"/>
      <c r="AQ2293" s="367"/>
      <c r="AR2293" s="367"/>
      <c r="AS2293" s="367"/>
      <c r="AT2293" s="367"/>
    </row>
    <row r="2294" spans="2:46" ht="13.8">
      <c r="B2294" s="26">
        <v>46.833333333333208</v>
      </c>
      <c r="C2294" s="363">
        <v>406.19443833918552</v>
      </c>
      <c r="D2294" s="367">
        <v>2809.9999999999927</v>
      </c>
      <c r="E2294" s="367">
        <v>13069.767441860522</v>
      </c>
      <c r="F2294" s="367">
        <v>-1223497.2101246391</v>
      </c>
      <c r="G2294" s="367">
        <v>2810.0000000000123</v>
      </c>
      <c r="H2294" s="367">
        <v>70250</v>
      </c>
      <c r="I2294" s="384">
        <v>-14474998.290000454</v>
      </c>
      <c r="J2294" s="367">
        <v>2809.9999999999995</v>
      </c>
      <c r="K2294" s="367">
        <v>17030.30303030297</v>
      </c>
      <c r="L2294" s="384">
        <v>-816763.5878439818</v>
      </c>
      <c r="M2294" s="367">
        <v>2809.9999999999905</v>
      </c>
      <c r="N2294" s="367">
        <v>281</v>
      </c>
      <c r="O2294" s="384">
        <v>-14704.569809965284</v>
      </c>
      <c r="P2294" s="367">
        <v>40.744999999999997</v>
      </c>
      <c r="Q2294" s="367">
        <v>281</v>
      </c>
      <c r="R2294" s="384">
        <v>-5507.0213673100579</v>
      </c>
      <c r="S2294" s="367">
        <v>39.340000000000003</v>
      </c>
      <c r="T2294" s="367">
        <v>9689.6551724137862</v>
      </c>
      <c r="U2294" s="384">
        <v>-851730.75035486429</v>
      </c>
      <c r="V2294" s="367">
        <v>2809.9999999999982</v>
      </c>
      <c r="W2294" s="367">
        <v>468333.33333333512</v>
      </c>
      <c r="X2294" s="384">
        <v>107504.21643444126</v>
      </c>
      <c r="Y2294" s="386">
        <v>2810.0000000000109</v>
      </c>
      <c r="Z2294" s="367"/>
      <c r="AA2294" s="367"/>
      <c r="AB2294" s="367"/>
      <c r="AC2294" s="367"/>
      <c r="AD2294" s="367"/>
      <c r="AE2294" s="367"/>
      <c r="AF2294" s="367"/>
      <c r="AG2294" s="367"/>
      <c r="AH2294" s="367"/>
      <c r="AI2294" s="367"/>
      <c r="AJ2294" s="367"/>
      <c r="AK2294" s="367"/>
      <c r="AL2294" s="367"/>
      <c r="AM2294" s="367"/>
      <c r="AN2294" s="367"/>
      <c r="AO2294" s="367"/>
      <c r="AP2294" s="367"/>
      <c r="AQ2294" s="367"/>
      <c r="AR2294" s="367"/>
      <c r="AS2294" s="367"/>
      <c r="AT2294" s="367"/>
    </row>
    <row r="2295" spans="2:46" ht="13.8">
      <c r="B2295" s="26">
        <v>46.999999999999872</v>
      </c>
      <c r="C2295" s="363">
        <v>407.61857213691042</v>
      </c>
      <c r="D2295" s="367">
        <v>2819.9999999999927</v>
      </c>
      <c r="E2295" s="367">
        <v>13116.279069767499</v>
      </c>
      <c r="F2295" s="367">
        <v>-1232310.5443503268</v>
      </c>
      <c r="G2295" s="367">
        <v>2820.0000000000123</v>
      </c>
      <c r="H2295" s="367">
        <v>70500</v>
      </c>
      <c r="I2295" s="384">
        <v>-14579008.85415783</v>
      </c>
      <c r="J2295" s="367">
        <v>2819.9999999999995</v>
      </c>
      <c r="K2295" s="367">
        <v>17090.90909090903</v>
      </c>
      <c r="L2295" s="384">
        <v>-823083.57122070517</v>
      </c>
      <c r="M2295" s="367">
        <v>2819.9999999999905</v>
      </c>
      <c r="N2295" s="367">
        <v>282</v>
      </c>
      <c r="O2295" s="384">
        <v>-14812.152314628773</v>
      </c>
      <c r="P2295" s="367">
        <v>40.89</v>
      </c>
      <c r="Q2295" s="367">
        <v>282</v>
      </c>
      <c r="R2295" s="384">
        <v>-5552.6963288796778</v>
      </c>
      <c r="S2295" s="367">
        <v>39.480000000000004</v>
      </c>
      <c r="T2295" s="367">
        <v>9724.1379310344764</v>
      </c>
      <c r="U2295" s="384">
        <v>-858221.84176624566</v>
      </c>
      <c r="V2295" s="367">
        <v>2819.9999999999982</v>
      </c>
      <c r="W2295" s="367">
        <v>470000.0000000018</v>
      </c>
      <c r="X2295" s="384">
        <v>107758.12844953519</v>
      </c>
      <c r="Y2295" s="386">
        <v>2820.0000000000109</v>
      </c>
      <c r="Z2295" s="367"/>
      <c r="AA2295" s="367"/>
      <c r="AB2295" s="367"/>
      <c r="AC2295" s="367"/>
      <c r="AD2295" s="367"/>
      <c r="AE2295" s="367"/>
      <c r="AF2295" s="367"/>
      <c r="AG2295" s="367"/>
      <c r="AH2295" s="367"/>
      <c r="AI2295" s="367"/>
      <c r="AJ2295" s="367"/>
      <c r="AK2295" s="367"/>
      <c r="AL2295" s="367"/>
      <c r="AM2295" s="367"/>
      <c r="AN2295" s="367"/>
      <c r="AO2295" s="367"/>
      <c r="AP2295" s="367"/>
      <c r="AQ2295" s="367"/>
      <c r="AR2295" s="367"/>
      <c r="AS2295" s="367"/>
      <c r="AT2295" s="367"/>
    </row>
    <row r="2296" spans="2:46" ht="13.8">
      <c r="B2296" s="26">
        <v>47.166666666666536</v>
      </c>
      <c r="C2296" s="363">
        <v>409.04255417568953</v>
      </c>
      <c r="D2296" s="367">
        <v>2829.9999999999918</v>
      </c>
      <c r="E2296" s="367">
        <v>13162.790697674476</v>
      </c>
      <c r="F2296" s="367">
        <v>-1241155.5044740818</v>
      </c>
      <c r="G2296" s="367">
        <v>2830.0000000000127</v>
      </c>
      <c r="H2296" s="367">
        <v>70750</v>
      </c>
      <c r="I2296" s="384">
        <v>-14683391.745370002</v>
      </c>
      <c r="J2296" s="367">
        <v>2829.9999999999995</v>
      </c>
      <c r="K2296" s="367">
        <v>17151.51515151509</v>
      </c>
      <c r="L2296" s="384">
        <v>-829427.76276332582</v>
      </c>
      <c r="M2296" s="367">
        <v>2829.9999999999905</v>
      </c>
      <c r="N2296" s="367">
        <v>283</v>
      </c>
      <c r="O2296" s="384">
        <v>-14920.126685070518</v>
      </c>
      <c r="P2296" s="367">
        <v>41.035000000000004</v>
      </c>
      <c r="Q2296" s="367">
        <v>283</v>
      </c>
      <c r="R2296" s="384">
        <v>-5598.5562338589452</v>
      </c>
      <c r="S2296" s="367">
        <v>39.620000000000005</v>
      </c>
      <c r="T2296" s="367">
        <v>9758.6206896551666</v>
      </c>
      <c r="U2296" s="384">
        <v>-864737.47233454476</v>
      </c>
      <c r="V2296" s="367">
        <v>2829.9999999999982</v>
      </c>
      <c r="W2296" s="367">
        <v>471666.66666666849</v>
      </c>
      <c r="X2296" s="384">
        <v>108011.12794500077</v>
      </c>
      <c r="Y2296" s="386">
        <v>2830.0000000000109</v>
      </c>
      <c r="Z2296" s="367"/>
      <c r="AA2296" s="367"/>
      <c r="AB2296" s="367"/>
      <c r="AC2296" s="367"/>
      <c r="AD2296" s="367"/>
      <c r="AE2296" s="367"/>
      <c r="AF2296" s="367"/>
      <c r="AG2296" s="367"/>
      <c r="AH2296" s="367"/>
      <c r="AI2296" s="367"/>
      <c r="AJ2296" s="367"/>
      <c r="AK2296" s="367"/>
      <c r="AL2296" s="367"/>
      <c r="AM2296" s="367"/>
      <c r="AN2296" s="367"/>
      <c r="AO2296" s="367"/>
      <c r="AP2296" s="367"/>
      <c r="AQ2296" s="367"/>
      <c r="AR2296" s="367"/>
      <c r="AS2296" s="367"/>
      <c r="AT2296" s="367"/>
    </row>
    <row r="2297" spans="2:46" ht="13.8">
      <c r="B2297" s="26">
        <v>47.333333333333201</v>
      </c>
      <c r="C2297" s="363">
        <v>410.46638445552344</v>
      </c>
      <c r="D2297" s="367">
        <v>2839.9999999999918</v>
      </c>
      <c r="E2297" s="367">
        <v>13209.302325581453</v>
      </c>
      <c r="F2297" s="367">
        <v>-1250032.0904959028</v>
      </c>
      <c r="G2297" s="367">
        <v>2840.0000000000127</v>
      </c>
      <c r="H2297" s="367">
        <v>71000</v>
      </c>
      <c r="I2297" s="384">
        <v>-14788146.963636976</v>
      </c>
      <c r="J2297" s="367">
        <v>2839.9999999999995</v>
      </c>
      <c r="K2297" s="367">
        <v>17212.12121212115</v>
      </c>
      <c r="L2297" s="384">
        <v>-835796.16247184295</v>
      </c>
      <c r="M2297" s="367">
        <v>2839.9999999999895</v>
      </c>
      <c r="N2297" s="367">
        <v>284</v>
      </c>
      <c r="O2297" s="384">
        <v>-15028.492921290523</v>
      </c>
      <c r="P2297" s="367">
        <v>41.18</v>
      </c>
      <c r="Q2297" s="367">
        <v>284</v>
      </c>
      <c r="R2297" s="384">
        <v>-5644.6010822478647</v>
      </c>
      <c r="S2297" s="367">
        <v>39.760000000000005</v>
      </c>
      <c r="T2297" s="367">
        <v>9793.1034482758569</v>
      </c>
      <c r="U2297" s="384">
        <v>-871277.64205976226</v>
      </c>
      <c r="V2297" s="367">
        <v>2839.9999999999986</v>
      </c>
      <c r="W2297" s="367">
        <v>473333.33333333518</v>
      </c>
      <c r="X2297" s="384">
        <v>108263.2149208381</v>
      </c>
      <c r="Y2297" s="386">
        <v>2840.0000000000109</v>
      </c>
      <c r="Z2297" s="367"/>
      <c r="AA2297" s="367"/>
      <c r="AB2297" s="367"/>
      <c r="AC2297" s="367"/>
      <c r="AD2297" s="367"/>
      <c r="AE2297" s="367"/>
      <c r="AF2297" s="367"/>
      <c r="AG2297" s="367"/>
      <c r="AH2297" s="367"/>
      <c r="AI2297" s="367"/>
      <c r="AJ2297" s="367"/>
      <c r="AK2297" s="367"/>
      <c r="AL2297" s="367"/>
      <c r="AM2297" s="367"/>
      <c r="AN2297" s="367"/>
      <c r="AO2297" s="367"/>
      <c r="AP2297" s="367"/>
      <c r="AQ2297" s="367"/>
      <c r="AR2297" s="367"/>
      <c r="AS2297" s="367"/>
      <c r="AT2297" s="367"/>
    </row>
    <row r="2298" spans="2:46" ht="13.8">
      <c r="B2298" s="26">
        <v>47.499999999999865</v>
      </c>
      <c r="C2298" s="363">
        <v>411.8900629764118</v>
      </c>
      <c r="D2298" s="367">
        <v>2849.9999999999918</v>
      </c>
      <c r="E2298" s="367">
        <v>13255.81395348843</v>
      </c>
      <c r="F2298" s="367">
        <v>-1258940.3024157903</v>
      </c>
      <c r="G2298" s="367">
        <v>2850.0000000000127</v>
      </c>
      <c r="H2298" s="367">
        <v>71250</v>
      </c>
      <c r="I2298" s="384">
        <v>-14893274.508958751</v>
      </c>
      <c r="J2298" s="367">
        <v>2849.9999999999995</v>
      </c>
      <c r="K2298" s="367">
        <v>17272.72727272721</v>
      </c>
      <c r="L2298" s="384">
        <v>-842188.77034625818</v>
      </c>
      <c r="M2298" s="367">
        <v>2849.9999999999895</v>
      </c>
      <c r="N2298" s="367">
        <v>285</v>
      </c>
      <c r="O2298" s="384">
        <v>-15137.251023288785</v>
      </c>
      <c r="P2298" s="367">
        <v>41.324999999999996</v>
      </c>
      <c r="Q2298" s="367">
        <v>285</v>
      </c>
      <c r="R2298" s="384">
        <v>-5690.8308740464308</v>
      </c>
      <c r="S2298" s="367">
        <v>39.9</v>
      </c>
      <c r="T2298" s="367">
        <v>9827.5862068965471</v>
      </c>
      <c r="U2298" s="384">
        <v>-877842.35094189714</v>
      </c>
      <c r="V2298" s="367">
        <v>2849.9999999999986</v>
      </c>
      <c r="W2298" s="367">
        <v>475000.00000000186</v>
      </c>
      <c r="X2298" s="384">
        <v>108514.38937704709</v>
      </c>
      <c r="Y2298" s="386">
        <v>2850.0000000000109</v>
      </c>
      <c r="Z2298" s="367"/>
      <c r="AA2298" s="367"/>
      <c r="AB2298" s="367"/>
      <c r="AC2298" s="367"/>
      <c r="AD2298" s="367"/>
      <c r="AE2298" s="367"/>
      <c r="AF2298" s="367"/>
      <c r="AG2298" s="367"/>
      <c r="AH2298" s="367"/>
      <c r="AI2298" s="367"/>
      <c r="AJ2298" s="367"/>
      <c r="AK2298" s="367"/>
      <c r="AL2298" s="367"/>
      <c r="AM2298" s="367"/>
      <c r="AN2298" s="367"/>
      <c r="AO2298" s="367"/>
      <c r="AP2298" s="367"/>
      <c r="AQ2298" s="367"/>
      <c r="AR2298" s="367"/>
      <c r="AS2298" s="367"/>
      <c r="AT2298" s="367"/>
    </row>
    <row r="2299" spans="2:46" ht="13.8">
      <c r="B2299" s="26">
        <v>47.666666666666529</v>
      </c>
      <c r="C2299" s="363">
        <v>413.31358973835472</v>
      </c>
      <c r="D2299" s="367">
        <v>2859.9999999999918</v>
      </c>
      <c r="E2299" s="367">
        <v>13302.325581395407</v>
      </c>
      <c r="F2299" s="367">
        <v>-1267880.1402337442</v>
      </c>
      <c r="G2299" s="367">
        <v>2860.0000000000127</v>
      </c>
      <c r="H2299" s="367">
        <v>71500</v>
      </c>
      <c r="I2299" s="384">
        <v>-14998774.381335324</v>
      </c>
      <c r="J2299" s="367">
        <v>2859.9999999999995</v>
      </c>
      <c r="K2299" s="367">
        <v>17333.33333333327</v>
      </c>
      <c r="L2299" s="384">
        <v>-848605.58638657094</v>
      </c>
      <c r="M2299" s="367">
        <v>2859.99999999999</v>
      </c>
      <c r="N2299" s="367">
        <v>286</v>
      </c>
      <c r="O2299" s="384">
        <v>-15246.400991065317</v>
      </c>
      <c r="P2299" s="367">
        <v>41.47</v>
      </c>
      <c r="Q2299" s="367">
        <v>286</v>
      </c>
      <c r="R2299" s="384">
        <v>-5737.2456092546508</v>
      </c>
      <c r="S2299" s="367">
        <v>40.04</v>
      </c>
      <c r="T2299" s="367">
        <v>9862.0689655172373</v>
      </c>
      <c r="U2299" s="384">
        <v>-884431.59898095008</v>
      </c>
      <c r="V2299" s="367">
        <v>2859.9999999999986</v>
      </c>
      <c r="W2299" s="367">
        <v>476666.66666666855</v>
      </c>
      <c r="X2299" s="384">
        <v>108764.65131362779</v>
      </c>
      <c r="Y2299" s="386">
        <v>2860.0000000000114</v>
      </c>
      <c r="Z2299" s="367"/>
      <c r="AA2299" s="367"/>
      <c r="AB2299" s="367"/>
      <c r="AC2299" s="367"/>
      <c r="AD2299" s="367"/>
      <c r="AE2299" s="367"/>
      <c r="AF2299" s="367"/>
      <c r="AG2299" s="367"/>
      <c r="AH2299" s="367"/>
      <c r="AI2299" s="367"/>
      <c r="AJ2299" s="367"/>
      <c r="AK2299" s="367"/>
      <c r="AL2299" s="367"/>
      <c r="AM2299" s="367"/>
      <c r="AN2299" s="367"/>
      <c r="AO2299" s="367"/>
      <c r="AP2299" s="367"/>
      <c r="AQ2299" s="367"/>
      <c r="AR2299" s="367"/>
      <c r="AS2299" s="367"/>
      <c r="AT2299" s="367"/>
    </row>
    <row r="2300" spans="2:46" ht="13.8">
      <c r="B2300" s="26">
        <v>47.833333333333194</v>
      </c>
      <c r="C2300" s="363">
        <v>414.7369647413521</v>
      </c>
      <c r="D2300" s="367">
        <v>2869.9999999999914</v>
      </c>
      <c r="E2300" s="367">
        <v>13348.837209302385</v>
      </c>
      <c r="F2300" s="367">
        <v>-1276851.6039497645</v>
      </c>
      <c r="G2300" s="367">
        <v>2870.0000000000127</v>
      </c>
      <c r="H2300" s="367">
        <v>71750</v>
      </c>
      <c r="I2300" s="384">
        <v>-15104646.580766702</v>
      </c>
      <c r="J2300" s="367">
        <v>2870</v>
      </c>
      <c r="K2300" s="367">
        <v>17393.93939393933</v>
      </c>
      <c r="L2300" s="384">
        <v>-855046.61059278052</v>
      </c>
      <c r="M2300" s="367">
        <v>2869.99999999999</v>
      </c>
      <c r="N2300" s="367">
        <v>287</v>
      </c>
      <c r="O2300" s="384">
        <v>-15355.94282462011</v>
      </c>
      <c r="P2300" s="367">
        <v>41.615000000000002</v>
      </c>
      <c r="Q2300" s="367">
        <v>287</v>
      </c>
      <c r="R2300" s="384">
        <v>-5783.8452878725211</v>
      </c>
      <c r="S2300" s="367">
        <v>40.18</v>
      </c>
      <c r="T2300" s="367">
        <v>9896.5517241379275</v>
      </c>
      <c r="U2300" s="384">
        <v>-891045.38617692096</v>
      </c>
      <c r="V2300" s="367">
        <v>2869.9999999999991</v>
      </c>
      <c r="W2300" s="367">
        <v>478333.33333333523</v>
      </c>
      <c r="X2300" s="384">
        <v>109014.00073058018</v>
      </c>
      <c r="Y2300" s="386">
        <v>2870.0000000000114</v>
      </c>
      <c r="Z2300" s="367"/>
      <c r="AA2300" s="367"/>
      <c r="AB2300" s="367"/>
      <c r="AC2300" s="367"/>
      <c r="AD2300" s="367"/>
      <c r="AE2300" s="367"/>
      <c r="AF2300" s="367"/>
      <c r="AG2300" s="367"/>
      <c r="AH2300" s="367"/>
      <c r="AI2300" s="367"/>
      <c r="AJ2300" s="367"/>
      <c r="AK2300" s="367"/>
      <c r="AL2300" s="367"/>
      <c r="AM2300" s="367"/>
      <c r="AN2300" s="367"/>
      <c r="AO2300" s="367"/>
      <c r="AP2300" s="367"/>
      <c r="AQ2300" s="367"/>
      <c r="AR2300" s="367"/>
      <c r="AS2300" s="367"/>
      <c r="AT2300" s="367"/>
    </row>
    <row r="2301" spans="2:46" ht="13.8">
      <c r="B2301" s="26">
        <v>47.999999999999858</v>
      </c>
      <c r="C2301" s="363">
        <v>416.16018798540409</v>
      </c>
      <c r="D2301" s="367">
        <v>2879.9999999999914</v>
      </c>
      <c r="E2301" s="367">
        <v>13395.348837209362</v>
      </c>
      <c r="F2301" s="367">
        <v>-1285854.693563852</v>
      </c>
      <c r="G2301" s="367">
        <v>2880.0000000000132</v>
      </c>
      <c r="H2301" s="367">
        <v>72000</v>
      </c>
      <c r="I2301" s="384">
        <v>-15210891.107252873</v>
      </c>
      <c r="J2301" s="367">
        <v>2880</v>
      </c>
      <c r="K2301" s="367">
        <v>17454.54545454539</v>
      </c>
      <c r="L2301" s="384">
        <v>-861511.84296488739</v>
      </c>
      <c r="M2301" s="367">
        <v>2879.99999999999</v>
      </c>
      <c r="N2301" s="367">
        <v>288</v>
      </c>
      <c r="O2301" s="384">
        <v>-15465.876523953155</v>
      </c>
      <c r="P2301" s="367">
        <v>41.76</v>
      </c>
      <c r="Q2301" s="367">
        <v>288</v>
      </c>
      <c r="R2301" s="384">
        <v>-5830.6299099000407</v>
      </c>
      <c r="S2301" s="367">
        <v>40.32</v>
      </c>
      <c r="T2301" s="367">
        <v>9931.0344827586177</v>
      </c>
      <c r="U2301" s="384">
        <v>-897683.71252980968</v>
      </c>
      <c r="V2301" s="367">
        <v>2879.9999999999991</v>
      </c>
      <c r="W2301" s="367">
        <v>480000.00000000192</v>
      </c>
      <c r="X2301" s="384">
        <v>109262.43762790426</v>
      </c>
      <c r="Y2301" s="386">
        <v>2880.0000000000114</v>
      </c>
      <c r="Z2301" s="367"/>
      <c r="AA2301" s="367"/>
      <c r="AB2301" s="367"/>
      <c r="AC2301" s="367"/>
      <c r="AD2301" s="367"/>
      <c r="AE2301" s="367"/>
      <c r="AF2301" s="367"/>
      <c r="AG2301" s="367"/>
      <c r="AH2301" s="367"/>
      <c r="AI2301" s="367"/>
      <c r="AJ2301" s="367"/>
      <c r="AK2301" s="367"/>
      <c r="AL2301" s="367"/>
      <c r="AM2301" s="367"/>
      <c r="AN2301" s="367"/>
      <c r="AO2301" s="367"/>
      <c r="AP2301" s="367"/>
      <c r="AQ2301" s="367"/>
      <c r="AR2301" s="367"/>
      <c r="AS2301" s="367"/>
      <c r="AT2301" s="367"/>
    </row>
    <row r="2302" spans="2:46" ht="13.8">
      <c r="B2302" s="26">
        <v>48.166666666666522</v>
      </c>
      <c r="C2302" s="363">
        <v>417.5832594705106</v>
      </c>
      <c r="D2302" s="367">
        <v>2889.9999999999914</v>
      </c>
      <c r="E2302" s="367">
        <v>13441.860465116339</v>
      </c>
      <c r="F2302" s="367">
        <v>-1294889.4090760055</v>
      </c>
      <c r="G2302" s="367">
        <v>2890.0000000000132</v>
      </c>
      <c r="H2302" s="367">
        <v>72250</v>
      </c>
      <c r="I2302" s="384">
        <v>-15317507.960793847</v>
      </c>
      <c r="J2302" s="367">
        <v>2890</v>
      </c>
      <c r="K2302" s="367">
        <v>17515.15151515145</v>
      </c>
      <c r="L2302" s="384">
        <v>-868001.28350289154</v>
      </c>
      <c r="M2302" s="367">
        <v>2889.99999999999</v>
      </c>
      <c r="N2302" s="367">
        <v>289</v>
      </c>
      <c r="O2302" s="384">
        <v>-15576.202089064467</v>
      </c>
      <c r="P2302" s="367">
        <v>41.905000000000001</v>
      </c>
      <c r="Q2302" s="367">
        <v>289</v>
      </c>
      <c r="R2302" s="384">
        <v>-5877.5994753372106</v>
      </c>
      <c r="S2302" s="367">
        <v>40.46</v>
      </c>
      <c r="T2302" s="367">
        <v>9965.517241379308</v>
      </c>
      <c r="U2302" s="384">
        <v>-904346.578039616</v>
      </c>
      <c r="V2302" s="367">
        <v>2889.9999999999991</v>
      </c>
      <c r="W2302" s="367">
        <v>481666.66666666861</v>
      </c>
      <c r="X2302" s="384">
        <v>109509.96200560004</v>
      </c>
      <c r="Y2302" s="386">
        <v>2890.0000000000114</v>
      </c>
      <c r="Z2302" s="367"/>
      <c r="AA2302" s="367"/>
      <c r="AB2302" s="367"/>
      <c r="AC2302" s="367"/>
      <c r="AD2302" s="367"/>
      <c r="AE2302" s="367"/>
      <c r="AF2302" s="367"/>
      <c r="AG2302" s="367"/>
      <c r="AH2302" s="367"/>
      <c r="AI2302" s="367"/>
      <c r="AJ2302" s="367"/>
      <c r="AK2302" s="367"/>
      <c r="AL2302" s="367"/>
      <c r="AM2302" s="367"/>
      <c r="AN2302" s="367"/>
      <c r="AO2302" s="367"/>
      <c r="AP2302" s="367"/>
      <c r="AQ2302" s="367"/>
      <c r="AR2302" s="367"/>
      <c r="AS2302" s="367"/>
      <c r="AT2302" s="367"/>
    </row>
    <row r="2303" spans="2:46" ht="13.8">
      <c r="B2303" s="26">
        <v>48.333333333333186</v>
      </c>
      <c r="C2303" s="363">
        <v>419.00617919667161</v>
      </c>
      <c r="D2303" s="367">
        <v>2899.9999999999914</v>
      </c>
      <c r="E2303" s="367">
        <v>13488.372093023316</v>
      </c>
      <c r="F2303" s="367">
        <v>-1303955.7504862256</v>
      </c>
      <c r="G2303" s="367">
        <v>2900.0000000000132</v>
      </c>
      <c r="H2303" s="367">
        <v>72500</v>
      </c>
      <c r="I2303" s="384">
        <v>-15424497.14138962</v>
      </c>
      <c r="J2303" s="367">
        <v>2900</v>
      </c>
      <c r="K2303" s="367">
        <v>17575.75757575751</v>
      </c>
      <c r="L2303" s="384">
        <v>-874514.93220679229</v>
      </c>
      <c r="M2303" s="367">
        <v>2899.9999999999891</v>
      </c>
      <c r="N2303" s="367">
        <v>290</v>
      </c>
      <c r="O2303" s="384">
        <v>-15686.919519954045</v>
      </c>
      <c r="P2303" s="367">
        <v>42.050000000000004</v>
      </c>
      <c r="Q2303" s="367">
        <v>290</v>
      </c>
      <c r="R2303" s="384">
        <v>-5924.7539841840317</v>
      </c>
      <c r="S2303" s="367">
        <v>40.6</v>
      </c>
      <c r="T2303" s="367">
        <v>9999.9999999999982</v>
      </c>
      <c r="U2303" s="384">
        <v>-911033.98270634038</v>
      </c>
      <c r="V2303" s="367">
        <v>2899.9999999999991</v>
      </c>
      <c r="W2303" s="367">
        <v>483333.33333333529</v>
      </c>
      <c r="X2303" s="384">
        <v>109756.57386366752</v>
      </c>
      <c r="Y2303" s="386">
        <v>2900.0000000000114</v>
      </c>
      <c r="Z2303" s="367"/>
      <c r="AA2303" s="367"/>
      <c r="AB2303" s="367"/>
      <c r="AC2303" s="367"/>
      <c r="AD2303" s="367"/>
      <c r="AE2303" s="367"/>
      <c r="AF2303" s="367"/>
      <c r="AG2303" s="367"/>
      <c r="AH2303" s="367"/>
      <c r="AI2303" s="367"/>
      <c r="AJ2303" s="367"/>
      <c r="AK2303" s="367"/>
      <c r="AL2303" s="367"/>
      <c r="AM2303" s="367"/>
      <c r="AN2303" s="367"/>
      <c r="AO2303" s="367"/>
      <c r="AP2303" s="367"/>
      <c r="AQ2303" s="367"/>
      <c r="AR2303" s="367"/>
      <c r="AS2303" s="367"/>
      <c r="AT2303" s="367"/>
    </row>
    <row r="2304" spans="2:46" ht="13.8">
      <c r="B2304" s="26">
        <v>48.499999999999851</v>
      </c>
      <c r="C2304" s="363">
        <v>420.42894716388707</v>
      </c>
      <c r="D2304" s="367">
        <v>2909.9999999999909</v>
      </c>
      <c r="E2304" s="367">
        <v>13534.883720930293</v>
      </c>
      <c r="F2304" s="367">
        <v>-1313053.7177945122</v>
      </c>
      <c r="G2304" s="367">
        <v>2910.0000000000132</v>
      </c>
      <c r="H2304" s="367">
        <v>72750</v>
      </c>
      <c r="I2304" s="384">
        <v>-15531858.649040192</v>
      </c>
      <c r="J2304" s="367">
        <v>2910</v>
      </c>
      <c r="K2304" s="367">
        <v>17636.363636363571</v>
      </c>
      <c r="L2304" s="384">
        <v>-881052.78907659114</v>
      </c>
      <c r="M2304" s="367">
        <v>2909.9999999999891</v>
      </c>
      <c r="N2304" s="367">
        <v>291</v>
      </c>
      <c r="O2304" s="384">
        <v>-15798.028816621871</v>
      </c>
      <c r="P2304" s="367">
        <v>42.195</v>
      </c>
      <c r="Q2304" s="367">
        <v>291</v>
      </c>
      <c r="R2304" s="384">
        <v>-5972.093436440503</v>
      </c>
      <c r="S2304" s="367">
        <v>40.74</v>
      </c>
      <c r="T2304" s="367">
        <v>10034.482758620688</v>
      </c>
      <c r="U2304" s="384">
        <v>-917745.92652998329</v>
      </c>
      <c r="V2304" s="367">
        <v>2910</v>
      </c>
      <c r="W2304" s="367">
        <v>485000.00000000198</v>
      </c>
      <c r="X2304" s="384">
        <v>110002.27320210669</v>
      </c>
      <c r="Y2304" s="386">
        <v>2910.0000000000114</v>
      </c>
      <c r="Z2304" s="367"/>
      <c r="AA2304" s="367"/>
      <c r="AB2304" s="367"/>
      <c r="AC2304" s="367"/>
      <c r="AD2304" s="367"/>
      <c r="AE2304" s="367"/>
      <c r="AF2304" s="367"/>
      <c r="AG2304" s="367"/>
      <c r="AH2304" s="367"/>
      <c r="AI2304" s="367"/>
      <c r="AJ2304" s="367"/>
      <c r="AK2304" s="367"/>
      <c r="AL2304" s="367"/>
      <c r="AM2304" s="367"/>
      <c r="AN2304" s="367"/>
      <c r="AO2304" s="367"/>
      <c r="AP2304" s="367"/>
      <c r="AQ2304" s="367"/>
      <c r="AR2304" s="367"/>
      <c r="AS2304" s="367"/>
      <c r="AT2304" s="367"/>
    </row>
    <row r="2305" spans="2:46" ht="13.8">
      <c r="B2305" s="26">
        <v>48.666666666666515</v>
      </c>
      <c r="C2305" s="363">
        <v>421.85156337215716</v>
      </c>
      <c r="D2305" s="367">
        <v>2919.9999999999909</v>
      </c>
      <c r="E2305" s="367">
        <v>13581.39534883727</v>
      </c>
      <c r="F2305" s="367">
        <v>-1322183.3110008654</v>
      </c>
      <c r="G2305" s="367">
        <v>2920.0000000000132</v>
      </c>
      <c r="H2305" s="367">
        <v>73000</v>
      </c>
      <c r="I2305" s="384">
        <v>-15639592.483745564</v>
      </c>
      <c r="J2305" s="367">
        <v>2920</v>
      </c>
      <c r="K2305" s="367">
        <v>17696.969696969631</v>
      </c>
      <c r="L2305" s="384">
        <v>-887614.85411228705</v>
      </c>
      <c r="M2305" s="367">
        <v>2919.9999999999891</v>
      </c>
      <c r="N2305" s="367">
        <v>292</v>
      </c>
      <c r="O2305" s="384">
        <v>-15909.529979067962</v>
      </c>
      <c r="P2305" s="367">
        <v>42.339999999999996</v>
      </c>
      <c r="Q2305" s="367">
        <v>292</v>
      </c>
      <c r="R2305" s="384">
        <v>-6019.6178321066218</v>
      </c>
      <c r="S2305" s="367">
        <v>40.879999999999995</v>
      </c>
      <c r="T2305" s="367">
        <v>10068.965517241379</v>
      </c>
      <c r="U2305" s="384">
        <v>-924482.40951054345</v>
      </c>
      <c r="V2305" s="367">
        <v>2920</v>
      </c>
      <c r="W2305" s="367">
        <v>486666.66666666867</v>
      </c>
      <c r="X2305" s="384">
        <v>110247.06002091755</v>
      </c>
      <c r="Y2305" s="386">
        <v>2920.0000000000118</v>
      </c>
      <c r="Z2305" s="367"/>
      <c r="AA2305" s="367"/>
      <c r="AB2305" s="367"/>
      <c r="AC2305" s="367"/>
      <c r="AD2305" s="367"/>
      <c r="AE2305" s="367"/>
      <c r="AF2305" s="367"/>
      <c r="AG2305" s="367"/>
      <c r="AH2305" s="367"/>
      <c r="AI2305" s="367"/>
      <c r="AJ2305" s="367"/>
      <c r="AK2305" s="367"/>
      <c r="AL2305" s="367"/>
      <c r="AM2305" s="367"/>
      <c r="AN2305" s="367"/>
      <c r="AO2305" s="367"/>
      <c r="AP2305" s="367"/>
      <c r="AQ2305" s="367"/>
      <c r="AR2305" s="367"/>
      <c r="AS2305" s="367"/>
      <c r="AT2305" s="367"/>
    </row>
    <row r="2306" spans="2:46" ht="13.8">
      <c r="B2306" s="26">
        <v>48.833333333333179</v>
      </c>
      <c r="C2306" s="363">
        <v>423.27402782148187</v>
      </c>
      <c r="D2306" s="367">
        <v>2929.9999999999909</v>
      </c>
      <c r="E2306" s="367">
        <v>13627.906976744247</v>
      </c>
      <c r="F2306" s="367">
        <v>-1331344.5301052851</v>
      </c>
      <c r="G2306" s="367">
        <v>2930.0000000000132</v>
      </c>
      <c r="H2306" s="367">
        <v>73250</v>
      </c>
      <c r="I2306" s="384">
        <v>-15747698.645505736</v>
      </c>
      <c r="J2306" s="367">
        <v>2930</v>
      </c>
      <c r="K2306" s="367">
        <v>17757.575757575691</v>
      </c>
      <c r="L2306" s="384">
        <v>-894201.12731388037</v>
      </c>
      <c r="M2306" s="367">
        <v>2929.9999999999891</v>
      </c>
      <c r="N2306" s="367">
        <v>293</v>
      </c>
      <c r="O2306" s="384">
        <v>-16021.42300729232</v>
      </c>
      <c r="P2306" s="367">
        <v>42.484999999999999</v>
      </c>
      <c r="Q2306" s="367">
        <v>293</v>
      </c>
      <c r="R2306" s="384">
        <v>-6067.3271711823918</v>
      </c>
      <c r="S2306" s="367">
        <v>41.019999999999996</v>
      </c>
      <c r="T2306" s="367">
        <v>10103.448275862069</v>
      </c>
      <c r="U2306" s="384">
        <v>-931243.43164802133</v>
      </c>
      <c r="V2306" s="367">
        <v>2930</v>
      </c>
      <c r="W2306" s="367">
        <v>488333.33333333535</v>
      </c>
      <c r="X2306" s="384">
        <v>110490.9343201001</v>
      </c>
      <c r="Y2306" s="386">
        <v>2930.0000000000118</v>
      </c>
      <c r="Z2306" s="367"/>
      <c r="AA2306" s="367"/>
      <c r="AB2306" s="367"/>
      <c r="AC2306" s="367"/>
      <c r="AD2306" s="367"/>
      <c r="AE2306" s="367"/>
      <c r="AF2306" s="367"/>
      <c r="AG2306" s="367"/>
      <c r="AH2306" s="367"/>
      <c r="AI2306" s="367"/>
      <c r="AJ2306" s="367"/>
      <c r="AK2306" s="367"/>
      <c r="AL2306" s="367"/>
      <c r="AM2306" s="367"/>
      <c r="AN2306" s="367"/>
      <c r="AO2306" s="367"/>
      <c r="AP2306" s="367"/>
      <c r="AQ2306" s="367"/>
      <c r="AR2306" s="367"/>
      <c r="AS2306" s="367"/>
      <c r="AT2306" s="367"/>
    </row>
    <row r="2307" spans="2:46" ht="13.8">
      <c r="B2307" s="26">
        <v>48.999999999999844</v>
      </c>
      <c r="C2307" s="363">
        <v>424.69634051186102</v>
      </c>
      <c r="D2307" s="367">
        <v>2939.9999999999909</v>
      </c>
      <c r="E2307" s="367">
        <v>13674.418604651224</v>
      </c>
      <c r="F2307" s="367">
        <v>-1340537.3751077713</v>
      </c>
      <c r="G2307" s="367">
        <v>2940.0000000000132</v>
      </c>
      <c r="H2307" s="367">
        <v>73500</v>
      </c>
      <c r="I2307" s="384">
        <v>-15856177.134320708</v>
      </c>
      <c r="J2307" s="367">
        <v>2940</v>
      </c>
      <c r="K2307" s="367">
        <v>17818.181818181751</v>
      </c>
      <c r="L2307" s="384">
        <v>-900811.60868137074</v>
      </c>
      <c r="M2307" s="367">
        <v>2939.9999999999891</v>
      </c>
      <c r="N2307" s="367">
        <v>294</v>
      </c>
      <c r="O2307" s="384">
        <v>-16133.707901294936</v>
      </c>
      <c r="P2307" s="367">
        <v>42.63</v>
      </c>
      <c r="Q2307" s="367">
        <v>294</v>
      </c>
      <c r="R2307" s="384">
        <v>-6115.221453667813</v>
      </c>
      <c r="S2307" s="367">
        <v>41.16</v>
      </c>
      <c r="T2307" s="367">
        <v>10137.931034482759</v>
      </c>
      <c r="U2307" s="384">
        <v>-938028.99294241751</v>
      </c>
      <c r="V2307" s="367">
        <v>2940.0000000000005</v>
      </c>
      <c r="W2307" s="367">
        <v>490000.00000000204</v>
      </c>
      <c r="X2307" s="384">
        <v>110733.89609965435</v>
      </c>
      <c r="Y2307" s="386">
        <v>2940.0000000000118</v>
      </c>
      <c r="Z2307" s="367"/>
      <c r="AA2307" s="367"/>
      <c r="AB2307" s="367"/>
      <c r="AC2307" s="367"/>
      <c r="AD2307" s="367"/>
      <c r="AE2307" s="367"/>
      <c r="AF2307" s="367"/>
      <c r="AG2307" s="367"/>
      <c r="AH2307" s="367"/>
      <c r="AI2307" s="367"/>
      <c r="AJ2307" s="367"/>
      <c r="AK2307" s="367"/>
      <c r="AL2307" s="367"/>
      <c r="AM2307" s="367"/>
      <c r="AN2307" s="367"/>
      <c r="AO2307" s="367"/>
      <c r="AP2307" s="367"/>
      <c r="AQ2307" s="367"/>
      <c r="AR2307" s="367"/>
      <c r="AS2307" s="367"/>
      <c r="AT2307" s="367"/>
    </row>
    <row r="2308" spans="2:46" ht="13.8">
      <c r="B2308" s="26">
        <v>49.166666666666508</v>
      </c>
      <c r="C2308" s="363">
        <v>426.11850144329458</v>
      </c>
      <c r="D2308" s="367">
        <v>2949.9999999999905</v>
      </c>
      <c r="E2308" s="367">
        <v>13720.930232558201</v>
      </c>
      <c r="F2308" s="367">
        <v>-1349761.8460083238</v>
      </c>
      <c r="G2308" s="367">
        <v>2950.0000000000132</v>
      </c>
      <c r="H2308" s="367">
        <v>73750</v>
      </c>
      <c r="I2308" s="384">
        <v>-15965027.950190479</v>
      </c>
      <c r="J2308" s="367">
        <v>2950</v>
      </c>
      <c r="K2308" s="367">
        <v>17878.787878787811</v>
      </c>
      <c r="L2308" s="384">
        <v>-907446.29821475816</v>
      </c>
      <c r="M2308" s="367">
        <v>2949.9999999999886</v>
      </c>
      <c r="N2308" s="367">
        <v>295</v>
      </c>
      <c r="O2308" s="384">
        <v>-16246.384661075808</v>
      </c>
      <c r="P2308" s="367">
        <v>42.774999999999999</v>
      </c>
      <c r="Q2308" s="367">
        <v>295</v>
      </c>
      <c r="R2308" s="384">
        <v>-6163.3006795628853</v>
      </c>
      <c r="S2308" s="367">
        <v>41.3</v>
      </c>
      <c r="T2308" s="367">
        <v>10172.413793103449</v>
      </c>
      <c r="U2308" s="384">
        <v>-944839.09339373116</v>
      </c>
      <c r="V2308" s="367">
        <v>2950.0000000000005</v>
      </c>
      <c r="W2308" s="367">
        <v>491666.66666666872</v>
      </c>
      <c r="X2308" s="384">
        <v>110975.94535958034</v>
      </c>
      <c r="Y2308" s="386">
        <v>2950.0000000000123</v>
      </c>
      <c r="Z2308" s="367"/>
      <c r="AA2308" s="367"/>
      <c r="AB2308" s="367"/>
      <c r="AC2308" s="367"/>
      <c r="AD2308" s="367"/>
      <c r="AE2308" s="367"/>
      <c r="AF2308" s="367"/>
      <c r="AG2308" s="367"/>
      <c r="AH2308" s="367"/>
      <c r="AI2308" s="367"/>
      <c r="AJ2308" s="367"/>
      <c r="AK2308" s="367"/>
      <c r="AL2308" s="367"/>
      <c r="AM2308" s="367"/>
      <c r="AN2308" s="367"/>
      <c r="AO2308" s="367"/>
      <c r="AP2308" s="367"/>
      <c r="AQ2308" s="367"/>
      <c r="AR2308" s="367"/>
      <c r="AS2308" s="367"/>
      <c r="AT2308" s="367"/>
    </row>
    <row r="2309" spans="2:46" ht="13.8">
      <c r="B2309" s="26">
        <v>49.333333333333172</v>
      </c>
      <c r="C2309" s="363">
        <v>427.54051061578275</v>
      </c>
      <c r="D2309" s="367">
        <v>2959.9999999999905</v>
      </c>
      <c r="E2309" s="367">
        <v>13767.441860465178</v>
      </c>
      <c r="F2309" s="367">
        <v>-1359017.9428069431</v>
      </c>
      <c r="G2309" s="367">
        <v>2960.0000000000132</v>
      </c>
      <c r="H2309" s="367">
        <v>74000</v>
      </c>
      <c r="I2309" s="384">
        <v>-16074251.09311505</v>
      </c>
      <c r="J2309" s="367">
        <v>2960</v>
      </c>
      <c r="K2309" s="367">
        <v>17939.393939393871</v>
      </c>
      <c r="L2309" s="384">
        <v>-914105.195914043</v>
      </c>
      <c r="M2309" s="367">
        <v>2959.9999999999886</v>
      </c>
      <c r="N2309" s="367">
        <v>296</v>
      </c>
      <c r="O2309" s="384">
        <v>-16359.453286634944</v>
      </c>
      <c r="P2309" s="367">
        <v>42.919999999999995</v>
      </c>
      <c r="Q2309" s="367">
        <v>296</v>
      </c>
      <c r="R2309" s="384">
        <v>-6211.5648488676079</v>
      </c>
      <c r="S2309" s="367">
        <v>41.44</v>
      </c>
      <c r="T2309" s="367">
        <v>10206.896551724139</v>
      </c>
      <c r="U2309" s="384">
        <v>-951673.733001963</v>
      </c>
      <c r="V2309" s="367">
        <v>2960.0000000000005</v>
      </c>
      <c r="W2309" s="367">
        <v>493333.33333333541</v>
      </c>
      <c r="X2309" s="384">
        <v>111217.08209987797</v>
      </c>
      <c r="Y2309" s="386">
        <v>2960.0000000000123</v>
      </c>
      <c r="Z2309" s="367"/>
      <c r="AA2309" s="367"/>
      <c r="AB2309" s="367"/>
      <c r="AC2309" s="367"/>
      <c r="AD2309" s="367"/>
      <c r="AE2309" s="367"/>
      <c r="AF2309" s="367"/>
      <c r="AG2309" s="367"/>
      <c r="AH2309" s="367"/>
      <c r="AI2309" s="367"/>
      <c r="AJ2309" s="367"/>
      <c r="AK2309" s="367"/>
      <c r="AL2309" s="367"/>
      <c r="AM2309" s="367"/>
      <c r="AN2309" s="367"/>
      <c r="AO2309" s="367"/>
      <c r="AP2309" s="367"/>
      <c r="AQ2309" s="367"/>
      <c r="AR2309" s="367"/>
      <c r="AS2309" s="367"/>
      <c r="AT2309" s="367"/>
    </row>
    <row r="2310" spans="2:46" ht="13.8">
      <c r="B2310" s="26">
        <v>49.499999999999837</v>
      </c>
      <c r="C2310" s="363">
        <v>428.96236802932549</v>
      </c>
      <c r="D2310" s="367">
        <v>2969.9999999999905</v>
      </c>
      <c r="E2310" s="367">
        <v>13813.953488372155</v>
      </c>
      <c r="F2310" s="367">
        <v>-1368305.665503629</v>
      </c>
      <c r="G2310" s="367">
        <v>2970.0000000000136</v>
      </c>
      <c r="H2310" s="367">
        <v>74250</v>
      </c>
      <c r="I2310" s="384">
        <v>-16183846.563094418</v>
      </c>
      <c r="J2310" s="367">
        <v>2970</v>
      </c>
      <c r="K2310" s="367">
        <v>17999.999999999931</v>
      </c>
      <c r="L2310" s="384">
        <v>-920788.30177922535</v>
      </c>
      <c r="M2310" s="367">
        <v>2969.9999999999886</v>
      </c>
      <c r="N2310" s="367">
        <v>297</v>
      </c>
      <c r="O2310" s="384">
        <v>-16472.91377797235</v>
      </c>
      <c r="P2310" s="367">
        <v>43.065000000000005</v>
      </c>
      <c r="Q2310" s="367">
        <v>297</v>
      </c>
      <c r="R2310" s="384">
        <v>-6260.0139615819826</v>
      </c>
      <c r="S2310" s="367">
        <v>41.580000000000005</v>
      </c>
      <c r="T2310" s="367">
        <v>10241.37931034483</v>
      </c>
      <c r="U2310" s="384">
        <v>-958532.91176711244</v>
      </c>
      <c r="V2310" s="367">
        <v>2970.0000000000005</v>
      </c>
      <c r="W2310" s="367">
        <v>495000.0000000021</v>
      </c>
      <c r="X2310" s="384">
        <v>111457.30632054733</v>
      </c>
      <c r="Y2310" s="386">
        <v>2970.0000000000127</v>
      </c>
      <c r="Z2310" s="367"/>
      <c r="AA2310" s="367"/>
      <c r="AB2310" s="367"/>
      <c r="AC2310" s="367"/>
      <c r="AD2310" s="367"/>
      <c r="AE2310" s="367"/>
      <c r="AF2310" s="367"/>
      <c r="AG2310" s="367"/>
      <c r="AH2310" s="367"/>
      <c r="AI2310" s="367"/>
      <c r="AJ2310" s="367"/>
      <c r="AK2310" s="367"/>
      <c r="AL2310" s="367"/>
      <c r="AM2310" s="367"/>
      <c r="AN2310" s="367"/>
      <c r="AO2310" s="367"/>
      <c r="AP2310" s="367"/>
      <c r="AQ2310" s="367"/>
      <c r="AR2310" s="367"/>
      <c r="AS2310" s="367"/>
      <c r="AT2310" s="367"/>
    </row>
    <row r="2311" spans="2:46" ht="13.8">
      <c r="B2311" s="26">
        <v>49.666666666666501</v>
      </c>
      <c r="C2311" s="363">
        <v>430.38407368392274</v>
      </c>
      <c r="D2311" s="367">
        <v>2979.99999999999</v>
      </c>
      <c r="E2311" s="367">
        <v>13860.465116279132</v>
      </c>
      <c r="F2311" s="367">
        <v>-1377625.0140983816</v>
      </c>
      <c r="G2311" s="367">
        <v>2980.0000000000136</v>
      </c>
      <c r="H2311" s="367">
        <v>74500</v>
      </c>
      <c r="I2311" s="384">
        <v>-16293814.360128593</v>
      </c>
      <c r="J2311" s="367">
        <v>2980</v>
      </c>
      <c r="K2311" s="367">
        <v>18060.606060605991</v>
      </c>
      <c r="L2311" s="384">
        <v>-927495.61581030476</v>
      </c>
      <c r="M2311" s="367">
        <v>2979.9999999999886</v>
      </c>
      <c r="N2311" s="367">
        <v>298</v>
      </c>
      <c r="O2311" s="384">
        <v>-16586.766135088004</v>
      </c>
      <c r="P2311" s="367">
        <v>43.21</v>
      </c>
      <c r="Q2311" s="367">
        <v>298</v>
      </c>
      <c r="R2311" s="384">
        <v>-6308.6480177060039</v>
      </c>
      <c r="S2311" s="367">
        <v>41.720000000000006</v>
      </c>
      <c r="T2311" s="367">
        <v>10275.86206896552</v>
      </c>
      <c r="U2311" s="384">
        <v>-965416.62968918018</v>
      </c>
      <c r="V2311" s="367">
        <v>2980.0000000000009</v>
      </c>
      <c r="W2311" s="367">
        <v>496666.66666666878</v>
      </c>
      <c r="X2311" s="384">
        <v>111696.61802158838</v>
      </c>
      <c r="Y2311" s="386">
        <v>2980.0000000000127</v>
      </c>
      <c r="Z2311" s="367"/>
      <c r="AA2311" s="367"/>
      <c r="AB2311" s="367"/>
      <c r="AC2311" s="367"/>
      <c r="AD2311" s="367"/>
      <c r="AE2311" s="367"/>
      <c r="AF2311" s="367"/>
      <c r="AG2311" s="367"/>
      <c r="AH2311" s="367"/>
      <c r="AI2311" s="367"/>
      <c r="AJ2311" s="367"/>
      <c r="AK2311" s="367"/>
      <c r="AL2311" s="367"/>
      <c r="AM2311" s="367"/>
      <c r="AN2311" s="367"/>
      <c r="AO2311" s="367"/>
      <c r="AP2311" s="367"/>
      <c r="AQ2311" s="367"/>
      <c r="AR2311" s="367"/>
      <c r="AS2311" s="367"/>
      <c r="AT2311" s="367"/>
    </row>
    <row r="2312" spans="2:46" ht="13.8">
      <c r="B2312" s="26">
        <v>49.833333333333165</v>
      </c>
      <c r="C2312" s="363">
        <v>431.80562757957449</v>
      </c>
      <c r="D2312" s="367">
        <v>2989.99999999999</v>
      </c>
      <c r="E2312" s="367">
        <v>13906.976744186109</v>
      </c>
      <c r="F2312" s="367">
        <v>-1386975.9885912002</v>
      </c>
      <c r="G2312" s="367">
        <v>2990.0000000000136</v>
      </c>
      <c r="H2312" s="367">
        <v>74750</v>
      </c>
      <c r="I2312" s="384">
        <v>-16404154.484217562</v>
      </c>
      <c r="J2312" s="367">
        <v>2990</v>
      </c>
      <c r="K2312" s="367">
        <v>18121.212121212051</v>
      </c>
      <c r="L2312" s="384">
        <v>-934227.13800728158</v>
      </c>
      <c r="M2312" s="367">
        <v>2989.9999999999886</v>
      </c>
      <c r="N2312" s="367">
        <v>299</v>
      </c>
      <c r="O2312" s="384">
        <v>-16701.010357981922</v>
      </c>
      <c r="P2312" s="367">
        <v>43.354999999999997</v>
      </c>
      <c r="Q2312" s="367">
        <v>299</v>
      </c>
      <c r="R2312" s="384">
        <v>-6357.4670172396745</v>
      </c>
      <c r="S2312" s="367">
        <v>41.86</v>
      </c>
      <c r="T2312" s="367">
        <v>10310.34482758621</v>
      </c>
      <c r="U2312" s="384">
        <v>-972324.88676816528</v>
      </c>
      <c r="V2312" s="367">
        <v>2990.0000000000009</v>
      </c>
      <c r="W2312" s="367">
        <v>498333.33333333547</v>
      </c>
      <c r="X2312" s="384">
        <v>111935.0172030011</v>
      </c>
      <c r="Y2312" s="386">
        <v>2990.0000000000127</v>
      </c>
      <c r="Z2312" s="367"/>
      <c r="AA2312" s="367"/>
      <c r="AB2312" s="367"/>
      <c r="AC2312" s="367"/>
      <c r="AD2312" s="367"/>
      <c r="AE2312" s="367"/>
      <c r="AF2312" s="367"/>
      <c r="AG2312" s="367"/>
      <c r="AH2312" s="367"/>
      <c r="AI2312" s="367"/>
      <c r="AJ2312" s="367"/>
      <c r="AK2312" s="367"/>
      <c r="AL2312" s="367"/>
      <c r="AM2312" s="367"/>
      <c r="AN2312" s="367"/>
      <c r="AO2312" s="367"/>
      <c r="AP2312" s="367"/>
      <c r="AQ2312" s="367"/>
      <c r="AR2312" s="367"/>
      <c r="AS2312" s="367"/>
      <c r="AT2312" s="367"/>
    </row>
    <row r="2313" spans="2:46" ht="13.8">
      <c r="B2313" s="26">
        <v>49.999999999999829</v>
      </c>
      <c r="C2313" s="363">
        <v>433.22702971628087</v>
      </c>
      <c r="D2313" s="367">
        <v>2999.99999999999</v>
      </c>
      <c r="E2313" s="367">
        <v>13953.488372093087</v>
      </c>
      <c r="F2313" s="367">
        <v>-1396358.5889820855</v>
      </c>
      <c r="G2313" s="367">
        <v>3000.0000000000136</v>
      </c>
      <c r="H2313" s="367">
        <v>75000</v>
      </c>
      <c r="I2313" s="384">
        <v>-16514866.935361331</v>
      </c>
      <c r="J2313" s="367">
        <v>3000</v>
      </c>
      <c r="K2313" s="367">
        <v>18181.818181818111</v>
      </c>
      <c r="L2313" s="384">
        <v>-940982.86837015557</v>
      </c>
      <c r="M2313" s="367">
        <v>2999.9999999999886</v>
      </c>
      <c r="N2313" s="367">
        <v>300</v>
      </c>
      <c r="O2313" s="384">
        <v>-16815.646446654104</v>
      </c>
      <c r="P2313" s="367">
        <v>43.5</v>
      </c>
      <c r="Q2313" s="367">
        <v>300</v>
      </c>
      <c r="R2313" s="384">
        <v>-6406.4709601829973</v>
      </c>
      <c r="S2313" s="367">
        <v>42</v>
      </c>
      <c r="T2313" s="367">
        <v>10344.8275862069</v>
      </c>
      <c r="U2313" s="384">
        <v>-979257.68300406856</v>
      </c>
      <c r="V2313" s="367">
        <v>3000.0000000000009</v>
      </c>
      <c r="W2313" s="367">
        <v>500000.00000000215</v>
      </c>
      <c r="X2313" s="384">
        <v>112172.50386478555</v>
      </c>
      <c r="Y2313" s="386">
        <v>3000.0000000000127</v>
      </c>
      <c r="Z2313" s="367"/>
      <c r="AA2313" s="367"/>
      <c r="AB2313" s="367"/>
      <c r="AC2313" s="367"/>
      <c r="AD2313" s="367"/>
      <c r="AE2313" s="367"/>
      <c r="AF2313" s="367"/>
      <c r="AG2313" s="367"/>
      <c r="AH2313" s="367"/>
      <c r="AI2313" s="367"/>
      <c r="AJ2313" s="367"/>
      <c r="AK2313" s="367"/>
      <c r="AL2313" s="367"/>
      <c r="AM2313" s="367"/>
      <c r="AN2313" s="367"/>
      <c r="AO2313" s="367"/>
      <c r="AP2313" s="367"/>
      <c r="AQ2313" s="367"/>
      <c r="AR2313" s="367"/>
      <c r="AS2313" s="367"/>
      <c r="AT2313" s="367"/>
    </row>
    <row r="2314" spans="2:46" ht="13.8">
      <c r="B2314" s="26">
        <v>50.166666666666494</v>
      </c>
      <c r="C2314" s="363">
        <v>434.6482800940417</v>
      </c>
      <c r="D2314" s="367">
        <v>3009.99999999999</v>
      </c>
      <c r="E2314" s="367">
        <v>14000.000000000064</v>
      </c>
      <c r="F2314" s="367">
        <v>-1405772.8152710374</v>
      </c>
      <c r="G2314" s="367">
        <v>3010.0000000000136</v>
      </c>
      <c r="H2314" s="367">
        <v>75250</v>
      </c>
      <c r="I2314" s="384">
        <v>-16625951.713559901</v>
      </c>
      <c r="J2314" s="367">
        <v>3010</v>
      </c>
      <c r="K2314" s="367">
        <v>18242.424242424171</v>
      </c>
      <c r="L2314" s="384">
        <v>-947762.8068989265</v>
      </c>
      <c r="M2314" s="367">
        <v>3009.9999999999882</v>
      </c>
      <c r="N2314" s="367">
        <v>301</v>
      </c>
      <c r="O2314" s="384">
        <v>-16930.674401104548</v>
      </c>
      <c r="P2314" s="367">
        <v>43.645000000000003</v>
      </c>
      <c r="Q2314" s="367">
        <v>301</v>
      </c>
      <c r="R2314" s="384">
        <v>-6455.6598465359712</v>
      </c>
      <c r="S2314" s="367">
        <v>42.14</v>
      </c>
      <c r="T2314" s="367">
        <v>10379.310344827591</v>
      </c>
      <c r="U2314" s="384">
        <v>-986215.01839688967</v>
      </c>
      <c r="V2314" s="367">
        <v>3010.0000000000014</v>
      </c>
      <c r="W2314" s="367">
        <v>501666.66666666884</v>
      </c>
      <c r="X2314" s="384">
        <v>112409.07800694167</v>
      </c>
      <c r="Y2314" s="386">
        <v>3010.0000000000127</v>
      </c>
      <c r="Z2314" s="367"/>
      <c r="AA2314" s="367"/>
      <c r="AB2314" s="367"/>
      <c r="AC2314" s="367"/>
      <c r="AD2314" s="367"/>
      <c r="AE2314" s="367"/>
      <c r="AF2314" s="367"/>
      <c r="AG2314" s="367"/>
      <c r="AH2314" s="367"/>
      <c r="AI2314" s="367"/>
      <c r="AJ2314" s="367"/>
      <c r="AK2314" s="367"/>
      <c r="AL2314" s="367"/>
      <c r="AM2314" s="367"/>
      <c r="AN2314" s="367"/>
      <c r="AO2314" s="367"/>
      <c r="AP2314" s="367"/>
      <c r="AQ2314" s="367"/>
      <c r="AR2314" s="367"/>
      <c r="AS2314" s="367"/>
      <c r="AT2314" s="367"/>
    </row>
    <row r="2315" spans="2:46" ht="13.8">
      <c r="B2315" s="26">
        <v>50.333333333333158</v>
      </c>
      <c r="C2315" s="363">
        <v>436.06937871285697</v>
      </c>
      <c r="D2315" s="367">
        <v>3019.9999999999895</v>
      </c>
      <c r="E2315" s="367">
        <v>14046.511627907041</v>
      </c>
      <c r="F2315" s="367">
        <v>-1415218.6674580555</v>
      </c>
      <c r="G2315" s="367">
        <v>3020.0000000000136</v>
      </c>
      <c r="H2315" s="367">
        <v>75500</v>
      </c>
      <c r="I2315" s="384">
        <v>-16737408.818813272</v>
      </c>
      <c r="J2315" s="367">
        <v>3020</v>
      </c>
      <c r="K2315" s="367">
        <v>18303.030303030231</v>
      </c>
      <c r="L2315" s="384">
        <v>-954566.95359359507</v>
      </c>
      <c r="M2315" s="367">
        <v>3019.9999999999882</v>
      </c>
      <c r="N2315" s="367">
        <v>302</v>
      </c>
      <c r="O2315" s="384">
        <v>-17046.094221333249</v>
      </c>
      <c r="P2315" s="367">
        <v>43.79</v>
      </c>
      <c r="Q2315" s="367">
        <v>302</v>
      </c>
      <c r="R2315" s="384">
        <v>-6505.0336762985944</v>
      </c>
      <c r="S2315" s="367">
        <v>42.28</v>
      </c>
      <c r="T2315" s="367">
        <v>10413.793103448281</v>
      </c>
      <c r="U2315" s="384">
        <v>-993196.89294662874</v>
      </c>
      <c r="V2315" s="367">
        <v>3020.0000000000014</v>
      </c>
      <c r="W2315" s="367">
        <v>503333.33333333553</v>
      </c>
      <c r="X2315" s="384">
        <v>112644.73962946949</v>
      </c>
      <c r="Y2315" s="386">
        <v>3020.0000000000132</v>
      </c>
      <c r="Z2315" s="367"/>
      <c r="AA2315" s="367"/>
      <c r="AB2315" s="367"/>
      <c r="AC2315" s="367"/>
      <c r="AD2315" s="367"/>
      <c r="AE2315" s="367"/>
      <c r="AF2315" s="367"/>
      <c r="AG2315" s="367"/>
      <c r="AH2315" s="367"/>
      <c r="AI2315" s="367"/>
      <c r="AJ2315" s="367"/>
      <c r="AK2315" s="367"/>
      <c r="AL2315" s="367"/>
      <c r="AM2315" s="367"/>
      <c r="AN2315" s="367"/>
      <c r="AO2315" s="367"/>
      <c r="AP2315" s="367"/>
      <c r="AQ2315" s="367"/>
      <c r="AR2315" s="367"/>
      <c r="AS2315" s="367"/>
      <c r="AT2315" s="367"/>
    </row>
    <row r="2316" spans="2:46" ht="13.8">
      <c r="B2316" s="26">
        <v>50.499999999999822</v>
      </c>
      <c r="C2316" s="363">
        <v>437.49032557272693</v>
      </c>
      <c r="D2316" s="367">
        <v>3029.9999999999895</v>
      </c>
      <c r="E2316" s="367">
        <v>14093.023255814018</v>
      </c>
      <c r="F2316" s="367">
        <v>-1424696.1455431404</v>
      </c>
      <c r="G2316" s="367">
        <v>3030.0000000000136</v>
      </c>
      <c r="H2316" s="367">
        <v>75750</v>
      </c>
      <c r="I2316" s="384">
        <v>-16849238.251121443</v>
      </c>
      <c r="J2316" s="367">
        <v>3030</v>
      </c>
      <c r="K2316" s="367">
        <v>18363.636363636291</v>
      </c>
      <c r="L2316" s="384">
        <v>-961395.30845416093</v>
      </c>
      <c r="M2316" s="367">
        <v>3029.9999999999882</v>
      </c>
      <c r="N2316" s="367">
        <v>303</v>
      </c>
      <c r="O2316" s="384">
        <v>-17161.905907340206</v>
      </c>
      <c r="P2316" s="367">
        <v>43.934999999999995</v>
      </c>
      <c r="Q2316" s="367">
        <v>303</v>
      </c>
      <c r="R2316" s="384">
        <v>-6554.5924494708679</v>
      </c>
      <c r="S2316" s="367">
        <v>42.42</v>
      </c>
      <c r="T2316" s="367">
        <v>10448.275862068971</v>
      </c>
      <c r="U2316" s="384">
        <v>-1000203.3066532856</v>
      </c>
      <c r="V2316" s="367">
        <v>3030.0000000000014</v>
      </c>
      <c r="W2316" s="367">
        <v>505000.00000000221</v>
      </c>
      <c r="X2316" s="384">
        <v>112879.48873236902</v>
      </c>
      <c r="Y2316" s="386">
        <v>3030.0000000000132</v>
      </c>
      <c r="Z2316" s="367"/>
      <c r="AA2316" s="367"/>
      <c r="AB2316" s="367"/>
      <c r="AC2316" s="367"/>
      <c r="AD2316" s="367"/>
      <c r="AE2316" s="367"/>
      <c r="AF2316" s="367"/>
      <c r="AG2316" s="367"/>
      <c r="AH2316" s="367"/>
      <c r="AI2316" s="367"/>
      <c r="AJ2316" s="367"/>
      <c r="AK2316" s="367"/>
      <c r="AL2316" s="367"/>
      <c r="AM2316" s="367"/>
      <c r="AN2316" s="367"/>
      <c r="AO2316" s="367"/>
      <c r="AP2316" s="367"/>
      <c r="AQ2316" s="367"/>
      <c r="AR2316" s="367"/>
      <c r="AS2316" s="367"/>
      <c r="AT2316" s="367"/>
    </row>
    <row r="2317" spans="2:46" ht="13.8">
      <c r="B2317" s="26">
        <v>50.666666666666487</v>
      </c>
      <c r="C2317" s="363">
        <v>438.9111206736514</v>
      </c>
      <c r="D2317" s="367">
        <v>3039.9999999999895</v>
      </c>
      <c r="E2317" s="367">
        <v>14139.534883720995</v>
      </c>
      <c r="F2317" s="367">
        <v>-1434205.2495262919</v>
      </c>
      <c r="G2317" s="367">
        <v>3040.0000000000136</v>
      </c>
      <c r="H2317" s="367">
        <v>76000</v>
      </c>
      <c r="I2317" s="384">
        <v>-16961440.010484412</v>
      </c>
      <c r="J2317" s="367">
        <v>3040</v>
      </c>
      <c r="K2317" s="367">
        <v>18424.242424242351</v>
      </c>
      <c r="L2317" s="384">
        <v>-968247.87148062396</v>
      </c>
      <c r="M2317" s="367">
        <v>3039.9999999999882</v>
      </c>
      <c r="N2317" s="367">
        <v>304</v>
      </c>
      <c r="O2317" s="384">
        <v>-17278.109459125437</v>
      </c>
      <c r="P2317" s="367">
        <v>44.080000000000005</v>
      </c>
      <c r="Q2317" s="367">
        <v>304</v>
      </c>
      <c r="R2317" s="384">
        <v>-6604.3361660527917</v>
      </c>
      <c r="S2317" s="367">
        <v>42.56</v>
      </c>
      <c r="T2317" s="367">
        <v>10482.758620689661</v>
      </c>
      <c r="U2317" s="384">
        <v>-1007234.2595168602</v>
      </c>
      <c r="V2317" s="367">
        <v>3040.0000000000014</v>
      </c>
      <c r="W2317" s="367">
        <v>506666.6666666689</v>
      </c>
      <c r="X2317" s="384">
        <v>113113.32531564022</v>
      </c>
      <c r="Y2317" s="386">
        <v>3040.0000000000132</v>
      </c>
      <c r="Z2317" s="367"/>
      <c r="AA2317" s="367"/>
      <c r="AB2317" s="367"/>
      <c r="AC2317" s="367"/>
      <c r="AD2317" s="367"/>
      <c r="AE2317" s="367"/>
      <c r="AF2317" s="367"/>
      <c r="AG2317" s="367"/>
      <c r="AH2317" s="367"/>
      <c r="AI2317" s="367"/>
      <c r="AJ2317" s="367"/>
      <c r="AK2317" s="367"/>
      <c r="AL2317" s="367"/>
      <c r="AM2317" s="367"/>
      <c r="AN2317" s="367"/>
      <c r="AO2317" s="367"/>
      <c r="AP2317" s="367"/>
      <c r="AQ2317" s="367"/>
      <c r="AR2317" s="367"/>
      <c r="AS2317" s="367"/>
      <c r="AT2317" s="367"/>
    </row>
    <row r="2318" spans="2:46" ht="13.8">
      <c r="B2318" s="26">
        <v>50.833333333333151</v>
      </c>
      <c r="C2318" s="363">
        <v>440.33176401563031</v>
      </c>
      <c r="D2318" s="367">
        <v>3049.9999999999895</v>
      </c>
      <c r="E2318" s="367">
        <v>14186.046511627972</v>
      </c>
      <c r="F2318" s="367">
        <v>-1443745.9794075105</v>
      </c>
      <c r="G2318" s="367">
        <v>3050.0000000000146</v>
      </c>
      <c r="H2318" s="367">
        <v>76250</v>
      </c>
      <c r="I2318" s="384">
        <v>-17074014.09690218</v>
      </c>
      <c r="J2318" s="367">
        <v>3050</v>
      </c>
      <c r="K2318" s="367">
        <v>18484.848484848411</v>
      </c>
      <c r="L2318" s="384">
        <v>-975124.64267298416</v>
      </c>
      <c r="M2318" s="367">
        <v>3049.9999999999882</v>
      </c>
      <c r="N2318" s="367">
        <v>305</v>
      </c>
      <c r="O2318" s="384">
        <v>-17394.704876688924</v>
      </c>
      <c r="P2318" s="367">
        <v>44.225000000000001</v>
      </c>
      <c r="Q2318" s="367">
        <v>305</v>
      </c>
      <c r="R2318" s="384">
        <v>-6654.2648260443666</v>
      </c>
      <c r="S2318" s="367">
        <v>42.7</v>
      </c>
      <c r="T2318" s="367">
        <v>10517.241379310351</v>
      </c>
      <c r="U2318" s="384">
        <v>-1014289.7515373533</v>
      </c>
      <c r="V2318" s="367">
        <v>3050.0000000000023</v>
      </c>
      <c r="W2318" s="367">
        <v>508333.33333333558</v>
      </c>
      <c r="X2318" s="384">
        <v>113346.24937928314</v>
      </c>
      <c r="Y2318" s="386">
        <v>3050.0000000000132</v>
      </c>
      <c r="Z2318" s="367"/>
      <c r="AA2318" s="367"/>
      <c r="AB2318" s="367"/>
      <c r="AC2318" s="367"/>
      <c r="AD2318" s="367"/>
      <c r="AE2318" s="367"/>
      <c r="AF2318" s="367"/>
      <c r="AG2318" s="367"/>
      <c r="AH2318" s="367"/>
      <c r="AI2318" s="367"/>
      <c r="AJ2318" s="367"/>
      <c r="AK2318" s="367"/>
      <c r="AL2318" s="367"/>
      <c r="AM2318" s="367"/>
      <c r="AN2318" s="367"/>
      <c r="AO2318" s="367"/>
      <c r="AP2318" s="367"/>
      <c r="AQ2318" s="367"/>
      <c r="AR2318" s="367"/>
      <c r="AS2318" s="367"/>
      <c r="AT2318" s="367"/>
    </row>
    <row r="2319" spans="2:46" ht="13.8">
      <c r="B2319" s="26">
        <v>50.999999999999815</v>
      </c>
      <c r="C2319" s="363">
        <v>441.75225559866368</v>
      </c>
      <c r="D2319" s="367">
        <v>3059.9999999999886</v>
      </c>
      <c r="E2319" s="367">
        <v>14232.558139534949</v>
      </c>
      <c r="F2319" s="367">
        <v>-1453318.3351867949</v>
      </c>
      <c r="G2319" s="367">
        <v>3060.0000000000146</v>
      </c>
      <c r="H2319" s="367">
        <v>76500</v>
      </c>
      <c r="I2319" s="384">
        <v>-17186960.510374751</v>
      </c>
      <c r="J2319" s="367">
        <v>3060</v>
      </c>
      <c r="K2319" s="367">
        <v>18545.454545454471</v>
      </c>
      <c r="L2319" s="384">
        <v>-982025.62203124177</v>
      </c>
      <c r="M2319" s="367">
        <v>3059.9999999999882</v>
      </c>
      <c r="N2319" s="367">
        <v>306</v>
      </c>
      <c r="O2319" s="384">
        <v>-17511.692160030663</v>
      </c>
      <c r="P2319" s="367">
        <v>44.37</v>
      </c>
      <c r="Q2319" s="367">
        <v>306</v>
      </c>
      <c r="R2319" s="384">
        <v>-6704.3784294455891</v>
      </c>
      <c r="S2319" s="367">
        <v>42.839999999999996</v>
      </c>
      <c r="T2319" s="367">
        <v>10551.724137931042</v>
      </c>
      <c r="U2319" s="384">
        <v>-1021369.7827147638</v>
      </c>
      <c r="V2319" s="367">
        <v>3060.0000000000023</v>
      </c>
      <c r="W2319" s="367">
        <v>510000.00000000227</v>
      </c>
      <c r="X2319" s="384">
        <v>113578.26092329774</v>
      </c>
      <c r="Y2319" s="386">
        <v>3060.0000000000132</v>
      </c>
      <c r="Z2319" s="367"/>
      <c r="AA2319" s="367"/>
      <c r="AB2319" s="367"/>
      <c r="AC2319" s="367"/>
      <c r="AD2319" s="367"/>
      <c r="AE2319" s="367"/>
      <c r="AF2319" s="367"/>
      <c r="AG2319" s="367"/>
      <c r="AH2319" s="367"/>
      <c r="AI2319" s="367"/>
      <c r="AJ2319" s="367"/>
      <c r="AK2319" s="367"/>
      <c r="AL2319" s="367"/>
      <c r="AM2319" s="367"/>
      <c r="AN2319" s="367"/>
      <c r="AO2319" s="367"/>
      <c r="AP2319" s="367"/>
      <c r="AQ2319" s="367"/>
      <c r="AR2319" s="367"/>
      <c r="AS2319" s="367"/>
      <c r="AT2319" s="367"/>
    </row>
    <row r="2320" spans="2:46" ht="13.8">
      <c r="B2320" s="26">
        <v>51.16666666666648</v>
      </c>
      <c r="C2320" s="363">
        <v>443.17259542275167</v>
      </c>
      <c r="D2320" s="367">
        <v>3069.9999999999886</v>
      </c>
      <c r="E2320" s="367">
        <v>14279.069767441926</v>
      </c>
      <c r="F2320" s="367">
        <v>-1462922.3168641459</v>
      </c>
      <c r="G2320" s="367">
        <v>3070.0000000000146</v>
      </c>
      <c r="H2320" s="367">
        <v>76750</v>
      </c>
      <c r="I2320" s="384">
        <v>-17300279.25090212</v>
      </c>
      <c r="J2320" s="367">
        <v>3070</v>
      </c>
      <c r="K2320" s="367">
        <v>18606.060606060531</v>
      </c>
      <c r="L2320" s="384">
        <v>-988950.80955539632</v>
      </c>
      <c r="M2320" s="367">
        <v>3069.9999999999877</v>
      </c>
      <c r="N2320" s="367">
        <v>307</v>
      </c>
      <c r="O2320" s="384">
        <v>-17629.071309150673</v>
      </c>
      <c r="P2320" s="367">
        <v>44.515000000000001</v>
      </c>
      <c r="Q2320" s="367">
        <v>307</v>
      </c>
      <c r="R2320" s="384">
        <v>-6754.6769762564636</v>
      </c>
      <c r="S2320" s="367">
        <v>42.98</v>
      </c>
      <c r="T2320" s="367">
        <v>10586.206896551732</v>
      </c>
      <c r="U2320" s="384">
        <v>-1028474.3530490921</v>
      </c>
      <c r="V2320" s="367">
        <v>3070.0000000000023</v>
      </c>
      <c r="W2320" s="367">
        <v>511666.66666666896</v>
      </c>
      <c r="X2320" s="384">
        <v>113809.35994768405</v>
      </c>
      <c r="Y2320" s="386">
        <v>3070.0000000000136</v>
      </c>
      <c r="Z2320" s="367"/>
      <c r="AA2320" s="367"/>
      <c r="AB2320" s="367"/>
      <c r="AC2320" s="367"/>
      <c r="AD2320" s="367"/>
      <c r="AE2320" s="367"/>
      <c r="AF2320" s="367"/>
      <c r="AG2320" s="367"/>
      <c r="AH2320" s="367"/>
      <c r="AI2320" s="367"/>
      <c r="AJ2320" s="367"/>
      <c r="AK2320" s="367"/>
      <c r="AL2320" s="367"/>
      <c r="AM2320" s="367"/>
      <c r="AN2320" s="367"/>
      <c r="AO2320" s="367"/>
      <c r="AP2320" s="367"/>
      <c r="AQ2320" s="367"/>
      <c r="AR2320" s="367"/>
      <c r="AS2320" s="367"/>
      <c r="AT2320" s="367"/>
    </row>
    <row r="2321" spans="2:46" ht="13.8">
      <c r="B2321" s="26">
        <v>51.333333333333144</v>
      </c>
      <c r="C2321" s="363">
        <v>444.59278348789417</v>
      </c>
      <c r="D2321" s="367">
        <v>3079.9999999999886</v>
      </c>
      <c r="E2321" s="367">
        <v>14325.581395348903</v>
      </c>
      <c r="F2321" s="367">
        <v>-1472557.9244395634</v>
      </c>
      <c r="G2321" s="367">
        <v>3080.0000000000146</v>
      </c>
      <c r="H2321" s="367">
        <v>77000</v>
      </c>
      <c r="I2321" s="384">
        <v>-17413970.318484288</v>
      </c>
      <c r="J2321" s="367">
        <v>3080</v>
      </c>
      <c r="K2321" s="367">
        <v>18666.666666666591</v>
      </c>
      <c r="L2321" s="384">
        <v>-995900.20524544828</v>
      </c>
      <c r="M2321" s="367">
        <v>3079.9999999999877</v>
      </c>
      <c r="N2321" s="367">
        <v>308</v>
      </c>
      <c r="O2321" s="384">
        <v>-17746.842324048943</v>
      </c>
      <c r="P2321" s="367">
        <v>44.660000000000004</v>
      </c>
      <c r="Q2321" s="367">
        <v>308</v>
      </c>
      <c r="R2321" s="384">
        <v>-6805.1604664769884</v>
      </c>
      <c r="S2321" s="367">
        <v>43.12</v>
      </c>
      <c r="T2321" s="367">
        <v>10620.689655172422</v>
      </c>
      <c r="U2321" s="384">
        <v>-1035603.4625403382</v>
      </c>
      <c r="V2321" s="367">
        <v>3080.0000000000023</v>
      </c>
      <c r="W2321" s="367">
        <v>513333.33333333564</v>
      </c>
      <c r="X2321" s="384">
        <v>114039.54645244202</v>
      </c>
      <c r="Y2321" s="386">
        <v>3080.0000000000136</v>
      </c>
      <c r="Z2321" s="367"/>
      <c r="AA2321" s="367"/>
      <c r="AB2321" s="367"/>
      <c r="AC2321" s="367"/>
      <c r="AD2321" s="367"/>
      <c r="AE2321" s="367"/>
      <c r="AF2321" s="367"/>
      <c r="AG2321" s="367"/>
      <c r="AH2321" s="367"/>
      <c r="AI2321" s="367"/>
      <c r="AJ2321" s="367"/>
      <c r="AK2321" s="367"/>
      <c r="AL2321" s="367"/>
      <c r="AM2321" s="367"/>
      <c r="AN2321" s="367"/>
      <c r="AO2321" s="367"/>
      <c r="AP2321" s="367"/>
      <c r="AQ2321" s="367"/>
      <c r="AR2321" s="367"/>
      <c r="AS2321" s="367"/>
      <c r="AT2321" s="367"/>
    </row>
    <row r="2322" spans="2:46" ht="13.8">
      <c r="B2322" s="26">
        <v>51.499999999999808</v>
      </c>
      <c r="C2322" s="363">
        <v>446.01281979409129</v>
      </c>
      <c r="D2322" s="367">
        <v>3089.9999999999882</v>
      </c>
      <c r="E2322" s="367">
        <v>14372.09302325588</v>
      </c>
      <c r="F2322" s="367">
        <v>-1482225.1579130476</v>
      </c>
      <c r="G2322" s="367">
        <v>3090.0000000000146</v>
      </c>
      <c r="H2322" s="367">
        <v>77250</v>
      </c>
      <c r="I2322" s="384">
        <v>-17528033.713121254</v>
      </c>
      <c r="J2322" s="367">
        <v>3090</v>
      </c>
      <c r="K2322" s="367">
        <v>18727.272727272652</v>
      </c>
      <c r="L2322" s="384">
        <v>-1002873.8091013976</v>
      </c>
      <c r="M2322" s="367">
        <v>3089.9999999999877</v>
      </c>
      <c r="N2322" s="367">
        <v>309</v>
      </c>
      <c r="O2322" s="384">
        <v>-17865.005204725465</v>
      </c>
      <c r="P2322" s="367">
        <v>44.805</v>
      </c>
      <c r="Q2322" s="367">
        <v>309</v>
      </c>
      <c r="R2322" s="384">
        <v>-6855.8289001071635</v>
      </c>
      <c r="S2322" s="367">
        <v>43.26</v>
      </c>
      <c r="T2322" s="367">
        <v>10655.172413793112</v>
      </c>
      <c r="U2322" s="384">
        <v>-1042757.1111885027</v>
      </c>
      <c r="V2322" s="367">
        <v>3090.0000000000027</v>
      </c>
      <c r="W2322" s="367">
        <v>515000.00000000233</v>
      </c>
      <c r="X2322" s="384">
        <v>114268.82043757173</v>
      </c>
      <c r="Y2322" s="386">
        <v>3090.0000000000136</v>
      </c>
      <c r="Z2322" s="367"/>
      <c r="AA2322" s="367"/>
      <c r="AB2322" s="367"/>
      <c r="AC2322" s="367"/>
      <c r="AD2322" s="367"/>
      <c r="AE2322" s="367"/>
      <c r="AF2322" s="367"/>
      <c r="AG2322" s="367"/>
      <c r="AH2322" s="367"/>
      <c r="AI2322" s="367"/>
      <c r="AJ2322" s="367"/>
      <c r="AK2322" s="367"/>
      <c r="AL2322" s="367"/>
      <c r="AM2322" s="367"/>
      <c r="AN2322" s="367"/>
      <c r="AO2322" s="367"/>
      <c r="AP2322" s="367"/>
      <c r="AQ2322" s="367"/>
      <c r="AR2322" s="367"/>
      <c r="AS2322" s="367"/>
      <c r="AT2322" s="367"/>
    </row>
    <row r="2323" spans="2:46" ht="13.8">
      <c r="B2323" s="26">
        <v>51.666666666666472</v>
      </c>
      <c r="C2323" s="363">
        <v>447.43270434134286</v>
      </c>
      <c r="D2323" s="367">
        <v>3099.9999999999882</v>
      </c>
      <c r="E2323" s="367">
        <v>14418.604651162857</v>
      </c>
      <c r="F2323" s="367">
        <v>-1491924.0172845977</v>
      </c>
      <c r="G2323" s="367">
        <v>3100.0000000000146</v>
      </c>
      <c r="H2323" s="367">
        <v>77500</v>
      </c>
      <c r="I2323" s="384">
        <v>-17642469.434813023</v>
      </c>
      <c r="J2323" s="367">
        <v>3100</v>
      </c>
      <c r="K2323" s="367">
        <v>18787.878787878712</v>
      </c>
      <c r="L2323" s="384">
        <v>-1009871.6211232442</v>
      </c>
      <c r="M2323" s="367">
        <v>3099.9999999999877</v>
      </c>
      <c r="N2323" s="367">
        <v>310</v>
      </c>
      <c r="O2323" s="384">
        <v>-17983.55995118025</v>
      </c>
      <c r="P2323" s="367">
        <v>44.949999999999996</v>
      </c>
      <c r="Q2323" s="367">
        <v>310</v>
      </c>
      <c r="R2323" s="384">
        <v>-6906.6822771469897</v>
      </c>
      <c r="S2323" s="367">
        <v>43.4</v>
      </c>
      <c r="T2323" s="367">
        <v>10689.655172413803</v>
      </c>
      <c r="U2323" s="384">
        <v>-1049935.2989935845</v>
      </c>
      <c r="V2323" s="367">
        <v>3100.0000000000027</v>
      </c>
      <c r="W2323" s="367">
        <v>516666.66666666901</v>
      </c>
      <c r="X2323" s="384">
        <v>114497.1819030731</v>
      </c>
      <c r="Y2323" s="386">
        <v>3100.0000000000136</v>
      </c>
      <c r="Z2323" s="367"/>
      <c r="AA2323" s="367"/>
      <c r="AB2323" s="367"/>
      <c r="AC2323" s="367"/>
      <c r="AD2323" s="367"/>
      <c r="AE2323" s="367"/>
      <c r="AF2323" s="367"/>
      <c r="AG2323" s="367"/>
      <c r="AH2323" s="367"/>
      <c r="AI2323" s="367"/>
      <c r="AJ2323" s="367"/>
      <c r="AK2323" s="367"/>
      <c r="AL2323" s="367"/>
      <c r="AM2323" s="367"/>
      <c r="AN2323" s="367"/>
      <c r="AO2323" s="367"/>
      <c r="AP2323" s="367"/>
      <c r="AQ2323" s="367"/>
      <c r="AR2323" s="367"/>
      <c r="AS2323" s="367"/>
      <c r="AT2323" s="367"/>
    </row>
    <row r="2324" spans="2:46" ht="13.8">
      <c r="B2324" s="26">
        <v>51.833333333333137</v>
      </c>
      <c r="C2324" s="363">
        <v>448.85243712964899</v>
      </c>
      <c r="D2324" s="367">
        <v>3109.9999999999882</v>
      </c>
      <c r="E2324" s="367">
        <v>14465.116279069834</v>
      </c>
      <c r="F2324" s="367">
        <v>-1501654.5025542148</v>
      </c>
      <c r="G2324" s="367">
        <v>3110.0000000000146</v>
      </c>
      <c r="H2324" s="367">
        <v>77750</v>
      </c>
      <c r="I2324" s="384">
        <v>-17757277.48355959</v>
      </c>
      <c r="J2324" s="367">
        <v>3110</v>
      </c>
      <c r="K2324" s="367">
        <v>18848.484848484772</v>
      </c>
      <c r="L2324" s="384">
        <v>-1016893.6413109881</v>
      </c>
      <c r="M2324" s="367">
        <v>3109.9999999999877</v>
      </c>
      <c r="N2324" s="367">
        <v>311</v>
      </c>
      <c r="O2324" s="384">
        <v>-18102.506563413306</v>
      </c>
      <c r="P2324" s="367">
        <v>45.094999999999999</v>
      </c>
      <c r="Q2324" s="367">
        <v>311</v>
      </c>
      <c r="R2324" s="384">
        <v>-6957.7205975964644</v>
      </c>
      <c r="S2324" s="367">
        <v>43.54</v>
      </c>
      <c r="T2324" s="367">
        <v>10724.137931034493</v>
      </c>
      <c r="U2324" s="384">
        <v>-1057138.0259555844</v>
      </c>
      <c r="V2324" s="367">
        <v>3110.0000000000027</v>
      </c>
      <c r="W2324" s="367">
        <v>518333.3333333357</v>
      </c>
      <c r="X2324" s="384">
        <v>114724.63084894618</v>
      </c>
      <c r="Y2324" s="386">
        <v>3110.0000000000136</v>
      </c>
      <c r="Z2324" s="367"/>
      <c r="AA2324" s="367"/>
      <c r="AB2324" s="367"/>
      <c r="AC2324" s="367"/>
      <c r="AD2324" s="367"/>
      <c r="AE2324" s="367"/>
      <c r="AF2324" s="367"/>
      <c r="AG2324" s="367"/>
      <c r="AH2324" s="367"/>
      <c r="AI2324" s="367"/>
      <c r="AJ2324" s="367"/>
      <c r="AK2324" s="367"/>
      <c r="AL2324" s="367"/>
      <c r="AM2324" s="367"/>
      <c r="AN2324" s="367"/>
      <c r="AO2324" s="367"/>
      <c r="AP2324" s="367"/>
      <c r="AQ2324" s="367"/>
      <c r="AR2324" s="367"/>
      <c r="AS2324" s="367"/>
      <c r="AT2324" s="367"/>
    </row>
    <row r="2325" spans="2:46" ht="13.8">
      <c r="B2325" s="26">
        <v>51.999999999999801</v>
      </c>
      <c r="C2325" s="363">
        <v>450.27201815900963</v>
      </c>
      <c r="D2325" s="367">
        <v>3119.9999999999882</v>
      </c>
      <c r="E2325" s="367">
        <v>14511.627906976812</v>
      </c>
      <c r="F2325" s="367">
        <v>-1511416.6137218983</v>
      </c>
      <c r="G2325" s="367">
        <v>3120.0000000000146</v>
      </c>
      <c r="H2325" s="367">
        <v>78000</v>
      </c>
      <c r="I2325" s="384">
        <v>-17872457.859360956</v>
      </c>
      <c r="J2325" s="367">
        <v>3120</v>
      </c>
      <c r="K2325" s="367">
        <v>18909.090909090832</v>
      </c>
      <c r="L2325" s="384">
        <v>-1023939.8696646289</v>
      </c>
      <c r="M2325" s="367">
        <v>3119.9999999999873</v>
      </c>
      <c r="N2325" s="367">
        <v>312</v>
      </c>
      <c r="O2325" s="384">
        <v>-18221.845041424618</v>
      </c>
      <c r="P2325" s="367">
        <v>45.24</v>
      </c>
      <c r="Q2325" s="367">
        <v>312</v>
      </c>
      <c r="R2325" s="384">
        <v>-7008.9438614555938</v>
      </c>
      <c r="S2325" s="367">
        <v>43.680000000000007</v>
      </c>
      <c r="T2325" s="367">
        <v>10758.620689655183</v>
      </c>
      <c r="U2325" s="384">
        <v>-1064365.2920745024</v>
      </c>
      <c r="V2325" s="367">
        <v>3120.0000000000032</v>
      </c>
      <c r="W2325" s="367">
        <v>520000.00000000239</v>
      </c>
      <c r="X2325" s="384">
        <v>114951.16727519098</v>
      </c>
      <c r="Y2325" s="386">
        <v>3120.0000000000146</v>
      </c>
      <c r="Z2325" s="367"/>
      <c r="AA2325" s="367"/>
      <c r="AB2325" s="367"/>
      <c r="AC2325" s="367"/>
      <c r="AD2325" s="367"/>
      <c r="AE2325" s="367"/>
      <c r="AF2325" s="367"/>
      <c r="AG2325" s="367"/>
      <c r="AH2325" s="367"/>
      <c r="AI2325" s="367"/>
      <c r="AJ2325" s="367"/>
      <c r="AK2325" s="367"/>
      <c r="AL2325" s="367"/>
      <c r="AM2325" s="367"/>
      <c r="AN2325" s="367"/>
      <c r="AO2325" s="367"/>
      <c r="AP2325" s="367"/>
      <c r="AQ2325" s="367"/>
      <c r="AR2325" s="367"/>
      <c r="AS2325" s="367"/>
      <c r="AT2325" s="367"/>
    </row>
    <row r="2326" spans="2:46" ht="13.8">
      <c r="B2326" s="26">
        <v>52.166666666666465</v>
      </c>
      <c r="C2326" s="363">
        <v>451.69144742942473</v>
      </c>
      <c r="D2326" s="367">
        <v>3129.9999999999877</v>
      </c>
      <c r="E2326" s="367">
        <v>14558.139534883789</v>
      </c>
      <c r="F2326" s="367">
        <v>-1521210.3507876485</v>
      </c>
      <c r="G2326" s="367">
        <v>3130.0000000000146</v>
      </c>
      <c r="H2326" s="367">
        <v>78250</v>
      </c>
      <c r="I2326" s="384">
        <v>-17988010.562217124</v>
      </c>
      <c r="J2326" s="367">
        <v>3130</v>
      </c>
      <c r="K2326" s="367">
        <v>18969.696969696892</v>
      </c>
      <c r="L2326" s="384">
        <v>-1031010.3061841672</v>
      </c>
      <c r="M2326" s="367">
        <v>3129.9999999999873</v>
      </c>
      <c r="N2326" s="367">
        <v>313</v>
      </c>
      <c r="O2326" s="384">
        <v>-18341.575385214186</v>
      </c>
      <c r="P2326" s="367">
        <v>45.384999999999998</v>
      </c>
      <c r="Q2326" s="367">
        <v>313</v>
      </c>
      <c r="R2326" s="384">
        <v>-7060.3520687243645</v>
      </c>
      <c r="S2326" s="367">
        <v>43.819999999999993</v>
      </c>
      <c r="T2326" s="367">
        <v>10793.103448275873</v>
      </c>
      <c r="U2326" s="384">
        <v>-1071617.097350338</v>
      </c>
      <c r="V2326" s="367">
        <v>3130.0000000000032</v>
      </c>
      <c r="W2326" s="367">
        <v>521666.66666666907</v>
      </c>
      <c r="X2326" s="384">
        <v>115176.79118180746</v>
      </c>
      <c r="Y2326" s="386">
        <v>3130.0000000000146</v>
      </c>
      <c r="Z2326" s="367"/>
      <c r="AA2326" s="367"/>
      <c r="AB2326" s="367"/>
      <c r="AC2326" s="367"/>
      <c r="AD2326" s="367"/>
      <c r="AE2326" s="367"/>
      <c r="AF2326" s="367"/>
      <c r="AG2326" s="367"/>
      <c r="AH2326" s="367"/>
      <c r="AI2326" s="367"/>
      <c r="AJ2326" s="367"/>
      <c r="AK2326" s="367"/>
      <c r="AL2326" s="367"/>
      <c r="AM2326" s="367"/>
      <c r="AN2326" s="367"/>
      <c r="AO2326" s="367"/>
      <c r="AP2326" s="367"/>
      <c r="AQ2326" s="367"/>
      <c r="AR2326" s="367"/>
      <c r="AS2326" s="367"/>
      <c r="AT2326" s="367"/>
    </row>
    <row r="2327" spans="2:46" ht="13.8">
      <c r="B2327" s="26">
        <v>52.33333333333313</v>
      </c>
      <c r="C2327" s="363">
        <v>453.1107249408945</v>
      </c>
      <c r="D2327" s="367">
        <v>3139.9999999999877</v>
      </c>
      <c r="E2327" s="367">
        <v>14604.651162790766</v>
      </c>
      <c r="F2327" s="367">
        <v>-1531035.7137514655</v>
      </c>
      <c r="G2327" s="367">
        <v>3140.000000000015</v>
      </c>
      <c r="H2327" s="367">
        <v>78500</v>
      </c>
      <c r="I2327" s="384">
        <v>-18103935.592128094</v>
      </c>
      <c r="J2327" s="367">
        <v>3140</v>
      </c>
      <c r="K2327" s="367">
        <v>19030.303030302952</v>
      </c>
      <c r="L2327" s="384">
        <v>-1038104.9508696028</v>
      </c>
      <c r="M2327" s="367">
        <v>3139.9999999999873</v>
      </c>
      <c r="N2327" s="367">
        <v>314</v>
      </c>
      <c r="O2327" s="384">
        <v>-18461.697594782014</v>
      </c>
      <c r="P2327" s="367">
        <v>45.529999999999994</v>
      </c>
      <c r="Q2327" s="367">
        <v>314</v>
      </c>
      <c r="R2327" s="384">
        <v>-7111.9452194027936</v>
      </c>
      <c r="S2327" s="367">
        <v>43.96</v>
      </c>
      <c r="T2327" s="367">
        <v>10827.586206896563</v>
      </c>
      <c r="U2327" s="384">
        <v>-1078893.4417830913</v>
      </c>
      <c r="V2327" s="367">
        <v>3140.0000000000032</v>
      </c>
      <c r="W2327" s="367">
        <v>523333.33333333576</v>
      </c>
      <c r="X2327" s="384">
        <v>115401.50256879562</v>
      </c>
      <c r="Y2327" s="386">
        <v>3140.0000000000146</v>
      </c>
      <c r="Z2327" s="367"/>
      <c r="AA2327" s="367"/>
      <c r="AB2327" s="367"/>
      <c r="AC2327" s="367"/>
      <c r="AD2327" s="367"/>
      <c r="AE2327" s="367"/>
      <c r="AF2327" s="367"/>
      <c r="AG2327" s="367"/>
      <c r="AH2327" s="367"/>
      <c r="AI2327" s="367"/>
      <c r="AJ2327" s="367"/>
      <c r="AK2327" s="367"/>
      <c r="AL2327" s="367"/>
      <c r="AM2327" s="367"/>
      <c r="AN2327" s="367"/>
      <c r="AO2327" s="367"/>
      <c r="AP2327" s="367"/>
      <c r="AQ2327" s="367"/>
      <c r="AR2327" s="367"/>
      <c r="AS2327" s="367"/>
      <c r="AT2327" s="367"/>
    </row>
    <row r="2328" spans="2:46" ht="13.8">
      <c r="B2328" s="26">
        <v>52.499999999999794</v>
      </c>
      <c r="C2328" s="363">
        <v>454.52985069341878</v>
      </c>
      <c r="D2328" s="367">
        <v>3149.9999999999877</v>
      </c>
      <c r="E2328" s="367">
        <v>14651.162790697743</v>
      </c>
      <c r="F2328" s="367">
        <v>-1540892.7026133486</v>
      </c>
      <c r="G2328" s="367">
        <v>3150.000000000015</v>
      </c>
      <c r="H2328" s="367">
        <v>78750</v>
      </c>
      <c r="I2328" s="384">
        <v>-18220232.94909386</v>
      </c>
      <c r="J2328" s="367">
        <v>3150</v>
      </c>
      <c r="K2328" s="367">
        <v>19090.909090909012</v>
      </c>
      <c r="L2328" s="384">
        <v>-1045223.8037209358</v>
      </c>
      <c r="M2328" s="367">
        <v>3149.9999999999873</v>
      </c>
      <c r="N2328" s="367">
        <v>315</v>
      </c>
      <c r="O2328" s="384">
        <v>-18582.211670128116</v>
      </c>
      <c r="P2328" s="367">
        <v>45.675000000000004</v>
      </c>
      <c r="Q2328" s="367">
        <v>315</v>
      </c>
      <c r="R2328" s="384">
        <v>-7163.7233134908711</v>
      </c>
      <c r="S2328" s="367">
        <v>44.1</v>
      </c>
      <c r="T2328" s="367">
        <v>10862.068965517254</v>
      </c>
      <c r="U2328" s="384">
        <v>-1086194.325372763</v>
      </c>
      <c r="V2328" s="367">
        <v>3150.0000000000032</v>
      </c>
      <c r="W2328" s="367">
        <v>525000.00000000244</v>
      </c>
      <c r="X2328" s="384">
        <v>115625.30143615547</v>
      </c>
      <c r="Y2328" s="386">
        <v>3150.0000000000146</v>
      </c>
      <c r="Z2328" s="367"/>
      <c r="AA2328" s="367"/>
      <c r="AB2328" s="367"/>
      <c r="AC2328" s="367"/>
      <c r="AD2328" s="367"/>
      <c r="AE2328" s="367"/>
      <c r="AF2328" s="367"/>
      <c r="AG2328" s="367"/>
      <c r="AH2328" s="367"/>
      <c r="AI2328" s="367"/>
      <c r="AJ2328" s="367"/>
      <c r="AK2328" s="367"/>
      <c r="AL2328" s="367"/>
      <c r="AM2328" s="367"/>
      <c r="AN2328" s="367"/>
      <c r="AO2328" s="367"/>
      <c r="AP2328" s="367"/>
      <c r="AQ2328" s="367"/>
      <c r="AR2328" s="367"/>
      <c r="AS2328" s="367"/>
      <c r="AT2328" s="367"/>
    </row>
    <row r="2329" spans="2:46" ht="13.8">
      <c r="B2329" s="26">
        <v>52.666666666666458</v>
      </c>
      <c r="C2329" s="363">
        <v>455.94882468699751</v>
      </c>
      <c r="D2329" s="367">
        <v>3159.9999999999877</v>
      </c>
      <c r="E2329" s="367">
        <v>14697.67441860472</v>
      </c>
      <c r="F2329" s="367">
        <v>-1550781.3173732983</v>
      </c>
      <c r="G2329" s="367">
        <v>3160.000000000015</v>
      </c>
      <c r="H2329" s="367">
        <v>79000</v>
      </c>
      <c r="I2329" s="384">
        <v>-18336902.633114424</v>
      </c>
      <c r="J2329" s="367">
        <v>3160</v>
      </c>
      <c r="K2329" s="367">
        <v>19151.515151515072</v>
      </c>
      <c r="L2329" s="384">
        <v>-1052366.8647381661</v>
      </c>
      <c r="M2329" s="367">
        <v>3159.9999999999873</v>
      </c>
      <c r="N2329" s="367">
        <v>316</v>
      </c>
      <c r="O2329" s="384">
        <v>-18703.117611252466</v>
      </c>
      <c r="P2329" s="367">
        <v>45.82</v>
      </c>
      <c r="Q2329" s="367">
        <v>316</v>
      </c>
      <c r="R2329" s="384">
        <v>-7215.686350988598</v>
      </c>
      <c r="S2329" s="367">
        <v>44.24</v>
      </c>
      <c r="T2329" s="367">
        <v>10896.551724137944</v>
      </c>
      <c r="U2329" s="384">
        <v>-1093519.7481193526</v>
      </c>
      <c r="V2329" s="367">
        <v>3160.0000000000041</v>
      </c>
      <c r="W2329" s="367">
        <v>526666.66666666907</v>
      </c>
      <c r="X2329" s="384">
        <v>115848.18778388704</v>
      </c>
      <c r="Y2329" s="386">
        <v>3160.0000000000146</v>
      </c>
      <c r="Z2329" s="367"/>
      <c r="AA2329" s="367"/>
      <c r="AB2329" s="367"/>
      <c r="AC2329" s="367"/>
      <c r="AD2329" s="367"/>
      <c r="AE2329" s="367"/>
      <c r="AF2329" s="367"/>
      <c r="AG2329" s="367"/>
      <c r="AH2329" s="367"/>
      <c r="AI2329" s="367"/>
      <c r="AJ2329" s="367"/>
      <c r="AK2329" s="367"/>
      <c r="AL2329" s="367"/>
      <c r="AM2329" s="367"/>
      <c r="AN2329" s="367"/>
      <c r="AO2329" s="367"/>
      <c r="AP2329" s="367"/>
      <c r="AQ2329" s="367"/>
      <c r="AR2329" s="367"/>
      <c r="AS2329" s="367"/>
      <c r="AT2329" s="367"/>
    </row>
    <row r="2330" spans="2:46" ht="13.8">
      <c r="B2330" s="26">
        <v>52.833333333333123</v>
      </c>
      <c r="C2330" s="363">
        <v>457.36764692163075</v>
      </c>
      <c r="D2330" s="367">
        <v>3169.9999999999873</v>
      </c>
      <c r="E2330" s="367">
        <v>14744.186046511697</v>
      </c>
      <c r="F2330" s="367">
        <v>-1560701.5580313143</v>
      </c>
      <c r="G2330" s="367">
        <v>3170.000000000015</v>
      </c>
      <c r="H2330" s="367">
        <v>79250</v>
      </c>
      <c r="I2330" s="384">
        <v>-18453944.644189794</v>
      </c>
      <c r="J2330" s="367">
        <v>3170</v>
      </c>
      <c r="K2330" s="367">
        <v>19212.121212121132</v>
      </c>
      <c r="L2330" s="384">
        <v>-1059534.1339212933</v>
      </c>
      <c r="M2330" s="367">
        <v>3169.9999999999873</v>
      </c>
      <c r="N2330" s="367">
        <v>317</v>
      </c>
      <c r="O2330" s="384">
        <v>-18824.415418155077</v>
      </c>
      <c r="P2330" s="367">
        <v>45.964999999999996</v>
      </c>
      <c r="Q2330" s="367">
        <v>317</v>
      </c>
      <c r="R2330" s="384">
        <v>-7267.8343318959751</v>
      </c>
      <c r="S2330" s="367">
        <v>44.38</v>
      </c>
      <c r="T2330" s="367">
        <v>10931.034482758634</v>
      </c>
      <c r="U2330" s="384">
        <v>-1100869.7100228597</v>
      </c>
      <c r="V2330" s="367">
        <v>3170.0000000000041</v>
      </c>
      <c r="W2330" s="367">
        <v>528333.3333333357</v>
      </c>
      <c r="X2330" s="384">
        <v>116070.16161199028</v>
      </c>
      <c r="Y2330" s="386">
        <v>3170.0000000000141</v>
      </c>
      <c r="Z2330" s="367"/>
      <c r="AA2330" s="367"/>
      <c r="AB2330" s="367"/>
      <c r="AC2330" s="367"/>
      <c r="AD2330" s="367"/>
      <c r="AE2330" s="367"/>
      <c r="AF2330" s="367"/>
      <c r="AG2330" s="367"/>
      <c r="AH2330" s="367"/>
      <c r="AI2330" s="367"/>
      <c r="AJ2330" s="367"/>
      <c r="AK2330" s="367"/>
      <c r="AL2330" s="367"/>
      <c r="AM2330" s="367"/>
      <c r="AN2330" s="367"/>
      <c r="AO2330" s="367"/>
      <c r="AP2330" s="367"/>
      <c r="AQ2330" s="367"/>
      <c r="AR2330" s="367"/>
      <c r="AS2330" s="367"/>
      <c r="AT2330" s="367"/>
    </row>
    <row r="2331" spans="2:46" ht="13.8">
      <c r="B2331" s="26">
        <v>52.999999999999787</v>
      </c>
      <c r="C2331" s="363">
        <v>458.78631739731856</v>
      </c>
      <c r="D2331" s="367">
        <v>3179.9999999999873</v>
      </c>
      <c r="E2331" s="367">
        <v>14790.697674418674</v>
      </c>
      <c r="F2331" s="367">
        <v>-1570653.4245873971</v>
      </c>
      <c r="G2331" s="367">
        <v>3180.000000000015</v>
      </c>
      <c r="H2331" s="367">
        <v>79500</v>
      </c>
      <c r="I2331" s="384">
        <v>-18571358.982319955</v>
      </c>
      <c r="J2331" s="367">
        <v>3180</v>
      </c>
      <c r="K2331" s="367">
        <v>19272.727272727192</v>
      </c>
      <c r="L2331" s="384">
        <v>-1066725.6112703178</v>
      </c>
      <c r="M2331" s="367">
        <v>3179.9999999999868</v>
      </c>
      <c r="N2331" s="367">
        <v>318</v>
      </c>
      <c r="O2331" s="384">
        <v>-18946.105090835958</v>
      </c>
      <c r="P2331" s="367">
        <v>46.11</v>
      </c>
      <c r="Q2331" s="367">
        <v>318</v>
      </c>
      <c r="R2331" s="384">
        <v>-7320.1672562130016</v>
      </c>
      <c r="S2331" s="367">
        <v>44.52</v>
      </c>
      <c r="T2331" s="367">
        <v>10965.517241379324</v>
      </c>
      <c r="U2331" s="384">
        <v>-1108244.2110832846</v>
      </c>
      <c r="V2331" s="367">
        <v>3180.0000000000041</v>
      </c>
      <c r="W2331" s="367">
        <v>530000.00000000233</v>
      </c>
      <c r="X2331" s="384">
        <v>116291.22292046521</v>
      </c>
      <c r="Y2331" s="386">
        <v>3180.0000000000141</v>
      </c>
      <c r="Z2331" s="367"/>
      <c r="AA2331" s="367"/>
      <c r="AB2331" s="367"/>
      <c r="AC2331" s="367"/>
      <c r="AD2331" s="367"/>
      <c r="AE2331" s="367"/>
      <c r="AF2331" s="367"/>
      <c r="AG2331" s="367"/>
      <c r="AH2331" s="367"/>
      <c r="AI2331" s="367"/>
      <c r="AJ2331" s="367"/>
      <c r="AK2331" s="367"/>
      <c r="AL2331" s="367"/>
      <c r="AM2331" s="367"/>
      <c r="AN2331" s="367"/>
      <c r="AO2331" s="367"/>
      <c r="AP2331" s="367"/>
      <c r="AQ2331" s="367"/>
      <c r="AR2331" s="367"/>
      <c r="AS2331" s="367"/>
      <c r="AT2331" s="367"/>
    </row>
    <row r="2332" spans="2:46" ht="13.8">
      <c r="B2332" s="26">
        <v>53.166666666666451</v>
      </c>
      <c r="C2332" s="363">
        <v>460.20483611406104</v>
      </c>
      <c r="D2332" s="367">
        <v>3189.9999999999873</v>
      </c>
      <c r="E2332" s="367">
        <v>14837.209302325651</v>
      </c>
      <c r="F2332" s="367">
        <v>-1580636.9170415462</v>
      </c>
      <c r="G2332" s="367">
        <v>3190.000000000015</v>
      </c>
      <c r="H2332" s="367">
        <v>79750</v>
      </c>
      <c r="I2332" s="384">
        <v>-18689145.647504926</v>
      </c>
      <c r="J2332" s="367">
        <v>3190</v>
      </c>
      <c r="K2332" s="367">
        <v>19333.333333333252</v>
      </c>
      <c r="L2332" s="384">
        <v>-1073941.2967852396</v>
      </c>
      <c r="M2332" s="367">
        <v>3189.9999999999868</v>
      </c>
      <c r="N2332" s="367">
        <v>319</v>
      </c>
      <c r="O2332" s="384">
        <v>-19068.186629295098</v>
      </c>
      <c r="P2332" s="367">
        <v>46.255000000000003</v>
      </c>
      <c r="Q2332" s="367">
        <v>319</v>
      </c>
      <c r="R2332" s="384">
        <v>-7372.685123939681</v>
      </c>
      <c r="S2332" s="367">
        <v>44.660000000000004</v>
      </c>
      <c r="T2332" s="367">
        <v>11000.000000000015</v>
      </c>
      <c r="U2332" s="384">
        <v>-1115643.2513006278</v>
      </c>
      <c r="V2332" s="367">
        <v>3190.0000000000045</v>
      </c>
      <c r="W2332" s="367">
        <v>531666.66666666896</v>
      </c>
      <c r="X2332" s="384">
        <v>116511.37170931185</v>
      </c>
      <c r="Y2332" s="386">
        <v>3190.0000000000132</v>
      </c>
      <c r="Z2332" s="367"/>
      <c r="AA2332" s="367"/>
      <c r="AB2332" s="367"/>
      <c r="AC2332" s="367"/>
      <c r="AD2332" s="367"/>
      <c r="AE2332" s="367"/>
      <c r="AF2332" s="367"/>
      <c r="AG2332" s="367"/>
      <c r="AH2332" s="367"/>
      <c r="AI2332" s="367"/>
      <c r="AJ2332" s="367"/>
      <c r="AK2332" s="367"/>
      <c r="AL2332" s="367"/>
      <c r="AM2332" s="367"/>
      <c r="AN2332" s="367"/>
      <c r="AO2332" s="367"/>
      <c r="AP2332" s="367"/>
      <c r="AQ2332" s="367"/>
      <c r="AR2332" s="367"/>
      <c r="AS2332" s="367"/>
      <c r="AT2332" s="367"/>
    </row>
    <row r="2333" spans="2:46" ht="13.8">
      <c r="B2333" s="26">
        <v>53.333333333333115</v>
      </c>
      <c r="C2333" s="363">
        <v>461.62320307185786</v>
      </c>
      <c r="D2333" s="367">
        <v>3199.9999999999868</v>
      </c>
      <c r="E2333" s="367">
        <v>14883.720930232628</v>
      </c>
      <c r="F2333" s="367">
        <v>-1590652.0353937622</v>
      </c>
      <c r="G2333" s="367">
        <v>3200.000000000015</v>
      </c>
      <c r="H2333" s="367">
        <v>80000</v>
      </c>
      <c r="I2333" s="384">
        <v>-18807304.639744692</v>
      </c>
      <c r="J2333" s="367">
        <v>3200</v>
      </c>
      <c r="K2333" s="367">
        <v>19393.939393939312</v>
      </c>
      <c r="L2333" s="384">
        <v>-1081181.1904660587</v>
      </c>
      <c r="M2333" s="367">
        <v>3199.9999999999868</v>
      </c>
      <c r="N2333" s="367">
        <v>320</v>
      </c>
      <c r="O2333" s="384">
        <v>-19190.660033532487</v>
      </c>
      <c r="P2333" s="367">
        <v>46.4</v>
      </c>
      <c r="Q2333" s="367">
        <v>320</v>
      </c>
      <c r="R2333" s="384">
        <v>-7425.3879350760062</v>
      </c>
      <c r="S2333" s="367">
        <v>44.8</v>
      </c>
      <c r="T2333" s="367">
        <v>11034.482758620705</v>
      </c>
      <c r="U2333" s="384">
        <v>-1123066.8306748886</v>
      </c>
      <c r="V2333" s="367">
        <v>3200.0000000000045</v>
      </c>
      <c r="W2333" s="367">
        <v>533333.33333333558</v>
      </c>
      <c r="X2333" s="384">
        <v>116730.6079785302</v>
      </c>
      <c r="Y2333" s="386">
        <v>3200.0000000000132</v>
      </c>
      <c r="Z2333" s="367"/>
      <c r="AA2333" s="367"/>
      <c r="AB2333" s="367"/>
      <c r="AC2333" s="367"/>
      <c r="AD2333" s="367"/>
      <c r="AE2333" s="367"/>
      <c r="AF2333" s="367"/>
      <c r="AG2333" s="367"/>
      <c r="AH2333" s="367"/>
      <c r="AI2333" s="367"/>
      <c r="AJ2333" s="367"/>
      <c r="AK2333" s="367"/>
      <c r="AL2333" s="367"/>
      <c r="AM2333" s="367"/>
      <c r="AN2333" s="367"/>
      <c r="AO2333" s="367"/>
      <c r="AP2333" s="367"/>
      <c r="AQ2333" s="367"/>
      <c r="AR2333" s="367"/>
      <c r="AS2333" s="367"/>
      <c r="AT2333" s="367"/>
    </row>
    <row r="2334" spans="2:46" ht="13.8">
      <c r="B2334" s="26">
        <v>53.49999999999978</v>
      </c>
      <c r="C2334" s="363">
        <v>463.04141827070924</v>
      </c>
      <c r="D2334" s="367">
        <v>3209.9999999999868</v>
      </c>
      <c r="E2334" s="367">
        <v>14930.232558139605</v>
      </c>
      <c r="F2334" s="367">
        <v>-1600698.7796440441</v>
      </c>
      <c r="G2334" s="367">
        <v>3210.000000000015</v>
      </c>
      <c r="H2334" s="367">
        <v>80250</v>
      </c>
      <c r="I2334" s="384">
        <v>-18925835.959039252</v>
      </c>
      <c r="J2334" s="367">
        <v>3210</v>
      </c>
      <c r="K2334" s="367">
        <v>19454.545454545372</v>
      </c>
      <c r="L2334" s="384">
        <v>-1088445.2923127753</v>
      </c>
      <c r="M2334" s="367">
        <v>3209.9999999999868</v>
      </c>
      <c r="N2334" s="367">
        <v>321</v>
      </c>
      <c r="O2334" s="384">
        <v>-19313.525303548147</v>
      </c>
      <c r="P2334" s="367">
        <v>46.544999999999995</v>
      </c>
      <c r="Q2334" s="367">
        <v>321</v>
      </c>
      <c r="R2334" s="384">
        <v>-7478.2756896219844</v>
      </c>
      <c r="S2334" s="367">
        <v>44.94</v>
      </c>
      <c r="T2334" s="367">
        <v>11068.965517241395</v>
      </c>
      <c r="U2334" s="384">
        <v>-1130514.9492060672</v>
      </c>
      <c r="V2334" s="367">
        <v>3210.0000000000045</v>
      </c>
      <c r="W2334" s="367">
        <v>535000.00000000221</v>
      </c>
      <c r="X2334" s="384">
        <v>116948.93172812024</v>
      </c>
      <c r="Y2334" s="386">
        <v>3210.0000000000132</v>
      </c>
      <c r="Z2334" s="367"/>
      <c r="AA2334" s="367"/>
      <c r="AB2334" s="367"/>
      <c r="AC2334" s="367"/>
      <c r="AD2334" s="367"/>
      <c r="AE2334" s="367"/>
      <c r="AF2334" s="367"/>
      <c r="AG2334" s="367"/>
      <c r="AH2334" s="367"/>
      <c r="AI2334" s="367"/>
      <c r="AJ2334" s="367"/>
      <c r="AK2334" s="367"/>
      <c r="AL2334" s="367"/>
      <c r="AM2334" s="367"/>
      <c r="AN2334" s="367"/>
      <c r="AO2334" s="367"/>
      <c r="AP2334" s="367"/>
      <c r="AQ2334" s="367"/>
      <c r="AR2334" s="367"/>
      <c r="AS2334" s="367"/>
      <c r="AT2334" s="367"/>
    </row>
    <row r="2335" spans="2:46" ht="13.8">
      <c r="B2335" s="26">
        <v>53.666666666666444</v>
      </c>
      <c r="C2335" s="363">
        <v>464.45948171061519</v>
      </c>
      <c r="D2335" s="367">
        <v>3219.9999999999868</v>
      </c>
      <c r="E2335" s="367">
        <v>14976.744186046582</v>
      </c>
      <c r="F2335" s="367">
        <v>-1610777.149792393</v>
      </c>
      <c r="G2335" s="367">
        <v>3220.000000000015</v>
      </c>
      <c r="H2335" s="367">
        <v>80500</v>
      </c>
      <c r="I2335" s="384">
        <v>-19044739.605388615</v>
      </c>
      <c r="J2335" s="367">
        <v>3220</v>
      </c>
      <c r="K2335" s="367">
        <v>19515.151515151432</v>
      </c>
      <c r="L2335" s="384">
        <v>-1095733.6023253889</v>
      </c>
      <c r="M2335" s="367">
        <v>3219.9999999999868</v>
      </c>
      <c r="N2335" s="367">
        <v>322</v>
      </c>
      <c r="O2335" s="384">
        <v>-19436.782439342074</v>
      </c>
      <c r="P2335" s="367">
        <v>46.690000000000005</v>
      </c>
      <c r="Q2335" s="367">
        <v>322</v>
      </c>
      <c r="R2335" s="384">
        <v>-7531.3483875776128</v>
      </c>
      <c r="S2335" s="367">
        <v>45.08</v>
      </c>
      <c r="T2335" s="367">
        <v>11103.448275862085</v>
      </c>
      <c r="U2335" s="384">
        <v>-1137987.6068941639</v>
      </c>
      <c r="V2335" s="367">
        <v>3220.0000000000045</v>
      </c>
      <c r="W2335" s="367">
        <v>536666.66666666884</v>
      </c>
      <c r="X2335" s="384">
        <v>117166.34295808195</v>
      </c>
      <c r="Y2335" s="386">
        <v>3220.0000000000127</v>
      </c>
      <c r="Z2335" s="367"/>
      <c r="AA2335" s="367"/>
      <c r="AB2335" s="367"/>
      <c r="AC2335" s="367"/>
      <c r="AD2335" s="367"/>
      <c r="AE2335" s="367"/>
      <c r="AF2335" s="367"/>
      <c r="AG2335" s="367"/>
      <c r="AH2335" s="367"/>
      <c r="AI2335" s="367"/>
      <c r="AJ2335" s="367"/>
      <c r="AK2335" s="367"/>
      <c r="AL2335" s="367"/>
      <c r="AM2335" s="367"/>
      <c r="AN2335" s="367"/>
      <c r="AO2335" s="367"/>
      <c r="AP2335" s="367"/>
      <c r="AQ2335" s="367"/>
      <c r="AR2335" s="367"/>
      <c r="AS2335" s="367"/>
      <c r="AT2335" s="367"/>
    </row>
    <row r="2336" spans="2:46" ht="13.8">
      <c r="B2336" s="26">
        <v>53.833333333333108</v>
      </c>
      <c r="C2336" s="363">
        <v>465.87739339157559</v>
      </c>
      <c r="D2336" s="367">
        <v>3229.9999999999868</v>
      </c>
      <c r="E2336" s="367">
        <v>15023.255813953559</v>
      </c>
      <c r="F2336" s="367">
        <v>-1620887.1458388087</v>
      </c>
      <c r="G2336" s="367">
        <v>3230.0000000000155</v>
      </c>
      <c r="H2336" s="367">
        <v>80750</v>
      </c>
      <c r="I2336" s="384">
        <v>-19164015.578792784</v>
      </c>
      <c r="J2336" s="367">
        <v>3230</v>
      </c>
      <c r="K2336" s="367">
        <v>19575.757575757492</v>
      </c>
      <c r="L2336" s="384">
        <v>-1103046.1205038996</v>
      </c>
      <c r="M2336" s="367">
        <v>3229.9999999999864</v>
      </c>
      <c r="N2336" s="367">
        <v>323</v>
      </c>
      <c r="O2336" s="384">
        <v>-19560.431440914253</v>
      </c>
      <c r="P2336" s="367">
        <v>46.835000000000001</v>
      </c>
      <c r="Q2336" s="367">
        <v>323</v>
      </c>
      <c r="R2336" s="384">
        <v>-7584.6060289428906</v>
      </c>
      <c r="S2336" s="367">
        <v>45.22</v>
      </c>
      <c r="T2336" s="367">
        <v>11137.931034482775</v>
      </c>
      <c r="U2336" s="384">
        <v>-1145484.8037391785</v>
      </c>
      <c r="V2336" s="367">
        <v>3230.000000000005</v>
      </c>
      <c r="W2336" s="367">
        <v>538333.33333333547</v>
      </c>
      <c r="X2336" s="384">
        <v>117382.84166841538</v>
      </c>
      <c r="Y2336" s="386">
        <v>3230.0000000000127</v>
      </c>
      <c r="Z2336" s="367"/>
      <c r="AA2336" s="367"/>
      <c r="AB2336" s="367"/>
      <c r="AC2336" s="367"/>
      <c r="AD2336" s="367"/>
      <c r="AE2336" s="367"/>
      <c r="AF2336" s="367"/>
      <c r="AG2336" s="367"/>
      <c r="AH2336" s="367"/>
      <c r="AI2336" s="367"/>
      <c r="AJ2336" s="367"/>
      <c r="AK2336" s="367"/>
      <c r="AL2336" s="367"/>
      <c r="AM2336" s="367"/>
      <c r="AN2336" s="367"/>
      <c r="AO2336" s="367"/>
      <c r="AP2336" s="367"/>
      <c r="AQ2336" s="367"/>
      <c r="AR2336" s="367"/>
      <c r="AS2336" s="367"/>
      <c r="AT2336" s="367"/>
    </row>
    <row r="2337" spans="2:46" ht="13.8">
      <c r="B2337" s="26">
        <v>53.999999999999773</v>
      </c>
      <c r="C2337" s="363">
        <v>467.29515331359056</v>
      </c>
      <c r="D2337" s="367">
        <v>3239.9999999999864</v>
      </c>
      <c r="E2337" s="367">
        <v>15069.767441860537</v>
      </c>
      <c r="F2337" s="367">
        <v>-1631028.7677832907</v>
      </c>
      <c r="G2337" s="367">
        <v>3240.0000000000155</v>
      </c>
      <c r="H2337" s="367">
        <v>81000</v>
      </c>
      <c r="I2337" s="384">
        <v>-19283663.879251748</v>
      </c>
      <c r="J2337" s="367">
        <v>3240</v>
      </c>
      <c r="K2337" s="367">
        <v>19636.363636363552</v>
      </c>
      <c r="L2337" s="384">
        <v>-1110382.8468483079</v>
      </c>
      <c r="M2337" s="367">
        <v>3239.9999999999864</v>
      </c>
      <c r="N2337" s="367">
        <v>324</v>
      </c>
      <c r="O2337" s="384">
        <v>-19684.472308264689</v>
      </c>
      <c r="P2337" s="367">
        <v>46.98</v>
      </c>
      <c r="Q2337" s="367">
        <v>324</v>
      </c>
      <c r="R2337" s="384">
        <v>-7638.0486137178195</v>
      </c>
      <c r="S2337" s="367">
        <v>45.36</v>
      </c>
      <c r="T2337" s="367">
        <v>11172.413793103466</v>
      </c>
      <c r="U2337" s="384">
        <v>-1153006.5397411108</v>
      </c>
      <c r="V2337" s="367">
        <v>3240.000000000005</v>
      </c>
      <c r="W2337" s="367">
        <v>540000.0000000021</v>
      </c>
      <c r="X2337" s="384">
        <v>117598.42785912048</v>
      </c>
      <c r="Y2337" s="386">
        <v>3240.0000000000123</v>
      </c>
      <c r="Z2337" s="367"/>
      <c r="AA2337" s="367"/>
      <c r="AB2337" s="367"/>
      <c r="AC2337" s="367"/>
      <c r="AD2337" s="367"/>
      <c r="AE2337" s="367"/>
      <c r="AF2337" s="367"/>
      <c r="AG2337" s="367"/>
      <c r="AH2337" s="367"/>
      <c r="AI2337" s="367"/>
      <c r="AJ2337" s="367"/>
      <c r="AK2337" s="367"/>
      <c r="AL2337" s="367"/>
      <c r="AM2337" s="367"/>
      <c r="AN2337" s="367"/>
      <c r="AO2337" s="367"/>
      <c r="AP2337" s="367"/>
      <c r="AQ2337" s="367"/>
      <c r="AR2337" s="367"/>
      <c r="AS2337" s="367"/>
      <c r="AT2337" s="367"/>
    </row>
    <row r="2338" spans="2:46" ht="13.8">
      <c r="B2338" s="26">
        <v>54.166666666666437</v>
      </c>
      <c r="C2338" s="363">
        <v>468.71276147666015</v>
      </c>
      <c r="D2338" s="367">
        <v>3249.9999999999864</v>
      </c>
      <c r="E2338" s="367">
        <v>15116.279069767514</v>
      </c>
      <c r="F2338" s="367">
        <v>-1641202.0156258391</v>
      </c>
      <c r="G2338" s="367">
        <v>3250.0000000000155</v>
      </c>
      <c r="H2338" s="367">
        <v>81250</v>
      </c>
      <c r="I2338" s="384">
        <v>-19403684.506765515</v>
      </c>
      <c r="J2338" s="367">
        <v>3250</v>
      </c>
      <c r="K2338" s="367">
        <v>19696.969696969612</v>
      </c>
      <c r="L2338" s="384">
        <v>-1117743.7813586132</v>
      </c>
      <c r="M2338" s="367">
        <v>3249.9999999999864</v>
      </c>
      <c r="N2338" s="367">
        <v>325</v>
      </c>
      <c r="O2338" s="384">
        <v>-19808.905041393395</v>
      </c>
      <c r="P2338" s="367">
        <v>47.125</v>
      </c>
      <c r="Q2338" s="367">
        <v>325</v>
      </c>
      <c r="R2338" s="384">
        <v>-7691.6761419024006</v>
      </c>
      <c r="S2338" s="367">
        <v>45.5</v>
      </c>
      <c r="T2338" s="367">
        <v>11206.896551724156</v>
      </c>
      <c r="U2338" s="384">
        <v>-1160552.814899961</v>
      </c>
      <c r="V2338" s="367">
        <v>3250.000000000005</v>
      </c>
      <c r="W2338" s="367">
        <v>541666.66666666872</v>
      </c>
      <c r="X2338" s="384">
        <v>117813.10153019729</v>
      </c>
      <c r="Y2338" s="386">
        <v>3250.0000000000123</v>
      </c>
      <c r="Z2338" s="367"/>
      <c r="AA2338" s="367"/>
      <c r="AB2338" s="367"/>
      <c r="AC2338" s="367"/>
      <c r="AD2338" s="367"/>
      <c r="AE2338" s="367"/>
      <c r="AF2338" s="367"/>
      <c r="AG2338" s="367"/>
      <c r="AH2338" s="367"/>
      <c r="AI2338" s="367"/>
      <c r="AJ2338" s="367"/>
      <c r="AK2338" s="367"/>
      <c r="AL2338" s="367"/>
      <c r="AM2338" s="367"/>
      <c r="AN2338" s="367"/>
      <c r="AO2338" s="367"/>
      <c r="AP2338" s="367"/>
      <c r="AQ2338" s="367"/>
      <c r="AR2338" s="367"/>
      <c r="AS2338" s="367"/>
      <c r="AT2338" s="367"/>
    </row>
    <row r="2339" spans="2:46" ht="13.8">
      <c r="B2339" s="26">
        <v>54.333333333333101</v>
      </c>
      <c r="C2339" s="363">
        <v>470.13021788078424</v>
      </c>
      <c r="D2339" s="367">
        <v>3259.9999999999864</v>
      </c>
      <c r="E2339" s="367">
        <v>15162.790697674491</v>
      </c>
      <c r="F2339" s="367">
        <v>-1651406.8893664537</v>
      </c>
      <c r="G2339" s="367">
        <v>3260.0000000000155</v>
      </c>
      <c r="H2339" s="367">
        <v>81500</v>
      </c>
      <c r="I2339" s="384">
        <v>-19524077.461334076</v>
      </c>
      <c r="J2339" s="367">
        <v>3260</v>
      </c>
      <c r="K2339" s="367">
        <v>19757.575757575672</v>
      </c>
      <c r="L2339" s="384">
        <v>-1125128.924034816</v>
      </c>
      <c r="M2339" s="367">
        <v>3259.9999999999864</v>
      </c>
      <c r="N2339" s="367">
        <v>326</v>
      </c>
      <c r="O2339" s="384">
        <v>-19933.72964030036</v>
      </c>
      <c r="P2339" s="367">
        <v>47.27</v>
      </c>
      <c r="Q2339" s="367">
        <v>326</v>
      </c>
      <c r="R2339" s="384">
        <v>-7745.4886134966291</v>
      </c>
      <c r="S2339" s="367">
        <v>45.64</v>
      </c>
      <c r="T2339" s="367">
        <v>11241.379310344846</v>
      </c>
      <c r="U2339" s="384">
        <v>-1168123.6292157287</v>
      </c>
      <c r="V2339" s="367">
        <v>3260.000000000005</v>
      </c>
      <c r="W2339" s="367">
        <v>543333.33333333535</v>
      </c>
      <c r="X2339" s="384">
        <v>118026.86268164581</v>
      </c>
      <c r="Y2339" s="386">
        <v>3260.0000000000118</v>
      </c>
      <c r="Z2339" s="367"/>
      <c r="AA2339" s="367"/>
      <c r="AB2339" s="367"/>
      <c r="AC2339" s="367"/>
      <c r="AD2339" s="367"/>
      <c r="AE2339" s="367"/>
      <c r="AF2339" s="367"/>
      <c r="AG2339" s="367"/>
      <c r="AH2339" s="367"/>
      <c r="AI2339" s="367"/>
      <c r="AJ2339" s="367"/>
      <c r="AK2339" s="367"/>
      <c r="AL2339" s="367"/>
      <c r="AM2339" s="367"/>
      <c r="AN2339" s="367"/>
      <c r="AO2339" s="367"/>
      <c r="AP2339" s="367"/>
      <c r="AQ2339" s="367"/>
      <c r="AR2339" s="367"/>
      <c r="AS2339" s="367"/>
      <c r="AT2339" s="367"/>
    </row>
    <row r="2340" spans="2:46" ht="13.8">
      <c r="B2340" s="26">
        <v>54.499999999999766</v>
      </c>
      <c r="C2340" s="363">
        <v>471.54752252596279</v>
      </c>
      <c r="D2340" s="367">
        <v>3269.9999999999864</v>
      </c>
      <c r="E2340" s="367">
        <v>15209.302325581468</v>
      </c>
      <c r="F2340" s="367">
        <v>-1661643.3890051353</v>
      </c>
      <c r="G2340" s="367">
        <v>3270.0000000000155</v>
      </c>
      <c r="H2340" s="367">
        <v>81750</v>
      </c>
      <c r="I2340" s="384">
        <v>-19644842.742957443</v>
      </c>
      <c r="J2340" s="367">
        <v>3270</v>
      </c>
      <c r="K2340" s="367">
        <v>19818.181818181733</v>
      </c>
      <c r="L2340" s="384">
        <v>-1132538.2748769158</v>
      </c>
      <c r="M2340" s="367">
        <v>3269.9999999999864</v>
      </c>
      <c r="N2340" s="367">
        <v>327</v>
      </c>
      <c r="O2340" s="384">
        <v>-20058.946104985578</v>
      </c>
      <c r="P2340" s="367">
        <v>47.414999999999999</v>
      </c>
      <c r="Q2340" s="367">
        <v>327</v>
      </c>
      <c r="R2340" s="384">
        <v>-7799.486028500507</v>
      </c>
      <c r="S2340" s="367">
        <v>45.779999999999994</v>
      </c>
      <c r="T2340" s="367">
        <v>11275.862068965536</v>
      </c>
      <c r="U2340" s="384">
        <v>-1175718.9826884153</v>
      </c>
      <c r="V2340" s="367">
        <v>3270.0000000000055</v>
      </c>
      <c r="W2340" s="367">
        <v>545000.00000000198</v>
      </c>
      <c r="X2340" s="384">
        <v>118239.71131346603</v>
      </c>
      <c r="Y2340" s="386">
        <v>3270.0000000000118</v>
      </c>
      <c r="Z2340" s="367"/>
      <c r="AA2340" s="367"/>
      <c r="AB2340" s="367"/>
      <c r="AC2340" s="367"/>
      <c r="AD2340" s="367"/>
      <c r="AE2340" s="367"/>
      <c r="AF2340" s="367"/>
      <c r="AG2340" s="367"/>
      <c r="AH2340" s="367"/>
      <c r="AI2340" s="367"/>
      <c r="AJ2340" s="367"/>
      <c r="AK2340" s="367"/>
      <c r="AL2340" s="367"/>
      <c r="AM2340" s="367"/>
      <c r="AN2340" s="367"/>
      <c r="AO2340" s="367"/>
      <c r="AP2340" s="367"/>
      <c r="AQ2340" s="367"/>
      <c r="AR2340" s="367"/>
      <c r="AS2340" s="367"/>
      <c r="AT2340" s="367"/>
    </row>
    <row r="2341" spans="2:46" ht="13.8">
      <c r="B2341" s="26">
        <v>54.66666666666643</v>
      </c>
      <c r="C2341" s="363">
        <v>472.96467541219585</v>
      </c>
      <c r="D2341" s="367">
        <v>3279.9999999999859</v>
      </c>
      <c r="E2341" s="367">
        <v>15255.813953488445</v>
      </c>
      <c r="F2341" s="367">
        <v>-1671911.5145418833</v>
      </c>
      <c r="G2341" s="367">
        <v>3280.0000000000155</v>
      </c>
      <c r="H2341" s="367">
        <v>82000</v>
      </c>
      <c r="I2341" s="384">
        <v>-19765980.351635601</v>
      </c>
      <c r="J2341" s="367">
        <v>3279.9999999999995</v>
      </c>
      <c r="K2341" s="367">
        <v>19878.787878787793</v>
      </c>
      <c r="L2341" s="384">
        <v>-1139971.8338849132</v>
      </c>
      <c r="M2341" s="367">
        <v>3279.9999999999864</v>
      </c>
      <c r="N2341" s="367">
        <v>328</v>
      </c>
      <c r="O2341" s="384">
        <v>-20184.554435449063</v>
      </c>
      <c r="P2341" s="367">
        <v>47.559999999999995</v>
      </c>
      <c r="Q2341" s="367">
        <v>328</v>
      </c>
      <c r="R2341" s="384">
        <v>-7853.6683869140361</v>
      </c>
      <c r="S2341" s="367">
        <v>45.919999999999995</v>
      </c>
      <c r="T2341" s="367">
        <v>11310.344827586227</v>
      </c>
      <c r="U2341" s="384">
        <v>-1183338.8753180192</v>
      </c>
      <c r="V2341" s="367">
        <v>3280.0000000000059</v>
      </c>
      <c r="W2341" s="367">
        <v>546666.66666666861</v>
      </c>
      <c r="X2341" s="384">
        <v>118451.64742565792</v>
      </c>
      <c r="Y2341" s="386">
        <v>3280.0000000000114</v>
      </c>
      <c r="Z2341" s="367"/>
      <c r="AA2341" s="367"/>
      <c r="AB2341" s="367"/>
      <c r="AC2341" s="367"/>
      <c r="AD2341" s="367"/>
      <c r="AE2341" s="367"/>
      <c r="AF2341" s="367"/>
      <c r="AG2341" s="367"/>
      <c r="AH2341" s="367"/>
      <c r="AI2341" s="367"/>
      <c r="AJ2341" s="367"/>
      <c r="AK2341" s="367"/>
      <c r="AL2341" s="367"/>
      <c r="AM2341" s="367"/>
      <c r="AN2341" s="367"/>
      <c r="AO2341" s="367"/>
      <c r="AP2341" s="367"/>
      <c r="AQ2341" s="367"/>
      <c r="AR2341" s="367"/>
      <c r="AS2341" s="367"/>
      <c r="AT2341" s="367"/>
    </row>
    <row r="2342" spans="2:46" ht="13.8">
      <c r="B2342" s="26">
        <v>54.833333333333094</v>
      </c>
      <c r="C2342" s="363">
        <v>474.38167653948346</v>
      </c>
      <c r="D2342" s="367">
        <v>3289.9999999999859</v>
      </c>
      <c r="E2342" s="367">
        <v>15302.325581395422</v>
      </c>
      <c r="F2342" s="367">
        <v>-1682211.2659766979</v>
      </c>
      <c r="G2342" s="367">
        <v>3290.0000000000159</v>
      </c>
      <c r="H2342" s="367">
        <v>82250</v>
      </c>
      <c r="I2342" s="384">
        <v>-19887490.287368562</v>
      </c>
      <c r="J2342" s="367">
        <v>3289.9999999999995</v>
      </c>
      <c r="K2342" s="367">
        <v>19939.393939393853</v>
      </c>
      <c r="L2342" s="384">
        <v>-1147429.6010588072</v>
      </c>
      <c r="M2342" s="367">
        <v>3289.9999999999859</v>
      </c>
      <c r="N2342" s="367">
        <v>329</v>
      </c>
      <c r="O2342" s="384">
        <v>-20310.554631690815</v>
      </c>
      <c r="P2342" s="367">
        <v>47.705000000000005</v>
      </c>
      <c r="Q2342" s="367">
        <v>329</v>
      </c>
      <c r="R2342" s="384">
        <v>-7908.0356887372163</v>
      </c>
      <c r="S2342" s="367">
        <v>46.059999999999995</v>
      </c>
      <c r="T2342" s="367">
        <v>11344.827586206917</v>
      </c>
      <c r="U2342" s="384">
        <v>-1190983.307104541</v>
      </c>
      <c r="V2342" s="367">
        <v>3290.0000000000059</v>
      </c>
      <c r="W2342" s="367">
        <v>548333.33333333523</v>
      </c>
      <c r="X2342" s="384">
        <v>118662.67101822152</v>
      </c>
      <c r="Y2342" s="386">
        <v>3290.0000000000114</v>
      </c>
      <c r="Z2342" s="367"/>
      <c r="AA2342" s="367"/>
      <c r="AB2342" s="367"/>
      <c r="AC2342" s="367"/>
      <c r="AD2342" s="367"/>
      <c r="AE2342" s="367"/>
      <c r="AF2342" s="367"/>
      <c r="AG2342" s="367"/>
      <c r="AH2342" s="367"/>
      <c r="AI2342" s="367"/>
      <c r="AJ2342" s="367"/>
      <c r="AK2342" s="367"/>
      <c r="AL2342" s="367"/>
      <c r="AM2342" s="367"/>
      <c r="AN2342" s="367"/>
      <c r="AO2342" s="367"/>
      <c r="AP2342" s="367"/>
      <c r="AQ2342" s="367"/>
      <c r="AR2342" s="367"/>
      <c r="AS2342" s="367"/>
      <c r="AT2342" s="367"/>
    </row>
    <row r="2343" spans="2:46" ht="13.8">
      <c r="B2343" s="26">
        <v>54.999999999999758</v>
      </c>
      <c r="C2343" s="363">
        <v>475.79852590782576</v>
      </c>
      <c r="D2343" s="367">
        <v>3299.9999999999859</v>
      </c>
      <c r="E2343" s="367">
        <v>15348.837209302399</v>
      </c>
      <c r="F2343" s="367">
        <v>-1692542.643309579</v>
      </c>
      <c r="G2343" s="367">
        <v>3300.0000000000159</v>
      </c>
      <c r="H2343" s="367">
        <v>82500</v>
      </c>
      <c r="I2343" s="384">
        <v>-20009372.550156329</v>
      </c>
      <c r="J2343" s="367">
        <v>3299.9999999999995</v>
      </c>
      <c r="K2343" s="367">
        <v>19999.999999999913</v>
      </c>
      <c r="L2343" s="384">
        <v>-1154911.576398599</v>
      </c>
      <c r="M2343" s="367">
        <v>3299.9999999999859</v>
      </c>
      <c r="N2343" s="367">
        <v>330</v>
      </c>
      <c r="O2343" s="384">
        <v>-20436.946693710819</v>
      </c>
      <c r="P2343" s="367">
        <v>47.85</v>
      </c>
      <c r="Q2343" s="367">
        <v>330</v>
      </c>
      <c r="R2343" s="384">
        <v>-7962.5879339700505</v>
      </c>
      <c r="S2343" s="367">
        <v>46.2</v>
      </c>
      <c r="T2343" s="367">
        <v>11379.310344827607</v>
      </c>
      <c r="U2343" s="384">
        <v>-1198652.2780479807</v>
      </c>
      <c r="V2343" s="367">
        <v>3300.0000000000064</v>
      </c>
      <c r="W2343" s="367">
        <v>550000.00000000186</v>
      </c>
      <c r="X2343" s="384">
        <v>118872.78209115681</v>
      </c>
      <c r="Y2343" s="386">
        <v>3300.0000000000114</v>
      </c>
      <c r="Z2343" s="367"/>
      <c r="AA2343" s="367"/>
      <c r="AB2343" s="367"/>
      <c r="AC2343" s="367"/>
      <c r="AD2343" s="367"/>
      <c r="AE2343" s="367"/>
      <c r="AF2343" s="367"/>
      <c r="AG2343" s="367"/>
      <c r="AH2343" s="367"/>
      <c r="AI2343" s="367"/>
      <c r="AJ2343" s="367"/>
      <c r="AK2343" s="367"/>
      <c r="AL2343" s="367"/>
      <c r="AM2343" s="367"/>
      <c r="AN2343" s="367"/>
      <c r="AO2343" s="367"/>
      <c r="AP2343" s="367"/>
      <c r="AQ2343" s="367"/>
      <c r="AR2343" s="367"/>
      <c r="AS2343" s="367"/>
      <c r="AT2343" s="367"/>
    </row>
    <row r="2344" spans="2:46" ht="13.8">
      <c r="B2344" s="26">
        <v>55.166666666666423</v>
      </c>
      <c r="C2344" s="363">
        <v>477.2152235172224</v>
      </c>
      <c r="D2344" s="367">
        <v>3309.999999999985</v>
      </c>
      <c r="E2344" s="367">
        <v>15395.348837209376</v>
      </c>
      <c r="F2344" s="367">
        <v>-1702905.646540527</v>
      </c>
      <c r="G2344" s="367">
        <v>3310.0000000000164</v>
      </c>
      <c r="H2344" s="367">
        <v>82750</v>
      </c>
      <c r="I2344" s="384">
        <v>-20131627.13999889</v>
      </c>
      <c r="J2344" s="367">
        <v>3309.9999999999995</v>
      </c>
      <c r="K2344" s="367">
        <v>20060.606060605973</v>
      </c>
      <c r="L2344" s="384">
        <v>-1162417.7599042882</v>
      </c>
      <c r="M2344" s="367">
        <v>3309.9999999999859</v>
      </c>
      <c r="N2344" s="367">
        <v>331</v>
      </c>
      <c r="O2344" s="384">
        <v>-20563.730621509087</v>
      </c>
      <c r="P2344" s="367">
        <v>47.994999999999997</v>
      </c>
      <c r="Q2344" s="367">
        <v>331</v>
      </c>
      <c r="R2344" s="384">
        <v>-8017.3251226125312</v>
      </c>
      <c r="S2344" s="367">
        <v>46.34</v>
      </c>
      <c r="T2344" s="367">
        <v>11413.793103448297</v>
      </c>
      <c r="U2344" s="384">
        <v>-1206345.788148338</v>
      </c>
      <c r="V2344" s="367">
        <v>3310.0000000000064</v>
      </c>
      <c r="W2344" s="367">
        <v>551666.66666666849</v>
      </c>
      <c r="X2344" s="384">
        <v>119081.98064446378</v>
      </c>
      <c r="Y2344" s="386">
        <v>3310.0000000000109</v>
      </c>
      <c r="Z2344" s="367"/>
      <c r="AA2344" s="367"/>
      <c r="AB2344" s="367"/>
      <c r="AC2344" s="367"/>
      <c r="AD2344" s="367"/>
      <c r="AE2344" s="367"/>
      <c r="AF2344" s="367"/>
      <c r="AG2344" s="367"/>
      <c r="AH2344" s="367"/>
      <c r="AI2344" s="367"/>
      <c r="AJ2344" s="367"/>
      <c r="AK2344" s="367"/>
      <c r="AL2344" s="367"/>
      <c r="AM2344" s="367"/>
      <c r="AN2344" s="367"/>
      <c r="AO2344" s="367"/>
      <c r="AP2344" s="367"/>
      <c r="AQ2344" s="367"/>
      <c r="AR2344" s="367"/>
      <c r="AS2344" s="367"/>
      <c r="AT2344" s="367"/>
    </row>
    <row r="2345" spans="2:46" ht="13.8">
      <c r="B2345" s="26">
        <v>55.333333333333087</v>
      </c>
      <c r="C2345" s="363">
        <v>478.6317693676736</v>
      </c>
      <c r="D2345" s="367">
        <v>3319.999999999985</v>
      </c>
      <c r="E2345" s="367">
        <v>15441.860465116353</v>
      </c>
      <c r="F2345" s="367">
        <v>-1713300.275669541</v>
      </c>
      <c r="G2345" s="367">
        <v>3320.0000000000164</v>
      </c>
      <c r="H2345" s="367">
        <v>83000</v>
      </c>
      <c r="I2345" s="384">
        <v>-20254254.056896254</v>
      </c>
      <c r="J2345" s="367">
        <v>3319.9999999999995</v>
      </c>
      <c r="K2345" s="367">
        <v>20121.212121212033</v>
      </c>
      <c r="L2345" s="384">
        <v>-1169948.1515758745</v>
      </c>
      <c r="M2345" s="367">
        <v>3319.9999999999859</v>
      </c>
      <c r="N2345" s="367">
        <v>332</v>
      </c>
      <c r="O2345" s="384">
        <v>-20690.906415085614</v>
      </c>
      <c r="P2345" s="367">
        <v>48.14</v>
      </c>
      <c r="Q2345" s="367">
        <v>332</v>
      </c>
      <c r="R2345" s="384">
        <v>-8072.2472546646623</v>
      </c>
      <c r="S2345" s="367">
        <v>46.480000000000004</v>
      </c>
      <c r="T2345" s="367">
        <v>11448.275862068987</v>
      </c>
      <c r="U2345" s="384">
        <v>-1214063.8374056134</v>
      </c>
      <c r="V2345" s="367">
        <v>3320.0000000000064</v>
      </c>
      <c r="W2345" s="367">
        <v>553333.33333333512</v>
      </c>
      <c r="X2345" s="384">
        <v>119290.26667814246</v>
      </c>
      <c r="Y2345" s="386">
        <v>3320.0000000000109</v>
      </c>
      <c r="Z2345" s="367"/>
      <c r="AA2345" s="367"/>
      <c r="AB2345" s="367"/>
      <c r="AC2345" s="367"/>
      <c r="AD2345" s="367"/>
      <c r="AE2345" s="367"/>
      <c r="AF2345" s="367"/>
      <c r="AG2345" s="367"/>
      <c r="AH2345" s="367"/>
      <c r="AI2345" s="367"/>
      <c r="AJ2345" s="367"/>
      <c r="AK2345" s="367"/>
      <c r="AL2345" s="367"/>
      <c r="AM2345" s="367"/>
      <c r="AN2345" s="367"/>
      <c r="AO2345" s="367"/>
      <c r="AP2345" s="367"/>
      <c r="AQ2345" s="367"/>
      <c r="AR2345" s="367"/>
      <c r="AS2345" s="367"/>
      <c r="AT2345" s="367"/>
    </row>
    <row r="2346" spans="2:46" ht="13.8">
      <c r="B2346" s="26">
        <v>55.499999999999751</v>
      </c>
      <c r="C2346" s="363">
        <v>480.04816345917936</v>
      </c>
      <c r="D2346" s="367">
        <v>3329.999999999985</v>
      </c>
      <c r="E2346" s="367">
        <v>15488.37209302333</v>
      </c>
      <c r="F2346" s="367">
        <v>-1723726.5306966214</v>
      </c>
      <c r="G2346" s="367">
        <v>3330.0000000000164</v>
      </c>
      <c r="H2346" s="367">
        <v>83250</v>
      </c>
      <c r="I2346" s="384">
        <v>-20377253.300848417</v>
      </c>
      <c r="J2346" s="367">
        <v>3329.9999999999995</v>
      </c>
      <c r="K2346" s="367">
        <v>20181.818181818093</v>
      </c>
      <c r="L2346" s="384">
        <v>-1177502.7514133579</v>
      </c>
      <c r="M2346" s="367">
        <v>3329.9999999999859</v>
      </c>
      <c r="N2346" s="367">
        <v>333</v>
      </c>
      <c r="O2346" s="384">
        <v>-20818.474074440404</v>
      </c>
      <c r="P2346" s="367">
        <v>48.285000000000004</v>
      </c>
      <c r="Q2346" s="367">
        <v>333</v>
      </c>
      <c r="R2346" s="384">
        <v>-8127.3543301264435</v>
      </c>
      <c r="S2346" s="367">
        <v>46.620000000000005</v>
      </c>
      <c r="T2346" s="367">
        <v>11482.758620689678</v>
      </c>
      <c r="U2346" s="384">
        <v>-1221806.4258198065</v>
      </c>
      <c r="V2346" s="367">
        <v>3330.0000000000064</v>
      </c>
      <c r="W2346" s="367">
        <v>555000.00000000175</v>
      </c>
      <c r="X2346" s="384">
        <v>119497.64019219283</v>
      </c>
      <c r="Y2346" s="386">
        <v>3330.00000000001</v>
      </c>
      <c r="Z2346" s="367"/>
      <c r="AA2346" s="367"/>
      <c r="AB2346" s="367"/>
      <c r="AC2346" s="367"/>
      <c r="AD2346" s="367"/>
      <c r="AE2346" s="367"/>
      <c r="AF2346" s="367"/>
      <c r="AG2346" s="367"/>
      <c r="AH2346" s="367"/>
      <c r="AI2346" s="367"/>
      <c r="AJ2346" s="367"/>
      <c r="AK2346" s="367"/>
      <c r="AL2346" s="367"/>
      <c r="AM2346" s="367"/>
      <c r="AN2346" s="367"/>
      <c r="AO2346" s="367"/>
      <c r="AP2346" s="367"/>
      <c r="AQ2346" s="367"/>
      <c r="AR2346" s="367"/>
      <c r="AS2346" s="367"/>
      <c r="AT2346" s="367"/>
    </row>
    <row r="2347" spans="2:46" ht="13.8">
      <c r="B2347" s="26">
        <v>55.666666666666416</v>
      </c>
      <c r="C2347" s="363">
        <v>481.46440579173969</v>
      </c>
      <c r="D2347" s="367">
        <v>3339.999999999985</v>
      </c>
      <c r="E2347" s="367">
        <v>15534.883720930307</v>
      </c>
      <c r="F2347" s="367">
        <v>-1734184.4116217685</v>
      </c>
      <c r="G2347" s="367">
        <v>3340.0000000000164</v>
      </c>
      <c r="H2347" s="367">
        <v>83500</v>
      </c>
      <c r="I2347" s="384">
        <v>-20500624.871855382</v>
      </c>
      <c r="J2347" s="367">
        <v>3339.9999999999995</v>
      </c>
      <c r="K2347" s="367">
        <v>20242.424242424153</v>
      </c>
      <c r="L2347" s="384">
        <v>-1185081.5594167388</v>
      </c>
      <c r="M2347" s="367">
        <v>3339.9999999999859</v>
      </c>
      <c r="N2347" s="367">
        <v>334</v>
      </c>
      <c r="O2347" s="384">
        <v>-20946.433599573455</v>
      </c>
      <c r="P2347" s="367">
        <v>48.43</v>
      </c>
      <c r="Q2347" s="367">
        <v>334</v>
      </c>
      <c r="R2347" s="384">
        <v>-8182.6463489978732</v>
      </c>
      <c r="S2347" s="367">
        <v>46.76</v>
      </c>
      <c r="T2347" s="367">
        <v>11517.241379310368</v>
      </c>
      <c r="U2347" s="384">
        <v>-1229573.5533909178</v>
      </c>
      <c r="V2347" s="367">
        <v>3340.0000000000068</v>
      </c>
      <c r="W2347" s="367">
        <v>556666.66666666837</v>
      </c>
      <c r="X2347" s="384">
        <v>119704.10118661489</v>
      </c>
      <c r="Y2347" s="386">
        <v>3340.00000000001</v>
      </c>
      <c r="Z2347" s="367"/>
      <c r="AA2347" s="367"/>
      <c r="AB2347" s="367"/>
      <c r="AC2347" s="367"/>
      <c r="AD2347" s="367"/>
      <c r="AE2347" s="367"/>
      <c r="AF2347" s="367"/>
      <c r="AG2347" s="367"/>
      <c r="AH2347" s="367"/>
      <c r="AI2347" s="367"/>
      <c r="AJ2347" s="367"/>
      <c r="AK2347" s="367"/>
      <c r="AL2347" s="367"/>
      <c r="AM2347" s="367"/>
      <c r="AN2347" s="367"/>
      <c r="AO2347" s="367"/>
      <c r="AP2347" s="367"/>
      <c r="AQ2347" s="367"/>
      <c r="AR2347" s="367"/>
      <c r="AS2347" s="367"/>
      <c r="AT2347" s="367"/>
    </row>
    <row r="2348" spans="2:46" ht="13.8">
      <c r="B2348" s="26">
        <v>55.83333333333308</v>
      </c>
      <c r="C2348" s="363">
        <v>482.88049636535442</v>
      </c>
      <c r="D2348" s="367">
        <v>3349.9999999999845</v>
      </c>
      <c r="E2348" s="367">
        <v>15581.395348837284</v>
      </c>
      <c r="F2348" s="367">
        <v>-1744673.9184449818</v>
      </c>
      <c r="G2348" s="367">
        <v>3350.0000000000164</v>
      </c>
      <c r="H2348" s="367">
        <v>83750</v>
      </c>
      <c r="I2348" s="384">
        <v>-20624368.769917138</v>
      </c>
      <c r="J2348" s="367">
        <v>3349.9999999999995</v>
      </c>
      <c r="K2348" s="367">
        <v>20303.030303030213</v>
      </c>
      <c r="L2348" s="384">
        <v>-1192684.5755860161</v>
      </c>
      <c r="M2348" s="367">
        <v>3349.999999999985</v>
      </c>
      <c r="N2348" s="367">
        <v>335</v>
      </c>
      <c r="O2348" s="384">
        <v>-21074.784990484761</v>
      </c>
      <c r="P2348" s="367">
        <v>48.574999999999996</v>
      </c>
      <c r="Q2348" s="367">
        <v>335</v>
      </c>
      <c r="R2348" s="384">
        <v>-8238.123311278956</v>
      </c>
      <c r="S2348" s="367">
        <v>46.9</v>
      </c>
      <c r="T2348" s="367">
        <v>11551.724137931058</v>
      </c>
      <c r="U2348" s="384">
        <v>-1237365.2201189469</v>
      </c>
      <c r="V2348" s="367">
        <v>3350.0000000000068</v>
      </c>
      <c r="W2348" s="367">
        <v>558333.333333335</v>
      </c>
      <c r="X2348" s="384">
        <v>119909.64966140866</v>
      </c>
      <c r="Y2348" s="386">
        <v>3350.0000000000095</v>
      </c>
      <c r="Z2348" s="367"/>
      <c r="AA2348" s="367"/>
      <c r="AB2348" s="367"/>
      <c r="AC2348" s="367"/>
      <c r="AD2348" s="367"/>
      <c r="AE2348" s="367"/>
      <c r="AF2348" s="367"/>
      <c r="AG2348" s="367"/>
      <c r="AH2348" s="367"/>
      <c r="AI2348" s="367"/>
      <c r="AJ2348" s="367"/>
      <c r="AK2348" s="367"/>
      <c r="AL2348" s="367"/>
      <c r="AM2348" s="367"/>
      <c r="AN2348" s="367"/>
      <c r="AO2348" s="367"/>
      <c r="AP2348" s="367"/>
      <c r="AQ2348" s="367"/>
      <c r="AR2348" s="367"/>
      <c r="AS2348" s="367"/>
      <c r="AT2348" s="367"/>
    </row>
    <row r="2349" spans="2:46" ht="13.8">
      <c r="B2349" s="26">
        <v>55.999999999999744</v>
      </c>
      <c r="C2349" s="363">
        <v>484.29643518002382</v>
      </c>
      <c r="D2349" s="367">
        <v>3359.9999999999845</v>
      </c>
      <c r="E2349" s="367">
        <v>15627.906976744262</v>
      </c>
      <c r="F2349" s="367">
        <v>-1755195.0511662618</v>
      </c>
      <c r="G2349" s="367">
        <v>3360.0000000000164</v>
      </c>
      <c r="H2349" s="367">
        <v>84000</v>
      </c>
      <c r="I2349" s="384">
        <v>-20748484.995033704</v>
      </c>
      <c r="J2349" s="367">
        <v>3359.9999999999995</v>
      </c>
      <c r="K2349" s="367">
        <v>20363.636363636273</v>
      </c>
      <c r="L2349" s="384">
        <v>-1200311.7999211918</v>
      </c>
      <c r="M2349" s="367">
        <v>3359.9999999999854</v>
      </c>
      <c r="N2349" s="367">
        <v>336</v>
      </c>
      <c r="O2349" s="384">
        <v>-21203.528247174334</v>
      </c>
      <c r="P2349" s="367">
        <v>48.72</v>
      </c>
      <c r="Q2349" s="367">
        <v>336</v>
      </c>
      <c r="R2349" s="384">
        <v>-8293.7852169696871</v>
      </c>
      <c r="S2349" s="367">
        <v>47.04</v>
      </c>
      <c r="T2349" s="367">
        <v>11586.206896551748</v>
      </c>
      <c r="U2349" s="384">
        <v>-1245181.4260038938</v>
      </c>
      <c r="V2349" s="367">
        <v>3360.0000000000068</v>
      </c>
      <c r="W2349" s="367">
        <v>560000.00000000163</v>
      </c>
      <c r="X2349" s="384">
        <v>120114.28561657415</v>
      </c>
      <c r="Y2349" s="386">
        <v>3360.0000000000095</v>
      </c>
      <c r="Z2349" s="367"/>
      <c r="AA2349" s="367"/>
      <c r="AB2349" s="367"/>
      <c r="AC2349" s="367"/>
      <c r="AD2349" s="367"/>
      <c r="AE2349" s="367"/>
      <c r="AF2349" s="367"/>
      <c r="AG2349" s="367"/>
      <c r="AH2349" s="367"/>
      <c r="AI2349" s="367"/>
      <c r="AJ2349" s="367"/>
      <c r="AK2349" s="367"/>
      <c r="AL2349" s="367"/>
      <c r="AM2349" s="367"/>
      <c r="AN2349" s="367"/>
      <c r="AO2349" s="367"/>
      <c r="AP2349" s="367"/>
      <c r="AQ2349" s="367"/>
      <c r="AR2349" s="367"/>
      <c r="AS2349" s="367"/>
      <c r="AT2349" s="367"/>
    </row>
    <row r="2350" spans="2:46" ht="13.8">
      <c r="B2350" s="26">
        <v>56.166666666666409</v>
      </c>
      <c r="C2350" s="363">
        <v>485.71222223574767</v>
      </c>
      <c r="D2350" s="367">
        <v>3369.9999999999845</v>
      </c>
      <c r="E2350" s="367">
        <v>15674.418604651239</v>
      </c>
      <c r="F2350" s="367">
        <v>-1765747.8097856087</v>
      </c>
      <c r="G2350" s="367">
        <v>3370.0000000000164</v>
      </c>
      <c r="H2350" s="367">
        <v>84250</v>
      </c>
      <c r="I2350" s="384">
        <v>-20872973.547205064</v>
      </c>
      <c r="J2350" s="367">
        <v>3369.9999999999995</v>
      </c>
      <c r="K2350" s="367">
        <v>20424.242424242333</v>
      </c>
      <c r="L2350" s="384">
        <v>-1207963.2324222643</v>
      </c>
      <c r="M2350" s="367">
        <v>3369.9999999999854</v>
      </c>
      <c r="N2350" s="367">
        <v>337</v>
      </c>
      <c r="O2350" s="384">
        <v>-21332.66336964217</v>
      </c>
      <c r="P2350" s="367">
        <v>48.865000000000002</v>
      </c>
      <c r="Q2350" s="367">
        <v>337</v>
      </c>
      <c r="R2350" s="384">
        <v>-8349.6320660700694</v>
      </c>
      <c r="S2350" s="367">
        <v>47.18</v>
      </c>
      <c r="T2350" s="367">
        <v>11620.689655172439</v>
      </c>
      <c r="U2350" s="384">
        <v>-1253022.1710457588</v>
      </c>
      <c r="V2350" s="367">
        <v>3370.0000000000073</v>
      </c>
      <c r="W2350" s="367">
        <v>561666.66666666826</v>
      </c>
      <c r="X2350" s="384">
        <v>120318.0090521113</v>
      </c>
      <c r="Y2350" s="386">
        <v>3370.0000000000095</v>
      </c>
      <c r="Z2350" s="367"/>
      <c r="AA2350" s="367"/>
      <c r="AB2350" s="367"/>
      <c r="AC2350" s="367"/>
      <c r="AD2350" s="367"/>
      <c r="AE2350" s="367"/>
      <c r="AF2350" s="367"/>
      <c r="AG2350" s="367"/>
      <c r="AH2350" s="367"/>
      <c r="AI2350" s="367"/>
      <c r="AJ2350" s="367"/>
      <c r="AK2350" s="367"/>
      <c r="AL2350" s="367"/>
      <c r="AM2350" s="367"/>
      <c r="AN2350" s="367"/>
      <c r="AO2350" s="367"/>
      <c r="AP2350" s="367"/>
      <c r="AQ2350" s="367"/>
      <c r="AR2350" s="367"/>
      <c r="AS2350" s="367"/>
      <c r="AT2350" s="367"/>
    </row>
    <row r="2351" spans="2:46" ht="13.8">
      <c r="B2351" s="26">
        <v>56.333333333333073</v>
      </c>
      <c r="C2351" s="363">
        <v>487.12785753252609</v>
      </c>
      <c r="D2351" s="367">
        <v>3379.9999999999845</v>
      </c>
      <c r="E2351" s="367">
        <v>15720.930232558216</v>
      </c>
      <c r="F2351" s="367">
        <v>-1776332.1943030215</v>
      </c>
      <c r="G2351" s="367">
        <v>3380.0000000000164</v>
      </c>
      <c r="H2351" s="367">
        <v>84500</v>
      </c>
      <c r="I2351" s="384">
        <v>-20997834.426431224</v>
      </c>
      <c r="J2351" s="367">
        <v>3379.9999999999995</v>
      </c>
      <c r="K2351" s="367">
        <v>20484.848484848393</v>
      </c>
      <c r="L2351" s="384">
        <v>-1215638.8730892341</v>
      </c>
      <c r="M2351" s="367">
        <v>3379.9999999999854</v>
      </c>
      <c r="N2351" s="367">
        <v>338</v>
      </c>
      <c r="O2351" s="384">
        <v>-21462.190357888259</v>
      </c>
      <c r="P2351" s="367">
        <v>49.01</v>
      </c>
      <c r="Q2351" s="367">
        <v>338</v>
      </c>
      <c r="R2351" s="384">
        <v>-8405.6638585801011</v>
      </c>
      <c r="S2351" s="367">
        <v>47.32</v>
      </c>
      <c r="T2351" s="367">
        <v>11655.172413793129</v>
      </c>
      <c r="U2351" s="384">
        <v>-1260887.4552445412</v>
      </c>
      <c r="V2351" s="367">
        <v>3380.0000000000073</v>
      </c>
      <c r="W2351" s="367">
        <v>563333.33333333489</v>
      </c>
      <c r="X2351" s="384">
        <v>120520.81996802017</v>
      </c>
      <c r="Y2351" s="386">
        <v>3380.0000000000091</v>
      </c>
      <c r="Z2351" s="367"/>
      <c r="AA2351" s="367"/>
      <c r="AB2351" s="367"/>
      <c r="AC2351" s="367"/>
      <c r="AD2351" s="367"/>
      <c r="AE2351" s="367"/>
      <c r="AF2351" s="367"/>
      <c r="AG2351" s="367"/>
      <c r="AH2351" s="367"/>
      <c r="AI2351" s="367"/>
      <c r="AJ2351" s="367"/>
      <c r="AK2351" s="367"/>
      <c r="AL2351" s="367"/>
      <c r="AM2351" s="367"/>
      <c r="AN2351" s="367"/>
      <c r="AO2351" s="367"/>
      <c r="AP2351" s="367"/>
      <c r="AQ2351" s="367"/>
      <c r="AR2351" s="367"/>
      <c r="AS2351" s="367"/>
      <c r="AT2351" s="367"/>
    </row>
    <row r="2352" spans="2:46" ht="13.8">
      <c r="B2352" s="26">
        <v>56.499999999999737</v>
      </c>
      <c r="C2352" s="363">
        <v>488.54334107035896</v>
      </c>
      <c r="D2352" s="367">
        <v>3389.9999999999841</v>
      </c>
      <c r="E2352" s="367">
        <v>15767.441860465193</v>
      </c>
      <c r="F2352" s="367">
        <v>-1786948.2047185013</v>
      </c>
      <c r="G2352" s="367">
        <v>3390.0000000000164</v>
      </c>
      <c r="H2352" s="367">
        <v>84750</v>
      </c>
      <c r="I2352" s="384">
        <v>-21123067.632712185</v>
      </c>
      <c r="J2352" s="367">
        <v>3389.9999999999995</v>
      </c>
      <c r="K2352" s="367">
        <v>20545.454545454453</v>
      </c>
      <c r="L2352" s="384">
        <v>-1223338.7219221012</v>
      </c>
      <c r="M2352" s="367">
        <v>3389.9999999999854</v>
      </c>
      <c r="N2352" s="367">
        <v>339</v>
      </c>
      <c r="O2352" s="384">
        <v>-21592.109211912611</v>
      </c>
      <c r="P2352" s="367">
        <v>49.154999999999994</v>
      </c>
      <c r="Q2352" s="367">
        <v>339</v>
      </c>
      <c r="R2352" s="384">
        <v>-8461.8805944997857</v>
      </c>
      <c r="S2352" s="367">
        <v>47.46</v>
      </c>
      <c r="T2352" s="367">
        <v>11689.655172413819</v>
      </c>
      <c r="U2352" s="384">
        <v>-1268777.2786002418</v>
      </c>
      <c r="V2352" s="367">
        <v>3390.0000000000073</v>
      </c>
      <c r="W2352" s="367">
        <v>565000.00000000151</v>
      </c>
      <c r="X2352" s="384">
        <v>120722.71836430072</v>
      </c>
      <c r="Y2352" s="386">
        <v>3390.0000000000091</v>
      </c>
      <c r="Z2352" s="367"/>
      <c r="AA2352" s="367"/>
      <c r="AB2352" s="367"/>
      <c r="AC2352" s="367"/>
      <c r="AD2352" s="367"/>
      <c r="AE2352" s="367"/>
      <c r="AF2352" s="367"/>
      <c r="AG2352" s="367"/>
      <c r="AH2352" s="367"/>
      <c r="AI2352" s="367"/>
      <c r="AJ2352" s="367"/>
      <c r="AK2352" s="367"/>
      <c r="AL2352" s="367"/>
      <c r="AM2352" s="367"/>
      <c r="AN2352" s="367"/>
      <c r="AO2352" s="367"/>
      <c r="AP2352" s="367"/>
      <c r="AQ2352" s="367"/>
      <c r="AR2352" s="367"/>
      <c r="AS2352" s="367"/>
      <c r="AT2352" s="367"/>
    </row>
    <row r="2353" spans="2:46" ht="13.8">
      <c r="B2353" s="26">
        <v>56.666666666666401</v>
      </c>
      <c r="C2353" s="363">
        <v>489.9586728492464</v>
      </c>
      <c r="D2353" s="367">
        <v>3399.9999999999841</v>
      </c>
      <c r="E2353" s="367">
        <v>15813.95348837217</v>
      </c>
      <c r="F2353" s="367">
        <v>-1797595.841032048</v>
      </c>
      <c r="G2353" s="367">
        <v>3400.0000000000168</v>
      </c>
      <c r="H2353" s="367">
        <v>85000</v>
      </c>
      <c r="I2353" s="384">
        <v>-21248673.166047949</v>
      </c>
      <c r="J2353" s="367">
        <v>3399.9999999999995</v>
      </c>
      <c r="K2353" s="367">
        <v>20606.060606060513</v>
      </c>
      <c r="L2353" s="384">
        <v>-1231062.7789208649</v>
      </c>
      <c r="M2353" s="367">
        <v>3399.9999999999845</v>
      </c>
      <c r="N2353" s="367">
        <v>340</v>
      </c>
      <c r="O2353" s="384">
        <v>-21722.419931715234</v>
      </c>
      <c r="P2353" s="367">
        <v>49.300000000000004</v>
      </c>
      <c r="Q2353" s="367">
        <v>340</v>
      </c>
      <c r="R2353" s="384">
        <v>-8518.2822738291179</v>
      </c>
      <c r="S2353" s="367">
        <v>47.6</v>
      </c>
      <c r="T2353" s="367">
        <v>11724.137931034509</v>
      </c>
      <c r="U2353" s="384">
        <v>-1276691.6411128601</v>
      </c>
      <c r="V2353" s="367">
        <v>3400.0000000000073</v>
      </c>
      <c r="W2353" s="367">
        <v>566666.66666666814</v>
      </c>
      <c r="X2353" s="384">
        <v>120923.70424095294</v>
      </c>
      <c r="Y2353" s="386">
        <v>3400.0000000000086</v>
      </c>
      <c r="Z2353" s="367"/>
      <c r="AA2353" s="367"/>
      <c r="AB2353" s="367"/>
      <c r="AC2353" s="367"/>
      <c r="AD2353" s="367"/>
      <c r="AE2353" s="367"/>
      <c r="AF2353" s="367"/>
      <c r="AG2353" s="367"/>
      <c r="AH2353" s="367"/>
      <c r="AI2353" s="367"/>
      <c r="AJ2353" s="367"/>
      <c r="AK2353" s="367"/>
      <c r="AL2353" s="367"/>
      <c r="AM2353" s="367"/>
      <c r="AN2353" s="367"/>
      <c r="AO2353" s="367"/>
      <c r="AP2353" s="367"/>
      <c r="AQ2353" s="367"/>
      <c r="AR2353" s="367"/>
      <c r="AS2353" s="367"/>
      <c r="AT2353" s="367"/>
    </row>
    <row r="2354" spans="2:46" ht="13.8">
      <c r="B2354" s="26">
        <v>56.833333333333066</v>
      </c>
      <c r="C2354" s="363">
        <v>491.3738528691884</v>
      </c>
      <c r="D2354" s="367">
        <v>3409.9999999999841</v>
      </c>
      <c r="E2354" s="367">
        <v>15860.465116279147</v>
      </c>
      <c r="F2354" s="367">
        <v>-1808275.1032436609</v>
      </c>
      <c r="G2354" s="367">
        <v>3410.0000000000168</v>
      </c>
      <c r="H2354" s="367">
        <v>85250</v>
      </c>
      <c r="I2354" s="384">
        <v>-21374651.026438508</v>
      </c>
      <c r="J2354" s="367">
        <v>3409.9999999999995</v>
      </c>
      <c r="K2354" s="367">
        <v>20666.666666666573</v>
      </c>
      <c r="L2354" s="384">
        <v>-1238811.0440855266</v>
      </c>
      <c r="M2354" s="367">
        <v>3409.9999999999845</v>
      </c>
      <c r="N2354" s="367">
        <v>341</v>
      </c>
      <c r="O2354" s="384">
        <v>-21853.122517296106</v>
      </c>
      <c r="P2354" s="367">
        <v>49.445</v>
      </c>
      <c r="Q2354" s="367">
        <v>341</v>
      </c>
      <c r="R2354" s="384">
        <v>-8574.8688965680994</v>
      </c>
      <c r="S2354" s="367">
        <v>47.739999999999995</v>
      </c>
      <c r="T2354" s="367">
        <v>11758.620689655199</v>
      </c>
      <c r="U2354" s="384">
        <v>-1284630.542782397</v>
      </c>
      <c r="V2354" s="367">
        <v>3410.0000000000082</v>
      </c>
      <c r="W2354" s="367">
        <v>568333.33333333477</v>
      </c>
      <c r="X2354" s="384">
        <v>121123.77759797689</v>
      </c>
      <c r="Y2354" s="386">
        <v>3410.0000000000086</v>
      </c>
      <c r="Z2354" s="367"/>
      <c r="AA2354" s="367"/>
      <c r="AB2354" s="367"/>
      <c r="AC2354" s="367"/>
      <c r="AD2354" s="367"/>
      <c r="AE2354" s="367"/>
      <c r="AF2354" s="367"/>
      <c r="AG2354" s="367"/>
      <c r="AH2354" s="367"/>
      <c r="AI2354" s="367"/>
      <c r="AJ2354" s="367"/>
      <c r="AK2354" s="367"/>
      <c r="AL2354" s="367"/>
      <c r="AM2354" s="367"/>
      <c r="AN2354" s="367"/>
      <c r="AO2354" s="367"/>
      <c r="AP2354" s="367"/>
      <c r="AQ2354" s="367"/>
      <c r="AR2354" s="367"/>
      <c r="AS2354" s="367"/>
      <c r="AT2354" s="367"/>
    </row>
    <row r="2355" spans="2:46" ht="13.8">
      <c r="B2355" s="26">
        <v>56.99999999999973</v>
      </c>
      <c r="C2355" s="363">
        <v>492.7888811301849</v>
      </c>
      <c r="D2355" s="367">
        <v>3419.9999999999836</v>
      </c>
      <c r="E2355" s="367">
        <v>15906.976744186124</v>
      </c>
      <c r="F2355" s="367">
        <v>-1818985.99135334</v>
      </c>
      <c r="G2355" s="367">
        <v>3420.0000000000168</v>
      </c>
      <c r="H2355" s="367">
        <v>85500</v>
      </c>
      <c r="I2355" s="384">
        <v>-21501001.213883869</v>
      </c>
      <c r="J2355" s="367">
        <v>3419.9999999999995</v>
      </c>
      <c r="K2355" s="367">
        <v>20727.272727272633</v>
      </c>
      <c r="L2355" s="384">
        <v>-1246583.5174160853</v>
      </c>
      <c r="M2355" s="367">
        <v>3419.9999999999845</v>
      </c>
      <c r="N2355" s="367">
        <v>342</v>
      </c>
      <c r="O2355" s="384">
        <v>-21984.216968655241</v>
      </c>
      <c r="P2355" s="367">
        <v>49.589999999999996</v>
      </c>
      <c r="Q2355" s="367">
        <v>342</v>
      </c>
      <c r="R2355" s="384">
        <v>-8631.6404627167321</v>
      </c>
      <c r="S2355" s="367">
        <v>47.879999999999995</v>
      </c>
      <c r="T2355" s="367">
        <v>11793.10344827589</v>
      </c>
      <c r="U2355" s="384">
        <v>-1292593.983608851</v>
      </c>
      <c r="V2355" s="367">
        <v>3420.0000000000082</v>
      </c>
      <c r="W2355" s="367">
        <v>570000.0000000014</v>
      </c>
      <c r="X2355" s="384">
        <v>121322.93843537253</v>
      </c>
      <c r="Y2355" s="386">
        <v>3420.0000000000082</v>
      </c>
      <c r="Z2355" s="367"/>
      <c r="AA2355" s="367"/>
      <c r="AB2355" s="367"/>
      <c r="AC2355" s="367"/>
      <c r="AD2355" s="367"/>
      <c r="AE2355" s="367"/>
      <c r="AF2355" s="367"/>
      <c r="AG2355" s="367"/>
      <c r="AH2355" s="367"/>
      <c r="AI2355" s="367"/>
      <c r="AJ2355" s="367"/>
      <c r="AK2355" s="367"/>
      <c r="AL2355" s="367"/>
      <c r="AM2355" s="367"/>
      <c r="AN2355" s="367"/>
      <c r="AO2355" s="367"/>
      <c r="AP2355" s="367"/>
      <c r="AQ2355" s="367"/>
      <c r="AR2355" s="367"/>
      <c r="AS2355" s="367"/>
      <c r="AT2355" s="367"/>
    </row>
    <row r="2356" spans="2:46" ht="13.8">
      <c r="B2356" s="26">
        <v>57.166666666666394</v>
      </c>
      <c r="C2356" s="363">
        <v>494.20375763223598</v>
      </c>
      <c r="D2356" s="367">
        <v>3429.9999999999836</v>
      </c>
      <c r="E2356" s="367">
        <v>15953.488372093101</v>
      </c>
      <c r="F2356" s="367">
        <v>-1829728.5053610858</v>
      </c>
      <c r="G2356" s="367">
        <v>3430.0000000000168</v>
      </c>
      <c r="H2356" s="367">
        <v>85750</v>
      </c>
      <c r="I2356" s="384">
        <v>-21627723.728384029</v>
      </c>
      <c r="J2356" s="367">
        <v>3429.9999999999995</v>
      </c>
      <c r="K2356" s="367">
        <v>20787.878787878693</v>
      </c>
      <c r="L2356" s="384">
        <v>-1254380.1989125414</v>
      </c>
      <c r="M2356" s="367">
        <v>3429.9999999999845</v>
      </c>
      <c r="N2356" s="367">
        <v>343</v>
      </c>
      <c r="O2356" s="384">
        <v>-22115.703285792642</v>
      </c>
      <c r="P2356" s="367">
        <v>49.734999999999999</v>
      </c>
      <c r="Q2356" s="367">
        <v>343</v>
      </c>
      <c r="R2356" s="384">
        <v>-8688.5969722750142</v>
      </c>
      <c r="S2356" s="367">
        <v>48.019999999999996</v>
      </c>
      <c r="T2356" s="367">
        <v>11827.58620689658</v>
      </c>
      <c r="U2356" s="384">
        <v>-1300581.9635922231</v>
      </c>
      <c r="V2356" s="367">
        <v>3430.0000000000082</v>
      </c>
      <c r="W2356" s="367">
        <v>571666.66666666802</v>
      </c>
      <c r="X2356" s="384">
        <v>121521.18675313987</v>
      </c>
      <c r="Y2356" s="386">
        <v>3430.0000000000082</v>
      </c>
      <c r="Z2356" s="367"/>
      <c r="AA2356" s="367"/>
      <c r="AB2356" s="367"/>
      <c r="AC2356" s="367"/>
      <c r="AD2356" s="367"/>
      <c r="AE2356" s="367"/>
      <c r="AF2356" s="367"/>
      <c r="AG2356" s="367"/>
      <c r="AH2356" s="367"/>
      <c r="AI2356" s="367"/>
      <c r="AJ2356" s="367"/>
      <c r="AK2356" s="367"/>
      <c r="AL2356" s="367"/>
      <c r="AM2356" s="367"/>
      <c r="AN2356" s="367"/>
      <c r="AO2356" s="367"/>
      <c r="AP2356" s="367"/>
      <c r="AQ2356" s="367"/>
      <c r="AR2356" s="367"/>
      <c r="AS2356" s="367"/>
      <c r="AT2356" s="367"/>
    </row>
    <row r="2357" spans="2:46" ht="13.8">
      <c r="B2357" s="26">
        <v>57.333333333333059</v>
      </c>
      <c r="C2357" s="363">
        <v>495.6184823753415</v>
      </c>
      <c r="D2357" s="367">
        <v>3439.9999999999836</v>
      </c>
      <c r="E2357" s="367">
        <v>16000.000000000078</v>
      </c>
      <c r="F2357" s="367">
        <v>-1840502.6452668982</v>
      </c>
      <c r="G2357" s="367">
        <v>3440.0000000000168</v>
      </c>
      <c r="H2357" s="367">
        <v>86000</v>
      </c>
      <c r="I2357" s="384">
        <v>-21754818.569938991</v>
      </c>
      <c r="J2357" s="367">
        <v>3439.9999999999995</v>
      </c>
      <c r="K2357" s="367">
        <v>20848.484848484753</v>
      </c>
      <c r="L2357" s="384">
        <v>-1262201.0885748949</v>
      </c>
      <c r="M2357" s="367">
        <v>3439.9999999999845</v>
      </c>
      <c r="N2357" s="367">
        <v>344</v>
      </c>
      <c r="O2357" s="384">
        <v>-22247.5814687083</v>
      </c>
      <c r="P2357" s="367">
        <v>49.88</v>
      </c>
      <c r="Q2357" s="367">
        <v>344</v>
      </c>
      <c r="R2357" s="384">
        <v>-8745.7384252429492</v>
      </c>
      <c r="S2357" s="367">
        <v>48.16</v>
      </c>
      <c r="T2357" s="367">
        <v>11862.06896551727</v>
      </c>
      <c r="U2357" s="384">
        <v>-1308594.4827325132</v>
      </c>
      <c r="V2357" s="367">
        <v>3440.0000000000086</v>
      </c>
      <c r="W2357" s="367">
        <v>573333.33333333465</v>
      </c>
      <c r="X2357" s="384">
        <v>121718.52255127887</v>
      </c>
      <c r="Y2357" s="386">
        <v>3440.0000000000073</v>
      </c>
      <c r="Z2357" s="367"/>
      <c r="AA2357" s="367"/>
      <c r="AB2357" s="367"/>
      <c r="AC2357" s="367"/>
      <c r="AD2357" s="367"/>
      <c r="AE2357" s="367"/>
      <c r="AF2357" s="367"/>
      <c r="AG2357" s="367"/>
      <c r="AH2357" s="367"/>
      <c r="AI2357" s="367"/>
      <c r="AJ2357" s="367"/>
      <c r="AK2357" s="367"/>
      <c r="AL2357" s="367"/>
      <c r="AM2357" s="367"/>
      <c r="AN2357" s="367"/>
      <c r="AO2357" s="367"/>
      <c r="AP2357" s="367"/>
      <c r="AQ2357" s="367"/>
      <c r="AR2357" s="367"/>
      <c r="AS2357" s="367"/>
      <c r="AT2357" s="367"/>
    </row>
    <row r="2358" spans="2:46" ht="13.8">
      <c r="B2358" s="26">
        <v>57.499999999999723</v>
      </c>
      <c r="C2358" s="363">
        <v>497.03305535950165</v>
      </c>
      <c r="D2358" s="367">
        <v>3449.9999999999836</v>
      </c>
      <c r="E2358" s="367">
        <v>16046.511627907055</v>
      </c>
      <c r="F2358" s="367">
        <v>-1851308.4110707769</v>
      </c>
      <c r="G2358" s="367">
        <v>3450.0000000000168</v>
      </c>
      <c r="H2358" s="367">
        <v>86250</v>
      </c>
      <c r="I2358" s="384">
        <v>-21882285.738548748</v>
      </c>
      <c r="J2358" s="367">
        <v>3449.9999999999995</v>
      </c>
      <c r="K2358" s="367">
        <v>20909.090909090814</v>
      </c>
      <c r="L2358" s="384">
        <v>-1270046.1864031455</v>
      </c>
      <c r="M2358" s="367">
        <v>3449.9999999999845</v>
      </c>
      <c r="N2358" s="367">
        <v>345</v>
      </c>
      <c r="O2358" s="384">
        <v>-22379.851517402218</v>
      </c>
      <c r="P2358" s="367">
        <v>50.024999999999999</v>
      </c>
      <c r="Q2358" s="367">
        <v>345</v>
      </c>
      <c r="R2358" s="384">
        <v>-8803.0648216205391</v>
      </c>
      <c r="S2358" s="367">
        <v>48.300000000000004</v>
      </c>
      <c r="T2358" s="367">
        <v>11896.55172413796</v>
      </c>
      <c r="U2358" s="384">
        <v>-1316631.5410297208</v>
      </c>
      <c r="V2358" s="367">
        <v>3450.0000000000086</v>
      </c>
      <c r="W2358" s="367">
        <v>575000.00000000128</v>
      </c>
      <c r="X2358" s="384">
        <v>121914.94582978962</v>
      </c>
      <c r="Y2358" s="386">
        <v>3450.0000000000077</v>
      </c>
      <c r="Z2358" s="367"/>
      <c r="AA2358" s="367"/>
      <c r="AB2358" s="367"/>
      <c r="AC2358" s="367"/>
      <c r="AD2358" s="367"/>
      <c r="AE2358" s="367"/>
      <c r="AF2358" s="367"/>
      <c r="AG2358" s="367"/>
      <c r="AH2358" s="367"/>
      <c r="AI2358" s="367"/>
      <c r="AJ2358" s="367"/>
      <c r="AK2358" s="367"/>
      <c r="AL2358" s="367"/>
      <c r="AM2358" s="367"/>
      <c r="AN2358" s="367"/>
      <c r="AO2358" s="367"/>
      <c r="AP2358" s="367"/>
      <c r="AQ2358" s="367"/>
      <c r="AR2358" s="367"/>
      <c r="AS2358" s="367"/>
      <c r="AT2358" s="367"/>
    </row>
    <row r="2359" spans="2:46" ht="13.8">
      <c r="B2359" s="26">
        <v>57.666666666666387</v>
      </c>
      <c r="C2359" s="363">
        <v>498.44747658471618</v>
      </c>
      <c r="D2359" s="367">
        <v>3459.9999999999832</v>
      </c>
      <c r="E2359" s="367">
        <v>16093.023255814032</v>
      </c>
      <c r="F2359" s="367">
        <v>-1862145.8027727217</v>
      </c>
      <c r="G2359" s="367">
        <v>3460.0000000000168</v>
      </c>
      <c r="H2359" s="367">
        <v>86500</v>
      </c>
      <c r="I2359" s="384">
        <v>-22010125.234213307</v>
      </c>
      <c r="J2359" s="367">
        <v>3459.9999999999995</v>
      </c>
      <c r="K2359" s="367">
        <v>20969.696969696874</v>
      </c>
      <c r="L2359" s="384">
        <v>-1277915.492397293</v>
      </c>
      <c r="M2359" s="367">
        <v>3459.9999999999841</v>
      </c>
      <c r="N2359" s="367">
        <v>346</v>
      </c>
      <c r="O2359" s="384">
        <v>-22512.513431874391</v>
      </c>
      <c r="P2359" s="367">
        <v>50.169999999999995</v>
      </c>
      <c r="Q2359" s="367">
        <v>346</v>
      </c>
      <c r="R2359" s="384">
        <v>-8860.576161407771</v>
      </c>
      <c r="S2359" s="367">
        <v>48.440000000000005</v>
      </c>
      <c r="T2359" s="367">
        <v>11931.03448275865</v>
      </c>
      <c r="U2359" s="384">
        <v>-1324693.1384838463</v>
      </c>
      <c r="V2359" s="367">
        <v>3460.0000000000086</v>
      </c>
      <c r="W2359" s="367">
        <v>576666.66666666791</v>
      </c>
      <c r="X2359" s="384">
        <v>122110.45658867205</v>
      </c>
      <c r="Y2359" s="386">
        <v>3460.0000000000077</v>
      </c>
      <c r="Z2359" s="367"/>
      <c r="AA2359" s="367"/>
      <c r="AB2359" s="367"/>
      <c r="AC2359" s="367"/>
      <c r="AD2359" s="367"/>
      <c r="AE2359" s="367"/>
      <c r="AF2359" s="367"/>
      <c r="AG2359" s="367"/>
      <c r="AH2359" s="367"/>
      <c r="AI2359" s="367"/>
      <c r="AJ2359" s="367"/>
      <c r="AK2359" s="367"/>
      <c r="AL2359" s="367"/>
      <c r="AM2359" s="367"/>
      <c r="AN2359" s="367"/>
      <c r="AO2359" s="367"/>
      <c r="AP2359" s="367"/>
      <c r="AQ2359" s="367"/>
      <c r="AR2359" s="367"/>
      <c r="AS2359" s="367"/>
      <c r="AT2359" s="367"/>
    </row>
    <row r="2360" spans="2:46" ht="13.8">
      <c r="B2360" s="26">
        <v>57.833333333333051</v>
      </c>
      <c r="C2360" s="363">
        <v>499.86174605098546</v>
      </c>
      <c r="D2360" s="367">
        <v>3469.9999999999832</v>
      </c>
      <c r="E2360" s="367">
        <v>16139.534883721009</v>
      </c>
      <c r="F2360" s="367">
        <v>-1873014.820372734</v>
      </c>
      <c r="G2360" s="367">
        <v>3470.0000000000168</v>
      </c>
      <c r="H2360" s="367">
        <v>86750</v>
      </c>
      <c r="I2360" s="384">
        <v>-22138337.056932669</v>
      </c>
      <c r="J2360" s="367">
        <v>3469.9999999999995</v>
      </c>
      <c r="K2360" s="367">
        <v>21030.303030302934</v>
      </c>
      <c r="L2360" s="384">
        <v>-1285809.0065573382</v>
      </c>
      <c r="M2360" s="367">
        <v>3469.9999999999841</v>
      </c>
      <c r="N2360" s="367">
        <v>347</v>
      </c>
      <c r="O2360" s="384">
        <v>-22645.567212124843</v>
      </c>
      <c r="P2360" s="367">
        <v>50.315000000000005</v>
      </c>
      <c r="Q2360" s="367">
        <v>347</v>
      </c>
      <c r="R2360" s="384">
        <v>-8918.2724446046559</v>
      </c>
      <c r="S2360" s="367">
        <v>48.580000000000005</v>
      </c>
      <c r="T2360" s="367">
        <v>11965.517241379341</v>
      </c>
      <c r="U2360" s="384">
        <v>-1332779.27509489</v>
      </c>
      <c r="V2360" s="367">
        <v>3470.0000000000086</v>
      </c>
      <c r="W2360" s="367">
        <v>578333.33333333454</v>
      </c>
      <c r="X2360" s="384">
        <v>122305.05482792613</v>
      </c>
      <c r="Y2360" s="386">
        <v>3470.0000000000068</v>
      </c>
      <c r="Z2360" s="367"/>
      <c r="AA2360" s="367"/>
      <c r="AB2360" s="367"/>
      <c r="AC2360" s="367"/>
      <c r="AD2360" s="367"/>
      <c r="AE2360" s="367"/>
      <c r="AF2360" s="367"/>
      <c r="AG2360" s="367"/>
      <c r="AH2360" s="367"/>
      <c r="AI2360" s="367"/>
      <c r="AJ2360" s="367"/>
      <c r="AK2360" s="367"/>
      <c r="AL2360" s="367"/>
      <c r="AM2360" s="367"/>
      <c r="AN2360" s="367"/>
      <c r="AO2360" s="367"/>
      <c r="AP2360" s="367"/>
      <c r="AQ2360" s="367"/>
      <c r="AR2360" s="367"/>
      <c r="AS2360" s="367"/>
      <c r="AT2360" s="367"/>
    </row>
    <row r="2361" spans="2:46" ht="13.8">
      <c r="B2361" s="26">
        <v>57.999999999999716</v>
      </c>
      <c r="C2361" s="363">
        <v>501.27586375830913</v>
      </c>
      <c r="D2361" s="367">
        <v>3479.9999999999832</v>
      </c>
      <c r="E2361" s="367">
        <v>16186.046511627987</v>
      </c>
      <c r="F2361" s="367">
        <v>-1883915.4638708122</v>
      </c>
      <c r="G2361" s="367">
        <v>3480.0000000000168</v>
      </c>
      <c r="H2361" s="367">
        <v>87000</v>
      </c>
      <c r="I2361" s="384">
        <v>-22266921.206706826</v>
      </c>
      <c r="J2361" s="367">
        <v>3479.9999999999995</v>
      </c>
      <c r="K2361" s="367">
        <v>21090.909090908994</v>
      </c>
      <c r="L2361" s="384">
        <v>-1293726.7288832804</v>
      </c>
      <c r="M2361" s="367">
        <v>3479.9999999999841</v>
      </c>
      <c r="N2361" s="367">
        <v>348</v>
      </c>
      <c r="O2361" s="384">
        <v>-22779.012858153543</v>
      </c>
      <c r="P2361" s="367">
        <v>50.46</v>
      </c>
      <c r="Q2361" s="367">
        <v>348</v>
      </c>
      <c r="R2361" s="384">
        <v>-8976.1536712111902</v>
      </c>
      <c r="S2361" s="367">
        <v>48.72</v>
      </c>
      <c r="T2361" s="367">
        <v>12000.000000000031</v>
      </c>
      <c r="U2361" s="384">
        <v>-1340889.9508628517</v>
      </c>
      <c r="V2361" s="367">
        <v>3480.0000000000091</v>
      </c>
      <c r="W2361" s="367">
        <v>580000.00000000116</v>
      </c>
      <c r="X2361" s="384">
        <v>122498.74054755193</v>
      </c>
      <c r="Y2361" s="386">
        <v>3480.0000000000068</v>
      </c>
      <c r="Z2361" s="367"/>
      <c r="AA2361" s="367"/>
      <c r="AB2361" s="367"/>
      <c r="AC2361" s="367"/>
      <c r="AD2361" s="367"/>
      <c r="AE2361" s="367"/>
      <c r="AF2361" s="367"/>
      <c r="AG2361" s="367"/>
      <c r="AH2361" s="367"/>
      <c r="AI2361" s="367"/>
      <c r="AJ2361" s="367"/>
      <c r="AK2361" s="367"/>
      <c r="AL2361" s="367"/>
      <c r="AM2361" s="367"/>
      <c r="AN2361" s="367"/>
      <c r="AO2361" s="367"/>
      <c r="AP2361" s="367"/>
      <c r="AQ2361" s="367"/>
      <c r="AR2361" s="367"/>
      <c r="AS2361" s="367"/>
      <c r="AT2361" s="367"/>
    </row>
    <row r="2362" spans="2:46" ht="13.8">
      <c r="B2362" s="26">
        <v>58.16666666666638</v>
      </c>
      <c r="C2362" s="363">
        <v>502.68982970668731</v>
      </c>
      <c r="D2362" s="367">
        <v>3489.9999999999832</v>
      </c>
      <c r="E2362" s="367">
        <v>16232.558139534964</v>
      </c>
      <c r="F2362" s="367">
        <v>-1894847.7332669583</v>
      </c>
      <c r="G2362" s="367">
        <v>3490.0000000000177</v>
      </c>
      <c r="H2362" s="367">
        <v>87250</v>
      </c>
      <c r="I2362" s="384">
        <v>-22395877.683535788</v>
      </c>
      <c r="J2362" s="367">
        <v>3489.9999999999995</v>
      </c>
      <c r="K2362" s="367">
        <v>21151.515151515054</v>
      </c>
      <c r="L2362" s="384">
        <v>-1301668.6593751202</v>
      </c>
      <c r="M2362" s="367">
        <v>3489.9999999999841</v>
      </c>
      <c r="N2362" s="367">
        <v>349</v>
      </c>
      <c r="O2362" s="384">
        <v>-22912.850369960503</v>
      </c>
      <c r="P2362" s="367">
        <v>50.604999999999997</v>
      </c>
      <c r="Q2362" s="367">
        <v>349</v>
      </c>
      <c r="R2362" s="384">
        <v>-9034.2198412273738</v>
      </c>
      <c r="S2362" s="367">
        <v>48.86</v>
      </c>
      <c r="T2362" s="367">
        <v>12034.482758620721</v>
      </c>
      <c r="U2362" s="384">
        <v>-1349025.1657877308</v>
      </c>
      <c r="V2362" s="367">
        <v>3490.0000000000091</v>
      </c>
      <c r="W2362" s="367">
        <v>581666.66666666779</v>
      </c>
      <c r="X2362" s="384">
        <v>122691.51374754944</v>
      </c>
      <c r="Y2362" s="386">
        <v>3490.0000000000064</v>
      </c>
      <c r="Z2362" s="367"/>
      <c r="AA2362" s="367"/>
      <c r="AB2362" s="367"/>
      <c r="AC2362" s="367"/>
      <c r="AD2362" s="367"/>
      <c r="AE2362" s="367"/>
      <c r="AF2362" s="367"/>
      <c r="AG2362" s="367"/>
      <c r="AH2362" s="367"/>
      <c r="AI2362" s="367"/>
      <c r="AJ2362" s="367"/>
      <c r="AK2362" s="367"/>
      <c r="AL2362" s="367"/>
      <c r="AM2362" s="367"/>
      <c r="AN2362" s="367"/>
      <c r="AO2362" s="367"/>
      <c r="AP2362" s="367"/>
      <c r="AQ2362" s="367"/>
      <c r="AR2362" s="367"/>
      <c r="AS2362" s="367"/>
      <c r="AT2362" s="367"/>
    </row>
    <row r="2363" spans="2:46" ht="13.8">
      <c r="B2363" s="26">
        <v>58.333333333333044</v>
      </c>
      <c r="C2363" s="363">
        <v>504.10364389611999</v>
      </c>
      <c r="D2363" s="367">
        <v>3499.9999999999827</v>
      </c>
      <c r="E2363" s="367">
        <v>16279.069767441941</v>
      </c>
      <c r="F2363" s="367">
        <v>-1905811.6285611694</v>
      </c>
      <c r="G2363" s="367">
        <v>3500.0000000000177</v>
      </c>
      <c r="H2363" s="367">
        <v>87500</v>
      </c>
      <c r="I2363" s="384">
        <v>-22525206.487419549</v>
      </c>
      <c r="J2363" s="367">
        <v>3500</v>
      </c>
      <c r="K2363" s="367">
        <v>21212.121212121114</v>
      </c>
      <c r="L2363" s="384">
        <v>-1309634.7980328575</v>
      </c>
      <c r="M2363" s="367">
        <v>3499.9999999999841</v>
      </c>
      <c r="N2363" s="367">
        <v>350</v>
      </c>
      <c r="O2363" s="384">
        <v>-23047.079747545729</v>
      </c>
      <c r="P2363" s="367">
        <v>50.75</v>
      </c>
      <c r="Q2363" s="367">
        <v>350</v>
      </c>
      <c r="R2363" s="384">
        <v>-9092.4709546532104</v>
      </c>
      <c r="S2363" s="367">
        <v>49</v>
      </c>
      <c r="T2363" s="367">
        <v>12068.965517241411</v>
      </c>
      <c r="U2363" s="384">
        <v>-1357184.9198695279</v>
      </c>
      <c r="V2363" s="367">
        <v>3500.0000000000091</v>
      </c>
      <c r="W2363" s="367">
        <v>583333.33333333442</v>
      </c>
      <c r="X2363" s="384">
        <v>122883.37442791866</v>
      </c>
      <c r="Y2363" s="386">
        <v>3500.0000000000064</v>
      </c>
      <c r="Z2363" s="367"/>
      <c r="AA2363" s="367"/>
      <c r="AB2363" s="367"/>
      <c r="AC2363" s="367"/>
      <c r="AD2363" s="367"/>
      <c r="AE2363" s="367"/>
      <c r="AF2363" s="367"/>
      <c r="AG2363" s="367"/>
      <c r="AH2363" s="367"/>
      <c r="AI2363" s="367"/>
      <c r="AJ2363" s="367"/>
      <c r="AK2363" s="367"/>
      <c r="AL2363" s="367"/>
      <c r="AM2363" s="367"/>
      <c r="AN2363" s="367"/>
      <c r="AO2363" s="367"/>
      <c r="AP2363" s="367"/>
      <c r="AQ2363" s="367"/>
      <c r="AR2363" s="367"/>
      <c r="AS2363" s="367"/>
      <c r="AT2363" s="367"/>
    </row>
    <row r="2364" spans="2:46" ht="13.8">
      <c r="B2364" s="26">
        <v>58.499999999999709</v>
      </c>
      <c r="C2364" s="363">
        <v>505.51730632660724</v>
      </c>
      <c r="D2364" s="367">
        <v>3509.9999999999827</v>
      </c>
      <c r="E2364" s="367">
        <v>16325.581395348918</v>
      </c>
      <c r="F2364" s="367">
        <v>-1916807.1497534474</v>
      </c>
      <c r="G2364" s="367">
        <v>3510.0000000000177</v>
      </c>
      <c r="H2364" s="367">
        <v>87750</v>
      </c>
      <c r="I2364" s="384">
        <v>-22654907.618358113</v>
      </c>
      <c r="J2364" s="367">
        <v>3510</v>
      </c>
      <c r="K2364" s="367">
        <v>21272.727272727174</v>
      </c>
      <c r="L2364" s="384">
        <v>-1317625.1448564911</v>
      </c>
      <c r="M2364" s="367">
        <v>3509.9999999999836</v>
      </c>
      <c r="N2364" s="367">
        <v>351</v>
      </c>
      <c r="O2364" s="384">
        <v>-23181.700990909216</v>
      </c>
      <c r="P2364" s="367">
        <v>50.895000000000003</v>
      </c>
      <c r="Q2364" s="367">
        <v>351</v>
      </c>
      <c r="R2364" s="384">
        <v>-9150.9070114886963</v>
      </c>
      <c r="S2364" s="367">
        <v>49.14</v>
      </c>
      <c r="T2364" s="367">
        <v>12103.448275862102</v>
      </c>
      <c r="U2364" s="384">
        <v>-1365369.2131082432</v>
      </c>
      <c r="V2364" s="367">
        <v>3510.0000000000091</v>
      </c>
      <c r="W2364" s="367">
        <v>585000.00000000105</v>
      </c>
      <c r="X2364" s="384">
        <v>123074.32258865958</v>
      </c>
      <c r="Y2364" s="386">
        <v>3510.0000000000059</v>
      </c>
      <c r="Z2364" s="367"/>
      <c r="AA2364" s="367"/>
      <c r="AB2364" s="367"/>
      <c r="AC2364" s="367"/>
      <c r="AD2364" s="367"/>
      <c r="AE2364" s="367"/>
      <c r="AF2364" s="367"/>
      <c r="AG2364" s="367"/>
      <c r="AH2364" s="367"/>
      <c r="AI2364" s="367"/>
      <c r="AJ2364" s="367"/>
      <c r="AK2364" s="367"/>
      <c r="AL2364" s="367"/>
      <c r="AM2364" s="367"/>
      <c r="AN2364" s="367"/>
      <c r="AO2364" s="367"/>
      <c r="AP2364" s="367"/>
      <c r="AQ2364" s="367"/>
      <c r="AR2364" s="367"/>
      <c r="AS2364" s="367"/>
      <c r="AT2364" s="367"/>
    </row>
    <row r="2365" spans="2:46" ht="13.8">
      <c r="B2365" s="26">
        <v>58.666666666666373</v>
      </c>
      <c r="C2365" s="363">
        <v>506.93081699814911</v>
      </c>
      <c r="D2365" s="367">
        <v>3519.9999999999827</v>
      </c>
      <c r="E2365" s="367">
        <v>16372.093023255895</v>
      </c>
      <c r="F2365" s="367">
        <v>-1927834.2968437916</v>
      </c>
      <c r="G2365" s="367">
        <v>3520.0000000000177</v>
      </c>
      <c r="H2365" s="367">
        <v>88000</v>
      </c>
      <c r="I2365" s="384">
        <v>-22784981.076351471</v>
      </c>
      <c r="J2365" s="367">
        <v>3520</v>
      </c>
      <c r="K2365" s="367">
        <v>21333.333333333234</v>
      </c>
      <c r="L2365" s="384">
        <v>-1325639.6998460225</v>
      </c>
      <c r="M2365" s="367">
        <v>3519.9999999999836</v>
      </c>
      <c r="N2365" s="367">
        <v>352</v>
      </c>
      <c r="O2365" s="384">
        <v>-23316.714100050955</v>
      </c>
      <c r="P2365" s="367">
        <v>51.04</v>
      </c>
      <c r="Q2365" s="367">
        <v>352</v>
      </c>
      <c r="R2365" s="384">
        <v>-9209.5280117338334</v>
      </c>
      <c r="S2365" s="367">
        <v>49.28</v>
      </c>
      <c r="T2365" s="367">
        <v>12137.931034482792</v>
      </c>
      <c r="U2365" s="384">
        <v>-1373578.0455038766</v>
      </c>
      <c r="V2365" s="367">
        <v>3520.00000000001</v>
      </c>
      <c r="W2365" s="367">
        <v>586666.66666666768</v>
      </c>
      <c r="X2365" s="384">
        <v>123264.35822977216</v>
      </c>
      <c r="Y2365" s="386">
        <v>3520.0000000000059</v>
      </c>
      <c r="Z2365" s="367"/>
      <c r="AA2365" s="367"/>
      <c r="AB2365" s="367"/>
      <c r="AC2365" s="367"/>
      <c r="AD2365" s="367"/>
      <c r="AE2365" s="367"/>
      <c r="AF2365" s="367"/>
      <c r="AG2365" s="367"/>
      <c r="AH2365" s="367"/>
      <c r="AI2365" s="367"/>
      <c r="AJ2365" s="367"/>
      <c r="AK2365" s="367"/>
      <c r="AL2365" s="367"/>
      <c r="AM2365" s="367"/>
      <c r="AN2365" s="367"/>
      <c r="AO2365" s="367"/>
      <c r="AP2365" s="367"/>
      <c r="AQ2365" s="367"/>
      <c r="AR2365" s="367"/>
      <c r="AS2365" s="367"/>
      <c r="AT2365" s="367"/>
    </row>
    <row r="2366" spans="2:46" ht="13.8">
      <c r="B2366" s="26">
        <v>58.833333333333037</v>
      </c>
      <c r="C2366" s="363">
        <v>508.34417591074543</v>
      </c>
      <c r="D2366" s="367">
        <v>3529.9999999999823</v>
      </c>
      <c r="E2366" s="367">
        <v>16418.60465116287</v>
      </c>
      <c r="F2366" s="367">
        <v>-1938893.0698322016</v>
      </c>
      <c r="G2366" s="367">
        <v>3530.0000000000168</v>
      </c>
      <c r="H2366" s="367">
        <v>88250</v>
      </c>
      <c r="I2366" s="384">
        <v>-22915426.861399628</v>
      </c>
      <c r="J2366" s="367">
        <v>3530</v>
      </c>
      <c r="K2366" s="367">
        <v>21393.939393939294</v>
      </c>
      <c r="L2366" s="384">
        <v>-1333678.4630014515</v>
      </c>
      <c r="M2366" s="367">
        <v>3529.9999999999836</v>
      </c>
      <c r="N2366" s="367">
        <v>353</v>
      </c>
      <c r="O2366" s="384">
        <v>-23452.11907497096</v>
      </c>
      <c r="P2366" s="367">
        <v>51.184999999999995</v>
      </c>
      <c r="Q2366" s="367">
        <v>353</v>
      </c>
      <c r="R2366" s="384">
        <v>-9268.3339553886199</v>
      </c>
      <c r="S2366" s="367">
        <v>49.42</v>
      </c>
      <c r="T2366" s="367">
        <v>12172.413793103482</v>
      </c>
      <c r="U2366" s="384">
        <v>-1381811.4170564273</v>
      </c>
      <c r="V2366" s="367">
        <v>3530.00000000001</v>
      </c>
      <c r="W2366" s="367">
        <v>588333.3333333343</v>
      </c>
      <c r="X2366" s="384">
        <v>123453.48135125646</v>
      </c>
      <c r="Y2366" s="386">
        <v>3530.0000000000059</v>
      </c>
      <c r="Z2366" s="367"/>
      <c r="AA2366" s="367"/>
      <c r="AB2366" s="367"/>
      <c r="AC2366" s="367"/>
      <c r="AD2366" s="367"/>
      <c r="AE2366" s="367"/>
      <c r="AF2366" s="367"/>
      <c r="AG2366" s="367"/>
      <c r="AH2366" s="367"/>
      <c r="AI2366" s="367"/>
      <c r="AJ2366" s="367"/>
      <c r="AK2366" s="367"/>
      <c r="AL2366" s="367"/>
      <c r="AM2366" s="367"/>
      <c r="AN2366" s="367"/>
      <c r="AO2366" s="367"/>
      <c r="AP2366" s="367"/>
      <c r="AQ2366" s="367"/>
      <c r="AR2366" s="367"/>
      <c r="AS2366" s="367"/>
      <c r="AT2366" s="367"/>
    </row>
    <row r="2367" spans="2:46" ht="13.8">
      <c r="B2367" s="26">
        <v>58.999999999999702</v>
      </c>
      <c r="C2367" s="363">
        <v>509.75738306439632</v>
      </c>
      <c r="D2367" s="367">
        <v>3539.9999999999823</v>
      </c>
      <c r="E2367" s="367">
        <v>16465.116279069847</v>
      </c>
      <c r="F2367" s="367">
        <v>-1949983.4687186794</v>
      </c>
      <c r="G2367" s="367">
        <v>3540.0000000000168</v>
      </c>
      <c r="H2367" s="367">
        <v>88500</v>
      </c>
      <c r="I2367" s="384">
        <v>-23046244.973502584</v>
      </c>
      <c r="J2367" s="367">
        <v>3540</v>
      </c>
      <c r="K2367" s="367">
        <v>21454.545454545354</v>
      </c>
      <c r="L2367" s="384">
        <v>-1341741.4343227772</v>
      </c>
      <c r="M2367" s="367">
        <v>3539.9999999999836</v>
      </c>
      <c r="N2367" s="367">
        <v>354</v>
      </c>
      <c r="O2367" s="384">
        <v>-23587.915915669237</v>
      </c>
      <c r="P2367" s="367">
        <v>51.330000000000005</v>
      </c>
      <c r="Q2367" s="367">
        <v>354</v>
      </c>
      <c r="R2367" s="384">
        <v>-9327.3248424530557</v>
      </c>
      <c r="S2367" s="367">
        <v>49.56</v>
      </c>
      <c r="T2367" s="367">
        <v>12206.896551724172</v>
      </c>
      <c r="U2367" s="384">
        <v>-1390069.327765896</v>
      </c>
      <c r="V2367" s="367">
        <v>3540.00000000001</v>
      </c>
      <c r="W2367" s="367">
        <v>590000.00000000093</v>
      </c>
      <c r="X2367" s="384">
        <v>123641.69195311243</v>
      </c>
      <c r="Y2367" s="386">
        <v>3540.0000000000055</v>
      </c>
      <c r="Z2367" s="367"/>
      <c r="AA2367" s="367"/>
      <c r="AB2367" s="367"/>
      <c r="AC2367" s="367"/>
      <c r="AD2367" s="367"/>
      <c r="AE2367" s="367"/>
      <c r="AF2367" s="367"/>
      <c r="AG2367" s="367"/>
      <c r="AH2367" s="367"/>
      <c r="AI2367" s="367"/>
      <c r="AJ2367" s="367"/>
      <c r="AK2367" s="367"/>
      <c r="AL2367" s="367"/>
      <c r="AM2367" s="367"/>
      <c r="AN2367" s="367"/>
      <c r="AO2367" s="367"/>
      <c r="AP2367" s="367"/>
      <c r="AQ2367" s="367"/>
      <c r="AR2367" s="367"/>
      <c r="AS2367" s="367"/>
      <c r="AT2367" s="367"/>
    </row>
    <row r="2368" spans="2:46" ht="13.8">
      <c r="B2368" s="26">
        <v>59.166666666666366</v>
      </c>
      <c r="C2368" s="363">
        <v>511.17043845910166</v>
      </c>
      <c r="D2368" s="367">
        <v>3549.9999999999823</v>
      </c>
      <c r="E2368" s="367">
        <v>16511.627906976824</v>
      </c>
      <c r="F2368" s="367">
        <v>-1961105.4935032241</v>
      </c>
      <c r="G2368" s="367">
        <v>3550.0000000000177</v>
      </c>
      <c r="H2368" s="367">
        <v>88750</v>
      </c>
      <c r="I2368" s="384">
        <v>-23177435.412660342</v>
      </c>
      <c r="J2368" s="367">
        <v>3550</v>
      </c>
      <c r="K2368" s="367">
        <v>21515.151515151414</v>
      </c>
      <c r="L2368" s="384">
        <v>-1349828.6138100005</v>
      </c>
      <c r="M2368" s="367">
        <v>3549.9999999999836</v>
      </c>
      <c r="N2368" s="367">
        <v>355</v>
      </c>
      <c r="O2368" s="384">
        <v>-23724.104622145762</v>
      </c>
      <c r="P2368" s="367">
        <v>51.475000000000001</v>
      </c>
      <c r="Q2368" s="367">
        <v>355</v>
      </c>
      <c r="R2368" s="384">
        <v>-9386.500672927139</v>
      </c>
      <c r="S2368" s="367">
        <v>49.699999999999996</v>
      </c>
      <c r="T2368" s="367">
        <v>12241.379310344862</v>
      </c>
      <c r="U2368" s="384">
        <v>-1398351.7776322828</v>
      </c>
      <c r="V2368" s="367">
        <v>3550.0000000000105</v>
      </c>
      <c r="W2368" s="367">
        <v>591666.66666666756</v>
      </c>
      <c r="X2368" s="384">
        <v>123828.9900353401</v>
      </c>
      <c r="Y2368" s="386">
        <v>3550.0000000000055</v>
      </c>
      <c r="Z2368" s="367"/>
      <c r="AA2368" s="367"/>
      <c r="AB2368" s="367"/>
      <c r="AC2368" s="367"/>
      <c r="AD2368" s="367"/>
      <c r="AE2368" s="367"/>
      <c r="AF2368" s="367"/>
      <c r="AG2368" s="367"/>
      <c r="AH2368" s="367"/>
      <c r="AI2368" s="367"/>
      <c r="AJ2368" s="367"/>
      <c r="AK2368" s="367"/>
      <c r="AL2368" s="367"/>
      <c r="AM2368" s="367"/>
      <c r="AN2368" s="367"/>
      <c r="AO2368" s="367"/>
      <c r="AP2368" s="367"/>
      <c r="AQ2368" s="367"/>
      <c r="AR2368" s="367"/>
      <c r="AS2368" s="367"/>
      <c r="AT2368" s="367"/>
    </row>
    <row r="2369" spans="2:46" ht="13.8">
      <c r="B2369" s="26">
        <v>59.33333333333303</v>
      </c>
      <c r="C2369" s="363">
        <v>512.58334209486156</v>
      </c>
      <c r="D2369" s="367">
        <v>3559.9999999999823</v>
      </c>
      <c r="E2369" s="367">
        <v>16558.139534883801</v>
      </c>
      <c r="F2369" s="367">
        <v>-1972259.1441858348</v>
      </c>
      <c r="G2369" s="367">
        <v>3560.0000000000177</v>
      </c>
      <c r="H2369" s="367">
        <v>89000</v>
      </c>
      <c r="I2369" s="384">
        <v>-23308998.178872902</v>
      </c>
      <c r="J2369" s="367">
        <v>3560</v>
      </c>
      <c r="K2369" s="367">
        <v>21575.757575757474</v>
      </c>
      <c r="L2369" s="384">
        <v>-1357940.0014631208</v>
      </c>
      <c r="M2369" s="367">
        <v>3559.9999999999836</v>
      </c>
      <c r="N2369" s="367">
        <v>356</v>
      </c>
      <c r="O2369" s="384">
        <v>-23860.68519440055</v>
      </c>
      <c r="P2369" s="367">
        <v>51.62</v>
      </c>
      <c r="Q2369" s="367">
        <v>356</v>
      </c>
      <c r="R2369" s="384">
        <v>-9445.8614468108772</v>
      </c>
      <c r="S2369" s="367">
        <v>49.839999999999996</v>
      </c>
      <c r="T2369" s="367">
        <v>12275.862068965553</v>
      </c>
      <c r="U2369" s="384">
        <v>-1406658.7666555874</v>
      </c>
      <c r="V2369" s="367">
        <v>3560.0000000000105</v>
      </c>
      <c r="W2369" s="367">
        <v>593333.33333333419</v>
      </c>
      <c r="X2369" s="384">
        <v>124015.37559793948</v>
      </c>
      <c r="Y2369" s="386">
        <v>3560.000000000005</v>
      </c>
      <c r="Z2369" s="367"/>
      <c r="AA2369" s="367"/>
      <c r="AB2369" s="367"/>
      <c r="AC2369" s="367"/>
      <c r="AD2369" s="367"/>
      <c r="AE2369" s="367"/>
      <c r="AF2369" s="367"/>
      <c r="AG2369" s="367"/>
      <c r="AH2369" s="367"/>
      <c r="AI2369" s="367"/>
      <c r="AJ2369" s="367"/>
      <c r="AK2369" s="367"/>
      <c r="AL2369" s="367"/>
      <c r="AM2369" s="367"/>
      <c r="AN2369" s="367"/>
      <c r="AO2369" s="367"/>
      <c r="AP2369" s="367"/>
      <c r="AQ2369" s="367"/>
      <c r="AR2369" s="367"/>
      <c r="AS2369" s="367"/>
      <c r="AT2369" s="367"/>
    </row>
    <row r="2370" spans="2:46" ht="13.8">
      <c r="B2370" s="26">
        <v>59.499999999999694</v>
      </c>
      <c r="C2370" s="363">
        <v>513.9960939716758</v>
      </c>
      <c r="D2370" s="367">
        <v>3569.9999999999814</v>
      </c>
      <c r="E2370" s="367">
        <v>16604.651162790778</v>
      </c>
      <c r="F2370" s="367">
        <v>-1983444.4207665117</v>
      </c>
      <c r="G2370" s="367">
        <v>3570.0000000000177</v>
      </c>
      <c r="H2370" s="367">
        <v>89250</v>
      </c>
      <c r="I2370" s="384">
        <v>-23440933.272140257</v>
      </c>
      <c r="J2370" s="367">
        <v>3570</v>
      </c>
      <c r="K2370" s="367">
        <v>21636.363636363534</v>
      </c>
      <c r="L2370" s="384">
        <v>-1366075.5972821382</v>
      </c>
      <c r="M2370" s="367">
        <v>3569.9999999999832</v>
      </c>
      <c r="N2370" s="367">
        <v>357</v>
      </c>
      <c r="O2370" s="384">
        <v>-23997.657632433595</v>
      </c>
      <c r="P2370" s="367">
        <v>51.764999999999993</v>
      </c>
      <c r="Q2370" s="367">
        <v>357</v>
      </c>
      <c r="R2370" s="384">
        <v>-9505.4071641042628</v>
      </c>
      <c r="S2370" s="367">
        <v>49.98</v>
      </c>
      <c r="T2370" s="367">
        <v>12310.344827586243</v>
      </c>
      <c r="U2370" s="384">
        <v>-1414990.2948358096</v>
      </c>
      <c r="V2370" s="367">
        <v>3570.0000000000105</v>
      </c>
      <c r="W2370" s="367">
        <v>595000.00000000081</v>
      </c>
      <c r="X2370" s="384">
        <v>124200.84864091055</v>
      </c>
      <c r="Y2370" s="386">
        <v>3570.000000000005</v>
      </c>
      <c r="Z2370" s="367"/>
      <c r="AA2370" s="367"/>
      <c r="AB2370" s="367"/>
      <c r="AC2370" s="367"/>
      <c r="AD2370" s="367"/>
      <c r="AE2370" s="367"/>
      <c r="AF2370" s="367"/>
      <c r="AG2370" s="367"/>
      <c r="AH2370" s="367"/>
      <c r="AI2370" s="367"/>
      <c r="AJ2370" s="367"/>
      <c r="AK2370" s="367"/>
      <c r="AL2370" s="367"/>
      <c r="AM2370" s="367"/>
      <c r="AN2370" s="367"/>
      <c r="AO2370" s="367"/>
      <c r="AP2370" s="367"/>
      <c r="AQ2370" s="367"/>
      <c r="AR2370" s="367"/>
      <c r="AS2370" s="367"/>
      <c r="AT2370" s="367"/>
    </row>
    <row r="2371" spans="2:46" ht="13.8">
      <c r="B2371" s="26">
        <v>59.666666666666359</v>
      </c>
      <c r="C2371" s="363">
        <v>515.40869408954495</v>
      </c>
      <c r="D2371" s="367">
        <v>3579.9999999999814</v>
      </c>
      <c r="E2371" s="367">
        <v>16651.162790697756</v>
      </c>
      <c r="F2371" s="367">
        <v>-1994661.3232452555</v>
      </c>
      <c r="G2371" s="367">
        <v>3580.0000000000177</v>
      </c>
      <c r="H2371" s="367">
        <v>89500</v>
      </c>
      <c r="I2371" s="384">
        <v>-23573240.692462415</v>
      </c>
      <c r="J2371" s="367">
        <v>3580</v>
      </c>
      <c r="K2371" s="367">
        <v>21696.969696969594</v>
      </c>
      <c r="L2371" s="384">
        <v>-1374235.4012670531</v>
      </c>
      <c r="M2371" s="367">
        <v>3579.9999999999832</v>
      </c>
      <c r="N2371" s="367">
        <v>358</v>
      </c>
      <c r="O2371" s="384">
        <v>-24135.021936244913</v>
      </c>
      <c r="P2371" s="367">
        <v>51.910000000000004</v>
      </c>
      <c r="Q2371" s="367">
        <v>358</v>
      </c>
      <c r="R2371" s="384">
        <v>-9565.1378248073015</v>
      </c>
      <c r="S2371" s="367">
        <v>50.12</v>
      </c>
      <c r="T2371" s="367">
        <v>12344.827586206933</v>
      </c>
      <c r="U2371" s="384">
        <v>-1423346.3621729496</v>
      </c>
      <c r="V2371" s="367">
        <v>3580.0000000000105</v>
      </c>
      <c r="W2371" s="367">
        <v>596666.66666666744</v>
      </c>
      <c r="X2371" s="384">
        <v>124385.40916425332</v>
      </c>
      <c r="Y2371" s="386">
        <v>3580.0000000000041</v>
      </c>
      <c r="Z2371" s="367"/>
      <c r="AA2371" s="367"/>
      <c r="AB2371" s="367"/>
      <c r="AC2371" s="367"/>
      <c r="AD2371" s="367"/>
      <c r="AE2371" s="367"/>
      <c r="AF2371" s="367"/>
      <c r="AG2371" s="367"/>
      <c r="AH2371" s="367"/>
      <c r="AI2371" s="367"/>
      <c r="AJ2371" s="367"/>
      <c r="AK2371" s="367"/>
      <c r="AL2371" s="367"/>
      <c r="AM2371" s="367"/>
      <c r="AN2371" s="367"/>
      <c r="AO2371" s="367"/>
      <c r="AP2371" s="367"/>
      <c r="AQ2371" s="367"/>
      <c r="AR2371" s="367"/>
      <c r="AS2371" s="367"/>
      <c r="AT2371" s="367"/>
    </row>
    <row r="2372" spans="2:46" ht="13.8">
      <c r="B2372" s="26">
        <v>59.833333333333023</v>
      </c>
      <c r="C2372" s="363">
        <v>516.82114244846844</v>
      </c>
      <c r="D2372" s="367">
        <v>3589.9999999999814</v>
      </c>
      <c r="E2372" s="367">
        <v>16697.674418604733</v>
      </c>
      <c r="F2372" s="367">
        <v>-2005909.8516220653</v>
      </c>
      <c r="G2372" s="367">
        <v>3590.0000000000177</v>
      </c>
      <c r="H2372" s="367">
        <v>89750</v>
      </c>
      <c r="I2372" s="384">
        <v>-23705920.439839371</v>
      </c>
      <c r="J2372" s="367">
        <v>3590</v>
      </c>
      <c r="K2372" s="367">
        <v>21757.575757575654</v>
      </c>
      <c r="L2372" s="384">
        <v>-1382419.4134178655</v>
      </c>
      <c r="M2372" s="367">
        <v>3589.9999999999832</v>
      </c>
      <c r="N2372" s="367">
        <v>359</v>
      </c>
      <c r="O2372" s="384">
        <v>-24272.778105834484</v>
      </c>
      <c r="P2372" s="367">
        <v>52.055</v>
      </c>
      <c r="Q2372" s="367">
        <v>359</v>
      </c>
      <c r="R2372" s="384">
        <v>-9625.0534289199895</v>
      </c>
      <c r="S2372" s="367">
        <v>50.26</v>
      </c>
      <c r="T2372" s="367">
        <v>12379.310344827623</v>
      </c>
      <c r="U2372" s="384">
        <v>-1431726.9686670082</v>
      </c>
      <c r="V2372" s="367">
        <v>3590.0000000000109</v>
      </c>
      <c r="W2372" s="367">
        <v>598333.33333333407</v>
      </c>
      <c r="X2372" s="384">
        <v>124569.05716796778</v>
      </c>
      <c r="Y2372" s="386">
        <v>3590.0000000000041</v>
      </c>
      <c r="Z2372" s="367"/>
      <c r="AA2372" s="367"/>
      <c r="AB2372" s="367"/>
      <c r="AC2372" s="367"/>
      <c r="AD2372" s="367"/>
      <c r="AE2372" s="367"/>
      <c r="AF2372" s="367"/>
      <c r="AG2372" s="367"/>
      <c r="AH2372" s="367"/>
      <c r="AI2372" s="367"/>
      <c r="AJ2372" s="367"/>
      <c r="AK2372" s="367"/>
      <c r="AL2372" s="367"/>
      <c r="AM2372" s="367"/>
      <c r="AN2372" s="367"/>
      <c r="AO2372" s="367"/>
      <c r="AP2372" s="367"/>
      <c r="AQ2372" s="367"/>
      <c r="AR2372" s="367"/>
      <c r="AS2372" s="367"/>
      <c r="AT2372" s="367"/>
    </row>
    <row r="2373" spans="2:46" ht="13.8">
      <c r="B2373" s="26">
        <v>59.999999999999687</v>
      </c>
      <c r="C2373" s="363">
        <v>518.23343904844648</v>
      </c>
      <c r="D2373" s="367">
        <v>3599.9999999999814</v>
      </c>
      <c r="E2373" s="367">
        <v>16744.18604651171</v>
      </c>
      <c r="F2373" s="367">
        <v>-2017190.005896942</v>
      </c>
      <c r="G2373" s="367">
        <v>3600.0000000000177</v>
      </c>
      <c r="H2373" s="367">
        <v>90000</v>
      </c>
      <c r="I2373" s="384">
        <v>-23838972.514271129</v>
      </c>
      <c r="J2373" s="367">
        <v>3600</v>
      </c>
      <c r="K2373" s="367">
        <v>21818.181818181714</v>
      </c>
      <c r="L2373" s="384">
        <v>-1390627.6337345748</v>
      </c>
      <c r="M2373" s="367">
        <v>3599.9999999999832</v>
      </c>
      <c r="N2373" s="367">
        <v>360</v>
      </c>
      <c r="O2373" s="384">
        <v>-24410.926141202312</v>
      </c>
      <c r="P2373" s="367">
        <v>52.199999999999996</v>
      </c>
      <c r="Q2373" s="367">
        <v>360</v>
      </c>
      <c r="R2373" s="384">
        <v>-9685.1539764423287</v>
      </c>
      <c r="S2373" s="367">
        <v>50.4</v>
      </c>
      <c r="T2373" s="367">
        <v>12413.793103448314</v>
      </c>
      <c r="U2373" s="384">
        <v>-1440132.1143179841</v>
      </c>
      <c r="V2373" s="367">
        <v>3600.0000000000109</v>
      </c>
      <c r="W2373" s="367">
        <v>600000.0000000007</v>
      </c>
      <c r="X2373" s="384">
        <v>124751.79265205392</v>
      </c>
      <c r="Y2373" s="386">
        <v>3600.0000000000036</v>
      </c>
      <c r="Z2373" s="367"/>
      <c r="AA2373" s="367"/>
      <c r="AB2373" s="367"/>
      <c r="AC2373" s="367"/>
      <c r="AD2373" s="367"/>
      <c r="AE2373" s="367"/>
      <c r="AF2373" s="367"/>
      <c r="AG2373" s="367"/>
      <c r="AH2373" s="367"/>
      <c r="AI2373" s="367"/>
      <c r="AJ2373" s="367"/>
      <c r="AK2373" s="367"/>
      <c r="AL2373" s="367"/>
      <c r="AM2373" s="367"/>
      <c r="AN2373" s="367"/>
      <c r="AO2373" s="367"/>
      <c r="AP2373" s="367"/>
      <c r="AQ2373" s="367"/>
      <c r="AR2373" s="367"/>
      <c r="AS2373" s="367"/>
      <c r="AT2373" s="367"/>
    </row>
    <row r="2374" spans="2:46" ht="13.8">
      <c r="B2374" s="26">
        <v>60.166666666666352</v>
      </c>
      <c r="C2374" s="363">
        <v>519.64558388947898</v>
      </c>
      <c r="D2374" s="367">
        <v>3609.9999999999809</v>
      </c>
      <c r="E2374" s="367">
        <v>16790.697674418687</v>
      </c>
      <c r="F2374" s="367">
        <v>-2028501.7860698851</v>
      </c>
      <c r="G2374" s="367">
        <v>3610.0000000000177</v>
      </c>
      <c r="H2374" s="367">
        <v>90250</v>
      </c>
      <c r="I2374" s="384">
        <v>-23972396.915757682</v>
      </c>
      <c r="J2374" s="367">
        <v>3610</v>
      </c>
      <c r="K2374" s="367">
        <v>21878.787878787774</v>
      </c>
      <c r="L2374" s="384">
        <v>-1398860.0622171815</v>
      </c>
      <c r="M2374" s="367">
        <v>3609.9999999999832</v>
      </c>
      <c r="N2374" s="367">
        <v>361</v>
      </c>
      <c r="O2374" s="384">
        <v>-24549.466042348413</v>
      </c>
      <c r="P2374" s="367">
        <v>52.345000000000006</v>
      </c>
      <c r="Q2374" s="367">
        <v>361</v>
      </c>
      <c r="R2374" s="384">
        <v>-9745.4394673743191</v>
      </c>
      <c r="S2374" s="367">
        <v>50.540000000000006</v>
      </c>
      <c r="T2374" s="367">
        <v>12448.275862069004</v>
      </c>
      <c r="U2374" s="384">
        <v>-1448561.7991258779</v>
      </c>
      <c r="V2374" s="367">
        <v>3610.0000000000109</v>
      </c>
      <c r="W2374" s="367">
        <v>601666.66666666733</v>
      </c>
      <c r="X2374" s="384">
        <v>124933.61561651179</v>
      </c>
      <c r="Y2374" s="386">
        <v>3610.0000000000036</v>
      </c>
      <c r="Z2374" s="367"/>
      <c r="AA2374" s="367"/>
      <c r="AB2374" s="367"/>
      <c r="AC2374" s="367"/>
      <c r="AD2374" s="367"/>
      <c r="AE2374" s="367"/>
      <c r="AF2374" s="367"/>
      <c r="AG2374" s="367"/>
      <c r="AH2374" s="367"/>
      <c r="AI2374" s="367"/>
      <c r="AJ2374" s="367"/>
      <c r="AK2374" s="367"/>
      <c r="AL2374" s="367"/>
      <c r="AM2374" s="367"/>
      <c r="AN2374" s="367"/>
      <c r="AO2374" s="367"/>
      <c r="AP2374" s="367"/>
      <c r="AQ2374" s="367"/>
      <c r="AR2374" s="367"/>
      <c r="AS2374" s="367"/>
      <c r="AT2374" s="367"/>
    </row>
    <row r="2375" spans="2:46" ht="13.8">
      <c r="B2375" s="26">
        <v>60.333333333333016</v>
      </c>
      <c r="C2375" s="363">
        <v>521.05757697156605</v>
      </c>
      <c r="D2375" s="367">
        <v>3619.9999999999809</v>
      </c>
      <c r="E2375" s="367">
        <v>16837.209302325664</v>
      </c>
      <c r="F2375" s="367">
        <v>-2039845.1921408945</v>
      </c>
      <c r="G2375" s="367">
        <v>3620.0000000000177</v>
      </c>
      <c r="H2375" s="367">
        <v>90500</v>
      </c>
      <c r="I2375" s="384">
        <v>-24106193.644299038</v>
      </c>
      <c r="J2375" s="367">
        <v>3620</v>
      </c>
      <c r="K2375" s="367">
        <v>21939.393939393834</v>
      </c>
      <c r="L2375" s="384">
        <v>-1407116.6988656856</v>
      </c>
      <c r="M2375" s="367">
        <v>3619.9999999999832</v>
      </c>
      <c r="N2375" s="367">
        <v>362</v>
      </c>
      <c r="O2375" s="384">
        <v>-24688.397809272767</v>
      </c>
      <c r="P2375" s="367">
        <v>52.49</v>
      </c>
      <c r="Q2375" s="367">
        <v>362</v>
      </c>
      <c r="R2375" s="384">
        <v>-9805.9099017159515</v>
      </c>
      <c r="S2375" s="367">
        <v>50.679999999999993</v>
      </c>
      <c r="T2375" s="367">
        <v>12482.758620689694</v>
      </c>
      <c r="U2375" s="384">
        <v>-1457016.0230906899</v>
      </c>
      <c r="V2375" s="367">
        <v>3620.0000000000114</v>
      </c>
      <c r="W2375" s="367">
        <v>603333.33333333395</v>
      </c>
      <c r="X2375" s="384">
        <v>125114.52606134133</v>
      </c>
      <c r="Y2375" s="386">
        <v>3620.0000000000036</v>
      </c>
      <c r="Z2375" s="367"/>
      <c r="AA2375" s="367"/>
      <c r="AB2375" s="367"/>
      <c r="AC2375" s="367"/>
      <c r="AD2375" s="367"/>
      <c r="AE2375" s="367"/>
      <c r="AF2375" s="367"/>
      <c r="AG2375" s="367"/>
      <c r="AH2375" s="367"/>
      <c r="AI2375" s="367"/>
      <c r="AJ2375" s="367"/>
      <c r="AK2375" s="367"/>
      <c r="AL2375" s="367"/>
      <c r="AM2375" s="367"/>
      <c r="AN2375" s="367"/>
      <c r="AO2375" s="367"/>
      <c r="AP2375" s="367"/>
      <c r="AQ2375" s="367"/>
      <c r="AR2375" s="367"/>
      <c r="AS2375" s="367"/>
      <c r="AT2375" s="367"/>
    </row>
    <row r="2376" spans="2:46" ht="13.8">
      <c r="B2376" s="26">
        <v>60.49999999999968</v>
      </c>
      <c r="C2376" s="363">
        <v>522.46941829470779</v>
      </c>
      <c r="D2376" s="367">
        <v>3629.9999999999809</v>
      </c>
      <c r="E2376" s="367">
        <v>16883.720930232641</v>
      </c>
      <c r="F2376" s="367">
        <v>-2051220.2241099717</v>
      </c>
      <c r="G2376" s="367">
        <v>3630.0000000000182</v>
      </c>
      <c r="H2376" s="367">
        <v>90750</v>
      </c>
      <c r="I2376" s="384">
        <v>-24240362.699895196</v>
      </c>
      <c r="J2376" s="367">
        <v>3630</v>
      </c>
      <c r="K2376" s="367">
        <v>21999.999999999894</v>
      </c>
      <c r="L2376" s="384">
        <v>-1415397.543680087</v>
      </c>
      <c r="M2376" s="367">
        <v>3629.9999999999827</v>
      </c>
      <c r="N2376" s="367">
        <v>363</v>
      </c>
      <c r="O2376" s="384">
        <v>-24827.72144197538</v>
      </c>
      <c r="P2376" s="367">
        <v>52.634999999999998</v>
      </c>
      <c r="Q2376" s="367">
        <v>363</v>
      </c>
      <c r="R2376" s="384">
        <v>-9866.5652794672442</v>
      </c>
      <c r="S2376" s="367">
        <v>50.82</v>
      </c>
      <c r="T2376" s="367">
        <v>12517.241379310384</v>
      </c>
      <c r="U2376" s="384">
        <v>-1465494.7862124194</v>
      </c>
      <c r="V2376" s="367">
        <v>3630.0000000000114</v>
      </c>
      <c r="W2376" s="367">
        <v>605000.00000000058</v>
      </c>
      <c r="X2376" s="384">
        <v>125294.52398654255</v>
      </c>
      <c r="Y2376" s="386">
        <v>3630.0000000000032</v>
      </c>
      <c r="Z2376" s="367"/>
      <c r="AA2376" s="367"/>
      <c r="AB2376" s="367"/>
      <c r="AC2376" s="367"/>
      <c r="AD2376" s="367"/>
      <c r="AE2376" s="367"/>
      <c r="AF2376" s="367"/>
      <c r="AG2376" s="367"/>
      <c r="AH2376" s="367"/>
      <c r="AI2376" s="367"/>
      <c r="AJ2376" s="367"/>
      <c r="AK2376" s="367"/>
      <c r="AL2376" s="367"/>
      <c r="AM2376" s="367"/>
      <c r="AN2376" s="367"/>
      <c r="AO2376" s="367"/>
      <c r="AP2376" s="367"/>
      <c r="AQ2376" s="367"/>
      <c r="AR2376" s="367"/>
      <c r="AS2376" s="367"/>
      <c r="AT2376" s="367"/>
    </row>
    <row r="2377" spans="2:46" ht="13.8">
      <c r="B2377" s="26">
        <v>60.666666666666345</v>
      </c>
      <c r="C2377" s="363">
        <v>523.88110785890376</v>
      </c>
      <c r="D2377" s="367">
        <v>3639.9999999999804</v>
      </c>
      <c r="E2377" s="367">
        <v>16930.232558139618</v>
      </c>
      <c r="F2377" s="367">
        <v>-2062626.8819771141</v>
      </c>
      <c r="G2377" s="367">
        <v>3640.0000000000182</v>
      </c>
      <c r="H2377" s="367">
        <v>91000</v>
      </c>
      <c r="I2377" s="384">
        <v>-24374904.082546152</v>
      </c>
      <c r="J2377" s="367">
        <v>3640</v>
      </c>
      <c r="K2377" s="367">
        <v>22060.606060605955</v>
      </c>
      <c r="L2377" s="384">
        <v>-1423702.5966603854</v>
      </c>
      <c r="M2377" s="367">
        <v>3639.9999999999827</v>
      </c>
      <c r="N2377" s="367">
        <v>364</v>
      </c>
      <c r="O2377" s="384">
        <v>-24967.436940456249</v>
      </c>
      <c r="P2377" s="367">
        <v>52.779999999999994</v>
      </c>
      <c r="Q2377" s="367">
        <v>364</v>
      </c>
      <c r="R2377" s="384">
        <v>-9927.4056006281826</v>
      </c>
      <c r="S2377" s="367">
        <v>50.96</v>
      </c>
      <c r="T2377" s="367">
        <v>12551.724137931074</v>
      </c>
      <c r="U2377" s="384">
        <v>-1473998.0884910668</v>
      </c>
      <c r="V2377" s="367">
        <v>3640.0000000000114</v>
      </c>
      <c r="W2377" s="367">
        <v>606666.66666666721</v>
      </c>
      <c r="X2377" s="384">
        <v>125473.60939211551</v>
      </c>
      <c r="Y2377" s="386">
        <v>3640.0000000000032</v>
      </c>
      <c r="Z2377" s="367"/>
      <c r="AA2377" s="367"/>
      <c r="AB2377" s="367"/>
      <c r="AC2377" s="367"/>
      <c r="AD2377" s="367"/>
      <c r="AE2377" s="367"/>
      <c r="AF2377" s="367"/>
      <c r="AG2377" s="367"/>
      <c r="AH2377" s="367"/>
      <c r="AI2377" s="367"/>
      <c r="AJ2377" s="367"/>
      <c r="AK2377" s="367"/>
      <c r="AL2377" s="367"/>
      <c r="AM2377" s="367"/>
      <c r="AN2377" s="367"/>
      <c r="AO2377" s="367"/>
      <c r="AP2377" s="367"/>
      <c r="AQ2377" s="367"/>
      <c r="AR2377" s="367"/>
      <c r="AS2377" s="367"/>
      <c r="AT2377" s="367"/>
    </row>
    <row r="2378" spans="2:46" ht="13.8">
      <c r="B2378" s="26">
        <v>60.833333333333009</v>
      </c>
      <c r="C2378" s="363">
        <v>525.29264566415452</v>
      </c>
      <c r="D2378" s="367">
        <v>3649.9999999999804</v>
      </c>
      <c r="E2378" s="367">
        <v>16976.744186046595</v>
      </c>
      <c r="F2378" s="367">
        <v>-2074065.165742323</v>
      </c>
      <c r="G2378" s="367">
        <v>3650.0000000000182</v>
      </c>
      <c r="H2378" s="367">
        <v>91250</v>
      </c>
      <c r="I2378" s="384">
        <v>-24509817.792251904</v>
      </c>
      <c r="J2378" s="367">
        <v>3650</v>
      </c>
      <c r="K2378" s="367">
        <v>22121.212121212015</v>
      </c>
      <c r="L2378" s="384">
        <v>-1432031.8578065813</v>
      </c>
      <c r="M2378" s="367">
        <v>3649.9999999999827</v>
      </c>
      <c r="N2378" s="367">
        <v>365</v>
      </c>
      <c r="O2378" s="384">
        <v>-25107.544304715397</v>
      </c>
      <c r="P2378" s="367">
        <v>52.925000000000004</v>
      </c>
      <c r="Q2378" s="367">
        <v>365</v>
      </c>
      <c r="R2378" s="384">
        <v>-9988.430865198774</v>
      </c>
      <c r="S2378" s="367">
        <v>51.1</v>
      </c>
      <c r="T2378" s="367">
        <v>12586.206896551765</v>
      </c>
      <c r="U2378" s="384">
        <v>-1482525.9299266322</v>
      </c>
      <c r="V2378" s="367">
        <v>3650.0000000000114</v>
      </c>
      <c r="W2378" s="367">
        <v>608333.33333333384</v>
      </c>
      <c r="X2378" s="384">
        <v>125651.78227806016</v>
      </c>
      <c r="Y2378" s="386">
        <v>3650.0000000000027</v>
      </c>
      <c r="Z2378" s="367"/>
      <c r="AA2378" s="367"/>
      <c r="AB2378" s="367"/>
      <c r="AC2378" s="367"/>
      <c r="AD2378" s="367"/>
      <c r="AE2378" s="367"/>
      <c r="AF2378" s="367"/>
      <c r="AG2378" s="367"/>
      <c r="AH2378" s="367"/>
      <c r="AI2378" s="367"/>
      <c r="AJ2378" s="367"/>
      <c r="AK2378" s="367"/>
      <c r="AL2378" s="367"/>
      <c r="AM2378" s="367"/>
      <c r="AN2378" s="367"/>
      <c r="AO2378" s="367"/>
      <c r="AP2378" s="367"/>
      <c r="AQ2378" s="367"/>
      <c r="AR2378" s="367"/>
      <c r="AS2378" s="367"/>
      <c r="AT2378" s="367"/>
    </row>
    <row r="2379" spans="2:46" ht="13.8">
      <c r="B2379" s="26">
        <v>60.999999999999673</v>
      </c>
      <c r="C2379" s="363">
        <v>526.70403171045973</v>
      </c>
      <c r="D2379" s="367">
        <v>3659.9999999999804</v>
      </c>
      <c r="E2379" s="367">
        <v>17023.255813953572</v>
      </c>
      <c r="F2379" s="367">
        <v>-2085535.0754055993</v>
      </c>
      <c r="G2379" s="367">
        <v>3660.0000000000182</v>
      </c>
      <c r="H2379" s="367">
        <v>91500</v>
      </c>
      <c r="I2379" s="384">
        <v>-24645103.829012461</v>
      </c>
      <c r="J2379" s="367">
        <v>3660</v>
      </c>
      <c r="K2379" s="367">
        <v>22181.818181818075</v>
      </c>
      <c r="L2379" s="384">
        <v>-1440385.3271186743</v>
      </c>
      <c r="M2379" s="367">
        <v>3659.9999999999827</v>
      </c>
      <c r="N2379" s="367">
        <v>366</v>
      </c>
      <c r="O2379" s="384">
        <v>-25248.043534752793</v>
      </c>
      <c r="P2379" s="367">
        <v>53.07</v>
      </c>
      <c r="Q2379" s="367">
        <v>366</v>
      </c>
      <c r="R2379" s="384">
        <v>-10049.641073179011</v>
      </c>
      <c r="S2379" s="367">
        <v>51.24</v>
      </c>
      <c r="T2379" s="367">
        <v>12620.689655172455</v>
      </c>
      <c r="U2379" s="384">
        <v>-1491078.3105191162</v>
      </c>
      <c r="V2379" s="367">
        <v>3660.0000000000123</v>
      </c>
      <c r="W2379" s="367">
        <v>610000.00000000047</v>
      </c>
      <c r="X2379" s="384">
        <v>125829.04264437647</v>
      </c>
      <c r="Y2379" s="386">
        <v>3660.0000000000027</v>
      </c>
      <c r="Z2379" s="367"/>
      <c r="AA2379" s="367"/>
      <c r="AB2379" s="367"/>
      <c r="AC2379" s="367"/>
      <c r="AD2379" s="367"/>
      <c r="AE2379" s="367"/>
      <c r="AF2379" s="367"/>
      <c r="AG2379" s="367"/>
      <c r="AH2379" s="367"/>
      <c r="AI2379" s="367"/>
      <c r="AJ2379" s="367"/>
      <c r="AK2379" s="367"/>
      <c r="AL2379" s="367"/>
      <c r="AM2379" s="367"/>
      <c r="AN2379" s="367"/>
      <c r="AO2379" s="367"/>
      <c r="AP2379" s="367"/>
      <c r="AQ2379" s="367"/>
      <c r="AR2379" s="367"/>
      <c r="AS2379" s="367"/>
      <c r="AT2379" s="367"/>
    </row>
    <row r="2380" spans="2:46" ht="13.8">
      <c r="B2380" s="26">
        <v>61.166666666666337</v>
      </c>
      <c r="C2380" s="363">
        <v>528.11526599781939</v>
      </c>
      <c r="D2380" s="367">
        <v>3669.9999999999804</v>
      </c>
      <c r="E2380" s="367">
        <v>17069.767441860549</v>
      </c>
      <c r="F2380" s="367">
        <v>-2097036.6109669413</v>
      </c>
      <c r="G2380" s="367">
        <v>3670.0000000000182</v>
      </c>
      <c r="H2380" s="367">
        <v>91750</v>
      </c>
      <c r="I2380" s="384">
        <v>-24780762.192827817</v>
      </c>
      <c r="J2380" s="367">
        <v>3670</v>
      </c>
      <c r="K2380" s="367">
        <v>22242.424242424135</v>
      </c>
      <c r="L2380" s="384">
        <v>-1448763.0045966646</v>
      </c>
      <c r="M2380" s="367">
        <v>3669.9999999999827</v>
      </c>
      <c r="N2380" s="367">
        <v>367</v>
      </c>
      <c r="O2380" s="384">
        <v>-25388.934630568441</v>
      </c>
      <c r="P2380" s="367">
        <v>53.214999999999996</v>
      </c>
      <c r="Q2380" s="367">
        <v>367</v>
      </c>
      <c r="R2380" s="384">
        <v>-10111.036224568905</v>
      </c>
      <c r="S2380" s="367">
        <v>51.38</v>
      </c>
      <c r="T2380" s="367">
        <v>12655.172413793145</v>
      </c>
      <c r="U2380" s="384">
        <v>-1499655.2302685173</v>
      </c>
      <c r="V2380" s="367">
        <v>3670.0000000000123</v>
      </c>
      <c r="W2380" s="367">
        <v>611666.66666666709</v>
      </c>
      <c r="X2380" s="384">
        <v>126005.39049106451</v>
      </c>
      <c r="Y2380" s="386">
        <v>3670.0000000000023</v>
      </c>
      <c r="Z2380" s="367"/>
      <c r="AA2380" s="367"/>
      <c r="AB2380" s="367"/>
      <c r="AC2380" s="367"/>
      <c r="AD2380" s="367"/>
      <c r="AE2380" s="367"/>
      <c r="AF2380" s="367"/>
      <c r="AG2380" s="367"/>
      <c r="AH2380" s="367"/>
      <c r="AI2380" s="367"/>
      <c r="AJ2380" s="367"/>
      <c r="AK2380" s="367"/>
      <c r="AL2380" s="367"/>
      <c r="AM2380" s="367"/>
      <c r="AN2380" s="367"/>
      <c r="AO2380" s="367"/>
      <c r="AP2380" s="367"/>
      <c r="AQ2380" s="367"/>
      <c r="AR2380" s="367"/>
      <c r="AS2380" s="367"/>
      <c r="AT2380" s="367"/>
    </row>
    <row r="2381" spans="2:46" ht="13.8">
      <c r="B2381" s="26">
        <v>61.333333333333002</v>
      </c>
      <c r="C2381" s="363">
        <v>529.52634852623373</v>
      </c>
      <c r="D2381" s="367">
        <v>3679.99999999998</v>
      </c>
      <c r="E2381" s="367">
        <v>17116.279069767526</v>
      </c>
      <c r="F2381" s="367">
        <v>-2108569.77242635</v>
      </c>
      <c r="G2381" s="367">
        <v>3680.0000000000182</v>
      </c>
      <c r="H2381" s="367">
        <v>92000</v>
      </c>
      <c r="I2381" s="384">
        <v>-24916792.883697972</v>
      </c>
      <c r="J2381" s="367">
        <v>3680</v>
      </c>
      <c r="K2381" s="367">
        <v>22303.030303030195</v>
      </c>
      <c r="L2381" s="384">
        <v>-1457164.8902405517</v>
      </c>
      <c r="M2381" s="367">
        <v>3679.9999999999823</v>
      </c>
      <c r="N2381" s="367">
        <v>368</v>
      </c>
      <c r="O2381" s="384">
        <v>-25530.217592162371</v>
      </c>
      <c r="P2381" s="367">
        <v>53.360000000000007</v>
      </c>
      <c r="Q2381" s="367">
        <v>368</v>
      </c>
      <c r="R2381" s="384">
        <v>-10172.616319368444</v>
      </c>
      <c r="S2381" s="367">
        <v>51.52</v>
      </c>
      <c r="T2381" s="367">
        <v>12689.655172413835</v>
      </c>
      <c r="U2381" s="384">
        <v>-1508256.689174836</v>
      </c>
      <c r="V2381" s="367">
        <v>3680.0000000000123</v>
      </c>
      <c r="W2381" s="367">
        <v>613333.33333333372</v>
      </c>
      <c r="X2381" s="384">
        <v>126180.82581812424</v>
      </c>
      <c r="Y2381" s="386">
        <v>3680.0000000000023</v>
      </c>
      <c r="Z2381" s="367"/>
      <c r="AA2381" s="367"/>
      <c r="AB2381" s="367"/>
      <c r="AC2381" s="367"/>
      <c r="AD2381" s="367"/>
      <c r="AE2381" s="367"/>
      <c r="AF2381" s="367"/>
      <c r="AG2381" s="367"/>
      <c r="AH2381" s="367"/>
      <c r="AI2381" s="367"/>
      <c r="AJ2381" s="367"/>
      <c r="AK2381" s="367"/>
      <c r="AL2381" s="367"/>
      <c r="AM2381" s="367"/>
      <c r="AN2381" s="367"/>
      <c r="AO2381" s="367"/>
      <c r="AP2381" s="367"/>
      <c r="AQ2381" s="367"/>
      <c r="AR2381" s="367"/>
      <c r="AS2381" s="367"/>
      <c r="AT2381" s="367"/>
    </row>
    <row r="2382" spans="2:46" ht="13.8">
      <c r="B2382" s="26">
        <v>61.499999999999666</v>
      </c>
      <c r="C2382" s="363">
        <v>530.93727929570252</v>
      </c>
      <c r="D2382" s="367">
        <v>3689.99999999998</v>
      </c>
      <c r="E2382" s="367">
        <v>17162.790697674503</v>
      </c>
      <c r="F2382" s="367">
        <v>-2120134.5597838252</v>
      </c>
      <c r="G2382" s="367">
        <v>3690.0000000000182</v>
      </c>
      <c r="H2382" s="367">
        <v>92250</v>
      </c>
      <c r="I2382" s="384">
        <v>-25053195.901622925</v>
      </c>
      <c r="J2382" s="367">
        <v>3690</v>
      </c>
      <c r="K2382" s="367">
        <v>22363.636363636255</v>
      </c>
      <c r="L2382" s="384">
        <v>-1465590.9840503363</v>
      </c>
      <c r="M2382" s="367">
        <v>3689.9999999999823</v>
      </c>
      <c r="N2382" s="367">
        <v>369</v>
      </c>
      <c r="O2382" s="384">
        <v>-25671.892419534553</v>
      </c>
      <c r="P2382" s="367">
        <v>53.505000000000003</v>
      </c>
      <c r="Q2382" s="367">
        <v>369</v>
      </c>
      <c r="R2382" s="384">
        <v>-10234.381357577631</v>
      </c>
      <c r="S2382" s="367">
        <v>51.66</v>
      </c>
      <c r="T2382" s="367">
        <v>12724.137931034526</v>
      </c>
      <c r="U2382" s="384">
        <v>-1516882.687238073</v>
      </c>
      <c r="V2382" s="367">
        <v>3690.0000000000123</v>
      </c>
      <c r="W2382" s="367">
        <v>615000.00000000035</v>
      </c>
      <c r="X2382" s="384">
        <v>126355.34862555566</v>
      </c>
      <c r="Y2382" s="386">
        <v>3690.0000000000023</v>
      </c>
      <c r="Z2382" s="367"/>
      <c r="AA2382" s="367"/>
      <c r="AB2382" s="367"/>
      <c r="AC2382" s="367"/>
      <c r="AD2382" s="367"/>
      <c r="AE2382" s="367"/>
      <c r="AF2382" s="367"/>
      <c r="AG2382" s="367"/>
      <c r="AH2382" s="367"/>
      <c r="AI2382" s="367"/>
      <c r="AJ2382" s="367"/>
      <c r="AK2382" s="367"/>
      <c r="AL2382" s="367"/>
      <c r="AM2382" s="367"/>
      <c r="AN2382" s="367"/>
      <c r="AO2382" s="367"/>
      <c r="AP2382" s="367"/>
      <c r="AQ2382" s="367"/>
      <c r="AR2382" s="367"/>
      <c r="AS2382" s="367"/>
      <c r="AT2382" s="367"/>
    </row>
    <row r="2383" spans="2:46" ht="13.8">
      <c r="B2383" s="26">
        <v>61.66666666666633</v>
      </c>
      <c r="C2383" s="363">
        <v>532.34805830622577</v>
      </c>
      <c r="D2383" s="367">
        <v>3699.99999999998</v>
      </c>
      <c r="E2383" s="367">
        <v>17209.302325581481</v>
      </c>
      <c r="F2383" s="367">
        <v>-2131730.9730393672</v>
      </c>
      <c r="G2383" s="367">
        <v>3700.0000000000182</v>
      </c>
      <c r="H2383" s="367">
        <v>92500</v>
      </c>
      <c r="I2383" s="384">
        <v>-25189971.246602677</v>
      </c>
      <c r="J2383" s="367">
        <v>3700</v>
      </c>
      <c r="K2383" s="367">
        <v>22424.242424242315</v>
      </c>
      <c r="L2383" s="384">
        <v>-1474041.2860260184</v>
      </c>
      <c r="M2383" s="367">
        <v>3699.9999999999823</v>
      </c>
      <c r="N2383" s="367">
        <v>370</v>
      </c>
      <c r="O2383" s="384">
        <v>-25813.959112684985</v>
      </c>
      <c r="P2383" s="367">
        <v>53.65</v>
      </c>
      <c r="Q2383" s="367">
        <v>370</v>
      </c>
      <c r="R2383" s="384">
        <v>-10296.331339196471</v>
      </c>
      <c r="S2383" s="367">
        <v>51.8</v>
      </c>
      <c r="T2383" s="367">
        <v>12758.620689655216</v>
      </c>
      <c r="U2383" s="384">
        <v>-1525533.2244582279</v>
      </c>
      <c r="V2383" s="367">
        <v>3700.0000000000127</v>
      </c>
      <c r="W2383" s="367">
        <v>616666.66666666698</v>
      </c>
      <c r="X2383" s="384">
        <v>126528.95891335876</v>
      </c>
      <c r="Y2383" s="386">
        <v>3700.0000000000018</v>
      </c>
      <c r="Z2383" s="367"/>
      <c r="AA2383" s="367"/>
      <c r="AB2383" s="367"/>
      <c r="AC2383" s="367"/>
      <c r="AD2383" s="367"/>
      <c r="AE2383" s="367"/>
      <c r="AF2383" s="367"/>
      <c r="AG2383" s="367"/>
      <c r="AH2383" s="367"/>
      <c r="AI2383" s="367"/>
      <c r="AJ2383" s="367"/>
      <c r="AK2383" s="367"/>
      <c r="AL2383" s="367"/>
      <c r="AM2383" s="367"/>
      <c r="AN2383" s="367"/>
      <c r="AO2383" s="367"/>
      <c r="AP2383" s="367"/>
      <c r="AQ2383" s="367"/>
      <c r="AR2383" s="367"/>
      <c r="AS2383" s="367"/>
      <c r="AT2383" s="367"/>
    </row>
    <row r="2384" spans="2:46" ht="13.8">
      <c r="B2384" s="26">
        <v>61.833333333332995</v>
      </c>
      <c r="C2384" s="363">
        <v>533.75868555780369</v>
      </c>
      <c r="D2384" s="367">
        <v>3709.99999999998</v>
      </c>
      <c r="E2384" s="367">
        <v>17255.813953488458</v>
      </c>
      <c r="F2384" s="367">
        <v>-2143359.0121929753</v>
      </c>
      <c r="G2384" s="367">
        <v>3710.0000000000182</v>
      </c>
      <c r="H2384" s="367">
        <v>92750</v>
      </c>
      <c r="I2384" s="384">
        <v>-25327118.918637235</v>
      </c>
      <c r="J2384" s="367">
        <v>3710</v>
      </c>
      <c r="K2384" s="367">
        <v>22484.848484848375</v>
      </c>
      <c r="L2384" s="384">
        <v>-1482515.7961675979</v>
      </c>
      <c r="M2384" s="367">
        <v>3709.9999999999823</v>
      </c>
      <c r="N2384" s="367">
        <v>371</v>
      </c>
      <c r="O2384" s="384">
        <v>-25956.417671613686</v>
      </c>
      <c r="P2384" s="367">
        <v>53.794999999999995</v>
      </c>
      <c r="Q2384" s="367">
        <v>371</v>
      </c>
      <c r="R2384" s="384">
        <v>-10358.466264224962</v>
      </c>
      <c r="S2384" s="367">
        <v>51.94</v>
      </c>
      <c r="T2384" s="367">
        <v>12793.103448275906</v>
      </c>
      <c r="U2384" s="384">
        <v>-1534208.3008353007</v>
      </c>
      <c r="V2384" s="367">
        <v>3710.0000000000127</v>
      </c>
      <c r="W2384" s="367">
        <v>618333.3333333336</v>
      </c>
      <c r="X2384" s="384">
        <v>126701.65668153358</v>
      </c>
      <c r="Y2384" s="386">
        <v>3710.0000000000018</v>
      </c>
      <c r="Z2384" s="367"/>
      <c r="AA2384" s="367"/>
      <c r="AB2384" s="367"/>
      <c r="AC2384" s="367"/>
      <c r="AD2384" s="367"/>
      <c r="AE2384" s="367"/>
      <c r="AF2384" s="367"/>
      <c r="AG2384" s="367"/>
      <c r="AH2384" s="367"/>
      <c r="AI2384" s="367"/>
      <c r="AJ2384" s="367"/>
      <c r="AK2384" s="367"/>
      <c r="AL2384" s="367"/>
      <c r="AM2384" s="367"/>
      <c r="AN2384" s="367"/>
      <c r="AO2384" s="367"/>
      <c r="AP2384" s="367"/>
      <c r="AQ2384" s="367"/>
      <c r="AR2384" s="367"/>
      <c r="AS2384" s="367"/>
      <c r="AT2384" s="367"/>
    </row>
    <row r="2385" spans="2:46" ht="13.8">
      <c r="B2385" s="26">
        <v>61.999999999999659</v>
      </c>
      <c r="C2385" s="363">
        <v>535.16916105043595</v>
      </c>
      <c r="D2385" s="367">
        <v>3719.9999999999795</v>
      </c>
      <c r="E2385" s="367">
        <v>17302.325581395435</v>
      </c>
      <c r="F2385" s="367">
        <v>-2155018.6772446511</v>
      </c>
      <c r="G2385" s="367">
        <v>3720.0000000000186</v>
      </c>
      <c r="H2385" s="367">
        <v>93000</v>
      </c>
      <c r="I2385" s="384">
        <v>-25464638.917726588</v>
      </c>
      <c r="J2385" s="367">
        <v>3720</v>
      </c>
      <c r="K2385" s="367">
        <v>22545.454545454435</v>
      </c>
      <c r="L2385" s="384">
        <v>-1491014.5144750744</v>
      </c>
      <c r="M2385" s="367">
        <v>3719.9999999999823</v>
      </c>
      <c r="N2385" s="367">
        <v>372</v>
      </c>
      <c r="O2385" s="384">
        <v>-26099.268096320659</v>
      </c>
      <c r="P2385" s="367">
        <v>53.940000000000005</v>
      </c>
      <c r="Q2385" s="367">
        <v>372</v>
      </c>
      <c r="R2385" s="384">
        <v>-10420.786132663105</v>
      </c>
      <c r="S2385" s="367">
        <v>52.08</v>
      </c>
      <c r="T2385" s="367">
        <v>12827.586206896596</v>
      </c>
      <c r="U2385" s="384">
        <v>-1542907.916369291</v>
      </c>
      <c r="V2385" s="367">
        <v>3720.0000000000127</v>
      </c>
      <c r="W2385" s="367">
        <v>620000.00000000023</v>
      </c>
      <c r="X2385" s="384">
        <v>126873.44193008007</v>
      </c>
      <c r="Y2385" s="386">
        <v>3720.0000000000009</v>
      </c>
      <c r="Z2385" s="367"/>
      <c r="AA2385" s="367"/>
      <c r="AB2385" s="367"/>
      <c r="AC2385" s="367"/>
      <c r="AD2385" s="367"/>
      <c r="AE2385" s="367"/>
      <c r="AF2385" s="367"/>
      <c r="AG2385" s="367"/>
      <c r="AH2385" s="367"/>
      <c r="AI2385" s="367"/>
      <c r="AJ2385" s="367"/>
      <c r="AK2385" s="367"/>
      <c r="AL2385" s="367"/>
      <c r="AM2385" s="367"/>
      <c r="AN2385" s="367"/>
      <c r="AO2385" s="367"/>
      <c r="AP2385" s="367"/>
      <c r="AQ2385" s="367"/>
      <c r="AR2385" s="367"/>
      <c r="AS2385" s="367"/>
      <c r="AT2385" s="367"/>
    </row>
    <row r="2386" spans="2:46" ht="13.8">
      <c r="B2386" s="26">
        <v>62.166666666666323</v>
      </c>
      <c r="C2386" s="363">
        <v>536.579484784123</v>
      </c>
      <c r="D2386" s="367">
        <v>3729.9999999999795</v>
      </c>
      <c r="E2386" s="367">
        <v>17348.837209302412</v>
      </c>
      <c r="F2386" s="367">
        <v>-2166709.9681943925</v>
      </c>
      <c r="G2386" s="367">
        <v>3730.0000000000186</v>
      </c>
      <c r="H2386" s="367">
        <v>93250</v>
      </c>
      <c r="I2386" s="384">
        <v>-25602531.243870743</v>
      </c>
      <c r="J2386" s="367">
        <v>3730</v>
      </c>
      <c r="K2386" s="367">
        <v>22606.060606060495</v>
      </c>
      <c r="L2386" s="384">
        <v>-1499537.4409484484</v>
      </c>
      <c r="M2386" s="367">
        <v>3729.9999999999823</v>
      </c>
      <c r="N2386" s="367">
        <v>373</v>
      </c>
      <c r="O2386" s="384">
        <v>-26242.510386805876</v>
      </c>
      <c r="P2386" s="367">
        <v>54.085000000000001</v>
      </c>
      <c r="Q2386" s="367">
        <v>373</v>
      </c>
      <c r="R2386" s="384">
        <v>-10483.290944510896</v>
      </c>
      <c r="S2386" s="367">
        <v>52.22</v>
      </c>
      <c r="T2386" s="367">
        <v>12862.068965517286</v>
      </c>
      <c r="U2386" s="384">
        <v>-1551632.0710602</v>
      </c>
      <c r="V2386" s="367">
        <v>3730.0000000000132</v>
      </c>
      <c r="W2386" s="367">
        <v>621666.66666666686</v>
      </c>
      <c r="X2386" s="384">
        <v>127044.31465899826</v>
      </c>
      <c r="Y2386" s="386">
        <v>3730.0000000000009</v>
      </c>
      <c r="Z2386" s="367"/>
      <c r="AA2386" s="367"/>
      <c r="AB2386" s="367"/>
      <c r="AC2386" s="367"/>
      <c r="AD2386" s="367"/>
      <c r="AE2386" s="367"/>
      <c r="AF2386" s="367"/>
      <c r="AG2386" s="367"/>
      <c r="AH2386" s="367"/>
      <c r="AI2386" s="367"/>
      <c r="AJ2386" s="367"/>
      <c r="AK2386" s="367"/>
      <c r="AL2386" s="367"/>
      <c r="AM2386" s="367"/>
      <c r="AN2386" s="367"/>
      <c r="AO2386" s="367"/>
      <c r="AP2386" s="367"/>
      <c r="AQ2386" s="367"/>
      <c r="AR2386" s="367"/>
      <c r="AS2386" s="367"/>
      <c r="AT2386" s="367"/>
    </row>
    <row r="2387" spans="2:46" ht="13.8">
      <c r="B2387" s="26">
        <v>62.333333333332988</v>
      </c>
      <c r="C2387" s="363">
        <v>537.98965675886438</v>
      </c>
      <c r="D2387" s="367">
        <v>3739.9999999999795</v>
      </c>
      <c r="E2387" s="367">
        <v>17395.348837209389</v>
      </c>
      <c r="F2387" s="367">
        <v>-2178432.8850422003</v>
      </c>
      <c r="G2387" s="367">
        <v>3740.0000000000186</v>
      </c>
      <c r="H2387" s="367">
        <v>93500</v>
      </c>
      <c r="I2387" s="384">
        <v>-25740795.897069693</v>
      </c>
      <c r="J2387" s="367">
        <v>3740</v>
      </c>
      <c r="K2387" s="367">
        <v>22666.666666666555</v>
      </c>
      <c r="L2387" s="384">
        <v>-1508084.5755877192</v>
      </c>
      <c r="M2387" s="367">
        <v>3739.9999999999818</v>
      </c>
      <c r="N2387" s="367">
        <v>374</v>
      </c>
      <c r="O2387" s="384">
        <v>-26386.144543069357</v>
      </c>
      <c r="P2387" s="367">
        <v>54.23</v>
      </c>
      <c r="Q2387" s="367">
        <v>374</v>
      </c>
      <c r="R2387" s="384">
        <v>-10545.980699768337</v>
      </c>
      <c r="S2387" s="367">
        <v>52.36</v>
      </c>
      <c r="T2387" s="367">
        <v>12896.551724137977</v>
      </c>
      <c r="U2387" s="384">
        <v>-1560380.764908026</v>
      </c>
      <c r="V2387" s="367">
        <v>3740.0000000000132</v>
      </c>
      <c r="W2387" s="367">
        <v>623333.33333333349</v>
      </c>
      <c r="X2387" s="384">
        <v>127214.27486828816</v>
      </c>
      <c r="Y2387" s="386">
        <v>3740.0000000000005</v>
      </c>
      <c r="Z2387" s="367"/>
      <c r="AA2387" s="367"/>
      <c r="AB2387" s="367"/>
      <c r="AC2387" s="367"/>
      <c r="AD2387" s="367"/>
      <c r="AE2387" s="367"/>
      <c r="AF2387" s="367"/>
      <c r="AG2387" s="367"/>
      <c r="AH2387" s="367"/>
      <c r="AI2387" s="367"/>
      <c r="AJ2387" s="367"/>
      <c r="AK2387" s="367"/>
      <c r="AL2387" s="367"/>
      <c r="AM2387" s="367"/>
      <c r="AN2387" s="367"/>
      <c r="AO2387" s="367"/>
      <c r="AP2387" s="367"/>
      <c r="AQ2387" s="367"/>
      <c r="AR2387" s="367"/>
      <c r="AS2387" s="367"/>
      <c r="AT2387" s="367"/>
    </row>
    <row r="2388" spans="2:46" ht="13.8">
      <c r="B2388" s="26">
        <v>62.499999999999652</v>
      </c>
      <c r="C2388" s="363">
        <v>539.39967697466034</v>
      </c>
      <c r="D2388" s="367">
        <v>3749.9999999999795</v>
      </c>
      <c r="E2388" s="367">
        <v>17441.860465116366</v>
      </c>
      <c r="F2388" s="367">
        <v>-2190187.4277880755</v>
      </c>
      <c r="G2388" s="367">
        <v>3750.0000000000191</v>
      </c>
      <c r="H2388" s="367">
        <v>93750</v>
      </c>
      <c r="I2388" s="384">
        <v>-25879432.877323449</v>
      </c>
      <c r="J2388" s="367">
        <v>3750</v>
      </c>
      <c r="K2388" s="367">
        <v>22727.272727272615</v>
      </c>
      <c r="L2388" s="384">
        <v>-1516655.9183928876</v>
      </c>
      <c r="M2388" s="367">
        <v>3749.9999999999818</v>
      </c>
      <c r="N2388" s="367">
        <v>375</v>
      </c>
      <c r="O2388" s="384">
        <v>-26530.170565111097</v>
      </c>
      <c r="P2388" s="367">
        <v>54.374999999999993</v>
      </c>
      <c r="Q2388" s="367">
        <v>375</v>
      </c>
      <c r="R2388" s="384">
        <v>-10608.855398435428</v>
      </c>
      <c r="S2388" s="367">
        <v>52.5</v>
      </c>
      <c r="T2388" s="367">
        <v>12931.034482758667</v>
      </c>
      <c r="U2388" s="384">
        <v>-1569153.9979127701</v>
      </c>
      <c r="V2388" s="367">
        <v>3750.0000000000132</v>
      </c>
      <c r="W2388" s="367">
        <v>625000.00000000012</v>
      </c>
      <c r="X2388" s="384">
        <v>127383.32255794975</v>
      </c>
      <c r="Y2388" s="386">
        <v>3750.0000000000005</v>
      </c>
      <c r="Z2388" s="367"/>
      <c r="AA2388" s="367"/>
      <c r="AB2388" s="367"/>
      <c r="AC2388" s="367"/>
      <c r="AD2388" s="367"/>
      <c r="AE2388" s="367"/>
      <c r="AF2388" s="367"/>
      <c r="AG2388" s="367"/>
      <c r="AH2388" s="367"/>
      <c r="AI2388" s="367"/>
      <c r="AJ2388" s="367"/>
      <c r="AK2388" s="367"/>
      <c r="AL2388" s="367"/>
      <c r="AM2388" s="367"/>
      <c r="AN2388" s="367"/>
      <c r="AO2388" s="367"/>
      <c r="AP2388" s="367"/>
      <c r="AQ2388" s="367"/>
      <c r="AR2388" s="367"/>
      <c r="AS2388" s="367"/>
      <c r="AT2388" s="367"/>
    </row>
    <row r="2389" spans="2:46" ht="13.8">
      <c r="B2389" s="26">
        <v>62.666666666666316</v>
      </c>
      <c r="C2389" s="363">
        <v>540.80954543151074</v>
      </c>
      <c r="D2389" s="367">
        <v>3759.9999999999791</v>
      </c>
      <c r="E2389" s="367">
        <v>17488.372093023343</v>
      </c>
      <c r="F2389" s="367">
        <v>-2201973.5964320162</v>
      </c>
      <c r="G2389" s="367">
        <v>3760.0000000000191</v>
      </c>
      <c r="H2389" s="367">
        <v>94000</v>
      </c>
      <c r="I2389" s="384">
        <v>-26018442.184632003</v>
      </c>
      <c r="J2389" s="367">
        <v>3760</v>
      </c>
      <c r="K2389" s="367">
        <v>22787.878787878675</v>
      </c>
      <c r="L2389" s="384">
        <v>-1525251.4693639532</v>
      </c>
      <c r="M2389" s="367">
        <v>3759.9999999999818</v>
      </c>
      <c r="N2389" s="367">
        <v>376</v>
      </c>
      <c r="O2389" s="384">
        <v>-26674.588452931115</v>
      </c>
      <c r="P2389" s="367">
        <v>54.52</v>
      </c>
      <c r="Q2389" s="367">
        <v>376</v>
      </c>
      <c r="R2389" s="384">
        <v>-10671.915040512169</v>
      </c>
      <c r="S2389" s="367">
        <v>52.639999999999993</v>
      </c>
      <c r="T2389" s="367">
        <v>12965.517241379357</v>
      </c>
      <c r="U2389" s="384">
        <v>-1577951.7700744323</v>
      </c>
      <c r="V2389" s="367">
        <v>3760.0000000000132</v>
      </c>
      <c r="W2389" s="367">
        <v>626666.66666666674</v>
      </c>
      <c r="X2389" s="384">
        <v>127551.45772798306</v>
      </c>
      <c r="Y2389" s="386">
        <v>3760.0000000000005</v>
      </c>
      <c r="Z2389" s="367"/>
      <c r="AA2389" s="367"/>
      <c r="AB2389" s="367"/>
      <c r="AC2389" s="367"/>
      <c r="AD2389" s="367"/>
      <c r="AE2389" s="367"/>
      <c r="AF2389" s="367"/>
      <c r="AG2389" s="367"/>
      <c r="AH2389" s="367"/>
      <c r="AI2389" s="367"/>
      <c r="AJ2389" s="367"/>
      <c r="AK2389" s="367"/>
      <c r="AL2389" s="367"/>
      <c r="AM2389" s="367"/>
      <c r="AN2389" s="367"/>
      <c r="AO2389" s="367"/>
      <c r="AP2389" s="367"/>
      <c r="AQ2389" s="367"/>
      <c r="AR2389" s="367"/>
      <c r="AS2389" s="367"/>
      <c r="AT2389" s="367"/>
    </row>
    <row r="2390" spans="2:46" ht="13.8">
      <c r="B2390" s="26">
        <v>62.83333333333298</v>
      </c>
      <c r="C2390" s="363">
        <v>542.21926212941571</v>
      </c>
      <c r="D2390" s="367">
        <v>3769.9999999999791</v>
      </c>
      <c r="E2390" s="367">
        <v>17534.88372093032</v>
      </c>
      <c r="F2390" s="367">
        <v>-2213791.3909740238</v>
      </c>
      <c r="G2390" s="367">
        <v>3770.0000000000191</v>
      </c>
      <c r="H2390" s="367">
        <v>94250</v>
      </c>
      <c r="I2390" s="384">
        <v>-26157823.818995353</v>
      </c>
      <c r="J2390" s="367">
        <v>3770</v>
      </c>
      <c r="K2390" s="367">
        <v>22848.484848484735</v>
      </c>
      <c r="L2390" s="384">
        <v>-1533871.2285009162</v>
      </c>
      <c r="M2390" s="367">
        <v>3769.9999999999818</v>
      </c>
      <c r="N2390" s="367">
        <v>377</v>
      </c>
      <c r="O2390" s="384">
        <v>-26819.398206529379</v>
      </c>
      <c r="P2390" s="367">
        <v>54.664999999999999</v>
      </c>
      <c r="Q2390" s="367">
        <v>377</v>
      </c>
      <c r="R2390" s="384">
        <v>-10735.159625998562</v>
      </c>
      <c r="S2390" s="367">
        <v>52.779999999999994</v>
      </c>
      <c r="T2390" s="367">
        <v>13000.000000000047</v>
      </c>
      <c r="U2390" s="384">
        <v>-1586774.0813930128</v>
      </c>
      <c r="V2390" s="367">
        <v>3770.0000000000141</v>
      </c>
      <c r="W2390" s="367">
        <v>628333.33333333337</v>
      </c>
      <c r="X2390" s="384">
        <v>127718.68037838802</v>
      </c>
      <c r="Y2390" s="386">
        <v>3770</v>
      </c>
      <c r="Z2390" s="367"/>
      <c r="AA2390" s="367"/>
      <c r="AB2390" s="367"/>
      <c r="AC2390" s="367"/>
      <c r="AD2390" s="367"/>
      <c r="AE2390" s="367"/>
      <c r="AF2390" s="367"/>
      <c r="AG2390" s="367"/>
      <c r="AH2390" s="367"/>
      <c r="AI2390" s="367"/>
      <c r="AJ2390" s="367"/>
      <c r="AK2390" s="367"/>
      <c r="AL2390" s="367"/>
      <c r="AM2390" s="367"/>
      <c r="AN2390" s="367"/>
      <c r="AO2390" s="367"/>
      <c r="AP2390" s="367"/>
      <c r="AQ2390" s="367"/>
      <c r="AR2390" s="367"/>
      <c r="AS2390" s="367"/>
      <c r="AT2390" s="367"/>
    </row>
    <row r="2391" spans="2:46" ht="13.8">
      <c r="B2391" s="26">
        <v>62.999999999999645</v>
      </c>
      <c r="C2391" s="363">
        <v>543.62882706837536</v>
      </c>
      <c r="D2391" s="367">
        <v>3779.9999999999791</v>
      </c>
      <c r="E2391" s="367">
        <v>17581.395348837297</v>
      </c>
      <c r="F2391" s="367">
        <v>-2225640.8114140974</v>
      </c>
      <c r="G2391" s="367">
        <v>3780.0000000000191</v>
      </c>
      <c r="H2391" s="367">
        <v>94500</v>
      </c>
      <c r="I2391" s="384">
        <v>-26297577.780413508</v>
      </c>
      <c r="J2391" s="367">
        <v>3780</v>
      </c>
      <c r="K2391" s="367">
        <v>22909.090909090795</v>
      </c>
      <c r="L2391" s="384">
        <v>-1542515.1958037764</v>
      </c>
      <c r="M2391" s="367">
        <v>3779.9999999999818</v>
      </c>
      <c r="N2391" s="367">
        <v>378</v>
      </c>
      <c r="O2391" s="384">
        <v>-26964.599825905902</v>
      </c>
      <c r="P2391" s="367">
        <v>54.809999999999995</v>
      </c>
      <c r="Q2391" s="367">
        <v>378</v>
      </c>
      <c r="R2391" s="384">
        <v>-10798.589154894607</v>
      </c>
      <c r="S2391" s="367">
        <v>52.92</v>
      </c>
      <c r="T2391" s="367">
        <v>13034.482758620738</v>
      </c>
      <c r="U2391" s="384">
        <v>-1595620.9318685103</v>
      </c>
      <c r="V2391" s="367">
        <v>3780.0000000000141</v>
      </c>
      <c r="W2391" s="367">
        <v>630000</v>
      </c>
      <c r="X2391" s="384">
        <v>127884.99050916468</v>
      </c>
      <c r="Y2391" s="386">
        <v>3780</v>
      </c>
      <c r="Z2391" s="367"/>
      <c r="AA2391" s="367"/>
      <c r="AB2391" s="367"/>
      <c r="AC2391" s="367"/>
      <c r="AD2391" s="367"/>
      <c r="AE2391" s="367"/>
      <c r="AF2391" s="367"/>
      <c r="AG2391" s="367"/>
      <c r="AH2391" s="367"/>
      <c r="AI2391" s="367"/>
      <c r="AJ2391" s="367"/>
      <c r="AK2391" s="367"/>
      <c r="AL2391" s="367"/>
      <c r="AM2391" s="367"/>
      <c r="AN2391" s="367"/>
      <c r="AO2391" s="367"/>
      <c r="AP2391" s="367"/>
      <c r="AQ2391" s="367"/>
      <c r="AR2391" s="367"/>
      <c r="AS2391" s="367"/>
      <c r="AT2391" s="367"/>
    </row>
    <row r="2392" spans="2:46" ht="13.8">
      <c r="B2392" s="26">
        <v>63.166666666666309</v>
      </c>
      <c r="C2392" s="363">
        <v>545.03824024838934</v>
      </c>
      <c r="D2392" s="367">
        <v>3789.9999999999782</v>
      </c>
      <c r="E2392" s="367">
        <v>17627.906976744274</v>
      </c>
      <c r="F2392" s="367">
        <v>-2237521.8577522384</v>
      </c>
      <c r="G2392" s="367">
        <v>3790.0000000000191</v>
      </c>
      <c r="H2392" s="367">
        <v>94750</v>
      </c>
      <c r="I2392" s="384">
        <v>-26437704.068886455</v>
      </c>
      <c r="J2392" s="367">
        <v>3790</v>
      </c>
      <c r="K2392" s="367">
        <v>22969.696969696855</v>
      </c>
      <c r="L2392" s="384">
        <v>-1551183.3712725334</v>
      </c>
      <c r="M2392" s="367">
        <v>3789.9999999999814</v>
      </c>
      <c r="N2392" s="367">
        <v>379</v>
      </c>
      <c r="O2392" s="384">
        <v>-27110.193311060702</v>
      </c>
      <c r="P2392" s="367">
        <v>54.955000000000005</v>
      </c>
      <c r="Q2392" s="367">
        <v>379</v>
      </c>
      <c r="R2392" s="384">
        <v>-10862.203627200301</v>
      </c>
      <c r="S2392" s="367">
        <v>53.06</v>
      </c>
      <c r="T2392" s="367">
        <v>13068.965517241428</v>
      </c>
      <c r="U2392" s="384">
        <v>-1604492.3215009263</v>
      </c>
      <c r="V2392" s="367">
        <v>3790.0000000000141</v>
      </c>
      <c r="W2392" s="367">
        <v>631666.66666666663</v>
      </c>
      <c r="X2392" s="384">
        <v>128050.38812031306</v>
      </c>
      <c r="Y2392" s="386">
        <v>3789.9999999999995</v>
      </c>
      <c r="Z2392" s="367"/>
      <c r="AA2392" s="367"/>
      <c r="AB2392" s="367"/>
      <c r="AC2392" s="367"/>
      <c r="AD2392" s="367"/>
      <c r="AE2392" s="367"/>
      <c r="AF2392" s="367"/>
      <c r="AG2392" s="367"/>
      <c r="AH2392" s="367"/>
      <c r="AI2392" s="367"/>
      <c r="AJ2392" s="367"/>
      <c r="AK2392" s="367"/>
      <c r="AL2392" s="367"/>
      <c r="AM2392" s="367"/>
      <c r="AN2392" s="367"/>
      <c r="AO2392" s="367"/>
      <c r="AP2392" s="367"/>
      <c r="AQ2392" s="367"/>
      <c r="AR2392" s="367"/>
      <c r="AS2392" s="367"/>
      <c r="AT2392" s="367"/>
    </row>
    <row r="2393" spans="2:46" ht="13.8">
      <c r="B2393" s="26">
        <v>63.333333333332973</v>
      </c>
      <c r="C2393" s="363">
        <v>546.44750166945801</v>
      </c>
      <c r="D2393" s="367">
        <v>3799.9999999999782</v>
      </c>
      <c r="E2393" s="367">
        <v>17674.418604651251</v>
      </c>
      <c r="F2393" s="367">
        <v>-2249434.5299884453</v>
      </c>
      <c r="G2393" s="367">
        <v>3800.0000000000191</v>
      </c>
      <c r="H2393" s="367">
        <v>95000</v>
      </c>
      <c r="I2393" s="384">
        <v>-26578202.684414208</v>
      </c>
      <c r="J2393" s="367">
        <v>3800</v>
      </c>
      <c r="K2393" s="367">
        <v>23030.303030302915</v>
      </c>
      <c r="L2393" s="384">
        <v>-1559875.754907188</v>
      </c>
      <c r="M2393" s="367">
        <v>3799.9999999999814</v>
      </c>
      <c r="N2393" s="367">
        <v>380</v>
      </c>
      <c r="O2393" s="384">
        <v>-27256.178661993752</v>
      </c>
      <c r="P2393" s="367">
        <v>55.1</v>
      </c>
      <c r="Q2393" s="367">
        <v>380</v>
      </c>
      <c r="R2393" s="384">
        <v>-10926.003042915643</v>
      </c>
      <c r="S2393" s="367">
        <v>53.2</v>
      </c>
      <c r="T2393" s="367">
        <v>13103.448275862118</v>
      </c>
      <c r="U2393" s="384">
        <v>-1613388.25029026</v>
      </c>
      <c r="V2393" s="367">
        <v>3800.0000000000146</v>
      </c>
      <c r="W2393" s="367">
        <v>633333.33333333326</v>
      </c>
      <c r="X2393" s="384">
        <v>128214.87321183312</v>
      </c>
      <c r="Y2393" s="386">
        <v>3799.9999999999995</v>
      </c>
      <c r="Z2393" s="367"/>
      <c r="AA2393" s="367"/>
      <c r="AB2393" s="367"/>
      <c r="AC2393" s="367"/>
      <c r="AD2393" s="367"/>
      <c r="AE2393" s="367"/>
      <c r="AF2393" s="367"/>
      <c r="AG2393" s="367"/>
      <c r="AH2393" s="367"/>
      <c r="AI2393" s="367"/>
      <c r="AJ2393" s="367"/>
      <c r="AK2393" s="367"/>
      <c r="AL2393" s="367"/>
      <c r="AM2393" s="367"/>
      <c r="AN2393" s="367"/>
      <c r="AO2393" s="367"/>
      <c r="AP2393" s="367"/>
      <c r="AQ2393" s="367"/>
      <c r="AR2393" s="367"/>
      <c r="AS2393" s="367"/>
      <c r="AT2393" s="367"/>
    </row>
    <row r="2394" spans="2:46" ht="13.8">
      <c r="B2394" s="26">
        <v>63.499999999999638</v>
      </c>
      <c r="C2394" s="363">
        <v>547.85661133158123</v>
      </c>
      <c r="D2394" s="367">
        <v>3809.9999999999786</v>
      </c>
      <c r="E2394" s="367">
        <v>17720.930232558228</v>
      </c>
      <c r="F2394" s="367">
        <v>-2261378.8281227192</v>
      </c>
      <c r="G2394" s="367">
        <v>3810.0000000000196</v>
      </c>
      <c r="H2394" s="367">
        <v>95250</v>
      </c>
      <c r="I2394" s="384">
        <v>-26719073.626996759</v>
      </c>
      <c r="J2394" s="367">
        <v>3810</v>
      </c>
      <c r="K2394" s="367">
        <v>23090.909090908975</v>
      </c>
      <c r="L2394" s="384">
        <v>-1568592.3467077399</v>
      </c>
      <c r="M2394" s="367">
        <v>3809.9999999999814</v>
      </c>
      <c r="N2394" s="367">
        <v>381</v>
      </c>
      <c r="O2394" s="384">
        <v>-27402.555878705054</v>
      </c>
      <c r="P2394" s="367">
        <v>55.244999999999997</v>
      </c>
      <c r="Q2394" s="367">
        <v>381</v>
      </c>
      <c r="R2394" s="384">
        <v>-10989.987402040637</v>
      </c>
      <c r="S2394" s="367">
        <v>53.34</v>
      </c>
      <c r="T2394" s="367">
        <v>13137.931034482808</v>
      </c>
      <c r="U2394" s="384">
        <v>-1622308.7182365113</v>
      </c>
      <c r="V2394" s="367">
        <v>3810.0000000000146</v>
      </c>
      <c r="W2394" s="367">
        <v>634999.99999999988</v>
      </c>
      <c r="X2394" s="384">
        <v>128378.44578372489</v>
      </c>
      <c r="Y2394" s="386">
        <v>3809.9999999999991</v>
      </c>
      <c r="Z2394" s="367"/>
      <c r="AA2394" s="367"/>
      <c r="AB2394" s="367"/>
      <c r="AC2394" s="367"/>
      <c r="AD2394" s="367"/>
      <c r="AE2394" s="367"/>
      <c r="AF2394" s="367"/>
      <c r="AG2394" s="367"/>
      <c r="AH2394" s="367"/>
      <c r="AI2394" s="367"/>
      <c r="AJ2394" s="367"/>
      <c r="AK2394" s="367"/>
      <c r="AL2394" s="367"/>
      <c r="AM2394" s="367"/>
      <c r="AN2394" s="367"/>
      <c r="AO2394" s="367"/>
      <c r="AP2394" s="367"/>
      <c r="AQ2394" s="367"/>
      <c r="AR2394" s="367"/>
      <c r="AS2394" s="367"/>
      <c r="AT2394" s="367"/>
    </row>
    <row r="2395" spans="2:46" ht="13.8">
      <c r="B2395" s="26">
        <v>63.666666666666302</v>
      </c>
      <c r="C2395" s="363">
        <v>549.2655692347588</v>
      </c>
      <c r="D2395" s="367">
        <v>3819.9999999999786</v>
      </c>
      <c r="E2395" s="367">
        <v>17767.441860465206</v>
      </c>
      <c r="F2395" s="367">
        <v>-2273354.7521550595</v>
      </c>
      <c r="G2395" s="367">
        <v>3820.0000000000196</v>
      </c>
      <c r="H2395" s="367">
        <v>95500</v>
      </c>
      <c r="I2395" s="384">
        <v>-26860316.896634113</v>
      </c>
      <c r="J2395" s="367">
        <v>3820</v>
      </c>
      <c r="K2395" s="367">
        <v>23151.515151515036</v>
      </c>
      <c r="L2395" s="384">
        <v>-1577333.1466741893</v>
      </c>
      <c r="M2395" s="367">
        <v>3819.9999999999814</v>
      </c>
      <c r="N2395" s="367">
        <v>382</v>
      </c>
      <c r="O2395" s="384">
        <v>-27549.324961194623</v>
      </c>
      <c r="P2395" s="367">
        <v>55.389999999999993</v>
      </c>
      <c r="Q2395" s="367">
        <v>382</v>
      </c>
      <c r="R2395" s="384">
        <v>-11054.15670457528</v>
      </c>
      <c r="S2395" s="367">
        <v>53.480000000000004</v>
      </c>
      <c r="T2395" s="367">
        <v>13172.413793103498</v>
      </c>
      <c r="U2395" s="384">
        <v>-1631253.7253396809</v>
      </c>
      <c r="V2395" s="367">
        <v>3820.0000000000146</v>
      </c>
      <c r="W2395" s="367">
        <v>636666.66666666651</v>
      </c>
      <c r="X2395" s="384">
        <v>128541.10583598838</v>
      </c>
      <c r="Y2395" s="386">
        <v>3819.9999999999991</v>
      </c>
      <c r="Z2395" s="367"/>
      <c r="AA2395" s="367"/>
      <c r="AB2395" s="367"/>
      <c r="AC2395" s="367"/>
      <c r="AD2395" s="367"/>
      <c r="AE2395" s="367"/>
      <c r="AF2395" s="367"/>
      <c r="AG2395" s="367"/>
      <c r="AH2395" s="367"/>
      <c r="AI2395" s="367"/>
      <c r="AJ2395" s="367"/>
      <c r="AK2395" s="367"/>
      <c r="AL2395" s="367"/>
      <c r="AM2395" s="367"/>
      <c r="AN2395" s="367"/>
      <c r="AO2395" s="367"/>
      <c r="AP2395" s="367"/>
      <c r="AQ2395" s="367"/>
      <c r="AR2395" s="367"/>
      <c r="AS2395" s="367"/>
      <c r="AT2395" s="367"/>
    </row>
    <row r="2396" spans="2:46" ht="13.8">
      <c r="B2396" s="26">
        <v>63.833333333332966</v>
      </c>
      <c r="C2396" s="363">
        <v>550.67437537899082</v>
      </c>
      <c r="D2396" s="367">
        <v>3829.9999999999777</v>
      </c>
      <c r="E2396" s="367">
        <v>17813.953488372183</v>
      </c>
      <c r="F2396" s="367">
        <v>-2285362.3020854662</v>
      </c>
      <c r="G2396" s="367">
        <v>3830.0000000000196</v>
      </c>
      <c r="H2396" s="367">
        <v>95750</v>
      </c>
      <c r="I2396" s="384">
        <v>-27001932.493326265</v>
      </c>
      <c r="J2396" s="367">
        <v>3830</v>
      </c>
      <c r="K2396" s="367">
        <v>23212.121212121096</v>
      </c>
      <c r="L2396" s="384">
        <v>-1586098.1548065355</v>
      </c>
      <c r="M2396" s="367">
        <v>3829.9999999999814</v>
      </c>
      <c r="N2396" s="367">
        <v>383</v>
      </c>
      <c r="O2396" s="384">
        <v>-27696.485909462466</v>
      </c>
      <c r="P2396" s="367">
        <v>55.535000000000004</v>
      </c>
      <c r="Q2396" s="367">
        <v>383</v>
      </c>
      <c r="R2396" s="384">
        <v>-11118.510950519571</v>
      </c>
      <c r="S2396" s="367">
        <v>53.62</v>
      </c>
      <c r="T2396" s="367">
        <v>13206.896551724189</v>
      </c>
      <c r="U2396" s="384">
        <v>-1640223.2715997677</v>
      </c>
      <c r="V2396" s="367">
        <v>3830.0000000000146</v>
      </c>
      <c r="W2396" s="367">
        <v>638333.33333333314</v>
      </c>
      <c r="X2396" s="384">
        <v>128702.85336862352</v>
      </c>
      <c r="Y2396" s="386">
        <v>3829.9999999999982</v>
      </c>
      <c r="Z2396" s="367"/>
      <c r="AA2396" s="367"/>
      <c r="AB2396" s="367"/>
      <c r="AC2396" s="367"/>
      <c r="AD2396" s="367"/>
      <c r="AE2396" s="367"/>
      <c r="AF2396" s="367"/>
      <c r="AG2396" s="367"/>
      <c r="AH2396" s="367"/>
      <c r="AI2396" s="367"/>
      <c r="AJ2396" s="367"/>
      <c r="AK2396" s="367"/>
      <c r="AL2396" s="367"/>
      <c r="AM2396" s="367"/>
      <c r="AN2396" s="367"/>
      <c r="AO2396" s="367"/>
      <c r="AP2396" s="367"/>
      <c r="AQ2396" s="367"/>
      <c r="AR2396" s="367"/>
      <c r="AS2396" s="367"/>
      <c r="AT2396" s="367"/>
    </row>
    <row r="2397" spans="2:46" ht="13.8">
      <c r="B2397" s="26">
        <v>63.999999999999631</v>
      </c>
      <c r="C2397" s="363">
        <v>552.08302976427763</v>
      </c>
      <c r="D2397" s="367">
        <v>3839.9999999999777</v>
      </c>
      <c r="E2397" s="367">
        <v>17860.46511627916</v>
      </c>
      <c r="F2397" s="367">
        <v>-2297401.4779139394</v>
      </c>
      <c r="G2397" s="367">
        <v>3840.0000000000196</v>
      </c>
      <c r="H2397" s="367">
        <v>96000</v>
      </c>
      <c r="I2397" s="384">
        <v>-27143920.417073216</v>
      </c>
      <c r="J2397" s="367">
        <v>3840</v>
      </c>
      <c r="K2397" s="367">
        <v>23272.727272727156</v>
      </c>
      <c r="L2397" s="384">
        <v>-1594887.3711047792</v>
      </c>
      <c r="M2397" s="367">
        <v>3839.9999999999814</v>
      </c>
      <c r="N2397" s="367">
        <v>384</v>
      </c>
      <c r="O2397" s="384">
        <v>-27844.038723508555</v>
      </c>
      <c r="P2397" s="367">
        <v>55.68</v>
      </c>
      <c r="Q2397" s="367">
        <v>384</v>
      </c>
      <c r="R2397" s="384">
        <v>-11183.050139873516</v>
      </c>
      <c r="S2397" s="367">
        <v>53.76</v>
      </c>
      <c r="T2397" s="367">
        <v>13241.379310344879</v>
      </c>
      <c r="U2397" s="384">
        <v>-1649217.3570167732</v>
      </c>
      <c r="V2397" s="367">
        <v>3840.000000000015</v>
      </c>
      <c r="W2397" s="367">
        <v>639999.99999999977</v>
      </c>
      <c r="X2397" s="384">
        <v>128863.68838163037</v>
      </c>
      <c r="Y2397" s="386">
        <v>3839.9999999999986</v>
      </c>
      <c r="Z2397" s="367"/>
      <c r="AA2397" s="367"/>
      <c r="AB2397" s="367"/>
      <c r="AC2397" s="367"/>
      <c r="AD2397" s="367"/>
      <c r="AE2397" s="367"/>
      <c r="AF2397" s="367"/>
      <c r="AG2397" s="367"/>
      <c r="AH2397" s="367"/>
      <c r="AI2397" s="367"/>
      <c r="AJ2397" s="367"/>
      <c r="AK2397" s="367"/>
      <c r="AL2397" s="367"/>
      <c r="AM2397" s="367"/>
      <c r="AN2397" s="367"/>
      <c r="AO2397" s="367"/>
      <c r="AP2397" s="367"/>
      <c r="AQ2397" s="367"/>
      <c r="AR2397" s="367"/>
      <c r="AS2397" s="367"/>
      <c r="AT2397" s="367"/>
    </row>
    <row r="2398" spans="2:46" ht="13.8">
      <c r="B2398" s="26">
        <v>64.166666666666302</v>
      </c>
      <c r="C2398" s="363">
        <v>553.491532390619</v>
      </c>
      <c r="D2398" s="367">
        <v>3849.9999999999786</v>
      </c>
      <c r="E2398" s="367">
        <v>17906.976744186137</v>
      </c>
      <c r="F2398" s="367">
        <v>-2309472.279640479</v>
      </c>
      <c r="G2398" s="367">
        <v>3850.0000000000196</v>
      </c>
      <c r="H2398" s="367">
        <v>96250</v>
      </c>
      <c r="I2398" s="384">
        <v>-27286280.667874966</v>
      </c>
      <c r="J2398" s="367">
        <v>3850</v>
      </c>
      <c r="K2398" s="367">
        <v>23333.333333333216</v>
      </c>
      <c r="L2398" s="384">
        <v>-1603700.7955689195</v>
      </c>
      <c r="M2398" s="367">
        <v>3849.9999999999804</v>
      </c>
      <c r="N2398" s="367">
        <v>385</v>
      </c>
      <c r="O2398" s="384">
        <v>-27991.983403332906</v>
      </c>
      <c r="P2398" s="367">
        <v>55.824999999999996</v>
      </c>
      <c r="Q2398" s="367">
        <v>385</v>
      </c>
      <c r="R2398" s="384">
        <v>-11247.774272637109</v>
      </c>
      <c r="S2398" s="367">
        <v>53.9</v>
      </c>
      <c r="T2398" s="367">
        <v>13275.862068965569</v>
      </c>
      <c r="U2398" s="384">
        <v>-1658235.9815906961</v>
      </c>
      <c r="V2398" s="367">
        <v>3850.000000000015</v>
      </c>
      <c r="W2398" s="367">
        <v>641666.6666666664</v>
      </c>
      <c r="X2398" s="384">
        <v>129023.61087500893</v>
      </c>
      <c r="Y2398" s="386">
        <v>3849.9999999999986</v>
      </c>
      <c r="Z2398" s="367"/>
      <c r="AA2398" s="367"/>
      <c r="AB2398" s="367"/>
      <c r="AC2398" s="367"/>
      <c r="AD2398" s="367"/>
      <c r="AE2398" s="367"/>
      <c r="AF2398" s="367"/>
      <c r="AG2398" s="367"/>
      <c r="AH2398" s="367"/>
      <c r="AI2398" s="367"/>
      <c r="AJ2398" s="367"/>
      <c r="AK2398" s="367"/>
      <c r="AL2398" s="367"/>
      <c r="AM2398" s="367"/>
      <c r="AN2398" s="367"/>
      <c r="AO2398" s="367"/>
      <c r="AP2398" s="367"/>
      <c r="AQ2398" s="367"/>
      <c r="AR2398" s="367"/>
      <c r="AS2398" s="367"/>
      <c r="AT2398" s="367"/>
    </row>
    <row r="2399" spans="2:46" ht="13.8">
      <c r="B2399" s="26">
        <v>64.333333333332973</v>
      </c>
      <c r="C2399" s="363">
        <v>554.89988325801482</v>
      </c>
      <c r="D2399" s="367">
        <v>3859.9999999999786</v>
      </c>
      <c r="E2399" s="367">
        <v>17953.488372093114</v>
      </c>
      <c r="F2399" s="367">
        <v>-2321574.7072650855</v>
      </c>
      <c r="G2399" s="367">
        <v>3860.0000000000196</v>
      </c>
      <c r="H2399" s="367">
        <v>96500</v>
      </c>
      <c r="I2399" s="384">
        <v>-27429013.245731514</v>
      </c>
      <c r="J2399" s="367">
        <v>3860</v>
      </c>
      <c r="K2399" s="367">
        <v>23393.939393939276</v>
      </c>
      <c r="L2399" s="384">
        <v>-1612538.428198958</v>
      </c>
      <c r="M2399" s="367">
        <v>3859.9999999999804</v>
      </c>
      <c r="N2399" s="367">
        <v>386</v>
      </c>
      <c r="O2399" s="384">
        <v>-28140.319948935536</v>
      </c>
      <c r="P2399" s="367">
        <v>55.970000000000006</v>
      </c>
      <c r="Q2399" s="367">
        <v>386</v>
      </c>
      <c r="R2399" s="384">
        <v>-11312.683348810355</v>
      </c>
      <c r="S2399" s="367">
        <v>54.04</v>
      </c>
      <c r="T2399" s="367">
        <v>13310.344827586259</v>
      </c>
      <c r="U2399" s="384">
        <v>-1667279.145321537</v>
      </c>
      <c r="V2399" s="367">
        <v>3860.000000000015</v>
      </c>
      <c r="W2399" s="367">
        <v>643333.33333333302</v>
      </c>
      <c r="X2399" s="384">
        <v>129182.62084875914</v>
      </c>
      <c r="Y2399" s="386">
        <v>3859.9999999999977</v>
      </c>
      <c r="Z2399" s="367"/>
      <c r="AA2399" s="367"/>
      <c r="AB2399" s="367"/>
      <c r="AC2399" s="367"/>
      <c r="AD2399" s="367"/>
      <c r="AE2399" s="367"/>
      <c r="AF2399" s="367"/>
      <c r="AG2399" s="367"/>
      <c r="AH2399" s="367"/>
      <c r="AI2399" s="367"/>
      <c r="AJ2399" s="367"/>
      <c r="AK2399" s="367"/>
      <c r="AL2399" s="367"/>
      <c r="AM2399" s="367"/>
      <c r="AN2399" s="367"/>
      <c r="AO2399" s="367"/>
      <c r="AP2399" s="367"/>
      <c r="AQ2399" s="367"/>
      <c r="AR2399" s="367"/>
      <c r="AS2399" s="367"/>
      <c r="AT2399" s="367"/>
    </row>
    <row r="2400" spans="2:46" ht="13.8">
      <c r="B2400" s="26">
        <v>64.499999999999645</v>
      </c>
      <c r="C2400" s="363">
        <v>556.30808236646521</v>
      </c>
      <c r="D2400" s="367">
        <v>3869.9999999999791</v>
      </c>
      <c r="E2400" s="367">
        <v>18000.000000000091</v>
      </c>
      <c r="F2400" s="367">
        <v>-2333708.7607877576</v>
      </c>
      <c r="G2400" s="367">
        <v>3870.0000000000196</v>
      </c>
      <c r="H2400" s="367">
        <v>96750</v>
      </c>
      <c r="I2400" s="384">
        <v>-27572118.150642857</v>
      </c>
      <c r="J2400" s="367">
        <v>3869.9999999999995</v>
      </c>
      <c r="K2400" s="367">
        <v>23454.545454545336</v>
      </c>
      <c r="L2400" s="384">
        <v>-1621400.2689948936</v>
      </c>
      <c r="M2400" s="367">
        <v>3869.9999999999809</v>
      </c>
      <c r="N2400" s="367">
        <v>387</v>
      </c>
      <c r="O2400" s="384">
        <v>-28289.048360316399</v>
      </c>
      <c r="P2400" s="367">
        <v>56.115000000000002</v>
      </c>
      <c r="Q2400" s="367">
        <v>387</v>
      </c>
      <c r="R2400" s="384">
        <v>-11377.77736839325</v>
      </c>
      <c r="S2400" s="367">
        <v>54.18</v>
      </c>
      <c r="T2400" s="367">
        <v>13344.827586206949</v>
      </c>
      <c r="U2400" s="384">
        <v>-1676346.8482092961</v>
      </c>
      <c r="V2400" s="367">
        <v>3870.0000000000155</v>
      </c>
      <c r="W2400" s="367">
        <v>644999.99999999965</v>
      </c>
      <c r="X2400" s="384">
        <v>129340.71830288108</v>
      </c>
      <c r="Y2400" s="386">
        <v>3869.9999999999977</v>
      </c>
      <c r="Z2400" s="367"/>
      <c r="AA2400" s="367"/>
      <c r="AB2400" s="367"/>
      <c r="AC2400" s="367"/>
      <c r="AD2400" s="367"/>
      <c r="AE2400" s="367"/>
      <c r="AF2400" s="367"/>
      <c r="AG2400" s="367"/>
      <c r="AH2400" s="367"/>
      <c r="AI2400" s="367"/>
      <c r="AJ2400" s="367"/>
      <c r="AK2400" s="367"/>
      <c r="AL2400" s="367"/>
      <c r="AM2400" s="367"/>
      <c r="AN2400" s="367"/>
      <c r="AO2400" s="367"/>
      <c r="AP2400" s="367"/>
      <c r="AQ2400" s="367"/>
      <c r="AR2400" s="367"/>
      <c r="AS2400" s="367"/>
      <c r="AT2400" s="367"/>
    </row>
    <row r="2401" spans="2:46" ht="13.8">
      <c r="B2401" s="26">
        <v>64.666666666666316</v>
      </c>
      <c r="C2401" s="363">
        <v>557.71612971597006</v>
      </c>
      <c r="D2401" s="367">
        <v>3879.9999999999791</v>
      </c>
      <c r="E2401" s="367">
        <v>18046.511627907068</v>
      </c>
      <c r="F2401" s="367">
        <v>-2345874.440208497</v>
      </c>
      <c r="G2401" s="367">
        <v>3880.0000000000196</v>
      </c>
      <c r="H2401" s="367">
        <v>97000</v>
      </c>
      <c r="I2401" s="384">
        <v>-27715595.38260901</v>
      </c>
      <c r="J2401" s="367">
        <v>3879.9999999999995</v>
      </c>
      <c r="K2401" s="367">
        <v>23515.151515151396</v>
      </c>
      <c r="L2401" s="384">
        <v>-1630286.3179567265</v>
      </c>
      <c r="M2401" s="367">
        <v>3879.9999999999809</v>
      </c>
      <c r="N2401" s="367">
        <v>388</v>
      </c>
      <c r="O2401" s="384">
        <v>-28438.168637475534</v>
      </c>
      <c r="P2401" s="367">
        <v>56.26</v>
      </c>
      <c r="Q2401" s="367">
        <v>388</v>
      </c>
      <c r="R2401" s="384">
        <v>-11443.056331385795</v>
      </c>
      <c r="S2401" s="367">
        <v>54.32</v>
      </c>
      <c r="T2401" s="367">
        <v>13379.31034482764</v>
      </c>
      <c r="U2401" s="384">
        <v>-1685439.0902539727</v>
      </c>
      <c r="V2401" s="367">
        <v>3880.0000000000155</v>
      </c>
      <c r="W2401" s="367">
        <v>646666.66666666628</v>
      </c>
      <c r="X2401" s="384">
        <v>129497.90323737472</v>
      </c>
      <c r="Y2401" s="386">
        <v>3879.9999999999973</v>
      </c>
      <c r="Z2401" s="367"/>
      <c r="AA2401" s="367"/>
      <c r="AB2401" s="367"/>
      <c r="AC2401" s="367"/>
      <c r="AD2401" s="367"/>
      <c r="AE2401" s="367"/>
      <c r="AF2401" s="367"/>
      <c r="AG2401" s="367"/>
      <c r="AH2401" s="367"/>
      <c r="AI2401" s="367"/>
      <c r="AJ2401" s="367"/>
      <c r="AK2401" s="367"/>
      <c r="AL2401" s="367"/>
      <c r="AM2401" s="367"/>
      <c r="AN2401" s="367"/>
      <c r="AO2401" s="367"/>
      <c r="AP2401" s="367"/>
      <c r="AQ2401" s="367"/>
      <c r="AR2401" s="367"/>
      <c r="AS2401" s="367"/>
      <c r="AT2401" s="367"/>
    </row>
    <row r="2402" spans="2:46" ht="13.8">
      <c r="B2402" s="26">
        <v>64.833333333332988</v>
      </c>
      <c r="C2402" s="363">
        <v>559.12402530652957</v>
      </c>
      <c r="D2402" s="367">
        <v>3889.9999999999795</v>
      </c>
      <c r="E2402" s="367">
        <v>18093.023255814045</v>
      </c>
      <c r="F2402" s="367">
        <v>-2358071.7455273033</v>
      </c>
      <c r="G2402" s="367">
        <v>3890.00000000002</v>
      </c>
      <c r="H2402" s="367">
        <v>97250</v>
      </c>
      <c r="I2402" s="384">
        <v>-27859444.941629961</v>
      </c>
      <c r="J2402" s="367">
        <v>3889.9999999999995</v>
      </c>
      <c r="K2402" s="367">
        <v>23575.757575757456</v>
      </c>
      <c r="L2402" s="384">
        <v>-1639196.5750844565</v>
      </c>
      <c r="M2402" s="367">
        <v>3889.9999999999809</v>
      </c>
      <c r="N2402" s="367">
        <v>389</v>
      </c>
      <c r="O2402" s="384">
        <v>-28587.680780412931</v>
      </c>
      <c r="P2402" s="367">
        <v>56.404999999999994</v>
      </c>
      <c r="Q2402" s="367">
        <v>389</v>
      </c>
      <c r="R2402" s="384">
        <v>-11508.52023778799</v>
      </c>
      <c r="S2402" s="367">
        <v>54.46</v>
      </c>
      <c r="T2402" s="367">
        <v>13413.79310344833</v>
      </c>
      <c r="U2402" s="384">
        <v>-1694555.8714555667</v>
      </c>
      <c r="V2402" s="367">
        <v>3890.0000000000155</v>
      </c>
      <c r="W2402" s="367">
        <v>648333.33333333291</v>
      </c>
      <c r="X2402" s="384">
        <v>129654.17565224004</v>
      </c>
      <c r="Y2402" s="386">
        <v>3889.9999999999973</v>
      </c>
      <c r="Z2402" s="367"/>
      <c r="AA2402" s="367"/>
      <c r="AB2402" s="367"/>
      <c r="AC2402" s="367"/>
      <c r="AD2402" s="367"/>
      <c r="AE2402" s="367"/>
      <c r="AF2402" s="367"/>
      <c r="AG2402" s="367"/>
      <c r="AH2402" s="367"/>
      <c r="AI2402" s="367"/>
      <c r="AJ2402" s="367"/>
      <c r="AK2402" s="367"/>
      <c r="AL2402" s="367"/>
      <c r="AM2402" s="367"/>
      <c r="AN2402" s="367"/>
      <c r="AO2402" s="367"/>
      <c r="AP2402" s="367"/>
      <c r="AQ2402" s="367"/>
      <c r="AR2402" s="367"/>
      <c r="AS2402" s="367"/>
      <c r="AT2402" s="367"/>
    </row>
    <row r="2403" spans="2:46" ht="13.8">
      <c r="B2403" s="26">
        <v>64.999999999999659</v>
      </c>
      <c r="C2403" s="363">
        <v>560.53176913814343</v>
      </c>
      <c r="D2403" s="367">
        <v>3899.9999999999795</v>
      </c>
      <c r="E2403" s="367">
        <v>18139.534883721022</v>
      </c>
      <c r="F2403" s="367">
        <v>-2370300.6767441756</v>
      </c>
      <c r="G2403" s="367">
        <v>3900.00000000002</v>
      </c>
      <c r="H2403" s="367">
        <v>97500</v>
      </c>
      <c r="I2403" s="384">
        <v>-28003666.827705711</v>
      </c>
      <c r="J2403" s="367">
        <v>3899.9999999999995</v>
      </c>
      <c r="K2403" s="367">
        <v>23636.363636363516</v>
      </c>
      <c r="L2403" s="384">
        <v>-1648131.0403780837</v>
      </c>
      <c r="M2403" s="367">
        <v>3899.9999999999809</v>
      </c>
      <c r="N2403" s="367">
        <v>390</v>
      </c>
      <c r="O2403" s="384">
        <v>-28737.584789128596</v>
      </c>
      <c r="P2403" s="367">
        <v>56.550000000000004</v>
      </c>
      <c r="Q2403" s="367">
        <v>390</v>
      </c>
      <c r="R2403" s="384">
        <v>-11574.169087599832</v>
      </c>
      <c r="S2403" s="367">
        <v>54.599999999999994</v>
      </c>
      <c r="T2403" s="367">
        <v>13448.27586206902</v>
      </c>
      <c r="U2403" s="384">
        <v>-1703697.1918140792</v>
      </c>
      <c r="V2403" s="367">
        <v>3900.0000000000155</v>
      </c>
      <c r="W2403" s="367">
        <v>649999.99999999953</v>
      </c>
      <c r="X2403" s="384">
        <v>129809.53554747708</v>
      </c>
      <c r="Y2403" s="386">
        <v>3899.9999999999968</v>
      </c>
      <c r="Z2403" s="367"/>
      <c r="AA2403" s="367"/>
      <c r="AB2403" s="367"/>
      <c r="AC2403" s="367"/>
      <c r="AD2403" s="367"/>
      <c r="AE2403" s="367"/>
      <c r="AF2403" s="367"/>
      <c r="AG2403" s="367"/>
      <c r="AH2403" s="367"/>
      <c r="AI2403" s="367"/>
      <c r="AJ2403" s="367"/>
      <c r="AK2403" s="367"/>
      <c r="AL2403" s="367"/>
      <c r="AM2403" s="367"/>
      <c r="AN2403" s="367"/>
      <c r="AO2403" s="367"/>
      <c r="AP2403" s="367"/>
      <c r="AQ2403" s="367"/>
      <c r="AR2403" s="367"/>
      <c r="AS2403" s="367"/>
      <c r="AT2403" s="367"/>
    </row>
    <row r="2404" spans="2:46" ht="13.8">
      <c r="B2404" s="26">
        <v>65.16666666666633</v>
      </c>
      <c r="C2404" s="363">
        <v>561.93936121081197</v>
      </c>
      <c r="D2404" s="367">
        <v>3909.99999999998</v>
      </c>
      <c r="E2404" s="367">
        <v>18186.046511627999</v>
      </c>
      <c r="F2404" s="367">
        <v>-2382561.2338591143</v>
      </c>
      <c r="G2404" s="367">
        <v>3910.00000000002</v>
      </c>
      <c r="H2404" s="367">
        <v>97750</v>
      </c>
      <c r="I2404" s="384">
        <v>-28148261.040836256</v>
      </c>
      <c r="J2404" s="367">
        <v>3909.9999999999995</v>
      </c>
      <c r="K2404" s="367">
        <v>23696.969696969576</v>
      </c>
      <c r="L2404" s="384">
        <v>-1657089.7138376073</v>
      </c>
      <c r="M2404" s="367">
        <v>3909.99999999998</v>
      </c>
      <c r="N2404" s="367">
        <v>391</v>
      </c>
      <c r="O2404" s="384">
        <v>-28887.880663622516</v>
      </c>
      <c r="P2404" s="367">
        <v>56.695</v>
      </c>
      <c r="Q2404" s="367">
        <v>391</v>
      </c>
      <c r="R2404" s="384">
        <v>-11640.00288082133</v>
      </c>
      <c r="S2404" s="367">
        <v>54.739999999999995</v>
      </c>
      <c r="T2404" s="367">
        <v>13482.75862068971</v>
      </c>
      <c r="U2404" s="384">
        <v>-1712863.0513295103</v>
      </c>
      <c r="V2404" s="367">
        <v>3910.0000000000164</v>
      </c>
      <c r="W2404" s="367">
        <v>651666.66666666616</v>
      </c>
      <c r="X2404" s="384">
        <v>129963.9829230858</v>
      </c>
      <c r="Y2404" s="386">
        <v>3909.9999999999968</v>
      </c>
      <c r="Z2404" s="367"/>
      <c r="AA2404" s="367"/>
      <c r="AB2404" s="367"/>
      <c r="AC2404" s="367"/>
      <c r="AD2404" s="367"/>
      <c r="AE2404" s="367"/>
      <c r="AF2404" s="367"/>
      <c r="AG2404" s="367"/>
      <c r="AH2404" s="367"/>
      <c r="AI2404" s="367"/>
      <c r="AJ2404" s="367"/>
      <c r="AK2404" s="367"/>
      <c r="AL2404" s="367"/>
      <c r="AM2404" s="367"/>
      <c r="AN2404" s="367"/>
      <c r="AO2404" s="367"/>
      <c r="AP2404" s="367"/>
      <c r="AQ2404" s="367"/>
      <c r="AR2404" s="367"/>
      <c r="AS2404" s="367"/>
      <c r="AT2404" s="367"/>
    </row>
    <row r="2405" spans="2:46" ht="13.8">
      <c r="B2405" s="26">
        <v>65.333333333333002</v>
      </c>
      <c r="C2405" s="363">
        <v>563.34680152453495</v>
      </c>
      <c r="D2405" s="367">
        <v>3919.99999999998</v>
      </c>
      <c r="E2405" s="367">
        <v>18232.558139534976</v>
      </c>
      <c r="F2405" s="367">
        <v>-2394853.4168721195</v>
      </c>
      <c r="G2405" s="367">
        <v>3920.00000000002</v>
      </c>
      <c r="H2405" s="367">
        <v>98000</v>
      </c>
      <c r="I2405" s="384">
        <v>-28293227.581021607</v>
      </c>
      <c r="J2405" s="367">
        <v>3919.9999999999995</v>
      </c>
      <c r="K2405" s="367">
        <v>23757.575757575636</v>
      </c>
      <c r="L2405" s="384">
        <v>-1666072.5954630291</v>
      </c>
      <c r="M2405" s="367">
        <v>3919.99999999998</v>
      </c>
      <c r="N2405" s="367">
        <v>392</v>
      </c>
      <c r="O2405" s="384">
        <v>-29038.568403894689</v>
      </c>
      <c r="P2405" s="367">
        <v>56.839999999999996</v>
      </c>
      <c r="Q2405" s="367">
        <v>392</v>
      </c>
      <c r="R2405" s="384">
        <v>-11706.021617452476</v>
      </c>
      <c r="S2405" s="367">
        <v>54.879999999999995</v>
      </c>
      <c r="T2405" s="367">
        <v>13517.241379310401</v>
      </c>
      <c r="U2405" s="384">
        <v>-1722053.4500018584</v>
      </c>
      <c r="V2405" s="367">
        <v>3920.0000000000164</v>
      </c>
      <c r="W2405" s="367">
        <v>653333.33333333279</v>
      </c>
      <c r="X2405" s="384">
        <v>130117.51777906621</v>
      </c>
      <c r="Y2405" s="386">
        <v>3919.9999999999968</v>
      </c>
      <c r="Z2405" s="367"/>
      <c r="AA2405" s="367"/>
      <c r="AB2405" s="367"/>
      <c r="AC2405" s="367"/>
      <c r="AD2405" s="367"/>
      <c r="AE2405" s="367"/>
      <c r="AF2405" s="367"/>
      <c r="AG2405" s="367"/>
      <c r="AH2405" s="367"/>
      <c r="AI2405" s="367"/>
      <c r="AJ2405" s="367"/>
      <c r="AK2405" s="367"/>
      <c r="AL2405" s="367"/>
      <c r="AM2405" s="367"/>
      <c r="AN2405" s="367"/>
      <c r="AO2405" s="367"/>
      <c r="AP2405" s="367"/>
      <c r="AQ2405" s="367"/>
      <c r="AR2405" s="367"/>
      <c r="AS2405" s="367"/>
      <c r="AT2405" s="367"/>
    </row>
    <row r="2406" spans="2:46" ht="13.8">
      <c r="B2406" s="26">
        <v>65.499999999999673</v>
      </c>
      <c r="C2406" s="363">
        <v>564.75409007931239</v>
      </c>
      <c r="D2406" s="367">
        <v>3929.9999999999809</v>
      </c>
      <c r="E2406" s="367">
        <v>18279.069767441953</v>
      </c>
      <c r="F2406" s="367">
        <v>-2407177.2257831912</v>
      </c>
      <c r="G2406" s="367">
        <v>3930.00000000002</v>
      </c>
      <c r="H2406" s="367">
        <v>98250</v>
      </c>
      <c r="I2406" s="384">
        <v>-28438566.448261756</v>
      </c>
      <c r="J2406" s="367">
        <v>3929.9999999999995</v>
      </c>
      <c r="K2406" s="367">
        <v>23818.181818181696</v>
      </c>
      <c r="L2406" s="384">
        <v>-1675079.685254348</v>
      </c>
      <c r="M2406" s="367">
        <v>3929.99999999998</v>
      </c>
      <c r="N2406" s="367">
        <v>393</v>
      </c>
      <c r="O2406" s="384">
        <v>-29189.64800994514</v>
      </c>
      <c r="P2406" s="367">
        <v>56.985000000000007</v>
      </c>
      <c r="Q2406" s="367">
        <v>393</v>
      </c>
      <c r="R2406" s="384">
        <v>-11772.225297493273</v>
      </c>
      <c r="S2406" s="367">
        <v>55.019999999999996</v>
      </c>
      <c r="T2406" s="367">
        <v>13551.724137931091</v>
      </c>
      <c r="U2406" s="384">
        <v>-1731268.3878311242</v>
      </c>
      <c r="V2406" s="367">
        <v>3930.0000000000164</v>
      </c>
      <c r="W2406" s="367">
        <v>654999.99999999942</v>
      </c>
      <c r="X2406" s="384">
        <v>130270.14011541831</v>
      </c>
      <c r="Y2406" s="386">
        <v>3929.9999999999964</v>
      </c>
      <c r="Z2406" s="367"/>
      <c r="AA2406" s="367"/>
      <c r="AB2406" s="367"/>
      <c r="AC2406" s="367"/>
      <c r="AD2406" s="367"/>
      <c r="AE2406" s="367"/>
      <c r="AF2406" s="367"/>
      <c r="AG2406" s="367"/>
      <c r="AH2406" s="367"/>
      <c r="AI2406" s="367"/>
      <c r="AJ2406" s="367"/>
      <c r="AK2406" s="367"/>
      <c r="AL2406" s="367"/>
      <c r="AM2406" s="367"/>
      <c r="AN2406" s="367"/>
      <c r="AO2406" s="367"/>
      <c r="AP2406" s="367"/>
      <c r="AQ2406" s="367"/>
      <c r="AR2406" s="367"/>
      <c r="AS2406" s="367"/>
      <c r="AT2406" s="367"/>
    </row>
    <row r="2407" spans="2:46" ht="13.8">
      <c r="B2407" s="26">
        <v>65.666666666666345</v>
      </c>
      <c r="C2407" s="363">
        <v>566.16122687514451</v>
      </c>
      <c r="D2407" s="367">
        <v>3939.9999999999809</v>
      </c>
      <c r="E2407" s="367">
        <v>18325.581395348931</v>
      </c>
      <c r="F2407" s="367">
        <v>-2419532.6605923302</v>
      </c>
      <c r="G2407" s="367">
        <v>3940.00000000002</v>
      </c>
      <c r="H2407" s="367">
        <v>98500</v>
      </c>
      <c r="I2407" s="384">
        <v>-28584277.642556705</v>
      </c>
      <c r="J2407" s="367">
        <v>3939.9999999999995</v>
      </c>
      <c r="K2407" s="367">
        <v>23878.787878787756</v>
      </c>
      <c r="L2407" s="384">
        <v>-1684110.9832115644</v>
      </c>
      <c r="M2407" s="367">
        <v>3939.99999999998</v>
      </c>
      <c r="N2407" s="367">
        <v>394</v>
      </c>
      <c r="O2407" s="384">
        <v>-29341.11948177384</v>
      </c>
      <c r="P2407" s="367">
        <v>57.13</v>
      </c>
      <c r="Q2407" s="367">
        <v>394</v>
      </c>
      <c r="R2407" s="384">
        <v>-11838.613920943721</v>
      </c>
      <c r="S2407" s="367">
        <v>55.160000000000004</v>
      </c>
      <c r="T2407" s="367">
        <v>13586.206896551781</v>
      </c>
      <c r="U2407" s="384">
        <v>-1740507.864817308</v>
      </c>
      <c r="V2407" s="367">
        <v>3940.0000000000164</v>
      </c>
      <c r="W2407" s="367">
        <v>656666.66666666605</v>
      </c>
      <c r="X2407" s="384">
        <v>130421.84993214213</v>
      </c>
      <c r="Y2407" s="386">
        <v>3939.9999999999964</v>
      </c>
      <c r="Z2407" s="367"/>
      <c r="AA2407" s="367"/>
      <c r="AB2407" s="367"/>
      <c r="AC2407" s="367"/>
      <c r="AD2407" s="367"/>
      <c r="AE2407" s="367"/>
      <c r="AF2407" s="367"/>
      <c r="AG2407" s="367"/>
      <c r="AH2407" s="367"/>
      <c r="AI2407" s="367"/>
      <c r="AJ2407" s="367"/>
      <c r="AK2407" s="367"/>
      <c r="AL2407" s="367"/>
      <c r="AM2407" s="367"/>
      <c r="AN2407" s="367"/>
      <c r="AO2407" s="367"/>
      <c r="AP2407" s="367"/>
      <c r="AQ2407" s="367"/>
      <c r="AR2407" s="367"/>
      <c r="AS2407" s="367"/>
      <c r="AT2407" s="367"/>
    </row>
    <row r="2408" spans="2:46" ht="13.8">
      <c r="B2408" s="26">
        <v>65.833333333333016</v>
      </c>
      <c r="C2408" s="363">
        <v>567.56821191203119</v>
      </c>
      <c r="D2408" s="367">
        <v>3949.9999999999814</v>
      </c>
      <c r="E2408" s="367">
        <v>18372.093023255908</v>
      </c>
      <c r="F2408" s="367">
        <v>-2431919.7212995347</v>
      </c>
      <c r="G2408" s="367">
        <v>3950.00000000002</v>
      </c>
      <c r="H2408" s="367">
        <v>98750</v>
      </c>
      <c r="I2408" s="384">
        <v>-28730361.163906451</v>
      </c>
      <c r="J2408" s="367">
        <v>3949.9999999999995</v>
      </c>
      <c r="K2408" s="367">
        <v>23939.393939393816</v>
      </c>
      <c r="L2408" s="384">
        <v>-1693166.4893346778</v>
      </c>
      <c r="M2408" s="367">
        <v>3949.99999999998</v>
      </c>
      <c r="N2408" s="367">
        <v>395</v>
      </c>
      <c r="O2408" s="384">
        <v>-29492.982819380803</v>
      </c>
      <c r="P2408" s="367">
        <v>57.274999999999999</v>
      </c>
      <c r="Q2408" s="367">
        <v>395</v>
      </c>
      <c r="R2408" s="384">
        <v>-11905.187487803822</v>
      </c>
      <c r="S2408" s="367">
        <v>55.300000000000004</v>
      </c>
      <c r="T2408" s="367">
        <v>13620.689655172471</v>
      </c>
      <c r="U2408" s="384">
        <v>-1749771.88096041</v>
      </c>
      <c r="V2408" s="367">
        <v>3950.0000000000168</v>
      </c>
      <c r="W2408" s="367">
        <v>658333.33333333267</v>
      </c>
      <c r="X2408" s="384">
        <v>130572.64722923761</v>
      </c>
      <c r="Y2408" s="386">
        <v>3949.9999999999959</v>
      </c>
      <c r="Z2408" s="367"/>
      <c r="AA2408" s="367"/>
      <c r="AB2408" s="367"/>
      <c r="AC2408" s="367"/>
      <c r="AD2408" s="367"/>
      <c r="AE2408" s="367"/>
      <c r="AF2408" s="367"/>
      <c r="AG2408" s="367"/>
      <c r="AH2408" s="367"/>
      <c r="AI2408" s="367"/>
      <c r="AJ2408" s="367"/>
      <c r="AK2408" s="367"/>
      <c r="AL2408" s="367"/>
      <c r="AM2408" s="367"/>
      <c r="AN2408" s="367"/>
      <c r="AO2408" s="367"/>
      <c r="AP2408" s="367"/>
      <c r="AQ2408" s="367"/>
      <c r="AR2408" s="367"/>
      <c r="AS2408" s="367"/>
      <c r="AT2408" s="367"/>
    </row>
    <row r="2409" spans="2:46" ht="13.8">
      <c r="B2409" s="26">
        <v>65.999999999999687</v>
      </c>
      <c r="C2409" s="363">
        <v>568.97504518997221</v>
      </c>
      <c r="D2409" s="367">
        <v>3959.9999999999814</v>
      </c>
      <c r="E2409" s="367">
        <v>18418.604651162885</v>
      </c>
      <c r="F2409" s="367">
        <v>-2444338.4079048061</v>
      </c>
      <c r="G2409" s="367">
        <v>3960.00000000002</v>
      </c>
      <c r="H2409" s="367">
        <v>99000</v>
      </c>
      <c r="I2409" s="384">
        <v>-28876817.012311004</v>
      </c>
      <c r="J2409" s="367">
        <v>3959.9999999999995</v>
      </c>
      <c r="K2409" s="367">
        <v>23999.999999999876</v>
      </c>
      <c r="L2409" s="384">
        <v>-1702246.2036236883</v>
      </c>
      <c r="M2409" s="367">
        <v>3959.9999999999795</v>
      </c>
      <c r="N2409" s="367">
        <v>396</v>
      </c>
      <c r="O2409" s="384">
        <v>-29645.238022766018</v>
      </c>
      <c r="P2409" s="367">
        <v>57.419999999999995</v>
      </c>
      <c r="Q2409" s="367">
        <v>396</v>
      </c>
      <c r="R2409" s="384">
        <v>-11971.945998073568</v>
      </c>
      <c r="S2409" s="367">
        <v>55.440000000000005</v>
      </c>
      <c r="T2409" s="367">
        <v>13655.172413793161</v>
      </c>
      <c r="U2409" s="384">
        <v>-1759060.4362604299</v>
      </c>
      <c r="V2409" s="367">
        <v>3960.0000000000168</v>
      </c>
      <c r="W2409" s="367">
        <v>659999.9999999993</v>
      </c>
      <c r="X2409" s="384">
        <v>130722.53200670482</v>
      </c>
      <c r="Y2409" s="386">
        <v>3959.9999999999959</v>
      </c>
      <c r="Z2409" s="367"/>
      <c r="AA2409" s="367"/>
      <c r="AB2409" s="367"/>
      <c r="AC2409" s="367"/>
      <c r="AD2409" s="367"/>
      <c r="AE2409" s="367"/>
      <c r="AF2409" s="367"/>
      <c r="AG2409" s="367"/>
      <c r="AH2409" s="367"/>
      <c r="AI2409" s="367"/>
      <c r="AJ2409" s="367"/>
      <c r="AK2409" s="367"/>
      <c r="AL2409" s="367"/>
      <c r="AM2409" s="367"/>
      <c r="AN2409" s="367"/>
      <c r="AO2409" s="367"/>
      <c r="AP2409" s="367"/>
      <c r="AQ2409" s="367"/>
      <c r="AR2409" s="367"/>
      <c r="AS2409" s="367"/>
      <c r="AT2409" s="367"/>
    </row>
    <row r="2410" spans="2:46" ht="13.8">
      <c r="B2410" s="26">
        <v>66.166666666666359</v>
      </c>
      <c r="C2410" s="363">
        <v>570.3817267089679</v>
      </c>
      <c r="D2410" s="367">
        <v>3969.9999999999818</v>
      </c>
      <c r="E2410" s="367">
        <v>18465.116279069862</v>
      </c>
      <c r="F2410" s="367">
        <v>-2456788.7204081439</v>
      </c>
      <c r="G2410" s="367">
        <v>3970.00000000002</v>
      </c>
      <c r="H2410" s="367">
        <v>99250</v>
      </c>
      <c r="I2410" s="384">
        <v>-29023645.187770352</v>
      </c>
      <c r="J2410" s="367">
        <v>3969.9999999999995</v>
      </c>
      <c r="K2410" s="367">
        <v>24060.606060605936</v>
      </c>
      <c r="L2410" s="384">
        <v>-1711350.1260785966</v>
      </c>
      <c r="M2410" s="367">
        <v>3969.9999999999795</v>
      </c>
      <c r="N2410" s="367">
        <v>397</v>
      </c>
      <c r="O2410" s="384">
        <v>-29797.885091929515</v>
      </c>
      <c r="P2410" s="367">
        <v>57.565000000000005</v>
      </c>
      <c r="Q2410" s="367">
        <v>397</v>
      </c>
      <c r="R2410" s="384">
        <v>-12038.889451752961</v>
      </c>
      <c r="S2410" s="367">
        <v>55.58</v>
      </c>
      <c r="T2410" s="367">
        <v>13689.655172413852</v>
      </c>
      <c r="U2410" s="384">
        <v>-1768373.5307173671</v>
      </c>
      <c r="V2410" s="367">
        <v>3970.0000000000168</v>
      </c>
      <c r="W2410" s="367">
        <v>661666.66666666593</v>
      </c>
      <c r="X2410" s="384">
        <v>130871.50426454371</v>
      </c>
      <c r="Y2410" s="386">
        <v>3969.999999999995</v>
      </c>
      <c r="Z2410" s="367"/>
      <c r="AA2410" s="367"/>
      <c r="AB2410" s="367"/>
      <c r="AC2410" s="367"/>
      <c r="AD2410" s="367"/>
      <c r="AE2410" s="367"/>
      <c r="AF2410" s="367"/>
      <c r="AG2410" s="367"/>
      <c r="AH2410" s="367"/>
      <c r="AI2410" s="367"/>
      <c r="AJ2410" s="367"/>
      <c r="AK2410" s="367"/>
      <c r="AL2410" s="367"/>
      <c r="AM2410" s="367"/>
      <c r="AN2410" s="367"/>
      <c r="AO2410" s="367"/>
      <c r="AP2410" s="367"/>
      <c r="AQ2410" s="367"/>
      <c r="AR2410" s="367"/>
      <c r="AS2410" s="367"/>
      <c r="AT2410" s="367"/>
    </row>
    <row r="2411" spans="2:46" ht="13.8">
      <c r="B2411" s="26">
        <v>66.33333333333303</v>
      </c>
      <c r="C2411" s="363">
        <v>571.78825646901794</v>
      </c>
      <c r="D2411" s="367">
        <v>3979.9999999999818</v>
      </c>
      <c r="E2411" s="367">
        <v>18511.627906976839</v>
      </c>
      <c r="F2411" s="367">
        <v>-2469270.6588095496</v>
      </c>
      <c r="G2411" s="367">
        <v>3980.0000000000209</v>
      </c>
      <c r="H2411" s="367">
        <v>99500</v>
      </c>
      <c r="I2411" s="384">
        <v>-29170845.690284498</v>
      </c>
      <c r="J2411" s="367">
        <v>3979.9999999999995</v>
      </c>
      <c r="K2411" s="367">
        <v>24121.212121211996</v>
      </c>
      <c r="L2411" s="384">
        <v>-1720478.2566994021</v>
      </c>
      <c r="M2411" s="367">
        <v>3979.9999999999795</v>
      </c>
      <c r="N2411" s="367">
        <v>398</v>
      </c>
      <c r="O2411" s="384">
        <v>-29950.924026871257</v>
      </c>
      <c r="P2411" s="367">
        <v>57.71</v>
      </c>
      <c r="Q2411" s="367">
        <v>398</v>
      </c>
      <c r="R2411" s="384">
        <v>-12106.01784884201</v>
      </c>
      <c r="S2411" s="367">
        <v>55.72</v>
      </c>
      <c r="T2411" s="367">
        <v>13724.137931034542</v>
      </c>
      <c r="U2411" s="384">
        <v>-1777711.1643312229</v>
      </c>
      <c r="V2411" s="367">
        <v>3980.0000000000173</v>
      </c>
      <c r="W2411" s="367">
        <v>663333.33333333256</v>
      </c>
      <c r="X2411" s="384">
        <v>131019.56400275431</v>
      </c>
      <c r="Y2411" s="386">
        <v>3979.999999999995</v>
      </c>
      <c r="Z2411" s="367"/>
      <c r="AA2411" s="367"/>
      <c r="AB2411" s="367"/>
      <c r="AC2411" s="367"/>
      <c r="AD2411" s="367"/>
      <c r="AE2411" s="367"/>
      <c r="AF2411" s="367"/>
      <c r="AG2411" s="367"/>
      <c r="AH2411" s="367"/>
      <c r="AI2411" s="367"/>
      <c r="AJ2411" s="367"/>
      <c r="AK2411" s="367"/>
      <c r="AL2411" s="367"/>
      <c r="AM2411" s="367"/>
      <c r="AN2411" s="367"/>
      <c r="AO2411" s="367"/>
      <c r="AP2411" s="367"/>
      <c r="AQ2411" s="367"/>
      <c r="AR2411" s="367"/>
      <c r="AS2411" s="367"/>
      <c r="AT2411" s="367"/>
    </row>
    <row r="2412" spans="2:46" ht="13.8">
      <c r="B2412" s="26">
        <v>66.499999999999702</v>
      </c>
      <c r="C2412" s="363">
        <v>573.19463447012265</v>
      </c>
      <c r="D2412" s="367">
        <v>3989.9999999999823</v>
      </c>
      <c r="E2412" s="367">
        <v>18558.139534883816</v>
      </c>
      <c r="F2412" s="367">
        <v>-2481784.2231090204</v>
      </c>
      <c r="G2412" s="367">
        <v>3990.0000000000209</v>
      </c>
      <c r="H2412" s="367">
        <v>99750</v>
      </c>
      <c r="I2412" s="384">
        <v>-29318418.519853443</v>
      </c>
      <c r="J2412" s="367">
        <v>3989.9999999999995</v>
      </c>
      <c r="K2412" s="367">
        <v>24181.818181818056</v>
      </c>
      <c r="L2412" s="384">
        <v>-1729630.5954861045</v>
      </c>
      <c r="M2412" s="367">
        <v>3989.9999999999795</v>
      </c>
      <c r="N2412" s="367">
        <v>399</v>
      </c>
      <c r="O2412" s="384">
        <v>-30104.354827591258</v>
      </c>
      <c r="P2412" s="367">
        <v>57.854999999999997</v>
      </c>
      <c r="Q2412" s="367">
        <v>399</v>
      </c>
      <c r="R2412" s="384">
        <v>-12173.331189340708</v>
      </c>
      <c r="S2412" s="367">
        <v>55.86</v>
      </c>
      <c r="T2412" s="367">
        <v>13758.620689655232</v>
      </c>
      <c r="U2412" s="384">
        <v>-1787073.3371019959</v>
      </c>
      <c r="V2412" s="367">
        <v>3990.0000000000173</v>
      </c>
      <c r="W2412" s="367">
        <v>664999.99999999919</v>
      </c>
      <c r="X2412" s="384">
        <v>131166.71122133659</v>
      </c>
      <c r="Y2412" s="386">
        <v>3989.9999999999945</v>
      </c>
      <c r="Z2412" s="367"/>
      <c r="AA2412" s="367"/>
      <c r="AB2412" s="367"/>
      <c r="AC2412" s="367"/>
      <c r="AD2412" s="367"/>
      <c r="AE2412" s="367"/>
      <c r="AF2412" s="367"/>
      <c r="AG2412" s="367"/>
      <c r="AH2412" s="367"/>
      <c r="AI2412" s="367"/>
      <c r="AJ2412" s="367"/>
      <c r="AK2412" s="367"/>
      <c r="AL2412" s="367"/>
      <c r="AM2412" s="367"/>
      <c r="AN2412" s="367"/>
      <c r="AO2412" s="367"/>
      <c r="AP2412" s="367"/>
      <c r="AQ2412" s="367"/>
      <c r="AR2412" s="367"/>
      <c r="AS2412" s="367"/>
      <c r="AT2412" s="367"/>
    </row>
    <row r="2413" spans="2:46" ht="13.8">
      <c r="B2413" s="26">
        <v>66.666666666666373</v>
      </c>
      <c r="C2413" s="363">
        <v>574.60086071228204</v>
      </c>
      <c r="D2413" s="367">
        <v>3999.9999999999823</v>
      </c>
      <c r="E2413" s="367">
        <v>18604.651162790793</v>
      </c>
      <c r="F2413" s="367">
        <v>-2494329.413306558</v>
      </c>
      <c r="G2413" s="367">
        <v>4000.0000000000209</v>
      </c>
      <c r="H2413" s="367">
        <v>100000</v>
      </c>
      <c r="I2413" s="384">
        <v>-29466363.676477194</v>
      </c>
      <c r="J2413" s="367">
        <v>3999.9999999999995</v>
      </c>
      <c r="K2413" s="367">
        <v>24242.424242424117</v>
      </c>
      <c r="L2413" s="384">
        <v>-1738807.1424387044</v>
      </c>
      <c r="M2413" s="367">
        <v>3999.9999999999795</v>
      </c>
      <c r="N2413" s="367">
        <v>400</v>
      </c>
      <c r="O2413" s="384">
        <v>-30258.177494089523</v>
      </c>
      <c r="P2413" s="367">
        <v>57.999999999999993</v>
      </c>
      <c r="Q2413" s="367">
        <v>400</v>
      </c>
      <c r="R2413" s="384">
        <v>-12240.829473249058</v>
      </c>
      <c r="S2413" s="367">
        <v>56</v>
      </c>
      <c r="T2413" s="367">
        <v>13793.103448275922</v>
      </c>
      <c r="U2413" s="384">
        <v>-1796460.0490296872</v>
      </c>
      <c r="V2413" s="367">
        <v>4000.0000000000173</v>
      </c>
      <c r="W2413" s="367">
        <v>666666.66666666581</v>
      </c>
      <c r="X2413" s="384">
        <v>131312.94592029057</v>
      </c>
      <c r="Y2413" s="386">
        <v>3999.9999999999945</v>
      </c>
      <c r="Z2413" s="367"/>
      <c r="AA2413" s="367"/>
      <c r="AB2413" s="367"/>
      <c r="AC2413" s="367"/>
      <c r="AD2413" s="367"/>
      <c r="AE2413" s="367"/>
      <c r="AF2413" s="367"/>
      <c r="AG2413" s="367"/>
      <c r="AH2413" s="367"/>
      <c r="AI2413" s="367"/>
      <c r="AJ2413" s="367"/>
      <c r="AK2413" s="367"/>
      <c r="AL2413" s="367"/>
      <c r="AM2413" s="367"/>
      <c r="AN2413" s="367"/>
      <c r="AO2413" s="367"/>
      <c r="AP2413" s="367"/>
      <c r="AQ2413" s="367"/>
      <c r="AR2413" s="367"/>
      <c r="AS2413" s="367"/>
      <c r="AT2413" s="367"/>
    </row>
    <row r="2414" spans="2:46" ht="13.8">
      <c r="B2414" s="26">
        <v>66.833333333333044</v>
      </c>
      <c r="C2414" s="363">
        <v>576.00693519549577</v>
      </c>
      <c r="D2414" s="367">
        <v>4009.9999999999832</v>
      </c>
      <c r="E2414" s="367">
        <v>18651.16279069777</v>
      </c>
      <c r="F2414" s="367">
        <v>-2506906.2294021621</v>
      </c>
      <c r="G2414" s="367">
        <v>4010.0000000000209</v>
      </c>
      <c r="H2414" s="367">
        <v>100250</v>
      </c>
      <c r="I2414" s="384">
        <v>-29614681.16015574</v>
      </c>
      <c r="J2414" s="367">
        <v>4009.9999999999995</v>
      </c>
      <c r="K2414" s="367">
        <v>24303.030303030177</v>
      </c>
      <c r="L2414" s="384">
        <v>-1748007.8975572013</v>
      </c>
      <c r="M2414" s="367">
        <v>4009.9999999999795</v>
      </c>
      <c r="N2414" s="367">
        <v>401</v>
      </c>
      <c r="O2414" s="384">
        <v>-30412.392026366062</v>
      </c>
      <c r="P2414" s="367">
        <v>58.145000000000003</v>
      </c>
      <c r="Q2414" s="367">
        <v>401</v>
      </c>
      <c r="R2414" s="384">
        <v>-12308.512700567055</v>
      </c>
      <c r="S2414" s="367">
        <v>56.14</v>
      </c>
      <c r="T2414" s="367">
        <v>13827.586206896613</v>
      </c>
      <c r="U2414" s="384">
        <v>-1805871.3001142961</v>
      </c>
      <c r="V2414" s="367">
        <v>4010.0000000000173</v>
      </c>
      <c r="W2414" s="367">
        <v>668333.33333333244</v>
      </c>
      <c r="X2414" s="384">
        <v>131458.26809961622</v>
      </c>
      <c r="Y2414" s="386">
        <v>4009.9999999999945</v>
      </c>
      <c r="Z2414" s="367"/>
      <c r="AA2414" s="367"/>
      <c r="AB2414" s="367"/>
      <c r="AC2414" s="367"/>
      <c r="AD2414" s="367"/>
      <c r="AE2414" s="367"/>
      <c r="AF2414" s="367"/>
      <c r="AG2414" s="367"/>
      <c r="AH2414" s="367"/>
      <c r="AI2414" s="367"/>
      <c r="AJ2414" s="367"/>
      <c r="AK2414" s="367"/>
      <c r="AL2414" s="367"/>
      <c r="AM2414" s="367"/>
      <c r="AN2414" s="367"/>
      <c r="AO2414" s="367"/>
      <c r="AP2414" s="367"/>
      <c r="AQ2414" s="367"/>
      <c r="AR2414" s="367"/>
      <c r="AS2414" s="367"/>
      <c r="AT2414" s="367"/>
    </row>
    <row r="2415" spans="2:46" ht="13.8">
      <c r="B2415" s="26">
        <v>66.999999999999716</v>
      </c>
      <c r="C2415" s="363">
        <v>577.41285791976406</v>
      </c>
      <c r="D2415" s="367">
        <v>4019.9999999999832</v>
      </c>
      <c r="E2415" s="367">
        <v>18697.674418604747</v>
      </c>
      <c r="F2415" s="367">
        <v>-2519514.6713958322</v>
      </c>
      <c r="G2415" s="367">
        <v>4020.0000000000209</v>
      </c>
      <c r="H2415" s="367">
        <v>100500</v>
      </c>
      <c r="I2415" s="384">
        <v>-29763370.970889088</v>
      </c>
      <c r="J2415" s="367">
        <v>4019.9999999999995</v>
      </c>
      <c r="K2415" s="367">
        <v>24363.636363636237</v>
      </c>
      <c r="L2415" s="384">
        <v>-1757232.8608415953</v>
      </c>
      <c r="M2415" s="367">
        <v>4019.9999999999791</v>
      </c>
      <c r="N2415" s="367">
        <v>402</v>
      </c>
      <c r="O2415" s="384">
        <v>-30566.998424420843</v>
      </c>
      <c r="P2415" s="367">
        <v>58.29</v>
      </c>
      <c r="Q2415" s="367">
        <v>402</v>
      </c>
      <c r="R2415" s="384">
        <v>-12376.380871294705</v>
      </c>
      <c r="S2415" s="367">
        <v>56.28</v>
      </c>
      <c r="T2415" s="367">
        <v>13862.068965517303</v>
      </c>
      <c r="U2415" s="384">
        <v>-1815307.090355824</v>
      </c>
      <c r="V2415" s="367">
        <v>4020.0000000000182</v>
      </c>
      <c r="W2415" s="367">
        <v>669999.99999999907</v>
      </c>
      <c r="X2415" s="384">
        <v>131602.67775931361</v>
      </c>
      <c r="Y2415" s="386">
        <v>4019.9999999999941</v>
      </c>
      <c r="Z2415" s="367"/>
      <c r="AA2415" s="367"/>
      <c r="AB2415" s="367"/>
      <c r="AC2415" s="367"/>
      <c r="AD2415" s="367"/>
      <c r="AE2415" s="367"/>
      <c r="AF2415" s="367"/>
      <c r="AG2415" s="367"/>
      <c r="AH2415" s="367"/>
      <c r="AI2415" s="367"/>
      <c r="AJ2415" s="367"/>
      <c r="AK2415" s="367"/>
      <c r="AL2415" s="367"/>
      <c r="AM2415" s="367"/>
      <c r="AN2415" s="367"/>
      <c r="AO2415" s="367"/>
      <c r="AP2415" s="367"/>
      <c r="AQ2415" s="367"/>
      <c r="AR2415" s="367"/>
      <c r="AS2415" s="367"/>
      <c r="AT2415" s="367"/>
    </row>
    <row r="2416" spans="2:46" ht="13.8">
      <c r="B2416" s="26">
        <v>67.166666666666387</v>
      </c>
      <c r="C2416" s="363">
        <v>578.81862888508692</v>
      </c>
      <c r="D2416" s="367">
        <v>4029.9999999999832</v>
      </c>
      <c r="E2416" s="367">
        <v>18744.186046511724</v>
      </c>
      <c r="F2416" s="367">
        <v>-2532154.7392875697</v>
      </c>
      <c r="G2416" s="367">
        <v>4030.0000000000209</v>
      </c>
      <c r="H2416" s="367">
        <v>100750</v>
      </c>
      <c r="I2416" s="384">
        <v>-29912433.108677235</v>
      </c>
      <c r="J2416" s="367">
        <v>4029.9999999999995</v>
      </c>
      <c r="K2416" s="367">
        <v>24424.242424242297</v>
      </c>
      <c r="L2416" s="384">
        <v>-1766482.0322918869</v>
      </c>
      <c r="M2416" s="367">
        <v>4029.9999999999791</v>
      </c>
      <c r="N2416" s="367">
        <v>403</v>
      </c>
      <c r="O2416" s="384">
        <v>-30721.99668825389</v>
      </c>
      <c r="P2416" s="367">
        <v>58.434999999999995</v>
      </c>
      <c r="Q2416" s="367">
        <v>403</v>
      </c>
      <c r="R2416" s="384">
        <v>-12444.433985432002</v>
      </c>
      <c r="S2416" s="367">
        <v>56.42</v>
      </c>
      <c r="T2416" s="367">
        <v>13896.551724137993</v>
      </c>
      <c r="U2416" s="384">
        <v>-1824767.4197542684</v>
      </c>
      <c r="V2416" s="367">
        <v>4030.0000000000182</v>
      </c>
      <c r="W2416" s="367">
        <v>671666.6666666657</v>
      </c>
      <c r="X2416" s="384">
        <v>131746.17489938266</v>
      </c>
      <c r="Y2416" s="386">
        <v>4029.9999999999941</v>
      </c>
      <c r="Z2416" s="367"/>
      <c r="AA2416" s="367"/>
      <c r="AB2416" s="367"/>
      <c r="AC2416" s="367"/>
      <c r="AD2416" s="367"/>
      <c r="AE2416" s="367"/>
      <c r="AF2416" s="367"/>
      <c r="AG2416" s="367"/>
      <c r="AH2416" s="367"/>
      <c r="AI2416" s="367"/>
      <c r="AJ2416" s="367"/>
      <c r="AK2416" s="367"/>
      <c r="AL2416" s="367"/>
      <c r="AM2416" s="367"/>
      <c r="AN2416" s="367"/>
      <c r="AO2416" s="367"/>
      <c r="AP2416" s="367"/>
      <c r="AQ2416" s="367"/>
      <c r="AR2416" s="367"/>
      <c r="AS2416" s="367"/>
      <c r="AT2416" s="367"/>
    </row>
    <row r="2417" spans="2:46" ht="13.8">
      <c r="B2417" s="26">
        <v>67.333333333333059</v>
      </c>
      <c r="C2417" s="363">
        <v>580.22424809146412</v>
      </c>
      <c r="D2417" s="367">
        <v>4039.9999999999836</v>
      </c>
      <c r="E2417" s="367">
        <v>18790.697674418701</v>
      </c>
      <c r="F2417" s="367">
        <v>-2544826.4330773731</v>
      </c>
      <c r="G2417" s="367">
        <v>4040.0000000000209</v>
      </c>
      <c r="H2417" s="367">
        <v>101000</v>
      </c>
      <c r="I2417" s="384">
        <v>-30061867.573520184</v>
      </c>
      <c r="J2417" s="367">
        <v>4039.9999999999995</v>
      </c>
      <c r="K2417" s="367">
        <v>24484.848484848357</v>
      </c>
      <c r="L2417" s="384">
        <v>-1775755.4119080759</v>
      </c>
      <c r="M2417" s="367">
        <v>4039.9999999999791</v>
      </c>
      <c r="N2417" s="367">
        <v>404</v>
      </c>
      <c r="O2417" s="384">
        <v>-30877.386817865216</v>
      </c>
      <c r="P2417" s="367">
        <v>58.580000000000005</v>
      </c>
      <c r="Q2417" s="367">
        <v>404</v>
      </c>
      <c r="R2417" s="384">
        <v>-12512.672042978948</v>
      </c>
      <c r="S2417" s="367">
        <v>56.559999999999995</v>
      </c>
      <c r="T2417" s="367">
        <v>13931.034482758683</v>
      </c>
      <c r="U2417" s="384">
        <v>-1834252.2883096312</v>
      </c>
      <c r="V2417" s="367">
        <v>4040.0000000000182</v>
      </c>
      <c r="W2417" s="367">
        <v>673333.33333333232</v>
      </c>
      <c r="X2417" s="384">
        <v>131888.75951982345</v>
      </c>
      <c r="Y2417" s="386">
        <v>4039.9999999999936</v>
      </c>
      <c r="Z2417" s="367"/>
      <c r="AA2417" s="367"/>
      <c r="AB2417" s="367"/>
      <c r="AC2417" s="367"/>
      <c r="AD2417" s="367"/>
      <c r="AE2417" s="367"/>
      <c r="AF2417" s="367"/>
      <c r="AG2417" s="367"/>
      <c r="AH2417" s="367"/>
      <c r="AI2417" s="367"/>
      <c r="AJ2417" s="367"/>
      <c r="AK2417" s="367"/>
      <c r="AL2417" s="367"/>
      <c r="AM2417" s="367"/>
      <c r="AN2417" s="367"/>
      <c r="AO2417" s="367"/>
      <c r="AP2417" s="367"/>
      <c r="AQ2417" s="367"/>
      <c r="AR2417" s="367"/>
      <c r="AS2417" s="367"/>
      <c r="AT2417" s="367"/>
    </row>
    <row r="2418" spans="2:46" ht="13.8">
      <c r="B2418" s="26">
        <v>67.49999999999973</v>
      </c>
      <c r="C2418" s="363">
        <v>581.62971553889611</v>
      </c>
      <c r="D2418" s="367">
        <v>4049.9999999999836</v>
      </c>
      <c r="E2418" s="367">
        <v>18837.209302325678</v>
      </c>
      <c r="F2418" s="367">
        <v>-2557529.7527652434</v>
      </c>
      <c r="G2418" s="367">
        <v>4050.0000000000209</v>
      </c>
      <c r="H2418" s="367">
        <v>101250</v>
      </c>
      <c r="I2418" s="384">
        <v>-30211674.365417928</v>
      </c>
      <c r="J2418" s="367">
        <v>4049.9999999999995</v>
      </c>
      <c r="K2418" s="367">
        <v>24545.454545454417</v>
      </c>
      <c r="L2418" s="384">
        <v>-1785052.999690162</v>
      </c>
      <c r="M2418" s="367">
        <v>4049.9999999999791</v>
      </c>
      <c r="N2418" s="367">
        <v>405</v>
      </c>
      <c r="O2418" s="384">
        <v>-31033.168813254779</v>
      </c>
      <c r="P2418" s="367">
        <v>58.725000000000001</v>
      </c>
      <c r="Q2418" s="367">
        <v>405</v>
      </c>
      <c r="R2418" s="384">
        <v>-12581.095043935547</v>
      </c>
      <c r="S2418" s="367">
        <v>56.699999999999996</v>
      </c>
      <c r="T2418" s="367">
        <v>13965.517241379373</v>
      </c>
      <c r="U2418" s="384">
        <v>-1843761.6960219119</v>
      </c>
      <c r="V2418" s="367">
        <v>4050.0000000000186</v>
      </c>
      <c r="W2418" s="367">
        <v>674999.99999999895</v>
      </c>
      <c r="X2418" s="384">
        <v>132030.43162063591</v>
      </c>
      <c r="Y2418" s="386">
        <v>4049.9999999999936</v>
      </c>
      <c r="Z2418" s="367"/>
      <c r="AA2418" s="367"/>
      <c r="AB2418" s="367"/>
      <c r="AC2418" s="367"/>
      <c r="AD2418" s="367"/>
      <c r="AE2418" s="367"/>
      <c r="AF2418" s="367"/>
      <c r="AG2418" s="367"/>
      <c r="AH2418" s="367"/>
      <c r="AI2418" s="367"/>
      <c r="AJ2418" s="367"/>
      <c r="AK2418" s="367"/>
      <c r="AL2418" s="367"/>
      <c r="AM2418" s="367"/>
      <c r="AN2418" s="367"/>
      <c r="AO2418" s="367"/>
      <c r="AP2418" s="367"/>
      <c r="AQ2418" s="367"/>
      <c r="AR2418" s="367"/>
      <c r="AS2418" s="367"/>
      <c r="AT2418" s="367"/>
    </row>
    <row r="2419" spans="2:46" ht="13.8">
      <c r="B2419" s="26">
        <v>67.666666666666401</v>
      </c>
      <c r="C2419" s="363">
        <v>583.03503122738255</v>
      </c>
      <c r="D2419" s="367">
        <v>4059.9999999999841</v>
      </c>
      <c r="E2419" s="367">
        <v>18883.720930232656</v>
      </c>
      <c r="F2419" s="367">
        <v>-2570264.6983511806</v>
      </c>
      <c r="G2419" s="367">
        <v>4060.0000000000214</v>
      </c>
      <c r="H2419" s="367">
        <v>101500</v>
      </c>
      <c r="I2419" s="384">
        <v>-30361853.48437047</v>
      </c>
      <c r="J2419" s="367">
        <v>4059.9999999999995</v>
      </c>
      <c r="K2419" s="367">
        <v>24606.060606060477</v>
      </c>
      <c r="L2419" s="384">
        <v>-1794374.7956381454</v>
      </c>
      <c r="M2419" s="367">
        <v>4059.9999999999791</v>
      </c>
      <c r="N2419" s="367">
        <v>406</v>
      </c>
      <c r="O2419" s="384">
        <v>-31189.342674422609</v>
      </c>
      <c r="P2419" s="367">
        <v>58.87</v>
      </c>
      <c r="Q2419" s="367">
        <v>406</v>
      </c>
      <c r="R2419" s="384">
        <v>-12649.702988301799</v>
      </c>
      <c r="S2419" s="367">
        <v>56.839999999999996</v>
      </c>
      <c r="T2419" s="367">
        <v>14000.000000000064</v>
      </c>
      <c r="U2419" s="384">
        <v>-1853295.6428911106</v>
      </c>
      <c r="V2419" s="367">
        <v>4060.0000000000186</v>
      </c>
      <c r="W2419" s="367">
        <v>676666.66666666558</v>
      </c>
      <c r="X2419" s="384">
        <v>132171.19120182004</v>
      </c>
      <c r="Y2419" s="386">
        <v>4059.9999999999932</v>
      </c>
      <c r="Z2419" s="367"/>
      <c r="AA2419" s="367"/>
      <c r="AB2419" s="367"/>
      <c r="AC2419" s="367"/>
      <c r="AD2419" s="367"/>
      <c r="AE2419" s="367"/>
      <c r="AF2419" s="367"/>
      <c r="AG2419" s="367"/>
      <c r="AH2419" s="367"/>
      <c r="AI2419" s="367"/>
      <c r="AJ2419" s="367"/>
      <c r="AK2419" s="367"/>
      <c r="AL2419" s="367"/>
      <c r="AM2419" s="367"/>
      <c r="AN2419" s="367"/>
      <c r="AO2419" s="367"/>
      <c r="AP2419" s="367"/>
      <c r="AQ2419" s="367"/>
      <c r="AR2419" s="367"/>
      <c r="AS2419" s="367"/>
      <c r="AT2419" s="367"/>
    </row>
    <row r="2420" spans="2:46" ht="13.8">
      <c r="B2420" s="26">
        <v>67.833333333333073</v>
      </c>
      <c r="C2420" s="363">
        <v>584.44019515692344</v>
      </c>
      <c r="D2420" s="367">
        <v>4069.9999999999841</v>
      </c>
      <c r="E2420" s="367">
        <v>18930.232558139633</v>
      </c>
      <c r="F2420" s="367">
        <v>-2583031.2698351834</v>
      </c>
      <c r="G2420" s="367">
        <v>4070.0000000000214</v>
      </c>
      <c r="H2420" s="367">
        <v>101750</v>
      </c>
      <c r="I2420" s="384">
        <v>-30512404.930377819</v>
      </c>
      <c r="J2420" s="367">
        <v>4069.9999999999995</v>
      </c>
      <c r="K2420" s="367">
        <v>24666.666666666537</v>
      </c>
      <c r="L2420" s="384">
        <v>-1803720.7997520256</v>
      </c>
      <c r="M2420" s="367">
        <v>4069.9999999999786</v>
      </c>
      <c r="N2420" s="367">
        <v>407</v>
      </c>
      <c r="O2420" s="384">
        <v>-31345.908401368695</v>
      </c>
      <c r="P2420" s="367">
        <v>59.014999999999993</v>
      </c>
      <c r="Q2420" s="367">
        <v>407</v>
      </c>
      <c r="R2420" s="384">
        <v>-12718.495876077697</v>
      </c>
      <c r="S2420" s="367">
        <v>56.98</v>
      </c>
      <c r="T2420" s="367">
        <v>14034.482758620754</v>
      </c>
      <c r="U2420" s="384">
        <v>-1862854.1289172266</v>
      </c>
      <c r="V2420" s="367">
        <v>4070.0000000000186</v>
      </c>
      <c r="W2420" s="367">
        <v>678333.33333333221</v>
      </c>
      <c r="X2420" s="384">
        <v>132311.0382633759</v>
      </c>
      <c r="Y2420" s="386">
        <v>4069.9999999999932</v>
      </c>
      <c r="Z2420" s="367"/>
      <c r="AA2420" s="367"/>
      <c r="AB2420" s="367"/>
      <c r="AC2420" s="367"/>
      <c r="AD2420" s="367"/>
      <c r="AE2420" s="367"/>
      <c r="AF2420" s="367"/>
      <c r="AG2420" s="367"/>
      <c r="AH2420" s="367"/>
      <c r="AI2420" s="367"/>
      <c r="AJ2420" s="367"/>
      <c r="AK2420" s="367"/>
      <c r="AL2420" s="367"/>
      <c r="AM2420" s="367"/>
      <c r="AN2420" s="367"/>
      <c r="AO2420" s="367"/>
      <c r="AP2420" s="367"/>
      <c r="AQ2420" s="367"/>
      <c r="AR2420" s="367"/>
      <c r="AS2420" s="367"/>
      <c r="AT2420" s="367"/>
    </row>
    <row r="2421" spans="2:46" ht="13.8">
      <c r="B2421" s="26">
        <v>67.999999999999744</v>
      </c>
      <c r="C2421" s="363">
        <v>585.84520732751878</v>
      </c>
      <c r="D2421" s="367">
        <v>4079.9999999999845</v>
      </c>
      <c r="E2421" s="367">
        <v>18976.74418604661</v>
      </c>
      <c r="F2421" s="367">
        <v>-2595829.4672172535</v>
      </c>
      <c r="G2421" s="367">
        <v>4080.0000000000214</v>
      </c>
      <c r="H2421" s="367">
        <v>102000</v>
      </c>
      <c r="I2421" s="384">
        <v>-30663328.703439966</v>
      </c>
      <c r="J2421" s="367">
        <v>4079.9999999999995</v>
      </c>
      <c r="K2421" s="367">
        <v>24727.272727272597</v>
      </c>
      <c r="L2421" s="384">
        <v>-1813091.0120318034</v>
      </c>
      <c r="M2421" s="367">
        <v>4079.9999999999786</v>
      </c>
      <c r="N2421" s="367">
        <v>408</v>
      </c>
      <c r="O2421" s="384">
        <v>-31502.865994093063</v>
      </c>
      <c r="P2421" s="367">
        <v>59.160000000000004</v>
      </c>
      <c r="Q2421" s="367">
        <v>408</v>
      </c>
      <c r="R2421" s="384">
        <v>-12787.473707263247</v>
      </c>
      <c r="S2421" s="367">
        <v>57.12</v>
      </c>
      <c r="T2421" s="367">
        <v>14068.965517241444</v>
      </c>
      <c r="U2421" s="384">
        <v>-1872437.1541002609</v>
      </c>
      <c r="V2421" s="367">
        <v>4080.0000000000186</v>
      </c>
      <c r="W2421" s="367">
        <v>679999.99999999884</v>
      </c>
      <c r="X2421" s="384">
        <v>132449.97280530343</v>
      </c>
      <c r="Y2421" s="386">
        <v>4079.9999999999932</v>
      </c>
      <c r="Z2421" s="367"/>
      <c r="AA2421" s="367"/>
      <c r="AB2421" s="367"/>
      <c r="AC2421" s="367"/>
      <c r="AD2421" s="367"/>
      <c r="AE2421" s="367"/>
      <c r="AF2421" s="367"/>
      <c r="AG2421" s="367"/>
      <c r="AH2421" s="367"/>
      <c r="AI2421" s="367"/>
      <c r="AJ2421" s="367"/>
      <c r="AK2421" s="367"/>
      <c r="AL2421" s="367"/>
      <c r="AM2421" s="367"/>
      <c r="AN2421" s="367"/>
      <c r="AO2421" s="367"/>
      <c r="AP2421" s="367"/>
      <c r="AQ2421" s="367"/>
      <c r="AR2421" s="367"/>
      <c r="AS2421" s="367"/>
      <c r="AT2421" s="367"/>
    </row>
    <row r="2422" spans="2:46" ht="13.8">
      <c r="B2422" s="26">
        <v>68.166666666666416</v>
      </c>
      <c r="C2422" s="363">
        <v>587.25006773916868</v>
      </c>
      <c r="D2422" s="367">
        <v>4089.9999999999845</v>
      </c>
      <c r="E2422" s="367">
        <v>19023.255813953587</v>
      </c>
      <c r="F2422" s="367">
        <v>-2608659.2904973896</v>
      </c>
      <c r="G2422" s="367">
        <v>4090.0000000000214</v>
      </c>
      <c r="H2422" s="367">
        <v>102250</v>
      </c>
      <c r="I2422" s="384">
        <v>-30814624.803556908</v>
      </c>
      <c r="J2422" s="367">
        <v>4089.9999999999995</v>
      </c>
      <c r="K2422" s="367">
        <v>24787.878787878657</v>
      </c>
      <c r="L2422" s="384">
        <v>-1822485.4324774789</v>
      </c>
      <c r="M2422" s="367">
        <v>4089.9999999999786</v>
      </c>
      <c r="N2422" s="367">
        <v>409</v>
      </c>
      <c r="O2422" s="384">
        <v>-31660.215452595676</v>
      </c>
      <c r="P2422" s="367">
        <v>59.305</v>
      </c>
      <c r="Q2422" s="367">
        <v>409</v>
      </c>
      <c r="R2422" s="384">
        <v>-12856.636481858453</v>
      </c>
      <c r="S2422" s="367">
        <v>57.260000000000005</v>
      </c>
      <c r="T2422" s="367">
        <v>14103.448275862134</v>
      </c>
      <c r="U2422" s="384">
        <v>-1882044.718440213</v>
      </c>
      <c r="V2422" s="367">
        <v>4090.0000000000191</v>
      </c>
      <c r="W2422" s="367">
        <v>681666.66666666546</v>
      </c>
      <c r="X2422" s="384">
        <v>132587.9948276027</v>
      </c>
      <c r="Y2422" s="386">
        <v>4089.9999999999927</v>
      </c>
      <c r="Z2422" s="367"/>
      <c r="AA2422" s="367"/>
      <c r="AB2422" s="367"/>
      <c r="AC2422" s="367"/>
      <c r="AD2422" s="367"/>
      <c r="AE2422" s="367"/>
      <c r="AF2422" s="367"/>
      <c r="AG2422" s="367"/>
      <c r="AH2422" s="367"/>
      <c r="AI2422" s="367"/>
      <c r="AJ2422" s="367"/>
      <c r="AK2422" s="367"/>
      <c r="AL2422" s="367"/>
      <c r="AM2422" s="367"/>
      <c r="AN2422" s="367"/>
      <c r="AO2422" s="367"/>
      <c r="AP2422" s="367"/>
      <c r="AQ2422" s="367"/>
      <c r="AR2422" s="367"/>
      <c r="AS2422" s="367"/>
      <c r="AT2422" s="367"/>
    </row>
    <row r="2423" spans="2:46" ht="13.8">
      <c r="B2423" s="26">
        <v>68.333333333333087</v>
      </c>
      <c r="C2423" s="363">
        <v>588.65477639187338</v>
      </c>
      <c r="D2423" s="367">
        <v>4099.9999999999854</v>
      </c>
      <c r="E2423" s="367">
        <v>19069.767441860564</v>
      </c>
      <c r="F2423" s="367">
        <v>-2621520.7396755926</v>
      </c>
      <c r="G2423" s="367">
        <v>4100.0000000000218</v>
      </c>
      <c r="H2423" s="367">
        <v>102500</v>
      </c>
      <c r="I2423" s="384">
        <v>-30966293.230728664</v>
      </c>
      <c r="J2423" s="367">
        <v>4100</v>
      </c>
      <c r="K2423" s="367">
        <v>24848.484848484717</v>
      </c>
      <c r="L2423" s="384">
        <v>-1831904.0610890517</v>
      </c>
      <c r="M2423" s="367">
        <v>4099.9999999999791</v>
      </c>
      <c r="N2423" s="367">
        <v>410</v>
      </c>
      <c r="O2423" s="384">
        <v>-31817.956776876545</v>
      </c>
      <c r="P2423" s="367">
        <v>59.449999999999996</v>
      </c>
      <c r="Q2423" s="367">
        <v>410</v>
      </c>
      <c r="R2423" s="384">
        <v>-12925.984199863304</v>
      </c>
      <c r="S2423" s="367">
        <v>57.400000000000006</v>
      </c>
      <c r="T2423" s="367">
        <v>14137.931034482825</v>
      </c>
      <c r="U2423" s="384">
        <v>-1891676.8219370833</v>
      </c>
      <c r="V2423" s="367">
        <v>4100.0000000000191</v>
      </c>
      <c r="W2423" s="367">
        <v>683333.33333333209</v>
      </c>
      <c r="X2423" s="384">
        <v>132725.10433027364</v>
      </c>
      <c r="Y2423" s="386">
        <v>4099.9999999999927</v>
      </c>
      <c r="Z2423" s="367"/>
      <c r="AA2423" s="367"/>
      <c r="AB2423" s="367"/>
      <c r="AC2423" s="367"/>
      <c r="AD2423" s="367"/>
      <c r="AE2423" s="367"/>
      <c r="AF2423" s="367"/>
      <c r="AG2423" s="367"/>
      <c r="AH2423" s="367"/>
      <c r="AI2423" s="367"/>
      <c r="AJ2423" s="367"/>
      <c r="AK2423" s="367"/>
      <c r="AL2423" s="367"/>
      <c r="AM2423" s="367"/>
      <c r="AN2423" s="367"/>
      <c r="AO2423" s="367"/>
      <c r="AP2423" s="367"/>
      <c r="AQ2423" s="367"/>
      <c r="AR2423" s="367"/>
      <c r="AS2423" s="367"/>
      <c r="AT2423" s="367"/>
    </row>
    <row r="2424" spans="2:46" ht="13.8">
      <c r="B2424" s="26">
        <v>68.499999999999758</v>
      </c>
      <c r="C2424" s="363">
        <v>590.05933328563231</v>
      </c>
      <c r="D2424" s="367">
        <v>4109.9999999999854</v>
      </c>
      <c r="E2424" s="367">
        <v>19116.279069767541</v>
      </c>
      <c r="F2424" s="367">
        <v>-2634413.8147518621</v>
      </c>
      <c r="G2424" s="367">
        <v>4110.0000000000218</v>
      </c>
      <c r="H2424" s="367">
        <v>102750</v>
      </c>
      <c r="I2424" s="384">
        <v>-31118333.984955207</v>
      </c>
      <c r="J2424" s="367">
        <v>4110</v>
      </c>
      <c r="K2424" s="367">
        <v>24909.090909090777</v>
      </c>
      <c r="L2424" s="384">
        <v>-1841346.8978665215</v>
      </c>
      <c r="M2424" s="367">
        <v>4109.9999999999791</v>
      </c>
      <c r="N2424" s="367">
        <v>411</v>
      </c>
      <c r="O2424" s="384">
        <v>-31976.089966935691</v>
      </c>
      <c r="P2424" s="367">
        <v>59.595000000000006</v>
      </c>
      <c r="Q2424" s="367">
        <v>411</v>
      </c>
      <c r="R2424" s="384">
        <v>-12995.516861277802</v>
      </c>
      <c r="S2424" s="367">
        <v>57.54</v>
      </c>
      <c r="T2424" s="367">
        <v>14172.413793103515</v>
      </c>
      <c r="U2424" s="384">
        <v>-1901333.4645908708</v>
      </c>
      <c r="V2424" s="367">
        <v>4110.0000000000191</v>
      </c>
      <c r="W2424" s="367">
        <v>684999.99999999872</v>
      </c>
      <c r="X2424" s="384">
        <v>132861.30131331625</v>
      </c>
      <c r="Y2424" s="386">
        <v>4109.9999999999918</v>
      </c>
      <c r="Z2424" s="367"/>
      <c r="AA2424" s="367"/>
      <c r="AB2424" s="367"/>
      <c r="AC2424" s="367"/>
      <c r="AD2424" s="367"/>
      <c r="AE2424" s="367"/>
      <c r="AF2424" s="367"/>
      <c r="AG2424" s="367"/>
      <c r="AH2424" s="367"/>
      <c r="AI2424" s="367"/>
      <c r="AJ2424" s="367"/>
      <c r="AK2424" s="367"/>
      <c r="AL2424" s="367"/>
      <c r="AM2424" s="367"/>
      <c r="AN2424" s="367"/>
      <c r="AO2424" s="367"/>
      <c r="AP2424" s="367"/>
      <c r="AQ2424" s="367"/>
      <c r="AR2424" s="367"/>
      <c r="AS2424" s="367"/>
      <c r="AT2424" s="367"/>
    </row>
    <row r="2425" spans="2:46" ht="13.8">
      <c r="B2425" s="26">
        <v>68.66666666666643</v>
      </c>
      <c r="C2425" s="363">
        <v>591.46373842044591</v>
      </c>
      <c r="D2425" s="367">
        <v>4119.9999999999854</v>
      </c>
      <c r="E2425" s="367">
        <v>19162.790697674518</v>
      </c>
      <c r="F2425" s="367">
        <v>-2647338.5157261975</v>
      </c>
      <c r="G2425" s="367">
        <v>4120.0000000000218</v>
      </c>
      <c r="H2425" s="367">
        <v>103000</v>
      </c>
      <c r="I2425" s="384">
        <v>-31270747.066236548</v>
      </c>
      <c r="J2425" s="367">
        <v>4120</v>
      </c>
      <c r="K2425" s="367">
        <v>24969.696969696837</v>
      </c>
      <c r="L2425" s="384">
        <v>-1850813.9428098884</v>
      </c>
      <c r="M2425" s="367">
        <v>4119.9999999999791</v>
      </c>
      <c r="N2425" s="367">
        <v>412</v>
      </c>
      <c r="O2425" s="384">
        <v>-32134.61502277308</v>
      </c>
      <c r="P2425" s="367">
        <v>59.74</v>
      </c>
      <c r="Q2425" s="367">
        <v>412</v>
      </c>
      <c r="R2425" s="384">
        <v>-13065.234466101952</v>
      </c>
      <c r="S2425" s="367">
        <v>57.68</v>
      </c>
      <c r="T2425" s="367">
        <v>14206.896551724205</v>
      </c>
      <c r="U2425" s="384">
        <v>-1911014.6464015765</v>
      </c>
      <c r="V2425" s="367">
        <v>4120.0000000000191</v>
      </c>
      <c r="W2425" s="367">
        <v>686666.66666666535</v>
      </c>
      <c r="X2425" s="384">
        <v>132996.58577673056</v>
      </c>
      <c r="Y2425" s="386">
        <v>4119.9999999999918</v>
      </c>
      <c r="Z2425" s="367"/>
      <c r="AA2425" s="367"/>
      <c r="AB2425" s="367"/>
      <c r="AC2425" s="367"/>
      <c r="AD2425" s="367"/>
      <c r="AE2425" s="367"/>
      <c r="AF2425" s="367"/>
      <c r="AG2425" s="367"/>
      <c r="AH2425" s="367"/>
      <c r="AI2425" s="367"/>
      <c r="AJ2425" s="367"/>
      <c r="AK2425" s="367"/>
      <c r="AL2425" s="367"/>
      <c r="AM2425" s="367"/>
      <c r="AN2425" s="367"/>
      <c r="AO2425" s="367"/>
      <c r="AP2425" s="367"/>
      <c r="AQ2425" s="367"/>
      <c r="AR2425" s="367"/>
      <c r="AS2425" s="367"/>
      <c r="AT2425" s="367"/>
    </row>
    <row r="2426" spans="2:46" ht="13.8">
      <c r="B2426" s="26">
        <v>68.833333333333101</v>
      </c>
      <c r="C2426" s="363">
        <v>592.86799179631407</v>
      </c>
      <c r="D2426" s="367">
        <v>4129.9999999999864</v>
      </c>
      <c r="E2426" s="367">
        <v>19209.302325581495</v>
      </c>
      <c r="F2426" s="367">
        <v>-2660294.8425985994</v>
      </c>
      <c r="G2426" s="367">
        <v>4130.0000000000218</v>
      </c>
      <c r="H2426" s="367">
        <v>103250</v>
      </c>
      <c r="I2426" s="384">
        <v>-31423532.4745727</v>
      </c>
      <c r="J2426" s="367">
        <v>4130</v>
      </c>
      <c r="K2426" s="367">
        <v>25030.303030302897</v>
      </c>
      <c r="L2426" s="384">
        <v>-1860305.1959191514</v>
      </c>
      <c r="M2426" s="367">
        <v>4129.9999999999782</v>
      </c>
      <c r="N2426" s="367">
        <v>413</v>
      </c>
      <c r="O2426" s="384">
        <v>-32293.531944388742</v>
      </c>
      <c r="P2426" s="367">
        <v>59.884999999999998</v>
      </c>
      <c r="Q2426" s="367">
        <v>413</v>
      </c>
      <c r="R2426" s="384">
        <v>-13135.137014335754</v>
      </c>
      <c r="S2426" s="367">
        <v>57.82</v>
      </c>
      <c r="T2426" s="367">
        <v>14241.379310344895</v>
      </c>
      <c r="U2426" s="384">
        <v>-1920720.3673692008</v>
      </c>
      <c r="V2426" s="367">
        <v>4130.00000000002</v>
      </c>
      <c r="W2426" s="367">
        <v>688333.33333333198</v>
      </c>
      <c r="X2426" s="384">
        <v>133130.9577205166</v>
      </c>
      <c r="Y2426" s="386">
        <v>4129.9999999999918</v>
      </c>
      <c r="Z2426" s="367"/>
      <c r="AA2426" s="367"/>
      <c r="AB2426" s="367"/>
      <c r="AC2426" s="367"/>
      <c r="AD2426" s="367"/>
      <c r="AE2426" s="367"/>
      <c r="AF2426" s="367"/>
      <c r="AG2426" s="367"/>
      <c r="AH2426" s="367"/>
      <c r="AI2426" s="367"/>
      <c r="AJ2426" s="367"/>
      <c r="AK2426" s="367"/>
      <c r="AL2426" s="367"/>
      <c r="AM2426" s="367"/>
      <c r="AN2426" s="367"/>
      <c r="AO2426" s="367"/>
      <c r="AP2426" s="367"/>
      <c r="AQ2426" s="367"/>
      <c r="AR2426" s="367"/>
      <c r="AS2426" s="367"/>
      <c r="AT2426" s="367"/>
    </row>
    <row r="2427" spans="2:46" ht="13.8">
      <c r="B2427" s="26">
        <v>68.999999999999773</v>
      </c>
      <c r="C2427" s="363">
        <v>594.27209341323669</v>
      </c>
      <c r="D2427" s="367">
        <v>4139.9999999999864</v>
      </c>
      <c r="E2427" s="367">
        <v>19255.813953488472</v>
      </c>
      <c r="F2427" s="367">
        <v>-2673282.7953690686</v>
      </c>
      <c r="G2427" s="367">
        <v>4140.0000000000218</v>
      </c>
      <c r="H2427" s="367">
        <v>103500</v>
      </c>
      <c r="I2427" s="384">
        <v>-31576690.209963642</v>
      </c>
      <c r="J2427" s="367">
        <v>4140</v>
      </c>
      <c r="K2427" s="367">
        <v>25090.909090908957</v>
      </c>
      <c r="L2427" s="384">
        <v>-1869820.6571943131</v>
      </c>
      <c r="M2427" s="367">
        <v>4139.9999999999782</v>
      </c>
      <c r="N2427" s="367">
        <v>414</v>
      </c>
      <c r="O2427" s="384">
        <v>-32452.840731782657</v>
      </c>
      <c r="P2427" s="367">
        <v>60.029999999999994</v>
      </c>
      <c r="Q2427" s="367">
        <v>414</v>
      </c>
      <c r="R2427" s="384">
        <v>-13205.224505979206</v>
      </c>
      <c r="S2427" s="367">
        <v>57.96</v>
      </c>
      <c r="T2427" s="367">
        <v>14275.862068965585</v>
      </c>
      <c r="U2427" s="384">
        <v>-1930450.6274937424</v>
      </c>
      <c r="V2427" s="367">
        <v>4140.00000000002</v>
      </c>
      <c r="W2427" s="367">
        <v>689999.9999999986</v>
      </c>
      <c r="X2427" s="384">
        <v>133264.41714467431</v>
      </c>
      <c r="Y2427" s="386">
        <v>4139.9999999999918</v>
      </c>
      <c r="Z2427" s="367"/>
      <c r="AA2427" s="367"/>
      <c r="AB2427" s="367"/>
      <c r="AC2427" s="367"/>
      <c r="AD2427" s="367"/>
      <c r="AE2427" s="367"/>
      <c r="AF2427" s="367"/>
      <c r="AG2427" s="367"/>
      <c r="AH2427" s="367"/>
      <c r="AI2427" s="367"/>
      <c r="AJ2427" s="367"/>
      <c r="AK2427" s="367"/>
      <c r="AL2427" s="367"/>
      <c r="AM2427" s="367"/>
      <c r="AN2427" s="367"/>
      <c r="AO2427" s="367"/>
      <c r="AP2427" s="367"/>
      <c r="AQ2427" s="367"/>
      <c r="AR2427" s="367"/>
      <c r="AS2427" s="367"/>
      <c r="AT2427" s="367"/>
    </row>
    <row r="2428" spans="2:46" ht="13.8">
      <c r="B2428" s="26">
        <v>69.166666666666444</v>
      </c>
      <c r="C2428" s="363">
        <v>595.67604327121387</v>
      </c>
      <c r="D2428" s="367">
        <v>4149.9999999999864</v>
      </c>
      <c r="E2428" s="367">
        <v>19302.325581395449</v>
      </c>
      <c r="F2428" s="367">
        <v>-2686302.3740376038</v>
      </c>
      <c r="G2428" s="367">
        <v>4150.0000000000218</v>
      </c>
      <c r="H2428" s="367">
        <v>103750</v>
      </c>
      <c r="I2428" s="384">
        <v>-31730220.272409387</v>
      </c>
      <c r="J2428" s="367">
        <v>4150</v>
      </c>
      <c r="K2428" s="367">
        <v>25151.515151515017</v>
      </c>
      <c r="L2428" s="384">
        <v>-1879360.3266353717</v>
      </c>
      <c r="M2428" s="367">
        <v>4149.9999999999782</v>
      </c>
      <c r="N2428" s="367">
        <v>415</v>
      </c>
      <c r="O2428" s="384">
        <v>-32612.541384954842</v>
      </c>
      <c r="P2428" s="367">
        <v>60.175000000000004</v>
      </c>
      <c r="Q2428" s="367">
        <v>415</v>
      </c>
      <c r="R2428" s="384">
        <v>-13275.496941032308</v>
      </c>
      <c r="S2428" s="367">
        <v>58.1</v>
      </c>
      <c r="T2428" s="367">
        <v>14310.344827586276</v>
      </c>
      <c r="U2428" s="384">
        <v>-1940205.4267752015</v>
      </c>
      <c r="V2428" s="367">
        <v>4150.00000000002</v>
      </c>
      <c r="W2428" s="367">
        <v>691666.66666666523</v>
      </c>
      <c r="X2428" s="384">
        <v>133396.96404920373</v>
      </c>
      <c r="Y2428" s="386">
        <v>4149.9999999999918</v>
      </c>
      <c r="Z2428" s="367"/>
      <c r="AA2428" s="367"/>
      <c r="AB2428" s="367"/>
      <c r="AC2428" s="367"/>
      <c r="AD2428" s="367"/>
      <c r="AE2428" s="367"/>
      <c r="AF2428" s="367"/>
      <c r="AG2428" s="367"/>
      <c r="AH2428" s="367"/>
      <c r="AI2428" s="367"/>
      <c r="AJ2428" s="367"/>
      <c r="AK2428" s="367"/>
      <c r="AL2428" s="367"/>
      <c r="AM2428" s="367"/>
      <c r="AN2428" s="367"/>
      <c r="AO2428" s="367"/>
      <c r="AP2428" s="367"/>
      <c r="AQ2428" s="367"/>
      <c r="AR2428" s="367"/>
      <c r="AS2428" s="367"/>
      <c r="AT2428" s="367"/>
    </row>
    <row r="2429" spans="2:46" ht="13.8">
      <c r="B2429" s="26">
        <v>69.333333333333115</v>
      </c>
      <c r="C2429" s="363">
        <v>597.0798413702455</v>
      </c>
      <c r="D2429" s="367">
        <v>4159.9999999999873</v>
      </c>
      <c r="E2429" s="367">
        <v>19348.837209302426</v>
      </c>
      <c r="F2429" s="367">
        <v>-2699353.5786042055</v>
      </c>
      <c r="G2429" s="367">
        <v>4160.0000000000218</v>
      </c>
      <c r="H2429" s="367">
        <v>104000</v>
      </c>
      <c r="I2429" s="384">
        <v>-31884122.661909927</v>
      </c>
      <c r="J2429" s="367">
        <v>4160</v>
      </c>
      <c r="K2429" s="367">
        <v>25212.121212121077</v>
      </c>
      <c r="L2429" s="384">
        <v>-1888924.2042423277</v>
      </c>
      <c r="M2429" s="367">
        <v>4159.9999999999782</v>
      </c>
      <c r="N2429" s="367">
        <v>416</v>
      </c>
      <c r="O2429" s="384">
        <v>-32772.633903905284</v>
      </c>
      <c r="P2429" s="367">
        <v>60.32</v>
      </c>
      <c r="Q2429" s="367">
        <v>416</v>
      </c>
      <c r="R2429" s="384">
        <v>-13345.954319495062</v>
      </c>
      <c r="S2429" s="367">
        <v>58.24</v>
      </c>
      <c r="T2429" s="367">
        <v>14344.827586206966</v>
      </c>
      <c r="U2429" s="384">
        <v>-1949984.7652135787</v>
      </c>
      <c r="V2429" s="367">
        <v>4160.00000000002</v>
      </c>
      <c r="W2429" s="367">
        <v>693333.33333333186</v>
      </c>
      <c r="X2429" s="384">
        <v>133528.59843410482</v>
      </c>
      <c r="Y2429" s="386">
        <v>4159.9999999999909</v>
      </c>
      <c r="Z2429" s="367"/>
      <c r="AA2429" s="367"/>
      <c r="AB2429" s="367"/>
      <c r="AC2429" s="367"/>
      <c r="AD2429" s="367"/>
      <c r="AE2429" s="367"/>
      <c r="AF2429" s="367"/>
      <c r="AG2429" s="367"/>
      <c r="AH2429" s="367"/>
      <c r="AI2429" s="367"/>
      <c r="AJ2429" s="367"/>
      <c r="AK2429" s="367"/>
      <c r="AL2429" s="367"/>
      <c r="AM2429" s="367"/>
      <c r="AN2429" s="367"/>
      <c r="AO2429" s="367"/>
      <c r="AP2429" s="367"/>
      <c r="AQ2429" s="367"/>
      <c r="AR2429" s="367"/>
      <c r="AS2429" s="367"/>
      <c r="AT2429" s="367"/>
    </row>
    <row r="2430" spans="2:46" ht="13.8">
      <c r="B2430" s="26">
        <v>69.499999999999787</v>
      </c>
      <c r="C2430" s="363">
        <v>598.48348771033181</v>
      </c>
      <c r="D2430" s="367">
        <v>4169.9999999999873</v>
      </c>
      <c r="E2430" s="367">
        <v>19395.348837209403</v>
      </c>
      <c r="F2430" s="367">
        <v>-2712436.4090688741</v>
      </c>
      <c r="G2430" s="367">
        <v>4170.0000000000218</v>
      </c>
      <c r="H2430" s="367">
        <v>104250</v>
      </c>
      <c r="I2430" s="384">
        <v>-32038397.378465276</v>
      </c>
      <c r="J2430" s="367">
        <v>4170</v>
      </c>
      <c r="K2430" s="367">
        <v>25272.727272727137</v>
      </c>
      <c r="L2430" s="384">
        <v>-1898512.2900151808</v>
      </c>
      <c r="M2430" s="367">
        <v>4169.9999999999782</v>
      </c>
      <c r="N2430" s="367">
        <v>417</v>
      </c>
      <c r="O2430" s="384">
        <v>-32933.118288633981</v>
      </c>
      <c r="P2430" s="367">
        <v>60.464999999999996</v>
      </c>
      <c r="Q2430" s="367">
        <v>417</v>
      </c>
      <c r="R2430" s="384">
        <v>-13416.596641367463</v>
      </c>
      <c r="S2430" s="367">
        <v>58.38</v>
      </c>
      <c r="T2430" s="367">
        <v>14379.310344827656</v>
      </c>
      <c r="U2430" s="384">
        <v>-1959788.6428088737</v>
      </c>
      <c r="V2430" s="367">
        <v>4170.00000000002</v>
      </c>
      <c r="W2430" s="367">
        <v>694999.99999999849</v>
      </c>
      <c r="X2430" s="384">
        <v>133659.32029937764</v>
      </c>
      <c r="Y2430" s="386">
        <v>4169.9999999999909</v>
      </c>
      <c r="Z2430" s="367"/>
      <c r="AA2430" s="367"/>
      <c r="AB2430" s="367"/>
      <c r="AC2430" s="367"/>
      <c r="AD2430" s="367"/>
      <c r="AE2430" s="367"/>
      <c r="AF2430" s="367"/>
      <c r="AG2430" s="367"/>
      <c r="AH2430" s="367"/>
      <c r="AI2430" s="367"/>
      <c r="AJ2430" s="367"/>
      <c r="AK2430" s="367"/>
      <c r="AL2430" s="367"/>
      <c r="AM2430" s="367"/>
      <c r="AN2430" s="367"/>
      <c r="AO2430" s="367"/>
      <c r="AP2430" s="367"/>
      <c r="AQ2430" s="367"/>
      <c r="AR2430" s="367"/>
      <c r="AS2430" s="367"/>
      <c r="AT2430" s="367"/>
    </row>
    <row r="2431" spans="2:46" ht="13.8">
      <c r="B2431" s="26">
        <v>69.666666666666458</v>
      </c>
      <c r="C2431" s="363">
        <v>599.88698229147246</v>
      </c>
      <c r="D2431" s="367">
        <v>4179.9999999999873</v>
      </c>
      <c r="E2431" s="367">
        <v>19441.860465116381</v>
      </c>
      <c r="F2431" s="367">
        <v>-2725550.8654316086</v>
      </c>
      <c r="G2431" s="367">
        <v>4180.0000000000218</v>
      </c>
      <c r="H2431" s="367">
        <v>104500</v>
      </c>
      <c r="I2431" s="384">
        <v>-32193044.422075417</v>
      </c>
      <c r="J2431" s="367">
        <v>4180</v>
      </c>
      <c r="K2431" s="367">
        <v>25333.333333333198</v>
      </c>
      <c r="L2431" s="384">
        <v>-1908124.5839539312</v>
      </c>
      <c r="M2431" s="367">
        <v>4179.9999999999782</v>
      </c>
      <c r="N2431" s="367">
        <v>418</v>
      </c>
      <c r="O2431" s="384">
        <v>-33093.994539140949</v>
      </c>
      <c r="P2431" s="367">
        <v>60.610000000000007</v>
      </c>
      <c r="Q2431" s="367">
        <v>418</v>
      </c>
      <c r="R2431" s="384">
        <v>-13487.423906649512</v>
      </c>
      <c r="S2431" s="367">
        <v>58.519999999999996</v>
      </c>
      <c r="T2431" s="367">
        <v>14413.793103448346</v>
      </c>
      <c r="U2431" s="384">
        <v>-1969617.0595610866</v>
      </c>
      <c r="V2431" s="367">
        <v>4180.00000000002</v>
      </c>
      <c r="W2431" s="367">
        <v>696666.66666666511</v>
      </c>
      <c r="X2431" s="384">
        <v>133789.12964502213</v>
      </c>
      <c r="Y2431" s="386">
        <v>4179.99999999999</v>
      </c>
      <c r="Z2431" s="367"/>
      <c r="AA2431" s="367"/>
      <c r="AB2431" s="367"/>
      <c r="AC2431" s="367"/>
      <c r="AD2431" s="367"/>
      <c r="AE2431" s="367"/>
      <c r="AF2431" s="367"/>
      <c r="AG2431" s="367"/>
      <c r="AH2431" s="367"/>
      <c r="AI2431" s="367"/>
      <c r="AJ2431" s="367"/>
      <c r="AK2431" s="367"/>
      <c r="AL2431" s="367"/>
      <c r="AM2431" s="367"/>
      <c r="AN2431" s="367"/>
      <c r="AO2431" s="367"/>
      <c r="AP2431" s="367"/>
      <c r="AQ2431" s="367"/>
      <c r="AR2431" s="367"/>
      <c r="AS2431" s="367"/>
      <c r="AT2431" s="367"/>
    </row>
    <row r="2432" spans="2:46" ht="13.8">
      <c r="B2432" s="26">
        <v>69.83333333333313</v>
      </c>
      <c r="C2432" s="363">
        <v>601.29032511366768</v>
      </c>
      <c r="D2432" s="367">
        <v>4189.9999999999873</v>
      </c>
      <c r="E2432" s="367">
        <v>19488.372093023358</v>
      </c>
      <c r="F2432" s="367">
        <v>-2738696.9476924106</v>
      </c>
      <c r="G2432" s="367">
        <v>4190.0000000000218</v>
      </c>
      <c r="H2432" s="367">
        <v>104750</v>
      </c>
      <c r="I2432" s="384">
        <v>-32348063.792740356</v>
      </c>
      <c r="J2432" s="367">
        <v>4190</v>
      </c>
      <c r="K2432" s="367">
        <v>25393.939393939258</v>
      </c>
      <c r="L2432" s="384">
        <v>-1917761.0860585782</v>
      </c>
      <c r="M2432" s="367">
        <v>4189.9999999999773</v>
      </c>
      <c r="N2432" s="367">
        <v>419</v>
      </c>
      <c r="O2432" s="384">
        <v>-33255.262655426173</v>
      </c>
      <c r="P2432" s="367">
        <v>60.755000000000003</v>
      </c>
      <c r="Q2432" s="367">
        <v>419</v>
      </c>
      <c r="R2432" s="384">
        <v>-13558.436115341214</v>
      </c>
      <c r="S2432" s="367">
        <v>58.66</v>
      </c>
      <c r="T2432" s="367">
        <v>14448.275862069037</v>
      </c>
      <c r="U2432" s="384">
        <v>-1979470.0154702174</v>
      </c>
      <c r="V2432" s="367">
        <v>4190.00000000002</v>
      </c>
      <c r="W2432" s="367">
        <v>698333.33333333174</v>
      </c>
      <c r="X2432" s="384">
        <v>133918.02647103832</v>
      </c>
      <c r="Y2432" s="386">
        <v>4189.99999999999</v>
      </c>
      <c r="Z2432" s="367"/>
      <c r="AA2432" s="367"/>
      <c r="AB2432" s="367"/>
      <c r="AC2432" s="367"/>
      <c r="AD2432" s="367"/>
      <c r="AE2432" s="367"/>
      <c r="AF2432" s="367"/>
      <c r="AG2432" s="367"/>
      <c r="AH2432" s="367"/>
      <c r="AI2432" s="367"/>
      <c r="AJ2432" s="367"/>
      <c r="AK2432" s="367"/>
      <c r="AL2432" s="367"/>
      <c r="AM2432" s="367"/>
      <c r="AN2432" s="367"/>
      <c r="AO2432" s="367"/>
      <c r="AP2432" s="367"/>
      <c r="AQ2432" s="367"/>
      <c r="AR2432" s="367"/>
      <c r="AS2432" s="367"/>
      <c r="AT2432" s="367"/>
    </row>
    <row r="2433" spans="2:46" ht="13.8">
      <c r="B2433" s="26">
        <v>69.999999999999801</v>
      </c>
      <c r="C2433" s="363">
        <v>602.69351617691768</v>
      </c>
      <c r="D2433" s="367">
        <v>4199.9999999999882</v>
      </c>
      <c r="E2433" s="367">
        <v>19534.883720930335</v>
      </c>
      <c r="F2433" s="367">
        <v>-2751874.655851278</v>
      </c>
      <c r="G2433" s="367">
        <v>4200.0000000000218</v>
      </c>
      <c r="H2433" s="367">
        <v>105000</v>
      </c>
      <c r="I2433" s="384">
        <v>-32503455.490460102</v>
      </c>
      <c r="J2433" s="367">
        <v>4200</v>
      </c>
      <c r="K2433" s="367">
        <v>25454.545454545318</v>
      </c>
      <c r="L2433" s="384">
        <v>-1927421.7963291234</v>
      </c>
      <c r="M2433" s="367">
        <v>4199.9999999999773</v>
      </c>
      <c r="N2433" s="367">
        <v>420</v>
      </c>
      <c r="O2433" s="384">
        <v>-33416.922637489653</v>
      </c>
      <c r="P2433" s="367">
        <v>60.9</v>
      </c>
      <c r="Q2433" s="367">
        <v>420</v>
      </c>
      <c r="R2433" s="384">
        <v>-13629.633267442568</v>
      </c>
      <c r="S2433" s="367">
        <v>58.8</v>
      </c>
      <c r="T2433" s="367">
        <v>14482.758620689727</v>
      </c>
      <c r="U2433" s="384">
        <v>-1989347.510536267</v>
      </c>
      <c r="V2433" s="367">
        <v>4200.0000000000209</v>
      </c>
      <c r="W2433" s="367">
        <v>699999.99999999837</v>
      </c>
      <c r="X2433" s="384">
        <v>134046.01077742621</v>
      </c>
      <c r="Y2433" s="386">
        <v>4199.99999999999</v>
      </c>
      <c r="Z2433" s="367"/>
      <c r="AA2433" s="367"/>
      <c r="AB2433" s="367"/>
      <c r="AC2433" s="367"/>
      <c r="AD2433" s="367"/>
      <c r="AE2433" s="367"/>
      <c r="AF2433" s="367"/>
      <c r="AG2433" s="367"/>
      <c r="AH2433" s="367"/>
      <c r="AI2433" s="367"/>
      <c r="AJ2433" s="367"/>
      <c r="AK2433" s="367"/>
      <c r="AL2433" s="367"/>
      <c r="AM2433" s="367"/>
      <c r="AN2433" s="367"/>
      <c r="AO2433" s="367"/>
      <c r="AP2433" s="367"/>
      <c r="AQ2433" s="367"/>
      <c r="AR2433" s="367"/>
      <c r="AS2433" s="367"/>
      <c r="AT2433" s="367"/>
    </row>
    <row r="2434" spans="2:46" ht="13.8">
      <c r="B2434" s="26">
        <v>70.166666666666472</v>
      </c>
      <c r="C2434" s="363">
        <v>604.09655548122191</v>
      </c>
      <c r="D2434" s="367">
        <v>4209.9999999999882</v>
      </c>
      <c r="E2434" s="367">
        <v>19581.395348837312</v>
      </c>
      <c r="F2434" s="367">
        <v>-2765083.9899082123</v>
      </c>
      <c r="G2434" s="367">
        <v>4210.0000000000218</v>
      </c>
      <c r="H2434" s="367">
        <v>105250</v>
      </c>
      <c r="I2434" s="384">
        <v>-32659219.515234642</v>
      </c>
      <c r="J2434" s="367">
        <v>4210</v>
      </c>
      <c r="K2434" s="367">
        <v>25515.151515151378</v>
      </c>
      <c r="L2434" s="384">
        <v>-1937106.7147655659</v>
      </c>
      <c r="M2434" s="367">
        <v>4209.9999999999773</v>
      </c>
      <c r="N2434" s="367">
        <v>421</v>
      </c>
      <c r="O2434" s="384">
        <v>-33578.97448533139</v>
      </c>
      <c r="P2434" s="367">
        <v>61.044999999999995</v>
      </c>
      <c r="Q2434" s="367">
        <v>421</v>
      </c>
      <c r="R2434" s="384">
        <v>-13701.015362953573</v>
      </c>
      <c r="S2434" s="367">
        <v>58.94</v>
      </c>
      <c r="T2434" s="367">
        <v>14517.241379310417</v>
      </c>
      <c r="U2434" s="384">
        <v>-1999249.5447592335</v>
      </c>
      <c r="V2434" s="367">
        <v>4210.0000000000209</v>
      </c>
      <c r="W2434" s="367">
        <v>701666.666666665</v>
      </c>
      <c r="X2434" s="384">
        <v>134173.08256418581</v>
      </c>
      <c r="Y2434" s="386">
        <v>4209.99999999999</v>
      </c>
      <c r="Z2434" s="367"/>
      <c r="AA2434" s="367"/>
      <c r="AB2434" s="367"/>
      <c r="AC2434" s="367"/>
      <c r="AD2434" s="367"/>
      <c r="AE2434" s="367"/>
      <c r="AF2434" s="367"/>
      <c r="AG2434" s="367"/>
      <c r="AH2434" s="367"/>
      <c r="AI2434" s="367"/>
      <c r="AJ2434" s="367"/>
      <c r="AK2434" s="367"/>
      <c r="AL2434" s="367"/>
      <c r="AM2434" s="367"/>
      <c r="AN2434" s="367"/>
      <c r="AO2434" s="367"/>
      <c r="AP2434" s="367"/>
      <c r="AQ2434" s="367"/>
      <c r="AR2434" s="367"/>
      <c r="AS2434" s="367"/>
      <c r="AT2434" s="367"/>
    </row>
    <row r="2435" spans="2:46" ht="13.8">
      <c r="B2435" s="26">
        <v>70.333333333333144</v>
      </c>
      <c r="C2435" s="363">
        <v>605.49944302658093</v>
      </c>
      <c r="D2435" s="367">
        <v>4219.9999999999891</v>
      </c>
      <c r="E2435" s="367">
        <v>19627.906976744289</v>
      </c>
      <c r="F2435" s="367">
        <v>-2778324.9498632136</v>
      </c>
      <c r="G2435" s="367">
        <v>4220.0000000000218</v>
      </c>
      <c r="H2435" s="367">
        <v>105500</v>
      </c>
      <c r="I2435" s="384">
        <v>-32815355.867063988</v>
      </c>
      <c r="J2435" s="367">
        <v>4220</v>
      </c>
      <c r="K2435" s="367">
        <v>25575.757575757438</v>
      </c>
      <c r="L2435" s="384">
        <v>-1946815.8413679053</v>
      </c>
      <c r="M2435" s="367">
        <v>4219.9999999999773</v>
      </c>
      <c r="N2435" s="367">
        <v>422</v>
      </c>
      <c r="O2435" s="384">
        <v>-33741.418198951418</v>
      </c>
      <c r="P2435" s="367">
        <v>61.190000000000005</v>
      </c>
      <c r="Q2435" s="367">
        <v>422</v>
      </c>
      <c r="R2435" s="384">
        <v>-13772.582401874228</v>
      </c>
      <c r="S2435" s="367">
        <v>59.08</v>
      </c>
      <c r="T2435" s="367">
        <v>14551.724137931107</v>
      </c>
      <c r="U2435" s="384">
        <v>-2009176.1181391182</v>
      </c>
      <c r="V2435" s="367">
        <v>4220.0000000000209</v>
      </c>
      <c r="W2435" s="367">
        <v>703333.33333333163</v>
      </c>
      <c r="X2435" s="384">
        <v>134299.24183131708</v>
      </c>
      <c r="Y2435" s="386">
        <v>4219.9999999999891</v>
      </c>
      <c r="Z2435" s="367"/>
      <c r="AA2435" s="367"/>
      <c r="AB2435" s="367"/>
      <c r="AC2435" s="367"/>
      <c r="AD2435" s="367"/>
      <c r="AE2435" s="367"/>
      <c r="AF2435" s="367"/>
      <c r="AG2435" s="367"/>
      <c r="AH2435" s="367"/>
      <c r="AI2435" s="367"/>
      <c r="AJ2435" s="367"/>
      <c r="AK2435" s="367"/>
      <c r="AL2435" s="367"/>
      <c r="AM2435" s="367"/>
      <c r="AN2435" s="367"/>
      <c r="AO2435" s="367"/>
      <c r="AP2435" s="367"/>
      <c r="AQ2435" s="367"/>
      <c r="AR2435" s="367"/>
      <c r="AS2435" s="367"/>
      <c r="AT2435" s="367"/>
    </row>
    <row r="2436" spans="2:46" ht="13.8">
      <c r="B2436" s="26">
        <v>70.499999999999815</v>
      </c>
      <c r="C2436" s="363">
        <v>606.90217881299418</v>
      </c>
      <c r="D2436" s="367">
        <v>4229.9999999999891</v>
      </c>
      <c r="E2436" s="367">
        <v>19674.418604651266</v>
      </c>
      <c r="F2436" s="367">
        <v>-2791597.5357162808</v>
      </c>
      <c r="G2436" s="367">
        <v>4230.0000000000218</v>
      </c>
      <c r="H2436" s="367">
        <v>105750</v>
      </c>
      <c r="I2436" s="384">
        <v>-32971864.545948133</v>
      </c>
      <c r="J2436" s="367">
        <v>4230</v>
      </c>
      <c r="K2436" s="367">
        <v>25636.363636363498</v>
      </c>
      <c r="L2436" s="384">
        <v>-1956549.1761361421</v>
      </c>
      <c r="M2436" s="367">
        <v>4229.9999999999773</v>
      </c>
      <c r="N2436" s="367">
        <v>423</v>
      </c>
      <c r="O2436" s="384">
        <v>-33904.253778349674</v>
      </c>
      <c r="P2436" s="367">
        <v>61.335000000000001</v>
      </c>
      <c r="Q2436" s="367">
        <v>423</v>
      </c>
      <c r="R2436" s="384">
        <v>-13844.334384204531</v>
      </c>
      <c r="S2436" s="367">
        <v>59.22</v>
      </c>
      <c r="T2436" s="367">
        <v>14586.206896551797</v>
      </c>
      <c r="U2436" s="384">
        <v>-2019127.2306759211</v>
      </c>
      <c r="V2436" s="367">
        <v>4230.0000000000218</v>
      </c>
      <c r="W2436" s="367">
        <v>704999.99999999825</v>
      </c>
      <c r="X2436" s="384">
        <v>134424.48857882005</v>
      </c>
      <c r="Y2436" s="386">
        <v>4229.9999999999891</v>
      </c>
      <c r="Z2436" s="367"/>
      <c r="AA2436" s="367"/>
      <c r="AB2436" s="367"/>
      <c r="AC2436" s="367"/>
      <c r="AD2436" s="367"/>
      <c r="AE2436" s="367"/>
      <c r="AF2436" s="367"/>
      <c r="AG2436" s="367"/>
      <c r="AH2436" s="367"/>
      <c r="AI2436" s="367"/>
      <c r="AJ2436" s="367"/>
      <c r="AK2436" s="367"/>
      <c r="AL2436" s="367"/>
      <c r="AM2436" s="367"/>
      <c r="AN2436" s="367"/>
      <c r="AO2436" s="367"/>
      <c r="AP2436" s="367"/>
      <c r="AQ2436" s="367"/>
      <c r="AR2436" s="367"/>
      <c r="AS2436" s="367"/>
      <c r="AT2436" s="367"/>
    </row>
    <row r="2437" spans="2:46" ht="13.8">
      <c r="B2437" s="26">
        <v>70.666666666666487</v>
      </c>
      <c r="C2437" s="363">
        <v>608.3047628404621</v>
      </c>
      <c r="D2437" s="367">
        <v>4239.9999999999891</v>
      </c>
      <c r="E2437" s="367">
        <v>19720.930232558243</v>
      </c>
      <c r="F2437" s="367">
        <v>-2804901.7474674163</v>
      </c>
      <c r="G2437" s="367">
        <v>4240.0000000000227</v>
      </c>
      <c r="H2437" s="367">
        <v>106000</v>
      </c>
      <c r="I2437" s="384">
        <v>-33128745.551887069</v>
      </c>
      <c r="J2437" s="367">
        <v>4240</v>
      </c>
      <c r="K2437" s="367">
        <v>25696.969696969558</v>
      </c>
      <c r="L2437" s="384">
        <v>-1966306.719070276</v>
      </c>
      <c r="M2437" s="367">
        <v>4239.9999999999773</v>
      </c>
      <c r="N2437" s="367">
        <v>424</v>
      </c>
      <c r="O2437" s="384">
        <v>-34067.4812235262</v>
      </c>
      <c r="P2437" s="367">
        <v>61.48</v>
      </c>
      <c r="Q2437" s="367">
        <v>424</v>
      </c>
      <c r="R2437" s="384">
        <v>-13916.27130994449</v>
      </c>
      <c r="S2437" s="367">
        <v>59.360000000000007</v>
      </c>
      <c r="T2437" s="367">
        <v>14620.689655172488</v>
      </c>
      <c r="U2437" s="384">
        <v>-2029102.8823696414</v>
      </c>
      <c r="V2437" s="367">
        <v>4240.0000000000218</v>
      </c>
      <c r="W2437" s="367">
        <v>706666.66666666488</v>
      </c>
      <c r="X2437" s="384">
        <v>134548.82280669475</v>
      </c>
      <c r="Y2437" s="386">
        <v>4239.9999999999891</v>
      </c>
      <c r="Z2437" s="367"/>
      <c r="AA2437" s="367"/>
      <c r="AB2437" s="367"/>
      <c r="AC2437" s="367"/>
      <c r="AD2437" s="367"/>
      <c r="AE2437" s="367"/>
      <c r="AF2437" s="367"/>
      <c r="AG2437" s="367"/>
      <c r="AH2437" s="367"/>
      <c r="AI2437" s="367"/>
      <c r="AJ2437" s="367"/>
      <c r="AK2437" s="367"/>
      <c r="AL2437" s="367"/>
      <c r="AM2437" s="367"/>
      <c r="AN2437" s="367"/>
      <c r="AO2437" s="367"/>
      <c r="AP2437" s="367"/>
      <c r="AQ2437" s="367"/>
      <c r="AR2437" s="367"/>
      <c r="AS2437" s="367"/>
      <c r="AT2437" s="367"/>
    </row>
    <row r="2438" spans="2:46" ht="13.8">
      <c r="B2438" s="26">
        <v>70.833333333333158</v>
      </c>
      <c r="C2438" s="363">
        <v>609.70719510898459</v>
      </c>
      <c r="D2438" s="367">
        <v>4249.9999999999891</v>
      </c>
      <c r="E2438" s="367">
        <v>19767.44186046522</v>
      </c>
      <c r="F2438" s="367">
        <v>-2818237.5851166165</v>
      </c>
      <c r="G2438" s="367">
        <v>4250.0000000000227</v>
      </c>
      <c r="H2438" s="367">
        <v>106250</v>
      </c>
      <c r="I2438" s="384">
        <v>-33285998.884880811</v>
      </c>
      <c r="J2438" s="367">
        <v>4250</v>
      </c>
      <c r="K2438" s="367">
        <v>25757.575757575618</v>
      </c>
      <c r="L2438" s="384">
        <v>-1976088.4701703072</v>
      </c>
      <c r="M2438" s="367">
        <v>4249.9999999999773</v>
      </c>
      <c r="N2438" s="367">
        <v>425</v>
      </c>
      <c r="O2438" s="384">
        <v>-34231.100534481004</v>
      </c>
      <c r="P2438" s="367">
        <v>61.625000000000007</v>
      </c>
      <c r="Q2438" s="367">
        <v>425</v>
      </c>
      <c r="R2438" s="384">
        <v>-13988.393179094088</v>
      </c>
      <c r="S2438" s="367">
        <v>59.499999999999993</v>
      </c>
      <c r="T2438" s="367">
        <v>14655.172413793178</v>
      </c>
      <c r="U2438" s="384">
        <v>-2039103.0732202795</v>
      </c>
      <c r="V2438" s="367">
        <v>4250.0000000000218</v>
      </c>
      <c r="W2438" s="367">
        <v>708333.33333333151</v>
      </c>
      <c r="X2438" s="384">
        <v>134672.24451494112</v>
      </c>
      <c r="Y2438" s="386">
        <v>4249.9999999999891</v>
      </c>
      <c r="Z2438" s="367"/>
      <c r="AA2438" s="367"/>
      <c r="AB2438" s="367"/>
      <c r="AC2438" s="367"/>
      <c r="AD2438" s="367"/>
      <c r="AE2438" s="367"/>
      <c r="AF2438" s="367"/>
      <c r="AG2438" s="367"/>
      <c r="AH2438" s="367"/>
      <c r="AI2438" s="367"/>
      <c r="AJ2438" s="367"/>
      <c r="AK2438" s="367"/>
      <c r="AL2438" s="367"/>
      <c r="AM2438" s="367"/>
      <c r="AN2438" s="367"/>
      <c r="AO2438" s="367"/>
      <c r="AP2438" s="367"/>
      <c r="AQ2438" s="367"/>
      <c r="AR2438" s="367"/>
      <c r="AS2438" s="367"/>
      <c r="AT2438" s="367"/>
    </row>
    <row r="2439" spans="2:46" ht="13.8">
      <c r="B2439" s="26">
        <v>70.999999999999829</v>
      </c>
      <c r="C2439" s="363">
        <v>611.10947561856165</v>
      </c>
      <c r="D2439" s="367">
        <v>4259.99999999999</v>
      </c>
      <c r="E2439" s="367">
        <v>19813.953488372197</v>
      </c>
      <c r="F2439" s="367">
        <v>-2831605.0486638835</v>
      </c>
      <c r="G2439" s="367">
        <v>4260.0000000000227</v>
      </c>
      <c r="H2439" s="367">
        <v>106500</v>
      </c>
      <c r="I2439" s="384">
        <v>-33443624.544929355</v>
      </c>
      <c r="J2439" s="367">
        <v>4260</v>
      </c>
      <c r="K2439" s="367">
        <v>25818.181818181678</v>
      </c>
      <c r="L2439" s="384">
        <v>-1985894.4294362359</v>
      </c>
      <c r="M2439" s="367">
        <v>4259.9999999999773</v>
      </c>
      <c r="N2439" s="367">
        <v>426</v>
      </c>
      <c r="O2439" s="384">
        <v>-34395.111711214049</v>
      </c>
      <c r="P2439" s="367">
        <v>61.77</v>
      </c>
      <c r="Q2439" s="367">
        <v>426</v>
      </c>
      <c r="R2439" s="384">
        <v>-14060.699991653342</v>
      </c>
      <c r="S2439" s="367">
        <v>59.639999999999993</v>
      </c>
      <c r="T2439" s="367">
        <v>14689.655172413868</v>
      </c>
      <c r="U2439" s="384">
        <v>-2049127.8032278353</v>
      </c>
      <c r="V2439" s="367">
        <v>4260.0000000000218</v>
      </c>
      <c r="W2439" s="367">
        <v>709999.99999999814</v>
      </c>
      <c r="X2439" s="384">
        <v>134794.75370355917</v>
      </c>
      <c r="Y2439" s="386">
        <v>4259.9999999999891</v>
      </c>
      <c r="Z2439" s="367"/>
      <c r="AA2439" s="367"/>
      <c r="AB2439" s="367"/>
      <c r="AC2439" s="367"/>
      <c r="AD2439" s="367"/>
      <c r="AE2439" s="367"/>
      <c r="AF2439" s="367"/>
      <c r="AG2439" s="367"/>
      <c r="AH2439" s="367"/>
      <c r="AI2439" s="367"/>
      <c r="AJ2439" s="367"/>
      <c r="AK2439" s="367"/>
      <c r="AL2439" s="367"/>
      <c r="AM2439" s="367"/>
      <c r="AN2439" s="367"/>
      <c r="AO2439" s="367"/>
      <c r="AP2439" s="367"/>
      <c r="AQ2439" s="367"/>
      <c r="AR2439" s="367"/>
      <c r="AS2439" s="367"/>
      <c r="AT2439" s="367"/>
    </row>
    <row r="2440" spans="2:46" ht="13.8">
      <c r="B2440" s="26">
        <v>71.166666666666501</v>
      </c>
      <c r="C2440" s="363">
        <v>612.51160436919304</v>
      </c>
      <c r="D2440" s="367">
        <v>4269.99999999999</v>
      </c>
      <c r="E2440" s="367">
        <v>19860.465116279174</v>
      </c>
      <c r="F2440" s="367">
        <v>-2845004.1381092169</v>
      </c>
      <c r="G2440" s="367">
        <v>4270.0000000000227</v>
      </c>
      <c r="H2440" s="367">
        <v>106750</v>
      </c>
      <c r="I2440" s="384">
        <v>-33601622.532032698</v>
      </c>
      <c r="J2440" s="367">
        <v>4270</v>
      </c>
      <c r="K2440" s="367">
        <v>25878.787878787738</v>
      </c>
      <c r="L2440" s="384">
        <v>-1995724.5968680617</v>
      </c>
      <c r="M2440" s="367">
        <v>4269.9999999999773</v>
      </c>
      <c r="N2440" s="367">
        <v>427</v>
      </c>
      <c r="O2440" s="384">
        <v>-34559.514753725351</v>
      </c>
      <c r="P2440" s="367">
        <v>61.914999999999999</v>
      </c>
      <c r="Q2440" s="367">
        <v>427</v>
      </c>
      <c r="R2440" s="384">
        <v>-14133.191747622252</v>
      </c>
      <c r="S2440" s="367">
        <v>59.78</v>
      </c>
      <c r="T2440" s="367">
        <v>14724.137931034558</v>
      </c>
      <c r="U2440" s="384">
        <v>-2059177.0723923093</v>
      </c>
      <c r="V2440" s="367">
        <v>4270.0000000000218</v>
      </c>
      <c r="W2440" s="367">
        <v>711666.66666666477</v>
      </c>
      <c r="X2440" s="384">
        <v>134916.35037254891</v>
      </c>
      <c r="Y2440" s="386">
        <v>4269.9999999999882</v>
      </c>
      <c r="Z2440" s="367"/>
      <c r="AA2440" s="367"/>
      <c r="AB2440" s="367"/>
      <c r="AC2440" s="367"/>
      <c r="AD2440" s="367"/>
      <c r="AE2440" s="367"/>
      <c r="AF2440" s="367"/>
      <c r="AG2440" s="367"/>
      <c r="AH2440" s="367"/>
      <c r="AI2440" s="367"/>
      <c r="AJ2440" s="367"/>
      <c r="AK2440" s="367"/>
      <c r="AL2440" s="367"/>
      <c r="AM2440" s="367"/>
      <c r="AN2440" s="367"/>
      <c r="AO2440" s="367"/>
      <c r="AP2440" s="367"/>
      <c r="AQ2440" s="367"/>
      <c r="AR2440" s="367"/>
      <c r="AS2440" s="367"/>
      <c r="AT2440" s="367"/>
    </row>
    <row r="2441" spans="2:46" ht="13.8">
      <c r="B2441" s="26">
        <v>71.333333333333172</v>
      </c>
      <c r="C2441" s="363">
        <v>613.91358136087911</v>
      </c>
      <c r="D2441" s="367">
        <v>4279.9999999999909</v>
      </c>
      <c r="E2441" s="367">
        <v>19906.976744186151</v>
      </c>
      <c r="F2441" s="367">
        <v>-2858434.8534526178</v>
      </c>
      <c r="G2441" s="367">
        <v>4280.0000000000227</v>
      </c>
      <c r="H2441" s="367">
        <v>107000</v>
      </c>
      <c r="I2441" s="384">
        <v>-33759992.846190833</v>
      </c>
      <c r="J2441" s="367">
        <v>4280</v>
      </c>
      <c r="K2441" s="367">
        <v>25939.393939393798</v>
      </c>
      <c r="L2441" s="384">
        <v>-2005578.9724657848</v>
      </c>
      <c r="M2441" s="367">
        <v>4279.9999999999773</v>
      </c>
      <c r="N2441" s="367">
        <v>428</v>
      </c>
      <c r="O2441" s="384">
        <v>-34724.309662014923</v>
      </c>
      <c r="P2441" s="367">
        <v>62.059999999999995</v>
      </c>
      <c r="Q2441" s="367">
        <v>428</v>
      </c>
      <c r="R2441" s="384">
        <v>-14205.868447000807</v>
      </c>
      <c r="S2441" s="367">
        <v>59.92</v>
      </c>
      <c r="T2441" s="367">
        <v>14758.620689655248</v>
      </c>
      <c r="U2441" s="384">
        <v>-2069250.880713701</v>
      </c>
      <c r="V2441" s="367">
        <v>4280.0000000000218</v>
      </c>
      <c r="W2441" s="367">
        <v>713333.33333333139</v>
      </c>
      <c r="X2441" s="384">
        <v>135037.03452191039</v>
      </c>
      <c r="Y2441" s="386">
        <v>4279.9999999999882</v>
      </c>
      <c r="Z2441" s="367"/>
      <c r="AA2441" s="367"/>
      <c r="AB2441" s="367"/>
      <c r="AC2441" s="367"/>
      <c r="AD2441" s="367"/>
      <c r="AE2441" s="367"/>
      <c r="AF2441" s="367"/>
      <c r="AG2441" s="367"/>
      <c r="AH2441" s="367"/>
      <c r="AI2441" s="367"/>
      <c r="AJ2441" s="367"/>
      <c r="AK2441" s="367"/>
      <c r="AL2441" s="367"/>
      <c r="AM2441" s="367"/>
      <c r="AN2441" s="367"/>
      <c r="AO2441" s="367"/>
      <c r="AP2441" s="367"/>
      <c r="AQ2441" s="367"/>
      <c r="AR2441" s="367"/>
      <c r="AS2441" s="367"/>
      <c r="AT2441" s="367"/>
    </row>
    <row r="2442" spans="2:46" ht="13.8">
      <c r="B2442" s="26">
        <v>71.499999999999844</v>
      </c>
      <c r="C2442" s="363">
        <v>615.31540659361963</v>
      </c>
      <c r="D2442" s="367">
        <v>4289.9999999999909</v>
      </c>
      <c r="E2442" s="367">
        <v>19953.488372093128</v>
      </c>
      <c r="F2442" s="367">
        <v>-2871897.1946940836</v>
      </c>
      <c r="G2442" s="367">
        <v>4290.0000000000227</v>
      </c>
      <c r="H2442" s="367">
        <v>107250</v>
      </c>
      <c r="I2442" s="384">
        <v>-33918735.487403773</v>
      </c>
      <c r="J2442" s="367">
        <v>4290</v>
      </c>
      <c r="K2442" s="367">
        <v>25999.999999999858</v>
      </c>
      <c r="L2442" s="384">
        <v>-2015457.5562294051</v>
      </c>
      <c r="M2442" s="367">
        <v>4289.9999999999773</v>
      </c>
      <c r="N2442" s="367">
        <v>429</v>
      </c>
      <c r="O2442" s="384">
        <v>-34889.496436082765</v>
      </c>
      <c r="P2442" s="367">
        <v>62.205000000000005</v>
      </c>
      <c r="Q2442" s="367">
        <v>429</v>
      </c>
      <c r="R2442" s="384">
        <v>-14278.730089789013</v>
      </c>
      <c r="S2442" s="367">
        <v>60.06</v>
      </c>
      <c r="T2442" s="367">
        <v>14793.103448275939</v>
      </c>
      <c r="U2442" s="384">
        <v>-2079349.2281920104</v>
      </c>
      <c r="V2442" s="367">
        <v>4290.0000000000218</v>
      </c>
      <c r="W2442" s="367">
        <v>714999.99999999802</v>
      </c>
      <c r="X2442" s="384">
        <v>135156.80615164351</v>
      </c>
      <c r="Y2442" s="386">
        <v>4289.9999999999873</v>
      </c>
      <c r="Z2442" s="367"/>
      <c r="AA2442" s="367"/>
      <c r="AB2442" s="367"/>
      <c r="AC2442" s="367"/>
      <c r="AD2442" s="367"/>
      <c r="AE2442" s="367"/>
      <c r="AF2442" s="367"/>
      <c r="AG2442" s="367"/>
      <c r="AH2442" s="367"/>
      <c r="AI2442" s="367"/>
      <c r="AJ2442" s="367"/>
      <c r="AK2442" s="367"/>
      <c r="AL2442" s="367"/>
      <c r="AM2442" s="367"/>
      <c r="AN2442" s="367"/>
      <c r="AO2442" s="367"/>
      <c r="AP2442" s="367"/>
      <c r="AQ2442" s="367"/>
      <c r="AR2442" s="367"/>
      <c r="AS2442" s="367"/>
      <c r="AT2442" s="367"/>
    </row>
    <row r="2443" spans="2:46" ht="13.8">
      <c r="B2443" s="26">
        <v>71.666666666666515</v>
      </c>
      <c r="C2443" s="363">
        <v>616.71708006741483</v>
      </c>
      <c r="D2443" s="367">
        <v>4299.9999999999909</v>
      </c>
      <c r="E2443" s="367">
        <v>20000.000000000106</v>
      </c>
      <c r="F2443" s="367">
        <v>-2885391.1618336174</v>
      </c>
      <c r="G2443" s="367">
        <v>4300.0000000000227</v>
      </c>
      <c r="H2443" s="367">
        <v>107500</v>
      </c>
      <c r="I2443" s="384">
        <v>-34077850.455671519</v>
      </c>
      <c r="J2443" s="367">
        <v>4300</v>
      </c>
      <c r="K2443" s="367">
        <v>26060.606060605918</v>
      </c>
      <c r="L2443" s="384">
        <v>-2025360.3481589218</v>
      </c>
      <c r="M2443" s="367">
        <v>4299.9999999999764</v>
      </c>
      <c r="N2443" s="367">
        <v>430</v>
      </c>
      <c r="O2443" s="384">
        <v>-35055.075075928857</v>
      </c>
      <c r="P2443" s="367">
        <v>62.35</v>
      </c>
      <c r="Q2443" s="367">
        <v>430</v>
      </c>
      <c r="R2443" s="384">
        <v>-14351.776675986866</v>
      </c>
      <c r="S2443" s="367">
        <v>60.2</v>
      </c>
      <c r="T2443" s="367">
        <v>14827.586206896629</v>
      </c>
      <c r="U2443" s="384">
        <v>-2089472.114827239</v>
      </c>
      <c r="V2443" s="367">
        <v>4300.0000000000227</v>
      </c>
      <c r="W2443" s="367">
        <v>716666.66666666465</v>
      </c>
      <c r="X2443" s="384">
        <v>135275.66526174836</v>
      </c>
      <c r="Y2443" s="386">
        <v>4299.9999999999873</v>
      </c>
      <c r="Z2443" s="367"/>
      <c r="AA2443" s="367"/>
      <c r="AB2443" s="367"/>
      <c r="AC2443" s="367"/>
      <c r="AD2443" s="367"/>
      <c r="AE2443" s="367"/>
      <c r="AF2443" s="367"/>
      <c r="AG2443" s="367"/>
      <c r="AH2443" s="367"/>
      <c r="AI2443" s="367"/>
      <c r="AJ2443" s="367"/>
      <c r="AK2443" s="367"/>
      <c r="AL2443" s="367"/>
      <c r="AM2443" s="367"/>
      <c r="AN2443" s="367"/>
      <c r="AO2443" s="367"/>
      <c r="AP2443" s="367"/>
      <c r="AQ2443" s="367"/>
      <c r="AR2443" s="367"/>
      <c r="AS2443" s="367"/>
      <c r="AT2443" s="367"/>
    </row>
    <row r="2444" spans="2:46" ht="13.8">
      <c r="B2444" s="26">
        <v>71.833333333333186</v>
      </c>
      <c r="C2444" s="363">
        <v>618.11860178226448</v>
      </c>
      <c r="D2444" s="367">
        <v>4309.9999999999909</v>
      </c>
      <c r="E2444" s="367">
        <v>20046.511627907083</v>
      </c>
      <c r="F2444" s="367">
        <v>-2898916.7548712166</v>
      </c>
      <c r="G2444" s="367">
        <v>4310.0000000000227</v>
      </c>
      <c r="H2444" s="367">
        <v>107750</v>
      </c>
      <c r="I2444" s="384">
        <v>-34237337.750994056</v>
      </c>
      <c r="J2444" s="367">
        <v>4310</v>
      </c>
      <c r="K2444" s="367">
        <v>26121.212121211978</v>
      </c>
      <c r="L2444" s="384">
        <v>-2035287.3482543365</v>
      </c>
      <c r="M2444" s="367">
        <v>4309.9999999999764</v>
      </c>
      <c r="N2444" s="367">
        <v>431</v>
      </c>
      <c r="O2444" s="384">
        <v>-35221.045581553204</v>
      </c>
      <c r="P2444" s="367">
        <v>62.494999999999997</v>
      </c>
      <c r="Q2444" s="367">
        <v>431</v>
      </c>
      <c r="R2444" s="384">
        <v>-14425.008205594373</v>
      </c>
      <c r="S2444" s="367">
        <v>60.34</v>
      </c>
      <c r="T2444" s="367">
        <v>14862.068965517319</v>
      </c>
      <c r="U2444" s="384">
        <v>-2099619.540619384</v>
      </c>
      <c r="V2444" s="367">
        <v>4310.0000000000227</v>
      </c>
      <c r="W2444" s="367">
        <v>718333.33333333128</v>
      </c>
      <c r="X2444" s="384">
        <v>135393.61185222492</v>
      </c>
      <c r="Y2444" s="386">
        <v>4309.9999999999882</v>
      </c>
      <c r="Z2444" s="367"/>
      <c r="AA2444" s="367"/>
      <c r="AB2444" s="367"/>
      <c r="AC2444" s="367"/>
      <c r="AD2444" s="367"/>
      <c r="AE2444" s="367"/>
      <c r="AF2444" s="367"/>
      <c r="AG2444" s="367"/>
      <c r="AH2444" s="367"/>
      <c r="AI2444" s="367"/>
      <c r="AJ2444" s="367"/>
      <c r="AK2444" s="367"/>
      <c r="AL2444" s="367"/>
      <c r="AM2444" s="367"/>
      <c r="AN2444" s="367"/>
      <c r="AO2444" s="367"/>
      <c r="AP2444" s="367"/>
      <c r="AQ2444" s="367"/>
      <c r="AR2444" s="367"/>
      <c r="AS2444" s="367"/>
      <c r="AT2444" s="367"/>
    </row>
    <row r="2445" spans="2:46" ht="13.8">
      <c r="B2445" s="26">
        <v>71.999999999999858</v>
      </c>
      <c r="C2445" s="363">
        <v>619.51997173816858</v>
      </c>
      <c r="D2445" s="367">
        <v>4319.9999999999918</v>
      </c>
      <c r="E2445" s="367">
        <v>20093.02325581406</v>
      </c>
      <c r="F2445" s="367">
        <v>-2912473.9738068846</v>
      </c>
      <c r="G2445" s="367">
        <v>4320.0000000000236</v>
      </c>
      <c r="H2445" s="367">
        <v>108000</v>
      </c>
      <c r="I2445" s="384">
        <v>-34397197.3733714</v>
      </c>
      <c r="J2445" s="367">
        <v>4320</v>
      </c>
      <c r="K2445" s="367">
        <v>26181.818181818038</v>
      </c>
      <c r="L2445" s="384">
        <v>-2045238.5565156485</v>
      </c>
      <c r="M2445" s="367">
        <v>4319.9999999999764</v>
      </c>
      <c r="N2445" s="367">
        <v>432</v>
      </c>
      <c r="O2445" s="384">
        <v>-35387.407952955829</v>
      </c>
      <c r="P2445" s="367">
        <v>62.640000000000008</v>
      </c>
      <c r="Q2445" s="367">
        <v>432</v>
      </c>
      <c r="R2445" s="384">
        <v>-14498.424678611525</v>
      </c>
      <c r="S2445" s="367">
        <v>60.48</v>
      </c>
      <c r="T2445" s="367">
        <v>14896.551724138009</v>
      </c>
      <c r="U2445" s="384">
        <v>-2109791.5055684475</v>
      </c>
      <c r="V2445" s="367">
        <v>4320.0000000000227</v>
      </c>
      <c r="W2445" s="367">
        <v>719999.9999999979</v>
      </c>
      <c r="X2445" s="384">
        <v>135510.64592307314</v>
      </c>
      <c r="Y2445" s="386">
        <v>4319.9999999999873</v>
      </c>
      <c r="Z2445" s="367"/>
      <c r="AA2445" s="367"/>
      <c r="AB2445" s="367"/>
      <c r="AC2445" s="367"/>
      <c r="AD2445" s="367"/>
      <c r="AE2445" s="367"/>
      <c r="AF2445" s="367"/>
      <c r="AG2445" s="367"/>
      <c r="AH2445" s="367"/>
      <c r="AI2445" s="367"/>
      <c r="AJ2445" s="367"/>
      <c r="AK2445" s="367"/>
      <c r="AL2445" s="367"/>
      <c r="AM2445" s="367"/>
      <c r="AN2445" s="367"/>
      <c r="AO2445" s="367"/>
      <c r="AP2445" s="367"/>
      <c r="AQ2445" s="367"/>
      <c r="AR2445" s="367"/>
      <c r="AS2445" s="367"/>
      <c r="AT2445" s="367"/>
    </row>
    <row r="2446" spans="2:46" ht="13.8">
      <c r="B2446" s="26">
        <v>72.166666666666529</v>
      </c>
      <c r="C2446" s="363">
        <v>620.92118993512725</v>
      </c>
      <c r="D2446" s="367">
        <v>4329.9999999999918</v>
      </c>
      <c r="E2446" s="367">
        <v>20139.534883721037</v>
      </c>
      <c r="F2446" s="367">
        <v>-2926062.8186406172</v>
      </c>
      <c r="G2446" s="367">
        <v>4330.0000000000236</v>
      </c>
      <c r="H2446" s="367">
        <v>108250</v>
      </c>
      <c r="I2446" s="384">
        <v>-34557429.322803535</v>
      </c>
      <c r="J2446" s="367">
        <v>4330</v>
      </c>
      <c r="K2446" s="367">
        <v>26242.424242424098</v>
      </c>
      <c r="L2446" s="384">
        <v>-2055213.9729428582</v>
      </c>
      <c r="M2446" s="367">
        <v>4329.9999999999764</v>
      </c>
      <c r="N2446" s="367">
        <v>433</v>
      </c>
      <c r="O2446" s="384">
        <v>-35554.162190136703</v>
      </c>
      <c r="P2446" s="367">
        <v>62.785000000000004</v>
      </c>
      <c r="Q2446" s="367">
        <v>433</v>
      </c>
      <c r="R2446" s="384">
        <v>-14572.026095038333</v>
      </c>
      <c r="S2446" s="367">
        <v>60.62</v>
      </c>
      <c r="T2446" s="367">
        <v>14931.0344827587</v>
      </c>
      <c r="U2446" s="384">
        <v>-2119988.0096744285</v>
      </c>
      <c r="V2446" s="367">
        <v>4330.0000000000227</v>
      </c>
      <c r="W2446" s="367">
        <v>721666.66666666453</v>
      </c>
      <c r="X2446" s="384">
        <v>135626.7674742931</v>
      </c>
      <c r="Y2446" s="386">
        <v>4329.9999999999873</v>
      </c>
      <c r="Z2446" s="367"/>
      <c r="AA2446" s="367"/>
      <c r="AB2446" s="367"/>
      <c r="AC2446" s="367"/>
      <c r="AD2446" s="367"/>
      <c r="AE2446" s="367"/>
      <c r="AF2446" s="367"/>
      <c r="AG2446" s="367"/>
      <c r="AH2446" s="367"/>
      <c r="AI2446" s="367"/>
      <c r="AJ2446" s="367"/>
      <c r="AK2446" s="367"/>
      <c r="AL2446" s="367"/>
      <c r="AM2446" s="367"/>
      <c r="AN2446" s="367"/>
      <c r="AO2446" s="367"/>
      <c r="AP2446" s="367"/>
      <c r="AQ2446" s="367"/>
      <c r="AR2446" s="367"/>
      <c r="AS2446" s="367"/>
      <c r="AT2446" s="367"/>
    </row>
    <row r="2447" spans="2:46" ht="13.8">
      <c r="B2447" s="26">
        <v>72.333333333333201</v>
      </c>
      <c r="C2447" s="363">
        <v>622.32225637314048</v>
      </c>
      <c r="D2447" s="367">
        <v>4339.9999999999918</v>
      </c>
      <c r="E2447" s="367">
        <v>20186.046511628014</v>
      </c>
      <c r="F2447" s="367">
        <v>-2939683.2893724162</v>
      </c>
      <c r="G2447" s="367">
        <v>4340.0000000000236</v>
      </c>
      <c r="H2447" s="367">
        <v>108500</v>
      </c>
      <c r="I2447" s="384">
        <v>-34718033.599290475</v>
      </c>
      <c r="J2447" s="367">
        <v>4340</v>
      </c>
      <c r="K2447" s="367">
        <v>26303.030303030158</v>
      </c>
      <c r="L2447" s="384">
        <v>-2065213.597535965</v>
      </c>
      <c r="M2447" s="367">
        <v>4339.9999999999764</v>
      </c>
      <c r="N2447" s="367">
        <v>434</v>
      </c>
      <c r="O2447" s="384">
        <v>-35721.308293095841</v>
      </c>
      <c r="P2447" s="367">
        <v>62.93</v>
      </c>
      <c r="Q2447" s="367">
        <v>434</v>
      </c>
      <c r="R2447" s="384">
        <v>-14645.812454874791</v>
      </c>
      <c r="S2447" s="367">
        <v>60.76</v>
      </c>
      <c r="T2447" s="367">
        <v>14965.51724137939</v>
      </c>
      <c r="U2447" s="384">
        <v>-2130209.0529373283</v>
      </c>
      <c r="V2447" s="367">
        <v>4340.0000000000236</v>
      </c>
      <c r="W2447" s="367">
        <v>723333.33333333116</v>
      </c>
      <c r="X2447" s="384">
        <v>135741.97650588473</v>
      </c>
      <c r="Y2447" s="386">
        <v>4339.9999999999864</v>
      </c>
      <c r="Z2447" s="367"/>
      <c r="AA2447" s="367"/>
      <c r="AB2447" s="367"/>
      <c r="AC2447" s="367"/>
      <c r="AD2447" s="367"/>
      <c r="AE2447" s="367"/>
      <c r="AF2447" s="367"/>
      <c r="AG2447" s="367"/>
      <c r="AH2447" s="367"/>
      <c r="AI2447" s="367"/>
      <c r="AJ2447" s="367"/>
      <c r="AK2447" s="367"/>
      <c r="AL2447" s="367"/>
      <c r="AM2447" s="367"/>
      <c r="AN2447" s="367"/>
      <c r="AO2447" s="367"/>
      <c r="AP2447" s="367"/>
      <c r="AQ2447" s="367"/>
      <c r="AR2447" s="367"/>
      <c r="AS2447" s="367"/>
      <c r="AT2447" s="367"/>
    </row>
    <row r="2448" spans="2:46" ht="13.8">
      <c r="B2448" s="26">
        <v>72.499999999999872</v>
      </c>
      <c r="C2448" s="363">
        <v>623.72317105220804</v>
      </c>
      <c r="D2448" s="367">
        <v>4349.9999999999918</v>
      </c>
      <c r="E2448" s="367">
        <v>20232.558139534991</v>
      </c>
      <c r="F2448" s="367">
        <v>-2953335.3860022821</v>
      </c>
      <c r="G2448" s="367">
        <v>4350.0000000000236</v>
      </c>
      <c r="H2448" s="367">
        <v>108750</v>
      </c>
      <c r="I2448" s="384">
        <v>-34879010.202832215</v>
      </c>
      <c r="J2448" s="367">
        <v>4350</v>
      </c>
      <c r="K2448" s="367">
        <v>26363.636363636218</v>
      </c>
      <c r="L2448" s="384">
        <v>-2075237.4302949689</v>
      </c>
      <c r="M2448" s="367">
        <v>4349.9999999999764</v>
      </c>
      <c r="N2448" s="367">
        <v>435</v>
      </c>
      <c r="O2448" s="384">
        <v>-35888.846261833227</v>
      </c>
      <c r="P2448" s="367">
        <v>63.074999999999996</v>
      </c>
      <c r="Q2448" s="367">
        <v>435</v>
      </c>
      <c r="R2448" s="384">
        <v>-14719.783758120899</v>
      </c>
      <c r="S2448" s="367">
        <v>60.9</v>
      </c>
      <c r="T2448" s="367">
        <v>15000.00000000008</v>
      </c>
      <c r="U2448" s="384">
        <v>-2140454.6353571452</v>
      </c>
      <c r="V2448" s="367">
        <v>4350.0000000000236</v>
      </c>
      <c r="W2448" s="367">
        <v>724999.99999999779</v>
      </c>
      <c r="X2448" s="384">
        <v>135856.27301784806</v>
      </c>
      <c r="Y2448" s="386">
        <v>4349.9999999999864</v>
      </c>
      <c r="Z2448" s="367"/>
      <c r="AA2448" s="367"/>
      <c r="AB2448" s="367"/>
      <c r="AC2448" s="367"/>
      <c r="AD2448" s="367"/>
      <c r="AE2448" s="367"/>
      <c r="AF2448" s="367"/>
      <c r="AG2448" s="367"/>
      <c r="AH2448" s="367"/>
      <c r="AI2448" s="367"/>
      <c r="AJ2448" s="367"/>
      <c r="AK2448" s="367"/>
      <c r="AL2448" s="367"/>
      <c r="AM2448" s="367"/>
      <c r="AN2448" s="367"/>
      <c r="AO2448" s="367"/>
      <c r="AP2448" s="367"/>
      <c r="AQ2448" s="367"/>
      <c r="AR2448" s="367"/>
      <c r="AS2448" s="367"/>
      <c r="AT2448" s="367"/>
    </row>
    <row r="2449" spans="2:46" ht="13.8">
      <c r="B2449" s="26">
        <v>72.666666666666544</v>
      </c>
      <c r="C2449" s="363">
        <v>625.12393397233052</v>
      </c>
      <c r="D2449" s="367">
        <v>4359.9999999999927</v>
      </c>
      <c r="E2449" s="367">
        <v>20279.069767441968</v>
      </c>
      <c r="F2449" s="367">
        <v>-2967019.1085302141</v>
      </c>
      <c r="G2449" s="367">
        <v>4360.0000000000236</v>
      </c>
      <c r="H2449" s="367">
        <v>109000</v>
      </c>
      <c r="I2449" s="384">
        <v>-35040359.13342876</v>
      </c>
      <c r="J2449" s="367">
        <v>4360</v>
      </c>
      <c r="K2449" s="367">
        <v>26424.242424242279</v>
      </c>
      <c r="L2449" s="384">
        <v>-2085285.47121987</v>
      </c>
      <c r="M2449" s="367">
        <v>4359.9999999999764</v>
      </c>
      <c r="N2449" s="367">
        <v>436</v>
      </c>
      <c r="O2449" s="384">
        <v>-36056.776096348898</v>
      </c>
      <c r="P2449" s="367">
        <v>63.220000000000006</v>
      </c>
      <c r="Q2449" s="367">
        <v>436</v>
      </c>
      <c r="R2449" s="384">
        <v>-14793.940004776654</v>
      </c>
      <c r="S2449" s="367">
        <v>61.04</v>
      </c>
      <c r="T2449" s="367">
        <v>15034.48275862077</v>
      </c>
      <c r="U2449" s="384">
        <v>-2150724.7569338805</v>
      </c>
      <c r="V2449" s="367">
        <v>4360.0000000000236</v>
      </c>
      <c r="W2449" s="367">
        <v>726666.66666666442</v>
      </c>
      <c r="X2449" s="384">
        <v>135969.65701018306</v>
      </c>
      <c r="Y2449" s="386">
        <v>4359.9999999999864</v>
      </c>
      <c r="Z2449" s="367"/>
      <c r="AA2449" s="367"/>
      <c r="AB2449" s="367"/>
      <c r="AC2449" s="367"/>
      <c r="AD2449" s="367"/>
      <c r="AE2449" s="367"/>
      <c r="AF2449" s="367"/>
      <c r="AG2449" s="367"/>
      <c r="AH2449" s="367"/>
      <c r="AI2449" s="367"/>
      <c r="AJ2449" s="367"/>
      <c r="AK2449" s="367"/>
      <c r="AL2449" s="367"/>
      <c r="AM2449" s="367"/>
      <c r="AN2449" s="367"/>
      <c r="AO2449" s="367"/>
      <c r="AP2449" s="367"/>
      <c r="AQ2449" s="367"/>
      <c r="AR2449" s="367"/>
      <c r="AS2449" s="367"/>
      <c r="AT2449" s="367"/>
    </row>
    <row r="2450" spans="2:46" ht="13.8">
      <c r="B2450" s="26">
        <v>72.833333333333215</v>
      </c>
      <c r="C2450" s="363">
        <v>626.52454513350722</v>
      </c>
      <c r="D2450" s="367">
        <v>4369.9999999999927</v>
      </c>
      <c r="E2450" s="367">
        <v>20325.581395348945</v>
      </c>
      <c r="F2450" s="367">
        <v>-2980734.4569562133</v>
      </c>
      <c r="G2450" s="367">
        <v>4370.0000000000236</v>
      </c>
      <c r="H2450" s="367">
        <v>109250</v>
      </c>
      <c r="I2450" s="384">
        <v>-35202080.391080089</v>
      </c>
      <c r="J2450" s="367">
        <v>4370</v>
      </c>
      <c r="K2450" s="367">
        <v>26484.848484848339</v>
      </c>
      <c r="L2450" s="384">
        <v>-2095357.7203106685</v>
      </c>
      <c r="M2450" s="367">
        <v>4369.9999999999764</v>
      </c>
      <c r="N2450" s="367">
        <v>437</v>
      </c>
      <c r="O2450" s="384">
        <v>-36225.097796642811</v>
      </c>
      <c r="P2450" s="367">
        <v>63.365000000000002</v>
      </c>
      <c r="Q2450" s="367">
        <v>437</v>
      </c>
      <c r="R2450" s="384">
        <v>-14868.281194842064</v>
      </c>
      <c r="S2450" s="367">
        <v>61.18</v>
      </c>
      <c r="T2450" s="367">
        <v>15068.96551724146</v>
      </c>
      <c r="U2450" s="384">
        <v>-2161019.4176675328</v>
      </c>
      <c r="V2450" s="367">
        <v>4370.0000000000236</v>
      </c>
      <c r="W2450" s="367">
        <v>728333.33333333104</v>
      </c>
      <c r="X2450" s="384">
        <v>136082.12848288979</v>
      </c>
      <c r="Y2450" s="386">
        <v>4369.9999999999864</v>
      </c>
      <c r="Z2450" s="367"/>
      <c r="AA2450" s="367"/>
      <c r="AB2450" s="367"/>
      <c r="AC2450" s="367"/>
      <c r="AD2450" s="367"/>
      <c r="AE2450" s="367"/>
      <c r="AF2450" s="367"/>
      <c r="AG2450" s="367"/>
      <c r="AH2450" s="367"/>
      <c r="AI2450" s="367"/>
      <c r="AJ2450" s="367"/>
      <c r="AK2450" s="367"/>
      <c r="AL2450" s="367"/>
      <c r="AM2450" s="367"/>
      <c r="AN2450" s="367"/>
      <c r="AO2450" s="367"/>
      <c r="AP2450" s="367"/>
      <c r="AQ2450" s="367"/>
      <c r="AR2450" s="367"/>
      <c r="AS2450" s="367"/>
      <c r="AT2450" s="367"/>
    </row>
    <row r="2451" spans="2:46" ht="13.8">
      <c r="B2451" s="26">
        <v>72.999999999999886</v>
      </c>
      <c r="C2451" s="363">
        <v>627.92500453573871</v>
      </c>
      <c r="D2451" s="367">
        <v>4379.9999999999936</v>
      </c>
      <c r="E2451" s="367">
        <v>20372.093023255922</v>
      </c>
      <c r="F2451" s="367">
        <v>-2994481.4312802781</v>
      </c>
      <c r="G2451" s="367">
        <v>4380.0000000000236</v>
      </c>
      <c r="H2451" s="367">
        <v>109500</v>
      </c>
      <c r="I2451" s="384">
        <v>-35364173.975786231</v>
      </c>
      <c r="J2451" s="367">
        <v>4380</v>
      </c>
      <c r="K2451" s="367">
        <v>26545.454545454399</v>
      </c>
      <c r="L2451" s="384">
        <v>-2105454.1775673637</v>
      </c>
      <c r="M2451" s="367">
        <v>4379.9999999999764</v>
      </c>
      <c r="N2451" s="367">
        <v>438</v>
      </c>
      <c r="O2451" s="384">
        <v>-36393.811362714987</v>
      </c>
      <c r="P2451" s="367">
        <v>63.51</v>
      </c>
      <c r="Q2451" s="367">
        <v>438</v>
      </c>
      <c r="R2451" s="384">
        <v>-14942.807328317123</v>
      </c>
      <c r="S2451" s="367">
        <v>61.32</v>
      </c>
      <c r="T2451" s="367">
        <v>15103.448275862151</v>
      </c>
      <c r="U2451" s="384">
        <v>-2171338.6175581031</v>
      </c>
      <c r="V2451" s="367">
        <v>4380.0000000000236</v>
      </c>
      <c r="W2451" s="367">
        <v>729999.99999999767</v>
      </c>
      <c r="X2451" s="384">
        <v>136193.68743596817</v>
      </c>
      <c r="Y2451" s="386">
        <v>4379.9999999999854</v>
      </c>
      <c r="Z2451" s="367"/>
      <c r="AA2451" s="367"/>
      <c r="AB2451" s="367"/>
      <c r="AC2451" s="367"/>
      <c r="AD2451" s="367"/>
      <c r="AE2451" s="367"/>
      <c r="AF2451" s="367"/>
      <c r="AG2451" s="367"/>
      <c r="AH2451" s="367"/>
      <c r="AI2451" s="367"/>
      <c r="AJ2451" s="367"/>
      <c r="AK2451" s="367"/>
      <c r="AL2451" s="367"/>
      <c r="AM2451" s="367"/>
      <c r="AN2451" s="367"/>
      <c r="AO2451" s="367"/>
      <c r="AP2451" s="367"/>
      <c r="AQ2451" s="367"/>
      <c r="AR2451" s="367"/>
      <c r="AS2451" s="367"/>
      <c r="AT2451" s="367"/>
    </row>
    <row r="2452" spans="2:46" ht="13.8">
      <c r="B2452" s="26">
        <v>73.166666666666558</v>
      </c>
      <c r="C2452" s="363">
        <v>629.32531217902442</v>
      </c>
      <c r="D2452" s="367">
        <v>4389.9999999999936</v>
      </c>
      <c r="E2452" s="367">
        <v>20418.604651162899</v>
      </c>
      <c r="F2452" s="367">
        <v>-3008260.0315024103</v>
      </c>
      <c r="G2452" s="367">
        <v>4390.0000000000236</v>
      </c>
      <c r="H2452" s="367">
        <v>109750</v>
      </c>
      <c r="I2452" s="384">
        <v>-35526639.887547173</v>
      </c>
      <c r="J2452" s="367">
        <v>4390</v>
      </c>
      <c r="K2452" s="367">
        <v>26606.060606060459</v>
      </c>
      <c r="L2452" s="384">
        <v>-2115574.842989957</v>
      </c>
      <c r="M2452" s="367">
        <v>4389.9999999999764</v>
      </c>
      <c r="N2452" s="367">
        <v>439</v>
      </c>
      <c r="O2452" s="384">
        <v>-36562.916794565419</v>
      </c>
      <c r="P2452" s="367">
        <v>63.654999999999994</v>
      </c>
      <c r="Q2452" s="367">
        <v>439</v>
      </c>
      <c r="R2452" s="384">
        <v>-15017.518405201825</v>
      </c>
      <c r="S2452" s="367">
        <v>61.459999999999994</v>
      </c>
      <c r="T2452" s="367">
        <v>15137.931034482841</v>
      </c>
      <c r="U2452" s="384">
        <v>-2181682.3566055913</v>
      </c>
      <c r="V2452" s="367">
        <v>4390.0000000000236</v>
      </c>
      <c r="W2452" s="367">
        <v>731666.6666666643</v>
      </c>
      <c r="X2452" s="384">
        <v>136304.33386941827</v>
      </c>
      <c r="Y2452" s="386">
        <v>4389.9999999999854</v>
      </c>
      <c r="Z2452" s="367"/>
      <c r="AA2452" s="367"/>
      <c r="AB2452" s="367"/>
      <c r="AC2452" s="367"/>
      <c r="AD2452" s="367"/>
      <c r="AE2452" s="367"/>
      <c r="AF2452" s="367"/>
      <c r="AG2452" s="367"/>
      <c r="AH2452" s="367"/>
      <c r="AI2452" s="367"/>
      <c r="AJ2452" s="367"/>
      <c r="AK2452" s="367"/>
      <c r="AL2452" s="367"/>
      <c r="AM2452" s="367"/>
      <c r="AN2452" s="367"/>
      <c r="AO2452" s="367"/>
      <c r="AP2452" s="367"/>
      <c r="AQ2452" s="367"/>
      <c r="AR2452" s="367"/>
      <c r="AS2452" s="367"/>
      <c r="AT2452" s="367"/>
    </row>
    <row r="2453" spans="2:46" ht="13.8">
      <c r="B2453" s="26">
        <v>73.333333333333229</v>
      </c>
      <c r="C2453" s="363">
        <v>630.7254680633647</v>
      </c>
      <c r="D2453" s="367">
        <v>4399.9999999999936</v>
      </c>
      <c r="E2453" s="367">
        <v>20465.116279069876</v>
      </c>
      <c r="F2453" s="367">
        <v>-3022070.2576226084</v>
      </c>
      <c r="G2453" s="367">
        <v>4400.0000000000236</v>
      </c>
      <c r="H2453" s="367">
        <v>110000</v>
      </c>
      <c r="I2453" s="384">
        <v>-35689478.126362912</v>
      </c>
      <c r="J2453" s="367">
        <v>4400</v>
      </c>
      <c r="K2453" s="367">
        <v>26666.666666666519</v>
      </c>
      <c r="L2453" s="384">
        <v>-2125719.7165784473</v>
      </c>
      <c r="M2453" s="367">
        <v>4399.9999999999764</v>
      </c>
      <c r="N2453" s="367">
        <v>440</v>
      </c>
      <c r="O2453" s="384">
        <v>-36732.414092194143</v>
      </c>
      <c r="P2453" s="367">
        <v>63.800000000000004</v>
      </c>
      <c r="Q2453" s="367">
        <v>440</v>
      </c>
      <c r="R2453" s="384">
        <v>-15092.414425496185</v>
      </c>
      <c r="S2453" s="367">
        <v>61.599999999999994</v>
      </c>
      <c r="T2453" s="367">
        <v>15172.413793103531</v>
      </c>
      <c r="U2453" s="384">
        <v>-2192050.6348099979</v>
      </c>
      <c r="V2453" s="367">
        <v>4400.0000000000236</v>
      </c>
      <c r="W2453" s="367">
        <v>733333.33333333093</v>
      </c>
      <c r="X2453" s="384">
        <v>136414.06778324008</v>
      </c>
      <c r="Y2453" s="386">
        <v>4399.9999999999854</v>
      </c>
      <c r="Z2453" s="367"/>
      <c r="AA2453" s="367"/>
      <c r="AB2453" s="367"/>
      <c r="AC2453" s="367"/>
      <c r="AD2453" s="367"/>
      <c r="AE2453" s="367"/>
      <c r="AF2453" s="367"/>
      <c r="AG2453" s="367"/>
      <c r="AH2453" s="367"/>
      <c r="AI2453" s="367"/>
      <c r="AJ2453" s="367"/>
      <c r="AK2453" s="367"/>
      <c r="AL2453" s="367"/>
      <c r="AM2453" s="367"/>
      <c r="AN2453" s="367"/>
      <c r="AO2453" s="367"/>
      <c r="AP2453" s="367"/>
      <c r="AQ2453" s="367"/>
      <c r="AR2453" s="367"/>
      <c r="AS2453" s="367"/>
      <c r="AT2453" s="367"/>
    </row>
    <row r="2454" spans="2:46" ht="13.8">
      <c r="B2454" s="26">
        <v>73.499999999999901</v>
      </c>
      <c r="C2454" s="363">
        <v>632.12547218875977</v>
      </c>
      <c r="D2454" s="367">
        <v>4409.9999999999936</v>
      </c>
      <c r="E2454" s="367">
        <v>20511.627906976853</v>
      </c>
      <c r="F2454" s="367">
        <v>-3035912.1096408735</v>
      </c>
      <c r="G2454" s="367">
        <v>4410.0000000000236</v>
      </c>
      <c r="H2454" s="367">
        <v>110250</v>
      </c>
      <c r="I2454" s="384">
        <v>-35852688.692233443</v>
      </c>
      <c r="J2454" s="367">
        <v>4410</v>
      </c>
      <c r="K2454" s="367">
        <v>26727.272727272579</v>
      </c>
      <c r="L2454" s="384">
        <v>-2135888.7983328332</v>
      </c>
      <c r="M2454" s="367">
        <v>4409.9999999999754</v>
      </c>
      <c r="N2454" s="367">
        <v>441</v>
      </c>
      <c r="O2454" s="384">
        <v>-36902.303255601095</v>
      </c>
      <c r="P2454" s="367">
        <v>63.945</v>
      </c>
      <c r="Q2454" s="367">
        <v>441</v>
      </c>
      <c r="R2454" s="384">
        <v>-15167.495389200192</v>
      </c>
      <c r="S2454" s="367">
        <v>61.739999999999995</v>
      </c>
      <c r="T2454" s="367">
        <v>15206.896551724221</v>
      </c>
      <c r="U2454" s="384">
        <v>-2202443.4521713224</v>
      </c>
      <c r="V2454" s="367">
        <v>4410.0000000000246</v>
      </c>
      <c r="W2454" s="367">
        <v>734999.99999999756</v>
      </c>
      <c r="X2454" s="384">
        <v>136522.88917743359</v>
      </c>
      <c r="Y2454" s="386">
        <v>4409.9999999999854</v>
      </c>
      <c r="Z2454" s="367"/>
      <c r="AA2454" s="367"/>
      <c r="AB2454" s="367"/>
      <c r="AC2454" s="367"/>
      <c r="AD2454" s="367"/>
      <c r="AE2454" s="367"/>
      <c r="AF2454" s="367"/>
      <c r="AG2454" s="367"/>
      <c r="AH2454" s="367"/>
      <c r="AI2454" s="367"/>
      <c r="AJ2454" s="367"/>
      <c r="AK2454" s="367"/>
      <c r="AL2454" s="367"/>
      <c r="AM2454" s="367"/>
      <c r="AN2454" s="367"/>
      <c r="AO2454" s="367"/>
      <c r="AP2454" s="367"/>
      <c r="AQ2454" s="367"/>
      <c r="AR2454" s="367"/>
      <c r="AS2454" s="367"/>
      <c r="AT2454" s="367"/>
    </row>
    <row r="2455" spans="2:46" ht="13.8">
      <c r="B2455" s="26">
        <v>73.666666666666572</v>
      </c>
      <c r="C2455" s="363">
        <v>633.52532455520929</v>
      </c>
      <c r="D2455" s="367">
        <v>4419.9999999999945</v>
      </c>
      <c r="E2455" s="367">
        <v>20558.13953488383</v>
      </c>
      <c r="F2455" s="367">
        <v>-3049785.587557205</v>
      </c>
      <c r="G2455" s="367">
        <v>4420.0000000000236</v>
      </c>
      <c r="H2455" s="367">
        <v>110500</v>
      </c>
      <c r="I2455" s="384">
        <v>-36016271.585158788</v>
      </c>
      <c r="J2455" s="367">
        <v>4420</v>
      </c>
      <c r="K2455" s="367">
        <v>26787.878787878639</v>
      </c>
      <c r="L2455" s="384">
        <v>-2146082.0882531181</v>
      </c>
      <c r="M2455" s="367">
        <v>4419.9999999999754</v>
      </c>
      <c r="N2455" s="367">
        <v>442</v>
      </c>
      <c r="O2455" s="384">
        <v>-37072.584284786331</v>
      </c>
      <c r="P2455" s="367">
        <v>64.09</v>
      </c>
      <c r="Q2455" s="367">
        <v>442</v>
      </c>
      <c r="R2455" s="384">
        <v>-15242.761296313856</v>
      </c>
      <c r="S2455" s="367">
        <v>61.88</v>
      </c>
      <c r="T2455" s="367">
        <v>15241.379310344912</v>
      </c>
      <c r="U2455" s="384">
        <v>-2212860.8086895649</v>
      </c>
      <c r="V2455" s="367">
        <v>4420.0000000000246</v>
      </c>
      <c r="W2455" s="367">
        <v>736666.66666666418</v>
      </c>
      <c r="X2455" s="384">
        <v>136630.79805199878</v>
      </c>
      <c r="Y2455" s="386">
        <v>4419.9999999999854</v>
      </c>
      <c r="Z2455" s="367"/>
      <c r="AA2455" s="367"/>
      <c r="AB2455" s="367"/>
      <c r="AC2455" s="367"/>
      <c r="AD2455" s="367"/>
      <c r="AE2455" s="367"/>
      <c r="AF2455" s="367"/>
      <c r="AG2455" s="367"/>
      <c r="AH2455" s="367"/>
      <c r="AI2455" s="367"/>
      <c r="AJ2455" s="367"/>
      <c r="AK2455" s="367"/>
      <c r="AL2455" s="367"/>
      <c r="AM2455" s="367"/>
      <c r="AN2455" s="367"/>
      <c r="AO2455" s="367"/>
      <c r="AP2455" s="367"/>
      <c r="AQ2455" s="367"/>
      <c r="AR2455" s="367"/>
      <c r="AS2455" s="367"/>
      <c r="AT2455" s="367"/>
    </row>
    <row r="2456" spans="2:46" ht="13.8">
      <c r="B2456" s="26">
        <v>73.833333333333243</v>
      </c>
      <c r="C2456" s="363">
        <v>634.92502516271315</v>
      </c>
      <c r="D2456" s="367">
        <v>4429.9999999999945</v>
      </c>
      <c r="E2456" s="367">
        <v>20604.651162790808</v>
      </c>
      <c r="F2456" s="367">
        <v>-3063690.6913716029</v>
      </c>
      <c r="G2456" s="367">
        <v>4430.0000000000236</v>
      </c>
      <c r="H2456" s="367">
        <v>110750</v>
      </c>
      <c r="I2456" s="384">
        <v>-36180226.805138923</v>
      </c>
      <c r="J2456" s="367">
        <v>4430</v>
      </c>
      <c r="K2456" s="367">
        <v>26848.484848484699</v>
      </c>
      <c r="L2456" s="384">
        <v>-2156299.5863393</v>
      </c>
      <c r="M2456" s="367">
        <v>4429.9999999999754</v>
      </c>
      <c r="N2456" s="367">
        <v>443</v>
      </c>
      <c r="O2456" s="384">
        <v>-37243.257179749802</v>
      </c>
      <c r="P2456" s="367">
        <v>64.234999999999999</v>
      </c>
      <c r="Q2456" s="367">
        <v>443</v>
      </c>
      <c r="R2456" s="384">
        <v>-15318.212146837164</v>
      </c>
      <c r="S2456" s="367">
        <v>62.02</v>
      </c>
      <c r="T2456" s="367">
        <v>15275.862068965602</v>
      </c>
      <c r="U2456" s="384">
        <v>-2223302.7043647249</v>
      </c>
      <c r="V2456" s="367">
        <v>4430.0000000000246</v>
      </c>
      <c r="W2456" s="367">
        <v>738333.33333333081</v>
      </c>
      <c r="X2456" s="384">
        <v>136737.79440693566</v>
      </c>
      <c r="Y2456" s="386">
        <v>4429.9999999999845</v>
      </c>
      <c r="Z2456" s="367"/>
      <c r="AA2456" s="367"/>
      <c r="AB2456" s="367"/>
      <c r="AC2456" s="367"/>
      <c r="AD2456" s="367"/>
      <c r="AE2456" s="367"/>
      <c r="AF2456" s="367"/>
      <c r="AG2456" s="367"/>
      <c r="AH2456" s="367"/>
      <c r="AI2456" s="367"/>
      <c r="AJ2456" s="367"/>
      <c r="AK2456" s="367"/>
      <c r="AL2456" s="367"/>
      <c r="AM2456" s="367"/>
      <c r="AN2456" s="367"/>
      <c r="AO2456" s="367"/>
      <c r="AP2456" s="367"/>
      <c r="AQ2456" s="367"/>
      <c r="AR2456" s="367"/>
      <c r="AS2456" s="367"/>
      <c r="AT2456" s="367"/>
    </row>
    <row r="2457" spans="2:46" ht="13.8">
      <c r="B2457" s="26">
        <v>73.999999999999915</v>
      </c>
      <c r="C2457" s="363">
        <v>636.32457401127169</v>
      </c>
      <c r="D2457" s="367">
        <v>4439.9999999999955</v>
      </c>
      <c r="E2457" s="367">
        <v>20651.162790697785</v>
      </c>
      <c r="F2457" s="367">
        <v>-3077627.4210840673</v>
      </c>
      <c r="G2457" s="367">
        <v>4440.0000000000236</v>
      </c>
      <c r="H2457" s="367">
        <v>111000</v>
      </c>
      <c r="I2457" s="384">
        <v>-36344554.352173857</v>
      </c>
      <c r="J2457" s="367">
        <v>4440</v>
      </c>
      <c r="K2457" s="367">
        <v>26909.090909090759</v>
      </c>
      <c r="L2457" s="384">
        <v>-2166541.2925913795</v>
      </c>
      <c r="M2457" s="367">
        <v>4439.9999999999754</v>
      </c>
      <c r="N2457" s="367">
        <v>444</v>
      </c>
      <c r="O2457" s="384">
        <v>-37414.321940491544</v>
      </c>
      <c r="P2457" s="367">
        <v>64.38</v>
      </c>
      <c r="Q2457" s="367">
        <v>444</v>
      </c>
      <c r="R2457" s="384">
        <v>-15393.847940770125</v>
      </c>
      <c r="S2457" s="367">
        <v>62.160000000000004</v>
      </c>
      <c r="T2457" s="367">
        <v>15310.344827586292</v>
      </c>
      <c r="U2457" s="384">
        <v>-2233769.1391968029</v>
      </c>
      <c r="V2457" s="367">
        <v>4440.0000000000246</v>
      </c>
      <c r="W2457" s="367">
        <v>739999.99999999744</v>
      </c>
      <c r="X2457" s="384">
        <v>136843.87824224425</v>
      </c>
      <c r="Y2457" s="386">
        <v>4439.9999999999845</v>
      </c>
      <c r="Z2457" s="367"/>
      <c r="AA2457" s="367"/>
      <c r="AB2457" s="367"/>
      <c r="AC2457" s="367"/>
      <c r="AD2457" s="367"/>
      <c r="AE2457" s="367"/>
      <c r="AF2457" s="367"/>
      <c r="AG2457" s="367"/>
      <c r="AH2457" s="367"/>
      <c r="AI2457" s="367"/>
      <c r="AJ2457" s="367"/>
      <c r="AK2457" s="367"/>
      <c r="AL2457" s="367"/>
      <c r="AM2457" s="367"/>
      <c r="AN2457" s="367"/>
      <c r="AO2457" s="367"/>
      <c r="AP2457" s="367"/>
      <c r="AQ2457" s="367"/>
      <c r="AR2457" s="367"/>
      <c r="AS2457" s="367"/>
      <c r="AT2457" s="367"/>
    </row>
    <row r="2458" spans="2:46" ht="13.8">
      <c r="B2458" s="26">
        <v>74.166666666666586</v>
      </c>
      <c r="C2458" s="363">
        <v>637.72397110088468</v>
      </c>
      <c r="D2458" s="367">
        <v>4449.9999999999955</v>
      </c>
      <c r="E2458" s="367">
        <v>20697.674418604762</v>
      </c>
      <c r="F2458" s="367">
        <v>-3091595.7766945981</v>
      </c>
      <c r="G2458" s="367">
        <v>4450.0000000000236</v>
      </c>
      <c r="H2458" s="367">
        <v>111250</v>
      </c>
      <c r="I2458" s="384">
        <v>-36509254.226263598</v>
      </c>
      <c r="J2458" s="367">
        <v>4450</v>
      </c>
      <c r="K2458" s="367">
        <v>26969.696969696819</v>
      </c>
      <c r="L2458" s="384">
        <v>-2176807.207009356</v>
      </c>
      <c r="M2458" s="367">
        <v>4449.9999999999754</v>
      </c>
      <c r="N2458" s="367">
        <v>445</v>
      </c>
      <c r="O2458" s="384">
        <v>-37585.778567011563</v>
      </c>
      <c r="P2458" s="367">
        <v>64.525000000000006</v>
      </c>
      <c r="Q2458" s="367">
        <v>445</v>
      </c>
      <c r="R2458" s="384">
        <v>-15469.668678112736</v>
      </c>
      <c r="S2458" s="367">
        <v>62.300000000000004</v>
      </c>
      <c r="T2458" s="367">
        <v>15344.827586206982</v>
      </c>
      <c r="U2458" s="384">
        <v>-2244260.1131857987</v>
      </c>
      <c r="V2458" s="367">
        <v>4450.0000000000255</v>
      </c>
      <c r="W2458" s="367">
        <v>741666.66666666407</v>
      </c>
      <c r="X2458" s="384">
        <v>136949.04955792453</v>
      </c>
      <c r="Y2458" s="386">
        <v>4449.9999999999836</v>
      </c>
      <c r="Z2458" s="367"/>
      <c r="AA2458" s="367"/>
      <c r="AB2458" s="367"/>
      <c r="AC2458" s="367"/>
      <c r="AD2458" s="367"/>
      <c r="AE2458" s="367"/>
      <c r="AF2458" s="367"/>
      <c r="AG2458" s="367"/>
      <c r="AH2458" s="367"/>
      <c r="AI2458" s="367"/>
      <c r="AJ2458" s="367"/>
      <c r="AK2458" s="367"/>
      <c r="AL2458" s="367"/>
      <c r="AM2458" s="367"/>
      <c r="AN2458" s="367"/>
      <c r="AO2458" s="367"/>
      <c r="AP2458" s="367"/>
      <c r="AQ2458" s="367"/>
      <c r="AR2458" s="367"/>
      <c r="AS2458" s="367"/>
      <c r="AT2458" s="367"/>
    </row>
    <row r="2459" spans="2:46" ht="13.8">
      <c r="B2459" s="26">
        <v>74.333333333333258</v>
      </c>
      <c r="C2459" s="363">
        <v>639.12321643155224</v>
      </c>
      <c r="D2459" s="367">
        <v>4459.9999999999955</v>
      </c>
      <c r="E2459" s="367">
        <v>20744.186046511739</v>
      </c>
      <c r="F2459" s="367">
        <v>-3105595.7582031959</v>
      </c>
      <c r="G2459" s="367">
        <v>4460.0000000000236</v>
      </c>
      <c r="H2459" s="367">
        <v>111500</v>
      </c>
      <c r="I2459" s="384">
        <v>-36674326.427408136</v>
      </c>
      <c r="J2459" s="367">
        <v>4460</v>
      </c>
      <c r="K2459" s="367">
        <v>27030.303030302879</v>
      </c>
      <c r="L2459" s="384">
        <v>-2187097.32959323</v>
      </c>
      <c r="M2459" s="367">
        <v>4459.9999999999754</v>
      </c>
      <c r="N2459" s="367">
        <v>446</v>
      </c>
      <c r="O2459" s="384">
        <v>-37757.627059309831</v>
      </c>
      <c r="P2459" s="367">
        <v>64.67</v>
      </c>
      <c r="Q2459" s="367">
        <v>446</v>
      </c>
      <c r="R2459" s="384">
        <v>-15545.67435886499</v>
      </c>
      <c r="S2459" s="367">
        <v>62.44</v>
      </c>
      <c r="T2459" s="367">
        <v>15379.310344827672</v>
      </c>
      <c r="U2459" s="384">
        <v>-2254775.6263317126</v>
      </c>
      <c r="V2459" s="367">
        <v>4460.0000000000255</v>
      </c>
      <c r="W2459" s="367">
        <v>743333.33333333069</v>
      </c>
      <c r="X2459" s="384">
        <v>137053.30835397649</v>
      </c>
      <c r="Y2459" s="386">
        <v>4459.9999999999836</v>
      </c>
      <c r="Z2459" s="367"/>
      <c r="AA2459" s="367"/>
      <c r="AB2459" s="367"/>
      <c r="AC2459" s="367"/>
      <c r="AD2459" s="367"/>
      <c r="AE2459" s="367"/>
      <c r="AF2459" s="367"/>
      <c r="AG2459" s="367"/>
      <c r="AH2459" s="367"/>
      <c r="AI2459" s="367"/>
      <c r="AJ2459" s="367"/>
      <c r="AK2459" s="367"/>
      <c r="AL2459" s="367"/>
      <c r="AM2459" s="367"/>
      <c r="AN2459" s="367"/>
      <c r="AO2459" s="367"/>
      <c r="AP2459" s="367"/>
      <c r="AQ2459" s="367"/>
      <c r="AR2459" s="367"/>
      <c r="AS2459" s="367"/>
      <c r="AT2459" s="367"/>
    </row>
    <row r="2460" spans="2:46" ht="13.8">
      <c r="B2460" s="26">
        <v>74.499999999999929</v>
      </c>
      <c r="C2460" s="363">
        <v>640.52231000327424</v>
      </c>
      <c r="D2460" s="367">
        <v>4469.9999999999955</v>
      </c>
      <c r="E2460" s="367">
        <v>20790.697674418716</v>
      </c>
      <c r="F2460" s="367">
        <v>-3119627.3656098596</v>
      </c>
      <c r="G2460" s="367">
        <v>4470.0000000000236</v>
      </c>
      <c r="H2460" s="367">
        <v>111750</v>
      </c>
      <c r="I2460" s="384">
        <v>-36839770.955607459</v>
      </c>
      <c r="J2460" s="367">
        <v>4469.9999999999991</v>
      </c>
      <c r="K2460" s="367">
        <v>27090.909090908939</v>
      </c>
      <c r="L2460" s="384">
        <v>-2197411.6603430007</v>
      </c>
      <c r="M2460" s="367">
        <v>4469.9999999999754</v>
      </c>
      <c r="N2460" s="367">
        <v>447</v>
      </c>
      <c r="O2460" s="384">
        <v>-37929.86741738634</v>
      </c>
      <c r="P2460" s="367">
        <v>64.814999999999998</v>
      </c>
      <c r="Q2460" s="367">
        <v>447</v>
      </c>
      <c r="R2460" s="384">
        <v>-15621.864983026901</v>
      </c>
      <c r="S2460" s="367">
        <v>62.58</v>
      </c>
      <c r="T2460" s="367">
        <v>15413.793103448363</v>
      </c>
      <c r="U2460" s="384">
        <v>-2265315.6786345439</v>
      </c>
      <c r="V2460" s="367">
        <v>4470.0000000000255</v>
      </c>
      <c r="W2460" s="367">
        <v>744999.99999999732</v>
      </c>
      <c r="X2460" s="384">
        <v>137156.65463040018</v>
      </c>
      <c r="Y2460" s="386">
        <v>4469.9999999999836</v>
      </c>
      <c r="Z2460" s="367"/>
      <c r="AA2460" s="367"/>
      <c r="AB2460" s="367"/>
      <c r="AC2460" s="367"/>
      <c r="AD2460" s="367"/>
      <c r="AE2460" s="367"/>
      <c r="AF2460" s="367"/>
      <c r="AG2460" s="367"/>
      <c r="AH2460" s="367"/>
      <c r="AI2460" s="367"/>
      <c r="AJ2460" s="367"/>
      <c r="AK2460" s="367"/>
      <c r="AL2460" s="367"/>
      <c r="AM2460" s="367"/>
      <c r="AN2460" s="367"/>
      <c r="AO2460" s="367"/>
      <c r="AP2460" s="367"/>
      <c r="AQ2460" s="367"/>
      <c r="AR2460" s="367"/>
      <c r="AS2460" s="367"/>
      <c r="AT2460" s="367"/>
    </row>
    <row r="2461" spans="2:46" ht="13.8">
      <c r="B2461" s="26">
        <v>74.6666666666666</v>
      </c>
      <c r="C2461" s="363">
        <v>641.92125181605093</v>
      </c>
      <c r="D2461" s="367">
        <v>4479.9999999999964</v>
      </c>
      <c r="E2461" s="367">
        <v>20837.209302325693</v>
      </c>
      <c r="F2461" s="367">
        <v>-3133690.5989145902</v>
      </c>
      <c r="G2461" s="367">
        <v>4480.0000000000236</v>
      </c>
      <c r="H2461" s="367">
        <v>112000</v>
      </c>
      <c r="I2461" s="384">
        <v>-37005587.810861595</v>
      </c>
      <c r="J2461" s="367">
        <v>4479.9999999999991</v>
      </c>
      <c r="K2461" s="367">
        <v>27151.515151514999</v>
      </c>
      <c r="L2461" s="384">
        <v>-2207750.1992586688</v>
      </c>
      <c r="M2461" s="367">
        <v>4479.9999999999754</v>
      </c>
      <c r="N2461" s="367">
        <v>448</v>
      </c>
      <c r="O2461" s="384">
        <v>-38102.499641241135</v>
      </c>
      <c r="P2461" s="367">
        <v>64.959999999999994</v>
      </c>
      <c r="Q2461" s="367">
        <v>448</v>
      </c>
      <c r="R2461" s="384">
        <v>-15698.240550598463</v>
      </c>
      <c r="S2461" s="367">
        <v>62.72</v>
      </c>
      <c r="T2461" s="367">
        <v>15448.275862069053</v>
      </c>
      <c r="U2461" s="384">
        <v>-2275880.2700942932</v>
      </c>
      <c r="V2461" s="367">
        <v>4480.0000000000255</v>
      </c>
      <c r="W2461" s="367">
        <v>746666.66666666395</v>
      </c>
      <c r="X2461" s="384">
        <v>137259.08838719554</v>
      </c>
      <c r="Y2461" s="386">
        <v>4479.9999999999836</v>
      </c>
      <c r="Z2461" s="367"/>
      <c r="AA2461" s="367"/>
      <c r="AB2461" s="367"/>
      <c r="AC2461" s="367"/>
      <c r="AD2461" s="367"/>
      <c r="AE2461" s="367"/>
      <c r="AF2461" s="367"/>
      <c r="AG2461" s="367"/>
      <c r="AH2461" s="367"/>
      <c r="AI2461" s="367"/>
      <c r="AJ2461" s="367"/>
      <c r="AK2461" s="367"/>
      <c r="AL2461" s="367"/>
      <c r="AM2461" s="367"/>
      <c r="AN2461" s="367"/>
      <c r="AO2461" s="367"/>
      <c r="AP2461" s="367"/>
      <c r="AQ2461" s="367"/>
      <c r="AR2461" s="367"/>
      <c r="AS2461" s="367"/>
      <c r="AT2461" s="367"/>
    </row>
    <row r="2462" spans="2:46" ht="13.8">
      <c r="B2462" s="26">
        <v>74.833333333333272</v>
      </c>
      <c r="C2462" s="363">
        <v>643.32004186988206</v>
      </c>
      <c r="D2462" s="367">
        <v>4489.9999999999964</v>
      </c>
      <c r="E2462" s="367">
        <v>20883.72093023267</v>
      </c>
      <c r="F2462" s="367">
        <v>-3147785.4581173873</v>
      </c>
      <c r="G2462" s="367">
        <v>4490.0000000000236</v>
      </c>
      <c r="H2462" s="367">
        <v>112250</v>
      </c>
      <c r="I2462" s="384">
        <v>-37171776.993170545</v>
      </c>
      <c r="J2462" s="367">
        <v>4490</v>
      </c>
      <c r="K2462" s="367">
        <v>27212.121212121059</v>
      </c>
      <c r="L2462" s="384">
        <v>-2218112.9463402345</v>
      </c>
      <c r="M2462" s="367">
        <v>4489.9999999999754</v>
      </c>
      <c r="N2462" s="367">
        <v>449</v>
      </c>
      <c r="O2462" s="384">
        <v>-38275.5237308742</v>
      </c>
      <c r="P2462" s="367">
        <v>65.105000000000004</v>
      </c>
      <c r="Q2462" s="367">
        <v>449</v>
      </c>
      <c r="R2462" s="384">
        <v>-15774.801061579674</v>
      </c>
      <c r="S2462" s="367">
        <v>62.86</v>
      </c>
      <c r="T2462" s="367">
        <v>15482.758620689743</v>
      </c>
      <c r="U2462" s="384">
        <v>-2286469.4007109604</v>
      </c>
      <c r="V2462" s="367">
        <v>4490.0000000000255</v>
      </c>
      <c r="W2462" s="367">
        <v>748333.33333333058</v>
      </c>
      <c r="X2462" s="384">
        <v>137360.60962436261</v>
      </c>
      <c r="Y2462" s="386">
        <v>4489.9999999999836</v>
      </c>
      <c r="Z2462" s="367"/>
      <c r="AA2462" s="367"/>
      <c r="AB2462" s="367"/>
      <c r="AC2462" s="367"/>
      <c r="AD2462" s="367"/>
      <c r="AE2462" s="367"/>
      <c r="AF2462" s="367"/>
      <c r="AG2462" s="367"/>
      <c r="AH2462" s="367"/>
      <c r="AI2462" s="367"/>
      <c r="AJ2462" s="367"/>
      <c r="AK2462" s="367"/>
      <c r="AL2462" s="367"/>
      <c r="AM2462" s="367"/>
      <c r="AN2462" s="367"/>
      <c r="AO2462" s="367"/>
      <c r="AP2462" s="367"/>
      <c r="AQ2462" s="367"/>
      <c r="AR2462" s="367"/>
      <c r="AS2462" s="367"/>
      <c r="AT2462" s="367"/>
    </row>
    <row r="2463" spans="2:46" ht="13.8">
      <c r="B2463" s="26">
        <v>74.999999999999943</v>
      </c>
      <c r="C2463" s="363">
        <v>644.71868016476776</v>
      </c>
      <c r="D2463" s="367">
        <v>4499.9999999999964</v>
      </c>
      <c r="E2463" s="367">
        <v>20930.232558139647</v>
      </c>
      <c r="F2463" s="367">
        <v>-3161911.9432182522</v>
      </c>
      <c r="G2463" s="367">
        <v>4500.0000000000246</v>
      </c>
      <c r="H2463" s="367">
        <v>112500</v>
      </c>
      <c r="I2463" s="384">
        <v>-37338338.502534278</v>
      </c>
      <c r="J2463" s="367">
        <v>4500</v>
      </c>
      <c r="K2463" s="367">
        <v>27272.727272727119</v>
      </c>
      <c r="L2463" s="384">
        <v>-2228499.9015876972</v>
      </c>
      <c r="M2463" s="367">
        <v>4499.9999999999754</v>
      </c>
      <c r="N2463" s="367">
        <v>450</v>
      </c>
      <c r="O2463" s="384">
        <v>-38448.939686285499</v>
      </c>
      <c r="P2463" s="367">
        <v>65.25</v>
      </c>
      <c r="Q2463" s="367">
        <v>450</v>
      </c>
      <c r="R2463" s="384">
        <v>-15851.546515970533</v>
      </c>
      <c r="S2463" s="367">
        <v>63</v>
      </c>
      <c r="T2463" s="367">
        <v>15517.241379310433</v>
      </c>
      <c r="U2463" s="384">
        <v>-2297083.0704845451</v>
      </c>
      <c r="V2463" s="367">
        <v>4500.0000000000255</v>
      </c>
      <c r="W2463" s="367">
        <v>749999.99999999721</v>
      </c>
      <c r="X2463" s="384">
        <v>137461.21834190137</v>
      </c>
      <c r="Y2463" s="386">
        <v>4499.9999999999827</v>
      </c>
      <c r="Z2463" s="367"/>
      <c r="AA2463" s="367"/>
      <c r="AB2463" s="367"/>
      <c r="AC2463" s="367"/>
      <c r="AD2463" s="367"/>
      <c r="AE2463" s="367"/>
      <c r="AF2463" s="367"/>
      <c r="AG2463" s="367"/>
      <c r="AH2463" s="367"/>
      <c r="AI2463" s="367"/>
      <c r="AJ2463" s="367"/>
      <c r="AK2463" s="367"/>
      <c r="AL2463" s="367"/>
      <c r="AM2463" s="367"/>
      <c r="AN2463" s="367"/>
      <c r="AO2463" s="367"/>
      <c r="AP2463" s="367"/>
      <c r="AQ2463" s="367"/>
      <c r="AR2463" s="367"/>
      <c r="AS2463" s="367"/>
      <c r="AT2463" s="367"/>
    </row>
    <row r="2464" spans="2:46" ht="13.8">
      <c r="B2464" s="26">
        <v>75.166666666666615</v>
      </c>
      <c r="C2464" s="363">
        <v>646.1171667007078</v>
      </c>
      <c r="D2464" s="367">
        <v>4509.9999999999964</v>
      </c>
      <c r="E2464" s="367">
        <v>20976.744186046624</v>
      </c>
      <c r="F2464" s="367">
        <v>-3176070.0542171821</v>
      </c>
      <c r="G2464" s="367">
        <v>4510.0000000000246</v>
      </c>
      <c r="H2464" s="367">
        <v>112750</v>
      </c>
      <c r="I2464" s="384">
        <v>-37505272.338952817</v>
      </c>
      <c r="J2464" s="367">
        <v>4510</v>
      </c>
      <c r="K2464" s="367">
        <v>27333.333333333179</v>
      </c>
      <c r="L2464" s="384">
        <v>-2238911.0650010575</v>
      </c>
      <c r="M2464" s="367">
        <v>4509.9999999999754</v>
      </c>
      <c r="N2464" s="367">
        <v>451</v>
      </c>
      <c r="O2464" s="384">
        <v>-38622.747507475076</v>
      </c>
      <c r="P2464" s="367">
        <v>65.394999999999996</v>
      </c>
      <c r="Q2464" s="367">
        <v>451</v>
      </c>
      <c r="R2464" s="384">
        <v>-15928.476913771045</v>
      </c>
      <c r="S2464" s="367">
        <v>63.14</v>
      </c>
      <c r="T2464" s="367">
        <v>15551.724137931124</v>
      </c>
      <c r="U2464" s="384">
        <v>-2307721.2794150487</v>
      </c>
      <c r="V2464" s="367">
        <v>4510.0000000000255</v>
      </c>
      <c r="W2464" s="367">
        <v>751666.66666666383</v>
      </c>
      <c r="X2464" s="384">
        <v>137560.91453981178</v>
      </c>
      <c r="Y2464" s="386">
        <v>4509.9999999999827</v>
      </c>
      <c r="Z2464" s="367"/>
      <c r="AA2464" s="367"/>
      <c r="AB2464" s="367"/>
      <c r="AC2464" s="367"/>
      <c r="AD2464" s="367"/>
      <c r="AE2464" s="367"/>
      <c r="AF2464" s="367"/>
      <c r="AG2464" s="367"/>
      <c r="AH2464" s="367"/>
      <c r="AI2464" s="367"/>
      <c r="AJ2464" s="367"/>
      <c r="AK2464" s="367"/>
      <c r="AL2464" s="367"/>
      <c r="AM2464" s="367"/>
      <c r="AN2464" s="367"/>
      <c r="AO2464" s="367"/>
      <c r="AP2464" s="367"/>
      <c r="AQ2464" s="367"/>
      <c r="AR2464" s="367"/>
      <c r="AS2464" s="367"/>
      <c r="AT2464" s="367"/>
    </row>
    <row r="2465" spans="2:46" ht="13.8">
      <c r="B2465" s="26">
        <v>75.333333333333286</v>
      </c>
      <c r="C2465" s="363">
        <v>647.51550147770274</v>
      </c>
      <c r="D2465" s="367">
        <v>4519.9999999999973</v>
      </c>
      <c r="E2465" s="367">
        <v>21023.255813953601</v>
      </c>
      <c r="F2465" s="367">
        <v>-3190259.791114179</v>
      </c>
      <c r="G2465" s="367">
        <v>4520.0000000000246</v>
      </c>
      <c r="H2465" s="367">
        <v>113000</v>
      </c>
      <c r="I2465" s="384">
        <v>-37672578.502426147</v>
      </c>
      <c r="J2465" s="367">
        <v>4520</v>
      </c>
      <c r="K2465" s="367">
        <v>27393.939393939239</v>
      </c>
      <c r="L2465" s="384">
        <v>-2249346.4365803138</v>
      </c>
      <c r="M2465" s="367">
        <v>4519.9999999999745</v>
      </c>
      <c r="N2465" s="367">
        <v>452</v>
      </c>
      <c r="O2465" s="384">
        <v>-38796.947194442917</v>
      </c>
      <c r="P2465" s="367">
        <v>65.540000000000006</v>
      </c>
      <c r="Q2465" s="367">
        <v>452</v>
      </c>
      <c r="R2465" s="384">
        <v>-16005.592254981208</v>
      </c>
      <c r="S2465" s="367">
        <v>63.28</v>
      </c>
      <c r="T2465" s="367">
        <v>15586.206896551814</v>
      </c>
      <c r="U2465" s="384">
        <v>-2318384.0275024702</v>
      </c>
      <c r="V2465" s="367">
        <v>4520.0000000000264</v>
      </c>
      <c r="W2465" s="367">
        <v>753333.33333333046</v>
      </c>
      <c r="X2465" s="384">
        <v>137659.69821809395</v>
      </c>
      <c r="Y2465" s="386">
        <v>4519.9999999999827</v>
      </c>
      <c r="Z2465" s="367"/>
      <c r="AA2465" s="367"/>
      <c r="AB2465" s="367"/>
      <c r="AC2465" s="367"/>
      <c r="AD2465" s="367"/>
      <c r="AE2465" s="367"/>
      <c r="AF2465" s="367"/>
      <c r="AG2465" s="367"/>
      <c r="AH2465" s="367"/>
      <c r="AI2465" s="367"/>
      <c r="AJ2465" s="367"/>
      <c r="AK2465" s="367"/>
      <c r="AL2465" s="367"/>
      <c r="AM2465" s="367"/>
      <c r="AN2465" s="367"/>
      <c r="AO2465" s="367"/>
      <c r="AP2465" s="367"/>
      <c r="AQ2465" s="367"/>
      <c r="AR2465" s="367"/>
      <c r="AS2465" s="367"/>
      <c r="AT2465" s="367"/>
    </row>
    <row r="2466" spans="2:46" ht="13.8">
      <c r="B2466" s="26">
        <v>75.499999999999957</v>
      </c>
      <c r="C2466" s="363">
        <v>648.91368449575191</v>
      </c>
      <c r="D2466" s="367">
        <v>4529.9999999999973</v>
      </c>
      <c r="E2466" s="367">
        <v>21069.767441860578</v>
      </c>
      <c r="F2466" s="367">
        <v>-3204481.1539092422</v>
      </c>
      <c r="G2466" s="367">
        <v>4530.0000000000246</v>
      </c>
      <c r="H2466" s="367">
        <v>113250</v>
      </c>
      <c r="I2466" s="384">
        <v>-37840256.992954284</v>
      </c>
      <c r="J2466" s="367">
        <v>4530</v>
      </c>
      <c r="K2466" s="367">
        <v>27454.545454545299</v>
      </c>
      <c r="L2466" s="384">
        <v>-2259806.0163254682</v>
      </c>
      <c r="M2466" s="367">
        <v>4529.9999999999745</v>
      </c>
      <c r="N2466" s="367">
        <v>453</v>
      </c>
      <c r="O2466" s="384">
        <v>-38971.538747188999</v>
      </c>
      <c r="P2466" s="367">
        <v>65.685000000000002</v>
      </c>
      <c r="Q2466" s="367">
        <v>453</v>
      </c>
      <c r="R2466" s="384">
        <v>-16082.892539601015</v>
      </c>
      <c r="S2466" s="367">
        <v>63.419999999999995</v>
      </c>
      <c r="T2466" s="367">
        <v>15620.689655172504</v>
      </c>
      <c r="U2466" s="384">
        <v>-2329071.3147468092</v>
      </c>
      <c r="V2466" s="367">
        <v>4530.0000000000264</v>
      </c>
      <c r="W2466" s="367">
        <v>754999.99999999709</v>
      </c>
      <c r="X2466" s="384">
        <v>137757.56937674779</v>
      </c>
      <c r="Y2466" s="386">
        <v>4529.9999999999827</v>
      </c>
      <c r="Z2466" s="367"/>
      <c r="AA2466" s="367"/>
      <c r="AB2466" s="367"/>
      <c r="AC2466" s="367"/>
      <c r="AD2466" s="367"/>
      <c r="AE2466" s="367"/>
      <c r="AF2466" s="367"/>
      <c r="AG2466" s="367"/>
      <c r="AH2466" s="367"/>
      <c r="AI2466" s="367"/>
      <c r="AJ2466" s="367"/>
      <c r="AK2466" s="367"/>
      <c r="AL2466" s="367"/>
      <c r="AM2466" s="367"/>
      <c r="AN2466" s="367"/>
      <c r="AO2466" s="367"/>
      <c r="AP2466" s="367"/>
      <c r="AQ2466" s="367"/>
      <c r="AR2466" s="367"/>
      <c r="AS2466" s="367"/>
      <c r="AT2466" s="367"/>
    </row>
    <row r="2467" spans="2:46" ht="13.8">
      <c r="B2467" s="26">
        <v>75.666666666666629</v>
      </c>
      <c r="C2467" s="363">
        <v>650.31171575485575</v>
      </c>
      <c r="D2467" s="367">
        <v>4539.9999999999982</v>
      </c>
      <c r="E2467" s="367">
        <v>21116.279069767555</v>
      </c>
      <c r="F2467" s="367">
        <v>-3218734.142602372</v>
      </c>
      <c r="G2467" s="367">
        <v>4540.0000000000246</v>
      </c>
      <c r="H2467" s="367">
        <v>113500</v>
      </c>
      <c r="I2467" s="384">
        <v>-38008307.810537226</v>
      </c>
      <c r="J2467" s="367">
        <v>4540</v>
      </c>
      <c r="K2467" s="367">
        <v>27515.151515151359</v>
      </c>
      <c r="L2467" s="384">
        <v>-2270289.8042365201</v>
      </c>
      <c r="M2467" s="367">
        <v>4539.9999999999745</v>
      </c>
      <c r="N2467" s="367">
        <v>454</v>
      </c>
      <c r="O2467" s="384">
        <v>-39146.522165713352</v>
      </c>
      <c r="P2467" s="367">
        <v>65.83</v>
      </c>
      <c r="Q2467" s="367">
        <v>454</v>
      </c>
      <c r="R2467" s="384">
        <v>-16160.377767630478</v>
      </c>
      <c r="S2467" s="367">
        <v>63.559999999999995</v>
      </c>
      <c r="T2467" s="367">
        <v>15655.172413793194</v>
      </c>
      <c r="U2467" s="384">
        <v>-2339783.1411480652</v>
      </c>
      <c r="V2467" s="367">
        <v>4540.0000000000264</v>
      </c>
      <c r="W2467" s="367">
        <v>756666.66666666372</v>
      </c>
      <c r="X2467" s="384">
        <v>137854.52801577334</v>
      </c>
      <c r="Y2467" s="386">
        <v>4539.9999999999818</v>
      </c>
      <c r="Z2467" s="367"/>
      <c r="AA2467" s="367"/>
      <c r="AB2467" s="367"/>
      <c r="AC2467" s="367"/>
      <c r="AD2467" s="367"/>
      <c r="AE2467" s="367"/>
      <c r="AF2467" s="367"/>
      <c r="AG2467" s="367"/>
      <c r="AH2467" s="367"/>
      <c r="AI2467" s="367"/>
      <c r="AJ2467" s="367"/>
      <c r="AK2467" s="367"/>
      <c r="AL2467" s="367"/>
      <c r="AM2467" s="367"/>
      <c r="AN2467" s="367"/>
      <c r="AO2467" s="367"/>
      <c r="AP2467" s="367"/>
      <c r="AQ2467" s="367"/>
      <c r="AR2467" s="367"/>
      <c r="AS2467" s="367"/>
      <c r="AT2467" s="367"/>
    </row>
    <row r="2468" spans="2:46" ht="13.8">
      <c r="B2468" s="26">
        <v>75.8333333333333</v>
      </c>
      <c r="C2468" s="363">
        <v>651.70959525501405</v>
      </c>
      <c r="D2468" s="367">
        <v>4549.9999999999982</v>
      </c>
      <c r="E2468" s="367">
        <v>21162.790697674533</v>
      </c>
      <c r="F2468" s="367">
        <v>-3233018.7571935677</v>
      </c>
      <c r="G2468" s="367">
        <v>4550.0000000000246</v>
      </c>
      <c r="H2468" s="367">
        <v>113750</v>
      </c>
      <c r="I2468" s="384">
        <v>-38176730.95517496</v>
      </c>
      <c r="J2468" s="367">
        <v>4550</v>
      </c>
      <c r="K2468" s="367">
        <v>27575.75757575742</v>
      </c>
      <c r="L2468" s="384">
        <v>-2280797.800313469</v>
      </c>
      <c r="M2468" s="367">
        <v>4549.9999999999745</v>
      </c>
      <c r="N2468" s="367">
        <v>455</v>
      </c>
      <c r="O2468" s="384">
        <v>-39321.89745001596</v>
      </c>
      <c r="P2468" s="367">
        <v>65.974999999999994</v>
      </c>
      <c r="Q2468" s="367">
        <v>455</v>
      </c>
      <c r="R2468" s="384">
        <v>-16238.047939069589</v>
      </c>
      <c r="S2468" s="367">
        <v>63.699999999999996</v>
      </c>
      <c r="T2468" s="367">
        <v>15689.655172413884</v>
      </c>
      <c r="U2468" s="384">
        <v>-2350519.5067062401</v>
      </c>
      <c r="V2468" s="367">
        <v>4550.0000000000264</v>
      </c>
      <c r="W2468" s="367">
        <v>758333.33333333035</v>
      </c>
      <c r="X2468" s="384">
        <v>137950.57413517058</v>
      </c>
      <c r="Y2468" s="386">
        <v>4549.9999999999818</v>
      </c>
      <c r="Z2468" s="367"/>
      <c r="AA2468" s="367"/>
      <c r="AB2468" s="367"/>
      <c r="AC2468" s="367"/>
      <c r="AD2468" s="367"/>
      <c r="AE2468" s="367"/>
      <c r="AF2468" s="367"/>
      <c r="AG2468" s="367"/>
      <c r="AH2468" s="367"/>
      <c r="AI2468" s="367"/>
      <c r="AJ2468" s="367"/>
      <c r="AK2468" s="367"/>
      <c r="AL2468" s="367"/>
      <c r="AM2468" s="367"/>
      <c r="AN2468" s="367"/>
      <c r="AO2468" s="367"/>
      <c r="AP2468" s="367"/>
      <c r="AQ2468" s="367"/>
      <c r="AR2468" s="367"/>
      <c r="AS2468" s="367"/>
      <c r="AT2468" s="367"/>
    </row>
    <row r="2469" spans="2:46" ht="13.8">
      <c r="B2469" s="26">
        <v>75.999999999999972</v>
      </c>
      <c r="C2469" s="363">
        <v>653.1073229962268</v>
      </c>
      <c r="D2469" s="367">
        <v>4559.9999999999982</v>
      </c>
      <c r="E2469" s="367">
        <v>21209.30232558151</v>
      </c>
      <c r="F2469" s="367">
        <v>-3247334.9976828308</v>
      </c>
      <c r="G2469" s="367">
        <v>4560.0000000000246</v>
      </c>
      <c r="H2469" s="367">
        <v>114000</v>
      </c>
      <c r="I2469" s="384">
        <v>-38345526.426867492</v>
      </c>
      <c r="J2469" s="367">
        <v>4560</v>
      </c>
      <c r="K2469" s="367">
        <v>27636.36363636348</v>
      </c>
      <c r="L2469" s="384">
        <v>-2291330.0045563155</v>
      </c>
      <c r="M2469" s="367">
        <v>4559.9999999999745</v>
      </c>
      <c r="N2469" s="367">
        <v>456</v>
      </c>
      <c r="O2469" s="384">
        <v>-39497.664600096854</v>
      </c>
      <c r="P2469" s="367">
        <v>66.12</v>
      </c>
      <c r="Q2469" s="367">
        <v>456</v>
      </c>
      <c r="R2469" s="384">
        <v>-16315.903053918351</v>
      </c>
      <c r="S2469" s="367">
        <v>63.839999999999996</v>
      </c>
      <c r="T2469" s="367">
        <v>15724.137931034575</v>
      </c>
      <c r="U2469" s="384">
        <v>-2361280.4114213325</v>
      </c>
      <c r="V2469" s="367">
        <v>4560.0000000000264</v>
      </c>
      <c r="W2469" s="367">
        <v>759999.99999999697</v>
      </c>
      <c r="X2469" s="384">
        <v>138045.7077349395</v>
      </c>
      <c r="Y2469" s="386">
        <v>4559.9999999999818</v>
      </c>
      <c r="Z2469" s="367"/>
      <c r="AA2469" s="367"/>
      <c r="AB2469" s="367"/>
      <c r="AC2469" s="367"/>
      <c r="AD2469" s="367"/>
      <c r="AE2469" s="367"/>
      <c r="AF2469" s="367"/>
      <c r="AG2469" s="367"/>
      <c r="AH2469" s="367"/>
      <c r="AI2469" s="367"/>
      <c r="AJ2469" s="367"/>
      <c r="AK2469" s="367"/>
      <c r="AL2469" s="367"/>
      <c r="AM2469" s="367"/>
      <c r="AN2469" s="367"/>
      <c r="AO2469" s="367"/>
      <c r="AP2469" s="367"/>
      <c r="AQ2469" s="367"/>
      <c r="AR2469" s="367"/>
      <c r="AS2469" s="367"/>
      <c r="AT2469" s="367"/>
    </row>
    <row r="2470" spans="2:46" ht="13.8">
      <c r="B2470" s="26">
        <v>76.166666666666643</v>
      </c>
      <c r="C2470" s="363">
        <v>654.50489897849423</v>
      </c>
      <c r="D2470" s="367">
        <v>4569.9999999999982</v>
      </c>
      <c r="E2470" s="367">
        <v>21255.813953488487</v>
      </c>
      <c r="F2470" s="367">
        <v>-3261682.8640701598</v>
      </c>
      <c r="G2470" s="367">
        <v>4570.0000000000246</v>
      </c>
      <c r="H2470" s="367">
        <v>114250</v>
      </c>
      <c r="I2470" s="384">
        <v>-38514694.225614823</v>
      </c>
      <c r="J2470" s="367">
        <v>4570</v>
      </c>
      <c r="K2470" s="367">
        <v>27696.96969696954</v>
      </c>
      <c r="L2470" s="384">
        <v>-2301886.416965059</v>
      </c>
      <c r="M2470" s="367">
        <v>4569.9999999999745</v>
      </c>
      <c r="N2470" s="367">
        <v>457</v>
      </c>
      <c r="O2470" s="384">
        <v>-39673.823615955982</v>
      </c>
      <c r="P2470" s="367">
        <v>66.265000000000001</v>
      </c>
      <c r="Q2470" s="367">
        <v>457</v>
      </c>
      <c r="R2470" s="384">
        <v>-16393.943112176763</v>
      </c>
      <c r="S2470" s="367">
        <v>63.98</v>
      </c>
      <c r="T2470" s="367">
        <v>15758.620689655265</v>
      </c>
      <c r="U2470" s="384">
        <v>-2372065.8552933428</v>
      </c>
      <c r="V2470" s="367">
        <v>4570.0000000000264</v>
      </c>
      <c r="W2470" s="367">
        <v>761666.6666666636</v>
      </c>
      <c r="X2470" s="384">
        <v>138139.92881508014</v>
      </c>
      <c r="Y2470" s="386">
        <v>4569.9999999999809</v>
      </c>
      <c r="Z2470" s="367"/>
      <c r="AA2470" s="367"/>
      <c r="AB2470" s="367"/>
      <c r="AC2470" s="367"/>
      <c r="AD2470" s="367"/>
      <c r="AE2470" s="367"/>
      <c r="AF2470" s="367"/>
      <c r="AG2470" s="367"/>
      <c r="AH2470" s="367"/>
      <c r="AI2470" s="367"/>
      <c r="AJ2470" s="367"/>
      <c r="AK2470" s="367"/>
      <c r="AL2470" s="367"/>
      <c r="AM2470" s="367"/>
      <c r="AN2470" s="367"/>
      <c r="AO2470" s="367"/>
      <c r="AP2470" s="367"/>
      <c r="AQ2470" s="367"/>
      <c r="AR2470" s="367"/>
      <c r="AS2470" s="367"/>
      <c r="AT2470" s="367"/>
    </row>
    <row r="2471" spans="2:46" ht="13.8">
      <c r="B2471" s="26">
        <v>76.333333333333314</v>
      </c>
      <c r="C2471" s="363">
        <v>655.90232320181622</v>
      </c>
      <c r="D2471" s="367">
        <v>4579.9999999999991</v>
      </c>
      <c r="E2471" s="367">
        <v>21302.325581395464</v>
      </c>
      <c r="F2471" s="367">
        <v>-3276062.3563555568</v>
      </c>
      <c r="G2471" s="367">
        <v>4580.0000000000255</v>
      </c>
      <c r="H2471" s="367">
        <v>114500</v>
      </c>
      <c r="I2471" s="384">
        <v>-38684234.35141696</v>
      </c>
      <c r="J2471" s="367">
        <v>4580</v>
      </c>
      <c r="K2471" s="367">
        <v>27757.5757575756</v>
      </c>
      <c r="L2471" s="384">
        <v>-2312467.0375397</v>
      </c>
      <c r="M2471" s="367">
        <v>4579.9999999999745</v>
      </c>
      <c r="N2471" s="367">
        <v>458</v>
      </c>
      <c r="O2471" s="384">
        <v>-39850.374497593381</v>
      </c>
      <c r="P2471" s="367">
        <v>66.41</v>
      </c>
      <c r="Q2471" s="367">
        <v>458</v>
      </c>
      <c r="R2471" s="384">
        <v>-16472.168113844829</v>
      </c>
      <c r="S2471" s="367">
        <v>64.12</v>
      </c>
      <c r="T2471" s="367">
        <v>15793.103448275955</v>
      </c>
      <c r="U2471" s="384">
        <v>-2382875.8383222702</v>
      </c>
      <c r="V2471" s="367">
        <v>4580.0000000000264</v>
      </c>
      <c r="W2471" s="367">
        <v>763333.33333333023</v>
      </c>
      <c r="X2471" s="384">
        <v>138233.23737559246</v>
      </c>
      <c r="Y2471" s="386">
        <v>4579.9999999999809</v>
      </c>
      <c r="Z2471" s="367"/>
      <c r="AA2471" s="367"/>
      <c r="AB2471" s="367"/>
      <c r="AC2471" s="367"/>
      <c r="AD2471" s="367"/>
      <c r="AE2471" s="367"/>
      <c r="AF2471" s="367"/>
      <c r="AG2471" s="367"/>
      <c r="AH2471" s="367"/>
      <c r="AI2471" s="367"/>
      <c r="AJ2471" s="367"/>
      <c r="AK2471" s="367"/>
      <c r="AL2471" s="367"/>
      <c r="AM2471" s="367"/>
      <c r="AN2471" s="367"/>
      <c r="AO2471" s="367"/>
      <c r="AP2471" s="367"/>
      <c r="AQ2471" s="367"/>
      <c r="AR2471" s="367"/>
      <c r="AS2471" s="367"/>
      <c r="AT2471" s="367"/>
    </row>
    <row r="2472" spans="2:46" ht="13.8">
      <c r="B2472" s="26">
        <v>76.499999999999986</v>
      </c>
      <c r="C2472" s="363">
        <v>657.29959566619266</v>
      </c>
      <c r="D2472" s="367">
        <v>4589.9999999999991</v>
      </c>
      <c r="E2472" s="367">
        <v>21348.837209302441</v>
      </c>
      <c r="F2472" s="367">
        <v>-3290473.4745390192</v>
      </c>
      <c r="G2472" s="367">
        <v>4590.0000000000255</v>
      </c>
      <c r="H2472" s="367">
        <v>114750</v>
      </c>
      <c r="I2472" s="384">
        <v>-38854146.804273896</v>
      </c>
      <c r="J2472" s="367">
        <v>4590</v>
      </c>
      <c r="K2472" s="367">
        <v>27818.18181818166</v>
      </c>
      <c r="L2472" s="384">
        <v>-2323071.8662802381</v>
      </c>
      <c r="M2472" s="367">
        <v>4589.9999999999745</v>
      </c>
      <c r="N2472" s="367">
        <v>459</v>
      </c>
      <c r="O2472" s="384">
        <v>-40027.317245009028</v>
      </c>
      <c r="P2472" s="367">
        <v>66.554999999999993</v>
      </c>
      <c r="Q2472" s="367">
        <v>459</v>
      </c>
      <c r="R2472" s="384">
        <v>-16550.578058922543</v>
      </c>
      <c r="S2472" s="367">
        <v>64.260000000000005</v>
      </c>
      <c r="T2472" s="367">
        <v>15827.586206896645</v>
      </c>
      <c r="U2472" s="384">
        <v>-2393710.3605081174</v>
      </c>
      <c r="V2472" s="367">
        <v>4590.0000000000273</v>
      </c>
      <c r="W2472" s="367">
        <v>764999.99999999686</v>
      </c>
      <c r="X2472" s="384">
        <v>138325.63341647646</v>
      </c>
      <c r="Y2472" s="386">
        <v>4589.9999999999809</v>
      </c>
      <c r="Z2472" s="367"/>
      <c r="AA2472" s="367"/>
      <c r="AB2472" s="367"/>
      <c r="AC2472" s="367"/>
      <c r="AD2472" s="367"/>
      <c r="AE2472" s="367"/>
      <c r="AF2472" s="367"/>
      <c r="AG2472" s="367"/>
      <c r="AH2472" s="367"/>
      <c r="AI2472" s="367"/>
      <c r="AJ2472" s="367"/>
      <c r="AK2472" s="367"/>
      <c r="AL2472" s="367"/>
      <c r="AM2472" s="367"/>
      <c r="AN2472" s="367"/>
      <c r="AO2472" s="367"/>
      <c r="AP2472" s="367"/>
      <c r="AQ2472" s="367"/>
      <c r="AR2472" s="367"/>
      <c r="AS2472" s="367"/>
      <c r="AT2472" s="367"/>
    </row>
    <row r="2473" spans="2:46" ht="13.8">
      <c r="B2473" s="26">
        <v>76.666666666666657</v>
      </c>
      <c r="C2473" s="363">
        <v>658.69671637162355</v>
      </c>
      <c r="D2473" s="367">
        <v>4600</v>
      </c>
      <c r="E2473" s="367">
        <v>21395.348837209418</v>
      </c>
      <c r="F2473" s="367">
        <v>-3304916.2186205476</v>
      </c>
      <c r="G2473" s="367">
        <v>4600.0000000000255</v>
      </c>
      <c r="H2473" s="367">
        <v>115000</v>
      </c>
      <c r="I2473" s="384">
        <v>-39024431.584185623</v>
      </c>
      <c r="J2473" s="367">
        <v>4600</v>
      </c>
      <c r="K2473" s="367">
        <v>27878.78787878772</v>
      </c>
      <c r="L2473" s="384">
        <v>-2333700.9031866738</v>
      </c>
      <c r="M2473" s="367">
        <v>4599.9999999999745</v>
      </c>
      <c r="N2473" s="367">
        <v>460</v>
      </c>
      <c r="O2473" s="384">
        <v>-40204.65185820296</v>
      </c>
      <c r="P2473" s="367">
        <v>66.7</v>
      </c>
      <c r="Q2473" s="367">
        <v>460</v>
      </c>
      <c r="R2473" s="384">
        <v>-16629.172947409901</v>
      </c>
      <c r="S2473" s="367">
        <v>64.399999999999991</v>
      </c>
      <c r="T2473" s="367">
        <v>15862.068965517336</v>
      </c>
      <c r="U2473" s="384">
        <v>-2404569.4218508811</v>
      </c>
      <c r="V2473" s="367">
        <v>4600.0000000000273</v>
      </c>
      <c r="W2473" s="367">
        <v>766666.66666666348</v>
      </c>
      <c r="X2473" s="384">
        <v>138417.11693773221</v>
      </c>
      <c r="Y2473" s="386">
        <v>4599.9999999999809</v>
      </c>
      <c r="Z2473" s="367"/>
      <c r="AA2473" s="367"/>
      <c r="AB2473" s="367"/>
      <c r="AC2473" s="367"/>
      <c r="AD2473" s="367"/>
      <c r="AE2473" s="367"/>
      <c r="AF2473" s="367"/>
      <c r="AG2473" s="367"/>
      <c r="AH2473" s="367"/>
      <c r="AI2473" s="367"/>
      <c r="AJ2473" s="367"/>
      <c r="AK2473" s="367"/>
      <c r="AL2473" s="367"/>
      <c r="AM2473" s="367"/>
      <c r="AN2473" s="367"/>
      <c r="AO2473" s="367"/>
      <c r="AP2473" s="367"/>
      <c r="AQ2473" s="367"/>
      <c r="AR2473" s="367"/>
      <c r="AS2473" s="367"/>
      <c r="AT2473" s="367"/>
    </row>
    <row r="2474" spans="2:46" ht="13.8">
      <c r="B2474" s="26">
        <v>76.833333333333329</v>
      </c>
      <c r="C2474" s="363">
        <v>660.09368531810901</v>
      </c>
      <c r="D2474" s="367">
        <v>4610</v>
      </c>
      <c r="E2474" s="367">
        <v>21441.860465116395</v>
      </c>
      <c r="F2474" s="367">
        <v>-3319390.5886001433</v>
      </c>
      <c r="G2474" s="367">
        <v>4610.0000000000255</v>
      </c>
      <c r="H2474" s="367">
        <v>115250</v>
      </c>
      <c r="I2474" s="384">
        <v>-39195088.691152163</v>
      </c>
      <c r="J2474" s="367">
        <v>4610</v>
      </c>
      <c r="K2474" s="367">
        <v>27939.39393939378</v>
      </c>
      <c r="L2474" s="384">
        <v>-2344354.1482590064</v>
      </c>
      <c r="M2474" s="367">
        <v>4609.9999999999745</v>
      </c>
      <c r="N2474" s="367">
        <v>461</v>
      </c>
      <c r="O2474" s="384">
        <v>-40382.378337175149</v>
      </c>
      <c r="P2474" s="367">
        <v>66.844999999999999</v>
      </c>
      <c r="Q2474" s="367">
        <v>461</v>
      </c>
      <c r="R2474" s="384">
        <v>-16707.952779306914</v>
      </c>
      <c r="S2474" s="367">
        <v>64.539999999999992</v>
      </c>
      <c r="T2474" s="367">
        <v>15896.551724138026</v>
      </c>
      <c r="U2474" s="384">
        <v>-2415453.0223505632</v>
      </c>
      <c r="V2474" s="367">
        <v>4610.0000000000273</v>
      </c>
      <c r="W2474" s="367">
        <v>768333.33333333011</v>
      </c>
      <c r="X2474" s="384">
        <v>138507.68793935957</v>
      </c>
      <c r="Y2474" s="386">
        <v>4609.99999999998</v>
      </c>
      <c r="Z2474" s="367"/>
      <c r="AA2474" s="367"/>
      <c r="AB2474" s="367"/>
      <c r="AC2474" s="367"/>
      <c r="AD2474" s="367"/>
      <c r="AE2474" s="367"/>
      <c r="AF2474" s="367"/>
      <c r="AG2474" s="367"/>
      <c r="AH2474" s="367"/>
      <c r="AI2474" s="367"/>
      <c r="AJ2474" s="367"/>
      <c r="AK2474" s="367"/>
      <c r="AL2474" s="367"/>
      <c r="AM2474" s="367"/>
      <c r="AN2474" s="367"/>
      <c r="AO2474" s="367"/>
      <c r="AP2474" s="367"/>
      <c r="AQ2474" s="367"/>
      <c r="AR2474" s="367"/>
      <c r="AS2474" s="367"/>
      <c r="AT2474" s="367"/>
    </row>
    <row r="2475" spans="2:46" ht="13.8">
      <c r="B2475" s="26">
        <v>77</v>
      </c>
      <c r="C2475" s="363">
        <v>661.49050250564903</v>
      </c>
      <c r="D2475" s="367">
        <v>4620</v>
      </c>
      <c r="E2475" s="367">
        <v>21488.372093023372</v>
      </c>
      <c r="F2475" s="367">
        <v>-3333896.5844778051</v>
      </c>
      <c r="G2475" s="367">
        <v>4620.0000000000255</v>
      </c>
      <c r="H2475" s="367">
        <v>115500</v>
      </c>
      <c r="I2475" s="384">
        <v>-39366118.125173487</v>
      </c>
      <c r="J2475" s="367">
        <v>4620</v>
      </c>
      <c r="K2475" s="367">
        <v>27999.99999999984</v>
      </c>
      <c r="L2475" s="384">
        <v>-2355031.6014972357</v>
      </c>
      <c r="M2475" s="367">
        <v>4619.9999999999745</v>
      </c>
      <c r="N2475" s="367">
        <v>462</v>
      </c>
      <c r="O2475" s="384">
        <v>-40560.496681925579</v>
      </c>
      <c r="P2475" s="367">
        <v>66.989999999999995</v>
      </c>
      <c r="Q2475" s="367">
        <v>462</v>
      </c>
      <c r="R2475" s="384">
        <v>-16786.917554613578</v>
      </c>
      <c r="S2475" s="367">
        <v>64.679999999999993</v>
      </c>
      <c r="T2475" s="367">
        <v>15931.034482758716</v>
      </c>
      <c r="U2475" s="384">
        <v>-2426361.1620071623</v>
      </c>
      <c r="V2475" s="367">
        <v>4620.0000000000273</v>
      </c>
      <c r="W2475" s="367">
        <v>769999.99999999674</v>
      </c>
      <c r="X2475" s="384">
        <v>138597.3464213587</v>
      </c>
      <c r="Y2475" s="386">
        <v>4619.99999999998</v>
      </c>
      <c r="Z2475" s="367"/>
      <c r="AA2475" s="367"/>
      <c r="AB2475" s="367"/>
      <c r="AC2475" s="367"/>
      <c r="AD2475" s="367"/>
      <c r="AE2475" s="367"/>
      <c r="AF2475" s="367"/>
      <c r="AG2475" s="367"/>
      <c r="AH2475" s="367"/>
      <c r="AI2475" s="367"/>
      <c r="AJ2475" s="367"/>
      <c r="AK2475" s="367"/>
      <c r="AL2475" s="367"/>
      <c r="AM2475" s="367"/>
      <c r="AN2475" s="367"/>
      <c r="AO2475" s="367"/>
      <c r="AP2475" s="367"/>
      <c r="AQ2475" s="367"/>
      <c r="AR2475" s="367"/>
      <c r="AS2475" s="367"/>
      <c r="AT2475" s="367"/>
    </row>
    <row r="2476" spans="2:46" ht="13.8">
      <c r="B2476" s="26">
        <v>77.166666666666671</v>
      </c>
      <c r="C2476" s="363">
        <v>662.88716793424351</v>
      </c>
      <c r="D2476" s="367">
        <v>4630</v>
      </c>
      <c r="E2476" s="367">
        <v>21534.883720930349</v>
      </c>
      <c r="F2476" s="367">
        <v>-3348434.2062535337</v>
      </c>
      <c r="G2476" s="367">
        <v>4630.0000000000255</v>
      </c>
      <c r="H2476" s="367">
        <v>115750</v>
      </c>
      <c r="I2476" s="384">
        <v>-39537519.886249624</v>
      </c>
      <c r="J2476" s="367">
        <v>4630</v>
      </c>
      <c r="K2476" s="367">
        <v>28060.6060606059</v>
      </c>
      <c r="L2476" s="384">
        <v>-2365733.262901362</v>
      </c>
      <c r="M2476" s="367">
        <v>4629.9999999999736</v>
      </c>
      <c r="N2476" s="367">
        <v>463</v>
      </c>
      <c r="O2476" s="384">
        <v>-40739.006892454294</v>
      </c>
      <c r="P2476" s="367">
        <v>67.135000000000005</v>
      </c>
      <c r="Q2476" s="367">
        <v>463</v>
      </c>
      <c r="R2476" s="384">
        <v>-16866.067273329892</v>
      </c>
      <c r="S2476" s="367">
        <v>64.819999999999993</v>
      </c>
      <c r="T2476" s="367">
        <v>15965.517241379406</v>
      </c>
      <c r="U2476" s="384">
        <v>-2437293.8408206813</v>
      </c>
      <c r="V2476" s="367">
        <v>4630.0000000000282</v>
      </c>
      <c r="W2476" s="367">
        <v>771666.66666666337</v>
      </c>
      <c r="X2476" s="384">
        <v>138686.0923837295</v>
      </c>
      <c r="Y2476" s="386">
        <v>4629.99999999998</v>
      </c>
      <c r="Z2476" s="367"/>
      <c r="AA2476" s="367"/>
      <c r="AB2476" s="367"/>
      <c r="AC2476" s="367"/>
      <c r="AD2476" s="367"/>
      <c r="AE2476" s="367"/>
      <c r="AF2476" s="367"/>
      <c r="AG2476" s="367"/>
      <c r="AH2476" s="367"/>
      <c r="AI2476" s="367"/>
      <c r="AJ2476" s="367"/>
      <c r="AK2476" s="367"/>
      <c r="AL2476" s="367"/>
      <c r="AM2476" s="367"/>
      <c r="AN2476" s="367"/>
      <c r="AO2476" s="367"/>
      <c r="AP2476" s="367"/>
      <c r="AQ2476" s="367"/>
      <c r="AR2476" s="367"/>
      <c r="AS2476" s="367"/>
      <c r="AT2476" s="367"/>
    </row>
    <row r="2477" spans="2:46" ht="13.8">
      <c r="B2477" s="26">
        <v>77.333333333333343</v>
      </c>
      <c r="C2477" s="363">
        <v>664.28368160389277</v>
      </c>
      <c r="D2477" s="367">
        <v>4640.0000000000009</v>
      </c>
      <c r="E2477" s="367">
        <v>21581.395348837326</v>
      </c>
      <c r="F2477" s="367">
        <v>-3363003.4539273283</v>
      </c>
      <c r="G2477" s="367">
        <v>4640.0000000000255</v>
      </c>
      <c r="H2477" s="367">
        <v>116000</v>
      </c>
      <c r="I2477" s="384">
        <v>-39709293.97438056</v>
      </c>
      <c r="J2477" s="367">
        <v>4640</v>
      </c>
      <c r="K2477" s="367">
        <v>28121.21212121196</v>
      </c>
      <c r="L2477" s="384">
        <v>-2376459.1324713868</v>
      </c>
      <c r="M2477" s="367">
        <v>4639.9999999999736</v>
      </c>
      <c r="N2477" s="367">
        <v>464</v>
      </c>
      <c r="O2477" s="384">
        <v>-40917.90896876125</v>
      </c>
      <c r="P2477" s="367">
        <v>67.28</v>
      </c>
      <c r="Q2477" s="367">
        <v>464</v>
      </c>
      <c r="R2477" s="384">
        <v>-16945.401935455859</v>
      </c>
      <c r="S2477" s="367">
        <v>64.959999999999994</v>
      </c>
      <c r="T2477" s="367">
        <v>16000.000000000096</v>
      </c>
      <c r="U2477" s="384">
        <v>-2448251.0587911168</v>
      </c>
      <c r="V2477" s="367">
        <v>4640.0000000000282</v>
      </c>
      <c r="W2477" s="367">
        <v>773333.33333333</v>
      </c>
      <c r="X2477" s="384">
        <v>138773.925826472</v>
      </c>
      <c r="Y2477" s="386">
        <v>4639.99999999998</v>
      </c>
      <c r="Z2477" s="367"/>
      <c r="AA2477" s="367"/>
      <c r="AB2477" s="367"/>
      <c r="AC2477" s="367"/>
      <c r="AD2477" s="367"/>
      <c r="AE2477" s="367"/>
      <c r="AF2477" s="367"/>
      <c r="AG2477" s="367"/>
      <c r="AH2477" s="367"/>
      <c r="AI2477" s="367"/>
      <c r="AJ2477" s="367"/>
      <c r="AK2477" s="367"/>
      <c r="AL2477" s="367"/>
      <c r="AM2477" s="367"/>
      <c r="AN2477" s="367"/>
      <c r="AO2477" s="367"/>
      <c r="AP2477" s="367"/>
      <c r="AQ2477" s="367"/>
      <c r="AR2477" s="367"/>
      <c r="AS2477" s="367"/>
      <c r="AT2477" s="367"/>
    </row>
    <row r="2478" spans="2:46" ht="13.8">
      <c r="B2478" s="26">
        <v>77.500000000000014</v>
      </c>
      <c r="C2478" s="363">
        <v>665.68004351459626</v>
      </c>
      <c r="D2478" s="367">
        <v>4650.0000000000009</v>
      </c>
      <c r="E2478" s="367">
        <v>21627.906976744303</v>
      </c>
      <c r="F2478" s="367">
        <v>-3377604.3274991899</v>
      </c>
      <c r="G2478" s="367">
        <v>4650.0000000000255</v>
      </c>
      <c r="H2478" s="367">
        <v>116250</v>
      </c>
      <c r="I2478" s="384">
        <v>-39881440.389566287</v>
      </c>
      <c r="J2478" s="367">
        <v>4650</v>
      </c>
      <c r="K2478" s="367">
        <v>28181.81818181802</v>
      </c>
      <c r="L2478" s="384">
        <v>-2387209.2102073082</v>
      </c>
      <c r="M2478" s="367">
        <v>4649.9999999999736</v>
      </c>
      <c r="N2478" s="367">
        <v>465</v>
      </c>
      <c r="O2478" s="384">
        <v>-41097.20291084647</v>
      </c>
      <c r="P2478" s="367">
        <v>67.424999999999997</v>
      </c>
      <c r="Q2478" s="367">
        <v>465</v>
      </c>
      <c r="R2478" s="384">
        <v>-17024.92154099148</v>
      </c>
      <c r="S2478" s="367">
        <v>65.100000000000009</v>
      </c>
      <c r="T2478" s="367">
        <v>16034.482758620787</v>
      </c>
      <c r="U2478" s="384">
        <v>-2459232.8159184703</v>
      </c>
      <c r="V2478" s="367">
        <v>4650.0000000000282</v>
      </c>
      <c r="W2478" s="367">
        <v>774999.99999999662</v>
      </c>
      <c r="X2478" s="384">
        <v>138860.8467495862</v>
      </c>
      <c r="Y2478" s="386">
        <v>4649.99999999998</v>
      </c>
      <c r="Z2478" s="367"/>
      <c r="AA2478" s="367"/>
      <c r="AB2478" s="367"/>
      <c r="AC2478" s="367"/>
      <c r="AD2478" s="367"/>
      <c r="AE2478" s="367"/>
      <c r="AF2478" s="367"/>
      <c r="AG2478" s="367"/>
      <c r="AH2478" s="367"/>
      <c r="AI2478" s="367"/>
      <c r="AJ2478" s="367"/>
      <c r="AK2478" s="367"/>
      <c r="AL2478" s="367"/>
      <c r="AM2478" s="367"/>
      <c r="AN2478" s="367"/>
      <c r="AO2478" s="367"/>
      <c r="AP2478" s="367"/>
      <c r="AQ2478" s="367"/>
      <c r="AR2478" s="367"/>
      <c r="AS2478" s="367"/>
      <c r="AT2478" s="367"/>
    </row>
    <row r="2479" spans="2:46" ht="13.8">
      <c r="B2479" s="26">
        <v>77.666666666666686</v>
      </c>
      <c r="C2479" s="363">
        <v>667.07625366635432</v>
      </c>
      <c r="D2479" s="367">
        <v>4660.0000000000009</v>
      </c>
      <c r="E2479" s="367">
        <v>21674.41860465128</v>
      </c>
      <c r="F2479" s="367">
        <v>-3392236.8269691174</v>
      </c>
      <c r="G2479" s="367">
        <v>4660.0000000000255</v>
      </c>
      <c r="H2479" s="367">
        <v>116500</v>
      </c>
      <c r="I2479" s="384">
        <v>-40053959.131806821</v>
      </c>
      <c r="J2479" s="367">
        <v>4660</v>
      </c>
      <c r="K2479" s="367">
        <v>28242.42424242408</v>
      </c>
      <c r="L2479" s="384">
        <v>-2397983.4961091271</v>
      </c>
      <c r="M2479" s="367">
        <v>4659.9999999999736</v>
      </c>
      <c r="N2479" s="367">
        <v>466</v>
      </c>
      <c r="O2479" s="384">
        <v>-41276.888718709946</v>
      </c>
      <c r="P2479" s="367">
        <v>67.569999999999993</v>
      </c>
      <c r="Q2479" s="367">
        <v>466</v>
      </c>
      <c r="R2479" s="384">
        <v>-17104.626089936744</v>
      </c>
      <c r="S2479" s="367">
        <v>65.240000000000009</v>
      </c>
      <c r="T2479" s="367">
        <v>16068.965517241477</v>
      </c>
      <c r="U2479" s="384">
        <v>-2470239.1122027412</v>
      </c>
      <c r="V2479" s="367">
        <v>4660.0000000000282</v>
      </c>
      <c r="W2479" s="367">
        <v>776666.66666666325</v>
      </c>
      <c r="X2479" s="384">
        <v>138946.85515307207</v>
      </c>
      <c r="Y2479" s="386">
        <v>4659.9999999999791</v>
      </c>
      <c r="Z2479" s="367"/>
      <c r="AA2479" s="367"/>
      <c r="AB2479" s="367"/>
      <c r="AC2479" s="367"/>
      <c r="AD2479" s="367"/>
      <c r="AE2479" s="367"/>
      <c r="AF2479" s="367"/>
      <c r="AG2479" s="367"/>
      <c r="AH2479" s="367"/>
      <c r="AI2479" s="367"/>
      <c r="AJ2479" s="367"/>
      <c r="AK2479" s="367"/>
      <c r="AL2479" s="367"/>
      <c r="AM2479" s="367"/>
      <c r="AN2479" s="367"/>
      <c r="AO2479" s="367"/>
      <c r="AP2479" s="367"/>
      <c r="AQ2479" s="367"/>
      <c r="AR2479" s="367"/>
      <c r="AS2479" s="367"/>
      <c r="AT2479" s="367"/>
    </row>
    <row r="2480" spans="2:46" ht="13.8">
      <c r="B2480" s="26">
        <v>77.833333333333357</v>
      </c>
      <c r="C2480" s="363">
        <v>668.47231205916728</v>
      </c>
      <c r="D2480" s="367">
        <v>4670.0000000000018</v>
      </c>
      <c r="E2480" s="367">
        <v>21720.930232558258</v>
      </c>
      <c r="F2480" s="367">
        <v>-3406900.9523371127</v>
      </c>
      <c r="G2480" s="367">
        <v>4670.0000000000255</v>
      </c>
      <c r="H2480" s="367">
        <v>116750</v>
      </c>
      <c r="I2480" s="384">
        <v>-40226850.201102152</v>
      </c>
      <c r="J2480" s="367">
        <v>4670</v>
      </c>
      <c r="K2480" s="367">
        <v>28303.03030303014</v>
      </c>
      <c r="L2480" s="384">
        <v>-2408781.990176843</v>
      </c>
      <c r="M2480" s="367">
        <v>4669.9999999999736</v>
      </c>
      <c r="N2480" s="367">
        <v>467</v>
      </c>
      <c r="O2480" s="384">
        <v>-41456.966392351715</v>
      </c>
      <c r="P2480" s="367">
        <v>67.715000000000003</v>
      </c>
      <c r="Q2480" s="367">
        <v>467</v>
      </c>
      <c r="R2480" s="384">
        <v>-17184.515582291653</v>
      </c>
      <c r="S2480" s="367">
        <v>65.38</v>
      </c>
      <c r="T2480" s="367">
        <v>16103.448275862167</v>
      </c>
      <c r="U2480" s="384">
        <v>-2481269.9476439301</v>
      </c>
      <c r="V2480" s="367">
        <v>4670.0000000000282</v>
      </c>
      <c r="W2480" s="367">
        <v>778333.33333332988</v>
      </c>
      <c r="X2480" s="384">
        <v>139031.95103692965</v>
      </c>
      <c r="Y2480" s="386">
        <v>4669.9999999999791</v>
      </c>
      <c r="Z2480" s="367"/>
      <c r="AA2480" s="367"/>
      <c r="AB2480" s="367"/>
      <c r="AC2480" s="367"/>
      <c r="AD2480" s="367"/>
      <c r="AE2480" s="367"/>
      <c r="AF2480" s="367"/>
      <c r="AG2480" s="367"/>
      <c r="AH2480" s="367"/>
      <c r="AI2480" s="367"/>
      <c r="AJ2480" s="367"/>
      <c r="AK2480" s="367"/>
      <c r="AL2480" s="367"/>
      <c r="AM2480" s="367"/>
      <c r="AN2480" s="367"/>
      <c r="AO2480" s="367"/>
      <c r="AP2480" s="367"/>
      <c r="AQ2480" s="367"/>
      <c r="AR2480" s="367"/>
      <c r="AS2480" s="367"/>
      <c r="AT2480" s="367"/>
    </row>
    <row r="2481" spans="2:46" ht="13.8">
      <c r="B2481" s="26">
        <v>78.000000000000028</v>
      </c>
      <c r="C2481" s="363">
        <v>669.86821869303424</v>
      </c>
      <c r="D2481" s="367">
        <v>4680.0000000000018</v>
      </c>
      <c r="E2481" s="367">
        <v>21767.441860465235</v>
      </c>
      <c r="F2481" s="367">
        <v>-3421596.7036031731</v>
      </c>
      <c r="G2481" s="367">
        <v>4680.0000000000255</v>
      </c>
      <c r="H2481" s="367">
        <v>117000</v>
      </c>
      <c r="I2481" s="384">
        <v>-40400113.597452283</v>
      </c>
      <c r="J2481" s="367">
        <v>4680</v>
      </c>
      <c r="K2481" s="367">
        <v>28363.6363636362</v>
      </c>
      <c r="L2481" s="384">
        <v>-2419604.6924104565</v>
      </c>
      <c r="M2481" s="367">
        <v>4679.9999999999736</v>
      </c>
      <c r="N2481" s="367">
        <v>468</v>
      </c>
      <c r="O2481" s="384">
        <v>-41637.43593177171</v>
      </c>
      <c r="P2481" s="367">
        <v>67.86</v>
      </c>
      <c r="Q2481" s="367">
        <v>468</v>
      </c>
      <c r="R2481" s="384">
        <v>-17264.590018056217</v>
      </c>
      <c r="S2481" s="367">
        <v>65.52</v>
      </c>
      <c r="T2481" s="367">
        <v>16137.931034482857</v>
      </c>
      <c r="U2481" s="384">
        <v>-2492325.3222420369</v>
      </c>
      <c r="V2481" s="367">
        <v>4680.0000000000282</v>
      </c>
      <c r="W2481" s="367">
        <v>779999.99999999651</v>
      </c>
      <c r="X2481" s="384">
        <v>139116.13440115892</v>
      </c>
      <c r="Y2481" s="386">
        <v>4679.9999999999782</v>
      </c>
      <c r="Z2481" s="367"/>
      <c r="AA2481" s="367"/>
      <c r="AB2481" s="367"/>
      <c r="AC2481" s="367"/>
      <c r="AD2481" s="367"/>
      <c r="AE2481" s="367"/>
      <c r="AF2481" s="367"/>
      <c r="AG2481" s="367"/>
      <c r="AH2481" s="367"/>
      <c r="AI2481" s="367"/>
      <c r="AJ2481" s="367"/>
      <c r="AK2481" s="367"/>
      <c r="AL2481" s="367"/>
      <c r="AM2481" s="367"/>
      <c r="AN2481" s="367"/>
      <c r="AO2481" s="367"/>
      <c r="AP2481" s="367"/>
      <c r="AQ2481" s="367"/>
      <c r="AR2481" s="367"/>
      <c r="AS2481" s="367"/>
      <c r="AT2481" s="367"/>
    </row>
    <row r="2482" spans="2:46" ht="13.8">
      <c r="B2482" s="26">
        <v>78.1666666666667</v>
      </c>
      <c r="C2482" s="363">
        <v>671.26397356795599</v>
      </c>
      <c r="D2482" s="367">
        <v>4690.0000000000018</v>
      </c>
      <c r="E2482" s="367">
        <v>21813.953488372212</v>
      </c>
      <c r="F2482" s="367">
        <v>-3436324.0807673004</v>
      </c>
      <c r="G2482" s="367">
        <v>4690.0000000000255</v>
      </c>
      <c r="H2482" s="367">
        <v>117250</v>
      </c>
      <c r="I2482" s="384">
        <v>-40573749.320857227</v>
      </c>
      <c r="J2482" s="367">
        <v>4690</v>
      </c>
      <c r="K2482" s="367">
        <v>28424.24242424226</v>
      </c>
      <c r="L2482" s="384">
        <v>-2430451.6028099661</v>
      </c>
      <c r="M2482" s="367">
        <v>4689.9999999999727</v>
      </c>
      <c r="N2482" s="367">
        <v>469</v>
      </c>
      <c r="O2482" s="384">
        <v>-41818.297336969968</v>
      </c>
      <c r="P2482" s="367">
        <v>68.004999999999995</v>
      </c>
      <c r="Q2482" s="367">
        <v>469</v>
      </c>
      <c r="R2482" s="384">
        <v>-17344.849397230435</v>
      </c>
      <c r="S2482" s="367">
        <v>65.66</v>
      </c>
      <c r="T2482" s="367">
        <v>16172.413793103548</v>
      </c>
      <c r="U2482" s="384">
        <v>-2503405.2359970617</v>
      </c>
      <c r="V2482" s="367">
        <v>4690.0000000000282</v>
      </c>
      <c r="W2482" s="367">
        <v>781666.66666666314</v>
      </c>
      <c r="X2482" s="384">
        <v>139199.4052457599</v>
      </c>
      <c r="Y2482" s="386">
        <v>4689.9999999999791</v>
      </c>
      <c r="Z2482" s="367"/>
      <c r="AA2482" s="367"/>
      <c r="AB2482" s="367"/>
      <c r="AC2482" s="367"/>
      <c r="AD2482" s="367"/>
      <c r="AE2482" s="367"/>
      <c r="AF2482" s="367"/>
      <c r="AG2482" s="367"/>
      <c r="AH2482" s="367"/>
      <c r="AI2482" s="367"/>
      <c r="AJ2482" s="367"/>
      <c r="AK2482" s="367"/>
      <c r="AL2482" s="367"/>
      <c r="AM2482" s="367"/>
      <c r="AN2482" s="367"/>
      <c r="AO2482" s="367"/>
      <c r="AP2482" s="367"/>
      <c r="AQ2482" s="367"/>
      <c r="AR2482" s="367"/>
      <c r="AS2482" s="367"/>
      <c r="AT2482" s="367"/>
    </row>
    <row r="2483" spans="2:46" ht="13.8">
      <c r="B2483" s="26">
        <v>78.333333333333371</v>
      </c>
      <c r="C2483" s="363">
        <v>672.6595766839323</v>
      </c>
      <c r="D2483" s="367">
        <v>4700.0000000000027</v>
      </c>
      <c r="E2483" s="367">
        <v>21860.465116279189</v>
      </c>
      <c r="F2483" s="367">
        <v>-3451083.0838294951</v>
      </c>
      <c r="G2483" s="367">
        <v>4700.0000000000255</v>
      </c>
      <c r="H2483" s="367">
        <v>117500</v>
      </c>
      <c r="I2483" s="384">
        <v>-40747757.371316954</v>
      </c>
      <c r="J2483" s="367">
        <v>4700</v>
      </c>
      <c r="K2483" s="367">
        <v>28484.84848484832</v>
      </c>
      <c r="L2483" s="384">
        <v>-2441322.7213753746</v>
      </c>
      <c r="M2483" s="367">
        <v>4699.9999999999727</v>
      </c>
      <c r="N2483" s="367">
        <v>470</v>
      </c>
      <c r="O2483" s="384">
        <v>-41999.550607946519</v>
      </c>
      <c r="P2483" s="367">
        <v>68.150000000000006</v>
      </c>
      <c r="Q2483" s="367">
        <v>470</v>
      </c>
      <c r="R2483" s="384">
        <v>-17425.293719814301</v>
      </c>
      <c r="S2483" s="367">
        <v>65.8</v>
      </c>
      <c r="T2483" s="367">
        <v>16206.896551724238</v>
      </c>
      <c r="U2483" s="384">
        <v>-2514509.6889090054</v>
      </c>
      <c r="V2483" s="367">
        <v>4700.0000000000291</v>
      </c>
      <c r="W2483" s="367">
        <v>783333.33333332976</v>
      </c>
      <c r="X2483" s="384">
        <v>139281.76357073258</v>
      </c>
      <c r="Y2483" s="386">
        <v>4699.9999999999791</v>
      </c>
      <c r="Z2483" s="367"/>
      <c r="AA2483" s="367"/>
      <c r="AB2483" s="367"/>
      <c r="AC2483" s="367"/>
      <c r="AD2483" s="367"/>
      <c r="AE2483" s="367"/>
      <c r="AF2483" s="367"/>
      <c r="AG2483" s="367"/>
      <c r="AH2483" s="367"/>
      <c r="AI2483" s="367"/>
      <c r="AJ2483" s="367"/>
      <c r="AK2483" s="367"/>
      <c r="AL2483" s="367"/>
      <c r="AM2483" s="367"/>
      <c r="AN2483" s="367"/>
      <c r="AO2483" s="367"/>
      <c r="AP2483" s="367"/>
      <c r="AQ2483" s="367"/>
      <c r="AR2483" s="367"/>
      <c r="AS2483" s="367"/>
      <c r="AT2483" s="367"/>
    </row>
    <row r="2484" spans="2:46" ht="13.8">
      <c r="B2484" s="26">
        <v>78.500000000000043</v>
      </c>
      <c r="C2484" s="363">
        <v>674.05502804096307</v>
      </c>
      <c r="D2484" s="367">
        <v>4710.0000000000027</v>
      </c>
      <c r="E2484" s="367">
        <v>21906.976744186166</v>
      </c>
      <c r="F2484" s="367">
        <v>-3465873.7127897553</v>
      </c>
      <c r="G2484" s="367">
        <v>4710.0000000000255</v>
      </c>
      <c r="H2484" s="367">
        <v>117750</v>
      </c>
      <c r="I2484" s="384">
        <v>-40922137.748831481</v>
      </c>
      <c r="J2484" s="367">
        <v>4710</v>
      </c>
      <c r="K2484" s="367">
        <v>28545.45454545438</v>
      </c>
      <c r="L2484" s="384">
        <v>-2452218.0481066797</v>
      </c>
      <c r="M2484" s="367">
        <v>4709.9999999999727</v>
      </c>
      <c r="N2484" s="367">
        <v>471</v>
      </c>
      <c r="O2484" s="384">
        <v>-42181.195744701297</v>
      </c>
      <c r="P2484" s="367">
        <v>68.295000000000002</v>
      </c>
      <c r="Q2484" s="367">
        <v>471</v>
      </c>
      <c r="R2484" s="384">
        <v>-17505.922985807814</v>
      </c>
      <c r="S2484" s="367">
        <v>65.94</v>
      </c>
      <c r="T2484" s="367">
        <v>16241.379310344928</v>
      </c>
      <c r="U2484" s="384">
        <v>-2525638.6809778661</v>
      </c>
      <c r="V2484" s="367">
        <v>4710.0000000000291</v>
      </c>
      <c r="W2484" s="367">
        <v>784999.99999999639</v>
      </c>
      <c r="X2484" s="384">
        <v>139363.20937607693</v>
      </c>
      <c r="Y2484" s="386">
        <v>4709.9999999999782</v>
      </c>
      <c r="Z2484" s="367"/>
      <c r="AA2484" s="367"/>
      <c r="AB2484" s="367"/>
      <c r="AC2484" s="367"/>
      <c r="AD2484" s="367"/>
      <c r="AE2484" s="367"/>
      <c r="AF2484" s="367"/>
      <c r="AG2484" s="367"/>
      <c r="AH2484" s="367"/>
      <c r="AI2484" s="367"/>
      <c r="AJ2484" s="367"/>
      <c r="AK2484" s="367"/>
      <c r="AL2484" s="367"/>
      <c r="AM2484" s="367"/>
      <c r="AN2484" s="367"/>
      <c r="AO2484" s="367"/>
      <c r="AP2484" s="367"/>
      <c r="AQ2484" s="367"/>
      <c r="AR2484" s="367"/>
      <c r="AS2484" s="367"/>
      <c r="AT2484" s="367"/>
    </row>
    <row r="2485" spans="2:46" ht="13.8">
      <c r="B2485" s="26">
        <v>78.666666666666714</v>
      </c>
      <c r="C2485" s="363">
        <v>675.45032763904817</v>
      </c>
      <c r="D2485" s="367">
        <v>4720.0000000000027</v>
      </c>
      <c r="E2485" s="367">
        <v>21953.488372093143</v>
      </c>
      <c r="F2485" s="367">
        <v>-3480695.9676480824</v>
      </c>
      <c r="G2485" s="367">
        <v>4720.0000000000255</v>
      </c>
      <c r="H2485" s="367">
        <v>118000</v>
      </c>
      <c r="I2485" s="384">
        <v>-41096890.453400813</v>
      </c>
      <c r="J2485" s="367">
        <v>4720</v>
      </c>
      <c r="K2485" s="367">
        <v>28606.06060606044</v>
      </c>
      <c r="L2485" s="384">
        <v>-2463137.5830038819</v>
      </c>
      <c r="M2485" s="367">
        <v>4719.9999999999727</v>
      </c>
      <c r="N2485" s="367">
        <v>472</v>
      </c>
      <c r="O2485" s="384">
        <v>-42363.232747234346</v>
      </c>
      <c r="P2485" s="367">
        <v>68.44</v>
      </c>
      <c r="Q2485" s="367">
        <v>472</v>
      </c>
      <c r="R2485" s="384">
        <v>-17586.737195210982</v>
      </c>
      <c r="S2485" s="367">
        <v>66.08</v>
      </c>
      <c r="T2485" s="367">
        <v>16275.862068965618</v>
      </c>
      <c r="U2485" s="384">
        <v>-2536792.2122036438</v>
      </c>
      <c r="V2485" s="367">
        <v>4720.0000000000291</v>
      </c>
      <c r="W2485" s="367">
        <v>786666.66666666302</v>
      </c>
      <c r="X2485" s="384">
        <v>139443.74266179299</v>
      </c>
      <c r="Y2485" s="386">
        <v>4719.9999999999782</v>
      </c>
      <c r="Z2485" s="367"/>
      <c r="AA2485" s="367"/>
      <c r="AB2485" s="367"/>
      <c r="AC2485" s="367"/>
      <c r="AD2485" s="367"/>
      <c r="AE2485" s="367"/>
      <c r="AF2485" s="367"/>
      <c r="AG2485" s="367"/>
      <c r="AH2485" s="367"/>
      <c r="AI2485" s="367"/>
      <c r="AJ2485" s="367"/>
      <c r="AK2485" s="367"/>
      <c r="AL2485" s="367"/>
      <c r="AM2485" s="367"/>
      <c r="AN2485" s="367"/>
      <c r="AO2485" s="367"/>
      <c r="AP2485" s="367"/>
      <c r="AQ2485" s="367"/>
      <c r="AR2485" s="367"/>
      <c r="AS2485" s="367"/>
      <c r="AT2485" s="367"/>
    </row>
    <row r="2486" spans="2:46" ht="13.8">
      <c r="B2486" s="26">
        <v>78.833333333333385</v>
      </c>
      <c r="C2486" s="363">
        <v>676.84547547818818</v>
      </c>
      <c r="D2486" s="367">
        <v>4730.0000000000027</v>
      </c>
      <c r="E2486" s="367">
        <v>22000.00000000012</v>
      </c>
      <c r="F2486" s="367">
        <v>-3495549.848404476</v>
      </c>
      <c r="G2486" s="367">
        <v>4730.0000000000255</v>
      </c>
      <c r="H2486" s="367">
        <v>118250</v>
      </c>
      <c r="I2486" s="384">
        <v>-41272015.485024944</v>
      </c>
      <c r="J2486" s="367">
        <v>4730</v>
      </c>
      <c r="K2486" s="367">
        <v>28666.666666666501</v>
      </c>
      <c r="L2486" s="384">
        <v>-2474081.3260669815</v>
      </c>
      <c r="M2486" s="367">
        <v>4729.9999999999727</v>
      </c>
      <c r="N2486" s="367">
        <v>473</v>
      </c>
      <c r="O2486" s="384">
        <v>-42545.661615545643</v>
      </c>
      <c r="P2486" s="367">
        <v>68.584999999999994</v>
      </c>
      <c r="Q2486" s="367">
        <v>473</v>
      </c>
      <c r="R2486" s="384">
        <v>-17667.736348023798</v>
      </c>
      <c r="S2486" s="367">
        <v>66.22</v>
      </c>
      <c r="T2486" s="367">
        <v>16310.344827586308</v>
      </c>
      <c r="U2486" s="384">
        <v>-2547970.2825863417</v>
      </c>
      <c r="V2486" s="367">
        <v>4730.00000000003</v>
      </c>
      <c r="W2486" s="367">
        <v>788333.33333332965</v>
      </c>
      <c r="X2486" s="384">
        <v>139523.36342788074</v>
      </c>
      <c r="Y2486" s="386">
        <v>4729.9999999999773</v>
      </c>
      <c r="Z2486" s="367"/>
      <c r="AA2486" s="367"/>
      <c r="AB2486" s="367"/>
      <c r="AC2486" s="367"/>
      <c r="AD2486" s="367"/>
      <c r="AE2486" s="367"/>
      <c r="AF2486" s="367"/>
      <c r="AG2486" s="367"/>
      <c r="AH2486" s="367"/>
      <c r="AI2486" s="367"/>
      <c r="AJ2486" s="367"/>
      <c r="AK2486" s="367"/>
      <c r="AL2486" s="367"/>
      <c r="AM2486" s="367"/>
      <c r="AN2486" s="367"/>
      <c r="AO2486" s="367"/>
      <c r="AP2486" s="367"/>
      <c r="AQ2486" s="367"/>
      <c r="AR2486" s="367"/>
      <c r="AS2486" s="367"/>
      <c r="AT2486" s="367"/>
    </row>
    <row r="2487" spans="2:46" ht="13.8">
      <c r="B2487" s="26">
        <v>79.000000000000057</v>
      </c>
      <c r="C2487" s="363">
        <v>678.24047155838252</v>
      </c>
      <c r="D2487" s="367">
        <v>4740.0000000000036</v>
      </c>
      <c r="E2487" s="367">
        <v>22046.511627907097</v>
      </c>
      <c r="F2487" s="367">
        <v>-3510435.3550589364</v>
      </c>
      <c r="G2487" s="367">
        <v>4740.0000000000255</v>
      </c>
      <c r="H2487" s="367">
        <v>118500</v>
      </c>
      <c r="I2487" s="384">
        <v>-41447512.843703873</v>
      </c>
      <c r="J2487" s="367">
        <v>4740</v>
      </c>
      <c r="K2487" s="367">
        <v>28727.272727272561</v>
      </c>
      <c r="L2487" s="384">
        <v>-2485049.2772959783</v>
      </c>
      <c r="M2487" s="367">
        <v>4739.9999999999727</v>
      </c>
      <c r="N2487" s="367">
        <v>474</v>
      </c>
      <c r="O2487" s="384">
        <v>-42728.482349635226</v>
      </c>
      <c r="P2487" s="367">
        <v>68.73</v>
      </c>
      <c r="Q2487" s="367">
        <v>474</v>
      </c>
      <c r="R2487" s="384">
        <v>-17748.920444246269</v>
      </c>
      <c r="S2487" s="367">
        <v>66.36</v>
      </c>
      <c r="T2487" s="367">
        <v>16344.827586206999</v>
      </c>
      <c r="U2487" s="384">
        <v>-2559172.8921259558</v>
      </c>
      <c r="V2487" s="367">
        <v>4740.00000000003</v>
      </c>
      <c r="W2487" s="367">
        <v>789999.99999999627</v>
      </c>
      <c r="X2487" s="384">
        <v>139602.0716743402</v>
      </c>
      <c r="Y2487" s="386">
        <v>4739.9999999999773</v>
      </c>
      <c r="Z2487" s="367"/>
      <c r="AA2487" s="367"/>
      <c r="AB2487" s="367"/>
      <c r="AC2487" s="367"/>
      <c r="AD2487" s="367"/>
      <c r="AE2487" s="367"/>
      <c r="AF2487" s="367"/>
      <c r="AG2487" s="367"/>
      <c r="AH2487" s="367"/>
      <c r="AI2487" s="367"/>
      <c r="AJ2487" s="367"/>
      <c r="AK2487" s="367"/>
      <c r="AL2487" s="367"/>
      <c r="AM2487" s="367"/>
      <c r="AN2487" s="367"/>
      <c r="AO2487" s="367"/>
      <c r="AP2487" s="367"/>
      <c r="AQ2487" s="367"/>
      <c r="AR2487" s="367"/>
      <c r="AS2487" s="367"/>
      <c r="AT2487" s="367"/>
    </row>
    <row r="2488" spans="2:46" ht="13.8">
      <c r="B2488" s="26">
        <v>79.166666666666728</v>
      </c>
      <c r="C2488" s="363">
        <v>679.63531587963132</v>
      </c>
      <c r="D2488" s="367">
        <v>4750.0000000000036</v>
      </c>
      <c r="E2488" s="367">
        <v>22093.023255814074</v>
      </c>
      <c r="F2488" s="367">
        <v>-3525352.4876114628</v>
      </c>
      <c r="G2488" s="367">
        <v>4750.0000000000255</v>
      </c>
      <c r="H2488" s="367">
        <v>118750</v>
      </c>
      <c r="I2488" s="384">
        <v>-41623382.529437602</v>
      </c>
      <c r="J2488" s="367">
        <v>4750</v>
      </c>
      <c r="K2488" s="367">
        <v>28787.878787878621</v>
      </c>
      <c r="L2488" s="384">
        <v>-2496041.436690873</v>
      </c>
      <c r="M2488" s="367">
        <v>4749.9999999999727</v>
      </c>
      <c r="N2488" s="367">
        <v>475</v>
      </c>
      <c r="O2488" s="384">
        <v>-42911.694949503057</v>
      </c>
      <c r="P2488" s="367">
        <v>68.875</v>
      </c>
      <c r="Q2488" s="367">
        <v>475</v>
      </c>
      <c r="R2488" s="384">
        <v>-17830.289483878383</v>
      </c>
      <c r="S2488" s="367">
        <v>66.5</v>
      </c>
      <c r="T2488" s="367">
        <v>16379.310344827689</v>
      </c>
      <c r="U2488" s="384">
        <v>-2570400.0408224878</v>
      </c>
      <c r="V2488" s="367">
        <v>4750.00000000003</v>
      </c>
      <c r="W2488" s="367">
        <v>791666.6666666629</v>
      </c>
      <c r="X2488" s="384">
        <v>139679.86740117136</v>
      </c>
      <c r="Y2488" s="386">
        <v>4749.9999999999773</v>
      </c>
      <c r="Z2488" s="367"/>
      <c r="AA2488" s="367"/>
      <c r="AB2488" s="367"/>
      <c r="AC2488" s="367"/>
      <c r="AD2488" s="367"/>
      <c r="AE2488" s="367"/>
      <c r="AF2488" s="367"/>
      <c r="AG2488" s="367"/>
      <c r="AH2488" s="367"/>
      <c r="AI2488" s="367"/>
      <c r="AJ2488" s="367"/>
      <c r="AK2488" s="367"/>
      <c r="AL2488" s="367"/>
      <c r="AM2488" s="367"/>
      <c r="AN2488" s="367"/>
      <c r="AO2488" s="367"/>
      <c r="AP2488" s="367"/>
      <c r="AQ2488" s="367"/>
      <c r="AR2488" s="367"/>
      <c r="AS2488" s="367"/>
      <c r="AT2488" s="367"/>
    </row>
    <row r="2489" spans="2:46" ht="13.8">
      <c r="B2489" s="26">
        <v>79.3333333333334</v>
      </c>
      <c r="C2489" s="363">
        <v>681.0300084419348</v>
      </c>
      <c r="D2489" s="367">
        <v>4760.0000000000045</v>
      </c>
      <c r="E2489" s="367">
        <v>22139.534883721051</v>
      </c>
      <c r="F2489" s="367">
        <v>-3540301.2460620576</v>
      </c>
      <c r="G2489" s="367">
        <v>4760.0000000000264</v>
      </c>
      <c r="H2489" s="367">
        <v>119000</v>
      </c>
      <c r="I2489" s="384">
        <v>-41799624.542226128</v>
      </c>
      <c r="J2489" s="367">
        <v>4760</v>
      </c>
      <c r="K2489" s="367">
        <v>28848.484848484681</v>
      </c>
      <c r="L2489" s="384">
        <v>-2507057.8042516643</v>
      </c>
      <c r="M2489" s="367">
        <v>4759.9999999999727</v>
      </c>
      <c r="N2489" s="367">
        <v>476</v>
      </c>
      <c r="O2489" s="384">
        <v>-43095.299415149144</v>
      </c>
      <c r="P2489" s="367">
        <v>69.02</v>
      </c>
      <c r="Q2489" s="367">
        <v>476</v>
      </c>
      <c r="R2489" s="384">
        <v>-17911.843466920149</v>
      </c>
      <c r="S2489" s="367">
        <v>66.64</v>
      </c>
      <c r="T2489" s="367">
        <v>16413.793103448377</v>
      </c>
      <c r="U2489" s="384">
        <v>-2581651.7286759363</v>
      </c>
      <c r="V2489" s="367">
        <v>4760.0000000000291</v>
      </c>
      <c r="W2489" s="367">
        <v>793333.33333332953</v>
      </c>
      <c r="X2489" s="384">
        <v>139756.75060837416</v>
      </c>
      <c r="Y2489" s="386">
        <v>4759.9999999999773</v>
      </c>
      <c r="Z2489" s="367"/>
      <c r="AA2489" s="367"/>
      <c r="AB2489" s="367"/>
      <c r="AC2489" s="367"/>
      <c r="AD2489" s="367"/>
      <c r="AE2489" s="367"/>
      <c r="AF2489" s="367"/>
      <c r="AG2489" s="367"/>
      <c r="AH2489" s="367"/>
      <c r="AI2489" s="367"/>
      <c r="AJ2489" s="367"/>
      <c r="AK2489" s="367"/>
      <c r="AL2489" s="367"/>
      <c r="AM2489" s="367"/>
      <c r="AN2489" s="367"/>
      <c r="AO2489" s="367"/>
      <c r="AP2489" s="367"/>
      <c r="AQ2489" s="367"/>
      <c r="AR2489" s="367"/>
      <c r="AS2489" s="367"/>
      <c r="AT2489" s="367"/>
    </row>
    <row r="2490" spans="2:46" ht="13.8">
      <c r="B2490" s="26">
        <v>79.500000000000071</v>
      </c>
      <c r="C2490" s="363">
        <v>682.42454924529272</v>
      </c>
      <c r="D2490" s="367">
        <v>4770.0000000000045</v>
      </c>
      <c r="E2490" s="367">
        <v>22186.046511628028</v>
      </c>
      <c r="F2490" s="367">
        <v>-3555281.6304107164</v>
      </c>
      <c r="G2490" s="367">
        <v>4770.0000000000264</v>
      </c>
      <c r="H2490" s="367">
        <v>119250</v>
      </c>
      <c r="I2490" s="384">
        <v>-41976238.882069468</v>
      </c>
      <c r="J2490" s="367">
        <v>4770</v>
      </c>
      <c r="K2490" s="367">
        <v>28909.090909090741</v>
      </c>
      <c r="L2490" s="384">
        <v>-2518098.3799783527</v>
      </c>
      <c r="M2490" s="367">
        <v>4769.9999999999727</v>
      </c>
      <c r="N2490" s="367">
        <v>477</v>
      </c>
      <c r="O2490" s="384">
        <v>-43279.295746573502</v>
      </c>
      <c r="P2490" s="367">
        <v>69.164999999999992</v>
      </c>
      <c r="Q2490" s="367">
        <v>477</v>
      </c>
      <c r="R2490" s="384">
        <v>-17993.582393371569</v>
      </c>
      <c r="S2490" s="367">
        <v>66.78</v>
      </c>
      <c r="T2490" s="367">
        <v>16448.275862069066</v>
      </c>
      <c r="U2490" s="384">
        <v>-2592927.9556863047</v>
      </c>
      <c r="V2490" s="367">
        <v>4770.0000000000291</v>
      </c>
      <c r="W2490" s="367">
        <v>794999.99999999616</v>
      </c>
      <c r="X2490" s="384">
        <v>139832.72129594872</v>
      </c>
      <c r="Y2490" s="386">
        <v>4769.9999999999764</v>
      </c>
      <c r="Z2490" s="367"/>
      <c r="AA2490" s="367"/>
      <c r="AB2490" s="367"/>
      <c r="AC2490" s="367"/>
      <c r="AD2490" s="367"/>
      <c r="AE2490" s="367"/>
      <c r="AF2490" s="367"/>
      <c r="AG2490" s="367"/>
      <c r="AH2490" s="367"/>
      <c r="AI2490" s="367"/>
      <c r="AJ2490" s="367"/>
      <c r="AK2490" s="367"/>
      <c r="AL2490" s="367"/>
      <c r="AM2490" s="367"/>
      <c r="AN2490" s="367"/>
      <c r="AO2490" s="367"/>
      <c r="AP2490" s="367"/>
      <c r="AQ2490" s="367"/>
      <c r="AR2490" s="367"/>
      <c r="AS2490" s="367"/>
      <c r="AT2490" s="367"/>
    </row>
    <row r="2491" spans="2:46" ht="13.8">
      <c r="B2491" s="26">
        <v>79.666666666666742</v>
      </c>
      <c r="C2491" s="363">
        <v>683.81893828970522</v>
      </c>
      <c r="D2491" s="367">
        <v>4780.0000000000045</v>
      </c>
      <c r="E2491" s="367">
        <v>22232.558139535005</v>
      </c>
      <c r="F2491" s="367">
        <v>-3570293.6406574431</v>
      </c>
      <c r="G2491" s="367">
        <v>4780.0000000000264</v>
      </c>
      <c r="H2491" s="367">
        <v>119500</v>
      </c>
      <c r="I2491" s="384">
        <v>-42153225.548967592</v>
      </c>
      <c r="J2491" s="367">
        <v>4780</v>
      </c>
      <c r="K2491" s="367">
        <v>28969.696969696801</v>
      </c>
      <c r="L2491" s="384">
        <v>-2529163.1638709391</v>
      </c>
      <c r="M2491" s="367">
        <v>4779.9999999999727</v>
      </c>
      <c r="N2491" s="367">
        <v>478</v>
      </c>
      <c r="O2491" s="384">
        <v>-43463.683943776123</v>
      </c>
      <c r="P2491" s="367">
        <v>69.31</v>
      </c>
      <c r="Q2491" s="367">
        <v>478</v>
      </c>
      <c r="R2491" s="384">
        <v>-18075.506263232637</v>
      </c>
      <c r="S2491" s="367">
        <v>66.92</v>
      </c>
      <c r="T2491" s="367">
        <v>16482.758620689754</v>
      </c>
      <c r="U2491" s="384">
        <v>-2604228.7218535901</v>
      </c>
      <c r="V2491" s="367">
        <v>4780.0000000000291</v>
      </c>
      <c r="W2491" s="367">
        <v>796666.66666666279</v>
      </c>
      <c r="X2491" s="384">
        <v>139907.77946389496</v>
      </c>
      <c r="Y2491" s="386">
        <v>4779.9999999999764</v>
      </c>
      <c r="Z2491" s="367"/>
      <c r="AA2491" s="367"/>
      <c r="AB2491" s="367"/>
      <c r="AC2491" s="367"/>
      <c r="AD2491" s="367"/>
      <c r="AE2491" s="367"/>
      <c r="AF2491" s="367"/>
      <c r="AG2491" s="367"/>
      <c r="AH2491" s="367"/>
      <c r="AI2491" s="367"/>
      <c r="AJ2491" s="367"/>
      <c r="AK2491" s="367"/>
      <c r="AL2491" s="367"/>
      <c r="AM2491" s="367"/>
      <c r="AN2491" s="367"/>
      <c r="AO2491" s="367"/>
      <c r="AP2491" s="367"/>
      <c r="AQ2491" s="367"/>
      <c r="AR2491" s="367"/>
      <c r="AS2491" s="367"/>
      <c r="AT2491" s="367"/>
    </row>
    <row r="2492" spans="2:46" ht="13.8">
      <c r="B2492" s="26">
        <v>79.833333333333414</v>
      </c>
      <c r="C2492" s="363">
        <v>685.21317557517216</v>
      </c>
      <c r="D2492" s="367">
        <v>4790.0000000000045</v>
      </c>
      <c r="E2492" s="367">
        <v>22279.069767441983</v>
      </c>
      <c r="F2492" s="367">
        <v>-3585337.2768022357</v>
      </c>
      <c r="G2492" s="367">
        <v>4790.0000000000264</v>
      </c>
      <c r="H2492" s="367">
        <v>119750</v>
      </c>
      <c r="I2492" s="384">
        <v>-42330584.542920522</v>
      </c>
      <c r="J2492" s="367">
        <v>4790</v>
      </c>
      <c r="K2492" s="367">
        <v>29030.303030302861</v>
      </c>
      <c r="L2492" s="384">
        <v>-2540252.1559294225</v>
      </c>
      <c r="M2492" s="367">
        <v>4789.9999999999727</v>
      </c>
      <c r="N2492" s="367">
        <v>479</v>
      </c>
      <c r="O2492" s="384">
        <v>-43648.464006756993</v>
      </c>
      <c r="P2492" s="367">
        <v>69.454999999999998</v>
      </c>
      <c r="Q2492" s="367">
        <v>479</v>
      </c>
      <c r="R2492" s="384">
        <v>-18157.615076503356</v>
      </c>
      <c r="S2492" s="367">
        <v>67.06</v>
      </c>
      <c r="T2492" s="367">
        <v>16517.241379310442</v>
      </c>
      <c r="U2492" s="384">
        <v>-2615554.0271777925</v>
      </c>
      <c r="V2492" s="367">
        <v>4790.0000000000282</v>
      </c>
      <c r="W2492" s="367">
        <v>798333.33333332941</v>
      </c>
      <c r="X2492" s="384">
        <v>139981.92511221289</v>
      </c>
      <c r="Y2492" s="386">
        <v>4789.9999999999764</v>
      </c>
      <c r="Z2492" s="367"/>
      <c r="AA2492" s="367"/>
      <c r="AB2492" s="367"/>
      <c r="AC2492" s="367"/>
      <c r="AD2492" s="367"/>
      <c r="AE2492" s="367"/>
      <c r="AF2492" s="367"/>
      <c r="AG2492" s="367"/>
      <c r="AH2492" s="367"/>
      <c r="AI2492" s="367"/>
      <c r="AJ2492" s="367"/>
      <c r="AK2492" s="367"/>
      <c r="AL2492" s="367"/>
      <c r="AM2492" s="367"/>
      <c r="AN2492" s="367"/>
      <c r="AO2492" s="367"/>
      <c r="AP2492" s="367"/>
      <c r="AQ2492" s="367"/>
      <c r="AR2492" s="367"/>
      <c r="AS2492" s="367"/>
      <c r="AT2492" s="367"/>
    </row>
    <row r="2493" spans="2:46" ht="13.8">
      <c r="B2493" s="26">
        <v>80.000000000000085</v>
      </c>
      <c r="C2493" s="363">
        <v>686.60726110169389</v>
      </c>
      <c r="D2493" s="367">
        <v>4800.0000000000055</v>
      </c>
      <c r="E2493" s="367">
        <v>22325.58139534896</v>
      </c>
      <c r="F2493" s="367">
        <v>-3600412.5388450949</v>
      </c>
      <c r="G2493" s="367">
        <v>4800.0000000000264</v>
      </c>
      <c r="H2493" s="367">
        <v>120000</v>
      </c>
      <c r="I2493" s="384">
        <v>-42508315.863928251</v>
      </c>
      <c r="J2493" s="367">
        <v>4800</v>
      </c>
      <c r="K2493" s="367">
        <v>29090.909090908921</v>
      </c>
      <c r="L2493" s="384">
        <v>-2551365.3561538015</v>
      </c>
      <c r="M2493" s="367">
        <v>4799.9999999999718</v>
      </c>
      <c r="N2493" s="367">
        <v>480</v>
      </c>
      <c r="O2493" s="384">
        <v>-43833.635935516126</v>
      </c>
      <c r="P2493" s="367">
        <v>69.599999999999994</v>
      </c>
      <c r="Q2493" s="367">
        <v>480</v>
      </c>
      <c r="R2493" s="384">
        <v>-18239.908833183727</v>
      </c>
      <c r="S2493" s="367">
        <v>67.2</v>
      </c>
      <c r="T2493" s="367">
        <v>16551.724137931131</v>
      </c>
      <c r="U2493" s="384">
        <v>-2626903.8716589138</v>
      </c>
      <c r="V2493" s="367">
        <v>4800.0000000000282</v>
      </c>
      <c r="W2493" s="367">
        <v>799999.99999999604</v>
      </c>
      <c r="X2493" s="384">
        <v>140055.15824090253</v>
      </c>
      <c r="Y2493" s="386">
        <v>4799.9999999999764</v>
      </c>
      <c r="Z2493" s="367"/>
      <c r="AA2493" s="367"/>
      <c r="AB2493" s="367"/>
      <c r="AC2493" s="367"/>
      <c r="AD2493" s="367"/>
      <c r="AE2493" s="367"/>
      <c r="AF2493" s="367"/>
      <c r="AG2493" s="367"/>
      <c r="AH2493" s="367"/>
      <c r="AI2493" s="367"/>
      <c r="AJ2493" s="367"/>
      <c r="AK2493" s="367"/>
      <c r="AL2493" s="367"/>
      <c r="AM2493" s="367"/>
      <c r="AN2493" s="367"/>
      <c r="AO2493" s="367"/>
      <c r="AP2493" s="367"/>
      <c r="AQ2493" s="367"/>
      <c r="AR2493" s="367"/>
      <c r="AS2493" s="367"/>
      <c r="AT2493" s="367"/>
    </row>
    <row r="2494" spans="2:46" ht="13.8">
      <c r="B2494" s="26">
        <v>80.166666666666757</v>
      </c>
      <c r="C2494" s="363">
        <v>688.00119486926985</v>
      </c>
      <c r="D2494" s="367">
        <v>4810.0000000000055</v>
      </c>
      <c r="E2494" s="367">
        <v>22372.093023255937</v>
      </c>
      <c r="F2494" s="367">
        <v>-3615519.4267860209</v>
      </c>
      <c r="G2494" s="367">
        <v>4810.0000000000264</v>
      </c>
      <c r="H2494" s="367">
        <v>120250</v>
      </c>
      <c r="I2494" s="384">
        <v>-42686419.511990778</v>
      </c>
      <c r="J2494" s="367">
        <v>4810</v>
      </c>
      <c r="K2494" s="367">
        <v>29151.515151514981</v>
      </c>
      <c r="L2494" s="384">
        <v>-2562502.7645440795</v>
      </c>
      <c r="M2494" s="367">
        <v>4809.9999999999718</v>
      </c>
      <c r="N2494" s="367">
        <v>481</v>
      </c>
      <c r="O2494" s="384">
        <v>-44019.199730053537</v>
      </c>
      <c r="P2494" s="367">
        <v>69.745000000000005</v>
      </c>
      <c r="Q2494" s="367">
        <v>481</v>
      </c>
      <c r="R2494" s="384">
        <v>-18322.387533273737</v>
      </c>
      <c r="S2494" s="367">
        <v>67.339999999999989</v>
      </c>
      <c r="T2494" s="367">
        <v>16586.206896551819</v>
      </c>
      <c r="U2494" s="384">
        <v>-2638278.2552969521</v>
      </c>
      <c r="V2494" s="367">
        <v>4810.0000000000273</v>
      </c>
      <c r="W2494" s="367">
        <v>801666.66666666267</v>
      </c>
      <c r="X2494" s="384">
        <v>140127.47884996384</v>
      </c>
      <c r="Y2494" s="386">
        <v>4809.9999999999764</v>
      </c>
      <c r="Z2494" s="367"/>
      <c r="AA2494" s="367"/>
      <c r="AB2494" s="367"/>
      <c r="AC2494" s="367"/>
      <c r="AD2494" s="367"/>
      <c r="AE2494" s="367"/>
      <c r="AF2494" s="367"/>
      <c r="AG2494" s="367"/>
      <c r="AH2494" s="367"/>
      <c r="AI2494" s="367"/>
      <c r="AJ2494" s="367"/>
      <c r="AK2494" s="367"/>
      <c r="AL2494" s="367"/>
      <c r="AM2494" s="367"/>
      <c r="AN2494" s="367"/>
      <c r="AO2494" s="367"/>
      <c r="AP2494" s="367"/>
      <c r="AQ2494" s="367"/>
      <c r="AR2494" s="367"/>
      <c r="AS2494" s="367"/>
      <c r="AT2494" s="367"/>
    </row>
    <row r="2495" spans="2:46" ht="13.8">
      <c r="B2495" s="26">
        <v>80.333333333333428</v>
      </c>
      <c r="C2495" s="363">
        <v>689.39497687790049</v>
      </c>
      <c r="D2495" s="367">
        <v>4820.0000000000064</v>
      </c>
      <c r="E2495" s="367">
        <v>22418.604651162914</v>
      </c>
      <c r="F2495" s="367">
        <v>-3630657.9406250124</v>
      </c>
      <c r="G2495" s="367">
        <v>4820.0000000000264</v>
      </c>
      <c r="H2495" s="367">
        <v>120500</v>
      </c>
      <c r="I2495" s="384">
        <v>-42864895.487108104</v>
      </c>
      <c r="J2495" s="367">
        <v>4820</v>
      </c>
      <c r="K2495" s="367">
        <v>29212.121212121041</v>
      </c>
      <c r="L2495" s="384">
        <v>-2573664.3811002546</v>
      </c>
      <c r="M2495" s="367">
        <v>4819.9999999999718</v>
      </c>
      <c r="N2495" s="367">
        <v>482</v>
      </c>
      <c r="O2495" s="384">
        <v>-44205.155390369182</v>
      </c>
      <c r="P2495" s="367">
        <v>69.89</v>
      </c>
      <c r="Q2495" s="367">
        <v>482</v>
      </c>
      <c r="R2495" s="384">
        <v>-18405.051176773406</v>
      </c>
      <c r="S2495" s="367">
        <v>67.47999999999999</v>
      </c>
      <c r="T2495" s="367">
        <v>16620.689655172508</v>
      </c>
      <c r="U2495" s="384">
        <v>-2649677.1780919097</v>
      </c>
      <c r="V2495" s="367">
        <v>4820.0000000000273</v>
      </c>
      <c r="W2495" s="367">
        <v>803333.3333333293</v>
      </c>
      <c r="X2495" s="384">
        <v>140198.88693939685</v>
      </c>
      <c r="Y2495" s="386">
        <v>4819.9999999999754</v>
      </c>
      <c r="Z2495" s="367"/>
      <c r="AA2495" s="367"/>
      <c r="AB2495" s="367"/>
      <c r="AC2495" s="367"/>
      <c r="AD2495" s="367"/>
      <c r="AE2495" s="367"/>
      <c r="AF2495" s="367"/>
      <c r="AG2495" s="367"/>
      <c r="AH2495" s="367"/>
      <c r="AI2495" s="367"/>
      <c r="AJ2495" s="367"/>
      <c r="AK2495" s="367"/>
      <c r="AL2495" s="367"/>
      <c r="AM2495" s="367"/>
      <c r="AN2495" s="367"/>
      <c r="AO2495" s="367"/>
      <c r="AP2495" s="367"/>
      <c r="AQ2495" s="367"/>
      <c r="AR2495" s="367"/>
      <c r="AS2495" s="367"/>
      <c r="AT2495" s="367"/>
    </row>
    <row r="2496" spans="2:46" ht="13.8">
      <c r="B2496" s="26">
        <v>80.500000000000099</v>
      </c>
      <c r="C2496" s="363">
        <v>690.78860712758558</v>
      </c>
      <c r="D2496" s="367">
        <v>4830.0000000000064</v>
      </c>
      <c r="E2496" s="367">
        <v>22465.116279069891</v>
      </c>
      <c r="F2496" s="367">
        <v>-3645828.0803620722</v>
      </c>
      <c r="G2496" s="367">
        <v>4830.0000000000264</v>
      </c>
      <c r="H2496" s="367">
        <v>120750</v>
      </c>
      <c r="I2496" s="384">
        <v>-43043743.789280236</v>
      </c>
      <c r="J2496" s="367">
        <v>4830</v>
      </c>
      <c r="K2496" s="367">
        <v>29272.727272727101</v>
      </c>
      <c r="L2496" s="384">
        <v>-2584850.2058223272</v>
      </c>
      <c r="M2496" s="367">
        <v>4829.9999999999718</v>
      </c>
      <c r="N2496" s="367">
        <v>483</v>
      </c>
      <c r="O2496" s="384">
        <v>-44391.502916463112</v>
      </c>
      <c r="P2496" s="367">
        <v>70.034999999999997</v>
      </c>
      <c r="Q2496" s="367">
        <v>483</v>
      </c>
      <c r="R2496" s="384">
        <v>-18487.89976368273</v>
      </c>
      <c r="S2496" s="367">
        <v>67.62</v>
      </c>
      <c r="T2496" s="367">
        <v>16655.172413793196</v>
      </c>
      <c r="U2496" s="384">
        <v>-2661100.6400437844</v>
      </c>
      <c r="V2496" s="367">
        <v>4830.0000000000273</v>
      </c>
      <c r="W2496" s="367">
        <v>804999.99999999593</v>
      </c>
      <c r="X2496" s="384">
        <v>140269.38250920156</v>
      </c>
      <c r="Y2496" s="386">
        <v>4829.9999999999754</v>
      </c>
      <c r="Z2496" s="367"/>
      <c r="AA2496" s="367"/>
      <c r="AB2496" s="367"/>
      <c r="AC2496" s="367"/>
      <c r="AD2496" s="367"/>
      <c r="AE2496" s="367"/>
      <c r="AF2496" s="367"/>
      <c r="AG2496" s="367"/>
      <c r="AH2496" s="367"/>
      <c r="AI2496" s="367"/>
      <c r="AJ2496" s="367"/>
      <c r="AK2496" s="367"/>
      <c r="AL2496" s="367"/>
      <c r="AM2496" s="367"/>
      <c r="AN2496" s="367"/>
      <c r="AO2496" s="367"/>
      <c r="AP2496" s="367"/>
      <c r="AQ2496" s="367"/>
      <c r="AR2496" s="367"/>
      <c r="AS2496" s="367"/>
      <c r="AT2496" s="367"/>
    </row>
    <row r="2497" spans="2:46" ht="13.8">
      <c r="B2497" s="26">
        <v>80.666666666666771</v>
      </c>
      <c r="C2497" s="363">
        <v>692.18208561832523</v>
      </c>
      <c r="D2497" s="367">
        <v>4840.0000000000064</v>
      </c>
      <c r="E2497" s="367">
        <v>22511.627906976868</v>
      </c>
      <c r="F2497" s="367">
        <v>-3661029.8459971985</v>
      </c>
      <c r="G2497" s="367">
        <v>4840.0000000000273</v>
      </c>
      <c r="H2497" s="367">
        <v>121000</v>
      </c>
      <c r="I2497" s="384">
        <v>-43222964.418507159</v>
      </c>
      <c r="J2497" s="367">
        <v>4840</v>
      </c>
      <c r="K2497" s="367">
        <v>29333.333333333161</v>
      </c>
      <c r="L2497" s="384">
        <v>-2596060.2387102963</v>
      </c>
      <c r="M2497" s="367">
        <v>4839.9999999999718</v>
      </c>
      <c r="N2497" s="367">
        <v>484</v>
      </c>
      <c r="O2497" s="384">
        <v>-44578.242308335277</v>
      </c>
      <c r="P2497" s="367">
        <v>70.179999999999993</v>
      </c>
      <c r="Q2497" s="367">
        <v>484</v>
      </c>
      <c r="R2497" s="384">
        <v>-18570.933294001701</v>
      </c>
      <c r="S2497" s="367">
        <v>67.760000000000005</v>
      </c>
      <c r="T2497" s="367">
        <v>16689.655172413884</v>
      </c>
      <c r="U2497" s="384">
        <v>-2672548.6411525761</v>
      </c>
      <c r="V2497" s="367">
        <v>4840.0000000000264</v>
      </c>
      <c r="W2497" s="367">
        <v>806666.66666666255</v>
      </c>
      <c r="X2497" s="384">
        <v>140338.96555937795</v>
      </c>
      <c r="Y2497" s="386">
        <v>4839.9999999999745</v>
      </c>
      <c r="Z2497" s="367"/>
      <c r="AA2497" s="367"/>
      <c r="AB2497" s="367"/>
      <c r="AC2497" s="367"/>
      <c r="AD2497" s="367"/>
      <c r="AE2497" s="367"/>
      <c r="AF2497" s="367"/>
      <c r="AG2497" s="367"/>
      <c r="AH2497" s="367"/>
      <c r="AI2497" s="367"/>
      <c r="AJ2497" s="367"/>
      <c r="AK2497" s="367"/>
      <c r="AL2497" s="367"/>
      <c r="AM2497" s="367"/>
      <c r="AN2497" s="367"/>
      <c r="AO2497" s="367"/>
      <c r="AP2497" s="367"/>
      <c r="AQ2497" s="367"/>
      <c r="AR2497" s="367"/>
      <c r="AS2497" s="367"/>
      <c r="AT2497" s="367"/>
    </row>
    <row r="2498" spans="2:46" ht="13.8">
      <c r="B2498" s="26">
        <v>80.833333333333442</v>
      </c>
      <c r="C2498" s="363">
        <v>693.57541235011934</v>
      </c>
      <c r="D2498" s="367">
        <v>4850.0000000000064</v>
      </c>
      <c r="E2498" s="367">
        <v>22558.139534883845</v>
      </c>
      <c r="F2498" s="367">
        <v>-3676263.2375303903</v>
      </c>
      <c r="G2498" s="367">
        <v>4850.0000000000273</v>
      </c>
      <c r="H2498" s="367">
        <v>121250</v>
      </c>
      <c r="I2498" s="384">
        <v>-43402557.374788895</v>
      </c>
      <c r="J2498" s="367">
        <v>4850</v>
      </c>
      <c r="K2498" s="367">
        <v>29393.939393939221</v>
      </c>
      <c r="L2498" s="384">
        <v>-2607294.479764163</v>
      </c>
      <c r="M2498" s="367">
        <v>4849.9999999999718</v>
      </c>
      <c r="N2498" s="367">
        <v>485</v>
      </c>
      <c r="O2498" s="384">
        <v>-44765.373565985734</v>
      </c>
      <c r="P2498" s="367">
        <v>70.325000000000003</v>
      </c>
      <c r="Q2498" s="367">
        <v>485</v>
      </c>
      <c r="R2498" s="384">
        <v>-18654.151767730324</v>
      </c>
      <c r="S2498" s="367">
        <v>67.900000000000006</v>
      </c>
      <c r="T2498" s="367">
        <v>16724.137931034573</v>
      </c>
      <c r="U2498" s="384">
        <v>-2684021.1814182871</v>
      </c>
      <c r="V2498" s="367">
        <v>4850.0000000000264</v>
      </c>
      <c r="W2498" s="367">
        <v>808333.33333332918</v>
      </c>
      <c r="X2498" s="384">
        <v>140407.63608992609</v>
      </c>
      <c r="Y2498" s="386">
        <v>4849.9999999999745</v>
      </c>
      <c r="Z2498" s="367"/>
      <c r="AA2498" s="367"/>
      <c r="AB2498" s="367"/>
      <c r="AC2498" s="367"/>
      <c r="AD2498" s="367"/>
      <c r="AE2498" s="367"/>
      <c r="AF2498" s="367"/>
      <c r="AG2498" s="367"/>
      <c r="AH2498" s="367"/>
      <c r="AI2498" s="367"/>
      <c r="AJ2498" s="367"/>
      <c r="AK2498" s="367"/>
      <c r="AL2498" s="367"/>
      <c r="AM2498" s="367"/>
      <c r="AN2498" s="367"/>
      <c r="AO2498" s="367"/>
      <c r="AP2498" s="367"/>
      <c r="AQ2498" s="367"/>
      <c r="AR2498" s="367"/>
      <c r="AS2498" s="367"/>
      <c r="AT2498" s="367"/>
    </row>
    <row r="2499" spans="2:46" ht="13.8">
      <c r="B2499" s="26">
        <v>81.000000000000114</v>
      </c>
      <c r="C2499" s="363">
        <v>694.96858732296812</v>
      </c>
      <c r="D2499" s="367">
        <v>4860.0000000000073</v>
      </c>
      <c r="E2499" s="367">
        <v>22604.651162790822</v>
      </c>
      <c r="F2499" s="367">
        <v>-3691528.254961649</v>
      </c>
      <c r="G2499" s="367">
        <v>4860.0000000000273</v>
      </c>
      <c r="H2499" s="367">
        <v>121500</v>
      </c>
      <c r="I2499" s="384">
        <v>-43582522.658125423</v>
      </c>
      <c r="J2499" s="367">
        <v>4860</v>
      </c>
      <c r="K2499" s="367">
        <v>29454.545454545281</v>
      </c>
      <c r="L2499" s="384">
        <v>-2618552.9289839272</v>
      </c>
      <c r="M2499" s="367">
        <v>4859.9999999999718</v>
      </c>
      <c r="N2499" s="367">
        <v>486</v>
      </c>
      <c r="O2499" s="384">
        <v>-44952.896689414432</v>
      </c>
      <c r="P2499" s="367">
        <v>70.47</v>
      </c>
      <c r="Q2499" s="367">
        <v>486</v>
      </c>
      <c r="R2499" s="384">
        <v>-18737.55518486859</v>
      </c>
      <c r="S2499" s="367">
        <v>68.040000000000006</v>
      </c>
      <c r="T2499" s="367">
        <v>16758.620689655261</v>
      </c>
      <c r="U2499" s="384">
        <v>-2695518.2608409161</v>
      </c>
      <c r="V2499" s="367">
        <v>4860.0000000000264</v>
      </c>
      <c r="W2499" s="367">
        <v>809999.99999999581</v>
      </c>
      <c r="X2499" s="384">
        <v>140475.39410084585</v>
      </c>
      <c r="Y2499" s="386">
        <v>4859.9999999999745</v>
      </c>
      <c r="Z2499" s="367"/>
      <c r="AA2499" s="367"/>
      <c r="AB2499" s="367"/>
      <c r="AC2499" s="367"/>
      <c r="AD2499" s="367"/>
      <c r="AE2499" s="367"/>
      <c r="AF2499" s="367"/>
      <c r="AG2499" s="367"/>
      <c r="AH2499" s="367"/>
      <c r="AI2499" s="367"/>
      <c r="AJ2499" s="367"/>
      <c r="AK2499" s="367"/>
      <c r="AL2499" s="367"/>
      <c r="AM2499" s="367"/>
      <c r="AN2499" s="367"/>
      <c r="AO2499" s="367"/>
      <c r="AP2499" s="367"/>
      <c r="AQ2499" s="367"/>
      <c r="AR2499" s="367"/>
      <c r="AS2499" s="367"/>
      <c r="AT2499" s="367"/>
    </row>
    <row r="2500" spans="2:46" ht="13.8">
      <c r="B2500" s="26">
        <v>81.166666666666785</v>
      </c>
      <c r="C2500" s="363">
        <v>696.36161053687124</v>
      </c>
      <c r="D2500" s="367">
        <v>4870.0000000000073</v>
      </c>
      <c r="E2500" s="367">
        <v>22651.162790697799</v>
      </c>
      <c r="F2500" s="367">
        <v>-3706824.8982909741</v>
      </c>
      <c r="G2500" s="367">
        <v>4870.0000000000273</v>
      </c>
      <c r="H2500" s="367">
        <v>121750</v>
      </c>
      <c r="I2500" s="384">
        <v>-43762860.268516749</v>
      </c>
      <c r="J2500" s="367">
        <v>4870</v>
      </c>
      <c r="K2500" s="367">
        <v>29515.151515151341</v>
      </c>
      <c r="L2500" s="384">
        <v>-2629835.586369588</v>
      </c>
      <c r="M2500" s="367">
        <v>4869.9999999999718</v>
      </c>
      <c r="N2500" s="367">
        <v>487</v>
      </c>
      <c r="O2500" s="384">
        <v>-45140.811678621387</v>
      </c>
      <c r="P2500" s="367">
        <v>70.614999999999995</v>
      </c>
      <c r="Q2500" s="367">
        <v>487</v>
      </c>
      <c r="R2500" s="384">
        <v>-18821.143545416515</v>
      </c>
      <c r="S2500" s="367">
        <v>68.180000000000007</v>
      </c>
      <c r="T2500" s="367">
        <v>16793.10344827595</v>
      </c>
      <c r="U2500" s="384">
        <v>-2707039.8794204616</v>
      </c>
      <c r="V2500" s="367">
        <v>4870.0000000000255</v>
      </c>
      <c r="W2500" s="367">
        <v>811666.66666666244</v>
      </c>
      <c r="X2500" s="384">
        <v>140542.23959213734</v>
      </c>
      <c r="Y2500" s="386">
        <v>4869.9999999999745</v>
      </c>
      <c r="Z2500" s="367"/>
      <c r="AA2500" s="367"/>
      <c r="AB2500" s="367"/>
      <c r="AC2500" s="367"/>
      <c r="AD2500" s="367"/>
      <c r="AE2500" s="367"/>
      <c r="AF2500" s="367"/>
      <c r="AG2500" s="367"/>
      <c r="AH2500" s="367"/>
      <c r="AI2500" s="367"/>
      <c r="AJ2500" s="367"/>
      <c r="AK2500" s="367"/>
      <c r="AL2500" s="367"/>
      <c r="AM2500" s="367"/>
      <c r="AN2500" s="367"/>
      <c r="AO2500" s="367"/>
      <c r="AP2500" s="367"/>
      <c r="AQ2500" s="367"/>
      <c r="AR2500" s="367"/>
      <c r="AS2500" s="367"/>
      <c r="AT2500" s="367"/>
    </row>
    <row r="2501" spans="2:46" ht="13.8">
      <c r="B2501" s="26">
        <v>81.333333333333456</v>
      </c>
      <c r="C2501" s="363">
        <v>697.75448199182904</v>
      </c>
      <c r="D2501" s="367">
        <v>4880.0000000000073</v>
      </c>
      <c r="E2501" s="367">
        <v>22697.674418604776</v>
      </c>
      <c r="F2501" s="367">
        <v>-3722153.1675183652</v>
      </c>
      <c r="G2501" s="367">
        <v>4880.0000000000273</v>
      </c>
      <c r="H2501" s="367">
        <v>122000</v>
      </c>
      <c r="I2501" s="384">
        <v>-43943570.205962874</v>
      </c>
      <c r="J2501" s="367">
        <v>4880</v>
      </c>
      <c r="K2501" s="367">
        <v>29575.757575757401</v>
      </c>
      <c r="L2501" s="384">
        <v>-2641142.4519211473</v>
      </c>
      <c r="M2501" s="367">
        <v>4879.9999999999718</v>
      </c>
      <c r="N2501" s="367">
        <v>488</v>
      </c>
      <c r="O2501" s="384">
        <v>-45329.118533606626</v>
      </c>
      <c r="P2501" s="367">
        <v>70.760000000000005</v>
      </c>
      <c r="Q2501" s="367">
        <v>488</v>
      </c>
      <c r="R2501" s="384">
        <v>-18904.916849374073</v>
      </c>
      <c r="S2501" s="367">
        <v>68.319999999999993</v>
      </c>
      <c r="T2501" s="367">
        <v>16827.586206896638</v>
      </c>
      <c r="U2501" s="384">
        <v>-2718586.0371569251</v>
      </c>
      <c r="V2501" s="367">
        <v>4880.0000000000246</v>
      </c>
      <c r="W2501" s="367">
        <v>813333.33333332906</v>
      </c>
      <c r="X2501" s="384">
        <v>140608.17256380053</v>
      </c>
      <c r="Y2501" s="386">
        <v>4879.9999999999745</v>
      </c>
      <c r="Z2501" s="367"/>
      <c r="AA2501" s="367"/>
      <c r="AB2501" s="367"/>
      <c r="AC2501" s="367"/>
      <c r="AD2501" s="367"/>
      <c r="AE2501" s="367"/>
      <c r="AF2501" s="367"/>
      <c r="AG2501" s="367"/>
      <c r="AH2501" s="367"/>
      <c r="AI2501" s="367"/>
      <c r="AJ2501" s="367"/>
      <c r="AK2501" s="367"/>
      <c r="AL2501" s="367"/>
      <c r="AM2501" s="367"/>
      <c r="AN2501" s="367"/>
      <c r="AO2501" s="367"/>
      <c r="AP2501" s="367"/>
      <c r="AQ2501" s="367"/>
      <c r="AR2501" s="367"/>
      <c r="AS2501" s="367"/>
      <c r="AT2501" s="367"/>
    </row>
    <row r="2502" spans="2:46" ht="13.8">
      <c r="B2502" s="26">
        <v>81.500000000000128</v>
      </c>
      <c r="C2502" s="363">
        <v>699.1472016878414</v>
      </c>
      <c r="D2502" s="367">
        <v>4890.0000000000073</v>
      </c>
      <c r="E2502" s="367">
        <v>22744.186046511753</v>
      </c>
      <c r="F2502" s="367">
        <v>-3737513.0626438232</v>
      </c>
      <c r="G2502" s="367">
        <v>4890.0000000000273</v>
      </c>
      <c r="H2502" s="367">
        <v>122250</v>
      </c>
      <c r="I2502" s="384">
        <v>-44124652.470463805</v>
      </c>
      <c r="J2502" s="367">
        <v>4890</v>
      </c>
      <c r="K2502" s="367">
        <v>29636.363636363461</v>
      </c>
      <c r="L2502" s="384">
        <v>-2652473.5256386036</v>
      </c>
      <c r="M2502" s="367">
        <v>4889.9999999999718</v>
      </c>
      <c r="N2502" s="367">
        <v>489</v>
      </c>
      <c r="O2502" s="384">
        <v>-45517.817254370108</v>
      </c>
      <c r="P2502" s="367">
        <v>70.905000000000001</v>
      </c>
      <c r="Q2502" s="367">
        <v>489</v>
      </c>
      <c r="R2502" s="384">
        <v>-18988.875096741296</v>
      </c>
      <c r="S2502" s="367">
        <v>68.459999999999994</v>
      </c>
      <c r="T2502" s="367">
        <v>16862.068965517326</v>
      </c>
      <c r="U2502" s="384">
        <v>-2730156.734050307</v>
      </c>
      <c r="V2502" s="367">
        <v>4890.0000000000246</v>
      </c>
      <c r="W2502" s="367">
        <v>814999.99999999569</v>
      </c>
      <c r="X2502" s="384">
        <v>140673.19301583542</v>
      </c>
      <c r="Y2502" s="386">
        <v>4889.9999999999736</v>
      </c>
      <c r="Z2502" s="367"/>
      <c r="AA2502" s="367"/>
      <c r="AB2502" s="367"/>
      <c r="AC2502" s="367"/>
      <c r="AD2502" s="367"/>
      <c r="AE2502" s="367"/>
      <c r="AF2502" s="367"/>
      <c r="AG2502" s="367"/>
      <c r="AH2502" s="367"/>
      <c r="AI2502" s="367"/>
      <c r="AJ2502" s="367"/>
      <c r="AK2502" s="367"/>
      <c r="AL2502" s="367"/>
      <c r="AM2502" s="367"/>
      <c r="AN2502" s="367"/>
      <c r="AO2502" s="367"/>
      <c r="AP2502" s="367"/>
      <c r="AQ2502" s="367"/>
      <c r="AR2502" s="367"/>
      <c r="AS2502" s="367"/>
      <c r="AT2502" s="367"/>
    </row>
    <row r="2503" spans="2:46" ht="13.8">
      <c r="B2503" s="26">
        <v>81.666666666666799</v>
      </c>
      <c r="C2503" s="363">
        <v>700.53976962490822</v>
      </c>
      <c r="D2503" s="367">
        <v>4900.0000000000082</v>
      </c>
      <c r="E2503" s="367">
        <v>22790.69767441873</v>
      </c>
      <c r="F2503" s="367">
        <v>-3752904.5836673477</v>
      </c>
      <c r="G2503" s="367">
        <v>4900.0000000000273</v>
      </c>
      <c r="H2503" s="367">
        <v>122500</v>
      </c>
      <c r="I2503" s="384">
        <v>-44306107.062019527</v>
      </c>
      <c r="J2503" s="367">
        <v>4900</v>
      </c>
      <c r="K2503" s="367">
        <v>29696.969696969521</v>
      </c>
      <c r="L2503" s="384">
        <v>-2663828.807521956</v>
      </c>
      <c r="M2503" s="367">
        <v>4899.9999999999718</v>
      </c>
      <c r="N2503" s="367">
        <v>490</v>
      </c>
      <c r="O2503" s="384">
        <v>-45706.907840911845</v>
      </c>
      <c r="P2503" s="367">
        <v>71.05</v>
      </c>
      <c r="Q2503" s="367">
        <v>490</v>
      </c>
      <c r="R2503" s="384">
        <v>-19073.018287518167</v>
      </c>
      <c r="S2503" s="367">
        <v>68.599999999999994</v>
      </c>
      <c r="T2503" s="367">
        <v>16896.551724138015</v>
      </c>
      <c r="U2503" s="384">
        <v>-2741751.9701006073</v>
      </c>
      <c r="V2503" s="367">
        <v>4900.0000000000246</v>
      </c>
      <c r="W2503" s="367">
        <v>816666.66666666232</v>
      </c>
      <c r="X2503" s="384">
        <v>140737.30094824199</v>
      </c>
      <c r="Y2503" s="386">
        <v>4899.9999999999736</v>
      </c>
      <c r="Z2503" s="367"/>
      <c r="AA2503" s="367"/>
      <c r="AB2503" s="367"/>
      <c r="AC2503" s="367"/>
      <c r="AD2503" s="367"/>
      <c r="AE2503" s="367"/>
      <c r="AF2503" s="367"/>
      <c r="AG2503" s="367"/>
      <c r="AH2503" s="367"/>
      <c r="AI2503" s="367"/>
      <c r="AJ2503" s="367"/>
      <c r="AK2503" s="367"/>
      <c r="AL2503" s="367"/>
      <c r="AM2503" s="367"/>
      <c r="AN2503" s="367"/>
      <c r="AO2503" s="367"/>
      <c r="AP2503" s="367"/>
      <c r="AQ2503" s="367"/>
      <c r="AR2503" s="367"/>
      <c r="AS2503" s="367"/>
      <c r="AT2503" s="367"/>
    </row>
    <row r="2504" spans="2:46" ht="13.8">
      <c r="B2504" s="26">
        <v>81.833333333333471</v>
      </c>
      <c r="C2504" s="363">
        <v>701.93218580302948</v>
      </c>
      <c r="D2504" s="367">
        <v>4910.0000000000082</v>
      </c>
      <c r="E2504" s="367">
        <v>22837.209302325708</v>
      </c>
      <c r="F2504" s="367">
        <v>-3768327.7305889386</v>
      </c>
      <c r="G2504" s="367">
        <v>4910.0000000000273</v>
      </c>
      <c r="H2504" s="367">
        <v>122750</v>
      </c>
      <c r="I2504" s="384">
        <v>-44487933.980630055</v>
      </c>
      <c r="J2504" s="367">
        <v>4910</v>
      </c>
      <c r="K2504" s="367">
        <v>29757.575757575582</v>
      </c>
      <c r="L2504" s="384">
        <v>-2675208.2975712055</v>
      </c>
      <c r="M2504" s="367">
        <v>4909.9999999999709</v>
      </c>
      <c r="N2504" s="367">
        <v>491</v>
      </c>
      <c r="O2504" s="384">
        <v>-45896.390293231845</v>
      </c>
      <c r="P2504" s="367">
        <v>71.194999999999993</v>
      </c>
      <c r="Q2504" s="367">
        <v>491</v>
      </c>
      <c r="R2504" s="384">
        <v>-19157.346421704689</v>
      </c>
      <c r="S2504" s="367">
        <v>68.739999999999995</v>
      </c>
      <c r="T2504" s="367">
        <v>16931.034482758703</v>
      </c>
      <c r="U2504" s="384">
        <v>-2753371.7453078246</v>
      </c>
      <c r="V2504" s="367">
        <v>4910.0000000000236</v>
      </c>
      <c r="W2504" s="367">
        <v>818333.33333332895</v>
      </c>
      <c r="X2504" s="384">
        <v>140800.49636102028</v>
      </c>
      <c r="Y2504" s="386">
        <v>4909.9999999999736</v>
      </c>
      <c r="Z2504" s="367"/>
      <c r="AA2504" s="367"/>
      <c r="AB2504" s="367"/>
      <c r="AC2504" s="367"/>
      <c r="AD2504" s="367"/>
      <c r="AE2504" s="367"/>
      <c r="AF2504" s="367"/>
      <c r="AG2504" s="367"/>
      <c r="AH2504" s="367"/>
      <c r="AI2504" s="367"/>
      <c r="AJ2504" s="367"/>
      <c r="AK2504" s="367"/>
      <c r="AL2504" s="367"/>
      <c r="AM2504" s="367"/>
      <c r="AN2504" s="367"/>
      <c r="AO2504" s="367"/>
      <c r="AP2504" s="367"/>
      <c r="AQ2504" s="367"/>
      <c r="AR2504" s="367"/>
      <c r="AS2504" s="367"/>
      <c r="AT2504" s="367"/>
    </row>
    <row r="2505" spans="2:46" ht="13.8">
      <c r="B2505" s="26">
        <v>82.000000000000142</v>
      </c>
      <c r="C2505" s="363">
        <v>703.32445022220554</v>
      </c>
      <c r="D2505" s="367">
        <v>4920.0000000000091</v>
      </c>
      <c r="E2505" s="367">
        <v>22883.720930232685</v>
      </c>
      <c r="F2505" s="367">
        <v>-3783782.5034085959</v>
      </c>
      <c r="G2505" s="367">
        <v>4920.0000000000273</v>
      </c>
      <c r="H2505" s="367">
        <v>123000</v>
      </c>
      <c r="I2505" s="384">
        <v>-44670133.226295382</v>
      </c>
      <c r="J2505" s="367">
        <v>4920</v>
      </c>
      <c r="K2505" s="367">
        <v>29818.181818181642</v>
      </c>
      <c r="L2505" s="384">
        <v>-2686611.995786353</v>
      </c>
      <c r="M2505" s="367">
        <v>4919.9999999999709</v>
      </c>
      <c r="N2505" s="367">
        <v>492</v>
      </c>
      <c r="O2505" s="384">
        <v>-46086.264611330131</v>
      </c>
      <c r="P2505" s="367">
        <v>71.34</v>
      </c>
      <c r="Q2505" s="367">
        <v>492</v>
      </c>
      <c r="R2505" s="384">
        <v>-19241.859499300859</v>
      </c>
      <c r="S2505" s="367">
        <v>68.88</v>
      </c>
      <c r="T2505" s="367">
        <v>16965.517241379392</v>
      </c>
      <c r="U2505" s="384">
        <v>-2765016.0596719608</v>
      </c>
      <c r="V2505" s="367">
        <v>4920.0000000000236</v>
      </c>
      <c r="W2505" s="367">
        <v>819999.99999999558</v>
      </c>
      <c r="X2505" s="384">
        <v>140862.77925417025</v>
      </c>
      <c r="Y2505" s="386">
        <v>4919.9999999999736</v>
      </c>
      <c r="Z2505" s="367"/>
      <c r="AA2505" s="367"/>
      <c r="AB2505" s="367"/>
      <c r="AC2505" s="367"/>
      <c r="AD2505" s="367"/>
      <c r="AE2505" s="367"/>
      <c r="AF2505" s="367"/>
      <c r="AG2505" s="367"/>
      <c r="AH2505" s="367"/>
      <c r="AI2505" s="367"/>
      <c r="AJ2505" s="367"/>
      <c r="AK2505" s="367"/>
      <c r="AL2505" s="367"/>
      <c r="AM2505" s="367"/>
      <c r="AN2505" s="367"/>
      <c r="AO2505" s="367"/>
      <c r="AP2505" s="367"/>
      <c r="AQ2505" s="367"/>
      <c r="AR2505" s="367"/>
      <c r="AS2505" s="367"/>
      <c r="AT2505" s="367"/>
    </row>
    <row r="2506" spans="2:46" ht="13.8">
      <c r="B2506" s="26">
        <v>82.166666666666814</v>
      </c>
      <c r="C2506" s="363">
        <v>704.71656288243571</v>
      </c>
      <c r="D2506" s="367">
        <v>4930.0000000000091</v>
      </c>
      <c r="E2506" s="367">
        <v>22930.232558139662</v>
      </c>
      <c r="F2506" s="367">
        <v>-3799268.9021263197</v>
      </c>
      <c r="G2506" s="367">
        <v>4930.0000000000273</v>
      </c>
      <c r="H2506" s="367">
        <v>123250</v>
      </c>
      <c r="I2506" s="384">
        <v>-44852704.799015515</v>
      </c>
      <c r="J2506" s="367">
        <v>4930</v>
      </c>
      <c r="K2506" s="367">
        <v>29878.787878787702</v>
      </c>
      <c r="L2506" s="384">
        <v>-2698039.9021673985</v>
      </c>
      <c r="M2506" s="367">
        <v>4929.9999999999709</v>
      </c>
      <c r="N2506" s="367">
        <v>493</v>
      </c>
      <c r="O2506" s="384">
        <v>-46276.530795206651</v>
      </c>
      <c r="P2506" s="367">
        <v>71.484999999999999</v>
      </c>
      <c r="Q2506" s="367">
        <v>493</v>
      </c>
      <c r="R2506" s="384">
        <v>-19326.55752030668</v>
      </c>
      <c r="S2506" s="367">
        <v>69.02</v>
      </c>
      <c r="T2506" s="367">
        <v>17000.00000000008</v>
      </c>
      <c r="U2506" s="384">
        <v>-2776684.9131930145</v>
      </c>
      <c r="V2506" s="367">
        <v>4930.0000000000236</v>
      </c>
      <c r="W2506" s="367">
        <v>821666.6666666622</v>
      </c>
      <c r="X2506" s="384">
        <v>140924.14962769192</v>
      </c>
      <c r="Y2506" s="386">
        <v>4929.9999999999727</v>
      </c>
      <c r="Z2506" s="367"/>
      <c r="AA2506" s="367"/>
      <c r="AB2506" s="367"/>
      <c r="AC2506" s="367"/>
      <c r="AD2506" s="367"/>
      <c r="AE2506" s="367"/>
      <c r="AF2506" s="367"/>
      <c r="AG2506" s="367"/>
      <c r="AH2506" s="367"/>
      <c r="AI2506" s="367"/>
      <c r="AJ2506" s="367"/>
      <c r="AK2506" s="367"/>
      <c r="AL2506" s="367"/>
      <c r="AM2506" s="367"/>
      <c r="AN2506" s="367"/>
      <c r="AO2506" s="367"/>
      <c r="AP2506" s="367"/>
      <c r="AQ2506" s="367"/>
      <c r="AR2506" s="367"/>
      <c r="AS2506" s="367"/>
      <c r="AT2506" s="367"/>
    </row>
    <row r="2507" spans="2:46" ht="13.8">
      <c r="B2507" s="26">
        <v>82.333333333333485</v>
      </c>
      <c r="C2507" s="363">
        <v>706.10852378372078</v>
      </c>
      <c r="D2507" s="367">
        <v>4940.0000000000091</v>
      </c>
      <c r="E2507" s="367">
        <v>22976.744186046639</v>
      </c>
      <c r="F2507" s="367">
        <v>-3814786.9267421109</v>
      </c>
      <c r="G2507" s="367">
        <v>4940.0000000000273</v>
      </c>
      <c r="H2507" s="367">
        <v>123500</v>
      </c>
      <c r="I2507" s="384">
        <v>-45035648.698790438</v>
      </c>
      <c r="J2507" s="367">
        <v>4940</v>
      </c>
      <c r="K2507" s="367">
        <v>29939.393939393762</v>
      </c>
      <c r="L2507" s="384">
        <v>-2709492.0167143396</v>
      </c>
      <c r="M2507" s="367">
        <v>4939.9999999999709</v>
      </c>
      <c r="N2507" s="367">
        <v>494</v>
      </c>
      <c r="O2507" s="384">
        <v>-46467.188844861434</v>
      </c>
      <c r="P2507" s="367">
        <v>71.63</v>
      </c>
      <c r="Q2507" s="367">
        <v>494</v>
      </c>
      <c r="R2507" s="384">
        <v>-19411.440484722156</v>
      </c>
      <c r="S2507" s="367">
        <v>69.16</v>
      </c>
      <c r="T2507" s="367">
        <v>17034.482758620768</v>
      </c>
      <c r="U2507" s="384">
        <v>-2788378.3058709847</v>
      </c>
      <c r="V2507" s="367">
        <v>4940.0000000000227</v>
      </c>
      <c r="W2507" s="367">
        <v>823333.33333332883</v>
      </c>
      <c r="X2507" s="384">
        <v>140984.60748158529</v>
      </c>
      <c r="Y2507" s="386">
        <v>4939.9999999999727</v>
      </c>
      <c r="Z2507" s="367"/>
      <c r="AA2507" s="367"/>
      <c r="AB2507" s="367"/>
      <c r="AC2507" s="367"/>
      <c r="AD2507" s="367"/>
      <c r="AE2507" s="367"/>
      <c r="AF2507" s="367"/>
      <c r="AG2507" s="367"/>
      <c r="AH2507" s="367"/>
      <c r="AI2507" s="367"/>
      <c r="AJ2507" s="367"/>
      <c r="AK2507" s="367"/>
      <c r="AL2507" s="367"/>
      <c r="AM2507" s="367"/>
      <c r="AN2507" s="367"/>
      <c r="AO2507" s="367"/>
      <c r="AP2507" s="367"/>
      <c r="AQ2507" s="367"/>
      <c r="AR2507" s="367"/>
      <c r="AS2507" s="367"/>
      <c r="AT2507" s="367"/>
    </row>
    <row r="2508" spans="2:46" ht="13.8">
      <c r="B2508" s="26">
        <v>82.500000000000156</v>
      </c>
      <c r="C2508" s="363">
        <v>707.5003329260602</v>
      </c>
      <c r="D2508" s="367">
        <v>4950.0000000000091</v>
      </c>
      <c r="E2508" s="367">
        <v>23023.255813953616</v>
      </c>
      <c r="F2508" s="367">
        <v>-3830336.5772559671</v>
      </c>
      <c r="G2508" s="367">
        <v>4950.0000000000273</v>
      </c>
      <c r="H2508" s="367">
        <v>123750</v>
      </c>
      <c r="I2508" s="384">
        <v>-45218964.925620161</v>
      </c>
      <c r="J2508" s="367">
        <v>4950</v>
      </c>
      <c r="K2508" s="367">
        <v>29999.999999999822</v>
      </c>
      <c r="L2508" s="384">
        <v>-2720968.3394271797</v>
      </c>
      <c r="M2508" s="367">
        <v>4949.9999999999709</v>
      </c>
      <c r="N2508" s="367">
        <v>495</v>
      </c>
      <c r="O2508" s="384">
        <v>-46658.238760294487</v>
      </c>
      <c r="P2508" s="367">
        <v>71.774999999999991</v>
      </c>
      <c r="Q2508" s="367">
        <v>495</v>
      </c>
      <c r="R2508" s="384">
        <v>-19496.508392547275</v>
      </c>
      <c r="S2508" s="367">
        <v>69.3</v>
      </c>
      <c r="T2508" s="367">
        <v>17068.965517241457</v>
      </c>
      <c r="U2508" s="384">
        <v>-2800096.2377058743</v>
      </c>
      <c r="V2508" s="367">
        <v>4950.0000000000227</v>
      </c>
      <c r="W2508" s="367">
        <v>824999.99999999546</v>
      </c>
      <c r="X2508" s="384">
        <v>141044.15281585034</v>
      </c>
      <c r="Y2508" s="386">
        <v>4949.9999999999727</v>
      </c>
      <c r="Z2508" s="367"/>
      <c r="AA2508" s="367"/>
      <c r="AB2508" s="367"/>
      <c r="AC2508" s="367"/>
      <c r="AD2508" s="367"/>
      <c r="AE2508" s="367"/>
      <c r="AF2508" s="367"/>
      <c r="AG2508" s="367"/>
      <c r="AH2508" s="367"/>
      <c r="AI2508" s="367"/>
      <c r="AJ2508" s="367"/>
      <c r="AK2508" s="367"/>
      <c r="AL2508" s="367"/>
      <c r="AM2508" s="367"/>
      <c r="AN2508" s="367"/>
      <c r="AO2508" s="367"/>
      <c r="AP2508" s="367"/>
      <c r="AQ2508" s="367"/>
      <c r="AR2508" s="367"/>
      <c r="AS2508" s="367"/>
      <c r="AT2508" s="367"/>
    </row>
    <row r="2509" spans="2:46" ht="13.8">
      <c r="B2509" s="26">
        <v>82.666666666666828</v>
      </c>
      <c r="C2509" s="363">
        <v>708.89199030945429</v>
      </c>
      <c r="D2509" s="367">
        <v>4960.00000000001</v>
      </c>
      <c r="E2509" s="367">
        <v>23069.767441860593</v>
      </c>
      <c r="F2509" s="367">
        <v>-3845917.8536678916</v>
      </c>
      <c r="G2509" s="367">
        <v>4960.0000000000273</v>
      </c>
      <c r="H2509" s="367">
        <v>124000</v>
      </c>
      <c r="I2509" s="384">
        <v>-45402653.479504682</v>
      </c>
      <c r="J2509" s="367">
        <v>4960</v>
      </c>
      <c r="K2509" s="367">
        <v>30060.606060605882</v>
      </c>
      <c r="L2509" s="384">
        <v>-2732468.8703059158</v>
      </c>
      <c r="M2509" s="367">
        <v>4959.9999999999709</v>
      </c>
      <c r="N2509" s="367">
        <v>496</v>
      </c>
      <c r="O2509" s="384">
        <v>-46849.680541505804</v>
      </c>
      <c r="P2509" s="367">
        <v>71.92</v>
      </c>
      <c r="Q2509" s="367">
        <v>496</v>
      </c>
      <c r="R2509" s="384">
        <v>-19581.76124378205</v>
      </c>
      <c r="S2509" s="367">
        <v>69.44</v>
      </c>
      <c r="T2509" s="367">
        <v>17103.448275862145</v>
      </c>
      <c r="U2509" s="384">
        <v>-2811838.7086976808</v>
      </c>
      <c r="V2509" s="367">
        <v>4960.0000000000218</v>
      </c>
      <c r="W2509" s="367">
        <v>826666.66666666209</v>
      </c>
      <c r="X2509" s="384">
        <v>141102.78563048708</v>
      </c>
      <c r="Y2509" s="386">
        <v>4959.9999999999718</v>
      </c>
      <c r="Z2509" s="367"/>
      <c r="AA2509" s="367"/>
      <c r="AB2509" s="367"/>
      <c r="AC2509" s="367"/>
      <c r="AD2509" s="367"/>
      <c r="AE2509" s="367"/>
      <c r="AF2509" s="367"/>
      <c r="AG2509" s="367"/>
      <c r="AH2509" s="367"/>
      <c r="AI2509" s="367"/>
      <c r="AJ2509" s="367"/>
      <c r="AK2509" s="367"/>
      <c r="AL2509" s="367"/>
      <c r="AM2509" s="367"/>
      <c r="AN2509" s="367"/>
      <c r="AO2509" s="367"/>
      <c r="AP2509" s="367"/>
      <c r="AQ2509" s="367"/>
      <c r="AR2509" s="367"/>
      <c r="AS2509" s="367"/>
      <c r="AT2509" s="367"/>
    </row>
    <row r="2510" spans="2:46" ht="13.8">
      <c r="B2510" s="26">
        <v>82.833333333333499</v>
      </c>
      <c r="C2510" s="363">
        <v>710.28349593390271</v>
      </c>
      <c r="D2510" s="367">
        <v>4970.00000000001</v>
      </c>
      <c r="E2510" s="367">
        <v>23116.27906976757</v>
      </c>
      <c r="F2510" s="367">
        <v>-3861530.7559778811</v>
      </c>
      <c r="G2510" s="367">
        <v>4970.0000000000273</v>
      </c>
      <c r="H2510" s="367">
        <v>124250</v>
      </c>
      <c r="I2510" s="384">
        <v>-45586714.360444009</v>
      </c>
      <c r="J2510" s="367">
        <v>4970</v>
      </c>
      <c r="K2510" s="367">
        <v>30121.212121211942</v>
      </c>
      <c r="L2510" s="384">
        <v>-2743993.60935055</v>
      </c>
      <c r="M2510" s="367">
        <v>4969.9999999999709</v>
      </c>
      <c r="N2510" s="367">
        <v>497</v>
      </c>
      <c r="O2510" s="384">
        <v>-47041.51418849537</v>
      </c>
      <c r="P2510" s="367">
        <v>72.064999999999998</v>
      </c>
      <c r="Q2510" s="367">
        <v>497</v>
      </c>
      <c r="R2510" s="384">
        <v>-19667.199038426472</v>
      </c>
      <c r="S2510" s="367">
        <v>69.58</v>
      </c>
      <c r="T2510" s="367">
        <v>17137.931034482834</v>
      </c>
      <c r="U2510" s="384">
        <v>-2823605.7188464068</v>
      </c>
      <c r="V2510" s="367">
        <v>4970.0000000000218</v>
      </c>
      <c r="W2510" s="367">
        <v>828333.33333332872</v>
      </c>
      <c r="X2510" s="384">
        <v>141160.50592549553</v>
      </c>
      <c r="Y2510" s="386">
        <v>4969.9999999999718</v>
      </c>
      <c r="Z2510" s="367"/>
      <c r="AA2510" s="367"/>
      <c r="AB2510" s="367"/>
      <c r="AC2510" s="367"/>
      <c r="AD2510" s="367"/>
      <c r="AE2510" s="367"/>
      <c r="AF2510" s="367"/>
      <c r="AG2510" s="367"/>
      <c r="AH2510" s="367"/>
      <c r="AI2510" s="367"/>
      <c r="AJ2510" s="367"/>
      <c r="AK2510" s="367"/>
      <c r="AL2510" s="367"/>
      <c r="AM2510" s="367"/>
      <c r="AN2510" s="367"/>
      <c r="AO2510" s="367"/>
      <c r="AP2510" s="367"/>
      <c r="AQ2510" s="367"/>
      <c r="AR2510" s="367"/>
      <c r="AS2510" s="367"/>
      <c r="AT2510" s="367"/>
    </row>
    <row r="2511" spans="2:46" ht="13.8">
      <c r="B2511" s="26">
        <v>83.000000000000171</v>
      </c>
      <c r="C2511" s="363">
        <v>711.67484979940582</v>
      </c>
      <c r="D2511" s="367">
        <v>4980.0000000000109</v>
      </c>
      <c r="E2511" s="367">
        <v>23162.790697674547</v>
      </c>
      <c r="F2511" s="367">
        <v>-3877175.2841859381</v>
      </c>
      <c r="G2511" s="367">
        <v>4980.0000000000273</v>
      </c>
      <c r="H2511" s="367">
        <v>124500</v>
      </c>
      <c r="I2511" s="384">
        <v>-45771147.568438128</v>
      </c>
      <c r="J2511" s="367">
        <v>4980</v>
      </c>
      <c r="K2511" s="367">
        <v>30181.818181818002</v>
      </c>
      <c r="L2511" s="384">
        <v>-2755542.5565610807</v>
      </c>
      <c r="M2511" s="367">
        <v>4979.9999999999709</v>
      </c>
      <c r="N2511" s="367">
        <v>498</v>
      </c>
      <c r="O2511" s="384">
        <v>-47233.739701263206</v>
      </c>
      <c r="P2511" s="367">
        <v>72.209999999999994</v>
      </c>
      <c r="Q2511" s="367">
        <v>498</v>
      </c>
      <c r="R2511" s="384">
        <v>-19752.821776480549</v>
      </c>
      <c r="S2511" s="367">
        <v>69.72</v>
      </c>
      <c r="T2511" s="367">
        <v>17172.413793103522</v>
      </c>
      <c r="U2511" s="384">
        <v>-2835397.2681520493</v>
      </c>
      <c r="V2511" s="367">
        <v>4980.0000000000218</v>
      </c>
      <c r="W2511" s="367">
        <v>829999.99999999534</v>
      </c>
      <c r="X2511" s="384">
        <v>141217.3137008757</v>
      </c>
      <c r="Y2511" s="386">
        <v>4979.9999999999718</v>
      </c>
      <c r="Z2511" s="367"/>
      <c r="AA2511" s="367"/>
      <c r="AB2511" s="367"/>
      <c r="AC2511" s="367"/>
      <c r="AD2511" s="367"/>
      <c r="AE2511" s="367"/>
      <c r="AF2511" s="367"/>
      <c r="AG2511" s="367"/>
      <c r="AH2511" s="367"/>
      <c r="AI2511" s="367"/>
      <c r="AJ2511" s="367"/>
      <c r="AK2511" s="367"/>
      <c r="AL2511" s="367"/>
      <c r="AM2511" s="367"/>
      <c r="AN2511" s="367"/>
      <c r="AO2511" s="367"/>
      <c r="AP2511" s="367"/>
      <c r="AQ2511" s="367"/>
      <c r="AR2511" s="367"/>
      <c r="AS2511" s="367"/>
      <c r="AT2511" s="367"/>
    </row>
    <row r="2512" spans="2:46" ht="13.8">
      <c r="B2512" s="26">
        <v>83.166666666666842</v>
      </c>
      <c r="C2512" s="363">
        <v>713.06605190596349</v>
      </c>
      <c r="D2512" s="367">
        <v>4990.0000000000109</v>
      </c>
      <c r="E2512" s="367">
        <v>23209.302325581524</v>
      </c>
      <c r="F2512" s="367">
        <v>-3892851.4382920624</v>
      </c>
      <c r="G2512" s="367">
        <v>4990.0000000000282</v>
      </c>
      <c r="H2512" s="367">
        <v>124750</v>
      </c>
      <c r="I2512" s="384">
        <v>-45955953.103487059</v>
      </c>
      <c r="J2512" s="367">
        <v>4990</v>
      </c>
      <c r="K2512" s="367">
        <v>30242.424242424062</v>
      </c>
      <c r="L2512" s="384">
        <v>-2767115.7119375095</v>
      </c>
      <c r="M2512" s="367">
        <v>4989.9999999999709</v>
      </c>
      <c r="N2512" s="367">
        <v>499</v>
      </c>
      <c r="O2512" s="384">
        <v>-47426.357079809299</v>
      </c>
      <c r="P2512" s="367">
        <v>72.355000000000004</v>
      </c>
      <c r="Q2512" s="367">
        <v>499</v>
      </c>
      <c r="R2512" s="384">
        <v>-19838.629457944269</v>
      </c>
      <c r="S2512" s="367">
        <v>69.86</v>
      </c>
      <c r="T2512" s="367">
        <v>17206.89655172421</v>
      </c>
      <c r="U2512" s="384">
        <v>-2847213.3566146092</v>
      </c>
      <c r="V2512" s="367">
        <v>4990.0000000000209</v>
      </c>
      <c r="W2512" s="367">
        <v>831666.66666666197</v>
      </c>
      <c r="X2512" s="384">
        <v>141273.20895662752</v>
      </c>
      <c r="Y2512" s="386">
        <v>4989.9999999999718</v>
      </c>
      <c r="Z2512" s="367"/>
      <c r="AA2512" s="367"/>
      <c r="AB2512" s="367"/>
      <c r="AC2512" s="367"/>
      <c r="AD2512" s="367"/>
      <c r="AE2512" s="367"/>
      <c r="AF2512" s="367"/>
      <c r="AG2512" s="367"/>
      <c r="AH2512" s="367"/>
      <c r="AI2512" s="367"/>
      <c r="AJ2512" s="367"/>
      <c r="AK2512" s="367"/>
      <c r="AL2512" s="367"/>
      <c r="AM2512" s="367"/>
      <c r="AN2512" s="367"/>
      <c r="AO2512" s="367"/>
      <c r="AP2512" s="367"/>
      <c r="AQ2512" s="367"/>
      <c r="AR2512" s="367"/>
      <c r="AS2512" s="367"/>
      <c r="AT2512" s="367"/>
    </row>
    <row r="2513" spans="2:46" ht="13.8">
      <c r="B2513" s="26">
        <v>83.333333333333513</v>
      </c>
      <c r="C2513" s="363">
        <v>714.4571022535755</v>
      </c>
      <c r="D2513" s="367">
        <v>5000.0000000000109</v>
      </c>
      <c r="E2513" s="367">
        <v>23255.813953488501</v>
      </c>
      <c r="F2513" s="367">
        <v>-3908559.2182962522</v>
      </c>
      <c r="G2513" s="367">
        <v>5000.0000000000282</v>
      </c>
      <c r="H2513" s="367">
        <v>125000</v>
      </c>
      <c r="I2513" s="384">
        <v>-46141130.965590782</v>
      </c>
      <c r="J2513" s="367">
        <v>5000</v>
      </c>
      <c r="K2513" s="367">
        <v>30303.030303030122</v>
      </c>
      <c r="L2513" s="384">
        <v>-2778713.0754798357</v>
      </c>
      <c r="M2513" s="367">
        <v>4999.9999999999709</v>
      </c>
      <c r="N2513" s="367">
        <v>500</v>
      </c>
      <c r="O2513" s="384">
        <v>-47619.366324133647</v>
      </c>
      <c r="P2513" s="367">
        <v>72.5</v>
      </c>
      <c r="Q2513" s="367">
        <v>500</v>
      </c>
      <c r="R2513" s="384">
        <v>-19924.622082817645</v>
      </c>
      <c r="S2513" s="367">
        <v>70</v>
      </c>
      <c r="T2513" s="367">
        <v>17241.379310344899</v>
      </c>
      <c r="U2513" s="384">
        <v>-2859053.9842340886</v>
      </c>
      <c r="V2513" s="367">
        <v>5000.0000000000209</v>
      </c>
      <c r="W2513" s="367">
        <v>833333.3333333286</v>
      </c>
      <c r="X2513" s="384">
        <v>141328.19169275108</v>
      </c>
      <c r="Y2513" s="386">
        <v>4999.9999999999709</v>
      </c>
      <c r="Z2513" s="367"/>
      <c r="AA2513" s="367"/>
      <c r="AB2513" s="367"/>
      <c r="AC2513" s="367"/>
      <c r="AD2513" s="367"/>
      <c r="AE2513" s="367"/>
      <c r="AF2513" s="367"/>
      <c r="AG2513" s="367"/>
      <c r="AH2513" s="367"/>
      <c r="AI2513" s="367"/>
      <c r="AJ2513" s="367"/>
      <c r="AK2513" s="367"/>
      <c r="AL2513" s="367"/>
      <c r="AM2513" s="367"/>
      <c r="AN2513" s="367"/>
      <c r="AO2513" s="367"/>
      <c r="AP2513" s="367"/>
      <c r="AQ2513" s="367"/>
      <c r="AR2513" s="367"/>
      <c r="AS2513" s="367"/>
      <c r="AT2513" s="367"/>
    </row>
    <row r="2514" spans="2:46" ht="13.8">
      <c r="B2514" s="26">
        <v>83.500000000000185</v>
      </c>
      <c r="C2514" s="363">
        <v>715.84800084224207</v>
      </c>
      <c r="D2514" s="367">
        <v>5010.0000000000109</v>
      </c>
      <c r="E2514" s="367">
        <v>23302.325581395478</v>
      </c>
      <c r="F2514" s="367">
        <v>-3924298.624198508</v>
      </c>
      <c r="G2514" s="367">
        <v>5010.0000000000282</v>
      </c>
      <c r="H2514" s="367">
        <v>125250</v>
      </c>
      <c r="I2514" s="384">
        <v>-46326681.154749304</v>
      </c>
      <c r="J2514" s="367">
        <v>5010</v>
      </c>
      <c r="K2514" s="367">
        <v>30363.636363636182</v>
      </c>
      <c r="L2514" s="384">
        <v>-2790334.6471880572</v>
      </c>
      <c r="M2514" s="367">
        <v>5009.99999999997</v>
      </c>
      <c r="N2514" s="367">
        <v>501</v>
      </c>
      <c r="O2514" s="384">
        <v>-47812.767434236266</v>
      </c>
      <c r="P2514" s="367">
        <v>72.644999999999996</v>
      </c>
      <c r="Q2514" s="367">
        <v>501</v>
      </c>
      <c r="R2514" s="384">
        <v>-20010.799651100668</v>
      </c>
      <c r="S2514" s="367">
        <v>70.14</v>
      </c>
      <c r="T2514" s="367">
        <v>17275.862068965587</v>
      </c>
      <c r="U2514" s="384">
        <v>-2870919.1510104844</v>
      </c>
      <c r="V2514" s="367">
        <v>5010.00000000002</v>
      </c>
      <c r="W2514" s="367">
        <v>834999.99999999523</v>
      </c>
      <c r="X2514" s="384">
        <v>141382.26190924627</v>
      </c>
      <c r="Y2514" s="386">
        <v>5009.9999999999709</v>
      </c>
      <c r="Z2514" s="367"/>
      <c r="AA2514" s="367"/>
      <c r="AB2514" s="367"/>
      <c r="AC2514" s="367"/>
      <c r="AD2514" s="367"/>
      <c r="AE2514" s="367"/>
      <c r="AF2514" s="367"/>
      <c r="AG2514" s="367"/>
      <c r="AH2514" s="367"/>
      <c r="AI2514" s="367"/>
      <c r="AJ2514" s="367"/>
      <c r="AK2514" s="367"/>
      <c r="AL2514" s="367"/>
      <c r="AM2514" s="367"/>
      <c r="AN2514" s="367"/>
      <c r="AO2514" s="367"/>
      <c r="AP2514" s="367"/>
      <c r="AQ2514" s="367"/>
      <c r="AR2514" s="367"/>
      <c r="AS2514" s="367"/>
      <c r="AT2514" s="367"/>
    </row>
    <row r="2515" spans="2:46" ht="13.8">
      <c r="B2515" s="26">
        <v>83.666666666666856</v>
      </c>
      <c r="C2515" s="363">
        <v>717.23874767196321</v>
      </c>
      <c r="D2515" s="367">
        <v>5020.0000000000109</v>
      </c>
      <c r="E2515" s="367">
        <v>23348.837209302455</v>
      </c>
      <c r="F2515" s="367">
        <v>-3940069.6559988311</v>
      </c>
      <c r="G2515" s="367">
        <v>5020.0000000000282</v>
      </c>
      <c r="H2515" s="367">
        <v>125500</v>
      </c>
      <c r="I2515" s="384">
        <v>-46512603.670962639</v>
      </c>
      <c r="J2515" s="367">
        <v>5020</v>
      </c>
      <c r="K2515" s="367">
        <v>30424.242424242242</v>
      </c>
      <c r="L2515" s="384">
        <v>-2801980.4270621776</v>
      </c>
      <c r="M2515" s="367">
        <v>5019.99999999997</v>
      </c>
      <c r="N2515" s="367">
        <v>502</v>
      </c>
      <c r="O2515" s="384">
        <v>-48006.560410117134</v>
      </c>
      <c r="P2515" s="367">
        <v>72.789999999999992</v>
      </c>
      <c r="Q2515" s="367">
        <v>502</v>
      </c>
      <c r="R2515" s="384">
        <v>-20097.162162793342</v>
      </c>
      <c r="S2515" s="367">
        <v>70.28</v>
      </c>
      <c r="T2515" s="367">
        <v>17310.344827586276</v>
      </c>
      <c r="U2515" s="384">
        <v>-2882808.8569437992</v>
      </c>
      <c r="V2515" s="367">
        <v>5020.00000000002</v>
      </c>
      <c r="W2515" s="367">
        <v>836666.66666666185</v>
      </c>
      <c r="X2515" s="384">
        <v>141435.41960611322</v>
      </c>
      <c r="Y2515" s="386">
        <v>5019.9999999999709</v>
      </c>
      <c r="Z2515" s="367"/>
      <c r="AA2515" s="367"/>
      <c r="AB2515" s="367"/>
      <c r="AC2515" s="367"/>
      <c r="AD2515" s="367"/>
      <c r="AE2515" s="367"/>
      <c r="AF2515" s="367"/>
      <c r="AG2515" s="367"/>
      <c r="AH2515" s="367"/>
      <c r="AI2515" s="367"/>
      <c r="AJ2515" s="367"/>
      <c r="AK2515" s="367"/>
      <c r="AL2515" s="367"/>
      <c r="AM2515" s="367"/>
      <c r="AN2515" s="367"/>
      <c r="AO2515" s="367"/>
      <c r="AP2515" s="367"/>
      <c r="AQ2515" s="367"/>
      <c r="AR2515" s="367"/>
      <c r="AS2515" s="367"/>
      <c r="AT2515" s="367"/>
    </row>
    <row r="2516" spans="2:46" ht="13.8">
      <c r="B2516" s="26">
        <v>83.833333333333528</v>
      </c>
      <c r="C2516" s="363">
        <v>718.62934274273891</v>
      </c>
      <c r="D2516" s="367">
        <v>5030.0000000000118</v>
      </c>
      <c r="E2516" s="367">
        <v>23395.348837209433</v>
      </c>
      <c r="F2516" s="367">
        <v>-3955872.3136972198</v>
      </c>
      <c r="G2516" s="367">
        <v>5030.0000000000282</v>
      </c>
      <c r="H2516" s="367">
        <v>125750</v>
      </c>
      <c r="I2516" s="384">
        <v>-46698898.514230758</v>
      </c>
      <c r="J2516" s="367">
        <v>5030</v>
      </c>
      <c r="K2516" s="367">
        <v>30484.848484848302</v>
      </c>
      <c r="L2516" s="384">
        <v>-2813650.4151021945</v>
      </c>
      <c r="M2516" s="367">
        <v>5029.99999999997</v>
      </c>
      <c r="N2516" s="367">
        <v>503</v>
      </c>
      <c r="O2516" s="384">
        <v>-48200.745251776279</v>
      </c>
      <c r="P2516" s="367">
        <v>72.935000000000002</v>
      </c>
      <c r="Q2516" s="367">
        <v>503</v>
      </c>
      <c r="R2516" s="384">
        <v>-20183.709617895667</v>
      </c>
      <c r="S2516" s="367">
        <v>70.42</v>
      </c>
      <c r="T2516" s="367">
        <v>17344.827586206964</v>
      </c>
      <c r="U2516" s="384">
        <v>-2894723.1020340314</v>
      </c>
      <c r="V2516" s="367">
        <v>5030.00000000002</v>
      </c>
      <c r="W2516" s="367">
        <v>838333.33333332848</v>
      </c>
      <c r="X2516" s="384">
        <v>141487.66478335182</v>
      </c>
      <c r="Y2516" s="386">
        <v>5029.9999999999709</v>
      </c>
      <c r="Z2516" s="367"/>
      <c r="AA2516" s="367"/>
      <c r="AB2516" s="367"/>
      <c r="AC2516" s="367"/>
      <c r="AD2516" s="367"/>
      <c r="AE2516" s="367"/>
      <c r="AF2516" s="367"/>
      <c r="AG2516" s="367"/>
      <c r="AH2516" s="367"/>
      <c r="AI2516" s="367"/>
      <c r="AJ2516" s="367"/>
      <c r="AK2516" s="367"/>
      <c r="AL2516" s="367"/>
      <c r="AM2516" s="367"/>
      <c r="AN2516" s="367"/>
      <c r="AO2516" s="367"/>
      <c r="AP2516" s="367"/>
      <c r="AQ2516" s="367"/>
      <c r="AR2516" s="367"/>
      <c r="AS2516" s="367"/>
      <c r="AT2516" s="367"/>
    </row>
    <row r="2517" spans="2:46" ht="13.8">
      <c r="B2517" s="26">
        <v>84.000000000000199</v>
      </c>
      <c r="C2517" s="363">
        <v>720.01978605456918</v>
      </c>
      <c r="D2517" s="367">
        <v>5040.0000000000118</v>
      </c>
      <c r="E2517" s="367">
        <v>23441.86046511641</v>
      </c>
      <c r="F2517" s="367">
        <v>-3971706.5972936768</v>
      </c>
      <c r="G2517" s="367">
        <v>5040.0000000000282</v>
      </c>
      <c r="H2517" s="367">
        <v>126000</v>
      </c>
      <c r="I2517" s="384">
        <v>-46885565.684553675</v>
      </c>
      <c r="J2517" s="367">
        <v>5040</v>
      </c>
      <c r="K2517" s="367">
        <v>30545.454545454362</v>
      </c>
      <c r="L2517" s="384">
        <v>-2825344.6113081099</v>
      </c>
      <c r="M2517" s="367">
        <v>5039.99999999997</v>
      </c>
      <c r="N2517" s="367">
        <v>504</v>
      </c>
      <c r="O2517" s="384">
        <v>-48395.321959213681</v>
      </c>
      <c r="P2517" s="367">
        <v>73.08</v>
      </c>
      <c r="Q2517" s="367">
        <v>504</v>
      </c>
      <c r="R2517" s="384">
        <v>-20270.44201640764</v>
      </c>
      <c r="S2517" s="367">
        <v>70.56</v>
      </c>
      <c r="T2517" s="367">
        <v>17379.310344827652</v>
      </c>
      <c r="U2517" s="384">
        <v>-2906661.8862811811</v>
      </c>
      <c r="V2517" s="367">
        <v>5040.0000000000191</v>
      </c>
      <c r="W2517" s="367">
        <v>839999.99999999511</v>
      </c>
      <c r="X2517" s="384">
        <v>141538.99744096215</v>
      </c>
      <c r="Y2517" s="386">
        <v>5039.99999999997</v>
      </c>
      <c r="Z2517" s="367"/>
      <c r="AA2517" s="367"/>
      <c r="AB2517" s="367"/>
      <c r="AC2517" s="367"/>
      <c r="AD2517" s="367"/>
      <c r="AE2517" s="367"/>
      <c r="AF2517" s="367"/>
      <c r="AG2517" s="367"/>
      <c r="AH2517" s="367"/>
      <c r="AI2517" s="367"/>
      <c r="AJ2517" s="367"/>
      <c r="AK2517" s="367"/>
      <c r="AL2517" s="367"/>
      <c r="AM2517" s="367"/>
      <c r="AN2517" s="367"/>
      <c r="AO2517" s="367"/>
      <c r="AP2517" s="367"/>
      <c r="AQ2517" s="367"/>
      <c r="AR2517" s="367"/>
      <c r="AS2517" s="367"/>
      <c r="AT2517" s="367"/>
    </row>
    <row r="2518" spans="2:46" ht="13.8">
      <c r="B2518" s="26">
        <v>84.16666666666687</v>
      </c>
      <c r="C2518" s="363">
        <v>721.4100776074539</v>
      </c>
      <c r="D2518" s="367">
        <v>5050.0000000000118</v>
      </c>
      <c r="E2518" s="367">
        <v>23488.372093023387</v>
      </c>
      <c r="F2518" s="367">
        <v>-3987572.5067881984</v>
      </c>
      <c r="G2518" s="367">
        <v>5050.0000000000282</v>
      </c>
      <c r="H2518" s="367">
        <v>126250</v>
      </c>
      <c r="I2518" s="384">
        <v>-47072605.181931406</v>
      </c>
      <c r="J2518" s="367">
        <v>5050</v>
      </c>
      <c r="K2518" s="367">
        <v>30606.060606060422</v>
      </c>
      <c r="L2518" s="384">
        <v>-2837063.0156799215</v>
      </c>
      <c r="M2518" s="367">
        <v>5049.99999999997</v>
      </c>
      <c r="N2518" s="367">
        <v>505</v>
      </c>
      <c r="O2518" s="384">
        <v>-48590.290532429332</v>
      </c>
      <c r="P2518" s="367">
        <v>73.224999999999994</v>
      </c>
      <c r="Q2518" s="367">
        <v>505</v>
      </c>
      <c r="R2518" s="384">
        <v>-20357.359358329264</v>
      </c>
      <c r="S2518" s="367">
        <v>70.7</v>
      </c>
      <c r="T2518" s="367">
        <v>17413.793103448341</v>
      </c>
      <c r="U2518" s="384">
        <v>-2918625.2096852493</v>
      </c>
      <c r="V2518" s="367">
        <v>5050.0000000000191</v>
      </c>
      <c r="W2518" s="367">
        <v>841666.66666666174</v>
      </c>
      <c r="X2518" s="384">
        <v>141589.41757894418</v>
      </c>
      <c r="Y2518" s="386">
        <v>5049.99999999997</v>
      </c>
      <c r="Z2518" s="367"/>
      <c r="AA2518" s="367"/>
      <c r="AB2518" s="367"/>
      <c r="AC2518" s="367"/>
      <c r="AD2518" s="367"/>
      <c r="AE2518" s="367"/>
      <c r="AF2518" s="367"/>
      <c r="AG2518" s="367"/>
      <c r="AH2518" s="367"/>
      <c r="AI2518" s="367"/>
      <c r="AJ2518" s="367"/>
      <c r="AK2518" s="367"/>
      <c r="AL2518" s="367"/>
      <c r="AM2518" s="367"/>
      <c r="AN2518" s="367"/>
      <c r="AO2518" s="367"/>
      <c r="AP2518" s="367"/>
      <c r="AQ2518" s="367"/>
      <c r="AR2518" s="367"/>
      <c r="AS2518" s="367"/>
      <c r="AT2518" s="367"/>
    </row>
    <row r="2519" spans="2:46" ht="13.8">
      <c r="B2519" s="26">
        <v>84.333333333333542</v>
      </c>
      <c r="C2519" s="363">
        <v>722.80021740139318</v>
      </c>
      <c r="D2519" s="367">
        <v>5060.0000000000118</v>
      </c>
      <c r="E2519" s="367">
        <v>23534.883720930364</v>
      </c>
      <c r="F2519" s="367">
        <v>-4003470.0421807887</v>
      </c>
      <c r="G2519" s="367">
        <v>5060.0000000000291</v>
      </c>
      <c r="H2519" s="367">
        <v>126500</v>
      </c>
      <c r="I2519" s="384">
        <v>-47260017.006363928</v>
      </c>
      <c r="J2519" s="367">
        <v>5060</v>
      </c>
      <c r="K2519" s="367">
        <v>30666.666666666482</v>
      </c>
      <c r="L2519" s="384">
        <v>-2848805.628217631</v>
      </c>
      <c r="M2519" s="367">
        <v>5059.99999999997</v>
      </c>
      <c r="N2519" s="367">
        <v>506</v>
      </c>
      <c r="O2519" s="384">
        <v>-48785.65097142326</v>
      </c>
      <c r="P2519" s="367">
        <v>73.37</v>
      </c>
      <c r="Q2519" s="367">
        <v>506</v>
      </c>
      <c r="R2519" s="384">
        <v>-20444.461643660539</v>
      </c>
      <c r="S2519" s="367">
        <v>70.84</v>
      </c>
      <c r="T2519" s="367">
        <v>17448.275862069029</v>
      </c>
      <c r="U2519" s="384">
        <v>-2930613.0722462363</v>
      </c>
      <c r="V2519" s="367">
        <v>5060.0000000000191</v>
      </c>
      <c r="W2519" s="367">
        <v>843333.33333332837</v>
      </c>
      <c r="X2519" s="384">
        <v>141638.92519729788</v>
      </c>
      <c r="Y2519" s="386">
        <v>5059.99999999997</v>
      </c>
      <c r="Z2519" s="367"/>
      <c r="AA2519" s="367"/>
      <c r="AB2519" s="367"/>
      <c r="AC2519" s="367"/>
      <c r="AD2519" s="367"/>
      <c r="AE2519" s="367"/>
      <c r="AF2519" s="367"/>
      <c r="AG2519" s="367"/>
      <c r="AH2519" s="367"/>
      <c r="AI2519" s="367"/>
      <c r="AJ2519" s="367"/>
      <c r="AK2519" s="367"/>
      <c r="AL2519" s="367"/>
      <c r="AM2519" s="367"/>
      <c r="AN2519" s="367"/>
      <c r="AO2519" s="367"/>
      <c r="AP2519" s="367"/>
      <c r="AQ2519" s="367"/>
      <c r="AR2519" s="367"/>
      <c r="AS2519" s="367"/>
      <c r="AT2519" s="367"/>
    </row>
    <row r="2520" spans="2:46" ht="13.8">
      <c r="B2520" s="26">
        <v>84.500000000000213</v>
      </c>
      <c r="C2520" s="363">
        <v>724.19020543638715</v>
      </c>
      <c r="D2520" s="367">
        <v>5070.0000000000136</v>
      </c>
      <c r="E2520" s="367">
        <v>23581.395348837341</v>
      </c>
      <c r="F2520" s="367">
        <v>-4019399.2034714441</v>
      </c>
      <c r="G2520" s="367">
        <v>5070.0000000000291</v>
      </c>
      <c r="H2520" s="367">
        <v>126750</v>
      </c>
      <c r="I2520" s="384">
        <v>-47447801.157851249</v>
      </c>
      <c r="J2520" s="367">
        <v>5070</v>
      </c>
      <c r="K2520" s="367">
        <v>30727.272727272542</v>
      </c>
      <c r="L2520" s="384">
        <v>-2860572.4489212371</v>
      </c>
      <c r="M2520" s="367">
        <v>5069.99999999997</v>
      </c>
      <c r="N2520" s="367">
        <v>507</v>
      </c>
      <c r="O2520" s="384">
        <v>-48981.403276195437</v>
      </c>
      <c r="P2520" s="367">
        <v>73.515000000000001</v>
      </c>
      <c r="Q2520" s="367">
        <v>507</v>
      </c>
      <c r="R2520" s="384">
        <v>-20531.748872401469</v>
      </c>
      <c r="S2520" s="367">
        <v>70.98</v>
      </c>
      <c r="T2520" s="367">
        <v>17482.758620689718</v>
      </c>
      <c r="U2520" s="384">
        <v>-2942625.4739641389</v>
      </c>
      <c r="V2520" s="367">
        <v>5070.0000000000182</v>
      </c>
      <c r="W2520" s="367">
        <v>844999.99999999499</v>
      </c>
      <c r="X2520" s="384">
        <v>141687.52029602329</v>
      </c>
      <c r="Y2520" s="386">
        <v>5069.99999999997</v>
      </c>
      <c r="Z2520" s="367"/>
      <c r="AA2520" s="367"/>
      <c r="AB2520" s="367"/>
      <c r="AC2520" s="367"/>
      <c r="AD2520" s="367"/>
      <c r="AE2520" s="367"/>
      <c r="AF2520" s="367"/>
      <c r="AG2520" s="367"/>
      <c r="AH2520" s="367"/>
      <c r="AI2520" s="367"/>
      <c r="AJ2520" s="367"/>
      <c r="AK2520" s="367"/>
      <c r="AL2520" s="367"/>
      <c r="AM2520" s="367"/>
      <c r="AN2520" s="367"/>
      <c r="AO2520" s="367"/>
      <c r="AP2520" s="367"/>
      <c r="AQ2520" s="367"/>
      <c r="AR2520" s="367"/>
      <c r="AS2520" s="367"/>
      <c r="AT2520" s="367"/>
    </row>
    <row r="2521" spans="2:46" ht="13.8">
      <c r="B2521" s="26">
        <v>84.666666666666885</v>
      </c>
      <c r="C2521" s="363">
        <v>725.58004171243533</v>
      </c>
      <c r="D2521" s="367">
        <v>5080.0000000000136</v>
      </c>
      <c r="E2521" s="367">
        <v>23627.906976744318</v>
      </c>
      <c r="F2521" s="367">
        <v>-4035359.9906601664</v>
      </c>
      <c r="G2521" s="367">
        <v>5080.0000000000291</v>
      </c>
      <c r="H2521" s="367">
        <v>127000</v>
      </c>
      <c r="I2521" s="384">
        <v>-47635957.636393368</v>
      </c>
      <c r="J2521" s="367">
        <v>5080</v>
      </c>
      <c r="K2521" s="367">
        <v>30787.878787878602</v>
      </c>
      <c r="L2521" s="384">
        <v>-2872363.4777907412</v>
      </c>
      <c r="M2521" s="367">
        <v>5079.99999999997</v>
      </c>
      <c r="N2521" s="367">
        <v>508</v>
      </c>
      <c r="O2521" s="384">
        <v>-49177.547446745877</v>
      </c>
      <c r="P2521" s="367">
        <v>73.66</v>
      </c>
      <c r="Q2521" s="367">
        <v>508</v>
      </c>
      <c r="R2521" s="384">
        <v>-20619.221044552043</v>
      </c>
      <c r="S2521" s="367">
        <v>71.12</v>
      </c>
      <c r="T2521" s="367">
        <v>17517.241379310406</v>
      </c>
      <c r="U2521" s="384">
        <v>-2954662.4148389609</v>
      </c>
      <c r="V2521" s="367">
        <v>5080.0000000000182</v>
      </c>
      <c r="W2521" s="367">
        <v>846666.66666666162</v>
      </c>
      <c r="X2521" s="384">
        <v>141735.20287512039</v>
      </c>
      <c r="Y2521" s="386">
        <v>5079.9999999999691</v>
      </c>
      <c r="Z2521" s="367"/>
      <c r="AA2521" s="367"/>
      <c r="AB2521" s="367"/>
      <c r="AC2521" s="367"/>
      <c r="AD2521" s="367"/>
      <c r="AE2521" s="367"/>
      <c r="AF2521" s="367"/>
      <c r="AG2521" s="367"/>
      <c r="AH2521" s="367"/>
      <c r="AI2521" s="367"/>
      <c r="AJ2521" s="367"/>
      <c r="AK2521" s="367"/>
      <c r="AL2521" s="367"/>
      <c r="AM2521" s="367"/>
      <c r="AN2521" s="367"/>
      <c r="AO2521" s="367"/>
      <c r="AP2521" s="367"/>
      <c r="AQ2521" s="367"/>
      <c r="AR2521" s="367"/>
      <c r="AS2521" s="367"/>
      <c r="AT2521" s="367"/>
    </row>
    <row r="2522" spans="2:46" ht="13.8">
      <c r="B2522" s="26">
        <v>84.833333333333556</v>
      </c>
      <c r="C2522" s="363">
        <v>726.9697262295382</v>
      </c>
      <c r="D2522" s="367">
        <v>5090.0000000000136</v>
      </c>
      <c r="E2522" s="367">
        <v>23674.418604651295</v>
      </c>
      <c r="F2522" s="367">
        <v>-4051352.4037469546</v>
      </c>
      <c r="G2522" s="367">
        <v>5090.0000000000291</v>
      </c>
      <c r="H2522" s="367">
        <v>127250</v>
      </c>
      <c r="I2522" s="384">
        <v>-47824486.441990286</v>
      </c>
      <c r="J2522" s="367">
        <v>5090</v>
      </c>
      <c r="K2522" s="367">
        <v>30848.484848484663</v>
      </c>
      <c r="L2522" s="384">
        <v>-2884178.7148261419</v>
      </c>
      <c r="M2522" s="367">
        <v>5089.99999999997</v>
      </c>
      <c r="N2522" s="367">
        <v>509</v>
      </c>
      <c r="O2522" s="384">
        <v>-49374.083483074566</v>
      </c>
      <c r="P2522" s="367">
        <v>73.804999999999993</v>
      </c>
      <c r="Q2522" s="367">
        <v>509</v>
      </c>
      <c r="R2522" s="384">
        <v>-20706.878160112261</v>
      </c>
      <c r="S2522" s="367">
        <v>71.259999999999991</v>
      </c>
      <c r="T2522" s="367">
        <v>17551.724137931094</v>
      </c>
      <c r="U2522" s="384">
        <v>-2966723.8948707008</v>
      </c>
      <c r="V2522" s="367">
        <v>5090.0000000000182</v>
      </c>
      <c r="W2522" s="367">
        <v>848333.33333332825</v>
      </c>
      <c r="X2522" s="384">
        <v>141781.97293458917</v>
      </c>
      <c r="Y2522" s="386">
        <v>5089.9999999999691</v>
      </c>
      <c r="Z2522" s="367"/>
      <c r="AA2522" s="367"/>
      <c r="AB2522" s="367"/>
      <c r="AC2522" s="367"/>
      <c r="AD2522" s="367"/>
      <c r="AE2522" s="367"/>
      <c r="AF2522" s="367"/>
      <c r="AG2522" s="367"/>
      <c r="AH2522" s="367"/>
      <c r="AI2522" s="367"/>
      <c r="AJ2522" s="367"/>
      <c r="AK2522" s="367"/>
      <c r="AL2522" s="367"/>
      <c r="AM2522" s="367"/>
      <c r="AN2522" s="367"/>
      <c r="AO2522" s="367"/>
      <c r="AP2522" s="367"/>
      <c r="AQ2522" s="367"/>
      <c r="AR2522" s="367"/>
      <c r="AS2522" s="367"/>
      <c r="AT2522" s="367"/>
    </row>
    <row r="2523" spans="2:46" ht="13.8">
      <c r="B2523" s="26">
        <v>85.000000000000227</v>
      </c>
      <c r="C2523" s="363">
        <v>728.35925898769563</v>
      </c>
      <c r="D2523" s="367">
        <v>5100.0000000000136</v>
      </c>
      <c r="E2523" s="367">
        <v>23720.930232558272</v>
      </c>
      <c r="F2523" s="367">
        <v>-4067376.4427318089</v>
      </c>
      <c r="G2523" s="367">
        <v>5100.0000000000291</v>
      </c>
      <c r="H2523" s="367">
        <v>127500</v>
      </c>
      <c r="I2523" s="384">
        <v>-48013387.574642025</v>
      </c>
      <c r="J2523" s="367">
        <v>5100</v>
      </c>
      <c r="K2523" s="367">
        <v>30909.090909090723</v>
      </c>
      <c r="L2523" s="384">
        <v>-2896018.1600274402</v>
      </c>
      <c r="M2523" s="367">
        <v>5099.99999999997</v>
      </c>
      <c r="N2523" s="367">
        <v>510</v>
      </c>
      <c r="O2523" s="384">
        <v>-49571.011385181555</v>
      </c>
      <c r="P2523" s="367">
        <v>73.95</v>
      </c>
      <c r="Q2523" s="367">
        <v>510</v>
      </c>
      <c r="R2523" s="384">
        <v>-20794.720219082137</v>
      </c>
      <c r="S2523" s="367">
        <v>71.399999999999991</v>
      </c>
      <c r="T2523" s="367">
        <v>17586.206896551783</v>
      </c>
      <c r="U2523" s="384">
        <v>-2978809.9140593563</v>
      </c>
      <c r="V2523" s="367">
        <v>5100.0000000000164</v>
      </c>
      <c r="W2523" s="367">
        <v>849999.99999999488</v>
      </c>
      <c r="X2523" s="384">
        <v>141827.83047442968</v>
      </c>
      <c r="Y2523" s="386">
        <v>5099.9999999999691</v>
      </c>
      <c r="Z2523" s="367"/>
      <c r="AA2523" s="367"/>
      <c r="AB2523" s="367"/>
      <c r="AC2523" s="367"/>
      <c r="AD2523" s="367"/>
      <c r="AE2523" s="367"/>
      <c r="AF2523" s="367"/>
      <c r="AG2523" s="367"/>
      <c r="AH2523" s="367"/>
      <c r="AI2523" s="367"/>
      <c r="AJ2523" s="367"/>
      <c r="AK2523" s="367"/>
      <c r="AL2523" s="367"/>
      <c r="AM2523" s="367"/>
      <c r="AN2523" s="367"/>
      <c r="AO2523" s="367"/>
      <c r="AP2523" s="367"/>
      <c r="AQ2523" s="367"/>
      <c r="AR2523" s="367"/>
      <c r="AS2523" s="367"/>
      <c r="AT2523" s="367"/>
    </row>
    <row r="2524" spans="2:46" ht="13.8">
      <c r="B2524" s="26">
        <v>85.166666666666899</v>
      </c>
      <c r="C2524" s="363">
        <v>729.74863998690773</v>
      </c>
      <c r="D2524" s="367">
        <v>5110.0000000000146</v>
      </c>
      <c r="E2524" s="367">
        <v>23767.441860465249</v>
      </c>
      <c r="F2524" s="367">
        <v>-4083432.107614731</v>
      </c>
      <c r="G2524" s="367">
        <v>5110.0000000000291</v>
      </c>
      <c r="H2524" s="367">
        <v>127750</v>
      </c>
      <c r="I2524" s="384">
        <v>-48202661.03434854</v>
      </c>
      <c r="J2524" s="367">
        <v>5110</v>
      </c>
      <c r="K2524" s="367">
        <v>30969.696969696783</v>
      </c>
      <c r="L2524" s="384">
        <v>-2907881.813394635</v>
      </c>
      <c r="M2524" s="367">
        <v>5109.9999999999691</v>
      </c>
      <c r="N2524" s="367">
        <v>511</v>
      </c>
      <c r="O2524" s="384">
        <v>-49768.331153066771</v>
      </c>
      <c r="P2524" s="367">
        <v>74.094999999999999</v>
      </c>
      <c r="Q2524" s="367">
        <v>511</v>
      </c>
      <c r="R2524" s="384">
        <v>-20882.747221461661</v>
      </c>
      <c r="S2524" s="367">
        <v>71.539999999999992</v>
      </c>
      <c r="T2524" s="367">
        <v>17620.689655172471</v>
      </c>
      <c r="U2524" s="384">
        <v>-2990920.4724049321</v>
      </c>
      <c r="V2524" s="367">
        <v>5110.0000000000164</v>
      </c>
      <c r="W2524" s="367">
        <v>851666.66666666151</v>
      </c>
      <c r="X2524" s="384">
        <v>141872.77549464183</v>
      </c>
      <c r="Y2524" s="386">
        <v>5109.9999999999691</v>
      </c>
      <c r="Z2524" s="367"/>
      <c r="AA2524" s="367"/>
      <c r="AB2524" s="367"/>
      <c r="AC2524" s="367"/>
      <c r="AD2524" s="367"/>
      <c r="AE2524" s="367"/>
      <c r="AF2524" s="367"/>
      <c r="AG2524" s="367"/>
      <c r="AH2524" s="367"/>
      <c r="AI2524" s="367"/>
      <c r="AJ2524" s="367"/>
      <c r="AK2524" s="367"/>
      <c r="AL2524" s="367"/>
      <c r="AM2524" s="367"/>
      <c r="AN2524" s="367"/>
      <c r="AO2524" s="367"/>
      <c r="AP2524" s="367"/>
      <c r="AQ2524" s="367"/>
      <c r="AR2524" s="367"/>
      <c r="AS2524" s="367"/>
      <c r="AT2524" s="367"/>
    </row>
    <row r="2525" spans="2:46" ht="13.8">
      <c r="B2525" s="26">
        <v>85.33333333333357</v>
      </c>
      <c r="C2525" s="363">
        <v>731.13786922717406</v>
      </c>
      <c r="D2525" s="367">
        <v>5120.0000000000146</v>
      </c>
      <c r="E2525" s="367">
        <v>23813.953488372226</v>
      </c>
      <c r="F2525" s="367">
        <v>-4099519.3983957181</v>
      </c>
      <c r="G2525" s="367">
        <v>5120.0000000000291</v>
      </c>
      <c r="H2525" s="367">
        <v>128000</v>
      </c>
      <c r="I2525" s="384">
        <v>-48392306.821109854</v>
      </c>
      <c r="J2525" s="367">
        <v>5120</v>
      </c>
      <c r="K2525" s="367">
        <v>31030.303030302843</v>
      </c>
      <c r="L2525" s="384">
        <v>-2919769.6749277273</v>
      </c>
      <c r="M2525" s="367">
        <v>5119.9999999999691</v>
      </c>
      <c r="N2525" s="367">
        <v>512</v>
      </c>
      <c r="O2525" s="384">
        <v>-49966.042786730242</v>
      </c>
      <c r="P2525" s="367">
        <v>74.239999999999995</v>
      </c>
      <c r="Q2525" s="367">
        <v>512</v>
      </c>
      <c r="R2525" s="384">
        <v>-20970.95916725084</v>
      </c>
      <c r="S2525" s="367">
        <v>71.679999999999993</v>
      </c>
      <c r="T2525" s="367">
        <v>17655.17241379316</v>
      </c>
      <c r="U2525" s="384">
        <v>-3003055.5699074254</v>
      </c>
      <c r="V2525" s="367">
        <v>5120.0000000000164</v>
      </c>
      <c r="W2525" s="367">
        <v>853333.33333332813</v>
      </c>
      <c r="X2525" s="384">
        <v>141916.80799522574</v>
      </c>
      <c r="Y2525" s="386">
        <v>5119.9999999999691</v>
      </c>
      <c r="Z2525" s="367"/>
      <c r="AA2525" s="367"/>
      <c r="AB2525" s="367"/>
      <c r="AC2525" s="367"/>
      <c r="AD2525" s="367"/>
      <c r="AE2525" s="367"/>
      <c r="AF2525" s="367"/>
      <c r="AG2525" s="367"/>
      <c r="AH2525" s="367"/>
      <c r="AI2525" s="367"/>
      <c r="AJ2525" s="367"/>
      <c r="AK2525" s="367"/>
      <c r="AL2525" s="367"/>
      <c r="AM2525" s="367"/>
      <c r="AN2525" s="367"/>
      <c r="AO2525" s="367"/>
      <c r="AP2525" s="367"/>
      <c r="AQ2525" s="367"/>
      <c r="AR2525" s="367"/>
      <c r="AS2525" s="367"/>
      <c r="AT2525" s="367"/>
    </row>
    <row r="2526" spans="2:46" ht="13.8">
      <c r="B2526" s="26">
        <v>85.500000000000242</v>
      </c>
      <c r="C2526" s="363">
        <v>732.52694670849496</v>
      </c>
      <c r="D2526" s="367">
        <v>5130.0000000000146</v>
      </c>
      <c r="E2526" s="367">
        <v>23860.465116279203</v>
      </c>
      <c r="F2526" s="367">
        <v>-4115638.315074773</v>
      </c>
      <c r="G2526" s="367">
        <v>5130.0000000000291</v>
      </c>
      <c r="H2526" s="367">
        <v>128250</v>
      </c>
      <c r="I2526" s="384">
        <v>-48582324.934925981</v>
      </c>
      <c r="J2526" s="367">
        <v>5130</v>
      </c>
      <c r="K2526" s="367">
        <v>31090.909090908903</v>
      </c>
      <c r="L2526" s="384">
        <v>-2931681.7446267181</v>
      </c>
      <c r="M2526" s="367">
        <v>5129.9999999999691</v>
      </c>
      <c r="N2526" s="367">
        <v>513</v>
      </c>
      <c r="O2526" s="384">
        <v>-50164.146286171985</v>
      </c>
      <c r="P2526" s="367">
        <v>74.384999999999991</v>
      </c>
      <c r="Q2526" s="367">
        <v>513</v>
      </c>
      <c r="R2526" s="384">
        <v>-21059.356056449666</v>
      </c>
      <c r="S2526" s="367">
        <v>71.819999999999993</v>
      </c>
      <c r="T2526" s="367">
        <v>17689.655172413848</v>
      </c>
      <c r="U2526" s="384">
        <v>-3015215.2065668358</v>
      </c>
      <c r="V2526" s="367">
        <v>5130.0000000000155</v>
      </c>
      <c r="W2526" s="367">
        <v>854999.99999999476</v>
      </c>
      <c r="X2526" s="384">
        <v>141959.92797618129</v>
      </c>
      <c r="Y2526" s="386">
        <v>5129.9999999999682</v>
      </c>
      <c r="Z2526" s="367"/>
      <c r="AA2526" s="367"/>
      <c r="AB2526" s="367"/>
      <c r="AC2526" s="367"/>
      <c r="AD2526" s="367"/>
      <c r="AE2526" s="367"/>
      <c r="AF2526" s="367"/>
      <c r="AG2526" s="367"/>
      <c r="AH2526" s="367"/>
      <c r="AI2526" s="367"/>
      <c r="AJ2526" s="367"/>
      <c r="AK2526" s="367"/>
      <c r="AL2526" s="367"/>
      <c r="AM2526" s="367"/>
      <c r="AN2526" s="367"/>
      <c r="AO2526" s="367"/>
      <c r="AP2526" s="367"/>
      <c r="AQ2526" s="367"/>
      <c r="AR2526" s="367"/>
      <c r="AS2526" s="367"/>
      <c r="AT2526" s="367"/>
    </row>
    <row r="2527" spans="2:46" ht="13.8">
      <c r="B2527" s="26">
        <v>85.666666666666913</v>
      </c>
      <c r="C2527" s="363">
        <v>733.91587243087042</v>
      </c>
      <c r="D2527" s="367">
        <v>5140.0000000000146</v>
      </c>
      <c r="E2527" s="367">
        <v>23906.97674418618</v>
      </c>
      <c r="F2527" s="367">
        <v>-4131788.857651894</v>
      </c>
      <c r="G2527" s="367">
        <v>5140.0000000000291</v>
      </c>
      <c r="H2527" s="367">
        <v>128500</v>
      </c>
      <c r="I2527" s="384">
        <v>-48772715.375796907</v>
      </c>
      <c r="J2527" s="367">
        <v>5140</v>
      </c>
      <c r="K2527" s="367">
        <v>31151.515151514963</v>
      </c>
      <c r="L2527" s="384">
        <v>-2943618.022491605</v>
      </c>
      <c r="M2527" s="367">
        <v>5139.9999999999691</v>
      </c>
      <c r="N2527" s="367">
        <v>514</v>
      </c>
      <c r="O2527" s="384">
        <v>-50362.641651392005</v>
      </c>
      <c r="P2527" s="367">
        <v>74.53</v>
      </c>
      <c r="Q2527" s="367">
        <v>514</v>
      </c>
      <c r="R2527" s="384">
        <v>-21147.93788905815</v>
      </c>
      <c r="S2527" s="367">
        <v>71.960000000000008</v>
      </c>
      <c r="T2527" s="367">
        <v>17724.137931034536</v>
      </c>
      <c r="U2527" s="384">
        <v>-3027399.3823831649</v>
      </c>
      <c r="V2527" s="367">
        <v>5140.0000000000155</v>
      </c>
      <c r="W2527" s="367">
        <v>856666.66666666139</v>
      </c>
      <c r="X2527" s="384">
        <v>142002.13543750861</v>
      </c>
      <c r="Y2527" s="386">
        <v>5139.9999999999682</v>
      </c>
      <c r="Z2527" s="367"/>
      <c r="AA2527" s="367"/>
      <c r="AB2527" s="367"/>
      <c r="AC2527" s="367"/>
      <c r="AD2527" s="367"/>
      <c r="AE2527" s="367"/>
      <c r="AF2527" s="367"/>
      <c r="AG2527" s="367"/>
      <c r="AH2527" s="367"/>
      <c r="AI2527" s="367"/>
      <c r="AJ2527" s="367"/>
      <c r="AK2527" s="367"/>
      <c r="AL2527" s="367"/>
      <c r="AM2527" s="367"/>
      <c r="AN2527" s="367"/>
      <c r="AO2527" s="367"/>
      <c r="AP2527" s="367"/>
      <c r="AQ2527" s="367"/>
      <c r="AR2527" s="367"/>
      <c r="AS2527" s="367"/>
      <c r="AT2527" s="367"/>
    </row>
    <row r="2528" spans="2:46" ht="13.8">
      <c r="B2528" s="26">
        <v>85.833333333333584</v>
      </c>
      <c r="C2528" s="363">
        <v>735.30464639430045</v>
      </c>
      <c r="D2528" s="367">
        <v>5150.0000000000155</v>
      </c>
      <c r="E2528" s="367">
        <v>23953.488372093158</v>
      </c>
      <c r="F2528" s="367">
        <v>-4147971.0261270818</v>
      </c>
      <c r="G2528" s="367">
        <v>5150.0000000000291</v>
      </c>
      <c r="H2528" s="367">
        <v>128750</v>
      </c>
      <c r="I2528" s="384">
        <v>-48963478.143722624</v>
      </c>
      <c r="J2528" s="367">
        <v>5150</v>
      </c>
      <c r="K2528" s="367">
        <v>31212.121212121023</v>
      </c>
      <c r="L2528" s="384">
        <v>-2955578.5085223895</v>
      </c>
      <c r="M2528" s="367">
        <v>5149.9999999999691</v>
      </c>
      <c r="N2528" s="367">
        <v>515</v>
      </c>
      <c r="O2528" s="384">
        <v>-50561.528882390267</v>
      </c>
      <c r="P2528" s="367">
        <v>74.674999999999997</v>
      </c>
      <c r="Q2528" s="367">
        <v>515</v>
      </c>
      <c r="R2528" s="384">
        <v>-21236.704665076279</v>
      </c>
      <c r="S2528" s="367">
        <v>72.100000000000009</v>
      </c>
      <c r="T2528" s="367">
        <v>17758.620689655225</v>
      </c>
      <c r="U2528" s="384">
        <v>-3039608.0973564126</v>
      </c>
      <c r="V2528" s="367">
        <v>5150.0000000000155</v>
      </c>
      <c r="W2528" s="367">
        <v>858333.33333332802</v>
      </c>
      <c r="X2528" s="384">
        <v>142043.43037920754</v>
      </c>
      <c r="Y2528" s="386">
        <v>5149.9999999999682</v>
      </c>
      <c r="Z2528" s="367"/>
      <c r="AA2528" s="367"/>
      <c r="AB2528" s="367"/>
      <c r="AC2528" s="367"/>
      <c r="AD2528" s="367"/>
      <c r="AE2528" s="367"/>
      <c r="AF2528" s="367"/>
      <c r="AG2528" s="367"/>
      <c r="AH2528" s="367"/>
      <c r="AI2528" s="367"/>
      <c r="AJ2528" s="367"/>
      <c r="AK2528" s="367"/>
      <c r="AL2528" s="367"/>
      <c r="AM2528" s="367"/>
      <c r="AN2528" s="367"/>
      <c r="AO2528" s="367"/>
      <c r="AP2528" s="367"/>
      <c r="AQ2528" s="367"/>
      <c r="AR2528" s="367"/>
      <c r="AS2528" s="367"/>
      <c r="AT2528" s="367"/>
    </row>
    <row r="2529" spans="2:46" ht="13.8">
      <c r="B2529" s="26">
        <v>86.000000000000256</v>
      </c>
      <c r="C2529" s="363">
        <v>736.69326859878504</v>
      </c>
      <c r="D2529" s="367">
        <v>5160.0000000000155</v>
      </c>
      <c r="E2529" s="367">
        <v>24000.000000000135</v>
      </c>
      <c r="F2529" s="367">
        <v>-4164184.8205003352</v>
      </c>
      <c r="G2529" s="367">
        <v>5160.0000000000291</v>
      </c>
      <c r="H2529" s="367">
        <v>129000</v>
      </c>
      <c r="I2529" s="384">
        <v>-49154613.238703139</v>
      </c>
      <c r="J2529" s="367">
        <v>5160</v>
      </c>
      <c r="K2529" s="367">
        <v>31272.727272727083</v>
      </c>
      <c r="L2529" s="384">
        <v>-2967563.2027190709</v>
      </c>
      <c r="M2529" s="367">
        <v>5159.9999999999691</v>
      </c>
      <c r="N2529" s="367">
        <v>516</v>
      </c>
      <c r="O2529" s="384">
        <v>-50760.807979166791</v>
      </c>
      <c r="P2529" s="367">
        <v>74.819999999999993</v>
      </c>
      <c r="Q2529" s="367">
        <v>516</v>
      </c>
      <c r="R2529" s="384">
        <v>-21325.656384504047</v>
      </c>
      <c r="S2529" s="367">
        <v>72.239999999999995</v>
      </c>
      <c r="T2529" s="367">
        <v>17793.103448275913</v>
      </c>
      <c r="U2529" s="384">
        <v>-3051841.3514865767</v>
      </c>
      <c r="V2529" s="367">
        <v>5160.0000000000146</v>
      </c>
      <c r="W2529" s="367">
        <v>859999.99999999464</v>
      </c>
      <c r="X2529" s="384">
        <v>142083.81280127823</v>
      </c>
      <c r="Y2529" s="386">
        <v>5159.9999999999682</v>
      </c>
      <c r="Z2529" s="367"/>
      <c r="AA2529" s="367"/>
      <c r="AB2529" s="367"/>
      <c r="AC2529" s="367"/>
      <c r="AD2529" s="367"/>
      <c r="AE2529" s="367"/>
      <c r="AF2529" s="367"/>
      <c r="AG2529" s="367"/>
      <c r="AH2529" s="367"/>
      <c r="AI2529" s="367"/>
      <c r="AJ2529" s="367"/>
      <c r="AK2529" s="367"/>
      <c r="AL2529" s="367"/>
      <c r="AM2529" s="367"/>
      <c r="AN2529" s="367"/>
      <c r="AO2529" s="367"/>
      <c r="AP2529" s="367"/>
      <c r="AQ2529" s="367"/>
      <c r="AR2529" s="367"/>
      <c r="AS2529" s="367"/>
      <c r="AT2529" s="367"/>
    </row>
    <row r="2530" spans="2:46" ht="13.8">
      <c r="B2530" s="26">
        <v>86.166666666666927</v>
      </c>
      <c r="C2530" s="363">
        <v>738.08173904432397</v>
      </c>
      <c r="D2530" s="367">
        <v>5170.0000000000155</v>
      </c>
      <c r="E2530" s="367">
        <v>24046.511627907112</v>
      </c>
      <c r="F2530" s="367">
        <v>-4180430.2407716564</v>
      </c>
      <c r="G2530" s="367">
        <v>5170.0000000000291</v>
      </c>
      <c r="H2530" s="367">
        <v>129250</v>
      </c>
      <c r="I2530" s="384">
        <v>-49346120.660738461</v>
      </c>
      <c r="J2530" s="367">
        <v>5170</v>
      </c>
      <c r="K2530" s="367">
        <v>31333.333333333143</v>
      </c>
      <c r="L2530" s="384">
        <v>-2979572.1050816509</v>
      </c>
      <c r="M2530" s="367">
        <v>5169.9999999999691</v>
      </c>
      <c r="N2530" s="367">
        <v>517</v>
      </c>
      <c r="O2530" s="384">
        <v>-50960.478941721594</v>
      </c>
      <c r="P2530" s="367">
        <v>74.965000000000003</v>
      </c>
      <c r="Q2530" s="367">
        <v>517</v>
      </c>
      <c r="R2530" s="384">
        <v>-21414.793047341478</v>
      </c>
      <c r="S2530" s="367">
        <v>72.38</v>
      </c>
      <c r="T2530" s="367">
        <v>17827.586206896602</v>
      </c>
      <c r="U2530" s="384">
        <v>-3064099.1447736598</v>
      </c>
      <c r="V2530" s="367">
        <v>5170.0000000000146</v>
      </c>
      <c r="W2530" s="367">
        <v>861666.66666666127</v>
      </c>
      <c r="X2530" s="384">
        <v>142123.28270372059</v>
      </c>
      <c r="Y2530" s="386">
        <v>5169.9999999999682</v>
      </c>
      <c r="Z2530" s="367"/>
      <c r="AA2530" s="367"/>
      <c r="AB2530" s="367"/>
      <c r="AC2530" s="367"/>
      <c r="AD2530" s="367"/>
      <c r="AE2530" s="367"/>
      <c r="AF2530" s="367"/>
      <c r="AG2530" s="367"/>
      <c r="AH2530" s="367"/>
      <c r="AI2530" s="367"/>
      <c r="AJ2530" s="367"/>
      <c r="AK2530" s="367"/>
      <c r="AL2530" s="367"/>
      <c r="AM2530" s="367"/>
      <c r="AN2530" s="367"/>
      <c r="AO2530" s="367"/>
      <c r="AP2530" s="367"/>
      <c r="AQ2530" s="367"/>
      <c r="AR2530" s="367"/>
      <c r="AS2530" s="367"/>
      <c r="AT2530" s="367"/>
    </row>
    <row r="2531" spans="2:46" ht="13.8">
      <c r="B2531" s="26">
        <v>86.333333333333599</v>
      </c>
      <c r="C2531" s="363">
        <v>739.47005773091757</v>
      </c>
      <c r="D2531" s="367">
        <v>5180.0000000000155</v>
      </c>
      <c r="E2531" s="367">
        <v>24093.023255814089</v>
      </c>
      <c r="F2531" s="367">
        <v>-4196707.2869410431</v>
      </c>
      <c r="G2531" s="367">
        <v>5180.0000000000291</v>
      </c>
      <c r="H2531" s="367">
        <v>129500</v>
      </c>
      <c r="I2531" s="384">
        <v>-49538000.409828588</v>
      </c>
      <c r="J2531" s="367">
        <v>5180</v>
      </c>
      <c r="K2531" s="367">
        <v>31393.939393939203</v>
      </c>
      <c r="L2531" s="384">
        <v>-2991605.215610127</v>
      </c>
      <c r="M2531" s="367">
        <v>5179.9999999999691</v>
      </c>
      <c r="N2531" s="367">
        <v>518</v>
      </c>
      <c r="O2531" s="384">
        <v>-51160.541770054639</v>
      </c>
      <c r="P2531" s="367">
        <v>75.11</v>
      </c>
      <c r="Q2531" s="367">
        <v>518</v>
      </c>
      <c r="R2531" s="384">
        <v>-21504.114653588556</v>
      </c>
      <c r="S2531" s="367">
        <v>72.52</v>
      </c>
      <c r="T2531" s="367">
        <v>17862.06896551729</v>
      </c>
      <c r="U2531" s="384">
        <v>-3076381.4772176598</v>
      </c>
      <c r="V2531" s="367">
        <v>5180.0000000000146</v>
      </c>
      <c r="W2531" s="367">
        <v>863333.3333333279</v>
      </c>
      <c r="X2531" s="384">
        <v>142161.84008653462</v>
      </c>
      <c r="Y2531" s="386">
        <v>5179.9999999999673</v>
      </c>
      <c r="Z2531" s="367"/>
      <c r="AA2531" s="367"/>
      <c r="AB2531" s="367"/>
      <c r="AC2531" s="367"/>
      <c r="AD2531" s="367"/>
      <c r="AE2531" s="367"/>
      <c r="AF2531" s="367"/>
      <c r="AG2531" s="367"/>
      <c r="AH2531" s="367"/>
      <c r="AI2531" s="367"/>
      <c r="AJ2531" s="367"/>
      <c r="AK2531" s="367"/>
      <c r="AL2531" s="367"/>
      <c r="AM2531" s="367"/>
      <c r="AN2531" s="367"/>
      <c r="AO2531" s="367"/>
      <c r="AP2531" s="367"/>
      <c r="AQ2531" s="367"/>
      <c r="AR2531" s="367"/>
      <c r="AS2531" s="367"/>
      <c r="AT2531" s="367"/>
    </row>
    <row r="2532" spans="2:46" ht="13.8">
      <c r="B2532" s="26">
        <v>86.50000000000027</v>
      </c>
      <c r="C2532" s="363">
        <v>740.85822465856597</v>
      </c>
      <c r="D2532" s="367">
        <v>5190.0000000000164</v>
      </c>
      <c r="E2532" s="367">
        <v>24139.534883721066</v>
      </c>
      <c r="F2532" s="367">
        <v>-4213015.9590084963</v>
      </c>
      <c r="G2532" s="367">
        <v>5190.0000000000291</v>
      </c>
      <c r="H2532" s="367">
        <v>129750</v>
      </c>
      <c r="I2532" s="384">
        <v>-49730252.485973507</v>
      </c>
      <c r="J2532" s="367">
        <v>5190</v>
      </c>
      <c r="K2532" s="367">
        <v>31454.545454545263</v>
      </c>
      <c r="L2532" s="384">
        <v>-3003662.5343045006</v>
      </c>
      <c r="M2532" s="367">
        <v>5189.9999999999691</v>
      </c>
      <c r="N2532" s="367">
        <v>519</v>
      </c>
      <c r="O2532" s="384">
        <v>-51360.996464165946</v>
      </c>
      <c r="P2532" s="367">
        <v>75.254999999999995</v>
      </c>
      <c r="Q2532" s="367">
        <v>519</v>
      </c>
      <c r="R2532" s="384">
        <v>-21593.621203245286</v>
      </c>
      <c r="S2532" s="367">
        <v>72.66</v>
      </c>
      <c r="T2532" s="367">
        <v>17896.551724137978</v>
      </c>
      <c r="U2532" s="384">
        <v>-3088688.3488185774</v>
      </c>
      <c r="V2532" s="367">
        <v>5190.0000000000136</v>
      </c>
      <c r="W2532" s="367">
        <v>864999.99999999453</v>
      </c>
      <c r="X2532" s="384">
        <v>142199.48494972038</v>
      </c>
      <c r="Y2532" s="386">
        <v>5189.9999999999673</v>
      </c>
      <c r="Z2532" s="367"/>
      <c r="AA2532" s="367"/>
      <c r="AB2532" s="367"/>
      <c r="AC2532" s="367"/>
      <c r="AD2532" s="367"/>
      <c r="AE2532" s="367"/>
      <c r="AF2532" s="367"/>
      <c r="AG2532" s="367"/>
      <c r="AH2532" s="367"/>
      <c r="AI2532" s="367"/>
      <c r="AJ2532" s="367"/>
      <c r="AK2532" s="367"/>
      <c r="AL2532" s="367"/>
      <c r="AM2532" s="367"/>
      <c r="AN2532" s="367"/>
      <c r="AO2532" s="367"/>
      <c r="AP2532" s="367"/>
      <c r="AQ2532" s="367"/>
      <c r="AR2532" s="367"/>
      <c r="AS2532" s="367"/>
      <c r="AT2532" s="367"/>
    </row>
    <row r="2533" spans="2:46" ht="13.8">
      <c r="B2533" s="26">
        <v>86.666666666666941</v>
      </c>
      <c r="C2533" s="363">
        <v>742.24623982726871</v>
      </c>
      <c r="D2533" s="367">
        <v>5200.0000000000173</v>
      </c>
      <c r="E2533" s="367">
        <v>24186.046511628043</v>
      </c>
      <c r="F2533" s="367">
        <v>-4229356.2569740172</v>
      </c>
      <c r="G2533" s="367">
        <v>5200.0000000000291</v>
      </c>
      <c r="H2533" s="367">
        <v>130000</v>
      </c>
      <c r="I2533" s="384">
        <v>-49922876.889173225</v>
      </c>
      <c r="J2533" s="367">
        <v>5200</v>
      </c>
      <c r="K2533" s="367">
        <v>31515.151515151323</v>
      </c>
      <c r="L2533" s="384">
        <v>-3015744.0611647707</v>
      </c>
      <c r="M2533" s="367">
        <v>5199.9999999999691</v>
      </c>
      <c r="N2533" s="367">
        <v>520</v>
      </c>
      <c r="O2533" s="384">
        <v>-51561.84302405551</v>
      </c>
      <c r="P2533" s="367">
        <v>75.399999999999991</v>
      </c>
      <c r="Q2533" s="367">
        <v>520</v>
      </c>
      <c r="R2533" s="384">
        <v>-21683.312696311663</v>
      </c>
      <c r="S2533" s="367">
        <v>72.8</v>
      </c>
      <c r="T2533" s="367">
        <v>17931.034482758667</v>
      </c>
      <c r="U2533" s="384">
        <v>-3101019.7595764142</v>
      </c>
      <c r="V2533" s="367">
        <v>5200.0000000000136</v>
      </c>
      <c r="W2533" s="367">
        <v>866666.66666666116</v>
      </c>
      <c r="X2533" s="384">
        <v>142236.21729327782</v>
      </c>
      <c r="Y2533" s="386">
        <v>5199.9999999999673</v>
      </c>
      <c r="Z2533" s="367"/>
      <c r="AA2533" s="367"/>
      <c r="AB2533" s="367"/>
      <c r="AC2533" s="367"/>
      <c r="AD2533" s="367"/>
      <c r="AE2533" s="367"/>
      <c r="AF2533" s="367"/>
      <c r="AG2533" s="367"/>
      <c r="AH2533" s="367"/>
      <c r="AI2533" s="367"/>
      <c r="AJ2533" s="367"/>
      <c r="AK2533" s="367"/>
      <c r="AL2533" s="367"/>
      <c r="AM2533" s="367"/>
      <c r="AN2533" s="367"/>
      <c r="AO2533" s="367"/>
      <c r="AP2533" s="367"/>
      <c r="AQ2533" s="367"/>
      <c r="AR2533" s="367"/>
      <c r="AS2533" s="367"/>
      <c r="AT2533" s="367"/>
    </row>
    <row r="2534" spans="2:46" ht="13.8">
      <c r="B2534" s="26">
        <v>86.833333333333613</v>
      </c>
      <c r="C2534" s="363">
        <v>743.63410323702578</v>
      </c>
      <c r="D2534" s="367">
        <v>5210.0000000000173</v>
      </c>
      <c r="E2534" s="367">
        <v>24232.55813953502</v>
      </c>
      <c r="F2534" s="367">
        <v>-4245728.1808376033</v>
      </c>
      <c r="G2534" s="367">
        <v>5210.0000000000291</v>
      </c>
      <c r="H2534" s="367">
        <v>130250</v>
      </c>
      <c r="I2534" s="384">
        <v>-50115873.619427748</v>
      </c>
      <c r="J2534" s="367">
        <v>5210</v>
      </c>
      <c r="K2534" s="367">
        <v>31575.757575757383</v>
      </c>
      <c r="L2534" s="384">
        <v>-3027849.7961909394</v>
      </c>
      <c r="M2534" s="367">
        <v>5209.9999999999691</v>
      </c>
      <c r="N2534" s="367">
        <v>521</v>
      </c>
      <c r="O2534" s="384">
        <v>-51763.081449723359</v>
      </c>
      <c r="P2534" s="367">
        <v>75.545000000000002</v>
      </c>
      <c r="Q2534" s="367">
        <v>521</v>
      </c>
      <c r="R2534" s="384">
        <v>-21773.189132787691</v>
      </c>
      <c r="S2534" s="367">
        <v>72.94</v>
      </c>
      <c r="T2534" s="367">
        <v>17965.517241379355</v>
      </c>
      <c r="U2534" s="384">
        <v>-3113375.7094911686</v>
      </c>
      <c r="V2534" s="367">
        <v>5210.0000000000136</v>
      </c>
      <c r="W2534" s="367">
        <v>868333.33333332778</v>
      </c>
      <c r="X2534" s="384">
        <v>142272.03711720696</v>
      </c>
      <c r="Y2534" s="386">
        <v>5209.9999999999673</v>
      </c>
      <c r="Z2534" s="367"/>
      <c r="AA2534" s="367"/>
      <c r="AB2534" s="367"/>
      <c r="AC2534" s="367"/>
      <c r="AD2534" s="367"/>
      <c r="AE2534" s="367"/>
      <c r="AF2534" s="367"/>
      <c r="AG2534" s="367"/>
      <c r="AH2534" s="367"/>
      <c r="AI2534" s="367"/>
      <c r="AJ2534" s="367"/>
      <c r="AK2534" s="367"/>
      <c r="AL2534" s="367"/>
      <c r="AM2534" s="367"/>
      <c r="AN2534" s="367"/>
      <c r="AO2534" s="367"/>
      <c r="AP2534" s="367"/>
      <c r="AQ2534" s="367"/>
      <c r="AR2534" s="367"/>
      <c r="AS2534" s="367"/>
      <c r="AT2534" s="367"/>
    </row>
    <row r="2535" spans="2:46" ht="13.8">
      <c r="B2535" s="26">
        <v>87.000000000000284</v>
      </c>
      <c r="C2535" s="363">
        <v>745.02181488783754</v>
      </c>
      <c r="D2535" s="367">
        <v>5220.0000000000173</v>
      </c>
      <c r="E2535" s="367">
        <v>24279.069767441997</v>
      </c>
      <c r="F2535" s="367">
        <v>-4262131.7305992562</v>
      </c>
      <c r="G2535" s="367">
        <v>5220.0000000000291</v>
      </c>
      <c r="H2535" s="367">
        <v>130500</v>
      </c>
      <c r="I2535" s="384">
        <v>-50309242.676737063</v>
      </c>
      <c r="J2535" s="367">
        <v>5220</v>
      </c>
      <c r="K2535" s="367">
        <v>31636.363636363443</v>
      </c>
      <c r="L2535" s="384">
        <v>-3039979.7393830037</v>
      </c>
      <c r="M2535" s="367">
        <v>5219.9999999999682</v>
      </c>
      <c r="N2535" s="367">
        <v>522</v>
      </c>
      <c r="O2535" s="384">
        <v>-51964.711741169449</v>
      </c>
      <c r="P2535" s="367">
        <v>75.69</v>
      </c>
      <c r="Q2535" s="367">
        <v>522</v>
      </c>
      <c r="R2535" s="384">
        <v>-21863.25051267337</v>
      </c>
      <c r="S2535" s="367">
        <v>73.08</v>
      </c>
      <c r="T2535" s="367">
        <v>18000.000000000044</v>
      </c>
      <c r="U2535" s="384">
        <v>-3125756.1985628391</v>
      </c>
      <c r="V2535" s="367">
        <v>5220.0000000000127</v>
      </c>
      <c r="W2535" s="367">
        <v>869999.99999999441</v>
      </c>
      <c r="X2535" s="384">
        <v>142306.9444215078</v>
      </c>
      <c r="Y2535" s="386">
        <v>5219.9999999999654</v>
      </c>
      <c r="Z2535" s="367"/>
      <c r="AA2535" s="367"/>
      <c r="AB2535" s="367"/>
      <c r="AC2535" s="367"/>
      <c r="AD2535" s="367"/>
      <c r="AE2535" s="367"/>
      <c r="AF2535" s="367"/>
      <c r="AG2535" s="367"/>
      <c r="AH2535" s="367"/>
      <c r="AI2535" s="367"/>
      <c r="AJ2535" s="367"/>
      <c r="AK2535" s="367"/>
      <c r="AL2535" s="367"/>
      <c r="AM2535" s="367"/>
      <c r="AN2535" s="367"/>
      <c r="AO2535" s="367"/>
      <c r="AP2535" s="367"/>
      <c r="AQ2535" s="367"/>
      <c r="AR2535" s="367"/>
      <c r="AS2535" s="367"/>
      <c r="AT2535" s="367"/>
    </row>
    <row r="2536" spans="2:46" ht="13.8">
      <c r="B2536" s="26">
        <v>87.166666666666956</v>
      </c>
      <c r="C2536" s="363">
        <v>746.40937477970385</v>
      </c>
      <c r="D2536" s="367">
        <v>5230.0000000000182</v>
      </c>
      <c r="E2536" s="367">
        <v>24325.581395348974</v>
      </c>
      <c r="F2536" s="367">
        <v>-4278566.906258977</v>
      </c>
      <c r="G2536" s="367">
        <v>5230.00000000003</v>
      </c>
      <c r="H2536" s="367">
        <v>130750</v>
      </c>
      <c r="I2536" s="384">
        <v>-50502984.061101183</v>
      </c>
      <c r="J2536" s="367">
        <v>5230</v>
      </c>
      <c r="K2536" s="367">
        <v>31696.969696969503</v>
      </c>
      <c r="L2536" s="384">
        <v>-3052133.890740966</v>
      </c>
      <c r="M2536" s="367">
        <v>5229.9999999999682</v>
      </c>
      <c r="N2536" s="367">
        <v>523</v>
      </c>
      <c r="O2536" s="384">
        <v>-52166.733898393795</v>
      </c>
      <c r="P2536" s="367">
        <v>75.834999999999994</v>
      </c>
      <c r="Q2536" s="367">
        <v>523</v>
      </c>
      <c r="R2536" s="384">
        <v>-21953.496835968701</v>
      </c>
      <c r="S2536" s="367">
        <v>73.22</v>
      </c>
      <c r="T2536" s="367">
        <v>18034.482758620732</v>
      </c>
      <c r="U2536" s="384">
        <v>-3138161.2267914293</v>
      </c>
      <c r="V2536" s="367">
        <v>5230.0000000000127</v>
      </c>
      <c r="W2536" s="367">
        <v>871666.66666666104</v>
      </c>
      <c r="X2536" s="384">
        <v>142340.93920618031</v>
      </c>
      <c r="Y2536" s="386">
        <v>5229.9999999999654</v>
      </c>
      <c r="Z2536" s="367"/>
      <c r="AA2536" s="367"/>
      <c r="AB2536" s="367"/>
      <c r="AC2536" s="367"/>
      <c r="AD2536" s="367"/>
      <c r="AE2536" s="367"/>
      <c r="AF2536" s="367"/>
      <c r="AG2536" s="367"/>
      <c r="AH2536" s="367"/>
      <c r="AI2536" s="367"/>
      <c r="AJ2536" s="367"/>
      <c r="AK2536" s="367"/>
      <c r="AL2536" s="367"/>
      <c r="AM2536" s="367"/>
      <c r="AN2536" s="367"/>
      <c r="AO2536" s="367"/>
      <c r="AP2536" s="367"/>
      <c r="AQ2536" s="367"/>
      <c r="AR2536" s="367"/>
      <c r="AS2536" s="367"/>
      <c r="AT2536" s="367"/>
    </row>
    <row r="2537" spans="2:46" ht="13.8">
      <c r="B2537" s="26">
        <v>87.333333333333627</v>
      </c>
      <c r="C2537" s="363">
        <v>747.79678291262474</v>
      </c>
      <c r="D2537" s="367">
        <v>5240.0000000000182</v>
      </c>
      <c r="E2537" s="367">
        <v>24372.093023255951</v>
      </c>
      <c r="F2537" s="367">
        <v>-4295033.7078167638</v>
      </c>
      <c r="G2537" s="367">
        <v>5240.00000000003</v>
      </c>
      <c r="H2537" s="367">
        <v>131000</v>
      </c>
      <c r="I2537" s="384">
        <v>-50697097.772520103</v>
      </c>
      <c r="J2537" s="367">
        <v>5240</v>
      </c>
      <c r="K2537" s="367">
        <v>31757.575757575563</v>
      </c>
      <c r="L2537" s="384">
        <v>-3064312.2502648267</v>
      </c>
      <c r="M2537" s="367">
        <v>5239.9999999999682</v>
      </c>
      <c r="N2537" s="367">
        <v>524</v>
      </c>
      <c r="O2537" s="384">
        <v>-52369.147921396419</v>
      </c>
      <c r="P2537" s="367">
        <v>75.98</v>
      </c>
      <c r="Q2537" s="367">
        <v>524</v>
      </c>
      <c r="R2537" s="384">
        <v>-22043.928102673679</v>
      </c>
      <c r="S2537" s="367">
        <v>73.36</v>
      </c>
      <c r="T2537" s="367">
        <v>18068.96551724142</v>
      </c>
      <c r="U2537" s="384">
        <v>-3150590.794176938</v>
      </c>
      <c r="V2537" s="367">
        <v>5240.0000000000127</v>
      </c>
      <c r="W2537" s="367">
        <v>873333.33333332767</v>
      </c>
      <c r="X2537" s="384">
        <v>142374.02147122458</v>
      </c>
      <c r="Y2537" s="386">
        <v>5239.9999999999654</v>
      </c>
      <c r="Z2537" s="367"/>
      <c r="AA2537" s="367"/>
      <c r="AB2537" s="367"/>
      <c r="AC2537" s="367"/>
      <c r="AD2537" s="367"/>
      <c r="AE2537" s="367"/>
      <c r="AF2537" s="367"/>
      <c r="AG2537" s="367"/>
      <c r="AH2537" s="367"/>
      <c r="AI2537" s="367"/>
      <c r="AJ2537" s="367"/>
      <c r="AK2537" s="367"/>
      <c r="AL2537" s="367"/>
      <c r="AM2537" s="367"/>
      <c r="AN2537" s="367"/>
      <c r="AO2537" s="367"/>
      <c r="AP2537" s="367"/>
      <c r="AQ2537" s="367"/>
      <c r="AR2537" s="367"/>
      <c r="AS2537" s="367"/>
      <c r="AT2537" s="367"/>
    </row>
    <row r="2538" spans="2:46" ht="13.8">
      <c r="B2538" s="26">
        <v>87.500000000000298</v>
      </c>
      <c r="C2538" s="363">
        <v>749.18403928659995</v>
      </c>
      <c r="D2538" s="367">
        <v>5250.0000000000182</v>
      </c>
      <c r="E2538" s="367">
        <v>24418.604651162928</v>
      </c>
      <c r="F2538" s="367">
        <v>-4311532.1352726165</v>
      </c>
      <c r="G2538" s="367">
        <v>5250.00000000003</v>
      </c>
      <c r="H2538" s="367">
        <v>131250</v>
      </c>
      <c r="I2538" s="384">
        <v>-50891583.81099382</v>
      </c>
      <c r="J2538" s="367">
        <v>5250</v>
      </c>
      <c r="K2538" s="367">
        <v>31818.181818181623</v>
      </c>
      <c r="L2538" s="384">
        <v>-3076514.8179545836</v>
      </c>
      <c r="M2538" s="367">
        <v>5249.9999999999682</v>
      </c>
      <c r="N2538" s="367">
        <v>525</v>
      </c>
      <c r="O2538" s="384">
        <v>-52571.9538101773</v>
      </c>
      <c r="P2538" s="367">
        <v>76.125</v>
      </c>
      <c r="Q2538" s="367">
        <v>525</v>
      </c>
      <c r="R2538" s="384">
        <v>-22134.544312788312</v>
      </c>
      <c r="S2538" s="367">
        <v>73.5</v>
      </c>
      <c r="T2538" s="367">
        <v>18103.448275862109</v>
      </c>
      <c r="U2538" s="384">
        <v>-3163044.9007193618</v>
      </c>
      <c r="V2538" s="367">
        <v>5250.0000000000109</v>
      </c>
      <c r="W2538" s="367">
        <v>874999.9999999943</v>
      </c>
      <c r="X2538" s="384">
        <v>142406.19121664049</v>
      </c>
      <c r="Y2538" s="386">
        <v>5249.9999999999654</v>
      </c>
      <c r="Z2538" s="367"/>
      <c r="AA2538" s="367"/>
      <c r="AB2538" s="367"/>
      <c r="AC2538" s="367"/>
      <c r="AD2538" s="367"/>
      <c r="AE2538" s="367"/>
      <c r="AF2538" s="367"/>
      <c r="AG2538" s="367"/>
      <c r="AH2538" s="367"/>
      <c r="AI2538" s="367"/>
      <c r="AJ2538" s="367"/>
      <c r="AK2538" s="367"/>
      <c r="AL2538" s="367"/>
      <c r="AM2538" s="367"/>
      <c r="AN2538" s="367"/>
      <c r="AO2538" s="367"/>
      <c r="AP2538" s="367"/>
      <c r="AQ2538" s="367"/>
      <c r="AR2538" s="367"/>
      <c r="AS2538" s="367"/>
      <c r="AT2538" s="367"/>
    </row>
    <row r="2539" spans="2:46" ht="13.8">
      <c r="B2539" s="26">
        <v>87.66666666666697</v>
      </c>
      <c r="C2539" s="363">
        <v>750.57114390162974</v>
      </c>
      <c r="D2539" s="367">
        <v>5260.0000000000182</v>
      </c>
      <c r="E2539" s="367">
        <v>24465.116279069905</v>
      </c>
      <c r="F2539" s="367">
        <v>-4328062.1886265362</v>
      </c>
      <c r="G2539" s="367">
        <v>5260.00000000003</v>
      </c>
      <c r="H2539" s="367">
        <v>131500</v>
      </c>
      <c r="I2539" s="384">
        <v>-51086442.176522344</v>
      </c>
      <c r="J2539" s="367">
        <v>5260</v>
      </c>
      <c r="K2539" s="367">
        <v>31878.787878787683</v>
      </c>
      <c r="L2539" s="384">
        <v>-3088741.5938102379</v>
      </c>
      <c r="M2539" s="367">
        <v>5259.9999999999682</v>
      </c>
      <c r="N2539" s="367">
        <v>526</v>
      </c>
      <c r="O2539" s="384">
        <v>-52775.151564736429</v>
      </c>
      <c r="P2539" s="367">
        <v>76.27</v>
      </c>
      <c r="Q2539" s="367">
        <v>526</v>
      </c>
      <c r="R2539" s="384">
        <v>-22225.345466312596</v>
      </c>
      <c r="S2539" s="367">
        <v>73.64</v>
      </c>
      <c r="T2539" s="367">
        <v>18137.931034482797</v>
      </c>
      <c r="U2539" s="384">
        <v>-3175523.546418706</v>
      </c>
      <c r="V2539" s="367">
        <v>5260.0000000000109</v>
      </c>
      <c r="W2539" s="367">
        <v>876666.66666666092</v>
      </c>
      <c r="X2539" s="384">
        <v>142437.44844242808</v>
      </c>
      <c r="Y2539" s="386">
        <v>5259.9999999999654</v>
      </c>
      <c r="Z2539" s="367"/>
      <c r="AA2539" s="367"/>
      <c r="AB2539" s="367"/>
      <c r="AC2539" s="367"/>
      <c r="AD2539" s="367"/>
      <c r="AE2539" s="367"/>
      <c r="AF2539" s="367"/>
      <c r="AG2539" s="367"/>
      <c r="AH2539" s="367"/>
      <c r="AI2539" s="367"/>
      <c r="AJ2539" s="367"/>
      <c r="AK2539" s="367"/>
      <c r="AL2539" s="367"/>
      <c r="AM2539" s="367"/>
      <c r="AN2539" s="367"/>
      <c r="AO2539" s="367"/>
      <c r="AP2539" s="367"/>
      <c r="AQ2539" s="367"/>
      <c r="AR2539" s="367"/>
      <c r="AS2539" s="367"/>
      <c r="AT2539" s="367"/>
    </row>
    <row r="2540" spans="2:46" ht="13.8">
      <c r="B2540" s="26">
        <v>87.833333333333641</v>
      </c>
      <c r="C2540" s="363">
        <v>751.9580967577142</v>
      </c>
      <c r="D2540" s="367">
        <v>5270.0000000000191</v>
      </c>
      <c r="E2540" s="367">
        <v>24511.627906976883</v>
      </c>
      <c r="F2540" s="367">
        <v>-4344623.8678785218</v>
      </c>
      <c r="G2540" s="367">
        <v>5270.00000000003</v>
      </c>
      <c r="H2540" s="367">
        <v>131750</v>
      </c>
      <c r="I2540" s="384">
        <v>-51281672.869105659</v>
      </c>
      <c r="J2540" s="367">
        <v>5270</v>
      </c>
      <c r="K2540" s="367">
        <v>31939.393939393743</v>
      </c>
      <c r="L2540" s="384">
        <v>-3100992.5778317894</v>
      </c>
      <c r="M2540" s="367">
        <v>5269.9999999999682</v>
      </c>
      <c r="N2540" s="367">
        <v>527</v>
      </c>
      <c r="O2540" s="384">
        <v>-52978.741185073814</v>
      </c>
      <c r="P2540" s="367">
        <v>76.414999999999992</v>
      </c>
      <c r="Q2540" s="367">
        <v>527</v>
      </c>
      <c r="R2540" s="384">
        <v>-22316.331563246524</v>
      </c>
      <c r="S2540" s="367">
        <v>73.78</v>
      </c>
      <c r="T2540" s="367">
        <v>18172.413793103486</v>
      </c>
      <c r="U2540" s="384">
        <v>-3188026.7312749671</v>
      </c>
      <c r="V2540" s="367">
        <v>5270.0000000000109</v>
      </c>
      <c r="W2540" s="367">
        <v>878333.33333332755</v>
      </c>
      <c r="X2540" s="384">
        <v>142467.79314858743</v>
      </c>
      <c r="Y2540" s="386">
        <v>5269.9999999999645</v>
      </c>
      <c r="Z2540" s="367"/>
      <c r="AA2540" s="367"/>
      <c r="AB2540" s="367"/>
      <c r="AC2540" s="367"/>
      <c r="AD2540" s="367"/>
      <c r="AE2540" s="367"/>
      <c r="AF2540" s="367"/>
      <c r="AG2540" s="367"/>
      <c r="AH2540" s="367"/>
      <c r="AI2540" s="367"/>
      <c r="AJ2540" s="367"/>
      <c r="AK2540" s="367"/>
      <c r="AL2540" s="367"/>
      <c r="AM2540" s="367"/>
      <c r="AN2540" s="367"/>
      <c r="AO2540" s="367"/>
      <c r="AP2540" s="367"/>
      <c r="AQ2540" s="367"/>
      <c r="AR2540" s="367"/>
      <c r="AS2540" s="367"/>
      <c r="AT2540" s="367"/>
    </row>
    <row r="2541" spans="2:46" ht="13.8">
      <c r="B2541" s="26">
        <v>88.000000000000313</v>
      </c>
      <c r="C2541" s="363">
        <v>753.344897854853</v>
      </c>
      <c r="D2541" s="367">
        <v>5280.0000000000191</v>
      </c>
      <c r="E2541" s="367">
        <v>24558.13953488386</v>
      </c>
      <c r="F2541" s="367">
        <v>-4361217.1730285743</v>
      </c>
      <c r="G2541" s="367">
        <v>5280.00000000003</v>
      </c>
      <c r="H2541" s="367">
        <v>132000</v>
      </c>
      <c r="I2541" s="384">
        <v>-51477275.888743781</v>
      </c>
      <c r="J2541" s="367">
        <v>5280</v>
      </c>
      <c r="K2541" s="367">
        <v>31999.999999999804</v>
      </c>
      <c r="L2541" s="384">
        <v>-3113267.7700192388</v>
      </c>
      <c r="M2541" s="367">
        <v>5279.9999999999682</v>
      </c>
      <c r="N2541" s="367">
        <v>528</v>
      </c>
      <c r="O2541" s="384">
        <v>-53182.722671189498</v>
      </c>
      <c r="P2541" s="367">
        <v>76.56</v>
      </c>
      <c r="Q2541" s="367">
        <v>528</v>
      </c>
      <c r="R2541" s="384">
        <v>-22407.502603590103</v>
      </c>
      <c r="S2541" s="367">
        <v>73.92</v>
      </c>
      <c r="T2541" s="367">
        <v>18206.896551724174</v>
      </c>
      <c r="U2541" s="384">
        <v>-3200554.4552881452</v>
      </c>
      <c r="V2541" s="367">
        <v>5280.00000000001</v>
      </c>
      <c r="W2541" s="367">
        <v>879999.99999999418</v>
      </c>
      <c r="X2541" s="384">
        <v>142497.22533511842</v>
      </c>
      <c r="Y2541" s="386">
        <v>5279.9999999999645</v>
      </c>
      <c r="Z2541" s="367"/>
      <c r="AA2541" s="367"/>
      <c r="AB2541" s="367"/>
      <c r="AC2541" s="367"/>
      <c r="AD2541" s="367"/>
      <c r="AE2541" s="367"/>
      <c r="AF2541" s="367"/>
      <c r="AG2541" s="367"/>
      <c r="AH2541" s="367"/>
      <c r="AI2541" s="367"/>
      <c r="AJ2541" s="367"/>
      <c r="AK2541" s="367"/>
      <c r="AL2541" s="367"/>
      <c r="AM2541" s="367"/>
      <c r="AN2541" s="367"/>
      <c r="AO2541" s="367"/>
      <c r="AP2541" s="367"/>
      <c r="AQ2541" s="367"/>
      <c r="AR2541" s="367"/>
      <c r="AS2541" s="367"/>
      <c r="AT2541" s="367"/>
    </row>
    <row r="2542" spans="2:46" ht="13.8">
      <c r="B2542" s="26">
        <v>88.166666666666984</v>
      </c>
      <c r="C2542" s="363">
        <v>754.73154719304637</v>
      </c>
      <c r="D2542" s="367">
        <v>5290.0000000000191</v>
      </c>
      <c r="E2542" s="367">
        <v>24604.651162790837</v>
      </c>
      <c r="F2542" s="367">
        <v>-4377842.1040766928</v>
      </c>
      <c r="G2542" s="367">
        <v>5290.00000000003</v>
      </c>
      <c r="H2542" s="367">
        <v>132250</v>
      </c>
      <c r="I2542" s="384">
        <v>-51673251.235436693</v>
      </c>
      <c r="J2542" s="367">
        <v>5290</v>
      </c>
      <c r="K2542" s="367">
        <v>32060.606060605864</v>
      </c>
      <c r="L2542" s="384">
        <v>-3125567.1703725844</v>
      </c>
      <c r="M2542" s="367">
        <v>5289.9999999999682</v>
      </c>
      <c r="N2542" s="367">
        <v>529</v>
      </c>
      <c r="O2542" s="384">
        <v>-53387.096023083403</v>
      </c>
      <c r="P2542" s="367">
        <v>76.704999999999998</v>
      </c>
      <c r="Q2542" s="367">
        <v>529</v>
      </c>
      <c r="R2542" s="384">
        <v>-22498.858587343333</v>
      </c>
      <c r="S2542" s="367">
        <v>74.06</v>
      </c>
      <c r="T2542" s="367">
        <v>18241.379310344862</v>
      </c>
      <c r="U2542" s="384">
        <v>-3213106.7184582432</v>
      </c>
      <c r="V2542" s="367">
        <v>5290.00000000001</v>
      </c>
      <c r="W2542" s="367">
        <v>881666.66666666081</v>
      </c>
      <c r="X2542" s="384">
        <v>142525.74500202114</v>
      </c>
      <c r="Y2542" s="386">
        <v>5289.9999999999645</v>
      </c>
      <c r="Z2542" s="367"/>
      <c r="AA2542" s="367"/>
      <c r="AB2542" s="367"/>
      <c r="AC2542" s="367"/>
      <c r="AD2542" s="367"/>
      <c r="AE2542" s="367"/>
      <c r="AF2542" s="367"/>
      <c r="AG2542" s="367"/>
      <c r="AH2542" s="367"/>
      <c r="AI2542" s="367"/>
      <c r="AJ2542" s="367"/>
      <c r="AK2542" s="367"/>
      <c r="AL2542" s="367"/>
      <c r="AM2542" s="367"/>
      <c r="AN2542" s="367"/>
      <c r="AO2542" s="367"/>
      <c r="AP2542" s="367"/>
      <c r="AQ2542" s="367"/>
      <c r="AR2542" s="367"/>
      <c r="AS2542" s="367"/>
      <c r="AT2542" s="367"/>
    </row>
    <row r="2543" spans="2:46" ht="13.8">
      <c r="B2543" s="26">
        <v>88.333333333333655</v>
      </c>
      <c r="C2543" s="363">
        <v>756.11804477229452</v>
      </c>
      <c r="D2543" s="367">
        <v>5300.0000000000191</v>
      </c>
      <c r="E2543" s="367">
        <v>24651.162790697814</v>
      </c>
      <c r="F2543" s="367">
        <v>-4394498.6610228773</v>
      </c>
      <c r="G2543" s="367">
        <v>5300.00000000003</v>
      </c>
      <c r="H2543" s="367">
        <v>132500</v>
      </c>
      <c r="I2543" s="384">
        <v>-51869598.909184411</v>
      </c>
      <c r="J2543" s="367">
        <v>5300</v>
      </c>
      <c r="K2543" s="367">
        <v>32121.212121211924</v>
      </c>
      <c r="L2543" s="384">
        <v>-3137890.7788918279</v>
      </c>
      <c r="M2543" s="367">
        <v>5299.9999999999682</v>
      </c>
      <c r="N2543" s="367">
        <v>530</v>
      </c>
      <c r="O2543" s="384">
        <v>-53591.861240755577</v>
      </c>
      <c r="P2543" s="367">
        <v>76.849999999999994</v>
      </c>
      <c r="Q2543" s="367">
        <v>530</v>
      </c>
      <c r="R2543" s="384">
        <v>-22590.399514506207</v>
      </c>
      <c r="S2543" s="367">
        <v>74.199999999999989</v>
      </c>
      <c r="T2543" s="367">
        <v>18275.862068965551</v>
      </c>
      <c r="U2543" s="384">
        <v>-3225683.5207852586</v>
      </c>
      <c r="V2543" s="367">
        <v>5300.00000000001</v>
      </c>
      <c r="W2543" s="367">
        <v>883333.33333332743</v>
      </c>
      <c r="X2543" s="384">
        <v>142553.35214929556</v>
      </c>
      <c r="Y2543" s="386">
        <v>5299.9999999999645</v>
      </c>
      <c r="Z2543" s="367"/>
      <c r="AA2543" s="367"/>
      <c r="AB2543" s="367"/>
      <c r="AC2543" s="367"/>
      <c r="AD2543" s="367"/>
      <c r="AE2543" s="367"/>
      <c r="AF2543" s="367"/>
      <c r="AG2543" s="367"/>
      <c r="AH2543" s="367"/>
      <c r="AI2543" s="367"/>
      <c r="AJ2543" s="367"/>
      <c r="AK2543" s="367"/>
      <c r="AL2543" s="367"/>
      <c r="AM2543" s="367"/>
      <c r="AN2543" s="367"/>
      <c r="AO2543" s="367"/>
      <c r="AP2543" s="367"/>
      <c r="AQ2543" s="367"/>
      <c r="AR2543" s="367"/>
      <c r="AS2543" s="367"/>
      <c r="AT2543" s="367"/>
    </row>
    <row r="2544" spans="2:46" ht="13.8">
      <c r="B2544" s="26">
        <v>88.500000000000327</v>
      </c>
      <c r="C2544" s="363">
        <v>757.50439059259702</v>
      </c>
      <c r="D2544" s="367">
        <v>5310.00000000002</v>
      </c>
      <c r="E2544" s="367">
        <v>24697.674418604791</v>
      </c>
      <c r="F2544" s="367">
        <v>-4411186.8438671296</v>
      </c>
      <c r="G2544" s="367">
        <v>5310.00000000003</v>
      </c>
      <c r="H2544" s="367">
        <v>132750</v>
      </c>
      <c r="I2544" s="384">
        <v>-52066318.909986928</v>
      </c>
      <c r="J2544" s="367">
        <v>5310</v>
      </c>
      <c r="K2544" s="367">
        <v>32181.818181817984</v>
      </c>
      <c r="L2544" s="384">
        <v>-3150238.5955769685</v>
      </c>
      <c r="M2544" s="367">
        <v>5309.9999999999682</v>
      </c>
      <c r="N2544" s="367">
        <v>531</v>
      </c>
      <c r="O2544" s="384">
        <v>-53797.018324206038</v>
      </c>
      <c r="P2544" s="367">
        <v>76.995000000000005</v>
      </c>
      <c r="Q2544" s="367">
        <v>531</v>
      </c>
      <c r="R2544" s="384">
        <v>-22682.125385078751</v>
      </c>
      <c r="S2544" s="367">
        <v>74.34</v>
      </c>
      <c r="T2544" s="367">
        <v>18310.344827586239</v>
      </c>
      <c r="U2544" s="384">
        <v>-3238284.8622691906</v>
      </c>
      <c r="V2544" s="367">
        <v>5310.0000000000091</v>
      </c>
      <c r="W2544" s="367">
        <v>884999.99999999406</v>
      </c>
      <c r="X2544" s="384">
        <v>142580.04677694166</v>
      </c>
      <c r="Y2544" s="386">
        <v>5309.9999999999636</v>
      </c>
      <c r="Z2544" s="367"/>
      <c r="AA2544" s="367"/>
      <c r="AB2544" s="367"/>
      <c r="AC2544" s="367"/>
      <c r="AD2544" s="367"/>
      <c r="AE2544" s="367"/>
      <c r="AF2544" s="367"/>
      <c r="AG2544" s="367"/>
      <c r="AH2544" s="367"/>
      <c r="AI2544" s="367"/>
      <c r="AJ2544" s="367"/>
      <c r="AK2544" s="367"/>
      <c r="AL2544" s="367"/>
      <c r="AM2544" s="367"/>
      <c r="AN2544" s="367"/>
      <c r="AO2544" s="367"/>
      <c r="AP2544" s="367"/>
      <c r="AQ2544" s="367"/>
      <c r="AR2544" s="367"/>
      <c r="AS2544" s="367"/>
      <c r="AT2544" s="367"/>
    </row>
    <row r="2545" spans="2:46" ht="13.8">
      <c r="B2545" s="26">
        <v>88.666666666666998</v>
      </c>
      <c r="C2545" s="363">
        <v>758.89058465395397</v>
      </c>
      <c r="D2545" s="367">
        <v>5320.00000000002</v>
      </c>
      <c r="E2545" s="367">
        <v>24744.186046511768</v>
      </c>
      <c r="F2545" s="367">
        <v>-4427906.6526094479</v>
      </c>
      <c r="G2545" s="367">
        <v>5320.00000000003</v>
      </c>
      <c r="H2545" s="367">
        <v>133000</v>
      </c>
      <c r="I2545" s="384">
        <v>-52263411.237844236</v>
      </c>
      <c r="J2545" s="367">
        <v>5320</v>
      </c>
      <c r="K2545" s="367">
        <v>32242.424242424044</v>
      </c>
      <c r="L2545" s="384">
        <v>-3162610.6204280066</v>
      </c>
      <c r="M2545" s="367">
        <v>5319.9999999999682</v>
      </c>
      <c r="N2545" s="367">
        <v>532</v>
      </c>
      <c r="O2545" s="384">
        <v>-54002.567273434724</v>
      </c>
      <c r="P2545" s="367">
        <v>77.14</v>
      </c>
      <c r="Q2545" s="367">
        <v>532</v>
      </c>
      <c r="R2545" s="384">
        <v>-22774.036199060931</v>
      </c>
      <c r="S2545" s="367">
        <v>74.48</v>
      </c>
      <c r="T2545" s="367">
        <v>18344.827586206928</v>
      </c>
      <c r="U2545" s="384">
        <v>-3250910.7429100415</v>
      </c>
      <c r="V2545" s="367">
        <v>5320.0000000000091</v>
      </c>
      <c r="W2545" s="367">
        <v>886666.66666666069</v>
      </c>
      <c r="X2545" s="384">
        <v>142605.82888495942</v>
      </c>
      <c r="Y2545" s="386">
        <v>5319.9999999999636</v>
      </c>
      <c r="Z2545" s="367"/>
      <c r="AA2545" s="367"/>
      <c r="AB2545" s="367"/>
      <c r="AC2545" s="367"/>
      <c r="AD2545" s="367"/>
      <c r="AE2545" s="367"/>
      <c r="AF2545" s="367"/>
      <c r="AG2545" s="367"/>
      <c r="AH2545" s="367"/>
      <c r="AI2545" s="367"/>
      <c r="AJ2545" s="367"/>
      <c r="AK2545" s="367"/>
      <c r="AL2545" s="367"/>
      <c r="AM2545" s="367"/>
      <c r="AN2545" s="367"/>
      <c r="AO2545" s="367"/>
      <c r="AP2545" s="367"/>
      <c r="AQ2545" s="367"/>
      <c r="AR2545" s="367"/>
      <c r="AS2545" s="367"/>
      <c r="AT2545" s="367"/>
    </row>
    <row r="2546" spans="2:46" ht="13.8">
      <c r="B2546" s="26">
        <v>88.83333333333367</v>
      </c>
      <c r="C2546" s="363">
        <v>760.27662695636548</v>
      </c>
      <c r="D2546" s="367">
        <v>5330.00000000002</v>
      </c>
      <c r="E2546" s="367">
        <v>24790.697674418745</v>
      </c>
      <c r="F2546" s="367">
        <v>-4444658.0872498341</v>
      </c>
      <c r="G2546" s="367">
        <v>5330.00000000003</v>
      </c>
      <c r="H2546" s="367">
        <v>133250</v>
      </c>
      <c r="I2546" s="384">
        <v>-52460875.892756358</v>
      </c>
      <c r="J2546" s="367">
        <v>5330</v>
      </c>
      <c r="K2546" s="367">
        <v>32303.030303030104</v>
      </c>
      <c r="L2546" s="384">
        <v>-3175006.8534449404</v>
      </c>
      <c r="M2546" s="367">
        <v>5329.9999999999673</v>
      </c>
      <c r="N2546" s="367">
        <v>533</v>
      </c>
      <c r="O2546" s="384">
        <v>-54208.508088441689</v>
      </c>
      <c r="P2546" s="367">
        <v>77.284999999999997</v>
      </c>
      <c r="Q2546" s="367">
        <v>533</v>
      </c>
      <c r="R2546" s="384">
        <v>-22866.131956452762</v>
      </c>
      <c r="S2546" s="367">
        <v>74.62</v>
      </c>
      <c r="T2546" s="367">
        <v>18379.310344827616</v>
      </c>
      <c r="U2546" s="384">
        <v>-3263561.1627078103</v>
      </c>
      <c r="V2546" s="367">
        <v>5330.0000000000091</v>
      </c>
      <c r="W2546" s="367">
        <v>888333.33333332732</v>
      </c>
      <c r="X2546" s="384">
        <v>142630.69847334892</v>
      </c>
      <c r="Y2546" s="386">
        <v>5329.9999999999636</v>
      </c>
      <c r="Z2546" s="367"/>
      <c r="AA2546" s="367"/>
      <c r="AB2546" s="367"/>
      <c r="AC2546" s="367"/>
      <c r="AD2546" s="367"/>
      <c r="AE2546" s="367"/>
      <c r="AF2546" s="367"/>
      <c r="AG2546" s="367"/>
      <c r="AH2546" s="367"/>
      <c r="AI2546" s="367"/>
      <c r="AJ2546" s="367"/>
      <c r="AK2546" s="367"/>
      <c r="AL2546" s="367"/>
      <c r="AM2546" s="367"/>
      <c r="AN2546" s="367"/>
      <c r="AO2546" s="367"/>
      <c r="AP2546" s="367"/>
      <c r="AQ2546" s="367"/>
      <c r="AR2546" s="367"/>
      <c r="AS2546" s="367"/>
      <c r="AT2546" s="367"/>
    </row>
    <row r="2547" spans="2:46" ht="13.8">
      <c r="B2547" s="26">
        <v>89.000000000000341</v>
      </c>
      <c r="C2547" s="363">
        <v>761.66251749983155</v>
      </c>
      <c r="D2547" s="367">
        <v>5340.00000000002</v>
      </c>
      <c r="E2547" s="367">
        <v>24837.209302325722</v>
      </c>
      <c r="F2547" s="367">
        <v>-4461441.1477882853</v>
      </c>
      <c r="G2547" s="367">
        <v>5340.00000000003</v>
      </c>
      <c r="H2547" s="367">
        <v>133500</v>
      </c>
      <c r="I2547" s="384">
        <v>-52658712.874723285</v>
      </c>
      <c r="J2547" s="367">
        <v>5340</v>
      </c>
      <c r="K2547" s="367">
        <v>32363.636363636164</v>
      </c>
      <c r="L2547" s="384">
        <v>-3187427.2946277731</v>
      </c>
      <c r="M2547" s="367">
        <v>5339.9999999999673</v>
      </c>
      <c r="N2547" s="367">
        <v>534</v>
      </c>
      <c r="O2547" s="384">
        <v>-54414.840769226903</v>
      </c>
      <c r="P2547" s="367">
        <v>77.429999999999993</v>
      </c>
      <c r="Q2547" s="367">
        <v>534</v>
      </c>
      <c r="R2547" s="384">
        <v>-22958.412657254245</v>
      </c>
      <c r="S2547" s="367">
        <v>74.760000000000005</v>
      </c>
      <c r="T2547" s="367">
        <v>18413.793103448304</v>
      </c>
      <c r="U2547" s="384">
        <v>-3276236.1216624966</v>
      </c>
      <c r="V2547" s="367">
        <v>5340.0000000000082</v>
      </c>
      <c r="W2547" s="367">
        <v>889999.99999999395</v>
      </c>
      <c r="X2547" s="384">
        <v>142654.65554211009</v>
      </c>
      <c r="Y2547" s="386">
        <v>5339.9999999999636</v>
      </c>
      <c r="Z2547" s="367"/>
      <c r="AA2547" s="367"/>
      <c r="AB2547" s="367"/>
      <c r="AC2547" s="367"/>
      <c r="AD2547" s="367"/>
      <c r="AE2547" s="367"/>
      <c r="AF2547" s="367"/>
      <c r="AG2547" s="367"/>
      <c r="AH2547" s="367"/>
      <c r="AI2547" s="367"/>
      <c r="AJ2547" s="367"/>
      <c r="AK2547" s="367"/>
      <c r="AL2547" s="367"/>
      <c r="AM2547" s="367"/>
      <c r="AN2547" s="367"/>
      <c r="AO2547" s="367"/>
      <c r="AP2547" s="367"/>
      <c r="AQ2547" s="367"/>
      <c r="AR2547" s="367"/>
      <c r="AS2547" s="367"/>
      <c r="AT2547" s="367"/>
    </row>
    <row r="2548" spans="2:46" ht="13.8">
      <c r="B2548" s="26">
        <v>89.166666666667012</v>
      </c>
      <c r="C2548" s="363">
        <v>763.04825628435242</v>
      </c>
      <c r="D2548" s="367">
        <v>5350.0000000000218</v>
      </c>
      <c r="E2548" s="367">
        <v>24883.720930232699</v>
      </c>
      <c r="F2548" s="367">
        <v>-4478255.8342248024</v>
      </c>
      <c r="G2548" s="367">
        <v>5350.00000000003</v>
      </c>
      <c r="H2548" s="367">
        <v>133750</v>
      </c>
      <c r="I2548" s="384">
        <v>-52856922.183744997</v>
      </c>
      <c r="J2548" s="367">
        <v>5350</v>
      </c>
      <c r="K2548" s="367">
        <v>32424.242424242224</v>
      </c>
      <c r="L2548" s="384">
        <v>-3199871.9439765033</v>
      </c>
      <c r="M2548" s="367">
        <v>5349.9999999999673</v>
      </c>
      <c r="N2548" s="367">
        <v>535</v>
      </c>
      <c r="O2548" s="384">
        <v>-54621.565315790402</v>
      </c>
      <c r="P2548" s="367">
        <v>77.575000000000003</v>
      </c>
      <c r="Q2548" s="367">
        <v>535</v>
      </c>
      <c r="R2548" s="384">
        <v>-23050.878301465378</v>
      </c>
      <c r="S2548" s="367">
        <v>74.900000000000006</v>
      </c>
      <c r="T2548" s="367">
        <v>18448.275862068993</v>
      </c>
      <c r="U2548" s="384">
        <v>-3288935.6197741013</v>
      </c>
      <c r="V2548" s="367">
        <v>5350.0000000000082</v>
      </c>
      <c r="W2548" s="367">
        <v>891666.66666666057</v>
      </c>
      <c r="X2548" s="384">
        <v>142677.70009124299</v>
      </c>
      <c r="Y2548" s="386">
        <v>5349.9999999999636</v>
      </c>
      <c r="Z2548" s="367"/>
      <c r="AA2548" s="367"/>
      <c r="AB2548" s="367"/>
      <c r="AC2548" s="367"/>
      <c r="AD2548" s="367"/>
      <c r="AE2548" s="367"/>
      <c r="AF2548" s="367"/>
      <c r="AG2548" s="367"/>
      <c r="AH2548" s="367"/>
      <c r="AI2548" s="367"/>
      <c r="AJ2548" s="367"/>
      <c r="AK2548" s="367"/>
      <c r="AL2548" s="367"/>
      <c r="AM2548" s="367"/>
      <c r="AN2548" s="367"/>
      <c r="AO2548" s="367"/>
      <c r="AP2548" s="367"/>
      <c r="AQ2548" s="367"/>
      <c r="AR2548" s="367"/>
      <c r="AS2548" s="367"/>
      <c r="AT2548" s="367"/>
    </row>
    <row r="2549" spans="2:46" ht="13.8">
      <c r="B2549" s="26">
        <v>89.333333333333684</v>
      </c>
      <c r="C2549" s="363">
        <v>764.43384330992751</v>
      </c>
      <c r="D2549" s="367">
        <v>5360.0000000000218</v>
      </c>
      <c r="E2549" s="367">
        <v>24930.232558139676</v>
      </c>
      <c r="F2549" s="367">
        <v>-4495102.1465593874</v>
      </c>
      <c r="G2549" s="367">
        <v>5360.00000000003</v>
      </c>
      <c r="H2549" s="367">
        <v>134000</v>
      </c>
      <c r="I2549" s="384">
        <v>-53055503.819821499</v>
      </c>
      <c r="J2549" s="367">
        <v>5359.9999999999991</v>
      </c>
      <c r="K2549" s="367">
        <v>32484.848484848284</v>
      </c>
      <c r="L2549" s="384">
        <v>-3212340.8014911297</v>
      </c>
      <c r="M2549" s="367">
        <v>5359.9999999999673</v>
      </c>
      <c r="N2549" s="367">
        <v>536</v>
      </c>
      <c r="O2549" s="384">
        <v>-54828.681728132149</v>
      </c>
      <c r="P2549" s="367">
        <v>77.72</v>
      </c>
      <c r="Q2549" s="367">
        <v>536</v>
      </c>
      <c r="R2549" s="384">
        <v>-23143.528889086163</v>
      </c>
      <c r="S2549" s="367">
        <v>75.040000000000006</v>
      </c>
      <c r="T2549" s="367">
        <v>18482.758620689681</v>
      </c>
      <c r="U2549" s="384">
        <v>-3301659.6570426235</v>
      </c>
      <c r="V2549" s="367">
        <v>5360.0000000000082</v>
      </c>
      <c r="W2549" s="367">
        <v>893333.3333333272</v>
      </c>
      <c r="X2549" s="384">
        <v>142699.83212074754</v>
      </c>
      <c r="Y2549" s="386">
        <v>5359.9999999999627</v>
      </c>
      <c r="Z2549" s="367"/>
      <c r="AA2549" s="367"/>
      <c r="AB2549" s="367"/>
      <c r="AC2549" s="367"/>
      <c r="AD2549" s="367"/>
      <c r="AE2549" s="367"/>
      <c r="AF2549" s="367"/>
      <c r="AG2549" s="367"/>
      <c r="AH2549" s="367"/>
      <c r="AI2549" s="367"/>
      <c r="AJ2549" s="367"/>
      <c r="AK2549" s="367"/>
      <c r="AL2549" s="367"/>
      <c r="AM2549" s="367"/>
      <c r="AN2549" s="367"/>
      <c r="AO2549" s="367"/>
      <c r="AP2549" s="367"/>
      <c r="AQ2549" s="367"/>
      <c r="AR2549" s="367"/>
      <c r="AS2549" s="367"/>
      <c r="AT2549" s="367"/>
    </row>
    <row r="2550" spans="2:46" ht="13.8">
      <c r="B2550" s="26">
        <v>89.500000000000355</v>
      </c>
      <c r="C2550" s="363">
        <v>765.81927857655717</v>
      </c>
      <c r="D2550" s="367">
        <v>5370.0000000000218</v>
      </c>
      <c r="E2550" s="367">
        <v>24976.744186046653</v>
      </c>
      <c r="F2550" s="367">
        <v>-4511980.0847920384</v>
      </c>
      <c r="G2550" s="367">
        <v>5370.00000000003</v>
      </c>
      <c r="H2550" s="367">
        <v>134250</v>
      </c>
      <c r="I2550" s="384">
        <v>-53254457.782952808</v>
      </c>
      <c r="J2550" s="367">
        <v>5369.9999999999991</v>
      </c>
      <c r="K2550" s="367">
        <v>32545.454545454344</v>
      </c>
      <c r="L2550" s="384">
        <v>-3224833.867171654</v>
      </c>
      <c r="M2550" s="367">
        <v>5369.9999999999673</v>
      </c>
      <c r="N2550" s="367">
        <v>537</v>
      </c>
      <c r="O2550" s="384">
        <v>-55036.190006252138</v>
      </c>
      <c r="P2550" s="367">
        <v>77.864999999999995</v>
      </c>
      <c r="Q2550" s="367">
        <v>537</v>
      </c>
      <c r="R2550" s="384">
        <v>-23236.364420116584</v>
      </c>
      <c r="S2550" s="367">
        <v>75.179999999999993</v>
      </c>
      <c r="T2550" s="367">
        <v>18517.24137931037</v>
      </c>
      <c r="U2550" s="384">
        <v>-3314408.2334680627</v>
      </c>
      <c r="V2550" s="367">
        <v>5370.0000000000073</v>
      </c>
      <c r="W2550" s="367">
        <v>894999.99999999383</v>
      </c>
      <c r="X2550" s="384">
        <v>142721.05163062384</v>
      </c>
      <c r="Y2550" s="386">
        <v>5369.9999999999627</v>
      </c>
      <c r="Z2550" s="367"/>
      <c r="AA2550" s="367"/>
      <c r="AB2550" s="367"/>
      <c r="AC2550" s="367"/>
      <c r="AD2550" s="367"/>
      <c r="AE2550" s="367"/>
      <c r="AF2550" s="367"/>
      <c r="AG2550" s="367"/>
      <c r="AH2550" s="367"/>
      <c r="AI2550" s="367"/>
      <c r="AJ2550" s="367"/>
      <c r="AK2550" s="367"/>
      <c r="AL2550" s="367"/>
      <c r="AM2550" s="367"/>
      <c r="AN2550" s="367"/>
      <c r="AO2550" s="367"/>
      <c r="AP2550" s="367"/>
      <c r="AQ2550" s="367"/>
      <c r="AR2550" s="367"/>
      <c r="AS2550" s="367"/>
      <c r="AT2550" s="367"/>
    </row>
    <row r="2551" spans="2:46" ht="13.8">
      <c r="B2551" s="26">
        <v>89.666666666667027</v>
      </c>
      <c r="C2551" s="363">
        <v>767.20456208424127</v>
      </c>
      <c r="D2551" s="367">
        <v>5380.0000000000218</v>
      </c>
      <c r="E2551" s="367">
        <v>25023.25581395363</v>
      </c>
      <c r="F2551" s="367">
        <v>-4528889.6489227554</v>
      </c>
      <c r="G2551" s="367">
        <v>5380.00000000003</v>
      </c>
      <c r="H2551" s="367">
        <v>134500</v>
      </c>
      <c r="I2551" s="384">
        <v>-53453784.07313893</v>
      </c>
      <c r="J2551" s="367">
        <v>5379.9999999999991</v>
      </c>
      <c r="K2551" s="367">
        <v>32606.060606060404</v>
      </c>
      <c r="L2551" s="384">
        <v>-3237351.1410180754</v>
      </c>
      <c r="M2551" s="367">
        <v>5379.9999999999673</v>
      </c>
      <c r="N2551" s="367">
        <v>538</v>
      </c>
      <c r="O2551" s="384">
        <v>-55244.090150150412</v>
      </c>
      <c r="P2551" s="367">
        <v>78.009999999999991</v>
      </c>
      <c r="Q2551" s="367">
        <v>538</v>
      </c>
      <c r="R2551" s="384">
        <v>-23329.384894556668</v>
      </c>
      <c r="S2551" s="367">
        <v>75.319999999999993</v>
      </c>
      <c r="T2551" s="367">
        <v>18551.724137931058</v>
      </c>
      <c r="U2551" s="384">
        <v>-3327181.3490504213</v>
      </c>
      <c r="V2551" s="367">
        <v>5380.0000000000073</v>
      </c>
      <c r="W2551" s="367">
        <v>896666.66666666046</v>
      </c>
      <c r="X2551" s="384">
        <v>142741.35862087179</v>
      </c>
      <c r="Y2551" s="386">
        <v>5379.9999999999627</v>
      </c>
      <c r="Z2551" s="367"/>
      <c r="AA2551" s="367"/>
      <c r="AB2551" s="367"/>
      <c r="AC2551" s="367"/>
      <c r="AD2551" s="367"/>
      <c r="AE2551" s="367"/>
      <c r="AF2551" s="367"/>
      <c r="AG2551" s="367"/>
      <c r="AH2551" s="367"/>
      <c r="AI2551" s="367"/>
      <c r="AJ2551" s="367"/>
      <c r="AK2551" s="367"/>
      <c r="AL2551" s="367"/>
      <c r="AM2551" s="367"/>
      <c r="AN2551" s="367"/>
      <c r="AO2551" s="367"/>
      <c r="AP2551" s="367"/>
      <c r="AQ2551" s="367"/>
      <c r="AR2551" s="367"/>
      <c r="AS2551" s="367"/>
      <c r="AT2551" s="367"/>
    </row>
    <row r="2552" spans="2:46" ht="13.8">
      <c r="B2552" s="26">
        <v>89.833333333333698</v>
      </c>
      <c r="C2552" s="363">
        <v>768.58969383297995</v>
      </c>
      <c r="D2552" s="367">
        <v>5390.0000000000227</v>
      </c>
      <c r="E2552" s="367">
        <v>25069.767441860608</v>
      </c>
      <c r="F2552" s="367">
        <v>-4545830.8389515402</v>
      </c>
      <c r="G2552" s="367">
        <v>5390.00000000003</v>
      </c>
      <c r="H2552" s="367">
        <v>134750</v>
      </c>
      <c r="I2552" s="384">
        <v>-53653482.690379843</v>
      </c>
      <c r="J2552" s="367">
        <v>5389.9999999999991</v>
      </c>
      <c r="K2552" s="367">
        <v>32666.666666666464</v>
      </c>
      <c r="L2552" s="384">
        <v>-3249892.6230303943</v>
      </c>
      <c r="M2552" s="367">
        <v>5389.9999999999673</v>
      </c>
      <c r="N2552" s="367">
        <v>539</v>
      </c>
      <c r="O2552" s="384">
        <v>-55452.38215982695</v>
      </c>
      <c r="P2552" s="367">
        <v>78.155000000000001</v>
      </c>
      <c r="Q2552" s="367">
        <v>539</v>
      </c>
      <c r="R2552" s="384">
        <v>-23422.590312406399</v>
      </c>
      <c r="S2552" s="367">
        <v>75.459999999999994</v>
      </c>
      <c r="T2552" s="367">
        <v>18586.206896551746</v>
      </c>
      <c r="U2552" s="384">
        <v>-3339979.0037896978</v>
      </c>
      <c r="V2552" s="367">
        <v>5390.0000000000073</v>
      </c>
      <c r="W2552" s="367">
        <v>898333.33333332709</v>
      </c>
      <c r="X2552" s="384">
        <v>142760.75309149147</v>
      </c>
      <c r="Y2552" s="386">
        <v>5389.9999999999627</v>
      </c>
      <c r="Z2552" s="367"/>
      <c r="AA2552" s="367"/>
      <c r="AB2552" s="367"/>
      <c r="AC2552" s="367"/>
      <c r="AD2552" s="367"/>
      <c r="AE2552" s="367"/>
      <c r="AF2552" s="367"/>
      <c r="AG2552" s="367"/>
      <c r="AH2552" s="367"/>
      <c r="AI2552" s="367"/>
      <c r="AJ2552" s="367"/>
      <c r="AK2552" s="367"/>
      <c r="AL2552" s="367"/>
      <c r="AM2552" s="367"/>
      <c r="AN2552" s="367"/>
      <c r="AO2552" s="367"/>
      <c r="AP2552" s="367"/>
      <c r="AQ2552" s="367"/>
      <c r="AR2552" s="367"/>
      <c r="AS2552" s="367"/>
      <c r="AT2552" s="367"/>
    </row>
    <row r="2553" spans="2:46" ht="13.8">
      <c r="B2553" s="26">
        <v>90.000000000000369</v>
      </c>
      <c r="C2553" s="363">
        <v>769.9746738227733</v>
      </c>
      <c r="D2553" s="367">
        <v>5400.0000000000227</v>
      </c>
      <c r="E2553" s="367">
        <v>25116.279069767585</v>
      </c>
      <c r="F2553" s="367">
        <v>-4562803.6548783937</v>
      </c>
      <c r="G2553" s="367">
        <v>5400.0000000000318</v>
      </c>
      <c r="H2553" s="367">
        <v>135000</v>
      </c>
      <c r="I2553" s="384">
        <v>-53853553.634675555</v>
      </c>
      <c r="J2553" s="367">
        <v>5399.9999999999991</v>
      </c>
      <c r="K2553" s="367">
        <v>32727.272727272524</v>
      </c>
      <c r="L2553" s="384">
        <v>-3262458.3132086103</v>
      </c>
      <c r="M2553" s="367">
        <v>5399.9999999999673</v>
      </c>
      <c r="N2553" s="367">
        <v>540</v>
      </c>
      <c r="O2553" s="384">
        <v>-55661.066035281729</v>
      </c>
      <c r="P2553" s="367">
        <v>78.3</v>
      </c>
      <c r="Q2553" s="367">
        <v>540</v>
      </c>
      <c r="R2553" s="384">
        <v>-23515.980673665785</v>
      </c>
      <c r="S2553" s="367">
        <v>75.599999999999994</v>
      </c>
      <c r="T2553" s="367">
        <v>18620.689655172435</v>
      </c>
      <c r="U2553" s="384">
        <v>-3352801.1976858894</v>
      </c>
      <c r="V2553" s="367">
        <v>5400.0000000000055</v>
      </c>
      <c r="W2553" s="367">
        <v>899999.99999999371</v>
      </c>
      <c r="X2553" s="384">
        <v>142779.23504248282</v>
      </c>
      <c r="Y2553" s="386">
        <v>5399.9999999999618</v>
      </c>
      <c r="Z2553" s="367"/>
      <c r="AA2553" s="367"/>
      <c r="AB2553" s="367"/>
      <c r="AC2553" s="367"/>
      <c r="AD2553" s="367"/>
      <c r="AE2553" s="367"/>
      <c r="AF2553" s="367"/>
      <c r="AG2553" s="367"/>
      <c r="AH2553" s="367"/>
      <c r="AI2553" s="367"/>
      <c r="AJ2553" s="367"/>
      <c r="AK2553" s="367"/>
      <c r="AL2553" s="367"/>
      <c r="AM2553" s="367"/>
      <c r="AN2553" s="367"/>
      <c r="AO2553" s="367"/>
      <c r="AP2553" s="367"/>
      <c r="AQ2553" s="367"/>
      <c r="AR2553" s="367"/>
      <c r="AS2553" s="367"/>
      <c r="AT2553" s="367"/>
    </row>
    <row r="2554" spans="2:46" ht="13.8">
      <c r="B2554" s="26">
        <v>90.166666666667041</v>
      </c>
      <c r="C2554" s="363">
        <v>771.35950205362099</v>
      </c>
      <c r="D2554" s="367">
        <v>5410.0000000000227</v>
      </c>
      <c r="E2554" s="367">
        <v>25162.790697674562</v>
      </c>
      <c r="F2554" s="367">
        <v>-4579808.0967033105</v>
      </c>
      <c r="G2554" s="367">
        <v>5410.0000000000318</v>
      </c>
      <c r="H2554" s="367">
        <v>135250</v>
      </c>
      <c r="I2554" s="384">
        <v>-54053996.906026065</v>
      </c>
      <c r="J2554" s="367">
        <v>5409.9999999999991</v>
      </c>
      <c r="K2554" s="367">
        <v>32787.878787878588</v>
      </c>
      <c r="L2554" s="384">
        <v>-3275048.2115527238</v>
      </c>
      <c r="M2554" s="367">
        <v>5409.9999999999673</v>
      </c>
      <c r="N2554" s="367">
        <v>541</v>
      </c>
      <c r="O2554" s="384">
        <v>-55870.1417765148</v>
      </c>
      <c r="P2554" s="367">
        <v>78.445000000000007</v>
      </c>
      <c r="Q2554" s="367">
        <v>541</v>
      </c>
      <c r="R2554" s="384">
        <v>-23609.555978334822</v>
      </c>
      <c r="S2554" s="367">
        <v>75.739999999999995</v>
      </c>
      <c r="T2554" s="367">
        <v>18655.172413793123</v>
      </c>
      <c r="U2554" s="384">
        <v>-3365647.9307390023</v>
      </c>
      <c r="V2554" s="367">
        <v>5410.0000000000064</v>
      </c>
      <c r="W2554" s="367">
        <v>901666.66666666034</v>
      </c>
      <c r="X2554" s="384">
        <v>142796.80447384584</v>
      </c>
      <c r="Y2554" s="386">
        <v>5409.9999999999618</v>
      </c>
      <c r="Z2554" s="367"/>
      <c r="AA2554" s="367"/>
      <c r="AB2554" s="367"/>
      <c r="AC2554" s="367"/>
      <c r="AD2554" s="367"/>
      <c r="AE2554" s="367"/>
      <c r="AF2554" s="367"/>
      <c r="AG2554" s="367"/>
      <c r="AH2554" s="367"/>
      <c r="AI2554" s="367"/>
      <c r="AJ2554" s="367"/>
      <c r="AK2554" s="367"/>
      <c r="AL2554" s="367"/>
      <c r="AM2554" s="367"/>
      <c r="AN2554" s="367"/>
      <c r="AO2554" s="367"/>
      <c r="AP2554" s="367"/>
      <c r="AQ2554" s="367"/>
      <c r="AR2554" s="367"/>
      <c r="AS2554" s="367"/>
      <c r="AT2554" s="367"/>
    </row>
    <row r="2555" spans="2:46" ht="13.8">
      <c r="B2555" s="26">
        <v>90.333333333333712</v>
      </c>
      <c r="C2555" s="363">
        <v>772.74417852552324</v>
      </c>
      <c r="D2555" s="367">
        <v>5420.0000000000227</v>
      </c>
      <c r="E2555" s="367">
        <v>25209.302325581539</v>
      </c>
      <c r="F2555" s="367">
        <v>-4596844.1644262942</v>
      </c>
      <c r="G2555" s="367">
        <v>5420.0000000000318</v>
      </c>
      <c r="H2555" s="367">
        <v>135500</v>
      </c>
      <c r="I2555" s="384">
        <v>-54254812.504431389</v>
      </c>
      <c r="J2555" s="367">
        <v>5419.9999999999991</v>
      </c>
      <c r="K2555" s="367">
        <v>32848.484848484652</v>
      </c>
      <c r="L2555" s="384">
        <v>-3287662.3180627353</v>
      </c>
      <c r="M2555" s="367">
        <v>5419.9999999999682</v>
      </c>
      <c r="N2555" s="367">
        <v>542</v>
      </c>
      <c r="O2555" s="384">
        <v>-56079.609383526098</v>
      </c>
      <c r="P2555" s="367">
        <v>78.59</v>
      </c>
      <c r="Q2555" s="367">
        <v>542</v>
      </c>
      <c r="R2555" s="384">
        <v>-23703.316226413506</v>
      </c>
      <c r="S2555" s="367">
        <v>75.88</v>
      </c>
      <c r="T2555" s="367">
        <v>18689.655172413812</v>
      </c>
      <c r="U2555" s="384">
        <v>-3378519.2029490322</v>
      </c>
      <c r="V2555" s="367">
        <v>5420.0000000000064</v>
      </c>
      <c r="W2555" s="367">
        <v>903333.33333332697</v>
      </c>
      <c r="X2555" s="384">
        <v>142813.46138558062</v>
      </c>
      <c r="Y2555" s="386">
        <v>5419.9999999999618</v>
      </c>
      <c r="Z2555" s="367"/>
      <c r="AA2555" s="367"/>
      <c r="AB2555" s="367"/>
      <c r="AC2555" s="367"/>
      <c r="AD2555" s="367"/>
      <c r="AE2555" s="367"/>
      <c r="AF2555" s="367"/>
      <c r="AG2555" s="367"/>
      <c r="AH2555" s="367"/>
      <c r="AI2555" s="367"/>
      <c r="AJ2555" s="367"/>
      <c r="AK2555" s="367"/>
      <c r="AL2555" s="367"/>
      <c r="AM2555" s="367"/>
      <c r="AN2555" s="367"/>
      <c r="AO2555" s="367"/>
      <c r="AP2555" s="367"/>
      <c r="AQ2555" s="367"/>
      <c r="AR2555" s="367"/>
      <c r="AS2555" s="367"/>
      <c r="AT2555" s="367"/>
    </row>
    <row r="2556" spans="2:46" ht="13.8">
      <c r="B2556" s="26">
        <v>90.500000000000384</v>
      </c>
      <c r="C2556" s="363">
        <v>774.12870323848006</v>
      </c>
      <c r="D2556" s="367">
        <v>5430.0000000000227</v>
      </c>
      <c r="E2556" s="367">
        <v>25255.813953488516</v>
      </c>
      <c r="F2556" s="367">
        <v>-4613911.8580473447</v>
      </c>
      <c r="G2556" s="367">
        <v>5430.0000000000318</v>
      </c>
      <c r="H2556" s="367">
        <v>135750</v>
      </c>
      <c r="I2556" s="384">
        <v>-54456000.429891504</v>
      </c>
      <c r="J2556" s="367">
        <v>5429.9999999999991</v>
      </c>
      <c r="K2556" s="367">
        <v>32909.090909090715</v>
      </c>
      <c r="L2556" s="384">
        <v>-3300300.6327386433</v>
      </c>
      <c r="M2556" s="367">
        <v>5429.9999999999682</v>
      </c>
      <c r="N2556" s="367">
        <v>543</v>
      </c>
      <c r="O2556" s="384">
        <v>-56289.468856315667</v>
      </c>
      <c r="P2556" s="367">
        <v>78.734999999999999</v>
      </c>
      <c r="Q2556" s="367">
        <v>543</v>
      </c>
      <c r="R2556" s="384">
        <v>-23797.261417901838</v>
      </c>
      <c r="S2556" s="367">
        <v>76.02</v>
      </c>
      <c r="T2556" s="367">
        <v>18724.1379310345</v>
      </c>
      <c r="U2556" s="384">
        <v>-3391415.0143159777</v>
      </c>
      <c r="V2556" s="367">
        <v>5430.0000000000045</v>
      </c>
      <c r="W2556" s="367">
        <v>904999.9999999936</v>
      </c>
      <c r="X2556" s="384">
        <v>142829.20577768708</v>
      </c>
      <c r="Y2556" s="386">
        <v>5429.9999999999618</v>
      </c>
      <c r="Z2556" s="367"/>
      <c r="AA2556" s="367"/>
      <c r="AB2556" s="367"/>
      <c r="AC2556" s="367"/>
      <c r="AD2556" s="367"/>
      <c r="AE2556" s="367"/>
      <c r="AF2556" s="367"/>
      <c r="AG2556" s="367"/>
      <c r="AH2556" s="367"/>
      <c r="AI2556" s="367"/>
      <c r="AJ2556" s="367"/>
      <c r="AK2556" s="367"/>
      <c r="AL2556" s="367"/>
      <c r="AM2556" s="367"/>
      <c r="AN2556" s="367"/>
      <c r="AO2556" s="367"/>
      <c r="AP2556" s="367"/>
      <c r="AQ2556" s="367"/>
      <c r="AR2556" s="367"/>
      <c r="AS2556" s="367"/>
      <c r="AT2556" s="367"/>
    </row>
    <row r="2557" spans="2:46" ht="13.8">
      <c r="B2557" s="26">
        <v>90.666666666667055</v>
      </c>
      <c r="C2557" s="363">
        <v>775.51307619249144</v>
      </c>
      <c r="D2557" s="367">
        <v>5440.0000000000236</v>
      </c>
      <c r="E2557" s="367">
        <v>25302.325581395493</v>
      </c>
      <c r="F2557" s="367">
        <v>-4631011.1775664603</v>
      </c>
      <c r="G2557" s="367">
        <v>5440.0000000000318</v>
      </c>
      <c r="H2557" s="367">
        <v>136000</v>
      </c>
      <c r="I2557" s="384">
        <v>-54657560.682406418</v>
      </c>
      <c r="J2557" s="367">
        <v>5439.9999999999991</v>
      </c>
      <c r="K2557" s="367">
        <v>32969.696969696779</v>
      </c>
      <c r="L2557" s="384">
        <v>-3312963.1555804489</v>
      </c>
      <c r="M2557" s="367">
        <v>5439.9999999999691</v>
      </c>
      <c r="N2557" s="367">
        <v>544</v>
      </c>
      <c r="O2557" s="384">
        <v>-56499.720194883499</v>
      </c>
      <c r="P2557" s="367">
        <v>78.88</v>
      </c>
      <c r="Q2557" s="367">
        <v>544</v>
      </c>
      <c r="R2557" s="384">
        <v>-23891.391552799822</v>
      </c>
      <c r="S2557" s="367">
        <v>76.16</v>
      </c>
      <c r="T2557" s="367">
        <v>18758.620689655188</v>
      </c>
      <c r="U2557" s="384">
        <v>-3404335.3648398435</v>
      </c>
      <c r="V2557" s="367">
        <v>5440.0000000000045</v>
      </c>
      <c r="W2557" s="367">
        <v>906666.66666666023</v>
      </c>
      <c r="X2557" s="384">
        <v>142844.03765016521</v>
      </c>
      <c r="Y2557" s="386">
        <v>5439.9999999999618</v>
      </c>
      <c r="Z2557" s="367"/>
      <c r="AA2557" s="367"/>
      <c r="AB2557" s="367"/>
      <c r="AC2557" s="367"/>
      <c r="AD2557" s="367"/>
      <c r="AE2557" s="367"/>
      <c r="AF2557" s="367"/>
      <c r="AG2557" s="367"/>
      <c r="AH2557" s="367"/>
      <c r="AI2557" s="367"/>
      <c r="AJ2557" s="367"/>
      <c r="AK2557" s="367"/>
      <c r="AL2557" s="367"/>
      <c r="AM2557" s="367"/>
      <c r="AN2557" s="367"/>
      <c r="AO2557" s="367"/>
      <c r="AP2557" s="367"/>
      <c r="AQ2557" s="367"/>
      <c r="AR2557" s="367"/>
      <c r="AS2557" s="367"/>
      <c r="AT2557" s="367"/>
    </row>
    <row r="2558" spans="2:46" ht="13.8">
      <c r="B2558" s="26">
        <v>90.833333333333727</v>
      </c>
      <c r="C2558" s="363">
        <v>776.89729738755739</v>
      </c>
      <c r="D2558" s="367">
        <v>5450.0000000000236</v>
      </c>
      <c r="E2558" s="367">
        <v>25348.83720930247</v>
      </c>
      <c r="F2558" s="367">
        <v>-4648142.1229836447</v>
      </c>
      <c r="G2558" s="367">
        <v>5450.0000000000318</v>
      </c>
      <c r="H2558" s="367">
        <v>136250</v>
      </c>
      <c r="I2558" s="384">
        <v>-54859493.26197613</v>
      </c>
      <c r="J2558" s="367">
        <v>5449.9999999999991</v>
      </c>
      <c r="K2558" s="367">
        <v>33030.303030302843</v>
      </c>
      <c r="L2558" s="384">
        <v>-3325649.8865881516</v>
      </c>
      <c r="M2558" s="367">
        <v>5449.9999999999691</v>
      </c>
      <c r="N2558" s="367">
        <v>545</v>
      </c>
      <c r="O2558" s="384">
        <v>-56710.36339922958</v>
      </c>
      <c r="P2558" s="367">
        <v>79.024999999999991</v>
      </c>
      <c r="Q2558" s="367">
        <v>545</v>
      </c>
      <c r="R2558" s="384">
        <v>-23985.70663110746</v>
      </c>
      <c r="S2558" s="367">
        <v>76.3</v>
      </c>
      <c r="T2558" s="367">
        <v>18793.103448275877</v>
      </c>
      <c r="U2558" s="384">
        <v>-3417280.2545206272</v>
      </c>
      <c r="V2558" s="367">
        <v>5450.0000000000045</v>
      </c>
      <c r="W2558" s="367">
        <v>908333.33333332685</v>
      </c>
      <c r="X2558" s="384">
        <v>142857.95700301504</v>
      </c>
      <c r="Y2558" s="386">
        <v>5449.99999999996</v>
      </c>
      <c r="Z2558" s="367"/>
      <c r="AA2558" s="367"/>
      <c r="AB2558" s="367"/>
      <c r="AC2558" s="367"/>
      <c r="AD2558" s="367"/>
      <c r="AE2558" s="367"/>
      <c r="AF2558" s="367"/>
      <c r="AG2558" s="367"/>
      <c r="AH2558" s="367"/>
      <c r="AI2558" s="367"/>
      <c r="AJ2558" s="367"/>
      <c r="AK2558" s="367"/>
      <c r="AL2558" s="367"/>
      <c r="AM2558" s="367"/>
      <c r="AN2558" s="367"/>
      <c r="AO2558" s="367"/>
      <c r="AP2558" s="367"/>
      <c r="AQ2558" s="367"/>
      <c r="AR2558" s="367"/>
      <c r="AS2558" s="367"/>
      <c r="AT2558" s="367"/>
    </row>
    <row r="2559" spans="2:46" ht="13.8">
      <c r="B2559" s="26">
        <v>91.000000000000398</v>
      </c>
      <c r="C2559" s="363">
        <v>778.2813668236779</v>
      </c>
      <c r="D2559" s="367">
        <v>5460.0000000000236</v>
      </c>
      <c r="E2559" s="367">
        <v>25395.348837209447</v>
      </c>
      <c r="F2559" s="367">
        <v>-4665304.6942988932</v>
      </c>
      <c r="G2559" s="367">
        <v>5460.0000000000318</v>
      </c>
      <c r="H2559" s="367">
        <v>136500</v>
      </c>
      <c r="I2559" s="384">
        <v>-55061798.168600649</v>
      </c>
      <c r="J2559" s="367">
        <v>5459.9999999999991</v>
      </c>
      <c r="K2559" s="367">
        <v>33090.909090908906</v>
      </c>
      <c r="L2559" s="384">
        <v>-3338360.8257617522</v>
      </c>
      <c r="M2559" s="367">
        <v>5459.99999999997</v>
      </c>
      <c r="N2559" s="367">
        <v>546</v>
      </c>
      <c r="O2559" s="384">
        <v>-56921.398469353946</v>
      </c>
      <c r="P2559" s="367">
        <v>79.17</v>
      </c>
      <c r="Q2559" s="367">
        <v>546</v>
      </c>
      <c r="R2559" s="384">
        <v>-24080.206652824745</v>
      </c>
      <c r="S2559" s="367">
        <v>76.44</v>
      </c>
      <c r="T2559" s="367">
        <v>18827.586206896565</v>
      </c>
      <c r="U2559" s="384">
        <v>-3430249.683358327</v>
      </c>
      <c r="V2559" s="367">
        <v>5460.0000000000036</v>
      </c>
      <c r="W2559" s="367">
        <v>909999.99999999348</v>
      </c>
      <c r="X2559" s="384">
        <v>142870.96383623657</v>
      </c>
      <c r="Y2559" s="386">
        <v>5459.9999999999609</v>
      </c>
      <c r="Z2559" s="367"/>
      <c r="AA2559" s="367"/>
      <c r="AB2559" s="367"/>
      <c r="AC2559" s="367"/>
      <c r="AD2559" s="367"/>
      <c r="AE2559" s="367"/>
      <c r="AF2559" s="367"/>
      <c r="AG2559" s="367"/>
      <c r="AH2559" s="367"/>
      <c r="AI2559" s="367"/>
      <c r="AJ2559" s="367"/>
      <c r="AK2559" s="367"/>
      <c r="AL2559" s="367"/>
      <c r="AM2559" s="367"/>
      <c r="AN2559" s="367"/>
      <c r="AO2559" s="367"/>
      <c r="AP2559" s="367"/>
      <c r="AQ2559" s="367"/>
      <c r="AR2559" s="367"/>
      <c r="AS2559" s="367"/>
      <c r="AT2559" s="367"/>
    </row>
    <row r="2560" spans="2:46" ht="13.8">
      <c r="B2560" s="26">
        <v>91.166666666667069</v>
      </c>
      <c r="C2560" s="363">
        <v>779.66528450085275</v>
      </c>
      <c r="D2560" s="367">
        <v>5470.0000000000236</v>
      </c>
      <c r="E2560" s="367">
        <v>25441.860465116424</v>
      </c>
      <c r="F2560" s="367">
        <v>-4682498.8915122095</v>
      </c>
      <c r="G2560" s="367">
        <v>5470.0000000000318</v>
      </c>
      <c r="H2560" s="367">
        <v>136750</v>
      </c>
      <c r="I2560" s="384">
        <v>-55264475.402279958</v>
      </c>
      <c r="J2560" s="367">
        <v>5469.9999999999991</v>
      </c>
      <c r="K2560" s="367">
        <v>33151.51515151497</v>
      </c>
      <c r="L2560" s="384">
        <v>-3351095.9731012508</v>
      </c>
      <c r="M2560" s="367">
        <v>5469.9999999999709</v>
      </c>
      <c r="N2560" s="367">
        <v>547</v>
      </c>
      <c r="O2560" s="384">
        <v>-57132.825405256568</v>
      </c>
      <c r="P2560" s="367">
        <v>79.314999999999998</v>
      </c>
      <c r="Q2560" s="367">
        <v>547</v>
      </c>
      <c r="R2560" s="384">
        <v>-24174.891617951678</v>
      </c>
      <c r="S2560" s="367">
        <v>76.58</v>
      </c>
      <c r="T2560" s="367">
        <v>18862.068965517254</v>
      </c>
      <c r="U2560" s="384">
        <v>-3443243.6513529462</v>
      </c>
      <c r="V2560" s="367">
        <v>5470.0000000000036</v>
      </c>
      <c r="W2560" s="367">
        <v>911666.66666666011</v>
      </c>
      <c r="X2560" s="384">
        <v>142883.0581498298</v>
      </c>
      <c r="Y2560" s="386">
        <v>5469.9999999999609</v>
      </c>
      <c r="Z2560" s="367"/>
      <c r="AA2560" s="367"/>
      <c r="AB2560" s="367"/>
      <c r="AC2560" s="367"/>
      <c r="AD2560" s="367"/>
      <c r="AE2560" s="367"/>
      <c r="AF2560" s="367"/>
      <c r="AG2560" s="367"/>
      <c r="AH2560" s="367"/>
      <c r="AI2560" s="367"/>
      <c r="AJ2560" s="367"/>
      <c r="AK2560" s="367"/>
      <c r="AL2560" s="367"/>
      <c r="AM2560" s="367"/>
      <c r="AN2560" s="367"/>
      <c r="AO2560" s="367"/>
      <c r="AP2560" s="367"/>
      <c r="AQ2560" s="367"/>
      <c r="AR2560" s="367"/>
      <c r="AS2560" s="367"/>
      <c r="AT2560" s="367"/>
    </row>
    <row r="2561" spans="2:46" ht="13.8">
      <c r="B2561" s="26">
        <v>91.333333333333741</v>
      </c>
      <c r="C2561" s="363">
        <v>781.04905041908228</v>
      </c>
      <c r="D2561" s="367">
        <v>5480.0000000000246</v>
      </c>
      <c r="E2561" s="367">
        <v>25488.372093023401</v>
      </c>
      <c r="F2561" s="367">
        <v>-4699724.7146235928</v>
      </c>
      <c r="G2561" s="367">
        <v>5480.0000000000318</v>
      </c>
      <c r="H2561" s="367">
        <v>137000</v>
      </c>
      <c r="I2561" s="384">
        <v>-55467524.963014066</v>
      </c>
      <c r="J2561" s="367">
        <v>5479.9999999999991</v>
      </c>
      <c r="K2561" s="367">
        <v>33212.121212121034</v>
      </c>
      <c r="L2561" s="384">
        <v>-3363855.3286066442</v>
      </c>
      <c r="M2561" s="367">
        <v>5479.9999999999709</v>
      </c>
      <c r="N2561" s="367">
        <v>548</v>
      </c>
      <c r="O2561" s="384">
        <v>-57344.644206937432</v>
      </c>
      <c r="P2561" s="367">
        <v>79.459999999999994</v>
      </c>
      <c r="Q2561" s="367">
        <v>548</v>
      </c>
      <c r="R2561" s="384">
        <v>-24269.761526488266</v>
      </c>
      <c r="S2561" s="367">
        <v>76.72</v>
      </c>
      <c r="T2561" s="367">
        <v>18896.551724137942</v>
      </c>
      <c r="U2561" s="384">
        <v>-3456262.1585044838</v>
      </c>
      <c r="V2561" s="367">
        <v>5480.0000000000036</v>
      </c>
      <c r="W2561" s="367">
        <v>913333.33333332674</v>
      </c>
      <c r="X2561" s="384">
        <v>142894.23994379473</v>
      </c>
      <c r="Y2561" s="386">
        <v>5479.9999999999609</v>
      </c>
      <c r="Z2561" s="367"/>
      <c r="AA2561" s="367"/>
      <c r="AB2561" s="367"/>
      <c r="AC2561" s="367"/>
      <c r="AD2561" s="367"/>
      <c r="AE2561" s="367"/>
      <c r="AF2561" s="367"/>
      <c r="AG2561" s="367"/>
      <c r="AH2561" s="367"/>
      <c r="AI2561" s="367"/>
      <c r="AJ2561" s="367"/>
      <c r="AK2561" s="367"/>
      <c r="AL2561" s="367"/>
      <c r="AM2561" s="367"/>
      <c r="AN2561" s="367"/>
      <c r="AO2561" s="367"/>
      <c r="AP2561" s="367"/>
      <c r="AQ2561" s="367"/>
      <c r="AR2561" s="367"/>
      <c r="AS2561" s="367"/>
      <c r="AT2561" s="367"/>
    </row>
    <row r="2562" spans="2:46" ht="13.8">
      <c r="B2562" s="26">
        <v>91.500000000000412</v>
      </c>
      <c r="C2562" s="363">
        <v>782.43266457836626</v>
      </c>
      <c r="D2562" s="367">
        <v>5490.0000000000246</v>
      </c>
      <c r="E2562" s="367">
        <v>25534.883720930378</v>
      </c>
      <c r="F2562" s="367">
        <v>-4716982.163633042</v>
      </c>
      <c r="G2562" s="367">
        <v>5490.0000000000318</v>
      </c>
      <c r="H2562" s="367">
        <v>137250</v>
      </c>
      <c r="I2562" s="384">
        <v>-55670946.85080298</v>
      </c>
      <c r="J2562" s="367">
        <v>5489.9999999999991</v>
      </c>
      <c r="K2562" s="367">
        <v>33272.727272727097</v>
      </c>
      <c r="L2562" s="384">
        <v>-3376638.8922779374</v>
      </c>
      <c r="M2562" s="367">
        <v>5489.9999999999718</v>
      </c>
      <c r="N2562" s="367">
        <v>549</v>
      </c>
      <c r="O2562" s="384">
        <v>-57556.85487439658</v>
      </c>
      <c r="P2562" s="367">
        <v>79.605000000000004</v>
      </c>
      <c r="Q2562" s="367">
        <v>549</v>
      </c>
      <c r="R2562" s="384">
        <v>-24364.816378434505</v>
      </c>
      <c r="S2562" s="367">
        <v>76.86</v>
      </c>
      <c r="T2562" s="367">
        <v>18931.03448275863</v>
      </c>
      <c r="U2562" s="384">
        <v>-3469305.2048129374</v>
      </c>
      <c r="V2562" s="367">
        <v>5490.0000000000027</v>
      </c>
      <c r="W2562" s="367">
        <v>914999.99999999336</v>
      </c>
      <c r="X2562" s="384">
        <v>142904.50921813134</v>
      </c>
      <c r="Y2562" s="386">
        <v>5489.9999999999609</v>
      </c>
      <c r="Z2562" s="367"/>
      <c r="AA2562" s="367"/>
      <c r="AB2562" s="367"/>
      <c r="AC2562" s="367"/>
      <c r="AD2562" s="367"/>
      <c r="AE2562" s="367"/>
      <c r="AF2562" s="367"/>
      <c r="AG2562" s="367"/>
      <c r="AH2562" s="367"/>
      <c r="AI2562" s="367"/>
      <c r="AJ2562" s="367"/>
      <c r="AK2562" s="367"/>
      <c r="AL2562" s="367"/>
      <c r="AM2562" s="367"/>
      <c r="AN2562" s="367"/>
      <c r="AO2562" s="367"/>
      <c r="AP2562" s="367"/>
      <c r="AQ2562" s="367"/>
      <c r="AR2562" s="367"/>
      <c r="AS2562" s="367"/>
      <c r="AT2562" s="367"/>
    </row>
    <row r="2563" spans="2:46" ht="13.8">
      <c r="B2563" s="26">
        <v>91.666666666667084</v>
      </c>
      <c r="C2563" s="363">
        <v>783.8161269787048</v>
      </c>
      <c r="D2563" s="367">
        <v>5500.0000000000246</v>
      </c>
      <c r="E2563" s="367">
        <v>25581.395348837355</v>
      </c>
      <c r="F2563" s="367">
        <v>-4734271.2385405572</v>
      </c>
      <c r="G2563" s="367">
        <v>5500.0000000000318</v>
      </c>
      <c r="H2563" s="367">
        <v>137500</v>
      </c>
      <c r="I2563" s="384">
        <v>-55874741.065646701</v>
      </c>
      <c r="J2563" s="367">
        <v>5499.9999999999991</v>
      </c>
      <c r="K2563" s="367">
        <v>33333.333333333161</v>
      </c>
      <c r="L2563" s="384">
        <v>-3389446.6641151258</v>
      </c>
      <c r="M2563" s="367">
        <v>5499.9999999999718</v>
      </c>
      <c r="N2563" s="367">
        <v>550</v>
      </c>
      <c r="O2563" s="384">
        <v>-57769.457407633978</v>
      </c>
      <c r="P2563" s="367">
        <v>79.75</v>
      </c>
      <c r="Q2563" s="367">
        <v>550</v>
      </c>
      <c r="R2563" s="384">
        <v>-24460.056173790388</v>
      </c>
      <c r="S2563" s="367">
        <v>77</v>
      </c>
      <c r="T2563" s="367">
        <v>18965.517241379319</v>
      </c>
      <c r="U2563" s="384">
        <v>-3482372.7902783104</v>
      </c>
      <c r="V2563" s="367">
        <v>5500.0000000000027</v>
      </c>
      <c r="W2563" s="367">
        <v>916666.66666665999</v>
      </c>
      <c r="X2563" s="384">
        <v>142913.86597283965</v>
      </c>
      <c r="Y2563" s="386">
        <v>5499.9999999999591</v>
      </c>
      <c r="Z2563" s="367"/>
      <c r="AA2563" s="367"/>
      <c r="AB2563" s="367"/>
      <c r="AC2563" s="367"/>
      <c r="AD2563" s="367"/>
      <c r="AE2563" s="367"/>
      <c r="AF2563" s="367"/>
      <c r="AG2563" s="367"/>
      <c r="AH2563" s="367"/>
      <c r="AI2563" s="367"/>
      <c r="AJ2563" s="367"/>
      <c r="AK2563" s="367"/>
      <c r="AL2563" s="367"/>
      <c r="AM2563" s="367"/>
      <c r="AN2563" s="367"/>
      <c r="AO2563" s="367"/>
      <c r="AP2563" s="367"/>
      <c r="AQ2563" s="367"/>
      <c r="AR2563" s="367"/>
      <c r="AS2563" s="367"/>
      <c r="AT2563" s="367"/>
    </row>
    <row r="2564" spans="2:46" ht="13.8">
      <c r="B2564" s="26">
        <v>91.833333333333755</v>
      </c>
      <c r="C2564" s="363">
        <v>785.1994376200978</v>
      </c>
      <c r="D2564" s="367">
        <v>5510.0000000000246</v>
      </c>
      <c r="E2564" s="367">
        <v>25627.906976744332</v>
      </c>
      <c r="F2564" s="367">
        <v>-4751591.9393461393</v>
      </c>
      <c r="G2564" s="367">
        <v>5510.0000000000318</v>
      </c>
      <c r="H2564" s="367">
        <v>137750</v>
      </c>
      <c r="I2564" s="384">
        <v>-56078907.607545219</v>
      </c>
      <c r="J2564" s="367">
        <v>5509.9999999999991</v>
      </c>
      <c r="K2564" s="367">
        <v>33393.939393939225</v>
      </c>
      <c r="L2564" s="384">
        <v>-3402278.6441182131</v>
      </c>
      <c r="M2564" s="367">
        <v>5509.9999999999727</v>
      </c>
      <c r="N2564" s="367">
        <v>551</v>
      </c>
      <c r="O2564" s="384">
        <v>-57982.451806649624</v>
      </c>
      <c r="P2564" s="367">
        <v>79.894999999999996</v>
      </c>
      <c r="Q2564" s="367">
        <v>551</v>
      </c>
      <c r="R2564" s="384">
        <v>-24555.480912555926</v>
      </c>
      <c r="S2564" s="367">
        <v>77.14</v>
      </c>
      <c r="T2564" s="367">
        <v>19000.000000000007</v>
      </c>
      <c r="U2564" s="384">
        <v>-3495464.9149006009</v>
      </c>
      <c r="V2564" s="367">
        <v>5510.0000000000027</v>
      </c>
      <c r="W2564" s="367">
        <v>918333.33333332662</v>
      </c>
      <c r="X2564" s="384">
        <v>142922.31020791965</v>
      </c>
      <c r="Y2564" s="386">
        <v>5509.9999999999591</v>
      </c>
      <c r="Z2564" s="367"/>
      <c r="AA2564" s="367"/>
      <c r="AB2564" s="367"/>
      <c r="AC2564" s="367"/>
      <c r="AD2564" s="367"/>
      <c r="AE2564" s="367"/>
      <c r="AF2564" s="367"/>
      <c r="AG2564" s="367"/>
      <c r="AH2564" s="367"/>
      <c r="AI2564" s="367"/>
      <c r="AJ2564" s="367"/>
      <c r="AK2564" s="367"/>
      <c r="AL2564" s="367"/>
      <c r="AM2564" s="367"/>
      <c r="AN2564" s="367"/>
      <c r="AO2564" s="367"/>
      <c r="AP2564" s="367"/>
      <c r="AQ2564" s="367"/>
      <c r="AR2564" s="367"/>
      <c r="AS2564" s="367"/>
      <c r="AT2564" s="367"/>
    </row>
    <row r="2565" spans="2:46" ht="13.8">
      <c r="B2565" s="26">
        <v>92.000000000000426</v>
      </c>
      <c r="C2565" s="363">
        <v>786.5825965025457</v>
      </c>
      <c r="D2565" s="367">
        <v>5520.0000000000264</v>
      </c>
      <c r="E2565" s="367">
        <v>25674.41860465131</v>
      </c>
      <c r="F2565" s="367">
        <v>-4768944.2660497893</v>
      </c>
      <c r="G2565" s="367">
        <v>5520.0000000000318</v>
      </c>
      <c r="H2565" s="367">
        <v>138000</v>
      </c>
      <c r="I2565" s="384">
        <v>-56283446.476498522</v>
      </c>
      <c r="J2565" s="367">
        <v>5519.9999999999991</v>
      </c>
      <c r="K2565" s="367">
        <v>33454.545454545289</v>
      </c>
      <c r="L2565" s="384">
        <v>-3415134.8322871956</v>
      </c>
      <c r="M2565" s="367">
        <v>5519.9999999999727</v>
      </c>
      <c r="N2565" s="367">
        <v>552</v>
      </c>
      <c r="O2565" s="384">
        <v>-58195.838071443555</v>
      </c>
      <c r="P2565" s="367">
        <v>80.040000000000006</v>
      </c>
      <c r="Q2565" s="367">
        <v>552</v>
      </c>
      <c r="R2565" s="384">
        <v>-24651.090594731111</v>
      </c>
      <c r="S2565" s="367">
        <v>77.28</v>
      </c>
      <c r="T2565" s="367">
        <v>19034.482758620696</v>
      </c>
      <c r="U2565" s="384">
        <v>-3508581.5786798084</v>
      </c>
      <c r="V2565" s="367">
        <v>5520.0000000000018</v>
      </c>
      <c r="W2565" s="367">
        <v>919999.99999999325</v>
      </c>
      <c r="X2565" s="384">
        <v>142929.84192337136</v>
      </c>
      <c r="Y2565" s="386">
        <v>5519.9999999999591</v>
      </c>
      <c r="Z2565" s="367"/>
      <c r="AA2565" s="367"/>
      <c r="AB2565" s="367"/>
      <c r="AC2565" s="367"/>
      <c r="AD2565" s="367"/>
      <c r="AE2565" s="367"/>
      <c r="AF2565" s="367"/>
      <c r="AG2565" s="367"/>
      <c r="AH2565" s="367"/>
      <c r="AI2565" s="367"/>
      <c r="AJ2565" s="367"/>
      <c r="AK2565" s="367"/>
      <c r="AL2565" s="367"/>
      <c r="AM2565" s="367"/>
      <c r="AN2565" s="367"/>
      <c r="AO2565" s="367"/>
      <c r="AP2565" s="367"/>
      <c r="AQ2565" s="367"/>
      <c r="AR2565" s="367"/>
      <c r="AS2565" s="367"/>
      <c r="AT2565" s="367"/>
    </row>
    <row r="2566" spans="2:46" ht="13.8">
      <c r="B2566" s="26">
        <v>92.166666666667098</v>
      </c>
      <c r="C2566" s="363">
        <v>787.96560362604771</v>
      </c>
      <c r="D2566" s="367">
        <v>5530.0000000000264</v>
      </c>
      <c r="E2566" s="367">
        <v>25720.930232558287</v>
      </c>
      <c r="F2566" s="367">
        <v>-4786328.2186515033</v>
      </c>
      <c r="G2566" s="367">
        <v>5530.0000000000318</v>
      </c>
      <c r="H2566" s="367">
        <v>138250</v>
      </c>
      <c r="I2566" s="384">
        <v>-56488357.672506638</v>
      </c>
      <c r="J2566" s="367">
        <v>5529.9999999999991</v>
      </c>
      <c r="K2566" s="367">
        <v>33515.151515151352</v>
      </c>
      <c r="L2566" s="384">
        <v>-3428015.2286220775</v>
      </c>
      <c r="M2566" s="367">
        <v>5529.9999999999736</v>
      </c>
      <c r="N2566" s="367">
        <v>553</v>
      </c>
      <c r="O2566" s="384">
        <v>-58409.616202015735</v>
      </c>
      <c r="P2566" s="367">
        <v>80.185000000000002</v>
      </c>
      <c r="Q2566" s="367">
        <v>553</v>
      </c>
      <c r="R2566" s="384">
        <v>-24746.885220315951</v>
      </c>
      <c r="S2566" s="367">
        <v>77.42</v>
      </c>
      <c r="T2566" s="367">
        <v>19068.965517241384</v>
      </c>
      <c r="U2566" s="384">
        <v>-3521722.7816159348</v>
      </c>
      <c r="V2566" s="367">
        <v>5530.0000000000018</v>
      </c>
      <c r="W2566" s="367">
        <v>921666.66666665988</v>
      </c>
      <c r="X2566" s="384">
        <v>142936.46111919475</v>
      </c>
      <c r="Y2566" s="386">
        <v>5529.9999999999591</v>
      </c>
      <c r="Z2566" s="367"/>
      <c r="AA2566" s="367"/>
      <c r="AB2566" s="367"/>
      <c r="AC2566" s="367"/>
      <c r="AD2566" s="367"/>
      <c r="AE2566" s="367"/>
      <c r="AF2566" s="367"/>
      <c r="AG2566" s="367"/>
      <c r="AH2566" s="367"/>
      <c r="AI2566" s="367"/>
      <c r="AJ2566" s="367"/>
      <c r="AK2566" s="367"/>
      <c r="AL2566" s="367"/>
      <c r="AM2566" s="367"/>
      <c r="AN2566" s="367"/>
      <c r="AO2566" s="367"/>
      <c r="AP2566" s="367"/>
      <c r="AQ2566" s="367"/>
      <c r="AR2566" s="367"/>
      <c r="AS2566" s="367"/>
      <c r="AT2566" s="367"/>
    </row>
    <row r="2567" spans="2:46" ht="13.8">
      <c r="B2567" s="26">
        <v>92.333333333333769</v>
      </c>
      <c r="C2567" s="363">
        <v>789.3484589906044</v>
      </c>
      <c r="D2567" s="367">
        <v>5540.0000000000264</v>
      </c>
      <c r="E2567" s="367">
        <v>25767.441860465264</v>
      </c>
      <c r="F2567" s="367">
        <v>-4803743.7971512862</v>
      </c>
      <c r="G2567" s="367">
        <v>5540.0000000000318</v>
      </c>
      <c r="H2567" s="367">
        <v>138500</v>
      </c>
      <c r="I2567" s="384">
        <v>-56693641.195569545</v>
      </c>
      <c r="J2567" s="367">
        <v>5539.9999999999991</v>
      </c>
      <c r="K2567" s="367">
        <v>33575.757575757416</v>
      </c>
      <c r="L2567" s="384">
        <v>-3440919.8331228551</v>
      </c>
      <c r="M2567" s="367">
        <v>5539.9999999999736</v>
      </c>
      <c r="N2567" s="367">
        <v>554</v>
      </c>
      <c r="O2567" s="384">
        <v>-58623.786198366171</v>
      </c>
      <c r="P2567" s="367">
        <v>80.33</v>
      </c>
      <c r="Q2567" s="367">
        <v>554</v>
      </c>
      <c r="R2567" s="384">
        <v>-24842.864789310435</v>
      </c>
      <c r="S2567" s="367">
        <v>77.56</v>
      </c>
      <c r="T2567" s="367">
        <v>19103.448275862072</v>
      </c>
      <c r="U2567" s="384">
        <v>-3534888.5237089796</v>
      </c>
      <c r="V2567" s="367">
        <v>5540.0000000000018</v>
      </c>
      <c r="W2567" s="367">
        <v>923333.3333333265</v>
      </c>
      <c r="X2567" s="384">
        <v>142942.16779538986</v>
      </c>
      <c r="Y2567" s="386">
        <v>5539.9999999999582</v>
      </c>
      <c r="Z2567" s="367"/>
      <c r="AA2567" s="367"/>
      <c r="AB2567" s="367"/>
      <c r="AC2567" s="367"/>
      <c r="AD2567" s="367"/>
      <c r="AE2567" s="367"/>
      <c r="AF2567" s="367"/>
      <c r="AG2567" s="367"/>
      <c r="AH2567" s="367"/>
      <c r="AI2567" s="367"/>
      <c r="AJ2567" s="367"/>
      <c r="AK2567" s="367"/>
      <c r="AL2567" s="367"/>
      <c r="AM2567" s="367"/>
      <c r="AN2567" s="367"/>
      <c r="AO2567" s="367"/>
      <c r="AP2567" s="367"/>
      <c r="AQ2567" s="367"/>
      <c r="AR2567" s="367"/>
      <c r="AS2567" s="367"/>
      <c r="AT2567" s="367"/>
    </row>
    <row r="2568" spans="2:46" ht="13.8">
      <c r="B2568" s="26">
        <v>92.500000000000441</v>
      </c>
      <c r="C2568" s="363">
        <v>790.73116259621543</v>
      </c>
      <c r="D2568" s="367">
        <v>5550.0000000000264</v>
      </c>
      <c r="E2568" s="367">
        <v>25813.953488372241</v>
      </c>
      <c r="F2568" s="367">
        <v>-4821191.001549135</v>
      </c>
      <c r="G2568" s="367">
        <v>5550.0000000000318</v>
      </c>
      <c r="H2568" s="367">
        <v>138750</v>
      </c>
      <c r="I2568" s="384">
        <v>-56899297.045687258</v>
      </c>
      <c r="J2568" s="367">
        <v>5549.9999999999991</v>
      </c>
      <c r="K2568" s="367">
        <v>33636.36363636348</v>
      </c>
      <c r="L2568" s="384">
        <v>-3453848.6457895315</v>
      </c>
      <c r="M2568" s="367">
        <v>5549.9999999999745</v>
      </c>
      <c r="N2568" s="367">
        <v>555</v>
      </c>
      <c r="O2568" s="384">
        <v>-58838.348060494885</v>
      </c>
      <c r="P2568" s="367">
        <v>80.475000000000009</v>
      </c>
      <c r="Q2568" s="367">
        <v>555</v>
      </c>
      <c r="R2568" s="384">
        <v>-24939.02930171457</v>
      </c>
      <c r="S2568" s="367">
        <v>77.7</v>
      </c>
      <c r="T2568" s="367">
        <v>19137.931034482761</v>
      </c>
      <c r="U2568" s="384">
        <v>-3548078.8049589409</v>
      </c>
      <c r="V2568" s="367">
        <v>5550.0000000000009</v>
      </c>
      <c r="W2568" s="367">
        <v>924999.99999999313</v>
      </c>
      <c r="X2568" s="384">
        <v>142946.96195195665</v>
      </c>
      <c r="Y2568" s="386">
        <v>5549.9999999999582</v>
      </c>
      <c r="Z2568" s="367"/>
      <c r="AA2568" s="367"/>
      <c r="AB2568" s="367"/>
      <c r="AC2568" s="367"/>
      <c r="AD2568" s="367"/>
      <c r="AE2568" s="367"/>
      <c r="AF2568" s="367"/>
      <c r="AG2568" s="367"/>
      <c r="AH2568" s="367"/>
      <c r="AI2568" s="367"/>
      <c r="AJ2568" s="367"/>
      <c r="AK2568" s="367"/>
      <c r="AL2568" s="367"/>
      <c r="AM2568" s="367"/>
      <c r="AN2568" s="367"/>
      <c r="AO2568" s="367"/>
      <c r="AP2568" s="367"/>
      <c r="AQ2568" s="367"/>
      <c r="AR2568" s="367"/>
      <c r="AS2568" s="367"/>
      <c r="AT2568" s="367"/>
    </row>
    <row r="2569" spans="2:46" ht="13.8">
      <c r="B2569" s="26">
        <v>92.666666666667112</v>
      </c>
      <c r="C2569" s="363">
        <v>792.11371444288147</v>
      </c>
      <c r="D2569" s="367">
        <v>5560.0000000000273</v>
      </c>
      <c r="E2569" s="367">
        <v>25860.465116279218</v>
      </c>
      <c r="F2569" s="367">
        <v>-4838669.8318450488</v>
      </c>
      <c r="G2569" s="367">
        <v>5560.0000000000318</v>
      </c>
      <c r="H2569" s="367">
        <v>139000</v>
      </c>
      <c r="I2569" s="384">
        <v>-57105325.22285977</v>
      </c>
      <c r="J2569" s="367">
        <v>5559.9999999999991</v>
      </c>
      <c r="K2569" s="367">
        <v>33696.969696969543</v>
      </c>
      <c r="L2569" s="384">
        <v>-3466801.6666221032</v>
      </c>
      <c r="M2569" s="367">
        <v>5559.9999999999745</v>
      </c>
      <c r="N2569" s="367">
        <v>556</v>
      </c>
      <c r="O2569" s="384">
        <v>-59053.301788401826</v>
      </c>
      <c r="P2569" s="367">
        <v>80.61999999999999</v>
      </c>
      <c r="Q2569" s="367">
        <v>556</v>
      </c>
      <c r="R2569" s="384">
        <v>-25035.37875752836</v>
      </c>
      <c r="S2569" s="367">
        <v>77.84</v>
      </c>
      <c r="T2569" s="367">
        <v>19172.413793103449</v>
      </c>
      <c r="U2569" s="384">
        <v>-3561293.6253658207</v>
      </c>
      <c r="V2569" s="367">
        <v>5560.0000000000009</v>
      </c>
      <c r="W2569" s="367">
        <v>926666.66666665976</v>
      </c>
      <c r="X2569" s="384">
        <v>142950.84358889514</v>
      </c>
      <c r="Y2569" s="386">
        <v>5559.9999999999582</v>
      </c>
      <c r="Z2569" s="367"/>
      <c r="AA2569" s="367"/>
      <c r="AB2569" s="367"/>
      <c r="AC2569" s="367"/>
      <c r="AD2569" s="367"/>
      <c r="AE2569" s="367"/>
      <c r="AF2569" s="367"/>
      <c r="AG2569" s="367"/>
      <c r="AH2569" s="367"/>
      <c r="AI2569" s="367"/>
      <c r="AJ2569" s="367"/>
      <c r="AK2569" s="367"/>
      <c r="AL2569" s="367"/>
      <c r="AM2569" s="367"/>
      <c r="AN2569" s="367"/>
      <c r="AO2569" s="367"/>
      <c r="AP2569" s="367"/>
      <c r="AQ2569" s="367"/>
      <c r="AR2569" s="367"/>
      <c r="AS2569" s="367"/>
      <c r="AT2569" s="367"/>
    </row>
    <row r="2570" spans="2:46" ht="13.8">
      <c r="B2570" s="26">
        <v>92.833333333333783</v>
      </c>
      <c r="C2570" s="363">
        <v>793.49611453060163</v>
      </c>
      <c r="D2570" s="367">
        <v>5570.0000000000273</v>
      </c>
      <c r="E2570" s="367">
        <v>25906.976744186195</v>
      </c>
      <c r="F2570" s="367">
        <v>-4856180.2880390314</v>
      </c>
      <c r="G2570" s="367">
        <v>5570.0000000000318</v>
      </c>
      <c r="H2570" s="367">
        <v>139250</v>
      </c>
      <c r="I2570" s="384">
        <v>-57311725.727087073</v>
      </c>
      <c r="J2570" s="367">
        <v>5569.9999999999991</v>
      </c>
      <c r="K2570" s="367">
        <v>33757.575757575607</v>
      </c>
      <c r="L2570" s="384">
        <v>-3479778.8956205756</v>
      </c>
      <c r="M2570" s="367">
        <v>5569.9999999999764</v>
      </c>
      <c r="N2570" s="367">
        <v>557</v>
      </c>
      <c r="O2570" s="384">
        <v>-59268.647382087067</v>
      </c>
      <c r="P2570" s="367">
        <v>80.765000000000001</v>
      </c>
      <c r="Q2570" s="367">
        <v>557</v>
      </c>
      <c r="R2570" s="384">
        <v>-25131.913156751798</v>
      </c>
      <c r="S2570" s="367">
        <v>77.98</v>
      </c>
      <c r="T2570" s="367">
        <v>19206.896551724138</v>
      </c>
      <c r="U2570" s="384">
        <v>-3574532.9849296189</v>
      </c>
      <c r="V2570" s="367">
        <v>5570.0000000000009</v>
      </c>
      <c r="W2570" s="367">
        <v>928333.33333332639</v>
      </c>
      <c r="X2570" s="384">
        <v>142953.81270620532</v>
      </c>
      <c r="Y2570" s="386">
        <v>5569.9999999999582</v>
      </c>
      <c r="Z2570" s="367"/>
      <c r="AA2570" s="367"/>
      <c r="AB2570" s="367"/>
      <c r="AC2570" s="367"/>
      <c r="AD2570" s="367"/>
      <c r="AE2570" s="367"/>
      <c r="AF2570" s="367"/>
      <c r="AG2570" s="367"/>
      <c r="AH2570" s="367"/>
      <c r="AI2570" s="367"/>
      <c r="AJ2570" s="367"/>
      <c r="AK2570" s="367"/>
      <c r="AL2570" s="367"/>
      <c r="AM2570" s="367"/>
      <c r="AN2570" s="367"/>
      <c r="AO2570" s="367"/>
      <c r="AP2570" s="367"/>
      <c r="AQ2570" s="367"/>
      <c r="AR2570" s="367"/>
      <c r="AS2570" s="367"/>
      <c r="AT2570" s="367"/>
    </row>
    <row r="2571" spans="2:46" ht="13.8">
      <c r="B2571" s="26">
        <v>93.000000000000455</v>
      </c>
      <c r="C2571" s="363">
        <v>794.87836285937624</v>
      </c>
      <c r="D2571" s="367">
        <v>5580.0000000000273</v>
      </c>
      <c r="E2571" s="367">
        <v>25953.488372093172</v>
      </c>
      <c r="F2571" s="367">
        <v>-4873722.37013108</v>
      </c>
      <c r="G2571" s="367">
        <v>5580.0000000000327</v>
      </c>
      <c r="H2571" s="367">
        <v>139500</v>
      </c>
      <c r="I2571" s="384">
        <v>-57518498.558369197</v>
      </c>
      <c r="J2571" s="367">
        <v>5579.9999999999991</v>
      </c>
      <c r="K2571" s="367">
        <v>33818.181818181671</v>
      </c>
      <c r="L2571" s="384">
        <v>-3492780.3327849419</v>
      </c>
      <c r="M2571" s="367">
        <v>5579.9999999999764</v>
      </c>
      <c r="N2571" s="367">
        <v>558</v>
      </c>
      <c r="O2571" s="384">
        <v>-59484.384841550542</v>
      </c>
      <c r="P2571" s="367">
        <v>80.91</v>
      </c>
      <c r="Q2571" s="367">
        <v>558</v>
      </c>
      <c r="R2571" s="384">
        <v>-25228.632499384879</v>
      </c>
      <c r="S2571" s="367">
        <v>78.11999999999999</v>
      </c>
      <c r="T2571" s="367">
        <v>19241.379310344826</v>
      </c>
      <c r="U2571" s="384">
        <v>-3587796.8836503322</v>
      </c>
      <c r="V2571" s="367">
        <v>5579.9999999999991</v>
      </c>
      <c r="W2571" s="367">
        <v>929999.99999999302</v>
      </c>
      <c r="X2571" s="384">
        <v>142955.86930388719</v>
      </c>
      <c r="Y2571" s="386">
        <v>5579.9999999999582</v>
      </c>
      <c r="Z2571" s="367"/>
      <c r="AA2571" s="367"/>
      <c r="AB2571" s="367"/>
      <c r="AC2571" s="367"/>
      <c r="AD2571" s="367"/>
      <c r="AE2571" s="367"/>
      <c r="AF2571" s="367"/>
      <c r="AG2571" s="367"/>
      <c r="AH2571" s="367"/>
      <c r="AI2571" s="367"/>
      <c r="AJ2571" s="367"/>
      <c r="AK2571" s="367"/>
      <c r="AL2571" s="367"/>
      <c r="AM2571" s="367"/>
      <c r="AN2571" s="367"/>
      <c r="AO2571" s="367"/>
      <c r="AP2571" s="367"/>
      <c r="AQ2571" s="367"/>
      <c r="AR2571" s="367"/>
      <c r="AS2571" s="367"/>
      <c r="AT2571" s="367"/>
    </row>
    <row r="2572" spans="2:46" ht="13.8">
      <c r="B2572" s="26">
        <v>93.166666666667126</v>
      </c>
      <c r="C2572" s="363">
        <v>796.26045942920553</v>
      </c>
      <c r="D2572" s="367">
        <v>5590.0000000000273</v>
      </c>
      <c r="E2572" s="367">
        <v>26000.000000000149</v>
      </c>
      <c r="F2572" s="367">
        <v>-4891296.0781211955</v>
      </c>
      <c r="G2572" s="367">
        <v>5590.0000000000327</v>
      </c>
      <c r="H2572" s="367">
        <v>139750</v>
      </c>
      <c r="I2572" s="384">
        <v>-57725643.716706105</v>
      </c>
      <c r="J2572" s="367">
        <v>5589.9999999999991</v>
      </c>
      <c r="K2572" s="367">
        <v>33878.787878787734</v>
      </c>
      <c r="L2572" s="384">
        <v>-3505805.9781152061</v>
      </c>
      <c r="M2572" s="367">
        <v>5589.9999999999764</v>
      </c>
      <c r="N2572" s="367">
        <v>559</v>
      </c>
      <c r="O2572" s="384">
        <v>-59700.514166792287</v>
      </c>
      <c r="P2572" s="367">
        <v>81.054999999999993</v>
      </c>
      <c r="Q2572" s="367">
        <v>559</v>
      </c>
      <c r="R2572" s="384">
        <v>-25325.536785427619</v>
      </c>
      <c r="S2572" s="367">
        <v>78.259999999999991</v>
      </c>
      <c r="T2572" s="367">
        <v>19275.862068965514</v>
      </c>
      <c r="U2572" s="384">
        <v>-3601085.3215279663</v>
      </c>
      <c r="V2572" s="367">
        <v>5589.9999999999991</v>
      </c>
      <c r="W2572" s="367">
        <v>931666.66666665964</v>
      </c>
      <c r="X2572" s="384">
        <v>142957.01338194075</v>
      </c>
      <c r="Y2572" s="386">
        <v>5589.9999999999573</v>
      </c>
      <c r="Z2572" s="367"/>
      <c r="AA2572" s="367"/>
      <c r="AB2572" s="367"/>
      <c r="AC2572" s="367"/>
      <c r="AD2572" s="367"/>
      <c r="AE2572" s="367"/>
      <c r="AF2572" s="367"/>
      <c r="AG2572" s="367"/>
      <c r="AH2572" s="367"/>
      <c r="AI2572" s="367"/>
      <c r="AJ2572" s="367"/>
      <c r="AK2572" s="367"/>
      <c r="AL2572" s="367"/>
      <c r="AM2572" s="367"/>
      <c r="AN2572" s="367"/>
      <c r="AO2572" s="367"/>
      <c r="AP2572" s="367"/>
      <c r="AQ2572" s="367"/>
      <c r="AR2572" s="367"/>
      <c r="AS2572" s="367"/>
      <c r="AT2572" s="367"/>
    </row>
    <row r="2573" spans="2:46" ht="13.8">
      <c r="B2573" s="26">
        <v>93.333333333333798</v>
      </c>
      <c r="C2573" s="363">
        <v>797.64240424008938</v>
      </c>
      <c r="D2573" s="367">
        <v>5600.0000000000282</v>
      </c>
      <c r="E2573" s="367">
        <v>26046.511627907126</v>
      </c>
      <c r="F2573" s="367">
        <v>-4908901.4120093761</v>
      </c>
      <c r="G2573" s="367">
        <v>5600.0000000000327</v>
      </c>
      <c r="H2573" s="367">
        <v>140000</v>
      </c>
      <c r="I2573" s="384">
        <v>-57933161.202097818</v>
      </c>
      <c r="J2573" s="367">
        <v>5599.9999999999991</v>
      </c>
      <c r="K2573" s="367">
        <v>33939.393939393798</v>
      </c>
      <c r="L2573" s="384">
        <v>-3518855.8316113679</v>
      </c>
      <c r="M2573" s="367">
        <v>5599.9999999999773</v>
      </c>
      <c r="N2573" s="367">
        <v>560</v>
      </c>
      <c r="O2573" s="384">
        <v>-59917.035357812303</v>
      </c>
      <c r="P2573" s="367">
        <v>81.2</v>
      </c>
      <c r="Q2573" s="367">
        <v>560</v>
      </c>
      <c r="R2573" s="384">
        <v>-25422.626014880007</v>
      </c>
      <c r="S2573" s="367">
        <v>78.399999999999991</v>
      </c>
      <c r="T2573" s="367">
        <v>19310.344827586203</v>
      </c>
      <c r="U2573" s="384">
        <v>-3614398.2985625174</v>
      </c>
      <c r="V2573" s="367">
        <v>5599.9999999999991</v>
      </c>
      <c r="W2573" s="367">
        <v>933333.33333332627</v>
      </c>
      <c r="X2573" s="384">
        <v>142957.24494036604</v>
      </c>
      <c r="Y2573" s="386">
        <v>5599.9999999999573</v>
      </c>
      <c r="Z2573" s="367"/>
      <c r="AA2573" s="367"/>
      <c r="AB2573" s="367"/>
      <c r="AC2573" s="367"/>
      <c r="AD2573" s="367"/>
      <c r="AE2573" s="367"/>
      <c r="AF2573" s="367"/>
      <c r="AG2573" s="367"/>
      <c r="AH2573" s="367"/>
      <c r="AI2573" s="367"/>
      <c r="AJ2573" s="367"/>
      <c r="AK2573" s="367"/>
      <c r="AL2573" s="367"/>
      <c r="AM2573" s="367"/>
      <c r="AN2573" s="367"/>
      <c r="AO2573" s="367"/>
      <c r="AP2573" s="367"/>
      <c r="AQ2573" s="367"/>
      <c r="AR2573" s="367"/>
      <c r="AS2573" s="367"/>
      <c r="AT2573" s="367"/>
    </row>
    <row r="2574" spans="2:46" ht="13.8">
      <c r="B2574" s="26">
        <v>93.500000000000469</v>
      </c>
      <c r="C2574" s="363">
        <v>799.02419729202779</v>
      </c>
      <c r="D2574" s="367">
        <v>5610.0000000000282</v>
      </c>
      <c r="E2574" s="367">
        <v>26093.023255814103</v>
      </c>
      <c r="F2574" s="367">
        <v>-4926538.3717956236</v>
      </c>
      <c r="G2574" s="367">
        <v>5610.0000000000327</v>
      </c>
      <c r="H2574" s="367">
        <v>140250</v>
      </c>
      <c r="I2574" s="384">
        <v>-58141051.014544323</v>
      </c>
      <c r="J2574" s="367">
        <v>5609.9999999999991</v>
      </c>
      <c r="K2574" s="367">
        <v>33999.999999999862</v>
      </c>
      <c r="L2574" s="384">
        <v>-3531929.8932734272</v>
      </c>
      <c r="M2574" s="367">
        <v>5609.9999999999773</v>
      </c>
      <c r="N2574" s="367">
        <v>561</v>
      </c>
      <c r="O2574" s="384">
        <v>-60133.948414610561</v>
      </c>
      <c r="P2574" s="367">
        <v>81.344999999999999</v>
      </c>
      <c r="Q2574" s="367">
        <v>561</v>
      </c>
      <c r="R2574" s="384">
        <v>-25519.900187742049</v>
      </c>
      <c r="S2574" s="367">
        <v>78.539999999999992</v>
      </c>
      <c r="T2574" s="367">
        <v>19344.827586206891</v>
      </c>
      <c r="U2574" s="384">
        <v>-3627735.814753986</v>
      </c>
      <c r="V2574" s="367">
        <v>5609.9999999999982</v>
      </c>
      <c r="W2574" s="367">
        <v>934999.9999999929</v>
      </c>
      <c r="X2574" s="384">
        <v>142956.56397916298</v>
      </c>
      <c r="Y2574" s="386">
        <v>5609.9999999999573</v>
      </c>
      <c r="Z2574" s="367"/>
      <c r="AA2574" s="367"/>
      <c r="AB2574" s="367"/>
      <c r="AC2574" s="367"/>
      <c r="AD2574" s="367"/>
      <c r="AE2574" s="367"/>
      <c r="AF2574" s="367"/>
      <c r="AG2574" s="367"/>
      <c r="AH2574" s="367"/>
      <c r="AI2574" s="367"/>
      <c r="AJ2574" s="367"/>
      <c r="AK2574" s="367"/>
      <c r="AL2574" s="367"/>
      <c r="AM2574" s="367"/>
      <c r="AN2574" s="367"/>
      <c r="AO2574" s="367"/>
      <c r="AP2574" s="367"/>
      <c r="AQ2574" s="367"/>
      <c r="AR2574" s="367"/>
      <c r="AS2574" s="367"/>
      <c r="AT2574" s="367"/>
    </row>
    <row r="2575" spans="2:46" ht="13.8">
      <c r="B2575" s="26">
        <v>93.66666666666714</v>
      </c>
      <c r="C2575" s="363">
        <v>800.40583858502066</v>
      </c>
      <c r="D2575" s="367">
        <v>5620.0000000000282</v>
      </c>
      <c r="E2575" s="367">
        <v>26139.53488372108</v>
      </c>
      <c r="F2575" s="367">
        <v>-4944206.957479937</v>
      </c>
      <c r="G2575" s="367">
        <v>5620.0000000000327</v>
      </c>
      <c r="H2575" s="367">
        <v>140500</v>
      </c>
      <c r="I2575" s="384">
        <v>-58349313.154045641</v>
      </c>
      <c r="J2575" s="367">
        <v>5619.9999999999991</v>
      </c>
      <c r="K2575" s="367">
        <v>34060.606060605925</v>
      </c>
      <c r="L2575" s="384">
        <v>-3545028.1631013835</v>
      </c>
      <c r="M2575" s="367">
        <v>5619.9999999999782</v>
      </c>
      <c r="N2575" s="367">
        <v>562</v>
      </c>
      <c r="O2575" s="384">
        <v>-60351.253337187096</v>
      </c>
      <c r="P2575" s="367">
        <v>81.489999999999995</v>
      </c>
      <c r="Q2575" s="367">
        <v>562</v>
      </c>
      <c r="R2575" s="384">
        <v>-25617.359304013746</v>
      </c>
      <c r="S2575" s="367">
        <v>78.680000000000007</v>
      </c>
      <c r="T2575" s="367">
        <v>19379.31034482758</v>
      </c>
      <c r="U2575" s="384">
        <v>-3641097.8701023734</v>
      </c>
      <c r="V2575" s="367">
        <v>5619.9999999999982</v>
      </c>
      <c r="W2575" s="367">
        <v>936666.66666665953</v>
      </c>
      <c r="X2575" s="384">
        <v>142954.97049833165</v>
      </c>
      <c r="Y2575" s="386">
        <v>5619.9999999999573</v>
      </c>
      <c r="Z2575" s="367"/>
      <c r="AA2575" s="367"/>
      <c r="AB2575" s="367"/>
      <c r="AC2575" s="367"/>
      <c r="AD2575" s="367"/>
      <c r="AE2575" s="367"/>
      <c r="AF2575" s="367"/>
      <c r="AG2575" s="367"/>
      <c r="AH2575" s="367"/>
      <c r="AI2575" s="367"/>
      <c r="AJ2575" s="367"/>
      <c r="AK2575" s="367"/>
      <c r="AL2575" s="367"/>
      <c r="AM2575" s="367"/>
      <c r="AN2575" s="367"/>
      <c r="AO2575" s="367"/>
      <c r="AP2575" s="367"/>
      <c r="AQ2575" s="367"/>
      <c r="AR2575" s="367"/>
      <c r="AS2575" s="367"/>
      <c r="AT2575" s="367"/>
    </row>
    <row r="2576" spans="2:46" ht="13.8">
      <c r="B2576" s="26">
        <v>93.833333333333812</v>
      </c>
      <c r="C2576" s="363">
        <v>801.78732811906798</v>
      </c>
      <c r="D2576" s="367">
        <v>5630.0000000000282</v>
      </c>
      <c r="E2576" s="367">
        <v>26186.046511628057</v>
      </c>
      <c r="F2576" s="367">
        <v>-4961907.1690623183</v>
      </c>
      <c r="G2576" s="367">
        <v>5630.0000000000327</v>
      </c>
      <c r="H2576" s="367">
        <v>140750</v>
      </c>
      <c r="I2576" s="384">
        <v>-58557947.620601751</v>
      </c>
      <c r="J2576" s="367">
        <v>5629.9999999999991</v>
      </c>
      <c r="K2576" s="367">
        <v>34121.212121211989</v>
      </c>
      <c r="L2576" s="384">
        <v>-3558150.6410952373</v>
      </c>
      <c r="M2576" s="367">
        <v>5629.9999999999782</v>
      </c>
      <c r="N2576" s="367">
        <v>563</v>
      </c>
      <c r="O2576" s="384">
        <v>-60568.950125541887</v>
      </c>
      <c r="P2576" s="367">
        <v>81.635000000000005</v>
      </c>
      <c r="Q2576" s="367">
        <v>563</v>
      </c>
      <c r="R2576" s="384">
        <v>-25715.003363695087</v>
      </c>
      <c r="S2576" s="367">
        <v>78.820000000000007</v>
      </c>
      <c r="T2576" s="367">
        <v>19413.793103448268</v>
      </c>
      <c r="U2576" s="384">
        <v>-3654484.4646076774</v>
      </c>
      <c r="V2576" s="367">
        <v>5629.9999999999973</v>
      </c>
      <c r="W2576" s="367">
        <v>938333.33333332615</v>
      </c>
      <c r="X2576" s="384">
        <v>142952.46449787202</v>
      </c>
      <c r="Y2576" s="386">
        <v>5629.9999999999563</v>
      </c>
      <c r="Z2576" s="367"/>
      <c r="AA2576" s="367"/>
      <c r="AB2576" s="367"/>
      <c r="AC2576" s="367"/>
      <c r="AD2576" s="367"/>
      <c r="AE2576" s="367"/>
      <c r="AF2576" s="367"/>
      <c r="AG2576" s="367"/>
      <c r="AH2576" s="367"/>
      <c r="AI2576" s="367"/>
      <c r="AJ2576" s="367"/>
      <c r="AK2576" s="367"/>
      <c r="AL2576" s="367"/>
      <c r="AM2576" s="367"/>
      <c r="AN2576" s="367"/>
      <c r="AO2576" s="367"/>
      <c r="AP2576" s="367"/>
      <c r="AQ2576" s="367"/>
      <c r="AR2576" s="367"/>
      <c r="AS2576" s="367"/>
      <c r="AT2576" s="367"/>
    </row>
    <row r="2577" spans="2:46" ht="13.8">
      <c r="B2577" s="26">
        <v>94.000000000000483</v>
      </c>
      <c r="C2577" s="363">
        <v>803.16866589416998</v>
      </c>
      <c r="D2577" s="367">
        <v>5640.0000000000291</v>
      </c>
      <c r="E2577" s="367">
        <v>26232.558139535035</v>
      </c>
      <c r="F2577" s="367">
        <v>-4979639.0065427646</v>
      </c>
      <c r="G2577" s="367">
        <v>5640.0000000000327</v>
      </c>
      <c r="H2577" s="367">
        <v>141000</v>
      </c>
      <c r="I2577" s="384">
        <v>-58766954.414212652</v>
      </c>
      <c r="J2577" s="367">
        <v>5639.9999999999991</v>
      </c>
      <c r="K2577" s="367">
        <v>34181.818181818053</v>
      </c>
      <c r="L2577" s="384">
        <v>-3571297.3272549883</v>
      </c>
      <c r="M2577" s="367">
        <v>5639.9999999999791</v>
      </c>
      <c r="N2577" s="367">
        <v>564</v>
      </c>
      <c r="O2577" s="384">
        <v>-60787.038779674935</v>
      </c>
      <c r="P2577" s="367">
        <v>81.78</v>
      </c>
      <c r="Q2577" s="367">
        <v>564</v>
      </c>
      <c r="R2577" s="384">
        <v>-25812.832366786075</v>
      </c>
      <c r="S2577" s="367">
        <v>78.960000000000008</v>
      </c>
      <c r="T2577" s="367">
        <v>19448.275862068956</v>
      </c>
      <c r="U2577" s="384">
        <v>-3667895.5982699012</v>
      </c>
      <c r="V2577" s="367">
        <v>5639.9999999999973</v>
      </c>
      <c r="W2577" s="367">
        <v>939999.99999999278</v>
      </c>
      <c r="X2577" s="384">
        <v>142949.04597778409</v>
      </c>
      <c r="Y2577" s="386">
        <v>5639.9999999999563</v>
      </c>
      <c r="Z2577" s="367"/>
      <c r="AA2577" s="367"/>
      <c r="AB2577" s="367"/>
      <c r="AC2577" s="367"/>
      <c r="AD2577" s="367"/>
      <c r="AE2577" s="367"/>
      <c r="AF2577" s="367"/>
      <c r="AG2577" s="367"/>
      <c r="AH2577" s="367"/>
      <c r="AI2577" s="367"/>
      <c r="AJ2577" s="367"/>
      <c r="AK2577" s="367"/>
      <c r="AL2577" s="367"/>
      <c r="AM2577" s="367"/>
      <c r="AN2577" s="367"/>
      <c r="AO2577" s="367"/>
      <c r="AP2577" s="367"/>
      <c r="AQ2577" s="367"/>
      <c r="AR2577" s="367"/>
      <c r="AS2577" s="367"/>
      <c r="AT2577" s="367"/>
    </row>
    <row r="2578" spans="2:46" ht="13.8">
      <c r="B2578" s="26">
        <v>94.166666666667155</v>
      </c>
      <c r="C2578" s="363">
        <v>804.54985191032642</v>
      </c>
      <c r="D2578" s="367">
        <v>5650.0000000000291</v>
      </c>
      <c r="E2578" s="367">
        <v>26279.069767442012</v>
      </c>
      <c r="F2578" s="367">
        <v>-4997402.4699212788</v>
      </c>
      <c r="G2578" s="367">
        <v>5650.0000000000327</v>
      </c>
      <c r="H2578" s="367">
        <v>141250</v>
      </c>
      <c r="I2578" s="384">
        <v>-58976333.534878358</v>
      </c>
      <c r="J2578" s="367">
        <v>5649.9999999999991</v>
      </c>
      <c r="K2578" s="367">
        <v>34242.424242424117</v>
      </c>
      <c r="L2578" s="384">
        <v>-3584468.2215806362</v>
      </c>
      <c r="M2578" s="367">
        <v>5649.9999999999791</v>
      </c>
      <c r="N2578" s="367">
        <v>565</v>
      </c>
      <c r="O2578" s="384">
        <v>-61005.519299586245</v>
      </c>
      <c r="P2578" s="367">
        <v>81.924999999999997</v>
      </c>
      <c r="Q2578" s="367">
        <v>565</v>
      </c>
      <c r="R2578" s="384">
        <v>-25910.846313286715</v>
      </c>
      <c r="S2578" s="367">
        <v>79.100000000000009</v>
      </c>
      <c r="T2578" s="367">
        <v>19482.758620689645</v>
      </c>
      <c r="U2578" s="384">
        <v>-3681331.2710890416</v>
      </c>
      <c r="V2578" s="367">
        <v>5649.9999999999973</v>
      </c>
      <c r="W2578" s="367">
        <v>941666.66666665941</v>
      </c>
      <c r="X2578" s="384">
        <v>142944.7149380678</v>
      </c>
      <c r="Y2578" s="386">
        <v>5649.9999999999563</v>
      </c>
      <c r="Z2578" s="367"/>
      <c r="AA2578" s="367"/>
      <c r="AB2578" s="367"/>
      <c r="AC2578" s="367"/>
      <c r="AD2578" s="367"/>
      <c r="AE2578" s="367"/>
      <c r="AF2578" s="367"/>
      <c r="AG2578" s="367"/>
      <c r="AH2578" s="367"/>
      <c r="AI2578" s="367"/>
      <c r="AJ2578" s="367"/>
      <c r="AK2578" s="367"/>
      <c r="AL2578" s="367"/>
      <c r="AM2578" s="367"/>
      <c r="AN2578" s="367"/>
      <c r="AO2578" s="367"/>
      <c r="AP2578" s="367"/>
      <c r="AQ2578" s="367"/>
      <c r="AR2578" s="367"/>
      <c r="AS2578" s="367"/>
      <c r="AT2578" s="367"/>
    </row>
    <row r="2579" spans="2:46" ht="13.8">
      <c r="B2579" s="26">
        <v>94.333333333333826</v>
      </c>
      <c r="C2579" s="363">
        <v>805.93088616753732</v>
      </c>
      <c r="D2579" s="367">
        <v>5660.0000000000291</v>
      </c>
      <c r="E2579" s="367">
        <v>26325.581395348989</v>
      </c>
      <c r="F2579" s="367">
        <v>-5015197.5591978589</v>
      </c>
      <c r="G2579" s="367">
        <v>5660.0000000000327</v>
      </c>
      <c r="H2579" s="367">
        <v>141500</v>
      </c>
      <c r="I2579" s="384">
        <v>-59186084.982598878</v>
      </c>
      <c r="J2579" s="367">
        <v>5659.9999999999991</v>
      </c>
      <c r="K2579" s="367">
        <v>34303.03030303018</v>
      </c>
      <c r="L2579" s="384">
        <v>-3597663.3240721831</v>
      </c>
      <c r="M2579" s="367">
        <v>5659.9999999999809</v>
      </c>
      <c r="N2579" s="367">
        <v>566</v>
      </c>
      <c r="O2579" s="384">
        <v>-61224.391685275834</v>
      </c>
      <c r="P2579" s="367">
        <v>82.070000000000007</v>
      </c>
      <c r="Q2579" s="367">
        <v>566</v>
      </c>
      <c r="R2579" s="384">
        <v>-26009.045203197005</v>
      </c>
      <c r="S2579" s="367">
        <v>79.240000000000009</v>
      </c>
      <c r="T2579" s="367">
        <v>19517.241379310333</v>
      </c>
      <c r="U2579" s="384">
        <v>-3694791.4830650995</v>
      </c>
      <c r="V2579" s="367">
        <v>5659.9999999999964</v>
      </c>
      <c r="W2579" s="367">
        <v>943333.33333332604</v>
      </c>
      <c r="X2579" s="384">
        <v>142939.47137872322</v>
      </c>
      <c r="Y2579" s="386">
        <v>5659.9999999999563</v>
      </c>
      <c r="Z2579" s="367"/>
      <c r="AA2579" s="367"/>
      <c r="AB2579" s="367"/>
      <c r="AC2579" s="367"/>
      <c r="AD2579" s="367"/>
      <c r="AE2579" s="367"/>
      <c r="AF2579" s="367"/>
      <c r="AG2579" s="367"/>
      <c r="AH2579" s="367"/>
      <c r="AI2579" s="367"/>
      <c r="AJ2579" s="367"/>
      <c r="AK2579" s="367"/>
      <c r="AL2579" s="367"/>
      <c r="AM2579" s="367"/>
      <c r="AN2579" s="367"/>
      <c r="AO2579" s="367"/>
      <c r="AP2579" s="367"/>
      <c r="AQ2579" s="367"/>
      <c r="AR2579" s="367"/>
      <c r="AS2579" s="367"/>
      <c r="AT2579" s="367"/>
    </row>
    <row r="2580" spans="2:46" ht="13.8">
      <c r="B2580" s="26">
        <v>94.500000000000497</v>
      </c>
      <c r="C2580" s="363">
        <v>807.3117686658029</v>
      </c>
      <c r="D2580" s="367">
        <v>5670.0000000000291</v>
      </c>
      <c r="E2580" s="367">
        <v>26372.093023255966</v>
      </c>
      <c r="F2580" s="367">
        <v>-5033024.274372505</v>
      </c>
      <c r="G2580" s="367">
        <v>5670.0000000000327</v>
      </c>
      <c r="H2580" s="367">
        <v>141750</v>
      </c>
      <c r="I2580" s="384">
        <v>-59396208.757374182</v>
      </c>
      <c r="J2580" s="367">
        <v>5669.9999999999991</v>
      </c>
      <c r="K2580" s="367">
        <v>34363.636363636244</v>
      </c>
      <c r="L2580" s="384">
        <v>-3610882.6347296252</v>
      </c>
      <c r="M2580" s="367">
        <v>5669.9999999999809</v>
      </c>
      <c r="N2580" s="367">
        <v>567</v>
      </c>
      <c r="O2580" s="384">
        <v>-61443.655936743649</v>
      </c>
      <c r="P2580" s="367">
        <v>82.215000000000003</v>
      </c>
      <c r="Q2580" s="367">
        <v>567</v>
      </c>
      <c r="R2580" s="384">
        <v>-26107.429036516947</v>
      </c>
      <c r="S2580" s="367">
        <v>79.38000000000001</v>
      </c>
      <c r="T2580" s="367">
        <v>19551.724137931022</v>
      </c>
      <c r="U2580" s="384">
        <v>-3708276.2341980767</v>
      </c>
      <c r="V2580" s="367">
        <v>5669.9999999999964</v>
      </c>
      <c r="W2580" s="367">
        <v>944999.99999999267</v>
      </c>
      <c r="X2580" s="384">
        <v>142933.31529975039</v>
      </c>
      <c r="Y2580" s="386">
        <v>5669.9999999999563</v>
      </c>
      <c r="Z2580" s="367"/>
      <c r="AA2580" s="367"/>
      <c r="AB2580" s="367"/>
      <c r="AC2580" s="367"/>
      <c r="AD2580" s="367"/>
      <c r="AE2580" s="367"/>
      <c r="AF2580" s="367"/>
      <c r="AG2580" s="367"/>
      <c r="AH2580" s="367"/>
      <c r="AI2580" s="367"/>
      <c r="AJ2580" s="367"/>
      <c r="AK2580" s="367"/>
      <c r="AL2580" s="367"/>
      <c r="AM2580" s="367"/>
      <c r="AN2580" s="367"/>
      <c r="AO2580" s="367"/>
      <c r="AP2580" s="367"/>
      <c r="AQ2580" s="367"/>
      <c r="AR2580" s="367"/>
      <c r="AS2580" s="367"/>
      <c r="AT2580" s="367"/>
    </row>
    <row r="2581" spans="2:46" ht="13.8">
      <c r="B2581" s="26">
        <v>94.666666666667169</v>
      </c>
      <c r="C2581" s="363">
        <v>808.69249940512316</v>
      </c>
      <c r="D2581" s="367">
        <v>5680.0000000000309</v>
      </c>
      <c r="E2581" s="367">
        <v>26418.604651162943</v>
      </c>
      <c r="F2581" s="367">
        <v>-5050882.615445219</v>
      </c>
      <c r="G2581" s="367">
        <v>5680.0000000000327</v>
      </c>
      <c r="H2581" s="367">
        <v>142000</v>
      </c>
      <c r="I2581" s="384">
        <v>-59606704.859204292</v>
      </c>
      <c r="J2581" s="367">
        <v>5679.9999999999991</v>
      </c>
      <c r="K2581" s="367">
        <v>34424.242424242308</v>
      </c>
      <c r="L2581" s="384">
        <v>-3624126.1535529653</v>
      </c>
      <c r="M2581" s="367">
        <v>5679.9999999999818</v>
      </c>
      <c r="N2581" s="367">
        <v>568</v>
      </c>
      <c r="O2581" s="384">
        <v>-61663.312053989743</v>
      </c>
      <c r="P2581" s="367">
        <v>82.36</v>
      </c>
      <c r="Q2581" s="367">
        <v>568</v>
      </c>
      <c r="R2581" s="384">
        <v>-26205.99781324654</v>
      </c>
      <c r="S2581" s="367">
        <v>79.52000000000001</v>
      </c>
      <c r="T2581" s="367">
        <v>19586.20689655171</v>
      </c>
      <c r="U2581" s="384">
        <v>-3721785.5244879713</v>
      </c>
      <c r="V2581" s="367">
        <v>5679.9999999999964</v>
      </c>
      <c r="W2581" s="367">
        <v>946666.66666665929</v>
      </c>
      <c r="X2581" s="384">
        <v>142926.24670114921</v>
      </c>
      <c r="Y2581" s="386">
        <v>5679.9999999999554</v>
      </c>
      <c r="Z2581" s="367"/>
      <c r="AA2581" s="367"/>
      <c r="AB2581" s="367"/>
      <c r="AC2581" s="367"/>
      <c r="AD2581" s="367"/>
      <c r="AE2581" s="367"/>
      <c r="AF2581" s="367"/>
      <c r="AG2581" s="367"/>
      <c r="AH2581" s="367"/>
      <c r="AI2581" s="367"/>
      <c r="AJ2581" s="367"/>
      <c r="AK2581" s="367"/>
      <c r="AL2581" s="367"/>
      <c r="AM2581" s="367"/>
      <c r="AN2581" s="367"/>
      <c r="AO2581" s="367"/>
      <c r="AP2581" s="367"/>
      <c r="AQ2581" s="367"/>
      <c r="AR2581" s="367"/>
      <c r="AS2581" s="367"/>
      <c r="AT2581" s="367"/>
    </row>
    <row r="2582" spans="2:46" ht="13.8">
      <c r="B2582" s="26">
        <v>94.83333333333384</v>
      </c>
      <c r="C2582" s="363">
        <v>810.07307838549775</v>
      </c>
      <c r="D2582" s="367">
        <v>5690.0000000000309</v>
      </c>
      <c r="E2582" s="367">
        <v>26465.11627906992</v>
      </c>
      <c r="F2582" s="367">
        <v>-5068772.582415998</v>
      </c>
      <c r="G2582" s="367">
        <v>5690.0000000000327</v>
      </c>
      <c r="H2582" s="367">
        <v>142250</v>
      </c>
      <c r="I2582" s="384">
        <v>-59817573.288089201</v>
      </c>
      <c r="J2582" s="367">
        <v>5689.9999999999991</v>
      </c>
      <c r="K2582" s="367">
        <v>34484.848484848371</v>
      </c>
      <c r="L2582" s="384">
        <v>-3637393.8805422024</v>
      </c>
      <c r="M2582" s="367">
        <v>5689.9999999999818</v>
      </c>
      <c r="N2582" s="367">
        <v>569</v>
      </c>
      <c r="O2582" s="384">
        <v>-61883.360037014114</v>
      </c>
      <c r="P2582" s="367">
        <v>82.50500000000001</v>
      </c>
      <c r="Q2582" s="367">
        <v>569</v>
      </c>
      <c r="R2582" s="384">
        <v>-26304.75153338577</v>
      </c>
      <c r="S2582" s="367">
        <v>79.66</v>
      </c>
      <c r="T2582" s="367">
        <v>19620.689655172398</v>
      </c>
      <c r="U2582" s="384">
        <v>-3735319.353934783</v>
      </c>
      <c r="V2582" s="367">
        <v>5689.9999999999955</v>
      </c>
      <c r="W2582" s="367">
        <v>948333.33333332592</v>
      </c>
      <c r="X2582" s="384">
        <v>142918.26558291976</v>
      </c>
      <c r="Y2582" s="386">
        <v>5689.9999999999554</v>
      </c>
      <c r="Z2582" s="367"/>
      <c r="AA2582" s="367"/>
      <c r="AB2582" s="367"/>
      <c r="AC2582" s="367"/>
      <c r="AD2582" s="367"/>
      <c r="AE2582" s="367"/>
      <c r="AF2582" s="367"/>
      <c r="AG2582" s="367"/>
      <c r="AH2582" s="367"/>
      <c r="AI2582" s="367"/>
      <c r="AJ2582" s="367"/>
      <c r="AK2582" s="367"/>
      <c r="AL2582" s="367"/>
      <c r="AM2582" s="367"/>
      <c r="AN2582" s="367"/>
      <c r="AO2582" s="367"/>
      <c r="AP2582" s="367"/>
      <c r="AQ2582" s="367"/>
      <c r="AR2582" s="367"/>
      <c r="AS2582" s="367"/>
      <c r="AT2582" s="367"/>
    </row>
    <row r="2583" spans="2:46" ht="13.8">
      <c r="B2583" s="26">
        <v>95.000000000000512</v>
      </c>
      <c r="C2583" s="363">
        <v>811.4535056069268</v>
      </c>
      <c r="D2583" s="367">
        <v>5700.0000000000309</v>
      </c>
      <c r="E2583" s="367">
        <v>26511.627906976897</v>
      </c>
      <c r="F2583" s="367">
        <v>-5086694.1752848448</v>
      </c>
      <c r="G2583" s="367">
        <v>5700.0000000000327</v>
      </c>
      <c r="H2583" s="367">
        <v>142500</v>
      </c>
      <c r="I2583" s="384">
        <v>-60028814.044028908</v>
      </c>
      <c r="J2583" s="367">
        <v>5699.9999999999991</v>
      </c>
      <c r="K2583" s="367">
        <v>34545.454545454435</v>
      </c>
      <c r="L2583" s="384">
        <v>-3650685.8156973356</v>
      </c>
      <c r="M2583" s="367">
        <v>5699.9999999999818</v>
      </c>
      <c r="N2583" s="367">
        <v>570</v>
      </c>
      <c r="O2583" s="384">
        <v>-62103.79988581669</v>
      </c>
      <c r="P2583" s="367">
        <v>82.649999999999991</v>
      </c>
      <c r="Q2583" s="367">
        <v>570</v>
      </c>
      <c r="R2583" s="384">
        <v>-26403.690196934662</v>
      </c>
      <c r="S2583" s="367">
        <v>79.8</v>
      </c>
      <c r="T2583" s="367">
        <v>19655.172413793087</v>
      </c>
      <c r="U2583" s="384">
        <v>-3748877.7225385127</v>
      </c>
      <c r="V2583" s="367">
        <v>5699.9999999999955</v>
      </c>
      <c r="W2583" s="367">
        <v>949999.99999999255</v>
      </c>
      <c r="X2583" s="384">
        <v>142909.37194506198</v>
      </c>
      <c r="Y2583" s="386">
        <v>5699.9999999999554</v>
      </c>
      <c r="Z2583" s="367"/>
      <c r="AA2583" s="367"/>
      <c r="AB2583" s="367"/>
      <c r="AC2583" s="367"/>
      <c r="AD2583" s="367"/>
      <c r="AE2583" s="367"/>
      <c r="AF2583" s="367"/>
      <c r="AG2583" s="367"/>
      <c r="AH2583" s="367"/>
      <c r="AI2583" s="367"/>
      <c r="AJ2583" s="367"/>
      <c r="AK2583" s="367"/>
      <c r="AL2583" s="367"/>
      <c r="AM2583" s="367"/>
      <c r="AN2583" s="367"/>
      <c r="AO2583" s="367"/>
      <c r="AP2583" s="367"/>
      <c r="AQ2583" s="367"/>
      <c r="AR2583" s="367"/>
      <c r="AS2583" s="367"/>
      <c r="AT2583" s="367"/>
    </row>
    <row r="2584" spans="2:46" ht="13.8">
      <c r="B2584" s="26">
        <v>95.166666666667183</v>
      </c>
      <c r="C2584" s="363">
        <v>812.83378106941029</v>
      </c>
      <c r="D2584" s="367">
        <v>5710.0000000000309</v>
      </c>
      <c r="E2584" s="367">
        <v>26558.139534883874</v>
      </c>
      <c r="F2584" s="367">
        <v>-5104647.3940517567</v>
      </c>
      <c r="G2584" s="367">
        <v>5710.0000000000327</v>
      </c>
      <c r="H2584" s="367">
        <v>142750</v>
      </c>
      <c r="I2584" s="384">
        <v>-60240427.127023421</v>
      </c>
      <c r="J2584" s="367">
        <v>5709.9999999999991</v>
      </c>
      <c r="K2584" s="367">
        <v>34606.060606060499</v>
      </c>
      <c r="L2584" s="384">
        <v>-3664001.9590183673</v>
      </c>
      <c r="M2584" s="367">
        <v>5709.9999999999827</v>
      </c>
      <c r="N2584" s="367">
        <v>571</v>
      </c>
      <c r="O2584" s="384">
        <v>-62324.631600397595</v>
      </c>
      <c r="P2584" s="367">
        <v>82.795000000000002</v>
      </c>
      <c r="Q2584" s="367">
        <v>571</v>
      </c>
      <c r="R2584" s="384">
        <v>-26502.813803893201</v>
      </c>
      <c r="S2584" s="367">
        <v>79.94</v>
      </c>
      <c r="T2584" s="367">
        <v>19689.655172413775</v>
      </c>
      <c r="U2584" s="384">
        <v>-3762460.6302991617</v>
      </c>
      <c r="V2584" s="367">
        <v>5709.9999999999955</v>
      </c>
      <c r="W2584" s="367">
        <v>951666.66666665918</v>
      </c>
      <c r="X2584" s="384">
        <v>142899.56578757588</v>
      </c>
      <c r="Y2584" s="386">
        <v>5709.9999999999554</v>
      </c>
      <c r="Z2584" s="367"/>
      <c r="AA2584" s="367"/>
      <c r="AB2584" s="367"/>
      <c r="AC2584" s="367"/>
      <c r="AD2584" s="367"/>
      <c r="AE2584" s="367"/>
      <c r="AF2584" s="367"/>
      <c r="AG2584" s="367"/>
      <c r="AH2584" s="367"/>
      <c r="AI2584" s="367"/>
      <c r="AJ2584" s="367"/>
      <c r="AK2584" s="367"/>
      <c r="AL2584" s="367"/>
      <c r="AM2584" s="367"/>
      <c r="AN2584" s="367"/>
      <c r="AO2584" s="367"/>
      <c r="AP2584" s="367"/>
      <c r="AQ2584" s="367"/>
      <c r="AR2584" s="367"/>
      <c r="AS2584" s="367"/>
      <c r="AT2584" s="367"/>
    </row>
    <row r="2585" spans="2:46" ht="13.8">
      <c r="B2585" s="26">
        <v>95.333333333333854</v>
      </c>
      <c r="C2585" s="363">
        <v>814.21390477294869</v>
      </c>
      <c r="D2585" s="367">
        <v>5720.0000000000318</v>
      </c>
      <c r="E2585" s="367">
        <v>26604.651162790851</v>
      </c>
      <c r="F2585" s="367">
        <v>-5122632.2387167374</v>
      </c>
      <c r="G2585" s="367">
        <v>5720.0000000000327</v>
      </c>
      <c r="H2585" s="367">
        <v>143000</v>
      </c>
      <c r="I2585" s="384">
        <v>-60452412.537072726</v>
      </c>
      <c r="J2585" s="367">
        <v>5719.9999999999991</v>
      </c>
      <c r="K2585" s="367">
        <v>34666.666666666562</v>
      </c>
      <c r="L2585" s="384">
        <v>-3677342.3105052961</v>
      </c>
      <c r="M2585" s="367">
        <v>5719.9999999999827</v>
      </c>
      <c r="N2585" s="367">
        <v>572</v>
      </c>
      <c r="O2585" s="384">
        <v>-62545.85518075672</v>
      </c>
      <c r="P2585" s="367">
        <v>82.94</v>
      </c>
      <c r="Q2585" s="367">
        <v>572</v>
      </c>
      <c r="R2585" s="384">
        <v>-26602.122354261392</v>
      </c>
      <c r="S2585" s="367">
        <v>80.08</v>
      </c>
      <c r="T2585" s="367">
        <v>19724.137931034464</v>
      </c>
      <c r="U2585" s="384">
        <v>-3776068.0772167249</v>
      </c>
      <c r="V2585" s="367">
        <v>5719.9999999999936</v>
      </c>
      <c r="W2585" s="367">
        <v>953333.33333332581</v>
      </c>
      <c r="X2585" s="384">
        <v>142888.8471104615</v>
      </c>
      <c r="Y2585" s="386">
        <v>5719.9999999999554</v>
      </c>
      <c r="Z2585" s="367"/>
      <c r="AA2585" s="367"/>
      <c r="AB2585" s="367"/>
      <c r="AC2585" s="367"/>
      <c r="AD2585" s="367"/>
      <c r="AE2585" s="367"/>
      <c r="AF2585" s="367"/>
      <c r="AG2585" s="367"/>
      <c r="AH2585" s="367"/>
      <c r="AI2585" s="367"/>
      <c r="AJ2585" s="367"/>
      <c r="AK2585" s="367"/>
      <c r="AL2585" s="367"/>
      <c r="AM2585" s="367"/>
      <c r="AN2585" s="367"/>
      <c r="AO2585" s="367"/>
      <c r="AP2585" s="367"/>
      <c r="AQ2585" s="367"/>
      <c r="AR2585" s="367"/>
      <c r="AS2585" s="367"/>
      <c r="AT2585" s="367"/>
    </row>
    <row r="2586" spans="2:46" ht="13.8">
      <c r="B2586" s="26">
        <v>95.500000000000526</v>
      </c>
      <c r="C2586" s="363">
        <v>815.59387671754143</v>
      </c>
      <c r="D2586" s="367">
        <v>5730.0000000000318</v>
      </c>
      <c r="E2586" s="367">
        <v>26651.162790697828</v>
      </c>
      <c r="F2586" s="367">
        <v>-5140648.7092797821</v>
      </c>
      <c r="G2586" s="367">
        <v>5730.0000000000327</v>
      </c>
      <c r="H2586" s="367">
        <v>143250</v>
      </c>
      <c r="I2586" s="384">
        <v>-60664770.274176829</v>
      </c>
      <c r="J2586" s="367">
        <v>5729.9999999999991</v>
      </c>
      <c r="K2586" s="367">
        <v>34727.272727272626</v>
      </c>
      <c r="L2586" s="384">
        <v>-3690706.8701581229</v>
      </c>
      <c r="M2586" s="367">
        <v>5729.9999999999836</v>
      </c>
      <c r="N2586" s="367">
        <v>573</v>
      </c>
      <c r="O2586" s="384">
        <v>-62767.470626894108</v>
      </c>
      <c r="P2586" s="367">
        <v>83.084999999999994</v>
      </c>
      <c r="Q2586" s="367">
        <v>573</v>
      </c>
      <c r="R2586" s="384">
        <v>-26701.615848039237</v>
      </c>
      <c r="S2586" s="367">
        <v>80.22</v>
      </c>
      <c r="T2586" s="367">
        <v>19758.620689655152</v>
      </c>
      <c r="U2586" s="384">
        <v>-3789700.0632912093</v>
      </c>
      <c r="V2586" s="367">
        <v>5729.9999999999936</v>
      </c>
      <c r="W2586" s="367">
        <v>954999.99999999243</v>
      </c>
      <c r="X2586" s="384">
        <v>142877.2159137188</v>
      </c>
      <c r="Y2586" s="386">
        <v>5729.9999999999536</v>
      </c>
      <c r="Z2586" s="367"/>
      <c r="AA2586" s="367"/>
      <c r="AB2586" s="367"/>
      <c r="AC2586" s="367"/>
      <c r="AD2586" s="367"/>
      <c r="AE2586" s="367"/>
      <c r="AF2586" s="367"/>
      <c r="AG2586" s="367"/>
      <c r="AH2586" s="367"/>
      <c r="AI2586" s="367"/>
      <c r="AJ2586" s="367"/>
      <c r="AK2586" s="367"/>
      <c r="AL2586" s="367"/>
      <c r="AM2586" s="367"/>
      <c r="AN2586" s="367"/>
      <c r="AO2586" s="367"/>
      <c r="AP2586" s="367"/>
      <c r="AQ2586" s="367"/>
      <c r="AR2586" s="367"/>
      <c r="AS2586" s="367"/>
      <c r="AT2586" s="367"/>
    </row>
    <row r="2587" spans="2:46" ht="13.8">
      <c r="B2587" s="26">
        <v>95.666666666667197</v>
      </c>
      <c r="C2587" s="363">
        <v>816.97369690318851</v>
      </c>
      <c r="D2587" s="367">
        <v>5740.0000000000318</v>
      </c>
      <c r="E2587" s="367">
        <v>26697.674418604805</v>
      </c>
      <c r="F2587" s="367">
        <v>-5158696.8057408957</v>
      </c>
      <c r="G2587" s="367">
        <v>5740.0000000000327</v>
      </c>
      <c r="H2587" s="367">
        <v>143500</v>
      </c>
      <c r="I2587" s="384">
        <v>-60877500.338335752</v>
      </c>
      <c r="J2587" s="367">
        <v>5740</v>
      </c>
      <c r="K2587" s="367">
        <v>34787.87878787869</v>
      </c>
      <c r="L2587" s="384">
        <v>-3704095.6379768462</v>
      </c>
      <c r="M2587" s="367">
        <v>5739.9999999999836</v>
      </c>
      <c r="N2587" s="367">
        <v>574</v>
      </c>
      <c r="O2587" s="384">
        <v>-62989.477938809789</v>
      </c>
      <c r="P2587" s="367">
        <v>83.23</v>
      </c>
      <c r="Q2587" s="367">
        <v>574</v>
      </c>
      <c r="R2587" s="384">
        <v>-26801.29428522673</v>
      </c>
      <c r="S2587" s="367">
        <v>80.36</v>
      </c>
      <c r="T2587" s="367">
        <v>19793.10344827584</v>
      </c>
      <c r="U2587" s="384">
        <v>-3803356.5885226117</v>
      </c>
      <c r="V2587" s="367">
        <v>5739.9999999999936</v>
      </c>
      <c r="W2587" s="367">
        <v>956666.66666665906</v>
      </c>
      <c r="X2587" s="384">
        <v>142864.67219734783</v>
      </c>
      <c r="Y2587" s="386">
        <v>5739.9999999999536</v>
      </c>
      <c r="Z2587" s="367"/>
      <c r="AA2587" s="367"/>
      <c r="AB2587" s="367"/>
      <c r="AC2587" s="367"/>
      <c r="AD2587" s="367"/>
      <c r="AE2587" s="367"/>
      <c r="AF2587" s="367"/>
      <c r="AG2587" s="367"/>
      <c r="AH2587" s="367"/>
      <c r="AI2587" s="367"/>
      <c r="AJ2587" s="367"/>
      <c r="AK2587" s="367"/>
      <c r="AL2587" s="367"/>
      <c r="AM2587" s="367"/>
      <c r="AN2587" s="367"/>
      <c r="AO2587" s="367"/>
      <c r="AP2587" s="367"/>
      <c r="AQ2587" s="367"/>
      <c r="AR2587" s="367"/>
      <c r="AS2587" s="367"/>
      <c r="AT2587" s="367"/>
    </row>
    <row r="2588" spans="2:46" ht="13.8">
      <c r="B2588" s="26">
        <v>95.833333333333869</v>
      </c>
      <c r="C2588" s="363">
        <v>818.35336532989027</v>
      </c>
      <c r="D2588" s="367">
        <v>5750.0000000000318</v>
      </c>
      <c r="E2588" s="367">
        <v>26744.186046511782</v>
      </c>
      <c r="F2588" s="367">
        <v>-5176776.5281000752</v>
      </c>
      <c r="G2588" s="367">
        <v>5750.0000000000337</v>
      </c>
      <c r="H2588" s="367">
        <v>143750</v>
      </c>
      <c r="I2588" s="384">
        <v>-61090602.729549475</v>
      </c>
      <c r="J2588" s="367">
        <v>5750</v>
      </c>
      <c r="K2588" s="367">
        <v>34848.484848484753</v>
      </c>
      <c r="L2588" s="384">
        <v>-3717508.613961468</v>
      </c>
      <c r="M2588" s="367">
        <v>5749.9999999999854</v>
      </c>
      <c r="N2588" s="367">
        <v>575</v>
      </c>
      <c r="O2588" s="384">
        <v>-63211.877116503703</v>
      </c>
      <c r="P2588" s="367">
        <v>83.375</v>
      </c>
      <c r="Q2588" s="367">
        <v>575</v>
      </c>
      <c r="R2588" s="384">
        <v>-26901.15766582387</v>
      </c>
      <c r="S2588" s="367">
        <v>80.5</v>
      </c>
      <c r="T2588" s="367">
        <v>19827.586206896529</v>
      </c>
      <c r="U2588" s="384">
        <v>-3817037.6529109296</v>
      </c>
      <c r="V2588" s="367">
        <v>5749.9999999999927</v>
      </c>
      <c r="W2588" s="367">
        <v>958333.33333332569</v>
      </c>
      <c r="X2588" s="384">
        <v>142851.21596134853</v>
      </c>
      <c r="Y2588" s="386">
        <v>5749.9999999999536</v>
      </c>
      <c r="Z2588" s="367"/>
      <c r="AA2588" s="367"/>
      <c r="AB2588" s="367"/>
      <c r="AC2588" s="367"/>
      <c r="AD2588" s="367"/>
      <c r="AE2588" s="367"/>
      <c r="AF2588" s="367"/>
      <c r="AG2588" s="367"/>
      <c r="AH2588" s="367"/>
      <c r="AI2588" s="367"/>
      <c r="AJ2588" s="367"/>
      <c r="AK2588" s="367"/>
      <c r="AL2588" s="367"/>
      <c r="AM2588" s="367"/>
      <c r="AN2588" s="367"/>
      <c r="AO2588" s="367"/>
      <c r="AP2588" s="367"/>
      <c r="AQ2588" s="367"/>
      <c r="AR2588" s="367"/>
      <c r="AS2588" s="367"/>
      <c r="AT2588" s="367"/>
    </row>
    <row r="2589" spans="2:46" ht="13.8">
      <c r="B2589" s="26">
        <v>96.00000000000054</v>
      </c>
      <c r="C2589" s="363">
        <v>819.73288199764659</v>
      </c>
      <c r="D2589" s="367">
        <v>5760.0000000000327</v>
      </c>
      <c r="E2589" s="367">
        <v>26790.69767441876</v>
      </c>
      <c r="F2589" s="367">
        <v>-5194887.8763573207</v>
      </c>
      <c r="G2589" s="367">
        <v>5760.0000000000337</v>
      </c>
      <c r="H2589" s="367">
        <v>144000</v>
      </c>
      <c r="I2589" s="384">
        <v>-61304077.447817981</v>
      </c>
      <c r="J2589" s="367">
        <v>5760</v>
      </c>
      <c r="K2589" s="367">
        <v>34909.090909090817</v>
      </c>
      <c r="L2589" s="384">
        <v>-3730945.7981119864</v>
      </c>
      <c r="M2589" s="367">
        <v>5759.9999999999854</v>
      </c>
      <c r="N2589" s="367">
        <v>576</v>
      </c>
      <c r="O2589" s="384">
        <v>-63434.668159975874</v>
      </c>
      <c r="P2589" s="367">
        <v>83.52</v>
      </c>
      <c r="Q2589" s="367">
        <v>576</v>
      </c>
      <c r="R2589" s="384">
        <v>-27001.205989830665</v>
      </c>
      <c r="S2589" s="367">
        <v>80.64</v>
      </c>
      <c r="T2589" s="367">
        <v>19862.068965517217</v>
      </c>
      <c r="U2589" s="384">
        <v>-3830743.2564561674</v>
      </c>
      <c r="V2589" s="367">
        <v>5759.9999999999927</v>
      </c>
      <c r="W2589" s="367">
        <v>959999.99999999232</v>
      </c>
      <c r="X2589" s="384">
        <v>142836.8472057209</v>
      </c>
      <c r="Y2589" s="386">
        <v>5759.9999999999536</v>
      </c>
      <c r="Z2589" s="367"/>
      <c r="AA2589" s="367"/>
      <c r="AB2589" s="367"/>
      <c r="AC2589" s="367"/>
      <c r="AD2589" s="367"/>
      <c r="AE2589" s="367"/>
      <c r="AF2589" s="367"/>
      <c r="AG2589" s="367"/>
      <c r="AH2589" s="367"/>
      <c r="AI2589" s="367"/>
      <c r="AJ2589" s="367"/>
      <c r="AK2589" s="367"/>
      <c r="AL2589" s="367"/>
      <c r="AM2589" s="367"/>
      <c r="AN2589" s="367"/>
      <c r="AO2589" s="367"/>
      <c r="AP2589" s="367"/>
      <c r="AQ2589" s="367"/>
      <c r="AR2589" s="367"/>
      <c r="AS2589" s="367"/>
      <c r="AT2589" s="367"/>
    </row>
    <row r="2590" spans="2:46" ht="13.8">
      <c r="B2590" s="26">
        <v>96.166666666667211</v>
      </c>
      <c r="C2590" s="363">
        <v>821.11224690645747</v>
      </c>
      <c r="D2590" s="367">
        <v>5770.0000000000327</v>
      </c>
      <c r="E2590" s="367">
        <v>26837.209302325737</v>
      </c>
      <c r="F2590" s="367">
        <v>-5213030.8505126322</v>
      </c>
      <c r="G2590" s="367">
        <v>5770.0000000000337</v>
      </c>
      <c r="H2590" s="367">
        <v>144250</v>
      </c>
      <c r="I2590" s="384">
        <v>-61517924.493141286</v>
      </c>
      <c r="J2590" s="367">
        <v>5770</v>
      </c>
      <c r="K2590" s="367">
        <v>34969.696969696881</v>
      </c>
      <c r="L2590" s="384">
        <v>-3744407.1904284018</v>
      </c>
      <c r="M2590" s="367">
        <v>5769.9999999999864</v>
      </c>
      <c r="N2590" s="367">
        <v>577</v>
      </c>
      <c r="O2590" s="384">
        <v>-63657.851069226337</v>
      </c>
      <c r="P2590" s="367">
        <v>83.665000000000006</v>
      </c>
      <c r="Q2590" s="367">
        <v>577</v>
      </c>
      <c r="R2590" s="384">
        <v>-27101.439257247112</v>
      </c>
      <c r="S2590" s="367">
        <v>80.78</v>
      </c>
      <c r="T2590" s="367">
        <v>19896.551724137906</v>
      </c>
      <c r="U2590" s="384">
        <v>-3844473.3991583232</v>
      </c>
      <c r="V2590" s="367">
        <v>5769.9999999999927</v>
      </c>
      <c r="W2590" s="367">
        <v>961666.66666665894</v>
      </c>
      <c r="X2590" s="384">
        <v>142821.56593046503</v>
      </c>
      <c r="Y2590" s="386">
        <v>5769.9999999999527</v>
      </c>
      <c r="Z2590" s="367"/>
      <c r="AA2590" s="367"/>
      <c r="AB2590" s="367"/>
      <c r="AC2590" s="367"/>
      <c r="AD2590" s="367"/>
      <c r="AE2590" s="367"/>
      <c r="AF2590" s="367"/>
      <c r="AG2590" s="367"/>
      <c r="AH2590" s="367"/>
      <c r="AI2590" s="367"/>
      <c r="AJ2590" s="367"/>
      <c r="AK2590" s="367"/>
      <c r="AL2590" s="367"/>
      <c r="AM2590" s="367"/>
      <c r="AN2590" s="367"/>
      <c r="AO2590" s="367"/>
      <c r="AP2590" s="367"/>
      <c r="AQ2590" s="367"/>
      <c r="AR2590" s="367"/>
      <c r="AS2590" s="367"/>
      <c r="AT2590" s="367"/>
    </row>
    <row r="2591" spans="2:46" ht="13.8">
      <c r="B2591" s="26">
        <v>96.333333333333883</v>
      </c>
      <c r="C2591" s="363">
        <v>822.49146005632281</v>
      </c>
      <c r="D2591" s="367">
        <v>5780.0000000000327</v>
      </c>
      <c r="E2591" s="367">
        <v>26883.720930232714</v>
      </c>
      <c r="F2591" s="367">
        <v>-5231205.4505660105</v>
      </c>
      <c r="G2591" s="367">
        <v>5780.0000000000337</v>
      </c>
      <c r="H2591" s="367">
        <v>144500</v>
      </c>
      <c r="I2591" s="384">
        <v>-61732143.86551939</v>
      </c>
      <c r="J2591" s="367">
        <v>5780</v>
      </c>
      <c r="K2591" s="367">
        <v>35030.303030302945</v>
      </c>
      <c r="L2591" s="384">
        <v>-3757892.7909107138</v>
      </c>
      <c r="M2591" s="367">
        <v>5779.9999999999864</v>
      </c>
      <c r="N2591" s="367">
        <v>578</v>
      </c>
      <c r="O2591" s="384">
        <v>-63881.425844255034</v>
      </c>
      <c r="P2591" s="367">
        <v>83.81</v>
      </c>
      <c r="Q2591" s="367">
        <v>578</v>
      </c>
      <c r="R2591" s="384">
        <v>-27201.857468073202</v>
      </c>
      <c r="S2591" s="367">
        <v>80.92</v>
      </c>
      <c r="T2591" s="367">
        <v>19931.034482758594</v>
      </c>
      <c r="U2591" s="384">
        <v>-3858228.0810173955</v>
      </c>
      <c r="V2591" s="367">
        <v>5779.9999999999918</v>
      </c>
      <c r="W2591" s="367">
        <v>963333.33333332557</v>
      </c>
      <c r="X2591" s="384">
        <v>142805.37213558081</v>
      </c>
      <c r="Y2591" s="386">
        <v>5779.9999999999527</v>
      </c>
      <c r="Z2591" s="367"/>
      <c r="AA2591" s="367"/>
      <c r="AB2591" s="367"/>
      <c r="AC2591" s="367"/>
      <c r="AD2591" s="367"/>
      <c r="AE2591" s="367"/>
      <c r="AF2591" s="367"/>
      <c r="AG2591" s="367"/>
      <c r="AH2591" s="367"/>
      <c r="AI2591" s="367"/>
      <c r="AJ2591" s="367"/>
      <c r="AK2591" s="367"/>
      <c r="AL2591" s="367"/>
      <c r="AM2591" s="367"/>
      <c r="AN2591" s="367"/>
      <c r="AO2591" s="367"/>
      <c r="AP2591" s="367"/>
      <c r="AQ2591" s="367"/>
      <c r="AR2591" s="367"/>
      <c r="AS2591" s="367"/>
      <c r="AT2591" s="367"/>
    </row>
    <row r="2592" spans="2:46" ht="13.8">
      <c r="B2592" s="26">
        <v>96.500000000000554</v>
      </c>
      <c r="C2592" s="363">
        <v>823.8705214472426</v>
      </c>
      <c r="D2592" s="367">
        <v>5790.0000000000327</v>
      </c>
      <c r="E2592" s="367">
        <v>26930.232558139691</v>
      </c>
      <c r="F2592" s="367">
        <v>-5249411.6765174558</v>
      </c>
      <c r="G2592" s="367">
        <v>5790.0000000000337</v>
      </c>
      <c r="H2592" s="367">
        <v>144750</v>
      </c>
      <c r="I2592" s="384">
        <v>-61946735.564952292</v>
      </c>
      <c r="J2592" s="367">
        <v>5790</v>
      </c>
      <c r="K2592" s="367">
        <v>35090.909090909008</v>
      </c>
      <c r="L2592" s="384">
        <v>-3771402.5995589225</v>
      </c>
      <c r="M2592" s="367">
        <v>5789.9999999999864</v>
      </c>
      <c r="N2592" s="367">
        <v>579</v>
      </c>
      <c r="O2592" s="384">
        <v>-64105.392485061988</v>
      </c>
      <c r="P2592" s="367">
        <v>83.954999999999998</v>
      </c>
      <c r="Q2592" s="367">
        <v>579</v>
      </c>
      <c r="R2592" s="384">
        <v>-27302.460622308947</v>
      </c>
      <c r="S2592" s="367">
        <v>81.06</v>
      </c>
      <c r="T2592" s="367">
        <v>19965.517241379282</v>
      </c>
      <c r="U2592" s="384">
        <v>-3872007.3020333871</v>
      </c>
      <c r="V2592" s="367">
        <v>5789.9999999999918</v>
      </c>
      <c r="W2592" s="367">
        <v>964999.9999999922</v>
      </c>
      <c r="X2592" s="384">
        <v>142788.26582106829</v>
      </c>
      <c r="Y2592" s="386">
        <v>5789.9999999999527</v>
      </c>
      <c r="Z2592" s="367"/>
      <c r="AA2592" s="367"/>
      <c r="AB2592" s="367"/>
      <c r="AC2592" s="367"/>
      <c r="AD2592" s="367"/>
      <c r="AE2592" s="367"/>
      <c r="AF2592" s="367"/>
      <c r="AG2592" s="367"/>
      <c r="AH2592" s="367"/>
      <c r="AI2592" s="367"/>
      <c r="AJ2592" s="367"/>
      <c r="AK2592" s="367"/>
      <c r="AL2592" s="367"/>
      <c r="AM2592" s="367"/>
      <c r="AN2592" s="367"/>
      <c r="AO2592" s="367"/>
      <c r="AP2592" s="367"/>
      <c r="AQ2592" s="367"/>
      <c r="AR2592" s="367"/>
      <c r="AS2592" s="367"/>
      <c r="AT2592" s="367"/>
    </row>
    <row r="2593" spans="2:46" ht="13.8">
      <c r="B2593" s="26">
        <v>96.666666666667226</v>
      </c>
      <c r="C2593" s="363">
        <v>825.24943107921706</v>
      </c>
      <c r="D2593" s="367">
        <v>5800.0000000000337</v>
      </c>
      <c r="E2593" s="367">
        <v>26976.744186046668</v>
      </c>
      <c r="F2593" s="367">
        <v>-5267649.5283669662</v>
      </c>
      <c r="G2593" s="367">
        <v>5800.0000000000337</v>
      </c>
      <c r="H2593" s="367">
        <v>145000</v>
      </c>
      <c r="I2593" s="384">
        <v>-62161699.59144</v>
      </c>
      <c r="J2593" s="367">
        <v>5800</v>
      </c>
      <c r="K2593" s="367">
        <v>35151.515151515072</v>
      </c>
      <c r="L2593" s="384">
        <v>-3784936.6163730305</v>
      </c>
      <c r="M2593" s="367">
        <v>5799.9999999999873</v>
      </c>
      <c r="N2593" s="367">
        <v>580</v>
      </c>
      <c r="O2593" s="384">
        <v>-64329.750991647226</v>
      </c>
      <c r="P2593" s="367">
        <v>84.100000000000009</v>
      </c>
      <c r="Q2593" s="367">
        <v>580</v>
      </c>
      <c r="R2593" s="384">
        <v>-27403.248719954339</v>
      </c>
      <c r="S2593" s="367">
        <v>81.2</v>
      </c>
      <c r="T2593" s="367">
        <v>19999.999999999971</v>
      </c>
      <c r="U2593" s="384">
        <v>-3885811.0622062958</v>
      </c>
      <c r="V2593" s="367">
        <v>5799.9999999999918</v>
      </c>
      <c r="W2593" s="367">
        <v>966666.66666665883</v>
      </c>
      <c r="X2593" s="384">
        <v>142770.24698692749</v>
      </c>
      <c r="Y2593" s="386">
        <v>5799.9999999999527</v>
      </c>
      <c r="Z2593" s="367"/>
      <c r="AA2593" s="367"/>
      <c r="AB2593" s="367"/>
      <c r="AC2593" s="367"/>
      <c r="AD2593" s="367"/>
      <c r="AE2593" s="367"/>
      <c r="AF2593" s="367"/>
      <c r="AG2593" s="367"/>
      <c r="AH2593" s="367"/>
      <c r="AI2593" s="367"/>
      <c r="AJ2593" s="367"/>
      <c r="AK2593" s="367"/>
      <c r="AL2593" s="367"/>
      <c r="AM2593" s="367"/>
      <c r="AN2593" s="367"/>
      <c r="AO2593" s="367"/>
      <c r="AP2593" s="367"/>
      <c r="AQ2593" s="367"/>
      <c r="AR2593" s="367"/>
      <c r="AS2593" s="367"/>
      <c r="AT2593" s="367"/>
    </row>
    <row r="2594" spans="2:46" ht="13.8">
      <c r="B2594" s="26">
        <v>96.833333333333897</v>
      </c>
      <c r="C2594" s="363">
        <v>826.62818895224586</v>
      </c>
      <c r="D2594" s="367">
        <v>5810.0000000000337</v>
      </c>
      <c r="E2594" s="367">
        <v>27023.255813953645</v>
      </c>
      <c r="F2594" s="367">
        <v>-5285919.0061145443</v>
      </c>
      <c r="G2594" s="367">
        <v>5810.0000000000337</v>
      </c>
      <c r="H2594" s="367">
        <v>145250</v>
      </c>
      <c r="I2594" s="384">
        <v>-62377035.944982506</v>
      </c>
      <c r="J2594" s="367">
        <v>5810</v>
      </c>
      <c r="K2594" s="367">
        <v>35212.121212121136</v>
      </c>
      <c r="L2594" s="384">
        <v>-3798494.8413530341</v>
      </c>
      <c r="M2594" s="367">
        <v>5809.9999999999873</v>
      </c>
      <c r="N2594" s="367">
        <v>581</v>
      </c>
      <c r="O2594" s="384">
        <v>-64554.501364010684</v>
      </c>
      <c r="P2594" s="367">
        <v>84.24499999999999</v>
      </c>
      <c r="Q2594" s="367">
        <v>581</v>
      </c>
      <c r="R2594" s="384">
        <v>-27504.221761009383</v>
      </c>
      <c r="S2594" s="367">
        <v>81.34</v>
      </c>
      <c r="T2594" s="367">
        <v>20034.482758620659</v>
      </c>
      <c r="U2594" s="384">
        <v>-3899639.3615361219</v>
      </c>
      <c r="V2594" s="367">
        <v>5809.9999999999909</v>
      </c>
      <c r="W2594" s="367">
        <v>968333.33333332546</v>
      </c>
      <c r="X2594" s="384">
        <v>142751.31563315835</v>
      </c>
      <c r="Y2594" s="386">
        <v>5809.9999999999527</v>
      </c>
      <c r="Z2594" s="367"/>
      <c r="AA2594" s="367"/>
      <c r="AB2594" s="367"/>
      <c r="AC2594" s="367"/>
      <c r="AD2594" s="367"/>
      <c r="AE2594" s="367"/>
      <c r="AF2594" s="367"/>
      <c r="AG2594" s="367"/>
      <c r="AH2594" s="367"/>
      <c r="AI2594" s="367"/>
      <c r="AJ2594" s="367"/>
      <c r="AK2594" s="367"/>
      <c r="AL2594" s="367"/>
      <c r="AM2594" s="367"/>
      <c r="AN2594" s="367"/>
      <c r="AO2594" s="367"/>
      <c r="AP2594" s="367"/>
      <c r="AQ2594" s="367"/>
      <c r="AR2594" s="367"/>
      <c r="AS2594" s="367"/>
      <c r="AT2594" s="367"/>
    </row>
    <row r="2595" spans="2:46" ht="13.8">
      <c r="B2595" s="26">
        <v>97.000000000000568</v>
      </c>
      <c r="C2595" s="363">
        <v>828.00679506632935</v>
      </c>
      <c r="D2595" s="367">
        <v>5820.0000000000337</v>
      </c>
      <c r="E2595" s="367">
        <v>27069.767441860622</v>
      </c>
      <c r="F2595" s="367">
        <v>-5304220.1097601894</v>
      </c>
      <c r="G2595" s="367">
        <v>5820.0000000000337</v>
      </c>
      <c r="H2595" s="367">
        <v>145500</v>
      </c>
      <c r="I2595" s="384">
        <v>-62592744.625579812</v>
      </c>
      <c r="J2595" s="367">
        <v>5820</v>
      </c>
      <c r="K2595" s="367">
        <v>35272.727272727199</v>
      </c>
      <c r="L2595" s="384">
        <v>-3812077.2744989363</v>
      </c>
      <c r="M2595" s="367">
        <v>5819.9999999999882</v>
      </c>
      <c r="N2595" s="367">
        <v>582</v>
      </c>
      <c r="O2595" s="384">
        <v>-64779.643602152442</v>
      </c>
      <c r="P2595" s="367">
        <v>84.39</v>
      </c>
      <c r="Q2595" s="367">
        <v>582</v>
      </c>
      <c r="R2595" s="384">
        <v>-27605.379745474078</v>
      </c>
      <c r="S2595" s="367">
        <v>81.48</v>
      </c>
      <c r="T2595" s="367">
        <v>20068.965517241348</v>
      </c>
      <c r="U2595" s="384">
        <v>-3913492.2000228669</v>
      </c>
      <c r="V2595" s="367">
        <v>5819.9999999999909</v>
      </c>
      <c r="W2595" s="367">
        <v>969999.99999999208</v>
      </c>
      <c r="X2595" s="384">
        <v>142731.47175976093</v>
      </c>
      <c r="Y2595" s="386">
        <v>5819.9999999999518</v>
      </c>
      <c r="Z2595" s="367"/>
      <c r="AA2595" s="367"/>
      <c r="AB2595" s="367"/>
      <c r="AC2595" s="367"/>
      <c r="AD2595" s="367"/>
      <c r="AE2595" s="367"/>
      <c r="AF2595" s="367"/>
      <c r="AG2595" s="367"/>
      <c r="AH2595" s="367"/>
      <c r="AI2595" s="367"/>
      <c r="AJ2595" s="367"/>
      <c r="AK2595" s="367"/>
      <c r="AL2595" s="367"/>
      <c r="AM2595" s="367"/>
      <c r="AN2595" s="367"/>
      <c r="AO2595" s="367"/>
      <c r="AP2595" s="367"/>
      <c r="AQ2595" s="367"/>
      <c r="AR2595" s="367"/>
      <c r="AS2595" s="367"/>
      <c r="AT2595" s="367"/>
    </row>
    <row r="2596" spans="2:46" ht="13.8">
      <c r="B2596" s="26">
        <v>97.16666666666724</v>
      </c>
      <c r="C2596" s="363">
        <v>829.38524942146739</v>
      </c>
      <c r="D2596" s="367">
        <v>5830.0000000000337</v>
      </c>
      <c r="E2596" s="367">
        <v>27116.279069767599</v>
      </c>
      <c r="F2596" s="367">
        <v>-5322552.8393039005</v>
      </c>
      <c r="G2596" s="367">
        <v>5830.0000000000337</v>
      </c>
      <c r="H2596" s="367">
        <v>145750</v>
      </c>
      <c r="I2596" s="384">
        <v>-62808825.633231908</v>
      </c>
      <c r="J2596" s="367">
        <v>5830</v>
      </c>
      <c r="K2596" s="367">
        <v>35333.333333333263</v>
      </c>
      <c r="L2596" s="384">
        <v>-3825683.915810734</v>
      </c>
      <c r="M2596" s="367">
        <v>5829.9999999999882</v>
      </c>
      <c r="N2596" s="367">
        <v>583</v>
      </c>
      <c r="O2596" s="384">
        <v>-65005.177706072449</v>
      </c>
      <c r="P2596" s="367">
        <v>84.534999999999997</v>
      </c>
      <c r="Q2596" s="367">
        <v>583</v>
      </c>
      <c r="R2596" s="384">
        <v>-27706.722673348413</v>
      </c>
      <c r="S2596" s="367">
        <v>81.61999999999999</v>
      </c>
      <c r="T2596" s="367">
        <v>20103.448275862036</v>
      </c>
      <c r="U2596" s="384">
        <v>-3927369.5776665299</v>
      </c>
      <c r="V2596" s="367">
        <v>5829.9999999999909</v>
      </c>
      <c r="W2596" s="367">
        <v>971666.66666665871</v>
      </c>
      <c r="X2596" s="384">
        <v>142710.71536673518</v>
      </c>
      <c r="Y2596" s="386">
        <v>5829.9999999999518</v>
      </c>
      <c r="Z2596" s="367"/>
      <c r="AA2596" s="367"/>
      <c r="AB2596" s="367"/>
      <c r="AC2596" s="367"/>
      <c r="AD2596" s="367"/>
      <c r="AE2596" s="367"/>
      <c r="AF2596" s="367"/>
      <c r="AG2596" s="367"/>
      <c r="AH2596" s="367"/>
      <c r="AI2596" s="367"/>
      <c r="AJ2596" s="367"/>
      <c r="AK2596" s="367"/>
      <c r="AL2596" s="367"/>
      <c r="AM2596" s="367"/>
      <c r="AN2596" s="367"/>
      <c r="AO2596" s="367"/>
      <c r="AP2596" s="367"/>
      <c r="AQ2596" s="367"/>
      <c r="AR2596" s="367"/>
      <c r="AS2596" s="367"/>
      <c r="AT2596" s="367"/>
    </row>
    <row r="2597" spans="2:46" ht="13.8">
      <c r="B2597" s="26">
        <v>97.333333333333911</v>
      </c>
      <c r="C2597" s="363">
        <v>830.76355201766012</v>
      </c>
      <c r="D2597" s="367">
        <v>5840.0000000000355</v>
      </c>
      <c r="E2597" s="367">
        <v>27162.790697674576</v>
      </c>
      <c r="F2597" s="367">
        <v>-5340917.1947456775</v>
      </c>
      <c r="G2597" s="367">
        <v>5840.0000000000337</v>
      </c>
      <c r="H2597" s="367">
        <v>146000</v>
      </c>
      <c r="I2597" s="384">
        <v>-63025278.967938825</v>
      </c>
      <c r="J2597" s="367">
        <v>5840</v>
      </c>
      <c r="K2597" s="367">
        <v>35393.939393939327</v>
      </c>
      <c r="L2597" s="384">
        <v>-3839314.7652884326</v>
      </c>
      <c r="M2597" s="367">
        <v>5839.99999999999</v>
      </c>
      <c r="N2597" s="367">
        <v>584</v>
      </c>
      <c r="O2597" s="384">
        <v>-65231.103675770704</v>
      </c>
      <c r="P2597" s="367">
        <v>84.679999999999993</v>
      </c>
      <c r="Q2597" s="367">
        <v>584</v>
      </c>
      <c r="R2597" s="384">
        <v>-27808.250544632407</v>
      </c>
      <c r="S2597" s="367">
        <v>81.759999999999991</v>
      </c>
      <c r="T2597" s="367">
        <v>20137.931034482724</v>
      </c>
      <c r="U2597" s="384">
        <v>-3941271.4944671085</v>
      </c>
      <c r="V2597" s="367">
        <v>5839.99999999999</v>
      </c>
      <c r="W2597" s="367">
        <v>973333.33333332534</v>
      </c>
      <c r="X2597" s="384">
        <v>142689.04645408114</v>
      </c>
      <c r="Y2597" s="386">
        <v>5839.9999999999518</v>
      </c>
      <c r="Z2597" s="367"/>
      <c r="AA2597" s="367"/>
      <c r="AB2597" s="367"/>
      <c r="AC2597" s="367"/>
      <c r="AD2597" s="367"/>
      <c r="AE2597" s="367"/>
      <c r="AF2597" s="367"/>
      <c r="AG2597" s="367"/>
      <c r="AH2597" s="367"/>
      <c r="AI2597" s="367"/>
      <c r="AJ2597" s="367"/>
      <c r="AK2597" s="367"/>
      <c r="AL2597" s="367"/>
      <c r="AM2597" s="367"/>
      <c r="AN2597" s="367"/>
      <c r="AO2597" s="367"/>
      <c r="AP2597" s="367"/>
      <c r="AQ2597" s="367"/>
      <c r="AR2597" s="367"/>
      <c r="AS2597" s="367"/>
      <c r="AT2597" s="367"/>
    </row>
    <row r="2598" spans="2:46" ht="13.8">
      <c r="B2598" s="26">
        <v>97.500000000000583</v>
      </c>
      <c r="C2598" s="363">
        <v>832.14170285490707</v>
      </c>
      <c r="D2598" s="367">
        <v>5850.0000000000355</v>
      </c>
      <c r="E2598" s="367">
        <v>27209.302325581553</v>
      </c>
      <c r="F2598" s="367">
        <v>-5359313.1760855224</v>
      </c>
      <c r="G2598" s="367">
        <v>5850.0000000000337</v>
      </c>
      <c r="H2598" s="367">
        <v>146250</v>
      </c>
      <c r="I2598" s="384">
        <v>-63242104.629700527</v>
      </c>
      <c r="J2598" s="367">
        <v>5850</v>
      </c>
      <c r="K2598" s="367">
        <v>35454.54545454539</v>
      </c>
      <c r="L2598" s="384">
        <v>-3852969.8229320254</v>
      </c>
      <c r="M2598" s="367">
        <v>5849.99999999999</v>
      </c>
      <c r="N2598" s="367">
        <v>585</v>
      </c>
      <c r="O2598" s="384">
        <v>-65457.421511247245</v>
      </c>
      <c r="P2598" s="367">
        <v>84.825000000000003</v>
      </c>
      <c r="Q2598" s="367">
        <v>585</v>
      </c>
      <c r="R2598" s="384">
        <v>-27909.963359326051</v>
      </c>
      <c r="S2598" s="367">
        <v>81.899999999999991</v>
      </c>
      <c r="T2598" s="367">
        <v>20172.413793103413</v>
      </c>
      <c r="U2598" s="384">
        <v>-3955197.9504246078</v>
      </c>
      <c r="V2598" s="367">
        <v>5849.99999999999</v>
      </c>
      <c r="W2598" s="367">
        <v>974999.99999999197</v>
      </c>
      <c r="X2598" s="384">
        <v>142666.46502179882</v>
      </c>
      <c r="Y2598" s="386">
        <v>5849.9999999999518</v>
      </c>
      <c r="Z2598" s="367"/>
      <c r="AA2598" s="367"/>
      <c r="AB2598" s="367"/>
      <c r="AC2598" s="367"/>
      <c r="AD2598" s="367"/>
      <c r="AE2598" s="367"/>
      <c r="AF2598" s="367"/>
      <c r="AG2598" s="367"/>
      <c r="AH2598" s="367"/>
      <c r="AI2598" s="367"/>
      <c r="AJ2598" s="367"/>
      <c r="AK2598" s="367"/>
      <c r="AL2598" s="367"/>
      <c r="AM2598" s="367"/>
      <c r="AN2598" s="367"/>
      <c r="AO2598" s="367"/>
      <c r="AP2598" s="367"/>
      <c r="AQ2598" s="367"/>
      <c r="AR2598" s="367"/>
      <c r="AS2598" s="367"/>
      <c r="AT2598" s="367"/>
    </row>
    <row r="2599" spans="2:46" ht="13.8">
      <c r="B2599" s="26">
        <v>97.666666666667254</v>
      </c>
      <c r="C2599" s="363">
        <v>833.51970193320858</v>
      </c>
      <c r="D2599" s="367">
        <v>5860.0000000000355</v>
      </c>
      <c r="E2599" s="367">
        <v>27255.81395348853</v>
      </c>
      <c r="F2599" s="367">
        <v>-5377740.7833234323</v>
      </c>
      <c r="G2599" s="367">
        <v>5860.0000000000337</v>
      </c>
      <c r="H2599" s="367">
        <v>146500</v>
      </c>
      <c r="I2599" s="384">
        <v>-63459302.618517034</v>
      </c>
      <c r="J2599" s="367">
        <v>5860</v>
      </c>
      <c r="K2599" s="367">
        <v>35515.151515151454</v>
      </c>
      <c r="L2599" s="384">
        <v>-3866649.0887415162</v>
      </c>
      <c r="M2599" s="367">
        <v>5859.9999999999909</v>
      </c>
      <c r="N2599" s="367">
        <v>586</v>
      </c>
      <c r="O2599" s="384">
        <v>-65684.131212502034</v>
      </c>
      <c r="P2599" s="367">
        <v>84.97</v>
      </c>
      <c r="Q2599" s="367">
        <v>586</v>
      </c>
      <c r="R2599" s="384">
        <v>-28011.861117429347</v>
      </c>
      <c r="S2599" s="367">
        <v>82.039999999999992</v>
      </c>
      <c r="T2599" s="367">
        <v>20206.896551724101</v>
      </c>
      <c r="U2599" s="384">
        <v>-3969148.9455390242</v>
      </c>
      <c r="V2599" s="367">
        <v>5859.99999999999</v>
      </c>
      <c r="W2599" s="367">
        <v>976666.6666666586</v>
      </c>
      <c r="X2599" s="384">
        <v>142642.97106988815</v>
      </c>
      <c r="Y2599" s="386">
        <v>5859.9999999999509</v>
      </c>
      <c r="Z2599" s="367"/>
      <c r="AA2599" s="367"/>
      <c r="AB2599" s="367"/>
      <c r="AC2599" s="367"/>
      <c r="AD2599" s="367"/>
      <c r="AE2599" s="367"/>
      <c r="AF2599" s="367"/>
      <c r="AG2599" s="367"/>
      <c r="AH2599" s="367"/>
      <c r="AI2599" s="367"/>
      <c r="AJ2599" s="367"/>
      <c r="AK2599" s="367"/>
      <c r="AL2599" s="367"/>
      <c r="AM2599" s="367"/>
      <c r="AN2599" s="367"/>
      <c r="AO2599" s="367"/>
      <c r="AP2599" s="367"/>
      <c r="AQ2599" s="367"/>
      <c r="AR2599" s="367"/>
      <c r="AS2599" s="367"/>
      <c r="AT2599" s="367"/>
    </row>
    <row r="2600" spans="2:46" ht="13.8">
      <c r="B2600" s="26">
        <v>97.833333333333925</v>
      </c>
      <c r="C2600" s="363">
        <v>834.89754925256466</v>
      </c>
      <c r="D2600" s="367">
        <v>5870.0000000000355</v>
      </c>
      <c r="E2600" s="367">
        <v>27302.325581395507</v>
      </c>
      <c r="F2600" s="367">
        <v>-5396200.0164594101</v>
      </c>
      <c r="G2600" s="367">
        <v>5870.0000000000337</v>
      </c>
      <c r="H2600" s="367">
        <v>146750</v>
      </c>
      <c r="I2600" s="384">
        <v>-63676872.93438834</v>
      </c>
      <c r="J2600" s="367">
        <v>5870</v>
      </c>
      <c r="K2600" s="367">
        <v>35575.757575757518</v>
      </c>
      <c r="L2600" s="384">
        <v>-3880352.5627169036</v>
      </c>
      <c r="M2600" s="367">
        <v>5869.9999999999909</v>
      </c>
      <c r="N2600" s="367">
        <v>587</v>
      </c>
      <c r="O2600" s="384">
        <v>-65911.232779535072</v>
      </c>
      <c r="P2600" s="367">
        <v>85.114999999999995</v>
      </c>
      <c r="Q2600" s="367">
        <v>587</v>
      </c>
      <c r="R2600" s="384">
        <v>-28113.943818942294</v>
      </c>
      <c r="S2600" s="367">
        <v>82.179999999999993</v>
      </c>
      <c r="T2600" s="367">
        <v>20241.37931034479</v>
      </c>
      <c r="U2600" s="384">
        <v>-3983124.4798103562</v>
      </c>
      <c r="V2600" s="367">
        <v>5869.9999999999882</v>
      </c>
      <c r="W2600" s="367">
        <v>978333.33333332522</v>
      </c>
      <c r="X2600" s="384">
        <v>142618.56459834921</v>
      </c>
      <c r="Y2600" s="386">
        <v>5869.9999999999509</v>
      </c>
      <c r="Z2600" s="367"/>
      <c r="AA2600" s="367"/>
      <c r="AB2600" s="367"/>
      <c r="AC2600" s="367"/>
      <c r="AD2600" s="367"/>
      <c r="AE2600" s="367"/>
      <c r="AF2600" s="367"/>
      <c r="AG2600" s="367"/>
      <c r="AH2600" s="367"/>
      <c r="AI2600" s="367"/>
      <c r="AJ2600" s="367"/>
      <c r="AK2600" s="367"/>
      <c r="AL2600" s="367"/>
      <c r="AM2600" s="367"/>
      <c r="AN2600" s="367"/>
      <c r="AO2600" s="367"/>
      <c r="AP2600" s="367"/>
      <c r="AQ2600" s="367"/>
      <c r="AR2600" s="367"/>
      <c r="AS2600" s="367"/>
      <c r="AT2600" s="367"/>
    </row>
    <row r="2601" spans="2:46" ht="13.8">
      <c r="B2601" s="26">
        <v>98.000000000000597</v>
      </c>
      <c r="C2601" s="363">
        <v>836.27524481297553</v>
      </c>
      <c r="D2601" s="367">
        <v>5880.0000000000364</v>
      </c>
      <c r="E2601" s="367">
        <v>27348.837209302485</v>
      </c>
      <c r="F2601" s="367">
        <v>-5414690.8754934529</v>
      </c>
      <c r="G2601" s="367">
        <v>5880.0000000000337</v>
      </c>
      <c r="H2601" s="367">
        <v>147000</v>
      </c>
      <c r="I2601" s="384">
        <v>-63894815.577314444</v>
      </c>
      <c r="J2601" s="367">
        <v>5880</v>
      </c>
      <c r="K2601" s="367">
        <v>35636.363636363581</v>
      </c>
      <c r="L2601" s="384">
        <v>-3894080.24485819</v>
      </c>
      <c r="M2601" s="367">
        <v>5879.9999999999918</v>
      </c>
      <c r="N2601" s="367">
        <v>588</v>
      </c>
      <c r="O2601" s="384">
        <v>-66138.726212346402</v>
      </c>
      <c r="P2601" s="367">
        <v>85.26</v>
      </c>
      <c r="Q2601" s="367">
        <v>588</v>
      </c>
      <c r="R2601" s="384">
        <v>-28216.211463864893</v>
      </c>
      <c r="S2601" s="367">
        <v>82.32</v>
      </c>
      <c r="T2601" s="367">
        <v>20275.862068965478</v>
      </c>
      <c r="U2601" s="384">
        <v>-3997124.5532386089</v>
      </c>
      <c r="V2601" s="367">
        <v>5879.9999999999882</v>
      </c>
      <c r="W2601" s="367">
        <v>979999.99999999185</v>
      </c>
      <c r="X2601" s="384">
        <v>142593.24560718195</v>
      </c>
      <c r="Y2601" s="386">
        <v>5879.9999999999509</v>
      </c>
      <c r="Z2601" s="367"/>
      <c r="AA2601" s="367"/>
      <c r="AB2601" s="367"/>
      <c r="AC2601" s="367"/>
      <c r="AD2601" s="367"/>
      <c r="AE2601" s="367"/>
      <c r="AF2601" s="367"/>
      <c r="AG2601" s="367"/>
      <c r="AH2601" s="367"/>
      <c r="AI2601" s="367"/>
      <c r="AJ2601" s="367"/>
      <c r="AK2601" s="367"/>
      <c r="AL2601" s="367"/>
      <c r="AM2601" s="367"/>
      <c r="AN2601" s="367"/>
      <c r="AO2601" s="367"/>
      <c r="AP2601" s="367"/>
      <c r="AQ2601" s="367"/>
      <c r="AR2601" s="367"/>
      <c r="AS2601" s="367"/>
      <c r="AT2601" s="367"/>
    </row>
    <row r="2602" spans="2:46" ht="13.8">
      <c r="B2602" s="26">
        <v>98.166666666667268</v>
      </c>
      <c r="C2602" s="363">
        <v>837.65278861444051</v>
      </c>
      <c r="D2602" s="367">
        <v>5890.0000000000364</v>
      </c>
      <c r="E2602" s="367">
        <v>27395.348837209462</v>
      </c>
      <c r="F2602" s="367">
        <v>-5433213.3604255635</v>
      </c>
      <c r="G2602" s="367">
        <v>5890.0000000000337</v>
      </c>
      <c r="H2602" s="367">
        <v>147250</v>
      </c>
      <c r="I2602" s="384">
        <v>-64113130.547295339</v>
      </c>
      <c r="J2602" s="367">
        <v>5890</v>
      </c>
      <c r="K2602" s="367">
        <v>35696.969696969645</v>
      </c>
      <c r="L2602" s="384">
        <v>-3907832.135165371</v>
      </c>
      <c r="M2602" s="367">
        <v>5889.9999999999918</v>
      </c>
      <c r="N2602" s="367">
        <v>589</v>
      </c>
      <c r="O2602" s="384">
        <v>-66366.611510935967</v>
      </c>
      <c r="P2602" s="367">
        <v>85.405000000000001</v>
      </c>
      <c r="Q2602" s="367">
        <v>589</v>
      </c>
      <c r="R2602" s="384">
        <v>-28318.664052197139</v>
      </c>
      <c r="S2602" s="367">
        <v>82.46</v>
      </c>
      <c r="T2602" s="367">
        <v>20310.344827586167</v>
      </c>
      <c r="U2602" s="384">
        <v>-4011149.1658237781</v>
      </c>
      <c r="V2602" s="367">
        <v>5889.9999999999882</v>
      </c>
      <c r="W2602" s="367">
        <v>981666.66666665848</v>
      </c>
      <c r="X2602" s="384">
        <v>142567.01409638641</v>
      </c>
      <c r="Y2602" s="386">
        <v>5889.9999999999509</v>
      </c>
      <c r="Z2602" s="367"/>
      <c r="AA2602" s="367"/>
      <c r="AB2602" s="367"/>
      <c r="AC2602" s="367"/>
      <c r="AD2602" s="367"/>
      <c r="AE2602" s="367"/>
      <c r="AF2602" s="367"/>
      <c r="AG2602" s="367"/>
      <c r="AH2602" s="367"/>
      <c r="AI2602" s="367"/>
      <c r="AJ2602" s="367"/>
      <c r="AK2602" s="367"/>
      <c r="AL2602" s="367"/>
      <c r="AM2602" s="367"/>
      <c r="AN2602" s="367"/>
      <c r="AO2602" s="367"/>
      <c r="AP2602" s="367"/>
      <c r="AQ2602" s="367"/>
      <c r="AR2602" s="367"/>
      <c r="AS2602" s="367"/>
      <c r="AT2602" s="367"/>
    </row>
    <row r="2603" spans="2:46" ht="13.8">
      <c r="B2603" s="26">
        <v>98.33333333333394</v>
      </c>
      <c r="C2603" s="363">
        <v>839.03018065696017</v>
      </c>
      <c r="D2603" s="367">
        <v>5900.0000000000364</v>
      </c>
      <c r="E2603" s="367">
        <v>27441.860465116439</v>
      </c>
      <c r="F2603" s="367">
        <v>-5451767.471255742</v>
      </c>
      <c r="G2603" s="367">
        <v>5900.0000000000346</v>
      </c>
      <c r="H2603" s="367">
        <v>147500</v>
      </c>
      <c r="I2603" s="384">
        <v>-64331817.844331041</v>
      </c>
      <c r="J2603" s="367">
        <v>5900</v>
      </c>
      <c r="K2603" s="367">
        <v>35757.575757575709</v>
      </c>
      <c r="L2603" s="384">
        <v>-3921608.2336384505</v>
      </c>
      <c r="M2603" s="367">
        <v>5899.9999999999918</v>
      </c>
      <c r="N2603" s="367">
        <v>590</v>
      </c>
      <c r="O2603" s="384">
        <v>-66594.888675303795</v>
      </c>
      <c r="P2603" s="367">
        <v>85.55</v>
      </c>
      <c r="Q2603" s="367">
        <v>590</v>
      </c>
      <c r="R2603" s="384">
        <v>-28421.301583939035</v>
      </c>
      <c r="S2603" s="367">
        <v>82.6</v>
      </c>
      <c r="T2603" s="367">
        <v>20344.827586206855</v>
      </c>
      <c r="U2603" s="384">
        <v>-4025198.3175658649</v>
      </c>
      <c r="V2603" s="367">
        <v>5899.9999999999873</v>
      </c>
      <c r="W2603" s="367">
        <v>983333.33333332511</v>
      </c>
      <c r="X2603" s="384">
        <v>142539.87006596252</v>
      </c>
      <c r="Y2603" s="386">
        <v>5899.9999999999509</v>
      </c>
      <c r="Z2603" s="367"/>
      <c r="AA2603" s="367"/>
      <c r="AB2603" s="367"/>
      <c r="AC2603" s="367"/>
      <c r="AD2603" s="367"/>
      <c r="AE2603" s="367"/>
      <c r="AF2603" s="367"/>
      <c r="AG2603" s="367"/>
      <c r="AH2603" s="367"/>
      <c r="AI2603" s="367"/>
      <c r="AJ2603" s="367"/>
      <c r="AK2603" s="367"/>
      <c r="AL2603" s="367"/>
      <c r="AM2603" s="367"/>
      <c r="AN2603" s="367"/>
      <c r="AO2603" s="367"/>
      <c r="AP2603" s="367"/>
      <c r="AQ2603" s="367"/>
      <c r="AR2603" s="367"/>
      <c r="AS2603" s="367"/>
      <c r="AT2603" s="367"/>
    </row>
    <row r="2604" spans="2:46" ht="13.8">
      <c r="B2604" s="26">
        <v>98.500000000000611</v>
      </c>
      <c r="C2604" s="363">
        <v>840.40742094053428</v>
      </c>
      <c r="D2604" s="367">
        <v>5910.0000000000364</v>
      </c>
      <c r="E2604" s="367">
        <v>27488.372093023416</v>
      </c>
      <c r="F2604" s="367">
        <v>-5470353.2079839837</v>
      </c>
      <c r="G2604" s="367">
        <v>5910.0000000000346</v>
      </c>
      <c r="H2604" s="367">
        <v>147750</v>
      </c>
      <c r="I2604" s="384">
        <v>-64550877.468421541</v>
      </c>
      <c r="J2604" s="367">
        <v>5910</v>
      </c>
      <c r="K2604" s="367">
        <v>35818.181818181773</v>
      </c>
      <c r="L2604" s="384">
        <v>-3935408.5402774275</v>
      </c>
      <c r="M2604" s="367">
        <v>5909.9999999999927</v>
      </c>
      <c r="N2604" s="367">
        <v>591</v>
      </c>
      <c r="O2604" s="384">
        <v>-66823.557705449901</v>
      </c>
      <c r="P2604" s="367">
        <v>85.695000000000007</v>
      </c>
      <c r="Q2604" s="367">
        <v>591</v>
      </c>
      <c r="R2604" s="384">
        <v>-28524.124059090584</v>
      </c>
      <c r="S2604" s="367">
        <v>82.74</v>
      </c>
      <c r="T2604" s="367">
        <v>20379.310344827543</v>
      </c>
      <c r="U2604" s="384">
        <v>-4039272.0084648714</v>
      </c>
      <c r="V2604" s="367">
        <v>5909.9999999999873</v>
      </c>
      <c r="W2604" s="367">
        <v>984999.99999999173</v>
      </c>
      <c r="X2604" s="384">
        <v>142511.81351591033</v>
      </c>
      <c r="Y2604" s="386">
        <v>5909.99999999995</v>
      </c>
      <c r="Z2604" s="367"/>
      <c r="AA2604" s="367"/>
      <c r="AB2604" s="367"/>
      <c r="AC2604" s="367"/>
      <c r="AD2604" s="367"/>
      <c r="AE2604" s="367"/>
      <c r="AF2604" s="367"/>
      <c r="AG2604" s="367"/>
      <c r="AH2604" s="367"/>
      <c r="AI2604" s="367"/>
      <c r="AJ2604" s="367"/>
      <c r="AK2604" s="367"/>
      <c r="AL2604" s="367"/>
      <c r="AM2604" s="367"/>
      <c r="AN2604" s="367"/>
      <c r="AO2604" s="367"/>
      <c r="AP2604" s="367"/>
      <c r="AQ2604" s="367"/>
      <c r="AR2604" s="367"/>
      <c r="AS2604" s="367"/>
      <c r="AT2604" s="367"/>
    </row>
    <row r="2605" spans="2:46" ht="13.8">
      <c r="B2605" s="26">
        <v>98.666666666667282</v>
      </c>
      <c r="C2605" s="363">
        <v>841.78450946516318</v>
      </c>
      <c r="D2605" s="367">
        <v>5920.0000000000373</v>
      </c>
      <c r="E2605" s="367">
        <v>27534.883720930393</v>
      </c>
      <c r="F2605" s="367">
        <v>-5488970.5706102969</v>
      </c>
      <c r="G2605" s="367">
        <v>5920.0000000000355</v>
      </c>
      <c r="H2605" s="367">
        <v>148000</v>
      </c>
      <c r="I2605" s="384">
        <v>-64770309.419566862</v>
      </c>
      <c r="J2605" s="367">
        <v>5920</v>
      </c>
      <c r="K2605" s="367">
        <v>35878.787878787836</v>
      </c>
      <c r="L2605" s="384">
        <v>-3949233.0550823016</v>
      </c>
      <c r="M2605" s="367">
        <v>5919.9999999999927</v>
      </c>
      <c r="N2605" s="367">
        <v>592</v>
      </c>
      <c r="O2605" s="384">
        <v>-67052.618601374226</v>
      </c>
      <c r="P2605" s="367">
        <v>85.839999999999989</v>
      </c>
      <c r="Q2605" s="367">
        <v>592</v>
      </c>
      <c r="R2605" s="384">
        <v>-28627.131477651779</v>
      </c>
      <c r="S2605" s="367">
        <v>82.88</v>
      </c>
      <c r="T2605" s="367">
        <v>20413.793103448232</v>
      </c>
      <c r="U2605" s="384">
        <v>-4053370.238520795</v>
      </c>
      <c r="V2605" s="367">
        <v>5919.9999999999873</v>
      </c>
      <c r="W2605" s="367">
        <v>986666.66666665836</v>
      </c>
      <c r="X2605" s="384">
        <v>142482.84444622989</v>
      </c>
      <c r="Y2605" s="386">
        <v>5919.99999999995</v>
      </c>
      <c r="Z2605" s="367"/>
      <c r="AA2605" s="367"/>
      <c r="AB2605" s="367"/>
      <c r="AC2605" s="367"/>
      <c r="AD2605" s="367"/>
      <c r="AE2605" s="367"/>
      <c r="AF2605" s="367"/>
      <c r="AG2605" s="367"/>
      <c r="AH2605" s="367"/>
      <c r="AI2605" s="367"/>
      <c r="AJ2605" s="367"/>
      <c r="AK2605" s="367"/>
      <c r="AL2605" s="367"/>
      <c r="AM2605" s="367"/>
      <c r="AN2605" s="367"/>
      <c r="AO2605" s="367"/>
      <c r="AP2605" s="367"/>
      <c r="AQ2605" s="367"/>
      <c r="AR2605" s="367"/>
      <c r="AS2605" s="367"/>
      <c r="AT2605" s="367"/>
    </row>
    <row r="2606" spans="2:46" ht="13.8">
      <c r="B2606" s="26">
        <v>98.833333333333954</v>
      </c>
      <c r="C2606" s="363">
        <v>843.16144623084654</v>
      </c>
      <c r="D2606" s="367">
        <v>5930.0000000000373</v>
      </c>
      <c r="E2606" s="367">
        <v>27581.39534883737</v>
      </c>
      <c r="F2606" s="367">
        <v>-5507619.5591346724</v>
      </c>
      <c r="G2606" s="367">
        <v>5930.0000000000355</v>
      </c>
      <c r="H2606" s="367">
        <v>148250</v>
      </c>
      <c r="I2606" s="384">
        <v>-64990113.697766967</v>
      </c>
      <c r="J2606" s="367">
        <v>5930</v>
      </c>
      <c r="K2606" s="367">
        <v>35939.3939393939</v>
      </c>
      <c r="L2606" s="384">
        <v>-3963081.7780530746</v>
      </c>
      <c r="M2606" s="367">
        <v>5929.9999999999945</v>
      </c>
      <c r="N2606" s="367">
        <v>593</v>
      </c>
      <c r="O2606" s="384">
        <v>-67282.071363076859</v>
      </c>
      <c r="P2606" s="367">
        <v>85.984999999999999</v>
      </c>
      <c r="Q2606" s="367">
        <v>593</v>
      </c>
      <c r="R2606" s="384">
        <v>-28730.323839622633</v>
      </c>
      <c r="S2606" s="367">
        <v>83.02000000000001</v>
      </c>
      <c r="T2606" s="367">
        <v>20448.27586206892</v>
      </c>
      <c r="U2606" s="384">
        <v>-4067493.0077336356</v>
      </c>
      <c r="V2606" s="367">
        <v>5929.9999999999864</v>
      </c>
      <c r="W2606" s="367">
        <v>988333.33333332499</v>
      </c>
      <c r="X2606" s="384">
        <v>142452.96285692111</v>
      </c>
      <c r="Y2606" s="386">
        <v>5929.99999999995</v>
      </c>
      <c r="Z2606" s="367"/>
      <c r="AA2606" s="367"/>
      <c r="AB2606" s="367"/>
      <c r="AC2606" s="367"/>
      <c r="AD2606" s="367"/>
      <c r="AE2606" s="367"/>
      <c r="AF2606" s="367"/>
      <c r="AG2606" s="367"/>
      <c r="AH2606" s="367"/>
      <c r="AI2606" s="367"/>
      <c r="AJ2606" s="367"/>
      <c r="AK2606" s="367"/>
      <c r="AL2606" s="367"/>
      <c r="AM2606" s="367"/>
      <c r="AN2606" s="367"/>
      <c r="AO2606" s="367"/>
      <c r="AP2606" s="367"/>
      <c r="AQ2606" s="367"/>
      <c r="AR2606" s="367"/>
      <c r="AS2606" s="367"/>
      <c r="AT2606" s="367"/>
    </row>
    <row r="2607" spans="2:46" ht="13.8">
      <c r="B2607" s="26">
        <v>99.000000000000625</v>
      </c>
      <c r="C2607" s="363">
        <v>844.53823123758434</v>
      </c>
      <c r="D2607" s="367">
        <v>5940.0000000000373</v>
      </c>
      <c r="E2607" s="367">
        <v>27627.906976744347</v>
      </c>
      <c r="F2607" s="367">
        <v>-5526300.1735571148</v>
      </c>
      <c r="G2607" s="367">
        <v>5940.0000000000355</v>
      </c>
      <c r="H2607" s="367">
        <v>148500</v>
      </c>
      <c r="I2607" s="384">
        <v>-65210290.303021863</v>
      </c>
      <c r="J2607" s="367">
        <v>5940</v>
      </c>
      <c r="K2607" s="367">
        <v>35999.999999999964</v>
      </c>
      <c r="L2607" s="384">
        <v>-3976954.7091897428</v>
      </c>
      <c r="M2607" s="367">
        <v>5939.9999999999945</v>
      </c>
      <c r="N2607" s="367">
        <v>594</v>
      </c>
      <c r="O2607" s="384">
        <v>-67511.915990557754</v>
      </c>
      <c r="P2607" s="367">
        <v>86.13000000000001</v>
      </c>
      <c r="Q2607" s="367">
        <v>594</v>
      </c>
      <c r="R2607" s="384">
        <v>-28833.701145003131</v>
      </c>
      <c r="S2607" s="367">
        <v>83.160000000000011</v>
      </c>
      <c r="T2607" s="367">
        <v>20482.758620689609</v>
      </c>
      <c r="U2607" s="384">
        <v>-4081640.3161033946</v>
      </c>
      <c r="V2607" s="367">
        <v>5939.9999999999864</v>
      </c>
      <c r="W2607" s="367">
        <v>989999.99999999162</v>
      </c>
      <c r="X2607" s="384">
        <v>142422.16874798402</v>
      </c>
      <c r="Y2607" s="386">
        <v>5939.99999999995</v>
      </c>
      <c r="Z2607" s="367"/>
      <c r="AA2607" s="367"/>
      <c r="AB2607" s="367"/>
      <c r="AC2607" s="367"/>
      <c r="AD2607" s="367"/>
      <c r="AE2607" s="367"/>
      <c r="AF2607" s="367"/>
      <c r="AG2607" s="367"/>
      <c r="AH2607" s="367"/>
      <c r="AI2607" s="367"/>
      <c r="AJ2607" s="367"/>
      <c r="AK2607" s="367"/>
      <c r="AL2607" s="367"/>
      <c r="AM2607" s="367"/>
      <c r="AN2607" s="367"/>
      <c r="AO2607" s="367"/>
      <c r="AP2607" s="367"/>
      <c r="AQ2607" s="367"/>
      <c r="AR2607" s="367"/>
      <c r="AS2607" s="367"/>
      <c r="AT2607" s="367"/>
    </row>
    <row r="2608" spans="2:46" ht="13.8">
      <c r="B2608" s="26">
        <v>99.166666666667297</v>
      </c>
      <c r="C2608" s="363">
        <v>845.9148644853766</v>
      </c>
      <c r="D2608" s="367">
        <v>5950.0000000000373</v>
      </c>
      <c r="E2608" s="367">
        <v>27674.418604651324</v>
      </c>
      <c r="F2608" s="367">
        <v>-5545012.4138776241</v>
      </c>
      <c r="G2608" s="367">
        <v>5950.0000000000355</v>
      </c>
      <c r="H2608" s="367">
        <v>148750</v>
      </c>
      <c r="I2608" s="384">
        <v>-65430839.235331565</v>
      </c>
      <c r="J2608" s="367">
        <v>5950</v>
      </c>
      <c r="K2608" s="367">
        <v>36060.606060606027</v>
      </c>
      <c r="L2608" s="384">
        <v>-3990851.848492309</v>
      </c>
      <c r="M2608" s="367">
        <v>5949.9999999999955</v>
      </c>
      <c r="N2608" s="367">
        <v>595</v>
      </c>
      <c r="O2608" s="384">
        <v>-67742.152483816855</v>
      </c>
      <c r="P2608" s="367">
        <v>86.274999999999991</v>
      </c>
      <c r="Q2608" s="367">
        <v>595</v>
      </c>
      <c r="R2608" s="384">
        <v>-28937.263393793281</v>
      </c>
      <c r="S2608" s="367">
        <v>83.300000000000011</v>
      </c>
      <c r="T2608" s="367">
        <v>20517.241379310297</v>
      </c>
      <c r="U2608" s="384">
        <v>-4095812.163630072</v>
      </c>
      <c r="V2608" s="367">
        <v>5949.9999999999864</v>
      </c>
      <c r="W2608" s="367">
        <v>991666.66666665825</v>
      </c>
      <c r="X2608" s="384">
        <v>142390.46211941863</v>
      </c>
      <c r="Y2608" s="386">
        <v>5949.9999999999491</v>
      </c>
      <c r="Z2608" s="367"/>
      <c r="AA2608" s="367"/>
      <c r="AB2608" s="367"/>
      <c r="AC2608" s="367"/>
      <c r="AD2608" s="367"/>
      <c r="AE2608" s="367"/>
      <c r="AF2608" s="367"/>
      <c r="AG2608" s="367"/>
      <c r="AH2608" s="367"/>
      <c r="AI2608" s="367"/>
      <c r="AJ2608" s="367"/>
      <c r="AK2608" s="367"/>
      <c r="AL2608" s="367"/>
      <c r="AM2608" s="367"/>
      <c r="AN2608" s="367"/>
      <c r="AO2608" s="367"/>
      <c r="AP2608" s="367"/>
      <c r="AQ2608" s="367"/>
      <c r="AR2608" s="367"/>
      <c r="AS2608" s="367"/>
      <c r="AT2608" s="367"/>
    </row>
    <row r="2609" spans="2:46" ht="13.8">
      <c r="B2609" s="26">
        <v>99.333333333333968</v>
      </c>
      <c r="C2609" s="363">
        <v>847.29134597422342</v>
      </c>
      <c r="D2609" s="367">
        <v>5960.0000000000382</v>
      </c>
      <c r="E2609" s="367">
        <v>27720.930232558301</v>
      </c>
      <c r="F2609" s="367">
        <v>-5563756.2800962003</v>
      </c>
      <c r="G2609" s="367">
        <v>5960.0000000000355</v>
      </c>
      <c r="H2609" s="367">
        <v>149000</v>
      </c>
      <c r="I2609" s="384">
        <v>-65651760.494696066</v>
      </c>
      <c r="J2609" s="367">
        <v>5960</v>
      </c>
      <c r="K2609" s="367">
        <v>36121.212121212091</v>
      </c>
      <c r="L2609" s="384">
        <v>-4004773.1959607718</v>
      </c>
      <c r="M2609" s="367">
        <v>5959.9999999999955</v>
      </c>
      <c r="N2609" s="367">
        <v>596</v>
      </c>
      <c r="O2609" s="384">
        <v>-67972.780842854278</v>
      </c>
      <c r="P2609" s="367">
        <v>86.42</v>
      </c>
      <c r="Q2609" s="367">
        <v>596</v>
      </c>
      <c r="R2609" s="384">
        <v>-29041.010585993081</v>
      </c>
      <c r="S2609" s="367">
        <v>83.440000000000012</v>
      </c>
      <c r="T2609" s="367">
        <v>20551.724137930985</v>
      </c>
      <c r="U2609" s="384">
        <v>-4110008.5503136665</v>
      </c>
      <c r="V2609" s="367">
        <v>5959.9999999999854</v>
      </c>
      <c r="W2609" s="367">
        <v>993333.33333332487</v>
      </c>
      <c r="X2609" s="384">
        <v>142357.84297122495</v>
      </c>
      <c r="Y2609" s="386">
        <v>5959.9999999999491</v>
      </c>
      <c r="Z2609" s="367"/>
      <c r="AA2609" s="367"/>
      <c r="AB2609" s="367"/>
      <c r="AC2609" s="367"/>
      <c r="AD2609" s="367"/>
      <c r="AE2609" s="367"/>
      <c r="AF2609" s="367"/>
      <c r="AG2609" s="367"/>
      <c r="AH2609" s="367"/>
      <c r="AI2609" s="367"/>
      <c r="AJ2609" s="367"/>
      <c r="AK2609" s="367"/>
      <c r="AL2609" s="367"/>
      <c r="AM2609" s="367"/>
      <c r="AN2609" s="367"/>
      <c r="AO2609" s="367"/>
      <c r="AP2609" s="367"/>
      <c r="AQ2609" s="367"/>
      <c r="AR2609" s="367"/>
      <c r="AS2609" s="367"/>
      <c r="AT2609" s="367"/>
    </row>
    <row r="2610" spans="2:46" ht="13.8">
      <c r="B2610" s="26">
        <v>99.500000000000639</v>
      </c>
      <c r="C2610" s="363">
        <v>848.6676757041248</v>
      </c>
      <c r="D2610" s="367">
        <v>5970.0000000000382</v>
      </c>
      <c r="E2610" s="367">
        <v>27767.441860465278</v>
      </c>
      <c r="F2610" s="367">
        <v>-5582531.7722128425</v>
      </c>
      <c r="G2610" s="367">
        <v>5970.0000000000355</v>
      </c>
      <c r="H2610" s="367">
        <v>149250</v>
      </c>
      <c r="I2610" s="384">
        <v>-65873054.081115365</v>
      </c>
      <c r="J2610" s="367">
        <v>5970</v>
      </c>
      <c r="K2610" s="367">
        <v>36181.818181818155</v>
      </c>
      <c r="L2610" s="384">
        <v>-4018718.7515951325</v>
      </c>
      <c r="M2610" s="367">
        <v>5969.9999999999964</v>
      </c>
      <c r="N2610" s="367">
        <v>597</v>
      </c>
      <c r="O2610" s="384">
        <v>-68203.80106766992</v>
      </c>
      <c r="P2610" s="367">
        <v>86.564999999999998</v>
      </c>
      <c r="Q2610" s="367">
        <v>597</v>
      </c>
      <c r="R2610" s="384">
        <v>-29144.942721602503</v>
      </c>
      <c r="S2610" s="367">
        <v>83.579999999999984</v>
      </c>
      <c r="T2610" s="367">
        <v>20586.206896551674</v>
      </c>
      <c r="U2610" s="384">
        <v>-4124229.4761541793</v>
      </c>
      <c r="V2610" s="367">
        <v>5969.9999999999854</v>
      </c>
      <c r="W2610" s="367">
        <v>994999.9999999915</v>
      </c>
      <c r="X2610" s="384">
        <v>142324.31130340294</v>
      </c>
      <c r="Y2610" s="386">
        <v>5969.9999999999491</v>
      </c>
      <c r="Z2610" s="367"/>
      <c r="AA2610" s="367"/>
      <c r="AB2610" s="367"/>
      <c r="AC2610" s="367"/>
      <c r="AD2610" s="367"/>
      <c r="AE2610" s="367"/>
      <c r="AF2610" s="367"/>
      <c r="AG2610" s="367"/>
      <c r="AH2610" s="367"/>
      <c r="AI2610" s="367"/>
      <c r="AJ2610" s="367"/>
      <c r="AK2610" s="367"/>
      <c r="AL2610" s="367"/>
      <c r="AM2610" s="367"/>
      <c r="AN2610" s="367"/>
      <c r="AO2610" s="367"/>
      <c r="AP2610" s="367"/>
      <c r="AQ2610" s="367"/>
      <c r="AR2610" s="367"/>
      <c r="AS2610" s="367"/>
      <c r="AT2610" s="367"/>
    </row>
    <row r="2611" spans="2:46" ht="13.8">
      <c r="B2611" s="26">
        <v>99.666666666667311</v>
      </c>
      <c r="C2611" s="363">
        <v>850.04385367508075</v>
      </c>
      <c r="D2611" s="367">
        <v>5980.0000000000382</v>
      </c>
      <c r="E2611" s="367">
        <v>27813.953488372255</v>
      </c>
      <c r="F2611" s="367">
        <v>-5601338.8902275516</v>
      </c>
      <c r="G2611" s="367">
        <v>5980.0000000000355</v>
      </c>
      <c r="H2611" s="367">
        <v>149500</v>
      </c>
      <c r="I2611" s="384">
        <v>-66094719.994589463</v>
      </c>
      <c r="J2611" s="367">
        <v>5980</v>
      </c>
      <c r="K2611" s="367">
        <v>36242.424242424218</v>
      </c>
      <c r="L2611" s="384">
        <v>-4032688.5153953899</v>
      </c>
      <c r="M2611" s="367">
        <v>5979.9999999999964</v>
      </c>
      <c r="N2611" s="367">
        <v>598</v>
      </c>
      <c r="O2611" s="384">
        <v>-68435.213158263839</v>
      </c>
      <c r="P2611" s="367">
        <v>86.71</v>
      </c>
      <c r="Q2611" s="367">
        <v>598</v>
      </c>
      <c r="R2611" s="384">
        <v>-29249.059800621613</v>
      </c>
      <c r="S2611" s="367">
        <v>83.72</v>
      </c>
      <c r="T2611" s="367">
        <v>20620.689655172362</v>
      </c>
      <c r="U2611" s="384">
        <v>-4138474.9411516101</v>
      </c>
      <c r="V2611" s="367">
        <v>5979.9999999999854</v>
      </c>
      <c r="W2611" s="367">
        <v>996666.66666665813</v>
      </c>
      <c r="X2611" s="384">
        <v>142289.86711595266</v>
      </c>
      <c r="Y2611" s="386">
        <v>5979.9999999999491</v>
      </c>
      <c r="Z2611" s="367"/>
      <c r="AA2611" s="367"/>
      <c r="AB2611" s="367"/>
      <c r="AC2611" s="367"/>
      <c r="AD2611" s="367"/>
      <c r="AE2611" s="367"/>
      <c r="AF2611" s="367"/>
      <c r="AG2611" s="367"/>
      <c r="AH2611" s="367"/>
      <c r="AI2611" s="367"/>
      <c r="AJ2611" s="367"/>
      <c r="AK2611" s="367"/>
      <c r="AL2611" s="367"/>
      <c r="AM2611" s="367"/>
      <c r="AN2611" s="367"/>
      <c r="AO2611" s="367"/>
      <c r="AP2611" s="367"/>
      <c r="AQ2611" s="367"/>
      <c r="AR2611" s="367"/>
      <c r="AS2611" s="367"/>
      <c r="AT2611" s="367"/>
    </row>
    <row r="2612" spans="2:46" ht="13.8">
      <c r="B2612" s="26">
        <v>99.833333333333982</v>
      </c>
      <c r="C2612" s="363">
        <v>851.41987988709116</v>
      </c>
      <c r="D2612" s="367">
        <v>5990.0000000000382</v>
      </c>
      <c r="E2612" s="367">
        <v>27860.465116279232</v>
      </c>
      <c r="F2612" s="367">
        <v>-5620177.6341403266</v>
      </c>
      <c r="G2612" s="367">
        <v>5990.0000000000355</v>
      </c>
      <c r="H2612" s="367">
        <v>149750</v>
      </c>
      <c r="I2612" s="384">
        <v>-66316758.235118374</v>
      </c>
      <c r="J2612" s="367">
        <v>5990</v>
      </c>
      <c r="K2612" s="367">
        <v>36303.030303030282</v>
      </c>
      <c r="L2612" s="384">
        <v>-4046682.4873615452</v>
      </c>
      <c r="M2612" s="367">
        <v>5989.9999999999973</v>
      </c>
      <c r="N2612" s="367">
        <v>599</v>
      </c>
      <c r="O2612" s="384">
        <v>-68667.017114636037</v>
      </c>
      <c r="P2612" s="367">
        <v>86.855000000000004</v>
      </c>
      <c r="Q2612" s="367">
        <v>599</v>
      </c>
      <c r="R2612" s="384">
        <v>-29353.361823050363</v>
      </c>
      <c r="S2612" s="367">
        <v>83.86</v>
      </c>
      <c r="T2612" s="367">
        <v>20655.172413793051</v>
      </c>
      <c r="U2612" s="384">
        <v>-4152744.9453059579</v>
      </c>
      <c r="V2612" s="367">
        <v>5989.9999999999845</v>
      </c>
      <c r="W2612" s="367">
        <v>998333.33333332476</v>
      </c>
      <c r="X2612" s="384">
        <v>142254.51040887405</v>
      </c>
      <c r="Y2612" s="386">
        <v>5989.9999999999491</v>
      </c>
      <c r="Z2612" s="367"/>
      <c r="AA2612" s="367"/>
      <c r="AB2612" s="367"/>
      <c r="AC2612" s="367"/>
      <c r="AD2612" s="367"/>
      <c r="AE2612" s="367"/>
      <c r="AF2612" s="367"/>
      <c r="AG2612" s="367"/>
      <c r="AH2612" s="367"/>
      <c r="AI2612" s="367"/>
      <c r="AJ2612" s="367"/>
      <c r="AK2612" s="367"/>
      <c r="AL2612" s="367"/>
      <c r="AM2612" s="367"/>
      <c r="AN2612" s="367"/>
      <c r="AO2612" s="367"/>
      <c r="AP2612" s="367"/>
      <c r="AQ2612" s="367"/>
      <c r="AR2612" s="367"/>
      <c r="AS2612" s="367"/>
      <c r="AT2612" s="367"/>
    </row>
    <row r="2613" spans="2:46" ht="13.8">
      <c r="B2613" s="26">
        <v>100.00000000000065</v>
      </c>
      <c r="C2613" s="363">
        <v>852.79575434015624</v>
      </c>
      <c r="D2613" s="367">
        <v>6000.00000000004</v>
      </c>
      <c r="E2613" s="367">
        <v>27906.97674418621</v>
      </c>
      <c r="F2613" s="367">
        <v>-5639048.0039511686</v>
      </c>
      <c r="G2613" s="367">
        <v>6000.0000000000355</v>
      </c>
      <c r="H2613" s="367">
        <v>150000</v>
      </c>
      <c r="I2613" s="384">
        <v>-66539168.802702084</v>
      </c>
      <c r="J2613" s="367">
        <v>6000</v>
      </c>
      <c r="K2613" s="367">
        <v>36363.636363636346</v>
      </c>
      <c r="L2613" s="384">
        <v>-4060700.6674935976</v>
      </c>
      <c r="M2613" s="367">
        <v>5999.9999999999973</v>
      </c>
      <c r="N2613" s="367">
        <v>600</v>
      </c>
      <c r="O2613" s="384">
        <v>-68899.212936786469</v>
      </c>
      <c r="P2613" s="367">
        <v>87</v>
      </c>
      <c r="Q2613" s="367">
        <v>600</v>
      </c>
      <c r="R2613" s="384">
        <v>-29457.848788888761</v>
      </c>
      <c r="S2613" s="367">
        <v>84</v>
      </c>
      <c r="T2613" s="367">
        <v>20689.655172413739</v>
      </c>
      <c r="U2613" s="384">
        <v>-4167039.4886172251</v>
      </c>
      <c r="V2613" s="367">
        <v>5999.9999999999845</v>
      </c>
      <c r="W2613" s="367">
        <v>999999.99999999139</v>
      </c>
      <c r="X2613" s="384">
        <v>142218.24118216714</v>
      </c>
      <c r="Y2613" s="386">
        <v>5999.9999999999472</v>
      </c>
      <c r="Z2613" s="367"/>
      <c r="AA2613" s="367"/>
      <c r="AB2613" s="367"/>
      <c r="AC2613" s="367"/>
      <c r="AD2613" s="367"/>
      <c r="AE2613" s="367"/>
      <c r="AF2613" s="367"/>
      <c r="AG2613" s="367"/>
      <c r="AH2613" s="367"/>
      <c r="AI2613" s="367"/>
      <c r="AJ2613" s="367"/>
      <c r="AK2613" s="367"/>
      <c r="AL2613" s="367"/>
      <c r="AM2613" s="367"/>
      <c r="AN2613" s="367"/>
      <c r="AO2613" s="367"/>
      <c r="AP2613" s="367"/>
      <c r="AQ2613" s="367"/>
      <c r="AR2613" s="367"/>
      <c r="AS2613" s="367"/>
      <c r="AT2613" s="367"/>
    </row>
    <row r="2614" spans="2:46" ht="13.8">
      <c r="B2614" s="26">
        <v>100.16666666666733</v>
      </c>
      <c r="C2614" s="363">
        <v>854.17147703427577</v>
      </c>
      <c r="D2614" s="367">
        <v>6010.00000000004</v>
      </c>
      <c r="E2614" s="367">
        <v>27953.488372093187</v>
      </c>
      <c r="F2614" s="367">
        <v>-5657949.9996600766</v>
      </c>
      <c r="G2614" s="367">
        <v>6010.0000000000355</v>
      </c>
      <c r="H2614" s="367">
        <v>150250</v>
      </c>
      <c r="I2614" s="384">
        <v>-66761951.697340585</v>
      </c>
      <c r="J2614" s="367">
        <v>6010</v>
      </c>
      <c r="K2614" s="367">
        <v>36424.242424242409</v>
      </c>
      <c r="L2614" s="384">
        <v>-4074743.0557915457</v>
      </c>
      <c r="M2614" s="367">
        <v>6009.9999999999973</v>
      </c>
      <c r="N2614" s="367">
        <v>601</v>
      </c>
      <c r="O2614" s="384">
        <v>-69131.800624715164</v>
      </c>
      <c r="P2614" s="367">
        <v>87.144999999999996</v>
      </c>
      <c r="Q2614" s="367">
        <v>601</v>
      </c>
      <c r="R2614" s="384">
        <v>-29562.520698136814</v>
      </c>
      <c r="S2614" s="367">
        <v>84.14</v>
      </c>
      <c r="T2614" s="367">
        <v>20724.137931034427</v>
      </c>
      <c r="U2614" s="384">
        <v>-4181358.5710854102</v>
      </c>
      <c r="V2614" s="367">
        <v>6009.9999999999845</v>
      </c>
      <c r="W2614" s="367">
        <v>1001666.666666658</v>
      </c>
      <c r="X2614" s="384">
        <v>142181.05943583191</v>
      </c>
      <c r="Y2614" s="386">
        <v>6009.9999999999472</v>
      </c>
      <c r="Z2614" s="367"/>
      <c r="AA2614" s="367"/>
      <c r="AB2614" s="367"/>
      <c r="AC2614" s="367"/>
      <c r="AD2614" s="367"/>
      <c r="AE2614" s="367"/>
      <c r="AF2614" s="367"/>
      <c r="AG2614" s="367"/>
      <c r="AH2614" s="367"/>
      <c r="AI2614" s="367"/>
      <c r="AJ2614" s="367"/>
      <c r="AK2614" s="367"/>
      <c r="AL2614" s="367"/>
      <c r="AM2614" s="367"/>
      <c r="AN2614" s="367"/>
      <c r="AO2614" s="367"/>
      <c r="AP2614" s="367"/>
      <c r="AQ2614" s="367"/>
      <c r="AR2614" s="367"/>
      <c r="AS2614" s="367"/>
      <c r="AT2614" s="367"/>
    </row>
    <row r="2615" spans="2:46" ht="13.8">
      <c r="B2615" s="26">
        <v>100.333333333334</v>
      </c>
      <c r="C2615" s="363">
        <v>855.54704796944975</v>
      </c>
      <c r="D2615" s="367">
        <v>6020.00000000004</v>
      </c>
      <c r="E2615" s="367">
        <v>28000.000000000164</v>
      </c>
      <c r="F2615" s="367">
        <v>-5676883.6212670524</v>
      </c>
      <c r="G2615" s="367">
        <v>6020.0000000000355</v>
      </c>
      <c r="H2615" s="367">
        <v>150500</v>
      </c>
      <c r="I2615" s="384">
        <v>-66985106.919033878</v>
      </c>
      <c r="J2615" s="367">
        <v>6020</v>
      </c>
      <c r="K2615" s="367">
        <v>36484.848484848473</v>
      </c>
      <c r="L2615" s="384">
        <v>-4088809.652255395</v>
      </c>
      <c r="M2615" s="367">
        <v>6019.9999999999991</v>
      </c>
      <c r="N2615" s="367">
        <v>602</v>
      </c>
      <c r="O2615" s="384">
        <v>-69364.780178422152</v>
      </c>
      <c r="P2615" s="367">
        <v>87.29</v>
      </c>
      <c r="Q2615" s="367">
        <v>602</v>
      </c>
      <c r="R2615" s="384">
        <v>-29667.377550794514</v>
      </c>
      <c r="S2615" s="367">
        <v>84.28</v>
      </c>
      <c r="T2615" s="367">
        <v>20758.620689655116</v>
      </c>
      <c r="U2615" s="384">
        <v>-4195702.1927105105</v>
      </c>
      <c r="V2615" s="367">
        <v>6019.9999999999827</v>
      </c>
      <c r="W2615" s="367">
        <v>1003333.3333333246</v>
      </c>
      <c r="X2615" s="384">
        <v>142142.9651698684</v>
      </c>
      <c r="Y2615" s="386">
        <v>6019.9999999999472</v>
      </c>
      <c r="Z2615" s="367"/>
      <c r="AA2615" s="367"/>
      <c r="AB2615" s="367"/>
      <c r="AC2615" s="367"/>
      <c r="AD2615" s="367"/>
      <c r="AE2615" s="367"/>
      <c r="AF2615" s="367"/>
      <c r="AG2615" s="367"/>
      <c r="AH2615" s="367"/>
      <c r="AI2615" s="367"/>
      <c r="AJ2615" s="367"/>
      <c r="AK2615" s="367"/>
      <c r="AL2615" s="367"/>
      <c r="AM2615" s="367"/>
      <c r="AN2615" s="367"/>
      <c r="AO2615" s="367"/>
      <c r="AP2615" s="367"/>
      <c r="AQ2615" s="367"/>
      <c r="AR2615" s="367"/>
      <c r="AS2615" s="367"/>
      <c r="AT2615" s="367"/>
    </row>
    <row r="2616" spans="2:46" ht="13.8">
      <c r="B2616" s="26">
        <v>100.50000000000067</v>
      </c>
      <c r="C2616" s="363">
        <v>856.9224671456783</v>
      </c>
      <c r="D2616" s="367">
        <v>6030.00000000004</v>
      </c>
      <c r="E2616" s="367">
        <v>28046.511627907141</v>
      </c>
      <c r="F2616" s="367">
        <v>-5695848.8687720932</v>
      </c>
      <c r="G2616" s="367">
        <v>6030.0000000000355</v>
      </c>
      <c r="H2616" s="367">
        <v>150750</v>
      </c>
      <c r="I2616" s="384">
        <v>-67208634.467781976</v>
      </c>
      <c r="J2616" s="367">
        <v>6030</v>
      </c>
      <c r="K2616" s="367">
        <v>36545.454545454537</v>
      </c>
      <c r="L2616" s="384">
        <v>-4102900.4568851381</v>
      </c>
      <c r="M2616" s="367">
        <v>6029.9999999999991</v>
      </c>
      <c r="N2616" s="367">
        <v>603</v>
      </c>
      <c r="O2616" s="384">
        <v>-69598.151597907359</v>
      </c>
      <c r="P2616" s="367">
        <v>87.435000000000002</v>
      </c>
      <c r="Q2616" s="367">
        <v>603</v>
      </c>
      <c r="R2616" s="384">
        <v>-29772.419346861861</v>
      </c>
      <c r="S2616" s="367">
        <v>84.42</v>
      </c>
      <c r="T2616" s="367">
        <v>20793.103448275804</v>
      </c>
      <c r="U2616" s="384">
        <v>-4210070.353492531</v>
      </c>
      <c r="V2616" s="367">
        <v>6029.9999999999827</v>
      </c>
      <c r="W2616" s="367">
        <v>1004999.9999999913</v>
      </c>
      <c r="X2616" s="384">
        <v>142103.95838427657</v>
      </c>
      <c r="Y2616" s="386">
        <v>6029.9999999999472</v>
      </c>
      <c r="Z2616" s="367"/>
      <c r="AA2616" s="367"/>
      <c r="AB2616" s="367"/>
      <c r="AC2616" s="367"/>
      <c r="AD2616" s="367"/>
      <c r="AE2616" s="367"/>
      <c r="AF2616" s="367"/>
      <c r="AG2616" s="367"/>
      <c r="AH2616" s="367"/>
      <c r="AI2616" s="367"/>
      <c r="AJ2616" s="367"/>
      <c r="AK2616" s="367"/>
      <c r="AL2616" s="367"/>
      <c r="AM2616" s="367"/>
      <c r="AN2616" s="367"/>
      <c r="AO2616" s="367"/>
      <c r="AP2616" s="367"/>
      <c r="AQ2616" s="367"/>
      <c r="AR2616" s="367"/>
      <c r="AS2616" s="367"/>
      <c r="AT2616" s="367"/>
    </row>
    <row r="2617" spans="2:46" ht="13.8">
      <c r="B2617" s="26">
        <v>100.66666666666734</v>
      </c>
      <c r="C2617" s="363">
        <v>858.29773456296152</v>
      </c>
      <c r="D2617" s="367">
        <v>6040.0000000000409</v>
      </c>
      <c r="E2617" s="367">
        <v>28093.023255814118</v>
      </c>
      <c r="F2617" s="367">
        <v>-5714845.742175201</v>
      </c>
      <c r="G2617" s="367">
        <v>6040.0000000000355</v>
      </c>
      <c r="H2617" s="367">
        <v>151000</v>
      </c>
      <c r="I2617" s="384">
        <v>-67432534.34358488</v>
      </c>
      <c r="J2617" s="367">
        <v>6040</v>
      </c>
      <c r="K2617" s="367">
        <v>36606.060606060601</v>
      </c>
      <c r="L2617" s="384">
        <v>-4117015.4696807805</v>
      </c>
      <c r="M2617" s="367">
        <v>6040</v>
      </c>
      <c r="N2617" s="367">
        <v>604</v>
      </c>
      <c r="O2617" s="384">
        <v>-69831.91488317083</v>
      </c>
      <c r="P2617" s="367">
        <v>87.58</v>
      </c>
      <c r="Q2617" s="367">
        <v>604</v>
      </c>
      <c r="R2617" s="384">
        <v>-29877.646086338864</v>
      </c>
      <c r="S2617" s="367">
        <v>84.56</v>
      </c>
      <c r="T2617" s="367">
        <v>20827.586206896493</v>
      </c>
      <c r="U2617" s="384">
        <v>-4224463.0534314681</v>
      </c>
      <c r="V2617" s="367">
        <v>6039.9999999999827</v>
      </c>
      <c r="W2617" s="367">
        <v>1006666.6666666579</v>
      </c>
      <c r="X2617" s="384">
        <v>142064.03907905644</v>
      </c>
      <c r="Y2617" s="386">
        <v>6039.9999999999472</v>
      </c>
      <c r="Z2617" s="367"/>
      <c r="AA2617" s="367"/>
      <c r="AB2617" s="367"/>
      <c r="AC2617" s="367"/>
      <c r="AD2617" s="367"/>
      <c r="AE2617" s="367"/>
      <c r="AF2617" s="367"/>
      <c r="AG2617" s="367"/>
      <c r="AH2617" s="367"/>
      <c r="AI2617" s="367"/>
      <c r="AJ2617" s="367"/>
      <c r="AK2617" s="367"/>
      <c r="AL2617" s="367"/>
      <c r="AM2617" s="367"/>
      <c r="AN2617" s="367"/>
      <c r="AO2617" s="367"/>
      <c r="AP2617" s="367"/>
      <c r="AQ2617" s="367"/>
      <c r="AR2617" s="367"/>
      <c r="AS2617" s="367"/>
      <c r="AT2617" s="367"/>
    </row>
    <row r="2618" spans="2:46" ht="13.8">
      <c r="B2618" s="26">
        <v>100.83333333333401</v>
      </c>
      <c r="C2618" s="363">
        <v>859.67285022129909</v>
      </c>
      <c r="D2618" s="367">
        <v>6050.0000000000409</v>
      </c>
      <c r="E2618" s="367">
        <v>28139.534883721095</v>
      </c>
      <c r="F2618" s="367">
        <v>-5733874.2414763756</v>
      </c>
      <c r="G2618" s="367">
        <v>6050.0000000000355</v>
      </c>
      <c r="H2618" s="367">
        <v>151250</v>
      </c>
      <c r="I2618" s="384">
        <v>-67656806.546442568</v>
      </c>
      <c r="J2618" s="367">
        <v>6050</v>
      </c>
      <c r="K2618" s="367">
        <v>36666.666666666664</v>
      </c>
      <c r="L2618" s="384">
        <v>-4131154.6906423178</v>
      </c>
      <c r="M2618" s="367">
        <v>6050</v>
      </c>
      <c r="N2618" s="367">
        <v>605</v>
      </c>
      <c r="O2618" s="384">
        <v>-70066.070034212593</v>
      </c>
      <c r="P2618" s="367">
        <v>87.725000000000009</v>
      </c>
      <c r="Q2618" s="367">
        <v>605</v>
      </c>
      <c r="R2618" s="384">
        <v>-29983.057769225514</v>
      </c>
      <c r="S2618" s="367">
        <v>84.7</v>
      </c>
      <c r="T2618" s="367">
        <v>20862.068965517181</v>
      </c>
      <c r="U2618" s="384">
        <v>-4238880.2925273227</v>
      </c>
      <c r="V2618" s="367">
        <v>6049.9999999999818</v>
      </c>
      <c r="W2618" s="367">
        <v>1008333.3333333245</v>
      </c>
      <c r="X2618" s="384">
        <v>142023.20725420804</v>
      </c>
      <c r="Y2618" s="386">
        <v>6049.9999999999463</v>
      </c>
      <c r="Z2618" s="367"/>
      <c r="AA2618" s="367"/>
      <c r="AB2618" s="367"/>
      <c r="AC2618" s="367"/>
      <c r="AD2618" s="367"/>
      <c r="AE2618" s="367"/>
      <c r="AF2618" s="367"/>
      <c r="AG2618" s="367"/>
      <c r="AH2618" s="367"/>
      <c r="AI2618" s="367"/>
      <c r="AJ2618" s="367"/>
      <c r="AK2618" s="367"/>
      <c r="AL2618" s="367"/>
      <c r="AM2618" s="367"/>
      <c r="AN2618" s="367"/>
      <c r="AO2618" s="367"/>
      <c r="AP2618" s="367"/>
      <c r="AQ2618" s="367"/>
      <c r="AR2618" s="367"/>
      <c r="AS2618" s="367"/>
      <c r="AT2618" s="367"/>
    </row>
    <row r="2619" spans="2:46" ht="13.8">
      <c r="B2619" s="26">
        <v>101.00000000000068</v>
      </c>
      <c r="C2619" s="363">
        <v>861.0478141206911</v>
      </c>
      <c r="D2619" s="367">
        <v>6060.0000000000409</v>
      </c>
      <c r="E2619" s="367">
        <v>28186.046511628072</v>
      </c>
      <c r="F2619" s="367">
        <v>-5752934.3666756172</v>
      </c>
      <c r="G2619" s="367">
        <v>6060.0000000000355</v>
      </c>
      <c r="H2619" s="367">
        <v>151500</v>
      </c>
      <c r="I2619" s="384">
        <v>-67881451.07635507</v>
      </c>
      <c r="J2619" s="367">
        <v>6060</v>
      </c>
      <c r="K2619" s="367">
        <v>36727.272727272728</v>
      </c>
      <c r="L2619" s="384">
        <v>-4145318.1197697548</v>
      </c>
      <c r="M2619" s="367">
        <v>6060.0000000000009</v>
      </c>
      <c r="N2619" s="367">
        <v>606</v>
      </c>
      <c r="O2619" s="384">
        <v>-70300.617051032576</v>
      </c>
      <c r="P2619" s="367">
        <v>87.86999999999999</v>
      </c>
      <c r="Q2619" s="367">
        <v>606</v>
      </c>
      <c r="R2619" s="384">
        <v>-30088.654395521815</v>
      </c>
      <c r="S2619" s="367">
        <v>84.84</v>
      </c>
      <c r="T2619" s="367">
        <v>20896.551724137869</v>
      </c>
      <c r="U2619" s="384">
        <v>-4253322.0707800975</v>
      </c>
      <c r="V2619" s="367">
        <v>6059.9999999999818</v>
      </c>
      <c r="W2619" s="367">
        <v>1009999.9999999912</v>
      </c>
      <c r="X2619" s="384">
        <v>141981.46290973129</v>
      </c>
      <c r="Y2619" s="386">
        <v>6059.9999999999463</v>
      </c>
      <c r="Z2619" s="367"/>
      <c r="AA2619" s="367"/>
      <c r="AB2619" s="367"/>
      <c r="AC2619" s="367"/>
      <c r="AD2619" s="367"/>
      <c r="AE2619" s="367"/>
      <c r="AF2619" s="367"/>
      <c r="AG2619" s="367"/>
      <c r="AH2619" s="367"/>
      <c r="AI2619" s="367"/>
      <c r="AJ2619" s="367"/>
      <c r="AK2619" s="367"/>
      <c r="AL2619" s="367"/>
      <c r="AM2619" s="367"/>
      <c r="AN2619" s="367"/>
      <c r="AO2619" s="367"/>
      <c r="AP2619" s="367"/>
      <c r="AQ2619" s="367"/>
      <c r="AR2619" s="367"/>
      <c r="AS2619" s="367"/>
      <c r="AT2619" s="367"/>
    </row>
    <row r="2620" spans="2:46" ht="13.8">
      <c r="B2620" s="26">
        <v>101.16666666666735</v>
      </c>
      <c r="C2620" s="363">
        <v>862.42262626113779</v>
      </c>
      <c r="D2620" s="367">
        <v>6070.0000000000409</v>
      </c>
      <c r="E2620" s="367">
        <v>28232.558139535049</v>
      </c>
      <c r="F2620" s="367">
        <v>-5772026.1177729247</v>
      </c>
      <c r="G2620" s="367">
        <v>6070.0000000000355</v>
      </c>
      <c r="H2620" s="367">
        <v>151750</v>
      </c>
      <c r="I2620" s="384">
        <v>-68106467.93332237</v>
      </c>
      <c r="J2620" s="367">
        <v>6070</v>
      </c>
      <c r="K2620" s="367">
        <v>36787.878787878792</v>
      </c>
      <c r="L2620" s="384">
        <v>-4159505.7570630866</v>
      </c>
      <c r="M2620" s="367">
        <v>6070.0000000000009</v>
      </c>
      <c r="N2620" s="367">
        <v>607</v>
      </c>
      <c r="O2620" s="384">
        <v>-70535.555933630851</v>
      </c>
      <c r="P2620" s="367">
        <v>88.015000000000001</v>
      </c>
      <c r="Q2620" s="367">
        <v>607</v>
      </c>
      <c r="R2620" s="384">
        <v>-30194.435965227767</v>
      </c>
      <c r="S2620" s="367">
        <v>84.98</v>
      </c>
      <c r="T2620" s="367">
        <v>20931.034482758558</v>
      </c>
      <c r="U2620" s="384">
        <v>-4267788.3881897898</v>
      </c>
      <c r="V2620" s="367">
        <v>6069.9999999999818</v>
      </c>
      <c r="W2620" s="367">
        <v>1011666.6666666578</v>
      </c>
      <c r="X2620" s="384">
        <v>141938.80604562623</v>
      </c>
      <c r="Y2620" s="386">
        <v>6069.9999999999463</v>
      </c>
      <c r="Z2620" s="367"/>
      <c r="AA2620" s="367"/>
      <c r="AB2620" s="367"/>
      <c r="AC2620" s="367"/>
      <c r="AD2620" s="367"/>
      <c r="AE2620" s="367"/>
      <c r="AF2620" s="367"/>
      <c r="AG2620" s="367"/>
      <c r="AH2620" s="367"/>
      <c r="AI2620" s="367"/>
      <c r="AJ2620" s="367"/>
      <c r="AK2620" s="367"/>
      <c r="AL2620" s="367"/>
      <c r="AM2620" s="367"/>
      <c r="AN2620" s="367"/>
      <c r="AO2620" s="367"/>
      <c r="AP2620" s="367"/>
      <c r="AQ2620" s="367"/>
      <c r="AR2620" s="367"/>
      <c r="AS2620" s="367"/>
      <c r="AT2620" s="367"/>
    </row>
    <row r="2621" spans="2:46" ht="13.8">
      <c r="B2621" s="26">
        <v>101.33333333333402</v>
      </c>
      <c r="C2621" s="363">
        <v>863.79728664263905</v>
      </c>
      <c r="D2621" s="367">
        <v>6080.0000000000418</v>
      </c>
      <c r="E2621" s="367">
        <v>28279.069767442026</v>
      </c>
      <c r="F2621" s="367">
        <v>-5791149.4947682982</v>
      </c>
      <c r="G2621" s="367">
        <v>6080.0000000000355</v>
      </c>
      <c r="H2621" s="367">
        <v>152000</v>
      </c>
      <c r="I2621" s="384">
        <v>-68331857.117344484</v>
      </c>
      <c r="J2621" s="367">
        <v>6080</v>
      </c>
      <c r="K2621" s="367">
        <v>36848.484848484855</v>
      </c>
      <c r="L2621" s="384">
        <v>-4173717.6025223183</v>
      </c>
      <c r="M2621" s="367">
        <v>6080.0000000000018</v>
      </c>
      <c r="N2621" s="367">
        <v>608</v>
      </c>
      <c r="O2621" s="384">
        <v>-70770.886682007418</v>
      </c>
      <c r="P2621" s="367">
        <v>88.160000000000011</v>
      </c>
      <c r="Q2621" s="367">
        <v>608</v>
      </c>
      <c r="R2621" s="384">
        <v>-30300.402478343367</v>
      </c>
      <c r="S2621" s="367">
        <v>85.12</v>
      </c>
      <c r="T2621" s="367">
        <v>20965.517241379246</v>
      </c>
      <c r="U2621" s="384">
        <v>-4282279.2447563978</v>
      </c>
      <c r="V2621" s="367">
        <v>6079.9999999999809</v>
      </c>
      <c r="W2621" s="367">
        <v>1013333.3333333244</v>
      </c>
      <c r="X2621" s="384">
        <v>141895.23666189291</v>
      </c>
      <c r="Y2621" s="386">
        <v>6079.9999999999463</v>
      </c>
      <c r="Z2621" s="367"/>
      <c r="AA2621" s="367"/>
      <c r="AB2621" s="367"/>
      <c r="AC2621" s="367"/>
      <c r="AD2621" s="367"/>
      <c r="AE2621" s="367"/>
      <c r="AF2621" s="367"/>
      <c r="AG2621" s="367"/>
      <c r="AH2621" s="367"/>
      <c r="AI2621" s="367"/>
      <c r="AJ2621" s="367"/>
      <c r="AK2621" s="367"/>
      <c r="AL2621" s="367"/>
      <c r="AM2621" s="367"/>
      <c r="AN2621" s="367"/>
      <c r="AO2621" s="367"/>
      <c r="AP2621" s="367"/>
      <c r="AQ2621" s="367"/>
      <c r="AR2621" s="367"/>
      <c r="AS2621" s="367"/>
      <c r="AT2621" s="367"/>
    </row>
    <row r="2622" spans="2:46" ht="13.8">
      <c r="B2622" s="26">
        <v>101.5000000000007</v>
      </c>
      <c r="C2622" s="363">
        <v>865.17179526519487</v>
      </c>
      <c r="D2622" s="367">
        <v>6090.0000000000418</v>
      </c>
      <c r="E2622" s="367">
        <v>28325.581395349003</v>
      </c>
      <c r="F2622" s="367">
        <v>-5810304.4976617405</v>
      </c>
      <c r="G2622" s="367">
        <v>6090.0000000000364</v>
      </c>
      <c r="H2622" s="367">
        <v>152250</v>
      </c>
      <c r="I2622" s="384">
        <v>-68557618.628421381</v>
      </c>
      <c r="J2622" s="367">
        <v>6090</v>
      </c>
      <c r="K2622" s="367">
        <v>36909.090909090919</v>
      </c>
      <c r="L2622" s="384">
        <v>-4187953.6561474446</v>
      </c>
      <c r="M2622" s="367">
        <v>6090.0000000000018</v>
      </c>
      <c r="N2622" s="367">
        <v>609</v>
      </c>
      <c r="O2622" s="384">
        <v>-71006.609296162162</v>
      </c>
      <c r="P2622" s="367">
        <v>88.304999999999993</v>
      </c>
      <c r="Q2622" s="367">
        <v>609</v>
      </c>
      <c r="R2622" s="384">
        <v>-30406.553934868618</v>
      </c>
      <c r="S2622" s="367">
        <v>85.26</v>
      </c>
      <c r="T2622" s="367">
        <v>20999.999999999935</v>
      </c>
      <c r="U2622" s="384">
        <v>-4296794.640479926</v>
      </c>
      <c r="V2622" s="367">
        <v>6089.9999999999809</v>
      </c>
      <c r="W2622" s="367">
        <v>1014999.999999991</v>
      </c>
      <c r="X2622" s="384">
        <v>141850.75475853129</v>
      </c>
      <c r="Y2622" s="386">
        <v>6089.9999999999454</v>
      </c>
      <c r="Z2622" s="367"/>
      <c r="AA2622" s="367"/>
      <c r="AB2622" s="367"/>
      <c r="AC2622" s="367"/>
      <c r="AD2622" s="367"/>
      <c r="AE2622" s="367"/>
      <c r="AF2622" s="367"/>
      <c r="AG2622" s="367"/>
      <c r="AH2622" s="367"/>
      <c r="AI2622" s="367"/>
      <c r="AJ2622" s="367"/>
      <c r="AK2622" s="367"/>
      <c r="AL2622" s="367"/>
      <c r="AM2622" s="367"/>
      <c r="AN2622" s="367"/>
      <c r="AO2622" s="367"/>
      <c r="AP2622" s="367"/>
      <c r="AQ2622" s="367"/>
      <c r="AR2622" s="367"/>
      <c r="AS2622" s="367"/>
      <c r="AT2622" s="367"/>
    </row>
    <row r="2623" spans="2:46" ht="13.8">
      <c r="B2623" s="26">
        <v>101.66666666666737</v>
      </c>
      <c r="C2623" s="363">
        <v>866.54615212880515</v>
      </c>
      <c r="D2623" s="367">
        <v>6100.0000000000418</v>
      </c>
      <c r="E2623" s="367">
        <v>28372.09302325598</v>
      </c>
      <c r="F2623" s="367">
        <v>-5829491.1264532479</v>
      </c>
      <c r="G2623" s="367">
        <v>6100.0000000000364</v>
      </c>
      <c r="H2623" s="367">
        <v>152500</v>
      </c>
      <c r="I2623" s="384">
        <v>-68783752.466553077</v>
      </c>
      <c r="J2623" s="367">
        <v>6100</v>
      </c>
      <c r="K2623" s="367">
        <v>36969.696969696983</v>
      </c>
      <c r="L2623" s="384">
        <v>-4202213.917938469</v>
      </c>
      <c r="M2623" s="367">
        <v>6100.0000000000018</v>
      </c>
      <c r="N2623" s="367">
        <v>610</v>
      </c>
      <c r="O2623" s="384">
        <v>-71242.723776095227</v>
      </c>
      <c r="P2623" s="367">
        <v>88.45</v>
      </c>
      <c r="Q2623" s="367">
        <v>610</v>
      </c>
      <c r="R2623" s="384">
        <v>-30512.89033480352</v>
      </c>
      <c r="S2623" s="367">
        <v>85.4</v>
      </c>
      <c r="T2623" s="367">
        <v>21034.482758620623</v>
      </c>
      <c r="U2623" s="384">
        <v>-4311334.5753603717</v>
      </c>
      <c r="V2623" s="367">
        <v>6099.9999999999809</v>
      </c>
      <c r="W2623" s="367">
        <v>1016666.6666666577</v>
      </c>
      <c r="X2623" s="384">
        <v>141805.36033554131</v>
      </c>
      <c r="Y2623" s="386">
        <v>6099.9999999999454</v>
      </c>
      <c r="Z2623" s="367"/>
      <c r="AA2623" s="367"/>
      <c r="AB2623" s="367"/>
      <c r="AC2623" s="367"/>
      <c r="AD2623" s="367"/>
      <c r="AE2623" s="367"/>
      <c r="AF2623" s="367"/>
      <c r="AG2623" s="367"/>
      <c r="AH2623" s="367"/>
      <c r="AI2623" s="367"/>
      <c r="AJ2623" s="367"/>
      <c r="AK2623" s="367"/>
      <c r="AL2623" s="367"/>
      <c r="AM2623" s="367"/>
      <c r="AN2623" s="367"/>
      <c r="AO2623" s="367"/>
      <c r="AP2623" s="367"/>
      <c r="AQ2623" s="367"/>
      <c r="AR2623" s="367"/>
      <c r="AS2623" s="367"/>
      <c r="AT2623" s="367"/>
    </row>
    <row r="2624" spans="2:46" ht="13.8">
      <c r="B2624" s="26">
        <v>101.83333333333404</v>
      </c>
      <c r="C2624" s="363">
        <v>867.92035723346976</v>
      </c>
      <c r="D2624" s="367">
        <v>6110.0000000000418</v>
      </c>
      <c r="E2624" s="367">
        <v>28418.604651162957</v>
      </c>
      <c r="F2624" s="367">
        <v>-5848709.3811428221</v>
      </c>
      <c r="G2624" s="367">
        <v>6110.0000000000364</v>
      </c>
      <c r="H2624" s="367">
        <v>152750</v>
      </c>
      <c r="I2624" s="384">
        <v>-69010258.631739587</v>
      </c>
      <c r="J2624" s="367">
        <v>6110</v>
      </c>
      <c r="K2624" s="367">
        <v>37030.303030303046</v>
      </c>
      <c r="L2624" s="384">
        <v>-4216498.3878953932</v>
      </c>
      <c r="M2624" s="367">
        <v>6110.0000000000036</v>
      </c>
      <c r="N2624" s="367">
        <v>611</v>
      </c>
      <c r="O2624" s="384">
        <v>-71479.23012180654</v>
      </c>
      <c r="P2624" s="367">
        <v>88.594999999999999</v>
      </c>
      <c r="Q2624" s="367">
        <v>611</v>
      </c>
      <c r="R2624" s="384">
        <v>-30619.411678148059</v>
      </c>
      <c r="S2624" s="367">
        <v>85.539999999999992</v>
      </c>
      <c r="T2624" s="367">
        <v>21068.965517241311</v>
      </c>
      <c r="U2624" s="384">
        <v>-4325899.0493977331</v>
      </c>
      <c r="V2624" s="367">
        <v>6109.99999999998</v>
      </c>
      <c r="W2624" s="367">
        <v>1018333.3333333243</v>
      </c>
      <c r="X2624" s="384">
        <v>141759.05339292303</v>
      </c>
      <c r="Y2624" s="386">
        <v>6109.9999999999454</v>
      </c>
      <c r="Z2624" s="367"/>
      <c r="AA2624" s="367"/>
      <c r="AB2624" s="367"/>
      <c r="AC2624" s="367"/>
      <c r="AD2624" s="367"/>
      <c r="AE2624" s="367"/>
      <c r="AF2624" s="367"/>
      <c r="AG2624" s="367"/>
      <c r="AH2624" s="367"/>
      <c r="AI2624" s="367"/>
      <c r="AJ2624" s="367"/>
      <c r="AK2624" s="367"/>
      <c r="AL2624" s="367"/>
      <c r="AM2624" s="367"/>
      <c r="AN2624" s="367"/>
      <c r="AO2624" s="367"/>
      <c r="AP2624" s="367"/>
      <c r="AQ2624" s="367"/>
      <c r="AR2624" s="367"/>
      <c r="AS2624" s="367"/>
      <c r="AT2624" s="367"/>
    </row>
    <row r="2625" spans="2:46" ht="13.8">
      <c r="B2625" s="26">
        <v>102.00000000000071</v>
      </c>
      <c r="C2625" s="363">
        <v>869.29441057918916</v>
      </c>
      <c r="D2625" s="367">
        <v>6120.0000000000427</v>
      </c>
      <c r="E2625" s="367">
        <v>28465.116279069935</v>
      </c>
      <c r="F2625" s="367">
        <v>-5867959.2617304614</v>
      </c>
      <c r="G2625" s="367">
        <v>6120.0000000000364</v>
      </c>
      <c r="H2625" s="367">
        <v>153000</v>
      </c>
      <c r="I2625" s="384">
        <v>-69237137.12398088</v>
      </c>
      <c r="J2625" s="367">
        <v>6120</v>
      </c>
      <c r="K2625" s="367">
        <v>37090.90909090911</v>
      </c>
      <c r="L2625" s="384">
        <v>-4230807.0660182126</v>
      </c>
      <c r="M2625" s="367">
        <v>6120.0000000000036</v>
      </c>
      <c r="N2625" s="367">
        <v>612</v>
      </c>
      <c r="O2625" s="384">
        <v>-71716.128333296103</v>
      </c>
      <c r="P2625" s="367">
        <v>88.74</v>
      </c>
      <c r="Q2625" s="367">
        <v>612</v>
      </c>
      <c r="R2625" s="384">
        <v>-30726.117964902263</v>
      </c>
      <c r="S2625" s="367">
        <v>85.679999999999993</v>
      </c>
      <c r="T2625" s="367">
        <v>21103.448275862</v>
      </c>
      <c r="U2625" s="384">
        <v>-4340488.0625920147</v>
      </c>
      <c r="V2625" s="367">
        <v>6119.99999999998</v>
      </c>
      <c r="W2625" s="367">
        <v>1019999.9999999909</v>
      </c>
      <c r="X2625" s="384">
        <v>141711.83393067648</v>
      </c>
      <c r="Y2625" s="386">
        <v>6119.9999999999454</v>
      </c>
      <c r="Z2625" s="367"/>
      <c r="AA2625" s="367"/>
      <c r="AB2625" s="367"/>
      <c r="AC2625" s="367"/>
      <c r="AD2625" s="367"/>
      <c r="AE2625" s="367"/>
      <c r="AF2625" s="367"/>
      <c r="AG2625" s="367"/>
      <c r="AH2625" s="367"/>
      <c r="AI2625" s="367"/>
      <c r="AJ2625" s="367"/>
      <c r="AK2625" s="367"/>
      <c r="AL2625" s="367"/>
      <c r="AM2625" s="367"/>
      <c r="AN2625" s="367"/>
      <c r="AO2625" s="367"/>
      <c r="AP2625" s="367"/>
      <c r="AQ2625" s="367"/>
      <c r="AR2625" s="367"/>
      <c r="AS2625" s="367"/>
      <c r="AT2625" s="367"/>
    </row>
    <row r="2626" spans="2:46" ht="13.8">
      <c r="B2626" s="26">
        <v>102.16666666666738</v>
      </c>
      <c r="C2626" s="363">
        <v>870.66831216596302</v>
      </c>
      <c r="D2626" s="367">
        <v>6130.0000000000427</v>
      </c>
      <c r="E2626" s="367">
        <v>28511.627906976912</v>
      </c>
      <c r="F2626" s="367">
        <v>-5887240.7682161685</v>
      </c>
      <c r="G2626" s="367">
        <v>6130.0000000000364</v>
      </c>
      <c r="H2626" s="367">
        <v>153250</v>
      </c>
      <c r="I2626" s="384">
        <v>-69464387.943276972</v>
      </c>
      <c r="J2626" s="367">
        <v>6130</v>
      </c>
      <c r="K2626" s="367">
        <v>37151.515151515174</v>
      </c>
      <c r="L2626" s="384">
        <v>-4245139.952306929</v>
      </c>
      <c r="M2626" s="367">
        <v>6130.0000000000045</v>
      </c>
      <c r="N2626" s="367">
        <v>613</v>
      </c>
      <c r="O2626" s="384">
        <v>-71953.418410563943</v>
      </c>
      <c r="P2626" s="367">
        <v>88.885000000000005</v>
      </c>
      <c r="Q2626" s="367">
        <v>613</v>
      </c>
      <c r="R2626" s="384">
        <v>-30833.009195066115</v>
      </c>
      <c r="S2626" s="367">
        <v>85.82</v>
      </c>
      <c r="T2626" s="367">
        <v>21137.931034482688</v>
      </c>
      <c r="U2626" s="384">
        <v>-4355101.6149432138</v>
      </c>
      <c r="V2626" s="367">
        <v>6129.99999999998</v>
      </c>
      <c r="W2626" s="367">
        <v>1021666.6666666575</v>
      </c>
      <c r="X2626" s="384">
        <v>141663.70194880161</v>
      </c>
      <c r="Y2626" s="386">
        <v>6129.9999999999454</v>
      </c>
      <c r="Z2626" s="367"/>
      <c r="AA2626" s="367"/>
      <c r="AB2626" s="367"/>
      <c r="AC2626" s="367"/>
      <c r="AD2626" s="367"/>
      <c r="AE2626" s="367"/>
      <c r="AF2626" s="367"/>
      <c r="AG2626" s="367"/>
      <c r="AH2626" s="367"/>
      <c r="AI2626" s="367"/>
      <c r="AJ2626" s="367"/>
      <c r="AK2626" s="367"/>
      <c r="AL2626" s="367"/>
      <c r="AM2626" s="367"/>
      <c r="AN2626" s="367"/>
      <c r="AO2626" s="367"/>
      <c r="AP2626" s="367"/>
      <c r="AQ2626" s="367"/>
      <c r="AR2626" s="367"/>
      <c r="AS2626" s="367"/>
      <c r="AT2626" s="367"/>
    </row>
    <row r="2627" spans="2:46" ht="13.8">
      <c r="B2627" s="26">
        <v>102.33333333333405</v>
      </c>
      <c r="C2627" s="363">
        <v>872.04206199379144</v>
      </c>
      <c r="D2627" s="367">
        <v>6140.0000000000437</v>
      </c>
      <c r="E2627" s="367">
        <v>28558.139534883889</v>
      </c>
      <c r="F2627" s="367">
        <v>-5906553.9005999407</v>
      </c>
      <c r="G2627" s="367">
        <v>6140.0000000000364</v>
      </c>
      <c r="H2627" s="367">
        <v>153500</v>
      </c>
      <c r="I2627" s="384">
        <v>-69692011.089627877</v>
      </c>
      <c r="J2627" s="367">
        <v>6140</v>
      </c>
      <c r="K2627" s="367">
        <v>37212.121212121237</v>
      </c>
      <c r="L2627" s="384">
        <v>-4259497.0467615426</v>
      </c>
      <c r="M2627" s="367">
        <v>6140.0000000000045</v>
      </c>
      <c r="N2627" s="367">
        <v>614</v>
      </c>
      <c r="O2627" s="384">
        <v>-72191.100353610047</v>
      </c>
      <c r="P2627" s="367">
        <v>89.03</v>
      </c>
      <c r="Q2627" s="367">
        <v>614</v>
      </c>
      <c r="R2627" s="384">
        <v>-30940.085368639615</v>
      </c>
      <c r="S2627" s="367">
        <v>85.96</v>
      </c>
      <c r="T2627" s="367">
        <v>21172.413793103377</v>
      </c>
      <c r="U2627" s="384">
        <v>-4369739.7064513294</v>
      </c>
      <c r="V2627" s="367">
        <v>6139.9999999999791</v>
      </c>
      <c r="W2627" s="367">
        <v>1023333.3333333242</v>
      </c>
      <c r="X2627" s="384">
        <v>141614.65744729846</v>
      </c>
      <c r="Y2627" s="386">
        <v>6139.9999999999445</v>
      </c>
      <c r="Z2627" s="367"/>
      <c r="AA2627" s="367"/>
      <c r="AB2627" s="367"/>
      <c r="AC2627" s="367"/>
      <c r="AD2627" s="367"/>
      <c r="AE2627" s="367"/>
      <c r="AF2627" s="367"/>
      <c r="AG2627" s="367"/>
      <c r="AH2627" s="367"/>
      <c r="AI2627" s="367"/>
      <c r="AJ2627" s="367"/>
      <c r="AK2627" s="367"/>
      <c r="AL2627" s="367"/>
      <c r="AM2627" s="367"/>
      <c r="AN2627" s="367"/>
      <c r="AO2627" s="367"/>
      <c r="AP2627" s="367"/>
      <c r="AQ2627" s="367"/>
      <c r="AR2627" s="367"/>
      <c r="AS2627" s="367"/>
      <c r="AT2627" s="367"/>
    </row>
    <row r="2628" spans="2:46" ht="13.8">
      <c r="B2628" s="26">
        <v>102.50000000000072</v>
      </c>
      <c r="C2628" s="363">
        <v>873.41566006267419</v>
      </c>
      <c r="D2628" s="367">
        <v>6150.0000000000437</v>
      </c>
      <c r="E2628" s="367">
        <v>28604.651162790866</v>
      </c>
      <c r="F2628" s="367">
        <v>-5925898.6588817816</v>
      </c>
      <c r="G2628" s="367">
        <v>6150.0000000000364</v>
      </c>
      <c r="H2628" s="367">
        <v>153750</v>
      </c>
      <c r="I2628" s="384">
        <v>-69920006.563033566</v>
      </c>
      <c r="J2628" s="367">
        <v>6150</v>
      </c>
      <c r="K2628" s="367">
        <v>37272.727272727301</v>
      </c>
      <c r="L2628" s="384">
        <v>-4273878.3493820541</v>
      </c>
      <c r="M2628" s="367">
        <v>6150.0000000000055</v>
      </c>
      <c r="N2628" s="367">
        <v>615</v>
      </c>
      <c r="O2628" s="384">
        <v>-72429.174162434385</v>
      </c>
      <c r="P2628" s="367">
        <v>89.174999999999997</v>
      </c>
      <c r="Q2628" s="367">
        <v>615</v>
      </c>
      <c r="R2628" s="384">
        <v>-31047.346485622766</v>
      </c>
      <c r="S2628" s="367">
        <v>86.1</v>
      </c>
      <c r="T2628" s="367">
        <v>21206.896551724065</v>
      </c>
      <c r="U2628" s="384">
        <v>-4384402.3371163644</v>
      </c>
      <c r="V2628" s="367">
        <v>6149.9999999999791</v>
      </c>
      <c r="W2628" s="367">
        <v>1024999.9999999908</v>
      </c>
      <c r="X2628" s="384">
        <v>141564.70042616699</v>
      </c>
      <c r="Y2628" s="386">
        <v>6149.9999999999445</v>
      </c>
      <c r="Z2628" s="367"/>
      <c r="AA2628" s="367"/>
      <c r="AB2628" s="367"/>
      <c r="AC2628" s="367"/>
      <c r="AD2628" s="367"/>
      <c r="AE2628" s="367"/>
      <c r="AF2628" s="367"/>
      <c r="AG2628" s="367"/>
      <c r="AH2628" s="367"/>
      <c r="AI2628" s="367"/>
      <c r="AJ2628" s="367"/>
      <c r="AK2628" s="367"/>
      <c r="AL2628" s="367"/>
      <c r="AM2628" s="367"/>
      <c r="AN2628" s="367"/>
      <c r="AO2628" s="367"/>
      <c r="AP2628" s="367"/>
      <c r="AQ2628" s="367"/>
      <c r="AR2628" s="367"/>
      <c r="AS2628" s="367"/>
      <c r="AT2628" s="367"/>
    </row>
    <row r="2629" spans="2:46" ht="13.8">
      <c r="B2629" s="26">
        <v>102.6666666666674</v>
      </c>
      <c r="C2629" s="363">
        <v>874.78910637261174</v>
      </c>
      <c r="D2629" s="367">
        <v>6160.0000000000446</v>
      </c>
      <c r="E2629" s="367">
        <v>28651.162790697843</v>
      </c>
      <c r="F2629" s="367">
        <v>-5945275.0430616876</v>
      </c>
      <c r="G2629" s="367">
        <v>6160.0000000000364</v>
      </c>
      <c r="H2629" s="367">
        <v>154000</v>
      </c>
      <c r="I2629" s="384">
        <v>-70148374.363494068</v>
      </c>
      <c r="J2629" s="367">
        <v>6160</v>
      </c>
      <c r="K2629" s="367">
        <v>37333.333333333365</v>
      </c>
      <c r="L2629" s="384">
        <v>-4288283.8601684626</v>
      </c>
      <c r="M2629" s="367">
        <v>6160.0000000000055</v>
      </c>
      <c r="N2629" s="367">
        <v>616</v>
      </c>
      <c r="O2629" s="384">
        <v>-72667.639837037015</v>
      </c>
      <c r="P2629" s="367">
        <v>89.320000000000007</v>
      </c>
      <c r="Q2629" s="367">
        <v>616</v>
      </c>
      <c r="R2629" s="384">
        <v>-31154.792546015575</v>
      </c>
      <c r="S2629" s="367">
        <v>86.24</v>
      </c>
      <c r="T2629" s="367">
        <v>21241.379310344753</v>
      </c>
      <c r="U2629" s="384">
        <v>-4399089.5069383178</v>
      </c>
      <c r="V2629" s="367">
        <v>6159.9999999999791</v>
      </c>
      <c r="W2629" s="367">
        <v>1026666.6666666574</v>
      </c>
      <c r="X2629" s="384">
        <v>141513.83088540719</v>
      </c>
      <c r="Y2629" s="386">
        <v>6159.9999999999445</v>
      </c>
      <c r="Z2629" s="367"/>
      <c r="AA2629" s="367"/>
      <c r="AB2629" s="367"/>
      <c r="AC2629" s="367"/>
      <c r="AD2629" s="367"/>
      <c r="AE2629" s="367"/>
      <c r="AF2629" s="367"/>
      <c r="AG2629" s="367"/>
      <c r="AH2629" s="367"/>
      <c r="AI2629" s="367"/>
      <c r="AJ2629" s="367"/>
      <c r="AK2629" s="367"/>
      <c r="AL2629" s="367"/>
      <c r="AM2629" s="367"/>
      <c r="AN2629" s="367"/>
      <c r="AO2629" s="367"/>
      <c r="AP2629" s="367"/>
      <c r="AQ2629" s="367"/>
      <c r="AR2629" s="367"/>
      <c r="AS2629" s="367"/>
      <c r="AT2629" s="367"/>
    </row>
    <row r="2630" spans="2:46" ht="13.8">
      <c r="B2630" s="26">
        <v>102.83333333333407</v>
      </c>
      <c r="C2630" s="363">
        <v>876.16240092360363</v>
      </c>
      <c r="D2630" s="367">
        <v>6170.0000000000446</v>
      </c>
      <c r="E2630" s="367">
        <v>28697.67441860482</v>
      </c>
      <c r="F2630" s="367">
        <v>-5964683.0531396596</v>
      </c>
      <c r="G2630" s="367">
        <v>6170.0000000000364</v>
      </c>
      <c r="H2630" s="367">
        <v>154250</v>
      </c>
      <c r="I2630" s="384">
        <v>-70377114.491009369</v>
      </c>
      <c r="J2630" s="367">
        <v>6170</v>
      </c>
      <c r="K2630" s="367">
        <v>37393.939393939429</v>
      </c>
      <c r="L2630" s="384">
        <v>-4302713.5791207682</v>
      </c>
      <c r="M2630" s="367">
        <v>6170.0000000000064</v>
      </c>
      <c r="N2630" s="367">
        <v>617</v>
      </c>
      <c r="O2630" s="384">
        <v>-72906.49737741788</v>
      </c>
      <c r="P2630" s="367">
        <v>89.464999999999989</v>
      </c>
      <c r="Q2630" s="367">
        <v>617</v>
      </c>
      <c r="R2630" s="384">
        <v>-31262.423549818031</v>
      </c>
      <c r="S2630" s="367">
        <v>86.38</v>
      </c>
      <c r="T2630" s="367">
        <v>21275.862068965442</v>
      </c>
      <c r="U2630" s="384">
        <v>-4413801.2159171877</v>
      </c>
      <c r="V2630" s="367">
        <v>6169.9999999999782</v>
      </c>
      <c r="W2630" s="367">
        <v>1028333.3333333241</v>
      </c>
      <c r="X2630" s="384">
        <v>141462.0488250191</v>
      </c>
      <c r="Y2630" s="386">
        <v>6169.9999999999445</v>
      </c>
      <c r="Z2630" s="367"/>
      <c r="AA2630" s="367"/>
      <c r="AB2630" s="367"/>
      <c r="AC2630" s="367"/>
      <c r="AD2630" s="367"/>
      <c r="AE2630" s="367"/>
      <c r="AF2630" s="367"/>
      <c r="AG2630" s="367"/>
      <c r="AH2630" s="367"/>
      <c r="AI2630" s="367"/>
      <c r="AJ2630" s="367"/>
      <c r="AK2630" s="367"/>
      <c r="AL2630" s="367"/>
      <c r="AM2630" s="367"/>
      <c r="AN2630" s="367"/>
      <c r="AO2630" s="367"/>
      <c r="AP2630" s="367"/>
      <c r="AQ2630" s="367"/>
      <c r="AR2630" s="367"/>
      <c r="AS2630" s="367"/>
      <c r="AT2630" s="367"/>
    </row>
    <row r="2631" spans="2:46" ht="13.8">
      <c r="B2631" s="26">
        <v>103.00000000000074</v>
      </c>
      <c r="C2631" s="363">
        <v>877.53554371565031</v>
      </c>
      <c r="D2631" s="367">
        <v>6180.0000000000446</v>
      </c>
      <c r="E2631" s="367">
        <v>28744.186046511797</v>
      </c>
      <c r="F2631" s="367">
        <v>-5984122.6891157003</v>
      </c>
      <c r="G2631" s="367">
        <v>6180.0000000000364</v>
      </c>
      <c r="H2631" s="367">
        <v>154500</v>
      </c>
      <c r="I2631" s="384">
        <v>-70606226.945579469</v>
      </c>
      <c r="J2631" s="367">
        <v>6180</v>
      </c>
      <c r="K2631" s="367">
        <v>37454.545454545492</v>
      </c>
      <c r="L2631" s="384">
        <v>-4317167.5062389709</v>
      </c>
      <c r="M2631" s="367">
        <v>6180.0000000000064</v>
      </c>
      <c r="N2631" s="367">
        <v>618</v>
      </c>
      <c r="O2631" s="384">
        <v>-73145.746783577022</v>
      </c>
      <c r="P2631" s="367">
        <v>89.61</v>
      </c>
      <c r="Q2631" s="367">
        <v>618</v>
      </c>
      <c r="R2631" s="384">
        <v>-31370.239497030132</v>
      </c>
      <c r="S2631" s="367">
        <v>86.52</v>
      </c>
      <c r="T2631" s="367">
        <v>21310.34482758613</v>
      </c>
      <c r="U2631" s="384">
        <v>-4428537.4640529752</v>
      </c>
      <c r="V2631" s="367">
        <v>6179.9999999999782</v>
      </c>
      <c r="W2631" s="367">
        <v>1029999.9999999907</v>
      </c>
      <c r="X2631" s="384">
        <v>141409.3542450027</v>
      </c>
      <c r="Y2631" s="386">
        <v>6179.9999999999436</v>
      </c>
      <c r="Z2631" s="367"/>
      <c r="AA2631" s="367"/>
      <c r="AB2631" s="367"/>
      <c r="AC2631" s="367"/>
      <c r="AD2631" s="367"/>
      <c r="AE2631" s="367"/>
      <c r="AF2631" s="367"/>
      <c r="AG2631" s="367"/>
      <c r="AH2631" s="367"/>
      <c r="AI2631" s="367"/>
      <c r="AJ2631" s="367"/>
      <c r="AK2631" s="367"/>
      <c r="AL2631" s="367"/>
      <c r="AM2631" s="367"/>
      <c r="AN2631" s="367"/>
      <c r="AO2631" s="367"/>
      <c r="AP2631" s="367"/>
      <c r="AQ2631" s="367"/>
      <c r="AR2631" s="367"/>
      <c r="AS2631" s="367"/>
      <c r="AT2631" s="367"/>
    </row>
    <row r="2632" spans="2:46" ht="13.8">
      <c r="B2632" s="26">
        <v>103.16666666666741</v>
      </c>
      <c r="C2632" s="363">
        <v>878.90853474875121</v>
      </c>
      <c r="D2632" s="367">
        <v>6190.0000000000446</v>
      </c>
      <c r="E2632" s="367">
        <v>28790.697674418774</v>
      </c>
      <c r="F2632" s="367">
        <v>-6003593.9509898052</v>
      </c>
      <c r="G2632" s="367">
        <v>6190.0000000000364</v>
      </c>
      <c r="H2632" s="367">
        <v>154750</v>
      </c>
      <c r="I2632" s="384">
        <v>-70835711.727204353</v>
      </c>
      <c r="J2632" s="367">
        <v>6190</v>
      </c>
      <c r="K2632" s="367">
        <v>37515.151515151556</v>
      </c>
      <c r="L2632" s="384">
        <v>-4331645.6415230716</v>
      </c>
      <c r="M2632" s="367">
        <v>6190.0000000000073</v>
      </c>
      <c r="N2632" s="367">
        <v>619</v>
      </c>
      <c r="O2632" s="384">
        <v>-73385.388055514428</v>
      </c>
      <c r="P2632" s="367">
        <v>89.75500000000001</v>
      </c>
      <c r="Q2632" s="367">
        <v>619</v>
      </c>
      <c r="R2632" s="384">
        <v>-31478.240387651884</v>
      </c>
      <c r="S2632" s="367">
        <v>86.66</v>
      </c>
      <c r="T2632" s="367">
        <v>21344.827586206819</v>
      </c>
      <c r="U2632" s="384">
        <v>-4443298.251345681</v>
      </c>
      <c r="V2632" s="367">
        <v>6189.9999999999782</v>
      </c>
      <c r="W2632" s="367">
        <v>1031666.6666666573</v>
      </c>
      <c r="X2632" s="384">
        <v>141355.74714535804</v>
      </c>
      <c r="Y2632" s="386">
        <v>6189.9999999999436</v>
      </c>
      <c r="Z2632" s="367"/>
      <c r="AA2632" s="367"/>
      <c r="AB2632" s="367"/>
      <c r="AC2632" s="367"/>
      <c r="AD2632" s="367"/>
      <c r="AE2632" s="367"/>
      <c r="AF2632" s="367"/>
      <c r="AG2632" s="367"/>
      <c r="AH2632" s="367"/>
      <c r="AI2632" s="367"/>
      <c r="AJ2632" s="367"/>
      <c r="AK2632" s="367"/>
      <c r="AL2632" s="367"/>
      <c r="AM2632" s="367"/>
      <c r="AN2632" s="367"/>
      <c r="AO2632" s="367"/>
      <c r="AP2632" s="367"/>
      <c r="AQ2632" s="367"/>
      <c r="AR2632" s="367"/>
      <c r="AS2632" s="367"/>
      <c r="AT2632" s="367"/>
    </row>
    <row r="2633" spans="2:46" ht="13.8">
      <c r="B2633" s="26">
        <v>103.33333333333408</v>
      </c>
      <c r="C2633" s="363">
        <v>880.2813740229069</v>
      </c>
      <c r="D2633" s="367">
        <v>6200.0000000000455</v>
      </c>
      <c r="E2633" s="367">
        <v>28837.209302325751</v>
      </c>
      <c r="F2633" s="367">
        <v>-6023096.8387619779</v>
      </c>
      <c r="G2633" s="367">
        <v>6200.0000000000364</v>
      </c>
      <c r="H2633" s="367">
        <v>155000</v>
      </c>
      <c r="I2633" s="384">
        <v>-71065568.835884064</v>
      </c>
      <c r="J2633" s="367">
        <v>6200</v>
      </c>
      <c r="K2633" s="367">
        <v>37575.75757575762</v>
      </c>
      <c r="L2633" s="384">
        <v>-4346147.9849730683</v>
      </c>
      <c r="M2633" s="367">
        <v>6200.0000000000073</v>
      </c>
      <c r="N2633" s="367">
        <v>620</v>
      </c>
      <c r="O2633" s="384">
        <v>-73625.421193230068</v>
      </c>
      <c r="P2633" s="367">
        <v>89.899999999999991</v>
      </c>
      <c r="Q2633" s="367">
        <v>620</v>
      </c>
      <c r="R2633" s="384">
        <v>-31586.426221683287</v>
      </c>
      <c r="S2633" s="367">
        <v>86.8</v>
      </c>
      <c r="T2633" s="367">
        <v>21379.310344827507</v>
      </c>
      <c r="U2633" s="384">
        <v>-4458083.5777953034</v>
      </c>
      <c r="V2633" s="367">
        <v>6199.9999999999764</v>
      </c>
      <c r="W2633" s="367">
        <v>1033333.3333333239</v>
      </c>
      <c r="X2633" s="384">
        <v>141301.22752608501</v>
      </c>
      <c r="Y2633" s="386">
        <v>6199.9999999999436</v>
      </c>
      <c r="Z2633" s="367"/>
      <c r="AA2633" s="367"/>
      <c r="AB2633" s="367"/>
      <c r="AC2633" s="367"/>
      <c r="AD2633" s="367"/>
      <c r="AE2633" s="367"/>
      <c r="AF2633" s="367"/>
      <c r="AG2633" s="367"/>
      <c r="AH2633" s="367"/>
      <c r="AI2633" s="367"/>
      <c r="AJ2633" s="367"/>
      <c r="AK2633" s="367"/>
      <c r="AL2633" s="367"/>
      <c r="AM2633" s="367"/>
      <c r="AN2633" s="367"/>
      <c r="AO2633" s="367"/>
      <c r="AP2633" s="367"/>
      <c r="AQ2633" s="367"/>
      <c r="AR2633" s="367"/>
      <c r="AS2633" s="367"/>
      <c r="AT2633" s="367"/>
    </row>
    <row r="2634" spans="2:46" ht="13.8">
      <c r="B2634" s="26">
        <v>103.50000000000075</v>
      </c>
      <c r="C2634" s="363">
        <v>881.65406153811682</v>
      </c>
      <c r="D2634" s="367">
        <v>6210.0000000000455</v>
      </c>
      <c r="E2634" s="367">
        <v>28883.720930232728</v>
      </c>
      <c r="F2634" s="367">
        <v>-6042631.3524322165</v>
      </c>
      <c r="G2634" s="367">
        <v>6210.0000000000364</v>
      </c>
      <c r="H2634" s="367">
        <v>155250</v>
      </c>
      <c r="I2634" s="384">
        <v>-71295798.27161856</v>
      </c>
      <c r="J2634" s="367">
        <v>6210</v>
      </c>
      <c r="K2634" s="367">
        <v>37636.363636363683</v>
      </c>
      <c r="L2634" s="384">
        <v>-4360674.5365889641</v>
      </c>
      <c r="M2634" s="367">
        <v>6210.0000000000082</v>
      </c>
      <c r="N2634" s="367">
        <v>621</v>
      </c>
      <c r="O2634" s="384">
        <v>-73865.846196724</v>
      </c>
      <c r="P2634" s="367">
        <v>90.045000000000002</v>
      </c>
      <c r="Q2634" s="367">
        <v>621</v>
      </c>
      <c r="R2634" s="384">
        <v>-31694.796999124341</v>
      </c>
      <c r="S2634" s="367">
        <v>86.94</v>
      </c>
      <c r="T2634" s="367">
        <v>21413.793103448195</v>
      </c>
      <c r="U2634" s="384">
        <v>-4472893.4434018461</v>
      </c>
      <c r="V2634" s="367">
        <v>6209.9999999999764</v>
      </c>
      <c r="W2634" s="367">
        <v>1034999.9999999906</v>
      </c>
      <c r="X2634" s="384">
        <v>141245.79538718372</v>
      </c>
      <c r="Y2634" s="386">
        <v>6209.9999999999436</v>
      </c>
      <c r="Z2634" s="367"/>
      <c r="AA2634" s="367"/>
      <c r="AB2634" s="367"/>
      <c r="AC2634" s="367"/>
      <c r="AD2634" s="367"/>
      <c r="AE2634" s="367"/>
      <c r="AF2634" s="367"/>
      <c r="AG2634" s="367"/>
      <c r="AH2634" s="367"/>
      <c r="AI2634" s="367"/>
      <c r="AJ2634" s="367"/>
      <c r="AK2634" s="367"/>
      <c r="AL2634" s="367"/>
      <c r="AM2634" s="367"/>
      <c r="AN2634" s="367"/>
      <c r="AO2634" s="367"/>
      <c r="AP2634" s="367"/>
      <c r="AQ2634" s="367"/>
      <c r="AR2634" s="367"/>
      <c r="AS2634" s="367"/>
      <c r="AT2634" s="367"/>
    </row>
    <row r="2635" spans="2:46" ht="13.8">
      <c r="B2635" s="26">
        <v>103.66666666666742</v>
      </c>
      <c r="C2635" s="363">
        <v>883.0265972943813</v>
      </c>
      <c r="D2635" s="367">
        <v>6220.0000000000455</v>
      </c>
      <c r="E2635" s="367">
        <v>28930.232558139705</v>
      </c>
      <c r="F2635" s="367">
        <v>-6062197.4920005221</v>
      </c>
      <c r="G2635" s="367">
        <v>6220.0000000000364</v>
      </c>
      <c r="H2635" s="367">
        <v>155500</v>
      </c>
      <c r="I2635" s="384">
        <v>-71526400.034407854</v>
      </c>
      <c r="J2635" s="367">
        <v>6220</v>
      </c>
      <c r="K2635" s="367">
        <v>37696.969696969747</v>
      </c>
      <c r="L2635" s="384">
        <v>-4375225.2963707568</v>
      </c>
      <c r="M2635" s="367">
        <v>6220.0000000000091</v>
      </c>
      <c r="N2635" s="367">
        <v>622</v>
      </c>
      <c r="O2635" s="384">
        <v>-74106.663065996167</v>
      </c>
      <c r="P2635" s="367">
        <v>90.19</v>
      </c>
      <c r="Q2635" s="367">
        <v>622</v>
      </c>
      <c r="R2635" s="384">
        <v>-31803.352719975046</v>
      </c>
      <c r="S2635" s="367">
        <v>87.08</v>
      </c>
      <c r="T2635" s="367">
        <v>21448.275862068884</v>
      </c>
      <c r="U2635" s="384">
        <v>-4487727.8481653053</v>
      </c>
      <c r="V2635" s="367">
        <v>6219.9999999999764</v>
      </c>
      <c r="W2635" s="367">
        <v>1036666.6666666572</v>
      </c>
      <c r="X2635" s="384">
        <v>141189.4507286541</v>
      </c>
      <c r="Y2635" s="386">
        <v>6219.9999999999436</v>
      </c>
      <c r="Z2635" s="367"/>
      <c r="AA2635" s="367"/>
      <c r="AB2635" s="367"/>
      <c r="AC2635" s="367"/>
      <c r="AD2635" s="367"/>
      <c r="AE2635" s="367"/>
      <c r="AF2635" s="367"/>
      <c r="AG2635" s="367"/>
      <c r="AH2635" s="367"/>
      <c r="AI2635" s="367"/>
      <c r="AJ2635" s="367"/>
      <c r="AK2635" s="367"/>
      <c r="AL2635" s="367"/>
      <c r="AM2635" s="367"/>
      <c r="AN2635" s="367"/>
      <c r="AO2635" s="367"/>
      <c r="AP2635" s="367"/>
      <c r="AQ2635" s="367"/>
      <c r="AR2635" s="367"/>
      <c r="AS2635" s="367"/>
      <c r="AT2635" s="367"/>
    </row>
    <row r="2636" spans="2:46" ht="13.8">
      <c r="B2636" s="26">
        <v>103.8333333333341</v>
      </c>
      <c r="C2636" s="363">
        <v>884.39898129170047</v>
      </c>
      <c r="D2636" s="367">
        <v>6230.0000000000455</v>
      </c>
      <c r="E2636" s="367">
        <v>28976.744186046682</v>
      </c>
      <c r="F2636" s="367">
        <v>-6081795.2574668936</v>
      </c>
      <c r="G2636" s="367">
        <v>6230.0000000000364</v>
      </c>
      <c r="H2636" s="367">
        <v>155750</v>
      </c>
      <c r="I2636" s="384">
        <v>-71757374.124251947</v>
      </c>
      <c r="J2636" s="367">
        <v>6230</v>
      </c>
      <c r="K2636" s="367">
        <v>37757.575757575811</v>
      </c>
      <c r="L2636" s="384">
        <v>-4389800.2643184448</v>
      </c>
      <c r="M2636" s="367">
        <v>6230.0000000000091</v>
      </c>
      <c r="N2636" s="367">
        <v>623</v>
      </c>
      <c r="O2636" s="384">
        <v>-74347.871801046611</v>
      </c>
      <c r="P2636" s="367">
        <v>90.334999999999994</v>
      </c>
      <c r="Q2636" s="367">
        <v>623</v>
      </c>
      <c r="R2636" s="384">
        <v>-31912.093384235399</v>
      </c>
      <c r="S2636" s="367">
        <v>87.22</v>
      </c>
      <c r="T2636" s="367">
        <v>21482.758620689572</v>
      </c>
      <c r="U2636" s="384">
        <v>-4502586.792085682</v>
      </c>
      <c r="V2636" s="367">
        <v>6229.9999999999754</v>
      </c>
      <c r="W2636" s="367">
        <v>1038333.3333333238</v>
      </c>
      <c r="X2636" s="384">
        <v>141132.19355049622</v>
      </c>
      <c r="Y2636" s="386">
        <v>6229.9999999999427</v>
      </c>
      <c r="Z2636" s="367"/>
      <c r="AA2636" s="367"/>
      <c r="AB2636" s="367"/>
      <c r="AC2636" s="367"/>
      <c r="AD2636" s="367"/>
      <c r="AE2636" s="367"/>
      <c r="AF2636" s="367"/>
      <c r="AG2636" s="367"/>
      <c r="AH2636" s="367"/>
      <c r="AI2636" s="367"/>
      <c r="AJ2636" s="367"/>
      <c r="AK2636" s="367"/>
      <c r="AL2636" s="367"/>
      <c r="AM2636" s="367"/>
      <c r="AN2636" s="367"/>
      <c r="AO2636" s="367"/>
      <c r="AP2636" s="367"/>
      <c r="AQ2636" s="367"/>
      <c r="AR2636" s="367"/>
      <c r="AS2636" s="367"/>
      <c r="AT2636" s="367"/>
    </row>
    <row r="2637" spans="2:46" ht="13.8">
      <c r="B2637" s="26">
        <v>104.00000000000077</v>
      </c>
      <c r="C2637" s="363">
        <v>885.77121353007431</v>
      </c>
      <c r="D2637" s="367">
        <v>6240.0000000000464</v>
      </c>
      <c r="E2637" s="367">
        <v>29023.25581395366</v>
      </c>
      <c r="F2637" s="367">
        <v>-6101424.6488313321</v>
      </c>
      <c r="G2637" s="367">
        <v>6240.0000000000364</v>
      </c>
      <c r="H2637" s="367">
        <v>156000</v>
      </c>
      <c r="I2637" s="384">
        <v>-71988720.541150838</v>
      </c>
      <c r="J2637" s="367">
        <v>6240</v>
      </c>
      <c r="K2637" s="367">
        <v>37818.181818181874</v>
      </c>
      <c r="L2637" s="384">
        <v>-4404399.4404320316</v>
      </c>
      <c r="M2637" s="367">
        <v>6240.00000000001</v>
      </c>
      <c r="N2637" s="367">
        <v>624</v>
      </c>
      <c r="O2637" s="384">
        <v>-74589.472401875333</v>
      </c>
      <c r="P2637" s="367">
        <v>90.48</v>
      </c>
      <c r="Q2637" s="367">
        <v>624</v>
      </c>
      <c r="R2637" s="384">
        <v>-32021.018991905421</v>
      </c>
      <c r="S2637" s="367">
        <v>87.360000000000014</v>
      </c>
      <c r="T2637" s="367">
        <v>21517.241379310261</v>
      </c>
      <c r="U2637" s="384">
        <v>-4517470.2751629781</v>
      </c>
      <c r="V2637" s="367">
        <v>6239.9999999999754</v>
      </c>
      <c r="W2637" s="367">
        <v>1039999.9999999905</v>
      </c>
      <c r="X2637" s="384">
        <v>141074.02385270997</v>
      </c>
      <c r="Y2637" s="386">
        <v>6239.9999999999427</v>
      </c>
      <c r="Z2637" s="367"/>
      <c r="AA2637" s="367"/>
      <c r="AB2637" s="367"/>
      <c r="AC2637" s="367"/>
      <c r="AD2637" s="367"/>
      <c r="AE2637" s="367"/>
      <c r="AF2637" s="367"/>
      <c r="AG2637" s="367"/>
      <c r="AH2637" s="367"/>
      <c r="AI2637" s="367"/>
      <c r="AJ2637" s="367"/>
      <c r="AK2637" s="367"/>
      <c r="AL2637" s="367"/>
      <c r="AM2637" s="367"/>
      <c r="AN2637" s="367"/>
      <c r="AO2637" s="367"/>
      <c r="AP2637" s="367"/>
      <c r="AQ2637" s="367"/>
      <c r="AR2637" s="367"/>
      <c r="AS2637" s="367"/>
      <c r="AT2637" s="367"/>
    </row>
    <row r="2638" spans="2:46" ht="13.8">
      <c r="B2638" s="26">
        <v>104.16666666666744</v>
      </c>
      <c r="C2638" s="363">
        <v>887.14329400950248</v>
      </c>
      <c r="D2638" s="367">
        <v>6250.0000000000464</v>
      </c>
      <c r="E2638" s="367">
        <v>29069.767441860637</v>
      </c>
      <c r="F2638" s="367">
        <v>-6121085.6660938365</v>
      </c>
      <c r="G2638" s="367">
        <v>6250.0000000000364</v>
      </c>
      <c r="H2638" s="367">
        <v>156250</v>
      </c>
      <c r="I2638" s="384">
        <v>-72220439.285104543</v>
      </c>
      <c r="J2638" s="367">
        <v>6250</v>
      </c>
      <c r="K2638" s="367">
        <v>37878.787878787938</v>
      </c>
      <c r="L2638" s="384">
        <v>-4419022.8247115156</v>
      </c>
      <c r="M2638" s="367">
        <v>6250.00000000001</v>
      </c>
      <c r="N2638" s="367">
        <v>625</v>
      </c>
      <c r="O2638" s="384">
        <v>-74831.464868482275</v>
      </c>
      <c r="P2638" s="367">
        <v>90.625</v>
      </c>
      <c r="Q2638" s="367">
        <v>625</v>
      </c>
      <c r="R2638" s="384">
        <v>-32130.129542985047</v>
      </c>
      <c r="S2638" s="367">
        <v>87.499999999999986</v>
      </c>
      <c r="T2638" s="367">
        <v>21551.724137930949</v>
      </c>
      <c r="U2638" s="384">
        <v>-4532378.2973971926</v>
      </c>
      <c r="V2638" s="367">
        <v>6249.9999999999754</v>
      </c>
      <c r="W2638" s="367">
        <v>1041666.6666666571</v>
      </c>
      <c r="X2638" s="384">
        <v>141014.94163529546</v>
      </c>
      <c r="Y2638" s="386">
        <v>6249.9999999999427</v>
      </c>
      <c r="Z2638" s="367"/>
      <c r="AA2638" s="367"/>
      <c r="AB2638" s="367"/>
      <c r="AC2638" s="367"/>
      <c r="AD2638" s="367"/>
      <c r="AE2638" s="367"/>
      <c r="AF2638" s="367"/>
      <c r="AG2638" s="367"/>
      <c r="AH2638" s="367"/>
      <c r="AI2638" s="367"/>
      <c r="AJ2638" s="367"/>
      <c r="AK2638" s="367"/>
      <c r="AL2638" s="367"/>
      <c r="AM2638" s="367"/>
      <c r="AN2638" s="367"/>
      <c r="AO2638" s="367"/>
      <c r="AP2638" s="367"/>
      <c r="AQ2638" s="367"/>
      <c r="AR2638" s="367"/>
      <c r="AS2638" s="367"/>
      <c r="AT2638" s="367"/>
    </row>
    <row r="2639" spans="2:46" ht="13.8">
      <c r="B2639" s="26">
        <v>104.33333333333411</v>
      </c>
      <c r="C2639" s="363">
        <v>888.51522272998511</v>
      </c>
      <c r="D2639" s="367">
        <v>6260.0000000000464</v>
      </c>
      <c r="E2639" s="367">
        <v>29116.279069767614</v>
      </c>
      <c r="F2639" s="367">
        <v>-6140778.3092544079</v>
      </c>
      <c r="G2639" s="367">
        <v>6260.0000000000364</v>
      </c>
      <c r="H2639" s="367">
        <v>156500</v>
      </c>
      <c r="I2639" s="384">
        <v>-72452530.356113046</v>
      </c>
      <c r="J2639" s="367">
        <v>6260</v>
      </c>
      <c r="K2639" s="367">
        <v>37939.393939394002</v>
      </c>
      <c r="L2639" s="384">
        <v>-4433670.4171568975</v>
      </c>
      <c r="M2639" s="367">
        <v>6260.0000000000109</v>
      </c>
      <c r="N2639" s="367">
        <v>626</v>
      </c>
      <c r="O2639" s="384">
        <v>-75073.849200867509</v>
      </c>
      <c r="P2639" s="367">
        <v>90.77</v>
      </c>
      <c r="Q2639" s="367">
        <v>626</v>
      </c>
      <c r="R2639" s="384">
        <v>-32239.425037474361</v>
      </c>
      <c r="S2639" s="367">
        <v>87.639999999999986</v>
      </c>
      <c r="T2639" s="367">
        <v>21586.206896551637</v>
      </c>
      <c r="U2639" s="384">
        <v>-4547310.8587883227</v>
      </c>
      <c r="V2639" s="367">
        <v>6259.9999999999745</v>
      </c>
      <c r="W2639" s="367">
        <v>1043333.3333333237</v>
      </c>
      <c r="X2639" s="384">
        <v>140954.94689825262</v>
      </c>
      <c r="Y2639" s="386">
        <v>6259.9999999999427</v>
      </c>
      <c r="Z2639" s="367"/>
      <c r="AA2639" s="367"/>
      <c r="AB2639" s="367"/>
      <c r="AC2639" s="367"/>
      <c r="AD2639" s="367"/>
      <c r="AE2639" s="367"/>
      <c r="AF2639" s="367"/>
      <c r="AG2639" s="367"/>
      <c r="AH2639" s="367"/>
      <c r="AI2639" s="367"/>
      <c r="AJ2639" s="367"/>
      <c r="AK2639" s="367"/>
      <c r="AL2639" s="367"/>
      <c r="AM2639" s="367"/>
      <c r="AN2639" s="367"/>
      <c r="AO2639" s="367"/>
      <c r="AP2639" s="367"/>
      <c r="AQ2639" s="367"/>
      <c r="AR2639" s="367"/>
      <c r="AS2639" s="367"/>
      <c r="AT2639" s="367"/>
    </row>
    <row r="2640" spans="2:46" ht="13.8">
      <c r="B2640" s="26">
        <v>104.50000000000078</v>
      </c>
      <c r="C2640" s="363">
        <v>889.88699969152231</v>
      </c>
      <c r="D2640" s="367">
        <v>6270.0000000000464</v>
      </c>
      <c r="E2640" s="367">
        <v>29162.790697674591</v>
      </c>
      <c r="F2640" s="367">
        <v>-6160502.5783130499</v>
      </c>
      <c r="G2640" s="367">
        <v>6270.0000000000382</v>
      </c>
      <c r="H2640" s="367">
        <v>156750</v>
      </c>
      <c r="I2640" s="384">
        <v>-72684993.754176334</v>
      </c>
      <c r="J2640" s="367">
        <v>6270</v>
      </c>
      <c r="K2640" s="367">
        <v>38000.000000000065</v>
      </c>
      <c r="L2640" s="384">
        <v>-4448342.2177681746</v>
      </c>
      <c r="M2640" s="367">
        <v>6270.0000000000109</v>
      </c>
      <c r="N2640" s="367">
        <v>627</v>
      </c>
      <c r="O2640" s="384">
        <v>-75316.625399031007</v>
      </c>
      <c r="P2640" s="367">
        <v>90.915000000000006</v>
      </c>
      <c r="Q2640" s="367">
        <v>627</v>
      </c>
      <c r="R2640" s="384">
        <v>-32348.905475373318</v>
      </c>
      <c r="S2640" s="367">
        <v>87.779999999999987</v>
      </c>
      <c r="T2640" s="367">
        <v>21620.689655172326</v>
      </c>
      <c r="U2640" s="384">
        <v>-4562267.9593363721</v>
      </c>
      <c r="V2640" s="367">
        <v>6269.9999999999745</v>
      </c>
      <c r="W2640" s="367">
        <v>1044999.9999999903</v>
      </c>
      <c r="X2640" s="384">
        <v>140894.0396415815</v>
      </c>
      <c r="Y2640" s="386">
        <v>6269.9999999999427</v>
      </c>
      <c r="Z2640" s="367"/>
      <c r="AA2640" s="367"/>
      <c r="AB2640" s="367"/>
      <c r="AC2640" s="367"/>
      <c r="AD2640" s="367"/>
      <c r="AE2640" s="367"/>
      <c r="AF2640" s="367"/>
      <c r="AG2640" s="367"/>
      <c r="AH2640" s="367"/>
      <c r="AI2640" s="367"/>
      <c r="AJ2640" s="367"/>
      <c r="AK2640" s="367"/>
      <c r="AL2640" s="367"/>
      <c r="AM2640" s="367"/>
      <c r="AN2640" s="367"/>
      <c r="AO2640" s="367"/>
      <c r="AP2640" s="367"/>
      <c r="AQ2640" s="367"/>
      <c r="AR2640" s="367"/>
      <c r="AS2640" s="367"/>
      <c r="AT2640" s="367"/>
    </row>
    <row r="2641" spans="2:46" ht="13.8">
      <c r="B2641" s="26">
        <v>104.66666666666745</v>
      </c>
      <c r="C2641" s="363">
        <v>891.25862489411418</v>
      </c>
      <c r="D2641" s="367">
        <v>6280.0000000000482</v>
      </c>
      <c r="E2641" s="367">
        <v>29209.302325581568</v>
      </c>
      <c r="F2641" s="367">
        <v>-6180258.473269755</v>
      </c>
      <c r="G2641" s="367">
        <v>6280.0000000000382</v>
      </c>
      <c r="H2641" s="367">
        <v>157000</v>
      </c>
      <c r="I2641" s="384">
        <v>-72917829.479294434</v>
      </c>
      <c r="J2641" s="367">
        <v>6280</v>
      </c>
      <c r="K2641" s="367">
        <v>38060.606060606129</v>
      </c>
      <c r="L2641" s="384">
        <v>-4463038.2265453516</v>
      </c>
      <c r="M2641" s="367">
        <v>6280.0000000000118</v>
      </c>
      <c r="N2641" s="367">
        <v>628</v>
      </c>
      <c r="O2641" s="384">
        <v>-75559.79346297271</v>
      </c>
      <c r="P2641" s="367">
        <v>91.059999999999988</v>
      </c>
      <c r="Q2641" s="367">
        <v>628</v>
      </c>
      <c r="R2641" s="384">
        <v>-32458.570856681934</v>
      </c>
      <c r="S2641" s="367">
        <v>87.92</v>
      </c>
      <c r="T2641" s="367">
        <v>21655.172413793014</v>
      </c>
      <c r="U2641" s="384">
        <v>-4577249.5990413399</v>
      </c>
      <c r="V2641" s="367">
        <v>6279.9999999999745</v>
      </c>
      <c r="W2641" s="367">
        <v>1046666.666666657</v>
      </c>
      <c r="X2641" s="384">
        <v>140832.21986528207</v>
      </c>
      <c r="Y2641" s="386">
        <v>6279.9999999999409</v>
      </c>
      <c r="Z2641" s="367"/>
      <c r="AA2641" s="367"/>
      <c r="AB2641" s="367"/>
      <c r="AC2641" s="367"/>
      <c r="AD2641" s="367"/>
      <c r="AE2641" s="367"/>
      <c r="AF2641" s="367"/>
      <c r="AG2641" s="367"/>
      <c r="AH2641" s="367"/>
      <c r="AI2641" s="367"/>
      <c r="AJ2641" s="367"/>
      <c r="AK2641" s="367"/>
      <c r="AL2641" s="367"/>
      <c r="AM2641" s="367"/>
      <c r="AN2641" s="367"/>
      <c r="AO2641" s="367"/>
      <c r="AP2641" s="367"/>
      <c r="AQ2641" s="367"/>
      <c r="AR2641" s="367"/>
      <c r="AS2641" s="367"/>
      <c r="AT2641" s="367"/>
    </row>
    <row r="2642" spans="2:46" ht="13.8">
      <c r="B2642" s="26">
        <v>104.83333333333412</v>
      </c>
      <c r="C2642" s="363">
        <v>892.63009833776061</v>
      </c>
      <c r="D2642" s="367">
        <v>6290.0000000000482</v>
      </c>
      <c r="E2642" s="367">
        <v>29255.813953488545</v>
      </c>
      <c r="F2642" s="367">
        <v>-6200045.9941245252</v>
      </c>
      <c r="G2642" s="367">
        <v>6290.0000000000382</v>
      </c>
      <c r="H2642" s="367">
        <v>157250</v>
      </c>
      <c r="I2642" s="384">
        <v>-73151037.531467319</v>
      </c>
      <c r="J2642" s="367">
        <v>6290</v>
      </c>
      <c r="K2642" s="367">
        <v>38121.212121212193</v>
      </c>
      <c r="L2642" s="384">
        <v>-4477758.4434884228</v>
      </c>
      <c r="M2642" s="367">
        <v>6290.0000000000118</v>
      </c>
      <c r="N2642" s="367">
        <v>629</v>
      </c>
      <c r="O2642" s="384">
        <v>-75803.353392692748</v>
      </c>
      <c r="P2642" s="367">
        <v>91.204999999999998</v>
      </c>
      <c r="Q2642" s="367">
        <v>629</v>
      </c>
      <c r="R2642" s="384">
        <v>-32568.421181400186</v>
      </c>
      <c r="S2642" s="367">
        <v>88.06</v>
      </c>
      <c r="T2642" s="367">
        <v>21689.655172413703</v>
      </c>
      <c r="U2642" s="384">
        <v>-4592255.7779032234</v>
      </c>
      <c r="V2642" s="367">
        <v>6289.9999999999736</v>
      </c>
      <c r="W2642" s="367">
        <v>1048333.3333333236</v>
      </c>
      <c r="X2642" s="384">
        <v>140769.48756935433</v>
      </c>
      <c r="Y2642" s="386">
        <v>6289.9999999999409</v>
      </c>
      <c r="Z2642" s="367"/>
      <c r="AA2642" s="367"/>
      <c r="AB2642" s="367"/>
      <c r="AC2642" s="367"/>
      <c r="AD2642" s="367"/>
      <c r="AE2642" s="367"/>
      <c r="AF2642" s="367"/>
      <c r="AG2642" s="367"/>
      <c r="AH2642" s="367"/>
      <c r="AI2642" s="367"/>
      <c r="AJ2642" s="367"/>
      <c r="AK2642" s="367"/>
      <c r="AL2642" s="367"/>
      <c r="AM2642" s="367"/>
      <c r="AN2642" s="367"/>
      <c r="AO2642" s="367"/>
      <c r="AP2642" s="367"/>
      <c r="AQ2642" s="367"/>
      <c r="AR2642" s="367"/>
      <c r="AS2642" s="367"/>
      <c r="AT2642" s="367"/>
    </row>
    <row r="2643" spans="2:46" ht="13.8">
      <c r="B2643" s="26">
        <v>105.0000000000008</v>
      </c>
      <c r="C2643" s="363">
        <v>894.0014200224615</v>
      </c>
      <c r="D2643" s="367">
        <v>6300.0000000000482</v>
      </c>
      <c r="E2643" s="367">
        <v>29302.325581395522</v>
      </c>
      <c r="F2643" s="367">
        <v>-6219865.1408773633</v>
      </c>
      <c r="G2643" s="367">
        <v>6300.0000000000382</v>
      </c>
      <c r="H2643" s="367">
        <v>157500</v>
      </c>
      <c r="I2643" s="384">
        <v>-73384617.910695016</v>
      </c>
      <c r="J2643" s="367">
        <v>6300</v>
      </c>
      <c r="K2643" s="367">
        <v>38181.818181818257</v>
      </c>
      <c r="L2643" s="384">
        <v>-4492502.8685973948</v>
      </c>
      <c r="M2643" s="367">
        <v>6300.0000000000136</v>
      </c>
      <c r="N2643" s="367">
        <v>630</v>
      </c>
      <c r="O2643" s="384">
        <v>-76047.305188191021</v>
      </c>
      <c r="P2643" s="367">
        <v>91.350000000000009</v>
      </c>
      <c r="Q2643" s="367">
        <v>630</v>
      </c>
      <c r="R2643" s="384">
        <v>-32678.456449528094</v>
      </c>
      <c r="S2643" s="367">
        <v>88.2</v>
      </c>
      <c r="T2643" s="367">
        <v>21724.137931034391</v>
      </c>
      <c r="U2643" s="384">
        <v>-4607286.4959220272</v>
      </c>
      <c r="V2643" s="367">
        <v>6299.9999999999736</v>
      </c>
      <c r="W2643" s="367">
        <v>1049999.9999999902</v>
      </c>
      <c r="X2643" s="384">
        <v>140705.84275379829</v>
      </c>
      <c r="Y2643" s="386">
        <v>6299.9999999999409</v>
      </c>
      <c r="Z2643" s="367"/>
      <c r="AA2643" s="367"/>
      <c r="AB2643" s="367"/>
      <c r="AC2643" s="367"/>
      <c r="AD2643" s="367"/>
      <c r="AE2643" s="367"/>
      <c r="AF2643" s="367"/>
      <c r="AG2643" s="367"/>
      <c r="AH2643" s="367"/>
      <c r="AI2643" s="367"/>
      <c r="AJ2643" s="367"/>
      <c r="AK2643" s="367"/>
      <c r="AL2643" s="367"/>
      <c r="AM2643" s="367"/>
      <c r="AN2643" s="367"/>
      <c r="AO2643" s="367"/>
      <c r="AP2643" s="367"/>
      <c r="AQ2643" s="367"/>
      <c r="AR2643" s="367"/>
      <c r="AS2643" s="367"/>
      <c r="AT2643" s="367"/>
    </row>
    <row r="2644" spans="2:46" ht="13.8">
      <c r="B2644" s="26">
        <v>105.16666666666747</v>
      </c>
      <c r="C2644" s="363">
        <v>895.37258994821673</v>
      </c>
      <c r="D2644" s="367">
        <v>6310.0000000000482</v>
      </c>
      <c r="E2644" s="367">
        <v>29348.837209302499</v>
      </c>
      <c r="F2644" s="367">
        <v>-6239715.9135282673</v>
      </c>
      <c r="G2644" s="367">
        <v>6310.0000000000382</v>
      </c>
      <c r="H2644" s="367">
        <v>157750</v>
      </c>
      <c r="I2644" s="384">
        <v>-73618570.616977513</v>
      </c>
      <c r="J2644" s="367">
        <v>6310</v>
      </c>
      <c r="K2644" s="367">
        <v>38242.42424242432</v>
      </c>
      <c r="L2644" s="384">
        <v>-4507271.5018722611</v>
      </c>
      <c r="M2644" s="367">
        <v>6310.0000000000136</v>
      </c>
      <c r="N2644" s="367">
        <v>631</v>
      </c>
      <c r="O2644" s="384">
        <v>-76291.648849467529</v>
      </c>
      <c r="P2644" s="367">
        <v>91.49499999999999</v>
      </c>
      <c r="Q2644" s="367">
        <v>631</v>
      </c>
      <c r="R2644" s="384">
        <v>-32788.676661065649</v>
      </c>
      <c r="S2644" s="367">
        <v>88.34</v>
      </c>
      <c r="T2644" s="367">
        <v>21758.620689655079</v>
      </c>
      <c r="U2644" s="384">
        <v>-4622341.7530977475</v>
      </c>
      <c r="V2644" s="367">
        <v>6309.9999999999736</v>
      </c>
      <c r="W2644" s="367">
        <v>1051666.666666657</v>
      </c>
      <c r="X2644" s="384">
        <v>140641.28541861396</v>
      </c>
      <c r="Y2644" s="386">
        <v>6309.9999999999409</v>
      </c>
      <c r="Z2644" s="367"/>
      <c r="AA2644" s="367"/>
      <c r="AB2644" s="367"/>
      <c r="AC2644" s="367"/>
      <c r="AD2644" s="367"/>
      <c r="AE2644" s="367"/>
      <c r="AF2644" s="367"/>
      <c r="AG2644" s="367"/>
      <c r="AH2644" s="367"/>
      <c r="AI2644" s="367"/>
      <c r="AJ2644" s="367"/>
      <c r="AK2644" s="367"/>
      <c r="AL2644" s="367"/>
      <c r="AM2644" s="367"/>
      <c r="AN2644" s="367"/>
      <c r="AO2644" s="367"/>
      <c r="AP2644" s="367"/>
      <c r="AQ2644" s="367"/>
      <c r="AR2644" s="367"/>
      <c r="AS2644" s="367"/>
      <c r="AT2644" s="367"/>
    </row>
    <row r="2645" spans="2:46" ht="13.8">
      <c r="B2645" s="26">
        <v>105.33333333333414</v>
      </c>
      <c r="C2645" s="363">
        <v>896.74360811502663</v>
      </c>
      <c r="D2645" s="367">
        <v>6320.0000000000491</v>
      </c>
      <c r="E2645" s="367">
        <v>29395.348837209476</v>
      </c>
      <c r="F2645" s="367">
        <v>-6259598.3120772373</v>
      </c>
      <c r="G2645" s="367">
        <v>6320.0000000000382</v>
      </c>
      <c r="H2645" s="367">
        <v>158000</v>
      </c>
      <c r="I2645" s="384">
        <v>-73852895.650314793</v>
      </c>
      <c r="J2645" s="367">
        <v>6320</v>
      </c>
      <c r="K2645" s="367">
        <v>38303.030303030384</v>
      </c>
      <c r="L2645" s="384">
        <v>-4522064.3433130262</v>
      </c>
      <c r="M2645" s="367">
        <v>6320.0000000000136</v>
      </c>
      <c r="N2645" s="367">
        <v>632</v>
      </c>
      <c r="O2645" s="384">
        <v>-76536.384376522328</v>
      </c>
      <c r="P2645" s="367">
        <v>91.64</v>
      </c>
      <c r="Q2645" s="367">
        <v>632</v>
      </c>
      <c r="R2645" s="384">
        <v>-32899.081816012855</v>
      </c>
      <c r="S2645" s="367">
        <v>88.48</v>
      </c>
      <c r="T2645" s="367">
        <v>21793.103448275768</v>
      </c>
      <c r="U2645" s="384">
        <v>-4637421.5494303843</v>
      </c>
      <c r="V2645" s="367">
        <v>6319.9999999999727</v>
      </c>
      <c r="W2645" s="367">
        <v>1053333.3333333237</v>
      </c>
      <c r="X2645" s="384">
        <v>140575.8155638013</v>
      </c>
      <c r="Y2645" s="386">
        <v>6319.9999999999427</v>
      </c>
      <c r="Z2645" s="367"/>
      <c r="AA2645" s="367"/>
      <c r="AB2645" s="367"/>
      <c r="AC2645" s="367"/>
      <c r="AD2645" s="367"/>
      <c r="AE2645" s="367"/>
      <c r="AF2645" s="367"/>
      <c r="AG2645" s="367"/>
      <c r="AH2645" s="367"/>
      <c r="AI2645" s="367"/>
      <c r="AJ2645" s="367"/>
      <c r="AK2645" s="367"/>
      <c r="AL2645" s="367"/>
      <c r="AM2645" s="367"/>
      <c r="AN2645" s="367"/>
      <c r="AO2645" s="367"/>
      <c r="AP2645" s="367"/>
      <c r="AQ2645" s="367"/>
      <c r="AR2645" s="367"/>
      <c r="AS2645" s="367"/>
      <c r="AT2645" s="367"/>
    </row>
    <row r="2646" spans="2:46" ht="13.8">
      <c r="B2646" s="26">
        <v>105.50000000000081</v>
      </c>
      <c r="C2646" s="363">
        <v>898.11447452289099</v>
      </c>
      <c r="D2646" s="367">
        <v>6330.0000000000491</v>
      </c>
      <c r="E2646" s="367">
        <v>29441.860465116453</v>
      </c>
      <c r="F2646" s="367">
        <v>-6279512.3365242751</v>
      </c>
      <c r="G2646" s="367">
        <v>6330.0000000000382</v>
      </c>
      <c r="H2646" s="367">
        <v>158250</v>
      </c>
      <c r="I2646" s="384">
        <v>-74087593.010706902</v>
      </c>
      <c r="J2646" s="367">
        <v>6330</v>
      </c>
      <c r="K2646" s="367">
        <v>38363.636363636448</v>
      </c>
      <c r="L2646" s="384">
        <v>-4536881.3929196885</v>
      </c>
      <c r="M2646" s="367">
        <v>6330.0000000000146</v>
      </c>
      <c r="N2646" s="367">
        <v>633</v>
      </c>
      <c r="O2646" s="384">
        <v>-76781.511769355391</v>
      </c>
      <c r="P2646" s="367">
        <v>91.785000000000011</v>
      </c>
      <c r="Q2646" s="367">
        <v>633</v>
      </c>
      <c r="R2646" s="384">
        <v>-33009.671914369712</v>
      </c>
      <c r="S2646" s="367">
        <v>88.62</v>
      </c>
      <c r="T2646" s="367">
        <v>21827.586206896456</v>
      </c>
      <c r="U2646" s="384">
        <v>-4652525.8849199424</v>
      </c>
      <c r="V2646" s="367">
        <v>6329.9999999999727</v>
      </c>
      <c r="W2646" s="367">
        <v>1054999.9999999905</v>
      </c>
      <c r="X2646" s="384">
        <v>140509.43318936034</v>
      </c>
      <c r="Y2646" s="386">
        <v>6329.9999999999427</v>
      </c>
      <c r="Z2646" s="367"/>
      <c r="AA2646" s="367"/>
      <c r="AB2646" s="367"/>
      <c r="AC2646" s="367"/>
      <c r="AD2646" s="367"/>
      <c r="AE2646" s="367"/>
      <c r="AF2646" s="367"/>
      <c r="AG2646" s="367"/>
      <c r="AH2646" s="367"/>
      <c r="AI2646" s="367"/>
      <c r="AJ2646" s="367"/>
      <c r="AK2646" s="367"/>
      <c r="AL2646" s="367"/>
      <c r="AM2646" s="367"/>
      <c r="AN2646" s="367"/>
      <c r="AO2646" s="367"/>
      <c r="AP2646" s="367"/>
      <c r="AQ2646" s="367"/>
      <c r="AR2646" s="367"/>
      <c r="AS2646" s="367"/>
      <c r="AT2646" s="367"/>
    </row>
    <row r="2647" spans="2:46" ht="13.8">
      <c r="B2647" s="26">
        <v>105.66666666666748</v>
      </c>
      <c r="C2647" s="363">
        <v>899.48518917181013</v>
      </c>
      <c r="D2647" s="367">
        <v>6340.0000000000491</v>
      </c>
      <c r="E2647" s="367">
        <v>29488.37209302343</v>
      </c>
      <c r="F2647" s="367">
        <v>-6299457.9868693789</v>
      </c>
      <c r="G2647" s="367">
        <v>6340.0000000000382</v>
      </c>
      <c r="H2647" s="367">
        <v>158500</v>
      </c>
      <c r="I2647" s="384">
        <v>-74322662.698153794</v>
      </c>
      <c r="J2647" s="367">
        <v>6340</v>
      </c>
      <c r="K2647" s="367">
        <v>38424.242424242511</v>
      </c>
      <c r="L2647" s="384">
        <v>-4551722.6506922469</v>
      </c>
      <c r="M2647" s="367">
        <v>6340.0000000000146</v>
      </c>
      <c r="N2647" s="367">
        <v>634</v>
      </c>
      <c r="O2647" s="384">
        <v>-77027.031027966674</v>
      </c>
      <c r="P2647" s="367">
        <v>91.929999999999993</v>
      </c>
      <c r="Q2647" s="367">
        <v>634</v>
      </c>
      <c r="R2647" s="384">
        <v>-33120.446956136228</v>
      </c>
      <c r="S2647" s="367">
        <v>88.76</v>
      </c>
      <c r="T2647" s="367">
        <v>21862.068965517145</v>
      </c>
      <c r="U2647" s="384">
        <v>-4667654.759566417</v>
      </c>
      <c r="V2647" s="367">
        <v>6339.9999999999727</v>
      </c>
      <c r="W2647" s="367">
        <v>1056666.6666666572</v>
      </c>
      <c r="X2647" s="384">
        <v>140442.13829529108</v>
      </c>
      <c r="Y2647" s="386">
        <v>6339.9999999999427</v>
      </c>
      <c r="Z2647" s="367"/>
      <c r="AA2647" s="367"/>
      <c r="AB2647" s="367"/>
      <c r="AC2647" s="367"/>
      <c r="AD2647" s="367"/>
      <c r="AE2647" s="367"/>
      <c r="AF2647" s="367"/>
      <c r="AG2647" s="367"/>
      <c r="AH2647" s="367"/>
      <c r="AI2647" s="367"/>
      <c r="AJ2647" s="367"/>
      <c r="AK2647" s="367"/>
      <c r="AL2647" s="367"/>
      <c r="AM2647" s="367"/>
      <c r="AN2647" s="367"/>
      <c r="AO2647" s="367"/>
      <c r="AP2647" s="367"/>
      <c r="AQ2647" s="367"/>
      <c r="AR2647" s="367"/>
      <c r="AS2647" s="367"/>
      <c r="AT2647" s="367"/>
    </row>
    <row r="2648" spans="2:46" ht="13.8">
      <c r="B2648" s="26">
        <v>105.83333333333415</v>
      </c>
      <c r="C2648" s="363">
        <v>900.85575206178351</v>
      </c>
      <c r="D2648" s="367">
        <v>6350.0000000000491</v>
      </c>
      <c r="E2648" s="367">
        <v>29534.883720930407</v>
      </c>
      <c r="F2648" s="367">
        <v>-6319435.2631125487</v>
      </c>
      <c r="G2648" s="367">
        <v>6350.0000000000382</v>
      </c>
      <c r="H2648" s="367">
        <v>158750</v>
      </c>
      <c r="I2648" s="384">
        <v>-74558104.7126555</v>
      </c>
      <c r="J2648" s="367">
        <v>6350</v>
      </c>
      <c r="K2648" s="367">
        <v>38484.848484848575</v>
      </c>
      <c r="L2648" s="384">
        <v>-4566588.1166307041</v>
      </c>
      <c r="M2648" s="367">
        <v>6350.0000000000155</v>
      </c>
      <c r="N2648" s="367">
        <v>635</v>
      </c>
      <c r="O2648" s="384">
        <v>-77272.942152356278</v>
      </c>
      <c r="P2648" s="367">
        <v>92.075000000000003</v>
      </c>
      <c r="Q2648" s="367">
        <v>635</v>
      </c>
      <c r="R2648" s="384">
        <v>-33231.406941312387</v>
      </c>
      <c r="S2648" s="367">
        <v>88.9</v>
      </c>
      <c r="T2648" s="367">
        <v>21896.551724137833</v>
      </c>
      <c r="U2648" s="384">
        <v>-4682808.1733698063</v>
      </c>
      <c r="V2648" s="367">
        <v>6349.9999999999709</v>
      </c>
      <c r="W2648" s="367">
        <v>1058333.3333333239</v>
      </c>
      <c r="X2648" s="384">
        <v>140373.93088159349</v>
      </c>
      <c r="Y2648" s="386">
        <v>6349.9999999999436</v>
      </c>
      <c r="Z2648" s="367"/>
      <c r="AA2648" s="367"/>
      <c r="AB2648" s="367"/>
      <c r="AC2648" s="367"/>
      <c r="AD2648" s="367"/>
      <c r="AE2648" s="367"/>
      <c r="AF2648" s="367"/>
      <c r="AG2648" s="367"/>
      <c r="AH2648" s="367"/>
      <c r="AI2648" s="367"/>
      <c r="AJ2648" s="367"/>
      <c r="AK2648" s="367"/>
      <c r="AL2648" s="367"/>
      <c r="AM2648" s="367"/>
      <c r="AN2648" s="367"/>
      <c r="AO2648" s="367"/>
      <c r="AP2648" s="367"/>
      <c r="AQ2648" s="367"/>
      <c r="AR2648" s="367"/>
      <c r="AS2648" s="367"/>
      <c r="AT2648" s="367"/>
    </row>
    <row r="2649" spans="2:46" ht="13.8">
      <c r="B2649" s="26">
        <v>106.00000000000082</v>
      </c>
      <c r="C2649" s="363">
        <v>902.22616319281155</v>
      </c>
      <c r="D2649" s="367">
        <v>6360.00000000005</v>
      </c>
      <c r="E2649" s="367">
        <v>29581.395348837385</v>
      </c>
      <c r="F2649" s="367">
        <v>-6339444.1652537845</v>
      </c>
      <c r="G2649" s="367">
        <v>6360.0000000000382</v>
      </c>
      <c r="H2649" s="367">
        <v>159000</v>
      </c>
      <c r="I2649" s="384">
        <v>-74793919.054211974</v>
      </c>
      <c r="J2649" s="367">
        <v>6360</v>
      </c>
      <c r="K2649" s="367">
        <v>38545.454545454639</v>
      </c>
      <c r="L2649" s="384">
        <v>-4581477.7907350566</v>
      </c>
      <c r="M2649" s="367">
        <v>6360.0000000000155</v>
      </c>
      <c r="N2649" s="367">
        <v>636</v>
      </c>
      <c r="O2649" s="384">
        <v>-77519.245142524087</v>
      </c>
      <c r="P2649" s="367">
        <v>92.22</v>
      </c>
      <c r="Q2649" s="367">
        <v>636</v>
      </c>
      <c r="R2649" s="384">
        <v>-33342.55186989819</v>
      </c>
      <c r="S2649" s="367">
        <v>89.04</v>
      </c>
      <c r="T2649" s="367">
        <v>21931.034482758521</v>
      </c>
      <c r="U2649" s="384">
        <v>-4697986.1263301168</v>
      </c>
      <c r="V2649" s="367">
        <v>6359.9999999999709</v>
      </c>
      <c r="W2649" s="367">
        <v>1059999.9999999907</v>
      </c>
      <c r="X2649" s="384">
        <v>140304.81094826764</v>
      </c>
      <c r="Y2649" s="386">
        <v>6359.9999999999436</v>
      </c>
      <c r="Z2649" s="367"/>
      <c r="AA2649" s="367"/>
      <c r="AB2649" s="367"/>
      <c r="AC2649" s="367"/>
      <c r="AD2649" s="367"/>
      <c r="AE2649" s="367"/>
      <c r="AF2649" s="367"/>
      <c r="AG2649" s="367"/>
      <c r="AH2649" s="367"/>
      <c r="AI2649" s="367"/>
      <c r="AJ2649" s="367"/>
      <c r="AK2649" s="367"/>
      <c r="AL2649" s="367"/>
      <c r="AM2649" s="367"/>
      <c r="AN2649" s="367"/>
      <c r="AO2649" s="367"/>
      <c r="AP2649" s="367"/>
      <c r="AQ2649" s="367"/>
      <c r="AR2649" s="367"/>
      <c r="AS2649" s="367"/>
      <c r="AT2649" s="367"/>
    </row>
    <row r="2650" spans="2:46" ht="13.8">
      <c r="B2650" s="26">
        <v>106.1666666666675</v>
      </c>
      <c r="C2650" s="363">
        <v>903.59642256489406</v>
      </c>
      <c r="D2650" s="367">
        <v>6370.00000000005</v>
      </c>
      <c r="E2650" s="367">
        <v>29627.906976744362</v>
      </c>
      <c r="F2650" s="367">
        <v>-6359484.6932930881</v>
      </c>
      <c r="G2650" s="367">
        <v>6370.0000000000382</v>
      </c>
      <c r="H2650" s="367">
        <v>159250</v>
      </c>
      <c r="I2650" s="384">
        <v>-75030105.722823277</v>
      </c>
      <c r="J2650" s="367">
        <v>6370</v>
      </c>
      <c r="K2650" s="367">
        <v>38606.060606060702</v>
      </c>
      <c r="L2650" s="384">
        <v>-4596391.673005308</v>
      </c>
      <c r="M2650" s="367">
        <v>6370.0000000000164</v>
      </c>
      <c r="N2650" s="367">
        <v>637</v>
      </c>
      <c r="O2650" s="384">
        <v>-77765.939998470174</v>
      </c>
      <c r="P2650" s="367">
        <v>92.364999999999995</v>
      </c>
      <c r="Q2650" s="367">
        <v>637</v>
      </c>
      <c r="R2650" s="384">
        <v>-33453.881741893645</v>
      </c>
      <c r="S2650" s="367">
        <v>89.18</v>
      </c>
      <c r="T2650" s="367">
        <v>21965.51724137921</v>
      </c>
      <c r="U2650" s="384">
        <v>-4713188.6184473448</v>
      </c>
      <c r="V2650" s="367">
        <v>6369.9999999999709</v>
      </c>
      <c r="W2650" s="367">
        <v>1061666.6666666574</v>
      </c>
      <c r="X2650" s="384">
        <v>140234.77849531345</v>
      </c>
      <c r="Y2650" s="386">
        <v>6369.9999999999445</v>
      </c>
      <c r="Z2650" s="367"/>
      <c r="AA2650" s="367"/>
      <c r="AB2650" s="367"/>
      <c r="AC2650" s="367"/>
      <c r="AD2650" s="367"/>
      <c r="AE2650" s="367"/>
      <c r="AF2650" s="367"/>
      <c r="AG2650" s="367"/>
      <c r="AH2650" s="367"/>
      <c r="AI2650" s="367"/>
      <c r="AJ2650" s="367"/>
      <c r="AK2650" s="367"/>
      <c r="AL2650" s="367"/>
      <c r="AM2650" s="367"/>
      <c r="AN2650" s="367"/>
      <c r="AO2650" s="367"/>
      <c r="AP2650" s="367"/>
      <c r="AQ2650" s="367"/>
      <c r="AR2650" s="367"/>
      <c r="AS2650" s="367"/>
      <c r="AT2650" s="367"/>
    </row>
    <row r="2651" spans="2:46" ht="13.8">
      <c r="B2651" s="26">
        <v>106.33333333333417</v>
      </c>
      <c r="C2651" s="363">
        <v>904.96653017803101</v>
      </c>
      <c r="D2651" s="367">
        <v>6380.00000000005</v>
      </c>
      <c r="E2651" s="367">
        <v>29674.418604651339</v>
      </c>
      <c r="F2651" s="367">
        <v>-6379556.8472304577</v>
      </c>
      <c r="G2651" s="367">
        <v>6380.0000000000382</v>
      </c>
      <c r="H2651" s="367">
        <v>159500</v>
      </c>
      <c r="I2651" s="384">
        <v>-75266664.718489379</v>
      </c>
      <c r="J2651" s="367">
        <v>6380</v>
      </c>
      <c r="K2651" s="367">
        <v>38666.666666666766</v>
      </c>
      <c r="L2651" s="384">
        <v>-4611329.7634414546</v>
      </c>
      <c r="M2651" s="367">
        <v>6380.0000000000164</v>
      </c>
      <c r="N2651" s="367">
        <v>638</v>
      </c>
      <c r="O2651" s="384">
        <v>-78013.026720194539</v>
      </c>
      <c r="P2651" s="367">
        <v>92.51</v>
      </c>
      <c r="Q2651" s="367">
        <v>638</v>
      </c>
      <c r="R2651" s="384">
        <v>-33565.396557298758</v>
      </c>
      <c r="S2651" s="367">
        <v>89.320000000000007</v>
      </c>
      <c r="T2651" s="367">
        <v>21999.999999999898</v>
      </c>
      <c r="U2651" s="384">
        <v>-4728415.6497214902</v>
      </c>
      <c r="V2651" s="367">
        <v>6379.99999999997</v>
      </c>
      <c r="W2651" s="367">
        <v>1063333.3333333242</v>
      </c>
      <c r="X2651" s="384">
        <v>140163.83352273094</v>
      </c>
      <c r="Y2651" s="386">
        <v>6379.9999999999445</v>
      </c>
      <c r="Z2651" s="367"/>
      <c r="AA2651" s="367"/>
      <c r="AB2651" s="367"/>
      <c r="AC2651" s="367"/>
      <c r="AD2651" s="367"/>
      <c r="AE2651" s="367"/>
      <c r="AF2651" s="367"/>
      <c r="AG2651" s="367"/>
      <c r="AH2651" s="367"/>
      <c r="AI2651" s="367"/>
      <c r="AJ2651" s="367"/>
      <c r="AK2651" s="367"/>
      <c r="AL2651" s="367"/>
      <c r="AM2651" s="367"/>
      <c r="AN2651" s="367"/>
      <c r="AO2651" s="367"/>
      <c r="AP2651" s="367"/>
      <c r="AQ2651" s="367"/>
      <c r="AR2651" s="367"/>
      <c r="AS2651" s="367"/>
      <c r="AT2651" s="367"/>
    </row>
    <row r="2652" spans="2:46" ht="13.8">
      <c r="B2652" s="26">
        <v>106.50000000000084</v>
      </c>
      <c r="C2652" s="363">
        <v>906.33648603222287</v>
      </c>
      <c r="D2652" s="367">
        <v>6390.00000000005</v>
      </c>
      <c r="E2652" s="367">
        <v>29720.930232558316</v>
      </c>
      <c r="F2652" s="367">
        <v>-6399660.6270658951</v>
      </c>
      <c r="G2652" s="367">
        <v>6390.0000000000382</v>
      </c>
      <c r="H2652" s="367">
        <v>159750</v>
      </c>
      <c r="I2652" s="384">
        <v>-75503596.041210264</v>
      </c>
      <c r="J2652" s="367">
        <v>6390</v>
      </c>
      <c r="K2652" s="367">
        <v>38727.27272727283</v>
      </c>
      <c r="L2652" s="384">
        <v>-4626292.0620435039</v>
      </c>
      <c r="M2652" s="367">
        <v>6390.0000000000182</v>
      </c>
      <c r="N2652" s="367">
        <v>639</v>
      </c>
      <c r="O2652" s="384">
        <v>-78260.505307697153</v>
      </c>
      <c r="P2652" s="367">
        <v>92.655000000000001</v>
      </c>
      <c r="Q2652" s="367">
        <v>639</v>
      </c>
      <c r="R2652" s="384">
        <v>-33677.096316113508</v>
      </c>
      <c r="S2652" s="367">
        <v>89.46</v>
      </c>
      <c r="T2652" s="367">
        <v>22034.482758620587</v>
      </c>
      <c r="U2652" s="384">
        <v>-4743667.2201525532</v>
      </c>
      <c r="V2652" s="367">
        <v>6389.99999999997</v>
      </c>
      <c r="W2652" s="367">
        <v>1064999.9999999909</v>
      </c>
      <c r="X2652" s="384">
        <v>140091.97603052016</v>
      </c>
      <c r="Y2652" s="386">
        <v>6389.9999999999454</v>
      </c>
      <c r="Z2652" s="367"/>
      <c r="AA2652" s="367"/>
      <c r="AB2652" s="367"/>
      <c r="AC2652" s="367"/>
      <c r="AD2652" s="367"/>
      <c r="AE2652" s="367"/>
      <c r="AF2652" s="367"/>
      <c r="AG2652" s="367"/>
      <c r="AH2652" s="367"/>
      <c r="AI2652" s="367"/>
      <c r="AJ2652" s="367"/>
      <c r="AK2652" s="367"/>
      <c r="AL2652" s="367"/>
      <c r="AM2652" s="367"/>
      <c r="AN2652" s="367"/>
      <c r="AO2652" s="367"/>
      <c r="AP2652" s="367"/>
      <c r="AQ2652" s="367"/>
      <c r="AR2652" s="367"/>
      <c r="AS2652" s="367"/>
      <c r="AT2652" s="367"/>
    </row>
    <row r="2653" spans="2:46" ht="13.8">
      <c r="B2653" s="26">
        <v>106.66666666666751</v>
      </c>
      <c r="C2653" s="363">
        <v>907.70629012746895</v>
      </c>
      <c r="D2653" s="367">
        <v>6400.0000000000509</v>
      </c>
      <c r="E2653" s="367">
        <v>29767.441860465293</v>
      </c>
      <c r="F2653" s="367">
        <v>-6419796.0327993976</v>
      </c>
      <c r="G2653" s="367">
        <v>6400.0000000000382</v>
      </c>
      <c r="H2653" s="367">
        <v>160000</v>
      </c>
      <c r="I2653" s="384">
        <v>-75740899.690985948</v>
      </c>
      <c r="J2653" s="367">
        <v>6400</v>
      </c>
      <c r="K2653" s="367">
        <v>38787.878787878893</v>
      </c>
      <c r="L2653" s="384">
        <v>-4641278.5688114455</v>
      </c>
      <c r="M2653" s="367">
        <v>6400.0000000000182</v>
      </c>
      <c r="N2653" s="367">
        <v>640</v>
      </c>
      <c r="O2653" s="384">
        <v>-78508.37576097803</v>
      </c>
      <c r="P2653" s="367">
        <v>92.8</v>
      </c>
      <c r="Q2653" s="367">
        <v>640</v>
      </c>
      <c r="R2653" s="384">
        <v>-33788.981018337909</v>
      </c>
      <c r="S2653" s="367">
        <v>89.6</v>
      </c>
      <c r="T2653" s="367">
        <v>22068.965517241275</v>
      </c>
      <c r="U2653" s="384">
        <v>-4758943.3297405355</v>
      </c>
      <c r="V2653" s="367">
        <v>6399.99999999997</v>
      </c>
      <c r="W2653" s="367">
        <v>1066666.6666666577</v>
      </c>
      <c r="X2653" s="384">
        <v>140019.20601868108</v>
      </c>
      <c r="Y2653" s="386">
        <v>6399.9999999999454</v>
      </c>
      <c r="Z2653" s="367"/>
      <c r="AA2653" s="367"/>
      <c r="AB2653" s="367"/>
      <c r="AC2653" s="367"/>
      <c r="AD2653" s="367"/>
      <c r="AE2653" s="367"/>
      <c r="AF2653" s="367"/>
      <c r="AG2653" s="367"/>
      <c r="AH2653" s="367"/>
      <c r="AI2653" s="367"/>
      <c r="AJ2653" s="367"/>
      <c r="AK2653" s="367"/>
      <c r="AL2653" s="367"/>
      <c r="AM2653" s="367"/>
      <c r="AN2653" s="367"/>
      <c r="AO2653" s="367"/>
      <c r="AP2653" s="367"/>
      <c r="AQ2653" s="367"/>
      <c r="AR2653" s="367"/>
      <c r="AS2653" s="367"/>
      <c r="AT2653" s="367"/>
    </row>
    <row r="2654" spans="2:46" ht="13.8">
      <c r="B2654" s="26">
        <v>106.83333333333418</v>
      </c>
      <c r="C2654" s="363">
        <v>909.07594246376948</v>
      </c>
      <c r="D2654" s="367">
        <v>6410.0000000000509</v>
      </c>
      <c r="E2654" s="367">
        <v>29813.95348837227</v>
      </c>
      <c r="F2654" s="367">
        <v>-6439963.064430966</v>
      </c>
      <c r="G2654" s="367">
        <v>6410.0000000000382</v>
      </c>
      <c r="H2654" s="367">
        <v>160250</v>
      </c>
      <c r="I2654" s="384">
        <v>-75978575.667816445</v>
      </c>
      <c r="J2654" s="367">
        <v>6410</v>
      </c>
      <c r="K2654" s="367">
        <v>38848.484848484957</v>
      </c>
      <c r="L2654" s="384">
        <v>-4656289.2837452851</v>
      </c>
      <c r="M2654" s="367">
        <v>6410.0000000000182</v>
      </c>
      <c r="N2654" s="367">
        <v>641</v>
      </c>
      <c r="O2654" s="384">
        <v>-78756.638080037184</v>
      </c>
      <c r="P2654" s="367">
        <v>92.945000000000007</v>
      </c>
      <c r="Q2654" s="367">
        <v>641</v>
      </c>
      <c r="R2654" s="384">
        <v>-33901.050663971975</v>
      </c>
      <c r="S2654" s="367">
        <v>89.74</v>
      </c>
      <c r="T2654" s="367">
        <v>22103.448275861963</v>
      </c>
      <c r="U2654" s="384">
        <v>-4774243.9784854343</v>
      </c>
      <c r="V2654" s="367">
        <v>6409.9999999999691</v>
      </c>
      <c r="W2654" s="367">
        <v>1068333.3333333244</v>
      </c>
      <c r="X2654" s="384">
        <v>139945.52348721368</v>
      </c>
      <c r="Y2654" s="386">
        <v>6409.9999999999454</v>
      </c>
      <c r="Z2654" s="367"/>
      <c r="AA2654" s="367"/>
      <c r="AB2654" s="367"/>
      <c r="AC2654" s="367"/>
      <c r="AD2654" s="367"/>
      <c r="AE2654" s="367"/>
      <c r="AF2654" s="367"/>
      <c r="AG2654" s="367"/>
      <c r="AH2654" s="367"/>
      <c r="AI2654" s="367"/>
      <c r="AJ2654" s="367"/>
      <c r="AK2654" s="367"/>
      <c r="AL2654" s="367"/>
      <c r="AM2654" s="367"/>
      <c r="AN2654" s="367"/>
      <c r="AO2654" s="367"/>
      <c r="AP2654" s="367"/>
      <c r="AQ2654" s="367"/>
      <c r="AR2654" s="367"/>
      <c r="AS2654" s="367"/>
      <c r="AT2654" s="367"/>
    </row>
    <row r="2655" spans="2:46" ht="13.8">
      <c r="B2655" s="26">
        <v>107.00000000000085</v>
      </c>
      <c r="C2655" s="363">
        <v>910.44544304112469</v>
      </c>
      <c r="D2655" s="367">
        <v>6420.0000000000509</v>
      </c>
      <c r="E2655" s="367">
        <v>29860.465116279247</v>
      </c>
      <c r="F2655" s="367">
        <v>-6460161.7219606023</v>
      </c>
      <c r="G2655" s="367">
        <v>6420.0000000000382</v>
      </c>
      <c r="H2655" s="367">
        <v>160500</v>
      </c>
      <c r="I2655" s="384">
        <v>-76216623.971701741</v>
      </c>
      <c r="J2655" s="367">
        <v>6420</v>
      </c>
      <c r="K2655" s="367">
        <v>38909.090909091021</v>
      </c>
      <c r="L2655" s="384">
        <v>-4671324.2068450218</v>
      </c>
      <c r="M2655" s="367">
        <v>6420.0000000000191</v>
      </c>
      <c r="N2655" s="367">
        <v>642</v>
      </c>
      <c r="O2655" s="384">
        <v>-79005.292264874559</v>
      </c>
      <c r="P2655" s="367">
        <v>93.089999999999989</v>
      </c>
      <c r="Q2655" s="367">
        <v>642</v>
      </c>
      <c r="R2655" s="384">
        <v>-34013.305253015678</v>
      </c>
      <c r="S2655" s="367">
        <v>89.88</v>
      </c>
      <c r="T2655" s="367">
        <v>22137.931034482652</v>
      </c>
      <c r="U2655" s="384">
        <v>-4789569.1663872516</v>
      </c>
      <c r="V2655" s="367">
        <v>6419.9999999999691</v>
      </c>
      <c r="W2655" s="367">
        <v>1069999.9999999912</v>
      </c>
      <c r="X2655" s="384">
        <v>139870.92843611797</v>
      </c>
      <c r="Y2655" s="386">
        <v>6419.9999999999472</v>
      </c>
      <c r="Z2655" s="367"/>
      <c r="AA2655" s="367"/>
      <c r="AB2655" s="367"/>
      <c r="AC2655" s="367"/>
      <c r="AD2655" s="367"/>
      <c r="AE2655" s="367"/>
      <c r="AF2655" s="367"/>
      <c r="AG2655" s="367"/>
      <c r="AH2655" s="367"/>
      <c r="AI2655" s="367"/>
      <c r="AJ2655" s="367"/>
      <c r="AK2655" s="367"/>
      <c r="AL2655" s="367"/>
      <c r="AM2655" s="367"/>
      <c r="AN2655" s="367"/>
      <c r="AO2655" s="367"/>
      <c r="AP2655" s="367"/>
      <c r="AQ2655" s="367"/>
      <c r="AR2655" s="367"/>
      <c r="AS2655" s="367"/>
      <c r="AT2655" s="367"/>
    </row>
    <row r="2656" spans="2:46" ht="13.8">
      <c r="B2656" s="26">
        <v>107.16666666666752</v>
      </c>
      <c r="C2656" s="363">
        <v>911.81479185953435</v>
      </c>
      <c r="D2656" s="367">
        <v>6430.0000000000509</v>
      </c>
      <c r="E2656" s="367">
        <v>29906.976744186224</v>
      </c>
      <c r="F2656" s="367">
        <v>-6480392.0053883046</v>
      </c>
      <c r="G2656" s="367">
        <v>6430.0000000000382</v>
      </c>
      <c r="H2656" s="367">
        <v>160750</v>
      </c>
      <c r="I2656" s="384">
        <v>-76455044.602641821</v>
      </c>
      <c r="J2656" s="367">
        <v>6430</v>
      </c>
      <c r="K2656" s="367">
        <v>38969.696969697085</v>
      </c>
      <c r="L2656" s="384">
        <v>-4686383.3381106565</v>
      </c>
      <c r="M2656" s="367">
        <v>6430.0000000000191</v>
      </c>
      <c r="N2656" s="367">
        <v>643</v>
      </c>
      <c r="O2656" s="384">
        <v>-79254.338315490211</v>
      </c>
      <c r="P2656" s="367">
        <v>93.234999999999999</v>
      </c>
      <c r="Q2656" s="367">
        <v>643</v>
      </c>
      <c r="R2656" s="384">
        <v>-34125.74478546904</v>
      </c>
      <c r="S2656" s="367">
        <v>90.02</v>
      </c>
      <c r="T2656" s="367">
        <v>22172.41379310334</v>
      </c>
      <c r="U2656" s="384">
        <v>-4804918.8934459873</v>
      </c>
      <c r="V2656" s="367">
        <v>6429.9999999999691</v>
      </c>
      <c r="W2656" s="367">
        <v>1071666.6666666579</v>
      </c>
      <c r="X2656" s="384">
        <v>139795.42086539397</v>
      </c>
      <c r="Y2656" s="386">
        <v>6429.9999999999472</v>
      </c>
      <c r="Z2656" s="367"/>
      <c r="AA2656" s="367"/>
      <c r="AB2656" s="367"/>
      <c r="AC2656" s="367"/>
      <c r="AD2656" s="367"/>
      <c r="AE2656" s="367"/>
      <c r="AF2656" s="367"/>
      <c r="AG2656" s="367"/>
      <c r="AH2656" s="367"/>
      <c r="AI2656" s="367"/>
      <c r="AJ2656" s="367"/>
      <c r="AK2656" s="367"/>
      <c r="AL2656" s="367"/>
      <c r="AM2656" s="367"/>
      <c r="AN2656" s="367"/>
      <c r="AO2656" s="367"/>
      <c r="AP2656" s="367"/>
      <c r="AQ2656" s="367"/>
      <c r="AR2656" s="367"/>
      <c r="AS2656" s="367"/>
      <c r="AT2656" s="367"/>
    </row>
    <row r="2657" spans="2:46" ht="13.8">
      <c r="B2657" s="26">
        <v>107.3333333333342</v>
      </c>
      <c r="C2657" s="363">
        <v>913.18398891899869</v>
      </c>
      <c r="D2657" s="367">
        <v>6440.0000000000528</v>
      </c>
      <c r="E2657" s="367">
        <v>29953.488372093201</v>
      </c>
      <c r="F2657" s="367">
        <v>-6500653.9147140747</v>
      </c>
      <c r="G2657" s="367">
        <v>6440.0000000000391</v>
      </c>
      <c r="H2657" s="367">
        <v>161000</v>
      </c>
      <c r="I2657" s="384">
        <v>-76693837.560636714</v>
      </c>
      <c r="J2657" s="367">
        <v>6440</v>
      </c>
      <c r="K2657" s="367">
        <v>39030.303030303148</v>
      </c>
      <c r="L2657" s="384">
        <v>-4701466.6775421882</v>
      </c>
      <c r="M2657" s="367">
        <v>6440.00000000002</v>
      </c>
      <c r="N2657" s="367">
        <v>644</v>
      </c>
      <c r="O2657" s="384">
        <v>-79503.776231884171</v>
      </c>
      <c r="P2657" s="367">
        <v>93.38000000000001</v>
      </c>
      <c r="Q2657" s="367">
        <v>644</v>
      </c>
      <c r="R2657" s="384">
        <v>-34238.36926133206</v>
      </c>
      <c r="S2657" s="367">
        <v>90.16</v>
      </c>
      <c r="T2657" s="367">
        <v>22206.896551724029</v>
      </c>
      <c r="U2657" s="384">
        <v>-4820293.1596616395</v>
      </c>
      <c r="V2657" s="367">
        <v>6439.9999999999682</v>
      </c>
      <c r="W2657" s="367">
        <v>1073333.3333333246</v>
      </c>
      <c r="X2657" s="384">
        <v>139719.00077504164</v>
      </c>
      <c r="Y2657" s="386">
        <v>6439.9999999999482</v>
      </c>
      <c r="Z2657" s="367"/>
      <c r="AA2657" s="367"/>
      <c r="AB2657" s="367"/>
      <c r="AC2657" s="367"/>
      <c r="AD2657" s="367"/>
      <c r="AE2657" s="367"/>
      <c r="AF2657" s="367"/>
      <c r="AG2657" s="367"/>
      <c r="AH2657" s="367"/>
      <c r="AI2657" s="367"/>
      <c r="AJ2657" s="367"/>
      <c r="AK2657" s="367"/>
      <c r="AL2657" s="367"/>
      <c r="AM2657" s="367"/>
      <c r="AN2657" s="367"/>
      <c r="AO2657" s="367"/>
      <c r="AP2657" s="367"/>
      <c r="AQ2657" s="367"/>
      <c r="AR2657" s="367"/>
      <c r="AS2657" s="367"/>
      <c r="AT2657" s="367"/>
    </row>
    <row r="2658" spans="2:46" ht="13.8">
      <c r="B2658" s="26">
        <v>107.50000000000087</v>
      </c>
      <c r="C2658" s="363">
        <v>914.5530342195176</v>
      </c>
      <c r="D2658" s="367">
        <v>6450.0000000000528</v>
      </c>
      <c r="E2658" s="367">
        <v>30000.000000000178</v>
      </c>
      <c r="F2658" s="367">
        <v>-6520947.4499379098</v>
      </c>
      <c r="G2658" s="367">
        <v>6450.0000000000391</v>
      </c>
      <c r="H2658" s="367">
        <v>161250</v>
      </c>
      <c r="I2658" s="384">
        <v>-76933002.845686406</v>
      </c>
      <c r="J2658" s="367">
        <v>6450</v>
      </c>
      <c r="K2658" s="367">
        <v>39090.909090909212</v>
      </c>
      <c r="L2658" s="384">
        <v>-4716574.225139617</v>
      </c>
      <c r="M2658" s="367">
        <v>6450.00000000002</v>
      </c>
      <c r="N2658" s="367">
        <v>645</v>
      </c>
      <c r="O2658" s="384">
        <v>-79753.60601405632</v>
      </c>
      <c r="P2658" s="367">
        <v>93.524999999999991</v>
      </c>
      <c r="Q2658" s="367">
        <v>645</v>
      </c>
      <c r="R2658" s="384">
        <v>-34351.178680604717</v>
      </c>
      <c r="S2658" s="367">
        <v>90.3</v>
      </c>
      <c r="T2658" s="367">
        <v>22241.379310344717</v>
      </c>
      <c r="U2658" s="384">
        <v>-4835691.9650342111</v>
      </c>
      <c r="V2658" s="367">
        <v>6449.9999999999682</v>
      </c>
      <c r="W2658" s="367">
        <v>1074999.9999999914</v>
      </c>
      <c r="X2658" s="384">
        <v>139641.66816506104</v>
      </c>
      <c r="Y2658" s="386">
        <v>6449.9999999999482</v>
      </c>
      <c r="Z2658" s="367"/>
      <c r="AA2658" s="367"/>
      <c r="AB2658" s="367"/>
      <c r="AC2658" s="367"/>
      <c r="AD2658" s="367"/>
      <c r="AE2658" s="367"/>
      <c r="AF2658" s="367"/>
      <c r="AG2658" s="367"/>
      <c r="AH2658" s="367"/>
      <c r="AI2658" s="367"/>
      <c r="AJ2658" s="367"/>
      <c r="AK2658" s="367"/>
      <c r="AL2658" s="367"/>
      <c r="AM2658" s="367"/>
      <c r="AN2658" s="367"/>
      <c r="AO2658" s="367"/>
      <c r="AP2658" s="367"/>
      <c r="AQ2658" s="367"/>
      <c r="AR2658" s="367"/>
      <c r="AS2658" s="367"/>
      <c r="AT2658" s="367"/>
    </row>
    <row r="2659" spans="2:46" ht="13.8">
      <c r="B2659" s="26">
        <v>107.66666666666754</v>
      </c>
      <c r="C2659" s="363">
        <v>915.92192776109084</v>
      </c>
      <c r="D2659" s="367">
        <v>6460.0000000000528</v>
      </c>
      <c r="E2659" s="367">
        <v>30046.511627907155</v>
      </c>
      <c r="F2659" s="367">
        <v>-6541272.6110598119</v>
      </c>
      <c r="G2659" s="367">
        <v>6460.0000000000391</v>
      </c>
      <c r="H2659" s="367">
        <v>161500</v>
      </c>
      <c r="I2659" s="384">
        <v>-77172540.457790896</v>
      </c>
      <c r="J2659" s="367">
        <v>6460</v>
      </c>
      <c r="K2659" s="367">
        <v>39151.515151515276</v>
      </c>
      <c r="L2659" s="384">
        <v>-4731705.9809029428</v>
      </c>
      <c r="M2659" s="367">
        <v>6460.0000000000209</v>
      </c>
      <c r="N2659" s="367">
        <v>646</v>
      </c>
      <c r="O2659" s="384">
        <v>-80003.827662006777</v>
      </c>
      <c r="P2659" s="367">
        <v>93.67</v>
      </c>
      <c r="Q2659" s="367">
        <v>646</v>
      </c>
      <c r="R2659" s="384">
        <v>-34464.173043287024</v>
      </c>
      <c r="S2659" s="367">
        <v>90.44</v>
      </c>
      <c r="T2659" s="367">
        <v>22275.862068965405</v>
      </c>
      <c r="U2659" s="384">
        <v>-4851115.3095637001</v>
      </c>
      <c r="V2659" s="367">
        <v>6459.9999999999682</v>
      </c>
      <c r="W2659" s="367">
        <v>1076666.6666666581</v>
      </c>
      <c r="X2659" s="384">
        <v>139563.42303545214</v>
      </c>
      <c r="Y2659" s="386">
        <v>6459.9999999999482</v>
      </c>
      <c r="Z2659" s="367"/>
      <c r="AA2659" s="367"/>
      <c r="AB2659" s="367"/>
      <c r="AC2659" s="367"/>
      <c r="AD2659" s="367"/>
      <c r="AE2659" s="367"/>
      <c r="AF2659" s="367"/>
      <c r="AG2659" s="367"/>
      <c r="AH2659" s="367"/>
      <c r="AI2659" s="367"/>
      <c r="AJ2659" s="367"/>
      <c r="AK2659" s="367"/>
      <c r="AL2659" s="367"/>
      <c r="AM2659" s="367"/>
      <c r="AN2659" s="367"/>
      <c r="AO2659" s="367"/>
      <c r="AP2659" s="367"/>
      <c r="AQ2659" s="367"/>
      <c r="AR2659" s="367"/>
      <c r="AS2659" s="367"/>
      <c r="AT2659" s="367"/>
    </row>
    <row r="2660" spans="2:46" ht="13.8">
      <c r="B2660" s="26">
        <v>107.83333333333421</v>
      </c>
      <c r="C2660" s="363">
        <v>917.29066954371854</v>
      </c>
      <c r="D2660" s="367">
        <v>6470.0000000000528</v>
      </c>
      <c r="E2660" s="367">
        <v>30093.023255814132</v>
      </c>
      <c r="F2660" s="367">
        <v>-6561629.3980797809</v>
      </c>
      <c r="G2660" s="367">
        <v>6470.0000000000391</v>
      </c>
      <c r="H2660" s="367">
        <v>161750</v>
      </c>
      <c r="I2660" s="384">
        <v>-77412450.396950185</v>
      </c>
      <c r="J2660" s="367">
        <v>6470</v>
      </c>
      <c r="K2660" s="367">
        <v>39212.121212121339</v>
      </c>
      <c r="L2660" s="384">
        <v>-4746861.9448321667</v>
      </c>
      <c r="M2660" s="367">
        <v>6470.0000000000209</v>
      </c>
      <c r="N2660" s="367">
        <v>647</v>
      </c>
      <c r="O2660" s="384">
        <v>-80254.441175735468</v>
      </c>
      <c r="P2660" s="367">
        <v>93.814999999999998</v>
      </c>
      <c r="Q2660" s="367">
        <v>647</v>
      </c>
      <c r="R2660" s="384">
        <v>-34577.352349378991</v>
      </c>
      <c r="S2660" s="367">
        <v>90.58</v>
      </c>
      <c r="T2660" s="367">
        <v>22310.344827586094</v>
      </c>
      <c r="U2660" s="384">
        <v>-4866563.1932501048</v>
      </c>
      <c r="V2660" s="367">
        <v>6469.9999999999673</v>
      </c>
      <c r="W2660" s="367">
        <v>1078333.3333333249</v>
      </c>
      <c r="X2660" s="384">
        <v>139484.26538621489</v>
      </c>
      <c r="Y2660" s="386">
        <v>6469.9999999999491</v>
      </c>
      <c r="Z2660" s="367"/>
      <c r="AA2660" s="367"/>
      <c r="AB2660" s="367"/>
      <c r="AC2660" s="367"/>
      <c r="AD2660" s="367"/>
      <c r="AE2660" s="367"/>
      <c r="AF2660" s="367"/>
      <c r="AG2660" s="367"/>
      <c r="AH2660" s="367"/>
      <c r="AI2660" s="367"/>
      <c r="AJ2660" s="367"/>
      <c r="AK2660" s="367"/>
      <c r="AL2660" s="367"/>
      <c r="AM2660" s="367"/>
      <c r="AN2660" s="367"/>
      <c r="AO2660" s="367"/>
      <c r="AP2660" s="367"/>
      <c r="AQ2660" s="367"/>
      <c r="AR2660" s="367"/>
      <c r="AS2660" s="367"/>
      <c r="AT2660" s="367"/>
    </row>
    <row r="2661" spans="2:46" ht="13.8">
      <c r="B2661" s="26">
        <v>108.00000000000088</v>
      </c>
      <c r="C2661" s="363">
        <v>918.65925956740102</v>
      </c>
      <c r="D2661" s="367">
        <v>6480.0000000000537</v>
      </c>
      <c r="E2661" s="367">
        <v>30139.53488372111</v>
      </c>
      <c r="F2661" s="367">
        <v>-6582017.8109978158</v>
      </c>
      <c r="G2661" s="367">
        <v>6480.0000000000391</v>
      </c>
      <c r="H2661" s="367">
        <v>162000</v>
      </c>
      <c r="I2661" s="384">
        <v>-77652732.663164273</v>
      </c>
      <c r="J2661" s="367">
        <v>6480</v>
      </c>
      <c r="K2661" s="367">
        <v>39272.727272727403</v>
      </c>
      <c r="L2661" s="384">
        <v>-4762042.1169272885</v>
      </c>
      <c r="M2661" s="367">
        <v>6480.0000000000227</v>
      </c>
      <c r="N2661" s="367">
        <v>648</v>
      </c>
      <c r="O2661" s="384">
        <v>-80505.446555242423</v>
      </c>
      <c r="P2661" s="367">
        <v>93.96</v>
      </c>
      <c r="Q2661" s="367">
        <v>648</v>
      </c>
      <c r="R2661" s="384">
        <v>-34690.716598880601</v>
      </c>
      <c r="S2661" s="367">
        <v>90.72</v>
      </c>
      <c r="T2661" s="367">
        <v>22344.827586206782</v>
      </c>
      <c r="U2661" s="384">
        <v>-4882035.6160934307</v>
      </c>
      <c r="V2661" s="367">
        <v>6479.9999999999673</v>
      </c>
      <c r="W2661" s="367">
        <v>1079999.9999999916</v>
      </c>
      <c r="X2661" s="384">
        <v>139404.19521734936</v>
      </c>
      <c r="Y2661" s="386">
        <v>6479.9999999999491</v>
      </c>
      <c r="Z2661" s="367"/>
      <c r="AA2661" s="367"/>
      <c r="AB2661" s="367"/>
      <c r="AC2661" s="367"/>
      <c r="AD2661" s="367"/>
      <c r="AE2661" s="367"/>
      <c r="AF2661" s="367"/>
      <c r="AG2661" s="367"/>
      <c r="AH2661" s="367"/>
      <c r="AI2661" s="367"/>
      <c r="AJ2661" s="367"/>
      <c r="AK2661" s="367"/>
      <c r="AL2661" s="367"/>
      <c r="AM2661" s="367"/>
      <c r="AN2661" s="367"/>
      <c r="AO2661" s="367"/>
      <c r="AP2661" s="367"/>
      <c r="AQ2661" s="367"/>
      <c r="AR2661" s="367"/>
      <c r="AS2661" s="367"/>
      <c r="AT2661" s="367"/>
    </row>
    <row r="2662" spans="2:46" ht="13.8">
      <c r="B2662" s="26">
        <v>108.16666666666755</v>
      </c>
      <c r="C2662" s="363">
        <v>920.02769783213773</v>
      </c>
      <c r="D2662" s="367">
        <v>6490.0000000000537</v>
      </c>
      <c r="E2662" s="367">
        <v>30186.046511628087</v>
      </c>
      <c r="F2662" s="367">
        <v>-6602437.8498139167</v>
      </c>
      <c r="G2662" s="367">
        <v>6490.0000000000391</v>
      </c>
      <c r="H2662" s="367">
        <v>162250</v>
      </c>
      <c r="I2662" s="384">
        <v>-77893387.256433189</v>
      </c>
      <c r="J2662" s="367">
        <v>6490</v>
      </c>
      <c r="K2662" s="367">
        <v>39333.333333333467</v>
      </c>
      <c r="L2662" s="384">
        <v>-4777246.4971883073</v>
      </c>
      <c r="M2662" s="367">
        <v>6490.0000000000227</v>
      </c>
      <c r="N2662" s="367">
        <v>649</v>
      </c>
      <c r="O2662" s="384">
        <v>-80756.843800527655</v>
      </c>
      <c r="P2662" s="367">
        <v>94.105000000000004</v>
      </c>
      <c r="Q2662" s="367">
        <v>649</v>
      </c>
      <c r="R2662" s="384">
        <v>-34804.265791791862</v>
      </c>
      <c r="S2662" s="367">
        <v>90.86</v>
      </c>
      <c r="T2662" s="367">
        <v>22379.310344827471</v>
      </c>
      <c r="U2662" s="384">
        <v>-4897532.578093674</v>
      </c>
      <c r="V2662" s="367">
        <v>6489.9999999999673</v>
      </c>
      <c r="W2662" s="367">
        <v>1081666.6666666584</v>
      </c>
      <c r="X2662" s="384">
        <v>139323.21252885554</v>
      </c>
      <c r="Y2662" s="386">
        <v>6489.99999999995</v>
      </c>
      <c r="Z2662" s="367"/>
      <c r="AA2662" s="367"/>
      <c r="AB2662" s="367"/>
      <c r="AC2662" s="367"/>
      <c r="AD2662" s="367"/>
      <c r="AE2662" s="367"/>
      <c r="AF2662" s="367"/>
      <c r="AG2662" s="367"/>
      <c r="AH2662" s="367"/>
      <c r="AI2662" s="367"/>
      <c r="AJ2662" s="367"/>
      <c r="AK2662" s="367"/>
      <c r="AL2662" s="367"/>
      <c r="AM2662" s="367"/>
      <c r="AN2662" s="367"/>
      <c r="AO2662" s="367"/>
      <c r="AP2662" s="367"/>
      <c r="AQ2662" s="367"/>
      <c r="AR2662" s="367"/>
      <c r="AS2662" s="367"/>
      <c r="AT2662" s="367"/>
    </row>
    <row r="2663" spans="2:46" ht="13.8">
      <c r="B2663" s="26">
        <v>108.33333333333422</v>
      </c>
      <c r="C2663" s="363">
        <v>921.39598433792935</v>
      </c>
      <c r="D2663" s="367">
        <v>6500.0000000000537</v>
      </c>
      <c r="E2663" s="367">
        <v>30232.558139535064</v>
      </c>
      <c r="F2663" s="367">
        <v>-6622889.5145280855</v>
      </c>
      <c r="G2663" s="367">
        <v>6500.0000000000391</v>
      </c>
      <c r="H2663" s="367">
        <v>162500</v>
      </c>
      <c r="I2663" s="384">
        <v>-78134414.176756874</v>
      </c>
      <c r="J2663" s="367">
        <v>6500</v>
      </c>
      <c r="K2663" s="367">
        <v>39393.93939393953</v>
      </c>
      <c r="L2663" s="384">
        <v>-4792475.0856152223</v>
      </c>
      <c r="M2663" s="367">
        <v>6500.0000000000236</v>
      </c>
      <c r="N2663" s="367">
        <v>650</v>
      </c>
      <c r="O2663" s="384">
        <v>-81008.632911591136</v>
      </c>
      <c r="P2663" s="367">
        <v>94.25</v>
      </c>
      <c r="Q2663" s="367">
        <v>650</v>
      </c>
      <c r="R2663" s="384">
        <v>-34917.999928112768</v>
      </c>
      <c r="S2663" s="367">
        <v>91</v>
      </c>
      <c r="T2663" s="367">
        <v>22413.793103448159</v>
      </c>
      <c r="U2663" s="384">
        <v>-4913054.0792508321</v>
      </c>
      <c r="V2663" s="367">
        <v>6499.9999999999654</v>
      </c>
      <c r="W2663" s="367">
        <v>1083333.3333333251</v>
      </c>
      <c r="X2663" s="384">
        <v>139241.31732073342</v>
      </c>
      <c r="Y2663" s="386">
        <v>6499.99999999995</v>
      </c>
      <c r="Z2663" s="367"/>
      <c r="AA2663" s="367"/>
      <c r="AB2663" s="367"/>
      <c r="AC2663" s="367"/>
      <c r="AD2663" s="367"/>
      <c r="AE2663" s="367"/>
      <c r="AF2663" s="367"/>
      <c r="AG2663" s="367"/>
      <c r="AH2663" s="367"/>
      <c r="AI2663" s="367"/>
      <c r="AJ2663" s="367"/>
      <c r="AK2663" s="367"/>
      <c r="AL2663" s="367"/>
      <c r="AM2663" s="367"/>
      <c r="AN2663" s="367"/>
      <c r="AO2663" s="367"/>
      <c r="AP2663" s="367"/>
      <c r="AQ2663" s="367"/>
      <c r="AR2663" s="367"/>
      <c r="AS2663" s="367"/>
      <c r="AT2663" s="367"/>
    </row>
    <row r="2664" spans="2:46" ht="13.8">
      <c r="B2664" s="26">
        <v>108.5000000000009</v>
      </c>
      <c r="C2664" s="363">
        <v>922.76411908477519</v>
      </c>
      <c r="D2664" s="367">
        <v>6510.0000000000537</v>
      </c>
      <c r="E2664" s="367">
        <v>30279.069767442041</v>
      </c>
      <c r="F2664" s="367">
        <v>-6643372.8051403202</v>
      </c>
      <c r="G2664" s="367">
        <v>6510.0000000000391</v>
      </c>
      <c r="H2664" s="367">
        <v>162750</v>
      </c>
      <c r="I2664" s="384">
        <v>-78375813.424135357</v>
      </c>
      <c r="J2664" s="367">
        <v>6510</v>
      </c>
      <c r="K2664" s="367">
        <v>39454.545454545594</v>
      </c>
      <c r="L2664" s="384">
        <v>-4807727.8822080353</v>
      </c>
      <c r="M2664" s="367">
        <v>6510.0000000000236</v>
      </c>
      <c r="N2664" s="367">
        <v>651</v>
      </c>
      <c r="O2664" s="384">
        <v>-81260.81388843288</v>
      </c>
      <c r="P2664" s="367">
        <v>94.394999999999996</v>
      </c>
      <c r="Q2664" s="367">
        <v>651</v>
      </c>
      <c r="R2664" s="384">
        <v>-35031.919007843331</v>
      </c>
      <c r="S2664" s="367">
        <v>91.14</v>
      </c>
      <c r="T2664" s="367">
        <v>22448.275862068847</v>
      </c>
      <c r="U2664" s="384">
        <v>-4928600.1195649095</v>
      </c>
      <c r="V2664" s="367">
        <v>6509.9999999999654</v>
      </c>
      <c r="W2664" s="367">
        <v>1084999.9999999919</v>
      </c>
      <c r="X2664" s="384">
        <v>139158.50959298297</v>
      </c>
      <c r="Y2664" s="386">
        <v>6509.99999999995</v>
      </c>
      <c r="Z2664" s="367"/>
      <c r="AA2664" s="367"/>
      <c r="AB2664" s="367"/>
      <c r="AC2664" s="367"/>
      <c r="AD2664" s="367"/>
      <c r="AE2664" s="367"/>
      <c r="AF2664" s="367"/>
      <c r="AG2664" s="367"/>
      <c r="AH2664" s="367"/>
      <c r="AI2664" s="367"/>
      <c r="AJ2664" s="367"/>
      <c r="AK2664" s="367"/>
      <c r="AL2664" s="367"/>
      <c r="AM2664" s="367"/>
      <c r="AN2664" s="367"/>
      <c r="AO2664" s="367"/>
      <c r="AP2664" s="367"/>
      <c r="AQ2664" s="367"/>
      <c r="AR2664" s="367"/>
      <c r="AS2664" s="367"/>
      <c r="AT2664" s="367"/>
    </row>
    <row r="2665" spans="2:46" ht="13.8">
      <c r="B2665" s="26">
        <v>108.66666666666757</v>
      </c>
      <c r="C2665" s="363">
        <v>924.13210207267582</v>
      </c>
      <c r="D2665" s="367">
        <v>6520.0000000000546</v>
      </c>
      <c r="E2665" s="367">
        <v>30325.581395349018</v>
      </c>
      <c r="F2665" s="367">
        <v>-6663887.7216506209</v>
      </c>
      <c r="G2665" s="367">
        <v>6520.0000000000391</v>
      </c>
      <c r="H2665" s="367">
        <v>163000</v>
      </c>
      <c r="I2665" s="384">
        <v>-78617584.998568639</v>
      </c>
      <c r="J2665" s="367">
        <v>6520</v>
      </c>
      <c r="K2665" s="367">
        <v>39515.151515151658</v>
      </c>
      <c r="L2665" s="384">
        <v>-4823004.8869667435</v>
      </c>
      <c r="M2665" s="367">
        <v>6520.0000000000236</v>
      </c>
      <c r="N2665" s="367">
        <v>652</v>
      </c>
      <c r="O2665" s="384">
        <v>-81513.386731052902</v>
      </c>
      <c r="P2665" s="367">
        <v>94.54</v>
      </c>
      <c r="Q2665" s="367">
        <v>652</v>
      </c>
      <c r="R2665" s="384">
        <v>-35146.023030983539</v>
      </c>
      <c r="S2665" s="367">
        <v>91.28</v>
      </c>
      <c r="T2665" s="367">
        <v>22482.758620689536</v>
      </c>
      <c r="U2665" s="384">
        <v>-4944170.6990359062</v>
      </c>
      <c r="V2665" s="367">
        <v>6519.9999999999654</v>
      </c>
      <c r="W2665" s="367">
        <v>1086666.6666666586</v>
      </c>
      <c r="X2665" s="384">
        <v>139074.78934560422</v>
      </c>
      <c r="Y2665" s="386">
        <v>6519.9999999999518</v>
      </c>
      <c r="Z2665" s="367"/>
      <c r="AA2665" s="367"/>
      <c r="AB2665" s="367"/>
      <c r="AC2665" s="367"/>
      <c r="AD2665" s="367"/>
      <c r="AE2665" s="367"/>
      <c r="AF2665" s="367"/>
      <c r="AG2665" s="367"/>
      <c r="AH2665" s="367"/>
      <c r="AI2665" s="367"/>
      <c r="AJ2665" s="367"/>
      <c r="AK2665" s="367"/>
      <c r="AL2665" s="367"/>
      <c r="AM2665" s="367"/>
      <c r="AN2665" s="367"/>
      <c r="AO2665" s="367"/>
      <c r="AP2665" s="367"/>
      <c r="AQ2665" s="367"/>
      <c r="AR2665" s="367"/>
      <c r="AS2665" s="367"/>
      <c r="AT2665" s="367"/>
    </row>
    <row r="2666" spans="2:46" ht="13.8">
      <c r="B2666" s="26">
        <v>108.83333333333424</v>
      </c>
      <c r="C2666" s="363">
        <v>925.49993330163068</v>
      </c>
      <c r="D2666" s="367">
        <v>6530.0000000000546</v>
      </c>
      <c r="E2666" s="367">
        <v>30372.093023255995</v>
      </c>
      <c r="F2666" s="367">
        <v>-6684434.2640589876</v>
      </c>
      <c r="G2666" s="367">
        <v>6530.0000000000391</v>
      </c>
      <c r="H2666" s="367">
        <v>163250</v>
      </c>
      <c r="I2666" s="384">
        <v>-78859728.900056735</v>
      </c>
      <c r="J2666" s="367">
        <v>6530</v>
      </c>
      <c r="K2666" s="367">
        <v>39575.757575757721</v>
      </c>
      <c r="L2666" s="384">
        <v>-4838306.0998913515</v>
      </c>
      <c r="M2666" s="367">
        <v>6530.0000000000246</v>
      </c>
      <c r="N2666" s="367">
        <v>653</v>
      </c>
      <c r="O2666" s="384">
        <v>-81766.351439451144</v>
      </c>
      <c r="P2666" s="367">
        <v>94.684999999999988</v>
      </c>
      <c r="Q2666" s="367">
        <v>653</v>
      </c>
      <c r="R2666" s="384">
        <v>-35260.31199753339</v>
      </c>
      <c r="S2666" s="367">
        <v>91.419999999999987</v>
      </c>
      <c r="T2666" s="367">
        <v>22517.241379310224</v>
      </c>
      <c r="U2666" s="384">
        <v>-4959765.8176638195</v>
      </c>
      <c r="V2666" s="367">
        <v>6529.9999999999645</v>
      </c>
      <c r="W2666" s="367">
        <v>1088333.3333333253</v>
      </c>
      <c r="X2666" s="384">
        <v>138990.15657859718</v>
      </c>
      <c r="Y2666" s="386">
        <v>6529.9999999999518</v>
      </c>
      <c r="Z2666" s="367"/>
      <c r="AA2666" s="367"/>
      <c r="AB2666" s="367"/>
      <c r="AC2666" s="367"/>
      <c r="AD2666" s="367"/>
      <c r="AE2666" s="367"/>
      <c r="AF2666" s="367"/>
      <c r="AG2666" s="367"/>
      <c r="AH2666" s="367"/>
      <c r="AI2666" s="367"/>
      <c r="AJ2666" s="367"/>
      <c r="AK2666" s="367"/>
      <c r="AL2666" s="367"/>
      <c r="AM2666" s="367"/>
      <c r="AN2666" s="367"/>
      <c r="AO2666" s="367"/>
      <c r="AP2666" s="367"/>
      <c r="AQ2666" s="367"/>
      <c r="AR2666" s="367"/>
      <c r="AS2666" s="367"/>
      <c r="AT2666" s="367"/>
    </row>
    <row r="2667" spans="2:46" ht="13.8">
      <c r="B2667" s="26">
        <v>109.00000000000091</v>
      </c>
      <c r="C2667" s="363">
        <v>926.8676127716401</v>
      </c>
      <c r="D2667" s="367">
        <v>6540.0000000000546</v>
      </c>
      <c r="E2667" s="367">
        <v>30418.604651162972</v>
      </c>
      <c r="F2667" s="367">
        <v>-6705012.4323654221</v>
      </c>
      <c r="G2667" s="367">
        <v>6540.0000000000391</v>
      </c>
      <c r="H2667" s="367">
        <v>163500</v>
      </c>
      <c r="I2667" s="384">
        <v>-79102245.128599629</v>
      </c>
      <c r="J2667" s="367">
        <v>6540</v>
      </c>
      <c r="K2667" s="367">
        <v>39636.363636363785</v>
      </c>
      <c r="L2667" s="384">
        <v>-4853631.5209818557</v>
      </c>
      <c r="M2667" s="367">
        <v>6540.0000000000246</v>
      </c>
      <c r="N2667" s="367">
        <v>654</v>
      </c>
      <c r="O2667" s="384">
        <v>-82019.708013627678</v>
      </c>
      <c r="P2667" s="367">
        <v>94.83</v>
      </c>
      <c r="Q2667" s="367">
        <v>654</v>
      </c>
      <c r="R2667" s="384">
        <v>-35374.785907492907</v>
      </c>
      <c r="S2667" s="367">
        <v>91.559999999999988</v>
      </c>
      <c r="T2667" s="367">
        <v>22551.724137930913</v>
      </c>
      <c r="U2667" s="384">
        <v>-4975385.4754486522</v>
      </c>
      <c r="V2667" s="367">
        <v>6539.9999999999645</v>
      </c>
      <c r="W2667" s="367">
        <v>1089999.9999999921</v>
      </c>
      <c r="X2667" s="384">
        <v>138904.6112919618</v>
      </c>
      <c r="Y2667" s="386">
        <v>6539.9999999999527</v>
      </c>
      <c r="Z2667" s="367"/>
      <c r="AA2667" s="367"/>
      <c r="AB2667" s="367"/>
      <c r="AC2667" s="367"/>
      <c r="AD2667" s="367"/>
      <c r="AE2667" s="367"/>
      <c r="AF2667" s="367"/>
      <c r="AG2667" s="367"/>
      <c r="AH2667" s="367"/>
      <c r="AI2667" s="367"/>
      <c r="AJ2667" s="367"/>
      <c r="AK2667" s="367"/>
      <c r="AL2667" s="367"/>
      <c r="AM2667" s="367"/>
      <c r="AN2667" s="367"/>
      <c r="AO2667" s="367"/>
      <c r="AP2667" s="367"/>
      <c r="AQ2667" s="367"/>
      <c r="AR2667" s="367"/>
      <c r="AS2667" s="367"/>
      <c r="AT2667" s="367"/>
    </row>
    <row r="2668" spans="2:46" ht="13.8">
      <c r="B2668" s="26">
        <v>109.16666666666758</v>
      </c>
      <c r="C2668" s="363">
        <v>928.2351404827042</v>
      </c>
      <c r="D2668" s="367">
        <v>6550.0000000000546</v>
      </c>
      <c r="E2668" s="367">
        <v>30465.116279069949</v>
      </c>
      <c r="F2668" s="367">
        <v>-6725622.2265699236</v>
      </c>
      <c r="G2668" s="367">
        <v>6550.0000000000391</v>
      </c>
      <c r="H2668" s="367">
        <v>163750</v>
      </c>
      <c r="I2668" s="384">
        <v>-79345133.684197277</v>
      </c>
      <c r="J2668" s="367">
        <v>6549.9999999999991</v>
      </c>
      <c r="K2668" s="367">
        <v>39696.969696969849</v>
      </c>
      <c r="L2668" s="384">
        <v>-4868981.1502382578</v>
      </c>
      <c r="M2668" s="367">
        <v>6550.0000000000255</v>
      </c>
      <c r="N2668" s="367">
        <v>655</v>
      </c>
      <c r="O2668" s="384">
        <v>-82273.45645358249</v>
      </c>
      <c r="P2668" s="367">
        <v>94.975000000000009</v>
      </c>
      <c r="Q2668" s="367">
        <v>655</v>
      </c>
      <c r="R2668" s="384">
        <v>-35489.444760862076</v>
      </c>
      <c r="S2668" s="367">
        <v>91.699999999999989</v>
      </c>
      <c r="T2668" s="367">
        <v>22586.206896551601</v>
      </c>
      <c r="U2668" s="384">
        <v>-4991029.6723904023</v>
      </c>
      <c r="V2668" s="367">
        <v>6549.9999999999645</v>
      </c>
      <c r="W2668" s="367">
        <v>1091666.6666666588</v>
      </c>
      <c r="X2668" s="384">
        <v>138818.15348569813</v>
      </c>
      <c r="Y2668" s="386">
        <v>6549.9999999999527</v>
      </c>
      <c r="Z2668" s="367"/>
      <c r="AA2668" s="367"/>
      <c r="AB2668" s="367"/>
      <c r="AC2668" s="367"/>
      <c r="AD2668" s="367"/>
      <c r="AE2668" s="367"/>
      <c r="AF2668" s="367"/>
      <c r="AG2668" s="367"/>
      <c r="AH2668" s="367"/>
      <c r="AI2668" s="367"/>
      <c r="AJ2668" s="367"/>
      <c r="AK2668" s="367"/>
      <c r="AL2668" s="367"/>
      <c r="AM2668" s="367"/>
      <c r="AN2668" s="367"/>
      <c r="AO2668" s="367"/>
      <c r="AP2668" s="367"/>
      <c r="AQ2668" s="367"/>
      <c r="AR2668" s="367"/>
      <c r="AS2668" s="367"/>
      <c r="AT2668" s="367"/>
    </row>
    <row r="2669" spans="2:46" ht="13.8">
      <c r="B2669" s="26">
        <v>109.33333333333425</v>
      </c>
      <c r="C2669" s="363">
        <v>929.60251643482297</v>
      </c>
      <c r="D2669" s="367">
        <v>6560.0000000000555</v>
      </c>
      <c r="E2669" s="367">
        <v>30511.627906976926</v>
      </c>
      <c r="F2669" s="367">
        <v>-6746263.6466724901</v>
      </c>
      <c r="G2669" s="367">
        <v>6560.0000000000391</v>
      </c>
      <c r="H2669" s="367">
        <v>164000</v>
      </c>
      <c r="I2669" s="384">
        <v>-79588394.566849783</v>
      </c>
      <c r="J2669" s="367">
        <v>6559.9999999999991</v>
      </c>
      <c r="K2669" s="367">
        <v>39757.575757575913</v>
      </c>
      <c r="L2669" s="384">
        <v>-4884354.9876605552</v>
      </c>
      <c r="M2669" s="367">
        <v>6560.0000000000255</v>
      </c>
      <c r="N2669" s="367">
        <v>656</v>
      </c>
      <c r="O2669" s="384">
        <v>-82527.596759315507</v>
      </c>
      <c r="P2669" s="367">
        <v>95.11999999999999</v>
      </c>
      <c r="Q2669" s="367">
        <v>656</v>
      </c>
      <c r="R2669" s="384">
        <v>-35604.288557640888</v>
      </c>
      <c r="S2669" s="367">
        <v>91.839999999999989</v>
      </c>
      <c r="T2669" s="367">
        <v>22620.689655172289</v>
      </c>
      <c r="U2669" s="384">
        <v>-5006698.408489068</v>
      </c>
      <c r="V2669" s="367">
        <v>6559.9999999999636</v>
      </c>
      <c r="W2669" s="367">
        <v>1093333.3333333256</v>
      </c>
      <c r="X2669" s="384">
        <v>138730.78315980619</v>
      </c>
      <c r="Y2669" s="386">
        <v>6559.9999999999536</v>
      </c>
      <c r="Z2669" s="367"/>
      <c r="AA2669" s="367"/>
      <c r="AB2669" s="367"/>
      <c r="AC2669" s="367"/>
      <c r="AD2669" s="367"/>
      <c r="AE2669" s="367"/>
      <c r="AF2669" s="367"/>
      <c r="AG2669" s="367"/>
      <c r="AH2669" s="367"/>
      <c r="AI2669" s="367"/>
      <c r="AJ2669" s="367"/>
      <c r="AK2669" s="367"/>
      <c r="AL2669" s="367"/>
      <c r="AM2669" s="367"/>
      <c r="AN2669" s="367"/>
      <c r="AO2669" s="367"/>
      <c r="AP2669" s="367"/>
      <c r="AQ2669" s="367"/>
      <c r="AR2669" s="367"/>
      <c r="AS2669" s="367"/>
      <c r="AT2669" s="367"/>
    </row>
    <row r="2670" spans="2:46" ht="13.8">
      <c r="B2670" s="26">
        <v>109.50000000000092</v>
      </c>
      <c r="C2670" s="363">
        <v>930.96974062799598</v>
      </c>
      <c r="D2670" s="367">
        <v>6570.0000000000555</v>
      </c>
      <c r="E2670" s="367">
        <v>30558.139534883903</v>
      </c>
      <c r="F2670" s="367">
        <v>-6766936.6926731234</v>
      </c>
      <c r="G2670" s="367">
        <v>6570.0000000000391</v>
      </c>
      <c r="H2670" s="367">
        <v>164250</v>
      </c>
      <c r="I2670" s="384">
        <v>-79832027.776557073</v>
      </c>
      <c r="J2670" s="367">
        <v>6569.9999999999991</v>
      </c>
      <c r="K2670" s="367">
        <v>39818.181818181976</v>
      </c>
      <c r="L2670" s="384">
        <v>-4899753.0332487533</v>
      </c>
      <c r="M2670" s="367">
        <v>6570.0000000000273</v>
      </c>
      <c r="N2670" s="367">
        <v>657</v>
      </c>
      <c r="O2670" s="384">
        <v>-82782.128930826846</v>
      </c>
      <c r="P2670" s="367">
        <v>95.265000000000001</v>
      </c>
      <c r="Q2670" s="367">
        <v>657</v>
      </c>
      <c r="R2670" s="384">
        <v>-35719.317297829351</v>
      </c>
      <c r="S2670" s="367">
        <v>91.97999999999999</v>
      </c>
      <c r="T2670" s="367">
        <v>22655.172413792978</v>
      </c>
      <c r="U2670" s="384">
        <v>-5022391.6837446541</v>
      </c>
      <c r="V2670" s="367">
        <v>6569.9999999999636</v>
      </c>
      <c r="W2670" s="367">
        <v>1094999.9999999923</v>
      </c>
      <c r="X2670" s="384">
        <v>138642.50031428592</v>
      </c>
      <c r="Y2670" s="386">
        <v>6569.9999999999536</v>
      </c>
      <c r="Z2670" s="367"/>
      <c r="AA2670" s="367"/>
      <c r="AB2670" s="367"/>
      <c r="AC2670" s="367"/>
      <c r="AD2670" s="367"/>
      <c r="AE2670" s="367"/>
      <c r="AF2670" s="367"/>
      <c r="AG2670" s="367"/>
      <c r="AH2670" s="367"/>
      <c r="AI2670" s="367"/>
      <c r="AJ2670" s="367"/>
      <c r="AK2670" s="367"/>
      <c r="AL2670" s="367"/>
      <c r="AM2670" s="367"/>
      <c r="AN2670" s="367"/>
      <c r="AO2670" s="367"/>
      <c r="AP2670" s="367"/>
      <c r="AQ2670" s="367"/>
      <c r="AR2670" s="367"/>
      <c r="AS2670" s="367"/>
      <c r="AT2670" s="367"/>
    </row>
    <row r="2671" spans="2:46" ht="13.8">
      <c r="B2671" s="26">
        <v>109.6666666666676</v>
      </c>
      <c r="C2671" s="363">
        <v>932.33681306222354</v>
      </c>
      <c r="D2671" s="367">
        <v>6580.0000000000555</v>
      </c>
      <c r="E2671" s="367">
        <v>30604.65116279088</v>
      </c>
      <c r="F2671" s="367">
        <v>-6787641.3645718237</v>
      </c>
      <c r="G2671" s="367">
        <v>6580.0000000000391</v>
      </c>
      <c r="H2671" s="367">
        <v>164500</v>
      </c>
      <c r="I2671" s="384">
        <v>-80076033.313319147</v>
      </c>
      <c r="J2671" s="367">
        <v>6579.9999999999991</v>
      </c>
      <c r="K2671" s="367">
        <v>39878.78787878804</v>
      </c>
      <c r="L2671" s="384">
        <v>-4915175.2870028466</v>
      </c>
      <c r="M2671" s="367">
        <v>6580.0000000000273</v>
      </c>
      <c r="N2671" s="367">
        <v>658</v>
      </c>
      <c r="O2671" s="384">
        <v>-83037.052968116419</v>
      </c>
      <c r="P2671" s="367">
        <v>95.410000000000011</v>
      </c>
      <c r="Q2671" s="367">
        <v>658</v>
      </c>
      <c r="R2671" s="384">
        <v>-35834.530981427466</v>
      </c>
      <c r="S2671" s="367">
        <v>92.11999999999999</v>
      </c>
      <c r="T2671" s="367">
        <v>22689.655172413666</v>
      </c>
      <c r="U2671" s="384">
        <v>-5038109.4981571576</v>
      </c>
      <c r="V2671" s="367">
        <v>6579.9999999999636</v>
      </c>
      <c r="W2671" s="367">
        <v>1096666.6666666591</v>
      </c>
      <c r="X2671" s="384">
        <v>138553.30494913735</v>
      </c>
      <c r="Y2671" s="386">
        <v>6579.9999999999536</v>
      </c>
      <c r="Z2671" s="367"/>
      <c r="AA2671" s="367"/>
      <c r="AB2671" s="367"/>
      <c r="AC2671" s="367"/>
      <c r="AD2671" s="367"/>
      <c r="AE2671" s="367"/>
      <c r="AF2671" s="367"/>
      <c r="AG2671" s="367"/>
      <c r="AH2671" s="367"/>
      <c r="AI2671" s="367"/>
      <c r="AJ2671" s="367"/>
      <c r="AK2671" s="367"/>
      <c r="AL2671" s="367"/>
      <c r="AM2671" s="367"/>
      <c r="AN2671" s="367"/>
      <c r="AO2671" s="367"/>
      <c r="AP2671" s="367"/>
      <c r="AQ2671" s="367"/>
      <c r="AR2671" s="367"/>
      <c r="AS2671" s="367"/>
      <c r="AT2671" s="367"/>
    </row>
    <row r="2672" spans="2:46" ht="13.8">
      <c r="B2672" s="26">
        <v>109.83333333333427</v>
      </c>
      <c r="C2672" s="363">
        <v>933.70373373750567</v>
      </c>
      <c r="D2672" s="367">
        <v>6590.0000000000555</v>
      </c>
      <c r="E2672" s="367">
        <v>30651.162790697857</v>
      </c>
      <c r="F2672" s="367">
        <v>-6808377.6623685909</v>
      </c>
      <c r="G2672" s="367">
        <v>6590.0000000000391</v>
      </c>
      <c r="H2672" s="367">
        <v>164750</v>
      </c>
      <c r="I2672" s="384">
        <v>-80320411.177136049</v>
      </c>
      <c r="J2672" s="367">
        <v>6589.9999999999991</v>
      </c>
      <c r="K2672" s="367">
        <v>39939.393939394104</v>
      </c>
      <c r="L2672" s="384">
        <v>-4930621.7489228379</v>
      </c>
      <c r="M2672" s="367">
        <v>6590.0000000000282</v>
      </c>
      <c r="N2672" s="367">
        <v>659</v>
      </c>
      <c r="O2672" s="384">
        <v>-83292.368871184211</v>
      </c>
      <c r="P2672" s="367">
        <v>95.554999999999993</v>
      </c>
      <c r="Q2672" s="367">
        <v>659</v>
      </c>
      <c r="R2672" s="384">
        <v>-35949.929608435239</v>
      </c>
      <c r="S2672" s="367">
        <v>92.26</v>
      </c>
      <c r="T2672" s="367">
        <v>22724.137931034355</v>
      </c>
      <c r="U2672" s="384">
        <v>-5053851.8517265776</v>
      </c>
      <c r="V2672" s="367">
        <v>6589.9999999999627</v>
      </c>
      <c r="W2672" s="367">
        <v>1098333.3333333258</v>
      </c>
      <c r="X2672" s="384">
        <v>138463.19706436043</v>
      </c>
      <c r="Y2672" s="386">
        <v>6589.9999999999545</v>
      </c>
      <c r="Z2672" s="367"/>
      <c r="AA2672" s="367"/>
      <c r="AB2672" s="367"/>
      <c r="AC2672" s="367"/>
      <c r="AD2672" s="367"/>
      <c r="AE2672" s="367"/>
      <c r="AF2672" s="367"/>
      <c r="AG2672" s="367"/>
      <c r="AH2672" s="367"/>
      <c r="AI2672" s="367"/>
      <c r="AJ2672" s="367"/>
      <c r="AK2672" s="367"/>
      <c r="AL2672" s="367"/>
      <c r="AM2672" s="367"/>
      <c r="AN2672" s="367"/>
      <c r="AO2672" s="367"/>
      <c r="AP2672" s="367"/>
      <c r="AQ2672" s="367"/>
      <c r="AR2672" s="367"/>
      <c r="AS2672" s="367"/>
      <c r="AT2672" s="367"/>
    </row>
    <row r="2673" spans="2:46" ht="13.8">
      <c r="B2673" s="26">
        <v>110.00000000000094</v>
      </c>
      <c r="C2673" s="363">
        <v>935.07050265384248</v>
      </c>
      <c r="D2673" s="367">
        <v>6600.0000000000573</v>
      </c>
      <c r="E2673" s="367">
        <v>30697.674418604835</v>
      </c>
      <c r="F2673" s="367">
        <v>-6829145.5860634232</v>
      </c>
      <c r="G2673" s="367">
        <v>6600.0000000000391</v>
      </c>
      <c r="H2673" s="367">
        <v>165000</v>
      </c>
      <c r="I2673" s="384">
        <v>-80565161.368007734</v>
      </c>
      <c r="J2673" s="367">
        <v>6599.9999999999991</v>
      </c>
      <c r="K2673" s="367">
        <v>40000.000000000167</v>
      </c>
      <c r="L2673" s="384">
        <v>-4946092.4190087253</v>
      </c>
      <c r="M2673" s="367">
        <v>6600.0000000000282</v>
      </c>
      <c r="N2673" s="367">
        <v>660</v>
      </c>
      <c r="O2673" s="384">
        <v>-83548.07664003034</v>
      </c>
      <c r="P2673" s="367">
        <v>95.7</v>
      </c>
      <c r="Q2673" s="367">
        <v>660</v>
      </c>
      <c r="R2673" s="384">
        <v>-36065.513178852649</v>
      </c>
      <c r="S2673" s="367">
        <v>92.4</v>
      </c>
      <c r="T2673" s="367">
        <v>22758.620689655043</v>
      </c>
      <c r="U2673" s="384">
        <v>-5069618.744452917</v>
      </c>
      <c r="V2673" s="367">
        <v>6599.9999999999627</v>
      </c>
      <c r="W2673" s="367">
        <v>1099999.9999999925</v>
      </c>
      <c r="X2673" s="384">
        <v>138372.17665995529</v>
      </c>
      <c r="Y2673" s="386">
        <v>6599.9999999999545</v>
      </c>
      <c r="Z2673" s="367"/>
      <c r="AA2673" s="367"/>
      <c r="AB2673" s="367"/>
      <c r="AC2673" s="367"/>
      <c r="AD2673" s="367"/>
      <c r="AE2673" s="367"/>
      <c r="AF2673" s="367"/>
      <c r="AG2673" s="367"/>
      <c r="AH2673" s="367"/>
      <c r="AI2673" s="367"/>
      <c r="AJ2673" s="367"/>
      <c r="AK2673" s="367"/>
      <c r="AL2673" s="367"/>
      <c r="AM2673" s="367"/>
      <c r="AN2673" s="367"/>
      <c r="AO2673" s="367"/>
      <c r="AP2673" s="367"/>
      <c r="AQ2673" s="367"/>
      <c r="AR2673" s="367"/>
      <c r="AS2673" s="367"/>
      <c r="AT2673" s="367"/>
    </row>
    <row r="2674" spans="2:46" ht="13.8">
      <c r="B2674" s="26">
        <v>110.16666666666761</v>
      </c>
      <c r="C2674" s="363">
        <v>936.43711981123386</v>
      </c>
      <c r="D2674" s="367">
        <v>6610.0000000000573</v>
      </c>
      <c r="E2674" s="367">
        <v>30744.186046511812</v>
      </c>
      <c r="F2674" s="367">
        <v>-6849945.1356563261</v>
      </c>
      <c r="G2674" s="367">
        <v>6610.00000000004</v>
      </c>
      <c r="H2674" s="367">
        <v>165250</v>
      </c>
      <c r="I2674" s="384">
        <v>-80810283.885934219</v>
      </c>
      <c r="J2674" s="367">
        <v>6609.9999999999991</v>
      </c>
      <c r="K2674" s="367">
        <v>40060.606060606231</v>
      </c>
      <c r="L2674" s="384">
        <v>-4961587.2972605098</v>
      </c>
      <c r="M2674" s="367">
        <v>6610.0000000000282</v>
      </c>
      <c r="N2674" s="367">
        <v>661</v>
      </c>
      <c r="O2674" s="384">
        <v>-83804.176274654688</v>
      </c>
      <c r="P2674" s="367">
        <v>95.844999999999999</v>
      </c>
      <c r="Q2674" s="367">
        <v>661</v>
      </c>
      <c r="R2674" s="384">
        <v>-36181.281692679717</v>
      </c>
      <c r="S2674" s="367">
        <v>92.54</v>
      </c>
      <c r="T2674" s="367">
        <v>22793.103448275731</v>
      </c>
      <c r="U2674" s="384">
        <v>-5085410.1763361748</v>
      </c>
      <c r="V2674" s="367">
        <v>6609.9999999999627</v>
      </c>
      <c r="W2674" s="367">
        <v>1101666.6666666593</v>
      </c>
      <c r="X2674" s="384">
        <v>138280.24373592177</v>
      </c>
      <c r="Y2674" s="386">
        <v>6609.9999999999563</v>
      </c>
      <c r="Z2674" s="367"/>
      <c r="AA2674" s="367"/>
      <c r="AB2674" s="367"/>
      <c r="AC2674" s="367"/>
      <c r="AD2674" s="367"/>
      <c r="AE2674" s="367"/>
      <c r="AF2674" s="367"/>
      <c r="AG2674" s="367"/>
      <c r="AH2674" s="367"/>
      <c r="AI2674" s="367"/>
      <c r="AJ2674" s="367"/>
      <c r="AK2674" s="367"/>
      <c r="AL2674" s="367"/>
      <c r="AM2674" s="367"/>
      <c r="AN2674" s="367"/>
      <c r="AO2674" s="367"/>
      <c r="AP2674" s="367"/>
      <c r="AQ2674" s="367"/>
      <c r="AR2674" s="367"/>
      <c r="AS2674" s="367"/>
      <c r="AT2674" s="367"/>
    </row>
    <row r="2675" spans="2:46" ht="13.8">
      <c r="B2675" s="26">
        <v>110.33333333333428</v>
      </c>
      <c r="C2675" s="363">
        <v>937.80358520967957</v>
      </c>
      <c r="D2675" s="367">
        <v>6620.0000000000573</v>
      </c>
      <c r="E2675" s="367">
        <v>30790.697674418789</v>
      </c>
      <c r="F2675" s="367">
        <v>-6870776.3111472921</v>
      </c>
      <c r="G2675" s="367">
        <v>6620.00000000004</v>
      </c>
      <c r="H2675" s="367">
        <v>165500</v>
      </c>
      <c r="I2675" s="384">
        <v>-81055778.730915502</v>
      </c>
      <c r="J2675" s="367">
        <v>6619.9999999999991</v>
      </c>
      <c r="K2675" s="367">
        <v>40121.212121212295</v>
      </c>
      <c r="L2675" s="384">
        <v>-4977106.3836781923</v>
      </c>
      <c r="M2675" s="367">
        <v>6620.0000000000291</v>
      </c>
      <c r="N2675" s="367">
        <v>662</v>
      </c>
      <c r="O2675" s="384">
        <v>-84060.6677750573</v>
      </c>
      <c r="P2675" s="367">
        <v>95.99</v>
      </c>
      <c r="Q2675" s="367">
        <v>662</v>
      </c>
      <c r="R2675" s="384">
        <v>-36297.235149916436</v>
      </c>
      <c r="S2675" s="367">
        <v>92.68</v>
      </c>
      <c r="T2675" s="367">
        <v>22827.58620689642</v>
      </c>
      <c r="U2675" s="384">
        <v>-5101226.1473763483</v>
      </c>
      <c r="V2675" s="367">
        <v>6619.9999999999618</v>
      </c>
      <c r="W2675" s="367">
        <v>1103333.333333326</v>
      </c>
      <c r="X2675" s="384">
        <v>138187.39829225998</v>
      </c>
      <c r="Y2675" s="386">
        <v>6619.9999999999563</v>
      </c>
      <c r="Z2675" s="367"/>
      <c r="AA2675" s="367"/>
      <c r="AB2675" s="367"/>
      <c r="AC2675" s="367"/>
      <c r="AD2675" s="367"/>
      <c r="AE2675" s="367"/>
      <c r="AF2675" s="367"/>
      <c r="AG2675" s="367"/>
      <c r="AH2675" s="367"/>
      <c r="AI2675" s="367"/>
      <c r="AJ2675" s="367"/>
      <c r="AK2675" s="367"/>
      <c r="AL2675" s="367"/>
      <c r="AM2675" s="367"/>
      <c r="AN2675" s="367"/>
      <c r="AO2675" s="367"/>
      <c r="AP2675" s="367"/>
      <c r="AQ2675" s="367"/>
      <c r="AR2675" s="367"/>
      <c r="AS2675" s="367"/>
      <c r="AT2675" s="367"/>
    </row>
    <row r="2676" spans="2:46" ht="13.8">
      <c r="B2676" s="26">
        <v>110.50000000000095</v>
      </c>
      <c r="C2676" s="363">
        <v>939.16989884917984</v>
      </c>
      <c r="D2676" s="367">
        <v>6630.0000000000573</v>
      </c>
      <c r="E2676" s="367">
        <v>30837.209302325766</v>
      </c>
      <c r="F2676" s="367">
        <v>-6891639.1125363251</v>
      </c>
      <c r="G2676" s="367">
        <v>6630.00000000004</v>
      </c>
      <c r="H2676" s="367">
        <v>165750</v>
      </c>
      <c r="I2676" s="384">
        <v>-81301645.902951583</v>
      </c>
      <c r="J2676" s="367">
        <v>6629.9999999999991</v>
      </c>
      <c r="K2676" s="367">
        <v>40181.818181818358</v>
      </c>
      <c r="L2676" s="384">
        <v>-4992649.6782617718</v>
      </c>
      <c r="M2676" s="367">
        <v>6630.0000000000291</v>
      </c>
      <c r="N2676" s="367">
        <v>663</v>
      </c>
      <c r="O2676" s="384">
        <v>-84317.551141238189</v>
      </c>
      <c r="P2676" s="367">
        <v>96.135000000000005</v>
      </c>
      <c r="Q2676" s="367">
        <v>663</v>
      </c>
      <c r="R2676" s="384">
        <v>-36413.373550562799</v>
      </c>
      <c r="S2676" s="367">
        <v>92.820000000000007</v>
      </c>
      <c r="T2676" s="367">
        <v>22862.068965517108</v>
      </c>
      <c r="U2676" s="384">
        <v>-5117066.657573442</v>
      </c>
      <c r="V2676" s="367">
        <v>6629.9999999999618</v>
      </c>
      <c r="W2676" s="367">
        <v>1104999.9999999928</v>
      </c>
      <c r="X2676" s="384">
        <v>138093.64032896989</v>
      </c>
      <c r="Y2676" s="386">
        <v>6629.9999999999563</v>
      </c>
      <c r="Z2676" s="367"/>
      <c r="AA2676" s="367"/>
      <c r="AB2676" s="367"/>
      <c r="AC2676" s="367"/>
      <c r="AD2676" s="367"/>
      <c r="AE2676" s="367"/>
      <c r="AF2676" s="367"/>
      <c r="AG2676" s="367"/>
      <c r="AH2676" s="367"/>
      <c r="AI2676" s="367"/>
      <c r="AJ2676" s="367"/>
      <c r="AK2676" s="367"/>
      <c r="AL2676" s="367"/>
      <c r="AM2676" s="367"/>
      <c r="AN2676" s="367"/>
      <c r="AO2676" s="367"/>
      <c r="AP2676" s="367"/>
      <c r="AQ2676" s="367"/>
      <c r="AR2676" s="367"/>
      <c r="AS2676" s="367"/>
      <c r="AT2676" s="367"/>
    </row>
    <row r="2677" spans="2:46" ht="13.8">
      <c r="B2677" s="26">
        <v>110.66666666666762</v>
      </c>
      <c r="C2677" s="363">
        <v>940.53606072973457</v>
      </c>
      <c r="D2677" s="367">
        <v>6640.0000000000582</v>
      </c>
      <c r="E2677" s="367">
        <v>30883.720930232743</v>
      </c>
      <c r="F2677" s="367">
        <v>-6912533.5398234231</v>
      </c>
      <c r="G2677" s="367">
        <v>6640.00000000004</v>
      </c>
      <c r="H2677" s="367">
        <v>166000</v>
      </c>
      <c r="I2677" s="384">
        <v>-81547885.402042478</v>
      </c>
      <c r="J2677" s="367">
        <v>6639.9999999999991</v>
      </c>
      <c r="K2677" s="367">
        <v>40242.424242424422</v>
      </c>
      <c r="L2677" s="384">
        <v>-5008217.1810112484</v>
      </c>
      <c r="M2677" s="367">
        <v>6640.00000000003</v>
      </c>
      <c r="N2677" s="367">
        <v>664</v>
      </c>
      <c r="O2677" s="384">
        <v>-84574.826373197327</v>
      </c>
      <c r="P2677" s="367">
        <v>96.28</v>
      </c>
      <c r="Q2677" s="367">
        <v>664</v>
      </c>
      <c r="R2677" s="384">
        <v>-36529.696894618814</v>
      </c>
      <c r="S2677" s="367">
        <v>92.960000000000008</v>
      </c>
      <c r="T2677" s="367">
        <v>22896.551724137797</v>
      </c>
      <c r="U2677" s="384">
        <v>-5132931.7069274532</v>
      </c>
      <c r="V2677" s="367">
        <v>6639.9999999999618</v>
      </c>
      <c r="W2677" s="367">
        <v>1106666.6666666595</v>
      </c>
      <c r="X2677" s="384">
        <v>137998.96984605151</v>
      </c>
      <c r="Y2677" s="386">
        <v>6639.9999999999573</v>
      </c>
      <c r="Z2677" s="367"/>
      <c r="AA2677" s="367"/>
      <c r="AB2677" s="367"/>
      <c r="AC2677" s="367"/>
      <c r="AD2677" s="367"/>
      <c r="AE2677" s="367"/>
      <c r="AF2677" s="367"/>
      <c r="AG2677" s="367"/>
      <c r="AH2677" s="367"/>
      <c r="AI2677" s="367"/>
      <c r="AJ2677" s="367"/>
      <c r="AK2677" s="367"/>
      <c r="AL2677" s="367"/>
      <c r="AM2677" s="367"/>
      <c r="AN2677" s="367"/>
      <c r="AO2677" s="367"/>
      <c r="AP2677" s="367"/>
      <c r="AQ2677" s="367"/>
      <c r="AR2677" s="367"/>
      <c r="AS2677" s="367"/>
      <c r="AT2677" s="367"/>
    </row>
    <row r="2678" spans="2:46" ht="13.8">
      <c r="B2678" s="26">
        <v>110.83333333333429</v>
      </c>
      <c r="C2678" s="363">
        <v>941.90207085134398</v>
      </c>
      <c r="D2678" s="367">
        <v>6650.0000000000582</v>
      </c>
      <c r="E2678" s="367">
        <v>30930.23255813972</v>
      </c>
      <c r="F2678" s="367">
        <v>-6933459.5930085899</v>
      </c>
      <c r="G2678" s="367">
        <v>6650.00000000004</v>
      </c>
      <c r="H2678" s="367">
        <v>166250</v>
      </c>
      <c r="I2678" s="384">
        <v>-81794497.228188172</v>
      </c>
      <c r="J2678" s="367">
        <v>6649.9999999999991</v>
      </c>
      <c r="K2678" s="367">
        <v>40303.030303030486</v>
      </c>
      <c r="L2678" s="384">
        <v>-5023808.8919266229</v>
      </c>
      <c r="M2678" s="367">
        <v>6650.00000000003</v>
      </c>
      <c r="N2678" s="367">
        <v>665</v>
      </c>
      <c r="O2678" s="384">
        <v>-84832.4934709347</v>
      </c>
      <c r="P2678" s="367">
        <v>96.424999999999997</v>
      </c>
      <c r="Q2678" s="367">
        <v>665</v>
      </c>
      <c r="R2678" s="384">
        <v>-36646.205182084479</v>
      </c>
      <c r="S2678" s="367">
        <v>93.100000000000009</v>
      </c>
      <c r="T2678" s="367">
        <v>22931.034482758485</v>
      </c>
      <c r="U2678" s="384">
        <v>-5148821.29543838</v>
      </c>
      <c r="V2678" s="367">
        <v>6649.99999999996</v>
      </c>
      <c r="W2678" s="367">
        <v>1108333.3333333263</v>
      </c>
      <c r="X2678" s="384">
        <v>137903.38684350479</v>
      </c>
      <c r="Y2678" s="386">
        <v>6649.9999999999573</v>
      </c>
      <c r="Z2678" s="367"/>
      <c r="AA2678" s="367"/>
      <c r="AB2678" s="367"/>
      <c r="AC2678" s="367"/>
      <c r="AD2678" s="367"/>
      <c r="AE2678" s="367"/>
      <c r="AF2678" s="367"/>
      <c r="AG2678" s="367"/>
      <c r="AH2678" s="367"/>
      <c r="AI2678" s="367"/>
      <c r="AJ2678" s="367"/>
      <c r="AK2678" s="367"/>
      <c r="AL2678" s="367"/>
      <c r="AM2678" s="367"/>
      <c r="AN2678" s="367"/>
      <c r="AO2678" s="367"/>
      <c r="AP2678" s="367"/>
      <c r="AQ2678" s="367"/>
      <c r="AR2678" s="367"/>
      <c r="AS2678" s="367"/>
      <c r="AT2678" s="367"/>
    </row>
    <row r="2679" spans="2:46" ht="13.8">
      <c r="B2679" s="26">
        <v>111.00000000000097</v>
      </c>
      <c r="C2679" s="363">
        <v>943.26792921400795</v>
      </c>
      <c r="D2679" s="367">
        <v>6660.0000000000582</v>
      </c>
      <c r="E2679" s="367">
        <v>30976.744186046697</v>
      </c>
      <c r="F2679" s="367">
        <v>-6954417.2720918218</v>
      </c>
      <c r="G2679" s="367">
        <v>6660.00000000004</v>
      </c>
      <c r="H2679" s="367">
        <v>166500</v>
      </c>
      <c r="I2679" s="384">
        <v>-82041481.381388649</v>
      </c>
      <c r="J2679" s="367">
        <v>6659.9999999999991</v>
      </c>
      <c r="K2679" s="367">
        <v>40363.63636363655</v>
      </c>
      <c r="L2679" s="384">
        <v>-5039424.8110078964</v>
      </c>
      <c r="M2679" s="367">
        <v>6660.0000000000318</v>
      </c>
      <c r="N2679" s="367">
        <v>666</v>
      </c>
      <c r="O2679" s="384">
        <v>-85090.552434450394</v>
      </c>
      <c r="P2679" s="367">
        <v>96.570000000000007</v>
      </c>
      <c r="Q2679" s="367">
        <v>666</v>
      </c>
      <c r="R2679" s="384">
        <v>-36762.898412959788</v>
      </c>
      <c r="S2679" s="367">
        <v>93.240000000000009</v>
      </c>
      <c r="T2679" s="367">
        <v>22965.517241379173</v>
      </c>
      <c r="U2679" s="384">
        <v>-5164735.4231062252</v>
      </c>
      <c r="V2679" s="367">
        <v>6659.99999999996</v>
      </c>
      <c r="W2679" s="367">
        <v>1109999.999999993</v>
      </c>
      <c r="X2679" s="384">
        <v>137806.89132132978</v>
      </c>
      <c r="Y2679" s="386">
        <v>6659.9999999999582</v>
      </c>
      <c r="Z2679" s="367"/>
      <c r="AA2679" s="367"/>
      <c r="AB2679" s="367"/>
      <c r="AC2679" s="367"/>
      <c r="AD2679" s="367"/>
      <c r="AE2679" s="367"/>
      <c r="AF2679" s="367"/>
      <c r="AG2679" s="367"/>
      <c r="AH2679" s="367"/>
      <c r="AI2679" s="367"/>
      <c r="AJ2679" s="367"/>
      <c r="AK2679" s="367"/>
      <c r="AL2679" s="367"/>
      <c r="AM2679" s="367"/>
      <c r="AN2679" s="367"/>
      <c r="AO2679" s="367"/>
      <c r="AP2679" s="367"/>
      <c r="AQ2679" s="367"/>
      <c r="AR2679" s="367"/>
      <c r="AS2679" s="367"/>
      <c r="AT2679" s="367"/>
    </row>
    <row r="2680" spans="2:46" ht="13.8">
      <c r="B2680" s="26">
        <v>111.16666666666764</v>
      </c>
      <c r="C2680" s="363">
        <v>944.63363581772626</v>
      </c>
      <c r="D2680" s="367">
        <v>6670.0000000000582</v>
      </c>
      <c r="E2680" s="367">
        <v>31023.255813953674</v>
      </c>
      <c r="F2680" s="367">
        <v>-6975406.5770731205</v>
      </c>
      <c r="G2680" s="367">
        <v>6670.00000000004</v>
      </c>
      <c r="H2680" s="367">
        <v>166750</v>
      </c>
      <c r="I2680" s="384">
        <v>-82288837.86164394</v>
      </c>
      <c r="J2680" s="367">
        <v>6669.9999999999991</v>
      </c>
      <c r="K2680" s="367">
        <v>40424.242424242613</v>
      </c>
      <c r="L2680" s="384">
        <v>-5055064.9382550651</v>
      </c>
      <c r="M2680" s="367">
        <v>6670.0000000000318</v>
      </c>
      <c r="N2680" s="367">
        <v>667</v>
      </c>
      <c r="O2680" s="384">
        <v>-85349.003263744278</v>
      </c>
      <c r="P2680" s="367">
        <v>96.714999999999989</v>
      </c>
      <c r="Q2680" s="367">
        <v>667</v>
      </c>
      <c r="R2680" s="384">
        <v>-36879.776587244749</v>
      </c>
      <c r="S2680" s="367">
        <v>93.38</v>
      </c>
      <c r="T2680" s="367">
        <v>22999.999999999862</v>
      </c>
      <c r="U2680" s="384">
        <v>-5180674.0899309898</v>
      </c>
      <c r="V2680" s="367">
        <v>6669.99999999996</v>
      </c>
      <c r="W2680" s="367">
        <v>1111666.6666666598</v>
      </c>
      <c r="X2680" s="384">
        <v>137709.48327952647</v>
      </c>
      <c r="Y2680" s="386">
        <v>6669.9999999999582</v>
      </c>
      <c r="Z2680" s="367"/>
      <c r="AA2680" s="367"/>
      <c r="AB2680" s="367"/>
      <c r="AC2680" s="367"/>
      <c r="AD2680" s="367"/>
      <c r="AE2680" s="367"/>
      <c r="AF2680" s="367"/>
      <c r="AG2680" s="367"/>
      <c r="AH2680" s="367"/>
      <c r="AI2680" s="367"/>
      <c r="AJ2680" s="367"/>
      <c r="AK2680" s="367"/>
      <c r="AL2680" s="367"/>
      <c r="AM2680" s="367"/>
      <c r="AN2680" s="367"/>
      <c r="AO2680" s="367"/>
      <c r="AP2680" s="367"/>
      <c r="AQ2680" s="367"/>
      <c r="AR2680" s="367"/>
      <c r="AS2680" s="367"/>
      <c r="AT2680" s="367"/>
    </row>
    <row r="2681" spans="2:46" ht="13.8">
      <c r="B2681" s="26">
        <v>111.33333333333431</v>
      </c>
      <c r="C2681" s="363">
        <v>945.99919066249925</v>
      </c>
      <c r="D2681" s="367">
        <v>6680.0000000000591</v>
      </c>
      <c r="E2681" s="367">
        <v>31069.767441860651</v>
      </c>
      <c r="F2681" s="367">
        <v>-6996427.5079524862</v>
      </c>
      <c r="G2681" s="367">
        <v>6680.00000000004</v>
      </c>
      <c r="H2681" s="367">
        <v>167000</v>
      </c>
      <c r="I2681" s="384">
        <v>-82536566.66895403</v>
      </c>
      <c r="J2681" s="367">
        <v>6679.9999999999991</v>
      </c>
      <c r="K2681" s="367">
        <v>40484.848484848677</v>
      </c>
      <c r="L2681" s="384">
        <v>-5070729.2736681309</v>
      </c>
      <c r="M2681" s="367">
        <v>6680.0000000000327</v>
      </c>
      <c r="N2681" s="367">
        <v>668</v>
      </c>
      <c r="O2681" s="384">
        <v>-85607.84595881647</v>
      </c>
      <c r="P2681" s="367">
        <v>96.86</v>
      </c>
      <c r="Q2681" s="367">
        <v>668</v>
      </c>
      <c r="R2681" s="384">
        <v>-36996.839704939368</v>
      </c>
      <c r="S2681" s="367">
        <v>93.52</v>
      </c>
      <c r="T2681" s="367">
        <v>23034.48275862055</v>
      </c>
      <c r="U2681" s="384">
        <v>-5196637.2959126718</v>
      </c>
      <c r="V2681" s="367">
        <v>6679.9999999999591</v>
      </c>
      <c r="W2681" s="367">
        <v>1113333.3333333265</v>
      </c>
      <c r="X2681" s="384">
        <v>137611.16271809486</v>
      </c>
      <c r="Y2681" s="386">
        <v>6679.9999999999582</v>
      </c>
      <c r="Z2681" s="367"/>
      <c r="AA2681" s="367"/>
      <c r="AB2681" s="367"/>
      <c r="AC2681" s="367"/>
      <c r="AD2681" s="367"/>
      <c r="AE2681" s="367"/>
      <c r="AF2681" s="367"/>
      <c r="AG2681" s="367"/>
      <c r="AH2681" s="367"/>
      <c r="AI2681" s="367"/>
      <c r="AJ2681" s="367"/>
      <c r="AK2681" s="367"/>
      <c r="AL2681" s="367"/>
      <c r="AM2681" s="367"/>
      <c r="AN2681" s="367"/>
      <c r="AO2681" s="367"/>
      <c r="AP2681" s="367"/>
      <c r="AQ2681" s="367"/>
      <c r="AR2681" s="367"/>
      <c r="AS2681" s="367"/>
      <c r="AT2681" s="367"/>
    </row>
    <row r="2682" spans="2:46" ht="13.8">
      <c r="B2682" s="26">
        <v>111.50000000000098</v>
      </c>
      <c r="C2682" s="363">
        <v>947.36459374832657</v>
      </c>
      <c r="D2682" s="367">
        <v>6690.0000000000591</v>
      </c>
      <c r="E2682" s="367">
        <v>31116.279069767628</v>
      </c>
      <c r="F2682" s="367">
        <v>-7017480.0647299178</v>
      </c>
      <c r="G2682" s="367">
        <v>6690.00000000004</v>
      </c>
      <c r="H2682" s="367">
        <v>167250</v>
      </c>
      <c r="I2682" s="384">
        <v>-82784667.803318903</v>
      </c>
      <c r="J2682" s="367">
        <v>6689.9999999999991</v>
      </c>
      <c r="K2682" s="367">
        <v>40545.454545454741</v>
      </c>
      <c r="L2682" s="384">
        <v>-5086417.8172470937</v>
      </c>
      <c r="M2682" s="367">
        <v>6690.0000000000327</v>
      </c>
      <c r="N2682" s="367">
        <v>669</v>
      </c>
      <c r="O2682" s="384">
        <v>-85867.080519666924</v>
      </c>
      <c r="P2682" s="367">
        <v>97.00500000000001</v>
      </c>
      <c r="Q2682" s="367">
        <v>669</v>
      </c>
      <c r="R2682" s="384">
        <v>-37114.087766043631</v>
      </c>
      <c r="S2682" s="367">
        <v>93.66</v>
      </c>
      <c r="T2682" s="367">
        <v>23068.965517241239</v>
      </c>
      <c r="U2682" s="384">
        <v>-5212625.0410512723</v>
      </c>
      <c r="V2682" s="367">
        <v>6689.9999999999591</v>
      </c>
      <c r="W2682" s="367">
        <v>1114999.9999999932</v>
      </c>
      <c r="X2682" s="384">
        <v>137511.92963703492</v>
      </c>
      <c r="Y2682" s="386">
        <v>6689.9999999999591</v>
      </c>
      <c r="Z2682" s="367"/>
      <c r="AA2682" s="367"/>
      <c r="AB2682" s="367"/>
      <c r="AC2682" s="367"/>
      <c r="AD2682" s="367"/>
      <c r="AE2682" s="367"/>
      <c r="AF2682" s="367"/>
      <c r="AG2682" s="367"/>
      <c r="AH2682" s="367"/>
      <c r="AI2682" s="367"/>
      <c r="AJ2682" s="367"/>
      <c r="AK2682" s="367"/>
      <c r="AL2682" s="367"/>
      <c r="AM2682" s="367"/>
      <c r="AN2682" s="367"/>
      <c r="AO2682" s="367"/>
      <c r="AP2682" s="367"/>
      <c r="AQ2682" s="367"/>
      <c r="AR2682" s="367"/>
      <c r="AS2682" s="367"/>
      <c r="AT2682" s="367"/>
    </row>
    <row r="2683" spans="2:46" ht="13.8">
      <c r="B2683" s="26">
        <v>111.66666666666765</v>
      </c>
      <c r="C2683" s="363">
        <v>948.72984507520846</v>
      </c>
      <c r="D2683" s="367">
        <v>6700.0000000000591</v>
      </c>
      <c r="E2683" s="367">
        <v>31162.790697674605</v>
      </c>
      <c r="F2683" s="367">
        <v>-7038564.2474054163</v>
      </c>
      <c r="G2683" s="367">
        <v>6700.00000000004</v>
      </c>
      <c r="H2683" s="367">
        <v>167500</v>
      </c>
      <c r="I2683" s="384">
        <v>-83033141.26473859</v>
      </c>
      <c r="J2683" s="367">
        <v>6699.9999999999991</v>
      </c>
      <c r="K2683" s="367">
        <v>40606.060606060804</v>
      </c>
      <c r="L2683" s="384">
        <v>-5102130.5689919544</v>
      </c>
      <c r="M2683" s="367">
        <v>6700.0000000000337</v>
      </c>
      <c r="N2683" s="367">
        <v>670</v>
      </c>
      <c r="O2683" s="384">
        <v>-86126.706946295599</v>
      </c>
      <c r="P2683" s="367">
        <v>97.149999999999991</v>
      </c>
      <c r="Q2683" s="367">
        <v>670</v>
      </c>
      <c r="R2683" s="384">
        <v>-37231.520770557545</v>
      </c>
      <c r="S2683" s="367">
        <v>93.8</v>
      </c>
      <c r="T2683" s="367">
        <v>23103.448275861927</v>
      </c>
      <c r="U2683" s="384">
        <v>-5228637.3253467903</v>
      </c>
      <c r="V2683" s="367">
        <v>6699.9999999999591</v>
      </c>
      <c r="W2683" s="367">
        <v>1116666.66666666</v>
      </c>
      <c r="X2683" s="384">
        <v>137411.78403634668</v>
      </c>
      <c r="Y2683" s="386">
        <v>6699.9999999999591</v>
      </c>
      <c r="Z2683" s="367"/>
      <c r="AA2683" s="367"/>
      <c r="AB2683" s="367"/>
      <c r="AC2683" s="367"/>
      <c r="AD2683" s="367"/>
      <c r="AE2683" s="367"/>
      <c r="AF2683" s="367"/>
      <c r="AG2683" s="367"/>
      <c r="AH2683" s="367"/>
      <c r="AI2683" s="367"/>
      <c r="AJ2683" s="367"/>
      <c r="AK2683" s="367"/>
      <c r="AL2683" s="367"/>
      <c r="AM2683" s="367"/>
      <c r="AN2683" s="367"/>
      <c r="AO2683" s="367"/>
      <c r="AP2683" s="367"/>
      <c r="AQ2683" s="367"/>
      <c r="AR2683" s="367"/>
      <c r="AS2683" s="367"/>
      <c r="AT2683" s="367"/>
    </row>
    <row r="2684" spans="2:46" ht="13.8">
      <c r="B2684" s="26">
        <v>111.83333333333432</v>
      </c>
      <c r="C2684" s="363">
        <v>950.09494464314514</v>
      </c>
      <c r="D2684" s="367">
        <v>6710.0000000000591</v>
      </c>
      <c r="E2684" s="367">
        <v>31209.302325581582</v>
      </c>
      <c r="F2684" s="367">
        <v>-7059680.0559789808</v>
      </c>
      <c r="G2684" s="367">
        <v>6710.00000000004</v>
      </c>
      <c r="H2684" s="367">
        <v>167750</v>
      </c>
      <c r="I2684" s="384">
        <v>-83281987.053213075</v>
      </c>
      <c r="J2684" s="367">
        <v>6709.9999999999991</v>
      </c>
      <c r="K2684" s="367">
        <v>40666.666666666868</v>
      </c>
      <c r="L2684" s="384">
        <v>-5117867.5289027123</v>
      </c>
      <c r="M2684" s="367">
        <v>6710.0000000000337</v>
      </c>
      <c r="N2684" s="367">
        <v>671</v>
      </c>
      <c r="O2684" s="384">
        <v>-86386.725238702566</v>
      </c>
      <c r="P2684" s="367">
        <v>97.295000000000002</v>
      </c>
      <c r="Q2684" s="367">
        <v>671</v>
      </c>
      <c r="R2684" s="384">
        <v>-37349.138718481117</v>
      </c>
      <c r="S2684" s="367">
        <v>93.94</v>
      </c>
      <c r="T2684" s="367">
        <v>23137.931034482615</v>
      </c>
      <c r="U2684" s="384">
        <v>-5244674.1487992248</v>
      </c>
      <c r="V2684" s="367">
        <v>6709.9999999999582</v>
      </c>
      <c r="W2684" s="367">
        <v>1118333.3333333267</v>
      </c>
      <c r="X2684" s="384">
        <v>137310.72591603015</v>
      </c>
      <c r="Y2684" s="386">
        <v>6709.9999999999609</v>
      </c>
      <c r="Z2684" s="367"/>
      <c r="AA2684" s="367"/>
      <c r="AB2684" s="367"/>
      <c r="AC2684" s="367"/>
      <c r="AD2684" s="367"/>
      <c r="AE2684" s="367"/>
      <c r="AF2684" s="367"/>
      <c r="AG2684" s="367"/>
      <c r="AH2684" s="367"/>
      <c r="AI2684" s="367"/>
      <c r="AJ2684" s="367"/>
      <c r="AK2684" s="367"/>
      <c r="AL2684" s="367"/>
      <c r="AM2684" s="367"/>
      <c r="AN2684" s="367"/>
      <c r="AO2684" s="367"/>
      <c r="AP2684" s="367"/>
      <c r="AQ2684" s="367"/>
      <c r="AR2684" s="367"/>
      <c r="AS2684" s="367"/>
      <c r="AT2684" s="367"/>
    </row>
    <row r="2685" spans="2:46" ht="13.8">
      <c r="B2685" s="26">
        <v>112.00000000000099</v>
      </c>
      <c r="C2685" s="363">
        <v>951.45989245213627</v>
      </c>
      <c r="D2685" s="367">
        <v>6720.00000000006</v>
      </c>
      <c r="E2685" s="367">
        <v>31255.813953488559</v>
      </c>
      <c r="F2685" s="367">
        <v>-7080827.4904506132</v>
      </c>
      <c r="G2685" s="367">
        <v>6720.00000000004</v>
      </c>
      <c r="H2685" s="367">
        <v>168000</v>
      </c>
      <c r="I2685" s="384">
        <v>-83531205.168742359</v>
      </c>
      <c r="J2685" s="367">
        <v>6719.9999999999991</v>
      </c>
      <c r="K2685" s="367">
        <v>40727.272727272932</v>
      </c>
      <c r="L2685" s="384">
        <v>-5133628.6969793662</v>
      </c>
      <c r="M2685" s="367">
        <v>6720.0000000000337</v>
      </c>
      <c r="N2685" s="367">
        <v>672</v>
      </c>
      <c r="O2685" s="384">
        <v>-86647.135396887796</v>
      </c>
      <c r="P2685" s="367">
        <v>97.44</v>
      </c>
      <c r="Q2685" s="367">
        <v>672</v>
      </c>
      <c r="R2685" s="384">
        <v>-37466.941609814334</v>
      </c>
      <c r="S2685" s="367">
        <v>94.08</v>
      </c>
      <c r="T2685" s="367">
        <v>23172.413793103304</v>
      </c>
      <c r="U2685" s="384">
        <v>-5260735.5114085786</v>
      </c>
      <c r="V2685" s="367">
        <v>6719.9999999999582</v>
      </c>
      <c r="W2685" s="367">
        <v>1119999.9999999935</v>
      </c>
      <c r="X2685" s="384">
        <v>137208.75527608529</v>
      </c>
      <c r="Y2685" s="386">
        <v>6719.9999999999609</v>
      </c>
      <c r="Z2685" s="367"/>
      <c r="AA2685" s="367"/>
      <c r="AB2685" s="367"/>
      <c r="AC2685" s="367"/>
      <c r="AD2685" s="367"/>
      <c r="AE2685" s="367"/>
      <c r="AF2685" s="367"/>
      <c r="AG2685" s="367"/>
      <c r="AH2685" s="367"/>
      <c r="AI2685" s="367"/>
      <c r="AJ2685" s="367"/>
      <c r="AK2685" s="367"/>
      <c r="AL2685" s="367"/>
      <c r="AM2685" s="367"/>
      <c r="AN2685" s="367"/>
      <c r="AO2685" s="367"/>
      <c r="AP2685" s="367"/>
      <c r="AQ2685" s="367"/>
      <c r="AR2685" s="367"/>
      <c r="AS2685" s="367"/>
      <c r="AT2685" s="367"/>
    </row>
    <row r="2686" spans="2:46" ht="13.8">
      <c r="B2686" s="26">
        <v>112.16666666666767</v>
      </c>
      <c r="C2686" s="363">
        <v>952.82468850218174</v>
      </c>
      <c r="D2686" s="367">
        <v>6730.00000000006</v>
      </c>
      <c r="E2686" s="367">
        <v>31302.325581395537</v>
      </c>
      <c r="F2686" s="367">
        <v>-7102006.5508203106</v>
      </c>
      <c r="G2686" s="367">
        <v>6730.00000000004</v>
      </c>
      <c r="H2686" s="367">
        <v>168250</v>
      </c>
      <c r="I2686" s="384">
        <v>-83780795.611326456</v>
      </c>
      <c r="J2686" s="367">
        <v>6729.9999999999991</v>
      </c>
      <c r="K2686" s="367">
        <v>40787.878787878995</v>
      </c>
      <c r="L2686" s="384">
        <v>-5149414.0732219201</v>
      </c>
      <c r="M2686" s="367">
        <v>6730.0000000000346</v>
      </c>
      <c r="N2686" s="367">
        <v>673</v>
      </c>
      <c r="O2686" s="384">
        <v>-86907.937420851275</v>
      </c>
      <c r="P2686" s="367">
        <v>97.584999999999994</v>
      </c>
      <c r="Q2686" s="367">
        <v>673</v>
      </c>
      <c r="R2686" s="384">
        <v>-37584.929444557201</v>
      </c>
      <c r="S2686" s="367">
        <v>94.22</v>
      </c>
      <c r="T2686" s="367">
        <v>23206.896551723992</v>
      </c>
      <c r="U2686" s="384">
        <v>-5276821.4131748509</v>
      </c>
      <c r="V2686" s="367">
        <v>6729.9999999999582</v>
      </c>
      <c r="W2686" s="367">
        <v>1121666.6666666602</v>
      </c>
      <c r="X2686" s="384">
        <v>137105.87211651215</v>
      </c>
      <c r="Y2686" s="386">
        <v>6729.9999999999618</v>
      </c>
      <c r="Z2686" s="367"/>
      <c r="AA2686" s="367"/>
      <c r="AB2686" s="367"/>
      <c r="AC2686" s="367"/>
      <c r="AD2686" s="367"/>
      <c r="AE2686" s="367"/>
      <c r="AF2686" s="367"/>
      <c r="AG2686" s="367"/>
      <c r="AH2686" s="367"/>
      <c r="AI2686" s="367"/>
      <c r="AJ2686" s="367"/>
      <c r="AK2686" s="367"/>
      <c r="AL2686" s="367"/>
      <c r="AM2686" s="367"/>
      <c r="AN2686" s="367"/>
      <c r="AO2686" s="367"/>
      <c r="AP2686" s="367"/>
      <c r="AQ2686" s="367"/>
      <c r="AR2686" s="367"/>
      <c r="AS2686" s="367"/>
      <c r="AT2686" s="367"/>
    </row>
    <row r="2687" spans="2:46" ht="13.8">
      <c r="B2687" s="26">
        <v>112.33333333333434</v>
      </c>
      <c r="C2687" s="363">
        <v>954.18933279328178</v>
      </c>
      <c r="D2687" s="367">
        <v>6740.00000000006</v>
      </c>
      <c r="E2687" s="367">
        <v>31348.837209302514</v>
      </c>
      <c r="F2687" s="367">
        <v>-7123217.2370880749</v>
      </c>
      <c r="G2687" s="367">
        <v>6740.00000000004</v>
      </c>
      <c r="H2687" s="367">
        <v>168500</v>
      </c>
      <c r="I2687" s="384">
        <v>-84030758.380965337</v>
      </c>
      <c r="J2687" s="367">
        <v>6739.9999999999991</v>
      </c>
      <c r="K2687" s="367">
        <v>40848.484848485059</v>
      </c>
      <c r="L2687" s="384">
        <v>-5165223.6576303681</v>
      </c>
      <c r="M2687" s="367">
        <v>6740.0000000000346</v>
      </c>
      <c r="N2687" s="367">
        <v>674</v>
      </c>
      <c r="O2687" s="384">
        <v>-87169.131310593031</v>
      </c>
      <c r="P2687" s="367">
        <v>97.73</v>
      </c>
      <c r="Q2687" s="367">
        <v>674</v>
      </c>
      <c r="R2687" s="384">
        <v>-37703.10222270972</v>
      </c>
      <c r="S2687" s="367">
        <v>94.36</v>
      </c>
      <c r="T2687" s="367">
        <v>23241.379310344681</v>
      </c>
      <c r="U2687" s="384">
        <v>-5292931.8540980397</v>
      </c>
      <c r="V2687" s="367">
        <v>6739.9999999999573</v>
      </c>
      <c r="W2687" s="367">
        <v>1123333.333333327</v>
      </c>
      <c r="X2687" s="384">
        <v>137002.07643731072</v>
      </c>
      <c r="Y2687" s="386">
        <v>6739.9999999999618</v>
      </c>
      <c r="Z2687" s="367"/>
      <c r="AA2687" s="367"/>
      <c r="AB2687" s="367"/>
      <c r="AC2687" s="367"/>
      <c r="AD2687" s="367"/>
      <c r="AE2687" s="367"/>
      <c r="AF2687" s="367"/>
      <c r="AG2687" s="367"/>
      <c r="AH2687" s="367"/>
      <c r="AI2687" s="367"/>
      <c r="AJ2687" s="367"/>
      <c r="AK2687" s="367"/>
      <c r="AL2687" s="367"/>
      <c r="AM2687" s="367"/>
      <c r="AN2687" s="367"/>
      <c r="AO2687" s="367"/>
      <c r="AP2687" s="367"/>
      <c r="AQ2687" s="367"/>
      <c r="AR2687" s="367"/>
      <c r="AS2687" s="367"/>
      <c r="AT2687" s="367"/>
    </row>
    <row r="2688" spans="2:46" ht="13.8">
      <c r="B2688" s="26">
        <v>112.50000000000101</v>
      </c>
      <c r="C2688" s="363">
        <v>955.55382532543626</v>
      </c>
      <c r="D2688" s="367">
        <v>6750.00000000006</v>
      </c>
      <c r="E2688" s="367">
        <v>31395.348837209491</v>
      </c>
      <c r="F2688" s="367">
        <v>-7144459.5492539061</v>
      </c>
      <c r="G2688" s="367">
        <v>6750.00000000004</v>
      </c>
      <c r="H2688" s="367">
        <v>168750</v>
      </c>
      <c r="I2688" s="384">
        <v>-84281093.477659032</v>
      </c>
      <c r="J2688" s="367">
        <v>6749.9999999999991</v>
      </c>
      <c r="K2688" s="367">
        <v>40909.090909091123</v>
      </c>
      <c r="L2688" s="384">
        <v>-5181057.4502047179</v>
      </c>
      <c r="M2688" s="367">
        <v>6750.0000000000364</v>
      </c>
      <c r="N2688" s="367">
        <v>675</v>
      </c>
      <c r="O2688" s="384">
        <v>-87430.717066113051</v>
      </c>
      <c r="P2688" s="367">
        <v>97.875</v>
      </c>
      <c r="Q2688" s="367">
        <v>675</v>
      </c>
      <c r="R2688" s="384">
        <v>-37821.45994427189</v>
      </c>
      <c r="S2688" s="367">
        <v>94.5</v>
      </c>
      <c r="T2688" s="367">
        <v>23275.862068965369</v>
      </c>
      <c r="U2688" s="384">
        <v>-5309066.834178146</v>
      </c>
      <c r="V2688" s="367">
        <v>6749.9999999999573</v>
      </c>
      <c r="W2688" s="367">
        <v>1124999.9999999937</v>
      </c>
      <c r="X2688" s="384">
        <v>136897.36823848099</v>
      </c>
      <c r="Y2688" s="386">
        <v>6749.9999999999618</v>
      </c>
      <c r="Z2688" s="367"/>
      <c r="AA2688" s="367"/>
      <c r="AB2688" s="367"/>
      <c r="AC2688" s="367"/>
      <c r="AD2688" s="367"/>
      <c r="AE2688" s="367"/>
      <c r="AF2688" s="367"/>
      <c r="AG2688" s="367"/>
      <c r="AH2688" s="367"/>
      <c r="AI2688" s="367"/>
      <c r="AJ2688" s="367"/>
      <c r="AK2688" s="367"/>
      <c r="AL2688" s="367"/>
      <c r="AM2688" s="367"/>
      <c r="AN2688" s="367"/>
      <c r="AO2688" s="367"/>
      <c r="AP2688" s="367"/>
      <c r="AQ2688" s="367"/>
      <c r="AR2688" s="367"/>
      <c r="AS2688" s="367"/>
      <c r="AT2688" s="367"/>
    </row>
    <row r="2689" spans="2:46" ht="13.8">
      <c r="B2689" s="26">
        <v>112.66666666666768</v>
      </c>
      <c r="C2689" s="363">
        <v>956.91816609864577</v>
      </c>
      <c r="D2689" s="367">
        <v>6760.0000000000618</v>
      </c>
      <c r="E2689" s="367">
        <v>31441.860465116468</v>
      </c>
      <c r="F2689" s="367">
        <v>-7165733.4873178033</v>
      </c>
      <c r="G2689" s="367">
        <v>6760.00000000004</v>
      </c>
      <c r="H2689" s="367">
        <v>169000</v>
      </c>
      <c r="I2689" s="384">
        <v>-84531800.90140751</v>
      </c>
      <c r="J2689" s="367">
        <v>6759.9999999999991</v>
      </c>
      <c r="K2689" s="367">
        <v>40969.696969697186</v>
      </c>
      <c r="L2689" s="384">
        <v>-5196915.450944961</v>
      </c>
      <c r="M2689" s="367">
        <v>6760.0000000000364</v>
      </c>
      <c r="N2689" s="367">
        <v>676</v>
      </c>
      <c r="O2689" s="384">
        <v>-87692.694687411291</v>
      </c>
      <c r="P2689" s="367">
        <v>98.02</v>
      </c>
      <c r="Q2689" s="367">
        <v>676</v>
      </c>
      <c r="R2689" s="384">
        <v>-37940.002609243704</v>
      </c>
      <c r="S2689" s="367">
        <v>94.64</v>
      </c>
      <c r="T2689" s="367">
        <v>23310.344827586057</v>
      </c>
      <c r="U2689" s="384">
        <v>-5325226.3534151725</v>
      </c>
      <c r="V2689" s="367">
        <v>6759.9999999999573</v>
      </c>
      <c r="W2689" s="367">
        <v>1126666.6666666605</v>
      </c>
      <c r="X2689" s="384">
        <v>136791.74752002291</v>
      </c>
      <c r="Y2689" s="386">
        <v>6759.9999999999627</v>
      </c>
      <c r="Z2689" s="367"/>
      <c r="AA2689" s="367"/>
      <c r="AB2689" s="367"/>
      <c r="AC2689" s="367"/>
      <c r="AD2689" s="367"/>
      <c r="AE2689" s="367"/>
      <c r="AF2689" s="367"/>
      <c r="AG2689" s="367"/>
      <c r="AH2689" s="367"/>
      <c r="AI2689" s="367"/>
      <c r="AJ2689" s="367"/>
      <c r="AK2689" s="367"/>
      <c r="AL2689" s="367"/>
      <c r="AM2689" s="367"/>
      <c r="AN2689" s="367"/>
      <c r="AO2689" s="367"/>
      <c r="AP2689" s="367"/>
      <c r="AQ2689" s="367"/>
      <c r="AR2689" s="367"/>
      <c r="AS2689" s="367"/>
      <c r="AT2689" s="367"/>
    </row>
    <row r="2690" spans="2:46" ht="13.8">
      <c r="B2690" s="26">
        <v>112.83333333333435</v>
      </c>
      <c r="C2690" s="363">
        <v>958.2823551129095</v>
      </c>
      <c r="D2690" s="367">
        <v>6770.0000000000618</v>
      </c>
      <c r="E2690" s="367">
        <v>31488.372093023445</v>
      </c>
      <c r="F2690" s="367">
        <v>-7187039.0512797683</v>
      </c>
      <c r="G2690" s="367">
        <v>6770.00000000004</v>
      </c>
      <c r="H2690" s="367">
        <v>169250</v>
      </c>
      <c r="I2690" s="384">
        <v>-84782880.652210787</v>
      </c>
      <c r="J2690" s="367">
        <v>6769.9999999999991</v>
      </c>
      <c r="K2690" s="367">
        <v>41030.30303030325</v>
      </c>
      <c r="L2690" s="384">
        <v>-5212797.6598511031</v>
      </c>
      <c r="M2690" s="367">
        <v>6770.0000000000373</v>
      </c>
      <c r="N2690" s="367">
        <v>677</v>
      </c>
      <c r="O2690" s="384">
        <v>-87955.064174487838</v>
      </c>
      <c r="P2690" s="367">
        <v>98.165000000000006</v>
      </c>
      <c r="Q2690" s="367">
        <v>677</v>
      </c>
      <c r="R2690" s="384">
        <v>-38058.730217625176</v>
      </c>
      <c r="S2690" s="367">
        <v>94.78</v>
      </c>
      <c r="T2690" s="367">
        <v>23344.827586206746</v>
      </c>
      <c r="U2690" s="384">
        <v>-5341410.4118091138</v>
      </c>
      <c r="V2690" s="367">
        <v>6769.9999999999563</v>
      </c>
      <c r="W2690" s="367">
        <v>1128333.3333333272</v>
      </c>
      <c r="X2690" s="384">
        <v>136685.21428193655</v>
      </c>
      <c r="Y2690" s="386">
        <v>6769.9999999999627</v>
      </c>
      <c r="Z2690" s="367"/>
      <c r="AA2690" s="367"/>
      <c r="AB2690" s="367"/>
      <c r="AC2690" s="367"/>
      <c r="AD2690" s="367"/>
      <c r="AE2690" s="367"/>
      <c r="AF2690" s="367"/>
      <c r="AG2690" s="367"/>
      <c r="AH2690" s="367"/>
      <c r="AI2690" s="367"/>
      <c r="AJ2690" s="367"/>
      <c r="AK2690" s="367"/>
      <c r="AL2690" s="367"/>
      <c r="AM2690" s="367"/>
      <c r="AN2690" s="367"/>
      <c r="AO2690" s="367"/>
      <c r="AP2690" s="367"/>
      <c r="AQ2690" s="367"/>
      <c r="AR2690" s="367"/>
      <c r="AS2690" s="367"/>
      <c r="AT2690" s="367"/>
    </row>
    <row r="2691" spans="2:46" ht="13.8">
      <c r="B2691" s="26">
        <v>113.00000000000102</v>
      </c>
      <c r="C2691" s="363">
        <v>959.64639236822768</v>
      </c>
      <c r="D2691" s="367">
        <v>6780.0000000000618</v>
      </c>
      <c r="E2691" s="367">
        <v>31534.883720930422</v>
      </c>
      <c r="F2691" s="367">
        <v>-7208376.2411397984</v>
      </c>
      <c r="G2691" s="367">
        <v>6780.00000000004</v>
      </c>
      <c r="H2691" s="367">
        <v>169500</v>
      </c>
      <c r="I2691" s="384">
        <v>-85034332.730068877</v>
      </c>
      <c r="J2691" s="367">
        <v>6779.9999999999991</v>
      </c>
      <c r="K2691" s="367">
        <v>41090.909090909314</v>
      </c>
      <c r="L2691" s="384">
        <v>-5228704.0769231403</v>
      </c>
      <c r="M2691" s="367">
        <v>6780.0000000000373</v>
      </c>
      <c r="N2691" s="367">
        <v>678</v>
      </c>
      <c r="O2691" s="384">
        <v>-88217.825527342604</v>
      </c>
      <c r="P2691" s="367">
        <v>98.309999999999988</v>
      </c>
      <c r="Q2691" s="367">
        <v>678</v>
      </c>
      <c r="R2691" s="384">
        <v>-38177.642769416292</v>
      </c>
      <c r="S2691" s="367">
        <v>94.92</v>
      </c>
      <c r="T2691" s="367">
        <v>23379.310344827434</v>
      </c>
      <c r="U2691" s="384">
        <v>-5357619.0093599753</v>
      </c>
      <c r="V2691" s="367">
        <v>6779.9999999999563</v>
      </c>
      <c r="W2691" s="367">
        <v>1129999.9999999939</v>
      </c>
      <c r="X2691" s="384">
        <v>136577.7685242219</v>
      </c>
      <c r="Y2691" s="386">
        <v>6779.9999999999636</v>
      </c>
      <c r="Z2691" s="367"/>
      <c r="AA2691" s="367"/>
      <c r="AB2691" s="367"/>
      <c r="AC2691" s="367"/>
      <c r="AD2691" s="367"/>
      <c r="AE2691" s="367"/>
      <c r="AF2691" s="367"/>
      <c r="AG2691" s="367"/>
      <c r="AH2691" s="367"/>
      <c r="AI2691" s="367"/>
      <c r="AJ2691" s="367"/>
      <c r="AK2691" s="367"/>
      <c r="AL2691" s="367"/>
      <c r="AM2691" s="367"/>
      <c r="AN2691" s="367"/>
      <c r="AO2691" s="367"/>
      <c r="AP2691" s="367"/>
      <c r="AQ2691" s="367"/>
      <c r="AR2691" s="367"/>
      <c r="AS2691" s="367"/>
      <c r="AT2691" s="367"/>
    </row>
    <row r="2692" spans="2:46" ht="13.8">
      <c r="B2692" s="26">
        <v>113.16666666666769</v>
      </c>
      <c r="C2692" s="363">
        <v>961.01027786460043</v>
      </c>
      <c r="D2692" s="367">
        <v>6790.0000000000618</v>
      </c>
      <c r="E2692" s="367">
        <v>31581.395348837399</v>
      </c>
      <c r="F2692" s="367">
        <v>-7229745.0568978991</v>
      </c>
      <c r="G2692" s="367">
        <v>6790.0000000000418</v>
      </c>
      <c r="H2692" s="367">
        <v>169750</v>
      </c>
      <c r="I2692" s="384">
        <v>-85286157.134981751</v>
      </c>
      <c r="J2692" s="367">
        <v>6789.9999999999991</v>
      </c>
      <c r="K2692" s="367">
        <v>41151.515151515378</v>
      </c>
      <c r="L2692" s="384">
        <v>-5244634.7021610783</v>
      </c>
      <c r="M2692" s="367">
        <v>6790.0000000000382</v>
      </c>
      <c r="N2692" s="367">
        <v>679</v>
      </c>
      <c r="O2692" s="384">
        <v>-88480.978745975677</v>
      </c>
      <c r="P2692" s="367">
        <v>98.454999999999998</v>
      </c>
      <c r="Q2692" s="367">
        <v>679</v>
      </c>
      <c r="R2692" s="384">
        <v>-38296.740264617067</v>
      </c>
      <c r="S2692" s="367">
        <v>95.06</v>
      </c>
      <c r="T2692" s="367">
        <v>23413.793103448123</v>
      </c>
      <c r="U2692" s="384">
        <v>-5373852.1460677544</v>
      </c>
      <c r="V2692" s="367">
        <v>6789.9999999999563</v>
      </c>
      <c r="W2692" s="367">
        <v>1131666.6666666607</v>
      </c>
      <c r="X2692" s="384">
        <v>136469.41024687889</v>
      </c>
      <c r="Y2692" s="386">
        <v>6789.9999999999636</v>
      </c>
      <c r="Z2692" s="367"/>
      <c r="AA2692" s="367"/>
      <c r="AB2692" s="367"/>
      <c r="AC2692" s="367"/>
      <c r="AD2692" s="367"/>
      <c r="AE2692" s="367"/>
      <c r="AF2692" s="367"/>
      <c r="AG2692" s="367"/>
      <c r="AH2692" s="367"/>
      <c r="AI2692" s="367"/>
      <c r="AJ2692" s="367"/>
      <c r="AK2692" s="367"/>
      <c r="AL2692" s="367"/>
      <c r="AM2692" s="367"/>
      <c r="AN2692" s="367"/>
      <c r="AO2692" s="367"/>
      <c r="AP2692" s="367"/>
      <c r="AQ2692" s="367"/>
      <c r="AR2692" s="367"/>
      <c r="AS2692" s="367"/>
      <c r="AT2692" s="367"/>
    </row>
    <row r="2693" spans="2:46" ht="13.8">
      <c r="B2693" s="26">
        <v>113.33333333333437</v>
      </c>
      <c r="C2693" s="363">
        <v>962.37401160202751</v>
      </c>
      <c r="D2693" s="367">
        <v>6800.0000000000618</v>
      </c>
      <c r="E2693" s="367">
        <v>31627.906976744376</v>
      </c>
      <c r="F2693" s="367">
        <v>-7251145.4985540621</v>
      </c>
      <c r="G2693" s="367">
        <v>6800.0000000000418</v>
      </c>
      <c r="H2693" s="367">
        <v>170000</v>
      </c>
      <c r="I2693" s="384">
        <v>-85538353.866949439</v>
      </c>
      <c r="J2693" s="367">
        <v>6799.9999999999991</v>
      </c>
      <c r="K2693" s="367">
        <v>41212.121212121441</v>
      </c>
      <c r="L2693" s="384">
        <v>-5260589.5355649088</v>
      </c>
      <c r="M2693" s="367">
        <v>6800.0000000000382</v>
      </c>
      <c r="N2693" s="367">
        <v>680</v>
      </c>
      <c r="O2693" s="384">
        <v>-88744.523830386985</v>
      </c>
      <c r="P2693" s="367">
        <v>98.600000000000009</v>
      </c>
      <c r="Q2693" s="367">
        <v>680</v>
      </c>
      <c r="R2693" s="384">
        <v>-38416.022703227478</v>
      </c>
      <c r="S2693" s="367">
        <v>95.2</v>
      </c>
      <c r="T2693" s="367">
        <v>23448.275862068811</v>
      </c>
      <c r="U2693" s="384">
        <v>-5390109.8219324481</v>
      </c>
      <c r="V2693" s="367">
        <v>6799.9999999999545</v>
      </c>
      <c r="W2693" s="367">
        <v>1133333.3333333274</v>
      </c>
      <c r="X2693" s="384">
        <v>136360.13944990764</v>
      </c>
      <c r="Y2693" s="386">
        <v>6799.9999999999636</v>
      </c>
      <c r="Z2693" s="367"/>
      <c r="AA2693" s="367"/>
      <c r="AB2693" s="367"/>
      <c r="AC2693" s="367"/>
      <c r="AD2693" s="367"/>
      <c r="AE2693" s="367"/>
      <c r="AF2693" s="367"/>
      <c r="AG2693" s="367"/>
      <c r="AH2693" s="367"/>
      <c r="AI2693" s="367"/>
      <c r="AJ2693" s="367"/>
      <c r="AK2693" s="367"/>
      <c r="AL2693" s="367"/>
      <c r="AM2693" s="367"/>
      <c r="AN2693" s="367"/>
      <c r="AO2693" s="367"/>
      <c r="AP2693" s="367"/>
      <c r="AQ2693" s="367"/>
      <c r="AR2693" s="367"/>
      <c r="AS2693" s="367"/>
      <c r="AT2693" s="367"/>
    </row>
    <row r="2694" spans="2:46" ht="13.8">
      <c r="B2694" s="26">
        <v>113.50000000000104</v>
      </c>
      <c r="C2694" s="363">
        <v>963.73759358050938</v>
      </c>
      <c r="D2694" s="367">
        <v>6810.0000000000628</v>
      </c>
      <c r="E2694" s="367">
        <v>31674.418604651353</v>
      </c>
      <c r="F2694" s="367">
        <v>-7272577.5661082938</v>
      </c>
      <c r="G2694" s="367">
        <v>6810.0000000000418</v>
      </c>
      <c r="H2694" s="367">
        <v>170250</v>
      </c>
      <c r="I2694" s="384">
        <v>-85790922.92597194</v>
      </c>
      <c r="J2694" s="367">
        <v>6809.9999999999991</v>
      </c>
      <c r="K2694" s="367">
        <v>41272.727272727505</v>
      </c>
      <c r="L2694" s="384">
        <v>-5276568.5771346418</v>
      </c>
      <c r="M2694" s="367">
        <v>6810.0000000000391</v>
      </c>
      <c r="N2694" s="367">
        <v>681</v>
      </c>
      <c r="O2694" s="384">
        <v>-89008.460780576555</v>
      </c>
      <c r="P2694" s="367">
        <v>98.74499999999999</v>
      </c>
      <c r="Q2694" s="367">
        <v>681</v>
      </c>
      <c r="R2694" s="384">
        <v>-38535.490085247533</v>
      </c>
      <c r="S2694" s="367">
        <v>95.339999999999989</v>
      </c>
      <c r="T2694" s="367">
        <v>23482.758620689499</v>
      </c>
      <c r="U2694" s="384">
        <v>-5406392.036954063</v>
      </c>
      <c r="V2694" s="367">
        <v>6809.9999999999545</v>
      </c>
      <c r="W2694" s="367">
        <v>1134999.9999999942</v>
      </c>
      <c r="X2694" s="384">
        <v>136249.95613330806</v>
      </c>
      <c r="Y2694" s="386">
        <v>6809.9999999999645</v>
      </c>
      <c r="Z2694" s="367"/>
      <c r="AA2694" s="367"/>
      <c r="AB2694" s="367"/>
      <c r="AC2694" s="367"/>
      <c r="AD2694" s="367"/>
      <c r="AE2694" s="367"/>
      <c r="AF2694" s="367"/>
      <c r="AG2694" s="367"/>
      <c r="AH2694" s="367"/>
      <c r="AI2694" s="367"/>
      <c r="AJ2694" s="367"/>
      <c r="AK2694" s="367"/>
      <c r="AL2694" s="367"/>
      <c r="AM2694" s="367"/>
      <c r="AN2694" s="367"/>
      <c r="AO2694" s="367"/>
      <c r="AP2694" s="367"/>
      <c r="AQ2694" s="367"/>
      <c r="AR2694" s="367"/>
      <c r="AS2694" s="367"/>
      <c r="AT2694" s="367"/>
    </row>
    <row r="2695" spans="2:46" ht="13.8">
      <c r="B2695" s="26">
        <v>113.66666666666771</v>
      </c>
      <c r="C2695" s="363">
        <v>965.10102380004582</v>
      </c>
      <c r="D2695" s="367">
        <v>6820.0000000000628</v>
      </c>
      <c r="E2695" s="367">
        <v>31720.93023255833</v>
      </c>
      <c r="F2695" s="367">
        <v>-7294041.2595605897</v>
      </c>
      <c r="G2695" s="367">
        <v>6820.0000000000418</v>
      </c>
      <c r="H2695" s="367">
        <v>170500</v>
      </c>
      <c r="I2695" s="384">
        <v>-86043864.31204921</v>
      </c>
      <c r="J2695" s="367">
        <v>6819.9999999999991</v>
      </c>
      <c r="K2695" s="367">
        <v>41333.333333333569</v>
      </c>
      <c r="L2695" s="384">
        <v>-5292571.8268702673</v>
      </c>
      <c r="M2695" s="367">
        <v>6820.0000000000391</v>
      </c>
      <c r="N2695" s="367">
        <v>682</v>
      </c>
      <c r="O2695" s="384">
        <v>-89272.789596544389</v>
      </c>
      <c r="P2695" s="367">
        <v>98.89</v>
      </c>
      <c r="Q2695" s="367">
        <v>682</v>
      </c>
      <c r="R2695" s="384">
        <v>-38655.142410677261</v>
      </c>
      <c r="S2695" s="367">
        <v>95.47999999999999</v>
      </c>
      <c r="T2695" s="367">
        <v>23517.241379310188</v>
      </c>
      <c r="U2695" s="384">
        <v>-5422698.7911325982</v>
      </c>
      <c r="V2695" s="367">
        <v>6819.9999999999554</v>
      </c>
      <c r="W2695" s="367">
        <v>1136666.6666666609</v>
      </c>
      <c r="X2695" s="384">
        <v>136138.86029708019</v>
      </c>
      <c r="Y2695" s="386">
        <v>6819.9999999999645</v>
      </c>
      <c r="Z2695" s="367"/>
      <c r="AA2695" s="367"/>
      <c r="AB2695" s="367"/>
      <c r="AC2695" s="367"/>
      <c r="AD2695" s="367"/>
      <c r="AE2695" s="367"/>
      <c r="AF2695" s="367"/>
      <c r="AG2695" s="367"/>
      <c r="AH2695" s="367"/>
      <c r="AI2695" s="367"/>
      <c r="AJ2695" s="367"/>
      <c r="AK2695" s="367"/>
      <c r="AL2695" s="367"/>
      <c r="AM2695" s="367"/>
      <c r="AN2695" s="367"/>
      <c r="AO2695" s="367"/>
      <c r="AP2695" s="367"/>
      <c r="AQ2695" s="367"/>
      <c r="AR2695" s="367"/>
      <c r="AS2695" s="367"/>
      <c r="AT2695" s="367"/>
    </row>
    <row r="2696" spans="2:46" ht="13.8">
      <c r="B2696" s="26">
        <v>113.83333333333438</v>
      </c>
      <c r="C2696" s="363">
        <v>966.4643022606366</v>
      </c>
      <c r="D2696" s="367">
        <v>6830.0000000000628</v>
      </c>
      <c r="E2696" s="367">
        <v>31767.441860465307</v>
      </c>
      <c r="F2696" s="367">
        <v>-7315536.5789109524</v>
      </c>
      <c r="G2696" s="367">
        <v>6830.0000000000418</v>
      </c>
      <c r="H2696" s="367">
        <v>170750</v>
      </c>
      <c r="I2696" s="384">
        <v>-86297178.025181293</v>
      </c>
      <c r="J2696" s="367">
        <v>6829.9999999999991</v>
      </c>
      <c r="K2696" s="367">
        <v>41393.939393939632</v>
      </c>
      <c r="L2696" s="384">
        <v>-5308599.2847717917</v>
      </c>
      <c r="M2696" s="367">
        <v>6830.0000000000391</v>
      </c>
      <c r="N2696" s="367">
        <v>683</v>
      </c>
      <c r="O2696" s="384">
        <v>-89537.510278290487</v>
      </c>
      <c r="P2696" s="367">
        <v>99.035000000000011</v>
      </c>
      <c r="Q2696" s="367">
        <v>683</v>
      </c>
      <c r="R2696" s="384">
        <v>-38774.979679516633</v>
      </c>
      <c r="S2696" s="367">
        <v>95.61999999999999</v>
      </c>
      <c r="T2696" s="367">
        <v>23551.724137930876</v>
      </c>
      <c r="U2696" s="384">
        <v>-5439030.0844680453</v>
      </c>
      <c r="V2696" s="367">
        <v>6829.9999999999536</v>
      </c>
      <c r="W2696" s="367">
        <v>1138333.3333333277</v>
      </c>
      <c r="X2696" s="384">
        <v>136026.85194122398</v>
      </c>
      <c r="Y2696" s="386">
        <v>6829.9999999999663</v>
      </c>
      <c r="Z2696" s="367"/>
      <c r="AA2696" s="367"/>
      <c r="AB2696" s="367"/>
      <c r="AC2696" s="367"/>
      <c r="AD2696" s="367"/>
      <c r="AE2696" s="367"/>
      <c r="AF2696" s="367"/>
      <c r="AG2696" s="367"/>
      <c r="AH2696" s="367"/>
      <c r="AI2696" s="367"/>
      <c r="AJ2696" s="367"/>
      <c r="AK2696" s="367"/>
      <c r="AL2696" s="367"/>
      <c r="AM2696" s="367"/>
      <c r="AN2696" s="367"/>
      <c r="AO2696" s="367"/>
      <c r="AP2696" s="367"/>
      <c r="AQ2696" s="367"/>
      <c r="AR2696" s="367"/>
      <c r="AS2696" s="367"/>
      <c r="AT2696" s="367"/>
    </row>
    <row r="2697" spans="2:46" ht="13.8">
      <c r="B2697" s="26">
        <v>114.00000000000105</v>
      </c>
      <c r="C2697" s="363">
        <v>967.82742896228206</v>
      </c>
      <c r="D2697" s="367">
        <v>6840.0000000000628</v>
      </c>
      <c r="E2697" s="367">
        <v>31813.953488372284</v>
      </c>
      <c r="F2697" s="367">
        <v>-7337063.5241593821</v>
      </c>
      <c r="G2697" s="367">
        <v>6840.0000000000418</v>
      </c>
      <c r="H2697" s="367">
        <v>171000</v>
      </c>
      <c r="I2697" s="384">
        <v>-86550864.065368161</v>
      </c>
      <c r="J2697" s="367">
        <v>6839.9999999999991</v>
      </c>
      <c r="K2697" s="367">
        <v>41454.545454545696</v>
      </c>
      <c r="L2697" s="384">
        <v>-5324650.9508392159</v>
      </c>
      <c r="M2697" s="367">
        <v>6840.0000000000409</v>
      </c>
      <c r="N2697" s="367">
        <v>684</v>
      </c>
      <c r="O2697" s="384">
        <v>-89802.622825814833</v>
      </c>
      <c r="P2697" s="367">
        <v>99.179999999999993</v>
      </c>
      <c r="Q2697" s="367">
        <v>684</v>
      </c>
      <c r="R2697" s="384">
        <v>-38895.001891765656</v>
      </c>
      <c r="S2697" s="367">
        <v>95.759999999999991</v>
      </c>
      <c r="T2697" s="367">
        <v>23586.206896551565</v>
      </c>
      <c r="U2697" s="384">
        <v>-5455385.9169604136</v>
      </c>
      <c r="V2697" s="367">
        <v>6839.9999999999536</v>
      </c>
      <c r="W2697" s="367">
        <v>1139999.9999999944</v>
      </c>
      <c r="X2697" s="384">
        <v>135913.93106573948</v>
      </c>
      <c r="Y2697" s="386">
        <v>6839.9999999999663</v>
      </c>
      <c r="Z2697" s="367"/>
      <c r="AA2697" s="367"/>
      <c r="AB2697" s="367"/>
      <c r="AC2697" s="367"/>
      <c r="AD2697" s="367"/>
      <c r="AE2697" s="367"/>
      <c r="AF2697" s="367"/>
      <c r="AG2697" s="367"/>
      <c r="AH2697" s="367"/>
      <c r="AI2697" s="367"/>
      <c r="AJ2697" s="367"/>
      <c r="AK2697" s="367"/>
      <c r="AL2697" s="367"/>
      <c r="AM2697" s="367"/>
      <c r="AN2697" s="367"/>
      <c r="AO2697" s="367"/>
      <c r="AP2697" s="367"/>
      <c r="AQ2697" s="367"/>
      <c r="AR2697" s="367"/>
      <c r="AS2697" s="367"/>
      <c r="AT2697" s="367"/>
    </row>
    <row r="2698" spans="2:46" ht="13.8">
      <c r="B2698" s="26">
        <v>114.16666666666772</v>
      </c>
      <c r="C2698" s="363">
        <v>969.19040390498196</v>
      </c>
      <c r="D2698" s="367">
        <v>6850.0000000000637</v>
      </c>
      <c r="E2698" s="367">
        <v>31860.465116279262</v>
      </c>
      <c r="F2698" s="367">
        <v>-7358622.0953058787</v>
      </c>
      <c r="G2698" s="367">
        <v>6850.0000000000418</v>
      </c>
      <c r="H2698" s="367">
        <v>171250</v>
      </c>
      <c r="I2698" s="384">
        <v>-86804922.432609856</v>
      </c>
      <c r="J2698" s="367">
        <v>6849.9999999999991</v>
      </c>
      <c r="K2698" s="367">
        <v>41515.15151515176</v>
      </c>
      <c r="L2698" s="384">
        <v>-5340726.8250725353</v>
      </c>
      <c r="M2698" s="367">
        <v>6850.0000000000409</v>
      </c>
      <c r="N2698" s="367">
        <v>685</v>
      </c>
      <c r="O2698" s="384">
        <v>-90068.127239117457</v>
      </c>
      <c r="P2698" s="367">
        <v>99.325000000000003</v>
      </c>
      <c r="Q2698" s="367">
        <v>685</v>
      </c>
      <c r="R2698" s="384">
        <v>-39015.209047424323</v>
      </c>
      <c r="S2698" s="367">
        <v>95.899999999999991</v>
      </c>
      <c r="T2698" s="367">
        <v>23620.689655172253</v>
      </c>
      <c r="U2698" s="384">
        <v>-5471766.2886097012</v>
      </c>
      <c r="V2698" s="367">
        <v>6849.9999999999536</v>
      </c>
      <c r="W2698" s="367">
        <v>1141666.6666666612</v>
      </c>
      <c r="X2698" s="384">
        <v>135800.09767062671</v>
      </c>
      <c r="Y2698" s="386">
        <v>6849.9999999999663</v>
      </c>
      <c r="Z2698" s="367"/>
      <c r="AA2698" s="367"/>
      <c r="AB2698" s="367"/>
      <c r="AC2698" s="367"/>
      <c r="AD2698" s="367"/>
      <c r="AE2698" s="367"/>
      <c r="AF2698" s="367"/>
      <c r="AG2698" s="367"/>
      <c r="AH2698" s="367"/>
      <c r="AI2698" s="367"/>
      <c r="AJ2698" s="367"/>
      <c r="AK2698" s="367"/>
      <c r="AL2698" s="367"/>
      <c r="AM2698" s="367"/>
      <c r="AN2698" s="367"/>
      <c r="AO2698" s="367"/>
      <c r="AP2698" s="367"/>
      <c r="AQ2698" s="367"/>
      <c r="AR2698" s="367"/>
      <c r="AS2698" s="367"/>
      <c r="AT2698" s="367"/>
    </row>
    <row r="2699" spans="2:46" ht="13.8">
      <c r="B2699" s="26">
        <v>114.33333333333439</v>
      </c>
      <c r="C2699" s="363">
        <v>970.55322708873621</v>
      </c>
      <c r="D2699" s="367">
        <v>6860.0000000000637</v>
      </c>
      <c r="E2699" s="367">
        <v>31906.976744186239</v>
      </c>
      <c r="F2699" s="367">
        <v>-7380212.2923504421</v>
      </c>
      <c r="G2699" s="367">
        <v>6860.0000000000418</v>
      </c>
      <c r="H2699" s="367">
        <v>171500</v>
      </c>
      <c r="I2699" s="384">
        <v>-87059353.12690632</v>
      </c>
      <c r="J2699" s="367">
        <v>6859.9999999999991</v>
      </c>
      <c r="K2699" s="367">
        <v>41575.757575757823</v>
      </c>
      <c r="L2699" s="384">
        <v>-5356826.9074717518</v>
      </c>
      <c r="M2699" s="367">
        <v>6860.0000000000418</v>
      </c>
      <c r="N2699" s="367">
        <v>686</v>
      </c>
      <c r="O2699" s="384">
        <v>-90334.023518198315</v>
      </c>
      <c r="P2699" s="367">
        <v>99.47</v>
      </c>
      <c r="Q2699" s="367">
        <v>686</v>
      </c>
      <c r="R2699" s="384">
        <v>-39135.601146492641</v>
      </c>
      <c r="S2699" s="367">
        <v>96.039999999999992</v>
      </c>
      <c r="T2699" s="367">
        <v>23655.172413792941</v>
      </c>
      <c r="U2699" s="384">
        <v>-5488171.1994159026</v>
      </c>
      <c r="V2699" s="367">
        <v>6859.9999999999527</v>
      </c>
      <c r="W2699" s="367">
        <v>1143333.3333333279</v>
      </c>
      <c r="X2699" s="384">
        <v>135685.35175588558</v>
      </c>
      <c r="Y2699" s="386">
        <v>6859.9999999999673</v>
      </c>
      <c r="Z2699" s="367"/>
      <c r="AA2699" s="367"/>
      <c r="AB2699" s="367"/>
      <c r="AC2699" s="367"/>
      <c r="AD2699" s="367"/>
      <c r="AE2699" s="367"/>
      <c r="AF2699" s="367"/>
      <c r="AG2699" s="367"/>
      <c r="AH2699" s="367"/>
      <c r="AI2699" s="367"/>
      <c r="AJ2699" s="367"/>
      <c r="AK2699" s="367"/>
      <c r="AL2699" s="367"/>
      <c r="AM2699" s="367"/>
      <c r="AN2699" s="367"/>
      <c r="AO2699" s="367"/>
      <c r="AP2699" s="367"/>
      <c r="AQ2699" s="367"/>
      <c r="AR2699" s="367"/>
      <c r="AS2699" s="367"/>
      <c r="AT2699" s="367"/>
    </row>
    <row r="2700" spans="2:46" ht="13.8">
      <c r="B2700" s="26">
        <v>114.50000000000107</v>
      </c>
      <c r="C2700" s="363">
        <v>971.91589851354547</v>
      </c>
      <c r="D2700" s="367">
        <v>6870.0000000000637</v>
      </c>
      <c r="E2700" s="367">
        <v>31953.488372093216</v>
      </c>
      <c r="F2700" s="367">
        <v>-7401834.1152930707</v>
      </c>
      <c r="G2700" s="367">
        <v>6870.0000000000418</v>
      </c>
      <c r="H2700" s="367">
        <v>171750</v>
      </c>
      <c r="I2700" s="384">
        <v>-87314156.148257598</v>
      </c>
      <c r="J2700" s="367">
        <v>6869.9999999999991</v>
      </c>
      <c r="K2700" s="367">
        <v>41636.363636363887</v>
      </c>
      <c r="L2700" s="384">
        <v>-5372951.1980368663</v>
      </c>
      <c r="M2700" s="367">
        <v>6870.0000000000418</v>
      </c>
      <c r="N2700" s="367">
        <v>687</v>
      </c>
      <c r="O2700" s="384">
        <v>-90600.311663057466</v>
      </c>
      <c r="P2700" s="367">
        <v>99.614999999999995</v>
      </c>
      <c r="Q2700" s="367">
        <v>687</v>
      </c>
      <c r="R2700" s="384">
        <v>-39256.178188970611</v>
      </c>
      <c r="S2700" s="367">
        <v>96.179999999999993</v>
      </c>
      <c r="T2700" s="367">
        <v>23689.65517241363</v>
      </c>
      <c r="U2700" s="384">
        <v>-5504600.6493790261</v>
      </c>
      <c r="V2700" s="367">
        <v>6869.9999999999527</v>
      </c>
      <c r="W2700" s="367">
        <v>1144999.9999999946</v>
      </c>
      <c r="X2700" s="384">
        <v>135569.69332151618</v>
      </c>
      <c r="Y2700" s="386">
        <v>6869.9999999999673</v>
      </c>
      <c r="Z2700" s="367"/>
      <c r="AA2700" s="367"/>
      <c r="AB2700" s="367"/>
      <c r="AC2700" s="367"/>
      <c r="AD2700" s="367"/>
      <c r="AE2700" s="367"/>
      <c r="AF2700" s="367"/>
      <c r="AG2700" s="367"/>
      <c r="AH2700" s="367"/>
      <c r="AI2700" s="367"/>
      <c r="AJ2700" s="367"/>
      <c r="AK2700" s="367"/>
      <c r="AL2700" s="367"/>
      <c r="AM2700" s="367"/>
      <c r="AN2700" s="367"/>
      <c r="AO2700" s="367"/>
      <c r="AP2700" s="367"/>
      <c r="AQ2700" s="367"/>
      <c r="AR2700" s="367"/>
      <c r="AS2700" s="367"/>
      <c r="AT2700" s="367"/>
    </row>
    <row r="2701" spans="2:46" ht="13.8">
      <c r="B2701" s="26">
        <v>114.66666666666774</v>
      </c>
      <c r="C2701" s="363">
        <v>973.27841817940885</v>
      </c>
      <c r="D2701" s="367">
        <v>6880.0000000000637</v>
      </c>
      <c r="E2701" s="367">
        <v>32000.000000000193</v>
      </c>
      <c r="F2701" s="367">
        <v>-7423487.564133767</v>
      </c>
      <c r="G2701" s="367">
        <v>6880.0000000000418</v>
      </c>
      <c r="H2701" s="367">
        <v>172000</v>
      </c>
      <c r="I2701" s="384">
        <v>-87569331.49666369</v>
      </c>
      <c r="J2701" s="367">
        <v>6879.9999999999991</v>
      </c>
      <c r="K2701" s="367">
        <v>41696.969696969951</v>
      </c>
      <c r="L2701" s="384">
        <v>-5389099.6967678778</v>
      </c>
      <c r="M2701" s="367">
        <v>6880.0000000000427</v>
      </c>
      <c r="N2701" s="367">
        <v>688</v>
      </c>
      <c r="O2701" s="384">
        <v>-90866.991673694865</v>
      </c>
      <c r="P2701" s="367">
        <v>99.76</v>
      </c>
      <c r="Q2701" s="367">
        <v>688</v>
      </c>
      <c r="R2701" s="384">
        <v>-39376.940174858231</v>
      </c>
      <c r="S2701" s="367">
        <v>96.32</v>
      </c>
      <c r="T2701" s="367">
        <v>23724.137931034318</v>
      </c>
      <c r="U2701" s="384">
        <v>-5521054.6384990662</v>
      </c>
      <c r="V2701" s="367">
        <v>6879.9999999999527</v>
      </c>
      <c r="W2701" s="367">
        <v>1146666.6666666614</v>
      </c>
      <c r="X2701" s="384">
        <v>135453.12236751846</v>
      </c>
      <c r="Y2701" s="386">
        <v>6879.9999999999682</v>
      </c>
      <c r="Z2701" s="367"/>
      <c r="AA2701" s="367"/>
      <c r="AB2701" s="367"/>
      <c r="AC2701" s="367"/>
      <c r="AD2701" s="367"/>
      <c r="AE2701" s="367"/>
      <c r="AF2701" s="367"/>
      <c r="AG2701" s="367"/>
      <c r="AH2701" s="367"/>
      <c r="AI2701" s="367"/>
      <c r="AJ2701" s="367"/>
      <c r="AK2701" s="367"/>
      <c r="AL2701" s="367"/>
      <c r="AM2701" s="367"/>
      <c r="AN2701" s="367"/>
      <c r="AO2701" s="367"/>
      <c r="AP2701" s="367"/>
      <c r="AQ2701" s="367"/>
      <c r="AR2701" s="367"/>
      <c r="AS2701" s="367"/>
      <c r="AT2701" s="367"/>
    </row>
    <row r="2702" spans="2:46" ht="13.8">
      <c r="B2702" s="26">
        <v>114.83333333333441</v>
      </c>
      <c r="C2702" s="363">
        <v>974.6407860863269</v>
      </c>
      <c r="D2702" s="367">
        <v>6890.0000000000646</v>
      </c>
      <c r="E2702" s="367">
        <v>32046.51162790717</v>
      </c>
      <c r="F2702" s="367">
        <v>-7445172.6388725294</v>
      </c>
      <c r="G2702" s="367">
        <v>6890.0000000000418</v>
      </c>
      <c r="H2702" s="367">
        <v>172250</v>
      </c>
      <c r="I2702" s="384">
        <v>-87824879.172124594</v>
      </c>
      <c r="J2702" s="367">
        <v>6889.9999999999991</v>
      </c>
      <c r="K2702" s="367">
        <v>41757.575757576014</v>
      </c>
      <c r="L2702" s="384">
        <v>-5405272.4036647854</v>
      </c>
      <c r="M2702" s="367">
        <v>6890.0000000000427</v>
      </c>
      <c r="N2702" s="367">
        <v>689</v>
      </c>
      <c r="O2702" s="384">
        <v>-91134.063550110499</v>
      </c>
      <c r="P2702" s="367">
        <v>99.904999999999987</v>
      </c>
      <c r="Q2702" s="367">
        <v>689</v>
      </c>
      <c r="R2702" s="384">
        <v>-39497.887104155503</v>
      </c>
      <c r="S2702" s="367">
        <v>96.46</v>
      </c>
      <c r="T2702" s="367">
        <v>23758.620689655007</v>
      </c>
      <c r="U2702" s="384">
        <v>-5537533.1667760219</v>
      </c>
      <c r="V2702" s="367">
        <v>6889.9999999999518</v>
      </c>
      <c r="W2702" s="367">
        <v>1148333.3333333281</v>
      </c>
      <c r="X2702" s="384">
        <v>135335.63889389246</v>
      </c>
      <c r="Y2702" s="386">
        <v>6889.9999999999682</v>
      </c>
      <c r="Z2702" s="367"/>
      <c r="AA2702" s="367"/>
      <c r="AB2702" s="367"/>
      <c r="AC2702" s="367"/>
      <c r="AD2702" s="367"/>
      <c r="AE2702" s="367"/>
      <c r="AF2702" s="367"/>
      <c r="AG2702" s="367"/>
      <c r="AH2702" s="367"/>
      <c r="AI2702" s="367"/>
      <c r="AJ2702" s="367"/>
      <c r="AK2702" s="367"/>
      <c r="AL2702" s="367"/>
      <c r="AM2702" s="367"/>
      <c r="AN2702" s="367"/>
      <c r="AO2702" s="367"/>
      <c r="AP2702" s="367"/>
      <c r="AQ2702" s="367"/>
      <c r="AR2702" s="367"/>
      <c r="AS2702" s="367"/>
      <c r="AT2702" s="367"/>
    </row>
    <row r="2703" spans="2:46" ht="13.8">
      <c r="B2703" s="26">
        <v>115.00000000000108</v>
      </c>
      <c r="C2703" s="363">
        <v>976.0030022342994</v>
      </c>
      <c r="D2703" s="367">
        <v>6900.0000000000646</v>
      </c>
      <c r="E2703" s="367">
        <v>32093.023255814147</v>
      </c>
      <c r="F2703" s="367">
        <v>-7466889.3395093568</v>
      </c>
      <c r="G2703" s="367">
        <v>6900.0000000000418</v>
      </c>
      <c r="H2703" s="367">
        <v>172500</v>
      </c>
      <c r="I2703" s="384">
        <v>-88080799.174640268</v>
      </c>
      <c r="J2703" s="367">
        <v>6899.9999999999991</v>
      </c>
      <c r="K2703" s="367">
        <v>41818.181818182078</v>
      </c>
      <c r="L2703" s="384">
        <v>-5421469.318727592</v>
      </c>
      <c r="M2703" s="367">
        <v>6900.0000000000437</v>
      </c>
      <c r="N2703" s="367">
        <v>690</v>
      </c>
      <c r="O2703" s="384">
        <v>-91401.527292304439</v>
      </c>
      <c r="P2703" s="367">
        <v>100.05</v>
      </c>
      <c r="Q2703" s="367">
        <v>690</v>
      </c>
      <c r="R2703" s="384">
        <v>-39619.01897686244</v>
      </c>
      <c r="S2703" s="367">
        <v>96.600000000000009</v>
      </c>
      <c r="T2703" s="367">
        <v>23793.103448275695</v>
      </c>
      <c r="U2703" s="384">
        <v>-5554036.2342098979</v>
      </c>
      <c r="V2703" s="367">
        <v>6899.9999999999518</v>
      </c>
      <c r="W2703" s="367">
        <v>1149999.9999999949</v>
      </c>
      <c r="X2703" s="384">
        <v>135217.24290063814</v>
      </c>
      <c r="Y2703" s="386">
        <v>6899.9999999999691</v>
      </c>
      <c r="Z2703" s="367"/>
      <c r="AA2703" s="367"/>
      <c r="AB2703" s="367"/>
      <c r="AC2703" s="367"/>
      <c r="AD2703" s="367"/>
      <c r="AE2703" s="367"/>
      <c r="AF2703" s="367"/>
      <c r="AG2703" s="367"/>
      <c r="AH2703" s="367"/>
      <c r="AI2703" s="367"/>
      <c r="AJ2703" s="367"/>
      <c r="AK2703" s="367"/>
      <c r="AL2703" s="367"/>
      <c r="AM2703" s="367"/>
      <c r="AN2703" s="367"/>
      <c r="AO2703" s="367"/>
      <c r="AP2703" s="367"/>
      <c r="AQ2703" s="367"/>
      <c r="AR2703" s="367"/>
      <c r="AS2703" s="367"/>
      <c r="AT2703" s="367"/>
    </row>
    <row r="2704" spans="2:46" ht="13.8">
      <c r="B2704" s="26">
        <v>115.16666666666775</v>
      </c>
      <c r="C2704" s="363">
        <v>977.36506662332636</v>
      </c>
      <c r="D2704" s="367">
        <v>6910.0000000000646</v>
      </c>
      <c r="E2704" s="367">
        <v>32139.534883721124</v>
      </c>
      <c r="F2704" s="367">
        <v>-7488637.6660442539</v>
      </c>
      <c r="G2704" s="367">
        <v>6910.0000000000418</v>
      </c>
      <c r="H2704" s="367">
        <v>172750</v>
      </c>
      <c r="I2704" s="384">
        <v>-88337091.50421074</v>
      </c>
      <c r="J2704" s="367">
        <v>6909.9999999999991</v>
      </c>
      <c r="K2704" s="367">
        <v>41878.787878788142</v>
      </c>
      <c r="L2704" s="384">
        <v>-5437690.4419562947</v>
      </c>
      <c r="M2704" s="367">
        <v>6910.0000000000437</v>
      </c>
      <c r="N2704" s="367">
        <v>691</v>
      </c>
      <c r="O2704" s="384">
        <v>-91669.382900276643</v>
      </c>
      <c r="P2704" s="367">
        <v>100.19500000000001</v>
      </c>
      <c r="Q2704" s="367">
        <v>691</v>
      </c>
      <c r="R2704" s="384">
        <v>-39740.335792979015</v>
      </c>
      <c r="S2704" s="367">
        <v>96.740000000000009</v>
      </c>
      <c r="T2704" s="367">
        <v>23827.586206896383</v>
      </c>
      <c r="U2704" s="384">
        <v>-5570563.8408006923</v>
      </c>
      <c r="V2704" s="367">
        <v>6909.9999999999518</v>
      </c>
      <c r="W2704" s="367">
        <v>1151666.6666666616</v>
      </c>
      <c r="X2704" s="384">
        <v>135097.93438775552</v>
      </c>
      <c r="Y2704" s="386">
        <v>6909.9999999999691</v>
      </c>
      <c r="Z2704" s="367"/>
      <c r="AA2704" s="367"/>
      <c r="AB2704" s="367"/>
      <c r="AC2704" s="367"/>
      <c r="AD2704" s="367"/>
      <c r="AE2704" s="367"/>
      <c r="AF2704" s="367"/>
      <c r="AG2704" s="367"/>
      <c r="AH2704" s="367"/>
      <c r="AI2704" s="367"/>
      <c r="AJ2704" s="367"/>
      <c r="AK2704" s="367"/>
      <c r="AL2704" s="367"/>
      <c r="AM2704" s="367"/>
      <c r="AN2704" s="367"/>
      <c r="AO2704" s="367"/>
      <c r="AP2704" s="367"/>
      <c r="AQ2704" s="367"/>
      <c r="AR2704" s="367"/>
      <c r="AS2704" s="367"/>
      <c r="AT2704" s="367"/>
    </row>
    <row r="2705" spans="2:46" ht="13.8">
      <c r="B2705" s="26">
        <v>115.33333333333442</v>
      </c>
      <c r="C2705" s="363">
        <v>978.7269792534081</v>
      </c>
      <c r="D2705" s="367">
        <v>6920.0000000000646</v>
      </c>
      <c r="E2705" s="367">
        <v>32186.046511628101</v>
      </c>
      <c r="F2705" s="367">
        <v>-7510417.6184772151</v>
      </c>
      <c r="G2705" s="367">
        <v>6920.0000000000418</v>
      </c>
      <c r="H2705" s="367">
        <v>173000</v>
      </c>
      <c r="I2705" s="384">
        <v>-88593756.160836026</v>
      </c>
      <c r="J2705" s="367">
        <v>6919.9999999999991</v>
      </c>
      <c r="K2705" s="367">
        <v>41939.393939394206</v>
      </c>
      <c r="L2705" s="384">
        <v>-5453935.7733508935</v>
      </c>
      <c r="M2705" s="367">
        <v>6920.0000000000437</v>
      </c>
      <c r="N2705" s="367">
        <v>692</v>
      </c>
      <c r="O2705" s="384">
        <v>-91937.630374027038</v>
      </c>
      <c r="P2705" s="367">
        <v>100.33999999999999</v>
      </c>
      <c r="Q2705" s="367">
        <v>692</v>
      </c>
      <c r="R2705" s="384">
        <v>-39861.837552505232</v>
      </c>
      <c r="S2705" s="367">
        <v>96.88000000000001</v>
      </c>
      <c r="T2705" s="367">
        <v>23862.068965517072</v>
      </c>
      <c r="U2705" s="384">
        <v>-5587115.9865484023</v>
      </c>
      <c r="V2705" s="367">
        <v>6919.9999999999509</v>
      </c>
      <c r="W2705" s="367">
        <v>1153333.3333333284</v>
      </c>
      <c r="X2705" s="384">
        <v>134977.7133552446</v>
      </c>
      <c r="Y2705" s="386">
        <v>6919.9999999999691</v>
      </c>
      <c r="Z2705" s="367"/>
      <c r="AA2705" s="367"/>
      <c r="AB2705" s="367"/>
      <c r="AC2705" s="367"/>
      <c r="AD2705" s="367"/>
      <c r="AE2705" s="367"/>
      <c r="AF2705" s="367"/>
      <c r="AG2705" s="367"/>
      <c r="AH2705" s="367"/>
      <c r="AI2705" s="367"/>
      <c r="AJ2705" s="367"/>
      <c r="AK2705" s="367"/>
      <c r="AL2705" s="367"/>
      <c r="AM2705" s="367"/>
      <c r="AN2705" s="367"/>
      <c r="AO2705" s="367"/>
      <c r="AP2705" s="367"/>
      <c r="AQ2705" s="367"/>
      <c r="AR2705" s="367"/>
      <c r="AS2705" s="367"/>
      <c r="AT2705" s="367"/>
    </row>
    <row r="2706" spans="2:46" ht="13.8">
      <c r="B2706" s="26">
        <v>115.50000000000109</v>
      </c>
      <c r="C2706" s="363">
        <v>980.08874012454442</v>
      </c>
      <c r="D2706" s="367">
        <v>6930.0000000000664</v>
      </c>
      <c r="E2706" s="367">
        <v>32232.558139535078</v>
      </c>
      <c r="F2706" s="367">
        <v>-7532229.1968082441</v>
      </c>
      <c r="G2706" s="367">
        <v>6930.0000000000418</v>
      </c>
      <c r="H2706" s="367">
        <v>173250</v>
      </c>
      <c r="I2706" s="384">
        <v>-88850793.14451611</v>
      </c>
      <c r="J2706" s="367">
        <v>6929.9999999999991</v>
      </c>
      <c r="K2706" s="367">
        <v>42000.000000000269</v>
      </c>
      <c r="L2706" s="384">
        <v>-5470205.3129113922</v>
      </c>
      <c r="M2706" s="367">
        <v>6930.0000000000446</v>
      </c>
      <c r="N2706" s="367">
        <v>693</v>
      </c>
      <c r="O2706" s="384">
        <v>-92206.269713555768</v>
      </c>
      <c r="P2706" s="367">
        <v>100.485</v>
      </c>
      <c r="Q2706" s="367">
        <v>693</v>
      </c>
      <c r="R2706" s="384">
        <v>-39983.524255441109</v>
      </c>
      <c r="S2706" s="367">
        <v>97.02000000000001</v>
      </c>
      <c r="T2706" s="367">
        <v>23896.55172413776</v>
      </c>
      <c r="U2706" s="384">
        <v>-5603692.6714530317</v>
      </c>
      <c r="V2706" s="367">
        <v>6929.9999999999509</v>
      </c>
      <c r="W2706" s="367">
        <v>1154999.9999999951</v>
      </c>
      <c r="X2706" s="384">
        <v>134856.57980310533</v>
      </c>
      <c r="Y2706" s="386">
        <v>6929.9999999999709</v>
      </c>
      <c r="Z2706" s="367"/>
      <c r="AA2706" s="367"/>
      <c r="AB2706" s="367"/>
      <c r="AC2706" s="367"/>
      <c r="AD2706" s="367"/>
      <c r="AE2706" s="367"/>
      <c r="AF2706" s="367"/>
      <c r="AG2706" s="367"/>
      <c r="AH2706" s="367"/>
      <c r="AI2706" s="367"/>
      <c r="AJ2706" s="367"/>
      <c r="AK2706" s="367"/>
      <c r="AL2706" s="367"/>
      <c r="AM2706" s="367"/>
      <c r="AN2706" s="367"/>
      <c r="AO2706" s="367"/>
      <c r="AP2706" s="367"/>
      <c r="AQ2706" s="367"/>
      <c r="AR2706" s="367"/>
      <c r="AS2706" s="367"/>
      <c r="AT2706" s="367"/>
    </row>
    <row r="2707" spans="2:46" ht="13.8">
      <c r="B2707" s="26">
        <v>115.66666666666777</v>
      </c>
      <c r="C2707" s="363">
        <v>981.45034923673506</v>
      </c>
      <c r="D2707" s="367">
        <v>6940.0000000000664</v>
      </c>
      <c r="E2707" s="367">
        <v>32279.069767442055</v>
      </c>
      <c r="F2707" s="367">
        <v>-7554072.4010373382</v>
      </c>
      <c r="G2707" s="367">
        <v>6940.0000000000418</v>
      </c>
      <c r="H2707" s="367">
        <v>173500</v>
      </c>
      <c r="I2707" s="384">
        <v>-89108202.455250978</v>
      </c>
      <c r="J2707" s="367">
        <v>6939.9999999999991</v>
      </c>
      <c r="K2707" s="367">
        <v>42060.606060606333</v>
      </c>
      <c r="L2707" s="384">
        <v>-5486499.060637787</v>
      </c>
      <c r="M2707" s="367">
        <v>6940.0000000000455</v>
      </c>
      <c r="N2707" s="367">
        <v>694</v>
      </c>
      <c r="O2707" s="384">
        <v>-92475.300918862747</v>
      </c>
      <c r="P2707" s="367">
        <v>100.63000000000001</v>
      </c>
      <c r="Q2707" s="367">
        <v>694</v>
      </c>
      <c r="R2707" s="384">
        <v>-40105.395901786629</v>
      </c>
      <c r="S2707" s="367">
        <v>97.160000000000011</v>
      </c>
      <c r="T2707" s="367">
        <v>23931.034482758449</v>
      </c>
      <c r="U2707" s="384">
        <v>-5620293.8955145786</v>
      </c>
      <c r="V2707" s="367">
        <v>6939.9999999999509</v>
      </c>
      <c r="W2707" s="367">
        <v>1156666.6666666619</v>
      </c>
      <c r="X2707" s="384">
        <v>134734.53373133781</v>
      </c>
      <c r="Y2707" s="386">
        <v>6939.9999999999709</v>
      </c>
      <c r="Z2707" s="367"/>
      <c r="AA2707" s="367"/>
      <c r="AB2707" s="367"/>
      <c r="AC2707" s="367"/>
      <c r="AD2707" s="367"/>
      <c r="AE2707" s="367"/>
      <c r="AF2707" s="367"/>
      <c r="AG2707" s="367"/>
      <c r="AH2707" s="367"/>
      <c r="AI2707" s="367"/>
      <c r="AJ2707" s="367"/>
      <c r="AK2707" s="367"/>
      <c r="AL2707" s="367"/>
      <c r="AM2707" s="367"/>
      <c r="AN2707" s="367"/>
      <c r="AO2707" s="367"/>
      <c r="AP2707" s="367"/>
      <c r="AQ2707" s="367"/>
      <c r="AR2707" s="367"/>
      <c r="AS2707" s="367"/>
      <c r="AT2707" s="367"/>
    </row>
    <row r="2708" spans="2:46" ht="13.8">
      <c r="B2708" s="26">
        <v>115.83333333333444</v>
      </c>
      <c r="C2708" s="363">
        <v>982.81180658998016</v>
      </c>
      <c r="D2708" s="367">
        <v>6950.0000000000664</v>
      </c>
      <c r="E2708" s="367">
        <v>32325.581395349032</v>
      </c>
      <c r="F2708" s="367">
        <v>-7575947.231164501</v>
      </c>
      <c r="G2708" s="367">
        <v>6950.0000000000418</v>
      </c>
      <c r="H2708" s="367">
        <v>173750</v>
      </c>
      <c r="I2708" s="384">
        <v>-89365984.093040645</v>
      </c>
      <c r="J2708" s="367">
        <v>6949.9999999999991</v>
      </c>
      <c r="K2708" s="367">
        <v>42121.212121212397</v>
      </c>
      <c r="L2708" s="384">
        <v>-5502817.0165300798</v>
      </c>
      <c r="M2708" s="367">
        <v>6950.0000000000464</v>
      </c>
      <c r="N2708" s="367">
        <v>695</v>
      </c>
      <c r="O2708" s="384">
        <v>-92744.723989947932</v>
      </c>
      <c r="P2708" s="367">
        <v>100.77499999999999</v>
      </c>
      <c r="Q2708" s="367">
        <v>695</v>
      </c>
      <c r="R2708" s="384">
        <v>-40227.452491541793</v>
      </c>
      <c r="S2708" s="367">
        <v>97.3</v>
      </c>
      <c r="T2708" s="367">
        <v>23965.517241379137</v>
      </c>
      <c r="U2708" s="384">
        <v>-5636919.6587330429</v>
      </c>
      <c r="V2708" s="367">
        <v>6949.99999999995</v>
      </c>
      <c r="W2708" s="367">
        <v>1158333.3333333286</v>
      </c>
      <c r="X2708" s="384">
        <v>134611.57513994197</v>
      </c>
      <c r="Y2708" s="386">
        <v>6949.9999999999718</v>
      </c>
      <c r="Z2708" s="367"/>
      <c r="AA2708" s="367"/>
      <c r="AB2708" s="367"/>
      <c r="AC2708" s="367"/>
      <c r="AD2708" s="367"/>
      <c r="AE2708" s="367"/>
      <c r="AF2708" s="367"/>
      <c r="AG2708" s="367"/>
      <c r="AH2708" s="367"/>
      <c r="AI2708" s="367"/>
      <c r="AJ2708" s="367"/>
      <c r="AK2708" s="367"/>
      <c r="AL2708" s="367"/>
      <c r="AM2708" s="367"/>
      <c r="AN2708" s="367"/>
      <c r="AO2708" s="367"/>
      <c r="AP2708" s="367"/>
      <c r="AQ2708" s="367"/>
      <c r="AR2708" s="367"/>
      <c r="AS2708" s="367"/>
      <c r="AT2708" s="367"/>
    </row>
    <row r="2709" spans="2:46" ht="13.8">
      <c r="B2709" s="26">
        <v>116.00000000000111</v>
      </c>
      <c r="C2709" s="363">
        <v>984.17311218427983</v>
      </c>
      <c r="D2709" s="367">
        <v>6960.0000000000664</v>
      </c>
      <c r="E2709" s="367">
        <v>32372.093023256009</v>
      </c>
      <c r="F2709" s="367">
        <v>-7597853.687189729</v>
      </c>
      <c r="G2709" s="367">
        <v>6960.0000000000427</v>
      </c>
      <c r="H2709" s="367">
        <v>174000</v>
      </c>
      <c r="I2709" s="384">
        <v>-89624138.05788514</v>
      </c>
      <c r="J2709" s="367">
        <v>6959.9999999999991</v>
      </c>
      <c r="K2709" s="367">
        <v>42181.81818181846</v>
      </c>
      <c r="L2709" s="384">
        <v>-5519159.1805882687</v>
      </c>
      <c r="M2709" s="367">
        <v>6960.0000000000464</v>
      </c>
      <c r="N2709" s="367">
        <v>696</v>
      </c>
      <c r="O2709" s="384">
        <v>-93014.538926811438</v>
      </c>
      <c r="P2709" s="367">
        <v>100.92</v>
      </c>
      <c r="Q2709" s="367">
        <v>696</v>
      </c>
      <c r="R2709" s="384">
        <v>-40349.694024706616</v>
      </c>
      <c r="S2709" s="367">
        <v>97.44</v>
      </c>
      <c r="T2709" s="367">
        <v>23999.999999999825</v>
      </c>
      <c r="U2709" s="384">
        <v>-5653569.9611084256</v>
      </c>
      <c r="V2709" s="367">
        <v>6959.99999999995</v>
      </c>
      <c r="W2709" s="367">
        <v>1159999.9999999953</v>
      </c>
      <c r="X2709" s="384">
        <v>134487.70402891783</v>
      </c>
      <c r="Y2709" s="386">
        <v>6959.9999999999718</v>
      </c>
      <c r="Z2709" s="367"/>
      <c r="AA2709" s="367"/>
      <c r="AB2709" s="367"/>
      <c r="AC2709" s="367"/>
      <c r="AD2709" s="367"/>
      <c r="AE2709" s="367"/>
      <c r="AF2709" s="367"/>
      <c r="AG2709" s="367"/>
      <c r="AH2709" s="367"/>
      <c r="AI2709" s="367"/>
      <c r="AJ2709" s="367"/>
      <c r="AK2709" s="367"/>
      <c r="AL2709" s="367"/>
      <c r="AM2709" s="367"/>
      <c r="AN2709" s="367"/>
      <c r="AO2709" s="367"/>
      <c r="AP2709" s="367"/>
      <c r="AQ2709" s="367"/>
      <c r="AR2709" s="367"/>
      <c r="AS2709" s="367"/>
      <c r="AT2709" s="367"/>
    </row>
    <row r="2710" spans="2:46" ht="13.8">
      <c r="B2710" s="26">
        <v>116.16666666666778</v>
      </c>
      <c r="C2710" s="363">
        <v>985.53426601963417</v>
      </c>
      <c r="D2710" s="367">
        <v>6970.0000000000673</v>
      </c>
      <c r="E2710" s="367">
        <v>32418.604651162987</v>
      </c>
      <c r="F2710" s="367">
        <v>-7619791.7691130247</v>
      </c>
      <c r="G2710" s="367">
        <v>6970.0000000000427</v>
      </c>
      <c r="H2710" s="367">
        <v>174250</v>
      </c>
      <c r="I2710" s="384">
        <v>-89882664.349784419</v>
      </c>
      <c r="J2710" s="367">
        <v>6969.9999999999991</v>
      </c>
      <c r="K2710" s="367">
        <v>42242.424242424524</v>
      </c>
      <c r="L2710" s="384">
        <v>-5535525.5528123556</v>
      </c>
      <c r="M2710" s="367">
        <v>6970.0000000000473</v>
      </c>
      <c r="N2710" s="367">
        <v>697</v>
      </c>
      <c r="O2710" s="384">
        <v>-93284.745729453192</v>
      </c>
      <c r="P2710" s="367">
        <v>101.06500000000001</v>
      </c>
      <c r="Q2710" s="367">
        <v>697</v>
      </c>
      <c r="R2710" s="384">
        <v>-40472.12050128109</v>
      </c>
      <c r="S2710" s="367">
        <v>97.58</v>
      </c>
      <c r="T2710" s="367">
        <v>24034.482758620514</v>
      </c>
      <c r="U2710" s="384">
        <v>-5670244.8026407277</v>
      </c>
      <c r="V2710" s="367">
        <v>6969.99999999995</v>
      </c>
      <c r="W2710" s="367">
        <v>1161666.6666666621</v>
      </c>
      <c r="X2710" s="384">
        <v>134362.92039826536</v>
      </c>
      <c r="Y2710" s="386">
        <v>6969.9999999999718</v>
      </c>
      <c r="Z2710" s="367"/>
      <c r="AA2710" s="367"/>
      <c r="AB2710" s="367"/>
      <c r="AC2710" s="367"/>
      <c r="AD2710" s="367"/>
      <c r="AE2710" s="367"/>
      <c r="AF2710" s="367"/>
      <c r="AG2710" s="367"/>
      <c r="AH2710" s="367"/>
      <c r="AI2710" s="367"/>
      <c r="AJ2710" s="367"/>
      <c r="AK2710" s="367"/>
      <c r="AL2710" s="367"/>
      <c r="AM2710" s="367"/>
      <c r="AN2710" s="367"/>
      <c r="AO2710" s="367"/>
      <c r="AP2710" s="367"/>
      <c r="AQ2710" s="367"/>
      <c r="AR2710" s="367"/>
      <c r="AS2710" s="367"/>
      <c r="AT2710" s="367"/>
    </row>
    <row r="2711" spans="2:46" ht="13.8">
      <c r="B2711" s="26">
        <v>116.33333333333445</v>
      </c>
      <c r="C2711" s="363">
        <v>986.8952680960432</v>
      </c>
      <c r="D2711" s="367">
        <v>6980.0000000000673</v>
      </c>
      <c r="E2711" s="367">
        <v>32465.116279069964</v>
      </c>
      <c r="F2711" s="367">
        <v>-7641761.4769343864</v>
      </c>
      <c r="G2711" s="367">
        <v>6980.0000000000427</v>
      </c>
      <c r="H2711" s="367">
        <v>174500</v>
      </c>
      <c r="I2711" s="384">
        <v>-90141562.968738496</v>
      </c>
      <c r="J2711" s="367">
        <v>6979.9999999999991</v>
      </c>
      <c r="K2711" s="367">
        <v>42303.030303030588</v>
      </c>
      <c r="L2711" s="384">
        <v>-5551916.1332023386</v>
      </c>
      <c r="M2711" s="367">
        <v>6980.0000000000473</v>
      </c>
      <c r="N2711" s="367">
        <v>698</v>
      </c>
      <c r="O2711" s="384">
        <v>-93555.344397873167</v>
      </c>
      <c r="P2711" s="367">
        <v>101.21</v>
      </c>
      <c r="Q2711" s="367">
        <v>698</v>
      </c>
      <c r="R2711" s="384">
        <v>-40594.731921265215</v>
      </c>
      <c r="S2711" s="367">
        <v>97.72</v>
      </c>
      <c r="T2711" s="367">
        <v>24068.965517241202</v>
      </c>
      <c r="U2711" s="384">
        <v>-5686944.1833299436</v>
      </c>
      <c r="V2711" s="367">
        <v>6979.9999999999482</v>
      </c>
      <c r="W2711" s="367">
        <v>1163333.3333333288</v>
      </c>
      <c r="X2711" s="384">
        <v>134237.22424798462</v>
      </c>
      <c r="Y2711" s="386">
        <v>6979.9999999999727</v>
      </c>
      <c r="Z2711" s="367"/>
      <c r="AA2711" s="367"/>
      <c r="AB2711" s="367"/>
      <c r="AC2711" s="367"/>
      <c r="AD2711" s="367"/>
      <c r="AE2711" s="367"/>
      <c r="AF2711" s="367"/>
      <c r="AG2711" s="367"/>
      <c r="AH2711" s="367"/>
      <c r="AI2711" s="367"/>
      <c r="AJ2711" s="367"/>
      <c r="AK2711" s="367"/>
      <c r="AL2711" s="367"/>
      <c r="AM2711" s="367"/>
      <c r="AN2711" s="367"/>
      <c r="AO2711" s="367"/>
      <c r="AP2711" s="367"/>
      <c r="AQ2711" s="367"/>
      <c r="AR2711" s="367"/>
      <c r="AS2711" s="367"/>
      <c r="AT2711" s="367"/>
    </row>
    <row r="2712" spans="2:46" ht="13.8">
      <c r="B2712" s="26">
        <v>116.50000000000112</v>
      </c>
      <c r="C2712" s="363">
        <v>988.25611841350633</v>
      </c>
      <c r="D2712" s="367">
        <v>6990.0000000000673</v>
      </c>
      <c r="E2712" s="367">
        <v>32511.627906976941</v>
      </c>
      <c r="F2712" s="367">
        <v>-7663762.8106538132</v>
      </c>
      <c r="G2712" s="367">
        <v>6990.0000000000427</v>
      </c>
      <c r="H2712" s="367">
        <v>174750</v>
      </c>
      <c r="I2712" s="384">
        <v>-90400833.914747402</v>
      </c>
      <c r="J2712" s="367">
        <v>6990</v>
      </c>
      <c r="K2712" s="367">
        <v>42363.636363636651</v>
      </c>
      <c r="L2712" s="384">
        <v>-5568330.9217582205</v>
      </c>
      <c r="M2712" s="367">
        <v>6990.0000000000482</v>
      </c>
      <c r="N2712" s="367">
        <v>699</v>
      </c>
      <c r="O2712" s="384">
        <v>-93826.334932071462</v>
      </c>
      <c r="P2712" s="367">
        <v>101.355</v>
      </c>
      <c r="Q2712" s="367">
        <v>699</v>
      </c>
      <c r="R2712" s="384">
        <v>-40717.528284658991</v>
      </c>
      <c r="S2712" s="367">
        <v>97.86</v>
      </c>
      <c r="T2712" s="367">
        <v>24103.448275861891</v>
      </c>
      <c r="U2712" s="384">
        <v>-5703668.1031760788</v>
      </c>
      <c r="V2712" s="367">
        <v>6989.9999999999482</v>
      </c>
      <c r="W2712" s="367">
        <v>1164999.9999999956</v>
      </c>
      <c r="X2712" s="384">
        <v>134110.61557807555</v>
      </c>
      <c r="Y2712" s="386">
        <v>6989.9999999999727</v>
      </c>
      <c r="Z2712" s="367"/>
      <c r="AA2712" s="367"/>
      <c r="AB2712" s="367"/>
      <c r="AC2712" s="367"/>
      <c r="AD2712" s="367"/>
      <c r="AE2712" s="367"/>
      <c r="AF2712" s="367"/>
      <c r="AG2712" s="367"/>
      <c r="AH2712" s="367"/>
      <c r="AI2712" s="367"/>
      <c r="AJ2712" s="367"/>
      <c r="AK2712" s="367"/>
      <c r="AL2712" s="367"/>
      <c r="AM2712" s="367"/>
      <c r="AN2712" s="367"/>
      <c r="AO2712" s="367"/>
      <c r="AP2712" s="367"/>
      <c r="AQ2712" s="367"/>
      <c r="AR2712" s="367"/>
      <c r="AS2712" s="367"/>
      <c r="AT2712" s="367"/>
    </row>
    <row r="2713" spans="2:46" ht="13.8">
      <c r="B2713" s="26">
        <v>116.66666666666779</v>
      </c>
      <c r="C2713" s="363">
        <v>989.61681697202414</v>
      </c>
      <c r="D2713" s="367">
        <v>7000.0000000000673</v>
      </c>
      <c r="E2713" s="367">
        <v>32558.139534883918</v>
      </c>
      <c r="F2713" s="367">
        <v>-7685795.7702713069</v>
      </c>
      <c r="G2713" s="367">
        <v>7000.0000000000427</v>
      </c>
      <c r="H2713" s="367">
        <v>175000</v>
      </c>
      <c r="I2713" s="384">
        <v>-90660477.187811092</v>
      </c>
      <c r="J2713" s="367">
        <v>7000</v>
      </c>
      <c r="K2713" s="367">
        <v>42424.242424242715</v>
      </c>
      <c r="L2713" s="384">
        <v>-5584769.9184799986</v>
      </c>
      <c r="M2713" s="367">
        <v>7000.0000000000482</v>
      </c>
      <c r="N2713" s="367">
        <v>700</v>
      </c>
      <c r="O2713" s="384">
        <v>-94097.717332047978</v>
      </c>
      <c r="P2713" s="367">
        <v>101.5</v>
      </c>
      <c r="Q2713" s="367">
        <v>700</v>
      </c>
      <c r="R2713" s="384">
        <v>-40840.509591462411</v>
      </c>
      <c r="S2713" s="367">
        <v>98</v>
      </c>
      <c r="T2713" s="367">
        <v>24137.931034482579</v>
      </c>
      <c r="U2713" s="384">
        <v>-5720416.5621791333</v>
      </c>
      <c r="V2713" s="367">
        <v>6999.9999999999482</v>
      </c>
      <c r="W2713" s="367">
        <v>1166666.6666666623</v>
      </c>
      <c r="X2713" s="384">
        <v>133983.09438853819</v>
      </c>
      <c r="Y2713" s="386">
        <v>6999.9999999999736</v>
      </c>
      <c r="Z2713" s="367"/>
      <c r="AA2713" s="367"/>
      <c r="AB2713" s="367"/>
      <c r="AC2713" s="367"/>
      <c r="AD2713" s="367"/>
      <c r="AE2713" s="367"/>
      <c r="AF2713" s="367"/>
      <c r="AG2713" s="367"/>
      <c r="AH2713" s="367"/>
      <c r="AI2713" s="367"/>
      <c r="AJ2713" s="367"/>
      <c r="AK2713" s="367"/>
      <c r="AL2713" s="367"/>
      <c r="AM2713" s="367"/>
      <c r="AN2713" s="367"/>
      <c r="AO2713" s="367"/>
      <c r="AP2713" s="367"/>
      <c r="AQ2713" s="367"/>
      <c r="AR2713" s="367"/>
      <c r="AS2713" s="367"/>
      <c r="AT2713" s="367"/>
    </row>
    <row r="2714" spans="2:46" ht="13.8">
      <c r="B2714" s="26">
        <v>116.83333333333447</v>
      </c>
      <c r="C2714" s="363">
        <v>990.97736377159663</v>
      </c>
      <c r="D2714" s="367">
        <v>7010.0000000000682</v>
      </c>
      <c r="E2714" s="367">
        <v>32604.651162790895</v>
      </c>
      <c r="F2714" s="367">
        <v>-7707860.3557868665</v>
      </c>
      <c r="G2714" s="367">
        <v>7010.0000000000427</v>
      </c>
      <c r="H2714" s="367">
        <v>175250</v>
      </c>
      <c r="I2714" s="384">
        <v>-90920492.787929565</v>
      </c>
      <c r="J2714" s="367">
        <v>7010</v>
      </c>
      <c r="K2714" s="367">
        <v>42484.848484848779</v>
      </c>
      <c r="L2714" s="384">
        <v>-5601233.1233676746</v>
      </c>
      <c r="M2714" s="367">
        <v>7010.0000000000491</v>
      </c>
      <c r="N2714" s="367">
        <v>701</v>
      </c>
      <c r="O2714" s="384">
        <v>-94369.491597802757</v>
      </c>
      <c r="P2714" s="367">
        <v>101.645</v>
      </c>
      <c r="Q2714" s="367">
        <v>701</v>
      </c>
      <c r="R2714" s="384">
        <v>-40963.675841675489</v>
      </c>
      <c r="S2714" s="367">
        <v>98.14</v>
      </c>
      <c r="T2714" s="367">
        <v>24172.413793103267</v>
      </c>
      <c r="U2714" s="384">
        <v>-5737189.5603391053</v>
      </c>
      <c r="V2714" s="367">
        <v>7009.9999999999472</v>
      </c>
      <c r="W2714" s="367">
        <v>1168333.3333333291</v>
      </c>
      <c r="X2714" s="384">
        <v>133854.66067937249</v>
      </c>
      <c r="Y2714" s="386">
        <v>7009.9999999999736</v>
      </c>
      <c r="Z2714" s="367"/>
      <c r="AA2714" s="367"/>
      <c r="AB2714" s="367"/>
      <c r="AC2714" s="367"/>
      <c r="AD2714" s="367"/>
      <c r="AE2714" s="367"/>
      <c r="AF2714" s="367"/>
      <c r="AG2714" s="367"/>
      <c r="AH2714" s="367"/>
      <c r="AI2714" s="367"/>
      <c r="AJ2714" s="367"/>
      <c r="AK2714" s="367"/>
      <c r="AL2714" s="367"/>
      <c r="AM2714" s="367"/>
      <c r="AN2714" s="367"/>
      <c r="AO2714" s="367"/>
      <c r="AP2714" s="367"/>
      <c r="AQ2714" s="367"/>
      <c r="AR2714" s="367"/>
      <c r="AS2714" s="367"/>
      <c r="AT2714" s="367"/>
    </row>
    <row r="2715" spans="2:46" ht="13.8">
      <c r="B2715" s="26">
        <v>117.00000000000114</v>
      </c>
      <c r="C2715" s="363">
        <v>992.33775881222334</v>
      </c>
      <c r="D2715" s="367">
        <v>7020.0000000000682</v>
      </c>
      <c r="E2715" s="367">
        <v>32651.162790697872</v>
      </c>
      <c r="F2715" s="367">
        <v>-7729956.5672004959</v>
      </c>
      <c r="G2715" s="367">
        <v>7020.0000000000427</v>
      </c>
      <c r="H2715" s="367">
        <v>175500</v>
      </c>
      <c r="I2715" s="384">
        <v>-91180880.715102836</v>
      </c>
      <c r="J2715" s="367">
        <v>7020</v>
      </c>
      <c r="K2715" s="367">
        <v>42545.454545454842</v>
      </c>
      <c r="L2715" s="384">
        <v>-5617720.5364212468</v>
      </c>
      <c r="M2715" s="367">
        <v>7020.0000000000491</v>
      </c>
      <c r="N2715" s="367">
        <v>702</v>
      </c>
      <c r="O2715" s="384">
        <v>-94641.657729335842</v>
      </c>
      <c r="P2715" s="367">
        <v>101.79</v>
      </c>
      <c r="Q2715" s="367">
        <v>702</v>
      </c>
      <c r="R2715" s="384">
        <v>-41087.027035298212</v>
      </c>
      <c r="S2715" s="367">
        <v>98.28</v>
      </c>
      <c r="T2715" s="367">
        <v>24206.896551723956</v>
      </c>
      <c r="U2715" s="384">
        <v>-5753987.0976559957</v>
      </c>
      <c r="V2715" s="367">
        <v>7019.9999999999472</v>
      </c>
      <c r="W2715" s="367">
        <v>1169999.9999999958</v>
      </c>
      <c r="X2715" s="384">
        <v>133725.31445057856</v>
      </c>
      <c r="Y2715" s="386">
        <v>7019.9999999999736</v>
      </c>
      <c r="Z2715" s="367"/>
      <c r="AA2715" s="367"/>
      <c r="AB2715" s="367"/>
      <c r="AC2715" s="367"/>
      <c r="AD2715" s="367"/>
      <c r="AE2715" s="367"/>
      <c r="AF2715" s="367"/>
      <c r="AG2715" s="367"/>
      <c r="AH2715" s="367"/>
      <c r="AI2715" s="367"/>
      <c r="AJ2715" s="367"/>
      <c r="AK2715" s="367"/>
      <c r="AL2715" s="367"/>
      <c r="AM2715" s="367"/>
      <c r="AN2715" s="367"/>
      <c r="AO2715" s="367"/>
      <c r="AP2715" s="367"/>
      <c r="AQ2715" s="367"/>
      <c r="AR2715" s="367"/>
      <c r="AS2715" s="367"/>
      <c r="AT2715" s="367"/>
    </row>
    <row r="2716" spans="2:46" ht="13.8">
      <c r="B2716" s="26">
        <v>117.16666666666781</v>
      </c>
      <c r="C2716" s="363">
        <v>993.69800209390507</v>
      </c>
      <c r="D2716" s="367">
        <v>7030.0000000000682</v>
      </c>
      <c r="E2716" s="367">
        <v>32697.674418604849</v>
      </c>
      <c r="F2716" s="367">
        <v>-7752084.4045121893</v>
      </c>
      <c r="G2716" s="367">
        <v>7030.0000000000427</v>
      </c>
      <c r="H2716" s="367">
        <v>175750</v>
      </c>
      <c r="I2716" s="384">
        <v>-91441640.969330922</v>
      </c>
      <c r="J2716" s="367">
        <v>7030</v>
      </c>
      <c r="K2716" s="367">
        <v>42606.060606060906</v>
      </c>
      <c r="L2716" s="384">
        <v>-5634232.1576407151</v>
      </c>
      <c r="M2716" s="367">
        <v>7030.0000000000491</v>
      </c>
      <c r="N2716" s="367">
        <v>703</v>
      </c>
      <c r="O2716" s="384">
        <v>-94914.215726647104</v>
      </c>
      <c r="P2716" s="367">
        <v>101.93499999999999</v>
      </c>
      <c r="Q2716" s="367">
        <v>703</v>
      </c>
      <c r="R2716" s="384">
        <v>-41210.563172330585</v>
      </c>
      <c r="S2716" s="367">
        <v>98.42</v>
      </c>
      <c r="T2716" s="367">
        <v>24241.379310344644</v>
      </c>
      <c r="U2716" s="384">
        <v>-5770809.1741298037</v>
      </c>
      <c r="V2716" s="367">
        <v>7029.9999999999472</v>
      </c>
      <c r="W2716" s="367">
        <v>1171666.6666666626</v>
      </c>
      <c r="X2716" s="384">
        <v>133595.05570215624</v>
      </c>
      <c r="Y2716" s="386">
        <v>7029.9999999999754</v>
      </c>
      <c r="Z2716" s="367"/>
      <c r="AA2716" s="367"/>
      <c r="AB2716" s="367"/>
      <c r="AC2716" s="367"/>
      <c r="AD2716" s="367"/>
      <c r="AE2716" s="367"/>
      <c r="AF2716" s="367"/>
      <c r="AG2716" s="367"/>
      <c r="AH2716" s="367"/>
      <c r="AI2716" s="367"/>
      <c r="AJ2716" s="367"/>
      <c r="AK2716" s="367"/>
      <c r="AL2716" s="367"/>
      <c r="AM2716" s="367"/>
      <c r="AN2716" s="367"/>
      <c r="AO2716" s="367"/>
      <c r="AP2716" s="367"/>
      <c r="AQ2716" s="367"/>
      <c r="AR2716" s="367"/>
      <c r="AS2716" s="367"/>
      <c r="AT2716" s="367"/>
    </row>
    <row r="2717" spans="2:46" ht="13.8">
      <c r="B2717" s="26">
        <v>117.33333333333448</v>
      </c>
      <c r="C2717" s="363">
        <v>995.05809361664092</v>
      </c>
      <c r="D2717" s="367">
        <v>7040.0000000000682</v>
      </c>
      <c r="E2717" s="367">
        <v>32744.186046511826</v>
      </c>
      <c r="F2717" s="367">
        <v>-7774243.8677219488</v>
      </c>
      <c r="G2717" s="367">
        <v>7040.0000000000427</v>
      </c>
      <c r="H2717" s="367">
        <v>176000</v>
      </c>
      <c r="I2717" s="384">
        <v>-91702773.550613791</v>
      </c>
      <c r="J2717" s="367">
        <v>7040</v>
      </c>
      <c r="K2717" s="367">
        <v>42666.66666666697</v>
      </c>
      <c r="L2717" s="384">
        <v>-5650767.9870260861</v>
      </c>
      <c r="M2717" s="367">
        <v>7040.0000000000509</v>
      </c>
      <c r="N2717" s="367">
        <v>704</v>
      </c>
      <c r="O2717" s="384">
        <v>-95187.165589736687</v>
      </c>
      <c r="P2717" s="367">
        <v>102.08</v>
      </c>
      <c r="Q2717" s="367">
        <v>704</v>
      </c>
      <c r="R2717" s="384">
        <v>-41334.28425277261</v>
      </c>
      <c r="S2717" s="367">
        <v>98.56</v>
      </c>
      <c r="T2717" s="367">
        <v>24275.862068965333</v>
      </c>
      <c r="U2717" s="384">
        <v>-5787655.7897605281</v>
      </c>
      <c r="V2717" s="367">
        <v>7039.9999999999463</v>
      </c>
      <c r="W2717" s="367">
        <v>1173333.3333333293</v>
      </c>
      <c r="X2717" s="384">
        <v>133463.88443410565</v>
      </c>
      <c r="Y2717" s="386">
        <v>7039.9999999999754</v>
      </c>
      <c r="Z2717" s="367"/>
      <c r="AA2717" s="367"/>
      <c r="AB2717" s="367"/>
      <c r="AC2717" s="367"/>
      <c r="AD2717" s="367"/>
      <c r="AE2717" s="367"/>
      <c r="AF2717" s="367"/>
      <c r="AG2717" s="367"/>
      <c r="AH2717" s="367"/>
      <c r="AI2717" s="367"/>
      <c r="AJ2717" s="367"/>
      <c r="AK2717" s="367"/>
      <c r="AL2717" s="367"/>
      <c r="AM2717" s="367"/>
      <c r="AN2717" s="367"/>
      <c r="AO2717" s="367"/>
      <c r="AP2717" s="367"/>
      <c r="AQ2717" s="367"/>
      <c r="AR2717" s="367"/>
      <c r="AS2717" s="367"/>
      <c r="AT2717" s="367"/>
    </row>
    <row r="2718" spans="2:46" ht="13.8">
      <c r="B2718" s="26">
        <v>117.50000000000115</v>
      </c>
      <c r="C2718" s="363">
        <v>996.41803338043144</v>
      </c>
      <c r="D2718" s="367">
        <v>7050.0000000000691</v>
      </c>
      <c r="E2718" s="367">
        <v>32790.6976744188</v>
      </c>
      <c r="F2718" s="367">
        <v>-7796434.9568297742</v>
      </c>
      <c r="G2718" s="367">
        <v>7050.0000000000418</v>
      </c>
      <c r="H2718" s="367">
        <v>176250</v>
      </c>
      <c r="I2718" s="384">
        <v>-91964278.458951458</v>
      </c>
      <c r="J2718" s="367">
        <v>7050</v>
      </c>
      <c r="K2718" s="367">
        <v>42727.272727273034</v>
      </c>
      <c r="L2718" s="384">
        <v>-5667328.0245773494</v>
      </c>
      <c r="M2718" s="367">
        <v>7050.0000000000509</v>
      </c>
      <c r="N2718" s="367">
        <v>705</v>
      </c>
      <c r="O2718" s="384">
        <v>-95460.507318604548</v>
      </c>
      <c r="P2718" s="367">
        <v>102.22500000000001</v>
      </c>
      <c r="Q2718" s="367">
        <v>705</v>
      </c>
      <c r="R2718" s="384">
        <v>-41458.190276624286</v>
      </c>
      <c r="S2718" s="367">
        <v>98.7</v>
      </c>
      <c r="T2718" s="367">
        <v>24310.344827586021</v>
      </c>
      <c r="U2718" s="384">
        <v>-5804526.9445481719</v>
      </c>
      <c r="V2718" s="367">
        <v>7049.9999999999463</v>
      </c>
      <c r="W2718" s="367">
        <v>1174999.999999996</v>
      </c>
      <c r="X2718" s="384">
        <v>133331.80064642677</v>
      </c>
      <c r="Y2718" s="386">
        <v>7049.9999999999764</v>
      </c>
      <c r="Z2718" s="367"/>
      <c r="AA2718" s="367"/>
      <c r="AB2718" s="367"/>
      <c r="AC2718" s="367"/>
      <c r="AD2718" s="367"/>
      <c r="AE2718" s="367"/>
      <c r="AF2718" s="367"/>
      <c r="AG2718" s="367"/>
      <c r="AH2718" s="367"/>
      <c r="AI2718" s="367"/>
      <c r="AJ2718" s="367"/>
      <c r="AK2718" s="367"/>
      <c r="AL2718" s="367"/>
      <c r="AM2718" s="367"/>
      <c r="AN2718" s="367"/>
      <c r="AO2718" s="367"/>
      <c r="AP2718" s="367"/>
      <c r="AQ2718" s="367"/>
      <c r="AR2718" s="367"/>
      <c r="AS2718" s="367"/>
      <c r="AT2718" s="367"/>
    </row>
    <row r="2719" spans="2:46" ht="13.8">
      <c r="B2719" s="26">
        <v>117.66666666666782</v>
      </c>
      <c r="C2719" s="363">
        <v>997.77782138527641</v>
      </c>
      <c r="D2719" s="367">
        <v>7060.0000000000691</v>
      </c>
      <c r="E2719" s="367">
        <v>32837.209302325777</v>
      </c>
      <c r="F2719" s="367">
        <v>-7818657.6718356665</v>
      </c>
      <c r="G2719" s="367">
        <v>7060.0000000000418</v>
      </c>
      <c r="H2719" s="367">
        <v>176500</v>
      </c>
      <c r="I2719" s="384">
        <v>-92226155.694343939</v>
      </c>
      <c r="J2719" s="367">
        <v>7060</v>
      </c>
      <c r="K2719" s="367">
        <v>42787.878787879097</v>
      </c>
      <c r="L2719" s="384">
        <v>-5683912.2702945126</v>
      </c>
      <c r="M2719" s="367">
        <v>7060.0000000000518</v>
      </c>
      <c r="N2719" s="367">
        <v>706</v>
      </c>
      <c r="O2719" s="384">
        <v>-95734.2409132506</v>
      </c>
      <c r="P2719" s="367">
        <v>102.36999999999999</v>
      </c>
      <c r="Q2719" s="367">
        <v>706</v>
      </c>
      <c r="R2719" s="384">
        <v>-41582.281243885613</v>
      </c>
      <c r="S2719" s="367">
        <v>98.84</v>
      </c>
      <c r="T2719" s="367">
        <v>24344.827586206709</v>
      </c>
      <c r="U2719" s="384">
        <v>-5821422.6384927323</v>
      </c>
      <c r="V2719" s="367">
        <v>7059.9999999999454</v>
      </c>
      <c r="W2719" s="367">
        <v>1176666.6666666628</v>
      </c>
      <c r="X2719" s="384">
        <v>133198.80433911958</v>
      </c>
      <c r="Y2719" s="386">
        <v>7059.9999999999764</v>
      </c>
      <c r="Z2719" s="367"/>
      <c r="AA2719" s="367"/>
      <c r="AB2719" s="367"/>
      <c r="AC2719" s="367"/>
      <c r="AD2719" s="367"/>
      <c r="AE2719" s="367"/>
      <c r="AF2719" s="367"/>
      <c r="AG2719" s="367"/>
      <c r="AH2719" s="367"/>
      <c r="AI2719" s="367"/>
      <c r="AJ2719" s="367"/>
      <c r="AK2719" s="367"/>
      <c r="AL2719" s="367"/>
      <c r="AM2719" s="367"/>
      <c r="AN2719" s="367"/>
      <c r="AO2719" s="367"/>
      <c r="AP2719" s="367"/>
      <c r="AQ2719" s="367"/>
      <c r="AR2719" s="367"/>
      <c r="AS2719" s="367"/>
      <c r="AT2719" s="367"/>
    </row>
    <row r="2720" spans="2:46" ht="13.8">
      <c r="B2720" s="26">
        <v>117.83333333333449</v>
      </c>
      <c r="C2720" s="363">
        <v>999.13745763117583</v>
      </c>
      <c r="D2720" s="367">
        <v>7070.0000000000691</v>
      </c>
      <c r="E2720" s="367">
        <v>32883.720930232754</v>
      </c>
      <c r="F2720" s="367">
        <v>-7840912.0127396258</v>
      </c>
      <c r="G2720" s="367">
        <v>7070.0000000000418</v>
      </c>
      <c r="H2720" s="367">
        <v>176750</v>
      </c>
      <c r="I2720" s="384">
        <v>-92488405.256791234</v>
      </c>
      <c r="J2720" s="367">
        <v>7070</v>
      </c>
      <c r="K2720" s="367">
        <v>42848.484848485161</v>
      </c>
      <c r="L2720" s="384">
        <v>-5700520.7241775701</v>
      </c>
      <c r="M2720" s="367">
        <v>7070.0000000000518</v>
      </c>
      <c r="N2720" s="367">
        <v>707</v>
      </c>
      <c r="O2720" s="384">
        <v>-96008.366373674988</v>
      </c>
      <c r="P2720" s="367">
        <v>102.515</v>
      </c>
      <c r="Q2720" s="367">
        <v>707</v>
      </c>
      <c r="R2720" s="384">
        <v>-41706.557154556584</v>
      </c>
      <c r="S2720" s="367">
        <v>98.98</v>
      </c>
      <c r="T2720" s="367">
        <v>24379.310344827398</v>
      </c>
      <c r="U2720" s="384">
        <v>-5838342.8715942129</v>
      </c>
      <c r="V2720" s="367">
        <v>7069.9999999999454</v>
      </c>
      <c r="W2720" s="367">
        <v>1178333.3333333295</v>
      </c>
      <c r="X2720" s="384">
        <v>133064.89551218407</v>
      </c>
      <c r="Y2720" s="386">
        <v>7069.9999999999773</v>
      </c>
      <c r="Z2720" s="367"/>
      <c r="AA2720" s="367"/>
      <c r="AB2720" s="367"/>
      <c r="AC2720" s="367"/>
      <c r="AD2720" s="367"/>
      <c r="AE2720" s="367"/>
      <c r="AF2720" s="367"/>
      <c r="AG2720" s="367"/>
      <c r="AH2720" s="367"/>
      <c r="AI2720" s="367"/>
      <c r="AJ2720" s="367"/>
      <c r="AK2720" s="367"/>
      <c r="AL2720" s="367"/>
      <c r="AM2720" s="367"/>
      <c r="AN2720" s="367"/>
      <c r="AO2720" s="367"/>
      <c r="AP2720" s="367"/>
      <c r="AQ2720" s="367"/>
      <c r="AR2720" s="367"/>
      <c r="AS2720" s="367"/>
      <c r="AT2720" s="367"/>
    </row>
    <row r="2721" spans="2:46" ht="13.8">
      <c r="B2721" s="26">
        <v>118.00000000000117</v>
      </c>
      <c r="C2721" s="363">
        <v>1000.4969421181301</v>
      </c>
      <c r="D2721" s="367">
        <v>7080.0000000000691</v>
      </c>
      <c r="E2721" s="367">
        <v>32930.232558139731</v>
      </c>
      <c r="F2721" s="367">
        <v>-7863197.9795416547</v>
      </c>
      <c r="G2721" s="367">
        <v>7080.0000000000427</v>
      </c>
      <c r="H2721" s="367">
        <v>177000</v>
      </c>
      <c r="I2721" s="384">
        <v>-92751027.146293312</v>
      </c>
      <c r="J2721" s="367">
        <v>7080</v>
      </c>
      <c r="K2721" s="367">
        <v>42909.090909091225</v>
      </c>
      <c r="L2721" s="384">
        <v>-5717153.3862265283</v>
      </c>
      <c r="M2721" s="367">
        <v>7080.0000000000528</v>
      </c>
      <c r="N2721" s="367">
        <v>708</v>
      </c>
      <c r="O2721" s="384">
        <v>-96282.883699877624</v>
      </c>
      <c r="P2721" s="367">
        <v>102.66000000000001</v>
      </c>
      <c r="Q2721" s="367">
        <v>708</v>
      </c>
      <c r="R2721" s="384">
        <v>-41831.018008637213</v>
      </c>
      <c r="S2721" s="367">
        <v>99.12</v>
      </c>
      <c r="T2721" s="367">
        <v>24413.793103448086</v>
      </c>
      <c r="U2721" s="384">
        <v>-5855287.6438526092</v>
      </c>
      <c r="V2721" s="367">
        <v>7079.9999999999454</v>
      </c>
      <c r="W2721" s="367">
        <v>1179999.9999999963</v>
      </c>
      <c r="X2721" s="384">
        <v>132930.07416562029</v>
      </c>
      <c r="Y2721" s="386">
        <v>7079.9999999999773</v>
      </c>
      <c r="Z2721" s="367"/>
      <c r="AA2721" s="367"/>
      <c r="AB2721" s="367"/>
      <c r="AC2721" s="367"/>
      <c r="AD2721" s="367"/>
      <c r="AE2721" s="367"/>
      <c r="AF2721" s="367"/>
      <c r="AG2721" s="367"/>
      <c r="AH2721" s="367"/>
      <c r="AI2721" s="367"/>
      <c r="AJ2721" s="367"/>
      <c r="AK2721" s="367"/>
      <c r="AL2721" s="367"/>
      <c r="AM2721" s="367"/>
      <c r="AN2721" s="367"/>
      <c r="AO2721" s="367"/>
      <c r="AP2721" s="367"/>
      <c r="AQ2721" s="367"/>
      <c r="AR2721" s="367"/>
      <c r="AS2721" s="367"/>
      <c r="AT2721" s="367"/>
    </row>
    <row r="2722" spans="2:46" ht="13.8">
      <c r="B2722" s="26">
        <v>118.16666666666784</v>
      </c>
      <c r="C2722" s="363">
        <v>1001.8562748461389</v>
      </c>
      <c r="D2722" s="367">
        <v>7090.0000000000709</v>
      </c>
      <c r="E2722" s="367">
        <v>32976.744186046708</v>
      </c>
      <c r="F2722" s="367">
        <v>-7885515.5722417468</v>
      </c>
      <c r="G2722" s="367">
        <v>7090.0000000000427</v>
      </c>
      <c r="H2722" s="367">
        <v>177250</v>
      </c>
      <c r="I2722" s="384">
        <v>-93014021.362850189</v>
      </c>
      <c r="J2722" s="367">
        <v>7090</v>
      </c>
      <c r="K2722" s="367">
        <v>42969.696969697288</v>
      </c>
      <c r="L2722" s="384">
        <v>-5733810.2564413808</v>
      </c>
      <c r="M2722" s="367">
        <v>7090.0000000000528</v>
      </c>
      <c r="N2722" s="367">
        <v>709</v>
      </c>
      <c r="O2722" s="384">
        <v>-96557.792891858451</v>
      </c>
      <c r="P2722" s="367">
        <v>102.80499999999999</v>
      </c>
      <c r="Q2722" s="367">
        <v>709</v>
      </c>
      <c r="R2722" s="384">
        <v>-41955.663806127479</v>
      </c>
      <c r="S2722" s="367">
        <v>99.259999999999991</v>
      </c>
      <c r="T2722" s="367">
        <v>24448.275862068775</v>
      </c>
      <c r="U2722" s="384">
        <v>-5872256.9552679239</v>
      </c>
      <c r="V2722" s="367">
        <v>7089.9999999999445</v>
      </c>
      <c r="W2722" s="367">
        <v>1181666.666666663</v>
      </c>
      <c r="X2722" s="384">
        <v>132794.34029942818</v>
      </c>
      <c r="Y2722" s="386">
        <v>7089.9999999999773</v>
      </c>
      <c r="Z2722" s="367"/>
      <c r="AA2722" s="367"/>
      <c r="AB2722" s="367"/>
      <c r="AC2722" s="367"/>
      <c r="AD2722" s="367"/>
      <c r="AE2722" s="367"/>
      <c r="AF2722" s="367"/>
      <c r="AG2722" s="367"/>
      <c r="AH2722" s="367"/>
      <c r="AI2722" s="367"/>
      <c r="AJ2722" s="367"/>
      <c r="AK2722" s="367"/>
      <c r="AL2722" s="367"/>
      <c r="AM2722" s="367"/>
      <c r="AN2722" s="367"/>
      <c r="AO2722" s="367"/>
      <c r="AP2722" s="367"/>
      <c r="AQ2722" s="367"/>
      <c r="AR2722" s="367"/>
      <c r="AS2722" s="367"/>
      <c r="AT2722" s="367"/>
    </row>
    <row r="2723" spans="2:46" ht="13.8">
      <c r="B2723" s="26">
        <v>118.33333333333451</v>
      </c>
      <c r="C2723" s="363">
        <v>1003.2154558152019</v>
      </c>
      <c r="D2723" s="367">
        <v>7100.0000000000709</v>
      </c>
      <c r="E2723" s="367">
        <v>33023.255813953685</v>
      </c>
      <c r="F2723" s="367">
        <v>-7907864.7908399059</v>
      </c>
      <c r="G2723" s="367">
        <v>7100.0000000000427</v>
      </c>
      <c r="H2723" s="367">
        <v>177500</v>
      </c>
      <c r="I2723" s="384">
        <v>-93277387.90646185</v>
      </c>
      <c r="J2723" s="367">
        <v>7100</v>
      </c>
      <c r="K2723" s="367">
        <v>43030.303030303352</v>
      </c>
      <c r="L2723" s="384">
        <v>-5750491.3348221323</v>
      </c>
      <c r="M2723" s="367">
        <v>7100.0000000000537</v>
      </c>
      <c r="N2723" s="367">
        <v>710</v>
      </c>
      <c r="O2723" s="384">
        <v>-96833.093949617614</v>
      </c>
      <c r="P2723" s="367">
        <v>102.95</v>
      </c>
      <c r="Q2723" s="367">
        <v>710</v>
      </c>
      <c r="R2723" s="384">
        <v>-42080.494547027403</v>
      </c>
      <c r="S2723" s="367">
        <v>99.399999999999991</v>
      </c>
      <c r="T2723" s="367">
        <v>24482.758620689463</v>
      </c>
      <c r="U2723" s="384">
        <v>-5889250.805840157</v>
      </c>
      <c r="V2723" s="367">
        <v>7099.9999999999445</v>
      </c>
      <c r="W2723" s="367">
        <v>1183333.3333333298</v>
      </c>
      <c r="X2723" s="384">
        <v>132657.69391360777</v>
      </c>
      <c r="Y2723" s="386">
        <v>7099.9999999999782</v>
      </c>
      <c r="Z2723" s="367"/>
      <c r="AA2723" s="367"/>
      <c r="AB2723" s="367"/>
      <c r="AC2723" s="367"/>
      <c r="AD2723" s="367"/>
      <c r="AE2723" s="367"/>
      <c r="AF2723" s="367"/>
      <c r="AG2723" s="367"/>
      <c r="AH2723" s="367"/>
      <c r="AI2723" s="367"/>
      <c r="AJ2723" s="367"/>
      <c r="AK2723" s="367"/>
      <c r="AL2723" s="367"/>
      <c r="AM2723" s="367"/>
      <c r="AN2723" s="367"/>
      <c r="AO2723" s="367"/>
      <c r="AP2723" s="367"/>
      <c r="AQ2723" s="367"/>
      <c r="AR2723" s="367"/>
      <c r="AS2723" s="367"/>
      <c r="AT2723" s="367"/>
    </row>
    <row r="2724" spans="2:46" ht="13.8">
      <c r="B2724" s="26">
        <v>118.50000000000118</v>
      </c>
      <c r="C2724" s="363">
        <v>1004.5744850253195</v>
      </c>
      <c r="D2724" s="367">
        <v>7110.0000000000709</v>
      </c>
      <c r="E2724" s="367">
        <v>33069.767441860662</v>
      </c>
      <c r="F2724" s="367">
        <v>-7930245.6353361337</v>
      </c>
      <c r="G2724" s="367">
        <v>7110.0000000000427</v>
      </c>
      <c r="H2724" s="367">
        <v>177750</v>
      </c>
      <c r="I2724" s="384">
        <v>-93541126.777128324</v>
      </c>
      <c r="J2724" s="367">
        <v>7110</v>
      </c>
      <c r="K2724" s="367">
        <v>43090.909090909416</v>
      </c>
      <c r="L2724" s="384">
        <v>-5767196.6213687798</v>
      </c>
      <c r="M2724" s="367">
        <v>7110.0000000000537</v>
      </c>
      <c r="N2724" s="367">
        <v>711</v>
      </c>
      <c r="O2724" s="384">
        <v>-97108.786873155012</v>
      </c>
      <c r="P2724" s="367">
        <v>103.095</v>
      </c>
      <c r="Q2724" s="367">
        <v>711</v>
      </c>
      <c r="R2724" s="384">
        <v>-42205.510231336986</v>
      </c>
      <c r="S2724" s="367">
        <v>99.539999999999992</v>
      </c>
      <c r="T2724" s="367">
        <v>24517.241379310151</v>
      </c>
      <c r="U2724" s="384">
        <v>-5906269.1955693085</v>
      </c>
      <c r="V2724" s="367">
        <v>7109.9999999999445</v>
      </c>
      <c r="W2724" s="367">
        <v>1184999.9999999965</v>
      </c>
      <c r="X2724" s="384">
        <v>132520.13500815904</v>
      </c>
      <c r="Y2724" s="386">
        <v>7109.9999999999782</v>
      </c>
      <c r="Z2724" s="367"/>
      <c r="AA2724" s="367"/>
      <c r="AB2724" s="367"/>
      <c r="AC2724" s="367"/>
      <c r="AD2724" s="367"/>
      <c r="AE2724" s="367"/>
      <c r="AF2724" s="367"/>
      <c r="AG2724" s="367"/>
      <c r="AH2724" s="367"/>
      <c r="AI2724" s="367"/>
      <c r="AJ2724" s="367"/>
      <c r="AK2724" s="367"/>
      <c r="AL2724" s="367"/>
      <c r="AM2724" s="367"/>
      <c r="AN2724" s="367"/>
      <c r="AO2724" s="367"/>
      <c r="AP2724" s="367"/>
      <c r="AQ2724" s="367"/>
      <c r="AR2724" s="367"/>
      <c r="AS2724" s="367"/>
      <c r="AT2724" s="367"/>
    </row>
    <row r="2725" spans="2:46" ht="13.8">
      <c r="B2725" s="26">
        <v>118.66666666666785</v>
      </c>
      <c r="C2725" s="363">
        <v>1005.9333624764917</v>
      </c>
      <c r="D2725" s="367">
        <v>7120.0000000000709</v>
      </c>
      <c r="E2725" s="367">
        <v>33116.279069767639</v>
      </c>
      <c r="F2725" s="367">
        <v>-7952658.1057304256</v>
      </c>
      <c r="G2725" s="367">
        <v>7120.0000000000427</v>
      </c>
      <c r="H2725" s="367">
        <v>178000</v>
      </c>
      <c r="I2725" s="384">
        <v>-93805237.974849612</v>
      </c>
      <c r="J2725" s="367">
        <v>7120</v>
      </c>
      <c r="K2725" s="367">
        <v>43151.515151515479</v>
      </c>
      <c r="L2725" s="384">
        <v>-5783926.1160813281</v>
      </c>
      <c r="M2725" s="367">
        <v>7120.0000000000555</v>
      </c>
      <c r="N2725" s="367">
        <v>712</v>
      </c>
      <c r="O2725" s="384">
        <v>-97384.871662470658</v>
      </c>
      <c r="P2725" s="367">
        <v>103.24</v>
      </c>
      <c r="Q2725" s="367">
        <v>712</v>
      </c>
      <c r="R2725" s="384">
        <v>-42330.710859056213</v>
      </c>
      <c r="S2725" s="367">
        <v>99.679999999999993</v>
      </c>
      <c r="T2725" s="367">
        <v>24551.72413793084</v>
      </c>
      <c r="U2725" s="384">
        <v>-5923312.1244553747</v>
      </c>
      <c r="V2725" s="367">
        <v>7119.9999999999427</v>
      </c>
      <c r="W2725" s="367">
        <v>1186666.6666666633</v>
      </c>
      <c r="X2725" s="384">
        <v>132381.663583082</v>
      </c>
      <c r="Y2725" s="386">
        <v>7119.99999999998</v>
      </c>
      <c r="Z2725" s="367"/>
      <c r="AA2725" s="367"/>
      <c r="AB2725" s="367"/>
      <c r="AC2725" s="367"/>
      <c r="AD2725" s="367"/>
      <c r="AE2725" s="367"/>
      <c r="AF2725" s="367"/>
      <c r="AG2725" s="367"/>
      <c r="AH2725" s="367"/>
      <c r="AI2725" s="367"/>
      <c r="AJ2725" s="367"/>
      <c r="AK2725" s="367"/>
      <c r="AL2725" s="367"/>
      <c r="AM2725" s="367"/>
      <c r="AN2725" s="367"/>
      <c r="AO2725" s="367"/>
      <c r="AP2725" s="367"/>
      <c r="AQ2725" s="367"/>
      <c r="AR2725" s="367"/>
      <c r="AS2725" s="367"/>
      <c r="AT2725" s="367"/>
    </row>
    <row r="2726" spans="2:46" ht="13.8">
      <c r="B2726" s="26">
        <v>118.83333333333452</v>
      </c>
      <c r="C2726" s="363">
        <v>1007.2920881687185</v>
      </c>
      <c r="D2726" s="367">
        <v>7130.0000000000719</v>
      </c>
      <c r="E2726" s="367">
        <v>33162.790697674616</v>
      </c>
      <c r="F2726" s="367">
        <v>-7975102.2020227835</v>
      </c>
      <c r="G2726" s="367">
        <v>7130.0000000000427</v>
      </c>
      <c r="H2726" s="367">
        <v>178250</v>
      </c>
      <c r="I2726" s="384">
        <v>-94069721.499625683</v>
      </c>
      <c r="J2726" s="367">
        <v>7130</v>
      </c>
      <c r="K2726" s="367">
        <v>43212.121212121543</v>
      </c>
      <c r="L2726" s="384">
        <v>-5800679.8189597689</v>
      </c>
      <c r="M2726" s="367">
        <v>7130.0000000000555</v>
      </c>
      <c r="N2726" s="367">
        <v>713</v>
      </c>
      <c r="O2726" s="384">
        <v>-97661.348317564596</v>
      </c>
      <c r="P2726" s="367">
        <v>103.38500000000001</v>
      </c>
      <c r="Q2726" s="367">
        <v>713</v>
      </c>
      <c r="R2726" s="384">
        <v>-42456.096430185084</v>
      </c>
      <c r="S2726" s="367">
        <v>99.82</v>
      </c>
      <c r="T2726" s="367">
        <v>24586.206896551528</v>
      </c>
      <c r="U2726" s="384">
        <v>-5940379.5924983611</v>
      </c>
      <c r="V2726" s="367">
        <v>7129.9999999999427</v>
      </c>
      <c r="W2726" s="367">
        <v>1188333.33333333</v>
      </c>
      <c r="X2726" s="384">
        <v>132242.2796383767</v>
      </c>
      <c r="Y2726" s="386">
        <v>7129.99999999998</v>
      </c>
      <c r="Z2726" s="367"/>
      <c r="AA2726" s="367"/>
      <c r="AB2726" s="367"/>
      <c r="AC2726" s="367"/>
      <c r="AD2726" s="367"/>
      <c r="AE2726" s="367"/>
      <c r="AF2726" s="367"/>
      <c r="AG2726" s="367"/>
      <c r="AH2726" s="367"/>
      <c r="AI2726" s="367"/>
      <c r="AJ2726" s="367"/>
      <c r="AK2726" s="367"/>
      <c r="AL2726" s="367"/>
      <c r="AM2726" s="367"/>
      <c r="AN2726" s="367"/>
      <c r="AO2726" s="367"/>
      <c r="AP2726" s="367"/>
      <c r="AQ2726" s="367"/>
      <c r="AR2726" s="367"/>
      <c r="AS2726" s="367"/>
      <c r="AT2726" s="367"/>
    </row>
    <row r="2727" spans="2:46" ht="13.8">
      <c r="B2727" s="26">
        <v>119.00000000000119</v>
      </c>
      <c r="C2727" s="363">
        <v>1008.6506621019998</v>
      </c>
      <c r="D2727" s="367">
        <v>7140.0000000000719</v>
      </c>
      <c r="E2727" s="367">
        <v>33209.302325581593</v>
      </c>
      <c r="F2727" s="367">
        <v>-7997577.9242132083</v>
      </c>
      <c r="G2727" s="367">
        <v>7140.0000000000427</v>
      </c>
      <c r="H2727" s="367">
        <v>178500</v>
      </c>
      <c r="I2727" s="384">
        <v>-94334577.351456553</v>
      </c>
      <c r="J2727" s="367">
        <v>7140</v>
      </c>
      <c r="K2727" s="367">
        <v>43272.727272727607</v>
      </c>
      <c r="L2727" s="384">
        <v>-5817457.7300041094</v>
      </c>
      <c r="M2727" s="367">
        <v>7140.0000000000555</v>
      </c>
      <c r="N2727" s="367">
        <v>714</v>
      </c>
      <c r="O2727" s="384">
        <v>-97938.21683843674</v>
      </c>
      <c r="P2727" s="367">
        <v>103.52999999999999</v>
      </c>
      <c r="Q2727" s="367">
        <v>714</v>
      </c>
      <c r="R2727" s="384">
        <v>-42581.666944723613</v>
      </c>
      <c r="S2727" s="367">
        <v>99.96</v>
      </c>
      <c r="T2727" s="367">
        <v>24620.689655172217</v>
      </c>
      <c r="U2727" s="384">
        <v>-5957471.599698266</v>
      </c>
      <c r="V2727" s="367">
        <v>7139.9999999999427</v>
      </c>
      <c r="W2727" s="367">
        <v>1189999.9999999967</v>
      </c>
      <c r="X2727" s="384">
        <v>132101.98317404307</v>
      </c>
      <c r="Y2727" s="386">
        <v>7139.99999999998</v>
      </c>
      <c r="Z2727" s="367"/>
      <c r="AA2727" s="367"/>
      <c r="AB2727" s="367"/>
      <c r="AC2727" s="367"/>
      <c r="AD2727" s="367"/>
      <c r="AE2727" s="367"/>
      <c r="AF2727" s="367"/>
      <c r="AG2727" s="367"/>
      <c r="AH2727" s="367"/>
      <c r="AI2727" s="367"/>
      <c r="AJ2727" s="367"/>
      <c r="AK2727" s="367"/>
      <c r="AL2727" s="367"/>
      <c r="AM2727" s="367"/>
      <c r="AN2727" s="367"/>
      <c r="AO2727" s="367"/>
      <c r="AP2727" s="367"/>
      <c r="AQ2727" s="367"/>
      <c r="AR2727" s="367"/>
      <c r="AS2727" s="367"/>
      <c r="AT2727" s="367"/>
    </row>
    <row r="2728" spans="2:46" ht="13.8">
      <c r="B2728" s="26">
        <v>119.16666666666787</v>
      </c>
      <c r="C2728" s="363">
        <v>1010.0090842763356</v>
      </c>
      <c r="D2728" s="367">
        <v>7150.0000000000719</v>
      </c>
      <c r="E2728" s="367">
        <v>33255.81395348857</v>
      </c>
      <c r="F2728" s="367">
        <v>-8020085.2723017018</v>
      </c>
      <c r="G2728" s="367">
        <v>7150.0000000000427</v>
      </c>
      <c r="H2728" s="367">
        <v>178750</v>
      </c>
      <c r="I2728" s="384">
        <v>-94599805.530342251</v>
      </c>
      <c r="J2728" s="367">
        <v>7150</v>
      </c>
      <c r="K2728" s="367">
        <v>43333.33333333367</v>
      </c>
      <c r="L2728" s="384">
        <v>-5834259.8492143461</v>
      </c>
      <c r="M2728" s="367">
        <v>7150.0000000000564</v>
      </c>
      <c r="N2728" s="367">
        <v>715</v>
      </c>
      <c r="O2728" s="384">
        <v>-98215.477225087205</v>
      </c>
      <c r="P2728" s="367">
        <v>103.675</v>
      </c>
      <c r="Q2728" s="367">
        <v>715</v>
      </c>
      <c r="R2728" s="384">
        <v>-42707.4224026718</v>
      </c>
      <c r="S2728" s="367">
        <v>100.1</v>
      </c>
      <c r="T2728" s="367">
        <v>24655.172413792905</v>
      </c>
      <c r="U2728" s="384">
        <v>-5974588.1460550874</v>
      </c>
      <c r="V2728" s="367">
        <v>7149.9999999999418</v>
      </c>
      <c r="W2728" s="367">
        <v>1191666.6666666635</v>
      </c>
      <c r="X2728" s="384">
        <v>131960.77419008114</v>
      </c>
      <c r="Y2728" s="386">
        <v>7149.9999999999809</v>
      </c>
      <c r="Z2728" s="367"/>
      <c r="AA2728" s="367"/>
      <c r="AB2728" s="367"/>
      <c r="AC2728" s="367"/>
      <c r="AD2728" s="367"/>
      <c r="AE2728" s="367"/>
      <c r="AF2728" s="367"/>
      <c r="AG2728" s="367"/>
      <c r="AH2728" s="367"/>
      <c r="AI2728" s="367"/>
      <c r="AJ2728" s="367"/>
      <c r="AK2728" s="367"/>
      <c r="AL2728" s="367"/>
      <c r="AM2728" s="367"/>
      <c r="AN2728" s="367"/>
      <c r="AO2728" s="367"/>
      <c r="AP2728" s="367"/>
      <c r="AQ2728" s="367"/>
      <c r="AR2728" s="367"/>
      <c r="AS2728" s="367"/>
      <c r="AT2728" s="367"/>
    </row>
    <row r="2729" spans="2:46" ht="13.8">
      <c r="B2729" s="26">
        <v>119.33333333333454</v>
      </c>
      <c r="C2729" s="363">
        <v>1011.3673546917257</v>
      </c>
      <c r="D2729" s="367">
        <v>7160.0000000000719</v>
      </c>
      <c r="E2729" s="367">
        <v>33302.325581395547</v>
      </c>
      <c r="F2729" s="367">
        <v>-8042624.2462882595</v>
      </c>
      <c r="G2729" s="367">
        <v>7160.0000000000427</v>
      </c>
      <c r="H2729" s="367">
        <v>179000</v>
      </c>
      <c r="I2729" s="384">
        <v>-94865406.036282718</v>
      </c>
      <c r="J2729" s="367">
        <v>7160</v>
      </c>
      <c r="K2729" s="367">
        <v>43393.939393939734</v>
      </c>
      <c r="L2729" s="384">
        <v>-5851086.1765904808</v>
      </c>
      <c r="M2729" s="367">
        <v>7160.0000000000564</v>
      </c>
      <c r="N2729" s="367">
        <v>716</v>
      </c>
      <c r="O2729" s="384">
        <v>-98493.129477515919</v>
      </c>
      <c r="P2729" s="367">
        <v>103.82000000000001</v>
      </c>
      <c r="Q2729" s="367">
        <v>716</v>
      </c>
      <c r="R2729" s="384">
        <v>-42833.362804029624</v>
      </c>
      <c r="S2729" s="367">
        <v>100.24</v>
      </c>
      <c r="T2729" s="367">
        <v>24689.655172413593</v>
      </c>
      <c r="U2729" s="384">
        <v>-5991729.2315688292</v>
      </c>
      <c r="V2729" s="367">
        <v>7159.9999999999418</v>
      </c>
      <c r="W2729" s="367">
        <v>1193333.3333333302</v>
      </c>
      <c r="X2729" s="384">
        <v>131818.65268649091</v>
      </c>
      <c r="Y2729" s="386">
        <v>7159.9999999999809</v>
      </c>
      <c r="Z2729" s="367"/>
      <c r="AA2729" s="367"/>
      <c r="AB2729" s="367"/>
      <c r="AC2729" s="367"/>
      <c r="AD2729" s="367"/>
      <c r="AE2729" s="367"/>
      <c r="AF2729" s="367"/>
      <c r="AG2729" s="367"/>
      <c r="AH2729" s="367"/>
      <c r="AI2729" s="367"/>
      <c r="AJ2729" s="367"/>
      <c r="AK2729" s="367"/>
      <c r="AL2729" s="367"/>
      <c r="AM2729" s="367"/>
      <c r="AN2729" s="367"/>
      <c r="AO2729" s="367"/>
      <c r="AP2729" s="367"/>
      <c r="AQ2729" s="367"/>
      <c r="AR2729" s="367"/>
      <c r="AS2729" s="367"/>
      <c r="AT2729" s="367"/>
    </row>
    <row r="2730" spans="2:46" ht="13.8">
      <c r="B2730" s="26">
        <v>119.50000000000121</v>
      </c>
      <c r="C2730" s="363">
        <v>1012.7254733481706</v>
      </c>
      <c r="D2730" s="367">
        <v>7170.0000000000728</v>
      </c>
      <c r="E2730" s="367">
        <v>33348.837209302525</v>
      </c>
      <c r="F2730" s="367">
        <v>-8065194.8461728841</v>
      </c>
      <c r="G2730" s="367">
        <v>7170.0000000000427</v>
      </c>
      <c r="H2730" s="367">
        <v>179250</v>
      </c>
      <c r="I2730" s="384">
        <v>-95131378.869277984</v>
      </c>
      <c r="J2730" s="367">
        <v>7170</v>
      </c>
      <c r="K2730" s="367">
        <v>43454.545454545798</v>
      </c>
      <c r="L2730" s="384">
        <v>-5867936.7121325135</v>
      </c>
      <c r="M2730" s="367">
        <v>7170.0000000000573</v>
      </c>
      <c r="N2730" s="367">
        <v>717</v>
      </c>
      <c r="O2730" s="384">
        <v>-98771.173595722852</v>
      </c>
      <c r="P2730" s="367">
        <v>103.96499999999999</v>
      </c>
      <c r="Q2730" s="367">
        <v>717</v>
      </c>
      <c r="R2730" s="384">
        <v>-42959.4881487971</v>
      </c>
      <c r="S2730" s="367">
        <v>100.38</v>
      </c>
      <c r="T2730" s="367">
        <v>24724.137931034282</v>
      </c>
      <c r="U2730" s="384">
        <v>-6008894.8562394874</v>
      </c>
      <c r="V2730" s="367">
        <v>7169.9999999999418</v>
      </c>
      <c r="W2730" s="367">
        <v>1194999.999999997</v>
      </c>
      <c r="X2730" s="384">
        <v>131675.61866327233</v>
      </c>
      <c r="Y2730" s="386">
        <v>7169.9999999999818</v>
      </c>
      <c r="Z2730" s="367"/>
      <c r="AA2730" s="367"/>
      <c r="AB2730" s="367"/>
      <c r="AC2730" s="367"/>
      <c r="AD2730" s="367"/>
      <c r="AE2730" s="367"/>
      <c r="AF2730" s="367"/>
      <c r="AG2730" s="367"/>
      <c r="AH2730" s="367"/>
      <c r="AI2730" s="367"/>
      <c r="AJ2730" s="367"/>
      <c r="AK2730" s="367"/>
      <c r="AL2730" s="367"/>
      <c r="AM2730" s="367"/>
      <c r="AN2730" s="367"/>
      <c r="AO2730" s="367"/>
      <c r="AP2730" s="367"/>
      <c r="AQ2730" s="367"/>
      <c r="AR2730" s="367"/>
      <c r="AS2730" s="367"/>
      <c r="AT2730" s="367"/>
    </row>
    <row r="2731" spans="2:46" ht="13.8">
      <c r="B2731" s="26">
        <v>119.66666666666788</v>
      </c>
      <c r="C2731" s="363">
        <v>1014.0834402456699</v>
      </c>
      <c r="D2731" s="367">
        <v>7180.0000000000728</v>
      </c>
      <c r="E2731" s="367">
        <v>33395.348837209502</v>
      </c>
      <c r="F2731" s="367">
        <v>-8087797.0719555756</v>
      </c>
      <c r="G2731" s="367">
        <v>7180.0000000000427</v>
      </c>
      <c r="H2731" s="367">
        <v>179500</v>
      </c>
      <c r="I2731" s="384">
        <v>-95397724.029328063</v>
      </c>
      <c r="J2731" s="367">
        <v>7180</v>
      </c>
      <c r="K2731" s="367">
        <v>43515.151515151862</v>
      </c>
      <c r="L2731" s="384">
        <v>-5884811.4558404423</v>
      </c>
      <c r="M2731" s="367">
        <v>7180.0000000000573</v>
      </c>
      <c r="N2731" s="367">
        <v>718</v>
      </c>
      <c r="O2731" s="384">
        <v>-99049.609579708092</v>
      </c>
      <c r="P2731" s="367">
        <v>104.11</v>
      </c>
      <c r="Q2731" s="367">
        <v>718</v>
      </c>
      <c r="R2731" s="384">
        <v>-43085.798436974233</v>
      </c>
      <c r="S2731" s="367">
        <v>100.52</v>
      </c>
      <c r="T2731" s="367">
        <v>24758.62068965497</v>
      </c>
      <c r="U2731" s="384">
        <v>-6026085.0200670613</v>
      </c>
      <c r="V2731" s="367">
        <v>7179.9999999999409</v>
      </c>
      <c r="W2731" s="367">
        <v>1196666.6666666637</v>
      </c>
      <c r="X2731" s="384">
        <v>131531.6721204255</v>
      </c>
      <c r="Y2731" s="386">
        <v>7179.9999999999818</v>
      </c>
      <c r="Z2731" s="367"/>
      <c r="AA2731" s="367"/>
      <c r="AB2731" s="367"/>
      <c r="AC2731" s="367"/>
      <c r="AD2731" s="367"/>
      <c r="AE2731" s="367"/>
      <c r="AF2731" s="367"/>
      <c r="AG2731" s="367"/>
      <c r="AH2731" s="367"/>
      <c r="AI2731" s="367"/>
      <c r="AJ2731" s="367"/>
      <c r="AK2731" s="367"/>
      <c r="AL2731" s="367"/>
      <c r="AM2731" s="367"/>
      <c r="AN2731" s="367"/>
      <c r="AO2731" s="367"/>
      <c r="AP2731" s="367"/>
      <c r="AQ2731" s="367"/>
      <c r="AR2731" s="367"/>
      <c r="AS2731" s="367"/>
      <c r="AT2731" s="367"/>
    </row>
    <row r="2732" spans="2:46" ht="13.8">
      <c r="B2732" s="26">
        <v>119.83333333333455</v>
      </c>
      <c r="C2732" s="363">
        <v>1015.4412553842238</v>
      </c>
      <c r="D2732" s="367">
        <v>7190.0000000000728</v>
      </c>
      <c r="E2732" s="367">
        <v>33441.860465116479</v>
      </c>
      <c r="F2732" s="367">
        <v>-8110430.9236363331</v>
      </c>
      <c r="G2732" s="367">
        <v>7190.0000000000427</v>
      </c>
      <c r="H2732" s="367">
        <v>179750</v>
      </c>
      <c r="I2732" s="384">
        <v>-95664441.516432926</v>
      </c>
      <c r="J2732" s="367">
        <v>7190</v>
      </c>
      <c r="K2732" s="367">
        <v>43575.757575757925</v>
      </c>
      <c r="L2732" s="384">
        <v>-5901710.4077142682</v>
      </c>
      <c r="M2732" s="367">
        <v>7190.0000000000582</v>
      </c>
      <c r="N2732" s="367">
        <v>719</v>
      </c>
      <c r="O2732" s="384">
        <v>-99328.437429471596</v>
      </c>
      <c r="P2732" s="367">
        <v>104.25500000000001</v>
      </c>
      <c r="Q2732" s="367">
        <v>719</v>
      </c>
      <c r="R2732" s="384">
        <v>-43212.293668561011</v>
      </c>
      <c r="S2732" s="367">
        <v>100.66</v>
      </c>
      <c r="T2732" s="367">
        <v>24793.103448275659</v>
      </c>
      <c r="U2732" s="384">
        <v>-6043299.7230515564</v>
      </c>
      <c r="V2732" s="367">
        <v>7189.9999999999409</v>
      </c>
      <c r="W2732" s="367">
        <v>1198333.3333333305</v>
      </c>
      <c r="X2732" s="384">
        <v>131386.81305795035</v>
      </c>
      <c r="Y2732" s="386">
        <v>7189.9999999999818</v>
      </c>
      <c r="Z2732" s="367"/>
      <c r="AA2732" s="367"/>
      <c r="AB2732" s="367"/>
      <c r="AC2732" s="367"/>
      <c r="AD2732" s="367"/>
      <c r="AE2732" s="367"/>
      <c r="AF2732" s="367"/>
      <c r="AG2732" s="367"/>
      <c r="AH2732" s="367"/>
      <c r="AI2732" s="367"/>
      <c r="AJ2732" s="367"/>
      <c r="AK2732" s="367"/>
      <c r="AL2732" s="367"/>
      <c r="AM2732" s="367"/>
      <c r="AN2732" s="367"/>
      <c r="AO2732" s="367"/>
      <c r="AP2732" s="367"/>
      <c r="AQ2732" s="367"/>
      <c r="AR2732" s="367"/>
      <c r="AS2732" s="367"/>
      <c r="AT2732" s="367"/>
    </row>
    <row r="2733" spans="2:46" ht="13.8">
      <c r="B2733" s="26">
        <v>120.00000000000122</v>
      </c>
      <c r="C2733" s="363">
        <v>1016.7989187638323</v>
      </c>
      <c r="D2733" s="367">
        <v>7200.0000000000728</v>
      </c>
      <c r="E2733" s="367">
        <v>33488.372093023456</v>
      </c>
      <c r="F2733" s="367">
        <v>-8133096.4012151584</v>
      </c>
      <c r="G2733" s="367">
        <v>7200.0000000000427</v>
      </c>
      <c r="H2733" s="367">
        <v>180000</v>
      </c>
      <c r="I2733" s="384">
        <v>-95931531.330592602</v>
      </c>
      <c r="J2733" s="367">
        <v>7200</v>
      </c>
      <c r="K2733" s="367">
        <v>43636.363636363989</v>
      </c>
      <c r="L2733" s="384">
        <v>-5918633.567753992</v>
      </c>
      <c r="M2733" s="367">
        <v>7200.0000000000582</v>
      </c>
      <c r="N2733" s="367">
        <v>720</v>
      </c>
      <c r="O2733" s="384">
        <v>-99607.657145013305</v>
      </c>
      <c r="P2733" s="367">
        <v>104.39999999999999</v>
      </c>
      <c r="Q2733" s="367">
        <v>720</v>
      </c>
      <c r="R2733" s="384">
        <v>-43338.973843557447</v>
      </c>
      <c r="S2733" s="367">
        <v>100.8</v>
      </c>
      <c r="T2733" s="367">
        <v>24827.586206896347</v>
      </c>
      <c r="U2733" s="384">
        <v>-6060538.965192968</v>
      </c>
      <c r="V2733" s="367">
        <v>7199.9999999999409</v>
      </c>
      <c r="W2733" s="367">
        <v>1199999.9999999972</v>
      </c>
      <c r="X2733" s="384">
        <v>131241.0414758469</v>
      </c>
      <c r="Y2733" s="386">
        <v>7199.9999999999827</v>
      </c>
      <c r="Z2733" s="367"/>
      <c r="AA2733" s="367"/>
      <c r="AB2733" s="367"/>
      <c r="AC2733" s="367"/>
      <c r="AD2733" s="367"/>
      <c r="AE2733" s="367"/>
      <c r="AF2733" s="367"/>
      <c r="AG2733" s="367"/>
      <c r="AH2733" s="367"/>
      <c r="AI2733" s="367"/>
      <c r="AJ2733" s="367"/>
      <c r="AK2733" s="367"/>
      <c r="AL2733" s="367"/>
      <c r="AM2733" s="367"/>
      <c r="AN2733" s="367"/>
      <c r="AO2733" s="367"/>
      <c r="AP2733" s="367"/>
      <c r="AQ2733" s="367"/>
      <c r="AR2733" s="367"/>
      <c r="AS2733" s="367"/>
      <c r="AT2733" s="367"/>
    </row>
    <row r="2734" spans="2:46" ht="13.8">
      <c r="B2734" s="26">
        <v>120.16666666666789</v>
      </c>
      <c r="C2734" s="363">
        <v>1018.1564303844953</v>
      </c>
      <c r="D2734" s="367">
        <v>7210.0000000000746</v>
      </c>
      <c r="E2734" s="367">
        <v>33534.883720930433</v>
      </c>
      <c r="F2734" s="367">
        <v>-8155793.5046920497</v>
      </c>
      <c r="G2734" s="367">
        <v>7210.0000000000427</v>
      </c>
      <c r="H2734" s="367">
        <v>180250</v>
      </c>
      <c r="I2734" s="384">
        <v>-96198993.471807078</v>
      </c>
      <c r="J2734" s="367">
        <v>7210</v>
      </c>
      <c r="K2734" s="367">
        <v>43696.969696970053</v>
      </c>
      <c r="L2734" s="384">
        <v>-5935580.9359596139</v>
      </c>
      <c r="M2734" s="367">
        <v>7210.00000000006</v>
      </c>
      <c r="N2734" s="367">
        <v>721</v>
      </c>
      <c r="O2734" s="384">
        <v>-99887.268726333336</v>
      </c>
      <c r="P2734" s="367">
        <v>104.545</v>
      </c>
      <c r="Q2734" s="367">
        <v>721</v>
      </c>
      <c r="R2734" s="384">
        <v>-43465.838961963535</v>
      </c>
      <c r="S2734" s="367">
        <v>100.94000000000001</v>
      </c>
      <c r="T2734" s="367">
        <v>24862.068965517035</v>
      </c>
      <c r="U2734" s="384">
        <v>-6077802.7464912962</v>
      </c>
      <c r="V2734" s="367">
        <v>7209.99999999994</v>
      </c>
      <c r="W2734" s="367">
        <v>1201666.666666664</v>
      </c>
      <c r="X2734" s="384">
        <v>131094.35737411512</v>
      </c>
      <c r="Y2734" s="386">
        <v>7209.9999999999827</v>
      </c>
      <c r="Z2734" s="367"/>
      <c r="AA2734" s="367"/>
      <c r="AB2734" s="367"/>
      <c r="AC2734" s="367"/>
      <c r="AD2734" s="367"/>
      <c r="AE2734" s="367"/>
      <c r="AF2734" s="367"/>
      <c r="AG2734" s="367"/>
      <c r="AH2734" s="367"/>
      <c r="AI2734" s="367"/>
      <c r="AJ2734" s="367"/>
      <c r="AK2734" s="367"/>
      <c r="AL2734" s="367"/>
      <c r="AM2734" s="367"/>
      <c r="AN2734" s="367"/>
      <c r="AO2734" s="367"/>
      <c r="AP2734" s="367"/>
      <c r="AQ2734" s="367"/>
      <c r="AR2734" s="367"/>
      <c r="AS2734" s="367"/>
      <c r="AT2734" s="367"/>
    </row>
    <row r="2735" spans="2:46" ht="13.8">
      <c r="B2735" s="26">
        <v>120.33333333333456</v>
      </c>
      <c r="C2735" s="363">
        <v>1019.5137902462127</v>
      </c>
      <c r="D2735" s="367">
        <v>7220.0000000000746</v>
      </c>
      <c r="E2735" s="367">
        <v>33581.39534883741</v>
      </c>
      <c r="F2735" s="367">
        <v>-8178522.234067006</v>
      </c>
      <c r="G2735" s="367">
        <v>7220.0000000000427</v>
      </c>
      <c r="H2735" s="367">
        <v>180500</v>
      </c>
      <c r="I2735" s="384">
        <v>-96466827.940076336</v>
      </c>
      <c r="J2735" s="367">
        <v>7220</v>
      </c>
      <c r="K2735" s="367">
        <v>43757.575757576116</v>
      </c>
      <c r="L2735" s="384">
        <v>-5952552.5123311328</v>
      </c>
      <c r="M2735" s="367">
        <v>7220.00000000006</v>
      </c>
      <c r="N2735" s="367">
        <v>722</v>
      </c>
      <c r="O2735" s="384">
        <v>-100167.27217343161</v>
      </c>
      <c r="P2735" s="367">
        <v>104.69000000000001</v>
      </c>
      <c r="Q2735" s="367">
        <v>722</v>
      </c>
      <c r="R2735" s="384">
        <v>-43592.889023779266</v>
      </c>
      <c r="S2735" s="367">
        <v>101.08000000000001</v>
      </c>
      <c r="T2735" s="367">
        <v>24896.551724137724</v>
      </c>
      <c r="U2735" s="384">
        <v>-6095091.0669465447</v>
      </c>
      <c r="V2735" s="367">
        <v>7219.99999999994</v>
      </c>
      <c r="W2735" s="367">
        <v>1203333.3333333307</v>
      </c>
      <c r="X2735" s="384">
        <v>130946.76075275504</v>
      </c>
      <c r="Y2735" s="386">
        <v>7219.9999999999845</v>
      </c>
      <c r="Z2735" s="367"/>
      <c r="AA2735" s="367"/>
      <c r="AB2735" s="367"/>
      <c r="AC2735" s="367"/>
      <c r="AD2735" s="367"/>
      <c r="AE2735" s="367"/>
      <c r="AF2735" s="367"/>
      <c r="AG2735" s="367"/>
      <c r="AH2735" s="367"/>
      <c r="AI2735" s="367"/>
      <c r="AJ2735" s="367"/>
      <c r="AK2735" s="367"/>
      <c r="AL2735" s="367"/>
      <c r="AM2735" s="367"/>
      <c r="AN2735" s="367"/>
      <c r="AO2735" s="367"/>
      <c r="AP2735" s="367"/>
      <c r="AQ2735" s="367"/>
      <c r="AR2735" s="367"/>
      <c r="AS2735" s="367"/>
      <c r="AT2735" s="367"/>
    </row>
    <row r="2736" spans="2:46" ht="13.8">
      <c r="B2736" s="26">
        <v>120.50000000000124</v>
      </c>
      <c r="C2736" s="363">
        <v>1020.8709983489848</v>
      </c>
      <c r="D2736" s="367">
        <v>7230.0000000000746</v>
      </c>
      <c r="E2736" s="367">
        <v>33627.906976744387</v>
      </c>
      <c r="F2736" s="367">
        <v>-8201282.5893400311</v>
      </c>
      <c r="G2736" s="367">
        <v>7230.0000000000427</v>
      </c>
      <c r="H2736" s="367">
        <v>180750</v>
      </c>
      <c r="I2736" s="384">
        <v>-96735034.735400438</v>
      </c>
      <c r="J2736" s="367">
        <v>7230</v>
      </c>
      <c r="K2736" s="367">
        <v>43818.18181818218</v>
      </c>
      <c r="L2736" s="384">
        <v>-5969548.2968685469</v>
      </c>
      <c r="M2736" s="367">
        <v>7230.00000000006</v>
      </c>
      <c r="N2736" s="367">
        <v>723</v>
      </c>
      <c r="O2736" s="384">
        <v>-100447.66748630811</v>
      </c>
      <c r="P2736" s="367">
        <v>104.83499999999999</v>
      </c>
      <c r="Q2736" s="367">
        <v>723</v>
      </c>
      <c r="R2736" s="384">
        <v>-43720.124029004619</v>
      </c>
      <c r="S2736" s="367">
        <v>101.21999999999998</v>
      </c>
      <c r="T2736" s="367">
        <v>24931.034482758412</v>
      </c>
      <c r="U2736" s="384">
        <v>-6112403.9265587106</v>
      </c>
      <c r="V2736" s="367">
        <v>7229.99999999994</v>
      </c>
      <c r="W2736" s="367">
        <v>1204999.9999999974</v>
      </c>
      <c r="X2736" s="384">
        <v>130798.25161176668</v>
      </c>
      <c r="Y2736" s="386">
        <v>7229.9999999999845</v>
      </c>
      <c r="Z2736" s="367"/>
      <c r="AA2736" s="367"/>
      <c r="AB2736" s="367"/>
      <c r="AC2736" s="367"/>
      <c r="AD2736" s="367"/>
      <c r="AE2736" s="367"/>
      <c r="AF2736" s="367"/>
      <c r="AG2736" s="367"/>
      <c r="AH2736" s="367"/>
      <c r="AI2736" s="367"/>
      <c r="AJ2736" s="367"/>
      <c r="AK2736" s="367"/>
      <c r="AL2736" s="367"/>
      <c r="AM2736" s="367"/>
      <c r="AN2736" s="367"/>
      <c r="AO2736" s="367"/>
      <c r="AP2736" s="367"/>
      <c r="AQ2736" s="367"/>
      <c r="AR2736" s="367"/>
      <c r="AS2736" s="367"/>
      <c r="AT2736" s="367"/>
    </row>
    <row r="2737" spans="2:46" ht="13.8">
      <c r="B2737" s="26">
        <v>120.66666666666791</v>
      </c>
      <c r="C2737" s="363">
        <v>1022.2280546928112</v>
      </c>
      <c r="D2737" s="367">
        <v>7240.0000000000746</v>
      </c>
      <c r="E2737" s="367">
        <v>33674.418604651364</v>
      </c>
      <c r="F2737" s="367">
        <v>-8224074.5705111222</v>
      </c>
      <c r="G2737" s="367">
        <v>7240.0000000000427</v>
      </c>
      <c r="H2737" s="367">
        <v>181000</v>
      </c>
      <c r="I2737" s="384">
        <v>-97003613.857779309</v>
      </c>
      <c r="J2737" s="367">
        <v>7240</v>
      </c>
      <c r="K2737" s="367">
        <v>43878.787878788244</v>
      </c>
      <c r="L2737" s="384">
        <v>-5986568.2895718599</v>
      </c>
      <c r="M2737" s="367">
        <v>7240.0000000000609</v>
      </c>
      <c r="N2737" s="367">
        <v>724</v>
      </c>
      <c r="O2737" s="384">
        <v>-100728.45466496293</v>
      </c>
      <c r="P2737" s="367">
        <v>104.98</v>
      </c>
      <c r="Q2737" s="367">
        <v>724</v>
      </c>
      <c r="R2737" s="384">
        <v>-43847.543977639645</v>
      </c>
      <c r="S2737" s="367">
        <v>101.35999999999999</v>
      </c>
      <c r="T2737" s="367">
        <v>24965.517241379101</v>
      </c>
      <c r="U2737" s="384">
        <v>-6129741.3253277931</v>
      </c>
      <c r="V2737" s="367">
        <v>7239.9999999999391</v>
      </c>
      <c r="W2737" s="367">
        <v>1206666.6666666642</v>
      </c>
      <c r="X2737" s="384">
        <v>130648.82995115004</v>
      </c>
      <c r="Y2737" s="386">
        <v>7239.9999999999845</v>
      </c>
      <c r="Z2737" s="367"/>
      <c r="AA2737" s="367"/>
      <c r="AB2737" s="367"/>
      <c r="AC2737" s="367"/>
      <c r="AD2737" s="367"/>
      <c r="AE2737" s="367"/>
      <c r="AF2737" s="367"/>
      <c r="AG2737" s="367"/>
      <c r="AH2737" s="367"/>
      <c r="AI2737" s="367"/>
      <c r="AJ2737" s="367"/>
      <c r="AK2737" s="367"/>
      <c r="AL2737" s="367"/>
      <c r="AM2737" s="367"/>
      <c r="AN2737" s="367"/>
      <c r="AO2737" s="367"/>
      <c r="AP2737" s="367"/>
      <c r="AQ2737" s="367"/>
      <c r="AR2737" s="367"/>
      <c r="AS2737" s="367"/>
      <c r="AT2737" s="367"/>
    </row>
    <row r="2738" spans="2:46" ht="13.8">
      <c r="B2738" s="26">
        <v>120.83333333333458</v>
      </c>
      <c r="C2738" s="363">
        <v>1023.5849592776924</v>
      </c>
      <c r="D2738" s="367">
        <v>7250.0000000000755</v>
      </c>
      <c r="E2738" s="367">
        <v>33720.930232558341</v>
      </c>
      <c r="F2738" s="367">
        <v>-8246898.177580283</v>
      </c>
      <c r="G2738" s="367">
        <v>7250.0000000000446</v>
      </c>
      <c r="H2738" s="367">
        <v>181250</v>
      </c>
      <c r="I2738" s="384">
        <v>-97272565.307212979</v>
      </c>
      <c r="J2738" s="367">
        <v>7250</v>
      </c>
      <c r="K2738" s="367">
        <v>43939.393939394307</v>
      </c>
      <c r="L2738" s="384">
        <v>-6003612.490441069</v>
      </c>
      <c r="M2738" s="367">
        <v>7250.0000000000609</v>
      </c>
      <c r="N2738" s="367">
        <v>725</v>
      </c>
      <c r="O2738" s="384">
        <v>-101009.63370939594</v>
      </c>
      <c r="P2738" s="367">
        <v>105.12499999999999</v>
      </c>
      <c r="Q2738" s="367">
        <v>725</v>
      </c>
      <c r="R2738" s="384">
        <v>-43975.148869684337</v>
      </c>
      <c r="S2738" s="367">
        <v>101.5</v>
      </c>
      <c r="T2738" s="367">
        <v>24999.999999999789</v>
      </c>
      <c r="U2738" s="384">
        <v>-6147103.263253795</v>
      </c>
      <c r="V2738" s="367">
        <v>7249.9999999999391</v>
      </c>
      <c r="W2738" s="367">
        <v>1208333.3333333309</v>
      </c>
      <c r="X2738" s="384">
        <v>130498.49577090502</v>
      </c>
      <c r="Y2738" s="386">
        <v>7249.9999999999854</v>
      </c>
      <c r="Z2738" s="367"/>
      <c r="AA2738" s="367"/>
      <c r="AB2738" s="367"/>
      <c r="AC2738" s="367"/>
      <c r="AD2738" s="367"/>
      <c r="AE2738" s="367"/>
      <c r="AF2738" s="367"/>
      <c r="AG2738" s="367"/>
      <c r="AH2738" s="367"/>
      <c r="AI2738" s="367"/>
      <c r="AJ2738" s="367"/>
      <c r="AK2738" s="367"/>
      <c r="AL2738" s="367"/>
      <c r="AM2738" s="367"/>
      <c r="AN2738" s="367"/>
      <c r="AO2738" s="367"/>
      <c r="AP2738" s="367"/>
      <c r="AQ2738" s="367"/>
      <c r="AR2738" s="367"/>
      <c r="AS2738" s="367"/>
      <c r="AT2738" s="367"/>
    </row>
    <row r="2739" spans="2:46" ht="13.8">
      <c r="B2739" s="26">
        <v>121.00000000000125</v>
      </c>
      <c r="C2739" s="363">
        <v>1024.9417121036279</v>
      </c>
      <c r="D2739" s="367">
        <v>7260.0000000000755</v>
      </c>
      <c r="E2739" s="367">
        <v>33767.441860465318</v>
      </c>
      <c r="F2739" s="367">
        <v>-8269753.4105475061</v>
      </c>
      <c r="G2739" s="367">
        <v>7260.0000000000446</v>
      </c>
      <c r="H2739" s="367">
        <v>181500</v>
      </c>
      <c r="I2739" s="384">
        <v>-97541889.083701447</v>
      </c>
      <c r="J2739" s="367">
        <v>7260</v>
      </c>
      <c r="K2739" s="367">
        <v>44000.000000000371</v>
      </c>
      <c r="L2739" s="384">
        <v>-6020680.8994761771</v>
      </c>
      <c r="M2739" s="367">
        <v>7260.0000000000618</v>
      </c>
      <c r="N2739" s="367">
        <v>726</v>
      </c>
      <c r="O2739" s="384">
        <v>-101291.20461960726</v>
      </c>
      <c r="P2739" s="367">
        <v>105.27</v>
      </c>
      <c r="Q2739" s="367">
        <v>726</v>
      </c>
      <c r="R2739" s="384">
        <v>-44102.938705138673</v>
      </c>
      <c r="S2739" s="367">
        <v>101.64</v>
      </c>
      <c r="T2739" s="367">
        <v>25034.482758620477</v>
      </c>
      <c r="U2739" s="384">
        <v>-6164489.7403367134</v>
      </c>
      <c r="V2739" s="367">
        <v>7259.9999999999391</v>
      </c>
      <c r="W2739" s="367">
        <v>1209999.9999999977</v>
      </c>
      <c r="X2739" s="384">
        <v>130347.24907103175</v>
      </c>
      <c r="Y2739" s="386">
        <v>7259.9999999999854</v>
      </c>
      <c r="Z2739" s="367"/>
      <c r="AA2739" s="367"/>
      <c r="AB2739" s="367"/>
      <c r="AC2739" s="367"/>
      <c r="AD2739" s="367"/>
      <c r="AE2739" s="367"/>
      <c r="AF2739" s="367"/>
      <c r="AG2739" s="367"/>
      <c r="AH2739" s="367"/>
      <c r="AI2739" s="367"/>
      <c r="AJ2739" s="367"/>
      <c r="AK2739" s="367"/>
      <c r="AL2739" s="367"/>
      <c r="AM2739" s="367"/>
      <c r="AN2739" s="367"/>
      <c r="AO2739" s="367"/>
      <c r="AP2739" s="367"/>
      <c r="AQ2739" s="367"/>
      <c r="AR2739" s="367"/>
      <c r="AS2739" s="367"/>
      <c r="AT2739" s="367"/>
    </row>
    <row r="2740" spans="2:46" ht="13.8">
      <c r="B2740" s="26">
        <v>121.16666666666792</v>
      </c>
      <c r="C2740" s="363">
        <v>1026.2983131706178</v>
      </c>
      <c r="D2740" s="367">
        <v>7270.0000000000755</v>
      </c>
      <c r="E2740" s="367">
        <v>33813.953488372295</v>
      </c>
      <c r="F2740" s="367">
        <v>-8292640.2694127951</v>
      </c>
      <c r="G2740" s="367">
        <v>7270.0000000000446</v>
      </c>
      <c r="H2740" s="367">
        <v>181750</v>
      </c>
      <c r="I2740" s="384">
        <v>-97811585.187244713</v>
      </c>
      <c r="J2740" s="367">
        <v>7270</v>
      </c>
      <c r="K2740" s="367">
        <v>44060.606060606435</v>
      </c>
      <c r="L2740" s="384">
        <v>-6037773.5166771803</v>
      </c>
      <c r="M2740" s="367">
        <v>7270.0000000000618</v>
      </c>
      <c r="N2740" s="367">
        <v>727</v>
      </c>
      <c r="O2740" s="384">
        <v>-101573.16739559686</v>
      </c>
      <c r="P2740" s="367">
        <v>105.41500000000001</v>
      </c>
      <c r="Q2740" s="367">
        <v>727</v>
      </c>
      <c r="R2740" s="384">
        <v>-44230.913484002653</v>
      </c>
      <c r="S2740" s="367">
        <v>101.78</v>
      </c>
      <c r="T2740" s="367">
        <v>25068.965517241166</v>
      </c>
      <c r="U2740" s="384">
        <v>-6181900.7565765483</v>
      </c>
      <c r="V2740" s="367">
        <v>7269.9999999999372</v>
      </c>
      <c r="W2740" s="367">
        <v>1211666.6666666644</v>
      </c>
      <c r="X2740" s="384">
        <v>130195.08985153017</v>
      </c>
      <c r="Y2740" s="386">
        <v>7269.9999999999864</v>
      </c>
      <c r="Z2740" s="367"/>
      <c r="AA2740" s="367"/>
      <c r="AB2740" s="367"/>
      <c r="AC2740" s="367"/>
      <c r="AD2740" s="367"/>
      <c r="AE2740" s="367"/>
      <c r="AF2740" s="367"/>
      <c r="AG2740" s="367"/>
      <c r="AH2740" s="367"/>
      <c r="AI2740" s="367"/>
      <c r="AJ2740" s="367"/>
      <c r="AK2740" s="367"/>
      <c r="AL2740" s="367"/>
      <c r="AM2740" s="367"/>
      <c r="AN2740" s="367"/>
      <c r="AO2740" s="367"/>
      <c r="AP2740" s="367"/>
      <c r="AQ2740" s="367"/>
      <c r="AR2740" s="367"/>
      <c r="AS2740" s="367"/>
      <c r="AT2740" s="367"/>
    </row>
    <row r="2741" spans="2:46" ht="13.8">
      <c r="B2741" s="26">
        <v>121.33333333333459</v>
      </c>
      <c r="C2741" s="363">
        <v>1027.6547624786626</v>
      </c>
      <c r="D2741" s="367">
        <v>7280.0000000000755</v>
      </c>
      <c r="E2741" s="367">
        <v>33860.465116279272</v>
      </c>
      <c r="F2741" s="367">
        <v>-8315558.7541761538</v>
      </c>
      <c r="G2741" s="367">
        <v>7280.0000000000446</v>
      </c>
      <c r="H2741" s="367">
        <v>182000</v>
      </c>
      <c r="I2741" s="384">
        <v>-98081653.617842793</v>
      </c>
      <c r="J2741" s="367">
        <v>7280</v>
      </c>
      <c r="K2741" s="367">
        <v>44121.212121212498</v>
      </c>
      <c r="L2741" s="384">
        <v>-6054890.3420440825</v>
      </c>
      <c r="M2741" s="367">
        <v>7280.0000000000628</v>
      </c>
      <c r="N2741" s="367">
        <v>728</v>
      </c>
      <c r="O2741" s="384">
        <v>-101855.52203736466</v>
      </c>
      <c r="P2741" s="367">
        <v>105.55999999999999</v>
      </c>
      <c r="Q2741" s="367">
        <v>728</v>
      </c>
      <c r="R2741" s="384">
        <v>-44359.073206276284</v>
      </c>
      <c r="S2741" s="367">
        <v>101.92</v>
      </c>
      <c r="T2741" s="367">
        <v>25103.448275861854</v>
      </c>
      <c r="U2741" s="384">
        <v>-6199336.3119733026</v>
      </c>
      <c r="V2741" s="367">
        <v>7279.9999999999372</v>
      </c>
      <c r="W2741" s="367">
        <v>1213333.3333333312</v>
      </c>
      <c r="X2741" s="384">
        <v>130042.01811240024</v>
      </c>
      <c r="Y2741" s="386">
        <v>7279.9999999999864</v>
      </c>
      <c r="Z2741" s="367"/>
      <c r="AA2741" s="367"/>
      <c r="AB2741" s="367"/>
      <c r="AC2741" s="367"/>
      <c r="AD2741" s="367"/>
      <c r="AE2741" s="367"/>
      <c r="AF2741" s="367"/>
      <c r="AG2741" s="367"/>
      <c r="AH2741" s="367"/>
      <c r="AI2741" s="367"/>
      <c r="AJ2741" s="367"/>
      <c r="AK2741" s="367"/>
      <c r="AL2741" s="367"/>
      <c r="AM2741" s="367"/>
      <c r="AN2741" s="367"/>
      <c r="AO2741" s="367"/>
      <c r="AP2741" s="367"/>
      <c r="AQ2741" s="367"/>
      <c r="AR2741" s="367"/>
      <c r="AS2741" s="367"/>
      <c r="AT2741" s="367"/>
    </row>
    <row r="2742" spans="2:46" ht="13.8">
      <c r="B2742" s="26">
        <v>121.50000000000126</v>
      </c>
      <c r="C2742" s="363">
        <v>1029.0110600277619</v>
      </c>
      <c r="D2742" s="367">
        <v>7290.0000000000764</v>
      </c>
      <c r="E2742" s="367">
        <v>33906.97674418625</v>
      </c>
      <c r="F2742" s="367">
        <v>-8338508.8648375766</v>
      </c>
      <c r="G2742" s="367">
        <v>7290.0000000000446</v>
      </c>
      <c r="H2742" s="367">
        <v>182250</v>
      </c>
      <c r="I2742" s="384">
        <v>-98352094.375495657</v>
      </c>
      <c r="J2742" s="367">
        <v>7290</v>
      </c>
      <c r="K2742" s="367">
        <v>44181.818181818562</v>
      </c>
      <c r="L2742" s="384">
        <v>-6072031.3755768808</v>
      </c>
      <c r="M2742" s="367">
        <v>7290.0000000000628</v>
      </c>
      <c r="N2742" s="367">
        <v>729</v>
      </c>
      <c r="O2742" s="384">
        <v>-102138.26854491077</v>
      </c>
      <c r="P2742" s="367">
        <v>105.705</v>
      </c>
      <c r="Q2742" s="367">
        <v>729</v>
      </c>
      <c r="R2742" s="384">
        <v>-44487.417871959573</v>
      </c>
      <c r="S2742" s="367">
        <v>102.06</v>
      </c>
      <c r="T2742" s="367">
        <v>25137.931034482543</v>
      </c>
      <c r="U2742" s="384">
        <v>-6216796.4065269763</v>
      </c>
      <c r="V2742" s="367">
        <v>7289.9999999999372</v>
      </c>
      <c r="W2742" s="367">
        <v>1214999.9999999979</v>
      </c>
      <c r="X2742" s="384">
        <v>129888.03385364206</v>
      </c>
      <c r="Y2742" s="386">
        <v>7289.9999999999873</v>
      </c>
      <c r="Z2742" s="367"/>
      <c r="AA2742" s="367"/>
      <c r="AB2742" s="367"/>
      <c r="AC2742" s="367"/>
      <c r="AD2742" s="367"/>
      <c r="AE2742" s="367"/>
      <c r="AF2742" s="367"/>
      <c r="AG2742" s="367"/>
      <c r="AH2742" s="367"/>
      <c r="AI2742" s="367"/>
      <c r="AJ2742" s="367"/>
      <c r="AK2742" s="367"/>
      <c r="AL2742" s="367"/>
      <c r="AM2742" s="367"/>
      <c r="AN2742" s="367"/>
      <c r="AO2742" s="367"/>
      <c r="AP2742" s="367"/>
      <c r="AQ2742" s="367"/>
      <c r="AR2742" s="367"/>
      <c r="AS2742" s="367"/>
      <c r="AT2742" s="367"/>
    </row>
    <row r="2743" spans="2:46" ht="13.8">
      <c r="B2743" s="26">
        <v>121.66666666666794</v>
      </c>
      <c r="C2743" s="363">
        <v>1030.3672058179156</v>
      </c>
      <c r="D2743" s="367">
        <v>7300.0000000000764</v>
      </c>
      <c r="E2743" s="367">
        <v>33953.488372093227</v>
      </c>
      <c r="F2743" s="367">
        <v>-8361490.6013970664</v>
      </c>
      <c r="G2743" s="367">
        <v>7300.0000000000446</v>
      </c>
      <c r="H2743" s="367">
        <v>182500</v>
      </c>
      <c r="I2743" s="384">
        <v>-98622907.46020332</v>
      </c>
      <c r="J2743" s="367">
        <v>7300</v>
      </c>
      <c r="K2743" s="367">
        <v>44242.424242424626</v>
      </c>
      <c r="L2743" s="384">
        <v>-6089196.6172755798</v>
      </c>
      <c r="M2743" s="367">
        <v>7300.0000000000646</v>
      </c>
      <c r="N2743" s="367">
        <v>730</v>
      </c>
      <c r="O2743" s="384">
        <v>-102421.40691823515</v>
      </c>
      <c r="P2743" s="367">
        <v>105.85000000000001</v>
      </c>
      <c r="Q2743" s="367">
        <v>730</v>
      </c>
      <c r="R2743" s="384">
        <v>-44615.947481052506</v>
      </c>
      <c r="S2743" s="367">
        <v>102.2</v>
      </c>
      <c r="T2743" s="367">
        <v>25172.413793103231</v>
      </c>
      <c r="U2743" s="384">
        <v>-6234281.0402375655</v>
      </c>
      <c r="V2743" s="367">
        <v>7299.9999999999363</v>
      </c>
      <c r="W2743" s="367">
        <v>1216666.6666666646</v>
      </c>
      <c r="X2743" s="384">
        <v>129733.13707525557</v>
      </c>
      <c r="Y2743" s="386">
        <v>7299.9999999999873</v>
      </c>
      <c r="Z2743" s="367"/>
      <c r="AA2743" s="367"/>
      <c r="AB2743" s="367"/>
      <c r="AC2743" s="367"/>
      <c r="AD2743" s="367"/>
      <c r="AE2743" s="367"/>
      <c r="AF2743" s="367"/>
      <c r="AG2743" s="367"/>
      <c r="AH2743" s="367"/>
      <c r="AI2743" s="367"/>
      <c r="AJ2743" s="367"/>
      <c r="AK2743" s="367"/>
      <c r="AL2743" s="367"/>
      <c r="AM2743" s="367"/>
      <c r="AN2743" s="367"/>
      <c r="AO2743" s="367"/>
      <c r="AP2743" s="367"/>
      <c r="AQ2743" s="367"/>
      <c r="AR2743" s="367"/>
      <c r="AS2743" s="367"/>
      <c r="AT2743" s="367"/>
    </row>
    <row r="2744" spans="2:46" ht="13.8">
      <c r="B2744" s="26">
        <v>121.83333333333461</v>
      </c>
      <c r="C2744" s="363">
        <v>1031.7231998491238</v>
      </c>
      <c r="D2744" s="367">
        <v>7310.0000000000764</v>
      </c>
      <c r="E2744" s="367">
        <v>34000.000000000204</v>
      </c>
      <c r="F2744" s="367">
        <v>-8384503.9638546221</v>
      </c>
      <c r="G2744" s="367">
        <v>7310.0000000000446</v>
      </c>
      <c r="H2744" s="367">
        <v>182750</v>
      </c>
      <c r="I2744" s="384">
        <v>-98894092.871965811</v>
      </c>
      <c r="J2744" s="367">
        <v>7310</v>
      </c>
      <c r="K2744" s="367">
        <v>44303.03030303069</v>
      </c>
      <c r="L2744" s="384">
        <v>-6106386.0671401713</v>
      </c>
      <c r="M2744" s="367">
        <v>7310.0000000000646</v>
      </c>
      <c r="N2744" s="367">
        <v>731</v>
      </c>
      <c r="O2744" s="384">
        <v>-102704.93715733773</v>
      </c>
      <c r="P2744" s="367">
        <v>105.99499999999999</v>
      </c>
      <c r="Q2744" s="367">
        <v>731</v>
      </c>
      <c r="R2744" s="384">
        <v>-44744.662033555083</v>
      </c>
      <c r="S2744" s="367">
        <v>102.34</v>
      </c>
      <c r="T2744" s="367">
        <v>25206.896551723919</v>
      </c>
      <c r="U2744" s="384">
        <v>-6251790.2131050751</v>
      </c>
      <c r="V2744" s="367">
        <v>7309.9999999999363</v>
      </c>
      <c r="W2744" s="367">
        <v>1218333.3333333314</v>
      </c>
      <c r="X2744" s="384">
        <v>129577.32777724077</v>
      </c>
      <c r="Y2744" s="386">
        <v>7309.9999999999873</v>
      </c>
      <c r="Z2744" s="367"/>
      <c r="AA2744" s="367"/>
      <c r="AB2744" s="367"/>
      <c r="AC2744" s="367"/>
      <c r="AD2744" s="367"/>
      <c r="AE2744" s="367"/>
      <c r="AF2744" s="367"/>
      <c r="AG2744" s="367"/>
      <c r="AH2744" s="367"/>
      <c r="AI2744" s="367"/>
      <c r="AJ2744" s="367"/>
      <c r="AK2744" s="367"/>
      <c r="AL2744" s="367"/>
      <c r="AM2744" s="367"/>
      <c r="AN2744" s="367"/>
      <c r="AO2744" s="367"/>
      <c r="AP2744" s="367"/>
      <c r="AQ2744" s="367"/>
      <c r="AR2744" s="367"/>
      <c r="AS2744" s="367"/>
      <c r="AT2744" s="367"/>
    </row>
    <row r="2745" spans="2:46" ht="13.8">
      <c r="B2745" s="26">
        <v>122.00000000000128</v>
      </c>
      <c r="C2745" s="363">
        <v>1033.0790421213865</v>
      </c>
      <c r="D2745" s="367">
        <v>7320.0000000000764</v>
      </c>
      <c r="E2745" s="367">
        <v>34046.511627907181</v>
      </c>
      <c r="F2745" s="367">
        <v>-8407548.9522102457</v>
      </c>
      <c r="G2745" s="367">
        <v>7320.0000000000446</v>
      </c>
      <c r="H2745" s="367">
        <v>183000</v>
      </c>
      <c r="I2745" s="384">
        <v>-99165650.610783085</v>
      </c>
      <c r="J2745" s="367">
        <v>7320</v>
      </c>
      <c r="K2745" s="367">
        <v>44363.636363636753</v>
      </c>
      <c r="L2745" s="384">
        <v>-6123599.7251706636</v>
      </c>
      <c r="M2745" s="367">
        <v>7320.0000000000655</v>
      </c>
      <c r="N2745" s="367">
        <v>732</v>
      </c>
      <c r="O2745" s="384">
        <v>-102988.85926221863</v>
      </c>
      <c r="P2745" s="367">
        <v>106.14</v>
      </c>
      <c r="Q2745" s="367">
        <v>732</v>
      </c>
      <c r="R2745" s="384">
        <v>-44873.561529467312</v>
      </c>
      <c r="S2745" s="367">
        <v>102.48</v>
      </c>
      <c r="T2745" s="367">
        <v>25241.379310344608</v>
      </c>
      <c r="U2745" s="384">
        <v>-6269323.9251295011</v>
      </c>
      <c r="V2745" s="367">
        <v>7319.9999999999363</v>
      </c>
      <c r="W2745" s="367">
        <v>1219999.9999999981</v>
      </c>
      <c r="X2745" s="384">
        <v>129420.60595959763</v>
      </c>
      <c r="Y2745" s="386">
        <v>7319.9999999999891</v>
      </c>
      <c r="Z2745" s="367"/>
      <c r="AA2745" s="367"/>
      <c r="AB2745" s="367"/>
      <c r="AC2745" s="367"/>
      <c r="AD2745" s="367"/>
      <c r="AE2745" s="367"/>
      <c r="AF2745" s="367"/>
      <c r="AG2745" s="367"/>
      <c r="AH2745" s="367"/>
      <c r="AI2745" s="367"/>
      <c r="AJ2745" s="367"/>
      <c r="AK2745" s="367"/>
      <c r="AL2745" s="367"/>
      <c r="AM2745" s="367"/>
      <c r="AN2745" s="367"/>
      <c r="AO2745" s="367"/>
      <c r="AP2745" s="367"/>
      <c r="AQ2745" s="367"/>
      <c r="AR2745" s="367"/>
      <c r="AS2745" s="367"/>
      <c r="AT2745" s="367"/>
    </row>
    <row r="2746" spans="2:46" ht="13.8">
      <c r="B2746" s="26">
        <v>122.16666666666795</v>
      </c>
      <c r="C2746" s="363">
        <v>1034.434732634704</v>
      </c>
      <c r="D2746" s="367">
        <v>7330.0000000000773</v>
      </c>
      <c r="E2746" s="367">
        <v>34093.023255814158</v>
      </c>
      <c r="F2746" s="367">
        <v>-8430625.5664639343</v>
      </c>
      <c r="G2746" s="367">
        <v>7330.0000000000446</v>
      </c>
      <c r="H2746" s="367">
        <v>183250</v>
      </c>
      <c r="I2746" s="384">
        <v>-99437580.676655158</v>
      </c>
      <c r="J2746" s="367">
        <v>7330</v>
      </c>
      <c r="K2746" s="367">
        <v>44424.242424242817</v>
      </c>
      <c r="L2746" s="384">
        <v>-6140837.5913670501</v>
      </c>
      <c r="M2746" s="367">
        <v>7330.0000000000655</v>
      </c>
      <c r="N2746" s="367">
        <v>733</v>
      </c>
      <c r="O2746" s="384">
        <v>-103273.17323287779</v>
      </c>
      <c r="P2746" s="367">
        <v>106.28500000000001</v>
      </c>
      <c r="Q2746" s="367">
        <v>733</v>
      </c>
      <c r="R2746" s="384">
        <v>-45002.645968789198</v>
      </c>
      <c r="S2746" s="367">
        <v>102.62</v>
      </c>
      <c r="T2746" s="367">
        <v>25275.862068965296</v>
      </c>
      <c r="U2746" s="384">
        <v>-6286882.1763108438</v>
      </c>
      <c r="V2746" s="367">
        <v>7329.9999999999354</v>
      </c>
      <c r="W2746" s="367">
        <v>1221666.6666666649</v>
      </c>
      <c r="X2746" s="384">
        <v>129262.97162232622</v>
      </c>
      <c r="Y2746" s="386">
        <v>7329.9999999999891</v>
      </c>
      <c r="Z2746" s="367"/>
      <c r="AA2746" s="367"/>
      <c r="AB2746" s="367"/>
      <c r="AC2746" s="367"/>
      <c r="AD2746" s="367"/>
      <c r="AE2746" s="367"/>
      <c r="AF2746" s="367"/>
      <c r="AG2746" s="367"/>
      <c r="AH2746" s="367"/>
      <c r="AI2746" s="367"/>
      <c r="AJ2746" s="367"/>
      <c r="AK2746" s="367"/>
      <c r="AL2746" s="367"/>
      <c r="AM2746" s="367"/>
      <c r="AN2746" s="367"/>
      <c r="AO2746" s="367"/>
      <c r="AP2746" s="367"/>
      <c r="AQ2746" s="367"/>
      <c r="AR2746" s="367"/>
      <c r="AS2746" s="367"/>
      <c r="AT2746" s="367"/>
    </row>
    <row r="2747" spans="2:46" ht="13.8">
      <c r="B2747" s="26">
        <v>122.33333333333462</v>
      </c>
      <c r="C2747" s="363">
        <v>1035.7902713890758</v>
      </c>
      <c r="D2747" s="367">
        <v>7340.0000000000773</v>
      </c>
      <c r="E2747" s="367">
        <v>34139.534883721135</v>
      </c>
      <c r="F2747" s="367">
        <v>-8453733.8066156898</v>
      </c>
      <c r="G2747" s="367">
        <v>7340.0000000000446</v>
      </c>
      <c r="H2747" s="367">
        <v>183500</v>
      </c>
      <c r="I2747" s="384">
        <v>-99709883.06958203</v>
      </c>
      <c r="J2747" s="367">
        <v>7340</v>
      </c>
      <c r="K2747" s="367">
        <v>44484.848484848881</v>
      </c>
      <c r="L2747" s="384">
        <v>-6158099.6657293355</v>
      </c>
      <c r="M2747" s="367">
        <v>7340.0000000000655</v>
      </c>
      <c r="N2747" s="367">
        <v>734</v>
      </c>
      <c r="O2747" s="384">
        <v>-103557.87906931514</v>
      </c>
      <c r="P2747" s="367">
        <v>106.42999999999999</v>
      </c>
      <c r="Q2747" s="367">
        <v>734</v>
      </c>
      <c r="R2747" s="384">
        <v>-45131.915351520736</v>
      </c>
      <c r="S2747" s="367">
        <v>102.76</v>
      </c>
      <c r="T2747" s="367">
        <v>25310.344827585985</v>
      </c>
      <c r="U2747" s="384">
        <v>-6304464.9666491058</v>
      </c>
      <c r="V2747" s="367">
        <v>7339.9999999999354</v>
      </c>
      <c r="W2747" s="367">
        <v>1223333.3333333316</v>
      </c>
      <c r="X2747" s="384">
        <v>129104.42476542651</v>
      </c>
      <c r="Y2747" s="386">
        <v>7339.99999999999</v>
      </c>
      <c r="Z2747" s="367"/>
      <c r="AA2747" s="367"/>
      <c r="AB2747" s="367"/>
      <c r="AC2747" s="367"/>
      <c r="AD2747" s="367"/>
      <c r="AE2747" s="367"/>
      <c r="AF2747" s="367"/>
      <c r="AG2747" s="367"/>
      <c r="AH2747" s="367"/>
      <c r="AI2747" s="367"/>
      <c r="AJ2747" s="367"/>
      <c r="AK2747" s="367"/>
      <c r="AL2747" s="367"/>
      <c r="AM2747" s="367"/>
      <c r="AN2747" s="367"/>
      <c r="AO2747" s="367"/>
      <c r="AP2747" s="367"/>
      <c r="AQ2747" s="367"/>
      <c r="AR2747" s="367"/>
      <c r="AS2747" s="367"/>
      <c r="AT2747" s="367"/>
    </row>
    <row r="2748" spans="2:46" ht="13.8">
      <c r="B2748" s="26">
        <v>122.50000000000129</v>
      </c>
      <c r="C2748" s="363">
        <v>1037.145658384502</v>
      </c>
      <c r="D2748" s="367">
        <v>7350.0000000000773</v>
      </c>
      <c r="E2748" s="367">
        <v>34186.046511628112</v>
      </c>
      <c r="F2748" s="367">
        <v>-8476873.6726655122</v>
      </c>
      <c r="G2748" s="367">
        <v>7350.0000000000446</v>
      </c>
      <c r="H2748" s="367">
        <v>183750</v>
      </c>
      <c r="I2748" s="384">
        <v>-99982557.789563686</v>
      </c>
      <c r="J2748" s="367">
        <v>7350</v>
      </c>
      <c r="K2748" s="367">
        <v>44545.454545454944</v>
      </c>
      <c r="L2748" s="384">
        <v>-6175385.948257518</v>
      </c>
      <c r="M2748" s="367">
        <v>7350.0000000000664</v>
      </c>
      <c r="N2748" s="367">
        <v>735</v>
      </c>
      <c r="O2748" s="384">
        <v>-103842.97677153081</v>
      </c>
      <c r="P2748" s="367">
        <v>106.575</v>
      </c>
      <c r="Q2748" s="367">
        <v>735</v>
      </c>
      <c r="R2748" s="384">
        <v>-45261.369677661918</v>
      </c>
      <c r="S2748" s="367">
        <v>102.9</v>
      </c>
      <c r="T2748" s="367">
        <v>25344.827586206673</v>
      </c>
      <c r="U2748" s="384">
        <v>-6322072.2961442871</v>
      </c>
      <c r="V2748" s="367">
        <v>7349.9999999999354</v>
      </c>
      <c r="W2748" s="367">
        <v>1224999.9999999984</v>
      </c>
      <c r="X2748" s="384">
        <v>128944.96538889846</v>
      </c>
      <c r="Y2748" s="386">
        <v>7349.99999999999</v>
      </c>
      <c r="Z2748" s="367"/>
      <c r="AA2748" s="367"/>
      <c r="AB2748" s="367"/>
      <c r="AC2748" s="367"/>
      <c r="AD2748" s="367"/>
      <c r="AE2748" s="367"/>
      <c r="AF2748" s="367"/>
      <c r="AG2748" s="367"/>
      <c r="AH2748" s="367"/>
      <c r="AI2748" s="367"/>
      <c r="AJ2748" s="367"/>
      <c r="AK2748" s="367"/>
      <c r="AL2748" s="367"/>
      <c r="AM2748" s="367"/>
      <c r="AN2748" s="367"/>
      <c r="AO2748" s="367"/>
      <c r="AP2748" s="367"/>
      <c r="AQ2748" s="367"/>
      <c r="AR2748" s="367"/>
      <c r="AS2748" s="367"/>
      <c r="AT2748" s="367"/>
    </row>
    <row r="2749" spans="2:46" ht="13.8">
      <c r="B2749" s="26">
        <v>122.66666666666796</v>
      </c>
      <c r="C2749" s="363">
        <v>1038.5008936209829</v>
      </c>
      <c r="D2749" s="367">
        <v>7360.0000000000773</v>
      </c>
      <c r="E2749" s="367">
        <v>34232.558139535089</v>
      </c>
      <c r="F2749" s="367">
        <v>-8500045.1646134015</v>
      </c>
      <c r="G2749" s="367">
        <v>7360.0000000000446</v>
      </c>
      <c r="H2749" s="367">
        <v>184000</v>
      </c>
      <c r="I2749" s="384">
        <v>-100255604.83660015</v>
      </c>
      <c r="J2749" s="367">
        <v>7360</v>
      </c>
      <c r="K2749" s="367">
        <v>44606.060606061008</v>
      </c>
      <c r="L2749" s="384">
        <v>-6192696.4389515975</v>
      </c>
      <c r="M2749" s="367">
        <v>7360.0000000000664</v>
      </c>
      <c r="N2749" s="367">
        <v>736</v>
      </c>
      <c r="O2749" s="384">
        <v>-104128.46633952476</v>
      </c>
      <c r="P2749" s="367">
        <v>106.72000000000001</v>
      </c>
      <c r="Q2749" s="367">
        <v>736</v>
      </c>
      <c r="R2749" s="384">
        <v>-45391.008947212744</v>
      </c>
      <c r="S2749" s="367">
        <v>103.04</v>
      </c>
      <c r="T2749" s="367">
        <v>25379.310344827361</v>
      </c>
      <c r="U2749" s="384">
        <v>-6339704.1647963831</v>
      </c>
      <c r="V2749" s="367">
        <v>7359.9999999999345</v>
      </c>
      <c r="W2749" s="367">
        <v>1226666.6666666651</v>
      </c>
      <c r="X2749" s="384">
        <v>128784.59349274215</v>
      </c>
      <c r="Y2749" s="386">
        <v>7359.99999999999</v>
      </c>
      <c r="Z2749" s="367"/>
      <c r="AA2749" s="367"/>
      <c r="AB2749" s="367"/>
      <c r="AC2749" s="367"/>
      <c r="AD2749" s="367"/>
      <c r="AE2749" s="367"/>
      <c r="AF2749" s="367"/>
      <c r="AG2749" s="367"/>
      <c r="AH2749" s="367"/>
      <c r="AI2749" s="367"/>
      <c r="AJ2749" s="367"/>
      <c r="AK2749" s="367"/>
      <c r="AL2749" s="367"/>
      <c r="AM2749" s="367"/>
      <c r="AN2749" s="367"/>
      <c r="AO2749" s="367"/>
      <c r="AP2749" s="367"/>
      <c r="AQ2749" s="367"/>
      <c r="AR2749" s="367"/>
      <c r="AS2749" s="367"/>
      <c r="AT2749" s="367"/>
    </row>
    <row r="2750" spans="2:46" ht="13.8">
      <c r="B2750" s="26">
        <v>122.83333333333464</v>
      </c>
      <c r="C2750" s="363">
        <v>1039.8559770985185</v>
      </c>
      <c r="D2750" s="367">
        <v>7370.0000000000791</v>
      </c>
      <c r="E2750" s="367">
        <v>34279.069767442066</v>
      </c>
      <c r="F2750" s="367">
        <v>-8523248.2824593578</v>
      </c>
      <c r="G2750" s="367">
        <v>7370.0000000000446</v>
      </c>
      <c r="H2750" s="367">
        <v>184250</v>
      </c>
      <c r="I2750" s="384">
        <v>-100529024.21069144</v>
      </c>
      <c r="J2750" s="367">
        <v>7370</v>
      </c>
      <c r="K2750" s="367">
        <v>44666.666666667072</v>
      </c>
      <c r="L2750" s="384">
        <v>-6210031.1378115751</v>
      </c>
      <c r="M2750" s="367">
        <v>7370.0000000000673</v>
      </c>
      <c r="N2750" s="367">
        <v>737</v>
      </c>
      <c r="O2750" s="384">
        <v>-104414.3477732969</v>
      </c>
      <c r="P2750" s="367">
        <v>106.86499999999999</v>
      </c>
      <c r="Q2750" s="367">
        <v>737</v>
      </c>
      <c r="R2750" s="384">
        <v>-45520.833160173213</v>
      </c>
      <c r="S2750" s="367">
        <v>103.17999999999999</v>
      </c>
      <c r="T2750" s="367">
        <v>25413.79310344805</v>
      </c>
      <c r="U2750" s="384">
        <v>-6357360.5726053994</v>
      </c>
      <c r="V2750" s="367">
        <v>7369.9999999999345</v>
      </c>
      <c r="W2750" s="367">
        <v>1228333.3333333319</v>
      </c>
      <c r="X2750" s="384">
        <v>128623.30907695751</v>
      </c>
      <c r="Y2750" s="386">
        <v>7369.9999999999909</v>
      </c>
      <c r="Z2750" s="367"/>
      <c r="AA2750" s="367"/>
      <c r="AB2750" s="367"/>
      <c r="AC2750" s="367"/>
      <c r="AD2750" s="367"/>
      <c r="AE2750" s="367"/>
      <c r="AF2750" s="367"/>
      <c r="AG2750" s="367"/>
      <c r="AH2750" s="367"/>
      <c r="AI2750" s="367"/>
      <c r="AJ2750" s="367"/>
      <c r="AK2750" s="367"/>
      <c r="AL2750" s="367"/>
      <c r="AM2750" s="367"/>
      <c r="AN2750" s="367"/>
      <c r="AO2750" s="367"/>
      <c r="AP2750" s="367"/>
      <c r="AQ2750" s="367"/>
      <c r="AR2750" s="367"/>
      <c r="AS2750" s="367"/>
      <c r="AT2750" s="367"/>
    </row>
    <row r="2751" spans="2:46" ht="13.8">
      <c r="B2751" s="26">
        <v>123.00000000000131</v>
      </c>
      <c r="C2751" s="363">
        <v>1041.2109088171082</v>
      </c>
      <c r="D2751" s="367">
        <v>7380.0000000000791</v>
      </c>
      <c r="E2751" s="367">
        <v>34325.581395349043</v>
      </c>
      <c r="F2751" s="367">
        <v>-8546483.026203379</v>
      </c>
      <c r="G2751" s="367">
        <v>7380.0000000000446</v>
      </c>
      <c r="H2751" s="367">
        <v>184500</v>
      </c>
      <c r="I2751" s="384">
        <v>-100802815.91183749</v>
      </c>
      <c r="J2751" s="367">
        <v>7380</v>
      </c>
      <c r="K2751" s="367">
        <v>44727.272727273135</v>
      </c>
      <c r="L2751" s="384">
        <v>-6227390.0448374487</v>
      </c>
      <c r="M2751" s="367">
        <v>7380.0000000000673</v>
      </c>
      <c r="N2751" s="367">
        <v>738</v>
      </c>
      <c r="O2751" s="384">
        <v>-104700.62107284737</v>
      </c>
      <c r="P2751" s="367">
        <v>107.01</v>
      </c>
      <c r="Q2751" s="367">
        <v>738</v>
      </c>
      <c r="R2751" s="384">
        <v>-45650.842316543349</v>
      </c>
      <c r="S2751" s="367">
        <v>103.32</v>
      </c>
      <c r="T2751" s="367">
        <v>25448.275862068738</v>
      </c>
      <c r="U2751" s="384">
        <v>-6375041.5195713341</v>
      </c>
      <c r="V2751" s="367">
        <v>7379.9999999999345</v>
      </c>
      <c r="W2751" s="367">
        <v>1229999.9999999986</v>
      </c>
      <c r="X2751" s="384">
        <v>128461.11214154455</v>
      </c>
      <c r="Y2751" s="386">
        <v>7379.9999999999909</v>
      </c>
      <c r="Z2751" s="367"/>
      <c r="AA2751" s="367"/>
      <c r="AB2751" s="367"/>
      <c r="AC2751" s="367"/>
      <c r="AD2751" s="367"/>
      <c r="AE2751" s="367"/>
      <c r="AF2751" s="367"/>
      <c r="AG2751" s="367"/>
      <c r="AH2751" s="367"/>
      <c r="AI2751" s="367"/>
      <c r="AJ2751" s="367"/>
      <c r="AK2751" s="367"/>
      <c r="AL2751" s="367"/>
      <c r="AM2751" s="367"/>
      <c r="AN2751" s="367"/>
      <c r="AO2751" s="367"/>
      <c r="AP2751" s="367"/>
      <c r="AQ2751" s="367"/>
      <c r="AR2751" s="367"/>
      <c r="AS2751" s="367"/>
      <c r="AT2751" s="367"/>
    </row>
    <row r="2752" spans="2:46" ht="13.8">
      <c r="B2752" s="26">
        <v>123.16666666666798</v>
      </c>
      <c r="C2752" s="363">
        <v>1042.5656887767529</v>
      </c>
      <c r="D2752" s="367">
        <v>7390.0000000000791</v>
      </c>
      <c r="E2752" s="367">
        <v>34372.09302325602</v>
      </c>
      <c r="F2752" s="367">
        <v>-8569749.3958454672</v>
      </c>
      <c r="G2752" s="367">
        <v>7390.0000000000446</v>
      </c>
      <c r="H2752" s="367">
        <v>184750</v>
      </c>
      <c r="I2752" s="384">
        <v>-101076979.94003837</v>
      </c>
      <c r="J2752" s="367">
        <v>7390</v>
      </c>
      <c r="K2752" s="367">
        <v>44787.878787879199</v>
      </c>
      <c r="L2752" s="384">
        <v>-6244773.1600292223</v>
      </c>
      <c r="M2752" s="367">
        <v>7390.0000000000691</v>
      </c>
      <c r="N2752" s="367">
        <v>739</v>
      </c>
      <c r="O2752" s="384">
        <v>-104987.28623817604</v>
      </c>
      <c r="P2752" s="367">
        <v>107.15499999999999</v>
      </c>
      <c r="Q2752" s="367">
        <v>739</v>
      </c>
      <c r="R2752" s="384">
        <v>-45781.036416323142</v>
      </c>
      <c r="S2752" s="367">
        <v>103.46</v>
      </c>
      <c r="T2752" s="367">
        <v>25482.758620689427</v>
      </c>
      <c r="U2752" s="384">
        <v>-6392747.0056941845</v>
      </c>
      <c r="V2752" s="367">
        <v>7389.9999999999336</v>
      </c>
      <c r="W2752" s="367">
        <v>1231666.6666666653</v>
      </c>
      <c r="X2752" s="384">
        <v>128298.00268650331</v>
      </c>
      <c r="Y2752" s="386">
        <v>7389.9999999999918</v>
      </c>
      <c r="Z2752" s="367"/>
      <c r="AA2752" s="367"/>
      <c r="AB2752" s="367"/>
      <c r="AC2752" s="367"/>
      <c r="AD2752" s="367"/>
      <c r="AE2752" s="367"/>
      <c r="AF2752" s="367"/>
      <c r="AG2752" s="367"/>
      <c r="AH2752" s="367"/>
      <c r="AI2752" s="367"/>
      <c r="AJ2752" s="367"/>
      <c r="AK2752" s="367"/>
      <c r="AL2752" s="367"/>
      <c r="AM2752" s="367"/>
      <c r="AN2752" s="367"/>
      <c r="AO2752" s="367"/>
      <c r="AP2752" s="367"/>
      <c r="AQ2752" s="367"/>
      <c r="AR2752" s="367"/>
      <c r="AS2752" s="367"/>
      <c r="AT2752" s="367"/>
    </row>
    <row r="2753" spans="2:46" ht="13.8">
      <c r="B2753" s="26">
        <v>123.33333333333465</v>
      </c>
      <c r="C2753" s="363">
        <v>1043.9203169774519</v>
      </c>
      <c r="D2753" s="367">
        <v>7400.0000000000791</v>
      </c>
      <c r="E2753" s="367">
        <v>34418.604651162997</v>
      </c>
      <c r="F2753" s="367">
        <v>-8593047.3913856223</v>
      </c>
      <c r="G2753" s="367">
        <v>7400.0000000000446</v>
      </c>
      <c r="H2753" s="367">
        <v>185000</v>
      </c>
      <c r="I2753" s="384">
        <v>-101351516.29529405</v>
      </c>
      <c r="J2753" s="367">
        <v>7400</v>
      </c>
      <c r="K2753" s="367">
        <v>44848.484848485263</v>
      </c>
      <c r="L2753" s="384">
        <v>-6262180.483386891</v>
      </c>
      <c r="M2753" s="367">
        <v>7400.0000000000691</v>
      </c>
      <c r="N2753" s="367">
        <v>740</v>
      </c>
      <c r="O2753" s="384">
        <v>-105274.34326928301</v>
      </c>
      <c r="P2753" s="367">
        <v>107.3</v>
      </c>
      <c r="Q2753" s="367">
        <v>740</v>
      </c>
      <c r="R2753" s="384">
        <v>-45911.415459512573</v>
      </c>
      <c r="S2753" s="367">
        <v>103.6</v>
      </c>
      <c r="T2753" s="367">
        <v>25517.241379310115</v>
      </c>
      <c r="U2753" s="384">
        <v>-6410477.0309739541</v>
      </c>
      <c r="V2753" s="367">
        <v>7399.9999999999336</v>
      </c>
      <c r="W2753" s="367">
        <v>1233333.3333333321</v>
      </c>
      <c r="X2753" s="384">
        <v>128133.98071183378</v>
      </c>
      <c r="Y2753" s="386">
        <v>7399.9999999999918</v>
      </c>
      <c r="Z2753" s="367"/>
      <c r="AA2753" s="367"/>
      <c r="AB2753" s="367"/>
      <c r="AC2753" s="367"/>
      <c r="AD2753" s="367"/>
      <c r="AE2753" s="367"/>
      <c r="AF2753" s="367"/>
      <c r="AG2753" s="367"/>
      <c r="AH2753" s="367"/>
      <c r="AI2753" s="367"/>
      <c r="AJ2753" s="367"/>
      <c r="AK2753" s="367"/>
      <c r="AL2753" s="367"/>
      <c r="AM2753" s="367"/>
      <c r="AN2753" s="367"/>
      <c r="AO2753" s="367"/>
      <c r="AP2753" s="367"/>
      <c r="AQ2753" s="367"/>
      <c r="AR2753" s="367"/>
      <c r="AS2753" s="367"/>
      <c r="AT2753" s="367"/>
    </row>
    <row r="2754" spans="2:46" ht="13.8">
      <c r="B2754" s="26">
        <v>123.50000000000132</v>
      </c>
      <c r="C2754" s="363">
        <v>1045.2747934192055</v>
      </c>
      <c r="D2754" s="367">
        <v>7410.00000000008</v>
      </c>
      <c r="E2754" s="367">
        <v>34465.116279069975</v>
      </c>
      <c r="F2754" s="367">
        <v>-8616377.0128238443</v>
      </c>
      <c r="G2754" s="367">
        <v>7410.0000000000446</v>
      </c>
      <c r="H2754" s="367">
        <v>185250</v>
      </c>
      <c r="I2754" s="384">
        <v>-101626424.97760451</v>
      </c>
      <c r="J2754" s="367">
        <v>7410</v>
      </c>
      <c r="K2754" s="367">
        <v>44909.090909091326</v>
      </c>
      <c r="L2754" s="384">
        <v>-6279612.0149104577</v>
      </c>
      <c r="M2754" s="367">
        <v>7410.00000000007</v>
      </c>
      <c r="N2754" s="367">
        <v>741</v>
      </c>
      <c r="O2754" s="384">
        <v>-105561.79216616825</v>
      </c>
      <c r="P2754" s="367">
        <v>107.44500000000001</v>
      </c>
      <c r="Q2754" s="367">
        <v>741</v>
      </c>
      <c r="R2754" s="384">
        <v>-46041.979446111662</v>
      </c>
      <c r="S2754" s="367">
        <v>103.74</v>
      </c>
      <c r="T2754" s="367">
        <v>25551.724137930803</v>
      </c>
      <c r="U2754" s="384">
        <v>-6428231.5954106404</v>
      </c>
      <c r="V2754" s="367">
        <v>7409.9999999999336</v>
      </c>
      <c r="W2754" s="367">
        <v>1234999.9999999988</v>
      </c>
      <c r="X2754" s="384">
        <v>127969.04621753594</v>
      </c>
      <c r="Y2754" s="386">
        <v>7409.9999999999918</v>
      </c>
      <c r="Z2754" s="367"/>
      <c r="AA2754" s="367"/>
      <c r="AB2754" s="367"/>
      <c r="AC2754" s="367"/>
      <c r="AD2754" s="367"/>
      <c r="AE2754" s="367"/>
      <c r="AF2754" s="367"/>
      <c r="AG2754" s="367"/>
      <c r="AH2754" s="367"/>
      <c r="AI2754" s="367"/>
      <c r="AJ2754" s="367"/>
      <c r="AK2754" s="367"/>
      <c r="AL2754" s="367"/>
      <c r="AM2754" s="367"/>
      <c r="AN2754" s="367"/>
      <c r="AO2754" s="367"/>
      <c r="AP2754" s="367"/>
      <c r="AQ2754" s="367"/>
      <c r="AR2754" s="367"/>
      <c r="AS2754" s="367"/>
      <c r="AT2754" s="367"/>
    </row>
    <row r="2755" spans="2:46" ht="13.8">
      <c r="B2755" s="26">
        <v>123.66666666666799</v>
      </c>
      <c r="C2755" s="363">
        <v>1046.6291181020133</v>
      </c>
      <c r="D2755" s="367">
        <v>7420.00000000008</v>
      </c>
      <c r="E2755" s="367">
        <v>34511.627906976952</v>
      </c>
      <c r="F2755" s="367">
        <v>-8639738.2601601332</v>
      </c>
      <c r="G2755" s="367">
        <v>7420.0000000000446</v>
      </c>
      <c r="H2755" s="367">
        <v>185500</v>
      </c>
      <c r="I2755" s="384">
        <v>-101901705.98696978</v>
      </c>
      <c r="J2755" s="367">
        <v>7420</v>
      </c>
      <c r="K2755" s="367">
        <v>44969.69696969739</v>
      </c>
      <c r="L2755" s="384">
        <v>-6297067.7545999205</v>
      </c>
      <c r="M2755" s="367">
        <v>7420.00000000007</v>
      </c>
      <c r="N2755" s="367">
        <v>742</v>
      </c>
      <c r="O2755" s="384">
        <v>-105849.63292883171</v>
      </c>
      <c r="P2755" s="367">
        <v>107.58999999999999</v>
      </c>
      <c r="Q2755" s="367">
        <v>742</v>
      </c>
      <c r="R2755" s="384">
        <v>-46172.728376120387</v>
      </c>
      <c r="S2755" s="367">
        <v>103.88</v>
      </c>
      <c r="T2755" s="367">
        <v>25586.206896551492</v>
      </c>
      <c r="U2755" s="384">
        <v>-6446010.6990042431</v>
      </c>
      <c r="V2755" s="367">
        <v>7419.9999999999318</v>
      </c>
      <c r="W2755" s="367">
        <v>1236666.6666666656</v>
      </c>
      <c r="X2755" s="384">
        <v>127803.19920360975</v>
      </c>
      <c r="Y2755" s="386">
        <v>7419.9999999999936</v>
      </c>
      <c r="Z2755" s="367"/>
      <c r="AA2755" s="367"/>
      <c r="AB2755" s="367"/>
      <c r="AC2755" s="367"/>
      <c r="AD2755" s="367"/>
      <c r="AE2755" s="367"/>
      <c r="AF2755" s="367"/>
      <c r="AG2755" s="367"/>
      <c r="AH2755" s="367"/>
      <c r="AI2755" s="367"/>
      <c r="AJ2755" s="367"/>
      <c r="AK2755" s="367"/>
      <c r="AL2755" s="367"/>
      <c r="AM2755" s="367"/>
      <c r="AN2755" s="367"/>
      <c r="AO2755" s="367"/>
      <c r="AP2755" s="367"/>
      <c r="AQ2755" s="367"/>
      <c r="AR2755" s="367"/>
      <c r="AS2755" s="367"/>
      <c r="AT2755" s="367"/>
    </row>
    <row r="2756" spans="2:46" ht="13.8">
      <c r="B2756" s="26">
        <v>123.83333333333466</v>
      </c>
      <c r="C2756" s="363">
        <v>1047.9832910258758</v>
      </c>
      <c r="D2756" s="367">
        <v>7430.00000000008</v>
      </c>
      <c r="E2756" s="367">
        <v>34558.139534883929</v>
      </c>
      <c r="F2756" s="367">
        <v>-8663131.1333944891</v>
      </c>
      <c r="G2756" s="367">
        <v>7430.0000000000455</v>
      </c>
      <c r="H2756" s="367">
        <v>185750</v>
      </c>
      <c r="I2756" s="384">
        <v>-102177359.32338986</v>
      </c>
      <c r="J2756" s="367">
        <v>7430</v>
      </c>
      <c r="K2756" s="367">
        <v>45030.303030303454</v>
      </c>
      <c r="L2756" s="384">
        <v>-6314547.7024552813</v>
      </c>
      <c r="M2756" s="367">
        <v>7430.0000000000709</v>
      </c>
      <c r="N2756" s="367">
        <v>743</v>
      </c>
      <c r="O2756" s="384">
        <v>-106137.86555727347</v>
      </c>
      <c r="P2756" s="367">
        <v>107.735</v>
      </c>
      <c r="Q2756" s="367">
        <v>743</v>
      </c>
      <c r="R2756" s="384">
        <v>-46303.662249538778</v>
      </c>
      <c r="S2756" s="367">
        <v>104.02</v>
      </c>
      <c r="T2756" s="367">
        <v>25620.68965517218</v>
      </c>
      <c r="U2756" s="384">
        <v>-6463814.3417547662</v>
      </c>
      <c r="V2756" s="367">
        <v>7429.9999999999318</v>
      </c>
      <c r="W2756" s="367">
        <v>1238333.3333333323</v>
      </c>
      <c r="X2756" s="384">
        <v>127636.43967005529</v>
      </c>
      <c r="Y2756" s="386">
        <v>7429.9999999999936</v>
      </c>
      <c r="Z2756" s="367"/>
      <c r="AA2756" s="367"/>
      <c r="AB2756" s="367"/>
      <c r="AC2756" s="367"/>
      <c r="AD2756" s="367"/>
      <c r="AE2756" s="367"/>
      <c r="AF2756" s="367"/>
      <c r="AG2756" s="367"/>
      <c r="AH2756" s="367"/>
      <c r="AI2756" s="367"/>
      <c r="AJ2756" s="367"/>
      <c r="AK2756" s="367"/>
      <c r="AL2756" s="367"/>
      <c r="AM2756" s="367"/>
      <c r="AN2756" s="367"/>
      <c r="AO2756" s="367"/>
      <c r="AP2756" s="367"/>
      <c r="AQ2756" s="367"/>
      <c r="AR2756" s="367"/>
      <c r="AS2756" s="367"/>
      <c r="AT2756" s="367"/>
    </row>
    <row r="2757" spans="2:46" ht="13.8">
      <c r="B2757" s="26">
        <v>124.00000000000134</v>
      </c>
      <c r="C2757" s="363">
        <v>1049.337312190793</v>
      </c>
      <c r="D2757" s="367">
        <v>7440.00000000008</v>
      </c>
      <c r="E2757" s="367">
        <v>34604.651162790906</v>
      </c>
      <c r="F2757" s="367">
        <v>-8686555.6325269099</v>
      </c>
      <c r="G2757" s="367">
        <v>7440.0000000000455</v>
      </c>
      <c r="H2757" s="367">
        <v>186000</v>
      </c>
      <c r="I2757" s="384">
        <v>-102453384.98686472</v>
      </c>
      <c r="J2757" s="367">
        <v>7440</v>
      </c>
      <c r="K2757" s="367">
        <v>45090.909090909518</v>
      </c>
      <c r="L2757" s="384">
        <v>-6332051.8584765391</v>
      </c>
      <c r="M2757" s="367">
        <v>7440.0000000000709</v>
      </c>
      <c r="N2757" s="367">
        <v>744</v>
      </c>
      <c r="O2757" s="384">
        <v>-106426.4900514935</v>
      </c>
      <c r="P2757" s="367">
        <v>107.88000000000001</v>
      </c>
      <c r="Q2757" s="367">
        <v>744</v>
      </c>
      <c r="R2757" s="384">
        <v>-46434.781066366813</v>
      </c>
      <c r="S2757" s="367">
        <v>104.16</v>
      </c>
      <c r="T2757" s="367">
        <v>25655.172413792869</v>
      </c>
      <c r="U2757" s="384">
        <v>-6481642.5236622076</v>
      </c>
      <c r="V2757" s="367">
        <v>7439.9999999999318</v>
      </c>
      <c r="W2757" s="367">
        <v>1239999.9999999991</v>
      </c>
      <c r="X2757" s="384">
        <v>127468.76761687252</v>
      </c>
      <c r="Y2757" s="386">
        <v>7439.9999999999945</v>
      </c>
      <c r="Z2757" s="367"/>
      <c r="AA2757" s="367"/>
      <c r="AB2757" s="367"/>
      <c r="AC2757" s="367"/>
      <c r="AD2757" s="367"/>
      <c r="AE2757" s="367"/>
      <c r="AF2757" s="367"/>
      <c r="AG2757" s="367"/>
      <c r="AH2757" s="367"/>
      <c r="AI2757" s="367"/>
      <c r="AJ2757" s="367"/>
      <c r="AK2757" s="367"/>
      <c r="AL2757" s="367"/>
      <c r="AM2757" s="367"/>
      <c r="AN2757" s="367"/>
      <c r="AO2757" s="367"/>
      <c r="AP2757" s="367"/>
      <c r="AQ2757" s="367"/>
      <c r="AR2757" s="367"/>
      <c r="AS2757" s="367"/>
      <c r="AT2757" s="367"/>
    </row>
    <row r="2758" spans="2:46" ht="13.8">
      <c r="B2758" s="26">
        <v>124.16666666666801</v>
      </c>
      <c r="C2758" s="363">
        <v>1050.6911815967649</v>
      </c>
      <c r="D2758" s="367">
        <v>7450.0000000000809</v>
      </c>
      <c r="E2758" s="367">
        <v>34651.162790697883</v>
      </c>
      <c r="F2758" s="367">
        <v>-8710011.7575573977</v>
      </c>
      <c r="G2758" s="367">
        <v>7450.0000000000455</v>
      </c>
      <c r="H2758" s="367">
        <v>186250</v>
      </c>
      <c r="I2758" s="384">
        <v>-102729782.97739439</v>
      </c>
      <c r="J2758" s="367">
        <v>7450</v>
      </c>
      <c r="K2758" s="367">
        <v>45151.515151515581</v>
      </c>
      <c r="L2758" s="384">
        <v>-6349580.2226636922</v>
      </c>
      <c r="M2758" s="367">
        <v>7450.0000000000709</v>
      </c>
      <c r="N2758" s="367">
        <v>745</v>
      </c>
      <c r="O2758" s="384">
        <v>-106715.50641149173</v>
      </c>
      <c r="P2758" s="367">
        <v>108.02499999999999</v>
      </c>
      <c r="Q2758" s="367">
        <v>745</v>
      </c>
      <c r="R2758" s="384">
        <v>-46566.0848266045</v>
      </c>
      <c r="S2758" s="367">
        <v>104.3</v>
      </c>
      <c r="T2758" s="367">
        <v>25689.655172413557</v>
      </c>
      <c r="U2758" s="384">
        <v>-6499495.2447265657</v>
      </c>
      <c r="V2758" s="367">
        <v>7449.9999999999309</v>
      </c>
      <c r="W2758" s="367">
        <v>1241666.6666666658</v>
      </c>
      <c r="X2758" s="384">
        <v>127300.18304406144</v>
      </c>
      <c r="Y2758" s="386">
        <v>7449.9999999999945</v>
      </c>
      <c r="Z2758" s="367"/>
      <c r="AA2758" s="367"/>
      <c r="AB2758" s="367"/>
      <c r="AC2758" s="367"/>
      <c r="AD2758" s="367"/>
      <c r="AE2758" s="367"/>
      <c r="AF2758" s="367"/>
      <c r="AG2758" s="367"/>
      <c r="AH2758" s="367"/>
      <c r="AI2758" s="367"/>
      <c r="AJ2758" s="367"/>
      <c r="AK2758" s="367"/>
      <c r="AL2758" s="367"/>
      <c r="AM2758" s="367"/>
      <c r="AN2758" s="367"/>
      <c r="AO2758" s="367"/>
      <c r="AP2758" s="367"/>
      <c r="AQ2758" s="367"/>
      <c r="AR2758" s="367"/>
      <c r="AS2758" s="367"/>
      <c r="AT2758" s="367"/>
    </row>
    <row r="2759" spans="2:46" ht="13.8">
      <c r="B2759" s="26">
        <v>124.33333333333468</v>
      </c>
      <c r="C2759" s="363">
        <v>1052.044899243791</v>
      </c>
      <c r="D2759" s="367">
        <v>7460.0000000000809</v>
      </c>
      <c r="E2759" s="367">
        <v>34697.67441860486</v>
      </c>
      <c r="F2759" s="367">
        <v>-8733499.5084859505</v>
      </c>
      <c r="G2759" s="367">
        <v>7460.0000000000455</v>
      </c>
      <c r="H2759" s="367">
        <v>186500</v>
      </c>
      <c r="I2759" s="384">
        <v>-103006553.29497886</v>
      </c>
      <c r="J2759" s="367">
        <v>7460</v>
      </c>
      <c r="K2759" s="367">
        <v>45212.121212121645</v>
      </c>
      <c r="L2759" s="384">
        <v>-6367132.795016746</v>
      </c>
      <c r="M2759" s="367">
        <v>7460.0000000000719</v>
      </c>
      <c r="N2759" s="367">
        <v>746</v>
      </c>
      <c r="O2759" s="384">
        <v>-107004.91463726827</v>
      </c>
      <c r="P2759" s="367">
        <v>108.17</v>
      </c>
      <c r="Q2759" s="367">
        <v>746</v>
      </c>
      <c r="R2759" s="384">
        <v>-46697.573530251837</v>
      </c>
      <c r="S2759" s="367">
        <v>104.44</v>
      </c>
      <c r="T2759" s="367">
        <v>25724.137931034245</v>
      </c>
      <c r="U2759" s="384">
        <v>-6517372.5049478421</v>
      </c>
      <c r="V2759" s="367">
        <v>7459.9999999999309</v>
      </c>
      <c r="W2759" s="367">
        <v>1243333.3333333326</v>
      </c>
      <c r="X2759" s="384">
        <v>127130.68595162206</v>
      </c>
      <c r="Y2759" s="386">
        <v>7459.9999999999955</v>
      </c>
      <c r="Z2759" s="367"/>
      <c r="AA2759" s="367"/>
      <c r="AB2759" s="367"/>
      <c r="AC2759" s="367"/>
      <c r="AD2759" s="367"/>
      <c r="AE2759" s="367"/>
      <c r="AF2759" s="367"/>
      <c r="AG2759" s="367"/>
      <c r="AH2759" s="367"/>
      <c r="AI2759" s="367"/>
      <c r="AJ2759" s="367"/>
      <c r="AK2759" s="367"/>
      <c r="AL2759" s="367"/>
      <c r="AM2759" s="367"/>
      <c r="AN2759" s="367"/>
      <c r="AO2759" s="367"/>
      <c r="AP2759" s="367"/>
      <c r="AQ2759" s="367"/>
      <c r="AR2759" s="367"/>
      <c r="AS2759" s="367"/>
      <c r="AT2759" s="367"/>
    </row>
    <row r="2760" spans="2:46" ht="13.8">
      <c r="B2760" s="26">
        <v>124.50000000000135</v>
      </c>
      <c r="C2760" s="363">
        <v>1053.3984651318715</v>
      </c>
      <c r="D2760" s="367">
        <v>7470.0000000000809</v>
      </c>
      <c r="E2760" s="367">
        <v>34744.186046511837</v>
      </c>
      <c r="F2760" s="367">
        <v>-8757018.8853125703</v>
      </c>
      <c r="G2760" s="367">
        <v>7470.0000000000455</v>
      </c>
      <c r="H2760" s="367">
        <v>186750</v>
      </c>
      <c r="I2760" s="384">
        <v>-103283695.93961813</v>
      </c>
      <c r="J2760" s="367">
        <v>7470</v>
      </c>
      <c r="K2760" s="367">
        <v>45272.727272727709</v>
      </c>
      <c r="L2760" s="384">
        <v>-6384709.5755356941</v>
      </c>
      <c r="M2760" s="367">
        <v>7470.0000000000719</v>
      </c>
      <c r="N2760" s="367">
        <v>747</v>
      </c>
      <c r="O2760" s="384">
        <v>-107294.71472882309</v>
      </c>
      <c r="P2760" s="367">
        <v>108.31500000000001</v>
      </c>
      <c r="Q2760" s="367">
        <v>747</v>
      </c>
      <c r="R2760" s="384">
        <v>-46829.247177308818</v>
      </c>
      <c r="S2760" s="367">
        <v>104.58</v>
      </c>
      <c r="T2760" s="367">
        <v>25758.620689654934</v>
      </c>
      <c r="U2760" s="384">
        <v>-6535274.3043260369</v>
      </c>
      <c r="V2760" s="367">
        <v>7469.9999999999309</v>
      </c>
      <c r="W2760" s="367">
        <v>1244999.9999999993</v>
      </c>
      <c r="X2760" s="384">
        <v>126960.2763395544</v>
      </c>
      <c r="Y2760" s="386">
        <v>7469.9999999999955</v>
      </c>
      <c r="Z2760" s="367"/>
      <c r="AA2760" s="367"/>
      <c r="AB2760" s="367"/>
      <c r="AC2760" s="367"/>
      <c r="AD2760" s="367"/>
      <c r="AE2760" s="367"/>
      <c r="AF2760" s="367"/>
      <c r="AG2760" s="367"/>
      <c r="AH2760" s="367"/>
      <c r="AI2760" s="367"/>
      <c r="AJ2760" s="367"/>
      <c r="AK2760" s="367"/>
      <c r="AL2760" s="367"/>
      <c r="AM2760" s="367"/>
      <c r="AN2760" s="367"/>
      <c r="AO2760" s="367"/>
      <c r="AP2760" s="367"/>
      <c r="AQ2760" s="367"/>
      <c r="AR2760" s="367"/>
      <c r="AS2760" s="367"/>
      <c r="AT2760" s="367"/>
    </row>
    <row r="2761" spans="2:46" ht="13.8">
      <c r="B2761" s="26">
        <v>124.66666666666802</v>
      </c>
      <c r="C2761" s="363">
        <v>1054.7518792610067</v>
      </c>
      <c r="D2761" s="367">
        <v>7480.0000000000809</v>
      </c>
      <c r="E2761" s="367">
        <v>34790.697674418814</v>
      </c>
      <c r="F2761" s="367">
        <v>-8780569.8880372588</v>
      </c>
      <c r="G2761" s="367">
        <v>7480.0000000000455</v>
      </c>
      <c r="H2761" s="367">
        <v>187000</v>
      </c>
      <c r="I2761" s="384">
        <v>-103561210.91131219</v>
      </c>
      <c r="J2761" s="367">
        <v>7480</v>
      </c>
      <c r="K2761" s="367">
        <v>45333.333333333772</v>
      </c>
      <c r="L2761" s="384">
        <v>-6402310.564220544</v>
      </c>
      <c r="M2761" s="367">
        <v>7480.0000000000737</v>
      </c>
      <c r="N2761" s="367">
        <v>748</v>
      </c>
      <c r="O2761" s="384">
        <v>-107584.90668615612</v>
      </c>
      <c r="P2761" s="367">
        <v>108.46</v>
      </c>
      <c r="Q2761" s="367">
        <v>748</v>
      </c>
      <c r="R2761" s="384">
        <v>-46961.105767775465</v>
      </c>
      <c r="S2761" s="367">
        <v>104.72</v>
      </c>
      <c r="T2761" s="367">
        <v>25793.103448275622</v>
      </c>
      <c r="U2761" s="384">
        <v>-6553200.6428611483</v>
      </c>
      <c r="V2761" s="367">
        <v>7479.99999999993</v>
      </c>
      <c r="W2761" s="367">
        <v>1246666.666666666</v>
      </c>
      <c r="X2761" s="384">
        <v>126788.95420785843</v>
      </c>
      <c r="Y2761" s="386">
        <v>7479.9999999999955</v>
      </c>
      <c r="Z2761" s="367"/>
      <c r="AA2761" s="367"/>
      <c r="AB2761" s="367"/>
      <c r="AC2761" s="367"/>
      <c r="AD2761" s="367"/>
      <c r="AE2761" s="367"/>
      <c r="AF2761" s="367"/>
      <c r="AG2761" s="367"/>
      <c r="AH2761" s="367"/>
      <c r="AI2761" s="367"/>
      <c r="AJ2761" s="367"/>
      <c r="AK2761" s="367"/>
      <c r="AL2761" s="367"/>
      <c r="AM2761" s="367"/>
      <c r="AN2761" s="367"/>
      <c r="AO2761" s="367"/>
      <c r="AP2761" s="367"/>
      <c r="AQ2761" s="367"/>
      <c r="AR2761" s="367"/>
      <c r="AS2761" s="367"/>
      <c r="AT2761" s="367"/>
    </row>
    <row r="2762" spans="2:46" ht="13.8">
      <c r="B2762" s="26">
        <v>124.83333333333469</v>
      </c>
      <c r="C2762" s="363">
        <v>1056.1051416311966</v>
      </c>
      <c r="D2762" s="367">
        <v>7490.0000000000819</v>
      </c>
      <c r="E2762" s="367">
        <v>34837.209302325791</v>
      </c>
      <c r="F2762" s="367">
        <v>-8804152.5166600142</v>
      </c>
      <c r="G2762" s="367">
        <v>7490.0000000000455</v>
      </c>
      <c r="H2762" s="367">
        <v>187250</v>
      </c>
      <c r="I2762" s="384">
        <v>-103839098.21006106</v>
      </c>
      <c r="J2762" s="367">
        <v>7490</v>
      </c>
      <c r="K2762" s="367">
        <v>45393.939393939836</v>
      </c>
      <c r="L2762" s="384">
        <v>-6419935.7610712871</v>
      </c>
      <c r="M2762" s="367">
        <v>7490.0000000000737</v>
      </c>
      <c r="N2762" s="367">
        <v>749</v>
      </c>
      <c r="O2762" s="384">
        <v>-107875.49050926743</v>
      </c>
      <c r="P2762" s="367">
        <v>108.605</v>
      </c>
      <c r="Q2762" s="367">
        <v>749</v>
      </c>
      <c r="R2762" s="384">
        <v>-47093.149301651749</v>
      </c>
      <c r="S2762" s="367">
        <v>104.86</v>
      </c>
      <c r="T2762" s="367">
        <v>25827.586206896311</v>
      </c>
      <c r="U2762" s="384">
        <v>-6571151.5205531791</v>
      </c>
      <c r="V2762" s="367">
        <v>7489.99999999993</v>
      </c>
      <c r="W2762" s="367">
        <v>1248333.3333333328</v>
      </c>
      <c r="X2762" s="384">
        <v>126616.71955653411</v>
      </c>
      <c r="Y2762" s="386">
        <v>7489.9999999999964</v>
      </c>
      <c r="Z2762" s="367"/>
      <c r="AA2762" s="367"/>
      <c r="AB2762" s="367"/>
      <c r="AC2762" s="367"/>
      <c r="AD2762" s="367"/>
      <c r="AE2762" s="367"/>
      <c r="AF2762" s="367"/>
      <c r="AG2762" s="367"/>
      <c r="AH2762" s="367"/>
      <c r="AI2762" s="367"/>
      <c r="AJ2762" s="367"/>
      <c r="AK2762" s="367"/>
      <c r="AL2762" s="367"/>
      <c r="AM2762" s="367"/>
      <c r="AN2762" s="367"/>
      <c r="AO2762" s="367"/>
      <c r="AP2762" s="367"/>
      <c r="AQ2762" s="367"/>
      <c r="AR2762" s="367"/>
      <c r="AS2762" s="367"/>
      <c r="AT2762" s="367"/>
    </row>
    <row r="2763" spans="2:46" ht="13.8">
      <c r="B2763" s="26">
        <v>125.00000000000136</v>
      </c>
      <c r="C2763" s="363">
        <v>1057.4582522424409</v>
      </c>
      <c r="D2763" s="367">
        <v>7500.0000000000819</v>
      </c>
      <c r="E2763" s="367">
        <v>34883.720930232768</v>
      </c>
      <c r="F2763" s="367">
        <v>-8827766.7711808309</v>
      </c>
      <c r="G2763" s="367">
        <v>7500.0000000000455</v>
      </c>
      <c r="H2763" s="367">
        <v>187500</v>
      </c>
      <c r="I2763" s="384">
        <v>-104117357.83586472</v>
      </c>
      <c r="J2763" s="367">
        <v>7500</v>
      </c>
      <c r="K2763" s="367">
        <v>45454.5454545459</v>
      </c>
      <c r="L2763" s="384">
        <v>-6437585.1660879292</v>
      </c>
      <c r="M2763" s="367">
        <v>7500.0000000000746</v>
      </c>
      <c r="N2763" s="367">
        <v>750</v>
      </c>
      <c r="O2763" s="384">
        <v>-108166.46619815697</v>
      </c>
      <c r="P2763" s="367">
        <v>108.74999999999999</v>
      </c>
      <c r="Q2763" s="367">
        <v>750</v>
      </c>
      <c r="R2763" s="384">
        <v>-47225.377778937684</v>
      </c>
      <c r="S2763" s="367">
        <v>105</v>
      </c>
      <c r="T2763" s="367">
        <v>25862.068965516999</v>
      </c>
      <c r="U2763" s="384">
        <v>-6589126.9374021282</v>
      </c>
      <c r="V2763" s="367">
        <v>7499.99999999993</v>
      </c>
      <c r="W2763" s="367">
        <v>1249999.9999999995</v>
      </c>
      <c r="X2763" s="384">
        <v>126443.57238558153</v>
      </c>
      <c r="Y2763" s="386">
        <v>7499.9999999999964</v>
      </c>
      <c r="Z2763" s="367"/>
      <c r="AA2763" s="367"/>
      <c r="AB2763" s="367"/>
      <c r="AC2763" s="367"/>
      <c r="AD2763" s="367"/>
      <c r="AE2763" s="367"/>
      <c r="AF2763" s="367"/>
      <c r="AG2763" s="367"/>
      <c r="AH2763" s="367"/>
      <c r="AI2763" s="367"/>
      <c r="AJ2763" s="367"/>
      <c r="AK2763" s="367"/>
      <c r="AL2763" s="367"/>
      <c r="AM2763" s="367"/>
      <c r="AN2763" s="367"/>
      <c r="AO2763" s="367"/>
      <c r="AP2763" s="367"/>
      <c r="AQ2763" s="367"/>
      <c r="AR2763" s="367"/>
      <c r="AS2763" s="367"/>
      <c r="AT2763" s="367"/>
    </row>
    <row r="2764" spans="2:46" ht="13.8">
      <c r="B2764" s="26">
        <v>125.16666666666804</v>
      </c>
      <c r="C2764" s="363">
        <v>1058.8112110947395</v>
      </c>
      <c r="D2764" s="367">
        <v>7510.0000000000819</v>
      </c>
      <c r="E2764" s="367">
        <v>34930.232558139745</v>
      </c>
      <c r="F2764" s="367">
        <v>-8851412.6515997183</v>
      </c>
      <c r="G2764" s="367">
        <v>7510.0000000000455</v>
      </c>
      <c r="H2764" s="367">
        <v>187750</v>
      </c>
      <c r="I2764" s="384">
        <v>-104395989.78872319</v>
      </c>
      <c r="J2764" s="367">
        <v>7510</v>
      </c>
      <c r="K2764" s="367">
        <v>45515.151515151963</v>
      </c>
      <c r="L2764" s="384">
        <v>-6455258.7792704673</v>
      </c>
      <c r="M2764" s="367">
        <v>7510.0000000000746</v>
      </c>
      <c r="N2764" s="367">
        <v>751</v>
      </c>
      <c r="O2764" s="384">
        <v>-108457.83375282482</v>
      </c>
      <c r="P2764" s="367">
        <v>108.895</v>
      </c>
      <c r="Q2764" s="367">
        <v>751</v>
      </c>
      <c r="R2764" s="384">
        <v>-47357.791199633262</v>
      </c>
      <c r="S2764" s="367">
        <v>105.13999999999999</v>
      </c>
      <c r="T2764" s="367">
        <v>25896.551724137687</v>
      </c>
      <c r="U2764" s="384">
        <v>-6607126.8934079921</v>
      </c>
      <c r="V2764" s="367">
        <v>7509.9999999999291</v>
      </c>
      <c r="W2764" s="367">
        <v>1251666.6666666663</v>
      </c>
      <c r="X2764" s="384">
        <v>126269.51269500062</v>
      </c>
      <c r="Y2764" s="386">
        <v>7509.9999999999982</v>
      </c>
      <c r="Z2764" s="367"/>
      <c r="AA2764" s="367"/>
      <c r="AB2764" s="367"/>
      <c r="AC2764" s="367"/>
      <c r="AD2764" s="367"/>
      <c r="AE2764" s="367"/>
      <c r="AF2764" s="367"/>
      <c r="AG2764" s="367"/>
      <c r="AH2764" s="367"/>
      <c r="AI2764" s="367"/>
      <c r="AJ2764" s="367"/>
      <c r="AK2764" s="367"/>
      <c r="AL2764" s="367"/>
      <c r="AM2764" s="367"/>
      <c r="AN2764" s="367"/>
      <c r="AO2764" s="367"/>
      <c r="AP2764" s="367"/>
      <c r="AQ2764" s="367"/>
      <c r="AR2764" s="367"/>
      <c r="AS2764" s="367"/>
      <c r="AT2764" s="367"/>
    </row>
    <row r="2765" spans="2:46" ht="13.8">
      <c r="B2765" s="26">
        <v>125.33333333333471</v>
      </c>
      <c r="C2765" s="363">
        <v>1060.164018188093</v>
      </c>
      <c r="D2765" s="367">
        <v>7520.0000000000819</v>
      </c>
      <c r="E2765" s="367">
        <v>34976.744186046722</v>
      </c>
      <c r="F2765" s="367">
        <v>-8875090.1579166725</v>
      </c>
      <c r="G2765" s="367">
        <v>7520.0000000000455</v>
      </c>
      <c r="H2765" s="367">
        <v>188000</v>
      </c>
      <c r="I2765" s="384">
        <v>-104674994.06863645</v>
      </c>
      <c r="J2765" s="367">
        <v>7520</v>
      </c>
      <c r="K2765" s="367">
        <v>45575.757575758027</v>
      </c>
      <c r="L2765" s="384">
        <v>-6472956.6006189045</v>
      </c>
      <c r="M2765" s="367">
        <v>7520.0000000000755</v>
      </c>
      <c r="N2765" s="367">
        <v>752</v>
      </c>
      <c r="O2765" s="384">
        <v>-108749.59317327093</v>
      </c>
      <c r="P2765" s="367">
        <v>109.04</v>
      </c>
      <c r="Q2765" s="367">
        <v>752</v>
      </c>
      <c r="R2765" s="384">
        <v>-47490.389563738492</v>
      </c>
      <c r="S2765" s="367">
        <v>105.27999999999999</v>
      </c>
      <c r="T2765" s="367">
        <v>25931.034482758376</v>
      </c>
      <c r="U2765" s="384">
        <v>-6625151.3885707771</v>
      </c>
      <c r="V2765" s="367">
        <v>7519.9999999999291</v>
      </c>
      <c r="W2765" s="367">
        <v>1253333.333333333</v>
      </c>
      <c r="X2765" s="384">
        <v>126094.54048479142</v>
      </c>
      <c r="Y2765" s="386">
        <v>7519.9999999999982</v>
      </c>
      <c r="Z2765" s="367"/>
      <c r="AA2765" s="367"/>
      <c r="AB2765" s="367"/>
      <c r="AC2765" s="367"/>
      <c r="AD2765" s="367"/>
      <c r="AE2765" s="367"/>
      <c r="AF2765" s="367"/>
      <c r="AG2765" s="367"/>
      <c r="AH2765" s="367"/>
      <c r="AI2765" s="367"/>
      <c r="AJ2765" s="367"/>
      <c r="AK2765" s="367"/>
      <c r="AL2765" s="367"/>
      <c r="AM2765" s="367"/>
      <c r="AN2765" s="367"/>
      <c r="AO2765" s="367"/>
      <c r="AP2765" s="367"/>
      <c r="AQ2765" s="367"/>
      <c r="AR2765" s="367"/>
      <c r="AS2765" s="367"/>
      <c r="AT2765" s="367"/>
    </row>
    <row r="2766" spans="2:46" ht="13.8">
      <c r="B2766" s="26">
        <v>125.50000000000138</v>
      </c>
      <c r="C2766" s="363">
        <v>1061.5166735225009</v>
      </c>
      <c r="D2766" s="367">
        <v>7530.0000000000837</v>
      </c>
      <c r="E2766" s="367">
        <v>35023.2558139537</v>
      </c>
      <c r="F2766" s="367">
        <v>-8898799.2901316937</v>
      </c>
      <c r="G2766" s="367">
        <v>7530.0000000000455</v>
      </c>
      <c r="H2766" s="367">
        <v>188250</v>
      </c>
      <c r="I2766" s="384">
        <v>-104954370.67560452</v>
      </c>
      <c r="J2766" s="367">
        <v>7530</v>
      </c>
      <c r="K2766" s="367">
        <v>45636.363636364091</v>
      </c>
      <c r="L2766" s="384">
        <v>-6490678.6301332358</v>
      </c>
      <c r="M2766" s="367">
        <v>7530.0000000000755</v>
      </c>
      <c r="N2766" s="367">
        <v>753</v>
      </c>
      <c r="O2766" s="384">
        <v>-109041.74445949525</v>
      </c>
      <c r="P2766" s="367">
        <v>109.18499999999999</v>
      </c>
      <c r="Q2766" s="367">
        <v>753</v>
      </c>
      <c r="R2766" s="384">
        <v>-47623.172871253388</v>
      </c>
      <c r="S2766" s="367">
        <v>105.41999999999999</v>
      </c>
      <c r="T2766" s="367">
        <v>25965.517241379064</v>
      </c>
      <c r="U2766" s="384">
        <v>-6643200.4228904787</v>
      </c>
      <c r="V2766" s="367">
        <v>7529.9999999999291</v>
      </c>
      <c r="W2766" s="367">
        <v>1254999.9999999998</v>
      </c>
      <c r="X2766" s="384">
        <v>125918.65575495391</v>
      </c>
      <c r="Y2766" s="386">
        <v>7529.9999999999982</v>
      </c>
      <c r="Z2766" s="367"/>
      <c r="AA2766" s="367"/>
      <c r="AB2766" s="367"/>
      <c r="AC2766" s="367"/>
      <c r="AD2766" s="367"/>
      <c r="AE2766" s="367"/>
      <c r="AF2766" s="367"/>
      <c r="AG2766" s="367"/>
      <c r="AH2766" s="367"/>
      <c r="AI2766" s="367"/>
      <c r="AJ2766" s="367"/>
      <c r="AK2766" s="367"/>
      <c r="AL2766" s="367"/>
      <c r="AM2766" s="367"/>
      <c r="AN2766" s="367"/>
      <c r="AO2766" s="367"/>
      <c r="AP2766" s="367"/>
      <c r="AQ2766" s="367"/>
      <c r="AR2766" s="367"/>
      <c r="AS2766" s="367"/>
      <c r="AT2766" s="367"/>
    </row>
    <row r="2767" spans="2:46" ht="13.8">
      <c r="B2767" s="26">
        <v>125.66666666666805</v>
      </c>
      <c r="C2767" s="363">
        <v>1062.8691770979633</v>
      </c>
      <c r="D2767" s="367">
        <v>7540.0000000000837</v>
      </c>
      <c r="E2767" s="367">
        <v>35069.767441860677</v>
      </c>
      <c r="F2767" s="367">
        <v>-8922540.0482447781</v>
      </c>
      <c r="G2767" s="367">
        <v>7540.0000000000455</v>
      </c>
      <c r="H2767" s="367">
        <v>188500</v>
      </c>
      <c r="I2767" s="384">
        <v>-105234119.60962738</v>
      </c>
      <c r="J2767" s="367">
        <v>7540</v>
      </c>
      <c r="K2767" s="367">
        <v>45696.969696970154</v>
      </c>
      <c r="L2767" s="384">
        <v>-6508424.8678134661</v>
      </c>
      <c r="M2767" s="367">
        <v>7540.0000000000755</v>
      </c>
      <c r="N2767" s="367">
        <v>754</v>
      </c>
      <c r="O2767" s="384">
        <v>-109334.28761149789</v>
      </c>
      <c r="P2767" s="367">
        <v>109.33</v>
      </c>
      <c r="Q2767" s="367">
        <v>754</v>
      </c>
      <c r="R2767" s="384">
        <v>-47756.14112217792</v>
      </c>
      <c r="S2767" s="367">
        <v>105.55999999999999</v>
      </c>
      <c r="T2767" s="367">
        <v>25999.999999999753</v>
      </c>
      <c r="U2767" s="384">
        <v>-6661273.9963670969</v>
      </c>
      <c r="V2767" s="367">
        <v>7539.9999999999281</v>
      </c>
      <c r="W2767" s="367">
        <v>1256666.6666666665</v>
      </c>
      <c r="X2767" s="384">
        <v>125741.85850548811</v>
      </c>
      <c r="Y2767" s="386">
        <v>7539.9999999999991</v>
      </c>
      <c r="Z2767" s="367"/>
      <c r="AA2767" s="367"/>
      <c r="AB2767" s="367"/>
      <c r="AC2767" s="367"/>
      <c r="AD2767" s="367"/>
      <c r="AE2767" s="367"/>
      <c r="AF2767" s="367"/>
      <c r="AG2767" s="367"/>
      <c r="AH2767" s="367"/>
      <c r="AI2767" s="367"/>
      <c r="AJ2767" s="367"/>
      <c r="AK2767" s="367"/>
      <c r="AL2767" s="367"/>
      <c r="AM2767" s="367"/>
      <c r="AN2767" s="367"/>
      <c r="AO2767" s="367"/>
      <c r="AP2767" s="367"/>
      <c r="AQ2767" s="367"/>
      <c r="AR2767" s="367"/>
      <c r="AS2767" s="367"/>
      <c r="AT2767" s="367"/>
    </row>
    <row r="2768" spans="2:46" ht="13.8">
      <c r="B2768" s="26">
        <v>125.83333333333472</v>
      </c>
      <c r="C2768" s="363">
        <v>1064.2215289144804</v>
      </c>
      <c r="D2768" s="367">
        <v>7550.0000000000837</v>
      </c>
      <c r="E2768" s="367">
        <v>35116.279069767654</v>
      </c>
      <c r="F2768" s="367">
        <v>-8946312.4322559312</v>
      </c>
      <c r="G2768" s="367">
        <v>7550.0000000000455</v>
      </c>
      <c r="H2768" s="367">
        <v>188750</v>
      </c>
      <c r="I2768" s="384">
        <v>-105514240.87070504</v>
      </c>
      <c r="J2768" s="367">
        <v>7550</v>
      </c>
      <c r="K2768" s="367">
        <v>45757.575757576218</v>
      </c>
      <c r="L2768" s="384">
        <v>-6526195.3136595944</v>
      </c>
      <c r="M2768" s="367">
        <v>7550.0000000000764</v>
      </c>
      <c r="N2768" s="367">
        <v>755</v>
      </c>
      <c r="O2768" s="384">
        <v>-109627.22262927878</v>
      </c>
      <c r="P2768" s="367">
        <v>109.47500000000001</v>
      </c>
      <c r="Q2768" s="367">
        <v>755</v>
      </c>
      <c r="R2768" s="384">
        <v>-47889.294316512103</v>
      </c>
      <c r="S2768" s="367">
        <v>105.69999999999999</v>
      </c>
      <c r="T2768" s="367">
        <v>26034.482758620441</v>
      </c>
      <c r="U2768" s="384">
        <v>-6679372.1090006353</v>
      </c>
      <c r="V2768" s="367">
        <v>7549.9999999999281</v>
      </c>
      <c r="W2768" s="367">
        <v>1258333.3333333333</v>
      </c>
      <c r="X2768" s="384">
        <v>125564.148736394</v>
      </c>
      <c r="Y2768" s="386">
        <v>7549.9999999999991</v>
      </c>
      <c r="Z2768" s="367"/>
      <c r="AA2768" s="367"/>
      <c r="AB2768" s="367"/>
      <c r="AC2768" s="367"/>
      <c r="AD2768" s="367"/>
      <c r="AE2768" s="367"/>
      <c r="AF2768" s="367"/>
      <c r="AG2768" s="367"/>
      <c r="AH2768" s="367"/>
      <c r="AI2768" s="367"/>
      <c r="AJ2768" s="367"/>
      <c r="AK2768" s="367"/>
      <c r="AL2768" s="367"/>
      <c r="AM2768" s="367"/>
      <c r="AN2768" s="367"/>
      <c r="AO2768" s="367"/>
      <c r="AP2768" s="367"/>
      <c r="AQ2768" s="367"/>
      <c r="AR2768" s="367"/>
      <c r="AS2768" s="367"/>
      <c r="AT2768" s="367"/>
    </row>
    <row r="2769" spans="2:46" ht="13.8">
      <c r="B2769" s="26">
        <v>126.00000000000139</v>
      </c>
      <c r="C2769" s="363">
        <v>1065.5737289720519</v>
      </c>
      <c r="D2769" s="367">
        <v>7560.0000000000837</v>
      </c>
      <c r="E2769" s="367">
        <v>35162.790697674631</v>
      </c>
      <c r="F2769" s="367">
        <v>-8970116.4421651494</v>
      </c>
      <c r="G2769" s="367">
        <v>7560.0000000000455</v>
      </c>
      <c r="H2769" s="367">
        <v>189000</v>
      </c>
      <c r="I2769" s="384">
        <v>-105794734.45883752</v>
      </c>
      <c r="J2769" s="367">
        <v>7560</v>
      </c>
      <c r="K2769" s="367">
        <v>45818.181818182282</v>
      </c>
      <c r="L2769" s="384">
        <v>-6543989.9676716188</v>
      </c>
      <c r="M2769" s="367">
        <v>7560.0000000000764</v>
      </c>
      <c r="N2769" s="367">
        <v>756</v>
      </c>
      <c r="O2769" s="384">
        <v>-109920.54951283788</v>
      </c>
      <c r="P2769" s="367">
        <v>109.61999999999999</v>
      </c>
      <c r="Q2769" s="367">
        <v>756</v>
      </c>
      <c r="R2769" s="384">
        <v>-48022.63245425596</v>
      </c>
      <c r="S2769" s="367">
        <v>105.84</v>
      </c>
      <c r="T2769" s="367">
        <v>26068.965517241129</v>
      </c>
      <c r="U2769" s="384">
        <v>-6697494.7607910903</v>
      </c>
      <c r="V2769" s="367">
        <v>7559.9999999999281</v>
      </c>
      <c r="W2769" s="367">
        <v>1260000</v>
      </c>
      <c r="X2769" s="384">
        <v>125385.52644767155</v>
      </c>
      <c r="Y2769" s="386">
        <v>7560</v>
      </c>
      <c r="Z2769" s="367"/>
      <c r="AA2769" s="367"/>
      <c r="AB2769" s="367"/>
      <c r="AC2769" s="367"/>
      <c r="AD2769" s="367"/>
      <c r="AE2769" s="367"/>
      <c r="AF2769" s="367"/>
      <c r="AG2769" s="367"/>
      <c r="AH2769" s="367"/>
      <c r="AI2769" s="367"/>
      <c r="AJ2769" s="367"/>
      <c r="AK2769" s="367"/>
      <c r="AL2769" s="367"/>
      <c r="AM2769" s="367"/>
      <c r="AN2769" s="367"/>
      <c r="AO2769" s="367"/>
      <c r="AP2769" s="367"/>
      <c r="AQ2769" s="367"/>
      <c r="AR2769" s="367"/>
      <c r="AS2769" s="367"/>
      <c r="AT2769" s="367"/>
    </row>
    <row r="2770" spans="2:46" ht="13.8">
      <c r="B2770" s="26">
        <v>126.16666666666806</v>
      </c>
      <c r="C2770" s="363">
        <v>1066.9257772706778</v>
      </c>
      <c r="D2770" s="367">
        <v>7570.0000000000846</v>
      </c>
      <c r="E2770" s="367">
        <v>35209.302325581608</v>
      </c>
      <c r="F2770" s="367">
        <v>-8993952.0779724363</v>
      </c>
      <c r="G2770" s="367">
        <v>7570.0000000000455</v>
      </c>
      <c r="H2770" s="367">
        <v>189250</v>
      </c>
      <c r="I2770" s="384">
        <v>-106075600.37402479</v>
      </c>
      <c r="J2770" s="367">
        <v>7570</v>
      </c>
      <c r="K2770" s="367">
        <v>45878.787878788346</v>
      </c>
      <c r="L2770" s="384">
        <v>-6561808.829849544</v>
      </c>
      <c r="M2770" s="367">
        <v>7570.0000000000782</v>
      </c>
      <c r="N2770" s="367">
        <v>757</v>
      </c>
      <c r="O2770" s="384">
        <v>-110214.2682621753</v>
      </c>
      <c r="P2770" s="367">
        <v>109.765</v>
      </c>
      <c r="Q2770" s="367">
        <v>757</v>
      </c>
      <c r="R2770" s="384">
        <v>-48156.155535409453</v>
      </c>
      <c r="S2770" s="367">
        <v>105.98</v>
      </c>
      <c r="T2770" s="367">
        <v>26103.448275861818</v>
      </c>
      <c r="U2770" s="384">
        <v>-6715641.9517384628</v>
      </c>
      <c r="V2770" s="367">
        <v>7569.9999999999272</v>
      </c>
      <c r="W2770" s="367">
        <v>1261666.6666666667</v>
      </c>
      <c r="X2770" s="384">
        <v>125205.99163932084</v>
      </c>
      <c r="Y2770" s="386">
        <v>7570</v>
      </c>
      <c r="Z2770" s="367"/>
      <c r="AA2770" s="367"/>
      <c r="AB2770" s="367"/>
      <c r="AC2770" s="367"/>
      <c r="AD2770" s="367"/>
      <c r="AE2770" s="367"/>
      <c r="AF2770" s="367"/>
      <c r="AG2770" s="367"/>
      <c r="AH2770" s="367"/>
      <c r="AI2770" s="367"/>
      <c r="AJ2770" s="367"/>
      <c r="AK2770" s="367"/>
      <c r="AL2770" s="367"/>
      <c r="AM2770" s="367"/>
      <c r="AN2770" s="367"/>
      <c r="AO2770" s="367"/>
      <c r="AP2770" s="367"/>
      <c r="AQ2770" s="367"/>
      <c r="AR2770" s="367"/>
      <c r="AS2770" s="367"/>
      <c r="AT2770" s="367"/>
    </row>
    <row r="2771" spans="2:46" ht="13.8">
      <c r="B2771" s="26">
        <v>126.33333333333474</v>
      </c>
      <c r="C2771" s="363">
        <v>1068.2776738103582</v>
      </c>
      <c r="D2771" s="367">
        <v>7580.0000000000846</v>
      </c>
      <c r="E2771" s="367">
        <v>35255.813953488585</v>
      </c>
      <c r="F2771" s="367">
        <v>-9017819.3396777883</v>
      </c>
      <c r="G2771" s="367">
        <v>7580.0000000000455</v>
      </c>
      <c r="H2771" s="367">
        <v>189500</v>
      </c>
      <c r="I2771" s="384">
        <v>-106356838.61626686</v>
      </c>
      <c r="J2771" s="367">
        <v>7580</v>
      </c>
      <c r="K2771" s="367">
        <v>45939.393939394409</v>
      </c>
      <c r="L2771" s="384">
        <v>-6579651.9001933606</v>
      </c>
      <c r="M2771" s="367">
        <v>7580.0000000000782</v>
      </c>
      <c r="N2771" s="367">
        <v>758</v>
      </c>
      <c r="O2771" s="384">
        <v>-110508.37887729098</v>
      </c>
      <c r="P2771" s="367">
        <v>109.91000000000001</v>
      </c>
      <c r="Q2771" s="367">
        <v>758</v>
      </c>
      <c r="R2771" s="384">
        <v>-48289.863559972589</v>
      </c>
      <c r="S2771" s="367">
        <v>106.12</v>
      </c>
      <c r="T2771" s="367">
        <v>26137.931034482506</v>
      </c>
      <c r="U2771" s="384">
        <v>-6733813.6818427546</v>
      </c>
      <c r="V2771" s="367">
        <v>7579.9999999999272</v>
      </c>
      <c r="W2771" s="367">
        <v>1263333.3333333335</v>
      </c>
      <c r="X2771" s="384">
        <v>125025.54431134182</v>
      </c>
      <c r="Y2771" s="386">
        <v>7580</v>
      </c>
      <c r="Z2771" s="367"/>
      <c r="AA2771" s="367"/>
      <c r="AB2771" s="367"/>
      <c r="AC2771" s="367"/>
      <c r="AD2771" s="367"/>
      <c r="AE2771" s="367"/>
      <c r="AF2771" s="367"/>
      <c r="AG2771" s="367"/>
      <c r="AH2771" s="367"/>
      <c r="AI2771" s="367"/>
      <c r="AJ2771" s="367"/>
      <c r="AK2771" s="367"/>
      <c r="AL2771" s="367"/>
      <c r="AM2771" s="367"/>
      <c r="AN2771" s="367"/>
      <c r="AO2771" s="367"/>
      <c r="AP2771" s="367"/>
      <c r="AQ2771" s="367"/>
      <c r="AR2771" s="367"/>
      <c r="AS2771" s="367"/>
      <c r="AT2771" s="367"/>
    </row>
    <row r="2772" spans="2:46" ht="13.8">
      <c r="B2772" s="26">
        <v>126.50000000000141</v>
      </c>
      <c r="C2772" s="363">
        <v>1069.6294185910933</v>
      </c>
      <c r="D2772" s="367">
        <v>7590.0000000000846</v>
      </c>
      <c r="E2772" s="367">
        <v>35302.325581395562</v>
      </c>
      <c r="F2772" s="367">
        <v>-9041718.2272812072</v>
      </c>
      <c r="G2772" s="367">
        <v>7590.0000000000455</v>
      </c>
      <c r="H2772" s="367">
        <v>189750</v>
      </c>
      <c r="I2772" s="384">
        <v>-106638449.18556371</v>
      </c>
      <c r="J2772" s="367">
        <v>7590</v>
      </c>
      <c r="K2772" s="367">
        <v>46000.000000000473</v>
      </c>
      <c r="L2772" s="384">
        <v>-6597519.1787030799</v>
      </c>
      <c r="M2772" s="367">
        <v>7590.0000000000791</v>
      </c>
      <c r="N2772" s="367">
        <v>759</v>
      </c>
      <c r="O2772" s="384">
        <v>-110802.88135818487</v>
      </c>
      <c r="P2772" s="367">
        <v>110.05499999999999</v>
      </c>
      <c r="Q2772" s="367">
        <v>759</v>
      </c>
      <c r="R2772" s="384">
        <v>-48423.756527945377</v>
      </c>
      <c r="S2772" s="367">
        <v>106.26</v>
      </c>
      <c r="T2772" s="367">
        <v>26172.413793103195</v>
      </c>
      <c r="U2772" s="384">
        <v>-6752009.9511039648</v>
      </c>
      <c r="V2772" s="367">
        <v>7589.9999999999272</v>
      </c>
      <c r="W2772" s="367">
        <v>1265000.0000000002</v>
      </c>
      <c r="X2772" s="384">
        <v>124844.18446373448</v>
      </c>
      <c r="Y2772" s="386">
        <v>7590.0000000000009</v>
      </c>
      <c r="Z2772" s="367"/>
      <c r="AA2772" s="367"/>
      <c r="AB2772" s="367"/>
      <c r="AC2772" s="367"/>
      <c r="AD2772" s="367"/>
      <c r="AE2772" s="367"/>
      <c r="AF2772" s="367"/>
      <c r="AG2772" s="367"/>
      <c r="AH2772" s="367"/>
      <c r="AI2772" s="367"/>
      <c r="AJ2772" s="367"/>
      <c r="AK2772" s="367"/>
      <c r="AL2772" s="367"/>
      <c r="AM2772" s="367"/>
      <c r="AN2772" s="367"/>
      <c r="AO2772" s="367"/>
      <c r="AP2772" s="367"/>
      <c r="AQ2772" s="367"/>
      <c r="AR2772" s="367"/>
      <c r="AS2772" s="367"/>
      <c r="AT2772" s="367"/>
    </row>
    <row r="2773" spans="2:46" ht="13.8">
      <c r="B2773" s="26">
        <v>126.66666666666808</v>
      </c>
      <c r="C2773" s="363">
        <v>1070.9810116128829</v>
      </c>
      <c r="D2773" s="367">
        <v>7600.0000000000846</v>
      </c>
      <c r="E2773" s="367">
        <v>35348.837209302539</v>
      </c>
      <c r="F2773" s="367">
        <v>-9065648.7407826949</v>
      </c>
      <c r="G2773" s="367">
        <v>7600.0000000000464</v>
      </c>
      <c r="H2773" s="367">
        <v>190000</v>
      </c>
      <c r="I2773" s="384">
        <v>-106920432.08191538</v>
      </c>
      <c r="J2773" s="367">
        <v>7600</v>
      </c>
      <c r="K2773" s="367">
        <v>46060.606060606537</v>
      </c>
      <c r="L2773" s="384">
        <v>-6615410.6653786916</v>
      </c>
      <c r="M2773" s="367">
        <v>7600.0000000000791</v>
      </c>
      <c r="N2773" s="367">
        <v>760</v>
      </c>
      <c r="O2773" s="384">
        <v>-111097.77570485706</v>
      </c>
      <c r="P2773" s="367">
        <v>110.2</v>
      </c>
      <c r="Q2773" s="367">
        <v>760</v>
      </c>
      <c r="R2773" s="384">
        <v>-48557.834439327817</v>
      </c>
      <c r="S2773" s="367">
        <v>106.4</v>
      </c>
      <c r="T2773" s="367">
        <v>26206.896551723883</v>
      </c>
      <c r="U2773" s="384">
        <v>-6770230.7595220888</v>
      </c>
      <c r="V2773" s="367">
        <v>7599.9999999999254</v>
      </c>
      <c r="W2773" s="367">
        <v>1266666.666666667</v>
      </c>
      <c r="X2773" s="384">
        <v>124661.91209649884</v>
      </c>
      <c r="Y2773" s="386">
        <v>7600.0000000000009</v>
      </c>
      <c r="Z2773" s="367"/>
      <c r="AA2773" s="367"/>
      <c r="AB2773" s="367"/>
      <c r="AC2773" s="367"/>
      <c r="AD2773" s="367"/>
      <c r="AE2773" s="367"/>
      <c r="AF2773" s="367"/>
      <c r="AG2773" s="367"/>
      <c r="AH2773" s="367"/>
      <c r="AI2773" s="367"/>
      <c r="AJ2773" s="367"/>
      <c r="AK2773" s="367"/>
      <c r="AL2773" s="367"/>
      <c r="AM2773" s="367"/>
      <c r="AN2773" s="367"/>
      <c r="AO2773" s="367"/>
      <c r="AP2773" s="367"/>
      <c r="AQ2773" s="367"/>
      <c r="AR2773" s="367"/>
      <c r="AS2773" s="367"/>
      <c r="AT2773" s="367"/>
    </row>
    <row r="2774" spans="2:46" ht="13.8">
      <c r="B2774" s="26">
        <v>126.83333333333475</v>
      </c>
      <c r="C2774" s="363">
        <v>1072.3324528757271</v>
      </c>
      <c r="D2774" s="367">
        <v>7610.0000000000855</v>
      </c>
      <c r="E2774" s="367">
        <v>35395.348837209516</v>
      </c>
      <c r="F2774" s="367">
        <v>-9089610.8801822476</v>
      </c>
      <c r="G2774" s="367">
        <v>7610.0000000000464</v>
      </c>
      <c r="H2774" s="367">
        <v>190250</v>
      </c>
      <c r="I2774" s="384">
        <v>-107202787.30532184</v>
      </c>
      <c r="J2774" s="367">
        <v>7610</v>
      </c>
      <c r="K2774" s="367">
        <v>46121.2121212126</v>
      </c>
      <c r="L2774" s="384">
        <v>-6633326.360220205</v>
      </c>
      <c r="M2774" s="367">
        <v>7610.00000000008</v>
      </c>
      <c r="N2774" s="367">
        <v>761</v>
      </c>
      <c r="O2774" s="384">
        <v>-111393.06191730754</v>
      </c>
      <c r="P2774" s="367">
        <v>110.34500000000001</v>
      </c>
      <c r="Q2774" s="367">
        <v>761</v>
      </c>
      <c r="R2774" s="384">
        <v>-48692.097294119907</v>
      </c>
      <c r="S2774" s="367">
        <v>106.54</v>
      </c>
      <c r="T2774" s="367">
        <v>26241.379310344571</v>
      </c>
      <c r="U2774" s="384">
        <v>-6788476.1070971321</v>
      </c>
      <c r="V2774" s="367">
        <v>7609.9999999999254</v>
      </c>
      <c r="W2774" s="367">
        <v>1268333.3333333337</v>
      </c>
      <c r="X2774" s="384">
        <v>124478.72720963486</v>
      </c>
      <c r="Y2774" s="386">
        <v>7610.0000000000027</v>
      </c>
      <c r="Z2774" s="367"/>
      <c r="AA2774" s="367"/>
      <c r="AB2774" s="367"/>
      <c r="AC2774" s="367"/>
      <c r="AD2774" s="367"/>
      <c r="AE2774" s="367"/>
      <c r="AF2774" s="367"/>
      <c r="AG2774" s="367"/>
      <c r="AH2774" s="367"/>
      <c r="AI2774" s="367"/>
      <c r="AJ2774" s="367"/>
      <c r="AK2774" s="367"/>
      <c r="AL2774" s="367"/>
      <c r="AM2774" s="367"/>
      <c r="AN2774" s="367"/>
      <c r="AO2774" s="367"/>
      <c r="AP2774" s="367"/>
      <c r="AQ2774" s="367"/>
      <c r="AR2774" s="367"/>
      <c r="AS2774" s="367"/>
      <c r="AT2774" s="367"/>
    </row>
    <row r="2775" spans="2:46" ht="13.8">
      <c r="B2775" s="26">
        <v>127.00000000000142</v>
      </c>
      <c r="C2775" s="363">
        <v>1073.6837423796255</v>
      </c>
      <c r="D2775" s="367">
        <v>7620.0000000000855</v>
      </c>
      <c r="E2775" s="367">
        <v>35441.860465116493</v>
      </c>
      <c r="F2775" s="367">
        <v>-9113604.6454798654</v>
      </c>
      <c r="G2775" s="367">
        <v>7620.0000000000464</v>
      </c>
      <c r="H2775" s="367">
        <v>190500</v>
      </c>
      <c r="I2775" s="384">
        <v>-107485514.8557831</v>
      </c>
      <c r="J2775" s="367">
        <v>7620</v>
      </c>
      <c r="K2775" s="367">
        <v>46181.818181818664</v>
      </c>
      <c r="L2775" s="384">
        <v>-6651266.2632276118</v>
      </c>
      <c r="M2775" s="367">
        <v>7620.00000000008</v>
      </c>
      <c r="N2775" s="367">
        <v>762</v>
      </c>
      <c r="O2775" s="384">
        <v>-111688.73999553619</v>
      </c>
      <c r="P2775" s="367">
        <v>110.49</v>
      </c>
      <c r="Q2775" s="367">
        <v>762</v>
      </c>
      <c r="R2775" s="384">
        <v>-48826.545092321649</v>
      </c>
      <c r="S2775" s="367">
        <v>106.68</v>
      </c>
      <c r="T2775" s="367">
        <v>26275.86206896526</v>
      </c>
      <c r="U2775" s="384">
        <v>-6806745.9938290967</v>
      </c>
      <c r="V2775" s="367">
        <v>7619.9999999999254</v>
      </c>
      <c r="W2775" s="367">
        <v>1270000.0000000005</v>
      </c>
      <c r="X2775" s="384">
        <v>124294.62980314263</v>
      </c>
      <c r="Y2775" s="386">
        <v>7620.0000000000027</v>
      </c>
      <c r="Z2775" s="367"/>
      <c r="AA2775" s="367"/>
      <c r="AB2775" s="367"/>
      <c r="AC2775" s="367"/>
      <c r="AD2775" s="367"/>
      <c r="AE2775" s="367"/>
      <c r="AF2775" s="367"/>
      <c r="AG2775" s="367"/>
      <c r="AH2775" s="367"/>
      <c r="AI2775" s="367"/>
      <c r="AJ2775" s="367"/>
      <c r="AK2775" s="367"/>
      <c r="AL2775" s="367"/>
      <c r="AM2775" s="367"/>
      <c r="AN2775" s="367"/>
      <c r="AO2775" s="367"/>
      <c r="AP2775" s="367"/>
      <c r="AQ2775" s="367"/>
      <c r="AR2775" s="367"/>
      <c r="AS2775" s="367"/>
      <c r="AT2775" s="367"/>
    </row>
    <row r="2776" spans="2:46" ht="13.8">
      <c r="B2776" s="26">
        <v>127.16666666666809</v>
      </c>
      <c r="C2776" s="363">
        <v>1075.0348801245786</v>
      </c>
      <c r="D2776" s="367">
        <v>7630.0000000000855</v>
      </c>
      <c r="E2776" s="367">
        <v>35488.37209302347</v>
      </c>
      <c r="F2776" s="367">
        <v>-9137630.03667555</v>
      </c>
      <c r="G2776" s="367">
        <v>7630.0000000000464</v>
      </c>
      <c r="H2776" s="367">
        <v>190750</v>
      </c>
      <c r="I2776" s="384">
        <v>-107768614.73329917</v>
      </c>
      <c r="J2776" s="367">
        <v>7630</v>
      </c>
      <c r="K2776" s="367">
        <v>46242.424242424728</v>
      </c>
      <c r="L2776" s="384">
        <v>-6669230.3744009193</v>
      </c>
      <c r="M2776" s="367">
        <v>7630.0000000000809</v>
      </c>
      <c r="N2776" s="367">
        <v>763</v>
      </c>
      <c r="O2776" s="384">
        <v>-111984.80993954318</v>
      </c>
      <c r="P2776" s="367">
        <v>110.63500000000001</v>
      </c>
      <c r="Q2776" s="367">
        <v>763</v>
      </c>
      <c r="R2776" s="384">
        <v>-48961.177833933034</v>
      </c>
      <c r="S2776" s="367">
        <v>106.82000000000001</v>
      </c>
      <c r="T2776" s="367">
        <v>26310.344827585948</v>
      </c>
      <c r="U2776" s="384">
        <v>-6825040.419717975</v>
      </c>
      <c r="V2776" s="367">
        <v>7629.9999999999245</v>
      </c>
      <c r="W2776" s="367">
        <v>1271666.6666666672</v>
      </c>
      <c r="X2776" s="384">
        <v>124109.61987702207</v>
      </c>
      <c r="Y2776" s="386">
        <v>7630.0000000000036</v>
      </c>
      <c r="Z2776" s="367"/>
      <c r="AA2776" s="367"/>
      <c r="AB2776" s="367"/>
      <c r="AC2776" s="367"/>
      <c r="AD2776" s="367"/>
      <c r="AE2776" s="367"/>
      <c r="AF2776" s="367"/>
      <c r="AG2776" s="367"/>
      <c r="AH2776" s="367"/>
      <c r="AI2776" s="367"/>
      <c r="AJ2776" s="367"/>
      <c r="AK2776" s="367"/>
      <c r="AL2776" s="367"/>
      <c r="AM2776" s="367"/>
      <c r="AN2776" s="367"/>
      <c r="AO2776" s="367"/>
      <c r="AP2776" s="367"/>
      <c r="AQ2776" s="367"/>
      <c r="AR2776" s="367"/>
      <c r="AS2776" s="367"/>
      <c r="AT2776" s="367"/>
    </row>
    <row r="2777" spans="2:46" ht="13.8">
      <c r="B2777" s="26">
        <v>127.33333333333476</v>
      </c>
      <c r="C2777" s="363">
        <v>1076.3858661105864</v>
      </c>
      <c r="D2777" s="367">
        <v>7640.0000000000855</v>
      </c>
      <c r="E2777" s="367">
        <v>35534.883720930447</v>
      </c>
      <c r="F2777" s="367">
        <v>-9161687.0537693016</v>
      </c>
      <c r="G2777" s="367">
        <v>7640.0000000000464</v>
      </c>
      <c r="H2777" s="367">
        <v>191000</v>
      </c>
      <c r="I2777" s="384">
        <v>-108052086.93787004</v>
      </c>
      <c r="J2777" s="367">
        <v>7640</v>
      </c>
      <c r="K2777" s="367">
        <v>46303.030303030791</v>
      </c>
      <c r="L2777" s="384">
        <v>-6687218.6937401211</v>
      </c>
      <c r="M2777" s="367">
        <v>7640.0000000000809</v>
      </c>
      <c r="N2777" s="367">
        <v>764</v>
      </c>
      <c r="O2777" s="384">
        <v>-112281.27174932837</v>
      </c>
      <c r="P2777" s="367">
        <v>110.77999999999999</v>
      </c>
      <c r="Q2777" s="367">
        <v>764</v>
      </c>
      <c r="R2777" s="384">
        <v>-49095.995518954078</v>
      </c>
      <c r="S2777" s="367">
        <v>106.96000000000001</v>
      </c>
      <c r="T2777" s="367">
        <v>26344.827586206637</v>
      </c>
      <c r="U2777" s="384">
        <v>-6843359.3847637754</v>
      </c>
      <c r="V2777" s="367">
        <v>7639.9999999999245</v>
      </c>
      <c r="W2777" s="367">
        <v>1273333.333333334</v>
      </c>
      <c r="X2777" s="384">
        <v>123923.69743127322</v>
      </c>
      <c r="Y2777" s="386">
        <v>7640.0000000000036</v>
      </c>
      <c r="Z2777" s="367"/>
      <c r="AA2777" s="367"/>
      <c r="AB2777" s="367"/>
      <c r="AC2777" s="367"/>
      <c r="AD2777" s="367"/>
      <c r="AE2777" s="367"/>
      <c r="AF2777" s="367"/>
      <c r="AG2777" s="367"/>
      <c r="AH2777" s="367"/>
      <c r="AI2777" s="367"/>
      <c r="AJ2777" s="367"/>
      <c r="AK2777" s="367"/>
      <c r="AL2777" s="367"/>
      <c r="AM2777" s="367"/>
      <c r="AN2777" s="367"/>
      <c r="AO2777" s="367"/>
      <c r="AP2777" s="367"/>
      <c r="AQ2777" s="367"/>
      <c r="AR2777" s="367"/>
      <c r="AS2777" s="367"/>
      <c r="AT2777" s="367"/>
    </row>
    <row r="2778" spans="2:46" ht="13.8">
      <c r="B2778" s="26">
        <v>127.50000000000144</v>
      </c>
      <c r="C2778" s="363">
        <v>1077.7367003376489</v>
      </c>
      <c r="D2778" s="367">
        <v>7650.0000000000864</v>
      </c>
      <c r="E2778" s="367">
        <v>35581.395348837425</v>
      </c>
      <c r="F2778" s="367">
        <v>-9185775.6967611201</v>
      </c>
      <c r="G2778" s="367">
        <v>7650.0000000000464</v>
      </c>
      <c r="H2778" s="367">
        <v>191250</v>
      </c>
      <c r="I2778" s="384">
        <v>-108335931.46949571</v>
      </c>
      <c r="J2778" s="367">
        <v>7650</v>
      </c>
      <c r="K2778" s="367">
        <v>46363.636363636855</v>
      </c>
      <c r="L2778" s="384">
        <v>-6705231.2212452209</v>
      </c>
      <c r="M2778" s="367">
        <v>7650.0000000000809</v>
      </c>
      <c r="N2778" s="367">
        <v>765</v>
      </c>
      <c r="O2778" s="384">
        <v>-112578.12542489187</v>
      </c>
      <c r="P2778" s="367">
        <v>110.925</v>
      </c>
      <c r="Q2778" s="367">
        <v>765</v>
      </c>
      <c r="R2778" s="384">
        <v>-49230.998147384758</v>
      </c>
      <c r="S2778" s="367">
        <v>107.1</v>
      </c>
      <c r="T2778" s="367">
        <v>26379.310344827325</v>
      </c>
      <c r="U2778" s="384">
        <v>-6861702.8889664905</v>
      </c>
      <c r="V2778" s="367">
        <v>7649.9999999999245</v>
      </c>
      <c r="W2778" s="367">
        <v>1275000.0000000007</v>
      </c>
      <c r="X2778" s="384">
        <v>123736.86246589605</v>
      </c>
      <c r="Y2778" s="386">
        <v>7650.0000000000036</v>
      </c>
      <c r="Z2778" s="367"/>
      <c r="AA2778" s="367"/>
      <c r="AB2778" s="367"/>
      <c r="AC2778" s="367"/>
      <c r="AD2778" s="367"/>
      <c r="AE2778" s="367"/>
      <c r="AF2778" s="367"/>
      <c r="AG2778" s="367"/>
      <c r="AH2778" s="367"/>
      <c r="AI2778" s="367"/>
      <c r="AJ2778" s="367"/>
      <c r="AK2778" s="367"/>
      <c r="AL2778" s="367"/>
      <c r="AM2778" s="367"/>
      <c r="AN2778" s="367"/>
      <c r="AO2778" s="367"/>
      <c r="AP2778" s="367"/>
      <c r="AQ2778" s="367"/>
      <c r="AR2778" s="367"/>
      <c r="AS2778" s="367"/>
      <c r="AT2778" s="367"/>
    </row>
    <row r="2779" spans="2:46" ht="13.8">
      <c r="B2779" s="26">
        <v>127.66666666666811</v>
      </c>
      <c r="C2779" s="363">
        <v>1079.0873828057656</v>
      </c>
      <c r="D2779" s="367">
        <v>7660.0000000000864</v>
      </c>
      <c r="E2779" s="367">
        <v>35627.906976744402</v>
      </c>
      <c r="F2779" s="367">
        <v>-9209895.9656510036</v>
      </c>
      <c r="G2779" s="367">
        <v>7660.0000000000464</v>
      </c>
      <c r="H2779" s="367">
        <v>191500</v>
      </c>
      <c r="I2779" s="384">
        <v>-108620148.32817617</v>
      </c>
      <c r="J2779" s="367">
        <v>7660</v>
      </c>
      <c r="K2779" s="367">
        <v>46424.242424242919</v>
      </c>
      <c r="L2779" s="384">
        <v>-6723267.9569162186</v>
      </c>
      <c r="M2779" s="367">
        <v>7660.0000000000819</v>
      </c>
      <c r="N2779" s="367">
        <v>766</v>
      </c>
      <c r="O2779" s="384">
        <v>-112875.37096623363</v>
      </c>
      <c r="P2779" s="367">
        <v>111.07000000000001</v>
      </c>
      <c r="Q2779" s="367">
        <v>766</v>
      </c>
      <c r="R2779" s="384">
        <v>-49366.185719225097</v>
      </c>
      <c r="S2779" s="367">
        <v>107.24</v>
      </c>
      <c r="T2779" s="367">
        <v>26413.793103448013</v>
      </c>
      <c r="U2779" s="384">
        <v>-6880070.932326124</v>
      </c>
      <c r="V2779" s="367">
        <v>7659.9999999999236</v>
      </c>
      <c r="W2779" s="367">
        <v>1276666.6666666674</v>
      </c>
      <c r="X2779" s="384">
        <v>123549.11498089059</v>
      </c>
      <c r="Y2779" s="386">
        <v>7660.0000000000045</v>
      </c>
      <c r="Z2779" s="367"/>
      <c r="AA2779" s="367"/>
      <c r="AB2779" s="367"/>
      <c r="AC2779" s="367"/>
      <c r="AD2779" s="367"/>
      <c r="AE2779" s="367"/>
      <c r="AF2779" s="367"/>
      <c r="AG2779" s="367"/>
      <c r="AH2779" s="367"/>
      <c r="AI2779" s="367"/>
      <c r="AJ2779" s="367"/>
      <c r="AK2779" s="367"/>
      <c r="AL2779" s="367"/>
      <c r="AM2779" s="367"/>
      <c r="AN2779" s="367"/>
      <c r="AO2779" s="367"/>
      <c r="AP2779" s="367"/>
      <c r="AQ2779" s="367"/>
      <c r="AR2779" s="367"/>
      <c r="AS2779" s="367"/>
      <c r="AT2779" s="367"/>
    </row>
    <row r="2780" spans="2:46" ht="13.8">
      <c r="B2780" s="26">
        <v>127.83333333333478</v>
      </c>
      <c r="C2780" s="363">
        <v>1080.4379135149366</v>
      </c>
      <c r="D2780" s="367">
        <v>7670.0000000000864</v>
      </c>
      <c r="E2780" s="367">
        <v>35674.418604651379</v>
      </c>
      <c r="F2780" s="367">
        <v>-9234047.8604389559</v>
      </c>
      <c r="G2780" s="367">
        <v>7670.0000000000464</v>
      </c>
      <c r="H2780" s="367">
        <v>191750</v>
      </c>
      <c r="I2780" s="384">
        <v>-108904737.51391143</v>
      </c>
      <c r="J2780" s="367">
        <v>7670</v>
      </c>
      <c r="K2780" s="367">
        <v>46484.848484848982</v>
      </c>
      <c r="L2780" s="384">
        <v>-6741328.9007531134</v>
      </c>
      <c r="M2780" s="367">
        <v>7670.0000000000819</v>
      </c>
      <c r="N2780" s="367">
        <v>767</v>
      </c>
      <c r="O2780" s="384">
        <v>-113173.0083733536</v>
      </c>
      <c r="P2780" s="367">
        <v>111.21499999999999</v>
      </c>
      <c r="Q2780" s="367">
        <v>767</v>
      </c>
      <c r="R2780" s="384">
        <v>-49501.558234475095</v>
      </c>
      <c r="S2780" s="367">
        <v>107.38</v>
      </c>
      <c r="T2780" s="367">
        <v>26448.275862068702</v>
      </c>
      <c r="U2780" s="384">
        <v>-6898463.514842676</v>
      </c>
      <c r="V2780" s="367">
        <v>7669.9999999999236</v>
      </c>
      <c r="W2780" s="367">
        <v>1278333.3333333342</v>
      </c>
      <c r="X2780" s="384">
        <v>123360.45497625682</v>
      </c>
      <c r="Y2780" s="386">
        <v>7670.0000000000045</v>
      </c>
      <c r="Z2780" s="367"/>
      <c r="AA2780" s="367"/>
      <c r="AB2780" s="367"/>
      <c r="AC2780" s="367"/>
      <c r="AD2780" s="367"/>
      <c r="AE2780" s="367"/>
      <c r="AF2780" s="367"/>
      <c r="AG2780" s="367"/>
      <c r="AH2780" s="367"/>
      <c r="AI2780" s="367"/>
      <c r="AJ2780" s="367"/>
      <c r="AK2780" s="367"/>
      <c r="AL2780" s="367"/>
      <c r="AM2780" s="367"/>
      <c r="AN2780" s="367"/>
      <c r="AO2780" s="367"/>
      <c r="AP2780" s="367"/>
      <c r="AQ2780" s="367"/>
      <c r="AR2780" s="367"/>
      <c r="AS2780" s="367"/>
      <c r="AT2780" s="367"/>
    </row>
    <row r="2781" spans="2:46" ht="13.8">
      <c r="B2781" s="26">
        <v>128.00000000000145</v>
      </c>
      <c r="C2781" s="363">
        <v>1081.7882924651624</v>
      </c>
      <c r="D2781" s="367">
        <v>7680.0000000000864</v>
      </c>
      <c r="E2781" s="367">
        <v>35720.930232558356</v>
      </c>
      <c r="F2781" s="367">
        <v>-9258231.3811249733</v>
      </c>
      <c r="G2781" s="367">
        <v>7680.0000000000464</v>
      </c>
      <c r="H2781" s="367">
        <v>192000</v>
      </c>
      <c r="I2781" s="384">
        <v>-109189699.0267015</v>
      </c>
      <c r="J2781" s="367">
        <v>7680</v>
      </c>
      <c r="K2781" s="367">
        <v>46545.454545455046</v>
      </c>
      <c r="L2781" s="384">
        <v>-6759414.0527559072</v>
      </c>
      <c r="M2781" s="367">
        <v>7680.0000000000837</v>
      </c>
      <c r="N2781" s="367">
        <v>768</v>
      </c>
      <c r="O2781" s="384">
        <v>-113471.03764625189</v>
      </c>
      <c r="P2781" s="367">
        <v>111.36</v>
      </c>
      <c r="Q2781" s="367">
        <v>768</v>
      </c>
      <c r="R2781" s="384">
        <v>-49637.115693134736</v>
      </c>
      <c r="S2781" s="367">
        <v>107.52</v>
      </c>
      <c r="T2781" s="367">
        <v>26482.75862068939</v>
      </c>
      <c r="U2781" s="384">
        <v>-6916880.6365161473</v>
      </c>
      <c r="V2781" s="367">
        <v>7679.9999999999236</v>
      </c>
      <c r="W2781" s="367">
        <v>1280000.0000000009</v>
      </c>
      <c r="X2781" s="384">
        <v>123170.88245199475</v>
      </c>
      <c r="Y2781" s="386">
        <v>7680.0000000000055</v>
      </c>
      <c r="Z2781" s="367"/>
      <c r="AA2781" s="367"/>
      <c r="AB2781" s="367"/>
      <c r="AC2781" s="367"/>
      <c r="AD2781" s="367"/>
      <c r="AE2781" s="367"/>
      <c r="AF2781" s="367"/>
      <c r="AG2781" s="367"/>
      <c r="AH2781" s="367"/>
      <c r="AI2781" s="367"/>
      <c r="AJ2781" s="367"/>
      <c r="AK2781" s="367"/>
      <c r="AL2781" s="367"/>
      <c r="AM2781" s="367"/>
      <c r="AN2781" s="367"/>
      <c r="AO2781" s="367"/>
      <c r="AP2781" s="367"/>
      <c r="AQ2781" s="367"/>
      <c r="AR2781" s="367"/>
      <c r="AS2781" s="367"/>
      <c r="AT2781" s="367"/>
    </row>
    <row r="2782" spans="2:46" ht="13.8">
      <c r="B2782" s="26">
        <v>128.16666666666811</v>
      </c>
      <c r="C2782" s="363">
        <v>1083.1385196564427</v>
      </c>
      <c r="D2782" s="367">
        <v>7690.0000000000864</v>
      </c>
      <c r="E2782" s="367">
        <v>35767.441860465333</v>
      </c>
      <c r="F2782" s="367">
        <v>-9282446.5277090576</v>
      </c>
      <c r="G2782" s="367">
        <v>7690.0000000000464</v>
      </c>
      <c r="H2782" s="367">
        <v>192250</v>
      </c>
      <c r="I2782" s="384">
        <v>-109475032.86654635</v>
      </c>
      <c r="J2782" s="367">
        <v>7690</v>
      </c>
      <c r="K2782" s="367">
        <v>46606.06060606111</v>
      </c>
      <c r="L2782" s="384">
        <v>-6777523.4129245961</v>
      </c>
      <c r="M2782" s="367">
        <v>7690.0000000000837</v>
      </c>
      <c r="N2782" s="367">
        <v>769</v>
      </c>
      <c r="O2782" s="384">
        <v>-113769.45878492844</v>
      </c>
      <c r="P2782" s="367">
        <v>111.50500000000001</v>
      </c>
      <c r="Q2782" s="367">
        <v>769</v>
      </c>
      <c r="R2782" s="384">
        <v>-49772.858095204021</v>
      </c>
      <c r="S2782" s="367">
        <v>107.66</v>
      </c>
      <c r="T2782" s="367">
        <v>26517.241379310079</v>
      </c>
      <c r="U2782" s="384">
        <v>-6935322.2973465342</v>
      </c>
      <c r="V2782" s="367">
        <v>7689.9999999999227</v>
      </c>
      <c r="W2782" s="367">
        <v>1281666.6666666677</v>
      </c>
      <c r="X2782" s="384">
        <v>122980.39740810437</v>
      </c>
      <c r="Y2782" s="386">
        <v>7690.0000000000055</v>
      </c>
      <c r="Z2782" s="367"/>
      <c r="AA2782" s="367"/>
      <c r="AB2782" s="367"/>
      <c r="AC2782" s="367"/>
      <c r="AD2782" s="367"/>
      <c r="AE2782" s="367"/>
      <c r="AF2782" s="367"/>
      <c r="AG2782" s="367"/>
      <c r="AH2782" s="367"/>
      <c r="AI2782" s="367"/>
      <c r="AJ2782" s="367"/>
      <c r="AK2782" s="367"/>
      <c r="AL2782" s="367"/>
      <c r="AM2782" s="367"/>
      <c r="AN2782" s="367"/>
      <c r="AO2782" s="367"/>
      <c r="AP2782" s="367"/>
      <c r="AQ2782" s="367"/>
      <c r="AR2782" s="367"/>
      <c r="AS2782" s="367"/>
      <c r="AT2782" s="367"/>
    </row>
    <row r="2783" spans="2:46" ht="13.8">
      <c r="B2783" s="26">
        <v>128.33333333333476</v>
      </c>
      <c r="C2783" s="363">
        <v>1084.4885950887772</v>
      </c>
      <c r="D2783" s="367">
        <v>7700.0000000000855</v>
      </c>
      <c r="E2783" s="367">
        <v>35813.95348837231</v>
      </c>
      <c r="F2783" s="367">
        <v>-9306693.3001912087</v>
      </c>
      <c r="G2783" s="367">
        <v>7700.0000000000464</v>
      </c>
      <c r="H2783" s="367">
        <v>192500</v>
      </c>
      <c r="I2783" s="384">
        <v>-109760739.03344601</v>
      </c>
      <c r="J2783" s="367">
        <v>7700</v>
      </c>
      <c r="K2783" s="367">
        <v>46666.666666667174</v>
      </c>
      <c r="L2783" s="384">
        <v>-6795656.981259183</v>
      </c>
      <c r="M2783" s="367">
        <v>7700.0000000000846</v>
      </c>
      <c r="N2783" s="367">
        <v>770</v>
      </c>
      <c r="O2783" s="384">
        <v>-114068.2717893832</v>
      </c>
      <c r="P2783" s="367">
        <v>111.64999999999999</v>
      </c>
      <c r="Q2783" s="367">
        <v>770</v>
      </c>
      <c r="R2783" s="384">
        <v>-49908.785440682965</v>
      </c>
      <c r="S2783" s="367">
        <v>107.8</v>
      </c>
      <c r="T2783" s="367">
        <v>26551.724137930767</v>
      </c>
      <c r="U2783" s="384">
        <v>-6953788.4973338395</v>
      </c>
      <c r="V2783" s="367">
        <v>7699.9999999999227</v>
      </c>
      <c r="W2783" s="367">
        <v>1283333.3333333344</v>
      </c>
      <c r="X2783" s="384">
        <v>122788.99984458569</v>
      </c>
      <c r="Y2783" s="386">
        <v>7700.0000000000055</v>
      </c>
      <c r="Z2783" s="367"/>
      <c r="AA2783" s="367"/>
      <c r="AB2783" s="367"/>
      <c r="AC2783" s="367"/>
      <c r="AD2783" s="367"/>
      <c r="AE2783" s="367"/>
      <c r="AF2783" s="367"/>
      <c r="AG2783" s="367"/>
      <c r="AH2783" s="367"/>
      <c r="AI2783" s="367"/>
      <c r="AJ2783" s="367"/>
      <c r="AK2783" s="367"/>
      <c r="AL2783" s="367"/>
      <c r="AM2783" s="367"/>
      <c r="AN2783" s="367"/>
      <c r="AO2783" s="367"/>
      <c r="AP2783" s="367"/>
      <c r="AQ2783" s="367"/>
      <c r="AR2783" s="367"/>
      <c r="AS2783" s="367"/>
      <c r="AT2783" s="367"/>
    </row>
    <row r="2784" spans="2:46" ht="13.8">
      <c r="B2784" s="26">
        <v>128.50000000000142</v>
      </c>
      <c r="C2784" s="363">
        <v>1085.838518762167</v>
      </c>
      <c r="D2784" s="367">
        <v>7710.0000000000855</v>
      </c>
      <c r="E2784" s="367">
        <v>35860.465116279287</v>
      </c>
      <c r="F2784" s="367">
        <v>-9330971.6985714231</v>
      </c>
      <c r="G2784" s="367">
        <v>7710.0000000000464</v>
      </c>
      <c r="H2784" s="367">
        <v>192750</v>
      </c>
      <c r="I2784" s="384">
        <v>-110046817.52740048</v>
      </c>
      <c r="J2784" s="367">
        <v>7710</v>
      </c>
      <c r="K2784" s="367">
        <v>46727.272727273237</v>
      </c>
      <c r="L2784" s="384">
        <v>-6813814.757759667</v>
      </c>
      <c r="M2784" s="367">
        <v>7710.0000000000846</v>
      </c>
      <c r="N2784" s="367">
        <v>771</v>
      </c>
      <c r="O2784" s="384">
        <v>-114367.47665961627</v>
      </c>
      <c r="P2784" s="367">
        <v>111.795</v>
      </c>
      <c r="Q2784" s="367">
        <v>771</v>
      </c>
      <c r="R2784" s="384">
        <v>-50044.897729571559</v>
      </c>
      <c r="S2784" s="367">
        <v>107.94</v>
      </c>
      <c r="T2784" s="367">
        <v>26586.206896551455</v>
      </c>
      <c r="U2784" s="384">
        <v>-6972279.2364780633</v>
      </c>
      <c r="V2784" s="367">
        <v>7709.9999999999227</v>
      </c>
      <c r="W2784" s="367">
        <v>1285000.0000000012</v>
      </c>
      <c r="X2784" s="384">
        <v>122596.68976143867</v>
      </c>
      <c r="Y2784" s="386">
        <v>7710.0000000000073</v>
      </c>
      <c r="Z2784" s="367"/>
      <c r="AA2784" s="367"/>
      <c r="AB2784" s="367"/>
      <c r="AC2784" s="367"/>
      <c r="AD2784" s="367"/>
      <c r="AE2784" s="367"/>
      <c r="AF2784" s="367"/>
      <c r="AG2784" s="367"/>
      <c r="AH2784" s="367"/>
      <c r="AI2784" s="367"/>
      <c r="AJ2784" s="367"/>
      <c r="AK2784" s="367"/>
      <c r="AL2784" s="367"/>
      <c r="AM2784" s="367"/>
      <c r="AN2784" s="367"/>
      <c r="AO2784" s="367"/>
      <c r="AP2784" s="367"/>
      <c r="AQ2784" s="367"/>
      <c r="AR2784" s="367"/>
      <c r="AS2784" s="367"/>
      <c r="AT2784" s="367"/>
    </row>
    <row r="2785" spans="2:46" ht="13.8">
      <c r="B2785" s="26">
        <v>128.66666666666808</v>
      </c>
      <c r="C2785" s="363">
        <v>1087.1882906766107</v>
      </c>
      <c r="D2785" s="367">
        <v>7720.0000000000846</v>
      </c>
      <c r="E2785" s="367">
        <v>35906.976744186264</v>
      </c>
      <c r="F2785" s="367">
        <v>-9355281.7228497081</v>
      </c>
      <c r="G2785" s="367">
        <v>7720.0000000000464</v>
      </c>
      <c r="H2785" s="367">
        <v>193000</v>
      </c>
      <c r="I2785" s="384">
        <v>-110333268.34840974</v>
      </c>
      <c r="J2785" s="367">
        <v>7720</v>
      </c>
      <c r="K2785" s="367">
        <v>46787.878787879301</v>
      </c>
      <c r="L2785" s="384">
        <v>-6831996.742426049</v>
      </c>
      <c r="M2785" s="367">
        <v>7720.0000000000855</v>
      </c>
      <c r="N2785" s="367">
        <v>772</v>
      </c>
      <c r="O2785" s="384">
        <v>-114667.07339562761</v>
      </c>
      <c r="P2785" s="367">
        <v>111.94000000000001</v>
      </c>
      <c r="Q2785" s="367">
        <v>772</v>
      </c>
      <c r="R2785" s="384">
        <v>-50181.194961869805</v>
      </c>
      <c r="S2785" s="367">
        <v>108.08</v>
      </c>
      <c r="T2785" s="367">
        <v>26620.689655172144</v>
      </c>
      <c r="U2785" s="384">
        <v>-6990794.5147792036</v>
      </c>
      <c r="V2785" s="367">
        <v>7719.9999999999218</v>
      </c>
      <c r="W2785" s="367">
        <v>1286666.6666666679</v>
      </c>
      <c r="X2785" s="384">
        <v>122403.46715866336</v>
      </c>
      <c r="Y2785" s="386">
        <v>7720.0000000000073</v>
      </c>
      <c r="Z2785" s="367"/>
      <c r="AA2785" s="367"/>
      <c r="AB2785" s="367"/>
      <c r="AC2785" s="367"/>
      <c r="AD2785" s="367"/>
      <c r="AE2785" s="367"/>
      <c r="AF2785" s="367"/>
      <c r="AG2785" s="367"/>
      <c r="AH2785" s="367"/>
      <c r="AI2785" s="367"/>
      <c r="AJ2785" s="367"/>
      <c r="AK2785" s="367"/>
      <c r="AL2785" s="367"/>
      <c r="AM2785" s="367"/>
      <c r="AN2785" s="367"/>
      <c r="AO2785" s="367"/>
      <c r="AP2785" s="367"/>
      <c r="AQ2785" s="367"/>
      <c r="AR2785" s="367"/>
      <c r="AS2785" s="367"/>
      <c r="AT2785" s="367"/>
    </row>
    <row r="2786" spans="2:46" ht="13.8">
      <c r="B2786" s="26">
        <v>128.83333333333474</v>
      </c>
      <c r="C2786" s="363">
        <v>1088.537910832109</v>
      </c>
      <c r="D2786" s="367">
        <v>7730.0000000000846</v>
      </c>
      <c r="E2786" s="367">
        <v>35953.488372093241</v>
      </c>
      <c r="F2786" s="367">
        <v>-9379623.3730260599</v>
      </c>
      <c r="G2786" s="367">
        <v>7730.0000000000464</v>
      </c>
      <c r="H2786" s="367">
        <v>193250</v>
      </c>
      <c r="I2786" s="384">
        <v>-110620091.4964738</v>
      </c>
      <c r="J2786" s="367">
        <v>7730</v>
      </c>
      <c r="K2786" s="367">
        <v>46848.484848485365</v>
      </c>
      <c r="L2786" s="384">
        <v>-6850202.9352583271</v>
      </c>
      <c r="M2786" s="367">
        <v>7730.0000000000855</v>
      </c>
      <c r="N2786" s="367">
        <v>773</v>
      </c>
      <c r="O2786" s="384">
        <v>-114967.06199741714</v>
      </c>
      <c r="P2786" s="367">
        <v>112.08499999999999</v>
      </c>
      <c r="Q2786" s="367">
        <v>773</v>
      </c>
      <c r="R2786" s="384">
        <v>-50317.677137577695</v>
      </c>
      <c r="S2786" s="367">
        <v>108.22</v>
      </c>
      <c r="T2786" s="367">
        <v>26655.172413792832</v>
      </c>
      <c r="U2786" s="384">
        <v>-7009334.3322372632</v>
      </c>
      <c r="V2786" s="367">
        <v>7729.9999999999218</v>
      </c>
      <c r="W2786" s="367">
        <v>1288333.3333333347</v>
      </c>
      <c r="X2786" s="384">
        <v>122209.33203625977</v>
      </c>
      <c r="Y2786" s="386">
        <v>7730.0000000000082</v>
      </c>
      <c r="Z2786" s="367"/>
      <c r="AA2786" s="367"/>
      <c r="AB2786" s="367"/>
      <c r="AC2786" s="367"/>
      <c r="AD2786" s="367"/>
      <c r="AE2786" s="367"/>
      <c r="AF2786" s="367"/>
      <c r="AG2786" s="367"/>
      <c r="AH2786" s="367"/>
      <c r="AI2786" s="367"/>
      <c r="AJ2786" s="367"/>
      <c r="AK2786" s="367"/>
      <c r="AL2786" s="367"/>
      <c r="AM2786" s="367"/>
      <c r="AN2786" s="367"/>
      <c r="AO2786" s="367"/>
      <c r="AP2786" s="367"/>
      <c r="AQ2786" s="367"/>
      <c r="AR2786" s="367"/>
      <c r="AS2786" s="367"/>
      <c r="AT2786" s="367"/>
    </row>
    <row r="2787" spans="2:46" ht="13.8">
      <c r="B2787" s="26">
        <v>129.00000000000139</v>
      </c>
      <c r="C2787" s="363">
        <v>1089.8873792286618</v>
      </c>
      <c r="D2787" s="367">
        <v>7740.0000000000837</v>
      </c>
      <c r="E2787" s="367">
        <v>36000.000000000218</v>
      </c>
      <c r="F2787" s="367">
        <v>-9403996.6491004787</v>
      </c>
      <c r="G2787" s="367">
        <v>7740.0000000000473</v>
      </c>
      <c r="H2787" s="367">
        <v>193500</v>
      </c>
      <c r="I2787" s="384">
        <v>-110907286.97159265</v>
      </c>
      <c r="J2787" s="367">
        <v>7739.9999999999991</v>
      </c>
      <c r="K2787" s="367">
        <v>46909.090909091428</v>
      </c>
      <c r="L2787" s="384">
        <v>-6868433.3362565022</v>
      </c>
      <c r="M2787" s="367">
        <v>7740.0000000000864</v>
      </c>
      <c r="N2787" s="367">
        <v>774</v>
      </c>
      <c r="O2787" s="384">
        <v>-115267.44246498498</v>
      </c>
      <c r="P2787" s="367">
        <v>112.23</v>
      </c>
      <c r="Q2787" s="367">
        <v>774</v>
      </c>
      <c r="R2787" s="384">
        <v>-50454.344256695236</v>
      </c>
      <c r="S2787" s="367">
        <v>108.36</v>
      </c>
      <c r="T2787" s="367">
        <v>26689.655172413521</v>
      </c>
      <c r="U2787" s="384">
        <v>-7027898.6888522413</v>
      </c>
      <c r="V2787" s="367">
        <v>7739.9999999999218</v>
      </c>
      <c r="W2787" s="367">
        <v>1290000.0000000014</v>
      </c>
      <c r="X2787" s="384">
        <v>122014.28439422787</v>
      </c>
      <c r="Y2787" s="386">
        <v>7740.0000000000082</v>
      </c>
      <c r="Z2787" s="367"/>
      <c r="AA2787" s="367"/>
      <c r="AB2787" s="367"/>
      <c r="AC2787" s="367"/>
      <c r="AD2787" s="367"/>
      <c r="AE2787" s="367"/>
      <c r="AF2787" s="367"/>
      <c r="AG2787" s="367"/>
      <c r="AH2787" s="367"/>
      <c r="AI2787" s="367"/>
      <c r="AJ2787" s="367"/>
      <c r="AK2787" s="367"/>
      <c r="AL2787" s="367"/>
      <c r="AM2787" s="367"/>
      <c r="AN2787" s="367"/>
      <c r="AO2787" s="367"/>
      <c r="AP2787" s="367"/>
      <c r="AQ2787" s="367"/>
      <c r="AR2787" s="367"/>
      <c r="AS2787" s="367"/>
      <c r="AT2787" s="367"/>
    </row>
    <row r="2788" spans="2:46" ht="13.8">
      <c r="B2788" s="26">
        <v>129.16666666666805</v>
      </c>
      <c r="C2788" s="363">
        <v>1091.236695866269</v>
      </c>
      <c r="D2788" s="367">
        <v>7750.0000000000837</v>
      </c>
      <c r="E2788" s="367">
        <v>36046.511627907195</v>
      </c>
      <c r="F2788" s="367">
        <v>-9428401.5510729607</v>
      </c>
      <c r="G2788" s="367">
        <v>7750.0000000000473</v>
      </c>
      <c r="H2788" s="367">
        <v>193750</v>
      </c>
      <c r="I2788" s="384">
        <v>-111194854.77376631</v>
      </c>
      <c r="J2788" s="367">
        <v>7749.9999999999991</v>
      </c>
      <c r="K2788" s="367">
        <v>46969.696969697492</v>
      </c>
      <c r="L2788" s="384">
        <v>-6886687.9454205753</v>
      </c>
      <c r="M2788" s="367">
        <v>7750.0000000000864</v>
      </c>
      <c r="N2788" s="367">
        <v>775</v>
      </c>
      <c r="O2788" s="384">
        <v>-115568.21479833103</v>
      </c>
      <c r="P2788" s="367">
        <v>112.37499999999999</v>
      </c>
      <c r="Q2788" s="367">
        <v>775</v>
      </c>
      <c r="R2788" s="384">
        <v>-50591.196319222428</v>
      </c>
      <c r="S2788" s="367">
        <v>108.5</v>
      </c>
      <c r="T2788" s="367">
        <v>26724.137931034209</v>
      </c>
      <c r="U2788" s="384">
        <v>-7046487.5846241321</v>
      </c>
      <c r="V2788" s="367">
        <v>7749.99999999992</v>
      </c>
      <c r="W2788" s="367">
        <v>1291666.6666666681</v>
      </c>
      <c r="X2788" s="384">
        <v>121818.32423256768</v>
      </c>
      <c r="Y2788" s="386">
        <v>7750.0000000000082</v>
      </c>
      <c r="Z2788" s="367"/>
      <c r="AA2788" s="367"/>
      <c r="AB2788" s="367"/>
      <c r="AC2788" s="367"/>
      <c r="AD2788" s="367"/>
      <c r="AE2788" s="367"/>
      <c r="AF2788" s="367"/>
      <c r="AG2788" s="367"/>
      <c r="AH2788" s="367"/>
      <c r="AI2788" s="367"/>
      <c r="AJ2788" s="367"/>
      <c r="AK2788" s="367"/>
      <c r="AL2788" s="367"/>
      <c r="AM2788" s="367"/>
      <c r="AN2788" s="367"/>
      <c r="AO2788" s="367"/>
      <c r="AP2788" s="367"/>
      <c r="AQ2788" s="367"/>
      <c r="AR2788" s="367"/>
      <c r="AS2788" s="367"/>
      <c r="AT2788" s="367"/>
    </row>
    <row r="2789" spans="2:46" ht="13.8">
      <c r="B2789" s="26">
        <v>129.33333333333471</v>
      </c>
      <c r="C2789" s="363">
        <v>1092.5858607449311</v>
      </c>
      <c r="D2789" s="367">
        <v>7760.0000000000828</v>
      </c>
      <c r="E2789" s="367">
        <v>36093.023255814172</v>
      </c>
      <c r="F2789" s="367">
        <v>-9452838.0789435115</v>
      </c>
      <c r="G2789" s="367">
        <v>7760.0000000000473</v>
      </c>
      <c r="H2789" s="367">
        <v>194000</v>
      </c>
      <c r="I2789" s="384">
        <v>-111482794.90299477</v>
      </c>
      <c r="J2789" s="367">
        <v>7759.9999999999991</v>
      </c>
      <c r="K2789" s="367">
        <v>47030.303030303556</v>
      </c>
      <c r="L2789" s="384">
        <v>-6904966.7627505437</v>
      </c>
      <c r="M2789" s="367">
        <v>7760.0000000000864</v>
      </c>
      <c r="N2789" s="367">
        <v>776</v>
      </c>
      <c r="O2789" s="384">
        <v>-115869.37899745542</v>
      </c>
      <c r="P2789" s="367">
        <v>112.52</v>
      </c>
      <c r="Q2789" s="367">
        <v>776</v>
      </c>
      <c r="R2789" s="384">
        <v>-50728.233325159272</v>
      </c>
      <c r="S2789" s="367">
        <v>108.64</v>
      </c>
      <c r="T2789" s="367">
        <v>26758.620689654897</v>
      </c>
      <c r="U2789" s="384">
        <v>-7065101.0195529461</v>
      </c>
      <c r="V2789" s="367">
        <v>7759.99999999992</v>
      </c>
      <c r="W2789" s="367">
        <v>1293333.3333333349</v>
      </c>
      <c r="X2789" s="384">
        <v>121621.45155127915</v>
      </c>
      <c r="Y2789" s="386">
        <v>7760.0000000000091</v>
      </c>
      <c r="Z2789" s="367"/>
      <c r="AA2789" s="367"/>
      <c r="AB2789" s="367"/>
      <c r="AC2789" s="367"/>
      <c r="AD2789" s="367"/>
      <c r="AE2789" s="367"/>
      <c r="AF2789" s="367"/>
      <c r="AG2789" s="367"/>
      <c r="AH2789" s="367"/>
      <c r="AI2789" s="367"/>
      <c r="AJ2789" s="367"/>
      <c r="AK2789" s="367"/>
      <c r="AL2789" s="367"/>
      <c r="AM2789" s="367"/>
      <c r="AN2789" s="367"/>
      <c r="AO2789" s="367"/>
      <c r="AP2789" s="367"/>
      <c r="AQ2789" s="367"/>
      <c r="AR2789" s="367"/>
      <c r="AS2789" s="367"/>
      <c r="AT2789" s="367"/>
    </row>
    <row r="2790" spans="2:46" ht="13.8">
      <c r="B2790" s="26">
        <v>129.50000000000136</v>
      </c>
      <c r="C2790" s="363">
        <v>1093.9348738646477</v>
      </c>
      <c r="D2790" s="367">
        <v>7770.0000000000828</v>
      </c>
      <c r="E2790" s="367">
        <v>36139.53488372115</v>
      </c>
      <c r="F2790" s="367">
        <v>-9477306.2327121291</v>
      </c>
      <c r="G2790" s="367">
        <v>7770.0000000000482</v>
      </c>
      <c r="H2790" s="367">
        <v>194250</v>
      </c>
      <c r="I2790" s="384">
        <v>-111771107.35927802</v>
      </c>
      <c r="J2790" s="367">
        <v>7769.9999999999991</v>
      </c>
      <c r="K2790" s="367">
        <v>47090.909090909619</v>
      </c>
      <c r="L2790" s="384">
        <v>-6923269.7882464146</v>
      </c>
      <c r="M2790" s="367">
        <v>7770.0000000000882</v>
      </c>
      <c r="N2790" s="367">
        <v>777</v>
      </c>
      <c r="O2790" s="384">
        <v>-116170.93506235805</v>
      </c>
      <c r="P2790" s="367">
        <v>112.66500000000001</v>
      </c>
      <c r="Q2790" s="367">
        <v>777</v>
      </c>
      <c r="R2790" s="384">
        <v>-50865.455274505774</v>
      </c>
      <c r="S2790" s="367">
        <v>108.78</v>
      </c>
      <c r="T2790" s="367">
        <v>26793.103448275586</v>
      </c>
      <c r="U2790" s="384">
        <v>-7083738.9936386775</v>
      </c>
      <c r="V2790" s="367">
        <v>7769.99999999992</v>
      </c>
      <c r="W2790" s="367">
        <v>1295000.0000000016</v>
      </c>
      <c r="X2790" s="384">
        <v>121423.66635036234</v>
      </c>
      <c r="Y2790" s="386">
        <v>7770.0000000000091</v>
      </c>
      <c r="Z2790" s="367"/>
      <c r="AA2790" s="367"/>
      <c r="AB2790" s="367"/>
      <c r="AC2790" s="367"/>
      <c r="AD2790" s="367"/>
      <c r="AE2790" s="367"/>
      <c r="AF2790" s="367"/>
      <c r="AG2790" s="367"/>
      <c r="AH2790" s="367"/>
      <c r="AI2790" s="367"/>
      <c r="AJ2790" s="367"/>
      <c r="AK2790" s="367"/>
      <c r="AL2790" s="367"/>
      <c r="AM2790" s="367"/>
      <c r="AN2790" s="367"/>
      <c r="AO2790" s="367"/>
      <c r="AP2790" s="367"/>
      <c r="AQ2790" s="367"/>
      <c r="AR2790" s="367"/>
      <c r="AS2790" s="367"/>
      <c r="AT2790" s="367"/>
    </row>
    <row r="2791" spans="2:46" ht="13.8">
      <c r="B2791" s="26">
        <v>129.66666666666802</v>
      </c>
      <c r="C2791" s="363">
        <v>1095.2837352254185</v>
      </c>
      <c r="D2791" s="367">
        <v>7780.0000000000809</v>
      </c>
      <c r="E2791" s="367">
        <v>36186.046511628127</v>
      </c>
      <c r="F2791" s="367">
        <v>-9501806.0123788118</v>
      </c>
      <c r="G2791" s="367">
        <v>7780.0000000000482</v>
      </c>
      <c r="H2791" s="367">
        <v>194500</v>
      </c>
      <c r="I2791" s="384">
        <v>-112059792.14261609</v>
      </c>
      <c r="J2791" s="367">
        <v>7779.9999999999991</v>
      </c>
      <c r="K2791" s="367">
        <v>47151.515151515683</v>
      </c>
      <c r="L2791" s="384">
        <v>-6941597.0219081771</v>
      </c>
      <c r="M2791" s="367">
        <v>7780.0000000000882</v>
      </c>
      <c r="N2791" s="367">
        <v>778</v>
      </c>
      <c r="O2791" s="384">
        <v>-116472.88299303889</v>
      </c>
      <c r="P2791" s="367">
        <v>112.80999999999999</v>
      </c>
      <c r="Q2791" s="367">
        <v>778</v>
      </c>
      <c r="R2791" s="384">
        <v>-51002.862167261912</v>
      </c>
      <c r="S2791" s="367">
        <v>108.92</v>
      </c>
      <c r="T2791" s="367">
        <v>26827.586206896274</v>
      </c>
      <c r="U2791" s="384">
        <v>-7102401.5068813246</v>
      </c>
      <c r="V2791" s="367">
        <v>7779.9999999999191</v>
      </c>
      <c r="W2791" s="367">
        <v>1296666.6666666684</v>
      </c>
      <c r="X2791" s="384">
        <v>121224.96862981722</v>
      </c>
      <c r="Y2791" s="386">
        <v>7780.00000000001</v>
      </c>
      <c r="Z2791" s="367"/>
      <c r="AA2791" s="367"/>
      <c r="AB2791" s="367"/>
      <c r="AC2791" s="367"/>
      <c r="AD2791" s="367"/>
      <c r="AE2791" s="367"/>
      <c r="AF2791" s="367"/>
      <c r="AG2791" s="367"/>
      <c r="AH2791" s="367"/>
      <c r="AI2791" s="367"/>
      <c r="AJ2791" s="367"/>
      <c r="AK2791" s="367"/>
      <c r="AL2791" s="367"/>
      <c r="AM2791" s="367"/>
      <c r="AN2791" s="367"/>
      <c r="AO2791" s="367"/>
      <c r="AP2791" s="367"/>
      <c r="AQ2791" s="367"/>
      <c r="AR2791" s="367"/>
      <c r="AS2791" s="367"/>
      <c r="AT2791" s="367"/>
    </row>
    <row r="2792" spans="2:46" ht="13.8">
      <c r="B2792" s="26">
        <v>129.83333333333468</v>
      </c>
      <c r="C2792" s="363">
        <v>1096.6324448272439</v>
      </c>
      <c r="D2792" s="367">
        <v>7790.0000000000809</v>
      </c>
      <c r="E2792" s="367">
        <v>36232.558139535104</v>
      </c>
      <c r="F2792" s="367">
        <v>-9526337.4179435596</v>
      </c>
      <c r="G2792" s="367">
        <v>7790.0000000000482</v>
      </c>
      <c r="H2792" s="367">
        <v>194750</v>
      </c>
      <c r="I2792" s="384">
        <v>-112348849.25300895</v>
      </c>
      <c r="J2792" s="367">
        <v>7789.9999999999991</v>
      </c>
      <c r="K2792" s="367">
        <v>47212.121212121747</v>
      </c>
      <c r="L2792" s="384">
        <v>-6959948.4637358403</v>
      </c>
      <c r="M2792" s="367">
        <v>7790.0000000000891</v>
      </c>
      <c r="N2792" s="367">
        <v>779</v>
      </c>
      <c r="O2792" s="384">
        <v>-116775.22278949806</v>
      </c>
      <c r="P2792" s="367">
        <v>112.955</v>
      </c>
      <c r="Q2792" s="367">
        <v>779</v>
      </c>
      <c r="R2792" s="384">
        <v>-51140.454003427694</v>
      </c>
      <c r="S2792" s="367">
        <v>109.05999999999999</v>
      </c>
      <c r="T2792" s="367">
        <v>26862.068965516963</v>
      </c>
      <c r="U2792" s="384">
        <v>-7121088.5592808919</v>
      </c>
      <c r="V2792" s="367">
        <v>7789.9999999999191</v>
      </c>
      <c r="W2792" s="367">
        <v>1298333.3333333351</v>
      </c>
      <c r="X2792" s="384">
        <v>121025.35838964379</v>
      </c>
      <c r="Y2792" s="386">
        <v>7790.00000000001</v>
      </c>
      <c r="Z2792" s="367"/>
      <c r="AA2792" s="367"/>
      <c r="AB2792" s="367"/>
      <c r="AC2792" s="367"/>
      <c r="AD2792" s="367"/>
      <c r="AE2792" s="367"/>
      <c r="AF2792" s="367"/>
      <c r="AG2792" s="367"/>
      <c r="AH2792" s="367"/>
      <c r="AI2792" s="367"/>
      <c r="AJ2792" s="367"/>
      <c r="AK2792" s="367"/>
      <c r="AL2792" s="367"/>
      <c r="AM2792" s="367"/>
      <c r="AN2792" s="367"/>
      <c r="AO2792" s="367"/>
      <c r="AP2792" s="367"/>
      <c r="AQ2792" s="367"/>
      <c r="AR2792" s="367"/>
      <c r="AS2792" s="367"/>
      <c r="AT2792" s="367"/>
    </row>
    <row r="2793" spans="2:46" ht="13.8">
      <c r="B2793" s="26">
        <v>130.00000000000134</v>
      </c>
      <c r="C2793" s="363">
        <v>1097.9810026701241</v>
      </c>
      <c r="D2793" s="367">
        <v>7800.00000000008</v>
      </c>
      <c r="E2793" s="367">
        <v>36279.069767442081</v>
      </c>
      <c r="F2793" s="367">
        <v>-9550900.449406378</v>
      </c>
      <c r="G2793" s="367">
        <v>7800.0000000000482</v>
      </c>
      <c r="H2793" s="367">
        <v>195000</v>
      </c>
      <c r="I2793" s="384">
        <v>-112638278.69045661</v>
      </c>
      <c r="J2793" s="367">
        <v>7799.9999999999991</v>
      </c>
      <c r="K2793" s="367">
        <v>47272.72727272781</v>
      </c>
      <c r="L2793" s="384">
        <v>-6978324.1137293987</v>
      </c>
      <c r="M2793" s="367">
        <v>7800.0000000000891</v>
      </c>
      <c r="N2793" s="367">
        <v>780</v>
      </c>
      <c r="O2793" s="384">
        <v>-117077.95445173547</v>
      </c>
      <c r="P2793" s="367">
        <v>113.10000000000001</v>
      </c>
      <c r="Q2793" s="367">
        <v>780</v>
      </c>
      <c r="R2793" s="384">
        <v>-51278.230783003142</v>
      </c>
      <c r="S2793" s="367">
        <v>109.19999999999999</v>
      </c>
      <c r="T2793" s="367">
        <v>26896.551724137651</v>
      </c>
      <c r="U2793" s="384">
        <v>-7139800.1508373767</v>
      </c>
      <c r="V2793" s="367">
        <v>7799.9999999999191</v>
      </c>
      <c r="W2793" s="367">
        <v>1300000.0000000019</v>
      </c>
      <c r="X2793" s="384">
        <v>120824.83562984205</v>
      </c>
      <c r="Y2793" s="386">
        <v>7800.0000000000109</v>
      </c>
      <c r="Z2793" s="367"/>
      <c r="AA2793" s="367"/>
      <c r="AB2793" s="367"/>
      <c r="AC2793" s="367"/>
      <c r="AD2793" s="367"/>
      <c r="AE2793" s="367"/>
      <c r="AF2793" s="367"/>
      <c r="AG2793" s="367"/>
      <c r="AH2793" s="367"/>
      <c r="AI2793" s="367"/>
      <c r="AJ2793" s="367"/>
      <c r="AK2793" s="367"/>
      <c r="AL2793" s="367"/>
      <c r="AM2793" s="367"/>
      <c r="AN2793" s="367"/>
      <c r="AO2793" s="367"/>
      <c r="AP2793" s="367"/>
      <c r="AQ2793" s="367"/>
      <c r="AR2793" s="367"/>
      <c r="AS2793" s="367"/>
      <c r="AT2793" s="367"/>
    </row>
    <row r="2794" spans="2:46" ht="13.8">
      <c r="B2794" s="26">
        <v>130.16666666666799</v>
      </c>
      <c r="C2794" s="363">
        <v>1099.3294087540587</v>
      </c>
      <c r="D2794" s="367">
        <v>7810.00000000008</v>
      </c>
      <c r="E2794" s="367">
        <v>36325.581395349058</v>
      </c>
      <c r="F2794" s="367">
        <v>-9575495.1067672595</v>
      </c>
      <c r="G2794" s="367">
        <v>7810.0000000000482</v>
      </c>
      <c r="H2794" s="367">
        <v>195250</v>
      </c>
      <c r="I2794" s="384">
        <v>-112928080.45495908</v>
      </c>
      <c r="J2794" s="367">
        <v>7809.9999999999991</v>
      </c>
      <c r="K2794" s="367">
        <v>47333.333333333874</v>
      </c>
      <c r="L2794" s="384">
        <v>-6996723.971888857</v>
      </c>
      <c r="M2794" s="367">
        <v>7810.00000000009</v>
      </c>
      <c r="N2794" s="367">
        <v>781</v>
      </c>
      <c r="O2794" s="384">
        <v>-117381.07797975108</v>
      </c>
      <c r="P2794" s="367">
        <v>113.24499999999999</v>
      </c>
      <c r="Q2794" s="367">
        <v>781</v>
      </c>
      <c r="R2794" s="384">
        <v>-51416.192505988234</v>
      </c>
      <c r="S2794" s="367">
        <v>109.33999999999999</v>
      </c>
      <c r="T2794" s="367">
        <v>26931.034482758339</v>
      </c>
      <c r="U2794" s="384">
        <v>-7158536.2815507781</v>
      </c>
      <c r="V2794" s="367">
        <v>7809.9999999999181</v>
      </c>
      <c r="W2794" s="367">
        <v>1301666.6666666686</v>
      </c>
      <c r="X2794" s="384">
        <v>120623.40035041202</v>
      </c>
      <c r="Y2794" s="386">
        <v>7810.0000000000118</v>
      </c>
      <c r="Z2794" s="367"/>
      <c r="AA2794" s="367"/>
      <c r="AB2794" s="367"/>
      <c r="AC2794" s="367"/>
      <c r="AD2794" s="367"/>
      <c r="AE2794" s="367"/>
      <c r="AF2794" s="367"/>
      <c r="AG2794" s="367"/>
      <c r="AH2794" s="367"/>
      <c r="AI2794" s="367"/>
      <c r="AJ2794" s="367"/>
      <c r="AK2794" s="367"/>
      <c r="AL2794" s="367"/>
      <c r="AM2794" s="367"/>
      <c r="AN2794" s="367"/>
      <c r="AO2794" s="367"/>
      <c r="AP2794" s="367"/>
      <c r="AQ2794" s="367"/>
      <c r="AR2794" s="367"/>
      <c r="AS2794" s="367"/>
      <c r="AT2794" s="367"/>
    </row>
    <row r="2795" spans="2:46" ht="13.8">
      <c r="B2795" s="26">
        <v>130.33333333333465</v>
      </c>
      <c r="C2795" s="363">
        <v>1100.6776630790475</v>
      </c>
      <c r="D2795" s="367">
        <v>7820.0000000000791</v>
      </c>
      <c r="E2795" s="367">
        <v>36372.093023256035</v>
      </c>
      <c r="F2795" s="367">
        <v>-9600121.390026208</v>
      </c>
      <c r="G2795" s="367">
        <v>7820.0000000000482</v>
      </c>
      <c r="H2795" s="367">
        <v>195500</v>
      </c>
      <c r="I2795" s="384">
        <v>-113218254.54651633</v>
      </c>
      <c r="J2795" s="367">
        <v>7819.9999999999991</v>
      </c>
      <c r="K2795" s="367">
        <v>47393.939393939938</v>
      </c>
      <c r="L2795" s="384">
        <v>-7015148.0382142086</v>
      </c>
      <c r="M2795" s="367">
        <v>7820.00000000009</v>
      </c>
      <c r="N2795" s="367">
        <v>782</v>
      </c>
      <c r="O2795" s="384">
        <v>-117684.59337354504</v>
      </c>
      <c r="P2795" s="367">
        <v>113.39</v>
      </c>
      <c r="Q2795" s="367">
        <v>782</v>
      </c>
      <c r="R2795" s="384">
        <v>-51554.339172382977</v>
      </c>
      <c r="S2795" s="367">
        <v>109.47999999999999</v>
      </c>
      <c r="T2795" s="367">
        <v>26965.517241379028</v>
      </c>
      <c r="U2795" s="384">
        <v>-7177296.9514210979</v>
      </c>
      <c r="V2795" s="367">
        <v>7819.9999999999181</v>
      </c>
      <c r="W2795" s="367">
        <v>1303333.3333333354</v>
      </c>
      <c r="X2795" s="384">
        <v>120421.05255135368</v>
      </c>
      <c r="Y2795" s="386">
        <v>7820.0000000000118</v>
      </c>
      <c r="Z2795" s="367"/>
      <c r="AA2795" s="367"/>
      <c r="AB2795" s="367"/>
      <c r="AC2795" s="367"/>
      <c r="AD2795" s="367"/>
      <c r="AE2795" s="367"/>
      <c r="AF2795" s="367"/>
      <c r="AG2795" s="367"/>
      <c r="AH2795" s="367"/>
      <c r="AI2795" s="367"/>
      <c r="AJ2795" s="367"/>
      <c r="AK2795" s="367"/>
      <c r="AL2795" s="367"/>
      <c r="AM2795" s="367"/>
      <c r="AN2795" s="367"/>
      <c r="AO2795" s="367"/>
      <c r="AP2795" s="367"/>
      <c r="AQ2795" s="367"/>
      <c r="AR2795" s="367"/>
      <c r="AS2795" s="367"/>
      <c r="AT2795" s="367"/>
    </row>
    <row r="2796" spans="2:46" ht="13.8">
      <c r="B2796" s="26">
        <v>130.50000000000131</v>
      </c>
      <c r="C2796" s="363">
        <v>1102.0257656450915</v>
      </c>
      <c r="D2796" s="367">
        <v>7830.0000000000791</v>
      </c>
      <c r="E2796" s="367">
        <v>36418.604651163012</v>
      </c>
      <c r="F2796" s="367">
        <v>-9624779.2991832234</v>
      </c>
      <c r="G2796" s="367">
        <v>7830.0000000000482</v>
      </c>
      <c r="H2796" s="367">
        <v>195750</v>
      </c>
      <c r="I2796" s="384">
        <v>-113508800.96512839</v>
      </c>
      <c r="J2796" s="367">
        <v>7829.9999999999991</v>
      </c>
      <c r="K2796" s="367">
        <v>47454.545454546002</v>
      </c>
      <c r="L2796" s="384">
        <v>-7033596.3127054619</v>
      </c>
      <c r="M2796" s="367">
        <v>7830.0000000000909</v>
      </c>
      <c r="N2796" s="367">
        <v>783</v>
      </c>
      <c r="O2796" s="384">
        <v>-117988.50063311723</v>
      </c>
      <c r="P2796" s="367">
        <v>113.53500000000001</v>
      </c>
      <c r="Q2796" s="367">
        <v>783</v>
      </c>
      <c r="R2796" s="384">
        <v>-51692.670782187379</v>
      </c>
      <c r="S2796" s="367">
        <v>109.61999999999999</v>
      </c>
      <c r="T2796" s="367">
        <v>26999.999999999716</v>
      </c>
      <c r="U2796" s="384">
        <v>-7196082.1604483379</v>
      </c>
      <c r="V2796" s="367">
        <v>7829.9999999999181</v>
      </c>
      <c r="W2796" s="367">
        <v>1305000.0000000021</v>
      </c>
      <c r="X2796" s="384">
        <v>120217.79223266702</v>
      </c>
      <c r="Y2796" s="386">
        <v>7830.0000000000127</v>
      </c>
      <c r="Z2796" s="367"/>
      <c r="AA2796" s="367"/>
      <c r="AB2796" s="367"/>
      <c r="AC2796" s="367"/>
      <c r="AD2796" s="367"/>
      <c r="AE2796" s="367"/>
      <c r="AF2796" s="367"/>
      <c r="AG2796" s="367"/>
      <c r="AH2796" s="367"/>
      <c r="AI2796" s="367"/>
      <c r="AJ2796" s="367"/>
      <c r="AK2796" s="367"/>
      <c r="AL2796" s="367"/>
      <c r="AM2796" s="367"/>
      <c r="AN2796" s="367"/>
      <c r="AO2796" s="367"/>
      <c r="AP2796" s="367"/>
      <c r="AQ2796" s="367"/>
      <c r="AR2796" s="367"/>
      <c r="AS2796" s="367"/>
      <c r="AT2796" s="367"/>
    </row>
    <row r="2797" spans="2:46" ht="13.8">
      <c r="B2797" s="26">
        <v>130.66666666666796</v>
      </c>
      <c r="C2797" s="363">
        <v>1103.3737164521895</v>
      </c>
      <c r="D2797" s="367">
        <v>7840.0000000000782</v>
      </c>
      <c r="E2797" s="367">
        <v>36465.116279069989</v>
      </c>
      <c r="F2797" s="367">
        <v>-9649468.8342383038</v>
      </c>
      <c r="G2797" s="367">
        <v>7840.0000000000482</v>
      </c>
      <c r="H2797" s="367">
        <v>196000</v>
      </c>
      <c r="I2797" s="384">
        <v>-113799719.71079524</v>
      </c>
      <c r="J2797" s="367">
        <v>7839.9999999999991</v>
      </c>
      <c r="K2797" s="367">
        <v>47515.151515152065</v>
      </c>
      <c r="L2797" s="384">
        <v>-7052068.7953626085</v>
      </c>
      <c r="M2797" s="367">
        <v>7840.0000000000909</v>
      </c>
      <c r="N2797" s="367">
        <v>784</v>
      </c>
      <c r="O2797" s="384">
        <v>-118292.79975846763</v>
      </c>
      <c r="P2797" s="367">
        <v>113.67999999999999</v>
      </c>
      <c r="Q2797" s="367">
        <v>784</v>
      </c>
      <c r="R2797" s="384">
        <v>-51831.187335401417</v>
      </c>
      <c r="S2797" s="367">
        <v>109.75999999999999</v>
      </c>
      <c r="T2797" s="367">
        <v>27034.482758620405</v>
      </c>
      <c r="U2797" s="384">
        <v>-7214891.9086324917</v>
      </c>
      <c r="V2797" s="367">
        <v>7839.9999999999172</v>
      </c>
      <c r="W2797" s="367">
        <v>1306666.6666666688</v>
      </c>
      <c r="X2797" s="384">
        <v>120013.61939435208</v>
      </c>
      <c r="Y2797" s="386">
        <v>7840.0000000000127</v>
      </c>
      <c r="Z2797" s="367"/>
      <c r="AA2797" s="367"/>
      <c r="AB2797" s="367"/>
      <c r="AC2797" s="367"/>
      <c r="AD2797" s="367"/>
      <c r="AE2797" s="367"/>
      <c r="AF2797" s="367"/>
      <c r="AG2797" s="367"/>
      <c r="AH2797" s="367"/>
      <c r="AI2797" s="367"/>
      <c r="AJ2797" s="367"/>
      <c r="AK2797" s="367"/>
      <c r="AL2797" s="367"/>
      <c r="AM2797" s="367"/>
      <c r="AN2797" s="367"/>
      <c r="AO2797" s="367"/>
      <c r="AP2797" s="367"/>
      <c r="AQ2797" s="367"/>
      <c r="AR2797" s="367"/>
      <c r="AS2797" s="367"/>
      <c r="AT2797" s="367"/>
    </row>
    <row r="2798" spans="2:46" ht="13.8">
      <c r="B2798" s="26">
        <v>130.83333333333462</v>
      </c>
      <c r="C2798" s="363">
        <v>1104.7215155003421</v>
      </c>
      <c r="D2798" s="367">
        <v>7850.0000000000773</v>
      </c>
      <c r="E2798" s="367">
        <v>36511.627906976966</v>
      </c>
      <c r="F2798" s="367">
        <v>-9674189.9951914549</v>
      </c>
      <c r="G2798" s="367">
        <v>7850.0000000000482</v>
      </c>
      <c r="H2798" s="367">
        <v>196250</v>
      </c>
      <c r="I2798" s="384">
        <v>-114091010.7835169</v>
      </c>
      <c r="J2798" s="367">
        <v>7849.9999999999991</v>
      </c>
      <c r="K2798" s="367">
        <v>47575.757575758129</v>
      </c>
      <c r="L2798" s="384">
        <v>-7070565.4861856531</v>
      </c>
      <c r="M2798" s="367">
        <v>7850.0000000000909</v>
      </c>
      <c r="N2798" s="367">
        <v>785</v>
      </c>
      <c r="O2798" s="384">
        <v>-118597.49074959637</v>
      </c>
      <c r="P2798" s="367">
        <v>113.825</v>
      </c>
      <c r="Q2798" s="367">
        <v>785</v>
      </c>
      <c r="R2798" s="384">
        <v>-51969.888832025114</v>
      </c>
      <c r="S2798" s="367">
        <v>109.89999999999999</v>
      </c>
      <c r="T2798" s="367">
        <v>27068.965517241093</v>
      </c>
      <c r="U2798" s="384">
        <v>-7233726.1959735658</v>
      </c>
      <c r="V2798" s="367">
        <v>7849.9999999999172</v>
      </c>
      <c r="W2798" s="367">
        <v>1308333.3333333356</v>
      </c>
      <c r="X2798" s="384">
        <v>119808.53403640882</v>
      </c>
      <c r="Y2798" s="386">
        <v>7850.0000000000136</v>
      </c>
      <c r="Z2798" s="367"/>
      <c r="AA2798" s="367"/>
      <c r="AB2798" s="367"/>
      <c r="AC2798" s="367"/>
      <c r="AD2798" s="367"/>
      <c r="AE2798" s="367"/>
      <c r="AF2798" s="367"/>
      <c r="AG2798" s="367"/>
      <c r="AH2798" s="367"/>
      <c r="AI2798" s="367"/>
      <c r="AJ2798" s="367"/>
      <c r="AK2798" s="367"/>
      <c r="AL2798" s="367"/>
      <c r="AM2798" s="367"/>
      <c r="AN2798" s="367"/>
      <c r="AO2798" s="367"/>
      <c r="AP2798" s="367"/>
      <c r="AQ2798" s="367"/>
      <c r="AR2798" s="367"/>
      <c r="AS2798" s="367"/>
      <c r="AT2798" s="367"/>
    </row>
    <row r="2799" spans="2:46" ht="13.8">
      <c r="B2799" s="26">
        <v>131.00000000000128</v>
      </c>
      <c r="C2799" s="363">
        <v>1106.0691627895496</v>
      </c>
      <c r="D2799" s="367">
        <v>7860.0000000000773</v>
      </c>
      <c r="E2799" s="367">
        <v>36558.139534883943</v>
      </c>
      <c r="F2799" s="367">
        <v>-9698942.7820426691</v>
      </c>
      <c r="G2799" s="367">
        <v>7860.0000000000482</v>
      </c>
      <c r="H2799" s="367">
        <v>196500</v>
      </c>
      <c r="I2799" s="384">
        <v>-114382674.18329336</v>
      </c>
      <c r="J2799" s="367">
        <v>7859.9999999999991</v>
      </c>
      <c r="K2799" s="367">
        <v>47636.363636364193</v>
      </c>
      <c r="L2799" s="384">
        <v>-7089086.3851745985</v>
      </c>
      <c r="M2799" s="367">
        <v>7860.0000000000928</v>
      </c>
      <c r="N2799" s="367">
        <v>786</v>
      </c>
      <c r="O2799" s="384">
        <v>-118902.57360650334</v>
      </c>
      <c r="P2799" s="367">
        <v>113.97000000000001</v>
      </c>
      <c r="Q2799" s="367">
        <v>786</v>
      </c>
      <c r="R2799" s="384">
        <v>-52108.775272058461</v>
      </c>
      <c r="S2799" s="367">
        <v>110.03999999999999</v>
      </c>
      <c r="T2799" s="367">
        <v>27103.448275861781</v>
      </c>
      <c r="U2799" s="384">
        <v>-7252585.0224715583</v>
      </c>
      <c r="V2799" s="367">
        <v>7859.9999999999172</v>
      </c>
      <c r="W2799" s="367">
        <v>1310000.0000000023</v>
      </c>
      <c r="X2799" s="384">
        <v>119602.53615883726</v>
      </c>
      <c r="Y2799" s="386">
        <v>7860.0000000000136</v>
      </c>
      <c r="Z2799" s="367"/>
      <c r="AA2799" s="367"/>
      <c r="AB2799" s="367"/>
      <c r="AC2799" s="367"/>
      <c r="AD2799" s="367"/>
      <c r="AE2799" s="367"/>
      <c r="AF2799" s="367"/>
      <c r="AG2799" s="367"/>
      <c r="AH2799" s="367"/>
      <c r="AI2799" s="367"/>
      <c r="AJ2799" s="367"/>
      <c r="AK2799" s="367"/>
      <c r="AL2799" s="367"/>
      <c r="AM2799" s="367"/>
      <c r="AN2799" s="367"/>
      <c r="AO2799" s="367"/>
      <c r="AP2799" s="367"/>
      <c r="AQ2799" s="367"/>
      <c r="AR2799" s="367"/>
      <c r="AS2799" s="367"/>
      <c r="AT2799" s="367"/>
    </row>
    <row r="2800" spans="2:46" ht="13.8">
      <c r="B2800" s="26">
        <v>131.16666666666794</v>
      </c>
      <c r="C2800" s="363">
        <v>1107.4166583198109</v>
      </c>
      <c r="D2800" s="367">
        <v>7870.0000000000755</v>
      </c>
      <c r="E2800" s="367">
        <v>36604.65116279092</v>
      </c>
      <c r="F2800" s="367">
        <v>-9723727.1947919503</v>
      </c>
      <c r="G2800" s="367">
        <v>7870.0000000000482</v>
      </c>
      <c r="H2800" s="367">
        <v>196750</v>
      </c>
      <c r="I2800" s="384">
        <v>-114674709.91012461</v>
      </c>
      <c r="J2800" s="367">
        <v>7869.9999999999991</v>
      </c>
      <c r="K2800" s="367">
        <v>47696.969696970256</v>
      </c>
      <c r="L2800" s="384">
        <v>-7107631.4923294382</v>
      </c>
      <c r="M2800" s="367">
        <v>7870.0000000000928</v>
      </c>
      <c r="N2800" s="367">
        <v>787</v>
      </c>
      <c r="O2800" s="384">
        <v>-119208.04832918852</v>
      </c>
      <c r="P2800" s="367">
        <v>114.11499999999999</v>
      </c>
      <c r="Q2800" s="367">
        <v>787</v>
      </c>
      <c r="R2800" s="384">
        <v>-52247.846655501475</v>
      </c>
      <c r="S2800" s="367">
        <v>110.18</v>
      </c>
      <c r="T2800" s="367">
        <v>27137.93103448247</v>
      </c>
      <c r="U2800" s="384">
        <v>-7271468.3881264664</v>
      </c>
      <c r="V2800" s="367">
        <v>7869.9999999999163</v>
      </c>
      <c r="W2800" s="367">
        <v>1311666.6666666691</v>
      </c>
      <c r="X2800" s="384">
        <v>119395.62576163742</v>
      </c>
      <c r="Y2800" s="386">
        <v>7870.0000000000136</v>
      </c>
      <c r="Z2800" s="367"/>
      <c r="AA2800" s="367"/>
      <c r="AB2800" s="367"/>
      <c r="AC2800" s="367"/>
      <c r="AD2800" s="367"/>
      <c r="AE2800" s="367"/>
      <c r="AF2800" s="367"/>
      <c r="AG2800" s="367"/>
      <c r="AH2800" s="367"/>
      <c r="AI2800" s="367"/>
      <c r="AJ2800" s="367"/>
      <c r="AK2800" s="367"/>
      <c r="AL2800" s="367"/>
      <c r="AM2800" s="367"/>
      <c r="AN2800" s="367"/>
      <c r="AO2800" s="367"/>
      <c r="AP2800" s="367"/>
      <c r="AQ2800" s="367"/>
      <c r="AR2800" s="367"/>
      <c r="AS2800" s="367"/>
      <c r="AT2800" s="367"/>
    </row>
    <row r="2801" spans="2:46" ht="13.8">
      <c r="B2801" s="26">
        <v>131.33333333333459</v>
      </c>
      <c r="C2801" s="363">
        <v>1108.7640020911274</v>
      </c>
      <c r="D2801" s="367">
        <v>7880.0000000000755</v>
      </c>
      <c r="E2801" s="367">
        <v>36651.162790697897</v>
      </c>
      <c r="F2801" s="367">
        <v>-9748543.2334392983</v>
      </c>
      <c r="G2801" s="367">
        <v>7880.0000000000482</v>
      </c>
      <c r="H2801" s="367">
        <v>197000</v>
      </c>
      <c r="I2801" s="384">
        <v>-114967117.96401069</v>
      </c>
      <c r="J2801" s="367">
        <v>7879.9999999999991</v>
      </c>
      <c r="K2801" s="367">
        <v>47757.57575757632</v>
      </c>
      <c r="L2801" s="384">
        <v>-7126200.8076501759</v>
      </c>
      <c r="M2801" s="367">
        <v>7880.0000000000937</v>
      </c>
      <c r="N2801" s="367">
        <v>788</v>
      </c>
      <c r="O2801" s="384">
        <v>-119513.91491765203</v>
      </c>
      <c r="P2801" s="367">
        <v>114.26</v>
      </c>
      <c r="Q2801" s="367">
        <v>788</v>
      </c>
      <c r="R2801" s="384">
        <v>-52387.102982354125</v>
      </c>
      <c r="S2801" s="367">
        <v>110.32000000000001</v>
      </c>
      <c r="T2801" s="367">
        <v>27172.413793103158</v>
      </c>
      <c r="U2801" s="384">
        <v>-7290376.2929382948</v>
      </c>
      <c r="V2801" s="367">
        <v>7879.9999999999163</v>
      </c>
      <c r="W2801" s="367">
        <v>1313333.3333333358</v>
      </c>
      <c r="X2801" s="384">
        <v>119187.80284480922</v>
      </c>
      <c r="Y2801" s="386">
        <v>7880.0000000000146</v>
      </c>
      <c r="Z2801" s="367"/>
      <c r="AA2801" s="367"/>
      <c r="AB2801" s="367"/>
      <c r="AC2801" s="367"/>
      <c r="AD2801" s="367"/>
      <c r="AE2801" s="367"/>
      <c r="AF2801" s="367"/>
      <c r="AG2801" s="367"/>
      <c r="AH2801" s="367"/>
      <c r="AI2801" s="367"/>
      <c r="AJ2801" s="367"/>
      <c r="AK2801" s="367"/>
      <c r="AL2801" s="367"/>
      <c r="AM2801" s="367"/>
      <c r="AN2801" s="367"/>
      <c r="AO2801" s="367"/>
      <c r="AP2801" s="367"/>
      <c r="AQ2801" s="367"/>
      <c r="AR2801" s="367"/>
      <c r="AS2801" s="367"/>
      <c r="AT2801" s="367"/>
    </row>
    <row r="2802" spans="2:46" ht="13.8">
      <c r="B2802" s="26">
        <v>131.50000000000125</v>
      </c>
      <c r="C2802" s="363">
        <v>1110.1111941034978</v>
      </c>
      <c r="D2802" s="367">
        <v>7890.0000000000746</v>
      </c>
      <c r="E2802" s="367">
        <v>36697.674418604875</v>
      </c>
      <c r="F2802" s="367">
        <v>-9773390.8979847152</v>
      </c>
      <c r="G2802" s="367">
        <v>7890.0000000000482</v>
      </c>
      <c r="H2802" s="367">
        <v>197250</v>
      </c>
      <c r="I2802" s="384">
        <v>-115259898.34495154</v>
      </c>
      <c r="J2802" s="367">
        <v>7889.9999999999991</v>
      </c>
      <c r="K2802" s="367">
        <v>47818.181818182384</v>
      </c>
      <c r="L2802" s="384">
        <v>-7144794.3311368106</v>
      </c>
      <c r="M2802" s="367">
        <v>7890.0000000000937</v>
      </c>
      <c r="N2802" s="367">
        <v>789</v>
      </c>
      <c r="O2802" s="384">
        <v>-119820.17337189375</v>
      </c>
      <c r="P2802" s="367">
        <v>114.40499999999999</v>
      </c>
      <c r="Q2802" s="367">
        <v>789</v>
      </c>
      <c r="R2802" s="384">
        <v>-52526.544252616412</v>
      </c>
      <c r="S2802" s="367">
        <v>110.46000000000001</v>
      </c>
      <c r="T2802" s="367">
        <v>27206.896551723847</v>
      </c>
      <c r="U2802" s="384">
        <v>-7309308.7369070398</v>
      </c>
      <c r="V2802" s="367">
        <v>7889.9999999999163</v>
      </c>
      <c r="W2802" s="367">
        <v>1315000.0000000026</v>
      </c>
      <c r="X2802" s="384">
        <v>118979.06740835278</v>
      </c>
      <c r="Y2802" s="386">
        <v>7890.0000000000146</v>
      </c>
      <c r="Z2802" s="367"/>
      <c r="AA2802" s="367"/>
      <c r="AB2802" s="367"/>
      <c r="AC2802" s="367"/>
      <c r="AD2802" s="367"/>
      <c r="AE2802" s="367"/>
      <c r="AF2802" s="367"/>
      <c r="AG2802" s="367"/>
      <c r="AH2802" s="367"/>
      <c r="AI2802" s="367"/>
      <c r="AJ2802" s="367"/>
      <c r="AK2802" s="367"/>
      <c r="AL2802" s="367"/>
      <c r="AM2802" s="367"/>
      <c r="AN2802" s="367"/>
      <c r="AO2802" s="367"/>
      <c r="AP2802" s="367"/>
      <c r="AQ2802" s="367"/>
      <c r="AR2802" s="367"/>
      <c r="AS2802" s="367"/>
      <c r="AT2802" s="367"/>
    </row>
    <row r="2803" spans="2:46" ht="13.8">
      <c r="B2803" s="26">
        <v>131.66666666666791</v>
      </c>
      <c r="C2803" s="363">
        <v>1111.4582343569232</v>
      </c>
      <c r="D2803" s="367">
        <v>7900.0000000000746</v>
      </c>
      <c r="E2803" s="367">
        <v>36744.186046511852</v>
      </c>
      <c r="F2803" s="367">
        <v>-9798270.1884281952</v>
      </c>
      <c r="G2803" s="367">
        <v>7900.0000000000482</v>
      </c>
      <c r="H2803" s="367">
        <v>197500</v>
      </c>
      <c r="I2803" s="384">
        <v>-115553051.05294719</v>
      </c>
      <c r="J2803" s="367">
        <v>7899.9999999999991</v>
      </c>
      <c r="K2803" s="367">
        <v>47878.787878788447</v>
      </c>
      <c r="L2803" s="384">
        <v>-7163412.0627893424</v>
      </c>
      <c r="M2803" s="367">
        <v>7900.0000000000946</v>
      </c>
      <c r="N2803" s="367">
        <v>790</v>
      </c>
      <c r="O2803" s="384">
        <v>-120126.82369191377</v>
      </c>
      <c r="P2803" s="367">
        <v>114.55</v>
      </c>
      <c r="Q2803" s="367">
        <v>790</v>
      </c>
      <c r="R2803" s="384">
        <v>-52666.170466288364</v>
      </c>
      <c r="S2803" s="367">
        <v>110.60000000000001</v>
      </c>
      <c r="T2803" s="367">
        <v>27241.379310344535</v>
      </c>
      <c r="U2803" s="384">
        <v>-7328265.7200326994</v>
      </c>
      <c r="V2803" s="367">
        <v>7899.9999999999145</v>
      </c>
      <c r="W2803" s="367">
        <v>1316666.6666666693</v>
      </c>
      <c r="X2803" s="384">
        <v>118769.41945226799</v>
      </c>
      <c r="Y2803" s="386">
        <v>7900.0000000000155</v>
      </c>
      <c r="Z2803" s="367"/>
      <c r="AA2803" s="367"/>
      <c r="AB2803" s="367"/>
      <c r="AC2803" s="367"/>
      <c r="AD2803" s="367"/>
      <c r="AE2803" s="367"/>
      <c r="AF2803" s="367"/>
      <c r="AG2803" s="367"/>
      <c r="AH2803" s="367"/>
      <c r="AI2803" s="367"/>
      <c r="AJ2803" s="367"/>
      <c r="AK2803" s="367"/>
      <c r="AL2803" s="367"/>
      <c r="AM2803" s="367"/>
      <c r="AN2803" s="367"/>
      <c r="AO2803" s="367"/>
      <c r="AP2803" s="367"/>
      <c r="AQ2803" s="367"/>
      <c r="AR2803" s="367"/>
      <c r="AS2803" s="367"/>
      <c r="AT2803" s="367"/>
    </row>
    <row r="2804" spans="2:46" ht="13.8">
      <c r="B2804" s="26">
        <v>131.83333333333456</v>
      </c>
      <c r="C2804" s="363">
        <v>1112.8051228514032</v>
      </c>
      <c r="D2804" s="367">
        <v>7910.0000000000737</v>
      </c>
      <c r="E2804" s="367">
        <v>36790.697674418829</v>
      </c>
      <c r="F2804" s="367">
        <v>-9823181.1047697421</v>
      </c>
      <c r="G2804" s="367">
        <v>7910.0000000000482</v>
      </c>
      <c r="H2804" s="367">
        <v>197750</v>
      </c>
      <c r="I2804" s="384">
        <v>-115846576.08799765</v>
      </c>
      <c r="J2804" s="367">
        <v>7909.9999999999991</v>
      </c>
      <c r="K2804" s="367">
        <v>47939.393939394511</v>
      </c>
      <c r="L2804" s="384">
        <v>-7182054.0026077712</v>
      </c>
      <c r="M2804" s="367">
        <v>7910.0000000000946</v>
      </c>
      <c r="N2804" s="367">
        <v>791</v>
      </c>
      <c r="O2804" s="384">
        <v>-120433.86587771206</v>
      </c>
      <c r="P2804" s="367">
        <v>114.69500000000001</v>
      </c>
      <c r="Q2804" s="367">
        <v>791</v>
      </c>
      <c r="R2804" s="384">
        <v>-52805.98162336996</v>
      </c>
      <c r="S2804" s="367">
        <v>110.74000000000001</v>
      </c>
      <c r="T2804" s="367">
        <v>27275.862068965223</v>
      </c>
      <c r="U2804" s="384">
        <v>-7347247.2423152821</v>
      </c>
      <c r="V2804" s="367">
        <v>7909.9999999999145</v>
      </c>
      <c r="W2804" s="367">
        <v>1318333.333333336</v>
      </c>
      <c r="X2804" s="384">
        <v>118558.85897655493</v>
      </c>
      <c r="Y2804" s="386">
        <v>7910.0000000000155</v>
      </c>
      <c r="Z2804" s="367"/>
      <c r="AA2804" s="367"/>
      <c r="AB2804" s="367"/>
      <c r="AC2804" s="367"/>
      <c r="AD2804" s="367"/>
      <c r="AE2804" s="367"/>
      <c r="AF2804" s="367"/>
      <c r="AG2804" s="367"/>
      <c r="AH2804" s="367"/>
      <c r="AI2804" s="367"/>
      <c r="AJ2804" s="367"/>
      <c r="AK2804" s="367"/>
      <c r="AL2804" s="367"/>
      <c r="AM2804" s="367"/>
      <c r="AN2804" s="367"/>
      <c r="AO2804" s="367"/>
      <c r="AP2804" s="367"/>
      <c r="AQ2804" s="367"/>
      <c r="AR2804" s="367"/>
      <c r="AS2804" s="367"/>
      <c r="AT2804" s="367"/>
    </row>
    <row r="2805" spans="2:46" ht="13.8">
      <c r="B2805" s="26">
        <v>132.00000000000122</v>
      </c>
      <c r="C2805" s="363">
        <v>1114.1518595869379</v>
      </c>
      <c r="D2805" s="367">
        <v>7920.0000000000737</v>
      </c>
      <c r="E2805" s="367">
        <v>36837.209302325806</v>
      </c>
      <c r="F2805" s="367">
        <v>-9848123.6470093559</v>
      </c>
      <c r="G2805" s="367">
        <v>7920.0000000000482</v>
      </c>
      <c r="H2805" s="367">
        <v>198000</v>
      </c>
      <c r="I2805" s="384">
        <v>-116140473.45010291</v>
      </c>
      <c r="J2805" s="367">
        <v>7919.9999999999991</v>
      </c>
      <c r="K2805" s="367">
        <v>48000.000000000575</v>
      </c>
      <c r="L2805" s="384">
        <v>-7200720.1505920971</v>
      </c>
      <c r="M2805" s="367">
        <v>7920.0000000000955</v>
      </c>
      <c r="N2805" s="367">
        <v>792</v>
      </c>
      <c r="O2805" s="384">
        <v>-120741.29992928855</v>
      </c>
      <c r="P2805" s="367">
        <v>114.83999999999999</v>
      </c>
      <c r="Q2805" s="367">
        <v>792</v>
      </c>
      <c r="R2805" s="384">
        <v>-52945.977723861208</v>
      </c>
      <c r="S2805" s="367">
        <v>110.88000000000001</v>
      </c>
      <c r="T2805" s="367">
        <v>27310.344827585912</v>
      </c>
      <c r="U2805" s="384">
        <v>-7366253.3037547823</v>
      </c>
      <c r="V2805" s="367">
        <v>7919.9999999999145</v>
      </c>
      <c r="W2805" s="367">
        <v>1320000.0000000028</v>
      </c>
      <c r="X2805" s="384">
        <v>118347.38598121352</v>
      </c>
      <c r="Y2805" s="386">
        <v>7920.0000000000164</v>
      </c>
      <c r="Z2805" s="367"/>
      <c r="AA2805" s="367"/>
      <c r="AB2805" s="367"/>
      <c r="AC2805" s="367"/>
      <c r="AD2805" s="367"/>
      <c r="AE2805" s="367"/>
      <c r="AF2805" s="367"/>
      <c r="AG2805" s="367"/>
      <c r="AH2805" s="367"/>
      <c r="AI2805" s="367"/>
      <c r="AJ2805" s="367"/>
      <c r="AK2805" s="367"/>
      <c r="AL2805" s="367"/>
      <c r="AM2805" s="367"/>
      <c r="AN2805" s="367"/>
      <c r="AO2805" s="367"/>
      <c r="AP2805" s="367"/>
      <c r="AQ2805" s="367"/>
      <c r="AR2805" s="367"/>
      <c r="AS2805" s="367"/>
      <c r="AT2805" s="367"/>
    </row>
    <row r="2806" spans="2:46" ht="13.8">
      <c r="B2806" s="26">
        <v>132.16666666666788</v>
      </c>
      <c r="C2806" s="363">
        <v>1115.4984445635268</v>
      </c>
      <c r="D2806" s="367">
        <v>7930.0000000000728</v>
      </c>
      <c r="E2806" s="367">
        <v>36883.720930232783</v>
      </c>
      <c r="F2806" s="367">
        <v>-9873097.8151470348</v>
      </c>
      <c r="G2806" s="367">
        <v>7930.0000000000482</v>
      </c>
      <c r="H2806" s="367">
        <v>198250</v>
      </c>
      <c r="I2806" s="384">
        <v>-116434743.13926296</v>
      </c>
      <c r="J2806" s="367">
        <v>7929.9999999999991</v>
      </c>
      <c r="K2806" s="367">
        <v>48060.606060606638</v>
      </c>
      <c r="L2806" s="384">
        <v>-7219410.506742321</v>
      </c>
      <c r="M2806" s="367">
        <v>7930.0000000000955</v>
      </c>
      <c r="N2806" s="367">
        <v>793</v>
      </c>
      <c r="O2806" s="384">
        <v>-121049.12584664335</v>
      </c>
      <c r="P2806" s="367">
        <v>114.985</v>
      </c>
      <c r="Q2806" s="367">
        <v>793</v>
      </c>
      <c r="R2806" s="384">
        <v>-53086.158767762092</v>
      </c>
      <c r="S2806" s="367">
        <v>111.02</v>
      </c>
      <c r="T2806" s="367">
        <v>27344.8275862066</v>
      </c>
      <c r="U2806" s="384">
        <v>-7385283.9043511972</v>
      </c>
      <c r="V2806" s="367">
        <v>7929.9999999999136</v>
      </c>
      <c r="W2806" s="367">
        <v>1321666.6666666695</v>
      </c>
      <c r="X2806" s="384">
        <v>118135.00046624382</v>
      </c>
      <c r="Y2806" s="386">
        <v>7930.0000000000173</v>
      </c>
      <c r="Z2806" s="367"/>
      <c r="AA2806" s="367"/>
      <c r="AB2806" s="367"/>
      <c r="AC2806" s="367"/>
      <c r="AD2806" s="367"/>
      <c r="AE2806" s="367"/>
      <c r="AF2806" s="367"/>
      <c r="AG2806" s="367"/>
      <c r="AH2806" s="367"/>
      <c r="AI2806" s="367"/>
      <c r="AJ2806" s="367"/>
      <c r="AK2806" s="367"/>
      <c r="AL2806" s="367"/>
      <c r="AM2806" s="367"/>
      <c r="AN2806" s="367"/>
      <c r="AO2806" s="367"/>
      <c r="AP2806" s="367"/>
      <c r="AQ2806" s="367"/>
      <c r="AR2806" s="367"/>
      <c r="AS2806" s="367"/>
      <c r="AT2806" s="367"/>
    </row>
    <row r="2807" spans="2:46" ht="13.8">
      <c r="B2807" s="26">
        <v>132.33333333333454</v>
      </c>
      <c r="C2807" s="363">
        <v>1116.8448777811702</v>
      </c>
      <c r="D2807" s="367">
        <v>7940.0000000000728</v>
      </c>
      <c r="E2807" s="367">
        <v>36930.23255813976</v>
      </c>
      <c r="F2807" s="367">
        <v>-9898103.6091827843</v>
      </c>
      <c r="G2807" s="367">
        <v>7940.0000000000491</v>
      </c>
      <c r="H2807" s="367">
        <v>198500</v>
      </c>
      <c r="I2807" s="384">
        <v>-116729385.15547782</v>
      </c>
      <c r="J2807" s="367">
        <v>7939.9999999999991</v>
      </c>
      <c r="K2807" s="367">
        <v>48121.212121212702</v>
      </c>
      <c r="L2807" s="384">
        <v>-7238125.0710584437</v>
      </c>
      <c r="M2807" s="367">
        <v>7940.0000000000973</v>
      </c>
      <c r="N2807" s="367">
        <v>794</v>
      </c>
      <c r="O2807" s="384">
        <v>-121357.34362977644</v>
      </c>
      <c r="P2807" s="367">
        <v>115.13000000000001</v>
      </c>
      <c r="Q2807" s="367">
        <v>794</v>
      </c>
      <c r="R2807" s="384">
        <v>-53226.524755072634</v>
      </c>
      <c r="S2807" s="367">
        <v>111.16</v>
      </c>
      <c r="T2807" s="367">
        <v>27379.310344827289</v>
      </c>
      <c r="U2807" s="384">
        <v>-7404339.0441045323</v>
      </c>
      <c r="V2807" s="367">
        <v>7939.9999999999136</v>
      </c>
      <c r="W2807" s="367">
        <v>1323333.3333333363</v>
      </c>
      <c r="X2807" s="384">
        <v>117921.70243164584</v>
      </c>
      <c r="Y2807" s="386">
        <v>7940.0000000000173</v>
      </c>
      <c r="Z2807" s="367"/>
      <c r="AA2807" s="367"/>
      <c r="AB2807" s="367"/>
      <c r="AC2807" s="367"/>
      <c r="AD2807" s="367"/>
      <c r="AE2807" s="367"/>
      <c r="AF2807" s="367"/>
      <c r="AG2807" s="367"/>
      <c r="AH2807" s="367"/>
      <c r="AI2807" s="367"/>
      <c r="AJ2807" s="367"/>
      <c r="AK2807" s="367"/>
      <c r="AL2807" s="367"/>
      <c r="AM2807" s="367"/>
      <c r="AN2807" s="367"/>
      <c r="AO2807" s="367"/>
      <c r="AP2807" s="367"/>
      <c r="AQ2807" s="367"/>
      <c r="AR2807" s="367"/>
      <c r="AS2807" s="367"/>
      <c r="AT2807" s="367"/>
    </row>
    <row r="2808" spans="2:46" ht="13.8">
      <c r="B2808" s="26">
        <v>132.50000000000119</v>
      </c>
      <c r="C2808" s="363">
        <v>1118.1911592398681</v>
      </c>
      <c r="D2808" s="367">
        <v>7950.0000000000719</v>
      </c>
      <c r="E2808" s="367">
        <v>36976.744186046737</v>
      </c>
      <c r="F2808" s="367">
        <v>-9923141.0291166008</v>
      </c>
      <c r="G2808" s="367">
        <v>7950.0000000000491</v>
      </c>
      <c r="H2808" s="367">
        <v>198750</v>
      </c>
      <c r="I2808" s="384">
        <v>-117024399.49874748</v>
      </c>
      <c r="J2808" s="367">
        <v>7949.9999999999991</v>
      </c>
      <c r="K2808" s="367">
        <v>48181.818181818766</v>
      </c>
      <c r="L2808" s="384">
        <v>-7256863.8435404617</v>
      </c>
      <c r="M2808" s="367">
        <v>7950.0000000000973</v>
      </c>
      <c r="N2808" s="367">
        <v>795</v>
      </c>
      <c r="O2808" s="384">
        <v>-121665.95327868771</v>
      </c>
      <c r="P2808" s="367">
        <v>115.27499999999999</v>
      </c>
      <c r="Q2808" s="367">
        <v>795</v>
      </c>
      <c r="R2808" s="384">
        <v>-53367.075685792835</v>
      </c>
      <c r="S2808" s="367">
        <v>111.3</v>
      </c>
      <c r="T2808" s="367">
        <v>27413.793103447977</v>
      </c>
      <c r="U2808" s="384">
        <v>-7423418.723014785</v>
      </c>
      <c r="V2808" s="367">
        <v>7949.9999999999136</v>
      </c>
      <c r="W2808" s="367">
        <v>1325000.000000003</v>
      </c>
      <c r="X2808" s="384">
        <v>117707.49187741952</v>
      </c>
      <c r="Y2808" s="386">
        <v>7950.0000000000182</v>
      </c>
      <c r="Z2808" s="367"/>
      <c r="AA2808" s="367"/>
      <c r="AB2808" s="367"/>
      <c r="AC2808" s="367"/>
      <c r="AD2808" s="367"/>
      <c r="AE2808" s="367"/>
      <c r="AF2808" s="367"/>
      <c r="AG2808" s="367"/>
      <c r="AH2808" s="367"/>
      <c r="AI2808" s="367"/>
      <c r="AJ2808" s="367"/>
      <c r="AK2808" s="367"/>
      <c r="AL2808" s="367"/>
      <c r="AM2808" s="367"/>
      <c r="AN2808" s="367"/>
      <c r="AO2808" s="367"/>
      <c r="AP2808" s="367"/>
      <c r="AQ2808" s="367"/>
      <c r="AR2808" s="367"/>
      <c r="AS2808" s="367"/>
      <c r="AT2808" s="367"/>
    </row>
    <row r="2809" spans="2:46" ht="13.8">
      <c r="B2809" s="26">
        <v>132.66666666666785</v>
      </c>
      <c r="C2809" s="363">
        <v>1119.5372889396208</v>
      </c>
      <c r="D2809" s="367">
        <v>7960.0000000000719</v>
      </c>
      <c r="E2809" s="367">
        <v>37023.255813953714</v>
      </c>
      <c r="F2809" s="367">
        <v>-9948210.0749484804</v>
      </c>
      <c r="G2809" s="367">
        <v>7960.0000000000491</v>
      </c>
      <c r="H2809" s="367">
        <v>199000</v>
      </c>
      <c r="I2809" s="384">
        <v>-117319786.16907194</v>
      </c>
      <c r="J2809" s="367">
        <v>7959.9999999999991</v>
      </c>
      <c r="K2809" s="367">
        <v>48242.42424242483</v>
      </c>
      <c r="L2809" s="384">
        <v>-7275626.8241883758</v>
      </c>
      <c r="M2809" s="367">
        <v>7960.0000000000973</v>
      </c>
      <c r="N2809" s="367">
        <v>796</v>
      </c>
      <c r="O2809" s="384">
        <v>-121974.9547933773</v>
      </c>
      <c r="P2809" s="367">
        <v>115.42</v>
      </c>
      <c r="Q2809" s="367">
        <v>796</v>
      </c>
      <c r="R2809" s="384">
        <v>-53507.811559922688</v>
      </c>
      <c r="S2809" s="367">
        <v>111.44</v>
      </c>
      <c r="T2809" s="367">
        <v>27448.275862068665</v>
      </c>
      <c r="U2809" s="384">
        <v>-7442522.9410819542</v>
      </c>
      <c r="V2809" s="367">
        <v>7959.9999999999127</v>
      </c>
      <c r="W2809" s="367">
        <v>1326666.6666666698</v>
      </c>
      <c r="X2809" s="384">
        <v>117492.36880356494</v>
      </c>
      <c r="Y2809" s="386">
        <v>7960.0000000000182</v>
      </c>
      <c r="Z2809" s="367"/>
      <c r="AA2809" s="367"/>
      <c r="AB2809" s="367"/>
      <c r="AC2809" s="367"/>
      <c r="AD2809" s="367"/>
      <c r="AE2809" s="367"/>
      <c r="AF2809" s="367"/>
      <c r="AG2809" s="367"/>
      <c r="AH2809" s="367"/>
      <c r="AI2809" s="367"/>
      <c r="AJ2809" s="367"/>
      <c r="AK2809" s="367"/>
      <c r="AL2809" s="367"/>
      <c r="AM2809" s="367"/>
      <c r="AN2809" s="367"/>
      <c r="AO2809" s="367"/>
      <c r="AP2809" s="367"/>
      <c r="AQ2809" s="367"/>
      <c r="AR2809" s="367"/>
      <c r="AS2809" s="367"/>
      <c r="AT2809" s="367"/>
    </row>
    <row r="2810" spans="2:46" ht="13.8">
      <c r="B2810" s="26">
        <v>132.83333333333451</v>
      </c>
      <c r="C2810" s="363">
        <v>1120.8832668804275</v>
      </c>
      <c r="D2810" s="367">
        <v>7970.00000000007</v>
      </c>
      <c r="E2810" s="367">
        <v>37069.767441860691</v>
      </c>
      <c r="F2810" s="367">
        <v>-9973310.7466784269</v>
      </c>
      <c r="G2810" s="367">
        <v>7970.0000000000491</v>
      </c>
      <c r="H2810" s="367">
        <v>199250</v>
      </c>
      <c r="I2810" s="384">
        <v>-117615545.1664512</v>
      </c>
      <c r="J2810" s="367">
        <v>7969.9999999999991</v>
      </c>
      <c r="K2810" s="367">
        <v>48303.030303030893</v>
      </c>
      <c r="L2810" s="384">
        <v>-7294414.0130021898</v>
      </c>
      <c r="M2810" s="367">
        <v>7970.0000000000982</v>
      </c>
      <c r="N2810" s="367">
        <v>797</v>
      </c>
      <c r="O2810" s="384">
        <v>-122284.34817384515</v>
      </c>
      <c r="P2810" s="367">
        <v>115.56500000000001</v>
      </c>
      <c r="Q2810" s="367">
        <v>797</v>
      </c>
      <c r="R2810" s="384">
        <v>-53648.732377462191</v>
      </c>
      <c r="S2810" s="367">
        <v>111.58</v>
      </c>
      <c r="T2810" s="367">
        <v>27482.758620689354</v>
      </c>
      <c r="U2810" s="384">
        <v>-7461651.6983060436</v>
      </c>
      <c r="V2810" s="367">
        <v>7969.9999999999127</v>
      </c>
      <c r="W2810" s="367">
        <v>1328333.3333333365</v>
      </c>
      <c r="X2810" s="384">
        <v>117276.33321008203</v>
      </c>
      <c r="Y2810" s="386">
        <v>7970.0000000000182</v>
      </c>
      <c r="Z2810" s="367"/>
      <c r="AA2810" s="367"/>
      <c r="AB2810" s="367"/>
      <c r="AC2810" s="367"/>
      <c r="AD2810" s="367"/>
      <c r="AE2810" s="367"/>
      <c r="AF2810" s="367"/>
      <c r="AG2810" s="367"/>
      <c r="AH2810" s="367"/>
      <c r="AI2810" s="367"/>
      <c r="AJ2810" s="367"/>
      <c r="AK2810" s="367"/>
      <c r="AL2810" s="367"/>
      <c r="AM2810" s="367"/>
      <c r="AN2810" s="367"/>
      <c r="AO2810" s="367"/>
      <c r="AP2810" s="367"/>
      <c r="AQ2810" s="367"/>
      <c r="AR2810" s="367"/>
      <c r="AS2810" s="367"/>
      <c r="AT2810" s="367"/>
    </row>
    <row r="2811" spans="2:46" ht="13.8">
      <c r="B2811" s="26">
        <v>133.00000000000117</v>
      </c>
      <c r="C2811" s="363">
        <v>1122.2290930622892</v>
      </c>
      <c r="D2811" s="367">
        <v>7980.00000000007</v>
      </c>
      <c r="E2811" s="367">
        <v>37116.279069767668</v>
      </c>
      <c r="F2811" s="367">
        <v>-9998443.0443064384</v>
      </c>
      <c r="G2811" s="367">
        <v>7980.0000000000491</v>
      </c>
      <c r="H2811" s="367">
        <v>199500</v>
      </c>
      <c r="I2811" s="384">
        <v>-117911676.49088526</v>
      </c>
      <c r="J2811" s="367">
        <v>7979.9999999999991</v>
      </c>
      <c r="K2811" s="367">
        <v>48363.636363636957</v>
      </c>
      <c r="L2811" s="384">
        <v>-7313225.409981898</v>
      </c>
      <c r="M2811" s="367">
        <v>7980.0000000000982</v>
      </c>
      <c r="N2811" s="367">
        <v>798</v>
      </c>
      <c r="O2811" s="384">
        <v>-122594.13342009121</v>
      </c>
      <c r="P2811" s="367">
        <v>115.71</v>
      </c>
      <c r="Q2811" s="367">
        <v>798</v>
      </c>
      <c r="R2811" s="384">
        <v>-53789.838138411338</v>
      </c>
      <c r="S2811" s="367">
        <v>111.72</v>
      </c>
      <c r="T2811" s="367">
        <v>27517.241379310042</v>
      </c>
      <c r="U2811" s="384">
        <v>-7480804.9946870506</v>
      </c>
      <c r="V2811" s="367">
        <v>7979.9999999999127</v>
      </c>
      <c r="W2811" s="367">
        <v>1330000.0000000033</v>
      </c>
      <c r="X2811" s="384">
        <v>117059.38509697079</v>
      </c>
      <c r="Y2811" s="386">
        <v>7980.0000000000191</v>
      </c>
      <c r="Z2811" s="367"/>
      <c r="AA2811" s="367"/>
      <c r="AB2811" s="367"/>
      <c r="AC2811" s="367"/>
      <c r="AD2811" s="367"/>
      <c r="AE2811" s="367"/>
      <c r="AF2811" s="367"/>
      <c r="AG2811" s="367"/>
      <c r="AH2811" s="367"/>
      <c r="AI2811" s="367"/>
      <c r="AJ2811" s="367"/>
      <c r="AK2811" s="367"/>
      <c r="AL2811" s="367"/>
      <c r="AM2811" s="367"/>
      <c r="AN2811" s="367"/>
      <c r="AO2811" s="367"/>
      <c r="AP2811" s="367"/>
      <c r="AQ2811" s="367"/>
      <c r="AR2811" s="367"/>
      <c r="AS2811" s="367"/>
      <c r="AT2811" s="367"/>
    </row>
    <row r="2812" spans="2:46" ht="13.8">
      <c r="B2812" s="26">
        <v>133.16666666666782</v>
      </c>
      <c r="C2812" s="363">
        <v>1123.5747674852053</v>
      </c>
      <c r="D2812" s="367">
        <v>7990.0000000000691</v>
      </c>
      <c r="E2812" s="367">
        <v>37162.790697674645</v>
      </c>
      <c r="F2812" s="367">
        <v>-10023606.967832519</v>
      </c>
      <c r="G2812" s="367">
        <v>7990.0000000000491</v>
      </c>
      <c r="H2812" s="367">
        <v>199750</v>
      </c>
      <c r="I2812" s="384">
        <v>-118208180.14237411</v>
      </c>
      <c r="J2812" s="367">
        <v>7989.9999999999991</v>
      </c>
      <c r="K2812" s="367">
        <v>48424.242424243021</v>
      </c>
      <c r="L2812" s="384">
        <v>-7332061.0151275061</v>
      </c>
      <c r="M2812" s="367">
        <v>7990.0000000000991</v>
      </c>
      <c r="N2812" s="367">
        <v>799</v>
      </c>
      <c r="O2812" s="384">
        <v>-122904.31053211557</v>
      </c>
      <c r="P2812" s="367">
        <v>115.855</v>
      </c>
      <c r="Q2812" s="367">
        <v>799</v>
      </c>
      <c r="R2812" s="384">
        <v>-53931.128842770137</v>
      </c>
      <c r="S2812" s="367">
        <v>111.86</v>
      </c>
      <c r="T2812" s="367">
        <v>27551.724137930731</v>
      </c>
      <c r="U2812" s="384">
        <v>-7499982.8302249722</v>
      </c>
      <c r="V2812" s="367">
        <v>7989.9999999999118</v>
      </c>
      <c r="W2812" s="367">
        <v>1331666.66666667</v>
      </c>
      <c r="X2812" s="384">
        <v>116841.52446423129</v>
      </c>
      <c r="Y2812" s="386">
        <v>7990.0000000000191</v>
      </c>
      <c r="Z2812" s="367"/>
      <c r="AA2812" s="367"/>
      <c r="AB2812" s="367"/>
      <c r="AC2812" s="367"/>
      <c r="AD2812" s="367"/>
      <c r="AE2812" s="367"/>
      <c r="AF2812" s="367"/>
      <c r="AG2812" s="367"/>
      <c r="AH2812" s="367"/>
      <c r="AI2812" s="367"/>
      <c r="AJ2812" s="367"/>
      <c r="AK2812" s="367"/>
      <c r="AL2812" s="367"/>
      <c r="AM2812" s="367"/>
      <c r="AN2812" s="367"/>
      <c r="AO2812" s="367"/>
      <c r="AP2812" s="367"/>
      <c r="AQ2812" s="367"/>
      <c r="AR2812" s="367"/>
      <c r="AS2812" s="367"/>
      <c r="AT2812" s="367"/>
    </row>
    <row r="2813" spans="2:46" ht="13.8">
      <c r="B2813" s="26">
        <v>133.33333333333448</v>
      </c>
      <c r="C2813" s="363">
        <v>1124.9202901491758</v>
      </c>
      <c r="D2813" s="367">
        <v>8000.0000000000691</v>
      </c>
      <c r="E2813" s="367">
        <v>37209.302325581622</v>
      </c>
      <c r="F2813" s="367">
        <v>-10048802.517256666</v>
      </c>
      <c r="G2813" s="367">
        <v>8000.0000000000491</v>
      </c>
      <c r="H2813" s="367">
        <v>200000</v>
      </c>
      <c r="I2813" s="384">
        <v>-118505056.12091777</v>
      </c>
      <c r="J2813" s="367">
        <v>7999.9999999999991</v>
      </c>
      <c r="K2813" s="367">
        <v>48484.848484849084</v>
      </c>
      <c r="L2813" s="384">
        <v>-7350920.8284390094</v>
      </c>
      <c r="M2813" s="367">
        <v>8000.0000000000991</v>
      </c>
      <c r="N2813" s="367">
        <v>800</v>
      </c>
      <c r="O2813" s="384">
        <v>-123214.87950991816</v>
      </c>
      <c r="P2813" s="367">
        <v>115.99999999999999</v>
      </c>
      <c r="Q2813" s="367">
        <v>800</v>
      </c>
      <c r="R2813" s="384">
        <v>-54072.604490538586</v>
      </c>
      <c r="S2813" s="367">
        <v>112</v>
      </c>
      <c r="T2813" s="367">
        <v>27586.206896551419</v>
      </c>
      <c r="U2813" s="384">
        <v>-7519185.2049198151</v>
      </c>
      <c r="V2813" s="367">
        <v>7999.9999999999118</v>
      </c>
      <c r="W2813" s="367">
        <v>1333333.3333333367</v>
      </c>
      <c r="X2813" s="384">
        <v>116622.75131186345</v>
      </c>
      <c r="Y2813" s="386">
        <v>8000.00000000002</v>
      </c>
      <c r="Z2813" s="367"/>
      <c r="AA2813" s="367"/>
      <c r="AB2813" s="367"/>
      <c r="AC2813" s="367"/>
      <c r="AD2813" s="367"/>
      <c r="AE2813" s="367"/>
      <c r="AF2813" s="367"/>
      <c r="AG2813" s="367"/>
      <c r="AH2813" s="367"/>
      <c r="AI2813" s="367"/>
      <c r="AJ2813" s="367"/>
      <c r="AK2813" s="367"/>
      <c r="AL2813" s="367"/>
      <c r="AM2813" s="367"/>
      <c r="AN2813" s="367"/>
      <c r="AO2813" s="367"/>
      <c r="AP2813" s="367"/>
      <c r="AQ2813" s="367"/>
      <c r="AR2813" s="367"/>
      <c r="AS2813" s="367"/>
      <c r="AT2813" s="367"/>
    </row>
    <row r="2814" spans="2:46" ht="13.8">
      <c r="B2814" s="26">
        <v>133.50000000000114</v>
      </c>
      <c r="C2814" s="363">
        <v>1126.265661054201</v>
      </c>
      <c r="D2814" s="367">
        <v>8010.0000000000682</v>
      </c>
      <c r="E2814" s="367">
        <v>37255.8139534886</v>
      </c>
      <c r="F2814" s="367">
        <v>-10074029.692578878</v>
      </c>
      <c r="G2814" s="367">
        <v>8010.0000000000491</v>
      </c>
      <c r="H2814" s="367">
        <v>200250</v>
      </c>
      <c r="I2814" s="384">
        <v>-118802304.42651622</v>
      </c>
      <c r="J2814" s="367">
        <v>8009.9999999999991</v>
      </c>
      <c r="K2814" s="367">
        <v>48545.454545455148</v>
      </c>
      <c r="L2814" s="384">
        <v>-7369804.8499164125</v>
      </c>
      <c r="M2814" s="367">
        <v>8010.0000000001</v>
      </c>
      <c r="N2814" s="367">
        <v>801</v>
      </c>
      <c r="O2814" s="384">
        <v>-123525.84035349905</v>
      </c>
      <c r="P2814" s="367">
        <v>116.145</v>
      </c>
      <c r="Q2814" s="367">
        <v>801</v>
      </c>
      <c r="R2814" s="384">
        <v>-54214.265081716687</v>
      </c>
      <c r="S2814" s="367">
        <v>112.14</v>
      </c>
      <c r="T2814" s="367">
        <v>27620.689655172107</v>
      </c>
      <c r="U2814" s="384">
        <v>-7538412.1187715745</v>
      </c>
      <c r="V2814" s="367">
        <v>8009.9999999999118</v>
      </c>
      <c r="W2814" s="367">
        <v>1335000.0000000035</v>
      </c>
      <c r="X2814" s="384">
        <v>116403.06563986735</v>
      </c>
      <c r="Y2814" s="386">
        <v>8010.00000000002</v>
      </c>
      <c r="Z2814" s="367"/>
      <c r="AA2814" s="367"/>
      <c r="AB2814" s="367"/>
      <c r="AC2814" s="367"/>
      <c r="AD2814" s="367"/>
      <c r="AE2814" s="367"/>
      <c r="AF2814" s="367"/>
      <c r="AG2814" s="367"/>
      <c r="AH2814" s="367"/>
      <c r="AI2814" s="367"/>
      <c r="AJ2814" s="367"/>
      <c r="AK2814" s="367"/>
      <c r="AL2814" s="367"/>
      <c r="AM2814" s="367"/>
      <c r="AN2814" s="367"/>
      <c r="AO2814" s="367"/>
      <c r="AP2814" s="367"/>
      <c r="AQ2814" s="367"/>
      <c r="AR2814" s="367"/>
      <c r="AS2814" s="367"/>
      <c r="AT2814" s="367"/>
    </row>
    <row r="2815" spans="2:46" ht="13.8">
      <c r="B2815" s="26">
        <v>133.66666666666779</v>
      </c>
      <c r="C2815" s="363">
        <v>1127.6108802002807</v>
      </c>
      <c r="D2815" s="367">
        <v>8020.0000000000682</v>
      </c>
      <c r="E2815" s="367">
        <v>37302.325581395577</v>
      </c>
      <c r="F2815" s="367">
        <v>-10099288.493799157</v>
      </c>
      <c r="G2815" s="367">
        <v>8020.0000000000491</v>
      </c>
      <c r="H2815" s="367">
        <v>200500</v>
      </c>
      <c r="I2815" s="384">
        <v>-119099925.05916949</v>
      </c>
      <c r="J2815" s="367">
        <v>8019.9999999999991</v>
      </c>
      <c r="K2815" s="367">
        <v>48606.060606061212</v>
      </c>
      <c r="L2815" s="384">
        <v>-7388713.0795597108</v>
      </c>
      <c r="M2815" s="367">
        <v>8020.0000000001</v>
      </c>
      <c r="N2815" s="367">
        <v>802</v>
      </c>
      <c r="O2815" s="384">
        <v>-123837.1930628582</v>
      </c>
      <c r="P2815" s="367">
        <v>116.29</v>
      </c>
      <c r="Q2815" s="367">
        <v>802</v>
      </c>
      <c r="R2815" s="384">
        <v>-54356.110616304431</v>
      </c>
      <c r="S2815" s="367">
        <v>112.28</v>
      </c>
      <c r="T2815" s="367">
        <v>27655.172413792796</v>
      </c>
      <c r="U2815" s="384">
        <v>-7557663.5717802513</v>
      </c>
      <c r="V2815" s="367">
        <v>8019.9999999999109</v>
      </c>
      <c r="W2815" s="367">
        <v>1336666.6666666702</v>
      </c>
      <c r="X2815" s="384">
        <v>116182.46744824288</v>
      </c>
      <c r="Y2815" s="386">
        <v>8020.0000000000218</v>
      </c>
      <c r="Z2815" s="367"/>
      <c r="AA2815" s="367"/>
      <c r="AB2815" s="367"/>
      <c r="AC2815" s="367"/>
      <c r="AD2815" s="367"/>
      <c r="AE2815" s="367"/>
      <c r="AF2815" s="367"/>
      <c r="AG2815" s="367"/>
      <c r="AH2815" s="367"/>
      <c r="AI2815" s="367"/>
      <c r="AJ2815" s="367"/>
      <c r="AK2815" s="367"/>
      <c r="AL2815" s="367"/>
      <c r="AM2815" s="367"/>
      <c r="AN2815" s="367"/>
      <c r="AO2815" s="367"/>
      <c r="AP2815" s="367"/>
      <c r="AQ2815" s="367"/>
      <c r="AR2815" s="367"/>
      <c r="AS2815" s="367"/>
      <c r="AT2815" s="367"/>
    </row>
    <row r="2816" spans="2:46" ht="13.8">
      <c r="B2816" s="26">
        <v>133.83333333333445</v>
      </c>
      <c r="C2816" s="363">
        <v>1128.9559475874146</v>
      </c>
      <c r="D2816" s="367">
        <v>8030.0000000000673</v>
      </c>
      <c r="E2816" s="367">
        <v>37348.837209302554</v>
      </c>
      <c r="F2816" s="367">
        <v>-10124578.920917504</v>
      </c>
      <c r="G2816" s="367">
        <v>8030.0000000000491</v>
      </c>
      <c r="H2816" s="367">
        <v>200750</v>
      </c>
      <c r="I2816" s="384">
        <v>-119397918.01887752</v>
      </c>
      <c r="J2816" s="367">
        <v>8029.9999999999991</v>
      </c>
      <c r="K2816" s="367">
        <v>48666.666666667275</v>
      </c>
      <c r="L2816" s="384">
        <v>-7407645.5173689099</v>
      </c>
      <c r="M2816" s="367">
        <v>8030.0000000001019</v>
      </c>
      <c r="N2816" s="367">
        <v>803</v>
      </c>
      <c r="O2816" s="384">
        <v>-124148.93763799558</v>
      </c>
      <c r="P2816" s="367">
        <v>116.43499999999999</v>
      </c>
      <c r="Q2816" s="367">
        <v>803</v>
      </c>
      <c r="R2816" s="384">
        <v>-54498.141094301842</v>
      </c>
      <c r="S2816" s="367">
        <v>112.42</v>
      </c>
      <c r="T2816" s="367">
        <v>27689.655172413484</v>
      </c>
      <c r="U2816" s="384">
        <v>-7576939.5639458476</v>
      </c>
      <c r="V2816" s="367">
        <v>8029.9999999999109</v>
      </c>
      <c r="W2816" s="367">
        <v>1338333.333333337</v>
      </c>
      <c r="X2816" s="384">
        <v>115960.95673699015</v>
      </c>
      <c r="Y2816" s="386">
        <v>8030.0000000000218</v>
      </c>
      <c r="Z2816" s="367"/>
      <c r="AA2816" s="367"/>
      <c r="AB2816" s="367"/>
      <c r="AC2816" s="367"/>
      <c r="AD2816" s="367"/>
      <c r="AE2816" s="367"/>
      <c r="AF2816" s="367"/>
      <c r="AG2816" s="367"/>
      <c r="AH2816" s="367"/>
      <c r="AI2816" s="367"/>
      <c r="AJ2816" s="367"/>
      <c r="AK2816" s="367"/>
      <c r="AL2816" s="367"/>
      <c r="AM2816" s="367"/>
      <c r="AN2816" s="367"/>
      <c r="AO2816" s="367"/>
      <c r="AP2816" s="367"/>
      <c r="AQ2816" s="367"/>
      <c r="AR2816" s="367"/>
      <c r="AS2816" s="367"/>
      <c r="AT2816" s="367"/>
    </row>
    <row r="2817" spans="2:46" ht="13.8">
      <c r="B2817" s="26">
        <v>134.00000000000111</v>
      </c>
      <c r="C2817" s="363">
        <v>1130.3008632156038</v>
      </c>
      <c r="D2817" s="367">
        <v>8040.0000000000673</v>
      </c>
      <c r="E2817" s="367">
        <v>37395.348837209531</v>
      </c>
      <c r="F2817" s="367">
        <v>-10149900.973933915</v>
      </c>
      <c r="G2817" s="367">
        <v>8040.0000000000491</v>
      </c>
      <c r="H2817" s="367">
        <v>201000</v>
      </c>
      <c r="I2817" s="384">
        <v>-119696283.3056404</v>
      </c>
      <c r="J2817" s="367">
        <v>8039.9999999999991</v>
      </c>
      <c r="K2817" s="367">
        <v>48727.272727273339</v>
      </c>
      <c r="L2817" s="384">
        <v>-7426602.1633440014</v>
      </c>
      <c r="M2817" s="367">
        <v>8040.0000000001019</v>
      </c>
      <c r="N2817" s="367">
        <v>804</v>
      </c>
      <c r="O2817" s="384">
        <v>-124461.07407891125</v>
      </c>
      <c r="P2817" s="367">
        <v>116.58</v>
      </c>
      <c r="Q2817" s="367">
        <v>804</v>
      </c>
      <c r="R2817" s="384">
        <v>-54640.356515708881</v>
      </c>
      <c r="S2817" s="367">
        <v>112.56</v>
      </c>
      <c r="T2817" s="367">
        <v>27724.137931034173</v>
      </c>
      <c r="U2817" s="384">
        <v>-7596240.0952683613</v>
      </c>
      <c r="V2817" s="367">
        <v>8039.9999999999109</v>
      </c>
      <c r="W2817" s="367">
        <v>1340000.0000000037</v>
      </c>
      <c r="X2817" s="384">
        <v>115738.53350610913</v>
      </c>
      <c r="Y2817" s="386">
        <v>8040.0000000000218</v>
      </c>
      <c r="Z2817" s="367"/>
      <c r="AA2817" s="367"/>
      <c r="AB2817" s="367"/>
      <c r="AC2817" s="367"/>
      <c r="AD2817" s="367"/>
      <c r="AE2817" s="367"/>
      <c r="AF2817" s="367"/>
      <c r="AG2817" s="367"/>
      <c r="AH2817" s="367"/>
      <c r="AI2817" s="367"/>
      <c r="AJ2817" s="367"/>
      <c r="AK2817" s="367"/>
      <c r="AL2817" s="367"/>
      <c r="AM2817" s="367"/>
      <c r="AN2817" s="367"/>
      <c r="AO2817" s="367"/>
      <c r="AP2817" s="367"/>
      <c r="AQ2817" s="367"/>
      <c r="AR2817" s="367"/>
      <c r="AS2817" s="367"/>
      <c r="AT2817" s="367"/>
    </row>
    <row r="2818" spans="2:46" ht="13.8">
      <c r="B2818" s="26">
        <v>134.16666666666777</v>
      </c>
      <c r="C2818" s="363">
        <v>1131.6456270848469</v>
      </c>
      <c r="D2818" s="367">
        <v>8050.0000000000664</v>
      </c>
      <c r="E2818" s="367">
        <v>37441.860465116508</v>
      </c>
      <c r="F2818" s="367">
        <v>-10175254.652848396</v>
      </c>
      <c r="G2818" s="367">
        <v>8050.0000000000491</v>
      </c>
      <c r="H2818" s="367">
        <v>201250</v>
      </c>
      <c r="I2818" s="384">
        <v>-119995020.91945805</v>
      </c>
      <c r="J2818" s="367">
        <v>8049.9999999999991</v>
      </c>
      <c r="K2818" s="367">
        <v>48787.878787879403</v>
      </c>
      <c r="L2818" s="384">
        <v>-7445583.0174849937</v>
      </c>
      <c r="M2818" s="367">
        <v>8050.0000000001028</v>
      </c>
      <c r="N2818" s="367">
        <v>805</v>
      </c>
      <c r="O2818" s="384">
        <v>-124773.60238560519</v>
      </c>
      <c r="P2818" s="367">
        <v>116.72500000000001</v>
      </c>
      <c r="Q2818" s="367">
        <v>805</v>
      </c>
      <c r="R2818" s="384">
        <v>-54782.756880525594</v>
      </c>
      <c r="S2818" s="367">
        <v>112.7</v>
      </c>
      <c r="T2818" s="367">
        <v>27758.620689654861</v>
      </c>
      <c r="U2818" s="384">
        <v>-7615565.1657477897</v>
      </c>
      <c r="V2818" s="367">
        <v>8049.9999999999091</v>
      </c>
      <c r="W2818" s="367">
        <v>1341666.6666666705</v>
      </c>
      <c r="X2818" s="384">
        <v>115515.19775559976</v>
      </c>
      <c r="Y2818" s="386">
        <v>8050.0000000000227</v>
      </c>
      <c r="Z2818" s="367"/>
      <c r="AA2818" s="367"/>
      <c r="AB2818" s="367"/>
      <c r="AC2818" s="367"/>
      <c r="AD2818" s="367"/>
      <c r="AE2818" s="367"/>
      <c r="AF2818" s="367"/>
      <c r="AG2818" s="367"/>
      <c r="AH2818" s="367"/>
      <c r="AI2818" s="367"/>
      <c r="AJ2818" s="367"/>
      <c r="AK2818" s="367"/>
      <c r="AL2818" s="367"/>
      <c r="AM2818" s="367"/>
      <c r="AN2818" s="367"/>
      <c r="AO2818" s="367"/>
      <c r="AP2818" s="367"/>
      <c r="AQ2818" s="367"/>
      <c r="AR2818" s="367"/>
      <c r="AS2818" s="367"/>
      <c r="AT2818" s="367"/>
    </row>
    <row r="2819" spans="2:46" ht="13.8">
      <c r="B2819" s="26">
        <v>134.33333333333442</v>
      </c>
      <c r="C2819" s="363">
        <v>1132.9902391951448</v>
      </c>
      <c r="D2819" s="367">
        <v>8060.0000000000664</v>
      </c>
      <c r="E2819" s="367">
        <v>37488.372093023485</v>
      </c>
      <c r="F2819" s="367">
        <v>-10200639.957660941</v>
      </c>
      <c r="G2819" s="367">
        <v>8060.0000000000491</v>
      </c>
      <c r="H2819" s="367">
        <v>201500</v>
      </c>
      <c r="I2819" s="384">
        <v>-120294130.86033049</v>
      </c>
      <c r="J2819" s="367">
        <v>8059.9999999999991</v>
      </c>
      <c r="K2819" s="367">
        <v>48848.484848485467</v>
      </c>
      <c r="L2819" s="384">
        <v>-7464588.0797918802</v>
      </c>
      <c r="M2819" s="367">
        <v>8060.0000000001028</v>
      </c>
      <c r="N2819" s="367">
        <v>806</v>
      </c>
      <c r="O2819" s="384">
        <v>-125086.52255807734</v>
      </c>
      <c r="P2819" s="367">
        <v>116.86999999999999</v>
      </c>
      <c r="Q2819" s="367">
        <v>806</v>
      </c>
      <c r="R2819" s="384">
        <v>-54925.342188751943</v>
      </c>
      <c r="S2819" s="367">
        <v>112.84</v>
      </c>
      <c r="T2819" s="367">
        <v>27793.103448275549</v>
      </c>
      <c r="U2819" s="384">
        <v>-7634914.7753841393</v>
      </c>
      <c r="V2819" s="367">
        <v>8059.9999999999091</v>
      </c>
      <c r="W2819" s="367">
        <v>1343333.3333333372</v>
      </c>
      <c r="X2819" s="384">
        <v>115290.94948546212</v>
      </c>
      <c r="Y2819" s="386">
        <v>8060.0000000000227</v>
      </c>
      <c r="Z2819" s="367"/>
      <c r="AA2819" s="367"/>
      <c r="AB2819" s="367"/>
      <c r="AC2819" s="367"/>
      <c r="AD2819" s="367"/>
      <c r="AE2819" s="367"/>
      <c r="AF2819" s="367"/>
      <c r="AG2819" s="367"/>
      <c r="AH2819" s="367"/>
      <c r="AI2819" s="367"/>
      <c r="AJ2819" s="367"/>
      <c r="AK2819" s="367"/>
      <c r="AL2819" s="367"/>
      <c r="AM2819" s="367"/>
      <c r="AN2819" s="367"/>
      <c r="AO2819" s="367"/>
      <c r="AP2819" s="367"/>
      <c r="AQ2819" s="367"/>
      <c r="AR2819" s="367"/>
      <c r="AS2819" s="367"/>
      <c r="AT2819" s="367"/>
    </row>
    <row r="2820" spans="2:46" ht="13.8">
      <c r="B2820" s="26">
        <v>134.50000000000108</v>
      </c>
      <c r="C2820" s="363">
        <v>1134.3346995464967</v>
      </c>
      <c r="D2820" s="367">
        <v>8070.0000000000646</v>
      </c>
      <c r="E2820" s="367">
        <v>37534.883720930462</v>
      </c>
      <c r="F2820" s="367">
        <v>-10226056.888371551</v>
      </c>
      <c r="G2820" s="367">
        <v>8070.0000000000491</v>
      </c>
      <c r="H2820" s="367">
        <v>201750</v>
      </c>
      <c r="I2820" s="384">
        <v>-120593613.12825777</v>
      </c>
      <c r="J2820" s="367">
        <v>8069.9999999999991</v>
      </c>
      <c r="K2820" s="367">
        <v>48909.09090909153</v>
      </c>
      <c r="L2820" s="384">
        <v>-7483617.3502646657</v>
      </c>
      <c r="M2820" s="367">
        <v>8070.0000000001028</v>
      </c>
      <c r="N2820" s="367">
        <v>807</v>
      </c>
      <c r="O2820" s="384">
        <v>-125399.8345963278</v>
      </c>
      <c r="P2820" s="367">
        <v>117.015</v>
      </c>
      <c r="Q2820" s="367">
        <v>807</v>
      </c>
      <c r="R2820" s="384">
        <v>-55068.112440387929</v>
      </c>
      <c r="S2820" s="367">
        <v>112.97999999999999</v>
      </c>
      <c r="T2820" s="367">
        <v>27827.586206896238</v>
      </c>
      <c r="U2820" s="384">
        <v>-7654288.9241774082</v>
      </c>
      <c r="V2820" s="367">
        <v>8069.9999999999091</v>
      </c>
      <c r="W2820" s="367">
        <v>1345000.000000004</v>
      </c>
      <c r="X2820" s="384">
        <v>115065.78869569616</v>
      </c>
      <c r="Y2820" s="386">
        <v>8070.0000000000236</v>
      </c>
      <c r="Z2820" s="367"/>
      <c r="AA2820" s="367"/>
      <c r="AB2820" s="367"/>
      <c r="AC2820" s="367"/>
      <c r="AD2820" s="367"/>
      <c r="AE2820" s="367"/>
      <c r="AF2820" s="367"/>
      <c r="AG2820" s="367"/>
      <c r="AH2820" s="367"/>
      <c r="AI2820" s="367"/>
      <c r="AJ2820" s="367"/>
      <c r="AK2820" s="367"/>
      <c r="AL2820" s="367"/>
      <c r="AM2820" s="367"/>
      <c r="AN2820" s="367"/>
      <c r="AO2820" s="367"/>
      <c r="AP2820" s="367"/>
      <c r="AQ2820" s="367"/>
      <c r="AR2820" s="367"/>
      <c r="AS2820" s="367"/>
      <c r="AT2820" s="367"/>
    </row>
    <row r="2821" spans="2:46" ht="13.8">
      <c r="B2821" s="26">
        <v>134.66666666666774</v>
      </c>
      <c r="C2821" s="363">
        <v>1135.6790081389038</v>
      </c>
      <c r="D2821" s="367">
        <v>8080.0000000000646</v>
      </c>
      <c r="E2821" s="367">
        <v>37581.395348837439</v>
      </c>
      <c r="F2821" s="367">
        <v>-10251505.44498023</v>
      </c>
      <c r="G2821" s="367">
        <v>8080.0000000000491</v>
      </c>
      <c r="H2821" s="367">
        <v>202000</v>
      </c>
      <c r="I2821" s="384">
        <v>-120893467.72323981</v>
      </c>
      <c r="J2821" s="367">
        <v>8079.9999999999991</v>
      </c>
      <c r="K2821" s="367">
        <v>48969.696969697594</v>
      </c>
      <c r="L2821" s="384">
        <v>-7502670.8289033482</v>
      </c>
      <c r="M2821" s="367">
        <v>8080.0000000001037</v>
      </c>
      <c r="N2821" s="367">
        <v>808</v>
      </c>
      <c r="O2821" s="384">
        <v>-125713.53850035652</v>
      </c>
      <c r="P2821" s="367">
        <v>117.16000000000001</v>
      </c>
      <c r="Q2821" s="367">
        <v>808</v>
      </c>
      <c r="R2821" s="384">
        <v>-55211.067635433581</v>
      </c>
      <c r="S2821" s="367">
        <v>113.11999999999999</v>
      </c>
      <c r="T2821" s="367">
        <v>27862.068965516926</v>
      </c>
      <c r="U2821" s="384">
        <v>-7673687.6121275909</v>
      </c>
      <c r="V2821" s="367">
        <v>8079.9999999999081</v>
      </c>
      <c r="W2821" s="367">
        <v>1346666.6666666707</v>
      </c>
      <c r="X2821" s="384">
        <v>114839.71538630192</v>
      </c>
      <c r="Y2821" s="386">
        <v>8080.0000000000236</v>
      </c>
      <c r="Z2821" s="367"/>
      <c r="AA2821" s="367"/>
      <c r="AB2821" s="367"/>
      <c r="AC2821" s="367"/>
      <c r="AD2821" s="367"/>
      <c r="AE2821" s="367"/>
      <c r="AF2821" s="367"/>
      <c r="AG2821" s="367"/>
      <c r="AH2821" s="367"/>
      <c r="AI2821" s="367"/>
      <c r="AJ2821" s="367"/>
      <c r="AK2821" s="367"/>
      <c r="AL2821" s="367"/>
      <c r="AM2821" s="367"/>
      <c r="AN2821" s="367"/>
      <c r="AO2821" s="367"/>
      <c r="AP2821" s="367"/>
      <c r="AQ2821" s="367"/>
      <c r="AR2821" s="367"/>
      <c r="AS2821" s="367"/>
      <c r="AT2821" s="367"/>
    </row>
    <row r="2822" spans="2:46" ht="13.8">
      <c r="B2822" s="26">
        <v>134.83333333333439</v>
      </c>
      <c r="C2822" s="363">
        <v>1137.0231649723651</v>
      </c>
      <c r="D2822" s="367">
        <v>8090.0000000000637</v>
      </c>
      <c r="E2822" s="367">
        <v>37627.906976744416</v>
      </c>
      <c r="F2822" s="367">
        <v>-10276985.627486976</v>
      </c>
      <c r="G2822" s="367">
        <v>8090.0000000000491</v>
      </c>
      <c r="H2822" s="367">
        <v>202250</v>
      </c>
      <c r="I2822" s="384">
        <v>-121193694.64527665</v>
      </c>
      <c r="J2822" s="367">
        <v>8089.9999999999991</v>
      </c>
      <c r="K2822" s="367">
        <v>49030.303030303658</v>
      </c>
      <c r="L2822" s="384">
        <v>-7521748.5157079287</v>
      </c>
      <c r="M2822" s="367">
        <v>8090.0000000001037</v>
      </c>
      <c r="N2822" s="367">
        <v>809</v>
      </c>
      <c r="O2822" s="384">
        <v>-126027.63427016344</v>
      </c>
      <c r="P2822" s="367">
        <v>117.30499999999999</v>
      </c>
      <c r="Q2822" s="367">
        <v>809</v>
      </c>
      <c r="R2822" s="384">
        <v>-55354.207773888884</v>
      </c>
      <c r="S2822" s="367">
        <v>113.25999999999999</v>
      </c>
      <c r="T2822" s="367">
        <v>27896.551724137615</v>
      </c>
      <c r="U2822" s="384">
        <v>-7693110.8392346939</v>
      </c>
      <c r="V2822" s="367">
        <v>8089.9999999999081</v>
      </c>
      <c r="W2822" s="367">
        <v>1348333.3333333374</v>
      </c>
      <c r="X2822" s="384">
        <v>114612.72955727935</v>
      </c>
      <c r="Y2822" s="386">
        <v>8090.0000000000236</v>
      </c>
      <c r="Z2822" s="367"/>
      <c r="AA2822" s="367"/>
      <c r="AB2822" s="367"/>
      <c r="AC2822" s="367"/>
      <c r="AD2822" s="367"/>
      <c r="AE2822" s="367"/>
      <c r="AF2822" s="367"/>
      <c r="AG2822" s="367"/>
      <c r="AH2822" s="367"/>
      <c r="AI2822" s="367"/>
      <c r="AJ2822" s="367"/>
      <c r="AK2822" s="367"/>
      <c r="AL2822" s="367"/>
      <c r="AM2822" s="367"/>
      <c r="AN2822" s="367"/>
      <c r="AO2822" s="367"/>
      <c r="AP2822" s="367"/>
      <c r="AQ2822" s="367"/>
      <c r="AR2822" s="367"/>
      <c r="AS2822" s="367"/>
      <c r="AT2822" s="367"/>
    </row>
    <row r="2823" spans="2:46" ht="13.8">
      <c r="B2823" s="26">
        <v>135.00000000000105</v>
      </c>
      <c r="C2823" s="363">
        <v>1138.3671700468813</v>
      </c>
      <c r="D2823" s="367">
        <v>8100.0000000000637</v>
      </c>
      <c r="E2823" s="367">
        <v>37674.418604651393</v>
      </c>
      <c r="F2823" s="367">
        <v>-10302497.435891787</v>
      </c>
      <c r="G2823" s="367">
        <v>8100.0000000000491</v>
      </c>
      <c r="H2823" s="367">
        <v>202500</v>
      </c>
      <c r="I2823" s="384">
        <v>-121494293.89436831</v>
      </c>
      <c r="J2823" s="367">
        <v>8099.9999999999991</v>
      </c>
      <c r="K2823" s="367">
        <v>49090.909090909721</v>
      </c>
      <c r="L2823" s="384">
        <v>-7540850.4106784053</v>
      </c>
      <c r="M2823" s="367">
        <v>8100.0000000001046</v>
      </c>
      <c r="N2823" s="367">
        <v>810</v>
      </c>
      <c r="O2823" s="384">
        <v>-126342.12190574869</v>
      </c>
      <c r="P2823" s="367">
        <v>117.45</v>
      </c>
      <c r="Q2823" s="367">
        <v>810</v>
      </c>
      <c r="R2823" s="384">
        <v>-55497.532855753838</v>
      </c>
      <c r="S2823" s="367">
        <v>113.39999999999999</v>
      </c>
      <c r="T2823" s="367">
        <v>27931.034482758303</v>
      </c>
      <c r="U2823" s="384">
        <v>-7712558.6054987153</v>
      </c>
      <c r="V2823" s="367">
        <v>8099.9999999999081</v>
      </c>
      <c r="W2823" s="367">
        <v>1350000.0000000042</v>
      </c>
      <c r="X2823" s="384">
        <v>114384.83120862849</v>
      </c>
      <c r="Y2823" s="386">
        <v>8100.0000000000246</v>
      </c>
      <c r="Z2823" s="367"/>
      <c r="AA2823" s="367"/>
      <c r="AB2823" s="367"/>
      <c r="AC2823" s="367"/>
      <c r="AD2823" s="367"/>
      <c r="AE2823" s="367"/>
      <c r="AF2823" s="367"/>
      <c r="AG2823" s="367"/>
      <c r="AH2823" s="367"/>
      <c r="AI2823" s="367"/>
      <c r="AJ2823" s="367"/>
      <c r="AK2823" s="367"/>
      <c r="AL2823" s="367"/>
      <c r="AM2823" s="367"/>
      <c r="AN2823" s="367"/>
      <c r="AO2823" s="367"/>
      <c r="AP2823" s="367"/>
      <c r="AQ2823" s="367"/>
      <c r="AR2823" s="367"/>
      <c r="AS2823" s="367"/>
      <c r="AT2823" s="367"/>
    </row>
    <row r="2824" spans="2:46" ht="13.8">
      <c r="B2824" s="26">
        <v>135.16666666666771</v>
      </c>
      <c r="C2824" s="363">
        <v>1139.7110233624514</v>
      </c>
      <c r="D2824" s="367">
        <v>8110.0000000000628</v>
      </c>
      <c r="E2824" s="367">
        <v>37720.93023255837</v>
      </c>
      <c r="F2824" s="367">
        <v>-10328040.870194666</v>
      </c>
      <c r="G2824" s="367">
        <v>8110.0000000000491</v>
      </c>
      <c r="H2824" s="367">
        <v>202750</v>
      </c>
      <c r="I2824" s="384">
        <v>-121795265.47051476</v>
      </c>
      <c r="J2824" s="367">
        <v>8109.9999999999991</v>
      </c>
      <c r="K2824" s="367">
        <v>49151.515151515785</v>
      </c>
      <c r="L2824" s="384">
        <v>-7559976.513814779</v>
      </c>
      <c r="M2824" s="367">
        <v>8110.0000000001046</v>
      </c>
      <c r="N2824" s="367">
        <v>811</v>
      </c>
      <c r="O2824" s="384">
        <v>-126657.0014071122</v>
      </c>
      <c r="P2824" s="367">
        <v>117.59500000000001</v>
      </c>
      <c r="Q2824" s="367">
        <v>811</v>
      </c>
      <c r="R2824" s="384">
        <v>-55641.042881028443</v>
      </c>
      <c r="S2824" s="367">
        <v>113.53999999999999</v>
      </c>
      <c r="T2824" s="367">
        <v>27965.517241378991</v>
      </c>
      <c r="U2824" s="384">
        <v>-7732030.9109196533</v>
      </c>
      <c r="V2824" s="367">
        <v>8109.9999999999072</v>
      </c>
      <c r="W2824" s="367">
        <v>1351666.6666666709</v>
      </c>
      <c r="X2824" s="384">
        <v>114156.02034034932</v>
      </c>
      <c r="Y2824" s="386">
        <v>8110.0000000000246</v>
      </c>
      <c r="Z2824" s="367"/>
      <c r="AA2824" s="367"/>
      <c r="AB2824" s="367"/>
      <c r="AC2824" s="367"/>
      <c r="AD2824" s="367"/>
      <c r="AE2824" s="367"/>
      <c r="AF2824" s="367"/>
      <c r="AG2824" s="367"/>
      <c r="AH2824" s="367"/>
      <c r="AI2824" s="367"/>
      <c r="AJ2824" s="367"/>
      <c r="AK2824" s="367"/>
      <c r="AL2824" s="367"/>
      <c r="AM2824" s="367"/>
      <c r="AN2824" s="367"/>
      <c r="AO2824" s="367"/>
      <c r="AP2824" s="367"/>
      <c r="AQ2824" s="367"/>
      <c r="AR2824" s="367"/>
      <c r="AS2824" s="367"/>
      <c r="AT2824" s="367"/>
    </row>
    <row r="2825" spans="2:46" ht="13.8">
      <c r="B2825" s="26">
        <v>135.33333333333437</v>
      </c>
      <c r="C2825" s="363">
        <v>1141.0547249190763</v>
      </c>
      <c r="D2825" s="367">
        <v>8120.0000000000618</v>
      </c>
      <c r="E2825" s="367">
        <v>37767.441860465347</v>
      </c>
      <c r="F2825" s="367">
        <v>-10353615.930395612</v>
      </c>
      <c r="G2825" s="367">
        <v>8120.0000000000509</v>
      </c>
      <c r="H2825" s="367">
        <v>203000</v>
      </c>
      <c r="I2825" s="384">
        <v>-122096609.37371603</v>
      </c>
      <c r="J2825" s="367">
        <v>8119.9999999999991</v>
      </c>
      <c r="K2825" s="367">
        <v>49212.121212121849</v>
      </c>
      <c r="L2825" s="384">
        <v>-7579126.8251170535</v>
      </c>
      <c r="M2825" s="367">
        <v>8120.0000000001064</v>
      </c>
      <c r="N2825" s="367">
        <v>812</v>
      </c>
      <c r="O2825" s="384">
        <v>-126972.27277425391</v>
      </c>
      <c r="P2825" s="367">
        <v>117.74</v>
      </c>
      <c r="Q2825" s="367">
        <v>812</v>
      </c>
      <c r="R2825" s="384">
        <v>-55784.737849712692</v>
      </c>
      <c r="S2825" s="367">
        <v>113.67999999999999</v>
      </c>
      <c r="T2825" s="367">
        <v>27999.99999999968</v>
      </c>
      <c r="U2825" s="384">
        <v>-7751527.7554975105</v>
      </c>
      <c r="V2825" s="367">
        <v>8119.9999999999072</v>
      </c>
      <c r="W2825" s="367">
        <v>1353333.3333333377</v>
      </c>
      <c r="X2825" s="384">
        <v>113926.2969524418</v>
      </c>
      <c r="Y2825" s="386">
        <v>8120.0000000000264</v>
      </c>
      <c r="Z2825" s="367"/>
      <c r="AA2825" s="367"/>
      <c r="AB2825" s="367"/>
      <c r="AC2825" s="367"/>
      <c r="AD2825" s="367"/>
      <c r="AE2825" s="367"/>
      <c r="AF2825" s="367"/>
      <c r="AG2825" s="367"/>
      <c r="AH2825" s="367"/>
      <c r="AI2825" s="367"/>
      <c r="AJ2825" s="367"/>
      <c r="AK2825" s="367"/>
      <c r="AL2825" s="367"/>
      <c r="AM2825" s="367"/>
      <c r="AN2825" s="367"/>
      <c r="AO2825" s="367"/>
      <c r="AP2825" s="367"/>
      <c r="AQ2825" s="367"/>
      <c r="AR2825" s="367"/>
      <c r="AS2825" s="367"/>
      <c r="AT2825" s="367"/>
    </row>
    <row r="2826" spans="2:46" ht="13.8">
      <c r="B2826" s="26">
        <v>135.50000000000102</v>
      </c>
      <c r="C2826" s="363">
        <v>1142.3982747167559</v>
      </c>
      <c r="D2826" s="367">
        <v>8130.0000000000618</v>
      </c>
      <c r="E2826" s="367">
        <v>37813.953488372325</v>
      </c>
      <c r="F2826" s="367">
        <v>-10379222.616494626</v>
      </c>
      <c r="G2826" s="367">
        <v>8130.0000000000509</v>
      </c>
      <c r="H2826" s="367">
        <v>203250</v>
      </c>
      <c r="I2826" s="384">
        <v>-122398325.60397208</v>
      </c>
      <c r="J2826" s="367">
        <v>8129.9999999999991</v>
      </c>
      <c r="K2826" s="367">
        <v>49272.727272727912</v>
      </c>
      <c r="L2826" s="384">
        <v>-7598301.3445852203</v>
      </c>
      <c r="M2826" s="367">
        <v>8130.0000000001064</v>
      </c>
      <c r="N2826" s="367">
        <v>813</v>
      </c>
      <c r="O2826" s="384">
        <v>-127287.93600717392</v>
      </c>
      <c r="P2826" s="367">
        <v>117.88500000000001</v>
      </c>
      <c r="Q2826" s="367">
        <v>813</v>
      </c>
      <c r="R2826" s="384">
        <v>-55928.617761806592</v>
      </c>
      <c r="S2826" s="367">
        <v>113.82</v>
      </c>
      <c r="T2826" s="367">
        <v>28034.482758620368</v>
      </c>
      <c r="U2826" s="384">
        <v>-7771049.1392322835</v>
      </c>
      <c r="V2826" s="367">
        <v>8129.9999999999072</v>
      </c>
      <c r="W2826" s="367">
        <v>1355000.0000000044</v>
      </c>
      <c r="X2826" s="384">
        <v>113695.66104490602</v>
      </c>
      <c r="Y2826" s="386">
        <v>8130.0000000000264</v>
      </c>
      <c r="Z2826" s="367"/>
      <c r="AA2826" s="367"/>
      <c r="AB2826" s="367"/>
      <c r="AC2826" s="367"/>
      <c r="AD2826" s="367"/>
      <c r="AE2826" s="367"/>
      <c r="AF2826" s="367"/>
      <c r="AG2826" s="367"/>
      <c r="AH2826" s="367"/>
      <c r="AI2826" s="367"/>
      <c r="AJ2826" s="367"/>
      <c r="AK2826" s="367"/>
      <c r="AL2826" s="367"/>
      <c r="AM2826" s="367"/>
      <c r="AN2826" s="367"/>
      <c r="AO2826" s="367"/>
      <c r="AP2826" s="367"/>
      <c r="AQ2826" s="367"/>
      <c r="AR2826" s="367"/>
      <c r="AS2826" s="367"/>
      <c r="AT2826" s="367"/>
    </row>
    <row r="2827" spans="2:46" ht="13.8">
      <c r="B2827" s="26">
        <v>135.66666666666768</v>
      </c>
      <c r="C2827" s="363">
        <v>1143.7416727554901</v>
      </c>
      <c r="D2827" s="367">
        <v>8140.0000000000609</v>
      </c>
      <c r="E2827" s="367">
        <v>37860.465116279302</v>
      </c>
      <c r="F2827" s="367">
        <v>-10404860.928491702</v>
      </c>
      <c r="G2827" s="367">
        <v>8140.0000000000509</v>
      </c>
      <c r="H2827" s="367">
        <v>203500</v>
      </c>
      <c r="I2827" s="384">
        <v>-122700414.16128293</v>
      </c>
      <c r="J2827" s="367">
        <v>8139.9999999999991</v>
      </c>
      <c r="K2827" s="367">
        <v>49333.333333333976</v>
      </c>
      <c r="L2827" s="384">
        <v>-7617500.072219288</v>
      </c>
      <c r="M2827" s="367">
        <v>8140.0000000001073</v>
      </c>
      <c r="N2827" s="367">
        <v>814</v>
      </c>
      <c r="O2827" s="384">
        <v>-127603.99110587216</v>
      </c>
      <c r="P2827" s="367">
        <v>118.02999999999999</v>
      </c>
      <c r="Q2827" s="367">
        <v>814</v>
      </c>
      <c r="R2827" s="384">
        <v>-56072.682617310151</v>
      </c>
      <c r="S2827" s="367">
        <v>113.96</v>
      </c>
      <c r="T2827" s="367">
        <v>28068.965517241057</v>
      </c>
      <c r="U2827" s="384">
        <v>-7790595.0621239748</v>
      </c>
      <c r="V2827" s="367">
        <v>8139.9999999999063</v>
      </c>
      <c r="W2827" s="367">
        <v>1356666.6666666712</v>
      </c>
      <c r="X2827" s="384">
        <v>113464.11261774195</v>
      </c>
      <c r="Y2827" s="386">
        <v>8140.0000000000264</v>
      </c>
      <c r="Z2827" s="367"/>
      <c r="AA2827" s="367"/>
      <c r="AB2827" s="367"/>
      <c r="AC2827" s="367"/>
      <c r="AD2827" s="367"/>
      <c r="AE2827" s="367"/>
      <c r="AF2827" s="367"/>
      <c r="AG2827" s="367"/>
      <c r="AH2827" s="367"/>
      <c r="AI2827" s="367"/>
      <c r="AJ2827" s="367"/>
      <c r="AK2827" s="367"/>
      <c r="AL2827" s="367"/>
      <c r="AM2827" s="367"/>
      <c r="AN2827" s="367"/>
      <c r="AO2827" s="367"/>
      <c r="AP2827" s="367"/>
      <c r="AQ2827" s="367"/>
      <c r="AR2827" s="367"/>
      <c r="AS2827" s="367"/>
      <c r="AT2827" s="367"/>
    </row>
    <row r="2828" spans="2:46" ht="13.8">
      <c r="B2828" s="26">
        <v>135.83333333333434</v>
      </c>
      <c r="C2828" s="363">
        <v>1145.0849190352785</v>
      </c>
      <c r="D2828" s="367">
        <v>8150.0000000000609</v>
      </c>
      <c r="E2828" s="367">
        <v>37906.976744186279</v>
      </c>
      <c r="F2828" s="367">
        <v>-10430530.866386848</v>
      </c>
      <c r="G2828" s="367">
        <v>8150.0000000000509</v>
      </c>
      <c r="H2828" s="367">
        <v>203750</v>
      </c>
      <c r="I2828" s="384">
        <v>-123002875.04564857</v>
      </c>
      <c r="J2828" s="367">
        <v>8149.9999999999991</v>
      </c>
      <c r="K2828" s="367">
        <v>49393.93939394004</v>
      </c>
      <c r="L2828" s="384">
        <v>-7636723.0080192499</v>
      </c>
      <c r="M2828" s="367">
        <v>8150.0000000001073</v>
      </c>
      <c r="N2828" s="367">
        <v>815</v>
      </c>
      <c r="O2828" s="384">
        <v>-127920.43807034871</v>
      </c>
      <c r="P2828" s="367">
        <v>118.175</v>
      </c>
      <c r="Q2828" s="367">
        <v>815</v>
      </c>
      <c r="R2828" s="384">
        <v>-56216.932416223353</v>
      </c>
      <c r="S2828" s="367">
        <v>114.1</v>
      </c>
      <c r="T2828" s="367">
        <v>28103.448275861745</v>
      </c>
      <c r="U2828" s="384">
        <v>-7810165.5241725864</v>
      </c>
      <c r="V2828" s="367">
        <v>8149.9999999999063</v>
      </c>
      <c r="W2828" s="367">
        <v>1358333.3333333379</v>
      </c>
      <c r="X2828" s="384">
        <v>113231.65167094956</v>
      </c>
      <c r="Y2828" s="386">
        <v>8150.0000000000273</v>
      </c>
      <c r="Z2828" s="367"/>
      <c r="AA2828" s="367"/>
      <c r="AB2828" s="367"/>
      <c r="AC2828" s="367"/>
      <c r="AD2828" s="367"/>
      <c r="AE2828" s="367"/>
      <c r="AF2828" s="367"/>
      <c r="AG2828" s="367"/>
      <c r="AH2828" s="367"/>
      <c r="AI2828" s="367"/>
      <c r="AJ2828" s="367"/>
      <c r="AK2828" s="367"/>
      <c r="AL2828" s="367"/>
      <c r="AM2828" s="367"/>
      <c r="AN2828" s="367"/>
      <c r="AO2828" s="367"/>
      <c r="AP2828" s="367"/>
      <c r="AQ2828" s="367"/>
      <c r="AR2828" s="367"/>
      <c r="AS2828" s="367"/>
      <c r="AT2828" s="367"/>
    </row>
    <row r="2829" spans="2:46" ht="13.8">
      <c r="B2829" s="26">
        <v>136.00000000000099</v>
      </c>
      <c r="C2829" s="363">
        <v>1146.4280135561212</v>
      </c>
      <c r="D2829" s="367">
        <v>8160.0000000000591</v>
      </c>
      <c r="E2829" s="367">
        <v>37953.488372093256</v>
      </c>
      <c r="F2829" s="367">
        <v>-10456232.430180056</v>
      </c>
      <c r="G2829" s="367">
        <v>8160.0000000000509</v>
      </c>
      <c r="H2829" s="367">
        <v>204000</v>
      </c>
      <c r="I2829" s="384">
        <v>-123305708.25706902</v>
      </c>
      <c r="J2829" s="367">
        <v>8159.9999999999991</v>
      </c>
      <c r="K2829" s="367">
        <v>49454.545454546103</v>
      </c>
      <c r="L2829" s="384">
        <v>-7655970.1519851098</v>
      </c>
      <c r="M2829" s="367">
        <v>8160.0000000001073</v>
      </c>
      <c r="N2829" s="367">
        <v>816</v>
      </c>
      <c r="O2829" s="384">
        <v>-128237.27690060351</v>
      </c>
      <c r="P2829" s="367">
        <v>118.32000000000001</v>
      </c>
      <c r="Q2829" s="367">
        <v>816</v>
      </c>
      <c r="R2829" s="384">
        <v>-56361.367158546207</v>
      </c>
      <c r="S2829" s="367">
        <v>114.24</v>
      </c>
      <c r="T2829" s="367">
        <v>28137.931034482433</v>
      </c>
      <c r="U2829" s="384">
        <v>-7829760.5253781145</v>
      </c>
      <c r="V2829" s="367">
        <v>8159.9999999999063</v>
      </c>
      <c r="W2829" s="367">
        <v>1360000.0000000047</v>
      </c>
      <c r="X2829" s="384">
        <v>112998.27820452886</v>
      </c>
      <c r="Y2829" s="386">
        <v>8160.0000000000273</v>
      </c>
      <c r="Z2829" s="367"/>
      <c r="AA2829" s="367"/>
      <c r="AB2829" s="367"/>
      <c r="AC2829" s="367"/>
      <c r="AD2829" s="367"/>
      <c r="AE2829" s="367"/>
      <c r="AF2829" s="367"/>
      <c r="AG2829" s="367"/>
      <c r="AH2829" s="367"/>
      <c r="AI2829" s="367"/>
      <c r="AJ2829" s="367"/>
      <c r="AK2829" s="367"/>
      <c r="AL2829" s="367"/>
      <c r="AM2829" s="367"/>
      <c r="AN2829" s="367"/>
      <c r="AO2829" s="367"/>
      <c r="AP2829" s="367"/>
      <c r="AQ2829" s="367"/>
      <c r="AR2829" s="367"/>
      <c r="AS2829" s="367"/>
      <c r="AT2829" s="367"/>
    </row>
    <row r="2830" spans="2:46" ht="13.8">
      <c r="B2830" s="26">
        <v>136.16666666666765</v>
      </c>
      <c r="C2830" s="363">
        <v>1147.770956318019</v>
      </c>
      <c r="D2830" s="367">
        <v>8170.0000000000591</v>
      </c>
      <c r="E2830" s="367">
        <v>38000.000000000233</v>
      </c>
      <c r="F2830" s="367">
        <v>-10481965.619871335</v>
      </c>
      <c r="G2830" s="367">
        <v>8170.0000000000509</v>
      </c>
      <c r="H2830" s="367">
        <v>204250</v>
      </c>
      <c r="I2830" s="384">
        <v>-123608913.79554428</v>
      </c>
      <c r="J2830" s="367">
        <v>8169.9999999999991</v>
      </c>
      <c r="K2830" s="367">
        <v>49515.151515152167</v>
      </c>
      <c r="L2830" s="384">
        <v>-7675241.5041168686</v>
      </c>
      <c r="M2830" s="367">
        <v>8170.0000000001082</v>
      </c>
      <c r="N2830" s="367">
        <v>817</v>
      </c>
      <c r="O2830" s="384">
        <v>-128554.50759663653</v>
      </c>
      <c r="P2830" s="367">
        <v>118.46499999999999</v>
      </c>
      <c r="Q2830" s="367">
        <v>817</v>
      </c>
      <c r="R2830" s="384">
        <v>-56505.986844278705</v>
      </c>
      <c r="S2830" s="367">
        <v>114.38</v>
      </c>
      <c r="T2830" s="367">
        <v>28172.413793103122</v>
      </c>
      <c r="U2830" s="384">
        <v>-7849380.0657405593</v>
      </c>
      <c r="V2830" s="367">
        <v>8169.9999999999054</v>
      </c>
      <c r="W2830" s="367">
        <v>1361666.6666666714</v>
      </c>
      <c r="X2830" s="384">
        <v>112763.99221847985</v>
      </c>
      <c r="Y2830" s="386">
        <v>8170.0000000000282</v>
      </c>
      <c r="Z2830" s="367"/>
      <c r="AA2830" s="367"/>
      <c r="AB2830" s="367"/>
      <c r="AC2830" s="367"/>
      <c r="AD2830" s="367"/>
      <c r="AE2830" s="367"/>
      <c r="AF2830" s="367"/>
      <c r="AG2830" s="367"/>
      <c r="AH2830" s="367"/>
      <c r="AI2830" s="367"/>
      <c r="AJ2830" s="367"/>
      <c r="AK2830" s="367"/>
      <c r="AL2830" s="367"/>
      <c r="AM2830" s="367"/>
      <c r="AN2830" s="367"/>
      <c r="AO2830" s="367"/>
      <c r="AP2830" s="367"/>
      <c r="AQ2830" s="367"/>
      <c r="AR2830" s="367"/>
      <c r="AS2830" s="367"/>
      <c r="AT2830" s="367"/>
    </row>
    <row r="2831" spans="2:46" ht="13.8">
      <c r="B2831" s="26">
        <v>136.33333333333431</v>
      </c>
      <c r="C2831" s="363">
        <v>1149.113747320971</v>
      </c>
      <c r="D2831" s="367">
        <v>8180.0000000000582</v>
      </c>
      <c r="E2831" s="367">
        <v>38046.51162790721</v>
      </c>
      <c r="F2831" s="367">
        <v>-10507730.435460679</v>
      </c>
      <c r="G2831" s="367">
        <v>8180.0000000000509</v>
      </c>
      <c r="H2831" s="367">
        <v>204500</v>
      </c>
      <c r="I2831" s="384">
        <v>-123912491.66107433</v>
      </c>
      <c r="J2831" s="367">
        <v>8179.9999999999991</v>
      </c>
      <c r="K2831" s="367">
        <v>49575.757575758231</v>
      </c>
      <c r="L2831" s="384">
        <v>-7694537.0644145235</v>
      </c>
      <c r="M2831" s="367">
        <v>8180.0000000001082</v>
      </c>
      <c r="N2831" s="367">
        <v>818</v>
      </c>
      <c r="O2831" s="384">
        <v>-128872.13015844786</v>
      </c>
      <c r="P2831" s="367">
        <v>118.61</v>
      </c>
      <c r="Q2831" s="367">
        <v>818</v>
      </c>
      <c r="R2831" s="384">
        <v>-56650.791473420883</v>
      </c>
      <c r="S2831" s="367">
        <v>114.52000000000001</v>
      </c>
      <c r="T2831" s="367">
        <v>28206.89655172381</v>
      </c>
      <c r="U2831" s="384">
        <v>-7869024.1452599233</v>
      </c>
      <c r="V2831" s="367">
        <v>8179.9999999999054</v>
      </c>
      <c r="W2831" s="367">
        <v>1363333.3333333381</v>
      </c>
      <c r="X2831" s="384">
        <v>112528.79371280257</v>
      </c>
      <c r="Y2831" s="386">
        <v>8180.0000000000282</v>
      </c>
      <c r="Z2831" s="367"/>
      <c r="AA2831" s="367"/>
      <c r="AB2831" s="367"/>
      <c r="AC2831" s="367"/>
      <c r="AD2831" s="367"/>
      <c r="AE2831" s="367"/>
      <c r="AF2831" s="367"/>
      <c r="AG2831" s="367"/>
      <c r="AH2831" s="367"/>
      <c r="AI2831" s="367"/>
      <c r="AJ2831" s="367"/>
      <c r="AK2831" s="367"/>
      <c r="AL2831" s="367"/>
      <c r="AM2831" s="367"/>
      <c r="AN2831" s="367"/>
      <c r="AO2831" s="367"/>
      <c r="AP2831" s="367"/>
      <c r="AQ2831" s="367"/>
      <c r="AR2831" s="367"/>
      <c r="AS2831" s="367"/>
      <c r="AT2831" s="367"/>
    </row>
    <row r="2832" spans="2:46" ht="13.8">
      <c r="B2832" s="26">
        <v>136.50000000000097</v>
      </c>
      <c r="C2832" s="363">
        <v>1150.4563865649782</v>
      </c>
      <c r="D2832" s="367">
        <v>8190.0000000000582</v>
      </c>
      <c r="E2832" s="367">
        <v>38093.023255814187</v>
      </c>
      <c r="F2832" s="367">
        <v>-10533526.87694809</v>
      </c>
      <c r="G2832" s="367">
        <v>8190.0000000000509</v>
      </c>
      <c r="H2832" s="367">
        <v>204750</v>
      </c>
      <c r="I2832" s="384">
        <v>-124216441.85365918</v>
      </c>
      <c r="J2832" s="367">
        <v>8189.9999999999991</v>
      </c>
      <c r="K2832" s="367">
        <v>49636.363636364295</v>
      </c>
      <c r="L2832" s="384">
        <v>-7713856.8328780755</v>
      </c>
      <c r="M2832" s="367">
        <v>8190.0000000001091</v>
      </c>
      <c r="N2832" s="367">
        <v>819</v>
      </c>
      <c r="O2832" s="384">
        <v>-129190.14458603745</v>
      </c>
      <c r="P2832" s="367">
        <v>118.75500000000001</v>
      </c>
      <c r="Q2832" s="367">
        <v>819</v>
      </c>
      <c r="R2832" s="384">
        <v>-56795.781045972682</v>
      </c>
      <c r="S2832" s="367">
        <v>114.66000000000001</v>
      </c>
      <c r="T2832" s="367">
        <v>28241.379310344499</v>
      </c>
      <c r="U2832" s="384">
        <v>-7888692.7639362058</v>
      </c>
      <c r="V2832" s="367">
        <v>8189.9999999999054</v>
      </c>
      <c r="W2832" s="367">
        <v>1365000.0000000049</v>
      </c>
      <c r="X2832" s="384">
        <v>112292.68268749694</v>
      </c>
      <c r="Y2832" s="386">
        <v>8190.0000000000291</v>
      </c>
      <c r="Z2832" s="367"/>
      <c r="AA2832" s="367"/>
      <c r="AB2832" s="367"/>
      <c r="AC2832" s="367"/>
      <c r="AD2832" s="367"/>
      <c r="AE2832" s="367"/>
      <c r="AF2832" s="367"/>
      <c r="AG2832" s="367"/>
      <c r="AH2832" s="367"/>
      <c r="AI2832" s="367"/>
      <c r="AJ2832" s="367"/>
      <c r="AK2832" s="367"/>
      <c r="AL2832" s="367"/>
      <c r="AM2832" s="367"/>
      <c r="AN2832" s="367"/>
      <c r="AO2832" s="367"/>
      <c r="AP2832" s="367"/>
      <c r="AQ2832" s="367"/>
      <c r="AR2832" s="367"/>
      <c r="AS2832" s="367"/>
      <c r="AT2832" s="367"/>
    </row>
    <row r="2833" spans="2:46" ht="13.8">
      <c r="B2833" s="26">
        <v>136.66666666666762</v>
      </c>
      <c r="C2833" s="363">
        <v>1151.7988740500391</v>
      </c>
      <c r="D2833" s="367">
        <v>8200.0000000000564</v>
      </c>
      <c r="E2833" s="367">
        <v>38139.534883721164</v>
      </c>
      <c r="F2833" s="367">
        <v>-10559354.944333564</v>
      </c>
      <c r="G2833" s="367">
        <v>8200.0000000000509</v>
      </c>
      <c r="H2833" s="367">
        <v>205000</v>
      </c>
      <c r="I2833" s="384">
        <v>-124520764.37329885</v>
      </c>
      <c r="J2833" s="367">
        <v>8200</v>
      </c>
      <c r="K2833" s="367">
        <v>49696.969696970358</v>
      </c>
      <c r="L2833" s="384">
        <v>-7733200.8095075246</v>
      </c>
      <c r="M2833" s="367">
        <v>8200.0000000001091</v>
      </c>
      <c r="N2833" s="367">
        <v>820</v>
      </c>
      <c r="O2833" s="384">
        <v>-129508.55087940526</v>
      </c>
      <c r="P2833" s="367">
        <v>118.89999999999999</v>
      </c>
      <c r="Q2833" s="367">
        <v>820</v>
      </c>
      <c r="R2833" s="384">
        <v>-56940.955561934134</v>
      </c>
      <c r="S2833" s="367">
        <v>114.80000000000001</v>
      </c>
      <c r="T2833" s="367">
        <v>28275.862068965187</v>
      </c>
      <c r="U2833" s="384">
        <v>-7908385.921769402</v>
      </c>
      <c r="V2833" s="367">
        <v>8199.9999999999036</v>
      </c>
      <c r="W2833" s="367">
        <v>1366666.6666666716</v>
      </c>
      <c r="X2833" s="384">
        <v>112055.65914256305</v>
      </c>
      <c r="Y2833" s="386">
        <v>8200.0000000000291</v>
      </c>
      <c r="Z2833" s="367"/>
      <c r="AA2833" s="367"/>
      <c r="AB2833" s="367"/>
      <c r="AC2833" s="367"/>
      <c r="AD2833" s="367"/>
      <c r="AE2833" s="367"/>
      <c r="AF2833" s="367"/>
      <c r="AG2833" s="367"/>
      <c r="AH2833" s="367"/>
      <c r="AI2833" s="367"/>
      <c r="AJ2833" s="367"/>
      <c r="AK2833" s="367"/>
      <c r="AL2833" s="367"/>
      <c r="AM2833" s="367"/>
      <c r="AN2833" s="367"/>
      <c r="AO2833" s="367"/>
      <c r="AP2833" s="367"/>
      <c r="AQ2833" s="367"/>
      <c r="AR2833" s="367"/>
      <c r="AS2833" s="367"/>
      <c r="AT2833" s="367"/>
    </row>
    <row r="2834" spans="2:46" ht="13.8">
      <c r="B2834" s="26">
        <v>136.83333333333428</v>
      </c>
      <c r="C2834" s="363">
        <v>1153.1412097761547</v>
      </c>
      <c r="D2834" s="367">
        <v>8210.0000000000564</v>
      </c>
      <c r="E2834" s="367">
        <v>38186.046511628141</v>
      </c>
      <c r="F2834" s="367">
        <v>-10585214.637617107</v>
      </c>
      <c r="G2834" s="367">
        <v>8210.0000000000509</v>
      </c>
      <c r="H2834" s="367">
        <v>205250</v>
      </c>
      <c r="I2834" s="384">
        <v>-124825459.21999331</v>
      </c>
      <c r="J2834" s="367">
        <v>8210</v>
      </c>
      <c r="K2834" s="367">
        <v>49757.575757576422</v>
      </c>
      <c r="L2834" s="384">
        <v>-7752568.9943028744</v>
      </c>
      <c r="M2834" s="367">
        <v>8210.000000000111</v>
      </c>
      <c r="N2834" s="367">
        <v>821</v>
      </c>
      <c r="O2834" s="384">
        <v>-129827.34903855137</v>
      </c>
      <c r="P2834" s="367">
        <v>119.045</v>
      </c>
      <c r="Q2834" s="367">
        <v>821</v>
      </c>
      <c r="R2834" s="384">
        <v>-57086.315021305214</v>
      </c>
      <c r="S2834" s="367">
        <v>114.93999999999998</v>
      </c>
      <c r="T2834" s="367">
        <v>28310.344827585875</v>
      </c>
      <c r="U2834" s="384">
        <v>-7928103.6187595204</v>
      </c>
      <c r="V2834" s="367">
        <v>8209.9999999999036</v>
      </c>
      <c r="W2834" s="367">
        <v>1368333.3333333384</v>
      </c>
      <c r="X2834" s="384">
        <v>111817.72307800082</v>
      </c>
      <c r="Y2834" s="386">
        <v>8210.0000000000291</v>
      </c>
      <c r="Z2834" s="367"/>
      <c r="AA2834" s="367"/>
      <c r="AB2834" s="367"/>
      <c r="AC2834" s="367"/>
      <c r="AD2834" s="367"/>
      <c r="AE2834" s="367"/>
      <c r="AF2834" s="367"/>
      <c r="AG2834" s="367"/>
      <c r="AH2834" s="367"/>
      <c r="AI2834" s="367"/>
      <c r="AJ2834" s="367"/>
      <c r="AK2834" s="367"/>
      <c r="AL2834" s="367"/>
      <c r="AM2834" s="367"/>
      <c r="AN2834" s="367"/>
      <c r="AO2834" s="367"/>
      <c r="AP2834" s="367"/>
      <c r="AQ2834" s="367"/>
      <c r="AR2834" s="367"/>
      <c r="AS2834" s="367"/>
      <c r="AT2834" s="367"/>
    </row>
    <row r="2835" spans="2:46" ht="13.8">
      <c r="B2835" s="26">
        <v>137.00000000000094</v>
      </c>
      <c r="C2835" s="363">
        <v>1154.483393743325</v>
      </c>
      <c r="D2835" s="367">
        <v>8220.0000000000564</v>
      </c>
      <c r="E2835" s="367">
        <v>38232.558139535118</v>
      </c>
      <c r="F2835" s="367">
        <v>-10611105.956798717</v>
      </c>
      <c r="G2835" s="367">
        <v>8220.0000000000509</v>
      </c>
      <c r="H2835" s="367">
        <v>205500</v>
      </c>
      <c r="I2835" s="384">
        <v>-125130526.39374258</v>
      </c>
      <c r="J2835" s="367">
        <v>8220</v>
      </c>
      <c r="K2835" s="367">
        <v>49818.181818182486</v>
      </c>
      <c r="L2835" s="384">
        <v>-7771961.3872641176</v>
      </c>
      <c r="M2835" s="367">
        <v>8220.000000000111</v>
      </c>
      <c r="N2835" s="367">
        <v>822</v>
      </c>
      <c r="O2835" s="384">
        <v>-130146.53906347574</v>
      </c>
      <c r="P2835" s="367">
        <v>119.19000000000001</v>
      </c>
      <c r="Q2835" s="367">
        <v>822</v>
      </c>
      <c r="R2835" s="384">
        <v>-57231.859424085982</v>
      </c>
      <c r="S2835" s="367">
        <v>115.08</v>
      </c>
      <c r="T2835" s="367">
        <v>28344.827586206564</v>
      </c>
      <c r="U2835" s="384">
        <v>-7947845.8549065562</v>
      </c>
      <c r="V2835" s="367">
        <v>8219.9999999999036</v>
      </c>
      <c r="W2835" s="367">
        <v>1370000.0000000051</v>
      </c>
      <c r="X2835" s="384">
        <v>111578.87449381026</v>
      </c>
      <c r="Y2835" s="386">
        <v>8220.0000000000309</v>
      </c>
      <c r="Z2835" s="367"/>
      <c r="AA2835" s="367"/>
      <c r="AB2835" s="367"/>
      <c r="AC2835" s="367"/>
      <c r="AD2835" s="367"/>
      <c r="AE2835" s="367"/>
      <c r="AF2835" s="367"/>
      <c r="AG2835" s="367"/>
      <c r="AH2835" s="367"/>
      <c r="AI2835" s="367"/>
      <c r="AJ2835" s="367"/>
      <c r="AK2835" s="367"/>
      <c r="AL2835" s="367"/>
      <c r="AM2835" s="367"/>
      <c r="AN2835" s="367"/>
      <c r="AO2835" s="367"/>
      <c r="AP2835" s="367"/>
      <c r="AQ2835" s="367"/>
      <c r="AR2835" s="367"/>
      <c r="AS2835" s="367"/>
      <c r="AT2835" s="367"/>
    </row>
    <row r="2836" spans="2:46" ht="13.8">
      <c r="B2836" s="26">
        <v>137.1666666666676</v>
      </c>
      <c r="C2836" s="363">
        <v>1155.8254259515497</v>
      </c>
      <c r="D2836" s="367">
        <v>8230.0000000000564</v>
      </c>
      <c r="E2836" s="367">
        <v>38279.069767442095</v>
      </c>
      <c r="F2836" s="367">
        <v>-10637028.901878394</v>
      </c>
      <c r="G2836" s="367">
        <v>8230.0000000000509</v>
      </c>
      <c r="H2836" s="367">
        <v>205750</v>
      </c>
      <c r="I2836" s="384">
        <v>-125435965.89454661</v>
      </c>
      <c r="J2836" s="367">
        <v>8230</v>
      </c>
      <c r="K2836" s="367">
        <v>49878.787878788549</v>
      </c>
      <c r="L2836" s="384">
        <v>-7791377.9883912588</v>
      </c>
      <c r="M2836" s="367">
        <v>8230.000000000111</v>
      </c>
      <c r="N2836" s="367">
        <v>823</v>
      </c>
      <c r="O2836" s="384">
        <v>-130466.12095417832</v>
      </c>
      <c r="P2836" s="367">
        <v>119.33499999999999</v>
      </c>
      <c r="Q2836" s="367">
        <v>823</v>
      </c>
      <c r="R2836" s="384">
        <v>-57377.588770276387</v>
      </c>
      <c r="S2836" s="367">
        <v>115.22</v>
      </c>
      <c r="T2836" s="367">
        <v>28379.310344827252</v>
      </c>
      <c r="U2836" s="384">
        <v>-7967612.6302105095</v>
      </c>
      <c r="V2836" s="367">
        <v>8229.9999999999036</v>
      </c>
      <c r="W2836" s="367">
        <v>1371666.6666666719</v>
      </c>
      <c r="X2836" s="384">
        <v>111339.11338999146</v>
      </c>
      <c r="Y2836" s="386">
        <v>8230.0000000000309</v>
      </c>
      <c r="Z2836" s="367"/>
      <c r="AA2836" s="367"/>
      <c r="AB2836" s="367"/>
      <c r="AC2836" s="367"/>
      <c r="AD2836" s="367"/>
      <c r="AE2836" s="367"/>
      <c r="AF2836" s="367"/>
      <c r="AG2836" s="367"/>
      <c r="AH2836" s="367"/>
      <c r="AI2836" s="367"/>
      <c r="AJ2836" s="367"/>
      <c r="AK2836" s="367"/>
      <c r="AL2836" s="367"/>
      <c r="AM2836" s="367"/>
      <c r="AN2836" s="367"/>
      <c r="AO2836" s="367"/>
      <c r="AP2836" s="367"/>
      <c r="AQ2836" s="367"/>
      <c r="AR2836" s="367"/>
      <c r="AS2836" s="367"/>
      <c r="AT2836" s="367"/>
    </row>
    <row r="2837" spans="2:46" ht="13.8">
      <c r="B2837" s="26">
        <v>137.33333333333425</v>
      </c>
      <c r="C2837" s="363">
        <v>1157.1673064008287</v>
      </c>
      <c r="D2837" s="367">
        <v>8240.0000000000546</v>
      </c>
      <c r="E2837" s="367">
        <v>38325.581395349072</v>
      </c>
      <c r="F2837" s="367">
        <v>-10662983.472856136</v>
      </c>
      <c r="G2837" s="367">
        <v>8240.0000000000509</v>
      </c>
      <c r="H2837" s="367">
        <v>206000</v>
      </c>
      <c r="I2837" s="384">
        <v>-125741777.72240545</v>
      </c>
      <c r="J2837" s="367">
        <v>8240</v>
      </c>
      <c r="K2837" s="367">
        <v>49939.393939394613</v>
      </c>
      <c r="L2837" s="384">
        <v>-7810818.797684297</v>
      </c>
      <c r="M2837" s="367">
        <v>8240.000000000111</v>
      </c>
      <c r="N2837" s="367">
        <v>824</v>
      </c>
      <c r="O2837" s="384">
        <v>-130786.09471065922</v>
      </c>
      <c r="P2837" s="367">
        <v>119.48</v>
      </c>
      <c r="Q2837" s="367">
        <v>824</v>
      </c>
      <c r="R2837" s="384">
        <v>-57523.50305987645</v>
      </c>
      <c r="S2837" s="367">
        <v>115.36</v>
      </c>
      <c r="T2837" s="367">
        <v>28413.793103447941</v>
      </c>
      <c r="U2837" s="384">
        <v>-7987403.9446713803</v>
      </c>
      <c r="V2837" s="367">
        <v>8239.9999999999036</v>
      </c>
      <c r="W2837" s="367">
        <v>1373333.3333333386</v>
      </c>
      <c r="X2837" s="384">
        <v>111098.43976654432</v>
      </c>
      <c r="Y2837" s="386">
        <v>8240.0000000000309</v>
      </c>
      <c r="Z2837" s="367"/>
      <c r="AA2837" s="367"/>
      <c r="AB2837" s="367"/>
      <c r="AC2837" s="367"/>
      <c r="AD2837" s="367"/>
      <c r="AE2837" s="367"/>
      <c r="AF2837" s="367"/>
      <c r="AG2837" s="367"/>
      <c r="AH2837" s="367"/>
      <c r="AI2837" s="367"/>
      <c r="AJ2837" s="367"/>
      <c r="AK2837" s="367"/>
      <c r="AL2837" s="367"/>
      <c r="AM2837" s="367"/>
      <c r="AN2837" s="367"/>
      <c r="AO2837" s="367"/>
      <c r="AP2837" s="367"/>
      <c r="AQ2837" s="367"/>
      <c r="AR2837" s="367"/>
      <c r="AS2837" s="367"/>
      <c r="AT2837" s="367"/>
    </row>
    <row r="2838" spans="2:46" ht="13.8">
      <c r="B2838" s="26">
        <v>137.50000000000091</v>
      </c>
      <c r="C2838" s="363">
        <v>1158.5090350911628</v>
      </c>
      <c r="D2838" s="367">
        <v>8250.0000000000546</v>
      </c>
      <c r="E2838" s="367">
        <v>38372.093023256049</v>
      </c>
      <c r="F2838" s="367">
        <v>-10688969.669731949</v>
      </c>
      <c r="G2838" s="367">
        <v>8250.0000000000509</v>
      </c>
      <c r="H2838" s="367">
        <v>206250</v>
      </c>
      <c r="I2838" s="384">
        <v>-126047961.8773191</v>
      </c>
      <c r="J2838" s="367">
        <v>8250</v>
      </c>
      <c r="K2838" s="367">
        <v>50000.000000000677</v>
      </c>
      <c r="L2838" s="384">
        <v>-7830283.815143235</v>
      </c>
      <c r="M2838" s="367">
        <v>8250.0000000001128</v>
      </c>
      <c r="N2838" s="367">
        <v>825</v>
      </c>
      <c r="O2838" s="384">
        <v>-131106.46033291839</v>
      </c>
      <c r="P2838" s="367">
        <v>119.62500000000001</v>
      </c>
      <c r="Q2838" s="367">
        <v>825</v>
      </c>
      <c r="R2838" s="384">
        <v>-57669.602292886149</v>
      </c>
      <c r="S2838" s="367">
        <v>115.5</v>
      </c>
      <c r="T2838" s="367">
        <v>28448.275862068629</v>
      </c>
      <c r="U2838" s="384">
        <v>-8007219.7982891705</v>
      </c>
      <c r="V2838" s="367">
        <v>8249.9999999999036</v>
      </c>
      <c r="W2838" s="367">
        <v>1375000.0000000054</v>
      </c>
      <c r="X2838" s="384">
        <v>110856.85362346891</v>
      </c>
      <c r="Y2838" s="386">
        <v>8250.0000000000309</v>
      </c>
      <c r="Z2838" s="367"/>
      <c r="AA2838" s="367"/>
      <c r="AB2838" s="367"/>
      <c r="AC2838" s="367"/>
      <c r="AD2838" s="367"/>
      <c r="AE2838" s="367"/>
      <c r="AF2838" s="367"/>
      <c r="AG2838" s="367"/>
      <c r="AH2838" s="367"/>
      <c r="AI2838" s="367"/>
      <c r="AJ2838" s="367"/>
      <c r="AK2838" s="367"/>
      <c r="AL2838" s="367"/>
      <c r="AM2838" s="367"/>
      <c r="AN2838" s="367"/>
      <c r="AO2838" s="367"/>
      <c r="AP2838" s="367"/>
      <c r="AQ2838" s="367"/>
      <c r="AR2838" s="367"/>
      <c r="AS2838" s="367"/>
      <c r="AT2838" s="367"/>
    </row>
    <row r="2839" spans="2:46" ht="13.8">
      <c r="B2839" s="26">
        <v>137.66666666666757</v>
      </c>
      <c r="C2839" s="363">
        <v>1159.8506120225513</v>
      </c>
      <c r="D2839" s="367">
        <v>8260.0000000000546</v>
      </c>
      <c r="E2839" s="367">
        <v>38418.604651163027</v>
      </c>
      <c r="F2839" s="367">
        <v>-10714987.492505824</v>
      </c>
      <c r="G2839" s="367">
        <v>8260.0000000000509</v>
      </c>
      <c r="H2839" s="367">
        <v>206500</v>
      </c>
      <c r="I2839" s="384">
        <v>-126354518.35928755</v>
      </c>
      <c r="J2839" s="367">
        <v>8260</v>
      </c>
      <c r="K2839" s="367">
        <v>50060.60606060674</v>
      </c>
      <c r="L2839" s="384">
        <v>-7849773.0407680683</v>
      </c>
      <c r="M2839" s="367">
        <v>8260.0000000001128</v>
      </c>
      <c r="N2839" s="367">
        <v>826</v>
      </c>
      <c r="O2839" s="384">
        <v>-131427.21782095573</v>
      </c>
      <c r="P2839" s="367">
        <v>119.77</v>
      </c>
      <c r="Q2839" s="367">
        <v>826</v>
      </c>
      <c r="R2839" s="384">
        <v>-57815.886469305507</v>
      </c>
      <c r="S2839" s="367">
        <v>115.64</v>
      </c>
      <c r="T2839" s="367">
        <v>28482.758620689317</v>
      </c>
      <c r="U2839" s="384">
        <v>-8027060.1910638735</v>
      </c>
      <c r="V2839" s="367">
        <v>8259.9999999999018</v>
      </c>
      <c r="W2839" s="367">
        <v>1376666.6666666721</v>
      </c>
      <c r="X2839" s="384">
        <v>110614.35496076518</v>
      </c>
      <c r="Y2839" s="386">
        <v>8260.0000000000309</v>
      </c>
      <c r="Z2839" s="367"/>
      <c r="AA2839" s="367"/>
      <c r="AB2839" s="367"/>
      <c r="AC2839" s="367"/>
      <c r="AD2839" s="367"/>
      <c r="AE2839" s="367"/>
      <c r="AF2839" s="367"/>
      <c r="AG2839" s="367"/>
      <c r="AH2839" s="367"/>
      <c r="AI2839" s="367"/>
      <c r="AJ2839" s="367"/>
      <c r="AK2839" s="367"/>
      <c r="AL2839" s="367"/>
      <c r="AM2839" s="367"/>
      <c r="AN2839" s="367"/>
      <c r="AO2839" s="367"/>
      <c r="AP2839" s="367"/>
      <c r="AQ2839" s="367"/>
      <c r="AR2839" s="367"/>
      <c r="AS2839" s="367"/>
      <c r="AT2839" s="367"/>
    </row>
    <row r="2840" spans="2:46" ht="13.8">
      <c r="B2840" s="26">
        <v>137.83333333333422</v>
      </c>
      <c r="C2840" s="363">
        <v>1161.1920371949941</v>
      </c>
      <c r="D2840" s="367">
        <v>8270.0000000000546</v>
      </c>
      <c r="E2840" s="367">
        <v>38465.116279070004</v>
      </c>
      <c r="F2840" s="367">
        <v>-10741036.941177765</v>
      </c>
      <c r="G2840" s="367">
        <v>8270.0000000000509</v>
      </c>
      <c r="H2840" s="367">
        <v>206750</v>
      </c>
      <c r="I2840" s="384">
        <v>-126661447.16831079</v>
      </c>
      <c r="J2840" s="367">
        <v>8270</v>
      </c>
      <c r="K2840" s="367">
        <v>50121.212121212804</v>
      </c>
      <c r="L2840" s="384">
        <v>-7869286.4745587967</v>
      </c>
      <c r="M2840" s="367">
        <v>8270.0000000001128</v>
      </c>
      <c r="N2840" s="367">
        <v>827</v>
      </c>
      <c r="O2840" s="384">
        <v>-131748.36717477141</v>
      </c>
      <c r="P2840" s="367">
        <v>119.91500000000001</v>
      </c>
      <c r="Q2840" s="367">
        <v>827</v>
      </c>
      <c r="R2840" s="384">
        <v>-57962.355589134517</v>
      </c>
      <c r="S2840" s="367">
        <v>115.78</v>
      </c>
      <c r="T2840" s="367">
        <v>28517.241379310006</v>
      </c>
      <c r="U2840" s="384">
        <v>-8046925.1229954986</v>
      </c>
      <c r="V2840" s="367">
        <v>8269.9999999999018</v>
      </c>
      <c r="W2840" s="367">
        <v>1378333.3333333388</v>
      </c>
      <c r="X2840" s="384">
        <v>110370.94377843309</v>
      </c>
      <c r="Y2840" s="386">
        <v>8270.0000000000327</v>
      </c>
      <c r="Z2840" s="367"/>
      <c r="AA2840" s="367"/>
      <c r="AB2840" s="367"/>
      <c r="AC2840" s="367"/>
      <c r="AD2840" s="367"/>
      <c r="AE2840" s="367"/>
      <c r="AF2840" s="367"/>
      <c r="AG2840" s="367"/>
      <c r="AH2840" s="367"/>
      <c r="AI2840" s="367"/>
      <c r="AJ2840" s="367"/>
      <c r="AK2840" s="367"/>
      <c r="AL2840" s="367"/>
      <c r="AM2840" s="367"/>
      <c r="AN2840" s="367"/>
      <c r="AO2840" s="367"/>
      <c r="AP2840" s="367"/>
      <c r="AQ2840" s="367"/>
      <c r="AR2840" s="367"/>
      <c r="AS2840" s="367"/>
      <c r="AT2840" s="367"/>
    </row>
    <row r="2841" spans="2:46" ht="13.8">
      <c r="B2841" s="26">
        <v>138.00000000000088</v>
      </c>
      <c r="C2841" s="363">
        <v>1162.5333106084913</v>
      </c>
      <c r="D2841" s="367">
        <v>8280.0000000000528</v>
      </c>
      <c r="E2841" s="367">
        <v>38511.627906976981</v>
      </c>
      <c r="F2841" s="367">
        <v>-10767118.015747774</v>
      </c>
      <c r="G2841" s="367">
        <v>8280.0000000000509</v>
      </c>
      <c r="H2841" s="367">
        <v>207000</v>
      </c>
      <c r="I2841" s="384">
        <v>-126968748.30438884</v>
      </c>
      <c r="J2841" s="367">
        <v>8280</v>
      </c>
      <c r="K2841" s="367">
        <v>50181.818181818868</v>
      </c>
      <c r="L2841" s="384">
        <v>-7888824.1165154278</v>
      </c>
      <c r="M2841" s="367">
        <v>8280.0000000001146</v>
      </c>
      <c r="N2841" s="367">
        <v>828</v>
      </c>
      <c r="O2841" s="384">
        <v>-132069.90839436528</v>
      </c>
      <c r="P2841" s="367">
        <v>120.05999999999999</v>
      </c>
      <c r="Q2841" s="367">
        <v>828</v>
      </c>
      <c r="R2841" s="384">
        <v>-58109.009652373177</v>
      </c>
      <c r="S2841" s="367">
        <v>115.92</v>
      </c>
      <c r="T2841" s="367">
        <v>28551.724137930694</v>
      </c>
      <c r="U2841" s="384">
        <v>-8066814.5940840412</v>
      </c>
      <c r="V2841" s="367">
        <v>8279.9999999999018</v>
      </c>
      <c r="W2841" s="367">
        <v>1380000.0000000056</v>
      </c>
      <c r="X2841" s="384">
        <v>110126.62007647275</v>
      </c>
      <c r="Y2841" s="386">
        <v>8280.0000000000327</v>
      </c>
      <c r="Z2841" s="367"/>
      <c r="AA2841" s="367"/>
      <c r="AB2841" s="367"/>
      <c r="AC2841" s="367"/>
      <c r="AD2841" s="367"/>
      <c r="AE2841" s="367"/>
      <c r="AF2841" s="367"/>
      <c r="AG2841" s="367"/>
      <c r="AH2841" s="367"/>
      <c r="AI2841" s="367"/>
      <c r="AJ2841" s="367"/>
      <c r="AK2841" s="367"/>
      <c r="AL2841" s="367"/>
      <c r="AM2841" s="367"/>
      <c r="AN2841" s="367"/>
      <c r="AO2841" s="367"/>
      <c r="AP2841" s="367"/>
      <c r="AQ2841" s="367"/>
      <c r="AR2841" s="367"/>
      <c r="AS2841" s="367"/>
      <c r="AT2841" s="367"/>
    </row>
    <row r="2842" spans="2:46" ht="13.8">
      <c r="B2842" s="26">
        <v>138.16666666666754</v>
      </c>
      <c r="C2842" s="363">
        <v>1163.8744322630434</v>
      </c>
      <c r="D2842" s="367">
        <v>8290.0000000000528</v>
      </c>
      <c r="E2842" s="367">
        <v>38558.139534883958</v>
      </c>
      <c r="F2842" s="367">
        <v>-10793230.716215851</v>
      </c>
      <c r="G2842" s="367">
        <v>8290.0000000000509</v>
      </c>
      <c r="H2842" s="367">
        <v>207250</v>
      </c>
      <c r="I2842" s="384">
        <v>-127276421.76752171</v>
      </c>
      <c r="J2842" s="367">
        <v>8290</v>
      </c>
      <c r="K2842" s="367">
        <v>50242.424242424931</v>
      </c>
      <c r="L2842" s="384">
        <v>-7908385.9666379504</v>
      </c>
      <c r="M2842" s="367">
        <v>8290.0000000001146</v>
      </c>
      <c r="N2842" s="367">
        <v>829</v>
      </c>
      <c r="O2842" s="384">
        <v>-132391.84147973749</v>
      </c>
      <c r="P2842" s="367">
        <v>120.205</v>
      </c>
      <c r="Q2842" s="367">
        <v>829</v>
      </c>
      <c r="R2842" s="384">
        <v>-58255.848659021482</v>
      </c>
      <c r="S2842" s="367">
        <v>116.06</v>
      </c>
      <c r="T2842" s="367">
        <v>28586.206896551383</v>
      </c>
      <c r="U2842" s="384">
        <v>-8086728.6043294985</v>
      </c>
      <c r="V2842" s="367">
        <v>8289.9999999999</v>
      </c>
      <c r="W2842" s="367">
        <v>1381666.6666666723</v>
      </c>
      <c r="X2842" s="384">
        <v>109881.38385488406</v>
      </c>
      <c r="Y2842" s="386">
        <v>8290.0000000000346</v>
      </c>
      <c r="Z2842" s="367"/>
      <c r="AA2842" s="367"/>
      <c r="AB2842" s="367"/>
      <c r="AC2842" s="367"/>
      <c r="AD2842" s="367"/>
      <c r="AE2842" s="367"/>
      <c r="AF2842" s="367"/>
      <c r="AG2842" s="367"/>
      <c r="AH2842" s="367"/>
      <c r="AI2842" s="367"/>
      <c r="AJ2842" s="367"/>
      <c r="AK2842" s="367"/>
      <c r="AL2842" s="367"/>
      <c r="AM2842" s="367"/>
      <c r="AN2842" s="367"/>
      <c r="AO2842" s="367"/>
      <c r="AP2842" s="367"/>
      <c r="AQ2842" s="367"/>
      <c r="AR2842" s="367"/>
      <c r="AS2842" s="367"/>
      <c r="AT2842" s="367"/>
    </row>
    <row r="2843" spans="2:46" ht="13.8">
      <c r="B2843" s="26">
        <v>138.3333333333342</v>
      </c>
      <c r="C2843" s="363">
        <v>1165.2154021586498</v>
      </c>
      <c r="D2843" s="367">
        <v>8300.0000000000509</v>
      </c>
      <c r="E2843" s="367">
        <v>38604.651162790935</v>
      </c>
      <c r="F2843" s="367">
        <v>-10819375.042581992</v>
      </c>
      <c r="G2843" s="367">
        <v>8300.0000000000509</v>
      </c>
      <c r="H2843" s="367">
        <v>207500</v>
      </c>
      <c r="I2843" s="384">
        <v>-127584467.55770935</v>
      </c>
      <c r="J2843" s="367">
        <v>8300</v>
      </c>
      <c r="K2843" s="367">
        <v>50303.030303030995</v>
      </c>
      <c r="L2843" s="384">
        <v>-7927972.0249263728</v>
      </c>
      <c r="M2843" s="367">
        <v>8300.0000000001146</v>
      </c>
      <c r="N2843" s="367">
        <v>830</v>
      </c>
      <c r="O2843" s="384">
        <v>-132714.16643088797</v>
      </c>
      <c r="P2843" s="367">
        <v>120.35000000000001</v>
      </c>
      <c r="Q2843" s="367">
        <v>830</v>
      </c>
      <c r="R2843" s="384">
        <v>-58402.872609079437</v>
      </c>
      <c r="S2843" s="367">
        <v>116.2</v>
      </c>
      <c r="T2843" s="367">
        <v>28620.689655172071</v>
      </c>
      <c r="U2843" s="384">
        <v>-8106667.1537318788</v>
      </c>
      <c r="V2843" s="367">
        <v>8299.9999999999</v>
      </c>
      <c r="W2843" s="367">
        <v>1383333.3333333391</v>
      </c>
      <c r="X2843" s="384">
        <v>109635.23511366712</v>
      </c>
      <c r="Y2843" s="386">
        <v>8300.0000000000346</v>
      </c>
      <c r="Z2843" s="367"/>
      <c r="AA2843" s="367"/>
      <c r="AB2843" s="367"/>
      <c r="AC2843" s="367"/>
      <c r="AD2843" s="367"/>
      <c r="AE2843" s="367"/>
      <c r="AF2843" s="367"/>
      <c r="AG2843" s="367"/>
      <c r="AH2843" s="367"/>
      <c r="AI2843" s="367"/>
      <c r="AJ2843" s="367"/>
      <c r="AK2843" s="367"/>
      <c r="AL2843" s="367"/>
      <c r="AM2843" s="367"/>
      <c r="AN2843" s="367"/>
      <c r="AO2843" s="367"/>
      <c r="AP2843" s="367"/>
      <c r="AQ2843" s="367"/>
      <c r="AR2843" s="367"/>
      <c r="AS2843" s="367"/>
      <c r="AT2843" s="367"/>
    </row>
    <row r="2844" spans="2:46" ht="13.8">
      <c r="B2844" s="26">
        <v>138.50000000000085</v>
      </c>
      <c r="C2844" s="363">
        <v>1166.5562202953108</v>
      </c>
      <c r="D2844" s="367">
        <v>8310.0000000000509</v>
      </c>
      <c r="E2844" s="367">
        <v>38651.162790697912</v>
      </c>
      <c r="F2844" s="367">
        <v>-10845550.994846201</v>
      </c>
      <c r="G2844" s="367">
        <v>8310.0000000000509</v>
      </c>
      <c r="H2844" s="367">
        <v>207750</v>
      </c>
      <c r="I2844" s="384">
        <v>-127892885.67495181</v>
      </c>
      <c r="J2844" s="367">
        <v>8310</v>
      </c>
      <c r="K2844" s="367">
        <v>50363.636363637059</v>
      </c>
      <c r="L2844" s="384">
        <v>-7947582.2913806913</v>
      </c>
      <c r="M2844" s="367">
        <v>8310.0000000001146</v>
      </c>
      <c r="N2844" s="367">
        <v>831</v>
      </c>
      <c r="O2844" s="384">
        <v>-133036.88324781662</v>
      </c>
      <c r="P2844" s="367">
        <v>120.49499999999999</v>
      </c>
      <c r="Q2844" s="367">
        <v>831</v>
      </c>
      <c r="R2844" s="384">
        <v>-58550.081502547044</v>
      </c>
      <c r="S2844" s="367">
        <v>116.34</v>
      </c>
      <c r="T2844" s="367">
        <v>28655.172413792759</v>
      </c>
      <c r="U2844" s="384">
        <v>-8126630.2422911758</v>
      </c>
      <c r="V2844" s="367">
        <v>8309.9999999999</v>
      </c>
      <c r="W2844" s="367">
        <v>1385000.0000000058</v>
      </c>
      <c r="X2844" s="384">
        <v>109388.17385282187</v>
      </c>
      <c r="Y2844" s="386">
        <v>8310.0000000000346</v>
      </c>
      <c r="Z2844" s="367"/>
      <c r="AA2844" s="367"/>
      <c r="AB2844" s="367"/>
      <c r="AC2844" s="367"/>
      <c r="AD2844" s="367"/>
      <c r="AE2844" s="367"/>
      <c r="AF2844" s="367"/>
      <c r="AG2844" s="367"/>
      <c r="AH2844" s="367"/>
      <c r="AI2844" s="367"/>
      <c r="AJ2844" s="367"/>
      <c r="AK2844" s="367"/>
      <c r="AL2844" s="367"/>
      <c r="AM2844" s="367"/>
      <c r="AN2844" s="367"/>
      <c r="AO2844" s="367"/>
      <c r="AP2844" s="367"/>
      <c r="AQ2844" s="367"/>
      <c r="AR2844" s="367"/>
      <c r="AS2844" s="367"/>
      <c r="AT2844" s="367"/>
    </row>
    <row r="2845" spans="2:46" ht="13.8">
      <c r="B2845" s="26">
        <v>138.66666666666751</v>
      </c>
      <c r="C2845" s="363">
        <v>1167.8968866730265</v>
      </c>
      <c r="D2845" s="367">
        <v>8320.0000000000509</v>
      </c>
      <c r="E2845" s="367">
        <v>38697.674418604889</v>
      </c>
      <c r="F2845" s="367">
        <v>-10871758.573008474</v>
      </c>
      <c r="G2845" s="367">
        <v>8320.0000000000509</v>
      </c>
      <c r="H2845" s="367">
        <v>208000</v>
      </c>
      <c r="I2845" s="384">
        <v>-128201676.11924905</v>
      </c>
      <c r="J2845" s="367">
        <v>8320</v>
      </c>
      <c r="K2845" s="367">
        <v>50424.242424243123</v>
      </c>
      <c r="L2845" s="384">
        <v>-7967216.7660009107</v>
      </c>
      <c r="M2845" s="367">
        <v>8320.0000000001164</v>
      </c>
      <c r="N2845" s="367">
        <v>832</v>
      </c>
      <c r="O2845" s="384">
        <v>-133359.99193052363</v>
      </c>
      <c r="P2845" s="367">
        <v>120.64</v>
      </c>
      <c r="Q2845" s="367">
        <v>832</v>
      </c>
      <c r="R2845" s="384">
        <v>-58697.475339424302</v>
      </c>
      <c r="S2845" s="367">
        <v>116.48</v>
      </c>
      <c r="T2845" s="367">
        <v>28689.655172413448</v>
      </c>
      <c r="U2845" s="384">
        <v>-8146617.8700073883</v>
      </c>
      <c r="V2845" s="367">
        <v>8319.9999999999</v>
      </c>
      <c r="W2845" s="367">
        <v>1386666.6666666726</v>
      </c>
      <c r="X2845" s="384">
        <v>109140.20007234831</v>
      </c>
      <c r="Y2845" s="386">
        <v>8320.0000000000346</v>
      </c>
      <c r="Z2845" s="367"/>
      <c r="AA2845" s="367"/>
      <c r="AB2845" s="367"/>
      <c r="AC2845" s="367"/>
      <c r="AD2845" s="367"/>
      <c r="AE2845" s="367"/>
      <c r="AF2845" s="367"/>
      <c r="AG2845" s="367"/>
      <c r="AH2845" s="367"/>
      <c r="AI2845" s="367"/>
      <c r="AJ2845" s="367"/>
      <c r="AK2845" s="367"/>
      <c r="AL2845" s="367"/>
      <c r="AM2845" s="367"/>
      <c r="AN2845" s="367"/>
      <c r="AO2845" s="367"/>
      <c r="AP2845" s="367"/>
      <c r="AQ2845" s="367"/>
      <c r="AR2845" s="367"/>
      <c r="AS2845" s="367"/>
      <c r="AT2845" s="367"/>
    </row>
    <row r="2846" spans="2:46" ht="13.8">
      <c r="B2846" s="26">
        <v>138.83333333333417</v>
      </c>
      <c r="C2846" s="363">
        <v>1169.2374012917967</v>
      </c>
      <c r="D2846" s="367">
        <v>8330.0000000000509</v>
      </c>
      <c r="E2846" s="367">
        <v>38744.186046511866</v>
      </c>
      <c r="F2846" s="367">
        <v>-10897997.777068818</v>
      </c>
      <c r="G2846" s="367">
        <v>8330.0000000000509</v>
      </c>
      <c r="H2846" s="367">
        <v>208250</v>
      </c>
      <c r="I2846" s="384">
        <v>-128510838.89060108</v>
      </c>
      <c r="J2846" s="367">
        <v>8330</v>
      </c>
      <c r="K2846" s="367">
        <v>50484.848484849186</v>
      </c>
      <c r="L2846" s="384">
        <v>-7986875.4487870242</v>
      </c>
      <c r="M2846" s="367">
        <v>8330.0000000001164</v>
      </c>
      <c r="N2846" s="367">
        <v>833</v>
      </c>
      <c r="O2846" s="384">
        <v>-133683.49247900886</v>
      </c>
      <c r="P2846" s="367">
        <v>120.78500000000001</v>
      </c>
      <c r="Q2846" s="367">
        <v>833</v>
      </c>
      <c r="R2846" s="384">
        <v>-58845.054119711218</v>
      </c>
      <c r="S2846" s="367">
        <v>116.62</v>
      </c>
      <c r="T2846" s="367">
        <v>28724.137931034136</v>
      </c>
      <c r="U2846" s="384">
        <v>-8166630.0368805211</v>
      </c>
      <c r="V2846" s="367">
        <v>8329.9999999999</v>
      </c>
      <c r="W2846" s="367">
        <v>1388333.3333333393</v>
      </c>
      <c r="X2846" s="384">
        <v>108891.31377224645</v>
      </c>
      <c r="Y2846" s="386">
        <v>8330.0000000000346</v>
      </c>
      <c r="Z2846" s="367"/>
      <c r="AA2846" s="367"/>
      <c r="AB2846" s="367"/>
      <c r="AC2846" s="367"/>
      <c r="AD2846" s="367"/>
      <c r="AE2846" s="367"/>
      <c r="AF2846" s="367"/>
      <c r="AG2846" s="367"/>
      <c r="AH2846" s="367"/>
      <c r="AI2846" s="367"/>
      <c r="AJ2846" s="367"/>
      <c r="AK2846" s="367"/>
      <c r="AL2846" s="367"/>
      <c r="AM2846" s="367"/>
      <c r="AN2846" s="367"/>
      <c r="AO2846" s="367"/>
      <c r="AP2846" s="367"/>
      <c r="AQ2846" s="367"/>
      <c r="AR2846" s="367"/>
      <c r="AS2846" s="367"/>
      <c r="AT2846" s="367"/>
    </row>
    <row r="2847" spans="2:46" ht="13.8">
      <c r="B2847" s="26">
        <v>139.00000000000082</v>
      </c>
      <c r="C2847" s="363">
        <v>1170.5777641516211</v>
      </c>
      <c r="D2847" s="367">
        <v>8340.0000000000491</v>
      </c>
      <c r="E2847" s="367">
        <v>38790.697674418843</v>
      </c>
      <c r="F2847" s="367">
        <v>-10924268.607027225</v>
      </c>
      <c r="G2847" s="367">
        <v>8340.0000000000509</v>
      </c>
      <c r="H2847" s="367">
        <v>208500</v>
      </c>
      <c r="I2847" s="384">
        <v>-128820373.98900793</v>
      </c>
      <c r="J2847" s="367">
        <v>8340</v>
      </c>
      <c r="K2847" s="367">
        <v>50545.45454545525</v>
      </c>
      <c r="L2847" s="384">
        <v>-8006558.3397390349</v>
      </c>
      <c r="M2847" s="367">
        <v>8340.0000000001164</v>
      </c>
      <c r="N2847" s="367">
        <v>834</v>
      </c>
      <c r="O2847" s="384">
        <v>-134007.38489327228</v>
      </c>
      <c r="P2847" s="367">
        <v>120.92999999999999</v>
      </c>
      <c r="Q2847" s="367">
        <v>834</v>
      </c>
      <c r="R2847" s="384">
        <v>-58992.817843407771</v>
      </c>
      <c r="S2847" s="367">
        <v>116.76</v>
      </c>
      <c r="T2847" s="367">
        <v>28758.620689654825</v>
      </c>
      <c r="U2847" s="384">
        <v>-8186666.7429105723</v>
      </c>
      <c r="V2847" s="367">
        <v>8339.9999999999</v>
      </c>
      <c r="W2847" s="367">
        <v>1390000.0000000061</v>
      </c>
      <c r="X2847" s="384">
        <v>108641.51495251624</v>
      </c>
      <c r="Y2847" s="386">
        <v>8340.0000000000364</v>
      </c>
      <c r="Z2847" s="367"/>
      <c r="AA2847" s="367"/>
      <c r="AB2847" s="367"/>
      <c r="AC2847" s="367"/>
      <c r="AD2847" s="367"/>
      <c r="AE2847" s="367"/>
      <c r="AF2847" s="367"/>
      <c r="AG2847" s="367"/>
      <c r="AH2847" s="367"/>
      <c r="AI2847" s="367"/>
      <c r="AJ2847" s="367"/>
      <c r="AK2847" s="367"/>
      <c r="AL2847" s="367"/>
      <c r="AM2847" s="367"/>
      <c r="AN2847" s="367"/>
      <c r="AO2847" s="367"/>
      <c r="AP2847" s="367"/>
      <c r="AQ2847" s="367"/>
      <c r="AR2847" s="367"/>
      <c r="AS2847" s="367"/>
      <c r="AT2847" s="367"/>
    </row>
    <row r="2848" spans="2:46" ht="13.8">
      <c r="B2848" s="26">
        <v>139.16666666666748</v>
      </c>
      <c r="C2848" s="363">
        <v>1171.9179752525004</v>
      </c>
      <c r="D2848" s="367">
        <v>8350.0000000000491</v>
      </c>
      <c r="E2848" s="367">
        <v>38837.20930232582</v>
      </c>
      <c r="F2848" s="367">
        <v>-10950571.062883699</v>
      </c>
      <c r="G2848" s="367">
        <v>8350.0000000000509</v>
      </c>
      <c r="H2848" s="367">
        <v>208750</v>
      </c>
      <c r="I2848" s="384">
        <v>-129130281.41446958</v>
      </c>
      <c r="J2848" s="367">
        <v>8350</v>
      </c>
      <c r="K2848" s="367">
        <v>50606.060606061314</v>
      </c>
      <c r="L2848" s="384">
        <v>-8026265.4388569463</v>
      </c>
      <c r="M2848" s="367">
        <v>8350.0000000001182</v>
      </c>
      <c r="N2848" s="367">
        <v>835</v>
      </c>
      <c r="O2848" s="384">
        <v>-134331.66917331406</v>
      </c>
      <c r="P2848" s="367">
        <v>121.075</v>
      </c>
      <c r="Q2848" s="367">
        <v>835</v>
      </c>
      <c r="R2848" s="384">
        <v>-59140.766510513968</v>
      </c>
      <c r="S2848" s="367">
        <v>116.89999999999999</v>
      </c>
      <c r="T2848" s="367">
        <v>28793.103448275513</v>
      </c>
      <c r="U2848" s="384">
        <v>-8206727.9880975364</v>
      </c>
      <c r="V2848" s="367">
        <v>8349.9999999998981</v>
      </c>
      <c r="W2848" s="367">
        <v>1391666.6666666728</v>
      </c>
      <c r="X2848" s="384">
        <v>108390.80361315775</v>
      </c>
      <c r="Y2848" s="386">
        <v>8350.0000000000364</v>
      </c>
      <c r="Z2848" s="367"/>
      <c r="AA2848" s="367"/>
      <c r="AB2848" s="367"/>
      <c r="AC2848" s="367"/>
      <c r="AD2848" s="367"/>
      <c r="AE2848" s="367"/>
      <c r="AF2848" s="367"/>
      <c r="AG2848" s="367"/>
      <c r="AH2848" s="367"/>
      <c r="AI2848" s="367"/>
      <c r="AJ2848" s="367"/>
      <c r="AK2848" s="367"/>
      <c r="AL2848" s="367"/>
      <c r="AM2848" s="367"/>
      <c r="AN2848" s="367"/>
      <c r="AO2848" s="367"/>
      <c r="AP2848" s="367"/>
      <c r="AQ2848" s="367"/>
      <c r="AR2848" s="367"/>
      <c r="AS2848" s="367"/>
      <c r="AT2848" s="367"/>
    </row>
    <row r="2849" spans="2:46" ht="13.8">
      <c r="B2849" s="26">
        <v>139.33333333333414</v>
      </c>
      <c r="C2849" s="363">
        <v>1173.2580345944339</v>
      </c>
      <c r="D2849" s="367">
        <v>8360.0000000000491</v>
      </c>
      <c r="E2849" s="367">
        <v>38883.720930232797</v>
      </c>
      <c r="F2849" s="367">
        <v>-10976905.14463824</v>
      </c>
      <c r="G2849" s="367">
        <v>8360.0000000000509</v>
      </c>
      <c r="H2849" s="367">
        <v>209000</v>
      </c>
      <c r="I2849" s="384">
        <v>-129440561.16698602</v>
      </c>
      <c r="J2849" s="367">
        <v>8360</v>
      </c>
      <c r="K2849" s="367">
        <v>50666.666666667377</v>
      </c>
      <c r="L2849" s="384">
        <v>-8045996.7461407511</v>
      </c>
      <c r="M2849" s="367">
        <v>8360.0000000001182</v>
      </c>
      <c r="N2849" s="367">
        <v>836</v>
      </c>
      <c r="O2849" s="384">
        <v>-134656.3453191341</v>
      </c>
      <c r="P2849" s="367">
        <v>121.22000000000001</v>
      </c>
      <c r="Q2849" s="367">
        <v>836</v>
      </c>
      <c r="R2849" s="384">
        <v>-59288.900121029823</v>
      </c>
      <c r="S2849" s="367">
        <v>117.03999999999999</v>
      </c>
      <c r="T2849" s="367">
        <v>28827.586206896201</v>
      </c>
      <c r="U2849" s="384">
        <v>-8226813.7724414226</v>
      </c>
      <c r="V2849" s="367">
        <v>8359.9999999998981</v>
      </c>
      <c r="W2849" s="367">
        <v>1393333.3333333395</v>
      </c>
      <c r="X2849" s="384">
        <v>108139.17975417094</v>
      </c>
      <c r="Y2849" s="386">
        <v>8360.0000000000382</v>
      </c>
      <c r="Z2849" s="367"/>
      <c r="AA2849" s="367"/>
      <c r="AB2849" s="367"/>
      <c r="AC2849" s="367"/>
      <c r="AD2849" s="367"/>
      <c r="AE2849" s="367"/>
      <c r="AF2849" s="367"/>
      <c r="AG2849" s="367"/>
      <c r="AH2849" s="367"/>
      <c r="AI2849" s="367"/>
      <c r="AJ2849" s="367"/>
      <c r="AK2849" s="367"/>
      <c r="AL2849" s="367"/>
      <c r="AM2849" s="367"/>
      <c r="AN2849" s="367"/>
      <c r="AO2849" s="367"/>
      <c r="AP2849" s="367"/>
      <c r="AQ2849" s="367"/>
      <c r="AR2849" s="367"/>
      <c r="AS2849" s="367"/>
      <c r="AT2849" s="367"/>
    </row>
    <row r="2850" spans="2:46" ht="13.8">
      <c r="B2850" s="26">
        <v>139.5000000000008</v>
      </c>
      <c r="C2850" s="363">
        <v>1174.5979421774221</v>
      </c>
      <c r="D2850" s="367">
        <v>8370.0000000000473</v>
      </c>
      <c r="E2850" s="367">
        <v>38930.232558139774</v>
      </c>
      <c r="F2850" s="367">
        <v>-11003270.852290854</v>
      </c>
      <c r="G2850" s="367">
        <v>8370.0000000000528</v>
      </c>
      <c r="H2850" s="367">
        <v>209250</v>
      </c>
      <c r="I2850" s="384">
        <v>-129751213.2465573</v>
      </c>
      <c r="J2850" s="367">
        <v>8370</v>
      </c>
      <c r="K2850" s="367">
        <v>50727.272727273441</v>
      </c>
      <c r="L2850" s="384">
        <v>-8065752.2615904529</v>
      </c>
      <c r="M2850" s="367">
        <v>8370.0000000001182</v>
      </c>
      <c r="N2850" s="367">
        <v>837</v>
      </c>
      <c r="O2850" s="384">
        <v>-134981.41333073232</v>
      </c>
      <c r="P2850" s="367">
        <v>121.36499999999999</v>
      </c>
      <c r="Q2850" s="367">
        <v>837</v>
      </c>
      <c r="R2850" s="384">
        <v>-59437.218674955337</v>
      </c>
      <c r="S2850" s="367">
        <v>117.17999999999999</v>
      </c>
      <c r="T2850" s="367">
        <v>28862.06896551689</v>
      </c>
      <c r="U2850" s="384">
        <v>-8246924.0959422262</v>
      </c>
      <c r="V2850" s="367">
        <v>8369.9999999998981</v>
      </c>
      <c r="W2850" s="367">
        <v>1395000.0000000063</v>
      </c>
      <c r="X2850" s="384">
        <v>107886.64337555585</v>
      </c>
      <c r="Y2850" s="386">
        <v>8370.0000000000382</v>
      </c>
      <c r="Z2850" s="367"/>
      <c r="AA2850" s="367"/>
      <c r="AB2850" s="367"/>
      <c r="AC2850" s="367"/>
      <c r="AD2850" s="367"/>
      <c r="AE2850" s="367"/>
      <c r="AF2850" s="367"/>
      <c r="AG2850" s="367"/>
      <c r="AH2850" s="367"/>
      <c r="AI2850" s="367"/>
      <c r="AJ2850" s="367"/>
      <c r="AK2850" s="367"/>
      <c r="AL2850" s="367"/>
      <c r="AM2850" s="367"/>
      <c r="AN2850" s="367"/>
      <c r="AO2850" s="367"/>
      <c r="AP2850" s="367"/>
      <c r="AQ2850" s="367"/>
      <c r="AR2850" s="367"/>
      <c r="AS2850" s="367"/>
      <c r="AT2850" s="367"/>
    </row>
    <row r="2851" spans="2:46" ht="13.8">
      <c r="B2851" s="26">
        <v>139.66666666666745</v>
      </c>
      <c r="C2851" s="363">
        <v>1175.9376980014647</v>
      </c>
      <c r="D2851" s="367">
        <v>8380.0000000000473</v>
      </c>
      <c r="E2851" s="367">
        <v>38976.744186046752</v>
      </c>
      <c r="F2851" s="367">
        <v>-11029668.185841527</v>
      </c>
      <c r="G2851" s="367">
        <v>8380.0000000000528</v>
      </c>
      <c r="H2851" s="367">
        <v>209500</v>
      </c>
      <c r="I2851" s="384">
        <v>-130062237.65318334</v>
      </c>
      <c r="J2851" s="367">
        <v>8380</v>
      </c>
      <c r="K2851" s="367">
        <v>50787.878787879505</v>
      </c>
      <c r="L2851" s="384">
        <v>-8085531.9852060527</v>
      </c>
      <c r="M2851" s="367">
        <v>8380.0000000001182</v>
      </c>
      <c r="N2851" s="367">
        <v>838</v>
      </c>
      <c r="O2851" s="384">
        <v>-135306.87320810888</v>
      </c>
      <c r="P2851" s="367">
        <v>121.51</v>
      </c>
      <c r="Q2851" s="367">
        <v>838</v>
      </c>
      <c r="R2851" s="384">
        <v>-59585.722172290494</v>
      </c>
      <c r="S2851" s="367">
        <v>117.32</v>
      </c>
      <c r="T2851" s="367">
        <v>28896.551724137578</v>
      </c>
      <c r="U2851" s="384">
        <v>-8267058.9585999483</v>
      </c>
      <c r="V2851" s="367">
        <v>8379.9999999998981</v>
      </c>
      <c r="W2851" s="367">
        <v>1396666.666666673</v>
      </c>
      <c r="X2851" s="384">
        <v>107633.19447731247</v>
      </c>
      <c r="Y2851" s="386">
        <v>8380.0000000000382</v>
      </c>
      <c r="Z2851" s="367"/>
      <c r="AA2851" s="367"/>
      <c r="AB2851" s="367"/>
      <c r="AC2851" s="367"/>
      <c r="AD2851" s="367"/>
      <c r="AE2851" s="367"/>
      <c r="AF2851" s="367"/>
      <c r="AG2851" s="367"/>
      <c r="AH2851" s="367"/>
      <c r="AI2851" s="367"/>
      <c r="AJ2851" s="367"/>
      <c r="AK2851" s="367"/>
      <c r="AL2851" s="367"/>
      <c r="AM2851" s="367"/>
      <c r="AN2851" s="367"/>
      <c r="AO2851" s="367"/>
      <c r="AP2851" s="367"/>
      <c r="AQ2851" s="367"/>
      <c r="AR2851" s="367"/>
      <c r="AS2851" s="367"/>
      <c r="AT2851" s="367"/>
    </row>
    <row r="2852" spans="2:46" ht="13.8">
      <c r="B2852" s="26">
        <v>139.83333333333411</v>
      </c>
      <c r="C2852" s="363">
        <v>1177.2773020665616</v>
      </c>
      <c r="D2852" s="367">
        <v>8390.0000000000455</v>
      </c>
      <c r="E2852" s="367">
        <v>39023.255813953729</v>
      </c>
      <c r="F2852" s="367">
        <v>-11056097.145290267</v>
      </c>
      <c r="G2852" s="367">
        <v>8390.0000000000528</v>
      </c>
      <c r="H2852" s="367">
        <v>209750</v>
      </c>
      <c r="I2852" s="384">
        <v>-130373634.38686419</v>
      </c>
      <c r="J2852" s="367">
        <v>8390</v>
      </c>
      <c r="K2852" s="367">
        <v>50848.484848485568</v>
      </c>
      <c r="L2852" s="384">
        <v>-8105335.9169875523</v>
      </c>
      <c r="M2852" s="367">
        <v>8390.0000000001201</v>
      </c>
      <c r="N2852" s="367">
        <v>839</v>
      </c>
      <c r="O2852" s="384">
        <v>-135632.72495126363</v>
      </c>
      <c r="P2852" s="367">
        <v>121.65499999999999</v>
      </c>
      <c r="Q2852" s="367">
        <v>839</v>
      </c>
      <c r="R2852" s="384">
        <v>-59734.410613035296</v>
      </c>
      <c r="S2852" s="367">
        <v>117.46</v>
      </c>
      <c r="T2852" s="367">
        <v>28931.034482758267</v>
      </c>
      <c r="U2852" s="384">
        <v>-8287218.3604145879</v>
      </c>
      <c r="V2852" s="367">
        <v>8389.9999999998981</v>
      </c>
      <c r="W2852" s="367">
        <v>1398333.3333333398</v>
      </c>
      <c r="X2852" s="384">
        <v>107378.83305944079</v>
      </c>
      <c r="Y2852" s="386">
        <v>8390.0000000000382</v>
      </c>
      <c r="Z2852" s="367"/>
      <c r="AA2852" s="367"/>
      <c r="AB2852" s="367"/>
      <c r="AC2852" s="367"/>
      <c r="AD2852" s="367"/>
      <c r="AE2852" s="367"/>
      <c r="AF2852" s="367"/>
      <c r="AG2852" s="367"/>
      <c r="AH2852" s="367"/>
      <c r="AI2852" s="367"/>
      <c r="AJ2852" s="367"/>
      <c r="AK2852" s="367"/>
      <c r="AL2852" s="367"/>
      <c r="AM2852" s="367"/>
      <c r="AN2852" s="367"/>
      <c r="AO2852" s="367"/>
      <c r="AP2852" s="367"/>
      <c r="AQ2852" s="367"/>
      <c r="AR2852" s="367"/>
      <c r="AS2852" s="367"/>
      <c r="AT2852" s="367"/>
    </row>
    <row r="2853" spans="2:46" ht="13.8">
      <c r="B2853" s="26">
        <v>140.00000000000077</v>
      </c>
      <c r="C2853" s="363">
        <v>1178.6167543727136</v>
      </c>
      <c r="D2853" s="367">
        <v>8400.0000000000455</v>
      </c>
      <c r="E2853" s="367">
        <v>39069.767441860706</v>
      </c>
      <c r="F2853" s="367">
        <v>-11082557.730637074</v>
      </c>
      <c r="G2853" s="367">
        <v>8400.0000000000528</v>
      </c>
      <c r="H2853" s="367">
        <v>210000</v>
      </c>
      <c r="I2853" s="384">
        <v>-130685403.44759983</v>
      </c>
      <c r="J2853" s="367">
        <v>8400</v>
      </c>
      <c r="K2853" s="367">
        <v>50909.090909091632</v>
      </c>
      <c r="L2853" s="384">
        <v>-8125164.0569349471</v>
      </c>
      <c r="M2853" s="367">
        <v>8400.0000000001201</v>
      </c>
      <c r="N2853" s="367">
        <v>840</v>
      </c>
      <c r="O2853" s="384">
        <v>-135958.96856019669</v>
      </c>
      <c r="P2853" s="367">
        <v>121.8</v>
      </c>
      <c r="Q2853" s="367">
        <v>840</v>
      </c>
      <c r="R2853" s="384">
        <v>-59883.283997189756</v>
      </c>
      <c r="S2853" s="367">
        <v>117.6</v>
      </c>
      <c r="T2853" s="367">
        <v>28965.517241378955</v>
      </c>
      <c r="U2853" s="384">
        <v>-8307402.3013861459</v>
      </c>
      <c r="V2853" s="367">
        <v>8399.9999999998981</v>
      </c>
      <c r="W2853" s="367">
        <v>1400000.0000000065</v>
      </c>
      <c r="X2853" s="384">
        <v>107123.55912194079</v>
      </c>
      <c r="Y2853" s="386">
        <v>8400.0000000000382</v>
      </c>
      <c r="Z2853" s="367"/>
      <c r="AA2853" s="367"/>
      <c r="AB2853" s="367"/>
      <c r="AC2853" s="367"/>
      <c r="AD2853" s="367"/>
      <c r="AE2853" s="367"/>
      <c r="AF2853" s="367"/>
      <c r="AG2853" s="367"/>
      <c r="AH2853" s="367"/>
      <c r="AI2853" s="367"/>
      <c r="AJ2853" s="367"/>
      <c r="AK2853" s="367"/>
      <c r="AL2853" s="367"/>
      <c r="AM2853" s="367"/>
      <c r="AN2853" s="367"/>
      <c r="AO2853" s="367"/>
      <c r="AP2853" s="367"/>
      <c r="AQ2853" s="367"/>
      <c r="AR2853" s="367"/>
      <c r="AS2853" s="367"/>
      <c r="AT2853" s="367"/>
    </row>
    <row r="2854" spans="2:46" ht="13.8">
      <c r="B2854" s="26">
        <v>140.16666666666742</v>
      </c>
      <c r="C2854" s="363">
        <v>1179.9560549199202</v>
      </c>
      <c r="D2854" s="367">
        <v>8410.0000000000455</v>
      </c>
      <c r="E2854" s="367">
        <v>39116.279069767683</v>
      </c>
      <c r="F2854" s="367">
        <v>-11109049.941881949</v>
      </c>
      <c r="G2854" s="367">
        <v>8410.0000000000528</v>
      </c>
      <c r="H2854" s="367">
        <v>210250</v>
      </c>
      <c r="I2854" s="384">
        <v>-130997544.83539027</v>
      </c>
      <c r="J2854" s="367">
        <v>8410</v>
      </c>
      <c r="K2854" s="367">
        <v>50969.696969697696</v>
      </c>
      <c r="L2854" s="384">
        <v>-8145016.4050482381</v>
      </c>
      <c r="M2854" s="367">
        <v>8410.0000000001201</v>
      </c>
      <c r="N2854" s="367">
        <v>841</v>
      </c>
      <c r="O2854" s="384">
        <v>-136285.60403490803</v>
      </c>
      <c r="P2854" s="367">
        <v>121.94500000000001</v>
      </c>
      <c r="Q2854" s="367">
        <v>841</v>
      </c>
      <c r="R2854" s="384">
        <v>-60032.342324753867</v>
      </c>
      <c r="S2854" s="367">
        <v>117.74</v>
      </c>
      <c r="T2854" s="367">
        <v>28999.999999999643</v>
      </c>
      <c r="U2854" s="384">
        <v>-8327610.7815146176</v>
      </c>
      <c r="V2854" s="367">
        <v>8409.9999999998963</v>
      </c>
      <c r="W2854" s="367">
        <v>1401666.6666666733</v>
      </c>
      <c r="X2854" s="384">
        <v>106867.37266481243</v>
      </c>
      <c r="Y2854" s="386">
        <v>8410.00000000004</v>
      </c>
      <c r="Z2854" s="367"/>
      <c r="AA2854" s="367"/>
      <c r="AB2854" s="367"/>
      <c r="AC2854" s="367"/>
      <c r="AD2854" s="367"/>
      <c r="AE2854" s="367"/>
      <c r="AF2854" s="367"/>
      <c r="AG2854" s="367"/>
      <c r="AH2854" s="367"/>
      <c r="AI2854" s="367"/>
      <c r="AJ2854" s="367"/>
      <c r="AK2854" s="367"/>
      <c r="AL2854" s="367"/>
      <c r="AM2854" s="367"/>
      <c r="AN2854" s="367"/>
      <c r="AO2854" s="367"/>
      <c r="AP2854" s="367"/>
      <c r="AQ2854" s="367"/>
      <c r="AR2854" s="367"/>
      <c r="AS2854" s="367"/>
      <c r="AT2854" s="367"/>
    </row>
    <row r="2855" spans="2:46" ht="13.8">
      <c r="B2855" s="26">
        <v>140.33333333333408</v>
      </c>
      <c r="C2855" s="363">
        <v>1181.2952037081809</v>
      </c>
      <c r="D2855" s="367">
        <v>8420.0000000000455</v>
      </c>
      <c r="E2855" s="367">
        <v>39162.79069767466</v>
      </c>
      <c r="F2855" s="367">
        <v>-11135573.779024888</v>
      </c>
      <c r="G2855" s="367">
        <v>8420.0000000000528</v>
      </c>
      <c r="H2855" s="367">
        <v>210500</v>
      </c>
      <c r="I2855" s="384">
        <v>-131310058.55023551</v>
      </c>
      <c r="J2855" s="367">
        <v>8420</v>
      </c>
      <c r="K2855" s="367">
        <v>51030.303030303759</v>
      </c>
      <c r="L2855" s="384">
        <v>-8164892.9613274261</v>
      </c>
      <c r="M2855" s="367">
        <v>8420.0000000001201</v>
      </c>
      <c r="N2855" s="367">
        <v>842</v>
      </c>
      <c r="O2855" s="384">
        <v>-136612.63137539758</v>
      </c>
      <c r="P2855" s="367">
        <v>122.08999999999999</v>
      </c>
      <c r="Q2855" s="367">
        <v>842</v>
      </c>
      <c r="R2855" s="384">
        <v>-60181.585595727629</v>
      </c>
      <c r="S2855" s="367">
        <v>117.88</v>
      </c>
      <c r="T2855" s="367">
        <v>29034.482758620332</v>
      </c>
      <c r="U2855" s="384">
        <v>-8347843.8008000106</v>
      </c>
      <c r="V2855" s="367">
        <v>8419.9999999998963</v>
      </c>
      <c r="W2855" s="367">
        <v>1403333.33333334</v>
      </c>
      <c r="X2855" s="384">
        <v>106610.27368805584</v>
      </c>
      <c r="Y2855" s="386">
        <v>8420.00000000004</v>
      </c>
      <c r="Z2855" s="367"/>
      <c r="AA2855" s="367"/>
      <c r="AB2855" s="367"/>
      <c r="AC2855" s="367"/>
      <c r="AD2855" s="367"/>
      <c r="AE2855" s="367"/>
      <c r="AF2855" s="367"/>
      <c r="AG2855" s="367"/>
      <c r="AH2855" s="367"/>
      <c r="AI2855" s="367"/>
      <c r="AJ2855" s="367"/>
      <c r="AK2855" s="367"/>
      <c r="AL2855" s="367"/>
      <c r="AM2855" s="367"/>
      <c r="AN2855" s="367"/>
      <c r="AO2855" s="367"/>
      <c r="AP2855" s="367"/>
      <c r="AQ2855" s="367"/>
      <c r="AR2855" s="367"/>
      <c r="AS2855" s="367"/>
      <c r="AT2855" s="367"/>
    </row>
    <row r="2856" spans="2:46" ht="13.8">
      <c r="B2856" s="26">
        <v>140.50000000000074</v>
      </c>
      <c r="C2856" s="363">
        <v>1182.634200737496</v>
      </c>
      <c r="D2856" s="367">
        <v>8430.0000000000437</v>
      </c>
      <c r="E2856" s="367">
        <v>39209.302325581637</v>
      </c>
      <c r="F2856" s="367">
        <v>-11162129.242065895</v>
      </c>
      <c r="G2856" s="367">
        <v>8430.0000000000528</v>
      </c>
      <c r="H2856" s="367">
        <v>210750</v>
      </c>
      <c r="I2856" s="384">
        <v>-131622944.59213556</v>
      </c>
      <c r="J2856" s="367">
        <v>8430</v>
      </c>
      <c r="K2856" s="367">
        <v>51090.909090909823</v>
      </c>
      <c r="L2856" s="384">
        <v>-8184793.7257725149</v>
      </c>
      <c r="M2856" s="367">
        <v>8430.0000000001219</v>
      </c>
      <c r="N2856" s="367">
        <v>843</v>
      </c>
      <c r="O2856" s="384">
        <v>-136940.05058166542</v>
      </c>
      <c r="P2856" s="367">
        <v>122.235</v>
      </c>
      <c r="Q2856" s="367">
        <v>843</v>
      </c>
      <c r="R2856" s="384">
        <v>-60331.013810111042</v>
      </c>
      <c r="S2856" s="367">
        <v>118.02</v>
      </c>
      <c r="T2856" s="367">
        <v>29068.96551724102</v>
      </c>
      <c r="U2856" s="384">
        <v>-8368101.3592423219</v>
      </c>
      <c r="V2856" s="367">
        <v>8429.9999999998963</v>
      </c>
      <c r="W2856" s="367">
        <v>1405000.0000000068</v>
      </c>
      <c r="X2856" s="384">
        <v>106352.26219167092</v>
      </c>
      <c r="Y2856" s="386">
        <v>8430.00000000004</v>
      </c>
      <c r="Z2856" s="367"/>
      <c r="AA2856" s="367"/>
      <c r="AB2856" s="367"/>
      <c r="AC2856" s="367"/>
      <c r="AD2856" s="367"/>
      <c r="AE2856" s="367"/>
      <c r="AF2856" s="367"/>
      <c r="AG2856" s="367"/>
      <c r="AH2856" s="367"/>
      <c r="AI2856" s="367"/>
      <c r="AJ2856" s="367"/>
      <c r="AK2856" s="367"/>
      <c r="AL2856" s="367"/>
      <c r="AM2856" s="367"/>
      <c r="AN2856" s="367"/>
      <c r="AO2856" s="367"/>
      <c r="AP2856" s="367"/>
      <c r="AQ2856" s="367"/>
      <c r="AR2856" s="367"/>
      <c r="AS2856" s="367"/>
      <c r="AT2856" s="367"/>
    </row>
    <row r="2857" spans="2:46" ht="13.8">
      <c r="B2857" s="26">
        <v>140.6666666666674</v>
      </c>
      <c r="C2857" s="363">
        <v>1183.9730460078658</v>
      </c>
      <c r="D2857" s="367">
        <v>8440.0000000000437</v>
      </c>
      <c r="E2857" s="367">
        <v>39255.813953488614</v>
      </c>
      <c r="F2857" s="367">
        <v>-11188716.331004968</v>
      </c>
      <c r="G2857" s="367">
        <v>8440.0000000000528</v>
      </c>
      <c r="H2857" s="367">
        <v>211000</v>
      </c>
      <c r="I2857" s="384">
        <v>-131936202.9610904</v>
      </c>
      <c r="J2857" s="367">
        <v>8440</v>
      </c>
      <c r="K2857" s="367">
        <v>51151.515151515887</v>
      </c>
      <c r="L2857" s="384">
        <v>-8204718.6983834989</v>
      </c>
      <c r="M2857" s="367">
        <v>8440.0000000001219</v>
      </c>
      <c r="N2857" s="367">
        <v>844</v>
      </c>
      <c r="O2857" s="384">
        <v>-137267.86165371153</v>
      </c>
      <c r="P2857" s="367">
        <v>122.38000000000001</v>
      </c>
      <c r="Q2857" s="367">
        <v>844</v>
      </c>
      <c r="R2857" s="384">
        <v>-60480.626967904107</v>
      </c>
      <c r="S2857" s="367">
        <v>118.16</v>
      </c>
      <c r="T2857" s="367">
        <v>29103.448275861709</v>
      </c>
      <c r="U2857" s="384">
        <v>-8388383.456841547</v>
      </c>
      <c r="V2857" s="367">
        <v>8439.9999999998945</v>
      </c>
      <c r="W2857" s="367">
        <v>1406666.6666666735</v>
      </c>
      <c r="X2857" s="384">
        <v>106093.33817565773</v>
      </c>
      <c r="Y2857" s="386">
        <v>8440.00000000004</v>
      </c>
      <c r="Z2857" s="367"/>
      <c r="AA2857" s="367"/>
      <c r="AB2857" s="367"/>
      <c r="AC2857" s="367"/>
      <c r="AD2857" s="367"/>
      <c r="AE2857" s="367"/>
      <c r="AF2857" s="367"/>
      <c r="AG2857" s="367"/>
      <c r="AH2857" s="367"/>
      <c r="AI2857" s="367"/>
      <c r="AJ2857" s="367"/>
      <c r="AK2857" s="367"/>
      <c r="AL2857" s="367"/>
      <c r="AM2857" s="367"/>
      <c r="AN2857" s="367"/>
      <c r="AO2857" s="367"/>
      <c r="AP2857" s="367"/>
      <c r="AQ2857" s="367"/>
      <c r="AR2857" s="367"/>
      <c r="AS2857" s="367"/>
      <c r="AT2857" s="367"/>
    </row>
    <row r="2858" spans="2:46" ht="13.8">
      <c r="B2858" s="26">
        <v>140.83333333333405</v>
      </c>
      <c r="C2858" s="363">
        <v>1185.3117395192903</v>
      </c>
      <c r="D2858" s="367">
        <v>8450.0000000000437</v>
      </c>
      <c r="E2858" s="367">
        <v>39302.325581395591</v>
      </c>
      <c r="F2858" s="367">
        <v>-11215335.045842109</v>
      </c>
      <c r="G2858" s="367">
        <v>8450.0000000000528</v>
      </c>
      <c r="H2858" s="367">
        <v>211250</v>
      </c>
      <c r="I2858" s="384">
        <v>-132249833.65710005</v>
      </c>
      <c r="J2858" s="367">
        <v>8450</v>
      </c>
      <c r="K2858" s="367">
        <v>51212.121212121951</v>
      </c>
      <c r="L2858" s="384">
        <v>-8224667.8791603828</v>
      </c>
      <c r="M2858" s="367">
        <v>8450.0000000001237</v>
      </c>
      <c r="N2858" s="367">
        <v>845</v>
      </c>
      <c r="O2858" s="384">
        <v>-137596.06459153586</v>
      </c>
      <c r="P2858" s="367">
        <v>122.52499999999999</v>
      </c>
      <c r="Q2858" s="367">
        <v>845</v>
      </c>
      <c r="R2858" s="384">
        <v>-60630.425069106815</v>
      </c>
      <c r="S2858" s="367">
        <v>118.3</v>
      </c>
      <c r="T2858" s="367">
        <v>29137.931034482397</v>
      </c>
      <c r="U2858" s="384">
        <v>-8408690.0935976934</v>
      </c>
      <c r="V2858" s="367">
        <v>8449.9999999998945</v>
      </c>
      <c r="W2858" s="367">
        <v>1408333.3333333402</v>
      </c>
      <c r="X2858" s="384">
        <v>105833.50164001621</v>
      </c>
      <c r="Y2858" s="386">
        <v>8450.00000000004</v>
      </c>
      <c r="Z2858" s="367"/>
      <c r="AA2858" s="367"/>
      <c r="AB2858" s="367"/>
      <c r="AC2858" s="367"/>
      <c r="AD2858" s="367"/>
      <c r="AE2858" s="367"/>
      <c r="AF2858" s="367"/>
      <c r="AG2858" s="367"/>
      <c r="AH2858" s="367"/>
      <c r="AI2858" s="367"/>
      <c r="AJ2858" s="367"/>
      <c r="AK2858" s="367"/>
      <c r="AL2858" s="367"/>
      <c r="AM2858" s="367"/>
      <c r="AN2858" s="367"/>
      <c r="AO2858" s="367"/>
      <c r="AP2858" s="367"/>
      <c r="AQ2858" s="367"/>
      <c r="AR2858" s="367"/>
      <c r="AS2858" s="367"/>
      <c r="AT2858" s="367"/>
    </row>
    <row r="2859" spans="2:46" ht="13.8">
      <c r="B2859" s="26">
        <v>141.00000000000071</v>
      </c>
      <c r="C2859" s="363">
        <v>1186.6502812717697</v>
      </c>
      <c r="D2859" s="367">
        <v>8460.0000000000437</v>
      </c>
      <c r="E2859" s="367">
        <v>39348.837209302568</v>
      </c>
      <c r="F2859" s="367">
        <v>-11241985.386577316</v>
      </c>
      <c r="G2859" s="367">
        <v>8460.0000000000528</v>
      </c>
      <c r="H2859" s="367">
        <v>211500</v>
      </c>
      <c r="I2859" s="384">
        <v>-132563836.68016452</v>
      </c>
      <c r="J2859" s="367">
        <v>8460</v>
      </c>
      <c r="K2859" s="367">
        <v>51272.727272728014</v>
      </c>
      <c r="L2859" s="384">
        <v>-8244641.2681031609</v>
      </c>
      <c r="M2859" s="367">
        <v>8460.0000000001237</v>
      </c>
      <c r="N2859" s="367">
        <v>846</v>
      </c>
      <c r="O2859" s="384">
        <v>-137924.65939513847</v>
      </c>
      <c r="P2859" s="367">
        <v>122.67</v>
      </c>
      <c r="Q2859" s="367">
        <v>846</v>
      </c>
      <c r="R2859" s="384">
        <v>-60780.408113719175</v>
      </c>
      <c r="S2859" s="367">
        <v>118.44</v>
      </c>
      <c r="T2859" s="367">
        <v>29172.413793103085</v>
      </c>
      <c r="U2859" s="384">
        <v>-8429021.269510759</v>
      </c>
      <c r="V2859" s="367">
        <v>8459.9999999998945</v>
      </c>
      <c r="W2859" s="367">
        <v>1410000.000000007</v>
      </c>
      <c r="X2859" s="384">
        <v>105572.75258474635</v>
      </c>
      <c r="Y2859" s="386">
        <v>8460.0000000000418</v>
      </c>
      <c r="Z2859" s="367"/>
      <c r="AA2859" s="367"/>
      <c r="AB2859" s="367"/>
      <c r="AC2859" s="367"/>
      <c r="AD2859" s="367"/>
      <c r="AE2859" s="367"/>
      <c r="AF2859" s="367"/>
      <c r="AG2859" s="367"/>
      <c r="AH2859" s="367"/>
      <c r="AI2859" s="367"/>
      <c r="AJ2859" s="367"/>
      <c r="AK2859" s="367"/>
      <c r="AL2859" s="367"/>
      <c r="AM2859" s="367"/>
      <c r="AN2859" s="367"/>
      <c r="AO2859" s="367"/>
      <c r="AP2859" s="367"/>
      <c r="AQ2859" s="367"/>
      <c r="AR2859" s="367"/>
      <c r="AS2859" s="367"/>
      <c r="AT2859" s="367"/>
    </row>
    <row r="2860" spans="2:46" ht="13.8">
      <c r="B2860" s="26">
        <v>141.16666666666737</v>
      </c>
      <c r="C2860" s="363">
        <v>1187.9886712653031</v>
      </c>
      <c r="D2860" s="367">
        <v>8470.0000000000418</v>
      </c>
      <c r="E2860" s="367">
        <v>39395.348837209545</v>
      </c>
      <c r="F2860" s="367">
        <v>-11268667.353210587</v>
      </c>
      <c r="G2860" s="367">
        <v>8470.0000000000528</v>
      </c>
      <c r="H2860" s="367">
        <v>211750</v>
      </c>
      <c r="I2860" s="384">
        <v>-132878212.03028375</v>
      </c>
      <c r="J2860" s="367">
        <v>8470</v>
      </c>
      <c r="K2860" s="367">
        <v>51333.333333334078</v>
      </c>
      <c r="L2860" s="384">
        <v>-8264638.8652118342</v>
      </c>
      <c r="M2860" s="367">
        <v>8470.0000000001237</v>
      </c>
      <c r="N2860" s="367">
        <v>847</v>
      </c>
      <c r="O2860" s="384">
        <v>-138253.64606451936</v>
      </c>
      <c r="P2860" s="367">
        <v>122.81500000000001</v>
      </c>
      <c r="Q2860" s="367">
        <v>847</v>
      </c>
      <c r="R2860" s="384">
        <v>-60930.576101741186</v>
      </c>
      <c r="S2860" s="367">
        <v>118.58</v>
      </c>
      <c r="T2860" s="367">
        <v>29206.896551723774</v>
      </c>
      <c r="U2860" s="384">
        <v>-8449376.9845807403</v>
      </c>
      <c r="V2860" s="367">
        <v>8469.9999999998945</v>
      </c>
      <c r="W2860" s="367">
        <v>1411666.6666666737</v>
      </c>
      <c r="X2860" s="384">
        <v>105311.0910098482</v>
      </c>
      <c r="Y2860" s="386">
        <v>8470.0000000000418</v>
      </c>
      <c r="Z2860" s="367"/>
      <c r="AA2860" s="367"/>
      <c r="AB2860" s="367"/>
      <c r="AC2860" s="367"/>
      <c r="AD2860" s="367"/>
      <c r="AE2860" s="367"/>
      <c r="AF2860" s="367"/>
      <c r="AG2860" s="367"/>
      <c r="AH2860" s="367"/>
      <c r="AI2860" s="367"/>
      <c r="AJ2860" s="367"/>
      <c r="AK2860" s="367"/>
      <c r="AL2860" s="367"/>
      <c r="AM2860" s="367"/>
      <c r="AN2860" s="367"/>
      <c r="AO2860" s="367"/>
      <c r="AP2860" s="367"/>
      <c r="AQ2860" s="367"/>
      <c r="AR2860" s="367"/>
      <c r="AS2860" s="367"/>
      <c r="AT2860" s="367"/>
    </row>
    <row r="2861" spans="2:46" ht="13.8">
      <c r="B2861" s="26">
        <v>141.33333333333402</v>
      </c>
      <c r="C2861" s="363">
        <v>1189.3269094998909</v>
      </c>
      <c r="D2861" s="367">
        <v>8480.0000000000418</v>
      </c>
      <c r="E2861" s="367">
        <v>39441.860465116522</v>
      </c>
      <c r="F2861" s="367">
        <v>-11295380.945741927</v>
      </c>
      <c r="G2861" s="367">
        <v>8480.0000000000528</v>
      </c>
      <c r="H2861" s="367">
        <v>212000</v>
      </c>
      <c r="I2861" s="384">
        <v>-133192959.7074578</v>
      </c>
      <c r="J2861" s="367">
        <v>8480</v>
      </c>
      <c r="K2861" s="367">
        <v>51393.939393940142</v>
      </c>
      <c r="L2861" s="384">
        <v>-8284660.6704864083</v>
      </c>
      <c r="M2861" s="367">
        <v>8480.0000000001237</v>
      </c>
      <c r="N2861" s="367">
        <v>848</v>
      </c>
      <c r="O2861" s="384">
        <v>-138583.02459967849</v>
      </c>
      <c r="P2861" s="367">
        <v>122.96</v>
      </c>
      <c r="Q2861" s="367">
        <v>848</v>
      </c>
      <c r="R2861" s="384">
        <v>-61080.929033172863</v>
      </c>
      <c r="S2861" s="367">
        <v>118.72000000000001</v>
      </c>
      <c r="T2861" s="367">
        <v>29241.379310344462</v>
      </c>
      <c r="U2861" s="384">
        <v>-8469757.2388076428</v>
      </c>
      <c r="V2861" s="367">
        <v>8479.9999999998945</v>
      </c>
      <c r="W2861" s="367">
        <v>1413333.3333333405</v>
      </c>
      <c r="X2861" s="384">
        <v>105048.51691532179</v>
      </c>
      <c r="Y2861" s="386">
        <v>8480.0000000000418</v>
      </c>
      <c r="Z2861" s="367"/>
      <c r="AA2861" s="367"/>
      <c r="AB2861" s="367"/>
      <c r="AC2861" s="367"/>
      <c r="AD2861" s="367"/>
      <c r="AE2861" s="367"/>
      <c r="AF2861" s="367"/>
      <c r="AG2861" s="367"/>
      <c r="AH2861" s="367"/>
      <c r="AI2861" s="367"/>
      <c r="AJ2861" s="367"/>
      <c r="AK2861" s="367"/>
      <c r="AL2861" s="367"/>
      <c r="AM2861" s="367"/>
      <c r="AN2861" s="367"/>
      <c r="AO2861" s="367"/>
      <c r="AP2861" s="367"/>
      <c r="AQ2861" s="367"/>
      <c r="AR2861" s="367"/>
      <c r="AS2861" s="367"/>
      <c r="AT2861" s="367"/>
    </row>
    <row r="2862" spans="2:46" ht="13.8">
      <c r="B2862" s="26">
        <v>141.50000000000068</v>
      </c>
      <c r="C2862" s="363">
        <v>1190.6649959755334</v>
      </c>
      <c r="D2862" s="367">
        <v>8490.00000000004</v>
      </c>
      <c r="E2862" s="367">
        <v>39488.372093023499</v>
      </c>
      <c r="F2862" s="367">
        <v>-11322126.164171331</v>
      </c>
      <c r="G2862" s="367">
        <v>8490.0000000000528</v>
      </c>
      <c r="H2862" s="367">
        <v>212250</v>
      </c>
      <c r="I2862" s="384">
        <v>-133508079.71168664</v>
      </c>
      <c r="J2862" s="367">
        <v>8490</v>
      </c>
      <c r="K2862" s="367">
        <v>51454.545454546205</v>
      </c>
      <c r="L2862" s="384">
        <v>-8304706.6839268766</v>
      </c>
      <c r="M2862" s="367">
        <v>8490.0000000001237</v>
      </c>
      <c r="N2862" s="367">
        <v>849</v>
      </c>
      <c r="O2862" s="384">
        <v>-138912.79500061591</v>
      </c>
      <c r="P2862" s="367">
        <v>123.105</v>
      </c>
      <c r="Q2862" s="367">
        <v>849</v>
      </c>
      <c r="R2862" s="384">
        <v>-61231.466908014139</v>
      </c>
      <c r="S2862" s="367">
        <v>118.85999999999999</v>
      </c>
      <c r="T2862" s="367">
        <v>29275.862068965151</v>
      </c>
      <c r="U2862" s="384">
        <v>-8490162.032191461</v>
      </c>
      <c r="V2862" s="367">
        <v>8489.9999999998945</v>
      </c>
      <c r="W2862" s="367">
        <v>1415000.0000000072</v>
      </c>
      <c r="X2862" s="384">
        <v>104785.030301167</v>
      </c>
      <c r="Y2862" s="386">
        <v>8490.0000000000437</v>
      </c>
      <c r="Z2862" s="367"/>
      <c r="AA2862" s="367"/>
      <c r="AB2862" s="367"/>
      <c r="AC2862" s="367"/>
      <c r="AD2862" s="367"/>
      <c r="AE2862" s="367"/>
      <c r="AF2862" s="367"/>
      <c r="AG2862" s="367"/>
      <c r="AH2862" s="367"/>
      <c r="AI2862" s="367"/>
      <c r="AJ2862" s="367"/>
      <c r="AK2862" s="367"/>
      <c r="AL2862" s="367"/>
      <c r="AM2862" s="367"/>
      <c r="AN2862" s="367"/>
      <c r="AO2862" s="367"/>
      <c r="AP2862" s="367"/>
      <c r="AQ2862" s="367"/>
      <c r="AR2862" s="367"/>
      <c r="AS2862" s="367"/>
      <c r="AT2862" s="367"/>
    </row>
    <row r="2863" spans="2:46" ht="13.8">
      <c r="B2863" s="26">
        <v>141.66666666666734</v>
      </c>
      <c r="C2863" s="363">
        <v>1192.0029306922304</v>
      </c>
      <c r="D2863" s="367">
        <v>8500.00000000004</v>
      </c>
      <c r="E2863" s="367">
        <v>39534.883720930477</v>
      </c>
      <c r="F2863" s="367">
        <v>-11348903.008498807</v>
      </c>
      <c r="G2863" s="367">
        <v>8500.0000000000528</v>
      </c>
      <c r="H2863" s="367">
        <v>212500</v>
      </c>
      <c r="I2863" s="384">
        <v>-133823572.04297027</v>
      </c>
      <c r="J2863" s="367">
        <v>8500</v>
      </c>
      <c r="K2863" s="367">
        <v>51515.151515152269</v>
      </c>
      <c r="L2863" s="384">
        <v>-8324776.9055332467</v>
      </c>
      <c r="M2863" s="367">
        <v>8500.0000000001255</v>
      </c>
      <c r="N2863" s="367">
        <v>850</v>
      </c>
      <c r="O2863" s="384">
        <v>-139242.95726733157</v>
      </c>
      <c r="P2863" s="367">
        <v>123.25000000000001</v>
      </c>
      <c r="Q2863" s="367">
        <v>850</v>
      </c>
      <c r="R2863" s="384">
        <v>-61382.189726265111</v>
      </c>
      <c r="S2863" s="367">
        <v>118.99999999999999</v>
      </c>
      <c r="T2863" s="367">
        <v>29310.344827585839</v>
      </c>
      <c r="U2863" s="384">
        <v>-8510591.3647321947</v>
      </c>
      <c r="V2863" s="367">
        <v>8499.9999999998927</v>
      </c>
      <c r="W2863" s="367">
        <v>1416666.666666674</v>
      </c>
      <c r="X2863" s="384">
        <v>104520.63116738395</v>
      </c>
      <c r="Y2863" s="386">
        <v>8500.0000000000437</v>
      </c>
      <c r="Z2863" s="367"/>
      <c r="AA2863" s="367"/>
      <c r="AB2863" s="367"/>
      <c r="AC2863" s="367"/>
      <c r="AD2863" s="367"/>
      <c r="AE2863" s="367"/>
      <c r="AF2863" s="367"/>
      <c r="AG2863" s="367"/>
      <c r="AH2863" s="367"/>
      <c r="AI2863" s="367"/>
      <c r="AJ2863" s="367"/>
      <c r="AK2863" s="367"/>
      <c r="AL2863" s="367"/>
      <c r="AM2863" s="367"/>
      <c r="AN2863" s="367"/>
      <c r="AO2863" s="367"/>
      <c r="AP2863" s="367"/>
      <c r="AQ2863" s="367"/>
      <c r="AR2863" s="367"/>
      <c r="AS2863" s="367"/>
      <c r="AT2863" s="367"/>
    </row>
    <row r="2864" spans="2:46" ht="13.8">
      <c r="B2864" s="26">
        <v>141.833333333334</v>
      </c>
      <c r="C2864" s="363">
        <v>1193.3407136499823</v>
      </c>
      <c r="D2864" s="367">
        <v>8510.00000000004</v>
      </c>
      <c r="E2864" s="367">
        <v>39581.395348837454</v>
      </c>
      <c r="F2864" s="367">
        <v>-11375711.478724346</v>
      </c>
      <c r="G2864" s="367">
        <v>8510.0000000000528</v>
      </c>
      <c r="H2864" s="367">
        <v>212750</v>
      </c>
      <c r="I2864" s="384">
        <v>-134139436.70130871</v>
      </c>
      <c r="J2864" s="367">
        <v>8510</v>
      </c>
      <c r="K2864" s="367">
        <v>51575.757575758333</v>
      </c>
      <c r="L2864" s="384">
        <v>-8344871.3353055101</v>
      </c>
      <c r="M2864" s="367">
        <v>8510.0000000001255</v>
      </c>
      <c r="N2864" s="367">
        <v>851</v>
      </c>
      <c r="O2864" s="384">
        <v>-139573.51139982545</v>
      </c>
      <c r="P2864" s="367">
        <v>123.395</v>
      </c>
      <c r="Q2864" s="367">
        <v>851</v>
      </c>
      <c r="R2864" s="384">
        <v>-61533.097487925719</v>
      </c>
      <c r="S2864" s="367">
        <v>119.13999999999999</v>
      </c>
      <c r="T2864" s="367">
        <v>29344.827586206527</v>
      </c>
      <c r="U2864" s="384">
        <v>-8531045.2364298478</v>
      </c>
      <c r="V2864" s="367">
        <v>8509.9999999998927</v>
      </c>
      <c r="W2864" s="367">
        <v>1418333.3333333407</v>
      </c>
      <c r="X2864" s="384">
        <v>104255.31951397262</v>
      </c>
      <c r="Y2864" s="386">
        <v>8510.0000000000437</v>
      </c>
      <c r="Z2864" s="367"/>
      <c r="AA2864" s="367"/>
      <c r="AB2864" s="367"/>
      <c r="AC2864" s="367"/>
      <c r="AD2864" s="367"/>
      <c r="AE2864" s="367"/>
      <c r="AF2864" s="367"/>
      <c r="AG2864" s="367"/>
      <c r="AH2864" s="367"/>
      <c r="AI2864" s="367"/>
      <c r="AJ2864" s="367"/>
      <c r="AK2864" s="367"/>
      <c r="AL2864" s="367"/>
      <c r="AM2864" s="367"/>
      <c r="AN2864" s="367"/>
      <c r="AO2864" s="367"/>
      <c r="AP2864" s="367"/>
      <c r="AQ2864" s="367"/>
      <c r="AR2864" s="367"/>
      <c r="AS2864" s="367"/>
      <c r="AT2864" s="367"/>
    </row>
    <row r="2865" spans="2:46" ht="13.8">
      <c r="B2865" s="26">
        <v>142.00000000000065</v>
      </c>
      <c r="C2865" s="363">
        <v>1194.6783448487884</v>
      </c>
      <c r="D2865" s="367">
        <v>8520.00000000004</v>
      </c>
      <c r="E2865" s="367">
        <v>39627.906976744431</v>
      </c>
      <c r="F2865" s="367">
        <v>-11402551.574847948</v>
      </c>
      <c r="G2865" s="367">
        <v>8520.0000000000528</v>
      </c>
      <c r="H2865" s="367">
        <v>213000</v>
      </c>
      <c r="I2865" s="384">
        <v>-134455673.68670195</v>
      </c>
      <c r="J2865" s="367">
        <v>8520</v>
      </c>
      <c r="K2865" s="367">
        <v>51636.363636364396</v>
      </c>
      <c r="L2865" s="384">
        <v>-8364989.9732436715</v>
      </c>
      <c r="M2865" s="367">
        <v>8520.0000000001255</v>
      </c>
      <c r="N2865" s="367">
        <v>852</v>
      </c>
      <c r="O2865" s="384">
        <v>-139904.45739809764</v>
      </c>
      <c r="P2865" s="367">
        <v>123.54</v>
      </c>
      <c r="Q2865" s="367">
        <v>852</v>
      </c>
      <c r="R2865" s="384">
        <v>-61684.190192995986</v>
      </c>
      <c r="S2865" s="367">
        <v>119.27999999999999</v>
      </c>
      <c r="T2865" s="367">
        <v>29379.310344827216</v>
      </c>
      <c r="U2865" s="384">
        <v>-8551523.6472844202</v>
      </c>
      <c r="V2865" s="367">
        <v>8519.9999999998927</v>
      </c>
      <c r="W2865" s="367">
        <v>1420000.0000000075</v>
      </c>
      <c r="X2865" s="384">
        <v>103989.09534093297</v>
      </c>
      <c r="Y2865" s="386">
        <v>8520.0000000000437</v>
      </c>
      <c r="Z2865" s="367"/>
      <c r="AA2865" s="367"/>
      <c r="AB2865" s="367"/>
      <c r="AC2865" s="367"/>
      <c r="AD2865" s="367"/>
      <c r="AE2865" s="367"/>
      <c r="AF2865" s="367"/>
      <c r="AG2865" s="367"/>
      <c r="AH2865" s="367"/>
      <c r="AI2865" s="367"/>
      <c r="AJ2865" s="367"/>
      <c r="AK2865" s="367"/>
      <c r="AL2865" s="367"/>
      <c r="AM2865" s="367"/>
      <c r="AN2865" s="367"/>
      <c r="AO2865" s="367"/>
      <c r="AP2865" s="367"/>
      <c r="AQ2865" s="367"/>
      <c r="AR2865" s="367"/>
      <c r="AS2865" s="367"/>
      <c r="AT2865" s="367"/>
    </row>
    <row r="2866" spans="2:46" ht="13.8">
      <c r="B2866" s="26">
        <v>142.16666666666731</v>
      </c>
      <c r="C2866" s="363">
        <v>1196.0158242886489</v>
      </c>
      <c r="D2866" s="367">
        <v>8530.0000000000382</v>
      </c>
      <c r="E2866" s="367">
        <v>39674.418604651408</v>
      </c>
      <c r="F2866" s="367">
        <v>-11429423.296869621</v>
      </c>
      <c r="G2866" s="367">
        <v>8530.0000000000528</v>
      </c>
      <c r="H2866" s="367">
        <v>213250</v>
      </c>
      <c r="I2866" s="384">
        <v>-134772282.99915004</v>
      </c>
      <c r="J2866" s="367">
        <v>8530</v>
      </c>
      <c r="K2866" s="367">
        <v>51696.96969697046</v>
      </c>
      <c r="L2866" s="384">
        <v>-8385132.8193477299</v>
      </c>
      <c r="M2866" s="367">
        <v>8530.0000000001255</v>
      </c>
      <c r="N2866" s="367">
        <v>853</v>
      </c>
      <c r="O2866" s="384">
        <v>-140235.79526214805</v>
      </c>
      <c r="P2866" s="367">
        <v>123.68499999999999</v>
      </c>
      <c r="Q2866" s="367">
        <v>853</v>
      </c>
      <c r="R2866" s="384">
        <v>-61835.467841475918</v>
      </c>
      <c r="S2866" s="367">
        <v>119.42</v>
      </c>
      <c r="T2866" s="367">
        <v>29413.793103447904</v>
      </c>
      <c r="U2866" s="384">
        <v>-8572026.5972959101</v>
      </c>
      <c r="V2866" s="367">
        <v>8529.9999999998927</v>
      </c>
      <c r="W2866" s="367">
        <v>1421666.6666666742</v>
      </c>
      <c r="X2866" s="384">
        <v>103721.95864826496</v>
      </c>
      <c r="Y2866" s="386">
        <v>8530.0000000000455</v>
      </c>
      <c r="Z2866" s="367"/>
      <c r="AA2866" s="367"/>
      <c r="AB2866" s="367"/>
      <c r="AC2866" s="367"/>
      <c r="AD2866" s="367"/>
      <c r="AE2866" s="367"/>
      <c r="AF2866" s="367"/>
      <c r="AG2866" s="367"/>
      <c r="AH2866" s="367"/>
      <c r="AI2866" s="367"/>
      <c r="AJ2866" s="367"/>
      <c r="AK2866" s="367"/>
      <c r="AL2866" s="367"/>
      <c r="AM2866" s="367"/>
      <c r="AN2866" s="367"/>
      <c r="AO2866" s="367"/>
      <c r="AP2866" s="367"/>
      <c r="AQ2866" s="367"/>
      <c r="AR2866" s="367"/>
      <c r="AS2866" s="367"/>
      <c r="AT2866" s="367"/>
    </row>
    <row r="2867" spans="2:46" ht="13.8">
      <c r="B2867" s="26">
        <v>142.33333333333397</v>
      </c>
      <c r="C2867" s="363">
        <v>1197.3531519695641</v>
      </c>
      <c r="D2867" s="367">
        <v>8540.0000000000382</v>
      </c>
      <c r="E2867" s="367">
        <v>39720.930232558385</v>
      </c>
      <c r="F2867" s="367">
        <v>-11456326.64478936</v>
      </c>
      <c r="G2867" s="367">
        <v>8540.0000000000528</v>
      </c>
      <c r="H2867" s="367">
        <v>213500</v>
      </c>
      <c r="I2867" s="384">
        <v>-135089264.63865286</v>
      </c>
      <c r="J2867" s="367">
        <v>8540</v>
      </c>
      <c r="K2867" s="367">
        <v>51757.575757576524</v>
      </c>
      <c r="L2867" s="384">
        <v>-8405299.8736176901</v>
      </c>
      <c r="M2867" s="367">
        <v>8540.0000000001273</v>
      </c>
      <c r="N2867" s="367">
        <v>854</v>
      </c>
      <c r="O2867" s="384">
        <v>-140567.5249919768</v>
      </c>
      <c r="P2867" s="367">
        <v>123.83</v>
      </c>
      <c r="Q2867" s="367">
        <v>854</v>
      </c>
      <c r="R2867" s="384">
        <v>-61986.930433365473</v>
      </c>
      <c r="S2867" s="367">
        <v>119.56</v>
      </c>
      <c r="T2867" s="367">
        <v>29448.275862068593</v>
      </c>
      <c r="U2867" s="384">
        <v>-8592554.0864643175</v>
      </c>
      <c r="V2867" s="367">
        <v>8539.9999999998927</v>
      </c>
      <c r="W2867" s="367">
        <v>1423333.3333333409</v>
      </c>
      <c r="X2867" s="384">
        <v>103453.9094359687</v>
      </c>
      <c r="Y2867" s="386">
        <v>8540.0000000000455</v>
      </c>
      <c r="Z2867" s="367"/>
      <c r="AA2867" s="367"/>
      <c r="AB2867" s="367"/>
      <c r="AC2867" s="367"/>
      <c r="AD2867" s="367"/>
      <c r="AE2867" s="367"/>
      <c r="AF2867" s="367"/>
      <c r="AG2867" s="367"/>
      <c r="AH2867" s="367"/>
      <c r="AI2867" s="367"/>
      <c r="AJ2867" s="367"/>
      <c r="AK2867" s="367"/>
      <c r="AL2867" s="367"/>
      <c r="AM2867" s="367"/>
      <c r="AN2867" s="367"/>
      <c r="AO2867" s="367"/>
      <c r="AP2867" s="367"/>
      <c r="AQ2867" s="367"/>
      <c r="AR2867" s="367"/>
      <c r="AS2867" s="367"/>
      <c r="AT2867" s="367"/>
    </row>
    <row r="2868" spans="2:46" ht="13.8">
      <c r="B2868" s="26">
        <v>142.50000000000063</v>
      </c>
      <c r="C2868" s="363">
        <v>1198.6903278915338</v>
      </c>
      <c r="D2868" s="367">
        <v>8550.0000000000382</v>
      </c>
      <c r="E2868" s="367">
        <v>39767.441860465362</v>
      </c>
      <c r="F2868" s="367">
        <v>-11483261.618607165</v>
      </c>
      <c r="G2868" s="367">
        <v>8550.0000000000528</v>
      </c>
      <c r="H2868" s="367">
        <v>213750</v>
      </c>
      <c r="I2868" s="384">
        <v>-135406618.60521051</v>
      </c>
      <c r="J2868" s="367">
        <v>8550</v>
      </c>
      <c r="K2868" s="367">
        <v>51818.181818182587</v>
      </c>
      <c r="L2868" s="384">
        <v>-8425491.1360535417</v>
      </c>
      <c r="M2868" s="367">
        <v>8550.0000000001273</v>
      </c>
      <c r="N2868" s="367">
        <v>855</v>
      </c>
      <c r="O2868" s="384">
        <v>-140899.64658758376</v>
      </c>
      <c r="P2868" s="367">
        <v>123.97500000000001</v>
      </c>
      <c r="Q2868" s="367">
        <v>855</v>
      </c>
      <c r="R2868" s="384">
        <v>-62138.577968664693</v>
      </c>
      <c r="S2868" s="367">
        <v>119.7</v>
      </c>
      <c r="T2868" s="367">
        <v>29482.758620689281</v>
      </c>
      <c r="U2868" s="384">
        <v>-8613106.1147896387</v>
      </c>
      <c r="V2868" s="367">
        <v>8549.9999999998909</v>
      </c>
      <c r="W2868" s="367">
        <v>1425000.0000000077</v>
      </c>
      <c r="X2868" s="384">
        <v>103184.94770404416</v>
      </c>
      <c r="Y2868" s="386">
        <v>8550.0000000000455</v>
      </c>
      <c r="Z2868" s="367"/>
      <c r="AA2868" s="367"/>
      <c r="AB2868" s="367"/>
      <c r="AC2868" s="367"/>
      <c r="AD2868" s="367"/>
      <c r="AE2868" s="367"/>
      <c r="AF2868" s="367"/>
      <c r="AG2868" s="367"/>
      <c r="AH2868" s="367"/>
      <c r="AI2868" s="367"/>
      <c r="AJ2868" s="367"/>
      <c r="AK2868" s="367"/>
      <c r="AL2868" s="367"/>
      <c r="AM2868" s="367"/>
      <c r="AN2868" s="367"/>
      <c r="AO2868" s="367"/>
      <c r="AP2868" s="367"/>
      <c r="AQ2868" s="367"/>
      <c r="AR2868" s="367"/>
      <c r="AS2868" s="367"/>
      <c r="AT2868" s="367"/>
    </row>
    <row r="2869" spans="2:46" ht="13.8">
      <c r="B2869" s="26">
        <v>142.66666666666728</v>
      </c>
      <c r="C2869" s="363">
        <v>1200.0273520545579</v>
      </c>
      <c r="D2869" s="367">
        <v>8560.0000000000382</v>
      </c>
      <c r="E2869" s="367">
        <v>39813.953488372339</v>
      </c>
      <c r="F2869" s="367">
        <v>-11510228.218323037</v>
      </c>
      <c r="G2869" s="367">
        <v>8560.0000000000528</v>
      </c>
      <c r="H2869" s="367">
        <v>214000</v>
      </c>
      <c r="I2869" s="384">
        <v>-135724344.89882293</v>
      </c>
      <c r="J2869" s="367">
        <v>8560</v>
      </c>
      <c r="K2869" s="367">
        <v>51878.787878788651</v>
      </c>
      <c r="L2869" s="384">
        <v>-8445706.6066552959</v>
      </c>
      <c r="M2869" s="367">
        <v>8560.0000000001291</v>
      </c>
      <c r="N2869" s="367">
        <v>856</v>
      </c>
      <c r="O2869" s="384">
        <v>-141232.16004896894</v>
      </c>
      <c r="P2869" s="367">
        <v>124.11999999999999</v>
      </c>
      <c r="Q2869" s="367">
        <v>856</v>
      </c>
      <c r="R2869" s="384">
        <v>-62290.410447373557</v>
      </c>
      <c r="S2869" s="367">
        <v>119.84</v>
      </c>
      <c r="T2869" s="367">
        <v>29517.241379309969</v>
      </c>
      <c r="U2869" s="384">
        <v>-8633682.6822718829</v>
      </c>
      <c r="V2869" s="367">
        <v>8559.9999999998909</v>
      </c>
      <c r="W2869" s="367">
        <v>1426666.6666666744</v>
      </c>
      <c r="X2869" s="384">
        <v>102915.07345249124</v>
      </c>
      <c r="Y2869" s="386">
        <v>8560.0000000000473</v>
      </c>
      <c r="Z2869" s="367"/>
      <c r="AA2869" s="367"/>
      <c r="AB2869" s="367"/>
      <c r="AC2869" s="367"/>
      <c r="AD2869" s="367"/>
      <c r="AE2869" s="367"/>
      <c r="AF2869" s="367"/>
      <c r="AG2869" s="367"/>
      <c r="AH2869" s="367"/>
      <c r="AI2869" s="367"/>
      <c r="AJ2869" s="367"/>
      <c r="AK2869" s="367"/>
      <c r="AL2869" s="367"/>
      <c r="AM2869" s="367"/>
      <c r="AN2869" s="367"/>
      <c r="AO2869" s="367"/>
      <c r="AP2869" s="367"/>
      <c r="AQ2869" s="367"/>
      <c r="AR2869" s="367"/>
      <c r="AS2869" s="367"/>
      <c r="AT2869" s="367"/>
    </row>
    <row r="2870" spans="2:46" ht="13.8">
      <c r="B2870" s="26">
        <v>142.83333333333394</v>
      </c>
      <c r="C2870" s="363">
        <v>1201.3642244586365</v>
      </c>
      <c r="D2870" s="367">
        <v>8570.0000000000364</v>
      </c>
      <c r="E2870" s="367">
        <v>39860.465116279316</v>
      </c>
      <c r="F2870" s="367">
        <v>-11537226.443936974</v>
      </c>
      <c r="G2870" s="367">
        <v>8570.0000000000528</v>
      </c>
      <c r="H2870" s="367">
        <v>214250</v>
      </c>
      <c r="I2870" s="384">
        <v>-136042443.51949018</v>
      </c>
      <c r="J2870" s="367">
        <v>8570</v>
      </c>
      <c r="K2870" s="367">
        <v>51939.393939394715</v>
      </c>
      <c r="L2870" s="384">
        <v>-8465946.2854229435</v>
      </c>
      <c r="M2870" s="367">
        <v>8570.0000000001291</v>
      </c>
      <c r="N2870" s="367">
        <v>857</v>
      </c>
      <c r="O2870" s="384">
        <v>-141565.06537613246</v>
      </c>
      <c r="P2870" s="367">
        <v>124.265</v>
      </c>
      <c r="Q2870" s="367">
        <v>857</v>
      </c>
      <c r="R2870" s="384">
        <v>-62442.427869492072</v>
      </c>
      <c r="S2870" s="367">
        <v>119.98</v>
      </c>
      <c r="T2870" s="367">
        <v>29551.724137930658</v>
      </c>
      <c r="U2870" s="384">
        <v>-8654283.7889110446</v>
      </c>
      <c r="V2870" s="367">
        <v>8569.9999999998909</v>
      </c>
      <c r="W2870" s="367">
        <v>1428333.3333333412</v>
      </c>
      <c r="X2870" s="384">
        <v>102644.28668131006</v>
      </c>
      <c r="Y2870" s="386">
        <v>8570.0000000000473</v>
      </c>
      <c r="Z2870" s="367"/>
      <c r="AA2870" s="367"/>
      <c r="AB2870" s="367"/>
      <c r="AC2870" s="367"/>
      <c r="AD2870" s="367"/>
      <c r="AE2870" s="367"/>
      <c r="AF2870" s="367"/>
      <c r="AG2870" s="367"/>
      <c r="AH2870" s="367"/>
      <c r="AI2870" s="367"/>
      <c r="AJ2870" s="367"/>
      <c r="AK2870" s="367"/>
      <c r="AL2870" s="367"/>
      <c r="AM2870" s="367"/>
      <c r="AN2870" s="367"/>
      <c r="AO2870" s="367"/>
      <c r="AP2870" s="367"/>
      <c r="AQ2870" s="367"/>
      <c r="AR2870" s="367"/>
      <c r="AS2870" s="367"/>
      <c r="AT2870" s="367"/>
    </row>
    <row r="2871" spans="2:46" ht="13.8">
      <c r="B2871" s="26">
        <v>143.0000000000006</v>
      </c>
      <c r="C2871" s="363">
        <v>1202.7009451037702</v>
      </c>
      <c r="D2871" s="367">
        <v>8580.0000000000364</v>
      </c>
      <c r="E2871" s="367">
        <v>39906.976744186293</v>
      </c>
      <c r="F2871" s="367">
        <v>-11564256.295448978</v>
      </c>
      <c r="G2871" s="367">
        <v>8580.0000000000528</v>
      </c>
      <c r="H2871" s="367">
        <v>214500</v>
      </c>
      <c r="I2871" s="384">
        <v>-136360914.46721223</v>
      </c>
      <c r="J2871" s="367">
        <v>8580</v>
      </c>
      <c r="K2871" s="367">
        <v>52000.000000000779</v>
      </c>
      <c r="L2871" s="384">
        <v>-8486210.1723564882</v>
      </c>
      <c r="M2871" s="367">
        <v>8580.0000000001291</v>
      </c>
      <c r="N2871" s="367">
        <v>858</v>
      </c>
      <c r="O2871" s="384">
        <v>-141898.3625690742</v>
      </c>
      <c r="P2871" s="367">
        <v>124.41000000000001</v>
      </c>
      <c r="Q2871" s="367">
        <v>858</v>
      </c>
      <c r="R2871" s="384">
        <v>-62594.630235020231</v>
      </c>
      <c r="S2871" s="367">
        <v>120.12</v>
      </c>
      <c r="T2871" s="367">
        <v>29586.206896551346</v>
      </c>
      <c r="U2871" s="384">
        <v>-8674909.4347071201</v>
      </c>
      <c r="V2871" s="367">
        <v>8579.999999999889</v>
      </c>
      <c r="W2871" s="367">
        <v>1430000.0000000079</v>
      </c>
      <c r="X2871" s="384">
        <v>102372.58739050059</v>
      </c>
      <c r="Y2871" s="386">
        <v>8580.0000000000473</v>
      </c>
      <c r="Z2871" s="367"/>
      <c r="AA2871" s="367"/>
      <c r="AB2871" s="367"/>
      <c r="AC2871" s="367"/>
      <c r="AD2871" s="367"/>
      <c r="AE2871" s="367"/>
      <c r="AF2871" s="367"/>
      <c r="AG2871" s="367"/>
      <c r="AH2871" s="367"/>
      <c r="AI2871" s="367"/>
      <c r="AJ2871" s="367"/>
      <c r="AK2871" s="367"/>
      <c r="AL2871" s="367"/>
      <c r="AM2871" s="367"/>
      <c r="AN2871" s="367"/>
      <c r="AO2871" s="367"/>
      <c r="AP2871" s="367"/>
      <c r="AQ2871" s="367"/>
      <c r="AR2871" s="367"/>
      <c r="AS2871" s="367"/>
      <c r="AT2871" s="367"/>
    </row>
    <row r="2872" spans="2:46" ht="13.8">
      <c r="B2872" s="26">
        <v>143.16666666666725</v>
      </c>
      <c r="C2872" s="363">
        <v>1204.0375139899577</v>
      </c>
      <c r="D2872" s="367">
        <v>8590.0000000000346</v>
      </c>
      <c r="E2872" s="367">
        <v>39953.48837209327</v>
      </c>
      <c r="F2872" s="367">
        <v>-11591317.77285905</v>
      </c>
      <c r="G2872" s="367">
        <v>8590.0000000000528</v>
      </c>
      <c r="H2872" s="367">
        <v>214750</v>
      </c>
      <c r="I2872" s="384">
        <v>-136679757.74198908</v>
      </c>
      <c r="J2872" s="367">
        <v>8590</v>
      </c>
      <c r="K2872" s="367">
        <v>52060.606060606842</v>
      </c>
      <c r="L2872" s="384">
        <v>-8506498.2674559299</v>
      </c>
      <c r="M2872" s="367">
        <v>8590.0000000001291</v>
      </c>
      <c r="N2872" s="367">
        <v>859</v>
      </c>
      <c r="O2872" s="384">
        <v>-142232.05162779422</v>
      </c>
      <c r="P2872" s="367">
        <v>124.55499999999999</v>
      </c>
      <c r="Q2872" s="367">
        <v>859</v>
      </c>
      <c r="R2872" s="384">
        <v>-62747.017543958042</v>
      </c>
      <c r="S2872" s="367">
        <v>120.26</v>
      </c>
      <c r="T2872" s="367">
        <v>29620.689655172035</v>
      </c>
      <c r="U2872" s="384">
        <v>-8695559.6196601186</v>
      </c>
      <c r="V2872" s="367">
        <v>8589.999999999889</v>
      </c>
      <c r="W2872" s="367">
        <v>1431666.6666666747</v>
      </c>
      <c r="X2872" s="384">
        <v>102099.9755800628</v>
      </c>
      <c r="Y2872" s="386">
        <v>8590.0000000000473</v>
      </c>
      <c r="Z2872" s="367"/>
      <c r="AA2872" s="367"/>
      <c r="AB2872" s="367"/>
      <c r="AC2872" s="367"/>
      <c r="AD2872" s="367"/>
      <c r="AE2872" s="367"/>
      <c r="AF2872" s="367"/>
      <c r="AG2872" s="367"/>
      <c r="AH2872" s="367"/>
      <c r="AI2872" s="367"/>
      <c r="AJ2872" s="367"/>
      <c r="AK2872" s="367"/>
      <c r="AL2872" s="367"/>
      <c r="AM2872" s="367"/>
      <c r="AN2872" s="367"/>
      <c r="AO2872" s="367"/>
      <c r="AP2872" s="367"/>
      <c r="AQ2872" s="367"/>
      <c r="AR2872" s="367"/>
      <c r="AS2872" s="367"/>
      <c r="AT2872" s="367"/>
    </row>
    <row r="2873" spans="2:46" ht="13.8">
      <c r="B2873" s="26">
        <v>143.33333333333391</v>
      </c>
      <c r="C2873" s="363">
        <v>1205.3739311172001</v>
      </c>
      <c r="D2873" s="367">
        <v>8600.0000000000346</v>
      </c>
      <c r="E2873" s="367">
        <v>40000.000000000247</v>
      </c>
      <c r="F2873" s="367">
        <v>-11618410.876167187</v>
      </c>
      <c r="G2873" s="367">
        <v>8600.0000000000528</v>
      </c>
      <c r="H2873" s="367">
        <v>215000</v>
      </c>
      <c r="I2873" s="384">
        <v>-136998973.34382072</v>
      </c>
      <c r="J2873" s="367">
        <v>8600</v>
      </c>
      <c r="K2873" s="367">
        <v>52121.212121212906</v>
      </c>
      <c r="L2873" s="384">
        <v>-8526810.5707212687</v>
      </c>
      <c r="M2873" s="367">
        <v>8600.0000000001291</v>
      </c>
      <c r="N2873" s="367">
        <v>860</v>
      </c>
      <c r="O2873" s="384">
        <v>-142566.13255229252</v>
      </c>
      <c r="P2873" s="367">
        <v>124.7</v>
      </c>
      <c r="Q2873" s="367">
        <v>860</v>
      </c>
      <c r="R2873" s="384">
        <v>-62899.58979630551</v>
      </c>
      <c r="S2873" s="367">
        <v>120.4</v>
      </c>
      <c r="T2873" s="367">
        <v>29655.172413792723</v>
      </c>
      <c r="U2873" s="384">
        <v>-8716234.3437700365</v>
      </c>
      <c r="V2873" s="367">
        <v>8599.9999999998909</v>
      </c>
      <c r="W2873" s="367">
        <v>1433333.3333333414</v>
      </c>
      <c r="X2873" s="384">
        <v>101826.45124999671</v>
      </c>
      <c r="Y2873" s="386">
        <v>8600.0000000000473</v>
      </c>
      <c r="Z2873" s="367"/>
      <c r="AA2873" s="367"/>
      <c r="AB2873" s="367"/>
      <c r="AC2873" s="367"/>
      <c r="AD2873" s="367"/>
      <c r="AE2873" s="367"/>
      <c r="AF2873" s="367"/>
      <c r="AG2873" s="367"/>
      <c r="AH2873" s="367"/>
      <c r="AI2873" s="367"/>
      <c r="AJ2873" s="367"/>
      <c r="AK2873" s="367"/>
      <c r="AL2873" s="367"/>
      <c r="AM2873" s="367"/>
      <c r="AN2873" s="367"/>
      <c r="AO2873" s="367"/>
      <c r="AP2873" s="367"/>
      <c r="AQ2873" s="367"/>
      <c r="AR2873" s="367"/>
      <c r="AS2873" s="367"/>
      <c r="AT2873" s="367"/>
    </row>
    <row r="2874" spans="2:46" ht="13.8">
      <c r="B2874" s="26">
        <v>143.50000000000057</v>
      </c>
      <c r="C2874" s="363">
        <v>1206.7101964854969</v>
      </c>
      <c r="D2874" s="367">
        <v>8610.0000000000346</v>
      </c>
      <c r="E2874" s="367">
        <v>40046.511627907224</v>
      </c>
      <c r="F2874" s="367">
        <v>-11645535.605373392</v>
      </c>
      <c r="G2874" s="367">
        <v>8610.0000000000528</v>
      </c>
      <c r="H2874" s="367">
        <v>215250</v>
      </c>
      <c r="I2874" s="384">
        <v>-137318561.27270716</v>
      </c>
      <c r="J2874" s="367">
        <v>8610</v>
      </c>
      <c r="K2874" s="367">
        <v>52181.81818181897</v>
      </c>
      <c r="L2874" s="384">
        <v>-8547147.0821525101</v>
      </c>
      <c r="M2874" s="367">
        <v>8610.000000000131</v>
      </c>
      <c r="N2874" s="367">
        <v>861</v>
      </c>
      <c r="O2874" s="384">
        <v>-142900.60534256903</v>
      </c>
      <c r="P2874" s="367">
        <v>124.84500000000001</v>
      </c>
      <c r="Q2874" s="367">
        <v>861</v>
      </c>
      <c r="R2874" s="384">
        <v>-63052.346992062638</v>
      </c>
      <c r="S2874" s="367">
        <v>120.54</v>
      </c>
      <c r="T2874" s="367">
        <v>29689.655172413411</v>
      </c>
      <c r="U2874" s="384">
        <v>-8736933.6070368644</v>
      </c>
      <c r="V2874" s="367">
        <v>8609.999999999889</v>
      </c>
      <c r="W2874" s="367">
        <v>1435000.0000000081</v>
      </c>
      <c r="X2874" s="384">
        <v>101552.01440030227</v>
      </c>
      <c r="Y2874" s="386">
        <v>8610.0000000000491</v>
      </c>
      <c r="Z2874" s="367"/>
      <c r="AA2874" s="367"/>
      <c r="AB2874" s="367"/>
      <c r="AC2874" s="367"/>
      <c r="AD2874" s="367"/>
      <c r="AE2874" s="367"/>
      <c r="AF2874" s="367"/>
      <c r="AG2874" s="367"/>
      <c r="AH2874" s="367"/>
      <c r="AI2874" s="367"/>
      <c r="AJ2874" s="367"/>
      <c r="AK2874" s="367"/>
      <c r="AL2874" s="367"/>
      <c r="AM2874" s="367"/>
      <c r="AN2874" s="367"/>
      <c r="AO2874" s="367"/>
      <c r="AP2874" s="367"/>
      <c r="AQ2874" s="367"/>
      <c r="AR2874" s="367"/>
      <c r="AS2874" s="367"/>
      <c r="AT2874" s="367"/>
    </row>
    <row r="2875" spans="2:46" ht="13.8">
      <c r="B2875" s="26">
        <v>143.66666666666723</v>
      </c>
      <c r="C2875" s="363">
        <v>1208.0463100948482</v>
      </c>
      <c r="D2875" s="367">
        <v>8620.0000000000327</v>
      </c>
      <c r="E2875" s="367">
        <v>40093.023255814202</v>
      </c>
      <c r="F2875" s="367">
        <v>-11672691.960477661</v>
      </c>
      <c r="G2875" s="367">
        <v>8620.0000000000528</v>
      </c>
      <c r="H2875" s="367">
        <v>215500</v>
      </c>
      <c r="I2875" s="384">
        <v>-137638521.52864841</v>
      </c>
      <c r="J2875" s="367">
        <v>8620</v>
      </c>
      <c r="K2875" s="367">
        <v>52242.424242425033</v>
      </c>
      <c r="L2875" s="384">
        <v>-8567507.8017496429</v>
      </c>
      <c r="M2875" s="367">
        <v>8620.000000000131</v>
      </c>
      <c r="N2875" s="367">
        <v>862</v>
      </c>
      <c r="O2875" s="384">
        <v>-143235.4699986238</v>
      </c>
      <c r="P2875" s="367">
        <v>124.99</v>
      </c>
      <c r="Q2875" s="367">
        <v>862</v>
      </c>
      <c r="R2875" s="384">
        <v>-63205.289131229401</v>
      </c>
      <c r="S2875" s="367">
        <v>120.68</v>
      </c>
      <c r="T2875" s="367">
        <v>29724.1379310341</v>
      </c>
      <c r="U2875" s="384">
        <v>-8757657.4094606154</v>
      </c>
      <c r="V2875" s="367">
        <v>8619.999999999889</v>
      </c>
      <c r="W2875" s="367">
        <v>1436666.6666666749</v>
      </c>
      <c r="X2875" s="384">
        <v>101276.66503097958</v>
      </c>
      <c r="Y2875" s="386">
        <v>8620.0000000000491</v>
      </c>
      <c r="Z2875" s="367"/>
      <c r="AA2875" s="367"/>
      <c r="AB2875" s="367"/>
      <c r="AC2875" s="367"/>
      <c r="AD2875" s="367"/>
      <c r="AE2875" s="367"/>
      <c r="AF2875" s="367"/>
      <c r="AG2875" s="367"/>
      <c r="AH2875" s="367"/>
      <c r="AI2875" s="367"/>
      <c r="AJ2875" s="367"/>
      <c r="AK2875" s="367"/>
      <c r="AL2875" s="367"/>
      <c r="AM2875" s="367"/>
      <c r="AN2875" s="367"/>
      <c r="AO2875" s="367"/>
      <c r="AP2875" s="367"/>
      <c r="AQ2875" s="367"/>
      <c r="AR2875" s="367"/>
      <c r="AS2875" s="367"/>
      <c r="AT2875" s="367"/>
    </row>
    <row r="2876" spans="2:46" ht="13.8">
      <c r="B2876" s="26">
        <v>143.83333333333388</v>
      </c>
      <c r="C2876" s="363">
        <v>1209.3822719452542</v>
      </c>
      <c r="D2876" s="367">
        <v>8630.0000000000327</v>
      </c>
      <c r="E2876" s="367">
        <v>40139.534883721179</v>
      </c>
      <c r="F2876" s="367">
        <v>-11699879.941480001</v>
      </c>
      <c r="G2876" s="367">
        <v>8630.0000000000528</v>
      </c>
      <c r="H2876" s="367">
        <v>215750</v>
      </c>
      <c r="I2876" s="384">
        <v>-137958854.11164445</v>
      </c>
      <c r="J2876" s="367">
        <v>8630</v>
      </c>
      <c r="K2876" s="367">
        <v>52303.030303031097</v>
      </c>
      <c r="L2876" s="384">
        <v>-8587892.7295126766</v>
      </c>
      <c r="M2876" s="367">
        <v>8630.0000000001328</v>
      </c>
      <c r="N2876" s="367">
        <v>863</v>
      </c>
      <c r="O2876" s="384">
        <v>-143570.72652045687</v>
      </c>
      <c r="P2876" s="367">
        <v>125.13500000000001</v>
      </c>
      <c r="Q2876" s="367">
        <v>863</v>
      </c>
      <c r="R2876" s="384">
        <v>-63358.416213805802</v>
      </c>
      <c r="S2876" s="367">
        <v>120.82</v>
      </c>
      <c r="T2876" s="367">
        <v>29758.620689654788</v>
      </c>
      <c r="U2876" s="384">
        <v>-8778405.7510412838</v>
      </c>
      <c r="V2876" s="367">
        <v>8629.999999999889</v>
      </c>
      <c r="W2876" s="367">
        <v>1438333.3333333416</v>
      </c>
      <c r="X2876" s="384">
        <v>101000.40314202859</v>
      </c>
      <c r="Y2876" s="386">
        <v>8630.0000000000491</v>
      </c>
      <c r="Z2876" s="367"/>
      <c r="AA2876" s="367"/>
      <c r="AB2876" s="367"/>
      <c r="AC2876" s="367"/>
      <c r="AD2876" s="367"/>
      <c r="AE2876" s="367"/>
      <c r="AF2876" s="367"/>
      <c r="AG2876" s="367"/>
      <c r="AH2876" s="367"/>
      <c r="AI2876" s="367"/>
      <c r="AJ2876" s="367"/>
      <c r="AK2876" s="367"/>
      <c r="AL2876" s="367"/>
      <c r="AM2876" s="367"/>
      <c r="AN2876" s="367"/>
      <c r="AO2876" s="367"/>
      <c r="AP2876" s="367"/>
      <c r="AQ2876" s="367"/>
      <c r="AR2876" s="367"/>
      <c r="AS2876" s="367"/>
      <c r="AT2876" s="367"/>
    </row>
    <row r="2877" spans="2:46" ht="13.8">
      <c r="B2877" s="26">
        <v>144.00000000000054</v>
      </c>
      <c r="C2877" s="363">
        <v>1210.7180820367148</v>
      </c>
      <c r="D2877" s="367">
        <v>8640.0000000000327</v>
      </c>
      <c r="E2877" s="367">
        <v>40186.046511628156</v>
      </c>
      <c r="F2877" s="367">
        <v>-11727099.548380408</v>
      </c>
      <c r="G2877" s="367">
        <v>8640.0000000000546</v>
      </c>
      <c r="H2877" s="367">
        <v>216000</v>
      </c>
      <c r="I2877" s="384">
        <v>-138279559.02169529</v>
      </c>
      <c r="J2877" s="367">
        <v>8640</v>
      </c>
      <c r="K2877" s="367">
        <v>52363.636363637161</v>
      </c>
      <c r="L2877" s="384">
        <v>-8608301.8654416054</v>
      </c>
      <c r="M2877" s="367">
        <v>8640.0000000001328</v>
      </c>
      <c r="N2877" s="367">
        <v>864</v>
      </c>
      <c r="O2877" s="384">
        <v>-143906.37490806819</v>
      </c>
      <c r="P2877" s="367">
        <v>125.28000000000002</v>
      </c>
      <c r="Q2877" s="367">
        <v>864</v>
      </c>
      <c r="R2877" s="384">
        <v>-63511.728239791861</v>
      </c>
      <c r="S2877" s="367">
        <v>120.96</v>
      </c>
      <c r="T2877" s="367">
        <v>29793.103448275477</v>
      </c>
      <c r="U2877" s="384">
        <v>-8799178.6317788679</v>
      </c>
      <c r="V2877" s="367">
        <v>8639.9999999998872</v>
      </c>
      <c r="W2877" s="367">
        <v>1440000.0000000084</v>
      </c>
      <c r="X2877" s="384">
        <v>100723.22873344929</v>
      </c>
      <c r="Y2877" s="386">
        <v>8640.0000000000491</v>
      </c>
      <c r="Z2877" s="367"/>
      <c r="AA2877" s="367"/>
      <c r="AB2877" s="367"/>
      <c r="AC2877" s="367"/>
      <c r="AD2877" s="367"/>
      <c r="AE2877" s="367"/>
      <c r="AF2877" s="367"/>
      <c r="AG2877" s="367"/>
      <c r="AH2877" s="367"/>
      <c r="AI2877" s="367"/>
      <c r="AJ2877" s="367"/>
      <c r="AK2877" s="367"/>
      <c r="AL2877" s="367"/>
      <c r="AM2877" s="367"/>
      <c r="AN2877" s="367"/>
      <c r="AO2877" s="367"/>
      <c r="AP2877" s="367"/>
      <c r="AQ2877" s="367"/>
      <c r="AR2877" s="367"/>
      <c r="AS2877" s="367"/>
      <c r="AT2877" s="367"/>
    </row>
    <row r="2878" spans="2:46" ht="13.8">
      <c r="B2878" s="26">
        <v>144.1666666666672</v>
      </c>
      <c r="C2878" s="363">
        <v>1212.0537403692297</v>
      </c>
      <c r="D2878" s="367">
        <v>8650.0000000000327</v>
      </c>
      <c r="E2878" s="367">
        <v>40232.558139535133</v>
      </c>
      <c r="F2878" s="367">
        <v>-11754350.781178879</v>
      </c>
      <c r="G2878" s="367">
        <v>8650.0000000000546</v>
      </c>
      <c r="H2878" s="367">
        <v>216250</v>
      </c>
      <c r="I2878" s="384">
        <v>-138600636.25880092</v>
      </c>
      <c r="J2878" s="367">
        <v>8650</v>
      </c>
      <c r="K2878" s="367">
        <v>52424.242424243224</v>
      </c>
      <c r="L2878" s="384">
        <v>-8628735.2095364314</v>
      </c>
      <c r="M2878" s="367">
        <v>8650.0000000001328</v>
      </c>
      <c r="N2878" s="367">
        <v>865</v>
      </c>
      <c r="O2878" s="384">
        <v>-144242.41516145773</v>
      </c>
      <c r="P2878" s="367">
        <v>125.425</v>
      </c>
      <c r="Q2878" s="367">
        <v>865</v>
      </c>
      <c r="R2878" s="384">
        <v>-63665.225209187578</v>
      </c>
      <c r="S2878" s="367">
        <v>121.1</v>
      </c>
      <c r="T2878" s="367">
        <v>29827.586206896165</v>
      </c>
      <c r="U2878" s="384">
        <v>-8819976.0516733732</v>
      </c>
      <c r="V2878" s="367">
        <v>8649.9999999998872</v>
      </c>
      <c r="W2878" s="367">
        <v>1441666.6666666751</v>
      </c>
      <c r="X2878" s="384">
        <v>100445.14180524168</v>
      </c>
      <c r="Y2878" s="386">
        <v>8650.0000000000491</v>
      </c>
      <c r="Z2878" s="367"/>
      <c r="AA2878" s="367"/>
      <c r="AB2878" s="367"/>
      <c r="AC2878" s="367"/>
      <c r="AD2878" s="367"/>
      <c r="AE2878" s="367"/>
      <c r="AF2878" s="367"/>
      <c r="AG2878" s="367"/>
      <c r="AH2878" s="367"/>
      <c r="AI2878" s="367"/>
      <c r="AJ2878" s="367"/>
      <c r="AK2878" s="367"/>
      <c r="AL2878" s="367"/>
      <c r="AM2878" s="367"/>
      <c r="AN2878" s="367"/>
      <c r="AO2878" s="367"/>
      <c r="AP2878" s="367"/>
      <c r="AQ2878" s="367"/>
      <c r="AR2878" s="367"/>
      <c r="AS2878" s="367"/>
      <c r="AT2878" s="367"/>
    </row>
    <row r="2879" spans="2:46" ht="13.8">
      <c r="B2879" s="26">
        <v>144.33333333333385</v>
      </c>
      <c r="C2879" s="363">
        <v>1213.389246942799</v>
      </c>
      <c r="D2879" s="367">
        <v>8660.0000000000309</v>
      </c>
      <c r="E2879" s="367">
        <v>40279.06976744211</v>
      </c>
      <c r="F2879" s="367">
        <v>-11781633.639875414</v>
      </c>
      <c r="G2879" s="367">
        <v>8660.0000000000546</v>
      </c>
      <c r="H2879" s="367">
        <v>216500</v>
      </c>
      <c r="I2879" s="384">
        <v>-138922085.82296136</v>
      </c>
      <c r="J2879" s="367">
        <v>8660</v>
      </c>
      <c r="K2879" s="367">
        <v>52484.848484849288</v>
      </c>
      <c r="L2879" s="384">
        <v>-8649192.7617971543</v>
      </c>
      <c r="M2879" s="367">
        <v>8660.0000000001328</v>
      </c>
      <c r="N2879" s="367">
        <v>866</v>
      </c>
      <c r="O2879" s="384">
        <v>-144578.8472806256</v>
      </c>
      <c r="P2879" s="367">
        <v>125.57000000000001</v>
      </c>
      <c r="Q2879" s="367">
        <v>866</v>
      </c>
      <c r="R2879" s="384">
        <v>-63818.907121992946</v>
      </c>
      <c r="S2879" s="367">
        <v>121.24</v>
      </c>
      <c r="T2879" s="367">
        <v>29862.068965516853</v>
      </c>
      <c r="U2879" s="384">
        <v>-8840798.0107247941</v>
      </c>
      <c r="V2879" s="367">
        <v>8659.9999999998872</v>
      </c>
      <c r="W2879" s="367">
        <v>1443333.3333333419</v>
      </c>
      <c r="X2879" s="384">
        <v>100166.14235740571</v>
      </c>
      <c r="Y2879" s="386">
        <v>8660.0000000000509</v>
      </c>
      <c r="Z2879" s="367"/>
      <c r="AA2879" s="367"/>
      <c r="AB2879" s="367"/>
      <c r="AC2879" s="367"/>
      <c r="AD2879" s="367"/>
      <c r="AE2879" s="367"/>
      <c r="AF2879" s="367"/>
      <c r="AG2879" s="367"/>
      <c r="AH2879" s="367"/>
      <c r="AI2879" s="367"/>
      <c r="AJ2879" s="367"/>
      <c r="AK2879" s="367"/>
      <c r="AL2879" s="367"/>
      <c r="AM2879" s="367"/>
      <c r="AN2879" s="367"/>
      <c r="AO2879" s="367"/>
      <c r="AP2879" s="367"/>
      <c r="AQ2879" s="367"/>
      <c r="AR2879" s="367"/>
      <c r="AS2879" s="367"/>
      <c r="AT2879" s="367"/>
    </row>
    <row r="2880" spans="2:46" ht="13.8">
      <c r="B2880" s="26">
        <v>144.50000000000051</v>
      </c>
      <c r="C2880" s="363">
        <v>1214.7246017574232</v>
      </c>
      <c r="D2880" s="367">
        <v>8670.0000000000309</v>
      </c>
      <c r="E2880" s="367">
        <v>40325.581395349087</v>
      </c>
      <c r="F2880" s="367">
        <v>-11808948.12447002</v>
      </c>
      <c r="G2880" s="367">
        <v>8670.0000000000546</v>
      </c>
      <c r="H2880" s="367">
        <v>216750</v>
      </c>
      <c r="I2880" s="384">
        <v>-139243907.7141766</v>
      </c>
      <c r="J2880" s="367">
        <v>8670</v>
      </c>
      <c r="K2880" s="367">
        <v>52545.454545455352</v>
      </c>
      <c r="L2880" s="384">
        <v>-8669674.5222237743</v>
      </c>
      <c r="M2880" s="367">
        <v>8670.0000000001328</v>
      </c>
      <c r="N2880" s="367">
        <v>867</v>
      </c>
      <c r="O2880" s="384">
        <v>-144915.67126557161</v>
      </c>
      <c r="P2880" s="367">
        <v>125.71499999999999</v>
      </c>
      <c r="Q2880" s="367">
        <v>867</v>
      </c>
      <c r="R2880" s="384">
        <v>-63972.773978207959</v>
      </c>
      <c r="S2880" s="367">
        <v>121.38</v>
      </c>
      <c r="T2880" s="367">
        <v>29896.551724137542</v>
      </c>
      <c r="U2880" s="384">
        <v>-8861644.5089331344</v>
      </c>
      <c r="V2880" s="367">
        <v>8669.9999999998872</v>
      </c>
      <c r="W2880" s="367">
        <v>1445000.0000000086</v>
      </c>
      <c r="X2880" s="384">
        <v>99886.230389941498</v>
      </c>
      <c r="Y2880" s="386">
        <v>8670.0000000000509</v>
      </c>
      <c r="Z2880" s="367"/>
      <c r="AA2880" s="367"/>
      <c r="AB2880" s="367"/>
      <c r="AC2880" s="367"/>
      <c r="AD2880" s="367"/>
      <c r="AE2880" s="367"/>
      <c r="AF2880" s="367"/>
      <c r="AG2880" s="367"/>
      <c r="AH2880" s="367"/>
      <c r="AI2880" s="367"/>
      <c r="AJ2880" s="367"/>
      <c r="AK2880" s="367"/>
      <c r="AL2880" s="367"/>
      <c r="AM2880" s="367"/>
      <c r="AN2880" s="367"/>
      <c r="AO2880" s="367"/>
      <c r="AP2880" s="367"/>
      <c r="AQ2880" s="367"/>
      <c r="AR2880" s="367"/>
      <c r="AS2880" s="367"/>
      <c r="AT2880" s="367"/>
    </row>
    <row r="2881" spans="2:46" ht="13.8">
      <c r="B2881" s="26">
        <v>144.66666666666717</v>
      </c>
      <c r="C2881" s="363">
        <v>1216.0598048131017</v>
      </c>
      <c r="D2881" s="367">
        <v>8680.0000000000291</v>
      </c>
      <c r="E2881" s="367">
        <v>40372.093023256064</v>
      </c>
      <c r="F2881" s="367">
        <v>-11836294.234962689</v>
      </c>
      <c r="G2881" s="367">
        <v>8680.0000000000546</v>
      </c>
      <c r="H2881" s="367">
        <v>217000</v>
      </c>
      <c r="I2881" s="384">
        <v>-139566101.93244663</v>
      </c>
      <c r="J2881" s="367">
        <v>8680</v>
      </c>
      <c r="K2881" s="367">
        <v>52606.060606061415</v>
      </c>
      <c r="L2881" s="384">
        <v>-8690180.4908162951</v>
      </c>
      <c r="M2881" s="367">
        <v>8680.0000000001346</v>
      </c>
      <c r="N2881" s="367">
        <v>868</v>
      </c>
      <c r="O2881" s="384">
        <v>-145252.88711629601</v>
      </c>
      <c r="P2881" s="367">
        <v>125.86</v>
      </c>
      <c r="Q2881" s="367">
        <v>868</v>
      </c>
      <c r="R2881" s="384">
        <v>-64126.825777832622</v>
      </c>
      <c r="S2881" s="367">
        <v>121.52</v>
      </c>
      <c r="T2881" s="367">
        <v>29931.03448275823</v>
      </c>
      <c r="U2881" s="384">
        <v>-8882515.546298394</v>
      </c>
      <c r="V2881" s="367">
        <v>8679.9999999998872</v>
      </c>
      <c r="W2881" s="367">
        <v>1446666.6666666754</v>
      </c>
      <c r="X2881" s="384">
        <v>99605.405902848928</v>
      </c>
      <c r="Y2881" s="386">
        <v>8680.0000000000528</v>
      </c>
      <c r="Z2881" s="367"/>
      <c r="AA2881" s="367"/>
      <c r="AB2881" s="367"/>
      <c r="AC2881" s="367"/>
      <c r="AD2881" s="367"/>
      <c r="AE2881" s="367"/>
      <c r="AF2881" s="367"/>
      <c r="AG2881" s="367"/>
      <c r="AH2881" s="367"/>
      <c r="AI2881" s="367"/>
      <c r="AJ2881" s="367"/>
      <c r="AK2881" s="367"/>
      <c r="AL2881" s="367"/>
      <c r="AM2881" s="367"/>
      <c r="AN2881" s="367"/>
      <c r="AO2881" s="367"/>
      <c r="AP2881" s="367"/>
      <c r="AQ2881" s="367"/>
      <c r="AR2881" s="367"/>
      <c r="AS2881" s="367"/>
      <c r="AT2881" s="367"/>
    </row>
    <row r="2882" spans="2:46" ht="13.8">
      <c r="B2882" s="26">
        <v>144.83333333333383</v>
      </c>
      <c r="C2882" s="363">
        <v>1217.3948561098348</v>
      </c>
      <c r="D2882" s="367">
        <v>8690.0000000000291</v>
      </c>
      <c r="E2882" s="367">
        <v>40418.604651163041</v>
      </c>
      <c r="F2882" s="367">
        <v>-11863671.971353423</v>
      </c>
      <c r="G2882" s="367">
        <v>8690.0000000000546</v>
      </c>
      <c r="H2882" s="367">
        <v>217250</v>
      </c>
      <c r="I2882" s="384">
        <v>-139888668.47777149</v>
      </c>
      <c r="J2882" s="367">
        <v>8690</v>
      </c>
      <c r="K2882" s="367">
        <v>52666.666666667479</v>
      </c>
      <c r="L2882" s="384">
        <v>-8710710.6675747093</v>
      </c>
      <c r="M2882" s="367">
        <v>8690.0000000001346</v>
      </c>
      <c r="N2882" s="367">
        <v>869</v>
      </c>
      <c r="O2882" s="384">
        <v>-145590.49483279866</v>
      </c>
      <c r="P2882" s="367">
        <v>126.00500000000001</v>
      </c>
      <c r="Q2882" s="367">
        <v>869</v>
      </c>
      <c r="R2882" s="384">
        <v>-64281.062520866937</v>
      </c>
      <c r="S2882" s="367">
        <v>121.66</v>
      </c>
      <c r="T2882" s="367">
        <v>29965.517241378919</v>
      </c>
      <c r="U2882" s="384">
        <v>-8903411.1228205692</v>
      </c>
      <c r="V2882" s="367">
        <v>8689.9999999998872</v>
      </c>
      <c r="W2882" s="367">
        <v>1448333.3333333421</v>
      </c>
      <c r="X2882" s="384">
        <v>99323.668896128089</v>
      </c>
      <c r="Y2882" s="386">
        <v>8690.0000000000528</v>
      </c>
      <c r="Z2882" s="367"/>
      <c r="AA2882" s="367"/>
      <c r="AB2882" s="367"/>
      <c r="AC2882" s="367"/>
      <c r="AD2882" s="367"/>
      <c r="AE2882" s="367"/>
      <c r="AF2882" s="367"/>
      <c r="AG2882" s="367"/>
      <c r="AH2882" s="367"/>
      <c r="AI2882" s="367"/>
      <c r="AJ2882" s="367"/>
      <c r="AK2882" s="367"/>
      <c r="AL2882" s="367"/>
      <c r="AM2882" s="367"/>
      <c r="AN2882" s="367"/>
      <c r="AO2882" s="367"/>
      <c r="AP2882" s="367"/>
      <c r="AQ2882" s="367"/>
      <c r="AR2882" s="367"/>
      <c r="AS2882" s="367"/>
      <c r="AT2882" s="367"/>
    </row>
    <row r="2883" spans="2:46" ht="13.8">
      <c r="B2883" s="26">
        <v>145.00000000000048</v>
      </c>
      <c r="C2883" s="363">
        <v>1218.7297556476226</v>
      </c>
      <c r="D2883" s="367">
        <v>8700.0000000000291</v>
      </c>
      <c r="E2883" s="367">
        <v>40465.116279070018</v>
      </c>
      <c r="F2883" s="367">
        <v>-11891081.333642226</v>
      </c>
      <c r="G2883" s="367">
        <v>8700.0000000000546</v>
      </c>
      <c r="H2883" s="367">
        <v>217500</v>
      </c>
      <c r="I2883" s="384">
        <v>-140211607.35015112</v>
      </c>
      <c r="J2883" s="367">
        <v>8700</v>
      </c>
      <c r="K2883" s="367">
        <v>52727.272727273543</v>
      </c>
      <c r="L2883" s="384">
        <v>-8731265.0524990205</v>
      </c>
      <c r="M2883" s="367">
        <v>8700.0000000001346</v>
      </c>
      <c r="N2883" s="367">
        <v>870</v>
      </c>
      <c r="O2883" s="384">
        <v>-145928.49441507951</v>
      </c>
      <c r="P2883" s="367">
        <v>126.14999999999999</v>
      </c>
      <c r="Q2883" s="367">
        <v>870</v>
      </c>
      <c r="R2883" s="384">
        <v>-64435.48420731091</v>
      </c>
      <c r="S2883" s="367">
        <v>121.8</v>
      </c>
      <c r="T2883" s="367">
        <v>29999.999999999607</v>
      </c>
      <c r="U2883" s="384">
        <v>-8924331.23849966</v>
      </c>
      <c r="V2883" s="367">
        <v>8699.9999999998854</v>
      </c>
      <c r="W2883" s="367">
        <v>1450000.0000000088</v>
      </c>
      <c r="X2883" s="384">
        <v>99041.019369778965</v>
      </c>
      <c r="Y2883" s="386">
        <v>8700.0000000000528</v>
      </c>
      <c r="Z2883" s="367"/>
      <c r="AA2883" s="367"/>
      <c r="AB2883" s="367"/>
      <c r="AC2883" s="367"/>
      <c r="AD2883" s="367"/>
      <c r="AE2883" s="367"/>
      <c r="AF2883" s="367"/>
      <c r="AG2883" s="367"/>
      <c r="AH2883" s="367"/>
      <c r="AI2883" s="367"/>
      <c r="AJ2883" s="367"/>
      <c r="AK2883" s="367"/>
      <c r="AL2883" s="367"/>
      <c r="AM2883" s="367"/>
      <c r="AN2883" s="367"/>
      <c r="AO2883" s="367"/>
      <c r="AP2883" s="367"/>
      <c r="AQ2883" s="367"/>
      <c r="AR2883" s="367"/>
      <c r="AS2883" s="367"/>
      <c r="AT2883" s="367"/>
    </row>
    <row r="2884" spans="2:46" ht="13.8">
      <c r="B2884" s="26">
        <v>145.16666666666714</v>
      </c>
      <c r="C2884" s="363">
        <v>1220.0645034264649</v>
      </c>
      <c r="D2884" s="367">
        <v>8710.0000000000291</v>
      </c>
      <c r="E2884" s="367">
        <v>40511.627906976995</v>
      </c>
      <c r="F2884" s="367">
        <v>-11918522.321829097</v>
      </c>
      <c r="G2884" s="367">
        <v>8710.0000000000546</v>
      </c>
      <c r="H2884" s="367">
        <v>217750</v>
      </c>
      <c r="I2884" s="384">
        <v>-140534918.54958555</v>
      </c>
      <c r="J2884" s="367">
        <v>8710</v>
      </c>
      <c r="K2884" s="367">
        <v>52787.878787879607</v>
      </c>
      <c r="L2884" s="384">
        <v>-8751843.6455892306</v>
      </c>
      <c r="M2884" s="367">
        <v>8710.0000000001346</v>
      </c>
      <c r="N2884" s="367">
        <v>871</v>
      </c>
      <c r="O2884" s="384">
        <v>-146266.88586313862</v>
      </c>
      <c r="P2884" s="367">
        <v>126.295</v>
      </c>
      <c r="Q2884" s="367">
        <v>871</v>
      </c>
      <c r="R2884" s="384">
        <v>-64590.090837164527</v>
      </c>
      <c r="S2884" s="367">
        <v>121.94</v>
      </c>
      <c r="T2884" s="367">
        <v>30034.482758620295</v>
      </c>
      <c r="U2884" s="384">
        <v>-8945275.8933356721</v>
      </c>
      <c r="V2884" s="367">
        <v>8709.9999999998854</v>
      </c>
      <c r="W2884" s="367">
        <v>1451666.6666666756</v>
      </c>
      <c r="X2884" s="384">
        <v>98757.457323801529</v>
      </c>
      <c r="Y2884" s="386">
        <v>8710.0000000000528</v>
      </c>
      <c r="Z2884" s="367"/>
      <c r="AA2884" s="367"/>
      <c r="AB2884" s="367"/>
      <c r="AC2884" s="367"/>
      <c r="AD2884" s="367"/>
      <c r="AE2884" s="367"/>
      <c r="AF2884" s="367"/>
      <c r="AG2884" s="367"/>
      <c r="AH2884" s="367"/>
      <c r="AI2884" s="367"/>
      <c r="AJ2884" s="367"/>
      <c r="AK2884" s="367"/>
      <c r="AL2884" s="367"/>
      <c r="AM2884" s="367"/>
      <c r="AN2884" s="367"/>
      <c r="AO2884" s="367"/>
      <c r="AP2884" s="367"/>
      <c r="AQ2884" s="367"/>
      <c r="AR2884" s="367"/>
      <c r="AS2884" s="367"/>
      <c r="AT2884" s="367"/>
    </row>
    <row r="2885" spans="2:46" ht="13.8">
      <c r="B2885" s="26">
        <v>145.3333333333338</v>
      </c>
      <c r="C2885" s="363">
        <v>1221.3990994463613</v>
      </c>
      <c r="D2885" s="367">
        <v>8720.0000000000273</v>
      </c>
      <c r="E2885" s="367">
        <v>40558.139534883972</v>
      </c>
      <c r="F2885" s="367">
        <v>-11945994.935914032</v>
      </c>
      <c r="G2885" s="367">
        <v>8720.0000000000546</v>
      </c>
      <c r="H2885" s="367">
        <v>218000</v>
      </c>
      <c r="I2885" s="384">
        <v>-140858602.07607481</v>
      </c>
      <c r="J2885" s="367">
        <v>8720</v>
      </c>
      <c r="K2885" s="367">
        <v>52848.48484848567</v>
      </c>
      <c r="L2885" s="384">
        <v>-8772446.4468453396</v>
      </c>
      <c r="M2885" s="367">
        <v>8720.0000000001364</v>
      </c>
      <c r="N2885" s="367">
        <v>872</v>
      </c>
      <c r="O2885" s="384">
        <v>-146605.66917697608</v>
      </c>
      <c r="P2885" s="367">
        <v>126.44000000000001</v>
      </c>
      <c r="Q2885" s="367">
        <v>872</v>
      </c>
      <c r="R2885" s="384">
        <v>-64744.882410427803</v>
      </c>
      <c r="S2885" s="367">
        <v>122.08</v>
      </c>
      <c r="T2885" s="367">
        <v>30068.965517240984</v>
      </c>
      <c r="U2885" s="384">
        <v>-8966245.0873286016</v>
      </c>
      <c r="V2885" s="367">
        <v>8719.9999999998854</v>
      </c>
      <c r="W2885" s="367">
        <v>1453333.3333333423</v>
      </c>
      <c r="X2885" s="384">
        <v>98472.982758195794</v>
      </c>
      <c r="Y2885" s="386">
        <v>8720.0000000000528</v>
      </c>
      <c r="Z2885" s="367"/>
      <c r="AA2885" s="367"/>
      <c r="AB2885" s="367"/>
      <c r="AC2885" s="367"/>
      <c r="AD2885" s="367"/>
      <c r="AE2885" s="367"/>
      <c r="AF2885" s="367"/>
      <c r="AG2885" s="367"/>
      <c r="AH2885" s="367"/>
      <c r="AI2885" s="367"/>
      <c r="AJ2885" s="367"/>
      <c r="AK2885" s="367"/>
      <c r="AL2885" s="367"/>
      <c r="AM2885" s="367"/>
      <c r="AN2885" s="367"/>
      <c r="AO2885" s="367"/>
      <c r="AP2885" s="367"/>
      <c r="AQ2885" s="367"/>
      <c r="AR2885" s="367"/>
      <c r="AS2885" s="367"/>
      <c r="AT2885" s="367"/>
    </row>
    <row r="2886" spans="2:46" ht="13.8">
      <c r="B2886" s="26">
        <v>145.50000000000045</v>
      </c>
      <c r="C2886" s="363">
        <v>1222.7335437073123</v>
      </c>
      <c r="D2886" s="367">
        <v>8730.0000000000273</v>
      </c>
      <c r="E2886" s="367">
        <v>40604.651162790949</v>
      </c>
      <c r="F2886" s="367">
        <v>-11973499.175897034</v>
      </c>
      <c r="G2886" s="367">
        <v>8730.0000000000546</v>
      </c>
      <c r="H2886" s="367">
        <v>218250</v>
      </c>
      <c r="I2886" s="384">
        <v>-141182657.92961884</v>
      </c>
      <c r="J2886" s="367">
        <v>8730</v>
      </c>
      <c r="K2886" s="367">
        <v>52909.090909091734</v>
      </c>
      <c r="L2886" s="384">
        <v>-8793073.4562673438</v>
      </c>
      <c r="M2886" s="367">
        <v>8730.0000000001364</v>
      </c>
      <c r="N2886" s="367">
        <v>873</v>
      </c>
      <c r="O2886" s="384">
        <v>-146944.84435659167</v>
      </c>
      <c r="P2886" s="367">
        <v>126.58499999999999</v>
      </c>
      <c r="Q2886" s="367">
        <v>873</v>
      </c>
      <c r="R2886" s="384">
        <v>-64899.858927100722</v>
      </c>
      <c r="S2886" s="367">
        <v>122.22</v>
      </c>
      <c r="T2886" s="367">
        <v>30103.448275861672</v>
      </c>
      <c r="U2886" s="384">
        <v>-8987238.8204784486</v>
      </c>
      <c r="V2886" s="367">
        <v>8729.9999999998854</v>
      </c>
      <c r="W2886" s="367">
        <v>1455000.0000000091</v>
      </c>
      <c r="X2886" s="384">
        <v>98187.595672961703</v>
      </c>
      <c r="Y2886" s="386">
        <v>8730.0000000000546</v>
      </c>
      <c r="Z2886" s="367"/>
      <c r="AA2886" s="367"/>
      <c r="AB2886" s="367"/>
      <c r="AC2886" s="367"/>
      <c r="AD2886" s="367"/>
      <c r="AE2886" s="367"/>
      <c r="AF2886" s="367"/>
      <c r="AG2886" s="367"/>
      <c r="AH2886" s="367"/>
      <c r="AI2886" s="367"/>
      <c r="AJ2886" s="367"/>
      <c r="AK2886" s="367"/>
      <c r="AL2886" s="367"/>
      <c r="AM2886" s="367"/>
      <c r="AN2886" s="367"/>
      <c r="AO2886" s="367"/>
      <c r="AP2886" s="367"/>
      <c r="AQ2886" s="367"/>
      <c r="AR2886" s="367"/>
      <c r="AS2886" s="367"/>
      <c r="AT2886" s="367"/>
    </row>
    <row r="2887" spans="2:46" ht="13.8">
      <c r="B2887" s="26">
        <v>145.66666666666711</v>
      </c>
      <c r="C2887" s="363">
        <v>1224.0678362093183</v>
      </c>
      <c r="D2887" s="367">
        <v>8740.0000000000273</v>
      </c>
      <c r="E2887" s="367">
        <v>40651.162790697927</v>
      </c>
      <c r="F2887" s="367">
        <v>-12001035.041778103</v>
      </c>
      <c r="G2887" s="367">
        <v>8740.0000000000546</v>
      </c>
      <c r="H2887" s="367">
        <v>218500</v>
      </c>
      <c r="I2887" s="384">
        <v>-141507086.11021769</v>
      </c>
      <c r="J2887" s="367">
        <v>8740</v>
      </c>
      <c r="K2887" s="367">
        <v>52969.696969697798</v>
      </c>
      <c r="L2887" s="384">
        <v>-8813724.673855247</v>
      </c>
      <c r="M2887" s="367">
        <v>8740.0000000001382</v>
      </c>
      <c r="N2887" s="367">
        <v>874</v>
      </c>
      <c r="O2887" s="384">
        <v>-147284.41140198562</v>
      </c>
      <c r="P2887" s="367">
        <v>126.73</v>
      </c>
      <c r="Q2887" s="367">
        <v>874</v>
      </c>
      <c r="R2887" s="384">
        <v>-65055.020387183285</v>
      </c>
      <c r="S2887" s="367">
        <v>122.36</v>
      </c>
      <c r="T2887" s="367">
        <v>30137.931034482361</v>
      </c>
      <c r="U2887" s="384">
        <v>-9008257.092785215</v>
      </c>
      <c r="V2887" s="367">
        <v>8739.9999999998854</v>
      </c>
      <c r="W2887" s="367">
        <v>1456666.6666666758</v>
      </c>
      <c r="X2887" s="384">
        <v>97901.296068099356</v>
      </c>
      <c r="Y2887" s="386">
        <v>8740.0000000000546</v>
      </c>
      <c r="Z2887" s="367"/>
      <c r="AA2887" s="367"/>
      <c r="AB2887" s="367"/>
      <c r="AC2887" s="367"/>
      <c r="AD2887" s="367"/>
      <c r="AE2887" s="367"/>
      <c r="AF2887" s="367"/>
      <c r="AG2887" s="367"/>
      <c r="AH2887" s="367"/>
      <c r="AI2887" s="367"/>
      <c r="AJ2887" s="367"/>
      <c r="AK2887" s="367"/>
      <c r="AL2887" s="367"/>
      <c r="AM2887" s="367"/>
      <c r="AN2887" s="367"/>
      <c r="AO2887" s="367"/>
      <c r="AP2887" s="367"/>
      <c r="AQ2887" s="367"/>
      <c r="AR2887" s="367"/>
      <c r="AS2887" s="367"/>
      <c r="AT2887" s="367"/>
    </row>
    <row r="2888" spans="2:46" ht="13.8">
      <c r="B2888" s="26">
        <v>145.83333333333377</v>
      </c>
      <c r="C2888" s="363">
        <v>1225.4019769523786</v>
      </c>
      <c r="D2888" s="367">
        <v>8750.0000000000273</v>
      </c>
      <c r="E2888" s="367">
        <v>40697.674418604904</v>
      </c>
      <c r="F2888" s="367">
        <v>-12028602.533557238</v>
      </c>
      <c r="G2888" s="367">
        <v>8750.0000000000546</v>
      </c>
      <c r="H2888" s="367">
        <v>218750</v>
      </c>
      <c r="I2888" s="384">
        <v>-141831886.61787131</v>
      </c>
      <c r="J2888" s="367">
        <v>8750</v>
      </c>
      <c r="K2888" s="367">
        <v>53030.303030303861</v>
      </c>
      <c r="L2888" s="384">
        <v>-8834400.0996090472</v>
      </c>
      <c r="M2888" s="367">
        <v>8750.0000000001382</v>
      </c>
      <c r="N2888" s="367">
        <v>875</v>
      </c>
      <c r="O2888" s="384">
        <v>-147624.37031315782</v>
      </c>
      <c r="P2888" s="367">
        <v>126.87500000000001</v>
      </c>
      <c r="Q2888" s="367">
        <v>875</v>
      </c>
      <c r="R2888" s="384">
        <v>-65210.366790675507</v>
      </c>
      <c r="S2888" s="367">
        <v>122.5</v>
      </c>
      <c r="T2888" s="367">
        <v>30172.413793103049</v>
      </c>
      <c r="U2888" s="384">
        <v>-9029299.904248897</v>
      </c>
      <c r="V2888" s="367">
        <v>8749.9999999998854</v>
      </c>
      <c r="W2888" s="367">
        <v>1458333.3333333426</v>
      </c>
      <c r="X2888" s="384">
        <v>97614.083943608653</v>
      </c>
      <c r="Y2888" s="386">
        <v>8750.0000000000564</v>
      </c>
      <c r="Z2888" s="367"/>
      <c r="AA2888" s="367"/>
      <c r="AB2888" s="367"/>
      <c r="AC2888" s="367"/>
      <c r="AD2888" s="367"/>
      <c r="AE2888" s="367"/>
      <c r="AF2888" s="367"/>
      <c r="AG2888" s="367"/>
      <c r="AH2888" s="367"/>
      <c r="AI2888" s="367"/>
      <c r="AJ2888" s="367"/>
      <c r="AK2888" s="367"/>
      <c r="AL2888" s="367"/>
      <c r="AM2888" s="367"/>
      <c r="AN2888" s="367"/>
      <c r="AO2888" s="367"/>
      <c r="AP2888" s="367"/>
      <c r="AQ2888" s="367"/>
      <c r="AR2888" s="367"/>
      <c r="AS2888" s="367"/>
      <c r="AT2888" s="367"/>
    </row>
    <row r="2889" spans="2:46" ht="13.8">
      <c r="B2889" s="26">
        <v>146.00000000000043</v>
      </c>
      <c r="C2889" s="363">
        <v>1226.7359659364934</v>
      </c>
      <c r="D2889" s="367">
        <v>8760.0000000000255</v>
      </c>
      <c r="E2889" s="367">
        <v>40744.186046511881</v>
      </c>
      <c r="F2889" s="367">
        <v>-12056201.651234441</v>
      </c>
      <c r="G2889" s="367">
        <v>8760.0000000000546</v>
      </c>
      <c r="H2889" s="367">
        <v>219000</v>
      </c>
      <c r="I2889" s="384">
        <v>-142157059.45257974</v>
      </c>
      <c r="J2889" s="367">
        <v>8760</v>
      </c>
      <c r="K2889" s="367">
        <v>53090.909090909925</v>
      </c>
      <c r="L2889" s="384">
        <v>-8855099.7335287426</v>
      </c>
      <c r="M2889" s="367">
        <v>8760.0000000001382</v>
      </c>
      <c r="N2889" s="367">
        <v>876</v>
      </c>
      <c r="O2889" s="384">
        <v>-147964.72109010821</v>
      </c>
      <c r="P2889" s="367">
        <v>127.02</v>
      </c>
      <c r="Q2889" s="367">
        <v>876</v>
      </c>
      <c r="R2889" s="384">
        <v>-65365.898137577373</v>
      </c>
      <c r="S2889" s="367">
        <v>122.64</v>
      </c>
      <c r="T2889" s="367">
        <v>30206.896551723738</v>
      </c>
      <c r="U2889" s="384">
        <v>-9050367.2548694946</v>
      </c>
      <c r="V2889" s="367">
        <v>8759.9999999998836</v>
      </c>
      <c r="W2889" s="367">
        <v>1460000.0000000093</v>
      </c>
      <c r="X2889" s="384">
        <v>97325.959299489681</v>
      </c>
      <c r="Y2889" s="386">
        <v>8760.0000000000564</v>
      </c>
      <c r="Z2889" s="367"/>
      <c r="AA2889" s="367"/>
      <c r="AB2889" s="367"/>
      <c r="AC2889" s="367"/>
      <c r="AD2889" s="367"/>
      <c r="AE2889" s="367"/>
      <c r="AF2889" s="367"/>
      <c r="AG2889" s="367"/>
      <c r="AH2889" s="367"/>
      <c r="AI2889" s="367"/>
      <c r="AJ2889" s="367"/>
      <c r="AK2889" s="367"/>
      <c r="AL2889" s="367"/>
      <c r="AM2889" s="367"/>
      <c r="AN2889" s="367"/>
      <c r="AO2889" s="367"/>
      <c r="AP2889" s="367"/>
      <c r="AQ2889" s="367"/>
      <c r="AR2889" s="367"/>
      <c r="AS2889" s="367"/>
      <c r="AT2889" s="367"/>
    </row>
    <row r="2890" spans="2:46" ht="13.8">
      <c r="B2890" s="26">
        <v>146.16666666666708</v>
      </c>
      <c r="C2890" s="363">
        <v>1228.0698031616625</v>
      </c>
      <c r="D2890" s="367">
        <v>8770.0000000000255</v>
      </c>
      <c r="E2890" s="367">
        <v>40790.697674418858</v>
      </c>
      <c r="F2890" s="367">
        <v>-12083832.39480971</v>
      </c>
      <c r="G2890" s="367">
        <v>8770.0000000000546</v>
      </c>
      <c r="H2890" s="367">
        <v>219250</v>
      </c>
      <c r="I2890" s="384">
        <v>-142482604.61434299</v>
      </c>
      <c r="J2890" s="367">
        <v>8770</v>
      </c>
      <c r="K2890" s="367">
        <v>53151.515151515989</v>
      </c>
      <c r="L2890" s="384">
        <v>-8875823.5756143332</v>
      </c>
      <c r="M2890" s="367">
        <v>8770.0000000001382</v>
      </c>
      <c r="N2890" s="367">
        <v>877</v>
      </c>
      <c r="O2890" s="384">
        <v>-148305.46373283697</v>
      </c>
      <c r="P2890" s="367">
        <v>127.16500000000001</v>
      </c>
      <c r="Q2890" s="367">
        <v>877</v>
      </c>
      <c r="R2890" s="384">
        <v>-65521.614427888875</v>
      </c>
      <c r="S2890" s="367">
        <v>122.77999999999999</v>
      </c>
      <c r="T2890" s="367">
        <v>30241.379310344426</v>
      </c>
      <c r="U2890" s="384">
        <v>-9071459.1446470134</v>
      </c>
      <c r="V2890" s="367">
        <v>8769.9999999998836</v>
      </c>
      <c r="W2890" s="367">
        <v>1461666.6666666761</v>
      </c>
      <c r="X2890" s="384">
        <v>97036.922135742425</v>
      </c>
      <c r="Y2890" s="386">
        <v>8770.0000000000564</v>
      </c>
      <c r="Z2890" s="367"/>
      <c r="AA2890" s="367"/>
      <c r="AB2890" s="367"/>
      <c r="AC2890" s="367"/>
      <c r="AD2890" s="367"/>
      <c r="AE2890" s="367"/>
      <c r="AF2890" s="367"/>
      <c r="AG2890" s="367"/>
      <c r="AH2890" s="367"/>
      <c r="AI2890" s="367"/>
      <c r="AJ2890" s="367"/>
      <c r="AK2890" s="367"/>
      <c r="AL2890" s="367"/>
      <c r="AM2890" s="367"/>
      <c r="AN2890" s="367"/>
      <c r="AO2890" s="367"/>
      <c r="AP2890" s="367"/>
      <c r="AQ2890" s="367"/>
      <c r="AR2890" s="367"/>
      <c r="AS2890" s="367"/>
      <c r="AT2890" s="367"/>
    </row>
    <row r="2891" spans="2:46" ht="13.8">
      <c r="B2891" s="26">
        <v>146.33333333333374</v>
      </c>
      <c r="C2891" s="363">
        <v>1229.4034886278862</v>
      </c>
      <c r="D2891" s="367">
        <v>8780.0000000000236</v>
      </c>
      <c r="E2891" s="367">
        <v>40837.209302325835</v>
      </c>
      <c r="F2891" s="367">
        <v>-12111494.764283044</v>
      </c>
      <c r="G2891" s="367">
        <v>8780.0000000000546</v>
      </c>
      <c r="H2891" s="367">
        <v>219500</v>
      </c>
      <c r="I2891" s="384">
        <v>-142808522.10316104</v>
      </c>
      <c r="J2891" s="367">
        <v>8780</v>
      </c>
      <c r="K2891" s="367">
        <v>53212.121212122052</v>
      </c>
      <c r="L2891" s="384">
        <v>-8896571.6258658245</v>
      </c>
      <c r="M2891" s="367">
        <v>8780.0000000001382</v>
      </c>
      <c r="N2891" s="367">
        <v>878</v>
      </c>
      <c r="O2891" s="384">
        <v>-148646.59824134389</v>
      </c>
      <c r="P2891" s="367">
        <v>127.30999999999999</v>
      </c>
      <c r="Q2891" s="367">
        <v>878</v>
      </c>
      <c r="R2891" s="384">
        <v>-65677.515661610043</v>
      </c>
      <c r="S2891" s="367">
        <v>122.91999999999999</v>
      </c>
      <c r="T2891" s="367">
        <v>30275.862068965114</v>
      </c>
      <c r="U2891" s="384">
        <v>-9092575.5735814516</v>
      </c>
      <c r="V2891" s="367">
        <v>8779.9999999998836</v>
      </c>
      <c r="W2891" s="367">
        <v>1463333.3333333428</v>
      </c>
      <c r="X2891" s="384">
        <v>96746.972452366856</v>
      </c>
      <c r="Y2891" s="386">
        <v>8780.0000000000564</v>
      </c>
      <c r="Z2891" s="367"/>
      <c r="AA2891" s="367"/>
      <c r="AB2891" s="367"/>
      <c r="AC2891" s="367"/>
      <c r="AD2891" s="367"/>
      <c r="AE2891" s="367"/>
      <c r="AF2891" s="367"/>
      <c r="AG2891" s="367"/>
      <c r="AH2891" s="367"/>
      <c r="AI2891" s="367"/>
      <c r="AJ2891" s="367"/>
      <c r="AK2891" s="367"/>
      <c r="AL2891" s="367"/>
      <c r="AM2891" s="367"/>
      <c r="AN2891" s="367"/>
      <c r="AO2891" s="367"/>
      <c r="AP2891" s="367"/>
      <c r="AQ2891" s="367"/>
      <c r="AR2891" s="367"/>
      <c r="AS2891" s="367"/>
      <c r="AT2891" s="367"/>
    </row>
    <row r="2892" spans="2:46" ht="13.8">
      <c r="B2892" s="26">
        <v>146.5000000000004</v>
      </c>
      <c r="C2892" s="363">
        <v>1230.737022335165</v>
      </c>
      <c r="D2892" s="367">
        <v>8790.0000000000236</v>
      </c>
      <c r="E2892" s="367">
        <v>40883.720930232812</v>
      </c>
      <c r="F2892" s="367">
        <v>-12139188.759654446</v>
      </c>
      <c r="G2892" s="367">
        <v>8790.0000000000546</v>
      </c>
      <c r="H2892" s="367">
        <v>219750</v>
      </c>
      <c r="I2892" s="384">
        <v>-143134811.91903386</v>
      </c>
      <c r="J2892" s="367">
        <v>8790</v>
      </c>
      <c r="K2892" s="367">
        <v>53272.727272728116</v>
      </c>
      <c r="L2892" s="384">
        <v>-8917343.8842832148</v>
      </c>
      <c r="M2892" s="367">
        <v>8790.0000000001401</v>
      </c>
      <c r="N2892" s="367">
        <v>879</v>
      </c>
      <c r="O2892" s="384">
        <v>-148988.12461562912</v>
      </c>
      <c r="P2892" s="367">
        <v>127.455</v>
      </c>
      <c r="Q2892" s="367">
        <v>879</v>
      </c>
      <c r="R2892" s="384">
        <v>-65833.601838740869</v>
      </c>
      <c r="S2892" s="367">
        <v>123.05999999999999</v>
      </c>
      <c r="T2892" s="367">
        <v>30310.344827585803</v>
      </c>
      <c r="U2892" s="384">
        <v>-9113716.5416728016</v>
      </c>
      <c r="V2892" s="367">
        <v>8789.9999999998818</v>
      </c>
      <c r="W2892" s="367">
        <v>1465000.0000000095</v>
      </c>
      <c r="X2892" s="384">
        <v>96456.110249362988</v>
      </c>
      <c r="Y2892" s="386">
        <v>8790.0000000000564</v>
      </c>
      <c r="Z2892" s="367"/>
      <c r="AA2892" s="367"/>
      <c r="AB2892" s="367"/>
      <c r="AC2892" s="367"/>
      <c r="AD2892" s="367"/>
      <c r="AE2892" s="367"/>
      <c r="AF2892" s="367"/>
      <c r="AG2892" s="367"/>
      <c r="AH2892" s="367"/>
      <c r="AI2892" s="367"/>
      <c r="AJ2892" s="367"/>
      <c r="AK2892" s="367"/>
      <c r="AL2892" s="367"/>
      <c r="AM2892" s="367"/>
      <c r="AN2892" s="367"/>
      <c r="AO2892" s="367"/>
      <c r="AP2892" s="367"/>
      <c r="AQ2892" s="367"/>
      <c r="AR2892" s="367"/>
      <c r="AS2892" s="367"/>
      <c r="AT2892" s="367"/>
    </row>
    <row r="2893" spans="2:46" ht="13.8">
      <c r="B2893" s="26">
        <v>146.66666666666706</v>
      </c>
      <c r="C2893" s="363">
        <v>1232.0704042834977</v>
      </c>
      <c r="D2893" s="367">
        <v>8800.0000000000236</v>
      </c>
      <c r="E2893" s="367">
        <v>40930.232558139789</v>
      </c>
      <c r="F2893" s="367">
        <v>-12166914.380923916</v>
      </c>
      <c r="G2893" s="367">
        <v>8800.0000000000546</v>
      </c>
      <c r="H2893" s="367">
        <v>220000</v>
      </c>
      <c r="I2893" s="384">
        <v>-143461474.0619615</v>
      </c>
      <c r="J2893" s="367">
        <v>8800</v>
      </c>
      <c r="K2893" s="367">
        <v>53333.33333333418</v>
      </c>
      <c r="L2893" s="384">
        <v>-8938140.3508665003</v>
      </c>
      <c r="M2893" s="367">
        <v>8800.0000000001401</v>
      </c>
      <c r="N2893" s="367">
        <v>880</v>
      </c>
      <c r="O2893" s="384">
        <v>-149330.04285569262</v>
      </c>
      <c r="P2893" s="367">
        <v>127.60000000000001</v>
      </c>
      <c r="Q2893" s="367">
        <v>880</v>
      </c>
      <c r="R2893" s="384">
        <v>-65989.872959281332</v>
      </c>
      <c r="S2893" s="367">
        <v>123.19999999999999</v>
      </c>
      <c r="T2893" s="367">
        <v>30344.827586206491</v>
      </c>
      <c r="U2893" s="384">
        <v>-9134882.0489210747</v>
      </c>
      <c r="V2893" s="367">
        <v>8799.9999999998818</v>
      </c>
      <c r="W2893" s="367">
        <v>1466666.6666666763</v>
      </c>
      <c r="X2893" s="384">
        <v>96164.335526730763</v>
      </c>
      <c r="Y2893" s="386">
        <v>8800.0000000000582</v>
      </c>
      <c r="Z2893" s="367"/>
      <c r="AA2893" s="367"/>
      <c r="AB2893" s="367"/>
      <c r="AC2893" s="367"/>
      <c r="AD2893" s="367"/>
      <c r="AE2893" s="367"/>
      <c r="AF2893" s="367"/>
      <c r="AG2893" s="367"/>
      <c r="AH2893" s="367"/>
      <c r="AI2893" s="367"/>
      <c r="AJ2893" s="367"/>
      <c r="AK2893" s="367"/>
      <c r="AL2893" s="367"/>
      <c r="AM2893" s="367"/>
      <c r="AN2893" s="367"/>
      <c r="AO2893" s="367"/>
      <c r="AP2893" s="367"/>
      <c r="AQ2893" s="367"/>
      <c r="AR2893" s="367"/>
      <c r="AS2893" s="367"/>
      <c r="AT2893" s="367"/>
    </row>
    <row r="2894" spans="2:46" ht="13.8">
      <c r="B2894" s="26">
        <v>146.83333333333371</v>
      </c>
      <c r="C2894" s="363">
        <v>1233.4036344728854</v>
      </c>
      <c r="D2894" s="367">
        <v>8810.0000000000236</v>
      </c>
      <c r="E2894" s="367">
        <v>40976.744186046766</v>
      </c>
      <c r="F2894" s="367">
        <v>-12194671.628091455</v>
      </c>
      <c r="G2894" s="367">
        <v>8810.0000000000564</v>
      </c>
      <c r="H2894" s="367">
        <v>220250</v>
      </c>
      <c r="I2894" s="384">
        <v>-143788508.53194392</v>
      </c>
      <c r="J2894" s="367">
        <v>8810</v>
      </c>
      <c r="K2894" s="367">
        <v>53393.939393940243</v>
      </c>
      <c r="L2894" s="384">
        <v>-8958961.0256156847</v>
      </c>
      <c r="M2894" s="367">
        <v>8810.0000000001419</v>
      </c>
      <c r="N2894" s="367">
        <v>881</v>
      </c>
      <c r="O2894" s="384">
        <v>-149672.35296153434</v>
      </c>
      <c r="P2894" s="367">
        <v>127.74499999999999</v>
      </c>
      <c r="Q2894" s="367">
        <v>881</v>
      </c>
      <c r="R2894" s="384">
        <v>-66146.329023231461</v>
      </c>
      <c r="S2894" s="367">
        <v>123.33999999999999</v>
      </c>
      <c r="T2894" s="367">
        <v>30379.31034482718</v>
      </c>
      <c r="U2894" s="384">
        <v>-9156072.0953262653</v>
      </c>
      <c r="V2894" s="367">
        <v>8809.9999999998818</v>
      </c>
      <c r="W2894" s="367">
        <v>1468333.333333343</v>
      </c>
      <c r="X2894" s="384">
        <v>95871.64828447027</v>
      </c>
      <c r="Y2894" s="386">
        <v>8810.0000000000582</v>
      </c>
      <c r="Z2894" s="367"/>
      <c r="AA2894" s="367"/>
      <c r="AB2894" s="367"/>
      <c r="AC2894" s="367"/>
      <c r="AD2894" s="367"/>
      <c r="AE2894" s="367"/>
      <c r="AF2894" s="367"/>
      <c r="AG2894" s="367"/>
      <c r="AH2894" s="367"/>
      <c r="AI2894" s="367"/>
      <c r="AJ2894" s="367"/>
      <c r="AK2894" s="367"/>
      <c r="AL2894" s="367"/>
      <c r="AM2894" s="367"/>
      <c r="AN2894" s="367"/>
      <c r="AO2894" s="367"/>
      <c r="AP2894" s="367"/>
      <c r="AQ2894" s="367"/>
      <c r="AR2894" s="367"/>
      <c r="AS2894" s="367"/>
      <c r="AT2894" s="367"/>
    </row>
    <row r="2895" spans="2:46" ht="13.8">
      <c r="B2895" s="26">
        <v>147.00000000000037</v>
      </c>
      <c r="C2895" s="363">
        <v>1234.7367129033271</v>
      </c>
      <c r="D2895" s="367">
        <v>8820.0000000000218</v>
      </c>
      <c r="E2895" s="367">
        <v>41023.255813953743</v>
      </c>
      <c r="F2895" s="367">
        <v>-12222460.501157055</v>
      </c>
      <c r="G2895" s="367">
        <v>8820.0000000000564</v>
      </c>
      <c r="H2895" s="367">
        <v>220500</v>
      </c>
      <c r="I2895" s="384">
        <v>-144115915.32898119</v>
      </c>
      <c r="J2895" s="367">
        <v>8820</v>
      </c>
      <c r="K2895" s="367">
        <v>53454.545454546307</v>
      </c>
      <c r="L2895" s="384">
        <v>-8979805.9085307624</v>
      </c>
      <c r="M2895" s="367">
        <v>8820.0000000001419</v>
      </c>
      <c r="N2895" s="367">
        <v>882</v>
      </c>
      <c r="O2895" s="384">
        <v>-150015.05493315434</v>
      </c>
      <c r="P2895" s="367">
        <v>127.89</v>
      </c>
      <c r="Q2895" s="367">
        <v>882</v>
      </c>
      <c r="R2895" s="384">
        <v>-66302.970030591227</v>
      </c>
      <c r="S2895" s="367">
        <v>123.47999999999999</v>
      </c>
      <c r="T2895" s="367">
        <v>30413.793103447868</v>
      </c>
      <c r="U2895" s="384">
        <v>-9177286.6808883734</v>
      </c>
      <c r="V2895" s="367">
        <v>8819.9999999998818</v>
      </c>
      <c r="W2895" s="367">
        <v>1470000.0000000098</v>
      </c>
      <c r="X2895" s="384">
        <v>95578.048522581492</v>
      </c>
      <c r="Y2895" s="386">
        <v>8820.0000000000582</v>
      </c>
      <c r="Z2895" s="367"/>
      <c r="AA2895" s="367"/>
      <c r="AB2895" s="367"/>
      <c r="AC2895" s="367"/>
      <c r="AD2895" s="367"/>
      <c r="AE2895" s="367"/>
      <c r="AF2895" s="367"/>
      <c r="AG2895" s="367"/>
      <c r="AH2895" s="367"/>
      <c r="AI2895" s="367"/>
      <c r="AJ2895" s="367"/>
      <c r="AK2895" s="367"/>
      <c r="AL2895" s="367"/>
      <c r="AM2895" s="367"/>
      <c r="AN2895" s="367"/>
      <c r="AO2895" s="367"/>
      <c r="AP2895" s="367"/>
      <c r="AQ2895" s="367"/>
      <c r="AR2895" s="367"/>
      <c r="AS2895" s="367"/>
      <c r="AT2895" s="367"/>
    </row>
    <row r="2896" spans="2:46" ht="13.8">
      <c r="B2896" s="26">
        <v>147.16666666666703</v>
      </c>
      <c r="C2896" s="363">
        <v>1236.0696395748237</v>
      </c>
      <c r="D2896" s="367">
        <v>8830.0000000000218</v>
      </c>
      <c r="E2896" s="367">
        <v>41069.76744186072</v>
      </c>
      <c r="F2896" s="367">
        <v>-12250281.000120722</v>
      </c>
      <c r="G2896" s="367">
        <v>8830.0000000000564</v>
      </c>
      <c r="H2896" s="367">
        <v>220750</v>
      </c>
      <c r="I2896" s="384">
        <v>-144443694.4530732</v>
      </c>
      <c r="J2896" s="367">
        <v>8830</v>
      </c>
      <c r="K2896" s="367">
        <v>53515.151515152371</v>
      </c>
      <c r="L2896" s="384">
        <v>-9000674.9996117391</v>
      </c>
      <c r="M2896" s="367">
        <v>8830.0000000001419</v>
      </c>
      <c r="N2896" s="367">
        <v>883</v>
      </c>
      <c r="O2896" s="384">
        <v>-150358.14877055259</v>
      </c>
      <c r="P2896" s="367">
        <v>128.035</v>
      </c>
      <c r="Q2896" s="367">
        <v>883</v>
      </c>
      <c r="R2896" s="384">
        <v>-66459.795981360658</v>
      </c>
      <c r="S2896" s="367">
        <v>123.61999999999999</v>
      </c>
      <c r="T2896" s="367">
        <v>30448.275862068556</v>
      </c>
      <c r="U2896" s="384">
        <v>-9198525.8056074008</v>
      </c>
      <c r="V2896" s="367">
        <v>8829.9999999998818</v>
      </c>
      <c r="W2896" s="367">
        <v>1471666.6666666765</v>
      </c>
      <c r="X2896" s="384">
        <v>95283.536241064416</v>
      </c>
      <c r="Y2896" s="386">
        <v>8830.0000000000582</v>
      </c>
      <c r="Z2896" s="367"/>
      <c r="AA2896" s="367"/>
      <c r="AB2896" s="367"/>
      <c r="AC2896" s="367"/>
      <c r="AD2896" s="367"/>
      <c r="AE2896" s="367"/>
      <c r="AF2896" s="367"/>
      <c r="AG2896" s="367"/>
      <c r="AH2896" s="367"/>
      <c r="AI2896" s="367"/>
      <c r="AJ2896" s="367"/>
      <c r="AK2896" s="367"/>
      <c r="AL2896" s="367"/>
      <c r="AM2896" s="367"/>
      <c r="AN2896" s="367"/>
      <c r="AO2896" s="367"/>
      <c r="AP2896" s="367"/>
      <c r="AQ2896" s="367"/>
      <c r="AR2896" s="367"/>
      <c r="AS2896" s="367"/>
      <c r="AT2896" s="367"/>
    </row>
    <row r="2897" spans="2:46" ht="13.8">
      <c r="B2897" s="26">
        <v>147.33333333333368</v>
      </c>
      <c r="C2897" s="363">
        <v>1237.4024144873749</v>
      </c>
      <c r="D2897" s="367">
        <v>8840.0000000000218</v>
      </c>
      <c r="E2897" s="367">
        <v>41116.279069767697</v>
      </c>
      <c r="F2897" s="367">
        <v>-12278133.124982456</v>
      </c>
      <c r="G2897" s="367">
        <v>8840.0000000000564</v>
      </c>
      <c r="H2897" s="367">
        <v>221000</v>
      </c>
      <c r="I2897" s="384">
        <v>-144771845.90422004</v>
      </c>
      <c r="J2897" s="367">
        <v>8840</v>
      </c>
      <c r="K2897" s="367">
        <v>53575.757575758435</v>
      </c>
      <c r="L2897" s="384">
        <v>-9021568.2988586128</v>
      </c>
      <c r="M2897" s="367">
        <v>8840.0000000001419</v>
      </c>
      <c r="N2897" s="367">
        <v>884</v>
      </c>
      <c r="O2897" s="384">
        <v>-150701.63447372918</v>
      </c>
      <c r="P2897" s="367">
        <v>128.18</v>
      </c>
      <c r="Q2897" s="367">
        <v>884</v>
      </c>
      <c r="R2897" s="384">
        <v>-66616.80687553974</v>
      </c>
      <c r="S2897" s="367">
        <v>123.76</v>
      </c>
      <c r="T2897" s="367">
        <v>30482.758620689245</v>
      </c>
      <c r="U2897" s="384">
        <v>-9219789.4694833439</v>
      </c>
      <c r="V2897" s="367">
        <v>8839.9999999998818</v>
      </c>
      <c r="W2897" s="367">
        <v>1473333.3333333433</v>
      </c>
      <c r="X2897" s="384">
        <v>94988.111439919012</v>
      </c>
      <c r="Y2897" s="386">
        <v>8840.0000000000582</v>
      </c>
      <c r="Z2897" s="367"/>
      <c r="AA2897" s="367"/>
      <c r="AB2897" s="367"/>
      <c r="AC2897" s="367"/>
      <c r="AD2897" s="367"/>
      <c r="AE2897" s="367"/>
      <c r="AF2897" s="367"/>
      <c r="AG2897" s="367"/>
      <c r="AH2897" s="367"/>
      <c r="AI2897" s="367"/>
      <c r="AJ2897" s="367"/>
      <c r="AK2897" s="367"/>
      <c r="AL2897" s="367"/>
      <c r="AM2897" s="367"/>
      <c r="AN2897" s="367"/>
      <c r="AO2897" s="367"/>
      <c r="AP2897" s="367"/>
      <c r="AQ2897" s="367"/>
      <c r="AR2897" s="367"/>
      <c r="AS2897" s="367"/>
      <c r="AT2897" s="367"/>
    </row>
    <row r="2898" spans="2:46" ht="13.8">
      <c r="B2898" s="26">
        <v>147.50000000000034</v>
      </c>
      <c r="C2898" s="363">
        <v>1238.7350376409804</v>
      </c>
      <c r="D2898" s="367">
        <v>8850.0000000000218</v>
      </c>
      <c r="E2898" s="367">
        <v>41162.790697674674</v>
      </c>
      <c r="F2898" s="367">
        <v>-12306016.875742257</v>
      </c>
      <c r="G2898" s="367">
        <v>8850.0000000000564</v>
      </c>
      <c r="H2898" s="367">
        <v>221250</v>
      </c>
      <c r="I2898" s="384">
        <v>-145100369.68242168</v>
      </c>
      <c r="J2898" s="367">
        <v>8850</v>
      </c>
      <c r="K2898" s="367">
        <v>53636.363636364498</v>
      </c>
      <c r="L2898" s="384">
        <v>-9042485.8062713891</v>
      </c>
      <c r="M2898" s="367">
        <v>8850.0000000001437</v>
      </c>
      <c r="N2898" s="367">
        <v>885</v>
      </c>
      <c r="O2898" s="384">
        <v>-151045.51204268393</v>
      </c>
      <c r="P2898" s="367">
        <v>128.32499999999999</v>
      </c>
      <c r="Q2898" s="367">
        <v>885</v>
      </c>
      <c r="R2898" s="384">
        <v>-66774.002713128473</v>
      </c>
      <c r="S2898" s="367">
        <v>123.9</v>
      </c>
      <c r="T2898" s="367">
        <v>30517.241379309933</v>
      </c>
      <c r="U2898" s="384">
        <v>-9241077.6725162007</v>
      </c>
      <c r="V2898" s="367">
        <v>8849.9999999998799</v>
      </c>
      <c r="W2898" s="367">
        <v>1475000.00000001</v>
      </c>
      <c r="X2898" s="384">
        <v>94691.774119145266</v>
      </c>
      <c r="Y2898" s="386">
        <v>8850.00000000006</v>
      </c>
      <c r="Z2898" s="367"/>
      <c r="AA2898" s="367"/>
      <c r="AB2898" s="367"/>
      <c r="AC2898" s="367"/>
      <c r="AD2898" s="367"/>
      <c r="AE2898" s="367"/>
      <c r="AF2898" s="367"/>
      <c r="AG2898" s="367"/>
      <c r="AH2898" s="367"/>
      <c r="AI2898" s="367"/>
      <c r="AJ2898" s="367"/>
      <c r="AK2898" s="367"/>
      <c r="AL2898" s="367"/>
      <c r="AM2898" s="367"/>
      <c r="AN2898" s="367"/>
      <c r="AO2898" s="367"/>
      <c r="AP2898" s="367"/>
      <c r="AQ2898" s="367"/>
      <c r="AR2898" s="367"/>
      <c r="AS2898" s="367"/>
      <c r="AT2898" s="367"/>
    </row>
    <row r="2899" spans="2:46" ht="13.8">
      <c r="B2899" s="26">
        <v>147.666666666667</v>
      </c>
      <c r="C2899" s="363">
        <v>1240.0675090356403</v>
      </c>
      <c r="D2899" s="367">
        <v>8860.00000000002</v>
      </c>
      <c r="E2899" s="367">
        <v>41209.302325581652</v>
      </c>
      <c r="F2899" s="367">
        <v>-12333932.252400124</v>
      </c>
      <c r="G2899" s="367">
        <v>8860.0000000000564</v>
      </c>
      <c r="H2899" s="367">
        <v>221500</v>
      </c>
      <c r="I2899" s="384">
        <v>-145429265.78767812</v>
      </c>
      <c r="J2899" s="367">
        <v>8860</v>
      </c>
      <c r="K2899" s="367">
        <v>53696.969696970562</v>
      </c>
      <c r="L2899" s="384">
        <v>-9063427.5218500551</v>
      </c>
      <c r="M2899" s="367">
        <v>8860.0000000001437</v>
      </c>
      <c r="N2899" s="367">
        <v>886</v>
      </c>
      <c r="O2899" s="384">
        <v>-151389.78147741698</v>
      </c>
      <c r="P2899" s="367">
        <v>128.47</v>
      </c>
      <c r="Q2899" s="367">
        <v>886</v>
      </c>
      <c r="R2899" s="384">
        <v>-66931.383494126829</v>
      </c>
      <c r="S2899" s="367">
        <v>124.04</v>
      </c>
      <c r="T2899" s="367">
        <v>30551.724137930622</v>
      </c>
      <c r="U2899" s="384">
        <v>-9262390.4147059824</v>
      </c>
      <c r="V2899" s="367">
        <v>8859.9999999998799</v>
      </c>
      <c r="W2899" s="367">
        <v>1476666.6666666768</v>
      </c>
      <c r="X2899" s="384">
        <v>94394.524278743265</v>
      </c>
      <c r="Y2899" s="386">
        <v>8860.00000000006</v>
      </c>
      <c r="Z2899" s="367"/>
      <c r="AA2899" s="367"/>
      <c r="AB2899" s="367"/>
      <c r="AC2899" s="367"/>
      <c r="AD2899" s="367"/>
      <c r="AE2899" s="367"/>
      <c r="AF2899" s="367"/>
      <c r="AG2899" s="367"/>
      <c r="AH2899" s="367"/>
      <c r="AI2899" s="367"/>
      <c r="AJ2899" s="367"/>
      <c r="AK2899" s="367"/>
      <c r="AL2899" s="367"/>
      <c r="AM2899" s="367"/>
      <c r="AN2899" s="367"/>
      <c r="AO2899" s="367"/>
      <c r="AP2899" s="367"/>
      <c r="AQ2899" s="367"/>
      <c r="AR2899" s="367"/>
      <c r="AS2899" s="367"/>
      <c r="AT2899" s="367"/>
    </row>
    <row r="2900" spans="2:46" ht="13.8">
      <c r="B2900" s="26">
        <v>147.83333333333366</v>
      </c>
      <c r="C2900" s="363">
        <v>1241.3998286713547</v>
      </c>
      <c r="D2900" s="367">
        <v>8870.0000000000182</v>
      </c>
      <c r="E2900" s="367">
        <v>41255.813953488629</v>
      </c>
      <c r="F2900" s="367">
        <v>-12361879.254956057</v>
      </c>
      <c r="G2900" s="367">
        <v>8870.0000000000564</v>
      </c>
      <c r="H2900" s="367">
        <v>221750</v>
      </c>
      <c r="I2900" s="384">
        <v>-145758534.21998936</v>
      </c>
      <c r="J2900" s="367">
        <v>8870</v>
      </c>
      <c r="K2900" s="367">
        <v>53757.575757576626</v>
      </c>
      <c r="L2900" s="384">
        <v>-9084393.44559462</v>
      </c>
      <c r="M2900" s="367">
        <v>8870.0000000001437</v>
      </c>
      <c r="N2900" s="367">
        <v>887</v>
      </c>
      <c r="O2900" s="384">
        <v>-151734.44277792834</v>
      </c>
      <c r="P2900" s="367">
        <v>128.61500000000001</v>
      </c>
      <c r="Q2900" s="367">
        <v>887</v>
      </c>
      <c r="R2900" s="384">
        <v>-67088.94921853485</v>
      </c>
      <c r="S2900" s="367">
        <v>124.18</v>
      </c>
      <c r="T2900" s="367">
        <v>30586.20689655131</v>
      </c>
      <c r="U2900" s="384">
        <v>-9283727.6960526798</v>
      </c>
      <c r="V2900" s="367">
        <v>8869.9999999998799</v>
      </c>
      <c r="W2900" s="367">
        <v>1478333.3333333435</v>
      </c>
      <c r="X2900" s="384">
        <v>94096.361918712952</v>
      </c>
      <c r="Y2900" s="386">
        <v>8870.00000000006</v>
      </c>
      <c r="Z2900" s="367"/>
      <c r="AA2900" s="367"/>
      <c r="AB2900" s="367"/>
      <c r="AC2900" s="367"/>
      <c r="AD2900" s="367"/>
      <c r="AE2900" s="367"/>
      <c r="AF2900" s="367"/>
      <c r="AG2900" s="367"/>
      <c r="AH2900" s="367"/>
      <c r="AI2900" s="367"/>
      <c r="AJ2900" s="367"/>
      <c r="AK2900" s="367"/>
      <c r="AL2900" s="367"/>
      <c r="AM2900" s="367"/>
      <c r="AN2900" s="367"/>
      <c r="AO2900" s="367"/>
      <c r="AP2900" s="367"/>
      <c r="AQ2900" s="367"/>
      <c r="AR2900" s="367"/>
      <c r="AS2900" s="367"/>
      <c r="AT2900" s="367"/>
    </row>
    <row r="2901" spans="2:46" ht="13.8">
      <c r="B2901" s="26">
        <v>148.00000000000031</v>
      </c>
      <c r="C2901" s="363">
        <v>1242.7319965481238</v>
      </c>
      <c r="D2901" s="367">
        <v>8880.0000000000182</v>
      </c>
      <c r="E2901" s="367">
        <v>41302.325581395606</v>
      </c>
      <c r="F2901" s="367">
        <v>-12389857.883410059</v>
      </c>
      <c r="G2901" s="367">
        <v>8880.0000000000564</v>
      </c>
      <c r="H2901" s="367">
        <v>222000</v>
      </c>
      <c r="I2901" s="384">
        <v>-146088174.97935539</v>
      </c>
      <c r="J2901" s="367">
        <v>8880</v>
      </c>
      <c r="K2901" s="367">
        <v>53818.181818182689</v>
      </c>
      <c r="L2901" s="384">
        <v>-9105383.5775050838</v>
      </c>
      <c r="M2901" s="367">
        <v>8880.0000000001437</v>
      </c>
      <c r="N2901" s="367">
        <v>888</v>
      </c>
      <c r="O2901" s="384">
        <v>-152079.49594421787</v>
      </c>
      <c r="P2901" s="367">
        <v>128.76</v>
      </c>
      <c r="Q2901" s="367">
        <v>888</v>
      </c>
      <c r="R2901" s="384">
        <v>-67246.699886352522</v>
      </c>
      <c r="S2901" s="367">
        <v>124.32000000000001</v>
      </c>
      <c r="T2901" s="367">
        <v>30620.689655171998</v>
      </c>
      <c r="U2901" s="384">
        <v>-9305089.5165562965</v>
      </c>
      <c r="V2901" s="367">
        <v>8879.9999999998799</v>
      </c>
      <c r="W2901" s="367">
        <v>1480000.0000000102</v>
      </c>
      <c r="X2901" s="384">
        <v>93797.287039054281</v>
      </c>
      <c r="Y2901" s="386">
        <v>8880.0000000000618</v>
      </c>
      <c r="Z2901" s="367"/>
      <c r="AA2901" s="367"/>
      <c r="AB2901" s="367"/>
      <c r="AC2901" s="367"/>
      <c r="AD2901" s="367"/>
      <c r="AE2901" s="367"/>
      <c r="AF2901" s="367"/>
      <c r="AG2901" s="367"/>
      <c r="AH2901" s="367"/>
      <c r="AI2901" s="367"/>
      <c r="AJ2901" s="367"/>
      <c r="AK2901" s="367"/>
      <c r="AL2901" s="367"/>
      <c r="AM2901" s="367"/>
      <c r="AN2901" s="367"/>
      <c r="AO2901" s="367"/>
      <c r="AP2901" s="367"/>
      <c r="AQ2901" s="367"/>
      <c r="AR2901" s="367"/>
      <c r="AS2901" s="367"/>
      <c r="AT2901" s="367"/>
    </row>
    <row r="2902" spans="2:46" ht="13.8">
      <c r="B2902" s="26">
        <v>148.16666666666697</v>
      </c>
      <c r="C2902" s="363">
        <v>1244.0640126659475</v>
      </c>
      <c r="D2902" s="367">
        <v>8890.0000000000182</v>
      </c>
      <c r="E2902" s="367">
        <v>41348.837209302583</v>
      </c>
      <c r="F2902" s="367">
        <v>-12417868.137762126</v>
      </c>
      <c r="G2902" s="367">
        <v>8890.0000000000564</v>
      </c>
      <c r="H2902" s="367">
        <v>222250</v>
      </c>
      <c r="I2902" s="384">
        <v>-146418188.06577623</v>
      </c>
      <c r="J2902" s="367">
        <v>8890</v>
      </c>
      <c r="K2902" s="367">
        <v>53878.787878788753</v>
      </c>
      <c r="L2902" s="384">
        <v>-9126397.9175814427</v>
      </c>
      <c r="M2902" s="367">
        <v>8890.0000000001437</v>
      </c>
      <c r="N2902" s="367">
        <v>889</v>
      </c>
      <c r="O2902" s="384">
        <v>-152424.9409762857</v>
      </c>
      <c r="P2902" s="367">
        <v>128.905</v>
      </c>
      <c r="Q2902" s="367">
        <v>889</v>
      </c>
      <c r="R2902" s="384">
        <v>-67404.635497579846</v>
      </c>
      <c r="S2902" s="367">
        <v>124.46000000000001</v>
      </c>
      <c r="T2902" s="367">
        <v>30655.172413792687</v>
      </c>
      <c r="U2902" s="384">
        <v>-9326475.876216827</v>
      </c>
      <c r="V2902" s="367">
        <v>8889.9999999998799</v>
      </c>
      <c r="W2902" s="367">
        <v>1481666.666666677</v>
      </c>
      <c r="X2902" s="384">
        <v>93497.299639767371</v>
      </c>
      <c r="Y2902" s="386">
        <v>8890.0000000000618</v>
      </c>
      <c r="Z2902" s="367"/>
      <c r="AA2902" s="367"/>
      <c r="AB2902" s="367"/>
      <c r="AC2902" s="367"/>
      <c r="AD2902" s="367"/>
      <c r="AE2902" s="367"/>
      <c r="AF2902" s="367"/>
      <c r="AG2902" s="367"/>
      <c r="AH2902" s="367"/>
      <c r="AI2902" s="367"/>
      <c r="AJ2902" s="367"/>
      <c r="AK2902" s="367"/>
      <c r="AL2902" s="367"/>
      <c r="AM2902" s="367"/>
      <c r="AN2902" s="367"/>
      <c r="AO2902" s="367"/>
      <c r="AP2902" s="367"/>
      <c r="AQ2902" s="367"/>
      <c r="AR2902" s="367"/>
      <c r="AS2902" s="367"/>
      <c r="AT2902" s="367"/>
    </row>
    <row r="2903" spans="2:46" ht="13.8">
      <c r="B2903" s="26">
        <v>148.33333333333363</v>
      </c>
      <c r="C2903" s="363">
        <v>1245.3958770248259</v>
      </c>
      <c r="D2903" s="367">
        <v>8900.0000000000182</v>
      </c>
      <c r="E2903" s="367">
        <v>41395.34883720956</v>
      </c>
      <c r="F2903" s="367">
        <v>-12445910.018012259</v>
      </c>
      <c r="G2903" s="367">
        <v>8900.0000000000564</v>
      </c>
      <c r="H2903" s="367">
        <v>222500</v>
      </c>
      <c r="I2903" s="384">
        <v>-146748573.47925186</v>
      </c>
      <c r="J2903" s="367">
        <v>8900</v>
      </c>
      <c r="K2903" s="367">
        <v>53939.393939394817</v>
      </c>
      <c r="L2903" s="384">
        <v>-9147436.4658237025</v>
      </c>
      <c r="M2903" s="367">
        <v>8900.0000000001455</v>
      </c>
      <c r="N2903" s="367">
        <v>890</v>
      </c>
      <c r="O2903" s="384">
        <v>-152770.77787413183</v>
      </c>
      <c r="P2903" s="367">
        <v>129.05000000000001</v>
      </c>
      <c r="Q2903" s="367">
        <v>890</v>
      </c>
      <c r="R2903" s="384">
        <v>-67562.756052216821</v>
      </c>
      <c r="S2903" s="367">
        <v>124.60000000000001</v>
      </c>
      <c r="T2903" s="367">
        <v>30689.655172413375</v>
      </c>
      <c r="U2903" s="384">
        <v>-9347886.7750342805</v>
      </c>
      <c r="V2903" s="367">
        <v>8899.9999999998799</v>
      </c>
      <c r="W2903" s="367">
        <v>1483333.3333333437</v>
      </c>
      <c r="X2903" s="384">
        <v>93196.399720852132</v>
      </c>
      <c r="Y2903" s="386">
        <v>8900.0000000000618</v>
      </c>
      <c r="Z2903" s="367"/>
      <c r="AA2903" s="367"/>
      <c r="AB2903" s="367"/>
      <c r="AC2903" s="367"/>
      <c r="AD2903" s="367"/>
      <c r="AE2903" s="367"/>
      <c r="AF2903" s="367"/>
      <c r="AG2903" s="367"/>
      <c r="AH2903" s="367"/>
      <c r="AI2903" s="367"/>
      <c r="AJ2903" s="367"/>
      <c r="AK2903" s="367"/>
      <c r="AL2903" s="367"/>
      <c r="AM2903" s="367"/>
      <c r="AN2903" s="367"/>
      <c r="AO2903" s="367"/>
      <c r="AP2903" s="367"/>
      <c r="AQ2903" s="367"/>
      <c r="AR2903" s="367"/>
      <c r="AS2903" s="367"/>
      <c r="AT2903" s="367"/>
    </row>
    <row r="2904" spans="2:46" ht="13.8">
      <c r="B2904" s="26">
        <v>148.50000000000028</v>
      </c>
      <c r="C2904" s="363">
        <v>1246.7275896247586</v>
      </c>
      <c r="D2904" s="367">
        <v>8910.0000000000164</v>
      </c>
      <c r="E2904" s="367">
        <v>41441.860465116537</v>
      </c>
      <c r="F2904" s="367">
        <v>-12473983.524160458</v>
      </c>
      <c r="G2904" s="367">
        <v>8910.0000000000564</v>
      </c>
      <c r="H2904" s="367">
        <v>222750</v>
      </c>
      <c r="I2904" s="384">
        <v>-147079331.21978229</v>
      </c>
      <c r="J2904" s="367">
        <v>8910</v>
      </c>
      <c r="K2904" s="367">
        <v>54000.00000000088</v>
      </c>
      <c r="L2904" s="384">
        <v>-9168499.2222318593</v>
      </c>
      <c r="M2904" s="367">
        <v>8910.0000000001455</v>
      </c>
      <c r="N2904" s="367">
        <v>891</v>
      </c>
      <c r="O2904" s="384">
        <v>-153117.00663775616</v>
      </c>
      <c r="P2904" s="367">
        <v>129.19499999999999</v>
      </c>
      <c r="Q2904" s="367">
        <v>891</v>
      </c>
      <c r="R2904" s="384">
        <v>-67721.061550263432</v>
      </c>
      <c r="S2904" s="367">
        <v>124.74</v>
      </c>
      <c r="T2904" s="367">
        <v>30724.137931034064</v>
      </c>
      <c r="U2904" s="384">
        <v>-9369322.2130086459</v>
      </c>
      <c r="V2904" s="367">
        <v>8909.9999999998781</v>
      </c>
      <c r="W2904" s="367">
        <v>1485000.0000000105</v>
      </c>
      <c r="X2904" s="384">
        <v>92894.587282308625</v>
      </c>
      <c r="Y2904" s="386">
        <v>8910.0000000000618</v>
      </c>
      <c r="Z2904" s="367"/>
      <c r="AA2904" s="367"/>
      <c r="AB2904" s="367"/>
      <c r="AC2904" s="367"/>
      <c r="AD2904" s="367"/>
      <c r="AE2904" s="367"/>
      <c r="AF2904" s="367"/>
      <c r="AG2904" s="367"/>
      <c r="AH2904" s="367"/>
      <c r="AI2904" s="367"/>
      <c r="AJ2904" s="367"/>
      <c r="AK2904" s="367"/>
      <c r="AL2904" s="367"/>
      <c r="AM2904" s="367"/>
      <c r="AN2904" s="367"/>
      <c r="AO2904" s="367"/>
      <c r="AP2904" s="367"/>
      <c r="AQ2904" s="367"/>
      <c r="AR2904" s="367"/>
      <c r="AS2904" s="367"/>
      <c r="AT2904" s="367"/>
    </row>
    <row r="2905" spans="2:46" ht="13.8">
      <c r="B2905" s="26">
        <v>148.66666666666694</v>
      </c>
      <c r="C2905" s="363">
        <v>1248.0591504657459</v>
      </c>
      <c r="D2905" s="367">
        <v>8920.0000000000164</v>
      </c>
      <c r="E2905" s="367">
        <v>41488.372093023514</v>
      </c>
      <c r="F2905" s="367">
        <v>-12502088.656206723</v>
      </c>
      <c r="G2905" s="367">
        <v>8920.0000000000564</v>
      </c>
      <c r="H2905" s="367">
        <v>223000</v>
      </c>
      <c r="I2905" s="384">
        <v>-147410461.28736752</v>
      </c>
      <c r="J2905" s="367">
        <v>8920</v>
      </c>
      <c r="K2905" s="367">
        <v>54060.606060606944</v>
      </c>
      <c r="L2905" s="384">
        <v>-9189586.1868059132</v>
      </c>
      <c r="M2905" s="367">
        <v>8920.0000000001473</v>
      </c>
      <c r="N2905" s="367">
        <v>892</v>
      </c>
      <c r="O2905" s="384">
        <v>-153463.62726715876</v>
      </c>
      <c r="P2905" s="367">
        <v>129.34</v>
      </c>
      <c r="Q2905" s="367">
        <v>892</v>
      </c>
      <c r="R2905" s="384">
        <v>-67879.551991719694</v>
      </c>
      <c r="S2905" s="367">
        <v>124.88</v>
      </c>
      <c r="T2905" s="367">
        <v>30758.620689654752</v>
      </c>
      <c r="U2905" s="384">
        <v>-9390782.1901399326</v>
      </c>
      <c r="V2905" s="367">
        <v>8919.9999999998781</v>
      </c>
      <c r="W2905" s="367">
        <v>1486666.6666666772</v>
      </c>
      <c r="X2905" s="384">
        <v>92591.862324136746</v>
      </c>
      <c r="Y2905" s="386">
        <v>8920.0000000000637</v>
      </c>
      <c r="Z2905" s="367"/>
      <c r="AA2905" s="367"/>
      <c r="AB2905" s="367"/>
      <c r="AC2905" s="367"/>
      <c r="AD2905" s="367"/>
      <c r="AE2905" s="367"/>
      <c r="AF2905" s="367"/>
      <c r="AG2905" s="367"/>
      <c r="AH2905" s="367"/>
      <c r="AI2905" s="367"/>
      <c r="AJ2905" s="367"/>
      <c r="AK2905" s="367"/>
      <c r="AL2905" s="367"/>
      <c r="AM2905" s="367"/>
      <c r="AN2905" s="367"/>
      <c r="AO2905" s="367"/>
      <c r="AP2905" s="367"/>
      <c r="AQ2905" s="367"/>
      <c r="AR2905" s="367"/>
      <c r="AS2905" s="367"/>
      <c r="AT2905" s="367"/>
    </row>
    <row r="2906" spans="2:46" ht="13.8">
      <c r="B2906" s="26">
        <v>148.8333333333336</v>
      </c>
      <c r="C2906" s="363">
        <v>1249.3905595477877</v>
      </c>
      <c r="D2906" s="367">
        <v>8930.0000000000164</v>
      </c>
      <c r="E2906" s="367">
        <v>41534.883720930491</v>
      </c>
      <c r="F2906" s="367">
        <v>-12530225.414151058</v>
      </c>
      <c r="G2906" s="367">
        <v>8930.0000000000564</v>
      </c>
      <c r="H2906" s="367">
        <v>223250</v>
      </c>
      <c r="I2906" s="384">
        <v>-147741963.68200752</v>
      </c>
      <c r="J2906" s="367">
        <v>8929.9999999999982</v>
      </c>
      <c r="K2906" s="367">
        <v>54121.212121213008</v>
      </c>
      <c r="L2906" s="384">
        <v>-9210697.3595458623</v>
      </c>
      <c r="M2906" s="367">
        <v>8930.0000000001473</v>
      </c>
      <c r="N2906" s="367">
        <v>893</v>
      </c>
      <c r="O2906" s="384">
        <v>-153810.63976233962</v>
      </c>
      <c r="P2906" s="367">
        <v>129.48499999999999</v>
      </c>
      <c r="Q2906" s="367">
        <v>893</v>
      </c>
      <c r="R2906" s="384">
        <v>-68038.227376585608</v>
      </c>
      <c r="S2906" s="367">
        <v>125.02</v>
      </c>
      <c r="T2906" s="367">
        <v>30793.10344827544</v>
      </c>
      <c r="U2906" s="384">
        <v>-9412266.7064281385</v>
      </c>
      <c r="V2906" s="367">
        <v>8929.9999999998781</v>
      </c>
      <c r="W2906" s="367">
        <v>1488333.333333344</v>
      </c>
      <c r="X2906" s="384">
        <v>92288.224846336627</v>
      </c>
      <c r="Y2906" s="386">
        <v>8930.0000000000637</v>
      </c>
      <c r="Z2906" s="367"/>
      <c r="AA2906" s="367"/>
      <c r="AB2906" s="367"/>
      <c r="AC2906" s="367"/>
      <c r="AD2906" s="367"/>
      <c r="AE2906" s="367"/>
      <c r="AF2906" s="367"/>
      <c r="AG2906" s="367"/>
      <c r="AH2906" s="367"/>
      <c r="AI2906" s="367"/>
      <c r="AJ2906" s="367"/>
      <c r="AK2906" s="367"/>
      <c r="AL2906" s="367"/>
      <c r="AM2906" s="367"/>
      <c r="AN2906" s="367"/>
      <c r="AO2906" s="367"/>
      <c r="AP2906" s="367"/>
      <c r="AQ2906" s="367"/>
      <c r="AR2906" s="367"/>
      <c r="AS2906" s="367"/>
      <c r="AT2906" s="367"/>
    </row>
    <row r="2907" spans="2:46" ht="13.8">
      <c r="B2907" s="26">
        <v>149.00000000000026</v>
      </c>
      <c r="C2907" s="363">
        <v>1250.7218168708839</v>
      </c>
      <c r="D2907" s="367">
        <v>8940.0000000000164</v>
      </c>
      <c r="E2907" s="367">
        <v>41581.395348837468</v>
      </c>
      <c r="F2907" s="367">
        <v>-12558393.797993457</v>
      </c>
      <c r="G2907" s="367">
        <v>8940.0000000000564</v>
      </c>
      <c r="H2907" s="367">
        <v>223500</v>
      </c>
      <c r="I2907" s="384">
        <v>-148073838.40370235</v>
      </c>
      <c r="J2907" s="367">
        <v>8939.9999999999982</v>
      </c>
      <c r="K2907" s="367">
        <v>54181.818181819071</v>
      </c>
      <c r="L2907" s="384">
        <v>-9231832.7404517084</v>
      </c>
      <c r="M2907" s="367">
        <v>8940.0000000001473</v>
      </c>
      <c r="N2907" s="367">
        <v>894</v>
      </c>
      <c r="O2907" s="384">
        <v>-154158.04412329878</v>
      </c>
      <c r="P2907" s="367">
        <v>129.63</v>
      </c>
      <c r="Q2907" s="367">
        <v>894</v>
      </c>
      <c r="R2907" s="384">
        <v>-68197.087704861202</v>
      </c>
      <c r="S2907" s="367">
        <v>125.16</v>
      </c>
      <c r="T2907" s="367">
        <v>30827.586206896129</v>
      </c>
      <c r="U2907" s="384">
        <v>-9433775.7618732583</v>
      </c>
      <c r="V2907" s="367">
        <v>8939.9999999998763</v>
      </c>
      <c r="W2907" s="367">
        <v>1490000.0000000107</v>
      </c>
      <c r="X2907" s="384">
        <v>91983.674848908166</v>
      </c>
      <c r="Y2907" s="386">
        <v>8940.0000000000637</v>
      </c>
      <c r="Z2907" s="367"/>
      <c r="AA2907" s="367"/>
      <c r="AB2907" s="367"/>
      <c r="AC2907" s="367"/>
      <c r="AD2907" s="367"/>
      <c r="AE2907" s="367"/>
      <c r="AF2907" s="367"/>
      <c r="AG2907" s="367"/>
      <c r="AH2907" s="367"/>
      <c r="AI2907" s="367"/>
      <c r="AJ2907" s="367"/>
      <c r="AK2907" s="367"/>
      <c r="AL2907" s="367"/>
      <c r="AM2907" s="367"/>
      <c r="AN2907" s="367"/>
      <c r="AO2907" s="367"/>
      <c r="AP2907" s="367"/>
      <c r="AQ2907" s="367"/>
      <c r="AR2907" s="367"/>
      <c r="AS2907" s="367"/>
      <c r="AT2907" s="367"/>
    </row>
    <row r="2908" spans="2:46" ht="13.8">
      <c r="B2908" s="26">
        <v>149.16666666666691</v>
      </c>
      <c r="C2908" s="363">
        <v>1252.052922435035</v>
      </c>
      <c r="D2908" s="367">
        <v>8950.0000000000146</v>
      </c>
      <c r="E2908" s="367">
        <v>41627.906976744445</v>
      </c>
      <c r="F2908" s="367">
        <v>-12586593.807733921</v>
      </c>
      <c r="G2908" s="367">
        <v>8950.0000000000564</v>
      </c>
      <c r="H2908" s="367">
        <v>223750</v>
      </c>
      <c r="I2908" s="384">
        <v>-148406085.452452</v>
      </c>
      <c r="J2908" s="367">
        <v>8949.9999999999982</v>
      </c>
      <c r="K2908" s="367">
        <v>54242.424242425135</v>
      </c>
      <c r="L2908" s="384">
        <v>-9252992.3295234516</v>
      </c>
      <c r="M2908" s="367">
        <v>8950.0000000001473</v>
      </c>
      <c r="N2908" s="367">
        <v>895</v>
      </c>
      <c r="O2908" s="384">
        <v>-154505.84035003619</v>
      </c>
      <c r="P2908" s="367">
        <v>129.77500000000001</v>
      </c>
      <c r="Q2908" s="367">
        <v>895</v>
      </c>
      <c r="R2908" s="384">
        <v>-68356.132976546432</v>
      </c>
      <c r="S2908" s="367">
        <v>125.3</v>
      </c>
      <c r="T2908" s="367">
        <v>30862.068965516817</v>
      </c>
      <c r="U2908" s="384">
        <v>-9455309.3564752992</v>
      </c>
      <c r="V2908" s="367">
        <v>8949.9999999998763</v>
      </c>
      <c r="W2908" s="367">
        <v>1491666.6666666775</v>
      </c>
      <c r="X2908" s="384">
        <v>91678.212331851435</v>
      </c>
      <c r="Y2908" s="386">
        <v>8950.0000000000637</v>
      </c>
      <c r="Z2908" s="367"/>
      <c r="AA2908" s="367"/>
      <c r="AB2908" s="367"/>
      <c r="AC2908" s="367"/>
      <c r="AD2908" s="367"/>
      <c r="AE2908" s="367"/>
      <c r="AF2908" s="367"/>
      <c r="AG2908" s="367"/>
      <c r="AH2908" s="367"/>
      <c r="AI2908" s="367"/>
      <c r="AJ2908" s="367"/>
      <c r="AK2908" s="367"/>
      <c r="AL2908" s="367"/>
      <c r="AM2908" s="367"/>
      <c r="AN2908" s="367"/>
      <c r="AO2908" s="367"/>
      <c r="AP2908" s="367"/>
      <c r="AQ2908" s="367"/>
      <c r="AR2908" s="367"/>
      <c r="AS2908" s="367"/>
      <c r="AT2908" s="367"/>
    </row>
    <row r="2909" spans="2:46" ht="13.8">
      <c r="B2909" s="26">
        <v>149.33333333333357</v>
      </c>
      <c r="C2909" s="363">
        <v>1253.3838762402406</v>
      </c>
      <c r="D2909" s="367">
        <v>8960.0000000000146</v>
      </c>
      <c r="E2909" s="367">
        <v>41674.418604651422</v>
      </c>
      <c r="F2909" s="367">
        <v>-12614825.443372454</v>
      </c>
      <c r="G2909" s="367">
        <v>8960.0000000000564</v>
      </c>
      <c r="H2909" s="367">
        <v>224000</v>
      </c>
      <c r="I2909" s="384">
        <v>-148738704.8282564</v>
      </c>
      <c r="J2909" s="367">
        <v>8959.9999999999982</v>
      </c>
      <c r="K2909" s="367">
        <v>54303.030303031199</v>
      </c>
      <c r="L2909" s="384">
        <v>-9274176.1267610956</v>
      </c>
      <c r="M2909" s="367">
        <v>8960.0000000001492</v>
      </c>
      <c r="N2909" s="367">
        <v>896</v>
      </c>
      <c r="O2909" s="384">
        <v>-154854.02844255182</v>
      </c>
      <c r="P2909" s="367">
        <v>129.91999999999999</v>
      </c>
      <c r="Q2909" s="367">
        <v>896</v>
      </c>
      <c r="R2909" s="384">
        <v>-68515.3631916413</v>
      </c>
      <c r="S2909" s="367">
        <v>125.44</v>
      </c>
      <c r="T2909" s="367">
        <v>30896.551724137506</v>
      </c>
      <c r="U2909" s="384">
        <v>-9476867.4902342577</v>
      </c>
      <c r="V2909" s="367">
        <v>8959.9999999998763</v>
      </c>
      <c r="W2909" s="367">
        <v>1493333.3333333442</v>
      </c>
      <c r="X2909" s="384">
        <v>91371.837295166333</v>
      </c>
      <c r="Y2909" s="386">
        <v>8960.0000000000655</v>
      </c>
      <c r="Z2909" s="367"/>
      <c r="AA2909" s="367"/>
      <c r="AB2909" s="367"/>
      <c r="AC2909" s="367"/>
      <c r="AD2909" s="367"/>
      <c r="AE2909" s="367"/>
      <c r="AF2909" s="367"/>
      <c r="AG2909" s="367"/>
      <c r="AH2909" s="367"/>
      <c r="AI2909" s="367"/>
      <c r="AJ2909" s="367"/>
      <c r="AK2909" s="367"/>
      <c r="AL2909" s="367"/>
      <c r="AM2909" s="367"/>
      <c r="AN2909" s="367"/>
      <c r="AO2909" s="367"/>
      <c r="AP2909" s="367"/>
      <c r="AQ2909" s="367"/>
      <c r="AR2909" s="367"/>
      <c r="AS2909" s="367"/>
      <c r="AT2909" s="367"/>
    </row>
    <row r="2910" spans="2:46" ht="13.8">
      <c r="B2910" s="26">
        <v>149.50000000000023</v>
      </c>
      <c r="C2910" s="363">
        <v>1254.7146782865002</v>
      </c>
      <c r="D2910" s="367">
        <v>8970.0000000000127</v>
      </c>
      <c r="E2910" s="367">
        <v>41720.930232558399</v>
      </c>
      <c r="F2910" s="367">
        <v>-12643088.704909053</v>
      </c>
      <c r="G2910" s="367">
        <v>8970.0000000000564</v>
      </c>
      <c r="H2910" s="367">
        <v>224250</v>
      </c>
      <c r="I2910" s="384">
        <v>-149071696.53111565</v>
      </c>
      <c r="J2910" s="367">
        <v>8969.9999999999982</v>
      </c>
      <c r="K2910" s="367">
        <v>54363.636363637263</v>
      </c>
      <c r="L2910" s="384">
        <v>-9295384.1321646348</v>
      </c>
      <c r="M2910" s="367">
        <v>8970.0000000001492</v>
      </c>
      <c r="N2910" s="367">
        <v>897</v>
      </c>
      <c r="O2910" s="384">
        <v>-155202.60840084573</v>
      </c>
      <c r="P2910" s="367">
        <v>130.065</v>
      </c>
      <c r="Q2910" s="367">
        <v>897</v>
      </c>
      <c r="R2910" s="384">
        <v>-68674.778350145818</v>
      </c>
      <c r="S2910" s="367">
        <v>125.58</v>
      </c>
      <c r="T2910" s="367">
        <v>30931.034482758194</v>
      </c>
      <c r="U2910" s="384">
        <v>-9498450.1631501336</v>
      </c>
      <c r="V2910" s="367">
        <v>8969.9999999998763</v>
      </c>
      <c r="W2910" s="367">
        <v>1495000.0000000109</v>
      </c>
      <c r="X2910" s="384">
        <v>91064.549738852962</v>
      </c>
      <c r="Y2910" s="386">
        <v>8970.0000000000655</v>
      </c>
      <c r="Z2910" s="367"/>
      <c r="AA2910" s="367"/>
      <c r="AB2910" s="367"/>
      <c r="AC2910" s="367"/>
      <c r="AD2910" s="367"/>
      <c r="AE2910" s="367"/>
      <c r="AF2910" s="367"/>
      <c r="AG2910" s="367"/>
      <c r="AH2910" s="367"/>
      <c r="AI2910" s="367"/>
      <c r="AJ2910" s="367"/>
      <c r="AK2910" s="367"/>
      <c r="AL2910" s="367"/>
      <c r="AM2910" s="367"/>
      <c r="AN2910" s="367"/>
      <c r="AO2910" s="367"/>
      <c r="AP2910" s="367"/>
      <c r="AQ2910" s="367"/>
      <c r="AR2910" s="367"/>
      <c r="AS2910" s="367"/>
      <c r="AT2910" s="367"/>
    </row>
    <row r="2911" spans="2:46" ht="13.8">
      <c r="B2911" s="26">
        <v>149.66666666666688</v>
      </c>
      <c r="C2911" s="363">
        <v>1256.0453285738147</v>
      </c>
      <c r="D2911" s="367">
        <v>8980.0000000000127</v>
      </c>
      <c r="E2911" s="367">
        <v>41767.441860465377</v>
      </c>
      <c r="F2911" s="367">
        <v>-12671383.59234372</v>
      </c>
      <c r="G2911" s="367">
        <v>8980.0000000000564</v>
      </c>
      <c r="H2911" s="367">
        <v>224500</v>
      </c>
      <c r="I2911" s="384">
        <v>-149405060.56102973</v>
      </c>
      <c r="J2911" s="367">
        <v>8980</v>
      </c>
      <c r="K2911" s="367">
        <v>54424.242424243326</v>
      </c>
      <c r="L2911" s="384">
        <v>-9316616.3457340673</v>
      </c>
      <c r="M2911" s="367">
        <v>8980.0000000001492</v>
      </c>
      <c r="N2911" s="367">
        <v>898</v>
      </c>
      <c r="O2911" s="384">
        <v>-155551.58022491797</v>
      </c>
      <c r="P2911" s="367">
        <v>130.21</v>
      </c>
      <c r="Q2911" s="367">
        <v>898</v>
      </c>
      <c r="R2911" s="384">
        <v>-68834.378452059987</v>
      </c>
      <c r="S2911" s="367">
        <v>125.72</v>
      </c>
      <c r="T2911" s="367">
        <v>30965.517241378882</v>
      </c>
      <c r="U2911" s="384">
        <v>-9520057.375222927</v>
      </c>
      <c r="V2911" s="367">
        <v>8979.9999999998763</v>
      </c>
      <c r="W2911" s="367">
        <v>1496666.6666666777</v>
      </c>
      <c r="X2911" s="384">
        <v>90756.349662911307</v>
      </c>
      <c r="Y2911" s="386">
        <v>8980.0000000000655</v>
      </c>
      <c r="Z2911" s="367"/>
      <c r="AA2911" s="367"/>
      <c r="AB2911" s="367"/>
      <c r="AC2911" s="367"/>
      <c r="AD2911" s="367"/>
      <c r="AE2911" s="367"/>
      <c r="AF2911" s="367"/>
      <c r="AG2911" s="367"/>
      <c r="AH2911" s="367"/>
      <c r="AI2911" s="367"/>
      <c r="AJ2911" s="367"/>
      <c r="AK2911" s="367"/>
      <c r="AL2911" s="367"/>
      <c r="AM2911" s="367"/>
      <c r="AN2911" s="367"/>
      <c r="AO2911" s="367"/>
      <c r="AP2911" s="367"/>
      <c r="AQ2911" s="367"/>
      <c r="AR2911" s="367"/>
      <c r="AS2911" s="367"/>
      <c r="AT2911" s="367"/>
    </row>
    <row r="2912" spans="2:46" ht="13.8">
      <c r="B2912" s="26">
        <v>149.83333333333354</v>
      </c>
      <c r="C2912" s="363">
        <v>1257.3758271021836</v>
      </c>
      <c r="D2912" s="367">
        <v>8990.0000000000127</v>
      </c>
      <c r="E2912" s="367">
        <v>41813.953488372354</v>
      </c>
      <c r="F2912" s="367">
        <v>-12699710.10567645</v>
      </c>
      <c r="G2912" s="367">
        <v>8990.0000000000564</v>
      </c>
      <c r="H2912" s="367">
        <v>224750</v>
      </c>
      <c r="I2912" s="384">
        <v>-149738796.91799858</v>
      </c>
      <c r="J2912" s="367">
        <v>8990</v>
      </c>
      <c r="K2912" s="367">
        <v>54484.84848484939</v>
      </c>
      <c r="L2912" s="384">
        <v>-9337872.7674694061</v>
      </c>
      <c r="M2912" s="367">
        <v>8990.000000000151</v>
      </c>
      <c r="N2912" s="367">
        <v>899</v>
      </c>
      <c r="O2912" s="384">
        <v>-155900.94391476834</v>
      </c>
      <c r="P2912" s="367">
        <v>130.35499999999999</v>
      </c>
      <c r="Q2912" s="367">
        <v>899</v>
      </c>
      <c r="R2912" s="384">
        <v>-68994.163497383823</v>
      </c>
      <c r="S2912" s="367">
        <v>125.86</v>
      </c>
      <c r="T2912" s="367">
        <v>30999.999999999571</v>
      </c>
      <c r="U2912" s="384">
        <v>-9541689.1264526397</v>
      </c>
      <c r="V2912" s="367">
        <v>8989.9999999998763</v>
      </c>
      <c r="W2912" s="367">
        <v>1498333.3333333444</v>
      </c>
      <c r="X2912" s="384">
        <v>90447.237067341353</v>
      </c>
      <c r="Y2912" s="386">
        <v>8990.0000000000655</v>
      </c>
      <c r="Z2912" s="367"/>
      <c r="AA2912" s="367"/>
      <c r="AB2912" s="367"/>
      <c r="AC2912" s="367"/>
      <c r="AD2912" s="367"/>
      <c r="AE2912" s="367"/>
      <c r="AF2912" s="367"/>
      <c r="AG2912" s="367"/>
      <c r="AH2912" s="367"/>
      <c r="AI2912" s="367"/>
      <c r="AJ2912" s="367"/>
      <c r="AK2912" s="367"/>
      <c r="AL2912" s="367"/>
      <c r="AM2912" s="367"/>
      <c r="AN2912" s="367"/>
      <c r="AO2912" s="367"/>
      <c r="AP2912" s="367"/>
      <c r="AQ2912" s="367"/>
      <c r="AR2912" s="367"/>
      <c r="AS2912" s="367"/>
      <c r="AT2912" s="367"/>
    </row>
    <row r="2913" spans="2:46" ht="13.8">
      <c r="B2913" s="26">
        <v>150.0000000000002</v>
      </c>
      <c r="C2913" s="363">
        <v>1258.7061738716072</v>
      </c>
      <c r="D2913" s="367">
        <v>9000.0000000000127</v>
      </c>
      <c r="E2913" s="367">
        <v>41860.465116279331</v>
      </c>
      <c r="F2913" s="367">
        <v>-12728068.244907249</v>
      </c>
      <c r="G2913" s="367">
        <v>9000.0000000000564</v>
      </c>
      <c r="H2913" s="367">
        <v>225000</v>
      </c>
      <c r="I2913" s="384">
        <v>-150072905.6020222</v>
      </c>
      <c r="J2913" s="367">
        <v>9000</v>
      </c>
      <c r="K2913" s="367">
        <v>54545.454545455454</v>
      </c>
      <c r="L2913" s="384">
        <v>-9359153.3973706346</v>
      </c>
      <c r="M2913" s="367">
        <v>9000.000000000151</v>
      </c>
      <c r="N2913" s="367">
        <v>900</v>
      </c>
      <c r="O2913" s="384">
        <v>-156250.69947039706</v>
      </c>
      <c r="P2913" s="367">
        <v>130.5</v>
      </c>
      <c r="Q2913" s="367">
        <v>900</v>
      </c>
      <c r="R2913" s="384">
        <v>-69154.133486117295</v>
      </c>
      <c r="S2913" s="367">
        <v>126</v>
      </c>
      <c r="T2913" s="367">
        <v>31034.482758620259</v>
      </c>
      <c r="U2913" s="384">
        <v>-9563345.4168392643</v>
      </c>
      <c r="V2913" s="367">
        <v>8999.9999999998745</v>
      </c>
      <c r="W2913" s="367">
        <v>1500000.0000000112</v>
      </c>
      <c r="X2913" s="384">
        <v>90137.211952143014</v>
      </c>
      <c r="Y2913" s="386">
        <v>9000.0000000000673</v>
      </c>
      <c r="Z2913" s="367"/>
      <c r="AA2913" s="367"/>
      <c r="AB2913" s="367"/>
      <c r="AC2913" s="367"/>
      <c r="AD2913" s="367"/>
      <c r="AE2913" s="367"/>
      <c r="AF2913" s="367"/>
      <c r="AG2913" s="367"/>
      <c r="AH2913" s="367"/>
      <c r="AI2913" s="367"/>
      <c r="AJ2913" s="367"/>
      <c r="AK2913" s="367"/>
      <c r="AL2913" s="367"/>
      <c r="AM2913" s="367"/>
      <c r="AN2913" s="367"/>
      <c r="AO2913" s="367"/>
      <c r="AP2913" s="367"/>
      <c r="AQ2913" s="367"/>
      <c r="AR2913" s="367"/>
      <c r="AS2913" s="367"/>
      <c r="AT2913" s="367"/>
    </row>
    <row r="2914" spans="2:46" ht="13.8">
      <c r="B2914" s="26">
        <v>150.16666666666686</v>
      </c>
      <c r="C2914" s="363">
        <v>1260.0363688820853</v>
      </c>
      <c r="D2914" s="367">
        <v>9010.0000000000109</v>
      </c>
      <c r="E2914" s="367">
        <v>41906.976744186308</v>
      </c>
      <c r="F2914" s="367">
        <v>-12756458.010036113</v>
      </c>
      <c r="G2914" s="367">
        <v>9010.0000000000564</v>
      </c>
      <c r="H2914" s="367">
        <v>225250</v>
      </c>
      <c r="I2914" s="384">
        <v>-150407386.61310062</v>
      </c>
      <c r="J2914" s="367">
        <v>9010</v>
      </c>
      <c r="K2914" s="367">
        <v>54606.060606061517</v>
      </c>
      <c r="L2914" s="384">
        <v>-9380458.235437762</v>
      </c>
      <c r="M2914" s="367">
        <v>9010.000000000151</v>
      </c>
      <c r="N2914" s="367">
        <v>901</v>
      </c>
      <c r="O2914" s="384">
        <v>-156600.84689180407</v>
      </c>
      <c r="P2914" s="367">
        <v>130.64500000000001</v>
      </c>
      <c r="Q2914" s="367">
        <v>901</v>
      </c>
      <c r="R2914" s="384">
        <v>-69314.288418260418</v>
      </c>
      <c r="S2914" s="367">
        <v>126.14</v>
      </c>
      <c r="T2914" s="367">
        <v>31068.965517240948</v>
      </c>
      <c r="U2914" s="384">
        <v>-9585026.2463828139</v>
      </c>
      <c r="V2914" s="367">
        <v>9009.9999999998745</v>
      </c>
      <c r="W2914" s="367">
        <v>1501666.6666666779</v>
      </c>
      <c r="X2914" s="384">
        <v>89826.274317316464</v>
      </c>
      <c r="Y2914" s="386">
        <v>9010.0000000000673</v>
      </c>
      <c r="Z2914" s="367"/>
      <c r="AA2914" s="367"/>
      <c r="AB2914" s="367"/>
      <c r="AC2914" s="367"/>
      <c r="AD2914" s="367"/>
      <c r="AE2914" s="367"/>
      <c r="AF2914" s="367"/>
      <c r="AG2914" s="367"/>
      <c r="AH2914" s="367"/>
      <c r="AI2914" s="367"/>
      <c r="AJ2914" s="367"/>
      <c r="AK2914" s="367"/>
      <c r="AL2914" s="367"/>
      <c r="AM2914" s="367"/>
      <c r="AN2914" s="367"/>
      <c r="AO2914" s="367"/>
      <c r="AP2914" s="367"/>
      <c r="AQ2914" s="367"/>
      <c r="AR2914" s="367"/>
      <c r="AS2914" s="367"/>
      <c r="AT2914" s="367"/>
    </row>
    <row r="2915" spans="2:46" ht="13.8">
      <c r="B2915" s="26">
        <v>150.33333333333351</v>
      </c>
      <c r="C2915" s="363">
        <v>1261.3664121336178</v>
      </c>
      <c r="D2915" s="367">
        <v>9020.0000000000109</v>
      </c>
      <c r="E2915" s="367">
        <v>41953.488372093285</v>
      </c>
      <c r="F2915" s="367">
        <v>-12784879.401063045</v>
      </c>
      <c r="G2915" s="367">
        <v>9020.0000000000564</v>
      </c>
      <c r="H2915" s="367">
        <v>225500</v>
      </c>
      <c r="I2915" s="384">
        <v>-150742239.95123386</v>
      </c>
      <c r="J2915" s="367">
        <v>9020</v>
      </c>
      <c r="K2915" s="367">
        <v>54666.666666667581</v>
      </c>
      <c r="L2915" s="384">
        <v>-9401787.2816707846</v>
      </c>
      <c r="M2915" s="367">
        <v>9020.000000000151</v>
      </c>
      <c r="N2915" s="367">
        <v>902</v>
      </c>
      <c r="O2915" s="384">
        <v>-156951.38617898923</v>
      </c>
      <c r="P2915" s="367">
        <v>130.79</v>
      </c>
      <c r="Q2915" s="367">
        <v>902</v>
      </c>
      <c r="R2915" s="384">
        <v>-69474.628293813177</v>
      </c>
      <c r="S2915" s="367">
        <v>126.28</v>
      </c>
      <c r="T2915" s="367">
        <v>31103.448275861636</v>
      </c>
      <c r="U2915" s="384">
        <v>-9606731.615083281</v>
      </c>
      <c r="V2915" s="367">
        <v>9019.9999999998745</v>
      </c>
      <c r="W2915" s="367">
        <v>1503333.3333333447</v>
      </c>
      <c r="X2915" s="384">
        <v>89514.4241628616</v>
      </c>
      <c r="Y2915" s="386">
        <v>9020.0000000000673</v>
      </c>
      <c r="Z2915" s="367"/>
      <c r="AA2915" s="367"/>
      <c r="AB2915" s="367"/>
      <c r="AC2915" s="367"/>
      <c r="AD2915" s="367"/>
      <c r="AE2915" s="367"/>
      <c r="AF2915" s="367"/>
      <c r="AG2915" s="367"/>
      <c r="AH2915" s="367"/>
      <c r="AI2915" s="367"/>
      <c r="AJ2915" s="367"/>
      <c r="AK2915" s="367"/>
      <c r="AL2915" s="367"/>
      <c r="AM2915" s="367"/>
      <c r="AN2915" s="367"/>
      <c r="AO2915" s="367"/>
      <c r="AP2915" s="367"/>
      <c r="AQ2915" s="367"/>
      <c r="AR2915" s="367"/>
      <c r="AS2915" s="367"/>
      <c r="AT2915" s="367"/>
    </row>
    <row r="2916" spans="2:46" ht="13.8">
      <c r="B2916" s="26">
        <v>150.50000000000017</v>
      </c>
      <c r="C2916" s="363">
        <v>1262.696303626205</v>
      </c>
      <c r="D2916" s="367">
        <v>9030.0000000000109</v>
      </c>
      <c r="E2916" s="367">
        <v>42000.000000000262</v>
      </c>
      <c r="F2916" s="367">
        <v>-12813332.417988045</v>
      </c>
      <c r="G2916" s="367">
        <v>9030.0000000000564</v>
      </c>
      <c r="H2916" s="367">
        <v>225750</v>
      </c>
      <c r="I2916" s="384">
        <v>-151077465.61642191</v>
      </c>
      <c r="J2916" s="367">
        <v>9030</v>
      </c>
      <c r="K2916" s="367">
        <v>54727.272727273645</v>
      </c>
      <c r="L2916" s="384">
        <v>-9423140.5360697098</v>
      </c>
      <c r="M2916" s="367">
        <v>9030.0000000001528</v>
      </c>
      <c r="N2916" s="367">
        <v>903</v>
      </c>
      <c r="O2916" s="384">
        <v>-157302.31733195274</v>
      </c>
      <c r="P2916" s="367">
        <v>130.935</v>
      </c>
      <c r="Q2916" s="367">
        <v>903</v>
      </c>
      <c r="R2916" s="384">
        <v>-69635.153112775617</v>
      </c>
      <c r="S2916" s="367">
        <v>126.42</v>
      </c>
      <c r="T2916" s="367">
        <v>31137.931034482324</v>
      </c>
      <c r="U2916" s="384">
        <v>-9628461.5229406636</v>
      </c>
      <c r="V2916" s="367">
        <v>9029.9999999998745</v>
      </c>
      <c r="W2916" s="367">
        <v>1505000.0000000114</v>
      </c>
      <c r="X2916" s="384">
        <v>89201.661488778409</v>
      </c>
      <c r="Y2916" s="386">
        <v>9030.0000000000673</v>
      </c>
      <c r="Z2916" s="367"/>
      <c r="AA2916" s="367"/>
      <c r="AB2916" s="367"/>
      <c r="AC2916" s="367"/>
      <c r="AD2916" s="367"/>
      <c r="AE2916" s="367"/>
      <c r="AF2916" s="367"/>
      <c r="AG2916" s="367"/>
      <c r="AH2916" s="367"/>
      <c r="AI2916" s="367"/>
      <c r="AJ2916" s="367"/>
      <c r="AK2916" s="367"/>
      <c r="AL2916" s="367"/>
      <c r="AM2916" s="367"/>
      <c r="AN2916" s="367"/>
      <c r="AO2916" s="367"/>
      <c r="AP2916" s="367"/>
      <c r="AQ2916" s="367"/>
      <c r="AR2916" s="367"/>
      <c r="AS2916" s="367"/>
      <c r="AT2916" s="367"/>
    </row>
    <row r="2917" spans="2:46" ht="13.8">
      <c r="B2917" s="26">
        <v>150.66666666666683</v>
      </c>
      <c r="C2917" s="363">
        <v>1264.0260433598464</v>
      </c>
      <c r="D2917" s="367">
        <v>9040.0000000000109</v>
      </c>
      <c r="E2917" s="367">
        <v>42046.511627907239</v>
      </c>
      <c r="F2917" s="367">
        <v>-12841817.060811108</v>
      </c>
      <c r="G2917" s="367">
        <v>9040.0000000000564</v>
      </c>
      <c r="H2917" s="367">
        <v>226000</v>
      </c>
      <c r="I2917" s="384">
        <v>-151413063.60866475</v>
      </c>
      <c r="J2917" s="367">
        <v>9040</v>
      </c>
      <c r="K2917" s="367">
        <v>54787.878787879708</v>
      </c>
      <c r="L2917" s="384">
        <v>-9444517.9986345284</v>
      </c>
      <c r="M2917" s="367">
        <v>9040.0000000001528</v>
      </c>
      <c r="N2917" s="367">
        <v>904</v>
      </c>
      <c r="O2917" s="384">
        <v>-157653.64035069451</v>
      </c>
      <c r="P2917" s="367">
        <v>131.08000000000001</v>
      </c>
      <c r="Q2917" s="367">
        <v>904</v>
      </c>
      <c r="R2917" s="384">
        <v>-69795.862875147708</v>
      </c>
      <c r="S2917" s="367">
        <v>126.56</v>
      </c>
      <c r="T2917" s="367">
        <v>31172.413793103013</v>
      </c>
      <c r="U2917" s="384">
        <v>-9650215.9699549656</v>
      </c>
      <c r="V2917" s="367">
        <v>9039.9999999998745</v>
      </c>
      <c r="W2917" s="367">
        <v>1506666.6666666782</v>
      </c>
      <c r="X2917" s="384">
        <v>88887.986295066919</v>
      </c>
      <c r="Y2917" s="386">
        <v>9040.0000000000673</v>
      </c>
      <c r="Z2917" s="367"/>
      <c r="AA2917" s="367"/>
      <c r="AB2917" s="367"/>
      <c r="AC2917" s="367"/>
      <c r="AD2917" s="367"/>
      <c r="AE2917" s="367"/>
      <c r="AF2917" s="367"/>
      <c r="AG2917" s="367"/>
      <c r="AH2917" s="367"/>
      <c r="AI2917" s="367"/>
      <c r="AJ2917" s="367"/>
      <c r="AK2917" s="367"/>
      <c r="AL2917" s="367"/>
      <c r="AM2917" s="367"/>
      <c r="AN2917" s="367"/>
      <c r="AO2917" s="367"/>
      <c r="AP2917" s="367"/>
      <c r="AQ2917" s="367"/>
      <c r="AR2917" s="367"/>
      <c r="AS2917" s="367"/>
      <c r="AT2917" s="367"/>
    </row>
    <row r="2918" spans="2:46" ht="13.8">
      <c r="B2918" s="26">
        <v>150.83333333333348</v>
      </c>
      <c r="C2918" s="363">
        <v>1265.3556313345425</v>
      </c>
      <c r="D2918" s="367">
        <v>9050.0000000000091</v>
      </c>
      <c r="E2918" s="367">
        <v>42093.023255814216</v>
      </c>
      <c r="F2918" s="367">
        <v>-12870333.32953224</v>
      </c>
      <c r="G2918" s="367">
        <v>9050.0000000000564</v>
      </c>
      <c r="H2918" s="367">
        <v>226250</v>
      </c>
      <c r="I2918" s="384">
        <v>-151749033.92796236</v>
      </c>
      <c r="J2918" s="367">
        <v>9050</v>
      </c>
      <c r="K2918" s="367">
        <v>54848.484848485772</v>
      </c>
      <c r="L2918" s="384">
        <v>-9465919.6693652458</v>
      </c>
      <c r="M2918" s="367">
        <v>9050.0000000001528</v>
      </c>
      <c r="N2918" s="367">
        <v>905</v>
      </c>
      <c r="O2918" s="384">
        <v>-158005.35523521446</v>
      </c>
      <c r="P2918" s="367">
        <v>131.22499999999999</v>
      </c>
      <c r="Q2918" s="367">
        <v>905</v>
      </c>
      <c r="R2918" s="384">
        <v>-69956.757580929392</v>
      </c>
      <c r="S2918" s="367">
        <v>126.69999999999999</v>
      </c>
      <c r="T2918" s="367">
        <v>31206.896551723701</v>
      </c>
      <c r="U2918" s="384">
        <v>-9671994.9561261851</v>
      </c>
      <c r="V2918" s="367">
        <v>9049.9999999998745</v>
      </c>
      <c r="W2918" s="367">
        <v>1508333.3333333449</v>
      </c>
      <c r="X2918" s="384">
        <v>88573.398581727073</v>
      </c>
      <c r="Y2918" s="386">
        <v>9050.0000000000691</v>
      </c>
      <c r="Z2918" s="367"/>
      <c r="AA2918" s="367"/>
      <c r="AB2918" s="367"/>
      <c r="AC2918" s="367"/>
      <c r="AD2918" s="367"/>
      <c r="AE2918" s="367"/>
      <c r="AF2918" s="367"/>
      <c r="AG2918" s="367"/>
      <c r="AH2918" s="367"/>
      <c r="AI2918" s="367"/>
      <c r="AJ2918" s="367"/>
      <c r="AK2918" s="367"/>
      <c r="AL2918" s="367"/>
      <c r="AM2918" s="367"/>
      <c r="AN2918" s="367"/>
      <c r="AO2918" s="367"/>
      <c r="AP2918" s="367"/>
      <c r="AQ2918" s="367"/>
      <c r="AR2918" s="367"/>
      <c r="AS2918" s="367"/>
      <c r="AT2918" s="367"/>
    </row>
    <row r="2919" spans="2:46" ht="13.8">
      <c r="B2919" s="26">
        <v>151.00000000000014</v>
      </c>
      <c r="C2919" s="363">
        <v>1266.6850675502931</v>
      </c>
      <c r="D2919" s="367">
        <v>9060.0000000000091</v>
      </c>
      <c r="E2919" s="367">
        <v>42139.534883721193</v>
      </c>
      <c r="F2919" s="367">
        <v>-12898881.224151436</v>
      </c>
      <c r="G2919" s="367">
        <v>9060.0000000000564</v>
      </c>
      <c r="H2919" s="367">
        <v>226500</v>
      </c>
      <c r="I2919" s="384">
        <v>-152085376.5743148</v>
      </c>
      <c r="J2919" s="367">
        <v>9060</v>
      </c>
      <c r="K2919" s="367">
        <v>54909.090909091836</v>
      </c>
      <c r="L2919" s="384">
        <v>-9487345.5482618567</v>
      </c>
      <c r="M2919" s="367">
        <v>9060.0000000001528</v>
      </c>
      <c r="N2919" s="367">
        <v>906</v>
      </c>
      <c r="O2919" s="384">
        <v>-158357.46198551278</v>
      </c>
      <c r="P2919" s="367">
        <v>131.37</v>
      </c>
      <c r="Q2919" s="367">
        <v>906</v>
      </c>
      <c r="R2919" s="384">
        <v>-70117.837230120786</v>
      </c>
      <c r="S2919" s="367">
        <v>126.83999999999999</v>
      </c>
      <c r="T2919" s="367">
        <v>31241.37931034439</v>
      </c>
      <c r="U2919" s="384">
        <v>-9693798.4814543203</v>
      </c>
      <c r="V2919" s="367">
        <v>9059.9999999998727</v>
      </c>
      <c r="W2919" s="367">
        <v>1510000.0000000116</v>
      </c>
      <c r="X2919" s="384">
        <v>88257.898348758987</v>
      </c>
      <c r="Y2919" s="386">
        <v>9060.0000000000691</v>
      </c>
      <c r="Z2919" s="367"/>
      <c r="AA2919" s="367"/>
      <c r="AB2919" s="367"/>
      <c r="AC2919" s="367"/>
      <c r="AD2919" s="367"/>
      <c r="AE2919" s="367"/>
      <c r="AF2919" s="367"/>
      <c r="AG2919" s="367"/>
      <c r="AH2919" s="367"/>
      <c r="AI2919" s="367"/>
      <c r="AJ2919" s="367"/>
      <c r="AK2919" s="367"/>
      <c r="AL2919" s="367"/>
      <c r="AM2919" s="367"/>
      <c r="AN2919" s="367"/>
      <c r="AO2919" s="367"/>
      <c r="AP2919" s="367"/>
      <c r="AQ2919" s="367"/>
      <c r="AR2919" s="367"/>
      <c r="AS2919" s="367"/>
      <c r="AT2919" s="367"/>
    </row>
    <row r="2920" spans="2:46" ht="13.8">
      <c r="B2920" s="26">
        <v>151.1666666666668</v>
      </c>
      <c r="C2920" s="363">
        <v>1268.0143520070983</v>
      </c>
      <c r="D2920" s="367">
        <v>9070.0000000000073</v>
      </c>
      <c r="E2920" s="367">
        <v>42186.04651162817</v>
      </c>
      <c r="F2920" s="367">
        <v>-12927460.744668702</v>
      </c>
      <c r="G2920" s="367">
        <v>9070.0000000000564</v>
      </c>
      <c r="H2920" s="367">
        <v>226750</v>
      </c>
      <c r="I2920" s="384">
        <v>-152422091.54772201</v>
      </c>
      <c r="J2920" s="367">
        <v>9070</v>
      </c>
      <c r="K2920" s="367">
        <v>54969.696969697899</v>
      </c>
      <c r="L2920" s="384">
        <v>-9508795.635324372</v>
      </c>
      <c r="M2920" s="367">
        <v>9070.0000000001546</v>
      </c>
      <c r="N2920" s="367">
        <v>907</v>
      </c>
      <c r="O2920" s="384">
        <v>-158709.96060158926</v>
      </c>
      <c r="P2920" s="367">
        <v>131.51499999999999</v>
      </c>
      <c r="Q2920" s="367">
        <v>907</v>
      </c>
      <c r="R2920" s="384">
        <v>-70279.101822721816</v>
      </c>
      <c r="S2920" s="367">
        <v>126.97999999999999</v>
      </c>
      <c r="T2920" s="367">
        <v>31275.862068965078</v>
      </c>
      <c r="U2920" s="384">
        <v>-9715626.5459393747</v>
      </c>
      <c r="V2920" s="367">
        <v>9069.9999999998727</v>
      </c>
      <c r="W2920" s="367">
        <v>1511666.6666666784</v>
      </c>
      <c r="X2920" s="384">
        <v>87941.485596162514</v>
      </c>
      <c r="Y2920" s="386">
        <v>9070.0000000000709</v>
      </c>
      <c r="Z2920" s="367"/>
      <c r="AA2920" s="367"/>
      <c r="AB2920" s="367"/>
      <c r="AC2920" s="367"/>
      <c r="AD2920" s="367"/>
      <c r="AE2920" s="367"/>
      <c r="AF2920" s="367"/>
      <c r="AG2920" s="367"/>
      <c r="AH2920" s="367"/>
      <c r="AI2920" s="367"/>
      <c r="AJ2920" s="367"/>
      <c r="AK2920" s="367"/>
      <c r="AL2920" s="367"/>
      <c r="AM2920" s="367"/>
      <c r="AN2920" s="367"/>
      <c r="AO2920" s="367"/>
      <c r="AP2920" s="367"/>
      <c r="AQ2920" s="367"/>
      <c r="AR2920" s="367"/>
      <c r="AS2920" s="367"/>
      <c r="AT2920" s="367"/>
    </row>
    <row r="2921" spans="2:46" ht="13.8">
      <c r="B2921" s="26">
        <v>151.33333333333346</v>
      </c>
      <c r="C2921" s="363">
        <v>1269.3434847049582</v>
      </c>
      <c r="D2921" s="367">
        <v>9080.0000000000073</v>
      </c>
      <c r="E2921" s="367">
        <v>42232.558139535147</v>
      </c>
      <c r="F2921" s="367">
        <v>-12956071.891084032</v>
      </c>
      <c r="G2921" s="367">
        <v>9080.0000000000564</v>
      </c>
      <c r="H2921" s="367">
        <v>227000</v>
      </c>
      <c r="I2921" s="384">
        <v>-152759178.84818405</v>
      </c>
      <c r="J2921" s="367">
        <v>9080</v>
      </c>
      <c r="K2921" s="367">
        <v>55030.303030303963</v>
      </c>
      <c r="L2921" s="384">
        <v>-9530269.9305527788</v>
      </c>
      <c r="M2921" s="367">
        <v>9080.0000000001546</v>
      </c>
      <c r="N2921" s="367">
        <v>908</v>
      </c>
      <c r="O2921" s="384">
        <v>-159062.85108344405</v>
      </c>
      <c r="P2921" s="367">
        <v>131.66</v>
      </c>
      <c r="Q2921" s="367">
        <v>908</v>
      </c>
      <c r="R2921" s="384">
        <v>-70440.551358732482</v>
      </c>
      <c r="S2921" s="367">
        <v>127.11999999999999</v>
      </c>
      <c r="T2921" s="367">
        <v>31310.344827585766</v>
      </c>
      <c r="U2921" s="384">
        <v>-9737479.1495813467</v>
      </c>
      <c r="V2921" s="367">
        <v>9079.9999999998727</v>
      </c>
      <c r="W2921" s="367">
        <v>1513333.3333333451</v>
      </c>
      <c r="X2921" s="384">
        <v>87624.160323937831</v>
      </c>
      <c r="Y2921" s="386">
        <v>9080.0000000000709</v>
      </c>
      <c r="Z2921" s="367"/>
      <c r="AA2921" s="367"/>
      <c r="AB2921" s="367"/>
      <c r="AC2921" s="367"/>
      <c r="AD2921" s="367"/>
      <c r="AE2921" s="367"/>
      <c r="AF2921" s="367"/>
      <c r="AG2921" s="367"/>
      <c r="AH2921" s="367"/>
      <c r="AI2921" s="367"/>
      <c r="AJ2921" s="367"/>
      <c r="AK2921" s="367"/>
      <c r="AL2921" s="367"/>
      <c r="AM2921" s="367"/>
      <c r="AN2921" s="367"/>
      <c r="AO2921" s="367"/>
      <c r="AP2921" s="367"/>
      <c r="AQ2921" s="367"/>
      <c r="AR2921" s="367"/>
      <c r="AS2921" s="367"/>
      <c r="AT2921" s="367"/>
    </row>
    <row r="2922" spans="2:46" ht="13.8">
      <c r="B2922" s="26">
        <v>151.50000000000011</v>
      </c>
      <c r="C2922" s="363">
        <v>1270.6724656438721</v>
      </c>
      <c r="D2922" s="367">
        <v>9090.0000000000073</v>
      </c>
      <c r="E2922" s="367">
        <v>42279.069767442124</v>
      </c>
      <c r="F2922" s="367">
        <v>-12984714.66339743</v>
      </c>
      <c r="G2922" s="367">
        <v>9090.0000000000564</v>
      </c>
      <c r="H2922" s="367">
        <v>227250</v>
      </c>
      <c r="I2922" s="384">
        <v>-153096638.47570089</v>
      </c>
      <c r="J2922" s="367">
        <v>9090</v>
      </c>
      <c r="K2922" s="367">
        <v>55090.909090910027</v>
      </c>
      <c r="L2922" s="384">
        <v>-9551768.4339470863</v>
      </c>
      <c r="M2922" s="367">
        <v>9090.0000000001546</v>
      </c>
      <c r="N2922" s="367">
        <v>909</v>
      </c>
      <c r="O2922" s="384">
        <v>-159416.13343107715</v>
      </c>
      <c r="P2922" s="367">
        <v>131.80500000000001</v>
      </c>
      <c r="Q2922" s="367">
        <v>909</v>
      </c>
      <c r="R2922" s="384">
        <v>-70602.185838152815</v>
      </c>
      <c r="S2922" s="367">
        <v>127.25999999999999</v>
      </c>
      <c r="T2922" s="367">
        <v>31344.827586206455</v>
      </c>
      <c r="U2922" s="384">
        <v>-9759356.2923802342</v>
      </c>
      <c r="V2922" s="367">
        <v>9089.9999999998709</v>
      </c>
      <c r="W2922" s="367">
        <v>1515000.0000000119</v>
      </c>
      <c r="X2922" s="384">
        <v>87305.92253208482</v>
      </c>
      <c r="Y2922" s="386">
        <v>9090.0000000000709</v>
      </c>
      <c r="Z2922" s="367"/>
      <c r="AA2922" s="367"/>
      <c r="AB2922" s="367"/>
      <c r="AC2922" s="367"/>
      <c r="AD2922" s="367"/>
      <c r="AE2922" s="367"/>
      <c r="AF2922" s="367"/>
      <c r="AG2922" s="367"/>
      <c r="AH2922" s="367"/>
      <c r="AI2922" s="367"/>
      <c r="AJ2922" s="367"/>
      <c r="AK2922" s="367"/>
      <c r="AL2922" s="367"/>
      <c r="AM2922" s="367"/>
      <c r="AN2922" s="367"/>
      <c r="AO2922" s="367"/>
      <c r="AP2922" s="367"/>
      <c r="AQ2922" s="367"/>
      <c r="AR2922" s="367"/>
      <c r="AS2922" s="367"/>
      <c r="AT2922" s="367"/>
    </row>
    <row r="2923" spans="2:46" ht="13.8">
      <c r="B2923" s="26">
        <v>151.66666666666677</v>
      </c>
      <c r="C2923" s="363">
        <v>1272.0012948238411</v>
      </c>
      <c r="D2923" s="367">
        <v>9100.0000000000073</v>
      </c>
      <c r="E2923" s="367">
        <v>42325.581395349102</v>
      </c>
      <c r="F2923" s="367">
        <v>-13013389.061608892</v>
      </c>
      <c r="G2923" s="367">
        <v>9100.0000000000564</v>
      </c>
      <c r="H2923" s="367">
        <v>227500</v>
      </c>
      <c r="I2923" s="384">
        <v>-153434470.43027252</v>
      </c>
      <c r="J2923" s="367">
        <v>9100</v>
      </c>
      <c r="K2923" s="367">
        <v>55151.515151516091</v>
      </c>
      <c r="L2923" s="384">
        <v>-9573291.145507291</v>
      </c>
      <c r="M2923" s="367">
        <v>9100.0000000001564</v>
      </c>
      <c r="N2923" s="367">
        <v>910</v>
      </c>
      <c r="O2923" s="384">
        <v>-159769.80764448844</v>
      </c>
      <c r="P2923" s="367">
        <v>131.94999999999999</v>
      </c>
      <c r="Q2923" s="367">
        <v>910</v>
      </c>
      <c r="R2923" s="384">
        <v>-70764.005260982784</v>
      </c>
      <c r="S2923" s="367">
        <v>127.39999999999999</v>
      </c>
      <c r="T2923" s="367">
        <v>31379.310344827143</v>
      </c>
      <c r="U2923" s="384">
        <v>-9781257.9743360449</v>
      </c>
      <c r="V2923" s="367">
        <v>9099.9999999998709</v>
      </c>
      <c r="W2923" s="367">
        <v>1516666.6666666786</v>
      </c>
      <c r="X2923" s="384">
        <v>86986.772220603511</v>
      </c>
      <c r="Y2923" s="386">
        <v>9100.0000000000709</v>
      </c>
      <c r="Z2923" s="367"/>
      <c r="AA2923" s="367"/>
      <c r="AB2923" s="367"/>
      <c r="AC2923" s="367"/>
      <c r="AD2923" s="367"/>
      <c r="AE2923" s="367"/>
      <c r="AF2923" s="367"/>
      <c r="AG2923" s="367"/>
      <c r="AH2923" s="367"/>
      <c r="AI2923" s="367"/>
      <c r="AJ2923" s="367"/>
      <c r="AK2923" s="367"/>
      <c r="AL2923" s="367"/>
      <c r="AM2923" s="367"/>
      <c r="AN2923" s="367"/>
      <c r="AO2923" s="367"/>
      <c r="AP2923" s="367"/>
      <c r="AQ2923" s="367"/>
      <c r="AR2923" s="367"/>
      <c r="AS2923" s="367"/>
      <c r="AT2923" s="367"/>
    </row>
    <row r="2924" spans="2:46" ht="13.8">
      <c r="B2924" s="26">
        <v>151.83333333333343</v>
      </c>
      <c r="C2924" s="363">
        <v>1273.3299722448642</v>
      </c>
      <c r="D2924" s="367">
        <v>9110.0000000000055</v>
      </c>
      <c r="E2924" s="367">
        <v>42372.093023256079</v>
      </c>
      <c r="F2924" s="367">
        <v>-13042095.085718423</v>
      </c>
      <c r="G2924" s="367">
        <v>9110.0000000000564</v>
      </c>
      <c r="H2924" s="367">
        <v>227750</v>
      </c>
      <c r="I2924" s="384">
        <v>-153772674.71189895</v>
      </c>
      <c r="J2924" s="367">
        <v>9110</v>
      </c>
      <c r="K2924" s="367">
        <v>55212.121212122154</v>
      </c>
      <c r="L2924" s="384">
        <v>-9594838.0652333908</v>
      </c>
      <c r="M2924" s="367">
        <v>9110.0000000001564</v>
      </c>
      <c r="N2924" s="367">
        <v>911</v>
      </c>
      <c r="O2924" s="384">
        <v>-160123.873723678</v>
      </c>
      <c r="P2924" s="367">
        <v>132.095</v>
      </c>
      <c r="Q2924" s="367">
        <v>911</v>
      </c>
      <c r="R2924" s="384">
        <v>-70926.009627222418</v>
      </c>
      <c r="S2924" s="367">
        <v>127.53999999999999</v>
      </c>
      <c r="T2924" s="367">
        <v>31413.793103447832</v>
      </c>
      <c r="U2924" s="384">
        <v>-9803184.1954487711</v>
      </c>
      <c r="V2924" s="367">
        <v>9109.9999999998709</v>
      </c>
      <c r="W2924" s="367">
        <v>1518333.3333333454</v>
      </c>
      <c r="X2924" s="384">
        <v>86666.709389493903</v>
      </c>
      <c r="Y2924" s="386">
        <v>9110.0000000000709</v>
      </c>
      <c r="Z2924" s="367"/>
      <c r="AA2924" s="367"/>
      <c r="AB2924" s="367"/>
      <c r="AC2924" s="367"/>
      <c r="AD2924" s="367"/>
      <c r="AE2924" s="367"/>
      <c r="AF2924" s="367"/>
      <c r="AG2924" s="367"/>
      <c r="AH2924" s="367"/>
      <c r="AI2924" s="367"/>
      <c r="AJ2924" s="367"/>
      <c r="AK2924" s="367"/>
      <c r="AL2924" s="367"/>
      <c r="AM2924" s="367"/>
      <c r="AN2924" s="367"/>
      <c r="AO2924" s="367"/>
      <c r="AP2924" s="367"/>
      <c r="AQ2924" s="367"/>
      <c r="AR2924" s="367"/>
      <c r="AS2924" s="367"/>
      <c r="AT2924" s="367"/>
    </row>
    <row r="2925" spans="2:46" ht="13.8">
      <c r="B2925" s="26">
        <v>152.00000000000009</v>
      </c>
      <c r="C2925" s="363">
        <v>1274.6584979069423</v>
      </c>
      <c r="D2925" s="367">
        <v>9120.0000000000055</v>
      </c>
      <c r="E2925" s="367">
        <v>42418.604651163056</v>
      </c>
      <c r="F2925" s="367">
        <v>-13070832.735726021</v>
      </c>
      <c r="G2925" s="367">
        <v>9120.0000000000564</v>
      </c>
      <c r="H2925" s="367">
        <v>228000</v>
      </c>
      <c r="I2925" s="384">
        <v>-154111251.32058018</v>
      </c>
      <c r="J2925" s="367">
        <v>9120</v>
      </c>
      <c r="K2925" s="367">
        <v>55272.727272728218</v>
      </c>
      <c r="L2925" s="384">
        <v>-9616409.1931253858</v>
      </c>
      <c r="M2925" s="367">
        <v>9120.0000000001564</v>
      </c>
      <c r="N2925" s="367">
        <v>912</v>
      </c>
      <c r="O2925" s="384">
        <v>-160478.33166864587</v>
      </c>
      <c r="P2925" s="367">
        <v>132.24</v>
      </c>
      <c r="Q2925" s="367">
        <v>912</v>
      </c>
      <c r="R2925" s="384">
        <v>-71088.198936871704</v>
      </c>
      <c r="S2925" s="367">
        <v>127.67999999999999</v>
      </c>
      <c r="T2925" s="367">
        <v>31448.27586206852</v>
      </c>
      <c r="U2925" s="384">
        <v>-9825134.9557184149</v>
      </c>
      <c r="V2925" s="367">
        <v>9119.9999999998709</v>
      </c>
      <c r="W2925" s="367">
        <v>1520000.0000000121</v>
      </c>
      <c r="X2925" s="384">
        <v>86345.734038755923</v>
      </c>
      <c r="Y2925" s="386">
        <v>9120.0000000000728</v>
      </c>
      <c r="Z2925" s="367"/>
      <c r="AA2925" s="367"/>
      <c r="AB2925" s="367"/>
      <c r="AC2925" s="367"/>
      <c r="AD2925" s="367"/>
      <c r="AE2925" s="367"/>
      <c r="AF2925" s="367"/>
      <c r="AG2925" s="367"/>
      <c r="AH2925" s="367"/>
      <c r="AI2925" s="367"/>
      <c r="AJ2925" s="367"/>
      <c r="AK2925" s="367"/>
      <c r="AL2925" s="367"/>
      <c r="AM2925" s="367"/>
      <c r="AN2925" s="367"/>
      <c r="AO2925" s="367"/>
      <c r="AP2925" s="367"/>
      <c r="AQ2925" s="367"/>
      <c r="AR2925" s="367"/>
      <c r="AS2925" s="367"/>
      <c r="AT2925" s="367"/>
    </row>
    <row r="2926" spans="2:46" ht="13.8">
      <c r="B2926" s="26">
        <v>152.16666666666674</v>
      </c>
      <c r="C2926" s="363">
        <v>1275.9868718100747</v>
      </c>
      <c r="D2926" s="367">
        <v>9130.0000000000055</v>
      </c>
      <c r="E2926" s="367">
        <v>42465.116279070033</v>
      </c>
      <c r="F2926" s="367">
        <v>-13099602.011631683</v>
      </c>
      <c r="G2926" s="367">
        <v>9130.0000000000564</v>
      </c>
      <c r="H2926" s="367">
        <v>228250</v>
      </c>
      <c r="I2926" s="384">
        <v>-154450200.25631621</v>
      </c>
      <c r="J2926" s="367">
        <v>9130</v>
      </c>
      <c r="K2926" s="367">
        <v>55333.333333334282</v>
      </c>
      <c r="L2926" s="384">
        <v>-9638004.5291832816</v>
      </c>
      <c r="M2926" s="367">
        <v>9130.0000000001564</v>
      </c>
      <c r="N2926" s="367">
        <v>913</v>
      </c>
      <c r="O2926" s="384">
        <v>-160833.18147939193</v>
      </c>
      <c r="P2926" s="367">
        <v>132.38499999999999</v>
      </c>
      <c r="Q2926" s="367">
        <v>913</v>
      </c>
      <c r="R2926" s="384">
        <v>-71250.573189930627</v>
      </c>
      <c r="S2926" s="367">
        <v>127.82</v>
      </c>
      <c r="T2926" s="367">
        <v>31482.758620689208</v>
      </c>
      <c r="U2926" s="384">
        <v>-9847110.2551449798</v>
      </c>
      <c r="V2926" s="367">
        <v>9129.9999999998709</v>
      </c>
      <c r="W2926" s="367">
        <v>1521666.6666666789</v>
      </c>
      <c r="X2926" s="384">
        <v>86023.846168389689</v>
      </c>
      <c r="Y2926" s="386">
        <v>9130.0000000000728</v>
      </c>
      <c r="Z2926" s="367"/>
      <c r="AA2926" s="367"/>
      <c r="AB2926" s="367"/>
      <c r="AC2926" s="367"/>
      <c r="AD2926" s="367"/>
      <c r="AE2926" s="367"/>
      <c r="AF2926" s="367"/>
      <c r="AG2926" s="367"/>
      <c r="AH2926" s="367"/>
      <c r="AI2926" s="367"/>
      <c r="AJ2926" s="367"/>
      <c r="AK2926" s="367"/>
      <c r="AL2926" s="367"/>
      <c r="AM2926" s="367"/>
      <c r="AN2926" s="367"/>
      <c r="AO2926" s="367"/>
      <c r="AP2926" s="367"/>
      <c r="AQ2926" s="367"/>
      <c r="AR2926" s="367"/>
      <c r="AS2926" s="367"/>
      <c r="AT2926" s="367"/>
    </row>
    <row r="2927" spans="2:46" ht="13.8">
      <c r="B2927" s="26">
        <v>152.3333333333334</v>
      </c>
      <c r="C2927" s="363">
        <v>1277.3150939542613</v>
      </c>
      <c r="D2927" s="367">
        <v>9140.0000000000036</v>
      </c>
      <c r="E2927" s="367">
        <v>42511.62790697701</v>
      </c>
      <c r="F2927" s="367">
        <v>-13128402.913435411</v>
      </c>
      <c r="G2927" s="367">
        <v>9140.0000000000564</v>
      </c>
      <c r="H2927" s="367">
        <v>228500</v>
      </c>
      <c r="I2927" s="384">
        <v>-154789521.51910704</v>
      </c>
      <c r="J2927" s="367">
        <v>9140</v>
      </c>
      <c r="K2927" s="367">
        <v>55393.939393940345</v>
      </c>
      <c r="L2927" s="384">
        <v>-9659624.0734070763</v>
      </c>
      <c r="M2927" s="367">
        <v>9140.0000000001583</v>
      </c>
      <c r="N2927" s="367">
        <v>914</v>
      </c>
      <c r="O2927" s="384">
        <v>-161188.42315591627</v>
      </c>
      <c r="P2927" s="367">
        <v>132.53</v>
      </c>
      <c r="Q2927" s="367">
        <v>914</v>
      </c>
      <c r="R2927" s="384">
        <v>-71413.1323863992</v>
      </c>
      <c r="S2927" s="367">
        <v>127.96</v>
      </c>
      <c r="T2927" s="367">
        <v>31517.241379309897</v>
      </c>
      <c r="U2927" s="384">
        <v>-9869110.0937284585</v>
      </c>
      <c r="V2927" s="367">
        <v>9139.9999999998709</v>
      </c>
      <c r="W2927" s="367">
        <v>1523333.3333333456</v>
      </c>
      <c r="X2927" s="384">
        <v>85701.045778395172</v>
      </c>
      <c r="Y2927" s="386">
        <v>9140.0000000000728</v>
      </c>
      <c r="Z2927" s="367"/>
      <c r="AA2927" s="367"/>
      <c r="AB2927" s="367"/>
      <c r="AC2927" s="367"/>
      <c r="AD2927" s="367"/>
      <c r="AE2927" s="367"/>
      <c r="AF2927" s="367"/>
      <c r="AG2927" s="367"/>
      <c r="AH2927" s="367"/>
      <c r="AI2927" s="367"/>
      <c r="AJ2927" s="367"/>
      <c r="AK2927" s="367"/>
      <c r="AL2927" s="367"/>
      <c r="AM2927" s="367"/>
      <c r="AN2927" s="367"/>
      <c r="AO2927" s="367"/>
      <c r="AP2927" s="367"/>
      <c r="AQ2927" s="367"/>
      <c r="AR2927" s="367"/>
      <c r="AS2927" s="367"/>
      <c r="AT2927" s="367"/>
    </row>
    <row r="2928" spans="2:46" ht="13.8">
      <c r="B2928" s="26">
        <v>152.50000000000006</v>
      </c>
      <c r="C2928" s="363">
        <v>1278.6431643395028</v>
      </c>
      <c r="D2928" s="367">
        <v>9150.0000000000036</v>
      </c>
      <c r="E2928" s="367">
        <v>42558.139534883987</v>
      </c>
      <c r="F2928" s="367">
        <v>-13157235.441137215</v>
      </c>
      <c r="G2928" s="367">
        <v>9150.0000000000582</v>
      </c>
      <c r="H2928" s="367">
        <v>228750</v>
      </c>
      <c r="I2928" s="384">
        <v>-155129215.10895267</v>
      </c>
      <c r="J2928" s="367">
        <v>9150</v>
      </c>
      <c r="K2928" s="367">
        <v>55454.545454546409</v>
      </c>
      <c r="L2928" s="384">
        <v>-9681267.8257967643</v>
      </c>
      <c r="M2928" s="367">
        <v>9150.0000000001583</v>
      </c>
      <c r="N2928" s="367">
        <v>915</v>
      </c>
      <c r="O2928" s="384">
        <v>-161544.05669821892</v>
      </c>
      <c r="P2928" s="367">
        <v>132.67500000000001</v>
      </c>
      <c r="Q2928" s="367">
        <v>915</v>
      </c>
      <c r="R2928" s="384">
        <v>-71575.876526277425</v>
      </c>
      <c r="S2928" s="367">
        <v>128.1</v>
      </c>
      <c r="T2928" s="367">
        <v>31551.724137930585</v>
      </c>
      <c r="U2928" s="384">
        <v>-9891134.4714688547</v>
      </c>
      <c r="V2928" s="367">
        <v>9149.999999999869</v>
      </c>
      <c r="W2928" s="367">
        <v>1525000.0000000123</v>
      </c>
      <c r="X2928" s="384">
        <v>85377.332868772326</v>
      </c>
      <c r="Y2928" s="386">
        <v>9150.0000000000728</v>
      </c>
      <c r="Z2928" s="367"/>
      <c r="AA2928" s="367"/>
      <c r="AB2928" s="367"/>
      <c r="AC2928" s="367"/>
      <c r="AD2928" s="367"/>
      <c r="AE2928" s="367"/>
      <c r="AF2928" s="367"/>
      <c r="AG2928" s="367"/>
      <c r="AH2928" s="367"/>
      <c r="AI2928" s="367"/>
      <c r="AJ2928" s="367"/>
      <c r="AK2928" s="367"/>
      <c r="AL2928" s="367"/>
      <c r="AM2928" s="367"/>
      <c r="AN2928" s="367"/>
      <c r="AO2928" s="367"/>
      <c r="AP2928" s="367"/>
      <c r="AQ2928" s="367"/>
      <c r="AR2928" s="367"/>
      <c r="AS2928" s="367"/>
      <c r="AT2928" s="367"/>
    </row>
    <row r="2929" spans="2:46" ht="13.8">
      <c r="B2929" s="26">
        <v>152.66666666666671</v>
      </c>
      <c r="C2929" s="363">
        <v>1279.9710829657986</v>
      </c>
      <c r="D2929" s="367">
        <v>9160.0000000000018</v>
      </c>
      <c r="E2929" s="367">
        <v>42604.651162790964</v>
      </c>
      <c r="F2929" s="367">
        <v>-13186099.594737077</v>
      </c>
      <c r="G2929" s="367">
        <v>9160.0000000000582</v>
      </c>
      <c r="H2929" s="367">
        <v>229000</v>
      </c>
      <c r="I2929" s="384">
        <v>-155469281.0258531</v>
      </c>
      <c r="J2929" s="367">
        <v>9160</v>
      </c>
      <c r="K2929" s="367">
        <v>55515.151515152473</v>
      </c>
      <c r="L2929" s="384">
        <v>-9702935.7863523494</v>
      </c>
      <c r="M2929" s="367">
        <v>9160.0000000001583</v>
      </c>
      <c r="N2929" s="367">
        <v>916</v>
      </c>
      <c r="O2929" s="384">
        <v>-161900.08210629976</v>
      </c>
      <c r="P2929" s="367">
        <v>132.82</v>
      </c>
      <c r="Q2929" s="367">
        <v>916</v>
      </c>
      <c r="R2929" s="384">
        <v>-71738.80560956533</v>
      </c>
      <c r="S2929" s="367">
        <v>128.24</v>
      </c>
      <c r="T2929" s="367">
        <v>31586.206896551274</v>
      </c>
      <c r="U2929" s="384">
        <v>-9913183.3883661702</v>
      </c>
      <c r="V2929" s="367">
        <v>9159.999999999869</v>
      </c>
      <c r="W2929" s="367">
        <v>1526666.6666666791</v>
      </c>
      <c r="X2929" s="384">
        <v>85052.707439521197</v>
      </c>
      <c r="Y2929" s="386">
        <v>9160.0000000000728</v>
      </c>
      <c r="Z2929" s="367"/>
      <c r="AA2929" s="367"/>
      <c r="AB2929" s="367"/>
      <c r="AC2929" s="367"/>
      <c r="AD2929" s="367"/>
      <c r="AE2929" s="367"/>
      <c r="AF2929" s="367"/>
      <c r="AG2929" s="367"/>
      <c r="AH2929" s="367"/>
      <c r="AI2929" s="367"/>
      <c r="AJ2929" s="367"/>
      <c r="AK2929" s="367"/>
      <c r="AL2929" s="367"/>
      <c r="AM2929" s="367"/>
      <c r="AN2929" s="367"/>
      <c r="AO2929" s="367"/>
      <c r="AP2929" s="367"/>
      <c r="AQ2929" s="367"/>
      <c r="AR2929" s="367"/>
      <c r="AS2929" s="367"/>
      <c r="AT2929" s="367"/>
    </row>
    <row r="2930" spans="2:46" ht="13.8">
      <c r="B2930" s="26">
        <v>152.83333333333337</v>
      </c>
      <c r="C2930" s="363">
        <v>1281.2988498331495</v>
      </c>
      <c r="D2930" s="367">
        <v>9170.0000000000018</v>
      </c>
      <c r="E2930" s="367">
        <v>42651.162790697941</v>
      </c>
      <c r="F2930" s="367">
        <v>-13214995.374235006</v>
      </c>
      <c r="G2930" s="367">
        <v>9170.0000000000582</v>
      </c>
      <c r="H2930" s="367">
        <v>229250</v>
      </c>
      <c r="I2930" s="384">
        <v>-155809719.26980832</v>
      </c>
      <c r="J2930" s="367">
        <v>9170</v>
      </c>
      <c r="K2930" s="367">
        <v>55575.757575758536</v>
      </c>
      <c r="L2930" s="384">
        <v>-9724627.9550738335</v>
      </c>
      <c r="M2930" s="367">
        <v>9170.0000000001583</v>
      </c>
      <c r="N2930" s="367">
        <v>917</v>
      </c>
      <c r="O2930" s="384">
        <v>-162256.49938015893</v>
      </c>
      <c r="P2930" s="367">
        <v>132.965</v>
      </c>
      <c r="Q2930" s="367">
        <v>917</v>
      </c>
      <c r="R2930" s="384">
        <v>-71901.919636262843</v>
      </c>
      <c r="S2930" s="367">
        <v>128.38</v>
      </c>
      <c r="T2930" s="367">
        <v>31620.689655171962</v>
      </c>
      <c r="U2930" s="384">
        <v>-9935256.8444204032</v>
      </c>
      <c r="V2930" s="367">
        <v>9169.999999999869</v>
      </c>
      <c r="W2930" s="367">
        <v>1528333.3333333458</v>
      </c>
      <c r="X2930" s="384">
        <v>84727.169490641696</v>
      </c>
      <c r="Y2930" s="386">
        <v>9170.0000000000746</v>
      </c>
      <c r="Z2930" s="367"/>
      <c r="AA2930" s="367"/>
      <c r="AB2930" s="367"/>
      <c r="AC2930" s="367"/>
      <c r="AD2930" s="367"/>
      <c r="AE2930" s="367"/>
      <c r="AF2930" s="367"/>
      <c r="AG2930" s="367"/>
      <c r="AH2930" s="367"/>
      <c r="AI2930" s="367"/>
      <c r="AJ2930" s="367"/>
      <c r="AK2930" s="367"/>
      <c r="AL2930" s="367"/>
      <c r="AM2930" s="367"/>
      <c r="AN2930" s="367"/>
      <c r="AO2930" s="367"/>
      <c r="AP2930" s="367"/>
      <c r="AQ2930" s="367"/>
      <c r="AR2930" s="367"/>
      <c r="AS2930" s="367"/>
      <c r="AT2930" s="367"/>
    </row>
    <row r="2931" spans="2:46" ht="13.8">
      <c r="B2931" s="26">
        <v>153.00000000000003</v>
      </c>
      <c r="C2931" s="363">
        <v>1282.6264649415543</v>
      </c>
      <c r="D2931" s="367">
        <v>9180.0000000000018</v>
      </c>
      <c r="E2931" s="367">
        <v>42697.674418604918</v>
      </c>
      <c r="F2931" s="367">
        <v>-13243922.779631002</v>
      </c>
      <c r="G2931" s="367">
        <v>9180.0000000000582</v>
      </c>
      <c r="H2931" s="367">
        <v>229500</v>
      </c>
      <c r="I2931" s="384">
        <v>-156150529.84081838</v>
      </c>
      <c r="J2931" s="367">
        <v>9180</v>
      </c>
      <c r="K2931" s="367">
        <v>55636.3636363646</v>
      </c>
      <c r="L2931" s="384">
        <v>-9746344.3319612164</v>
      </c>
      <c r="M2931" s="367">
        <v>9180.0000000001601</v>
      </c>
      <c r="N2931" s="367">
        <v>918</v>
      </c>
      <c r="O2931" s="384">
        <v>-162613.30851979629</v>
      </c>
      <c r="P2931" s="367">
        <v>133.10999999999999</v>
      </c>
      <c r="Q2931" s="367">
        <v>918</v>
      </c>
      <c r="R2931" s="384">
        <v>-72065.218606370036</v>
      </c>
      <c r="S2931" s="367">
        <v>128.52000000000001</v>
      </c>
      <c r="T2931" s="367">
        <v>31655.17241379265</v>
      </c>
      <c r="U2931" s="384">
        <v>-9957354.8396315556</v>
      </c>
      <c r="V2931" s="367">
        <v>9179.999999999869</v>
      </c>
      <c r="W2931" s="367">
        <v>1530000.0000000126</v>
      </c>
      <c r="X2931" s="384">
        <v>84400.719022133941</v>
      </c>
      <c r="Y2931" s="386">
        <v>9180.0000000000746</v>
      </c>
      <c r="Z2931" s="367"/>
      <c r="AA2931" s="367"/>
      <c r="AB2931" s="367"/>
      <c r="AC2931" s="367"/>
      <c r="AD2931" s="367"/>
      <c r="AE2931" s="367"/>
      <c r="AF2931" s="367"/>
      <c r="AG2931" s="367"/>
      <c r="AH2931" s="367"/>
      <c r="AI2931" s="367"/>
      <c r="AJ2931" s="367"/>
      <c r="AK2931" s="367"/>
      <c r="AL2931" s="367"/>
      <c r="AM2931" s="367"/>
      <c r="AN2931" s="367"/>
      <c r="AO2931" s="367"/>
      <c r="AP2931" s="367"/>
      <c r="AQ2931" s="367"/>
      <c r="AR2931" s="367"/>
      <c r="AS2931" s="367"/>
      <c r="AT2931" s="367"/>
    </row>
    <row r="2932" spans="2:46" ht="13.8">
      <c r="B2932" s="26">
        <v>153.16666666666669</v>
      </c>
      <c r="C2932" s="363">
        <v>1283.9539282910139</v>
      </c>
      <c r="D2932" s="367">
        <v>9190.0000000000018</v>
      </c>
      <c r="E2932" s="367">
        <v>42744.186046511895</v>
      </c>
      <c r="F2932" s="367">
        <v>-13272881.810925066</v>
      </c>
      <c r="G2932" s="367">
        <v>9190.0000000000582</v>
      </c>
      <c r="H2932" s="367">
        <v>229750</v>
      </c>
      <c r="I2932" s="384">
        <v>-156491712.7388832</v>
      </c>
      <c r="J2932" s="367">
        <v>9190</v>
      </c>
      <c r="K2932" s="367">
        <v>55696.969696970664</v>
      </c>
      <c r="L2932" s="384">
        <v>-9768084.9170144964</v>
      </c>
      <c r="M2932" s="367">
        <v>9190.0000000001601</v>
      </c>
      <c r="N2932" s="367">
        <v>919</v>
      </c>
      <c r="O2932" s="384">
        <v>-162970.50952521196</v>
      </c>
      <c r="P2932" s="367">
        <v>133.255</v>
      </c>
      <c r="Q2932" s="367">
        <v>919</v>
      </c>
      <c r="R2932" s="384">
        <v>-72228.70251988685</v>
      </c>
      <c r="S2932" s="367">
        <v>128.66</v>
      </c>
      <c r="T2932" s="367">
        <v>31689.655172413339</v>
      </c>
      <c r="U2932" s="384">
        <v>-9979477.3739996273</v>
      </c>
      <c r="V2932" s="367">
        <v>9189.999999999869</v>
      </c>
      <c r="W2932" s="367">
        <v>1531666.6666666793</v>
      </c>
      <c r="X2932" s="384">
        <v>84073.356033997814</v>
      </c>
      <c r="Y2932" s="386">
        <v>9190.0000000000764</v>
      </c>
      <c r="Z2932" s="367"/>
      <c r="AA2932" s="367"/>
      <c r="AB2932" s="367"/>
      <c r="AC2932" s="367"/>
      <c r="AD2932" s="367"/>
      <c r="AE2932" s="367"/>
      <c r="AF2932" s="367"/>
      <c r="AG2932" s="367"/>
      <c r="AH2932" s="367"/>
      <c r="AI2932" s="367"/>
      <c r="AJ2932" s="367"/>
      <c r="AK2932" s="367"/>
      <c r="AL2932" s="367"/>
      <c r="AM2932" s="367"/>
      <c r="AN2932" s="367"/>
      <c r="AO2932" s="367"/>
      <c r="AP2932" s="367"/>
      <c r="AQ2932" s="367"/>
      <c r="AR2932" s="367"/>
      <c r="AS2932" s="367"/>
      <c r="AT2932" s="367"/>
    </row>
    <row r="2933" spans="2:46" ht="13.8">
      <c r="B2933" s="26">
        <v>153.33333333333334</v>
      </c>
      <c r="C2933" s="363">
        <v>1285.2812398815277</v>
      </c>
      <c r="D2933" s="367">
        <v>9200</v>
      </c>
      <c r="E2933" s="367">
        <v>42790.697674418872</v>
      </c>
      <c r="F2933" s="367">
        <v>-13301872.468117194</v>
      </c>
      <c r="G2933" s="367">
        <v>9200.0000000000582</v>
      </c>
      <c r="H2933" s="367">
        <v>230000</v>
      </c>
      <c r="I2933" s="384">
        <v>-156833267.96400285</v>
      </c>
      <c r="J2933" s="367">
        <v>9200</v>
      </c>
      <c r="K2933" s="367">
        <v>55757.575757576727</v>
      </c>
      <c r="L2933" s="384">
        <v>-9789849.7102336697</v>
      </c>
      <c r="M2933" s="367">
        <v>9200.0000000001601</v>
      </c>
      <c r="N2933" s="367">
        <v>920</v>
      </c>
      <c r="O2933" s="384">
        <v>-163328.10239640591</v>
      </c>
      <c r="P2933" s="367">
        <v>133.4</v>
      </c>
      <c r="Q2933" s="367">
        <v>920</v>
      </c>
      <c r="R2933" s="384">
        <v>-72392.371376813317</v>
      </c>
      <c r="S2933" s="367">
        <v>128.79999999999998</v>
      </c>
      <c r="T2933" s="367">
        <v>31724.137931034027</v>
      </c>
      <c r="U2933" s="384">
        <v>-10001624.447524613</v>
      </c>
      <c r="V2933" s="367">
        <v>9199.999999999869</v>
      </c>
      <c r="W2933" s="367">
        <v>1533333.3333333461</v>
      </c>
      <c r="X2933" s="384">
        <v>83745.080526233476</v>
      </c>
      <c r="Y2933" s="386">
        <v>9200.0000000000764</v>
      </c>
      <c r="Z2933" s="367"/>
      <c r="AA2933" s="367"/>
      <c r="AB2933" s="367"/>
      <c r="AC2933" s="367"/>
      <c r="AD2933" s="367"/>
      <c r="AE2933" s="367"/>
      <c r="AF2933" s="367"/>
      <c r="AG2933" s="367"/>
      <c r="AH2933" s="367"/>
      <c r="AI2933" s="367"/>
      <c r="AJ2933" s="367"/>
      <c r="AK2933" s="367"/>
      <c r="AL2933" s="367"/>
      <c r="AM2933" s="367"/>
      <c r="AN2933" s="367"/>
      <c r="AO2933" s="367"/>
      <c r="AP2933" s="367"/>
      <c r="AQ2933" s="367"/>
      <c r="AR2933" s="367"/>
      <c r="AS2933" s="367"/>
      <c r="AT2933" s="367"/>
    </row>
    <row r="2934" spans="2:46" ht="13.8">
      <c r="B2934" s="26">
        <v>153.5</v>
      </c>
      <c r="C2934" s="363">
        <v>1286.6083997130963</v>
      </c>
      <c r="D2934" s="367">
        <v>9210</v>
      </c>
      <c r="E2934" s="367">
        <v>42837.209302325849</v>
      </c>
      <c r="F2934" s="367">
        <v>-13330894.751207389</v>
      </c>
      <c r="G2934" s="367">
        <v>9210.0000000000582</v>
      </c>
      <c r="H2934" s="367">
        <v>230250</v>
      </c>
      <c r="I2934" s="384">
        <v>-157175195.51617724</v>
      </c>
      <c r="J2934" s="367">
        <v>9210</v>
      </c>
      <c r="K2934" s="367">
        <v>55818.181818182791</v>
      </c>
      <c r="L2934" s="384">
        <v>-9811638.7116187457</v>
      </c>
      <c r="M2934" s="367">
        <v>9210.0000000001619</v>
      </c>
      <c r="N2934" s="367">
        <v>921</v>
      </c>
      <c r="O2934" s="384">
        <v>-163686.08713337805</v>
      </c>
      <c r="P2934" s="367">
        <v>133.54499999999999</v>
      </c>
      <c r="Q2934" s="367">
        <v>921</v>
      </c>
      <c r="R2934" s="384">
        <v>-72556.225177149463</v>
      </c>
      <c r="S2934" s="367">
        <v>128.94</v>
      </c>
      <c r="T2934" s="367">
        <v>31758.620689654716</v>
      </c>
      <c r="U2934" s="384">
        <v>-10023796.060206516</v>
      </c>
      <c r="V2934" s="367">
        <v>9209.9999999998672</v>
      </c>
      <c r="W2934" s="367">
        <v>1535000.0000000128</v>
      </c>
      <c r="X2934" s="384">
        <v>83415.892498840811</v>
      </c>
      <c r="Y2934" s="386">
        <v>9210.0000000000764</v>
      </c>
      <c r="Z2934" s="367"/>
      <c r="AA2934" s="367"/>
      <c r="AB2934" s="367"/>
      <c r="AC2934" s="367"/>
      <c r="AD2934" s="367"/>
      <c r="AE2934" s="367"/>
      <c r="AF2934" s="367"/>
      <c r="AG2934" s="367"/>
      <c r="AH2934" s="367"/>
      <c r="AI2934" s="367"/>
      <c r="AJ2934" s="367"/>
      <c r="AK2934" s="367"/>
      <c r="AL2934" s="367"/>
      <c r="AM2934" s="367"/>
      <c r="AN2934" s="367"/>
      <c r="AO2934" s="367"/>
      <c r="AP2934" s="367"/>
      <c r="AQ2934" s="367"/>
      <c r="AR2934" s="367"/>
      <c r="AS2934" s="367"/>
      <c r="AT2934" s="367"/>
    </row>
    <row r="2935" spans="2:46" ht="13.8">
      <c r="B2935" s="26">
        <v>153.66666666666666</v>
      </c>
      <c r="C2935" s="363">
        <v>1287.9354077857192</v>
      </c>
      <c r="D2935" s="367">
        <v>9220</v>
      </c>
      <c r="E2935" s="367">
        <v>42883.720930232827</v>
      </c>
      <c r="F2935" s="367">
        <v>-13359948.660195651</v>
      </c>
      <c r="G2935" s="367">
        <v>9220.0000000000582</v>
      </c>
      <c r="H2935" s="367">
        <v>230500</v>
      </c>
      <c r="I2935" s="384">
        <v>-157517495.39540645</v>
      </c>
      <c r="J2935" s="367">
        <v>9220</v>
      </c>
      <c r="K2935" s="367">
        <v>55878.787878788855</v>
      </c>
      <c r="L2935" s="384">
        <v>-9833451.921169715</v>
      </c>
      <c r="M2935" s="367">
        <v>9220.0000000001619</v>
      </c>
      <c r="N2935" s="367">
        <v>922</v>
      </c>
      <c r="O2935" s="384">
        <v>-164044.46373612853</v>
      </c>
      <c r="P2935" s="367">
        <v>133.69</v>
      </c>
      <c r="Q2935" s="367">
        <v>922</v>
      </c>
      <c r="R2935" s="384">
        <v>-72720.263920895231</v>
      </c>
      <c r="S2935" s="367">
        <v>129.07999999999998</v>
      </c>
      <c r="T2935" s="367">
        <v>31793.103448275404</v>
      </c>
      <c r="U2935" s="384">
        <v>-10045992.212045338</v>
      </c>
      <c r="V2935" s="367">
        <v>9219.9999999998672</v>
      </c>
      <c r="W2935" s="367">
        <v>1536666.6666666795</v>
      </c>
      <c r="X2935" s="384">
        <v>83085.791951819847</v>
      </c>
      <c r="Y2935" s="386">
        <v>9220.0000000000764</v>
      </c>
      <c r="Z2935" s="367"/>
      <c r="AA2935" s="367"/>
      <c r="AB2935" s="367"/>
      <c r="AC2935" s="367"/>
      <c r="AD2935" s="367"/>
      <c r="AE2935" s="367"/>
      <c r="AF2935" s="367"/>
      <c r="AG2935" s="367"/>
      <c r="AH2935" s="367"/>
      <c r="AI2935" s="367"/>
      <c r="AJ2935" s="367"/>
      <c r="AK2935" s="367"/>
      <c r="AL2935" s="367"/>
      <c r="AM2935" s="367"/>
      <c r="AN2935" s="367"/>
      <c r="AO2935" s="367"/>
      <c r="AP2935" s="367"/>
      <c r="AQ2935" s="367"/>
      <c r="AR2935" s="367"/>
      <c r="AS2935" s="367"/>
      <c r="AT2935" s="367"/>
    </row>
    <row r="2936" spans="2:46" ht="13.8">
      <c r="B2936" s="26">
        <v>153.83333333333331</v>
      </c>
      <c r="C2936" s="363">
        <v>1289.2622640993973</v>
      </c>
      <c r="D2936" s="367">
        <v>9230</v>
      </c>
      <c r="E2936" s="367">
        <v>42930.232558139804</v>
      </c>
      <c r="F2936" s="367">
        <v>-13389034.195081977</v>
      </c>
      <c r="G2936" s="367">
        <v>9230.0000000000582</v>
      </c>
      <c r="H2936" s="367">
        <v>230750</v>
      </c>
      <c r="I2936" s="384">
        <v>-157860167.6016905</v>
      </c>
      <c r="J2936" s="367">
        <v>9230</v>
      </c>
      <c r="K2936" s="367">
        <v>55939.393939394919</v>
      </c>
      <c r="L2936" s="384">
        <v>-9855289.3388865814</v>
      </c>
      <c r="M2936" s="367">
        <v>9230.0000000001619</v>
      </c>
      <c r="N2936" s="367">
        <v>923</v>
      </c>
      <c r="O2936" s="384">
        <v>-164403.23220465722</v>
      </c>
      <c r="P2936" s="367">
        <v>133.83500000000001</v>
      </c>
      <c r="Q2936" s="367">
        <v>923</v>
      </c>
      <c r="R2936" s="384">
        <v>-72884.487608050666</v>
      </c>
      <c r="S2936" s="367">
        <v>129.22</v>
      </c>
      <c r="T2936" s="367">
        <v>31827.586206896092</v>
      </c>
      <c r="U2936" s="384">
        <v>-10068212.903041082</v>
      </c>
      <c r="V2936" s="367">
        <v>9229.9999999998672</v>
      </c>
      <c r="W2936" s="367">
        <v>1538333.3333333463</v>
      </c>
      <c r="X2936" s="384">
        <v>82754.778885170585</v>
      </c>
      <c r="Y2936" s="386">
        <v>9230.0000000000764</v>
      </c>
      <c r="Z2936" s="367"/>
      <c r="AA2936" s="367"/>
      <c r="AB2936" s="367"/>
      <c r="AC2936" s="367"/>
      <c r="AD2936" s="367"/>
      <c r="AE2936" s="367"/>
      <c r="AF2936" s="367"/>
      <c r="AG2936" s="367"/>
      <c r="AH2936" s="367"/>
      <c r="AI2936" s="367"/>
      <c r="AJ2936" s="367"/>
      <c r="AK2936" s="367"/>
      <c r="AL2936" s="367"/>
      <c r="AM2936" s="367"/>
      <c r="AN2936" s="367"/>
      <c r="AO2936" s="367"/>
      <c r="AP2936" s="367"/>
      <c r="AQ2936" s="367"/>
      <c r="AR2936" s="367"/>
      <c r="AS2936" s="367"/>
      <c r="AT2936" s="367"/>
    </row>
    <row r="2937" spans="2:46" ht="13.8">
      <c r="B2937" s="26">
        <v>153.99999999999997</v>
      </c>
      <c r="C2937" s="363">
        <v>1290.5889686541295</v>
      </c>
      <c r="D2937" s="367">
        <v>9239.9999999999982</v>
      </c>
      <c r="E2937" s="367">
        <v>42976.744186046781</v>
      </c>
      <c r="F2937" s="367">
        <v>-13418151.355866374</v>
      </c>
      <c r="G2937" s="367">
        <v>9240.0000000000582</v>
      </c>
      <c r="H2937" s="367">
        <v>231000</v>
      </c>
      <c r="I2937" s="384">
        <v>-158203212.13502935</v>
      </c>
      <c r="J2937" s="367">
        <v>9240</v>
      </c>
      <c r="K2937" s="367">
        <v>56000.000000000982</v>
      </c>
      <c r="L2937" s="384">
        <v>-9877150.9647693448</v>
      </c>
      <c r="M2937" s="367">
        <v>9240.0000000001619</v>
      </c>
      <c r="N2937" s="367">
        <v>924</v>
      </c>
      <c r="O2937" s="384">
        <v>-164762.39253896417</v>
      </c>
      <c r="P2937" s="367">
        <v>133.97999999999999</v>
      </c>
      <c r="Q2937" s="367">
        <v>924</v>
      </c>
      <c r="R2937" s="384">
        <v>-73048.896238615736</v>
      </c>
      <c r="S2937" s="367">
        <v>129.35999999999999</v>
      </c>
      <c r="T2937" s="367">
        <v>31862.068965516781</v>
      </c>
      <c r="U2937" s="384">
        <v>-10090458.133193735</v>
      </c>
      <c r="V2937" s="367">
        <v>9239.9999999998654</v>
      </c>
      <c r="W2937" s="367">
        <v>1540000.000000013</v>
      </c>
      <c r="X2937" s="384">
        <v>82422.853298892936</v>
      </c>
      <c r="Y2937" s="386">
        <v>9240.0000000000782</v>
      </c>
      <c r="Z2937" s="367"/>
      <c r="AA2937" s="367"/>
      <c r="AB2937" s="367"/>
      <c r="AC2937" s="367"/>
      <c r="AD2937" s="367"/>
      <c r="AE2937" s="367"/>
      <c r="AF2937" s="367"/>
      <c r="AG2937" s="367"/>
      <c r="AH2937" s="367"/>
      <c r="AI2937" s="367"/>
      <c r="AJ2937" s="367"/>
      <c r="AK2937" s="367"/>
      <c r="AL2937" s="367"/>
      <c r="AM2937" s="367"/>
      <c r="AN2937" s="367"/>
      <c r="AO2937" s="367"/>
      <c r="AP2937" s="367"/>
      <c r="AQ2937" s="367"/>
      <c r="AR2937" s="367"/>
      <c r="AS2937" s="367"/>
      <c r="AT2937" s="367"/>
    </row>
    <row r="2938" spans="2:46" ht="13.8">
      <c r="B2938" s="26">
        <v>154.16666666666663</v>
      </c>
      <c r="C2938" s="363">
        <v>1291.915521449916</v>
      </c>
      <c r="D2938" s="367">
        <v>9249.9999999999982</v>
      </c>
      <c r="E2938" s="367">
        <v>43023.255813953758</v>
      </c>
      <c r="F2938" s="367">
        <v>-13447300.142548835</v>
      </c>
      <c r="G2938" s="367">
        <v>9250.0000000000582</v>
      </c>
      <c r="H2938" s="367">
        <v>231250</v>
      </c>
      <c r="I2938" s="384">
        <v>-158546628.99542296</v>
      </c>
      <c r="J2938" s="367">
        <v>9250</v>
      </c>
      <c r="K2938" s="367">
        <v>56060.606060607046</v>
      </c>
      <c r="L2938" s="384">
        <v>-9899036.7988180108</v>
      </c>
      <c r="M2938" s="367">
        <v>9250.0000000001637</v>
      </c>
      <c r="N2938" s="367">
        <v>925</v>
      </c>
      <c r="O2938" s="384">
        <v>-165121.94473904939</v>
      </c>
      <c r="P2938" s="367">
        <v>134.125</v>
      </c>
      <c r="Q2938" s="367">
        <v>925</v>
      </c>
      <c r="R2938" s="384">
        <v>-73213.489812590502</v>
      </c>
      <c r="S2938" s="367">
        <v>129.5</v>
      </c>
      <c r="T2938" s="367">
        <v>31896.551724137469</v>
      </c>
      <c r="U2938" s="384">
        <v>-10112727.902503312</v>
      </c>
      <c r="V2938" s="367">
        <v>9249.9999999998654</v>
      </c>
      <c r="W2938" s="367">
        <v>1541666.6666666798</v>
      </c>
      <c r="X2938" s="384">
        <v>82090.015192987063</v>
      </c>
      <c r="Y2938" s="386">
        <v>9250.0000000000782</v>
      </c>
      <c r="Z2938" s="367"/>
      <c r="AA2938" s="367"/>
      <c r="AB2938" s="367"/>
      <c r="AC2938" s="367"/>
      <c r="AD2938" s="367"/>
      <c r="AE2938" s="367"/>
      <c r="AF2938" s="367"/>
      <c r="AG2938" s="367"/>
      <c r="AH2938" s="367"/>
      <c r="AI2938" s="367"/>
      <c r="AJ2938" s="367"/>
      <c r="AK2938" s="367"/>
      <c r="AL2938" s="367"/>
      <c r="AM2938" s="367"/>
      <c r="AN2938" s="367"/>
      <c r="AO2938" s="367"/>
      <c r="AP2938" s="367"/>
      <c r="AQ2938" s="367"/>
      <c r="AR2938" s="367"/>
      <c r="AS2938" s="367"/>
      <c r="AT2938" s="367"/>
    </row>
    <row r="2939" spans="2:46" ht="13.8">
      <c r="B2939" s="26">
        <v>154.33333333333329</v>
      </c>
      <c r="C2939" s="363">
        <v>1293.2419224867569</v>
      </c>
      <c r="D2939" s="367">
        <v>9259.9999999999964</v>
      </c>
      <c r="E2939" s="367">
        <v>43069.767441860735</v>
      </c>
      <c r="F2939" s="367">
        <v>-13476480.555129364</v>
      </c>
      <c r="G2939" s="367">
        <v>9260.0000000000582</v>
      </c>
      <c r="H2939" s="367">
        <v>231500</v>
      </c>
      <c r="I2939" s="384">
        <v>-158890418.18287137</v>
      </c>
      <c r="J2939" s="367">
        <v>9260</v>
      </c>
      <c r="K2939" s="367">
        <v>56121.21212121311</v>
      </c>
      <c r="L2939" s="384">
        <v>-9920946.8410325684</v>
      </c>
      <c r="M2939" s="367">
        <v>9260.0000000001637</v>
      </c>
      <c r="N2939" s="367">
        <v>926</v>
      </c>
      <c r="O2939" s="384">
        <v>-165481.88880491289</v>
      </c>
      <c r="P2939" s="367">
        <v>134.27000000000001</v>
      </c>
      <c r="Q2939" s="367">
        <v>926</v>
      </c>
      <c r="R2939" s="384">
        <v>-73378.268329974861</v>
      </c>
      <c r="S2939" s="367">
        <v>129.63999999999999</v>
      </c>
      <c r="T2939" s="367">
        <v>31931.034482758158</v>
      </c>
      <c r="U2939" s="384">
        <v>-10135022.210969808</v>
      </c>
      <c r="V2939" s="367">
        <v>9259.9999999998654</v>
      </c>
      <c r="W2939" s="367">
        <v>1543333.3333333465</v>
      </c>
      <c r="X2939" s="384">
        <v>81756.264567452818</v>
      </c>
      <c r="Y2939" s="386">
        <v>9260.00000000008</v>
      </c>
      <c r="Z2939" s="367"/>
      <c r="AA2939" s="367"/>
      <c r="AB2939" s="367"/>
      <c r="AC2939" s="367"/>
      <c r="AD2939" s="367"/>
      <c r="AE2939" s="367"/>
      <c r="AF2939" s="367"/>
      <c r="AG2939" s="367"/>
      <c r="AH2939" s="367"/>
      <c r="AI2939" s="367"/>
      <c r="AJ2939" s="367"/>
      <c r="AK2939" s="367"/>
      <c r="AL2939" s="367"/>
      <c r="AM2939" s="367"/>
      <c r="AN2939" s="367"/>
      <c r="AO2939" s="367"/>
      <c r="AP2939" s="367"/>
      <c r="AQ2939" s="367"/>
      <c r="AR2939" s="367"/>
      <c r="AS2939" s="367"/>
      <c r="AT2939" s="367"/>
    </row>
    <row r="2940" spans="2:46" ht="13.8">
      <c r="B2940" s="26">
        <v>154.49999999999994</v>
      </c>
      <c r="C2940" s="363">
        <v>1294.568171764653</v>
      </c>
      <c r="D2940" s="367">
        <v>9269.9999999999964</v>
      </c>
      <c r="E2940" s="367">
        <v>43116.279069767712</v>
      </c>
      <c r="F2940" s="367">
        <v>-13505692.593607958</v>
      </c>
      <c r="G2940" s="367">
        <v>9270.0000000000582</v>
      </c>
      <c r="H2940" s="367">
        <v>231750</v>
      </c>
      <c r="I2940" s="384">
        <v>-159234579.69737461</v>
      </c>
      <c r="J2940" s="367">
        <v>9270</v>
      </c>
      <c r="K2940" s="367">
        <v>56181.818181819173</v>
      </c>
      <c r="L2940" s="384">
        <v>-9942881.0914130267</v>
      </c>
      <c r="M2940" s="367">
        <v>9270.0000000001655</v>
      </c>
      <c r="N2940" s="367">
        <v>927</v>
      </c>
      <c r="O2940" s="384">
        <v>-165842.22473655461</v>
      </c>
      <c r="P2940" s="367">
        <v>134.41499999999999</v>
      </c>
      <c r="Q2940" s="367">
        <v>927</v>
      </c>
      <c r="R2940" s="384">
        <v>-73543.231790768899</v>
      </c>
      <c r="S2940" s="367">
        <v>129.78</v>
      </c>
      <c r="T2940" s="367">
        <v>31965.517241378846</v>
      </c>
      <c r="U2940" s="384">
        <v>-10157341.058593221</v>
      </c>
      <c r="V2940" s="367">
        <v>9269.9999999998654</v>
      </c>
      <c r="W2940" s="367">
        <v>1545000.0000000133</v>
      </c>
      <c r="X2940" s="384">
        <v>81421.601422290332</v>
      </c>
      <c r="Y2940" s="386">
        <v>9270.00000000008</v>
      </c>
      <c r="Z2940" s="367"/>
      <c r="AA2940" s="367"/>
      <c r="AB2940" s="367"/>
      <c r="AC2940" s="367"/>
      <c r="AD2940" s="367"/>
      <c r="AE2940" s="367"/>
      <c r="AF2940" s="367"/>
      <c r="AG2940" s="367"/>
      <c r="AH2940" s="367"/>
      <c r="AI2940" s="367"/>
      <c r="AJ2940" s="367"/>
      <c r="AK2940" s="367"/>
      <c r="AL2940" s="367"/>
      <c r="AM2940" s="367"/>
      <c r="AN2940" s="367"/>
      <c r="AO2940" s="367"/>
      <c r="AP2940" s="367"/>
      <c r="AQ2940" s="367"/>
      <c r="AR2940" s="367"/>
      <c r="AS2940" s="367"/>
      <c r="AT2940" s="367"/>
    </row>
    <row r="2941" spans="2:46" ht="13.8">
      <c r="B2941" s="26">
        <v>154.6666666666666</v>
      </c>
      <c r="C2941" s="363">
        <v>1295.8942692836033</v>
      </c>
      <c r="D2941" s="367">
        <v>9279.9999999999964</v>
      </c>
      <c r="E2941" s="367">
        <v>43162.790697674689</v>
      </c>
      <c r="F2941" s="367">
        <v>-13534936.25798462</v>
      </c>
      <c r="G2941" s="367">
        <v>9280.0000000000582</v>
      </c>
      <c r="H2941" s="367">
        <v>232000</v>
      </c>
      <c r="I2941" s="384">
        <v>-159579113.53893265</v>
      </c>
      <c r="J2941" s="367">
        <v>9280</v>
      </c>
      <c r="K2941" s="367">
        <v>56242.424242425237</v>
      </c>
      <c r="L2941" s="384">
        <v>-9964839.5499593802</v>
      </c>
      <c r="M2941" s="367">
        <v>9280.0000000001655</v>
      </c>
      <c r="N2941" s="367">
        <v>928</v>
      </c>
      <c r="O2941" s="384">
        <v>-166202.95253397466</v>
      </c>
      <c r="P2941" s="367">
        <v>134.56</v>
      </c>
      <c r="Q2941" s="367">
        <v>928</v>
      </c>
      <c r="R2941" s="384">
        <v>-73708.380194972575</v>
      </c>
      <c r="S2941" s="367">
        <v>129.91999999999999</v>
      </c>
      <c r="T2941" s="367">
        <v>31999.999999999534</v>
      </c>
      <c r="U2941" s="384">
        <v>-10179684.445373552</v>
      </c>
      <c r="V2941" s="367">
        <v>9279.9999999998654</v>
      </c>
      <c r="W2941" s="367">
        <v>1546666.66666668</v>
      </c>
      <c r="X2941" s="384">
        <v>81086.025757499519</v>
      </c>
      <c r="Y2941" s="386">
        <v>9280.00000000008</v>
      </c>
      <c r="Z2941" s="367"/>
      <c r="AA2941" s="367"/>
      <c r="AB2941" s="367"/>
      <c r="AC2941" s="367"/>
      <c r="AD2941" s="367"/>
      <c r="AE2941" s="367"/>
      <c r="AF2941" s="367"/>
      <c r="AG2941" s="367"/>
      <c r="AH2941" s="367"/>
      <c r="AI2941" s="367"/>
      <c r="AJ2941" s="367"/>
      <c r="AK2941" s="367"/>
      <c r="AL2941" s="367"/>
      <c r="AM2941" s="367"/>
      <c r="AN2941" s="367"/>
      <c r="AO2941" s="367"/>
      <c r="AP2941" s="367"/>
      <c r="AQ2941" s="367"/>
      <c r="AR2941" s="367"/>
      <c r="AS2941" s="367"/>
      <c r="AT2941" s="367"/>
    </row>
    <row r="2942" spans="2:46" ht="13.8">
      <c r="B2942" s="26">
        <v>154.83333333333326</v>
      </c>
      <c r="C2942" s="363">
        <v>1297.2202150436083</v>
      </c>
      <c r="D2942" s="367">
        <v>9289.9999999999964</v>
      </c>
      <c r="E2942" s="367">
        <v>43209.302325581666</v>
      </c>
      <c r="F2942" s="367">
        <v>-13564211.548259348</v>
      </c>
      <c r="G2942" s="367">
        <v>9290.0000000000582</v>
      </c>
      <c r="H2942" s="367">
        <v>232250</v>
      </c>
      <c r="I2942" s="384">
        <v>-159924019.70754546</v>
      </c>
      <c r="J2942" s="367">
        <v>9290</v>
      </c>
      <c r="K2942" s="367">
        <v>56303.030303031301</v>
      </c>
      <c r="L2942" s="384">
        <v>-9986822.2166716326</v>
      </c>
      <c r="M2942" s="367">
        <v>9290.0000000001655</v>
      </c>
      <c r="N2942" s="367">
        <v>929</v>
      </c>
      <c r="O2942" s="384">
        <v>-166564.07219717294</v>
      </c>
      <c r="P2942" s="367">
        <v>134.70500000000001</v>
      </c>
      <c r="Q2942" s="367">
        <v>929</v>
      </c>
      <c r="R2942" s="384">
        <v>-73873.713542585916</v>
      </c>
      <c r="S2942" s="367">
        <v>130.06</v>
      </c>
      <c r="T2942" s="367">
        <v>32034.482758620223</v>
      </c>
      <c r="U2942" s="384">
        <v>-10202052.3713108</v>
      </c>
      <c r="V2942" s="367">
        <v>9289.9999999998654</v>
      </c>
      <c r="W2942" s="367">
        <v>1548333.3333333468</v>
      </c>
      <c r="X2942" s="384">
        <v>80749.537573080437</v>
      </c>
      <c r="Y2942" s="386">
        <v>9290.00000000008</v>
      </c>
      <c r="Z2942" s="367"/>
      <c r="AA2942" s="367"/>
      <c r="AB2942" s="367"/>
      <c r="AC2942" s="367"/>
      <c r="AD2942" s="367"/>
      <c r="AE2942" s="367"/>
      <c r="AF2942" s="367"/>
      <c r="AG2942" s="367"/>
      <c r="AH2942" s="367"/>
      <c r="AI2942" s="367"/>
      <c r="AJ2942" s="367"/>
      <c r="AK2942" s="367"/>
      <c r="AL2942" s="367"/>
      <c r="AM2942" s="367"/>
      <c r="AN2942" s="367"/>
      <c r="AO2942" s="367"/>
      <c r="AP2942" s="367"/>
      <c r="AQ2942" s="367"/>
      <c r="AR2942" s="367"/>
      <c r="AS2942" s="367"/>
      <c r="AT2942" s="367"/>
    </row>
    <row r="2943" spans="2:46" ht="13.8">
      <c r="B2943" s="26">
        <v>154.99999999999991</v>
      </c>
      <c r="C2943" s="363">
        <v>1298.5460090446675</v>
      </c>
      <c r="D2943" s="367">
        <v>9299.9999999999945</v>
      </c>
      <c r="E2943" s="367">
        <v>43255.813953488643</v>
      </c>
      <c r="F2943" s="367">
        <v>-13593518.464432143</v>
      </c>
      <c r="G2943" s="367">
        <v>9300.0000000000582</v>
      </c>
      <c r="H2943" s="367">
        <v>232500</v>
      </c>
      <c r="I2943" s="384">
        <v>-160269298.2032131</v>
      </c>
      <c r="J2943" s="367">
        <v>9300</v>
      </c>
      <c r="K2943" s="367">
        <v>56363.636363637364</v>
      </c>
      <c r="L2943" s="384">
        <v>-10008829.091549778</v>
      </c>
      <c r="M2943" s="367">
        <v>9300.0000000001655</v>
      </c>
      <c r="N2943" s="367">
        <v>930</v>
      </c>
      <c r="O2943" s="384">
        <v>-166925.5837261494</v>
      </c>
      <c r="P2943" s="367">
        <v>134.85</v>
      </c>
      <c r="Q2943" s="367">
        <v>930</v>
      </c>
      <c r="R2943" s="384">
        <v>-74039.231833608908</v>
      </c>
      <c r="S2943" s="367">
        <v>130.20000000000002</v>
      </c>
      <c r="T2943" s="367">
        <v>32068.965517240911</v>
      </c>
      <c r="U2943" s="384">
        <v>-10224444.836404962</v>
      </c>
      <c r="V2943" s="367">
        <v>9299.9999999998636</v>
      </c>
      <c r="W2943" s="367">
        <v>1550000.0000000135</v>
      </c>
      <c r="X2943" s="384">
        <v>80412.136869033042</v>
      </c>
      <c r="Y2943" s="386">
        <v>9300.00000000008</v>
      </c>
      <c r="Z2943" s="367"/>
      <c r="AA2943" s="367"/>
      <c r="AB2943" s="367"/>
      <c r="AC2943" s="367"/>
      <c r="AD2943" s="367"/>
      <c r="AE2943" s="367"/>
      <c r="AF2943" s="367"/>
      <c r="AG2943" s="367"/>
      <c r="AH2943" s="367"/>
      <c r="AI2943" s="367"/>
      <c r="AJ2943" s="367"/>
      <c r="AK2943" s="367"/>
      <c r="AL2943" s="367"/>
      <c r="AM2943" s="367"/>
      <c r="AN2943" s="367"/>
      <c r="AO2943" s="367"/>
      <c r="AP2943" s="367"/>
      <c r="AQ2943" s="367"/>
      <c r="AR2943" s="367"/>
      <c r="AS2943" s="367"/>
      <c r="AT2943" s="367"/>
    </row>
    <row r="2944" spans="2:46" ht="13.8">
      <c r="B2944" s="26">
        <v>155.16666666666657</v>
      </c>
      <c r="C2944" s="363">
        <v>1299.8716512867813</v>
      </c>
      <c r="D2944" s="367">
        <v>9309.9999999999945</v>
      </c>
      <c r="E2944" s="367">
        <v>43302.32558139562</v>
      </c>
      <c r="F2944" s="367">
        <v>-13622857.006503001</v>
      </c>
      <c r="G2944" s="367">
        <v>9310.0000000000582</v>
      </c>
      <c r="H2944" s="367">
        <v>232750</v>
      </c>
      <c r="I2944" s="384">
        <v>-160614949.02593553</v>
      </c>
      <c r="J2944" s="367">
        <v>9310</v>
      </c>
      <c r="K2944" s="367">
        <v>56424.242424243428</v>
      </c>
      <c r="L2944" s="384">
        <v>-10030860.174593821</v>
      </c>
      <c r="M2944" s="367">
        <v>9310.0000000001655</v>
      </c>
      <c r="N2944" s="367">
        <v>931</v>
      </c>
      <c r="O2944" s="384">
        <v>-167287.48712090426</v>
      </c>
      <c r="P2944" s="367">
        <v>134.995</v>
      </c>
      <c r="Q2944" s="367">
        <v>931</v>
      </c>
      <c r="R2944" s="384">
        <v>-74204.935068041537</v>
      </c>
      <c r="S2944" s="367">
        <v>130.34</v>
      </c>
      <c r="T2944" s="367">
        <v>32103.4482758616</v>
      </c>
      <c r="U2944" s="384">
        <v>-10246861.840656048</v>
      </c>
      <c r="V2944" s="367">
        <v>9309.9999999998636</v>
      </c>
      <c r="W2944" s="367">
        <v>1551666.6666666802</v>
      </c>
      <c r="X2944" s="384">
        <v>80073.823645357275</v>
      </c>
      <c r="Y2944" s="386">
        <v>9310.0000000000819</v>
      </c>
      <c r="Z2944" s="367"/>
      <c r="AA2944" s="367"/>
      <c r="AB2944" s="367"/>
      <c r="AC2944" s="367"/>
      <c r="AD2944" s="367"/>
      <c r="AE2944" s="367"/>
      <c r="AF2944" s="367"/>
      <c r="AG2944" s="367"/>
      <c r="AH2944" s="367"/>
      <c r="AI2944" s="367"/>
      <c r="AJ2944" s="367"/>
      <c r="AK2944" s="367"/>
      <c r="AL2944" s="367"/>
      <c r="AM2944" s="367"/>
      <c r="AN2944" s="367"/>
      <c r="AO2944" s="367"/>
      <c r="AP2944" s="367"/>
      <c r="AQ2944" s="367"/>
      <c r="AR2944" s="367"/>
      <c r="AS2944" s="367"/>
      <c r="AT2944" s="367"/>
    </row>
    <row r="2945" spans="2:46" ht="13.8">
      <c r="B2945" s="26">
        <v>155.33333333333323</v>
      </c>
      <c r="C2945" s="363">
        <v>1301.1971417699497</v>
      </c>
      <c r="D2945" s="367">
        <v>9319.9999999999945</v>
      </c>
      <c r="E2945" s="367">
        <v>43348.837209302597</v>
      </c>
      <c r="F2945" s="367">
        <v>-13652227.17447193</v>
      </c>
      <c r="G2945" s="367">
        <v>9320.0000000000582</v>
      </c>
      <c r="H2945" s="367">
        <v>233000</v>
      </c>
      <c r="I2945" s="384">
        <v>-160960972.17571273</v>
      </c>
      <c r="J2945" s="367">
        <v>9320</v>
      </c>
      <c r="K2945" s="367">
        <v>56484.848484849492</v>
      </c>
      <c r="L2945" s="384">
        <v>-10052915.465803768</v>
      </c>
      <c r="M2945" s="367">
        <v>9320.0000000001673</v>
      </c>
      <c r="N2945" s="367">
        <v>932</v>
      </c>
      <c r="O2945" s="384">
        <v>-167649.78238143722</v>
      </c>
      <c r="P2945" s="367">
        <v>135.13999999999999</v>
      </c>
      <c r="Q2945" s="367">
        <v>932</v>
      </c>
      <c r="R2945" s="384">
        <v>-74370.823245883832</v>
      </c>
      <c r="S2945" s="367">
        <v>130.48000000000002</v>
      </c>
      <c r="T2945" s="367">
        <v>32137.931034482288</v>
      </c>
      <c r="U2945" s="384">
        <v>-10269303.384064049</v>
      </c>
      <c r="V2945" s="367">
        <v>9319.9999999998636</v>
      </c>
      <c r="W2945" s="367">
        <v>1553333.333333347</v>
      </c>
      <c r="X2945" s="384">
        <v>79734.597902053269</v>
      </c>
      <c r="Y2945" s="386">
        <v>9320.0000000000819</v>
      </c>
      <c r="Z2945" s="367"/>
      <c r="AA2945" s="367"/>
      <c r="AB2945" s="367"/>
      <c r="AC2945" s="367"/>
      <c r="AD2945" s="367"/>
      <c r="AE2945" s="367"/>
      <c r="AF2945" s="367"/>
      <c r="AG2945" s="367"/>
      <c r="AH2945" s="367"/>
      <c r="AI2945" s="367"/>
      <c r="AJ2945" s="367"/>
      <c r="AK2945" s="367"/>
      <c r="AL2945" s="367"/>
      <c r="AM2945" s="367"/>
      <c r="AN2945" s="367"/>
      <c r="AO2945" s="367"/>
      <c r="AP2945" s="367"/>
      <c r="AQ2945" s="367"/>
      <c r="AR2945" s="367"/>
      <c r="AS2945" s="367"/>
      <c r="AT2945" s="367"/>
    </row>
    <row r="2946" spans="2:46" ht="13.8">
      <c r="B2946" s="26">
        <v>155.49999999999989</v>
      </c>
      <c r="C2946" s="363">
        <v>1302.5224804941729</v>
      </c>
      <c r="D2946" s="367">
        <v>9329.9999999999945</v>
      </c>
      <c r="E2946" s="367">
        <v>43395.348837209574</v>
      </c>
      <c r="F2946" s="367">
        <v>-13681628.968338929</v>
      </c>
      <c r="G2946" s="367">
        <v>9330.00000000006</v>
      </c>
      <c r="H2946" s="367">
        <v>233250</v>
      </c>
      <c r="I2946" s="384">
        <v>-161307367.65254477</v>
      </c>
      <c r="J2946" s="367">
        <v>9330</v>
      </c>
      <c r="K2946" s="367">
        <v>56545.454545455555</v>
      </c>
      <c r="L2946" s="384">
        <v>-10074994.965179609</v>
      </c>
      <c r="M2946" s="367">
        <v>9330.0000000001673</v>
      </c>
      <c r="N2946" s="367">
        <v>933</v>
      </c>
      <c r="O2946" s="384">
        <v>-168012.46950774858</v>
      </c>
      <c r="P2946" s="367">
        <v>135.285</v>
      </c>
      <c r="Q2946" s="367">
        <v>933</v>
      </c>
      <c r="R2946" s="384">
        <v>-74536.89636713572</v>
      </c>
      <c r="S2946" s="367">
        <v>130.61999999999998</v>
      </c>
      <c r="T2946" s="367">
        <v>32172.413793102976</v>
      </c>
      <c r="U2946" s="384">
        <v>-10291769.466628971</v>
      </c>
      <c r="V2946" s="367">
        <v>9329.9999999998636</v>
      </c>
      <c r="W2946" s="367">
        <v>1555000.0000000137</v>
      </c>
      <c r="X2946" s="384">
        <v>79394.459639120949</v>
      </c>
      <c r="Y2946" s="386">
        <v>9330.0000000000819</v>
      </c>
      <c r="Z2946" s="367"/>
      <c r="AA2946" s="367"/>
      <c r="AB2946" s="367"/>
      <c r="AC2946" s="367"/>
      <c r="AD2946" s="367"/>
      <c r="AE2946" s="367"/>
      <c r="AF2946" s="367"/>
      <c r="AG2946" s="367"/>
      <c r="AH2946" s="367"/>
      <c r="AI2946" s="367"/>
      <c r="AJ2946" s="367"/>
      <c r="AK2946" s="367"/>
      <c r="AL2946" s="367"/>
      <c r="AM2946" s="367"/>
      <c r="AN2946" s="367"/>
      <c r="AO2946" s="367"/>
      <c r="AP2946" s="367"/>
      <c r="AQ2946" s="367"/>
      <c r="AR2946" s="367"/>
      <c r="AS2946" s="367"/>
      <c r="AT2946" s="367"/>
    </row>
    <row r="2947" spans="2:46" ht="13.8">
      <c r="B2947" s="26">
        <v>155.66666666666654</v>
      </c>
      <c r="C2947" s="363">
        <v>1303.8476674594501</v>
      </c>
      <c r="D2947" s="367">
        <v>9339.9999999999927</v>
      </c>
      <c r="E2947" s="367">
        <v>43441.860465116551</v>
      </c>
      <c r="F2947" s="367">
        <v>-13711062.388103988</v>
      </c>
      <c r="G2947" s="367">
        <v>9340.00000000006</v>
      </c>
      <c r="H2947" s="367">
        <v>233500</v>
      </c>
      <c r="I2947" s="384">
        <v>-161654135.4564316</v>
      </c>
      <c r="J2947" s="367">
        <v>9340</v>
      </c>
      <c r="K2947" s="367">
        <v>56606.060606061619</v>
      </c>
      <c r="L2947" s="384">
        <v>-10097098.672721345</v>
      </c>
      <c r="M2947" s="367">
        <v>9340.0000000001673</v>
      </c>
      <c r="N2947" s="367">
        <v>934</v>
      </c>
      <c r="O2947" s="384">
        <v>-168375.54849983819</v>
      </c>
      <c r="P2947" s="367">
        <v>135.43</v>
      </c>
      <c r="Q2947" s="367">
        <v>934</v>
      </c>
      <c r="R2947" s="384">
        <v>-74703.154431797317</v>
      </c>
      <c r="S2947" s="367">
        <v>130.76</v>
      </c>
      <c r="T2947" s="367">
        <v>32206.896551723665</v>
      </c>
      <c r="U2947" s="384">
        <v>-10314260.088350808</v>
      </c>
      <c r="V2947" s="367">
        <v>9339.9999999998636</v>
      </c>
      <c r="W2947" s="367">
        <v>1556666.6666666805</v>
      </c>
      <c r="X2947" s="384">
        <v>79053.408856560331</v>
      </c>
      <c r="Y2947" s="386">
        <v>9340.0000000000819</v>
      </c>
      <c r="Z2947" s="367"/>
      <c r="AA2947" s="367"/>
      <c r="AB2947" s="367"/>
      <c r="AC2947" s="367"/>
      <c r="AD2947" s="367"/>
      <c r="AE2947" s="367"/>
      <c r="AF2947" s="367"/>
      <c r="AG2947" s="367"/>
      <c r="AH2947" s="367"/>
      <c r="AI2947" s="367"/>
      <c r="AJ2947" s="367"/>
      <c r="AK2947" s="367"/>
      <c r="AL2947" s="367"/>
      <c r="AM2947" s="367"/>
      <c r="AN2947" s="367"/>
      <c r="AO2947" s="367"/>
      <c r="AP2947" s="367"/>
      <c r="AQ2947" s="367"/>
      <c r="AR2947" s="367"/>
      <c r="AS2947" s="367"/>
      <c r="AT2947" s="367"/>
    </row>
    <row r="2948" spans="2:46" ht="13.8">
      <c r="B2948" s="26">
        <v>155.8333333333332</v>
      </c>
      <c r="C2948" s="363">
        <v>1305.1727026657823</v>
      </c>
      <c r="D2948" s="367">
        <v>9349.9999999999927</v>
      </c>
      <c r="E2948" s="367">
        <v>43488.372093023529</v>
      </c>
      <c r="F2948" s="367">
        <v>-13740527.433767114</v>
      </c>
      <c r="G2948" s="367">
        <v>9350.00000000006</v>
      </c>
      <c r="H2948" s="367">
        <v>233750</v>
      </c>
      <c r="I2948" s="384">
        <v>-162001275.5873732</v>
      </c>
      <c r="J2948" s="367">
        <v>9350</v>
      </c>
      <c r="K2948" s="367">
        <v>56666.666666667683</v>
      </c>
      <c r="L2948" s="384">
        <v>-10119226.588428978</v>
      </c>
      <c r="M2948" s="367">
        <v>9350.0000000001673</v>
      </c>
      <c r="N2948" s="367">
        <v>935</v>
      </c>
      <c r="O2948" s="384">
        <v>-168739.01935770595</v>
      </c>
      <c r="P2948" s="367">
        <v>135.57499999999999</v>
      </c>
      <c r="Q2948" s="367">
        <v>935</v>
      </c>
      <c r="R2948" s="384">
        <v>-74869.597439868579</v>
      </c>
      <c r="S2948" s="367">
        <v>130.9</v>
      </c>
      <c r="T2948" s="367">
        <v>32241.379310344353</v>
      </c>
      <c r="U2948" s="384">
        <v>-10336775.249229563</v>
      </c>
      <c r="V2948" s="367">
        <v>9349.9999999998636</v>
      </c>
      <c r="W2948" s="367">
        <v>1558333.3333333472</v>
      </c>
      <c r="X2948" s="384">
        <v>78711.445554371414</v>
      </c>
      <c r="Y2948" s="386">
        <v>9350.0000000000819</v>
      </c>
      <c r="Z2948" s="367"/>
      <c r="AA2948" s="367"/>
      <c r="AB2948" s="367"/>
      <c r="AC2948" s="367"/>
      <c r="AD2948" s="367"/>
      <c r="AE2948" s="367"/>
      <c r="AF2948" s="367"/>
      <c r="AG2948" s="367"/>
      <c r="AH2948" s="367"/>
      <c r="AI2948" s="367"/>
      <c r="AJ2948" s="367"/>
      <c r="AK2948" s="367"/>
      <c r="AL2948" s="367"/>
      <c r="AM2948" s="367"/>
      <c r="AN2948" s="367"/>
      <c r="AO2948" s="367"/>
      <c r="AP2948" s="367"/>
      <c r="AQ2948" s="367"/>
      <c r="AR2948" s="367"/>
      <c r="AS2948" s="367"/>
      <c r="AT2948" s="367"/>
    </row>
    <row r="2949" spans="2:46" ht="13.8">
      <c r="B2949" s="26">
        <v>155.99999999999986</v>
      </c>
      <c r="C2949" s="363">
        <v>1306.4975861131684</v>
      </c>
      <c r="D2949" s="367">
        <v>9359.9999999999909</v>
      </c>
      <c r="E2949" s="367">
        <v>43534.883720930506</v>
      </c>
      <c r="F2949" s="367">
        <v>-13770024.10532831</v>
      </c>
      <c r="G2949" s="367">
        <v>9360.00000000006</v>
      </c>
      <c r="H2949" s="367">
        <v>234000</v>
      </c>
      <c r="I2949" s="384">
        <v>-162348788.04536963</v>
      </c>
      <c r="J2949" s="367">
        <v>9360</v>
      </c>
      <c r="K2949" s="367">
        <v>56727.272727273747</v>
      </c>
      <c r="L2949" s="384">
        <v>-10141378.712302513</v>
      </c>
      <c r="M2949" s="367">
        <v>9360.0000000001692</v>
      </c>
      <c r="N2949" s="367">
        <v>936</v>
      </c>
      <c r="O2949" s="384">
        <v>-169102.88208135209</v>
      </c>
      <c r="P2949" s="367">
        <v>135.72</v>
      </c>
      <c r="Q2949" s="367">
        <v>936</v>
      </c>
      <c r="R2949" s="384">
        <v>-75036.225391349435</v>
      </c>
      <c r="S2949" s="367">
        <v>131.04</v>
      </c>
      <c r="T2949" s="367">
        <v>32275.862068965042</v>
      </c>
      <c r="U2949" s="384">
        <v>-10359314.949265234</v>
      </c>
      <c r="V2949" s="367">
        <v>9359.9999999998618</v>
      </c>
      <c r="W2949" s="367">
        <v>1560000.000000014</v>
      </c>
      <c r="X2949" s="384">
        <v>78368.569732554126</v>
      </c>
      <c r="Y2949" s="386">
        <v>9360.0000000000837</v>
      </c>
      <c r="Z2949" s="367"/>
      <c r="AA2949" s="367"/>
      <c r="AB2949" s="367"/>
      <c r="AC2949" s="367"/>
      <c r="AD2949" s="367"/>
      <c r="AE2949" s="367"/>
      <c r="AF2949" s="367"/>
      <c r="AG2949" s="367"/>
      <c r="AH2949" s="367"/>
      <c r="AI2949" s="367"/>
      <c r="AJ2949" s="367"/>
      <c r="AK2949" s="367"/>
      <c r="AL2949" s="367"/>
      <c r="AM2949" s="367"/>
      <c r="AN2949" s="367"/>
      <c r="AO2949" s="367"/>
      <c r="AP2949" s="367"/>
      <c r="AQ2949" s="367"/>
      <c r="AR2949" s="367"/>
      <c r="AS2949" s="367"/>
      <c r="AT2949" s="367"/>
    </row>
    <row r="2950" spans="2:46" ht="13.8">
      <c r="B2950" s="26">
        <v>156.16666666666652</v>
      </c>
      <c r="C2950" s="363">
        <v>1307.8223178016096</v>
      </c>
      <c r="D2950" s="367">
        <v>9369.9999999999909</v>
      </c>
      <c r="E2950" s="367">
        <v>43581.395348837483</v>
      </c>
      <c r="F2950" s="367">
        <v>-13799552.40278757</v>
      </c>
      <c r="G2950" s="367">
        <v>9370.00000000006</v>
      </c>
      <c r="H2950" s="367">
        <v>234250</v>
      </c>
      <c r="I2950" s="384">
        <v>-162696672.83042088</v>
      </c>
      <c r="J2950" s="367">
        <v>9370</v>
      </c>
      <c r="K2950" s="367">
        <v>56787.87878787981</v>
      </c>
      <c r="L2950" s="384">
        <v>-10163555.044341942</v>
      </c>
      <c r="M2950" s="367">
        <v>9370.0000000001692</v>
      </c>
      <c r="N2950" s="367">
        <v>937</v>
      </c>
      <c r="O2950" s="384">
        <v>-169467.13667077647</v>
      </c>
      <c r="P2950" s="367">
        <v>135.86500000000001</v>
      </c>
      <c r="Q2950" s="367">
        <v>937</v>
      </c>
      <c r="R2950" s="384">
        <v>-75203.038286239986</v>
      </c>
      <c r="S2950" s="367">
        <v>131.18</v>
      </c>
      <c r="T2950" s="367">
        <v>32310.34482758573</v>
      </c>
      <c r="U2950" s="384">
        <v>-10381879.188457826</v>
      </c>
      <c r="V2950" s="367">
        <v>9369.9999999998618</v>
      </c>
      <c r="W2950" s="367">
        <v>1561666.6666666807</v>
      </c>
      <c r="X2950" s="384">
        <v>78024.781391108583</v>
      </c>
      <c r="Y2950" s="386">
        <v>9370.0000000000837</v>
      </c>
      <c r="Z2950" s="367"/>
      <c r="AA2950" s="367"/>
      <c r="AB2950" s="367"/>
      <c r="AC2950" s="367"/>
      <c r="AD2950" s="367"/>
      <c r="AE2950" s="367"/>
      <c r="AF2950" s="367"/>
      <c r="AG2950" s="367"/>
      <c r="AH2950" s="367"/>
      <c r="AI2950" s="367"/>
      <c r="AJ2950" s="367"/>
      <c r="AK2950" s="367"/>
      <c r="AL2950" s="367"/>
      <c r="AM2950" s="367"/>
      <c r="AN2950" s="367"/>
      <c r="AO2950" s="367"/>
      <c r="AP2950" s="367"/>
      <c r="AQ2950" s="367"/>
      <c r="AR2950" s="367"/>
      <c r="AS2950" s="367"/>
      <c r="AT2950" s="367"/>
    </row>
    <row r="2951" spans="2:46" ht="13.8">
      <c r="B2951" s="26">
        <v>156.33333333333317</v>
      </c>
      <c r="C2951" s="363">
        <v>1309.1468977311056</v>
      </c>
      <c r="D2951" s="367">
        <v>9379.9999999999909</v>
      </c>
      <c r="E2951" s="367">
        <v>43627.90697674446</v>
      </c>
      <c r="F2951" s="367">
        <v>-13829112.326144895</v>
      </c>
      <c r="G2951" s="367">
        <v>9380.00000000006</v>
      </c>
      <c r="H2951" s="367">
        <v>234500</v>
      </c>
      <c r="I2951" s="384">
        <v>-163044929.94252688</v>
      </c>
      <c r="J2951" s="367">
        <v>9380</v>
      </c>
      <c r="K2951" s="367">
        <v>56848.484848485874</v>
      </c>
      <c r="L2951" s="384">
        <v>-10185755.584547268</v>
      </c>
      <c r="M2951" s="367">
        <v>9380.000000000171</v>
      </c>
      <c r="N2951" s="367">
        <v>938</v>
      </c>
      <c r="O2951" s="384">
        <v>-169831.78312597904</v>
      </c>
      <c r="P2951" s="367">
        <v>136.01</v>
      </c>
      <c r="Q2951" s="367">
        <v>938</v>
      </c>
      <c r="R2951" s="384">
        <v>-75370.036124540158</v>
      </c>
      <c r="S2951" s="367">
        <v>131.32</v>
      </c>
      <c r="T2951" s="367">
        <v>32344.827586206418</v>
      </c>
      <c r="U2951" s="384">
        <v>-10404467.966807336</v>
      </c>
      <c r="V2951" s="367">
        <v>9379.9999999998618</v>
      </c>
      <c r="W2951" s="367">
        <v>1563333.3333333475</v>
      </c>
      <c r="X2951" s="384">
        <v>77680.080530034742</v>
      </c>
      <c r="Y2951" s="386">
        <v>9380.0000000000837</v>
      </c>
      <c r="Z2951" s="367"/>
      <c r="AA2951" s="367"/>
      <c r="AB2951" s="367"/>
      <c r="AC2951" s="367"/>
      <c r="AD2951" s="367"/>
      <c r="AE2951" s="367"/>
      <c r="AF2951" s="367"/>
      <c r="AG2951" s="367"/>
      <c r="AH2951" s="367"/>
      <c r="AI2951" s="367"/>
      <c r="AJ2951" s="367"/>
      <c r="AK2951" s="367"/>
      <c r="AL2951" s="367"/>
      <c r="AM2951" s="367"/>
      <c r="AN2951" s="367"/>
      <c r="AO2951" s="367"/>
      <c r="AP2951" s="367"/>
      <c r="AQ2951" s="367"/>
      <c r="AR2951" s="367"/>
      <c r="AS2951" s="367"/>
      <c r="AT2951" s="367"/>
    </row>
    <row r="2952" spans="2:46" ht="13.8">
      <c r="B2952" s="26">
        <v>156.49999999999983</v>
      </c>
      <c r="C2952" s="363">
        <v>1310.4713259016553</v>
      </c>
      <c r="D2952" s="367">
        <v>9389.9999999999891</v>
      </c>
      <c r="E2952" s="367">
        <v>43674.418604651437</v>
      </c>
      <c r="F2952" s="367">
        <v>-13858703.875400286</v>
      </c>
      <c r="G2952" s="367">
        <v>9390.00000000006</v>
      </c>
      <c r="H2952" s="367">
        <v>234750</v>
      </c>
      <c r="I2952" s="384">
        <v>-163393559.3816877</v>
      </c>
      <c r="J2952" s="367">
        <v>9390</v>
      </c>
      <c r="K2952" s="367">
        <v>56909.090909091938</v>
      </c>
      <c r="L2952" s="384">
        <v>-10207980.332918493</v>
      </c>
      <c r="M2952" s="367">
        <v>9390.000000000171</v>
      </c>
      <c r="N2952" s="367">
        <v>939</v>
      </c>
      <c r="O2952" s="384">
        <v>-170196.82144695992</v>
      </c>
      <c r="P2952" s="367">
        <v>136.155</v>
      </c>
      <c r="Q2952" s="367">
        <v>939</v>
      </c>
      <c r="R2952" s="384">
        <v>-75537.218906249997</v>
      </c>
      <c r="S2952" s="367">
        <v>131.46</v>
      </c>
      <c r="T2952" s="367">
        <v>32379.310344827107</v>
      </c>
      <c r="U2952" s="384">
        <v>-10427081.284313759</v>
      </c>
      <c r="V2952" s="367">
        <v>9389.9999999998599</v>
      </c>
      <c r="W2952" s="367">
        <v>1565000.0000000142</v>
      </c>
      <c r="X2952" s="384">
        <v>77334.46714933253</v>
      </c>
      <c r="Y2952" s="386">
        <v>9390.0000000000855</v>
      </c>
      <c r="Z2952" s="367"/>
      <c r="AA2952" s="367"/>
      <c r="AB2952" s="367"/>
      <c r="AC2952" s="367"/>
      <c r="AD2952" s="367"/>
      <c r="AE2952" s="367"/>
      <c r="AF2952" s="367"/>
      <c r="AG2952" s="367"/>
      <c r="AH2952" s="367"/>
      <c r="AI2952" s="367"/>
      <c r="AJ2952" s="367"/>
      <c r="AK2952" s="367"/>
      <c r="AL2952" s="367"/>
      <c r="AM2952" s="367"/>
      <c r="AN2952" s="367"/>
      <c r="AO2952" s="367"/>
      <c r="AP2952" s="367"/>
      <c r="AQ2952" s="367"/>
      <c r="AR2952" s="367"/>
      <c r="AS2952" s="367"/>
      <c r="AT2952" s="367"/>
    </row>
    <row r="2953" spans="2:46" ht="13.8">
      <c r="B2953" s="26">
        <v>156.66666666666649</v>
      </c>
      <c r="C2953" s="363">
        <v>1311.7956023132599</v>
      </c>
      <c r="D2953" s="367">
        <v>9399.9999999999891</v>
      </c>
      <c r="E2953" s="367">
        <v>43720.930232558414</v>
      </c>
      <c r="F2953" s="367">
        <v>-13888327.050553745</v>
      </c>
      <c r="G2953" s="367">
        <v>9400.00000000006</v>
      </c>
      <c r="H2953" s="367">
        <v>235000</v>
      </c>
      <c r="I2953" s="384">
        <v>-163742561.14790332</v>
      </c>
      <c r="J2953" s="367">
        <v>9400</v>
      </c>
      <c r="K2953" s="367">
        <v>56969.696969698001</v>
      </c>
      <c r="L2953" s="384">
        <v>-10230229.289455613</v>
      </c>
      <c r="M2953" s="367">
        <v>9400.000000000171</v>
      </c>
      <c r="N2953" s="367">
        <v>940</v>
      </c>
      <c r="O2953" s="384">
        <v>-170562.2516337191</v>
      </c>
      <c r="P2953" s="367">
        <v>136.30000000000001</v>
      </c>
      <c r="Q2953" s="367">
        <v>940</v>
      </c>
      <c r="R2953" s="384">
        <v>-75704.586631369471</v>
      </c>
      <c r="S2953" s="367">
        <v>131.6</v>
      </c>
      <c r="T2953" s="367">
        <v>32413.793103447795</v>
      </c>
      <c r="U2953" s="384">
        <v>-10449719.140977103</v>
      </c>
      <c r="V2953" s="367">
        <v>9399.9999999998599</v>
      </c>
      <c r="W2953" s="367">
        <v>1566666.6666666809</v>
      </c>
      <c r="X2953" s="384">
        <v>76987.941249002091</v>
      </c>
      <c r="Y2953" s="386">
        <v>9400.0000000000855</v>
      </c>
      <c r="Z2953" s="367"/>
      <c r="AA2953" s="367"/>
      <c r="AB2953" s="367"/>
      <c r="AC2953" s="367"/>
      <c r="AD2953" s="367"/>
      <c r="AE2953" s="367"/>
      <c r="AF2953" s="367"/>
      <c r="AG2953" s="367"/>
      <c r="AH2953" s="367"/>
      <c r="AI2953" s="367"/>
      <c r="AJ2953" s="367"/>
      <c r="AK2953" s="367"/>
      <c r="AL2953" s="367"/>
      <c r="AM2953" s="367"/>
      <c r="AN2953" s="367"/>
      <c r="AO2953" s="367"/>
      <c r="AP2953" s="367"/>
      <c r="AQ2953" s="367"/>
      <c r="AR2953" s="367"/>
      <c r="AS2953" s="367"/>
      <c r="AT2953" s="367"/>
    </row>
    <row r="2954" spans="2:46" ht="13.8">
      <c r="B2954" s="26">
        <v>156.83333333333314</v>
      </c>
      <c r="C2954" s="363">
        <v>1313.1197269659192</v>
      </c>
      <c r="D2954" s="367">
        <v>9409.9999999999891</v>
      </c>
      <c r="E2954" s="367">
        <v>43767.441860465391</v>
      </c>
      <c r="F2954" s="367">
        <v>-13917981.851605272</v>
      </c>
      <c r="G2954" s="367">
        <v>9410.00000000006</v>
      </c>
      <c r="H2954" s="367">
        <v>235250</v>
      </c>
      <c r="I2954" s="384">
        <v>-164091935.24117374</v>
      </c>
      <c r="J2954" s="367">
        <v>9410</v>
      </c>
      <c r="K2954" s="367">
        <v>57030.303030304065</v>
      </c>
      <c r="L2954" s="384">
        <v>-10252502.45415863</v>
      </c>
      <c r="M2954" s="367">
        <v>9410.000000000171</v>
      </c>
      <c r="N2954" s="367">
        <v>941</v>
      </c>
      <c r="O2954" s="384">
        <v>-170928.07368625642</v>
      </c>
      <c r="P2954" s="367">
        <v>136.44499999999999</v>
      </c>
      <c r="Q2954" s="367">
        <v>941</v>
      </c>
      <c r="R2954" s="384">
        <v>-75872.139299898612</v>
      </c>
      <c r="S2954" s="367">
        <v>131.74</v>
      </c>
      <c r="T2954" s="367">
        <v>32448.275862068484</v>
      </c>
      <c r="U2954" s="384">
        <v>-10472381.536797367</v>
      </c>
      <c r="V2954" s="367">
        <v>9409.9999999998599</v>
      </c>
      <c r="W2954" s="367">
        <v>1568333.3333333477</v>
      </c>
      <c r="X2954" s="384">
        <v>76640.502829043326</v>
      </c>
      <c r="Y2954" s="386">
        <v>9410.0000000000855</v>
      </c>
      <c r="Z2954" s="367"/>
      <c r="AA2954" s="367"/>
      <c r="AB2954" s="367"/>
      <c r="AC2954" s="367"/>
      <c r="AD2954" s="367"/>
      <c r="AE2954" s="367"/>
      <c r="AF2954" s="367"/>
      <c r="AG2954" s="367"/>
      <c r="AH2954" s="367"/>
      <c r="AI2954" s="367"/>
      <c r="AJ2954" s="367"/>
      <c r="AK2954" s="367"/>
      <c r="AL2954" s="367"/>
      <c r="AM2954" s="367"/>
      <c r="AN2954" s="367"/>
      <c r="AO2954" s="367"/>
      <c r="AP2954" s="367"/>
      <c r="AQ2954" s="367"/>
      <c r="AR2954" s="367"/>
      <c r="AS2954" s="367"/>
      <c r="AT2954" s="367"/>
    </row>
    <row r="2955" spans="2:46" ht="13.8">
      <c r="B2955" s="26">
        <v>156.9999999999998</v>
      </c>
      <c r="C2955" s="363">
        <v>1314.4436998596329</v>
      </c>
      <c r="D2955" s="367">
        <v>9419.9999999999891</v>
      </c>
      <c r="E2955" s="367">
        <v>43813.953488372368</v>
      </c>
      <c r="F2955" s="367">
        <v>-13947668.278554864</v>
      </c>
      <c r="G2955" s="367">
        <v>9420.00000000006</v>
      </c>
      <c r="H2955" s="367">
        <v>235500</v>
      </c>
      <c r="I2955" s="384">
        <v>-164441681.66149899</v>
      </c>
      <c r="J2955" s="367">
        <v>9420</v>
      </c>
      <c r="K2955" s="367">
        <v>57090.909090910129</v>
      </c>
      <c r="L2955" s="384">
        <v>-10274799.827027546</v>
      </c>
      <c r="M2955" s="367">
        <v>9420.000000000171</v>
      </c>
      <c r="N2955" s="367">
        <v>942</v>
      </c>
      <c r="O2955" s="384">
        <v>-171294.28760457214</v>
      </c>
      <c r="P2955" s="367">
        <v>136.59</v>
      </c>
      <c r="Q2955" s="367">
        <v>942</v>
      </c>
      <c r="R2955" s="384">
        <v>-76039.876911837389</v>
      </c>
      <c r="S2955" s="367">
        <v>131.88</v>
      </c>
      <c r="T2955" s="367">
        <v>32482.758620689172</v>
      </c>
      <c r="U2955" s="384">
        <v>-10495068.471774548</v>
      </c>
      <c r="V2955" s="367">
        <v>9419.9999999998599</v>
      </c>
      <c r="W2955" s="367">
        <v>1570000.0000000144</v>
      </c>
      <c r="X2955" s="384">
        <v>76292.151889456276</v>
      </c>
      <c r="Y2955" s="386">
        <v>9420.0000000000855</v>
      </c>
      <c r="Z2955" s="367"/>
      <c r="AA2955" s="367"/>
      <c r="AB2955" s="367"/>
      <c r="AC2955" s="367"/>
      <c r="AD2955" s="367"/>
      <c r="AE2955" s="367"/>
      <c r="AF2955" s="367"/>
      <c r="AG2955" s="367"/>
      <c r="AH2955" s="367"/>
      <c r="AI2955" s="367"/>
      <c r="AJ2955" s="367"/>
      <c r="AK2955" s="367"/>
      <c r="AL2955" s="367"/>
      <c r="AM2955" s="367"/>
      <c r="AN2955" s="367"/>
      <c r="AO2955" s="367"/>
      <c r="AP2955" s="367"/>
      <c r="AQ2955" s="367"/>
      <c r="AR2955" s="367"/>
      <c r="AS2955" s="367"/>
      <c r="AT2955" s="367"/>
    </row>
    <row r="2956" spans="2:46" ht="13.8">
      <c r="B2956" s="26">
        <v>157.16666666666646</v>
      </c>
      <c r="C2956" s="363">
        <v>1315.7675209944009</v>
      </c>
      <c r="D2956" s="367">
        <v>9429.9999999999873</v>
      </c>
      <c r="E2956" s="367">
        <v>43860.465116279345</v>
      </c>
      <c r="F2956" s="367">
        <v>-13977386.331402523</v>
      </c>
      <c r="G2956" s="367">
        <v>9430.00000000006</v>
      </c>
      <c r="H2956" s="367">
        <v>235750</v>
      </c>
      <c r="I2956" s="384">
        <v>-164791800.40887898</v>
      </c>
      <c r="J2956" s="367">
        <v>9430</v>
      </c>
      <c r="K2956" s="367">
        <v>57151.515151516192</v>
      </c>
      <c r="L2956" s="384">
        <v>-10297121.408062361</v>
      </c>
      <c r="M2956" s="367">
        <v>9430.0000000001728</v>
      </c>
      <c r="N2956" s="367">
        <v>943</v>
      </c>
      <c r="O2956" s="384">
        <v>-171660.89338866601</v>
      </c>
      <c r="P2956" s="367">
        <v>136.73499999999999</v>
      </c>
      <c r="Q2956" s="367">
        <v>943</v>
      </c>
      <c r="R2956" s="384">
        <v>-76207.799467185861</v>
      </c>
      <c r="S2956" s="367">
        <v>132.02000000000001</v>
      </c>
      <c r="T2956" s="367">
        <v>32517.24137930986</v>
      </c>
      <c r="U2956" s="384">
        <v>-10517779.945908647</v>
      </c>
      <c r="V2956" s="367">
        <v>9429.9999999998599</v>
      </c>
      <c r="W2956" s="367">
        <v>1571666.6666666812</v>
      </c>
      <c r="X2956" s="384">
        <v>75942.888430240855</v>
      </c>
      <c r="Y2956" s="386">
        <v>9430.0000000000873</v>
      </c>
      <c r="Z2956" s="367"/>
      <c r="AA2956" s="367"/>
      <c r="AB2956" s="367"/>
      <c r="AC2956" s="367"/>
      <c r="AD2956" s="367"/>
      <c r="AE2956" s="367"/>
      <c r="AF2956" s="367"/>
      <c r="AG2956" s="367"/>
      <c r="AH2956" s="367"/>
      <c r="AI2956" s="367"/>
      <c r="AJ2956" s="367"/>
      <c r="AK2956" s="367"/>
      <c r="AL2956" s="367"/>
      <c r="AM2956" s="367"/>
      <c r="AN2956" s="367"/>
      <c r="AO2956" s="367"/>
      <c r="AP2956" s="367"/>
      <c r="AQ2956" s="367"/>
      <c r="AR2956" s="367"/>
      <c r="AS2956" s="367"/>
      <c r="AT2956" s="367"/>
    </row>
    <row r="2957" spans="2:46" ht="13.8">
      <c r="B2957" s="26">
        <v>157.33333333333312</v>
      </c>
      <c r="C2957" s="363">
        <v>1317.091190370224</v>
      </c>
      <c r="D2957" s="367">
        <v>9439.9999999999873</v>
      </c>
      <c r="E2957" s="367">
        <v>43906.976744186322</v>
      </c>
      <c r="F2957" s="367">
        <v>-14007136.01014825</v>
      </c>
      <c r="G2957" s="367">
        <v>9440.00000000006</v>
      </c>
      <c r="H2957" s="367">
        <v>236000</v>
      </c>
      <c r="I2957" s="384">
        <v>-165142291.48331383</v>
      </c>
      <c r="J2957" s="367">
        <v>9440</v>
      </c>
      <c r="K2957" s="367">
        <v>57212.121212122256</v>
      </c>
      <c r="L2957" s="384">
        <v>-10319467.197263069</v>
      </c>
      <c r="M2957" s="367">
        <v>9440.0000000001728</v>
      </c>
      <c r="N2957" s="367">
        <v>944</v>
      </c>
      <c r="O2957" s="384">
        <v>-172027.89103853819</v>
      </c>
      <c r="P2957" s="367">
        <v>136.88</v>
      </c>
      <c r="Q2957" s="367">
        <v>944</v>
      </c>
      <c r="R2957" s="384">
        <v>-76375.906965943926</v>
      </c>
      <c r="S2957" s="367">
        <v>132.16</v>
      </c>
      <c r="T2957" s="367">
        <v>32551.724137930549</v>
      </c>
      <c r="U2957" s="384">
        <v>-10540515.959199663</v>
      </c>
      <c r="V2957" s="367">
        <v>9439.9999999998599</v>
      </c>
      <c r="W2957" s="367">
        <v>1573333.3333333479</v>
      </c>
      <c r="X2957" s="384">
        <v>75592.712451397194</v>
      </c>
      <c r="Y2957" s="386">
        <v>9440.0000000000873</v>
      </c>
      <c r="Z2957" s="367"/>
      <c r="AA2957" s="367"/>
      <c r="AB2957" s="367"/>
      <c r="AC2957" s="367"/>
      <c r="AD2957" s="367"/>
      <c r="AE2957" s="367"/>
      <c r="AF2957" s="367"/>
      <c r="AG2957" s="367"/>
      <c r="AH2957" s="367"/>
      <c r="AI2957" s="367"/>
      <c r="AJ2957" s="367"/>
      <c r="AK2957" s="367"/>
      <c r="AL2957" s="367"/>
      <c r="AM2957" s="367"/>
      <c r="AN2957" s="367"/>
      <c r="AO2957" s="367"/>
      <c r="AP2957" s="367"/>
      <c r="AQ2957" s="367"/>
      <c r="AR2957" s="367"/>
      <c r="AS2957" s="367"/>
      <c r="AT2957" s="367"/>
    </row>
    <row r="2958" spans="2:46" ht="13.8">
      <c r="B2958" s="26">
        <v>157.49999999999977</v>
      </c>
      <c r="C2958" s="363">
        <v>1318.4147079871011</v>
      </c>
      <c r="D2958" s="367">
        <v>9449.9999999999854</v>
      </c>
      <c r="E2958" s="367">
        <v>43953.488372093299</v>
      </c>
      <c r="F2958" s="367">
        <v>-14036917.314792043</v>
      </c>
      <c r="G2958" s="367">
        <v>9450.00000000006</v>
      </c>
      <c r="H2958" s="367">
        <v>236250</v>
      </c>
      <c r="I2958" s="384">
        <v>-165493154.88480344</v>
      </c>
      <c r="J2958" s="367">
        <v>9450</v>
      </c>
      <c r="K2958" s="367">
        <v>57272.72727272832</v>
      </c>
      <c r="L2958" s="384">
        <v>-10341837.19462968</v>
      </c>
      <c r="M2958" s="367">
        <v>9450.0000000001746</v>
      </c>
      <c r="N2958" s="367">
        <v>945</v>
      </c>
      <c r="O2958" s="384">
        <v>-172395.28055418868</v>
      </c>
      <c r="P2958" s="367">
        <v>137.02500000000001</v>
      </c>
      <c r="Q2958" s="367">
        <v>945</v>
      </c>
      <c r="R2958" s="384">
        <v>-76544.199408111672</v>
      </c>
      <c r="S2958" s="367">
        <v>132.30000000000001</v>
      </c>
      <c r="T2958" s="367">
        <v>32586.206896551237</v>
      </c>
      <c r="U2958" s="384">
        <v>-10563276.511647593</v>
      </c>
      <c r="V2958" s="367">
        <v>9449.9999999998581</v>
      </c>
      <c r="W2958" s="367">
        <v>1575000.0000000147</v>
      </c>
      <c r="X2958" s="384">
        <v>75241.623952925234</v>
      </c>
      <c r="Y2958" s="386">
        <v>9450.0000000000873</v>
      </c>
      <c r="Z2958" s="367"/>
      <c r="AA2958" s="367"/>
      <c r="AB2958" s="367"/>
      <c r="AC2958" s="367"/>
      <c r="AD2958" s="367"/>
      <c r="AE2958" s="367"/>
      <c r="AF2958" s="367"/>
      <c r="AG2958" s="367"/>
      <c r="AH2958" s="367"/>
      <c r="AI2958" s="367"/>
      <c r="AJ2958" s="367"/>
      <c r="AK2958" s="367"/>
      <c r="AL2958" s="367"/>
      <c r="AM2958" s="367"/>
      <c r="AN2958" s="367"/>
      <c r="AO2958" s="367"/>
      <c r="AP2958" s="367"/>
      <c r="AQ2958" s="367"/>
      <c r="AR2958" s="367"/>
      <c r="AS2958" s="367"/>
      <c r="AT2958" s="367"/>
    </row>
    <row r="2959" spans="2:46" ht="13.8">
      <c r="B2959" s="26">
        <v>157.66666666666643</v>
      </c>
      <c r="C2959" s="363">
        <v>1319.7380738450329</v>
      </c>
      <c r="D2959" s="367">
        <v>9459.9999999999854</v>
      </c>
      <c r="E2959" s="367">
        <v>44000.000000000276</v>
      </c>
      <c r="F2959" s="367">
        <v>-14066730.245333901</v>
      </c>
      <c r="G2959" s="367">
        <v>9460.00000000006</v>
      </c>
      <c r="H2959" s="367">
        <v>236500</v>
      </c>
      <c r="I2959" s="384">
        <v>-165844390.61334786</v>
      </c>
      <c r="J2959" s="367">
        <v>9460</v>
      </c>
      <c r="K2959" s="367">
        <v>57333.333333334383</v>
      </c>
      <c r="L2959" s="384">
        <v>-10364231.400162183</v>
      </c>
      <c r="M2959" s="367">
        <v>9460.0000000001746</v>
      </c>
      <c r="N2959" s="367">
        <v>946</v>
      </c>
      <c r="O2959" s="384">
        <v>-172763.06193561733</v>
      </c>
      <c r="P2959" s="367">
        <v>137.16999999999999</v>
      </c>
      <c r="Q2959" s="367">
        <v>946</v>
      </c>
      <c r="R2959" s="384">
        <v>-76712.676793689054</v>
      </c>
      <c r="S2959" s="367">
        <v>132.44</v>
      </c>
      <c r="T2959" s="367">
        <v>32620.689655171926</v>
      </c>
      <c r="U2959" s="384">
        <v>-10586061.603252448</v>
      </c>
      <c r="V2959" s="367">
        <v>9459.9999999998581</v>
      </c>
      <c r="W2959" s="367">
        <v>1576666.6666666814</v>
      </c>
      <c r="X2959" s="384">
        <v>74889.622934824889</v>
      </c>
      <c r="Y2959" s="386">
        <v>9460.0000000000891</v>
      </c>
      <c r="Z2959" s="367"/>
      <c r="AA2959" s="367"/>
      <c r="AB2959" s="367"/>
      <c r="AC2959" s="367"/>
      <c r="AD2959" s="367"/>
      <c r="AE2959" s="367"/>
      <c r="AF2959" s="367"/>
      <c r="AG2959" s="367"/>
      <c r="AH2959" s="367"/>
      <c r="AI2959" s="367"/>
      <c r="AJ2959" s="367"/>
      <c r="AK2959" s="367"/>
      <c r="AL2959" s="367"/>
      <c r="AM2959" s="367"/>
      <c r="AN2959" s="367"/>
      <c r="AO2959" s="367"/>
      <c r="AP2959" s="367"/>
      <c r="AQ2959" s="367"/>
      <c r="AR2959" s="367"/>
      <c r="AS2959" s="367"/>
      <c r="AT2959" s="367"/>
    </row>
    <row r="2960" spans="2:46" ht="13.8">
      <c r="B2960" s="26">
        <v>157.83333333333309</v>
      </c>
      <c r="C2960" s="363">
        <v>1321.0612879440193</v>
      </c>
      <c r="D2960" s="367">
        <v>9469.9999999999854</v>
      </c>
      <c r="E2960" s="367">
        <v>44046.511627907254</v>
      </c>
      <c r="F2960" s="367">
        <v>-14096574.801773826</v>
      </c>
      <c r="G2960" s="367">
        <v>9470.00000000006</v>
      </c>
      <c r="H2960" s="367">
        <v>236750</v>
      </c>
      <c r="I2960" s="384">
        <v>-166195998.6689471</v>
      </c>
      <c r="J2960" s="367">
        <v>9470</v>
      </c>
      <c r="K2960" s="367">
        <v>57393.939393940447</v>
      </c>
      <c r="L2960" s="384">
        <v>-10386649.813860584</v>
      </c>
      <c r="M2960" s="367">
        <v>9470.0000000001746</v>
      </c>
      <c r="N2960" s="367">
        <v>947</v>
      </c>
      <c r="O2960" s="384">
        <v>-173131.23518282431</v>
      </c>
      <c r="P2960" s="367">
        <v>137.315</v>
      </c>
      <c r="Q2960" s="367">
        <v>947</v>
      </c>
      <c r="R2960" s="384">
        <v>-76881.339122676072</v>
      </c>
      <c r="S2960" s="367">
        <v>132.57999999999998</v>
      </c>
      <c r="T2960" s="367">
        <v>32655.172413792614</v>
      </c>
      <c r="U2960" s="384">
        <v>-10608871.234014219</v>
      </c>
      <c r="V2960" s="367">
        <v>9469.9999999998581</v>
      </c>
      <c r="W2960" s="367">
        <v>1578333.3333333482</v>
      </c>
      <c r="X2960" s="384">
        <v>74536.709397096303</v>
      </c>
      <c r="Y2960" s="386">
        <v>9470.0000000000891</v>
      </c>
      <c r="Z2960" s="367"/>
      <c r="AA2960" s="367"/>
      <c r="AB2960" s="367"/>
      <c r="AC2960" s="367"/>
      <c r="AD2960" s="367"/>
      <c r="AE2960" s="367"/>
      <c r="AF2960" s="367"/>
      <c r="AG2960" s="367"/>
      <c r="AH2960" s="367"/>
      <c r="AI2960" s="367"/>
      <c r="AJ2960" s="367"/>
      <c r="AK2960" s="367"/>
      <c r="AL2960" s="367"/>
      <c r="AM2960" s="367"/>
      <c r="AN2960" s="367"/>
      <c r="AO2960" s="367"/>
      <c r="AP2960" s="367"/>
      <c r="AQ2960" s="367"/>
      <c r="AR2960" s="367"/>
      <c r="AS2960" s="367"/>
      <c r="AT2960" s="367"/>
    </row>
    <row r="2961" spans="2:46" ht="13.8">
      <c r="B2961" s="26">
        <v>157.99999999999974</v>
      </c>
      <c r="C2961" s="363">
        <v>1322.3843502840602</v>
      </c>
      <c r="D2961" s="367">
        <v>9479.9999999999854</v>
      </c>
      <c r="E2961" s="367">
        <v>44093.023255814231</v>
      </c>
      <c r="F2961" s="367">
        <v>-14126450.984111816</v>
      </c>
      <c r="G2961" s="367">
        <v>9480.00000000006</v>
      </c>
      <c r="H2961" s="367">
        <v>237000</v>
      </c>
      <c r="I2961" s="384">
        <v>-166547979.05160111</v>
      </c>
      <c r="J2961" s="367">
        <v>9480</v>
      </c>
      <c r="K2961" s="367">
        <v>57454.545454546511</v>
      </c>
      <c r="L2961" s="384">
        <v>-10409092.435724882</v>
      </c>
      <c r="M2961" s="367">
        <v>9480.0000000001746</v>
      </c>
      <c r="N2961" s="367">
        <v>948</v>
      </c>
      <c r="O2961" s="384">
        <v>-173499.80029580957</v>
      </c>
      <c r="P2961" s="367">
        <v>137.46</v>
      </c>
      <c r="Q2961" s="367">
        <v>948</v>
      </c>
      <c r="R2961" s="384">
        <v>-77050.186395072771</v>
      </c>
      <c r="S2961" s="367">
        <v>132.72</v>
      </c>
      <c r="T2961" s="367">
        <v>32689.655172413302</v>
      </c>
      <c r="U2961" s="384">
        <v>-10631705.403932909</v>
      </c>
      <c r="V2961" s="367">
        <v>9479.9999999998581</v>
      </c>
      <c r="W2961" s="367">
        <v>1580000.0000000149</v>
      </c>
      <c r="X2961" s="384">
        <v>74182.883339739419</v>
      </c>
      <c r="Y2961" s="386">
        <v>9480.0000000000891</v>
      </c>
      <c r="Z2961" s="367"/>
      <c r="AA2961" s="367"/>
      <c r="AB2961" s="367"/>
      <c r="AC2961" s="367"/>
      <c r="AD2961" s="367"/>
      <c r="AE2961" s="367"/>
      <c r="AF2961" s="367"/>
      <c r="AG2961" s="367"/>
      <c r="AH2961" s="367"/>
      <c r="AI2961" s="367"/>
      <c r="AJ2961" s="367"/>
      <c r="AK2961" s="367"/>
      <c r="AL2961" s="367"/>
      <c r="AM2961" s="367"/>
      <c r="AN2961" s="367"/>
      <c r="AO2961" s="367"/>
      <c r="AP2961" s="367"/>
      <c r="AQ2961" s="367"/>
      <c r="AR2961" s="367"/>
      <c r="AS2961" s="367"/>
      <c r="AT2961" s="367"/>
    </row>
    <row r="2962" spans="2:46" ht="13.8">
      <c r="B2962" s="26">
        <v>158.1666666666664</v>
      </c>
      <c r="C2962" s="363">
        <v>1323.7072608651554</v>
      </c>
      <c r="D2962" s="367">
        <v>9489.9999999999836</v>
      </c>
      <c r="E2962" s="367">
        <v>44139.534883721208</v>
      </c>
      <c r="F2962" s="367">
        <v>-14156358.792347873</v>
      </c>
      <c r="G2962" s="367">
        <v>9490.00000000006</v>
      </c>
      <c r="H2962" s="367">
        <v>237250</v>
      </c>
      <c r="I2962" s="384">
        <v>-166900331.76130995</v>
      </c>
      <c r="J2962" s="367">
        <v>9490</v>
      </c>
      <c r="K2962" s="367">
        <v>57515.151515152575</v>
      </c>
      <c r="L2962" s="384">
        <v>-10431559.265755083</v>
      </c>
      <c r="M2962" s="367">
        <v>9490.0000000001764</v>
      </c>
      <c r="N2962" s="367">
        <v>949</v>
      </c>
      <c r="O2962" s="384">
        <v>-173868.75727457303</v>
      </c>
      <c r="P2962" s="367">
        <v>137.60499999999999</v>
      </c>
      <c r="Q2962" s="367">
        <v>949</v>
      </c>
      <c r="R2962" s="384">
        <v>-77219.218610879092</v>
      </c>
      <c r="S2962" s="367">
        <v>132.85999999999999</v>
      </c>
      <c r="T2962" s="367">
        <v>32724.137931033991</v>
      </c>
      <c r="U2962" s="384">
        <v>-10654564.113008514</v>
      </c>
      <c r="V2962" s="367">
        <v>9489.9999999998581</v>
      </c>
      <c r="W2962" s="367">
        <v>1581666.6666666816</v>
      </c>
      <c r="X2962" s="384">
        <v>73828.144762754237</v>
      </c>
      <c r="Y2962" s="386">
        <v>9490.0000000000891</v>
      </c>
      <c r="Z2962" s="367"/>
      <c r="AA2962" s="367"/>
      <c r="AB2962" s="367"/>
      <c r="AC2962" s="367"/>
      <c r="AD2962" s="367"/>
      <c r="AE2962" s="367"/>
      <c r="AF2962" s="367"/>
      <c r="AG2962" s="367"/>
      <c r="AH2962" s="367"/>
      <c r="AI2962" s="367"/>
      <c r="AJ2962" s="367"/>
      <c r="AK2962" s="367"/>
      <c r="AL2962" s="367"/>
      <c r="AM2962" s="367"/>
      <c r="AN2962" s="367"/>
      <c r="AO2962" s="367"/>
      <c r="AP2962" s="367"/>
      <c r="AQ2962" s="367"/>
      <c r="AR2962" s="367"/>
      <c r="AS2962" s="367"/>
      <c r="AT2962" s="367"/>
    </row>
    <row r="2963" spans="2:46" ht="13.8">
      <c r="B2963" s="26">
        <v>158.33333333333306</v>
      </c>
      <c r="C2963" s="363">
        <v>1325.0300196873056</v>
      </c>
      <c r="D2963" s="367">
        <v>9499.9999999999836</v>
      </c>
      <c r="E2963" s="367">
        <v>44186.046511628185</v>
      </c>
      <c r="F2963" s="367">
        <v>-14186298.226482</v>
      </c>
      <c r="G2963" s="367">
        <v>9500.00000000006</v>
      </c>
      <c r="H2963" s="367">
        <v>237500</v>
      </c>
      <c r="I2963" s="384">
        <v>-167253056.79807356</v>
      </c>
      <c r="J2963" s="367">
        <v>9500</v>
      </c>
      <c r="K2963" s="367">
        <v>57575.757575758638</v>
      </c>
      <c r="L2963" s="384">
        <v>-10454050.303951174</v>
      </c>
      <c r="M2963" s="367">
        <v>9500.0000000001764</v>
      </c>
      <c r="N2963" s="367">
        <v>950</v>
      </c>
      <c r="O2963" s="384">
        <v>-174238.10611911476</v>
      </c>
      <c r="P2963" s="367">
        <v>137.75</v>
      </c>
      <c r="Q2963" s="367">
        <v>950</v>
      </c>
      <c r="R2963" s="384">
        <v>-77388.435770095093</v>
      </c>
      <c r="S2963" s="367">
        <v>133</v>
      </c>
      <c r="T2963" s="367">
        <v>32758.620689654679</v>
      </c>
      <c r="U2963" s="384">
        <v>-10677447.361241037</v>
      </c>
      <c r="V2963" s="367">
        <v>9499.9999999998581</v>
      </c>
      <c r="W2963" s="367">
        <v>1583333.3333333484</v>
      </c>
      <c r="X2963" s="384">
        <v>73472.493666140741</v>
      </c>
      <c r="Y2963" s="386">
        <v>9500.0000000000891</v>
      </c>
      <c r="Z2963" s="367"/>
      <c r="AA2963" s="367"/>
      <c r="AB2963" s="367"/>
      <c r="AC2963" s="367"/>
      <c r="AD2963" s="367"/>
      <c r="AE2963" s="367"/>
      <c r="AF2963" s="367"/>
      <c r="AG2963" s="367"/>
      <c r="AH2963" s="367"/>
      <c r="AI2963" s="367"/>
      <c r="AJ2963" s="367"/>
      <c r="AK2963" s="367"/>
      <c r="AL2963" s="367"/>
      <c r="AM2963" s="367"/>
      <c r="AN2963" s="367"/>
      <c r="AO2963" s="367"/>
      <c r="AP2963" s="367"/>
      <c r="AQ2963" s="367"/>
      <c r="AR2963" s="367"/>
      <c r="AS2963" s="367"/>
      <c r="AT2963" s="367"/>
    </row>
    <row r="2964" spans="2:46" ht="13.8">
      <c r="B2964" s="26">
        <v>158.49999999999972</v>
      </c>
      <c r="C2964" s="363">
        <v>1326.3526267505101</v>
      </c>
      <c r="D2964" s="367">
        <v>9509.9999999999836</v>
      </c>
      <c r="E2964" s="367">
        <v>44232.558139535162</v>
      </c>
      <c r="F2964" s="367">
        <v>-14216269.286514191</v>
      </c>
      <c r="G2964" s="367">
        <v>9510.00000000006</v>
      </c>
      <c r="H2964" s="367">
        <v>237750</v>
      </c>
      <c r="I2964" s="384">
        <v>-167606154.161892</v>
      </c>
      <c r="J2964" s="367">
        <v>9510</v>
      </c>
      <c r="K2964" s="367">
        <v>57636.363636364702</v>
      </c>
      <c r="L2964" s="384">
        <v>-10476565.550313164</v>
      </c>
      <c r="M2964" s="367">
        <v>9510.0000000001764</v>
      </c>
      <c r="N2964" s="367">
        <v>951</v>
      </c>
      <c r="O2964" s="384">
        <v>-174607.8468294348</v>
      </c>
      <c r="P2964" s="367">
        <v>137.89500000000001</v>
      </c>
      <c r="Q2964" s="367">
        <v>951</v>
      </c>
      <c r="R2964" s="384">
        <v>-77557.837872720716</v>
      </c>
      <c r="S2964" s="367">
        <v>133.13999999999999</v>
      </c>
      <c r="T2964" s="367">
        <v>32793.103448275368</v>
      </c>
      <c r="U2964" s="384">
        <v>-10700355.148630476</v>
      </c>
      <c r="V2964" s="367">
        <v>9509.9999999998563</v>
      </c>
      <c r="W2964" s="367">
        <v>1585000.0000000151</v>
      </c>
      <c r="X2964" s="384">
        <v>73115.930049898874</v>
      </c>
      <c r="Y2964" s="386">
        <v>9510.0000000000909</v>
      </c>
      <c r="Z2964" s="367"/>
      <c r="AA2964" s="367"/>
      <c r="AB2964" s="367"/>
      <c r="AC2964" s="367"/>
      <c r="AD2964" s="367"/>
      <c r="AE2964" s="367"/>
      <c r="AF2964" s="367"/>
      <c r="AG2964" s="367"/>
      <c r="AH2964" s="367"/>
      <c r="AI2964" s="367"/>
      <c r="AJ2964" s="367"/>
      <c r="AK2964" s="367"/>
      <c r="AL2964" s="367"/>
      <c r="AM2964" s="367"/>
      <c r="AN2964" s="367"/>
      <c r="AO2964" s="367"/>
      <c r="AP2964" s="367"/>
      <c r="AQ2964" s="367"/>
      <c r="AR2964" s="367"/>
      <c r="AS2964" s="367"/>
      <c r="AT2964" s="367"/>
    </row>
    <row r="2965" spans="2:46" ht="13.8">
      <c r="B2965" s="26">
        <v>158.66666666666637</v>
      </c>
      <c r="C2965" s="363">
        <v>1327.6750820547693</v>
      </c>
      <c r="D2965" s="367">
        <v>9519.9999999999836</v>
      </c>
      <c r="E2965" s="367">
        <v>44279.069767442139</v>
      </c>
      <c r="F2965" s="367">
        <v>-14246271.972444447</v>
      </c>
      <c r="G2965" s="367">
        <v>9520.00000000006</v>
      </c>
      <c r="H2965" s="367">
        <v>238000</v>
      </c>
      <c r="I2965" s="384">
        <v>-167959623.85276517</v>
      </c>
      <c r="J2965" s="367">
        <v>9520</v>
      </c>
      <c r="K2965" s="367">
        <v>57696.969696970766</v>
      </c>
      <c r="L2965" s="384">
        <v>-10499105.004841052</v>
      </c>
      <c r="M2965" s="367">
        <v>9520.0000000001764</v>
      </c>
      <c r="N2965" s="367">
        <v>952</v>
      </c>
      <c r="O2965" s="384">
        <v>-174977.97940553306</v>
      </c>
      <c r="P2965" s="367">
        <v>138.04</v>
      </c>
      <c r="Q2965" s="367">
        <v>952</v>
      </c>
      <c r="R2965" s="384">
        <v>-77727.42491875602</v>
      </c>
      <c r="S2965" s="367">
        <v>133.28</v>
      </c>
      <c r="T2965" s="367">
        <v>32827.586206896056</v>
      </c>
      <c r="U2965" s="384">
        <v>-10723287.475176834</v>
      </c>
      <c r="V2965" s="367">
        <v>9519.9999999998563</v>
      </c>
      <c r="W2965" s="367">
        <v>1586666.6666666819</v>
      </c>
      <c r="X2965" s="384">
        <v>72758.453914028782</v>
      </c>
      <c r="Y2965" s="386">
        <v>9520.0000000000909</v>
      </c>
      <c r="Z2965" s="367"/>
      <c r="AA2965" s="367"/>
      <c r="AB2965" s="367"/>
      <c r="AC2965" s="367"/>
      <c r="AD2965" s="367"/>
      <c r="AE2965" s="367"/>
      <c r="AF2965" s="367"/>
      <c r="AG2965" s="367"/>
      <c r="AH2965" s="367"/>
      <c r="AI2965" s="367"/>
      <c r="AJ2965" s="367"/>
      <c r="AK2965" s="367"/>
      <c r="AL2965" s="367"/>
      <c r="AM2965" s="367"/>
      <c r="AN2965" s="367"/>
      <c r="AO2965" s="367"/>
      <c r="AP2965" s="367"/>
      <c r="AQ2965" s="367"/>
      <c r="AR2965" s="367"/>
      <c r="AS2965" s="367"/>
      <c r="AT2965" s="367"/>
    </row>
    <row r="2966" spans="2:46" ht="13.8">
      <c r="B2966" s="26">
        <v>158.83333333333303</v>
      </c>
      <c r="C2966" s="363">
        <v>1328.9973856000827</v>
      </c>
      <c r="D2966" s="367">
        <v>9529.9999999999818</v>
      </c>
      <c r="E2966" s="367">
        <v>44325.581395349116</v>
      </c>
      <c r="F2966" s="367">
        <v>-14276306.284272771</v>
      </c>
      <c r="G2966" s="367">
        <v>9530.00000000006</v>
      </c>
      <c r="H2966" s="367">
        <v>238250</v>
      </c>
      <c r="I2966" s="384">
        <v>-168313465.87069324</v>
      </c>
      <c r="J2966" s="367">
        <v>9530</v>
      </c>
      <c r="K2966" s="367">
        <v>57757.575757576829</v>
      </c>
      <c r="L2966" s="384">
        <v>-10521668.667534837</v>
      </c>
      <c r="M2966" s="367">
        <v>9530.0000000001764</v>
      </c>
      <c r="N2966" s="367">
        <v>953</v>
      </c>
      <c r="O2966" s="384">
        <v>-175348.50384740956</v>
      </c>
      <c r="P2966" s="367">
        <v>138.185</v>
      </c>
      <c r="Q2966" s="367">
        <v>953</v>
      </c>
      <c r="R2966" s="384">
        <v>-77897.196908200945</v>
      </c>
      <c r="S2966" s="367">
        <v>133.41999999999999</v>
      </c>
      <c r="T2966" s="367">
        <v>32862.068965516744</v>
      </c>
      <c r="U2966" s="384">
        <v>-10746244.340880113</v>
      </c>
      <c r="V2966" s="367">
        <v>9529.9999999998563</v>
      </c>
      <c r="W2966" s="367">
        <v>1588333.3333333486</v>
      </c>
      <c r="X2966" s="384">
        <v>72400.065258530376</v>
      </c>
      <c r="Y2966" s="386">
        <v>9530.0000000000909</v>
      </c>
      <c r="Z2966" s="367"/>
      <c r="AA2966" s="367"/>
      <c r="AB2966" s="367"/>
      <c r="AC2966" s="367"/>
      <c r="AD2966" s="367"/>
      <c r="AE2966" s="367"/>
      <c r="AF2966" s="367"/>
      <c r="AG2966" s="367"/>
      <c r="AH2966" s="367"/>
      <c r="AI2966" s="367"/>
      <c r="AJ2966" s="367"/>
      <c r="AK2966" s="367"/>
      <c r="AL2966" s="367"/>
      <c r="AM2966" s="367"/>
      <c r="AN2966" s="367"/>
      <c r="AO2966" s="367"/>
      <c r="AP2966" s="367"/>
      <c r="AQ2966" s="367"/>
      <c r="AR2966" s="367"/>
      <c r="AS2966" s="367"/>
      <c r="AT2966" s="367"/>
    </row>
    <row r="2967" spans="2:46" ht="13.8">
      <c r="B2967" s="26">
        <v>158.99999999999969</v>
      </c>
      <c r="C2967" s="363">
        <v>1330.3195373864505</v>
      </c>
      <c r="D2967" s="367">
        <v>9539.9999999999818</v>
      </c>
      <c r="E2967" s="367">
        <v>44372.093023256093</v>
      </c>
      <c r="F2967" s="367">
        <v>-14306372.221999163</v>
      </c>
      <c r="G2967" s="367">
        <v>9540.00000000006</v>
      </c>
      <c r="H2967" s="367">
        <v>238500</v>
      </c>
      <c r="I2967" s="384">
        <v>-168667680.21567601</v>
      </c>
      <c r="J2967" s="367">
        <v>9540</v>
      </c>
      <c r="K2967" s="367">
        <v>57818.181818182893</v>
      </c>
      <c r="L2967" s="384">
        <v>-10544256.538394522</v>
      </c>
      <c r="M2967" s="367">
        <v>9540.0000000001783</v>
      </c>
      <c r="N2967" s="367">
        <v>954</v>
      </c>
      <c r="O2967" s="384">
        <v>-175719.42015506432</v>
      </c>
      <c r="P2967" s="367">
        <v>138.32999999999998</v>
      </c>
      <c r="Q2967" s="367">
        <v>954</v>
      </c>
      <c r="R2967" s="384">
        <v>-78067.153841055551</v>
      </c>
      <c r="S2967" s="367">
        <v>133.56</v>
      </c>
      <c r="T2967" s="367">
        <v>32896.551724137433</v>
      </c>
      <c r="U2967" s="384">
        <v>-10769225.745740304</v>
      </c>
      <c r="V2967" s="367">
        <v>9539.9999999998545</v>
      </c>
      <c r="W2967" s="367">
        <v>1590000.0000000154</v>
      </c>
      <c r="X2967" s="384">
        <v>72040.764083403672</v>
      </c>
      <c r="Y2967" s="386">
        <v>9540.0000000000909</v>
      </c>
      <c r="Z2967" s="367"/>
      <c r="AA2967" s="367"/>
      <c r="AB2967" s="367"/>
      <c r="AC2967" s="367"/>
      <c r="AD2967" s="367"/>
      <c r="AE2967" s="367"/>
      <c r="AF2967" s="367"/>
      <c r="AG2967" s="367"/>
      <c r="AH2967" s="367"/>
      <c r="AI2967" s="367"/>
      <c r="AJ2967" s="367"/>
      <c r="AK2967" s="367"/>
      <c r="AL2967" s="367"/>
      <c r="AM2967" s="367"/>
      <c r="AN2967" s="367"/>
      <c r="AO2967" s="367"/>
      <c r="AP2967" s="367"/>
      <c r="AQ2967" s="367"/>
      <c r="AR2967" s="367"/>
      <c r="AS2967" s="367"/>
      <c r="AT2967" s="367"/>
    </row>
    <row r="2968" spans="2:46" ht="13.8">
      <c r="B2968" s="26">
        <v>159.16666666666634</v>
      </c>
      <c r="C2968" s="363">
        <v>1331.6415374138728</v>
      </c>
      <c r="D2968" s="367">
        <v>9549.99999999998</v>
      </c>
      <c r="E2968" s="367">
        <v>44418.60465116307</v>
      </c>
      <c r="F2968" s="367">
        <v>-14336469.785623621</v>
      </c>
      <c r="G2968" s="367">
        <v>9550.00000000006</v>
      </c>
      <c r="H2968" s="367">
        <v>238750</v>
      </c>
      <c r="I2968" s="384">
        <v>-169022266.88771367</v>
      </c>
      <c r="J2968" s="367">
        <v>9550</v>
      </c>
      <c r="K2968" s="367">
        <v>57878.787878788957</v>
      </c>
      <c r="L2968" s="384">
        <v>-10566868.6174201</v>
      </c>
      <c r="M2968" s="367">
        <v>9550.0000000001783</v>
      </c>
      <c r="N2968" s="367">
        <v>955</v>
      </c>
      <c r="O2968" s="384">
        <v>-176090.72832849744</v>
      </c>
      <c r="P2968" s="367">
        <v>138.47499999999999</v>
      </c>
      <c r="Q2968" s="367">
        <v>955</v>
      </c>
      <c r="R2968" s="384">
        <v>-78237.295717319779</v>
      </c>
      <c r="S2968" s="367">
        <v>133.69999999999999</v>
      </c>
      <c r="T2968" s="367">
        <v>32931.034482758121</v>
      </c>
      <c r="U2968" s="384">
        <v>-10792231.689757418</v>
      </c>
      <c r="V2968" s="367">
        <v>9549.9999999998545</v>
      </c>
      <c r="W2968" s="367">
        <v>1591666.6666666821</v>
      </c>
      <c r="X2968" s="384">
        <v>71680.550388648655</v>
      </c>
      <c r="Y2968" s="386">
        <v>9550.0000000000909</v>
      </c>
      <c r="Z2968" s="367"/>
      <c r="AA2968" s="367"/>
      <c r="AB2968" s="367"/>
      <c r="AC2968" s="367"/>
      <c r="AD2968" s="367"/>
      <c r="AE2968" s="367"/>
      <c r="AF2968" s="367"/>
      <c r="AG2968" s="367"/>
      <c r="AH2968" s="367"/>
      <c r="AI2968" s="367"/>
      <c r="AJ2968" s="367"/>
      <c r="AK2968" s="367"/>
      <c r="AL2968" s="367"/>
      <c r="AM2968" s="367"/>
      <c r="AN2968" s="367"/>
      <c r="AO2968" s="367"/>
      <c r="AP2968" s="367"/>
      <c r="AQ2968" s="367"/>
      <c r="AR2968" s="367"/>
      <c r="AS2968" s="367"/>
      <c r="AT2968" s="367"/>
    </row>
    <row r="2969" spans="2:46" ht="13.8">
      <c r="B2969" s="26">
        <v>159.333333333333</v>
      </c>
      <c r="C2969" s="363">
        <v>1332.9633856823502</v>
      </c>
      <c r="D2969" s="367">
        <v>9559.99999999998</v>
      </c>
      <c r="E2969" s="367">
        <v>44465.116279070047</v>
      </c>
      <c r="F2969" s="367">
        <v>-14366598.975146145</v>
      </c>
      <c r="G2969" s="367">
        <v>9560.00000000006</v>
      </c>
      <c r="H2969" s="367">
        <v>239000</v>
      </c>
      <c r="I2969" s="384">
        <v>-169377225.88680613</v>
      </c>
      <c r="J2969" s="367">
        <v>9560</v>
      </c>
      <c r="K2969" s="367">
        <v>57939.39393939502</v>
      </c>
      <c r="L2969" s="384">
        <v>-10589504.904611582</v>
      </c>
      <c r="M2969" s="367">
        <v>9560.0000000001801</v>
      </c>
      <c r="N2969" s="367">
        <v>956</v>
      </c>
      <c r="O2969" s="384">
        <v>-176462.42836770872</v>
      </c>
      <c r="P2969" s="367">
        <v>138.62</v>
      </c>
      <c r="Q2969" s="367">
        <v>956</v>
      </c>
      <c r="R2969" s="384">
        <v>-78407.622536993673</v>
      </c>
      <c r="S2969" s="367">
        <v>133.84</v>
      </c>
      <c r="T2969" s="367">
        <v>32965.51724137881</v>
      </c>
      <c r="U2969" s="384">
        <v>-10815262.172931449</v>
      </c>
      <c r="V2969" s="367">
        <v>9559.9999999998545</v>
      </c>
      <c r="W2969" s="367">
        <v>1593333.3333333489</v>
      </c>
      <c r="X2969" s="384">
        <v>71319.424174265267</v>
      </c>
      <c r="Y2969" s="386">
        <v>9560.0000000000928</v>
      </c>
      <c r="Z2969" s="367"/>
      <c r="AA2969" s="367"/>
      <c r="AB2969" s="367"/>
      <c r="AC2969" s="367"/>
      <c r="AD2969" s="367"/>
      <c r="AE2969" s="367"/>
      <c r="AF2969" s="367"/>
      <c r="AG2969" s="367"/>
      <c r="AH2969" s="367"/>
      <c r="AI2969" s="367"/>
      <c r="AJ2969" s="367"/>
      <c r="AK2969" s="367"/>
      <c r="AL2969" s="367"/>
      <c r="AM2969" s="367"/>
      <c r="AN2969" s="367"/>
      <c r="AO2969" s="367"/>
      <c r="AP2969" s="367"/>
      <c r="AQ2969" s="367"/>
      <c r="AR2969" s="367"/>
      <c r="AS2969" s="367"/>
      <c r="AT2969" s="367"/>
    </row>
    <row r="2970" spans="2:46" ht="13.8">
      <c r="B2970" s="26">
        <v>159.49999999999966</v>
      </c>
      <c r="C2970" s="363">
        <v>1334.2850821918819</v>
      </c>
      <c r="D2970" s="367">
        <v>9569.99999999998</v>
      </c>
      <c r="E2970" s="367">
        <v>44511.627906977024</v>
      </c>
      <c r="F2970" s="367">
        <v>-14396759.790566733</v>
      </c>
      <c r="G2970" s="367">
        <v>9570.00000000006</v>
      </c>
      <c r="H2970" s="367">
        <v>239250</v>
      </c>
      <c r="I2970" s="384">
        <v>-169732557.2129533</v>
      </c>
      <c r="J2970" s="367">
        <v>9570</v>
      </c>
      <c r="K2970" s="367">
        <v>58000.000000001084</v>
      </c>
      <c r="L2970" s="384">
        <v>-10612165.399968954</v>
      </c>
      <c r="M2970" s="367">
        <v>9570.0000000001801</v>
      </c>
      <c r="N2970" s="367">
        <v>957</v>
      </c>
      <c r="O2970" s="384">
        <v>-176834.52027269825</v>
      </c>
      <c r="P2970" s="367">
        <v>138.76499999999999</v>
      </c>
      <c r="Q2970" s="367">
        <v>957</v>
      </c>
      <c r="R2970" s="384">
        <v>-78578.134300077189</v>
      </c>
      <c r="S2970" s="367">
        <v>133.97999999999999</v>
      </c>
      <c r="T2970" s="367">
        <v>32999.999999999498</v>
      </c>
      <c r="U2970" s="384">
        <v>-10838317.195262399</v>
      </c>
      <c r="V2970" s="367">
        <v>9569.9999999998545</v>
      </c>
      <c r="W2970" s="367">
        <v>1595000.0000000156</v>
      </c>
      <c r="X2970" s="384">
        <v>70957.385440253638</v>
      </c>
      <c r="Y2970" s="386">
        <v>9570.0000000000928</v>
      </c>
      <c r="Z2970" s="367"/>
      <c r="AA2970" s="367"/>
      <c r="AB2970" s="367"/>
      <c r="AC2970" s="367"/>
      <c r="AD2970" s="367"/>
      <c r="AE2970" s="367"/>
      <c r="AF2970" s="367"/>
      <c r="AG2970" s="367"/>
      <c r="AH2970" s="367"/>
      <c r="AI2970" s="367"/>
      <c r="AJ2970" s="367"/>
      <c r="AK2970" s="367"/>
      <c r="AL2970" s="367"/>
      <c r="AM2970" s="367"/>
      <c r="AN2970" s="367"/>
      <c r="AO2970" s="367"/>
      <c r="AP2970" s="367"/>
      <c r="AQ2970" s="367"/>
      <c r="AR2970" s="367"/>
      <c r="AS2970" s="367"/>
      <c r="AT2970" s="367"/>
    </row>
    <row r="2971" spans="2:46" ht="13.8">
      <c r="B2971" s="26">
        <v>159.66666666666632</v>
      </c>
      <c r="C2971" s="363">
        <v>1335.6066269424682</v>
      </c>
      <c r="D2971" s="367">
        <v>9579.99999999998</v>
      </c>
      <c r="E2971" s="367">
        <v>44558.139534884001</v>
      </c>
      <c r="F2971" s="367">
        <v>-14426952.23188539</v>
      </c>
      <c r="G2971" s="367">
        <v>9580.00000000006</v>
      </c>
      <c r="H2971" s="367">
        <v>239500</v>
      </c>
      <c r="I2971" s="384">
        <v>-170088260.86615533</v>
      </c>
      <c r="J2971" s="367">
        <v>9580</v>
      </c>
      <c r="K2971" s="367">
        <v>58060.606060607148</v>
      </c>
      <c r="L2971" s="384">
        <v>-10634850.103492225</v>
      </c>
      <c r="M2971" s="367">
        <v>9580.0000000001801</v>
      </c>
      <c r="N2971" s="367">
        <v>958</v>
      </c>
      <c r="O2971" s="384">
        <v>-177207.00404346615</v>
      </c>
      <c r="P2971" s="367">
        <v>138.91</v>
      </c>
      <c r="Q2971" s="367">
        <v>958</v>
      </c>
      <c r="R2971" s="384">
        <v>-78748.831006570399</v>
      </c>
      <c r="S2971" s="367">
        <v>134.12</v>
      </c>
      <c r="T2971" s="367">
        <v>33034.482758620186</v>
      </c>
      <c r="U2971" s="384">
        <v>-10861396.756750263</v>
      </c>
      <c r="V2971" s="367">
        <v>9579.9999999998545</v>
      </c>
      <c r="W2971" s="367">
        <v>1596666.6666666823</v>
      </c>
      <c r="X2971" s="384">
        <v>70594.434186613638</v>
      </c>
      <c r="Y2971" s="386">
        <v>9580.0000000000946</v>
      </c>
      <c r="Z2971" s="367"/>
      <c r="AA2971" s="367"/>
      <c r="AB2971" s="367"/>
      <c r="AC2971" s="367"/>
      <c r="AD2971" s="367"/>
      <c r="AE2971" s="367"/>
      <c r="AF2971" s="367"/>
      <c r="AG2971" s="367"/>
      <c r="AH2971" s="367"/>
      <c r="AI2971" s="367"/>
      <c r="AJ2971" s="367"/>
      <c r="AK2971" s="367"/>
      <c r="AL2971" s="367"/>
      <c r="AM2971" s="367"/>
      <c r="AN2971" s="367"/>
      <c r="AO2971" s="367"/>
      <c r="AP2971" s="367"/>
      <c r="AQ2971" s="367"/>
      <c r="AR2971" s="367"/>
      <c r="AS2971" s="367"/>
      <c r="AT2971" s="367"/>
    </row>
    <row r="2972" spans="2:46" ht="13.8">
      <c r="B2972" s="26">
        <v>159.83333333333297</v>
      </c>
      <c r="C2972" s="363">
        <v>1336.9280199341088</v>
      </c>
      <c r="D2972" s="367">
        <v>9589.9999999999782</v>
      </c>
      <c r="E2972" s="367">
        <v>44604.651162790979</v>
      </c>
      <c r="F2972" s="367">
        <v>-14457176.299102115</v>
      </c>
      <c r="G2972" s="367">
        <v>9590.00000000006</v>
      </c>
      <c r="H2972" s="367">
        <v>239750</v>
      </c>
      <c r="I2972" s="384">
        <v>-170444336.84641215</v>
      </c>
      <c r="J2972" s="367">
        <v>9590</v>
      </c>
      <c r="K2972" s="367">
        <v>58121.212121213212</v>
      </c>
      <c r="L2972" s="384">
        <v>-10657559.015181392</v>
      </c>
      <c r="M2972" s="367">
        <v>9590.0000000001801</v>
      </c>
      <c r="N2972" s="367">
        <v>959</v>
      </c>
      <c r="O2972" s="384">
        <v>-177579.87968001224</v>
      </c>
      <c r="P2972" s="367">
        <v>139.05500000000001</v>
      </c>
      <c r="Q2972" s="367">
        <v>959</v>
      </c>
      <c r="R2972" s="384">
        <v>-78919.712656473217</v>
      </c>
      <c r="S2972" s="367">
        <v>134.26</v>
      </c>
      <c r="T2972" s="367">
        <v>33068.965517240875</v>
      </c>
      <c r="U2972" s="384">
        <v>-10884500.857395051</v>
      </c>
      <c r="V2972" s="367">
        <v>9589.9999999998545</v>
      </c>
      <c r="W2972" s="367">
        <v>1598333.3333333491</v>
      </c>
      <c r="X2972" s="384">
        <v>70230.570413345413</v>
      </c>
      <c r="Y2972" s="386">
        <v>9590.0000000000946</v>
      </c>
      <c r="Z2972" s="367"/>
      <c r="AA2972" s="367"/>
      <c r="AB2972" s="367"/>
      <c r="AC2972" s="367"/>
      <c r="AD2972" s="367"/>
      <c r="AE2972" s="367"/>
      <c r="AF2972" s="367"/>
      <c r="AG2972" s="367"/>
      <c r="AH2972" s="367"/>
      <c r="AI2972" s="367"/>
      <c r="AJ2972" s="367"/>
      <c r="AK2972" s="367"/>
      <c r="AL2972" s="367"/>
      <c r="AM2972" s="367"/>
      <c r="AN2972" s="367"/>
      <c r="AO2972" s="367"/>
      <c r="AP2972" s="367"/>
      <c r="AQ2972" s="367"/>
      <c r="AR2972" s="367"/>
      <c r="AS2972" s="367"/>
      <c r="AT2972" s="367"/>
    </row>
    <row r="2973" spans="2:46" ht="13.8">
      <c r="B2973" s="26">
        <v>159.99999999999963</v>
      </c>
      <c r="C2973" s="363">
        <v>1338.2492611668038</v>
      </c>
      <c r="D2973" s="367">
        <v>9599.9999999999782</v>
      </c>
      <c r="E2973" s="367">
        <v>44651.162790697956</v>
      </c>
      <c r="F2973" s="367">
        <v>-14487431.992216904</v>
      </c>
      <c r="G2973" s="367">
        <v>9600.00000000006</v>
      </c>
      <c r="H2973" s="367">
        <v>240000</v>
      </c>
      <c r="I2973" s="384">
        <v>-170800785.15372378</v>
      </c>
      <c r="J2973" s="367">
        <v>9600</v>
      </c>
      <c r="K2973" s="367">
        <v>58181.818181819275</v>
      </c>
      <c r="L2973" s="384">
        <v>-10680292.135036459</v>
      </c>
      <c r="M2973" s="367">
        <v>9600.0000000001801</v>
      </c>
      <c r="N2973" s="367">
        <v>960</v>
      </c>
      <c r="O2973" s="384">
        <v>-177953.14718233657</v>
      </c>
      <c r="P2973" s="367">
        <v>139.19999999999999</v>
      </c>
      <c r="Q2973" s="367">
        <v>960</v>
      </c>
      <c r="R2973" s="384">
        <v>-79090.77924978573</v>
      </c>
      <c r="S2973" s="367">
        <v>134.4</v>
      </c>
      <c r="T2973" s="367">
        <v>33103.448275861563</v>
      </c>
      <c r="U2973" s="384">
        <v>-10907629.497196747</v>
      </c>
      <c r="V2973" s="367">
        <v>9599.9999999998527</v>
      </c>
      <c r="W2973" s="367">
        <v>1600000.0000000158</v>
      </c>
      <c r="X2973" s="384">
        <v>69865.794120448874</v>
      </c>
      <c r="Y2973" s="386">
        <v>9600.0000000000946</v>
      </c>
      <c r="Z2973" s="367"/>
      <c r="AA2973" s="367"/>
      <c r="AB2973" s="367"/>
      <c r="AC2973" s="367"/>
      <c r="AD2973" s="367"/>
      <c r="AE2973" s="367"/>
      <c r="AF2973" s="367"/>
      <c r="AG2973" s="367"/>
      <c r="AH2973" s="367"/>
      <c r="AI2973" s="367"/>
      <c r="AJ2973" s="367"/>
      <c r="AK2973" s="367"/>
      <c r="AL2973" s="367"/>
      <c r="AM2973" s="367"/>
      <c r="AN2973" s="367"/>
      <c r="AO2973" s="367"/>
      <c r="AP2973" s="367"/>
      <c r="AQ2973" s="367"/>
      <c r="AR2973" s="367"/>
      <c r="AS2973" s="367"/>
      <c r="AT2973" s="367"/>
    </row>
    <row r="2974" spans="2:46" ht="13.8">
      <c r="B2974" s="26">
        <v>160.16666666666629</v>
      </c>
      <c r="C2974" s="363">
        <v>1339.5703506405539</v>
      </c>
      <c r="D2974" s="367">
        <v>9609.9999999999782</v>
      </c>
      <c r="E2974" s="367">
        <v>44697.674418604933</v>
      </c>
      <c r="F2974" s="367">
        <v>-14517719.31122976</v>
      </c>
      <c r="G2974" s="367">
        <v>9610.00000000006</v>
      </c>
      <c r="H2974" s="367">
        <v>240250</v>
      </c>
      <c r="I2974" s="384">
        <v>-171157605.78809017</v>
      </c>
      <c r="J2974" s="367">
        <v>9610</v>
      </c>
      <c r="K2974" s="367">
        <v>58242.424242425339</v>
      </c>
      <c r="L2974" s="384">
        <v>-10703049.463057425</v>
      </c>
      <c r="M2974" s="367">
        <v>9610.0000000001819</v>
      </c>
      <c r="N2974" s="367">
        <v>961</v>
      </c>
      <c r="O2974" s="384">
        <v>-178326.80655043921</v>
      </c>
      <c r="P2974" s="367">
        <v>139.345</v>
      </c>
      <c r="Q2974" s="367">
        <v>961</v>
      </c>
      <c r="R2974" s="384">
        <v>-79262.03078650785</v>
      </c>
      <c r="S2974" s="367">
        <v>134.54</v>
      </c>
      <c r="T2974" s="367">
        <v>33137.931034482252</v>
      </c>
      <c r="U2974" s="384">
        <v>-10930782.67615537</v>
      </c>
      <c r="V2974" s="367">
        <v>9609.9999999998527</v>
      </c>
      <c r="W2974" s="367">
        <v>1601666.6666666826</v>
      </c>
      <c r="X2974" s="384">
        <v>69500.105307924037</v>
      </c>
      <c r="Y2974" s="386">
        <v>9610.0000000000946</v>
      </c>
      <c r="Z2974" s="367"/>
      <c r="AA2974" s="367"/>
      <c r="AB2974" s="367"/>
      <c r="AC2974" s="367"/>
      <c r="AD2974" s="367"/>
      <c r="AE2974" s="367"/>
      <c r="AF2974" s="367"/>
      <c r="AG2974" s="367"/>
      <c r="AH2974" s="367"/>
      <c r="AI2974" s="367"/>
      <c r="AJ2974" s="367"/>
      <c r="AK2974" s="367"/>
      <c r="AL2974" s="367"/>
      <c r="AM2974" s="367"/>
      <c r="AN2974" s="367"/>
      <c r="AO2974" s="367"/>
      <c r="AP2974" s="367"/>
      <c r="AQ2974" s="367"/>
      <c r="AR2974" s="367"/>
      <c r="AS2974" s="367"/>
      <c r="AT2974" s="367"/>
    </row>
    <row r="2975" spans="2:46" ht="13.8">
      <c r="B2975" s="26">
        <v>160.33333333333294</v>
      </c>
      <c r="C2975" s="363">
        <v>1340.8912883553578</v>
      </c>
      <c r="D2975" s="367">
        <v>9619.9999999999764</v>
      </c>
      <c r="E2975" s="367">
        <v>44744.18604651191</v>
      </c>
      <c r="F2975" s="367">
        <v>-14548038.256140681</v>
      </c>
      <c r="G2975" s="367">
        <v>9620.00000000006</v>
      </c>
      <c r="H2975" s="367">
        <v>240500</v>
      </c>
      <c r="I2975" s="384">
        <v>-171514798.74951139</v>
      </c>
      <c r="J2975" s="367">
        <v>9620</v>
      </c>
      <c r="K2975" s="367">
        <v>58303.030303031403</v>
      </c>
      <c r="L2975" s="384">
        <v>-10725830.999244282</v>
      </c>
      <c r="M2975" s="367">
        <v>9620.0000000001819</v>
      </c>
      <c r="N2975" s="367">
        <v>962</v>
      </c>
      <c r="O2975" s="384">
        <v>-178700.85778432008</v>
      </c>
      <c r="P2975" s="367">
        <v>139.49</v>
      </c>
      <c r="Q2975" s="367">
        <v>962</v>
      </c>
      <c r="R2975" s="384">
        <v>-79433.467266639636</v>
      </c>
      <c r="S2975" s="367">
        <v>134.67999999999998</v>
      </c>
      <c r="T2975" s="367">
        <v>33172.41379310294</v>
      </c>
      <c r="U2975" s="384">
        <v>-10953960.394270908</v>
      </c>
      <c r="V2975" s="367">
        <v>9619.9999999998527</v>
      </c>
      <c r="W2975" s="367">
        <v>1603333.3333333493</v>
      </c>
      <c r="X2975" s="384">
        <v>69133.503975770887</v>
      </c>
      <c r="Y2975" s="386">
        <v>9620.0000000000946</v>
      </c>
      <c r="Z2975" s="367"/>
      <c r="AA2975" s="367"/>
      <c r="AB2975" s="367"/>
      <c r="AC2975" s="367"/>
      <c r="AD2975" s="367"/>
      <c r="AE2975" s="367"/>
      <c r="AF2975" s="367"/>
      <c r="AG2975" s="367"/>
      <c r="AH2975" s="367"/>
      <c r="AI2975" s="367"/>
      <c r="AJ2975" s="367"/>
      <c r="AK2975" s="367"/>
      <c r="AL2975" s="367"/>
      <c r="AM2975" s="367"/>
      <c r="AN2975" s="367"/>
      <c r="AO2975" s="367"/>
      <c r="AP2975" s="367"/>
      <c r="AQ2975" s="367"/>
      <c r="AR2975" s="367"/>
      <c r="AS2975" s="367"/>
      <c r="AT2975" s="367"/>
    </row>
    <row r="2976" spans="2:46" ht="13.8">
      <c r="B2976" s="26">
        <v>160.4999999999996</v>
      </c>
      <c r="C2976" s="363">
        <v>1342.2120743112168</v>
      </c>
      <c r="D2976" s="367">
        <v>9629.9999999999764</v>
      </c>
      <c r="E2976" s="367">
        <v>44790.697674418887</v>
      </c>
      <c r="F2976" s="367">
        <v>-14578388.826949671</v>
      </c>
      <c r="G2976" s="367">
        <v>9630.00000000006</v>
      </c>
      <c r="H2976" s="367">
        <v>240750</v>
      </c>
      <c r="I2976" s="384">
        <v>-171872364.03798741</v>
      </c>
      <c r="J2976" s="367">
        <v>9630</v>
      </c>
      <c r="K2976" s="367">
        <v>58363.636363637466</v>
      </c>
      <c r="L2976" s="384">
        <v>-10748636.743597044</v>
      </c>
      <c r="M2976" s="367">
        <v>9630.0000000001837</v>
      </c>
      <c r="N2976" s="367">
        <v>963</v>
      </c>
      <c r="O2976" s="384">
        <v>-179075.30088397919</v>
      </c>
      <c r="P2976" s="367">
        <v>139.63499999999999</v>
      </c>
      <c r="Q2976" s="367">
        <v>963</v>
      </c>
      <c r="R2976" s="384">
        <v>-79605.088690181103</v>
      </c>
      <c r="S2976" s="367">
        <v>134.82</v>
      </c>
      <c r="T2976" s="367">
        <v>33206.896551723628</v>
      </c>
      <c r="U2976" s="384">
        <v>-10977162.651543364</v>
      </c>
      <c r="V2976" s="367">
        <v>9629.9999999998527</v>
      </c>
      <c r="W2976" s="367">
        <v>1605000.0000000161</v>
      </c>
      <c r="X2976" s="384">
        <v>68765.990123989381</v>
      </c>
      <c r="Y2976" s="386">
        <v>9630.0000000000964</v>
      </c>
      <c r="Z2976" s="367"/>
      <c r="AA2976" s="367"/>
      <c r="AB2976" s="367"/>
      <c r="AC2976" s="367"/>
      <c r="AD2976" s="367"/>
      <c r="AE2976" s="367"/>
      <c r="AF2976" s="367"/>
      <c r="AG2976" s="367"/>
      <c r="AH2976" s="367"/>
      <c r="AI2976" s="367"/>
      <c r="AJ2976" s="367"/>
      <c r="AK2976" s="367"/>
      <c r="AL2976" s="367"/>
      <c r="AM2976" s="367"/>
      <c r="AN2976" s="367"/>
      <c r="AO2976" s="367"/>
      <c r="AP2976" s="367"/>
      <c r="AQ2976" s="367"/>
      <c r="AR2976" s="367"/>
      <c r="AS2976" s="367"/>
      <c r="AT2976" s="367"/>
    </row>
    <row r="2977" spans="2:46" ht="13.8">
      <c r="B2977" s="26">
        <v>160.66666666666626</v>
      </c>
      <c r="C2977" s="363">
        <v>1343.5327085081299</v>
      </c>
      <c r="D2977" s="367">
        <v>9639.9999999999745</v>
      </c>
      <c r="E2977" s="367">
        <v>44837.209302325864</v>
      </c>
      <c r="F2977" s="367">
        <v>-14608771.023656728</v>
      </c>
      <c r="G2977" s="367">
        <v>9640.00000000006</v>
      </c>
      <c r="H2977" s="367">
        <v>241000</v>
      </c>
      <c r="I2977" s="384">
        <v>-172230301.65351823</v>
      </c>
      <c r="J2977" s="367">
        <v>9640</v>
      </c>
      <c r="K2977" s="367">
        <v>58424.24242424353</v>
      </c>
      <c r="L2977" s="384">
        <v>-10771466.696115699</v>
      </c>
      <c r="M2977" s="367">
        <v>9640.0000000001837</v>
      </c>
      <c r="N2977" s="367">
        <v>964</v>
      </c>
      <c r="O2977" s="384">
        <v>-179450.13584941661</v>
      </c>
      <c r="P2977" s="367">
        <v>139.78</v>
      </c>
      <c r="Q2977" s="367">
        <v>964</v>
      </c>
      <c r="R2977" s="384">
        <v>-79776.895057132162</v>
      </c>
      <c r="S2977" s="367">
        <v>134.95999999999998</v>
      </c>
      <c r="T2977" s="367">
        <v>33241.379310344317</v>
      </c>
      <c r="U2977" s="384">
        <v>-11000389.447972739</v>
      </c>
      <c r="V2977" s="367">
        <v>9639.9999999998527</v>
      </c>
      <c r="W2977" s="367">
        <v>1606666.6666666828</v>
      </c>
      <c r="X2977" s="384">
        <v>68397.563752579619</v>
      </c>
      <c r="Y2977" s="386">
        <v>9640.0000000000964</v>
      </c>
      <c r="Z2977" s="367"/>
      <c r="AA2977" s="367"/>
      <c r="AB2977" s="367"/>
      <c r="AC2977" s="367"/>
      <c r="AD2977" s="367"/>
      <c r="AE2977" s="367"/>
      <c r="AF2977" s="367"/>
      <c r="AG2977" s="367"/>
      <c r="AH2977" s="367"/>
      <c r="AI2977" s="367"/>
      <c r="AJ2977" s="367"/>
      <c r="AK2977" s="367"/>
      <c r="AL2977" s="367"/>
      <c r="AM2977" s="367"/>
      <c r="AN2977" s="367"/>
      <c r="AO2977" s="367"/>
      <c r="AP2977" s="367"/>
      <c r="AQ2977" s="367"/>
      <c r="AR2977" s="367"/>
      <c r="AS2977" s="367"/>
      <c r="AT2977" s="367"/>
    </row>
    <row r="2978" spans="2:46" ht="13.8">
      <c r="B2978" s="26">
        <v>160.83333333333292</v>
      </c>
      <c r="C2978" s="363">
        <v>1344.8531909460976</v>
      </c>
      <c r="D2978" s="367">
        <v>9649.9999999999745</v>
      </c>
      <c r="E2978" s="367">
        <v>44883.720930232841</v>
      </c>
      <c r="F2978" s="367">
        <v>-14639184.846261851</v>
      </c>
      <c r="G2978" s="367">
        <v>9650.00000000006</v>
      </c>
      <c r="H2978" s="367">
        <v>241250</v>
      </c>
      <c r="I2978" s="384">
        <v>-172588611.59610388</v>
      </c>
      <c r="J2978" s="367">
        <v>9650</v>
      </c>
      <c r="K2978" s="367">
        <v>58484.848484849594</v>
      </c>
      <c r="L2978" s="384">
        <v>-10794320.856800251</v>
      </c>
      <c r="M2978" s="367">
        <v>9650.0000000001837</v>
      </c>
      <c r="N2978" s="367">
        <v>965</v>
      </c>
      <c r="O2978" s="384">
        <v>-179825.36268063227</v>
      </c>
      <c r="P2978" s="367">
        <v>139.92500000000001</v>
      </c>
      <c r="Q2978" s="367">
        <v>965</v>
      </c>
      <c r="R2978" s="384">
        <v>-79948.886367492931</v>
      </c>
      <c r="S2978" s="367">
        <v>135.1</v>
      </c>
      <c r="T2978" s="367">
        <v>33275.862068965005</v>
      </c>
      <c r="U2978" s="384">
        <v>-11023640.78355903</v>
      </c>
      <c r="V2978" s="367">
        <v>9649.9999999998527</v>
      </c>
      <c r="W2978" s="367">
        <v>1608333.3333333496</v>
      </c>
      <c r="X2978" s="384">
        <v>68028.224861541486</v>
      </c>
      <c r="Y2978" s="386">
        <v>9650.0000000000982</v>
      </c>
      <c r="Z2978" s="367"/>
      <c r="AA2978" s="367"/>
      <c r="AB2978" s="367"/>
      <c r="AC2978" s="367"/>
      <c r="AD2978" s="367"/>
      <c r="AE2978" s="367"/>
      <c r="AF2978" s="367"/>
      <c r="AG2978" s="367"/>
      <c r="AH2978" s="367"/>
      <c r="AI2978" s="367"/>
      <c r="AJ2978" s="367"/>
      <c r="AK2978" s="367"/>
      <c r="AL2978" s="367"/>
      <c r="AM2978" s="367"/>
      <c r="AN2978" s="367"/>
      <c r="AO2978" s="367"/>
      <c r="AP2978" s="367"/>
      <c r="AQ2978" s="367"/>
      <c r="AR2978" s="367"/>
      <c r="AS2978" s="367"/>
      <c r="AT2978" s="367"/>
    </row>
    <row r="2979" spans="2:46" ht="13.8">
      <c r="B2979" s="26">
        <v>160.99999999999957</v>
      </c>
      <c r="C2979" s="363">
        <v>1346.1735216251204</v>
      </c>
      <c r="D2979" s="367">
        <v>9659.9999999999745</v>
      </c>
      <c r="E2979" s="367">
        <v>44930.232558139818</v>
      </c>
      <c r="F2979" s="367">
        <v>-14669630.294765038</v>
      </c>
      <c r="G2979" s="367">
        <v>9660.00000000006</v>
      </c>
      <c r="H2979" s="367">
        <v>241500</v>
      </c>
      <c r="I2979" s="384">
        <v>-172947293.86574426</v>
      </c>
      <c r="J2979" s="367">
        <v>9660</v>
      </c>
      <c r="K2979" s="367">
        <v>58545.454545455657</v>
      </c>
      <c r="L2979" s="384">
        <v>-10817199.225650698</v>
      </c>
      <c r="M2979" s="367">
        <v>9660.0000000001837</v>
      </c>
      <c r="N2979" s="367">
        <v>966</v>
      </c>
      <c r="O2979" s="384">
        <v>-180200.98137762619</v>
      </c>
      <c r="P2979" s="367">
        <v>140.07</v>
      </c>
      <c r="Q2979" s="367">
        <v>966</v>
      </c>
      <c r="R2979" s="384">
        <v>-80121.062621263336</v>
      </c>
      <c r="S2979" s="367">
        <v>135.24</v>
      </c>
      <c r="T2979" s="367">
        <v>33310.344827585694</v>
      </c>
      <c r="U2979" s="384">
        <v>-11046916.658302238</v>
      </c>
      <c r="V2979" s="367">
        <v>9659.9999999998508</v>
      </c>
      <c r="W2979" s="367">
        <v>1610000.0000000163</v>
      </c>
      <c r="X2979" s="384">
        <v>67657.973450875128</v>
      </c>
      <c r="Y2979" s="386">
        <v>9660.0000000000982</v>
      </c>
      <c r="Z2979" s="367"/>
      <c r="AA2979" s="367"/>
      <c r="AB2979" s="367"/>
      <c r="AC2979" s="367"/>
      <c r="AD2979" s="367"/>
      <c r="AE2979" s="367"/>
      <c r="AF2979" s="367"/>
      <c r="AG2979" s="367"/>
      <c r="AH2979" s="367"/>
      <c r="AI2979" s="367"/>
      <c r="AJ2979" s="367"/>
      <c r="AK2979" s="367"/>
      <c r="AL2979" s="367"/>
      <c r="AM2979" s="367"/>
      <c r="AN2979" s="367"/>
      <c r="AO2979" s="367"/>
      <c r="AP2979" s="367"/>
      <c r="AQ2979" s="367"/>
      <c r="AR2979" s="367"/>
      <c r="AS2979" s="367"/>
      <c r="AT2979" s="367"/>
    </row>
    <row r="2980" spans="2:46" ht="13.8">
      <c r="B2980" s="26">
        <v>161.16666666666623</v>
      </c>
      <c r="C2980" s="363">
        <v>1347.4937005451973</v>
      </c>
      <c r="D2980" s="367">
        <v>9669.9999999999745</v>
      </c>
      <c r="E2980" s="367">
        <v>44976.744186046795</v>
      </c>
      <c r="F2980" s="367">
        <v>-14700107.3691663</v>
      </c>
      <c r="G2980" s="367">
        <v>9670.0000000000618</v>
      </c>
      <c r="H2980" s="367">
        <v>241750</v>
      </c>
      <c r="I2980" s="384">
        <v>-173306348.46243948</v>
      </c>
      <c r="J2980" s="367">
        <v>9670</v>
      </c>
      <c r="K2980" s="367">
        <v>58606.060606061721</v>
      </c>
      <c r="L2980" s="384">
        <v>-10840101.802667048</v>
      </c>
      <c r="M2980" s="367">
        <v>9670.0000000001855</v>
      </c>
      <c r="N2980" s="367">
        <v>967</v>
      </c>
      <c r="O2980" s="384">
        <v>-180576.99194039841</v>
      </c>
      <c r="P2980" s="367">
        <v>140.215</v>
      </c>
      <c r="Q2980" s="367">
        <v>967</v>
      </c>
      <c r="R2980" s="384">
        <v>-80293.423818443378</v>
      </c>
      <c r="S2980" s="367">
        <v>135.38</v>
      </c>
      <c r="T2980" s="367">
        <v>33344.827586206382</v>
      </c>
      <c r="U2980" s="384">
        <v>-11070217.072202366</v>
      </c>
      <c r="V2980" s="367">
        <v>9669.9999999998508</v>
      </c>
      <c r="W2980" s="367">
        <v>1611666.666666683</v>
      </c>
      <c r="X2980" s="384">
        <v>67286.809520580457</v>
      </c>
      <c r="Y2980" s="386">
        <v>9670.0000000000982</v>
      </c>
      <c r="Z2980" s="367"/>
      <c r="AA2980" s="367"/>
      <c r="AB2980" s="367"/>
      <c r="AC2980" s="367"/>
      <c r="AD2980" s="367"/>
      <c r="AE2980" s="367"/>
      <c r="AF2980" s="367"/>
      <c r="AG2980" s="367"/>
      <c r="AH2980" s="367"/>
      <c r="AI2980" s="367"/>
      <c r="AJ2980" s="367"/>
      <c r="AK2980" s="367"/>
      <c r="AL2980" s="367"/>
      <c r="AM2980" s="367"/>
      <c r="AN2980" s="367"/>
      <c r="AO2980" s="367"/>
      <c r="AP2980" s="367"/>
      <c r="AQ2980" s="367"/>
      <c r="AR2980" s="367"/>
      <c r="AS2980" s="367"/>
      <c r="AT2980" s="367"/>
    </row>
    <row r="2981" spans="2:46" ht="13.8">
      <c r="B2981" s="26">
        <v>161.33333333333289</v>
      </c>
      <c r="C2981" s="363">
        <v>1348.8137277063286</v>
      </c>
      <c r="D2981" s="367">
        <v>9679.9999999999727</v>
      </c>
      <c r="E2981" s="367">
        <v>45023.255813953772</v>
      </c>
      <c r="F2981" s="367">
        <v>-14730616.069465622</v>
      </c>
      <c r="G2981" s="367">
        <v>9680.0000000000618</v>
      </c>
      <c r="H2981" s="367">
        <v>242000</v>
      </c>
      <c r="I2981" s="384">
        <v>-173665775.38618949</v>
      </c>
      <c r="J2981" s="367">
        <v>9680</v>
      </c>
      <c r="K2981" s="367">
        <v>58666.666666667785</v>
      </c>
      <c r="L2981" s="384">
        <v>-10863028.587849293</v>
      </c>
      <c r="M2981" s="367">
        <v>9680.0000000001855</v>
      </c>
      <c r="N2981" s="367">
        <v>968</v>
      </c>
      <c r="O2981" s="384">
        <v>-180953.39436894876</v>
      </c>
      <c r="P2981" s="367">
        <v>140.35999999999999</v>
      </c>
      <c r="Q2981" s="367">
        <v>968</v>
      </c>
      <c r="R2981" s="384">
        <v>-80465.969959033071</v>
      </c>
      <c r="S2981" s="367">
        <v>135.52000000000001</v>
      </c>
      <c r="T2981" s="367">
        <v>33379.31034482707</v>
      </c>
      <c r="U2981" s="384">
        <v>-11093542.025259411</v>
      </c>
      <c r="V2981" s="367">
        <v>9679.9999999998508</v>
      </c>
      <c r="W2981" s="367">
        <v>1613333.3333333498</v>
      </c>
      <c r="X2981" s="384">
        <v>66914.733070657487</v>
      </c>
      <c r="Y2981" s="386">
        <v>9680.0000000000982</v>
      </c>
      <c r="Z2981" s="367"/>
      <c r="AA2981" s="367"/>
      <c r="AB2981" s="367"/>
      <c r="AC2981" s="367"/>
      <c r="AD2981" s="367"/>
      <c r="AE2981" s="367"/>
      <c r="AF2981" s="367"/>
      <c r="AG2981" s="367"/>
      <c r="AH2981" s="367"/>
      <c r="AI2981" s="367"/>
      <c r="AJ2981" s="367"/>
      <c r="AK2981" s="367"/>
      <c r="AL2981" s="367"/>
      <c r="AM2981" s="367"/>
      <c r="AN2981" s="367"/>
      <c r="AO2981" s="367"/>
      <c r="AP2981" s="367"/>
      <c r="AQ2981" s="367"/>
      <c r="AR2981" s="367"/>
      <c r="AS2981" s="367"/>
      <c r="AT2981" s="367"/>
    </row>
    <row r="2982" spans="2:46" ht="13.8">
      <c r="B2982" s="26">
        <v>161.49999999999955</v>
      </c>
      <c r="C2982" s="363">
        <v>1350.1336031085145</v>
      </c>
      <c r="D2982" s="367">
        <v>9689.9999999999727</v>
      </c>
      <c r="E2982" s="367">
        <v>45069.767441860749</v>
      </c>
      <c r="F2982" s="367">
        <v>-14761156.395663012</v>
      </c>
      <c r="G2982" s="367">
        <v>9690.0000000000618</v>
      </c>
      <c r="H2982" s="367">
        <v>242250</v>
      </c>
      <c r="I2982" s="384">
        <v>-174025574.63699433</v>
      </c>
      <c r="J2982" s="367">
        <v>9690</v>
      </c>
      <c r="K2982" s="367">
        <v>58727.272727273848</v>
      </c>
      <c r="L2982" s="384">
        <v>-10885979.581197435</v>
      </c>
      <c r="M2982" s="367">
        <v>9690.0000000001855</v>
      </c>
      <c r="N2982" s="367">
        <v>969</v>
      </c>
      <c r="O2982" s="384">
        <v>-181330.18866327748</v>
      </c>
      <c r="P2982" s="367">
        <v>140.505</v>
      </c>
      <c r="Q2982" s="367">
        <v>969</v>
      </c>
      <c r="R2982" s="384">
        <v>-80638.701043032386</v>
      </c>
      <c r="S2982" s="367">
        <v>135.66</v>
      </c>
      <c r="T2982" s="367">
        <v>33413.793103447759</v>
      </c>
      <c r="U2982" s="384">
        <v>-11116891.517473372</v>
      </c>
      <c r="V2982" s="367">
        <v>9689.999999999849</v>
      </c>
      <c r="W2982" s="367">
        <v>1615000.0000000165</v>
      </c>
      <c r="X2982" s="384">
        <v>66541.744101106204</v>
      </c>
      <c r="Y2982" s="386">
        <v>9690.0000000000982</v>
      </c>
      <c r="Z2982" s="367"/>
      <c r="AA2982" s="367"/>
      <c r="AB2982" s="367"/>
      <c r="AC2982" s="367"/>
      <c r="AD2982" s="367"/>
      <c r="AE2982" s="367"/>
      <c r="AF2982" s="367"/>
      <c r="AG2982" s="367"/>
      <c r="AH2982" s="367"/>
      <c r="AI2982" s="367"/>
      <c r="AJ2982" s="367"/>
      <c r="AK2982" s="367"/>
      <c r="AL2982" s="367"/>
      <c r="AM2982" s="367"/>
      <c r="AN2982" s="367"/>
      <c r="AO2982" s="367"/>
      <c r="AP2982" s="367"/>
      <c r="AQ2982" s="367"/>
      <c r="AR2982" s="367"/>
      <c r="AS2982" s="367"/>
      <c r="AT2982" s="367"/>
    </row>
    <row r="2983" spans="2:46" ht="13.8">
      <c r="B2983" s="26">
        <v>161.6666666666662</v>
      </c>
      <c r="C2983" s="363">
        <v>1351.453326751755</v>
      </c>
      <c r="D2983" s="367">
        <v>9699.9999999999727</v>
      </c>
      <c r="E2983" s="367">
        <v>45116.279069767726</v>
      </c>
      <c r="F2983" s="367">
        <v>-14791728.347758465</v>
      </c>
      <c r="G2983" s="367">
        <v>9700.0000000000618</v>
      </c>
      <c r="H2983" s="367">
        <v>242500</v>
      </c>
      <c r="I2983" s="384">
        <v>-174385746.21485394</v>
      </c>
      <c r="J2983" s="367">
        <v>9700</v>
      </c>
      <c r="K2983" s="367">
        <v>58787.878787879912</v>
      </c>
      <c r="L2983" s="384">
        <v>-10908954.78271147</v>
      </c>
      <c r="M2983" s="367">
        <v>9700.0000000001855</v>
      </c>
      <c r="N2983" s="367">
        <v>970</v>
      </c>
      <c r="O2983" s="384">
        <v>-181707.37482338451</v>
      </c>
      <c r="P2983" s="367">
        <v>140.65</v>
      </c>
      <c r="Q2983" s="367">
        <v>970</v>
      </c>
      <c r="R2983" s="384">
        <v>-80811.617070441396</v>
      </c>
      <c r="S2983" s="367">
        <v>135.80000000000001</v>
      </c>
      <c r="T2983" s="367">
        <v>33448.275862068447</v>
      </c>
      <c r="U2983" s="384">
        <v>-11140265.548844254</v>
      </c>
      <c r="V2983" s="367">
        <v>9699.999999999849</v>
      </c>
      <c r="W2983" s="367">
        <v>1616666.6666666833</v>
      </c>
      <c r="X2983" s="384">
        <v>66167.84261192655</v>
      </c>
      <c r="Y2983" s="386">
        <v>9700.0000000001</v>
      </c>
      <c r="Z2983" s="367"/>
      <c r="AA2983" s="367"/>
      <c r="AB2983" s="367"/>
      <c r="AC2983" s="367"/>
      <c r="AD2983" s="367"/>
      <c r="AE2983" s="367"/>
      <c r="AF2983" s="367"/>
      <c r="AG2983" s="367"/>
      <c r="AH2983" s="367"/>
      <c r="AI2983" s="367"/>
      <c r="AJ2983" s="367"/>
      <c r="AK2983" s="367"/>
      <c r="AL2983" s="367"/>
      <c r="AM2983" s="367"/>
      <c r="AN2983" s="367"/>
      <c r="AO2983" s="367"/>
      <c r="AP2983" s="367"/>
      <c r="AQ2983" s="367"/>
      <c r="AR2983" s="367"/>
      <c r="AS2983" s="367"/>
      <c r="AT2983" s="367"/>
    </row>
    <row r="2984" spans="2:46" ht="13.8">
      <c r="B2984" s="26">
        <v>161.83333333333286</v>
      </c>
      <c r="C2984" s="363">
        <v>1352.7728986360505</v>
      </c>
      <c r="D2984" s="367">
        <v>9709.9999999999727</v>
      </c>
      <c r="E2984" s="367">
        <v>45162.790697674704</v>
      </c>
      <c r="F2984" s="367">
        <v>-14822331.925751986</v>
      </c>
      <c r="G2984" s="367">
        <v>9710.0000000000618</v>
      </c>
      <c r="H2984" s="367">
        <v>242750</v>
      </c>
      <c r="I2984" s="384">
        <v>-174746290.11976838</v>
      </c>
      <c r="J2984" s="367">
        <v>9710</v>
      </c>
      <c r="K2984" s="367">
        <v>58848.484848485976</v>
      </c>
      <c r="L2984" s="384">
        <v>-10931954.192391405</v>
      </c>
      <c r="M2984" s="367">
        <v>9710.0000000001855</v>
      </c>
      <c r="N2984" s="367">
        <v>971</v>
      </c>
      <c r="O2984" s="384">
        <v>-182084.95284926964</v>
      </c>
      <c r="P2984" s="367">
        <v>140.79499999999999</v>
      </c>
      <c r="Q2984" s="367">
        <v>971</v>
      </c>
      <c r="R2984" s="384">
        <v>-80984.718041260043</v>
      </c>
      <c r="S2984" s="367">
        <v>135.94</v>
      </c>
      <c r="T2984" s="367">
        <v>33482.758620689136</v>
      </c>
      <c r="U2984" s="384">
        <v>-11163664.119372055</v>
      </c>
      <c r="V2984" s="367">
        <v>9709.999999999849</v>
      </c>
      <c r="W2984" s="367">
        <v>1618333.33333335</v>
      </c>
      <c r="X2984" s="384">
        <v>65793.02860311867</v>
      </c>
      <c r="Y2984" s="386">
        <v>9710.0000000001</v>
      </c>
      <c r="Z2984" s="367"/>
      <c r="AA2984" s="367"/>
      <c r="AB2984" s="367"/>
      <c r="AC2984" s="367"/>
      <c r="AD2984" s="367"/>
      <c r="AE2984" s="367"/>
      <c r="AF2984" s="367"/>
      <c r="AG2984" s="367"/>
      <c r="AH2984" s="367"/>
      <c r="AI2984" s="367"/>
      <c r="AJ2984" s="367"/>
      <c r="AK2984" s="367"/>
      <c r="AL2984" s="367"/>
      <c r="AM2984" s="367"/>
      <c r="AN2984" s="367"/>
      <c r="AO2984" s="367"/>
      <c r="AP2984" s="367"/>
      <c r="AQ2984" s="367"/>
      <c r="AR2984" s="367"/>
      <c r="AS2984" s="367"/>
      <c r="AT2984" s="367"/>
    </row>
    <row r="2985" spans="2:46" ht="13.8">
      <c r="B2985" s="26">
        <v>161.99999999999952</v>
      </c>
      <c r="C2985" s="363">
        <v>1354.0923187613996</v>
      </c>
      <c r="D2985" s="367">
        <v>9719.9999999999709</v>
      </c>
      <c r="E2985" s="367">
        <v>45209.302325581681</v>
      </c>
      <c r="F2985" s="367">
        <v>-14852967.129643576</v>
      </c>
      <c r="G2985" s="367">
        <v>9720.0000000000618</v>
      </c>
      <c r="H2985" s="367">
        <v>243000</v>
      </c>
      <c r="I2985" s="384">
        <v>-175107206.35173759</v>
      </c>
      <c r="J2985" s="367">
        <v>9720</v>
      </c>
      <c r="K2985" s="367">
        <v>58909.09090909204</v>
      </c>
      <c r="L2985" s="384">
        <v>-10954977.810237244</v>
      </c>
      <c r="M2985" s="367">
        <v>9720.0000000001874</v>
      </c>
      <c r="N2985" s="367">
        <v>972</v>
      </c>
      <c r="O2985" s="384">
        <v>-182462.92274093319</v>
      </c>
      <c r="P2985" s="367">
        <v>140.94</v>
      </c>
      <c r="Q2985" s="367">
        <v>972</v>
      </c>
      <c r="R2985" s="384">
        <v>-81158.003955488341</v>
      </c>
      <c r="S2985" s="367">
        <v>136.08000000000001</v>
      </c>
      <c r="T2985" s="367">
        <v>33517.241379309824</v>
      </c>
      <c r="U2985" s="384">
        <v>-11187087.229056772</v>
      </c>
      <c r="V2985" s="367">
        <v>9719.999999999849</v>
      </c>
      <c r="W2985" s="367">
        <v>1620000.0000000168</v>
      </c>
      <c r="X2985" s="384">
        <v>65417.30207468247</v>
      </c>
      <c r="Y2985" s="386">
        <v>9720.0000000001</v>
      </c>
      <c r="Z2985" s="367"/>
      <c r="AA2985" s="367"/>
      <c r="AB2985" s="367"/>
      <c r="AC2985" s="367"/>
      <c r="AD2985" s="367"/>
      <c r="AE2985" s="367"/>
      <c r="AF2985" s="367"/>
      <c r="AG2985" s="367"/>
      <c r="AH2985" s="367"/>
      <c r="AI2985" s="367"/>
      <c r="AJ2985" s="367"/>
      <c r="AK2985" s="367"/>
      <c r="AL2985" s="367"/>
      <c r="AM2985" s="367"/>
      <c r="AN2985" s="367"/>
      <c r="AO2985" s="367"/>
      <c r="AP2985" s="367"/>
      <c r="AQ2985" s="367"/>
      <c r="AR2985" s="367"/>
      <c r="AS2985" s="367"/>
      <c r="AT2985" s="367"/>
    </row>
    <row r="2986" spans="2:46" ht="13.8">
      <c r="B2986" s="26">
        <v>162.16666666666617</v>
      </c>
      <c r="C2986" s="363">
        <v>1355.4115871278038</v>
      </c>
      <c r="D2986" s="367">
        <v>9729.9999999999709</v>
      </c>
      <c r="E2986" s="367">
        <v>45255.813953488658</v>
      </c>
      <c r="F2986" s="367">
        <v>-14883633.95943323</v>
      </c>
      <c r="G2986" s="367">
        <v>9730.0000000000618</v>
      </c>
      <c r="H2986" s="367">
        <v>243250</v>
      </c>
      <c r="I2986" s="384">
        <v>-175468494.91076159</v>
      </c>
      <c r="J2986" s="367">
        <v>9730</v>
      </c>
      <c r="K2986" s="367">
        <v>58969.696969698103</v>
      </c>
      <c r="L2986" s="384">
        <v>-10978025.636248972</v>
      </c>
      <c r="M2986" s="367">
        <v>9730.0000000001874</v>
      </c>
      <c r="N2986" s="367">
        <v>973</v>
      </c>
      <c r="O2986" s="384">
        <v>-182841.28449837497</v>
      </c>
      <c r="P2986" s="367">
        <v>141.08500000000001</v>
      </c>
      <c r="Q2986" s="367">
        <v>973</v>
      </c>
      <c r="R2986" s="384">
        <v>-81331.47481312626</v>
      </c>
      <c r="S2986" s="367">
        <v>136.22</v>
      </c>
      <c r="T2986" s="367">
        <v>33551.724137930512</v>
      </c>
      <c r="U2986" s="384">
        <v>-11210534.877898404</v>
      </c>
      <c r="V2986" s="367">
        <v>9729.999999999849</v>
      </c>
      <c r="W2986" s="367">
        <v>1621666.6666666835</v>
      </c>
      <c r="X2986" s="384">
        <v>65040.663026617978</v>
      </c>
      <c r="Y2986" s="386">
        <v>9730.0000000001</v>
      </c>
      <c r="Z2986" s="367"/>
      <c r="AA2986" s="367"/>
      <c r="AB2986" s="367"/>
      <c r="AC2986" s="367"/>
      <c r="AD2986" s="367"/>
      <c r="AE2986" s="367"/>
      <c r="AF2986" s="367"/>
      <c r="AG2986" s="367"/>
      <c r="AH2986" s="367"/>
      <c r="AI2986" s="367"/>
      <c r="AJ2986" s="367"/>
      <c r="AK2986" s="367"/>
      <c r="AL2986" s="367"/>
      <c r="AM2986" s="367"/>
      <c r="AN2986" s="367"/>
      <c r="AO2986" s="367"/>
      <c r="AP2986" s="367"/>
      <c r="AQ2986" s="367"/>
      <c r="AR2986" s="367"/>
      <c r="AS2986" s="367"/>
      <c r="AT2986" s="367"/>
    </row>
    <row r="2987" spans="2:46" ht="13.8">
      <c r="B2987" s="26">
        <v>162.33333333333283</v>
      </c>
      <c r="C2987" s="363">
        <v>1356.7307037352621</v>
      </c>
      <c r="D2987" s="367">
        <v>9739.9999999999691</v>
      </c>
      <c r="E2987" s="367">
        <v>45302.325581395635</v>
      </c>
      <c r="F2987" s="367">
        <v>-14914332.41512095</v>
      </c>
      <c r="G2987" s="367">
        <v>9740.0000000000618</v>
      </c>
      <c r="H2987" s="367">
        <v>243500</v>
      </c>
      <c r="I2987" s="384">
        <v>-175830155.79684043</v>
      </c>
      <c r="J2987" s="367">
        <v>9740</v>
      </c>
      <c r="K2987" s="367">
        <v>59030.303030304167</v>
      </c>
      <c r="L2987" s="384">
        <v>-11001097.670426603</v>
      </c>
      <c r="M2987" s="367">
        <v>9740.0000000001892</v>
      </c>
      <c r="N2987" s="367">
        <v>974</v>
      </c>
      <c r="O2987" s="384">
        <v>-183220.0381215949</v>
      </c>
      <c r="P2987" s="367">
        <v>141.22999999999999</v>
      </c>
      <c r="Q2987" s="367">
        <v>974</v>
      </c>
      <c r="R2987" s="384">
        <v>-81505.130614173875</v>
      </c>
      <c r="S2987" s="367">
        <v>136.36000000000001</v>
      </c>
      <c r="T2987" s="367">
        <v>33586.206896551201</v>
      </c>
      <c r="U2987" s="384">
        <v>-11234007.065896958</v>
      </c>
      <c r="V2987" s="367">
        <v>9739.999999999849</v>
      </c>
      <c r="W2987" s="367">
        <v>1623333.3333333503</v>
      </c>
      <c r="X2987" s="384">
        <v>64663.111458925181</v>
      </c>
      <c r="Y2987" s="386">
        <v>9740.0000000001</v>
      </c>
      <c r="Z2987" s="367"/>
      <c r="AA2987" s="367"/>
      <c r="AB2987" s="367"/>
      <c r="AC2987" s="367"/>
      <c r="AD2987" s="367"/>
      <c r="AE2987" s="367"/>
      <c r="AF2987" s="367"/>
      <c r="AG2987" s="367"/>
      <c r="AH2987" s="367"/>
      <c r="AI2987" s="367"/>
      <c r="AJ2987" s="367"/>
      <c r="AK2987" s="367"/>
      <c r="AL2987" s="367"/>
      <c r="AM2987" s="367"/>
      <c r="AN2987" s="367"/>
      <c r="AO2987" s="367"/>
      <c r="AP2987" s="367"/>
      <c r="AQ2987" s="367"/>
      <c r="AR2987" s="367"/>
      <c r="AS2987" s="367"/>
      <c r="AT2987" s="367"/>
    </row>
    <row r="2988" spans="2:46" ht="13.8">
      <c r="B2988" s="26">
        <v>162.49999999999949</v>
      </c>
      <c r="C2988" s="363">
        <v>1358.0496685837752</v>
      </c>
      <c r="D2988" s="367">
        <v>9749.9999999999691</v>
      </c>
      <c r="E2988" s="367">
        <v>45348.837209302612</v>
      </c>
      <c r="F2988" s="367">
        <v>-14945062.496706737</v>
      </c>
      <c r="G2988" s="367">
        <v>9750.0000000000618</v>
      </c>
      <c r="H2988" s="367">
        <v>243750</v>
      </c>
      <c r="I2988" s="384">
        <v>-176192189.00997403</v>
      </c>
      <c r="J2988" s="367">
        <v>9750</v>
      </c>
      <c r="K2988" s="367">
        <v>59090.909090910231</v>
      </c>
      <c r="L2988" s="384">
        <v>-11024193.912770126</v>
      </c>
      <c r="M2988" s="367">
        <v>9750.0000000001892</v>
      </c>
      <c r="N2988" s="367">
        <v>975</v>
      </c>
      <c r="O2988" s="384">
        <v>-183599.1836105932</v>
      </c>
      <c r="P2988" s="367">
        <v>141.375</v>
      </c>
      <c r="Q2988" s="367">
        <v>975</v>
      </c>
      <c r="R2988" s="384">
        <v>-81678.971358631097</v>
      </c>
      <c r="S2988" s="367">
        <v>136.5</v>
      </c>
      <c r="T2988" s="367">
        <v>33620.689655171889</v>
      </c>
      <c r="U2988" s="384">
        <v>-11257503.793052426</v>
      </c>
      <c r="V2988" s="367">
        <v>9749.9999999998472</v>
      </c>
      <c r="W2988" s="367">
        <v>1625000.000000017</v>
      </c>
      <c r="X2988" s="384">
        <v>64284.647371603998</v>
      </c>
      <c r="Y2988" s="386">
        <v>9750.0000000001019</v>
      </c>
      <c r="Z2988" s="367"/>
      <c r="AA2988" s="367"/>
      <c r="AB2988" s="367"/>
      <c r="AC2988" s="367"/>
      <c r="AD2988" s="367"/>
      <c r="AE2988" s="367"/>
      <c r="AF2988" s="367"/>
      <c r="AG2988" s="367"/>
      <c r="AH2988" s="367"/>
      <c r="AI2988" s="367"/>
      <c r="AJ2988" s="367"/>
      <c r="AK2988" s="367"/>
      <c r="AL2988" s="367"/>
      <c r="AM2988" s="367"/>
      <c r="AN2988" s="367"/>
      <c r="AO2988" s="367"/>
      <c r="AP2988" s="367"/>
      <c r="AQ2988" s="367"/>
      <c r="AR2988" s="367"/>
      <c r="AS2988" s="367"/>
      <c r="AT2988" s="367"/>
    </row>
    <row r="2989" spans="2:46" ht="13.8">
      <c r="B2989" s="26">
        <v>162.66666666666615</v>
      </c>
      <c r="C2989" s="363">
        <v>1359.3684816733428</v>
      </c>
      <c r="D2989" s="367">
        <v>9759.9999999999691</v>
      </c>
      <c r="E2989" s="367">
        <v>45395.348837209589</v>
      </c>
      <c r="F2989" s="367">
        <v>-14975824.204190593</v>
      </c>
      <c r="G2989" s="367">
        <v>9760.0000000000618</v>
      </c>
      <c r="H2989" s="367">
        <v>244000</v>
      </c>
      <c r="I2989" s="384">
        <v>-176554594.55016246</v>
      </c>
      <c r="J2989" s="367">
        <v>9760</v>
      </c>
      <c r="K2989" s="367">
        <v>59151.515151516294</v>
      </c>
      <c r="L2989" s="384">
        <v>-11047314.363279548</v>
      </c>
      <c r="M2989" s="367">
        <v>9760.0000000001892</v>
      </c>
      <c r="N2989" s="367">
        <v>976</v>
      </c>
      <c r="O2989" s="384">
        <v>-183978.72096536978</v>
      </c>
      <c r="P2989" s="367">
        <v>141.52000000000001</v>
      </c>
      <c r="Q2989" s="367">
        <v>976</v>
      </c>
      <c r="R2989" s="384">
        <v>-81852.997046497985</v>
      </c>
      <c r="S2989" s="367">
        <v>136.63999999999999</v>
      </c>
      <c r="T2989" s="367">
        <v>33655.172413792578</v>
      </c>
      <c r="U2989" s="384">
        <v>-11281025.059364816</v>
      </c>
      <c r="V2989" s="367">
        <v>9759.9999999998472</v>
      </c>
      <c r="W2989" s="367">
        <v>1626666.6666666837</v>
      </c>
      <c r="X2989" s="384">
        <v>63905.27076465459</v>
      </c>
      <c r="Y2989" s="386">
        <v>9760.0000000001019</v>
      </c>
      <c r="Z2989" s="367"/>
      <c r="AA2989" s="367"/>
      <c r="AB2989" s="367"/>
      <c r="AC2989" s="367"/>
      <c r="AD2989" s="367"/>
      <c r="AE2989" s="367"/>
      <c r="AF2989" s="367"/>
      <c r="AG2989" s="367"/>
      <c r="AH2989" s="367"/>
      <c r="AI2989" s="367"/>
      <c r="AJ2989" s="367"/>
      <c r="AK2989" s="367"/>
      <c r="AL2989" s="367"/>
      <c r="AM2989" s="367"/>
      <c r="AN2989" s="367"/>
      <c r="AO2989" s="367"/>
      <c r="AP2989" s="367"/>
      <c r="AQ2989" s="367"/>
      <c r="AR2989" s="367"/>
      <c r="AS2989" s="367"/>
      <c r="AT2989" s="367"/>
    </row>
    <row r="2990" spans="2:46" ht="13.8">
      <c r="B2990" s="26">
        <v>162.8333333333328</v>
      </c>
      <c r="C2990" s="363">
        <v>1360.6871430039655</v>
      </c>
      <c r="D2990" s="367">
        <v>9769.9999999999691</v>
      </c>
      <c r="E2990" s="367">
        <v>45441.860465116566</v>
      </c>
      <c r="F2990" s="367">
        <v>-15006617.537572512</v>
      </c>
      <c r="G2990" s="367">
        <v>9770.0000000000618</v>
      </c>
      <c r="H2990" s="367">
        <v>244250</v>
      </c>
      <c r="I2990" s="384">
        <v>-176917372.41740564</v>
      </c>
      <c r="J2990" s="367">
        <v>9770</v>
      </c>
      <c r="K2990" s="367">
        <v>59212.121212122358</v>
      </c>
      <c r="L2990" s="384">
        <v>-11070459.021954868</v>
      </c>
      <c r="M2990" s="367">
        <v>9770.0000000001892</v>
      </c>
      <c r="N2990" s="367">
        <v>977</v>
      </c>
      <c r="O2990" s="384">
        <v>-184358.65018592449</v>
      </c>
      <c r="P2990" s="367">
        <v>141.66499999999999</v>
      </c>
      <c r="Q2990" s="367">
        <v>977</v>
      </c>
      <c r="R2990" s="384">
        <v>-82027.207677774553</v>
      </c>
      <c r="S2990" s="367">
        <v>136.78</v>
      </c>
      <c r="T2990" s="367">
        <v>33689.655172413266</v>
      </c>
      <c r="U2990" s="384">
        <v>-11304570.86483412</v>
      </c>
      <c r="V2990" s="367">
        <v>9769.9999999998472</v>
      </c>
      <c r="W2990" s="367">
        <v>1628333.3333333505</v>
      </c>
      <c r="X2990" s="384">
        <v>63524.981638076875</v>
      </c>
      <c r="Y2990" s="386">
        <v>9770.0000000001019</v>
      </c>
      <c r="Z2990" s="367"/>
      <c r="AA2990" s="367"/>
      <c r="AB2990" s="367"/>
      <c r="AC2990" s="367"/>
      <c r="AD2990" s="367"/>
      <c r="AE2990" s="367"/>
      <c r="AF2990" s="367"/>
      <c r="AG2990" s="367"/>
      <c r="AH2990" s="367"/>
      <c r="AI2990" s="367"/>
      <c r="AJ2990" s="367"/>
      <c r="AK2990" s="367"/>
      <c r="AL2990" s="367"/>
      <c r="AM2990" s="367"/>
      <c r="AN2990" s="367"/>
      <c r="AO2990" s="367"/>
      <c r="AP2990" s="367"/>
      <c r="AQ2990" s="367"/>
      <c r="AR2990" s="367"/>
      <c r="AS2990" s="367"/>
      <c r="AT2990" s="367"/>
    </row>
    <row r="2991" spans="2:46" ht="13.8">
      <c r="B2991" s="26">
        <v>162.99999999999946</v>
      </c>
      <c r="C2991" s="363">
        <v>1362.005652575642</v>
      </c>
      <c r="D2991" s="367">
        <v>9779.9999999999673</v>
      </c>
      <c r="E2991" s="367">
        <v>45488.372093023543</v>
      </c>
      <c r="F2991" s="367">
        <v>-15037442.496852499</v>
      </c>
      <c r="G2991" s="367">
        <v>9780.0000000000618</v>
      </c>
      <c r="H2991" s="367">
        <v>244500</v>
      </c>
      <c r="I2991" s="384">
        <v>-177280522.61170369</v>
      </c>
      <c r="J2991" s="367">
        <v>9780</v>
      </c>
      <c r="K2991" s="367">
        <v>59272.727272728422</v>
      </c>
      <c r="L2991" s="384">
        <v>-11093627.888796085</v>
      </c>
      <c r="M2991" s="367">
        <v>9780.000000000191</v>
      </c>
      <c r="N2991" s="367">
        <v>978</v>
      </c>
      <c r="O2991" s="384">
        <v>-184738.97127225759</v>
      </c>
      <c r="P2991" s="367">
        <v>141.81</v>
      </c>
      <c r="Q2991" s="367">
        <v>978</v>
      </c>
      <c r="R2991" s="384">
        <v>-82201.603252460714</v>
      </c>
      <c r="S2991" s="367">
        <v>136.91999999999999</v>
      </c>
      <c r="T2991" s="367">
        <v>33724.137931033954</v>
      </c>
      <c r="U2991" s="384">
        <v>-11328141.209460346</v>
      </c>
      <c r="V2991" s="367">
        <v>9779.9999999998472</v>
      </c>
      <c r="W2991" s="367">
        <v>1630000.0000000172</v>
      </c>
      <c r="X2991" s="384">
        <v>63143.779991870782</v>
      </c>
      <c r="Y2991" s="386">
        <v>9780.0000000001037</v>
      </c>
      <c r="Z2991" s="367"/>
      <c r="AA2991" s="367"/>
      <c r="AB2991" s="367"/>
      <c r="AC2991" s="367"/>
      <c r="AD2991" s="367"/>
      <c r="AE2991" s="367"/>
      <c r="AF2991" s="367"/>
      <c r="AG2991" s="367"/>
      <c r="AH2991" s="367"/>
      <c r="AI2991" s="367"/>
      <c r="AJ2991" s="367"/>
      <c r="AK2991" s="367"/>
      <c r="AL2991" s="367"/>
      <c r="AM2991" s="367"/>
      <c r="AN2991" s="367"/>
      <c r="AO2991" s="367"/>
      <c r="AP2991" s="367"/>
      <c r="AQ2991" s="367"/>
      <c r="AR2991" s="367"/>
      <c r="AS2991" s="367"/>
      <c r="AT2991" s="367"/>
    </row>
    <row r="2992" spans="2:46" ht="13.8">
      <c r="B2992" s="26">
        <v>163.16666666666612</v>
      </c>
      <c r="C2992" s="363">
        <v>1363.3240103883734</v>
      </c>
      <c r="D2992" s="367">
        <v>9789.9999999999673</v>
      </c>
      <c r="E2992" s="367">
        <v>45534.88372093052</v>
      </c>
      <c r="F2992" s="367">
        <v>-15068299.082030553</v>
      </c>
      <c r="G2992" s="367">
        <v>9790.0000000000618</v>
      </c>
      <c r="H2992" s="367">
        <v>244750</v>
      </c>
      <c r="I2992" s="384">
        <v>-177644045.13305646</v>
      </c>
      <c r="J2992" s="367">
        <v>9790</v>
      </c>
      <c r="K2992" s="367">
        <v>59333.333333334485</v>
      </c>
      <c r="L2992" s="384">
        <v>-11116820.9638032</v>
      </c>
      <c r="M2992" s="367">
        <v>9790.000000000191</v>
      </c>
      <c r="N2992" s="367">
        <v>979</v>
      </c>
      <c r="O2992" s="384">
        <v>-185119.68422436886</v>
      </c>
      <c r="P2992" s="367">
        <v>141.95499999999998</v>
      </c>
      <c r="Q2992" s="367">
        <v>979</v>
      </c>
      <c r="R2992" s="384">
        <v>-82376.18377055657</v>
      </c>
      <c r="S2992" s="367">
        <v>137.06</v>
      </c>
      <c r="T2992" s="367">
        <v>33758.620689654643</v>
      </c>
      <c r="U2992" s="384">
        <v>-11351736.093243489</v>
      </c>
      <c r="V2992" s="367">
        <v>9789.9999999998472</v>
      </c>
      <c r="W2992" s="367">
        <v>1631666.666666684</v>
      </c>
      <c r="X2992" s="384">
        <v>62761.665826036464</v>
      </c>
      <c r="Y2992" s="386">
        <v>9790.0000000001037</v>
      </c>
      <c r="Z2992" s="367"/>
      <c r="AA2992" s="367"/>
      <c r="AB2992" s="367"/>
      <c r="AC2992" s="367"/>
      <c r="AD2992" s="367"/>
      <c r="AE2992" s="367"/>
      <c r="AF2992" s="367"/>
      <c r="AG2992" s="367"/>
      <c r="AH2992" s="367"/>
      <c r="AI2992" s="367"/>
      <c r="AJ2992" s="367"/>
      <c r="AK2992" s="367"/>
      <c r="AL2992" s="367"/>
      <c r="AM2992" s="367"/>
      <c r="AN2992" s="367"/>
      <c r="AO2992" s="367"/>
      <c r="AP2992" s="367"/>
      <c r="AQ2992" s="367"/>
      <c r="AR2992" s="367"/>
      <c r="AS2992" s="367"/>
      <c r="AT2992" s="367"/>
    </row>
    <row r="2993" spans="2:46" ht="13.8">
      <c r="B2993" s="26">
        <v>163.33333333333277</v>
      </c>
      <c r="C2993" s="363">
        <v>1364.6422164421592</v>
      </c>
      <c r="D2993" s="367">
        <v>9799.9999999999673</v>
      </c>
      <c r="E2993" s="367">
        <v>45581.395348837497</v>
      </c>
      <c r="F2993" s="367">
        <v>-15099187.293106673</v>
      </c>
      <c r="G2993" s="367">
        <v>9800.0000000000618</v>
      </c>
      <c r="H2993" s="367">
        <v>245000</v>
      </c>
      <c r="I2993" s="384">
        <v>-178007939.98146409</v>
      </c>
      <c r="J2993" s="367">
        <v>9800</v>
      </c>
      <c r="K2993" s="367">
        <v>59393.939393940549</v>
      </c>
      <c r="L2993" s="384">
        <v>-11140038.24697621</v>
      </c>
      <c r="M2993" s="367">
        <v>9800.000000000191</v>
      </c>
      <c r="N2993" s="367">
        <v>980</v>
      </c>
      <c r="O2993" s="384">
        <v>-185500.7890422584</v>
      </c>
      <c r="P2993" s="367">
        <v>142.1</v>
      </c>
      <c r="Q2993" s="367">
        <v>980</v>
      </c>
      <c r="R2993" s="384">
        <v>-82550.949232062048</v>
      </c>
      <c r="S2993" s="367">
        <v>137.19999999999999</v>
      </c>
      <c r="T2993" s="367">
        <v>33793.103448275331</v>
      </c>
      <c r="U2993" s="384">
        <v>-11375355.516183548</v>
      </c>
      <c r="V2993" s="367">
        <v>9799.9999999998472</v>
      </c>
      <c r="W2993" s="367">
        <v>1633333.3333333507</v>
      </c>
      <c r="X2993" s="384">
        <v>62378.639140573832</v>
      </c>
      <c r="Y2993" s="386">
        <v>9800.0000000001037</v>
      </c>
      <c r="Z2993" s="367"/>
      <c r="AA2993" s="367"/>
      <c r="AB2993" s="367"/>
      <c r="AC2993" s="367"/>
      <c r="AD2993" s="367"/>
      <c r="AE2993" s="367"/>
      <c r="AF2993" s="367"/>
      <c r="AG2993" s="367"/>
      <c r="AH2993" s="367"/>
      <c r="AI2993" s="367"/>
      <c r="AJ2993" s="367"/>
      <c r="AK2993" s="367"/>
      <c r="AL2993" s="367"/>
      <c r="AM2993" s="367"/>
      <c r="AN2993" s="367"/>
      <c r="AO2993" s="367"/>
      <c r="AP2993" s="367"/>
      <c r="AQ2993" s="367"/>
      <c r="AR2993" s="367"/>
      <c r="AS2993" s="367"/>
      <c r="AT2993" s="367"/>
    </row>
    <row r="2994" spans="2:46" ht="13.8">
      <c r="B2994" s="26">
        <v>163.49999999999943</v>
      </c>
      <c r="C2994" s="363">
        <v>1365.9602707369995</v>
      </c>
      <c r="D2994" s="367">
        <v>9809.9999999999673</v>
      </c>
      <c r="E2994" s="367">
        <v>45627.906976744474</v>
      </c>
      <c r="F2994" s="367">
        <v>-15130107.13008086</v>
      </c>
      <c r="G2994" s="367">
        <v>9810.0000000000618</v>
      </c>
      <c r="H2994" s="367">
        <v>245250</v>
      </c>
      <c r="I2994" s="384">
        <v>-178372207.15692651</v>
      </c>
      <c r="J2994" s="367">
        <v>9810</v>
      </c>
      <c r="K2994" s="367">
        <v>59454.545454546613</v>
      </c>
      <c r="L2994" s="384">
        <v>-11163279.738315118</v>
      </c>
      <c r="M2994" s="367">
        <v>9810.000000000191</v>
      </c>
      <c r="N2994" s="367">
        <v>981</v>
      </c>
      <c r="O2994" s="384">
        <v>-185882.28572592628</v>
      </c>
      <c r="P2994" s="367">
        <v>142.245</v>
      </c>
      <c r="Q2994" s="367">
        <v>981</v>
      </c>
      <c r="R2994" s="384">
        <v>-82725.899636977236</v>
      </c>
      <c r="S2994" s="367">
        <v>137.34</v>
      </c>
      <c r="T2994" s="367">
        <v>33827.58620689602</v>
      </c>
      <c r="U2994" s="384">
        <v>-11398999.478280526</v>
      </c>
      <c r="V2994" s="367">
        <v>9809.9999999998454</v>
      </c>
      <c r="W2994" s="367">
        <v>1635000.0000000175</v>
      </c>
      <c r="X2994" s="384">
        <v>61994.699935482909</v>
      </c>
      <c r="Y2994" s="386">
        <v>9810.0000000001037</v>
      </c>
      <c r="Z2994" s="367"/>
      <c r="AA2994" s="367"/>
      <c r="AB2994" s="367"/>
      <c r="AC2994" s="367"/>
      <c r="AD2994" s="367"/>
      <c r="AE2994" s="367"/>
      <c r="AF2994" s="367"/>
      <c r="AG2994" s="367"/>
      <c r="AH2994" s="367"/>
      <c r="AI2994" s="367"/>
      <c r="AJ2994" s="367"/>
      <c r="AK2994" s="367"/>
      <c r="AL2994" s="367"/>
      <c r="AM2994" s="367"/>
      <c r="AN2994" s="367"/>
      <c r="AO2994" s="367"/>
      <c r="AP2994" s="367"/>
      <c r="AQ2994" s="367"/>
      <c r="AR2994" s="367"/>
      <c r="AS2994" s="367"/>
      <c r="AT2994" s="367"/>
    </row>
    <row r="2995" spans="2:46" ht="13.8">
      <c r="B2995" s="26">
        <v>163.66666666666609</v>
      </c>
      <c r="C2995" s="363">
        <v>1367.2781732728943</v>
      </c>
      <c r="D2995" s="367">
        <v>9819.9999999999654</v>
      </c>
      <c r="E2995" s="367">
        <v>45674.418604651451</v>
      </c>
      <c r="F2995" s="367">
        <v>-15161058.592953114</v>
      </c>
      <c r="G2995" s="367">
        <v>9820.0000000000618</v>
      </c>
      <c r="H2995" s="367">
        <v>245500</v>
      </c>
      <c r="I2995" s="384">
        <v>-178736846.65944371</v>
      </c>
      <c r="J2995" s="367">
        <v>9820</v>
      </c>
      <c r="K2995" s="367">
        <v>59515.151515152676</v>
      </c>
      <c r="L2995" s="384">
        <v>-11186545.437819928</v>
      </c>
      <c r="M2995" s="367">
        <v>9820.0000000001928</v>
      </c>
      <c r="N2995" s="367">
        <v>982</v>
      </c>
      <c r="O2995" s="384">
        <v>-186264.17427537238</v>
      </c>
      <c r="P2995" s="367">
        <v>142.38999999999999</v>
      </c>
      <c r="Q2995" s="367">
        <v>982</v>
      </c>
      <c r="R2995" s="384">
        <v>-82901.034985302016</v>
      </c>
      <c r="S2995" s="367">
        <v>137.47999999999999</v>
      </c>
      <c r="T2995" s="367">
        <v>33862.068965516708</v>
      </c>
      <c r="U2995" s="384">
        <v>-11422667.979534419</v>
      </c>
      <c r="V2995" s="367">
        <v>9819.9999999998454</v>
      </c>
      <c r="W2995" s="367">
        <v>1636666.6666666842</v>
      </c>
      <c r="X2995" s="384">
        <v>61609.848210763601</v>
      </c>
      <c r="Y2995" s="386">
        <v>9820.0000000001055</v>
      </c>
      <c r="Z2995" s="367"/>
      <c r="AA2995" s="367"/>
      <c r="AB2995" s="367"/>
      <c r="AC2995" s="367"/>
      <c r="AD2995" s="367"/>
      <c r="AE2995" s="367"/>
      <c r="AF2995" s="367"/>
      <c r="AG2995" s="367"/>
      <c r="AH2995" s="367"/>
      <c r="AI2995" s="367"/>
      <c r="AJ2995" s="367"/>
      <c r="AK2995" s="367"/>
      <c r="AL2995" s="367"/>
      <c r="AM2995" s="367"/>
      <c r="AN2995" s="367"/>
      <c r="AO2995" s="367"/>
      <c r="AP2995" s="367"/>
      <c r="AQ2995" s="367"/>
      <c r="AR2995" s="367"/>
      <c r="AS2995" s="367"/>
      <c r="AT2995" s="367"/>
    </row>
    <row r="2996" spans="2:46" ht="13.8">
      <c r="B2996" s="26">
        <v>163.83333333333275</v>
      </c>
      <c r="C2996" s="363">
        <v>1368.5959240498437</v>
      </c>
      <c r="D2996" s="367">
        <v>9829.9999999999654</v>
      </c>
      <c r="E2996" s="367">
        <v>45720.930232558429</v>
      </c>
      <c r="F2996" s="367">
        <v>-15192041.681723433</v>
      </c>
      <c r="G2996" s="367">
        <v>9830.0000000000618</v>
      </c>
      <c r="H2996" s="367">
        <v>245750</v>
      </c>
      <c r="I2996" s="384">
        <v>-179101858.48901573</v>
      </c>
      <c r="J2996" s="367">
        <v>9830</v>
      </c>
      <c r="K2996" s="367">
        <v>59575.75757575874</v>
      </c>
      <c r="L2996" s="384">
        <v>-11209835.345490629</v>
      </c>
      <c r="M2996" s="367">
        <v>9830.0000000001928</v>
      </c>
      <c r="N2996" s="367">
        <v>983</v>
      </c>
      <c r="O2996" s="384">
        <v>-186646.4546905967</v>
      </c>
      <c r="P2996" s="367">
        <v>142.535</v>
      </c>
      <c r="Q2996" s="367">
        <v>983</v>
      </c>
      <c r="R2996" s="384">
        <v>-83076.355277036477</v>
      </c>
      <c r="S2996" s="367">
        <v>137.62</v>
      </c>
      <c r="T2996" s="367">
        <v>33896.551724137396</v>
      </c>
      <c r="U2996" s="384">
        <v>-11446361.019945234</v>
      </c>
      <c r="V2996" s="367">
        <v>9829.9999999998454</v>
      </c>
      <c r="W2996" s="367">
        <v>1638333.333333351</v>
      </c>
      <c r="X2996" s="384">
        <v>61224.083966416059</v>
      </c>
      <c r="Y2996" s="386">
        <v>9830.0000000001055</v>
      </c>
      <c r="Z2996" s="367"/>
      <c r="AA2996" s="367"/>
      <c r="AB2996" s="367"/>
      <c r="AC2996" s="367"/>
      <c r="AD2996" s="367"/>
      <c r="AE2996" s="367"/>
      <c r="AF2996" s="367"/>
      <c r="AG2996" s="367"/>
      <c r="AH2996" s="367"/>
      <c r="AI2996" s="367"/>
      <c r="AJ2996" s="367"/>
      <c r="AK2996" s="367"/>
      <c r="AL2996" s="367"/>
      <c r="AM2996" s="367"/>
      <c r="AN2996" s="367"/>
      <c r="AO2996" s="367"/>
      <c r="AP2996" s="367"/>
      <c r="AQ2996" s="367"/>
      <c r="AR2996" s="367"/>
      <c r="AS2996" s="367"/>
      <c r="AT2996" s="367"/>
    </row>
    <row r="2997" spans="2:46" ht="13.8">
      <c r="B2997" s="26">
        <v>163.9999999999994</v>
      </c>
      <c r="C2997" s="363">
        <v>1369.9135230678473</v>
      </c>
      <c r="D2997" s="367">
        <v>9839.9999999999636</v>
      </c>
      <c r="E2997" s="367">
        <v>45767.441860465406</v>
      </c>
      <c r="F2997" s="367">
        <v>-15223056.396391828</v>
      </c>
      <c r="G2997" s="367">
        <v>9840.0000000000637</v>
      </c>
      <c r="H2997" s="367">
        <v>246000</v>
      </c>
      <c r="I2997" s="384">
        <v>-179467242.64564255</v>
      </c>
      <c r="J2997" s="367">
        <v>9840</v>
      </c>
      <c r="K2997" s="367">
        <v>59636.363636364804</v>
      </c>
      <c r="L2997" s="384">
        <v>-11233149.461327231</v>
      </c>
      <c r="M2997" s="367">
        <v>9840.0000000001928</v>
      </c>
      <c r="N2997" s="367">
        <v>984</v>
      </c>
      <c r="O2997" s="384">
        <v>-187029.12697159935</v>
      </c>
      <c r="P2997" s="367">
        <v>142.68</v>
      </c>
      <c r="Q2997" s="367">
        <v>984</v>
      </c>
      <c r="R2997" s="384">
        <v>-83251.860512180545</v>
      </c>
      <c r="S2997" s="367">
        <v>137.76</v>
      </c>
      <c r="T2997" s="367">
        <v>33931.034482758085</v>
      </c>
      <c r="U2997" s="384">
        <v>-11470078.599512963</v>
      </c>
      <c r="V2997" s="367">
        <v>9839.9999999998436</v>
      </c>
      <c r="W2997" s="367">
        <v>1640000.0000000177</v>
      </c>
      <c r="X2997" s="384">
        <v>60837.407202440212</v>
      </c>
      <c r="Y2997" s="386">
        <v>9840.0000000001055</v>
      </c>
      <c r="Z2997" s="367"/>
      <c r="AA2997" s="367"/>
      <c r="AB2997" s="367"/>
      <c r="AC2997" s="367"/>
      <c r="AD2997" s="367"/>
      <c r="AE2997" s="367"/>
      <c r="AF2997" s="367"/>
      <c r="AG2997" s="367"/>
      <c r="AH2997" s="367"/>
      <c r="AI2997" s="367"/>
      <c r="AJ2997" s="367"/>
      <c r="AK2997" s="367"/>
      <c r="AL2997" s="367"/>
      <c r="AM2997" s="367"/>
      <c r="AN2997" s="367"/>
      <c r="AO2997" s="367"/>
      <c r="AP2997" s="367"/>
      <c r="AQ2997" s="367"/>
      <c r="AR2997" s="367"/>
      <c r="AS2997" s="367"/>
      <c r="AT2997" s="367"/>
    </row>
    <row r="2998" spans="2:46" ht="13.8">
      <c r="B2998" s="26">
        <v>164.16666666666606</v>
      </c>
      <c r="C2998" s="363">
        <v>1371.2309703269059</v>
      </c>
      <c r="D2998" s="367">
        <v>9849.9999999999636</v>
      </c>
      <c r="E2998" s="367">
        <v>45813.953488372383</v>
      </c>
      <c r="F2998" s="367">
        <v>-15254102.736958278</v>
      </c>
      <c r="G2998" s="367">
        <v>9850.0000000000637</v>
      </c>
      <c r="H2998" s="367">
        <v>246250</v>
      </c>
      <c r="I2998" s="384">
        <v>-179832999.12932417</v>
      </c>
      <c r="J2998" s="367">
        <v>9850</v>
      </c>
      <c r="K2998" s="367">
        <v>59696.969696970868</v>
      </c>
      <c r="L2998" s="384">
        <v>-11256487.785329729</v>
      </c>
      <c r="M2998" s="367">
        <v>9850.0000000001946</v>
      </c>
      <c r="N2998" s="367">
        <v>985</v>
      </c>
      <c r="O2998" s="384">
        <v>-187412.1911183802</v>
      </c>
      <c r="P2998" s="367">
        <v>142.82499999999999</v>
      </c>
      <c r="Q2998" s="367">
        <v>985</v>
      </c>
      <c r="R2998" s="384">
        <v>-83427.550690734293</v>
      </c>
      <c r="S2998" s="367">
        <v>137.9</v>
      </c>
      <c r="T2998" s="367">
        <v>33965.517241378773</v>
      </c>
      <c r="U2998" s="384">
        <v>-11493820.718237611</v>
      </c>
      <c r="V2998" s="367">
        <v>9849.9999999998436</v>
      </c>
      <c r="W2998" s="367">
        <v>1641666.6666666844</v>
      </c>
      <c r="X2998" s="384">
        <v>60449.817918835994</v>
      </c>
      <c r="Y2998" s="386">
        <v>9850.0000000001073</v>
      </c>
      <c r="Z2998" s="367"/>
      <c r="AA2998" s="367"/>
      <c r="AB2998" s="367"/>
      <c r="AC2998" s="367"/>
      <c r="AD2998" s="367"/>
      <c r="AE2998" s="367"/>
      <c r="AF2998" s="367"/>
      <c r="AG2998" s="367"/>
      <c r="AH2998" s="367"/>
      <c r="AI2998" s="367"/>
      <c r="AJ2998" s="367"/>
      <c r="AK2998" s="367"/>
      <c r="AL2998" s="367"/>
      <c r="AM2998" s="367"/>
      <c r="AN2998" s="367"/>
      <c r="AO2998" s="367"/>
      <c r="AP2998" s="367"/>
      <c r="AQ2998" s="367"/>
      <c r="AR2998" s="367"/>
      <c r="AS2998" s="367"/>
      <c r="AT2998" s="367"/>
    </row>
    <row r="2999" spans="2:46" ht="13.8">
      <c r="B2999" s="26">
        <v>164.33333333333272</v>
      </c>
      <c r="C2999" s="363">
        <v>1372.5482658270189</v>
      </c>
      <c r="D2999" s="367">
        <v>9859.9999999999636</v>
      </c>
      <c r="E2999" s="367">
        <v>45860.46511627936</v>
      </c>
      <c r="F2999" s="367">
        <v>-15285180.703422798</v>
      </c>
      <c r="G2999" s="367">
        <v>9860.0000000000637</v>
      </c>
      <c r="H2999" s="367">
        <v>246500</v>
      </c>
      <c r="I2999" s="384">
        <v>-180199127.94006056</v>
      </c>
      <c r="J2999" s="367">
        <v>9860</v>
      </c>
      <c r="K2999" s="367">
        <v>59757.575757576931</v>
      </c>
      <c r="L2999" s="384">
        <v>-11279850.317498123</v>
      </c>
      <c r="M2999" s="367">
        <v>9860.0000000001946</v>
      </c>
      <c r="N2999" s="367">
        <v>986</v>
      </c>
      <c r="O2999" s="384">
        <v>-187795.64713093935</v>
      </c>
      <c r="P2999" s="367">
        <v>142.97</v>
      </c>
      <c r="Q2999" s="367">
        <v>986</v>
      </c>
      <c r="R2999" s="384">
        <v>-83603.425812697678</v>
      </c>
      <c r="S2999" s="367">
        <v>138.04</v>
      </c>
      <c r="T2999" s="367">
        <v>33999.999999999462</v>
      </c>
      <c r="U2999" s="384">
        <v>-11517587.37611918</v>
      </c>
      <c r="V2999" s="367">
        <v>9859.9999999998436</v>
      </c>
      <c r="W2999" s="367">
        <v>1643333.3333333512</v>
      </c>
      <c r="X2999" s="384">
        <v>60061.316115603535</v>
      </c>
      <c r="Y2999" s="386">
        <v>9860.0000000001073</v>
      </c>
      <c r="Z2999" s="367"/>
      <c r="AA2999" s="367"/>
      <c r="AB2999" s="367"/>
      <c r="AC2999" s="367"/>
      <c r="AD2999" s="367"/>
      <c r="AE2999" s="367"/>
      <c r="AF2999" s="367"/>
      <c r="AG2999" s="367"/>
      <c r="AH2999" s="367"/>
      <c r="AI2999" s="367"/>
      <c r="AJ2999" s="367"/>
      <c r="AK2999" s="367"/>
      <c r="AL2999" s="367"/>
      <c r="AM2999" s="367"/>
      <c r="AN2999" s="367"/>
      <c r="AO2999" s="367"/>
      <c r="AP2999" s="367"/>
      <c r="AQ2999" s="367"/>
      <c r="AR2999" s="367"/>
      <c r="AS2999" s="367"/>
      <c r="AT2999" s="367"/>
    </row>
    <row r="3000" spans="2:46" ht="13.8">
      <c r="B3000" s="26">
        <v>164.49999999999937</v>
      </c>
      <c r="C3000" s="363">
        <v>1373.8654095681864</v>
      </c>
      <c r="D3000" s="367">
        <v>9869.9999999999618</v>
      </c>
      <c r="E3000" s="367">
        <v>45906.976744186337</v>
      </c>
      <c r="F3000" s="367">
        <v>-15316290.295785384</v>
      </c>
      <c r="G3000" s="367">
        <v>9870.0000000000637</v>
      </c>
      <c r="H3000" s="367">
        <v>246750</v>
      </c>
      <c r="I3000" s="384">
        <v>-180565629.0778518</v>
      </c>
      <c r="J3000" s="367">
        <v>9870</v>
      </c>
      <c r="K3000" s="367">
        <v>59818.181818182995</v>
      </c>
      <c r="L3000" s="384">
        <v>-11303237.057832414</v>
      </c>
      <c r="M3000" s="367">
        <v>9870.0000000001946</v>
      </c>
      <c r="N3000" s="367">
        <v>987</v>
      </c>
      <c r="O3000" s="384">
        <v>-188179.49500927678</v>
      </c>
      <c r="P3000" s="367">
        <v>143.11500000000001</v>
      </c>
      <c r="Q3000" s="367">
        <v>987</v>
      </c>
      <c r="R3000" s="384">
        <v>-83779.485878070758</v>
      </c>
      <c r="S3000" s="367">
        <v>138.18</v>
      </c>
      <c r="T3000" s="367">
        <v>34034.48275862015</v>
      </c>
      <c r="U3000" s="384">
        <v>-11541378.573157666</v>
      </c>
      <c r="V3000" s="367">
        <v>9869.9999999998436</v>
      </c>
      <c r="W3000" s="367">
        <v>1645000.0000000179</v>
      </c>
      <c r="X3000" s="384">
        <v>59671.901792742778</v>
      </c>
      <c r="Y3000" s="386">
        <v>9870.0000000001073</v>
      </c>
      <c r="Z3000" s="367"/>
      <c r="AA3000" s="367"/>
      <c r="AB3000" s="367"/>
      <c r="AC3000" s="367"/>
      <c r="AD3000" s="367"/>
      <c r="AE3000" s="367"/>
      <c r="AF3000" s="367"/>
      <c r="AG3000" s="367"/>
      <c r="AH3000" s="367"/>
      <c r="AI3000" s="367"/>
      <c r="AJ3000" s="367"/>
      <c r="AK3000" s="367"/>
      <c r="AL3000" s="367"/>
      <c r="AM3000" s="367"/>
      <c r="AN3000" s="367"/>
      <c r="AO3000" s="367"/>
      <c r="AP3000" s="367"/>
      <c r="AQ3000" s="367"/>
      <c r="AR3000" s="367"/>
      <c r="AS3000" s="367"/>
      <c r="AT3000" s="367"/>
    </row>
    <row r="3001" spans="2:46" ht="13.8">
      <c r="B3001" s="26">
        <v>164.66666666666603</v>
      </c>
      <c r="C3001" s="363">
        <v>1375.1824015504083</v>
      </c>
      <c r="D3001" s="367">
        <v>9879.9999999999618</v>
      </c>
      <c r="E3001" s="367">
        <v>45953.488372093314</v>
      </c>
      <c r="F3001" s="367">
        <v>-15347431.514046034</v>
      </c>
      <c r="G3001" s="367">
        <v>9880.0000000000637</v>
      </c>
      <c r="H3001" s="367">
        <v>247000</v>
      </c>
      <c r="I3001" s="384">
        <v>-180932502.54269782</v>
      </c>
      <c r="J3001" s="367">
        <v>9880</v>
      </c>
      <c r="K3001" s="367">
        <v>59878.787878789059</v>
      </c>
      <c r="L3001" s="384">
        <v>-11326648.006332602</v>
      </c>
      <c r="M3001" s="367">
        <v>9880.0000000001946</v>
      </c>
      <c r="N3001" s="367">
        <v>988</v>
      </c>
      <c r="O3001" s="384">
        <v>-188563.7347533924</v>
      </c>
      <c r="P3001" s="367">
        <v>143.26</v>
      </c>
      <c r="Q3001" s="367">
        <v>988</v>
      </c>
      <c r="R3001" s="384">
        <v>-83955.730886853416</v>
      </c>
      <c r="S3001" s="367">
        <v>138.32</v>
      </c>
      <c r="T3001" s="367">
        <v>34068.965517240838</v>
      </c>
      <c r="U3001" s="384">
        <v>-11565194.309353068</v>
      </c>
      <c r="V3001" s="367">
        <v>9879.9999999998436</v>
      </c>
      <c r="W3001" s="367">
        <v>1646666.6666666847</v>
      </c>
      <c r="X3001" s="384">
        <v>59281.574950253715</v>
      </c>
      <c r="Y3001" s="386">
        <v>9880.0000000001073</v>
      </c>
      <c r="Z3001" s="367"/>
      <c r="AA3001" s="367"/>
      <c r="AB3001" s="367"/>
      <c r="AC3001" s="367"/>
      <c r="AD3001" s="367"/>
      <c r="AE3001" s="367"/>
      <c r="AF3001" s="367"/>
      <c r="AG3001" s="367"/>
      <c r="AH3001" s="367"/>
      <c r="AI3001" s="367"/>
      <c r="AJ3001" s="367"/>
      <c r="AK3001" s="367"/>
      <c r="AL3001" s="367"/>
      <c r="AM3001" s="367"/>
      <c r="AN3001" s="367"/>
      <c r="AO3001" s="367"/>
      <c r="AP3001" s="367"/>
      <c r="AQ3001" s="367"/>
      <c r="AR3001" s="367"/>
      <c r="AS3001" s="367"/>
      <c r="AT3001" s="367"/>
    </row>
    <row r="3002" spans="2:46" ht="13.8">
      <c r="B3002" s="26">
        <v>164.83333333333269</v>
      </c>
      <c r="C3002" s="363">
        <v>1376.4992417736848</v>
      </c>
      <c r="D3002" s="367">
        <v>9889.9999999999618</v>
      </c>
      <c r="E3002" s="367">
        <v>46000.000000000291</v>
      </c>
      <c r="F3002" s="367">
        <v>-15378604.358204756</v>
      </c>
      <c r="G3002" s="367">
        <v>9890.0000000000637</v>
      </c>
      <c r="H3002" s="367">
        <v>247250</v>
      </c>
      <c r="I3002" s="384">
        <v>-181299748.33459863</v>
      </c>
      <c r="J3002" s="367">
        <v>9890</v>
      </c>
      <c r="K3002" s="367">
        <v>59939.393939395122</v>
      </c>
      <c r="L3002" s="384">
        <v>-11350083.162998695</v>
      </c>
      <c r="M3002" s="367">
        <v>9890.0000000001965</v>
      </c>
      <c r="N3002" s="367">
        <v>989</v>
      </c>
      <c r="O3002" s="384">
        <v>-188948.36636328633</v>
      </c>
      <c r="P3002" s="367">
        <v>143.405</v>
      </c>
      <c r="Q3002" s="367">
        <v>989</v>
      </c>
      <c r="R3002" s="384">
        <v>-84132.160839045755</v>
      </c>
      <c r="S3002" s="367">
        <v>138.45999999999998</v>
      </c>
      <c r="T3002" s="367">
        <v>34103.448275861527</v>
      </c>
      <c r="U3002" s="384">
        <v>-11589034.58470539</v>
      </c>
      <c r="V3002" s="367">
        <v>9889.9999999998436</v>
      </c>
      <c r="W3002" s="367">
        <v>1648333.3333333514</v>
      </c>
      <c r="X3002" s="384">
        <v>58890.335588136339</v>
      </c>
      <c r="Y3002" s="386">
        <v>9890.0000000001073</v>
      </c>
      <c r="Z3002" s="367"/>
      <c r="AA3002" s="367"/>
      <c r="AB3002" s="367"/>
      <c r="AC3002" s="367"/>
      <c r="AD3002" s="367"/>
      <c r="AE3002" s="367"/>
      <c r="AF3002" s="367"/>
      <c r="AG3002" s="367"/>
      <c r="AH3002" s="367"/>
      <c r="AI3002" s="367"/>
      <c r="AJ3002" s="367"/>
      <c r="AK3002" s="367"/>
      <c r="AL3002" s="367"/>
      <c r="AM3002" s="367"/>
      <c r="AN3002" s="367"/>
      <c r="AO3002" s="367"/>
      <c r="AP3002" s="367"/>
      <c r="AQ3002" s="367"/>
      <c r="AR3002" s="367"/>
      <c r="AS3002" s="367"/>
      <c r="AT3002" s="367"/>
    </row>
    <row r="3003" spans="2:46" ht="13.8">
      <c r="B3003" s="26">
        <v>164.99999999999935</v>
      </c>
      <c r="C3003" s="363">
        <v>1377.8159302380161</v>
      </c>
      <c r="D3003" s="367">
        <v>9899.9999999999618</v>
      </c>
      <c r="E3003" s="367">
        <v>46046.511627907268</v>
      </c>
      <c r="F3003" s="367">
        <v>-15409808.828261541</v>
      </c>
      <c r="G3003" s="367">
        <v>9900.0000000000637</v>
      </c>
      <c r="H3003" s="367">
        <v>247500</v>
      </c>
      <c r="I3003" s="384">
        <v>-181667366.45355424</v>
      </c>
      <c r="J3003" s="367">
        <v>9900</v>
      </c>
      <c r="K3003" s="367">
        <v>60000.000000001186</v>
      </c>
      <c r="L3003" s="384">
        <v>-11373542.527830675</v>
      </c>
      <c r="M3003" s="367">
        <v>9900.0000000001965</v>
      </c>
      <c r="N3003" s="367">
        <v>990</v>
      </c>
      <c r="O3003" s="384">
        <v>-189333.38983895848</v>
      </c>
      <c r="P3003" s="367">
        <v>143.54999999999998</v>
      </c>
      <c r="Q3003" s="367">
        <v>990</v>
      </c>
      <c r="R3003" s="384">
        <v>-84308.775734647759</v>
      </c>
      <c r="S3003" s="367">
        <v>138.6</v>
      </c>
      <c r="T3003" s="367">
        <v>34137.931034482215</v>
      </c>
      <c r="U3003" s="384">
        <v>-11612899.399214625</v>
      </c>
      <c r="V3003" s="367">
        <v>9899.9999999998417</v>
      </c>
      <c r="W3003" s="367">
        <v>1650000.0000000182</v>
      </c>
      <c r="X3003" s="384">
        <v>58498.183706390599</v>
      </c>
      <c r="Y3003" s="386">
        <v>9900.0000000001091</v>
      </c>
      <c r="Z3003" s="367"/>
      <c r="AA3003" s="367"/>
      <c r="AB3003" s="367"/>
      <c r="AC3003" s="367"/>
      <c r="AD3003" s="367"/>
      <c r="AE3003" s="367"/>
      <c r="AF3003" s="367"/>
      <c r="AG3003" s="367"/>
      <c r="AH3003" s="367"/>
      <c r="AI3003" s="367"/>
      <c r="AJ3003" s="367"/>
      <c r="AK3003" s="367"/>
      <c r="AL3003" s="367"/>
      <c r="AM3003" s="367"/>
      <c r="AN3003" s="367"/>
      <c r="AO3003" s="367"/>
      <c r="AP3003" s="367"/>
      <c r="AQ3003" s="367"/>
      <c r="AR3003" s="367"/>
      <c r="AS3003" s="367"/>
      <c r="AT3003" s="367"/>
    </row>
    <row r="3004" spans="2:46" ht="13.8">
      <c r="B3004" s="26">
        <v>165.166666666666</v>
      </c>
      <c r="C3004" s="363">
        <v>1379.1324669434016</v>
      </c>
      <c r="D3004" s="367">
        <v>9909.99999999996</v>
      </c>
      <c r="E3004" s="367">
        <v>46093.023255814245</v>
      </c>
      <c r="F3004" s="367">
        <v>-15441044.924216392</v>
      </c>
      <c r="G3004" s="367">
        <v>9910.0000000000637</v>
      </c>
      <c r="H3004" s="367">
        <v>247750</v>
      </c>
      <c r="I3004" s="384">
        <v>-182035356.89956465</v>
      </c>
      <c r="J3004" s="367">
        <v>9910</v>
      </c>
      <c r="K3004" s="367">
        <v>60060.60606060725</v>
      </c>
      <c r="L3004" s="384">
        <v>-11397026.100828556</v>
      </c>
      <c r="M3004" s="367">
        <v>9910.0000000001965</v>
      </c>
      <c r="N3004" s="367">
        <v>991</v>
      </c>
      <c r="O3004" s="384">
        <v>-189718.80518040896</v>
      </c>
      <c r="P3004" s="367">
        <v>143.69499999999999</v>
      </c>
      <c r="Q3004" s="367">
        <v>991</v>
      </c>
      <c r="R3004" s="384">
        <v>-84485.5755736594</v>
      </c>
      <c r="S3004" s="367">
        <v>138.73999999999998</v>
      </c>
      <c r="T3004" s="367">
        <v>34172.413793102904</v>
      </c>
      <c r="U3004" s="384">
        <v>-11636788.752880782</v>
      </c>
      <c r="V3004" s="367">
        <v>9909.9999999998417</v>
      </c>
      <c r="W3004" s="367">
        <v>1651666.6666666849</v>
      </c>
      <c r="X3004" s="384">
        <v>58105.119305016611</v>
      </c>
      <c r="Y3004" s="386">
        <v>9910.0000000001091</v>
      </c>
      <c r="Z3004" s="367"/>
      <c r="AA3004" s="367"/>
      <c r="AB3004" s="367"/>
      <c r="AC3004" s="367"/>
      <c r="AD3004" s="367"/>
      <c r="AE3004" s="367"/>
      <c r="AF3004" s="367"/>
      <c r="AG3004" s="367"/>
      <c r="AH3004" s="367"/>
      <c r="AI3004" s="367"/>
      <c r="AJ3004" s="367"/>
      <c r="AK3004" s="367"/>
      <c r="AL3004" s="367"/>
      <c r="AM3004" s="367"/>
      <c r="AN3004" s="367"/>
      <c r="AO3004" s="367"/>
      <c r="AP3004" s="367"/>
      <c r="AQ3004" s="367"/>
      <c r="AR3004" s="367"/>
      <c r="AS3004" s="367"/>
      <c r="AT3004" s="367"/>
    </row>
    <row r="3005" spans="2:46" ht="13.8">
      <c r="B3005" s="26">
        <v>165.33333333333266</v>
      </c>
      <c r="C3005" s="363">
        <v>1380.4488518898415</v>
      </c>
      <c r="D3005" s="367">
        <v>9919.99999999996</v>
      </c>
      <c r="E3005" s="367">
        <v>46139.534883721222</v>
      </c>
      <c r="F3005" s="367">
        <v>-15472312.646069311</v>
      </c>
      <c r="G3005" s="367">
        <v>9920.0000000000637</v>
      </c>
      <c r="H3005" s="367">
        <v>248000</v>
      </c>
      <c r="I3005" s="384">
        <v>-182403719.67262986</v>
      </c>
      <c r="J3005" s="367">
        <v>9920</v>
      </c>
      <c r="K3005" s="367">
        <v>60121.212121213313</v>
      </c>
      <c r="L3005" s="384">
        <v>-11420533.88199234</v>
      </c>
      <c r="M3005" s="367">
        <v>9920.0000000001983</v>
      </c>
      <c r="N3005" s="367">
        <v>992</v>
      </c>
      <c r="O3005" s="384">
        <v>-190104.61238763767</v>
      </c>
      <c r="P3005" s="367">
        <v>143.84</v>
      </c>
      <c r="Q3005" s="367">
        <v>992</v>
      </c>
      <c r="R3005" s="384">
        <v>-84662.560356080736</v>
      </c>
      <c r="S3005" s="367">
        <v>138.88</v>
      </c>
      <c r="T3005" s="367">
        <v>34206.896551723592</v>
      </c>
      <c r="U3005" s="384">
        <v>-11660702.645703858</v>
      </c>
      <c r="V3005" s="367">
        <v>9919.9999999998417</v>
      </c>
      <c r="W3005" s="367">
        <v>1653333.3333333516</v>
      </c>
      <c r="X3005" s="384">
        <v>57711.14238401434</v>
      </c>
      <c r="Y3005" s="386">
        <v>9920.0000000001091</v>
      </c>
      <c r="Z3005" s="367"/>
      <c r="AA3005" s="367"/>
      <c r="AB3005" s="367"/>
      <c r="AC3005" s="367"/>
      <c r="AD3005" s="367"/>
      <c r="AE3005" s="367"/>
      <c r="AF3005" s="367"/>
      <c r="AG3005" s="367"/>
      <c r="AH3005" s="367"/>
      <c r="AI3005" s="367"/>
      <c r="AJ3005" s="367"/>
      <c r="AK3005" s="367"/>
      <c r="AL3005" s="367"/>
      <c r="AM3005" s="367"/>
      <c r="AN3005" s="367"/>
      <c r="AO3005" s="367"/>
      <c r="AP3005" s="367"/>
      <c r="AQ3005" s="367"/>
      <c r="AR3005" s="367"/>
      <c r="AS3005" s="367"/>
      <c r="AT3005" s="367"/>
    </row>
    <row r="3006" spans="2:46" ht="13.8">
      <c r="B3006" s="26">
        <v>165.49999999999932</v>
      </c>
      <c r="C3006" s="363">
        <v>1381.7650850773362</v>
      </c>
      <c r="D3006" s="367">
        <v>9929.9999999999582</v>
      </c>
      <c r="E3006" s="367">
        <v>46186.046511628199</v>
      </c>
      <c r="F3006" s="367">
        <v>-15503611.993820298</v>
      </c>
      <c r="G3006" s="367">
        <v>9930.0000000000637</v>
      </c>
      <c r="H3006" s="367">
        <v>248250</v>
      </c>
      <c r="I3006" s="384">
        <v>-182772454.77274987</v>
      </c>
      <c r="J3006" s="367">
        <v>9930</v>
      </c>
      <c r="K3006" s="367">
        <v>60181.818181819377</v>
      </c>
      <c r="L3006" s="384">
        <v>-11444065.871322012</v>
      </c>
      <c r="M3006" s="367">
        <v>9930.0000000001983</v>
      </c>
      <c r="N3006" s="367">
        <v>993</v>
      </c>
      <c r="O3006" s="384">
        <v>-190490.81146064459</v>
      </c>
      <c r="P3006" s="367">
        <v>143.98499999999999</v>
      </c>
      <c r="Q3006" s="367">
        <v>993</v>
      </c>
      <c r="R3006" s="384">
        <v>-84839.730081911664</v>
      </c>
      <c r="S3006" s="367">
        <v>139.01999999999998</v>
      </c>
      <c r="T3006" s="367">
        <v>34241.37931034428</v>
      </c>
      <c r="U3006" s="384">
        <v>-11684641.077683849</v>
      </c>
      <c r="V3006" s="367">
        <v>9929.9999999998417</v>
      </c>
      <c r="W3006" s="367">
        <v>1655000.0000000184</v>
      </c>
      <c r="X3006" s="384">
        <v>57316.252943383755</v>
      </c>
      <c r="Y3006" s="386">
        <v>9930.0000000001091</v>
      </c>
      <c r="Z3006" s="367"/>
      <c r="AA3006" s="367"/>
      <c r="AB3006" s="367"/>
      <c r="AC3006" s="367"/>
      <c r="AD3006" s="367"/>
      <c r="AE3006" s="367"/>
      <c r="AF3006" s="367"/>
      <c r="AG3006" s="367"/>
      <c r="AH3006" s="367"/>
      <c r="AI3006" s="367"/>
      <c r="AJ3006" s="367"/>
      <c r="AK3006" s="367"/>
      <c r="AL3006" s="367"/>
      <c r="AM3006" s="367"/>
      <c r="AN3006" s="367"/>
      <c r="AO3006" s="367"/>
      <c r="AP3006" s="367"/>
      <c r="AQ3006" s="367"/>
      <c r="AR3006" s="367"/>
      <c r="AS3006" s="367"/>
      <c r="AT3006" s="367"/>
    </row>
    <row r="3007" spans="2:46" ht="13.8">
      <c r="B3007" s="26">
        <v>165.66666666666598</v>
      </c>
      <c r="C3007" s="363">
        <v>1383.0811665058854</v>
      </c>
      <c r="D3007" s="367">
        <v>9939.9999999999582</v>
      </c>
      <c r="E3007" s="367">
        <v>46232.558139535176</v>
      </c>
      <c r="F3007" s="367">
        <v>-15534942.96746935</v>
      </c>
      <c r="G3007" s="367">
        <v>9940.0000000000637</v>
      </c>
      <c r="H3007" s="367">
        <v>248500</v>
      </c>
      <c r="I3007" s="384">
        <v>-183141562.19992468</v>
      </c>
      <c r="J3007" s="367">
        <v>9940</v>
      </c>
      <c r="K3007" s="367">
        <v>60242.424242425441</v>
      </c>
      <c r="L3007" s="384">
        <v>-11467622.068817584</v>
      </c>
      <c r="M3007" s="367">
        <v>9940.0000000001983</v>
      </c>
      <c r="N3007" s="367">
        <v>994</v>
      </c>
      <c r="O3007" s="384">
        <v>-190877.40239942985</v>
      </c>
      <c r="P3007" s="367">
        <v>144.13</v>
      </c>
      <c r="Q3007" s="367">
        <v>994</v>
      </c>
      <c r="R3007" s="384">
        <v>-85017.084751152273</v>
      </c>
      <c r="S3007" s="367">
        <v>139.16</v>
      </c>
      <c r="T3007" s="367">
        <v>34275.862068964969</v>
      </c>
      <c r="U3007" s="384">
        <v>-11708604.048820762</v>
      </c>
      <c r="V3007" s="367">
        <v>9939.9999999998417</v>
      </c>
      <c r="W3007" s="367">
        <v>1656666.6666666851</v>
      </c>
      <c r="X3007" s="384">
        <v>56920.450983124865</v>
      </c>
      <c r="Y3007" s="386">
        <v>9940.0000000001091</v>
      </c>
      <c r="Z3007" s="367"/>
      <c r="AA3007" s="367"/>
      <c r="AB3007" s="367"/>
      <c r="AC3007" s="367"/>
      <c r="AD3007" s="367"/>
      <c r="AE3007" s="367"/>
      <c r="AF3007" s="367"/>
      <c r="AG3007" s="367"/>
      <c r="AH3007" s="367"/>
      <c r="AI3007" s="367"/>
      <c r="AJ3007" s="367"/>
      <c r="AK3007" s="367"/>
      <c r="AL3007" s="367"/>
      <c r="AM3007" s="367"/>
      <c r="AN3007" s="367"/>
      <c r="AO3007" s="367"/>
      <c r="AP3007" s="367"/>
      <c r="AQ3007" s="367"/>
      <c r="AR3007" s="367"/>
      <c r="AS3007" s="367"/>
      <c r="AT3007" s="367"/>
    </row>
    <row r="3008" spans="2:46" ht="13.8">
      <c r="B3008" s="26">
        <v>165.83333333333263</v>
      </c>
      <c r="C3008" s="363">
        <v>1384.3970961754892</v>
      </c>
      <c r="D3008" s="367">
        <v>9949.9999999999582</v>
      </c>
      <c r="E3008" s="367">
        <v>46279.069767442154</v>
      </c>
      <c r="F3008" s="367">
        <v>-15566305.567016466</v>
      </c>
      <c r="G3008" s="367">
        <v>9950.0000000000637</v>
      </c>
      <c r="H3008" s="367">
        <v>248750</v>
      </c>
      <c r="I3008" s="384">
        <v>-183511041.95415428</v>
      </c>
      <c r="J3008" s="367">
        <v>9950</v>
      </c>
      <c r="K3008" s="367">
        <v>60303.030303031504</v>
      </c>
      <c r="L3008" s="384">
        <v>-11491202.474479055</v>
      </c>
      <c r="M3008" s="367">
        <v>9950.0000000001983</v>
      </c>
      <c r="N3008" s="367">
        <v>995</v>
      </c>
      <c r="O3008" s="384">
        <v>-191264.38520399333</v>
      </c>
      <c r="P3008" s="367">
        <v>144.27500000000001</v>
      </c>
      <c r="Q3008" s="367">
        <v>995</v>
      </c>
      <c r="R3008" s="384">
        <v>-85194.624363802504</v>
      </c>
      <c r="S3008" s="367">
        <v>139.29999999999998</v>
      </c>
      <c r="T3008" s="367">
        <v>34310.344827585657</v>
      </c>
      <c r="U3008" s="384">
        <v>-11732591.559114588</v>
      </c>
      <c r="V3008" s="367">
        <v>9949.9999999998417</v>
      </c>
      <c r="W3008" s="367">
        <v>1658333.3333333519</v>
      </c>
      <c r="X3008" s="384">
        <v>56523.736503237589</v>
      </c>
      <c r="Y3008" s="386">
        <v>9950.000000000111</v>
      </c>
      <c r="Z3008" s="367"/>
      <c r="AA3008" s="367"/>
      <c r="AB3008" s="367"/>
      <c r="AC3008" s="367"/>
      <c r="AD3008" s="367"/>
      <c r="AE3008" s="367"/>
      <c r="AF3008" s="367"/>
      <c r="AG3008" s="367"/>
      <c r="AH3008" s="367"/>
      <c r="AI3008" s="367"/>
      <c r="AJ3008" s="367"/>
      <c r="AK3008" s="367"/>
      <c r="AL3008" s="367"/>
      <c r="AM3008" s="367"/>
      <c r="AN3008" s="367"/>
      <c r="AO3008" s="367"/>
      <c r="AP3008" s="367"/>
      <c r="AQ3008" s="367"/>
      <c r="AR3008" s="367"/>
      <c r="AS3008" s="367"/>
      <c r="AT3008" s="367"/>
    </row>
    <row r="3009" spans="2:46" ht="13.8">
      <c r="B3009" s="26">
        <v>165.99999999999929</v>
      </c>
      <c r="C3009" s="363">
        <v>1385.7128740861474</v>
      </c>
      <c r="D3009" s="367">
        <v>9959.9999999999582</v>
      </c>
      <c r="E3009" s="367">
        <v>46325.581395349131</v>
      </c>
      <c r="F3009" s="367">
        <v>-15597699.79246165</v>
      </c>
      <c r="G3009" s="367">
        <v>9960.0000000000637</v>
      </c>
      <c r="H3009" s="367">
        <v>249000</v>
      </c>
      <c r="I3009" s="384">
        <v>-183880894.03543872</v>
      </c>
      <c r="J3009" s="367">
        <v>9960</v>
      </c>
      <c r="K3009" s="367">
        <v>60363.636363637568</v>
      </c>
      <c r="L3009" s="384">
        <v>-11514807.088306425</v>
      </c>
      <c r="M3009" s="367">
        <v>9960.0000000002001</v>
      </c>
      <c r="N3009" s="367">
        <v>996</v>
      </c>
      <c r="O3009" s="384">
        <v>-191651.75987433505</v>
      </c>
      <c r="P3009" s="367">
        <v>144.41999999999999</v>
      </c>
      <c r="Q3009" s="367">
        <v>996</v>
      </c>
      <c r="R3009" s="384">
        <v>-85372.348919862416</v>
      </c>
      <c r="S3009" s="367">
        <v>139.44</v>
      </c>
      <c r="T3009" s="367">
        <v>34344.827586206346</v>
      </c>
      <c r="U3009" s="384">
        <v>-11756603.608565332</v>
      </c>
      <c r="V3009" s="367">
        <v>9959.9999999998399</v>
      </c>
      <c r="W3009" s="367">
        <v>1660000.0000000186</v>
      </c>
      <c r="X3009" s="384">
        <v>56126.109503722095</v>
      </c>
      <c r="Y3009" s="386">
        <v>9960.000000000111</v>
      </c>
      <c r="Z3009" s="367"/>
      <c r="AA3009" s="367"/>
      <c r="AB3009" s="367"/>
      <c r="AC3009" s="367"/>
      <c r="AD3009" s="367"/>
      <c r="AE3009" s="367"/>
      <c r="AF3009" s="367"/>
      <c r="AG3009" s="367"/>
      <c r="AH3009" s="367"/>
      <c r="AI3009" s="367"/>
      <c r="AJ3009" s="367"/>
      <c r="AK3009" s="367"/>
      <c r="AL3009" s="367"/>
      <c r="AM3009" s="367"/>
      <c r="AN3009" s="367"/>
      <c r="AO3009" s="367"/>
      <c r="AP3009" s="367"/>
      <c r="AQ3009" s="367"/>
      <c r="AR3009" s="367"/>
      <c r="AS3009" s="367"/>
      <c r="AT3009" s="367"/>
    </row>
    <row r="3010" spans="2:46" ht="13.8">
      <c r="B3010" s="26">
        <v>166.16666666666595</v>
      </c>
      <c r="C3010" s="363">
        <v>1387.0285002378603</v>
      </c>
      <c r="D3010" s="367">
        <v>9969.9999999999563</v>
      </c>
      <c r="E3010" s="367">
        <v>46372.093023256108</v>
      </c>
      <c r="F3010" s="367">
        <v>-15629125.6438049</v>
      </c>
      <c r="G3010" s="367">
        <v>9970.0000000000637</v>
      </c>
      <c r="H3010" s="367">
        <v>249250</v>
      </c>
      <c r="I3010" s="384">
        <v>-184251118.44377792</v>
      </c>
      <c r="J3010" s="367">
        <v>9970</v>
      </c>
      <c r="K3010" s="367">
        <v>60424.242424243632</v>
      </c>
      <c r="L3010" s="384">
        <v>-11538435.910299687</v>
      </c>
      <c r="M3010" s="367">
        <v>9970.0000000002001</v>
      </c>
      <c r="N3010" s="367">
        <v>997</v>
      </c>
      <c r="O3010" s="384">
        <v>-192039.52641045509</v>
      </c>
      <c r="P3010" s="367">
        <v>144.565</v>
      </c>
      <c r="Q3010" s="367">
        <v>997</v>
      </c>
      <c r="R3010" s="384">
        <v>-85550.258419331978</v>
      </c>
      <c r="S3010" s="367">
        <v>139.58000000000001</v>
      </c>
      <c r="T3010" s="367">
        <v>34379.310344827034</v>
      </c>
      <c r="U3010" s="384">
        <v>-11780640.197172996</v>
      </c>
      <c r="V3010" s="367">
        <v>9969.9999999998399</v>
      </c>
      <c r="W3010" s="367">
        <v>1661666.6666666854</v>
      </c>
      <c r="X3010" s="384">
        <v>55727.569984578215</v>
      </c>
      <c r="Y3010" s="386">
        <v>9970.0000000001128</v>
      </c>
      <c r="Z3010" s="367"/>
      <c r="AA3010" s="367"/>
      <c r="AB3010" s="367"/>
      <c r="AC3010" s="367"/>
      <c r="AD3010" s="367"/>
      <c r="AE3010" s="367"/>
      <c r="AF3010" s="367"/>
      <c r="AG3010" s="367"/>
      <c r="AH3010" s="367"/>
      <c r="AI3010" s="367"/>
      <c r="AJ3010" s="367"/>
      <c r="AK3010" s="367"/>
      <c r="AL3010" s="367"/>
      <c r="AM3010" s="367"/>
      <c r="AN3010" s="367"/>
      <c r="AO3010" s="367"/>
      <c r="AP3010" s="367"/>
      <c r="AQ3010" s="367"/>
      <c r="AR3010" s="367"/>
      <c r="AS3010" s="367"/>
      <c r="AT3010" s="367"/>
    </row>
    <row r="3011" spans="2:46" ht="13.8">
      <c r="B3011" s="26">
        <v>166.3333333333326</v>
      </c>
      <c r="C3011" s="363">
        <v>1388.3439746306276</v>
      </c>
      <c r="D3011" s="367">
        <v>9979.9999999999563</v>
      </c>
      <c r="E3011" s="367">
        <v>46418.604651163085</v>
      </c>
      <c r="F3011" s="367">
        <v>-15660583.121046221</v>
      </c>
      <c r="G3011" s="367">
        <v>9980.0000000000637</v>
      </c>
      <c r="H3011" s="367">
        <v>249500</v>
      </c>
      <c r="I3011" s="384">
        <v>-184621715.17917192</v>
      </c>
      <c r="J3011" s="367">
        <v>9980</v>
      </c>
      <c r="K3011" s="367">
        <v>60484.848484849696</v>
      </c>
      <c r="L3011" s="384">
        <v>-11562088.940458849</v>
      </c>
      <c r="M3011" s="367">
        <v>9980.0000000002001</v>
      </c>
      <c r="N3011" s="367">
        <v>998</v>
      </c>
      <c r="O3011" s="384">
        <v>-192427.68481235334</v>
      </c>
      <c r="P3011" s="367">
        <v>144.71</v>
      </c>
      <c r="Q3011" s="367">
        <v>998</v>
      </c>
      <c r="R3011" s="384">
        <v>-85728.352862211177</v>
      </c>
      <c r="S3011" s="367">
        <v>139.72</v>
      </c>
      <c r="T3011" s="367">
        <v>34413.793103447722</v>
      </c>
      <c r="U3011" s="384">
        <v>-11804701.324937575</v>
      </c>
      <c r="V3011" s="367">
        <v>9979.9999999998381</v>
      </c>
      <c r="W3011" s="367">
        <v>1663333.3333333521</v>
      </c>
      <c r="X3011" s="384">
        <v>55328.117945806101</v>
      </c>
      <c r="Y3011" s="386">
        <v>9980.0000000001128</v>
      </c>
      <c r="Z3011" s="367"/>
      <c r="AA3011" s="367"/>
      <c r="AB3011" s="367"/>
      <c r="AC3011" s="367"/>
      <c r="AD3011" s="367"/>
      <c r="AE3011" s="367"/>
      <c r="AF3011" s="367"/>
      <c r="AG3011" s="367"/>
      <c r="AH3011" s="367"/>
      <c r="AI3011" s="367"/>
      <c r="AJ3011" s="367"/>
      <c r="AK3011" s="367"/>
      <c r="AL3011" s="367"/>
      <c r="AM3011" s="367"/>
      <c r="AN3011" s="367"/>
      <c r="AO3011" s="367"/>
      <c r="AP3011" s="367"/>
      <c r="AQ3011" s="367"/>
      <c r="AR3011" s="367"/>
      <c r="AS3011" s="367"/>
      <c r="AT3011" s="367"/>
    </row>
    <row r="3012" spans="2:46" ht="13.8">
      <c r="B3012" s="26">
        <v>166.49999999999926</v>
      </c>
      <c r="C3012" s="363">
        <v>1389.6592972644498</v>
      </c>
      <c r="D3012" s="367">
        <v>9989.9999999999563</v>
      </c>
      <c r="E3012" s="367">
        <v>46465.116279070062</v>
      </c>
      <c r="F3012" s="367">
        <v>-15692072.224185603</v>
      </c>
      <c r="G3012" s="367">
        <v>9990.0000000000637</v>
      </c>
      <c r="H3012" s="367">
        <v>249750</v>
      </c>
      <c r="I3012" s="384">
        <v>-184992684.24162075</v>
      </c>
      <c r="J3012" s="367">
        <v>9990</v>
      </c>
      <c r="K3012" s="367">
        <v>60545.454545455759</v>
      </c>
      <c r="L3012" s="384">
        <v>-11585766.178783908</v>
      </c>
      <c r="M3012" s="367">
        <v>9990.0000000002001</v>
      </c>
      <c r="N3012" s="367">
        <v>999</v>
      </c>
      <c r="O3012" s="384">
        <v>-192816.23508002987</v>
      </c>
      <c r="P3012" s="367">
        <v>144.85499999999999</v>
      </c>
      <c r="Q3012" s="367">
        <v>999</v>
      </c>
      <c r="R3012" s="384">
        <v>-85906.632248500042</v>
      </c>
      <c r="S3012" s="367">
        <v>139.86000000000001</v>
      </c>
      <c r="T3012" s="367">
        <v>34448.275862068411</v>
      </c>
      <c r="U3012" s="384">
        <v>-11828786.991859073</v>
      </c>
      <c r="V3012" s="367">
        <v>9989.9999999998381</v>
      </c>
      <c r="W3012" s="367">
        <v>1665000.0000000189</v>
      </c>
      <c r="X3012" s="384">
        <v>54927.75338740569</v>
      </c>
      <c r="Y3012" s="386">
        <v>9990.0000000001128</v>
      </c>
      <c r="Z3012" s="367"/>
      <c r="AA3012" s="367"/>
      <c r="AB3012" s="367"/>
      <c r="AC3012" s="367"/>
      <c r="AD3012" s="367"/>
      <c r="AE3012" s="367"/>
      <c r="AF3012" s="367"/>
      <c r="AG3012" s="367"/>
      <c r="AH3012" s="367"/>
      <c r="AI3012" s="367"/>
      <c r="AJ3012" s="367"/>
      <c r="AK3012" s="367"/>
      <c r="AL3012" s="367"/>
      <c r="AM3012" s="367"/>
      <c r="AN3012" s="367"/>
      <c r="AO3012" s="367"/>
      <c r="AP3012" s="367"/>
      <c r="AQ3012" s="367"/>
      <c r="AR3012" s="367"/>
      <c r="AS3012" s="367"/>
      <c r="AT3012" s="367"/>
    </row>
    <row r="3013" spans="2:46" ht="13.8">
      <c r="B3013" s="26">
        <v>166.66666666666592</v>
      </c>
      <c r="C3013" s="363">
        <v>1390.9744681393263</v>
      </c>
      <c r="D3013" s="367">
        <v>9999.9999999999563</v>
      </c>
      <c r="E3013" s="367">
        <v>46511.627906977039</v>
      </c>
      <c r="F3013" s="367">
        <v>-15723592.953223053</v>
      </c>
      <c r="G3013" s="367">
        <v>10000.000000000064</v>
      </c>
      <c r="H3013" s="367">
        <v>250000</v>
      </c>
      <c r="I3013" s="384">
        <v>-185364025.63112435</v>
      </c>
      <c r="J3013" s="367">
        <v>10000</v>
      </c>
      <c r="K3013" s="367">
        <v>60606.060606061823</v>
      </c>
      <c r="L3013" s="384">
        <v>-11609467.625274869</v>
      </c>
      <c r="M3013" s="367">
        <v>10000.000000000202</v>
      </c>
      <c r="N3013" s="367">
        <v>1000</v>
      </c>
      <c r="O3013" s="384">
        <v>-193205.17721348468</v>
      </c>
      <c r="P3013" s="367">
        <v>145</v>
      </c>
      <c r="Q3013" s="367">
        <v>1000</v>
      </c>
      <c r="R3013" s="384">
        <v>-86085.096578198514</v>
      </c>
      <c r="S3013" s="367">
        <v>140</v>
      </c>
      <c r="T3013" s="367">
        <v>34482.758620689099</v>
      </c>
      <c r="U3013" s="384">
        <v>-11852897.197937492</v>
      </c>
      <c r="V3013" s="367">
        <v>9999.9999999998381</v>
      </c>
      <c r="W3013" s="367">
        <v>1666666.6666666856</v>
      </c>
      <c r="X3013" s="384">
        <v>54526.476309376972</v>
      </c>
      <c r="Y3013" s="386">
        <v>10000.000000000113</v>
      </c>
      <c r="Z3013" s="367"/>
      <c r="AA3013" s="367"/>
      <c r="AB3013" s="367"/>
      <c r="AC3013" s="367"/>
      <c r="AD3013" s="367"/>
      <c r="AE3013" s="367"/>
      <c r="AF3013" s="367"/>
      <c r="AG3013" s="367"/>
      <c r="AH3013" s="367"/>
      <c r="AI3013" s="367"/>
      <c r="AJ3013" s="367"/>
      <c r="AK3013" s="367"/>
      <c r="AL3013" s="367"/>
      <c r="AM3013" s="367"/>
      <c r="AN3013" s="367"/>
      <c r="AO3013" s="367"/>
      <c r="AP3013" s="367"/>
      <c r="AQ3013" s="367"/>
      <c r="AR3013" s="367"/>
      <c r="AS3013" s="367"/>
      <c r="AT3013" s="367"/>
    </row>
    <row r="3014" spans="2:46" ht="13.8">
      <c r="B3014" s="31" t="s">
        <v>286</v>
      </c>
      <c r="C3014" s="398">
        <f>MAX(C2014:C3013)</f>
        <v>1390.9744681393263</v>
      </c>
      <c r="D3014" s="399">
        <f>VLOOKUP(C3014,C2014:D3013,2,FALSE)</f>
        <v>9999.9999999999563</v>
      </c>
      <c r="E3014" s="365"/>
      <c r="F3014" s="398">
        <f>MAX(F2014:F3013)</f>
        <v>125.7516988147119</v>
      </c>
      <c r="G3014" s="399">
        <f>VLOOKUP(F3014,F2014:G3013,2,FALSE)</f>
        <v>30</v>
      </c>
      <c r="H3014" s="368"/>
      <c r="I3014" s="398">
        <f>MAX(I2014:I3013)</f>
        <v>854.34942792291974</v>
      </c>
      <c r="J3014" s="399">
        <f>VLOOKUP(I3014,I2014:J3013,2,FALSE)</f>
        <v>20</v>
      </c>
      <c r="K3014" s="363"/>
      <c r="L3014" s="398">
        <f>MAX(L2014:L3013)</f>
        <v>5050.6732876465303</v>
      </c>
      <c r="M3014" s="399">
        <f>VLOOKUP(L3014,L2014:M3013,2,FALSE)</f>
        <v>200</v>
      </c>
      <c r="N3014" s="365"/>
      <c r="O3014" s="398">
        <f>MAX(O2014:O3013)</f>
        <v>9.4932718512592622</v>
      </c>
      <c r="P3014" s="399">
        <f>VLOOKUP(O3014,O2014:P3013,2,FALSE)</f>
        <v>1.0149999999999999</v>
      </c>
      <c r="Q3014" s="368"/>
      <c r="R3014" s="398">
        <f>MAX(R2014:R3013)</f>
        <v>110.25345023169831</v>
      </c>
      <c r="S3014" s="399">
        <f>VLOOKUP(R3014,R2014:S3013,2,FALSE)</f>
        <v>4.8999999999999995</v>
      </c>
      <c r="T3014" s="363"/>
      <c r="U3014" s="398">
        <f>MAX(U2014:U3013)</f>
        <v>3537.6732623941375</v>
      </c>
      <c r="V3014" s="399">
        <f>VLOOKUP(U3014,U2014:V3013,2,FALSE)</f>
        <v>169.99999999999997</v>
      </c>
      <c r="W3014" s="365"/>
      <c r="X3014" s="398">
        <f>MAX(X2014:X3013)</f>
        <v>142957.24494036604</v>
      </c>
      <c r="Y3014" s="399">
        <f>VLOOKUP(X3014,X2014:Y3013,2,FALSE)</f>
        <v>5599.9999999999573</v>
      </c>
      <c r="Z3014" s="368"/>
      <c r="AA3014" s="367"/>
      <c r="AB3014" s="368"/>
      <c r="AC3014" s="367"/>
      <c r="AD3014" s="367"/>
      <c r="AE3014" s="367"/>
      <c r="AF3014" s="367"/>
      <c r="AG3014" s="367"/>
      <c r="AH3014" s="367"/>
      <c r="AI3014" s="367"/>
      <c r="AJ3014" s="367"/>
      <c r="AK3014" s="367"/>
      <c r="AL3014" s="367"/>
      <c r="AM3014" s="367"/>
      <c r="AN3014" s="367"/>
      <c r="AO3014" s="367"/>
      <c r="AP3014" s="367"/>
      <c r="AQ3014" s="367"/>
      <c r="AR3014" s="367"/>
      <c r="AS3014" s="367"/>
      <c r="AT3014" s="367"/>
    </row>
    <row r="3015" spans="2:46" ht="13.8">
      <c r="B3015" s="392">
        <v>1000</v>
      </c>
      <c r="C3015" s="390">
        <v>2049</v>
      </c>
      <c r="D3015" s="367"/>
      <c r="E3015" s="367"/>
      <c r="F3015" s="367"/>
      <c r="G3015" s="367"/>
      <c r="H3015" s="367"/>
      <c r="I3015" s="384"/>
      <c r="J3015" s="367"/>
      <c r="K3015" s="367"/>
      <c r="L3015" s="384"/>
      <c r="M3015" s="367"/>
      <c r="N3015" s="367"/>
      <c r="O3015" s="384"/>
      <c r="P3015" s="367"/>
      <c r="Q3015" s="367"/>
      <c r="R3015" s="384"/>
      <c r="S3015" s="367"/>
      <c r="T3015" s="367"/>
      <c r="U3015" s="384"/>
      <c r="V3015" s="367"/>
      <c r="W3015" s="367"/>
      <c r="X3015" s="384"/>
      <c r="Y3015" s="386"/>
      <c r="Z3015" s="367"/>
      <c r="AA3015" s="367"/>
      <c r="AB3015" s="367"/>
      <c r="AC3015" s="367"/>
      <c r="AD3015" s="367"/>
      <c r="AE3015" s="367"/>
      <c r="AF3015" s="367"/>
      <c r="AG3015" s="367"/>
      <c r="AH3015" s="367"/>
      <c r="AI3015" s="367"/>
      <c r="AJ3015" s="367"/>
      <c r="AK3015" s="367"/>
      <c r="AL3015" s="367"/>
      <c r="AM3015" s="367"/>
      <c r="AN3015" s="367"/>
      <c r="AO3015" s="367"/>
      <c r="AP3015" s="367"/>
      <c r="AQ3015" s="367"/>
      <c r="AR3015" s="367"/>
      <c r="AS3015" s="367"/>
      <c r="AT3015" s="367"/>
    </row>
    <row r="3016" spans="2:46" ht="13.8">
      <c r="B3016" s="31" t="s">
        <v>107</v>
      </c>
      <c r="C3016" s="363">
        <v>166.66666666666666</v>
      </c>
      <c r="D3016" s="367">
        <v>0.16666666666666666</v>
      </c>
      <c r="E3016" s="385" t="s">
        <v>108</v>
      </c>
      <c r="F3016" s="367">
        <v>46511.627906976741</v>
      </c>
      <c r="G3016" s="367">
        <v>46.511627906976742</v>
      </c>
      <c r="H3016" s="385" t="s">
        <v>109</v>
      </c>
      <c r="I3016" s="384">
        <v>250000</v>
      </c>
      <c r="J3016" s="367">
        <v>250</v>
      </c>
      <c r="K3016" s="385" t="s">
        <v>110</v>
      </c>
      <c r="L3016" s="384">
        <v>60606.060606060608</v>
      </c>
      <c r="M3016" s="367">
        <v>60.606060606060609</v>
      </c>
      <c r="N3016" s="385" t="s">
        <v>111</v>
      </c>
      <c r="O3016" s="384">
        <v>68965.517241379304</v>
      </c>
      <c r="P3016" s="367">
        <v>1</v>
      </c>
      <c r="Q3016" s="385" t="s">
        <v>112</v>
      </c>
      <c r="R3016" s="384">
        <v>71428.571428571435</v>
      </c>
      <c r="S3016" s="367">
        <v>1</v>
      </c>
      <c r="T3016" s="385" t="s">
        <v>113</v>
      </c>
      <c r="U3016" s="384">
        <v>34482.758620689652</v>
      </c>
      <c r="V3016" s="367">
        <v>34.482758620689651</v>
      </c>
      <c r="W3016" s="385" t="s">
        <v>114</v>
      </c>
      <c r="X3016" s="384">
        <v>1666666.6666666667</v>
      </c>
      <c r="Y3016" s="388">
        <v>1666.6666666666667</v>
      </c>
      <c r="Z3016" s="367"/>
      <c r="AA3016" s="367"/>
      <c r="AB3016" s="367"/>
      <c r="AC3016" s="367"/>
      <c r="AD3016" s="367"/>
      <c r="AE3016" s="367"/>
      <c r="AF3016" s="367"/>
      <c r="AG3016" s="367"/>
      <c r="AH3016" s="367"/>
      <c r="AI3016" s="367"/>
      <c r="AJ3016" s="367"/>
      <c r="AK3016" s="367"/>
      <c r="AL3016" s="367"/>
      <c r="AM3016" s="367"/>
      <c r="AN3016" s="367"/>
      <c r="AO3016" s="367"/>
      <c r="AP3016" s="367"/>
      <c r="AQ3016" s="367"/>
      <c r="AR3016" s="367"/>
      <c r="AS3016" s="367"/>
      <c r="AT3016" s="367"/>
    </row>
    <row r="3017" spans="2:46" ht="13.8">
      <c r="B3017" s="26" t="s">
        <v>278</v>
      </c>
      <c r="C3017" s="363" t="s">
        <v>66</v>
      </c>
      <c r="D3017" s="367" t="s">
        <v>19</v>
      </c>
      <c r="E3017" s="367" t="s">
        <v>278</v>
      </c>
      <c r="F3017" s="367" t="s">
        <v>66</v>
      </c>
      <c r="G3017" s="367" t="s">
        <v>19</v>
      </c>
      <c r="H3017" s="367" t="s">
        <v>278</v>
      </c>
      <c r="I3017" s="384" t="s">
        <v>66</v>
      </c>
      <c r="J3017" s="367" t="s">
        <v>19</v>
      </c>
      <c r="K3017" s="367" t="s">
        <v>278</v>
      </c>
      <c r="L3017" s="384" t="s">
        <v>66</v>
      </c>
      <c r="M3017" s="367" t="s">
        <v>19</v>
      </c>
      <c r="N3017" s="367" t="s">
        <v>278</v>
      </c>
      <c r="O3017" s="384" t="s">
        <v>66</v>
      </c>
      <c r="P3017" s="367" t="s">
        <v>19</v>
      </c>
      <c r="Q3017" s="367" t="s">
        <v>278</v>
      </c>
      <c r="R3017" s="384" t="s">
        <v>66</v>
      </c>
      <c r="S3017" s="367" t="s">
        <v>19</v>
      </c>
      <c r="T3017" s="367" t="s">
        <v>278</v>
      </c>
      <c r="U3017" s="384" t="s">
        <v>66</v>
      </c>
      <c r="V3017" s="367" t="s">
        <v>19</v>
      </c>
      <c r="W3017" s="367" t="s">
        <v>278</v>
      </c>
      <c r="X3017" s="384" t="s">
        <v>66</v>
      </c>
      <c r="Y3017" s="386" t="s">
        <v>19</v>
      </c>
      <c r="Z3017" s="367"/>
      <c r="AA3017" s="367"/>
      <c r="AB3017" s="367"/>
      <c r="AC3017" s="367"/>
      <c r="AD3017" s="367"/>
      <c r="AE3017" s="367"/>
      <c r="AF3017" s="367"/>
      <c r="AG3017" s="367"/>
      <c r="AH3017" s="367"/>
      <c r="AI3017" s="367"/>
      <c r="AJ3017" s="367"/>
      <c r="AK3017" s="367"/>
      <c r="AL3017" s="367"/>
      <c r="AM3017" s="367"/>
      <c r="AN3017" s="367"/>
      <c r="AO3017" s="367"/>
      <c r="AP3017" s="367"/>
      <c r="AQ3017" s="367"/>
      <c r="AR3017" s="367"/>
      <c r="AS3017" s="367"/>
      <c r="AT3017" s="367"/>
    </row>
    <row r="3018" spans="2:46" ht="13.8">
      <c r="B3018" s="26">
        <v>0.16666666666666666</v>
      </c>
      <c r="C3018" s="363">
        <v>0.34803977809951464</v>
      </c>
      <c r="D3018" s="367">
        <v>1</v>
      </c>
      <c r="E3018" s="367">
        <v>46.511627906976742</v>
      </c>
      <c r="F3018" s="367">
        <v>15.910764705434588</v>
      </c>
      <c r="G3018" s="367">
        <v>1</v>
      </c>
      <c r="H3018" s="367">
        <v>250</v>
      </c>
      <c r="I3018" s="384">
        <v>141.91268121444455</v>
      </c>
      <c r="J3018" s="367">
        <v>1</v>
      </c>
      <c r="K3018" s="367">
        <v>60.606060606060609</v>
      </c>
      <c r="L3018" s="384">
        <v>90.668149842661151</v>
      </c>
      <c r="M3018" s="367">
        <v>1</v>
      </c>
      <c r="N3018" s="367">
        <v>1</v>
      </c>
      <c r="O3018" s="384">
        <v>0.48856480971632593</v>
      </c>
      <c r="P3018" s="367">
        <v>1.4500000000000001E-2</v>
      </c>
      <c r="Q3018" s="367">
        <v>1</v>
      </c>
      <c r="R3018" s="384">
        <v>1.1475783523123728</v>
      </c>
      <c r="S3018" s="367">
        <v>1.4E-2</v>
      </c>
      <c r="T3018" s="367">
        <v>34.482758620689651</v>
      </c>
      <c r="U3018" s="384">
        <v>73.389308664044378</v>
      </c>
      <c r="V3018" s="367">
        <v>0.99999999999999978</v>
      </c>
      <c r="W3018" s="367">
        <v>1666.6666666666667</v>
      </c>
      <c r="X3018" s="384">
        <v>81.559074157030992</v>
      </c>
      <c r="Y3018" s="386">
        <v>1</v>
      </c>
      <c r="Z3018" s="367"/>
      <c r="AA3018" s="367"/>
      <c r="AB3018" s="367"/>
      <c r="AC3018" s="367"/>
      <c r="AD3018" s="367"/>
      <c r="AE3018" s="367"/>
      <c r="AF3018" s="367"/>
      <c r="AG3018" s="367"/>
      <c r="AH3018" s="367"/>
      <c r="AI3018" s="367"/>
      <c r="AJ3018" s="367"/>
      <c r="AK3018" s="367"/>
      <c r="AL3018" s="367"/>
      <c r="AM3018" s="367"/>
      <c r="AN3018" s="367"/>
      <c r="AO3018" s="367"/>
      <c r="AP3018" s="367"/>
      <c r="AQ3018" s="367"/>
      <c r="AR3018" s="367"/>
      <c r="AS3018" s="367"/>
      <c r="AT3018" s="367"/>
    </row>
    <row r="3019" spans="2:46" ht="13.8">
      <c r="B3019" s="26">
        <v>0.33333333333333331</v>
      </c>
      <c r="C3019" s="363">
        <v>0.69607803860957451</v>
      </c>
      <c r="D3019" s="367">
        <v>2</v>
      </c>
      <c r="E3019" s="367">
        <v>93.023255813953483</v>
      </c>
      <c r="F3019" s="367">
        <v>31.505270430203961</v>
      </c>
      <c r="G3019" s="367">
        <v>2</v>
      </c>
      <c r="H3019" s="367">
        <v>500</v>
      </c>
      <c r="I3019" s="384">
        <v>280.10209188089135</v>
      </c>
      <c r="J3019" s="367">
        <v>2</v>
      </c>
      <c r="K3019" s="367">
        <v>121.21212121212122</v>
      </c>
      <c r="L3019" s="384">
        <v>181.09421802634972</v>
      </c>
      <c r="M3019" s="367">
        <v>2</v>
      </c>
      <c r="N3019" s="367">
        <v>2</v>
      </c>
      <c r="O3019" s="384">
        <v>0.97321096165004317</v>
      </c>
      <c r="P3019" s="367">
        <v>2.9000000000000001E-2</v>
      </c>
      <c r="Q3019" s="367">
        <v>2</v>
      </c>
      <c r="R3019" s="384">
        <v>2.2933072705282429</v>
      </c>
      <c r="S3019" s="367">
        <v>2.8000000000000001E-2</v>
      </c>
      <c r="T3019" s="367">
        <v>68.965517241379303</v>
      </c>
      <c r="U3019" s="384">
        <v>146.53322575890996</v>
      </c>
      <c r="V3019" s="367">
        <v>1.9999999999999996</v>
      </c>
      <c r="W3019" s="367">
        <v>3333.3333333333335</v>
      </c>
      <c r="X3019" s="384">
        <v>163.10902311777895</v>
      </c>
      <c r="Y3019" s="386">
        <v>2</v>
      </c>
      <c r="Z3019" s="367"/>
      <c r="AA3019" s="367"/>
      <c r="AB3019" s="367"/>
      <c r="AC3019" s="367"/>
      <c r="AD3019" s="367"/>
      <c r="AE3019" s="367"/>
      <c r="AF3019" s="367"/>
      <c r="AG3019" s="367"/>
      <c r="AH3019" s="367"/>
      <c r="AI3019" s="367"/>
      <c r="AJ3019" s="367"/>
      <c r="AK3019" s="367"/>
      <c r="AL3019" s="367"/>
      <c r="AM3019" s="367"/>
      <c r="AN3019" s="367"/>
      <c r="AO3019" s="367"/>
      <c r="AP3019" s="367"/>
      <c r="AQ3019" s="367"/>
      <c r="AR3019" s="367"/>
      <c r="AS3019" s="367"/>
      <c r="AT3019" s="367"/>
    </row>
    <row r="3020" spans="2:46" ht="13.8">
      <c r="B3020" s="26">
        <v>0.5</v>
      </c>
      <c r="C3020" s="363">
        <v>1.0441147815301797</v>
      </c>
      <c r="D3020" s="367">
        <v>3</v>
      </c>
      <c r="E3020" s="367">
        <v>139.53488372093022</v>
      </c>
      <c r="F3020" s="367">
        <v>46.783517174308116</v>
      </c>
      <c r="G3020" s="367">
        <v>3</v>
      </c>
      <c r="H3020" s="367">
        <v>750</v>
      </c>
      <c r="I3020" s="384">
        <v>414.56823199934053</v>
      </c>
      <c r="J3020" s="367">
        <v>3</v>
      </c>
      <c r="K3020" s="367">
        <v>181.81818181818181</v>
      </c>
      <c r="L3020" s="384">
        <v>271.2782045510657</v>
      </c>
      <c r="M3020" s="367">
        <v>3</v>
      </c>
      <c r="N3020" s="367">
        <v>3</v>
      </c>
      <c r="O3020" s="384">
        <v>1.4539384558011517</v>
      </c>
      <c r="P3020" s="367">
        <v>4.3499999999999997E-2</v>
      </c>
      <c r="Q3020" s="367">
        <v>3</v>
      </c>
      <c r="R3020" s="384">
        <v>3.4371867546476094</v>
      </c>
      <c r="S3020" s="367">
        <v>4.1999999999999996E-2</v>
      </c>
      <c r="T3020" s="367">
        <v>103.44827586206895</v>
      </c>
      <c r="U3020" s="384">
        <v>219.43175128459677</v>
      </c>
      <c r="V3020" s="367">
        <v>2.9999999999999996</v>
      </c>
      <c r="W3020" s="367">
        <v>5000</v>
      </c>
      <c r="X3020" s="384">
        <v>244.64984688224385</v>
      </c>
      <c r="Y3020" s="386">
        <v>3</v>
      </c>
      <c r="Z3020" s="367"/>
      <c r="AA3020" s="367"/>
      <c r="AB3020" s="367"/>
      <c r="AC3020" s="367"/>
      <c r="AD3020" s="367"/>
      <c r="AE3020" s="367"/>
      <c r="AF3020" s="367"/>
      <c r="AG3020" s="367"/>
      <c r="AH3020" s="367"/>
      <c r="AI3020" s="367"/>
      <c r="AJ3020" s="367"/>
      <c r="AK3020" s="367"/>
      <c r="AL3020" s="367"/>
      <c r="AM3020" s="367"/>
      <c r="AN3020" s="367"/>
      <c r="AO3020" s="367"/>
      <c r="AP3020" s="367"/>
      <c r="AQ3020" s="367"/>
      <c r="AR3020" s="367"/>
      <c r="AS3020" s="367"/>
      <c r="AT3020" s="367"/>
    </row>
    <row r="3021" spans="2:46" ht="13.8">
      <c r="B3021" s="26">
        <v>0.66666666666666663</v>
      </c>
      <c r="C3021" s="363">
        <v>1.3921500068613302</v>
      </c>
      <c r="D3021" s="367">
        <v>4</v>
      </c>
      <c r="E3021" s="367">
        <v>186.04651162790697</v>
      </c>
      <c r="F3021" s="367">
        <v>61.74550493774705</v>
      </c>
      <c r="G3021" s="367">
        <v>4</v>
      </c>
      <c r="H3021" s="367">
        <v>1000</v>
      </c>
      <c r="I3021" s="384">
        <v>545.31110156979184</v>
      </c>
      <c r="J3021" s="367">
        <v>4</v>
      </c>
      <c r="K3021" s="367">
        <v>242.42424242424244</v>
      </c>
      <c r="L3021" s="384">
        <v>361.22010941680912</v>
      </c>
      <c r="M3021" s="367">
        <v>4</v>
      </c>
      <c r="N3021" s="367">
        <v>4</v>
      </c>
      <c r="O3021" s="384">
        <v>1.9307472921696516</v>
      </c>
      <c r="P3021" s="367">
        <v>5.8000000000000003E-2</v>
      </c>
      <c r="Q3021" s="367">
        <v>4</v>
      </c>
      <c r="R3021" s="384">
        <v>4.5792168046704749</v>
      </c>
      <c r="S3021" s="367">
        <v>5.6000000000000001E-2</v>
      </c>
      <c r="T3021" s="367">
        <v>137.93103448275861</v>
      </c>
      <c r="U3021" s="384">
        <v>292.08488524110476</v>
      </c>
      <c r="V3021" s="367">
        <v>3.9999999999999991</v>
      </c>
      <c r="W3021" s="367">
        <v>6666.666666666667</v>
      </c>
      <c r="X3021" s="384">
        <v>326.18154545042574</v>
      </c>
      <c r="Y3021" s="386">
        <v>4</v>
      </c>
      <c r="Z3021" s="367"/>
      <c r="AA3021" s="367"/>
      <c r="AB3021" s="367"/>
      <c r="AC3021" s="367"/>
      <c r="AD3021" s="367"/>
      <c r="AE3021" s="367"/>
      <c r="AF3021" s="367"/>
      <c r="AG3021" s="367"/>
      <c r="AH3021" s="367"/>
      <c r="AI3021" s="367"/>
      <c r="AJ3021" s="367"/>
      <c r="AK3021" s="367"/>
      <c r="AL3021" s="367"/>
      <c r="AM3021" s="367"/>
      <c r="AN3021" s="367"/>
      <c r="AO3021" s="367"/>
      <c r="AP3021" s="367"/>
      <c r="AQ3021" s="367"/>
      <c r="AR3021" s="367"/>
      <c r="AS3021" s="367"/>
      <c r="AT3021" s="367"/>
    </row>
    <row r="3022" spans="2:46" ht="13.8">
      <c r="B3022" s="26">
        <v>0.83333333333333326</v>
      </c>
      <c r="C3022" s="363">
        <v>1.7401837146030259</v>
      </c>
      <c r="D3022" s="367">
        <v>4.9999999999999991</v>
      </c>
      <c r="E3022" s="367">
        <v>232.55813953488371</v>
      </c>
      <c r="F3022" s="367">
        <v>76.391233720520759</v>
      </c>
      <c r="G3022" s="367">
        <v>5</v>
      </c>
      <c r="H3022" s="367">
        <v>1250</v>
      </c>
      <c r="I3022" s="384">
        <v>672.33070059224553</v>
      </c>
      <c r="J3022" s="367">
        <v>5</v>
      </c>
      <c r="K3022" s="367">
        <v>303.03030303030306</v>
      </c>
      <c r="L3022" s="384">
        <v>450.91993262358</v>
      </c>
      <c r="M3022" s="367">
        <v>5.0000000000000009</v>
      </c>
      <c r="N3022" s="367">
        <v>5</v>
      </c>
      <c r="O3022" s="384">
        <v>2.4036374707555423</v>
      </c>
      <c r="P3022" s="367">
        <v>7.2499999999999995E-2</v>
      </c>
      <c r="Q3022" s="367">
        <v>5</v>
      </c>
      <c r="R3022" s="384">
        <v>5.7193974205968372</v>
      </c>
      <c r="S3022" s="367">
        <v>6.9999999999999993E-2</v>
      </c>
      <c r="T3022" s="367">
        <v>172.41379310344826</v>
      </c>
      <c r="U3022" s="384">
        <v>364.49262762843398</v>
      </c>
      <c r="V3022" s="367">
        <v>4.9999999999999991</v>
      </c>
      <c r="W3022" s="367">
        <v>8333.3333333333339</v>
      </c>
      <c r="X3022" s="384">
        <v>407.70411882232452</v>
      </c>
      <c r="Y3022" s="386">
        <v>5</v>
      </c>
      <c r="Z3022" s="367"/>
      <c r="AA3022" s="367"/>
      <c r="AB3022" s="367"/>
      <c r="AC3022" s="367"/>
      <c r="AD3022" s="367"/>
      <c r="AE3022" s="367"/>
      <c r="AF3022" s="367"/>
      <c r="AG3022" s="367"/>
      <c r="AH3022" s="367"/>
      <c r="AI3022" s="367"/>
      <c r="AJ3022" s="367"/>
      <c r="AK3022" s="367"/>
      <c r="AL3022" s="367"/>
      <c r="AM3022" s="367"/>
      <c r="AN3022" s="367"/>
      <c r="AO3022" s="367"/>
      <c r="AP3022" s="367"/>
      <c r="AQ3022" s="367"/>
      <c r="AR3022" s="367"/>
      <c r="AS3022" s="367"/>
      <c r="AT3022" s="367"/>
    </row>
    <row r="3023" spans="2:46" ht="13.8">
      <c r="B3023" s="26">
        <v>0.99999999999999989</v>
      </c>
      <c r="C3023" s="363">
        <v>2.0882159047552666</v>
      </c>
      <c r="D3023" s="367">
        <v>5.9999999999999991</v>
      </c>
      <c r="E3023" s="367">
        <v>279.06976744186045</v>
      </c>
      <c r="F3023" s="367">
        <v>90.720703522629279</v>
      </c>
      <c r="G3023" s="367">
        <v>6</v>
      </c>
      <c r="H3023" s="367">
        <v>1500</v>
      </c>
      <c r="I3023" s="384">
        <v>795.62702906670154</v>
      </c>
      <c r="J3023" s="367">
        <v>6</v>
      </c>
      <c r="K3023" s="367">
        <v>363.63636363636368</v>
      </c>
      <c r="L3023" s="384">
        <v>540.3776741713782</v>
      </c>
      <c r="M3023" s="367">
        <v>6.0000000000000009</v>
      </c>
      <c r="N3023" s="367">
        <v>6</v>
      </c>
      <c r="O3023" s="384">
        <v>2.8726089915588244</v>
      </c>
      <c r="P3023" s="367">
        <v>8.6999999999999994E-2</v>
      </c>
      <c r="Q3023" s="367">
        <v>6</v>
      </c>
      <c r="R3023" s="384">
        <v>6.8577286024266959</v>
      </c>
      <c r="S3023" s="367">
        <v>8.3999999999999991E-2</v>
      </c>
      <c r="T3023" s="367">
        <v>206.89655172413791</v>
      </c>
      <c r="U3023" s="384">
        <v>436.65497844658444</v>
      </c>
      <c r="V3023" s="367">
        <v>5.9999999999999991</v>
      </c>
      <c r="W3023" s="367">
        <v>10000</v>
      </c>
      <c r="X3023" s="384">
        <v>489.21756699794025</v>
      </c>
      <c r="Y3023" s="386">
        <v>6</v>
      </c>
      <c r="Z3023" s="367"/>
      <c r="AA3023" s="367"/>
      <c r="AB3023" s="367"/>
      <c r="AC3023" s="367"/>
      <c r="AD3023" s="367"/>
      <c r="AE3023" s="367"/>
      <c r="AF3023" s="367"/>
      <c r="AG3023" s="367"/>
      <c r="AH3023" s="367"/>
      <c r="AI3023" s="367"/>
      <c r="AJ3023" s="367"/>
      <c r="AK3023" s="367"/>
      <c r="AL3023" s="367"/>
      <c r="AM3023" s="367"/>
      <c r="AN3023" s="367"/>
      <c r="AO3023" s="367"/>
      <c r="AP3023" s="367"/>
      <c r="AQ3023" s="367"/>
      <c r="AR3023" s="367"/>
      <c r="AS3023" s="367"/>
      <c r="AT3023" s="367"/>
    </row>
    <row r="3024" spans="2:46" ht="13.8">
      <c r="B3024" s="26">
        <v>1.1666666666666665</v>
      </c>
      <c r="C3024" s="363">
        <v>2.4362465773180531</v>
      </c>
      <c r="D3024" s="367">
        <v>6.9999999999999991</v>
      </c>
      <c r="E3024" s="367">
        <v>325.58139534883719</v>
      </c>
      <c r="F3024" s="367">
        <v>104.73391434407255</v>
      </c>
      <c r="G3024" s="367">
        <v>7</v>
      </c>
      <c r="H3024" s="367">
        <v>1750</v>
      </c>
      <c r="I3024" s="384">
        <v>915.20008699315963</v>
      </c>
      <c r="J3024" s="367">
        <v>6.9999999999999991</v>
      </c>
      <c r="K3024" s="367">
        <v>424.24242424242431</v>
      </c>
      <c r="L3024" s="384">
        <v>629.59333406020392</v>
      </c>
      <c r="M3024" s="367">
        <v>7.0000000000000018</v>
      </c>
      <c r="N3024" s="367">
        <v>7</v>
      </c>
      <c r="O3024" s="384">
        <v>3.3376618545794989</v>
      </c>
      <c r="P3024" s="367">
        <v>0.10150000000000001</v>
      </c>
      <c r="Q3024" s="367">
        <v>7</v>
      </c>
      <c r="R3024" s="384">
        <v>7.9942103501600563</v>
      </c>
      <c r="S3024" s="367">
        <v>9.8000000000000004E-2</v>
      </c>
      <c r="T3024" s="367">
        <v>241.37931034482756</v>
      </c>
      <c r="U3024" s="384">
        <v>508.57193769555607</v>
      </c>
      <c r="V3024" s="367">
        <v>6.9999999999999991</v>
      </c>
      <c r="W3024" s="367">
        <v>11666.666666666666</v>
      </c>
      <c r="X3024" s="384">
        <v>570.72188997727301</v>
      </c>
      <c r="Y3024" s="386">
        <v>6.9999999999999991</v>
      </c>
      <c r="Z3024" s="367"/>
      <c r="AA3024" s="367"/>
      <c r="AB3024" s="367"/>
      <c r="AC3024" s="367"/>
      <c r="AD3024" s="367"/>
      <c r="AE3024" s="367"/>
      <c r="AF3024" s="367"/>
      <c r="AG3024" s="367"/>
      <c r="AH3024" s="367"/>
      <c r="AI3024" s="367"/>
      <c r="AJ3024" s="367"/>
      <c r="AK3024" s="367"/>
      <c r="AL3024" s="367"/>
      <c r="AM3024" s="367"/>
      <c r="AN3024" s="367"/>
      <c r="AO3024" s="367"/>
      <c r="AP3024" s="367"/>
      <c r="AQ3024" s="367"/>
      <c r="AR3024" s="367"/>
      <c r="AS3024" s="367"/>
      <c r="AT3024" s="367"/>
    </row>
    <row r="3025" spans="2:46" ht="13.8">
      <c r="B3025" s="26">
        <v>1.3333333333333333</v>
      </c>
      <c r="C3025" s="363">
        <v>2.7842757322913849</v>
      </c>
      <c r="D3025" s="367">
        <v>8</v>
      </c>
      <c r="E3025" s="367">
        <v>372.09302325581393</v>
      </c>
      <c r="F3025" s="367">
        <v>118.43086618485063</v>
      </c>
      <c r="G3025" s="367">
        <v>8</v>
      </c>
      <c r="H3025" s="367">
        <v>2000</v>
      </c>
      <c r="I3025" s="384">
        <v>1031.0498743716203</v>
      </c>
      <c r="J3025" s="367">
        <v>8</v>
      </c>
      <c r="K3025" s="367">
        <v>484.84848484848493</v>
      </c>
      <c r="L3025" s="384">
        <v>718.56691229005696</v>
      </c>
      <c r="M3025" s="367">
        <v>8.0000000000000018</v>
      </c>
      <c r="N3025" s="367">
        <v>8</v>
      </c>
      <c r="O3025" s="384">
        <v>3.7987960598175641</v>
      </c>
      <c r="P3025" s="367">
        <v>0.11600000000000001</v>
      </c>
      <c r="Q3025" s="367">
        <v>8</v>
      </c>
      <c r="R3025" s="384">
        <v>9.1288426637969113</v>
      </c>
      <c r="S3025" s="367">
        <v>0.112</v>
      </c>
      <c r="T3025" s="367">
        <v>275.86206896551721</v>
      </c>
      <c r="U3025" s="384">
        <v>580.24350537534895</v>
      </c>
      <c r="V3025" s="367">
        <v>7.9999999999999982</v>
      </c>
      <c r="W3025" s="367">
        <v>13333.333333333332</v>
      </c>
      <c r="X3025" s="384">
        <v>652.21708776032256</v>
      </c>
      <c r="Y3025" s="386">
        <v>7.9999999999999982</v>
      </c>
      <c r="Z3025" s="367"/>
      <c r="AA3025" s="367"/>
      <c r="AB3025" s="367"/>
      <c r="AC3025" s="367"/>
      <c r="AD3025" s="367"/>
      <c r="AE3025" s="367"/>
      <c r="AF3025" s="367"/>
      <c r="AG3025" s="367"/>
      <c r="AH3025" s="367"/>
      <c r="AI3025" s="367"/>
      <c r="AJ3025" s="367"/>
      <c r="AK3025" s="367"/>
      <c r="AL3025" s="367"/>
      <c r="AM3025" s="367"/>
      <c r="AN3025" s="367"/>
      <c r="AO3025" s="367"/>
      <c r="AP3025" s="367"/>
      <c r="AQ3025" s="367"/>
      <c r="AR3025" s="367"/>
      <c r="AS3025" s="367"/>
      <c r="AT3025" s="367"/>
    </row>
    <row r="3026" spans="2:46" ht="13.8">
      <c r="B3026" s="26">
        <v>1.5</v>
      </c>
      <c r="C3026" s="363">
        <v>3.1323033696752627</v>
      </c>
      <c r="D3026" s="367">
        <v>9.0000000000000018</v>
      </c>
      <c r="E3026" s="367">
        <v>418.60465116279067</v>
      </c>
      <c r="F3026" s="367">
        <v>131.81155904496347</v>
      </c>
      <c r="G3026" s="367">
        <v>9</v>
      </c>
      <c r="H3026" s="367">
        <v>2250</v>
      </c>
      <c r="I3026" s="384">
        <v>1143.1763912020831</v>
      </c>
      <c r="J3026" s="367">
        <v>9</v>
      </c>
      <c r="K3026" s="367">
        <v>545.4545454545455</v>
      </c>
      <c r="L3026" s="384">
        <v>807.29840886093746</v>
      </c>
      <c r="M3026" s="367">
        <v>9.0000000000000018</v>
      </c>
      <c r="N3026" s="367">
        <v>9</v>
      </c>
      <c r="O3026" s="384">
        <v>4.2560116072730194</v>
      </c>
      <c r="P3026" s="367">
        <v>0.1305</v>
      </c>
      <c r="Q3026" s="367">
        <v>9</v>
      </c>
      <c r="R3026" s="384">
        <v>10.26162554333726</v>
      </c>
      <c r="S3026" s="367">
        <v>0.126</v>
      </c>
      <c r="T3026" s="367">
        <v>310.34482758620686</v>
      </c>
      <c r="U3026" s="384">
        <v>651.66968148596311</v>
      </c>
      <c r="V3026" s="367">
        <v>9</v>
      </c>
      <c r="W3026" s="367">
        <v>14999.999999999998</v>
      </c>
      <c r="X3026" s="384">
        <v>733.70316034708924</v>
      </c>
      <c r="Y3026" s="386">
        <v>9</v>
      </c>
      <c r="Z3026" s="367"/>
      <c r="AA3026" s="367"/>
      <c r="AB3026" s="367"/>
      <c r="AC3026" s="367"/>
      <c r="AD3026" s="367"/>
      <c r="AE3026" s="367"/>
      <c r="AF3026" s="367"/>
      <c r="AG3026" s="367"/>
      <c r="AH3026" s="367"/>
      <c r="AI3026" s="367"/>
      <c r="AJ3026" s="367"/>
      <c r="AK3026" s="367"/>
      <c r="AL3026" s="367"/>
      <c r="AM3026" s="367"/>
      <c r="AN3026" s="367"/>
      <c r="AO3026" s="367"/>
      <c r="AP3026" s="367"/>
      <c r="AQ3026" s="367"/>
      <c r="AR3026" s="367"/>
      <c r="AS3026" s="367"/>
      <c r="AT3026" s="367"/>
    </row>
    <row r="3027" spans="2:46" ht="13.8">
      <c r="B3027" s="26">
        <v>1.6666666666666667</v>
      </c>
      <c r="C3027" s="363">
        <v>3.4803294894696841</v>
      </c>
      <c r="D3027" s="367">
        <v>10</v>
      </c>
      <c r="E3027" s="367">
        <v>465.11627906976742</v>
      </c>
      <c r="F3027" s="367">
        <v>144.87599292441112</v>
      </c>
      <c r="G3027" s="367">
        <v>10</v>
      </c>
      <c r="H3027" s="367">
        <v>2500</v>
      </c>
      <c r="I3027" s="384">
        <v>1251.5796374845484</v>
      </c>
      <c r="J3027" s="367">
        <v>10</v>
      </c>
      <c r="K3027" s="367">
        <v>606.06060606060612</v>
      </c>
      <c r="L3027" s="384">
        <v>895.7878237728454</v>
      </c>
      <c r="M3027" s="367">
        <v>10.000000000000002</v>
      </c>
      <c r="N3027" s="367">
        <v>10</v>
      </c>
      <c r="O3027" s="384">
        <v>4.7093084969458667</v>
      </c>
      <c r="P3027" s="367">
        <v>0.14499999999999999</v>
      </c>
      <c r="Q3027" s="367">
        <v>10</v>
      </c>
      <c r="R3027" s="384">
        <v>11.392558988781111</v>
      </c>
      <c r="S3027" s="367">
        <v>0.13999999999999999</v>
      </c>
      <c r="T3027" s="367">
        <v>344.82758620689651</v>
      </c>
      <c r="U3027" s="384">
        <v>722.85046602739817</v>
      </c>
      <c r="V3027" s="367">
        <v>9.9999999999999982</v>
      </c>
      <c r="W3027" s="367">
        <v>16666.666666666664</v>
      </c>
      <c r="X3027" s="384">
        <v>815.18010773757271</v>
      </c>
      <c r="Y3027" s="386">
        <v>9.9999999999999982</v>
      </c>
      <c r="Z3027" s="367"/>
      <c r="AA3027" s="367"/>
      <c r="AB3027" s="367"/>
      <c r="AC3027" s="367"/>
      <c r="AD3027" s="367"/>
      <c r="AE3027" s="367"/>
      <c r="AF3027" s="367"/>
      <c r="AG3027" s="367"/>
      <c r="AH3027" s="367"/>
      <c r="AI3027" s="367"/>
      <c r="AJ3027" s="367"/>
      <c r="AK3027" s="367"/>
      <c r="AL3027" s="367"/>
      <c r="AM3027" s="367"/>
      <c r="AN3027" s="367"/>
      <c r="AO3027" s="367"/>
      <c r="AP3027" s="367"/>
      <c r="AQ3027" s="367"/>
      <c r="AR3027" s="367"/>
      <c r="AS3027" s="367"/>
      <c r="AT3027" s="367"/>
    </row>
    <row r="3028" spans="2:46" ht="13.8">
      <c r="B3028" s="26">
        <v>1.8333333333333335</v>
      </c>
      <c r="C3028" s="363">
        <v>3.8283540916746523</v>
      </c>
      <c r="D3028" s="367">
        <v>11.000000000000002</v>
      </c>
      <c r="E3028" s="367">
        <v>511.62790697674416</v>
      </c>
      <c r="F3028" s="367">
        <v>157.62416782319352</v>
      </c>
      <c r="G3028" s="367">
        <v>11</v>
      </c>
      <c r="H3028" s="367">
        <v>2750</v>
      </c>
      <c r="I3028" s="384">
        <v>1356.2596132190156</v>
      </c>
      <c r="J3028" s="367">
        <v>11</v>
      </c>
      <c r="K3028" s="367">
        <v>666.66666666666674</v>
      </c>
      <c r="L3028" s="384">
        <v>984.0351570257809</v>
      </c>
      <c r="M3028" s="367">
        <v>11.000000000000004</v>
      </c>
      <c r="N3028" s="367">
        <v>11</v>
      </c>
      <c r="O3028" s="384">
        <v>5.1586867288361065</v>
      </c>
      <c r="P3028" s="367">
        <v>0.1595</v>
      </c>
      <c r="Q3028" s="367">
        <v>11</v>
      </c>
      <c r="R3028" s="384">
        <v>12.521643000128458</v>
      </c>
      <c r="S3028" s="367">
        <v>0.154</v>
      </c>
      <c r="T3028" s="367">
        <v>379.31034482758616</v>
      </c>
      <c r="U3028" s="384">
        <v>793.78585899965481</v>
      </c>
      <c r="V3028" s="367">
        <v>11</v>
      </c>
      <c r="W3028" s="367">
        <v>18333.333333333332</v>
      </c>
      <c r="X3028" s="384">
        <v>896.64792993177355</v>
      </c>
      <c r="Y3028" s="386">
        <v>11</v>
      </c>
      <c r="Z3028" s="367"/>
      <c r="AA3028" s="367"/>
      <c r="AB3028" s="367"/>
      <c r="AC3028" s="367"/>
      <c r="AD3028" s="367"/>
      <c r="AE3028" s="367"/>
      <c r="AF3028" s="367"/>
      <c r="AG3028" s="367"/>
      <c r="AH3028" s="367"/>
      <c r="AI3028" s="367"/>
      <c r="AJ3028" s="367"/>
      <c r="AK3028" s="367"/>
      <c r="AL3028" s="367"/>
      <c r="AM3028" s="367"/>
      <c r="AN3028" s="367"/>
      <c r="AO3028" s="367"/>
      <c r="AP3028" s="367"/>
      <c r="AQ3028" s="367"/>
      <c r="AR3028" s="367"/>
      <c r="AS3028" s="367"/>
      <c r="AT3028" s="367"/>
    </row>
    <row r="3029" spans="2:46" ht="13.8">
      <c r="B3029" s="26">
        <v>2</v>
      </c>
      <c r="C3029" s="363">
        <v>4.1763771762901643</v>
      </c>
      <c r="D3029" s="367">
        <v>12</v>
      </c>
      <c r="E3029" s="367">
        <v>558.1395348837209</v>
      </c>
      <c r="F3029" s="367">
        <v>170.05608374131072</v>
      </c>
      <c r="G3029" s="367">
        <v>12</v>
      </c>
      <c r="H3029" s="367">
        <v>3000</v>
      </c>
      <c r="I3029" s="384">
        <v>1457.2163184054853</v>
      </c>
      <c r="J3029" s="367">
        <v>12</v>
      </c>
      <c r="K3029" s="367">
        <v>727.27272727272737</v>
      </c>
      <c r="L3029" s="384">
        <v>1072.0404086197434</v>
      </c>
      <c r="M3029" s="367">
        <v>12.000000000000002</v>
      </c>
      <c r="N3029" s="367">
        <v>12</v>
      </c>
      <c r="O3029" s="384">
        <v>5.6041463029437368</v>
      </c>
      <c r="P3029" s="367">
        <v>0.17399999999999999</v>
      </c>
      <c r="Q3029" s="367">
        <v>12</v>
      </c>
      <c r="R3029" s="384">
        <v>13.648877577379304</v>
      </c>
      <c r="S3029" s="367">
        <v>0.16799999999999998</v>
      </c>
      <c r="T3029" s="367">
        <v>413.79310344827582</v>
      </c>
      <c r="U3029" s="384">
        <v>864.47586040273245</v>
      </c>
      <c r="V3029" s="367">
        <v>11.999999999999998</v>
      </c>
      <c r="W3029" s="367">
        <v>20000</v>
      </c>
      <c r="X3029" s="384">
        <v>978.10662692969106</v>
      </c>
      <c r="Y3029" s="386">
        <v>12</v>
      </c>
      <c r="Z3029" s="367"/>
      <c r="AA3029" s="367"/>
      <c r="AB3029" s="367"/>
      <c r="AC3029" s="367"/>
      <c r="AD3029" s="367"/>
      <c r="AE3029" s="367"/>
      <c r="AF3029" s="367"/>
      <c r="AG3029" s="367"/>
      <c r="AH3029" s="367"/>
      <c r="AI3029" s="367"/>
      <c r="AJ3029" s="367"/>
      <c r="AK3029" s="367"/>
      <c r="AL3029" s="367"/>
      <c r="AM3029" s="367"/>
      <c r="AN3029" s="367"/>
      <c r="AO3029" s="367"/>
      <c r="AP3029" s="367"/>
      <c r="AQ3029" s="367"/>
      <c r="AR3029" s="367"/>
      <c r="AS3029" s="367"/>
      <c r="AT3029" s="367"/>
    </row>
    <row r="3030" spans="2:46" ht="13.8">
      <c r="B3030" s="26">
        <v>2.1666666666666665</v>
      </c>
      <c r="C3030" s="363">
        <v>4.5243987433162225</v>
      </c>
      <c r="D3030" s="367">
        <v>13</v>
      </c>
      <c r="E3030" s="367">
        <v>604.65116279069764</v>
      </c>
      <c r="F3030" s="367">
        <v>182.17174067876269</v>
      </c>
      <c r="G3030" s="367">
        <v>13</v>
      </c>
      <c r="H3030" s="367">
        <v>3250</v>
      </c>
      <c r="I3030" s="384">
        <v>1554.4497530439573</v>
      </c>
      <c r="J3030" s="367">
        <v>13</v>
      </c>
      <c r="K3030" s="367">
        <v>787.87878787878799</v>
      </c>
      <c r="L3030" s="384">
        <v>1159.8035785547338</v>
      </c>
      <c r="M3030" s="367">
        <v>13.000000000000004</v>
      </c>
      <c r="N3030" s="367">
        <v>13</v>
      </c>
      <c r="O3030" s="384">
        <v>6.0456872192687587</v>
      </c>
      <c r="P3030" s="367">
        <v>0.1885</v>
      </c>
      <c r="Q3030" s="367">
        <v>13</v>
      </c>
      <c r="R3030" s="384">
        <v>14.774262720533647</v>
      </c>
      <c r="S3030" s="367">
        <v>0.182</v>
      </c>
      <c r="T3030" s="367">
        <v>448.27586206896547</v>
      </c>
      <c r="U3030" s="384">
        <v>934.92047023663145</v>
      </c>
      <c r="V3030" s="367">
        <v>13</v>
      </c>
      <c r="W3030" s="367">
        <v>21666.666666666668</v>
      </c>
      <c r="X3030" s="384">
        <v>1059.5561987313254</v>
      </c>
      <c r="Y3030" s="386">
        <v>13</v>
      </c>
      <c r="Z3030" s="367"/>
      <c r="AA3030" s="367"/>
      <c r="AB3030" s="367"/>
      <c r="AC3030" s="367"/>
      <c r="AD3030" s="367"/>
      <c r="AE3030" s="367"/>
      <c r="AF3030" s="367"/>
      <c r="AG3030" s="367"/>
      <c r="AH3030" s="367"/>
      <c r="AI3030" s="367"/>
      <c r="AJ3030" s="367"/>
      <c r="AK3030" s="367"/>
      <c r="AL3030" s="367"/>
      <c r="AM3030" s="367"/>
      <c r="AN3030" s="367"/>
      <c r="AO3030" s="367"/>
      <c r="AP3030" s="367"/>
      <c r="AQ3030" s="367"/>
      <c r="AR3030" s="367"/>
      <c r="AS3030" s="367"/>
      <c r="AT3030" s="367"/>
    </row>
    <row r="3031" spans="2:46" ht="13.8">
      <c r="B3031" s="26">
        <v>2.333333333333333</v>
      </c>
      <c r="C3031" s="363">
        <v>4.8724187927528257</v>
      </c>
      <c r="D3031" s="367">
        <v>13.999999999999998</v>
      </c>
      <c r="E3031" s="367">
        <v>651.16279069767438</v>
      </c>
      <c r="F3031" s="367">
        <v>193.97113863554947</v>
      </c>
      <c r="G3031" s="367">
        <v>14</v>
      </c>
      <c r="H3031" s="367">
        <v>3500</v>
      </c>
      <c r="I3031" s="384">
        <v>1647.9599171344316</v>
      </c>
      <c r="J3031" s="367">
        <v>13.999999999999998</v>
      </c>
      <c r="K3031" s="367">
        <v>848.48484848484861</v>
      </c>
      <c r="L3031" s="384">
        <v>1247.3246668307511</v>
      </c>
      <c r="M3031" s="367">
        <v>14.000000000000004</v>
      </c>
      <c r="N3031" s="367">
        <v>14</v>
      </c>
      <c r="O3031" s="384">
        <v>6.4833094778111722</v>
      </c>
      <c r="P3031" s="367">
        <v>0.20300000000000001</v>
      </c>
      <c r="Q3031" s="367">
        <v>14</v>
      </c>
      <c r="R3031" s="384">
        <v>15.897798429591486</v>
      </c>
      <c r="S3031" s="367">
        <v>0.19600000000000001</v>
      </c>
      <c r="T3031" s="367">
        <v>482.75862068965512</v>
      </c>
      <c r="U3031" s="384">
        <v>1005.1196885013514</v>
      </c>
      <c r="V3031" s="367">
        <v>13.999999999999998</v>
      </c>
      <c r="W3031" s="367">
        <v>23333.333333333336</v>
      </c>
      <c r="X3031" s="384">
        <v>1140.9966453366767</v>
      </c>
      <c r="Y3031" s="386">
        <v>14</v>
      </c>
      <c r="Z3031" s="367"/>
      <c r="AA3031" s="367"/>
      <c r="AB3031" s="367"/>
      <c r="AC3031" s="367"/>
      <c r="AD3031" s="367"/>
      <c r="AE3031" s="367"/>
      <c r="AF3031" s="367"/>
      <c r="AG3031" s="367"/>
      <c r="AH3031" s="367"/>
      <c r="AI3031" s="367"/>
      <c r="AJ3031" s="367"/>
      <c r="AK3031" s="367"/>
      <c r="AL3031" s="367"/>
      <c r="AM3031" s="367"/>
      <c r="AN3031" s="367"/>
      <c r="AO3031" s="367"/>
      <c r="AP3031" s="367"/>
      <c r="AQ3031" s="367"/>
      <c r="AR3031" s="367"/>
      <c r="AS3031" s="367"/>
      <c r="AT3031" s="367"/>
    </row>
    <row r="3032" spans="2:46" ht="13.8">
      <c r="B3032" s="26">
        <v>2.4999999999999996</v>
      </c>
      <c r="C3032" s="363">
        <v>5.2204373245999749</v>
      </c>
      <c r="D3032" s="367">
        <v>14.999999999999998</v>
      </c>
      <c r="E3032" s="367">
        <v>697.67441860465112</v>
      </c>
      <c r="F3032" s="367">
        <v>205.45427761167102</v>
      </c>
      <c r="G3032" s="367">
        <v>15</v>
      </c>
      <c r="H3032" s="367">
        <v>3750</v>
      </c>
      <c r="I3032" s="384">
        <v>1737.7468106769081</v>
      </c>
      <c r="J3032" s="367">
        <v>15</v>
      </c>
      <c r="K3032" s="367">
        <v>909.09090909090924</v>
      </c>
      <c r="L3032" s="384">
        <v>1334.6036734477964</v>
      </c>
      <c r="M3032" s="367">
        <v>15.000000000000004</v>
      </c>
      <c r="N3032" s="367">
        <v>15</v>
      </c>
      <c r="O3032" s="384">
        <v>6.9170130785709754</v>
      </c>
      <c r="P3032" s="367">
        <v>0.2175</v>
      </c>
      <c r="Q3032" s="367">
        <v>15</v>
      </c>
      <c r="R3032" s="384">
        <v>17.019484704552823</v>
      </c>
      <c r="S3032" s="367">
        <v>0.21000000000000002</v>
      </c>
      <c r="T3032" s="367">
        <v>517.24137931034477</v>
      </c>
      <c r="U3032" s="384">
        <v>1075.0735151968929</v>
      </c>
      <c r="V3032" s="367">
        <v>14.999999999999998</v>
      </c>
      <c r="W3032" s="367">
        <v>25000.000000000004</v>
      </c>
      <c r="X3032" s="384">
        <v>1222.4279667457454</v>
      </c>
      <c r="Y3032" s="386">
        <v>15.000000000000002</v>
      </c>
      <c r="Z3032" s="367"/>
      <c r="AA3032" s="367"/>
      <c r="AB3032" s="367"/>
      <c r="AC3032" s="367"/>
      <c r="AD3032" s="367"/>
      <c r="AE3032" s="367"/>
      <c r="AF3032" s="367"/>
      <c r="AG3032" s="367"/>
      <c r="AH3032" s="367"/>
      <c r="AI3032" s="367"/>
      <c r="AJ3032" s="367"/>
      <c r="AK3032" s="367"/>
      <c r="AL3032" s="367"/>
      <c r="AM3032" s="367"/>
      <c r="AN3032" s="367"/>
      <c r="AO3032" s="367"/>
      <c r="AP3032" s="367"/>
      <c r="AQ3032" s="367"/>
      <c r="AR3032" s="367"/>
      <c r="AS3032" s="367"/>
      <c r="AT3032" s="367"/>
    </row>
    <row r="3033" spans="2:46" ht="13.8">
      <c r="B3033" s="26">
        <v>2.6666666666666661</v>
      </c>
      <c r="C3033" s="363">
        <v>5.5684543388576673</v>
      </c>
      <c r="D3033" s="367">
        <v>15.999999999999996</v>
      </c>
      <c r="E3033" s="367">
        <v>744.18604651162786</v>
      </c>
      <c r="F3033" s="367">
        <v>216.62115760712732</v>
      </c>
      <c r="G3033" s="367">
        <v>16</v>
      </c>
      <c r="H3033" s="367">
        <v>4000</v>
      </c>
      <c r="I3033" s="384">
        <v>1823.810433671387</v>
      </c>
      <c r="J3033" s="367">
        <v>16</v>
      </c>
      <c r="K3033" s="367">
        <v>969.69696969696986</v>
      </c>
      <c r="L3033" s="384">
        <v>1421.6405984058686</v>
      </c>
      <c r="M3033" s="367">
        <v>16.000000000000004</v>
      </c>
      <c r="N3033" s="367">
        <v>16</v>
      </c>
      <c r="O3033" s="384">
        <v>7.346798021548171</v>
      </c>
      <c r="P3033" s="367">
        <v>0.23200000000000001</v>
      </c>
      <c r="Q3033" s="367">
        <v>16</v>
      </c>
      <c r="R3033" s="384">
        <v>18.139321545417658</v>
      </c>
      <c r="S3033" s="367">
        <v>0.224</v>
      </c>
      <c r="T3033" s="367">
        <v>551.72413793103442</v>
      </c>
      <c r="U3033" s="384">
        <v>1144.7819503232552</v>
      </c>
      <c r="V3033" s="367">
        <v>15.999999999999996</v>
      </c>
      <c r="W3033" s="367">
        <v>26666.666666666672</v>
      </c>
      <c r="X3033" s="384">
        <v>1303.8501629585307</v>
      </c>
      <c r="Y3033" s="386">
        <v>16.000000000000004</v>
      </c>
      <c r="Z3033" s="367"/>
      <c r="AA3033" s="367"/>
      <c r="AB3033" s="367"/>
      <c r="AC3033" s="367"/>
      <c r="AD3033" s="367"/>
      <c r="AE3033" s="367"/>
      <c r="AF3033" s="367"/>
      <c r="AG3033" s="367"/>
      <c r="AH3033" s="367"/>
      <c r="AI3033" s="367"/>
      <c r="AJ3033" s="367"/>
      <c r="AK3033" s="367"/>
      <c r="AL3033" s="367"/>
      <c r="AM3033" s="367"/>
      <c r="AN3033" s="367"/>
      <c r="AO3033" s="367"/>
      <c r="AP3033" s="367"/>
      <c r="AQ3033" s="367"/>
      <c r="AR3033" s="367"/>
      <c r="AS3033" s="367"/>
      <c r="AT3033" s="367"/>
    </row>
    <row r="3034" spans="2:46" ht="13.8">
      <c r="B3034" s="26">
        <v>2.8333333333333326</v>
      </c>
      <c r="C3034" s="363">
        <v>5.9164698355259056</v>
      </c>
      <c r="D3034" s="367">
        <v>16.999999999999993</v>
      </c>
      <c r="E3034" s="367">
        <v>790.69767441860461</v>
      </c>
      <c r="F3034" s="367">
        <v>227.47177862191842</v>
      </c>
      <c r="G3034" s="367">
        <v>17</v>
      </c>
      <c r="H3034" s="367">
        <v>4250</v>
      </c>
      <c r="I3034" s="384">
        <v>1906.1507861178679</v>
      </c>
      <c r="J3034" s="367">
        <v>16.999999999999996</v>
      </c>
      <c r="K3034" s="367">
        <v>1030.3030303030305</v>
      </c>
      <c r="L3034" s="384">
        <v>1508.4354417049683</v>
      </c>
      <c r="M3034" s="367">
        <v>17.000000000000004</v>
      </c>
      <c r="N3034" s="367">
        <v>17</v>
      </c>
      <c r="O3034" s="384">
        <v>7.7726643067427563</v>
      </c>
      <c r="P3034" s="367">
        <v>0.24649999999999997</v>
      </c>
      <c r="Q3034" s="367">
        <v>17</v>
      </c>
      <c r="R3034" s="384">
        <v>19.257308952185987</v>
      </c>
      <c r="S3034" s="367">
        <v>0.23799999999999999</v>
      </c>
      <c r="T3034" s="367">
        <v>586.20689655172407</v>
      </c>
      <c r="U3034" s="384">
        <v>1214.2449938804391</v>
      </c>
      <c r="V3034" s="367">
        <v>16.999999999999996</v>
      </c>
      <c r="W3034" s="367">
        <v>28333.333333333339</v>
      </c>
      <c r="X3034" s="384">
        <v>1385.2632339750328</v>
      </c>
      <c r="Y3034" s="386">
        <v>17</v>
      </c>
      <c r="Z3034" s="367"/>
      <c r="AA3034" s="367"/>
      <c r="AB3034" s="367"/>
      <c r="AC3034" s="367"/>
      <c r="AD3034" s="367"/>
      <c r="AE3034" s="367"/>
      <c r="AF3034" s="367"/>
      <c r="AG3034" s="367"/>
      <c r="AH3034" s="367"/>
      <c r="AI3034" s="367"/>
      <c r="AJ3034" s="367"/>
      <c r="AK3034" s="367"/>
      <c r="AL3034" s="367"/>
      <c r="AM3034" s="367"/>
      <c r="AN3034" s="367"/>
      <c r="AO3034" s="367"/>
      <c r="AP3034" s="367"/>
      <c r="AQ3034" s="367"/>
      <c r="AR3034" s="367"/>
      <c r="AS3034" s="367"/>
      <c r="AT3034" s="367"/>
    </row>
    <row r="3035" spans="2:46" ht="13.8">
      <c r="B3035" s="26">
        <v>2.9999999999999991</v>
      </c>
      <c r="C3035" s="363">
        <v>6.2644838146046906</v>
      </c>
      <c r="D3035" s="367">
        <v>17.999999999999996</v>
      </c>
      <c r="E3035" s="367">
        <v>837.20930232558135</v>
      </c>
      <c r="F3035" s="367">
        <v>238.00614065604432</v>
      </c>
      <c r="G3035" s="367">
        <v>18</v>
      </c>
      <c r="H3035" s="367">
        <v>4500</v>
      </c>
      <c r="I3035" s="384">
        <v>1984.7678680163517</v>
      </c>
      <c r="J3035" s="367">
        <v>18</v>
      </c>
      <c r="K3035" s="367">
        <v>1090.909090909091</v>
      </c>
      <c r="L3035" s="384">
        <v>1594.9882033450954</v>
      </c>
      <c r="M3035" s="367">
        <v>18.000000000000004</v>
      </c>
      <c r="N3035" s="367">
        <v>18</v>
      </c>
      <c r="O3035" s="384">
        <v>8.1946119341547359</v>
      </c>
      <c r="P3035" s="367">
        <v>0.26100000000000001</v>
      </c>
      <c r="Q3035" s="367">
        <v>18</v>
      </c>
      <c r="R3035" s="384">
        <v>20.373446924857824</v>
      </c>
      <c r="S3035" s="367">
        <v>0.252</v>
      </c>
      <c r="T3035" s="367">
        <v>620.68965517241372</v>
      </c>
      <c r="U3035" s="384">
        <v>1283.462645868444</v>
      </c>
      <c r="V3035" s="367">
        <v>18</v>
      </c>
      <c r="W3035" s="367">
        <v>30000.000000000007</v>
      </c>
      <c r="X3035" s="384">
        <v>1466.6671797952522</v>
      </c>
      <c r="Y3035" s="386">
        <v>18.000000000000004</v>
      </c>
      <c r="Z3035" s="367"/>
      <c r="AA3035" s="367"/>
      <c r="AB3035" s="367"/>
      <c r="AC3035" s="367"/>
      <c r="AD3035" s="367"/>
      <c r="AE3035" s="367"/>
      <c r="AF3035" s="367"/>
      <c r="AG3035" s="367"/>
      <c r="AH3035" s="367"/>
      <c r="AI3035" s="367"/>
      <c r="AJ3035" s="367"/>
      <c r="AK3035" s="367"/>
      <c r="AL3035" s="367"/>
      <c r="AM3035" s="367"/>
      <c r="AN3035" s="367"/>
      <c r="AO3035" s="367"/>
      <c r="AP3035" s="367"/>
      <c r="AQ3035" s="367"/>
      <c r="AR3035" s="367"/>
      <c r="AS3035" s="367"/>
      <c r="AT3035" s="367"/>
    </row>
    <row r="3036" spans="2:46" ht="13.8">
      <c r="B3036" s="26">
        <v>3.1666666666666656</v>
      </c>
      <c r="C3036" s="363">
        <v>6.6124962760940198</v>
      </c>
      <c r="D3036" s="367">
        <v>18.999999999999993</v>
      </c>
      <c r="E3036" s="367">
        <v>883.72093023255809</v>
      </c>
      <c r="F3036" s="367">
        <v>248.22424370950498</v>
      </c>
      <c r="G3036" s="367">
        <v>19</v>
      </c>
      <c r="H3036" s="367">
        <v>4750</v>
      </c>
      <c r="I3036" s="384">
        <v>2059.6616793668372</v>
      </c>
      <c r="J3036" s="367">
        <v>19</v>
      </c>
      <c r="K3036" s="367">
        <v>1151.5151515151515</v>
      </c>
      <c r="L3036" s="384">
        <v>1681.2988833262498</v>
      </c>
      <c r="M3036" s="367">
        <v>19</v>
      </c>
      <c r="N3036" s="367">
        <v>19</v>
      </c>
      <c r="O3036" s="384">
        <v>8.6126409037841043</v>
      </c>
      <c r="P3036" s="367">
        <v>0.27550000000000002</v>
      </c>
      <c r="Q3036" s="367">
        <v>19</v>
      </c>
      <c r="R3036" s="384">
        <v>21.48773546343315</v>
      </c>
      <c r="S3036" s="367">
        <v>0.26600000000000001</v>
      </c>
      <c r="T3036" s="367">
        <v>655.17241379310337</v>
      </c>
      <c r="U3036" s="384">
        <v>1352.4349062872705</v>
      </c>
      <c r="V3036" s="367">
        <v>19</v>
      </c>
      <c r="W3036" s="367">
        <v>31666.666666666675</v>
      </c>
      <c r="X3036" s="384">
        <v>1548.0620004191885</v>
      </c>
      <c r="Y3036" s="386">
        <v>19.000000000000004</v>
      </c>
      <c r="Z3036" s="367"/>
      <c r="AA3036" s="367"/>
      <c r="AB3036" s="367"/>
      <c r="AC3036" s="367"/>
      <c r="AD3036" s="367"/>
      <c r="AE3036" s="367"/>
      <c r="AF3036" s="367"/>
      <c r="AG3036" s="367"/>
      <c r="AH3036" s="367"/>
      <c r="AI3036" s="367"/>
      <c r="AJ3036" s="367"/>
      <c r="AK3036" s="367"/>
      <c r="AL3036" s="367"/>
      <c r="AM3036" s="367"/>
      <c r="AN3036" s="367"/>
      <c r="AO3036" s="367"/>
      <c r="AP3036" s="367"/>
      <c r="AQ3036" s="367"/>
      <c r="AR3036" s="367"/>
      <c r="AS3036" s="367"/>
      <c r="AT3036" s="367"/>
    </row>
    <row r="3037" spans="2:46" ht="13.8">
      <c r="B3037" s="26">
        <v>3.3333333333333321</v>
      </c>
      <c r="C3037" s="363">
        <v>6.9605072199938949</v>
      </c>
      <c r="D3037" s="367">
        <v>19.999999999999993</v>
      </c>
      <c r="E3037" s="367">
        <v>930.23255813953483</v>
      </c>
      <c r="F3037" s="367">
        <v>258.12608778230049</v>
      </c>
      <c r="G3037" s="367">
        <v>20</v>
      </c>
      <c r="H3037" s="367">
        <v>5000</v>
      </c>
      <c r="I3037" s="384">
        <v>2130.8322201693254</v>
      </c>
      <c r="J3037" s="367">
        <v>20</v>
      </c>
      <c r="K3037" s="367">
        <v>1212.121212121212</v>
      </c>
      <c r="L3037" s="384">
        <v>1767.3674816484317</v>
      </c>
      <c r="M3037" s="367">
        <v>20</v>
      </c>
      <c r="N3037" s="367">
        <v>20</v>
      </c>
      <c r="O3037" s="384">
        <v>9.0267512156308669</v>
      </c>
      <c r="P3037" s="367">
        <v>0.28999999999999998</v>
      </c>
      <c r="Q3037" s="367">
        <v>20</v>
      </c>
      <c r="R3037" s="384">
        <v>22.600174567911967</v>
      </c>
      <c r="S3037" s="367">
        <v>0.27999999999999997</v>
      </c>
      <c r="T3037" s="367">
        <v>689.65517241379303</v>
      </c>
      <c r="U3037" s="384">
        <v>1421.1617751369176</v>
      </c>
      <c r="V3037" s="367">
        <v>19.999999999999996</v>
      </c>
      <c r="W3037" s="367">
        <v>33333.333333333343</v>
      </c>
      <c r="X3037" s="384">
        <v>1629.4476958468415</v>
      </c>
      <c r="Y3037" s="386">
        <v>20.000000000000004</v>
      </c>
      <c r="Z3037" s="367"/>
      <c r="AA3037" s="367"/>
      <c r="AB3037" s="367"/>
      <c r="AC3037" s="367"/>
      <c r="AD3037" s="367"/>
      <c r="AE3037" s="367"/>
      <c r="AF3037" s="367"/>
      <c r="AG3037" s="367"/>
      <c r="AH3037" s="367"/>
      <c r="AI3037" s="367"/>
      <c r="AJ3037" s="367"/>
      <c r="AK3037" s="367"/>
      <c r="AL3037" s="367"/>
      <c r="AM3037" s="367"/>
      <c r="AN3037" s="367"/>
      <c r="AO3037" s="367"/>
      <c r="AP3037" s="367"/>
      <c r="AQ3037" s="367"/>
      <c r="AR3037" s="367"/>
      <c r="AS3037" s="367"/>
      <c r="AT3037" s="367"/>
    </row>
    <row r="3038" spans="2:46" ht="13.8">
      <c r="B3038" s="26">
        <v>3.4999999999999987</v>
      </c>
      <c r="C3038" s="363">
        <v>7.3085166463043141</v>
      </c>
      <c r="D3038" s="367">
        <v>20.999999999999989</v>
      </c>
      <c r="E3038" s="367">
        <v>976.74418604651157</v>
      </c>
      <c r="F3038" s="367">
        <v>267.71167287443069</v>
      </c>
      <c r="G3038" s="367">
        <v>21</v>
      </c>
      <c r="H3038" s="367">
        <v>5250</v>
      </c>
      <c r="I3038" s="384">
        <v>2198.2794904238153</v>
      </c>
      <c r="J3038" s="367">
        <v>20.999999999999996</v>
      </c>
      <c r="K3038" s="367">
        <v>1272.7272727272725</v>
      </c>
      <c r="L3038" s="384">
        <v>1853.1939983116408</v>
      </c>
      <c r="M3038" s="367">
        <v>20.999999999999996</v>
      </c>
      <c r="N3038" s="367">
        <v>21</v>
      </c>
      <c r="O3038" s="384">
        <v>9.4369428696950166</v>
      </c>
      <c r="P3038" s="367">
        <v>0.30449999999999999</v>
      </c>
      <c r="Q3038" s="367">
        <v>21</v>
      </c>
      <c r="R3038" s="384">
        <v>23.710764238294292</v>
      </c>
      <c r="S3038" s="367">
        <v>0.29399999999999998</v>
      </c>
      <c r="T3038" s="367">
        <v>724.13793103448268</v>
      </c>
      <c r="U3038" s="384">
        <v>1489.6432524173863</v>
      </c>
      <c r="V3038" s="367">
        <v>20.999999999999996</v>
      </c>
      <c r="W3038" s="367">
        <v>35000.000000000007</v>
      </c>
      <c r="X3038" s="384">
        <v>1710.8242660782116</v>
      </c>
      <c r="Y3038" s="386">
        <v>21.000000000000004</v>
      </c>
      <c r="Z3038" s="367"/>
      <c r="AA3038" s="367"/>
      <c r="AB3038" s="367"/>
      <c r="AC3038" s="367"/>
      <c r="AD3038" s="367"/>
      <c r="AE3038" s="367"/>
      <c r="AF3038" s="367"/>
      <c r="AG3038" s="367"/>
      <c r="AH3038" s="367"/>
      <c r="AI3038" s="367"/>
      <c r="AJ3038" s="367"/>
      <c r="AK3038" s="367"/>
      <c r="AL3038" s="367"/>
      <c r="AM3038" s="367"/>
      <c r="AN3038" s="367"/>
      <c r="AO3038" s="367"/>
      <c r="AP3038" s="367"/>
      <c r="AQ3038" s="367"/>
      <c r="AR3038" s="367"/>
      <c r="AS3038" s="367"/>
      <c r="AT3038" s="367"/>
    </row>
    <row r="3039" spans="2:46" ht="13.8">
      <c r="B3039" s="26">
        <v>3.6666666666666652</v>
      </c>
      <c r="C3039" s="363">
        <v>7.6565245550252801</v>
      </c>
      <c r="D3039" s="367">
        <v>21.999999999999993</v>
      </c>
      <c r="E3039" s="367">
        <v>1023.2558139534883</v>
      </c>
      <c r="F3039" s="367">
        <v>276.98099898589572</v>
      </c>
      <c r="G3039" s="367">
        <v>22</v>
      </c>
      <c r="H3039" s="367">
        <v>5500</v>
      </c>
      <c r="I3039" s="384">
        <v>2262.0034901303079</v>
      </c>
      <c r="J3039" s="367">
        <v>22</v>
      </c>
      <c r="K3039" s="367">
        <v>1333.333333333333</v>
      </c>
      <c r="L3039" s="384">
        <v>1938.7784333158779</v>
      </c>
      <c r="M3039" s="367">
        <v>21.999999999999996</v>
      </c>
      <c r="N3039" s="367">
        <v>22</v>
      </c>
      <c r="O3039" s="384">
        <v>9.8432158659765623</v>
      </c>
      <c r="P3039" s="367">
        <v>0.31900000000000001</v>
      </c>
      <c r="Q3039" s="367">
        <v>22</v>
      </c>
      <c r="R3039" s="384">
        <v>24.819504474580111</v>
      </c>
      <c r="S3039" s="367">
        <v>0.308</v>
      </c>
      <c r="T3039" s="367">
        <v>758.62068965517233</v>
      </c>
      <c r="U3039" s="384">
        <v>1557.8793381286762</v>
      </c>
      <c r="V3039" s="367">
        <v>22</v>
      </c>
      <c r="W3039" s="367">
        <v>36666.666666666672</v>
      </c>
      <c r="X3039" s="384">
        <v>1792.1917111132989</v>
      </c>
      <c r="Y3039" s="386">
        <v>22.000000000000004</v>
      </c>
      <c r="Z3039" s="367"/>
      <c r="AA3039" s="367"/>
      <c r="AB3039" s="367"/>
      <c r="AC3039" s="367"/>
      <c r="AD3039" s="367"/>
      <c r="AE3039" s="367"/>
      <c r="AF3039" s="367"/>
      <c r="AG3039" s="367"/>
      <c r="AH3039" s="367"/>
      <c r="AI3039" s="367"/>
      <c r="AJ3039" s="367"/>
      <c r="AK3039" s="367"/>
      <c r="AL3039" s="367"/>
      <c r="AM3039" s="367"/>
      <c r="AN3039" s="367"/>
      <c r="AO3039" s="367"/>
      <c r="AP3039" s="367"/>
      <c r="AQ3039" s="367"/>
      <c r="AR3039" s="367"/>
      <c r="AS3039" s="367"/>
      <c r="AT3039" s="367"/>
    </row>
    <row r="3040" spans="2:46" ht="13.8">
      <c r="B3040" s="26">
        <v>3.8333333333333317</v>
      </c>
      <c r="C3040" s="363">
        <v>8.0045309461567893</v>
      </c>
      <c r="D3040" s="367">
        <v>22.999999999999989</v>
      </c>
      <c r="E3040" s="367">
        <v>1069.7674418604652</v>
      </c>
      <c r="F3040" s="367">
        <v>285.93406611669559</v>
      </c>
      <c r="G3040" s="367">
        <v>23.000000000000004</v>
      </c>
      <c r="H3040" s="367">
        <v>5750</v>
      </c>
      <c r="I3040" s="384">
        <v>2322.0042192888031</v>
      </c>
      <c r="J3040" s="367">
        <v>23</v>
      </c>
      <c r="K3040" s="367">
        <v>1393.9393939393935</v>
      </c>
      <c r="L3040" s="384">
        <v>2024.1207866611421</v>
      </c>
      <c r="M3040" s="367">
        <v>22.999999999999996</v>
      </c>
      <c r="N3040" s="367">
        <v>23</v>
      </c>
      <c r="O3040" s="384">
        <v>10.245570204475497</v>
      </c>
      <c r="P3040" s="367">
        <v>0.33350000000000002</v>
      </c>
      <c r="Q3040" s="367">
        <v>23</v>
      </c>
      <c r="R3040" s="384">
        <v>25.926395276769437</v>
      </c>
      <c r="S3040" s="367">
        <v>0.32200000000000001</v>
      </c>
      <c r="T3040" s="367">
        <v>793.10344827586198</v>
      </c>
      <c r="U3040" s="384">
        <v>1625.8700322707869</v>
      </c>
      <c r="V3040" s="367">
        <v>22.999999999999996</v>
      </c>
      <c r="W3040" s="367">
        <v>38333.333333333336</v>
      </c>
      <c r="X3040" s="384">
        <v>1873.5500309521026</v>
      </c>
      <c r="Y3040" s="386">
        <v>23</v>
      </c>
      <c r="Z3040" s="367"/>
      <c r="AA3040" s="367"/>
      <c r="AB3040" s="367"/>
      <c r="AC3040" s="367"/>
      <c r="AD3040" s="367"/>
      <c r="AE3040" s="367"/>
      <c r="AF3040" s="367"/>
      <c r="AG3040" s="367"/>
      <c r="AH3040" s="367"/>
      <c r="AI3040" s="367"/>
      <c r="AJ3040" s="367"/>
      <c r="AK3040" s="367"/>
      <c r="AL3040" s="367"/>
      <c r="AM3040" s="367"/>
      <c r="AN3040" s="367"/>
      <c r="AO3040" s="367"/>
      <c r="AP3040" s="367"/>
      <c r="AQ3040" s="367"/>
      <c r="AR3040" s="367"/>
      <c r="AS3040" s="367"/>
      <c r="AT3040" s="367"/>
    </row>
    <row r="3041" spans="2:46" ht="13.8">
      <c r="B3041" s="26">
        <v>3.9999999999999982</v>
      </c>
      <c r="C3041" s="363">
        <v>8.3525358196988471</v>
      </c>
      <c r="D3041" s="367">
        <v>23.999999999999989</v>
      </c>
      <c r="E3041" s="367">
        <v>1116.2790697674418</v>
      </c>
      <c r="F3041" s="367">
        <v>294.57087426683006</v>
      </c>
      <c r="G3041" s="367">
        <v>24</v>
      </c>
      <c r="H3041" s="367">
        <v>6000</v>
      </c>
      <c r="I3041" s="384">
        <v>2378.2816778993006</v>
      </c>
      <c r="J3041" s="367">
        <v>24</v>
      </c>
      <c r="K3041" s="367">
        <v>1454.545454545454</v>
      </c>
      <c r="L3041" s="384">
        <v>2109.2210583474334</v>
      </c>
      <c r="M3041" s="367">
        <v>23.999999999999993</v>
      </c>
      <c r="N3041" s="367">
        <v>24</v>
      </c>
      <c r="O3041" s="384">
        <v>10.644005885191822</v>
      </c>
      <c r="P3041" s="367">
        <v>0.34799999999999998</v>
      </c>
      <c r="Q3041" s="367">
        <v>24</v>
      </c>
      <c r="R3041" s="384">
        <v>27.031436644862243</v>
      </c>
      <c r="S3041" s="367">
        <v>0.33599999999999997</v>
      </c>
      <c r="T3041" s="367">
        <v>827.58620689655163</v>
      </c>
      <c r="U3041" s="384">
        <v>1693.6153348437192</v>
      </c>
      <c r="V3041" s="367">
        <v>23.999999999999996</v>
      </c>
      <c r="W3041" s="367">
        <v>40000</v>
      </c>
      <c r="X3041" s="384">
        <v>1954.8992255946234</v>
      </c>
      <c r="Y3041" s="386">
        <v>24</v>
      </c>
      <c r="Z3041" s="367"/>
      <c r="AA3041" s="367"/>
      <c r="AB3041" s="367"/>
      <c r="AC3041" s="367"/>
      <c r="AD3041" s="367"/>
      <c r="AE3041" s="367"/>
      <c r="AF3041" s="367"/>
      <c r="AG3041" s="367"/>
      <c r="AH3041" s="367"/>
      <c r="AI3041" s="367"/>
      <c r="AJ3041" s="367"/>
      <c r="AK3041" s="367"/>
      <c r="AL3041" s="367"/>
      <c r="AM3041" s="367"/>
      <c r="AN3041" s="367"/>
      <c r="AO3041" s="367"/>
      <c r="AP3041" s="367"/>
      <c r="AQ3041" s="367"/>
      <c r="AR3041" s="367"/>
      <c r="AS3041" s="367"/>
      <c r="AT3041" s="367"/>
    </row>
    <row r="3042" spans="2:46" ht="13.8">
      <c r="B3042" s="26">
        <v>4.1666666666666652</v>
      </c>
      <c r="C3042" s="363">
        <v>8.7005391756514481</v>
      </c>
      <c r="D3042" s="367">
        <v>24.999999999999989</v>
      </c>
      <c r="E3042" s="367">
        <v>1162.7906976744184</v>
      </c>
      <c r="F3042" s="367">
        <v>302.89142343629942</v>
      </c>
      <c r="G3042" s="367">
        <v>24.999999999999996</v>
      </c>
      <c r="H3042" s="367">
        <v>6250</v>
      </c>
      <c r="I3042" s="384">
        <v>2430.8358659617993</v>
      </c>
      <c r="J3042" s="367">
        <v>24.999999999999996</v>
      </c>
      <c r="K3042" s="367">
        <v>1515.1515151515146</v>
      </c>
      <c r="L3042" s="384">
        <v>2194.0792483747518</v>
      </c>
      <c r="M3042" s="367">
        <v>24.999999999999989</v>
      </c>
      <c r="N3042" s="367">
        <v>25</v>
      </c>
      <c r="O3042" s="384">
        <v>11.03852290812554</v>
      </c>
      <c r="P3042" s="367">
        <v>0.36249999999999999</v>
      </c>
      <c r="Q3042" s="367">
        <v>25</v>
      </c>
      <c r="R3042" s="384">
        <v>28.134628578858553</v>
      </c>
      <c r="S3042" s="367">
        <v>0.35</v>
      </c>
      <c r="T3042" s="367">
        <v>862.06896551724128</v>
      </c>
      <c r="U3042" s="384">
        <v>1761.1152458474726</v>
      </c>
      <c r="V3042" s="367">
        <v>24.999999999999996</v>
      </c>
      <c r="W3042" s="367">
        <v>41666.666666666664</v>
      </c>
      <c r="X3042" s="384">
        <v>2036.239295040861</v>
      </c>
      <c r="Y3042" s="386">
        <v>24.999999999999996</v>
      </c>
      <c r="Z3042" s="367"/>
      <c r="AA3042" s="367"/>
      <c r="AB3042" s="367"/>
      <c r="AC3042" s="367"/>
      <c r="AD3042" s="367"/>
      <c r="AE3042" s="367"/>
      <c r="AF3042" s="367"/>
      <c r="AG3042" s="367"/>
      <c r="AH3042" s="367"/>
      <c r="AI3042" s="367"/>
      <c r="AJ3042" s="367"/>
      <c r="AK3042" s="367"/>
      <c r="AL3042" s="367"/>
      <c r="AM3042" s="367"/>
      <c r="AN3042" s="367"/>
      <c r="AO3042" s="367"/>
      <c r="AP3042" s="367"/>
      <c r="AQ3042" s="367"/>
      <c r="AR3042" s="367"/>
      <c r="AS3042" s="367"/>
      <c r="AT3042" s="367"/>
    </row>
    <row r="3043" spans="2:46" ht="13.8">
      <c r="B3043" s="26">
        <v>4.3333333333333321</v>
      </c>
      <c r="C3043" s="363">
        <v>9.0485410140145959</v>
      </c>
      <c r="D3043" s="367">
        <v>25.999999999999993</v>
      </c>
      <c r="E3043" s="367">
        <v>1209.3023255813951</v>
      </c>
      <c r="F3043" s="367">
        <v>310.89571362510361</v>
      </c>
      <c r="G3043" s="367">
        <v>25.999999999999996</v>
      </c>
      <c r="H3043" s="367">
        <v>6500</v>
      </c>
      <c r="I3043" s="384">
        <v>2479.6667834763016</v>
      </c>
      <c r="J3043" s="367">
        <v>26</v>
      </c>
      <c r="K3043" s="367">
        <v>1575.7575757575751</v>
      </c>
      <c r="L3043" s="384">
        <v>2278.6953567430987</v>
      </c>
      <c r="M3043" s="367">
        <v>25.999999999999993</v>
      </c>
      <c r="N3043" s="367">
        <v>26</v>
      </c>
      <c r="O3043" s="384">
        <v>11.42912127327665</v>
      </c>
      <c r="P3043" s="367">
        <v>0.377</v>
      </c>
      <c r="Q3043" s="367">
        <v>26</v>
      </c>
      <c r="R3043" s="384">
        <v>29.235971078758364</v>
      </c>
      <c r="S3043" s="367">
        <v>0.36399999999999999</v>
      </c>
      <c r="T3043" s="367">
        <v>896.55172413793093</v>
      </c>
      <c r="U3043" s="384">
        <v>1828.3697652820474</v>
      </c>
      <c r="V3043" s="367">
        <v>26</v>
      </c>
      <c r="W3043" s="367">
        <v>43333.333333333328</v>
      </c>
      <c r="X3043" s="384">
        <v>2117.5702392908161</v>
      </c>
      <c r="Y3043" s="386">
        <v>25.999999999999996</v>
      </c>
      <c r="Z3043" s="367"/>
      <c r="AA3043" s="367"/>
      <c r="AB3043" s="367"/>
      <c r="AC3043" s="367"/>
      <c r="AD3043" s="367"/>
      <c r="AE3043" s="367"/>
      <c r="AF3043" s="367"/>
      <c r="AG3043" s="367"/>
      <c r="AH3043" s="367"/>
      <c r="AI3043" s="367"/>
      <c r="AJ3043" s="367"/>
      <c r="AK3043" s="367"/>
      <c r="AL3043" s="367"/>
      <c r="AM3043" s="367"/>
      <c r="AN3043" s="367"/>
      <c r="AO3043" s="367"/>
      <c r="AP3043" s="367"/>
      <c r="AQ3043" s="367"/>
      <c r="AR3043" s="367"/>
      <c r="AS3043" s="367"/>
      <c r="AT3043" s="367"/>
    </row>
    <row r="3044" spans="2:46" ht="13.8">
      <c r="B3044" s="26">
        <v>4.4999999999999991</v>
      </c>
      <c r="C3044" s="363">
        <v>9.3965413347882905</v>
      </c>
      <c r="D3044" s="367">
        <v>26.999999999999996</v>
      </c>
      <c r="E3044" s="367">
        <v>1255.8139534883717</v>
      </c>
      <c r="F3044" s="367">
        <v>318.58374483324252</v>
      </c>
      <c r="G3044" s="367">
        <v>26.999999999999993</v>
      </c>
      <c r="H3044" s="367">
        <v>6750</v>
      </c>
      <c r="I3044" s="384">
        <v>2524.7744304428052</v>
      </c>
      <c r="J3044" s="367">
        <v>27</v>
      </c>
      <c r="K3044" s="367">
        <v>1636.3636363636356</v>
      </c>
      <c r="L3044" s="384">
        <v>2363.0693834524727</v>
      </c>
      <c r="M3044" s="367">
        <v>26.999999999999989</v>
      </c>
      <c r="N3044" s="367">
        <v>27</v>
      </c>
      <c r="O3044" s="384">
        <v>11.815800980645147</v>
      </c>
      <c r="P3044" s="367">
        <v>0.39150000000000001</v>
      </c>
      <c r="Q3044" s="367">
        <v>27</v>
      </c>
      <c r="R3044" s="384">
        <v>30.335464144561669</v>
      </c>
      <c r="S3044" s="367">
        <v>0.37799999999999995</v>
      </c>
      <c r="T3044" s="367">
        <v>931.03448275862058</v>
      </c>
      <c r="U3044" s="384">
        <v>1895.3788931474433</v>
      </c>
      <c r="V3044" s="367">
        <v>26.999999999999996</v>
      </c>
      <c r="W3044" s="367">
        <v>44999.999999999993</v>
      </c>
      <c r="X3044" s="384">
        <v>2198.8920583444874</v>
      </c>
      <c r="Y3044" s="386">
        <v>26.999999999999993</v>
      </c>
      <c r="Z3044" s="367"/>
      <c r="AA3044" s="367"/>
      <c r="AB3044" s="367"/>
      <c r="AC3044" s="367"/>
      <c r="AD3044" s="367"/>
      <c r="AE3044" s="367"/>
      <c r="AF3044" s="367"/>
      <c r="AG3044" s="367"/>
      <c r="AH3044" s="367"/>
      <c r="AI3044" s="367"/>
      <c r="AJ3044" s="367"/>
      <c r="AK3044" s="367"/>
      <c r="AL3044" s="367"/>
      <c r="AM3044" s="367"/>
      <c r="AN3044" s="367"/>
      <c r="AO3044" s="367"/>
      <c r="AP3044" s="367"/>
      <c r="AQ3044" s="367"/>
      <c r="AR3044" s="367"/>
      <c r="AS3044" s="367"/>
      <c r="AT3044" s="367"/>
    </row>
    <row r="3045" spans="2:46" ht="13.8">
      <c r="B3045" s="26">
        <v>4.6666666666666661</v>
      </c>
      <c r="C3045" s="363">
        <v>9.7445401379725265</v>
      </c>
      <c r="D3045" s="367">
        <v>27.999999999999996</v>
      </c>
      <c r="E3045" s="367">
        <v>1302.3255813953483</v>
      </c>
      <c r="F3045" s="367">
        <v>325.9555170607162</v>
      </c>
      <c r="G3045" s="367">
        <v>27.999999999999989</v>
      </c>
      <c r="H3045" s="367">
        <v>7000</v>
      </c>
      <c r="I3045" s="384">
        <v>2566.1588068613114</v>
      </c>
      <c r="J3045" s="367">
        <v>27.999999999999996</v>
      </c>
      <c r="K3045" s="367">
        <v>1696.9696969696961</v>
      </c>
      <c r="L3045" s="384">
        <v>2447.2013285028738</v>
      </c>
      <c r="M3045" s="367">
        <v>27.999999999999986</v>
      </c>
      <c r="N3045" s="367">
        <v>28</v>
      </c>
      <c r="O3045" s="384">
        <v>12.19856203023104</v>
      </c>
      <c r="P3045" s="367">
        <v>0.40600000000000003</v>
      </c>
      <c r="Q3045" s="367">
        <v>28</v>
      </c>
      <c r="R3045" s="384">
        <v>31.433107776268479</v>
      </c>
      <c r="S3045" s="367">
        <v>0.39200000000000002</v>
      </c>
      <c r="T3045" s="367">
        <v>965.51724137931024</v>
      </c>
      <c r="U3045" s="384">
        <v>1962.1426294436601</v>
      </c>
      <c r="V3045" s="367">
        <v>27.999999999999996</v>
      </c>
      <c r="W3045" s="367">
        <v>46666.666666666657</v>
      </c>
      <c r="X3045" s="384">
        <v>2280.2047522018765</v>
      </c>
      <c r="Y3045" s="386">
        <v>27.999999999999993</v>
      </c>
      <c r="Z3045" s="367"/>
      <c r="AA3045" s="367"/>
      <c r="AB3045" s="367"/>
      <c r="AC3045" s="367"/>
      <c r="AD3045" s="367"/>
      <c r="AE3045" s="367"/>
      <c r="AF3045" s="367"/>
      <c r="AG3045" s="367"/>
      <c r="AH3045" s="367"/>
      <c r="AI3045" s="367"/>
      <c r="AJ3045" s="367"/>
      <c r="AK3045" s="367"/>
      <c r="AL3045" s="367"/>
      <c r="AM3045" s="367"/>
      <c r="AN3045" s="367"/>
      <c r="AO3045" s="367"/>
      <c r="AP3045" s="367"/>
      <c r="AQ3045" s="367"/>
      <c r="AR3045" s="367"/>
      <c r="AS3045" s="367"/>
      <c r="AT3045" s="367"/>
    </row>
    <row r="3046" spans="2:46" ht="13.8">
      <c r="B3046" s="26">
        <v>4.833333333333333</v>
      </c>
      <c r="C3046" s="363">
        <v>10.092537423567309</v>
      </c>
      <c r="D3046" s="367">
        <v>28.999999999999996</v>
      </c>
      <c r="E3046" s="367">
        <v>1348.8372093023249</v>
      </c>
      <c r="F3046" s="367">
        <v>333.01103030752472</v>
      </c>
      <c r="G3046" s="367">
        <v>28.999999999999989</v>
      </c>
      <c r="H3046" s="367">
        <v>7250</v>
      </c>
      <c r="I3046" s="384">
        <v>2603.8199127318198</v>
      </c>
      <c r="J3046" s="367">
        <v>28.999999999999996</v>
      </c>
      <c r="K3046" s="367">
        <v>1757.5757575757566</v>
      </c>
      <c r="L3046" s="384">
        <v>2531.0911918943029</v>
      </c>
      <c r="M3046" s="367">
        <v>28.999999999999989</v>
      </c>
      <c r="N3046" s="367">
        <v>29</v>
      </c>
      <c r="O3046" s="384">
        <v>12.577404422034318</v>
      </c>
      <c r="P3046" s="367">
        <v>0.42049999999999998</v>
      </c>
      <c r="Q3046" s="367">
        <v>29</v>
      </c>
      <c r="R3046" s="384">
        <v>32.528901973878781</v>
      </c>
      <c r="S3046" s="367">
        <v>0.40600000000000003</v>
      </c>
      <c r="T3046" s="367">
        <v>999.99999999999989</v>
      </c>
      <c r="U3046" s="384">
        <v>2028.6609741706986</v>
      </c>
      <c r="V3046" s="367">
        <v>28.999999999999996</v>
      </c>
      <c r="W3046" s="367">
        <v>48333.333333333321</v>
      </c>
      <c r="X3046" s="384">
        <v>2361.5083208629817</v>
      </c>
      <c r="Y3046" s="386">
        <v>28.999999999999989</v>
      </c>
      <c r="Z3046" s="367"/>
      <c r="AA3046" s="367"/>
      <c r="AB3046" s="367"/>
      <c r="AC3046" s="367"/>
      <c r="AD3046" s="367"/>
      <c r="AE3046" s="367"/>
      <c r="AF3046" s="367"/>
      <c r="AG3046" s="367"/>
      <c r="AH3046" s="367"/>
      <c r="AI3046" s="367"/>
      <c r="AJ3046" s="367"/>
      <c r="AK3046" s="367"/>
      <c r="AL3046" s="367"/>
      <c r="AM3046" s="367"/>
      <c r="AN3046" s="367"/>
      <c r="AO3046" s="367"/>
      <c r="AP3046" s="367"/>
      <c r="AQ3046" s="367"/>
      <c r="AR3046" s="367"/>
      <c r="AS3046" s="367"/>
      <c r="AT3046" s="367"/>
    </row>
    <row r="3047" spans="2:46" ht="13.8">
      <c r="B3047" s="26">
        <v>5</v>
      </c>
      <c r="C3047" s="363">
        <v>10.440533191572637</v>
      </c>
      <c r="D3047" s="367">
        <v>30</v>
      </c>
      <c r="E3047" s="367">
        <v>1395.3488372093016</v>
      </c>
      <c r="F3047" s="367">
        <v>339.75028457366795</v>
      </c>
      <c r="G3047" s="367">
        <v>29.999999999999986</v>
      </c>
      <c r="H3047" s="367">
        <v>7500</v>
      </c>
      <c r="I3047" s="384">
        <v>2637.7577480543314</v>
      </c>
      <c r="J3047" s="367">
        <v>30</v>
      </c>
      <c r="K3047" s="367">
        <v>1818.1818181818171</v>
      </c>
      <c r="L3047" s="384">
        <v>2614.7389736267583</v>
      </c>
      <c r="M3047" s="367">
        <v>29.999999999999986</v>
      </c>
      <c r="N3047" s="367">
        <v>30</v>
      </c>
      <c r="O3047" s="384">
        <v>12.952328156054994</v>
      </c>
      <c r="P3047" s="367">
        <v>0.435</v>
      </c>
      <c r="Q3047" s="367">
        <v>30</v>
      </c>
      <c r="R3047" s="384">
        <v>33.622846737392578</v>
      </c>
      <c r="S3047" s="367">
        <v>0.42000000000000004</v>
      </c>
      <c r="T3047" s="367">
        <v>1034.4827586206895</v>
      </c>
      <c r="U3047" s="384">
        <v>2094.9339273285577</v>
      </c>
      <c r="V3047" s="367">
        <v>29.999999999999996</v>
      </c>
      <c r="W3047" s="367">
        <v>49999.999999999985</v>
      </c>
      <c r="X3047" s="384">
        <v>2442.8027643278042</v>
      </c>
      <c r="Y3047" s="386">
        <v>29.999999999999989</v>
      </c>
      <c r="Z3047" s="367"/>
      <c r="AA3047" s="367"/>
      <c r="AB3047" s="367"/>
      <c r="AC3047" s="367"/>
      <c r="AD3047" s="367"/>
      <c r="AE3047" s="367"/>
      <c r="AF3047" s="367"/>
      <c r="AG3047" s="367"/>
      <c r="AH3047" s="367"/>
      <c r="AI3047" s="367"/>
      <c r="AJ3047" s="367"/>
      <c r="AK3047" s="367"/>
      <c r="AL3047" s="367"/>
      <c r="AM3047" s="367"/>
      <c r="AN3047" s="367"/>
      <c r="AO3047" s="367"/>
      <c r="AP3047" s="367"/>
      <c r="AQ3047" s="367"/>
      <c r="AR3047" s="367"/>
      <c r="AS3047" s="367"/>
      <c r="AT3047" s="367"/>
    </row>
    <row r="3048" spans="2:46" ht="13.8">
      <c r="B3048" s="26">
        <v>5.166666666666667</v>
      </c>
      <c r="C3048" s="363">
        <v>10.788527441988514</v>
      </c>
      <c r="D3048" s="367">
        <v>31.000000000000004</v>
      </c>
      <c r="E3048" s="367">
        <v>1441.8604651162782</v>
      </c>
      <c r="F3048" s="367">
        <v>346.17327985914602</v>
      </c>
      <c r="G3048" s="367">
        <v>30.999999999999982</v>
      </c>
      <c r="H3048" s="367">
        <v>7750</v>
      </c>
      <c r="I3048" s="384">
        <v>2667.9723128288442</v>
      </c>
      <c r="J3048" s="367">
        <v>31</v>
      </c>
      <c r="K3048" s="367">
        <v>1878.7878787878776</v>
      </c>
      <c r="L3048" s="384">
        <v>2698.1446737002416</v>
      </c>
      <c r="M3048" s="367">
        <v>30.999999999999982</v>
      </c>
      <c r="N3048" s="367">
        <v>31</v>
      </c>
      <c r="O3048" s="384">
        <v>13.323333232293059</v>
      </c>
      <c r="P3048" s="367">
        <v>0.44950000000000001</v>
      </c>
      <c r="Q3048" s="367">
        <v>31</v>
      </c>
      <c r="R3048" s="384">
        <v>34.714942066809868</v>
      </c>
      <c r="S3048" s="367">
        <v>0.434</v>
      </c>
      <c r="T3048" s="367">
        <v>1068.9655172413791</v>
      </c>
      <c r="U3048" s="384">
        <v>2160.9614889172381</v>
      </c>
      <c r="V3048" s="367">
        <v>30.999999999999993</v>
      </c>
      <c r="W3048" s="367">
        <v>51666.66666666665</v>
      </c>
      <c r="X3048" s="384">
        <v>2524.0880825963441</v>
      </c>
      <c r="Y3048" s="386">
        <v>30.999999999999989</v>
      </c>
      <c r="Z3048" s="367"/>
      <c r="AA3048" s="367"/>
      <c r="AB3048" s="367"/>
      <c r="AC3048" s="367"/>
      <c r="AD3048" s="367"/>
      <c r="AE3048" s="367"/>
      <c r="AF3048" s="367"/>
      <c r="AG3048" s="367"/>
      <c r="AH3048" s="367"/>
      <c r="AI3048" s="367"/>
      <c r="AJ3048" s="367"/>
      <c r="AK3048" s="367"/>
      <c r="AL3048" s="367"/>
      <c r="AM3048" s="367"/>
      <c r="AN3048" s="367"/>
      <c r="AO3048" s="367"/>
      <c r="AP3048" s="367"/>
      <c r="AQ3048" s="367"/>
      <c r="AR3048" s="367"/>
      <c r="AS3048" s="367"/>
      <c r="AT3048" s="367"/>
    </row>
    <row r="3049" spans="2:46" ht="13.8">
      <c r="B3049" s="26">
        <v>5.3333333333333339</v>
      </c>
      <c r="C3049" s="363">
        <v>11.136520174814933</v>
      </c>
      <c r="D3049" s="367">
        <v>32.000000000000007</v>
      </c>
      <c r="E3049" s="367">
        <v>1488.3720930232548</v>
      </c>
      <c r="F3049" s="367">
        <v>352.28001616395892</v>
      </c>
      <c r="G3049" s="367">
        <v>31.999999999999979</v>
      </c>
      <c r="H3049" s="367">
        <v>8000</v>
      </c>
      <c r="I3049" s="384">
        <v>2694.4636070553597</v>
      </c>
      <c r="J3049" s="367">
        <v>32</v>
      </c>
      <c r="K3049" s="367">
        <v>1939.3939393939381</v>
      </c>
      <c r="L3049" s="384">
        <v>2781.308292114752</v>
      </c>
      <c r="M3049" s="367">
        <v>31.999999999999979</v>
      </c>
      <c r="N3049" s="367">
        <v>32</v>
      </c>
      <c r="O3049" s="384">
        <v>13.690419650748517</v>
      </c>
      <c r="P3049" s="367">
        <v>0.46400000000000002</v>
      </c>
      <c r="Q3049" s="367">
        <v>32</v>
      </c>
      <c r="R3049" s="384">
        <v>35.805187962130674</v>
      </c>
      <c r="S3049" s="367">
        <v>0.44800000000000001</v>
      </c>
      <c r="T3049" s="367">
        <v>1103.4482758620688</v>
      </c>
      <c r="U3049" s="384">
        <v>2226.7436589367403</v>
      </c>
      <c r="V3049" s="367">
        <v>31.999999999999993</v>
      </c>
      <c r="W3049" s="367">
        <v>53333.333333333314</v>
      </c>
      <c r="X3049" s="384">
        <v>2605.3642756686004</v>
      </c>
      <c r="Y3049" s="386">
        <v>31.999999999999986</v>
      </c>
      <c r="Z3049" s="367"/>
      <c r="AA3049" s="367"/>
      <c r="AB3049" s="367"/>
      <c r="AC3049" s="367"/>
      <c r="AD3049" s="367"/>
      <c r="AE3049" s="367"/>
      <c r="AF3049" s="367"/>
      <c r="AG3049" s="367"/>
      <c r="AH3049" s="367"/>
      <c r="AI3049" s="367"/>
      <c r="AJ3049" s="367"/>
      <c r="AK3049" s="367"/>
      <c r="AL3049" s="367"/>
      <c r="AM3049" s="367"/>
      <c r="AN3049" s="367"/>
      <c r="AO3049" s="367"/>
      <c r="AP3049" s="367"/>
      <c r="AQ3049" s="367"/>
      <c r="AR3049" s="367"/>
      <c r="AS3049" s="367"/>
      <c r="AT3049" s="367"/>
    </row>
    <row r="3050" spans="2:46" ht="13.8">
      <c r="B3050" s="26">
        <v>5.5000000000000009</v>
      </c>
      <c r="C3050" s="363">
        <v>11.484511390051898</v>
      </c>
      <c r="D3050" s="367">
        <v>33.000000000000007</v>
      </c>
      <c r="E3050" s="367">
        <v>1534.8837209302314</v>
      </c>
      <c r="F3050" s="367">
        <v>358.07049348810654</v>
      </c>
      <c r="G3050" s="367">
        <v>32.999999999999979</v>
      </c>
      <c r="H3050" s="367">
        <v>8250</v>
      </c>
      <c r="I3050" s="384">
        <v>2717.2316307338774</v>
      </c>
      <c r="J3050" s="367">
        <v>33</v>
      </c>
      <c r="K3050" s="367">
        <v>1999.9999999999986</v>
      </c>
      <c r="L3050" s="384">
        <v>2864.2298288702909</v>
      </c>
      <c r="M3050" s="367">
        <v>32.999999999999979</v>
      </c>
      <c r="N3050" s="367">
        <v>33</v>
      </c>
      <c r="O3050" s="384">
        <v>14.053587411421363</v>
      </c>
      <c r="P3050" s="367">
        <v>0.47849999999999998</v>
      </c>
      <c r="Q3050" s="367">
        <v>33</v>
      </c>
      <c r="R3050" s="384">
        <v>36.893584423354959</v>
      </c>
      <c r="S3050" s="367">
        <v>0.46200000000000002</v>
      </c>
      <c r="T3050" s="367">
        <v>1137.9310344827586</v>
      </c>
      <c r="U3050" s="384">
        <v>2292.280437387064</v>
      </c>
      <c r="V3050" s="367">
        <v>33</v>
      </c>
      <c r="W3050" s="367">
        <v>54999.999999999978</v>
      </c>
      <c r="X3050" s="384">
        <v>2686.6313435445736</v>
      </c>
      <c r="Y3050" s="386">
        <v>32.999999999999986</v>
      </c>
      <c r="Z3050" s="367"/>
      <c r="AA3050" s="367"/>
      <c r="AB3050" s="367"/>
      <c r="AC3050" s="367"/>
      <c r="AD3050" s="367"/>
      <c r="AE3050" s="367"/>
      <c r="AF3050" s="367"/>
      <c r="AG3050" s="367"/>
      <c r="AH3050" s="367"/>
      <c r="AI3050" s="367"/>
      <c r="AJ3050" s="367"/>
      <c r="AK3050" s="367"/>
      <c r="AL3050" s="367"/>
      <c r="AM3050" s="367"/>
      <c r="AN3050" s="367"/>
      <c r="AO3050" s="367"/>
      <c r="AP3050" s="367"/>
      <c r="AQ3050" s="367"/>
      <c r="AR3050" s="367"/>
      <c r="AS3050" s="367"/>
      <c r="AT3050" s="367"/>
    </row>
    <row r="3051" spans="2:46" ht="13.8">
      <c r="B3051" s="26">
        <v>5.6666666666666679</v>
      </c>
      <c r="C3051" s="363">
        <v>11.832501087699407</v>
      </c>
      <c r="D3051" s="367">
        <v>34.000000000000007</v>
      </c>
      <c r="E3051" s="367">
        <v>1581.3953488372081</v>
      </c>
      <c r="F3051" s="367">
        <v>363.54471183158887</v>
      </c>
      <c r="G3051" s="367">
        <v>33.999999999999972</v>
      </c>
      <c r="H3051" s="367">
        <v>8500</v>
      </c>
      <c r="I3051" s="384">
        <v>2736.2763838643973</v>
      </c>
      <c r="J3051" s="367">
        <v>33.999999999999993</v>
      </c>
      <c r="K3051" s="367">
        <v>2060.6060606060591</v>
      </c>
      <c r="L3051" s="384">
        <v>2946.9092839668569</v>
      </c>
      <c r="M3051" s="367">
        <v>33.999999999999979</v>
      </c>
      <c r="N3051" s="367">
        <v>34</v>
      </c>
      <c r="O3051" s="384">
        <v>14.412836514311602</v>
      </c>
      <c r="P3051" s="367">
        <v>0.49299999999999994</v>
      </c>
      <c r="Q3051" s="367">
        <v>34</v>
      </c>
      <c r="R3051" s="384">
        <v>37.980131450482745</v>
      </c>
      <c r="S3051" s="367">
        <v>0.47599999999999998</v>
      </c>
      <c r="T3051" s="367">
        <v>1172.4137931034484</v>
      </c>
      <c r="U3051" s="384">
        <v>2357.5718242682078</v>
      </c>
      <c r="V3051" s="367">
        <v>34</v>
      </c>
      <c r="W3051" s="367">
        <v>56666.666666666642</v>
      </c>
      <c r="X3051" s="384">
        <v>2767.8892862242642</v>
      </c>
      <c r="Y3051" s="386">
        <v>33.999999999999979</v>
      </c>
      <c r="Z3051" s="367"/>
      <c r="AA3051" s="367"/>
      <c r="AB3051" s="367"/>
      <c r="AC3051" s="367"/>
      <c r="AD3051" s="367"/>
      <c r="AE3051" s="367"/>
      <c r="AF3051" s="367"/>
      <c r="AG3051" s="367"/>
      <c r="AH3051" s="367"/>
      <c r="AI3051" s="367"/>
      <c r="AJ3051" s="367"/>
      <c r="AK3051" s="367"/>
      <c r="AL3051" s="367"/>
      <c r="AM3051" s="367"/>
      <c r="AN3051" s="367"/>
      <c r="AO3051" s="367"/>
      <c r="AP3051" s="367"/>
      <c r="AQ3051" s="367"/>
      <c r="AR3051" s="367"/>
      <c r="AS3051" s="367"/>
      <c r="AT3051" s="367"/>
    </row>
    <row r="3052" spans="2:46" ht="13.8">
      <c r="B3052" s="26">
        <v>5.8333333333333348</v>
      </c>
      <c r="C3052" s="363">
        <v>12.18048926775746</v>
      </c>
      <c r="D3052" s="367">
        <v>35.000000000000007</v>
      </c>
      <c r="E3052" s="367">
        <v>1627.9069767441847</v>
      </c>
      <c r="F3052" s="367">
        <v>368.70267119440621</v>
      </c>
      <c r="G3052" s="367">
        <v>34.999999999999979</v>
      </c>
      <c r="H3052" s="367">
        <v>8750</v>
      </c>
      <c r="I3052" s="384">
        <v>2751.5978664469199</v>
      </c>
      <c r="J3052" s="367">
        <v>34.999999999999993</v>
      </c>
      <c r="K3052" s="367">
        <v>2121.2121212121197</v>
      </c>
      <c r="L3052" s="384">
        <v>3029.3466574044496</v>
      </c>
      <c r="M3052" s="367">
        <v>34.999999999999979</v>
      </c>
      <c r="N3052" s="367">
        <v>35</v>
      </c>
      <c r="O3052" s="384">
        <v>14.768166959419233</v>
      </c>
      <c r="P3052" s="367">
        <v>0.50750000000000006</v>
      </c>
      <c r="Q3052" s="367">
        <v>35</v>
      </c>
      <c r="R3052" s="384">
        <v>39.064829043514038</v>
      </c>
      <c r="S3052" s="367">
        <v>0.49</v>
      </c>
      <c r="T3052" s="367">
        <v>1206.8965517241381</v>
      </c>
      <c r="U3052" s="384">
        <v>2422.6178195801735</v>
      </c>
      <c r="V3052" s="367">
        <v>35</v>
      </c>
      <c r="W3052" s="367">
        <v>58333.333333333307</v>
      </c>
      <c r="X3052" s="384">
        <v>2849.1381037076721</v>
      </c>
      <c r="Y3052" s="386">
        <v>34.999999999999986</v>
      </c>
      <c r="Z3052" s="367"/>
      <c r="AA3052" s="367"/>
      <c r="AB3052" s="367"/>
      <c r="AC3052" s="367"/>
      <c r="AD3052" s="367"/>
      <c r="AE3052" s="367"/>
      <c r="AF3052" s="367"/>
      <c r="AG3052" s="367"/>
      <c r="AH3052" s="367"/>
      <c r="AI3052" s="367"/>
      <c r="AJ3052" s="367"/>
      <c r="AK3052" s="367"/>
      <c r="AL3052" s="367"/>
      <c r="AM3052" s="367"/>
      <c r="AN3052" s="367"/>
      <c r="AO3052" s="367"/>
      <c r="AP3052" s="367"/>
      <c r="AQ3052" s="367"/>
      <c r="AR3052" s="367"/>
      <c r="AS3052" s="367"/>
      <c r="AT3052" s="367"/>
    </row>
    <row r="3053" spans="2:46" ht="13.8">
      <c r="B3053" s="26">
        <v>6.0000000000000018</v>
      </c>
      <c r="C3053" s="363">
        <v>12.528475930226064</v>
      </c>
      <c r="D3053" s="367">
        <v>36.000000000000014</v>
      </c>
      <c r="E3053" s="367">
        <v>1674.4186046511613</v>
      </c>
      <c r="F3053" s="367">
        <v>373.54437157655809</v>
      </c>
      <c r="G3053" s="367">
        <v>35.999999999999972</v>
      </c>
      <c r="H3053" s="367">
        <v>9000</v>
      </c>
      <c r="I3053" s="384">
        <v>2763.1960784814441</v>
      </c>
      <c r="J3053" s="367">
        <v>36</v>
      </c>
      <c r="K3053" s="367">
        <v>2181.8181818181802</v>
      </c>
      <c r="L3053" s="384">
        <v>3111.5419491830703</v>
      </c>
      <c r="M3053" s="367">
        <v>35.999999999999979</v>
      </c>
      <c r="N3053" s="367">
        <v>36</v>
      </c>
      <c r="O3053" s="384">
        <v>15.119578746744255</v>
      </c>
      <c r="P3053" s="367">
        <v>0.52200000000000002</v>
      </c>
      <c r="Q3053" s="367">
        <v>36</v>
      </c>
      <c r="R3053" s="384">
        <v>40.147677202448811</v>
      </c>
      <c r="S3053" s="367">
        <v>0.504</v>
      </c>
      <c r="T3053" s="367">
        <v>1241.3793103448279</v>
      </c>
      <c r="U3053" s="384">
        <v>2487.4184233229607</v>
      </c>
      <c r="V3053" s="367">
        <v>36.000000000000014</v>
      </c>
      <c r="W3053" s="367">
        <v>59999.999999999971</v>
      </c>
      <c r="X3053" s="384">
        <v>2930.3777959947961</v>
      </c>
      <c r="Y3053" s="386">
        <v>35.999999999999986</v>
      </c>
      <c r="Z3053" s="367"/>
      <c r="AA3053" s="367"/>
      <c r="AB3053" s="367"/>
      <c r="AC3053" s="367"/>
      <c r="AD3053" s="367"/>
      <c r="AE3053" s="367"/>
      <c r="AF3053" s="367"/>
      <c r="AG3053" s="367"/>
      <c r="AH3053" s="367"/>
      <c r="AI3053" s="367"/>
      <c r="AJ3053" s="367"/>
      <c r="AK3053" s="367"/>
      <c r="AL3053" s="367"/>
      <c r="AM3053" s="367"/>
      <c r="AN3053" s="367"/>
      <c r="AO3053" s="367"/>
      <c r="AP3053" s="367"/>
      <c r="AQ3053" s="367"/>
      <c r="AR3053" s="367"/>
      <c r="AS3053" s="367"/>
      <c r="AT3053" s="367"/>
    </row>
    <row r="3054" spans="2:46" ht="13.8">
      <c r="B3054" s="26">
        <v>6.1666666666666687</v>
      </c>
      <c r="C3054" s="363">
        <v>12.876461075105208</v>
      </c>
      <c r="D3054" s="367">
        <v>37.000000000000014</v>
      </c>
      <c r="E3054" s="367">
        <v>1720.930232558138</v>
      </c>
      <c r="F3054" s="367">
        <v>378.06981297804487</v>
      </c>
      <c r="G3054" s="367">
        <v>36.999999999999972</v>
      </c>
      <c r="H3054" s="367">
        <v>9250</v>
      </c>
      <c r="I3054" s="384">
        <v>2771.0710199679711</v>
      </c>
      <c r="J3054" s="367">
        <v>37</v>
      </c>
      <c r="K3054" s="367">
        <v>2242.4242424242407</v>
      </c>
      <c r="L3054" s="384">
        <v>3193.4951593027185</v>
      </c>
      <c r="M3054" s="367">
        <v>36.999999999999979</v>
      </c>
      <c r="N3054" s="367">
        <v>37</v>
      </c>
      <c r="O3054" s="384">
        <v>15.467071876286663</v>
      </c>
      <c r="P3054" s="367">
        <v>0.53649999999999998</v>
      </c>
      <c r="Q3054" s="367">
        <v>37</v>
      </c>
      <c r="R3054" s="384">
        <v>41.2286759272871</v>
      </c>
      <c r="S3054" s="367">
        <v>0.51800000000000002</v>
      </c>
      <c r="T3054" s="367">
        <v>1275.8620689655177</v>
      </c>
      <c r="U3054" s="384">
        <v>2551.9736354965689</v>
      </c>
      <c r="V3054" s="367">
        <v>37.000000000000014</v>
      </c>
      <c r="W3054" s="367">
        <v>61666.666666666635</v>
      </c>
      <c r="X3054" s="384">
        <v>3011.6083630856374</v>
      </c>
      <c r="Y3054" s="386">
        <v>36.999999999999979</v>
      </c>
      <c r="Z3054" s="367"/>
      <c r="AA3054" s="367"/>
      <c r="AB3054" s="367"/>
      <c r="AC3054" s="367"/>
      <c r="AD3054" s="367"/>
      <c r="AE3054" s="367"/>
      <c r="AF3054" s="367"/>
      <c r="AG3054" s="367"/>
      <c r="AH3054" s="367"/>
      <c r="AI3054" s="367"/>
      <c r="AJ3054" s="367"/>
      <c r="AK3054" s="367"/>
      <c r="AL3054" s="367"/>
      <c r="AM3054" s="367"/>
      <c r="AN3054" s="367"/>
      <c r="AO3054" s="367"/>
      <c r="AP3054" s="367"/>
      <c r="AQ3054" s="367"/>
      <c r="AR3054" s="367"/>
      <c r="AS3054" s="367"/>
      <c r="AT3054" s="367"/>
    </row>
    <row r="3055" spans="2:46" ht="13.8">
      <c r="B3055" s="26">
        <v>6.3333333333333357</v>
      </c>
      <c r="C3055" s="363">
        <v>13.224444702394898</v>
      </c>
      <c r="D3055" s="367">
        <v>38.000000000000014</v>
      </c>
      <c r="E3055" s="367">
        <v>1767.4418604651146</v>
      </c>
      <c r="F3055" s="367">
        <v>382.27899539886641</v>
      </c>
      <c r="G3055" s="367">
        <v>37.999999999999964</v>
      </c>
      <c r="H3055" s="367">
        <v>9500</v>
      </c>
      <c r="I3055" s="384">
        <v>2775.2226909065012</v>
      </c>
      <c r="J3055" s="367">
        <v>38</v>
      </c>
      <c r="K3055" s="367">
        <v>2303.0303030303012</v>
      </c>
      <c r="L3055" s="384">
        <v>3275.2062877633934</v>
      </c>
      <c r="M3055" s="367">
        <v>37.999999999999972</v>
      </c>
      <c r="N3055" s="367">
        <v>38</v>
      </c>
      <c r="O3055" s="384">
        <v>15.810646348046472</v>
      </c>
      <c r="P3055" s="367">
        <v>0.55100000000000005</v>
      </c>
      <c r="Q3055" s="367">
        <v>38</v>
      </c>
      <c r="R3055" s="384">
        <v>42.307825218028889</v>
      </c>
      <c r="S3055" s="367">
        <v>0.53200000000000003</v>
      </c>
      <c r="T3055" s="367">
        <v>1310.3448275862074</v>
      </c>
      <c r="U3055" s="384">
        <v>2616.2834561009977</v>
      </c>
      <c r="V3055" s="367">
        <v>38.000000000000014</v>
      </c>
      <c r="W3055" s="367">
        <v>63333.333333333299</v>
      </c>
      <c r="X3055" s="384">
        <v>3092.8298049801956</v>
      </c>
      <c r="Y3055" s="386">
        <v>37.999999999999979</v>
      </c>
      <c r="Z3055" s="367"/>
      <c r="AA3055" s="367"/>
      <c r="AB3055" s="367"/>
      <c r="AC3055" s="367"/>
      <c r="AD3055" s="367"/>
      <c r="AE3055" s="367"/>
      <c r="AF3055" s="367"/>
      <c r="AG3055" s="367"/>
      <c r="AH3055" s="367"/>
      <c r="AI3055" s="367"/>
      <c r="AJ3055" s="367"/>
      <c r="AK3055" s="367"/>
      <c r="AL3055" s="367"/>
      <c r="AM3055" s="367"/>
      <c r="AN3055" s="367"/>
      <c r="AO3055" s="367"/>
      <c r="AP3055" s="367"/>
      <c r="AQ3055" s="367"/>
      <c r="AR3055" s="367"/>
      <c r="AS3055" s="367"/>
      <c r="AT3055" s="367"/>
    </row>
    <row r="3056" spans="2:46" ht="13.8">
      <c r="B3056" s="26">
        <v>6.5000000000000027</v>
      </c>
      <c r="C3056" s="363">
        <v>13.572426812095133</v>
      </c>
      <c r="D3056" s="367">
        <v>39.000000000000014</v>
      </c>
      <c r="E3056" s="367">
        <v>1813.9534883720912</v>
      </c>
      <c r="F3056" s="367">
        <v>386.17191883902274</v>
      </c>
      <c r="G3056" s="367">
        <v>38.999999999999964</v>
      </c>
      <c r="H3056" s="367">
        <v>9750</v>
      </c>
      <c r="I3056" s="384">
        <v>2775.6510912970321</v>
      </c>
      <c r="J3056" s="367">
        <v>39</v>
      </c>
      <c r="K3056" s="367">
        <v>2363.6363636363617</v>
      </c>
      <c r="L3056" s="384">
        <v>3356.6753345650968</v>
      </c>
      <c r="M3056" s="367">
        <v>38.999999999999972</v>
      </c>
      <c r="N3056" s="367">
        <v>39</v>
      </c>
      <c r="O3056" s="384">
        <v>16.150302162023667</v>
      </c>
      <c r="P3056" s="367">
        <v>0.5655</v>
      </c>
      <c r="Q3056" s="367">
        <v>39</v>
      </c>
      <c r="R3056" s="384">
        <v>43.385125074674157</v>
      </c>
      <c r="S3056" s="367">
        <v>0.54600000000000004</v>
      </c>
      <c r="T3056" s="367">
        <v>1344.8275862068972</v>
      </c>
      <c r="U3056" s="384">
        <v>2680.3478851362488</v>
      </c>
      <c r="V3056" s="367">
        <v>39.000000000000021</v>
      </c>
      <c r="W3056" s="367">
        <v>64999.999999999964</v>
      </c>
      <c r="X3056" s="384">
        <v>3174.0421216784707</v>
      </c>
      <c r="Y3056" s="386">
        <v>38.999999999999979</v>
      </c>
      <c r="Z3056" s="367"/>
      <c r="AA3056" s="367"/>
      <c r="AB3056" s="367"/>
      <c r="AC3056" s="367"/>
      <c r="AD3056" s="367"/>
      <c r="AE3056" s="367"/>
      <c r="AF3056" s="367"/>
      <c r="AG3056" s="367"/>
      <c r="AH3056" s="367"/>
      <c r="AI3056" s="367"/>
      <c r="AJ3056" s="367"/>
      <c r="AK3056" s="367"/>
      <c r="AL3056" s="367"/>
      <c r="AM3056" s="367"/>
      <c r="AN3056" s="367"/>
      <c r="AO3056" s="367"/>
      <c r="AP3056" s="367"/>
      <c r="AQ3056" s="367"/>
      <c r="AR3056" s="367"/>
      <c r="AS3056" s="367"/>
      <c r="AT3056" s="367"/>
    </row>
    <row r="3057" spans="2:46" ht="13.8">
      <c r="B3057" s="26">
        <v>6.6666666666666696</v>
      </c>
      <c r="C3057" s="363">
        <v>13.920407404205918</v>
      </c>
      <c r="D3057" s="367">
        <v>40.000000000000021</v>
      </c>
      <c r="E3057" s="367">
        <v>1860.4651162790678</v>
      </c>
      <c r="F3057" s="367">
        <v>389.74858329851384</v>
      </c>
      <c r="G3057" s="367">
        <v>39.999999999999957</v>
      </c>
      <c r="H3057" s="367">
        <v>10000</v>
      </c>
      <c r="I3057" s="384">
        <v>2772.3562211395665</v>
      </c>
      <c r="J3057" s="367">
        <v>40</v>
      </c>
      <c r="K3057" s="367">
        <v>2424.2424242424222</v>
      </c>
      <c r="L3057" s="384">
        <v>3437.9022997078259</v>
      </c>
      <c r="M3057" s="367">
        <v>39.999999999999964</v>
      </c>
      <c r="N3057" s="367">
        <v>40</v>
      </c>
      <c r="O3057" s="384">
        <v>16.486039318218253</v>
      </c>
      <c r="P3057" s="367">
        <v>0.57999999999999996</v>
      </c>
      <c r="Q3057" s="367">
        <v>40</v>
      </c>
      <c r="R3057" s="384">
        <v>44.460575497222933</v>
      </c>
      <c r="S3057" s="367">
        <v>0.55999999999999994</v>
      </c>
      <c r="T3057" s="367">
        <v>1379.310344827587</v>
      </c>
      <c r="U3057" s="384">
        <v>2744.1669226023205</v>
      </c>
      <c r="V3057" s="367">
        <v>40.000000000000021</v>
      </c>
      <c r="W3057" s="367">
        <v>66666.666666666628</v>
      </c>
      <c r="X3057" s="384">
        <v>3255.2453131804627</v>
      </c>
      <c r="Y3057" s="386">
        <v>39.999999999999972</v>
      </c>
      <c r="Z3057" s="367"/>
      <c r="AA3057" s="367"/>
      <c r="AB3057" s="367"/>
      <c r="AC3057" s="367"/>
      <c r="AD3057" s="367"/>
      <c r="AE3057" s="367"/>
      <c r="AF3057" s="367"/>
      <c r="AG3057" s="367"/>
      <c r="AH3057" s="367"/>
      <c r="AI3057" s="367"/>
      <c r="AJ3057" s="367"/>
      <c r="AK3057" s="367"/>
      <c r="AL3057" s="367"/>
      <c r="AM3057" s="367"/>
      <c r="AN3057" s="367"/>
      <c r="AO3057" s="367"/>
      <c r="AP3057" s="367"/>
      <c r="AQ3057" s="367"/>
      <c r="AR3057" s="367"/>
      <c r="AS3057" s="367"/>
      <c r="AT3057" s="367"/>
    </row>
    <row r="3058" spans="2:46" ht="13.8">
      <c r="B3058" s="26">
        <v>6.8333333333333366</v>
      </c>
      <c r="C3058" s="363">
        <v>14.268386478727244</v>
      </c>
      <c r="D3058" s="367">
        <v>41.000000000000021</v>
      </c>
      <c r="E3058" s="367">
        <v>1906.9767441860445</v>
      </c>
      <c r="F3058" s="367">
        <v>393.00898877733977</v>
      </c>
      <c r="G3058" s="367">
        <v>40.999999999999957</v>
      </c>
      <c r="H3058" s="367">
        <v>10250</v>
      </c>
      <c r="I3058" s="384">
        <v>2765.3380804341023</v>
      </c>
      <c r="J3058" s="367">
        <v>40.999999999999993</v>
      </c>
      <c r="K3058" s="367">
        <v>2484.8484848484827</v>
      </c>
      <c r="L3058" s="384">
        <v>3518.887183191584</v>
      </c>
      <c r="M3058" s="367">
        <v>40.999999999999964</v>
      </c>
      <c r="N3058" s="367">
        <v>41</v>
      </c>
      <c r="O3058" s="384">
        <v>16.817857816630234</v>
      </c>
      <c r="P3058" s="367">
        <v>0.59450000000000003</v>
      </c>
      <c r="Q3058" s="367">
        <v>41</v>
      </c>
      <c r="R3058" s="384">
        <v>45.534176485675196</v>
      </c>
      <c r="S3058" s="367">
        <v>0.57399999999999995</v>
      </c>
      <c r="T3058" s="367">
        <v>1413.7931034482767</v>
      </c>
      <c r="U3058" s="384">
        <v>2807.7405684992132</v>
      </c>
      <c r="V3058" s="367">
        <v>41.000000000000021</v>
      </c>
      <c r="W3058" s="367">
        <v>68333.333333333299</v>
      </c>
      <c r="X3058" s="384">
        <v>3336.4393794861726</v>
      </c>
      <c r="Y3058" s="386">
        <v>40.999999999999979</v>
      </c>
      <c r="Z3058" s="367"/>
      <c r="AA3058" s="367"/>
      <c r="AB3058" s="367"/>
      <c r="AC3058" s="367"/>
      <c r="AD3058" s="367"/>
      <c r="AE3058" s="367"/>
      <c r="AF3058" s="367"/>
      <c r="AG3058" s="367"/>
      <c r="AH3058" s="367"/>
      <c r="AI3058" s="367"/>
      <c r="AJ3058" s="367"/>
      <c r="AK3058" s="367"/>
      <c r="AL3058" s="367"/>
      <c r="AM3058" s="367"/>
      <c r="AN3058" s="367"/>
      <c r="AO3058" s="367"/>
      <c r="AP3058" s="367"/>
      <c r="AQ3058" s="367"/>
      <c r="AR3058" s="367"/>
      <c r="AS3058" s="367"/>
      <c r="AT3058" s="367"/>
    </row>
    <row r="3059" spans="2:46" ht="13.8">
      <c r="B3059" s="26">
        <v>7.0000000000000036</v>
      </c>
      <c r="C3059" s="363">
        <v>14.616364035659116</v>
      </c>
      <c r="D3059" s="367">
        <v>42.000000000000021</v>
      </c>
      <c r="E3059" s="367">
        <v>1953.4883720930211</v>
      </c>
      <c r="F3059" s="367">
        <v>395.95313527550041</v>
      </c>
      <c r="G3059" s="367">
        <v>41.999999999999957</v>
      </c>
      <c r="H3059" s="367">
        <v>10500</v>
      </c>
      <c r="I3059" s="384">
        <v>2754.5966691806407</v>
      </c>
      <c r="J3059" s="367">
        <v>41.999999999999993</v>
      </c>
      <c r="K3059" s="367">
        <v>2545.4545454545432</v>
      </c>
      <c r="L3059" s="384">
        <v>3599.6299850163687</v>
      </c>
      <c r="M3059" s="367">
        <v>41.999999999999964</v>
      </c>
      <c r="N3059" s="367">
        <v>42</v>
      </c>
      <c r="O3059" s="384">
        <v>17.145757657259601</v>
      </c>
      <c r="P3059" s="367">
        <v>0.60899999999999999</v>
      </c>
      <c r="Q3059" s="367">
        <v>42</v>
      </c>
      <c r="R3059" s="384">
        <v>46.60592804003096</v>
      </c>
      <c r="S3059" s="367">
        <v>0.58799999999999997</v>
      </c>
      <c r="T3059" s="367">
        <v>1448.2758620689665</v>
      </c>
      <c r="U3059" s="384">
        <v>2871.0688228269273</v>
      </c>
      <c r="V3059" s="367">
        <v>42.000000000000028</v>
      </c>
      <c r="W3059" s="367">
        <v>69999.999999999971</v>
      </c>
      <c r="X3059" s="384">
        <v>3417.624320595598</v>
      </c>
      <c r="Y3059" s="386">
        <v>41.999999999999979</v>
      </c>
      <c r="Z3059" s="367"/>
      <c r="AA3059" s="367"/>
      <c r="AB3059" s="367"/>
      <c r="AC3059" s="367"/>
      <c r="AD3059" s="367"/>
      <c r="AE3059" s="367"/>
      <c r="AF3059" s="367"/>
      <c r="AG3059" s="367"/>
      <c r="AH3059" s="367"/>
      <c r="AI3059" s="367"/>
      <c r="AJ3059" s="367"/>
      <c r="AK3059" s="367"/>
      <c r="AL3059" s="367"/>
      <c r="AM3059" s="367"/>
      <c r="AN3059" s="367"/>
      <c r="AO3059" s="367"/>
      <c r="AP3059" s="367"/>
      <c r="AQ3059" s="367"/>
      <c r="AR3059" s="367"/>
      <c r="AS3059" s="367"/>
      <c r="AT3059" s="367"/>
    </row>
    <row r="3060" spans="2:46" ht="13.8">
      <c r="B3060" s="26">
        <v>7.1666666666666705</v>
      </c>
      <c r="C3060" s="363">
        <v>14.964340075001532</v>
      </c>
      <c r="D3060" s="367">
        <v>43.000000000000021</v>
      </c>
      <c r="E3060" s="367">
        <v>1999.9999999999977</v>
      </c>
      <c r="F3060" s="367">
        <v>398.58102279299584</v>
      </c>
      <c r="G3060" s="367">
        <v>42.999999999999957</v>
      </c>
      <c r="H3060" s="367">
        <v>10750</v>
      </c>
      <c r="I3060" s="384">
        <v>2740.1319873791808</v>
      </c>
      <c r="J3060" s="367">
        <v>43</v>
      </c>
      <c r="K3060" s="367">
        <v>2606.0606060606037</v>
      </c>
      <c r="L3060" s="384">
        <v>3680.1307051821814</v>
      </c>
      <c r="M3060" s="367">
        <v>42.999999999999964</v>
      </c>
      <c r="N3060" s="367">
        <v>43</v>
      </c>
      <c r="O3060" s="384">
        <v>17.469738840106363</v>
      </c>
      <c r="P3060" s="367">
        <v>0.62350000000000005</v>
      </c>
      <c r="Q3060" s="367">
        <v>43</v>
      </c>
      <c r="R3060" s="384">
        <v>47.675830160290239</v>
      </c>
      <c r="S3060" s="367">
        <v>0.60199999999999998</v>
      </c>
      <c r="T3060" s="367">
        <v>1482.7586206896563</v>
      </c>
      <c r="U3060" s="384">
        <v>2934.1516855854629</v>
      </c>
      <c r="V3060" s="367">
        <v>43.000000000000028</v>
      </c>
      <c r="W3060" s="367">
        <v>71666.666666666642</v>
      </c>
      <c r="X3060" s="384">
        <v>3498.8001365087416</v>
      </c>
      <c r="Y3060" s="386">
        <v>42.999999999999986</v>
      </c>
      <c r="Z3060" s="367"/>
      <c r="AA3060" s="367"/>
      <c r="AB3060" s="367"/>
      <c r="AC3060" s="367"/>
      <c r="AD3060" s="367"/>
      <c r="AE3060" s="367"/>
      <c r="AF3060" s="367"/>
      <c r="AG3060" s="367"/>
      <c r="AH3060" s="367"/>
      <c r="AI3060" s="367"/>
      <c r="AJ3060" s="367"/>
      <c r="AK3060" s="367"/>
      <c r="AL3060" s="367"/>
      <c r="AM3060" s="367"/>
      <c r="AN3060" s="367"/>
      <c r="AO3060" s="367"/>
      <c r="AP3060" s="367"/>
      <c r="AQ3060" s="367"/>
      <c r="AR3060" s="367"/>
      <c r="AS3060" s="367"/>
      <c r="AT3060" s="367"/>
    </row>
    <row r="3061" spans="2:46" ht="13.8">
      <c r="B3061" s="26">
        <v>7.3333333333333375</v>
      </c>
      <c r="C3061" s="363">
        <v>15.312314596754495</v>
      </c>
      <c r="D3061" s="367">
        <v>44.000000000000028</v>
      </c>
      <c r="E3061" s="367">
        <v>2046.5116279069744</v>
      </c>
      <c r="F3061" s="367">
        <v>400.89265132982609</v>
      </c>
      <c r="G3061" s="367">
        <v>43.99999999999995</v>
      </c>
      <c r="H3061" s="367">
        <v>11000</v>
      </c>
      <c r="I3061" s="384">
        <v>2721.9440350297241</v>
      </c>
      <c r="J3061" s="367">
        <v>44</v>
      </c>
      <c r="K3061" s="367">
        <v>2666.6666666666642</v>
      </c>
      <c r="L3061" s="384">
        <v>3760.3893436890221</v>
      </c>
      <c r="M3061" s="367">
        <v>43.999999999999964</v>
      </c>
      <c r="N3061" s="367">
        <v>44</v>
      </c>
      <c r="O3061" s="384">
        <v>17.789801365170515</v>
      </c>
      <c r="P3061" s="367">
        <v>0.63800000000000001</v>
      </c>
      <c r="Q3061" s="367">
        <v>44</v>
      </c>
      <c r="R3061" s="384">
        <v>48.743882846453005</v>
      </c>
      <c r="S3061" s="367">
        <v>0.61599999999999999</v>
      </c>
      <c r="T3061" s="367">
        <v>1517.241379310346</v>
      </c>
      <c r="U3061" s="384">
        <v>2996.9891567748195</v>
      </c>
      <c r="V3061" s="367">
        <v>44.000000000000036</v>
      </c>
      <c r="W3061" s="367">
        <v>73333.333333333314</v>
      </c>
      <c r="X3061" s="384">
        <v>3579.9668272256022</v>
      </c>
      <c r="Y3061" s="386">
        <v>43.999999999999986</v>
      </c>
      <c r="Z3061" s="367"/>
      <c r="AA3061" s="367"/>
      <c r="AB3061" s="367"/>
      <c r="AC3061" s="367"/>
      <c r="AD3061" s="367"/>
      <c r="AE3061" s="367"/>
      <c r="AF3061" s="367"/>
      <c r="AG3061" s="367"/>
      <c r="AH3061" s="367"/>
      <c r="AI3061" s="367"/>
      <c r="AJ3061" s="367"/>
      <c r="AK3061" s="367"/>
      <c r="AL3061" s="367"/>
      <c r="AM3061" s="367"/>
      <c r="AN3061" s="367"/>
      <c r="AO3061" s="367"/>
      <c r="AP3061" s="367"/>
      <c r="AQ3061" s="367"/>
      <c r="AR3061" s="367"/>
      <c r="AS3061" s="367"/>
      <c r="AT3061" s="367"/>
    </row>
    <row r="3062" spans="2:46" ht="13.8">
      <c r="B3062" s="26">
        <v>7.5000000000000044</v>
      </c>
      <c r="C3062" s="363">
        <v>15.660287600918002</v>
      </c>
      <c r="D3062" s="367">
        <v>45.000000000000028</v>
      </c>
      <c r="E3062" s="367">
        <v>2093.023255813951</v>
      </c>
      <c r="F3062" s="367">
        <v>402.88802088599112</v>
      </c>
      <c r="G3062" s="367">
        <v>44.99999999999995</v>
      </c>
      <c r="H3062" s="367">
        <v>11250</v>
      </c>
      <c r="I3062" s="384">
        <v>2700.0328121322691</v>
      </c>
      <c r="J3062" s="367">
        <v>45</v>
      </c>
      <c r="K3062" s="367">
        <v>2727.2727272727248</v>
      </c>
      <c r="L3062" s="384">
        <v>3840.405900536889</v>
      </c>
      <c r="M3062" s="367">
        <v>44.999999999999964</v>
      </c>
      <c r="N3062" s="367">
        <v>45</v>
      </c>
      <c r="O3062" s="384">
        <v>18.105945232452061</v>
      </c>
      <c r="P3062" s="367">
        <v>0.65249999999999997</v>
      </c>
      <c r="Q3062" s="367">
        <v>45</v>
      </c>
      <c r="R3062" s="384">
        <v>49.810086098519264</v>
      </c>
      <c r="S3062" s="367">
        <v>0.63</v>
      </c>
      <c r="T3062" s="367">
        <v>1551.7241379310358</v>
      </c>
      <c r="U3062" s="384">
        <v>3059.5812363949981</v>
      </c>
      <c r="V3062" s="367">
        <v>45.000000000000043</v>
      </c>
      <c r="W3062" s="367">
        <v>74999.999999999985</v>
      </c>
      <c r="X3062" s="384">
        <v>3661.1243927461796</v>
      </c>
      <c r="Y3062" s="386">
        <v>44.999999999999993</v>
      </c>
      <c r="Z3062" s="367"/>
      <c r="AA3062" s="367"/>
      <c r="AB3062" s="367"/>
      <c r="AC3062" s="367"/>
      <c r="AD3062" s="367"/>
      <c r="AE3062" s="367"/>
      <c r="AF3062" s="367"/>
      <c r="AG3062" s="367"/>
      <c r="AH3062" s="367"/>
      <c r="AI3062" s="367"/>
      <c r="AJ3062" s="367"/>
      <c r="AK3062" s="367"/>
      <c r="AL3062" s="367"/>
      <c r="AM3062" s="367"/>
      <c r="AN3062" s="367"/>
      <c r="AO3062" s="367"/>
      <c r="AP3062" s="367"/>
      <c r="AQ3062" s="367"/>
      <c r="AR3062" s="367"/>
      <c r="AS3062" s="367"/>
      <c r="AT3062" s="367"/>
    </row>
    <row r="3063" spans="2:46" ht="13.8">
      <c r="B3063" s="26">
        <v>7.6666666666666714</v>
      </c>
      <c r="C3063" s="363">
        <v>16.008259087492057</v>
      </c>
      <c r="D3063" s="367">
        <v>46.000000000000028</v>
      </c>
      <c r="E3063" s="367">
        <v>2139.5348837209276</v>
      </c>
      <c r="F3063" s="367">
        <v>404.56713146149099</v>
      </c>
      <c r="G3063" s="367">
        <v>45.999999999999943</v>
      </c>
      <c r="H3063" s="367">
        <v>11500</v>
      </c>
      <c r="I3063" s="384">
        <v>2674.3983186868168</v>
      </c>
      <c r="J3063" s="367">
        <v>46</v>
      </c>
      <c r="K3063" s="367">
        <v>2787.8787878787853</v>
      </c>
      <c r="L3063" s="384">
        <v>3920.1803757257831</v>
      </c>
      <c r="M3063" s="367">
        <v>45.999999999999957</v>
      </c>
      <c r="N3063" s="367">
        <v>46</v>
      </c>
      <c r="O3063" s="384">
        <v>18.418170441950995</v>
      </c>
      <c r="P3063" s="367">
        <v>0.66700000000000004</v>
      </c>
      <c r="Q3063" s="367">
        <v>46</v>
      </c>
      <c r="R3063" s="384">
        <v>50.874439916489031</v>
      </c>
      <c r="S3063" s="367">
        <v>0.64400000000000002</v>
      </c>
      <c r="T3063" s="367">
        <v>1586.2068965517255</v>
      </c>
      <c r="U3063" s="384">
        <v>3121.9279244459967</v>
      </c>
      <c r="V3063" s="367">
        <v>46.000000000000043</v>
      </c>
      <c r="W3063" s="367">
        <v>76666.666666666657</v>
      </c>
      <c r="X3063" s="384">
        <v>3742.2728330704736</v>
      </c>
      <c r="Y3063" s="386">
        <v>45.999999999999993</v>
      </c>
      <c r="Z3063" s="367"/>
      <c r="AA3063" s="367"/>
      <c r="AB3063" s="367"/>
      <c r="AC3063" s="367"/>
      <c r="AD3063" s="367"/>
      <c r="AE3063" s="367"/>
      <c r="AF3063" s="367"/>
      <c r="AG3063" s="367"/>
      <c r="AH3063" s="367"/>
      <c r="AI3063" s="367"/>
      <c r="AJ3063" s="367"/>
      <c r="AK3063" s="367"/>
      <c r="AL3063" s="367"/>
      <c r="AM3063" s="367"/>
      <c r="AN3063" s="367"/>
      <c r="AO3063" s="367"/>
      <c r="AP3063" s="367"/>
      <c r="AQ3063" s="367"/>
      <c r="AR3063" s="367"/>
      <c r="AS3063" s="367"/>
      <c r="AT3063" s="367"/>
    </row>
    <row r="3064" spans="2:46" ht="13.8">
      <c r="B3064" s="26">
        <v>7.8333333333333384</v>
      </c>
      <c r="C3064" s="363">
        <v>16.356229056476653</v>
      </c>
      <c r="D3064" s="367">
        <v>47.000000000000028</v>
      </c>
      <c r="E3064" s="367">
        <v>2186.0465116279042</v>
      </c>
      <c r="F3064" s="367">
        <v>405.92998305632551</v>
      </c>
      <c r="G3064" s="367">
        <v>46.999999999999943</v>
      </c>
      <c r="H3064" s="367">
        <v>11750</v>
      </c>
      <c r="I3064" s="384">
        <v>2645.0405546933666</v>
      </c>
      <c r="J3064" s="367">
        <v>47</v>
      </c>
      <c r="K3064" s="367">
        <v>2848.4848484848458</v>
      </c>
      <c r="L3064" s="384">
        <v>3999.7127692557051</v>
      </c>
      <c r="M3064" s="367">
        <v>46.999999999999957</v>
      </c>
      <c r="N3064" s="367">
        <v>47</v>
      </c>
      <c r="O3064" s="384">
        <v>18.726476993667319</v>
      </c>
      <c r="P3064" s="367">
        <v>0.68149999999999999</v>
      </c>
      <c r="Q3064" s="367">
        <v>47</v>
      </c>
      <c r="R3064" s="384">
        <v>51.936944300362264</v>
      </c>
      <c r="S3064" s="367">
        <v>0.65799999999999992</v>
      </c>
      <c r="T3064" s="367">
        <v>1620.6896551724153</v>
      </c>
      <c r="U3064" s="384">
        <v>3184.0292209278168</v>
      </c>
      <c r="V3064" s="367">
        <v>47.000000000000043</v>
      </c>
      <c r="W3064" s="367">
        <v>78333.333333333328</v>
      </c>
      <c r="X3064" s="384">
        <v>3823.4121481984848</v>
      </c>
      <c r="Y3064" s="386">
        <v>46.999999999999993</v>
      </c>
      <c r="Z3064" s="367"/>
      <c r="AA3064" s="367"/>
      <c r="AB3064" s="367"/>
      <c r="AC3064" s="367"/>
      <c r="AD3064" s="367"/>
      <c r="AE3064" s="367"/>
      <c r="AF3064" s="367"/>
      <c r="AG3064" s="367"/>
      <c r="AH3064" s="367"/>
      <c r="AI3064" s="367"/>
      <c r="AJ3064" s="367"/>
      <c r="AK3064" s="367"/>
      <c r="AL3064" s="367"/>
      <c r="AM3064" s="367"/>
      <c r="AN3064" s="367"/>
      <c r="AO3064" s="367"/>
      <c r="AP3064" s="367"/>
      <c r="AQ3064" s="367"/>
      <c r="AR3064" s="367"/>
      <c r="AS3064" s="367"/>
      <c r="AT3064" s="367"/>
    </row>
    <row r="3065" spans="2:46" ht="13.8">
      <c r="B3065" s="26">
        <v>8.0000000000000053</v>
      </c>
      <c r="C3065" s="363">
        <v>16.7041975078718</v>
      </c>
      <c r="D3065" s="367">
        <v>48.000000000000036</v>
      </c>
      <c r="E3065" s="367">
        <v>2232.5581395348809</v>
      </c>
      <c r="F3065" s="367">
        <v>406.97657567049498</v>
      </c>
      <c r="G3065" s="367">
        <v>47.999999999999936</v>
      </c>
      <c r="H3065" s="367">
        <v>12000</v>
      </c>
      <c r="I3065" s="384">
        <v>2611.9595201519182</v>
      </c>
      <c r="J3065" s="367">
        <v>48</v>
      </c>
      <c r="K3065" s="367">
        <v>2909.0909090909063</v>
      </c>
      <c r="L3065" s="384">
        <v>4079.0030811266543</v>
      </c>
      <c r="M3065" s="367">
        <v>47.999999999999957</v>
      </c>
      <c r="N3065" s="367">
        <v>48</v>
      </c>
      <c r="O3065" s="384">
        <v>19.030864887601037</v>
      </c>
      <c r="P3065" s="367">
        <v>0.69599999999999995</v>
      </c>
      <c r="Q3065" s="367">
        <v>48</v>
      </c>
      <c r="R3065" s="384">
        <v>52.997599250139018</v>
      </c>
      <c r="S3065" s="367">
        <v>0.67199999999999993</v>
      </c>
      <c r="T3065" s="367">
        <v>1655.1724137931051</v>
      </c>
      <c r="U3065" s="384">
        <v>3245.8851258404588</v>
      </c>
      <c r="V3065" s="367">
        <v>48.00000000000005</v>
      </c>
      <c r="W3065" s="367">
        <v>80000</v>
      </c>
      <c r="X3065" s="384">
        <v>3904.542338130213</v>
      </c>
      <c r="Y3065" s="386">
        <v>48</v>
      </c>
      <c r="Z3065" s="367"/>
      <c r="AA3065" s="367"/>
      <c r="AB3065" s="367"/>
      <c r="AC3065" s="367"/>
      <c r="AD3065" s="367"/>
      <c r="AE3065" s="367"/>
      <c r="AF3065" s="367"/>
      <c r="AG3065" s="367"/>
      <c r="AH3065" s="367"/>
      <c r="AI3065" s="367"/>
      <c r="AJ3065" s="367"/>
      <c r="AK3065" s="367"/>
      <c r="AL3065" s="367"/>
      <c r="AM3065" s="367"/>
      <c r="AN3065" s="367"/>
      <c r="AO3065" s="367"/>
      <c r="AP3065" s="367"/>
      <c r="AQ3065" s="367"/>
      <c r="AR3065" s="367"/>
      <c r="AS3065" s="367"/>
      <c r="AT3065" s="367"/>
    </row>
    <row r="3066" spans="2:46" ht="13.8">
      <c r="B3066" s="26">
        <v>8.1666666666666714</v>
      </c>
      <c r="C3066" s="363">
        <v>17.052164441677483</v>
      </c>
      <c r="D3066" s="367">
        <v>49.000000000000028</v>
      </c>
      <c r="E3066" s="367">
        <v>2279.0697674418575</v>
      </c>
      <c r="F3066" s="367">
        <v>407.70690930399911</v>
      </c>
      <c r="G3066" s="367">
        <v>48.999999999999936</v>
      </c>
      <c r="H3066" s="367">
        <v>12250</v>
      </c>
      <c r="I3066" s="384">
        <v>2575.155215062473</v>
      </c>
      <c r="J3066" s="367">
        <v>48.999999999999993</v>
      </c>
      <c r="K3066" s="367">
        <v>2969.6969696969668</v>
      </c>
      <c r="L3066" s="384">
        <v>4158.0513113386305</v>
      </c>
      <c r="M3066" s="367">
        <v>48.99999999999995</v>
      </c>
      <c r="N3066" s="367">
        <v>49</v>
      </c>
      <c r="O3066" s="384">
        <v>19.331334123752143</v>
      </c>
      <c r="P3066" s="367">
        <v>0.71050000000000002</v>
      </c>
      <c r="Q3066" s="367">
        <v>49</v>
      </c>
      <c r="R3066" s="384">
        <v>54.056404765819281</v>
      </c>
      <c r="S3066" s="367">
        <v>0.68599999999999994</v>
      </c>
      <c r="T3066" s="367">
        <v>1689.6551724137948</v>
      </c>
      <c r="U3066" s="384">
        <v>3307.4956391839214</v>
      </c>
      <c r="V3066" s="367">
        <v>49.00000000000005</v>
      </c>
      <c r="W3066" s="367">
        <v>81666.666666666672</v>
      </c>
      <c r="X3066" s="384">
        <v>3985.6634028656581</v>
      </c>
      <c r="Y3066" s="386">
        <v>49</v>
      </c>
      <c r="Z3066" s="367"/>
      <c r="AA3066" s="367"/>
      <c r="AB3066" s="367"/>
      <c r="AC3066" s="367"/>
      <c r="AD3066" s="367"/>
      <c r="AE3066" s="367"/>
      <c r="AF3066" s="367"/>
      <c r="AG3066" s="367"/>
      <c r="AH3066" s="367"/>
      <c r="AI3066" s="367"/>
      <c r="AJ3066" s="367"/>
      <c r="AK3066" s="367"/>
      <c r="AL3066" s="367"/>
      <c r="AM3066" s="367"/>
      <c r="AN3066" s="367"/>
      <c r="AO3066" s="367"/>
      <c r="AP3066" s="367"/>
      <c r="AQ3066" s="367"/>
      <c r="AR3066" s="367"/>
      <c r="AS3066" s="367"/>
      <c r="AT3066" s="367"/>
    </row>
    <row r="3067" spans="2:46" ht="13.8">
      <c r="B3067" s="26">
        <v>8.3333333333333375</v>
      </c>
      <c r="C3067" s="363">
        <v>17.400129857893717</v>
      </c>
      <c r="D3067" s="367">
        <v>50.000000000000021</v>
      </c>
      <c r="E3067" s="367">
        <v>2325.5813953488341</v>
      </c>
      <c r="F3067" s="367">
        <v>408.12098395683807</v>
      </c>
      <c r="G3067" s="367">
        <v>49.999999999999936</v>
      </c>
      <c r="H3067" s="367">
        <v>12500</v>
      </c>
      <c r="I3067" s="384">
        <v>2534.6276394250294</v>
      </c>
      <c r="J3067" s="367">
        <v>49.999999999999993</v>
      </c>
      <c r="K3067" s="367">
        <v>3030.3030303030273</v>
      </c>
      <c r="L3067" s="384">
        <v>4236.8574598916366</v>
      </c>
      <c r="M3067" s="367">
        <v>49.999999999999957</v>
      </c>
      <c r="N3067" s="367">
        <v>50</v>
      </c>
      <c r="O3067" s="384">
        <v>19.627884702120642</v>
      </c>
      <c r="P3067" s="367">
        <v>0.72499999999999998</v>
      </c>
      <c r="Q3067" s="367">
        <v>50</v>
      </c>
      <c r="R3067" s="384">
        <v>55.11336084740303</v>
      </c>
      <c r="S3067" s="367">
        <v>0.7</v>
      </c>
      <c r="T3067" s="367">
        <v>1724.1379310344846</v>
      </c>
      <c r="U3067" s="384">
        <v>3368.8607609582045</v>
      </c>
      <c r="V3067" s="367">
        <v>50.00000000000005</v>
      </c>
      <c r="W3067" s="367">
        <v>83333.333333333343</v>
      </c>
      <c r="X3067" s="384">
        <v>4066.7753424048196</v>
      </c>
      <c r="Y3067" s="386">
        <v>50</v>
      </c>
      <c r="Z3067" s="367"/>
      <c r="AA3067" s="367"/>
      <c r="AB3067" s="367"/>
      <c r="AC3067" s="367"/>
      <c r="AD3067" s="367"/>
      <c r="AE3067" s="367"/>
      <c r="AF3067" s="367"/>
      <c r="AG3067" s="367"/>
      <c r="AH3067" s="367"/>
      <c r="AI3067" s="367"/>
      <c r="AJ3067" s="367"/>
      <c r="AK3067" s="367"/>
      <c r="AL3067" s="367"/>
      <c r="AM3067" s="367"/>
      <c r="AN3067" s="367"/>
      <c r="AO3067" s="367"/>
      <c r="AP3067" s="367"/>
      <c r="AQ3067" s="367"/>
      <c r="AR3067" s="367"/>
      <c r="AS3067" s="367"/>
      <c r="AT3067" s="367"/>
    </row>
    <row r="3068" spans="2:46" ht="13.8">
      <c r="B3068" s="26">
        <v>8.5000000000000036</v>
      </c>
      <c r="C3068" s="363">
        <v>17.748093756520493</v>
      </c>
      <c r="D3068" s="367">
        <v>51.000000000000021</v>
      </c>
      <c r="E3068" s="367">
        <v>2372.0930232558107</v>
      </c>
      <c r="F3068" s="367">
        <v>408.21879962901181</v>
      </c>
      <c r="G3068" s="367">
        <v>50.999999999999936</v>
      </c>
      <c r="H3068" s="367">
        <v>12750</v>
      </c>
      <c r="I3068" s="384">
        <v>2490.3767932395886</v>
      </c>
      <c r="J3068" s="367">
        <v>51</v>
      </c>
      <c r="K3068" s="367">
        <v>3090.9090909090878</v>
      </c>
      <c r="L3068" s="384">
        <v>4315.421526785668</v>
      </c>
      <c r="M3068" s="367">
        <v>50.999999999999957</v>
      </c>
      <c r="N3068" s="367">
        <v>51</v>
      </c>
      <c r="O3068" s="384">
        <v>19.920516622706536</v>
      </c>
      <c r="P3068" s="367">
        <v>0.73950000000000005</v>
      </c>
      <c r="Q3068" s="367">
        <v>51</v>
      </c>
      <c r="R3068" s="384">
        <v>56.168467494890287</v>
      </c>
      <c r="S3068" s="367">
        <v>0.71399999999999997</v>
      </c>
      <c r="T3068" s="367">
        <v>1758.6206896551744</v>
      </c>
      <c r="U3068" s="384">
        <v>3429.98049116331</v>
      </c>
      <c r="V3068" s="367">
        <v>51.000000000000057</v>
      </c>
      <c r="W3068" s="367">
        <v>85000.000000000015</v>
      </c>
      <c r="X3068" s="384">
        <v>4147.878156747699</v>
      </c>
      <c r="Y3068" s="386">
        <v>51.000000000000007</v>
      </c>
      <c r="Z3068" s="367"/>
      <c r="AA3068" s="367"/>
      <c r="AB3068" s="367"/>
      <c r="AC3068" s="367"/>
      <c r="AD3068" s="367"/>
      <c r="AE3068" s="367"/>
      <c r="AF3068" s="367"/>
      <c r="AG3068" s="367"/>
      <c r="AH3068" s="367"/>
      <c r="AI3068" s="367"/>
      <c r="AJ3068" s="367"/>
      <c r="AK3068" s="367"/>
      <c r="AL3068" s="367"/>
      <c r="AM3068" s="367"/>
      <c r="AN3068" s="367"/>
      <c r="AO3068" s="367"/>
      <c r="AP3068" s="367"/>
      <c r="AQ3068" s="367"/>
      <c r="AR3068" s="367"/>
      <c r="AS3068" s="367"/>
      <c r="AT3068" s="367"/>
    </row>
    <row r="3069" spans="2:46" ht="13.8">
      <c r="B3069" s="26">
        <v>8.6666666666666696</v>
      </c>
      <c r="C3069" s="363">
        <v>18.09605613755782</v>
      </c>
      <c r="D3069" s="367">
        <v>52.000000000000021</v>
      </c>
      <c r="E3069" s="367">
        <v>2418.6046511627874</v>
      </c>
      <c r="F3069" s="367">
        <v>408.00035632052032</v>
      </c>
      <c r="G3069" s="367">
        <v>51.999999999999929</v>
      </c>
      <c r="H3069" s="367">
        <v>13000</v>
      </c>
      <c r="I3069" s="384">
        <v>2442.4026765061499</v>
      </c>
      <c r="J3069" s="367">
        <v>52</v>
      </c>
      <c r="K3069" s="367">
        <v>3151.5151515151483</v>
      </c>
      <c r="L3069" s="384">
        <v>4393.7435120207274</v>
      </c>
      <c r="M3069" s="367">
        <v>51.99999999999995</v>
      </c>
      <c r="N3069" s="367">
        <v>52</v>
      </c>
      <c r="O3069" s="384">
        <v>20.209229885509817</v>
      </c>
      <c r="P3069" s="367">
        <v>0.754</v>
      </c>
      <c r="Q3069" s="367">
        <v>52</v>
      </c>
      <c r="R3069" s="384">
        <v>57.221724708281016</v>
      </c>
      <c r="S3069" s="367">
        <v>0.72799999999999998</v>
      </c>
      <c r="T3069" s="367">
        <v>1793.1034482758641</v>
      </c>
      <c r="U3069" s="384">
        <v>3490.8548297992361</v>
      </c>
      <c r="V3069" s="367">
        <v>52.000000000000057</v>
      </c>
      <c r="W3069" s="367">
        <v>86666.666666666686</v>
      </c>
      <c r="X3069" s="384">
        <v>4228.9718458942953</v>
      </c>
      <c r="Y3069" s="386">
        <v>52.000000000000014</v>
      </c>
      <c r="Z3069" s="367"/>
      <c r="AA3069" s="367"/>
      <c r="AB3069" s="367"/>
      <c r="AC3069" s="367"/>
      <c r="AD3069" s="367"/>
      <c r="AE3069" s="367"/>
      <c r="AF3069" s="367"/>
      <c r="AG3069" s="367"/>
      <c r="AH3069" s="367"/>
      <c r="AI3069" s="367"/>
      <c r="AJ3069" s="367"/>
      <c r="AK3069" s="367"/>
      <c r="AL3069" s="367"/>
      <c r="AM3069" s="367"/>
      <c r="AN3069" s="367"/>
      <c r="AO3069" s="367"/>
      <c r="AP3069" s="367"/>
      <c r="AQ3069" s="367"/>
      <c r="AR3069" s="367"/>
      <c r="AS3069" s="367"/>
      <c r="AT3069" s="367"/>
    </row>
    <row r="3070" spans="2:46" ht="13.8">
      <c r="B3070" s="26">
        <v>8.8333333333333357</v>
      </c>
      <c r="C3070" s="363">
        <v>18.444017001005687</v>
      </c>
      <c r="D3070" s="367">
        <v>53.000000000000014</v>
      </c>
      <c r="E3070" s="367">
        <v>2465.116279069764</v>
      </c>
      <c r="F3070" s="367">
        <v>407.46565403136361</v>
      </c>
      <c r="G3070" s="367">
        <v>52.999999999999929</v>
      </c>
      <c r="H3070" s="367">
        <v>13250</v>
      </c>
      <c r="I3070" s="384">
        <v>2390.7052892247134</v>
      </c>
      <c r="J3070" s="367">
        <v>53</v>
      </c>
      <c r="K3070" s="367">
        <v>3212.1212121212088</v>
      </c>
      <c r="L3070" s="384">
        <v>4471.823415596813</v>
      </c>
      <c r="M3070" s="367">
        <v>52.99999999999995</v>
      </c>
      <c r="N3070" s="367">
        <v>53</v>
      </c>
      <c r="O3070" s="384">
        <v>20.494024490530489</v>
      </c>
      <c r="P3070" s="367">
        <v>0.76849999999999996</v>
      </c>
      <c r="Q3070" s="367">
        <v>53</v>
      </c>
      <c r="R3070" s="384">
        <v>58.273132487575261</v>
      </c>
      <c r="S3070" s="367">
        <v>0.74199999999999999</v>
      </c>
      <c r="T3070" s="367">
        <v>1827.5862068965539</v>
      </c>
      <c r="U3070" s="384">
        <v>3551.4837768659831</v>
      </c>
      <c r="V3070" s="367">
        <v>53.000000000000064</v>
      </c>
      <c r="W3070" s="367">
        <v>88333.333333333358</v>
      </c>
      <c r="X3070" s="384">
        <v>4310.0564098446084</v>
      </c>
      <c r="Y3070" s="386">
        <v>53.000000000000014</v>
      </c>
      <c r="Z3070" s="367"/>
      <c r="AA3070" s="367"/>
      <c r="AB3070" s="367"/>
      <c r="AC3070" s="367"/>
      <c r="AD3070" s="367"/>
      <c r="AE3070" s="367"/>
      <c r="AF3070" s="367"/>
      <c r="AG3070" s="367"/>
      <c r="AH3070" s="367"/>
      <c r="AI3070" s="367"/>
      <c r="AJ3070" s="367"/>
      <c r="AK3070" s="367"/>
      <c r="AL3070" s="367"/>
      <c r="AM3070" s="367"/>
      <c r="AN3070" s="367"/>
      <c r="AO3070" s="367"/>
      <c r="AP3070" s="367"/>
      <c r="AQ3070" s="367"/>
      <c r="AR3070" s="367"/>
      <c r="AS3070" s="367"/>
      <c r="AT3070" s="367"/>
    </row>
    <row r="3071" spans="2:46" ht="13.8">
      <c r="B3071" s="26">
        <v>9.0000000000000018</v>
      </c>
      <c r="C3071" s="363">
        <v>18.791976346864104</v>
      </c>
      <c r="D3071" s="367">
        <v>54.000000000000014</v>
      </c>
      <c r="E3071" s="367">
        <v>2511.6279069767406</v>
      </c>
      <c r="F3071" s="367">
        <v>406.61469276154173</v>
      </c>
      <c r="G3071" s="367">
        <v>53.999999999999922</v>
      </c>
      <c r="H3071" s="367">
        <v>13500</v>
      </c>
      <c r="I3071" s="384">
        <v>2335.2846313952787</v>
      </c>
      <c r="J3071" s="367">
        <v>54</v>
      </c>
      <c r="K3071" s="367">
        <v>3272.7272727272693</v>
      </c>
      <c r="L3071" s="384">
        <v>4549.6612375139275</v>
      </c>
      <c r="M3071" s="367">
        <v>53.99999999999995</v>
      </c>
      <c r="N3071" s="367">
        <v>54</v>
      </c>
      <c r="O3071" s="384">
        <v>20.774900437768554</v>
      </c>
      <c r="P3071" s="367">
        <v>0.78300000000000003</v>
      </c>
      <c r="Q3071" s="367">
        <v>54</v>
      </c>
      <c r="R3071" s="384">
        <v>59.322690832772999</v>
      </c>
      <c r="S3071" s="367">
        <v>0.75599999999999989</v>
      </c>
      <c r="T3071" s="367">
        <v>1862.0689655172437</v>
      </c>
      <c r="U3071" s="384">
        <v>3611.8673323635526</v>
      </c>
      <c r="V3071" s="367">
        <v>54.000000000000071</v>
      </c>
      <c r="W3071" s="367">
        <v>90000.000000000029</v>
      </c>
      <c r="X3071" s="384">
        <v>4391.1318485986376</v>
      </c>
      <c r="Y3071" s="386">
        <v>54.000000000000014</v>
      </c>
      <c r="Z3071" s="367"/>
      <c r="AA3071" s="367"/>
      <c r="AB3071" s="367"/>
      <c r="AC3071" s="367"/>
      <c r="AD3071" s="367"/>
      <c r="AE3071" s="367"/>
      <c r="AF3071" s="367"/>
      <c r="AG3071" s="367"/>
      <c r="AH3071" s="367"/>
      <c r="AI3071" s="367"/>
      <c r="AJ3071" s="367"/>
      <c r="AK3071" s="367"/>
      <c r="AL3071" s="367"/>
      <c r="AM3071" s="367"/>
      <c r="AN3071" s="367"/>
      <c r="AO3071" s="367"/>
      <c r="AP3071" s="367"/>
      <c r="AQ3071" s="367"/>
      <c r="AR3071" s="367"/>
      <c r="AS3071" s="367"/>
      <c r="AT3071" s="367"/>
    </row>
    <row r="3072" spans="2:46" ht="13.8">
      <c r="B3072" s="26">
        <v>9.1666666666666679</v>
      </c>
      <c r="C3072" s="363">
        <v>19.13993417513306</v>
      </c>
      <c r="D3072" s="367">
        <v>55.000000000000007</v>
      </c>
      <c r="E3072" s="367">
        <v>2558.1395348837173</v>
      </c>
      <c r="F3072" s="367">
        <v>405.44747251105457</v>
      </c>
      <c r="G3072" s="367">
        <v>54.999999999999922</v>
      </c>
      <c r="H3072" s="367">
        <v>13750</v>
      </c>
      <c r="I3072" s="384">
        <v>2276.140703017847</v>
      </c>
      <c r="J3072" s="367">
        <v>55</v>
      </c>
      <c r="K3072" s="367">
        <v>3333.3333333333298</v>
      </c>
      <c r="L3072" s="384">
        <v>4627.2569777720682</v>
      </c>
      <c r="M3072" s="367">
        <v>54.999999999999943</v>
      </c>
      <c r="N3072" s="367">
        <v>55</v>
      </c>
      <c r="O3072" s="384">
        <v>21.051857727224014</v>
      </c>
      <c r="P3072" s="367">
        <v>0.79749999999999999</v>
      </c>
      <c r="Q3072" s="367">
        <v>55</v>
      </c>
      <c r="R3072" s="384">
        <v>60.370399743874238</v>
      </c>
      <c r="S3072" s="367">
        <v>0.76999999999999991</v>
      </c>
      <c r="T3072" s="367">
        <v>1896.5517241379334</v>
      </c>
      <c r="U3072" s="384">
        <v>3672.0054962919421</v>
      </c>
      <c r="V3072" s="367">
        <v>55.000000000000071</v>
      </c>
      <c r="W3072" s="367">
        <v>91666.666666666701</v>
      </c>
      <c r="X3072" s="384">
        <v>4472.1981621563846</v>
      </c>
      <c r="Y3072" s="386">
        <v>55.000000000000021</v>
      </c>
      <c r="Z3072" s="367"/>
      <c r="AA3072" s="367"/>
      <c r="AB3072" s="367"/>
      <c r="AC3072" s="367"/>
      <c r="AD3072" s="367"/>
      <c r="AE3072" s="367"/>
      <c r="AF3072" s="367"/>
      <c r="AG3072" s="367"/>
      <c r="AH3072" s="367"/>
      <c r="AI3072" s="367"/>
      <c r="AJ3072" s="367"/>
      <c r="AK3072" s="367"/>
      <c r="AL3072" s="367"/>
      <c r="AM3072" s="367"/>
      <c r="AN3072" s="367"/>
      <c r="AO3072" s="367"/>
      <c r="AP3072" s="367"/>
      <c r="AQ3072" s="367"/>
      <c r="AR3072" s="367"/>
      <c r="AS3072" s="367"/>
      <c r="AT3072" s="367"/>
    </row>
    <row r="3073" spans="2:46" ht="13.8">
      <c r="B3073" s="26">
        <v>9.3333333333333339</v>
      </c>
      <c r="C3073" s="363">
        <v>19.487890485812567</v>
      </c>
      <c r="D3073" s="367">
        <v>56.000000000000007</v>
      </c>
      <c r="E3073" s="367">
        <v>2604.6511627906939</v>
      </c>
      <c r="F3073" s="367">
        <v>403.96399327990224</v>
      </c>
      <c r="G3073" s="367">
        <v>55.999999999999915</v>
      </c>
      <c r="H3073" s="367">
        <v>14000</v>
      </c>
      <c r="I3073" s="384">
        <v>2213.2735040924176</v>
      </c>
      <c r="J3073" s="367">
        <v>55.999999999999993</v>
      </c>
      <c r="K3073" s="367">
        <v>3393.9393939393904</v>
      </c>
      <c r="L3073" s="384">
        <v>4704.6106363712379</v>
      </c>
      <c r="M3073" s="367">
        <v>55.999999999999943</v>
      </c>
      <c r="N3073" s="367">
        <v>56</v>
      </c>
      <c r="O3073" s="384">
        <v>21.324896358896861</v>
      </c>
      <c r="P3073" s="367">
        <v>0.81200000000000006</v>
      </c>
      <c r="Q3073" s="367">
        <v>56</v>
      </c>
      <c r="R3073" s="384">
        <v>61.41625922087897</v>
      </c>
      <c r="S3073" s="367">
        <v>0.78400000000000003</v>
      </c>
      <c r="T3073" s="367">
        <v>1931.0344827586232</v>
      </c>
      <c r="U3073" s="384">
        <v>3731.8982686511531</v>
      </c>
      <c r="V3073" s="367">
        <v>56.000000000000071</v>
      </c>
      <c r="W3073" s="367">
        <v>93333.333333333372</v>
      </c>
      <c r="X3073" s="384">
        <v>4553.2553505178475</v>
      </c>
      <c r="Y3073" s="386">
        <v>56.000000000000021</v>
      </c>
      <c r="Z3073" s="367"/>
      <c r="AA3073" s="367"/>
      <c r="AB3073" s="367"/>
      <c r="AC3073" s="367"/>
      <c r="AD3073" s="367"/>
      <c r="AE3073" s="367"/>
      <c r="AF3073" s="367"/>
      <c r="AG3073" s="367"/>
      <c r="AH3073" s="367"/>
      <c r="AI3073" s="367"/>
      <c r="AJ3073" s="367"/>
      <c r="AK3073" s="367"/>
      <c r="AL3073" s="367"/>
      <c r="AM3073" s="367"/>
      <c r="AN3073" s="367"/>
      <c r="AO3073" s="367"/>
      <c r="AP3073" s="367"/>
      <c r="AQ3073" s="367"/>
      <c r="AR3073" s="367"/>
      <c r="AS3073" s="367"/>
      <c r="AT3073" s="367"/>
    </row>
    <row r="3074" spans="2:46" ht="13.8">
      <c r="B3074" s="26">
        <v>9.5</v>
      </c>
      <c r="C3074" s="363">
        <v>19.83584527890261</v>
      </c>
      <c r="D3074" s="367">
        <v>57</v>
      </c>
      <c r="E3074" s="367">
        <v>2651.1627906976705</v>
      </c>
      <c r="F3074" s="367">
        <v>402.16425506808469</v>
      </c>
      <c r="G3074" s="367">
        <v>56.999999999999922</v>
      </c>
      <c r="H3074" s="367">
        <v>14250</v>
      </c>
      <c r="I3074" s="384">
        <v>2146.6830346189904</v>
      </c>
      <c r="J3074" s="367">
        <v>56.999999999999993</v>
      </c>
      <c r="K3074" s="367">
        <v>3454.5454545454509</v>
      </c>
      <c r="L3074" s="384">
        <v>4781.7222133114337</v>
      </c>
      <c r="M3074" s="367">
        <v>56.999999999999943</v>
      </c>
      <c r="N3074" s="367">
        <v>57</v>
      </c>
      <c r="O3074" s="384">
        <v>21.594016332787096</v>
      </c>
      <c r="P3074" s="367">
        <v>0.82650000000000001</v>
      </c>
      <c r="Q3074" s="367">
        <v>57</v>
      </c>
      <c r="R3074" s="384">
        <v>62.460269263787197</v>
      </c>
      <c r="S3074" s="367">
        <v>0.79800000000000004</v>
      </c>
      <c r="T3074" s="367">
        <v>1965.517241379313</v>
      </c>
      <c r="U3074" s="384">
        <v>3791.5456494411856</v>
      </c>
      <c r="V3074" s="367">
        <v>57.000000000000078</v>
      </c>
      <c r="W3074" s="367">
        <v>95000.000000000044</v>
      </c>
      <c r="X3074" s="384">
        <v>4634.3034136830292</v>
      </c>
      <c r="Y3074" s="386">
        <v>57.000000000000021</v>
      </c>
      <c r="Z3074" s="367"/>
      <c r="AA3074" s="367"/>
      <c r="AB3074" s="367"/>
      <c r="AC3074" s="367"/>
      <c r="AD3074" s="367"/>
      <c r="AE3074" s="367"/>
      <c r="AF3074" s="367"/>
      <c r="AG3074" s="367"/>
      <c r="AH3074" s="367"/>
      <c r="AI3074" s="367"/>
      <c r="AJ3074" s="367"/>
      <c r="AK3074" s="367"/>
      <c r="AL3074" s="367"/>
      <c r="AM3074" s="367"/>
      <c r="AN3074" s="367"/>
      <c r="AO3074" s="367"/>
      <c r="AP3074" s="367"/>
      <c r="AQ3074" s="367"/>
      <c r="AR3074" s="367"/>
      <c r="AS3074" s="367"/>
      <c r="AT3074" s="367"/>
    </row>
    <row r="3075" spans="2:46" ht="13.8">
      <c r="B3075" s="26">
        <v>9.6666666666666661</v>
      </c>
      <c r="C3075" s="363">
        <v>20.183798554403207</v>
      </c>
      <c r="D3075" s="367">
        <v>57.999999999999993</v>
      </c>
      <c r="E3075" s="367">
        <v>2697.6744186046471</v>
      </c>
      <c r="F3075" s="367">
        <v>400.04825787560185</v>
      </c>
      <c r="G3075" s="367">
        <v>57.999999999999915</v>
      </c>
      <c r="H3075" s="367">
        <v>14500</v>
      </c>
      <c r="I3075" s="384">
        <v>2076.3692945975654</v>
      </c>
      <c r="J3075" s="367">
        <v>57.999999999999993</v>
      </c>
      <c r="K3075" s="367">
        <v>3515.1515151515114</v>
      </c>
      <c r="L3075" s="384">
        <v>4858.5917085926576</v>
      </c>
      <c r="M3075" s="367">
        <v>57.999999999999943</v>
      </c>
      <c r="N3075" s="367">
        <v>58</v>
      </c>
      <c r="O3075" s="384">
        <v>21.859217648894727</v>
      </c>
      <c r="P3075" s="367">
        <v>0.84099999999999997</v>
      </c>
      <c r="Q3075" s="367">
        <v>58</v>
      </c>
      <c r="R3075" s="384">
        <v>63.502429872598931</v>
      </c>
      <c r="S3075" s="367">
        <v>0.81200000000000006</v>
      </c>
      <c r="T3075" s="367">
        <v>2000.0000000000027</v>
      </c>
      <c r="U3075" s="384">
        <v>3850.947638662039</v>
      </c>
      <c r="V3075" s="367">
        <v>58.000000000000078</v>
      </c>
      <c r="W3075" s="367">
        <v>96666.666666666715</v>
      </c>
      <c r="X3075" s="384">
        <v>4715.342351651926</v>
      </c>
      <c r="Y3075" s="386">
        <v>58.000000000000021</v>
      </c>
      <c r="Z3075" s="367"/>
      <c r="AA3075" s="367"/>
      <c r="AB3075" s="367"/>
      <c r="AC3075" s="367"/>
      <c r="AD3075" s="367"/>
      <c r="AE3075" s="367"/>
      <c r="AF3075" s="367"/>
      <c r="AG3075" s="367"/>
      <c r="AH3075" s="367"/>
      <c r="AI3075" s="367"/>
      <c r="AJ3075" s="367"/>
      <c r="AK3075" s="367"/>
      <c r="AL3075" s="367"/>
      <c r="AM3075" s="367"/>
      <c r="AN3075" s="367"/>
      <c r="AO3075" s="367"/>
      <c r="AP3075" s="367"/>
      <c r="AQ3075" s="367"/>
      <c r="AR3075" s="367"/>
      <c r="AS3075" s="367"/>
      <c r="AT3075" s="367"/>
    </row>
    <row r="3076" spans="2:46" ht="13.8">
      <c r="B3076" s="26">
        <v>9.8333333333333321</v>
      </c>
      <c r="C3076" s="363">
        <v>20.531750312314351</v>
      </c>
      <c r="D3076" s="367">
        <v>59</v>
      </c>
      <c r="E3076" s="367">
        <v>2744.1860465116238</v>
      </c>
      <c r="F3076" s="367">
        <v>397.6160017024539</v>
      </c>
      <c r="G3076" s="367">
        <v>58.999999999999915</v>
      </c>
      <c r="H3076" s="367">
        <v>14750</v>
      </c>
      <c r="I3076" s="384">
        <v>2002.3322840281423</v>
      </c>
      <c r="J3076" s="367">
        <v>59</v>
      </c>
      <c r="K3076" s="367">
        <v>3575.7575757575719</v>
      </c>
      <c r="L3076" s="384">
        <v>4935.2191222149086</v>
      </c>
      <c r="M3076" s="367">
        <v>58.999999999999943</v>
      </c>
      <c r="N3076" s="367">
        <v>59</v>
      </c>
      <c r="O3076" s="384">
        <v>22.12050030721975</v>
      </c>
      <c r="P3076" s="367">
        <v>0.85550000000000004</v>
      </c>
      <c r="Q3076" s="367">
        <v>59</v>
      </c>
      <c r="R3076" s="384">
        <v>64.542741047314152</v>
      </c>
      <c r="S3076" s="367">
        <v>0.82600000000000007</v>
      </c>
      <c r="T3076" s="367">
        <v>2034.4827586206925</v>
      </c>
      <c r="U3076" s="384">
        <v>3910.1042363137135</v>
      </c>
      <c r="V3076" s="367">
        <v>59.000000000000078</v>
      </c>
      <c r="W3076" s="367">
        <v>98333.333333333387</v>
      </c>
      <c r="X3076" s="384">
        <v>4796.3721644245416</v>
      </c>
      <c r="Y3076" s="386">
        <v>59.000000000000028</v>
      </c>
      <c r="Z3076" s="367"/>
      <c r="AA3076" s="367"/>
      <c r="AB3076" s="367"/>
      <c r="AC3076" s="367"/>
      <c r="AD3076" s="367"/>
      <c r="AE3076" s="367"/>
      <c r="AF3076" s="367"/>
      <c r="AG3076" s="367"/>
      <c r="AH3076" s="367"/>
      <c r="AI3076" s="367"/>
      <c r="AJ3076" s="367"/>
      <c r="AK3076" s="367"/>
      <c r="AL3076" s="367"/>
      <c r="AM3076" s="367"/>
      <c r="AN3076" s="367"/>
      <c r="AO3076" s="367"/>
      <c r="AP3076" s="367"/>
      <c r="AQ3076" s="367"/>
      <c r="AR3076" s="367"/>
      <c r="AS3076" s="367"/>
      <c r="AT3076" s="367"/>
    </row>
    <row r="3077" spans="2:46" ht="13.8">
      <c r="B3077" s="26">
        <v>9.9999999999999982</v>
      </c>
      <c r="C3077" s="363">
        <v>20.879700552636034</v>
      </c>
      <c r="D3077" s="367">
        <v>59.999999999999993</v>
      </c>
      <c r="E3077" s="367">
        <v>2790.6976744186004</v>
      </c>
      <c r="F3077" s="367">
        <v>394.86748654864073</v>
      </c>
      <c r="G3077" s="367">
        <v>59.999999999999908</v>
      </c>
      <c r="H3077" s="367">
        <v>15000</v>
      </c>
      <c r="I3077" s="384">
        <v>1924.5720029107219</v>
      </c>
      <c r="J3077" s="367">
        <v>60</v>
      </c>
      <c r="K3077" s="367">
        <v>3636.3636363636324</v>
      </c>
      <c r="L3077" s="384">
        <v>5011.6044541781876</v>
      </c>
      <c r="M3077" s="367">
        <v>59.999999999999943</v>
      </c>
      <c r="N3077" s="367">
        <v>60</v>
      </c>
      <c r="O3077" s="384">
        <v>22.377864307762163</v>
      </c>
      <c r="P3077" s="367">
        <v>0.87</v>
      </c>
      <c r="Q3077" s="367">
        <v>60</v>
      </c>
      <c r="R3077" s="384">
        <v>65.581202787932895</v>
      </c>
      <c r="S3077" s="367">
        <v>0.84000000000000008</v>
      </c>
      <c r="T3077" s="367">
        <v>2068.9655172413823</v>
      </c>
      <c r="U3077" s="384">
        <v>3969.0154423962099</v>
      </c>
      <c r="V3077" s="367">
        <v>60.000000000000085</v>
      </c>
      <c r="W3077" s="367">
        <v>100000.00000000006</v>
      </c>
      <c r="X3077" s="384">
        <v>4877.3928520008731</v>
      </c>
      <c r="Y3077" s="386">
        <v>60.000000000000036</v>
      </c>
      <c r="Z3077" s="367"/>
      <c r="AA3077" s="367"/>
      <c r="AB3077" s="367"/>
      <c r="AC3077" s="367"/>
      <c r="AD3077" s="367"/>
      <c r="AE3077" s="367"/>
      <c r="AF3077" s="367"/>
      <c r="AG3077" s="367"/>
      <c r="AH3077" s="367"/>
      <c r="AI3077" s="367"/>
      <c r="AJ3077" s="367"/>
      <c r="AK3077" s="367"/>
      <c r="AL3077" s="367"/>
      <c r="AM3077" s="367"/>
      <c r="AN3077" s="367"/>
      <c r="AO3077" s="367"/>
      <c r="AP3077" s="367"/>
      <c r="AQ3077" s="367"/>
      <c r="AR3077" s="367"/>
      <c r="AS3077" s="367"/>
      <c r="AT3077" s="367"/>
    </row>
    <row r="3078" spans="2:46" ht="13.8">
      <c r="B3078" s="26">
        <v>10.166666666666664</v>
      </c>
      <c r="C3078" s="363">
        <v>21.227649275368261</v>
      </c>
      <c r="D3078" s="367">
        <v>60.999999999999986</v>
      </c>
      <c r="E3078" s="367">
        <v>2837.209302325577</v>
      </c>
      <c r="F3078" s="367">
        <v>391.80271241416233</v>
      </c>
      <c r="G3078" s="367">
        <v>60.999999999999908</v>
      </c>
      <c r="H3078" s="367">
        <v>15250</v>
      </c>
      <c r="I3078" s="384">
        <v>1843.0884512453038</v>
      </c>
      <c r="J3078" s="367">
        <v>61</v>
      </c>
      <c r="K3078" s="367">
        <v>3696.9696969696929</v>
      </c>
      <c r="L3078" s="384">
        <v>5087.7477044824927</v>
      </c>
      <c r="M3078" s="367">
        <v>60.999999999999936</v>
      </c>
      <c r="N3078" s="367">
        <v>61</v>
      </c>
      <c r="O3078" s="384">
        <v>22.631309650521967</v>
      </c>
      <c r="P3078" s="367">
        <v>0.88449999999999995</v>
      </c>
      <c r="Q3078" s="367">
        <v>61</v>
      </c>
      <c r="R3078" s="384">
        <v>66.617815094455096</v>
      </c>
      <c r="S3078" s="367">
        <v>0.85399999999999998</v>
      </c>
      <c r="T3078" s="367">
        <v>2103.448275862072</v>
      </c>
      <c r="U3078" s="384">
        <v>4027.6812569095268</v>
      </c>
      <c r="V3078" s="367">
        <v>61.000000000000092</v>
      </c>
      <c r="W3078" s="367">
        <v>101666.66666666673</v>
      </c>
      <c r="X3078" s="384">
        <v>4958.4044143809215</v>
      </c>
      <c r="Y3078" s="386">
        <v>61.000000000000036</v>
      </c>
      <c r="Z3078" s="367"/>
      <c r="AA3078" s="367"/>
      <c r="AB3078" s="367"/>
      <c r="AC3078" s="367"/>
      <c r="AD3078" s="367"/>
      <c r="AE3078" s="367"/>
      <c r="AF3078" s="367"/>
      <c r="AG3078" s="367"/>
      <c r="AH3078" s="367"/>
      <c r="AI3078" s="367"/>
      <c r="AJ3078" s="367"/>
      <c r="AK3078" s="367"/>
      <c r="AL3078" s="367"/>
      <c r="AM3078" s="367"/>
      <c r="AN3078" s="367"/>
      <c r="AO3078" s="367"/>
      <c r="AP3078" s="367"/>
      <c r="AQ3078" s="367"/>
      <c r="AR3078" s="367"/>
      <c r="AS3078" s="367"/>
      <c r="AT3078" s="367"/>
    </row>
    <row r="3079" spans="2:46" ht="13.8">
      <c r="B3079" s="26">
        <v>10.33333333333333</v>
      </c>
      <c r="C3079" s="363">
        <v>21.575596480511042</v>
      </c>
      <c r="D3079" s="367">
        <v>61.999999999999986</v>
      </c>
      <c r="E3079" s="367">
        <v>2883.7209302325537</v>
      </c>
      <c r="F3079" s="367">
        <v>388.42167929901865</v>
      </c>
      <c r="G3079" s="367">
        <v>61.999999999999908</v>
      </c>
      <c r="H3079" s="367">
        <v>15500</v>
      </c>
      <c r="I3079" s="384">
        <v>1757.881629031888</v>
      </c>
      <c r="J3079" s="367">
        <v>62</v>
      </c>
      <c r="K3079" s="367">
        <v>3757.5757575757534</v>
      </c>
      <c r="L3079" s="384">
        <v>5163.6488731278278</v>
      </c>
      <c r="M3079" s="367">
        <v>61.999999999999936</v>
      </c>
      <c r="N3079" s="367">
        <v>62</v>
      </c>
      <c r="O3079" s="384">
        <v>22.880836335499161</v>
      </c>
      <c r="P3079" s="367">
        <v>0.89900000000000002</v>
      </c>
      <c r="Q3079" s="367">
        <v>62</v>
      </c>
      <c r="R3079" s="384">
        <v>67.652577966880827</v>
      </c>
      <c r="S3079" s="367">
        <v>0.86799999999999999</v>
      </c>
      <c r="T3079" s="367">
        <v>2137.9310344827618</v>
      </c>
      <c r="U3079" s="384">
        <v>4086.1016798536652</v>
      </c>
      <c r="V3079" s="367">
        <v>62.000000000000092</v>
      </c>
      <c r="W3079" s="367">
        <v>103333.3333333334</v>
      </c>
      <c r="X3079" s="384">
        <v>5039.4068515646877</v>
      </c>
      <c r="Y3079" s="386">
        <v>62.000000000000043</v>
      </c>
      <c r="Z3079" s="367"/>
      <c r="AA3079" s="367"/>
      <c r="AB3079" s="367"/>
      <c r="AC3079" s="367"/>
      <c r="AD3079" s="367"/>
      <c r="AE3079" s="367"/>
      <c r="AF3079" s="367"/>
      <c r="AG3079" s="367"/>
      <c r="AH3079" s="367"/>
      <c r="AI3079" s="367"/>
      <c r="AJ3079" s="367"/>
      <c r="AK3079" s="367"/>
      <c r="AL3079" s="367"/>
      <c r="AM3079" s="367"/>
      <c r="AN3079" s="367"/>
      <c r="AO3079" s="367"/>
      <c r="AP3079" s="367"/>
      <c r="AQ3079" s="367"/>
      <c r="AR3079" s="367"/>
      <c r="AS3079" s="367"/>
      <c r="AT3079" s="367"/>
    </row>
    <row r="3080" spans="2:46" ht="13.8">
      <c r="B3080" s="26">
        <v>10.499999999999996</v>
      </c>
      <c r="C3080" s="363">
        <v>21.923542168064362</v>
      </c>
      <c r="D3080" s="367">
        <v>62.999999999999986</v>
      </c>
      <c r="E3080" s="367">
        <v>2930.2325581395303</v>
      </c>
      <c r="F3080" s="367">
        <v>384.72438720320986</v>
      </c>
      <c r="G3080" s="367">
        <v>62.999999999999901</v>
      </c>
      <c r="H3080" s="367">
        <v>15750</v>
      </c>
      <c r="I3080" s="384">
        <v>1668.9515362704742</v>
      </c>
      <c r="J3080" s="367">
        <v>63</v>
      </c>
      <c r="K3080" s="367">
        <v>3818.1818181818139</v>
      </c>
      <c r="L3080" s="384">
        <v>5239.3079601141881</v>
      </c>
      <c r="M3080" s="367">
        <v>62.999999999999929</v>
      </c>
      <c r="N3080" s="367">
        <v>63</v>
      </c>
      <c r="O3080" s="384">
        <v>23.126444362693753</v>
      </c>
      <c r="P3080" s="367">
        <v>0.91349999999999998</v>
      </c>
      <c r="Q3080" s="367">
        <v>63</v>
      </c>
      <c r="R3080" s="384">
        <v>68.68549140521003</v>
      </c>
      <c r="S3080" s="367">
        <v>0.88200000000000001</v>
      </c>
      <c r="T3080" s="367">
        <v>2172.4137931034516</v>
      </c>
      <c r="U3080" s="384">
        <v>4144.2767112286247</v>
      </c>
      <c r="V3080" s="367">
        <v>63.000000000000099</v>
      </c>
      <c r="W3080" s="367">
        <v>105000.00000000007</v>
      </c>
      <c r="X3080" s="384">
        <v>5120.4001635521699</v>
      </c>
      <c r="Y3080" s="386">
        <v>63.000000000000043</v>
      </c>
      <c r="Z3080" s="367"/>
      <c r="AA3080" s="367"/>
      <c r="AB3080" s="367"/>
      <c r="AC3080" s="367"/>
      <c r="AD3080" s="367"/>
      <c r="AE3080" s="367"/>
      <c r="AF3080" s="367"/>
      <c r="AG3080" s="367"/>
      <c r="AH3080" s="367"/>
      <c r="AI3080" s="367"/>
      <c r="AJ3080" s="367"/>
      <c r="AK3080" s="367"/>
      <c r="AL3080" s="367"/>
      <c r="AM3080" s="367"/>
      <c r="AN3080" s="367"/>
      <c r="AO3080" s="367"/>
      <c r="AP3080" s="367"/>
      <c r="AQ3080" s="367"/>
      <c r="AR3080" s="367"/>
      <c r="AS3080" s="367"/>
      <c r="AT3080" s="367"/>
    </row>
    <row r="3081" spans="2:46" ht="13.8">
      <c r="B3081" s="26">
        <v>10.666666666666663</v>
      </c>
      <c r="C3081" s="363">
        <v>22.271486338028225</v>
      </c>
      <c r="D3081" s="367">
        <v>63.999999999999972</v>
      </c>
      <c r="E3081" s="367">
        <v>2976.7441860465069</v>
      </c>
      <c r="F3081" s="367">
        <v>380.71083612673573</v>
      </c>
      <c r="G3081" s="367">
        <v>63.999999999999908</v>
      </c>
      <c r="H3081" s="367">
        <v>16000</v>
      </c>
      <c r="I3081" s="384">
        <v>1576.2981729610628</v>
      </c>
      <c r="J3081" s="367">
        <v>64</v>
      </c>
      <c r="K3081" s="367">
        <v>3878.7878787878744</v>
      </c>
      <c r="L3081" s="384">
        <v>5314.7249654415755</v>
      </c>
      <c r="M3081" s="367">
        <v>63.999999999999929</v>
      </c>
      <c r="N3081" s="367">
        <v>64</v>
      </c>
      <c r="O3081" s="384">
        <v>23.368133732105729</v>
      </c>
      <c r="P3081" s="367">
        <v>0.92800000000000005</v>
      </c>
      <c r="Q3081" s="367">
        <v>64</v>
      </c>
      <c r="R3081" s="384">
        <v>69.716555409442748</v>
      </c>
      <c r="S3081" s="367">
        <v>0.89600000000000002</v>
      </c>
      <c r="T3081" s="367">
        <v>2206.8965517241413</v>
      </c>
      <c r="U3081" s="384">
        <v>4202.2063510344051</v>
      </c>
      <c r="V3081" s="367">
        <v>64.000000000000099</v>
      </c>
      <c r="W3081" s="367">
        <v>106666.66666666674</v>
      </c>
      <c r="X3081" s="384">
        <v>5201.3843503433691</v>
      </c>
      <c r="Y3081" s="386">
        <v>64.000000000000043</v>
      </c>
      <c r="Z3081" s="367"/>
      <c r="AA3081" s="367"/>
      <c r="AB3081" s="367"/>
      <c r="AC3081" s="367"/>
      <c r="AD3081" s="367"/>
      <c r="AE3081" s="367"/>
      <c r="AF3081" s="367"/>
      <c r="AG3081" s="367"/>
      <c r="AH3081" s="367"/>
      <c r="AI3081" s="367"/>
      <c r="AJ3081" s="367"/>
      <c r="AK3081" s="367"/>
      <c r="AL3081" s="367"/>
      <c r="AM3081" s="367"/>
      <c r="AN3081" s="367"/>
      <c r="AO3081" s="367"/>
      <c r="AP3081" s="367"/>
      <c r="AQ3081" s="367"/>
      <c r="AR3081" s="367"/>
      <c r="AS3081" s="367"/>
      <c r="AT3081" s="367"/>
    </row>
    <row r="3082" spans="2:46" ht="13.8">
      <c r="B3082" s="26">
        <v>10.833333333333329</v>
      </c>
      <c r="C3082" s="363">
        <v>22.619428990402639</v>
      </c>
      <c r="D3082" s="367">
        <v>64.999999999999972</v>
      </c>
      <c r="E3082" s="367">
        <v>3023.2558139534835</v>
      </c>
      <c r="F3082" s="367">
        <v>376.38102606959637</v>
      </c>
      <c r="G3082" s="367">
        <v>64.999999999999901</v>
      </c>
      <c r="H3082" s="367">
        <v>16250</v>
      </c>
      <c r="I3082" s="384">
        <v>1479.9215391036539</v>
      </c>
      <c r="J3082" s="367">
        <v>65</v>
      </c>
      <c r="K3082" s="367">
        <v>3939.3939393939349</v>
      </c>
      <c r="L3082" s="384">
        <v>5389.8998891099909</v>
      </c>
      <c r="M3082" s="367">
        <v>64.999999999999929</v>
      </c>
      <c r="N3082" s="367">
        <v>65</v>
      </c>
      <c r="O3082" s="384">
        <v>23.605904443735099</v>
      </c>
      <c r="P3082" s="367">
        <v>0.9425</v>
      </c>
      <c r="Q3082" s="367">
        <v>65</v>
      </c>
      <c r="R3082" s="384">
        <v>70.745769979578967</v>
      </c>
      <c r="S3082" s="367">
        <v>0.91</v>
      </c>
      <c r="T3082" s="367">
        <v>2241.3793103448311</v>
      </c>
      <c r="U3082" s="384">
        <v>4259.890599271007</v>
      </c>
      <c r="V3082" s="367">
        <v>65.000000000000099</v>
      </c>
      <c r="W3082" s="367">
        <v>108333.33333333342</v>
      </c>
      <c r="X3082" s="384">
        <v>5282.3594119382842</v>
      </c>
      <c r="Y3082" s="386">
        <v>65.000000000000043</v>
      </c>
      <c r="Z3082" s="367"/>
      <c r="AA3082" s="367"/>
      <c r="AB3082" s="367"/>
      <c r="AC3082" s="367"/>
      <c r="AD3082" s="367"/>
      <c r="AE3082" s="367"/>
      <c r="AF3082" s="367"/>
      <c r="AG3082" s="367"/>
      <c r="AH3082" s="367"/>
      <c r="AI3082" s="367"/>
      <c r="AJ3082" s="367"/>
      <c r="AK3082" s="367"/>
      <c r="AL3082" s="367"/>
      <c r="AM3082" s="367"/>
      <c r="AN3082" s="367"/>
      <c r="AO3082" s="367"/>
      <c r="AP3082" s="367"/>
      <c r="AQ3082" s="367"/>
      <c r="AR3082" s="367"/>
      <c r="AS3082" s="367"/>
      <c r="AT3082" s="367"/>
    </row>
    <row r="3083" spans="2:46" ht="13.8">
      <c r="B3083" s="26">
        <v>10.999999999999995</v>
      </c>
      <c r="C3083" s="363">
        <v>22.967370125187596</v>
      </c>
      <c r="D3083" s="367">
        <v>65.999999999999972</v>
      </c>
      <c r="E3083" s="367">
        <v>3069.7674418604602</v>
      </c>
      <c r="F3083" s="367">
        <v>371.73495703179196</v>
      </c>
      <c r="G3083" s="367">
        <v>65.999999999999886</v>
      </c>
      <c r="H3083" s="367">
        <v>16500</v>
      </c>
      <c r="I3083" s="384">
        <v>1379.8216346982472</v>
      </c>
      <c r="J3083" s="367">
        <v>66</v>
      </c>
      <c r="K3083" s="367">
        <v>3999.9999999999955</v>
      </c>
      <c r="L3083" s="384">
        <v>5464.8327311194344</v>
      </c>
      <c r="M3083" s="367">
        <v>65.999999999999929</v>
      </c>
      <c r="N3083" s="367">
        <v>66</v>
      </c>
      <c r="O3083" s="384">
        <v>23.839756497581856</v>
      </c>
      <c r="P3083" s="367">
        <v>0.95699999999999996</v>
      </c>
      <c r="Q3083" s="367">
        <v>66</v>
      </c>
      <c r="R3083" s="384">
        <v>71.773135115618672</v>
      </c>
      <c r="S3083" s="367">
        <v>0.92400000000000004</v>
      </c>
      <c r="T3083" s="367">
        <v>2275.8620689655208</v>
      </c>
      <c r="U3083" s="384">
        <v>4317.3294559384303</v>
      </c>
      <c r="V3083" s="367">
        <v>66.000000000000099</v>
      </c>
      <c r="W3083" s="367">
        <v>110000.00000000009</v>
      </c>
      <c r="X3083" s="384">
        <v>5363.325348336919</v>
      </c>
      <c r="Y3083" s="386">
        <v>66.000000000000043</v>
      </c>
      <c r="Z3083" s="367"/>
      <c r="AA3083" s="367"/>
      <c r="AB3083" s="367"/>
      <c r="AC3083" s="367"/>
      <c r="AD3083" s="367"/>
      <c r="AE3083" s="367"/>
      <c r="AF3083" s="367"/>
      <c r="AG3083" s="367"/>
      <c r="AH3083" s="367"/>
      <c r="AI3083" s="367"/>
      <c r="AJ3083" s="367"/>
      <c r="AK3083" s="367"/>
      <c r="AL3083" s="367"/>
      <c r="AM3083" s="367"/>
      <c r="AN3083" s="367"/>
      <c r="AO3083" s="367"/>
      <c r="AP3083" s="367"/>
      <c r="AQ3083" s="367"/>
      <c r="AR3083" s="367"/>
      <c r="AS3083" s="367"/>
      <c r="AT3083" s="367"/>
    </row>
    <row r="3084" spans="2:46" ht="13.8">
      <c r="B3084" s="26">
        <v>11.166666666666661</v>
      </c>
      <c r="C3084" s="363">
        <v>23.315309742383096</v>
      </c>
      <c r="D3084" s="367">
        <v>66.999999999999957</v>
      </c>
      <c r="E3084" s="367">
        <v>3116.2790697674368</v>
      </c>
      <c r="F3084" s="367">
        <v>366.77262901332222</v>
      </c>
      <c r="G3084" s="367">
        <v>66.999999999999886</v>
      </c>
      <c r="H3084" s="367">
        <v>16750</v>
      </c>
      <c r="I3084" s="384">
        <v>1275.9984597448442</v>
      </c>
      <c r="J3084" s="367">
        <v>66.999999999999986</v>
      </c>
      <c r="K3084" s="367">
        <v>4060.606060606056</v>
      </c>
      <c r="L3084" s="384">
        <v>5539.5234914699049</v>
      </c>
      <c r="M3084" s="367">
        <v>66.999999999999929</v>
      </c>
      <c r="N3084" s="367">
        <v>67</v>
      </c>
      <c r="O3084" s="384">
        <v>24.069689893646011</v>
      </c>
      <c r="P3084" s="367">
        <v>0.97150000000000003</v>
      </c>
      <c r="Q3084" s="367">
        <v>67</v>
      </c>
      <c r="R3084" s="384">
        <v>72.798650817561878</v>
      </c>
      <c r="S3084" s="367">
        <v>0.93800000000000006</v>
      </c>
      <c r="T3084" s="367">
        <v>2310.3448275862106</v>
      </c>
      <c r="U3084" s="384">
        <v>4374.5229210366751</v>
      </c>
      <c r="V3084" s="367">
        <v>67.000000000000114</v>
      </c>
      <c r="W3084" s="367">
        <v>111666.66666666676</v>
      </c>
      <c r="X3084" s="384">
        <v>5444.282159539267</v>
      </c>
      <c r="Y3084" s="386">
        <v>67.000000000000043</v>
      </c>
      <c r="Z3084" s="367"/>
      <c r="AA3084" s="367"/>
      <c r="AB3084" s="367"/>
      <c r="AC3084" s="367"/>
      <c r="AD3084" s="367"/>
      <c r="AE3084" s="367"/>
      <c r="AF3084" s="367"/>
      <c r="AG3084" s="367"/>
      <c r="AH3084" s="367"/>
      <c r="AI3084" s="367"/>
      <c r="AJ3084" s="367"/>
      <c r="AK3084" s="367"/>
      <c r="AL3084" s="367"/>
      <c r="AM3084" s="367"/>
      <c r="AN3084" s="367"/>
      <c r="AO3084" s="367"/>
      <c r="AP3084" s="367"/>
      <c r="AQ3084" s="367"/>
      <c r="AR3084" s="367"/>
      <c r="AS3084" s="367"/>
      <c r="AT3084" s="367"/>
    </row>
    <row r="3085" spans="2:46" ht="13.8">
      <c r="B3085" s="26">
        <v>11.333333333333327</v>
      </c>
      <c r="C3085" s="363">
        <v>23.663247841989143</v>
      </c>
      <c r="D3085" s="367">
        <v>67.999999999999957</v>
      </c>
      <c r="E3085" s="367">
        <v>3162.7906976744134</v>
      </c>
      <c r="F3085" s="367">
        <v>361.49404201418719</v>
      </c>
      <c r="G3085" s="367">
        <v>67.999999999999901</v>
      </c>
      <c r="H3085" s="367">
        <v>17000</v>
      </c>
      <c r="I3085" s="384">
        <v>1168.4520142434419</v>
      </c>
      <c r="J3085" s="367">
        <v>67.999999999999986</v>
      </c>
      <c r="K3085" s="367">
        <v>4121.2121212121165</v>
      </c>
      <c r="L3085" s="384">
        <v>5613.9721701614017</v>
      </c>
      <c r="M3085" s="367">
        <v>67.999999999999915</v>
      </c>
      <c r="N3085" s="367">
        <v>68</v>
      </c>
      <c r="O3085" s="384">
        <v>24.295704631927553</v>
      </c>
      <c r="P3085" s="367">
        <v>0.98599999999999988</v>
      </c>
      <c r="Q3085" s="367">
        <v>68</v>
      </c>
      <c r="R3085" s="384">
        <v>73.822317085408585</v>
      </c>
      <c r="S3085" s="367">
        <v>0.95199999999999996</v>
      </c>
      <c r="T3085" s="367">
        <v>2344.8275862069004</v>
      </c>
      <c r="U3085" s="384">
        <v>4431.4709945657405</v>
      </c>
      <c r="V3085" s="367">
        <v>68.000000000000114</v>
      </c>
      <c r="W3085" s="367">
        <v>113333.33333333343</v>
      </c>
      <c r="X3085" s="384">
        <v>5525.2298455453356</v>
      </c>
      <c r="Y3085" s="386">
        <v>68.000000000000057</v>
      </c>
      <c r="Z3085" s="367"/>
      <c r="AA3085" s="367"/>
      <c r="AB3085" s="367"/>
      <c r="AC3085" s="367"/>
      <c r="AD3085" s="367"/>
      <c r="AE3085" s="367"/>
      <c r="AF3085" s="367"/>
      <c r="AG3085" s="367"/>
      <c r="AH3085" s="367"/>
      <c r="AI3085" s="367"/>
      <c r="AJ3085" s="367"/>
      <c r="AK3085" s="367"/>
      <c r="AL3085" s="367"/>
      <c r="AM3085" s="367"/>
      <c r="AN3085" s="367"/>
      <c r="AO3085" s="367"/>
      <c r="AP3085" s="367"/>
      <c r="AQ3085" s="367"/>
      <c r="AR3085" s="367"/>
      <c r="AS3085" s="367"/>
      <c r="AT3085" s="367"/>
    </row>
    <row r="3086" spans="2:46" ht="13.8">
      <c r="B3086" s="26">
        <v>11.499999999999993</v>
      </c>
      <c r="C3086" s="363">
        <v>24.011184424005737</v>
      </c>
      <c r="D3086" s="367">
        <v>68.999999999999957</v>
      </c>
      <c r="E3086" s="367">
        <v>3209.3023255813901</v>
      </c>
      <c r="F3086" s="367">
        <v>355.8991960343871</v>
      </c>
      <c r="G3086" s="367">
        <v>68.999999999999901</v>
      </c>
      <c r="H3086" s="367">
        <v>17250</v>
      </c>
      <c r="I3086" s="384">
        <v>1057.1822981940422</v>
      </c>
      <c r="J3086" s="367">
        <v>68.999999999999986</v>
      </c>
      <c r="K3086" s="367">
        <v>4181.8181818181774</v>
      </c>
      <c r="L3086" s="384">
        <v>5688.1787671939283</v>
      </c>
      <c r="M3086" s="367">
        <v>68.999999999999943</v>
      </c>
      <c r="N3086" s="367">
        <v>69</v>
      </c>
      <c r="O3086" s="384">
        <v>24.517800712426489</v>
      </c>
      <c r="P3086" s="367">
        <v>1.0005000000000002</v>
      </c>
      <c r="Q3086" s="367">
        <v>69</v>
      </c>
      <c r="R3086" s="384">
        <v>74.844133919158764</v>
      </c>
      <c r="S3086" s="367">
        <v>0.96599999999999997</v>
      </c>
      <c r="T3086" s="367">
        <v>2379.3103448275901</v>
      </c>
      <c r="U3086" s="384">
        <v>4488.1736765256273</v>
      </c>
      <c r="V3086" s="367">
        <v>69.000000000000114</v>
      </c>
      <c r="W3086" s="367">
        <v>115000.0000000001</v>
      </c>
      <c r="X3086" s="384">
        <v>5606.1684063551193</v>
      </c>
      <c r="Y3086" s="386">
        <v>69.000000000000057</v>
      </c>
      <c r="Z3086" s="367"/>
      <c r="AA3086" s="367"/>
      <c r="AB3086" s="367"/>
      <c r="AC3086" s="367"/>
      <c r="AD3086" s="367"/>
      <c r="AE3086" s="367"/>
      <c r="AF3086" s="367"/>
      <c r="AG3086" s="367"/>
      <c r="AH3086" s="367"/>
      <c r="AI3086" s="367"/>
      <c r="AJ3086" s="367"/>
      <c r="AK3086" s="367"/>
      <c r="AL3086" s="367"/>
      <c r="AM3086" s="367"/>
      <c r="AN3086" s="367"/>
      <c r="AO3086" s="367"/>
      <c r="AP3086" s="367"/>
      <c r="AQ3086" s="367"/>
      <c r="AR3086" s="367"/>
      <c r="AS3086" s="367"/>
      <c r="AT3086" s="367"/>
    </row>
    <row r="3087" spans="2:46" ht="13.8">
      <c r="B3087" s="26">
        <v>11.666666666666659</v>
      </c>
      <c r="C3087" s="363">
        <v>24.359119488432878</v>
      </c>
      <c r="D3087" s="367">
        <v>69.999999999999957</v>
      </c>
      <c r="E3087" s="367">
        <v>3255.8139534883667</v>
      </c>
      <c r="F3087" s="367">
        <v>349.98809107392174</v>
      </c>
      <c r="G3087" s="367">
        <v>69.999999999999886</v>
      </c>
      <c r="H3087" s="367">
        <v>17500</v>
      </c>
      <c r="I3087" s="384">
        <v>942.18931159664487</v>
      </c>
      <c r="J3087" s="367">
        <v>69.999999999999986</v>
      </c>
      <c r="K3087" s="367">
        <v>4242.4242424242384</v>
      </c>
      <c r="L3087" s="384">
        <v>5762.143282567481</v>
      </c>
      <c r="M3087" s="367">
        <v>69.999999999999943</v>
      </c>
      <c r="N3087" s="367">
        <v>70</v>
      </c>
      <c r="O3087" s="384">
        <v>24.735978135142815</v>
      </c>
      <c r="P3087" s="367">
        <v>1.0150000000000001</v>
      </c>
      <c r="Q3087" s="367">
        <v>70</v>
      </c>
      <c r="R3087" s="384">
        <v>75.864101318812473</v>
      </c>
      <c r="S3087" s="367">
        <v>0.98</v>
      </c>
      <c r="T3087" s="367">
        <v>2413.7931034482799</v>
      </c>
      <c r="U3087" s="384">
        <v>4544.6309669163347</v>
      </c>
      <c r="V3087" s="367">
        <v>70.000000000000114</v>
      </c>
      <c r="W3087" s="367">
        <v>116666.66666666677</v>
      </c>
      <c r="X3087" s="384">
        <v>5687.0978419686207</v>
      </c>
      <c r="Y3087" s="386">
        <v>70.000000000000057</v>
      </c>
      <c r="Z3087" s="367"/>
      <c r="AA3087" s="367"/>
      <c r="AB3087" s="367"/>
      <c r="AC3087" s="367"/>
      <c r="AD3087" s="367"/>
      <c r="AE3087" s="367"/>
      <c r="AF3087" s="367"/>
      <c r="AG3087" s="367"/>
      <c r="AH3087" s="367"/>
      <c r="AI3087" s="367"/>
      <c r="AJ3087" s="367"/>
      <c r="AK3087" s="367"/>
      <c r="AL3087" s="367"/>
      <c r="AM3087" s="367"/>
      <c r="AN3087" s="367"/>
      <c r="AO3087" s="367"/>
      <c r="AP3087" s="367"/>
      <c r="AQ3087" s="367"/>
      <c r="AR3087" s="367"/>
      <c r="AS3087" s="367"/>
      <c r="AT3087" s="367"/>
    </row>
    <row r="3088" spans="2:46" ht="13.8">
      <c r="B3088" s="26">
        <v>11.833333333333325</v>
      </c>
      <c r="C3088" s="363">
        <v>24.707053035270562</v>
      </c>
      <c r="D3088" s="367">
        <v>70.999999999999957</v>
      </c>
      <c r="E3088" s="367">
        <v>3302.3255813953433</v>
      </c>
      <c r="F3088" s="367">
        <v>343.7607271327912</v>
      </c>
      <c r="G3088" s="367">
        <v>70.999999999999886</v>
      </c>
      <c r="H3088" s="367">
        <v>17750</v>
      </c>
      <c r="I3088" s="384">
        <v>823.47305445124778</v>
      </c>
      <c r="J3088" s="367">
        <v>71</v>
      </c>
      <c r="K3088" s="367">
        <v>4303.0303030302994</v>
      </c>
      <c r="L3088" s="384">
        <v>5835.8657162820609</v>
      </c>
      <c r="M3088" s="367">
        <v>70.999999999999943</v>
      </c>
      <c r="N3088" s="367">
        <v>71</v>
      </c>
      <c r="O3088" s="384">
        <v>24.950236900076533</v>
      </c>
      <c r="P3088" s="367">
        <v>1.0295000000000001</v>
      </c>
      <c r="Q3088" s="367">
        <v>71</v>
      </c>
      <c r="R3088" s="384">
        <v>76.882219284369683</v>
      </c>
      <c r="S3088" s="367">
        <v>0.99400000000000011</v>
      </c>
      <c r="T3088" s="367">
        <v>2448.2758620689697</v>
      </c>
      <c r="U3088" s="384">
        <v>4600.8428657378645</v>
      </c>
      <c r="V3088" s="367">
        <v>71.000000000000114</v>
      </c>
      <c r="W3088" s="367">
        <v>118333.33333333344</v>
      </c>
      <c r="X3088" s="384">
        <v>5768.0181523858382</v>
      </c>
      <c r="Y3088" s="386">
        <v>71.000000000000057</v>
      </c>
      <c r="Z3088" s="367"/>
      <c r="AA3088" s="367"/>
      <c r="AB3088" s="367"/>
      <c r="AC3088" s="367"/>
      <c r="AD3088" s="367"/>
      <c r="AE3088" s="367"/>
      <c r="AF3088" s="367"/>
      <c r="AG3088" s="367"/>
      <c r="AH3088" s="367"/>
      <c r="AI3088" s="367"/>
      <c r="AJ3088" s="367"/>
      <c r="AK3088" s="367"/>
      <c r="AL3088" s="367"/>
      <c r="AM3088" s="367"/>
      <c r="AN3088" s="367"/>
      <c r="AO3088" s="367"/>
      <c r="AP3088" s="367"/>
      <c r="AQ3088" s="367"/>
      <c r="AR3088" s="367"/>
      <c r="AS3088" s="367"/>
      <c r="AT3088" s="367"/>
    </row>
    <row r="3089" spans="2:46" ht="13.8">
      <c r="B3089" s="26">
        <v>11.999999999999991</v>
      </c>
      <c r="C3089" s="363">
        <v>25.054985064518792</v>
      </c>
      <c r="D3089" s="367">
        <v>71.999999999999957</v>
      </c>
      <c r="E3089" s="367">
        <v>3348.8372093023199</v>
      </c>
      <c r="F3089" s="367">
        <v>337.21710421099539</v>
      </c>
      <c r="G3089" s="367">
        <v>71.999999999999886</v>
      </c>
      <c r="H3089" s="367">
        <v>18000</v>
      </c>
      <c r="I3089" s="384">
        <v>701.03352675785482</v>
      </c>
      <c r="J3089" s="367">
        <v>72</v>
      </c>
      <c r="K3089" s="367">
        <v>4363.6363636363603</v>
      </c>
      <c r="L3089" s="384">
        <v>5909.3460683376688</v>
      </c>
      <c r="M3089" s="367">
        <v>71.999999999999957</v>
      </c>
      <c r="N3089" s="367">
        <v>72</v>
      </c>
      <c r="O3089" s="384">
        <v>25.160577007227644</v>
      </c>
      <c r="P3089" s="367">
        <v>1.044</v>
      </c>
      <c r="Q3089" s="367">
        <v>72</v>
      </c>
      <c r="R3089" s="384">
        <v>77.898487815830364</v>
      </c>
      <c r="S3089" s="367">
        <v>1.008</v>
      </c>
      <c r="T3089" s="367">
        <v>2482.7586206896594</v>
      </c>
      <c r="U3089" s="384">
        <v>4656.8093729902139</v>
      </c>
      <c r="V3089" s="367">
        <v>72.000000000000114</v>
      </c>
      <c r="W3089" s="367">
        <v>120000.00000000012</v>
      </c>
      <c r="X3089" s="384">
        <v>5848.9293376067735</v>
      </c>
      <c r="Y3089" s="386">
        <v>72.000000000000057</v>
      </c>
      <c r="Z3089" s="367"/>
      <c r="AA3089" s="367"/>
      <c r="AB3089" s="367"/>
      <c r="AC3089" s="367"/>
      <c r="AD3089" s="367"/>
      <c r="AE3089" s="367"/>
      <c r="AF3089" s="367"/>
      <c r="AG3089" s="367"/>
      <c r="AH3089" s="367"/>
      <c r="AI3089" s="367"/>
      <c r="AJ3089" s="367"/>
      <c r="AK3089" s="367"/>
      <c r="AL3089" s="367"/>
      <c r="AM3089" s="367"/>
      <c r="AN3089" s="367"/>
      <c r="AO3089" s="367"/>
      <c r="AP3089" s="367"/>
      <c r="AQ3089" s="367"/>
      <c r="AR3089" s="367"/>
      <c r="AS3089" s="367"/>
      <c r="AT3089" s="367"/>
    </row>
    <row r="3090" spans="2:46" ht="13.8">
      <c r="B3090" s="26">
        <v>12.166666666666657</v>
      </c>
      <c r="C3090" s="363">
        <v>25.402915576177563</v>
      </c>
      <c r="D3090" s="367">
        <v>72.999999999999943</v>
      </c>
      <c r="E3090" s="367">
        <v>3395.3488372092966</v>
      </c>
      <c r="F3090" s="367">
        <v>330.35722230853429</v>
      </c>
      <c r="G3090" s="367">
        <v>72.999999999999886</v>
      </c>
      <c r="H3090" s="367">
        <v>18250</v>
      </c>
      <c r="I3090" s="384">
        <v>574.87072851646406</v>
      </c>
      <c r="J3090" s="367">
        <v>73</v>
      </c>
      <c r="K3090" s="367">
        <v>4424.2424242424213</v>
      </c>
      <c r="L3090" s="384">
        <v>5982.5843387343039</v>
      </c>
      <c r="M3090" s="367">
        <v>72.999999999999957</v>
      </c>
      <c r="N3090" s="367">
        <v>73</v>
      </c>
      <c r="O3090" s="384">
        <v>25.366998456596143</v>
      </c>
      <c r="P3090" s="367">
        <v>1.0585</v>
      </c>
      <c r="Q3090" s="367">
        <v>73</v>
      </c>
      <c r="R3090" s="384">
        <v>78.912906913194533</v>
      </c>
      <c r="S3090" s="367">
        <v>1.0219999999999998</v>
      </c>
      <c r="T3090" s="367">
        <v>2517.2413793103492</v>
      </c>
      <c r="U3090" s="384">
        <v>4712.5304886733875</v>
      </c>
      <c r="V3090" s="367">
        <v>73.000000000000128</v>
      </c>
      <c r="W3090" s="367">
        <v>121666.66666666679</v>
      </c>
      <c r="X3090" s="384">
        <v>5929.8313976314266</v>
      </c>
      <c r="Y3090" s="386">
        <v>73.000000000000071</v>
      </c>
      <c r="Z3090" s="367"/>
      <c r="AA3090" s="367"/>
      <c r="AB3090" s="367"/>
      <c r="AC3090" s="367"/>
      <c r="AD3090" s="367"/>
      <c r="AE3090" s="367"/>
      <c r="AF3090" s="367"/>
      <c r="AG3090" s="367"/>
      <c r="AH3090" s="367"/>
      <c r="AI3090" s="367"/>
      <c r="AJ3090" s="367"/>
      <c r="AK3090" s="367"/>
      <c r="AL3090" s="367"/>
      <c r="AM3090" s="367"/>
      <c r="AN3090" s="367"/>
      <c r="AO3090" s="367"/>
      <c r="AP3090" s="367"/>
      <c r="AQ3090" s="367"/>
      <c r="AR3090" s="367"/>
      <c r="AS3090" s="367"/>
      <c r="AT3090" s="367"/>
    </row>
    <row r="3091" spans="2:46" ht="13.8">
      <c r="B3091" s="26">
        <v>12.333333333333323</v>
      </c>
      <c r="C3091" s="363">
        <v>25.750844570246887</v>
      </c>
      <c r="D3091" s="367">
        <v>73.999999999999943</v>
      </c>
      <c r="E3091" s="367">
        <v>3441.8604651162732</v>
      </c>
      <c r="F3091" s="367">
        <v>323.18108142540819</v>
      </c>
      <c r="G3091" s="367">
        <v>73.999999999999872</v>
      </c>
      <c r="H3091" s="367">
        <v>18500</v>
      </c>
      <c r="I3091" s="384">
        <v>444.98465972707567</v>
      </c>
      <c r="J3091" s="367">
        <v>74</v>
      </c>
      <c r="K3091" s="367">
        <v>4484.8484848484823</v>
      </c>
      <c r="L3091" s="384">
        <v>6055.5805274719687</v>
      </c>
      <c r="M3091" s="367">
        <v>73.999999999999972</v>
      </c>
      <c r="N3091" s="367">
        <v>74</v>
      </c>
      <c r="O3091" s="384">
        <v>25.569501248182032</v>
      </c>
      <c r="P3091" s="367">
        <v>1.073</v>
      </c>
      <c r="Q3091" s="367">
        <v>74</v>
      </c>
      <c r="R3091" s="384">
        <v>79.925476576462231</v>
      </c>
      <c r="S3091" s="367">
        <v>1.036</v>
      </c>
      <c r="T3091" s="367">
        <v>2551.724137931039</v>
      </c>
      <c r="U3091" s="384">
        <v>4768.0062127873807</v>
      </c>
      <c r="V3091" s="367">
        <v>74.000000000000142</v>
      </c>
      <c r="W3091" s="367">
        <v>123333.33333333346</v>
      </c>
      <c r="X3091" s="384">
        <v>6010.7243324597957</v>
      </c>
      <c r="Y3091" s="386">
        <v>74.000000000000071</v>
      </c>
      <c r="Z3091" s="367"/>
      <c r="AA3091" s="367"/>
      <c r="AB3091" s="367"/>
      <c r="AC3091" s="367"/>
      <c r="AD3091" s="367"/>
      <c r="AE3091" s="367"/>
      <c r="AF3091" s="367"/>
      <c r="AG3091" s="367"/>
      <c r="AH3091" s="367"/>
      <c r="AI3091" s="367"/>
      <c r="AJ3091" s="367"/>
      <c r="AK3091" s="367"/>
      <c r="AL3091" s="367"/>
      <c r="AM3091" s="367"/>
      <c r="AN3091" s="367"/>
      <c r="AO3091" s="367"/>
      <c r="AP3091" s="367"/>
      <c r="AQ3091" s="367"/>
      <c r="AR3091" s="367"/>
      <c r="AS3091" s="367"/>
      <c r="AT3091" s="367"/>
    </row>
    <row r="3092" spans="2:46" ht="13.8">
      <c r="B3092" s="26">
        <v>12.499999999999989</v>
      </c>
      <c r="C3092" s="363">
        <v>26.098772046726747</v>
      </c>
      <c r="D3092" s="367">
        <v>74.999999999999943</v>
      </c>
      <c r="E3092" s="367">
        <v>3488.3720930232498</v>
      </c>
      <c r="F3092" s="367">
        <v>315.6886815616167</v>
      </c>
      <c r="G3092" s="367">
        <v>74.999999999999872</v>
      </c>
      <c r="H3092" s="367">
        <v>18750</v>
      </c>
      <c r="I3092" s="384">
        <v>311.37532038968953</v>
      </c>
      <c r="J3092" s="367">
        <v>75</v>
      </c>
      <c r="K3092" s="367">
        <v>4545.4545454545432</v>
      </c>
      <c r="L3092" s="384">
        <v>6128.3346345506579</v>
      </c>
      <c r="M3092" s="367">
        <v>74.999999999999972</v>
      </c>
      <c r="N3092" s="367">
        <v>75</v>
      </c>
      <c r="O3092" s="384">
        <v>25.768085381985312</v>
      </c>
      <c r="P3092" s="367">
        <v>1.0874999999999999</v>
      </c>
      <c r="Q3092" s="367">
        <v>75</v>
      </c>
      <c r="R3092" s="384">
        <v>80.936196805633429</v>
      </c>
      <c r="S3092" s="367">
        <v>1.05</v>
      </c>
      <c r="T3092" s="367">
        <v>2586.2068965517287</v>
      </c>
      <c r="U3092" s="384">
        <v>4823.2365453321945</v>
      </c>
      <c r="V3092" s="367">
        <v>75.000000000000142</v>
      </c>
      <c r="W3092" s="367">
        <v>125000.00000000013</v>
      </c>
      <c r="X3092" s="384">
        <v>6091.6081420918827</v>
      </c>
      <c r="Y3092" s="386">
        <v>75.000000000000085</v>
      </c>
      <c r="Z3092" s="367"/>
      <c r="AA3092" s="367"/>
      <c r="AB3092" s="367"/>
      <c r="AC3092" s="367"/>
      <c r="AD3092" s="367"/>
      <c r="AE3092" s="367"/>
      <c r="AF3092" s="367"/>
      <c r="AG3092" s="367"/>
      <c r="AH3092" s="367"/>
      <c r="AI3092" s="367"/>
      <c r="AJ3092" s="367"/>
      <c r="AK3092" s="367"/>
      <c r="AL3092" s="367"/>
      <c r="AM3092" s="367"/>
      <c r="AN3092" s="367"/>
      <c r="AO3092" s="367"/>
      <c r="AP3092" s="367"/>
      <c r="AQ3092" s="367"/>
      <c r="AR3092" s="367"/>
      <c r="AS3092" s="367"/>
      <c r="AT3092" s="367"/>
    </row>
    <row r="3093" spans="2:46" ht="13.8">
      <c r="B3093" s="26">
        <v>12.666666666666655</v>
      </c>
      <c r="C3093" s="363">
        <v>26.446698005617154</v>
      </c>
      <c r="D3093" s="367">
        <v>75.999999999999929</v>
      </c>
      <c r="E3093" s="367">
        <v>3534.8837209302264</v>
      </c>
      <c r="F3093" s="367">
        <v>307.8800227171601</v>
      </c>
      <c r="G3093" s="367">
        <v>75.999999999999872</v>
      </c>
      <c r="H3093" s="367">
        <v>19000</v>
      </c>
      <c r="I3093" s="384">
        <v>174.04271050430566</v>
      </c>
      <c r="J3093" s="367">
        <v>76</v>
      </c>
      <c r="K3093" s="367">
        <v>4606.0606060606042</v>
      </c>
      <c r="L3093" s="384">
        <v>6200.8466599703761</v>
      </c>
      <c r="M3093" s="367">
        <v>75.999999999999972</v>
      </c>
      <c r="N3093" s="367">
        <v>76</v>
      </c>
      <c r="O3093" s="384">
        <v>25.96275085800599</v>
      </c>
      <c r="P3093" s="367">
        <v>1.1020000000000001</v>
      </c>
      <c r="Q3093" s="367">
        <v>76</v>
      </c>
      <c r="R3093" s="384">
        <v>81.945067600708114</v>
      </c>
      <c r="S3093" s="367">
        <v>1.0640000000000001</v>
      </c>
      <c r="T3093" s="367">
        <v>2620.6896551724185</v>
      </c>
      <c r="U3093" s="384">
        <v>4878.2214863078298</v>
      </c>
      <c r="V3093" s="367">
        <v>76.000000000000142</v>
      </c>
      <c r="W3093" s="367">
        <v>126666.6666666668</v>
      </c>
      <c r="X3093" s="384">
        <v>6172.4828265276847</v>
      </c>
      <c r="Y3093" s="386">
        <v>76.000000000000085</v>
      </c>
      <c r="Z3093" s="367"/>
      <c r="AA3093" s="367"/>
      <c r="AB3093" s="367"/>
      <c r="AC3093" s="367"/>
      <c r="AD3093" s="367"/>
      <c r="AE3093" s="367"/>
      <c r="AF3093" s="367"/>
      <c r="AG3093" s="367"/>
      <c r="AH3093" s="367"/>
      <c r="AI3093" s="367"/>
      <c r="AJ3093" s="367"/>
      <c r="AK3093" s="367"/>
      <c r="AL3093" s="367"/>
      <c r="AM3093" s="367"/>
      <c r="AN3093" s="367"/>
      <c r="AO3093" s="367"/>
      <c r="AP3093" s="367"/>
      <c r="AQ3093" s="367"/>
      <c r="AR3093" s="367"/>
      <c r="AS3093" s="367"/>
      <c r="AT3093" s="367"/>
    </row>
    <row r="3094" spans="2:46" ht="13.8">
      <c r="B3094" s="26">
        <v>12.833333333333321</v>
      </c>
      <c r="C3094" s="363">
        <v>26.794622446918112</v>
      </c>
      <c r="D3094" s="367">
        <v>76.999999999999929</v>
      </c>
      <c r="E3094" s="367">
        <v>3581.3953488372031</v>
      </c>
      <c r="F3094" s="367">
        <v>299.75510489203816</v>
      </c>
      <c r="G3094" s="367">
        <v>76.999999999999872</v>
      </c>
      <c r="H3094" s="367">
        <v>19250</v>
      </c>
      <c r="I3094" s="384">
        <v>32.986830070924093</v>
      </c>
      <c r="J3094" s="367">
        <v>77</v>
      </c>
      <c r="K3094" s="367">
        <v>4666.6666666666652</v>
      </c>
      <c r="L3094" s="384">
        <v>6273.1166037311204</v>
      </c>
      <c r="M3094" s="367">
        <v>76.999999999999986</v>
      </c>
      <c r="N3094" s="367">
        <v>77</v>
      </c>
      <c r="O3094" s="384">
        <v>26.153497676244051</v>
      </c>
      <c r="P3094" s="367">
        <v>1.1165</v>
      </c>
      <c r="Q3094" s="367">
        <v>77</v>
      </c>
      <c r="R3094" s="384">
        <v>82.9520889616863</v>
      </c>
      <c r="S3094" s="367">
        <v>1.0780000000000001</v>
      </c>
      <c r="T3094" s="367">
        <v>2655.1724137931083</v>
      </c>
      <c r="U3094" s="384">
        <v>4932.9610357142856</v>
      </c>
      <c r="V3094" s="367">
        <v>77.000000000000142</v>
      </c>
      <c r="W3094" s="367">
        <v>128333.33333333347</v>
      </c>
      <c r="X3094" s="384">
        <v>6253.3483857672054</v>
      </c>
      <c r="Y3094" s="386">
        <v>77.000000000000085</v>
      </c>
      <c r="Z3094" s="367"/>
      <c r="AA3094" s="367"/>
      <c r="AB3094" s="367"/>
      <c r="AC3094" s="367"/>
      <c r="AD3094" s="367"/>
      <c r="AE3094" s="367"/>
      <c r="AF3094" s="367"/>
      <c r="AG3094" s="367"/>
      <c r="AH3094" s="367"/>
      <c r="AI3094" s="367"/>
      <c r="AJ3094" s="367"/>
      <c r="AK3094" s="367"/>
      <c r="AL3094" s="367"/>
      <c r="AM3094" s="367"/>
      <c r="AN3094" s="367"/>
      <c r="AO3094" s="367"/>
      <c r="AP3094" s="367"/>
      <c r="AQ3094" s="367"/>
      <c r="AR3094" s="367"/>
      <c r="AS3094" s="367"/>
      <c r="AT3094" s="367"/>
    </row>
    <row r="3095" spans="2:46" ht="13.8">
      <c r="B3095" s="26">
        <v>12.999999999999988</v>
      </c>
      <c r="C3095" s="363">
        <v>27.142545370629616</v>
      </c>
      <c r="D3095" s="367">
        <v>77.999999999999929</v>
      </c>
      <c r="E3095" s="367">
        <v>3627.9069767441797</v>
      </c>
      <c r="F3095" s="367">
        <v>291.31392808625117</v>
      </c>
      <c r="G3095" s="367">
        <v>77.999999999999858</v>
      </c>
      <c r="H3095" s="367">
        <v>19500</v>
      </c>
      <c r="I3095" s="384">
        <v>-111.79232091045517</v>
      </c>
      <c r="J3095" s="367">
        <v>78</v>
      </c>
      <c r="K3095" s="367">
        <v>4727.2727272727261</v>
      </c>
      <c r="L3095" s="384">
        <v>6345.1444658328928</v>
      </c>
      <c r="M3095" s="367">
        <v>77.999999999999986</v>
      </c>
      <c r="N3095" s="367">
        <v>78</v>
      </c>
      <c r="O3095" s="384">
        <v>26.340325836699506</v>
      </c>
      <c r="P3095" s="367">
        <v>1.131</v>
      </c>
      <c r="Q3095" s="367">
        <v>78</v>
      </c>
      <c r="R3095" s="384">
        <v>83.957260888567987</v>
      </c>
      <c r="S3095" s="367">
        <v>1.0920000000000001</v>
      </c>
      <c r="T3095" s="367">
        <v>2689.655172413798</v>
      </c>
      <c r="U3095" s="384">
        <v>4987.4551935515628</v>
      </c>
      <c r="V3095" s="367">
        <v>78.000000000000142</v>
      </c>
      <c r="W3095" s="367">
        <v>130000.00000000015</v>
      </c>
      <c r="X3095" s="384">
        <v>6334.2048198104421</v>
      </c>
      <c r="Y3095" s="386">
        <v>78.000000000000085</v>
      </c>
      <c r="Z3095" s="367"/>
      <c r="AA3095" s="367"/>
      <c r="AB3095" s="367"/>
      <c r="AC3095" s="367"/>
      <c r="AD3095" s="367"/>
      <c r="AE3095" s="367"/>
      <c r="AF3095" s="367"/>
      <c r="AG3095" s="367"/>
      <c r="AH3095" s="367"/>
      <c r="AI3095" s="367"/>
      <c r="AJ3095" s="367"/>
      <c r="AK3095" s="367"/>
      <c r="AL3095" s="367"/>
      <c r="AM3095" s="367"/>
      <c r="AN3095" s="367"/>
      <c r="AO3095" s="367"/>
      <c r="AP3095" s="367"/>
      <c r="AQ3095" s="367"/>
      <c r="AR3095" s="367"/>
      <c r="AS3095" s="367"/>
      <c r="AT3095" s="367"/>
    </row>
    <row r="3096" spans="2:46" ht="13.8">
      <c r="B3096" s="26">
        <v>13.166666666666654</v>
      </c>
      <c r="C3096" s="363">
        <v>27.490466776751656</v>
      </c>
      <c r="D3096" s="367">
        <v>78.999999999999915</v>
      </c>
      <c r="E3096" s="367">
        <v>3674.4186046511563</v>
      </c>
      <c r="F3096" s="367">
        <v>282.55649229979883</v>
      </c>
      <c r="G3096" s="367">
        <v>78.999999999999858</v>
      </c>
      <c r="H3096" s="367">
        <v>19750</v>
      </c>
      <c r="I3096" s="384">
        <v>-260.29474243983219</v>
      </c>
      <c r="J3096" s="367">
        <v>79</v>
      </c>
      <c r="K3096" s="367">
        <v>4787.8787878787871</v>
      </c>
      <c r="L3096" s="384">
        <v>6416.9302462756923</v>
      </c>
      <c r="M3096" s="367">
        <v>78.999999999999986</v>
      </c>
      <c r="N3096" s="367">
        <v>79</v>
      </c>
      <c r="O3096" s="384">
        <v>26.523235339372356</v>
      </c>
      <c r="P3096" s="367">
        <v>1.1455</v>
      </c>
      <c r="Q3096" s="367">
        <v>79</v>
      </c>
      <c r="R3096" s="384">
        <v>84.960583381353132</v>
      </c>
      <c r="S3096" s="367">
        <v>1.1060000000000001</v>
      </c>
      <c r="T3096" s="367">
        <v>2724.1379310344878</v>
      </c>
      <c r="U3096" s="384">
        <v>5041.7039598196616</v>
      </c>
      <c r="V3096" s="367">
        <v>79.000000000000142</v>
      </c>
      <c r="W3096" s="367">
        <v>131666.6666666668</v>
      </c>
      <c r="X3096" s="384">
        <v>6415.052128657393</v>
      </c>
      <c r="Y3096" s="386">
        <v>79.000000000000085</v>
      </c>
      <c r="Z3096" s="367"/>
      <c r="AA3096" s="367"/>
      <c r="AB3096" s="367"/>
      <c r="AC3096" s="367"/>
      <c r="AD3096" s="367"/>
      <c r="AE3096" s="367"/>
      <c r="AF3096" s="367"/>
      <c r="AG3096" s="367"/>
      <c r="AH3096" s="367"/>
      <c r="AI3096" s="367"/>
      <c r="AJ3096" s="367"/>
      <c r="AK3096" s="367"/>
      <c r="AL3096" s="367"/>
      <c r="AM3096" s="367"/>
      <c r="AN3096" s="367"/>
      <c r="AO3096" s="367"/>
      <c r="AP3096" s="367"/>
      <c r="AQ3096" s="367"/>
      <c r="AR3096" s="367"/>
      <c r="AS3096" s="367"/>
      <c r="AT3096" s="367"/>
    </row>
    <row r="3097" spans="2:46" ht="13.8">
      <c r="B3097" s="26">
        <v>13.33333333333332</v>
      </c>
      <c r="C3097" s="363">
        <v>27.838386665284247</v>
      </c>
      <c r="D3097" s="367">
        <v>79.999999999999915</v>
      </c>
      <c r="E3097" s="367">
        <v>3720.930232558133</v>
      </c>
      <c r="F3097" s="367">
        <v>273.48279753268127</v>
      </c>
      <c r="G3097" s="367">
        <v>79.999999999999858</v>
      </c>
      <c r="H3097" s="367">
        <v>20000</v>
      </c>
      <c r="I3097" s="384">
        <v>-412.52043451720687</v>
      </c>
      <c r="J3097" s="367">
        <v>80</v>
      </c>
      <c r="K3097" s="367">
        <v>4848.484848484848</v>
      </c>
      <c r="L3097" s="384">
        <v>6488.4739450595207</v>
      </c>
      <c r="M3097" s="367">
        <v>80</v>
      </c>
      <c r="N3097" s="367">
        <v>80</v>
      </c>
      <c r="O3097" s="384">
        <v>26.702226184262596</v>
      </c>
      <c r="P3097" s="367">
        <v>1.1599999999999999</v>
      </c>
      <c r="Q3097" s="367">
        <v>80</v>
      </c>
      <c r="R3097" s="384">
        <v>85.962056440041806</v>
      </c>
      <c r="S3097" s="367">
        <v>1.1199999999999999</v>
      </c>
      <c r="T3097" s="367">
        <v>2758.6206896551776</v>
      </c>
      <c r="U3097" s="384">
        <v>5095.7073345185827</v>
      </c>
      <c r="V3097" s="367">
        <v>80.000000000000156</v>
      </c>
      <c r="W3097" s="367">
        <v>133333.33333333346</v>
      </c>
      <c r="X3097" s="384">
        <v>6495.8903123080636</v>
      </c>
      <c r="Y3097" s="386">
        <v>80.000000000000071</v>
      </c>
      <c r="Z3097" s="367"/>
      <c r="AA3097" s="367"/>
      <c r="AB3097" s="367"/>
      <c r="AC3097" s="367"/>
      <c r="AD3097" s="367"/>
      <c r="AE3097" s="367"/>
      <c r="AF3097" s="367"/>
      <c r="AG3097" s="367"/>
      <c r="AH3097" s="367"/>
      <c r="AI3097" s="367"/>
      <c r="AJ3097" s="367"/>
      <c r="AK3097" s="367"/>
      <c r="AL3097" s="367"/>
      <c r="AM3097" s="367"/>
      <c r="AN3097" s="367"/>
      <c r="AO3097" s="367"/>
      <c r="AP3097" s="367"/>
      <c r="AQ3097" s="367"/>
      <c r="AR3097" s="367"/>
      <c r="AS3097" s="367"/>
      <c r="AT3097" s="367"/>
    </row>
    <row r="3098" spans="2:46" ht="13.8">
      <c r="B3098" s="26">
        <v>13.499999999999986</v>
      </c>
      <c r="C3098" s="363">
        <v>28.186305036227385</v>
      </c>
      <c r="D3098" s="367">
        <v>80.999999999999915</v>
      </c>
      <c r="E3098" s="367">
        <v>3767.4418604651096</v>
      </c>
      <c r="F3098" s="367">
        <v>264.09284378489855</v>
      </c>
      <c r="G3098" s="367">
        <v>80.999999999999858</v>
      </c>
      <c r="H3098" s="367">
        <v>20250</v>
      </c>
      <c r="I3098" s="384">
        <v>-568.46939714257928</v>
      </c>
      <c r="J3098" s="367">
        <v>81</v>
      </c>
      <c r="K3098" s="367">
        <v>4909.090909090909</v>
      </c>
      <c r="L3098" s="384">
        <v>6559.7755621843744</v>
      </c>
      <c r="M3098" s="367">
        <v>81</v>
      </c>
      <c r="N3098" s="367">
        <v>81</v>
      </c>
      <c r="O3098" s="384">
        <v>26.87729837137022</v>
      </c>
      <c r="P3098" s="367">
        <v>1.1744999999999999</v>
      </c>
      <c r="Q3098" s="367">
        <v>81</v>
      </c>
      <c r="R3098" s="384">
        <v>86.961680064633995</v>
      </c>
      <c r="S3098" s="367">
        <v>1.1340000000000001</v>
      </c>
      <c r="T3098" s="367">
        <v>2793.1034482758673</v>
      </c>
      <c r="U3098" s="384">
        <v>5149.4653176483234</v>
      </c>
      <c r="V3098" s="367">
        <v>81.000000000000156</v>
      </c>
      <c r="W3098" s="367">
        <v>135000.00000000012</v>
      </c>
      <c r="X3098" s="384">
        <v>6576.719370762451</v>
      </c>
      <c r="Y3098" s="386">
        <v>81.000000000000071</v>
      </c>
      <c r="Z3098" s="367"/>
      <c r="AA3098" s="367"/>
      <c r="AB3098" s="367"/>
      <c r="AC3098" s="367"/>
      <c r="AD3098" s="367"/>
      <c r="AE3098" s="367"/>
      <c r="AF3098" s="367"/>
      <c r="AG3098" s="367"/>
      <c r="AH3098" s="367"/>
      <c r="AI3098" s="367"/>
      <c r="AJ3098" s="367"/>
      <c r="AK3098" s="367"/>
      <c r="AL3098" s="367"/>
      <c r="AM3098" s="367"/>
      <c r="AN3098" s="367"/>
      <c r="AO3098" s="367"/>
      <c r="AP3098" s="367"/>
      <c r="AQ3098" s="367"/>
      <c r="AR3098" s="367"/>
      <c r="AS3098" s="367"/>
      <c r="AT3098" s="367"/>
    </row>
    <row r="3099" spans="2:46" ht="13.8">
      <c r="B3099" s="26">
        <v>13.666666666666652</v>
      </c>
      <c r="C3099" s="363">
        <v>28.534221889581065</v>
      </c>
      <c r="D3099" s="367">
        <v>81.999999999999901</v>
      </c>
      <c r="E3099" s="367">
        <v>3813.9534883720862</v>
      </c>
      <c r="F3099" s="367">
        <v>254.38663105645057</v>
      </c>
      <c r="G3099" s="367">
        <v>81.999999999999858</v>
      </c>
      <c r="H3099" s="367">
        <v>20500</v>
      </c>
      <c r="I3099" s="384">
        <v>-728.14163031594705</v>
      </c>
      <c r="J3099" s="367">
        <v>81.999999999999986</v>
      </c>
      <c r="K3099" s="367">
        <v>4969.69696969697</v>
      </c>
      <c r="L3099" s="384">
        <v>6630.8350976502579</v>
      </c>
      <c r="M3099" s="367">
        <v>82.000000000000014</v>
      </c>
      <c r="N3099" s="367">
        <v>82</v>
      </c>
      <c r="O3099" s="384">
        <v>27.048451900695248</v>
      </c>
      <c r="P3099" s="367">
        <v>1.1890000000000001</v>
      </c>
      <c r="Q3099" s="367">
        <v>82</v>
      </c>
      <c r="R3099" s="384">
        <v>87.959454255129657</v>
      </c>
      <c r="S3099" s="367">
        <v>1.1479999999999999</v>
      </c>
      <c r="T3099" s="367">
        <v>2827.5862068965571</v>
      </c>
      <c r="U3099" s="384">
        <v>5202.9779092088866</v>
      </c>
      <c r="V3099" s="367">
        <v>82.000000000000156</v>
      </c>
      <c r="W3099" s="367">
        <v>136666.66666666677</v>
      </c>
      <c r="X3099" s="384">
        <v>6657.5393040205545</v>
      </c>
      <c r="Y3099" s="386">
        <v>82.000000000000057</v>
      </c>
      <c r="Z3099" s="367"/>
      <c r="AA3099" s="367"/>
      <c r="AB3099" s="367"/>
      <c r="AC3099" s="367"/>
      <c r="AD3099" s="367"/>
      <c r="AE3099" s="367"/>
      <c r="AF3099" s="367"/>
      <c r="AG3099" s="367"/>
      <c r="AH3099" s="367"/>
      <c r="AI3099" s="367"/>
      <c r="AJ3099" s="367"/>
      <c r="AK3099" s="367"/>
      <c r="AL3099" s="367"/>
      <c r="AM3099" s="367"/>
      <c r="AN3099" s="367"/>
      <c r="AO3099" s="367"/>
      <c r="AP3099" s="367"/>
      <c r="AQ3099" s="367"/>
      <c r="AR3099" s="367"/>
      <c r="AS3099" s="367"/>
      <c r="AT3099" s="367"/>
    </row>
    <row r="3100" spans="2:46" ht="13.8">
      <c r="B3100" s="26">
        <v>13.833333333333318</v>
      </c>
      <c r="C3100" s="363">
        <v>28.882137225345289</v>
      </c>
      <c r="D3100" s="367">
        <v>82.999999999999901</v>
      </c>
      <c r="E3100" s="367">
        <v>3860.4651162790628</v>
      </c>
      <c r="F3100" s="367">
        <v>244.36415934733736</v>
      </c>
      <c r="G3100" s="367">
        <v>82.999999999999858</v>
      </c>
      <c r="H3100" s="367">
        <v>20750</v>
      </c>
      <c r="I3100" s="384">
        <v>-891.5371340373149</v>
      </c>
      <c r="J3100" s="367">
        <v>82.999999999999986</v>
      </c>
      <c r="K3100" s="367">
        <v>5030.3030303030309</v>
      </c>
      <c r="L3100" s="384">
        <v>6701.6525514571667</v>
      </c>
      <c r="M3100" s="367">
        <v>83.000000000000014</v>
      </c>
      <c r="N3100" s="367">
        <v>83</v>
      </c>
      <c r="O3100" s="384">
        <v>27.21568677223766</v>
      </c>
      <c r="P3100" s="367">
        <v>1.2035</v>
      </c>
      <c r="Q3100" s="367">
        <v>83</v>
      </c>
      <c r="R3100" s="384">
        <v>88.955379011528834</v>
      </c>
      <c r="S3100" s="367">
        <v>1.1620000000000001</v>
      </c>
      <c r="T3100" s="367">
        <v>2862.0689655172469</v>
      </c>
      <c r="U3100" s="384">
        <v>5256.2451092002702</v>
      </c>
      <c r="V3100" s="367">
        <v>83.000000000000156</v>
      </c>
      <c r="W3100" s="367">
        <v>138333.33333333343</v>
      </c>
      <c r="X3100" s="384">
        <v>6738.3501120823748</v>
      </c>
      <c r="Y3100" s="386">
        <v>83.000000000000057</v>
      </c>
      <c r="Z3100" s="367"/>
      <c r="AA3100" s="367"/>
      <c r="AB3100" s="367"/>
      <c r="AC3100" s="367"/>
      <c r="AD3100" s="367"/>
      <c r="AE3100" s="367"/>
      <c r="AF3100" s="367"/>
      <c r="AG3100" s="367"/>
      <c r="AH3100" s="367"/>
      <c r="AI3100" s="367"/>
      <c r="AJ3100" s="367"/>
      <c r="AK3100" s="367"/>
      <c r="AL3100" s="367"/>
      <c r="AM3100" s="367"/>
      <c r="AN3100" s="367"/>
      <c r="AO3100" s="367"/>
      <c r="AP3100" s="367"/>
      <c r="AQ3100" s="367"/>
      <c r="AR3100" s="367"/>
      <c r="AS3100" s="367"/>
      <c r="AT3100" s="367"/>
    </row>
    <row r="3101" spans="2:46" ht="13.8">
      <c r="B3101" s="26">
        <v>13.999999999999984</v>
      </c>
      <c r="C3101" s="363">
        <v>29.230051043520071</v>
      </c>
      <c r="D3101" s="367">
        <v>83.999999999999915</v>
      </c>
      <c r="E3101" s="367">
        <v>3906.9767441860395</v>
      </c>
      <c r="F3101" s="367">
        <v>234.02542865755893</v>
      </c>
      <c r="G3101" s="367">
        <v>83.999999999999858</v>
      </c>
      <c r="H3101" s="367">
        <v>21000</v>
      </c>
      <c r="I3101" s="384">
        <v>-1058.6559083066804</v>
      </c>
      <c r="J3101" s="367">
        <v>83.999999999999986</v>
      </c>
      <c r="K3101" s="367">
        <v>5090.9090909090919</v>
      </c>
      <c r="L3101" s="384">
        <v>6772.2279236051036</v>
      </c>
      <c r="M3101" s="367">
        <v>84.000000000000014</v>
      </c>
      <c r="N3101" s="367">
        <v>84</v>
      </c>
      <c r="O3101" s="384">
        <v>27.379002985997467</v>
      </c>
      <c r="P3101" s="367">
        <v>1.218</v>
      </c>
      <c r="Q3101" s="367">
        <v>84</v>
      </c>
      <c r="R3101" s="384">
        <v>89.949454333831483</v>
      </c>
      <c r="S3101" s="367">
        <v>1.1759999999999999</v>
      </c>
      <c r="T3101" s="367">
        <v>2896.5517241379366</v>
      </c>
      <c r="U3101" s="384">
        <v>5309.2669176224745</v>
      </c>
      <c r="V3101" s="367">
        <v>84.000000000000156</v>
      </c>
      <c r="W3101" s="367">
        <v>140000.00000000009</v>
      </c>
      <c r="X3101" s="384">
        <v>6819.151794947913</v>
      </c>
      <c r="Y3101" s="386">
        <v>84.000000000000043</v>
      </c>
      <c r="Z3101" s="367"/>
      <c r="AA3101" s="367"/>
      <c r="AB3101" s="367"/>
      <c r="AC3101" s="367"/>
      <c r="AD3101" s="367"/>
      <c r="AE3101" s="367"/>
      <c r="AF3101" s="367"/>
      <c r="AG3101" s="367"/>
      <c r="AH3101" s="367"/>
      <c r="AI3101" s="367"/>
      <c r="AJ3101" s="367"/>
      <c r="AK3101" s="367"/>
      <c r="AL3101" s="367"/>
      <c r="AM3101" s="367"/>
      <c r="AN3101" s="367"/>
      <c r="AO3101" s="367"/>
      <c r="AP3101" s="367"/>
      <c r="AQ3101" s="367"/>
      <c r="AR3101" s="367"/>
      <c r="AS3101" s="367"/>
      <c r="AT3101" s="367"/>
    </row>
    <row r="3102" spans="2:46" ht="13.8">
      <c r="B3102" s="26">
        <v>14.16666666666665</v>
      </c>
      <c r="C3102" s="363">
        <v>29.577963344105392</v>
      </c>
      <c r="D3102" s="367">
        <v>84.999999999999915</v>
      </c>
      <c r="E3102" s="367">
        <v>3953.4883720930161</v>
      </c>
      <c r="F3102" s="367">
        <v>223.37043898711534</v>
      </c>
      <c r="G3102" s="367">
        <v>84.999999999999858</v>
      </c>
      <c r="H3102" s="367">
        <v>21250</v>
      </c>
      <c r="I3102" s="384">
        <v>-1229.4979531240433</v>
      </c>
      <c r="J3102" s="367">
        <v>84.999999999999986</v>
      </c>
      <c r="K3102" s="367">
        <v>5151.5151515151529</v>
      </c>
      <c r="L3102" s="384">
        <v>6842.5612140940693</v>
      </c>
      <c r="M3102" s="367">
        <v>85.000000000000028</v>
      </c>
      <c r="N3102" s="367">
        <v>85</v>
      </c>
      <c r="O3102" s="384">
        <v>27.538400541974667</v>
      </c>
      <c r="P3102" s="367">
        <v>1.2325000000000002</v>
      </c>
      <c r="Q3102" s="367">
        <v>85</v>
      </c>
      <c r="R3102" s="384">
        <v>90.941680222037661</v>
      </c>
      <c r="S3102" s="367">
        <v>1.1900000000000002</v>
      </c>
      <c r="T3102" s="367">
        <v>2931.0344827586264</v>
      </c>
      <c r="U3102" s="384">
        <v>5362.0433344755011</v>
      </c>
      <c r="V3102" s="367">
        <v>85.000000000000156</v>
      </c>
      <c r="W3102" s="367">
        <v>141666.66666666674</v>
      </c>
      <c r="X3102" s="384">
        <v>6899.9443526171681</v>
      </c>
      <c r="Y3102" s="386">
        <v>85.000000000000043</v>
      </c>
      <c r="Z3102" s="367"/>
      <c r="AA3102" s="367"/>
      <c r="AB3102" s="367"/>
      <c r="AC3102" s="367"/>
      <c r="AD3102" s="367"/>
      <c r="AE3102" s="367"/>
      <c r="AF3102" s="367"/>
      <c r="AG3102" s="367"/>
      <c r="AH3102" s="367"/>
      <c r="AI3102" s="367"/>
      <c r="AJ3102" s="367"/>
      <c r="AK3102" s="367"/>
      <c r="AL3102" s="367"/>
      <c r="AM3102" s="367"/>
      <c r="AN3102" s="367"/>
      <c r="AO3102" s="367"/>
      <c r="AP3102" s="367"/>
      <c r="AQ3102" s="367"/>
      <c r="AR3102" s="367"/>
      <c r="AS3102" s="367"/>
      <c r="AT3102" s="367"/>
    </row>
    <row r="3103" spans="2:46" ht="13.8">
      <c r="B3103" s="26">
        <v>14.333333333333316</v>
      </c>
      <c r="C3103" s="363">
        <v>29.925874127101249</v>
      </c>
      <c r="D3103" s="367">
        <v>85.999999999999901</v>
      </c>
      <c r="E3103" s="367">
        <v>3999.9999999999927</v>
      </c>
      <c r="F3103" s="367">
        <v>212.39919033600663</v>
      </c>
      <c r="G3103" s="367">
        <v>85.999999999999844</v>
      </c>
      <c r="H3103" s="367">
        <v>21500</v>
      </c>
      <c r="I3103" s="384">
        <v>-1404.0632684894069</v>
      </c>
      <c r="J3103" s="367">
        <v>86</v>
      </c>
      <c r="K3103" s="367">
        <v>5212.1212121212138</v>
      </c>
      <c r="L3103" s="384">
        <v>6912.6524229240595</v>
      </c>
      <c r="M3103" s="367">
        <v>86.000000000000028</v>
      </c>
      <c r="N3103" s="367">
        <v>86</v>
      </c>
      <c r="O3103" s="384">
        <v>27.693879440169251</v>
      </c>
      <c r="P3103" s="367">
        <v>1.2470000000000001</v>
      </c>
      <c r="Q3103" s="367">
        <v>86</v>
      </c>
      <c r="R3103" s="384">
        <v>91.932056676147297</v>
      </c>
      <c r="S3103" s="367">
        <v>1.204</v>
      </c>
      <c r="T3103" s="367">
        <v>2965.5172413793161</v>
      </c>
      <c r="U3103" s="384">
        <v>5414.5743597593473</v>
      </c>
      <c r="V3103" s="367">
        <v>86.000000000000171</v>
      </c>
      <c r="W3103" s="367">
        <v>143333.3333333334</v>
      </c>
      <c r="X3103" s="384">
        <v>6980.7277850901392</v>
      </c>
      <c r="Y3103" s="386">
        <v>86.000000000000028</v>
      </c>
      <c r="Z3103" s="367"/>
      <c r="AA3103" s="367"/>
      <c r="AB3103" s="367"/>
      <c r="AC3103" s="367"/>
      <c r="AD3103" s="367"/>
      <c r="AE3103" s="367"/>
      <c r="AF3103" s="367"/>
      <c r="AG3103" s="367"/>
      <c r="AH3103" s="367"/>
      <c r="AI3103" s="367"/>
      <c r="AJ3103" s="367"/>
      <c r="AK3103" s="367"/>
      <c r="AL3103" s="367"/>
      <c r="AM3103" s="367"/>
      <c r="AN3103" s="367"/>
      <c r="AO3103" s="367"/>
      <c r="AP3103" s="367"/>
      <c r="AQ3103" s="367"/>
      <c r="AR3103" s="367"/>
      <c r="AS3103" s="367"/>
      <c r="AT3103" s="367"/>
    </row>
    <row r="3104" spans="2:46" ht="13.8">
      <c r="B3104" s="26">
        <v>14.499999999999982</v>
      </c>
      <c r="C3104" s="363">
        <v>30.27378339250766</v>
      </c>
      <c r="D3104" s="367">
        <v>86.999999999999901</v>
      </c>
      <c r="E3104" s="367">
        <v>4046.5116279069694</v>
      </c>
      <c r="F3104" s="367">
        <v>201.11168270423258</v>
      </c>
      <c r="G3104" s="367">
        <v>86.999999999999844</v>
      </c>
      <c r="H3104" s="367">
        <v>21750</v>
      </c>
      <c r="I3104" s="384">
        <v>-1582.3518544027656</v>
      </c>
      <c r="J3104" s="367">
        <v>87</v>
      </c>
      <c r="K3104" s="367">
        <v>5272.7272727272748</v>
      </c>
      <c r="L3104" s="384">
        <v>6982.5015500950803</v>
      </c>
      <c r="M3104" s="367">
        <v>87.000000000000043</v>
      </c>
      <c r="N3104" s="367">
        <v>87</v>
      </c>
      <c r="O3104" s="384">
        <v>27.845439680581229</v>
      </c>
      <c r="P3104" s="367">
        <v>1.2615000000000001</v>
      </c>
      <c r="Q3104" s="367">
        <v>87</v>
      </c>
      <c r="R3104" s="384">
        <v>92.920583696160449</v>
      </c>
      <c r="S3104" s="367">
        <v>1.218</v>
      </c>
      <c r="T3104" s="367">
        <v>3000.0000000000059</v>
      </c>
      <c r="U3104" s="384">
        <v>5466.8599934740159</v>
      </c>
      <c r="V3104" s="367">
        <v>87.000000000000171</v>
      </c>
      <c r="W3104" s="367">
        <v>145000.00000000006</v>
      </c>
      <c r="X3104" s="384">
        <v>7061.5020923668299</v>
      </c>
      <c r="Y3104" s="386">
        <v>87.000000000000043</v>
      </c>
      <c r="Z3104" s="367"/>
      <c r="AA3104" s="367"/>
      <c r="AB3104" s="367"/>
      <c r="AC3104" s="367"/>
      <c r="AD3104" s="367"/>
      <c r="AE3104" s="367"/>
      <c r="AF3104" s="367"/>
      <c r="AG3104" s="367"/>
      <c r="AH3104" s="367"/>
      <c r="AI3104" s="367"/>
      <c r="AJ3104" s="367"/>
      <c r="AK3104" s="367"/>
      <c r="AL3104" s="367"/>
      <c r="AM3104" s="367"/>
      <c r="AN3104" s="367"/>
      <c r="AO3104" s="367"/>
      <c r="AP3104" s="367"/>
      <c r="AQ3104" s="367"/>
      <c r="AR3104" s="367"/>
      <c r="AS3104" s="367"/>
      <c r="AT3104" s="367"/>
    </row>
    <row r="3105" spans="2:46" ht="13.8">
      <c r="B3105" s="26">
        <v>14.666666666666648</v>
      </c>
      <c r="C3105" s="363">
        <v>30.621691140324614</v>
      </c>
      <c r="D3105" s="367">
        <v>87.999999999999901</v>
      </c>
      <c r="E3105" s="367">
        <v>4093.023255813946</v>
      </c>
      <c r="F3105" s="367">
        <v>189.50791609179325</v>
      </c>
      <c r="G3105" s="367">
        <v>87.999999999999844</v>
      </c>
      <c r="H3105" s="367">
        <v>22000</v>
      </c>
      <c r="I3105" s="384">
        <v>-1764.3637108641221</v>
      </c>
      <c r="J3105" s="367">
        <v>88</v>
      </c>
      <c r="K3105" s="367">
        <v>5333.3333333333358</v>
      </c>
      <c r="L3105" s="384">
        <v>7052.1085956071265</v>
      </c>
      <c r="M3105" s="367">
        <v>88.000000000000057</v>
      </c>
      <c r="N3105" s="367">
        <v>88</v>
      </c>
      <c r="O3105" s="384">
        <v>27.993081263210598</v>
      </c>
      <c r="P3105" s="367">
        <v>1.276</v>
      </c>
      <c r="Q3105" s="367">
        <v>88</v>
      </c>
      <c r="R3105" s="384">
        <v>93.907261282077116</v>
      </c>
      <c r="S3105" s="367">
        <v>1.232</v>
      </c>
      <c r="T3105" s="367">
        <v>3034.4827586206957</v>
      </c>
      <c r="U3105" s="384">
        <v>5518.9002356195069</v>
      </c>
      <c r="V3105" s="367">
        <v>88.000000000000171</v>
      </c>
      <c r="W3105" s="367">
        <v>146666.66666666672</v>
      </c>
      <c r="X3105" s="384">
        <v>7142.2672744472347</v>
      </c>
      <c r="Y3105" s="386">
        <v>88.000000000000028</v>
      </c>
      <c r="Z3105" s="367"/>
      <c r="AA3105" s="367"/>
      <c r="AB3105" s="367"/>
      <c r="AC3105" s="367"/>
      <c r="AD3105" s="367"/>
      <c r="AE3105" s="367"/>
      <c r="AF3105" s="367"/>
      <c r="AG3105" s="367"/>
      <c r="AH3105" s="367"/>
      <c r="AI3105" s="367"/>
      <c r="AJ3105" s="367"/>
      <c r="AK3105" s="367"/>
      <c r="AL3105" s="367"/>
      <c r="AM3105" s="367"/>
      <c r="AN3105" s="367"/>
      <c r="AO3105" s="367"/>
      <c r="AP3105" s="367"/>
      <c r="AQ3105" s="367"/>
      <c r="AR3105" s="367"/>
      <c r="AS3105" s="367"/>
      <c r="AT3105" s="367"/>
    </row>
    <row r="3106" spans="2:46" ht="13.8">
      <c r="B3106" s="26">
        <v>14.833333333333314</v>
      </c>
      <c r="C3106" s="363">
        <v>30.969597370552108</v>
      </c>
      <c r="D3106" s="367">
        <v>88.999999999999886</v>
      </c>
      <c r="E3106" s="367">
        <v>4139.5348837209231</v>
      </c>
      <c r="F3106" s="367">
        <v>177.58789049868878</v>
      </c>
      <c r="G3106" s="367">
        <v>88.999999999999844</v>
      </c>
      <c r="H3106" s="367">
        <v>22250</v>
      </c>
      <c r="I3106" s="384">
        <v>-1950.0988378734762</v>
      </c>
      <c r="J3106" s="367">
        <v>89</v>
      </c>
      <c r="K3106" s="367">
        <v>5393.9393939393967</v>
      </c>
      <c r="L3106" s="384">
        <v>7121.4735594601998</v>
      </c>
      <c r="M3106" s="367">
        <v>89.000000000000057</v>
      </c>
      <c r="N3106" s="367">
        <v>89</v>
      </c>
      <c r="O3106" s="384">
        <v>28.136804188057361</v>
      </c>
      <c r="P3106" s="367">
        <v>1.2905</v>
      </c>
      <c r="Q3106" s="367">
        <v>89</v>
      </c>
      <c r="R3106" s="384">
        <v>94.892089433897269</v>
      </c>
      <c r="S3106" s="367">
        <v>1.246</v>
      </c>
      <c r="T3106" s="367">
        <v>3068.9655172413854</v>
      </c>
      <c r="U3106" s="384">
        <v>5570.6950861958167</v>
      </c>
      <c r="V3106" s="367">
        <v>89.000000000000171</v>
      </c>
      <c r="W3106" s="367">
        <v>148333.33333333337</v>
      </c>
      <c r="X3106" s="384">
        <v>7223.0233313313574</v>
      </c>
      <c r="Y3106" s="386">
        <v>89.000000000000028</v>
      </c>
      <c r="Z3106" s="367"/>
      <c r="AA3106" s="367"/>
      <c r="AB3106" s="367"/>
      <c r="AC3106" s="367"/>
      <c r="AD3106" s="367"/>
      <c r="AE3106" s="367"/>
      <c r="AF3106" s="367"/>
      <c r="AG3106" s="367"/>
      <c r="AH3106" s="367"/>
      <c r="AI3106" s="367"/>
      <c r="AJ3106" s="367"/>
      <c r="AK3106" s="367"/>
      <c r="AL3106" s="367"/>
      <c r="AM3106" s="367"/>
      <c r="AN3106" s="367"/>
      <c r="AO3106" s="367"/>
      <c r="AP3106" s="367"/>
      <c r="AQ3106" s="367"/>
      <c r="AR3106" s="367"/>
      <c r="AS3106" s="367"/>
      <c r="AT3106" s="367"/>
    </row>
    <row r="3107" spans="2:46" ht="13.8">
      <c r="B3107" s="26">
        <v>14.99999999999998</v>
      </c>
      <c r="C3107" s="363">
        <v>31.317502083190153</v>
      </c>
      <c r="D3107" s="367">
        <v>89.999999999999886</v>
      </c>
      <c r="E3107" s="367">
        <v>4186.0465116279001</v>
      </c>
      <c r="F3107" s="367">
        <v>165.35160592491889</v>
      </c>
      <c r="G3107" s="367">
        <v>89.999999999999858</v>
      </c>
      <c r="H3107" s="367">
        <v>22500</v>
      </c>
      <c r="I3107" s="384">
        <v>-2139.5572354308283</v>
      </c>
      <c r="J3107" s="367">
        <v>90</v>
      </c>
      <c r="K3107" s="367">
        <v>5454.5454545454577</v>
      </c>
      <c r="L3107" s="384">
        <v>7190.5964416543011</v>
      </c>
      <c r="M3107" s="367">
        <v>90.000000000000057</v>
      </c>
      <c r="N3107" s="367">
        <v>90</v>
      </c>
      <c r="O3107" s="384">
        <v>28.276608455121508</v>
      </c>
      <c r="P3107" s="367">
        <v>1.3049999999999999</v>
      </c>
      <c r="Q3107" s="367">
        <v>90</v>
      </c>
      <c r="R3107" s="384">
        <v>95.875068151620894</v>
      </c>
      <c r="S3107" s="367">
        <v>1.26</v>
      </c>
      <c r="T3107" s="367">
        <v>3103.4482758620752</v>
      </c>
      <c r="U3107" s="384">
        <v>5622.2445452029497</v>
      </c>
      <c r="V3107" s="367">
        <v>90.000000000000171</v>
      </c>
      <c r="W3107" s="367">
        <v>150000.00000000003</v>
      </c>
      <c r="X3107" s="384">
        <v>7303.7702630191961</v>
      </c>
      <c r="Y3107" s="386">
        <v>90.000000000000014</v>
      </c>
      <c r="Z3107" s="367"/>
      <c r="AA3107" s="367"/>
      <c r="AB3107" s="367"/>
      <c r="AC3107" s="367"/>
      <c r="AD3107" s="367"/>
      <c r="AE3107" s="367"/>
      <c r="AF3107" s="367"/>
      <c r="AG3107" s="367"/>
      <c r="AH3107" s="367"/>
      <c r="AI3107" s="367"/>
      <c r="AJ3107" s="367"/>
      <c r="AK3107" s="367"/>
      <c r="AL3107" s="367"/>
      <c r="AM3107" s="367"/>
      <c r="AN3107" s="367"/>
      <c r="AO3107" s="367"/>
      <c r="AP3107" s="367"/>
      <c r="AQ3107" s="367"/>
      <c r="AR3107" s="367"/>
      <c r="AS3107" s="367"/>
      <c r="AT3107" s="367"/>
    </row>
    <row r="3108" spans="2:46" ht="13.8">
      <c r="B3108" s="26">
        <v>15.166666666666647</v>
      </c>
      <c r="C3108" s="363">
        <v>31.665405278238747</v>
      </c>
      <c r="D3108" s="367">
        <v>90.999999999999886</v>
      </c>
      <c r="E3108" s="367">
        <v>4232.5581395348772</v>
      </c>
      <c r="F3108" s="367">
        <v>152.79906237048397</v>
      </c>
      <c r="G3108" s="367">
        <v>90.999999999999858</v>
      </c>
      <c r="H3108" s="367">
        <v>22750</v>
      </c>
      <c r="I3108" s="384">
        <v>-2332.7389035361775</v>
      </c>
      <c r="J3108" s="367">
        <v>91</v>
      </c>
      <c r="K3108" s="367">
        <v>5515.1515151515187</v>
      </c>
      <c r="L3108" s="384">
        <v>7259.4772421894295</v>
      </c>
      <c r="M3108" s="367">
        <v>91.000000000000071</v>
      </c>
      <c r="N3108" s="367">
        <v>91</v>
      </c>
      <c r="O3108" s="384">
        <v>28.412494064403052</v>
      </c>
      <c r="P3108" s="367">
        <v>1.3194999999999999</v>
      </c>
      <c r="Q3108" s="367">
        <v>91</v>
      </c>
      <c r="R3108" s="384">
        <v>96.856197435248049</v>
      </c>
      <c r="S3108" s="367">
        <v>1.274</v>
      </c>
      <c r="T3108" s="367">
        <v>3137.931034482765</v>
      </c>
      <c r="U3108" s="384">
        <v>5673.5486126409032</v>
      </c>
      <c r="V3108" s="367">
        <v>91.000000000000185</v>
      </c>
      <c r="W3108" s="367">
        <v>151666.66666666669</v>
      </c>
      <c r="X3108" s="384">
        <v>7384.5080695107526</v>
      </c>
      <c r="Y3108" s="386">
        <v>91.000000000000014</v>
      </c>
      <c r="Z3108" s="367"/>
      <c r="AA3108" s="367"/>
      <c r="AB3108" s="367"/>
      <c r="AC3108" s="367"/>
      <c r="AD3108" s="367"/>
      <c r="AE3108" s="367"/>
      <c r="AF3108" s="367"/>
      <c r="AG3108" s="367"/>
      <c r="AH3108" s="367"/>
      <c r="AI3108" s="367"/>
      <c r="AJ3108" s="367"/>
      <c r="AK3108" s="367"/>
      <c r="AL3108" s="367"/>
      <c r="AM3108" s="367"/>
      <c r="AN3108" s="367"/>
      <c r="AO3108" s="367"/>
      <c r="AP3108" s="367"/>
      <c r="AQ3108" s="367"/>
      <c r="AR3108" s="367"/>
      <c r="AS3108" s="367"/>
      <c r="AT3108" s="367"/>
    </row>
    <row r="3109" spans="2:46" ht="13.8">
      <c r="B3109" s="26">
        <v>15.333333333333313</v>
      </c>
      <c r="C3109" s="363">
        <v>32.013306955697871</v>
      </c>
      <c r="D3109" s="367">
        <v>91.999999999999872</v>
      </c>
      <c r="E3109" s="367">
        <v>4279.0697674418543</v>
      </c>
      <c r="F3109" s="367">
        <v>139.93025983538362</v>
      </c>
      <c r="G3109" s="367">
        <v>91.999999999999872</v>
      </c>
      <c r="H3109" s="367">
        <v>23000</v>
      </c>
      <c r="I3109" s="384">
        <v>-2529.6438421895245</v>
      </c>
      <c r="J3109" s="367">
        <v>92</v>
      </c>
      <c r="K3109" s="367">
        <v>5575.7575757575796</v>
      </c>
      <c r="L3109" s="384">
        <v>7328.1159610655859</v>
      </c>
      <c r="M3109" s="367">
        <v>92.000000000000071</v>
      </c>
      <c r="N3109" s="367">
        <v>92</v>
      </c>
      <c r="O3109" s="384">
        <v>28.544461015901987</v>
      </c>
      <c r="P3109" s="367">
        <v>1.3340000000000001</v>
      </c>
      <c r="Q3109" s="367">
        <v>92</v>
      </c>
      <c r="R3109" s="384">
        <v>97.83547728477869</v>
      </c>
      <c r="S3109" s="367">
        <v>1.288</v>
      </c>
      <c r="T3109" s="367">
        <v>3172.4137931034547</v>
      </c>
      <c r="U3109" s="384">
        <v>5724.6072885096773</v>
      </c>
      <c r="V3109" s="367">
        <v>92.000000000000199</v>
      </c>
      <c r="W3109" s="367">
        <v>153333.33333333334</v>
      </c>
      <c r="X3109" s="384">
        <v>7465.2367508060252</v>
      </c>
      <c r="Y3109" s="386">
        <v>92</v>
      </c>
      <c r="Z3109" s="367"/>
      <c r="AA3109" s="367"/>
      <c r="AB3109" s="367"/>
      <c r="AC3109" s="367"/>
      <c r="AD3109" s="367"/>
      <c r="AE3109" s="367"/>
      <c r="AF3109" s="367"/>
      <c r="AG3109" s="367"/>
      <c r="AH3109" s="367"/>
      <c r="AI3109" s="367"/>
      <c r="AJ3109" s="367"/>
      <c r="AK3109" s="367"/>
      <c r="AL3109" s="367"/>
      <c r="AM3109" s="367"/>
      <c r="AN3109" s="367"/>
      <c r="AO3109" s="367"/>
      <c r="AP3109" s="367"/>
      <c r="AQ3109" s="367"/>
      <c r="AR3109" s="367"/>
      <c r="AS3109" s="367"/>
      <c r="AT3109" s="367"/>
    </row>
    <row r="3110" spans="2:46" ht="13.8">
      <c r="B3110" s="26">
        <v>15.499999999999979</v>
      </c>
      <c r="C3110" s="363">
        <v>32.361207115567559</v>
      </c>
      <c r="D3110" s="367">
        <v>92.999999999999872</v>
      </c>
      <c r="E3110" s="367">
        <v>4325.5813953488314</v>
      </c>
      <c r="F3110" s="367">
        <v>126.74519831961824</v>
      </c>
      <c r="G3110" s="367">
        <v>92.999999999999872</v>
      </c>
      <c r="H3110" s="367">
        <v>23250</v>
      </c>
      <c r="I3110" s="384">
        <v>-2730.2720513908694</v>
      </c>
      <c r="J3110" s="367">
        <v>93</v>
      </c>
      <c r="K3110" s="367">
        <v>5636.3636363636406</v>
      </c>
      <c r="L3110" s="384">
        <v>7396.5125982827694</v>
      </c>
      <c r="M3110" s="367">
        <v>93.000000000000085</v>
      </c>
      <c r="N3110" s="367">
        <v>93</v>
      </c>
      <c r="O3110" s="384">
        <v>28.672509309618317</v>
      </c>
      <c r="P3110" s="367">
        <v>1.3485</v>
      </c>
      <c r="Q3110" s="367">
        <v>93</v>
      </c>
      <c r="R3110" s="384">
        <v>98.812907700212847</v>
      </c>
      <c r="S3110" s="367">
        <v>1.302</v>
      </c>
      <c r="T3110" s="367">
        <v>3206.8965517241445</v>
      </c>
      <c r="U3110" s="384">
        <v>5775.4205728092738</v>
      </c>
      <c r="V3110" s="367">
        <v>93.000000000000199</v>
      </c>
      <c r="W3110" s="367">
        <v>155000</v>
      </c>
      <c r="X3110" s="384">
        <v>7545.9563069050155</v>
      </c>
      <c r="Y3110" s="386">
        <v>93</v>
      </c>
      <c r="Z3110" s="367"/>
      <c r="AA3110" s="367"/>
      <c r="AB3110" s="367"/>
      <c r="AC3110" s="367"/>
      <c r="AD3110" s="367"/>
      <c r="AE3110" s="367"/>
      <c r="AF3110" s="367"/>
      <c r="AG3110" s="367"/>
      <c r="AH3110" s="367"/>
      <c r="AI3110" s="367"/>
      <c r="AJ3110" s="367"/>
      <c r="AK3110" s="367"/>
      <c r="AL3110" s="367"/>
      <c r="AM3110" s="367"/>
      <c r="AN3110" s="367"/>
      <c r="AO3110" s="367"/>
      <c r="AP3110" s="367"/>
      <c r="AQ3110" s="367"/>
      <c r="AR3110" s="367"/>
      <c r="AS3110" s="367"/>
      <c r="AT3110" s="367"/>
    </row>
    <row r="3111" spans="2:46" ht="13.8">
      <c r="B3111" s="26">
        <v>15.666666666666645</v>
      </c>
      <c r="C3111" s="363">
        <v>32.70910575784778</v>
      </c>
      <c r="D3111" s="367">
        <v>93.999999999999872</v>
      </c>
      <c r="E3111" s="367">
        <v>4372.0930232558085</v>
      </c>
      <c r="F3111" s="367">
        <v>113.24387782318745</v>
      </c>
      <c r="G3111" s="367">
        <v>93.999999999999886</v>
      </c>
      <c r="H3111" s="367">
        <v>23500</v>
      </c>
      <c r="I3111" s="384">
        <v>-2934.6235311402124</v>
      </c>
      <c r="J3111" s="367">
        <v>94</v>
      </c>
      <c r="K3111" s="367">
        <v>5696.9696969697015</v>
      </c>
      <c r="L3111" s="384">
        <v>7464.6671538409801</v>
      </c>
      <c r="M3111" s="367">
        <v>94.000000000000085</v>
      </c>
      <c r="N3111" s="367">
        <v>94</v>
      </c>
      <c r="O3111" s="384">
        <v>28.796638945552026</v>
      </c>
      <c r="P3111" s="367">
        <v>1.363</v>
      </c>
      <c r="Q3111" s="367">
        <v>94</v>
      </c>
      <c r="R3111" s="384">
        <v>99.788488681550461</v>
      </c>
      <c r="S3111" s="367">
        <v>1.3159999999999998</v>
      </c>
      <c r="T3111" s="367">
        <v>3241.3793103448343</v>
      </c>
      <c r="U3111" s="384">
        <v>5825.9884655396909</v>
      </c>
      <c r="V3111" s="367">
        <v>94.000000000000199</v>
      </c>
      <c r="W3111" s="367">
        <v>156666.66666666666</v>
      </c>
      <c r="X3111" s="384">
        <v>7626.6667378077227</v>
      </c>
      <c r="Y3111" s="386">
        <v>93.999999999999986</v>
      </c>
      <c r="Z3111" s="367"/>
      <c r="AA3111" s="367"/>
      <c r="AB3111" s="367"/>
      <c r="AC3111" s="367"/>
      <c r="AD3111" s="367"/>
      <c r="AE3111" s="367"/>
      <c r="AF3111" s="367"/>
      <c r="AG3111" s="367"/>
      <c r="AH3111" s="367"/>
      <c r="AI3111" s="367"/>
      <c r="AJ3111" s="367"/>
      <c r="AK3111" s="367"/>
      <c r="AL3111" s="367"/>
      <c r="AM3111" s="367"/>
      <c r="AN3111" s="367"/>
      <c r="AO3111" s="367"/>
      <c r="AP3111" s="367"/>
      <c r="AQ3111" s="367"/>
      <c r="AR3111" s="367"/>
      <c r="AS3111" s="367"/>
      <c r="AT3111" s="367"/>
    </row>
    <row r="3112" spans="2:46" ht="13.8">
      <c r="B3112" s="26">
        <v>15.833333333333311</v>
      </c>
      <c r="C3112" s="363">
        <v>33.057002882538555</v>
      </c>
      <c r="D3112" s="367">
        <v>94.999999999999858</v>
      </c>
      <c r="E3112" s="367">
        <v>4418.6046511627856</v>
      </c>
      <c r="F3112" s="367">
        <v>99.426298346091642</v>
      </c>
      <c r="G3112" s="367">
        <v>94.999999999999886</v>
      </c>
      <c r="H3112" s="367">
        <v>23750</v>
      </c>
      <c r="I3112" s="384">
        <v>-3142.6982814375529</v>
      </c>
      <c r="J3112" s="367">
        <v>95</v>
      </c>
      <c r="K3112" s="367">
        <v>5757.5757575757625</v>
      </c>
      <c r="L3112" s="384">
        <v>7532.5796277402178</v>
      </c>
      <c r="M3112" s="367">
        <v>95.000000000000085</v>
      </c>
      <c r="N3112" s="367">
        <v>95</v>
      </c>
      <c r="O3112" s="384">
        <v>28.916849923703136</v>
      </c>
      <c r="P3112" s="367">
        <v>1.3774999999999999</v>
      </c>
      <c r="Q3112" s="367">
        <v>95</v>
      </c>
      <c r="R3112" s="384">
        <v>100.76222022879162</v>
      </c>
      <c r="S3112" s="367">
        <v>1.33</v>
      </c>
      <c r="T3112" s="367">
        <v>3275.862068965524</v>
      </c>
      <c r="U3112" s="384">
        <v>5876.3109667009285</v>
      </c>
      <c r="V3112" s="367">
        <v>95.000000000000199</v>
      </c>
      <c r="W3112" s="367">
        <v>158333.33333333331</v>
      </c>
      <c r="X3112" s="384">
        <v>7707.3680435141478</v>
      </c>
      <c r="Y3112" s="386">
        <v>94.999999999999986</v>
      </c>
      <c r="Z3112" s="367"/>
      <c r="AA3112" s="367"/>
      <c r="AB3112" s="367"/>
      <c r="AC3112" s="367"/>
      <c r="AD3112" s="367"/>
      <c r="AE3112" s="367"/>
      <c r="AF3112" s="367"/>
      <c r="AG3112" s="367"/>
      <c r="AH3112" s="367"/>
      <c r="AI3112" s="367"/>
      <c r="AJ3112" s="367"/>
      <c r="AK3112" s="367"/>
      <c r="AL3112" s="367"/>
      <c r="AM3112" s="367"/>
      <c r="AN3112" s="367"/>
      <c r="AO3112" s="367"/>
      <c r="AP3112" s="367"/>
      <c r="AQ3112" s="367"/>
      <c r="AR3112" s="367"/>
      <c r="AS3112" s="367"/>
      <c r="AT3112" s="367"/>
    </row>
    <row r="3113" spans="2:46" ht="13.8">
      <c r="B3113" s="26">
        <v>15.999999999999977</v>
      </c>
      <c r="C3113" s="363">
        <v>33.404898489639862</v>
      </c>
      <c r="D3113" s="367">
        <v>95.999999999999858</v>
      </c>
      <c r="E3113" s="367">
        <v>4465.1162790697626</v>
      </c>
      <c r="F3113" s="367">
        <v>85.292459888330413</v>
      </c>
      <c r="G3113" s="367">
        <v>95.999999999999901</v>
      </c>
      <c r="H3113" s="367">
        <v>24000</v>
      </c>
      <c r="I3113" s="384">
        <v>-3354.4963022828906</v>
      </c>
      <c r="J3113" s="367">
        <v>96</v>
      </c>
      <c r="K3113" s="367">
        <v>5818.1818181818235</v>
      </c>
      <c r="L3113" s="384">
        <v>7600.2500199804854</v>
      </c>
      <c r="M3113" s="367">
        <v>96.000000000000099</v>
      </c>
      <c r="N3113" s="367">
        <v>96</v>
      </c>
      <c r="O3113" s="384">
        <v>29.033142244071637</v>
      </c>
      <c r="P3113" s="367">
        <v>1.3919999999999999</v>
      </c>
      <c r="Q3113" s="367">
        <v>96</v>
      </c>
      <c r="R3113" s="384">
        <v>101.73410234193622</v>
      </c>
      <c r="S3113" s="367">
        <v>1.3439999999999999</v>
      </c>
      <c r="T3113" s="367">
        <v>3310.3448275862138</v>
      </c>
      <c r="U3113" s="384">
        <v>5926.3880762929875</v>
      </c>
      <c r="V3113" s="367">
        <v>96.000000000000199</v>
      </c>
      <c r="W3113" s="367">
        <v>159999.99999999997</v>
      </c>
      <c r="X3113" s="384">
        <v>7788.0602240242888</v>
      </c>
      <c r="Y3113" s="386">
        <v>95.999999999999972</v>
      </c>
      <c r="Z3113" s="367"/>
      <c r="AA3113" s="367"/>
      <c r="AB3113" s="367"/>
      <c r="AC3113" s="367"/>
      <c r="AD3113" s="367"/>
      <c r="AE3113" s="367"/>
      <c r="AF3113" s="367"/>
      <c r="AG3113" s="367"/>
      <c r="AH3113" s="367"/>
      <c r="AI3113" s="367"/>
      <c r="AJ3113" s="367"/>
      <c r="AK3113" s="367"/>
      <c r="AL3113" s="367"/>
      <c r="AM3113" s="367"/>
      <c r="AN3113" s="367"/>
      <c r="AO3113" s="367"/>
      <c r="AP3113" s="367"/>
      <c r="AQ3113" s="367"/>
      <c r="AR3113" s="367"/>
      <c r="AS3113" s="367"/>
      <c r="AT3113" s="367"/>
    </row>
    <row r="3114" spans="2:46" ht="13.8">
      <c r="B3114" s="26">
        <v>16.166666666666643</v>
      </c>
      <c r="C3114" s="363">
        <v>33.75279257915173</v>
      </c>
      <c r="D3114" s="367">
        <v>96.999999999999858</v>
      </c>
      <c r="E3114" s="367">
        <v>4511.6279069767397</v>
      </c>
      <c r="F3114" s="367">
        <v>70.842362449904158</v>
      </c>
      <c r="G3114" s="367">
        <v>96.999999999999901</v>
      </c>
      <c r="H3114" s="367">
        <v>24250</v>
      </c>
      <c r="I3114" s="384">
        <v>-3570.0175936762234</v>
      </c>
      <c r="J3114" s="367">
        <v>96.999999999999986</v>
      </c>
      <c r="K3114" s="367">
        <v>5878.7878787878844</v>
      </c>
      <c r="L3114" s="384">
        <v>7667.6783305617782</v>
      </c>
      <c r="M3114" s="367">
        <v>97.000000000000099</v>
      </c>
      <c r="N3114" s="367">
        <v>97</v>
      </c>
      <c r="O3114" s="384">
        <v>29.145515906657522</v>
      </c>
      <c r="P3114" s="367">
        <v>1.4065000000000001</v>
      </c>
      <c r="Q3114" s="367">
        <v>97</v>
      </c>
      <c r="R3114" s="384">
        <v>102.70413502098438</v>
      </c>
      <c r="S3114" s="367">
        <v>1.3580000000000001</v>
      </c>
      <c r="T3114" s="367">
        <v>3344.8275862069036</v>
      </c>
      <c r="U3114" s="384">
        <v>5976.2197943158681</v>
      </c>
      <c r="V3114" s="367">
        <v>97.000000000000199</v>
      </c>
      <c r="W3114" s="367">
        <v>161666.66666666663</v>
      </c>
      <c r="X3114" s="384">
        <v>7868.7432793381467</v>
      </c>
      <c r="Y3114" s="386">
        <v>96.999999999999972</v>
      </c>
      <c r="Z3114" s="367"/>
      <c r="AA3114" s="367"/>
      <c r="AB3114" s="367"/>
      <c r="AC3114" s="367"/>
      <c r="AD3114" s="367"/>
      <c r="AE3114" s="367"/>
      <c r="AF3114" s="367"/>
      <c r="AG3114" s="367"/>
      <c r="AH3114" s="367"/>
      <c r="AI3114" s="367"/>
      <c r="AJ3114" s="367"/>
      <c r="AK3114" s="367"/>
      <c r="AL3114" s="367"/>
      <c r="AM3114" s="367"/>
      <c r="AN3114" s="367"/>
      <c r="AO3114" s="367"/>
      <c r="AP3114" s="367"/>
      <c r="AQ3114" s="367"/>
      <c r="AR3114" s="367"/>
      <c r="AS3114" s="367"/>
      <c r="AT3114" s="367"/>
    </row>
    <row r="3115" spans="2:46" ht="13.8">
      <c r="B3115" s="26">
        <v>16.333333333333311</v>
      </c>
      <c r="C3115" s="363">
        <v>34.100685151074131</v>
      </c>
      <c r="D3115" s="367">
        <v>97.999999999999858</v>
      </c>
      <c r="E3115" s="367">
        <v>4558.1395348837168</v>
      </c>
      <c r="F3115" s="367">
        <v>56.076006030812465</v>
      </c>
      <c r="G3115" s="367">
        <v>97.999999999999915</v>
      </c>
      <c r="H3115" s="367">
        <v>24500</v>
      </c>
      <c r="I3115" s="384">
        <v>-3789.2621556175573</v>
      </c>
      <c r="J3115" s="367">
        <v>97.999999999999986</v>
      </c>
      <c r="K3115" s="367">
        <v>5939.3939393939454</v>
      </c>
      <c r="L3115" s="384">
        <v>7734.8645594840982</v>
      </c>
      <c r="M3115" s="367">
        <v>98.000000000000099</v>
      </c>
      <c r="N3115" s="367">
        <v>98</v>
      </c>
      <c r="O3115" s="384">
        <v>29.253970911460808</v>
      </c>
      <c r="P3115" s="367">
        <v>1.421</v>
      </c>
      <c r="Q3115" s="367">
        <v>98</v>
      </c>
      <c r="R3115" s="384">
        <v>103.67231826593598</v>
      </c>
      <c r="S3115" s="367">
        <v>1.3719999999999999</v>
      </c>
      <c r="T3115" s="367">
        <v>3379.3103448275933</v>
      </c>
      <c r="U3115" s="384">
        <v>6025.806120769571</v>
      </c>
      <c r="V3115" s="367">
        <v>98.000000000000213</v>
      </c>
      <c r="W3115" s="367">
        <v>163333.33333333328</v>
      </c>
      <c r="X3115" s="384">
        <v>7949.4172094557216</v>
      </c>
      <c r="Y3115" s="386">
        <v>97.999999999999957</v>
      </c>
      <c r="Z3115" s="367"/>
      <c r="AA3115" s="367"/>
      <c r="AB3115" s="367"/>
      <c r="AC3115" s="367"/>
      <c r="AD3115" s="367"/>
      <c r="AE3115" s="367"/>
      <c r="AF3115" s="367"/>
      <c r="AG3115" s="367"/>
      <c r="AH3115" s="367"/>
      <c r="AI3115" s="367"/>
      <c r="AJ3115" s="367"/>
      <c r="AK3115" s="367"/>
      <c r="AL3115" s="367"/>
      <c r="AM3115" s="367"/>
      <c r="AN3115" s="367"/>
      <c r="AO3115" s="367"/>
      <c r="AP3115" s="367"/>
      <c r="AQ3115" s="367"/>
      <c r="AR3115" s="367"/>
      <c r="AS3115" s="367"/>
      <c r="AT3115" s="367"/>
    </row>
    <row r="3116" spans="2:46" ht="13.8">
      <c r="B3116" s="26">
        <v>16.499999999999979</v>
      </c>
      <c r="C3116" s="363">
        <v>34.448576205407093</v>
      </c>
      <c r="D3116" s="367">
        <v>98.999999999999886</v>
      </c>
      <c r="E3116" s="367">
        <v>4604.6511627906939</v>
      </c>
      <c r="F3116" s="367">
        <v>40.993390631055775</v>
      </c>
      <c r="G3116" s="367">
        <v>98.999999999999915</v>
      </c>
      <c r="H3116" s="367">
        <v>24750</v>
      </c>
      <c r="I3116" s="384">
        <v>-4012.2299881068875</v>
      </c>
      <c r="J3116" s="367">
        <v>98.999999999999986</v>
      </c>
      <c r="K3116" s="367">
        <v>6000.0000000000064</v>
      </c>
      <c r="L3116" s="384">
        <v>7801.8087067474471</v>
      </c>
      <c r="M3116" s="367">
        <v>99.000000000000114</v>
      </c>
      <c r="N3116" s="367">
        <v>99</v>
      </c>
      <c r="O3116" s="384">
        <v>29.358507258481481</v>
      </c>
      <c r="P3116" s="367">
        <v>1.4355</v>
      </c>
      <c r="Q3116" s="367">
        <v>99</v>
      </c>
      <c r="R3116" s="384">
        <v>104.63865207679113</v>
      </c>
      <c r="S3116" s="367">
        <v>1.3860000000000001</v>
      </c>
      <c r="T3116" s="367">
        <v>3413.7931034482831</v>
      </c>
      <c r="U3116" s="384">
        <v>6075.1470556540935</v>
      </c>
      <c r="V3116" s="367">
        <v>99.000000000000213</v>
      </c>
      <c r="W3116" s="367">
        <v>164999.99999999994</v>
      </c>
      <c r="X3116" s="384">
        <v>8030.0820143770152</v>
      </c>
      <c r="Y3116" s="386">
        <v>98.999999999999957</v>
      </c>
      <c r="Z3116" s="367"/>
      <c r="AA3116" s="367"/>
      <c r="AB3116" s="367"/>
      <c r="AC3116" s="367"/>
      <c r="AD3116" s="367"/>
      <c r="AE3116" s="367"/>
      <c r="AF3116" s="367"/>
      <c r="AG3116" s="367"/>
      <c r="AH3116" s="367"/>
      <c r="AI3116" s="367"/>
      <c r="AJ3116" s="367"/>
      <c r="AK3116" s="367"/>
      <c r="AL3116" s="367"/>
      <c r="AM3116" s="367"/>
      <c r="AN3116" s="367"/>
      <c r="AO3116" s="367"/>
      <c r="AP3116" s="367"/>
      <c r="AQ3116" s="367"/>
      <c r="AR3116" s="367"/>
      <c r="AS3116" s="367"/>
      <c r="AT3116" s="367"/>
    </row>
    <row r="3117" spans="2:46" ht="13.8">
      <c r="B3117" s="26">
        <v>16.666666666666647</v>
      </c>
      <c r="C3117" s="363">
        <v>34.796465742150595</v>
      </c>
      <c r="D3117" s="367">
        <v>99.999999999999886</v>
      </c>
      <c r="E3117" s="367">
        <v>4651.162790697671</v>
      </c>
      <c r="F3117" s="367">
        <v>25.594516250633426</v>
      </c>
      <c r="G3117" s="367">
        <v>99.999999999999943</v>
      </c>
      <c r="H3117" s="367">
        <v>25000</v>
      </c>
      <c r="I3117" s="384">
        <v>-4238.9210911442169</v>
      </c>
      <c r="J3117" s="367">
        <v>99.999999999999986</v>
      </c>
      <c r="K3117" s="367">
        <v>6060.6060606060673</v>
      </c>
      <c r="L3117" s="384">
        <v>7868.5107723518213</v>
      </c>
      <c r="M3117" s="367">
        <v>100.00000000000011</v>
      </c>
      <c r="N3117" s="367">
        <v>100</v>
      </c>
      <c r="O3117" s="384">
        <v>29.459124947719548</v>
      </c>
      <c r="P3117" s="367">
        <v>1.45</v>
      </c>
      <c r="Q3117" s="367">
        <v>100</v>
      </c>
      <c r="R3117" s="384">
        <v>105.60313645354974</v>
      </c>
      <c r="S3117" s="367">
        <v>1.4</v>
      </c>
      <c r="T3117" s="367">
        <v>3448.2758620689729</v>
      </c>
      <c r="U3117" s="384">
        <v>6124.2425989694384</v>
      </c>
      <c r="V3117" s="367">
        <v>100.00000000000021</v>
      </c>
      <c r="W3117" s="367">
        <v>166666.6666666666</v>
      </c>
      <c r="X3117" s="384">
        <v>8110.7376941020229</v>
      </c>
      <c r="Y3117" s="386">
        <v>99.999999999999943</v>
      </c>
      <c r="Z3117" s="367"/>
      <c r="AA3117" s="367"/>
      <c r="AB3117" s="367"/>
      <c r="AC3117" s="367"/>
      <c r="AD3117" s="367"/>
      <c r="AE3117" s="367"/>
      <c r="AF3117" s="367"/>
      <c r="AG3117" s="367"/>
      <c r="AH3117" s="367"/>
      <c r="AI3117" s="367"/>
      <c r="AJ3117" s="367"/>
      <c r="AK3117" s="367"/>
      <c r="AL3117" s="367"/>
      <c r="AM3117" s="367"/>
      <c r="AN3117" s="367"/>
      <c r="AO3117" s="367"/>
      <c r="AP3117" s="367"/>
      <c r="AQ3117" s="367"/>
      <c r="AR3117" s="367"/>
      <c r="AS3117" s="367"/>
      <c r="AT3117" s="367"/>
    </row>
    <row r="3118" spans="2:46" ht="13.8">
      <c r="B3118" s="26">
        <v>16.833333333333314</v>
      </c>
      <c r="C3118" s="363">
        <v>35.144353761304636</v>
      </c>
      <c r="D3118" s="367">
        <v>100.99999999999989</v>
      </c>
      <c r="E3118" s="367">
        <v>4697.6744186046481</v>
      </c>
      <c r="F3118" s="367">
        <v>9.8793828895462852</v>
      </c>
      <c r="G3118" s="367">
        <v>100.99999999999994</v>
      </c>
      <c r="H3118" s="367">
        <v>25250</v>
      </c>
      <c r="I3118" s="384">
        <v>-4469.3354647295437</v>
      </c>
      <c r="J3118" s="367">
        <v>100.99999999999999</v>
      </c>
      <c r="K3118" s="367">
        <v>6121.2121212121283</v>
      </c>
      <c r="L3118" s="384">
        <v>7934.9707562972253</v>
      </c>
      <c r="M3118" s="367">
        <v>101.00000000000013</v>
      </c>
      <c r="N3118" s="367">
        <v>101</v>
      </c>
      <c r="O3118" s="384">
        <v>29.555823979175003</v>
      </c>
      <c r="P3118" s="367">
        <v>1.4645000000000001</v>
      </c>
      <c r="Q3118" s="367">
        <v>101</v>
      </c>
      <c r="R3118" s="384">
        <v>106.56577139621186</v>
      </c>
      <c r="S3118" s="367">
        <v>1.4139999999999999</v>
      </c>
      <c r="T3118" s="367">
        <v>3482.7586206896626</v>
      </c>
      <c r="U3118" s="384">
        <v>6173.0927507156039</v>
      </c>
      <c r="V3118" s="367">
        <v>101.00000000000021</v>
      </c>
      <c r="W3118" s="367">
        <v>168333.33333333326</v>
      </c>
      <c r="X3118" s="384">
        <v>8191.3842486307512</v>
      </c>
      <c r="Y3118" s="386">
        <v>100.99999999999996</v>
      </c>
      <c r="Z3118" s="367"/>
      <c r="AA3118" s="367"/>
      <c r="AB3118" s="367"/>
      <c r="AC3118" s="367"/>
      <c r="AD3118" s="367"/>
      <c r="AE3118" s="367"/>
      <c r="AF3118" s="367"/>
      <c r="AG3118" s="367"/>
      <c r="AH3118" s="367"/>
      <c r="AI3118" s="367"/>
      <c r="AJ3118" s="367"/>
      <c r="AK3118" s="367"/>
      <c r="AL3118" s="367"/>
      <c r="AM3118" s="367"/>
      <c r="AN3118" s="367"/>
      <c r="AO3118" s="367"/>
      <c r="AP3118" s="367"/>
      <c r="AQ3118" s="367"/>
      <c r="AR3118" s="367"/>
      <c r="AS3118" s="367"/>
      <c r="AT3118" s="367"/>
    </row>
    <row r="3119" spans="2:46" ht="13.8">
      <c r="B3119" s="26">
        <v>16.999999999999982</v>
      </c>
      <c r="C3119" s="363">
        <v>35.492240262869231</v>
      </c>
      <c r="D3119" s="367">
        <v>101.9999999999999</v>
      </c>
      <c r="E3119" s="367">
        <v>4744.1860465116251</v>
      </c>
      <c r="F3119" s="367">
        <v>-6.1520094522060695</v>
      </c>
      <c r="G3119" s="367">
        <v>101.99999999999994</v>
      </c>
      <c r="H3119" s="367">
        <v>25500</v>
      </c>
      <c r="I3119" s="384">
        <v>-4703.4731088628723</v>
      </c>
      <c r="J3119" s="367">
        <v>102</v>
      </c>
      <c r="K3119" s="367">
        <v>6181.8181818181893</v>
      </c>
      <c r="L3119" s="384">
        <v>8001.1886585836573</v>
      </c>
      <c r="M3119" s="367">
        <v>102.00000000000013</v>
      </c>
      <c r="N3119" s="367">
        <v>102</v>
      </c>
      <c r="O3119" s="384">
        <v>29.648604352847855</v>
      </c>
      <c r="P3119" s="367">
        <v>1.4790000000000001</v>
      </c>
      <c r="Q3119" s="367">
        <v>102</v>
      </c>
      <c r="R3119" s="384">
        <v>107.52655690477748</v>
      </c>
      <c r="S3119" s="367">
        <v>1.4279999999999999</v>
      </c>
      <c r="T3119" s="367">
        <v>3517.2413793103524</v>
      </c>
      <c r="U3119" s="384">
        <v>6221.6975108925899</v>
      </c>
      <c r="V3119" s="367">
        <v>102.00000000000021</v>
      </c>
      <c r="W3119" s="367">
        <v>169999.99999999991</v>
      </c>
      <c r="X3119" s="384">
        <v>8272.0216779631937</v>
      </c>
      <c r="Y3119" s="386">
        <v>101.99999999999994</v>
      </c>
      <c r="Z3119" s="367"/>
      <c r="AA3119" s="367"/>
      <c r="AB3119" s="367"/>
      <c r="AC3119" s="367"/>
      <c r="AD3119" s="367"/>
      <c r="AE3119" s="367"/>
      <c r="AF3119" s="367"/>
      <c r="AG3119" s="367"/>
      <c r="AH3119" s="367"/>
      <c r="AI3119" s="367"/>
      <c r="AJ3119" s="367"/>
      <c r="AK3119" s="367"/>
      <c r="AL3119" s="367"/>
      <c r="AM3119" s="367"/>
      <c r="AN3119" s="367"/>
      <c r="AO3119" s="367"/>
      <c r="AP3119" s="367"/>
      <c r="AQ3119" s="367"/>
      <c r="AR3119" s="367"/>
      <c r="AS3119" s="367"/>
      <c r="AT3119" s="367"/>
    </row>
    <row r="3120" spans="2:46" ht="13.8">
      <c r="B3120" s="26">
        <v>17.16666666666665</v>
      </c>
      <c r="C3120" s="363">
        <v>35.840125246844373</v>
      </c>
      <c r="D3120" s="367">
        <v>102.9999999999999</v>
      </c>
      <c r="E3120" s="367">
        <v>4790.6976744186022</v>
      </c>
      <c r="F3120" s="367">
        <v>-22.499660774623877</v>
      </c>
      <c r="G3120" s="367">
        <v>102.99999999999996</v>
      </c>
      <c r="H3120" s="367">
        <v>25750</v>
      </c>
      <c r="I3120" s="384">
        <v>-4941.3340235441938</v>
      </c>
      <c r="J3120" s="367">
        <v>103</v>
      </c>
      <c r="K3120" s="367">
        <v>6242.4242424242502</v>
      </c>
      <c r="L3120" s="384">
        <v>8067.1644792111138</v>
      </c>
      <c r="M3120" s="367">
        <v>103.00000000000013</v>
      </c>
      <c r="N3120" s="367">
        <v>103</v>
      </c>
      <c r="O3120" s="384">
        <v>29.737466068738094</v>
      </c>
      <c r="P3120" s="367">
        <v>1.4935</v>
      </c>
      <c r="Q3120" s="367">
        <v>103</v>
      </c>
      <c r="R3120" s="384">
        <v>108.48549297924659</v>
      </c>
      <c r="S3120" s="367">
        <v>1.4419999999999999</v>
      </c>
      <c r="T3120" s="367">
        <v>3551.7241379310422</v>
      </c>
      <c r="U3120" s="384">
        <v>6270.0568795003974</v>
      </c>
      <c r="V3120" s="367">
        <v>103.00000000000021</v>
      </c>
      <c r="W3120" s="367">
        <v>171666.66666666657</v>
      </c>
      <c r="X3120" s="384">
        <v>8352.649982099354</v>
      </c>
      <c r="Y3120" s="386">
        <v>102.99999999999994</v>
      </c>
      <c r="Z3120" s="367"/>
      <c r="AA3120" s="367"/>
      <c r="AB3120" s="367"/>
      <c r="AC3120" s="367"/>
      <c r="AD3120" s="367"/>
      <c r="AE3120" s="367"/>
      <c r="AF3120" s="367"/>
      <c r="AG3120" s="367"/>
      <c r="AH3120" s="367"/>
      <c r="AI3120" s="367"/>
      <c r="AJ3120" s="367"/>
      <c r="AK3120" s="367"/>
      <c r="AL3120" s="367"/>
      <c r="AM3120" s="367"/>
      <c r="AN3120" s="367"/>
      <c r="AO3120" s="367"/>
      <c r="AP3120" s="367"/>
      <c r="AQ3120" s="367"/>
      <c r="AR3120" s="367"/>
      <c r="AS3120" s="367"/>
      <c r="AT3120" s="367"/>
    </row>
    <row r="3121" spans="2:46" ht="13.8">
      <c r="B3121" s="26">
        <v>17.333333333333318</v>
      </c>
      <c r="C3121" s="363">
        <v>36.188008713230047</v>
      </c>
      <c r="D3121" s="367">
        <v>103.99999999999991</v>
      </c>
      <c r="E3121" s="367">
        <v>4837.2093023255793</v>
      </c>
      <c r="F3121" s="367">
        <v>-39.163571077706671</v>
      </c>
      <c r="G3121" s="367">
        <v>103.99999999999996</v>
      </c>
      <c r="H3121" s="367">
        <v>26000</v>
      </c>
      <c r="I3121" s="384">
        <v>-5182.9182087735135</v>
      </c>
      <c r="J3121" s="367">
        <v>104</v>
      </c>
      <c r="K3121" s="367">
        <v>6303.0303030303112</v>
      </c>
      <c r="L3121" s="384">
        <v>8132.8982181795991</v>
      </c>
      <c r="M3121" s="367">
        <v>104.00000000000014</v>
      </c>
      <c r="N3121" s="367">
        <v>104</v>
      </c>
      <c r="O3121" s="384">
        <v>29.822409126845724</v>
      </c>
      <c r="P3121" s="367">
        <v>1.508</v>
      </c>
      <c r="Q3121" s="367">
        <v>104</v>
      </c>
      <c r="R3121" s="384">
        <v>109.44257961961918</v>
      </c>
      <c r="S3121" s="367">
        <v>1.456</v>
      </c>
      <c r="T3121" s="367">
        <v>3586.2068965517319</v>
      </c>
      <c r="U3121" s="384">
        <v>6318.1708565390281</v>
      </c>
      <c r="V3121" s="367">
        <v>104.00000000000023</v>
      </c>
      <c r="W3121" s="367">
        <v>173333.33333333323</v>
      </c>
      <c r="X3121" s="384">
        <v>8433.2691610392285</v>
      </c>
      <c r="Y3121" s="386">
        <v>103.99999999999993</v>
      </c>
      <c r="Z3121" s="367"/>
      <c r="AA3121" s="367"/>
      <c r="AB3121" s="367"/>
      <c r="AC3121" s="367"/>
      <c r="AD3121" s="367"/>
      <c r="AE3121" s="367"/>
      <c r="AF3121" s="367"/>
      <c r="AG3121" s="367"/>
      <c r="AH3121" s="367"/>
      <c r="AI3121" s="367"/>
      <c r="AJ3121" s="367"/>
      <c r="AK3121" s="367"/>
      <c r="AL3121" s="367"/>
      <c r="AM3121" s="367"/>
      <c r="AN3121" s="367"/>
      <c r="AO3121" s="367"/>
      <c r="AP3121" s="367"/>
      <c r="AQ3121" s="367"/>
      <c r="AR3121" s="367"/>
      <c r="AS3121" s="367"/>
      <c r="AT3121" s="367"/>
    </row>
    <row r="3122" spans="2:46" ht="13.8">
      <c r="B3122" s="26">
        <v>17.499999999999986</v>
      </c>
      <c r="C3122" s="363">
        <v>36.535890662026276</v>
      </c>
      <c r="D3122" s="367">
        <v>104.99999999999991</v>
      </c>
      <c r="E3122" s="367">
        <v>4883.7209302325564</v>
      </c>
      <c r="F3122" s="367">
        <v>-56.143740361454924</v>
      </c>
      <c r="G3122" s="367">
        <v>104.99999999999997</v>
      </c>
      <c r="H3122" s="367">
        <v>26250</v>
      </c>
      <c r="I3122" s="384">
        <v>-5428.2256645508305</v>
      </c>
      <c r="J3122" s="367">
        <v>105</v>
      </c>
      <c r="K3122" s="367">
        <v>6363.6363636363722</v>
      </c>
      <c r="L3122" s="384">
        <v>8198.3898754891106</v>
      </c>
      <c r="M3122" s="367">
        <v>105.00000000000014</v>
      </c>
      <c r="N3122" s="367">
        <v>105</v>
      </c>
      <c r="O3122" s="384">
        <v>29.903433527170748</v>
      </c>
      <c r="P3122" s="367">
        <v>1.5225</v>
      </c>
      <c r="Q3122" s="367">
        <v>105</v>
      </c>
      <c r="R3122" s="384">
        <v>110.3978168258953</v>
      </c>
      <c r="S3122" s="367">
        <v>1.47</v>
      </c>
      <c r="T3122" s="367">
        <v>3620.6896551724217</v>
      </c>
      <c r="U3122" s="384">
        <v>6366.0394420084776</v>
      </c>
      <c r="V3122" s="367">
        <v>105.00000000000023</v>
      </c>
      <c r="W3122" s="367">
        <v>174999.99999999988</v>
      </c>
      <c r="X3122" s="384">
        <v>8513.8792147828226</v>
      </c>
      <c r="Y3122" s="386">
        <v>104.99999999999993</v>
      </c>
      <c r="Z3122" s="367"/>
      <c r="AA3122" s="367"/>
      <c r="AB3122" s="367"/>
      <c r="AC3122" s="367"/>
      <c r="AD3122" s="367"/>
      <c r="AE3122" s="367"/>
      <c r="AF3122" s="367"/>
      <c r="AG3122" s="367"/>
      <c r="AH3122" s="367"/>
      <c r="AI3122" s="367"/>
      <c r="AJ3122" s="367"/>
      <c r="AK3122" s="367"/>
      <c r="AL3122" s="367"/>
      <c r="AM3122" s="367"/>
      <c r="AN3122" s="367"/>
      <c r="AO3122" s="367"/>
      <c r="AP3122" s="367"/>
      <c r="AQ3122" s="367"/>
      <c r="AR3122" s="367"/>
      <c r="AS3122" s="367"/>
      <c r="AT3122" s="367"/>
    </row>
    <row r="3123" spans="2:46" ht="13.8">
      <c r="B3123" s="26">
        <v>17.666666666666654</v>
      </c>
      <c r="C3123" s="363">
        <v>36.883771093233044</v>
      </c>
      <c r="D3123" s="367">
        <v>105.99999999999993</v>
      </c>
      <c r="E3123" s="367">
        <v>4930.2325581395335</v>
      </c>
      <c r="F3123" s="367">
        <v>-73.440168625868154</v>
      </c>
      <c r="G3123" s="367">
        <v>105.99999999999997</v>
      </c>
      <c r="H3123" s="367">
        <v>26500</v>
      </c>
      <c r="I3123" s="384">
        <v>-5677.2563908761449</v>
      </c>
      <c r="J3123" s="367">
        <v>106</v>
      </c>
      <c r="K3123" s="367">
        <v>6424.2424242424331</v>
      </c>
      <c r="L3123" s="384">
        <v>8263.639451139652</v>
      </c>
      <c r="M3123" s="367">
        <v>106.00000000000016</v>
      </c>
      <c r="N3123" s="367">
        <v>106</v>
      </c>
      <c r="O3123" s="384">
        <v>29.980539269713155</v>
      </c>
      <c r="P3123" s="367">
        <v>1.5369999999999999</v>
      </c>
      <c r="Q3123" s="367">
        <v>106</v>
      </c>
      <c r="R3123" s="384">
        <v>111.35120459807493</v>
      </c>
      <c r="S3123" s="367">
        <v>1.484</v>
      </c>
      <c r="T3123" s="367">
        <v>3655.1724137931114</v>
      </c>
      <c r="U3123" s="384">
        <v>6413.6626359087495</v>
      </c>
      <c r="V3123" s="367">
        <v>106.00000000000023</v>
      </c>
      <c r="W3123" s="367">
        <v>176666.66666666654</v>
      </c>
      <c r="X3123" s="384">
        <v>8594.4801433301327</v>
      </c>
      <c r="Y3123" s="386">
        <v>105.99999999999991</v>
      </c>
      <c r="Z3123" s="367"/>
      <c r="AA3123" s="367"/>
      <c r="AB3123" s="367"/>
      <c r="AC3123" s="367"/>
      <c r="AD3123" s="367"/>
      <c r="AE3123" s="367"/>
      <c r="AF3123" s="367"/>
      <c r="AG3123" s="367"/>
      <c r="AH3123" s="367"/>
      <c r="AI3123" s="367"/>
      <c r="AJ3123" s="367"/>
      <c r="AK3123" s="367"/>
      <c r="AL3123" s="367"/>
      <c r="AM3123" s="367"/>
      <c r="AN3123" s="367"/>
      <c r="AO3123" s="367"/>
      <c r="AP3123" s="367"/>
      <c r="AQ3123" s="367"/>
      <c r="AR3123" s="367"/>
      <c r="AS3123" s="367"/>
      <c r="AT3123" s="367"/>
    </row>
    <row r="3124" spans="2:46" ht="13.8">
      <c r="B3124" s="26">
        <v>17.833333333333321</v>
      </c>
      <c r="C3124" s="363">
        <v>37.231650006850366</v>
      </c>
      <c r="D3124" s="367">
        <v>106.99999999999993</v>
      </c>
      <c r="E3124" s="367">
        <v>4976.7441860465105</v>
      </c>
      <c r="F3124" s="367">
        <v>-91.052855870946871</v>
      </c>
      <c r="G3124" s="367">
        <v>106.99999999999999</v>
      </c>
      <c r="H3124" s="367">
        <v>26750</v>
      </c>
      <c r="I3124" s="384">
        <v>-5930.0103877494585</v>
      </c>
      <c r="J3124" s="367">
        <v>107</v>
      </c>
      <c r="K3124" s="367">
        <v>6484.8484848484941</v>
      </c>
      <c r="L3124" s="384">
        <v>8328.6469451312187</v>
      </c>
      <c r="M3124" s="367">
        <v>107.00000000000017</v>
      </c>
      <c r="N3124" s="367">
        <v>107</v>
      </c>
      <c r="O3124" s="384">
        <v>30.05372635447296</v>
      </c>
      <c r="P3124" s="367">
        <v>1.5514999999999999</v>
      </c>
      <c r="Q3124" s="367">
        <v>107</v>
      </c>
      <c r="R3124" s="384">
        <v>112.30274293615803</v>
      </c>
      <c r="S3124" s="367">
        <v>1.498</v>
      </c>
      <c r="T3124" s="367">
        <v>3689.6551724138012</v>
      </c>
      <c r="U3124" s="384">
        <v>6461.0404382398419</v>
      </c>
      <c r="V3124" s="367">
        <v>107.00000000000023</v>
      </c>
      <c r="W3124" s="367">
        <v>178333.3333333332</v>
      </c>
      <c r="X3124" s="384">
        <v>8675.0719466811606</v>
      </c>
      <c r="Y3124" s="386">
        <v>106.99999999999991</v>
      </c>
      <c r="Z3124" s="367"/>
      <c r="AA3124" s="367"/>
      <c r="AB3124" s="367"/>
      <c r="AC3124" s="367"/>
      <c r="AD3124" s="367"/>
      <c r="AE3124" s="367"/>
      <c r="AF3124" s="367"/>
      <c r="AG3124" s="367"/>
      <c r="AH3124" s="367"/>
      <c r="AI3124" s="367"/>
      <c r="AJ3124" s="367"/>
      <c r="AK3124" s="367"/>
      <c r="AL3124" s="367"/>
      <c r="AM3124" s="367"/>
      <c r="AN3124" s="367"/>
      <c r="AO3124" s="367"/>
      <c r="AP3124" s="367"/>
      <c r="AQ3124" s="367"/>
      <c r="AR3124" s="367"/>
      <c r="AS3124" s="367"/>
      <c r="AT3124" s="367"/>
    </row>
    <row r="3125" spans="2:46" ht="13.8">
      <c r="B3125" s="26">
        <v>17.999999999999989</v>
      </c>
      <c r="C3125" s="363">
        <v>37.579527402878227</v>
      </c>
      <c r="D3125" s="367">
        <v>107.99999999999994</v>
      </c>
      <c r="E3125" s="367">
        <v>5023.2558139534876</v>
      </c>
      <c r="F3125" s="367">
        <v>-108.98180209669053</v>
      </c>
      <c r="G3125" s="367">
        <v>107.99999999999999</v>
      </c>
      <c r="H3125" s="367">
        <v>27000</v>
      </c>
      <c r="I3125" s="384">
        <v>-6186.4876551707694</v>
      </c>
      <c r="J3125" s="367">
        <v>108</v>
      </c>
      <c r="K3125" s="367">
        <v>6545.454545454555</v>
      </c>
      <c r="L3125" s="384">
        <v>8393.4123574638143</v>
      </c>
      <c r="M3125" s="367">
        <v>108.00000000000017</v>
      </c>
      <c r="N3125" s="367">
        <v>108</v>
      </c>
      <c r="O3125" s="384">
        <v>30.122994781450164</v>
      </c>
      <c r="P3125" s="367">
        <v>1.5660000000000001</v>
      </c>
      <c r="Q3125" s="367">
        <v>108</v>
      </c>
      <c r="R3125" s="384">
        <v>113.25243184014461</v>
      </c>
      <c r="S3125" s="367">
        <v>1.5119999999999998</v>
      </c>
      <c r="T3125" s="367">
        <v>3724.137931034491</v>
      </c>
      <c r="U3125" s="384">
        <v>6508.1728490017567</v>
      </c>
      <c r="V3125" s="367">
        <v>108.00000000000024</v>
      </c>
      <c r="W3125" s="367">
        <v>179999.99999999985</v>
      </c>
      <c r="X3125" s="384">
        <v>8755.6546248359064</v>
      </c>
      <c r="Y3125" s="386">
        <v>107.9999999999999</v>
      </c>
      <c r="Z3125" s="367"/>
      <c r="AA3125" s="367"/>
      <c r="AB3125" s="367"/>
      <c r="AC3125" s="367"/>
      <c r="AD3125" s="367"/>
      <c r="AE3125" s="367"/>
      <c r="AF3125" s="367"/>
      <c r="AG3125" s="367"/>
      <c r="AH3125" s="367"/>
      <c r="AI3125" s="367"/>
      <c r="AJ3125" s="367"/>
      <c r="AK3125" s="367"/>
      <c r="AL3125" s="367"/>
      <c r="AM3125" s="367"/>
      <c r="AN3125" s="367"/>
      <c r="AO3125" s="367"/>
      <c r="AP3125" s="367"/>
      <c r="AQ3125" s="367"/>
      <c r="AR3125" s="367"/>
      <c r="AS3125" s="367"/>
      <c r="AT3125" s="367"/>
    </row>
    <row r="3126" spans="2:46" ht="13.8">
      <c r="B3126" s="26">
        <v>18.166666666666657</v>
      </c>
      <c r="C3126" s="363">
        <v>37.927403281316636</v>
      </c>
      <c r="D3126" s="367">
        <v>108.99999999999994</v>
      </c>
      <c r="E3126" s="367">
        <v>5069.7674418604647</v>
      </c>
      <c r="F3126" s="367">
        <v>-127.22700730309968</v>
      </c>
      <c r="G3126" s="367">
        <v>109</v>
      </c>
      <c r="H3126" s="367">
        <v>27250</v>
      </c>
      <c r="I3126" s="384">
        <v>-6446.6881931400776</v>
      </c>
      <c r="J3126" s="367">
        <v>109</v>
      </c>
      <c r="K3126" s="367">
        <v>6606.060606060616</v>
      </c>
      <c r="L3126" s="384">
        <v>8457.9356881374351</v>
      </c>
      <c r="M3126" s="367">
        <v>109.00000000000017</v>
      </c>
      <c r="N3126" s="367">
        <v>109</v>
      </c>
      <c r="O3126" s="384">
        <v>30.18834455064475</v>
      </c>
      <c r="P3126" s="367">
        <v>1.5805</v>
      </c>
      <c r="Q3126" s="367">
        <v>109</v>
      </c>
      <c r="R3126" s="384">
        <v>114.20027131003472</v>
      </c>
      <c r="S3126" s="367">
        <v>1.526</v>
      </c>
      <c r="T3126" s="367">
        <v>3758.6206896551807</v>
      </c>
      <c r="U3126" s="384">
        <v>6555.0598681944903</v>
      </c>
      <c r="V3126" s="367">
        <v>109.00000000000024</v>
      </c>
      <c r="W3126" s="367">
        <v>181666.66666666651</v>
      </c>
      <c r="X3126" s="384">
        <v>8836.2281777943681</v>
      </c>
      <c r="Y3126" s="386">
        <v>108.9999999999999</v>
      </c>
      <c r="Z3126" s="367"/>
      <c r="AA3126" s="367"/>
      <c r="AB3126" s="367"/>
      <c r="AC3126" s="367"/>
      <c r="AD3126" s="367"/>
      <c r="AE3126" s="367"/>
      <c r="AF3126" s="367"/>
      <c r="AG3126" s="367"/>
      <c r="AH3126" s="367"/>
      <c r="AI3126" s="367"/>
      <c r="AJ3126" s="367"/>
      <c r="AK3126" s="367"/>
      <c r="AL3126" s="367"/>
      <c r="AM3126" s="367"/>
      <c r="AN3126" s="367"/>
      <c r="AO3126" s="367"/>
      <c r="AP3126" s="367"/>
      <c r="AQ3126" s="367"/>
      <c r="AR3126" s="367"/>
      <c r="AS3126" s="367"/>
      <c r="AT3126" s="367"/>
    </row>
    <row r="3127" spans="2:46" ht="13.8">
      <c r="B3127" s="26">
        <v>18.333333333333325</v>
      </c>
      <c r="C3127" s="363">
        <v>38.275277642165591</v>
      </c>
      <c r="D3127" s="367">
        <v>109.99999999999996</v>
      </c>
      <c r="E3127" s="367">
        <v>5116.2790697674418</v>
      </c>
      <c r="F3127" s="367">
        <v>-145.78847149017378</v>
      </c>
      <c r="G3127" s="367">
        <v>110</v>
      </c>
      <c r="H3127" s="367">
        <v>27500</v>
      </c>
      <c r="I3127" s="384">
        <v>-6710.6120016573832</v>
      </c>
      <c r="J3127" s="367">
        <v>110</v>
      </c>
      <c r="K3127" s="367">
        <v>6666.666666666677</v>
      </c>
      <c r="L3127" s="384">
        <v>8522.2169371520849</v>
      </c>
      <c r="M3127" s="367">
        <v>110.00000000000018</v>
      </c>
      <c r="N3127" s="367">
        <v>110</v>
      </c>
      <c r="O3127" s="384">
        <v>30.249775662056724</v>
      </c>
      <c r="P3127" s="367">
        <v>1.595</v>
      </c>
      <c r="Q3127" s="367">
        <v>110</v>
      </c>
      <c r="R3127" s="384">
        <v>115.14626134582832</v>
      </c>
      <c r="S3127" s="367">
        <v>1.5399999999999998</v>
      </c>
      <c r="T3127" s="367">
        <v>3793.1034482758705</v>
      </c>
      <c r="U3127" s="384">
        <v>6601.7014958180471</v>
      </c>
      <c r="V3127" s="367">
        <v>110.00000000000026</v>
      </c>
      <c r="W3127" s="367">
        <v>183333.33333333317</v>
      </c>
      <c r="X3127" s="384">
        <v>8916.7926055565476</v>
      </c>
      <c r="Y3127" s="386">
        <v>109.99999999999989</v>
      </c>
      <c r="Z3127" s="367"/>
      <c r="AA3127" s="367"/>
      <c r="AB3127" s="367"/>
      <c r="AC3127" s="367"/>
      <c r="AD3127" s="367"/>
      <c r="AE3127" s="367"/>
      <c r="AF3127" s="367"/>
      <c r="AG3127" s="367"/>
      <c r="AH3127" s="367"/>
      <c r="AI3127" s="367"/>
      <c r="AJ3127" s="367"/>
      <c r="AK3127" s="367"/>
      <c r="AL3127" s="367"/>
      <c r="AM3127" s="367"/>
      <c r="AN3127" s="367"/>
      <c r="AO3127" s="367"/>
      <c r="AP3127" s="367"/>
      <c r="AQ3127" s="367"/>
      <c r="AR3127" s="367"/>
      <c r="AS3127" s="367"/>
      <c r="AT3127" s="367"/>
    </row>
    <row r="3128" spans="2:46" ht="13.8">
      <c r="B3128" s="26">
        <v>18.499999999999993</v>
      </c>
      <c r="C3128" s="363">
        <v>38.623150485425093</v>
      </c>
      <c r="D3128" s="367">
        <v>110.99999999999996</v>
      </c>
      <c r="E3128" s="367">
        <v>5162.7906976744189</v>
      </c>
      <c r="F3128" s="367">
        <v>-164.66619465791342</v>
      </c>
      <c r="G3128" s="367">
        <v>111.00000000000001</v>
      </c>
      <c r="H3128" s="367">
        <v>27750</v>
      </c>
      <c r="I3128" s="384">
        <v>-6978.259080722687</v>
      </c>
      <c r="J3128" s="367">
        <v>111</v>
      </c>
      <c r="K3128" s="367">
        <v>6727.2727272727379</v>
      </c>
      <c r="L3128" s="384">
        <v>8586.2561045077618</v>
      </c>
      <c r="M3128" s="367">
        <v>111.00000000000018</v>
      </c>
      <c r="N3128" s="367">
        <v>111</v>
      </c>
      <c r="O3128" s="384">
        <v>30.307288115686095</v>
      </c>
      <c r="P3128" s="367">
        <v>1.6094999999999999</v>
      </c>
      <c r="Q3128" s="367">
        <v>111</v>
      </c>
      <c r="R3128" s="384">
        <v>116.09040194752541</v>
      </c>
      <c r="S3128" s="367">
        <v>1.554</v>
      </c>
      <c r="T3128" s="367">
        <v>3827.5862068965603</v>
      </c>
      <c r="U3128" s="384">
        <v>6648.0977318724244</v>
      </c>
      <c r="V3128" s="367">
        <v>111.00000000000026</v>
      </c>
      <c r="W3128" s="367">
        <v>184999.99999999983</v>
      </c>
      <c r="X3128" s="384">
        <v>8997.3479081224414</v>
      </c>
      <c r="Y3128" s="386">
        <v>110.99999999999989</v>
      </c>
      <c r="Z3128" s="367"/>
      <c r="AA3128" s="367"/>
      <c r="AB3128" s="367"/>
      <c r="AC3128" s="367"/>
      <c r="AD3128" s="367"/>
      <c r="AE3128" s="367"/>
      <c r="AF3128" s="367"/>
      <c r="AG3128" s="367"/>
      <c r="AH3128" s="367"/>
      <c r="AI3128" s="367"/>
      <c r="AJ3128" s="367"/>
      <c r="AK3128" s="367"/>
      <c r="AL3128" s="367"/>
      <c r="AM3128" s="367"/>
      <c r="AN3128" s="367"/>
      <c r="AO3128" s="367"/>
      <c r="AP3128" s="367"/>
      <c r="AQ3128" s="367"/>
      <c r="AR3128" s="367"/>
      <c r="AS3128" s="367"/>
      <c r="AT3128" s="367"/>
    </row>
    <row r="3129" spans="2:46" ht="13.8">
      <c r="B3129" s="26">
        <v>18.666666666666661</v>
      </c>
      <c r="C3129" s="363">
        <v>38.971021811095135</v>
      </c>
      <c r="D3129" s="367">
        <v>111.99999999999996</v>
      </c>
      <c r="E3129" s="367">
        <v>5209.302325581396</v>
      </c>
      <c r="F3129" s="367">
        <v>-183.86017680631795</v>
      </c>
      <c r="G3129" s="367">
        <v>112.00000000000001</v>
      </c>
      <c r="H3129" s="367">
        <v>28000</v>
      </c>
      <c r="I3129" s="384">
        <v>-7249.6294303359846</v>
      </c>
      <c r="J3129" s="367">
        <v>111.99999999999999</v>
      </c>
      <c r="K3129" s="367">
        <v>6787.8787878787989</v>
      </c>
      <c r="L3129" s="384">
        <v>8650.0531902044659</v>
      </c>
      <c r="M3129" s="367">
        <v>112.0000000000002</v>
      </c>
      <c r="N3129" s="367">
        <v>112</v>
      </c>
      <c r="O3129" s="384">
        <v>30.360881911532854</v>
      </c>
      <c r="P3129" s="367">
        <v>1.6240000000000001</v>
      </c>
      <c r="Q3129" s="367">
        <v>112</v>
      </c>
      <c r="R3129" s="384">
        <v>117.03269311512602</v>
      </c>
      <c r="S3129" s="367">
        <v>1.5680000000000001</v>
      </c>
      <c r="T3129" s="367">
        <v>3862.06896551725</v>
      </c>
      <c r="U3129" s="384">
        <v>6694.2485763576242</v>
      </c>
      <c r="V3129" s="367">
        <v>112.00000000000026</v>
      </c>
      <c r="W3129" s="367">
        <v>186666.66666666648</v>
      </c>
      <c r="X3129" s="384">
        <v>9077.8940854920529</v>
      </c>
      <c r="Y3129" s="386">
        <v>111.99999999999987</v>
      </c>
      <c r="Z3129" s="367"/>
      <c r="AA3129" s="367"/>
      <c r="AB3129" s="367"/>
      <c r="AC3129" s="367"/>
      <c r="AD3129" s="367"/>
      <c r="AE3129" s="367"/>
      <c r="AF3129" s="367"/>
      <c r="AG3129" s="367"/>
      <c r="AH3129" s="367"/>
      <c r="AI3129" s="367"/>
      <c r="AJ3129" s="367"/>
      <c r="AK3129" s="367"/>
      <c r="AL3129" s="367"/>
      <c r="AM3129" s="367"/>
      <c r="AN3129" s="367"/>
      <c r="AO3129" s="367"/>
      <c r="AP3129" s="367"/>
      <c r="AQ3129" s="367"/>
      <c r="AR3129" s="367"/>
      <c r="AS3129" s="367"/>
      <c r="AT3129" s="367"/>
    </row>
    <row r="3130" spans="2:46" ht="13.8">
      <c r="B3130" s="26">
        <v>18.833333333333329</v>
      </c>
      <c r="C3130" s="363">
        <v>39.318891619175723</v>
      </c>
      <c r="D3130" s="367">
        <v>112.99999999999997</v>
      </c>
      <c r="E3130" s="367">
        <v>5255.813953488373</v>
      </c>
      <c r="F3130" s="367">
        <v>-203.37041793538802</v>
      </c>
      <c r="G3130" s="367">
        <v>113.00000000000003</v>
      </c>
      <c r="H3130" s="367">
        <v>28250</v>
      </c>
      <c r="I3130" s="384">
        <v>-7524.723050497284</v>
      </c>
      <c r="J3130" s="367">
        <v>112.99999999999999</v>
      </c>
      <c r="K3130" s="367">
        <v>6848.4848484848599</v>
      </c>
      <c r="L3130" s="384">
        <v>8713.6081942421988</v>
      </c>
      <c r="M3130" s="367">
        <v>113.0000000000002</v>
      </c>
      <c r="N3130" s="367">
        <v>113</v>
      </c>
      <c r="O3130" s="384">
        <v>30.41055704959701</v>
      </c>
      <c r="P3130" s="367">
        <v>1.6385000000000001</v>
      </c>
      <c r="Q3130" s="367">
        <v>113</v>
      </c>
      <c r="R3130" s="384">
        <v>117.97313484863011</v>
      </c>
      <c r="S3130" s="367">
        <v>1.5820000000000001</v>
      </c>
      <c r="T3130" s="367">
        <v>3896.5517241379398</v>
      </c>
      <c r="U3130" s="384">
        <v>6740.1540292736436</v>
      </c>
      <c r="V3130" s="367">
        <v>113.00000000000026</v>
      </c>
      <c r="W3130" s="367">
        <v>188333.33333333314</v>
      </c>
      <c r="X3130" s="384">
        <v>9158.4311376653841</v>
      </c>
      <c r="Y3130" s="386">
        <v>112.99999999999987</v>
      </c>
      <c r="Z3130" s="367"/>
      <c r="AA3130" s="367"/>
      <c r="AB3130" s="367"/>
      <c r="AC3130" s="367"/>
      <c r="AD3130" s="367"/>
      <c r="AE3130" s="367"/>
      <c r="AF3130" s="367"/>
      <c r="AG3130" s="367"/>
      <c r="AH3130" s="367"/>
      <c r="AI3130" s="367"/>
      <c r="AJ3130" s="367"/>
      <c r="AK3130" s="367"/>
      <c r="AL3130" s="367"/>
      <c r="AM3130" s="367"/>
      <c r="AN3130" s="367"/>
      <c r="AO3130" s="367"/>
      <c r="AP3130" s="367"/>
      <c r="AQ3130" s="367"/>
      <c r="AR3130" s="367"/>
      <c r="AS3130" s="367"/>
      <c r="AT3130" s="367"/>
    </row>
    <row r="3131" spans="2:46" ht="13.8">
      <c r="B3131" s="26">
        <v>18.999999999999996</v>
      </c>
      <c r="C3131" s="363">
        <v>39.666759909666851</v>
      </c>
      <c r="D3131" s="367">
        <v>113.99999999999997</v>
      </c>
      <c r="E3131" s="367">
        <v>5302.3255813953501</v>
      </c>
      <c r="F3131" s="367">
        <v>-223.19691804512297</v>
      </c>
      <c r="G3131" s="367">
        <v>114.00000000000003</v>
      </c>
      <c r="H3131" s="367">
        <v>28500</v>
      </c>
      <c r="I3131" s="384">
        <v>-7803.5399412065817</v>
      </c>
      <c r="J3131" s="367">
        <v>113.99999999999999</v>
      </c>
      <c r="K3131" s="367">
        <v>6909.0909090909208</v>
      </c>
      <c r="L3131" s="384">
        <v>8776.921116620957</v>
      </c>
      <c r="M3131" s="367">
        <v>114.0000000000002</v>
      </c>
      <c r="N3131" s="367">
        <v>114</v>
      </c>
      <c r="O3131" s="384">
        <v>30.45631352987855</v>
      </c>
      <c r="P3131" s="367">
        <v>1.653</v>
      </c>
      <c r="Q3131" s="367">
        <v>114</v>
      </c>
      <c r="R3131" s="384">
        <v>118.91172714803768</v>
      </c>
      <c r="S3131" s="367">
        <v>1.5960000000000001</v>
      </c>
      <c r="T3131" s="367">
        <v>3931.0344827586296</v>
      </c>
      <c r="U3131" s="384">
        <v>6785.8140906204853</v>
      </c>
      <c r="V3131" s="367">
        <v>114.00000000000026</v>
      </c>
      <c r="W3131" s="367">
        <v>189999.9999999998</v>
      </c>
      <c r="X3131" s="384">
        <v>9238.9590646424331</v>
      </c>
      <c r="Y3131" s="386">
        <v>113.99999999999989</v>
      </c>
      <c r="Z3131" s="367"/>
      <c r="AA3131" s="367"/>
      <c r="AB3131" s="367"/>
      <c r="AC3131" s="367"/>
      <c r="AD3131" s="367"/>
      <c r="AE3131" s="367"/>
      <c r="AF3131" s="367"/>
      <c r="AG3131" s="367"/>
      <c r="AH3131" s="367"/>
      <c r="AI3131" s="367"/>
      <c r="AJ3131" s="367"/>
      <c r="AK3131" s="367"/>
      <c r="AL3131" s="367"/>
      <c r="AM3131" s="367"/>
      <c r="AN3131" s="367"/>
      <c r="AO3131" s="367"/>
      <c r="AP3131" s="367"/>
      <c r="AQ3131" s="367"/>
      <c r="AR3131" s="367"/>
      <c r="AS3131" s="367"/>
      <c r="AT3131" s="367"/>
    </row>
    <row r="3132" spans="2:46" ht="13.8">
      <c r="B3132" s="26">
        <v>19.166666666666664</v>
      </c>
      <c r="C3132" s="363">
        <v>40.01462668256854</v>
      </c>
      <c r="D3132" s="367">
        <v>114.99999999999999</v>
      </c>
      <c r="E3132" s="367">
        <v>5348.8372093023272</v>
      </c>
      <c r="F3132" s="367">
        <v>-243.33967713552317</v>
      </c>
      <c r="G3132" s="367">
        <v>115.00000000000003</v>
      </c>
      <c r="H3132" s="367">
        <v>28750</v>
      </c>
      <c r="I3132" s="384">
        <v>-8086.0801024638768</v>
      </c>
      <c r="J3132" s="367">
        <v>114.99999999999999</v>
      </c>
      <c r="K3132" s="367">
        <v>6969.6969696969818</v>
      </c>
      <c r="L3132" s="384">
        <v>8839.991957340746</v>
      </c>
      <c r="M3132" s="367">
        <v>115.00000000000021</v>
      </c>
      <c r="N3132" s="367">
        <v>115</v>
      </c>
      <c r="O3132" s="384">
        <v>30.498151352377484</v>
      </c>
      <c r="P3132" s="367">
        <v>1.6675</v>
      </c>
      <c r="Q3132" s="367">
        <v>115</v>
      </c>
      <c r="R3132" s="384">
        <v>119.84847001334876</v>
      </c>
      <c r="S3132" s="367">
        <v>1.6099999999999999</v>
      </c>
      <c r="T3132" s="367">
        <v>3965.5172413793193</v>
      </c>
      <c r="U3132" s="384">
        <v>6831.2287603981476</v>
      </c>
      <c r="V3132" s="367">
        <v>115.00000000000026</v>
      </c>
      <c r="W3132" s="367">
        <v>191666.66666666645</v>
      </c>
      <c r="X3132" s="384">
        <v>9319.4778664231962</v>
      </c>
      <c r="Y3132" s="386">
        <v>114.99999999999987</v>
      </c>
      <c r="Z3132" s="367"/>
      <c r="AA3132" s="367"/>
      <c r="AB3132" s="367"/>
      <c r="AC3132" s="367"/>
      <c r="AD3132" s="367"/>
      <c r="AE3132" s="367"/>
      <c r="AF3132" s="367"/>
      <c r="AG3132" s="367"/>
      <c r="AH3132" s="367"/>
      <c r="AI3132" s="367"/>
      <c r="AJ3132" s="367"/>
      <c r="AK3132" s="367"/>
      <c r="AL3132" s="367"/>
      <c r="AM3132" s="367"/>
      <c r="AN3132" s="367"/>
      <c r="AO3132" s="367"/>
      <c r="AP3132" s="367"/>
      <c r="AQ3132" s="367"/>
      <c r="AR3132" s="367"/>
      <c r="AS3132" s="367"/>
      <c r="AT3132" s="367"/>
    </row>
    <row r="3133" spans="2:46" ht="13.8">
      <c r="B3133" s="26">
        <v>19.333333333333332</v>
      </c>
      <c r="C3133" s="363">
        <v>40.362491937880762</v>
      </c>
      <c r="D3133" s="367">
        <v>115.99999999999999</v>
      </c>
      <c r="E3133" s="367">
        <v>5395.3488372093043</v>
      </c>
      <c r="F3133" s="367">
        <v>-263.79869520658889</v>
      </c>
      <c r="G3133" s="367">
        <v>116.00000000000004</v>
      </c>
      <c r="H3133" s="367">
        <v>29000</v>
      </c>
      <c r="I3133" s="384">
        <v>-8372.3435342691682</v>
      </c>
      <c r="J3133" s="367">
        <v>115.99999999999999</v>
      </c>
      <c r="K3133" s="367">
        <v>7030.3030303030428</v>
      </c>
      <c r="L3133" s="384">
        <v>8902.8207164015566</v>
      </c>
      <c r="M3133" s="367">
        <v>116.00000000000021</v>
      </c>
      <c r="N3133" s="367">
        <v>116</v>
      </c>
      <c r="O3133" s="384">
        <v>30.536070517093808</v>
      </c>
      <c r="P3133" s="367">
        <v>1.6819999999999999</v>
      </c>
      <c r="Q3133" s="367">
        <v>116</v>
      </c>
      <c r="R3133" s="384">
        <v>120.78336344456335</v>
      </c>
      <c r="S3133" s="367">
        <v>1.6240000000000001</v>
      </c>
      <c r="T3133" s="367">
        <v>4000.0000000000091</v>
      </c>
      <c r="U3133" s="384">
        <v>6876.3980386066296</v>
      </c>
      <c r="V3133" s="367">
        <v>116.00000000000027</v>
      </c>
      <c r="W3133" s="367">
        <v>193333.33333333311</v>
      </c>
      <c r="X3133" s="384">
        <v>9399.9875430076754</v>
      </c>
      <c r="Y3133" s="386">
        <v>115.99999999999987</v>
      </c>
      <c r="Z3133" s="367"/>
      <c r="AA3133" s="367"/>
      <c r="AB3133" s="367"/>
      <c r="AC3133" s="367"/>
      <c r="AD3133" s="367"/>
      <c r="AE3133" s="367"/>
      <c r="AF3133" s="367"/>
      <c r="AG3133" s="367"/>
      <c r="AH3133" s="367"/>
      <c r="AI3133" s="367"/>
      <c r="AJ3133" s="367"/>
      <c r="AK3133" s="367"/>
      <c r="AL3133" s="367"/>
      <c r="AM3133" s="367"/>
      <c r="AN3133" s="367"/>
      <c r="AO3133" s="367"/>
      <c r="AP3133" s="367"/>
      <c r="AQ3133" s="367"/>
      <c r="AR3133" s="367"/>
      <c r="AS3133" s="367"/>
      <c r="AT3133" s="367"/>
    </row>
    <row r="3134" spans="2:46" ht="13.8">
      <c r="B3134" s="26">
        <v>19.5</v>
      </c>
      <c r="C3134" s="363">
        <v>40.71035567560353</v>
      </c>
      <c r="D3134" s="367">
        <v>117</v>
      </c>
      <c r="E3134" s="367">
        <v>5441.8604651162814</v>
      </c>
      <c r="F3134" s="367">
        <v>-284.57397225831954</v>
      </c>
      <c r="G3134" s="367">
        <v>117.00000000000004</v>
      </c>
      <c r="H3134" s="367">
        <v>29250</v>
      </c>
      <c r="I3134" s="384">
        <v>-8662.3302366224616</v>
      </c>
      <c r="J3134" s="367">
        <v>117</v>
      </c>
      <c r="K3134" s="367">
        <v>7090.9090909091037</v>
      </c>
      <c r="L3134" s="384">
        <v>8965.4073938033998</v>
      </c>
      <c r="M3134" s="367">
        <v>117.00000000000021</v>
      </c>
      <c r="N3134" s="367">
        <v>117</v>
      </c>
      <c r="O3134" s="384">
        <v>30.570071024027524</v>
      </c>
      <c r="P3134" s="367">
        <v>1.6965000000000001</v>
      </c>
      <c r="Q3134" s="367">
        <v>117</v>
      </c>
      <c r="R3134" s="384">
        <v>121.71640744168144</v>
      </c>
      <c r="S3134" s="367">
        <v>1.6379999999999999</v>
      </c>
      <c r="T3134" s="367">
        <v>4034.4827586206989</v>
      </c>
      <c r="U3134" s="384">
        <v>6921.3219252459348</v>
      </c>
      <c r="V3134" s="367">
        <v>117.00000000000027</v>
      </c>
      <c r="W3134" s="367">
        <v>194999.99999999977</v>
      </c>
      <c r="X3134" s="384">
        <v>9480.4880943958724</v>
      </c>
      <c r="Y3134" s="386">
        <v>116.99999999999986</v>
      </c>
      <c r="Z3134" s="367"/>
      <c r="AA3134" s="367"/>
      <c r="AB3134" s="367"/>
      <c r="AC3134" s="367"/>
      <c r="AD3134" s="367"/>
      <c r="AE3134" s="367"/>
      <c r="AF3134" s="367"/>
      <c r="AG3134" s="367"/>
      <c r="AH3134" s="367"/>
      <c r="AI3134" s="367"/>
      <c r="AJ3134" s="367"/>
      <c r="AK3134" s="367"/>
      <c r="AL3134" s="367"/>
      <c r="AM3134" s="367"/>
      <c r="AN3134" s="367"/>
      <c r="AO3134" s="367"/>
      <c r="AP3134" s="367"/>
      <c r="AQ3134" s="367"/>
      <c r="AR3134" s="367"/>
      <c r="AS3134" s="367"/>
      <c r="AT3134" s="367"/>
    </row>
    <row r="3135" spans="2:46" ht="13.8">
      <c r="B3135" s="26">
        <v>19.666666666666668</v>
      </c>
      <c r="C3135" s="363">
        <v>41.058217895736846</v>
      </c>
      <c r="D3135" s="367">
        <v>118.00000000000001</v>
      </c>
      <c r="E3135" s="367">
        <v>5488.3720930232585</v>
      </c>
      <c r="F3135" s="367">
        <v>-305.66550829071576</v>
      </c>
      <c r="G3135" s="367">
        <v>118.00000000000006</v>
      </c>
      <c r="H3135" s="367">
        <v>29500</v>
      </c>
      <c r="I3135" s="384">
        <v>-8956.0402095237496</v>
      </c>
      <c r="J3135" s="367">
        <v>118</v>
      </c>
      <c r="K3135" s="367">
        <v>7151.5151515151647</v>
      </c>
      <c r="L3135" s="384">
        <v>9027.7519895462683</v>
      </c>
      <c r="M3135" s="367">
        <v>118.00000000000023</v>
      </c>
      <c r="N3135" s="367">
        <v>118</v>
      </c>
      <c r="O3135" s="384">
        <v>30.600152873178637</v>
      </c>
      <c r="P3135" s="367">
        <v>1.7110000000000001</v>
      </c>
      <c r="Q3135" s="367">
        <v>118</v>
      </c>
      <c r="R3135" s="384">
        <v>122.64760200470299</v>
      </c>
      <c r="S3135" s="367">
        <v>1.6520000000000001</v>
      </c>
      <c r="T3135" s="367">
        <v>4068.9655172413886</v>
      </c>
      <c r="U3135" s="384">
        <v>6966.0004203160606</v>
      </c>
      <c r="V3135" s="367">
        <v>118.00000000000027</v>
      </c>
      <c r="W3135" s="367">
        <v>196666.66666666642</v>
      </c>
      <c r="X3135" s="384">
        <v>9560.9795205877872</v>
      </c>
      <c r="Y3135" s="386">
        <v>117.99999999999986</v>
      </c>
      <c r="Z3135" s="367"/>
      <c r="AA3135" s="367"/>
      <c r="AB3135" s="367"/>
      <c r="AC3135" s="367"/>
      <c r="AD3135" s="367"/>
      <c r="AE3135" s="367"/>
      <c r="AF3135" s="367"/>
      <c r="AG3135" s="367"/>
      <c r="AH3135" s="367"/>
      <c r="AI3135" s="367"/>
      <c r="AJ3135" s="367"/>
      <c r="AK3135" s="367"/>
      <c r="AL3135" s="367"/>
      <c r="AM3135" s="367"/>
      <c r="AN3135" s="367"/>
      <c r="AO3135" s="367"/>
      <c r="AP3135" s="367"/>
      <c r="AQ3135" s="367"/>
      <c r="AR3135" s="367"/>
      <c r="AS3135" s="367"/>
      <c r="AT3135" s="367"/>
    </row>
    <row r="3136" spans="2:46" ht="13.8">
      <c r="B3136" s="26">
        <v>19.833333333333336</v>
      </c>
      <c r="C3136" s="363">
        <v>41.406078598280708</v>
      </c>
      <c r="D3136" s="367">
        <v>119.00000000000003</v>
      </c>
      <c r="E3136" s="367">
        <v>5534.8837209302355</v>
      </c>
      <c r="F3136" s="367">
        <v>-327.07330330377715</v>
      </c>
      <c r="G3136" s="367">
        <v>119.00000000000007</v>
      </c>
      <c r="H3136" s="367">
        <v>29750</v>
      </c>
      <c r="I3136" s="384">
        <v>-9253.4734529730358</v>
      </c>
      <c r="J3136" s="367">
        <v>119</v>
      </c>
      <c r="K3136" s="367">
        <v>7212.1212121212257</v>
      </c>
      <c r="L3136" s="384">
        <v>9089.8545036301657</v>
      </c>
      <c r="M3136" s="367">
        <v>119.00000000000023</v>
      </c>
      <c r="N3136" s="367">
        <v>119</v>
      </c>
      <c r="O3136" s="384">
        <v>30.62631606454714</v>
      </c>
      <c r="P3136" s="367">
        <v>1.7255</v>
      </c>
      <c r="Q3136" s="367">
        <v>119</v>
      </c>
      <c r="R3136" s="384">
        <v>123.57694713362808</v>
      </c>
      <c r="S3136" s="367">
        <v>1.6659999999999999</v>
      </c>
      <c r="T3136" s="367">
        <v>4103.4482758620779</v>
      </c>
      <c r="U3136" s="384">
        <v>7010.4335238170079</v>
      </c>
      <c r="V3136" s="367">
        <v>119.00000000000026</v>
      </c>
      <c r="W3136" s="367">
        <v>198333.33333333308</v>
      </c>
      <c r="X3136" s="384">
        <v>9641.461821583418</v>
      </c>
      <c r="Y3136" s="386">
        <v>118.99999999999984</v>
      </c>
      <c r="Z3136" s="367"/>
      <c r="AA3136" s="367"/>
      <c r="AB3136" s="367"/>
      <c r="AC3136" s="367"/>
      <c r="AD3136" s="367"/>
      <c r="AE3136" s="367"/>
      <c r="AF3136" s="367"/>
      <c r="AG3136" s="367"/>
      <c r="AH3136" s="367"/>
      <c r="AI3136" s="367"/>
      <c r="AJ3136" s="367"/>
      <c r="AK3136" s="367"/>
      <c r="AL3136" s="367"/>
      <c r="AM3136" s="367"/>
      <c r="AN3136" s="367"/>
      <c r="AO3136" s="367"/>
      <c r="AP3136" s="367"/>
      <c r="AQ3136" s="367"/>
      <c r="AR3136" s="367"/>
      <c r="AS3136" s="367"/>
      <c r="AT3136" s="367"/>
    </row>
    <row r="3137" spans="2:46" ht="13.8">
      <c r="B3137" s="26">
        <v>20.000000000000004</v>
      </c>
      <c r="C3137" s="363">
        <v>41.753937783235116</v>
      </c>
      <c r="D3137" s="367">
        <v>120.00000000000003</v>
      </c>
      <c r="E3137" s="367">
        <v>5581.3953488372126</v>
      </c>
      <c r="F3137" s="367">
        <v>-348.79735729750377</v>
      </c>
      <c r="G3137" s="367">
        <v>120.00000000000009</v>
      </c>
      <c r="H3137" s="367">
        <v>30000</v>
      </c>
      <c r="I3137" s="384">
        <v>-9554.6299669703167</v>
      </c>
      <c r="J3137" s="367">
        <v>120</v>
      </c>
      <c r="K3137" s="367">
        <v>7272.7272727272866</v>
      </c>
      <c r="L3137" s="384">
        <v>9151.7149360550902</v>
      </c>
      <c r="M3137" s="367">
        <v>120.00000000000023</v>
      </c>
      <c r="N3137" s="367">
        <v>120</v>
      </c>
      <c r="O3137" s="384">
        <v>30.648560598133024</v>
      </c>
      <c r="P3137" s="367">
        <v>1.74</v>
      </c>
      <c r="Q3137" s="367">
        <v>120</v>
      </c>
      <c r="R3137" s="384">
        <v>124.50444282845666</v>
      </c>
      <c r="S3137" s="367">
        <v>1.6800000000000002</v>
      </c>
      <c r="T3137" s="367">
        <v>4137.9310344827672</v>
      </c>
      <c r="U3137" s="384">
        <v>7054.6212357487748</v>
      </c>
      <c r="V3137" s="367">
        <v>120.00000000000024</v>
      </c>
      <c r="W3137" s="367">
        <v>199999.99999999974</v>
      </c>
      <c r="X3137" s="384">
        <v>9721.9349973827666</v>
      </c>
      <c r="Y3137" s="386">
        <v>119.99999999999984</v>
      </c>
      <c r="Z3137" s="367"/>
      <c r="AA3137" s="367"/>
      <c r="AB3137" s="367"/>
      <c r="AC3137" s="367"/>
      <c r="AD3137" s="367"/>
      <c r="AE3137" s="367"/>
      <c r="AF3137" s="367"/>
      <c r="AG3137" s="367"/>
      <c r="AH3137" s="367"/>
      <c r="AI3137" s="367"/>
      <c r="AJ3137" s="367"/>
      <c r="AK3137" s="367"/>
      <c r="AL3137" s="367"/>
      <c r="AM3137" s="367"/>
      <c r="AN3137" s="367"/>
      <c r="AO3137" s="367"/>
      <c r="AP3137" s="367"/>
      <c r="AQ3137" s="367"/>
      <c r="AR3137" s="367"/>
      <c r="AS3137" s="367"/>
      <c r="AT3137" s="367"/>
    </row>
    <row r="3138" spans="2:46" ht="13.8">
      <c r="B3138" s="26">
        <v>20.166666666666671</v>
      </c>
      <c r="C3138" s="363">
        <v>42.101795450600072</v>
      </c>
      <c r="D3138" s="367">
        <v>121.00000000000003</v>
      </c>
      <c r="E3138" s="367">
        <v>5627.9069767441897</v>
      </c>
      <c r="F3138" s="367">
        <v>-370.83767027189526</v>
      </c>
      <c r="G3138" s="367">
        <v>121.00000000000009</v>
      </c>
      <c r="H3138" s="367">
        <v>30250</v>
      </c>
      <c r="I3138" s="384">
        <v>-9859.5097515155994</v>
      </c>
      <c r="J3138" s="367">
        <v>121</v>
      </c>
      <c r="K3138" s="367">
        <v>7333.3333333333476</v>
      </c>
      <c r="L3138" s="384">
        <v>9213.33328682104</v>
      </c>
      <c r="M3138" s="367">
        <v>121.00000000000024</v>
      </c>
      <c r="N3138" s="367">
        <v>121</v>
      </c>
      <c r="O3138" s="384">
        <v>30.666886473936305</v>
      </c>
      <c r="P3138" s="367">
        <v>1.7544999999999999</v>
      </c>
      <c r="Q3138" s="367">
        <v>121</v>
      </c>
      <c r="R3138" s="384">
        <v>125.43008908918874</v>
      </c>
      <c r="S3138" s="367">
        <v>1.694</v>
      </c>
      <c r="T3138" s="367">
        <v>4172.4137931034566</v>
      </c>
      <c r="U3138" s="384">
        <v>7098.563556111365</v>
      </c>
      <c r="V3138" s="367">
        <v>121.00000000000024</v>
      </c>
      <c r="W3138" s="367">
        <v>201666.6666666664</v>
      </c>
      <c r="X3138" s="384">
        <v>9802.3990479858294</v>
      </c>
      <c r="Y3138" s="386">
        <v>120.99999999999983</v>
      </c>
      <c r="Z3138" s="367"/>
      <c r="AA3138" s="367"/>
      <c r="AB3138" s="367"/>
      <c r="AC3138" s="367"/>
      <c r="AD3138" s="367"/>
      <c r="AE3138" s="367"/>
      <c r="AF3138" s="367"/>
      <c r="AG3138" s="367"/>
      <c r="AH3138" s="367"/>
      <c r="AI3138" s="367"/>
      <c r="AJ3138" s="367"/>
      <c r="AK3138" s="367"/>
      <c r="AL3138" s="367"/>
      <c r="AM3138" s="367"/>
      <c r="AN3138" s="367"/>
      <c r="AO3138" s="367"/>
      <c r="AP3138" s="367"/>
      <c r="AQ3138" s="367"/>
      <c r="AR3138" s="367"/>
      <c r="AS3138" s="367"/>
      <c r="AT3138" s="367"/>
    </row>
    <row r="3139" spans="2:46" ht="13.8">
      <c r="B3139" s="26">
        <v>20.333333333333339</v>
      </c>
      <c r="C3139" s="363">
        <v>42.44965160037556</v>
      </c>
      <c r="D3139" s="367">
        <v>122.00000000000004</v>
      </c>
      <c r="E3139" s="367">
        <v>5674.4186046511668</v>
      </c>
      <c r="F3139" s="367">
        <v>-393.19424222695227</v>
      </c>
      <c r="G3139" s="367">
        <v>122.0000000000001</v>
      </c>
      <c r="H3139" s="367">
        <v>30500</v>
      </c>
      <c r="I3139" s="384">
        <v>-10168.112806608879</v>
      </c>
      <c r="J3139" s="367">
        <v>122</v>
      </c>
      <c r="K3139" s="367">
        <v>7393.9393939394085</v>
      </c>
      <c r="L3139" s="384">
        <v>9274.7095559280187</v>
      </c>
      <c r="M3139" s="367">
        <v>122.00000000000024</v>
      </c>
      <c r="N3139" s="367">
        <v>122</v>
      </c>
      <c r="O3139" s="384">
        <v>30.681293691956984</v>
      </c>
      <c r="P3139" s="367">
        <v>1.7689999999999999</v>
      </c>
      <c r="Q3139" s="367">
        <v>122</v>
      </c>
      <c r="R3139" s="384">
        <v>126.35388591582428</v>
      </c>
      <c r="S3139" s="367">
        <v>1.708</v>
      </c>
      <c r="T3139" s="367">
        <v>4206.8965517241459</v>
      </c>
      <c r="U3139" s="384">
        <v>7142.2604849047757</v>
      </c>
      <c r="V3139" s="367">
        <v>122.00000000000023</v>
      </c>
      <c r="W3139" s="367">
        <v>203333.33333333305</v>
      </c>
      <c r="X3139" s="384">
        <v>9882.8539733926136</v>
      </c>
      <c r="Y3139" s="386">
        <v>121.99999999999983</v>
      </c>
      <c r="Z3139" s="367"/>
      <c r="AA3139" s="367"/>
      <c r="AB3139" s="367"/>
      <c r="AC3139" s="367"/>
      <c r="AD3139" s="367"/>
      <c r="AE3139" s="367"/>
      <c r="AF3139" s="367"/>
      <c r="AG3139" s="367"/>
      <c r="AH3139" s="367"/>
      <c r="AI3139" s="367"/>
      <c r="AJ3139" s="367"/>
      <c r="AK3139" s="367"/>
      <c r="AL3139" s="367"/>
      <c r="AM3139" s="367"/>
      <c r="AN3139" s="367"/>
      <c r="AO3139" s="367"/>
      <c r="AP3139" s="367"/>
      <c r="AQ3139" s="367"/>
      <c r="AR3139" s="367"/>
      <c r="AS3139" s="367"/>
      <c r="AT3139" s="367"/>
    </row>
    <row r="3140" spans="2:46" ht="13.8">
      <c r="B3140" s="26">
        <v>20.500000000000007</v>
      </c>
      <c r="C3140" s="363">
        <v>42.797506232561609</v>
      </c>
      <c r="D3140" s="367">
        <v>123.00000000000004</v>
      </c>
      <c r="E3140" s="367">
        <v>5720.9302325581439</v>
      </c>
      <c r="F3140" s="367">
        <v>-415.86707316267433</v>
      </c>
      <c r="G3140" s="367">
        <v>123.0000000000001</v>
      </c>
      <c r="H3140" s="367">
        <v>30750</v>
      </c>
      <c r="I3140" s="384">
        <v>-10480.439132250154</v>
      </c>
      <c r="J3140" s="367">
        <v>123</v>
      </c>
      <c r="K3140" s="367">
        <v>7454.5454545454695</v>
      </c>
      <c r="L3140" s="384">
        <v>9335.8437433760246</v>
      </c>
      <c r="M3140" s="367">
        <v>123.00000000000026</v>
      </c>
      <c r="N3140" s="367">
        <v>123</v>
      </c>
      <c r="O3140" s="384">
        <v>30.691782252195051</v>
      </c>
      <c r="P3140" s="367">
        <v>1.7834999999999999</v>
      </c>
      <c r="Q3140" s="367">
        <v>123</v>
      </c>
      <c r="R3140" s="384">
        <v>127.27583330836336</v>
      </c>
      <c r="S3140" s="367">
        <v>1.722</v>
      </c>
      <c r="T3140" s="367">
        <v>4241.3793103448352</v>
      </c>
      <c r="U3140" s="384">
        <v>7185.712022129007</v>
      </c>
      <c r="V3140" s="367">
        <v>123.00000000000023</v>
      </c>
      <c r="W3140" s="367">
        <v>204999.99999999971</v>
      </c>
      <c r="X3140" s="384">
        <v>9963.299773603112</v>
      </c>
      <c r="Y3140" s="386">
        <v>122.99999999999982</v>
      </c>
      <c r="Z3140" s="367"/>
      <c r="AA3140" s="367"/>
      <c r="AB3140" s="367"/>
      <c r="AC3140" s="367"/>
      <c r="AD3140" s="367"/>
      <c r="AE3140" s="367"/>
      <c r="AF3140" s="367"/>
      <c r="AG3140" s="367"/>
      <c r="AH3140" s="367"/>
      <c r="AI3140" s="367"/>
      <c r="AJ3140" s="367"/>
      <c r="AK3140" s="367"/>
      <c r="AL3140" s="367"/>
      <c r="AM3140" s="367"/>
      <c r="AN3140" s="367"/>
      <c r="AO3140" s="367"/>
      <c r="AP3140" s="367"/>
      <c r="AQ3140" s="367"/>
      <c r="AR3140" s="367"/>
      <c r="AS3140" s="367"/>
      <c r="AT3140" s="367"/>
    </row>
    <row r="3141" spans="2:46" ht="13.8">
      <c r="B3141" s="26">
        <v>20.666666666666675</v>
      </c>
      <c r="C3141" s="363">
        <v>43.145359347158191</v>
      </c>
      <c r="D3141" s="367">
        <v>124.00000000000006</v>
      </c>
      <c r="E3141" s="367">
        <v>5767.441860465121</v>
      </c>
      <c r="F3141" s="367">
        <v>-438.85616307906184</v>
      </c>
      <c r="G3141" s="367">
        <v>124.00000000000011</v>
      </c>
      <c r="H3141" s="367">
        <v>31000</v>
      </c>
      <c r="I3141" s="384">
        <v>-10796.488728439428</v>
      </c>
      <c r="J3141" s="367">
        <v>124</v>
      </c>
      <c r="K3141" s="367">
        <v>7515.1515151515305</v>
      </c>
      <c r="L3141" s="384">
        <v>9396.7358491650575</v>
      </c>
      <c r="M3141" s="367">
        <v>124.00000000000026</v>
      </c>
      <c r="N3141" s="367">
        <v>124</v>
      </c>
      <c r="O3141" s="384">
        <v>30.698352154650504</v>
      </c>
      <c r="P3141" s="367">
        <v>1.798</v>
      </c>
      <c r="Q3141" s="367">
        <v>124</v>
      </c>
      <c r="R3141" s="384">
        <v>128.1959312668059</v>
      </c>
      <c r="S3141" s="367">
        <v>1.736</v>
      </c>
      <c r="T3141" s="367">
        <v>4275.8620689655245</v>
      </c>
      <c r="U3141" s="384">
        <v>7228.9181677840588</v>
      </c>
      <c r="V3141" s="367">
        <v>124.00000000000021</v>
      </c>
      <c r="W3141" s="367">
        <v>206666.66666666637</v>
      </c>
      <c r="X3141" s="384">
        <v>10043.736448617328</v>
      </c>
      <c r="Y3141" s="386">
        <v>123.99999999999982</v>
      </c>
      <c r="Z3141" s="367"/>
      <c r="AA3141" s="367"/>
      <c r="AB3141" s="367"/>
      <c r="AC3141" s="367"/>
      <c r="AD3141" s="367"/>
      <c r="AE3141" s="367"/>
      <c r="AF3141" s="367"/>
      <c r="AG3141" s="367"/>
      <c r="AH3141" s="367"/>
      <c r="AI3141" s="367"/>
      <c r="AJ3141" s="367"/>
      <c r="AK3141" s="367"/>
      <c r="AL3141" s="367"/>
      <c r="AM3141" s="367"/>
      <c r="AN3141" s="367"/>
      <c r="AO3141" s="367"/>
      <c r="AP3141" s="367"/>
      <c r="AQ3141" s="367"/>
      <c r="AR3141" s="367"/>
      <c r="AS3141" s="367"/>
      <c r="AT3141" s="367"/>
    </row>
    <row r="3142" spans="2:46" ht="13.8">
      <c r="B3142" s="26">
        <v>20.833333333333343</v>
      </c>
      <c r="C3142" s="363">
        <v>43.493210944165327</v>
      </c>
      <c r="D3142" s="367">
        <v>125.00000000000006</v>
      </c>
      <c r="E3142" s="367">
        <v>5813.953488372098</v>
      </c>
      <c r="F3142" s="367">
        <v>-462.16151197611424</v>
      </c>
      <c r="G3142" s="367">
        <v>125.00000000000011</v>
      </c>
      <c r="H3142" s="367">
        <v>31250</v>
      </c>
      <c r="I3142" s="384">
        <v>-11116.2615951767</v>
      </c>
      <c r="J3142" s="367">
        <v>125</v>
      </c>
      <c r="K3142" s="367">
        <v>7575.7575757575914</v>
      </c>
      <c r="L3142" s="384">
        <v>9457.3858732951212</v>
      </c>
      <c r="M3142" s="367">
        <v>125.00000000000028</v>
      </c>
      <c r="N3142" s="367">
        <v>125</v>
      </c>
      <c r="O3142" s="384">
        <v>30.701003399323355</v>
      </c>
      <c r="P3142" s="367">
        <v>1.8125</v>
      </c>
      <c r="Q3142" s="367">
        <v>125</v>
      </c>
      <c r="R3142" s="384">
        <v>129.11417979115197</v>
      </c>
      <c r="S3142" s="367">
        <v>1.75</v>
      </c>
      <c r="T3142" s="367">
        <v>4310.3448275862138</v>
      </c>
      <c r="U3142" s="384">
        <v>7271.878921869933</v>
      </c>
      <c r="V3142" s="367">
        <v>125.0000000000002</v>
      </c>
      <c r="W3142" s="367">
        <v>208333.33333333302</v>
      </c>
      <c r="X3142" s="384">
        <v>10124.163998435261</v>
      </c>
      <c r="Y3142" s="386">
        <v>124.9999999999998</v>
      </c>
      <c r="Z3142" s="367"/>
      <c r="AA3142" s="367"/>
      <c r="AB3142" s="367"/>
      <c r="AC3142" s="367"/>
      <c r="AD3142" s="367"/>
      <c r="AE3142" s="367"/>
      <c r="AF3142" s="367"/>
      <c r="AG3142" s="367"/>
      <c r="AH3142" s="367"/>
      <c r="AI3142" s="367"/>
      <c r="AJ3142" s="367"/>
      <c r="AK3142" s="367"/>
      <c r="AL3142" s="367"/>
      <c r="AM3142" s="367"/>
      <c r="AN3142" s="367"/>
      <c r="AO3142" s="367"/>
      <c r="AP3142" s="367"/>
      <c r="AQ3142" s="367"/>
      <c r="AR3142" s="367"/>
      <c r="AS3142" s="367"/>
      <c r="AT3142" s="367"/>
    </row>
    <row r="3143" spans="2:46" ht="13.8">
      <c r="B3143" s="26">
        <v>21.000000000000011</v>
      </c>
      <c r="C3143" s="363">
        <v>43.841061023583002</v>
      </c>
      <c r="D3143" s="367">
        <v>126.00000000000006</v>
      </c>
      <c r="E3143" s="367">
        <v>5860.4651162790751</v>
      </c>
      <c r="F3143" s="367">
        <v>-485.78311985383186</v>
      </c>
      <c r="G3143" s="367">
        <v>126.00000000000011</v>
      </c>
      <c r="H3143" s="367">
        <v>31500</v>
      </c>
      <c r="I3143" s="384">
        <v>-11439.757732461969</v>
      </c>
      <c r="J3143" s="367">
        <v>126</v>
      </c>
      <c r="K3143" s="367">
        <v>7636.3636363636524</v>
      </c>
      <c r="L3143" s="384">
        <v>9517.7938157662084</v>
      </c>
      <c r="M3143" s="367">
        <v>126.00000000000028</v>
      </c>
      <c r="N3143" s="367">
        <v>126</v>
      </c>
      <c r="O3143" s="384">
        <v>30.699735986213589</v>
      </c>
      <c r="P3143" s="367">
        <v>1.827</v>
      </c>
      <c r="Q3143" s="367">
        <v>126</v>
      </c>
      <c r="R3143" s="384">
        <v>130.03057888140151</v>
      </c>
      <c r="S3143" s="367">
        <v>1.764</v>
      </c>
      <c r="T3143" s="367">
        <v>4344.8275862069031</v>
      </c>
      <c r="U3143" s="384">
        <v>7314.5942843866287</v>
      </c>
      <c r="V3143" s="367">
        <v>126.0000000000002</v>
      </c>
      <c r="W3143" s="367">
        <v>209999.99999999968</v>
      </c>
      <c r="X3143" s="384">
        <v>10204.582423056911</v>
      </c>
      <c r="Y3143" s="386">
        <v>125.9999999999998</v>
      </c>
      <c r="Z3143" s="367"/>
      <c r="AA3143" s="367"/>
      <c r="AB3143" s="367"/>
      <c r="AC3143" s="367"/>
      <c r="AD3143" s="367"/>
      <c r="AE3143" s="367"/>
      <c r="AF3143" s="367"/>
      <c r="AG3143" s="367"/>
      <c r="AH3143" s="367"/>
      <c r="AI3143" s="367"/>
      <c r="AJ3143" s="367"/>
      <c r="AK3143" s="367"/>
      <c r="AL3143" s="367"/>
      <c r="AM3143" s="367"/>
      <c r="AN3143" s="367"/>
      <c r="AO3143" s="367"/>
      <c r="AP3143" s="367"/>
      <c r="AQ3143" s="367"/>
      <c r="AR3143" s="367"/>
      <c r="AS3143" s="367"/>
      <c r="AT3143" s="367"/>
    </row>
    <row r="3144" spans="2:46" ht="13.8">
      <c r="B3144" s="26">
        <v>21.166666666666679</v>
      </c>
      <c r="C3144" s="363">
        <v>44.188909585411231</v>
      </c>
      <c r="D3144" s="367">
        <v>127.00000000000009</v>
      </c>
      <c r="E3144" s="367">
        <v>5906.9767441860522</v>
      </c>
      <c r="F3144" s="367">
        <v>-509.72098671221539</v>
      </c>
      <c r="G3144" s="367">
        <v>127.00000000000014</v>
      </c>
      <c r="H3144" s="367">
        <v>31750</v>
      </c>
      <c r="I3144" s="384">
        <v>-11766.977140295236</v>
      </c>
      <c r="J3144" s="367">
        <v>127</v>
      </c>
      <c r="K3144" s="367">
        <v>7696.9696969697134</v>
      </c>
      <c r="L3144" s="384">
        <v>9577.9596765783244</v>
      </c>
      <c r="M3144" s="367">
        <v>127.00000000000028</v>
      </c>
      <c r="N3144" s="367">
        <v>127</v>
      </c>
      <c r="O3144" s="384">
        <v>30.694549915321218</v>
      </c>
      <c r="P3144" s="367">
        <v>1.8415000000000001</v>
      </c>
      <c r="Q3144" s="367">
        <v>127</v>
      </c>
      <c r="R3144" s="384">
        <v>130.94512853755458</v>
      </c>
      <c r="S3144" s="367">
        <v>1.778</v>
      </c>
      <c r="T3144" s="367">
        <v>4379.3103448275924</v>
      </c>
      <c r="U3144" s="384">
        <v>7357.064255334144</v>
      </c>
      <c r="V3144" s="367">
        <v>127.00000000000017</v>
      </c>
      <c r="W3144" s="367">
        <v>211666.66666666634</v>
      </c>
      <c r="X3144" s="384">
        <v>10284.991722482278</v>
      </c>
      <c r="Y3144" s="386">
        <v>126.9999999999998</v>
      </c>
      <c r="Z3144" s="367"/>
      <c r="AA3144" s="367"/>
      <c r="AB3144" s="367"/>
      <c r="AC3144" s="367"/>
      <c r="AD3144" s="367"/>
      <c r="AE3144" s="367"/>
      <c r="AF3144" s="367"/>
      <c r="AG3144" s="367"/>
      <c r="AH3144" s="367"/>
      <c r="AI3144" s="367"/>
      <c r="AJ3144" s="367"/>
      <c r="AK3144" s="367"/>
      <c r="AL3144" s="367"/>
      <c r="AM3144" s="367"/>
      <c r="AN3144" s="367"/>
      <c r="AO3144" s="367"/>
      <c r="AP3144" s="367"/>
      <c r="AQ3144" s="367"/>
      <c r="AR3144" s="367"/>
      <c r="AS3144" s="367"/>
      <c r="AT3144" s="367"/>
    </row>
    <row r="3145" spans="2:46" ht="13.8">
      <c r="B3145" s="26">
        <v>21.333333333333346</v>
      </c>
      <c r="C3145" s="363">
        <v>44.536756629649993</v>
      </c>
      <c r="D3145" s="367">
        <v>128.00000000000009</v>
      </c>
      <c r="E3145" s="367">
        <v>5953.4883720930293</v>
      </c>
      <c r="F3145" s="367">
        <v>-533.97511255126346</v>
      </c>
      <c r="G3145" s="367">
        <v>128.00000000000014</v>
      </c>
      <c r="H3145" s="367">
        <v>32000</v>
      </c>
      <c r="I3145" s="384">
        <v>-12097.919818676502</v>
      </c>
      <c r="J3145" s="367">
        <v>128</v>
      </c>
      <c r="K3145" s="367">
        <v>7757.5757575757743</v>
      </c>
      <c r="L3145" s="384">
        <v>9637.8834557314658</v>
      </c>
      <c r="M3145" s="367">
        <v>128.00000000000028</v>
      </c>
      <c r="N3145" s="367">
        <v>128</v>
      </c>
      <c r="O3145" s="384">
        <v>30.685445186646245</v>
      </c>
      <c r="P3145" s="367">
        <v>1.8560000000000001</v>
      </c>
      <c r="Q3145" s="367">
        <v>128</v>
      </c>
      <c r="R3145" s="384">
        <v>131.85782875961115</v>
      </c>
      <c r="S3145" s="367">
        <v>1.792</v>
      </c>
      <c r="T3145" s="367">
        <v>4413.7931034482817</v>
      </c>
      <c r="U3145" s="384">
        <v>7399.2888347124817</v>
      </c>
      <c r="V3145" s="367">
        <v>128.00000000000017</v>
      </c>
      <c r="W3145" s="367">
        <v>213333.33333333299</v>
      </c>
      <c r="X3145" s="384">
        <v>10365.391896711362</v>
      </c>
      <c r="Y3145" s="386">
        <v>127.99999999999979</v>
      </c>
      <c r="Z3145" s="367"/>
      <c r="AA3145" s="367"/>
      <c r="AB3145" s="367"/>
      <c r="AC3145" s="367"/>
      <c r="AD3145" s="367"/>
      <c r="AE3145" s="367"/>
      <c r="AF3145" s="367"/>
      <c r="AG3145" s="367"/>
      <c r="AH3145" s="367"/>
      <c r="AI3145" s="367"/>
      <c r="AJ3145" s="367"/>
      <c r="AK3145" s="367"/>
      <c r="AL3145" s="367"/>
      <c r="AM3145" s="367"/>
      <c r="AN3145" s="367"/>
      <c r="AO3145" s="367"/>
      <c r="AP3145" s="367"/>
      <c r="AQ3145" s="367"/>
      <c r="AR3145" s="367"/>
      <c r="AS3145" s="367"/>
      <c r="AT3145" s="367"/>
    </row>
    <row r="3146" spans="2:46" ht="13.8">
      <c r="B3146" s="26">
        <v>21.500000000000014</v>
      </c>
      <c r="C3146" s="363">
        <v>44.884602156299316</v>
      </c>
      <c r="D3146" s="367">
        <v>129.00000000000009</v>
      </c>
      <c r="E3146" s="367">
        <v>6000.0000000000064</v>
      </c>
      <c r="F3146" s="367">
        <v>-558.54549737097682</v>
      </c>
      <c r="G3146" s="367">
        <v>129.00000000000014</v>
      </c>
      <c r="H3146" s="367">
        <v>32250</v>
      </c>
      <c r="I3146" s="384">
        <v>-12432.585767605764</v>
      </c>
      <c r="J3146" s="367">
        <v>129</v>
      </c>
      <c r="K3146" s="367">
        <v>7818.1818181818353</v>
      </c>
      <c r="L3146" s="384">
        <v>9697.5651532256343</v>
      </c>
      <c r="M3146" s="367">
        <v>129.00000000000028</v>
      </c>
      <c r="N3146" s="367">
        <v>129</v>
      </c>
      <c r="O3146" s="384">
        <v>30.672421800188655</v>
      </c>
      <c r="P3146" s="367">
        <v>1.8705000000000001</v>
      </c>
      <c r="Q3146" s="367">
        <v>129</v>
      </c>
      <c r="R3146" s="384">
        <v>132.76867954757117</v>
      </c>
      <c r="S3146" s="367">
        <v>1.8059999999999998</v>
      </c>
      <c r="T3146" s="367">
        <v>4448.275862068971</v>
      </c>
      <c r="U3146" s="384">
        <v>7441.2680225216418</v>
      </c>
      <c r="V3146" s="367">
        <v>129.00000000000017</v>
      </c>
      <c r="W3146" s="367">
        <v>214999.99999999965</v>
      </c>
      <c r="X3146" s="384">
        <v>10445.78294574416</v>
      </c>
      <c r="Y3146" s="386">
        <v>128.99999999999977</v>
      </c>
      <c r="Z3146" s="367"/>
      <c r="AA3146" s="367"/>
      <c r="AB3146" s="367"/>
      <c r="AC3146" s="367"/>
      <c r="AD3146" s="367"/>
      <c r="AE3146" s="367"/>
      <c r="AF3146" s="367"/>
      <c r="AG3146" s="367"/>
      <c r="AH3146" s="367"/>
      <c r="AI3146" s="367"/>
      <c r="AJ3146" s="367"/>
      <c r="AK3146" s="367"/>
      <c r="AL3146" s="367"/>
      <c r="AM3146" s="367"/>
      <c r="AN3146" s="367"/>
      <c r="AO3146" s="367"/>
      <c r="AP3146" s="367"/>
      <c r="AQ3146" s="367"/>
      <c r="AR3146" s="367"/>
      <c r="AS3146" s="367"/>
      <c r="AT3146" s="367"/>
    </row>
    <row r="3147" spans="2:46" ht="13.8">
      <c r="B3147" s="26">
        <v>21.666666666666682</v>
      </c>
      <c r="C3147" s="363">
        <v>45.232446165359157</v>
      </c>
      <c r="D3147" s="367">
        <v>130.00000000000009</v>
      </c>
      <c r="E3147" s="367">
        <v>6046.5116279069834</v>
      </c>
      <c r="F3147" s="367">
        <v>-583.4321411713554</v>
      </c>
      <c r="G3147" s="367">
        <v>130.00000000000014</v>
      </c>
      <c r="H3147" s="367">
        <v>32500</v>
      </c>
      <c r="I3147" s="384">
        <v>-12770.974987083024</v>
      </c>
      <c r="J3147" s="367">
        <v>130</v>
      </c>
      <c r="K3147" s="367">
        <v>7878.7878787878963</v>
      </c>
      <c r="L3147" s="384">
        <v>9757.0047690608353</v>
      </c>
      <c r="M3147" s="367">
        <v>130.00000000000031</v>
      </c>
      <c r="N3147" s="367">
        <v>130</v>
      </c>
      <c r="O3147" s="384">
        <v>30.655479755948459</v>
      </c>
      <c r="P3147" s="367">
        <v>1.885</v>
      </c>
      <c r="Q3147" s="367">
        <v>130</v>
      </c>
      <c r="R3147" s="384">
        <v>133.67768090143474</v>
      </c>
      <c r="S3147" s="367">
        <v>1.82</v>
      </c>
      <c r="T3147" s="367">
        <v>4482.7586206896603</v>
      </c>
      <c r="U3147" s="384">
        <v>7483.0018187616215</v>
      </c>
      <c r="V3147" s="367">
        <v>130.00000000000014</v>
      </c>
      <c r="W3147" s="367">
        <v>216666.66666666631</v>
      </c>
      <c r="X3147" s="384">
        <v>10526.164869580678</v>
      </c>
      <c r="Y3147" s="386">
        <v>129.99999999999977</v>
      </c>
      <c r="Z3147" s="367"/>
      <c r="AA3147" s="367"/>
      <c r="AB3147" s="367"/>
      <c r="AC3147" s="367"/>
      <c r="AD3147" s="367"/>
      <c r="AE3147" s="367"/>
      <c r="AF3147" s="367"/>
      <c r="AG3147" s="367"/>
      <c r="AH3147" s="367"/>
      <c r="AI3147" s="367"/>
      <c r="AJ3147" s="367"/>
      <c r="AK3147" s="367"/>
      <c r="AL3147" s="367"/>
      <c r="AM3147" s="367"/>
      <c r="AN3147" s="367"/>
      <c r="AO3147" s="367"/>
      <c r="AP3147" s="367"/>
      <c r="AQ3147" s="367"/>
      <c r="AR3147" s="367"/>
      <c r="AS3147" s="367"/>
      <c r="AT3147" s="367"/>
    </row>
    <row r="3148" spans="2:46" ht="13.8">
      <c r="B3148" s="26">
        <v>21.83333333333335</v>
      </c>
      <c r="C3148" s="363">
        <v>45.580288656829573</v>
      </c>
      <c r="D3148" s="367">
        <v>131.00000000000009</v>
      </c>
      <c r="E3148" s="367">
        <v>6093.0232558139605</v>
      </c>
      <c r="F3148" s="367">
        <v>-608.63504395239897</v>
      </c>
      <c r="G3148" s="367">
        <v>131.00000000000014</v>
      </c>
      <c r="H3148" s="367">
        <v>32750</v>
      </c>
      <c r="I3148" s="384">
        <v>-13113.087477108284</v>
      </c>
      <c r="J3148" s="367">
        <v>131</v>
      </c>
      <c r="K3148" s="367">
        <v>7939.3939393939572</v>
      </c>
      <c r="L3148" s="384">
        <v>9816.2023032370598</v>
      </c>
      <c r="M3148" s="367">
        <v>131.00000000000031</v>
      </c>
      <c r="N3148" s="367">
        <v>131</v>
      </c>
      <c r="O3148" s="384">
        <v>30.634619053925654</v>
      </c>
      <c r="P3148" s="367">
        <v>1.8995</v>
      </c>
      <c r="Q3148" s="367">
        <v>131</v>
      </c>
      <c r="R3148" s="384">
        <v>134.58483282120176</v>
      </c>
      <c r="S3148" s="367">
        <v>1.8339999999999999</v>
      </c>
      <c r="T3148" s="367">
        <v>4517.2413793103497</v>
      </c>
      <c r="U3148" s="384">
        <v>7524.4902234324236</v>
      </c>
      <c r="V3148" s="367">
        <v>131.00000000000014</v>
      </c>
      <c r="W3148" s="367">
        <v>218333.33333333296</v>
      </c>
      <c r="X3148" s="384">
        <v>10606.537668220913</v>
      </c>
      <c r="Y3148" s="386">
        <v>130.99999999999977</v>
      </c>
      <c r="Z3148" s="367"/>
      <c r="AA3148" s="367"/>
      <c r="AB3148" s="367"/>
      <c r="AC3148" s="367"/>
      <c r="AD3148" s="367"/>
      <c r="AE3148" s="367"/>
      <c r="AF3148" s="367"/>
      <c r="AG3148" s="367"/>
      <c r="AH3148" s="367"/>
      <c r="AI3148" s="367"/>
      <c r="AJ3148" s="367"/>
      <c r="AK3148" s="367"/>
      <c r="AL3148" s="367"/>
      <c r="AM3148" s="367"/>
      <c r="AN3148" s="367"/>
      <c r="AO3148" s="367"/>
      <c r="AP3148" s="367"/>
      <c r="AQ3148" s="367"/>
      <c r="AR3148" s="367"/>
      <c r="AS3148" s="367"/>
      <c r="AT3148" s="367"/>
    </row>
    <row r="3149" spans="2:46" ht="13.8">
      <c r="B3149" s="26">
        <v>22.000000000000018</v>
      </c>
      <c r="C3149" s="363">
        <v>45.928129630710515</v>
      </c>
      <c r="D3149" s="367">
        <v>132.00000000000011</v>
      </c>
      <c r="E3149" s="367">
        <v>6139.5348837209376</v>
      </c>
      <c r="F3149" s="367">
        <v>-634.15420571410868</v>
      </c>
      <c r="G3149" s="367">
        <v>132.00000000000017</v>
      </c>
      <c r="H3149" s="367">
        <v>33000</v>
      </c>
      <c r="I3149" s="384">
        <v>-13458.92323768154</v>
      </c>
      <c r="J3149" s="367">
        <v>132</v>
      </c>
      <c r="K3149" s="367">
        <v>8000.0000000000182</v>
      </c>
      <c r="L3149" s="384">
        <v>9875.1577557543114</v>
      </c>
      <c r="M3149" s="367">
        <v>132.00000000000031</v>
      </c>
      <c r="N3149" s="367">
        <v>132</v>
      </c>
      <c r="O3149" s="384">
        <v>30.609839694120243</v>
      </c>
      <c r="P3149" s="367">
        <v>1.9139999999999999</v>
      </c>
      <c r="Q3149" s="367">
        <v>132</v>
      </c>
      <c r="R3149" s="384">
        <v>135.4901353068723</v>
      </c>
      <c r="S3149" s="367">
        <v>1.8480000000000001</v>
      </c>
      <c r="T3149" s="367">
        <v>4551.724137931039</v>
      </c>
      <c r="U3149" s="384">
        <v>7565.7332365340435</v>
      </c>
      <c r="V3149" s="367">
        <v>132.00000000000011</v>
      </c>
      <c r="W3149" s="367">
        <v>219999.99999999962</v>
      </c>
      <c r="X3149" s="384">
        <v>10686.901341664865</v>
      </c>
      <c r="Y3149" s="386">
        <v>131.99999999999974</v>
      </c>
      <c r="Z3149" s="367"/>
      <c r="AA3149" s="367"/>
      <c r="AB3149" s="367"/>
      <c r="AC3149" s="367"/>
      <c r="AD3149" s="367"/>
      <c r="AE3149" s="367"/>
      <c r="AF3149" s="367"/>
      <c r="AG3149" s="367"/>
      <c r="AH3149" s="367"/>
      <c r="AI3149" s="367"/>
      <c r="AJ3149" s="367"/>
      <c r="AK3149" s="367"/>
      <c r="AL3149" s="367"/>
      <c r="AM3149" s="367"/>
      <c r="AN3149" s="367"/>
      <c r="AO3149" s="367"/>
      <c r="AP3149" s="367"/>
      <c r="AQ3149" s="367"/>
      <c r="AR3149" s="367"/>
      <c r="AS3149" s="367"/>
      <c r="AT3149" s="367"/>
    </row>
    <row r="3150" spans="2:46" ht="13.8">
      <c r="B3150" s="26">
        <v>22.166666666666686</v>
      </c>
      <c r="C3150" s="363">
        <v>46.275969087002018</v>
      </c>
      <c r="D3150" s="367">
        <v>133.00000000000011</v>
      </c>
      <c r="E3150" s="367">
        <v>6186.0465116279147</v>
      </c>
      <c r="F3150" s="367">
        <v>-659.98962645648282</v>
      </c>
      <c r="G3150" s="367">
        <v>133.00000000000017</v>
      </c>
      <c r="H3150" s="367">
        <v>33250</v>
      </c>
      <c r="I3150" s="384">
        <v>-13808.482268802793</v>
      </c>
      <c r="J3150" s="367">
        <v>133</v>
      </c>
      <c r="K3150" s="367">
        <v>8060.6060606060792</v>
      </c>
      <c r="L3150" s="384">
        <v>9933.8711266125902</v>
      </c>
      <c r="M3150" s="367">
        <v>133.00000000000031</v>
      </c>
      <c r="N3150" s="367">
        <v>133</v>
      </c>
      <c r="O3150" s="384">
        <v>30.581141676532219</v>
      </c>
      <c r="P3150" s="367">
        <v>1.9285000000000001</v>
      </c>
      <c r="Q3150" s="367">
        <v>133</v>
      </c>
      <c r="R3150" s="384">
        <v>136.39358835844632</v>
      </c>
      <c r="S3150" s="367">
        <v>1.8619999999999999</v>
      </c>
      <c r="T3150" s="367">
        <v>4586.2068965517283</v>
      </c>
      <c r="U3150" s="384">
        <v>7606.7308580664885</v>
      </c>
      <c r="V3150" s="367">
        <v>133.00000000000011</v>
      </c>
      <c r="W3150" s="367">
        <v>221666.66666666628</v>
      </c>
      <c r="X3150" s="384">
        <v>10767.255889912534</v>
      </c>
      <c r="Y3150" s="386">
        <v>132.99999999999974</v>
      </c>
      <c r="Z3150" s="367"/>
      <c r="AA3150" s="367"/>
      <c r="AB3150" s="367"/>
      <c r="AC3150" s="367"/>
      <c r="AD3150" s="367"/>
      <c r="AE3150" s="367"/>
      <c r="AF3150" s="367"/>
      <c r="AG3150" s="367"/>
      <c r="AH3150" s="367"/>
      <c r="AI3150" s="367"/>
      <c r="AJ3150" s="367"/>
      <c r="AK3150" s="367"/>
      <c r="AL3150" s="367"/>
      <c r="AM3150" s="367"/>
      <c r="AN3150" s="367"/>
      <c r="AO3150" s="367"/>
      <c r="AP3150" s="367"/>
      <c r="AQ3150" s="367"/>
      <c r="AR3150" s="367"/>
      <c r="AS3150" s="367"/>
      <c r="AT3150" s="367"/>
    </row>
    <row r="3151" spans="2:46" ht="13.8">
      <c r="B3151" s="26">
        <v>22.333333333333353</v>
      </c>
      <c r="C3151" s="363">
        <v>46.623807025704053</v>
      </c>
      <c r="D3151" s="367">
        <v>134.00000000000011</v>
      </c>
      <c r="E3151" s="367">
        <v>6232.5581395348918</v>
      </c>
      <c r="F3151" s="367">
        <v>-686.14130617952219</v>
      </c>
      <c r="G3151" s="367">
        <v>134.00000000000017</v>
      </c>
      <c r="H3151" s="367">
        <v>33500</v>
      </c>
      <c r="I3151" s="384">
        <v>-14161.764570472033</v>
      </c>
      <c r="J3151" s="367">
        <v>133.99999999999997</v>
      </c>
      <c r="K3151" s="367">
        <v>8121.2121212121401</v>
      </c>
      <c r="L3151" s="384">
        <v>9992.3424158118996</v>
      </c>
      <c r="M3151" s="367">
        <v>134.00000000000031</v>
      </c>
      <c r="N3151" s="367">
        <v>134</v>
      </c>
      <c r="O3151" s="384">
        <v>30.54852500116159</v>
      </c>
      <c r="P3151" s="367">
        <v>1.9430000000000001</v>
      </c>
      <c r="Q3151" s="367">
        <v>134</v>
      </c>
      <c r="R3151" s="384">
        <v>137.29519197592393</v>
      </c>
      <c r="S3151" s="367">
        <v>1.8760000000000001</v>
      </c>
      <c r="T3151" s="367">
        <v>4620.6896551724176</v>
      </c>
      <c r="U3151" s="384">
        <v>7647.4830880297532</v>
      </c>
      <c r="V3151" s="367">
        <v>134.00000000000011</v>
      </c>
      <c r="W3151" s="367">
        <v>223333.33333333294</v>
      </c>
      <c r="X3151" s="384">
        <v>10847.60131296392</v>
      </c>
      <c r="Y3151" s="386">
        <v>133.99999999999974</v>
      </c>
      <c r="Z3151" s="367"/>
      <c r="AA3151" s="367"/>
      <c r="AB3151" s="367"/>
      <c r="AC3151" s="367"/>
      <c r="AD3151" s="367"/>
      <c r="AE3151" s="367"/>
      <c r="AF3151" s="367"/>
      <c r="AG3151" s="367"/>
      <c r="AH3151" s="367"/>
      <c r="AI3151" s="367"/>
      <c r="AJ3151" s="367"/>
      <c r="AK3151" s="367"/>
      <c r="AL3151" s="367"/>
      <c r="AM3151" s="367"/>
      <c r="AN3151" s="367"/>
      <c r="AO3151" s="367"/>
      <c r="AP3151" s="367"/>
      <c r="AQ3151" s="367"/>
      <c r="AR3151" s="367"/>
      <c r="AS3151" s="367"/>
      <c r="AT3151" s="367"/>
    </row>
    <row r="3152" spans="2:46" ht="13.8">
      <c r="B3152" s="26">
        <v>22.500000000000021</v>
      </c>
      <c r="C3152" s="363">
        <v>46.971643446816636</v>
      </c>
      <c r="D3152" s="367">
        <v>135.00000000000011</v>
      </c>
      <c r="E3152" s="367">
        <v>6279.0697674418689</v>
      </c>
      <c r="F3152" s="367">
        <v>-712.60924488322689</v>
      </c>
      <c r="G3152" s="367">
        <v>135.00000000000017</v>
      </c>
      <c r="H3152" s="367">
        <v>33750</v>
      </c>
      <c r="I3152" s="384">
        <v>-14518.77014268928</v>
      </c>
      <c r="J3152" s="367">
        <v>134.99999999999997</v>
      </c>
      <c r="K3152" s="367">
        <v>8181.8181818182011</v>
      </c>
      <c r="L3152" s="384">
        <v>10050.571623352233</v>
      </c>
      <c r="M3152" s="367">
        <v>135.00000000000034</v>
      </c>
      <c r="N3152" s="367">
        <v>135</v>
      </c>
      <c r="O3152" s="384">
        <v>30.511989668008347</v>
      </c>
      <c r="P3152" s="367">
        <v>1.9575</v>
      </c>
      <c r="Q3152" s="367">
        <v>135</v>
      </c>
      <c r="R3152" s="384">
        <v>138.19494615930492</v>
      </c>
      <c r="S3152" s="367">
        <v>1.89</v>
      </c>
      <c r="T3152" s="367">
        <v>4655.1724137931069</v>
      </c>
      <c r="U3152" s="384">
        <v>7687.9899264238384</v>
      </c>
      <c r="V3152" s="367">
        <v>135.00000000000009</v>
      </c>
      <c r="W3152" s="367">
        <v>224999.99999999959</v>
      </c>
      <c r="X3152" s="384">
        <v>10927.937610819024</v>
      </c>
      <c r="Y3152" s="386">
        <v>134.99999999999977</v>
      </c>
      <c r="Z3152" s="367"/>
      <c r="AA3152" s="367"/>
      <c r="AB3152" s="367"/>
      <c r="AC3152" s="367"/>
      <c r="AD3152" s="367"/>
      <c r="AE3152" s="367"/>
      <c r="AF3152" s="367"/>
      <c r="AG3152" s="367"/>
      <c r="AH3152" s="367"/>
      <c r="AI3152" s="367"/>
      <c r="AJ3152" s="367"/>
      <c r="AK3152" s="367"/>
      <c r="AL3152" s="367"/>
      <c r="AM3152" s="367"/>
      <c r="AN3152" s="367"/>
      <c r="AO3152" s="367"/>
      <c r="AP3152" s="367"/>
      <c r="AQ3152" s="367"/>
      <c r="AR3152" s="367"/>
      <c r="AS3152" s="367"/>
      <c r="AT3152" s="367"/>
    </row>
    <row r="3153" spans="2:46" ht="13.8">
      <c r="B3153" s="26">
        <v>22.666666666666689</v>
      </c>
      <c r="C3153" s="363">
        <v>47.319478350339779</v>
      </c>
      <c r="D3153" s="367">
        <v>136.00000000000014</v>
      </c>
      <c r="E3153" s="367">
        <v>6325.5813953488459</v>
      </c>
      <c r="F3153" s="367">
        <v>-739.39344256759739</v>
      </c>
      <c r="G3153" s="367">
        <v>136.0000000000002</v>
      </c>
      <c r="H3153" s="367">
        <v>34000</v>
      </c>
      <c r="I3153" s="384">
        <v>-14879.498985454527</v>
      </c>
      <c r="J3153" s="367">
        <v>135.99999999999997</v>
      </c>
      <c r="K3153" s="367">
        <v>8242.424242424262</v>
      </c>
      <c r="L3153" s="384">
        <v>10108.558749233598</v>
      </c>
      <c r="M3153" s="367">
        <v>136.00000000000034</v>
      </c>
      <c r="N3153" s="367">
        <v>136</v>
      </c>
      <c r="O3153" s="384">
        <v>30.471535677072506</v>
      </c>
      <c r="P3153" s="367">
        <v>1.9719999999999998</v>
      </c>
      <c r="Q3153" s="367">
        <v>136</v>
      </c>
      <c r="R3153" s="384">
        <v>139.09285090858944</v>
      </c>
      <c r="S3153" s="367">
        <v>1.9039999999999999</v>
      </c>
      <c r="T3153" s="367">
        <v>4689.6551724137962</v>
      </c>
      <c r="U3153" s="384">
        <v>7728.2513732487469</v>
      </c>
      <c r="V3153" s="367">
        <v>136.00000000000009</v>
      </c>
      <c r="W3153" s="367">
        <v>226666.66666666625</v>
      </c>
      <c r="X3153" s="384">
        <v>11008.264783477844</v>
      </c>
      <c r="Y3153" s="386">
        <v>135.99999999999974</v>
      </c>
      <c r="Z3153" s="367"/>
      <c r="AA3153" s="367"/>
      <c r="AB3153" s="367"/>
      <c r="AC3153" s="367"/>
      <c r="AD3153" s="367"/>
      <c r="AE3153" s="367"/>
      <c r="AF3153" s="367"/>
      <c r="AG3153" s="367"/>
      <c r="AH3153" s="367"/>
      <c r="AI3153" s="367"/>
      <c r="AJ3153" s="367"/>
      <c r="AK3153" s="367"/>
      <c r="AL3153" s="367"/>
      <c r="AM3153" s="367"/>
      <c r="AN3153" s="367"/>
      <c r="AO3153" s="367"/>
      <c r="AP3153" s="367"/>
      <c r="AQ3153" s="367"/>
      <c r="AR3153" s="367"/>
      <c r="AS3153" s="367"/>
      <c r="AT3153" s="367"/>
    </row>
    <row r="3154" spans="2:46" ht="13.8">
      <c r="B3154" s="26">
        <v>22.833333333333357</v>
      </c>
      <c r="C3154" s="363">
        <v>47.667311736273447</v>
      </c>
      <c r="D3154" s="367">
        <v>137.00000000000014</v>
      </c>
      <c r="E3154" s="367">
        <v>6372.093023255823</v>
      </c>
      <c r="F3154" s="367">
        <v>-766.49389923263243</v>
      </c>
      <c r="G3154" s="367">
        <v>137.0000000000002</v>
      </c>
      <c r="H3154" s="367">
        <v>34250</v>
      </c>
      <c r="I3154" s="384">
        <v>-15243.951098767771</v>
      </c>
      <c r="J3154" s="367">
        <v>136.99999999999997</v>
      </c>
      <c r="K3154" s="367">
        <v>8303.0303030303221</v>
      </c>
      <c r="L3154" s="384">
        <v>10166.303793455985</v>
      </c>
      <c r="M3154" s="367">
        <v>137.00000000000031</v>
      </c>
      <c r="N3154" s="367">
        <v>137</v>
      </c>
      <c r="O3154" s="384">
        <v>30.427163028354045</v>
      </c>
      <c r="P3154" s="367">
        <v>1.9864999999999999</v>
      </c>
      <c r="Q3154" s="367">
        <v>137</v>
      </c>
      <c r="R3154" s="384">
        <v>139.98890622377746</v>
      </c>
      <c r="S3154" s="367">
        <v>1.9179999999999999</v>
      </c>
      <c r="T3154" s="367">
        <v>4724.1379310344855</v>
      </c>
      <c r="U3154" s="384">
        <v>7768.267428504475</v>
      </c>
      <c r="V3154" s="367">
        <v>137.00000000000009</v>
      </c>
      <c r="W3154" s="367">
        <v>228333.33333333291</v>
      </c>
      <c r="X3154" s="384">
        <v>11088.582830940379</v>
      </c>
      <c r="Y3154" s="386">
        <v>136.99999999999974</v>
      </c>
      <c r="Z3154" s="367"/>
      <c r="AA3154" s="367"/>
      <c r="AB3154" s="367"/>
      <c r="AC3154" s="367"/>
      <c r="AD3154" s="367"/>
      <c r="AE3154" s="367"/>
      <c r="AF3154" s="367"/>
      <c r="AG3154" s="367"/>
      <c r="AH3154" s="367"/>
      <c r="AI3154" s="367"/>
      <c r="AJ3154" s="367"/>
      <c r="AK3154" s="367"/>
      <c r="AL3154" s="367"/>
      <c r="AM3154" s="367"/>
      <c r="AN3154" s="367"/>
      <c r="AO3154" s="367"/>
      <c r="AP3154" s="367"/>
      <c r="AQ3154" s="367"/>
      <c r="AR3154" s="367"/>
      <c r="AS3154" s="367"/>
      <c r="AT3154" s="367"/>
    </row>
    <row r="3155" spans="2:46" ht="13.8">
      <c r="B3155" s="26">
        <v>23.000000000000025</v>
      </c>
      <c r="C3155" s="363">
        <v>48.015143604617677</v>
      </c>
      <c r="D3155" s="367">
        <v>138.00000000000014</v>
      </c>
      <c r="E3155" s="367">
        <v>6418.6046511628001</v>
      </c>
      <c r="F3155" s="367">
        <v>-793.91061487833269</v>
      </c>
      <c r="G3155" s="367">
        <v>138.0000000000002</v>
      </c>
      <c r="H3155" s="367">
        <v>34500</v>
      </c>
      <c r="I3155" s="384">
        <v>-15612.126482629013</v>
      </c>
      <c r="J3155" s="367">
        <v>137.99999999999997</v>
      </c>
      <c r="K3155" s="367">
        <v>8363.6363636363822</v>
      </c>
      <c r="L3155" s="384">
        <v>10223.806756019401</v>
      </c>
      <c r="M3155" s="367">
        <v>138.00000000000031</v>
      </c>
      <c r="N3155" s="367">
        <v>138</v>
      </c>
      <c r="O3155" s="384">
        <v>30.378871721852974</v>
      </c>
      <c r="P3155" s="367">
        <v>2.0010000000000003</v>
      </c>
      <c r="Q3155" s="367">
        <v>138</v>
      </c>
      <c r="R3155" s="384">
        <v>140.88311210486901</v>
      </c>
      <c r="S3155" s="367">
        <v>1.9319999999999999</v>
      </c>
      <c r="T3155" s="367">
        <v>4758.6206896551748</v>
      </c>
      <c r="U3155" s="384">
        <v>7808.0380921910246</v>
      </c>
      <c r="V3155" s="367">
        <v>138.00000000000006</v>
      </c>
      <c r="W3155" s="367">
        <v>229999.99999999956</v>
      </c>
      <c r="X3155" s="384">
        <v>11168.891753206633</v>
      </c>
      <c r="Y3155" s="386">
        <v>137.99999999999974</v>
      </c>
      <c r="Z3155" s="367"/>
      <c r="AA3155" s="367"/>
      <c r="AB3155" s="367"/>
      <c r="AC3155" s="367"/>
      <c r="AD3155" s="367"/>
      <c r="AE3155" s="367"/>
      <c r="AF3155" s="367"/>
      <c r="AG3155" s="367"/>
      <c r="AH3155" s="367"/>
      <c r="AI3155" s="367"/>
      <c r="AJ3155" s="367"/>
      <c r="AK3155" s="367"/>
      <c r="AL3155" s="367"/>
      <c r="AM3155" s="367"/>
      <c r="AN3155" s="367"/>
      <c r="AO3155" s="367"/>
      <c r="AP3155" s="367"/>
      <c r="AQ3155" s="367"/>
      <c r="AR3155" s="367"/>
      <c r="AS3155" s="367"/>
      <c r="AT3155" s="367"/>
    </row>
    <row r="3156" spans="2:46" ht="13.8">
      <c r="B3156" s="26">
        <v>23.166666666666693</v>
      </c>
      <c r="C3156" s="363">
        <v>48.362973955372439</v>
      </c>
      <c r="D3156" s="367">
        <v>139.00000000000014</v>
      </c>
      <c r="E3156" s="367">
        <v>6465.1162790697772</v>
      </c>
      <c r="F3156" s="367">
        <v>-821.64358950469807</v>
      </c>
      <c r="G3156" s="367">
        <v>139.0000000000002</v>
      </c>
      <c r="H3156" s="367">
        <v>34750</v>
      </c>
      <c r="I3156" s="384">
        <v>-15984.025137038254</v>
      </c>
      <c r="J3156" s="367">
        <v>138.99999999999997</v>
      </c>
      <c r="K3156" s="367">
        <v>8424.2424242424422</v>
      </c>
      <c r="L3156" s="384">
        <v>10281.067636923844</v>
      </c>
      <c r="M3156" s="367">
        <v>139.00000000000031</v>
      </c>
      <c r="N3156" s="367">
        <v>139</v>
      </c>
      <c r="O3156" s="384">
        <v>30.326661757569305</v>
      </c>
      <c r="P3156" s="367">
        <v>2.0154999999999998</v>
      </c>
      <c r="Q3156" s="367">
        <v>139</v>
      </c>
      <c r="R3156" s="384">
        <v>141.77546855186404</v>
      </c>
      <c r="S3156" s="367">
        <v>1.946</v>
      </c>
      <c r="T3156" s="367">
        <v>4793.1034482758641</v>
      </c>
      <c r="U3156" s="384">
        <v>7847.5633643083956</v>
      </c>
      <c r="V3156" s="367">
        <v>139.00000000000006</v>
      </c>
      <c r="W3156" s="367">
        <v>231666.66666666622</v>
      </c>
      <c r="X3156" s="384">
        <v>11249.191550276606</v>
      </c>
      <c r="Y3156" s="386">
        <v>138.99999999999974</v>
      </c>
      <c r="Z3156" s="367"/>
      <c r="AA3156" s="367"/>
      <c r="AB3156" s="367"/>
      <c r="AC3156" s="367"/>
      <c r="AD3156" s="367"/>
      <c r="AE3156" s="367"/>
      <c r="AF3156" s="367"/>
      <c r="AG3156" s="367"/>
      <c r="AH3156" s="367"/>
      <c r="AI3156" s="367"/>
      <c r="AJ3156" s="367"/>
      <c r="AK3156" s="367"/>
      <c r="AL3156" s="367"/>
      <c r="AM3156" s="367"/>
      <c r="AN3156" s="367"/>
      <c r="AO3156" s="367"/>
      <c r="AP3156" s="367"/>
      <c r="AQ3156" s="367"/>
      <c r="AR3156" s="367"/>
      <c r="AS3156" s="367"/>
      <c r="AT3156" s="367"/>
    </row>
    <row r="3157" spans="2:46" ht="13.8">
      <c r="B3157" s="26">
        <v>23.333333333333361</v>
      </c>
      <c r="C3157" s="363">
        <v>48.710802788537755</v>
      </c>
      <c r="D3157" s="367">
        <v>140.00000000000017</v>
      </c>
      <c r="E3157" s="367">
        <v>6511.6279069767543</v>
      </c>
      <c r="F3157" s="367">
        <v>-849.69282311172969</v>
      </c>
      <c r="G3157" s="367">
        <v>140.00000000000023</v>
      </c>
      <c r="H3157" s="367">
        <v>35000</v>
      </c>
      <c r="I3157" s="384">
        <v>-16359.647061995491</v>
      </c>
      <c r="J3157" s="367">
        <v>139.99999999999997</v>
      </c>
      <c r="K3157" s="367">
        <v>8484.8484848485023</v>
      </c>
      <c r="L3157" s="384">
        <v>10338.086436169317</v>
      </c>
      <c r="M3157" s="367">
        <v>140.00000000000028</v>
      </c>
      <c r="N3157" s="367">
        <v>140</v>
      </c>
      <c r="O3157" s="384">
        <v>30.270533135503019</v>
      </c>
      <c r="P3157" s="367">
        <v>2.0300000000000002</v>
      </c>
      <c r="Q3157" s="367">
        <v>140</v>
      </c>
      <c r="R3157" s="384">
        <v>142.66597556476253</v>
      </c>
      <c r="S3157" s="367">
        <v>1.96</v>
      </c>
      <c r="T3157" s="367">
        <v>4827.5862068965534</v>
      </c>
      <c r="U3157" s="384">
        <v>7886.8432448565882</v>
      </c>
      <c r="V3157" s="367">
        <v>140.00000000000003</v>
      </c>
      <c r="W3157" s="367">
        <v>233333.33333333288</v>
      </c>
      <c r="X3157" s="384">
        <v>11329.482222150291</v>
      </c>
      <c r="Y3157" s="386">
        <v>139.99999999999972</v>
      </c>
      <c r="Z3157" s="367"/>
      <c r="AA3157" s="367"/>
      <c r="AB3157" s="367"/>
      <c r="AC3157" s="367"/>
      <c r="AD3157" s="367"/>
      <c r="AE3157" s="367"/>
      <c r="AF3157" s="367"/>
      <c r="AG3157" s="367"/>
      <c r="AH3157" s="367"/>
      <c r="AI3157" s="367"/>
      <c r="AJ3157" s="367"/>
      <c r="AK3157" s="367"/>
      <c r="AL3157" s="367"/>
      <c r="AM3157" s="367"/>
      <c r="AN3157" s="367"/>
      <c r="AO3157" s="367"/>
      <c r="AP3157" s="367"/>
      <c r="AQ3157" s="367"/>
      <c r="AR3157" s="367"/>
      <c r="AS3157" s="367"/>
      <c r="AT3157" s="367"/>
    </row>
    <row r="3158" spans="2:46" ht="13.8">
      <c r="B3158" s="26">
        <v>23.500000000000028</v>
      </c>
      <c r="C3158" s="363">
        <v>49.058630104113604</v>
      </c>
      <c r="D3158" s="367">
        <v>141.00000000000017</v>
      </c>
      <c r="E3158" s="367">
        <v>6558.1395348837314</v>
      </c>
      <c r="F3158" s="367">
        <v>-878.05831569942552</v>
      </c>
      <c r="G3158" s="367">
        <v>141.00000000000023</v>
      </c>
      <c r="H3158" s="367">
        <v>35250</v>
      </c>
      <c r="I3158" s="384">
        <v>-16738.992257500737</v>
      </c>
      <c r="J3158" s="367">
        <v>141</v>
      </c>
      <c r="K3158" s="367">
        <v>8545.4545454545623</v>
      </c>
      <c r="L3158" s="384">
        <v>10394.863153755816</v>
      </c>
      <c r="M3158" s="367">
        <v>141.00000000000028</v>
      </c>
      <c r="N3158" s="367">
        <v>141</v>
      </c>
      <c r="O3158" s="384">
        <v>30.210485855654131</v>
      </c>
      <c r="P3158" s="367">
        <v>2.0444999999999998</v>
      </c>
      <c r="Q3158" s="367">
        <v>141</v>
      </c>
      <c r="R3158" s="384">
        <v>143.55463314356459</v>
      </c>
      <c r="S3158" s="367">
        <v>1.974</v>
      </c>
      <c r="T3158" s="367">
        <v>4862.0689655172428</v>
      </c>
      <c r="U3158" s="384">
        <v>7925.8777338356003</v>
      </c>
      <c r="V3158" s="367">
        <v>141.00000000000003</v>
      </c>
      <c r="W3158" s="367">
        <v>234999.99999999953</v>
      </c>
      <c r="X3158" s="384">
        <v>11409.763768827694</v>
      </c>
      <c r="Y3158" s="386">
        <v>140.99999999999972</v>
      </c>
      <c r="Z3158" s="367"/>
      <c r="AA3158" s="367"/>
      <c r="AB3158" s="367"/>
      <c r="AC3158" s="367"/>
      <c r="AD3158" s="367"/>
      <c r="AE3158" s="367"/>
      <c r="AF3158" s="367"/>
      <c r="AG3158" s="367"/>
      <c r="AH3158" s="367"/>
      <c r="AI3158" s="367"/>
      <c r="AJ3158" s="367"/>
      <c r="AK3158" s="367"/>
      <c r="AL3158" s="367"/>
      <c r="AM3158" s="367"/>
      <c r="AN3158" s="367"/>
      <c r="AO3158" s="367"/>
      <c r="AP3158" s="367"/>
      <c r="AQ3158" s="367"/>
      <c r="AR3158" s="367"/>
      <c r="AS3158" s="367"/>
      <c r="AT3158" s="367"/>
    </row>
    <row r="3159" spans="2:46" ht="13.8">
      <c r="B3159" s="26">
        <v>23.666666666666696</v>
      </c>
      <c r="C3159" s="363">
        <v>49.406455902100006</v>
      </c>
      <c r="D3159" s="367">
        <v>142.00000000000017</v>
      </c>
      <c r="E3159" s="367">
        <v>6604.6511627907084</v>
      </c>
      <c r="F3159" s="367">
        <v>-906.74006726778669</v>
      </c>
      <c r="G3159" s="367">
        <v>142.00000000000023</v>
      </c>
      <c r="H3159" s="367">
        <v>35500</v>
      </c>
      <c r="I3159" s="384">
        <v>-17122.060723553968</v>
      </c>
      <c r="J3159" s="367">
        <v>142</v>
      </c>
      <c r="K3159" s="367">
        <v>8606.0606060606224</v>
      </c>
      <c r="L3159" s="384">
        <v>10451.397789683344</v>
      </c>
      <c r="M3159" s="367">
        <v>142.00000000000028</v>
      </c>
      <c r="N3159" s="367">
        <v>142</v>
      </c>
      <c r="O3159" s="384">
        <v>30.14651991802263</v>
      </c>
      <c r="P3159" s="367">
        <v>2.0590000000000002</v>
      </c>
      <c r="Q3159" s="367">
        <v>142</v>
      </c>
      <c r="R3159" s="384">
        <v>144.44144128827011</v>
      </c>
      <c r="S3159" s="367">
        <v>1.9880000000000002</v>
      </c>
      <c r="T3159" s="367">
        <v>4896.5517241379321</v>
      </c>
      <c r="U3159" s="384">
        <v>7964.6668312454376</v>
      </c>
      <c r="V3159" s="367">
        <v>142.00000000000006</v>
      </c>
      <c r="W3159" s="367">
        <v>236666.66666666619</v>
      </c>
      <c r="X3159" s="384">
        <v>11490.036190308814</v>
      </c>
      <c r="Y3159" s="386">
        <v>141.99999999999972</v>
      </c>
      <c r="Z3159" s="367"/>
      <c r="AA3159" s="367"/>
      <c r="AB3159" s="367"/>
      <c r="AC3159" s="367"/>
      <c r="AD3159" s="367"/>
      <c r="AE3159" s="367"/>
      <c r="AF3159" s="367"/>
      <c r="AG3159" s="367"/>
      <c r="AH3159" s="367"/>
      <c r="AI3159" s="367"/>
      <c r="AJ3159" s="367"/>
      <c r="AK3159" s="367"/>
      <c r="AL3159" s="367"/>
      <c r="AM3159" s="367"/>
      <c r="AN3159" s="367"/>
      <c r="AO3159" s="367"/>
      <c r="AP3159" s="367"/>
      <c r="AQ3159" s="367"/>
      <c r="AR3159" s="367"/>
      <c r="AS3159" s="367"/>
      <c r="AT3159" s="367"/>
    </row>
    <row r="3160" spans="2:46" ht="13.8">
      <c r="B3160" s="26">
        <v>23.833333333333364</v>
      </c>
      <c r="C3160" s="363">
        <v>49.754280182496956</v>
      </c>
      <c r="D3160" s="367">
        <v>143.00000000000017</v>
      </c>
      <c r="E3160" s="367">
        <v>6651.1627906976855</v>
      </c>
      <c r="F3160" s="367">
        <v>-935.73807781681319</v>
      </c>
      <c r="G3160" s="367">
        <v>143.00000000000023</v>
      </c>
      <c r="H3160" s="367">
        <v>35750</v>
      </c>
      <c r="I3160" s="384">
        <v>-17508.852460155202</v>
      </c>
      <c r="J3160" s="367">
        <v>143</v>
      </c>
      <c r="K3160" s="367">
        <v>8666.6666666666824</v>
      </c>
      <c r="L3160" s="384">
        <v>10507.690343951894</v>
      </c>
      <c r="M3160" s="367">
        <v>143.00000000000026</v>
      </c>
      <c r="N3160" s="367">
        <v>143</v>
      </c>
      <c r="O3160" s="384">
        <v>30.078635322608523</v>
      </c>
      <c r="P3160" s="367">
        <v>2.0734999999999997</v>
      </c>
      <c r="Q3160" s="367">
        <v>143</v>
      </c>
      <c r="R3160" s="384">
        <v>145.32639999887905</v>
      </c>
      <c r="S3160" s="367">
        <v>2.0019999999999998</v>
      </c>
      <c r="T3160" s="367">
        <v>4931.0344827586214</v>
      </c>
      <c r="U3160" s="384">
        <v>8003.2105370860918</v>
      </c>
      <c r="V3160" s="367">
        <v>143.00000000000003</v>
      </c>
      <c r="W3160" s="367">
        <v>238333.33333333285</v>
      </c>
      <c r="X3160" s="384">
        <v>11570.299486593654</v>
      </c>
      <c r="Y3160" s="386">
        <v>142.99999999999972</v>
      </c>
      <c r="Z3160" s="367"/>
      <c r="AA3160" s="367"/>
      <c r="AB3160" s="367"/>
      <c r="AC3160" s="367"/>
      <c r="AD3160" s="367"/>
      <c r="AE3160" s="367"/>
      <c r="AF3160" s="367"/>
      <c r="AG3160" s="367"/>
      <c r="AH3160" s="367"/>
      <c r="AI3160" s="367"/>
      <c r="AJ3160" s="367"/>
      <c r="AK3160" s="367"/>
      <c r="AL3160" s="367"/>
      <c r="AM3160" s="367"/>
      <c r="AN3160" s="367"/>
      <c r="AO3160" s="367"/>
      <c r="AP3160" s="367"/>
      <c r="AQ3160" s="367"/>
      <c r="AR3160" s="367"/>
      <c r="AS3160" s="367"/>
      <c r="AT3160" s="367"/>
    </row>
    <row r="3161" spans="2:46" ht="13.8">
      <c r="B3161" s="26">
        <v>24.000000000000032</v>
      </c>
      <c r="C3161" s="363">
        <v>50.102102945304452</v>
      </c>
      <c r="D3161" s="367">
        <v>144.00000000000017</v>
      </c>
      <c r="E3161" s="367">
        <v>6697.6744186046626</v>
      </c>
      <c r="F3161" s="367">
        <v>-965.05234734650469</v>
      </c>
      <c r="G3161" s="367">
        <v>144.00000000000023</v>
      </c>
      <c r="H3161" s="367">
        <v>36000</v>
      </c>
      <c r="I3161" s="384">
        <v>-17899.367467304426</v>
      </c>
      <c r="J3161" s="367">
        <v>144</v>
      </c>
      <c r="K3161" s="367">
        <v>8727.2727272727425</v>
      </c>
      <c r="L3161" s="384">
        <v>10563.740816561476</v>
      </c>
      <c r="M3161" s="367">
        <v>144.00000000000026</v>
      </c>
      <c r="N3161" s="367">
        <v>144</v>
      </c>
      <c r="O3161" s="384">
        <v>30.006832069411807</v>
      </c>
      <c r="P3161" s="367">
        <v>2.0880000000000001</v>
      </c>
      <c r="Q3161" s="367">
        <v>144</v>
      </c>
      <c r="R3161" s="384">
        <v>146.20950927539161</v>
      </c>
      <c r="S3161" s="367">
        <v>2.016</v>
      </c>
      <c r="T3161" s="367">
        <v>4965.5172413793107</v>
      </c>
      <c r="U3161" s="384">
        <v>8041.5088513575693</v>
      </c>
      <c r="V3161" s="367">
        <v>144.00000000000003</v>
      </c>
      <c r="W3161" s="367">
        <v>239999.99999999951</v>
      </c>
      <c r="X3161" s="384">
        <v>11650.553657682207</v>
      </c>
      <c r="Y3161" s="386">
        <v>143.99999999999969</v>
      </c>
      <c r="Z3161" s="367"/>
      <c r="AA3161" s="367"/>
      <c r="AB3161" s="367"/>
      <c r="AC3161" s="367"/>
      <c r="AD3161" s="367"/>
      <c r="AE3161" s="367"/>
      <c r="AF3161" s="367"/>
      <c r="AG3161" s="367"/>
      <c r="AH3161" s="367"/>
      <c r="AI3161" s="367"/>
      <c r="AJ3161" s="367"/>
      <c r="AK3161" s="367"/>
      <c r="AL3161" s="367"/>
      <c r="AM3161" s="367"/>
      <c r="AN3161" s="367"/>
      <c r="AO3161" s="367"/>
      <c r="AP3161" s="367"/>
      <c r="AQ3161" s="367"/>
      <c r="AR3161" s="367"/>
      <c r="AS3161" s="367"/>
      <c r="AT3161" s="367"/>
    </row>
    <row r="3162" spans="2:46" ht="13.8">
      <c r="B3162" s="26">
        <v>24.1666666666667</v>
      </c>
      <c r="C3162" s="363">
        <v>50.449924190522488</v>
      </c>
      <c r="D3162" s="367">
        <v>145.0000000000002</v>
      </c>
      <c r="E3162" s="367">
        <v>6744.1860465116397</v>
      </c>
      <c r="F3162" s="367">
        <v>-994.68287585686232</v>
      </c>
      <c r="G3162" s="367">
        <v>145.00000000000026</v>
      </c>
      <c r="H3162" s="367">
        <v>36250</v>
      </c>
      <c r="I3162" s="384">
        <v>-18293.605745001656</v>
      </c>
      <c r="J3162" s="367">
        <v>145</v>
      </c>
      <c r="K3162" s="367">
        <v>8787.8787878788025</v>
      </c>
      <c r="L3162" s="384">
        <v>10619.549207512082</v>
      </c>
      <c r="M3162" s="367">
        <v>145.00000000000023</v>
      </c>
      <c r="N3162" s="367">
        <v>145</v>
      </c>
      <c r="O3162" s="384">
        <v>29.931110158432478</v>
      </c>
      <c r="P3162" s="367">
        <v>2.1025</v>
      </c>
      <c r="Q3162" s="367">
        <v>145</v>
      </c>
      <c r="R3162" s="384">
        <v>147.09076911780761</v>
      </c>
      <c r="S3162" s="367">
        <v>2.0300000000000002</v>
      </c>
      <c r="T3162" s="367">
        <v>5000</v>
      </c>
      <c r="U3162" s="384">
        <v>8079.5617740598664</v>
      </c>
      <c r="V3162" s="367">
        <v>145</v>
      </c>
      <c r="W3162" s="367">
        <v>241666.66666666616</v>
      </c>
      <c r="X3162" s="384">
        <v>11730.798703574479</v>
      </c>
      <c r="Y3162" s="386">
        <v>144.99999999999969</v>
      </c>
      <c r="Z3162" s="367"/>
      <c r="AA3162" s="367"/>
      <c r="AB3162" s="367"/>
      <c r="AC3162" s="367"/>
      <c r="AD3162" s="367"/>
      <c r="AE3162" s="367"/>
      <c r="AF3162" s="367"/>
      <c r="AG3162" s="367"/>
      <c r="AH3162" s="367"/>
      <c r="AI3162" s="367"/>
      <c r="AJ3162" s="367"/>
      <c r="AK3162" s="367"/>
      <c r="AL3162" s="367"/>
      <c r="AM3162" s="367"/>
      <c r="AN3162" s="367"/>
      <c r="AO3162" s="367"/>
      <c r="AP3162" s="367"/>
      <c r="AQ3162" s="367"/>
      <c r="AR3162" s="367"/>
      <c r="AS3162" s="367"/>
      <c r="AT3162" s="367"/>
    </row>
    <row r="3163" spans="2:46" ht="13.8">
      <c r="B3163" s="26">
        <v>24.333333333333368</v>
      </c>
      <c r="C3163" s="363">
        <v>50.797743918151077</v>
      </c>
      <c r="D3163" s="367">
        <v>146.0000000000002</v>
      </c>
      <c r="E3163" s="367">
        <v>6790.6976744186168</v>
      </c>
      <c r="F3163" s="367">
        <v>-1024.6296633478844</v>
      </c>
      <c r="G3163" s="367">
        <v>146.00000000000026</v>
      </c>
      <c r="H3163" s="367">
        <v>36500</v>
      </c>
      <c r="I3163" s="384">
        <v>-18691.567293246877</v>
      </c>
      <c r="J3163" s="367">
        <v>146</v>
      </c>
      <c r="K3163" s="367">
        <v>8848.4848484848626</v>
      </c>
      <c r="L3163" s="384">
        <v>10675.115516803718</v>
      </c>
      <c r="M3163" s="367">
        <v>146.00000000000023</v>
      </c>
      <c r="N3163" s="367">
        <v>146</v>
      </c>
      <c r="O3163" s="384">
        <v>29.851469589670543</v>
      </c>
      <c r="P3163" s="367">
        <v>2.117</v>
      </c>
      <c r="Q3163" s="367">
        <v>146</v>
      </c>
      <c r="R3163" s="384">
        <v>147.97017952612705</v>
      </c>
      <c r="S3163" s="367">
        <v>2.0439999999999996</v>
      </c>
      <c r="T3163" s="367">
        <v>5034.4827586206893</v>
      </c>
      <c r="U3163" s="384">
        <v>8117.3693051929858</v>
      </c>
      <c r="V3163" s="367">
        <v>146</v>
      </c>
      <c r="W3163" s="367">
        <v>243333.33333333282</v>
      </c>
      <c r="X3163" s="384">
        <v>11811.034624270469</v>
      </c>
      <c r="Y3163" s="386">
        <v>145.99999999999969</v>
      </c>
      <c r="Z3163" s="367"/>
      <c r="AA3163" s="367"/>
      <c r="AB3163" s="367"/>
      <c r="AC3163" s="367"/>
      <c r="AD3163" s="367"/>
      <c r="AE3163" s="367"/>
      <c r="AF3163" s="367"/>
      <c r="AG3163" s="367"/>
      <c r="AH3163" s="367"/>
      <c r="AI3163" s="367"/>
      <c r="AJ3163" s="367"/>
      <c r="AK3163" s="367"/>
      <c r="AL3163" s="367"/>
      <c r="AM3163" s="367"/>
      <c r="AN3163" s="367"/>
      <c r="AO3163" s="367"/>
      <c r="AP3163" s="367"/>
      <c r="AQ3163" s="367"/>
      <c r="AR3163" s="367"/>
      <c r="AS3163" s="367"/>
      <c r="AT3163" s="367"/>
    </row>
    <row r="3164" spans="2:46" ht="13.8">
      <c r="B3164" s="26">
        <v>24.500000000000036</v>
      </c>
      <c r="C3164" s="363">
        <v>51.145562128190207</v>
      </c>
      <c r="D3164" s="367">
        <v>147.00000000000023</v>
      </c>
      <c r="E3164" s="367">
        <v>6837.2093023255939</v>
      </c>
      <c r="F3164" s="367">
        <v>-1054.8927098195716</v>
      </c>
      <c r="G3164" s="367">
        <v>147.00000000000026</v>
      </c>
      <c r="H3164" s="367">
        <v>36750</v>
      </c>
      <c r="I3164" s="384">
        <v>-19093.2521120401</v>
      </c>
      <c r="J3164" s="367">
        <v>147</v>
      </c>
      <c r="K3164" s="367">
        <v>8909.0909090909227</v>
      </c>
      <c r="L3164" s="384">
        <v>10730.43974443638</v>
      </c>
      <c r="M3164" s="367">
        <v>147.00000000000023</v>
      </c>
      <c r="N3164" s="367">
        <v>147</v>
      </c>
      <c r="O3164" s="384">
        <v>29.767910363125999</v>
      </c>
      <c r="P3164" s="367">
        <v>2.1315</v>
      </c>
      <c r="Q3164" s="367">
        <v>147</v>
      </c>
      <c r="R3164" s="384">
        <v>148.84774050035011</v>
      </c>
      <c r="S3164" s="367">
        <v>2.0579999999999998</v>
      </c>
      <c r="T3164" s="367">
        <v>5068.9655172413786</v>
      </c>
      <c r="U3164" s="384">
        <v>8154.9314447569268</v>
      </c>
      <c r="V3164" s="367">
        <v>147</v>
      </c>
      <c r="W3164" s="367">
        <v>244999.99999999948</v>
      </c>
      <c r="X3164" s="384">
        <v>11891.261419770177</v>
      </c>
      <c r="Y3164" s="386">
        <v>146.99999999999969</v>
      </c>
      <c r="Z3164" s="367"/>
      <c r="AA3164" s="367"/>
      <c r="AB3164" s="367"/>
      <c r="AC3164" s="367"/>
      <c r="AD3164" s="367"/>
      <c r="AE3164" s="367"/>
      <c r="AF3164" s="367"/>
      <c r="AG3164" s="367"/>
      <c r="AH3164" s="367"/>
      <c r="AI3164" s="367"/>
      <c r="AJ3164" s="367"/>
      <c r="AK3164" s="367"/>
      <c r="AL3164" s="367"/>
      <c r="AM3164" s="367"/>
      <c r="AN3164" s="367"/>
      <c r="AO3164" s="367"/>
      <c r="AP3164" s="367"/>
      <c r="AQ3164" s="367"/>
      <c r="AR3164" s="367"/>
      <c r="AS3164" s="367"/>
      <c r="AT3164" s="367"/>
    </row>
    <row r="3165" spans="2:46" ht="13.8">
      <c r="B3165" s="26">
        <v>24.666666666666703</v>
      </c>
      <c r="C3165" s="363">
        <v>51.493378820639883</v>
      </c>
      <c r="D3165" s="367">
        <v>148.00000000000023</v>
      </c>
      <c r="E3165" s="367">
        <v>6883.7209302325709</v>
      </c>
      <c r="F3165" s="367">
        <v>-1085.4720152719249</v>
      </c>
      <c r="G3165" s="367">
        <v>148.00000000000028</v>
      </c>
      <c r="H3165" s="367">
        <v>37000</v>
      </c>
      <c r="I3165" s="384">
        <v>-19498.660201381317</v>
      </c>
      <c r="J3165" s="367">
        <v>148</v>
      </c>
      <c r="K3165" s="367">
        <v>8969.6969696969827</v>
      </c>
      <c r="L3165" s="384">
        <v>10785.521890410073</v>
      </c>
      <c r="M3165" s="367">
        <v>148.00000000000023</v>
      </c>
      <c r="N3165" s="367">
        <v>148</v>
      </c>
      <c r="O3165" s="384">
        <v>29.680432478798849</v>
      </c>
      <c r="P3165" s="367">
        <v>2.1459999999999999</v>
      </c>
      <c r="Q3165" s="367">
        <v>148</v>
      </c>
      <c r="R3165" s="384">
        <v>149.72345204047664</v>
      </c>
      <c r="S3165" s="367">
        <v>2.0720000000000001</v>
      </c>
      <c r="T3165" s="367">
        <v>5103.4482758620679</v>
      </c>
      <c r="U3165" s="384">
        <v>8192.2481927516874</v>
      </c>
      <c r="V3165" s="367">
        <v>147.99999999999997</v>
      </c>
      <c r="W3165" s="367">
        <v>246666.66666666613</v>
      </c>
      <c r="X3165" s="384">
        <v>11971.479090073599</v>
      </c>
      <c r="Y3165" s="386">
        <v>147.99999999999966</v>
      </c>
      <c r="Z3165" s="367"/>
      <c r="AA3165" s="367"/>
      <c r="AB3165" s="367"/>
      <c r="AC3165" s="367"/>
      <c r="AD3165" s="367"/>
      <c r="AE3165" s="367"/>
      <c r="AF3165" s="367"/>
      <c r="AG3165" s="367"/>
      <c r="AH3165" s="367"/>
      <c r="AI3165" s="367"/>
      <c r="AJ3165" s="367"/>
      <c r="AK3165" s="367"/>
      <c r="AL3165" s="367"/>
      <c r="AM3165" s="367"/>
      <c r="AN3165" s="367"/>
      <c r="AO3165" s="367"/>
      <c r="AP3165" s="367"/>
      <c r="AQ3165" s="367"/>
      <c r="AR3165" s="367"/>
      <c r="AS3165" s="367"/>
      <c r="AT3165" s="367"/>
    </row>
    <row r="3166" spans="2:46" ht="13.8">
      <c r="B3166" s="26">
        <v>24.833333333333371</v>
      </c>
      <c r="C3166" s="363">
        <v>51.841193995500106</v>
      </c>
      <c r="D3166" s="367">
        <v>149.00000000000026</v>
      </c>
      <c r="E3166" s="367">
        <v>6930.232558139548</v>
      </c>
      <c r="F3166" s="367">
        <v>-1116.3675797049434</v>
      </c>
      <c r="G3166" s="367">
        <v>149.00000000000031</v>
      </c>
      <c r="H3166" s="367">
        <v>37250</v>
      </c>
      <c r="I3166" s="384">
        <v>-19907.791561270533</v>
      </c>
      <c r="J3166" s="367">
        <v>149</v>
      </c>
      <c r="K3166" s="367">
        <v>9030.3030303030428</v>
      </c>
      <c r="L3166" s="384">
        <v>10840.361954724793</v>
      </c>
      <c r="M3166" s="367">
        <v>149.00000000000023</v>
      </c>
      <c r="N3166" s="367">
        <v>149</v>
      </c>
      <c r="O3166" s="384">
        <v>29.589035936689086</v>
      </c>
      <c r="P3166" s="367">
        <v>2.1605000000000003</v>
      </c>
      <c r="Q3166" s="367">
        <v>149</v>
      </c>
      <c r="R3166" s="384">
        <v>150.59731414650662</v>
      </c>
      <c r="S3166" s="367">
        <v>2.0860000000000003</v>
      </c>
      <c r="T3166" s="367">
        <v>5137.9310344827572</v>
      </c>
      <c r="U3166" s="384">
        <v>8229.3195491772713</v>
      </c>
      <c r="V3166" s="367">
        <v>148.99999999999997</v>
      </c>
      <c r="W3166" s="367">
        <v>248333.33333333279</v>
      </c>
      <c r="X3166" s="384">
        <v>12051.687635180739</v>
      </c>
      <c r="Y3166" s="386">
        <v>148.99999999999966</v>
      </c>
      <c r="Z3166" s="367"/>
      <c r="AA3166" s="367"/>
      <c r="AB3166" s="367"/>
      <c r="AC3166" s="367"/>
      <c r="AD3166" s="367"/>
      <c r="AE3166" s="367"/>
      <c r="AF3166" s="367"/>
      <c r="AG3166" s="367"/>
      <c r="AH3166" s="367"/>
      <c r="AI3166" s="367"/>
      <c r="AJ3166" s="367"/>
      <c r="AK3166" s="367"/>
      <c r="AL3166" s="367"/>
      <c r="AM3166" s="367"/>
      <c r="AN3166" s="367"/>
      <c r="AO3166" s="367"/>
      <c r="AP3166" s="367"/>
      <c r="AQ3166" s="367"/>
      <c r="AR3166" s="367"/>
      <c r="AS3166" s="367"/>
      <c r="AT3166" s="367"/>
    </row>
    <row r="3167" spans="2:46" ht="13.8">
      <c r="B3167" s="26">
        <v>25.000000000000039</v>
      </c>
      <c r="C3167" s="363">
        <v>52.189007652770876</v>
      </c>
      <c r="D3167" s="367">
        <v>150.00000000000026</v>
      </c>
      <c r="E3167" s="367">
        <v>6976.7441860465251</v>
      </c>
      <c r="F3167" s="367">
        <v>-1147.5794031186263</v>
      </c>
      <c r="G3167" s="367">
        <v>150.00000000000031</v>
      </c>
      <c r="H3167" s="367">
        <v>37500</v>
      </c>
      <c r="I3167" s="384">
        <v>-20320.646191707747</v>
      </c>
      <c r="J3167" s="367">
        <v>150</v>
      </c>
      <c r="K3167" s="367">
        <v>9090.9090909091028</v>
      </c>
      <c r="L3167" s="384">
        <v>10894.959937380536</v>
      </c>
      <c r="M3167" s="367">
        <v>150.00000000000023</v>
      </c>
      <c r="N3167" s="367">
        <v>150</v>
      </c>
      <c r="O3167" s="384">
        <v>29.493720736796721</v>
      </c>
      <c r="P3167" s="367">
        <v>2.1749999999999998</v>
      </c>
      <c r="Q3167" s="367">
        <v>150</v>
      </c>
      <c r="R3167" s="384">
        <v>151.46932681844012</v>
      </c>
      <c r="S3167" s="367">
        <v>2.1</v>
      </c>
      <c r="T3167" s="367">
        <v>5172.4137931034466</v>
      </c>
      <c r="U3167" s="384">
        <v>8266.1455140336766</v>
      </c>
      <c r="V3167" s="367">
        <v>149.99999999999994</v>
      </c>
      <c r="W3167" s="367">
        <v>249999.99999999945</v>
      </c>
      <c r="X3167" s="384">
        <v>12131.887055091596</v>
      </c>
      <c r="Y3167" s="386">
        <v>149.99999999999966</v>
      </c>
      <c r="Z3167" s="367"/>
      <c r="AA3167" s="367"/>
      <c r="AB3167" s="367"/>
      <c r="AC3167" s="367"/>
      <c r="AD3167" s="367"/>
      <c r="AE3167" s="367"/>
      <c r="AF3167" s="367"/>
      <c r="AG3167" s="367"/>
      <c r="AH3167" s="367"/>
      <c r="AI3167" s="367"/>
      <c r="AJ3167" s="367"/>
      <c r="AK3167" s="367"/>
      <c r="AL3167" s="367"/>
      <c r="AM3167" s="367"/>
      <c r="AN3167" s="367"/>
      <c r="AO3167" s="367"/>
      <c r="AP3167" s="367"/>
      <c r="AQ3167" s="367"/>
      <c r="AR3167" s="367"/>
      <c r="AS3167" s="367"/>
      <c r="AT3167" s="367"/>
    </row>
    <row r="3168" spans="2:46" ht="13.8">
      <c r="B3168" s="26">
        <v>25.166666666666707</v>
      </c>
      <c r="C3168" s="363">
        <v>52.536819792452178</v>
      </c>
      <c r="D3168" s="367">
        <v>151.00000000000026</v>
      </c>
      <c r="E3168" s="367">
        <v>7023.2558139535022</v>
      </c>
      <c r="F3168" s="367">
        <v>-1179.1074855129748</v>
      </c>
      <c r="G3168" s="367">
        <v>151.00000000000031</v>
      </c>
      <c r="H3168" s="367">
        <v>37750</v>
      </c>
      <c r="I3168" s="384">
        <v>-20737.224092692959</v>
      </c>
      <c r="J3168" s="367">
        <v>151</v>
      </c>
      <c r="K3168" s="367">
        <v>9151.5151515151629</v>
      </c>
      <c r="L3168" s="384">
        <v>10949.315838377308</v>
      </c>
      <c r="M3168" s="367">
        <v>151.0000000000002</v>
      </c>
      <c r="N3168" s="367">
        <v>151</v>
      </c>
      <c r="O3168" s="384">
        <v>29.39448687912174</v>
      </c>
      <c r="P3168" s="367">
        <v>2.1895000000000002</v>
      </c>
      <c r="Q3168" s="367">
        <v>151</v>
      </c>
      <c r="R3168" s="384">
        <v>152.3394900562771</v>
      </c>
      <c r="S3168" s="367">
        <v>2.1139999999999999</v>
      </c>
      <c r="T3168" s="367">
        <v>5206.8965517241359</v>
      </c>
      <c r="U3168" s="384">
        <v>8302.7260873209016</v>
      </c>
      <c r="V3168" s="367">
        <v>150.99999999999994</v>
      </c>
      <c r="W3168" s="367">
        <v>251666.6666666661</v>
      </c>
      <c r="X3168" s="384">
        <v>12212.077349806172</v>
      </c>
      <c r="Y3168" s="386">
        <v>150.99999999999966</v>
      </c>
      <c r="Z3168" s="367"/>
      <c r="AA3168" s="367"/>
      <c r="AB3168" s="367"/>
      <c r="AC3168" s="367"/>
      <c r="AD3168" s="367"/>
      <c r="AE3168" s="367"/>
      <c r="AF3168" s="367"/>
      <c r="AG3168" s="367"/>
      <c r="AH3168" s="367"/>
      <c r="AI3168" s="367"/>
      <c r="AJ3168" s="367"/>
      <c r="AK3168" s="367"/>
      <c r="AL3168" s="367"/>
      <c r="AM3168" s="367"/>
      <c r="AN3168" s="367"/>
      <c r="AO3168" s="367"/>
      <c r="AP3168" s="367"/>
      <c r="AQ3168" s="367"/>
      <c r="AR3168" s="367"/>
      <c r="AS3168" s="367"/>
      <c r="AT3168" s="367"/>
    </row>
    <row r="3169" spans="2:46" ht="13.8">
      <c r="B3169" s="26">
        <v>25.333333333333375</v>
      </c>
      <c r="C3169" s="363">
        <v>52.884630414544034</v>
      </c>
      <c r="D3169" s="367">
        <v>152.00000000000026</v>
      </c>
      <c r="E3169" s="367">
        <v>7069.7674418604793</v>
      </c>
      <c r="F3169" s="367">
        <v>-1210.9518268879879</v>
      </c>
      <c r="G3169" s="367">
        <v>152.00000000000031</v>
      </c>
      <c r="H3169" s="367">
        <v>38000</v>
      </c>
      <c r="I3169" s="384">
        <v>-21157.525264226169</v>
      </c>
      <c r="J3169" s="367">
        <v>152</v>
      </c>
      <c r="K3169" s="367">
        <v>9212.1212121212229</v>
      </c>
      <c r="L3169" s="384">
        <v>11003.429657715109</v>
      </c>
      <c r="M3169" s="367">
        <v>152.0000000000002</v>
      </c>
      <c r="N3169" s="367">
        <v>152</v>
      </c>
      <c r="O3169" s="384">
        <v>29.291334363664152</v>
      </c>
      <c r="P3169" s="367">
        <v>2.2040000000000002</v>
      </c>
      <c r="Q3169" s="367">
        <v>152</v>
      </c>
      <c r="R3169" s="384">
        <v>153.20780386001763</v>
      </c>
      <c r="S3169" s="367">
        <v>2.1280000000000001</v>
      </c>
      <c r="T3169" s="367">
        <v>5241.3793103448252</v>
      </c>
      <c r="U3169" s="384">
        <v>8339.061269038948</v>
      </c>
      <c r="V3169" s="367">
        <v>151.99999999999994</v>
      </c>
      <c r="W3169" s="367">
        <v>253333.33333333276</v>
      </c>
      <c r="X3169" s="384">
        <v>12292.258519324463</v>
      </c>
      <c r="Y3169" s="386">
        <v>151.99999999999966</v>
      </c>
      <c r="Z3169" s="367"/>
      <c r="AA3169" s="367"/>
      <c r="AB3169" s="367"/>
      <c r="AC3169" s="367"/>
      <c r="AD3169" s="367"/>
      <c r="AE3169" s="367"/>
      <c r="AF3169" s="367"/>
      <c r="AG3169" s="367"/>
      <c r="AH3169" s="367"/>
      <c r="AI3169" s="367"/>
      <c r="AJ3169" s="367"/>
      <c r="AK3169" s="367"/>
      <c r="AL3169" s="367"/>
      <c r="AM3169" s="367"/>
      <c r="AN3169" s="367"/>
      <c r="AO3169" s="367"/>
      <c r="AP3169" s="367"/>
      <c r="AQ3169" s="367"/>
      <c r="AR3169" s="367"/>
      <c r="AS3169" s="367"/>
      <c r="AT3169" s="367"/>
    </row>
    <row r="3170" spans="2:46" ht="13.8">
      <c r="B3170" s="26">
        <v>25.500000000000043</v>
      </c>
      <c r="C3170" s="363">
        <v>53.232439519046423</v>
      </c>
      <c r="D3170" s="367">
        <v>153.00000000000026</v>
      </c>
      <c r="E3170" s="367">
        <v>7116.2790697674563</v>
      </c>
      <c r="F3170" s="367">
        <v>-1243.1124272436673</v>
      </c>
      <c r="G3170" s="367">
        <v>153.00000000000034</v>
      </c>
      <c r="H3170" s="367">
        <v>38250</v>
      </c>
      <c r="I3170" s="384">
        <v>-21581.549706307374</v>
      </c>
      <c r="J3170" s="367">
        <v>153</v>
      </c>
      <c r="K3170" s="367">
        <v>9272.727272727283</v>
      </c>
      <c r="L3170" s="384">
        <v>11057.301395393935</v>
      </c>
      <c r="M3170" s="367">
        <v>153.0000000000002</v>
      </c>
      <c r="N3170" s="367">
        <v>153</v>
      </c>
      <c r="O3170" s="384">
        <v>29.184263190423955</v>
      </c>
      <c r="P3170" s="367">
        <v>2.2185000000000001</v>
      </c>
      <c r="Q3170" s="367">
        <v>153</v>
      </c>
      <c r="R3170" s="384">
        <v>154.07426822966161</v>
      </c>
      <c r="S3170" s="367">
        <v>2.1419999999999999</v>
      </c>
      <c r="T3170" s="367">
        <v>5275.8620689655145</v>
      </c>
      <c r="U3170" s="384">
        <v>8375.1510591878159</v>
      </c>
      <c r="V3170" s="367">
        <v>152.99999999999991</v>
      </c>
      <c r="W3170" s="367">
        <v>254999.99999999942</v>
      </c>
      <c r="X3170" s="384">
        <v>12372.430563646465</v>
      </c>
      <c r="Y3170" s="386">
        <v>152.99999999999963</v>
      </c>
      <c r="Z3170" s="367"/>
      <c r="AA3170" s="367"/>
      <c r="AB3170" s="367"/>
      <c r="AC3170" s="367"/>
      <c r="AD3170" s="367"/>
      <c r="AE3170" s="367"/>
      <c r="AF3170" s="367"/>
      <c r="AG3170" s="367"/>
      <c r="AH3170" s="367"/>
      <c r="AI3170" s="367"/>
      <c r="AJ3170" s="367"/>
      <c r="AK3170" s="367"/>
      <c r="AL3170" s="367"/>
      <c r="AM3170" s="367"/>
      <c r="AN3170" s="367"/>
      <c r="AO3170" s="367"/>
      <c r="AP3170" s="367"/>
      <c r="AQ3170" s="367"/>
      <c r="AR3170" s="367"/>
      <c r="AS3170" s="367"/>
      <c r="AT3170" s="367"/>
    </row>
    <row r="3171" spans="2:46" ht="13.8">
      <c r="B3171" s="26">
        <v>25.66666666666671</v>
      </c>
      <c r="C3171" s="363">
        <v>53.58024710595938</v>
      </c>
      <c r="D3171" s="367">
        <v>154.00000000000028</v>
      </c>
      <c r="E3171" s="367">
        <v>7162.7906976744334</v>
      </c>
      <c r="F3171" s="367">
        <v>-1275.589286580011</v>
      </c>
      <c r="G3171" s="367">
        <v>154.00000000000034</v>
      </c>
      <c r="H3171" s="367">
        <v>38500</v>
      </c>
      <c r="I3171" s="384">
        <v>-22009.297418936585</v>
      </c>
      <c r="J3171" s="367">
        <v>154</v>
      </c>
      <c r="K3171" s="367">
        <v>9333.333333333343</v>
      </c>
      <c r="L3171" s="384">
        <v>11110.931051413791</v>
      </c>
      <c r="M3171" s="367">
        <v>154.00000000000017</v>
      </c>
      <c r="N3171" s="367">
        <v>154</v>
      </c>
      <c r="O3171" s="384">
        <v>29.073273359401153</v>
      </c>
      <c r="P3171" s="367">
        <v>2.2330000000000001</v>
      </c>
      <c r="Q3171" s="367">
        <v>154</v>
      </c>
      <c r="R3171" s="384">
        <v>154.93888316520909</v>
      </c>
      <c r="S3171" s="367">
        <v>2.1560000000000001</v>
      </c>
      <c r="T3171" s="367">
        <v>5310.3448275862038</v>
      </c>
      <c r="U3171" s="384">
        <v>8410.9954577675071</v>
      </c>
      <c r="V3171" s="367">
        <v>153.99999999999991</v>
      </c>
      <c r="W3171" s="367">
        <v>256666.66666666607</v>
      </c>
      <c r="X3171" s="384">
        <v>12452.593482772192</v>
      </c>
      <c r="Y3171" s="386">
        <v>153.99999999999963</v>
      </c>
      <c r="Z3171" s="367"/>
      <c r="AA3171" s="367"/>
      <c r="AB3171" s="367"/>
      <c r="AC3171" s="367"/>
      <c r="AD3171" s="367"/>
      <c r="AE3171" s="367"/>
      <c r="AF3171" s="367"/>
      <c r="AG3171" s="367"/>
      <c r="AH3171" s="367"/>
      <c r="AI3171" s="367"/>
      <c r="AJ3171" s="367"/>
      <c r="AK3171" s="367"/>
      <c r="AL3171" s="367"/>
      <c r="AM3171" s="367"/>
      <c r="AN3171" s="367"/>
      <c r="AO3171" s="367"/>
      <c r="AP3171" s="367"/>
      <c r="AQ3171" s="367"/>
      <c r="AR3171" s="367"/>
      <c r="AS3171" s="367"/>
      <c r="AT3171" s="367"/>
    </row>
    <row r="3172" spans="2:46" ht="13.8">
      <c r="B3172" s="26">
        <v>25.833333333333378</v>
      </c>
      <c r="C3172" s="363">
        <v>53.928053175282869</v>
      </c>
      <c r="D3172" s="367">
        <v>155.00000000000028</v>
      </c>
      <c r="E3172" s="367">
        <v>7209.3023255814105</v>
      </c>
      <c r="F3172" s="367">
        <v>-1308.3824048970203</v>
      </c>
      <c r="G3172" s="367">
        <v>155.00000000000034</v>
      </c>
      <c r="H3172" s="367">
        <v>38750</v>
      </c>
      <c r="I3172" s="384">
        <v>-22440.768402113787</v>
      </c>
      <c r="J3172" s="367">
        <v>155</v>
      </c>
      <c r="K3172" s="367">
        <v>9393.9393939394031</v>
      </c>
      <c r="L3172" s="384">
        <v>11164.318625774673</v>
      </c>
      <c r="M3172" s="367">
        <v>155.00000000000017</v>
      </c>
      <c r="N3172" s="367">
        <v>155</v>
      </c>
      <c r="O3172" s="384">
        <v>28.958364870595737</v>
      </c>
      <c r="P3172" s="367">
        <v>2.2475000000000001</v>
      </c>
      <c r="Q3172" s="367">
        <v>155</v>
      </c>
      <c r="R3172" s="384">
        <v>155.80164866666007</v>
      </c>
      <c r="S3172" s="367">
        <v>2.17</v>
      </c>
      <c r="T3172" s="367">
        <v>5344.8275862068931</v>
      </c>
      <c r="U3172" s="384">
        <v>8446.5944647780161</v>
      </c>
      <c r="V3172" s="367">
        <v>154.99999999999989</v>
      </c>
      <c r="W3172" s="367">
        <v>258333.33333333273</v>
      </c>
      <c r="X3172" s="384">
        <v>12532.747276701633</v>
      </c>
      <c r="Y3172" s="386">
        <v>154.99999999999963</v>
      </c>
      <c r="Z3172" s="367"/>
      <c r="AA3172" s="367"/>
      <c r="AB3172" s="367"/>
      <c r="AC3172" s="367"/>
      <c r="AD3172" s="367"/>
      <c r="AE3172" s="367"/>
      <c r="AF3172" s="367"/>
      <c r="AG3172" s="367"/>
      <c r="AH3172" s="367"/>
      <c r="AI3172" s="367"/>
      <c r="AJ3172" s="367"/>
      <c r="AK3172" s="367"/>
      <c r="AL3172" s="367"/>
      <c r="AM3172" s="367"/>
      <c r="AN3172" s="367"/>
      <c r="AO3172" s="367"/>
      <c r="AP3172" s="367"/>
      <c r="AQ3172" s="367"/>
      <c r="AR3172" s="367"/>
      <c r="AS3172" s="367"/>
      <c r="AT3172" s="367"/>
    </row>
    <row r="3173" spans="2:46" ht="13.8">
      <c r="B3173" s="26">
        <v>26.000000000000046</v>
      </c>
      <c r="C3173" s="363">
        <v>54.275857727016906</v>
      </c>
      <c r="D3173" s="367">
        <v>156.00000000000028</v>
      </c>
      <c r="E3173" s="367">
        <v>7255.8139534883876</v>
      </c>
      <c r="F3173" s="367">
        <v>-1341.4917821946942</v>
      </c>
      <c r="G3173" s="367">
        <v>156.00000000000034</v>
      </c>
      <c r="H3173" s="367">
        <v>39000</v>
      </c>
      <c r="I3173" s="384">
        <v>-22875.96265583899</v>
      </c>
      <c r="J3173" s="367">
        <v>156</v>
      </c>
      <c r="K3173" s="367">
        <v>9454.5454545454631</v>
      </c>
      <c r="L3173" s="384">
        <v>11217.464118476582</v>
      </c>
      <c r="M3173" s="367">
        <v>156.00000000000017</v>
      </c>
      <c r="N3173" s="367">
        <v>156</v>
      </c>
      <c r="O3173" s="384">
        <v>28.839537724007716</v>
      </c>
      <c r="P3173" s="367">
        <v>2.262</v>
      </c>
      <c r="Q3173" s="367">
        <v>156</v>
      </c>
      <c r="R3173" s="384">
        <v>156.66256473401452</v>
      </c>
      <c r="S3173" s="367">
        <v>2.1840000000000002</v>
      </c>
      <c r="T3173" s="367">
        <v>5379.3103448275824</v>
      </c>
      <c r="U3173" s="384">
        <v>8481.9480802193484</v>
      </c>
      <c r="V3173" s="367">
        <v>155.99999999999989</v>
      </c>
      <c r="W3173" s="367">
        <v>259999.99999999939</v>
      </c>
      <c r="X3173" s="384">
        <v>12612.891945434792</v>
      </c>
      <c r="Y3173" s="386">
        <v>155.99999999999963</v>
      </c>
      <c r="Z3173" s="367"/>
      <c r="AA3173" s="367"/>
      <c r="AB3173" s="367"/>
      <c r="AC3173" s="367"/>
      <c r="AD3173" s="367"/>
      <c r="AE3173" s="367"/>
      <c r="AF3173" s="367"/>
      <c r="AG3173" s="367"/>
      <c r="AH3173" s="367"/>
      <c r="AI3173" s="367"/>
      <c r="AJ3173" s="367"/>
      <c r="AK3173" s="367"/>
      <c r="AL3173" s="367"/>
      <c r="AM3173" s="367"/>
      <c r="AN3173" s="367"/>
      <c r="AO3173" s="367"/>
      <c r="AP3173" s="367"/>
      <c r="AQ3173" s="367"/>
      <c r="AR3173" s="367"/>
      <c r="AS3173" s="367"/>
      <c r="AT3173" s="367"/>
    </row>
    <row r="3174" spans="2:46" ht="13.8">
      <c r="B3174" s="26">
        <v>26.166666666666714</v>
      </c>
      <c r="C3174" s="363">
        <v>54.623660761161482</v>
      </c>
      <c r="D3174" s="367">
        <v>157.00000000000028</v>
      </c>
      <c r="E3174" s="367">
        <v>7302.3255813953647</v>
      </c>
      <c r="F3174" s="367">
        <v>-1374.9174184730339</v>
      </c>
      <c r="G3174" s="367">
        <v>157.00000000000034</v>
      </c>
      <c r="H3174" s="367">
        <v>39250</v>
      </c>
      <c r="I3174" s="384">
        <v>-23314.880180112184</v>
      </c>
      <c r="J3174" s="367">
        <v>157</v>
      </c>
      <c r="K3174" s="367">
        <v>9515.1515151515232</v>
      </c>
      <c r="L3174" s="384">
        <v>11270.367529519521</v>
      </c>
      <c r="M3174" s="367">
        <v>157.00000000000014</v>
      </c>
      <c r="N3174" s="367">
        <v>157</v>
      </c>
      <c r="O3174" s="384">
        <v>28.716791919637085</v>
      </c>
      <c r="P3174" s="367">
        <v>2.2765</v>
      </c>
      <c r="Q3174" s="367">
        <v>157</v>
      </c>
      <c r="R3174" s="384">
        <v>157.52163136727248</v>
      </c>
      <c r="S3174" s="367">
        <v>2.198</v>
      </c>
      <c r="T3174" s="367">
        <v>5413.7931034482717</v>
      </c>
      <c r="U3174" s="384">
        <v>8517.0563040915004</v>
      </c>
      <c r="V3174" s="367">
        <v>156.99999999999989</v>
      </c>
      <c r="W3174" s="367">
        <v>261666.66666666605</v>
      </c>
      <c r="X3174" s="384">
        <v>12693.027488971666</v>
      </c>
      <c r="Y3174" s="386">
        <v>156.9999999999996</v>
      </c>
      <c r="Z3174" s="367"/>
      <c r="AA3174" s="367"/>
      <c r="AB3174" s="367"/>
      <c r="AC3174" s="367"/>
      <c r="AD3174" s="367"/>
      <c r="AE3174" s="367"/>
      <c r="AF3174" s="367"/>
      <c r="AG3174" s="367"/>
      <c r="AH3174" s="367"/>
      <c r="AI3174" s="367"/>
      <c r="AJ3174" s="367"/>
      <c r="AK3174" s="367"/>
      <c r="AL3174" s="367"/>
      <c r="AM3174" s="367"/>
      <c r="AN3174" s="367"/>
      <c r="AO3174" s="367"/>
      <c r="AP3174" s="367"/>
      <c r="AQ3174" s="367"/>
      <c r="AR3174" s="367"/>
      <c r="AS3174" s="367"/>
      <c r="AT3174" s="367"/>
    </row>
    <row r="3175" spans="2:46" ht="13.8">
      <c r="B3175" s="26">
        <v>26.333333333333382</v>
      </c>
      <c r="C3175" s="363">
        <v>54.971462277716618</v>
      </c>
      <c r="D3175" s="367">
        <v>158.00000000000031</v>
      </c>
      <c r="E3175" s="367">
        <v>7348.8372093023418</v>
      </c>
      <c r="F3175" s="367">
        <v>-1408.6593137320394</v>
      </c>
      <c r="G3175" s="367">
        <v>158.00000000000037</v>
      </c>
      <c r="H3175" s="367">
        <v>39500</v>
      </c>
      <c r="I3175" s="384">
        <v>-23757.520974933384</v>
      </c>
      <c r="J3175" s="367">
        <v>158</v>
      </c>
      <c r="K3175" s="367">
        <v>9575.7575757575833</v>
      </c>
      <c r="L3175" s="384">
        <v>11323.028858903486</v>
      </c>
      <c r="M3175" s="367">
        <v>158.00000000000014</v>
      </c>
      <c r="N3175" s="367">
        <v>158</v>
      </c>
      <c r="O3175" s="384">
        <v>28.590127457483849</v>
      </c>
      <c r="P3175" s="367">
        <v>2.2909999999999999</v>
      </c>
      <c r="Q3175" s="367">
        <v>158</v>
      </c>
      <c r="R3175" s="384">
        <v>158.37884856643402</v>
      </c>
      <c r="S3175" s="367">
        <v>2.2120000000000002</v>
      </c>
      <c r="T3175" s="367">
        <v>5448.275862068961</v>
      </c>
      <c r="U3175" s="384">
        <v>8551.9191363944738</v>
      </c>
      <c r="V3175" s="367">
        <v>157.99999999999986</v>
      </c>
      <c r="W3175" s="367">
        <v>263333.33333333273</v>
      </c>
      <c r="X3175" s="384">
        <v>12773.15390731226</v>
      </c>
      <c r="Y3175" s="386">
        <v>157.99999999999963</v>
      </c>
      <c r="Z3175" s="367"/>
      <c r="AA3175" s="367"/>
      <c r="AB3175" s="367"/>
      <c r="AC3175" s="367"/>
      <c r="AD3175" s="367"/>
      <c r="AE3175" s="367"/>
      <c r="AF3175" s="367"/>
      <c r="AG3175" s="367"/>
      <c r="AH3175" s="367"/>
      <c r="AI3175" s="367"/>
      <c r="AJ3175" s="367"/>
      <c r="AK3175" s="367"/>
      <c r="AL3175" s="367"/>
      <c r="AM3175" s="367"/>
      <c r="AN3175" s="367"/>
      <c r="AO3175" s="367"/>
      <c r="AP3175" s="367"/>
      <c r="AQ3175" s="367"/>
      <c r="AR3175" s="367"/>
      <c r="AS3175" s="367"/>
      <c r="AT3175" s="367"/>
    </row>
    <row r="3176" spans="2:46" ht="13.8">
      <c r="B3176" s="26">
        <v>26.50000000000005</v>
      </c>
      <c r="C3176" s="363">
        <v>55.319262276682288</v>
      </c>
      <c r="D3176" s="367">
        <v>159.00000000000031</v>
      </c>
      <c r="E3176" s="367">
        <v>7395.3488372093188</v>
      </c>
      <c r="F3176" s="367">
        <v>-1442.7174679717091</v>
      </c>
      <c r="G3176" s="367">
        <v>159.00000000000037</v>
      </c>
      <c r="H3176" s="367">
        <v>39750</v>
      </c>
      <c r="I3176" s="384">
        <v>-24203.885040302575</v>
      </c>
      <c r="J3176" s="367">
        <v>159</v>
      </c>
      <c r="K3176" s="367">
        <v>9636.3636363636433</v>
      </c>
      <c r="L3176" s="384">
        <v>11375.448106628477</v>
      </c>
      <c r="M3176" s="367">
        <v>159.00000000000011</v>
      </c>
      <c r="N3176" s="367">
        <v>159</v>
      </c>
      <c r="O3176" s="384">
        <v>28.459544337548003</v>
      </c>
      <c r="P3176" s="367">
        <v>2.3054999999999999</v>
      </c>
      <c r="Q3176" s="367">
        <v>159</v>
      </c>
      <c r="R3176" s="384">
        <v>159.23421633149897</v>
      </c>
      <c r="S3176" s="367">
        <v>2.226</v>
      </c>
      <c r="T3176" s="367">
        <v>5482.7586206896503</v>
      </c>
      <c r="U3176" s="384">
        <v>8586.5365771282686</v>
      </c>
      <c r="V3176" s="367">
        <v>158.99999999999986</v>
      </c>
      <c r="W3176" s="367">
        <v>264999.99999999942</v>
      </c>
      <c r="X3176" s="384">
        <v>12853.271200456571</v>
      </c>
      <c r="Y3176" s="386">
        <v>158.99999999999963</v>
      </c>
      <c r="Z3176" s="367"/>
      <c r="AA3176" s="367"/>
      <c r="AB3176" s="367"/>
      <c r="AC3176" s="367"/>
      <c r="AD3176" s="367"/>
      <c r="AE3176" s="367"/>
      <c r="AF3176" s="367"/>
      <c r="AG3176" s="367"/>
      <c r="AH3176" s="367"/>
      <c r="AI3176" s="367"/>
      <c r="AJ3176" s="367"/>
      <c r="AK3176" s="367"/>
      <c r="AL3176" s="367"/>
      <c r="AM3176" s="367"/>
      <c r="AN3176" s="367"/>
      <c r="AO3176" s="367"/>
      <c r="AP3176" s="367"/>
      <c r="AQ3176" s="367"/>
      <c r="AR3176" s="367"/>
      <c r="AS3176" s="367"/>
      <c r="AT3176" s="367"/>
    </row>
    <row r="3177" spans="2:46" ht="13.8">
      <c r="B3177" s="26">
        <v>26.666666666666718</v>
      </c>
      <c r="C3177" s="363">
        <v>55.667060758058511</v>
      </c>
      <c r="D3177" s="367">
        <v>160.00000000000031</v>
      </c>
      <c r="E3177" s="367">
        <v>7441.8604651162959</v>
      </c>
      <c r="F3177" s="367">
        <v>-1477.0918811920444</v>
      </c>
      <c r="G3177" s="367">
        <v>160.00000000000037</v>
      </c>
      <c r="H3177" s="367">
        <v>40000</v>
      </c>
      <c r="I3177" s="384">
        <v>-24653.972376219768</v>
      </c>
      <c r="J3177" s="367">
        <v>160</v>
      </c>
      <c r="K3177" s="367">
        <v>9696.9696969697034</v>
      </c>
      <c r="L3177" s="384">
        <v>11427.625272694497</v>
      </c>
      <c r="M3177" s="367">
        <v>160.00000000000011</v>
      </c>
      <c r="N3177" s="367">
        <v>160</v>
      </c>
      <c r="O3177" s="384">
        <v>28.325042559829548</v>
      </c>
      <c r="P3177" s="367">
        <v>2.3199999999999998</v>
      </c>
      <c r="Q3177" s="367">
        <v>160</v>
      </c>
      <c r="R3177" s="384">
        <v>160.08773466246743</v>
      </c>
      <c r="S3177" s="367">
        <v>2.2399999999999998</v>
      </c>
      <c r="T3177" s="367">
        <v>5517.2413793103397</v>
      </c>
      <c r="U3177" s="384">
        <v>8620.9086262928868</v>
      </c>
      <c r="V3177" s="367">
        <v>159.99999999999986</v>
      </c>
      <c r="W3177" s="367">
        <v>266666.6666666661</v>
      </c>
      <c r="X3177" s="384">
        <v>12933.3793684046</v>
      </c>
      <c r="Y3177" s="386">
        <v>159.99999999999963</v>
      </c>
      <c r="Z3177" s="367"/>
      <c r="AA3177" s="367"/>
      <c r="AB3177" s="367"/>
      <c r="AC3177" s="367"/>
      <c r="AD3177" s="367"/>
      <c r="AE3177" s="367"/>
      <c r="AF3177" s="367"/>
      <c r="AG3177" s="367"/>
      <c r="AH3177" s="367"/>
      <c r="AI3177" s="367"/>
      <c r="AJ3177" s="367"/>
      <c r="AK3177" s="367"/>
      <c r="AL3177" s="367"/>
      <c r="AM3177" s="367"/>
      <c r="AN3177" s="367"/>
      <c r="AO3177" s="367"/>
      <c r="AP3177" s="367"/>
      <c r="AQ3177" s="367"/>
      <c r="AR3177" s="367"/>
      <c r="AS3177" s="367"/>
      <c r="AT3177" s="367"/>
    </row>
    <row r="3178" spans="2:46" ht="13.8">
      <c r="B3178" s="26">
        <v>26.833333333333385</v>
      </c>
      <c r="C3178" s="363">
        <v>56.01485772184526</v>
      </c>
      <c r="D3178" s="367">
        <v>161.00000000000031</v>
      </c>
      <c r="E3178" s="367">
        <v>7488.372093023273</v>
      </c>
      <c r="F3178" s="367">
        <v>-1511.7825533930447</v>
      </c>
      <c r="G3178" s="367">
        <v>161.00000000000037</v>
      </c>
      <c r="H3178" s="367">
        <v>40250</v>
      </c>
      <c r="I3178" s="384">
        <v>-25107.782982684959</v>
      </c>
      <c r="J3178" s="367">
        <v>161</v>
      </c>
      <c r="K3178" s="367">
        <v>9757.5757575757634</v>
      </c>
      <c r="L3178" s="384">
        <v>11479.560357101545</v>
      </c>
      <c r="M3178" s="367">
        <v>161.00000000000011</v>
      </c>
      <c r="N3178" s="367">
        <v>161</v>
      </c>
      <c r="O3178" s="384">
        <v>28.186622124328473</v>
      </c>
      <c r="P3178" s="367">
        <v>2.3345000000000002</v>
      </c>
      <c r="Q3178" s="367">
        <v>161</v>
      </c>
      <c r="R3178" s="384">
        <v>160.93940355933941</v>
      </c>
      <c r="S3178" s="367">
        <v>2.254</v>
      </c>
      <c r="T3178" s="367">
        <v>5551.724137931029</v>
      </c>
      <c r="U3178" s="384">
        <v>8655.0352838883246</v>
      </c>
      <c r="V3178" s="367">
        <v>160.99999999999983</v>
      </c>
      <c r="W3178" s="367">
        <v>268333.33333333279</v>
      </c>
      <c r="X3178" s="384">
        <v>13013.478411156344</v>
      </c>
      <c r="Y3178" s="386">
        <v>160.99999999999966</v>
      </c>
      <c r="Z3178" s="367"/>
      <c r="AA3178" s="367"/>
      <c r="AB3178" s="367"/>
      <c r="AC3178" s="367"/>
      <c r="AD3178" s="367"/>
      <c r="AE3178" s="367"/>
      <c r="AF3178" s="367"/>
      <c r="AG3178" s="367"/>
      <c r="AH3178" s="367"/>
      <c r="AI3178" s="367"/>
      <c r="AJ3178" s="367"/>
      <c r="AK3178" s="367"/>
      <c r="AL3178" s="367"/>
      <c r="AM3178" s="367"/>
      <c r="AN3178" s="367"/>
      <c r="AO3178" s="367"/>
      <c r="AP3178" s="367"/>
      <c r="AQ3178" s="367"/>
      <c r="AR3178" s="367"/>
      <c r="AS3178" s="367"/>
      <c r="AT3178" s="367"/>
    </row>
    <row r="3179" spans="2:46" ht="13.8">
      <c r="B3179" s="26">
        <v>27.000000000000053</v>
      </c>
      <c r="C3179" s="363">
        <v>56.362653168042577</v>
      </c>
      <c r="D3179" s="367">
        <v>162.00000000000031</v>
      </c>
      <c r="E3179" s="367">
        <v>7534.8837209302501</v>
      </c>
      <c r="F3179" s="367">
        <v>-1546.7894845747112</v>
      </c>
      <c r="G3179" s="367">
        <v>162.0000000000004</v>
      </c>
      <c r="H3179" s="367">
        <v>40500</v>
      </c>
      <c r="I3179" s="384">
        <v>-25565.316859698145</v>
      </c>
      <c r="J3179" s="367">
        <v>162</v>
      </c>
      <c r="K3179" s="367">
        <v>9818.1818181818235</v>
      </c>
      <c r="L3179" s="384">
        <v>11531.253359849616</v>
      </c>
      <c r="M3179" s="367">
        <v>162.00000000000009</v>
      </c>
      <c r="N3179" s="367">
        <v>162</v>
      </c>
      <c r="O3179" s="384">
        <v>28.044283031044806</v>
      </c>
      <c r="P3179" s="367">
        <v>2.3489999999999998</v>
      </c>
      <c r="Q3179" s="367">
        <v>162</v>
      </c>
      <c r="R3179" s="384">
        <v>161.78922302211487</v>
      </c>
      <c r="S3179" s="367">
        <v>2.2680000000000002</v>
      </c>
      <c r="T3179" s="367">
        <v>5586.2068965517183</v>
      </c>
      <c r="U3179" s="384">
        <v>8688.916549914582</v>
      </c>
      <c r="V3179" s="367">
        <v>161.99999999999983</v>
      </c>
      <c r="W3179" s="367">
        <v>269999.99999999948</v>
      </c>
      <c r="X3179" s="384">
        <v>13093.568328711806</v>
      </c>
      <c r="Y3179" s="386">
        <v>161.99999999999966</v>
      </c>
      <c r="Z3179" s="367"/>
      <c r="AA3179" s="367"/>
      <c r="AB3179" s="367"/>
      <c r="AC3179" s="367"/>
      <c r="AD3179" s="367"/>
      <c r="AE3179" s="367"/>
      <c r="AF3179" s="367"/>
      <c r="AG3179" s="367"/>
      <c r="AH3179" s="367"/>
      <c r="AI3179" s="367"/>
      <c r="AJ3179" s="367"/>
      <c r="AK3179" s="367"/>
      <c r="AL3179" s="367"/>
      <c r="AM3179" s="367"/>
      <c r="AN3179" s="367"/>
      <c r="AO3179" s="367"/>
      <c r="AP3179" s="367"/>
      <c r="AQ3179" s="367"/>
      <c r="AR3179" s="367"/>
      <c r="AS3179" s="367"/>
      <c r="AT3179" s="367"/>
    </row>
    <row r="3180" spans="2:46" ht="13.8">
      <c r="B3180" s="26">
        <v>27.166666666666721</v>
      </c>
      <c r="C3180" s="363">
        <v>56.710447096650427</v>
      </c>
      <c r="D3180" s="367">
        <v>163.00000000000034</v>
      </c>
      <c r="E3180" s="367">
        <v>7581.3953488372272</v>
      </c>
      <c r="F3180" s="367">
        <v>-1582.1126747370422</v>
      </c>
      <c r="G3180" s="367">
        <v>163.0000000000004</v>
      </c>
      <c r="H3180" s="367">
        <v>40750</v>
      </c>
      <c r="I3180" s="384">
        <v>-26026.574007259329</v>
      </c>
      <c r="J3180" s="367">
        <v>163</v>
      </c>
      <c r="K3180" s="367">
        <v>9878.7878787878835</v>
      </c>
      <c r="L3180" s="384">
        <v>11582.704280938719</v>
      </c>
      <c r="M3180" s="367">
        <v>163.00000000000009</v>
      </c>
      <c r="N3180" s="367">
        <v>163</v>
      </c>
      <c r="O3180" s="384">
        <v>27.898025279978519</v>
      </c>
      <c r="P3180" s="367">
        <v>2.3635000000000002</v>
      </c>
      <c r="Q3180" s="367">
        <v>163</v>
      </c>
      <c r="R3180" s="384">
        <v>162.63719305079385</v>
      </c>
      <c r="S3180" s="367">
        <v>2.282</v>
      </c>
      <c r="T3180" s="367">
        <v>5620.6896551724076</v>
      </c>
      <c r="U3180" s="384">
        <v>8722.5524243716645</v>
      </c>
      <c r="V3180" s="367">
        <v>162.9999999999998</v>
      </c>
      <c r="W3180" s="367">
        <v>271666.66666666616</v>
      </c>
      <c r="X3180" s="384">
        <v>13173.649121070986</v>
      </c>
      <c r="Y3180" s="386">
        <v>162.99999999999969</v>
      </c>
      <c r="Z3180" s="367"/>
      <c r="AA3180" s="367"/>
      <c r="AB3180" s="367"/>
      <c r="AC3180" s="367"/>
      <c r="AD3180" s="367"/>
      <c r="AE3180" s="367"/>
      <c r="AF3180" s="367"/>
      <c r="AG3180" s="367"/>
      <c r="AH3180" s="367"/>
      <c r="AI3180" s="367"/>
      <c r="AJ3180" s="367"/>
      <c r="AK3180" s="367"/>
      <c r="AL3180" s="367"/>
      <c r="AM3180" s="367"/>
      <c r="AN3180" s="367"/>
      <c r="AO3180" s="367"/>
      <c r="AP3180" s="367"/>
      <c r="AQ3180" s="367"/>
      <c r="AR3180" s="367"/>
      <c r="AS3180" s="367"/>
      <c r="AT3180" s="367"/>
    </row>
    <row r="3181" spans="2:46" ht="13.8">
      <c r="B3181" s="26">
        <v>27.333333333333389</v>
      </c>
      <c r="C3181" s="363">
        <v>57.05823950766883</v>
      </c>
      <c r="D3181" s="367">
        <v>164.00000000000034</v>
      </c>
      <c r="E3181" s="367">
        <v>7627.9069767442043</v>
      </c>
      <c r="F3181" s="367">
        <v>-1617.752123880038</v>
      </c>
      <c r="G3181" s="367">
        <v>164.0000000000004</v>
      </c>
      <c r="H3181" s="367">
        <v>41000</v>
      </c>
      <c r="I3181" s="384">
        <v>-26491.5544253685</v>
      </c>
      <c r="J3181" s="367">
        <v>163.99999999999997</v>
      </c>
      <c r="K3181" s="367">
        <v>9939.3939393939436</v>
      </c>
      <c r="L3181" s="384">
        <v>11633.913120368848</v>
      </c>
      <c r="M3181" s="367">
        <v>164.00000000000009</v>
      </c>
      <c r="N3181" s="367">
        <v>164</v>
      </c>
      <c r="O3181" s="384">
        <v>27.74784887112963</v>
      </c>
      <c r="P3181" s="367">
        <v>2.3780000000000001</v>
      </c>
      <c r="Q3181" s="367">
        <v>164</v>
      </c>
      <c r="R3181" s="384">
        <v>163.48331364537628</v>
      </c>
      <c r="S3181" s="367">
        <v>2.2959999999999998</v>
      </c>
      <c r="T3181" s="367">
        <v>5655.1724137930969</v>
      </c>
      <c r="U3181" s="384">
        <v>8755.9429072595649</v>
      </c>
      <c r="V3181" s="367">
        <v>163.9999999999998</v>
      </c>
      <c r="W3181" s="367">
        <v>273333.33333333285</v>
      </c>
      <c r="X3181" s="384">
        <v>13253.720788233884</v>
      </c>
      <c r="Y3181" s="386">
        <v>163.99999999999972</v>
      </c>
      <c r="Z3181" s="367"/>
      <c r="AA3181" s="367"/>
      <c r="AB3181" s="367"/>
      <c r="AC3181" s="367"/>
      <c r="AD3181" s="367"/>
      <c r="AE3181" s="367"/>
      <c r="AF3181" s="367"/>
      <c r="AG3181" s="367"/>
      <c r="AH3181" s="367"/>
      <c r="AI3181" s="367"/>
      <c r="AJ3181" s="367"/>
      <c r="AK3181" s="367"/>
      <c r="AL3181" s="367"/>
      <c r="AM3181" s="367"/>
      <c r="AN3181" s="367"/>
      <c r="AO3181" s="367"/>
      <c r="AP3181" s="367"/>
      <c r="AQ3181" s="367"/>
      <c r="AR3181" s="367"/>
      <c r="AS3181" s="367"/>
      <c r="AT3181" s="367"/>
    </row>
    <row r="3182" spans="2:46" ht="13.8">
      <c r="B3182" s="26">
        <v>27.500000000000057</v>
      </c>
      <c r="C3182" s="363">
        <v>57.406030401097766</v>
      </c>
      <c r="D3182" s="367">
        <v>165.00000000000034</v>
      </c>
      <c r="E3182" s="367">
        <v>7674.4186046511813</v>
      </c>
      <c r="F3182" s="367">
        <v>-1653.7078320036992</v>
      </c>
      <c r="G3182" s="367">
        <v>165.0000000000004</v>
      </c>
      <c r="H3182" s="367">
        <v>41250</v>
      </c>
      <c r="I3182" s="384">
        <v>-26960.258114025677</v>
      </c>
      <c r="J3182" s="367">
        <v>164.99999999999997</v>
      </c>
      <c r="K3182" s="367">
        <v>10000.000000000004</v>
      </c>
      <c r="L3182" s="384">
        <v>11684.879878140004</v>
      </c>
      <c r="M3182" s="367">
        <v>165.00000000000006</v>
      </c>
      <c r="N3182" s="367">
        <v>165</v>
      </c>
      <c r="O3182" s="384">
        <v>27.593753804498128</v>
      </c>
      <c r="P3182" s="367">
        <v>2.3925000000000001</v>
      </c>
      <c r="Q3182" s="367">
        <v>165</v>
      </c>
      <c r="R3182" s="384">
        <v>164.32758480586227</v>
      </c>
      <c r="S3182" s="367">
        <v>2.31</v>
      </c>
      <c r="T3182" s="367">
        <v>5689.6551724137862</v>
      </c>
      <c r="U3182" s="384">
        <v>8789.0879985782867</v>
      </c>
      <c r="V3182" s="367">
        <v>164.9999999999998</v>
      </c>
      <c r="W3182" s="367">
        <v>274999.99999999953</v>
      </c>
      <c r="X3182" s="384">
        <v>13333.783330200496</v>
      </c>
      <c r="Y3182" s="386">
        <v>164.99999999999972</v>
      </c>
      <c r="Z3182" s="367"/>
      <c r="AA3182" s="367"/>
      <c r="AB3182" s="367"/>
      <c r="AC3182" s="367"/>
      <c r="AD3182" s="367"/>
      <c r="AE3182" s="367"/>
      <c r="AF3182" s="367"/>
      <c r="AG3182" s="367"/>
      <c r="AH3182" s="367"/>
      <c r="AI3182" s="367"/>
      <c r="AJ3182" s="367"/>
      <c r="AK3182" s="367"/>
      <c r="AL3182" s="367"/>
      <c r="AM3182" s="367"/>
      <c r="AN3182" s="367"/>
      <c r="AO3182" s="367"/>
      <c r="AP3182" s="367"/>
      <c r="AQ3182" s="367"/>
      <c r="AR3182" s="367"/>
      <c r="AS3182" s="367"/>
      <c r="AT3182" s="367"/>
    </row>
    <row r="3183" spans="2:46" ht="13.8">
      <c r="B3183" s="26">
        <v>27.666666666666725</v>
      </c>
      <c r="C3183" s="363">
        <v>57.753819776937256</v>
      </c>
      <c r="D3183" s="367">
        <v>166.00000000000034</v>
      </c>
      <c r="E3183" s="367">
        <v>7720.9302325581584</v>
      </c>
      <c r="F3183" s="367">
        <v>-1689.9797991080266</v>
      </c>
      <c r="G3183" s="367">
        <v>166.00000000000043</v>
      </c>
      <c r="H3183" s="367">
        <v>41500</v>
      </c>
      <c r="I3183" s="384">
        <v>-27432.685073230856</v>
      </c>
      <c r="J3183" s="367">
        <v>165.99999999999997</v>
      </c>
      <c r="K3183" s="367">
        <v>10060.606060606064</v>
      </c>
      <c r="L3183" s="384">
        <v>11735.604554252192</v>
      </c>
      <c r="M3183" s="367">
        <v>166.00000000000006</v>
      </c>
      <c r="N3183" s="367">
        <v>166</v>
      </c>
      <c r="O3183" s="384">
        <v>27.43574008008402</v>
      </c>
      <c r="P3183" s="367">
        <v>2.407</v>
      </c>
      <c r="Q3183" s="367">
        <v>166</v>
      </c>
      <c r="R3183" s="384">
        <v>165.17000653225173</v>
      </c>
      <c r="S3183" s="367">
        <v>2.3240000000000003</v>
      </c>
      <c r="T3183" s="367">
        <v>5724.1379310344755</v>
      </c>
      <c r="U3183" s="384">
        <v>8821.98769832783</v>
      </c>
      <c r="V3183" s="367">
        <v>165.99999999999977</v>
      </c>
      <c r="W3183" s="367">
        <v>276666.66666666622</v>
      </c>
      <c r="X3183" s="384">
        <v>13413.836746970825</v>
      </c>
      <c r="Y3183" s="386">
        <v>165.99999999999974</v>
      </c>
      <c r="Z3183" s="367"/>
      <c r="AA3183" s="367"/>
      <c r="AB3183" s="367"/>
      <c r="AC3183" s="367"/>
      <c r="AD3183" s="367"/>
      <c r="AE3183" s="367"/>
      <c r="AF3183" s="367"/>
      <c r="AG3183" s="367"/>
      <c r="AH3183" s="367"/>
      <c r="AI3183" s="367"/>
      <c r="AJ3183" s="367"/>
      <c r="AK3183" s="367"/>
      <c r="AL3183" s="367"/>
      <c r="AM3183" s="367"/>
      <c r="AN3183" s="367"/>
      <c r="AO3183" s="367"/>
      <c r="AP3183" s="367"/>
      <c r="AQ3183" s="367"/>
      <c r="AR3183" s="367"/>
      <c r="AS3183" s="367"/>
      <c r="AT3183" s="367"/>
    </row>
    <row r="3184" spans="2:46" ht="13.8">
      <c r="B3184" s="26">
        <v>27.833333333333393</v>
      </c>
      <c r="C3184" s="363">
        <v>58.101607635187293</v>
      </c>
      <c r="D3184" s="367">
        <v>167.00000000000037</v>
      </c>
      <c r="E3184" s="367">
        <v>7767.4418604651355</v>
      </c>
      <c r="F3184" s="367">
        <v>-1726.5680251930185</v>
      </c>
      <c r="G3184" s="367">
        <v>167.00000000000043</v>
      </c>
      <c r="H3184" s="367">
        <v>41750</v>
      </c>
      <c r="I3184" s="384">
        <v>-27908.835302984029</v>
      </c>
      <c r="J3184" s="367">
        <v>166.99999999999997</v>
      </c>
      <c r="K3184" s="367">
        <v>10121.212121212124</v>
      </c>
      <c r="L3184" s="384">
        <v>11786.087148705405</v>
      </c>
      <c r="M3184" s="367">
        <v>167.00000000000006</v>
      </c>
      <c r="N3184" s="367">
        <v>167</v>
      </c>
      <c r="O3184" s="384">
        <v>27.273807697887303</v>
      </c>
      <c r="P3184" s="367">
        <v>2.4215</v>
      </c>
      <c r="Q3184" s="367">
        <v>167</v>
      </c>
      <c r="R3184" s="384">
        <v>166.01057882454467</v>
      </c>
      <c r="S3184" s="367">
        <v>2.3379999999999996</v>
      </c>
      <c r="T3184" s="367">
        <v>5758.6206896551648</v>
      </c>
      <c r="U3184" s="384">
        <v>8854.6420065081966</v>
      </c>
      <c r="V3184" s="367">
        <v>166.9999999999998</v>
      </c>
      <c r="W3184" s="367">
        <v>278333.33333333291</v>
      </c>
      <c r="X3184" s="384">
        <v>13493.881038544871</v>
      </c>
      <c r="Y3184" s="386">
        <v>166.99999999999974</v>
      </c>
      <c r="Z3184" s="367"/>
      <c r="AA3184" s="367"/>
      <c r="AB3184" s="367"/>
      <c r="AC3184" s="367"/>
      <c r="AD3184" s="367"/>
      <c r="AE3184" s="367"/>
      <c r="AF3184" s="367"/>
      <c r="AG3184" s="367"/>
      <c r="AH3184" s="367"/>
      <c r="AI3184" s="367"/>
      <c r="AJ3184" s="367"/>
      <c r="AK3184" s="367"/>
      <c r="AL3184" s="367"/>
      <c r="AM3184" s="367"/>
      <c r="AN3184" s="367"/>
      <c r="AO3184" s="367"/>
      <c r="AP3184" s="367"/>
      <c r="AQ3184" s="367"/>
      <c r="AR3184" s="367"/>
      <c r="AS3184" s="367"/>
      <c r="AT3184" s="367"/>
    </row>
    <row r="3185" spans="2:46" ht="13.8">
      <c r="B3185" s="26">
        <v>28.00000000000006</v>
      </c>
      <c r="C3185" s="363">
        <v>58.449393975847883</v>
      </c>
      <c r="D3185" s="367">
        <v>168.00000000000037</v>
      </c>
      <c r="E3185" s="367">
        <v>7813.9534883721126</v>
      </c>
      <c r="F3185" s="367">
        <v>-1763.4725102586754</v>
      </c>
      <c r="G3185" s="367">
        <v>168.00000000000043</v>
      </c>
      <c r="H3185" s="367">
        <v>42000</v>
      </c>
      <c r="I3185" s="384">
        <v>-28388.708803285204</v>
      </c>
      <c r="J3185" s="367">
        <v>167.99999999999997</v>
      </c>
      <c r="K3185" s="367">
        <v>10181.818181818184</v>
      </c>
      <c r="L3185" s="384">
        <v>11836.327661499639</v>
      </c>
      <c r="M3185" s="367">
        <v>168.00000000000003</v>
      </c>
      <c r="N3185" s="367">
        <v>168</v>
      </c>
      <c r="O3185" s="384">
        <v>27.10795665790798</v>
      </c>
      <c r="P3185" s="367">
        <v>2.4359999999999999</v>
      </c>
      <c r="Q3185" s="367">
        <v>168</v>
      </c>
      <c r="R3185" s="384">
        <v>166.8493016827411</v>
      </c>
      <c r="S3185" s="367">
        <v>2.3519999999999999</v>
      </c>
      <c r="T3185" s="367">
        <v>5793.1034482758541</v>
      </c>
      <c r="U3185" s="384">
        <v>8887.0509231193828</v>
      </c>
      <c r="V3185" s="367">
        <v>167.99999999999977</v>
      </c>
      <c r="W3185" s="367">
        <v>279999.99999999959</v>
      </c>
      <c r="X3185" s="384">
        <v>13573.916204922636</v>
      </c>
      <c r="Y3185" s="386">
        <v>167.99999999999977</v>
      </c>
      <c r="Z3185" s="367"/>
      <c r="AA3185" s="367"/>
      <c r="AB3185" s="367"/>
      <c r="AC3185" s="367"/>
      <c r="AD3185" s="367"/>
      <c r="AE3185" s="367"/>
      <c r="AF3185" s="367"/>
      <c r="AG3185" s="367"/>
      <c r="AH3185" s="367"/>
      <c r="AI3185" s="367"/>
      <c r="AJ3185" s="367"/>
      <c r="AK3185" s="367"/>
      <c r="AL3185" s="367"/>
      <c r="AM3185" s="367"/>
      <c r="AN3185" s="367"/>
      <c r="AO3185" s="367"/>
      <c r="AP3185" s="367"/>
      <c r="AQ3185" s="367"/>
      <c r="AR3185" s="367"/>
      <c r="AS3185" s="367"/>
      <c r="AT3185" s="367"/>
    </row>
    <row r="3186" spans="2:46" ht="13.8">
      <c r="B3186" s="26">
        <v>28.166666666666728</v>
      </c>
      <c r="C3186" s="363">
        <v>58.797178798918999</v>
      </c>
      <c r="D3186" s="367">
        <v>169.00000000000037</v>
      </c>
      <c r="E3186" s="367">
        <v>7860.4651162790897</v>
      </c>
      <c r="F3186" s="367">
        <v>-1800.693254304997</v>
      </c>
      <c r="G3186" s="367">
        <v>169.00000000000043</v>
      </c>
      <c r="H3186" s="367">
        <v>42250</v>
      </c>
      <c r="I3186" s="384">
        <v>-28872.305574134374</v>
      </c>
      <c r="J3186" s="367">
        <v>168.99999999999997</v>
      </c>
      <c r="K3186" s="367">
        <v>10242.424242424244</v>
      </c>
      <c r="L3186" s="384">
        <v>11886.326092634907</v>
      </c>
      <c r="M3186" s="367">
        <v>169.00000000000003</v>
      </c>
      <c r="N3186" s="367">
        <v>169</v>
      </c>
      <c r="O3186" s="384">
        <v>26.938186960146041</v>
      </c>
      <c r="P3186" s="367">
        <v>2.4504999999999999</v>
      </c>
      <c r="Q3186" s="367">
        <v>169</v>
      </c>
      <c r="R3186" s="384">
        <v>167.68617510684109</v>
      </c>
      <c r="S3186" s="367">
        <v>2.3660000000000001</v>
      </c>
      <c r="T3186" s="367">
        <v>5827.5862068965434</v>
      </c>
      <c r="U3186" s="384">
        <v>8919.2144481613905</v>
      </c>
      <c r="V3186" s="367">
        <v>168.99999999999977</v>
      </c>
      <c r="W3186" s="367">
        <v>281666.66666666628</v>
      </c>
      <c r="X3186" s="384">
        <v>13653.942246104114</v>
      </c>
      <c r="Y3186" s="386">
        <v>168.99999999999977</v>
      </c>
      <c r="Z3186" s="367"/>
      <c r="AA3186" s="367"/>
      <c r="AB3186" s="367"/>
      <c r="AC3186" s="367"/>
      <c r="AD3186" s="367"/>
      <c r="AE3186" s="367"/>
      <c r="AF3186" s="367"/>
      <c r="AG3186" s="367"/>
      <c r="AH3186" s="367"/>
      <c r="AI3186" s="367"/>
      <c r="AJ3186" s="367"/>
      <c r="AK3186" s="367"/>
      <c r="AL3186" s="367"/>
      <c r="AM3186" s="367"/>
      <c r="AN3186" s="367"/>
      <c r="AO3186" s="367"/>
      <c r="AP3186" s="367"/>
      <c r="AQ3186" s="367"/>
      <c r="AR3186" s="367"/>
      <c r="AS3186" s="367"/>
      <c r="AT3186" s="367"/>
    </row>
    <row r="3187" spans="2:46" ht="13.8">
      <c r="B3187" s="26">
        <v>28.333333333333396</v>
      </c>
      <c r="C3187" s="363">
        <v>59.144962104400669</v>
      </c>
      <c r="D3187" s="367">
        <v>170.00000000000037</v>
      </c>
      <c r="E3187" s="367">
        <v>7906.9767441860668</v>
      </c>
      <c r="F3187" s="367">
        <v>-1838.2302573319844</v>
      </c>
      <c r="G3187" s="367">
        <v>170.00000000000043</v>
      </c>
      <c r="H3187" s="367">
        <v>42500</v>
      </c>
      <c r="I3187" s="384">
        <v>-29359.625615531542</v>
      </c>
      <c r="J3187" s="367">
        <v>169.99999999999997</v>
      </c>
      <c r="K3187" s="367">
        <v>10303.030303030304</v>
      </c>
      <c r="L3187" s="384">
        <v>11936.082442111199</v>
      </c>
      <c r="M3187" s="367">
        <v>170.00000000000003</v>
      </c>
      <c r="N3187" s="367">
        <v>170</v>
      </c>
      <c r="O3187" s="384">
        <v>26.764498604601492</v>
      </c>
      <c r="P3187" s="367">
        <v>2.4650000000000003</v>
      </c>
      <c r="Q3187" s="367">
        <v>170</v>
      </c>
      <c r="R3187" s="384">
        <v>168.52119909684455</v>
      </c>
      <c r="S3187" s="367">
        <v>2.3800000000000003</v>
      </c>
      <c r="T3187" s="367">
        <v>5862.0689655172328</v>
      </c>
      <c r="U3187" s="384">
        <v>8951.1325816342178</v>
      </c>
      <c r="V3187" s="367">
        <v>169.99999999999977</v>
      </c>
      <c r="W3187" s="367">
        <v>283333.33333333296</v>
      </c>
      <c r="X3187" s="384">
        <v>13733.959162089312</v>
      </c>
      <c r="Y3187" s="386">
        <v>169.99999999999977</v>
      </c>
      <c r="Z3187" s="367"/>
      <c r="AA3187" s="367"/>
      <c r="AB3187" s="367"/>
      <c r="AC3187" s="367"/>
      <c r="AD3187" s="367"/>
      <c r="AE3187" s="367"/>
      <c r="AF3187" s="367"/>
      <c r="AG3187" s="367"/>
      <c r="AH3187" s="367"/>
      <c r="AI3187" s="367"/>
      <c r="AJ3187" s="367"/>
      <c r="AK3187" s="367"/>
      <c r="AL3187" s="367"/>
      <c r="AM3187" s="367"/>
      <c r="AN3187" s="367"/>
      <c r="AO3187" s="367"/>
      <c r="AP3187" s="367"/>
      <c r="AQ3187" s="367"/>
      <c r="AR3187" s="367"/>
      <c r="AS3187" s="367"/>
      <c r="AT3187" s="367"/>
    </row>
    <row r="3188" spans="2:46" ht="13.8">
      <c r="B3188" s="26">
        <v>28.500000000000064</v>
      </c>
      <c r="C3188" s="363">
        <v>59.492743892292879</v>
      </c>
      <c r="D3188" s="367">
        <v>171.00000000000037</v>
      </c>
      <c r="E3188" s="367">
        <v>7953.4883720930438</v>
      </c>
      <c r="F3188" s="367">
        <v>-1876.0835193396379</v>
      </c>
      <c r="G3188" s="367">
        <v>171.00000000000045</v>
      </c>
      <c r="H3188" s="367">
        <v>42750</v>
      </c>
      <c r="I3188" s="384">
        <v>-29850.668927476709</v>
      </c>
      <c r="J3188" s="367">
        <v>170.99999999999997</v>
      </c>
      <c r="K3188" s="367">
        <v>10363.636363636364</v>
      </c>
      <c r="L3188" s="384">
        <v>11985.596709928519</v>
      </c>
      <c r="M3188" s="367">
        <v>171</v>
      </c>
      <c r="N3188" s="367">
        <v>171</v>
      </c>
      <c r="O3188" s="384">
        <v>26.586891591274345</v>
      </c>
      <c r="P3188" s="367">
        <v>2.4794999999999998</v>
      </c>
      <c r="Q3188" s="367">
        <v>171</v>
      </c>
      <c r="R3188" s="384">
        <v>169.35437365275143</v>
      </c>
      <c r="S3188" s="367">
        <v>2.3939999999999997</v>
      </c>
      <c r="T3188" s="367">
        <v>5896.5517241379221</v>
      </c>
      <c r="U3188" s="384">
        <v>8982.8053235378684</v>
      </c>
      <c r="V3188" s="367">
        <v>170.99999999999974</v>
      </c>
      <c r="W3188" s="367">
        <v>284999.99999999965</v>
      </c>
      <c r="X3188" s="384">
        <v>13813.966952878227</v>
      </c>
      <c r="Y3188" s="386">
        <v>170.9999999999998</v>
      </c>
      <c r="Z3188" s="367"/>
      <c r="AA3188" s="367"/>
      <c r="AB3188" s="367"/>
      <c r="AC3188" s="367"/>
      <c r="AD3188" s="367"/>
      <c r="AE3188" s="367"/>
      <c r="AF3188" s="367"/>
      <c r="AG3188" s="367"/>
      <c r="AH3188" s="367"/>
      <c r="AI3188" s="367"/>
      <c r="AJ3188" s="367"/>
      <c r="AK3188" s="367"/>
      <c r="AL3188" s="367"/>
      <c r="AM3188" s="367"/>
      <c r="AN3188" s="367"/>
      <c r="AO3188" s="367"/>
      <c r="AP3188" s="367"/>
      <c r="AQ3188" s="367"/>
      <c r="AR3188" s="367"/>
      <c r="AS3188" s="367"/>
      <c r="AT3188" s="367"/>
    </row>
    <row r="3189" spans="2:46" ht="13.8">
      <c r="B3189" s="26">
        <v>28.666666666666732</v>
      </c>
      <c r="C3189" s="363">
        <v>59.840524162595649</v>
      </c>
      <c r="D3189" s="367">
        <v>172.0000000000004</v>
      </c>
      <c r="E3189" s="367">
        <v>8000.0000000000209</v>
      </c>
      <c r="F3189" s="367">
        <v>-1914.2530403279559</v>
      </c>
      <c r="G3189" s="367">
        <v>172.00000000000045</v>
      </c>
      <c r="H3189" s="367">
        <v>43000</v>
      </c>
      <c r="I3189" s="384">
        <v>-30345.435509969888</v>
      </c>
      <c r="J3189" s="367">
        <v>172</v>
      </c>
      <c r="K3189" s="367">
        <v>10424.242424242424</v>
      </c>
      <c r="L3189" s="384">
        <v>12034.868896086869</v>
      </c>
      <c r="M3189" s="367">
        <v>172</v>
      </c>
      <c r="N3189" s="367">
        <v>172</v>
      </c>
      <c r="O3189" s="384">
        <v>26.405365920164584</v>
      </c>
      <c r="P3189" s="367">
        <v>2.4940000000000002</v>
      </c>
      <c r="Q3189" s="367">
        <v>172</v>
      </c>
      <c r="R3189" s="384">
        <v>170.18569877456187</v>
      </c>
      <c r="S3189" s="367">
        <v>2.4079999999999999</v>
      </c>
      <c r="T3189" s="367">
        <v>5931.0344827586114</v>
      </c>
      <c r="U3189" s="384">
        <v>9014.2326738723386</v>
      </c>
      <c r="V3189" s="367">
        <v>171.99999999999974</v>
      </c>
      <c r="W3189" s="367">
        <v>286666.66666666634</v>
      </c>
      <c r="X3189" s="384">
        <v>13893.965618470856</v>
      </c>
      <c r="Y3189" s="386">
        <v>171.9999999999998</v>
      </c>
      <c r="Z3189" s="367"/>
      <c r="AA3189" s="367"/>
      <c r="AB3189" s="367"/>
      <c r="AC3189" s="367"/>
      <c r="AD3189" s="367"/>
      <c r="AE3189" s="367"/>
      <c r="AF3189" s="367"/>
      <c r="AG3189" s="367"/>
      <c r="AH3189" s="367"/>
      <c r="AI3189" s="367"/>
      <c r="AJ3189" s="367"/>
      <c r="AK3189" s="367"/>
      <c r="AL3189" s="367"/>
      <c r="AM3189" s="367"/>
      <c r="AN3189" s="367"/>
      <c r="AO3189" s="367"/>
      <c r="AP3189" s="367"/>
      <c r="AQ3189" s="367"/>
      <c r="AR3189" s="367"/>
      <c r="AS3189" s="367"/>
      <c r="AT3189" s="367"/>
    </row>
    <row r="3190" spans="2:46" ht="13.8">
      <c r="B3190" s="26">
        <v>28.8333333333334</v>
      </c>
      <c r="C3190" s="363">
        <v>60.188302915308952</v>
      </c>
      <c r="D3190" s="367">
        <v>173.0000000000004</v>
      </c>
      <c r="E3190" s="367">
        <v>8046.511627906998</v>
      </c>
      <c r="F3190" s="367">
        <v>-1952.7388202969389</v>
      </c>
      <c r="G3190" s="367">
        <v>173.00000000000045</v>
      </c>
      <c r="H3190" s="367">
        <v>43250</v>
      </c>
      <c r="I3190" s="384">
        <v>-30843.925363011054</v>
      </c>
      <c r="J3190" s="367">
        <v>173</v>
      </c>
      <c r="K3190" s="367">
        <v>10484.848484848484</v>
      </c>
      <c r="L3190" s="384">
        <v>12083.899000586245</v>
      </c>
      <c r="M3190" s="367">
        <v>173</v>
      </c>
      <c r="N3190" s="367">
        <v>173</v>
      </c>
      <c r="O3190" s="384">
        <v>26.219921591272218</v>
      </c>
      <c r="P3190" s="367">
        <v>2.5084999999999997</v>
      </c>
      <c r="Q3190" s="367">
        <v>173</v>
      </c>
      <c r="R3190" s="384">
        <v>171.01517446227584</v>
      </c>
      <c r="S3190" s="367">
        <v>2.4220000000000002</v>
      </c>
      <c r="T3190" s="367">
        <v>5965.5172413793007</v>
      </c>
      <c r="U3190" s="384">
        <v>9045.4146326376303</v>
      </c>
      <c r="V3190" s="367">
        <v>172.99999999999972</v>
      </c>
      <c r="W3190" s="367">
        <v>288333.33333333302</v>
      </c>
      <c r="X3190" s="384">
        <v>13973.955158867204</v>
      </c>
      <c r="Y3190" s="386">
        <v>172.9999999999998</v>
      </c>
      <c r="Z3190" s="367"/>
      <c r="AA3190" s="367"/>
      <c r="AB3190" s="367"/>
      <c r="AC3190" s="367"/>
      <c r="AD3190" s="367"/>
      <c r="AE3190" s="367"/>
      <c r="AF3190" s="367"/>
      <c r="AG3190" s="367"/>
      <c r="AH3190" s="367"/>
      <c r="AI3190" s="367"/>
      <c r="AJ3190" s="367"/>
      <c r="AK3190" s="367"/>
      <c r="AL3190" s="367"/>
      <c r="AM3190" s="367"/>
      <c r="AN3190" s="367"/>
      <c r="AO3190" s="367"/>
      <c r="AP3190" s="367"/>
      <c r="AQ3190" s="367"/>
      <c r="AR3190" s="367"/>
      <c r="AS3190" s="367"/>
      <c r="AT3190" s="367"/>
    </row>
    <row r="3191" spans="2:46" ht="13.8">
      <c r="B3191" s="26">
        <v>29.000000000000068</v>
      </c>
      <c r="C3191" s="363">
        <v>60.536080150432809</v>
      </c>
      <c r="D3191" s="367">
        <v>174.0000000000004</v>
      </c>
      <c r="E3191" s="367">
        <v>8093.0232558139751</v>
      </c>
      <c r="F3191" s="367">
        <v>-1991.5408592465869</v>
      </c>
      <c r="G3191" s="367">
        <v>174.00000000000045</v>
      </c>
      <c r="H3191" s="367">
        <v>43500</v>
      </c>
      <c r="I3191" s="384">
        <v>-31346.138486600212</v>
      </c>
      <c r="J3191" s="367">
        <v>174</v>
      </c>
      <c r="K3191" s="367">
        <v>10545.454545454544</v>
      </c>
      <c r="L3191" s="384">
        <v>12132.687023426648</v>
      </c>
      <c r="M3191" s="367">
        <v>174</v>
      </c>
      <c r="N3191" s="367">
        <v>174</v>
      </c>
      <c r="O3191" s="384">
        <v>26.030558604597235</v>
      </c>
      <c r="P3191" s="367">
        <v>2.5230000000000001</v>
      </c>
      <c r="Q3191" s="367">
        <v>174</v>
      </c>
      <c r="R3191" s="384">
        <v>171.84280071589325</v>
      </c>
      <c r="S3191" s="367">
        <v>2.4359999999999999</v>
      </c>
      <c r="T3191" s="367">
        <v>5999.99999999999</v>
      </c>
      <c r="U3191" s="384">
        <v>9076.3511998337435</v>
      </c>
      <c r="V3191" s="367">
        <v>173.99999999999972</v>
      </c>
      <c r="W3191" s="367">
        <v>289999.99999999971</v>
      </c>
      <c r="X3191" s="384">
        <v>14053.935574067271</v>
      </c>
      <c r="Y3191" s="386">
        <v>173.99999999999983</v>
      </c>
      <c r="Z3191" s="367"/>
      <c r="AA3191" s="367"/>
      <c r="AB3191" s="367"/>
      <c r="AC3191" s="367"/>
      <c r="AD3191" s="367"/>
      <c r="AE3191" s="367"/>
      <c r="AF3191" s="367"/>
      <c r="AG3191" s="367"/>
      <c r="AH3191" s="367"/>
      <c r="AI3191" s="367"/>
      <c r="AJ3191" s="367"/>
      <c r="AK3191" s="367"/>
      <c r="AL3191" s="367"/>
      <c r="AM3191" s="367"/>
      <c r="AN3191" s="367"/>
      <c r="AO3191" s="367"/>
      <c r="AP3191" s="367"/>
      <c r="AQ3191" s="367"/>
      <c r="AR3191" s="367"/>
      <c r="AS3191" s="367"/>
      <c r="AT3191" s="367"/>
    </row>
    <row r="3192" spans="2:46" ht="13.8">
      <c r="B3192" s="26">
        <v>29.166666666666735</v>
      </c>
      <c r="C3192" s="363">
        <v>60.883855867967192</v>
      </c>
      <c r="D3192" s="367">
        <v>175.0000000000004</v>
      </c>
      <c r="E3192" s="367">
        <v>8139.5348837209522</v>
      </c>
      <c r="F3192" s="367">
        <v>-2030.6591571769015</v>
      </c>
      <c r="G3192" s="367">
        <v>175.00000000000048</v>
      </c>
      <c r="H3192" s="367">
        <v>43750</v>
      </c>
      <c r="I3192" s="384">
        <v>-31852.074880737367</v>
      </c>
      <c r="J3192" s="367">
        <v>175</v>
      </c>
      <c r="K3192" s="367">
        <v>10606.060606060604</v>
      </c>
      <c r="L3192" s="384">
        <v>12181.23296460808</v>
      </c>
      <c r="M3192" s="367">
        <v>175</v>
      </c>
      <c r="N3192" s="367">
        <v>175</v>
      </c>
      <c r="O3192" s="384">
        <v>25.837276960139654</v>
      </c>
      <c r="P3192" s="367">
        <v>2.5374999999999996</v>
      </c>
      <c r="Q3192" s="367">
        <v>175</v>
      </c>
      <c r="R3192" s="384">
        <v>172.66857753541419</v>
      </c>
      <c r="S3192" s="367">
        <v>2.4499999999999997</v>
      </c>
      <c r="T3192" s="367">
        <v>6034.4827586206793</v>
      </c>
      <c r="U3192" s="384">
        <v>9107.0423754606782</v>
      </c>
      <c r="V3192" s="367">
        <v>174.99999999999972</v>
      </c>
      <c r="W3192" s="367">
        <v>291666.6666666664</v>
      </c>
      <c r="X3192" s="384">
        <v>14133.906864071054</v>
      </c>
      <c r="Y3192" s="386">
        <v>174.99999999999983</v>
      </c>
      <c r="Z3192" s="367"/>
      <c r="AA3192" s="367"/>
      <c r="AB3192" s="367"/>
      <c r="AC3192" s="367"/>
      <c r="AD3192" s="367"/>
      <c r="AE3192" s="367"/>
      <c r="AF3192" s="367"/>
      <c r="AG3192" s="367"/>
      <c r="AH3192" s="367"/>
      <c r="AI3192" s="367"/>
      <c r="AJ3192" s="367"/>
      <c r="AK3192" s="367"/>
      <c r="AL3192" s="367"/>
      <c r="AM3192" s="367"/>
      <c r="AN3192" s="367"/>
      <c r="AO3192" s="367"/>
      <c r="AP3192" s="367"/>
      <c r="AQ3192" s="367"/>
      <c r="AR3192" s="367"/>
      <c r="AS3192" s="367"/>
      <c r="AT3192" s="367"/>
    </row>
    <row r="3193" spans="2:46" ht="13.8">
      <c r="B3193" s="26">
        <v>29.333333333333403</v>
      </c>
      <c r="C3193" s="363">
        <v>61.23163006791215</v>
      </c>
      <c r="D3193" s="367">
        <v>176.00000000000043</v>
      </c>
      <c r="E3193" s="367">
        <v>8186.0465116279292</v>
      </c>
      <c r="F3193" s="367">
        <v>-2070.09371408788</v>
      </c>
      <c r="G3193" s="367">
        <v>176.00000000000048</v>
      </c>
      <c r="H3193" s="367">
        <v>44000</v>
      </c>
      <c r="I3193" s="384">
        <v>-32361.734545422521</v>
      </c>
      <c r="J3193" s="367">
        <v>176</v>
      </c>
      <c r="K3193" s="367">
        <v>10666.666666666664</v>
      </c>
      <c r="L3193" s="384">
        <v>12229.536824130537</v>
      </c>
      <c r="M3193" s="367">
        <v>175.99999999999997</v>
      </c>
      <c r="N3193" s="367">
        <v>176</v>
      </c>
      <c r="O3193" s="384">
        <v>25.640076657899456</v>
      </c>
      <c r="P3193" s="367">
        <v>2.552</v>
      </c>
      <c r="Q3193" s="367">
        <v>176</v>
      </c>
      <c r="R3193" s="384">
        <v>173.49250492083863</v>
      </c>
      <c r="S3193" s="367">
        <v>2.464</v>
      </c>
      <c r="T3193" s="367">
        <v>6068.9655172413686</v>
      </c>
      <c r="U3193" s="384">
        <v>9137.4881595184343</v>
      </c>
      <c r="V3193" s="367">
        <v>175.99999999999969</v>
      </c>
      <c r="W3193" s="367">
        <v>293333.33333333308</v>
      </c>
      <c r="X3193" s="384">
        <v>14213.869028878553</v>
      </c>
      <c r="Y3193" s="386">
        <v>175.99999999999986</v>
      </c>
      <c r="Z3193" s="367"/>
      <c r="AA3193" s="367"/>
      <c r="AB3193" s="367"/>
      <c r="AC3193" s="367"/>
      <c r="AD3193" s="367"/>
      <c r="AE3193" s="367"/>
      <c r="AF3193" s="367"/>
      <c r="AG3193" s="367"/>
      <c r="AH3193" s="367"/>
      <c r="AI3193" s="367"/>
      <c r="AJ3193" s="367"/>
      <c r="AK3193" s="367"/>
      <c r="AL3193" s="367"/>
      <c r="AM3193" s="367"/>
      <c r="AN3193" s="367"/>
      <c r="AO3193" s="367"/>
      <c r="AP3193" s="367"/>
      <c r="AQ3193" s="367"/>
      <c r="AR3193" s="367"/>
      <c r="AS3193" s="367"/>
      <c r="AT3193" s="367"/>
    </row>
    <row r="3194" spans="2:46" ht="13.8">
      <c r="B3194" s="26">
        <v>29.500000000000071</v>
      </c>
      <c r="C3194" s="363">
        <v>61.579402750267633</v>
      </c>
      <c r="D3194" s="367">
        <v>177.00000000000043</v>
      </c>
      <c r="E3194" s="367">
        <v>8232.5581395349054</v>
      </c>
      <c r="F3194" s="367">
        <v>-2109.8445299795226</v>
      </c>
      <c r="G3194" s="367">
        <v>177.00000000000045</v>
      </c>
      <c r="H3194" s="367">
        <v>44250</v>
      </c>
      <c r="I3194" s="384">
        <v>-32875.117480655674</v>
      </c>
      <c r="J3194" s="367">
        <v>177</v>
      </c>
      <c r="K3194" s="367">
        <v>10727.272727272724</v>
      </c>
      <c r="L3194" s="384">
        <v>12277.598601994021</v>
      </c>
      <c r="M3194" s="367">
        <v>176.99999999999997</v>
      </c>
      <c r="N3194" s="367">
        <v>177</v>
      </c>
      <c r="O3194" s="384">
        <v>25.438957697876649</v>
      </c>
      <c r="P3194" s="367">
        <v>2.5665</v>
      </c>
      <c r="Q3194" s="367">
        <v>177</v>
      </c>
      <c r="R3194" s="384">
        <v>174.31458287216657</v>
      </c>
      <c r="S3194" s="367">
        <v>2.4780000000000002</v>
      </c>
      <c r="T3194" s="367">
        <v>6103.4482758620579</v>
      </c>
      <c r="U3194" s="384">
        <v>9167.6885520070118</v>
      </c>
      <c r="V3194" s="367">
        <v>176.99999999999969</v>
      </c>
      <c r="W3194" s="367">
        <v>294999.99999999977</v>
      </c>
      <c r="X3194" s="384">
        <v>14293.822068489768</v>
      </c>
      <c r="Y3194" s="386">
        <v>176.99999999999986</v>
      </c>
      <c r="Z3194" s="367"/>
      <c r="AA3194" s="367"/>
      <c r="AB3194" s="367"/>
      <c r="AC3194" s="367"/>
      <c r="AD3194" s="367"/>
      <c r="AE3194" s="367"/>
      <c r="AF3194" s="367"/>
      <c r="AG3194" s="367"/>
      <c r="AH3194" s="367"/>
      <c r="AI3194" s="367"/>
      <c r="AJ3194" s="367"/>
      <c r="AK3194" s="367"/>
      <c r="AL3194" s="367"/>
      <c r="AM3194" s="367"/>
      <c r="AN3194" s="367"/>
      <c r="AO3194" s="367"/>
      <c r="AP3194" s="367"/>
      <c r="AQ3194" s="367"/>
      <c r="AR3194" s="367"/>
      <c r="AS3194" s="367"/>
      <c r="AT3194" s="367"/>
    </row>
    <row r="3195" spans="2:46" ht="13.8">
      <c r="B3195" s="26">
        <v>29.666666666666739</v>
      </c>
      <c r="C3195" s="363">
        <v>61.927173915033663</v>
      </c>
      <c r="D3195" s="367">
        <v>178.00000000000043</v>
      </c>
      <c r="E3195" s="367">
        <v>8279.0697674418825</v>
      </c>
      <c r="F3195" s="367">
        <v>-2149.9116048518331</v>
      </c>
      <c r="G3195" s="367">
        <v>178.00000000000048</v>
      </c>
      <c r="H3195" s="367">
        <v>44500</v>
      </c>
      <c r="I3195" s="384">
        <v>-33392.223686436824</v>
      </c>
      <c r="J3195" s="367">
        <v>178</v>
      </c>
      <c r="K3195" s="367">
        <v>10787.878787878784</v>
      </c>
      <c r="L3195" s="384">
        <v>12325.418298198538</v>
      </c>
      <c r="M3195" s="367">
        <v>177.99999999999997</v>
      </c>
      <c r="N3195" s="367">
        <v>178</v>
      </c>
      <c r="O3195" s="384">
        <v>25.23392008007124</v>
      </c>
      <c r="P3195" s="367">
        <v>2.581</v>
      </c>
      <c r="Q3195" s="367">
        <v>178</v>
      </c>
      <c r="R3195" s="384">
        <v>175.13481138939798</v>
      </c>
      <c r="S3195" s="367">
        <v>2.492</v>
      </c>
      <c r="T3195" s="367">
        <v>6137.9310344827472</v>
      </c>
      <c r="U3195" s="384">
        <v>9197.643552926409</v>
      </c>
      <c r="V3195" s="367">
        <v>177.99999999999966</v>
      </c>
      <c r="W3195" s="367">
        <v>296666.66666666645</v>
      </c>
      <c r="X3195" s="384">
        <v>14373.765982904699</v>
      </c>
      <c r="Y3195" s="386">
        <v>177.99999999999986</v>
      </c>
      <c r="Z3195" s="367"/>
      <c r="AA3195" s="367"/>
      <c r="AB3195" s="367"/>
      <c r="AC3195" s="367"/>
      <c r="AD3195" s="367"/>
      <c r="AE3195" s="367"/>
      <c r="AF3195" s="367"/>
      <c r="AG3195" s="367"/>
      <c r="AH3195" s="367"/>
      <c r="AI3195" s="367"/>
      <c r="AJ3195" s="367"/>
      <c r="AK3195" s="367"/>
      <c r="AL3195" s="367"/>
      <c r="AM3195" s="367"/>
      <c r="AN3195" s="367"/>
      <c r="AO3195" s="367"/>
      <c r="AP3195" s="367"/>
      <c r="AQ3195" s="367"/>
      <c r="AR3195" s="367"/>
      <c r="AS3195" s="367"/>
      <c r="AT3195" s="367"/>
    </row>
    <row r="3196" spans="2:46" ht="13.8">
      <c r="B3196" s="26">
        <v>29.833333333333407</v>
      </c>
      <c r="C3196" s="363">
        <v>62.27494356221024</v>
      </c>
      <c r="D3196" s="367">
        <v>179.00000000000043</v>
      </c>
      <c r="E3196" s="367">
        <v>8325.5813953488596</v>
      </c>
      <c r="F3196" s="367">
        <v>-2190.294938704807</v>
      </c>
      <c r="G3196" s="367">
        <v>179.00000000000048</v>
      </c>
      <c r="H3196" s="367">
        <v>44750</v>
      </c>
      <c r="I3196" s="384">
        <v>-33913.053162765973</v>
      </c>
      <c r="J3196" s="367">
        <v>179</v>
      </c>
      <c r="K3196" s="367">
        <v>10848.484848484844</v>
      </c>
      <c r="L3196" s="384">
        <v>12372.995912744076</v>
      </c>
      <c r="M3196" s="367">
        <v>178.99999999999994</v>
      </c>
      <c r="N3196" s="367">
        <v>179</v>
      </c>
      <c r="O3196" s="384">
        <v>25.024963804483207</v>
      </c>
      <c r="P3196" s="367">
        <v>2.5955000000000004</v>
      </c>
      <c r="Q3196" s="367">
        <v>179</v>
      </c>
      <c r="R3196" s="384">
        <v>175.95319047253287</v>
      </c>
      <c r="S3196" s="367">
        <v>2.5059999999999998</v>
      </c>
      <c r="T3196" s="367">
        <v>6172.4137931034365</v>
      </c>
      <c r="U3196" s="384">
        <v>9227.3531622766277</v>
      </c>
      <c r="V3196" s="367">
        <v>178.99999999999966</v>
      </c>
      <c r="W3196" s="367">
        <v>298333.33333333314</v>
      </c>
      <c r="X3196" s="384">
        <v>14453.700772123349</v>
      </c>
      <c r="Y3196" s="386">
        <v>178.99999999999989</v>
      </c>
      <c r="Z3196" s="367"/>
      <c r="AA3196" s="367"/>
      <c r="AB3196" s="367"/>
      <c r="AC3196" s="367"/>
      <c r="AD3196" s="367"/>
      <c r="AE3196" s="367"/>
      <c r="AF3196" s="367"/>
      <c r="AG3196" s="367"/>
      <c r="AH3196" s="367"/>
      <c r="AI3196" s="367"/>
      <c r="AJ3196" s="367"/>
      <c r="AK3196" s="367"/>
      <c r="AL3196" s="367"/>
      <c r="AM3196" s="367"/>
      <c r="AN3196" s="367"/>
      <c r="AO3196" s="367"/>
      <c r="AP3196" s="367"/>
      <c r="AQ3196" s="367"/>
      <c r="AR3196" s="367"/>
      <c r="AS3196" s="367"/>
      <c r="AT3196" s="367"/>
    </row>
    <row r="3197" spans="2:46" ht="13.8">
      <c r="B3197" s="26">
        <v>30.000000000000075</v>
      </c>
      <c r="C3197" s="363">
        <v>62.62271169179737</v>
      </c>
      <c r="D3197" s="367">
        <v>180.00000000000045</v>
      </c>
      <c r="E3197" s="367">
        <v>8372.0930232558367</v>
      </c>
      <c r="F3197" s="367">
        <v>-2230.9945315384466</v>
      </c>
      <c r="G3197" s="367">
        <v>180.00000000000048</v>
      </c>
      <c r="H3197" s="367">
        <v>45000</v>
      </c>
      <c r="I3197" s="384">
        <v>-34437.60590964312</v>
      </c>
      <c r="J3197" s="367">
        <v>180</v>
      </c>
      <c r="K3197" s="367">
        <v>10909.090909090904</v>
      </c>
      <c r="L3197" s="384">
        <v>12420.331445630643</v>
      </c>
      <c r="M3197" s="367">
        <v>179.99999999999994</v>
      </c>
      <c r="N3197" s="367">
        <v>180</v>
      </c>
      <c r="O3197" s="384">
        <v>24.812088871112589</v>
      </c>
      <c r="P3197" s="367">
        <v>2.61</v>
      </c>
      <c r="Q3197" s="367">
        <v>180</v>
      </c>
      <c r="R3197" s="384">
        <v>176.76972012157131</v>
      </c>
      <c r="S3197" s="367">
        <v>2.52</v>
      </c>
      <c r="T3197" s="367">
        <v>6206.8965517241259</v>
      </c>
      <c r="U3197" s="384">
        <v>9256.8173800576697</v>
      </c>
      <c r="V3197" s="367">
        <v>179.99999999999966</v>
      </c>
      <c r="W3197" s="367">
        <v>299999.99999999983</v>
      </c>
      <c r="X3197" s="384">
        <v>14533.626436145716</v>
      </c>
      <c r="Y3197" s="386">
        <v>179.99999999999989</v>
      </c>
      <c r="Z3197" s="367"/>
      <c r="AA3197" s="367"/>
      <c r="AB3197" s="367"/>
      <c r="AC3197" s="367"/>
      <c r="AD3197" s="367"/>
      <c r="AE3197" s="367"/>
      <c r="AF3197" s="367"/>
      <c r="AG3197" s="367"/>
      <c r="AH3197" s="367"/>
      <c r="AI3197" s="367"/>
      <c r="AJ3197" s="367"/>
      <c r="AK3197" s="367"/>
      <c r="AL3197" s="367"/>
      <c r="AM3197" s="367"/>
      <c r="AN3197" s="367"/>
      <c r="AO3197" s="367"/>
      <c r="AP3197" s="367"/>
      <c r="AQ3197" s="367"/>
      <c r="AR3197" s="367"/>
      <c r="AS3197" s="367"/>
      <c r="AT3197" s="367"/>
    </row>
    <row r="3198" spans="2:46" ht="13.8">
      <c r="B3198" s="26">
        <v>30.166666666666742</v>
      </c>
      <c r="C3198" s="363">
        <v>62.970478303795026</v>
      </c>
      <c r="D3198" s="367">
        <v>181.00000000000045</v>
      </c>
      <c r="E3198" s="367">
        <v>8418.6046511628138</v>
      </c>
      <c r="F3198" s="367">
        <v>-2272.010383352751</v>
      </c>
      <c r="G3198" s="367">
        <v>181.00000000000048</v>
      </c>
      <c r="H3198" s="367">
        <v>45250</v>
      </c>
      <c r="I3198" s="384">
        <v>-34965.881927068265</v>
      </c>
      <c r="J3198" s="367">
        <v>181</v>
      </c>
      <c r="K3198" s="367">
        <v>10969.696969696965</v>
      </c>
      <c r="L3198" s="384">
        <v>12467.424896858238</v>
      </c>
      <c r="M3198" s="367">
        <v>180.99999999999994</v>
      </c>
      <c r="N3198" s="367">
        <v>181</v>
      </c>
      <c r="O3198" s="384">
        <v>24.595295279959341</v>
      </c>
      <c r="P3198" s="367">
        <v>2.6245000000000003</v>
      </c>
      <c r="Q3198" s="367">
        <v>181</v>
      </c>
      <c r="R3198" s="384">
        <v>177.58440033651326</v>
      </c>
      <c r="S3198" s="367">
        <v>2.5339999999999998</v>
      </c>
      <c r="T3198" s="367">
        <v>6241.3793103448152</v>
      </c>
      <c r="U3198" s="384">
        <v>9286.0362062695312</v>
      </c>
      <c r="V3198" s="367">
        <v>180.99999999999963</v>
      </c>
      <c r="W3198" s="367">
        <v>301666.66666666651</v>
      </c>
      <c r="X3198" s="384">
        <v>14613.542974971801</v>
      </c>
      <c r="Y3198" s="386">
        <v>180.99999999999991</v>
      </c>
      <c r="Z3198" s="367"/>
      <c r="AA3198" s="367"/>
      <c r="AB3198" s="367"/>
      <c r="AC3198" s="367"/>
      <c r="AD3198" s="367"/>
      <c r="AE3198" s="367"/>
      <c r="AF3198" s="367"/>
      <c r="AG3198" s="367"/>
      <c r="AH3198" s="367"/>
      <c r="AI3198" s="367"/>
      <c r="AJ3198" s="367"/>
      <c r="AK3198" s="367"/>
      <c r="AL3198" s="367"/>
      <c r="AM3198" s="367"/>
      <c r="AN3198" s="367"/>
      <c r="AO3198" s="367"/>
      <c r="AP3198" s="367"/>
      <c r="AQ3198" s="367"/>
      <c r="AR3198" s="367"/>
      <c r="AS3198" s="367"/>
      <c r="AT3198" s="367"/>
    </row>
    <row r="3199" spans="2:46" ht="13.8">
      <c r="B3199" s="26">
        <v>30.33333333333341</v>
      </c>
      <c r="C3199" s="363">
        <v>63.318243398203251</v>
      </c>
      <c r="D3199" s="367">
        <v>182.00000000000045</v>
      </c>
      <c r="E3199" s="367">
        <v>8465.1162790697908</v>
      </c>
      <c r="F3199" s="367">
        <v>-2313.3424941477224</v>
      </c>
      <c r="G3199" s="367">
        <v>182.00000000000051</v>
      </c>
      <c r="H3199" s="367">
        <v>45500</v>
      </c>
      <c r="I3199" s="384">
        <v>-35497.881215041401</v>
      </c>
      <c r="J3199" s="367">
        <v>182</v>
      </c>
      <c r="K3199" s="367">
        <v>11030.303030303025</v>
      </c>
      <c r="L3199" s="384">
        <v>12514.276266426863</v>
      </c>
      <c r="M3199" s="367">
        <v>181.99999999999991</v>
      </c>
      <c r="N3199" s="367">
        <v>182</v>
      </c>
      <c r="O3199" s="384">
        <v>24.374583031023501</v>
      </c>
      <c r="P3199" s="367">
        <v>2.6389999999999998</v>
      </c>
      <c r="Q3199" s="367">
        <v>182</v>
      </c>
      <c r="R3199" s="384">
        <v>178.39723111735864</v>
      </c>
      <c r="S3199" s="367">
        <v>2.548</v>
      </c>
      <c r="T3199" s="367">
        <v>6275.8620689655045</v>
      </c>
      <c r="U3199" s="384">
        <v>9315.0096409122143</v>
      </c>
      <c r="V3199" s="367">
        <v>181.99999999999963</v>
      </c>
      <c r="W3199" s="367">
        <v>303333.3333333332</v>
      </c>
      <c r="X3199" s="384">
        <v>14693.450388601603</v>
      </c>
      <c r="Y3199" s="386">
        <v>181.99999999999991</v>
      </c>
      <c r="Z3199" s="367"/>
      <c r="AA3199" s="367"/>
      <c r="AB3199" s="367"/>
      <c r="AC3199" s="367"/>
      <c r="AD3199" s="367"/>
      <c r="AE3199" s="367"/>
      <c r="AF3199" s="367"/>
      <c r="AG3199" s="367"/>
      <c r="AH3199" s="367"/>
      <c r="AI3199" s="367"/>
      <c r="AJ3199" s="367"/>
      <c r="AK3199" s="367"/>
      <c r="AL3199" s="367"/>
      <c r="AM3199" s="367"/>
      <c r="AN3199" s="367"/>
      <c r="AO3199" s="367"/>
      <c r="AP3199" s="367"/>
      <c r="AQ3199" s="367"/>
      <c r="AR3199" s="367"/>
      <c r="AS3199" s="367"/>
      <c r="AT3199" s="367"/>
    </row>
    <row r="3200" spans="2:46" ht="13.8">
      <c r="B3200" s="26">
        <v>30.500000000000078</v>
      </c>
      <c r="C3200" s="363">
        <v>63.666006975022</v>
      </c>
      <c r="D3200" s="367">
        <v>183.00000000000045</v>
      </c>
      <c r="E3200" s="367">
        <v>8511.6279069767679</v>
      </c>
      <c r="F3200" s="367">
        <v>-2354.9908639233572</v>
      </c>
      <c r="G3200" s="367">
        <v>183.00000000000051</v>
      </c>
      <c r="H3200" s="367">
        <v>45750</v>
      </c>
      <c r="I3200" s="384">
        <v>-36033.603773562543</v>
      </c>
      <c r="J3200" s="367">
        <v>183</v>
      </c>
      <c r="K3200" s="367">
        <v>11090.909090909085</v>
      </c>
      <c r="L3200" s="384">
        <v>12560.885554336513</v>
      </c>
      <c r="M3200" s="367">
        <v>182.99999999999991</v>
      </c>
      <c r="N3200" s="367">
        <v>183</v>
      </c>
      <c r="O3200" s="384">
        <v>24.149952124305038</v>
      </c>
      <c r="P3200" s="367">
        <v>2.6535000000000002</v>
      </c>
      <c r="Q3200" s="367">
        <v>183</v>
      </c>
      <c r="R3200" s="384">
        <v>179.20821246410753</v>
      </c>
      <c r="S3200" s="367">
        <v>2.5619999999999998</v>
      </c>
      <c r="T3200" s="367">
        <v>6310.3448275861938</v>
      </c>
      <c r="U3200" s="384">
        <v>9343.7376839857188</v>
      </c>
      <c r="V3200" s="367">
        <v>182.9999999999996</v>
      </c>
      <c r="W3200" s="367">
        <v>304999.99999999988</v>
      </c>
      <c r="X3200" s="384">
        <v>14773.348677035119</v>
      </c>
      <c r="Y3200" s="386">
        <v>182.99999999999991</v>
      </c>
      <c r="Z3200" s="367"/>
      <c r="AA3200" s="367"/>
      <c r="AB3200" s="367"/>
      <c r="AC3200" s="367"/>
      <c r="AD3200" s="367"/>
      <c r="AE3200" s="367"/>
      <c r="AF3200" s="367"/>
      <c r="AG3200" s="367"/>
      <c r="AH3200" s="367"/>
      <c r="AI3200" s="367"/>
      <c r="AJ3200" s="367"/>
      <c r="AK3200" s="367"/>
      <c r="AL3200" s="367"/>
      <c r="AM3200" s="367"/>
      <c r="AN3200" s="367"/>
      <c r="AO3200" s="367"/>
      <c r="AP3200" s="367"/>
      <c r="AQ3200" s="367"/>
      <c r="AR3200" s="367"/>
      <c r="AS3200" s="367"/>
      <c r="AT3200" s="367"/>
    </row>
    <row r="3201" spans="2:46" ht="13.8">
      <c r="B3201" s="26">
        <v>30.666666666666746</v>
      </c>
      <c r="C3201" s="363">
        <v>64.013769034251311</v>
      </c>
      <c r="D3201" s="367">
        <v>184.00000000000045</v>
      </c>
      <c r="E3201" s="367">
        <v>8558.139534883745</v>
      </c>
      <c r="F3201" s="367">
        <v>-2396.9554926796577</v>
      </c>
      <c r="G3201" s="367">
        <v>184.00000000000051</v>
      </c>
      <c r="H3201" s="367">
        <v>46000</v>
      </c>
      <c r="I3201" s="384">
        <v>-36573.049602631683</v>
      </c>
      <c r="J3201" s="367">
        <v>184</v>
      </c>
      <c r="K3201" s="367">
        <v>11151.515151515145</v>
      </c>
      <c r="L3201" s="384">
        <v>12607.252760587193</v>
      </c>
      <c r="M3201" s="367">
        <v>183.99999999999991</v>
      </c>
      <c r="N3201" s="367">
        <v>184</v>
      </c>
      <c r="O3201" s="384">
        <v>23.921402559803973</v>
      </c>
      <c r="P3201" s="367">
        <v>2.6680000000000001</v>
      </c>
      <c r="Q3201" s="367">
        <v>184</v>
      </c>
      <c r="R3201" s="384">
        <v>180.01734437675998</v>
      </c>
      <c r="S3201" s="367">
        <v>2.5760000000000001</v>
      </c>
      <c r="T3201" s="367">
        <v>6344.8275862068831</v>
      </c>
      <c r="U3201" s="384">
        <v>9372.2203354900448</v>
      </c>
      <c r="V3201" s="367">
        <v>183.9999999999996</v>
      </c>
      <c r="W3201" s="367">
        <v>306666.66666666657</v>
      </c>
      <c r="X3201" s="384">
        <v>14853.237840272355</v>
      </c>
      <c r="Y3201" s="386">
        <v>183.99999999999994</v>
      </c>
      <c r="Z3201" s="367"/>
      <c r="AA3201" s="367"/>
      <c r="AB3201" s="367"/>
      <c r="AC3201" s="367"/>
      <c r="AD3201" s="367"/>
      <c r="AE3201" s="367"/>
      <c r="AF3201" s="367"/>
      <c r="AG3201" s="367"/>
      <c r="AH3201" s="367"/>
      <c r="AI3201" s="367"/>
      <c r="AJ3201" s="367"/>
      <c r="AK3201" s="367"/>
      <c r="AL3201" s="367"/>
      <c r="AM3201" s="367"/>
      <c r="AN3201" s="367"/>
      <c r="AO3201" s="367"/>
      <c r="AP3201" s="367"/>
      <c r="AQ3201" s="367"/>
      <c r="AR3201" s="367"/>
      <c r="AS3201" s="367"/>
      <c r="AT3201" s="367"/>
    </row>
    <row r="3202" spans="2:46" ht="13.8">
      <c r="B3202" s="26">
        <v>30.833333333333414</v>
      </c>
      <c r="C3202" s="363">
        <v>64.361529575891169</v>
      </c>
      <c r="D3202" s="367">
        <v>185.00000000000051</v>
      </c>
      <c r="E3202" s="367">
        <v>8604.6511627907221</v>
      </c>
      <c r="F3202" s="367">
        <v>-2439.2363804166234</v>
      </c>
      <c r="G3202" s="367">
        <v>185.00000000000051</v>
      </c>
      <c r="H3202" s="367">
        <v>46250</v>
      </c>
      <c r="I3202" s="384">
        <v>-37116.218702248814</v>
      </c>
      <c r="J3202" s="367">
        <v>185</v>
      </c>
      <c r="K3202" s="367">
        <v>11212.121212121205</v>
      </c>
      <c r="L3202" s="384">
        <v>12653.377885178896</v>
      </c>
      <c r="M3202" s="367">
        <v>184.99999999999989</v>
      </c>
      <c r="N3202" s="367">
        <v>185</v>
      </c>
      <c r="O3202" s="384">
        <v>23.688934337520301</v>
      </c>
      <c r="P3202" s="367">
        <v>2.6825000000000001</v>
      </c>
      <c r="Q3202" s="367">
        <v>185</v>
      </c>
      <c r="R3202" s="384">
        <v>180.82462685531587</v>
      </c>
      <c r="S3202" s="367">
        <v>2.59</v>
      </c>
      <c r="T3202" s="367">
        <v>6379.3103448275724</v>
      </c>
      <c r="U3202" s="384">
        <v>9400.4575954251923</v>
      </c>
      <c r="V3202" s="367">
        <v>184.9999999999996</v>
      </c>
      <c r="W3202" s="367">
        <v>308333.33333333326</v>
      </c>
      <c r="X3202" s="384">
        <v>14933.117878313305</v>
      </c>
      <c r="Y3202" s="386">
        <v>184.99999999999994</v>
      </c>
      <c r="Z3202" s="367"/>
      <c r="AA3202" s="367"/>
      <c r="AB3202" s="367"/>
      <c r="AC3202" s="367"/>
      <c r="AD3202" s="367"/>
      <c r="AE3202" s="367"/>
      <c r="AF3202" s="367"/>
      <c r="AG3202" s="367"/>
      <c r="AH3202" s="367"/>
      <c r="AI3202" s="367"/>
      <c r="AJ3202" s="367"/>
      <c r="AK3202" s="367"/>
      <c r="AL3202" s="367"/>
      <c r="AM3202" s="367"/>
      <c r="AN3202" s="367"/>
      <c r="AO3202" s="367"/>
      <c r="AP3202" s="367"/>
      <c r="AQ3202" s="367"/>
      <c r="AR3202" s="367"/>
      <c r="AS3202" s="367"/>
      <c r="AT3202" s="367"/>
    </row>
    <row r="3203" spans="2:46" ht="13.8">
      <c r="B3203" s="26">
        <v>31.000000000000082</v>
      </c>
      <c r="C3203" s="363">
        <v>64.709288599941573</v>
      </c>
      <c r="D3203" s="367">
        <v>186.00000000000051</v>
      </c>
      <c r="E3203" s="367">
        <v>8651.1627906976992</v>
      </c>
      <c r="F3203" s="367">
        <v>-2481.8335271342557</v>
      </c>
      <c r="G3203" s="367">
        <v>186.00000000000054</v>
      </c>
      <c r="H3203" s="367">
        <v>46500</v>
      </c>
      <c r="I3203" s="384">
        <v>-37663.111072413943</v>
      </c>
      <c r="J3203" s="367">
        <v>186</v>
      </c>
      <c r="K3203" s="367">
        <v>11272.727272727265</v>
      </c>
      <c r="L3203" s="384">
        <v>12699.260928111627</v>
      </c>
      <c r="M3203" s="367">
        <v>185.99999999999989</v>
      </c>
      <c r="N3203" s="367">
        <v>186</v>
      </c>
      <c r="O3203" s="384">
        <v>23.452547457454017</v>
      </c>
      <c r="P3203" s="367">
        <v>2.6970000000000001</v>
      </c>
      <c r="Q3203" s="367">
        <v>186</v>
      </c>
      <c r="R3203" s="384">
        <v>181.63005989977532</v>
      </c>
      <c r="S3203" s="367">
        <v>2.6040000000000001</v>
      </c>
      <c r="T3203" s="367">
        <v>6413.7931034482617</v>
      </c>
      <c r="U3203" s="384">
        <v>9428.4494637911594</v>
      </c>
      <c r="V3203" s="367">
        <v>185.99999999999957</v>
      </c>
      <c r="W3203" s="367">
        <v>309999.99999999994</v>
      </c>
      <c r="X3203" s="384">
        <v>15012.988791157974</v>
      </c>
      <c r="Y3203" s="386">
        <v>185.99999999999994</v>
      </c>
      <c r="Z3203" s="367"/>
      <c r="AA3203" s="367"/>
      <c r="AB3203" s="367"/>
      <c r="AC3203" s="367"/>
      <c r="AD3203" s="367"/>
      <c r="AE3203" s="367"/>
      <c r="AF3203" s="367"/>
      <c r="AG3203" s="367"/>
      <c r="AH3203" s="367"/>
      <c r="AI3203" s="367"/>
      <c r="AJ3203" s="367"/>
      <c r="AK3203" s="367"/>
      <c r="AL3203" s="367"/>
      <c r="AM3203" s="367"/>
      <c r="AN3203" s="367"/>
      <c r="AO3203" s="367"/>
      <c r="AP3203" s="367"/>
      <c r="AQ3203" s="367"/>
      <c r="AR3203" s="367"/>
      <c r="AS3203" s="367"/>
      <c r="AT3203" s="367"/>
    </row>
    <row r="3204" spans="2:46" ht="13.8">
      <c r="B3204" s="26">
        <v>31.16666666666675</v>
      </c>
      <c r="C3204" s="363">
        <v>65.057046106402495</v>
      </c>
      <c r="D3204" s="367">
        <v>187.00000000000051</v>
      </c>
      <c r="E3204" s="367">
        <v>8697.6744186046762</v>
      </c>
      <c r="F3204" s="367">
        <v>-2524.7469328325528</v>
      </c>
      <c r="G3204" s="367">
        <v>187.00000000000057</v>
      </c>
      <c r="H3204" s="367">
        <v>46750</v>
      </c>
      <c r="I3204" s="384">
        <v>-38213.726713127078</v>
      </c>
      <c r="J3204" s="367">
        <v>187</v>
      </c>
      <c r="K3204" s="367">
        <v>11333.333333333325</v>
      </c>
      <c r="L3204" s="384">
        <v>12744.901889385384</v>
      </c>
      <c r="M3204" s="367">
        <v>186.99999999999986</v>
      </c>
      <c r="N3204" s="367">
        <v>187</v>
      </c>
      <c r="O3204" s="384">
        <v>23.212241919605127</v>
      </c>
      <c r="P3204" s="367">
        <v>2.7115</v>
      </c>
      <c r="Q3204" s="367">
        <v>187</v>
      </c>
      <c r="R3204" s="384">
        <v>182.43364351013818</v>
      </c>
      <c r="S3204" s="367">
        <v>2.6179999999999999</v>
      </c>
      <c r="T3204" s="367">
        <v>6448.275862068951</v>
      </c>
      <c r="U3204" s="384">
        <v>9456.1959405879497</v>
      </c>
      <c r="V3204" s="367">
        <v>186.99999999999957</v>
      </c>
      <c r="W3204" s="367">
        <v>311666.66666666663</v>
      </c>
      <c r="X3204" s="384">
        <v>15092.850578806361</v>
      </c>
      <c r="Y3204" s="386">
        <v>186.99999999999997</v>
      </c>
      <c r="Z3204" s="367"/>
      <c r="AA3204" s="367"/>
      <c r="AB3204" s="367"/>
      <c r="AC3204" s="367"/>
      <c r="AD3204" s="367"/>
      <c r="AE3204" s="367"/>
      <c r="AF3204" s="367"/>
      <c r="AG3204" s="367"/>
      <c r="AH3204" s="367"/>
      <c r="AI3204" s="367"/>
      <c r="AJ3204" s="367"/>
      <c r="AK3204" s="367"/>
      <c r="AL3204" s="367"/>
      <c r="AM3204" s="367"/>
      <c r="AN3204" s="367"/>
      <c r="AO3204" s="367"/>
      <c r="AP3204" s="367"/>
      <c r="AQ3204" s="367"/>
      <c r="AR3204" s="367"/>
      <c r="AS3204" s="367"/>
      <c r="AT3204" s="367"/>
    </row>
    <row r="3205" spans="2:46" ht="13.8">
      <c r="B3205" s="26">
        <v>31.333333333333417</v>
      </c>
      <c r="C3205" s="363">
        <v>65.404802095273993</v>
      </c>
      <c r="D3205" s="367">
        <v>188.00000000000051</v>
      </c>
      <c r="E3205" s="367">
        <v>8744.1860465116533</v>
      </c>
      <c r="F3205" s="367">
        <v>-2567.9765975115142</v>
      </c>
      <c r="G3205" s="367">
        <v>188.00000000000057</v>
      </c>
      <c r="H3205" s="367">
        <v>47000</v>
      </c>
      <c r="I3205" s="384">
        <v>-38768.065624388204</v>
      </c>
      <c r="J3205" s="367">
        <v>188</v>
      </c>
      <c r="K3205" s="367">
        <v>11393.939393939385</v>
      </c>
      <c r="L3205" s="384">
        <v>12790.300769000172</v>
      </c>
      <c r="M3205" s="367">
        <v>187.99999999999986</v>
      </c>
      <c r="N3205" s="367">
        <v>188</v>
      </c>
      <c r="O3205" s="384">
        <v>22.968017723973627</v>
      </c>
      <c r="P3205" s="367">
        <v>2.726</v>
      </c>
      <c r="Q3205" s="367">
        <v>188</v>
      </c>
      <c r="R3205" s="384">
        <v>183.23537768640458</v>
      </c>
      <c r="S3205" s="367">
        <v>2.6319999999999997</v>
      </c>
      <c r="T3205" s="367">
        <v>6482.7586206896403</v>
      </c>
      <c r="U3205" s="384">
        <v>9483.6970258155616</v>
      </c>
      <c r="V3205" s="367">
        <v>187.99999999999957</v>
      </c>
      <c r="W3205" s="367">
        <v>313333.33333333331</v>
      </c>
      <c r="X3205" s="384">
        <v>15172.703241258463</v>
      </c>
      <c r="Y3205" s="386">
        <v>187.99999999999997</v>
      </c>
      <c r="Z3205" s="367"/>
      <c r="AA3205" s="367"/>
      <c r="AB3205" s="367"/>
      <c r="AC3205" s="367"/>
      <c r="AD3205" s="367"/>
      <c r="AE3205" s="367"/>
      <c r="AF3205" s="367"/>
      <c r="AG3205" s="367"/>
      <c r="AH3205" s="367"/>
      <c r="AI3205" s="367"/>
      <c r="AJ3205" s="367"/>
      <c r="AK3205" s="367"/>
      <c r="AL3205" s="367"/>
      <c r="AM3205" s="367"/>
      <c r="AN3205" s="367"/>
      <c r="AO3205" s="367"/>
      <c r="AP3205" s="367"/>
      <c r="AQ3205" s="367"/>
      <c r="AR3205" s="367"/>
      <c r="AS3205" s="367"/>
      <c r="AT3205" s="367"/>
    </row>
    <row r="3206" spans="2:46" ht="13.8">
      <c r="B3206" s="26">
        <v>31.500000000000085</v>
      </c>
      <c r="C3206" s="363">
        <v>65.752556566556024</v>
      </c>
      <c r="D3206" s="367">
        <v>189.00000000000054</v>
      </c>
      <c r="E3206" s="367">
        <v>8790.6976744186304</v>
      </c>
      <c r="F3206" s="367">
        <v>-2611.5225211711404</v>
      </c>
      <c r="G3206" s="367">
        <v>189.00000000000057</v>
      </c>
      <c r="H3206" s="367">
        <v>47250</v>
      </c>
      <c r="I3206" s="384">
        <v>-39326.127806197335</v>
      </c>
      <c r="J3206" s="367">
        <v>189</v>
      </c>
      <c r="K3206" s="367">
        <v>11454.545454545445</v>
      </c>
      <c r="L3206" s="384">
        <v>12835.457566955987</v>
      </c>
      <c r="M3206" s="367">
        <v>188.99999999999986</v>
      </c>
      <c r="N3206" s="367">
        <v>189</v>
      </c>
      <c r="O3206" s="384">
        <v>22.719874870559515</v>
      </c>
      <c r="P3206" s="367">
        <v>2.7404999999999999</v>
      </c>
      <c r="Q3206" s="367">
        <v>189</v>
      </c>
      <c r="R3206" s="384">
        <v>184.03526242857447</v>
      </c>
      <c r="S3206" s="367">
        <v>2.6459999999999999</v>
      </c>
      <c r="T3206" s="367">
        <v>6517.2413793103296</v>
      </c>
      <c r="U3206" s="384">
        <v>9510.9527194739912</v>
      </c>
      <c r="V3206" s="367">
        <v>188.99999999999955</v>
      </c>
      <c r="W3206" s="367">
        <v>315000</v>
      </c>
      <c r="X3206" s="384">
        <v>15252.546778514283</v>
      </c>
      <c r="Y3206" s="386">
        <v>189</v>
      </c>
      <c r="Z3206" s="367"/>
      <c r="AA3206" s="367"/>
      <c r="AB3206" s="367"/>
      <c r="AC3206" s="367"/>
      <c r="AD3206" s="367"/>
      <c r="AE3206" s="367"/>
      <c r="AF3206" s="367"/>
      <c r="AG3206" s="367"/>
      <c r="AH3206" s="367"/>
      <c r="AI3206" s="367"/>
      <c r="AJ3206" s="367"/>
      <c r="AK3206" s="367"/>
      <c r="AL3206" s="367"/>
      <c r="AM3206" s="367"/>
      <c r="AN3206" s="367"/>
      <c r="AO3206" s="367"/>
      <c r="AP3206" s="367"/>
      <c r="AQ3206" s="367"/>
      <c r="AR3206" s="367"/>
      <c r="AS3206" s="367"/>
      <c r="AT3206" s="367"/>
    </row>
    <row r="3207" spans="2:46" ht="13.8">
      <c r="B3207" s="26">
        <v>31.666666666666753</v>
      </c>
      <c r="C3207" s="363">
        <v>66.100309520248601</v>
      </c>
      <c r="D3207" s="367">
        <v>190.00000000000054</v>
      </c>
      <c r="E3207" s="367">
        <v>8837.2093023256075</v>
      </c>
      <c r="F3207" s="367">
        <v>-2655.3847038114322</v>
      </c>
      <c r="G3207" s="367">
        <v>190.00000000000057</v>
      </c>
      <c r="H3207" s="367">
        <v>47500</v>
      </c>
      <c r="I3207" s="384">
        <v>-39887.913258554458</v>
      </c>
      <c r="J3207" s="367">
        <v>190</v>
      </c>
      <c r="K3207" s="367">
        <v>11515.151515151505</v>
      </c>
      <c r="L3207" s="384">
        <v>12880.372283252829</v>
      </c>
      <c r="M3207" s="367">
        <v>189.99999999999983</v>
      </c>
      <c r="N3207" s="367">
        <v>190</v>
      </c>
      <c r="O3207" s="384">
        <v>22.467813359362804</v>
      </c>
      <c r="P3207" s="367">
        <v>2.7549999999999999</v>
      </c>
      <c r="Q3207" s="367">
        <v>190</v>
      </c>
      <c r="R3207" s="384">
        <v>184.83329773664786</v>
      </c>
      <c r="S3207" s="367">
        <v>2.66</v>
      </c>
      <c r="T3207" s="367">
        <v>6551.724137931019</v>
      </c>
      <c r="U3207" s="384">
        <v>9537.9630215632442</v>
      </c>
      <c r="V3207" s="367">
        <v>189.99999999999955</v>
      </c>
      <c r="W3207" s="367">
        <v>316666.66666666669</v>
      </c>
      <c r="X3207" s="384">
        <v>15332.381190573817</v>
      </c>
      <c r="Y3207" s="386">
        <v>190</v>
      </c>
      <c r="Z3207" s="367"/>
      <c r="AA3207" s="367"/>
      <c r="AB3207" s="367"/>
      <c r="AC3207" s="367"/>
      <c r="AD3207" s="367"/>
      <c r="AE3207" s="367"/>
      <c r="AF3207" s="367"/>
      <c r="AG3207" s="367"/>
      <c r="AH3207" s="367"/>
      <c r="AI3207" s="367"/>
      <c r="AJ3207" s="367"/>
      <c r="AK3207" s="367"/>
      <c r="AL3207" s="367"/>
      <c r="AM3207" s="367"/>
      <c r="AN3207" s="367"/>
      <c r="AO3207" s="367"/>
      <c r="AP3207" s="367"/>
      <c r="AQ3207" s="367"/>
      <c r="AR3207" s="367"/>
      <c r="AS3207" s="367"/>
      <c r="AT3207" s="367"/>
    </row>
    <row r="3208" spans="2:46" ht="13.8">
      <c r="B3208" s="26">
        <v>31.833333333333421</v>
      </c>
      <c r="C3208" s="363">
        <v>66.448060956351725</v>
      </c>
      <c r="D3208" s="367">
        <v>191.00000000000054</v>
      </c>
      <c r="E3208" s="367">
        <v>8883.7209302325846</v>
      </c>
      <c r="F3208" s="367">
        <v>-2699.5631454323907</v>
      </c>
      <c r="G3208" s="367">
        <v>191.0000000000006</v>
      </c>
      <c r="H3208" s="367">
        <v>47750</v>
      </c>
      <c r="I3208" s="384">
        <v>-40453.421981459578</v>
      </c>
      <c r="J3208" s="367">
        <v>191</v>
      </c>
      <c r="K3208" s="367">
        <v>11575.757575757565</v>
      </c>
      <c r="L3208" s="384">
        <v>12925.044917890702</v>
      </c>
      <c r="M3208" s="367">
        <v>190.99999999999983</v>
      </c>
      <c r="N3208" s="367">
        <v>191</v>
      </c>
      <c r="O3208" s="384">
        <v>22.211833190383473</v>
      </c>
      <c r="P3208" s="367">
        <v>2.7694999999999999</v>
      </c>
      <c r="Q3208" s="367">
        <v>191</v>
      </c>
      <c r="R3208" s="384">
        <v>185.62948361062482</v>
      </c>
      <c r="S3208" s="367">
        <v>2.6740000000000004</v>
      </c>
      <c r="T3208" s="367">
        <v>6586.2068965517083</v>
      </c>
      <c r="U3208" s="384">
        <v>9564.7279320833186</v>
      </c>
      <c r="V3208" s="367">
        <v>190.99999999999955</v>
      </c>
      <c r="W3208" s="367">
        <v>318333.33333333337</v>
      </c>
      <c r="X3208" s="384">
        <v>15412.20647743707</v>
      </c>
      <c r="Y3208" s="386">
        <v>191</v>
      </c>
      <c r="Z3208" s="367"/>
      <c r="AA3208" s="367"/>
      <c r="AB3208" s="367"/>
      <c r="AC3208" s="367"/>
      <c r="AD3208" s="367"/>
      <c r="AE3208" s="367"/>
      <c r="AF3208" s="367"/>
      <c r="AG3208" s="367"/>
      <c r="AH3208" s="367"/>
      <c r="AI3208" s="367"/>
      <c r="AJ3208" s="367"/>
      <c r="AK3208" s="367"/>
      <c r="AL3208" s="367"/>
      <c r="AM3208" s="367"/>
      <c r="AN3208" s="367"/>
      <c r="AO3208" s="367"/>
      <c r="AP3208" s="367"/>
      <c r="AQ3208" s="367"/>
      <c r="AR3208" s="367"/>
      <c r="AS3208" s="367"/>
      <c r="AT3208" s="367"/>
    </row>
    <row r="3209" spans="2:46" ht="13.8">
      <c r="B3209" s="26">
        <v>32.000000000000085</v>
      </c>
      <c r="C3209" s="363">
        <v>66.795810874865367</v>
      </c>
      <c r="D3209" s="367">
        <v>192.00000000000051</v>
      </c>
      <c r="E3209" s="367">
        <v>8930.2325581395617</v>
      </c>
      <c r="F3209" s="367">
        <v>-2744.0578460340125</v>
      </c>
      <c r="G3209" s="367">
        <v>192.0000000000006</v>
      </c>
      <c r="H3209" s="367">
        <v>48000</v>
      </c>
      <c r="I3209" s="384">
        <v>-41022.653974912697</v>
      </c>
      <c r="J3209" s="367">
        <v>192</v>
      </c>
      <c r="K3209" s="367">
        <v>11636.363636363625</v>
      </c>
      <c r="L3209" s="384">
        <v>12969.475470869598</v>
      </c>
      <c r="M3209" s="367">
        <v>191.99999999999983</v>
      </c>
      <c r="N3209" s="367">
        <v>192</v>
      </c>
      <c r="O3209" s="384">
        <v>21.951934363621543</v>
      </c>
      <c r="P3209" s="367">
        <v>2.7839999999999998</v>
      </c>
      <c r="Q3209" s="367">
        <v>192</v>
      </c>
      <c r="R3209" s="384">
        <v>186.42382005050516</v>
      </c>
      <c r="S3209" s="367">
        <v>2.6879999999999997</v>
      </c>
      <c r="T3209" s="367">
        <v>6620.6896551723976</v>
      </c>
      <c r="U3209" s="384">
        <v>9591.2474510342145</v>
      </c>
      <c r="V3209" s="367">
        <v>191.99999999999955</v>
      </c>
      <c r="W3209" s="367">
        <v>320000.00000000006</v>
      </c>
      <c r="X3209" s="384">
        <v>15492.022639104041</v>
      </c>
      <c r="Y3209" s="386">
        <v>192.00000000000003</v>
      </c>
      <c r="Z3209" s="367"/>
      <c r="AA3209" s="367"/>
      <c r="AB3209" s="367"/>
      <c r="AC3209" s="367"/>
      <c r="AD3209" s="367"/>
      <c r="AE3209" s="367"/>
      <c r="AF3209" s="367"/>
      <c r="AG3209" s="367"/>
      <c r="AH3209" s="367"/>
      <c r="AI3209" s="367"/>
      <c r="AJ3209" s="367"/>
      <c r="AK3209" s="367"/>
      <c r="AL3209" s="367"/>
      <c r="AM3209" s="367"/>
      <c r="AN3209" s="367"/>
      <c r="AO3209" s="367"/>
      <c r="AP3209" s="367"/>
      <c r="AQ3209" s="367"/>
      <c r="AR3209" s="367"/>
      <c r="AS3209" s="367"/>
      <c r="AT3209" s="367"/>
    </row>
    <row r="3210" spans="2:46" ht="13.8">
      <c r="B3210" s="26">
        <v>32.16666666666675</v>
      </c>
      <c r="C3210" s="363">
        <v>67.143559275789585</v>
      </c>
      <c r="D3210" s="367">
        <v>193.00000000000051</v>
      </c>
      <c r="E3210" s="367">
        <v>8976.7441860465387</v>
      </c>
      <c r="F3210" s="367">
        <v>-2788.8688056163001</v>
      </c>
      <c r="G3210" s="367">
        <v>193.0000000000006</v>
      </c>
      <c r="H3210" s="367">
        <v>48250</v>
      </c>
      <c r="I3210" s="384">
        <v>-41595.609238913807</v>
      </c>
      <c r="J3210" s="367">
        <v>193</v>
      </c>
      <c r="K3210" s="367">
        <v>11696.969696969685</v>
      </c>
      <c r="L3210" s="384">
        <v>13013.663942189522</v>
      </c>
      <c r="M3210" s="367">
        <v>192.9999999999998</v>
      </c>
      <c r="N3210" s="367">
        <v>193</v>
      </c>
      <c r="O3210" s="384">
        <v>21.68811687907699</v>
      </c>
      <c r="P3210" s="367">
        <v>2.7985000000000002</v>
      </c>
      <c r="Q3210" s="367">
        <v>193</v>
      </c>
      <c r="R3210" s="384">
        <v>187.21630705628903</v>
      </c>
      <c r="S3210" s="367">
        <v>2.702</v>
      </c>
      <c r="T3210" s="367">
        <v>6655.1724137930869</v>
      </c>
      <c r="U3210" s="384">
        <v>9617.5215784159318</v>
      </c>
      <c r="V3210" s="367">
        <v>192.99999999999955</v>
      </c>
      <c r="W3210" s="367">
        <v>321666.66666666674</v>
      </c>
      <c r="X3210" s="384">
        <v>15571.829675574729</v>
      </c>
      <c r="Y3210" s="386">
        <v>193.00000000000003</v>
      </c>
      <c r="Z3210" s="367"/>
      <c r="AA3210" s="367"/>
      <c r="AB3210" s="367"/>
      <c r="AC3210" s="367"/>
      <c r="AD3210" s="367"/>
      <c r="AE3210" s="367"/>
      <c r="AF3210" s="367"/>
      <c r="AG3210" s="367"/>
      <c r="AH3210" s="367"/>
      <c r="AI3210" s="367"/>
      <c r="AJ3210" s="367"/>
      <c r="AK3210" s="367"/>
      <c r="AL3210" s="367"/>
      <c r="AM3210" s="367"/>
      <c r="AN3210" s="367"/>
      <c r="AO3210" s="367"/>
      <c r="AP3210" s="367"/>
      <c r="AQ3210" s="367"/>
      <c r="AR3210" s="367"/>
      <c r="AS3210" s="367"/>
      <c r="AT3210" s="367"/>
    </row>
    <row r="3211" spans="2:46" ht="13.8">
      <c r="B3211" s="26">
        <v>32.333333333333414</v>
      </c>
      <c r="C3211" s="363">
        <v>67.491306159124321</v>
      </c>
      <c r="D3211" s="367">
        <v>194.00000000000048</v>
      </c>
      <c r="E3211" s="367">
        <v>9023.2558139535158</v>
      </c>
      <c r="F3211" s="367">
        <v>-2833.9960241792523</v>
      </c>
      <c r="G3211" s="367">
        <v>194.0000000000006</v>
      </c>
      <c r="H3211" s="367">
        <v>48500</v>
      </c>
      <c r="I3211" s="384">
        <v>-42172.287773462907</v>
      </c>
      <c r="J3211" s="367">
        <v>193.99999999999997</v>
      </c>
      <c r="K3211" s="367">
        <v>11757.575757575745</v>
      </c>
      <c r="L3211" s="384">
        <v>13057.610331850472</v>
      </c>
      <c r="M3211" s="367">
        <v>193.9999999999998</v>
      </c>
      <c r="N3211" s="367">
        <v>194</v>
      </c>
      <c r="O3211" s="384">
        <v>21.420380736749841</v>
      </c>
      <c r="P3211" s="367">
        <v>2.8130000000000002</v>
      </c>
      <c r="Q3211" s="367">
        <v>194</v>
      </c>
      <c r="R3211" s="384">
        <v>188.00694462797645</v>
      </c>
      <c r="S3211" s="367">
        <v>2.7160000000000002</v>
      </c>
      <c r="T3211" s="367">
        <v>6689.6551724137762</v>
      </c>
      <c r="U3211" s="384">
        <v>9643.550314228467</v>
      </c>
      <c r="V3211" s="367">
        <v>193.99999999999952</v>
      </c>
      <c r="W3211" s="367">
        <v>323333.33333333343</v>
      </c>
      <c r="X3211" s="384">
        <v>15651.627586849134</v>
      </c>
      <c r="Y3211" s="386">
        <v>194.00000000000006</v>
      </c>
      <c r="Z3211" s="367"/>
      <c r="AA3211" s="367"/>
      <c r="AB3211" s="367"/>
      <c r="AC3211" s="367"/>
      <c r="AD3211" s="367"/>
      <c r="AE3211" s="367"/>
      <c r="AF3211" s="367"/>
      <c r="AG3211" s="367"/>
      <c r="AH3211" s="367"/>
      <c r="AI3211" s="367"/>
      <c r="AJ3211" s="367"/>
      <c r="AK3211" s="367"/>
      <c r="AL3211" s="367"/>
      <c r="AM3211" s="367"/>
      <c r="AN3211" s="367"/>
      <c r="AO3211" s="367"/>
      <c r="AP3211" s="367"/>
      <c r="AQ3211" s="367"/>
      <c r="AR3211" s="367"/>
      <c r="AS3211" s="367"/>
      <c r="AT3211" s="367"/>
    </row>
    <row r="3212" spans="2:46" ht="13.8">
      <c r="B3212" s="26">
        <v>32.500000000000078</v>
      </c>
      <c r="C3212" s="363">
        <v>67.839051524869632</v>
      </c>
      <c r="D3212" s="367">
        <v>195.00000000000048</v>
      </c>
      <c r="E3212" s="367">
        <v>9069.7674418604929</v>
      </c>
      <c r="F3212" s="367">
        <v>-2879.4395017228717</v>
      </c>
      <c r="G3212" s="367">
        <v>195.00000000000063</v>
      </c>
      <c r="H3212" s="367">
        <v>48750</v>
      </c>
      <c r="I3212" s="384">
        <v>-42752.689578560021</v>
      </c>
      <c r="J3212" s="367">
        <v>194.99999999999997</v>
      </c>
      <c r="K3212" s="367">
        <v>11818.181818181805</v>
      </c>
      <c r="L3212" s="384">
        <v>13101.314639852451</v>
      </c>
      <c r="M3212" s="367">
        <v>194.9999999999998</v>
      </c>
      <c r="N3212" s="367">
        <v>195</v>
      </c>
      <c r="O3212" s="384">
        <v>21.14872593664008</v>
      </c>
      <c r="P3212" s="367">
        <v>2.8275000000000001</v>
      </c>
      <c r="Q3212" s="367">
        <v>195</v>
      </c>
      <c r="R3212" s="384">
        <v>188.79573276556729</v>
      </c>
      <c r="S3212" s="367">
        <v>2.73</v>
      </c>
      <c r="T3212" s="367">
        <v>6724.1379310344655</v>
      </c>
      <c r="U3212" s="384">
        <v>9669.3336584718254</v>
      </c>
      <c r="V3212" s="367">
        <v>194.99999999999952</v>
      </c>
      <c r="W3212" s="367">
        <v>325000.00000000012</v>
      </c>
      <c r="X3212" s="384">
        <v>15731.416372927255</v>
      </c>
      <c r="Y3212" s="386">
        <v>195.00000000000006</v>
      </c>
      <c r="Z3212" s="367"/>
      <c r="AA3212" s="367"/>
      <c r="AB3212" s="367"/>
      <c r="AC3212" s="367"/>
      <c r="AD3212" s="367"/>
      <c r="AE3212" s="367"/>
      <c r="AF3212" s="367"/>
      <c r="AG3212" s="367"/>
      <c r="AH3212" s="367"/>
      <c r="AI3212" s="367"/>
      <c r="AJ3212" s="367"/>
      <c r="AK3212" s="367"/>
      <c r="AL3212" s="367"/>
      <c r="AM3212" s="367"/>
      <c r="AN3212" s="367"/>
      <c r="AO3212" s="367"/>
      <c r="AP3212" s="367"/>
      <c r="AQ3212" s="367"/>
      <c r="AR3212" s="367"/>
      <c r="AS3212" s="367"/>
      <c r="AT3212" s="367"/>
    </row>
    <row r="3213" spans="2:46" ht="13.8">
      <c r="B3213" s="26">
        <v>32.666666666666742</v>
      </c>
      <c r="C3213" s="363">
        <v>68.186795373025461</v>
      </c>
      <c r="D3213" s="367">
        <v>196.00000000000045</v>
      </c>
      <c r="E3213" s="367">
        <v>9116.27906976747</v>
      </c>
      <c r="F3213" s="367">
        <v>-2925.1992382471544</v>
      </c>
      <c r="G3213" s="367">
        <v>196.00000000000063</v>
      </c>
      <c r="H3213" s="367">
        <v>49000</v>
      </c>
      <c r="I3213" s="384">
        <v>-43336.814654205133</v>
      </c>
      <c r="J3213" s="367">
        <v>195.99999999999997</v>
      </c>
      <c r="K3213" s="367">
        <v>11878.787878787865</v>
      </c>
      <c r="L3213" s="384">
        <v>13144.776866195456</v>
      </c>
      <c r="M3213" s="367">
        <v>195.99999999999977</v>
      </c>
      <c r="N3213" s="367">
        <v>196</v>
      </c>
      <c r="O3213" s="384">
        <v>20.873152478747709</v>
      </c>
      <c r="P3213" s="367">
        <v>2.8420000000000001</v>
      </c>
      <c r="Q3213" s="367">
        <v>196</v>
      </c>
      <c r="R3213" s="384">
        <v>189.58267146906167</v>
      </c>
      <c r="S3213" s="367">
        <v>2.7439999999999998</v>
      </c>
      <c r="T3213" s="367">
        <v>6758.6206896551548</v>
      </c>
      <c r="U3213" s="384">
        <v>9694.8716111460071</v>
      </c>
      <c r="V3213" s="367">
        <v>195.99999999999949</v>
      </c>
      <c r="W3213" s="367">
        <v>326666.6666666668</v>
      </c>
      <c r="X3213" s="384">
        <v>15811.196033809092</v>
      </c>
      <c r="Y3213" s="386">
        <v>196.00000000000006</v>
      </c>
      <c r="Z3213" s="367"/>
      <c r="AA3213" s="367"/>
      <c r="AB3213" s="367"/>
      <c r="AC3213" s="367"/>
      <c r="AD3213" s="367"/>
      <c r="AE3213" s="367"/>
      <c r="AF3213" s="367"/>
      <c r="AG3213" s="367"/>
      <c r="AH3213" s="367"/>
      <c r="AI3213" s="367"/>
      <c r="AJ3213" s="367"/>
      <c r="AK3213" s="367"/>
      <c r="AL3213" s="367"/>
      <c r="AM3213" s="367"/>
      <c r="AN3213" s="367"/>
      <c r="AO3213" s="367"/>
      <c r="AP3213" s="367"/>
      <c r="AQ3213" s="367"/>
      <c r="AR3213" s="367"/>
      <c r="AS3213" s="367"/>
      <c r="AT3213" s="367"/>
    </row>
    <row r="3214" spans="2:46" ht="13.8">
      <c r="B3214" s="26">
        <v>32.833333333333407</v>
      </c>
      <c r="C3214" s="363">
        <v>68.534537703591866</v>
      </c>
      <c r="D3214" s="367">
        <v>197.00000000000045</v>
      </c>
      <c r="E3214" s="367">
        <v>9162.7906976744471</v>
      </c>
      <c r="F3214" s="367">
        <v>-2971.2752337521033</v>
      </c>
      <c r="G3214" s="367">
        <v>197.00000000000063</v>
      </c>
      <c r="H3214" s="367">
        <v>49250</v>
      </c>
      <c r="I3214" s="384">
        <v>-43924.663000398235</v>
      </c>
      <c r="J3214" s="367">
        <v>196.99999999999997</v>
      </c>
      <c r="K3214" s="367">
        <v>11939.393939393925</v>
      </c>
      <c r="L3214" s="384">
        <v>13187.997010879491</v>
      </c>
      <c r="M3214" s="367">
        <v>196.99999999999977</v>
      </c>
      <c r="N3214" s="367">
        <v>197</v>
      </c>
      <c r="O3214" s="384">
        <v>20.593660363072733</v>
      </c>
      <c r="P3214" s="367">
        <v>2.8565</v>
      </c>
      <c r="Q3214" s="367">
        <v>197</v>
      </c>
      <c r="R3214" s="384">
        <v>190.36776073845957</v>
      </c>
      <c r="S3214" s="367">
        <v>2.758</v>
      </c>
      <c r="T3214" s="367">
        <v>6793.1034482758441</v>
      </c>
      <c r="U3214" s="384">
        <v>9720.1641722510085</v>
      </c>
      <c r="V3214" s="367">
        <v>196.99999999999949</v>
      </c>
      <c r="W3214" s="367">
        <v>328333.33333333349</v>
      </c>
      <c r="X3214" s="384">
        <v>15890.966569494649</v>
      </c>
      <c r="Y3214" s="386">
        <v>197.00000000000009</v>
      </c>
      <c r="Z3214" s="367"/>
      <c r="AA3214" s="367"/>
      <c r="AB3214" s="367"/>
      <c r="AC3214" s="367"/>
      <c r="AD3214" s="367"/>
      <c r="AE3214" s="367"/>
      <c r="AF3214" s="367"/>
      <c r="AG3214" s="367"/>
      <c r="AH3214" s="367"/>
      <c r="AI3214" s="367"/>
      <c r="AJ3214" s="367"/>
      <c r="AK3214" s="367"/>
      <c r="AL3214" s="367"/>
      <c r="AM3214" s="367"/>
      <c r="AN3214" s="367"/>
      <c r="AO3214" s="367"/>
      <c r="AP3214" s="367"/>
      <c r="AQ3214" s="367"/>
      <c r="AR3214" s="367"/>
      <c r="AS3214" s="367"/>
      <c r="AT3214" s="367"/>
    </row>
    <row r="3215" spans="2:46" ht="13.8">
      <c r="B3215" s="26">
        <v>33.000000000000071</v>
      </c>
      <c r="C3215" s="363">
        <v>68.882278516568775</v>
      </c>
      <c r="D3215" s="367">
        <v>198.00000000000043</v>
      </c>
      <c r="E3215" s="367">
        <v>9209.3023255814242</v>
      </c>
      <c r="F3215" s="367">
        <v>-3017.667488237716</v>
      </c>
      <c r="G3215" s="367">
        <v>198.00000000000063</v>
      </c>
      <c r="H3215" s="367">
        <v>49500</v>
      </c>
      <c r="I3215" s="384">
        <v>-44516.234617139344</v>
      </c>
      <c r="J3215" s="367">
        <v>197.99999999999997</v>
      </c>
      <c r="K3215" s="367">
        <v>11999.999999999985</v>
      </c>
      <c r="L3215" s="384">
        <v>13230.975073904556</v>
      </c>
      <c r="M3215" s="367">
        <v>197.9999999999998</v>
      </c>
      <c r="N3215" s="367">
        <v>198</v>
      </c>
      <c r="O3215" s="384">
        <v>20.310249589615147</v>
      </c>
      <c r="P3215" s="367">
        <v>2.871</v>
      </c>
      <c r="Q3215" s="367">
        <v>198</v>
      </c>
      <c r="R3215" s="384">
        <v>191.15100057376097</v>
      </c>
      <c r="S3215" s="367">
        <v>2.7720000000000002</v>
      </c>
      <c r="T3215" s="367">
        <v>6827.5862068965334</v>
      </c>
      <c r="U3215" s="384">
        <v>9745.2113417868331</v>
      </c>
      <c r="V3215" s="367">
        <v>197.99999999999949</v>
      </c>
      <c r="W3215" s="367">
        <v>330000.00000000017</v>
      </c>
      <c r="X3215" s="384">
        <v>15970.72797998392</v>
      </c>
      <c r="Y3215" s="386">
        <v>198.00000000000009</v>
      </c>
      <c r="Z3215" s="367"/>
      <c r="AA3215" s="367"/>
      <c r="AB3215" s="367"/>
      <c r="AC3215" s="367"/>
      <c r="AD3215" s="367"/>
      <c r="AE3215" s="367"/>
      <c r="AF3215" s="367"/>
      <c r="AG3215" s="367"/>
      <c r="AH3215" s="367"/>
      <c r="AI3215" s="367"/>
      <c r="AJ3215" s="367"/>
      <c r="AK3215" s="367"/>
      <c r="AL3215" s="367"/>
      <c r="AM3215" s="367"/>
      <c r="AN3215" s="367"/>
      <c r="AO3215" s="367"/>
      <c r="AP3215" s="367"/>
      <c r="AQ3215" s="367"/>
      <c r="AR3215" s="367"/>
      <c r="AS3215" s="367"/>
      <c r="AT3215" s="367"/>
    </row>
    <row r="3216" spans="2:46" ht="13.8">
      <c r="B3216" s="26">
        <v>33.166666666666735</v>
      </c>
      <c r="C3216" s="363">
        <v>69.230017811956273</v>
      </c>
      <c r="D3216" s="367">
        <v>199.00000000000043</v>
      </c>
      <c r="E3216" s="367">
        <v>9255.8139534884012</v>
      </c>
      <c r="F3216" s="367">
        <v>-3064.3760017039949</v>
      </c>
      <c r="G3216" s="367">
        <v>199.00000000000063</v>
      </c>
      <c r="H3216" s="367">
        <v>49750</v>
      </c>
      <c r="I3216" s="384">
        <v>-45111.529504428443</v>
      </c>
      <c r="J3216" s="367">
        <v>198.99999999999997</v>
      </c>
      <c r="K3216" s="367">
        <v>12060.606060606046</v>
      </c>
      <c r="L3216" s="384">
        <v>13273.711055270642</v>
      </c>
      <c r="M3216" s="367">
        <v>198.99999999999977</v>
      </c>
      <c r="N3216" s="367">
        <v>199</v>
      </c>
      <c r="O3216" s="384">
        <v>20.022920158374951</v>
      </c>
      <c r="P3216" s="367">
        <v>2.8855</v>
      </c>
      <c r="Q3216" s="367">
        <v>199</v>
      </c>
      <c r="R3216" s="384">
        <v>191.93239097496584</v>
      </c>
      <c r="S3216" s="367">
        <v>2.786</v>
      </c>
      <c r="T3216" s="367">
        <v>6862.0689655172228</v>
      </c>
      <c r="U3216" s="384">
        <v>9770.0131197534756</v>
      </c>
      <c r="V3216" s="367">
        <v>198.99999999999946</v>
      </c>
      <c r="W3216" s="367">
        <v>331666.66666666686</v>
      </c>
      <c r="X3216" s="384">
        <v>16050.48026527691</v>
      </c>
      <c r="Y3216" s="386">
        <v>199.00000000000011</v>
      </c>
      <c r="Z3216" s="367"/>
      <c r="AA3216" s="367"/>
      <c r="AB3216" s="367"/>
      <c r="AC3216" s="367"/>
      <c r="AD3216" s="367"/>
      <c r="AE3216" s="367"/>
      <c r="AF3216" s="367"/>
      <c r="AG3216" s="367"/>
      <c r="AH3216" s="367"/>
      <c r="AI3216" s="367"/>
      <c r="AJ3216" s="367"/>
      <c r="AK3216" s="367"/>
      <c r="AL3216" s="367"/>
      <c r="AM3216" s="367"/>
      <c r="AN3216" s="367"/>
      <c r="AO3216" s="367"/>
      <c r="AP3216" s="367"/>
      <c r="AQ3216" s="367"/>
      <c r="AR3216" s="367"/>
      <c r="AS3216" s="367"/>
      <c r="AT3216" s="367"/>
    </row>
    <row r="3217" spans="2:46" ht="13.8">
      <c r="B3217" s="26">
        <v>33.3333333333334</v>
      </c>
      <c r="C3217" s="363">
        <v>69.577755589754275</v>
      </c>
      <c r="D3217" s="367">
        <v>200.0000000000004</v>
      </c>
      <c r="E3217" s="367">
        <v>9302.3255813953783</v>
      </c>
      <c r="F3217" s="367">
        <v>-3111.4007741509399</v>
      </c>
      <c r="G3217" s="367">
        <v>200.00000000000065</v>
      </c>
      <c r="H3217" s="367">
        <v>50000</v>
      </c>
      <c r="I3217" s="384">
        <v>-45710.547662265541</v>
      </c>
      <c r="J3217" s="367">
        <v>199.99999999999997</v>
      </c>
      <c r="K3217" s="367">
        <v>12121.212121212106</v>
      </c>
      <c r="L3217" s="384">
        <v>13316.20495497776</v>
      </c>
      <c r="M3217" s="367">
        <v>199.99999999999977</v>
      </c>
      <c r="N3217" s="367">
        <v>200</v>
      </c>
      <c r="O3217" s="384">
        <v>19.73167206935215</v>
      </c>
      <c r="P3217" s="367">
        <v>2.9</v>
      </c>
      <c r="Q3217" s="367">
        <v>200</v>
      </c>
      <c r="R3217" s="384">
        <v>192.71193194207416</v>
      </c>
      <c r="S3217" s="367">
        <v>2.8</v>
      </c>
      <c r="T3217" s="367">
        <v>6896.5517241379121</v>
      </c>
      <c r="U3217" s="384">
        <v>9794.5695061509396</v>
      </c>
      <c r="V3217" s="367">
        <v>199.99999999999946</v>
      </c>
      <c r="W3217" s="367">
        <v>333333.33333333355</v>
      </c>
      <c r="X3217" s="384">
        <v>16130.223425373617</v>
      </c>
      <c r="Y3217" s="386">
        <v>200.00000000000011</v>
      </c>
      <c r="Z3217" s="367"/>
      <c r="AA3217" s="367"/>
      <c r="AB3217" s="367"/>
      <c r="AC3217" s="367"/>
      <c r="AD3217" s="367"/>
      <c r="AE3217" s="367"/>
      <c r="AF3217" s="367"/>
      <c r="AG3217" s="367"/>
      <c r="AH3217" s="367"/>
      <c r="AI3217" s="367"/>
      <c r="AJ3217" s="367"/>
      <c r="AK3217" s="367"/>
      <c r="AL3217" s="367"/>
      <c r="AM3217" s="367"/>
      <c r="AN3217" s="367"/>
      <c r="AO3217" s="367"/>
      <c r="AP3217" s="367"/>
      <c r="AQ3217" s="367"/>
      <c r="AR3217" s="367"/>
      <c r="AS3217" s="367"/>
      <c r="AT3217" s="367"/>
    </row>
    <row r="3218" spans="2:46" ht="13.8">
      <c r="B3218" s="26">
        <v>33.500000000000064</v>
      </c>
      <c r="C3218" s="363">
        <v>69.925491849962853</v>
      </c>
      <c r="D3218" s="367">
        <v>201.0000000000004</v>
      </c>
      <c r="E3218" s="367">
        <v>9348.8372093023554</v>
      </c>
      <c r="F3218" s="367">
        <v>-3158.7418055785492</v>
      </c>
      <c r="G3218" s="367">
        <v>201.00000000000065</v>
      </c>
      <c r="H3218" s="367">
        <v>50250</v>
      </c>
      <c r="I3218" s="384">
        <v>-46313.289090650644</v>
      </c>
      <c r="J3218" s="367">
        <v>200.99999999999997</v>
      </c>
      <c r="K3218" s="367">
        <v>12181.818181818166</v>
      </c>
      <c r="L3218" s="384">
        <v>13358.4567730259</v>
      </c>
      <c r="M3218" s="367">
        <v>200.99999999999974</v>
      </c>
      <c r="N3218" s="367">
        <v>201</v>
      </c>
      <c r="O3218" s="384">
        <v>19.43650532254674</v>
      </c>
      <c r="P3218" s="367">
        <v>2.9144999999999999</v>
      </c>
      <c r="Q3218" s="367">
        <v>201</v>
      </c>
      <c r="R3218" s="384">
        <v>193.48962347508606</v>
      </c>
      <c r="S3218" s="367">
        <v>2.8140000000000001</v>
      </c>
      <c r="T3218" s="367">
        <v>6931.0344827586014</v>
      </c>
      <c r="U3218" s="384">
        <v>9818.880500979225</v>
      </c>
      <c r="V3218" s="367">
        <v>200.99999999999943</v>
      </c>
      <c r="W3218" s="367">
        <v>335000.00000000023</v>
      </c>
      <c r="X3218" s="384">
        <v>16209.957460274039</v>
      </c>
      <c r="Y3218" s="386">
        <v>201.00000000000011</v>
      </c>
      <c r="Z3218" s="367"/>
      <c r="AA3218" s="367"/>
      <c r="AB3218" s="367"/>
      <c r="AC3218" s="367"/>
      <c r="AD3218" s="367"/>
      <c r="AE3218" s="367"/>
      <c r="AF3218" s="367"/>
      <c r="AG3218" s="367"/>
      <c r="AH3218" s="367"/>
      <c r="AI3218" s="367"/>
      <c r="AJ3218" s="367"/>
      <c r="AK3218" s="367"/>
      <c r="AL3218" s="367"/>
      <c r="AM3218" s="367"/>
      <c r="AN3218" s="367"/>
      <c r="AO3218" s="367"/>
      <c r="AP3218" s="367"/>
      <c r="AQ3218" s="367"/>
      <c r="AR3218" s="367"/>
      <c r="AS3218" s="367"/>
      <c r="AT3218" s="367"/>
    </row>
    <row r="3219" spans="2:46" ht="13.8">
      <c r="B3219" s="26">
        <v>33.666666666666728</v>
      </c>
      <c r="C3219" s="363">
        <v>70.273226592581949</v>
      </c>
      <c r="D3219" s="367">
        <v>202.00000000000037</v>
      </c>
      <c r="E3219" s="367">
        <v>9395.3488372093325</v>
      </c>
      <c r="F3219" s="367">
        <v>-3206.3990959868233</v>
      </c>
      <c r="G3219" s="367">
        <v>202.00000000000065</v>
      </c>
      <c r="H3219" s="367">
        <v>50500</v>
      </c>
      <c r="I3219" s="384">
        <v>-46919.753789583738</v>
      </c>
      <c r="J3219" s="367">
        <v>201.99999999999997</v>
      </c>
      <c r="K3219" s="367">
        <v>12242.424242424226</v>
      </c>
      <c r="L3219" s="384">
        <v>13400.466509415073</v>
      </c>
      <c r="M3219" s="367">
        <v>201.99999999999974</v>
      </c>
      <c r="N3219" s="367">
        <v>202</v>
      </c>
      <c r="O3219" s="384">
        <v>19.137419917958706</v>
      </c>
      <c r="P3219" s="367">
        <v>2.9290000000000003</v>
      </c>
      <c r="Q3219" s="367">
        <v>202</v>
      </c>
      <c r="R3219" s="384">
        <v>194.26546557400141</v>
      </c>
      <c r="S3219" s="367">
        <v>2.8279999999999998</v>
      </c>
      <c r="T3219" s="367">
        <v>6965.5172413792907</v>
      </c>
      <c r="U3219" s="384">
        <v>9842.9461042383318</v>
      </c>
      <c r="V3219" s="367">
        <v>201.99999999999943</v>
      </c>
      <c r="W3219" s="367">
        <v>336666.66666666692</v>
      </c>
      <c r="X3219" s="384">
        <v>16289.68236997818</v>
      </c>
      <c r="Y3219" s="386">
        <v>202.00000000000014</v>
      </c>
      <c r="Z3219" s="367"/>
      <c r="AA3219" s="367"/>
      <c r="AB3219" s="367"/>
      <c r="AC3219" s="367"/>
      <c r="AD3219" s="367"/>
      <c r="AE3219" s="367"/>
      <c r="AF3219" s="367"/>
      <c r="AG3219" s="367"/>
      <c r="AH3219" s="367"/>
      <c r="AI3219" s="367"/>
      <c r="AJ3219" s="367"/>
      <c r="AK3219" s="367"/>
      <c r="AL3219" s="367"/>
      <c r="AM3219" s="367"/>
      <c r="AN3219" s="367"/>
      <c r="AO3219" s="367"/>
      <c r="AP3219" s="367"/>
      <c r="AQ3219" s="367"/>
      <c r="AR3219" s="367"/>
      <c r="AS3219" s="367"/>
      <c r="AT3219" s="367"/>
    </row>
    <row r="3220" spans="2:46" ht="13.8">
      <c r="B3220" s="26">
        <v>33.833333333333393</v>
      </c>
      <c r="C3220" s="363">
        <v>70.62095981761162</v>
      </c>
      <c r="D3220" s="367">
        <v>203.00000000000034</v>
      </c>
      <c r="E3220" s="367">
        <v>9441.8604651163096</v>
      </c>
      <c r="F3220" s="367">
        <v>-3254.3726453757631</v>
      </c>
      <c r="G3220" s="367">
        <v>203.00000000000065</v>
      </c>
      <c r="H3220" s="367">
        <v>50750</v>
      </c>
      <c r="I3220" s="384">
        <v>-47529.941759064837</v>
      </c>
      <c r="J3220" s="367">
        <v>203</v>
      </c>
      <c r="K3220" s="367">
        <v>12303.030303030286</v>
      </c>
      <c r="L3220" s="384">
        <v>13442.234164145271</v>
      </c>
      <c r="M3220" s="367">
        <v>202.99999999999974</v>
      </c>
      <c r="N3220" s="367">
        <v>203</v>
      </c>
      <c r="O3220" s="384">
        <v>18.834415855588087</v>
      </c>
      <c r="P3220" s="367">
        <v>2.9434999999999998</v>
      </c>
      <c r="Q3220" s="367">
        <v>203</v>
      </c>
      <c r="R3220" s="384">
        <v>195.03945823882026</v>
      </c>
      <c r="S3220" s="367">
        <v>2.8420000000000001</v>
      </c>
      <c r="T3220" s="367">
        <v>6999.99999999998</v>
      </c>
      <c r="U3220" s="384">
        <v>9866.766315928262</v>
      </c>
      <c r="V3220" s="367">
        <v>202.99999999999943</v>
      </c>
      <c r="W3220" s="367">
        <v>338333.3333333336</v>
      </c>
      <c r="X3220" s="384">
        <v>16369.398154486034</v>
      </c>
      <c r="Y3220" s="386">
        <v>203.00000000000014</v>
      </c>
      <c r="Z3220" s="367"/>
      <c r="AA3220" s="367"/>
      <c r="AB3220" s="367"/>
      <c r="AC3220" s="367"/>
      <c r="AD3220" s="367"/>
      <c r="AE3220" s="367"/>
      <c r="AF3220" s="367"/>
      <c r="AG3220" s="367"/>
      <c r="AH3220" s="367"/>
      <c r="AI3220" s="367"/>
      <c r="AJ3220" s="367"/>
      <c r="AK3220" s="367"/>
      <c r="AL3220" s="367"/>
      <c r="AM3220" s="367"/>
      <c r="AN3220" s="367"/>
      <c r="AO3220" s="367"/>
      <c r="AP3220" s="367"/>
      <c r="AQ3220" s="367"/>
      <c r="AR3220" s="367"/>
      <c r="AS3220" s="367"/>
      <c r="AT3220" s="367"/>
    </row>
    <row r="3221" spans="2:46" ht="13.8">
      <c r="B3221" s="26">
        <v>34.000000000000057</v>
      </c>
      <c r="C3221" s="363">
        <v>70.96869152505181</v>
      </c>
      <c r="D3221" s="367">
        <v>204.00000000000034</v>
      </c>
      <c r="E3221" s="367">
        <v>9488.3720930232867</v>
      </c>
      <c r="F3221" s="367">
        <v>-3302.6624537453695</v>
      </c>
      <c r="G3221" s="367">
        <v>204.00000000000068</v>
      </c>
      <c r="H3221" s="367">
        <v>51000</v>
      </c>
      <c r="I3221" s="384">
        <v>-48143.852999093928</v>
      </c>
      <c r="J3221" s="367">
        <v>204</v>
      </c>
      <c r="K3221" s="367">
        <v>12363.636363636346</v>
      </c>
      <c r="L3221" s="384">
        <v>13483.759737216496</v>
      </c>
      <c r="M3221" s="367">
        <v>203.99999999999972</v>
      </c>
      <c r="N3221" s="367">
        <v>204</v>
      </c>
      <c r="O3221" s="384">
        <v>18.527493135434838</v>
      </c>
      <c r="P3221" s="367">
        <v>2.9580000000000002</v>
      </c>
      <c r="Q3221" s="367">
        <v>204</v>
      </c>
      <c r="R3221" s="384">
        <v>195.81160146954264</v>
      </c>
      <c r="S3221" s="367">
        <v>2.8559999999999999</v>
      </c>
      <c r="T3221" s="367">
        <v>7034.4827586206693</v>
      </c>
      <c r="U3221" s="384">
        <v>9890.3411360490099</v>
      </c>
      <c r="V3221" s="367">
        <v>203.9999999999994</v>
      </c>
      <c r="W3221" s="367">
        <v>340000.00000000029</v>
      </c>
      <c r="X3221" s="384">
        <v>16449.104813797607</v>
      </c>
      <c r="Y3221" s="386">
        <v>204.00000000000014</v>
      </c>
      <c r="Z3221" s="367"/>
      <c r="AA3221" s="367"/>
      <c r="AB3221" s="367"/>
      <c r="AC3221" s="367"/>
      <c r="AD3221" s="367"/>
      <c r="AE3221" s="367"/>
      <c r="AF3221" s="367"/>
      <c r="AG3221" s="367"/>
      <c r="AH3221" s="367"/>
      <c r="AI3221" s="367"/>
      <c r="AJ3221" s="367"/>
      <c r="AK3221" s="367"/>
      <c r="AL3221" s="367"/>
      <c r="AM3221" s="367"/>
      <c r="AN3221" s="367"/>
      <c r="AO3221" s="367"/>
      <c r="AP3221" s="367"/>
      <c r="AQ3221" s="367"/>
      <c r="AR3221" s="367"/>
      <c r="AS3221" s="367"/>
      <c r="AT3221" s="367"/>
    </row>
    <row r="3222" spans="2:46" ht="13.8">
      <c r="B3222" s="26">
        <v>34.166666666666721</v>
      </c>
      <c r="C3222" s="363">
        <v>71.316421714902575</v>
      </c>
      <c r="D3222" s="367">
        <v>205.00000000000031</v>
      </c>
      <c r="E3222" s="367">
        <v>9534.8837209302637</v>
      </c>
      <c r="F3222" s="367">
        <v>-3351.2685210956392</v>
      </c>
      <c r="G3222" s="367">
        <v>205.00000000000068</v>
      </c>
      <c r="H3222" s="367">
        <v>51250</v>
      </c>
      <c r="I3222" s="384">
        <v>-48761.487509671017</v>
      </c>
      <c r="J3222" s="367">
        <v>205</v>
      </c>
      <c r="K3222" s="367">
        <v>12424.242424242406</v>
      </c>
      <c r="L3222" s="384">
        <v>13525.043228628749</v>
      </c>
      <c r="M3222" s="367">
        <v>204.99999999999972</v>
      </c>
      <c r="N3222" s="367">
        <v>205</v>
      </c>
      <c r="O3222" s="384">
        <v>18.216651757499001</v>
      </c>
      <c r="P3222" s="367">
        <v>2.9724999999999997</v>
      </c>
      <c r="Q3222" s="367">
        <v>205</v>
      </c>
      <c r="R3222" s="384">
        <v>196.58189526616849</v>
      </c>
      <c r="S3222" s="367">
        <v>2.87</v>
      </c>
      <c r="T3222" s="367">
        <v>7068.9655172413586</v>
      </c>
      <c r="U3222" s="384">
        <v>9913.6705646005812</v>
      </c>
      <c r="V3222" s="367">
        <v>204.9999999999994</v>
      </c>
      <c r="W3222" s="367">
        <v>341666.66666666698</v>
      </c>
      <c r="X3222" s="384">
        <v>16528.802347912897</v>
      </c>
      <c r="Y3222" s="386">
        <v>205.00000000000017</v>
      </c>
      <c r="Z3222" s="367"/>
      <c r="AA3222" s="367"/>
      <c r="AB3222" s="367"/>
      <c r="AC3222" s="367"/>
      <c r="AD3222" s="367"/>
      <c r="AE3222" s="367"/>
      <c r="AF3222" s="367"/>
      <c r="AG3222" s="367"/>
      <c r="AH3222" s="367"/>
      <c r="AI3222" s="367"/>
      <c r="AJ3222" s="367"/>
      <c r="AK3222" s="367"/>
      <c r="AL3222" s="367"/>
      <c r="AM3222" s="367"/>
      <c r="AN3222" s="367"/>
      <c r="AO3222" s="367"/>
      <c r="AP3222" s="367"/>
      <c r="AQ3222" s="367"/>
      <c r="AR3222" s="367"/>
      <c r="AS3222" s="367"/>
      <c r="AT3222" s="367"/>
    </row>
    <row r="3223" spans="2:46" ht="13.8">
      <c r="B3223" s="26">
        <v>34.333333333333385</v>
      </c>
      <c r="C3223" s="363">
        <v>71.664150387163858</v>
      </c>
      <c r="D3223" s="367">
        <v>206.00000000000031</v>
      </c>
      <c r="E3223" s="367">
        <v>9581.3953488372408</v>
      </c>
      <c r="F3223" s="367">
        <v>-3400.1908474265747</v>
      </c>
      <c r="G3223" s="367">
        <v>206.00000000000068</v>
      </c>
      <c r="H3223" s="367">
        <v>51500</v>
      </c>
      <c r="I3223" s="384">
        <v>-49382.845290796104</v>
      </c>
      <c r="J3223" s="367">
        <v>206</v>
      </c>
      <c r="K3223" s="367">
        <v>12484.848484848466</v>
      </c>
      <c r="L3223" s="384">
        <v>13566.084638382032</v>
      </c>
      <c r="M3223" s="367">
        <v>205.99999999999972</v>
      </c>
      <c r="N3223" s="367">
        <v>206</v>
      </c>
      <c r="O3223" s="384">
        <v>17.901891721780533</v>
      </c>
      <c r="P3223" s="367">
        <v>2.9870000000000001</v>
      </c>
      <c r="Q3223" s="367">
        <v>206</v>
      </c>
      <c r="R3223" s="384">
        <v>197.35033962869784</v>
      </c>
      <c r="S3223" s="367">
        <v>2.8839999999999999</v>
      </c>
      <c r="T3223" s="367">
        <v>7103.4482758620479</v>
      </c>
      <c r="U3223" s="384">
        <v>9936.7546015829757</v>
      </c>
      <c r="V3223" s="367">
        <v>205.99999999999937</v>
      </c>
      <c r="W3223" s="367">
        <v>343333.33333333366</v>
      </c>
      <c r="X3223" s="384">
        <v>16608.490756831907</v>
      </c>
      <c r="Y3223" s="386">
        <v>206.00000000000017</v>
      </c>
      <c r="Z3223" s="367"/>
      <c r="AA3223" s="367"/>
      <c r="AB3223" s="367"/>
      <c r="AC3223" s="367"/>
      <c r="AD3223" s="367"/>
      <c r="AE3223" s="367"/>
      <c r="AF3223" s="367"/>
      <c r="AG3223" s="367"/>
      <c r="AH3223" s="367"/>
      <c r="AI3223" s="367"/>
      <c r="AJ3223" s="367"/>
      <c r="AK3223" s="367"/>
      <c r="AL3223" s="367"/>
      <c r="AM3223" s="367"/>
      <c r="AN3223" s="367"/>
      <c r="AO3223" s="367"/>
      <c r="AP3223" s="367"/>
      <c r="AQ3223" s="367"/>
      <c r="AR3223" s="367"/>
      <c r="AS3223" s="367"/>
      <c r="AT3223" s="367"/>
    </row>
    <row r="3224" spans="2:46" ht="13.8">
      <c r="B3224" s="26">
        <v>34.50000000000005</v>
      </c>
      <c r="C3224" s="363">
        <v>72.011877541835702</v>
      </c>
      <c r="D3224" s="367">
        <v>207.00000000000028</v>
      </c>
      <c r="E3224" s="367">
        <v>9627.9069767442179</v>
      </c>
      <c r="F3224" s="367">
        <v>-3449.4294327381754</v>
      </c>
      <c r="G3224" s="367">
        <v>207.00000000000068</v>
      </c>
      <c r="H3224" s="367">
        <v>51750</v>
      </c>
      <c r="I3224" s="384">
        <v>-50007.926342469182</v>
      </c>
      <c r="J3224" s="367">
        <v>207</v>
      </c>
      <c r="K3224" s="367">
        <v>12545.454545454526</v>
      </c>
      <c r="L3224" s="384">
        <v>13606.88396647634</v>
      </c>
      <c r="M3224" s="367">
        <v>206.99999999999969</v>
      </c>
      <c r="N3224" s="367">
        <v>207</v>
      </c>
      <c r="O3224" s="384">
        <v>17.583213028279484</v>
      </c>
      <c r="P3224" s="367">
        <v>3.0014999999999996</v>
      </c>
      <c r="Q3224" s="367">
        <v>207</v>
      </c>
      <c r="R3224" s="384">
        <v>198.11693455713069</v>
      </c>
      <c r="S3224" s="367">
        <v>2.8980000000000001</v>
      </c>
      <c r="T3224" s="367">
        <v>7137.9310344827372</v>
      </c>
      <c r="U3224" s="384">
        <v>9959.5932469961881</v>
      </c>
      <c r="V3224" s="367">
        <v>206.99999999999937</v>
      </c>
      <c r="W3224" s="367">
        <v>345000.00000000035</v>
      </c>
      <c r="X3224" s="384">
        <v>16688.170040554633</v>
      </c>
      <c r="Y3224" s="386">
        <v>207.0000000000002</v>
      </c>
      <c r="Z3224" s="367"/>
      <c r="AA3224" s="367"/>
      <c r="AB3224" s="367"/>
      <c r="AC3224" s="367"/>
      <c r="AD3224" s="367"/>
      <c r="AE3224" s="367"/>
      <c r="AF3224" s="367"/>
      <c r="AG3224" s="367"/>
      <c r="AH3224" s="367"/>
      <c r="AI3224" s="367"/>
      <c r="AJ3224" s="367"/>
      <c r="AK3224" s="367"/>
      <c r="AL3224" s="367"/>
      <c r="AM3224" s="367"/>
      <c r="AN3224" s="367"/>
      <c r="AO3224" s="367"/>
      <c r="AP3224" s="367"/>
      <c r="AQ3224" s="367"/>
      <c r="AR3224" s="367"/>
      <c r="AS3224" s="367"/>
      <c r="AT3224" s="367"/>
    </row>
    <row r="3225" spans="2:46" ht="13.8">
      <c r="B3225" s="26">
        <v>34.666666666666714</v>
      </c>
      <c r="C3225" s="363">
        <v>72.359603178918093</v>
      </c>
      <c r="D3225" s="367">
        <v>208.00000000000028</v>
      </c>
      <c r="E3225" s="367">
        <v>9674.418604651195</v>
      </c>
      <c r="F3225" s="367">
        <v>-3498.9842770304417</v>
      </c>
      <c r="G3225" s="367">
        <v>208.00000000000071</v>
      </c>
      <c r="H3225" s="367">
        <v>52000</v>
      </c>
      <c r="I3225" s="384">
        <v>-50636.730664690265</v>
      </c>
      <c r="J3225" s="367">
        <v>208</v>
      </c>
      <c r="K3225" s="367">
        <v>12606.060606060586</v>
      </c>
      <c r="L3225" s="384">
        <v>13647.441212911675</v>
      </c>
      <c r="M3225" s="367">
        <v>207.99999999999969</v>
      </c>
      <c r="N3225" s="367">
        <v>208</v>
      </c>
      <c r="O3225" s="384">
        <v>17.260615676995798</v>
      </c>
      <c r="P3225" s="367">
        <v>3.016</v>
      </c>
      <c r="Q3225" s="367">
        <v>208</v>
      </c>
      <c r="R3225" s="384">
        <v>198.88168005146704</v>
      </c>
      <c r="S3225" s="367">
        <v>2.9119999999999999</v>
      </c>
      <c r="T3225" s="367">
        <v>7172.4137931034265</v>
      </c>
      <c r="U3225" s="384">
        <v>9982.1865008402237</v>
      </c>
      <c r="V3225" s="367">
        <v>207.99999999999937</v>
      </c>
      <c r="W3225" s="367">
        <v>346666.66666666704</v>
      </c>
      <c r="X3225" s="384">
        <v>16767.840199081074</v>
      </c>
      <c r="Y3225" s="386">
        <v>208.0000000000002</v>
      </c>
      <c r="Z3225" s="367"/>
      <c r="AA3225" s="367"/>
      <c r="AB3225" s="367"/>
      <c r="AC3225" s="367"/>
      <c r="AD3225" s="367"/>
      <c r="AE3225" s="367"/>
      <c r="AF3225" s="367"/>
      <c r="AG3225" s="367"/>
      <c r="AH3225" s="367"/>
      <c r="AI3225" s="367"/>
      <c r="AJ3225" s="367"/>
      <c r="AK3225" s="367"/>
      <c r="AL3225" s="367"/>
      <c r="AM3225" s="367"/>
      <c r="AN3225" s="367"/>
      <c r="AO3225" s="367"/>
      <c r="AP3225" s="367"/>
      <c r="AQ3225" s="367"/>
      <c r="AR3225" s="367"/>
      <c r="AS3225" s="367"/>
      <c r="AT3225" s="367"/>
    </row>
    <row r="3226" spans="2:46" ht="13.8">
      <c r="B3226" s="26">
        <v>34.833333333333378</v>
      </c>
      <c r="C3226" s="363">
        <v>72.70732729841103</v>
      </c>
      <c r="D3226" s="367">
        <v>209.00000000000026</v>
      </c>
      <c r="E3226" s="367">
        <v>9720.9302325581721</v>
      </c>
      <c r="F3226" s="367">
        <v>-3548.8553803033728</v>
      </c>
      <c r="G3226" s="367">
        <v>209.00000000000071</v>
      </c>
      <c r="H3226" s="367">
        <v>52250</v>
      </c>
      <c r="I3226" s="384">
        <v>-51269.258257459347</v>
      </c>
      <c r="J3226" s="367">
        <v>209</v>
      </c>
      <c r="K3226" s="367">
        <v>12666.666666666646</v>
      </c>
      <c r="L3226" s="384">
        <v>13687.75637768804</v>
      </c>
      <c r="M3226" s="367">
        <v>208.99999999999969</v>
      </c>
      <c r="N3226" s="367">
        <v>209</v>
      </c>
      <c r="O3226" s="384">
        <v>16.934099667929505</v>
      </c>
      <c r="P3226" s="367">
        <v>3.0305000000000004</v>
      </c>
      <c r="Q3226" s="367">
        <v>209</v>
      </c>
      <c r="R3226" s="384">
        <v>199.6445761117069</v>
      </c>
      <c r="S3226" s="367">
        <v>2.9259999999999997</v>
      </c>
      <c r="T3226" s="367">
        <v>7206.8965517241159</v>
      </c>
      <c r="U3226" s="384">
        <v>10004.534363115079</v>
      </c>
      <c r="V3226" s="367">
        <v>208.99999999999935</v>
      </c>
      <c r="W3226" s="367">
        <v>348333.33333333372</v>
      </c>
      <c r="X3226" s="384">
        <v>16847.501232411232</v>
      </c>
      <c r="Y3226" s="386">
        <v>209.00000000000023</v>
      </c>
      <c r="Z3226" s="367"/>
      <c r="AA3226" s="367"/>
      <c r="AB3226" s="367"/>
      <c r="AC3226" s="367"/>
      <c r="AD3226" s="367"/>
      <c r="AE3226" s="367"/>
      <c r="AF3226" s="367"/>
      <c r="AG3226" s="367"/>
      <c r="AH3226" s="367"/>
      <c r="AI3226" s="367"/>
      <c r="AJ3226" s="367"/>
      <c r="AK3226" s="367"/>
      <c r="AL3226" s="367"/>
      <c r="AM3226" s="367"/>
      <c r="AN3226" s="367"/>
      <c r="AO3226" s="367"/>
      <c r="AP3226" s="367"/>
      <c r="AQ3226" s="367"/>
      <c r="AR3226" s="367"/>
      <c r="AS3226" s="367"/>
      <c r="AT3226" s="367"/>
    </row>
    <row r="3227" spans="2:46" ht="13.8">
      <c r="B3227" s="26">
        <v>35.000000000000043</v>
      </c>
      <c r="C3227" s="363">
        <v>73.055049900314486</v>
      </c>
      <c r="D3227" s="367">
        <v>210.00000000000026</v>
      </c>
      <c r="E3227" s="367">
        <v>9767.4418604651491</v>
      </c>
      <c r="F3227" s="367">
        <v>-3599.0427425569687</v>
      </c>
      <c r="G3227" s="367">
        <v>210.00000000000071</v>
      </c>
      <c r="H3227" s="367">
        <v>52500</v>
      </c>
      <c r="I3227" s="384">
        <v>-51905.509120776427</v>
      </c>
      <c r="J3227" s="367">
        <v>210</v>
      </c>
      <c r="K3227" s="367">
        <v>12727.272727272706</v>
      </c>
      <c r="L3227" s="384">
        <v>13727.829460805429</v>
      </c>
      <c r="M3227" s="367">
        <v>209.99999999999966</v>
      </c>
      <c r="N3227" s="367">
        <v>210</v>
      </c>
      <c r="O3227" s="384">
        <v>16.603665001080625</v>
      </c>
      <c r="P3227" s="367">
        <v>3.0449999999999999</v>
      </c>
      <c r="Q3227" s="367">
        <v>210</v>
      </c>
      <c r="R3227" s="384">
        <v>200.40562273785025</v>
      </c>
      <c r="S3227" s="367">
        <v>2.94</v>
      </c>
      <c r="T3227" s="367">
        <v>7241.3793103448052</v>
      </c>
      <c r="U3227" s="384">
        <v>10026.636833820756</v>
      </c>
      <c r="V3227" s="367">
        <v>209.99999999999935</v>
      </c>
      <c r="W3227" s="367">
        <v>350000.00000000041</v>
      </c>
      <c r="X3227" s="384">
        <v>16927.15314054511</v>
      </c>
      <c r="Y3227" s="386">
        <v>210.00000000000026</v>
      </c>
      <c r="Z3227" s="367"/>
      <c r="AA3227" s="367"/>
      <c r="AB3227" s="367"/>
      <c r="AC3227" s="367"/>
      <c r="AD3227" s="367"/>
      <c r="AE3227" s="367"/>
      <c r="AF3227" s="367"/>
      <c r="AG3227" s="367"/>
      <c r="AH3227" s="367"/>
      <c r="AI3227" s="367"/>
      <c r="AJ3227" s="367"/>
      <c r="AK3227" s="367"/>
      <c r="AL3227" s="367"/>
      <c r="AM3227" s="367"/>
      <c r="AN3227" s="367"/>
      <c r="AO3227" s="367"/>
      <c r="AP3227" s="367"/>
      <c r="AQ3227" s="367"/>
      <c r="AR3227" s="367"/>
      <c r="AS3227" s="367"/>
      <c r="AT3227" s="367"/>
    </row>
    <row r="3228" spans="2:46" ht="13.8">
      <c r="B3228" s="26">
        <v>35.166666666666707</v>
      </c>
      <c r="C3228" s="363">
        <v>73.402770984628532</v>
      </c>
      <c r="D3228" s="367">
        <v>211.00000000000026</v>
      </c>
      <c r="E3228" s="367">
        <v>9813.9534883721262</v>
      </c>
      <c r="F3228" s="367">
        <v>-3649.5463637912303</v>
      </c>
      <c r="G3228" s="367">
        <v>211.00000000000071</v>
      </c>
      <c r="H3228" s="367">
        <v>52750</v>
      </c>
      <c r="I3228" s="384">
        <v>-52545.483254641498</v>
      </c>
      <c r="J3228" s="367">
        <v>211</v>
      </c>
      <c r="K3228" s="367">
        <v>12787.878787878766</v>
      </c>
      <c r="L3228" s="384">
        <v>13767.660462263846</v>
      </c>
      <c r="M3228" s="367">
        <v>210.99999999999966</v>
      </c>
      <c r="N3228" s="367">
        <v>211</v>
      </c>
      <c r="O3228" s="384">
        <v>16.269311676449117</v>
      </c>
      <c r="P3228" s="367">
        <v>3.0595000000000003</v>
      </c>
      <c r="Q3228" s="367">
        <v>211</v>
      </c>
      <c r="R3228" s="384">
        <v>201.16481992989708</v>
      </c>
      <c r="S3228" s="367">
        <v>2.9540000000000002</v>
      </c>
      <c r="T3228" s="367">
        <v>7275.8620689654945</v>
      </c>
      <c r="U3228" s="384">
        <v>10048.493912957256</v>
      </c>
      <c r="V3228" s="367">
        <v>210.99999999999935</v>
      </c>
      <c r="W3228" s="367">
        <v>351666.66666666709</v>
      </c>
      <c r="X3228" s="384">
        <v>17006.795923482703</v>
      </c>
      <c r="Y3228" s="386">
        <v>211.00000000000026</v>
      </c>
      <c r="Z3228" s="367"/>
      <c r="AA3228" s="367"/>
      <c r="AB3228" s="367"/>
      <c r="AC3228" s="367"/>
      <c r="AD3228" s="367"/>
      <c r="AE3228" s="367"/>
      <c r="AF3228" s="367"/>
      <c r="AG3228" s="367"/>
      <c r="AH3228" s="367"/>
      <c r="AI3228" s="367"/>
      <c r="AJ3228" s="367"/>
      <c r="AK3228" s="367"/>
      <c r="AL3228" s="367"/>
      <c r="AM3228" s="367"/>
      <c r="AN3228" s="367"/>
      <c r="AO3228" s="367"/>
      <c r="AP3228" s="367"/>
      <c r="AQ3228" s="367"/>
      <c r="AR3228" s="367"/>
      <c r="AS3228" s="367"/>
      <c r="AT3228" s="367"/>
    </row>
    <row r="3229" spans="2:46" ht="13.8">
      <c r="B3229" s="26">
        <v>35.333333333333371</v>
      </c>
      <c r="C3229" s="363">
        <v>73.750490551353082</v>
      </c>
      <c r="D3229" s="367">
        <v>212.00000000000026</v>
      </c>
      <c r="E3229" s="367">
        <v>9860.4651162791033</v>
      </c>
      <c r="F3229" s="367">
        <v>-3700.3662440061566</v>
      </c>
      <c r="G3229" s="367">
        <v>212.00000000000071</v>
      </c>
      <c r="H3229" s="367">
        <v>53000</v>
      </c>
      <c r="I3229" s="384">
        <v>-53189.180659054568</v>
      </c>
      <c r="J3229" s="367">
        <v>212</v>
      </c>
      <c r="K3229" s="367">
        <v>12848.484848484826</v>
      </c>
      <c r="L3229" s="384">
        <v>13807.249382063292</v>
      </c>
      <c r="M3229" s="367">
        <v>211.99999999999966</v>
      </c>
      <c r="N3229" s="367">
        <v>212</v>
      </c>
      <c r="O3229" s="384">
        <v>15.931039694035022</v>
      </c>
      <c r="P3229" s="367">
        <v>3.0739999999999998</v>
      </c>
      <c r="Q3229" s="367">
        <v>212</v>
      </c>
      <c r="R3229" s="384">
        <v>201.92216768784741</v>
      </c>
      <c r="S3229" s="367">
        <v>2.968</v>
      </c>
      <c r="T3229" s="367">
        <v>7310.3448275861838</v>
      </c>
      <c r="U3229" s="384">
        <v>10070.105600524574</v>
      </c>
      <c r="V3229" s="367">
        <v>211.99999999999932</v>
      </c>
      <c r="W3229" s="367">
        <v>353333.33333333378</v>
      </c>
      <c r="X3229" s="384">
        <v>17086.429581224013</v>
      </c>
      <c r="Y3229" s="386">
        <v>212.00000000000028</v>
      </c>
      <c r="Z3229" s="367"/>
      <c r="AA3229" s="367"/>
      <c r="AB3229" s="367"/>
      <c r="AC3229" s="367"/>
      <c r="AD3229" s="367"/>
      <c r="AE3229" s="367"/>
      <c r="AF3229" s="367"/>
      <c r="AG3229" s="367"/>
      <c r="AH3229" s="367"/>
      <c r="AI3229" s="367"/>
      <c r="AJ3229" s="367"/>
      <c r="AK3229" s="367"/>
      <c r="AL3229" s="367"/>
      <c r="AM3229" s="367"/>
      <c r="AN3229" s="367"/>
      <c r="AO3229" s="367"/>
      <c r="AP3229" s="367"/>
      <c r="AQ3229" s="367"/>
      <c r="AR3229" s="367"/>
      <c r="AS3229" s="367"/>
      <c r="AT3229" s="367"/>
    </row>
    <row r="3230" spans="2:46" ht="13.8">
      <c r="B3230" s="26">
        <v>35.500000000000036</v>
      </c>
      <c r="C3230" s="363">
        <v>74.098208600488192</v>
      </c>
      <c r="D3230" s="367">
        <v>213.00000000000023</v>
      </c>
      <c r="E3230" s="367">
        <v>9906.9767441860804</v>
      </c>
      <c r="F3230" s="367">
        <v>-3751.50238320175</v>
      </c>
      <c r="G3230" s="367">
        <v>213.00000000000074</v>
      </c>
      <c r="H3230" s="367">
        <v>53250</v>
      </c>
      <c r="I3230" s="384">
        <v>-53836.601334015642</v>
      </c>
      <c r="J3230" s="367">
        <v>213</v>
      </c>
      <c r="K3230" s="367">
        <v>12909.090909090886</v>
      </c>
      <c r="L3230" s="384">
        <v>13846.596220203763</v>
      </c>
      <c r="M3230" s="367">
        <v>212.99999999999963</v>
      </c>
      <c r="N3230" s="367">
        <v>213</v>
      </c>
      <c r="O3230" s="384">
        <v>15.588849053838292</v>
      </c>
      <c r="P3230" s="367">
        <v>3.0885000000000002</v>
      </c>
      <c r="Q3230" s="367">
        <v>213</v>
      </c>
      <c r="R3230" s="384">
        <v>202.67766601170126</v>
      </c>
      <c r="S3230" s="367">
        <v>2.9819999999999998</v>
      </c>
      <c r="T3230" s="367">
        <v>7344.8275862068731</v>
      </c>
      <c r="U3230" s="384">
        <v>10091.471896522717</v>
      </c>
      <c r="V3230" s="367">
        <v>212.99999999999932</v>
      </c>
      <c r="W3230" s="367">
        <v>355000.00000000047</v>
      </c>
      <c r="X3230" s="384">
        <v>17166.054113769038</v>
      </c>
      <c r="Y3230" s="386">
        <v>213.00000000000028</v>
      </c>
      <c r="Z3230" s="367"/>
      <c r="AA3230" s="367"/>
      <c r="AB3230" s="367"/>
      <c r="AC3230" s="367"/>
      <c r="AD3230" s="367"/>
      <c r="AE3230" s="367"/>
      <c r="AF3230" s="367"/>
      <c r="AG3230" s="367"/>
      <c r="AH3230" s="367"/>
      <c r="AI3230" s="367"/>
      <c r="AJ3230" s="367"/>
      <c r="AK3230" s="367"/>
      <c r="AL3230" s="367"/>
      <c r="AM3230" s="367"/>
      <c r="AN3230" s="367"/>
      <c r="AO3230" s="367"/>
      <c r="AP3230" s="367"/>
      <c r="AQ3230" s="367"/>
      <c r="AR3230" s="367"/>
      <c r="AS3230" s="367"/>
      <c r="AT3230" s="367"/>
    </row>
    <row r="3231" spans="2:46" ht="13.8">
      <c r="B3231" s="26">
        <v>35.6666666666667</v>
      </c>
      <c r="C3231" s="363">
        <v>74.445925132033835</v>
      </c>
      <c r="D3231" s="367">
        <v>214.0000000000002</v>
      </c>
      <c r="E3231" s="367">
        <v>9953.4883720930575</v>
      </c>
      <c r="F3231" s="367">
        <v>-3802.9547813780068</v>
      </c>
      <c r="G3231" s="367">
        <v>214.00000000000074</v>
      </c>
      <c r="H3231" s="367">
        <v>53500</v>
      </c>
      <c r="I3231" s="384">
        <v>-54487.745279524708</v>
      </c>
      <c r="J3231" s="367">
        <v>214</v>
      </c>
      <c r="K3231" s="367">
        <v>12969.696969696946</v>
      </c>
      <c r="L3231" s="384">
        <v>13885.700976685264</v>
      </c>
      <c r="M3231" s="367">
        <v>213.99999999999963</v>
      </c>
      <c r="N3231" s="367">
        <v>214</v>
      </c>
      <c r="O3231" s="384">
        <v>15.242739755858979</v>
      </c>
      <c r="P3231" s="367">
        <v>3.1029999999999998</v>
      </c>
      <c r="Q3231" s="367">
        <v>214</v>
      </c>
      <c r="R3231" s="384">
        <v>203.43131490145856</v>
      </c>
      <c r="S3231" s="367">
        <v>2.996</v>
      </c>
      <c r="T3231" s="367">
        <v>7379.3103448275624</v>
      </c>
      <c r="U3231" s="384">
        <v>10112.592800951677</v>
      </c>
      <c r="V3231" s="367">
        <v>213.99999999999929</v>
      </c>
      <c r="W3231" s="367">
        <v>356666.66666666715</v>
      </c>
      <c r="X3231" s="384">
        <v>17245.669521117783</v>
      </c>
      <c r="Y3231" s="386">
        <v>214.00000000000028</v>
      </c>
      <c r="Z3231" s="367"/>
      <c r="AA3231" s="367"/>
      <c r="AB3231" s="367"/>
      <c r="AC3231" s="367"/>
      <c r="AD3231" s="367"/>
      <c r="AE3231" s="367"/>
      <c r="AF3231" s="367"/>
      <c r="AG3231" s="367"/>
      <c r="AH3231" s="367"/>
      <c r="AI3231" s="367"/>
      <c r="AJ3231" s="367"/>
      <c r="AK3231" s="367"/>
      <c r="AL3231" s="367"/>
      <c r="AM3231" s="367"/>
      <c r="AN3231" s="367"/>
      <c r="AO3231" s="367"/>
      <c r="AP3231" s="367"/>
      <c r="AQ3231" s="367"/>
      <c r="AR3231" s="367"/>
      <c r="AS3231" s="367"/>
      <c r="AT3231" s="367"/>
    </row>
    <row r="3232" spans="2:46" ht="13.8">
      <c r="B3232" s="26">
        <v>35.833333333333364</v>
      </c>
      <c r="C3232" s="363">
        <v>74.793640145990054</v>
      </c>
      <c r="D3232" s="367">
        <v>215.0000000000002</v>
      </c>
      <c r="E3232" s="367">
        <v>10000.000000000035</v>
      </c>
      <c r="F3232" s="367">
        <v>-3854.7234385349298</v>
      </c>
      <c r="G3232" s="367">
        <v>215.00000000000074</v>
      </c>
      <c r="H3232" s="367">
        <v>53750</v>
      </c>
      <c r="I3232" s="384">
        <v>-55142.61249558178</v>
      </c>
      <c r="J3232" s="367">
        <v>215</v>
      </c>
      <c r="K3232" s="367">
        <v>13030.303030303006</v>
      </c>
      <c r="L3232" s="384">
        <v>13924.563651507793</v>
      </c>
      <c r="M3232" s="367">
        <v>214.9999999999996</v>
      </c>
      <c r="N3232" s="367">
        <v>215</v>
      </c>
      <c r="O3232" s="384">
        <v>14.892711800097032</v>
      </c>
      <c r="P3232" s="367">
        <v>3.1175000000000002</v>
      </c>
      <c r="Q3232" s="367">
        <v>215</v>
      </c>
      <c r="R3232" s="384">
        <v>204.18311435711945</v>
      </c>
      <c r="S3232" s="367">
        <v>3.0100000000000002</v>
      </c>
      <c r="T3232" s="367">
        <v>7413.7931034482517</v>
      </c>
      <c r="U3232" s="384">
        <v>10133.46831381146</v>
      </c>
      <c r="V3232" s="367">
        <v>214.99999999999929</v>
      </c>
      <c r="W3232" s="367">
        <v>358333.33333333384</v>
      </c>
      <c r="X3232" s="384">
        <v>17325.27580327024</v>
      </c>
      <c r="Y3232" s="386">
        <v>215.00000000000031</v>
      </c>
      <c r="Z3232" s="367"/>
      <c r="AA3232" s="367"/>
      <c r="AB3232" s="367"/>
      <c r="AC3232" s="367"/>
      <c r="AD3232" s="367"/>
      <c r="AE3232" s="367"/>
      <c r="AF3232" s="367"/>
      <c r="AG3232" s="367"/>
      <c r="AH3232" s="367"/>
      <c r="AI3232" s="367"/>
      <c r="AJ3232" s="367"/>
      <c r="AK3232" s="367"/>
      <c r="AL3232" s="367"/>
      <c r="AM3232" s="367"/>
      <c r="AN3232" s="367"/>
      <c r="AO3232" s="367"/>
      <c r="AP3232" s="367"/>
      <c r="AQ3232" s="367"/>
      <c r="AR3232" s="367"/>
      <c r="AS3232" s="367"/>
      <c r="AT3232" s="367"/>
    </row>
    <row r="3233" spans="2:46" ht="13.8">
      <c r="B3233" s="26">
        <v>36.000000000000028</v>
      </c>
      <c r="C3233" s="363">
        <v>75.14135364235679</v>
      </c>
      <c r="D3233" s="367">
        <v>216.00000000000017</v>
      </c>
      <c r="E3233" s="367">
        <v>10046.511627907012</v>
      </c>
      <c r="F3233" s="367">
        <v>-3906.8083546725165</v>
      </c>
      <c r="G3233" s="367">
        <v>216.00000000000074</v>
      </c>
      <c r="H3233" s="367">
        <v>54000</v>
      </c>
      <c r="I3233" s="384">
        <v>-55801.202982186842</v>
      </c>
      <c r="J3233" s="367">
        <v>216</v>
      </c>
      <c r="K3233" s="367">
        <v>13090.909090909066</v>
      </c>
      <c r="L3233" s="384">
        <v>13963.184244671347</v>
      </c>
      <c r="M3233" s="367">
        <v>215.9999999999996</v>
      </c>
      <c r="N3233" s="367">
        <v>216</v>
      </c>
      <c r="O3233" s="384">
        <v>14.538765186552491</v>
      </c>
      <c r="P3233" s="367">
        <v>3.1320000000000001</v>
      </c>
      <c r="Q3233" s="367">
        <v>216</v>
      </c>
      <c r="R3233" s="384">
        <v>204.93306437868372</v>
      </c>
      <c r="S3233" s="367">
        <v>3.0239999999999996</v>
      </c>
      <c r="T3233" s="367">
        <v>7448.275862068941</v>
      </c>
      <c r="U3233" s="384">
        <v>10154.098435102065</v>
      </c>
      <c r="V3233" s="367">
        <v>215.99999999999932</v>
      </c>
      <c r="W3233" s="367">
        <v>360000.00000000052</v>
      </c>
      <c r="X3233" s="384">
        <v>17404.872960226417</v>
      </c>
      <c r="Y3233" s="386">
        <v>216.00000000000031</v>
      </c>
      <c r="Z3233" s="367"/>
      <c r="AA3233" s="367"/>
      <c r="AB3233" s="367"/>
      <c r="AC3233" s="367"/>
      <c r="AD3233" s="367"/>
      <c r="AE3233" s="367"/>
      <c r="AF3233" s="367"/>
      <c r="AG3233" s="367"/>
      <c r="AH3233" s="367"/>
      <c r="AI3233" s="367"/>
      <c r="AJ3233" s="367"/>
      <c r="AK3233" s="367"/>
      <c r="AL3233" s="367"/>
      <c r="AM3233" s="367"/>
      <c r="AN3233" s="367"/>
      <c r="AO3233" s="367"/>
      <c r="AP3233" s="367"/>
      <c r="AQ3233" s="367"/>
      <c r="AR3233" s="367"/>
      <c r="AS3233" s="367"/>
      <c r="AT3233" s="367"/>
    </row>
    <row r="3234" spans="2:46" ht="13.8">
      <c r="B3234" s="26">
        <v>36.166666666666693</v>
      </c>
      <c r="C3234" s="363">
        <v>75.489065621134088</v>
      </c>
      <c r="D3234" s="367">
        <v>217.00000000000017</v>
      </c>
      <c r="E3234" s="367">
        <v>10093.023255813989</v>
      </c>
      <c r="F3234" s="367">
        <v>-3959.2095297907708</v>
      </c>
      <c r="G3234" s="367">
        <v>217.00000000000077</v>
      </c>
      <c r="H3234" s="367">
        <v>54250</v>
      </c>
      <c r="I3234" s="384">
        <v>-56463.516739339902</v>
      </c>
      <c r="J3234" s="367">
        <v>217</v>
      </c>
      <c r="K3234" s="367">
        <v>13151.515151515126</v>
      </c>
      <c r="L3234" s="384">
        <v>14001.562756175932</v>
      </c>
      <c r="M3234" s="367">
        <v>216.9999999999996</v>
      </c>
      <c r="N3234" s="367">
        <v>217</v>
      </c>
      <c r="O3234" s="384">
        <v>14.180899915225339</v>
      </c>
      <c r="P3234" s="367">
        <v>3.1465000000000001</v>
      </c>
      <c r="Q3234" s="367">
        <v>217</v>
      </c>
      <c r="R3234" s="384">
        <v>205.68116496615156</v>
      </c>
      <c r="S3234" s="367">
        <v>3.0379999999999998</v>
      </c>
      <c r="T3234" s="367">
        <v>7482.7586206896303</v>
      </c>
      <c r="U3234" s="384">
        <v>10174.483164823492</v>
      </c>
      <c r="V3234" s="367">
        <v>216.99999999999929</v>
      </c>
      <c r="W3234" s="367">
        <v>361666.66666666721</v>
      </c>
      <c r="X3234" s="384">
        <v>17484.460991986311</v>
      </c>
      <c r="Y3234" s="386">
        <v>217.00000000000031</v>
      </c>
      <c r="Z3234" s="367"/>
      <c r="AA3234" s="367"/>
      <c r="AB3234" s="367"/>
      <c r="AC3234" s="367"/>
      <c r="AD3234" s="367"/>
      <c r="AE3234" s="367"/>
      <c r="AF3234" s="367"/>
      <c r="AG3234" s="367"/>
      <c r="AH3234" s="367"/>
      <c r="AI3234" s="367"/>
      <c r="AJ3234" s="367"/>
      <c r="AK3234" s="367"/>
      <c r="AL3234" s="367"/>
      <c r="AM3234" s="367"/>
      <c r="AN3234" s="367"/>
      <c r="AO3234" s="367"/>
      <c r="AP3234" s="367"/>
      <c r="AQ3234" s="367"/>
      <c r="AR3234" s="367"/>
      <c r="AS3234" s="367"/>
      <c r="AT3234" s="367"/>
    </row>
    <row r="3235" spans="2:46" ht="13.8">
      <c r="B3235" s="26">
        <v>36.333333333333357</v>
      </c>
      <c r="C3235" s="363">
        <v>75.836776082321919</v>
      </c>
      <c r="D3235" s="367">
        <v>218.00000000000014</v>
      </c>
      <c r="E3235" s="367">
        <v>10139.534883720966</v>
      </c>
      <c r="F3235" s="367">
        <v>-4011.9269638896885</v>
      </c>
      <c r="G3235" s="367">
        <v>218.00000000000077</v>
      </c>
      <c r="H3235" s="367">
        <v>54500</v>
      </c>
      <c r="I3235" s="384">
        <v>-57129.553767040961</v>
      </c>
      <c r="J3235" s="367">
        <v>218</v>
      </c>
      <c r="K3235" s="367">
        <v>13212.121212121187</v>
      </c>
      <c r="L3235" s="384">
        <v>14039.699186021538</v>
      </c>
      <c r="M3235" s="367">
        <v>217.99999999999957</v>
      </c>
      <c r="N3235" s="367">
        <v>218</v>
      </c>
      <c r="O3235" s="384">
        <v>13.819115986115579</v>
      </c>
      <c r="P3235" s="367">
        <v>3.161</v>
      </c>
      <c r="Q3235" s="367">
        <v>218</v>
      </c>
      <c r="R3235" s="384">
        <v>206.42741611952289</v>
      </c>
      <c r="S3235" s="367">
        <v>3.052</v>
      </c>
      <c r="T3235" s="367">
        <v>7517.2413793103196</v>
      </c>
      <c r="U3235" s="384">
        <v>10194.622502975739</v>
      </c>
      <c r="V3235" s="367">
        <v>217.99999999999929</v>
      </c>
      <c r="W3235" s="367">
        <v>363333.3333333339</v>
      </c>
      <c r="X3235" s="384">
        <v>17564.039898549923</v>
      </c>
      <c r="Y3235" s="386">
        <v>218.00000000000034</v>
      </c>
      <c r="Z3235" s="367"/>
      <c r="AA3235" s="367"/>
      <c r="AB3235" s="367"/>
      <c r="AC3235" s="367"/>
      <c r="AD3235" s="367"/>
      <c r="AE3235" s="367"/>
      <c r="AF3235" s="367"/>
      <c r="AG3235" s="367"/>
      <c r="AH3235" s="367"/>
      <c r="AI3235" s="367"/>
      <c r="AJ3235" s="367"/>
      <c r="AK3235" s="367"/>
      <c r="AL3235" s="367"/>
      <c r="AM3235" s="367"/>
      <c r="AN3235" s="367"/>
      <c r="AO3235" s="367"/>
      <c r="AP3235" s="367"/>
      <c r="AQ3235" s="367"/>
      <c r="AR3235" s="367"/>
      <c r="AS3235" s="367"/>
      <c r="AT3235" s="367"/>
    </row>
    <row r="3236" spans="2:46" ht="13.8">
      <c r="B3236" s="26">
        <v>36.500000000000021</v>
      </c>
      <c r="C3236" s="363">
        <v>76.18448502592031</v>
      </c>
      <c r="D3236" s="367">
        <v>219.00000000000014</v>
      </c>
      <c r="E3236" s="367">
        <v>10186.046511627943</v>
      </c>
      <c r="F3236" s="367">
        <v>-4064.960656969271</v>
      </c>
      <c r="G3236" s="367">
        <v>219.00000000000077</v>
      </c>
      <c r="H3236" s="367">
        <v>54750</v>
      </c>
      <c r="I3236" s="384">
        <v>-57799.314065290018</v>
      </c>
      <c r="J3236" s="367">
        <v>219</v>
      </c>
      <c r="K3236" s="367">
        <v>13272.727272727247</v>
      </c>
      <c r="L3236" s="384">
        <v>14077.593534208178</v>
      </c>
      <c r="M3236" s="367">
        <v>218.99999999999957</v>
      </c>
      <c r="N3236" s="367">
        <v>219</v>
      </c>
      <c r="O3236" s="384">
        <v>13.45341339922321</v>
      </c>
      <c r="P3236" s="367">
        <v>3.1755</v>
      </c>
      <c r="Q3236" s="367">
        <v>219</v>
      </c>
      <c r="R3236" s="384">
        <v>207.17181783879772</v>
      </c>
      <c r="S3236" s="367">
        <v>3.0660000000000003</v>
      </c>
      <c r="T3236" s="367">
        <v>7551.724137931009</v>
      </c>
      <c r="U3236" s="384">
        <v>10214.516449558807</v>
      </c>
      <c r="V3236" s="367">
        <v>218.99999999999926</v>
      </c>
      <c r="W3236" s="367">
        <v>365000.00000000058</v>
      </c>
      <c r="X3236" s="384">
        <v>17643.609679917252</v>
      </c>
      <c r="Y3236" s="386">
        <v>219.00000000000034</v>
      </c>
      <c r="Z3236" s="367"/>
      <c r="AA3236" s="367"/>
      <c r="AB3236" s="367"/>
      <c r="AC3236" s="367"/>
      <c r="AD3236" s="367"/>
      <c r="AE3236" s="367"/>
      <c r="AF3236" s="367"/>
      <c r="AG3236" s="367"/>
      <c r="AH3236" s="367"/>
      <c r="AI3236" s="367"/>
      <c r="AJ3236" s="367"/>
      <c r="AK3236" s="367"/>
      <c r="AL3236" s="367"/>
      <c r="AM3236" s="367"/>
      <c r="AN3236" s="367"/>
      <c r="AO3236" s="367"/>
      <c r="AP3236" s="367"/>
      <c r="AQ3236" s="367"/>
      <c r="AR3236" s="367"/>
      <c r="AS3236" s="367"/>
      <c r="AT3236" s="367"/>
    </row>
    <row r="3237" spans="2:46" ht="13.8">
      <c r="B3237" s="26">
        <v>36.666666666666686</v>
      </c>
      <c r="C3237" s="363">
        <v>76.53219245192922</v>
      </c>
      <c r="D3237" s="367">
        <v>220.00000000000011</v>
      </c>
      <c r="E3237" s="367">
        <v>10232.55813953492</v>
      </c>
      <c r="F3237" s="367">
        <v>-4118.3106090295196</v>
      </c>
      <c r="G3237" s="367">
        <v>220.00000000000077</v>
      </c>
      <c r="H3237" s="367">
        <v>55000</v>
      </c>
      <c r="I3237" s="384">
        <v>-58472.797634087074</v>
      </c>
      <c r="J3237" s="367">
        <v>220</v>
      </c>
      <c r="K3237" s="367">
        <v>13333.333333333307</v>
      </c>
      <c r="L3237" s="384">
        <v>14115.245800735842</v>
      </c>
      <c r="M3237" s="367">
        <v>219.99999999999957</v>
      </c>
      <c r="N3237" s="367">
        <v>220</v>
      </c>
      <c r="O3237" s="384">
        <v>13.083792154548235</v>
      </c>
      <c r="P3237" s="367">
        <v>3.19</v>
      </c>
      <c r="Q3237" s="367">
        <v>220</v>
      </c>
      <c r="R3237" s="384">
        <v>207.91437012397597</v>
      </c>
      <c r="S3237" s="367">
        <v>3.0799999999999996</v>
      </c>
      <c r="T3237" s="367">
        <v>7586.2068965516983</v>
      </c>
      <c r="U3237" s="384">
        <v>10234.165004572696</v>
      </c>
      <c r="V3237" s="367">
        <v>219.99999999999926</v>
      </c>
      <c r="W3237" s="367">
        <v>366666.66666666727</v>
      </c>
      <c r="X3237" s="384">
        <v>17723.170336088297</v>
      </c>
      <c r="Y3237" s="386">
        <v>220.00000000000037</v>
      </c>
      <c r="Z3237" s="367"/>
      <c r="AA3237" s="367"/>
      <c r="AB3237" s="367"/>
      <c r="AC3237" s="367"/>
      <c r="AD3237" s="367"/>
      <c r="AE3237" s="367"/>
      <c r="AF3237" s="367"/>
      <c r="AG3237" s="367"/>
      <c r="AH3237" s="367"/>
      <c r="AI3237" s="367"/>
      <c r="AJ3237" s="367"/>
      <c r="AK3237" s="367"/>
      <c r="AL3237" s="367"/>
      <c r="AM3237" s="367"/>
      <c r="AN3237" s="367"/>
      <c r="AO3237" s="367"/>
      <c r="AP3237" s="367"/>
      <c r="AQ3237" s="367"/>
      <c r="AR3237" s="367"/>
      <c r="AS3237" s="367"/>
      <c r="AT3237" s="367"/>
    </row>
    <row r="3238" spans="2:46" ht="13.8">
      <c r="B3238" s="26">
        <v>36.83333333333335</v>
      </c>
      <c r="C3238" s="363">
        <v>76.879898360348719</v>
      </c>
      <c r="D3238" s="367">
        <v>221.00000000000011</v>
      </c>
      <c r="E3238" s="367">
        <v>10279.069767441897</v>
      </c>
      <c r="F3238" s="367">
        <v>-4171.9768200704348</v>
      </c>
      <c r="G3238" s="367">
        <v>221.0000000000008</v>
      </c>
      <c r="H3238" s="367">
        <v>55250</v>
      </c>
      <c r="I3238" s="384">
        <v>-59150.004473432127</v>
      </c>
      <c r="J3238" s="367">
        <v>221</v>
      </c>
      <c r="K3238" s="367">
        <v>13393.939393939367</v>
      </c>
      <c r="L3238" s="384">
        <v>14152.655985604531</v>
      </c>
      <c r="M3238" s="367">
        <v>220.99999999999955</v>
      </c>
      <c r="N3238" s="367">
        <v>221</v>
      </c>
      <c r="O3238" s="384">
        <v>12.710252252090648</v>
      </c>
      <c r="P3238" s="367">
        <v>3.2044999999999999</v>
      </c>
      <c r="Q3238" s="367">
        <v>221</v>
      </c>
      <c r="R3238" s="384">
        <v>208.65507297505786</v>
      </c>
      <c r="S3238" s="367">
        <v>3.0939999999999999</v>
      </c>
      <c r="T3238" s="367">
        <v>7620.6896551723876</v>
      </c>
      <c r="U3238" s="384">
        <v>10253.568168017406</v>
      </c>
      <c r="V3238" s="367">
        <v>220.99999999999926</v>
      </c>
      <c r="W3238" s="367">
        <v>368333.33333333395</v>
      </c>
      <c r="X3238" s="384">
        <v>17802.721867063061</v>
      </c>
      <c r="Y3238" s="386">
        <v>221.00000000000037</v>
      </c>
      <c r="Z3238" s="367"/>
      <c r="AA3238" s="367"/>
      <c r="AB3238" s="367"/>
      <c r="AC3238" s="367"/>
      <c r="AD3238" s="367"/>
      <c r="AE3238" s="367"/>
      <c r="AF3238" s="367"/>
      <c r="AG3238" s="367"/>
      <c r="AH3238" s="367"/>
      <c r="AI3238" s="367"/>
      <c r="AJ3238" s="367"/>
      <c r="AK3238" s="367"/>
      <c r="AL3238" s="367"/>
      <c r="AM3238" s="367"/>
      <c r="AN3238" s="367"/>
      <c r="AO3238" s="367"/>
      <c r="AP3238" s="367"/>
      <c r="AQ3238" s="367"/>
      <c r="AR3238" s="367"/>
      <c r="AS3238" s="367"/>
      <c r="AT3238" s="367"/>
    </row>
    <row r="3239" spans="2:46" ht="13.8">
      <c r="B3239" s="26">
        <v>37.000000000000014</v>
      </c>
      <c r="C3239" s="363">
        <v>77.227602751178722</v>
      </c>
      <c r="D3239" s="367">
        <v>222.00000000000009</v>
      </c>
      <c r="E3239" s="367">
        <v>10325.581395348874</v>
      </c>
      <c r="F3239" s="367">
        <v>-4225.9592900920134</v>
      </c>
      <c r="G3239" s="367">
        <v>222.0000000000008</v>
      </c>
      <c r="H3239" s="367">
        <v>55500</v>
      </c>
      <c r="I3239" s="384">
        <v>-59830.934583325179</v>
      </c>
      <c r="J3239" s="367">
        <v>222</v>
      </c>
      <c r="K3239" s="367">
        <v>13454.545454545427</v>
      </c>
      <c r="L3239" s="384">
        <v>14189.824088814252</v>
      </c>
      <c r="M3239" s="367">
        <v>221.99999999999955</v>
      </c>
      <c r="N3239" s="367">
        <v>222</v>
      </c>
      <c r="O3239" s="384">
        <v>12.332793691850453</v>
      </c>
      <c r="P3239" s="367">
        <v>3.2189999999999999</v>
      </c>
      <c r="Q3239" s="367">
        <v>222</v>
      </c>
      <c r="R3239" s="384">
        <v>209.3939263920432</v>
      </c>
      <c r="S3239" s="367">
        <v>3.1080000000000001</v>
      </c>
      <c r="T3239" s="367">
        <v>7655.1724137930769</v>
      </c>
      <c r="U3239" s="384">
        <v>10272.725939892938</v>
      </c>
      <c r="V3239" s="367">
        <v>221.99999999999923</v>
      </c>
      <c r="W3239" s="367">
        <v>370000.00000000064</v>
      </c>
      <c r="X3239" s="384">
        <v>17882.264272841538</v>
      </c>
      <c r="Y3239" s="386">
        <v>222.00000000000037</v>
      </c>
      <c r="Z3239" s="367"/>
      <c r="AA3239" s="367"/>
      <c r="AB3239" s="367"/>
      <c r="AC3239" s="367"/>
      <c r="AD3239" s="367"/>
      <c r="AE3239" s="367"/>
      <c r="AF3239" s="367"/>
      <c r="AG3239" s="367"/>
      <c r="AH3239" s="367"/>
      <c r="AI3239" s="367"/>
      <c r="AJ3239" s="367"/>
      <c r="AK3239" s="367"/>
      <c r="AL3239" s="367"/>
      <c r="AM3239" s="367"/>
      <c r="AN3239" s="367"/>
      <c r="AO3239" s="367"/>
      <c r="AP3239" s="367"/>
      <c r="AQ3239" s="367"/>
      <c r="AR3239" s="367"/>
      <c r="AS3239" s="367"/>
      <c r="AT3239" s="367"/>
    </row>
    <row r="3240" spans="2:46" ht="13.8">
      <c r="B3240" s="26">
        <v>37.166666666666679</v>
      </c>
      <c r="C3240" s="363">
        <v>77.5753056244193</v>
      </c>
      <c r="D3240" s="367">
        <v>223.00000000000009</v>
      </c>
      <c r="E3240" s="367">
        <v>10372.093023255851</v>
      </c>
      <c r="F3240" s="367">
        <v>-4280.2580190942572</v>
      </c>
      <c r="G3240" s="367">
        <v>223.0000000000008</v>
      </c>
      <c r="H3240" s="367">
        <v>55750</v>
      </c>
      <c r="I3240" s="384">
        <v>-60515.587963766222</v>
      </c>
      <c r="J3240" s="367">
        <v>223</v>
      </c>
      <c r="K3240" s="367">
        <v>13515.151515151487</v>
      </c>
      <c r="L3240" s="384">
        <v>14226.750110365001</v>
      </c>
      <c r="M3240" s="367">
        <v>222.99999999999957</v>
      </c>
      <c r="N3240" s="367">
        <v>223</v>
      </c>
      <c r="O3240" s="384">
        <v>11.951416473827651</v>
      </c>
      <c r="P3240" s="367">
        <v>3.2334999999999998</v>
      </c>
      <c r="Q3240" s="367">
        <v>223</v>
      </c>
      <c r="R3240" s="384">
        <v>210.13093037493198</v>
      </c>
      <c r="S3240" s="367">
        <v>3.1219999999999999</v>
      </c>
      <c r="T3240" s="367">
        <v>7689.6551724137662</v>
      </c>
      <c r="U3240" s="384">
        <v>10291.638320199292</v>
      </c>
      <c r="V3240" s="367">
        <v>222.99999999999923</v>
      </c>
      <c r="W3240" s="367">
        <v>371666.66666666733</v>
      </c>
      <c r="X3240" s="384">
        <v>17961.797553423738</v>
      </c>
      <c r="Y3240" s="386">
        <v>223.0000000000004</v>
      </c>
      <c r="Z3240" s="367"/>
      <c r="AA3240" s="367"/>
      <c r="AB3240" s="367"/>
      <c r="AC3240" s="367"/>
      <c r="AD3240" s="367"/>
      <c r="AE3240" s="367"/>
      <c r="AF3240" s="367"/>
      <c r="AG3240" s="367"/>
      <c r="AH3240" s="367"/>
      <c r="AI3240" s="367"/>
      <c r="AJ3240" s="367"/>
      <c r="AK3240" s="367"/>
      <c r="AL3240" s="367"/>
      <c r="AM3240" s="367"/>
      <c r="AN3240" s="367"/>
      <c r="AO3240" s="367"/>
      <c r="AP3240" s="367"/>
      <c r="AQ3240" s="367"/>
      <c r="AR3240" s="367"/>
      <c r="AS3240" s="367"/>
      <c r="AT3240" s="367"/>
    </row>
    <row r="3241" spans="2:46" ht="13.8">
      <c r="B3241" s="26">
        <v>37.333333333333343</v>
      </c>
      <c r="C3241" s="363">
        <v>77.923006980070397</v>
      </c>
      <c r="D3241" s="367">
        <v>224.00000000000006</v>
      </c>
      <c r="E3241" s="367">
        <v>10418.604651162828</v>
      </c>
      <c r="F3241" s="367">
        <v>-4334.8730070771662</v>
      </c>
      <c r="G3241" s="367">
        <v>224.0000000000008</v>
      </c>
      <c r="H3241" s="367">
        <v>56000</v>
      </c>
      <c r="I3241" s="384">
        <v>-61203.964614755263</v>
      </c>
      <c r="J3241" s="367">
        <v>223.99999999999997</v>
      </c>
      <c r="K3241" s="367">
        <v>13575.757575757547</v>
      </c>
      <c r="L3241" s="384">
        <v>14263.434050256772</v>
      </c>
      <c r="M3241" s="367">
        <v>223.99999999999955</v>
      </c>
      <c r="N3241" s="367">
        <v>224</v>
      </c>
      <c r="O3241" s="384">
        <v>11.566120598022225</v>
      </c>
      <c r="P3241" s="367">
        <v>3.2480000000000002</v>
      </c>
      <c r="Q3241" s="367">
        <v>224</v>
      </c>
      <c r="R3241" s="384">
        <v>210.86608492372429</v>
      </c>
      <c r="S3241" s="367">
        <v>3.1360000000000001</v>
      </c>
      <c r="T3241" s="367">
        <v>7724.1379310344555</v>
      </c>
      <c r="U3241" s="384">
        <v>10310.305308936466</v>
      </c>
      <c r="V3241" s="367">
        <v>223.9999999999992</v>
      </c>
      <c r="W3241" s="367">
        <v>373333.33333333401</v>
      </c>
      <c r="X3241" s="384">
        <v>18041.321708809646</v>
      </c>
      <c r="Y3241" s="386">
        <v>224.0000000000004</v>
      </c>
      <c r="Z3241" s="367"/>
      <c r="AA3241" s="367"/>
      <c r="AB3241" s="367"/>
      <c r="AC3241" s="367"/>
      <c r="AD3241" s="367"/>
      <c r="AE3241" s="367"/>
      <c r="AF3241" s="367"/>
      <c r="AG3241" s="367"/>
      <c r="AH3241" s="367"/>
      <c r="AI3241" s="367"/>
      <c r="AJ3241" s="367"/>
      <c r="AK3241" s="367"/>
      <c r="AL3241" s="367"/>
      <c r="AM3241" s="367"/>
      <c r="AN3241" s="367"/>
      <c r="AO3241" s="367"/>
      <c r="AP3241" s="367"/>
      <c r="AQ3241" s="367"/>
      <c r="AR3241" s="367"/>
      <c r="AS3241" s="367"/>
      <c r="AT3241" s="367"/>
    </row>
    <row r="3242" spans="2:46" ht="13.8">
      <c r="B3242" s="26">
        <v>37.500000000000007</v>
      </c>
      <c r="C3242" s="363">
        <v>78.270706818132055</v>
      </c>
      <c r="D3242" s="367">
        <v>225.00000000000006</v>
      </c>
      <c r="E3242" s="367">
        <v>10465.116279069805</v>
      </c>
      <c r="F3242" s="367">
        <v>-4389.8042540407414</v>
      </c>
      <c r="G3242" s="367">
        <v>225.00000000000082</v>
      </c>
      <c r="H3242" s="367">
        <v>56250</v>
      </c>
      <c r="I3242" s="384">
        <v>-61896.064536292302</v>
      </c>
      <c r="J3242" s="367">
        <v>224.99999999999997</v>
      </c>
      <c r="K3242" s="367">
        <v>13636.363636363607</v>
      </c>
      <c r="L3242" s="384">
        <v>14299.875908489576</v>
      </c>
      <c r="M3242" s="367">
        <v>224.99999999999955</v>
      </c>
      <c r="N3242" s="367">
        <v>225</v>
      </c>
      <c r="O3242" s="384">
        <v>11.176906064434208</v>
      </c>
      <c r="P3242" s="367">
        <v>3.2625000000000002</v>
      </c>
      <c r="Q3242" s="367">
        <v>225</v>
      </c>
      <c r="R3242" s="384">
        <v>211.59939003842007</v>
      </c>
      <c r="S3242" s="367">
        <v>3.15</v>
      </c>
      <c r="T3242" s="367">
        <v>7758.6206896551448</v>
      </c>
      <c r="U3242" s="384">
        <v>10328.726906104461</v>
      </c>
      <c r="V3242" s="367">
        <v>224.9999999999992</v>
      </c>
      <c r="W3242" s="367">
        <v>375000.0000000007</v>
      </c>
      <c r="X3242" s="384">
        <v>18120.836738999278</v>
      </c>
      <c r="Y3242" s="386">
        <v>225.00000000000043</v>
      </c>
      <c r="Z3242" s="367"/>
      <c r="AA3242" s="367"/>
      <c r="AB3242" s="367"/>
      <c r="AC3242" s="367"/>
      <c r="AD3242" s="367"/>
      <c r="AE3242" s="367"/>
      <c r="AF3242" s="367"/>
      <c r="AG3242" s="367"/>
      <c r="AH3242" s="367"/>
      <c r="AI3242" s="367"/>
      <c r="AJ3242" s="367"/>
      <c r="AK3242" s="367"/>
      <c r="AL3242" s="367"/>
      <c r="AM3242" s="367"/>
      <c r="AN3242" s="367"/>
      <c r="AO3242" s="367"/>
      <c r="AP3242" s="367"/>
      <c r="AQ3242" s="367"/>
      <c r="AR3242" s="367"/>
      <c r="AS3242" s="367"/>
      <c r="AT3242" s="367"/>
    </row>
    <row r="3243" spans="2:46" ht="13.8">
      <c r="B3243" s="26">
        <v>37.666666666666671</v>
      </c>
      <c r="C3243" s="363">
        <v>78.618405138604231</v>
      </c>
      <c r="D3243" s="367">
        <v>226.00000000000003</v>
      </c>
      <c r="E3243" s="367">
        <v>10511.627906976782</v>
      </c>
      <c r="F3243" s="367">
        <v>-4445.0517599849836</v>
      </c>
      <c r="G3243" s="367">
        <v>226.00000000000085</v>
      </c>
      <c r="H3243" s="367">
        <v>56500</v>
      </c>
      <c r="I3243" s="384">
        <v>-62591.88772837734</v>
      </c>
      <c r="J3243" s="367">
        <v>225.99999999999997</v>
      </c>
      <c r="K3243" s="367">
        <v>13696.969696969667</v>
      </c>
      <c r="L3243" s="384">
        <v>14336.075685063406</v>
      </c>
      <c r="M3243" s="367">
        <v>225.99999999999955</v>
      </c>
      <c r="N3243" s="367">
        <v>226</v>
      </c>
      <c r="O3243" s="384">
        <v>10.783772873063576</v>
      </c>
      <c r="P3243" s="367">
        <v>3.2770000000000001</v>
      </c>
      <c r="Q3243" s="367">
        <v>226</v>
      </c>
      <c r="R3243" s="384">
        <v>212.33084571901941</v>
      </c>
      <c r="S3243" s="367">
        <v>3.1640000000000001</v>
      </c>
      <c r="T3243" s="367">
        <v>7793.1034482758341</v>
      </c>
      <c r="U3243" s="384">
        <v>10346.903111703277</v>
      </c>
      <c r="V3243" s="367">
        <v>225.9999999999992</v>
      </c>
      <c r="W3243" s="367">
        <v>376666.66666666738</v>
      </c>
      <c r="X3243" s="384">
        <v>18200.342643992626</v>
      </c>
      <c r="Y3243" s="386">
        <v>226.00000000000043</v>
      </c>
      <c r="Z3243" s="367"/>
      <c r="AA3243" s="367"/>
      <c r="AB3243" s="367"/>
      <c r="AC3243" s="367"/>
      <c r="AD3243" s="367"/>
      <c r="AE3243" s="367"/>
      <c r="AF3243" s="367"/>
      <c r="AG3243" s="367"/>
      <c r="AH3243" s="367"/>
      <c r="AI3243" s="367"/>
      <c r="AJ3243" s="367"/>
      <c r="AK3243" s="367"/>
      <c r="AL3243" s="367"/>
      <c r="AM3243" s="367"/>
      <c r="AN3243" s="367"/>
      <c r="AO3243" s="367"/>
      <c r="AP3243" s="367"/>
      <c r="AQ3243" s="367"/>
      <c r="AR3243" s="367"/>
      <c r="AS3243" s="367"/>
      <c r="AT3243" s="367"/>
    </row>
    <row r="3244" spans="2:46" ht="13.8">
      <c r="B3244" s="26">
        <v>37.833333333333336</v>
      </c>
      <c r="C3244" s="363">
        <v>78.966101941486997</v>
      </c>
      <c r="D3244" s="367">
        <v>227</v>
      </c>
      <c r="E3244" s="367">
        <v>10558.13953488376</v>
      </c>
      <c r="F3244" s="367">
        <v>-4500.6155249098883</v>
      </c>
      <c r="G3244" s="367">
        <v>227.00000000000085</v>
      </c>
      <c r="H3244" s="367">
        <v>56750</v>
      </c>
      <c r="I3244" s="384">
        <v>-63291.434191010383</v>
      </c>
      <c r="J3244" s="367">
        <v>226.99999999999997</v>
      </c>
      <c r="K3244" s="367">
        <v>13757.575757575727</v>
      </c>
      <c r="L3244" s="384">
        <v>14372.03337997826</v>
      </c>
      <c r="M3244" s="367">
        <v>226.99999999999952</v>
      </c>
      <c r="N3244" s="367">
        <v>227</v>
      </c>
      <c r="O3244" s="384">
        <v>10.38672102391034</v>
      </c>
      <c r="P3244" s="367">
        <v>3.2915000000000001</v>
      </c>
      <c r="Q3244" s="367">
        <v>227</v>
      </c>
      <c r="R3244" s="384">
        <v>213.06045196552219</v>
      </c>
      <c r="S3244" s="367">
        <v>3.1779999999999999</v>
      </c>
      <c r="T3244" s="367">
        <v>7827.5862068965234</v>
      </c>
      <c r="U3244" s="384">
        <v>10364.833925732915</v>
      </c>
      <c r="V3244" s="367">
        <v>226.99999999999918</v>
      </c>
      <c r="W3244" s="367">
        <v>378333.33333333407</v>
      </c>
      <c r="X3244" s="384">
        <v>18279.839423789686</v>
      </c>
      <c r="Y3244" s="386">
        <v>227.00000000000043</v>
      </c>
      <c r="Z3244" s="367"/>
      <c r="AA3244" s="367"/>
      <c r="AB3244" s="367"/>
      <c r="AC3244" s="367"/>
      <c r="AD3244" s="367"/>
      <c r="AE3244" s="367"/>
      <c r="AF3244" s="367"/>
      <c r="AG3244" s="367"/>
      <c r="AH3244" s="367"/>
      <c r="AI3244" s="367"/>
      <c r="AJ3244" s="367"/>
      <c r="AK3244" s="367"/>
      <c r="AL3244" s="367"/>
      <c r="AM3244" s="367"/>
      <c r="AN3244" s="367"/>
      <c r="AO3244" s="367"/>
      <c r="AP3244" s="367"/>
      <c r="AQ3244" s="367"/>
      <c r="AR3244" s="367"/>
      <c r="AS3244" s="367"/>
      <c r="AT3244" s="367"/>
    </row>
    <row r="3245" spans="2:46" ht="13.8">
      <c r="B3245" s="26">
        <v>38</v>
      </c>
      <c r="C3245" s="363">
        <v>79.313797226780281</v>
      </c>
      <c r="D3245" s="367">
        <v>228</v>
      </c>
      <c r="E3245" s="367">
        <v>10604.651162790737</v>
      </c>
      <c r="F3245" s="367">
        <v>-4556.4955488154592</v>
      </c>
      <c r="G3245" s="367">
        <v>228.00000000000085</v>
      </c>
      <c r="H3245" s="367">
        <v>57000</v>
      </c>
      <c r="I3245" s="384">
        <v>-63994.703924191417</v>
      </c>
      <c r="J3245" s="367">
        <v>227.99999999999997</v>
      </c>
      <c r="K3245" s="367">
        <v>13818.181818181787</v>
      </c>
      <c r="L3245" s="384">
        <v>14407.748993234145</v>
      </c>
      <c r="M3245" s="367">
        <v>227.99999999999952</v>
      </c>
      <c r="N3245" s="367">
        <v>228</v>
      </c>
      <c r="O3245" s="384">
        <v>9.9857505169744911</v>
      </c>
      <c r="P3245" s="367">
        <v>3.306</v>
      </c>
      <c r="Q3245" s="367">
        <v>228</v>
      </c>
      <c r="R3245" s="384">
        <v>213.78820877792853</v>
      </c>
      <c r="S3245" s="367">
        <v>3.1920000000000002</v>
      </c>
      <c r="T3245" s="367">
        <v>7862.0689655172127</v>
      </c>
      <c r="U3245" s="384">
        <v>10382.519348193375</v>
      </c>
      <c r="V3245" s="367">
        <v>227.99999999999918</v>
      </c>
      <c r="W3245" s="367">
        <v>380000.00000000076</v>
      </c>
      <c r="X3245" s="384">
        <v>18359.327078390466</v>
      </c>
      <c r="Y3245" s="386">
        <v>228.00000000000045</v>
      </c>
      <c r="Z3245" s="367"/>
      <c r="AA3245" s="367"/>
      <c r="AB3245" s="367"/>
      <c r="AC3245" s="367"/>
      <c r="AD3245" s="367"/>
      <c r="AE3245" s="367"/>
      <c r="AF3245" s="367"/>
      <c r="AG3245" s="367"/>
      <c r="AH3245" s="367"/>
      <c r="AI3245" s="367"/>
      <c r="AJ3245" s="367"/>
      <c r="AK3245" s="367"/>
      <c r="AL3245" s="367"/>
      <c r="AM3245" s="367"/>
      <c r="AN3245" s="367"/>
      <c r="AO3245" s="367"/>
      <c r="AP3245" s="367"/>
      <c r="AQ3245" s="367"/>
      <c r="AR3245" s="367"/>
      <c r="AS3245" s="367"/>
      <c r="AT3245" s="367"/>
    </row>
    <row r="3246" spans="2:46" ht="13.8">
      <c r="B3246" s="26">
        <v>38.166666666666664</v>
      </c>
      <c r="C3246" s="363">
        <v>79.661490994484112</v>
      </c>
      <c r="D3246" s="367">
        <v>228.99999999999997</v>
      </c>
      <c r="E3246" s="367">
        <v>10651.162790697714</v>
      </c>
      <c r="F3246" s="367">
        <v>-4612.6918317016934</v>
      </c>
      <c r="G3246" s="367">
        <v>229.00000000000085</v>
      </c>
      <c r="H3246" s="367">
        <v>57250</v>
      </c>
      <c r="I3246" s="384">
        <v>-64701.69692792045</v>
      </c>
      <c r="J3246" s="367">
        <v>228.99999999999997</v>
      </c>
      <c r="K3246" s="367">
        <v>13878.787878787847</v>
      </c>
      <c r="L3246" s="384">
        <v>14443.222524831053</v>
      </c>
      <c r="M3246" s="367">
        <v>228.99999999999949</v>
      </c>
      <c r="N3246" s="367">
        <v>229</v>
      </c>
      <c r="O3246" s="384">
        <v>9.5808613522560364</v>
      </c>
      <c r="P3246" s="367">
        <v>3.3205</v>
      </c>
      <c r="Q3246" s="367">
        <v>229</v>
      </c>
      <c r="R3246" s="384">
        <v>214.51411615623829</v>
      </c>
      <c r="S3246" s="367">
        <v>3.206</v>
      </c>
      <c r="T3246" s="367">
        <v>7896.5517241379021</v>
      </c>
      <c r="U3246" s="384">
        <v>10399.959379084654</v>
      </c>
      <c r="V3246" s="367">
        <v>228.99999999999915</v>
      </c>
      <c r="W3246" s="367">
        <v>381666.66666666744</v>
      </c>
      <c r="X3246" s="384">
        <v>18438.805607794962</v>
      </c>
      <c r="Y3246" s="386">
        <v>229.00000000000045</v>
      </c>
      <c r="Z3246" s="367"/>
      <c r="AA3246" s="367"/>
      <c r="AB3246" s="367"/>
      <c r="AC3246" s="367"/>
      <c r="AD3246" s="367"/>
      <c r="AE3246" s="367"/>
      <c r="AF3246" s="367"/>
      <c r="AG3246" s="367"/>
      <c r="AH3246" s="367"/>
      <c r="AI3246" s="367"/>
      <c r="AJ3246" s="367"/>
      <c r="AK3246" s="367"/>
      <c r="AL3246" s="367"/>
      <c r="AM3246" s="367"/>
      <c r="AN3246" s="367"/>
      <c r="AO3246" s="367"/>
      <c r="AP3246" s="367"/>
      <c r="AQ3246" s="367"/>
      <c r="AR3246" s="367"/>
      <c r="AS3246" s="367"/>
      <c r="AT3246" s="367"/>
    </row>
    <row r="3247" spans="2:46" ht="13.8">
      <c r="B3247" s="26">
        <v>38.333333333333329</v>
      </c>
      <c r="C3247" s="363">
        <v>80.009183244598489</v>
      </c>
      <c r="D3247" s="367">
        <v>229.99999999999997</v>
      </c>
      <c r="E3247" s="367">
        <v>10697.674418604691</v>
      </c>
      <c r="F3247" s="367">
        <v>-4669.2043735685957</v>
      </c>
      <c r="G3247" s="367">
        <v>230.00000000000088</v>
      </c>
      <c r="H3247" s="367">
        <v>57500</v>
      </c>
      <c r="I3247" s="384">
        <v>-65412.413202197487</v>
      </c>
      <c r="J3247" s="367">
        <v>229.99999999999997</v>
      </c>
      <c r="K3247" s="367">
        <v>13939.393939393907</v>
      </c>
      <c r="L3247" s="384">
        <v>14478.453974768992</v>
      </c>
      <c r="M3247" s="367">
        <v>229.99999999999949</v>
      </c>
      <c r="N3247" s="367">
        <v>230</v>
      </c>
      <c r="O3247" s="384">
        <v>9.1720535297549723</v>
      </c>
      <c r="P3247" s="367">
        <v>3.335</v>
      </c>
      <c r="Q3247" s="367">
        <v>230</v>
      </c>
      <c r="R3247" s="384">
        <v>215.23817410045157</v>
      </c>
      <c r="S3247" s="367">
        <v>3.2199999999999998</v>
      </c>
      <c r="T3247" s="367">
        <v>7931.0344827585914</v>
      </c>
      <c r="U3247" s="384">
        <v>10417.154018406754</v>
      </c>
      <c r="V3247" s="367">
        <v>229.99999999999915</v>
      </c>
      <c r="W3247" s="367">
        <v>383333.33333333413</v>
      </c>
      <c r="X3247" s="384">
        <v>18518.275012003178</v>
      </c>
      <c r="Y3247" s="386">
        <v>230.00000000000045</v>
      </c>
      <c r="Z3247" s="367"/>
      <c r="AA3247" s="367"/>
      <c r="AB3247" s="367"/>
      <c r="AC3247" s="367"/>
      <c r="AD3247" s="367"/>
      <c r="AE3247" s="367"/>
      <c r="AF3247" s="367"/>
      <c r="AG3247" s="367"/>
      <c r="AH3247" s="367"/>
      <c r="AI3247" s="367"/>
      <c r="AJ3247" s="367"/>
      <c r="AK3247" s="367"/>
      <c r="AL3247" s="367"/>
      <c r="AM3247" s="367"/>
      <c r="AN3247" s="367"/>
      <c r="AO3247" s="367"/>
      <c r="AP3247" s="367"/>
      <c r="AQ3247" s="367"/>
      <c r="AR3247" s="367"/>
      <c r="AS3247" s="367"/>
      <c r="AT3247" s="367"/>
    </row>
    <row r="3248" spans="2:46" ht="13.8">
      <c r="B3248" s="26">
        <v>38.499999999999993</v>
      </c>
      <c r="C3248" s="363">
        <v>80.356873977123428</v>
      </c>
      <c r="D3248" s="367">
        <v>230.99999999999994</v>
      </c>
      <c r="E3248" s="367">
        <v>10744.186046511668</v>
      </c>
      <c r="F3248" s="367">
        <v>-4726.0331744161613</v>
      </c>
      <c r="G3248" s="367">
        <v>231.00000000000088</v>
      </c>
      <c r="H3248" s="367">
        <v>57750</v>
      </c>
      <c r="I3248" s="384">
        <v>-66126.852747022509</v>
      </c>
      <c r="J3248" s="367">
        <v>230.99999999999997</v>
      </c>
      <c r="K3248" s="367">
        <v>13999.999999999967</v>
      </c>
      <c r="L3248" s="384">
        <v>14513.44334304796</v>
      </c>
      <c r="M3248" s="367">
        <v>230.99999999999949</v>
      </c>
      <c r="N3248" s="367">
        <v>231</v>
      </c>
      <c r="O3248" s="384">
        <v>8.7593270494712989</v>
      </c>
      <c r="P3248" s="367">
        <v>3.3494999999999999</v>
      </c>
      <c r="Q3248" s="367">
        <v>231</v>
      </c>
      <c r="R3248" s="384">
        <v>215.96038261056836</v>
      </c>
      <c r="S3248" s="367">
        <v>3.234</v>
      </c>
      <c r="T3248" s="367">
        <v>7965.5172413792807</v>
      </c>
      <c r="U3248" s="384">
        <v>10434.103266159676</v>
      </c>
      <c r="V3248" s="367">
        <v>230.99999999999915</v>
      </c>
      <c r="W3248" s="367">
        <v>385000.00000000081</v>
      </c>
      <c r="X3248" s="384">
        <v>18597.735291015113</v>
      </c>
      <c r="Y3248" s="386">
        <v>231.00000000000048</v>
      </c>
      <c r="Z3248" s="367"/>
      <c r="AA3248" s="367"/>
      <c r="AB3248" s="367"/>
      <c r="AC3248" s="367"/>
      <c r="AD3248" s="367"/>
      <c r="AE3248" s="367"/>
      <c r="AF3248" s="367"/>
      <c r="AG3248" s="367"/>
      <c r="AH3248" s="367"/>
      <c r="AI3248" s="367"/>
      <c r="AJ3248" s="367"/>
      <c r="AK3248" s="367"/>
      <c r="AL3248" s="367"/>
      <c r="AM3248" s="367"/>
      <c r="AN3248" s="367"/>
      <c r="AO3248" s="367"/>
      <c r="AP3248" s="367"/>
      <c r="AQ3248" s="367"/>
      <c r="AR3248" s="367"/>
      <c r="AS3248" s="367"/>
      <c r="AT3248" s="367"/>
    </row>
    <row r="3249" spans="2:46" ht="13.8">
      <c r="B3249" s="26">
        <v>38.666666666666657</v>
      </c>
      <c r="C3249" s="363">
        <v>80.704563192058885</v>
      </c>
      <c r="D3249" s="367">
        <v>231.99999999999994</v>
      </c>
      <c r="E3249" s="367">
        <v>10790.697674418645</v>
      </c>
      <c r="F3249" s="367">
        <v>-4783.178234244393</v>
      </c>
      <c r="G3249" s="367">
        <v>232.00000000000088</v>
      </c>
      <c r="H3249" s="367">
        <v>58000</v>
      </c>
      <c r="I3249" s="384">
        <v>-66845.015562395536</v>
      </c>
      <c r="J3249" s="367">
        <v>231.99999999999997</v>
      </c>
      <c r="K3249" s="367">
        <v>14060.606060606027</v>
      </c>
      <c r="L3249" s="384">
        <v>14548.190629667955</v>
      </c>
      <c r="M3249" s="367">
        <v>231.99999999999946</v>
      </c>
      <c r="N3249" s="367">
        <v>232</v>
      </c>
      <c r="O3249" s="384">
        <v>8.3426819114050179</v>
      </c>
      <c r="P3249" s="367">
        <v>3.3639999999999999</v>
      </c>
      <c r="Q3249" s="367">
        <v>232</v>
      </c>
      <c r="R3249" s="384">
        <v>216.68074168658868</v>
      </c>
      <c r="S3249" s="367">
        <v>3.2480000000000002</v>
      </c>
      <c r="T3249" s="367">
        <v>7999.99999999997</v>
      </c>
      <c r="U3249" s="384">
        <v>10450.807122343422</v>
      </c>
      <c r="V3249" s="367">
        <v>231.99999999999912</v>
      </c>
      <c r="W3249" s="367">
        <v>386666.6666666675</v>
      </c>
      <c r="X3249" s="384">
        <v>18677.186444830761</v>
      </c>
      <c r="Y3249" s="386">
        <v>232.00000000000048</v>
      </c>
      <c r="Z3249" s="367"/>
      <c r="AA3249" s="367"/>
      <c r="AB3249" s="367"/>
      <c r="AC3249" s="367"/>
      <c r="AD3249" s="367"/>
      <c r="AE3249" s="367"/>
      <c r="AF3249" s="367"/>
      <c r="AG3249" s="367"/>
      <c r="AH3249" s="367"/>
      <c r="AI3249" s="367"/>
      <c r="AJ3249" s="367"/>
      <c r="AK3249" s="367"/>
      <c r="AL3249" s="367"/>
      <c r="AM3249" s="367"/>
      <c r="AN3249" s="367"/>
      <c r="AO3249" s="367"/>
      <c r="AP3249" s="367"/>
      <c r="AQ3249" s="367"/>
      <c r="AR3249" s="367"/>
      <c r="AS3249" s="367"/>
      <c r="AT3249" s="367"/>
    </row>
    <row r="3250" spans="2:46" ht="13.8">
      <c r="B3250" s="26">
        <v>38.833333333333321</v>
      </c>
      <c r="C3250" s="363">
        <v>81.052250889404917</v>
      </c>
      <c r="D3250" s="367">
        <v>232.99999999999994</v>
      </c>
      <c r="E3250" s="367">
        <v>10837.209302325622</v>
      </c>
      <c r="F3250" s="367">
        <v>-4840.6395530532882</v>
      </c>
      <c r="G3250" s="367">
        <v>233.00000000000088</v>
      </c>
      <c r="H3250" s="367">
        <v>58250</v>
      </c>
      <c r="I3250" s="384">
        <v>-67566.901648316561</v>
      </c>
      <c r="J3250" s="367">
        <v>232.99999999999997</v>
      </c>
      <c r="K3250" s="367">
        <v>14121.212121212087</v>
      </c>
      <c r="L3250" s="384">
        <v>14582.695834628976</v>
      </c>
      <c r="M3250" s="367">
        <v>232.99999999999946</v>
      </c>
      <c r="N3250" s="367">
        <v>233</v>
      </c>
      <c r="O3250" s="384">
        <v>7.9221181155561267</v>
      </c>
      <c r="P3250" s="367">
        <v>3.3784999999999998</v>
      </c>
      <c r="Q3250" s="367">
        <v>233</v>
      </c>
      <c r="R3250" s="384">
        <v>217.39925132851246</v>
      </c>
      <c r="S3250" s="367">
        <v>3.262</v>
      </c>
      <c r="T3250" s="367">
        <v>8034.4827586206593</v>
      </c>
      <c r="U3250" s="384">
        <v>10467.265586957988</v>
      </c>
      <c r="V3250" s="367">
        <v>232.99999999999912</v>
      </c>
      <c r="W3250" s="367">
        <v>388333.33333333419</v>
      </c>
      <c r="X3250" s="384">
        <v>18756.628473450124</v>
      </c>
      <c r="Y3250" s="386">
        <v>233.00000000000051</v>
      </c>
      <c r="Z3250" s="367"/>
      <c r="AA3250" s="367"/>
      <c r="AB3250" s="367"/>
      <c r="AC3250" s="367"/>
      <c r="AD3250" s="367"/>
      <c r="AE3250" s="367"/>
      <c r="AF3250" s="367"/>
      <c r="AG3250" s="367"/>
      <c r="AH3250" s="367"/>
      <c r="AI3250" s="367"/>
      <c r="AJ3250" s="367"/>
      <c r="AK3250" s="367"/>
      <c r="AL3250" s="367"/>
      <c r="AM3250" s="367"/>
      <c r="AN3250" s="367"/>
      <c r="AO3250" s="367"/>
      <c r="AP3250" s="367"/>
      <c r="AQ3250" s="367"/>
      <c r="AR3250" s="367"/>
      <c r="AS3250" s="367"/>
      <c r="AT3250" s="367"/>
    </row>
    <row r="3251" spans="2:46" ht="13.8">
      <c r="B3251" s="26">
        <v>38.999999999999986</v>
      </c>
      <c r="C3251" s="363">
        <v>81.399937069161467</v>
      </c>
      <c r="D3251" s="367">
        <v>233.99999999999994</v>
      </c>
      <c r="E3251" s="367">
        <v>10883.720930232599</v>
      </c>
      <c r="F3251" s="367">
        <v>-4898.4171308428513</v>
      </c>
      <c r="G3251" s="367">
        <v>234.00000000000091</v>
      </c>
      <c r="H3251" s="367">
        <v>58500</v>
      </c>
      <c r="I3251" s="384">
        <v>-68292.5110047856</v>
      </c>
      <c r="J3251" s="367">
        <v>234</v>
      </c>
      <c r="K3251" s="367">
        <v>14181.818181818147</v>
      </c>
      <c r="L3251" s="384">
        <v>14616.958957931025</v>
      </c>
      <c r="M3251" s="367">
        <v>233.99999999999946</v>
      </c>
      <c r="N3251" s="367">
        <v>234</v>
      </c>
      <c r="O3251" s="384">
        <v>7.4976356619246154</v>
      </c>
      <c r="P3251" s="367">
        <v>3.3930000000000002</v>
      </c>
      <c r="Q3251" s="367">
        <v>234</v>
      </c>
      <c r="R3251" s="384">
        <v>218.11591153633972</v>
      </c>
      <c r="S3251" s="367">
        <v>3.2759999999999998</v>
      </c>
      <c r="T3251" s="367">
        <v>8068.9655172413486</v>
      </c>
      <c r="U3251" s="384">
        <v>10483.478660003373</v>
      </c>
      <c r="V3251" s="367">
        <v>233.99999999999909</v>
      </c>
      <c r="W3251" s="367">
        <v>390000.00000000087</v>
      </c>
      <c r="X3251" s="384">
        <v>18836.061376873211</v>
      </c>
      <c r="Y3251" s="386">
        <v>234.00000000000051</v>
      </c>
      <c r="Z3251" s="367"/>
      <c r="AA3251" s="367"/>
      <c r="AB3251" s="367"/>
      <c r="AC3251" s="367"/>
      <c r="AD3251" s="367"/>
      <c r="AE3251" s="367"/>
      <c r="AF3251" s="367"/>
      <c r="AG3251" s="367"/>
      <c r="AH3251" s="367"/>
      <c r="AI3251" s="367"/>
      <c r="AJ3251" s="367"/>
      <c r="AK3251" s="367"/>
      <c r="AL3251" s="367"/>
      <c r="AM3251" s="367"/>
      <c r="AN3251" s="367"/>
      <c r="AO3251" s="367"/>
      <c r="AP3251" s="367"/>
      <c r="AQ3251" s="367"/>
      <c r="AR3251" s="367"/>
      <c r="AS3251" s="367"/>
      <c r="AT3251" s="367"/>
    </row>
    <row r="3252" spans="2:46" ht="13.8">
      <c r="B3252" s="26">
        <v>39.16666666666665</v>
      </c>
      <c r="C3252" s="363">
        <v>81.747621731328593</v>
      </c>
      <c r="D3252" s="367">
        <v>234.99999999999991</v>
      </c>
      <c r="E3252" s="367">
        <v>10930.232558139576</v>
      </c>
      <c r="F3252" s="367">
        <v>-4956.5109676130778</v>
      </c>
      <c r="G3252" s="367">
        <v>235.00000000000091</v>
      </c>
      <c r="H3252" s="367">
        <v>58750</v>
      </c>
      <c r="I3252" s="384">
        <v>-69021.843631802607</v>
      </c>
      <c r="J3252" s="367">
        <v>235</v>
      </c>
      <c r="K3252" s="367">
        <v>14242.424242424207</v>
      </c>
      <c r="L3252" s="384">
        <v>14650.9799995741</v>
      </c>
      <c r="M3252" s="367">
        <v>234.99999999999943</v>
      </c>
      <c r="N3252" s="367">
        <v>235</v>
      </c>
      <c r="O3252" s="384">
        <v>7.0692345505105214</v>
      </c>
      <c r="P3252" s="367">
        <v>3.4074999999999998</v>
      </c>
      <c r="Q3252" s="367">
        <v>235</v>
      </c>
      <c r="R3252" s="384">
        <v>218.83072231007054</v>
      </c>
      <c r="S3252" s="367">
        <v>3.29</v>
      </c>
      <c r="T3252" s="367">
        <v>8103.4482758620379</v>
      </c>
      <c r="U3252" s="384">
        <v>10499.446341479581</v>
      </c>
      <c r="V3252" s="367">
        <v>234.99999999999909</v>
      </c>
      <c r="W3252" s="367">
        <v>391666.66666666756</v>
      </c>
      <c r="X3252" s="384">
        <v>18915.485155100007</v>
      </c>
      <c r="Y3252" s="386">
        <v>235.00000000000051</v>
      </c>
      <c r="Z3252" s="367"/>
      <c r="AA3252" s="367"/>
      <c r="AB3252" s="367"/>
      <c r="AC3252" s="367"/>
      <c r="AD3252" s="367"/>
      <c r="AE3252" s="367"/>
      <c r="AF3252" s="367"/>
      <c r="AG3252" s="367"/>
      <c r="AH3252" s="367"/>
      <c r="AI3252" s="367"/>
      <c r="AJ3252" s="367"/>
      <c r="AK3252" s="367"/>
      <c r="AL3252" s="367"/>
      <c r="AM3252" s="367"/>
      <c r="AN3252" s="367"/>
      <c r="AO3252" s="367"/>
      <c r="AP3252" s="367"/>
      <c r="AQ3252" s="367"/>
      <c r="AR3252" s="367"/>
      <c r="AS3252" s="367"/>
      <c r="AT3252" s="367"/>
    </row>
    <row r="3253" spans="2:46" ht="13.8">
      <c r="B3253" s="26">
        <v>39.333333333333314</v>
      </c>
      <c r="C3253" s="363">
        <v>82.095304875906237</v>
      </c>
      <c r="D3253" s="367">
        <v>235.99999999999991</v>
      </c>
      <c r="E3253" s="367">
        <v>10976.744186046553</v>
      </c>
      <c r="F3253" s="367">
        <v>-5014.9210633639705</v>
      </c>
      <c r="G3253" s="367">
        <v>236.00000000000091</v>
      </c>
      <c r="H3253" s="367">
        <v>59000</v>
      </c>
      <c r="I3253" s="384">
        <v>-69754.899529367627</v>
      </c>
      <c r="J3253" s="367">
        <v>236</v>
      </c>
      <c r="K3253" s="367">
        <v>14303.030303030268</v>
      </c>
      <c r="L3253" s="384">
        <v>14684.758959558201</v>
      </c>
      <c r="M3253" s="367">
        <v>235.99999999999943</v>
      </c>
      <c r="N3253" s="367">
        <v>236</v>
      </c>
      <c r="O3253" s="384">
        <v>6.6369147813137914</v>
      </c>
      <c r="P3253" s="367">
        <v>3.4220000000000002</v>
      </c>
      <c r="Q3253" s="367">
        <v>236</v>
      </c>
      <c r="R3253" s="384">
        <v>219.5436836497048</v>
      </c>
      <c r="S3253" s="367">
        <v>3.3040000000000003</v>
      </c>
      <c r="T3253" s="367">
        <v>8137.9310344827272</v>
      </c>
      <c r="U3253" s="384">
        <v>10515.16863138661</v>
      </c>
      <c r="V3253" s="367">
        <v>235.99999999999909</v>
      </c>
      <c r="W3253" s="367">
        <v>393333.33333333425</v>
      </c>
      <c r="X3253" s="384">
        <v>18994.899808130525</v>
      </c>
      <c r="Y3253" s="386">
        <v>236.00000000000054</v>
      </c>
      <c r="Z3253" s="367"/>
      <c r="AA3253" s="367"/>
      <c r="AB3253" s="367"/>
      <c r="AC3253" s="367"/>
      <c r="AD3253" s="367"/>
      <c r="AE3253" s="367"/>
      <c r="AF3253" s="367"/>
      <c r="AG3253" s="367"/>
      <c r="AH3253" s="367"/>
      <c r="AI3253" s="367"/>
      <c r="AJ3253" s="367"/>
      <c r="AK3253" s="367"/>
      <c r="AL3253" s="367"/>
      <c r="AM3253" s="367"/>
      <c r="AN3253" s="367"/>
      <c r="AO3253" s="367"/>
      <c r="AP3253" s="367"/>
      <c r="AQ3253" s="367"/>
      <c r="AR3253" s="367"/>
      <c r="AS3253" s="367"/>
      <c r="AT3253" s="367"/>
    </row>
    <row r="3254" spans="2:46" ht="13.8">
      <c r="B3254" s="26">
        <v>39.499999999999979</v>
      </c>
      <c r="C3254" s="363">
        <v>82.442986502894428</v>
      </c>
      <c r="D3254" s="367">
        <v>236.99999999999989</v>
      </c>
      <c r="E3254" s="367">
        <v>11023.25581395353</v>
      </c>
      <c r="F3254" s="367">
        <v>-5073.6474180955274</v>
      </c>
      <c r="G3254" s="367">
        <v>237.00000000000091</v>
      </c>
      <c r="H3254" s="367">
        <v>59250</v>
      </c>
      <c r="I3254" s="384">
        <v>-70491.678697480645</v>
      </c>
      <c r="J3254" s="367">
        <v>237</v>
      </c>
      <c r="K3254" s="367">
        <v>14363.636363636328</v>
      </c>
      <c r="L3254" s="384">
        <v>14718.295837883334</v>
      </c>
      <c r="M3254" s="367">
        <v>236.99999999999943</v>
      </c>
      <c r="N3254" s="367">
        <v>237</v>
      </c>
      <c r="O3254" s="384">
        <v>6.2006763543344805</v>
      </c>
      <c r="P3254" s="367">
        <v>3.4364999999999997</v>
      </c>
      <c r="Q3254" s="367">
        <v>237</v>
      </c>
      <c r="R3254" s="384">
        <v>220.25479555524257</v>
      </c>
      <c r="S3254" s="367">
        <v>3.3179999999999996</v>
      </c>
      <c r="T3254" s="367">
        <v>8172.4137931034165</v>
      </c>
      <c r="U3254" s="384">
        <v>10530.645529724457</v>
      </c>
      <c r="V3254" s="367">
        <v>236.99999999999906</v>
      </c>
      <c r="W3254" s="367">
        <v>395000.00000000093</v>
      </c>
      <c r="X3254" s="384">
        <v>19074.30533596476</v>
      </c>
      <c r="Y3254" s="386">
        <v>237.00000000000054</v>
      </c>
      <c r="Z3254" s="367"/>
      <c r="AA3254" s="367"/>
      <c r="AB3254" s="367"/>
      <c r="AC3254" s="367"/>
      <c r="AD3254" s="367"/>
      <c r="AE3254" s="367"/>
      <c r="AF3254" s="367"/>
      <c r="AG3254" s="367"/>
      <c r="AH3254" s="367"/>
      <c r="AI3254" s="367"/>
      <c r="AJ3254" s="367"/>
      <c r="AK3254" s="367"/>
      <c r="AL3254" s="367"/>
      <c r="AM3254" s="367"/>
      <c r="AN3254" s="367"/>
      <c r="AO3254" s="367"/>
      <c r="AP3254" s="367"/>
      <c r="AQ3254" s="367"/>
      <c r="AR3254" s="367"/>
      <c r="AS3254" s="367"/>
      <c r="AT3254" s="367"/>
    </row>
    <row r="3255" spans="2:46" ht="13.8">
      <c r="B3255" s="26">
        <v>39.666666666666643</v>
      </c>
      <c r="C3255" s="363">
        <v>82.790666612293165</v>
      </c>
      <c r="D3255" s="367">
        <v>237.99999999999986</v>
      </c>
      <c r="E3255" s="367">
        <v>11069.767441860507</v>
      </c>
      <c r="F3255" s="367">
        <v>-5132.6900318077514</v>
      </c>
      <c r="G3255" s="367">
        <v>238.00000000000094</v>
      </c>
      <c r="H3255" s="367">
        <v>59500</v>
      </c>
      <c r="I3255" s="384">
        <v>-71232.181136141662</v>
      </c>
      <c r="J3255" s="367">
        <v>238</v>
      </c>
      <c r="K3255" s="367">
        <v>14424.242424242388</v>
      </c>
      <c r="L3255" s="384">
        <v>14751.590634549491</v>
      </c>
      <c r="M3255" s="367">
        <v>237.9999999999994</v>
      </c>
      <c r="N3255" s="367">
        <v>238</v>
      </c>
      <c r="O3255" s="384">
        <v>5.7605192695725345</v>
      </c>
      <c r="P3255" s="367">
        <v>3.4510000000000001</v>
      </c>
      <c r="Q3255" s="367">
        <v>238</v>
      </c>
      <c r="R3255" s="384">
        <v>220.96405802668383</v>
      </c>
      <c r="S3255" s="367">
        <v>3.3319999999999999</v>
      </c>
      <c r="T3255" s="367">
        <v>8206.8965517241068</v>
      </c>
      <c r="U3255" s="384">
        <v>10545.877036493132</v>
      </c>
      <c r="V3255" s="367">
        <v>237.99999999999909</v>
      </c>
      <c r="W3255" s="367">
        <v>396666.66666666762</v>
      </c>
      <c r="X3255" s="384">
        <v>19153.701738602711</v>
      </c>
      <c r="Y3255" s="386">
        <v>238.00000000000057</v>
      </c>
      <c r="Z3255" s="367"/>
      <c r="AA3255" s="367"/>
      <c r="AB3255" s="367"/>
      <c r="AC3255" s="367"/>
      <c r="AD3255" s="367"/>
      <c r="AE3255" s="367"/>
      <c r="AF3255" s="367"/>
      <c r="AG3255" s="367"/>
      <c r="AH3255" s="367"/>
      <c r="AI3255" s="367"/>
      <c r="AJ3255" s="367"/>
      <c r="AK3255" s="367"/>
      <c r="AL3255" s="367"/>
      <c r="AM3255" s="367"/>
      <c r="AN3255" s="367"/>
      <c r="AO3255" s="367"/>
      <c r="AP3255" s="367"/>
      <c r="AQ3255" s="367"/>
      <c r="AR3255" s="367"/>
      <c r="AS3255" s="367"/>
      <c r="AT3255" s="367"/>
    </row>
    <row r="3256" spans="2:46" ht="13.8">
      <c r="B3256" s="26">
        <v>39.833333333333307</v>
      </c>
      <c r="C3256" s="363">
        <v>83.138345204102464</v>
      </c>
      <c r="D3256" s="367">
        <v>238.99999999999986</v>
      </c>
      <c r="E3256" s="367">
        <v>11116.279069767485</v>
      </c>
      <c r="F3256" s="367">
        <v>-5192.0489045006389</v>
      </c>
      <c r="G3256" s="367">
        <v>239.00000000000094</v>
      </c>
      <c r="H3256" s="367">
        <v>59750</v>
      </c>
      <c r="I3256" s="384">
        <v>-71976.406845350677</v>
      </c>
      <c r="J3256" s="367">
        <v>239</v>
      </c>
      <c r="K3256" s="367">
        <v>14484.848484848448</v>
      </c>
      <c r="L3256" s="384">
        <v>14784.643349556676</v>
      </c>
      <c r="M3256" s="367">
        <v>238.9999999999994</v>
      </c>
      <c r="N3256" s="367">
        <v>239</v>
      </c>
      <c r="O3256" s="384">
        <v>5.3164435270279915</v>
      </c>
      <c r="P3256" s="367">
        <v>3.4655</v>
      </c>
      <c r="Q3256" s="367">
        <v>239</v>
      </c>
      <c r="R3256" s="384">
        <v>221.67147106402865</v>
      </c>
      <c r="S3256" s="367">
        <v>3.3460000000000001</v>
      </c>
      <c r="T3256" s="367">
        <v>8241.379310344797</v>
      </c>
      <c r="U3256" s="384">
        <v>10560.863151692623</v>
      </c>
      <c r="V3256" s="367">
        <v>238.99999999999909</v>
      </c>
      <c r="W3256" s="367">
        <v>398333.3333333343</v>
      </c>
      <c r="X3256" s="384">
        <v>19233.089016044374</v>
      </c>
      <c r="Y3256" s="386">
        <v>239.00000000000057</v>
      </c>
      <c r="Z3256" s="367"/>
      <c r="AA3256" s="367"/>
      <c r="AB3256" s="367"/>
      <c r="AC3256" s="367"/>
      <c r="AD3256" s="367"/>
      <c r="AE3256" s="367"/>
      <c r="AF3256" s="367"/>
      <c r="AG3256" s="367"/>
      <c r="AH3256" s="367"/>
      <c r="AI3256" s="367"/>
      <c r="AJ3256" s="367"/>
      <c r="AK3256" s="367"/>
      <c r="AL3256" s="367"/>
      <c r="AM3256" s="367"/>
      <c r="AN3256" s="367"/>
      <c r="AO3256" s="367"/>
      <c r="AP3256" s="367"/>
      <c r="AQ3256" s="367"/>
      <c r="AR3256" s="367"/>
      <c r="AS3256" s="367"/>
      <c r="AT3256" s="367"/>
    </row>
    <row r="3257" spans="2:46" ht="13.8">
      <c r="B3257" s="26">
        <v>39.999999999999972</v>
      </c>
      <c r="C3257" s="363">
        <v>83.486022278322295</v>
      </c>
      <c r="D3257" s="367">
        <v>239.99999999999983</v>
      </c>
      <c r="E3257" s="367">
        <v>11162.790697674462</v>
      </c>
      <c r="F3257" s="367">
        <v>-5251.7240361741906</v>
      </c>
      <c r="G3257" s="367">
        <v>240.00000000000094</v>
      </c>
      <c r="H3257" s="367">
        <v>60000</v>
      </c>
      <c r="I3257" s="384">
        <v>-72724.355825107676</v>
      </c>
      <c r="J3257" s="367">
        <v>240</v>
      </c>
      <c r="K3257" s="367">
        <v>14545.454545454508</v>
      </c>
      <c r="L3257" s="384">
        <v>14817.45398290489</v>
      </c>
      <c r="M3257" s="367">
        <v>239.9999999999994</v>
      </c>
      <c r="N3257" s="367">
        <v>240</v>
      </c>
      <c r="O3257" s="384">
        <v>4.868449126700841</v>
      </c>
      <c r="P3257" s="367">
        <v>3.48</v>
      </c>
      <c r="Q3257" s="367">
        <v>240</v>
      </c>
      <c r="R3257" s="384">
        <v>222.37703466727692</v>
      </c>
      <c r="S3257" s="367">
        <v>3.3600000000000003</v>
      </c>
      <c r="T3257" s="367">
        <v>8275.8620689654872</v>
      </c>
      <c r="U3257" s="384">
        <v>10575.603875322939</v>
      </c>
      <c r="V3257" s="367">
        <v>239.99999999999912</v>
      </c>
      <c r="W3257" s="367">
        <v>400000.00000000099</v>
      </c>
      <c r="X3257" s="384">
        <v>19312.467168289757</v>
      </c>
      <c r="Y3257" s="386">
        <v>240.00000000000057</v>
      </c>
      <c r="Z3257" s="367"/>
      <c r="AA3257" s="367"/>
      <c r="AB3257" s="367"/>
      <c r="AC3257" s="367"/>
      <c r="AD3257" s="367"/>
      <c r="AE3257" s="367"/>
      <c r="AF3257" s="367"/>
      <c r="AG3257" s="367"/>
      <c r="AH3257" s="367"/>
      <c r="AI3257" s="367"/>
      <c r="AJ3257" s="367"/>
      <c r="AK3257" s="367"/>
      <c r="AL3257" s="367"/>
      <c r="AM3257" s="367"/>
      <c r="AN3257" s="367"/>
      <c r="AO3257" s="367"/>
      <c r="AP3257" s="367"/>
      <c r="AQ3257" s="367"/>
      <c r="AR3257" s="367"/>
      <c r="AS3257" s="367"/>
      <c r="AT3257" s="367"/>
    </row>
    <row r="3258" spans="2:46" ht="13.8">
      <c r="B3258" s="26">
        <v>40.166666666666636</v>
      </c>
      <c r="C3258" s="363">
        <v>83.833697834952673</v>
      </c>
      <c r="D3258" s="367">
        <v>240.99999999999983</v>
      </c>
      <c r="E3258" s="367">
        <v>11209.302325581439</v>
      </c>
      <c r="F3258" s="367">
        <v>-5311.7154268284094</v>
      </c>
      <c r="G3258" s="367">
        <v>241.00000000000094</v>
      </c>
      <c r="H3258" s="367">
        <v>60250</v>
      </c>
      <c r="I3258" s="384">
        <v>-73476.028075412687</v>
      </c>
      <c r="J3258" s="367">
        <v>241</v>
      </c>
      <c r="K3258" s="367">
        <v>14606.060606060568</v>
      </c>
      <c r="L3258" s="384">
        <v>14850.022534594131</v>
      </c>
      <c r="M3258" s="367">
        <v>240.99999999999937</v>
      </c>
      <c r="N3258" s="367">
        <v>241</v>
      </c>
      <c r="O3258" s="384">
        <v>4.4165360685910668</v>
      </c>
      <c r="P3258" s="367">
        <v>3.4945000000000004</v>
      </c>
      <c r="Q3258" s="367">
        <v>241</v>
      </c>
      <c r="R3258" s="384">
        <v>223.08074883642863</v>
      </c>
      <c r="S3258" s="367">
        <v>3.3739999999999997</v>
      </c>
      <c r="T3258" s="367">
        <v>8310.3448275861774</v>
      </c>
      <c r="U3258" s="384">
        <v>10590.099207384073</v>
      </c>
      <c r="V3258" s="367">
        <v>240.99999999999915</v>
      </c>
      <c r="W3258" s="367">
        <v>401666.66666666768</v>
      </c>
      <c r="X3258" s="384">
        <v>19391.836195338859</v>
      </c>
      <c r="Y3258" s="386">
        <v>241.0000000000006</v>
      </c>
      <c r="Z3258" s="367"/>
      <c r="AA3258" s="367"/>
      <c r="AB3258" s="367"/>
      <c r="AC3258" s="367"/>
      <c r="AD3258" s="367"/>
      <c r="AE3258" s="367"/>
      <c r="AF3258" s="367"/>
      <c r="AG3258" s="367"/>
      <c r="AH3258" s="367"/>
      <c r="AI3258" s="367"/>
      <c r="AJ3258" s="367"/>
      <c r="AK3258" s="367"/>
      <c r="AL3258" s="367"/>
      <c r="AM3258" s="367"/>
      <c r="AN3258" s="367"/>
      <c r="AO3258" s="367"/>
      <c r="AP3258" s="367"/>
      <c r="AQ3258" s="367"/>
      <c r="AR3258" s="367"/>
      <c r="AS3258" s="367"/>
      <c r="AT3258" s="367"/>
    </row>
    <row r="3259" spans="2:46" ht="13.8">
      <c r="B3259" s="26">
        <v>40.3333333333333</v>
      </c>
      <c r="C3259" s="363">
        <v>84.181371873993584</v>
      </c>
      <c r="D3259" s="367">
        <v>241.9999999999998</v>
      </c>
      <c r="E3259" s="367">
        <v>11255.813953488416</v>
      </c>
      <c r="F3259" s="367">
        <v>-5372.0230764632915</v>
      </c>
      <c r="G3259" s="367">
        <v>242.00000000000094</v>
      </c>
      <c r="H3259" s="367">
        <v>60500</v>
      </c>
      <c r="I3259" s="384">
        <v>-74231.423596265697</v>
      </c>
      <c r="J3259" s="367">
        <v>242</v>
      </c>
      <c r="K3259" s="367">
        <v>14666.666666666628</v>
      </c>
      <c r="L3259" s="384">
        <v>14882.349004624399</v>
      </c>
      <c r="M3259" s="367">
        <v>241.99999999999937</v>
      </c>
      <c r="N3259" s="367">
        <v>242</v>
      </c>
      <c r="O3259" s="384">
        <v>3.9607043526987122</v>
      </c>
      <c r="P3259" s="367">
        <v>3.5089999999999999</v>
      </c>
      <c r="Q3259" s="367">
        <v>242</v>
      </c>
      <c r="R3259" s="384">
        <v>223.78261357148389</v>
      </c>
      <c r="S3259" s="367">
        <v>3.3879999999999999</v>
      </c>
      <c r="T3259" s="367">
        <v>8344.8275862068676</v>
      </c>
      <c r="U3259" s="384">
        <v>10604.34914787603</v>
      </c>
      <c r="V3259" s="367">
        <v>241.99999999999915</v>
      </c>
      <c r="W3259" s="367">
        <v>403333.33333333436</v>
      </c>
      <c r="X3259" s="384">
        <v>19471.196097191678</v>
      </c>
      <c r="Y3259" s="386">
        <v>242.0000000000006</v>
      </c>
      <c r="Z3259" s="367"/>
      <c r="AA3259" s="367"/>
      <c r="AB3259" s="367"/>
      <c r="AC3259" s="367"/>
      <c r="AD3259" s="367"/>
      <c r="AE3259" s="367"/>
      <c r="AF3259" s="367"/>
      <c r="AG3259" s="367"/>
      <c r="AH3259" s="367"/>
      <c r="AI3259" s="367"/>
      <c r="AJ3259" s="367"/>
      <c r="AK3259" s="367"/>
      <c r="AL3259" s="367"/>
      <c r="AM3259" s="367"/>
      <c r="AN3259" s="367"/>
      <c r="AO3259" s="367"/>
      <c r="AP3259" s="367"/>
      <c r="AQ3259" s="367"/>
      <c r="AR3259" s="367"/>
      <c r="AS3259" s="367"/>
      <c r="AT3259" s="367"/>
    </row>
    <row r="3260" spans="2:46" ht="13.8">
      <c r="B3260" s="26">
        <v>40.499999999999964</v>
      </c>
      <c r="C3260" s="363">
        <v>84.529044395445069</v>
      </c>
      <c r="D3260" s="367">
        <v>242.9999999999998</v>
      </c>
      <c r="E3260" s="367">
        <v>11302.325581395393</v>
      </c>
      <c r="F3260" s="367">
        <v>-5432.6469850788417</v>
      </c>
      <c r="G3260" s="367">
        <v>243.00000000000097</v>
      </c>
      <c r="H3260" s="367">
        <v>60750</v>
      </c>
      <c r="I3260" s="384">
        <v>-74990.542387666705</v>
      </c>
      <c r="J3260" s="367">
        <v>243</v>
      </c>
      <c r="K3260" s="367">
        <v>14727.272727272688</v>
      </c>
      <c r="L3260" s="384">
        <v>14914.433392995694</v>
      </c>
      <c r="M3260" s="367">
        <v>242.99999999999935</v>
      </c>
      <c r="N3260" s="367">
        <v>243</v>
      </c>
      <c r="O3260" s="384">
        <v>3.5009539790237216</v>
      </c>
      <c r="P3260" s="367">
        <v>3.5235000000000003</v>
      </c>
      <c r="Q3260" s="367">
        <v>243</v>
      </c>
      <c r="R3260" s="384">
        <v>224.48262887244266</v>
      </c>
      <c r="S3260" s="367">
        <v>3.4020000000000001</v>
      </c>
      <c r="T3260" s="367">
        <v>8379.3103448275579</v>
      </c>
      <c r="U3260" s="384">
        <v>10618.353696798808</v>
      </c>
      <c r="V3260" s="367">
        <v>242.99999999999918</v>
      </c>
      <c r="W3260" s="367">
        <v>405000.00000000105</v>
      </c>
      <c r="X3260" s="384">
        <v>19550.546873848212</v>
      </c>
      <c r="Y3260" s="386">
        <v>243.0000000000006</v>
      </c>
      <c r="Z3260" s="367"/>
      <c r="AA3260" s="367"/>
      <c r="AB3260" s="367"/>
      <c r="AC3260" s="367"/>
      <c r="AD3260" s="367"/>
      <c r="AE3260" s="367"/>
      <c r="AF3260" s="367"/>
      <c r="AG3260" s="367"/>
      <c r="AH3260" s="367"/>
      <c r="AI3260" s="367"/>
      <c r="AJ3260" s="367"/>
      <c r="AK3260" s="367"/>
      <c r="AL3260" s="367"/>
      <c r="AM3260" s="367"/>
      <c r="AN3260" s="367"/>
      <c r="AO3260" s="367"/>
      <c r="AP3260" s="367"/>
      <c r="AQ3260" s="367"/>
      <c r="AR3260" s="367"/>
      <c r="AS3260" s="367"/>
      <c r="AT3260" s="367"/>
    </row>
    <row r="3261" spans="2:46" ht="13.8">
      <c r="B3261" s="26">
        <v>40.666666666666629</v>
      </c>
      <c r="C3261" s="363">
        <v>84.876715399307088</v>
      </c>
      <c r="D3261" s="367">
        <v>243.99999999999977</v>
      </c>
      <c r="E3261" s="367">
        <v>11348.83720930237</v>
      </c>
      <c r="F3261" s="367">
        <v>-5493.5871526750552</v>
      </c>
      <c r="G3261" s="367">
        <v>244.00000000000097</v>
      </c>
      <c r="H3261" s="367">
        <v>61000</v>
      </c>
      <c r="I3261" s="384">
        <v>-75753.384449615682</v>
      </c>
      <c r="J3261" s="367">
        <v>244</v>
      </c>
      <c r="K3261" s="367">
        <v>14787.878787878748</v>
      </c>
      <c r="L3261" s="384">
        <v>14946.275699708016</v>
      </c>
      <c r="M3261" s="367">
        <v>243.99999999999935</v>
      </c>
      <c r="N3261" s="367">
        <v>244</v>
      </c>
      <c r="O3261" s="384">
        <v>3.0372849475661501</v>
      </c>
      <c r="P3261" s="367">
        <v>3.5379999999999998</v>
      </c>
      <c r="Q3261" s="367">
        <v>244</v>
      </c>
      <c r="R3261" s="384">
        <v>225.18079473930493</v>
      </c>
      <c r="S3261" s="367">
        <v>3.4159999999999999</v>
      </c>
      <c r="T3261" s="367">
        <v>8413.7931034482481</v>
      </c>
      <c r="U3261" s="384">
        <v>10632.112854152405</v>
      </c>
      <c r="V3261" s="367">
        <v>243.99999999999918</v>
      </c>
      <c r="W3261" s="367">
        <v>406666.66666666773</v>
      </c>
      <c r="X3261" s="384">
        <v>19629.888525308463</v>
      </c>
      <c r="Y3261" s="386">
        <v>244.00000000000063</v>
      </c>
      <c r="Z3261" s="367"/>
      <c r="AA3261" s="367"/>
      <c r="AB3261" s="367"/>
      <c r="AC3261" s="367"/>
      <c r="AD3261" s="367"/>
      <c r="AE3261" s="367"/>
      <c r="AF3261" s="367"/>
      <c r="AG3261" s="367"/>
      <c r="AH3261" s="367"/>
      <c r="AI3261" s="367"/>
      <c r="AJ3261" s="367"/>
      <c r="AK3261" s="367"/>
      <c r="AL3261" s="367"/>
      <c r="AM3261" s="367"/>
      <c r="AN3261" s="367"/>
      <c r="AO3261" s="367"/>
      <c r="AP3261" s="367"/>
      <c r="AQ3261" s="367"/>
      <c r="AR3261" s="367"/>
      <c r="AS3261" s="367"/>
      <c r="AT3261" s="367"/>
    </row>
    <row r="3262" spans="2:46" ht="13.8">
      <c r="B3262" s="26">
        <v>40.833333333333293</v>
      </c>
      <c r="C3262" s="363">
        <v>85.224384885579639</v>
      </c>
      <c r="D3262" s="367">
        <v>244.99999999999977</v>
      </c>
      <c r="E3262" s="367">
        <v>11395.348837209347</v>
      </c>
      <c r="F3262" s="367">
        <v>-5554.8435792519349</v>
      </c>
      <c r="G3262" s="367">
        <v>245.00000000000097</v>
      </c>
      <c r="H3262" s="367">
        <v>61250</v>
      </c>
      <c r="I3262" s="384">
        <v>-76519.949782112686</v>
      </c>
      <c r="J3262" s="367">
        <v>245</v>
      </c>
      <c r="K3262" s="367">
        <v>14848.484848484808</v>
      </c>
      <c r="L3262" s="384">
        <v>14977.875924761367</v>
      </c>
      <c r="M3262" s="367">
        <v>244.99999999999935</v>
      </c>
      <c r="N3262" s="367">
        <v>245</v>
      </c>
      <c r="O3262" s="384">
        <v>2.5696972583259412</v>
      </c>
      <c r="P3262" s="367">
        <v>3.5525000000000002</v>
      </c>
      <c r="Q3262" s="367">
        <v>245</v>
      </c>
      <c r="R3262" s="384">
        <v>225.87711117207067</v>
      </c>
      <c r="S3262" s="367">
        <v>3.4299999999999997</v>
      </c>
      <c r="T3262" s="367">
        <v>8448.2758620689383</v>
      </c>
      <c r="U3262" s="384">
        <v>10645.626619936826</v>
      </c>
      <c r="V3262" s="367">
        <v>244.9999999999992</v>
      </c>
      <c r="W3262" s="367">
        <v>408333.33333333442</v>
      </c>
      <c r="X3262" s="384">
        <v>19709.221051572433</v>
      </c>
      <c r="Y3262" s="386">
        <v>245.00000000000063</v>
      </c>
      <c r="Z3262" s="367"/>
      <c r="AA3262" s="367"/>
      <c r="AB3262" s="367"/>
      <c r="AC3262" s="367"/>
      <c r="AD3262" s="367"/>
      <c r="AE3262" s="367"/>
      <c r="AF3262" s="367"/>
      <c r="AG3262" s="367"/>
      <c r="AH3262" s="367"/>
      <c r="AI3262" s="367"/>
      <c r="AJ3262" s="367"/>
      <c r="AK3262" s="367"/>
      <c r="AL3262" s="367"/>
      <c r="AM3262" s="367"/>
      <c r="AN3262" s="367"/>
      <c r="AO3262" s="367"/>
      <c r="AP3262" s="367"/>
      <c r="AQ3262" s="367"/>
      <c r="AR3262" s="367"/>
      <c r="AS3262" s="367"/>
      <c r="AT3262" s="367"/>
    </row>
    <row r="3263" spans="2:46" ht="13.8">
      <c r="B3263" s="26">
        <v>40.999999999999957</v>
      </c>
      <c r="C3263" s="363">
        <v>85.572052854262751</v>
      </c>
      <c r="D3263" s="367">
        <v>245.99999999999974</v>
      </c>
      <c r="E3263" s="367">
        <v>11441.860465116324</v>
      </c>
      <c r="F3263" s="367">
        <v>-5616.4162648094789</v>
      </c>
      <c r="G3263" s="367">
        <v>246.00000000000097</v>
      </c>
      <c r="H3263" s="367">
        <v>61500</v>
      </c>
      <c r="I3263" s="384">
        <v>-77290.238385157674</v>
      </c>
      <c r="J3263" s="367">
        <v>246</v>
      </c>
      <c r="K3263" s="367">
        <v>14909.090909090868</v>
      </c>
      <c r="L3263" s="384">
        <v>15009.234068155743</v>
      </c>
      <c r="M3263" s="367">
        <v>245.99999999999932</v>
      </c>
      <c r="N3263" s="367">
        <v>246</v>
      </c>
      <c r="O3263" s="384">
        <v>2.0981909113031527</v>
      </c>
      <c r="P3263" s="367">
        <v>3.5669999999999997</v>
      </c>
      <c r="Q3263" s="367">
        <v>246</v>
      </c>
      <c r="R3263" s="384">
        <v>226.57157817073997</v>
      </c>
      <c r="S3263" s="367">
        <v>3.444</v>
      </c>
      <c r="T3263" s="367">
        <v>8482.7586206896285</v>
      </c>
      <c r="U3263" s="384">
        <v>10658.894994152068</v>
      </c>
      <c r="V3263" s="367">
        <v>245.99999999999923</v>
      </c>
      <c r="W3263" s="367">
        <v>410000.00000000111</v>
      </c>
      <c r="X3263" s="384">
        <v>19788.544452640119</v>
      </c>
      <c r="Y3263" s="386">
        <v>246.00000000000065</v>
      </c>
      <c r="Z3263" s="367"/>
      <c r="AA3263" s="367"/>
      <c r="AB3263" s="367"/>
      <c r="AC3263" s="367"/>
      <c r="AD3263" s="367"/>
      <c r="AE3263" s="367"/>
      <c r="AF3263" s="367"/>
      <c r="AG3263" s="367"/>
      <c r="AH3263" s="367"/>
      <c r="AI3263" s="367"/>
      <c r="AJ3263" s="367"/>
      <c r="AK3263" s="367"/>
      <c r="AL3263" s="367"/>
      <c r="AM3263" s="367"/>
      <c r="AN3263" s="367"/>
      <c r="AO3263" s="367"/>
      <c r="AP3263" s="367"/>
      <c r="AQ3263" s="367"/>
      <c r="AR3263" s="367"/>
      <c r="AS3263" s="367"/>
      <c r="AT3263" s="367"/>
    </row>
    <row r="3264" spans="2:46" ht="13.8">
      <c r="B3264" s="26">
        <v>41.166666666666622</v>
      </c>
      <c r="C3264" s="363">
        <v>85.919719305356395</v>
      </c>
      <c r="D3264" s="367">
        <v>246.99999999999974</v>
      </c>
      <c r="E3264" s="367">
        <v>11488.372093023301</v>
      </c>
      <c r="F3264" s="367">
        <v>-5678.305209347689</v>
      </c>
      <c r="G3264" s="367">
        <v>247.00000000000099</v>
      </c>
      <c r="H3264" s="367">
        <v>61750</v>
      </c>
      <c r="I3264" s="384">
        <v>-78064.25025875069</v>
      </c>
      <c r="J3264" s="367">
        <v>247</v>
      </c>
      <c r="K3264" s="367">
        <v>14969.696969696928</v>
      </c>
      <c r="L3264" s="384">
        <v>15040.350129891149</v>
      </c>
      <c r="M3264" s="367">
        <v>246.99999999999932</v>
      </c>
      <c r="N3264" s="367">
        <v>247</v>
      </c>
      <c r="O3264" s="384">
        <v>1.6227659064977267</v>
      </c>
      <c r="P3264" s="367">
        <v>3.5815000000000001</v>
      </c>
      <c r="Q3264" s="367">
        <v>247</v>
      </c>
      <c r="R3264" s="384">
        <v>227.26419573531268</v>
      </c>
      <c r="S3264" s="367">
        <v>3.4580000000000002</v>
      </c>
      <c r="T3264" s="367">
        <v>8517.2413793103187</v>
      </c>
      <c r="U3264" s="384">
        <v>10671.91797679813</v>
      </c>
      <c r="V3264" s="367">
        <v>246.99999999999926</v>
      </c>
      <c r="W3264" s="367">
        <v>411666.66666666779</v>
      </c>
      <c r="X3264" s="384">
        <v>19867.858728511525</v>
      </c>
      <c r="Y3264" s="386">
        <v>247.00000000000065</v>
      </c>
      <c r="Z3264" s="367"/>
      <c r="AA3264" s="367"/>
      <c r="AB3264" s="367"/>
      <c r="AC3264" s="367"/>
      <c r="AD3264" s="367"/>
      <c r="AE3264" s="367"/>
      <c r="AF3264" s="367"/>
      <c r="AG3264" s="367"/>
      <c r="AH3264" s="367"/>
      <c r="AI3264" s="367"/>
      <c r="AJ3264" s="367"/>
      <c r="AK3264" s="367"/>
      <c r="AL3264" s="367"/>
      <c r="AM3264" s="367"/>
      <c r="AN3264" s="367"/>
      <c r="AO3264" s="367"/>
      <c r="AP3264" s="367"/>
      <c r="AQ3264" s="367"/>
      <c r="AR3264" s="367"/>
      <c r="AS3264" s="367"/>
      <c r="AT3264" s="367"/>
    </row>
    <row r="3265" spans="2:46" ht="13.8">
      <c r="B3265" s="26">
        <v>41.333333333333286</v>
      </c>
      <c r="C3265" s="363">
        <v>86.2673842388606</v>
      </c>
      <c r="D3265" s="367">
        <v>247.99999999999972</v>
      </c>
      <c r="E3265" s="367">
        <v>11534.883720930278</v>
      </c>
      <c r="F3265" s="367">
        <v>-5740.5104128665635</v>
      </c>
      <c r="G3265" s="367">
        <v>248.00000000000099</v>
      </c>
      <c r="H3265" s="367">
        <v>62000</v>
      </c>
      <c r="I3265" s="384">
        <v>-78841.985402891674</v>
      </c>
      <c r="J3265" s="367">
        <v>248</v>
      </c>
      <c r="K3265" s="367">
        <v>15030.303030302988</v>
      </c>
      <c r="L3265" s="384">
        <v>15071.224109967579</v>
      </c>
      <c r="M3265" s="367">
        <v>247.99999999999932</v>
      </c>
      <c r="N3265" s="367">
        <v>248</v>
      </c>
      <c r="O3265" s="384">
        <v>1.1434222439097064</v>
      </c>
      <c r="P3265" s="367">
        <v>3.5960000000000001</v>
      </c>
      <c r="Q3265" s="367">
        <v>248</v>
      </c>
      <c r="R3265" s="384">
        <v>227.95496386578893</v>
      </c>
      <c r="S3265" s="367">
        <v>3.472</v>
      </c>
      <c r="T3265" s="367">
        <v>8551.724137931009</v>
      </c>
      <c r="U3265" s="384">
        <v>10684.695567875013</v>
      </c>
      <c r="V3265" s="367">
        <v>247.99999999999926</v>
      </c>
      <c r="W3265" s="367">
        <v>413333.33333333448</v>
      </c>
      <c r="X3265" s="384">
        <v>19947.163879186643</v>
      </c>
      <c r="Y3265" s="386">
        <v>248.00000000000065</v>
      </c>
      <c r="Z3265" s="367"/>
      <c r="AA3265" s="367"/>
      <c r="AB3265" s="367"/>
      <c r="AC3265" s="367"/>
      <c r="AD3265" s="367"/>
      <c r="AE3265" s="367"/>
      <c r="AF3265" s="367"/>
      <c r="AG3265" s="367"/>
      <c r="AH3265" s="367"/>
      <c r="AI3265" s="367"/>
      <c r="AJ3265" s="367"/>
      <c r="AK3265" s="367"/>
      <c r="AL3265" s="367"/>
      <c r="AM3265" s="367"/>
      <c r="AN3265" s="367"/>
      <c r="AO3265" s="367"/>
      <c r="AP3265" s="367"/>
      <c r="AQ3265" s="367"/>
      <c r="AR3265" s="367"/>
      <c r="AS3265" s="367"/>
      <c r="AT3265" s="367"/>
    </row>
    <row r="3266" spans="2:46" ht="13.8">
      <c r="B3266" s="26">
        <v>41.49999999999995</v>
      </c>
      <c r="C3266" s="363">
        <v>86.615047654775339</v>
      </c>
      <c r="D3266" s="367">
        <v>248.99999999999969</v>
      </c>
      <c r="E3266" s="367">
        <v>11581.395348837255</v>
      </c>
      <c r="F3266" s="367">
        <v>-5803.031875366104</v>
      </c>
      <c r="G3266" s="367">
        <v>249.00000000000099</v>
      </c>
      <c r="H3266" s="367">
        <v>62250</v>
      </c>
      <c r="I3266" s="384">
        <v>-79623.443817580657</v>
      </c>
      <c r="J3266" s="367">
        <v>249</v>
      </c>
      <c r="K3266" s="367">
        <v>15090.909090909048</v>
      </c>
      <c r="L3266" s="384">
        <v>15101.856008385041</v>
      </c>
      <c r="M3266" s="367">
        <v>248.99999999999932</v>
      </c>
      <c r="N3266" s="367">
        <v>249</v>
      </c>
      <c r="O3266" s="384">
        <v>0.66015992353907704</v>
      </c>
      <c r="P3266" s="367">
        <v>3.6105</v>
      </c>
      <c r="Q3266" s="367">
        <v>249</v>
      </c>
      <c r="R3266" s="384">
        <v>228.64388256216864</v>
      </c>
      <c r="S3266" s="367">
        <v>3.4859999999999998</v>
      </c>
      <c r="T3266" s="367">
        <v>8586.2068965516992</v>
      </c>
      <c r="U3266" s="384">
        <v>10697.227767382718</v>
      </c>
      <c r="V3266" s="367">
        <v>248.99999999999929</v>
      </c>
      <c r="W3266" s="367">
        <v>415000.00000000116</v>
      </c>
      <c r="X3266" s="384">
        <v>20026.45990466548</v>
      </c>
      <c r="Y3266" s="386">
        <v>249.00000000000068</v>
      </c>
      <c r="Z3266" s="367"/>
      <c r="AA3266" s="367"/>
      <c r="AB3266" s="367"/>
      <c r="AC3266" s="367"/>
      <c r="AD3266" s="367"/>
      <c r="AE3266" s="367"/>
      <c r="AF3266" s="367"/>
      <c r="AG3266" s="367"/>
      <c r="AH3266" s="367"/>
      <c r="AI3266" s="367"/>
      <c r="AJ3266" s="367"/>
      <c r="AK3266" s="367"/>
      <c r="AL3266" s="367"/>
      <c r="AM3266" s="367"/>
      <c r="AN3266" s="367"/>
      <c r="AO3266" s="367"/>
      <c r="AP3266" s="367"/>
      <c r="AQ3266" s="367"/>
      <c r="AR3266" s="367"/>
      <c r="AS3266" s="367"/>
      <c r="AT3266" s="367"/>
    </row>
    <row r="3267" spans="2:46" ht="13.8">
      <c r="B3267" s="26">
        <v>41.666666666666615</v>
      </c>
      <c r="C3267" s="363">
        <v>86.962709553100623</v>
      </c>
      <c r="D3267" s="367">
        <v>249.99999999999969</v>
      </c>
      <c r="E3267" s="367">
        <v>11627.906976744232</v>
      </c>
      <c r="F3267" s="367">
        <v>-5865.869596846308</v>
      </c>
      <c r="G3267" s="367">
        <v>250.00000000000099</v>
      </c>
      <c r="H3267" s="367">
        <v>62500</v>
      </c>
      <c r="I3267" s="384">
        <v>-80408.625502817638</v>
      </c>
      <c r="J3267" s="367">
        <v>250</v>
      </c>
      <c r="K3267" s="367">
        <v>15151.515151515108</v>
      </c>
      <c r="L3267" s="384">
        <v>15132.245825143527</v>
      </c>
      <c r="M3267" s="367">
        <v>249.99999999999932</v>
      </c>
      <c r="N3267" s="367">
        <v>250</v>
      </c>
      <c r="O3267" s="384">
        <v>0.17297894538583936</v>
      </c>
      <c r="P3267" s="367">
        <v>3.625</v>
      </c>
      <c r="Q3267" s="367">
        <v>250</v>
      </c>
      <c r="R3267" s="384">
        <v>229.33095182445192</v>
      </c>
      <c r="S3267" s="367">
        <v>3.5</v>
      </c>
      <c r="T3267" s="367">
        <v>8620.6896551723894</v>
      </c>
      <c r="U3267" s="384">
        <v>10709.514575321246</v>
      </c>
      <c r="V3267" s="367">
        <v>249.99999999999932</v>
      </c>
      <c r="W3267" s="367">
        <v>416666.66666666785</v>
      </c>
      <c r="X3267" s="384">
        <v>20105.746804948034</v>
      </c>
      <c r="Y3267" s="386">
        <v>250.00000000000071</v>
      </c>
      <c r="Z3267" s="367"/>
      <c r="AA3267" s="367"/>
      <c r="AB3267" s="367"/>
      <c r="AC3267" s="367"/>
      <c r="AD3267" s="367"/>
      <c r="AE3267" s="367"/>
      <c r="AF3267" s="367"/>
      <c r="AG3267" s="367"/>
      <c r="AH3267" s="367"/>
      <c r="AI3267" s="367"/>
      <c r="AJ3267" s="367"/>
      <c r="AK3267" s="367"/>
      <c r="AL3267" s="367"/>
      <c r="AM3267" s="367"/>
      <c r="AN3267" s="367"/>
      <c r="AO3267" s="367"/>
      <c r="AP3267" s="367"/>
      <c r="AQ3267" s="367"/>
      <c r="AR3267" s="367"/>
      <c r="AS3267" s="367"/>
      <c r="AT3267" s="367"/>
    </row>
    <row r="3268" spans="2:46" ht="13.8">
      <c r="B3268" s="26">
        <v>41.833333333333279</v>
      </c>
      <c r="C3268" s="363">
        <v>87.310369933836441</v>
      </c>
      <c r="D3268" s="367">
        <v>250.99999999999966</v>
      </c>
      <c r="E3268" s="367">
        <v>11674.41860465121</v>
      </c>
      <c r="F3268" s="367">
        <v>-5929.0235773071781</v>
      </c>
      <c r="G3268" s="367">
        <v>251.00000000000099</v>
      </c>
      <c r="H3268" s="367">
        <v>62750</v>
      </c>
      <c r="I3268" s="384">
        <v>-81197.530458602632</v>
      </c>
      <c r="J3268" s="367">
        <v>251</v>
      </c>
      <c r="K3268" s="367">
        <v>15212.121212121168</v>
      </c>
      <c r="L3268" s="384">
        <v>15162.393560243041</v>
      </c>
      <c r="M3268" s="367">
        <v>250.99999999999929</v>
      </c>
      <c r="N3268" s="367">
        <v>251</v>
      </c>
      <c r="O3268" s="384">
        <v>-0.31812069055000713</v>
      </c>
      <c r="P3268" s="367">
        <v>3.6395</v>
      </c>
      <c r="Q3268" s="367">
        <v>251</v>
      </c>
      <c r="R3268" s="384">
        <v>230.01617165263866</v>
      </c>
      <c r="S3268" s="367">
        <v>3.5139999999999998</v>
      </c>
      <c r="T3268" s="367">
        <v>8655.1724137930796</v>
      </c>
      <c r="U3268" s="384">
        <v>10721.555991690593</v>
      </c>
      <c r="V3268" s="367">
        <v>250.99999999999935</v>
      </c>
      <c r="W3268" s="367">
        <v>418333.33333333454</v>
      </c>
      <c r="X3268" s="384">
        <v>20185.024580034304</v>
      </c>
      <c r="Y3268" s="386">
        <v>251.00000000000071</v>
      </c>
      <c r="Z3268" s="367"/>
      <c r="AA3268" s="367"/>
      <c r="AB3268" s="367"/>
      <c r="AC3268" s="367"/>
      <c r="AD3268" s="367"/>
      <c r="AE3268" s="367"/>
      <c r="AF3268" s="367"/>
      <c r="AG3268" s="367"/>
      <c r="AH3268" s="367"/>
      <c r="AI3268" s="367"/>
      <c r="AJ3268" s="367"/>
      <c r="AK3268" s="367"/>
      <c r="AL3268" s="367"/>
      <c r="AM3268" s="367"/>
      <c r="AN3268" s="367"/>
      <c r="AO3268" s="367"/>
      <c r="AP3268" s="367"/>
      <c r="AQ3268" s="367"/>
      <c r="AR3268" s="367"/>
      <c r="AS3268" s="367"/>
      <c r="AT3268" s="367"/>
    </row>
    <row r="3269" spans="2:46" ht="13.8">
      <c r="B3269" s="26">
        <v>41.999999999999943</v>
      </c>
      <c r="C3269" s="363">
        <v>87.658028796982833</v>
      </c>
      <c r="D3269" s="367">
        <v>251.99999999999966</v>
      </c>
      <c r="E3269" s="367">
        <v>11720.930232558187</v>
      </c>
      <c r="F3269" s="367">
        <v>-5992.4938167487144</v>
      </c>
      <c r="G3269" s="367">
        <v>252.00000000000099</v>
      </c>
      <c r="H3269" s="367">
        <v>63000</v>
      </c>
      <c r="I3269" s="384">
        <v>-81990.15868493561</v>
      </c>
      <c r="J3269" s="367">
        <v>252</v>
      </c>
      <c r="K3269" s="367">
        <v>15272.727272727228</v>
      </c>
      <c r="L3269" s="384">
        <v>15192.299213683584</v>
      </c>
      <c r="M3269" s="367">
        <v>251.99999999999929</v>
      </c>
      <c r="N3269" s="367">
        <v>252</v>
      </c>
      <c r="O3269" s="384">
        <v>-0.81313898426846209</v>
      </c>
      <c r="P3269" s="367">
        <v>3.6539999999999999</v>
      </c>
      <c r="Q3269" s="367">
        <v>252</v>
      </c>
      <c r="R3269" s="384">
        <v>230.69954204672891</v>
      </c>
      <c r="S3269" s="367">
        <v>3.528</v>
      </c>
      <c r="T3269" s="367">
        <v>8689.6551724137698</v>
      </c>
      <c r="U3269" s="384">
        <v>10733.35201649076</v>
      </c>
      <c r="V3269" s="367">
        <v>251.99999999999935</v>
      </c>
      <c r="W3269" s="367">
        <v>420000.00000000122</v>
      </c>
      <c r="X3269" s="384">
        <v>20264.293229924289</v>
      </c>
      <c r="Y3269" s="386">
        <v>252.00000000000071</v>
      </c>
      <c r="Z3269" s="367"/>
      <c r="AA3269" s="367"/>
      <c r="AB3269" s="367"/>
      <c r="AC3269" s="367"/>
      <c r="AD3269" s="367"/>
      <c r="AE3269" s="367"/>
      <c r="AF3269" s="367"/>
      <c r="AG3269" s="367"/>
      <c r="AH3269" s="367"/>
      <c r="AI3269" s="367"/>
      <c r="AJ3269" s="367"/>
      <c r="AK3269" s="367"/>
      <c r="AL3269" s="367"/>
      <c r="AM3269" s="367"/>
      <c r="AN3269" s="367"/>
      <c r="AO3269" s="367"/>
      <c r="AP3269" s="367"/>
      <c r="AQ3269" s="367"/>
      <c r="AR3269" s="367"/>
      <c r="AS3269" s="367"/>
      <c r="AT3269" s="367"/>
    </row>
    <row r="3270" spans="2:46" ht="13.8">
      <c r="B3270" s="26">
        <v>42.166666666666607</v>
      </c>
      <c r="C3270" s="363">
        <v>88.005686142539744</v>
      </c>
      <c r="D3270" s="367">
        <v>252.99999999999966</v>
      </c>
      <c r="E3270" s="367">
        <v>11767.441860465164</v>
      </c>
      <c r="F3270" s="367">
        <v>-6056.280315170914</v>
      </c>
      <c r="G3270" s="367">
        <v>253.00000000000099</v>
      </c>
      <c r="H3270" s="367">
        <v>63250</v>
      </c>
      <c r="I3270" s="384">
        <v>-82786.510181816586</v>
      </c>
      <c r="J3270" s="367">
        <v>253</v>
      </c>
      <c r="K3270" s="367">
        <v>15333.333333333288</v>
      </c>
      <c r="L3270" s="384">
        <v>15221.962785465154</v>
      </c>
      <c r="M3270" s="367">
        <v>252.99999999999929</v>
      </c>
      <c r="N3270" s="367">
        <v>253</v>
      </c>
      <c r="O3270" s="384">
        <v>-1.312075935769526</v>
      </c>
      <c r="P3270" s="367">
        <v>3.6684999999999999</v>
      </c>
      <c r="Q3270" s="367">
        <v>253</v>
      </c>
      <c r="R3270" s="384">
        <v>231.38106300672266</v>
      </c>
      <c r="S3270" s="367">
        <v>3.5419999999999998</v>
      </c>
      <c r="T3270" s="367">
        <v>8724.1379310344601</v>
      </c>
      <c r="U3270" s="384">
        <v>10744.902649721749</v>
      </c>
      <c r="V3270" s="367">
        <v>252.99999999999935</v>
      </c>
      <c r="W3270" s="367">
        <v>421666.66666666791</v>
      </c>
      <c r="X3270" s="384">
        <v>20343.552754617991</v>
      </c>
      <c r="Y3270" s="386">
        <v>253.00000000000071</v>
      </c>
      <c r="Z3270" s="367"/>
      <c r="AA3270" s="367"/>
      <c r="AB3270" s="367"/>
      <c r="AC3270" s="367"/>
      <c r="AD3270" s="367"/>
      <c r="AE3270" s="367"/>
      <c r="AF3270" s="367"/>
      <c r="AG3270" s="367"/>
      <c r="AH3270" s="367"/>
      <c r="AI3270" s="367"/>
      <c r="AJ3270" s="367"/>
      <c r="AK3270" s="367"/>
      <c r="AL3270" s="367"/>
      <c r="AM3270" s="367"/>
      <c r="AN3270" s="367"/>
      <c r="AO3270" s="367"/>
      <c r="AP3270" s="367"/>
      <c r="AQ3270" s="367"/>
      <c r="AR3270" s="367"/>
      <c r="AS3270" s="367"/>
      <c r="AT3270" s="367"/>
    </row>
    <row r="3271" spans="2:46" ht="13.8">
      <c r="B3271" s="26">
        <v>42.333333333333272</v>
      </c>
      <c r="C3271" s="363">
        <v>88.353341970507216</v>
      </c>
      <c r="D3271" s="367">
        <v>253.9999999999996</v>
      </c>
      <c r="E3271" s="367">
        <v>11813.953488372141</v>
      </c>
      <c r="F3271" s="367">
        <v>-6120.3830725737835</v>
      </c>
      <c r="G3271" s="367">
        <v>254.00000000000105</v>
      </c>
      <c r="H3271" s="367">
        <v>63500</v>
      </c>
      <c r="I3271" s="384">
        <v>-83586.58494924556</v>
      </c>
      <c r="J3271" s="367">
        <v>254</v>
      </c>
      <c r="K3271" s="367">
        <v>15393.939393939349</v>
      </c>
      <c r="L3271" s="384">
        <v>15251.384275587749</v>
      </c>
      <c r="M3271" s="367">
        <v>253.99999999999929</v>
      </c>
      <c r="N3271" s="367">
        <v>254</v>
      </c>
      <c r="O3271" s="384">
        <v>-1.814931545053214</v>
      </c>
      <c r="P3271" s="367">
        <v>3.6830000000000003</v>
      </c>
      <c r="Q3271" s="367">
        <v>254</v>
      </c>
      <c r="R3271" s="384">
        <v>232.06073453261985</v>
      </c>
      <c r="S3271" s="367">
        <v>3.556</v>
      </c>
      <c r="T3271" s="367">
        <v>8758.6206896551503</v>
      </c>
      <c r="U3271" s="384">
        <v>10756.207891383561</v>
      </c>
      <c r="V3271" s="367">
        <v>253.99999999999935</v>
      </c>
      <c r="W3271" s="367">
        <v>423333.33333333459</v>
      </c>
      <c r="X3271" s="384">
        <v>20422.803154115416</v>
      </c>
      <c r="Y3271" s="386">
        <v>254.00000000000074</v>
      </c>
      <c r="Z3271" s="367"/>
      <c r="AA3271" s="367"/>
      <c r="AB3271" s="367"/>
      <c r="AC3271" s="367"/>
      <c r="AD3271" s="367"/>
      <c r="AE3271" s="367"/>
      <c r="AF3271" s="367"/>
      <c r="AG3271" s="367"/>
      <c r="AH3271" s="367"/>
      <c r="AI3271" s="367"/>
      <c r="AJ3271" s="367"/>
      <c r="AK3271" s="367"/>
      <c r="AL3271" s="367"/>
      <c r="AM3271" s="367"/>
      <c r="AN3271" s="367"/>
      <c r="AO3271" s="367"/>
      <c r="AP3271" s="367"/>
      <c r="AQ3271" s="367"/>
      <c r="AR3271" s="367"/>
      <c r="AS3271" s="367"/>
      <c r="AT3271" s="367"/>
    </row>
    <row r="3272" spans="2:46" ht="13.8">
      <c r="B3272" s="26">
        <v>42.499999999999936</v>
      </c>
      <c r="C3272" s="363">
        <v>88.700996280885221</v>
      </c>
      <c r="D3272" s="367">
        <v>254.9999999999996</v>
      </c>
      <c r="E3272" s="367">
        <v>11860.465116279118</v>
      </c>
      <c r="F3272" s="367">
        <v>-6184.8020889573145</v>
      </c>
      <c r="G3272" s="367">
        <v>255.00000000000105</v>
      </c>
      <c r="H3272" s="367">
        <v>63750</v>
      </c>
      <c r="I3272" s="384">
        <v>-84390.382987222532</v>
      </c>
      <c r="J3272" s="367">
        <v>255</v>
      </c>
      <c r="K3272" s="367">
        <v>15454.545454545409</v>
      </c>
      <c r="L3272" s="384">
        <v>15280.563684051376</v>
      </c>
      <c r="M3272" s="367">
        <v>254.99999999999929</v>
      </c>
      <c r="N3272" s="367">
        <v>255</v>
      </c>
      <c r="O3272" s="384">
        <v>-2.3217058121194798</v>
      </c>
      <c r="P3272" s="367">
        <v>3.6974999999999998</v>
      </c>
      <c r="Q3272" s="367">
        <v>255</v>
      </c>
      <c r="R3272" s="384">
        <v>232.73855662442057</v>
      </c>
      <c r="S3272" s="367">
        <v>3.57</v>
      </c>
      <c r="T3272" s="367">
        <v>8793.1034482758405</v>
      </c>
      <c r="U3272" s="384">
        <v>10767.267741476193</v>
      </c>
      <c r="V3272" s="367">
        <v>254.9999999999994</v>
      </c>
      <c r="W3272" s="367">
        <v>425000.00000000128</v>
      </c>
      <c r="X3272" s="384">
        <v>20502.044428416561</v>
      </c>
      <c r="Y3272" s="386">
        <v>255.0000000000008</v>
      </c>
      <c r="Z3272" s="367"/>
      <c r="AA3272" s="367"/>
      <c r="AB3272" s="367"/>
      <c r="AC3272" s="367"/>
      <c r="AD3272" s="367"/>
      <c r="AE3272" s="367"/>
      <c r="AF3272" s="367"/>
      <c r="AG3272" s="367"/>
      <c r="AH3272" s="367"/>
      <c r="AI3272" s="367"/>
      <c r="AJ3272" s="367"/>
      <c r="AK3272" s="367"/>
      <c r="AL3272" s="367"/>
      <c r="AM3272" s="367"/>
      <c r="AN3272" s="367"/>
      <c r="AO3272" s="367"/>
      <c r="AP3272" s="367"/>
      <c r="AQ3272" s="367"/>
      <c r="AR3272" s="367"/>
      <c r="AS3272" s="367"/>
      <c r="AT3272" s="367"/>
    </row>
    <row r="3273" spans="2:46" ht="13.8">
      <c r="B3273" s="26">
        <v>42.6666666666666</v>
      </c>
      <c r="C3273" s="363">
        <v>89.048649073673801</v>
      </c>
      <c r="D3273" s="367">
        <v>255.99999999999963</v>
      </c>
      <c r="E3273" s="367">
        <v>11906.976744186095</v>
      </c>
      <c r="F3273" s="367">
        <v>-6249.5373643215125</v>
      </c>
      <c r="G3273" s="367">
        <v>256.00000000000108</v>
      </c>
      <c r="H3273" s="367">
        <v>64000</v>
      </c>
      <c r="I3273" s="384">
        <v>-85197.904295747503</v>
      </c>
      <c r="J3273" s="367">
        <v>256</v>
      </c>
      <c r="K3273" s="367">
        <v>15515.151515151469</v>
      </c>
      <c r="L3273" s="384">
        <v>15309.501010856027</v>
      </c>
      <c r="M3273" s="367">
        <v>255.99999999999923</v>
      </c>
      <c r="N3273" s="367">
        <v>256</v>
      </c>
      <c r="O3273" s="384">
        <v>-2.832398736968385</v>
      </c>
      <c r="P3273" s="367">
        <v>3.7120000000000002</v>
      </c>
      <c r="Q3273" s="367">
        <v>256</v>
      </c>
      <c r="R3273" s="384">
        <v>233.41452928212485</v>
      </c>
      <c r="S3273" s="367">
        <v>3.5840000000000001</v>
      </c>
      <c r="T3273" s="367">
        <v>8827.5862068965307</v>
      </c>
      <c r="U3273" s="384">
        <v>10778.082199999644</v>
      </c>
      <c r="V3273" s="367">
        <v>255.9999999999994</v>
      </c>
      <c r="W3273" s="367">
        <v>426666.66666666797</v>
      </c>
      <c r="X3273" s="384">
        <v>20581.276577521414</v>
      </c>
      <c r="Y3273" s="386">
        <v>256.0000000000008</v>
      </c>
      <c r="Z3273" s="367"/>
      <c r="AA3273" s="367"/>
      <c r="AB3273" s="367"/>
      <c r="AC3273" s="367"/>
      <c r="AD3273" s="367"/>
      <c r="AE3273" s="367"/>
      <c r="AF3273" s="367"/>
      <c r="AG3273" s="367"/>
      <c r="AH3273" s="367"/>
      <c r="AI3273" s="367"/>
      <c r="AJ3273" s="367"/>
      <c r="AK3273" s="367"/>
      <c r="AL3273" s="367"/>
      <c r="AM3273" s="367"/>
      <c r="AN3273" s="367"/>
      <c r="AO3273" s="367"/>
      <c r="AP3273" s="367"/>
      <c r="AQ3273" s="367"/>
      <c r="AR3273" s="367"/>
      <c r="AS3273" s="367"/>
      <c r="AT3273" s="367"/>
    </row>
    <row r="3274" spans="2:46" ht="13.8">
      <c r="B3274" s="26">
        <v>42.833333333333265</v>
      </c>
      <c r="C3274" s="363">
        <v>89.396300348872899</v>
      </c>
      <c r="D3274" s="367">
        <v>256.9999999999996</v>
      </c>
      <c r="E3274" s="367">
        <v>11953.488372093072</v>
      </c>
      <c r="F3274" s="367">
        <v>-6314.588898666374</v>
      </c>
      <c r="G3274" s="367">
        <v>257.00000000000108</v>
      </c>
      <c r="H3274" s="367">
        <v>64250</v>
      </c>
      <c r="I3274" s="384">
        <v>-86009.148874820472</v>
      </c>
      <c r="J3274" s="367">
        <v>257</v>
      </c>
      <c r="K3274" s="367">
        <v>15575.757575757529</v>
      </c>
      <c r="L3274" s="384">
        <v>15338.196256001704</v>
      </c>
      <c r="M3274" s="367">
        <v>256.9999999999992</v>
      </c>
      <c r="N3274" s="367">
        <v>257</v>
      </c>
      <c r="O3274" s="384">
        <v>-3.3470103195998839</v>
      </c>
      <c r="P3274" s="367">
        <v>3.7265000000000001</v>
      </c>
      <c r="Q3274" s="367">
        <v>257</v>
      </c>
      <c r="R3274" s="384">
        <v>234.0886525057326</v>
      </c>
      <c r="S3274" s="367">
        <v>3.5979999999999999</v>
      </c>
      <c r="T3274" s="367">
        <v>8862.0689655172209</v>
      </c>
      <c r="U3274" s="384">
        <v>10788.651266953921</v>
      </c>
      <c r="V3274" s="367">
        <v>256.99999999999937</v>
      </c>
      <c r="W3274" s="367">
        <v>428333.33333333465</v>
      </c>
      <c r="X3274" s="384">
        <v>20660.499601429983</v>
      </c>
      <c r="Y3274" s="386">
        <v>257.0000000000008</v>
      </c>
      <c r="Z3274" s="367"/>
      <c r="AA3274" s="367"/>
      <c r="AB3274" s="367"/>
      <c r="AC3274" s="367"/>
      <c r="AD3274" s="367"/>
      <c r="AE3274" s="367"/>
      <c r="AF3274" s="367"/>
      <c r="AG3274" s="367"/>
      <c r="AH3274" s="367"/>
      <c r="AI3274" s="367"/>
      <c r="AJ3274" s="367"/>
      <c r="AK3274" s="367"/>
      <c r="AL3274" s="367"/>
      <c r="AM3274" s="367"/>
      <c r="AN3274" s="367"/>
      <c r="AO3274" s="367"/>
      <c r="AP3274" s="367"/>
      <c r="AQ3274" s="367"/>
      <c r="AR3274" s="367"/>
      <c r="AS3274" s="367"/>
      <c r="AT3274" s="367"/>
    </row>
    <row r="3275" spans="2:46" ht="13.8">
      <c r="B3275" s="26">
        <v>42.999999999999929</v>
      </c>
      <c r="C3275" s="363">
        <v>89.743950106482529</v>
      </c>
      <c r="D3275" s="367">
        <v>257.99999999999955</v>
      </c>
      <c r="E3275" s="367">
        <v>12000.000000000049</v>
      </c>
      <c r="F3275" s="367">
        <v>-6379.9566919919007</v>
      </c>
      <c r="G3275" s="367">
        <v>258.00000000000108</v>
      </c>
      <c r="H3275" s="367">
        <v>64500</v>
      </c>
      <c r="I3275" s="384">
        <v>-86824.116724441454</v>
      </c>
      <c r="J3275" s="367">
        <v>258</v>
      </c>
      <c r="K3275" s="367">
        <v>15636.363636363589</v>
      </c>
      <c r="L3275" s="384">
        <v>15366.649419488413</v>
      </c>
      <c r="M3275" s="367">
        <v>257.9999999999992</v>
      </c>
      <c r="N3275" s="367">
        <v>258</v>
      </c>
      <c r="O3275" s="384">
        <v>-3.8655405600139905</v>
      </c>
      <c r="P3275" s="367">
        <v>3.7410000000000001</v>
      </c>
      <c r="Q3275" s="367">
        <v>258</v>
      </c>
      <c r="R3275" s="384">
        <v>234.76092629524373</v>
      </c>
      <c r="S3275" s="367">
        <v>3.6119999999999997</v>
      </c>
      <c r="T3275" s="367">
        <v>8896.5517241379112</v>
      </c>
      <c r="U3275" s="384">
        <v>10798.974942339015</v>
      </c>
      <c r="V3275" s="367">
        <v>257.99999999999943</v>
      </c>
      <c r="W3275" s="367">
        <v>430000.00000000134</v>
      </c>
      <c r="X3275" s="384">
        <v>20739.713500142276</v>
      </c>
      <c r="Y3275" s="386">
        <v>258.0000000000008</v>
      </c>
      <c r="Z3275" s="367"/>
      <c r="AA3275" s="367"/>
      <c r="AB3275" s="367"/>
      <c r="AC3275" s="367"/>
      <c r="AD3275" s="367"/>
      <c r="AE3275" s="367"/>
      <c r="AF3275" s="367"/>
      <c r="AG3275" s="367"/>
      <c r="AH3275" s="367"/>
      <c r="AI3275" s="367"/>
      <c r="AJ3275" s="367"/>
      <c r="AK3275" s="367"/>
      <c r="AL3275" s="367"/>
      <c r="AM3275" s="367"/>
      <c r="AN3275" s="367"/>
      <c r="AO3275" s="367"/>
      <c r="AP3275" s="367"/>
      <c r="AQ3275" s="367"/>
      <c r="AR3275" s="367"/>
      <c r="AS3275" s="367"/>
      <c r="AT3275" s="367"/>
    </row>
    <row r="3276" spans="2:46" ht="13.8">
      <c r="B3276" s="26">
        <v>43.166666666666593</v>
      </c>
      <c r="C3276" s="363">
        <v>90.091598346502721</v>
      </c>
      <c r="D3276" s="367">
        <v>258.99999999999955</v>
      </c>
      <c r="E3276" s="367">
        <v>12046.511627907026</v>
      </c>
      <c r="F3276" s="367">
        <v>-6445.6407442980926</v>
      </c>
      <c r="G3276" s="367">
        <v>259.00000000000108</v>
      </c>
      <c r="H3276" s="367">
        <v>64750</v>
      </c>
      <c r="I3276" s="384">
        <v>-87642.807844610405</v>
      </c>
      <c r="J3276" s="367">
        <v>259</v>
      </c>
      <c r="K3276" s="367">
        <v>15696.969696969649</v>
      </c>
      <c r="L3276" s="384">
        <v>15394.860501316147</v>
      </c>
      <c r="M3276" s="367">
        <v>258.9999999999992</v>
      </c>
      <c r="N3276" s="367">
        <v>259</v>
      </c>
      <c r="O3276" s="384">
        <v>-4.3879894582107069</v>
      </c>
      <c r="P3276" s="367">
        <v>3.7555000000000001</v>
      </c>
      <c r="Q3276" s="367">
        <v>259</v>
      </c>
      <c r="R3276" s="384">
        <v>235.43135065065852</v>
      </c>
      <c r="S3276" s="367">
        <v>3.6259999999999999</v>
      </c>
      <c r="T3276" s="367">
        <v>8931.0344827586014</v>
      </c>
      <c r="U3276" s="384">
        <v>10809.053226154932</v>
      </c>
      <c r="V3276" s="367">
        <v>258.99999999999943</v>
      </c>
      <c r="W3276" s="367">
        <v>431666.66666666802</v>
      </c>
      <c r="X3276" s="384">
        <v>20818.918273658277</v>
      </c>
      <c r="Y3276" s="386">
        <v>259.0000000000008</v>
      </c>
      <c r="Z3276" s="367"/>
      <c r="AA3276" s="367"/>
      <c r="AB3276" s="367"/>
      <c r="AC3276" s="367"/>
      <c r="AD3276" s="367"/>
      <c r="AE3276" s="367"/>
      <c r="AF3276" s="367"/>
      <c r="AG3276" s="367"/>
      <c r="AH3276" s="367"/>
      <c r="AI3276" s="367"/>
      <c r="AJ3276" s="367"/>
      <c r="AK3276" s="367"/>
      <c r="AL3276" s="367"/>
      <c r="AM3276" s="367"/>
      <c r="AN3276" s="367"/>
      <c r="AO3276" s="367"/>
      <c r="AP3276" s="367"/>
      <c r="AQ3276" s="367"/>
      <c r="AR3276" s="367"/>
      <c r="AS3276" s="367"/>
      <c r="AT3276" s="367"/>
    </row>
    <row r="3277" spans="2:46" ht="13.8">
      <c r="B3277" s="26">
        <v>43.333333333333258</v>
      </c>
      <c r="C3277" s="363">
        <v>90.439245068933488</v>
      </c>
      <c r="D3277" s="367">
        <v>259.99999999999955</v>
      </c>
      <c r="E3277" s="367">
        <v>12093.023255814003</v>
      </c>
      <c r="F3277" s="367">
        <v>-6511.6410555849498</v>
      </c>
      <c r="G3277" s="367">
        <v>260.00000000000108</v>
      </c>
      <c r="H3277" s="367">
        <v>65000</v>
      </c>
      <c r="I3277" s="384">
        <v>-88465.222235327368</v>
      </c>
      <c r="J3277" s="367">
        <v>260</v>
      </c>
      <c r="K3277" s="367">
        <v>15757.575757575709</v>
      </c>
      <c r="L3277" s="384">
        <v>15422.829501484906</v>
      </c>
      <c r="M3277" s="367">
        <v>259.9999999999992</v>
      </c>
      <c r="N3277" s="367">
        <v>260</v>
      </c>
      <c r="O3277" s="384">
        <v>-4.9143570141900321</v>
      </c>
      <c r="P3277" s="367">
        <v>3.77</v>
      </c>
      <c r="Q3277" s="367">
        <v>260</v>
      </c>
      <c r="R3277" s="384">
        <v>236.09992557197671</v>
      </c>
      <c r="S3277" s="367">
        <v>3.64</v>
      </c>
      <c r="T3277" s="367">
        <v>8965.5172413792916</v>
      </c>
      <c r="U3277" s="384">
        <v>10818.88611840167</v>
      </c>
      <c r="V3277" s="367">
        <v>259.99999999999943</v>
      </c>
      <c r="W3277" s="367">
        <v>433333.33333333471</v>
      </c>
      <c r="X3277" s="384">
        <v>20898.113921978009</v>
      </c>
      <c r="Y3277" s="386">
        <v>260.00000000000085</v>
      </c>
      <c r="Z3277" s="367"/>
      <c r="AA3277" s="367"/>
      <c r="AB3277" s="367"/>
      <c r="AC3277" s="367"/>
      <c r="AD3277" s="367"/>
      <c r="AE3277" s="367"/>
      <c r="AF3277" s="367"/>
      <c r="AG3277" s="367"/>
      <c r="AH3277" s="367"/>
      <c r="AI3277" s="367"/>
      <c r="AJ3277" s="367"/>
      <c r="AK3277" s="367"/>
      <c r="AL3277" s="367"/>
      <c r="AM3277" s="367"/>
      <c r="AN3277" s="367"/>
      <c r="AO3277" s="367"/>
      <c r="AP3277" s="367"/>
      <c r="AQ3277" s="367"/>
      <c r="AR3277" s="367"/>
      <c r="AS3277" s="367"/>
      <c r="AT3277" s="367"/>
    </row>
    <row r="3278" spans="2:46" ht="13.8">
      <c r="B3278" s="26">
        <v>43.499999999999922</v>
      </c>
      <c r="C3278" s="363">
        <v>90.786890273774745</v>
      </c>
      <c r="D3278" s="367">
        <v>260.99999999999949</v>
      </c>
      <c r="E3278" s="367">
        <v>12139.53488372098</v>
      </c>
      <c r="F3278" s="367">
        <v>-6577.9576258524721</v>
      </c>
      <c r="G3278" s="367">
        <v>261.00000000000108</v>
      </c>
      <c r="H3278" s="367">
        <v>65250</v>
      </c>
      <c r="I3278" s="384">
        <v>-89291.359896592345</v>
      </c>
      <c r="J3278" s="367">
        <v>261</v>
      </c>
      <c r="K3278" s="367">
        <v>15818.181818181769</v>
      </c>
      <c r="L3278" s="384">
        <v>15450.556419994697</v>
      </c>
      <c r="M3278" s="367">
        <v>260.9999999999992</v>
      </c>
      <c r="N3278" s="367">
        <v>261</v>
      </c>
      <c r="O3278" s="384">
        <v>-5.444643227951965</v>
      </c>
      <c r="P3278" s="367">
        <v>3.7845</v>
      </c>
      <c r="Q3278" s="367">
        <v>261</v>
      </c>
      <c r="R3278" s="384">
        <v>236.76665105919841</v>
      </c>
      <c r="S3278" s="367">
        <v>3.6539999999999999</v>
      </c>
      <c r="T3278" s="367">
        <v>8999.9999999999818</v>
      </c>
      <c r="U3278" s="384">
        <v>10828.473619079228</v>
      </c>
      <c r="V3278" s="367">
        <v>260.99999999999943</v>
      </c>
      <c r="W3278" s="367">
        <v>435000.0000000014</v>
      </c>
      <c r="X3278" s="384">
        <v>20977.300445101446</v>
      </c>
      <c r="Y3278" s="386">
        <v>261.00000000000085</v>
      </c>
      <c r="Z3278" s="367"/>
      <c r="AA3278" s="367"/>
      <c r="AB3278" s="367"/>
      <c r="AC3278" s="367"/>
      <c r="AD3278" s="367"/>
      <c r="AE3278" s="367"/>
      <c r="AF3278" s="367"/>
      <c r="AG3278" s="367"/>
      <c r="AH3278" s="367"/>
      <c r="AI3278" s="367"/>
      <c r="AJ3278" s="367"/>
      <c r="AK3278" s="367"/>
      <c r="AL3278" s="367"/>
      <c r="AM3278" s="367"/>
      <c r="AN3278" s="367"/>
      <c r="AO3278" s="367"/>
      <c r="AP3278" s="367"/>
      <c r="AQ3278" s="367"/>
      <c r="AR3278" s="367"/>
      <c r="AS3278" s="367"/>
      <c r="AT3278" s="367"/>
    </row>
    <row r="3279" spans="2:46" ht="13.8">
      <c r="B3279" s="26">
        <v>43.666666666666586</v>
      </c>
      <c r="C3279" s="363">
        <v>91.134533961026577</v>
      </c>
      <c r="D3279" s="367">
        <v>261.99999999999949</v>
      </c>
      <c r="E3279" s="367">
        <v>12186.046511627957</v>
      </c>
      <c r="F3279" s="367">
        <v>-6644.5904551006624</v>
      </c>
      <c r="G3279" s="367">
        <v>262.00000000000114</v>
      </c>
      <c r="H3279" s="367">
        <v>65500</v>
      </c>
      <c r="I3279" s="384">
        <v>-90121.220828405305</v>
      </c>
      <c r="J3279" s="367">
        <v>262</v>
      </c>
      <c r="K3279" s="367">
        <v>15878.787878787829</v>
      </c>
      <c r="L3279" s="384">
        <v>15478.041256845512</v>
      </c>
      <c r="M3279" s="367">
        <v>261.9999999999992</v>
      </c>
      <c r="N3279" s="367">
        <v>262</v>
      </c>
      <c r="O3279" s="384">
        <v>-5.9788480994965072</v>
      </c>
      <c r="P3279" s="367">
        <v>3.7989999999999999</v>
      </c>
      <c r="Q3279" s="367">
        <v>262</v>
      </c>
      <c r="R3279" s="384">
        <v>237.43152711232364</v>
      </c>
      <c r="S3279" s="367">
        <v>3.6679999999999997</v>
      </c>
      <c r="T3279" s="367">
        <v>9034.482758620672</v>
      </c>
      <c r="U3279" s="384">
        <v>10837.81572818761</v>
      </c>
      <c r="V3279" s="367">
        <v>261.99999999999949</v>
      </c>
      <c r="W3279" s="367">
        <v>436666.66666666808</v>
      </c>
      <c r="X3279" s="384">
        <v>21056.477843028606</v>
      </c>
      <c r="Y3279" s="386">
        <v>262.00000000000085</v>
      </c>
      <c r="Z3279" s="367"/>
      <c r="AA3279" s="367"/>
      <c r="AB3279" s="367"/>
      <c r="AC3279" s="367"/>
      <c r="AD3279" s="367"/>
      <c r="AE3279" s="367"/>
      <c r="AF3279" s="367"/>
      <c r="AG3279" s="367"/>
      <c r="AH3279" s="367"/>
      <c r="AI3279" s="367"/>
      <c r="AJ3279" s="367"/>
      <c r="AK3279" s="367"/>
      <c r="AL3279" s="367"/>
      <c r="AM3279" s="367"/>
      <c r="AN3279" s="367"/>
      <c r="AO3279" s="367"/>
      <c r="AP3279" s="367"/>
      <c r="AQ3279" s="367"/>
      <c r="AR3279" s="367"/>
      <c r="AS3279" s="367"/>
      <c r="AT3279" s="367"/>
    </row>
    <row r="3280" spans="2:46" ht="13.8">
      <c r="B3280" s="26">
        <v>43.83333333333325</v>
      </c>
      <c r="C3280" s="363">
        <v>91.482176130688941</v>
      </c>
      <c r="D3280" s="367">
        <v>262.99999999999949</v>
      </c>
      <c r="E3280" s="367">
        <v>12232.558139534935</v>
      </c>
      <c r="F3280" s="367">
        <v>-6711.5395433295153</v>
      </c>
      <c r="G3280" s="367">
        <v>263.00000000000114</v>
      </c>
      <c r="H3280" s="367">
        <v>65750</v>
      </c>
      <c r="I3280" s="384">
        <v>-90954.805030766249</v>
      </c>
      <c r="J3280" s="367">
        <v>263</v>
      </c>
      <c r="K3280" s="367">
        <v>15939.393939393889</v>
      </c>
      <c r="L3280" s="384">
        <v>15505.284012037355</v>
      </c>
      <c r="M3280" s="367">
        <v>262.9999999999992</v>
      </c>
      <c r="N3280" s="367">
        <v>263</v>
      </c>
      <c r="O3280" s="384">
        <v>-6.516971628823657</v>
      </c>
      <c r="P3280" s="367">
        <v>3.8134999999999999</v>
      </c>
      <c r="Q3280" s="367">
        <v>263</v>
      </c>
      <c r="R3280" s="384">
        <v>238.09455373135233</v>
      </c>
      <c r="S3280" s="367">
        <v>3.6819999999999999</v>
      </c>
      <c r="T3280" s="367">
        <v>9068.9655172413622</v>
      </c>
      <c r="U3280" s="384">
        <v>10846.912445726812</v>
      </c>
      <c r="V3280" s="367">
        <v>262.99999999999949</v>
      </c>
      <c r="W3280" s="367">
        <v>438333.33333333477</v>
      </c>
      <c r="X3280" s="384">
        <v>21135.646115759479</v>
      </c>
      <c r="Y3280" s="386">
        <v>263.00000000000085</v>
      </c>
      <c r="Z3280" s="367"/>
      <c r="AA3280" s="367"/>
      <c r="AB3280" s="367"/>
      <c r="AC3280" s="367"/>
      <c r="AD3280" s="367"/>
      <c r="AE3280" s="367"/>
      <c r="AF3280" s="367"/>
      <c r="AG3280" s="367"/>
      <c r="AH3280" s="367"/>
      <c r="AI3280" s="367"/>
      <c r="AJ3280" s="367"/>
      <c r="AK3280" s="367"/>
      <c r="AL3280" s="367"/>
      <c r="AM3280" s="367"/>
      <c r="AN3280" s="367"/>
      <c r="AO3280" s="367"/>
      <c r="AP3280" s="367"/>
      <c r="AQ3280" s="367"/>
      <c r="AR3280" s="367"/>
      <c r="AS3280" s="367"/>
      <c r="AT3280" s="367"/>
    </row>
    <row r="3281" spans="2:46" ht="13.8">
      <c r="B3281" s="26">
        <v>43.999999999999915</v>
      </c>
      <c r="C3281" s="363">
        <v>91.829816782761881</v>
      </c>
      <c r="D3281" s="367">
        <v>263.99999999999949</v>
      </c>
      <c r="E3281" s="367">
        <v>12279.069767441912</v>
      </c>
      <c r="F3281" s="367">
        <v>-6778.8048905390342</v>
      </c>
      <c r="G3281" s="367">
        <v>264.00000000000114</v>
      </c>
      <c r="H3281" s="367">
        <v>66000</v>
      </c>
      <c r="I3281" s="384">
        <v>-91792.112503675191</v>
      </c>
      <c r="J3281" s="367">
        <v>264</v>
      </c>
      <c r="K3281" s="367">
        <v>15999.999999999949</v>
      </c>
      <c r="L3281" s="384">
        <v>15532.284685570228</v>
      </c>
      <c r="M3281" s="367">
        <v>263.9999999999992</v>
      </c>
      <c r="N3281" s="367">
        <v>264</v>
      </c>
      <c r="O3281" s="384">
        <v>-7.0590138159334161</v>
      </c>
      <c r="P3281" s="367">
        <v>3.8279999999999998</v>
      </c>
      <c r="Q3281" s="367">
        <v>264</v>
      </c>
      <c r="R3281" s="384">
        <v>238.75573091628456</v>
      </c>
      <c r="S3281" s="367">
        <v>3.6960000000000002</v>
      </c>
      <c r="T3281" s="367">
        <v>9103.4482758620525</v>
      </c>
      <c r="U3281" s="384">
        <v>10855.763771696835</v>
      </c>
      <c r="V3281" s="367">
        <v>263.99999999999949</v>
      </c>
      <c r="W3281" s="367">
        <v>440000.00000000146</v>
      </c>
      <c r="X3281" s="384">
        <v>21214.805263294067</v>
      </c>
      <c r="Y3281" s="386">
        <v>264.00000000000085</v>
      </c>
      <c r="Z3281" s="367"/>
      <c r="AA3281" s="367"/>
      <c r="AB3281" s="367"/>
      <c r="AC3281" s="367"/>
      <c r="AD3281" s="367"/>
      <c r="AE3281" s="367"/>
      <c r="AF3281" s="367"/>
      <c r="AG3281" s="367"/>
      <c r="AH3281" s="367"/>
      <c r="AI3281" s="367"/>
      <c r="AJ3281" s="367"/>
      <c r="AK3281" s="367"/>
      <c r="AL3281" s="367"/>
      <c r="AM3281" s="367"/>
      <c r="AN3281" s="367"/>
      <c r="AO3281" s="367"/>
      <c r="AP3281" s="367"/>
      <c r="AQ3281" s="367"/>
      <c r="AR3281" s="367"/>
      <c r="AS3281" s="367"/>
      <c r="AT3281" s="367"/>
    </row>
    <row r="3282" spans="2:46" ht="13.8">
      <c r="B3282" s="26">
        <v>44.166666666666579</v>
      </c>
      <c r="C3282" s="363">
        <v>92.177455917245325</v>
      </c>
      <c r="D3282" s="367">
        <v>264.99999999999943</v>
      </c>
      <c r="E3282" s="367">
        <v>12325.581395348889</v>
      </c>
      <c r="F3282" s="367">
        <v>-6846.3864967292175</v>
      </c>
      <c r="G3282" s="367">
        <v>265.00000000000114</v>
      </c>
      <c r="H3282" s="367">
        <v>66250</v>
      </c>
      <c r="I3282" s="384">
        <v>-92633.143247132146</v>
      </c>
      <c r="J3282" s="367">
        <v>265</v>
      </c>
      <c r="K3282" s="367">
        <v>16060.606060606009</v>
      </c>
      <c r="L3282" s="384">
        <v>15559.043277444125</v>
      </c>
      <c r="M3282" s="367">
        <v>264.9999999999992</v>
      </c>
      <c r="N3282" s="367">
        <v>265</v>
      </c>
      <c r="O3282" s="384">
        <v>-7.6049746608257847</v>
      </c>
      <c r="P3282" s="367">
        <v>3.8424999999999998</v>
      </c>
      <c r="Q3282" s="367">
        <v>265</v>
      </c>
      <c r="R3282" s="384">
        <v>239.41505866712023</v>
      </c>
      <c r="S3282" s="367">
        <v>3.71</v>
      </c>
      <c r="T3282" s="367">
        <v>9137.9310344827427</v>
      </c>
      <c r="U3282" s="384">
        <v>10864.369706097679</v>
      </c>
      <c r="V3282" s="367">
        <v>264.99999999999949</v>
      </c>
      <c r="W3282" s="367">
        <v>441666.66666666814</v>
      </c>
      <c r="X3282" s="384">
        <v>21293.955285632372</v>
      </c>
      <c r="Y3282" s="386">
        <v>265.00000000000085</v>
      </c>
      <c r="Z3282" s="367"/>
      <c r="AA3282" s="367"/>
      <c r="AB3282" s="367"/>
      <c r="AC3282" s="367"/>
      <c r="AD3282" s="367"/>
      <c r="AE3282" s="367"/>
      <c r="AF3282" s="367"/>
      <c r="AG3282" s="367"/>
      <c r="AH3282" s="367"/>
      <c r="AI3282" s="367"/>
      <c r="AJ3282" s="367"/>
      <c r="AK3282" s="367"/>
      <c r="AL3282" s="367"/>
      <c r="AM3282" s="367"/>
      <c r="AN3282" s="367"/>
      <c r="AO3282" s="367"/>
      <c r="AP3282" s="367"/>
      <c r="AQ3282" s="367"/>
      <c r="AR3282" s="367"/>
      <c r="AS3282" s="367"/>
      <c r="AT3282" s="367"/>
    </row>
    <row r="3283" spans="2:46" ht="13.8">
      <c r="B3283" s="26">
        <v>44.333333333333243</v>
      </c>
      <c r="C3283" s="363">
        <v>92.525093534139344</v>
      </c>
      <c r="D3283" s="367">
        <v>265.99999999999943</v>
      </c>
      <c r="E3283" s="367">
        <v>12372.093023255866</v>
      </c>
      <c r="F3283" s="367">
        <v>-6914.284361900066</v>
      </c>
      <c r="G3283" s="367">
        <v>266.00000000000114</v>
      </c>
      <c r="H3283" s="367">
        <v>66500</v>
      </c>
      <c r="I3283" s="384">
        <v>-93477.897261137114</v>
      </c>
      <c r="J3283" s="367">
        <v>266</v>
      </c>
      <c r="K3283" s="367">
        <v>16121.212121212069</v>
      </c>
      <c r="L3283" s="384">
        <v>15585.559787659051</v>
      </c>
      <c r="M3283" s="367">
        <v>265.9999999999992</v>
      </c>
      <c r="N3283" s="367">
        <v>266</v>
      </c>
      <c r="O3283" s="384">
        <v>-8.1548541635007776</v>
      </c>
      <c r="P3283" s="367">
        <v>3.8570000000000002</v>
      </c>
      <c r="Q3283" s="367">
        <v>266</v>
      </c>
      <c r="R3283" s="384">
        <v>240.07253698385944</v>
      </c>
      <c r="S3283" s="367">
        <v>3.7239999999999998</v>
      </c>
      <c r="T3283" s="367">
        <v>9172.4137931034329</v>
      </c>
      <c r="U3283" s="384">
        <v>10872.730248929343</v>
      </c>
      <c r="V3283" s="367">
        <v>265.99999999999955</v>
      </c>
      <c r="W3283" s="367">
        <v>443333.33333333483</v>
      </c>
      <c r="X3283" s="384">
        <v>21373.096182774403</v>
      </c>
      <c r="Y3283" s="386">
        <v>266.00000000000091</v>
      </c>
      <c r="Z3283" s="367"/>
      <c r="AA3283" s="367"/>
      <c r="AB3283" s="367"/>
      <c r="AC3283" s="367"/>
      <c r="AD3283" s="367"/>
      <c r="AE3283" s="367"/>
      <c r="AF3283" s="367"/>
      <c r="AG3283" s="367"/>
      <c r="AH3283" s="367"/>
      <c r="AI3283" s="367"/>
      <c r="AJ3283" s="367"/>
      <c r="AK3283" s="367"/>
      <c r="AL3283" s="367"/>
      <c r="AM3283" s="367"/>
      <c r="AN3283" s="367"/>
      <c r="AO3283" s="367"/>
      <c r="AP3283" s="367"/>
      <c r="AQ3283" s="367"/>
      <c r="AR3283" s="367"/>
      <c r="AS3283" s="367"/>
      <c r="AT3283" s="367"/>
    </row>
    <row r="3284" spans="2:46" ht="13.8">
      <c r="B3284" s="26">
        <v>44.499999999999908</v>
      </c>
      <c r="C3284" s="363">
        <v>92.872729633443896</v>
      </c>
      <c r="D3284" s="367">
        <v>266.99999999999943</v>
      </c>
      <c r="E3284" s="367">
        <v>12418.604651162843</v>
      </c>
      <c r="F3284" s="367">
        <v>-6982.4984860515788</v>
      </c>
      <c r="G3284" s="367">
        <v>267.00000000000114</v>
      </c>
      <c r="H3284" s="367">
        <v>66750</v>
      </c>
      <c r="I3284" s="384">
        <v>-94326.374545690051</v>
      </c>
      <c r="J3284" s="367">
        <v>267</v>
      </c>
      <c r="K3284" s="367">
        <v>16181.818181818129</v>
      </c>
      <c r="L3284" s="384">
        <v>15611.834216215006</v>
      </c>
      <c r="M3284" s="367">
        <v>266.99999999999915</v>
      </c>
      <c r="N3284" s="367">
        <v>267</v>
      </c>
      <c r="O3284" s="384">
        <v>-8.7086523239583631</v>
      </c>
      <c r="P3284" s="367">
        <v>3.8715000000000002</v>
      </c>
      <c r="Q3284" s="367">
        <v>267</v>
      </c>
      <c r="R3284" s="384">
        <v>240.7281658665022</v>
      </c>
      <c r="S3284" s="367">
        <v>3.738</v>
      </c>
      <c r="T3284" s="367">
        <v>9206.8965517241231</v>
      </c>
      <c r="U3284" s="384">
        <v>10880.845400191829</v>
      </c>
      <c r="V3284" s="367">
        <v>266.99999999999955</v>
      </c>
      <c r="W3284" s="367">
        <v>445000.00000000151</v>
      </c>
      <c r="X3284" s="384">
        <v>21452.22795472014</v>
      </c>
      <c r="Y3284" s="386">
        <v>267.00000000000091</v>
      </c>
      <c r="Z3284" s="367"/>
      <c r="AA3284" s="367"/>
      <c r="AB3284" s="367"/>
      <c r="AC3284" s="367"/>
      <c r="AD3284" s="367"/>
      <c r="AE3284" s="367"/>
      <c r="AF3284" s="367"/>
      <c r="AG3284" s="367"/>
      <c r="AH3284" s="367"/>
      <c r="AI3284" s="367"/>
      <c r="AJ3284" s="367"/>
      <c r="AK3284" s="367"/>
      <c r="AL3284" s="367"/>
      <c r="AM3284" s="367"/>
      <c r="AN3284" s="367"/>
      <c r="AO3284" s="367"/>
      <c r="AP3284" s="367"/>
      <c r="AQ3284" s="367"/>
      <c r="AR3284" s="367"/>
      <c r="AS3284" s="367"/>
      <c r="AT3284" s="367"/>
    </row>
    <row r="3285" spans="2:46" ht="13.8">
      <c r="B3285" s="26">
        <v>44.666666666666572</v>
      </c>
      <c r="C3285" s="363">
        <v>93.220364215159037</v>
      </c>
      <c r="D3285" s="367">
        <v>267.99999999999949</v>
      </c>
      <c r="E3285" s="367">
        <v>12465.11627906982</v>
      </c>
      <c r="F3285" s="367">
        <v>-7051.0288691837577</v>
      </c>
      <c r="G3285" s="367">
        <v>268.00000000000114</v>
      </c>
      <c r="H3285" s="367">
        <v>67000</v>
      </c>
      <c r="I3285" s="384">
        <v>-95178.575100790957</v>
      </c>
      <c r="J3285" s="367">
        <v>267.99999999999994</v>
      </c>
      <c r="K3285" s="367">
        <v>16242.424242424189</v>
      </c>
      <c r="L3285" s="384">
        <v>15637.866563111986</v>
      </c>
      <c r="M3285" s="367">
        <v>267.99999999999915</v>
      </c>
      <c r="N3285" s="367">
        <v>268</v>
      </c>
      <c r="O3285" s="384">
        <v>-9.2663691421985579</v>
      </c>
      <c r="P3285" s="367">
        <v>3.8860000000000001</v>
      </c>
      <c r="Q3285" s="367">
        <v>268</v>
      </c>
      <c r="R3285" s="384">
        <v>241.38194531504837</v>
      </c>
      <c r="S3285" s="367">
        <v>3.7520000000000002</v>
      </c>
      <c r="T3285" s="367">
        <v>9241.3793103448133</v>
      </c>
      <c r="U3285" s="384">
        <v>10888.715159885138</v>
      </c>
      <c r="V3285" s="367">
        <v>267.99999999999955</v>
      </c>
      <c r="W3285" s="367">
        <v>446666.6666666682</v>
      </c>
      <c r="X3285" s="384">
        <v>21531.350601469599</v>
      </c>
      <c r="Y3285" s="386">
        <v>268.00000000000091</v>
      </c>
      <c r="Z3285" s="367"/>
      <c r="AA3285" s="367"/>
      <c r="AB3285" s="367"/>
      <c r="AC3285" s="367"/>
      <c r="AD3285" s="367"/>
      <c r="AE3285" s="367"/>
      <c r="AF3285" s="367"/>
      <c r="AG3285" s="367"/>
      <c r="AH3285" s="367"/>
      <c r="AI3285" s="367"/>
      <c r="AJ3285" s="367"/>
      <c r="AK3285" s="367"/>
      <c r="AL3285" s="367"/>
      <c r="AM3285" s="367"/>
      <c r="AN3285" s="367"/>
      <c r="AO3285" s="367"/>
      <c r="AP3285" s="367"/>
      <c r="AQ3285" s="367"/>
      <c r="AR3285" s="367"/>
      <c r="AS3285" s="367"/>
      <c r="AT3285" s="367"/>
    </row>
    <row r="3286" spans="2:46" ht="13.8">
      <c r="B3286" s="26">
        <v>44.833333333333236</v>
      </c>
      <c r="C3286" s="363">
        <v>93.567997279284668</v>
      </c>
      <c r="D3286" s="367">
        <v>268.99999999999943</v>
      </c>
      <c r="E3286" s="367">
        <v>12511.627906976797</v>
      </c>
      <c r="F3286" s="367">
        <v>-7119.8755112966019</v>
      </c>
      <c r="G3286" s="367">
        <v>269.00000000000114</v>
      </c>
      <c r="H3286" s="367">
        <v>67250</v>
      </c>
      <c r="I3286" s="384">
        <v>-96034.49892643989</v>
      </c>
      <c r="J3286" s="367">
        <v>268.99999999999994</v>
      </c>
      <c r="K3286" s="367">
        <v>16303.030303030249</v>
      </c>
      <c r="L3286" s="384">
        <v>15663.656828349993</v>
      </c>
      <c r="M3286" s="367">
        <v>268.99999999999915</v>
      </c>
      <c r="N3286" s="367">
        <v>269</v>
      </c>
      <c r="O3286" s="384">
        <v>-9.8280046182213603</v>
      </c>
      <c r="P3286" s="367">
        <v>3.9005000000000001</v>
      </c>
      <c r="Q3286" s="367">
        <v>269</v>
      </c>
      <c r="R3286" s="384">
        <v>242.03387532949804</v>
      </c>
      <c r="S3286" s="367">
        <v>3.766</v>
      </c>
      <c r="T3286" s="367">
        <v>9275.8620689655036</v>
      </c>
      <c r="U3286" s="384">
        <v>10896.339528009268</v>
      </c>
      <c r="V3286" s="367">
        <v>268.9999999999996</v>
      </c>
      <c r="W3286" s="367">
        <v>448333.33333333489</v>
      </c>
      <c r="X3286" s="384">
        <v>21610.464123022775</v>
      </c>
      <c r="Y3286" s="386">
        <v>269.00000000000091</v>
      </c>
      <c r="Z3286" s="367"/>
      <c r="AA3286" s="367"/>
      <c r="AB3286" s="367"/>
      <c r="AC3286" s="367"/>
      <c r="AD3286" s="367"/>
      <c r="AE3286" s="367"/>
      <c r="AF3286" s="367"/>
      <c r="AG3286" s="367"/>
      <c r="AH3286" s="367"/>
      <c r="AI3286" s="367"/>
      <c r="AJ3286" s="367"/>
      <c r="AK3286" s="367"/>
      <c r="AL3286" s="367"/>
      <c r="AM3286" s="367"/>
      <c r="AN3286" s="367"/>
      <c r="AO3286" s="367"/>
      <c r="AP3286" s="367"/>
      <c r="AQ3286" s="367"/>
      <c r="AR3286" s="367"/>
      <c r="AS3286" s="367"/>
      <c r="AT3286" s="367"/>
    </row>
    <row r="3287" spans="2:46" ht="13.8">
      <c r="B3287" s="26">
        <v>44.999999999999901</v>
      </c>
      <c r="C3287" s="363">
        <v>93.91562882582086</v>
      </c>
      <c r="D3287" s="367">
        <v>269.99999999999943</v>
      </c>
      <c r="E3287" s="367">
        <v>12558.139534883774</v>
      </c>
      <c r="F3287" s="367">
        <v>-7189.0384123901104</v>
      </c>
      <c r="G3287" s="367">
        <v>270.00000000000114</v>
      </c>
      <c r="H3287" s="367">
        <v>67500</v>
      </c>
      <c r="I3287" s="384">
        <v>-96894.146022636822</v>
      </c>
      <c r="J3287" s="367">
        <v>269.99999999999994</v>
      </c>
      <c r="K3287" s="367">
        <v>16363.636363636309</v>
      </c>
      <c r="L3287" s="384">
        <v>15689.205011929029</v>
      </c>
      <c r="M3287" s="367">
        <v>269.99999999999915</v>
      </c>
      <c r="N3287" s="367">
        <v>270</v>
      </c>
      <c r="O3287" s="384">
        <v>-10.393558752026772</v>
      </c>
      <c r="P3287" s="367">
        <v>3.915</v>
      </c>
      <c r="Q3287" s="367">
        <v>270</v>
      </c>
      <c r="R3287" s="384">
        <v>242.68395590985125</v>
      </c>
      <c r="S3287" s="367">
        <v>3.78</v>
      </c>
      <c r="T3287" s="367">
        <v>9310.3448275861938</v>
      </c>
      <c r="U3287" s="384">
        <v>10903.718504564216</v>
      </c>
      <c r="V3287" s="367">
        <v>269.9999999999996</v>
      </c>
      <c r="W3287" s="367">
        <v>450000.00000000157</v>
      </c>
      <c r="X3287" s="384">
        <v>21689.568519379667</v>
      </c>
      <c r="Y3287" s="386">
        <v>270.00000000000091</v>
      </c>
      <c r="Z3287" s="367"/>
      <c r="AA3287" s="367"/>
      <c r="AB3287" s="367"/>
      <c r="AC3287" s="367"/>
      <c r="AD3287" s="367"/>
      <c r="AE3287" s="367"/>
      <c r="AF3287" s="367"/>
      <c r="AG3287" s="367"/>
      <c r="AH3287" s="367"/>
      <c r="AI3287" s="367"/>
      <c r="AJ3287" s="367"/>
      <c r="AK3287" s="367"/>
      <c r="AL3287" s="367"/>
      <c r="AM3287" s="367"/>
      <c r="AN3287" s="367"/>
      <c r="AO3287" s="367"/>
      <c r="AP3287" s="367"/>
      <c r="AQ3287" s="367"/>
      <c r="AR3287" s="367"/>
      <c r="AS3287" s="367"/>
      <c r="AT3287" s="367"/>
    </row>
    <row r="3288" spans="2:46" ht="13.8">
      <c r="B3288" s="26">
        <v>45.166666666666565</v>
      </c>
      <c r="C3288" s="363">
        <v>94.263258854767599</v>
      </c>
      <c r="D3288" s="367">
        <v>270.99999999999943</v>
      </c>
      <c r="E3288" s="367">
        <v>12604.651162790751</v>
      </c>
      <c r="F3288" s="367">
        <v>-7258.5175724642895</v>
      </c>
      <c r="G3288" s="367">
        <v>271.00000000000119</v>
      </c>
      <c r="H3288" s="367">
        <v>67750</v>
      </c>
      <c r="I3288" s="384">
        <v>-97757.516389381766</v>
      </c>
      <c r="J3288" s="367">
        <v>270.99999999999994</v>
      </c>
      <c r="K3288" s="367">
        <v>16424.242424242369</v>
      </c>
      <c r="L3288" s="384">
        <v>15714.511113849092</v>
      </c>
      <c r="M3288" s="367">
        <v>270.99999999999915</v>
      </c>
      <c r="N3288" s="367">
        <v>271</v>
      </c>
      <c r="O3288" s="384">
        <v>-10.963031543614793</v>
      </c>
      <c r="P3288" s="367">
        <v>3.9295</v>
      </c>
      <c r="Q3288" s="367">
        <v>271</v>
      </c>
      <c r="R3288" s="384">
        <v>243.33218705610793</v>
      </c>
      <c r="S3288" s="367">
        <v>3.794</v>
      </c>
      <c r="T3288" s="367">
        <v>9344.827586206884</v>
      </c>
      <c r="U3288" s="384">
        <v>10910.852089549988</v>
      </c>
      <c r="V3288" s="367">
        <v>270.9999999999996</v>
      </c>
      <c r="W3288" s="367">
        <v>451666.66666666826</v>
      </c>
      <c r="X3288" s="384">
        <v>21768.663790540282</v>
      </c>
      <c r="Y3288" s="386">
        <v>271.00000000000097</v>
      </c>
      <c r="Z3288" s="367"/>
      <c r="AA3288" s="367"/>
      <c r="AB3288" s="367"/>
      <c r="AC3288" s="367"/>
      <c r="AD3288" s="367"/>
      <c r="AE3288" s="367"/>
      <c r="AF3288" s="367"/>
      <c r="AG3288" s="367"/>
      <c r="AH3288" s="367"/>
      <c r="AI3288" s="367"/>
      <c r="AJ3288" s="367"/>
      <c r="AK3288" s="367"/>
      <c r="AL3288" s="367"/>
      <c r="AM3288" s="367"/>
      <c r="AN3288" s="367"/>
      <c r="AO3288" s="367"/>
      <c r="AP3288" s="367"/>
      <c r="AQ3288" s="367"/>
      <c r="AR3288" s="367"/>
      <c r="AS3288" s="367"/>
      <c r="AT3288" s="367"/>
    </row>
    <row r="3289" spans="2:46" ht="13.8">
      <c r="B3289" s="26">
        <v>45.333333333333229</v>
      </c>
      <c r="C3289" s="363">
        <v>94.610887366124885</v>
      </c>
      <c r="D3289" s="367">
        <v>271.99999999999937</v>
      </c>
      <c r="E3289" s="367">
        <v>12651.162790697728</v>
      </c>
      <c r="F3289" s="367">
        <v>-7328.3129915191294</v>
      </c>
      <c r="G3289" s="367">
        <v>272.00000000000119</v>
      </c>
      <c r="H3289" s="367">
        <v>68000</v>
      </c>
      <c r="I3289" s="384">
        <v>-98624.610026674694</v>
      </c>
      <c r="J3289" s="367">
        <v>271.99999999999994</v>
      </c>
      <c r="K3289" s="367">
        <v>16484.84848484843</v>
      </c>
      <c r="L3289" s="384">
        <v>15739.57513411018</v>
      </c>
      <c r="M3289" s="367">
        <v>271.99999999999915</v>
      </c>
      <c r="N3289" s="367">
        <v>272</v>
      </c>
      <c r="O3289" s="384">
        <v>-11.536422992985402</v>
      </c>
      <c r="P3289" s="367">
        <v>3.9439999999999995</v>
      </c>
      <c r="Q3289" s="367">
        <v>272</v>
      </c>
      <c r="R3289" s="384">
        <v>243.9785687682681</v>
      </c>
      <c r="S3289" s="367">
        <v>3.8079999999999998</v>
      </c>
      <c r="T3289" s="367">
        <v>9379.3103448275742</v>
      </c>
      <c r="U3289" s="384">
        <v>10917.740282966581</v>
      </c>
      <c r="V3289" s="367">
        <v>271.99999999999966</v>
      </c>
      <c r="W3289" s="367">
        <v>453333.33333333494</v>
      </c>
      <c r="X3289" s="384">
        <v>21847.749936504606</v>
      </c>
      <c r="Y3289" s="386">
        <v>272.00000000000097</v>
      </c>
      <c r="Z3289" s="367"/>
      <c r="AA3289" s="367"/>
      <c r="AB3289" s="367"/>
      <c r="AC3289" s="367"/>
      <c r="AD3289" s="367"/>
      <c r="AE3289" s="367"/>
      <c r="AF3289" s="367"/>
      <c r="AG3289" s="367"/>
      <c r="AH3289" s="367"/>
      <c r="AI3289" s="367"/>
      <c r="AJ3289" s="367"/>
      <c r="AK3289" s="367"/>
      <c r="AL3289" s="367"/>
      <c r="AM3289" s="367"/>
      <c r="AN3289" s="367"/>
      <c r="AO3289" s="367"/>
      <c r="AP3289" s="367"/>
      <c r="AQ3289" s="367"/>
      <c r="AR3289" s="367"/>
      <c r="AS3289" s="367"/>
      <c r="AT3289" s="367"/>
    </row>
    <row r="3290" spans="2:46" ht="13.8">
      <c r="B3290" s="26">
        <v>45.499999999999893</v>
      </c>
      <c r="C3290" s="363">
        <v>94.958514359892703</v>
      </c>
      <c r="D3290" s="367">
        <v>272.99999999999937</v>
      </c>
      <c r="E3290" s="367">
        <v>12697.674418604705</v>
      </c>
      <c r="F3290" s="367">
        <v>-7398.4246695546344</v>
      </c>
      <c r="G3290" s="367">
        <v>273.00000000000119</v>
      </c>
      <c r="H3290" s="367">
        <v>68250</v>
      </c>
      <c r="I3290" s="384">
        <v>-99495.426934515635</v>
      </c>
      <c r="J3290" s="367">
        <v>272.99999999999994</v>
      </c>
      <c r="K3290" s="367">
        <v>16545.45454545449</v>
      </c>
      <c r="L3290" s="384">
        <v>15764.3970727123</v>
      </c>
      <c r="M3290" s="367">
        <v>272.99999999999909</v>
      </c>
      <c r="N3290" s="367">
        <v>273</v>
      </c>
      <c r="O3290" s="384">
        <v>-12.113733100138676</v>
      </c>
      <c r="P3290" s="367">
        <v>3.9585000000000004</v>
      </c>
      <c r="Q3290" s="367">
        <v>273</v>
      </c>
      <c r="R3290" s="384">
        <v>244.62310104633181</v>
      </c>
      <c r="S3290" s="367">
        <v>3.8220000000000001</v>
      </c>
      <c r="T3290" s="367">
        <v>9413.7931034482644</v>
      </c>
      <c r="U3290" s="384">
        <v>10924.383084813995</v>
      </c>
      <c r="V3290" s="367">
        <v>272.99999999999966</v>
      </c>
      <c r="W3290" s="367">
        <v>455000.00000000163</v>
      </c>
      <c r="X3290" s="384">
        <v>21926.826957272649</v>
      </c>
      <c r="Y3290" s="386">
        <v>273.00000000000097</v>
      </c>
      <c r="Z3290" s="367"/>
      <c r="AA3290" s="367"/>
      <c r="AB3290" s="367"/>
      <c r="AC3290" s="367"/>
      <c r="AD3290" s="367"/>
      <c r="AE3290" s="367"/>
      <c r="AF3290" s="367"/>
      <c r="AG3290" s="367"/>
      <c r="AH3290" s="367"/>
      <c r="AI3290" s="367"/>
      <c r="AJ3290" s="367"/>
      <c r="AK3290" s="367"/>
      <c r="AL3290" s="367"/>
      <c r="AM3290" s="367"/>
      <c r="AN3290" s="367"/>
      <c r="AO3290" s="367"/>
      <c r="AP3290" s="367"/>
      <c r="AQ3290" s="367"/>
      <c r="AR3290" s="367"/>
      <c r="AS3290" s="367"/>
      <c r="AT3290" s="367"/>
    </row>
    <row r="3291" spans="2:46" ht="13.8">
      <c r="B3291" s="26">
        <v>45.666666666666558</v>
      </c>
      <c r="C3291" s="363">
        <v>95.306139836071083</v>
      </c>
      <c r="D3291" s="367">
        <v>273.99999999999937</v>
      </c>
      <c r="E3291" s="367">
        <v>12744.186046511682</v>
      </c>
      <c r="F3291" s="367">
        <v>-7468.8526065708047</v>
      </c>
      <c r="G3291" s="367">
        <v>274.00000000000119</v>
      </c>
      <c r="H3291" s="367">
        <v>68500</v>
      </c>
      <c r="I3291" s="384">
        <v>-100369.96711290456</v>
      </c>
      <c r="J3291" s="367">
        <v>273.99999999999994</v>
      </c>
      <c r="K3291" s="367">
        <v>16606.06060606055</v>
      </c>
      <c r="L3291" s="384">
        <v>15788.976929655444</v>
      </c>
      <c r="M3291" s="367">
        <v>273.99999999999909</v>
      </c>
      <c r="N3291" s="367">
        <v>274</v>
      </c>
      <c r="O3291" s="384">
        <v>-12.694961865074506</v>
      </c>
      <c r="P3291" s="367">
        <v>3.9729999999999999</v>
      </c>
      <c r="Q3291" s="367">
        <v>274</v>
      </c>
      <c r="R3291" s="384">
        <v>245.26578389029899</v>
      </c>
      <c r="S3291" s="367">
        <v>3.8359999999999999</v>
      </c>
      <c r="T3291" s="367">
        <v>9448.2758620689547</v>
      </c>
      <c r="U3291" s="384">
        <v>10930.780495092229</v>
      </c>
      <c r="V3291" s="367">
        <v>273.99999999999972</v>
      </c>
      <c r="W3291" s="367">
        <v>456666.66666666832</v>
      </c>
      <c r="X3291" s="384">
        <v>22005.894852844409</v>
      </c>
      <c r="Y3291" s="386">
        <v>274.00000000000097</v>
      </c>
      <c r="Z3291" s="367"/>
      <c r="AA3291" s="367"/>
      <c r="AB3291" s="367"/>
      <c r="AC3291" s="367"/>
      <c r="AD3291" s="367"/>
      <c r="AE3291" s="367"/>
      <c r="AF3291" s="367"/>
      <c r="AG3291" s="367"/>
      <c r="AH3291" s="367"/>
      <c r="AI3291" s="367"/>
      <c r="AJ3291" s="367"/>
      <c r="AK3291" s="367"/>
      <c r="AL3291" s="367"/>
      <c r="AM3291" s="367"/>
      <c r="AN3291" s="367"/>
      <c r="AO3291" s="367"/>
      <c r="AP3291" s="367"/>
      <c r="AQ3291" s="367"/>
      <c r="AR3291" s="367"/>
      <c r="AS3291" s="367"/>
      <c r="AT3291" s="367"/>
    </row>
    <row r="3292" spans="2:46" ht="13.8">
      <c r="B3292" s="26">
        <v>45.833333333333222</v>
      </c>
      <c r="C3292" s="363">
        <v>95.653763794659994</v>
      </c>
      <c r="D3292" s="367">
        <v>274.99999999999937</v>
      </c>
      <c r="E3292" s="367">
        <v>12790.69767441866</v>
      </c>
      <c r="F3292" s="367">
        <v>-7539.5968025676402</v>
      </c>
      <c r="G3292" s="367">
        <v>275.00000000000119</v>
      </c>
      <c r="H3292" s="367">
        <v>68750</v>
      </c>
      <c r="I3292" s="384">
        <v>-101248.23056184148</v>
      </c>
      <c r="J3292" s="367">
        <v>274.99999999999994</v>
      </c>
      <c r="K3292" s="367">
        <v>16666.66666666661</v>
      </c>
      <c r="L3292" s="384">
        <v>15813.314704939616</v>
      </c>
      <c r="M3292" s="367">
        <v>274.99999999999909</v>
      </c>
      <c r="N3292" s="367">
        <v>275</v>
      </c>
      <c r="O3292" s="384">
        <v>-13.280109287792957</v>
      </c>
      <c r="P3292" s="367">
        <v>3.9874999999999998</v>
      </c>
      <c r="Q3292" s="367">
        <v>275</v>
      </c>
      <c r="R3292" s="384">
        <v>245.90661730016967</v>
      </c>
      <c r="S3292" s="367">
        <v>3.85</v>
      </c>
      <c r="T3292" s="367">
        <v>9482.7586206896449</v>
      </c>
      <c r="U3292" s="384">
        <v>10936.932513801285</v>
      </c>
      <c r="V3292" s="367">
        <v>274.99999999999972</v>
      </c>
      <c r="W3292" s="367">
        <v>458333.333333335</v>
      </c>
      <c r="X3292" s="384">
        <v>22084.953623219888</v>
      </c>
      <c r="Y3292" s="386">
        <v>275.00000000000097</v>
      </c>
      <c r="Z3292" s="367"/>
      <c r="AA3292" s="367"/>
      <c r="AB3292" s="367"/>
      <c r="AC3292" s="367"/>
      <c r="AD3292" s="367"/>
      <c r="AE3292" s="367"/>
      <c r="AF3292" s="367"/>
      <c r="AG3292" s="367"/>
      <c r="AH3292" s="367"/>
      <c r="AI3292" s="367"/>
      <c r="AJ3292" s="367"/>
      <c r="AK3292" s="367"/>
      <c r="AL3292" s="367"/>
      <c r="AM3292" s="367"/>
      <c r="AN3292" s="367"/>
      <c r="AO3292" s="367"/>
      <c r="AP3292" s="367"/>
      <c r="AQ3292" s="367"/>
      <c r="AR3292" s="367"/>
      <c r="AS3292" s="367"/>
      <c r="AT3292" s="367"/>
    </row>
    <row r="3293" spans="2:46" ht="13.8">
      <c r="B3293" s="26">
        <v>45.999999999999886</v>
      </c>
      <c r="C3293" s="363">
        <v>96.001386235659467</v>
      </c>
      <c r="D3293" s="367">
        <v>275.99999999999932</v>
      </c>
      <c r="E3293" s="367">
        <v>12837.209302325637</v>
      </c>
      <c r="F3293" s="367">
        <v>-7610.6572575451401</v>
      </c>
      <c r="G3293" s="367">
        <v>276.00000000000119</v>
      </c>
      <c r="H3293" s="367">
        <v>69000</v>
      </c>
      <c r="I3293" s="384">
        <v>-102130.2172813264</v>
      </c>
      <c r="J3293" s="367">
        <v>275.99999999999994</v>
      </c>
      <c r="K3293" s="367">
        <v>16727.27272727267</v>
      </c>
      <c r="L3293" s="384">
        <v>15837.410398564818</v>
      </c>
      <c r="M3293" s="367">
        <v>275.99999999999909</v>
      </c>
      <c r="N3293" s="367">
        <v>276</v>
      </c>
      <c r="O3293" s="384">
        <v>-13.86917536829406</v>
      </c>
      <c r="P3293" s="367">
        <v>4.0020000000000007</v>
      </c>
      <c r="Q3293" s="367">
        <v>276</v>
      </c>
      <c r="R3293" s="384">
        <v>246.54560127594382</v>
      </c>
      <c r="S3293" s="367">
        <v>3.8639999999999999</v>
      </c>
      <c r="T3293" s="367">
        <v>9517.2413793103351</v>
      </c>
      <c r="U3293" s="384">
        <v>10942.839140941162</v>
      </c>
      <c r="V3293" s="367">
        <v>275.99999999999977</v>
      </c>
      <c r="W3293" s="367">
        <v>460000.00000000169</v>
      </c>
      <c r="X3293" s="384">
        <v>22164.003268399087</v>
      </c>
      <c r="Y3293" s="386">
        <v>276.00000000000102</v>
      </c>
      <c r="Z3293" s="367"/>
      <c r="AA3293" s="367"/>
      <c r="AB3293" s="367"/>
      <c r="AC3293" s="367"/>
      <c r="AD3293" s="367"/>
      <c r="AE3293" s="367"/>
      <c r="AF3293" s="367"/>
      <c r="AG3293" s="367"/>
      <c r="AH3293" s="367"/>
      <c r="AI3293" s="367"/>
      <c r="AJ3293" s="367"/>
      <c r="AK3293" s="367"/>
      <c r="AL3293" s="367"/>
      <c r="AM3293" s="367"/>
      <c r="AN3293" s="367"/>
      <c r="AO3293" s="367"/>
      <c r="AP3293" s="367"/>
      <c r="AQ3293" s="367"/>
      <c r="AR3293" s="367"/>
      <c r="AS3293" s="367"/>
      <c r="AT3293" s="367"/>
    </row>
    <row r="3294" spans="2:46" ht="13.8">
      <c r="B3294" s="26">
        <v>46.166666666666551</v>
      </c>
      <c r="C3294" s="363">
        <v>96.349007159069458</v>
      </c>
      <c r="D3294" s="367">
        <v>276.99999999999932</v>
      </c>
      <c r="E3294" s="367">
        <v>12883.720930232614</v>
      </c>
      <c r="F3294" s="367">
        <v>-7682.0339715033069</v>
      </c>
      <c r="G3294" s="367">
        <v>277.00000000000119</v>
      </c>
      <c r="H3294" s="367">
        <v>69250</v>
      </c>
      <c r="I3294" s="384">
        <v>-103015.92727135934</v>
      </c>
      <c r="J3294" s="367">
        <v>276.99999999999994</v>
      </c>
      <c r="K3294" s="367">
        <v>16787.87878787873</v>
      </c>
      <c r="L3294" s="384">
        <v>15861.264010531046</v>
      </c>
      <c r="M3294" s="367">
        <v>276.99999999999909</v>
      </c>
      <c r="N3294" s="367">
        <v>277</v>
      </c>
      <c r="O3294" s="384">
        <v>-14.462160106577693</v>
      </c>
      <c r="P3294" s="367">
        <v>4.0164999999999997</v>
      </c>
      <c r="Q3294" s="367">
        <v>277</v>
      </c>
      <c r="R3294" s="384">
        <v>247.18273581762151</v>
      </c>
      <c r="S3294" s="367">
        <v>3.8780000000000001</v>
      </c>
      <c r="T3294" s="367">
        <v>9551.7241379310253</v>
      </c>
      <c r="U3294" s="384">
        <v>10948.500376511862</v>
      </c>
      <c r="V3294" s="367">
        <v>276.99999999999977</v>
      </c>
      <c r="W3294" s="367">
        <v>461666.66666666837</v>
      </c>
      <c r="X3294" s="384">
        <v>22243.04378838199</v>
      </c>
      <c r="Y3294" s="386">
        <v>277.00000000000102</v>
      </c>
      <c r="Z3294" s="367"/>
      <c r="AA3294" s="367"/>
      <c r="AB3294" s="367"/>
      <c r="AC3294" s="367"/>
      <c r="AD3294" s="367"/>
      <c r="AE3294" s="367"/>
      <c r="AF3294" s="367"/>
      <c r="AG3294" s="367"/>
      <c r="AH3294" s="367"/>
      <c r="AI3294" s="367"/>
      <c r="AJ3294" s="367"/>
      <c r="AK3294" s="367"/>
      <c r="AL3294" s="367"/>
      <c r="AM3294" s="367"/>
      <c r="AN3294" s="367"/>
      <c r="AO3294" s="367"/>
      <c r="AP3294" s="367"/>
      <c r="AQ3294" s="367"/>
      <c r="AR3294" s="367"/>
      <c r="AS3294" s="367"/>
      <c r="AT3294" s="367"/>
    </row>
    <row r="3295" spans="2:46" ht="13.8">
      <c r="B3295" s="26">
        <v>46.333333333333215</v>
      </c>
      <c r="C3295" s="363">
        <v>96.696626564890039</v>
      </c>
      <c r="D3295" s="367">
        <v>277.99999999999932</v>
      </c>
      <c r="E3295" s="367">
        <v>12930.232558139591</v>
      </c>
      <c r="F3295" s="367">
        <v>-7753.7269444421372</v>
      </c>
      <c r="G3295" s="367">
        <v>278.00000000000119</v>
      </c>
      <c r="H3295" s="367">
        <v>69500</v>
      </c>
      <c r="I3295" s="384">
        <v>-103905.36053194026</v>
      </c>
      <c r="J3295" s="367">
        <v>277.99999999999994</v>
      </c>
      <c r="K3295" s="367">
        <v>16848.48484848479</v>
      </c>
      <c r="L3295" s="384">
        <v>15884.8755408383</v>
      </c>
      <c r="M3295" s="367">
        <v>277.99999999999909</v>
      </c>
      <c r="N3295" s="367">
        <v>278</v>
      </c>
      <c r="O3295" s="384">
        <v>-15.059063502643976</v>
      </c>
      <c r="P3295" s="367">
        <v>4.0309999999999997</v>
      </c>
      <c r="Q3295" s="367">
        <v>278</v>
      </c>
      <c r="R3295" s="384">
        <v>247.81802092520272</v>
      </c>
      <c r="S3295" s="367">
        <v>3.8919999999999999</v>
      </c>
      <c r="T3295" s="367">
        <v>9586.2068965517155</v>
      </c>
      <c r="U3295" s="384">
        <v>10953.91622051338</v>
      </c>
      <c r="V3295" s="367">
        <v>277.99999999999977</v>
      </c>
      <c r="W3295" s="367">
        <v>463333.33333333506</v>
      </c>
      <c r="X3295" s="384">
        <v>22322.075183168621</v>
      </c>
      <c r="Y3295" s="386">
        <v>278.00000000000102</v>
      </c>
      <c r="Z3295" s="367"/>
      <c r="AA3295" s="367"/>
      <c r="AB3295" s="367"/>
      <c r="AC3295" s="367"/>
      <c r="AD3295" s="367"/>
      <c r="AE3295" s="367"/>
      <c r="AF3295" s="367"/>
      <c r="AG3295" s="367"/>
      <c r="AH3295" s="367"/>
      <c r="AI3295" s="367"/>
      <c r="AJ3295" s="367"/>
      <c r="AK3295" s="367"/>
      <c r="AL3295" s="367"/>
      <c r="AM3295" s="367"/>
      <c r="AN3295" s="367"/>
      <c r="AO3295" s="367"/>
      <c r="AP3295" s="367"/>
      <c r="AQ3295" s="367"/>
      <c r="AR3295" s="367"/>
      <c r="AS3295" s="367"/>
      <c r="AT3295" s="367"/>
    </row>
    <row r="3296" spans="2:46" ht="13.8">
      <c r="B3296" s="26">
        <v>46.499999999999879</v>
      </c>
      <c r="C3296" s="363">
        <v>97.044244453121124</v>
      </c>
      <c r="D3296" s="367">
        <v>278.99999999999932</v>
      </c>
      <c r="E3296" s="367">
        <v>12976.744186046568</v>
      </c>
      <c r="F3296" s="367">
        <v>-7825.7361763616373</v>
      </c>
      <c r="G3296" s="367">
        <v>279.00000000000125</v>
      </c>
      <c r="H3296" s="367">
        <v>69750</v>
      </c>
      <c r="I3296" s="384">
        <v>-104798.51706306917</v>
      </c>
      <c r="J3296" s="367">
        <v>278.99999999999994</v>
      </c>
      <c r="K3296" s="367">
        <v>16909.09090909085</v>
      </c>
      <c r="L3296" s="384">
        <v>15908.24498948658</v>
      </c>
      <c r="M3296" s="367">
        <v>278.99999999999903</v>
      </c>
      <c r="N3296" s="367">
        <v>279</v>
      </c>
      <c r="O3296" s="384">
        <v>-15.659885556492865</v>
      </c>
      <c r="P3296" s="367">
        <v>4.0454999999999997</v>
      </c>
      <c r="Q3296" s="367">
        <v>279</v>
      </c>
      <c r="R3296" s="384">
        <v>248.45145659868737</v>
      </c>
      <c r="S3296" s="367">
        <v>3.9059999999999997</v>
      </c>
      <c r="T3296" s="367">
        <v>9620.6896551724058</v>
      </c>
      <c r="U3296" s="384">
        <v>10959.086672945723</v>
      </c>
      <c r="V3296" s="367">
        <v>278.99999999999977</v>
      </c>
      <c r="W3296" s="367">
        <v>465000.00000000175</v>
      </c>
      <c r="X3296" s="384">
        <v>22401.097452758968</v>
      </c>
      <c r="Y3296" s="386">
        <v>279.00000000000102</v>
      </c>
      <c r="Z3296" s="367"/>
      <c r="AA3296" s="367"/>
      <c r="AB3296" s="367"/>
      <c r="AC3296" s="367"/>
      <c r="AD3296" s="367"/>
      <c r="AE3296" s="367"/>
      <c r="AF3296" s="367"/>
      <c r="AG3296" s="367"/>
      <c r="AH3296" s="367"/>
      <c r="AI3296" s="367"/>
      <c r="AJ3296" s="367"/>
      <c r="AK3296" s="367"/>
      <c r="AL3296" s="367"/>
      <c r="AM3296" s="367"/>
      <c r="AN3296" s="367"/>
      <c r="AO3296" s="367"/>
      <c r="AP3296" s="367"/>
      <c r="AQ3296" s="367"/>
      <c r="AR3296" s="367"/>
      <c r="AS3296" s="367"/>
      <c r="AT3296" s="367"/>
    </row>
    <row r="3297" spans="2:46" ht="13.8">
      <c r="B3297" s="26">
        <v>46.666666666666544</v>
      </c>
      <c r="C3297" s="363">
        <v>97.391860823762769</v>
      </c>
      <c r="D3297" s="367">
        <v>279.99999999999926</v>
      </c>
      <c r="E3297" s="367">
        <v>13023.255813953545</v>
      </c>
      <c r="F3297" s="367">
        <v>-7898.0616672617989</v>
      </c>
      <c r="G3297" s="367">
        <v>280.00000000000125</v>
      </c>
      <c r="H3297" s="367">
        <v>70000</v>
      </c>
      <c r="I3297" s="384">
        <v>-105695.3968647461</v>
      </c>
      <c r="J3297" s="367">
        <v>279.99999999999994</v>
      </c>
      <c r="K3297" s="367">
        <v>16969.69696969691</v>
      </c>
      <c r="L3297" s="384">
        <v>15931.372356475891</v>
      </c>
      <c r="M3297" s="367">
        <v>279.99999999999903</v>
      </c>
      <c r="N3297" s="367">
        <v>280</v>
      </c>
      <c r="O3297" s="384">
        <v>-16.264626268124402</v>
      </c>
      <c r="P3297" s="367">
        <v>4.0600000000000005</v>
      </c>
      <c r="Q3297" s="367">
        <v>280</v>
      </c>
      <c r="R3297" s="384">
        <v>249.08304283807553</v>
      </c>
      <c r="S3297" s="367">
        <v>3.92</v>
      </c>
      <c r="T3297" s="367">
        <v>9655.172413793096</v>
      </c>
      <c r="U3297" s="384">
        <v>10964.011733808884</v>
      </c>
      <c r="V3297" s="367">
        <v>279.99999999999983</v>
      </c>
      <c r="W3297" s="367">
        <v>466666.66666666843</v>
      </c>
      <c r="X3297" s="384">
        <v>22480.110597153031</v>
      </c>
      <c r="Y3297" s="386">
        <v>280.00000000000102</v>
      </c>
      <c r="Z3297" s="367"/>
      <c r="AA3297" s="367"/>
      <c r="AB3297" s="367"/>
      <c r="AC3297" s="367"/>
      <c r="AD3297" s="367"/>
      <c r="AE3297" s="367"/>
      <c r="AF3297" s="367"/>
      <c r="AG3297" s="367"/>
      <c r="AH3297" s="367"/>
      <c r="AI3297" s="367"/>
      <c r="AJ3297" s="367"/>
      <c r="AK3297" s="367"/>
      <c r="AL3297" s="367"/>
      <c r="AM3297" s="367"/>
      <c r="AN3297" s="367"/>
      <c r="AO3297" s="367"/>
      <c r="AP3297" s="367"/>
      <c r="AQ3297" s="367"/>
      <c r="AR3297" s="367"/>
      <c r="AS3297" s="367"/>
      <c r="AT3297" s="367"/>
    </row>
    <row r="3298" spans="2:46" ht="13.8">
      <c r="B3298" s="26">
        <v>46.833333333333208</v>
      </c>
      <c r="C3298" s="363">
        <v>97.739475676814948</v>
      </c>
      <c r="D3298" s="367">
        <v>280.99999999999926</v>
      </c>
      <c r="E3298" s="367">
        <v>13069.767441860522</v>
      </c>
      <c r="F3298" s="367">
        <v>-7970.7034171426267</v>
      </c>
      <c r="G3298" s="367">
        <v>281.00000000000125</v>
      </c>
      <c r="H3298" s="367">
        <v>70250</v>
      </c>
      <c r="I3298" s="384">
        <v>-106595.99993697104</v>
      </c>
      <c r="J3298" s="367">
        <v>281</v>
      </c>
      <c r="K3298" s="367">
        <v>17030.30303030297</v>
      </c>
      <c r="L3298" s="384">
        <v>15954.257641806227</v>
      </c>
      <c r="M3298" s="367">
        <v>280.99999999999903</v>
      </c>
      <c r="N3298" s="367">
        <v>281</v>
      </c>
      <c r="O3298" s="384">
        <v>-16.873285637538469</v>
      </c>
      <c r="P3298" s="367">
        <v>4.0744999999999996</v>
      </c>
      <c r="Q3298" s="367">
        <v>281</v>
      </c>
      <c r="R3298" s="384">
        <v>249.71277964336718</v>
      </c>
      <c r="S3298" s="367">
        <v>3.9340000000000002</v>
      </c>
      <c r="T3298" s="367">
        <v>9689.6551724137862</v>
      </c>
      <c r="U3298" s="384">
        <v>10968.691403102866</v>
      </c>
      <c r="V3298" s="367">
        <v>280.99999999999983</v>
      </c>
      <c r="W3298" s="367">
        <v>468333.33333333512</v>
      </c>
      <c r="X3298" s="384">
        <v>22559.114616350809</v>
      </c>
      <c r="Y3298" s="386">
        <v>281.00000000000108</v>
      </c>
      <c r="Z3298" s="367"/>
      <c r="AA3298" s="367"/>
      <c r="AB3298" s="367"/>
      <c r="AC3298" s="367"/>
      <c r="AD3298" s="367"/>
      <c r="AE3298" s="367"/>
      <c r="AF3298" s="367"/>
      <c r="AG3298" s="367"/>
      <c r="AH3298" s="367"/>
      <c r="AI3298" s="367"/>
      <c r="AJ3298" s="367"/>
      <c r="AK3298" s="367"/>
      <c r="AL3298" s="367"/>
      <c r="AM3298" s="367"/>
      <c r="AN3298" s="367"/>
      <c r="AO3298" s="367"/>
      <c r="AP3298" s="367"/>
      <c r="AQ3298" s="367"/>
      <c r="AR3298" s="367"/>
      <c r="AS3298" s="367"/>
      <c r="AT3298" s="367"/>
    </row>
    <row r="3299" spans="2:46" ht="13.8">
      <c r="B3299" s="26">
        <v>46.999999999999872</v>
      </c>
      <c r="C3299" s="363">
        <v>98.087089012277701</v>
      </c>
      <c r="D3299" s="367">
        <v>281.99999999999926</v>
      </c>
      <c r="E3299" s="367">
        <v>13116.279069767499</v>
      </c>
      <c r="F3299" s="367">
        <v>-8043.6614260041179</v>
      </c>
      <c r="G3299" s="367">
        <v>282.00000000000125</v>
      </c>
      <c r="H3299" s="367">
        <v>70500</v>
      </c>
      <c r="I3299" s="384">
        <v>-107500.32627974397</v>
      </c>
      <c r="J3299" s="367">
        <v>282</v>
      </c>
      <c r="K3299" s="367">
        <v>17090.90909090903</v>
      </c>
      <c r="L3299" s="384">
        <v>15976.900845477594</v>
      </c>
      <c r="M3299" s="367">
        <v>281.99999999999903</v>
      </c>
      <c r="N3299" s="367">
        <v>282</v>
      </c>
      <c r="O3299" s="384">
        <v>-17.485863664735184</v>
      </c>
      <c r="P3299" s="367">
        <v>4.0889999999999995</v>
      </c>
      <c r="Q3299" s="367">
        <v>282</v>
      </c>
      <c r="R3299" s="384">
        <v>250.34066701456231</v>
      </c>
      <c r="S3299" s="367">
        <v>3.948</v>
      </c>
      <c r="T3299" s="367">
        <v>9724.1379310344764</v>
      </c>
      <c r="U3299" s="384">
        <v>10973.12568082767</v>
      </c>
      <c r="V3299" s="367">
        <v>281.99999999999983</v>
      </c>
      <c r="W3299" s="367">
        <v>470000.0000000018</v>
      </c>
      <c r="X3299" s="384">
        <v>22638.109510352304</v>
      </c>
      <c r="Y3299" s="386">
        <v>282.00000000000108</v>
      </c>
      <c r="Z3299" s="367"/>
      <c r="AA3299" s="367"/>
      <c r="AB3299" s="367"/>
      <c r="AC3299" s="367"/>
      <c r="AD3299" s="367"/>
      <c r="AE3299" s="367"/>
      <c r="AF3299" s="367"/>
      <c r="AG3299" s="367"/>
      <c r="AH3299" s="367"/>
      <c r="AI3299" s="367"/>
      <c r="AJ3299" s="367"/>
      <c r="AK3299" s="367"/>
      <c r="AL3299" s="367"/>
      <c r="AM3299" s="367"/>
      <c r="AN3299" s="367"/>
      <c r="AO3299" s="367"/>
      <c r="AP3299" s="367"/>
      <c r="AQ3299" s="367"/>
      <c r="AR3299" s="367"/>
      <c r="AS3299" s="367"/>
      <c r="AT3299" s="367"/>
    </row>
    <row r="3300" spans="2:46" ht="13.8">
      <c r="B3300" s="26">
        <v>47.166666666666536</v>
      </c>
      <c r="C3300" s="363">
        <v>98.434700830150959</v>
      </c>
      <c r="D3300" s="367">
        <v>282.9999999999992</v>
      </c>
      <c r="E3300" s="367">
        <v>13162.790697674476</v>
      </c>
      <c r="F3300" s="367">
        <v>-8116.9356938462752</v>
      </c>
      <c r="G3300" s="367">
        <v>283.00000000000125</v>
      </c>
      <c r="H3300" s="367">
        <v>70750</v>
      </c>
      <c r="I3300" s="384">
        <v>-108408.37589306488</v>
      </c>
      <c r="J3300" s="367">
        <v>283</v>
      </c>
      <c r="K3300" s="367">
        <v>17151.51515151509</v>
      </c>
      <c r="L3300" s="384">
        <v>15999.301967489986</v>
      </c>
      <c r="M3300" s="367">
        <v>282.99999999999903</v>
      </c>
      <c r="N3300" s="367">
        <v>283</v>
      </c>
      <c r="O3300" s="384">
        <v>-18.102360349714552</v>
      </c>
      <c r="P3300" s="367">
        <v>4.1035000000000004</v>
      </c>
      <c r="Q3300" s="367">
        <v>283</v>
      </c>
      <c r="R3300" s="384">
        <v>250.96670495166103</v>
      </c>
      <c r="S3300" s="367">
        <v>3.9620000000000002</v>
      </c>
      <c r="T3300" s="367">
        <v>9758.6206896551666</v>
      </c>
      <c r="U3300" s="384">
        <v>10977.314566983297</v>
      </c>
      <c r="V3300" s="367">
        <v>282.99999999999983</v>
      </c>
      <c r="W3300" s="367">
        <v>471666.66666666849</v>
      </c>
      <c r="X3300" s="384">
        <v>22717.095279157518</v>
      </c>
      <c r="Y3300" s="386">
        <v>283.00000000000108</v>
      </c>
      <c r="Z3300" s="367"/>
      <c r="AA3300" s="367"/>
      <c r="AB3300" s="367"/>
      <c r="AC3300" s="367"/>
      <c r="AD3300" s="367"/>
      <c r="AE3300" s="367"/>
      <c r="AF3300" s="367"/>
      <c r="AG3300" s="367"/>
      <c r="AH3300" s="367"/>
      <c r="AI3300" s="367"/>
      <c r="AJ3300" s="367"/>
      <c r="AK3300" s="367"/>
      <c r="AL3300" s="367"/>
      <c r="AM3300" s="367"/>
      <c r="AN3300" s="367"/>
      <c r="AO3300" s="367"/>
      <c r="AP3300" s="367"/>
      <c r="AQ3300" s="367"/>
      <c r="AR3300" s="367"/>
      <c r="AS3300" s="367"/>
      <c r="AT3300" s="367"/>
    </row>
    <row r="3301" spans="2:46" ht="13.8">
      <c r="B3301" s="26">
        <v>47.333333333333201</v>
      </c>
      <c r="C3301" s="363">
        <v>98.782311130434792</v>
      </c>
      <c r="D3301" s="367">
        <v>283.9999999999992</v>
      </c>
      <c r="E3301" s="367">
        <v>13209.302325581453</v>
      </c>
      <c r="F3301" s="367">
        <v>-8190.5262206690977</v>
      </c>
      <c r="G3301" s="367">
        <v>284.00000000000125</v>
      </c>
      <c r="H3301" s="367">
        <v>71000</v>
      </c>
      <c r="I3301" s="384">
        <v>-109320.14877693378</v>
      </c>
      <c r="J3301" s="367">
        <v>284</v>
      </c>
      <c r="K3301" s="367">
        <v>17212.12121212115</v>
      </c>
      <c r="L3301" s="384">
        <v>16021.461007843402</v>
      </c>
      <c r="M3301" s="367">
        <v>283.99999999999898</v>
      </c>
      <c r="N3301" s="367">
        <v>284</v>
      </c>
      <c r="O3301" s="384">
        <v>-18.722775692476482</v>
      </c>
      <c r="P3301" s="367">
        <v>4.1180000000000003</v>
      </c>
      <c r="Q3301" s="367">
        <v>284</v>
      </c>
      <c r="R3301" s="384">
        <v>251.59089345466319</v>
      </c>
      <c r="S3301" s="367">
        <v>3.9760000000000004</v>
      </c>
      <c r="T3301" s="367">
        <v>9793.1034482758569</v>
      </c>
      <c r="U3301" s="384">
        <v>10981.258061569744</v>
      </c>
      <c r="V3301" s="367">
        <v>283.99999999999989</v>
      </c>
      <c r="W3301" s="367">
        <v>473333.33333333518</v>
      </c>
      <c r="X3301" s="384">
        <v>22796.071922766449</v>
      </c>
      <c r="Y3301" s="386">
        <v>284.00000000000108</v>
      </c>
      <c r="Z3301" s="367"/>
      <c r="AA3301" s="367"/>
      <c r="AB3301" s="367"/>
      <c r="AC3301" s="367"/>
      <c r="AD3301" s="367"/>
      <c r="AE3301" s="367"/>
      <c r="AF3301" s="367"/>
      <c r="AG3301" s="367"/>
      <c r="AH3301" s="367"/>
      <c r="AI3301" s="367"/>
      <c r="AJ3301" s="367"/>
      <c r="AK3301" s="367"/>
      <c r="AL3301" s="367"/>
      <c r="AM3301" s="367"/>
      <c r="AN3301" s="367"/>
      <c r="AO3301" s="367"/>
      <c r="AP3301" s="367"/>
      <c r="AQ3301" s="367"/>
      <c r="AR3301" s="367"/>
      <c r="AS3301" s="367"/>
      <c r="AT3301" s="367"/>
    </row>
    <row r="3302" spans="2:46" ht="13.8">
      <c r="B3302" s="26">
        <v>47.499999999999865</v>
      </c>
      <c r="C3302" s="363">
        <v>99.129919913129157</v>
      </c>
      <c r="D3302" s="367">
        <v>284.9999999999992</v>
      </c>
      <c r="E3302" s="367">
        <v>13255.81395348843</v>
      </c>
      <c r="F3302" s="367">
        <v>-8264.4330064725837</v>
      </c>
      <c r="G3302" s="367">
        <v>285.00000000000125</v>
      </c>
      <c r="H3302" s="367">
        <v>71250</v>
      </c>
      <c r="I3302" s="384">
        <v>-110235.64493135069</v>
      </c>
      <c r="J3302" s="367">
        <v>285</v>
      </c>
      <c r="K3302" s="367">
        <v>17272.72727272721</v>
      </c>
      <c r="L3302" s="384">
        <v>16043.37796653785</v>
      </c>
      <c r="M3302" s="367">
        <v>284.99999999999898</v>
      </c>
      <c r="N3302" s="367">
        <v>285</v>
      </c>
      <c r="O3302" s="384">
        <v>-19.347109693021025</v>
      </c>
      <c r="P3302" s="367">
        <v>4.1325000000000003</v>
      </c>
      <c r="Q3302" s="367">
        <v>285</v>
      </c>
      <c r="R3302" s="384">
        <v>252.21323252356879</v>
      </c>
      <c r="S3302" s="367">
        <v>3.9899999999999998</v>
      </c>
      <c r="T3302" s="367">
        <v>9827.5862068965471</v>
      </c>
      <c r="U3302" s="384">
        <v>10984.956164587011</v>
      </c>
      <c r="V3302" s="367">
        <v>284.99999999999989</v>
      </c>
      <c r="W3302" s="367">
        <v>475000.00000000186</v>
      </c>
      <c r="X3302" s="384">
        <v>22875.039441179095</v>
      </c>
      <c r="Y3302" s="386">
        <v>285.00000000000108</v>
      </c>
      <c r="Z3302" s="367"/>
      <c r="AA3302" s="367"/>
      <c r="AB3302" s="367"/>
      <c r="AC3302" s="367"/>
      <c r="AD3302" s="367"/>
      <c r="AE3302" s="367"/>
      <c r="AF3302" s="367"/>
      <c r="AG3302" s="367"/>
      <c r="AH3302" s="367"/>
      <c r="AI3302" s="367"/>
      <c r="AJ3302" s="367"/>
      <c r="AK3302" s="367"/>
      <c r="AL3302" s="367"/>
      <c r="AM3302" s="367"/>
      <c r="AN3302" s="367"/>
      <c r="AO3302" s="367"/>
      <c r="AP3302" s="367"/>
      <c r="AQ3302" s="367"/>
      <c r="AR3302" s="367"/>
      <c r="AS3302" s="367"/>
      <c r="AT3302" s="367"/>
    </row>
    <row r="3303" spans="2:46" ht="13.8">
      <c r="B3303" s="26">
        <v>47.666666666666529</v>
      </c>
      <c r="C3303" s="363">
        <v>99.477527178234098</v>
      </c>
      <c r="D3303" s="367">
        <v>285.9999999999992</v>
      </c>
      <c r="E3303" s="367">
        <v>13302.325581395407</v>
      </c>
      <c r="F3303" s="367">
        <v>-8338.6560512567376</v>
      </c>
      <c r="G3303" s="367">
        <v>286.00000000000125</v>
      </c>
      <c r="H3303" s="367">
        <v>71500</v>
      </c>
      <c r="I3303" s="384">
        <v>-111154.86435631559</v>
      </c>
      <c r="J3303" s="367">
        <v>286</v>
      </c>
      <c r="K3303" s="367">
        <v>17333.33333333327</v>
      </c>
      <c r="L3303" s="384">
        <v>16065.052843573325</v>
      </c>
      <c r="M3303" s="367">
        <v>285.99999999999898</v>
      </c>
      <c r="N3303" s="367">
        <v>286</v>
      </c>
      <c r="O3303" s="384">
        <v>-19.975362351348135</v>
      </c>
      <c r="P3303" s="367">
        <v>4.1469999999999994</v>
      </c>
      <c r="Q3303" s="367">
        <v>286</v>
      </c>
      <c r="R3303" s="384">
        <v>252.83372215837795</v>
      </c>
      <c r="S3303" s="367">
        <v>4.0039999999999996</v>
      </c>
      <c r="T3303" s="367">
        <v>9862.0689655172373</v>
      </c>
      <c r="U3303" s="384">
        <v>10988.408876035101</v>
      </c>
      <c r="V3303" s="367">
        <v>285.99999999999989</v>
      </c>
      <c r="W3303" s="367">
        <v>476666.66666666855</v>
      </c>
      <c r="X3303" s="384">
        <v>22953.997834395464</v>
      </c>
      <c r="Y3303" s="386">
        <v>286.00000000000114</v>
      </c>
      <c r="Z3303" s="367"/>
      <c r="AA3303" s="367"/>
      <c r="AB3303" s="367"/>
      <c r="AC3303" s="367"/>
      <c r="AD3303" s="367"/>
      <c r="AE3303" s="367"/>
      <c r="AF3303" s="367"/>
      <c r="AG3303" s="367"/>
      <c r="AH3303" s="367"/>
      <c r="AI3303" s="367"/>
      <c r="AJ3303" s="367"/>
      <c r="AK3303" s="367"/>
      <c r="AL3303" s="367"/>
      <c r="AM3303" s="367"/>
      <c r="AN3303" s="367"/>
      <c r="AO3303" s="367"/>
      <c r="AP3303" s="367"/>
      <c r="AQ3303" s="367"/>
      <c r="AR3303" s="367"/>
      <c r="AS3303" s="367"/>
      <c r="AT3303" s="367"/>
    </row>
    <row r="3304" spans="2:46" ht="13.8">
      <c r="B3304" s="26">
        <v>47.833333333333194</v>
      </c>
      <c r="C3304" s="363">
        <v>99.825132925749543</v>
      </c>
      <c r="D3304" s="367">
        <v>286.99999999999915</v>
      </c>
      <c r="E3304" s="367">
        <v>13348.837209302385</v>
      </c>
      <c r="F3304" s="367">
        <v>-8413.1953550215549</v>
      </c>
      <c r="G3304" s="367">
        <v>287.00000000000125</v>
      </c>
      <c r="H3304" s="367">
        <v>71750</v>
      </c>
      <c r="I3304" s="384">
        <v>-112077.80705182848</v>
      </c>
      <c r="J3304" s="367">
        <v>287</v>
      </c>
      <c r="K3304" s="367">
        <v>17393.93939393933</v>
      </c>
      <c r="L3304" s="384">
        <v>16086.485638949827</v>
      </c>
      <c r="M3304" s="367">
        <v>286.99999999999898</v>
      </c>
      <c r="N3304" s="367">
        <v>287</v>
      </c>
      <c r="O3304" s="384">
        <v>-20.607533667457933</v>
      </c>
      <c r="P3304" s="367">
        <v>4.1615000000000002</v>
      </c>
      <c r="Q3304" s="367">
        <v>287</v>
      </c>
      <c r="R3304" s="384">
        <v>253.45236235909061</v>
      </c>
      <c r="S3304" s="367">
        <v>4.0179999999999998</v>
      </c>
      <c r="T3304" s="367">
        <v>9896.5517241379275</v>
      </c>
      <c r="U3304" s="384">
        <v>10991.616195914012</v>
      </c>
      <c r="V3304" s="367">
        <v>286.99999999999994</v>
      </c>
      <c r="W3304" s="367">
        <v>478333.33333333523</v>
      </c>
      <c r="X3304" s="384">
        <v>23032.947102415546</v>
      </c>
      <c r="Y3304" s="386">
        <v>287.00000000000114</v>
      </c>
      <c r="Z3304" s="367"/>
      <c r="AA3304" s="367"/>
      <c r="AB3304" s="367"/>
      <c r="AC3304" s="367"/>
      <c r="AD3304" s="367"/>
      <c r="AE3304" s="367"/>
      <c r="AF3304" s="367"/>
      <c r="AG3304" s="367"/>
      <c r="AH3304" s="367"/>
      <c r="AI3304" s="367"/>
      <c r="AJ3304" s="367"/>
      <c r="AK3304" s="367"/>
      <c r="AL3304" s="367"/>
      <c r="AM3304" s="367"/>
      <c r="AN3304" s="367"/>
      <c r="AO3304" s="367"/>
      <c r="AP3304" s="367"/>
      <c r="AQ3304" s="367"/>
      <c r="AR3304" s="367"/>
      <c r="AS3304" s="367"/>
      <c r="AT3304" s="367"/>
    </row>
    <row r="3305" spans="2:46" ht="13.8">
      <c r="B3305" s="26">
        <v>47.999999999999858</v>
      </c>
      <c r="C3305" s="363">
        <v>100.17273715567556</v>
      </c>
      <c r="D3305" s="367">
        <v>287.99999999999915</v>
      </c>
      <c r="E3305" s="367">
        <v>13395.348837209362</v>
      </c>
      <c r="F3305" s="367">
        <v>-8488.0509177670428</v>
      </c>
      <c r="G3305" s="367">
        <v>288.00000000000131</v>
      </c>
      <c r="H3305" s="367">
        <v>72000</v>
      </c>
      <c r="I3305" s="384">
        <v>-113004.4730178894</v>
      </c>
      <c r="J3305" s="367">
        <v>288</v>
      </c>
      <c r="K3305" s="367">
        <v>17454.54545454539</v>
      </c>
      <c r="L3305" s="384">
        <v>16107.676352667355</v>
      </c>
      <c r="M3305" s="367">
        <v>287.99999999999898</v>
      </c>
      <c r="N3305" s="367">
        <v>288</v>
      </c>
      <c r="O3305" s="384">
        <v>-21.2436236413503</v>
      </c>
      <c r="P3305" s="367">
        <v>4.1760000000000002</v>
      </c>
      <c r="Q3305" s="367">
        <v>288</v>
      </c>
      <c r="R3305" s="384">
        <v>254.06915312570678</v>
      </c>
      <c r="S3305" s="367">
        <v>4.032</v>
      </c>
      <c r="T3305" s="367">
        <v>9931.0344827586177</v>
      </c>
      <c r="U3305" s="384">
        <v>10994.578124223743</v>
      </c>
      <c r="V3305" s="367">
        <v>287.99999999999994</v>
      </c>
      <c r="W3305" s="367">
        <v>480000.00000000192</v>
      </c>
      <c r="X3305" s="384">
        <v>23111.887245239341</v>
      </c>
      <c r="Y3305" s="386">
        <v>288.00000000000114</v>
      </c>
      <c r="Z3305" s="367"/>
      <c r="AA3305" s="367"/>
      <c r="AB3305" s="367"/>
      <c r="AC3305" s="367"/>
      <c r="AD3305" s="367"/>
      <c r="AE3305" s="367"/>
      <c r="AF3305" s="367"/>
      <c r="AG3305" s="367"/>
      <c r="AH3305" s="367"/>
      <c r="AI3305" s="367"/>
      <c r="AJ3305" s="367"/>
      <c r="AK3305" s="367"/>
      <c r="AL3305" s="367"/>
      <c r="AM3305" s="367"/>
      <c r="AN3305" s="367"/>
      <c r="AO3305" s="367"/>
      <c r="AP3305" s="367"/>
      <c r="AQ3305" s="367"/>
      <c r="AR3305" s="367"/>
      <c r="AS3305" s="367"/>
      <c r="AT3305" s="367"/>
    </row>
    <row r="3306" spans="2:46" ht="13.8">
      <c r="B3306" s="26">
        <v>48.166666666666522</v>
      </c>
      <c r="C3306" s="363">
        <v>100.5203398680121</v>
      </c>
      <c r="D3306" s="367">
        <v>288.99999999999915</v>
      </c>
      <c r="E3306" s="367">
        <v>13441.860465116339</v>
      </c>
      <c r="F3306" s="367">
        <v>-8563.2227394931906</v>
      </c>
      <c r="G3306" s="367">
        <v>289.00000000000131</v>
      </c>
      <c r="H3306" s="367">
        <v>72250</v>
      </c>
      <c r="I3306" s="384">
        <v>-113934.86225449828</v>
      </c>
      <c r="J3306" s="367">
        <v>289</v>
      </c>
      <c r="K3306" s="367">
        <v>17515.15151515145</v>
      </c>
      <c r="L3306" s="384">
        <v>16128.624984725913</v>
      </c>
      <c r="M3306" s="367">
        <v>288.99999999999898</v>
      </c>
      <c r="N3306" s="367">
        <v>289</v>
      </c>
      <c r="O3306" s="384">
        <v>-21.883632273025274</v>
      </c>
      <c r="P3306" s="367">
        <v>4.1905000000000001</v>
      </c>
      <c r="Q3306" s="367">
        <v>289</v>
      </c>
      <c r="R3306" s="384">
        <v>254.68409445822644</v>
      </c>
      <c r="S3306" s="367">
        <v>4.0460000000000003</v>
      </c>
      <c r="T3306" s="367">
        <v>9965.517241379308</v>
      </c>
      <c r="U3306" s="384">
        <v>10997.294660964295</v>
      </c>
      <c r="V3306" s="367">
        <v>288.99999999999994</v>
      </c>
      <c r="W3306" s="367">
        <v>481666.66666666861</v>
      </c>
      <c r="X3306" s="384">
        <v>23190.818262866855</v>
      </c>
      <c r="Y3306" s="386">
        <v>289.00000000000114</v>
      </c>
      <c r="Z3306" s="367"/>
      <c r="AA3306" s="367"/>
      <c r="AB3306" s="367"/>
      <c r="AC3306" s="367"/>
      <c r="AD3306" s="367"/>
      <c r="AE3306" s="367"/>
      <c r="AF3306" s="367"/>
      <c r="AG3306" s="367"/>
      <c r="AH3306" s="367"/>
      <c r="AI3306" s="367"/>
      <c r="AJ3306" s="367"/>
      <c r="AK3306" s="367"/>
      <c r="AL3306" s="367"/>
      <c r="AM3306" s="367"/>
      <c r="AN3306" s="367"/>
      <c r="AO3306" s="367"/>
      <c r="AP3306" s="367"/>
      <c r="AQ3306" s="367"/>
      <c r="AR3306" s="367"/>
      <c r="AS3306" s="367"/>
      <c r="AT3306" s="367"/>
    </row>
    <row r="3307" spans="2:46" ht="13.8">
      <c r="B3307" s="26">
        <v>48.333333333333186</v>
      </c>
      <c r="C3307" s="363">
        <v>100.86794106275921</v>
      </c>
      <c r="D3307" s="367">
        <v>289.99999999999915</v>
      </c>
      <c r="E3307" s="367">
        <v>13488.372093023316</v>
      </c>
      <c r="F3307" s="367">
        <v>-8638.7108202000054</v>
      </c>
      <c r="G3307" s="367">
        <v>290.00000000000131</v>
      </c>
      <c r="H3307" s="367">
        <v>72500</v>
      </c>
      <c r="I3307" s="384">
        <v>-114868.97476165518</v>
      </c>
      <c r="J3307" s="367">
        <v>290</v>
      </c>
      <c r="K3307" s="367">
        <v>17575.75757575751</v>
      </c>
      <c r="L3307" s="384">
        <v>16149.331535125495</v>
      </c>
      <c r="M3307" s="367">
        <v>289.99999999999892</v>
      </c>
      <c r="N3307" s="367">
        <v>290</v>
      </c>
      <c r="O3307" s="384">
        <v>-22.52755956248286</v>
      </c>
      <c r="P3307" s="367">
        <v>4.2050000000000001</v>
      </c>
      <c r="Q3307" s="367">
        <v>290</v>
      </c>
      <c r="R3307" s="384">
        <v>255.29718635664958</v>
      </c>
      <c r="S3307" s="367">
        <v>4.0600000000000005</v>
      </c>
      <c r="T3307" s="367">
        <v>9999.9999999999982</v>
      </c>
      <c r="U3307" s="384">
        <v>10999.765806135669</v>
      </c>
      <c r="V3307" s="367">
        <v>289.99999999999994</v>
      </c>
      <c r="W3307" s="367">
        <v>483333.33333333529</v>
      </c>
      <c r="X3307" s="384">
        <v>23269.740155298085</v>
      </c>
      <c r="Y3307" s="386">
        <v>290.00000000000114</v>
      </c>
      <c r="Z3307" s="367"/>
      <c r="AA3307" s="367"/>
      <c r="AB3307" s="367"/>
      <c r="AC3307" s="367"/>
      <c r="AD3307" s="367"/>
      <c r="AE3307" s="367"/>
      <c r="AF3307" s="367"/>
      <c r="AG3307" s="367"/>
      <c r="AH3307" s="367"/>
      <c r="AI3307" s="367"/>
      <c r="AJ3307" s="367"/>
      <c r="AK3307" s="367"/>
      <c r="AL3307" s="367"/>
      <c r="AM3307" s="367"/>
      <c r="AN3307" s="367"/>
      <c r="AO3307" s="367"/>
      <c r="AP3307" s="367"/>
      <c r="AQ3307" s="367"/>
      <c r="AR3307" s="367"/>
      <c r="AS3307" s="367"/>
      <c r="AT3307" s="367"/>
    </row>
    <row r="3308" spans="2:46" ht="13.8">
      <c r="B3308" s="26">
        <v>48.499999999999851</v>
      </c>
      <c r="C3308" s="363">
        <v>101.21554073991683</v>
      </c>
      <c r="D3308" s="367">
        <v>290.99999999999909</v>
      </c>
      <c r="E3308" s="367">
        <v>13534.883720930293</v>
      </c>
      <c r="F3308" s="367">
        <v>-8714.5151598874836</v>
      </c>
      <c r="G3308" s="367">
        <v>291.00000000000131</v>
      </c>
      <c r="H3308" s="367">
        <v>72750</v>
      </c>
      <c r="I3308" s="384">
        <v>-115806.81053936007</v>
      </c>
      <c r="J3308" s="367">
        <v>291</v>
      </c>
      <c r="K3308" s="367">
        <v>17636.363636363571</v>
      </c>
      <c r="L3308" s="384">
        <v>16169.796003866108</v>
      </c>
      <c r="M3308" s="367">
        <v>290.99999999999892</v>
      </c>
      <c r="N3308" s="367">
        <v>291</v>
      </c>
      <c r="O3308" s="384">
        <v>-23.175405509723056</v>
      </c>
      <c r="P3308" s="367">
        <v>4.2195</v>
      </c>
      <c r="Q3308" s="367">
        <v>291</v>
      </c>
      <c r="R3308" s="384">
        <v>255.90842882097621</v>
      </c>
      <c r="S3308" s="367">
        <v>4.0740000000000007</v>
      </c>
      <c r="T3308" s="367">
        <v>10034.482758620688</v>
      </c>
      <c r="U3308" s="384">
        <v>11001.991559737866</v>
      </c>
      <c r="V3308" s="367">
        <v>291</v>
      </c>
      <c r="W3308" s="367">
        <v>485000.00000000198</v>
      </c>
      <c r="X3308" s="384">
        <v>23348.652922533031</v>
      </c>
      <c r="Y3308" s="386">
        <v>291.00000000000114</v>
      </c>
      <c r="Z3308" s="367"/>
      <c r="AA3308" s="367"/>
      <c r="AB3308" s="367"/>
      <c r="AC3308" s="367"/>
      <c r="AD3308" s="367"/>
      <c r="AE3308" s="367"/>
      <c r="AF3308" s="367"/>
      <c r="AG3308" s="367"/>
      <c r="AH3308" s="367"/>
      <c r="AI3308" s="367"/>
      <c r="AJ3308" s="367"/>
      <c r="AK3308" s="367"/>
      <c r="AL3308" s="367"/>
      <c r="AM3308" s="367"/>
      <c r="AN3308" s="367"/>
      <c r="AO3308" s="367"/>
      <c r="AP3308" s="367"/>
      <c r="AQ3308" s="367"/>
      <c r="AR3308" s="367"/>
      <c r="AS3308" s="367"/>
      <c r="AT3308" s="367"/>
    </row>
    <row r="3309" spans="2:46" ht="13.8">
      <c r="B3309" s="26">
        <v>48.666666666666515</v>
      </c>
      <c r="C3309" s="363">
        <v>101.56313889948503</v>
      </c>
      <c r="D3309" s="367">
        <v>291.99999999999909</v>
      </c>
      <c r="E3309" s="367">
        <v>13581.39534883727</v>
      </c>
      <c r="F3309" s="367">
        <v>-8790.635758555627</v>
      </c>
      <c r="G3309" s="367">
        <v>292.00000000000131</v>
      </c>
      <c r="H3309" s="367">
        <v>73000</v>
      </c>
      <c r="I3309" s="384">
        <v>-116748.36958761296</v>
      </c>
      <c r="J3309" s="367">
        <v>292</v>
      </c>
      <c r="K3309" s="367">
        <v>17696.969696969631</v>
      </c>
      <c r="L3309" s="384">
        <v>16190.018390947746</v>
      </c>
      <c r="M3309" s="367">
        <v>291.99999999999892</v>
      </c>
      <c r="N3309" s="367">
        <v>292</v>
      </c>
      <c r="O3309" s="384">
        <v>-23.827170114745858</v>
      </c>
      <c r="P3309" s="367">
        <v>4.234</v>
      </c>
      <c r="Q3309" s="367">
        <v>292</v>
      </c>
      <c r="R3309" s="384">
        <v>256.51782185120629</v>
      </c>
      <c r="S3309" s="367">
        <v>4.0879999999999992</v>
      </c>
      <c r="T3309" s="367">
        <v>10068.965517241379</v>
      </c>
      <c r="U3309" s="384">
        <v>11003.971921770881</v>
      </c>
      <c r="V3309" s="367">
        <v>292</v>
      </c>
      <c r="W3309" s="367">
        <v>486666.66666666867</v>
      </c>
      <c r="X3309" s="384">
        <v>23427.5565645717</v>
      </c>
      <c r="Y3309" s="386">
        <v>292.00000000000119</v>
      </c>
      <c r="Z3309" s="367"/>
      <c r="AA3309" s="367"/>
      <c r="AB3309" s="367"/>
      <c r="AC3309" s="367"/>
      <c r="AD3309" s="367"/>
      <c r="AE3309" s="367"/>
      <c r="AF3309" s="367"/>
      <c r="AG3309" s="367"/>
      <c r="AH3309" s="367"/>
      <c r="AI3309" s="367"/>
      <c r="AJ3309" s="367"/>
      <c r="AK3309" s="367"/>
      <c r="AL3309" s="367"/>
      <c r="AM3309" s="367"/>
      <c r="AN3309" s="367"/>
      <c r="AO3309" s="367"/>
      <c r="AP3309" s="367"/>
      <c r="AQ3309" s="367"/>
      <c r="AR3309" s="367"/>
      <c r="AS3309" s="367"/>
      <c r="AT3309" s="367"/>
    </row>
    <row r="3310" spans="2:46" ht="13.8">
      <c r="B3310" s="26">
        <v>48.833333333333179</v>
      </c>
      <c r="C3310" s="363">
        <v>101.91073554146375</v>
      </c>
      <c r="D3310" s="367">
        <v>292.99999999999909</v>
      </c>
      <c r="E3310" s="367">
        <v>13627.906976744247</v>
      </c>
      <c r="F3310" s="367">
        <v>-8867.0726162044375</v>
      </c>
      <c r="G3310" s="367">
        <v>293.00000000000131</v>
      </c>
      <c r="H3310" s="367">
        <v>73250</v>
      </c>
      <c r="I3310" s="384">
        <v>-117693.65190641386</v>
      </c>
      <c r="J3310" s="367">
        <v>293</v>
      </c>
      <c r="K3310" s="367">
        <v>17757.575757575691</v>
      </c>
      <c r="L3310" s="384">
        <v>16209.998696370412</v>
      </c>
      <c r="M3310" s="367">
        <v>292.99999999999892</v>
      </c>
      <c r="N3310" s="367">
        <v>293</v>
      </c>
      <c r="O3310" s="384">
        <v>-24.482853377551269</v>
      </c>
      <c r="P3310" s="367">
        <v>4.2484999999999999</v>
      </c>
      <c r="Q3310" s="367">
        <v>293</v>
      </c>
      <c r="R3310" s="384">
        <v>257.1253654473399</v>
      </c>
      <c r="S3310" s="367">
        <v>4.1019999999999994</v>
      </c>
      <c r="T3310" s="367">
        <v>10103.448275862069</v>
      </c>
      <c r="U3310" s="384">
        <v>11005.706892234719</v>
      </c>
      <c r="V3310" s="367">
        <v>293</v>
      </c>
      <c r="W3310" s="367">
        <v>488333.33333333535</v>
      </c>
      <c r="X3310" s="384">
        <v>23506.451081414085</v>
      </c>
      <c r="Y3310" s="386">
        <v>293.00000000000119</v>
      </c>
      <c r="Z3310" s="367"/>
      <c r="AA3310" s="367"/>
      <c r="AB3310" s="367"/>
      <c r="AC3310" s="367"/>
      <c r="AD3310" s="367"/>
      <c r="AE3310" s="367"/>
      <c r="AF3310" s="367"/>
      <c r="AG3310" s="367"/>
      <c r="AH3310" s="367"/>
      <c r="AI3310" s="367"/>
      <c r="AJ3310" s="367"/>
      <c r="AK3310" s="367"/>
      <c r="AL3310" s="367"/>
      <c r="AM3310" s="367"/>
      <c r="AN3310" s="367"/>
      <c r="AO3310" s="367"/>
      <c r="AP3310" s="367"/>
      <c r="AQ3310" s="367"/>
      <c r="AR3310" s="367"/>
      <c r="AS3310" s="367"/>
      <c r="AT3310" s="367"/>
    </row>
    <row r="3311" spans="2:46" ht="13.8">
      <c r="B3311" s="26">
        <v>48.999999999999844</v>
      </c>
      <c r="C3311" s="363">
        <v>102.25833066585307</v>
      </c>
      <c r="D3311" s="367">
        <v>293.99999999999909</v>
      </c>
      <c r="E3311" s="367">
        <v>13674.418604651224</v>
      </c>
      <c r="F3311" s="367">
        <v>-8943.8257328339114</v>
      </c>
      <c r="G3311" s="367">
        <v>294.00000000000131</v>
      </c>
      <c r="H3311" s="367">
        <v>73500</v>
      </c>
      <c r="I3311" s="384">
        <v>-118642.65749576273</v>
      </c>
      <c r="J3311" s="367">
        <v>294</v>
      </c>
      <c r="K3311" s="367">
        <v>17818.181818181751</v>
      </c>
      <c r="L3311" s="384">
        <v>16229.736920134106</v>
      </c>
      <c r="M3311" s="367">
        <v>293.99999999999892</v>
      </c>
      <c r="N3311" s="367">
        <v>294</v>
      </c>
      <c r="O3311" s="384">
        <v>-25.142455298139289</v>
      </c>
      <c r="P3311" s="367">
        <v>4.2629999999999999</v>
      </c>
      <c r="Q3311" s="367">
        <v>294</v>
      </c>
      <c r="R3311" s="384">
        <v>257.7310596093771</v>
      </c>
      <c r="S3311" s="367">
        <v>4.1159999999999997</v>
      </c>
      <c r="T3311" s="367">
        <v>10137.931034482759</v>
      </c>
      <c r="U3311" s="384">
        <v>11007.196471129379</v>
      </c>
      <c r="V3311" s="367">
        <v>294.00000000000006</v>
      </c>
      <c r="W3311" s="367">
        <v>490000.00000000204</v>
      </c>
      <c r="X3311" s="384">
        <v>23585.336473060182</v>
      </c>
      <c r="Y3311" s="386">
        <v>294.00000000000119</v>
      </c>
      <c r="Z3311" s="367"/>
      <c r="AA3311" s="367"/>
      <c r="AB3311" s="367"/>
      <c r="AC3311" s="367"/>
      <c r="AD3311" s="367"/>
      <c r="AE3311" s="367"/>
      <c r="AF3311" s="367"/>
      <c r="AG3311" s="367"/>
      <c r="AH3311" s="367"/>
      <c r="AI3311" s="367"/>
      <c r="AJ3311" s="367"/>
      <c r="AK3311" s="367"/>
      <c r="AL3311" s="367"/>
      <c r="AM3311" s="367"/>
      <c r="AN3311" s="367"/>
      <c r="AO3311" s="367"/>
      <c r="AP3311" s="367"/>
      <c r="AQ3311" s="367"/>
      <c r="AR3311" s="367"/>
      <c r="AS3311" s="367"/>
      <c r="AT3311" s="367"/>
    </row>
    <row r="3312" spans="2:46" ht="13.8">
      <c r="B3312" s="26">
        <v>49.166666666666508</v>
      </c>
      <c r="C3312" s="363">
        <v>102.60592427265286</v>
      </c>
      <c r="D3312" s="367">
        <v>294.99999999999903</v>
      </c>
      <c r="E3312" s="367">
        <v>13720.930232558201</v>
      </c>
      <c r="F3312" s="367">
        <v>-9020.8951084440505</v>
      </c>
      <c r="G3312" s="367">
        <v>295.00000000000131</v>
      </c>
      <c r="H3312" s="367">
        <v>73750</v>
      </c>
      <c r="I3312" s="384">
        <v>-119595.38635565962</v>
      </c>
      <c r="J3312" s="367">
        <v>295</v>
      </c>
      <c r="K3312" s="367">
        <v>17878.787878787811</v>
      </c>
      <c r="L3312" s="384">
        <v>16249.233062238825</v>
      </c>
      <c r="M3312" s="367">
        <v>294.99999999999886</v>
      </c>
      <c r="N3312" s="367">
        <v>295</v>
      </c>
      <c r="O3312" s="384">
        <v>-25.805975876509915</v>
      </c>
      <c r="P3312" s="367">
        <v>4.2774999999999999</v>
      </c>
      <c r="Q3312" s="367">
        <v>295</v>
      </c>
      <c r="R3312" s="384">
        <v>258.33490433731777</v>
      </c>
      <c r="S3312" s="367">
        <v>4.13</v>
      </c>
      <c r="T3312" s="367">
        <v>10172.413793103449</v>
      </c>
      <c r="U3312" s="384">
        <v>11008.440658454858</v>
      </c>
      <c r="V3312" s="367">
        <v>295.00000000000006</v>
      </c>
      <c r="W3312" s="367">
        <v>491666.66666666872</v>
      </c>
      <c r="X3312" s="384">
        <v>23664.212739509996</v>
      </c>
      <c r="Y3312" s="386">
        <v>295.00000000000119</v>
      </c>
      <c r="Z3312" s="367"/>
      <c r="AA3312" s="367"/>
      <c r="AB3312" s="367"/>
      <c r="AC3312" s="367"/>
      <c r="AD3312" s="367"/>
      <c r="AE3312" s="367"/>
      <c r="AF3312" s="367"/>
      <c r="AG3312" s="367"/>
      <c r="AH3312" s="367"/>
      <c r="AI3312" s="367"/>
      <c r="AJ3312" s="367"/>
      <c r="AK3312" s="367"/>
      <c r="AL3312" s="367"/>
      <c r="AM3312" s="367"/>
      <c r="AN3312" s="367"/>
      <c r="AO3312" s="367"/>
      <c r="AP3312" s="367"/>
      <c r="AQ3312" s="367"/>
      <c r="AR3312" s="367"/>
      <c r="AS3312" s="367"/>
      <c r="AT3312" s="367"/>
    </row>
    <row r="3313" spans="2:46" ht="13.8">
      <c r="B3313" s="26">
        <v>49.333333333333172</v>
      </c>
      <c r="C3313" s="363">
        <v>102.95351636186324</v>
      </c>
      <c r="D3313" s="367">
        <v>295.99999999999903</v>
      </c>
      <c r="E3313" s="367">
        <v>13767.441860465178</v>
      </c>
      <c r="F3313" s="367">
        <v>-9098.2807430348566</v>
      </c>
      <c r="G3313" s="367">
        <v>296.00000000000131</v>
      </c>
      <c r="H3313" s="367">
        <v>74000</v>
      </c>
      <c r="I3313" s="384">
        <v>-120551.83848610451</v>
      </c>
      <c r="J3313" s="367">
        <v>296</v>
      </c>
      <c r="K3313" s="367">
        <v>17939.393939393871</v>
      </c>
      <c r="L3313" s="384">
        <v>16268.487122684573</v>
      </c>
      <c r="M3313" s="367">
        <v>295.99999999999886</v>
      </c>
      <c r="N3313" s="367">
        <v>296</v>
      </c>
      <c r="O3313" s="384">
        <v>-26.473415112663151</v>
      </c>
      <c r="P3313" s="367">
        <v>4.2919999999999998</v>
      </c>
      <c r="Q3313" s="367">
        <v>296</v>
      </c>
      <c r="R3313" s="384">
        <v>258.93689963116185</v>
      </c>
      <c r="S3313" s="367">
        <v>4.1440000000000001</v>
      </c>
      <c r="T3313" s="367">
        <v>10206.896551724139</v>
      </c>
      <c r="U3313" s="384">
        <v>11009.43945421116</v>
      </c>
      <c r="V3313" s="367">
        <v>296.00000000000006</v>
      </c>
      <c r="W3313" s="367">
        <v>493333.33333333541</v>
      </c>
      <c r="X3313" s="384">
        <v>23743.079880763533</v>
      </c>
      <c r="Y3313" s="386">
        <v>296.00000000000119</v>
      </c>
      <c r="Z3313" s="367"/>
      <c r="AA3313" s="367"/>
      <c r="AB3313" s="367"/>
      <c r="AC3313" s="367"/>
      <c r="AD3313" s="367"/>
      <c r="AE3313" s="367"/>
      <c r="AF3313" s="367"/>
      <c r="AG3313" s="367"/>
      <c r="AH3313" s="367"/>
      <c r="AI3313" s="367"/>
      <c r="AJ3313" s="367"/>
      <c r="AK3313" s="367"/>
      <c r="AL3313" s="367"/>
      <c r="AM3313" s="367"/>
      <c r="AN3313" s="367"/>
      <c r="AO3313" s="367"/>
      <c r="AP3313" s="367"/>
      <c r="AQ3313" s="367"/>
      <c r="AR3313" s="367"/>
      <c r="AS3313" s="367"/>
      <c r="AT3313" s="367"/>
    </row>
    <row r="3314" spans="2:46" ht="13.8">
      <c r="B3314" s="26">
        <v>49.499999999999837</v>
      </c>
      <c r="C3314" s="363">
        <v>103.30110693348416</v>
      </c>
      <c r="D3314" s="367">
        <v>296.99999999999903</v>
      </c>
      <c r="E3314" s="367">
        <v>13813.953488372155</v>
      </c>
      <c r="F3314" s="367">
        <v>-9175.9826366063298</v>
      </c>
      <c r="G3314" s="367">
        <v>297.00000000000136</v>
      </c>
      <c r="H3314" s="367">
        <v>74250</v>
      </c>
      <c r="I3314" s="384">
        <v>-121512.01388709738</v>
      </c>
      <c r="J3314" s="367">
        <v>297</v>
      </c>
      <c r="K3314" s="367">
        <v>17999.999999999931</v>
      </c>
      <c r="L3314" s="384">
        <v>16287.499101471351</v>
      </c>
      <c r="M3314" s="367">
        <v>296.99999999999886</v>
      </c>
      <c r="N3314" s="367">
        <v>297</v>
      </c>
      <c r="O3314" s="384">
        <v>-27.144773006599042</v>
      </c>
      <c r="P3314" s="367">
        <v>4.3065000000000007</v>
      </c>
      <c r="Q3314" s="367">
        <v>297</v>
      </c>
      <c r="R3314" s="384">
        <v>259.53704549090946</v>
      </c>
      <c r="S3314" s="367">
        <v>4.1580000000000004</v>
      </c>
      <c r="T3314" s="367">
        <v>10241.37931034483</v>
      </c>
      <c r="U3314" s="384">
        <v>11010.192858398283</v>
      </c>
      <c r="V3314" s="367">
        <v>297.00000000000006</v>
      </c>
      <c r="W3314" s="367">
        <v>495000.0000000021</v>
      </c>
      <c r="X3314" s="384">
        <v>23821.937896820789</v>
      </c>
      <c r="Y3314" s="386">
        <v>297.00000000000125</v>
      </c>
      <c r="Z3314" s="367"/>
      <c r="AA3314" s="367"/>
      <c r="AB3314" s="367"/>
      <c r="AC3314" s="367"/>
      <c r="AD3314" s="367"/>
      <c r="AE3314" s="367"/>
      <c r="AF3314" s="367"/>
      <c r="AG3314" s="367"/>
      <c r="AH3314" s="367"/>
      <c r="AI3314" s="367"/>
      <c r="AJ3314" s="367"/>
      <c r="AK3314" s="367"/>
      <c r="AL3314" s="367"/>
      <c r="AM3314" s="367"/>
      <c r="AN3314" s="367"/>
      <c r="AO3314" s="367"/>
      <c r="AP3314" s="367"/>
      <c r="AQ3314" s="367"/>
      <c r="AR3314" s="367"/>
      <c r="AS3314" s="367"/>
      <c r="AT3314" s="367"/>
    </row>
    <row r="3315" spans="2:46" ht="13.8">
      <c r="B3315" s="26">
        <v>49.666666666666501</v>
      </c>
      <c r="C3315" s="363">
        <v>103.64869598751561</v>
      </c>
      <c r="D3315" s="367">
        <v>297.99999999999898</v>
      </c>
      <c r="E3315" s="367">
        <v>13860.465116279132</v>
      </c>
      <c r="F3315" s="367">
        <v>-9254.0007891584683</v>
      </c>
      <c r="G3315" s="367">
        <v>298.00000000000136</v>
      </c>
      <c r="H3315" s="367">
        <v>74500</v>
      </c>
      <c r="I3315" s="384">
        <v>-122475.91255863826</v>
      </c>
      <c r="J3315" s="367">
        <v>298</v>
      </c>
      <c r="K3315" s="367">
        <v>18060.606060605991</v>
      </c>
      <c r="L3315" s="384">
        <v>16306.268998599155</v>
      </c>
      <c r="M3315" s="367">
        <v>297.99999999999886</v>
      </c>
      <c r="N3315" s="367">
        <v>298</v>
      </c>
      <c r="O3315" s="384">
        <v>-27.820049558317496</v>
      </c>
      <c r="P3315" s="367">
        <v>4.3210000000000006</v>
      </c>
      <c r="Q3315" s="367">
        <v>298</v>
      </c>
      <c r="R3315" s="384">
        <v>260.13534191656066</v>
      </c>
      <c r="S3315" s="367">
        <v>4.1720000000000006</v>
      </c>
      <c r="T3315" s="367">
        <v>10275.86206896552</v>
      </c>
      <c r="U3315" s="384">
        <v>11010.700871016224</v>
      </c>
      <c r="V3315" s="367">
        <v>298.00000000000011</v>
      </c>
      <c r="W3315" s="367">
        <v>496666.66666666878</v>
      </c>
      <c r="X3315" s="384">
        <v>23900.786787681755</v>
      </c>
      <c r="Y3315" s="386">
        <v>298.00000000000125</v>
      </c>
      <c r="Z3315" s="367"/>
      <c r="AA3315" s="367"/>
      <c r="AB3315" s="367"/>
      <c r="AC3315" s="367"/>
      <c r="AD3315" s="367"/>
      <c r="AE3315" s="367"/>
      <c r="AF3315" s="367"/>
      <c r="AG3315" s="367"/>
      <c r="AH3315" s="367"/>
      <c r="AI3315" s="367"/>
      <c r="AJ3315" s="367"/>
      <c r="AK3315" s="367"/>
      <c r="AL3315" s="367"/>
      <c r="AM3315" s="367"/>
      <c r="AN3315" s="367"/>
      <c r="AO3315" s="367"/>
      <c r="AP3315" s="367"/>
      <c r="AQ3315" s="367"/>
      <c r="AR3315" s="367"/>
      <c r="AS3315" s="367"/>
      <c r="AT3315" s="367"/>
    </row>
    <row r="3316" spans="2:46" ht="13.8">
      <c r="B3316" s="26">
        <v>49.833333333333165</v>
      </c>
      <c r="C3316" s="363">
        <v>103.99628352395762</v>
      </c>
      <c r="D3316" s="367">
        <v>298.99999999999898</v>
      </c>
      <c r="E3316" s="367">
        <v>13906.976744186109</v>
      </c>
      <c r="F3316" s="367">
        <v>-9332.3352006912664</v>
      </c>
      <c r="G3316" s="367">
        <v>299.00000000000136</v>
      </c>
      <c r="H3316" s="367">
        <v>74750</v>
      </c>
      <c r="I3316" s="384">
        <v>-123443.53450072712</v>
      </c>
      <c r="J3316" s="367">
        <v>299</v>
      </c>
      <c r="K3316" s="367">
        <v>18121.212121212051</v>
      </c>
      <c r="L3316" s="384">
        <v>16324.796814067984</v>
      </c>
      <c r="M3316" s="367">
        <v>298.99999999999886</v>
      </c>
      <c r="N3316" s="367">
        <v>299</v>
      </c>
      <c r="O3316" s="384">
        <v>-28.499244767818517</v>
      </c>
      <c r="P3316" s="367">
        <v>4.3354999999999997</v>
      </c>
      <c r="Q3316" s="367">
        <v>299</v>
      </c>
      <c r="R3316" s="384">
        <v>260.73178890811522</v>
      </c>
      <c r="S3316" s="367">
        <v>4.1859999999999999</v>
      </c>
      <c r="T3316" s="367">
        <v>10310.34482758621</v>
      </c>
      <c r="U3316" s="384">
        <v>11010.96349206499</v>
      </c>
      <c r="V3316" s="367">
        <v>299.00000000000011</v>
      </c>
      <c r="W3316" s="367">
        <v>498333.33333333547</v>
      </c>
      <c r="X3316" s="384">
        <v>23979.626553346439</v>
      </c>
      <c r="Y3316" s="386">
        <v>299.00000000000125</v>
      </c>
      <c r="Z3316" s="367"/>
      <c r="AA3316" s="367"/>
      <c r="AB3316" s="367"/>
      <c r="AC3316" s="367"/>
      <c r="AD3316" s="367"/>
      <c r="AE3316" s="367"/>
      <c r="AF3316" s="367"/>
      <c r="AG3316" s="367"/>
      <c r="AH3316" s="367"/>
      <c r="AI3316" s="367"/>
      <c r="AJ3316" s="367"/>
      <c r="AK3316" s="367"/>
      <c r="AL3316" s="367"/>
      <c r="AM3316" s="367"/>
      <c r="AN3316" s="367"/>
      <c r="AO3316" s="367"/>
      <c r="AP3316" s="367"/>
      <c r="AQ3316" s="367"/>
      <c r="AR3316" s="367"/>
      <c r="AS3316" s="367"/>
      <c r="AT3316" s="367"/>
    </row>
    <row r="3317" spans="2:46" ht="13.8">
      <c r="B3317" s="26">
        <v>49.999999999999829</v>
      </c>
      <c r="C3317" s="363">
        <v>104.34386954281017</v>
      </c>
      <c r="D3317" s="367">
        <v>299.99999999999898</v>
      </c>
      <c r="E3317" s="367">
        <v>13953.488372093087</v>
      </c>
      <c r="F3317" s="367">
        <v>-9410.9858712047317</v>
      </c>
      <c r="G3317" s="367">
        <v>300.00000000000136</v>
      </c>
      <c r="H3317" s="367">
        <v>75000</v>
      </c>
      <c r="I3317" s="384">
        <v>-124414.87971336399</v>
      </c>
      <c r="J3317" s="367">
        <v>300</v>
      </c>
      <c r="K3317" s="367">
        <v>18181.818181818111</v>
      </c>
      <c r="L3317" s="384">
        <v>16343.082547877842</v>
      </c>
      <c r="M3317" s="367">
        <v>299.99999999999886</v>
      </c>
      <c r="N3317" s="367">
        <v>300</v>
      </c>
      <c r="O3317" s="384">
        <v>-29.18235863510219</v>
      </c>
      <c r="P3317" s="367">
        <v>4.3499999999999996</v>
      </c>
      <c r="Q3317" s="367">
        <v>300</v>
      </c>
      <c r="R3317" s="384">
        <v>261.32638646557336</v>
      </c>
      <c r="S3317" s="367">
        <v>4.2</v>
      </c>
      <c r="T3317" s="367">
        <v>10344.8275862069</v>
      </c>
      <c r="U3317" s="384">
        <v>11010.980721544578</v>
      </c>
      <c r="V3317" s="367">
        <v>300.00000000000011</v>
      </c>
      <c r="W3317" s="367">
        <v>500000.00000000215</v>
      </c>
      <c r="X3317" s="384">
        <v>24058.457193814837</v>
      </c>
      <c r="Y3317" s="386">
        <v>300.00000000000125</v>
      </c>
      <c r="Z3317" s="367"/>
      <c r="AA3317" s="367"/>
      <c r="AB3317" s="367"/>
      <c r="AC3317" s="367"/>
      <c r="AD3317" s="367"/>
      <c r="AE3317" s="367"/>
      <c r="AF3317" s="367"/>
      <c r="AG3317" s="367"/>
      <c r="AH3317" s="367"/>
      <c r="AI3317" s="367"/>
      <c r="AJ3317" s="367"/>
      <c r="AK3317" s="367"/>
      <c r="AL3317" s="367"/>
      <c r="AM3317" s="367"/>
      <c r="AN3317" s="367"/>
      <c r="AO3317" s="367"/>
      <c r="AP3317" s="367"/>
      <c r="AQ3317" s="367"/>
      <c r="AR3317" s="367"/>
      <c r="AS3317" s="367"/>
      <c r="AT3317" s="367"/>
    </row>
    <row r="3318" spans="2:46" ht="13.8">
      <c r="B3318" s="26">
        <v>50.166666666666494</v>
      </c>
      <c r="C3318" s="363">
        <v>104.69145404407328</v>
      </c>
      <c r="D3318" s="367">
        <v>300.99999999999898</v>
      </c>
      <c r="E3318" s="367">
        <v>14000.000000000064</v>
      </c>
      <c r="F3318" s="367">
        <v>-9489.9528006988639</v>
      </c>
      <c r="G3318" s="367">
        <v>301.00000000000136</v>
      </c>
      <c r="H3318" s="367">
        <v>75250</v>
      </c>
      <c r="I3318" s="384">
        <v>-125389.94819654887</v>
      </c>
      <c r="J3318" s="367">
        <v>301</v>
      </c>
      <c r="K3318" s="367">
        <v>18242.424242424171</v>
      </c>
      <c r="L3318" s="384">
        <v>16361.126200028728</v>
      </c>
      <c r="M3318" s="367">
        <v>300.99999999999881</v>
      </c>
      <c r="N3318" s="367">
        <v>301</v>
      </c>
      <c r="O3318" s="384">
        <v>-29.869391160168512</v>
      </c>
      <c r="P3318" s="367">
        <v>4.3645000000000005</v>
      </c>
      <c r="Q3318" s="367">
        <v>301</v>
      </c>
      <c r="R3318" s="384">
        <v>261.91913458893492</v>
      </c>
      <c r="S3318" s="367">
        <v>4.2139999999999995</v>
      </c>
      <c r="T3318" s="367">
        <v>10379.310344827591</v>
      </c>
      <c r="U3318" s="384">
        <v>11010.752559454984</v>
      </c>
      <c r="V3318" s="367">
        <v>301.00000000000017</v>
      </c>
      <c r="W3318" s="367">
        <v>501666.66666666884</v>
      </c>
      <c r="X3318" s="384">
        <v>24137.278709086953</v>
      </c>
      <c r="Y3318" s="386">
        <v>301.00000000000125</v>
      </c>
      <c r="Z3318" s="367"/>
      <c r="AA3318" s="367"/>
      <c r="AB3318" s="367"/>
      <c r="AC3318" s="367"/>
      <c r="AD3318" s="367"/>
      <c r="AE3318" s="367"/>
      <c r="AF3318" s="367"/>
      <c r="AG3318" s="367"/>
      <c r="AH3318" s="367"/>
      <c r="AI3318" s="367"/>
      <c r="AJ3318" s="367"/>
      <c r="AK3318" s="367"/>
      <c r="AL3318" s="367"/>
      <c r="AM3318" s="367"/>
      <c r="AN3318" s="367"/>
      <c r="AO3318" s="367"/>
      <c r="AP3318" s="367"/>
      <c r="AQ3318" s="367"/>
      <c r="AR3318" s="367"/>
      <c r="AS3318" s="367"/>
      <c r="AT3318" s="367"/>
    </row>
    <row r="3319" spans="2:46" ht="13.8">
      <c r="B3319" s="26">
        <v>50.333333333333158</v>
      </c>
      <c r="C3319" s="363">
        <v>105.0390370277469</v>
      </c>
      <c r="D3319" s="367">
        <v>301.99999999999892</v>
      </c>
      <c r="E3319" s="367">
        <v>14046.511627907041</v>
      </c>
      <c r="F3319" s="367">
        <v>-9569.2359891736596</v>
      </c>
      <c r="G3319" s="367">
        <v>302.00000000000136</v>
      </c>
      <c r="H3319" s="367">
        <v>75500</v>
      </c>
      <c r="I3319" s="384">
        <v>-126368.73995028173</v>
      </c>
      <c r="J3319" s="367">
        <v>302</v>
      </c>
      <c r="K3319" s="367">
        <v>18303.030303030231</v>
      </c>
      <c r="L3319" s="384">
        <v>16378.92777052064</v>
      </c>
      <c r="M3319" s="367">
        <v>301.99999999999881</v>
      </c>
      <c r="N3319" s="367">
        <v>302</v>
      </c>
      <c r="O3319" s="384">
        <v>-30.560342343017403</v>
      </c>
      <c r="P3319" s="367">
        <v>4.3790000000000004</v>
      </c>
      <c r="Q3319" s="367">
        <v>302</v>
      </c>
      <c r="R3319" s="384">
        <v>262.51003327820007</v>
      </c>
      <c r="S3319" s="367">
        <v>4.2279999999999998</v>
      </c>
      <c r="T3319" s="367">
        <v>10413.793103448281</v>
      </c>
      <c r="U3319" s="384">
        <v>11010.279005796212</v>
      </c>
      <c r="V3319" s="367">
        <v>302.00000000000017</v>
      </c>
      <c r="W3319" s="367">
        <v>503333.33333333553</v>
      </c>
      <c r="X3319" s="384">
        <v>24216.09109916279</v>
      </c>
      <c r="Y3319" s="386">
        <v>302.00000000000131</v>
      </c>
      <c r="Z3319" s="367"/>
      <c r="AA3319" s="367"/>
      <c r="AB3319" s="367"/>
      <c r="AC3319" s="367"/>
      <c r="AD3319" s="367"/>
      <c r="AE3319" s="367"/>
      <c r="AF3319" s="367"/>
      <c r="AG3319" s="367"/>
      <c r="AH3319" s="367"/>
      <c r="AI3319" s="367"/>
      <c r="AJ3319" s="367"/>
      <c r="AK3319" s="367"/>
      <c r="AL3319" s="367"/>
      <c r="AM3319" s="367"/>
      <c r="AN3319" s="367"/>
      <c r="AO3319" s="367"/>
      <c r="AP3319" s="367"/>
      <c r="AQ3319" s="367"/>
      <c r="AR3319" s="367"/>
      <c r="AS3319" s="367"/>
      <c r="AT3319" s="367"/>
    </row>
    <row r="3320" spans="2:46" ht="13.8">
      <c r="B3320" s="26">
        <v>50.499999999999822</v>
      </c>
      <c r="C3320" s="363">
        <v>105.38661849383109</v>
      </c>
      <c r="D3320" s="367">
        <v>302.99999999999892</v>
      </c>
      <c r="E3320" s="367">
        <v>14093.023255814018</v>
      </c>
      <c r="F3320" s="367">
        <v>-9648.8354366291242</v>
      </c>
      <c r="G3320" s="367">
        <v>303.00000000000136</v>
      </c>
      <c r="H3320" s="367">
        <v>75750</v>
      </c>
      <c r="I3320" s="384">
        <v>-127351.2549745626</v>
      </c>
      <c r="J3320" s="367">
        <v>303</v>
      </c>
      <c r="K3320" s="367">
        <v>18363.636363636291</v>
      </c>
      <c r="L3320" s="384">
        <v>16396.48725935358</v>
      </c>
      <c r="M3320" s="367">
        <v>302.99999999999881</v>
      </c>
      <c r="N3320" s="367">
        <v>303</v>
      </c>
      <c r="O3320" s="384">
        <v>-31.255212183648858</v>
      </c>
      <c r="P3320" s="367">
        <v>4.3934999999999995</v>
      </c>
      <c r="Q3320" s="367">
        <v>303</v>
      </c>
      <c r="R3320" s="384">
        <v>263.09908253336863</v>
      </c>
      <c r="S3320" s="367">
        <v>4.242</v>
      </c>
      <c r="T3320" s="367">
        <v>10448.275862068971</v>
      </c>
      <c r="U3320" s="384">
        <v>11009.560060568263</v>
      </c>
      <c r="V3320" s="367">
        <v>303.00000000000017</v>
      </c>
      <c r="W3320" s="367">
        <v>505000.00000000221</v>
      </c>
      <c r="X3320" s="384">
        <v>24294.894364042342</v>
      </c>
      <c r="Y3320" s="386">
        <v>303.00000000000131</v>
      </c>
      <c r="Z3320" s="367"/>
      <c r="AA3320" s="367"/>
      <c r="AB3320" s="367"/>
      <c r="AC3320" s="367"/>
      <c r="AD3320" s="367"/>
      <c r="AE3320" s="367"/>
      <c r="AF3320" s="367"/>
      <c r="AG3320" s="367"/>
      <c r="AH3320" s="367"/>
      <c r="AI3320" s="367"/>
      <c r="AJ3320" s="367"/>
      <c r="AK3320" s="367"/>
      <c r="AL3320" s="367"/>
      <c r="AM3320" s="367"/>
      <c r="AN3320" s="367"/>
      <c r="AO3320" s="367"/>
      <c r="AP3320" s="367"/>
      <c r="AQ3320" s="367"/>
      <c r="AR3320" s="367"/>
      <c r="AS3320" s="367"/>
      <c r="AT3320" s="367"/>
    </row>
    <row r="3321" spans="2:46" ht="13.8">
      <c r="B3321" s="26">
        <v>50.666666666666487</v>
      </c>
      <c r="C3321" s="363">
        <v>105.73419844232582</v>
      </c>
      <c r="D3321" s="367">
        <v>303.99999999999892</v>
      </c>
      <c r="E3321" s="367">
        <v>14139.534883720995</v>
      </c>
      <c r="F3321" s="367">
        <v>-9728.7511430652485</v>
      </c>
      <c r="G3321" s="367">
        <v>304.00000000000136</v>
      </c>
      <c r="H3321" s="367">
        <v>76000</v>
      </c>
      <c r="I3321" s="384">
        <v>-128337.49326939146</v>
      </c>
      <c r="J3321" s="367">
        <v>304</v>
      </c>
      <c r="K3321" s="367">
        <v>18424.242424242351</v>
      </c>
      <c r="L3321" s="384">
        <v>16413.804666527551</v>
      </c>
      <c r="M3321" s="367">
        <v>303.99999999999881</v>
      </c>
      <c r="N3321" s="367">
        <v>304</v>
      </c>
      <c r="O3321" s="384">
        <v>-31.954000682063008</v>
      </c>
      <c r="P3321" s="367">
        <v>4.4080000000000004</v>
      </c>
      <c r="Q3321" s="367">
        <v>304</v>
      </c>
      <c r="R3321" s="384">
        <v>263.68628235444078</v>
      </c>
      <c r="S3321" s="367">
        <v>4.2560000000000002</v>
      </c>
      <c r="T3321" s="367">
        <v>10482.758620689661</v>
      </c>
      <c r="U3321" s="384">
        <v>11008.595723771134</v>
      </c>
      <c r="V3321" s="367">
        <v>304.00000000000017</v>
      </c>
      <c r="W3321" s="367">
        <v>506666.6666666689</v>
      </c>
      <c r="X3321" s="384">
        <v>24373.688503725611</v>
      </c>
      <c r="Y3321" s="386">
        <v>304.00000000000131</v>
      </c>
      <c r="Z3321" s="367"/>
      <c r="AA3321" s="367"/>
      <c r="AB3321" s="367"/>
      <c r="AC3321" s="367"/>
      <c r="AD3321" s="367"/>
      <c r="AE3321" s="367"/>
      <c r="AF3321" s="367"/>
      <c r="AG3321" s="367"/>
      <c r="AH3321" s="367"/>
      <c r="AI3321" s="367"/>
      <c r="AJ3321" s="367"/>
      <c r="AK3321" s="367"/>
      <c r="AL3321" s="367"/>
      <c r="AM3321" s="367"/>
      <c r="AN3321" s="367"/>
      <c r="AO3321" s="367"/>
      <c r="AP3321" s="367"/>
      <c r="AQ3321" s="367"/>
      <c r="AR3321" s="367"/>
      <c r="AS3321" s="367"/>
      <c r="AT3321" s="367"/>
    </row>
    <row r="3322" spans="2:46" ht="13.8">
      <c r="B3322" s="26">
        <v>50.833333333333151</v>
      </c>
      <c r="C3322" s="363">
        <v>106.08177687323111</v>
      </c>
      <c r="D3322" s="367">
        <v>304.99999999999892</v>
      </c>
      <c r="E3322" s="367">
        <v>14186.046511627972</v>
      </c>
      <c r="F3322" s="367">
        <v>-9808.9831084820453</v>
      </c>
      <c r="G3322" s="367">
        <v>305.00000000000142</v>
      </c>
      <c r="H3322" s="367">
        <v>76250</v>
      </c>
      <c r="I3322" s="384">
        <v>-129327.45483476832</v>
      </c>
      <c r="J3322" s="367">
        <v>305</v>
      </c>
      <c r="K3322" s="367">
        <v>18484.848484848411</v>
      </c>
      <c r="L3322" s="384">
        <v>16430.879992042544</v>
      </c>
      <c r="M3322" s="367">
        <v>304.99999999999881</v>
      </c>
      <c r="N3322" s="367">
        <v>305</v>
      </c>
      <c r="O3322" s="384">
        <v>-32.656707838259727</v>
      </c>
      <c r="P3322" s="367">
        <v>4.4225000000000003</v>
      </c>
      <c r="Q3322" s="367">
        <v>305</v>
      </c>
      <c r="R3322" s="384">
        <v>264.2716327414164</v>
      </c>
      <c r="S3322" s="367">
        <v>4.2700000000000005</v>
      </c>
      <c r="T3322" s="367">
        <v>10517.241379310351</v>
      </c>
      <c r="U3322" s="384">
        <v>11007.385995404824</v>
      </c>
      <c r="V3322" s="367">
        <v>305.00000000000023</v>
      </c>
      <c r="W3322" s="367">
        <v>508333.33333333558</v>
      </c>
      <c r="X3322" s="384">
        <v>24452.473518212599</v>
      </c>
      <c r="Y3322" s="386">
        <v>305.00000000000131</v>
      </c>
      <c r="Z3322" s="367"/>
      <c r="AA3322" s="367"/>
      <c r="AB3322" s="367"/>
      <c r="AC3322" s="367"/>
      <c r="AD3322" s="367"/>
      <c r="AE3322" s="367"/>
      <c r="AF3322" s="367"/>
      <c r="AG3322" s="367"/>
      <c r="AH3322" s="367"/>
      <c r="AI3322" s="367"/>
      <c r="AJ3322" s="367"/>
      <c r="AK3322" s="367"/>
      <c r="AL3322" s="367"/>
      <c r="AM3322" s="367"/>
      <c r="AN3322" s="367"/>
      <c r="AO3322" s="367"/>
      <c r="AP3322" s="367"/>
      <c r="AQ3322" s="367"/>
      <c r="AR3322" s="367"/>
      <c r="AS3322" s="367"/>
      <c r="AT3322" s="367"/>
    </row>
    <row r="3323" spans="2:46" ht="13.8">
      <c r="B3323" s="26">
        <v>50.999999999999815</v>
      </c>
      <c r="C3323" s="363">
        <v>106.42935378654691</v>
      </c>
      <c r="D3323" s="367">
        <v>305.99999999999886</v>
      </c>
      <c r="E3323" s="367">
        <v>14232.558139534949</v>
      </c>
      <c r="F3323" s="367">
        <v>-9889.5313328795037</v>
      </c>
      <c r="G3323" s="367">
        <v>306.00000000000142</v>
      </c>
      <c r="H3323" s="367">
        <v>76500</v>
      </c>
      <c r="I3323" s="384">
        <v>-130321.13967069318</v>
      </c>
      <c r="J3323" s="367">
        <v>306</v>
      </c>
      <c r="K3323" s="367">
        <v>18545.454545454471</v>
      </c>
      <c r="L3323" s="384">
        <v>16447.713235898569</v>
      </c>
      <c r="M3323" s="367">
        <v>305.99999999999881</v>
      </c>
      <c r="N3323" s="367">
        <v>306</v>
      </c>
      <c r="O3323" s="384">
        <v>-33.363333652239049</v>
      </c>
      <c r="P3323" s="367">
        <v>4.4370000000000003</v>
      </c>
      <c r="Q3323" s="367">
        <v>306</v>
      </c>
      <c r="R3323" s="384">
        <v>264.85513369429549</v>
      </c>
      <c r="S3323" s="367">
        <v>4.2839999999999998</v>
      </c>
      <c r="T3323" s="367">
        <v>10551.724137931042</v>
      </c>
      <c r="U3323" s="384">
        <v>11005.930875469339</v>
      </c>
      <c r="V3323" s="367">
        <v>306.00000000000023</v>
      </c>
      <c r="W3323" s="367">
        <v>510000.00000000227</v>
      </c>
      <c r="X3323" s="384">
        <v>24531.249407503303</v>
      </c>
      <c r="Y3323" s="386">
        <v>306.00000000000131</v>
      </c>
      <c r="Z3323" s="367"/>
      <c r="AA3323" s="367"/>
      <c r="AB3323" s="367"/>
      <c r="AC3323" s="367"/>
      <c r="AD3323" s="367"/>
      <c r="AE3323" s="367"/>
      <c r="AF3323" s="367"/>
      <c r="AG3323" s="367"/>
      <c r="AH3323" s="367"/>
      <c r="AI3323" s="367"/>
      <c r="AJ3323" s="367"/>
      <c r="AK3323" s="367"/>
      <c r="AL3323" s="367"/>
      <c r="AM3323" s="367"/>
      <c r="AN3323" s="367"/>
      <c r="AO3323" s="367"/>
      <c r="AP3323" s="367"/>
      <c r="AQ3323" s="367"/>
      <c r="AR3323" s="367"/>
      <c r="AS3323" s="367"/>
      <c r="AT3323" s="367"/>
    </row>
    <row r="3324" spans="2:46" ht="13.8">
      <c r="B3324" s="26">
        <v>51.16666666666648</v>
      </c>
      <c r="C3324" s="363">
        <v>106.77692918227329</v>
      </c>
      <c r="D3324" s="367">
        <v>306.99999999999886</v>
      </c>
      <c r="E3324" s="367">
        <v>14279.069767441926</v>
      </c>
      <c r="F3324" s="367">
        <v>-9970.3958162576255</v>
      </c>
      <c r="G3324" s="367">
        <v>307.00000000000142</v>
      </c>
      <c r="H3324" s="367">
        <v>76750</v>
      </c>
      <c r="I3324" s="384">
        <v>-131318.54777716604</v>
      </c>
      <c r="J3324" s="367">
        <v>307</v>
      </c>
      <c r="K3324" s="367">
        <v>18606.060606060531</v>
      </c>
      <c r="L3324" s="384">
        <v>16464.304398095617</v>
      </c>
      <c r="M3324" s="367">
        <v>306.99999999999875</v>
      </c>
      <c r="N3324" s="367">
        <v>307</v>
      </c>
      <c r="O3324" s="384">
        <v>-34.073878124000935</v>
      </c>
      <c r="P3324" s="367">
        <v>4.4514999999999993</v>
      </c>
      <c r="Q3324" s="367">
        <v>307</v>
      </c>
      <c r="R3324" s="384">
        <v>265.43678521307805</v>
      </c>
      <c r="S3324" s="367">
        <v>4.298</v>
      </c>
      <c r="T3324" s="367">
        <v>10586.206896551732</v>
      </c>
      <c r="U3324" s="384">
        <v>11004.230363964674</v>
      </c>
      <c r="V3324" s="367">
        <v>307.00000000000023</v>
      </c>
      <c r="W3324" s="367">
        <v>511666.66666666896</v>
      </c>
      <c r="X3324" s="384">
        <v>24610.016171597723</v>
      </c>
      <c r="Y3324" s="386">
        <v>307.00000000000136</v>
      </c>
      <c r="Z3324" s="367"/>
      <c r="AA3324" s="367"/>
      <c r="AB3324" s="367"/>
      <c r="AC3324" s="367"/>
      <c r="AD3324" s="367"/>
      <c r="AE3324" s="367"/>
      <c r="AF3324" s="367"/>
      <c r="AG3324" s="367"/>
      <c r="AH3324" s="367"/>
      <c r="AI3324" s="367"/>
      <c r="AJ3324" s="367"/>
      <c r="AK3324" s="367"/>
      <c r="AL3324" s="367"/>
      <c r="AM3324" s="367"/>
      <c r="AN3324" s="367"/>
      <c r="AO3324" s="367"/>
      <c r="AP3324" s="367"/>
      <c r="AQ3324" s="367"/>
      <c r="AR3324" s="367"/>
      <c r="AS3324" s="367"/>
      <c r="AT3324" s="367"/>
    </row>
    <row r="3325" spans="2:46" ht="13.8">
      <c r="B3325" s="26">
        <v>51.333333333333144</v>
      </c>
      <c r="C3325" s="363">
        <v>107.12450306041019</v>
      </c>
      <c r="D3325" s="367">
        <v>307.99999999999886</v>
      </c>
      <c r="E3325" s="367">
        <v>14325.581395348903</v>
      </c>
      <c r="F3325" s="367">
        <v>-10051.576558616413</v>
      </c>
      <c r="G3325" s="367">
        <v>308.00000000000142</v>
      </c>
      <c r="H3325" s="367">
        <v>77000</v>
      </c>
      <c r="I3325" s="384">
        <v>-132319.67915418689</v>
      </c>
      <c r="J3325" s="367">
        <v>308</v>
      </c>
      <c r="K3325" s="367">
        <v>18666.666666666591</v>
      </c>
      <c r="L3325" s="384">
        <v>16480.653478633692</v>
      </c>
      <c r="M3325" s="367">
        <v>307.99999999999875</v>
      </c>
      <c r="N3325" s="367">
        <v>308</v>
      </c>
      <c r="O3325" s="384">
        <v>-34.788341253545518</v>
      </c>
      <c r="P3325" s="367">
        <v>4.4660000000000002</v>
      </c>
      <c r="Q3325" s="367">
        <v>308</v>
      </c>
      <c r="R3325" s="384">
        <v>266.01658729776415</v>
      </c>
      <c r="S3325" s="367">
        <v>4.3120000000000003</v>
      </c>
      <c r="T3325" s="367">
        <v>10620.689655172422</v>
      </c>
      <c r="U3325" s="384">
        <v>11002.284460890829</v>
      </c>
      <c r="V3325" s="367">
        <v>308.00000000000023</v>
      </c>
      <c r="W3325" s="367">
        <v>513333.33333333564</v>
      </c>
      <c r="X3325" s="384">
        <v>24688.773810495859</v>
      </c>
      <c r="Y3325" s="386">
        <v>308.00000000000136</v>
      </c>
      <c r="Z3325" s="367"/>
      <c r="AA3325" s="367"/>
      <c r="AB3325" s="367"/>
      <c r="AC3325" s="367"/>
      <c r="AD3325" s="367"/>
      <c r="AE3325" s="367"/>
      <c r="AF3325" s="367"/>
      <c r="AG3325" s="367"/>
      <c r="AH3325" s="367"/>
      <c r="AI3325" s="367"/>
      <c r="AJ3325" s="367"/>
      <c r="AK3325" s="367"/>
      <c r="AL3325" s="367"/>
      <c r="AM3325" s="367"/>
      <c r="AN3325" s="367"/>
      <c r="AO3325" s="367"/>
      <c r="AP3325" s="367"/>
      <c r="AQ3325" s="367"/>
      <c r="AR3325" s="367"/>
      <c r="AS3325" s="367"/>
      <c r="AT3325" s="367"/>
    </row>
    <row r="3326" spans="2:46" ht="13.8">
      <c r="B3326" s="26">
        <v>51.499999999999808</v>
      </c>
      <c r="C3326" s="363">
        <v>107.47207542095765</v>
      </c>
      <c r="D3326" s="367">
        <v>308.99999999999881</v>
      </c>
      <c r="E3326" s="367">
        <v>14372.09302325588</v>
      </c>
      <c r="F3326" s="367">
        <v>-10133.073559955865</v>
      </c>
      <c r="G3326" s="367">
        <v>309.00000000000142</v>
      </c>
      <c r="H3326" s="367">
        <v>77250</v>
      </c>
      <c r="I3326" s="384">
        <v>-133324.53380175575</v>
      </c>
      <c r="J3326" s="367">
        <v>309</v>
      </c>
      <c r="K3326" s="367">
        <v>18727.272727272652</v>
      </c>
      <c r="L3326" s="384">
        <v>16496.760477512798</v>
      </c>
      <c r="M3326" s="367">
        <v>308.99999999999875</v>
      </c>
      <c r="N3326" s="367">
        <v>309</v>
      </c>
      <c r="O3326" s="384">
        <v>-35.506723040872672</v>
      </c>
      <c r="P3326" s="367">
        <v>4.4805000000000001</v>
      </c>
      <c r="Q3326" s="367">
        <v>309</v>
      </c>
      <c r="R3326" s="384">
        <v>266.59453994835377</v>
      </c>
      <c r="S3326" s="367">
        <v>4.3259999999999996</v>
      </c>
      <c r="T3326" s="367">
        <v>10655.172413793112</v>
      </c>
      <c r="U3326" s="384">
        <v>11000.093166247807</v>
      </c>
      <c r="V3326" s="367">
        <v>309.00000000000028</v>
      </c>
      <c r="W3326" s="367">
        <v>515000.00000000233</v>
      </c>
      <c r="X3326" s="384">
        <v>24767.522324197715</v>
      </c>
      <c r="Y3326" s="386">
        <v>309.00000000000136</v>
      </c>
      <c r="Z3326" s="367"/>
      <c r="AA3326" s="367"/>
      <c r="AB3326" s="367"/>
      <c r="AC3326" s="367"/>
      <c r="AD3326" s="367"/>
      <c r="AE3326" s="367"/>
      <c r="AF3326" s="367"/>
      <c r="AG3326" s="367"/>
      <c r="AH3326" s="367"/>
      <c r="AI3326" s="367"/>
      <c r="AJ3326" s="367"/>
      <c r="AK3326" s="367"/>
      <c r="AL3326" s="367"/>
      <c r="AM3326" s="367"/>
      <c r="AN3326" s="367"/>
      <c r="AO3326" s="367"/>
      <c r="AP3326" s="367"/>
      <c r="AQ3326" s="367"/>
      <c r="AR3326" s="367"/>
      <c r="AS3326" s="367"/>
      <c r="AT3326" s="367"/>
    </row>
    <row r="3327" spans="2:46" ht="13.8">
      <c r="B3327" s="26">
        <v>51.666666666666472</v>
      </c>
      <c r="C3327" s="363">
        <v>107.81964626391566</v>
      </c>
      <c r="D3327" s="367">
        <v>309.99999999999881</v>
      </c>
      <c r="E3327" s="367">
        <v>14418.604651162857</v>
      </c>
      <c r="F3327" s="367">
        <v>-10214.886820275984</v>
      </c>
      <c r="G3327" s="367">
        <v>310.00000000000142</v>
      </c>
      <c r="H3327" s="367">
        <v>77500</v>
      </c>
      <c r="I3327" s="384">
        <v>-134333.11171987257</v>
      </c>
      <c r="J3327" s="367">
        <v>310</v>
      </c>
      <c r="K3327" s="367">
        <v>18787.878787878712</v>
      </c>
      <c r="L3327" s="384">
        <v>16512.625394732931</v>
      </c>
      <c r="M3327" s="367">
        <v>309.99999999999875</v>
      </c>
      <c r="N3327" s="367">
        <v>310</v>
      </c>
      <c r="O3327" s="384">
        <v>-36.229023485982431</v>
      </c>
      <c r="P3327" s="367">
        <v>4.4950000000000001</v>
      </c>
      <c r="Q3327" s="367">
        <v>310</v>
      </c>
      <c r="R3327" s="384">
        <v>267.17064316484681</v>
      </c>
      <c r="S3327" s="367">
        <v>4.34</v>
      </c>
      <c r="T3327" s="367">
        <v>10689.655172413803</v>
      </c>
      <c r="U3327" s="384">
        <v>10997.656480035605</v>
      </c>
      <c r="V3327" s="367">
        <v>310.00000000000028</v>
      </c>
      <c r="W3327" s="367">
        <v>516666.66666666901</v>
      </c>
      <c r="X3327" s="384">
        <v>24846.261712703283</v>
      </c>
      <c r="Y3327" s="386">
        <v>310.00000000000136</v>
      </c>
      <c r="Z3327" s="367"/>
      <c r="AA3327" s="367"/>
      <c r="AB3327" s="367"/>
      <c r="AC3327" s="367"/>
      <c r="AD3327" s="367"/>
      <c r="AE3327" s="367"/>
      <c r="AF3327" s="367"/>
      <c r="AG3327" s="367"/>
      <c r="AH3327" s="367"/>
      <c r="AI3327" s="367"/>
      <c r="AJ3327" s="367"/>
      <c r="AK3327" s="367"/>
      <c r="AL3327" s="367"/>
      <c r="AM3327" s="367"/>
      <c r="AN3327" s="367"/>
      <c r="AO3327" s="367"/>
      <c r="AP3327" s="367"/>
      <c r="AQ3327" s="367"/>
      <c r="AR3327" s="367"/>
      <c r="AS3327" s="367"/>
      <c r="AT3327" s="367"/>
    </row>
    <row r="3328" spans="2:46" ht="13.8">
      <c r="B3328" s="26">
        <v>51.833333333333137</v>
      </c>
      <c r="C3328" s="363">
        <v>108.16721558928423</v>
      </c>
      <c r="D3328" s="367">
        <v>310.99999999999881</v>
      </c>
      <c r="E3328" s="367">
        <v>14465.116279069834</v>
      </c>
      <c r="F3328" s="367">
        <v>-10297.016339576767</v>
      </c>
      <c r="G3328" s="367">
        <v>311.00000000000142</v>
      </c>
      <c r="H3328" s="367">
        <v>77750</v>
      </c>
      <c r="I3328" s="384">
        <v>-135345.41290853743</v>
      </c>
      <c r="J3328" s="367">
        <v>311</v>
      </c>
      <c r="K3328" s="367">
        <v>18848.484848484772</v>
      </c>
      <c r="L3328" s="384">
        <v>16528.248230294088</v>
      </c>
      <c r="M3328" s="367">
        <v>310.99999999999875</v>
      </c>
      <c r="N3328" s="367">
        <v>311</v>
      </c>
      <c r="O3328" s="384">
        <v>-36.955242588874746</v>
      </c>
      <c r="P3328" s="367">
        <v>4.5094999999999992</v>
      </c>
      <c r="Q3328" s="367">
        <v>311</v>
      </c>
      <c r="R3328" s="384">
        <v>267.74489694724349</v>
      </c>
      <c r="S3328" s="367">
        <v>4.3540000000000001</v>
      </c>
      <c r="T3328" s="367">
        <v>10724.137931034493</v>
      </c>
      <c r="U3328" s="384">
        <v>10994.974402254224</v>
      </c>
      <c r="V3328" s="367">
        <v>311.00000000000028</v>
      </c>
      <c r="W3328" s="367">
        <v>518333.3333333357</v>
      </c>
      <c r="X3328" s="384">
        <v>24924.99197601257</v>
      </c>
      <c r="Y3328" s="386">
        <v>311.00000000000136</v>
      </c>
      <c r="Z3328" s="367"/>
      <c r="AA3328" s="367"/>
      <c r="AB3328" s="367"/>
      <c r="AC3328" s="367"/>
      <c r="AD3328" s="367"/>
      <c r="AE3328" s="367"/>
      <c r="AF3328" s="367"/>
      <c r="AG3328" s="367"/>
      <c r="AH3328" s="367"/>
      <c r="AI3328" s="367"/>
      <c r="AJ3328" s="367"/>
      <c r="AK3328" s="367"/>
      <c r="AL3328" s="367"/>
      <c r="AM3328" s="367"/>
      <c r="AN3328" s="367"/>
      <c r="AO3328" s="367"/>
      <c r="AP3328" s="367"/>
      <c r="AQ3328" s="367"/>
      <c r="AR3328" s="367"/>
      <c r="AS3328" s="367"/>
      <c r="AT3328" s="367"/>
    </row>
    <row r="3329" spans="2:46" ht="13.8">
      <c r="B3329" s="26">
        <v>51.999999999999801</v>
      </c>
      <c r="C3329" s="363">
        <v>108.51478339706331</v>
      </c>
      <c r="D3329" s="367">
        <v>311.99999999999881</v>
      </c>
      <c r="E3329" s="367">
        <v>14511.627906976812</v>
      </c>
      <c r="F3329" s="367">
        <v>-10379.462117858215</v>
      </c>
      <c r="G3329" s="367">
        <v>312.00000000000142</v>
      </c>
      <c r="H3329" s="367">
        <v>78000</v>
      </c>
      <c r="I3329" s="384">
        <v>-136361.43736775027</v>
      </c>
      <c r="J3329" s="367">
        <v>312</v>
      </c>
      <c r="K3329" s="367">
        <v>18909.090909090832</v>
      </c>
      <c r="L3329" s="384">
        <v>16543.628984196279</v>
      </c>
      <c r="M3329" s="367">
        <v>311.99999999999875</v>
      </c>
      <c r="N3329" s="367">
        <v>312</v>
      </c>
      <c r="O3329" s="384">
        <v>-37.685380349549767</v>
      </c>
      <c r="P3329" s="367">
        <v>4.524</v>
      </c>
      <c r="Q3329" s="367">
        <v>312</v>
      </c>
      <c r="R3329" s="384">
        <v>268.31730129554353</v>
      </c>
      <c r="S3329" s="367">
        <v>4.3680000000000003</v>
      </c>
      <c r="T3329" s="367">
        <v>10758.620689655183</v>
      </c>
      <c r="U3329" s="384">
        <v>10992.046932903662</v>
      </c>
      <c r="V3329" s="367">
        <v>312.00000000000034</v>
      </c>
      <c r="W3329" s="367">
        <v>520000.00000000239</v>
      </c>
      <c r="X3329" s="384">
        <v>25003.713114125581</v>
      </c>
      <c r="Y3329" s="386">
        <v>312.00000000000142</v>
      </c>
      <c r="Z3329" s="367"/>
      <c r="AA3329" s="367"/>
      <c r="AB3329" s="367"/>
      <c r="AC3329" s="367"/>
      <c r="AD3329" s="367"/>
      <c r="AE3329" s="367"/>
      <c r="AF3329" s="367"/>
      <c r="AG3329" s="367"/>
      <c r="AH3329" s="367"/>
      <c r="AI3329" s="367"/>
      <c r="AJ3329" s="367"/>
      <c r="AK3329" s="367"/>
      <c r="AL3329" s="367"/>
      <c r="AM3329" s="367"/>
      <c r="AN3329" s="367"/>
      <c r="AO3329" s="367"/>
      <c r="AP3329" s="367"/>
      <c r="AQ3329" s="367"/>
      <c r="AR3329" s="367"/>
      <c r="AS3329" s="367"/>
      <c r="AT3329" s="367"/>
    </row>
    <row r="3330" spans="2:46" ht="13.8">
      <c r="B3330" s="26">
        <v>52.166666666666465</v>
      </c>
      <c r="C3330" s="363">
        <v>108.86234968725296</v>
      </c>
      <c r="D3330" s="367">
        <v>312.99999999999881</v>
      </c>
      <c r="E3330" s="367">
        <v>14558.139534883789</v>
      </c>
      <c r="F3330" s="367">
        <v>-10462.224155120328</v>
      </c>
      <c r="G3330" s="367">
        <v>313.00000000000142</v>
      </c>
      <c r="H3330" s="367">
        <v>78250</v>
      </c>
      <c r="I3330" s="384">
        <v>-137381.18509751113</v>
      </c>
      <c r="J3330" s="367">
        <v>313</v>
      </c>
      <c r="K3330" s="367">
        <v>18969.696969696892</v>
      </c>
      <c r="L3330" s="384">
        <v>16558.767656439493</v>
      </c>
      <c r="M3330" s="367">
        <v>312.99999999999875</v>
      </c>
      <c r="N3330" s="367">
        <v>313</v>
      </c>
      <c r="O3330" s="384">
        <v>-38.419436768007358</v>
      </c>
      <c r="P3330" s="367">
        <v>4.5385</v>
      </c>
      <c r="Q3330" s="367">
        <v>313</v>
      </c>
      <c r="R3330" s="384">
        <v>268.8878562097471</v>
      </c>
      <c r="S3330" s="367">
        <v>4.3819999999999997</v>
      </c>
      <c r="T3330" s="367">
        <v>10793.103448275873</v>
      </c>
      <c r="U3330" s="384">
        <v>10988.874071983926</v>
      </c>
      <c r="V3330" s="367">
        <v>313.00000000000034</v>
      </c>
      <c r="W3330" s="367">
        <v>521666.66666666907</v>
      </c>
      <c r="X3330" s="384">
        <v>25082.425127042305</v>
      </c>
      <c r="Y3330" s="386">
        <v>313.00000000000142</v>
      </c>
      <c r="Z3330" s="367"/>
      <c r="AA3330" s="367"/>
      <c r="AB3330" s="367"/>
      <c r="AC3330" s="367"/>
      <c r="AD3330" s="367"/>
      <c r="AE3330" s="367"/>
      <c r="AF3330" s="367"/>
      <c r="AG3330" s="367"/>
      <c r="AH3330" s="367"/>
      <c r="AI3330" s="367"/>
      <c r="AJ3330" s="367"/>
      <c r="AK3330" s="367"/>
      <c r="AL3330" s="367"/>
      <c r="AM3330" s="367"/>
      <c r="AN3330" s="367"/>
      <c r="AO3330" s="367"/>
      <c r="AP3330" s="367"/>
      <c r="AQ3330" s="367"/>
      <c r="AR3330" s="367"/>
      <c r="AS3330" s="367"/>
      <c r="AT3330" s="367"/>
    </row>
    <row r="3331" spans="2:46" ht="13.8">
      <c r="B3331" s="26">
        <v>52.33333333333313</v>
      </c>
      <c r="C3331" s="363">
        <v>109.20991445985314</v>
      </c>
      <c r="D3331" s="367">
        <v>313.99999999999881</v>
      </c>
      <c r="E3331" s="367">
        <v>14604.651162790766</v>
      </c>
      <c r="F3331" s="367">
        <v>-10545.302451363114</v>
      </c>
      <c r="G3331" s="367">
        <v>314.00000000000148</v>
      </c>
      <c r="H3331" s="367">
        <v>78500</v>
      </c>
      <c r="I3331" s="384">
        <v>-138404.65609781997</v>
      </c>
      <c r="J3331" s="367">
        <v>314</v>
      </c>
      <c r="K3331" s="367">
        <v>19030.303030302952</v>
      </c>
      <c r="L3331" s="384">
        <v>16573.664247023735</v>
      </c>
      <c r="M3331" s="367">
        <v>313.99999999999875</v>
      </c>
      <c r="N3331" s="367">
        <v>314</v>
      </c>
      <c r="O3331" s="384">
        <v>-39.157411844247548</v>
      </c>
      <c r="P3331" s="367">
        <v>4.5529999999999999</v>
      </c>
      <c r="Q3331" s="367">
        <v>314</v>
      </c>
      <c r="R3331" s="384">
        <v>269.4565616898542</v>
      </c>
      <c r="S3331" s="367">
        <v>4.3959999999999999</v>
      </c>
      <c r="T3331" s="367">
        <v>10827.586206896563</v>
      </c>
      <c r="U3331" s="384">
        <v>10985.455819495008</v>
      </c>
      <c r="V3331" s="367">
        <v>314.00000000000034</v>
      </c>
      <c r="W3331" s="367">
        <v>523333.33333333576</v>
      </c>
      <c r="X3331" s="384">
        <v>25161.128014762737</v>
      </c>
      <c r="Y3331" s="386">
        <v>314.00000000000142</v>
      </c>
      <c r="Z3331" s="367"/>
      <c r="AA3331" s="367"/>
      <c r="AB3331" s="367"/>
      <c r="AC3331" s="367"/>
      <c r="AD3331" s="367"/>
      <c r="AE3331" s="367"/>
      <c r="AF3331" s="367"/>
      <c r="AG3331" s="367"/>
      <c r="AH3331" s="367"/>
      <c r="AI3331" s="367"/>
      <c r="AJ3331" s="367"/>
      <c r="AK3331" s="367"/>
      <c r="AL3331" s="367"/>
      <c r="AM3331" s="367"/>
      <c r="AN3331" s="367"/>
      <c r="AO3331" s="367"/>
      <c r="AP3331" s="367"/>
      <c r="AQ3331" s="367"/>
      <c r="AR3331" s="367"/>
      <c r="AS3331" s="367"/>
      <c r="AT3331" s="367"/>
    </row>
    <row r="3332" spans="2:46" ht="13.8">
      <c r="B3332" s="26">
        <v>52.499999999999794</v>
      </c>
      <c r="C3332" s="363">
        <v>109.55747771486389</v>
      </c>
      <c r="D3332" s="367">
        <v>314.99999999999881</v>
      </c>
      <c r="E3332" s="367">
        <v>14651.162790697743</v>
      </c>
      <c r="F3332" s="367">
        <v>-10628.697006586557</v>
      </c>
      <c r="G3332" s="367">
        <v>315.00000000000148</v>
      </c>
      <c r="H3332" s="367">
        <v>78750</v>
      </c>
      <c r="I3332" s="384">
        <v>-139431.85036867679</v>
      </c>
      <c r="J3332" s="367">
        <v>315</v>
      </c>
      <c r="K3332" s="367">
        <v>19090.909090909012</v>
      </c>
      <c r="L3332" s="384">
        <v>16588.318755949003</v>
      </c>
      <c r="M3332" s="367">
        <v>314.99999999999875</v>
      </c>
      <c r="N3332" s="367">
        <v>315</v>
      </c>
      <c r="O3332" s="384">
        <v>-39.899305578270393</v>
      </c>
      <c r="P3332" s="367">
        <v>4.5675000000000008</v>
      </c>
      <c r="Q3332" s="367">
        <v>315</v>
      </c>
      <c r="R3332" s="384">
        <v>270.02341773586483</v>
      </c>
      <c r="S3332" s="367">
        <v>4.41</v>
      </c>
      <c r="T3332" s="367">
        <v>10862.068965517254</v>
      </c>
      <c r="U3332" s="384">
        <v>10981.792175436914</v>
      </c>
      <c r="V3332" s="367">
        <v>315.00000000000034</v>
      </c>
      <c r="W3332" s="367">
        <v>525000.00000000244</v>
      </c>
      <c r="X3332" s="384">
        <v>25239.821777286892</v>
      </c>
      <c r="Y3332" s="386">
        <v>315.00000000000142</v>
      </c>
      <c r="Z3332" s="367"/>
      <c r="AA3332" s="367"/>
      <c r="AB3332" s="367"/>
      <c r="AC3332" s="367"/>
      <c r="AD3332" s="367"/>
      <c r="AE3332" s="367"/>
      <c r="AF3332" s="367"/>
      <c r="AG3332" s="367"/>
      <c r="AH3332" s="367"/>
      <c r="AI3332" s="367"/>
      <c r="AJ3332" s="367"/>
      <c r="AK3332" s="367"/>
      <c r="AL3332" s="367"/>
      <c r="AM3332" s="367"/>
      <c r="AN3332" s="367"/>
      <c r="AO3332" s="367"/>
      <c r="AP3332" s="367"/>
      <c r="AQ3332" s="367"/>
      <c r="AR3332" s="367"/>
      <c r="AS3332" s="367"/>
      <c r="AT3332" s="367"/>
    </row>
    <row r="3333" spans="2:46" ht="13.8">
      <c r="B3333" s="26">
        <v>52.666666666666458</v>
      </c>
      <c r="C3333" s="363">
        <v>109.90503945228515</v>
      </c>
      <c r="D3333" s="367">
        <v>315.99999999999881</v>
      </c>
      <c r="E3333" s="367">
        <v>14697.67441860472</v>
      </c>
      <c r="F3333" s="367">
        <v>-10712.407820790664</v>
      </c>
      <c r="G3333" s="367">
        <v>316.00000000000148</v>
      </c>
      <c r="H3333" s="367">
        <v>79000</v>
      </c>
      <c r="I3333" s="384">
        <v>-140462.76791008163</v>
      </c>
      <c r="J3333" s="367">
        <v>316</v>
      </c>
      <c r="K3333" s="367">
        <v>19151.515151515072</v>
      </c>
      <c r="L3333" s="384">
        <v>16602.731183215299</v>
      </c>
      <c r="M3333" s="367">
        <v>315.99999999999875</v>
      </c>
      <c r="N3333" s="367">
        <v>316</v>
      </c>
      <c r="O3333" s="384">
        <v>-40.645117970075759</v>
      </c>
      <c r="P3333" s="367">
        <v>4.5819999999999999</v>
      </c>
      <c r="Q3333" s="367">
        <v>316</v>
      </c>
      <c r="R3333" s="384">
        <v>270.58842434777893</v>
      </c>
      <c r="S3333" s="367">
        <v>4.4240000000000004</v>
      </c>
      <c r="T3333" s="367">
        <v>10896.551724137944</v>
      </c>
      <c r="U3333" s="384">
        <v>10977.883139809639</v>
      </c>
      <c r="V3333" s="367">
        <v>316.0000000000004</v>
      </c>
      <c r="W3333" s="367">
        <v>526666.66666666907</v>
      </c>
      <c r="X3333" s="384">
        <v>25318.506414614763</v>
      </c>
      <c r="Y3333" s="386">
        <v>316.00000000000142</v>
      </c>
      <c r="Z3333" s="367"/>
      <c r="AA3333" s="367"/>
      <c r="AB3333" s="367"/>
      <c r="AC3333" s="367"/>
      <c r="AD3333" s="367"/>
      <c r="AE3333" s="367"/>
      <c r="AF3333" s="367"/>
      <c r="AG3333" s="367"/>
      <c r="AH3333" s="367"/>
      <c r="AI3333" s="367"/>
      <c r="AJ3333" s="367"/>
      <c r="AK3333" s="367"/>
      <c r="AL3333" s="367"/>
      <c r="AM3333" s="367"/>
      <c r="AN3333" s="367"/>
      <c r="AO3333" s="367"/>
      <c r="AP3333" s="367"/>
      <c r="AQ3333" s="367"/>
      <c r="AR3333" s="367"/>
      <c r="AS3333" s="367"/>
      <c r="AT3333" s="367"/>
    </row>
    <row r="3334" spans="2:46" ht="13.8">
      <c r="B3334" s="26">
        <v>52.833333333333123</v>
      </c>
      <c r="C3334" s="363">
        <v>110.25259967211697</v>
      </c>
      <c r="D3334" s="367">
        <v>316.99999999999875</v>
      </c>
      <c r="E3334" s="367">
        <v>14744.186046511697</v>
      </c>
      <c r="F3334" s="367">
        <v>-10796.43489397544</v>
      </c>
      <c r="G3334" s="367">
        <v>317.00000000000148</v>
      </c>
      <c r="H3334" s="367">
        <v>79250</v>
      </c>
      <c r="I3334" s="384">
        <v>-141497.40872203448</v>
      </c>
      <c r="J3334" s="367">
        <v>317</v>
      </c>
      <c r="K3334" s="367">
        <v>19212.121212121132</v>
      </c>
      <c r="L3334" s="384">
        <v>16616.901528822622</v>
      </c>
      <c r="M3334" s="367">
        <v>316.99999999999875</v>
      </c>
      <c r="N3334" s="367">
        <v>317</v>
      </c>
      <c r="O3334" s="384">
        <v>-41.394849019663788</v>
      </c>
      <c r="P3334" s="367">
        <v>4.5964999999999998</v>
      </c>
      <c r="Q3334" s="367">
        <v>317</v>
      </c>
      <c r="R3334" s="384">
        <v>271.15158152559644</v>
      </c>
      <c r="S3334" s="367">
        <v>4.4379999999999997</v>
      </c>
      <c r="T3334" s="367">
        <v>10931.034482758634</v>
      </c>
      <c r="U3334" s="384">
        <v>10973.728712613185</v>
      </c>
      <c r="V3334" s="367">
        <v>317.0000000000004</v>
      </c>
      <c r="W3334" s="367">
        <v>528333.3333333357</v>
      </c>
      <c r="X3334" s="384">
        <v>25397.181926746347</v>
      </c>
      <c r="Y3334" s="386">
        <v>317.00000000000136</v>
      </c>
      <c r="Z3334" s="367"/>
      <c r="AA3334" s="367"/>
      <c r="AB3334" s="367"/>
      <c r="AC3334" s="367"/>
      <c r="AD3334" s="367"/>
      <c r="AE3334" s="367"/>
      <c r="AF3334" s="367"/>
      <c r="AG3334" s="367"/>
      <c r="AH3334" s="367"/>
      <c r="AI3334" s="367"/>
      <c r="AJ3334" s="367"/>
      <c r="AK3334" s="367"/>
      <c r="AL3334" s="367"/>
      <c r="AM3334" s="367"/>
      <c r="AN3334" s="367"/>
      <c r="AO3334" s="367"/>
      <c r="AP3334" s="367"/>
      <c r="AQ3334" s="367"/>
      <c r="AR3334" s="367"/>
      <c r="AS3334" s="367"/>
      <c r="AT3334" s="367"/>
    </row>
    <row r="3335" spans="2:46" ht="13.8">
      <c r="B3335" s="26">
        <v>52.999999999999787</v>
      </c>
      <c r="C3335" s="363">
        <v>110.60015837435934</v>
      </c>
      <c r="D3335" s="367">
        <v>317.99999999999875</v>
      </c>
      <c r="E3335" s="367">
        <v>14790.697674418674</v>
      </c>
      <c r="F3335" s="367">
        <v>-10880.778226140879</v>
      </c>
      <c r="G3335" s="367">
        <v>318.00000000000148</v>
      </c>
      <c r="H3335" s="367">
        <v>79500</v>
      </c>
      <c r="I3335" s="384">
        <v>-142535.77280453531</v>
      </c>
      <c r="J3335" s="367">
        <v>318</v>
      </c>
      <c r="K3335" s="367">
        <v>19272.727272727192</v>
      </c>
      <c r="L3335" s="384">
        <v>16630.829792770975</v>
      </c>
      <c r="M3335" s="367">
        <v>317.99999999999869</v>
      </c>
      <c r="N3335" s="367">
        <v>318</v>
      </c>
      <c r="O3335" s="384">
        <v>-42.148498727034408</v>
      </c>
      <c r="P3335" s="367">
        <v>4.6109999999999998</v>
      </c>
      <c r="Q3335" s="367">
        <v>318</v>
      </c>
      <c r="R3335" s="384">
        <v>271.71288926931749</v>
      </c>
      <c r="S3335" s="367">
        <v>4.452</v>
      </c>
      <c r="T3335" s="367">
        <v>10965.517241379324</v>
      </c>
      <c r="U3335" s="384">
        <v>10969.328893847553</v>
      </c>
      <c r="V3335" s="367">
        <v>318.0000000000004</v>
      </c>
      <c r="W3335" s="367">
        <v>530000.00000000233</v>
      </c>
      <c r="X3335" s="384">
        <v>25475.848313681654</v>
      </c>
      <c r="Y3335" s="386">
        <v>318.00000000000136</v>
      </c>
      <c r="Z3335" s="367"/>
      <c r="AA3335" s="367"/>
      <c r="AB3335" s="367"/>
      <c r="AC3335" s="367"/>
      <c r="AD3335" s="367"/>
      <c r="AE3335" s="367"/>
      <c r="AF3335" s="367"/>
      <c r="AG3335" s="367"/>
      <c r="AH3335" s="367"/>
      <c r="AI3335" s="367"/>
      <c r="AJ3335" s="367"/>
      <c r="AK3335" s="367"/>
      <c r="AL3335" s="367"/>
      <c r="AM3335" s="367"/>
      <c r="AN3335" s="367"/>
      <c r="AO3335" s="367"/>
      <c r="AP3335" s="367"/>
      <c r="AQ3335" s="367"/>
      <c r="AR3335" s="367"/>
      <c r="AS3335" s="367"/>
      <c r="AT3335" s="367"/>
    </row>
    <row r="3336" spans="2:46" ht="13.8">
      <c r="B3336" s="26">
        <v>53.166666666666451</v>
      </c>
      <c r="C3336" s="363">
        <v>110.94771555901225</v>
      </c>
      <c r="D3336" s="367">
        <v>318.99999999999875</v>
      </c>
      <c r="E3336" s="367">
        <v>14837.209302325651</v>
      </c>
      <c r="F3336" s="367">
        <v>-10965.437817286987</v>
      </c>
      <c r="G3336" s="367">
        <v>319.00000000000148</v>
      </c>
      <c r="H3336" s="367">
        <v>79750</v>
      </c>
      <c r="I3336" s="384">
        <v>-143577.86015758413</v>
      </c>
      <c r="J3336" s="367">
        <v>319</v>
      </c>
      <c r="K3336" s="367">
        <v>19333.333333333252</v>
      </c>
      <c r="L3336" s="384">
        <v>16644.515975060356</v>
      </c>
      <c r="M3336" s="367">
        <v>318.99999999999869</v>
      </c>
      <c r="N3336" s="367">
        <v>319</v>
      </c>
      <c r="O3336" s="384">
        <v>-42.906067092187691</v>
      </c>
      <c r="P3336" s="367">
        <v>4.6255000000000006</v>
      </c>
      <c r="Q3336" s="367">
        <v>319</v>
      </c>
      <c r="R3336" s="384">
        <v>272.27234757894206</v>
      </c>
      <c r="S3336" s="367">
        <v>4.4660000000000002</v>
      </c>
      <c r="T3336" s="367">
        <v>11000.000000000015</v>
      </c>
      <c r="U3336" s="384">
        <v>10964.683683512741</v>
      </c>
      <c r="V3336" s="367">
        <v>319.00000000000045</v>
      </c>
      <c r="W3336" s="367">
        <v>531666.66666666896</v>
      </c>
      <c r="X3336" s="384">
        <v>25554.505575420681</v>
      </c>
      <c r="Y3336" s="386">
        <v>319.00000000000136</v>
      </c>
      <c r="Z3336" s="367"/>
      <c r="AA3336" s="367"/>
      <c r="AB3336" s="367"/>
      <c r="AC3336" s="367"/>
      <c r="AD3336" s="367"/>
      <c r="AE3336" s="367"/>
      <c r="AF3336" s="367"/>
      <c r="AG3336" s="367"/>
      <c r="AH3336" s="367"/>
      <c r="AI3336" s="367"/>
      <c r="AJ3336" s="367"/>
      <c r="AK3336" s="367"/>
      <c r="AL3336" s="367"/>
      <c r="AM3336" s="367"/>
      <c r="AN3336" s="367"/>
      <c r="AO3336" s="367"/>
      <c r="AP3336" s="367"/>
      <c r="AQ3336" s="367"/>
      <c r="AR3336" s="367"/>
      <c r="AS3336" s="367"/>
      <c r="AT3336" s="367"/>
    </row>
    <row r="3337" spans="2:46" ht="13.8">
      <c r="B3337" s="26">
        <v>53.333333333333115</v>
      </c>
      <c r="C3337" s="363">
        <v>111.29527122607568</v>
      </c>
      <c r="D3337" s="367">
        <v>319.99999999999869</v>
      </c>
      <c r="E3337" s="367">
        <v>14883.720930232628</v>
      </c>
      <c r="F3337" s="367">
        <v>-11050.413667413755</v>
      </c>
      <c r="G3337" s="367">
        <v>320.00000000000148</v>
      </c>
      <c r="H3337" s="367">
        <v>80000</v>
      </c>
      <c r="I3337" s="384">
        <v>-144623.67078118096</v>
      </c>
      <c r="J3337" s="367">
        <v>320</v>
      </c>
      <c r="K3337" s="367">
        <v>19393.939393939312</v>
      </c>
      <c r="L3337" s="384">
        <v>16657.96007569076</v>
      </c>
      <c r="M3337" s="367">
        <v>319.99999999999869</v>
      </c>
      <c r="N3337" s="367">
        <v>320</v>
      </c>
      <c r="O3337" s="384">
        <v>-43.667554115123494</v>
      </c>
      <c r="P3337" s="367">
        <v>4.6399999999999997</v>
      </c>
      <c r="Q3337" s="367">
        <v>320</v>
      </c>
      <c r="R3337" s="384">
        <v>272.82995645447011</v>
      </c>
      <c r="S3337" s="367">
        <v>4.4799999999999995</v>
      </c>
      <c r="T3337" s="367">
        <v>11034.482758620705</v>
      </c>
      <c r="U3337" s="384">
        <v>10959.79308160875</v>
      </c>
      <c r="V3337" s="367">
        <v>320.00000000000045</v>
      </c>
      <c r="W3337" s="367">
        <v>533333.33333333558</v>
      </c>
      <c r="X3337" s="384">
        <v>25633.153711963419</v>
      </c>
      <c r="Y3337" s="386">
        <v>320.00000000000136</v>
      </c>
      <c r="Z3337" s="367"/>
      <c r="AA3337" s="367"/>
      <c r="AB3337" s="367"/>
      <c r="AC3337" s="367"/>
      <c r="AD3337" s="367"/>
      <c r="AE3337" s="367"/>
      <c r="AF3337" s="367"/>
      <c r="AG3337" s="367"/>
      <c r="AH3337" s="367"/>
      <c r="AI3337" s="367"/>
      <c r="AJ3337" s="367"/>
      <c r="AK3337" s="367"/>
      <c r="AL3337" s="367"/>
      <c r="AM3337" s="367"/>
      <c r="AN3337" s="367"/>
      <c r="AO3337" s="367"/>
      <c r="AP3337" s="367"/>
      <c r="AQ3337" s="367"/>
      <c r="AR3337" s="367"/>
      <c r="AS3337" s="367"/>
      <c r="AT3337" s="367"/>
    </row>
    <row r="3338" spans="2:46" ht="13.8">
      <c r="B3338" s="26">
        <v>53.49999999999978</v>
      </c>
      <c r="C3338" s="363">
        <v>111.64282537554971</v>
      </c>
      <c r="D3338" s="367">
        <v>320.99999999999869</v>
      </c>
      <c r="E3338" s="367">
        <v>14930.232558139605</v>
      </c>
      <c r="F3338" s="367">
        <v>-11135.70577652119</v>
      </c>
      <c r="G3338" s="367">
        <v>321.00000000000148</v>
      </c>
      <c r="H3338" s="367">
        <v>80250</v>
      </c>
      <c r="I3338" s="384">
        <v>-145673.20467532577</v>
      </c>
      <c r="J3338" s="367">
        <v>321</v>
      </c>
      <c r="K3338" s="367">
        <v>19454.545454545372</v>
      </c>
      <c r="L3338" s="384">
        <v>16671.162094662195</v>
      </c>
      <c r="M3338" s="367">
        <v>320.99999999999869</v>
      </c>
      <c r="N3338" s="367">
        <v>321</v>
      </c>
      <c r="O3338" s="384">
        <v>-44.432959795841946</v>
      </c>
      <c r="P3338" s="367">
        <v>4.6544999999999996</v>
      </c>
      <c r="Q3338" s="367">
        <v>321</v>
      </c>
      <c r="R3338" s="384">
        <v>273.38571589590168</v>
      </c>
      <c r="S3338" s="367">
        <v>4.4939999999999998</v>
      </c>
      <c r="T3338" s="367">
        <v>11068.965517241395</v>
      </c>
      <c r="U3338" s="384">
        <v>10954.657088135584</v>
      </c>
      <c r="V3338" s="367">
        <v>321.00000000000045</v>
      </c>
      <c r="W3338" s="367">
        <v>535000.00000000221</v>
      </c>
      <c r="X3338" s="384">
        <v>25711.792723309874</v>
      </c>
      <c r="Y3338" s="386">
        <v>321.00000000000136</v>
      </c>
      <c r="Z3338" s="367"/>
      <c r="AA3338" s="367"/>
      <c r="AB3338" s="367"/>
      <c r="AC3338" s="367"/>
      <c r="AD3338" s="367"/>
      <c r="AE3338" s="367"/>
      <c r="AF3338" s="367"/>
      <c r="AG3338" s="367"/>
      <c r="AH3338" s="367"/>
      <c r="AI3338" s="367"/>
      <c r="AJ3338" s="367"/>
      <c r="AK3338" s="367"/>
      <c r="AL3338" s="367"/>
      <c r="AM3338" s="367"/>
      <c r="AN3338" s="367"/>
      <c r="AO3338" s="367"/>
      <c r="AP3338" s="367"/>
      <c r="AQ3338" s="367"/>
      <c r="AR3338" s="367"/>
      <c r="AS3338" s="367"/>
      <c r="AT3338" s="367"/>
    </row>
    <row r="3339" spans="2:46" ht="13.8">
      <c r="B3339" s="26">
        <v>53.666666666666444</v>
      </c>
      <c r="C3339" s="363">
        <v>111.99037800743424</v>
      </c>
      <c r="D3339" s="367">
        <v>321.99999999999869</v>
      </c>
      <c r="E3339" s="367">
        <v>14976.744186046582</v>
      </c>
      <c r="F3339" s="367">
        <v>-11221.314144609296</v>
      </c>
      <c r="G3339" s="367">
        <v>322.00000000000153</v>
      </c>
      <c r="H3339" s="367">
        <v>80500</v>
      </c>
      <c r="I3339" s="384">
        <v>-146726.46184001857</v>
      </c>
      <c r="J3339" s="367">
        <v>322</v>
      </c>
      <c r="K3339" s="367">
        <v>19515.151515151432</v>
      </c>
      <c r="L3339" s="384">
        <v>16684.122031974657</v>
      </c>
      <c r="M3339" s="367">
        <v>321.99999999999869</v>
      </c>
      <c r="N3339" s="367">
        <v>322</v>
      </c>
      <c r="O3339" s="384">
        <v>-45.202284134343053</v>
      </c>
      <c r="P3339" s="367">
        <v>4.6690000000000005</v>
      </c>
      <c r="Q3339" s="367">
        <v>322</v>
      </c>
      <c r="R3339" s="384">
        <v>273.93962590323679</v>
      </c>
      <c r="S3339" s="367">
        <v>4.508</v>
      </c>
      <c r="T3339" s="367">
        <v>11103.448275862085</v>
      </c>
      <c r="U3339" s="384">
        <v>10949.275703093237</v>
      </c>
      <c r="V3339" s="367">
        <v>322.00000000000045</v>
      </c>
      <c r="W3339" s="367">
        <v>536666.66666666884</v>
      </c>
      <c r="X3339" s="384">
        <v>25790.422609460045</v>
      </c>
      <c r="Y3339" s="386">
        <v>322.00000000000131</v>
      </c>
      <c r="Z3339" s="367"/>
      <c r="AA3339" s="367"/>
      <c r="AB3339" s="367"/>
      <c r="AC3339" s="367"/>
      <c r="AD3339" s="367"/>
      <c r="AE3339" s="367"/>
      <c r="AF3339" s="367"/>
      <c r="AG3339" s="367"/>
      <c r="AH3339" s="367"/>
      <c r="AI3339" s="367"/>
      <c r="AJ3339" s="367"/>
      <c r="AK3339" s="367"/>
      <c r="AL3339" s="367"/>
      <c r="AM3339" s="367"/>
      <c r="AN3339" s="367"/>
      <c r="AO3339" s="367"/>
      <c r="AP3339" s="367"/>
      <c r="AQ3339" s="367"/>
      <c r="AR3339" s="367"/>
      <c r="AS3339" s="367"/>
      <c r="AT3339" s="367"/>
    </row>
    <row r="3340" spans="2:46" ht="13.8">
      <c r="B3340" s="26">
        <v>53.833333333333108</v>
      </c>
      <c r="C3340" s="363">
        <v>112.33792912172936</v>
      </c>
      <c r="D3340" s="367">
        <v>322.99999999999869</v>
      </c>
      <c r="E3340" s="367">
        <v>15023.255813953559</v>
      </c>
      <c r="F3340" s="367">
        <v>-11307.238771678067</v>
      </c>
      <c r="G3340" s="367">
        <v>323.00000000000159</v>
      </c>
      <c r="H3340" s="367">
        <v>80750</v>
      </c>
      <c r="I3340" s="384">
        <v>-147783.44227525941</v>
      </c>
      <c r="J3340" s="367">
        <v>323</v>
      </c>
      <c r="K3340" s="367">
        <v>19575.757575757492</v>
      </c>
      <c r="L3340" s="384">
        <v>16696.839887628146</v>
      </c>
      <c r="M3340" s="367">
        <v>322.99999999999864</v>
      </c>
      <c r="N3340" s="367">
        <v>323</v>
      </c>
      <c r="O3340" s="384">
        <v>-45.975527130626737</v>
      </c>
      <c r="P3340" s="367">
        <v>4.6835000000000004</v>
      </c>
      <c r="Q3340" s="367">
        <v>323</v>
      </c>
      <c r="R3340" s="384">
        <v>274.49168647647537</v>
      </c>
      <c r="S3340" s="367">
        <v>4.5220000000000002</v>
      </c>
      <c r="T3340" s="367">
        <v>11137.931034482775</v>
      </c>
      <c r="U3340" s="384">
        <v>10943.64892648171</v>
      </c>
      <c r="V3340" s="367">
        <v>323.00000000000051</v>
      </c>
      <c r="W3340" s="367">
        <v>538333.33333333547</v>
      </c>
      <c r="X3340" s="384">
        <v>25869.043370413936</v>
      </c>
      <c r="Y3340" s="386">
        <v>323.00000000000131</v>
      </c>
      <c r="Z3340" s="367"/>
      <c r="AA3340" s="367"/>
      <c r="AB3340" s="367"/>
      <c r="AC3340" s="367"/>
      <c r="AD3340" s="367"/>
      <c r="AE3340" s="367"/>
      <c r="AF3340" s="367"/>
      <c r="AG3340" s="367"/>
      <c r="AH3340" s="367"/>
      <c r="AI3340" s="367"/>
      <c r="AJ3340" s="367"/>
      <c r="AK3340" s="367"/>
      <c r="AL3340" s="367"/>
      <c r="AM3340" s="367"/>
      <c r="AN3340" s="367"/>
      <c r="AO3340" s="367"/>
      <c r="AP3340" s="367"/>
      <c r="AQ3340" s="367"/>
      <c r="AR3340" s="367"/>
      <c r="AS3340" s="367"/>
      <c r="AT3340" s="367"/>
    </row>
    <row r="3341" spans="2:46" ht="13.8">
      <c r="B3341" s="26">
        <v>53.999999999999773</v>
      </c>
      <c r="C3341" s="363">
        <v>112.68547871843496</v>
      </c>
      <c r="D3341" s="367">
        <v>323.99999999999864</v>
      </c>
      <c r="E3341" s="367">
        <v>15069.767441860537</v>
      </c>
      <c r="F3341" s="367">
        <v>-11393.479657727501</v>
      </c>
      <c r="G3341" s="367">
        <v>324.00000000000159</v>
      </c>
      <c r="H3341" s="367">
        <v>81000</v>
      </c>
      <c r="I3341" s="384">
        <v>-148844.14598104823</v>
      </c>
      <c r="J3341" s="367">
        <v>324</v>
      </c>
      <c r="K3341" s="367">
        <v>19636.363636363552</v>
      </c>
      <c r="L3341" s="384">
        <v>16709.315661622662</v>
      </c>
      <c r="M3341" s="367">
        <v>323.99999999999864</v>
      </c>
      <c r="N3341" s="367">
        <v>324</v>
      </c>
      <c r="O3341" s="384">
        <v>-46.752688784692964</v>
      </c>
      <c r="P3341" s="367">
        <v>4.6979999999999995</v>
      </c>
      <c r="Q3341" s="367">
        <v>324</v>
      </c>
      <c r="R3341" s="384">
        <v>275.04189761561736</v>
      </c>
      <c r="S3341" s="367">
        <v>4.5360000000000005</v>
      </c>
      <c r="T3341" s="367">
        <v>11172.413793103466</v>
      </c>
      <c r="U3341" s="384">
        <v>10937.776758301005</v>
      </c>
      <c r="V3341" s="367">
        <v>324.00000000000051</v>
      </c>
      <c r="W3341" s="367">
        <v>540000.0000000021</v>
      </c>
      <c r="X3341" s="384">
        <v>25947.655006171539</v>
      </c>
      <c r="Y3341" s="386">
        <v>324.00000000000125</v>
      </c>
      <c r="Z3341" s="367"/>
      <c r="AA3341" s="367"/>
      <c r="AB3341" s="367"/>
      <c r="AC3341" s="367"/>
      <c r="AD3341" s="367"/>
      <c r="AE3341" s="367"/>
      <c r="AF3341" s="367"/>
      <c r="AG3341" s="367"/>
      <c r="AH3341" s="367"/>
      <c r="AI3341" s="367"/>
      <c r="AJ3341" s="367"/>
      <c r="AK3341" s="367"/>
      <c r="AL3341" s="367"/>
      <c r="AM3341" s="367"/>
      <c r="AN3341" s="367"/>
      <c r="AO3341" s="367"/>
      <c r="AP3341" s="367"/>
      <c r="AQ3341" s="367"/>
      <c r="AR3341" s="367"/>
      <c r="AS3341" s="367"/>
      <c r="AT3341" s="367"/>
    </row>
    <row r="3342" spans="2:46" ht="13.8">
      <c r="B3342" s="26">
        <v>54.166666666666437</v>
      </c>
      <c r="C3342" s="363">
        <v>113.03302679755116</v>
      </c>
      <c r="D3342" s="367">
        <v>324.99999999999864</v>
      </c>
      <c r="E3342" s="367">
        <v>15116.279069767514</v>
      </c>
      <c r="F3342" s="367">
        <v>-11480.036802757595</v>
      </c>
      <c r="G3342" s="367">
        <v>325.00000000000159</v>
      </c>
      <c r="H3342" s="367">
        <v>81250</v>
      </c>
      <c r="I3342" s="384">
        <v>-149908.57295738504</v>
      </c>
      <c r="J3342" s="367">
        <v>325</v>
      </c>
      <c r="K3342" s="367">
        <v>19696.969696969612</v>
      </c>
      <c r="L3342" s="384">
        <v>16721.549353958206</v>
      </c>
      <c r="M3342" s="367">
        <v>324.99999999999864</v>
      </c>
      <c r="N3342" s="367">
        <v>325</v>
      </c>
      <c r="O3342" s="384">
        <v>-47.533769096541853</v>
      </c>
      <c r="P3342" s="367">
        <v>4.7124999999999995</v>
      </c>
      <c r="Q3342" s="367">
        <v>325</v>
      </c>
      <c r="R3342" s="384">
        <v>275.59025932066288</v>
      </c>
      <c r="S3342" s="367">
        <v>4.55</v>
      </c>
      <c r="T3342" s="367">
        <v>11206.896551724156</v>
      </c>
      <c r="U3342" s="384">
        <v>10931.65919855112</v>
      </c>
      <c r="V3342" s="367">
        <v>325.00000000000051</v>
      </c>
      <c r="W3342" s="367">
        <v>541666.66666666872</v>
      </c>
      <c r="X3342" s="384">
        <v>26026.257516732861</v>
      </c>
      <c r="Y3342" s="386">
        <v>325.00000000000125</v>
      </c>
      <c r="Z3342" s="367"/>
      <c r="AA3342" s="367"/>
      <c r="AB3342" s="367"/>
      <c r="AC3342" s="367"/>
      <c r="AD3342" s="367"/>
      <c r="AE3342" s="367"/>
      <c r="AF3342" s="367"/>
      <c r="AG3342" s="367"/>
      <c r="AH3342" s="367"/>
      <c r="AI3342" s="367"/>
      <c r="AJ3342" s="367"/>
      <c r="AK3342" s="367"/>
      <c r="AL3342" s="367"/>
      <c r="AM3342" s="367"/>
      <c r="AN3342" s="367"/>
      <c r="AO3342" s="367"/>
      <c r="AP3342" s="367"/>
      <c r="AQ3342" s="367"/>
      <c r="AR3342" s="367"/>
      <c r="AS3342" s="367"/>
      <c r="AT3342" s="367"/>
    </row>
    <row r="3343" spans="2:46" ht="13.8">
      <c r="B3343" s="26">
        <v>54.333333333333101</v>
      </c>
      <c r="C3343" s="363">
        <v>113.38057335907789</v>
      </c>
      <c r="D3343" s="367">
        <v>325.99999999999864</v>
      </c>
      <c r="E3343" s="367">
        <v>15162.790697674491</v>
      </c>
      <c r="F3343" s="367">
        <v>-11566.910206768356</v>
      </c>
      <c r="G3343" s="367">
        <v>326.00000000000159</v>
      </c>
      <c r="H3343" s="367">
        <v>81500</v>
      </c>
      <c r="I3343" s="384">
        <v>-150976.72320426986</v>
      </c>
      <c r="J3343" s="367">
        <v>326</v>
      </c>
      <c r="K3343" s="367">
        <v>19757.575757575672</v>
      </c>
      <c r="L3343" s="384">
        <v>16733.540964634776</v>
      </c>
      <c r="M3343" s="367">
        <v>325.99999999999864</v>
      </c>
      <c r="N3343" s="367">
        <v>326</v>
      </c>
      <c r="O3343" s="384">
        <v>-48.318768066173398</v>
      </c>
      <c r="P3343" s="367">
        <v>4.7270000000000003</v>
      </c>
      <c r="Q3343" s="367">
        <v>326</v>
      </c>
      <c r="R3343" s="384">
        <v>276.13677159161199</v>
      </c>
      <c r="S3343" s="367">
        <v>4.5640000000000001</v>
      </c>
      <c r="T3343" s="367">
        <v>11241.379310344846</v>
      </c>
      <c r="U3343" s="384">
        <v>10925.296247232058</v>
      </c>
      <c r="V3343" s="367">
        <v>326.00000000000051</v>
      </c>
      <c r="W3343" s="367">
        <v>543333.33333333535</v>
      </c>
      <c r="X3343" s="384">
        <v>26104.850902097904</v>
      </c>
      <c r="Y3343" s="386">
        <v>326.00000000000119</v>
      </c>
      <c r="Z3343" s="367"/>
      <c r="AA3343" s="367"/>
      <c r="AB3343" s="367"/>
      <c r="AC3343" s="367"/>
      <c r="AD3343" s="367"/>
      <c r="AE3343" s="367"/>
      <c r="AF3343" s="367"/>
      <c r="AG3343" s="367"/>
      <c r="AH3343" s="367"/>
      <c r="AI3343" s="367"/>
      <c r="AJ3343" s="367"/>
      <c r="AK3343" s="367"/>
      <c r="AL3343" s="367"/>
      <c r="AM3343" s="367"/>
      <c r="AN3343" s="367"/>
      <c r="AO3343" s="367"/>
      <c r="AP3343" s="367"/>
      <c r="AQ3343" s="367"/>
      <c r="AR3343" s="367"/>
      <c r="AS3343" s="367"/>
      <c r="AT3343" s="367"/>
    </row>
    <row r="3344" spans="2:46" ht="13.8">
      <c r="B3344" s="26">
        <v>54.499999999999766</v>
      </c>
      <c r="C3344" s="363">
        <v>113.72811840301517</v>
      </c>
      <c r="D3344" s="367">
        <v>326.99999999999864</v>
      </c>
      <c r="E3344" s="367">
        <v>15209.302325581468</v>
      </c>
      <c r="F3344" s="367">
        <v>-11654.099869759784</v>
      </c>
      <c r="G3344" s="367">
        <v>327.00000000000159</v>
      </c>
      <c r="H3344" s="367">
        <v>81750</v>
      </c>
      <c r="I3344" s="384">
        <v>-152048.59672170266</v>
      </c>
      <c r="J3344" s="367">
        <v>327</v>
      </c>
      <c r="K3344" s="367">
        <v>19818.181818181733</v>
      </c>
      <c r="L3344" s="384">
        <v>16745.290493652374</v>
      </c>
      <c r="M3344" s="367">
        <v>326.99999999999864</v>
      </c>
      <c r="N3344" s="367">
        <v>327</v>
      </c>
      <c r="O3344" s="384">
        <v>-49.107685693587513</v>
      </c>
      <c r="P3344" s="367">
        <v>4.7415000000000003</v>
      </c>
      <c r="Q3344" s="367">
        <v>327</v>
      </c>
      <c r="R3344" s="384">
        <v>276.68143442846451</v>
      </c>
      <c r="S3344" s="367">
        <v>4.5779999999999994</v>
      </c>
      <c r="T3344" s="367">
        <v>11275.862068965536</v>
      </c>
      <c r="U3344" s="384">
        <v>10918.687904343817</v>
      </c>
      <c r="V3344" s="367">
        <v>327.00000000000057</v>
      </c>
      <c r="W3344" s="367">
        <v>545000.00000000198</v>
      </c>
      <c r="X3344" s="384">
        <v>26183.435162266655</v>
      </c>
      <c r="Y3344" s="386">
        <v>327.00000000000119</v>
      </c>
      <c r="Z3344" s="367"/>
      <c r="AA3344" s="367"/>
      <c r="AB3344" s="367"/>
      <c r="AC3344" s="367"/>
      <c r="AD3344" s="367"/>
      <c r="AE3344" s="367"/>
      <c r="AF3344" s="367"/>
      <c r="AG3344" s="367"/>
      <c r="AH3344" s="367"/>
      <c r="AI3344" s="367"/>
      <c r="AJ3344" s="367"/>
      <c r="AK3344" s="367"/>
      <c r="AL3344" s="367"/>
      <c r="AM3344" s="367"/>
      <c r="AN3344" s="367"/>
      <c r="AO3344" s="367"/>
      <c r="AP3344" s="367"/>
      <c r="AQ3344" s="367"/>
      <c r="AR3344" s="367"/>
      <c r="AS3344" s="367"/>
      <c r="AT3344" s="367"/>
    </row>
    <row r="3345" spans="2:46" ht="13.8">
      <c r="B3345" s="26">
        <v>54.66666666666643</v>
      </c>
      <c r="C3345" s="363">
        <v>114.07566192936297</v>
      </c>
      <c r="D3345" s="367">
        <v>327.99999999999858</v>
      </c>
      <c r="E3345" s="367">
        <v>15255.813953488445</v>
      </c>
      <c r="F3345" s="367">
        <v>-11741.605791731874</v>
      </c>
      <c r="G3345" s="367">
        <v>328.00000000000159</v>
      </c>
      <c r="H3345" s="367">
        <v>82000</v>
      </c>
      <c r="I3345" s="384">
        <v>-153124.19350968339</v>
      </c>
      <c r="J3345" s="367">
        <v>327.99999999999994</v>
      </c>
      <c r="K3345" s="367">
        <v>19878.787878787793</v>
      </c>
      <c r="L3345" s="384">
        <v>16756.797941011002</v>
      </c>
      <c r="M3345" s="367">
        <v>327.99999999999864</v>
      </c>
      <c r="N3345" s="367">
        <v>328</v>
      </c>
      <c r="O3345" s="384">
        <v>-49.900521978784219</v>
      </c>
      <c r="P3345" s="367">
        <v>4.7560000000000002</v>
      </c>
      <c r="Q3345" s="367">
        <v>328</v>
      </c>
      <c r="R3345" s="384">
        <v>277.22424783122057</v>
      </c>
      <c r="S3345" s="367">
        <v>4.5919999999999996</v>
      </c>
      <c r="T3345" s="367">
        <v>11310.344827586227</v>
      </c>
      <c r="U3345" s="384">
        <v>10911.834169886393</v>
      </c>
      <c r="V3345" s="367">
        <v>328.00000000000057</v>
      </c>
      <c r="W3345" s="367">
        <v>546666.66666666861</v>
      </c>
      <c r="X3345" s="384">
        <v>26262.010297239129</v>
      </c>
      <c r="Y3345" s="386">
        <v>328.00000000000114</v>
      </c>
      <c r="Z3345" s="367"/>
      <c r="AA3345" s="367"/>
      <c r="AB3345" s="367"/>
      <c r="AC3345" s="367"/>
      <c r="AD3345" s="367"/>
      <c r="AE3345" s="367"/>
      <c r="AF3345" s="367"/>
      <c r="AG3345" s="367"/>
      <c r="AH3345" s="367"/>
      <c r="AI3345" s="367"/>
      <c r="AJ3345" s="367"/>
      <c r="AK3345" s="367"/>
      <c r="AL3345" s="367"/>
      <c r="AM3345" s="367"/>
      <c r="AN3345" s="367"/>
      <c r="AO3345" s="367"/>
      <c r="AP3345" s="367"/>
      <c r="AQ3345" s="367"/>
      <c r="AR3345" s="367"/>
      <c r="AS3345" s="367"/>
      <c r="AT3345" s="367"/>
    </row>
    <row r="3346" spans="2:46" ht="13.8">
      <c r="B3346" s="26">
        <v>54.833333333333094</v>
      </c>
      <c r="C3346" s="363">
        <v>114.42320393812135</v>
      </c>
      <c r="D3346" s="367">
        <v>328.99999999999858</v>
      </c>
      <c r="E3346" s="367">
        <v>15302.325581395422</v>
      </c>
      <c r="F3346" s="367">
        <v>-11829.427972684633</v>
      </c>
      <c r="G3346" s="367">
        <v>329.00000000000159</v>
      </c>
      <c r="H3346" s="367">
        <v>82250</v>
      </c>
      <c r="I3346" s="384">
        <v>-154203.51356821222</v>
      </c>
      <c r="J3346" s="367">
        <v>328.99999999999994</v>
      </c>
      <c r="K3346" s="367">
        <v>19939.393939393853</v>
      </c>
      <c r="L3346" s="384">
        <v>16768.063306710654</v>
      </c>
      <c r="M3346" s="367">
        <v>328.99999999999858</v>
      </c>
      <c r="N3346" s="367">
        <v>329</v>
      </c>
      <c r="O3346" s="384">
        <v>-50.697276921763546</v>
      </c>
      <c r="P3346" s="367">
        <v>4.7705000000000002</v>
      </c>
      <c r="Q3346" s="367">
        <v>329</v>
      </c>
      <c r="R3346" s="384">
        <v>277.76521179988009</v>
      </c>
      <c r="S3346" s="367">
        <v>4.6059999999999999</v>
      </c>
      <c r="T3346" s="367">
        <v>11344.827586206917</v>
      </c>
      <c r="U3346" s="384">
        <v>10904.735043859797</v>
      </c>
      <c r="V3346" s="367">
        <v>329.00000000000057</v>
      </c>
      <c r="W3346" s="367">
        <v>548333.33333333523</v>
      </c>
      <c r="X3346" s="384">
        <v>26340.576307015319</v>
      </c>
      <c r="Y3346" s="386">
        <v>329.00000000000114</v>
      </c>
      <c r="Z3346" s="367"/>
      <c r="AA3346" s="367"/>
      <c r="AB3346" s="367"/>
      <c r="AC3346" s="367"/>
      <c r="AD3346" s="367"/>
      <c r="AE3346" s="367"/>
      <c r="AF3346" s="367"/>
      <c r="AG3346" s="367"/>
      <c r="AH3346" s="367"/>
      <c r="AI3346" s="367"/>
      <c r="AJ3346" s="367"/>
      <c r="AK3346" s="367"/>
      <c r="AL3346" s="367"/>
      <c r="AM3346" s="367"/>
      <c r="AN3346" s="367"/>
      <c r="AO3346" s="367"/>
      <c r="AP3346" s="367"/>
      <c r="AQ3346" s="367"/>
      <c r="AR3346" s="367"/>
      <c r="AS3346" s="367"/>
      <c r="AT3346" s="367"/>
    </row>
    <row r="3347" spans="2:46" ht="13.8">
      <c r="B3347" s="26">
        <v>54.999999999999758</v>
      </c>
      <c r="C3347" s="363">
        <v>114.77074442929025</v>
      </c>
      <c r="D3347" s="367">
        <v>329.99999999999858</v>
      </c>
      <c r="E3347" s="367">
        <v>15348.837209302399</v>
      </c>
      <c r="F3347" s="367">
        <v>-11917.566412618055</v>
      </c>
      <c r="G3347" s="367">
        <v>330.00000000000159</v>
      </c>
      <c r="H3347" s="367">
        <v>82500</v>
      </c>
      <c r="I3347" s="384">
        <v>-155286.55689728903</v>
      </c>
      <c r="J3347" s="367">
        <v>329.99999999999994</v>
      </c>
      <c r="K3347" s="367">
        <v>19999.999999999913</v>
      </c>
      <c r="L3347" s="384">
        <v>16779.086590751336</v>
      </c>
      <c r="M3347" s="367">
        <v>329.99999999999858</v>
      </c>
      <c r="N3347" s="367">
        <v>330</v>
      </c>
      <c r="O3347" s="384">
        <v>-51.497950522525471</v>
      </c>
      <c r="P3347" s="367">
        <v>4.7850000000000001</v>
      </c>
      <c r="Q3347" s="367">
        <v>330</v>
      </c>
      <c r="R3347" s="384">
        <v>278.30432633444315</v>
      </c>
      <c r="S3347" s="367">
        <v>4.62</v>
      </c>
      <c r="T3347" s="367">
        <v>11379.310344827607</v>
      </c>
      <c r="U3347" s="384">
        <v>10897.390526264018</v>
      </c>
      <c r="V3347" s="367">
        <v>330.00000000000063</v>
      </c>
      <c r="W3347" s="367">
        <v>550000.00000000186</v>
      </c>
      <c r="X3347" s="384">
        <v>26419.133191595229</v>
      </c>
      <c r="Y3347" s="386">
        <v>330.00000000000114</v>
      </c>
      <c r="Z3347" s="367"/>
      <c r="AA3347" s="367"/>
      <c r="AB3347" s="367"/>
      <c r="AC3347" s="367"/>
      <c r="AD3347" s="367"/>
      <c r="AE3347" s="367"/>
      <c r="AF3347" s="367"/>
      <c r="AG3347" s="367"/>
      <c r="AH3347" s="367"/>
      <c r="AI3347" s="367"/>
      <c r="AJ3347" s="367"/>
      <c r="AK3347" s="367"/>
      <c r="AL3347" s="367"/>
      <c r="AM3347" s="367"/>
      <c r="AN3347" s="367"/>
      <c r="AO3347" s="367"/>
      <c r="AP3347" s="367"/>
      <c r="AQ3347" s="367"/>
      <c r="AR3347" s="367"/>
      <c r="AS3347" s="367"/>
      <c r="AT3347" s="367"/>
    </row>
    <row r="3348" spans="2:46" ht="13.8">
      <c r="B3348" s="26">
        <v>55.166666666666423</v>
      </c>
      <c r="C3348" s="363">
        <v>115.11828340286969</v>
      </c>
      <c r="D3348" s="367">
        <v>330.99999999999852</v>
      </c>
      <c r="E3348" s="367">
        <v>15395.348837209376</v>
      </c>
      <c r="F3348" s="367">
        <v>-12006.021111532147</v>
      </c>
      <c r="G3348" s="367">
        <v>331.00000000000165</v>
      </c>
      <c r="H3348" s="367">
        <v>82750</v>
      </c>
      <c r="I3348" s="384">
        <v>-156373.3234969138</v>
      </c>
      <c r="J3348" s="367">
        <v>330.99999999999994</v>
      </c>
      <c r="K3348" s="367">
        <v>20060.606060605973</v>
      </c>
      <c r="L3348" s="384">
        <v>16789.867793133042</v>
      </c>
      <c r="M3348" s="367">
        <v>330.99999999999858</v>
      </c>
      <c r="N3348" s="367">
        <v>331</v>
      </c>
      <c r="O3348" s="384">
        <v>-52.302542781070024</v>
      </c>
      <c r="P3348" s="367">
        <v>4.7995000000000001</v>
      </c>
      <c r="Q3348" s="367">
        <v>331</v>
      </c>
      <c r="R3348" s="384">
        <v>278.84159143490967</v>
      </c>
      <c r="S3348" s="367">
        <v>4.6340000000000003</v>
      </c>
      <c r="T3348" s="367">
        <v>11413.793103448297</v>
      </c>
      <c r="U3348" s="384">
        <v>10889.800617099061</v>
      </c>
      <c r="V3348" s="367">
        <v>331.00000000000063</v>
      </c>
      <c r="W3348" s="367">
        <v>551666.66666666849</v>
      </c>
      <c r="X3348" s="384">
        <v>26497.680950978851</v>
      </c>
      <c r="Y3348" s="386">
        <v>331.00000000000108</v>
      </c>
      <c r="Z3348" s="367"/>
      <c r="AA3348" s="367"/>
      <c r="AB3348" s="367"/>
      <c r="AC3348" s="367"/>
      <c r="AD3348" s="367"/>
      <c r="AE3348" s="367"/>
      <c r="AF3348" s="367"/>
      <c r="AG3348" s="367"/>
      <c r="AH3348" s="367"/>
      <c r="AI3348" s="367"/>
      <c r="AJ3348" s="367"/>
      <c r="AK3348" s="367"/>
      <c r="AL3348" s="367"/>
      <c r="AM3348" s="367"/>
      <c r="AN3348" s="367"/>
      <c r="AO3348" s="367"/>
      <c r="AP3348" s="367"/>
      <c r="AQ3348" s="367"/>
      <c r="AR3348" s="367"/>
      <c r="AS3348" s="367"/>
      <c r="AT3348" s="367"/>
    </row>
    <row r="3349" spans="2:46" ht="13.8">
      <c r="B3349" s="26">
        <v>55.333333333333087</v>
      </c>
      <c r="C3349" s="363">
        <v>115.4658208588597</v>
      </c>
      <c r="D3349" s="367">
        <v>331.99999999999852</v>
      </c>
      <c r="E3349" s="367">
        <v>15441.860465116353</v>
      </c>
      <c r="F3349" s="367">
        <v>-12094.7920694269</v>
      </c>
      <c r="G3349" s="367">
        <v>332.00000000000165</v>
      </c>
      <c r="H3349" s="367">
        <v>83000</v>
      </c>
      <c r="I3349" s="384">
        <v>-157463.81336708661</v>
      </c>
      <c r="J3349" s="367">
        <v>331.99999999999994</v>
      </c>
      <c r="K3349" s="367">
        <v>20121.212121212033</v>
      </c>
      <c r="L3349" s="384">
        <v>16800.406913855775</v>
      </c>
      <c r="M3349" s="367">
        <v>331.99999999999858</v>
      </c>
      <c r="N3349" s="367">
        <v>332</v>
      </c>
      <c r="O3349" s="384">
        <v>-53.111053697397161</v>
      </c>
      <c r="P3349" s="367">
        <v>4.8140000000000001</v>
      </c>
      <c r="Q3349" s="367">
        <v>332</v>
      </c>
      <c r="R3349" s="384">
        <v>279.37700710127979</v>
      </c>
      <c r="S3349" s="367">
        <v>4.6480000000000006</v>
      </c>
      <c r="T3349" s="367">
        <v>11448.275862068987</v>
      </c>
      <c r="U3349" s="384">
        <v>10881.965316364927</v>
      </c>
      <c r="V3349" s="367">
        <v>332.00000000000063</v>
      </c>
      <c r="W3349" s="367">
        <v>553333.33333333512</v>
      </c>
      <c r="X3349" s="384">
        <v>26576.219585166193</v>
      </c>
      <c r="Y3349" s="386">
        <v>332.00000000000108</v>
      </c>
      <c r="Z3349" s="367"/>
      <c r="AA3349" s="367"/>
      <c r="AB3349" s="367"/>
      <c r="AC3349" s="367"/>
      <c r="AD3349" s="367"/>
      <c r="AE3349" s="367"/>
      <c r="AF3349" s="367"/>
      <c r="AG3349" s="367"/>
      <c r="AH3349" s="367"/>
      <c r="AI3349" s="367"/>
      <c r="AJ3349" s="367"/>
      <c r="AK3349" s="367"/>
      <c r="AL3349" s="367"/>
      <c r="AM3349" s="367"/>
      <c r="AN3349" s="367"/>
      <c r="AO3349" s="367"/>
      <c r="AP3349" s="367"/>
      <c r="AQ3349" s="367"/>
      <c r="AR3349" s="367"/>
      <c r="AS3349" s="367"/>
      <c r="AT3349" s="367"/>
    </row>
    <row r="3350" spans="2:46" ht="13.8">
      <c r="B3350" s="26">
        <v>55.499999999999751</v>
      </c>
      <c r="C3350" s="363">
        <v>115.81335679726025</v>
      </c>
      <c r="D3350" s="367">
        <v>332.99999999999852</v>
      </c>
      <c r="E3350" s="367">
        <v>15488.37209302333</v>
      </c>
      <c r="F3350" s="367">
        <v>-12183.879286302317</v>
      </c>
      <c r="G3350" s="367">
        <v>333.00000000000165</v>
      </c>
      <c r="H3350" s="367">
        <v>83250</v>
      </c>
      <c r="I3350" s="384">
        <v>-158558.0265078074</v>
      </c>
      <c r="J3350" s="367">
        <v>332.99999999999994</v>
      </c>
      <c r="K3350" s="367">
        <v>20181.818181818093</v>
      </c>
      <c r="L3350" s="384">
        <v>16810.703952919543</v>
      </c>
      <c r="M3350" s="367">
        <v>332.99999999999858</v>
      </c>
      <c r="N3350" s="367">
        <v>333</v>
      </c>
      <c r="O3350" s="384">
        <v>-53.923483271506932</v>
      </c>
      <c r="P3350" s="367">
        <v>4.8285</v>
      </c>
      <c r="Q3350" s="367">
        <v>333</v>
      </c>
      <c r="R3350" s="384">
        <v>279.91057333355332</v>
      </c>
      <c r="S3350" s="367">
        <v>4.6619999999999999</v>
      </c>
      <c r="T3350" s="367">
        <v>11482.758620689678</v>
      </c>
      <c r="U3350" s="384">
        <v>10873.884624061613</v>
      </c>
      <c r="V3350" s="367">
        <v>333.00000000000063</v>
      </c>
      <c r="W3350" s="367">
        <v>555000.00000000175</v>
      </c>
      <c r="X3350" s="384">
        <v>26654.749094157247</v>
      </c>
      <c r="Y3350" s="386">
        <v>333.00000000000102</v>
      </c>
      <c r="Z3350" s="367"/>
      <c r="AA3350" s="367"/>
      <c r="AB3350" s="367"/>
      <c r="AC3350" s="367"/>
      <c r="AD3350" s="367"/>
      <c r="AE3350" s="367"/>
      <c r="AF3350" s="367"/>
      <c r="AG3350" s="367"/>
      <c r="AH3350" s="367"/>
      <c r="AI3350" s="367"/>
      <c r="AJ3350" s="367"/>
      <c r="AK3350" s="367"/>
      <c r="AL3350" s="367"/>
      <c r="AM3350" s="367"/>
      <c r="AN3350" s="367"/>
      <c r="AO3350" s="367"/>
      <c r="AP3350" s="367"/>
      <c r="AQ3350" s="367"/>
      <c r="AR3350" s="367"/>
      <c r="AS3350" s="367"/>
      <c r="AT3350" s="367"/>
    </row>
    <row r="3351" spans="2:46" ht="13.8">
      <c r="B3351" s="26">
        <v>55.666666666666416</v>
      </c>
      <c r="C3351" s="363">
        <v>116.16089121807134</v>
      </c>
      <c r="D3351" s="367">
        <v>333.99999999999852</v>
      </c>
      <c r="E3351" s="367">
        <v>15534.883720930307</v>
      </c>
      <c r="F3351" s="367">
        <v>-12273.282762158402</v>
      </c>
      <c r="G3351" s="367">
        <v>334.00000000000165</v>
      </c>
      <c r="H3351" s="367">
        <v>83500</v>
      </c>
      <c r="I3351" s="384">
        <v>-159655.96291907621</v>
      </c>
      <c r="J3351" s="367">
        <v>333.99999999999994</v>
      </c>
      <c r="K3351" s="367">
        <v>20242.424242424153</v>
      </c>
      <c r="L3351" s="384">
        <v>16820.75891032433</v>
      </c>
      <c r="M3351" s="367">
        <v>333.99999999999858</v>
      </c>
      <c r="N3351" s="367">
        <v>334</v>
      </c>
      <c r="O3351" s="384">
        <v>-54.739831503399294</v>
      </c>
      <c r="P3351" s="367">
        <v>4.843</v>
      </c>
      <c r="Q3351" s="367">
        <v>334</v>
      </c>
      <c r="R3351" s="384">
        <v>280.44229013173032</v>
      </c>
      <c r="S3351" s="367">
        <v>4.6759999999999993</v>
      </c>
      <c r="T3351" s="367">
        <v>11517.241379310368</v>
      </c>
      <c r="U3351" s="384">
        <v>10865.558540189119</v>
      </c>
      <c r="V3351" s="367">
        <v>334.00000000000068</v>
      </c>
      <c r="W3351" s="367">
        <v>556666.66666666837</v>
      </c>
      <c r="X3351" s="384">
        <v>26733.269477952028</v>
      </c>
      <c r="Y3351" s="386">
        <v>334.00000000000102</v>
      </c>
      <c r="Z3351" s="367"/>
      <c r="AA3351" s="367"/>
      <c r="AB3351" s="367"/>
      <c r="AC3351" s="367"/>
      <c r="AD3351" s="367"/>
      <c r="AE3351" s="367"/>
      <c r="AF3351" s="367"/>
      <c r="AG3351" s="367"/>
      <c r="AH3351" s="367"/>
      <c r="AI3351" s="367"/>
      <c r="AJ3351" s="367"/>
      <c r="AK3351" s="367"/>
      <c r="AL3351" s="367"/>
      <c r="AM3351" s="367"/>
      <c r="AN3351" s="367"/>
      <c r="AO3351" s="367"/>
      <c r="AP3351" s="367"/>
      <c r="AQ3351" s="367"/>
      <c r="AR3351" s="367"/>
      <c r="AS3351" s="367"/>
      <c r="AT3351" s="367"/>
    </row>
    <row r="3352" spans="2:46" ht="13.8">
      <c r="B3352" s="26">
        <v>55.83333333333308</v>
      </c>
      <c r="C3352" s="363">
        <v>116.50842412129298</v>
      </c>
      <c r="D3352" s="367">
        <v>334.99999999999847</v>
      </c>
      <c r="E3352" s="367">
        <v>15581.395348837284</v>
      </c>
      <c r="F3352" s="367">
        <v>-12363.002496995148</v>
      </c>
      <c r="G3352" s="367">
        <v>335.00000000000165</v>
      </c>
      <c r="H3352" s="367">
        <v>83750</v>
      </c>
      <c r="I3352" s="384">
        <v>-160757.622600893</v>
      </c>
      <c r="J3352" s="367">
        <v>334.99999999999994</v>
      </c>
      <c r="K3352" s="367">
        <v>20303.030303030213</v>
      </c>
      <c r="L3352" s="384">
        <v>16830.571786070148</v>
      </c>
      <c r="M3352" s="367">
        <v>334.99999999999852</v>
      </c>
      <c r="N3352" s="367">
        <v>335</v>
      </c>
      <c r="O3352" s="384">
        <v>-55.56009839307427</v>
      </c>
      <c r="P3352" s="367">
        <v>4.8574999999999999</v>
      </c>
      <c r="Q3352" s="367">
        <v>335</v>
      </c>
      <c r="R3352" s="384">
        <v>280.97215749581079</v>
      </c>
      <c r="S3352" s="367">
        <v>4.6899999999999995</v>
      </c>
      <c r="T3352" s="367">
        <v>11551.724137931058</v>
      </c>
      <c r="U3352" s="384">
        <v>10856.987064747447</v>
      </c>
      <c r="V3352" s="367">
        <v>335.00000000000068</v>
      </c>
      <c r="W3352" s="367">
        <v>558333.333333335</v>
      </c>
      <c r="X3352" s="384">
        <v>26811.780736550518</v>
      </c>
      <c r="Y3352" s="386">
        <v>335.00000000000097</v>
      </c>
      <c r="Z3352" s="367"/>
      <c r="AA3352" s="367"/>
      <c r="AB3352" s="367"/>
      <c r="AC3352" s="367"/>
      <c r="AD3352" s="367"/>
      <c r="AE3352" s="367"/>
      <c r="AF3352" s="367"/>
      <c r="AG3352" s="367"/>
      <c r="AH3352" s="367"/>
      <c r="AI3352" s="367"/>
      <c r="AJ3352" s="367"/>
      <c r="AK3352" s="367"/>
      <c r="AL3352" s="367"/>
      <c r="AM3352" s="367"/>
      <c r="AN3352" s="367"/>
      <c r="AO3352" s="367"/>
      <c r="AP3352" s="367"/>
      <c r="AQ3352" s="367"/>
      <c r="AR3352" s="367"/>
      <c r="AS3352" s="367"/>
      <c r="AT3352" s="367"/>
    </row>
    <row r="3353" spans="2:46" ht="13.8">
      <c r="B3353" s="26">
        <v>55.999999999999744</v>
      </c>
      <c r="C3353" s="363">
        <v>116.85595550692514</v>
      </c>
      <c r="D3353" s="367">
        <v>335.99999999999847</v>
      </c>
      <c r="E3353" s="367">
        <v>15627.906976744262</v>
      </c>
      <c r="F3353" s="367">
        <v>-12453.038490812563</v>
      </c>
      <c r="G3353" s="367">
        <v>336.00000000000165</v>
      </c>
      <c r="H3353" s="367">
        <v>84000</v>
      </c>
      <c r="I3353" s="384">
        <v>-161863.00555325777</v>
      </c>
      <c r="J3353" s="367">
        <v>335.99999999999994</v>
      </c>
      <c r="K3353" s="367">
        <v>20363.636363636273</v>
      </c>
      <c r="L3353" s="384">
        <v>16840.142580156993</v>
      </c>
      <c r="M3353" s="367">
        <v>335.99999999999852</v>
      </c>
      <c r="N3353" s="367">
        <v>336</v>
      </c>
      <c r="O3353" s="384">
        <v>-56.384283940531851</v>
      </c>
      <c r="P3353" s="367">
        <v>4.8719999999999999</v>
      </c>
      <c r="Q3353" s="367">
        <v>336</v>
      </c>
      <c r="R3353" s="384">
        <v>281.50017542579485</v>
      </c>
      <c r="S3353" s="367">
        <v>4.7039999999999997</v>
      </c>
      <c r="T3353" s="367">
        <v>11586.206896551748</v>
      </c>
      <c r="U3353" s="384">
        <v>10848.170197736597</v>
      </c>
      <c r="V3353" s="367">
        <v>336.00000000000068</v>
      </c>
      <c r="W3353" s="367">
        <v>560000.00000000163</v>
      </c>
      <c r="X3353" s="384">
        <v>26890.282869952727</v>
      </c>
      <c r="Y3353" s="386">
        <v>336.00000000000097</v>
      </c>
      <c r="Z3353" s="367"/>
      <c r="AA3353" s="367"/>
      <c r="AB3353" s="367"/>
      <c r="AC3353" s="367"/>
      <c r="AD3353" s="367"/>
      <c r="AE3353" s="367"/>
      <c r="AF3353" s="367"/>
      <c r="AG3353" s="367"/>
      <c r="AH3353" s="367"/>
      <c r="AI3353" s="367"/>
      <c r="AJ3353" s="367"/>
      <c r="AK3353" s="367"/>
      <c r="AL3353" s="367"/>
      <c r="AM3353" s="367"/>
      <c r="AN3353" s="367"/>
      <c r="AO3353" s="367"/>
      <c r="AP3353" s="367"/>
      <c r="AQ3353" s="367"/>
      <c r="AR3353" s="367"/>
      <c r="AS3353" s="367"/>
      <c r="AT3353" s="367"/>
    </row>
    <row r="3354" spans="2:46" ht="13.8">
      <c r="B3354" s="26">
        <v>56.166666666666409</v>
      </c>
      <c r="C3354" s="363">
        <v>117.20348537496788</v>
      </c>
      <c r="D3354" s="367">
        <v>336.99999999999847</v>
      </c>
      <c r="E3354" s="367">
        <v>15674.418604651239</v>
      </c>
      <c r="F3354" s="367">
        <v>-12543.390743610642</v>
      </c>
      <c r="G3354" s="367">
        <v>337.00000000000165</v>
      </c>
      <c r="H3354" s="367">
        <v>84250</v>
      </c>
      <c r="I3354" s="384">
        <v>-162972.11177617055</v>
      </c>
      <c r="J3354" s="367">
        <v>336.99999999999994</v>
      </c>
      <c r="K3354" s="367">
        <v>20424.242424242333</v>
      </c>
      <c r="L3354" s="384">
        <v>16849.471292584865</v>
      </c>
      <c r="M3354" s="367">
        <v>336.99999999999852</v>
      </c>
      <c r="N3354" s="367">
        <v>337</v>
      </c>
      <c r="O3354" s="384">
        <v>-57.212388145772053</v>
      </c>
      <c r="P3354" s="367">
        <v>4.8864999999999998</v>
      </c>
      <c r="Q3354" s="367">
        <v>337</v>
      </c>
      <c r="R3354" s="384">
        <v>282.02634392168233</v>
      </c>
      <c r="S3354" s="367">
        <v>4.718</v>
      </c>
      <c r="T3354" s="367">
        <v>11620.689655172439</v>
      </c>
      <c r="U3354" s="384">
        <v>10839.107939156565</v>
      </c>
      <c r="V3354" s="367">
        <v>337.00000000000074</v>
      </c>
      <c r="W3354" s="367">
        <v>561666.66666666826</v>
      </c>
      <c r="X3354" s="384">
        <v>26968.775878158656</v>
      </c>
      <c r="Y3354" s="386">
        <v>337.00000000000097</v>
      </c>
      <c r="Z3354" s="367"/>
      <c r="AA3354" s="367"/>
      <c r="AB3354" s="367"/>
      <c r="AC3354" s="367"/>
      <c r="AD3354" s="367"/>
      <c r="AE3354" s="367"/>
      <c r="AF3354" s="367"/>
      <c r="AG3354" s="367"/>
      <c r="AH3354" s="367"/>
      <c r="AI3354" s="367"/>
      <c r="AJ3354" s="367"/>
      <c r="AK3354" s="367"/>
      <c r="AL3354" s="367"/>
      <c r="AM3354" s="367"/>
      <c r="AN3354" s="367"/>
      <c r="AO3354" s="367"/>
      <c r="AP3354" s="367"/>
      <c r="AQ3354" s="367"/>
      <c r="AR3354" s="367"/>
      <c r="AS3354" s="367"/>
      <c r="AT3354" s="367"/>
    </row>
    <row r="3355" spans="2:46" ht="13.8">
      <c r="B3355" s="26">
        <v>56.333333333333073</v>
      </c>
      <c r="C3355" s="363">
        <v>117.55101372542116</v>
      </c>
      <c r="D3355" s="367">
        <v>337.99999999999847</v>
      </c>
      <c r="E3355" s="367">
        <v>15720.930232558216</v>
      </c>
      <c r="F3355" s="367">
        <v>-12634.059255389389</v>
      </c>
      <c r="G3355" s="367">
        <v>338.00000000000165</v>
      </c>
      <c r="H3355" s="367">
        <v>84500</v>
      </c>
      <c r="I3355" s="384">
        <v>-164084.94126963135</v>
      </c>
      <c r="J3355" s="367">
        <v>337.99999999999994</v>
      </c>
      <c r="K3355" s="367">
        <v>20484.848484848393</v>
      </c>
      <c r="L3355" s="384">
        <v>16858.557923353765</v>
      </c>
      <c r="M3355" s="367">
        <v>337.99999999999852</v>
      </c>
      <c r="N3355" s="367">
        <v>338</v>
      </c>
      <c r="O3355" s="384">
        <v>-58.044411008794846</v>
      </c>
      <c r="P3355" s="367">
        <v>4.9009999999999998</v>
      </c>
      <c r="Q3355" s="367">
        <v>338</v>
      </c>
      <c r="R3355" s="384">
        <v>282.55066298347339</v>
      </c>
      <c r="S3355" s="367">
        <v>4.7320000000000002</v>
      </c>
      <c r="T3355" s="367">
        <v>11655.172413793129</v>
      </c>
      <c r="U3355" s="384">
        <v>10829.800289007359</v>
      </c>
      <c r="V3355" s="367">
        <v>338.00000000000074</v>
      </c>
      <c r="W3355" s="367">
        <v>563333.33333333489</v>
      </c>
      <c r="X3355" s="384">
        <v>27047.259761168298</v>
      </c>
      <c r="Y3355" s="386">
        <v>338.00000000000091</v>
      </c>
      <c r="Z3355" s="367"/>
      <c r="AA3355" s="367"/>
      <c r="AB3355" s="367"/>
      <c r="AC3355" s="367"/>
      <c r="AD3355" s="367"/>
      <c r="AE3355" s="367"/>
      <c r="AF3355" s="367"/>
      <c r="AG3355" s="367"/>
      <c r="AH3355" s="367"/>
      <c r="AI3355" s="367"/>
      <c r="AJ3355" s="367"/>
      <c r="AK3355" s="367"/>
      <c r="AL3355" s="367"/>
      <c r="AM3355" s="367"/>
      <c r="AN3355" s="367"/>
      <c r="AO3355" s="367"/>
      <c r="AP3355" s="367"/>
      <c r="AQ3355" s="367"/>
      <c r="AR3355" s="367"/>
      <c r="AS3355" s="367"/>
      <c r="AT3355" s="367"/>
    </row>
    <row r="3356" spans="2:46" ht="13.8">
      <c r="B3356" s="26">
        <v>56.499999999999737</v>
      </c>
      <c r="C3356" s="363">
        <v>117.89854055828496</v>
      </c>
      <c r="D3356" s="367">
        <v>338.99999999999841</v>
      </c>
      <c r="E3356" s="367">
        <v>15767.441860465193</v>
      </c>
      <c r="F3356" s="367">
        <v>-12725.044026148795</v>
      </c>
      <c r="G3356" s="367">
        <v>339.00000000000165</v>
      </c>
      <c r="H3356" s="367">
        <v>84750</v>
      </c>
      <c r="I3356" s="384">
        <v>-165201.49403364013</v>
      </c>
      <c r="J3356" s="367">
        <v>338.99999999999994</v>
      </c>
      <c r="K3356" s="367">
        <v>20545.454545454453</v>
      </c>
      <c r="L3356" s="384">
        <v>16867.402472463695</v>
      </c>
      <c r="M3356" s="367">
        <v>338.99999999999852</v>
      </c>
      <c r="N3356" s="367">
        <v>339</v>
      </c>
      <c r="O3356" s="384">
        <v>-58.880352529600252</v>
      </c>
      <c r="P3356" s="367">
        <v>4.9154999999999998</v>
      </c>
      <c r="Q3356" s="367">
        <v>339</v>
      </c>
      <c r="R3356" s="384">
        <v>283.07313261116792</v>
      </c>
      <c r="S3356" s="367">
        <v>4.7460000000000004</v>
      </c>
      <c r="T3356" s="367">
        <v>11689.655172413819</v>
      </c>
      <c r="U3356" s="384">
        <v>10820.247247288973</v>
      </c>
      <c r="V3356" s="367">
        <v>339.00000000000074</v>
      </c>
      <c r="W3356" s="367">
        <v>565000.00000000151</v>
      </c>
      <c r="X3356" s="384">
        <v>27125.734518981655</v>
      </c>
      <c r="Y3356" s="386">
        <v>339.00000000000091</v>
      </c>
      <c r="Z3356" s="367"/>
      <c r="AA3356" s="367"/>
      <c r="AB3356" s="367"/>
      <c r="AC3356" s="367"/>
      <c r="AD3356" s="367"/>
      <c r="AE3356" s="367"/>
      <c r="AF3356" s="367"/>
      <c r="AG3356" s="367"/>
      <c r="AH3356" s="367"/>
      <c r="AI3356" s="367"/>
      <c r="AJ3356" s="367"/>
      <c r="AK3356" s="367"/>
      <c r="AL3356" s="367"/>
      <c r="AM3356" s="367"/>
      <c r="AN3356" s="367"/>
      <c r="AO3356" s="367"/>
      <c r="AP3356" s="367"/>
      <c r="AQ3356" s="367"/>
      <c r="AR3356" s="367"/>
      <c r="AS3356" s="367"/>
      <c r="AT3356" s="367"/>
    </row>
    <row r="3357" spans="2:46" ht="13.8">
      <c r="B3357" s="26">
        <v>56.666666666666401</v>
      </c>
      <c r="C3357" s="363">
        <v>118.24606587355932</v>
      </c>
      <c r="D3357" s="367">
        <v>339.99999999999841</v>
      </c>
      <c r="E3357" s="367">
        <v>15813.95348837217</v>
      </c>
      <c r="F3357" s="367">
        <v>-12816.345055888876</v>
      </c>
      <c r="G3357" s="367">
        <v>340.00000000000171</v>
      </c>
      <c r="H3357" s="367">
        <v>85000</v>
      </c>
      <c r="I3357" s="384">
        <v>-166321.77006819693</v>
      </c>
      <c r="J3357" s="367">
        <v>339.99999999999994</v>
      </c>
      <c r="K3357" s="367">
        <v>20606.060606060513</v>
      </c>
      <c r="L3357" s="384">
        <v>16876.004939914648</v>
      </c>
      <c r="M3357" s="367">
        <v>339.99999999999847</v>
      </c>
      <c r="N3357" s="367">
        <v>340</v>
      </c>
      <c r="O3357" s="384">
        <v>-59.720212708188328</v>
      </c>
      <c r="P3357" s="367">
        <v>4.9300000000000006</v>
      </c>
      <c r="Q3357" s="367">
        <v>340</v>
      </c>
      <c r="R3357" s="384">
        <v>283.59375280476593</v>
      </c>
      <c r="S3357" s="367">
        <v>4.7600000000000007</v>
      </c>
      <c r="T3357" s="367">
        <v>11724.137931034509</v>
      </c>
      <c r="U3357" s="384">
        <v>10810.448814001405</v>
      </c>
      <c r="V3357" s="367">
        <v>340.00000000000074</v>
      </c>
      <c r="W3357" s="367">
        <v>566666.66666666814</v>
      </c>
      <c r="X3357" s="384">
        <v>27204.200151598732</v>
      </c>
      <c r="Y3357" s="386">
        <v>340.00000000000085</v>
      </c>
      <c r="Z3357" s="367"/>
      <c r="AA3357" s="367"/>
      <c r="AB3357" s="367"/>
      <c r="AC3357" s="367"/>
      <c r="AD3357" s="367"/>
      <c r="AE3357" s="367"/>
      <c r="AF3357" s="367"/>
      <c r="AG3357" s="367"/>
      <c r="AH3357" s="367"/>
      <c r="AI3357" s="367"/>
      <c r="AJ3357" s="367"/>
      <c r="AK3357" s="367"/>
      <c r="AL3357" s="367"/>
      <c r="AM3357" s="367"/>
      <c r="AN3357" s="367"/>
      <c r="AO3357" s="367"/>
      <c r="AP3357" s="367"/>
      <c r="AQ3357" s="367"/>
      <c r="AR3357" s="367"/>
      <c r="AS3357" s="367"/>
      <c r="AT3357" s="367"/>
    </row>
    <row r="3358" spans="2:46" ht="13.8">
      <c r="B3358" s="26">
        <v>56.833333333333066</v>
      </c>
      <c r="C3358" s="363">
        <v>118.59358967124425</v>
      </c>
      <c r="D3358" s="367">
        <v>340.99999999999841</v>
      </c>
      <c r="E3358" s="367">
        <v>15860.465116279147</v>
      </c>
      <c r="F3358" s="367">
        <v>-12907.962344609618</v>
      </c>
      <c r="G3358" s="367">
        <v>341.00000000000171</v>
      </c>
      <c r="H3358" s="367">
        <v>85250</v>
      </c>
      <c r="I3358" s="384">
        <v>-167445.76937330168</v>
      </c>
      <c r="J3358" s="367">
        <v>340.99999999999994</v>
      </c>
      <c r="K3358" s="367">
        <v>20666.666666666573</v>
      </c>
      <c r="L3358" s="384">
        <v>16884.365325706629</v>
      </c>
      <c r="M3358" s="367">
        <v>340.99999999999847</v>
      </c>
      <c r="N3358" s="367">
        <v>341</v>
      </c>
      <c r="O3358" s="384">
        <v>-60.563991544558903</v>
      </c>
      <c r="P3358" s="367">
        <v>4.9444999999999997</v>
      </c>
      <c r="Q3358" s="367">
        <v>341</v>
      </c>
      <c r="R3358" s="384">
        <v>284.11252356426741</v>
      </c>
      <c r="S3358" s="367">
        <v>4.774</v>
      </c>
      <c r="T3358" s="367">
        <v>11758.620689655199</v>
      </c>
      <c r="U3358" s="384">
        <v>10800.404989144661</v>
      </c>
      <c r="V3358" s="367">
        <v>341.0000000000008</v>
      </c>
      <c r="W3358" s="367">
        <v>568333.33333333477</v>
      </c>
      <c r="X3358" s="384">
        <v>27282.656659019525</v>
      </c>
      <c r="Y3358" s="386">
        <v>341.00000000000085</v>
      </c>
      <c r="Z3358" s="367"/>
      <c r="AA3358" s="367"/>
      <c r="AB3358" s="367"/>
      <c r="AC3358" s="367"/>
      <c r="AD3358" s="367"/>
      <c r="AE3358" s="367"/>
      <c r="AF3358" s="367"/>
      <c r="AG3358" s="367"/>
      <c r="AH3358" s="367"/>
      <c r="AI3358" s="367"/>
      <c r="AJ3358" s="367"/>
      <c r="AK3358" s="367"/>
      <c r="AL3358" s="367"/>
      <c r="AM3358" s="367"/>
      <c r="AN3358" s="367"/>
      <c r="AO3358" s="367"/>
      <c r="AP3358" s="367"/>
      <c r="AQ3358" s="367"/>
      <c r="AR3358" s="367"/>
      <c r="AS3358" s="367"/>
      <c r="AT3358" s="367"/>
    </row>
    <row r="3359" spans="2:46" ht="13.8">
      <c r="B3359" s="26">
        <v>56.99999999999973</v>
      </c>
      <c r="C3359" s="363">
        <v>118.94111195133968</v>
      </c>
      <c r="D3359" s="367">
        <v>341.99999999999835</v>
      </c>
      <c r="E3359" s="367">
        <v>15906.976744186124</v>
      </c>
      <c r="F3359" s="367">
        <v>-12999.895892311024</v>
      </c>
      <c r="G3359" s="367">
        <v>342.00000000000171</v>
      </c>
      <c r="H3359" s="367">
        <v>85500</v>
      </c>
      <c r="I3359" s="384">
        <v>-168573.49194895447</v>
      </c>
      <c r="J3359" s="367">
        <v>341.99999999999994</v>
      </c>
      <c r="K3359" s="367">
        <v>20727.272727272633</v>
      </c>
      <c r="L3359" s="384">
        <v>16892.48362983964</v>
      </c>
      <c r="M3359" s="367">
        <v>341.99999999999847</v>
      </c>
      <c r="N3359" s="367">
        <v>342</v>
      </c>
      <c r="O3359" s="384">
        <v>-61.41168903871214</v>
      </c>
      <c r="P3359" s="367">
        <v>4.9589999999999996</v>
      </c>
      <c r="Q3359" s="367">
        <v>342</v>
      </c>
      <c r="R3359" s="384">
        <v>284.62944488967241</v>
      </c>
      <c r="S3359" s="367">
        <v>4.7879999999999994</v>
      </c>
      <c r="T3359" s="367">
        <v>11793.10344827589</v>
      </c>
      <c r="U3359" s="384">
        <v>10790.115772718738</v>
      </c>
      <c r="V3359" s="367">
        <v>342.0000000000008</v>
      </c>
      <c r="W3359" s="367">
        <v>570000.0000000014</v>
      </c>
      <c r="X3359" s="384">
        <v>27361.104041244034</v>
      </c>
      <c r="Y3359" s="386">
        <v>342.0000000000008</v>
      </c>
      <c r="Z3359" s="367"/>
      <c r="AA3359" s="367"/>
      <c r="AB3359" s="367"/>
      <c r="AC3359" s="367"/>
      <c r="AD3359" s="367"/>
      <c r="AE3359" s="367"/>
      <c r="AF3359" s="367"/>
      <c r="AG3359" s="367"/>
      <c r="AH3359" s="367"/>
      <c r="AI3359" s="367"/>
      <c r="AJ3359" s="367"/>
      <c r="AK3359" s="367"/>
      <c r="AL3359" s="367"/>
      <c r="AM3359" s="367"/>
      <c r="AN3359" s="367"/>
      <c r="AO3359" s="367"/>
      <c r="AP3359" s="367"/>
      <c r="AQ3359" s="367"/>
      <c r="AR3359" s="367"/>
      <c r="AS3359" s="367"/>
      <c r="AT3359" s="367"/>
    </row>
    <row r="3360" spans="2:46" ht="13.8">
      <c r="B3360" s="26">
        <v>57.166666666666394</v>
      </c>
      <c r="C3360" s="363">
        <v>119.28863271384569</v>
      </c>
      <c r="D3360" s="367">
        <v>342.99999999999835</v>
      </c>
      <c r="E3360" s="367">
        <v>15953.488372093101</v>
      </c>
      <c r="F3360" s="367">
        <v>-13092.14569899309</v>
      </c>
      <c r="G3360" s="367">
        <v>343.00000000000171</v>
      </c>
      <c r="H3360" s="367">
        <v>85750</v>
      </c>
      <c r="I3360" s="384">
        <v>-169704.9377951553</v>
      </c>
      <c r="J3360" s="367">
        <v>343</v>
      </c>
      <c r="K3360" s="367">
        <v>20787.878787878693</v>
      </c>
      <c r="L3360" s="384">
        <v>16900.359852313675</v>
      </c>
      <c r="M3360" s="367">
        <v>342.99999999999847</v>
      </c>
      <c r="N3360" s="367">
        <v>343</v>
      </c>
      <c r="O3360" s="384">
        <v>-62.263305190647984</v>
      </c>
      <c r="P3360" s="367">
        <v>4.9734999999999996</v>
      </c>
      <c r="Q3360" s="367">
        <v>343</v>
      </c>
      <c r="R3360" s="384">
        <v>285.14451678098095</v>
      </c>
      <c r="S3360" s="367">
        <v>4.8019999999999996</v>
      </c>
      <c r="T3360" s="367">
        <v>11827.58620689658</v>
      </c>
      <c r="U3360" s="384">
        <v>10779.581164723637</v>
      </c>
      <c r="V3360" s="367">
        <v>343.0000000000008</v>
      </c>
      <c r="W3360" s="367">
        <v>571666.66666666802</v>
      </c>
      <c r="X3360" s="384">
        <v>27439.542298272267</v>
      </c>
      <c r="Y3360" s="386">
        <v>343.0000000000008</v>
      </c>
      <c r="Z3360" s="367"/>
      <c r="AA3360" s="367"/>
      <c r="AB3360" s="367"/>
      <c r="AC3360" s="367"/>
      <c r="AD3360" s="367"/>
      <c r="AE3360" s="367"/>
      <c r="AF3360" s="367"/>
      <c r="AG3360" s="367"/>
      <c r="AH3360" s="367"/>
      <c r="AI3360" s="367"/>
      <c r="AJ3360" s="367"/>
      <c r="AK3360" s="367"/>
      <c r="AL3360" s="367"/>
      <c r="AM3360" s="367"/>
      <c r="AN3360" s="367"/>
      <c r="AO3360" s="367"/>
      <c r="AP3360" s="367"/>
      <c r="AQ3360" s="367"/>
      <c r="AR3360" s="367"/>
      <c r="AS3360" s="367"/>
      <c r="AT3360" s="367"/>
    </row>
    <row r="3361" spans="2:46" ht="13.8">
      <c r="B3361" s="26">
        <v>57.333333333333059</v>
      </c>
      <c r="C3361" s="363">
        <v>119.63615195876223</v>
      </c>
      <c r="D3361" s="367">
        <v>343.99999999999835</v>
      </c>
      <c r="E3361" s="367">
        <v>16000.000000000078</v>
      </c>
      <c r="F3361" s="367">
        <v>-13184.711764655827</v>
      </c>
      <c r="G3361" s="367">
        <v>344.00000000000171</v>
      </c>
      <c r="H3361" s="367">
        <v>86000</v>
      </c>
      <c r="I3361" s="384">
        <v>-170840.10691190406</v>
      </c>
      <c r="J3361" s="367">
        <v>344</v>
      </c>
      <c r="K3361" s="367">
        <v>20848.484848484753</v>
      </c>
      <c r="L3361" s="384">
        <v>16907.993993128741</v>
      </c>
      <c r="M3361" s="367">
        <v>343.99999999999847</v>
      </c>
      <c r="N3361" s="367">
        <v>344</v>
      </c>
      <c r="O3361" s="384">
        <v>-63.11884000036649</v>
      </c>
      <c r="P3361" s="367">
        <v>4.9880000000000004</v>
      </c>
      <c r="Q3361" s="367">
        <v>344</v>
      </c>
      <c r="R3361" s="384">
        <v>285.65773923819296</v>
      </c>
      <c r="S3361" s="367">
        <v>4.8159999999999998</v>
      </c>
      <c r="T3361" s="367">
        <v>11862.06896551727</v>
      </c>
      <c r="U3361" s="384">
        <v>10768.801165159355</v>
      </c>
      <c r="V3361" s="367">
        <v>344.00000000000085</v>
      </c>
      <c r="W3361" s="367">
        <v>573333.33333333465</v>
      </c>
      <c r="X3361" s="384">
        <v>27517.971430104208</v>
      </c>
      <c r="Y3361" s="386">
        <v>344.00000000000074</v>
      </c>
      <c r="Z3361" s="367"/>
      <c r="AA3361" s="367"/>
      <c r="AB3361" s="367"/>
      <c r="AC3361" s="367"/>
      <c r="AD3361" s="367"/>
      <c r="AE3361" s="367"/>
      <c r="AF3361" s="367"/>
      <c r="AG3361" s="367"/>
      <c r="AH3361" s="367"/>
      <c r="AI3361" s="367"/>
      <c r="AJ3361" s="367"/>
      <c r="AK3361" s="367"/>
      <c r="AL3361" s="367"/>
      <c r="AM3361" s="367"/>
      <c r="AN3361" s="367"/>
      <c r="AO3361" s="367"/>
      <c r="AP3361" s="367"/>
      <c r="AQ3361" s="367"/>
      <c r="AR3361" s="367"/>
      <c r="AS3361" s="367"/>
      <c r="AT3361" s="367"/>
    </row>
    <row r="3362" spans="2:46" ht="13.8">
      <c r="B3362" s="26">
        <v>57.499999999999723</v>
      </c>
      <c r="C3362" s="363">
        <v>119.98366968608933</v>
      </c>
      <c r="D3362" s="367">
        <v>344.99999999999835</v>
      </c>
      <c r="E3362" s="367">
        <v>16046.511627907055</v>
      </c>
      <c r="F3362" s="367">
        <v>-13277.594089299228</v>
      </c>
      <c r="G3362" s="367">
        <v>345.00000000000171</v>
      </c>
      <c r="H3362" s="367">
        <v>86250</v>
      </c>
      <c r="I3362" s="384">
        <v>-171978.99929920086</v>
      </c>
      <c r="J3362" s="367">
        <v>345</v>
      </c>
      <c r="K3362" s="367">
        <v>20909.090909090814</v>
      </c>
      <c r="L3362" s="384">
        <v>16915.386052284834</v>
      </c>
      <c r="M3362" s="367">
        <v>344.99999999999847</v>
      </c>
      <c r="N3362" s="367">
        <v>345</v>
      </c>
      <c r="O3362" s="384">
        <v>-63.978293467867559</v>
      </c>
      <c r="P3362" s="367">
        <v>5.0025000000000004</v>
      </c>
      <c r="Q3362" s="367">
        <v>345</v>
      </c>
      <c r="R3362" s="384">
        <v>286.16911226130844</v>
      </c>
      <c r="S3362" s="367">
        <v>4.83</v>
      </c>
      <c r="T3362" s="367">
        <v>11896.55172413796</v>
      </c>
      <c r="U3362" s="384">
        <v>10757.775774025893</v>
      </c>
      <c r="V3362" s="367">
        <v>345.00000000000085</v>
      </c>
      <c r="W3362" s="367">
        <v>575000.00000000128</v>
      </c>
      <c r="X3362" s="384">
        <v>27596.391436739872</v>
      </c>
      <c r="Y3362" s="386">
        <v>345.00000000000074</v>
      </c>
      <c r="Z3362" s="367"/>
      <c r="AA3362" s="367"/>
      <c r="AB3362" s="367"/>
      <c r="AC3362" s="367"/>
      <c r="AD3362" s="367"/>
      <c r="AE3362" s="367"/>
      <c r="AF3362" s="367"/>
      <c r="AG3362" s="367"/>
      <c r="AH3362" s="367"/>
      <c r="AI3362" s="367"/>
      <c r="AJ3362" s="367"/>
      <c r="AK3362" s="367"/>
      <c r="AL3362" s="367"/>
      <c r="AM3362" s="367"/>
      <c r="AN3362" s="367"/>
      <c r="AO3362" s="367"/>
      <c r="AP3362" s="367"/>
      <c r="AQ3362" s="367"/>
      <c r="AR3362" s="367"/>
      <c r="AS3362" s="367"/>
      <c r="AT3362" s="367"/>
    </row>
    <row r="3363" spans="2:46" ht="13.8">
      <c r="B3363" s="26">
        <v>57.666666666666387</v>
      </c>
      <c r="C3363" s="363">
        <v>120.33118589582693</v>
      </c>
      <c r="D3363" s="367">
        <v>345.99999999999829</v>
      </c>
      <c r="E3363" s="367">
        <v>16093.023255814032</v>
      </c>
      <c r="F3363" s="367">
        <v>-13370.792672923293</v>
      </c>
      <c r="G3363" s="367">
        <v>346.00000000000171</v>
      </c>
      <c r="H3363" s="367">
        <v>86500</v>
      </c>
      <c r="I3363" s="384">
        <v>-173121.61495704562</v>
      </c>
      <c r="J3363" s="367">
        <v>346</v>
      </c>
      <c r="K3363" s="367">
        <v>20969.696969696874</v>
      </c>
      <c r="L3363" s="384">
        <v>16922.536029781953</v>
      </c>
      <c r="M3363" s="367">
        <v>345.99999999999841</v>
      </c>
      <c r="N3363" s="367">
        <v>346</v>
      </c>
      <c r="O3363" s="384">
        <v>-64.841665593151177</v>
      </c>
      <c r="P3363" s="367">
        <v>5.0169999999999995</v>
      </c>
      <c r="Q3363" s="367">
        <v>346</v>
      </c>
      <c r="R3363" s="384">
        <v>286.6786358503274</v>
      </c>
      <c r="S3363" s="367">
        <v>4.8440000000000003</v>
      </c>
      <c r="T3363" s="367">
        <v>11931.03448275865</v>
      </c>
      <c r="U3363" s="384">
        <v>10746.504991323258</v>
      </c>
      <c r="V3363" s="367">
        <v>346.00000000000085</v>
      </c>
      <c r="W3363" s="367">
        <v>576666.66666666791</v>
      </c>
      <c r="X3363" s="384">
        <v>27674.802318179252</v>
      </c>
      <c r="Y3363" s="386">
        <v>346.00000000000074</v>
      </c>
      <c r="Z3363" s="367"/>
      <c r="AA3363" s="367"/>
      <c r="AB3363" s="367"/>
      <c r="AC3363" s="367"/>
      <c r="AD3363" s="367"/>
      <c r="AE3363" s="367"/>
      <c r="AF3363" s="367"/>
      <c r="AG3363" s="367"/>
      <c r="AH3363" s="367"/>
      <c r="AI3363" s="367"/>
      <c r="AJ3363" s="367"/>
      <c r="AK3363" s="367"/>
      <c r="AL3363" s="367"/>
      <c r="AM3363" s="367"/>
      <c r="AN3363" s="367"/>
      <c r="AO3363" s="367"/>
      <c r="AP3363" s="367"/>
      <c r="AQ3363" s="367"/>
      <c r="AR3363" s="367"/>
      <c r="AS3363" s="367"/>
      <c r="AT3363" s="367"/>
    </row>
    <row r="3364" spans="2:46" ht="13.8">
      <c r="B3364" s="26">
        <v>57.833333333333051</v>
      </c>
      <c r="C3364" s="363">
        <v>120.67870058797513</v>
      </c>
      <c r="D3364" s="367">
        <v>346.99999999999829</v>
      </c>
      <c r="E3364" s="367">
        <v>16139.534883721009</v>
      </c>
      <c r="F3364" s="367">
        <v>-13464.307515528026</v>
      </c>
      <c r="G3364" s="367">
        <v>347.00000000000171</v>
      </c>
      <c r="H3364" s="367">
        <v>86750</v>
      </c>
      <c r="I3364" s="384">
        <v>-174267.95388543839</v>
      </c>
      <c r="J3364" s="367">
        <v>347</v>
      </c>
      <c r="K3364" s="367">
        <v>21030.303030302934</v>
      </c>
      <c r="L3364" s="384">
        <v>16929.443925620097</v>
      </c>
      <c r="M3364" s="367">
        <v>346.99999999999841</v>
      </c>
      <c r="N3364" s="367">
        <v>347</v>
      </c>
      <c r="O3364" s="384">
        <v>-65.708956376217515</v>
      </c>
      <c r="P3364" s="367">
        <v>5.0315000000000003</v>
      </c>
      <c r="Q3364" s="367">
        <v>347</v>
      </c>
      <c r="R3364" s="384">
        <v>287.18631000524994</v>
      </c>
      <c r="S3364" s="367">
        <v>4.8580000000000005</v>
      </c>
      <c r="T3364" s="367">
        <v>11965.517241379341</v>
      </c>
      <c r="U3364" s="384">
        <v>10734.988817051439</v>
      </c>
      <c r="V3364" s="367">
        <v>347.00000000000085</v>
      </c>
      <c r="W3364" s="367">
        <v>578333.33333333454</v>
      </c>
      <c r="X3364" s="384">
        <v>27753.204074422345</v>
      </c>
      <c r="Y3364" s="386">
        <v>347.00000000000068</v>
      </c>
      <c r="Z3364" s="367"/>
      <c r="AA3364" s="367"/>
      <c r="AB3364" s="367"/>
      <c r="AC3364" s="367"/>
      <c r="AD3364" s="367"/>
      <c r="AE3364" s="367"/>
      <c r="AF3364" s="367"/>
      <c r="AG3364" s="367"/>
      <c r="AH3364" s="367"/>
      <c r="AI3364" s="367"/>
      <c r="AJ3364" s="367"/>
      <c r="AK3364" s="367"/>
      <c r="AL3364" s="367"/>
      <c r="AM3364" s="367"/>
      <c r="AN3364" s="367"/>
      <c r="AO3364" s="367"/>
      <c r="AP3364" s="367"/>
      <c r="AQ3364" s="367"/>
      <c r="AR3364" s="367"/>
      <c r="AS3364" s="367"/>
      <c r="AT3364" s="367"/>
    </row>
    <row r="3365" spans="2:46" ht="13.8">
      <c r="B3365" s="26">
        <v>57.999999999999716</v>
      </c>
      <c r="C3365" s="363">
        <v>121.02621376253386</v>
      </c>
      <c r="D3365" s="367">
        <v>347.99999999999829</v>
      </c>
      <c r="E3365" s="367">
        <v>16186.046511627987</v>
      </c>
      <c r="F3365" s="367">
        <v>-13558.138617113422</v>
      </c>
      <c r="G3365" s="367">
        <v>348.00000000000171</v>
      </c>
      <c r="H3365" s="367">
        <v>87000</v>
      </c>
      <c r="I3365" s="384">
        <v>-175418.01608437914</v>
      </c>
      <c r="J3365" s="367">
        <v>348</v>
      </c>
      <c r="K3365" s="367">
        <v>21090.909090908994</v>
      </c>
      <c r="L3365" s="384">
        <v>16936.109739799274</v>
      </c>
      <c r="M3365" s="367">
        <v>347.99999999999841</v>
      </c>
      <c r="N3365" s="367">
        <v>348</v>
      </c>
      <c r="O3365" s="384">
        <v>-66.580165817066401</v>
      </c>
      <c r="P3365" s="367">
        <v>5.0460000000000003</v>
      </c>
      <c r="Q3365" s="367">
        <v>348</v>
      </c>
      <c r="R3365" s="384">
        <v>287.69213472607595</v>
      </c>
      <c r="S3365" s="367">
        <v>4.8719999999999999</v>
      </c>
      <c r="T3365" s="367">
        <v>12000.000000000031</v>
      </c>
      <c r="U3365" s="384">
        <v>10723.227251210443</v>
      </c>
      <c r="V3365" s="367">
        <v>348.00000000000091</v>
      </c>
      <c r="W3365" s="367">
        <v>580000.00000000116</v>
      </c>
      <c r="X3365" s="384">
        <v>27831.596705469161</v>
      </c>
      <c r="Y3365" s="386">
        <v>348.00000000000068</v>
      </c>
      <c r="Z3365" s="367"/>
      <c r="AA3365" s="367"/>
      <c r="AB3365" s="367"/>
      <c r="AC3365" s="367"/>
      <c r="AD3365" s="367"/>
      <c r="AE3365" s="367"/>
      <c r="AF3365" s="367"/>
      <c r="AG3365" s="367"/>
      <c r="AH3365" s="367"/>
      <c r="AI3365" s="367"/>
      <c r="AJ3365" s="367"/>
      <c r="AK3365" s="367"/>
      <c r="AL3365" s="367"/>
      <c r="AM3365" s="367"/>
      <c r="AN3365" s="367"/>
      <c r="AO3365" s="367"/>
      <c r="AP3365" s="367"/>
      <c r="AQ3365" s="367"/>
      <c r="AR3365" s="367"/>
      <c r="AS3365" s="367"/>
      <c r="AT3365" s="367"/>
    </row>
    <row r="3366" spans="2:46" ht="13.8">
      <c r="B3366" s="26">
        <v>58.16666666666638</v>
      </c>
      <c r="C3366" s="363">
        <v>121.37372541950313</v>
      </c>
      <c r="D3366" s="367">
        <v>348.99999999999829</v>
      </c>
      <c r="E3366" s="367">
        <v>16232.558139534964</v>
      </c>
      <c r="F3366" s="367">
        <v>-13652.285977679488</v>
      </c>
      <c r="G3366" s="367">
        <v>349.00000000000176</v>
      </c>
      <c r="H3366" s="367">
        <v>87250</v>
      </c>
      <c r="I3366" s="384">
        <v>-176571.8015538679</v>
      </c>
      <c r="J3366" s="367">
        <v>349</v>
      </c>
      <c r="K3366" s="367">
        <v>21151.515151515054</v>
      </c>
      <c r="L3366" s="384">
        <v>16942.533472319476</v>
      </c>
      <c r="M3366" s="367">
        <v>348.99999999999841</v>
      </c>
      <c r="N3366" s="367">
        <v>349</v>
      </c>
      <c r="O3366" s="384">
        <v>-67.455293915697894</v>
      </c>
      <c r="P3366" s="367">
        <v>5.0605000000000002</v>
      </c>
      <c r="Q3366" s="367">
        <v>349</v>
      </c>
      <c r="R3366" s="384">
        <v>288.19611001280543</v>
      </c>
      <c r="S3366" s="367">
        <v>4.8860000000000001</v>
      </c>
      <c r="T3366" s="367">
        <v>12034.482758620721</v>
      </c>
      <c r="U3366" s="384">
        <v>10711.220293800268</v>
      </c>
      <c r="V3366" s="367">
        <v>349.00000000000091</v>
      </c>
      <c r="W3366" s="367">
        <v>581666.66666666779</v>
      </c>
      <c r="X3366" s="384">
        <v>27909.980211319686</v>
      </c>
      <c r="Y3366" s="386">
        <v>349.00000000000063</v>
      </c>
      <c r="Z3366" s="367"/>
      <c r="AA3366" s="367"/>
      <c r="AB3366" s="367"/>
      <c r="AC3366" s="367"/>
      <c r="AD3366" s="367"/>
      <c r="AE3366" s="367"/>
      <c r="AF3366" s="367"/>
      <c r="AG3366" s="367"/>
      <c r="AH3366" s="367"/>
      <c r="AI3366" s="367"/>
      <c r="AJ3366" s="367"/>
      <c r="AK3366" s="367"/>
      <c r="AL3366" s="367"/>
      <c r="AM3366" s="367"/>
      <c r="AN3366" s="367"/>
      <c r="AO3366" s="367"/>
      <c r="AP3366" s="367"/>
      <c r="AQ3366" s="367"/>
      <c r="AR3366" s="367"/>
      <c r="AS3366" s="367"/>
      <c r="AT3366" s="367"/>
    </row>
    <row r="3367" spans="2:46" ht="13.8">
      <c r="B3367" s="26">
        <v>58.333333333333044</v>
      </c>
      <c r="C3367" s="363">
        <v>121.72123555888295</v>
      </c>
      <c r="D3367" s="367">
        <v>349.99999999999824</v>
      </c>
      <c r="E3367" s="367">
        <v>16279.069767441941</v>
      </c>
      <c r="F3367" s="367">
        <v>-13746.749597226217</v>
      </c>
      <c r="G3367" s="367">
        <v>350.00000000000176</v>
      </c>
      <c r="H3367" s="367">
        <v>87500</v>
      </c>
      <c r="I3367" s="384">
        <v>-177729.31029390465</v>
      </c>
      <c r="J3367" s="367">
        <v>350</v>
      </c>
      <c r="K3367" s="367">
        <v>21212.121212121114</v>
      </c>
      <c r="L3367" s="384">
        <v>16948.715123180704</v>
      </c>
      <c r="M3367" s="367">
        <v>349.99999999999841</v>
      </c>
      <c r="N3367" s="367">
        <v>350</v>
      </c>
      <c r="O3367" s="384">
        <v>-68.334340672111949</v>
      </c>
      <c r="P3367" s="367">
        <v>5.0749999999999993</v>
      </c>
      <c r="Q3367" s="367">
        <v>350</v>
      </c>
      <c r="R3367" s="384">
        <v>288.69823586543845</v>
      </c>
      <c r="S3367" s="367">
        <v>4.8999999999999995</v>
      </c>
      <c r="T3367" s="367">
        <v>12068.965517241411</v>
      </c>
      <c r="U3367" s="384">
        <v>10698.967944820915</v>
      </c>
      <c r="V3367" s="367">
        <v>350.00000000000091</v>
      </c>
      <c r="W3367" s="367">
        <v>583333.33333333442</v>
      </c>
      <c r="X3367" s="384">
        <v>27988.354591973937</v>
      </c>
      <c r="Y3367" s="386">
        <v>350.00000000000063</v>
      </c>
      <c r="Z3367" s="367"/>
      <c r="AA3367" s="367"/>
      <c r="AB3367" s="367"/>
      <c r="AC3367" s="367"/>
      <c r="AD3367" s="367"/>
      <c r="AE3367" s="367"/>
      <c r="AF3367" s="367"/>
      <c r="AG3367" s="367"/>
      <c r="AH3367" s="367"/>
      <c r="AI3367" s="367"/>
      <c r="AJ3367" s="367"/>
      <c r="AK3367" s="367"/>
      <c r="AL3367" s="367"/>
      <c r="AM3367" s="367"/>
      <c r="AN3367" s="367"/>
      <c r="AO3367" s="367"/>
      <c r="AP3367" s="367"/>
      <c r="AQ3367" s="367"/>
      <c r="AR3367" s="367"/>
      <c r="AS3367" s="367"/>
      <c r="AT3367" s="367"/>
    </row>
    <row r="3368" spans="2:46" ht="13.8">
      <c r="B3368" s="26">
        <v>58.499999999999709</v>
      </c>
      <c r="C3368" s="363">
        <v>122.06874418067329</v>
      </c>
      <c r="D3368" s="367">
        <v>350.99999999999824</v>
      </c>
      <c r="E3368" s="367">
        <v>16325.581395348918</v>
      </c>
      <c r="F3368" s="367">
        <v>-13841.529475753608</v>
      </c>
      <c r="G3368" s="367">
        <v>351.00000000000176</v>
      </c>
      <c r="H3368" s="367">
        <v>87750</v>
      </c>
      <c r="I3368" s="384">
        <v>-178890.54230448941</v>
      </c>
      <c r="J3368" s="367">
        <v>351</v>
      </c>
      <c r="K3368" s="367">
        <v>21272.727272727174</v>
      </c>
      <c r="L3368" s="384">
        <v>16954.654692382959</v>
      </c>
      <c r="M3368" s="367">
        <v>350.99999999999835</v>
      </c>
      <c r="N3368" s="367">
        <v>351</v>
      </c>
      <c r="O3368" s="384">
        <v>-69.21730608630871</v>
      </c>
      <c r="P3368" s="367">
        <v>5.0895000000000001</v>
      </c>
      <c r="Q3368" s="367">
        <v>351</v>
      </c>
      <c r="R3368" s="384">
        <v>289.19851228397494</v>
      </c>
      <c r="S3368" s="367">
        <v>4.9139999999999997</v>
      </c>
      <c r="T3368" s="367">
        <v>12103.448275862102</v>
      </c>
      <c r="U3368" s="384">
        <v>10686.470204272382</v>
      </c>
      <c r="V3368" s="367">
        <v>351.00000000000091</v>
      </c>
      <c r="W3368" s="367">
        <v>585000.00000000105</v>
      </c>
      <c r="X3368" s="384">
        <v>28066.71984743189</v>
      </c>
      <c r="Y3368" s="386">
        <v>351.00000000000057</v>
      </c>
      <c r="Z3368" s="367"/>
      <c r="AA3368" s="367"/>
      <c r="AB3368" s="367"/>
      <c r="AC3368" s="367"/>
      <c r="AD3368" s="367"/>
      <c r="AE3368" s="367"/>
      <c r="AF3368" s="367"/>
      <c r="AG3368" s="367"/>
      <c r="AH3368" s="367"/>
      <c r="AI3368" s="367"/>
      <c r="AJ3368" s="367"/>
      <c r="AK3368" s="367"/>
      <c r="AL3368" s="367"/>
      <c r="AM3368" s="367"/>
      <c r="AN3368" s="367"/>
      <c r="AO3368" s="367"/>
      <c r="AP3368" s="367"/>
      <c r="AQ3368" s="367"/>
      <c r="AR3368" s="367"/>
      <c r="AS3368" s="367"/>
      <c r="AT3368" s="367"/>
    </row>
    <row r="3369" spans="2:46" ht="13.8">
      <c r="B3369" s="26">
        <v>58.666666666666373</v>
      </c>
      <c r="C3369" s="363">
        <v>122.41625128487421</v>
      </c>
      <c r="D3369" s="367">
        <v>351.99999999999824</v>
      </c>
      <c r="E3369" s="367">
        <v>16372.093023255895</v>
      </c>
      <c r="F3369" s="367">
        <v>-13936.625613261665</v>
      </c>
      <c r="G3369" s="367">
        <v>352.00000000000176</v>
      </c>
      <c r="H3369" s="367">
        <v>88000</v>
      </c>
      <c r="I3369" s="384">
        <v>-180055.49758562216</v>
      </c>
      <c r="J3369" s="367">
        <v>352</v>
      </c>
      <c r="K3369" s="367">
        <v>21333.333333333234</v>
      </c>
      <c r="L3369" s="384">
        <v>16960.352179926245</v>
      </c>
      <c r="M3369" s="367">
        <v>351.99999999999835</v>
      </c>
      <c r="N3369" s="367">
        <v>352</v>
      </c>
      <c r="O3369" s="384">
        <v>-70.104190158288048</v>
      </c>
      <c r="P3369" s="367">
        <v>5.1040000000000001</v>
      </c>
      <c r="Q3369" s="367">
        <v>352</v>
      </c>
      <c r="R3369" s="384">
        <v>289.69693926841484</v>
      </c>
      <c r="S3369" s="367">
        <v>4.9279999999999999</v>
      </c>
      <c r="T3369" s="367">
        <v>12137.931034482792</v>
      </c>
      <c r="U3369" s="384">
        <v>10673.72707215467</v>
      </c>
      <c r="V3369" s="367">
        <v>352.00000000000097</v>
      </c>
      <c r="W3369" s="367">
        <v>586666.66666666768</v>
      </c>
      <c r="X3369" s="384">
        <v>28145.075977693574</v>
      </c>
      <c r="Y3369" s="386">
        <v>352.00000000000057</v>
      </c>
      <c r="Z3369" s="367"/>
      <c r="AA3369" s="367"/>
      <c r="AB3369" s="367"/>
      <c r="AC3369" s="367"/>
      <c r="AD3369" s="367"/>
      <c r="AE3369" s="367"/>
      <c r="AF3369" s="367"/>
      <c r="AG3369" s="367"/>
      <c r="AH3369" s="367"/>
      <c r="AI3369" s="367"/>
      <c r="AJ3369" s="367"/>
      <c r="AK3369" s="367"/>
      <c r="AL3369" s="367"/>
      <c r="AM3369" s="367"/>
      <c r="AN3369" s="367"/>
      <c r="AO3369" s="367"/>
      <c r="AP3369" s="367"/>
      <c r="AQ3369" s="367"/>
      <c r="AR3369" s="367"/>
      <c r="AS3369" s="367"/>
      <c r="AT3369" s="367"/>
    </row>
    <row r="3370" spans="2:46" ht="13.8">
      <c r="B3370" s="26">
        <v>58.833333333333037</v>
      </c>
      <c r="C3370" s="363">
        <v>122.76375687148564</v>
      </c>
      <c r="D3370" s="367">
        <v>352.99999999999818</v>
      </c>
      <c r="E3370" s="367">
        <v>16418.60465116287</v>
      </c>
      <c r="F3370" s="367">
        <v>-14032.03800975038</v>
      </c>
      <c r="G3370" s="367">
        <v>353.00000000000171</v>
      </c>
      <c r="H3370" s="367">
        <v>88250</v>
      </c>
      <c r="I3370" s="384">
        <v>-181224.17613730291</v>
      </c>
      <c r="J3370" s="367">
        <v>353</v>
      </c>
      <c r="K3370" s="367">
        <v>21393.939393939294</v>
      </c>
      <c r="L3370" s="384">
        <v>16965.807585810555</v>
      </c>
      <c r="M3370" s="367">
        <v>352.99999999999835</v>
      </c>
      <c r="N3370" s="367">
        <v>353</v>
      </c>
      <c r="O3370" s="384">
        <v>-70.994992888049978</v>
      </c>
      <c r="P3370" s="367">
        <v>5.1185</v>
      </c>
      <c r="Q3370" s="367">
        <v>353</v>
      </c>
      <c r="R3370" s="384">
        <v>290.19351681875838</v>
      </c>
      <c r="S3370" s="367">
        <v>4.9420000000000002</v>
      </c>
      <c r="T3370" s="367">
        <v>12172.413793103482</v>
      </c>
      <c r="U3370" s="384">
        <v>10660.73854846778</v>
      </c>
      <c r="V3370" s="367">
        <v>353.00000000000097</v>
      </c>
      <c r="W3370" s="367">
        <v>588333.3333333343</v>
      </c>
      <c r="X3370" s="384">
        <v>28223.422982758973</v>
      </c>
      <c r="Y3370" s="386">
        <v>353.00000000000057</v>
      </c>
      <c r="Z3370" s="367"/>
      <c r="AA3370" s="367"/>
      <c r="AB3370" s="367"/>
      <c r="AC3370" s="367"/>
      <c r="AD3370" s="367"/>
      <c r="AE3370" s="367"/>
      <c r="AF3370" s="367"/>
      <c r="AG3370" s="367"/>
      <c r="AH3370" s="367"/>
      <c r="AI3370" s="367"/>
      <c r="AJ3370" s="367"/>
      <c r="AK3370" s="367"/>
      <c r="AL3370" s="367"/>
      <c r="AM3370" s="367"/>
      <c r="AN3370" s="367"/>
      <c r="AO3370" s="367"/>
      <c r="AP3370" s="367"/>
      <c r="AQ3370" s="367"/>
      <c r="AR3370" s="367"/>
      <c r="AS3370" s="367"/>
      <c r="AT3370" s="367"/>
    </row>
    <row r="3371" spans="2:46" ht="13.8">
      <c r="B3371" s="26">
        <v>58.999999999999702</v>
      </c>
      <c r="C3371" s="363">
        <v>123.11126094050766</v>
      </c>
      <c r="D3371" s="367">
        <v>353.99999999999818</v>
      </c>
      <c r="E3371" s="367">
        <v>16465.116279069847</v>
      </c>
      <c r="F3371" s="367">
        <v>-14127.766665219769</v>
      </c>
      <c r="G3371" s="367">
        <v>354.00000000000171</v>
      </c>
      <c r="H3371" s="367">
        <v>88500</v>
      </c>
      <c r="I3371" s="384">
        <v>-182396.57795953166</v>
      </c>
      <c r="J3371" s="367">
        <v>354</v>
      </c>
      <c r="K3371" s="367">
        <v>21454.545454545354</v>
      </c>
      <c r="L3371" s="384">
        <v>16971.020910035895</v>
      </c>
      <c r="M3371" s="367">
        <v>353.99999999999835</v>
      </c>
      <c r="N3371" s="367">
        <v>354</v>
      </c>
      <c r="O3371" s="384">
        <v>-71.889714275594514</v>
      </c>
      <c r="P3371" s="367">
        <v>5.133</v>
      </c>
      <c r="Q3371" s="367">
        <v>354</v>
      </c>
      <c r="R3371" s="384">
        <v>290.6882449350054</v>
      </c>
      <c r="S3371" s="367">
        <v>4.9560000000000004</v>
      </c>
      <c r="T3371" s="367">
        <v>12206.896551724172</v>
      </c>
      <c r="U3371" s="384">
        <v>10647.504633211711</v>
      </c>
      <c r="V3371" s="367">
        <v>354.00000000000097</v>
      </c>
      <c r="W3371" s="367">
        <v>590000.00000000093</v>
      </c>
      <c r="X3371" s="384">
        <v>28301.760862628085</v>
      </c>
      <c r="Y3371" s="386">
        <v>354.00000000000051</v>
      </c>
      <c r="Z3371" s="367"/>
      <c r="AA3371" s="367"/>
      <c r="AB3371" s="367"/>
      <c r="AC3371" s="367"/>
      <c r="AD3371" s="367"/>
      <c r="AE3371" s="367"/>
      <c r="AF3371" s="367"/>
      <c r="AG3371" s="367"/>
      <c r="AH3371" s="367"/>
      <c r="AI3371" s="367"/>
      <c r="AJ3371" s="367"/>
      <c r="AK3371" s="367"/>
      <c r="AL3371" s="367"/>
      <c r="AM3371" s="367"/>
      <c r="AN3371" s="367"/>
      <c r="AO3371" s="367"/>
      <c r="AP3371" s="367"/>
      <c r="AQ3371" s="367"/>
      <c r="AR3371" s="367"/>
      <c r="AS3371" s="367"/>
      <c r="AT3371" s="367"/>
    </row>
    <row r="3372" spans="2:46" ht="13.8">
      <c r="B3372" s="26">
        <v>59.166666666666366</v>
      </c>
      <c r="C3372" s="363">
        <v>123.45876349194019</v>
      </c>
      <c r="D3372" s="367">
        <v>354.99999999999818</v>
      </c>
      <c r="E3372" s="367">
        <v>16511.627906976824</v>
      </c>
      <c r="F3372" s="367">
        <v>-14223.811579669828</v>
      </c>
      <c r="G3372" s="367">
        <v>355.00000000000176</v>
      </c>
      <c r="H3372" s="367">
        <v>88750</v>
      </c>
      <c r="I3372" s="384">
        <v>-183572.70305230841</v>
      </c>
      <c r="J3372" s="367">
        <v>355</v>
      </c>
      <c r="K3372" s="367">
        <v>21515.151515151414</v>
      </c>
      <c r="L3372" s="384">
        <v>16975.992152602259</v>
      </c>
      <c r="M3372" s="367">
        <v>354.99999999999835</v>
      </c>
      <c r="N3372" s="367">
        <v>355</v>
      </c>
      <c r="O3372" s="384">
        <v>-72.78835432092167</v>
      </c>
      <c r="P3372" s="367">
        <v>5.1475</v>
      </c>
      <c r="Q3372" s="367">
        <v>355</v>
      </c>
      <c r="R3372" s="384">
        <v>291.18112361715583</v>
      </c>
      <c r="S3372" s="367">
        <v>4.97</v>
      </c>
      <c r="T3372" s="367">
        <v>12241.379310344862</v>
      </c>
      <c r="U3372" s="384">
        <v>10634.025326386463</v>
      </c>
      <c r="V3372" s="367">
        <v>355.00000000000102</v>
      </c>
      <c r="W3372" s="367">
        <v>591666.66666666756</v>
      </c>
      <c r="X3372" s="384">
        <v>28380.089617300921</v>
      </c>
      <c r="Y3372" s="386">
        <v>355.00000000000051</v>
      </c>
      <c r="Z3372" s="367"/>
      <c r="AA3372" s="367"/>
      <c r="AB3372" s="367"/>
      <c r="AC3372" s="367"/>
      <c r="AD3372" s="367"/>
      <c r="AE3372" s="367"/>
      <c r="AF3372" s="367"/>
      <c r="AG3372" s="367"/>
      <c r="AH3372" s="367"/>
      <c r="AI3372" s="367"/>
      <c r="AJ3372" s="367"/>
      <c r="AK3372" s="367"/>
      <c r="AL3372" s="367"/>
      <c r="AM3372" s="367"/>
      <c r="AN3372" s="367"/>
      <c r="AO3372" s="367"/>
      <c r="AP3372" s="367"/>
      <c r="AQ3372" s="367"/>
      <c r="AR3372" s="367"/>
      <c r="AS3372" s="367"/>
      <c r="AT3372" s="367"/>
    </row>
    <row r="3373" spans="2:46" ht="13.8">
      <c r="B3373" s="26">
        <v>59.33333333333303</v>
      </c>
      <c r="C3373" s="363">
        <v>123.80626452578329</v>
      </c>
      <c r="D3373" s="367">
        <v>355.99999999999818</v>
      </c>
      <c r="E3373" s="367">
        <v>16558.139534883801</v>
      </c>
      <c r="F3373" s="367">
        <v>-14320.172753100547</v>
      </c>
      <c r="G3373" s="367">
        <v>356.00000000000176</v>
      </c>
      <c r="H3373" s="367">
        <v>89000</v>
      </c>
      <c r="I3373" s="384">
        <v>-184752.55141563315</v>
      </c>
      <c r="J3373" s="367">
        <v>356</v>
      </c>
      <c r="K3373" s="367">
        <v>21575.757575757474</v>
      </c>
      <c r="L3373" s="384">
        <v>16980.721313509654</v>
      </c>
      <c r="M3373" s="367">
        <v>355.99999999999835</v>
      </c>
      <c r="N3373" s="367">
        <v>356</v>
      </c>
      <c r="O3373" s="384">
        <v>-73.690913024031431</v>
      </c>
      <c r="P3373" s="367">
        <v>5.1619999999999999</v>
      </c>
      <c r="Q3373" s="367">
        <v>356</v>
      </c>
      <c r="R3373" s="384">
        <v>291.6721528652098</v>
      </c>
      <c r="S3373" s="367">
        <v>4.984</v>
      </c>
      <c r="T3373" s="367">
        <v>12275.862068965553</v>
      </c>
      <c r="U3373" s="384">
        <v>10620.300627992036</v>
      </c>
      <c r="V3373" s="367">
        <v>356.00000000000102</v>
      </c>
      <c r="W3373" s="367">
        <v>593333.33333333419</v>
      </c>
      <c r="X3373" s="384">
        <v>28458.409246777464</v>
      </c>
      <c r="Y3373" s="386">
        <v>356.00000000000045</v>
      </c>
      <c r="Z3373" s="367"/>
      <c r="AA3373" s="367"/>
      <c r="AB3373" s="367"/>
      <c r="AC3373" s="367"/>
      <c r="AD3373" s="367"/>
      <c r="AE3373" s="367"/>
      <c r="AF3373" s="367"/>
      <c r="AG3373" s="367"/>
      <c r="AH3373" s="367"/>
      <c r="AI3373" s="367"/>
      <c r="AJ3373" s="367"/>
      <c r="AK3373" s="367"/>
      <c r="AL3373" s="367"/>
      <c r="AM3373" s="367"/>
      <c r="AN3373" s="367"/>
      <c r="AO3373" s="367"/>
      <c r="AP3373" s="367"/>
      <c r="AQ3373" s="367"/>
      <c r="AR3373" s="367"/>
      <c r="AS3373" s="367"/>
      <c r="AT3373" s="367"/>
    </row>
    <row r="3374" spans="2:46" ht="13.8">
      <c r="B3374" s="26">
        <v>59.499999999999694</v>
      </c>
      <c r="C3374" s="363">
        <v>124.1537640420369</v>
      </c>
      <c r="D3374" s="367">
        <v>356.99999999999812</v>
      </c>
      <c r="E3374" s="367">
        <v>16604.651162790778</v>
      </c>
      <c r="F3374" s="367">
        <v>-14416.850185511928</v>
      </c>
      <c r="G3374" s="367">
        <v>357.00000000000176</v>
      </c>
      <c r="H3374" s="367">
        <v>89250</v>
      </c>
      <c r="I3374" s="384">
        <v>-185936.12304950587</v>
      </c>
      <c r="J3374" s="367">
        <v>357</v>
      </c>
      <c r="K3374" s="367">
        <v>21636.363636363534</v>
      </c>
      <c r="L3374" s="384">
        <v>16985.208392758075</v>
      </c>
      <c r="M3374" s="367">
        <v>356.99999999999829</v>
      </c>
      <c r="N3374" s="367">
        <v>357</v>
      </c>
      <c r="O3374" s="384">
        <v>-74.597390384923798</v>
      </c>
      <c r="P3374" s="367">
        <v>5.1764999999999999</v>
      </c>
      <c r="Q3374" s="367">
        <v>357</v>
      </c>
      <c r="R3374" s="384">
        <v>292.16133267916723</v>
      </c>
      <c r="S3374" s="367">
        <v>4.9980000000000002</v>
      </c>
      <c r="T3374" s="367">
        <v>12310.344827586243</v>
      </c>
      <c r="U3374" s="384">
        <v>10606.330538028431</v>
      </c>
      <c r="V3374" s="367">
        <v>357.00000000000102</v>
      </c>
      <c r="W3374" s="367">
        <v>595000.00000000081</v>
      </c>
      <c r="X3374" s="384">
        <v>28536.719751057739</v>
      </c>
      <c r="Y3374" s="386">
        <v>357.00000000000051</v>
      </c>
      <c r="Z3374" s="367"/>
      <c r="AA3374" s="367"/>
      <c r="AB3374" s="367"/>
      <c r="AC3374" s="367"/>
      <c r="AD3374" s="367"/>
      <c r="AE3374" s="367"/>
      <c r="AF3374" s="367"/>
      <c r="AG3374" s="367"/>
      <c r="AH3374" s="367"/>
      <c r="AI3374" s="367"/>
      <c r="AJ3374" s="367"/>
      <c r="AK3374" s="367"/>
      <c r="AL3374" s="367"/>
      <c r="AM3374" s="367"/>
      <c r="AN3374" s="367"/>
      <c r="AO3374" s="367"/>
      <c r="AP3374" s="367"/>
      <c r="AQ3374" s="367"/>
      <c r="AR3374" s="367"/>
      <c r="AS3374" s="367"/>
      <c r="AT3374" s="367"/>
    </row>
    <row r="3375" spans="2:46" ht="13.8">
      <c r="B3375" s="26">
        <v>59.666666666666359</v>
      </c>
      <c r="C3375" s="363">
        <v>124.50126204070112</v>
      </c>
      <c r="D3375" s="367">
        <v>357.99999999999818</v>
      </c>
      <c r="E3375" s="367">
        <v>16651.162790697756</v>
      </c>
      <c r="F3375" s="367">
        <v>-14513.843876903979</v>
      </c>
      <c r="G3375" s="367">
        <v>358.00000000000176</v>
      </c>
      <c r="H3375" s="367">
        <v>89500</v>
      </c>
      <c r="I3375" s="384">
        <v>-187123.41795392663</v>
      </c>
      <c r="J3375" s="367">
        <v>358</v>
      </c>
      <c r="K3375" s="367">
        <v>21696.969696969594</v>
      </c>
      <c r="L3375" s="384">
        <v>16989.45339034752</v>
      </c>
      <c r="M3375" s="367">
        <v>357.99999999999829</v>
      </c>
      <c r="N3375" s="367">
        <v>358</v>
      </c>
      <c r="O3375" s="384">
        <v>-75.507786403598814</v>
      </c>
      <c r="P3375" s="367">
        <v>5.1910000000000007</v>
      </c>
      <c r="Q3375" s="367">
        <v>358</v>
      </c>
      <c r="R3375" s="384">
        <v>292.64866305902825</v>
      </c>
      <c r="S3375" s="367">
        <v>5.0119999999999996</v>
      </c>
      <c r="T3375" s="367">
        <v>12344.827586206933</v>
      </c>
      <c r="U3375" s="384">
        <v>10592.115056495646</v>
      </c>
      <c r="V3375" s="367">
        <v>358.00000000000102</v>
      </c>
      <c r="W3375" s="367">
        <v>596666.66666666744</v>
      </c>
      <c r="X3375" s="384">
        <v>28615.021130141718</v>
      </c>
      <c r="Y3375" s="386">
        <v>358.00000000000045</v>
      </c>
      <c r="Z3375" s="367"/>
      <c r="AA3375" s="367"/>
      <c r="AB3375" s="367"/>
      <c r="AC3375" s="367"/>
      <c r="AD3375" s="367"/>
      <c r="AE3375" s="367"/>
      <c r="AF3375" s="367"/>
      <c r="AG3375" s="367"/>
      <c r="AH3375" s="367"/>
      <c r="AI3375" s="367"/>
      <c r="AJ3375" s="367"/>
      <c r="AK3375" s="367"/>
      <c r="AL3375" s="367"/>
      <c r="AM3375" s="367"/>
      <c r="AN3375" s="367"/>
      <c r="AO3375" s="367"/>
      <c r="AP3375" s="367"/>
      <c r="AQ3375" s="367"/>
      <c r="AR3375" s="367"/>
      <c r="AS3375" s="367"/>
      <c r="AT3375" s="367"/>
    </row>
    <row r="3376" spans="2:46" ht="13.8">
      <c r="B3376" s="26">
        <v>59.833333333333023</v>
      </c>
      <c r="C3376" s="363">
        <v>124.84875852177582</v>
      </c>
      <c r="D3376" s="367">
        <v>358.99999999999818</v>
      </c>
      <c r="E3376" s="367">
        <v>16697.674418604733</v>
      </c>
      <c r="F3376" s="367">
        <v>-14611.153827276692</v>
      </c>
      <c r="G3376" s="367">
        <v>359.00000000000176</v>
      </c>
      <c r="H3376" s="367">
        <v>89750</v>
      </c>
      <c r="I3376" s="384">
        <v>-188314.43612889538</v>
      </c>
      <c r="J3376" s="367">
        <v>359</v>
      </c>
      <c r="K3376" s="367">
        <v>21757.575757575654</v>
      </c>
      <c r="L3376" s="384">
        <v>16993.456306277996</v>
      </c>
      <c r="M3376" s="367">
        <v>358.99999999999829</v>
      </c>
      <c r="N3376" s="367">
        <v>359</v>
      </c>
      <c r="O3376" s="384">
        <v>-76.422101080056336</v>
      </c>
      <c r="P3376" s="367">
        <v>5.2054999999999998</v>
      </c>
      <c r="Q3376" s="367">
        <v>359</v>
      </c>
      <c r="R3376" s="384">
        <v>293.13414400479269</v>
      </c>
      <c r="S3376" s="367">
        <v>5.0259999999999998</v>
      </c>
      <c r="T3376" s="367">
        <v>12379.310344827623</v>
      </c>
      <c r="U3376" s="384">
        <v>10577.654183393684</v>
      </c>
      <c r="V3376" s="367">
        <v>359.00000000000108</v>
      </c>
      <c r="W3376" s="367">
        <v>598333.33333333407</v>
      </c>
      <c r="X3376" s="384">
        <v>28693.313384029418</v>
      </c>
      <c r="Y3376" s="386">
        <v>359.00000000000045</v>
      </c>
      <c r="Z3376" s="367"/>
      <c r="AA3376" s="367"/>
      <c r="AB3376" s="367"/>
      <c r="AC3376" s="367"/>
      <c r="AD3376" s="367"/>
      <c r="AE3376" s="367"/>
      <c r="AF3376" s="367"/>
      <c r="AG3376" s="367"/>
      <c r="AH3376" s="367"/>
      <c r="AI3376" s="367"/>
      <c r="AJ3376" s="367"/>
      <c r="AK3376" s="367"/>
      <c r="AL3376" s="367"/>
      <c r="AM3376" s="367"/>
      <c r="AN3376" s="367"/>
      <c r="AO3376" s="367"/>
      <c r="AP3376" s="367"/>
      <c r="AQ3376" s="367"/>
      <c r="AR3376" s="367"/>
      <c r="AS3376" s="367"/>
      <c r="AT3376" s="367"/>
    </row>
    <row r="3377" spans="2:46" ht="13.8">
      <c r="B3377" s="26">
        <v>59.999999999999687</v>
      </c>
      <c r="C3377" s="363">
        <v>125.19625348526111</v>
      </c>
      <c r="D3377" s="367">
        <v>359.99999999999818</v>
      </c>
      <c r="E3377" s="367">
        <v>16744.18604651171</v>
      </c>
      <c r="F3377" s="367">
        <v>-14708.780036630073</v>
      </c>
      <c r="G3377" s="367">
        <v>360.00000000000176</v>
      </c>
      <c r="H3377" s="367">
        <v>90000</v>
      </c>
      <c r="I3377" s="384">
        <v>-189509.17757441211</v>
      </c>
      <c r="J3377" s="367">
        <v>360</v>
      </c>
      <c r="K3377" s="367">
        <v>21818.181818181714</v>
      </c>
      <c r="L3377" s="384">
        <v>16997.217140549503</v>
      </c>
      <c r="M3377" s="367">
        <v>359.99999999999829</v>
      </c>
      <c r="N3377" s="367">
        <v>360</v>
      </c>
      <c r="O3377" s="384">
        <v>-77.340334414296535</v>
      </c>
      <c r="P3377" s="367">
        <v>5.22</v>
      </c>
      <c r="Q3377" s="367">
        <v>360</v>
      </c>
      <c r="R3377" s="384">
        <v>293.61777551646071</v>
      </c>
      <c r="S3377" s="367">
        <v>5.04</v>
      </c>
      <c r="T3377" s="367">
        <v>12413.793103448314</v>
      </c>
      <c r="U3377" s="384">
        <v>10562.947918722541</v>
      </c>
      <c r="V3377" s="367">
        <v>360.00000000000108</v>
      </c>
      <c r="W3377" s="367">
        <v>600000.0000000007</v>
      </c>
      <c r="X3377" s="384">
        <v>28771.596512720833</v>
      </c>
      <c r="Y3377" s="386">
        <v>360.0000000000004</v>
      </c>
      <c r="Z3377" s="367"/>
      <c r="AA3377" s="367"/>
      <c r="AB3377" s="367"/>
      <c r="AC3377" s="367"/>
      <c r="AD3377" s="367"/>
      <c r="AE3377" s="367"/>
      <c r="AF3377" s="367"/>
      <c r="AG3377" s="367"/>
      <c r="AH3377" s="367"/>
      <c r="AI3377" s="367"/>
      <c r="AJ3377" s="367"/>
      <c r="AK3377" s="367"/>
      <c r="AL3377" s="367"/>
      <c r="AM3377" s="367"/>
      <c r="AN3377" s="367"/>
      <c r="AO3377" s="367"/>
      <c r="AP3377" s="367"/>
      <c r="AQ3377" s="367"/>
      <c r="AR3377" s="367"/>
      <c r="AS3377" s="367"/>
      <c r="AT3377" s="367"/>
    </row>
    <row r="3378" spans="2:46" ht="13.8">
      <c r="B3378" s="26">
        <v>60.166666666666352</v>
      </c>
      <c r="C3378" s="363">
        <v>125.5437469311569</v>
      </c>
      <c r="D3378" s="367">
        <v>360.99999999999812</v>
      </c>
      <c r="E3378" s="367">
        <v>16790.697674418687</v>
      </c>
      <c r="F3378" s="367">
        <v>-14806.722504964115</v>
      </c>
      <c r="G3378" s="367">
        <v>361.00000000000176</v>
      </c>
      <c r="H3378" s="367">
        <v>90250</v>
      </c>
      <c r="I3378" s="384">
        <v>-190707.64229047683</v>
      </c>
      <c r="J3378" s="367">
        <v>361</v>
      </c>
      <c r="K3378" s="367">
        <v>21878.787878787774</v>
      </c>
      <c r="L3378" s="384">
        <v>17000.735893162033</v>
      </c>
      <c r="M3378" s="367">
        <v>360.99999999999829</v>
      </c>
      <c r="N3378" s="367">
        <v>361</v>
      </c>
      <c r="O3378" s="384">
        <v>-78.262486406319411</v>
      </c>
      <c r="P3378" s="367">
        <v>5.2345000000000006</v>
      </c>
      <c r="Q3378" s="367">
        <v>361</v>
      </c>
      <c r="R3378" s="384">
        <v>294.09955759403215</v>
      </c>
      <c r="S3378" s="367">
        <v>5.0540000000000003</v>
      </c>
      <c r="T3378" s="367">
        <v>12448.275862069004</v>
      </c>
      <c r="U3378" s="384">
        <v>10547.996262482222</v>
      </c>
      <c r="V3378" s="367">
        <v>361.00000000000108</v>
      </c>
      <c r="W3378" s="367">
        <v>601666.66666666733</v>
      </c>
      <c r="X3378" s="384">
        <v>28849.870516215968</v>
      </c>
      <c r="Y3378" s="386">
        <v>361.0000000000004</v>
      </c>
      <c r="Z3378" s="367"/>
      <c r="AA3378" s="367"/>
      <c r="AB3378" s="367"/>
      <c r="AC3378" s="367"/>
      <c r="AD3378" s="367"/>
      <c r="AE3378" s="367"/>
      <c r="AF3378" s="367"/>
      <c r="AG3378" s="367"/>
      <c r="AH3378" s="367"/>
      <c r="AI3378" s="367"/>
      <c r="AJ3378" s="367"/>
      <c r="AK3378" s="367"/>
      <c r="AL3378" s="367"/>
      <c r="AM3378" s="367"/>
      <c r="AN3378" s="367"/>
      <c r="AO3378" s="367"/>
      <c r="AP3378" s="367"/>
      <c r="AQ3378" s="367"/>
      <c r="AR3378" s="367"/>
      <c r="AS3378" s="367"/>
      <c r="AT3378" s="367"/>
    </row>
    <row r="3379" spans="2:46" ht="13.8">
      <c r="B3379" s="26">
        <v>60.333333333333016</v>
      </c>
      <c r="C3379" s="363">
        <v>125.89123885946327</v>
      </c>
      <c r="D3379" s="367">
        <v>361.99999999999812</v>
      </c>
      <c r="E3379" s="367">
        <v>16837.209302325664</v>
      </c>
      <c r="F3379" s="367">
        <v>-14904.981232278826</v>
      </c>
      <c r="G3379" s="367">
        <v>362.00000000000176</v>
      </c>
      <c r="H3379" s="367">
        <v>90500</v>
      </c>
      <c r="I3379" s="384">
        <v>-191909.83027708955</v>
      </c>
      <c r="J3379" s="367">
        <v>362</v>
      </c>
      <c r="K3379" s="367">
        <v>21939.393939393834</v>
      </c>
      <c r="L3379" s="384">
        <v>17004.01256411559</v>
      </c>
      <c r="M3379" s="367">
        <v>361.99999999999829</v>
      </c>
      <c r="N3379" s="367">
        <v>362</v>
      </c>
      <c r="O3379" s="384">
        <v>-79.188557056124807</v>
      </c>
      <c r="P3379" s="367">
        <v>5.2490000000000006</v>
      </c>
      <c r="Q3379" s="367">
        <v>362</v>
      </c>
      <c r="R3379" s="384">
        <v>294.57949023750712</v>
      </c>
      <c r="S3379" s="367">
        <v>5.0679999999999996</v>
      </c>
      <c r="T3379" s="367">
        <v>12482.758620689694</v>
      </c>
      <c r="U3379" s="384">
        <v>10532.799214672721</v>
      </c>
      <c r="V3379" s="367">
        <v>362.00000000000114</v>
      </c>
      <c r="W3379" s="367">
        <v>603333.33333333395</v>
      </c>
      <c r="X3379" s="384">
        <v>28928.135394514818</v>
      </c>
      <c r="Y3379" s="386">
        <v>362.0000000000004</v>
      </c>
      <c r="Z3379" s="367"/>
      <c r="AA3379" s="367"/>
      <c r="AB3379" s="367"/>
      <c r="AC3379" s="367"/>
      <c r="AD3379" s="367"/>
      <c r="AE3379" s="367"/>
      <c r="AF3379" s="367"/>
      <c r="AG3379" s="367"/>
      <c r="AH3379" s="367"/>
      <c r="AI3379" s="367"/>
      <c r="AJ3379" s="367"/>
      <c r="AK3379" s="367"/>
      <c r="AL3379" s="367"/>
      <c r="AM3379" s="367"/>
      <c r="AN3379" s="367"/>
      <c r="AO3379" s="367"/>
      <c r="AP3379" s="367"/>
      <c r="AQ3379" s="367"/>
      <c r="AR3379" s="367"/>
      <c r="AS3379" s="367"/>
      <c r="AT3379" s="367"/>
    </row>
    <row r="3380" spans="2:46" ht="13.8">
      <c r="B3380" s="26">
        <v>60.49999999999968</v>
      </c>
      <c r="C3380" s="363">
        <v>126.23872927018017</v>
      </c>
      <c r="D3380" s="367">
        <v>362.99999999999812</v>
      </c>
      <c r="E3380" s="367">
        <v>16883.720930232641</v>
      </c>
      <c r="F3380" s="367">
        <v>-15003.556218574206</v>
      </c>
      <c r="G3380" s="367">
        <v>363.00000000000182</v>
      </c>
      <c r="H3380" s="367">
        <v>90750</v>
      </c>
      <c r="I3380" s="384">
        <v>-193115.74153425029</v>
      </c>
      <c r="J3380" s="367">
        <v>363</v>
      </c>
      <c r="K3380" s="367">
        <v>21999.999999999894</v>
      </c>
      <c r="L3380" s="384">
        <v>17007.047153410178</v>
      </c>
      <c r="M3380" s="367">
        <v>362.99999999999829</v>
      </c>
      <c r="N3380" s="367">
        <v>363</v>
      </c>
      <c r="O3380" s="384">
        <v>-80.118546363712767</v>
      </c>
      <c r="P3380" s="367">
        <v>5.2634999999999996</v>
      </c>
      <c r="Q3380" s="367">
        <v>363</v>
      </c>
      <c r="R3380" s="384">
        <v>295.0575734468855</v>
      </c>
      <c r="S3380" s="367">
        <v>5.0819999999999999</v>
      </c>
      <c r="T3380" s="367">
        <v>12517.241379310384</v>
      </c>
      <c r="U3380" s="384">
        <v>10517.356775294043</v>
      </c>
      <c r="V3380" s="367">
        <v>363.00000000000114</v>
      </c>
      <c r="W3380" s="367">
        <v>605000.00000000058</v>
      </c>
      <c r="X3380" s="384">
        <v>29006.391147617385</v>
      </c>
      <c r="Y3380" s="386">
        <v>363.00000000000034</v>
      </c>
      <c r="Z3380" s="367"/>
      <c r="AA3380" s="367"/>
      <c r="AB3380" s="367"/>
      <c r="AC3380" s="367"/>
      <c r="AD3380" s="367"/>
      <c r="AE3380" s="367"/>
      <c r="AF3380" s="367"/>
      <c r="AG3380" s="367"/>
      <c r="AH3380" s="367"/>
      <c r="AI3380" s="367"/>
      <c r="AJ3380" s="367"/>
      <c r="AK3380" s="367"/>
      <c r="AL3380" s="367"/>
      <c r="AM3380" s="367"/>
      <c r="AN3380" s="367"/>
      <c r="AO3380" s="367"/>
      <c r="AP3380" s="367"/>
      <c r="AQ3380" s="367"/>
      <c r="AR3380" s="367"/>
      <c r="AS3380" s="367"/>
      <c r="AT3380" s="367"/>
    </row>
    <row r="3381" spans="2:46" ht="13.8">
      <c r="B3381" s="26">
        <v>60.666666666666345</v>
      </c>
      <c r="C3381" s="363">
        <v>126.58621816330762</v>
      </c>
      <c r="D3381" s="367">
        <v>363.99999999999807</v>
      </c>
      <c r="E3381" s="367">
        <v>16930.232558139618</v>
      </c>
      <c r="F3381" s="367">
        <v>-15102.447463850245</v>
      </c>
      <c r="G3381" s="367">
        <v>364.00000000000182</v>
      </c>
      <c r="H3381" s="367">
        <v>91000</v>
      </c>
      <c r="I3381" s="384">
        <v>-194325.37606195902</v>
      </c>
      <c r="J3381" s="367">
        <v>364</v>
      </c>
      <c r="K3381" s="367">
        <v>22060.606060605955</v>
      </c>
      <c r="L3381" s="384">
        <v>17009.839661045789</v>
      </c>
      <c r="M3381" s="367">
        <v>363.99999999999829</v>
      </c>
      <c r="N3381" s="367">
        <v>364</v>
      </c>
      <c r="O3381" s="384">
        <v>-81.052454329083389</v>
      </c>
      <c r="P3381" s="367">
        <v>5.2779999999999996</v>
      </c>
      <c r="Q3381" s="367">
        <v>364</v>
      </c>
      <c r="R3381" s="384">
        <v>295.53380722216752</v>
      </c>
      <c r="S3381" s="367">
        <v>5.0960000000000001</v>
      </c>
      <c r="T3381" s="367">
        <v>12551.724137931074</v>
      </c>
      <c r="U3381" s="384">
        <v>10501.668944346187</v>
      </c>
      <c r="V3381" s="367">
        <v>364.00000000000114</v>
      </c>
      <c r="W3381" s="367">
        <v>606666.66666666721</v>
      </c>
      <c r="X3381" s="384">
        <v>29084.637775523664</v>
      </c>
      <c r="Y3381" s="386">
        <v>364.00000000000034</v>
      </c>
      <c r="Z3381" s="367"/>
      <c r="AA3381" s="367"/>
      <c r="AB3381" s="367"/>
      <c r="AC3381" s="367"/>
      <c r="AD3381" s="367"/>
      <c r="AE3381" s="367"/>
      <c r="AF3381" s="367"/>
      <c r="AG3381" s="367"/>
      <c r="AH3381" s="367"/>
      <c r="AI3381" s="367"/>
      <c r="AJ3381" s="367"/>
      <c r="AK3381" s="367"/>
      <c r="AL3381" s="367"/>
      <c r="AM3381" s="367"/>
      <c r="AN3381" s="367"/>
      <c r="AO3381" s="367"/>
      <c r="AP3381" s="367"/>
      <c r="AQ3381" s="367"/>
      <c r="AR3381" s="367"/>
      <c r="AS3381" s="367"/>
      <c r="AT3381" s="367"/>
    </row>
    <row r="3382" spans="2:46" ht="13.8">
      <c r="B3382" s="26">
        <v>60.833333333333009</v>
      </c>
      <c r="C3382" s="363">
        <v>126.9337055388456</v>
      </c>
      <c r="D3382" s="367">
        <v>364.99999999999807</v>
      </c>
      <c r="E3382" s="367">
        <v>16976.744186046595</v>
      </c>
      <c r="F3382" s="367">
        <v>-15201.65496810695</v>
      </c>
      <c r="G3382" s="367">
        <v>365.00000000000182</v>
      </c>
      <c r="H3382" s="367">
        <v>91250</v>
      </c>
      <c r="I3382" s="384">
        <v>-195538.73386021575</v>
      </c>
      <c r="J3382" s="367">
        <v>365</v>
      </c>
      <c r="K3382" s="367">
        <v>22121.212121212015</v>
      </c>
      <c r="L3382" s="384">
        <v>17012.390087022428</v>
      </c>
      <c r="M3382" s="367">
        <v>364.99999999999829</v>
      </c>
      <c r="N3382" s="367">
        <v>365</v>
      </c>
      <c r="O3382" s="384">
        <v>-81.990280952236688</v>
      </c>
      <c r="P3382" s="367">
        <v>5.2925000000000004</v>
      </c>
      <c r="Q3382" s="367">
        <v>365</v>
      </c>
      <c r="R3382" s="384">
        <v>296.00819156335297</v>
      </c>
      <c r="S3382" s="367">
        <v>5.1100000000000003</v>
      </c>
      <c r="T3382" s="367">
        <v>12586.206896551765</v>
      </c>
      <c r="U3382" s="384">
        <v>10485.735721829151</v>
      </c>
      <c r="V3382" s="367">
        <v>365.00000000000114</v>
      </c>
      <c r="W3382" s="367">
        <v>608333.33333333384</v>
      </c>
      <c r="X3382" s="384">
        <v>29162.875278233663</v>
      </c>
      <c r="Y3382" s="386">
        <v>365.00000000000028</v>
      </c>
      <c r="Z3382" s="367"/>
      <c r="AA3382" s="367"/>
      <c r="AB3382" s="367"/>
      <c r="AC3382" s="367"/>
      <c r="AD3382" s="367"/>
      <c r="AE3382" s="367"/>
      <c r="AF3382" s="367"/>
      <c r="AG3382" s="367"/>
      <c r="AH3382" s="367"/>
      <c r="AI3382" s="367"/>
      <c r="AJ3382" s="367"/>
      <c r="AK3382" s="367"/>
      <c r="AL3382" s="367"/>
      <c r="AM3382" s="367"/>
      <c r="AN3382" s="367"/>
      <c r="AO3382" s="367"/>
      <c r="AP3382" s="367"/>
      <c r="AQ3382" s="367"/>
      <c r="AR3382" s="367"/>
      <c r="AS3382" s="367"/>
      <c r="AT3382" s="367"/>
    </row>
    <row r="3383" spans="2:46" ht="13.8">
      <c r="B3383" s="26">
        <v>60.999999999999673</v>
      </c>
      <c r="C3383" s="363">
        <v>127.28119139679417</v>
      </c>
      <c r="D3383" s="367">
        <v>365.99999999999807</v>
      </c>
      <c r="E3383" s="367">
        <v>17023.255813953572</v>
      </c>
      <c r="F3383" s="367">
        <v>-15301.178731344322</v>
      </c>
      <c r="G3383" s="367">
        <v>366.00000000000182</v>
      </c>
      <c r="H3383" s="367">
        <v>91500</v>
      </c>
      <c r="I3383" s="384">
        <v>-196755.81492902047</v>
      </c>
      <c r="J3383" s="367">
        <v>366</v>
      </c>
      <c r="K3383" s="367">
        <v>22181.818181818075</v>
      </c>
      <c r="L3383" s="384">
        <v>17014.698431340097</v>
      </c>
      <c r="M3383" s="367">
        <v>365.99999999999829</v>
      </c>
      <c r="N3383" s="367">
        <v>366</v>
      </c>
      <c r="O3383" s="384">
        <v>-82.932026233172536</v>
      </c>
      <c r="P3383" s="367">
        <v>5.3070000000000004</v>
      </c>
      <c r="Q3383" s="367">
        <v>366</v>
      </c>
      <c r="R3383" s="384">
        <v>296.48072647044194</v>
      </c>
      <c r="S3383" s="367">
        <v>5.1239999999999997</v>
      </c>
      <c r="T3383" s="367">
        <v>12620.689655172455</v>
      </c>
      <c r="U3383" s="384">
        <v>10469.557107742936</v>
      </c>
      <c r="V3383" s="367">
        <v>366.00000000000119</v>
      </c>
      <c r="W3383" s="367">
        <v>610000.00000000047</v>
      </c>
      <c r="X3383" s="384">
        <v>29241.103655747385</v>
      </c>
      <c r="Y3383" s="386">
        <v>366.00000000000028</v>
      </c>
      <c r="Z3383" s="367"/>
      <c r="AA3383" s="367"/>
      <c r="AB3383" s="367"/>
      <c r="AC3383" s="367"/>
      <c r="AD3383" s="367"/>
      <c r="AE3383" s="367"/>
      <c r="AF3383" s="367"/>
      <c r="AG3383" s="367"/>
      <c r="AH3383" s="367"/>
      <c r="AI3383" s="367"/>
      <c r="AJ3383" s="367"/>
      <c r="AK3383" s="367"/>
      <c r="AL3383" s="367"/>
      <c r="AM3383" s="367"/>
      <c r="AN3383" s="367"/>
      <c r="AO3383" s="367"/>
      <c r="AP3383" s="367"/>
      <c r="AQ3383" s="367"/>
      <c r="AR3383" s="367"/>
      <c r="AS3383" s="367"/>
      <c r="AT3383" s="367"/>
    </row>
    <row r="3384" spans="2:46" ht="13.8">
      <c r="B3384" s="26">
        <v>61.166666666666337</v>
      </c>
      <c r="C3384" s="363">
        <v>127.62867573715324</v>
      </c>
      <c r="D3384" s="367">
        <v>366.99999999999807</v>
      </c>
      <c r="E3384" s="367">
        <v>17069.767441860549</v>
      </c>
      <c r="F3384" s="367">
        <v>-15401.018753562355</v>
      </c>
      <c r="G3384" s="367">
        <v>367.00000000000182</v>
      </c>
      <c r="H3384" s="367">
        <v>91750</v>
      </c>
      <c r="I3384" s="384">
        <v>-197976.61926837315</v>
      </c>
      <c r="J3384" s="367">
        <v>367</v>
      </c>
      <c r="K3384" s="367">
        <v>22242.424242424135</v>
      </c>
      <c r="L3384" s="384">
        <v>17016.764693998794</v>
      </c>
      <c r="M3384" s="367">
        <v>366.99999999999829</v>
      </c>
      <c r="N3384" s="367">
        <v>367</v>
      </c>
      <c r="O3384" s="384">
        <v>-83.877690171890919</v>
      </c>
      <c r="P3384" s="367">
        <v>5.3214999999999995</v>
      </c>
      <c r="Q3384" s="367">
        <v>367</v>
      </c>
      <c r="R3384" s="384">
        <v>296.95141194343432</v>
      </c>
      <c r="S3384" s="367">
        <v>5.1379999999999999</v>
      </c>
      <c r="T3384" s="367">
        <v>12655.172413793145</v>
      </c>
      <c r="U3384" s="384">
        <v>10453.133102087542</v>
      </c>
      <c r="V3384" s="367">
        <v>367.00000000000119</v>
      </c>
      <c r="W3384" s="367">
        <v>611666.66666666709</v>
      </c>
      <c r="X3384" s="384">
        <v>29319.32290806482</v>
      </c>
      <c r="Y3384" s="386">
        <v>367.00000000000023</v>
      </c>
      <c r="Z3384" s="367"/>
      <c r="AA3384" s="367"/>
      <c r="AB3384" s="367"/>
      <c r="AC3384" s="367"/>
      <c r="AD3384" s="367"/>
      <c r="AE3384" s="367"/>
      <c r="AF3384" s="367"/>
      <c r="AG3384" s="367"/>
      <c r="AH3384" s="367"/>
      <c r="AI3384" s="367"/>
      <c r="AJ3384" s="367"/>
      <c r="AK3384" s="367"/>
      <c r="AL3384" s="367"/>
      <c r="AM3384" s="367"/>
      <c r="AN3384" s="367"/>
      <c r="AO3384" s="367"/>
      <c r="AP3384" s="367"/>
      <c r="AQ3384" s="367"/>
      <c r="AR3384" s="367"/>
      <c r="AS3384" s="367"/>
      <c r="AT3384" s="367"/>
    </row>
    <row r="3385" spans="2:46" ht="13.8">
      <c r="B3385" s="26">
        <v>61.333333333333002</v>
      </c>
      <c r="C3385" s="363">
        <v>127.97615855992287</v>
      </c>
      <c r="D3385" s="367">
        <v>367.99999999999801</v>
      </c>
      <c r="E3385" s="367">
        <v>17116.279069767526</v>
      </c>
      <c r="F3385" s="367">
        <v>-15501.175034761056</v>
      </c>
      <c r="G3385" s="367">
        <v>368.00000000000182</v>
      </c>
      <c r="H3385" s="367">
        <v>92000</v>
      </c>
      <c r="I3385" s="384">
        <v>-199201.1468782739</v>
      </c>
      <c r="J3385" s="367">
        <v>368</v>
      </c>
      <c r="K3385" s="367">
        <v>22303.030303030195</v>
      </c>
      <c r="L3385" s="384">
        <v>17018.588874998513</v>
      </c>
      <c r="M3385" s="367">
        <v>367.99999999999824</v>
      </c>
      <c r="N3385" s="367">
        <v>368</v>
      </c>
      <c r="O3385" s="384">
        <v>-84.827272768392049</v>
      </c>
      <c r="P3385" s="367">
        <v>5.3360000000000003</v>
      </c>
      <c r="Q3385" s="367">
        <v>368</v>
      </c>
      <c r="R3385" s="384">
        <v>297.4202479823303</v>
      </c>
      <c r="S3385" s="367">
        <v>5.1520000000000001</v>
      </c>
      <c r="T3385" s="367">
        <v>12689.655172413835</v>
      </c>
      <c r="U3385" s="384">
        <v>10436.463704862972</v>
      </c>
      <c r="V3385" s="367">
        <v>368.00000000000119</v>
      </c>
      <c r="W3385" s="367">
        <v>613333.33333333372</v>
      </c>
      <c r="X3385" s="384">
        <v>29397.533035185974</v>
      </c>
      <c r="Y3385" s="386">
        <v>368.00000000000023</v>
      </c>
      <c r="Z3385" s="367"/>
      <c r="AA3385" s="367"/>
      <c r="AB3385" s="367"/>
      <c r="AC3385" s="367"/>
      <c r="AD3385" s="367"/>
      <c r="AE3385" s="367"/>
      <c r="AF3385" s="367"/>
      <c r="AG3385" s="367"/>
      <c r="AH3385" s="367"/>
      <c r="AI3385" s="367"/>
      <c r="AJ3385" s="367"/>
      <c r="AK3385" s="367"/>
      <c r="AL3385" s="367"/>
      <c r="AM3385" s="367"/>
      <c r="AN3385" s="367"/>
      <c r="AO3385" s="367"/>
      <c r="AP3385" s="367"/>
      <c r="AQ3385" s="367"/>
      <c r="AR3385" s="367"/>
      <c r="AS3385" s="367"/>
      <c r="AT3385" s="367"/>
    </row>
    <row r="3386" spans="2:46" ht="13.8">
      <c r="B3386" s="26">
        <v>61.499999999999666</v>
      </c>
      <c r="C3386" s="363">
        <v>128.32363986510302</v>
      </c>
      <c r="D3386" s="367">
        <v>368.99999999999801</v>
      </c>
      <c r="E3386" s="367">
        <v>17162.790697674503</v>
      </c>
      <c r="F3386" s="367">
        <v>-15601.647574940424</v>
      </c>
      <c r="G3386" s="367">
        <v>369.00000000000182</v>
      </c>
      <c r="H3386" s="367">
        <v>92250</v>
      </c>
      <c r="I3386" s="384">
        <v>-200429.39775872263</v>
      </c>
      <c r="J3386" s="367">
        <v>369</v>
      </c>
      <c r="K3386" s="367">
        <v>22363.636363636255</v>
      </c>
      <c r="L3386" s="384">
        <v>17020.170974339264</v>
      </c>
      <c r="M3386" s="367">
        <v>368.99999999999824</v>
      </c>
      <c r="N3386" s="367">
        <v>369</v>
      </c>
      <c r="O3386" s="384">
        <v>-85.780774022675729</v>
      </c>
      <c r="P3386" s="367">
        <v>5.3505000000000003</v>
      </c>
      <c r="Q3386" s="367">
        <v>369</v>
      </c>
      <c r="R3386" s="384">
        <v>297.88723458712968</v>
      </c>
      <c r="S3386" s="367">
        <v>5.1659999999999995</v>
      </c>
      <c r="T3386" s="367">
        <v>12724.137931034526</v>
      </c>
      <c r="U3386" s="384">
        <v>10419.548916069221</v>
      </c>
      <c r="V3386" s="367">
        <v>369.00000000000119</v>
      </c>
      <c r="W3386" s="367">
        <v>615000.00000000035</v>
      </c>
      <c r="X3386" s="384">
        <v>29475.734037110844</v>
      </c>
      <c r="Y3386" s="386">
        <v>369.00000000000023</v>
      </c>
      <c r="Z3386" s="367"/>
      <c r="AA3386" s="367"/>
      <c r="AB3386" s="367"/>
      <c r="AC3386" s="367"/>
      <c r="AD3386" s="367"/>
      <c r="AE3386" s="367"/>
      <c r="AF3386" s="367"/>
      <c r="AG3386" s="367"/>
      <c r="AH3386" s="367"/>
      <c r="AI3386" s="367"/>
      <c r="AJ3386" s="367"/>
      <c r="AK3386" s="367"/>
      <c r="AL3386" s="367"/>
      <c r="AM3386" s="367"/>
      <c r="AN3386" s="367"/>
      <c r="AO3386" s="367"/>
      <c r="AP3386" s="367"/>
      <c r="AQ3386" s="367"/>
      <c r="AR3386" s="367"/>
      <c r="AS3386" s="367"/>
      <c r="AT3386" s="367"/>
    </row>
    <row r="3387" spans="2:46" ht="13.8">
      <c r="B3387" s="26">
        <v>61.66666666666633</v>
      </c>
      <c r="C3387" s="363">
        <v>128.67111965269376</v>
      </c>
      <c r="D3387" s="367">
        <v>369.99999999999801</v>
      </c>
      <c r="E3387" s="367">
        <v>17209.302325581481</v>
      </c>
      <c r="F3387" s="367">
        <v>-15702.436374100456</v>
      </c>
      <c r="G3387" s="367">
        <v>370.00000000000182</v>
      </c>
      <c r="H3387" s="367">
        <v>92500</v>
      </c>
      <c r="I3387" s="384">
        <v>-201661.37190971931</v>
      </c>
      <c r="J3387" s="367">
        <v>370</v>
      </c>
      <c r="K3387" s="367">
        <v>22424.242424242315</v>
      </c>
      <c r="L3387" s="384">
        <v>17021.510992021042</v>
      </c>
      <c r="M3387" s="367">
        <v>369.99999999999824</v>
      </c>
      <c r="N3387" s="367">
        <v>370</v>
      </c>
      <c r="O3387" s="384">
        <v>-86.738193934742</v>
      </c>
      <c r="P3387" s="367">
        <v>5.3650000000000002</v>
      </c>
      <c r="Q3387" s="367">
        <v>370</v>
      </c>
      <c r="R3387" s="384">
        <v>298.35237175783271</v>
      </c>
      <c r="S3387" s="367">
        <v>5.18</v>
      </c>
      <c r="T3387" s="367">
        <v>12758.620689655216</v>
      </c>
      <c r="U3387" s="384">
        <v>10402.38873570629</v>
      </c>
      <c r="V3387" s="367">
        <v>370.00000000000125</v>
      </c>
      <c r="W3387" s="367">
        <v>616666.66666666698</v>
      </c>
      <c r="X3387" s="384">
        <v>29553.925913839426</v>
      </c>
      <c r="Y3387" s="386">
        <v>370.00000000000017</v>
      </c>
      <c r="Z3387" s="367"/>
      <c r="AA3387" s="367"/>
      <c r="AB3387" s="367"/>
      <c r="AC3387" s="367"/>
      <c r="AD3387" s="367"/>
      <c r="AE3387" s="367"/>
      <c r="AF3387" s="367"/>
      <c r="AG3387" s="367"/>
      <c r="AH3387" s="367"/>
      <c r="AI3387" s="367"/>
      <c r="AJ3387" s="367"/>
      <c r="AK3387" s="367"/>
      <c r="AL3387" s="367"/>
      <c r="AM3387" s="367"/>
      <c r="AN3387" s="367"/>
      <c r="AO3387" s="367"/>
      <c r="AP3387" s="367"/>
      <c r="AQ3387" s="367"/>
      <c r="AR3387" s="367"/>
      <c r="AS3387" s="367"/>
      <c r="AT3387" s="367"/>
    </row>
    <row r="3388" spans="2:46" ht="13.8">
      <c r="B3388" s="26">
        <v>61.833333333332995</v>
      </c>
      <c r="C3388" s="363">
        <v>129.01859792269502</v>
      </c>
      <c r="D3388" s="367">
        <v>370.99999999999801</v>
      </c>
      <c r="E3388" s="367">
        <v>17255.813953488458</v>
      </c>
      <c r="F3388" s="367">
        <v>-15803.541432241151</v>
      </c>
      <c r="G3388" s="367">
        <v>371.00000000000182</v>
      </c>
      <c r="H3388" s="367">
        <v>92750</v>
      </c>
      <c r="I3388" s="384">
        <v>-202897.06933126404</v>
      </c>
      <c r="J3388" s="367">
        <v>371</v>
      </c>
      <c r="K3388" s="367">
        <v>22484.848484848375</v>
      </c>
      <c r="L3388" s="384">
        <v>17022.608928043846</v>
      </c>
      <c r="M3388" s="367">
        <v>370.99999999999824</v>
      </c>
      <c r="N3388" s="367">
        <v>371</v>
      </c>
      <c r="O3388" s="384">
        <v>-87.699532504590891</v>
      </c>
      <c r="P3388" s="367">
        <v>5.3795000000000002</v>
      </c>
      <c r="Q3388" s="367">
        <v>371</v>
      </c>
      <c r="R3388" s="384">
        <v>298.8156594944391</v>
      </c>
      <c r="S3388" s="367">
        <v>5.194</v>
      </c>
      <c r="T3388" s="367">
        <v>12793.103448275906</v>
      </c>
      <c r="U3388" s="384">
        <v>10384.983163774183</v>
      </c>
      <c r="V3388" s="367">
        <v>371.00000000000125</v>
      </c>
      <c r="W3388" s="367">
        <v>618333.3333333336</v>
      </c>
      <c r="X3388" s="384">
        <v>29632.108665371728</v>
      </c>
      <c r="Y3388" s="386">
        <v>371.00000000000017</v>
      </c>
      <c r="Z3388" s="367"/>
      <c r="AA3388" s="367"/>
      <c r="AB3388" s="367"/>
      <c r="AC3388" s="367"/>
      <c r="AD3388" s="367"/>
      <c r="AE3388" s="367"/>
      <c r="AF3388" s="367"/>
      <c r="AG3388" s="367"/>
      <c r="AH3388" s="367"/>
      <c r="AI3388" s="367"/>
      <c r="AJ3388" s="367"/>
      <c r="AK3388" s="367"/>
      <c r="AL3388" s="367"/>
      <c r="AM3388" s="367"/>
      <c r="AN3388" s="367"/>
      <c r="AO3388" s="367"/>
      <c r="AP3388" s="367"/>
      <c r="AQ3388" s="367"/>
      <c r="AR3388" s="367"/>
      <c r="AS3388" s="367"/>
      <c r="AT3388" s="367"/>
    </row>
    <row r="3389" spans="2:46" ht="13.8">
      <c r="B3389" s="26">
        <v>61.999999999999659</v>
      </c>
      <c r="C3389" s="363">
        <v>129.36607467510683</v>
      </c>
      <c r="D3389" s="367">
        <v>371.99999999999795</v>
      </c>
      <c r="E3389" s="367">
        <v>17302.325581395435</v>
      </c>
      <c r="F3389" s="367">
        <v>-15904.962749362519</v>
      </c>
      <c r="G3389" s="367">
        <v>372.00000000000188</v>
      </c>
      <c r="H3389" s="367">
        <v>93000</v>
      </c>
      <c r="I3389" s="384">
        <v>-204136.49002335675</v>
      </c>
      <c r="J3389" s="367">
        <v>372</v>
      </c>
      <c r="K3389" s="367">
        <v>22545.454545454435</v>
      </c>
      <c r="L3389" s="384">
        <v>17023.464782407678</v>
      </c>
      <c r="M3389" s="367">
        <v>371.99999999999824</v>
      </c>
      <c r="N3389" s="367">
        <v>372</v>
      </c>
      <c r="O3389" s="384">
        <v>-88.664789732222388</v>
      </c>
      <c r="P3389" s="367">
        <v>5.3940000000000001</v>
      </c>
      <c r="Q3389" s="367">
        <v>372</v>
      </c>
      <c r="R3389" s="384">
        <v>299.27709779694908</v>
      </c>
      <c r="S3389" s="367">
        <v>5.2080000000000002</v>
      </c>
      <c r="T3389" s="367">
        <v>12827.586206896596</v>
      </c>
      <c r="U3389" s="384">
        <v>10367.332200272895</v>
      </c>
      <c r="V3389" s="367">
        <v>372.00000000000125</v>
      </c>
      <c r="W3389" s="367">
        <v>620000.00000000023</v>
      </c>
      <c r="X3389" s="384">
        <v>29710.282291707746</v>
      </c>
      <c r="Y3389" s="386">
        <v>372.00000000000011</v>
      </c>
      <c r="Z3389" s="367"/>
      <c r="AA3389" s="367"/>
      <c r="AB3389" s="367"/>
      <c r="AC3389" s="367"/>
      <c r="AD3389" s="367"/>
      <c r="AE3389" s="367"/>
      <c r="AF3389" s="367"/>
      <c r="AG3389" s="367"/>
      <c r="AH3389" s="367"/>
      <c r="AI3389" s="367"/>
      <c r="AJ3389" s="367"/>
      <c r="AK3389" s="367"/>
      <c r="AL3389" s="367"/>
      <c r="AM3389" s="367"/>
      <c r="AN3389" s="367"/>
      <c r="AO3389" s="367"/>
      <c r="AP3389" s="367"/>
      <c r="AQ3389" s="367"/>
      <c r="AR3389" s="367"/>
      <c r="AS3389" s="367"/>
      <c r="AT3389" s="367"/>
    </row>
    <row r="3390" spans="2:46" ht="13.8">
      <c r="B3390" s="26">
        <v>62.166666666666323</v>
      </c>
      <c r="C3390" s="363">
        <v>129.71354990992918</v>
      </c>
      <c r="D3390" s="367">
        <v>372.99999999999795</v>
      </c>
      <c r="E3390" s="367">
        <v>17348.837209302412</v>
      </c>
      <c r="F3390" s="367">
        <v>-16006.700325464544</v>
      </c>
      <c r="G3390" s="367">
        <v>373.00000000000188</v>
      </c>
      <c r="H3390" s="367">
        <v>93250</v>
      </c>
      <c r="I3390" s="384">
        <v>-205379.63398599744</v>
      </c>
      <c r="J3390" s="367">
        <v>373</v>
      </c>
      <c r="K3390" s="367">
        <v>22606.060606060495</v>
      </c>
      <c r="L3390" s="384">
        <v>17024.078555112537</v>
      </c>
      <c r="M3390" s="367">
        <v>372.99999999999824</v>
      </c>
      <c r="N3390" s="367">
        <v>373</v>
      </c>
      <c r="O3390" s="384">
        <v>-89.633965617636491</v>
      </c>
      <c r="P3390" s="367">
        <v>5.4085000000000001</v>
      </c>
      <c r="Q3390" s="367">
        <v>373</v>
      </c>
      <c r="R3390" s="384">
        <v>299.73668666536247</v>
      </c>
      <c r="S3390" s="367">
        <v>5.2220000000000004</v>
      </c>
      <c r="T3390" s="367">
        <v>12862.068965517286</v>
      </c>
      <c r="U3390" s="384">
        <v>10349.435845202428</v>
      </c>
      <c r="V3390" s="367">
        <v>373.00000000000131</v>
      </c>
      <c r="W3390" s="367">
        <v>621666.66666666686</v>
      </c>
      <c r="X3390" s="384">
        <v>29788.446792847488</v>
      </c>
      <c r="Y3390" s="386">
        <v>373.00000000000011</v>
      </c>
      <c r="Z3390" s="367"/>
      <c r="AA3390" s="367"/>
      <c r="AB3390" s="367"/>
      <c r="AC3390" s="367"/>
      <c r="AD3390" s="367"/>
      <c r="AE3390" s="367"/>
      <c r="AF3390" s="367"/>
      <c r="AG3390" s="367"/>
      <c r="AH3390" s="367"/>
      <c r="AI3390" s="367"/>
      <c r="AJ3390" s="367"/>
      <c r="AK3390" s="367"/>
      <c r="AL3390" s="367"/>
      <c r="AM3390" s="367"/>
      <c r="AN3390" s="367"/>
      <c r="AO3390" s="367"/>
      <c r="AP3390" s="367"/>
      <c r="AQ3390" s="367"/>
      <c r="AR3390" s="367"/>
      <c r="AS3390" s="367"/>
      <c r="AT3390" s="367"/>
    </row>
    <row r="3391" spans="2:46" ht="13.8">
      <c r="B3391" s="26">
        <v>62.333333333332988</v>
      </c>
      <c r="C3391" s="363">
        <v>130.06102362716211</v>
      </c>
      <c r="D3391" s="367">
        <v>373.99999999999795</v>
      </c>
      <c r="E3391" s="367">
        <v>17395.348837209389</v>
      </c>
      <c r="F3391" s="367">
        <v>-16108.754160547236</v>
      </c>
      <c r="G3391" s="367">
        <v>374.00000000000188</v>
      </c>
      <c r="H3391" s="367">
        <v>93500</v>
      </c>
      <c r="I3391" s="384">
        <v>-206626.50121918615</v>
      </c>
      <c r="J3391" s="367">
        <v>374</v>
      </c>
      <c r="K3391" s="367">
        <v>22666.666666666555</v>
      </c>
      <c r="L3391" s="384">
        <v>17024.450246158423</v>
      </c>
      <c r="M3391" s="367">
        <v>373.99999999999818</v>
      </c>
      <c r="N3391" s="367">
        <v>374</v>
      </c>
      <c r="O3391" s="384">
        <v>-90.6070601608332</v>
      </c>
      <c r="P3391" s="367">
        <v>5.423</v>
      </c>
      <c r="Q3391" s="367">
        <v>374</v>
      </c>
      <c r="R3391" s="384">
        <v>300.19442609967939</v>
      </c>
      <c r="S3391" s="367">
        <v>5.2359999999999998</v>
      </c>
      <c r="T3391" s="367">
        <v>12896.551724137977</v>
      </c>
      <c r="U3391" s="384">
        <v>10331.294098562783</v>
      </c>
      <c r="V3391" s="367">
        <v>374.00000000000131</v>
      </c>
      <c r="W3391" s="367">
        <v>623333.33333333349</v>
      </c>
      <c r="X3391" s="384">
        <v>29866.602168790938</v>
      </c>
      <c r="Y3391" s="386">
        <v>374.00000000000006</v>
      </c>
      <c r="Z3391" s="367"/>
      <c r="AA3391" s="367"/>
      <c r="AB3391" s="367"/>
      <c r="AC3391" s="367"/>
      <c r="AD3391" s="367"/>
      <c r="AE3391" s="367"/>
      <c r="AF3391" s="367"/>
      <c r="AG3391" s="367"/>
      <c r="AH3391" s="367"/>
      <c r="AI3391" s="367"/>
      <c r="AJ3391" s="367"/>
      <c r="AK3391" s="367"/>
      <c r="AL3391" s="367"/>
      <c r="AM3391" s="367"/>
      <c r="AN3391" s="367"/>
      <c r="AO3391" s="367"/>
      <c r="AP3391" s="367"/>
      <c r="AQ3391" s="367"/>
      <c r="AR3391" s="367"/>
      <c r="AS3391" s="367"/>
      <c r="AT3391" s="367"/>
    </row>
    <row r="3392" spans="2:46" ht="13.8">
      <c r="B3392" s="26">
        <v>62.499999999999652</v>
      </c>
      <c r="C3392" s="363">
        <v>130.40849582680553</v>
      </c>
      <c r="D3392" s="367">
        <v>374.99999999999795</v>
      </c>
      <c r="E3392" s="367">
        <v>17441.860465116366</v>
      </c>
      <c r="F3392" s="367">
        <v>-16211.124254610595</v>
      </c>
      <c r="G3392" s="367">
        <v>375.00000000000188</v>
      </c>
      <c r="H3392" s="367">
        <v>93750</v>
      </c>
      <c r="I3392" s="384">
        <v>-207877.09172292284</v>
      </c>
      <c r="J3392" s="367">
        <v>375</v>
      </c>
      <c r="K3392" s="367">
        <v>22727.272727272615</v>
      </c>
      <c r="L3392" s="384">
        <v>17024.57985554534</v>
      </c>
      <c r="M3392" s="367">
        <v>374.99999999999818</v>
      </c>
      <c r="N3392" s="367">
        <v>375</v>
      </c>
      <c r="O3392" s="384">
        <v>-91.584073361812543</v>
      </c>
      <c r="P3392" s="367">
        <v>5.4375</v>
      </c>
      <c r="Q3392" s="367">
        <v>375</v>
      </c>
      <c r="R3392" s="384">
        <v>300.6503160998999</v>
      </c>
      <c r="S3392" s="367">
        <v>5.25</v>
      </c>
      <c r="T3392" s="367">
        <v>12931.034482758667</v>
      </c>
      <c r="U3392" s="384">
        <v>10312.906960353959</v>
      </c>
      <c r="V3392" s="367">
        <v>375.00000000000131</v>
      </c>
      <c r="W3392" s="367">
        <v>625000.00000000012</v>
      </c>
      <c r="X3392" s="384">
        <v>29944.748419538111</v>
      </c>
      <c r="Y3392" s="386">
        <v>375.00000000000006</v>
      </c>
      <c r="Z3392" s="367"/>
      <c r="AA3392" s="367"/>
      <c r="AB3392" s="367"/>
      <c r="AC3392" s="367"/>
      <c r="AD3392" s="367"/>
      <c r="AE3392" s="367"/>
      <c r="AF3392" s="367"/>
      <c r="AG3392" s="367"/>
      <c r="AH3392" s="367"/>
      <c r="AI3392" s="367"/>
      <c r="AJ3392" s="367"/>
      <c r="AK3392" s="367"/>
      <c r="AL3392" s="367"/>
      <c r="AM3392" s="367"/>
      <c r="AN3392" s="367"/>
      <c r="AO3392" s="367"/>
      <c r="AP3392" s="367"/>
      <c r="AQ3392" s="367"/>
      <c r="AR3392" s="367"/>
      <c r="AS3392" s="367"/>
      <c r="AT3392" s="367"/>
    </row>
    <row r="3393" spans="2:46" ht="13.8">
      <c r="B3393" s="26">
        <v>62.666666666666316</v>
      </c>
      <c r="C3393" s="363">
        <v>130.75596650885953</v>
      </c>
      <c r="D3393" s="367">
        <v>375.9999999999979</v>
      </c>
      <c r="E3393" s="367">
        <v>17488.372093023343</v>
      </c>
      <c r="F3393" s="367">
        <v>-16313.810607654617</v>
      </c>
      <c r="G3393" s="367">
        <v>376.00000000000188</v>
      </c>
      <c r="H3393" s="367">
        <v>94000</v>
      </c>
      <c r="I3393" s="384">
        <v>-209131.40549720754</v>
      </c>
      <c r="J3393" s="367">
        <v>376</v>
      </c>
      <c r="K3393" s="367">
        <v>22787.878787878675</v>
      </c>
      <c r="L3393" s="384">
        <v>17024.467383273281</v>
      </c>
      <c r="M3393" s="367">
        <v>375.99999999999818</v>
      </c>
      <c r="N3393" s="367">
        <v>376</v>
      </c>
      <c r="O3393" s="384">
        <v>-92.565005220574463</v>
      </c>
      <c r="P3393" s="367">
        <v>5.452</v>
      </c>
      <c r="Q3393" s="367">
        <v>376</v>
      </c>
      <c r="R3393" s="384">
        <v>301.10435666602376</v>
      </c>
      <c r="S3393" s="367">
        <v>5.2639999999999993</v>
      </c>
      <c r="T3393" s="367">
        <v>12965.517241379357</v>
      </c>
      <c r="U3393" s="384">
        <v>10294.274430575957</v>
      </c>
      <c r="V3393" s="367">
        <v>376.00000000000131</v>
      </c>
      <c r="W3393" s="367">
        <v>626666.66666666674</v>
      </c>
      <c r="X3393" s="384">
        <v>30022.885545088997</v>
      </c>
      <c r="Y3393" s="386">
        <v>376.00000000000006</v>
      </c>
      <c r="Z3393" s="367"/>
      <c r="AA3393" s="367"/>
      <c r="AB3393" s="367"/>
      <c r="AC3393" s="367"/>
      <c r="AD3393" s="367"/>
      <c r="AE3393" s="367"/>
      <c r="AF3393" s="367"/>
      <c r="AG3393" s="367"/>
      <c r="AH3393" s="367"/>
      <c r="AI3393" s="367"/>
      <c r="AJ3393" s="367"/>
      <c r="AK3393" s="367"/>
      <c r="AL3393" s="367"/>
      <c r="AM3393" s="367"/>
      <c r="AN3393" s="367"/>
      <c r="AO3393" s="367"/>
      <c r="AP3393" s="367"/>
      <c r="AQ3393" s="367"/>
      <c r="AR3393" s="367"/>
      <c r="AS3393" s="367"/>
      <c r="AT3393" s="367"/>
    </row>
    <row r="3394" spans="2:46" ht="13.8">
      <c r="B3394" s="26">
        <v>62.83333333333298</v>
      </c>
      <c r="C3394" s="363">
        <v>131.10343567332407</v>
      </c>
      <c r="D3394" s="367">
        <v>376.9999999999979</v>
      </c>
      <c r="E3394" s="367">
        <v>17534.88372093032</v>
      </c>
      <c r="F3394" s="367">
        <v>-16416.813219679305</v>
      </c>
      <c r="G3394" s="367">
        <v>377.00000000000188</v>
      </c>
      <c r="H3394" s="367">
        <v>94250</v>
      </c>
      <c r="I3394" s="384">
        <v>-210389.44254204025</v>
      </c>
      <c r="J3394" s="367">
        <v>377</v>
      </c>
      <c r="K3394" s="367">
        <v>22848.484848484735</v>
      </c>
      <c r="L3394" s="384">
        <v>17024.112829342248</v>
      </c>
      <c r="M3394" s="367">
        <v>376.99999999999818</v>
      </c>
      <c r="N3394" s="367">
        <v>377</v>
      </c>
      <c r="O3394" s="384">
        <v>-93.549855737119003</v>
      </c>
      <c r="P3394" s="367">
        <v>5.4664999999999999</v>
      </c>
      <c r="Q3394" s="367">
        <v>377</v>
      </c>
      <c r="R3394" s="384">
        <v>301.55654779805116</v>
      </c>
      <c r="S3394" s="367">
        <v>5.2779999999999996</v>
      </c>
      <c r="T3394" s="367">
        <v>13000.000000000047</v>
      </c>
      <c r="U3394" s="384">
        <v>10275.396509228774</v>
      </c>
      <c r="V3394" s="367">
        <v>377.00000000000136</v>
      </c>
      <c r="W3394" s="367">
        <v>628333.33333333337</v>
      </c>
      <c r="X3394" s="384">
        <v>30101.013545443595</v>
      </c>
      <c r="Y3394" s="386">
        <v>377</v>
      </c>
      <c r="Z3394" s="367"/>
      <c r="AA3394" s="367"/>
      <c r="AB3394" s="367"/>
      <c r="AC3394" s="367"/>
      <c r="AD3394" s="367"/>
      <c r="AE3394" s="367"/>
      <c r="AF3394" s="367"/>
      <c r="AG3394" s="367"/>
      <c r="AH3394" s="367"/>
      <c r="AI3394" s="367"/>
      <c r="AJ3394" s="367"/>
      <c r="AK3394" s="367"/>
      <c r="AL3394" s="367"/>
      <c r="AM3394" s="367"/>
      <c r="AN3394" s="367"/>
      <c r="AO3394" s="367"/>
      <c r="AP3394" s="367"/>
      <c r="AQ3394" s="367"/>
      <c r="AR3394" s="367"/>
      <c r="AS3394" s="367"/>
      <c r="AT3394" s="367"/>
    </row>
    <row r="3395" spans="2:46" ht="13.8">
      <c r="B3395" s="26">
        <v>62.999999999999645</v>
      </c>
      <c r="C3395" s="363">
        <v>131.45090332019916</v>
      </c>
      <c r="D3395" s="367">
        <v>377.9999999999979</v>
      </c>
      <c r="E3395" s="367">
        <v>17581.395348837297</v>
      </c>
      <c r="F3395" s="367">
        <v>-16520.132090684659</v>
      </c>
      <c r="G3395" s="367">
        <v>378.00000000000188</v>
      </c>
      <c r="H3395" s="367">
        <v>94500</v>
      </c>
      <c r="I3395" s="384">
        <v>-211651.20285742093</v>
      </c>
      <c r="J3395" s="367">
        <v>378</v>
      </c>
      <c r="K3395" s="367">
        <v>22909.090909090795</v>
      </c>
      <c r="L3395" s="384">
        <v>17023.516193752246</v>
      </c>
      <c r="M3395" s="367">
        <v>377.99999999999818</v>
      </c>
      <c r="N3395" s="367">
        <v>378</v>
      </c>
      <c r="O3395" s="384">
        <v>-94.538624911446149</v>
      </c>
      <c r="P3395" s="367">
        <v>5.4809999999999999</v>
      </c>
      <c r="Q3395" s="367">
        <v>378</v>
      </c>
      <c r="R3395" s="384">
        <v>302.00688949598208</v>
      </c>
      <c r="S3395" s="367">
        <v>5.2919999999999998</v>
      </c>
      <c r="T3395" s="367">
        <v>13034.482758620738</v>
      </c>
      <c r="U3395" s="384">
        <v>10256.273196312415</v>
      </c>
      <c r="V3395" s="367">
        <v>378.00000000000136</v>
      </c>
      <c r="W3395" s="367">
        <v>630000</v>
      </c>
      <c r="X3395" s="384">
        <v>30179.13242060192</v>
      </c>
      <c r="Y3395" s="386">
        <v>378</v>
      </c>
      <c r="Z3395" s="367"/>
      <c r="AA3395" s="367"/>
      <c r="AB3395" s="367"/>
      <c r="AC3395" s="367"/>
      <c r="AD3395" s="367"/>
      <c r="AE3395" s="367"/>
      <c r="AF3395" s="367"/>
      <c r="AG3395" s="367"/>
      <c r="AH3395" s="367"/>
      <c r="AI3395" s="367"/>
      <c r="AJ3395" s="367"/>
      <c r="AK3395" s="367"/>
      <c r="AL3395" s="367"/>
      <c r="AM3395" s="367"/>
      <c r="AN3395" s="367"/>
      <c r="AO3395" s="367"/>
      <c r="AP3395" s="367"/>
      <c r="AQ3395" s="367"/>
      <c r="AR3395" s="367"/>
      <c r="AS3395" s="367"/>
      <c r="AT3395" s="367"/>
    </row>
    <row r="3396" spans="2:46" ht="13.8">
      <c r="B3396" s="26">
        <v>63.166666666666309</v>
      </c>
      <c r="C3396" s="363">
        <v>131.79836944948477</v>
      </c>
      <c r="D3396" s="367">
        <v>378.99999999999784</v>
      </c>
      <c r="E3396" s="367">
        <v>17627.906976744274</v>
      </c>
      <c r="F3396" s="367">
        <v>-16623.767220670674</v>
      </c>
      <c r="G3396" s="367">
        <v>379.00000000000188</v>
      </c>
      <c r="H3396" s="367">
        <v>94750</v>
      </c>
      <c r="I3396" s="384">
        <v>-212916.68644334961</v>
      </c>
      <c r="J3396" s="367">
        <v>379</v>
      </c>
      <c r="K3396" s="367">
        <v>22969.696969696855</v>
      </c>
      <c r="L3396" s="384">
        <v>17022.677476503271</v>
      </c>
      <c r="M3396" s="367">
        <v>378.99999999999812</v>
      </c>
      <c r="N3396" s="367">
        <v>379</v>
      </c>
      <c r="O3396" s="384">
        <v>-95.531312743555972</v>
      </c>
      <c r="P3396" s="367">
        <v>5.4955000000000007</v>
      </c>
      <c r="Q3396" s="367">
        <v>379</v>
      </c>
      <c r="R3396" s="384">
        <v>302.45538175981653</v>
      </c>
      <c r="S3396" s="367">
        <v>5.306</v>
      </c>
      <c r="T3396" s="367">
        <v>13068.965517241428</v>
      </c>
      <c r="U3396" s="384">
        <v>10236.904491826877</v>
      </c>
      <c r="V3396" s="367">
        <v>379.00000000000136</v>
      </c>
      <c r="W3396" s="367">
        <v>631666.66666666663</v>
      </c>
      <c r="X3396" s="384">
        <v>30257.242170563957</v>
      </c>
      <c r="Y3396" s="386">
        <v>378.99999999999994</v>
      </c>
      <c r="Z3396" s="367"/>
      <c r="AA3396" s="367"/>
      <c r="AB3396" s="367"/>
      <c r="AC3396" s="367"/>
      <c r="AD3396" s="367"/>
      <c r="AE3396" s="367"/>
      <c r="AF3396" s="367"/>
      <c r="AG3396" s="367"/>
      <c r="AH3396" s="367"/>
      <c r="AI3396" s="367"/>
      <c r="AJ3396" s="367"/>
      <c r="AK3396" s="367"/>
      <c r="AL3396" s="367"/>
      <c r="AM3396" s="367"/>
      <c r="AN3396" s="367"/>
      <c r="AO3396" s="367"/>
      <c r="AP3396" s="367"/>
      <c r="AQ3396" s="367"/>
      <c r="AR3396" s="367"/>
      <c r="AS3396" s="367"/>
      <c r="AT3396" s="367"/>
    </row>
    <row r="3397" spans="2:46" ht="13.8">
      <c r="B3397" s="26">
        <v>63.333333333332973</v>
      </c>
      <c r="C3397" s="363">
        <v>132.14583406118095</v>
      </c>
      <c r="D3397" s="367">
        <v>379.99999999999784</v>
      </c>
      <c r="E3397" s="367">
        <v>17674.418604651251</v>
      </c>
      <c r="F3397" s="367">
        <v>-16727.718609637359</v>
      </c>
      <c r="G3397" s="367">
        <v>380.00000000000188</v>
      </c>
      <c r="H3397" s="367">
        <v>95000</v>
      </c>
      <c r="I3397" s="384">
        <v>-214185.8932998263</v>
      </c>
      <c r="J3397" s="367">
        <v>380</v>
      </c>
      <c r="K3397" s="367">
        <v>23030.303030302915</v>
      </c>
      <c r="L3397" s="384">
        <v>17021.59667759532</v>
      </c>
      <c r="M3397" s="367">
        <v>379.99999999999812</v>
      </c>
      <c r="N3397" s="367">
        <v>380</v>
      </c>
      <c r="O3397" s="384">
        <v>-96.527919233448273</v>
      </c>
      <c r="P3397" s="367">
        <v>5.51</v>
      </c>
      <c r="Q3397" s="367">
        <v>380</v>
      </c>
      <c r="R3397" s="384">
        <v>302.9020245895544</v>
      </c>
      <c r="S3397" s="367">
        <v>5.32</v>
      </c>
      <c r="T3397" s="367">
        <v>13103.448275862118</v>
      </c>
      <c r="U3397" s="384">
        <v>10217.290395772159</v>
      </c>
      <c r="V3397" s="367">
        <v>380.00000000000142</v>
      </c>
      <c r="W3397" s="367">
        <v>633333.33333333326</v>
      </c>
      <c r="X3397" s="384">
        <v>30335.342795329714</v>
      </c>
      <c r="Y3397" s="386">
        <v>379.99999999999994</v>
      </c>
      <c r="Z3397" s="367"/>
      <c r="AA3397" s="367"/>
      <c r="AB3397" s="367"/>
      <c r="AC3397" s="367"/>
      <c r="AD3397" s="367"/>
      <c r="AE3397" s="367"/>
      <c r="AF3397" s="367"/>
      <c r="AG3397" s="367"/>
      <c r="AH3397" s="367"/>
      <c r="AI3397" s="367"/>
      <c r="AJ3397" s="367"/>
      <c r="AK3397" s="367"/>
      <c r="AL3397" s="367"/>
      <c r="AM3397" s="367"/>
      <c r="AN3397" s="367"/>
      <c r="AO3397" s="367"/>
      <c r="AP3397" s="367"/>
      <c r="AQ3397" s="367"/>
      <c r="AR3397" s="367"/>
      <c r="AS3397" s="367"/>
      <c r="AT3397" s="367"/>
    </row>
    <row r="3398" spans="2:46" ht="13.8">
      <c r="B3398" s="26">
        <v>63.499999999999638</v>
      </c>
      <c r="C3398" s="363">
        <v>132.49329715528765</v>
      </c>
      <c r="D3398" s="367">
        <v>380.99999999999784</v>
      </c>
      <c r="E3398" s="367">
        <v>17720.930232558228</v>
      </c>
      <c r="F3398" s="367">
        <v>-16831.986257584715</v>
      </c>
      <c r="G3398" s="367">
        <v>381.00000000000193</v>
      </c>
      <c r="H3398" s="367">
        <v>95250</v>
      </c>
      <c r="I3398" s="384">
        <v>-215458.82342685101</v>
      </c>
      <c r="J3398" s="367">
        <v>381</v>
      </c>
      <c r="K3398" s="367">
        <v>23090.909090908975</v>
      </c>
      <c r="L3398" s="384">
        <v>17020.273797028403</v>
      </c>
      <c r="M3398" s="367">
        <v>380.99999999999812</v>
      </c>
      <c r="N3398" s="367">
        <v>381</v>
      </c>
      <c r="O3398" s="384">
        <v>-97.528444381123251</v>
      </c>
      <c r="P3398" s="367">
        <v>5.5244999999999997</v>
      </c>
      <c r="Q3398" s="367">
        <v>381</v>
      </c>
      <c r="R3398" s="384">
        <v>303.34681798519586</v>
      </c>
      <c r="S3398" s="367">
        <v>5.3340000000000005</v>
      </c>
      <c r="T3398" s="367">
        <v>13137.931034482808</v>
      </c>
      <c r="U3398" s="384">
        <v>10197.430908148262</v>
      </c>
      <c r="V3398" s="367">
        <v>381.00000000000142</v>
      </c>
      <c r="W3398" s="367">
        <v>634999.99999999988</v>
      </c>
      <c r="X3398" s="384">
        <v>30413.434294899183</v>
      </c>
      <c r="Y3398" s="386">
        <v>380.99999999999989</v>
      </c>
      <c r="Z3398" s="367"/>
      <c r="AA3398" s="367"/>
      <c r="AB3398" s="367"/>
      <c r="AC3398" s="367"/>
      <c r="AD3398" s="367"/>
      <c r="AE3398" s="367"/>
      <c r="AF3398" s="367"/>
      <c r="AG3398" s="367"/>
      <c r="AH3398" s="367"/>
      <c r="AI3398" s="367"/>
      <c r="AJ3398" s="367"/>
      <c r="AK3398" s="367"/>
      <c r="AL3398" s="367"/>
      <c r="AM3398" s="367"/>
      <c r="AN3398" s="367"/>
      <c r="AO3398" s="367"/>
      <c r="AP3398" s="367"/>
      <c r="AQ3398" s="367"/>
      <c r="AR3398" s="367"/>
      <c r="AS3398" s="367"/>
      <c r="AT3398" s="367"/>
    </row>
    <row r="3399" spans="2:46" ht="13.8">
      <c r="B3399" s="26">
        <v>63.666666666666302</v>
      </c>
      <c r="C3399" s="363">
        <v>132.84075873180495</v>
      </c>
      <c r="D3399" s="367">
        <v>381.99999999999784</v>
      </c>
      <c r="E3399" s="367">
        <v>17767.441860465206</v>
      </c>
      <c r="F3399" s="367">
        <v>-16936.57016451273</v>
      </c>
      <c r="G3399" s="367">
        <v>382.00000000000193</v>
      </c>
      <c r="H3399" s="367">
        <v>95500</v>
      </c>
      <c r="I3399" s="384">
        <v>-216735.47682442368</v>
      </c>
      <c r="J3399" s="367">
        <v>382</v>
      </c>
      <c r="K3399" s="367">
        <v>23151.515151515036</v>
      </c>
      <c r="L3399" s="384">
        <v>17018.708834802506</v>
      </c>
      <c r="M3399" s="367">
        <v>381.99999999999812</v>
      </c>
      <c r="N3399" s="367">
        <v>382</v>
      </c>
      <c r="O3399" s="384">
        <v>-98.532888186580834</v>
      </c>
      <c r="P3399" s="367">
        <v>5.5389999999999997</v>
      </c>
      <c r="Q3399" s="367">
        <v>382</v>
      </c>
      <c r="R3399" s="384">
        <v>303.78976194674078</v>
      </c>
      <c r="S3399" s="367">
        <v>5.3480000000000008</v>
      </c>
      <c r="T3399" s="367">
        <v>13172.413793103498</v>
      </c>
      <c r="U3399" s="384">
        <v>10177.326028955187</v>
      </c>
      <c r="V3399" s="367">
        <v>382.00000000000148</v>
      </c>
      <c r="W3399" s="367">
        <v>636666.66666666651</v>
      </c>
      <c r="X3399" s="384">
        <v>30491.516669272376</v>
      </c>
      <c r="Y3399" s="386">
        <v>381.99999999999989</v>
      </c>
      <c r="Z3399" s="367"/>
      <c r="AA3399" s="367"/>
      <c r="AB3399" s="367"/>
      <c r="AC3399" s="367"/>
      <c r="AD3399" s="367"/>
      <c r="AE3399" s="367"/>
      <c r="AF3399" s="367"/>
      <c r="AG3399" s="367"/>
      <c r="AH3399" s="367"/>
      <c r="AI3399" s="367"/>
      <c r="AJ3399" s="367"/>
      <c r="AK3399" s="367"/>
      <c r="AL3399" s="367"/>
      <c r="AM3399" s="367"/>
      <c r="AN3399" s="367"/>
      <c r="AO3399" s="367"/>
      <c r="AP3399" s="367"/>
      <c r="AQ3399" s="367"/>
      <c r="AR3399" s="367"/>
      <c r="AS3399" s="367"/>
      <c r="AT3399" s="367"/>
    </row>
    <row r="3400" spans="2:46" ht="13.8">
      <c r="B3400" s="26">
        <v>63.833333333332966</v>
      </c>
      <c r="C3400" s="363">
        <v>133.18821879073275</v>
      </c>
      <c r="D3400" s="367">
        <v>382.99999999999778</v>
      </c>
      <c r="E3400" s="367">
        <v>17813.953488372183</v>
      </c>
      <c r="F3400" s="367">
        <v>-17041.470330421405</v>
      </c>
      <c r="G3400" s="367">
        <v>383.00000000000193</v>
      </c>
      <c r="H3400" s="367">
        <v>95750</v>
      </c>
      <c r="I3400" s="384">
        <v>-218015.85349254435</v>
      </c>
      <c r="J3400" s="367">
        <v>383</v>
      </c>
      <c r="K3400" s="367">
        <v>23212.121212121096</v>
      </c>
      <c r="L3400" s="384">
        <v>17016.90179091764</v>
      </c>
      <c r="M3400" s="367">
        <v>382.99999999999812</v>
      </c>
      <c r="N3400" s="367">
        <v>383</v>
      </c>
      <c r="O3400" s="384">
        <v>-99.541250649821094</v>
      </c>
      <c r="P3400" s="367">
        <v>5.5535000000000005</v>
      </c>
      <c r="Q3400" s="367">
        <v>383</v>
      </c>
      <c r="R3400" s="384">
        <v>304.23085647418912</v>
      </c>
      <c r="S3400" s="367">
        <v>5.3619999999999992</v>
      </c>
      <c r="T3400" s="367">
        <v>13206.896551724189</v>
      </c>
      <c r="U3400" s="384">
        <v>10156.975758192932</v>
      </c>
      <c r="V3400" s="367">
        <v>383.00000000000148</v>
      </c>
      <c r="W3400" s="367">
        <v>638333.33333333314</v>
      </c>
      <c r="X3400" s="384">
        <v>30569.589918449277</v>
      </c>
      <c r="Y3400" s="386">
        <v>382.99999999999983</v>
      </c>
      <c r="Z3400" s="367"/>
      <c r="AA3400" s="367"/>
      <c r="AB3400" s="367"/>
      <c r="AC3400" s="367"/>
      <c r="AD3400" s="367"/>
      <c r="AE3400" s="367"/>
      <c r="AF3400" s="367"/>
      <c r="AG3400" s="367"/>
      <c r="AH3400" s="367"/>
      <c r="AI3400" s="367"/>
      <c r="AJ3400" s="367"/>
      <c r="AK3400" s="367"/>
      <c r="AL3400" s="367"/>
      <c r="AM3400" s="367"/>
      <c r="AN3400" s="367"/>
      <c r="AO3400" s="367"/>
      <c r="AP3400" s="367"/>
      <c r="AQ3400" s="367"/>
      <c r="AR3400" s="367"/>
      <c r="AS3400" s="367"/>
      <c r="AT3400" s="367"/>
    </row>
    <row r="3401" spans="2:46" ht="13.8">
      <c r="B3401" s="26">
        <v>63.999999999999631</v>
      </c>
      <c r="C3401" s="363">
        <v>133.53567733207112</v>
      </c>
      <c r="D3401" s="367">
        <v>383.99999999999778</v>
      </c>
      <c r="E3401" s="367">
        <v>17860.46511627916</v>
      </c>
      <c r="F3401" s="367">
        <v>-17146.686755310751</v>
      </c>
      <c r="G3401" s="367">
        <v>384.00000000000193</v>
      </c>
      <c r="H3401" s="367">
        <v>96000</v>
      </c>
      <c r="I3401" s="384">
        <v>-219299.95343121304</v>
      </c>
      <c r="J3401" s="367">
        <v>384</v>
      </c>
      <c r="K3401" s="367">
        <v>23272.727272727156</v>
      </c>
      <c r="L3401" s="384">
        <v>17014.852665373804</v>
      </c>
      <c r="M3401" s="367">
        <v>383.99999999999812</v>
      </c>
      <c r="N3401" s="367">
        <v>384</v>
      </c>
      <c r="O3401" s="384">
        <v>-100.55353177084383</v>
      </c>
      <c r="P3401" s="367">
        <v>5.5679999999999996</v>
      </c>
      <c r="Q3401" s="367">
        <v>384</v>
      </c>
      <c r="R3401" s="384">
        <v>304.67010156754105</v>
      </c>
      <c r="S3401" s="367">
        <v>5.3759999999999994</v>
      </c>
      <c r="T3401" s="367">
        <v>13241.379310344879</v>
      </c>
      <c r="U3401" s="384">
        <v>10136.380095861497</v>
      </c>
      <c r="V3401" s="367">
        <v>384.00000000000153</v>
      </c>
      <c r="W3401" s="367">
        <v>639999.99999999977</v>
      </c>
      <c r="X3401" s="384">
        <v>30647.654042429902</v>
      </c>
      <c r="Y3401" s="386">
        <v>383.99999999999983</v>
      </c>
      <c r="Z3401" s="367"/>
      <c r="AA3401" s="367"/>
      <c r="AB3401" s="367"/>
      <c r="AC3401" s="367"/>
      <c r="AD3401" s="367"/>
      <c r="AE3401" s="367"/>
      <c r="AF3401" s="367"/>
      <c r="AG3401" s="367"/>
      <c r="AH3401" s="367"/>
      <c r="AI3401" s="367"/>
      <c r="AJ3401" s="367"/>
      <c r="AK3401" s="367"/>
      <c r="AL3401" s="367"/>
      <c r="AM3401" s="367"/>
      <c r="AN3401" s="367"/>
      <c r="AO3401" s="367"/>
      <c r="AP3401" s="367"/>
      <c r="AQ3401" s="367"/>
      <c r="AR3401" s="367"/>
      <c r="AS3401" s="367"/>
      <c r="AT3401" s="367"/>
    </row>
    <row r="3402" spans="2:46" ht="13.8">
      <c r="B3402" s="26">
        <v>64.166666666666302</v>
      </c>
      <c r="C3402" s="363">
        <v>133.88313435582</v>
      </c>
      <c r="D3402" s="367">
        <v>384.99999999999784</v>
      </c>
      <c r="E3402" s="367">
        <v>17906.976744186137</v>
      </c>
      <c r="F3402" s="367">
        <v>-17252.219439180761</v>
      </c>
      <c r="G3402" s="367">
        <v>385.00000000000193</v>
      </c>
      <c r="H3402" s="367">
        <v>96250</v>
      </c>
      <c r="I3402" s="384">
        <v>-220587.77664042971</v>
      </c>
      <c r="J3402" s="367">
        <v>385</v>
      </c>
      <c r="K3402" s="367">
        <v>23333.333333333216</v>
      </c>
      <c r="L3402" s="384">
        <v>17012.561458170992</v>
      </c>
      <c r="M3402" s="367">
        <v>384.99999999999807</v>
      </c>
      <c r="N3402" s="367">
        <v>385</v>
      </c>
      <c r="O3402" s="384">
        <v>-101.56973154964923</v>
      </c>
      <c r="P3402" s="367">
        <v>5.5824999999999996</v>
      </c>
      <c r="Q3402" s="367">
        <v>385</v>
      </c>
      <c r="R3402" s="384">
        <v>305.10749722679645</v>
      </c>
      <c r="S3402" s="367">
        <v>5.39</v>
      </c>
      <c r="T3402" s="367">
        <v>13275.862068965569</v>
      </c>
      <c r="U3402" s="384">
        <v>10115.539041960887</v>
      </c>
      <c r="V3402" s="367">
        <v>385.00000000000153</v>
      </c>
      <c r="W3402" s="367">
        <v>641666.6666666664</v>
      </c>
      <c r="X3402" s="384">
        <v>30725.709041214246</v>
      </c>
      <c r="Y3402" s="386">
        <v>384.99999999999983</v>
      </c>
      <c r="Z3402" s="367"/>
      <c r="AA3402" s="367"/>
      <c r="AB3402" s="367"/>
      <c r="AC3402" s="367"/>
      <c r="AD3402" s="367"/>
      <c r="AE3402" s="367"/>
      <c r="AF3402" s="367"/>
      <c r="AG3402" s="367"/>
      <c r="AH3402" s="367"/>
      <c r="AI3402" s="367"/>
      <c r="AJ3402" s="367"/>
      <c r="AK3402" s="367"/>
      <c r="AL3402" s="367"/>
      <c r="AM3402" s="367"/>
      <c r="AN3402" s="367"/>
      <c r="AO3402" s="367"/>
      <c r="AP3402" s="367"/>
      <c r="AQ3402" s="367"/>
      <c r="AR3402" s="367"/>
      <c r="AS3402" s="367"/>
      <c r="AT3402" s="367"/>
    </row>
    <row r="3403" spans="2:46" ht="13.8">
      <c r="B3403" s="26">
        <v>64.333333333332973</v>
      </c>
      <c r="C3403" s="363">
        <v>134.23058986197947</v>
      </c>
      <c r="D3403" s="367">
        <v>385.99999999999784</v>
      </c>
      <c r="E3403" s="367">
        <v>17953.488372093114</v>
      </c>
      <c r="F3403" s="367">
        <v>-17358.068382031437</v>
      </c>
      <c r="G3403" s="367">
        <v>386.00000000000193</v>
      </c>
      <c r="H3403" s="367">
        <v>96500</v>
      </c>
      <c r="I3403" s="384">
        <v>-221879.3231201944</v>
      </c>
      <c r="J3403" s="367">
        <v>386</v>
      </c>
      <c r="K3403" s="367">
        <v>23393.939393939276</v>
      </c>
      <c r="L3403" s="384">
        <v>17010.028169309204</v>
      </c>
      <c r="M3403" s="367">
        <v>385.99999999999807</v>
      </c>
      <c r="N3403" s="367">
        <v>386</v>
      </c>
      <c r="O3403" s="384">
        <v>-102.58984998623733</v>
      </c>
      <c r="P3403" s="367">
        <v>5.5970000000000004</v>
      </c>
      <c r="Q3403" s="367">
        <v>386</v>
      </c>
      <c r="R3403" s="384">
        <v>305.54304345195538</v>
      </c>
      <c r="S3403" s="367">
        <v>5.4039999999999999</v>
      </c>
      <c r="T3403" s="367">
        <v>13310.344827586259</v>
      </c>
      <c r="U3403" s="384">
        <v>10094.452596491095</v>
      </c>
      <c r="V3403" s="367">
        <v>386.00000000000153</v>
      </c>
      <c r="W3403" s="367">
        <v>643333.33333333302</v>
      </c>
      <c r="X3403" s="384">
        <v>30803.754914802303</v>
      </c>
      <c r="Y3403" s="386">
        <v>385.99999999999977</v>
      </c>
      <c r="Z3403" s="367"/>
      <c r="AA3403" s="367"/>
      <c r="AB3403" s="367"/>
      <c r="AC3403" s="367"/>
      <c r="AD3403" s="367"/>
      <c r="AE3403" s="367"/>
      <c r="AF3403" s="367"/>
      <c r="AG3403" s="367"/>
      <c r="AH3403" s="367"/>
      <c r="AI3403" s="367"/>
      <c r="AJ3403" s="367"/>
      <c r="AK3403" s="367"/>
      <c r="AL3403" s="367"/>
      <c r="AM3403" s="367"/>
      <c r="AN3403" s="367"/>
      <c r="AO3403" s="367"/>
      <c r="AP3403" s="367"/>
      <c r="AQ3403" s="367"/>
      <c r="AR3403" s="367"/>
      <c r="AS3403" s="367"/>
      <c r="AT3403" s="367"/>
    </row>
    <row r="3404" spans="2:46" ht="13.8">
      <c r="B3404" s="26">
        <v>64.499999999999645</v>
      </c>
      <c r="C3404" s="363">
        <v>134.57804385054948</v>
      </c>
      <c r="D3404" s="367">
        <v>386.9999999999979</v>
      </c>
      <c r="E3404" s="367">
        <v>18000.000000000091</v>
      </c>
      <c r="F3404" s="367">
        <v>-17464.233583862773</v>
      </c>
      <c r="G3404" s="367">
        <v>387.00000000000193</v>
      </c>
      <c r="H3404" s="367">
        <v>96750</v>
      </c>
      <c r="I3404" s="384">
        <v>-223174.59287050698</v>
      </c>
      <c r="J3404" s="367">
        <v>386.99999999999994</v>
      </c>
      <c r="K3404" s="367">
        <v>23454.545454545336</v>
      </c>
      <c r="L3404" s="384">
        <v>17007.25279878845</v>
      </c>
      <c r="M3404" s="367">
        <v>386.99999999999807</v>
      </c>
      <c r="N3404" s="367">
        <v>387</v>
      </c>
      <c r="O3404" s="384">
        <v>-103.61388708060797</v>
      </c>
      <c r="P3404" s="367">
        <v>5.6115000000000004</v>
      </c>
      <c r="Q3404" s="367">
        <v>387</v>
      </c>
      <c r="R3404" s="384">
        <v>305.97674024301784</v>
      </c>
      <c r="S3404" s="367">
        <v>5.4180000000000001</v>
      </c>
      <c r="T3404" s="367">
        <v>13344.827586206949</v>
      </c>
      <c r="U3404" s="384">
        <v>10073.120759452127</v>
      </c>
      <c r="V3404" s="367">
        <v>387.00000000000159</v>
      </c>
      <c r="W3404" s="367">
        <v>644999.99999999965</v>
      </c>
      <c r="X3404" s="384">
        <v>30881.791663194075</v>
      </c>
      <c r="Y3404" s="386">
        <v>386.99999999999977</v>
      </c>
      <c r="Z3404" s="367"/>
      <c r="AA3404" s="367"/>
      <c r="AB3404" s="367"/>
      <c r="AC3404" s="367"/>
      <c r="AD3404" s="367"/>
      <c r="AE3404" s="367"/>
      <c r="AF3404" s="367"/>
      <c r="AG3404" s="367"/>
      <c r="AH3404" s="367"/>
      <c r="AI3404" s="367"/>
      <c r="AJ3404" s="367"/>
      <c r="AK3404" s="367"/>
      <c r="AL3404" s="367"/>
      <c r="AM3404" s="367"/>
      <c r="AN3404" s="367"/>
      <c r="AO3404" s="367"/>
      <c r="AP3404" s="367"/>
      <c r="AQ3404" s="367"/>
      <c r="AR3404" s="367"/>
      <c r="AS3404" s="367"/>
      <c r="AT3404" s="367"/>
    </row>
    <row r="3405" spans="2:46" ht="13.8">
      <c r="B3405" s="26">
        <v>64.666666666666316</v>
      </c>
      <c r="C3405" s="363">
        <v>134.92549632153003</v>
      </c>
      <c r="D3405" s="367">
        <v>387.9999999999979</v>
      </c>
      <c r="E3405" s="367">
        <v>18046.511627907068</v>
      </c>
      <c r="F3405" s="367">
        <v>-17570.71504467478</v>
      </c>
      <c r="G3405" s="367">
        <v>388.00000000000193</v>
      </c>
      <c r="H3405" s="367">
        <v>97000</v>
      </c>
      <c r="I3405" s="384">
        <v>-224473.58589136763</v>
      </c>
      <c r="J3405" s="367">
        <v>387.99999999999994</v>
      </c>
      <c r="K3405" s="367">
        <v>23515.151515151396</v>
      </c>
      <c r="L3405" s="384">
        <v>17004.235346608722</v>
      </c>
      <c r="M3405" s="367">
        <v>387.99999999999807</v>
      </c>
      <c r="N3405" s="367">
        <v>388</v>
      </c>
      <c r="O3405" s="384">
        <v>-104.6418428327612</v>
      </c>
      <c r="P3405" s="367">
        <v>5.6260000000000003</v>
      </c>
      <c r="Q3405" s="367">
        <v>388</v>
      </c>
      <c r="R3405" s="384">
        <v>306.40858759998366</v>
      </c>
      <c r="S3405" s="367">
        <v>5.4320000000000004</v>
      </c>
      <c r="T3405" s="367">
        <v>13379.31034482764</v>
      </c>
      <c r="U3405" s="384">
        <v>10051.543530843979</v>
      </c>
      <c r="V3405" s="367">
        <v>388.00000000000159</v>
      </c>
      <c r="W3405" s="367">
        <v>646666.66666666628</v>
      </c>
      <c r="X3405" s="384">
        <v>30959.819286389564</v>
      </c>
      <c r="Y3405" s="386">
        <v>387.99999999999972</v>
      </c>
      <c r="Z3405" s="367"/>
      <c r="AA3405" s="367"/>
      <c r="AB3405" s="367"/>
      <c r="AC3405" s="367"/>
      <c r="AD3405" s="367"/>
      <c r="AE3405" s="367"/>
      <c r="AF3405" s="367"/>
      <c r="AG3405" s="367"/>
      <c r="AH3405" s="367"/>
      <c r="AI3405" s="367"/>
      <c r="AJ3405" s="367"/>
      <c r="AK3405" s="367"/>
      <c r="AL3405" s="367"/>
      <c r="AM3405" s="367"/>
      <c r="AN3405" s="367"/>
      <c r="AO3405" s="367"/>
      <c r="AP3405" s="367"/>
      <c r="AQ3405" s="367"/>
      <c r="AR3405" s="367"/>
      <c r="AS3405" s="367"/>
      <c r="AT3405" s="367"/>
    </row>
    <row r="3406" spans="2:46" ht="13.8">
      <c r="B3406" s="26">
        <v>64.833333333332988</v>
      </c>
      <c r="C3406" s="363">
        <v>135.27294727492111</v>
      </c>
      <c r="D3406" s="367">
        <v>388.99999999999795</v>
      </c>
      <c r="E3406" s="367">
        <v>18093.023255814045</v>
      </c>
      <c r="F3406" s="367">
        <v>-17677.512764467458</v>
      </c>
      <c r="G3406" s="367">
        <v>389.00000000000199</v>
      </c>
      <c r="H3406" s="367">
        <v>97250</v>
      </c>
      <c r="I3406" s="384">
        <v>-225776.30218277633</v>
      </c>
      <c r="J3406" s="367">
        <v>388.99999999999994</v>
      </c>
      <c r="K3406" s="367">
        <v>23575.757575757456</v>
      </c>
      <c r="L3406" s="384">
        <v>17000.975812770019</v>
      </c>
      <c r="M3406" s="367">
        <v>388.99999999999807</v>
      </c>
      <c r="N3406" s="367">
        <v>389</v>
      </c>
      <c r="O3406" s="384">
        <v>-105.67371724269697</v>
      </c>
      <c r="P3406" s="367">
        <v>5.6404999999999994</v>
      </c>
      <c r="Q3406" s="367">
        <v>389</v>
      </c>
      <c r="R3406" s="384">
        <v>306.83858552285307</v>
      </c>
      <c r="S3406" s="367">
        <v>5.4460000000000006</v>
      </c>
      <c r="T3406" s="367">
        <v>13413.79310344833</v>
      </c>
      <c r="U3406" s="384">
        <v>10029.720910666652</v>
      </c>
      <c r="V3406" s="367">
        <v>389.00000000000159</v>
      </c>
      <c r="W3406" s="367">
        <v>648333.33333333291</v>
      </c>
      <c r="X3406" s="384">
        <v>31037.837784388768</v>
      </c>
      <c r="Y3406" s="386">
        <v>388.99999999999972</v>
      </c>
      <c r="Z3406" s="367"/>
      <c r="AA3406" s="367"/>
      <c r="AB3406" s="367"/>
      <c r="AC3406" s="367"/>
      <c r="AD3406" s="367"/>
      <c r="AE3406" s="367"/>
      <c r="AF3406" s="367"/>
      <c r="AG3406" s="367"/>
      <c r="AH3406" s="367"/>
      <c r="AI3406" s="367"/>
      <c r="AJ3406" s="367"/>
      <c r="AK3406" s="367"/>
      <c r="AL3406" s="367"/>
      <c r="AM3406" s="367"/>
      <c r="AN3406" s="367"/>
      <c r="AO3406" s="367"/>
      <c r="AP3406" s="367"/>
      <c r="AQ3406" s="367"/>
      <c r="AR3406" s="367"/>
      <c r="AS3406" s="367"/>
      <c r="AT3406" s="367"/>
    </row>
    <row r="3407" spans="2:46" ht="13.8">
      <c r="B3407" s="26">
        <v>64.999999999999659</v>
      </c>
      <c r="C3407" s="363">
        <v>135.62039671072276</v>
      </c>
      <c r="D3407" s="367">
        <v>389.99999999999795</v>
      </c>
      <c r="E3407" s="367">
        <v>18139.534883721022</v>
      </c>
      <c r="F3407" s="367">
        <v>-17784.626743240795</v>
      </c>
      <c r="G3407" s="367">
        <v>390.00000000000199</v>
      </c>
      <c r="H3407" s="367">
        <v>97500</v>
      </c>
      <c r="I3407" s="384">
        <v>-227082.74174473298</v>
      </c>
      <c r="J3407" s="367">
        <v>389.99999999999994</v>
      </c>
      <c r="K3407" s="367">
        <v>23636.363636363516</v>
      </c>
      <c r="L3407" s="384">
        <v>16997.474197272346</v>
      </c>
      <c r="M3407" s="367">
        <v>389.99999999999807</v>
      </c>
      <c r="N3407" s="367">
        <v>390</v>
      </c>
      <c r="O3407" s="384">
        <v>-106.7095103104155</v>
      </c>
      <c r="P3407" s="367">
        <v>5.6550000000000002</v>
      </c>
      <c r="Q3407" s="367">
        <v>390</v>
      </c>
      <c r="R3407" s="384">
        <v>307.26673401162594</v>
      </c>
      <c r="S3407" s="367">
        <v>5.46</v>
      </c>
      <c r="T3407" s="367">
        <v>13448.27586206902</v>
      </c>
      <c r="U3407" s="384">
        <v>10007.652898920147</v>
      </c>
      <c r="V3407" s="367">
        <v>390.00000000000159</v>
      </c>
      <c r="W3407" s="367">
        <v>649999.99999999953</v>
      </c>
      <c r="X3407" s="384">
        <v>31115.847157191693</v>
      </c>
      <c r="Y3407" s="386">
        <v>389.99999999999966</v>
      </c>
      <c r="Z3407" s="367"/>
      <c r="AA3407" s="367"/>
      <c r="AB3407" s="367"/>
      <c r="AC3407" s="367"/>
      <c r="AD3407" s="367"/>
      <c r="AE3407" s="367"/>
      <c r="AF3407" s="367"/>
      <c r="AG3407" s="367"/>
      <c r="AH3407" s="367"/>
      <c r="AI3407" s="367"/>
      <c r="AJ3407" s="367"/>
      <c r="AK3407" s="367"/>
      <c r="AL3407" s="367"/>
      <c r="AM3407" s="367"/>
      <c r="AN3407" s="367"/>
      <c r="AO3407" s="367"/>
      <c r="AP3407" s="367"/>
      <c r="AQ3407" s="367"/>
      <c r="AR3407" s="367"/>
      <c r="AS3407" s="367"/>
      <c r="AT3407" s="367"/>
    </row>
    <row r="3408" spans="2:46" ht="13.8">
      <c r="B3408" s="26">
        <v>65.16666666666633</v>
      </c>
      <c r="C3408" s="363">
        <v>135.96784462893496</v>
      </c>
      <c r="D3408" s="367">
        <v>390.99999999999801</v>
      </c>
      <c r="E3408" s="367">
        <v>18186.046511627999</v>
      </c>
      <c r="F3408" s="367">
        <v>-17892.056980994792</v>
      </c>
      <c r="G3408" s="367">
        <v>391.00000000000199</v>
      </c>
      <c r="H3408" s="367">
        <v>97750</v>
      </c>
      <c r="I3408" s="384">
        <v>-228392.90457723764</v>
      </c>
      <c r="J3408" s="367">
        <v>390.99999999999994</v>
      </c>
      <c r="K3408" s="367">
        <v>23696.969696969576</v>
      </c>
      <c r="L3408" s="384">
        <v>16993.7305001157</v>
      </c>
      <c r="M3408" s="367">
        <v>390.99999999999801</v>
      </c>
      <c r="N3408" s="367">
        <v>391</v>
      </c>
      <c r="O3408" s="384">
        <v>-107.74922203591655</v>
      </c>
      <c r="P3408" s="367">
        <v>5.6695000000000002</v>
      </c>
      <c r="Q3408" s="367">
        <v>391</v>
      </c>
      <c r="R3408" s="384">
        <v>307.69303306630229</v>
      </c>
      <c r="S3408" s="367">
        <v>5.4739999999999993</v>
      </c>
      <c r="T3408" s="367">
        <v>13482.75862068971</v>
      </c>
      <c r="U3408" s="384">
        <v>9985.3394956044613</v>
      </c>
      <c r="V3408" s="367">
        <v>391.00000000000165</v>
      </c>
      <c r="W3408" s="367">
        <v>651666.66666666616</v>
      </c>
      <c r="X3408" s="384">
        <v>31193.847404798336</v>
      </c>
      <c r="Y3408" s="386">
        <v>390.99999999999966</v>
      </c>
      <c r="Z3408" s="367"/>
      <c r="AA3408" s="367"/>
      <c r="AB3408" s="367"/>
      <c r="AC3408" s="367"/>
      <c r="AD3408" s="367"/>
      <c r="AE3408" s="367"/>
      <c r="AF3408" s="367"/>
      <c r="AG3408" s="367"/>
      <c r="AH3408" s="367"/>
      <c r="AI3408" s="367"/>
      <c r="AJ3408" s="367"/>
      <c r="AK3408" s="367"/>
      <c r="AL3408" s="367"/>
      <c r="AM3408" s="367"/>
      <c r="AN3408" s="367"/>
      <c r="AO3408" s="367"/>
      <c r="AP3408" s="367"/>
      <c r="AQ3408" s="367"/>
      <c r="AR3408" s="367"/>
      <c r="AS3408" s="367"/>
      <c r="AT3408" s="367"/>
    </row>
    <row r="3409" spans="2:46" ht="13.8">
      <c r="B3409" s="26">
        <v>65.333333333333002</v>
      </c>
      <c r="C3409" s="363">
        <v>136.3152910295577</v>
      </c>
      <c r="D3409" s="367">
        <v>391.99999999999801</v>
      </c>
      <c r="E3409" s="367">
        <v>18232.558139534976</v>
      </c>
      <c r="F3409" s="367">
        <v>-17999.80347772946</v>
      </c>
      <c r="G3409" s="367">
        <v>392.00000000000199</v>
      </c>
      <c r="H3409" s="367">
        <v>98000</v>
      </c>
      <c r="I3409" s="384">
        <v>-229706.79068029032</v>
      </c>
      <c r="J3409" s="367">
        <v>391.99999999999994</v>
      </c>
      <c r="K3409" s="367">
        <v>23757.575757575636</v>
      </c>
      <c r="L3409" s="384">
        <v>16989.744721300078</v>
      </c>
      <c r="M3409" s="367">
        <v>391.99999999999801</v>
      </c>
      <c r="N3409" s="367">
        <v>392</v>
      </c>
      <c r="O3409" s="384">
        <v>-108.79285241920022</v>
      </c>
      <c r="P3409" s="367">
        <v>5.6840000000000002</v>
      </c>
      <c r="Q3409" s="367">
        <v>392</v>
      </c>
      <c r="R3409" s="384">
        <v>308.11748268688217</v>
      </c>
      <c r="S3409" s="367">
        <v>5.4879999999999995</v>
      </c>
      <c r="T3409" s="367">
        <v>13517.241379310401</v>
      </c>
      <c r="U3409" s="384">
        <v>9962.7807007195988</v>
      </c>
      <c r="V3409" s="367">
        <v>392.00000000000165</v>
      </c>
      <c r="W3409" s="367">
        <v>653333.33333333279</v>
      </c>
      <c r="X3409" s="384">
        <v>31271.838527208696</v>
      </c>
      <c r="Y3409" s="386">
        <v>391.99999999999966</v>
      </c>
      <c r="Z3409" s="367"/>
      <c r="AA3409" s="367"/>
      <c r="AB3409" s="367"/>
      <c r="AC3409" s="367"/>
      <c r="AD3409" s="367"/>
      <c r="AE3409" s="367"/>
      <c r="AF3409" s="367"/>
      <c r="AG3409" s="367"/>
      <c r="AH3409" s="367"/>
      <c r="AI3409" s="367"/>
      <c r="AJ3409" s="367"/>
      <c r="AK3409" s="367"/>
      <c r="AL3409" s="367"/>
      <c r="AM3409" s="367"/>
      <c r="AN3409" s="367"/>
      <c r="AO3409" s="367"/>
      <c r="AP3409" s="367"/>
      <c r="AQ3409" s="367"/>
      <c r="AR3409" s="367"/>
      <c r="AS3409" s="367"/>
      <c r="AT3409" s="367"/>
    </row>
    <row r="3410" spans="2:46" ht="13.8">
      <c r="B3410" s="26">
        <v>65.499999999999673</v>
      </c>
      <c r="C3410" s="363">
        <v>136.66273591259096</v>
      </c>
      <c r="D3410" s="367">
        <v>392.99999999999807</v>
      </c>
      <c r="E3410" s="367">
        <v>18279.069767441953</v>
      </c>
      <c r="F3410" s="367">
        <v>-18107.866233444794</v>
      </c>
      <c r="G3410" s="367">
        <v>393.00000000000199</v>
      </c>
      <c r="H3410" s="367">
        <v>98250</v>
      </c>
      <c r="I3410" s="384">
        <v>-231024.40005389095</v>
      </c>
      <c r="J3410" s="367">
        <v>392.99999999999994</v>
      </c>
      <c r="K3410" s="367">
        <v>23818.181818181696</v>
      </c>
      <c r="L3410" s="384">
        <v>16985.51686082549</v>
      </c>
      <c r="M3410" s="367">
        <v>392.99999999999801</v>
      </c>
      <c r="N3410" s="367">
        <v>393</v>
      </c>
      <c r="O3410" s="384">
        <v>-109.84040146026649</v>
      </c>
      <c r="P3410" s="367">
        <v>5.6985000000000001</v>
      </c>
      <c r="Q3410" s="367">
        <v>393</v>
      </c>
      <c r="R3410" s="384">
        <v>308.54008287336563</v>
      </c>
      <c r="S3410" s="367">
        <v>5.5019999999999998</v>
      </c>
      <c r="T3410" s="367">
        <v>13551.724137931091</v>
      </c>
      <c r="U3410" s="384">
        <v>9939.976514265556</v>
      </c>
      <c r="V3410" s="367">
        <v>393.00000000000165</v>
      </c>
      <c r="W3410" s="367">
        <v>654999.99999999942</v>
      </c>
      <c r="X3410" s="384">
        <v>31349.820524422768</v>
      </c>
      <c r="Y3410" s="386">
        <v>392.9999999999996</v>
      </c>
      <c r="Z3410" s="367"/>
      <c r="AA3410" s="367"/>
      <c r="AB3410" s="367"/>
      <c r="AC3410" s="367"/>
      <c r="AD3410" s="367"/>
      <c r="AE3410" s="367"/>
      <c r="AF3410" s="367"/>
      <c r="AG3410" s="367"/>
      <c r="AH3410" s="367"/>
      <c r="AI3410" s="367"/>
      <c r="AJ3410" s="367"/>
      <c r="AK3410" s="367"/>
      <c r="AL3410" s="367"/>
      <c r="AM3410" s="367"/>
      <c r="AN3410" s="367"/>
      <c r="AO3410" s="367"/>
      <c r="AP3410" s="367"/>
      <c r="AQ3410" s="367"/>
      <c r="AR3410" s="367"/>
      <c r="AS3410" s="367"/>
      <c r="AT3410" s="367"/>
    </row>
    <row r="3411" spans="2:46" ht="13.8">
      <c r="B3411" s="26">
        <v>65.666666666666345</v>
      </c>
      <c r="C3411" s="363">
        <v>137.0101792780348</v>
      </c>
      <c r="D3411" s="367">
        <v>393.99999999999807</v>
      </c>
      <c r="E3411" s="367">
        <v>18325.581395348931</v>
      </c>
      <c r="F3411" s="367">
        <v>-18216.245248140785</v>
      </c>
      <c r="G3411" s="367">
        <v>394.00000000000199</v>
      </c>
      <c r="H3411" s="367">
        <v>98500</v>
      </c>
      <c r="I3411" s="384">
        <v>-232345.73269803962</v>
      </c>
      <c r="J3411" s="367">
        <v>393.99999999999994</v>
      </c>
      <c r="K3411" s="367">
        <v>23878.787878787756</v>
      </c>
      <c r="L3411" s="384">
        <v>16981.046918691922</v>
      </c>
      <c r="M3411" s="367">
        <v>393.99999999999801</v>
      </c>
      <c r="N3411" s="367">
        <v>394</v>
      </c>
      <c r="O3411" s="384">
        <v>-110.8918691591154</v>
      </c>
      <c r="P3411" s="367">
        <v>5.7130000000000001</v>
      </c>
      <c r="Q3411" s="367">
        <v>394</v>
      </c>
      <c r="R3411" s="384">
        <v>308.96083362575246</v>
      </c>
      <c r="S3411" s="367">
        <v>5.516</v>
      </c>
      <c r="T3411" s="367">
        <v>13586.206896551781</v>
      </c>
      <c r="U3411" s="384">
        <v>9916.9269362423365</v>
      </c>
      <c r="V3411" s="367">
        <v>394.00000000000165</v>
      </c>
      <c r="W3411" s="367">
        <v>656666.66666666605</v>
      </c>
      <c r="X3411" s="384">
        <v>31427.793396440564</v>
      </c>
      <c r="Y3411" s="386">
        <v>393.9999999999996</v>
      </c>
      <c r="Z3411" s="367"/>
      <c r="AA3411" s="367"/>
      <c r="AB3411" s="367"/>
      <c r="AC3411" s="367"/>
      <c r="AD3411" s="367"/>
      <c r="AE3411" s="367"/>
      <c r="AF3411" s="367"/>
      <c r="AG3411" s="367"/>
      <c r="AH3411" s="367"/>
      <c r="AI3411" s="367"/>
      <c r="AJ3411" s="367"/>
      <c r="AK3411" s="367"/>
      <c r="AL3411" s="367"/>
      <c r="AM3411" s="367"/>
      <c r="AN3411" s="367"/>
      <c r="AO3411" s="367"/>
      <c r="AP3411" s="367"/>
      <c r="AQ3411" s="367"/>
      <c r="AR3411" s="367"/>
      <c r="AS3411" s="367"/>
      <c r="AT3411" s="367"/>
    </row>
    <row r="3412" spans="2:46" ht="13.8">
      <c r="B3412" s="26">
        <v>65.833333333333016</v>
      </c>
      <c r="C3412" s="363">
        <v>137.35762112588915</v>
      </c>
      <c r="D3412" s="367">
        <v>394.99999999999812</v>
      </c>
      <c r="E3412" s="367">
        <v>18372.093023255908</v>
      </c>
      <c r="F3412" s="367">
        <v>-18324.940521817447</v>
      </c>
      <c r="G3412" s="367">
        <v>395.00000000000199</v>
      </c>
      <c r="H3412" s="367">
        <v>98750</v>
      </c>
      <c r="I3412" s="384">
        <v>-233670.78861273627</v>
      </c>
      <c r="J3412" s="367">
        <v>394.99999999999994</v>
      </c>
      <c r="K3412" s="367">
        <v>23939.393939393816</v>
      </c>
      <c r="L3412" s="384">
        <v>16976.334894899384</v>
      </c>
      <c r="M3412" s="367">
        <v>394.99999999999801</v>
      </c>
      <c r="N3412" s="367">
        <v>395</v>
      </c>
      <c r="O3412" s="384">
        <v>-111.94725551574689</v>
      </c>
      <c r="P3412" s="367">
        <v>5.7275</v>
      </c>
      <c r="Q3412" s="367">
        <v>395</v>
      </c>
      <c r="R3412" s="384">
        <v>309.37973494404287</v>
      </c>
      <c r="S3412" s="367">
        <v>5.53</v>
      </c>
      <c r="T3412" s="367">
        <v>13620.689655172471</v>
      </c>
      <c r="U3412" s="384">
        <v>9893.6319666499367</v>
      </c>
      <c r="V3412" s="367">
        <v>395.00000000000171</v>
      </c>
      <c r="W3412" s="367">
        <v>658333.33333333267</v>
      </c>
      <c r="X3412" s="384">
        <v>31505.757143262072</v>
      </c>
      <c r="Y3412" s="386">
        <v>394.99999999999955</v>
      </c>
      <c r="Z3412" s="367"/>
      <c r="AA3412" s="367"/>
      <c r="AB3412" s="367"/>
      <c r="AC3412" s="367"/>
      <c r="AD3412" s="367"/>
      <c r="AE3412" s="367"/>
      <c r="AF3412" s="367"/>
      <c r="AG3412" s="367"/>
      <c r="AH3412" s="367"/>
      <c r="AI3412" s="367"/>
      <c r="AJ3412" s="367"/>
      <c r="AK3412" s="367"/>
      <c r="AL3412" s="367"/>
      <c r="AM3412" s="367"/>
      <c r="AN3412" s="367"/>
      <c r="AO3412" s="367"/>
      <c r="AP3412" s="367"/>
      <c r="AQ3412" s="367"/>
      <c r="AR3412" s="367"/>
      <c r="AS3412" s="367"/>
      <c r="AT3412" s="367"/>
    </row>
    <row r="3413" spans="2:46" ht="13.8">
      <c r="B3413" s="26">
        <v>65.999999999999687</v>
      </c>
      <c r="C3413" s="363">
        <v>137.70506145615408</v>
      </c>
      <c r="D3413" s="367">
        <v>395.99999999999812</v>
      </c>
      <c r="E3413" s="367">
        <v>18418.604651162885</v>
      </c>
      <c r="F3413" s="367">
        <v>-18433.952054474776</v>
      </c>
      <c r="G3413" s="367">
        <v>396.00000000000199</v>
      </c>
      <c r="H3413" s="367">
        <v>99000</v>
      </c>
      <c r="I3413" s="384">
        <v>-234999.56779798091</v>
      </c>
      <c r="J3413" s="367">
        <v>395.99999999999994</v>
      </c>
      <c r="K3413" s="367">
        <v>23999.999999999876</v>
      </c>
      <c r="L3413" s="384">
        <v>16971.380789447878</v>
      </c>
      <c r="M3413" s="367">
        <v>395.99999999999795</v>
      </c>
      <c r="N3413" s="367">
        <v>396</v>
      </c>
      <c r="O3413" s="384">
        <v>-113.00656053016098</v>
      </c>
      <c r="P3413" s="367">
        <v>5.742</v>
      </c>
      <c r="Q3413" s="367">
        <v>396</v>
      </c>
      <c r="R3413" s="384">
        <v>309.79678682823675</v>
      </c>
      <c r="S3413" s="367">
        <v>5.5440000000000005</v>
      </c>
      <c r="T3413" s="367">
        <v>13655.172413793161</v>
      </c>
      <c r="U3413" s="384">
        <v>9870.0916054883564</v>
      </c>
      <c r="V3413" s="367">
        <v>396.00000000000171</v>
      </c>
      <c r="W3413" s="367">
        <v>659999.9999999993</v>
      </c>
      <c r="X3413" s="384">
        <v>31583.711764887306</v>
      </c>
      <c r="Y3413" s="386">
        <v>395.9999999999996</v>
      </c>
      <c r="Z3413" s="367"/>
      <c r="AA3413" s="367"/>
      <c r="AB3413" s="367"/>
      <c r="AC3413" s="367"/>
      <c r="AD3413" s="367"/>
      <c r="AE3413" s="367"/>
      <c r="AF3413" s="367"/>
      <c r="AG3413" s="367"/>
      <c r="AH3413" s="367"/>
      <c r="AI3413" s="367"/>
      <c r="AJ3413" s="367"/>
      <c r="AK3413" s="367"/>
      <c r="AL3413" s="367"/>
      <c r="AM3413" s="367"/>
      <c r="AN3413" s="367"/>
      <c r="AO3413" s="367"/>
      <c r="AP3413" s="367"/>
      <c r="AQ3413" s="367"/>
      <c r="AR3413" s="367"/>
      <c r="AS3413" s="367"/>
      <c r="AT3413" s="367"/>
    </row>
    <row r="3414" spans="2:46" ht="13.8">
      <c r="B3414" s="26">
        <v>66.166666666666359</v>
      </c>
      <c r="C3414" s="363">
        <v>138.0525002688295</v>
      </c>
      <c r="D3414" s="367">
        <v>396.99999999999818</v>
      </c>
      <c r="E3414" s="367">
        <v>18465.116279069862</v>
      </c>
      <c r="F3414" s="367">
        <v>-18543.279846112771</v>
      </c>
      <c r="G3414" s="367">
        <v>397.00000000000205</v>
      </c>
      <c r="H3414" s="367">
        <v>99250</v>
      </c>
      <c r="I3414" s="384">
        <v>-236332.07025377359</v>
      </c>
      <c r="J3414" s="367">
        <v>396.99999999999994</v>
      </c>
      <c r="K3414" s="367">
        <v>24060.606060605936</v>
      </c>
      <c r="L3414" s="384">
        <v>16966.184602337395</v>
      </c>
      <c r="M3414" s="367">
        <v>396.99999999999795</v>
      </c>
      <c r="N3414" s="367">
        <v>397</v>
      </c>
      <c r="O3414" s="384">
        <v>-114.06978420235771</v>
      </c>
      <c r="P3414" s="367">
        <v>5.7565</v>
      </c>
      <c r="Q3414" s="367">
        <v>397</v>
      </c>
      <c r="R3414" s="384">
        <v>310.2119892783341</v>
      </c>
      <c r="S3414" s="367">
        <v>5.5579999999999998</v>
      </c>
      <c r="T3414" s="367">
        <v>13689.655172413852</v>
      </c>
      <c r="U3414" s="384">
        <v>9846.3058527575995</v>
      </c>
      <c r="V3414" s="367">
        <v>397.00000000000171</v>
      </c>
      <c r="W3414" s="367">
        <v>661666.66666666593</v>
      </c>
      <c r="X3414" s="384">
        <v>31661.65726131625</v>
      </c>
      <c r="Y3414" s="386">
        <v>396.99999999999955</v>
      </c>
      <c r="Z3414" s="367"/>
      <c r="AA3414" s="367"/>
      <c r="AB3414" s="367"/>
      <c r="AC3414" s="367"/>
      <c r="AD3414" s="367"/>
      <c r="AE3414" s="367"/>
      <c r="AF3414" s="367"/>
      <c r="AG3414" s="367"/>
      <c r="AH3414" s="367"/>
      <c r="AI3414" s="367"/>
      <c r="AJ3414" s="367"/>
      <c r="AK3414" s="367"/>
      <c r="AL3414" s="367"/>
      <c r="AM3414" s="367"/>
      <c r="AN3414" s="367"/>
      <c r="AO3414" s="367"/>
      <c r="AP3414" s="367"/>
      <c r="AQ3414" s="367"/>
      <c r="AR3414" s="367"/>
      <c r="AS3414" s="367"/>
      <c r="AT3414" s="367"/>
    </row>
    <row r="3415" spans="2:46" ht="13.8">
      <c r="B3415" s="26">
        <v>66.33333333333303</v>
      </c>
      <c r="C3415" s="363">
        <v>138.3999375639155</v>
      </c>
      <c r="D3415" s="367">
        <v>397.99999999999818</v>
      </c>
      <c r="E3415" s="367">
        <v>18511.627906976839</v>
      </c>
      <c r="F3415" s="367">
        <v>-18652.923896731434</v>
      </c>
      <c r="G3415" s="367">
        <v>398.00000000000205</v>
      </c>
      <c r="H3415" s="367">
        <v>99500</v>
      </c>
      <c r="I3415" s="384">
        <v>-237668.29598011423</v>
      </c>
      <c r="J3415" s="367">
        <v>397.99999999999994</v>
      </c>
      <c r="K3415" s="367">
        <v>24121.212121211996</v>
      </c>
      <c r="L3415" s="384">
        <v>16960.746333567939</v>
      </c>
      <c r="M3415" s="367">
        <v>397.99999999999795</v>
      </c>
      <c r="N3415" s="367">
        <v>398</v>
      </c>
      <c r="O3415" s="384">
        <v>-115.13692653233701</v>
      </c>
      <c r="P3415" s="367">
        <v>5.7709999999999999</v>
      </c>
      <c r="Q3415" s="367">
        <v>398</v>
      </c>
      <c r="R3415" s="384">
        <v>310.62534229433498</v>
      </c>
      <c r="S3415" s="367">
        <v>5.5720000000000001</v>
      </c>
      <c r="T3415" s="367">
        <v>13724.137931034542</v>
      </c>
      <c r="U3415" s="384">
        <v>9822.274708457664</v>
      </c>
      <c r="V3415" s="367">
        <v>398.00000000000176</v>
      </c>
      <c r="W3415" s="367">
        <v>663333.33333333256</v>
      </c>
      <c r="X3415" s="384">
        <v>31739.593632548909</v>
      </c>
      <c r="Y3415" s="386">
        <v>397.99999999999955</v>
      </c>
      <c r="Z3415" s="367"/>
      <c r="AA3415" s="367"/>
      <c r="AB3415" s="367"/>
      <c r="AC3415" s="367"/>
      <c r="AD3415" s="367"/>
      <c r="AE3415" s="367"/>
      <c r="AF3415" s="367"/>
      <c r="AG3415" s="367"/>
      <c r="AH3415" s="367"/>
      <c r="AI3415" s="367"/>
      <c r="AJ3415" s="367"/>
      <c r="AK3415" s="367"/>
      <c r="AL3415" s="367"/>
      <c r="AM3415" s="367"/>
      <c r="AN3415" s="367"/>
      <c r="AO3415" s="367"/>
      <c r="AP3415" s="367"/>
      <c r="AQ3415" s="367"/>
      <c r="AR3415" s="367"/>
      <c r="AS3415" s="367"/>
      <c r="AT3415" s="367"/>
    </row>
    <row r="3416" spans="2:46" ht="13.8">
      <c r="B3416" s="26">
        <v>66.499999999999702</v>
      </c>
      <c r="C3416" s="363">
        <v>138.74737334141207</v>
      </c>
      <c r="D3416" s="367">
        <v>398.99999999999824</v>
      </c>
      <c r="E3416" s="367">
        <v>18558.139534883816</v>
      </c>
      <c r="F3416" s="367">
        <v>-18762.88420633076</v>
      </c>
      <c r="G3416" s="367">
        <v>399.0000000000021</v>
      </c>
      <c r="H3416" s="367">
        <v>99750</v>
      </c>
      <c r="I3416" s="384">
        <v>-239008.24497700285</v>
      </c>
      <c r="J3416" s="367">
        <v>398.99999999999994</v>
      </c>
      <c r="K3416" s="367">
        <v>24181.818181818056</v>
      </c>
      <c r="L3416" s="384">
        <v>16955.065983139513</v>
      </c>
      <c r="M3416" s="367">
        <v>398.99999999999795</v>
      </c>
      <c r="N3416" s="367">
        <v>399</v>
      </c>
      <c r="O3416" s="384">
        <v>-116.20798752009897</v>
      </c>
      <c r="P3416" s="367">
        <v>5.7854999999999999</v>
      </c>
      <c r="Q3416" s="367">
        <v>399</v>
      </c>
      <c r="R3416" s="384">
        <v>311.03684587623934</v>
      </c>
      <c r="S3416" s="367">
        <v>5.5859999999999994</v>
      </c>
      <c r="T3416" s="367">
        <v>13758.620689655232</v>
      </c>
      <c r="U3416" s="384">
        <v>9797.9981725885482</v>
      </c>
      <c r="V3416" s="367">
        <v>399.00000000000176</v>
      </c>
      <c r="W3416" s="367">
        <v>664999.99999999919</v>
      </c>
      <c r="X3416" s="384">
        <v>31817.520878585285</v>
      </c>
      <c r="Y3416" s="386">
        <v>398.99999999999949</v>
      </c>
      <c r="Z3416" s="367"/>
      <c r="AA3416" s="367"/>
      <c r="AB3416" s="367"/>
      <c r="AC3416" s="367"/>
      <c r="AD3416" s="367"/>
      <c r="AE3416" s="367"/>
      <c r="AF3416" s="367"/>
      <c r="AG3416" s="367"/>
      <c r="AH3416" s="367"/>
      <c r="AI3416" s="367"/>
      <c r="AJ3416" s="367"/>
      <c r="AK3416" s="367"/>
      <c r="AL3416" s="367"/>
      <c r="AM3416" s="367"/>
      <c r="AN3416" s="367"/>
      <c r="AO3416" s="367"/>
      <c r="AP3416" s="367"/>
      <c r="AQ3416" s="367"/>
      <c r="AR3416" s="367"/>
      <c r="AS3416" s="367"/>
      <c r="AT3416" s="367"/>
    </row>
    <row r="3417" spans="2:46" ht="13.8">
      <c r="B3417" s="26">
        <v>66.666666666666373</v>
      </c>
      <c r="C3417" s="363">
        <v>139.09480760131916</v>
      </c>
      <c r="D3417" s="367">
        <v>399.99999999999824</v>
      </c>
      <c r="E3417" s="367">
        <v>18604.651162790793</v>
      </c>
      <c r="F3417" s="367">
        <v>-18873.160774910746</v>
      </c>
      <c r="G3417" s="367">
        <v>400.0000000000021</v>
      </c>
      <c r="H3417" s="367">
        <v>100000</v>
      </c>
      <c r="I3417" s="384">
        <v>-240351.91724443951</v>
      </c>
      <c r="J3417" s="367">
        <v>399.99999999999994</v>
      </c>
      <c r="K3417" s="367">
        <v>24242.424242424117</v>
      </c>
      <c r="L3417" s="384">
        <v>16949.143551052111</v>
      </c>
      <c r="M3417" s="367">
        <v>399.99999999999795</v>
      </c>
      <c r="N3417" s="367">
        <v>400</v>
      </c>
      <c r="O3417" s="384">
        <v>-117.28296716564351</v>
      </c>
      <c r="P3417" s="367">
        <v>5.8</v>
      </c>
      <c r="Q3417" s="367">
        <v>400</v>
      </c>
      <c r="R3417" s="384">
        <v>311.44650002404717</v>
      </c>
      <c r="S3417" s="367">
        <v>5.6</v>
      </c>
      <c r="T3417" s="367">
        <v>13793.103448275922</v>
      </c>
      <c r="U3417" s="384">
        <v>9773.4762451502556</v>
      </c>
      <c r="V3417" s="367">
        <v>400.00000000000176</v>
      </c>
      <c r="W3417" s="367">
        <v>666666.66666666581</v>
      </c>
      <c r="X3417" s="384">
        <v>31895.43899942538</v>
      </c>
      <c r="Y3417" s="386">
        <v>399.99999999999949</v>
      </c>
      <c r="Z3417" s="367"/>
      <c r="AA3417" s="367"/>
      <c r="AB3417" s="367"/>
      <c r="AC3417" s="367"/>
      <c r="AD3417" s="367"/>
      <c r="AE3417" s="367"/>
      <c r="AF3417" s="367"/>
      <c r="AG3417" s="367"/>
      <c r="AH3417" s="367"/>
      <c r="AI3417" s="367"/>
      <c r="AJ3417" s="367"/>
      <c r="AK3417" s="367"/>
      <c r="AL3417" s="367"/>
      <c r="AM3417" s="367"/>
      <c r="AN3417" s="367"/>
      <c r="AO3417" s="367"/>
      <c r="AP3417" s="367"/>
      <c r="AQ3417" s="367"/>
      <c r="AR3417" s="367"/>
      <c r="AS3417" s="367"/>
      <c r="AT3417" s="367"/>
    </row>
    <row r="3418" spans="2:46" ht="13.8">
      <c r="B3418" s="26">
        <v>66.833333333333044</v>
      </c>
      <c r="C3418" s="363">
        <v>139.4422403436368</v>
      </c>
      <c r="D3418" s="367">
        <v>400.99999999999829</v>
      </c>
      <c r="E3418" s="367">
        <v>18651.16279069777</v>
      </c>
      <c r="F3418" s="367">
        <v>-18983.753602471399</v>
      </c>
      <c r="G3418" s="367">
        <v>401.0000000000021</v>
      </c>
      <c r="H3418" s="367">
        <v>100250</v>
      </c>
      <c r="I3418" s="384">
        <v>-241699.31278242415</v>
      </c>
      <c r="J3418" s="367">
        <v>400.99999999999994</v>
      </c>
      <c r="K3418" s="367">
        <v>24303.030303030177</v>
      </c>
      <c r="L3418" s="384">
        <v>16942.979037305737</v>
      </c>
      <c r="M3418" s="367">
        <v>400.99999999999795</v>
      </c>
      <c r="N3418" s="367">
        <v>401</v>
      </c>
      <c r="O3418" s="384">
        <v>-118.36186546897071</v>
      </c>
      <c r="P3418" s="367">
        <v>5.8145000000000007</v>
      </c>
      <c r="Q3418" s="367">
        <v>401</v>
      </c>
      <c r="R3418" s="384">
        <v>311.85430473775853</v>
      </c>
      <c r="S3418" s="367">
        <v>5.6139999999999999</v>
      </c>
      <c r="T3418" s="367">
        <v>13827.586206896613</v>
      </c>
      <c r="U3418" s="384">
        <v>9748.7089261427845</v>
      </c>
      <c r="V3418" s="367">
        <v>401.00000000000176</v>
      </c>
      <c r="W3418" s="367">
        <v>668333.33333333244</v>
      </c>
      <c r="X3418" s="384">
        <v>31973.347995069191</v>
      </c>
      <c r="Y3418" s="386">
        <v>400.99999999999949</v>
      </c>
      <c r="Z3418" s="367"/>
      <c r="AA3418" s="367"/>
      <c r="AB3418" s="367"/>
      <c r="AC3418" s="367"/>
      <c r="AD3418" s="367"/>
      <c r="AE3418" s="367"/>
      <c r="AF3418" s="367"/>
      <c r="AG3418" s="367"/>
      <c r="AH3418" s="367"/>
      <c r="AI3418" s="367"/>
      <c r="AJ3418" s="367"/>
      <c r="AK3418" s="367"/>
      <c r="AL3418" s="367"/>
      <c r="AM3418" s="367"/>
      <c r="AN3418" s="367"/>
      <c r="AO3418" s="367"/>
      <c r="AP3418" s="367"/>
      <c r="AQ3418" s="367"/>
      <c r="AR3418" s="367"/>
      <c r="AS3418" s="367"/>
      <c r="AT3418" s="367"/>
    </row>
    <row r="3419" spans="2:46" ht="13.8">
      <c r="B3419" s="26">
        <v>66.999999999999716</v>
      </c>
      <c r="C3419" s="363">
        <v>139.78967156836501</v>
      </c>
      <c r="D3419" s="367">
        <v>401.99999999999829</v>
      </c>
      <c r="E3419" s="367">
        <v>18697.674418604747</v>
      </c>
      <c r="F3419" s="367">
        <v>-19094.662689012723</v>
      </c>
      <c r="G3419" s="367">
        <v>402.0000000000021</v>
      </c>
      <c r="H3419" s="367">
        <v>100500</v>
      </c>
      <c r="I3419" s="384">
        <v>-243050.43159095678</v>
      </c>
      <c r="J3419" s="367">
        <v>401.99999999999994</v>
      </c>
      <c r="K3419" s="367">
        <v>24363.636363636237</v>
      </c>
      <c r="L3419" s="384">
        <v>16936.572441900393</v>
      </c>
      <c r="M3419" s="367">
        <v>401.9999999999979</v>
      </c>
      <c r="N3419" s="367">
        <v>402</v>
      </c>
      <c r="O3419" s="384">
        <v>-119.44468243008039</v>
      </c>
      <c r="P3419" s="367">
        <v>5.8289999999999997</v>
      </c>
      <c r="Q3419" s="367">
        <v>402</v>
      </c>
      <c r="R3419" s="384">
        <v>312.26026001737341</v>
      </c>
      <c r="S3419" s="367">
        <v>5.6280000000000001</v>
      </c>
      <c r="T3419" s="367">
        <v>13862.068965517303</v>
      </c>
      <c r="U3419" s="384">
        <v>9723.6962155661313</v>
      </c>
      <c r="V3419" s="367">
        <v>402.00000000000182</v>
      </c>
      <c r="W3419" s="367">
        <v>669999.99999999907</v>
      </c>
      <c r="X3419" s="384">
        <v>32051.247865516714</v>
      </c>
      <c r="Y3419" s="386">
        <v>401.99999999999943</v>
      </c>
      <c r="Z3419" s="367"/>
      <c r="AA3419" s="367"/>
      <c r="AB3419" s="367"/>
      <c r="AC3419" s="367"/>
      <c r="AD3419" s="367"/>
      <c r="AE3419" s="367"/>
      <c r="AF3419" s="367"/>
      <c r="AG3419" s="367"/>
      <c r="AH3419" s="367"/>
      <c r="AI3419" s="367"/>
      <c r="AJ3419" s="367"/>
      <c r="AK3419" s="367"/>
      <c r="AL3419" s="367"/>
      <c r="AM3419" s="367"/>
      <c r="AN3419" s="367"/>
      <c r="AO3419" s="367"/>
      <c r="AP3419" s="367"/>
      <c r="AQ3419" s="367"/>
      <c r="AR3419" s="367"/>
      <c r="AS3419" s="367"/>
      <c r="AT3419" s="367"/>
    </row>
    <row r="3420" spans="2:46" ht="13.8">
      <c r="B3420" s="26">
        <v>67.166666666666387</v>
      </c>
      <c r="C3420" s="363">
        <v>140.13710127550371</v>
      </c>
      <c r="D3420" s="367">
        <v>402.99999999999829</v>
      </c>
      <c r="E3420" s="367">
        <v>18744.186046511724</v>
      </c>
      <c r="F3420" s="367">
        <v>-19205.888034534702</v>
      </c>
      <c r="G3420" s="367">
        <v>403.0000000000021</v>
      </c>
      <c r="H3420" s="367">
        <v>100750</v>
      </c>
      <c r="I3420" s="384">
        <v>-244405.27367003742</v>
      </c>
      <c r="J3420" s="367">
        <v>402.99999999999994</v>
      </c>
      <c r="K3420" s="367">
        <v>24424.242424242297</v>
      </c>
      <c r="L3420" s="384">
        <v>16929.923764836076</v>
      </c>
      <c r="M3420" s="367">
        <v>402.9999999999979</v>
      </c>
      <c r="N3420" s="367">
        <v>403</v>
      </c>
      <c r="O3420" s="384">
        <v>-120.53141804897278</v>
      </c>
      <c r="P3420" s="367">
        <v>5.8434999999999997</v>
      </c>
      <c r="Q3420" s="367">
        <v>403</v>
      </c>
      <c r="R3420" s="384">
        <v>312.66436586289177</v>
      </c>
      <c r="S3420" s="367">
        <v>5.6420000000000003</v>
      </c>
      <c r="T3420" s="367">
        <v>13896.551724137993</v>
      </c>
      <c r="U3420" s="384">
        <v>9698.4381134203013</v>
      </c>
      <c r="V3420" s="367">
        <v>403.00000000000182</v>
      </c>
      <c r="W3420" s="367">
        <v>671666.6666666657</v>
      </c>
      <c r="X3420" s="384">
        <v>32129.138610767961</v>
      </c>
      <c r="Y3420" s="386">
        <v>402.99999999999943</v>
      </c>
      <c r="Z3420" s="367"/>
      <c r="AA3420" s="367"/>
      <c r="AB3420" s="367"/>
      <c r="AC3420" s="367"/>
      <c r="AD3420" s="367"/>
      <c r="AE3420" s="367"/>
      <c r="AF3420" s="367"/>
      <c r="AG3420" s="367"/>
      <c r="AH3420" s="367"/>
      <c r="AI3420" s="367"/>
      <c r="AJ3420" s="367"/>
      <c r="AK3420" s="367"/>
      <c r="AL3420" s="367"/>
      <c r="AM3420" s="367"/>
      <c r="AN3420" s="367"/>
      <c r="AO3420" s="367"/>
      <c r="AP3420" s="367"/>
      <c r="AQ3420" s="367"/>
      <c r="AR3420" s="367"/>
      <c r="AS3420" s="367"/>
      <c r="AT3420" s="367"/>
    </row>
    <row r="3421" spans="2:46" ht="13.8">
      <c r="B3421" s="26">
        <v>67.333333333333059</v>
      </c>
      <c r="C3421" s="363">
        <v>140.48452946505299</v>
      </c>
      <c r="D3421" s="367">
        <v>403.99999999999835</v>
      </c>
      <c r="E3421" s="367">
        <v>18790.697674418701</v>
      </c>
      <c r="F3421" s="367">
        <v>-19317.429639037353</v>
      </c>
      <c r="G3421" s="367">
        <v>404.0000000000021</v>
      </c>
      <c r="H3421" s="367">
        <v>101000</v>
      </c>
      <c r="I3421" s="384">
        <v>-245763.83901966608</v>
      </c>
      <c r="J3421" s="367">
        <v>403.99999999999994</v>
      </c>
      <c r="K3421" s="367">
        <v>24484.848484848357</v>
      </c>
      <c r="L3421" s="384">
        <v>16923.033006112782</v>
      </c>
      <c r="M3421" s="367">
        <v>403.9999999999979</v>
      </c>
      <c r="N3421" s="367">
        <v>404</v>
      </c>
      <c r="O3421" s="384">
        <v>-121.62207232564781</v>
      </c>
      <c r="P3421" s="367">
        <v>5.8580000000000005</v>
      </c>
      <c r="Q3421" s="367">
        <v>404</v>
      </c>
      <c r="R3421" s="384">
        <v>313.0666222743136</v>
      </c>
      <c r="S3421" s="367">
        <v>5.6559999999999997</v>
      </c>
      <c r="T3421" s="367">
        <v>13931.034482758683</v>
      </c>
      <c r="U3421" s="384">
        <v>9672.9346197052928</v>
      </c>
      <c r="V3421" s="367">
        <v>404.00000000000182</v>
      </c>
      <c r="W3421" s="367">
        <v>673333.33333333232</v>
      </c>
      <c r="X3421" s="384">
        <v>32207.02023082292</v>
      </c>
      <c r="Y3421" s="386">
        <v>403.99999999999937</v>
      </c>
      <c r="Z3421" s="367"/>
      <c r="AA3421" s="367"/>
      <c r="AB3421" s="367"/>
      <c r="AC3421" s="367"/>
      <c r="AD3421" s="367"/>
      <c r="AE3421" s="367"/>
      <c r="AF3421" s="367"/>
      <c r="AG3421" s="367"/>
      <c r="AH3421" s="367"/>
      <c r="AI3421" s="367"/>
      <c r="AJ3421" s="367"/>
      <c r="AK3421" s="367"/>
      <c r="AL3421" s="367"/>
      <c r="AM3421" s="367"/>
      <c r="AN3421" s="367"/>
      <c r="AO3421" s="367"/>
      <c r="AP3421" s="367"/>
      <c r="AQ3421" s="367"/>
      <c r="AR3421" s="367"/>
      <c r="AS3421" s="367"/>
      <c r="AT3421" s="367"/>
    </row>
    <row r="3422" spans="2:46" ht="13.8">
      <c r="B3422" s="26">
        <v>67.49999999999973</v>
      </c>
      <c r="C3422" s="363">
        <v>140.83195613701284</v>
      </c>
      <c r="D3422" s="367">
        <v>404.99999999999835</v>
      </c>
      <c r="E3422" s="367">
        <v>18837.209302325678</v>
      </c>
      <c r="F3422" s="367">
        <v>-19429.287502520667</v>
      </c>
      <c r="G3422" s="367">
        <v>405.0000000000021</v>
      </c>
      <c r="H3422" s="367">
        <v>101250</v>
      </c>
      <c r="I3422" s="384">
        <v>-247126.12763984271</v>
      </c>
      <c r="J3422" s="367">
        <v>404.99999999999994</v>
      </c>
      <c r="K3422" s="367">
        <v>24545.454545454417</v>
      </c>
      <c r="L3422" s="384">
        <v>16915.90016573052</v>
      </c>
      <c r="M3422" s="367">
        <v>404.9999999999979</v>
      </c>
      <c r="N3422" s="367">
        <v>405</v>
      </c>
      <c r="O3422" s="384">
        <v>-122.71664526010539</v>
      </c>
      <c r="P3422" s="367">
        <v>5.8725000000000005</v>
      </c>
      <c r="Q3422" s="367">
        <v>405</v>
      </c>
      <c r="R3422" s="384">
        <v>313.46702925163896</v>
      </c>
      <c r="S3422" s="367">
        <v>5.67</v>
      </c>
      <c r="T3422" s="367">
        <v>13965.517241379373</v>
      </c>
      <c r="U3422" s="384">
        <v>9647.1857344211039</v>
      </c>
      <c r="V3422" s="367">
        <v>405.00000000000188</v>
      </c>
      <c r="W3422" s="367">
        <v>674999.99999999895</v>
      </c>
      <c r="X3422" s="384">
        <v>32284.892725681606</v>
      </c>
      <c r="Y3422" s="386">
        <v>404.99999999999937</v>
      </c>
      <c r="Z3422" s="367"/>
      <c r="AA3422" s="367"/>
      <c r="AB3422" s="367"/>
      <c r="AC3422" s="367"/>
      <c r="AD3422" s="367"/>
      <c r="AE3422" s="367"/>
      <c r="AF3422" s="367"/>
      <c r="AG3422" s="367"/>
      <c r="AH3422" s="367"/>
      <c r="AI3422" s="367"/>
      <c r="AJ3422" s="367"/>
      <c r="AK3422" s="367"/>
      <c r="AL3422" s="367"/>
      <c r="AM3422" s="367"/>
      <c r="AN3422" s="367"/>
      <c r="AO3422" s="367"/>
      <c r="AP3422" s="367"/>
      <c r="AQ3422" s="367"/>
      <c r="AR3422" s="367"/>
      <c r="AS3422" s="367"/>
      <c r="AT3422" s="367"/>
    </row>
    <row r="3423" spans="2:46" ht="13.8">
      <c r="B3423" s="26">
        <v>67.666666666666401</v>
      </c>
      <c r="C3423" s="363">
        <v>141.17938129138318</v>
      </c>
      <c r="D3423" s="367">
        <v>405.99999999999841</v>
      </c>
      <c r="E3423" s="367">
        <v>18883.720930232656</v>
      </c>
      <c r="F3423" s="367">
        <v>-19541.461624984651</v>
      </c>
      <c r="G3423" s="367">
        <v>406.00000000000216</v>
      </c>
      <c r="H3423" s="367">
        <v>101500</v>
      </c>
      <c r="I3423" s="384">
        <v>-248492.13953056739</v>
      </c>
      <c r="J3423" s="367">
        <v>406</v>
      </c>
      <c r="K3423" s="367">
        <v>24606.060606060477</v>
      </c>
      <c r="L3423" s="384">
        <v>16908.525243689284</v>
      </c>
      <c r="M3423" s="367">
        <v>405.9999999999979</v>
      </c>
      <c r="N3423" s="367">
        <v>406</v>
      </c>
      <c r="O3423" s="384">
        <v>-123.81513685234552</v>
      </c>
      <c r="P3423" s="367">
        <v>5.8869999999999996</v>
      </c>
      <c r="Q3423" s="367">
        <v>406</v>
      </c>
      <c r="R3423" s="384">
        <v>313.8655867948678</v>
      </c>
      <c r="S3423" s="367">
        <v>5.6840000000000002</v>
      </c>
      <c r="T3423" s="367">
        <v>14000.000000000064</v>
      </c>
      <c r="U3423" s="384">
        <v>9621.1914575677365</v>
      </c>
      <c r="V3423" s="367">
        <v>406.00000000000188</v>
      </c>
      <c r="W3423" s="367">
        <v>676666.66666666558</v>
      </c>
      <c r="X3423" s="384">
        <v>32362.756095343997</v>
      </c>
      <c r="Y3423" s="386">
        <v>405.99999999999932</v>
      </c>
      <c r="Z3423" s="367"/>
      <c r="AA3423" s="367"/>
      <c r="AB3423" s="367"/>
      <c r="AC3423" s="367"/>
      <c r="AD3423" s="367"/>
      <c r="AE3423" s="367"/>
      <c r="AF3423" s="367"/>
      <c r="AG3423" s="367"/>
      <c r="AH3423" s="367"/>
      <c r="AI3423" s="367"/>
      <c r="AJ3423" s="367"/>
      <c r="AK3423" s="367"/>
      <c r="AL3423" s="367"/>
      <c r="AM3423" s="367"/>
      <c r="AN3423" s="367"/>
      <c r="AO3423" s="367"/>
      <c r="AP3423" s="367"/>
      <c r="AQ3423" s="367"/>
      <c r="AR3423" s="367"/>
      <c r="AS3423" s="367"/>
      <c r="AT3423" s="367"/>
    </row>
    <row r="3424" spans="2:46" ht="13.8">
      <c r="B3424" s="26">
        <v>67.833333333333073</v>
      </c>
      <c r="C3424" s="363">
        <v>141.5268049281641</v>
      </c>
      <c r="D3424" s="367">
        <v>406.99999999999841</v>
      </c>
      <c r="E3424" s="367">
        <v>18930.232558139633</v>
      </c>
      <c r="F3424" s="367">
        <v>-19653.952006429292</v>
      </c>
      <c r="G3424" s="367">
        <v>407.00000000000216</v>
      </c>
      <c r="H3424" s="367">
        <v>101750</v>
      </c>
      <c r="I3424" s="384">
        <v>-249861.87469184003</v>
      </c>
      <c r="J3424" s="367">
        <v>407</v>
      </c>
      <c r="K3424" s="367">
        <v>24666.666666666537</v>
      </c>
      <c r="L3424" s="384">
        <v>16900.908239989079</v>
      </c>
      <c r="M3424" s="367">
        <v>406.99999999999784</v>
      </c>
      <c r="N3424" s="367">
        <v>407</v>
      </c>
      <c r="O3424" s="384">
        <v>-124.91754710236833</v>
      </c>
      <c r="P3424" s="367">
        <v>5.9014999999999995</v>
      </c>
      <c r="Q3424" s="367">
        <v>407</v>
      </c>
      <c r="R3424" s="384">
        <v>314.26229490400016</v>
      </c>
      <c r="S3424" s="367">
        <v>5.6979999999999995</v>
      </c>
      <c r="T3424" s="367">
        <v>14034.482758620754</v>
      </c>
      <c r="U3424" s="384">
        <v>9594.9517891451924</v>
      </c>
      <c r="V3424" s="367">
        <v>407.00000000000188</v>
      </c>
      <c r="W3424" s="367">
        <v>678333.33333333221</v>
      </c>
      <c r="X3424" s="384">
        <v>32440.610339810111</v>
      </c>
      <c r="Y3424" s="386">
        <v>406.99999999999932</v>
      </c>
      <c r="Z3424" s="367"/>
      <c r="AA3424" s="367"/>
      <c r="AB3424" s="367"/>
      <c r="AC3424" s="367"/>
      <c r="AD3424" s="367"/>
      <c r="AE3424" s="367"/>
      <c r="AF3424" s="367"/>
      <c r="AG3424" s="367"/>
      <c r="AH3424" s="367"/>
      <c r="AI3424" s="367"/>
      <c r="AJ3424" s="367"/>
      <c r="AK3424" s="367"/>
      <c r="AL3424" s="367"/>
      <c r="AM3424" s="367"/>
      <c r="AN3424" s="367"/>
      <c r="AO3424" s="367"/>
      <c r="AP3424" s="367"/>
      <c r="AQ3424" s="367"/>
      <c r="AR3424" s="367"/>
      <c r="AS3424" s="367"/>
      <c r="AT3424" s="367"/>
    </row>
    <row r="3425" spans="2:46" ht="13.8">
      <c r="B3425" s="26">
        <v>67.999999999999744</v>
      </c>
      <c r="C3425" s="363">
        <v>141.87422704735556</v>
      </c>
      <c r="D3425" s="367">
        <v>407.99999999999847</v>
      </c>
      <c r="E3425" s="367">
        <v>18976.74418604661</v>
      </c>
      <c r="F3425" s="367">
        <v>-19766.758646854607</v>
      </c>
      <c r="G3425" s="367">
        <v>408.00000000000216</v>
      </c>
      <c r="H3425" s="367">
        <v>102000</v>
      </c>
      <c r="I3425" s="384">
        <v>-251235.33312366068</v>
      </c>
      <c r="J3425" s="367">
        <v>408</v>
      </c>
      <c r="K3425" s="367">
        <v>24727.272727272597</v>
      </c>
      <c r="L3425" s="384">
        <v>16893.049154629894</v>
      </c>
      <c r="M3425" s="367">
        <v>407.99999999999784</v>
      </c>
      <c r="N3425" s="367">
        <v>408</v>
      </c>
      <c r="O3425" s="384">
        <v>-126.02387601017381</v>
      </c>
      <c r="P3425" s="367">
        <v>5.9160000000000004</v>
      </c>
      <c r="Q3425" s="367">
        <v>408</v>
      </c>
      <c r="R3425" s="384">
        <v>314.65715357903605</v>
      </c>
      <c r="S3425" s="367">
        <v>5.7119999999999997</v>
      </c>
      <c r="T3425" s="367">
        <v>14068.965517241444</v>
      </c>
      <c r="U3425" s="384">
        <v>9568.4667291534697</v>
      </c>
      <c r="V3425" s="367">
        <v>408.00000000000188</v>
      </c>
      <c r="W3425" s="367">
        <v>679999.99999999884</v>
      </c>
      <c r="X3425" s="384">
        <v>32518.455459079942</v>
      </c>
      <c r="Y3425" s="386">
        <v>407.99999999999932</v>
      </c>
      <c r="Z3425" s="367"/>
      <c r="AA3425" s="367"/>
      <c r="AB3425" s="367"/>
      <c r="AC3425" s="367"/>
      <c r="AD3425" s="367"/>
      <c r="AE3425" s="367"/>
      <c r="AF3425" s="367"/>
      <c r="AG3425" s="367"/>
      <c r="AH3425" s="367"/>
      <c r="AI3425" s="367"/>
      <c r="AJ3425" s="367"/>
      <c r="AK3425" s="367"/>
      <c r="AL3425" s="367"/>
      <c r="AM3425" s="367"/>
      <c r="AN3425" s="367"/>
      <c r="AO3425" s="367"/>
      <c r="AP3425" s="367"/>
      <c r="AQ3425" s="367"/>
      <c r="AR3425" s="367"/>
      <c r="AS3425" s="367"/>
      <c r="AT3425" s="367"/>
    </row>
    <row r="3426" spans="2:46" ht="13.8">
      <c r="B3426" s="26">
        <v>68.166666666666416</v>
      </c>
      <c r="C3426" s="363">
        <v>142.22164764895754</v>
      </c>
      <c r="D3426" s="367">
        <v>408.99999999999847</v>
      </c>
      <c r="E3426" s="367">
        <v>19023.255813953587</v>
      </c>
      <c r="F3426" s="367">
        <v>-19879.881546260582</v>
      </c>
      <c r="G3426" s="367">
        <v>409.00000000000216</v>
      </c>
      <c r="H3426" s="367">
        <v>102250</v>
      </c>
      <c r="I3426" s="384">
        <v>-252612.51482602928</v>
      </c>
      <c r="J3426" s="367">
        <v>409</v>
      </c>
      <c r="K3426" s="367">
        <v>24787.878787878657</v>
      </c>
      <c r="L3426" s="384">
        <v>16884.947987611744</v>
      </c>
      <c r="M3426" s="367">
        <v>408.99999999999784</v>
      </c>
      <c r="N3426" s="367">
        <v>409</v>
      </c>
      <c r="O3426" s="384">
        <v>-127.13412357576182</v>
      </c>
      <c r="P3426" s="367">
        <v>5.9305000000000003</v>
      </c>
      <c r="Q3426" s="367">
        <v>409</v>
      </c>
      <c r="R3426" s="384">
        <v>315.05016281997536</v>
      </c>
      <c r="S3426" s="367">
        <v>5.726</v>
      </c>
      <c r="T3426" s="367">
        <v>14103.448275862134</v>
      </c>
      <c r="U3426" s="384">
        <v>9541.7362775925649</v>
      </c>
      <c r="V3426" s="367">
        <v>409.00000000000193</v>
      </c>
      <c r="W3426" s="367">
        <v>681666.66666666546</v>
      </c>
      <c r="X3426" s="384">
        <v>32596.291453153492</v>
      </c>
      <c r="Y3426" s="386">
        <v>408.99999999999926</v>
      </c>
      <c r="Z3426" s="367"/>
      <c r="AA3426" s="367"/>
      <c r="AB3426" s="367"/>
      <c r="AC3426" s="367"/>
      <c r="AD3426" s="367"/>
      <c r="AE3426" s="367"/>
      <c r="AF3426" s="367"/>
      <c r="AG3426" s="367"/>
      <c r="AH3426" s="367"/>
      <c r="AI3426" s="367"/>
      <c r="AJ3426" s="367"/>
      <c r="AK3426" s="367"/>
      <c r="AL3426" s="367"/>
      <c r="AM3426" s="367"/>
      <c r="AN3426" s="367"/>
      <c r="AO3426" s="367"/>
      <c r="AP3426" s="367"/>
      <c r="AQ3426" s="367"/>
      <c r="AR3426" s="367"/>
      <c r="AS3426" s="367"/>
      <c r="AT3426" s="367"/>
    </row>
    <row r="3427" spans="2:46" ht="13.8">
      <c r="B3427" s="26">
        <v>68.333333333333087</v>
      </c>
      <c r="C3427" s="363">
        <v>142.5690667329701</v>
      </c>
      <c r="D3427" s="367">
        <v>409.99999999999852</v>
      </c>
      <c r="E3427" s="367">
        <v>19069.767441860564</v>
      </c>
      <c r="F3427" s="367">
        <v>-19993.32070464722</v>
      </c>
      <c r="G3427" s="367">
        <v>410.00000000000216</v>
      </c>
      <c r="H3427" s="367">
        <v>102500</v>
      </c>
      <c r="I3427" s="384">
        <v>-253993.41979894589</v>
      </c>
      <c r="J3427" s="367">
        <v>410</v>
      </c>
      <c r="K3427" s="367">
        <v>24848.484848484717</v>
      </c>
      <c r="L3427" s="384">
        <v>16876.604738934617</v>
      </c>
      <c r="M3427" s="367">
        <v>409.99999999999784</v>
      </c>
      <c r="N3427" s="367">
        <v>410</v>
      </c>
      <c r="O3427" s="384">
        <v>-128.24828979913238</v>
      </c>
      <c r="P3427" s="367">
        <v>5.9449999999999994</v>
      </c>
      <c r="Q3427" s="367">
        <v>410</v>
      </c>
      <c r="R3427" s="384">
        <v>315.44132262681819</v>
      </c>
      <c r="S3427" s="367">
        <v>5.74</v>
      </c>
      <c r="T3427" s="367">
        <v>14137.931034482825</v>
      </c>
      <c r="U3427" s="384">
        <v>9514.7604344624833</v>
      </c>
      <c r="V3427" s="367">
        <v>410.00000000000193</v>
      </c>
      <c r="W3427" s="367">
        <v>683333.33333333209</v>
      </c>
      <c r="X3427" s="384">
        <v>32674.118322030758</v>
      </c>
      <c r="Y3427" s="386">
        <v>409.99999999999926</v>
      </c>
      <c r="Z3427" s="367"/>
      <c r="AA3427" s="367"/>
      <c r="AB3427" s="367"/>
      <c r="AC3427" s="367"/>
      <c r="AD3427" s="367"/>
      <c r="AE3427" s="367"/>
      <c r="AF3427" s="367"/>
      <c r="AG3427" s="367"/>
      <c r="AH3427" s="367"/>
      <c r="AI3427" s="367"/>
      <c r="AJ3427" s="367"/>
      <c r="AK3427" s="367"/>
      <c r="AL3427" s="367"/>
      <c r="AM3427" s="367"/>
      <c r="AN3427" s="367"/>
      <c r="AO3427" s="367"/>
      <c r="AP3427" s="367"/>
      <c r="AQ3427" s="367"/>
      <c r="AR3427" s="367"/>
      <c r="AS3427" s="367"/>
      <c r="AT3427" s="367"/>
    </row>
    <row r="3428" spans="2:46" ht="13.8">
      <c r="B3428" s="26">
        <v>68.499999999999758</v>
      </c>
      <c r="C3428" s="363">
        <v>142.9164842993932</v>
      </c>
      <c r="D3428" s="367">
        <v>410.99999999999852</v>
      </c>
      <c r="E3428" s="367">
        <v>19116.279069767541</v>
      </c>
      <c r="F3428" s="367">
        <v>-20107.076122014525</v>
      </c>
      <c r="G3428" s="367">
        <v>411.00000000000216</v>
      </c>
      <c r="H3428" s="367">
        <v>102750</v>
      </c>
      <c r="I3428" s="384">
        <v>-255378.04804241052</v>
      </c>
      <c r="J3428" s="367">
        <v>411</v>
      </c>
      <c r="K3428" s="367">
        <v>24909.090909090777</v>
      </c>
      <c r="L3428" s="384">
        <v>16868.01940859852</v>
      </c>
      <c r="M3428" s="367">
        <v>410.99999999999784</v>
      </c>
      <c r="N3428" s="367">
        <v>411</v>
      </c>
      <c r="O3428" s="384">
        <v>-129.36637468028567</v>
      </c>
      <c r="P3428" s="367">
        <v>5.9595000000000002</v>
      </c>
      <c r="Q3428" s="367">
        <v>411</v>
      </c>
      <c r="R3428" s="384">
        <v>315.8306329995645</v>
      </c>
      <c r="S3428" s="367">
        <v>5.7539999999999996</v>
      </c>
      <c r="T3428" s="367">
        <v>14172.413793103515</v>
      </c>
      <c r="U3428" s="384">
        <v>9487.539199763225</v>
      </c>
      <c r="V3428" s="367">
        <v>411.00000000000193</v>
      </c>
      <c r="W3428" s="367">
        <v>684999.99999999872</v>
      </c>
      <c r="X3428" s="384">
        <v>32751.936065711732</v>
      </c>
      <c r="Y3428" s="386">
        <v>410.9999999999992</v>
      </c>
      <c r="Z3428" s="367"/>
      <c r="AA3428" s="367"/>
      <c r="AB3428" s="367"/>
      <c r="AC3428" s="367"/>
      <c r="AD3428" s="367"/>
      <c r="AE3428" s="367"/>
      <c r="AF3428" s="367"/>
      <c r="AG3428" s="367"/>
      <c r="AH3428" s="367"/>
      <c r="AI3428" s="367"/>
      <c r="AJ3428" s="367"/>
      <c r="AK3428" s="367"/>
      <c r="AL3428" s="367"/>
      <c r="AM3428" s="367"/>
      <c r="AN3428" s="367"/>
      <c r="AO3428" s="367"/>
      <c r="AP3428" s="367"/>
      <c r="AQ3428" s="367"/>
      <c r="AR3428" s="367"/>
      <c r="AS3428" s="367"/>
      <c r="AT3428" s="367"/>
    </row>
    <row r="3429" spans="2:46" ht="13.8">
      <c r="B3429" s="26">
        <v>68.66666666666643</v>
      </c>
      <c r="C3429" s="363">
        <v>143.26390034822683</v>
      </c>
      <c r="D3429" s="367">
        <v>411.99999999999858</v>
      </c>
      <c r="E3429" s="367">
        <v>19162.790697674518</v>
      </c>
      <c r="F3429" s="367">
        <v>-20221.147798362497</v>
      </c>
      <c r="G3429" s="367">
        <v>412.00000000000216</v>
      </c>
      <c r="H3429" s="367">
        <v>103000</v>
      </c>
      <c r="I3429" s="384">
        <v>-256766.3995564231</v>
      </c>
      <c r="J3429" s="367">
        <v>412</v>
      </c>
      <c r="K3429" s="367">
        <v>24969.696969696837</v>
      </c>
      <c r="L3429" s="384">
        <v>16859.191996603447</v>
      </c>
      <c r="M3429" s="367">
        <v>411.99999999999784</v>
      </c>
      <c r="N3429" s="367">
        <v>412</v>
      </c>
      <c r="O3429" s="384">
        <v>-130.48837821922152</v>
      </c>
      <c r="P3429" s="367">
        <v>5.9740000000000002</v>
      </c>
      <c r="Q3429" s="367">
        <v>412</v>
      </c>
      <c r="R3429" s="384">
        <v>316.21809393821428</v>
      </c>
      <c r="S3429" s="367">
        <v>5.7679999999999998</v>
      </c>
      <c r="T3429" s="367">
        <v>14206.896551724205</v>
      </c>
      <c r="U3429" s="384">
        <v>9460.0725734947846</v>
      </c>
      <c r="V3429" s="367">
        <v>412.00000000000193</v>
      </c>
      <c r="W3429" s="367">
        <v>686666.66666666535</v>
      </c>
      <c r="X3429" s="384">
        <v>32829.744684196434</v>
      </c>
      <c r="Y3429" s="386">
        <v>411.9999999999992</v>
      </c>
      <c r="Z3429" s="367"/>
      <c r="AA3429" s="367"/>
      <c r="AB3429" s="367"/>
      <c r="AC3429" s="367"/>
      <c r="AD3429" s="367"/>
      <c r="AE3429" s="367"/>
      <c r="AF3429" s="367"/>
      <c r="AG3429" s="367"/>
      <c r="AH3429" s="367"/>
      <c r="AI3429" s="367"/>
      <c r="AJ3429" s="367"/>
      <c r="AK3429" s="367"/>
      <c r="AL3429" s="367"/>
      <c r="AM3429" s="367"/>
      <c r="AN3429" s="367"/>
      <c r="AO3429" s="367"/>
      <c r="AP3429" s="367"/>
      <c r="AQ3429" s="367"/>
      <c r="AR3429" s="367"/>
      <c r="AS3429" s="367"/>
      <c r="AT3429" s="367"/>
    </row>
    <row r="3430" spans="2:46" ht="13.8">
      <c r="B3430" s="26">
        <v>68.833333333333101</v>
      </c>
      <c r="C3430" s="363">
        <v>143.61131487947102</v>
      </c>
      <c r="D3430" s="367">
        <v>412.99999999999858</v>
      </c>
      <c r="E3430" s="367">
        <v>19209.302325581495</v>
      </c>
      <c r="F3430" s="367">
        <v>-20335.535733691133</v>
      </c>
      <c r="G3430" s="367">
        <v>413.00000000000216</v>
      </c>
      <c r="H3430" s="367">
        <v>103250</v>
      </c>
      <c r="I3430" s="384">
        <v>-258158.47434098375</v>
      </c>
      <c r="J3430" s="367">
        <v>413</v>
      </c>
      <c r="K3430" s="367">
        <v>25030.303030302897</v>
      </c>
      <c r="L3430" s="384">
        <v>16850.122502949402</v>
      </c>
      <c r="M3430" s="367">
        <v>412.99999999999784</v>
      </c>
      <c r="N3430" s="367">
        <v>413</v>
      </c>
      <c r="O3430" s="384">
        <v>-131.61430041593999</v>
      </c>
      <c r="P3430" s="367">
        <v>5.9885000000000002</v>
      </c>
      <c r="Q3430" s="367">
        <v>413</v>
      </c>
      <c r="R3430" s="384">
        <v>316.60370544276765</v>
      </c>
      <c r="S3430" s="367">
        <v>5.782</v>
      </c>
      <c r="T3430" s="367">
        <v>14241.379310344895</v>
      </c>
      <c r="U3430" s="384">
        <v>9432.3605556571674</v>
      </c>
      <c r="V3430" s="367">
        <v>413.00000000000199</v>
      </c>
      <c r="W3430" s="367">
        <v>688333.33333333198</v>
      </c>
      <c r="X3430" s="384">
        <v>32907.544177484837</v>
      </c>
      <c r="Y3430" s="386">
        <v>412.99999999999915</v>
      </c>
      <c r="Z3430" s="367"/>
      <c r="AA3430" s="367"/>
      <c r="AB3430" s="367"/>
      <c r="AC3430" s="367"/>
      <c r="AD3430" s="367"/>
      <c r="AE3430" s="367"/>
      <c r="AF3430" s="367"/>
      <c r="AG3430" s="367"/>
      <c r="AH3430" s="367"/>
      <c r="AI3430" s="367"/>
      <c r="AJ3430" s="367"/>
      <c r="AK3430" s="367"/>
      <c r="AL3430" s="367"/>
      <c r="AM3430" s="367"/>
      <c r="AN3430" s="367"/>
      <c r="AO3430" s="367"/>
      <c r="AP3430" s="367"/>
      <c r="AQ3430" s="367"/>
      <c r="AR3430" s="367"/>
      <c r="AS3430" s="367"/>
      <c r="AT3430" s="367"/>
    </row>
    <row r="3431" spans="2:46" ht="13.8">
      <c r="B3431" s="26">
        <v>68.999999999999773</v>
      </c>
      <c r="C3431" s="363">
        <v>143.95872789312574</v>
      </c>
      <c r="D3431" s="367">
        <v>413.99999999999864</v>
      </c>
      <c r="E3431" s="367">
        <v>19255.813953488472</v>
      </c>
      <c r="F3431" s="367">
        <v>-20450.239928000428</v>
      </c>
      <c r="G3431" s="367">
        <v>414.00000000000216</v>
      </c>
      <c r="H3431" s="367">
        <v>103500</v>
      </c>
      <c r="I3431" s="384">
        <v>-259554.27239609233</v>
      </c>
      <c r="J3431" s="367">
        <v>414</v>
      </c>
      <c r="K3431" s="367">
        <v>25090.909090908957</v>
      </c>
      <c r="L3431" s="384">
        <v>16840.810927636387</v>
      </c>
      <c r="M3431" s="367">
        <v>413.99999999999784</v>
      </c>
      <c r="N3431" s="367">
        <v>414</v>
      </c>
      <c r="O3431" s="384">
        <v>-132.74414127044096</v>
      </c>
      <c r="P3431" s="367">
        <v>6.0029999999999992</v>
      </c>
      <c r="Q3431" s="367">
        <v>414</v>
      </c>
      <c r="R3431" s="384">
        <v>316.98746751322454</v>
      </c>
      <c r="S3431" s="367">
        <v>5.7960000000000003</v>
      </c>
      <c r="T3431" s="367">
        <v>14275.862068965585</v>
      </c>
      <c r="U3431" s="384">
        <v>9404.4031462503699</v>
      </c>
      <c r="V3431" s="367">
        <v>414.00000000000199</v>
      </c>
      <c r="W3431" s="367">
        <v>689999.9999999986</v>
      </c>
      <c r="X3431" s="384">
        <v>32985.334545576974</v>
      </c>
      <c r="Y3431" s="386">
        <v>413.99999999999915</v>
      </c>
      <c r="Z3431" s="367"/>
      <c r="AA3431" s="367"/>
      <c r="AB3431" s="367"/>
      <c r="AC3431" s="367"/>
      <c r="AD3431" s="367"/>
      <c r="AE3431" s="367"/>
      <c r="AF3431" s="367"/>
      <c r="AG3431" s="367"/>
      <c r="AH3431" s="367"/>
      <c r="AI3431" s="367"/>
      <c r="AJ3431" s="367"/>
      <c r="AK3431" s="367"/>
      <c r="AL3431" s="367"/>
      <c r="AM3431" s="367"/>
      <c r="AN3431" s="367"/>
      <c r="AO3431" s="367"/>
      <c r="AP3431" s="367"/>
      <c r="AQ3431" s="367"/>
      <c r="AR3431" s="367"/>
      <c r="AS3431" s="367"/>
      <c r="AT3431" s="367"/>
    </row>
    <row r="3432" spans="2:46" ht="13.8">
      <c r="B3432" s="26">
        <v>69.166666666666444</v>
      </c>
      <c r="C3432" s="363">
        <v>144.30613938919103</v>
      </c>
      <c r="D3432" s="367">
        <v>414.99999999999864</v>
      </c>
      <c r="E3432" s="367">
        <v>19302.325581395449</v>
      </c>
      <c r="F3432" s="367">
        <v>-20565.260381290405</v>
      </c>
      <c r="G3432" s="367">
        <v>415.00000000000222</v>
      </c>
      <c r="H3432" s="367">
        <v>103750</v>
      </c>
      <c r="I3432" s="384">
        <v>-260953.79372174895</v>
      </c>
      <c r="J3432" s="367">
        <v>415</v>
      </c>
      <c r="K3432" s="367">
        <v>25151.515151515017</v>
      </c>
      <c r="L3432" s="384">
        <v>16831.257270664399</v>
      </c>
      <c r="M3432" s="367">
        <v>414.99999999999784</v>
      </c>
      <c r="N3432" s="367">
        <v>415</v>
      </c>
      <c r="O3432" s="384">
        <v>-133.87790078272471</v>
      </c>
      <c r="P3432" s="367">
        <v>6.0175000000000001</v>
      </c>
      <c r="Q3432" s="367">
        <v>415</v>
      </c>
      <c r="R3432" s="384">
        <v>317.3693801495848</v>
      </c>
      <c r="S3432" s="367">
        <v>5.8100000000000005</v>
      </c>
      <c r="T3432" s="367">
        <v>14310.344827586276</v>
      </c>
      <c r="U3432" s="384">
        <v>9376.2003452743938</v>
      </c>
      <c r="V3432" s="367">
        <v>415.00000000000199</v>
      </c>
      <c r="W3432" s="367">
        <v>691666.66666666523</v>
      </c>
      <c r="X3432" s="384">
        <v>33063.115788472824</v>
      </c>
      <c r="Y3432" s="386">
        <v>414.99999999999915</v>
      </c>
      <c r="Z3432" s="367"/>
      <c r="AA3432" s="367"/>
      <c r="AB3432" s="367"/>
      <c r="AC3432" s="367"/>
      <c r="AD3432" s="367"/>
      <c r="AE3432" s="367"/>
      <c r="AF3432" s="367"/>
      <c r="AG3432" s="367"/>
      <c r="AH3432" s="367"/>
      <c r="AI3432" s="367"/>
      <c r="AJ3432" s="367"/>
      <c r="AK3432" s="367"/>
      <c r="AL3432" s="367"/>
      <c r="AM3432" s="367"/>
      <c r="AN3432" s="367"/>
      <c r="AO3432" s="367"/>
      <c r="AP3432" s="367"/>
      <c r="AQ3432" s="367"/>
      <c r="AR3432" s="367"/>
      <c r="AS3432" s="367"/>
      <c r="AT3432" s="367"/>
    </row>
    <row r="3433" spans="2:46" ht="13.8">
      <c r="B3433" s="26">
        <v>69.333333333333115</v>
      </c>
      <c r="C3433" s="363">
        <v>144.65354936766684</v>
      </c>
      <c r="D3433" s="367">
        <v>415.99999999999869</v>
      </c>
      <c r="E3433" s="367">
        <v>19348.837209302426</v>
      </c>
      <c r="F3433" s="367">
        <v>-20680.597093561038</v>
      </c>
      <c r="G3433" s="367">
        <v>416.00000000000222</v>
      </c>
      <c r="H3433" s="367">
        <v>104000</v>
      </c>
      <c r="I3433" s="384">
        <v>-262357.03831795359</v>
      </c>
      <c r="J3433" s="367">
        <v>416</v>
      </c>
      <c r="K3433" s="367">
        <v>25212.121212121077</v>
      </c>
      <c r="L3433" s="384">
        <v>16821.461532033434</v>
      </c>
      <c r="M3433" s="367">
        <v>415.99999999999784</v>
      </c>
      <c r="N3433" s="367">
        <v>416</v>
      </c>
      <c r="O3433" s="384">
        <v>-135.015578952791</v>
      </c>
      <c r="P3433" s="367">
        <v>6.032</v>
      </c>
      <c r="Q3433" s="367">
        <v>416</v>
      </c>
      <c r="R3433" s="384">
        <v>317.74944335184864</v>
      </c>
      <c r="S3433" s="367">
        <v>5.8239999999999998</v>
      </c>
      <c r="T3433" s="367">
        <v>14344.827586206966</v>
      </c>
      <c r="U3433" s="384">
        <v>9347.7521527292374</v>
      </c>
      <c r="V3433" s="367">
        <v>416.00000000000205</v>
      </c>
      <c r="W3433" s="367">
        <v>693333.33333333186</v>
      </c>
      <c r="X3433" s="384">
        <v>33140.887906172386</v>
      </c>
      <c r="Y3433" s="386">
        <v>415.99999999999909</v>
      </c>
      <c r="Z3433" s="367"/>
      <c r="AA3433" s="367"/>
      <c r="AB3433" s="367"/>
      <c r="AC3433" s="367"/>
      <c r="AD3433" s="367"/>
      <c r="AE3433" s="367"/>
      <c r="AF3433" s="367"/>
      <c r="AG3433" s="367"/>
      <c r="AH3433" s="367"/>
      <c r="AI3433" s="367"/>
      <c r="AJ3433" s="367"/>
      <c r="AK3433" s="367"/>
      <c r="AL3433" s="367"/>
      <c r="AM3433" s="367"/>
      <c r="AN3433" s="367"/>
      <c r="AO3433" s="367"/>
      <c r="AP3433" s="367"/>
      <c r="AQ3433" s="367"/>
      <c r="AR3433" s="367"/>
      <c r="AS3433" s="367"/>
      <c r="AT3433" s="367"/>
    </row>
    <row r="3434" spans="2:46" ht="13.8">
      <c r="B3434" s="26">
        <v>69.499999999999787</v>
      </c>
      <c r="C3434" s="363">
        <v>145.0009578285532</v>
      </c>
      <c r="D3434" s="367">
        <v>416.99999999999869</v>
      </c>
      <c r="E3434" s="367">
        <v>19395.348837209403</v>
      </c>
      <c r="F3434" s="367">
        <v>-20796.250064812335</v>
      </c>
      <c r="G3434" s="367">
        <v>417.00000000000222</v>
      </c>
      <c r="H3434" s="367">
        <v>104250</v>
      </c>
      <c r="I3434" s="384">
        <v>-263764.00618470617</v>
      </c>
      <c r="J3434" s="367">
        <v>417</v>
      </c>
      <c r="K3434" s="367">
        <v>25272.727272727137</v>
      </c>
      <c r="L3434" s="384">
        <v>16811.423711743504</v>
      </c>
      <c r="M3434" s="367">
        <v>416.99999999999784</v>
      </c>
      <c r="N3434" s="367">
        <v>417</v>
      </c>
      <c r="O3434" s="384">
        <v>-136.15717578063988</v>
      </c>
      <c r="P3434" s="367">
        <v>6.0465</v>
      </c>
      <c r="Q3434" s="367">
        <v>417</v>
      </c>
      <c r="R3434" s="384">
        <v>318.12765712001595</v>
      </c>
      <c r="S3434" s="367">
        <v>5.8380000000000001</v>
      </c>
      <c r="T3434" s="367">
        <v>14379.310344827656</v>
      </c>
      <c r="U3434" s="384">
        <v>9319.0585686149061</v>
      </c>
      <c r="V3434" s="367">
        <v>417.00000000000205</v>
      </c>
      <c r="W3434" s="367">
        <v>694999.99999999849</v>
      </c>
      <c r="X3434" s="384">
        <v>33218.650898675674</v>
      </c>
      <c r="Y3434" s="386">
        <v>416.99999999999909</v>
      </c>
      <c r="Z3434" s="367"/>
      <c r="AA3434" s="367"/>
      <c r="AB3434" s="367"/>
      <c r="AC3434" s="367"/>
      <c r="AD3434" s="367"/>
      <c r="AE3434" s="367"/>
      <c r="AF3434" s="367"/>
      <c r="AG3434" s="367"/>
      <c r="AH3434" s="367"/>
      <c r="AI3434" s="367"/>
      <c r="AJ3434" s="367"/>
      <c r="AK3434" s="367"/>
      <c r="AL3434" s="367"/>
      <c r="AM3434" s="367"/>
      <c r="AN3434" s="367"/>
      <c r="AO3434" s="367"/>
      <c r="AP3434" s="367"/>
      <c r="AQ3434" s="367"/>
      <c r="AR3434" s="367"/>
      <c r="AS3434" s="367"/>
      <c r="AT3434" s="367"/>
    </row>
    <row r="3435" spans="2:46" ht="13.8">
      <c r="B3435" s="26">
        <v>69.666666666666458</v>
      </c>
      <c r="C3435" s="363">
        <v>145.3483647718501</v>
      </c>
      <c r="D3435" s="367">
        <v>417.99999999999875</v>
      </c>
      <c r="E3435" s="367">
        <v>19441.860465116381</v>
      </c>
      <c r="F3435" s="367">
        <v>-20912.219295044295</v>
      </c>
      <c r="G3435" s="367">
        <v>418.00000000000222</v>
      </c>
      <c r="H3435" s="367">
        <v>104500</v>
      </c>
      <c r="I3435" s="384">
        <v>-265174.69732200674</v>
      </c>
      <c r="J3435" s="367">
        <v>418</v>
      </c>
      <c r="K3435" s="367">
        <v>25333.333333333198</v>
      </c>
      <c r="L3435" s="384">
        <v>16801.143809794597</v>
      </c>
      <c r="M3435" s="367">
        <v>417.99999999999784</v>
      </c>
      <c r="N3435" s="367">
        <v>418</v>
      </c>
      <c r="O3435" s="384">
        <v>-137.30269126627147</v>
      </c>
      <c r="P3435" s="367">
        <v>6.0610000000000008</v>
      </c>
      <c r="Q3435" s="367">
        <v>418</v>
      </c>
      <c r="R3435" s="384">
        <v>318.50402145408674</v>
      </c>
      <c r="S3435" s="367">
        <v>5.8519999999999994</v>
      </c>
      <c r="T3435" s="367">
        <v>14413.793103448346</v>
      </c>
      <c r="U3435" s="384">
        <v>9290.1195929313944</v>
      </c>
      <c r="V3435" s="367">
        <v>418.00000000000205</v>
      </c>
      <c r="W3435" s="367">
        <v>696666.66666666511</v>
      </c>
      <c r="X3435" s="384">
        <v>33296.404765982676</v>
      </c>
      <c r="Y3435" s="386">
        <v>417.99999999999903</v>
      </c>
      <c r="Z3435" s="367"/>
      <c r="AA3435" s="367"/>
      <c r="AB3435" s="367"/>
      <c r="AC3435" s="367"/>
      <c r="AD3435" s="367"/>
      <c r="AE3435" s="367"/>
      <c r="AF3435" s="367"/>
      <c r="AG3435" s="367"/>
      <c r="AH3435" s="367"/>
      <c r="AI3435" s="367"/>
      <c r="AJ3435" s="367"/>
      <c r="AK3435" s="367"/>
      <c r="AL3435" s="367"/>
      <c r="AM3435" s="367"/>
      <c r="AN3435" s="367"/>
      <c r="AO3435" s="367"/>
      <c r="AP3435" s="367"/>
      <c r="AQ3435" s="367"/>
      <c r="AR3435" s="367"/>
      <c r="AS3435" s="367"/>
      <c r="AT3435" s="367"/>
    </row>
    <row r="3436" spans="2:46" ht="13.8">
      <c r="B3436" s="26">
        <v>69.83333333333313</v>
      </c>
      <c r="C3436" s="363">
        <v>145.69577019755755</v>
      </c>
      <c r="D3436" s="367">
        <v>418.99999999999875</v>
      </c>
      <c r="E3436" s="367">
        <v>19488.372093023358</v>
      </c>
      <c r="F3436" s="367">
        <v>-21028.504784256922</v>
      </c>
      <c r="G3436" s="367">
        <v>419.00000000000222</v>
      </c>
      <c r="H3436" s="367">
        <v>104750</v>
      </c>
      <c r="I3436" s="384">
        <v>-266589.11172985536</v>
      </c>
      <c r="J3436" s="367">
        <v>419</v>
      </c>
      <c r="K3436" s="367">
        <v>25393.939393939258</v>
      </c>
      <c r="L3436" s="384">
        <v>16790.621826186718</v>
      </c>
      <c r="M3436" s="367">
        <v>418.99999999999778</v>
      </c>
      <c r="N3436" s="367">
        <v>419</v>
      </c>
      <c r="O3436" s="384">
        <v>-138.45212540968549</v>
      </c>
      <c r="P3436" s="367">
        <v>6.0754999999999999</v>
      </c>
      <c r="Q3436" s="367">
        <v>419</v>
      </c>
      <c r="R3436" s="384">
        <v>318.87853635406111</v>
      </c>
      <c r="S3436" s="367">
        <v>5.8659999999999997</v>
      </c>
      <c r="T3436" s="367">
        <v>14448.275862069037</v>
      </c>
      <c r="U3436" s="384">
        <v>9260.9352256787042</v>
      </c>
      <c r="V3436" s="367">
        <v>419.00000000000205</v>
      </c>
      <c r="W3436" s="367">
        <v>698333.33333333174</v>
      </c>
      <c r="X3436" s="384">
        <v>33374.149508093389</v>
      </c>
      <c r="Y3436" s="386">
        <v>418.99999999999903</v>
      </c>
      <c r="Z3436" s="367"/>
      <c r="AA3436" s="367"/>
      <c r="AB3436" s="367"/>
      <c r="AC3436" s="367"/>
      <c r="AD3436" s="367"/>
      <c r="AE3436" s="367"/>
      <c r="AF3436" s="367"/>
      <c r="AG3436" s="367"/>
      <c r="AH3436" s="367"/>
      <c r="AI3436" s="367"/>
      <c r="AJ3436" s="367"/>
      <c r="AK3436" s="367"/>
      <c r="AL3436" s="367"/>
      <c r="AM3436" s="367"/>
      <c r="AN3436" s="367"/>
      <c r="AO3436" s="367"/>
      <c r="AP3436" s="367"/>
      <c r="AQ3436" s="367"/>
      <c r="AR3436" s="367"/>
      <c r="AS3436" s="367"/>
      <c r="AT3436" s="367"/>
    </row>
    <row r="3437" spans="2:46" ht="13.8">
      <c r="B3437" s="26">
        <v>69.999999999999801</v>
      </c>
      <c r="C3437" s="363">
        <v>146.04317410567558</v>
      </c>
      <c r="D3437" s="367">
        <v>419.99999999999881</v>
      </c>
      <c r="E3437" s="367">
        <v>19534.883720930335</v>
      </c>
      <c r="F3437" s="367">
        <v>-21145.106532450212</v>
      </c>
      <c r="G3437" s="367">
        <v>420.00000000000222</v>
      </c>
      <c r="H3437" s="367">
        <v>105000</v>
      </c>
      <c r="I3437" s="384">
        <v>-268007.24940825196</v>
      </c>
      <c r="J3437" s="367">
        <v>420</v>
      </c>
      <c r="K3437" s="367">
        <v>25454.545454545318</v>
      </c>
      <c r="L3437" s="384">
        <v>16779.857760919869</v>
      </c>
      <c r="M3437" s="367">
        <v>419.99999999999778</v>
      </c>
      <c r="N3437" s="367">
        <v>420</v>
      </c>
      <c r="O3437" s="384">
        <v>-139.60547821088221</v>
      </c>
      <c r="P3437" s="367">
        <v>6.09</v>
      </c>
      <c r="Q3437" s="367">
        <v>420</v>
      </c>
      <c r="R3437" s="384">
        <v>319.25120181993896</v>
      </c>
      <c r="S3437" s="367">
        <v>5.88</v>
      </c>
      <c r="T3437" s="367">
        <v>14482.758620689727</v>
      </c>
      <c r="U3437" s="384">
        <v>9231.5054668568337</v>
      </c>
      <c r="V3437" s="367">
        <v>420.0000000000021</v>
      </c>
      <c r="W3437" s="367">
        <v>699999.99999999837</v>
      </c>
      <c r="X3437" s="384">
        <v>33451.885125007822</v>
      </c>
      <c r="Y3437" s="386">
        <v>419.99999999999898</v>
      </c>
      <c r="Z3437" s="367"/>
      <c r="AA3437" s="367"/>
      <c r="AB3437" s="367"/>
      <c r="AC3437" s="367"/>
      <c r="AD3437" s="367"/>
      <c r="AE3437" s="367"/>
      <c r="AF3437" s="367"/>
      <c r="AG3437" s="367"/>
      <c r="AH3437" s="367"/>
      <c r="AI3437" s="367"/>
      <c r="AJ3437" s="367"/>
      <c r="AK3437" s="367"/>
      <c r="AL3437" s="367"/>
      <c r="AM3437" s="367"/>
      <c r="AN3437" s="367"/>
      <c r="AO3437" s="367"/>
      <c r="AP3437" s="367"/>
      <c r="AQ3437" s="367"/>
      <c r="AR3437" s="367"/>
      <c r="AS3437" s="367"/>
      <c r="AT3437" s="367"/>
    </row>
    <row r="3438" spans="2:46" ht="13.8">
      <c r="B3438" s="26">
        <v>70.166666666666472</v>
      </c>
      <c r="C3438" s="363">
        <v>146.39057649620409</v>
      </c>
      <c r="D3438" s="367">
        <v>420.99999999999881</v>
      </c>
      <c r="E3438" s="367">
        <v>19581.395348837312</v>
      </c>
      <c r="F3438" s="367">
        <v>-21262.02453962417</v>
      </c>
      <c r="G3438" s="367">
        <v>421.00000000000222</v>
      </c>
      <c r="H3438" s="367">
        <v>105250</v>
      </c>
      <c r="I3438" s="384">
        <v>-269429.11035719654</v>
      </c>
      <c r="J3438" s="367">
        <v>421</v>
      </c>
      <c r="K3438" s="367">
        <v>25515.151515151378</v>
      </c>
      <c r="L3438" s="384">
        <v>16768.85161399404</v>
      </c>
      <c r="M3438" s="367">
        <v>420.99999999999778</v>
      </c>
      <c r="N3438" s="367">
        <v>421</v>
      </c>
      <c r="O3438" s="384">
        <v>-140.76274966986151</v>
      </c>
      <c r="P3438" s="367">
        <v>6.1044999999999998</v>
      </c>
      <c r="Q3438" s="367">
        <v>421</v>
      </c>
      <c r="R3438" s="384">
        <v>319.62201785172027</v>
      </c>
      <c r="S3438" s="367">
        <v>5.8940000000000001</v>
      </c>
      <c r="T3438" s="367">
        <v>14517.241379310417</v>
      </c>
      <c r="U3438" s="384">
        <v>9201.8303164657864</v>
      </c>
      <c r="V3438" s="367">
        <v>421.0000000000021</v>
      </c>
      <c r="W3438" s="367">
        <v>701666.666666665</v>
      </c>
      <c r="X3438" s="384">
        <v>33529.611616725975</v>
      </c>
      <c r="Y3438" s="386">
        <v>420.99999999999898</v>
      </c>
      <c r="Z3438" s="367"/>
      <c r="AA3438" s="367"/>
      <c r="AB3438" s="367"/>
      <c r="AC3438" s="367"/>
      <c r="AD3438" s="367"/>
      <c r="AE3438" s="367"/>
      <c r="AF3438" s="367"/>
      <c r="AG3438" s="367"/>
      <c r="AH3438" s="367"/>
      <c r="AI3438" s="367"/>
      <c r="AJ3438" s="367"/>
      <c r="AK3438" s="367"/>
      <c r="AL3438" s="367"/>
      <c r="AM3438" s="367"/>
      <c r="AN3438" s="367"/>
      <c r="AO3438" s="367"/>
      <c r="AP3438" s="367"/>
      <c r="AQ3438" s="367"/>
      <c r="AR3438" s="367"/>
      <c r="AS3438" s="367"/>
      <c r="AT3438" s="367"/>
    </row>
    <row r="3439" spans="2:46" ht="13.8">
      <c r="B3439" s="26">
        <v>70.333333333333144</v>
      </c>
      <c r="C3439" s="363">
        <v>146.73797736914318</v>
      </c>
      <c r="D3439" s="367">
        <v>421.99999999999886</v>
      </c>
      <c r="E3439" s="367">
        <v>19627.906976744289</v>
      </c>
      <c r="F3439" s="367">
        <v>-21379.258805778791</v>
      </c>
      <c r="G3439" s="367">
        <v>422.00000000000222</v>
      </c>
      <c r="H3439" s="367">
        <v>105500</v>
      </c>
      <c r="I3439" s="384">
        <v>-270854.69457668916</v>
      </c>
      <c r="J3439" s="367">
        <v>422</v>
      </c>
      <c r="K3439" s="367">
        <v>25575.757575757438</v>
      </c>
      <c r="L3439" s="384">
        <v>16757.603385409242</v>
      </c>
      <c r="M3439" s="367">
        <v>421.99999999999778</v>
      </c>
      <c r="N3439" s="367">
        <v>422</v>
      </c>
      <c r="O3439" s="384">
        <v>-141.92393978662352</v>
      </c>
      <c r="P3439" s="367">
        <v>6.1190000000000007</v>
      </c>
      <c r="Q3439" s="367">
        <v>422</v>
      </c>
      <c r="R3439" s="384">
        <v>319.990984449405</v>
      </c>
      <c r="S3439" s="367">
        <v>5.9080000000000004</v>
      </c>
      <c r="T3439" s="367">
        <v>14551.724137931107</v>
      </c>
      <c r="U3439" s="384">
        <v>9171.9097745055587</v>
      </c>
      <c r="V3439" s="367">
        <v>422.0000000000021</v>
      </c>
      <c r="W3439" s="367">
        <v>703333.33333333163</v>
      </c>
      <c r="X3439" s="384">
        <v>33607.32898324784</v>
      </c>
      <c r="Y3439" s="386">
        <v>421.99999999999892</v>
      </c>
      <c r="Z3439" s="367"/>
      <c r="AA3439" s="367"/>
      <c r="AB3439" s="367"/>
      <c r="AC3439" s="367"/>
      <c r="AD3439" s="367"/>
      <c r="AE3439" s="367"/>
      <c r="AF3439" s="367"/>
      <c r="AG3439" s="367"/>
      <c r="AH3439" s="367"/>
      <c r="AI3439" s="367"/>
      <c r="AJ3439" s="367"/>
      <c r="AK3439" s="367"/>
      <c r="AL3439" s="367"/>
      <c r="AM3439" s="367"/>
      <c r="AN3439" s="367"/>
      <c r="AO3439" s="367"/>
      <c r="AP3439" s="367"/>
      <c r="AQ3439" s="367"/>
      <c r="AR3439" s="367"/>
      <c r="AS3439" s="367"/>
      <c r="AT3439" s="367"/>
    </row>
    <row r="3440" spans="2:46" ht="13.8">
      <c r="B3440" s="26">
        <v>70.499999999999815</v>
      </c>
      <c r="C3440" s="363">
        <v>147.08537672449285</v>
      </c>
      <c r="D3440" s="367">
        <v>422.99999999999886</v>
      </c>
      <c r="E3440" s="367">
        <v>19674.418604651266</v>
      </c>
      <c r="F3440" s="367">
        <v>-21496.809330914086</v>
      </c>
      <c r="G3440" s="367">
        <v>423.00000000000222</v>
      </c>
      <c r="H3440" s="367">
        <v>105750</v>
      </c>
      <c r="I3440" s="384">
        <v>-272284.00206672976</v>
      </c>
      <c r="J3440" s="367">
        <v>423</v>
      </c>
      <c r="K3440" s="367">
        <v>25636.363636363498</v>
      </c>
      <c r="L3440" s="384">
        <v>16746.113075165475</v>
      </c>
      <c r="M3440" s="367">
        <v>422.99999999999778</v>
      </c>
      <c r="N3440" s="367">
        <v>423</v>
      </c>
      <c r="O3440" s="384">
        <v>-143.089048561168</v>
      </c>
      <c r="P3440" s="367">
        <v>6.1334999999999997</v>
      </c>
      <c r="Q3440" s="367">
        <v>423</v>
      </c>
      <c r="R3440" s="384">
        <v>320.35810161299332</v>
      </c>
      <c r="S3440" s="367">
        <v>5.9220000000000006</v>
      </c>
      <c r="T3440" s="367">
        <v>14586.206896551797</v>
      </c>
      <c r="U3440" s="384">
        <v>9141.7438409761526</v>
      </c>
      <c r="V3440" s="367">
        <v>423.00000000000216</v>
      </c>
      <c r="W3440" s="367">
        <v>704999.99999999825</v>
      </c>
      <c r="X3440" s="384">
        <v>33685.037224573425</v>
      </c>
      <c r="Y3440" s="386">
        <v>422.99999999999892</v>
      </c>
      <c r="Z3440" s="367"/>
      <c r="AA3440" s="367"/>
      <c r="AB3440" s="367"/>
      <c r="AC3440" s="367"/>
      <c r="AD3440" s="367"/>
      <c r="AE3440" s="367"/>
      <c r="AF3440" s="367"/>
      <c r="AG3440" s="367"/>
      <c r="AH3440" s="367"/>
      <c r="AI3440" s="367"/>
      <c r="AJ3440" s="367"/>
      <c r="AK3440" s="367"/>
      <c r="AL3440" s="367"/>
      <c r="AM3440" s="367"/>
      <c r="AN3440" s="367"/>
      <c r="AO3440" s="367"/>
      <c r="AP3440" s="367"/>
      <c r="AQ3440" s="367"/>
      <c r="AR3440" s="367"/>
      <c r="AS3440" s="367"/>
      <c r="AT3440" s="367"/>
    </row>
    <row r="3441" spans="2:46" ht="13.8">
      <c r="B3441" s="26">
        <v>70.666666666666487</v>
      </c>
      <c r="C3441" s="363">
        <v>147.43277456225303</v>
      </c>
      <c r="D3441" s="367">
        <v>423.99999999999892</v>
      </c>
      <c r="E3441" s="367">
        <v>19720.930232558243</v>
      </c>
      <c r="F3441" s="367">
        <v>-21614.676115030044</v>
      </c>
      <c r="G3441" s="367">
        <v>424.00000000000227</v>
      </c>
      <c r="H3441" s="367">
        <v>106000</v>
      </c>
      <c r="I3441" s="384">
        <v>-273717.0328273183</v>
      </c>
      <c r="J3441" s="367">
        <v>424</v>
      </c>
      <c r="K3441" s="367">
        <v>25696.969696969558</v>
      </c>
      <c r="L3441" s="384">
        <v>16734.380683262734</v>
      </c>
      <c r="M3441" s="367">
        <v>423.99999999999773</v>
      </c>
      <c r="N3441" s="367">
        <v>424</v>
      </c>
      <c r="O3441" s="384">
        <v>-144.25807599349514</v>
      </c>
      <c r="P3441" s="367">
        <v>6.1479999999999997</v>
      </c>
      <c r="Q3441" s="367">
        <v>424</v>
      </c>
      <c r="R3441" s="384">
        <v>320.72336934248517</v>
      </c>
      <c r="S3441" s="367">
        <v>5.9359999999999999</v>
      </c>
      <c r="T3441" s="367">
        <v>14620.689655172488</v>
      </c>
      <c r="U3441" s="384">
        <v>9111.332515877566</v>
      </c>
      <c r="V3441" s="367">
        <v>424.00000000000216</v>
      </c>
      <c r="W3441" s="367">
        <v>706666.66666666488</v>
      </c>
      <c r="X3441" s="384">
        <v>33762.73634070273</v>
      </c>
      <c r="Y3441" s="386">
        <v>423.99999999999892</v>
      </c>
      <c r="Z3441" s="367"/>
      <c r="AA3441" s="367"/>
      <c r="AB3441" s="367"/>
      <c r="AC3441" s="367"/>
      <c r="AD3441" s="367"/>
      <c r="AE3441" s="367"/>
      <c r="AF3441" s="367"/>
      <c r="AG3441" s="367"/>
      <c r="AH3441" s="367"/>
      <c r="AI3441" s="367"/>
      <c r="AJ3441" s="367"/>
      <c r="AK3441" s="367"/>
      <c r="AL3441" s="367"/>
      <c r="AM3441" s="367"/>
      <c r="AN3441" s="367"/>
      <c r="AO3441" s="367"/>
      <c r="AP3441" s="367"/>
      <c r="AQ3441" s="367"/>
      <c r="AR3441" s="367"/>
      <c r="AS3441" s="367"/>
      <c r="AT3441" s="367"/>
    </row>
    <row r="3442" spans="2:46" ht="13.8">
      <c r="B3442" s="26">
        <v>70.833333333333158</v>
      </c>
      <c r="C3442" s="363">
        <v>147.78017088242376</v>
      </c>
      <c r="D3442" s="367">
        <v>424.99999999999892</v>
      </c>
      <c r="E3442" s="367">
        <v>19767.44186046522</v>
      </c>
      <c r="F3442" s="367">
        <v>-21732.859158126659</v>
      </c>
      <c r="G3442" s="367">
        <v>425.00000000000227</v>
      </c>
      <c r="H3442" s="367">
        <v>106250</v>
      </c>
      <c r="I3442" s="384">
        <v>-275153.78685845493</v>
      </c>
      <c r="J3442" s="367">
        <v>425</v>
      </c>
      <c r="K3442" s="367">
        <v>25757.575757575618</v>
      </c>
      <c r="L3442" s="384">
        <v>16722.406209701017</v>
      </c>
      <c r="M3442" s="367">
        <v>424.99999999999773</v>
      </c>
      <c r="N3442" s="367">
        <v>425</v>
      </c>
      <c r="O3442" s="384">
        <v>-145.43102208360494</v>
      </c>
      <c r="P3442" s="367">
        <v>6.1625000000000005</v>
      </c>
      <c r="Q3442" s="367">
        <v>425</v>
      </c>
      <c r="R3442" s="384">
        <v>321.08678763788043</v>
      </c>
      <c r="S3442" s="367">
        <v>5.9499999999999993</v>
      </c>
      <c r="T3442" s="367">
        <v>14655.172413793178</v>
      </c>
      <c r="U3442" s="384">
        <v>9080.6757992098046</v>
      </c>
      <c r="V3442" s="367">
        <v>425.00000000000216</v>
      </c>
      <c r="W3442" s="367">
        <v>708333.33333333151</v>
      </c>
      <c r="X3442" s="384">
        <v>33840.426331635746</v>
      </c>
      <c r="Y3442" s="386">
        <v>424.99999999999886</v>
      </c>
      <c r="Z3442" s="367"/>
      <c r="AA3442" s="367"/>
      <c r="AB3442" s="367"/>
      <c r="AC3442" s="367"/>
      <c r="AD3442" s="367"/>
      <c r="AE3442" s="367"/>
      <c r="AF3442" s="367"/>
      <c r="AG3442" s="367"/>
      <c r="AH3442" s="367"/>
      <c r="AI3442" s="367"/>
      <c r="AJ3442" s="367"/>
      <c r="AK3442" s="367"/>
      <c r="AL3442" s="367"/>
      <c r="AM3442" s="367"/>
      <c r="AN3442" s="367"/>
      <c r="AO3442" s="367"/>
      <c r="AP3442" s="367"/>
      <c r="AQ3442" s="367"/>
      <c r="AR3442" s="367"/>
      <c r="AS3442" s="367"/>
      <c r="AT3442" s="367"/>
    </row>
    <row r="3443" spans="2:46" ht="13.8">
      <c r="B3443" s="26">
        <v>70.999999999999829</v>
      </c>
      <c r="C3443" s="363">
        <v>148.12756568500501</v>
      </c>
      <c r="D3443" s="367">
        <v>425.99999999999898</v>
      </c>
      <c r="E3443" s="367">
        <v>19813.953488372197</v>
      </c>
      <c r="F3443" s="367">
        <v>-21851.358460203945</v>
      </c>
      <c r="G3443" s="367">
        <v>426.00000000000227</v>
      </c>
      <c r="H3443" s="367">
        <v>106500</v>
      </c>
      <c r="I3443" s="384">
        <v>-276594.26416013949</v>
      </c>
      <c r="J3443" s="367">
        <v>426</v>
      </c>
      <c r="K3443" s="367">
        <v>25818.181818181678</v>
      </c>
      <c r="L3443" s="384">
        <v>16710.189654480331</v>
      </c>
      <c r="M3443" s="367">
        <v>425.99999999999773</v>
      </c>
      <c r="N3443" s="367">
        <v>426</v>
      </c>
      <c r="O3443" s="384">
        <v>-146.60788683149732</v>
      </c>
      <c r="P3443" s="367">
        <v>6.1770000000000005</v>
      </c>
      <c r="Q3443" s="367">
        <v>426</v>
      </c>
      <c r="R3443" s="384">
        <v>321.44835649917923</v>
      </c>
      <c r="S3443" s="367">
        <v>5.9639999999999995</v>
      </c>
      <c r="T3443" s="367">
        <v>14689.655172413868</v>
      </c>
      <c r="U3443" s="384">
        <v>9049.7736909728592</v>
      </c>
      <c r="V3443" s="367">
        <v>426.00000000000216</v>
      </c>
      <c r="W3443" s="367">
        <v>709999.99999999814</v>
      </c>
      <c r="X3443" s="384">
        <v>33918.107197372476</v>
      </c>
      <c r="Y3443" s="386">
        <v>425.99999999999886</v>
      </c>
      <c r="Z3443" s="367"/>
      <c r="AA3443" s="367"/>
      <c r="AB3443" s="367"/>
      <c r="AC3443" s="367"/>
      <c r="AD3443" s="367"/>
      <c r="AE3443" s="367"/>
      <c r="AF3443" s="367"/>
      <c r="AG3443" s="367"/>
      <c r="AH3443" s="367"/>
      <c r="AI3443" s="367"/>
      <c r="AJ3443" s="367"/>
      <c r="AK3443" s="367"/>
      <c r="AL3443" s="367"/>
      <c r="AM3443" s="367"/>
      <c r="AN3443" s="367"/>
      <c r="AO3443" s="367"/>
      <c r="AP3443" s="367"/>
      <c r="AQ3443" s="367"/>
      <c r="AR3443" s="367"/>
      <c r="AS3443" s="367"/>
      <c r="AT3443" s="367"/>
    </row>
    <row r="3444" spans="2:46" ht="13.8">
      <c r="B3444" s="26">
        <v>71.166666666666501</v>
      </c>
      <c r="C3444" s="363">
        <v>148.47495896999683</v>
      </c>
      <c r="D3444" s="367">
        <v>426.99999999999898</v>
      </c>
      <c r="E3444" s="367">
        <v>19860.465116279174</v>
      </c>
      <c r="F3444" s="367">
        <v>-21970.174021261893</v>
      </c>
      <c r="G3444" s="367">
        <v>427.00000000000227</v>
      </c>
      <c r="H3444" s="367">
        <v>106750</v>
      </c>
      <c r="I3444" s="384">
        <v>-278038.46473237209</v>
      </c>
      <c r="J3444" s="367">
        <v>427</v>
      </c>
      <c r="K3444" s="367">
        <v>25878.787878787738</v>
      </c>
      <c r="L3444" s="384">
        <v>16697.731017600672</v>
      </c>
      <c r="M3444" s="367">
        <v>426.99999999999773</v>
      </c>
      <c r="N3444" s="367">
        <v>427</v>
      </c>
      <c r="O3444" s="384">
        <v>-147.78867023717223</v>
      </c>
      <c r="P3444" s="367">
        <v>6.1914999999999996</v>
      </c>
      <c r="Q3444" s="367">
        <v>427</v>
      </c>
      <c r="R3444" s="384">
        <v>321.80807592638149</v>
      </c>
      <c r="S3444" s="367">
        <v>5.9779999999999998</v>
      </c>
      <c r="T3444" s="367">
        <v>14724.137931034558</v>
      </c>
      <c r="U3444" s="384">
        <v>9018.6261911667407</v>
      </c>
      <c r="V3444" s="367">
        <v>427.00000000000222</v>
      </c>
      <c r="W3444" s="367">
        <v>711666.66666666477</v>
      </c>
      <c r="X3444" s="384">
        <v>33995.778937912924</v>
      </c>
      <c r="Y3444" s="386">
        <v>426.99999999999881</v>
      </c>
      <c r="Z3444" s="367"/>
      <c r="AA3444" s="367"/>
      <c r="AB3444" s="367"/>
      <c r="AC3444" s="367"/>
      <c r="AD3444" s="367"/>
      <c r="AE3444" s="367"/>
      <c r="AF3444" s="367"/>
      <c r="AG3444" s="367"/>
      <c r="AH3444" s="367"/>
      <c r="AI3444" s="367"/>
      <c r="AJ3444" s="367"/>
      <c r="AK3444" s="367"/>
      <c r="AL3444" s="367"/>
      <c r="AM3444" s="367"/>
      <c r="AN3444" s="367"/>
      <c r="AO3444" s="367"/>
      <c r="AP3444" s="367"/>
      <c r="AQ3444" s="367"/>
      <c r="AR3444" s="367"/>
      <c r="AS3444" s="367"/>
      <c r="AT3444" s="367"/>
    </row>
    <row r="3445" spans="2:46" ht="13.8">
      <c r="B3445" s="26">
        <v>71.333333333333172</v>
      </c>
      <c r="C3445" s="363">
        <v>148.82235073739918</v>
      </c>
      <c r="D3445" s="367">
        <v>427.99999999999903</v>
      </c>
      <c r="E3445" s="367">
        <v>19906.976744186151</v>
      </c>
      <c r="F3445" s="367">
        <v>-22089.305841300509</v>
      </c>
      <c r="G3445" s="367">
        <v>428.00000000000227</v>
      </c>
      <c r="H3445" s="367">
        <v>107000</v>
      </c>
      <c r="I3445" s="384">
        <v>-279486.38857515261</v>
      </c>
      <c r="J3445" s="367">
        <v>428</v>
      </c>
      <c r="K3445" s="367">
        <v>25939.393939393798</v>
      </c>
      <c r="L3445" s="384">
        <v>16685.030299062037</v>
      </c>
      <c r="M3445" s="367">
        <v>427.99999999999773</v>
      </c>
      <c r="N3445" s="367">
        <v>428</v>
      </c>
      <c r="O3445" s="384">
        <v>-148.97337230062982</v>
      </c>
      <c r="P3445" s="367">
        <v>6.2059999999999995</v>
      </c>
      <c r="Q3445" s="367">
        <v>428</v>
      </c>
      <c r="R3445" s="384">
        <v>322.16594591948734</v>
      </c>
      <c r="S3445" s="367">
        <v>5.992</v>
      </c>
      <c r="T3445" s="367">
        <v>14758.620689655248</v>
      </c>
      <c r="U3445" s="384">
        <v>8987.23329979144</v>
      </c>
      <c r="V3445" s="367">
        <v>428.00000000000222</v>
      </c>
      <c r="W3445" s="367">
        <v>713333.33333333139</v>
      </c>
      <c r="X3445" s="384">
        <v>34073.4415532571</v>
      </c>
      <c r="Y3445" s="386">
        <v>427.99999999999881</v>
      </c>
      <c r="Z3445" s="367"/>
      <c r="AA3445" s="367"/>
      <c r="AB3445" s="367"/>
      <c r="AC3445" s="367"/>
      <c r="AD3445" s="367"/>
      <c r="AE3445" s="367"/>
      <c r="AF3445" s="367"/>
      <c r="AG3445" s="367"/>
      <c r="AH3445" s="367"/>
      <c r="AI3445" s="367"/>
      <c r="AJ3445" s="367"/>
      <c r="AK3445" s="367"/>
      <c r="AL3445" s="367"/>
      <c r="AM3445" s="367"/>
      <c r="AN3445" s="367"/>
      <c r="AO3445" s="367"/>
      <c r="AP3445" s="367"/>
      <c r="AQ3445" s="367"/>
      <c r="AR3445" s="367"/>
      <c r="AS3445" s="367"/>
      <c r="AT3445" s="367"/>
    </row>
    <row r="3446" spans="2:46" ht="13.8">
      <c r="B3446" s="26">
        <v>71.499999999999844</v>
      </c>
      <c r="C3446" s="363">
        <v>149.16974098721209</v>
      </c>
      <c r="D3446" s="367">
        <v>428.99999999999903</v>
      </c>
      <c r="E3446" s="367">
        <v>19953.488372093128</v>
      </c>
      <c r="F3446" s="367">
        <v>-22208.753920319785</v>
      </c>
      <c r="G3446" s="367">
        <v>429.00000000000227</v>
      </c>
      <c r="H3446" s="367">
        <v>107250</v>
      </c>
      <c r="I3446" s="384">
        <v>-280938.03568848124</v>
      </c>
      <c r="J3446" s="367">
        <v>429</v>
      </c>
      <c r="K3446" s="367">
        <v>25999.999999999858</v>
      </c>
      <c r="L3446" s="384">
        <v>16672.087498864435</v>
      </c>
      <c r="M3446" s="367">
        <v>428.99999999999773</v>
      </c>
      <c r="N3446" s="367">
        <v>429</v>
      </c>
      <c r="O3446" s="384">
        <v>-150.16199302187007</v>
      </c>
      <c r="P3446" s="367">
        <v>6.2205000000000004</v>
      </c>
      <c r="Q3446" s="367">
        <v>429</v>
      </c>
      <c r="R3446" s="384">
        <v>322.52196647849667</v>
      </c>
      <c r="S3446" s="367">
        <v>6.0060000000000002</v>
      </c>
      <c r="T3446" s="367">
        <v>14793.103448275939</v>
      </c>
      <c r="U3446" s="384">
        <v>8955.595016846959</v>
      </c>
      <c r="V3446" s="367">
        <v>429.00000000000222</v>
      </c>
      <c r="W3446" s="367">
        <v>714999.99999999802</v>
      </c>
      <c r="X3446" s="384">
        <v>34151.095043404981</v>
      </c>
      <c r="Y3446" s="386">
        <v>428.99999999999875</v>
      </c>
      <c r="Z3446" s="367"/>
      <c r="AA3446" s="367"/>
      <c r="AB3446" s="367"/>
      <c r="AC3446" s="367"/>
      <c r="AD3446" s="367"/>
      <c r="AE3446" s="367"/>
      <c r="AF3446" s="367"/>
      <c r="AG3446" s="367"/>
      <c r="AH3446" s="367"/>
      <c r="AI3446" s="367"/>
      <c r="AJ3446" s="367"/>
      <c r="AK3446" s="367"/>
      <c r="AL3446" s="367"/>
      <c r="AM3446" s="367"/>
      <c r="AN3446" s="367"/>
      <c r="AO3446" s="367"/>
      <c r="AP3446" s="367"/>
      <c r="AQ3446" s="367"/>
      <c r="AR3446" s="367"/>
      <c r="AS3446" s="367"/>
      <c r="AT3446" s="367"/>
    </row>
    <row r="3447" spans="2:46" ht="13.8">
      <c r="B3447" s="26">
        <v>71.666666666666515</v>
      </c>
      <c r="C3447" s="363">
        <v>149.51712971943553</v>
      </c>
      <c r="D3447" s="367">
        <v>429.99999999999909</v>
      </c>
      <c r="E3447" s="367">
        <v>20000.000000000106</v>
      </c>
      <c r="F3447" s="367">
        <v>-22328.518258319731</v>
      </c>
      <c r="G3447" s="367">
        <v>430.00000000000227</v>
      </c>
      <c r="H3447" s="367">
        <v>107500</v>
      </c>
      <c r="I3447" s="384">
        <v>-282393.40607235784</v>
      </c>
      <c r="J3447" s="367">
        <v>430</v>
      </c>
      <c r="K3447" s="367">
        <v>26060.606060605918</v>
      </c>
      <c r="L3447" s="384">
        <v>16658.902617007858</v>
      </c>
      <c r="M3447" s="367">
        <v>429.99999999999767</v>
      </c>
      <c r="N3447" s="367">
        <v>430</v>
      </c>
      <c r="O3447" s="384">
        <v>-151.35453240089291</v>
      </c>
      <c r="P3447" s="367">
        <v>6.2350000000000003</v>
      </c>
      <c r="Q3447" s="367">
        <v>430</v>
      </c>
      <c r="R3447" s="384">
        <v>322.87613760340946</v>
      </c>
      <c r="S3447" s="367">
        <v>6.0200000000000005</v>
      </c>
      <c r="T3447" s="367">
        <v>14827.586206896629</v>
      </c>
      <c r="U3447" s="384">
        <v>8923.711342333303</v>
      </c>
      <c r="V3447" s="367">
        <v>430.00000000000227</v>
      </c>
      <c r="W3447" s="367">
        <v>716666.66666666465</v>
      </c>
      <c r="X3447" s="384">
        <v>34228.739408356581</v>
      </c>
      <c r="Y3447" s="386">
        <v>429.99999999999875</v>
      </c>
      <c r="Z3447" s="367"/>
      <c r="AA3447" s="367"/>
      <c r="AB3447" s="367"/>
      <c r="AC3447" s="367"/>
      <c r="AD3447" s="367"/>
      <c r="AE3447" s="367"/>
      <c r="AF3447" s="367"/>
      <c r="AG3447" s="367"/>
      <c r="AH3447" s="367"/>
      <c r="AI3447" s="367"/>
      <c r="AJ3447" s="367"/>
      <c r="AK3447" s="367"/>
      <c r="AL3447" s="367"/>
      <c r="AM3447" s="367"/>
      <c r="AN3447" s="367"/>
      <c r="AO3447" s="367"/>
      <c r="AP3447" s="367"/>
      <c r="AQ3447" s="367"/>
      <c r="AR3447" s="367"/>
      <c r="AS3447" s="367"/>
      <c r="AT3447" s="367"/>
    </row>
    <row r="3448" spans="2:46" ht="13.8">
      <c r="B3448" s="26">
        <v>71.833333333333186</v>
      </c>
      <c r="C3448" s="363">
        <v>149.86451693406954</v>
      </c>
      <c r="D3448" s="367">
        <v>430.99999999999909</v>
      </c>
      <c r="E3448" s="367">
        <v>20046.511627907083</v>
      </c>
      <c r="F3448" s="367">
        <v>-22448.598855300341</v>
      </c>
      <c r="G3448" s="367">
        <v>431.00000000000227</v>
      </c>
      <c r="H3448" s="367">
        <v>107750</v>
      </c>
      <c r="I3448" s="384">
        <v>-283852.49972678232</v>
      </c>
      <c r="J3448" s="367">
        <v>431</v>
      </c>
      <c r="K3448" s="367">
        <v>26121.212121211978</v>
      </c>
      <c r="L3448" s="384">
        <v>16645.475653492304</v>
      </c>
      <c r="M3448" s="367">
        <v>430.99999999999767</v>
      </c>
      <c r="N3448" s="367">
        <v>431</v>
      </c>
      <c r="O3448" s="384">
        <v>-152.55099043769829</v>
      </c>
      <c r="P3448" s="367">
        <v>6.2495000000000003</v>
      </c>
      <c r="Q3448" s="367">
        <v>431</v>
      </c>
      <c r="R3448" s="384">
        <v>323.22845929422573</v>
      </c>
      <c r="S3448" s="367">
        <v>6.0340000000000007</v>
      </c>
      <c r="T3448" s="367">
        <v>14862.068965517319</v>
      </c>
      <c r="U3448" s="384">
        <v>8891.5822762504649</v>
      </c>
      <c r="V3448" s="367">
        <v>431.00000000000227</v>
      </c>
      <c r="W3448" s="367">
        <v>718333.33333333128</v>
      </c>
      <c r="X3448" s="384">
        <v>34306.374648111909</v>
      </c>
      <c r="Y3448" s="386">
        <v>430.99999999999875</v>
      </c>
      <c r="Z3448" s="367"/>
      <c r="AA3448" s="367"/>
      <c r="AB3448" s="367"/>
      <c r="AC3448" s="367"/>
      <c r="AD3448" s="367"/>
      <c r="AE3448" s="367"/>
      <c r="AF3448" s="367"/>
      <c r="AG3448" s="367"/>
      <c r="AH3448" s="367"/>
      <c r="AI3448" s="367"/>
      <c r="AJ3448" s="367"/>
      <c r="AK3448" s="367"/>
      <c r="AL3448" s="367"/>
      <c r="AM3448" s="367"/>
      <c r="AN3448" s="367"/>
      <c r="AO3448" s="367"/>
      <c r="AP3448" s="367"/>
      <c r="AQ3448" s="367"/>
      <c r="AR3448" s="367"/>
      <c r="AS3448" s="367"/>
      <c r="AT3448" s="367"/>
    </row>
    <row r="3449" spans="2:46" ht="13.8">
      <c r="B3449" s="26">
        <v>71.999999999999858</v>
      </c>
      <c r="C3449" s="363">
        <v>150.2119026311141</v>
      </c>
      <c r="D3449" s="367">
        <v>431.99999999999915</v>
      </c>
      <c r="E3449" s="367">
        <v>20093.02325581406</v>
      </c>
      <c r="F3449" s="367">
        <v>-22568.995711261621</v>
      </c>
      <c r="G3449" s="367">
        <v>432.00000000000233</v>
      </c>
      <c r="H3449" s="367">
        <v>108000</v>
      </c>
      <c r="I3449" s="384">
        <v>-285315.3166517549</v>
      </c>
      <c r="J3449" s="367">
        <v>432</v>
      </c>
      <c r="K3449" s="367">
        <v>26181.818181818038</v>
      </c>
      <c r="L3449" s="384">
        <v>16631.806608317784</v>
      </c>
      <c r="M3449" s="367">
        <v>431.99999999999767</v>
      </c>
      <c r="N3449" s="367">
        <v>432</v>
      </c>
      <c r="O3449" s="384">
        <v>-153.7513671322863</v>
      </c>
      <c r="P3449" s="367">
        <v>6.2640000000000002</v>
      </c>
      <c r="Q3449" s="367">
        <v>432</v>
      </c>
      <c r="R3449" s="384">
        <v>323.57893155094553</v>
      </c>
      <c r="S3449" s="367">
        <v>6.0479999999999992</v>
      </c>
      <c r="T3449" s="367">
        <v>14896.551724138009</v>
      </c>
      <c r="U3449" s="384">
        <v>8859.2078185984501</v>
      </c>
      <c r="V3449" s="367">
        <v>432.00000000000227</v>
      </c>
      <c r="W3449" s="367">
        <v>719999.9999999979</v>
      </c>
      <c r="X3449" s="384">
        <v>34384.000762670941</v>
      </c>
      <c r="Y3449" s="386">
        <v>431.99999999999869</v>
      </c>
      <c r="Z3449" s="367"/>
      <c r="AA3449" s="367"/>
      <c r="AB3449" s="367"/>
      <c r="AC3449" s="367"/>
      <c r="AD3449" s="367"/>
      <c r="AE3449" s="367"/>
      <c r="AF3449" s="367"/>
      <c r="AG3449" s="367"/>
      <c r="AH3449" s="367"/>
      <c r="AI3449" s="367"/>
      <c r="AJ3449" s="367"/>
      <c r="AK3449" s="367"/>
      <c r="AL3449" s="367"/>
      <c r="AM3449" s="367"/>
      <c r="AN3449" s="367"/>
      <c r="AO3449" s="367"/>
      <c r="AP3449" s="367"/>
      <c r="AQ3449" s="367"/>
      <c r="AR3449" s="367"/>
      <c r="AS3449" s="367"/>
      <c r="AT3449" s="367"/>
    </row>
    <row r="3450" spans="2:46" ht="13.8">
      <c r="B3450" s="26">
        <v>72.166666666666529</v>
      </c>
      <c r="C3450" s="363">
        <v>150.55928681056918</v>
      </c>
      <c r="D3450" s="367">
        <v>432.99999999999915</v>
      </c>
      <c r="E3450" s="367">
        <v>20139.534883721037</v>
      </c>
      <c r="F3450" s="367">
        <v>-22689.708826203558</v>
      </c>
      <c r="G3450" s="367">
        <v>433.00000000000233</v>
      </c>
      <c r="H3450" s="367">
        <v>108250</v>
      </c>
      <c r="I3450" s="384">
        <v>-286781.85684727546</v>
      </c>
      <c r="J3450" s="367">
        <v>433</v>
      </c>
      <c r="K3450" s="367">
        <v>26242.424242424098</v>
      </c>
      <c r="L3450" s="384">
        <v>16617.895481484287</v>
      </c>
      <c r="M3450" s="367">
        <v>432.99999999999767</v>
      </c>
      <c r="N3450" s="367">
        <v>433</v>
      </c>
      <c r="O3450" s="384">
        <v>-154.95566248465693</v>
      </c>
      <c r="P3450" s="367">
        <v>6.2785000000000002</v>
      </c>
      <c r="Q3450" s="367">
        <v>433</v>
      </c>
      <c r="R3450" s="384">
        <v>323.92755437356868</v>
      </c>
      <c r="S3450" s="367">
        <v>6.0619999999999994</v>
      </c>
      <c r="T3450" s="367">
        <v>14931.0344827587</v>
      </c>
      <c r="U3450" s="384">
        <v>8826.5879693772567</v>
      </c>
      <c r="V3450" s="367">
        <v>433.00000000000227</v>
      </c>
      <c r="W3450" s="367">
        <v>721666.66666666453</v>
      </c>
      <c r="X3450" s="384">
        <v>34461.617752033701</v>
      </c>
      <c r="Y3450" s="386">
        <v>432.99999999999869</v>
      </c>
      <c r="Z3450" s="367"/>
      <c r="AA3450" s="367"/>
      <c r="AB3450" s="367"/>
      <c r="AC3450" s="367"/>
      <c r="AD3450" s="367"/>
      <c r="AE3450" s="367"/>
      <c r="AF3450" s="367"/>
      <c r="AG3450" s="367"/>
      <c r="AH3450" s="367"/>
      <c r="AI3450" s="367"/>
      <c r="AJ3450" s="367"/>
      <c r="AK3450" s="367"/>
      <c r="AL3450" s="367"/>
      <c r="AM3450" s="367"/>
      <c r="AN3450" s="367"/>
      <c r="AO3450" s="367"/>
      <c r="AP3450" s="367"/>
      <c r="AQ3450" s="367"/>
      <c r="AR3450" s="367"/>
      <c r="AS3450" s="367"/>
      <c r="AT3450" s="367"/>
    </row>
    <row r="3451" spans="2:46" ht="13.8">
      <c r="B3451" s="26">
        <v>72.333333333333201</v>
      </c>
      <c r="C3451" s="363">
        <v>150.9066694724348</v>
      </c>
      <c r="D3451" s="367">
        <v>433.9999999999992</v>
      </c>
      <c r="E3451" s="367">
        <v>20186.046511628014</v>
      </c>
      <c r="F3451" s="367">
        <v>-22810.738200126165</v>
      </c>
      <c r="G3451" s="367">
        <v>434.00000000000233</v>
      </c>
      <c r="H3451" s="367">
        <v>108500</v>
      </c>
      <c r="I3451" s="384">
        <v>-288252.12031334406</v>
      </c>
      <c r="J3451" s="367">
        <v>434</v>
      </c>
      <c r="K3451" s="367">
        <v>26303.030303030158</v>
      </c>
      <c r="L3451" s="384">
        <v>16603.742272991818</v>
      </c>
      <c r="M3451" s="367">
        <v>433.99999999999767</v>
      </c>
      <c r="N3451" s="367">
        <v>434</v>
      </c>
      <c r="O3451" s="384">
        <v>-156.16387649481018</v>
      </c>
      <c r="P3451" s="367">
        <v>6.2930000000000001</v>
      </c>
      <c r="Q3451" s="367">
        <v>434</v>
      </c>
      <c r="R3451" s="384">
        <v>324.27432776209548</v>
      </c>
      <c r="S3451" s="367">
        <v>6.0759999999999996</v>
      </c>
      <c r="T3451" s="367">
        <v>14965.51724137939</v>
      </c>
      <c r="U3451" s="384">
        <v>8793.722728586883</v>
      </c>
      <c r="V3451" s="367">
        <v>434.00000000000233</v>
      </c>
      <c r="W3451" s="367">
        <v>723333.33333333116</v>
      </c>
      <c r="X3451" s="384">
        <v>34539.225616200172</v>
      </c>
      <c r="Y3451" s="386">
        <v>433.99999999999869</v>
      </c>
      <c r="Z3451" s="367"/>
      <c r="AA3451" s="367"/>
      <c r="AB3451" s="367"/>
      <c r="AC3451" s="367"/>
      <c r="AD3451" s="367"/>
      <c r="AE3451" s="367"/>
      <c r="AF3451" s="367"/>
      <c r="AG3451" s="367"/>
      <c r="AH3451" s="367"/>
      <c r="AI3451" s="367"/>
      <c r="AJ3451" s="367"/>
      <c r="AK3451" s="367"/>
      <c r="AL3451" s="367"/>
      <c r="AM3451" s="367"/>
      <c r="AN3451" s="367"/>
      <c r="AO3451" s="367"/>
      <c r="AP3451" s="367"/>
      <c r="AQ3451" s="367"/>
      <c r="AR3451" s="367"/>
      <c r="AS3451" s="367"/>
      <c r="AT3451" s="367"/>
    </row>
    <row r="3452" spans="2:46" ht="13.8">
      <c r="B3452" s="26">
        <v>72.499999999999872</v>
      </c>
      <c r="C3452" s="363">
        <v>151.25405061671097</v>
      </c>
      <c r="D3452" s="367">
        <v>434.9999999999992</v>
      </c>
      <c r="E3452" s="367">
        <v>20232.558139534991</v>
      </c>
      <c r="F3452" s="367">
        <v>-22932.083833029435</v>
      </c>
      <c r="G3452" s="367">
        <v>435.00000000000233</v>
      </c>
      <c r="H3452" s="367">
        <v>108750</v>
      </c>
      <c r="I3452" s="384">
        <v>-289726.10704996064</v>
      </c>
      <c r="J3452" s="367">
        <v>435</v>
      </c>
      <c r="K3452" s="367">
        <v>26363.636363636218</v>
      </c>
      <c r="L3452" s="384">
        <v>16589.346982840379</v>
      </c>
      <c r="M3452" s="367">
        <v>434.99999999999761</v>
      </c>
      <c r="N3452" s="367">
        <v>435</v>
      </c>
      <c r="O3452" s="384">
        <v>-157.37600916274604</v>
      </c>
      <c r="P3452" s="367">
        <v>6.3075000000000001</v>
      </c>
      <c r="Q3452" s="367">
        <v>435</v>
      </c>
      <c r="R3452" s="384">
        <v>324.61925171652581</v>
      </c>
      <c r="S3452" s="367">
        <v>6.09</v>
      </c>
      <c r="T3452" s="367">
        <v>15000.00000000008</v>
      </c>
      <c r="U3452" s="384">
        <v>8760.6120962273308</v>
      </c>
      <c r="V3452" s="367">
        <v>435.00000000000233</v>
      </c>
      <c r="W3452" s="367">
        <v>724999.99999999779</v>
      </c>
      <c r="X3452" s="384">
        <v>34616.824355170364</v>
      </c>
      <c r="Y3452" s="386">
        <v>434.99999999999869</v>
      </c>
      <c r="Z3452" s="367"/>
      <c r="AA3452" s="367"/>
      <c r="AB3452" s="367"/>
      <c r="AC3452" s="367"/>
      <c r="AD3452" s="367"/>
      <c r="AE3452" s="367"/>
      <c r="AF3452" s="367"/>
      <c r="AG3452" s="367"/>
      <c r="AH3452" s="367"/>
      <c r="AI3452" s="367"/>
      <c r="AJ3452" s="367"/>
      <c r="AK3452" s="367"/>
      <c r="AL3452" s="367"/>
      <c r="AM3452" s="367"/>
      <c r="AN3452" s="367"/>
      <c r="AO3452" s="367"/>
      <c r="AP3452" s="367"/>
      <c r="AQ3452" s="367"/>
      <c r="AR3452" s="367"/>
      <c r="AS3452" s="367"/>
      <c r="AT3452" s="367"/>
    </row>
    <row r="3453" spans="2:46" ht="13.8">
      <c r="B3453" s="26">
        <v>72.666666666666544</v>
      </c>
      <c r="C3453" s="363">
        <v>151.60143024339772</v>
      </c>
      <c r="D3453" s="367">
        <v>435.99999999999926</v>
      </c>
      <c r="E3453" s="367">
        <v>20279.069767441968</v>
      </c>
      <c r="F3453" s="367">
        <v>-23053.745724913369</v>
      </c>
      <c r="G3453" s="367">
        <v>436.00000000000233</v>
      </c>
      <c r="H3453" s="367">
        <v>109000</v>
      </c>
      <c r="I3453" s="384">
        <v>-291203.81705712515</v>
      </c>
      <c r="J3453" s="367">
        <v>436</v>
      </c>
      <c r="K3453" s="367">
        <v>26424.242424242279</v>
      </c>
      <c r="L3453" s="384">
        <v>16574.709611029968</v>
      </c>
      <c r="M3453" s="367">
        <v>435.99999999999761</v>
      </c>
      <c r="N3453" s="367">
        <v>436</v>
      </c>
      <c r="O3453" s="384">
        <v>-158.59206048846445</v>
      </c>
      <c r="P3453" s="367">
        <v>6.3220000000000001</v>
      </c>
      <c r="Q3453" s="367">
        <v>436</v>
      </c>
      <c r="R3453" s="384">
        <v>324.96232623685961</v>
      </c>
      <c r="S3453" s="367">
        <v>6.1040000000000001</v>
      </c>
      <c r="T3453" s="367">
        <v>15034.48275862077</v>
      </c>
      <c r="U3453" s="384">
        <v>8727.2560722986</v>
      </c>
      <c r="V3453" s="367">
        <v>436.00000000000233</v>
      </c>
      <c r="W3453" s="367">
        <v>726666.66666666442</v>
      </c>
      <c r="X3453" s="384">
        <v>34694.413968944267</v>
      </c>
      <c r="Y3453" s="386">
        <v>435.99999999999864</v>
      </c>
      <c r="Z3453" s="367"/>
      <c r="AA3453" s="367"/>
      <c r="AB3453" s="367"/>
      <c r="AC3453" s="367"/>
      <c r="AD3453" s="367"/>
      <c r="AE3453" s="367"/>
      <c r="AF3453" s="367"/>
      <c r="AG3453" s="367"/>
      <c r="AH3453" s="367"/>
      <c r="AI3453" s="367"/>
      <c r="AJ3453" s="367"/>
      <c r="AK3453" s="367"/>
      <c r="AL3453" s="367"/>
      <c r="AM3453" s="367"/>
      <c r="AN3453" s="367"/>
      <c r="AO3453" s="367"/>
      <c r="AP3453" s="367"/>
      <c r="AQ3453" s="367"/>
      <c r="AR3453" s="367"/>
      <c r="AS3453" s="367"/>
      <c r="AT3453" s="367"/>
    </row>
    <row r="3454" spans="2:46" ht="13.8">
      <c r="B3454" s="26">
        <v>72.833333333333215</v>
      </c>
      <c r="C3454" s="363">
        <v>151.94880835249498</v>
      </c>
      <c r="D3454" s="367">
        <v>436.99999999999926</v>
      </c>
      <c r="E3454" s="367">
        <v>20325.581395348945</v>
      </c>
      <c r="F3454" s="367">
        <v>-23175.723875777971</v>
      </c>
      <c r="G3454" s="367">
        <v>437.00000000000233</v>
      </c>
      <c r="H3454" s="367">
        <v>109250</v>
      </c>
      <c r="I3454" s="384">
        <v>-292685.25033483771</v>
      </c>
      <c r="J3454" s="367">
        <v>437</v>
      </c>
      <c r="K3454" s="367">
        <v>26484.848484848339</v>
      </c>
      <c r="L3454" s="384">
        <v>16559.83015756058</v>
      </c>
      <c r="M3454" s="367">
        <v>436.99999999999761</v>
      </c>
      <c r="N3454" s="367">
        <v>437</v>
      </c>
      <c r="O3454" s="384">
        <v>-159.81203047196556</v>
      </c>
      <c r="P3454" s="367">
        <v>6.3365</v>
      </c>
      <c r="Q3454" s="367">
        <v>437</v>
      </c>
      <c r="R3454" s="384">
        <v>325.30355132309688</v>
      </c>
      <c r="S3454" s="367">
        <v>6.1180000000000003</v>
      </c>
      <c r="T3454" s="367">
        <v>15068.96551724146</v>
      </c>
      <c r="U3454" s="384">
        <v>8693.6546568006925</v>
      </c>
      <c r="V3454" s="367">
        <v>437.00000000000233</v>
      </c>
      <c r="W3454" s="367">
        <v>728333.33333333104</v>
      </c>
      <c r="X3454" s="384">
        <v>34771.994457521891</v>
      </c>
      <c r="Y3454" s="386">
        <v>436.99999999999864</v>
      </c>
      <c r="Z3454" s="367"/>
      <c r="AA3454" s="367"/>
      <c r="AB3454" s="367"/>
      <c r="AC3454" s="367"/>
      <c r="AD3454" s="367"/>
      <c r="AE3454" s="367"/>
      <c r="AF3454" s="367"/>
      <c r="AG3454" s="367"/>
      <c r="AH3454" s="367"/>
      <c r="AI3454" s="367"/>
      <c r="AJ3454" s="367"/>
      <c r="AK3454" s="367"/>
      <c r="AL3454" s="367"/>
      <c r="AM3454" s="367"/>
      <c r="AN3454" s="367"/>
      <c r="AO3454" s="367"/>
      <c r="AP3454" s="367"/>
      <c r="AQ3454" s="367"/>
      <c r="AR3454" s="367"/>
      <c r="AS3454" s="367"/>
      <c r="AT3454" s="367"/>
    </row>
    <row r="3455" spans="2:46" ht="13.8">
      <c r="B3455" s="26">
        <v>72.999999999999886</v>
      </c>
      <c r="C3455" s="363">
        <v>152.29618494400279</v>
      </c>
      <c r="D3455" s="367">
        <v>437.99999999999932</v>
      </c>
      <c r="E3455" s="367">
        <v>20372.093023255922</v>
      </c>
      <c r="F3455" s="367">
        <v>-23298.018285623239</v>
      </c>
      <c r="G3455" s="367">
        <v>438.00000000000233</v>
      </c>
      <c r="H3455" s="367">
        <v>109500</v>
      </c>
      <c r="I3455" s="384">
        <v>-294170.40688309824</v>
      </c>
      <c r="J3455" s="367">
        <v>438</v>
      </c>
      <c r="K3455" s="367">
        <v>26545.454545454399</v>
      </c>
      <c r="L3455" s="384">
        <v>16544.708622432223</v>
      </c>
      <c r="M3455" s="367">
        <v>437.99999999999761</v>
      </c>
      <c r="N3455" s="367">
        <v>438</v>
      </c>
      <c r="O3455" s="384">
        <v>-161.03591911324921</v>
      </c>
      <c r="P3455" s="367">
        <v>6.351</v>
      </c>
      <c r="Q3455" s="367">
        <v>438</v>
      </c>
      <c r="R3455" s="384">
        <v>325.64292697523757</v>
      </c>
      <c r="S3455" s="367">
        <v>6.1320000000000006</v>
      </c>
      <c r="T3455" s="367">
        <v>15103.448275862151</v>
      </c>
      <c r="U3455" s="384">
        <v>8659.8078497336046</v>
      </c>
      <c r="V3455" s="367">
        <v>438.00000000000239</v>
      </c>
      <c r="W3455" s="367">
        <v>729999.99999999767</v>
      </c>
      <c r="X3455" s="384">
        <v>34849.565820903219</v>
      </c>
      <c r="Y3455" s="386">
        <v>437.99999999999858</v>
      </c>
      <c r="Z3455" s="367"/>
      <c r="AA3455" s="367"/>
      <c r="AB3455" s="367"/>
      <c r="AC3455" s="367"/>
      <c r="AD3455" s="367"/>
      <c r="AE3455" s="367"/>
      <c r="AF3455" s="367"/>
      <c r="AG3455" s="367"/>
      <c r="AH3455" s="367"/>
      <c r="AI3455" s="367"/>
      <c r="AJ3455" s="367"/>
      <c r="AK3455" s="367"/>
      <c r="AL3455" s="367"/>
      <c r="AM3455" s="367"/>
      <c r="AN3455" s="367"/>
      <c r="AO3455" s="367"/>
      <c r="AP3455" s="367"/>
      <c r="AQ3455" s="367"/>
      <c r="AR3455" s="367"/>
      <c r="AS3455" s="367"/>
      <c r="AT3455" s="367"/>
    </row>
    <row r="3456" spans="2:46" ht="13.8">
      <c r="B3456" s="26">
        <v>73.166666666666558</v>
      </c>
      <c r="C3456" s="363">
        <v>152.64356001792117</v>
      </c>
      <c r="D3456" s="367">
        <v>438.99999999999932</v>
      </c>
      <c r="E3456" s="367">
        <v>20418.604651162899</v>
      </c>
      <c r="F3456" s="367">
        <v>-23420.62895444917</v>
      </c>
      <c r="G3456" s="367">
        <v>439.00000000000233</v>
      </c>
      <c r="H3456" s="367">
        <v>109750</v>
      </c>
      <c r="I3456" s="384">
        <v>-295659.28670190682</v>
      </c>
      <c r="J3456" s="367">
        <v>439</v>
      </c>
      <c r="K3456" s="367">
        <v>26606.060606060459</v>
      </c>
      <c r="L3456" s="384">
        <v>16529.345005644893</v>
      </c>
      <c r="M3456" s="367">
        <v>438.99999999999761</v>
      </c>
      <c r="N3456" s="367">
        <v>439</v>
      </c>
      <c r="O3456" s="384">
        <v>-162.26372641231549</v>
      </c>
      <c r="P3456" s="367">
        <v>6.3654999999999999</v>
      </c>
      <c r="Q3456" s="367">
        <v>439</v>
      </c>
      <c r="R3456" s="384">
        <v>325.98045319328185</v>
      </c>
      <c r="S3456" s="367">
        <v>6.1459999999999999</v>
      </c>
      <c r="T3456" s="367">
        <v>15137.931034482841</v>
      </c>
      <c r="U3456" s="384">
        <v>8625.7156510973382</v>
      </c>
      <c r="V3456" s="367">
        <v>439.00000000000239</v>
      </c>
      <c r="W3456" s="367">
        <v>731666.6666666643</v>
      </c>
      <c r="X3456" s="384">
        <v>34927.128059088282</v>
      </c>
      <c r="Y3456" s="386">
        <v>438.99999999999858</v>
      </c>
      <c r="Z3456" s="367"/>
      <c r="AA3456" s="367"/>
      <c r="AB3456" s="367"/>
      <c r="AC3456" s="367"/>
      <c r="AD3456" s="367"/>
      <c r="AE3456" s="367"/>
      <c r="AF3456" s="367"/>
      <c r="AG3456" s="367"/>
      <c r="AH3456" s="367"/>
      <c r="AI3456" s="367"/>
      <c r="AJ3456" s="367"/>
      <c r="AK3456" s="367"/>
      <c r="AL3456" s="367"/>
      <c r="AM3456" s="367"/>
      <c r="AN3456" s="367"/>
      <c r="AO3456" s="367"/>
      <c r="AP3456" s="367"/>
      <c r="AQ3456" s="367"/>
      <c r="AR3456" s="367"/>
      <c r="AS3456" s="367"/>
      <c r="AT3456" s="367"/>
    </row>
    <row r="3457" spans="2:46" ht="13.8">
      <c r="B3457" s="26">
        <v>73.333333333333229</v>
      </c>
      <c r="C3457" s="363">
        <v>152.99093357425008</v>
      </c>
      <c r="D3457" s="367">
        <v>439.99999999999937</v>
      </c>
      <c r="E3457" s="367">
        <v>20465.116279069876</v>
      </c>
      <c r="F3457" s="367">
        <v>-23543.555882255765</v>
      </c>
      <c r="G3457" s="367">
        <v>440.00000000000233</v>
      </c>
      <c r="H3457" s="367">
        <v>110000</v>
      </c>
      <c r="I3457" s="384">
        <v>-297151.88979126333</v>
      </c>
      <c r="J3457" s="367">
        <v>440</v>
      </c>
      <c r="K3457" s="367">
        <v>26666.666666666519</v>
      </c>
      <c r="L3457" s="384">
        <v>16513.739307198586</v>
      </c>
      <c r="M3457" s="367">
        <v>439.99999999999761</v>
      </c>
      <c r="N3457" s="367">
        <v>440</v>
      </c>
      <c r="O3457" s="384">
        <v>-163.49545236916438</v>
      </c>
      <c r="P3457" s="367">
        <v>6.38</v>
      </c>
      <c r="Q3457" s="367">
        <v>440</v>
      </c>
      <c r="R3457" s="384">
        <v>326.31612997722959</v>
      </c>
      <c r="S3457" s="367">
        <v>6.1599999999999993</v>
      </c>
      <c r="T3457" s="367">
        <v>15172.413793103531</v>
      </c>
      <c r="U3457" s="384">
        <v>8591.3780608918933</v>
      </c>
      <c r="V3457" s="367">
        <v>440.00000000000239</v>
      </c>
      <c r="W3457" s="367">
        <v>733333.33333333093</v>
      </c>
      <c r="X3457" s="384">
        <v>35004.681172077049</v>
      </c>
      <c r="Y3457" s="386">
        <v>439.99999999999858</v>
      </c>
      <c r="Z3457" s="367"/>
      <c r="AA3457" s="367"/>
      <c r="AB3457" s="367"/>
      <c r="AC3457" s="367"/>
      <c r="AD3457" s="367"/>
      <c r="AE3457" s="367"/>
      <c r="AF3457" s="367"/>
      <c r="AG3457" s="367"/>
      <c r="AH3457" s="367"/>
      <c r="AI3457" s="367"/>
      <c r="AJ3457" s="367"/>
      <c r="AK3457" s="367"/>
      <c r="AL3457" s="367"/>
      <c r="AM3457" s="367"/>
      <c r="AN3457" s="367"/>
      <c r="AO3457" s="367"/>
      <c r="AP3457" s="367"/>
      <c r="AQ3457" s="367"/>
      <c r="AR3457" s="367"/>
      <c r="AS3457" s="367"/>
      <c r="AT3457" s="367"/>
    </row>
    <row r="3458" spans="2:46" ht="13.8">
      <c r="B3458" s="26">
        <v>73.499999999999901</v>
      </c>
      <c r="C3458" s="363">
        <v>153.3383056129895</v>
      </c>
      <c r="D3458" s="367">
        <v>440.99999999999937</v>
      </c>
      <c r="E3458" s="367">
        <v>20511.627906976853</v>
      </c>
      <c r="F3458" s="367">
        <v>-23666.799069043038</v>
      </c>
      <c r="G3458" s="367">
        <v>441.00000000000239</v>
      </c>
      <c r="H3458" s="367">
        <v>110250</v>
      </c>
      <c r="I3458" s="384">
        <v>-298648.21615116787</v>
      </c>
      <c r="J3458" s="367">
        <v>441</v>
      </c>
      <c r="K3458" s="367">
        <v>26727.272727272579</v>
      </c>
      <c r="L3458" s="384">
        <v>16497.89152709331</v>
      </c>
      <c r="M3458" s="367">
        <v>440.99999999999756</v>
      </c>
      <c r="N3458" s="367">
        <v>441</v>
      </c>
      <c r="O3458" s="384">
        <v>-164.73109698379588</v>
      </c>
      <c r="P3458" s="367">
        <v>6.3944999999999999</v>
      </c>
      <c r="Q3458" s="367">
        <v>441</v>
      </c>
      <c r="R3458" s="384">
        <v>326.64995732708087</v>
      </c>
      <c r="S3458" s="367">
        <v>6.1739999999999995</v>
      </c>
      <c r="T3458" s="367">
        <v>15206.896551724221</v>
      </c>
      <c r="U3458" s="384">
        <v>8556.7950791172661</v>
      </c>
      <c r="V3458" s="367">
        <v>441.00000000000244</v>
      </c>
      <c r="W3458" s="367">
        <v>734999.99999999756</v>
      </c>
      <c r="X3458" s="384">
        <v>35082.225159869537</v>
      </c>
      <c r="Y3458" s="386">
        <v>440.99999999999852</v>
      </c>
      <c r="Z3458" s="367"/>
      <c r="AA3458" s="367"/>
      <c r="AB3458" s="367"/>
      <c r="AC3458" s="367"/>
      <c r="AD3458" s="367"/>
      <c r="AE3458" s="367"/>
      <c r="AF3458" s="367"/>
      <c r="AG3458" s="367"/>
      <c r="AH3458" s="367"/>
      <c r="AI3458" s="367"/>
      <c r="AJ3458" s="367"/>
      <c r="AK3458" s="367"/>
      <c r="AL3458" s="367"/>
      <c r="AM3458" s="367"/>
      <c r="AN3458" s="367"/>
      <c r="AO3458" s="367"/>
      <c r="AP3458" s="367"/>
      <c r="AQ3458" s="367"/>
      <c r="AR3458" s="367"/>
      <c r="AS3458" s="367"/>
      <c r="AT3458" s="367"/>
    </row>
    <row r="3459" spans="2:46" ht="13.8">
      <c r="B3459" s="26">
        <v>73.666666666666572</v>
      </c>
      <c r="C3459" s="363">
        <v>153.6856761341395</v>
      </c>
      <c r="D3459" s="367">
        <v>441.99999999999943</v>
      </c>
      <c r="E3459" s="367">
        <v>20558.13953488383</v>
      </c>
      <c r="F3459" s="367">
        <v>-23790.358514810967</v>
      </c>
      <c r="G3459" s="367">
        <v>442.00000000000239</v>
      </c>
      <c r="H3459" s="367">
        <v>110500</v>
      </c>
      <c r="I3459" s="384">
        <v>-300148.26578162046</v>
      </c>
      <c r="J3459" s="367">
        <v>442</v>
      </c>
      <c r="K3459" s="367">
        <v>26787.878787878639</v>
      </c>
      <c r="L3459" s="384">
        <v>16481.801665329065</v>
      </c>
      <c r="M3459" s="367">
        <v>441.99999999999756</v>
      </c>
      <c r="N3459" s="367">
        <v>442</v>
      </c>
      <c r="O3459" s="384">
        <v>-165.97066025620995</v>
      </c>
      <c r="P3459" s="367">
        <v>6.4089999999999998</v>
      </c>
      <c r="Q3459" s="367">
        <v>442</v>
      </c>
      <c r="R3459" s="384">
        <v>326.98193524283568</v>
      </c>
      <c r="S3459" s="367">
        <v>6.1879999999999997</v>
      </c>
      <c r="T3459" s="367">
        <v>15241.379310344912</v>
      </c>
      <c r="U3459" s="384">
        <v>8521.9667057734641</v>
      </c>
      <c r="V3459" s="367">
        <v>442.00000000000244</v>
      </c>
      <c r="W3459" s="367">
        <v>736666.66666666418</v>
      </c>
      <c r="X3459" s="384">
        <v>35159.760022465751</v>
      </c>
      <c r="Y3459" s="386">
        <v>441.99999999999852</v>
      </c>
      <c r="Z3459" s="367"/>
      <c r="AA3459" s="367"/>
      <c r="AB3459" s="367"/>
      <c r="AC3459" s="367"/>
      <c r="AD3459" s="367"/>
      <c r="AE3459" s="367"/>
      <c r="AF3459" s="367"/>
      <c r="AG3459" s="367"/>
      <c r="AH3459" s="367"/>
      <c r="AI3459" s="367"/>
      <c r="AJ3459" s="367"/>
      <c r="AK3459" s="367"/>
      <c r="AL3459" s="367"/>
      <c r="AM3459" s="367"/>
      <c r="AN3459" s="367"/>
      <c r="AO3459" s="367"/>
      <c r="AP3459" s="367"/>
      <c r="AQ3459" s="367"/>
      <c r="AR3459" s="367"/>
      <c r="AS3459" s="367"/>
      <c r="AT3459" s="367"/>
    </row>
    <row r="3460" spans="2:46" ht="13.8">
      <c r="B3460" s="26">
        <v>73.833333333333243</v>
      </c>
      <c r="C3460" s="363">
        <v>154.03304513770004</v>
      </c>
      <c r="D3460" s="367">
        <v>442.99999999999943</v>
      </c>
      <c r="E3460" s="367">
        <v>20604.651162790808</v>
      </c>
      <c r="F3460" s="367">
        <v>-23914.234219559559</v>
      </c>
      <c r="G3460" s="367">
        <v>443.00000000000239</v>
      </c>
      <c r="H3460" s="367">
        <v>110750</v>
      </c>
      <c r="I3460" s="384">
        <v>-301652.03868262103</v>
      </c>
      <c r="J3460" s="367">
        <v>443</v>
      </c>
      <c r="K3460" s="367">
        <v>26848.484848484699</v>
      </c>
      <c r="L3460" s="384">
        <v>16465.469721905843</v>
      </c>
      <c r="M3460" s="367">
        <v>442.99999999999756</v>
      </c>
      <c r="N3460" s="367">
        <v>443</v>
      </c>
      <c r="O3460" s="384">
        <v>-167.21414218640675</v>
      </c>
      <c r="P3460" s="367">
        <v>6.4235000000000007</v>
      </c>
      <c r="Q3460" s="367">
        <v>443</v>
      </c>
      <c r="R3460" s="384">
        <v>327.31206372449395</v>
      </c>
      <c r="S3460" s="367">
        <v>6.202</v>
      </c>
      <c r="T3460" s="367">
        <v>15275.862068965602</v>
      </c>
      <c r="U3460" s="384">
        <v>8486.8929408604818</v>
      </c>
      <c r="V3460" s="367">
        <v>443.00000000000244</v>
      </c>
      <c r="W3460" s="367">
        <v>738333.33333333081</v>
      </c>
      <c r="X3460" s="384">
        <v>35237.28575986567</v>
      </c>
      <c r="Y3460" s="386">
        <v>442.99999999999847</v>
      </c>
      <c r="Z3460" s="367"/>
      <c r="AA3460" s="367"/>
      <c r="AB3460" s="367"/>
      <c r="AC3460" s="367"/>
      <c r="AD3460" s="367"/>
      <c r="AE3460" s="367"/>
      <c r="AF3460" s="367"/>
      <c r="AG3460" s="367"/>
      <c r="AH3460" s="367"/>
      <c r="AI3460" s="367"/>
      <c r="AJ3460" s="367"/>
      <c r="AK3460" s="367"/>
      <c r="AL3460" s="367"/>
      <c r="AM3460" s="367"/>
      <c r="AN3460" s="367"/>
      <c r="AO3460" s="367"/>
      <c r="AP3460" s="367"/>
      <c r="AQ3460" s="367"/>
      <c r="AR3460" s="367"/>
      <c r="AS3460" s="367"/>
      <c r="AT3460" s="367"/>
    </row>
    <row r="3461" spans="2:46" ht="13.8">
      <c r="B3461" s="26">
        <v>73.999999999999915</v>
      </c>
      <c r="C3461" s="363">
        <v>154.38041262367113</v>
      </c>
      <c r="D3461" s="367">
        <v>443.99999999999949</v>
      </c>
      <c r="E3461" s="367">
        <v>20651.162790697785</v>
      </c>
      <c r="F3461" s="367">
        <v>-24038.426183288815</v>
      </c>
      <c r="G3461" s="367">
        <v>444.00000000000239</v>
      </c>
      <c r="H3461" s="367">
        <v>111000</v>
      </c>
      <c r="I3461" s="384">
        <v>-303159.53485416953</v>
      </c>
      <c r="J3461" s="367">
        <v>444</v>
      </c>
      <c r="K3461" s="367">
        <v>26909.090909090759</v>
      </c>
      <c r="L3461" s="384">
        <v>16448.895696823653</v>
      </c>
      <c r="M3461" s="367">
        <v>443.99999999999756</v>
      </c>
      <c r="N3461" s="367">
        <v>444</v>
      </c>
      <c r="O3461" s="384">
        <v>-168.461542774386</v>
      </c>
      <c r="P3461" s="367">
        <v>6.4379999999999997</v>
      </c>
      <c r="Q3461" s="367">
        <v>444</v>
      </c>
      <c r="R3461" s="384">
        <v>327.64034277205559</v>
      </c>
      <c r="S3461" s="367">
        <v>6.2160000000000002</v>
      </c>
      <c r="T3461" s="367">
        <v>15310.344827586292</v>
      </c>
      <c r="U3461" s="384">
        <v>8451.5737843783227</v>
      </c>
      <c r="V3461" s="367">
        <v>444.00000000000244</v>
      </c>
      <c r="W3461" s="367">
        <v>739999.99999999744</v>
      </c>
      <c r="X3461" s="384">
        <v>35314.802372069309</v>
      </c>
      <c r="Y3461" s="386">
        <v>443.99999999999847</v>
      </c>
      <c r="Z3461" s="367"/>
      <c r="AA3461" s="367"/>
      <c r="AB3461" s="367"/>
      <c r="AC3461" s="367"/>
      <c r="AD3461" s="367"/>
      <c r="AE3461" s="367"/>
      <c r="AF3461" s="367"/>
      <c r="AG3461" s="367"/>
      <c r="AH3461" s="367"/>
      <c r="AI3461" s="367"/>
      <c r="AJ3461" s="367"/>
      <c r="AK3461" s="367"/>
      <c r="AL3461" s="367"/>
      <c r="AM3461" s="367"/>
      <c r="AN3461" s="367"/>
      <c r="AO3461" s="367"/>
      <c r="AP3461" s="367"/>
      <c r="AQ3461" s="367"/>
      <c r="AR3461" s="367"/>
      <c r="AS3461" s="367"/>
      <c r="AT3461" s="367"/>
    </row>
    <row r="3462" spans="2:46" ht="13.8">
      <c r="B3462" s="26">
        <v>74.166666666666586</v>
      </c>
      <c r="C3462" s="363">
        <v>154.72777859205277</v>
      </c>
      <c r="D3462" s="367">
        <v>444.99999999999949</v>
      </c>
      <c r="E3462" s="367">
        <v>20697.674418604762</v>
      </c>
      <c r="F3462" s="367">
        <v>-24162.934405998738</v>
      </c>
      <c r="G3462" s="367">
        <v>445.00000000000239</v>
      </c>
      <c r="H3462" s="367">
        <v>111250</v>
      </c>
      <c r="I3462" s="384">
        <v>-304670.75429626612</v>
      </c>
      <c r="J3462" s="367">
        <v>445</v>
      </c>
      <c r="K3462" s="367">
        <v>26969.696969696819</v>
      </c>
      <c r="L3462" s="384">
        <v>16432.079590082481</v>
      </c>
      <c r="M3462" s="367">
        <v>444.99999999999756</v>
      </c>
      <c r="N3462" s="367">
        <v>445</v>
      </c>
      <c r="O3462" s="384">
        <v>-169.71286202014795</v>
      </c>
      <c r="P3462" s="367">
        <v>6.4524999999999997</v>
      </c>
      <c r="Q3462" s="367">
        <v>445</v>
      </c>
      <c r="R3462" s="384">
        <v>327.96677238552093</v>
      </c>
      <c r="S3462" s="367">
        <v>6.23</v>
      </c>
      <c r="T3462" s="367">
        <v>15344.827586206982</v>
      </c>
      <c r="U3462" s="384">
        <v>8416.0092363269796</v>
      </c>
      <c r="V3462" s="367">
        <v>445.0000000000025</v>
      </c>
      <c r="W3462" s="367">
        <v>741666.66666666407</v>
      </c>
      <c r="X3462" s="384">
        <v>35392.309859076668</v>
      </c>
      <c r="Y3462" s="386">
        <v>444.99999999999841</v>
      </c>
      <c r="Z3462" s="367"/>
      <c r="AA3462" s="367"/>
      <c r="AB3462" s="367"/>
      <c r="AC3462" s="367"/>
      <c r="AD3462" s="367"/>
      <c r="AE3462" s="367"/>
      <c r="AF3462" s="367"/>
      <c r="AG3462" s="367"/>
      <c r="AH3462" s="367"/>
      <c r="AI3462" s="367"/>
      <c r="AJ3462" s="367"/>
      <c r="AK3462" s="367"/>
      <c r="AL3462" s="367"/>
      <c r="AM3462" s="367"/>
      <c r="AN3462" s="367"/>
      <c r="AO3462" s="367"/>
      <c r="AP3462" s="367"/>
      <c r="AQ3462" s="367"/>
      <c r="AR3462" s="367"/>
      <c r="AS3462" s="367"/>
      <c r="AT3462" s="367"/>
    </row>
    <row r="3463" spans="2:46" ht="13.8">
      <c r="B3463" s="26">
        <v>74.333333333333258</v>
      </c>
      <c r="C3463" s="363">
        <v>155.07514304284496</v>
      </c>
      <c r="D3463" s="367">
        <v>445.99999999999955</v>
      </c>
      <c r="E3463" s="367">
        <v>20744.186046511739</v>
      </c>
      <c r="F3463" s="367">
        <v>-24287.758887689328</v>
      </c>
      <c r="G3463" s="367">
        <v>446.00000000000239</v>
      </c>
      <c r="H3463" s="367">
        <v>111500</v>
      </c>
      <c r="I3463" s="384">
        <v>-306185.69700891065</v>
      </c>
      <c r="J3463" s="367">
        <v>446</v>
      </c>
      <c r="K3463" s="367">
        <v>27030.303030302879</v>
      </c>
      <c r="L3463" s="384">
        <v>16415.021401682345</v>
      </c>
      <c r="M3463" s="367">
        <v>445.99999999999756</v>
      </c>
      <c r="N3463" s="367">
        <v>446</v>
      </c>
      <c r="O3463" s="384">
        <v>-170.96809992369245</v>
      </c>
      <c r="P3463" s="367">
        <v>6.4669999999999996</v>
      </c>
      <c r="Q3463" s="367">
        <v>446</v>
      </c>
      <c r="R3463" s="384">
        <v>328.29135256488968</v>
      </c>
      <c r="S3463" s="367">
        <v>6.2439999999999998</v>
      </c>
      <c r="T3463" s="367">
        <v>15379.310344827672</v>
      </c>
      <c r="U3463" s="384">
        <v>8380.1992967064616</v>
      </c>
      <c r="V3463" s="367">
        <v>446.0000000000025</v>
      </c>
      <c r="W3463" s="367">
        <v>743333.33333333069</v>
      </c>
      <c r="X3463" s="384">
        <v>35469.808220887739</v>
      </c>
      <c r="Y3463" s="386">
        <v>445.99999999999841</v>
      </c>
      <c r="Z3463" s="367"/>
      <c r="AA3463" s="367"/>
      <c r="AB3463" s="367"/>
      <c r="AC3463" s="367"/>
      <c r="AD3463" s="367"/>
      <c r="AE3463" s="367"/>
      <c r="AF3463" s="367"/>
      <c r="AG3463" s="367"/>
      <c r="AH3463" s="367"/>
      <c r="AI3463" s="367"/>
      <c r="AJ3463" s="367"/>
      <c r="AK3463" s="367"/>
      <c r="AL3463" s="367"/>
      <c r="AM3463" s="367"/>
      <c r="AN3463" s="367"/>
      <c r="AO3463" s="367"/>
      <c r="AP3463" s="367"/>
      <c r="AQ3463" s="367"/>
      <c r="AR3463" s="367"/>
      <c r="AS3463" s="367"/>
      <c r="AT3463" s="367"/>
    </row>
    <row r="3464" spans="2:46" ht="13.8">
      <c r="B3464" s="26">
        <v>74.499999999999929</v>
      </c>
      <c r="C3464" s="363">
        <v>155.42250597604766</v>
      </c>
      <c r="D3464" s="367">
        <v>446.99999999999955</v>
      </c>
      <c r="E3464" s="367">
        <v>20790.697674418716</v>
      </c>
      <c r="F3464" s="367">
        <v>-24412.899628360574</v>
      </c>
      <c r="G3464" s="367">
        <v>447.00000000000239</v>
      </c>
      <c r="H3464" s="367">
        <v>111750</v>
      </c>
      <c r="I3464" s="384">
        <v>-307704.36299210315</v>
      </c>
      <c r="J3464" s="367">
        <v>446.99999999999994</v>
      </c>
      <c r="K3464" s="367">
        <v>27090.909090908939</v>
      </c>
      <c r="L3464" s="384">
        <v>16397.721131623231</v>
      </c>
      <c r="M3464" s="367">
        <v>446.9999999999975</v>
      </c>
      <c r="N3464" s="367">
        <v>447</v>
      </c>
      <c r="O3464" s="384">
        <v>-172.22725648501969</v>
      </c>
      <c r="P3464" s="367">
        <v>6.4815000000000005</v>
      </c>
      <c r="Q3464" s="367">
        <v>447</v>
      </c>
      <c r="R3464" s="384">
        <v>328.61408331016196</v>
      </c>
      <c r="S3464" s="367">
        <v>6.258</v>
      </c>
      <c r="T3464" s="367">
        <v>15413.793103448363</v>
      </c>
      <c r="U3464" s="384">
        <v>8344.1439655167669</v>
      </c>
      <c r="V3464" s="367">
        <v>447.0000000000025</v>
      </c>
      <c r="W3464" s="367">
        <v>744999.99999999732</v>
      </c>
      <c r="X3464" s="384">
        <v>35547.297457502536</v>
      </c>
      <c r="Y3464" s="386">
        <v>446.99999999999841</v>
      </c>
      <c r="Z3464" s="367"/>
      <c r="AA3464" s="367"/>
      <c r="AB3464" s="367"/>
      <c r="AC3464" s="367"/>
      <c r="AD3464" s="367"/>
      <c r="AE3464" s="367"/>
      <c r="AF3464" s="367"/>
      <c r="AG3464" s="367"/>
      <c r="AH3464" s="367"/>
      <c r="AI3464" s="367"/>
      <c r="AJ3464" s="367"/>
      <c r="AK3464" s="367"/>
      <c r="AL3464" s="367"/>
      <c r="AM3464" s="367"/>
      <c r="AN3464" s="367"/>
      <c r="AO3464" s="367"/>
      <c r="AP3464" s="367"/>
      <c r="AQ3464" s="367"/>
      <c r="AR3464" s="367"/>
      <c r="AS3464" s="367"/>
      <c r="AT3464" s="367"/>
    </row>
    <row r="3465" spans="2:46" ht="13.8">
      <c r="B3465" s="26">
        <v>74.6666666666666</v>
      </c>
      <c r="C3465" s="363">
        <v>155.76986739166091</v>
      </c>
      <c r="D3465" s="367">
        <v>447.9999999999996</v>
      </c>
      <c r="E3465" s="367">
        <v>20837.209302325693</v>
      </c>
      <c r="F3465" s="367">
        <v>-24538.356628012494</v>
      </c>
      <c r="G3465" s="367">
        <v>448.00000000000239</v>
      </c>
      <c r="H3465" s="367">
        <v>112000</v>
      </c>
      <c r="I3465" s="384">
        <v>-309226.7522458437</v>
      </c>
      <c r="J3465" s="367">
        <v>447.99999999999994</v>
      </c>
      <c r="K3465" s="367">
        <v>27151.515151514999</v>
      </c>
      <c r="L3465" s="384">
        <v>16380.178779905149</v>
      </c>
      <c r="M3465" s="367">
        <v>447.9999999999975</v>
      </c>
      <c r="N3465" s="367">
        <v>448</v>
      </c>
      <c r="O3465" s="384">
        <v>-173.49033170412946</v>
      </c>
      <c r="P3465" s="367">
        <v>6.4960000000000004</v>
      </c>
      <c r="Q3465" s="367">
        <v>448</v>
      </c>
      <c r="R3465" s="384">
        <v>328.93496462133766</v>
      </c>
      <c r="S3465" s="367">
        <v>6.2720000000000002</v>
      </c>
      <c r="T3465" s="367">
        <v>15448.275862069053</v>
      </c>
      <c r="U3465" s="384">
        <v>8307.8432427578882</v>
      </c>
      <c r="V3465" s="367">
        <v>448.00000000000256</v>
      </c>
      <c r="W3465" s="367">
        <v>746666.66666666395</v>
      </c>
      <c r="X3465" s="384">
        <v>35624.777568921039</v>
      </c>
      <c r="Y3465" s="386">
        <v>447.99999999999835</v>
      </c>
      <c r="Z3465" s="367"/>
      <c r="AA3465" s="367"/>
      <c r="AB3465" s="367"/>
      <c r="AC3465" s="367"/>
      <c r="AD3465" s="367"/>
      <c r="AE3465" s="367"/>
      <c r="AF3465" s="367"/>
      <c r="AG3465" s="367"/>
      <c r="AH3465" s="367"/>
      <c r="AI3465" s="367"/>
      <c r="AJ3465" s="367"/>
      <c r="AK3465" s="367"/>
      <c r="AL3465" s="367"/>
      <c r="AM3465" s="367"/>
      <c r="AN3465" s="367"/>
      <c r="AO3465" s="367"/>
      <c r="AP3465" s="367"/>
      <c r="AQ3465" s="367"/>
      <c r="AR3465" s="367"/>
      <c r="AS3465" s="367"/>
      <c r="AT3465" s="367"/>
    </row>
    <row r="3466" spans="2:46" ht="13.8">
      <c r="B3466" s="26">
        <v>74.833333333333272</v>
      </c>
      <c r="C3466" s="363">
        <v>156.11722728968476</v>
      </c>
      <c r="D3466" s="367">
        <v>448.9999999999996</v>
      </c>
      <c r="E3466" s="367">
        <v>20883.72093023267</v>
      </c>
      <c r="F3466" s="367">
        <v>-24664.129886645078</v>
      </c>
      <c r="G3466" s="367">
        <v>449.00000000000239</v>
      </c>
      <c r="H3466" s="367">
        <v>112250</v>
      </c>
      <c r="I3466" s="384">
        <v>-310752.86477013218</v>
      </c>
      <c r="J3466" s="367">
        <v>448.99999999999994</v>
      </c>
      <c r="K3466" s="367">
        <v>27212.121212121059</v>
      </c>
      <c r="L3466" s="384">
        <v>16362.39434652809</v>
      </c>
      <c r="M3466" s="367">
        <v>448.9999999999975</v>
      </c>
      <c r="N3466" s="367">
        <v>449</v>
      </c>
      <c r="O3466" s="384">
        <v>-174.75732558102175</v>
      </c>
      <c r="P3466" s="367">
        <v>6.5104999999999995</v>
      </c>
      <c r="Q3466" s="367">
        <v>449</v>
      </c>
      <c r="R3466" s="384">
        <v>329.25399649841688</v>
      </c>
      <c r="S3466" s="367">
        <v>6.2859999999999996</v>
      </c>
      <c r="T3466" s="367">
        <v>15482.758620689743</v>
      </c>
      <c r="U3466" s="384">
        <v>8271.2971284298346</v>
      </c>
      <c r="V3466" s="367">
        <v>449.00000000000256</v>
      </c>
      <c r="W3466" s="367">
        <v>748333.33333333058</v>
      </c>
      <c r="X3466" s="384">
        <v>35702.248555143269</v>
      </c>
      <c r="Y3466" s="386">
        <v>448.99999999999835</v>
      </c>
      <c r="Z3466" s="367"/>
      <c r="AA3466" s="367"/>
      <c r="AB3466" s="367"/>
      <c r="AC3466" s="367"/>
      <c r="AD3466" s="367"/>
      <c r="AE3466" s="367"/>
      <c r="AF3466" s="367"/>
      <c r="AG3466" s="367"/>
      <c r="AH3466" s="367"/>
      <c r="AI3466" s="367"/>
      <c r="AJ3466" s="367"/>
      <c r="AK3466" s="367"/>
      <c r="AL3466" s="367"/>
      <c r="AM3466" s="367"/>
      <c r="AN3466" s="367"/>
      <c r="AO3466" s="367"/>
      <c r="AP3466" s="367"/>
      <c r="AQ3466" s="367"/>
      <c r="AR3466" s="367"/>
      <c r="AS3466" s="367"/>
      <c r="AT3466" s="367"/>
    </row>
    <row r="3467" spans="2:46" ht="13.8">
      <c r="B3467" s="26">
        <v>74.999999999999943</v>
      </c>
      <c r="C3467" s="363">
        <v>156.46458567011911</v>
      </c>
      <c r="D3467" s="367">
        <v>449.99999999999966</v>
      </c>
      <c r="E3467" s="367">
        <v>20930.232558139647</v>
      </c>
      <c r="F3467" s="367">
        <v>-24790.219404258336</v>
      </c>
      <c r="G3467" s="367">
        <v>450.00000000000244</v>
      </c>
      <c r="H3467" s="367">
        <v>112500</v>
      </c>
      <c r="I3467" s="384">
        <v>-312282.70056496875</v>
      </c>
      <c r="J3467" s="367">
        <v>449.99999999999994</v>
      </c>
      <c r="K3467" s="367">
        <v>27272.727272727119</v>
      </c>
      <c r="L3467" s="384">
        <v>16344.367831492065</v>
      </c>
      <c r="M3467" s="367">
        <v>449.9999999999975</v>
      </c>
      <c r="N3467" s="367">
        <v>450</v>
      </c>
      <c r="O3467" s="384">
        <v>-176.02823811569681</v>
      </c>
      <c r="P3467" s="367">
        <v>6.5250000000000004</v>
      </c>
      <c r="Q3467" s="367">
        <v>450</v>
      </c>
      <c r="R3467" s="384">
        <v>329.57117894139964</v>
      </c>
      <c r="S3467" s="367">
        <v>6.3</v>
      </c>
      <c r="T3467" s="367">
        <v>15517.241379310433</v>
      </c>
      <c r="U3467" s="384">
        <v>8234.5056225326025</v>
      </c>
      <c r="V3467" s="367">
        <v>450.00000000000256</v>
      </c>
      <c r="W3467" s="367">
        <v>749999.99999999721</v>
      </c>
      <c r="X3467" s="384">
        <v>35779.710416169211</v>
      </c>
      <c r="Y3467" s="386">
        <v>449.99999999999829</v>
      </c>
      <c r="Z3467" s="367"/>
      <c r="AA3467" s="367"/>
      <c r="AB3467" s="367"/>
      <c r="AC3467" s="367"/>
      <c r="AD3467" s="367"/>
      <c r="AE3467" s="367"/>
      <c r="AF3467" s="367"/>
      <c r="AG3467" s="367"/>
      <c r="AH3467" s="367"/>
      <c r="AI3467" s="367"/>
      <c r="AJ3467" s="367"/>
      <c r="AK3467" s="367"/>
      <c r="AL3467" s="367"/>
      <c r="AM3467" s="367"/>
      <c r="AN3467" s="367"/>
      <c r="AO3467" s="367"/>
      <c r="AP3467" s="367"/>
      <c r="AQ3467" s="367"/>
      <c r="AR3467" s="367"/>
      <c r="AS3467" s="367"/>
      <c r="AT3467" s="367"/>
    </row>
    <row r="3468" spans="2:46" ht="13.8">
      <c r="B3468" s="26">
        <v>75.166666666666615</v>
      </c>
      <c r="C3468" s="363">
        <v>156.81194253296403</v>
      </c>
      <c r="D3468" s="367">
        <v>450.99999999999966</v>
      </c>
      <c r="E3468" s="367">
        <v>20976.744186046624</v>
      </c>
      <c r="F3468" s="367">
        <v>-24916.625180852247</v>
      </c>
      <c r="G3468" s="367">
        <v>451.00000000000244</v>
      </c>
      <c r="H3468" s="367">
        <v>112750</v>
      </c>
      <c r="I3468" s="384">
        <v>-313816.25963035325</v>
      </c>
      <c r="J3468" s="367">
        <v>450.99999999999994</v>
      </c>
      <c r="K3468" s="367">
        <v>27333.333333333179</v>
      </c>
      <c r="L3468" s="384">
        <v>16326.09923479706</v>
      </c>
      <c r="M3468" s="367">
        <v>450.9999999999975</v>
      </c>
      <c r="N3468" s="367">
        <v>451</v>
      </c>
      <c r="O3468" s="384">
        <v>-177.30306930815439</v>
      </c>
      <c r="P3468" s="367">
        <v>6.5395000000000003</v>
      </c>
      <c r="Q3468" s="367">
        <v>451</v>
      </c>
      <c r="R3468" s="384">
        <v>329.88651195028586</v>
      </c>
      <c r="S3468" s="367">
        <v>6.3140000000000001</v>
      </c>
      <c r="T3468" s="367">
        <v>15551.724137931124</v>
      </c>
      <c r="U3468" s="384">
        <v>8197.46872506619</v>
      </c>
      <c r="V3468" s="367">
        <v>451.00000000000256</v>
      </c>
      <c r="W3468" s="367">
        <v>751666.66666666383</v>
      </c>
      <c r="X3468" s="384">
        <v>35857.163151998859</v>
      </c>
      <c r="Y3468" s="386">
        <v>450.99999999999829</v>
      </c>
      <c r="Z3468" s="367"/>
      <c r="AA3468" s="367"/>
      <c r="AB3468" s="367"/>
      <c r="AC3468" s="367"/>
      <c r="AD3468" s="367"/>
      <c r="AE3468" s="367"/>
      <c r="AF3468" s="367"/>
      <c r="AG3468" s="367"/>
      <c r="AH3468" s="367"/>
      <c r="AI3468" s="367"/>
      <c r="AJ3468" s="367"/>
      <c r="AK3468" s="367"/>
      <c r="AL3468" s="367"/>
      <c r="AM3468" s="367"/>
      <c r="AN3468" s="367"/>
      <c r="AO3468" s="367"/>
      <c r="AP3468" s="367"/>
      <c r="AQ3468" s="367"/>
      <c r="AR3468" s="367"/>
      <c r="AS3468" s="367"/>
      <c r="AT3468" s="367"/>
    </row>
    <row r="3469" spans="2:46" ht="13.8">
      <c r="B3469" s="26">
        <v>75.333333333333286</v>
      </c>
      <c r="C3469" s="363">
        <v>157.15929787821946</v>
      </c>
      <c r="D3469" s="367">
        <v>451.99999999999972</v>
      </c>
      <c r="E3469" s="367">
        <v>21023.255813953601</v>
      </c>
      <c r="F3469" s="367">
        <v>-25043.347216426828</v>
      </c>
      <c r="G3469" s="367">
        <v>452.00000000000244</v>
      </c>
      <c r="H3469" s="367">
        <v>113000</v>
      </c>
      <c r="I3469" s="384">
        <v>-315353.54196628573</v>
      </c>
      <c r="J3469" s="367">
        <v>451.99999999999994</v>
      </c>
      <c r="K3469" s="367">
        <v>27393.939393939239</v>
      </c>
      <c r="L3469" s="384">
        <v>16307.588556443086</v>
      </c>
      <c r="M3469" s="367">
        <v>451.99999999999744</v>
      </c>
      <c r="N3469" s="367">
        <v>452</v>
      </c>
      <c r="O3469" s="384">
        <v>-178.58181915839458</v>
      </c>
      <c r="P3469" s="367">
        <v>6.5540000000000003</v>
      </c>
      <c r="Q3469" s="367">
        <v>452</v>
      </c>
      <c r="R3469" s="384">
        <v>330.19999552507562</v>
      </c>
      <c r="S3469" s="367">
        <v>6.3280000000000003</v>
      </c>
      <c r="T3469" s="367">
        <v>15586.206896551814</v>
      </c>
      <c r="U3469" s="384">
        <v>8160.1864360305972</v>
      </c>
      <c r="V3469" s="367">
        <v>452.00000000000261</v>
      </c>
      <c r="W3469" s="367">
        <v>753333.33333333046</v>
      </c>
      <c r="X3469" s="384">
        <v>35934.60676263224</v>
      </c>
      <c r="Y3469" s="386">
        <v>451.99999999999824</v>
      </c>
      <c r="Z3469" s="367"/>
      <c r="AA3469" s="367"/>
      <c r="AB3469" s="367"/>
      <c r="AC3469" s="367"/>
      <c r="AD3469" s="367"/>
      <c r="AE3469" s="367"/>
      <c r="AF3469" s="367"/>
      <c r="AG3469" s="367"/>
      <c r="AH3469" s="367"/>
      <c r="AI3469" s="367"/>
      <c r="AJ3469" s="367"/>
      <c r="AK3469" s="367"/>
      <c r="AL3469" s="367"/>
      <c r="AM3469" s="367"/>
      <c r="AN3469" s="367"/>
      <c r="AO3469" s="367"/>
      <c r="AP3469" s="367"/>
      <c r="AQ3469" s="367"/>
      <c r="AR3469" s="367"/>
      <c r="AS3469" s="367"/>
      <c r="AT3469" s="367"/>
    </row>
    <row r="3470" spans="2:46" ht="13.8">
      <c r="B3470" s="26">
        <v>75.499999999999957</v>
      </c>
      <c r="C3470" s="363">
        <v>157.50665170588547</v>
      </c>
      <c r="D3470" s="367">
        <v>452.99999999999972</v>
      </c>
      <c r="E3470" s="367">
        <v>21069.767441860578</v>
      </c>
      <c r="F3470" s="367">
        <v>-25170.385510982072</v>
      </c>
      <c r="G3470" s="367">
        <v>453.00000000000244</v>
      </c>
      <c r="H3470" s="367">
        <v>113250</v>
      </c>
      <c r="I3470" s="384">
        <v>-316894.5475727662</v>
      </c>
      <c r="J3470" s="367">
        <v>452.99999999999994</v>
      </c>
      <c r="K3470" s="367">
        <v>27454.545454545299</v>
      </c>
      <c r="L3470" s="384">
        <v>16288.835796430139</v>
      </c>
      <c r="M3470" s="367">
        <v>452.99999999999744</v>
      </c>
      <c r="N3470" s="367">
        <v>453</v>
      </c>
      <c r="O3470" s="384">
        <v>-179.86448766641729</v>
      </c>
      <c r="P3470" s="367">
        <v>6.5684999999999993</v>
      </c>
      <c r="Q3470" s="367">
        <v>453</v>
      </c>
      <c r="R3470" s="384">
        <v>330.51162966576885</v>
      </c>
      <c r="S3470" s="367">
        <v>6.3419999999999996</v>
      </c>
      <c r="T3470" s="367">
        <v>15620.689655172504</v>
      </c>
      <c r="U3470" s="384">
        <v>8122.6587554258276</v>
      </c>
      <c r="V3470" s="367">
        <v>453.00000000000261</v>
      </c>
      <c r="W3470" s="367">
        <v>754999.99999999709</v>
      </c>
      <c r="X3470" s="384">
        <v>36012.041248069334</v>
      </c>
      <c r="Y3470" s="386">
        <v>452.99999999999824</v>
      </c>
      <c r="Z3470" s="367"/>
      <c r="AA3470" s="367"/>
      <c r="AB3470" s="367"/>
      <c r="AC3470" s="367"/>
      <c r="AD3470" s="367"/>
      <c r="AE3470" s="367"/>
      <c r="AF3470" s="367"/>
      <c r="AG3470" s="367"/>
      <c r="AH3470" s="367"/>
      <c r="AI3470" s="367"/>
      <c r="AJ3470" s="367"/>
      <c r="AK3470" s="367"/>
      <c r="AL3470" s="367"/>
      <c r="AM3470" s="367"/>
      <c r="AN3470" s="367"/>
      <c r="AO3470" s="367"/>
      <c r="AP3470" s="367"/>
      <c r="AQ3470" s="367"/>
      <c r="AR3470" s="367"/>
      <c r="AS3470" s="367"/>
      <c r="AT3470" s="367"/>
    </row>
    <row r="3471" spans="2:46" ht="13.8">
      <c r="B3471" s="26">
        <v>75.666666666666629</v>
      </c>
      <c r="C3471" s="363">
        <v>157.854004015962</v>
      </c>
      <c r="D3471" s="367">
        <v>453.99999999999977</v>
      </c>
      <c r="E3471" s="367">
        <v>21116.279069767555</v>
      </c>
      <c r="F3471" s="367">
        <v>-25297.740064517984</v>
      </c>
      <c r="G3471" s="367">
        <v>454.00000000000244</v>
      </c>
      <c r="H3471" s="367">
        <v>113500</v>
      </c>
      <c r="I3471" s="384">
        <v>-318439.27644979471</v>
      </c>
      <c r="J3471" s="367">
        <v>453.99999999999994</v>
      </c>
      <c r="K3471" s="367">
        <v>27515.151515151359</v>
      </c>
      <c r="L3471" s="384">
        <v>16269.840954758221</v>
      </c>
      <c r="M3471" s="367">
        <v>453.99999999999744</v>
      </c>
      <c r="N3471" s="367">
        <v>454</v>
      </c>
      <c r="O3471" s="384">
        <v>-181.1510748322228</v>
      </c>
      <c r="P3471" s="367">
        <v>6.5830000000000002</v>
      </c>
      <c r="Q3471" s="367">
        <v>454</v>
      </c>
      <c r="R3471" s="384">
        <v>330.8214143723655</v>
      </c>
      <c r="S3471" s="367">
        <v>6.3559999999999999</v>
      </c>
      <c r="T3471" s="367">
        <v>15655.172413793194</v>
      </c>
      <c r="U3471" s="384">
        <v>8084.8856832518795</v>
      </c>
      <c r="V3471" s="367">
        <v>454.00000000000261</v>
      </c>
      <c r="W3471" s="367">
        <v>756666.66666666372</v>
      </c>
      <c r="X3471" s="384">
        <v>36089.46660831014</v>
      </c>
      <c r="Y3471" s="386">
        <v>453.99999999999818</v>
      </c>
      <c r="Z3471" s="367"/>
      <c r="AA3471" s="367"/>
      <c r="AB3471" s="367"/>
      <c r="AC3471" s="367"/>
      <c r="AD3471" s="367"/>
      <c r="AE3471" s="367"/>
      <c r="AF3471" s="367"/>
      <c r="AG3471" s="367"/>
      <c r="AH3471" s="367"/>
      <c r="AI3471" s="367"/>
      <c r="AJ3471" s="367"/>
      <c r="AK3471" s="367"/>
      <c r="AL3471" s="367"/>
      <c r="AM3471" s="367"/>
      <c r="AN3471" s="367"/>
      <c r="AO3471" s="367"/>
      <c r="AP3471" s="367"/>
      <c r="AQ3471" s="367"/>
      <c r="AR3471" s="367"/>
      <c r="AS3471" s="367"/>
      <c r="AT3471" s="367"/>
    </row>
    <row r="3472" spans="2:46" ht="13.8">
      <c r="B3472" s="26">
        <v>75.8333333333333</v>
      </c>
      <c r="C3472" s="363">
        <v>158.20135480844908</v>
      </c>
      <c r="D3472" s="367">
        <v>454.99999999999977</v>
      </c>
      <c r="E3472" s="367">
        <v>21162.790697674533</v>
      </c>
      <c r="F3472" s="367">
        <v>-25425.410877034556</v>
      </c>
      <c r="G3472" s="367">
        <v>455.00000000000244</v>
      </c>
      <c r="H3472" s="367">
        <v>113750</v>
      </c>
      <c r="I3472" s="384">
        <v>-319987.72859737126</v>
      </c>
      <c r="J3472" s="367">
        <v>454.99999999999994</v>
      </c>
      <c r="K3472" s="367">
        <v>27575.75757575742</v>
      </c>
      <c r="L3472" s="384">
        <v>16250.604031427327</v>
      </c>
      <c r="M3472" s="367">
        <v>454.99999999999744</v>
      </c>
      <c r="N3472" s="367">
        <v>455</v>
      </c>
      <c r="O3472" s="384">
        <v>-182.44158065581084</v>
      </c>
      <c r="P3472" s="367">
        <v>6.5975000000000001</v>
      </c>
      <c r="Q3472" s="367">
        <v>455</v>
      </c>
      <c r="R3472" s="384">
        <v>331.12934964486573</v>
      </c>
      <c r="S3472" s="367">
        <v>6.37</v>
      </c>
      <c r="T3472" s="367">
        <v>15689.655172413884</v>
      </c>
      <c r="U3472" s="384">
        <v>8046.8672195087529</v>
      </c>
      <c r="V3472" s="367">
        <v>455.00000000000261</v>
      </c>
      <c r="W3472" s="367">
        <v>758333.33333333035</v>
      </c>
      <c r="X3472" s="384">
        <v>36166.882843354673</v>
      </c>
      <c r="Y3472" s="386">
        <v>454.99999999999818</v>
      </c>
      <c r="Z3472" s="367"/>
      <c r="AA3472" s="367"/>
      <c r="AB3472" s="367"/>
      <c r="AC3472" s="367"/>
      <c r="AD3472" s="367"/>
      <c r="AE3472" s="367"/>
      <c r="AF3472" s="367"/>
      <c r="AG3472" s="367"/>
      <c r="AH3472" s="367"/>
      <c r="AI3472" s="367"/>
      <c r="AJ3472" s="367"/>
      <c r="AK3472" s="367"/>
      <c r="AL3472" s="367"/>
      <c r="AM3472" s="367"/>
      <c r="AN3472" s="367"/>
      <c r="AO3472" s="367"/>
      <c r="AP3472" s="367"/>
      <c r="AQ3472" s="367"/>
      <c r="AR3472" s="367"/>
      <c r="AS3472" s="367"/>
      <c r="AT3472" s="367"/>
    </row>
    <row r="3473" spans="2:46" ht="13.8">
      <c r="B3473" s="26">
        <v>75.999999999999972</v>
      </c>
      <c r="C3473" s="363">
        <v>158.54870408334673</v>
      </c>
      <c r="D3473" s="367">
        <v>455.99999999999983</v>
      </c>
      <c r="E3473" s="367">
        <v>21209.30232558151</v>
      </c>
      <c r="F3473" s="367">
        <v>-25553.397948531798</v>
      </c>
      <c r="G3473" s="367">
        <v>456.00000000000244</v>
      </c>
      <c r="H3473" s="367">
        <v>114000</v>
      </c>
      <c r="I3473" s="384">
        <v>-321539.90401549579</v>
      </c>
      <c r="J3473" s="367">
        <v>455.99999999999994</v>
      </c>
      <c r="K3473" s="367">
        <v>27636.36363636348</v>
      </c>
      <c r="L3473" s="384">
        <v>16231.125026437461</v>
      </c>
      <c r="M3473" s="367">
        <v>455.99999999999744</v>
      </c>
      <c r="N3473" s="367">
        <v>456</v>
      </c>
      <c r="O3473" s="384">
        <v>-183.73600513718142</v>
      </c>
      <c r="P3473" s="367">
        <v>6.6120000000000001</v>
      </c>
      <c r="Q3473" s="367">
        <v>456</v>
      </c>
      <c r="R3473" s="384">
        <v>331.43543548326949</v>
      </c>
      <c r="S3473" s="367">
        <v>6.3840000000000003</v>
      </c>
      <c r="T3473" s="367">
        <v>15724.137931034575</v>
      </c>
      <c r="U3473" s="384">
        <v>8008.6033641964441</v>
      </c>
      <c r="V3473" s="367">
        <v>456.00000000000267</v>
      </c>
      <c r="W3473" s="367">
        <v>759999.99999999697</v>
      </c>
      <c r="X3473" s="384">
        <v>36244.289953202919</v>
      </c>
      <c r="Y3473" s="386">
        <v>455.99999999999818</v>
      </c>
      <c r="Z3473" s="367"/>
      <c r="AA3473" s="367"/>
      <c r="AB3473" s="367"/>
      <c r="AC3473" s="367"/>
      <c r="AD3473" s="367"/>
      <c r="AE3473" s="367"/>
      <c r="AF3473" s="367"/>
      <c r="AG3473" s="367"/>
      <c r="AH3473" s="367"/>
      <c r="AI3473" s="367"/>
      <c r="AJ3473" s="367"/>
      <c r="AK3473" s="367"/>
      <c r="AL3473" s="367"/>
      <c r="AM3473" s="367"/>
      <c r="AN3473" s="367"/>
      <c r="AO3473" s="367"/>
      <c r="AP3473" s="367"/>
      <c r="AQ3473" s="367"/>
      <c r="AR3473" s="367"/>
      <c r="AS3473" s="367"/>
      <c r="AT3473" s="367"/>
    </row>
    <row r="3474" spans="2:46" ht="13.8">
      <c r="B3474" s="26">
        <v>76.166666666666643</v>
      </c>
      <c r="C3474" s="363">
        <v>158.89605184065488</v>
      </c>
      <c r="D3474" s="367">
        <v>456.99999999999983</v>
      </c>
      <c r="E3474" s="367">
        <v>21255.813953488487</v>
      </c>
      <c r="F3474" s="367">
        <v>-25681.701279009703</v>
      </c>
      <c r="G3474" s="367">
        <v>457.00000000000244</v>
      </c>
      <c r="H3474" s="367">
        <v>114250</v>
      </c>
      <c r="I3474" s="384">
        <v>-323095.80270416831</v>
      </c>
      <c r="J3474" s="367">
        <v>456.99999999999994</v>
      </c>
      <c r="K3474" s="367">
        <v>27696.96969696954</v>
      </c>
      <c r="L3474" s="384">
        <v>16211.403939788626</v>
      </c>
      <c r="M3474" s="367">
        <v>456.99999999999744</v>
      </c>
      <c r="N3474" s="367">
        <v>457</v>
      </c>
      <c r="O3474" s="384">
        <v>-185.03434827633467</v>
      </c>
      <c r="P3474" s="367">
        <v>6.6265000000000001</v>
      </c>
      <c r="Q3474" s="367">
        <v>457</v>
      </c>
      <c r="R3474" s="384">
        <v>331.73967188757672</v>
      </c>
      <c r="S3474" s="367">
        <v>6.3979999999999997</v>
      </c>
      <c r="T3474" s="367">
        <v>15758.620689655265</v>
      </c>
      <c r="U3474" s="384">
        <v>7970.0941173149604</v>
      </c>
      <c r="V3474" s="367">
        <v>457.00000000000267</v>
      </c>
      <c r="W3474" s="367">
        <v>761666.6666666636</v>
      </c>
      <c r="X3474" s="384">
        <v>36321.687937854877</v>
      </c>
      <c r="Y3474" s="386">
        <v>456.99999999999812</v>
      </c>
      <c r="Z3474" s="367"/>
      <c r="AA3474" s="367"/>
      <c r="AB3474" s="367"/>
      <c r="AC3474" s="367"/>
      <c r="AD3474" s="367"/>
      <c r="AE3474" s="367"/>
      <c r="AF3474" s="367"/>
      <c r="AG3474" s="367"/>
      <c r="AH3474" s="367"/>
      <c r="AI3474" s="367"/>
      <c r="AJ3474" s="367"/>
      <c r="AK3474" s="367"/>
      <c r="AL3474" s="367"/>
      <c r="AM3474" s="367"/>
      <c r="AN3474" s="367"/>
      <c r="AO3474" s="367"/>
      <c r="AP3474" s="367"/>
      <c r="AQ3474" s="367"/>
      <c r="AR3474" s="367"/>
      <c r="AS3474" s="367"/>
      <c r="AT3474" s="367"/>
    </row>
    <row r="3475" spans="2:46" ht="13.8">
      <c r="B3475" s="26">
        <v>76.333333333333314</v>
      </c>
      <c r="C3475" s="363">
        <v>159.24339808037365</v>
      </c>
      <c r="D3475" s="367">
        <v>457.99999999999989</v>
      </c>
      <c r="E3475" s="367">
        <v>21302.325581395464</v>
      </c>
      <c r="F3475" s="367">
        <v>-25810.320868468283</v>
      </c>
      <c r="G3475" s="367">
        <v>458.0000000000025</v>
      </c>
      <c r="H3475" s="367">
        <v>114500</v>
      </c>
      <c r="I3475" s="384">
        <v>-324655.42466338875</v>
      </c>
      <c r="J3475" s="367">
        <v>457.99999999999994</v>
      </c>
      <c r="K3475" s="367">
        <v>27757.5757575756</v>
      </c>
      <c r="L3475" s="384">
        <v>16191.440771480817</v>
      </c>
      <c r="M3475" s="367">
        <v>457.99999999999739</v>
      </c>
      <c r="N3475" s="367">
        <v>458</v>
      </c>
      <c r="O3475" s="384">
        <v>-186.33661007327049</v>
      </c>
      <c r="P3475" s="367">
        <v>6.641</v>
      </c>
      <c r="Q3475" s="367">
        <v>458</v>
      </c>
      <c r="R3475" s="384">
        <v>332.04205885778742</v>
      </c>
      <c r="S3475" s="367">
        <v>6.4119999999999999</v>
      </c>
      <c r="T3475" s="367">
        <v>15793.103448275955</v>
      </c>
      <c r="U3475" s="384">
        <v>7931.3394788642963</v>
      </c>
      <c r="V3475" s="367">
        <v>458.00000000000267</v>
      </c>
      <c r="W3475" s="367">
        <v>763333.33333333023</v>
      </c>
      <c r="X3475" s="384">
        <v>36399.076797310561</v>
      </c>
      <c r="Y3475" s="386">
        <v>457.99999999999812</v>
      </c>
      <c r="Z3475" s="367"/>
      <c r="AA3475" s="367"/>
      <c r="AB3475" s="367"/>
      <c r="AC3475" s="367"/>
      <c r="AD3475" s="367"/>
      <c r="AE3475" s="367"/>
      <c r="AF3475" s="367"/>
      <c r="AG3475" s="367"/>
      <c r="AH3475" s="367"/>
      <c r="AI3475" s="367"/>
      <c r="AJ3475" s="367"/>
      <c r="AK3475" s="367"/>
      <c r="AL3475" s="367"/>
      <c r="AM3475" s="367"/>
      <c r="AN3475" s="367"/>
      <c r="AO3475" s="367"/>
      <c r="AP3475" s="367"/>
      <c r="AQ3475" s="367"/>
      <c r="AR3475" s="367"/>
      <c r="AS3475" s="367"/>
      <c r="AT3475" s="367"/>
    </row>
    <row r="3476" spans="2:46" ht="13.8">
      <c r="B3476" s="26">
        <v>76.499999999999986</v>
      </c>
      <c r="C3476" s="363">
        <v>159.59074280250286</v>
      </c>
      <c r="D3476" s="367">
        <v>458.99999999999989</v>
      </c>
      <c r="E3476" s="367">
        <v>21348.837209302441</v>
      </c>
      <c r="F3476" s="367">
        <v>-25939.256716907516</v>
      </c>
      <c r="G3476" s="367">
        <v>459.0000000000025</v>
      </c>
      <c r="H3476" s="367">
        <v>114750</v>
      </c>
      <c r="I3476" s="384">
        <v>-326218.76989315735</v>
      </c>
      <c r="J3476" s="367">
        <v>458.99999999999994</v>
      </c>
      <c r="K3476" s="367">
        <v>27818.18181818166</v>
      </c>
      <c r="L3476" s="384">
        <v>16171.235521514034</v>
      </c>
      <c r="M3476" s="367">
        <v>458.99999999999739</v>
      </c>
      <c r="N3476" s="367">
        <v>459</v>
      </c>
      <c r="O3476" s="384">
        <v>-187.64279052798895</v>
      </c>
      <c r="P3476" s="367">
        <v>6.6555</v>
      </c>
      <c r="Q3476" s="367">
        <v>459</v>
      </c>
      <c r="R3476" s="384">
        <v>332.34259639390166</v>
      </c>
      <c r="S3476" s="367">
        <v>6.4260000000000002</v>
      </c>
      <c r="T3476" s="367">
        <v>15827.586206896645</v>
      </c>
      <c r="U3476" s="384">
        <v>7892.3394488444528</v>
      </c>
      <c r="V3476" s="367">
        <v>459.00000000000273</v>
      </c>
      <c r="W3476" s="367">
        <v>764999.99999999686</v>
      </c>
      <c r="X3476" s="384">
        <v>36476.456531569951</v>
      </c>
      <c r="Y3476" s="386">
        <v>458.99999999999807</v>
      </c>
      <c r="Z3476" s="367"/>
      <c r="AA3476" s="367"/>
      <c r="AB3476" s="367"/>
      <c r="AC3476" s="367"/>
      <c r="AD3476" s="367"/>
      <c r="AE3476" s="367"/>
      <c r="AF3476" s="367"/>
      <c r="AG3476" s="367"/>
      <c r="AH3476" s="367"/>
      <c r="AI3476" s="367"/>
      <c r="AJ3476" s="367"/>
      <c r="AK3476" s="367"/>
      <c r="AL3476" s="367"/>
      <c r="AM3476" s="367"/>
      <c r="AN3476" s="367"/>
      <c r="AO3476" s="367"/>
      <c r="AP3476" s="367"/>
      <c r="AQ3476" s="367"/>
      <c r="AR3476" s="367"/>
      <c r="AS3476" s="367"/>
      <c r="AT3476" s="367"/>
    </row>
    <row r="3477" spans="2:46" ht="13.8">
      <c r="B3477" s="26">
        <v>76.666666666666657</v>
      </c>
      <c r="C3477" s="363">
        <v>159.9380860070427</v>
      </c>
      <c r="D3477" s="367">
        <v>459.99999999999994</v>
      </c>
      <c r="E3477" s="367">
        <v>21395.348837209418</v>
      </c>
      <c r="F3477" s="367">
        <v>-26068.508824327419</v>
      </c>
      <c r="G3477" s="367">
        <v>460.0000000000025</v>
      </c>
      <c r="H3477" s="367">
        <v>115000</v>
      </c>
      <c r="I3477" s="384">
        <v>-327785.83839347382</v>
      </c>
      <c r="J3477" s="367">
        <v>459.99999999999994</v>
      </c>
      <c r="K3477" s="367">
        <v>27878.78787878772</v>
      </c>
      <c r="L3477" s="384">
        <v>16150.788189888281</v>
      </c>
      <c r="M3477" s="367">
        <v>459.99999999999739</v>
      </c>
      <c r="N3477" s="367">
        <v>460</v>
      </c>
      <c r="O3477" s="384">
        <v>-188.95288964049001</v>
      </c>
      <c r="P3477" s="367">
        <v>6.67</v>
      </c>
      <c r="Q3477" s="367">
        <v>460</v>
      </c>
      <c r="R3477" s="384">
        <v>332.64128449591931</v>
      </c>
      <c r="S3477" s="367">
        <v>6.4399999999999995</v>
      </c>
      <c r="T3477" s="367">
        <v>15862.068965517336</v>
      </c>
      <c r="U3477" s="384">
        <v>7853.0940272554308</v>
      </c>
      <c r="V3477" s="367">
        <v>460.00000000000273</v>
      </c>
      <c r="W3477" s="367">
        <v>766666.66666666348</v>
      </c>
      <c r="X3477" s="384">
        <v>36553.827140633068</v>
      </c>
      <c r="Y3477" s="386">
        <v>459.99999999999807</v>
      </c>
      <c r="Z3477" s="367"/>
      <c r="AA3477" s="367"/>
      <c r="AB3477" s="367"/>
      <c r="AC3477" s="367"/>
      <c r="AD3477" s="367"/>
      <c r="AE3477" s="367"/>
      <c r="AF3477" s="367"/>
      <c r="AG3477" s="367"/>
      <c r="AH3477" s="367"/>
      <c r="AI3477" s="367"/>
      <c r="AJ3477" s="367"/>
      <c r="AK3477" s="367"/>
      <c r="AL3477" s="367"/>
      <c r="AM3477" s="367"/>
      <c r="AN3477" s="367"/>
      <c r="AO3477" s="367"/>
      <c r="AP3477" s="367"/>
      <c r="AQ3477" s="367"/>
      <c r="AR3477" s="367"/>
      <c r="AS3477" s="367"/>
      <c r="AT3477" s="367"/>
    </row>
    <row r="3478" spans="2:46" ht="13.8">
      <c r="B3478" s="26">
        <v>76.833333333333329</v>
      </c>
      <c r="C3478" s="363">
        <v>160.28542769399306</v>
      </c>
      <c r="D3478" s="367">
        <v>460.99999999999994</v>
      </c>
      <c r="E3478" s="367">
        <v>21441.860465116395</v>
      </c>
      <c r="F3478" s="367">
        <v>-26198.077190727985</v>
      </c>
      <c r="G3478" s="367">
        <v>461.0000000000025</v>
      </c>
      <c r="H3478" s="367">
        <v>115250</v>
      </c>
      <c r="I3478" s="384">
        <v>-329356.63016433828</v>
      </c>
      <c r="J3478" s="367">
        <v>460.99999999999994</v>
      </c>
      <c r="K3478" s="367">
        <v>27939.39393939378</v>
      </c>
      <c r="L3478" s="384">
        <v>16130.098776603551</v>
      </c>
      <c r="M3478" s="367">
        <v>460.99999999999739</v>
      </c>
      <c r="N3478" s="367">
        <v>461</v>
      </c>
      <c r="O3478" s="384">
        <v>-190.26690741077377</v>
      </c>
      <c r="P3478" s="367">
        <v>6.6845000000000008</v>
      </c>
      <c r="Q3478" s="367">
        <v>461</v>
      </c>
      <c r="R3478" s="384">
        <v>332.93812316384054</v>
      </c>
      <c r="S3478" s="367">
        <v>6.4539999999999997</v>
      </c>
      <c r="T3478" s="367">
        <v>15896.551724138026</v>
      </c>
      <c r="U3478" s="384">
        <v>7813.6032140972311</v>
      </c>
      <c r="V3478" s="367">
        <v>461.00000000000273</v>
      </c>
      <c r="W3478" s="367">
        <v>768333.33333333011</v>
      </c>
      <c r="X3478" s="384">
        <v>36631.18862449989</v>
      </c>
      <c r="Y3478" s="386">
        <v>460.99999999999801</v>
      </c>
      <c r="Z3478" s="367"/>
      <c r="AA3478" s="367"/>
      <c r="AB3478" s="367"/>
      <c r="AC3478" s="367"/>
      <c r="AD3478" s="367"/>
      <c r="AE3478" s="367"/>
      <c r="AF3478" s="367"/>
      <c r="AG3478" s="367"/>
      <c r="AH3478" s="367"/>
      <c r="AI3478" s="367"/>
      <c r="AJ3478" s="367"/>
      <c r="AK3478" s="367"/>
      <c r="AL3478" s="367"/>
      <c r="AM3478" s="367"/>
      <c r="AN3478" s="367"/>
      <c r="AO3478" s="367"/>
      <c r="AP3478" s="367"/>
      <c r="AQ3478" s="367"/>
      <c r="AR3478" s="367"/>
      <c r="AS3478" s="367"/>
      <c r="AT3478" s="367"/>
    </row>
    <row r="3479" spans="2:46" ht="13.8">
      <c r="B3479" s="26">
        <v>77</v>
      </c>
      <c r="C3479" s="363">
        <v>160.63276786335396</v>
      </c>
      <c r="D3479" s="367">
        <v>462</v>
      </c>
      <c r="E3479" s="367">
        <v>21488.372093023372</v>
      </c>
      <c r="F3479" s="367">
        <v>-26327.961816109215</v>
      </c>
      <c r="G3479" s="367">
        <v>462.0000000000025</v>
      </c>
      <c r="H3479" s="367">
        <v>115500</v>
      </c>
      <c r="I3479" s="384">
        <v>-330931.14520575083</v>
      </c>
      <c r="J3479" s="367">
        <v>461.99999999999994</v>
      </c>
      <c r="K3479" s="367">
        <v>27999.99999999984</v>
      </c>
      <c r="L3479" s="384">
        <v>16109.167281659849</v>
      </c>
      <c r="M3479" s="367">
        <v>461.99999999999739</v>
      </c>
      <c r="N3479" s="367">
        <v>462</v>
      </c>
      <c r="O3479" s="384">
        <v>-191.58484383883996</v>
      </c>
      <c r="P3479" s="367">
        <v>6.6989999999999998</v>
      </c>
      <c r="Q3479" s="367">
        <v>462</v>
      </c>
      <c r="R3479" s="384">
        <v>333.23311239766525</v>
      </c>
      <c r="S3479" s="367">
        <v>6.468</v>
      </c>
      <c r="T3479" s="367">
        <v>15931.034482758716</v>
      </c>
      <c r="U3479" s="384">
        <v>7773.8670093698529</v>
      </c>
      <c r="V3479" s="367">
        <v>462.00000000000273</v>
      </c>
      <c r="W3479" s="367">
        <v>769999.99999999674</v>
      </c>
      <c r="X3479" s="384">
        <v>36708.540983170438</v>
      </c>
      <c r="Y3479" s="386">
        <v>461.99999999999801</v>
      </c>
      <c r="Z3479" s="367"/>
      <c r="AA3479" s="367"/>
      <c r="AB3479" s="367"/>
      <c r="AC3479" s="367"/>
      <c r="AD3479" s="367"/>
      <c r="AE3479" s="367"/>
      <c r="AF3479" s="367"/>
      <c r="AG3479" s="367"/>
      <c r="AH3479" s="367"/>
      <c r="AI3479" s="367"/>
      <c r="AJ3479" s="367"/>
      <c r="AK3479" s="367"/>
      <c r="AL3479" s="367"/>
      <c r="AM3479" s="367"/>
      <c r="AN3479" s="367"/>
      <c r="AO3479" s="367"/>
      <c r="AP3479" s="367"/>
      <c r="AQ3479" s="367"/>
      <c r="AR3479" s="367"/>
      <c r="AS3479" s="367"/>
      <c r="AT3479" s="367"/>
    </row>
    <row r="3480" spans="2:46" ht="13.8">
      <c r="B3480" s="26">
        <v>77.166666666666671</v>
      </c>
      <c r="C3480" s="363">
        <v>160.98010651512539</v>
      </c>
      <c r="D3480" s="367">
        <v>463</v>
      </c>
      <c r="E3480" s="367">
        <v>21534.883720930349</v>
      </c>
      <c r="F3480" s="367">
        <v>-26458.162700471112</v>
      </c>
      <c r="G3480" s="367">
        <v>463.0000000000025</v>
      </c>
      <c r="H3480" s="367">
        <v>115750</v>
      </c>
      <c r="I3480" s="384">
        <v>-332509.38351771137</v>
      </c>
      <c r="J3480" s="367">
        <v>462.99999999999994</v>
      </c>
      <c r="K3480" s="367">
        <v>28060.6060606059</v>
      </c>
      <c r="L3480" s="384">
        <v>16087.993705057177</v>
      </c>
      <c r="M3480" s="367">
        <v>462.99999999999739</v>
      </c>
      <c r="N3480" s="367">
        <v>463</v>
      </c>
      <c r="O3480" s="384">
        <v>-192.90669892468887</v>
      </c>
      <c r="P3480" s="367">
        <v>6.7134999999999998</v>
      </c>
      <c r="Q3480" s="367">
        <v>463</v>
      </c>
      <c r="R3480" s="384">
        <v>333.52625219739355</v>
      </c>
      <c r="S3480" s="367">
        <v>6.4820000000000002</v>
      </c>
      <c r="T3480" s="367">
        <v>15965.517241379406</v>
      </c>
      <c r="U3480" s="384">
        <v>7733.8854130732934</v>
      </c>
      <c r="V3480" s="367">
        <v>463.00000000000279</v>
      </c>
      <c r="W3480" s="367">
        <v>771666.66666666337</v>
      </c>
      <c r="X3480" s="384">
        <v>36785.884216644707</v>
      </c>
      <c r="Y3480" s="386">
        <v>462.99999999999801</v>
      </c>
      <c r="Z3480" s="367"/>
      <c r="AA3480" s="367"/>
      <c r="AB3480" s="367"/>
      <c r="AC3480" s="367"/>
      <c r="AD3480" s="367"/>
      <c r="AE3480" s="367"/>
      <c r="AF3480" s="367"/>
      <c r="AG3480" s="367"/>
      <c r="AH3480" s="367"/>
      <c r="AI3480" s="367"/>
      <c r="AJ3480" s="367"/>
      <c r="AK3480" s="367"/>
      <c r="AL3480" s="367"/>
      <c r="AM3480" s="367"/>
      <c r="AN3480" s="367"/>
      <c r="AO3480" s="367"/>
      <c r="AP3480" s="367"/>
      <c r="AQ3480" s="367"/>
      <c r="AR3480" s="367"/>
      <c r="AS3480" s="367"/>
      <c r="AT3480" s="367"/>
    </row>
    <row r="3481" spans="2:46" ht="13.8">
      <c r="B3481" s="26">
        <v>77.333333333333343</v>
      </c>
      <c r="C3481" s="363">
        <v>161.32744364930738</v>
      </c>
      <c r="D3481" s="367">
        <v>464.00000000000006</v>
      </c>
      <c r="E3481" s="367">
        <v>21581.395348837326</v>
      </c>
      <c r="F3481" s="367">
        <v>-26588.679843813672</v>
      </c>
      <c r="G3481" s="367">
        <v>464.0000000000025</v>
      </c>
      <c r="H3481" s="367">
        <v>116000</v>
      </c>
      <c r="I3481" s="384">
        <v>-334091.34510021983</v>
      </c>
      <c r="J3481" s="367">
        <v>463.99999999999994</v>
      </c>
      <c r="K3481" s="367">
        <v>28121.21212121196</v>
      </c>
      <c r="L3481" s="384">
        <v>16066.578046795532</v>
      </c>
      <c r="M3481" s="367">
        <v>463.99999999999739</v>
      </c>
      <c r="N3481" s="367">
        <v>464</v>
      </c>
      <c r="O3481" s="384">
        <v>-194.23247266832036</v>
      </c>
      <c r="P3481" s="367">
        <v>6.7279999999999998</v>
      </c>
      <c r="Q3481" s="367">
        <v>464</v>
      </c>
      <c r="R3481" s="384">
        <v>333.8175425630252</v>
      </c>
      <c r="S3481" s="367">
        <v>6.4960000000000004</v>
      </c>
      <c r="T3481" s="367">
        <v>16000.000000000096</v>
      </c>
      <c r="U3481" s="384">
        <v>7693.6584252075572</v>
      </c>
      <c r="V3481" s="367">
        <v>464.00000000000279</v>
      </c>
      <c r="W3481" s="367">
        <v>773333.33333333</v>
      </c>
      <c r="X3481" s="384">
        <v>36863.218324922673</v>
      </c>
      <c r="Y3481" s="386">
        <v>463.99999999999795</v>
      </c>
      <c r="Z3481" s="367"/>
      <c r="AA3481" s="367"/>
      <c r="AB3481" s="367"/>
      <c r="AC3481" s="367"/>
      <c r="AD3481" s="367"/>
      <c r="AE3481" s="367"/>
      <c r="AF3481" s="367"/>
      <c r="AG3481" s="367"/>
      <c r="AH3481" s="367"/>
      <c r="AI3481" s="367"/>
      <c r="AJ3481" s="367"/>
      <c r="AK3481" s="367"/>
      <c r="AL3481" s="367"/>
      <c r="AM3481" s="367"/>
      <c r="AN3481" s="367"/>
      <c r="AO3481" s="367"/>
      <c r="AP3481" s="367"/>
      <c r="AQ3481" s="367"/>
      <c r="AR3481" s="367"/>
      <c r="AS3481" s="367"/>
      <c r="AT3481" s="367"/>
    </row>
    <row r="3482" spans="2:46" ht="13.8">
      <c r="B3482" s="26">
        <v>77.500000000000014</v>
      </c>
      <c r="C3482" s="363">
        <v>161.67477926589993</v>
      </c>
      <c r="D3482" s="367">
        <v>465.00000000000006</v>
      </c>
      <c r="E3482" s="367">
        <v>21627.906976744303</v>
      </c>
      <c r="F3482" s="367">
        <v>-26719.513246136903</v>
      </c>
      <c r="G3482" s="367">
        <v>465.0000000000025</v>
      </c>
      <c r="H3482" s="367">
        <v>116250</v>
      </c>
      <c r="I3482" s="384">
        <v>-335677.02995327627</v>
      </c>
      <c r="J3482" s="367">
        <v>464.99999999999994</v>
      </c>
      <c r="K3482" s="367">
        <v>28181.81818181802</v>
      </c>
      <c r="L3482" s="384">
        <v>16044.920306874916</v>
      </c>
      <c r="M3482" s="367">
        <v>464.99999999999739</v>
      </c>
      <c r="N3482" s="367">
        <v>465</v>
      </c>
      <c r="O3482" s="384">
        <v>-195.56216506973453</v>
      </c>
      <c r="P3482" s="367">
        <v>6.7425000000000006</v>
      </c>
      <c r="Q3482" s="367">
        <v>465</v>
      </c>
      <c r="R3482" s="384">
        <v>334.10698349456032</v>
      </c>
      <c r="S3482" s="367">
        <v>6.51</v>
      </c>
      <c r="T3482" s="367">
        <v>16034.482758620787</v>
      </c>
      <c r="U3482" s="384">
        <v>7653.1860457726425</v>
      </c>
      <c r="V3482" s="367">
        <v>465.00000000000279</v>
      </c>
      <c r="W3482" s="367">
        <v>774999.99999999662</v>
      </c>
      <c r="X3482" s="384">
        <v>36940.54330800438</v>
      </c>
      <c r="Y3482" s="386">
        <v>464.99999999999795</v>
      </c>
      <c r="Z3482" s="367"/>
      <c r="AA3482" s="367"/>
      <c r="AB3482" s="367"/>
      <c r="AC3482" s="367"/>
      <c r="AD3482" s="367"/>
      <c r="AE3482" s="367"/>
      <c r="AF3482" s="367"/>
      <c r="AG3482" s="367"/>
      <c r="AH3482" s="367"/>
      <c r="AI3482" s="367"/>
      <c r="AJ3482" s="367"/>
      <c r="AK3482" s="367"/>
      <c r="AL3482" s="367"/>
      <c r="AM3482" s="367"/>
      <c r="AN3482" s="367"/>
      <c r="AO3482" s="367"/>
      <c r="AP3482" s="367"/>
      <c r="AQ3482" s="367"/>
      <c r="AR3482" s="367"/>
      <c r="AS3482" s="367"/>
      <c r="AT3482" s="367"/>
    </row>
    <row r="3483" spans="2:46" ht="13.8">
      <c r="B3483" s="26">
        <v>77.666666666666686</v>
      </c>
      <c r="C3483" s="363">
        <v>162.02211336490302</v>
      </c>
      <c r="D3483" s="367">
        <v>466.00000000000011</v>
      </c>
      <c r="E3483" s="367">
        <v>21674.41860465128</v>
      </c>
      <c r="F3483" s="367">
        <v>-26850.66290744079</v>
      </c>
      <c r="G3483" s="367">
        <v>466.0000000000025</v>
      </c>
      <c r="H3483" s="367">
        <v>116500</v>
      </c>
      <c r="I3483" s="384">
        <v>-337266.43807688076</v>
      </c>
      <c r="J3483" s="367">
        <v>465.99999999999994</v>
      </c>
      <c r="K3483" s="367">
        <v>28242.42424242408</v>
      </c>
      <c r="L3483" s="384">
        <v>16023.020485295323</v>
      </c>
      <c r="M3483" s="367">
        <v>465.99999999999739</v>
      </c>
      <c r="N3483" s="367">
        <v>466</v>
      </c>
      <c r="O3483" s="384">
        <v>-196.89577612893115</v>
      </c>
      <c r="P3483" s="367">
        <v>6.7569999999999997</v>
      </c>
      <c r="Q3483" s="367">
        <v>466</v>
      </c>
      <c r="R3483" s="384">
        <v>334.39457499199909</v>
      </c>
      <c r="S3483" s="367">
        <v>6.524</v>
      </c>
      <c r="T3483" s="367">
        <v>16068.965517241477</v>
      </c>
      <c r="U3483" s="384">
        <v>7612.4682747685456</v>
      </c>
      <c r="V3483" s="367">
        <v>466.00000000000284</v>
      </c>
      <c r="W3483" s="367">
        <v>776666.66666666325</v>
      </c>
      <c r="X3483" s="384">
        <v>37017.859165889793</v>
      </c>
      <c r="Y3483" s="386">
        <v>465.9999999999979</v>
      </c>
      <c r="Z3483" s="367"/>
      <c r="AA3483" s="367"/>
      <c r="AB3483" s="367"/>
      <c r="AC3483" s="367"/>
      <c r="AD3483" s="367"/>
      <c r="AE3483" s="367"/>
      <c r="AF3483" s="367"/>
      <c r="AG3483" s="367"/>
      <c r="AH3483" s="367"/>
      <c r="AI3483" s="367"/>
      <c r="AJ3483" s="367"/>
      <c r="AK3483" s="367"/>
      <c r="AL3483" s="367"/>
      <c r="AM3483" s="367"/>
      <c r="AN3483" s="367"/>
      <c r="AO3483" s="367"/>
      <c r="AP3483" s="367"/>
      <c r="AQ3483" s="367"/>
      <c r="AR3483" s="367"/>
      <c r="AS3483" s="367"/>
      <c r="AT3483" s="367"/>
    </row>
    <row r="3484" spans="2:46" ht="13.8">
      <c r="B3484" s="26">
        <v>77.833333333333357</v>
      </c>
      <c r="C3484" s="363">
        <v>162.36944594631663</v>
      </c>
      <c r="D3484" s="367">
        <v>467.00000000000011</v>
      </c>
      <c r="E3484" s="367">
        <v>21720.930232558258</v>
      </c>
      <c r="F3484" s="367">
        <v>-26982.128827725359</v>
      </c>
      <c r="G3484" s="367">
        <v>467.00000000000256</v>
      </c>
      <c r="H3484" s="367">
        <v>116750</v>
      </c>
      <c r="I3484" s="384">
        <v>-338859.56947103329</v>
      </c>
      <c r="J3484" s="367">
        <v>466.99999999999994</v>
      </c>
      <c r="K3484" s="367">
        <v>28303.03030303014</v>
      </c>
      <c r="L3484" s="384">
        <v>16000.878582056761</v>
      </c>
      <c r="M3484" s="367">
        <v>466.99999999999739</v>
      </c>
      <c r="N3484" s="367">
        <v>467</v>
      </c>
      <c r="O3484" s="384">
        <v>-198.23330584591051</v>
      </c>
      <c r="P3484" s="367">
        <v>6.7714999999999996</v>
      </c>
      <c r="Q3484" s="367">
        <v>467</v>
      </c>
      <c r="R3484" s="384">
        <v>334.68031705534122</v>
      </c>
      <c r="S3484" s="367">
        <v>6.5379999999999994</v>
      </c>
      <c r="T3484" s="367">
        <v>16103.448275862167</v>
      </c>
      <c r="U3484" s="384">
        <v>7571.5051121952738</v>
      </c>
      <c r="V3484" s="367">
        <v>467.00000000000284</v>
      </c>
      <c r="W3484" s="367">
        <v>778333.33333332988</v>
      </c>
      <c r="X3484" s="384">
        <v>37095.165898578925</v>
      </c>
      <c r="Y3484" s="386">
        <v>466.9999999999979</v>
      </c>
      <c r="Z3484" s="367"/>
      <c r="AA3484" s="367"/>
      <c r="AB3484" s="367"/>
      <c r="AC3484" s="367"/>
      <c r="AD3484" s="367"/>
      <c r="AE3484" s="367"/>
      <c r="AF3484" s="367"/>
      <c r="AG3484" s="367"/>
      <c r="AH3484" s="367"/>
      <c r="AI3484" s="367"/>
      <c r="AJ3484" s="367"/>
      <c r="AK3484" s="367"/>
      <c r="AL3484" s="367"/>
      <c r="AM3484" s="367"/>
      <c r="AN3484" s="367"/>
      <c r="AO3484" s="367"/>
      <c r="AP3484" s="367"/>
      <c r="AQ3484" s="367"/>
      <c r="AR3484" s="367"/>
      <c r="AS3484" s="367"/>
      <c r="AT3484" s="367"/>
    </row>
    <row r="3485" spans="2:46" ht="13.8">
      <c r="B3485" s="26">
        <v>78.000000000000028</v>
      </c>
      <c r="C3485" s="363">
        <v>162.71677701014082</v>
      </c>
      <c r="D3485" s="367">
        <v>468.00000000000017</v>
      </c>
      <c r="E3485" s="367">
        <v>21767.441860465235</v>
      </c>
      <c r="F3485" s="367">
        <v>-27113.91100699058</v>
      </c>
      <c r="G3485" s="367">
        <v>468.00000000000256</v>
      </c>
      <c r="H3485" s="367">
        <v>117000</v>
      </c>
      <c r="I3485" s="384">
        <v>-340456.42413573386</v>
      </c>
      <c r="J3485" s="367">
        <v>468</v>
      </c>
      <c r="K3485" s="367">
        <v>28363.6363636362</v>
      </c>
      <c r="L3485" s="384">
        <v>15978.494597159226</v>
      </c>
      <c r="M3485" s="367">
        <v>467.99999999999739</v>
      </c>
      <c r="N3485" s="367">
        <v>468</v>
      </c>
      <c r="O3485" s="384">
        <v>-199.5747542206725</v>
      </c>
      <c r="P3485" s="367">
        <v>6.7860000000000005</v>
      </c>
      <c r="Q3485" s="367">
        <v>468</v>
      </c>
      <c r="R3485" s="384">
        <v>334.96420968458693</v>
      </c>
      <c r="S3485" s="367">
        <v>6.5519999999999996</v>
      </c>
      <c r="T3485" s="367">
        <v>16137.931034482857</v>
      </c>
      <c r="U3485" s="384">
        <v>7530.2965580528225</v>
      </c>
      <c r="V3485" s="367">
        <v>468.00000000000284</v>
      </c>
      <c r="W3485" s="367">
        <v>779999.99999999651</v>
      </c>
      <c r="X3485" s="384">
        <v>37172.46350607177</v>
      </c>
      <c r="Y3485" s="386">
        <v>467.99999999999784</v>
      </c>
      <c r="Z3485" s="367"/>
      <c r="AA3485" s="367"/>
      <c r="AB3485" s="367"/>
      <c r="AC3485" s="367"/>
      <c r="AD3485" s="367"/>
      <c r="AE3485" s="367"/>
      <c r="AF3485" s="367"/>
      <c r="AG3485" s="367"/>
      <c r="AH3485" s="367"/>
      <c r="AI3485" s="367"/>
      <c r="AJ3485" s="367"/>
      <c r="AK3485" s="367"/>
      <c r="AL3485" s="367"/>
      <c r="AM3485" s="367"/>
      <c r="AN3485" s="367"/>
      <c r="AO3485" s="367"/>
      <c r="AP3485" s="367"/>
      <c r="AQ3485" s="367"/>
      <c r="AR3485" s="367"/>
      <c r="AS3485" s="367"/>
      <c r="AT3485" s="367"/>
    </row>
    <row r="3486" spans="2:46" ht="13.8">
      <c r="B3486" s="26">
        <v>78.1666666666667</v>
      </c>
      <c r="C3486" s="363">
        <v>163.06410655637552</v>
      </c>
      <c r="D3486" s="367">
        <v>469.00000000000017</v>
      </c>
      <c r="E3486" s="367">
        <v>21813.953488372212</v>
      </c>
      <c r="F3486" s="367">
        <v>-27246.009445236472</v>
      </c>
      <c r="G3486" s="367">
        <v>469.00000000000256</v>
      </c>
      <c r="H3486" s="367">
        <v>117250</v>
      </c>
      <c r="I3486" s="384">
        <v>-342057.00207098236</v>
      </c>
      <c r="J3486" s="367">
        <v>469</v>
      </c>
      <c r="K3486" s="367">
        <v>28424.24242424226</v>
      </c>
      <c r="L3486" s="384">
        <v>15955.868530602718</v>
      </c>
      <c r="M3486" s="367">
        <v>468.99999999999733</v>
      </c>
      <c r="N3486" s="367">
        <v>469</v>
      </c>
      <c r="O3486" s="384">
        <v>-200.92012125321702</v>
      </c>
      <c r="P3486" s="367">
        <v>6.8005000000000004</v>
      </c>
      <c r="Q3486" s="367">
        <v>469</v>
      </c>
      <c r="R3486" s="384">
        <v>335.24625287973618</v>
      </c>
      <c r="S3486" s="367">
        <v>6.5659999999999998</v>
      </c>
      <c r="T3486" s="367">
        <v>16172.413793103548</v>
      </c>
      <c r="U3486" s="384">
        <v>7488.8426123411919</v>
      </c>
      <c r="V3486" s="367">
        <v>469.00000000000284</v>
      </c>
      <c r="W3486" s="367">
        <v>781666.66666666314</v>
      </c>
      <c r="X3486" s="384">
        <v>37249.751988368327</v>
      </c>
      <c r="Y3486" s="386">
        <v>468.99999999999784</v>
      </c>
      <c r="Z3486" s="367"/>
      <c r="AA3486" s="367"/>
      <c r="AB3486" s="367"/>
      <c r="AC3486" s="367"/>
      <c r="AD3486" s="367"/>
      <c r="AE3486" s="367"/>
      <c r="AF3486" s="367"/>
      <c r="AG3486" s="367"/>
      <c r="AH3486" s="367"/>
      <c r="AI3486" s="367"/>
      <c r="AJ3486" s="367"/>
      <c r="AK3486" s="367"/>
      <c r="AL3486" s="367"/>
      <c r="AM3486" s="367"/>
      <c r="AN3486" s="367"/>
      <c r="AO3486" s="367"/>
      <c r="AP3486" s="367"/>
      <c r="AQ3486" s="367"/>
      <c r="AR3486" s="367"/>
      <c r="AS3486" s="367"/>
      <c r="AT3486" s="367"/>
    </row>
    <row r="3487" spans="2:46" ht="13.8">
      <c r="B3487" s="26">
        <v>78.333333333333371</v>
      </c>
      <c r="C3487" s="363">
        <v>163.4114345850208</v>
      </c>
      <c r="D3487" s="367">
        <v>470.00000000000023</v>
      </c>
      <c r="E3487" s="367">
        <v>21860.465116279189</v>
      </c>
      <c r="F3487" s="367">
        <v>-27378.424142463024</v>
      </c>
      <c r="G3487" s="367">
        <v>470.00000000000256</v>
      </c>
      <c r="H3487" s="367">
        <v>117500</v>
      </c>
      <c r="I3487" s="384">
        <v>-343661.30327677884</v>
      </c>
      <c r="J3487" s="367">
        <v>470</v>
      </c>
      <c r="K3487" s="367">
        <v>28484.84848484832</v>
      </c>
      <c r="L3487" s="384">
        <v>15933.000382387236</v>
      </c>
      <c r="M3487" s="367">
        <v>469.99999999999733</v>
      </c>
      <c r="N3487" s="367">
        <v>470</v>
      </c>
      <c r="O3487" s="384">
        <v>-202.26940694354411</v>
      </c>
      <c r="P3487" s="367">
        <v>6.8149999999999995</v>
      </c>
      <c r="Q3487" s="367">
        <v>470</v>
      </c>
      <c r="R3487" s="384">
        <v>335.52644664078883</v>
      </c>
      <c r="S3487" s="367">
        <v>6.58</v>
      </c>
      <c r="T3487" s="367">
        <v>16206.896551724238</v>
      </c>
      <c r="U3487" s="384">
        <v>7447.1432750603808</v>
      </c>
      <c r="V3487" s="367">
        <v>470.0000000000029</v>
      </c>
      <c r="W3487" s="367">
        <v>783333.33333332976</v>
      </c>
      <c r="X3487" s="384">
        <v>37327.031345468618</v>
      </c>
      <c r="Y3487" s="386">
        <v>469.99999999999784</v>
      </c>
      <c r="Z3487" s="367"/>
      <c r="AA3487" s="367"/>
      <c r="AB3487" s="367"/>
      <c r="AC3487" s="367"/>
      <c r="AD3487" s="367"/>
      <c r="AE3487" s="367"/>
      <c r="AF3487" s="367"/>
      <c r="AG3487" s="367"/>
      <c r="AH3487" s="367"/>
      <c r="AI3487" s="367"/>
      <c r="AJ3487" s="367"/>
      <c r="AK3487" s="367"/>
      <c r="AL3487" s="367"/>
      <c r="AM3487" s="367"/>
      <c r="AN3487" s="367"/>
      <c r="AO3487" s="367"/>
      <c r="AP3487" s="367"/>
      <c r="AQ3487" s="367"/>
      <c r="AR3487" s="367"/>
      <c r="AS3487" s="367"/>
      <c r="AT3487" s="367"/>
    </row>
    <row r="3488" spans="2:46" ht="13.8">
      <c r="B3488" s="26">
        <v>78.500000000000043</v>
      </c>
      <c r="C3488" s="363">
        <v>163.7587610960766</v>
      </c>
      <c r="D3488" s="367">
        <v>471.00000000000023</v>
      </c>
      <c r="E3488" s="367">
        <v>21906.976744186166</v>
      </c>
      <c r="F3488" s="367">
        <v>-27511.155098670242</v>
      </c>
      <c r="G3488" s="367">
        <v>471.00000000000256</v>
      </c>
      <c r="H3488" s="367">
        <v>117750</v>
      </c>
      <c r="I3488" s="384">
        <v>-345269.32775312336</v>
      </c>
      <c r="J3488" s="367">
        <v>471</v>
      </c>
      <c r="K3488" s="367">
        <v>28545.45454545438</v>
      </c>
      <c r="L3488" s="384">
        <v>15909.890152512784</v>
      </c>
      <c r="M3488" s="367">
        <v>470.99999999999733</v>
      </c>
      <c r="N3488" s="367">
        <v>471</v>
      </c>
      <c r="O3488" s="384">
        <v>-203.6226112916539</v>
      </c>
      <c r="P3488" s="367">
        <v>6.8294999999999995</v>
      </c>
      <c r="Q3488" s="367">
        <v>471</v>
      </c>
      <c r="R3488" s="384">
        <v>335.80479096774508</v>
      </c>
      <c r="S3488" s="367">
        <v>6.5940000000000003</v>
      </c>
      <c r="T3488" s="367">
        <v>16241.379310344928</v>
      </c>
      <c r="U3488" s="384">
        <v>7405.1985462103939</v>
      </c>
      <c r="V3488" s="367">
        <v>471.0000000000029</v>
      </c>
      <c r="W3488" s="367">
        <v>784999.99999999639</v>
      </c>
      <c r="X3488" s="384">
        <v>37404.301577372607</v>
      </c>
      <c r="Y3488" s="386">
        <v>470.99999999999778</v>
      </c>
      <c r="Z3488" s="367"/>
      <c r="AA3488" s="367"/>
      <c r="AB3488" s="367"/>
      <c r="AC3488" s="367"/>
      <c r="AD3488" s="367"/>
      <c r="AE3488" s="367"/>
      <c r="AF3488" s="367"/>
      <c r="AG3488" s="367"/>
      <c r="AH3488" s="367"/>
      <c r="AI3488" s="367"/>
      <c r="AJ3488" s="367"/>
      <c r="AK3488" s="367"/>
      <c r="AL3488" s="367"/>
      <c r="AM3488" s="367"/>
      <c r="AN3488" s="367"/>
      <c r="AO3488" s="367"/>
      <c r="AP3488" s="367"/>
      <c r="AQ3488" s="367"/>
      <c r="AR3488" s="367"/>
      <c r="AS3488" s="367"/>
      <c r="AT3488" s="367"/>
    </row>
    <row r="3489" spans="2:46" ht="13.8">
      <c r="B3489" s="26">
        <v>78.666666666666714</v>
      </c>
      <c r="C3489" s="363">
        <v>164.10608608954297</v>
      </c>
      <c r="D3489" s="367">
        <v>472.00000000000028</v>
      </c>
      <c r="E3489" s="367">
        <v>21953.488372093143</v>
      </c>
      <c r="F3489" s="367">
        <v>-27644.202313858128</v>
      </c>
      <c r="G3489" s="367">
        <v>472.00000000000256</v>
      </c>
      <c r="H3489" s="367">
        <v>118000</v>
      </c>
      <c r="I3489" s="384">
        <v>-346881.07550001581</v>
      </c>
      <c r="J3489" s="367">
        <v>472</v>
      </c>
      <c r="K3489" s="367">
        <v>28606.06060606044</v>
      </c>
      <c r="L3489" s="384">
        <v>15886.537840979356</v>
      </c>
      <c r="M3489" s="367">
        <v>471.99999999999733</v>
      </c>
      <c r="N3489" s="367">
        <v>472</v>
      </c>
      <c r="O3489" s="384">
        <v>-204.97973429754632</v>
      </c>
      <c r="P3489" s="367">
        <v>6.8440000000000003</v>
      </c>
      <c r="Q3489" s="367">
        <v>472</v>
      </c>
      <c r="R3489" s="384">
        <v>336.08128586060468</v>
      </c>
      <c r="S3489" s="367">
        <v>6.6080000000000005</v>
      </c>
      <c r="T3489" s="367">
        <v>16275.862068965618</v>
      </c>
      <c r="U3489" s="384">
        <v>7363.0084257912267</v>
      </c>
      <c r="V3489" s="367">
        <v>472.0000000000029</v>
      </c>
      <c r="W3489" s="367">
        <v>786666.66666666302</v>
      </c>
      <c r="X3489" s="384">
        <v>37481.562684080331</v>
      </c>
      <c r="Y3489" s="386">
        <v>471.99999999999778</v>
      </c>
      <c r="Z3489" s="367"/>
      <c r="AA3489" s="367"/>
      <c r="AB3489" s="367"/>
      <c r="AC3489" s="367"/>
      <c r="AD3489" s="367"/>
      <c r="AE3489" s="367"/>
      <c r="AF3489" s="367"/>
      <c r="AG3489" s="367"/>
      <c r="AH3489" s="367"/>
      <c r="AI3489" s="367"/>
      <c r="AJ3489" s="367"/>
      <c r="AK3489" s="367"/>
      <c r="AL3489" s="367"/>
      <c r="AM3489" s="367"/>
      <c r="AN3489" s="367"/>
      <c r="AO3489" s="367"/>
      <c r="AP3489" s="367"/>
      <c r="AQ3489" s="367"/>
      <c r="AR3489" s="367"/>
      <c r="AS3489" s="367"/>
      <c r="AT3489" s="367"/>
    </row>
    <row r="3490" spans="2:46" ht="13.8">
      <c r="B3490" s="26">
        <v>78.833333333333385</v>
      </c>
      <c r="C3490" s="363">
        <v>164.45340956541983</v>
      </c>
      <c r="D3490" s="367">
        <v>473.00000000000028</v>
      </c>
      <c r="E3490" s="367">
        <v>22000.00000000012</v>
      </c>
      <c r="F3490" s="367">
        <v>-27777.56578802667</v>
      </c>
      <c r="G3490" s="367">
        <v>473.00000000000256</v>
      </c>
      <c r="H3490" s="367">
        <v>118250</v>
      </c>
      <c r="I3490" s="384">
        <v>-348496.5465174563</v>
      </c>
      <c r="J3490" s="367">
        <v>473</v>
      </c>
      <c r="K3490" s="367">
        <v>28666.666666666501</v>
      </c>
      <c r="L3490" s="384">
        <v>15862.943447786956</v>
      </c>
      <c r="M3490" s="367">
        <v>472.99999999999733</v>
      </c>
      <c r="N3490" s="367">
        <v>473</v>
      </c>
      <c r="O3490" s="384">
        <v>-206.34077596122131</v>
      </c>
      <c r="P3490" s="367">
        <v>6.8585000000000003</v>
      </c>
      <c r="Q3490" s="367">
        <v>473</v>
      </c>
      <c r="R3490" s="384">
        <v>336.35593131936787</v>
      </c>
      <c r="S3490" s="367">
        <v>6.6219999999999999</v>
      </c>
      <c r="T3490" s="367">
        <v>16310.344827586308</v>
      </c>
      <c r="U3490" s="384">
        <v>7320.5729138028792</v>
      </c>
      <c r="V3490" s="367">
        <v>473.00000000000296</v>
      </c>
      <c r="W3490" s="367">
        <v>788333.33333332965</v>
      </c>
      <c r="X3490" s="384">
        <v>37558.814665591766</v>
      </c>
      <c r="Y3490" s="386">
        <v>472.99999999999778</v>
      </c>
      <c r="Z3490" s="367"/>
      <c r="AA3490" s="367"/>
      <c r="AB3490" s="367"/>
      <c r="AC3490" s="367"/>
      <c r="AD3490" s="367"/>
      <c r="AE3490" s="367"/>
      <c r="AF3490" s="367"/>
      <c r="AG3490" s="367"/>
      <c r="AH3490" s="367"/>
      <c r="AI3490" s="367"/>
      <c r="AJ3490" s="367"/>
      <c r="AK3490" s="367"/>
      <c r="AL3490" s="367"/>
      <c r="AM3490" s="367"/>
      <c r="AN3490" s="367"/>
      <c r="AO3490" s="367"/>
      <c r="AP3490" s="367"/>
      <c r="AQ3490" s="367"/>
      <c r="AR3490" s="367"/>
      <c r="AS3490" s="367"/>
      <c r="AT3490" s="367"/>
    </row>
    <row r="3491" spans="2:46" ht="13.8">
      <c r="B3491" s="26">
        <v>79.000000000000057</v>
      </c>
      <c r="C3491" s="363">
        <v>164.80073152370733</v>
      </c>
      <c r="D3491" s="367">
        <v>474.00000000000034</v>
      </c>
      <c r="E3491" s="367">
        <v>22046.511627907097</v>
      </c>
      <c r="F3491" s="367">
        <v>-27911.245521175886</v>
      </c>
      <c r="G3491" s="367">
        <v>474.00000000000256</v>
      </c>
      <c r="H3491" s="367">
        <v>118500</v>
      </c>
      <c r="I3491" s="384">
        <v>-350115.74080544477</v>
      </c>
      <c r="J3491" s="367">
        <v>474</v>
      </c>
      <c r="K3491" s="367">
        <v>28727.272727272561</v>
      </c>
      <c r="L3491" s="384">
        <v>15839.106972935586</v>
      </c>
      <c r="M3491" s="367">
        <v>473.99999999999733</v>
      </c>
      <c r="N3491" s="367">
        <v>474</v>
      </c>
      <c r="O3491" s="384">
        <v>-207.7057362826788</v>
      </c>
      <c r="P3491" s="367">
        <v>6.8729999999999993</v>
      </c>
      <c r="Q3491" s="367">
        <v>474</v>
      </c>
      <c r="R3491" s="384">
        <v>336.62872734403453</v>
      </c>
      <c r="S3491" s="367">
        <v>6.6359999999999992</v>
      </c>
      <c r="T3491" s="367">
        <v>16344.827586206999</v>
      </c>
      <c r="U3491" s="384">
        <v>7277.8920102453549</v>
      </c>
      <c r="V3491" s="367">
        <v>474.00000000000296</v>
      </c>
      <c r="W3491" s="367">
        <v>789999.99999999627</v>
      </c>
      <c r="X3491" s="384">
        <v>37636.057521906914</v>
      </c>
      <c r="Y3491" s="386">
        <v>473.99999999999778</v>
      </c>
      <c r="Z3491" s="367"/>
      <c r="AA3491" s="367"/>
      <c r="AB3491" s="367"/>
      <c r="AC3491" s="367"/>
      <c r="AD3491" s="367"/>
      <c r="AE3491" s="367"/>
      <c r="AF3491" s="367"/>
      <c r="AG3491" s="367"/>
      <c r="AH3491" s="367"/>
      <c r="AI3491" s="367"/>
      <c r="AJ3491" s="367"/>
      <c r="AK3491" s="367"/>
      <c r="AL3491" s="367"/>
      <c r="AM3491" s="367"/>
      <c r="AN3491" s="367"/>
      <c r="AO3491" s="367"/>
      <c r="AP3491" s="367"/>
      <c r="AQ3491" s="367"/>
      <c r="AR3491" s="367"/>
      <c r="AS3491" s="367"/>
      <c r="AT3491" s="367"/>
    </row>
    <row r="3492" spans="2:46" ht="13.8">
      <c r="B3492" s="26">
        <v>79.166666666666728</v>
      </c>
      <c r="C3492" s="363">
        <v>165.14805196440528</v>
      </c>
      <c r="D3492" s="367">
        <v>475.00000000000034</v>
      </c>
      <c r="E3492" s="367">
        <v>22093.023255814074</v>
      </c>
      <c r="F3492" s="367">
        <v>-28045.241513305773</v>
      </c>
      <c r="G3492" s="367">
        <v>475.00000000000261</v>
      </c>
      <c r="H3492" s="367">
        <v>118750</v>
      </c>
      <c r="I3492" s="384">
        <v>-351738.65836398123</v>
      </c>
      <c r="J3492" s="367">
        <v>475</v>
      </c>
      <c r="K3492" s="367">
        <v>28787.878787878621</v>
      </c>
      <c r="L3492" s="384">
        <v>15815.028416425244</v>
      </c>
      <c r="M3492" s="367">
        <v>474.99999999999727</v>
      </c>
      <c r="N3492" s="367">
        <v>475</v>
      </c>
      <c r="O3492" s="384">
        <v>-209.07461526191906</v>
      </c>
      <c r="P3492" s="367">
        <v>6.8875000000000002</v>
      </c>
      <c r="Q3492" s="367">
        <v>475</v>
      </c>
      <c r="R3492" s="384">
        <v>336.89967393460472</v>
      </c>
      <c r="S3492" s="367">
        <v>6.6499999999999995</v>
      </c>
      <c r="T3492" s="367">
        <v>16379.310344827689</v>
      </c>
      <c r="U3492" s="384">
        <v>7234.965715118652</v>
      </c>
      <c r="V3492" s="367">
        <v>475.00000000000296</v>
      </c>
      <c r="W3492" s="367">
        <v>791666.6666666629</v>
      </c>
      <c r="X3492" s="384">
        <v>37713.291253025774</v>
      </c>
      <c r="Y3492" s="386">
        <v>474.99999999999773</v>
      </c>
      <c r="Z3492" s="367"/>
      <c r="AA3492" s="367"/>
      <c r="AB3492" s="367"/>
      <c r="AC3492" s="367"/>
      <c r="AD3492" s="367"/>
      <c r="AE3492" s="367"/>
      <c r="AF3492" s="367"/>
      <c r="AG3492" s="367"/>
      <c r="AH3492" s="367"/>
      <c r="AI3492" s="367"/>
      <c r="AJ3492" s="367"/>
      <c r="AK3492" s="367"/>
      <c r="AL3492" s="367"/>
      <c r="AM3492" s="367"/>
      <c r="AN3492" s="367"/>
      <c r="AO3492" s="367"/>
      <c r="AP3492" s="367"/>
      <c r="AQ3492" s="367"/>
      <c r="AR3492" s="367"/>
      <c r="AS3492" s="367"/>
      <c r="AT3492" s="367"/>
    </row>
    <row r="3493" spans="2:46" ht="13.8">
      <c r="B3493" s="26">
        <v>79.3333333333334</v>
      </c>
      <c r="C3493" s="363">
        <v>165.49537088751384</v>
      </c>
      <c r="D3493" s="367">
        <v>476.0000000000004</v>
      </c>
      <c r="E3493" s="367">
        <v>22139.534883721051</v>
      </c>
      <c r="F3493" s="367">
        <v>-28179.55376441632</v>
      </c>
      <c r="G3493" s="367">
        <v>476.00000000000261</v>
      </c>
      <c r="H3493" s="367">
        <v>119000</v>
      </c>
      <c r="I3493" s="384">
        <v>-353365.29919306567</v>
      </c>
      <c r="J3493" s="367">
        <v>476</v>
      </c>
      <c r="K3493" s="367">
        <v>28848.484848484681</v>
      </c>
      <c r="L3493" s="384">
        <v>15790.707778255928</v>
      </c>
      <c r="M3493" s="367">
        <v>475.99999999999727</v>
      </c>
      <c r="N3493" s="367">
        <v>476</v>
      </c>
      <c r="O3493" s="384">
        <v>-210.44741289894188</v>
      </c>
      <c r="P3493" s="367">
        <v>6.9020000000000001</v>
      </c>
      <c r="Q3493" s="367">
        <v>476</v>
      </c>
      <c r="R3493" s="384">
        <v>337.16877109107838</v>
      </c>
      <c r="S3493" s="367">
        <v>6.6639999999999997</v>
      </c>
      <c r="T3493" s="367">
        <v>16413.793103448377</v>
      </c>
      <c r="U3493" s="384">
        <v>7191.7940284227734</v>
      </c>
      <c r="V3493" s="367">
        <v>476.0000000000029</v>
      </c>
      <c r="W3493" s="367">
        <v>793333.33333332953</v>
      </c>
      <c r="X3493" s="384">
        <v>37790.515858948362</v>
      </c>
      <c r="Y3493" s="386">
        <v>475.99999999999773</v>
      </c>
      <c r="Z3493" s="367"/>
      <c r="AA3493" s="367"/>
      <c r="AB3493" s="367"/>
      <c r="AC3493" s="367"/>
      <c r="AD3493" s="367"/>
      <c r="AE3493" s="367"/>
      <c r="AF3493" s="367"/>
      <c r="AG3493" s="367"/>
      <c r="AH3493" s="367"/>
      <c r="AI3493" s="367"/>
      <c r="AJ3493" s="367"/>
      <c r="AK3493" s="367"/>
      <c r="AL3493" s="367"/>
      <c r="AM3493" s="367"/>
      <c r="AN3493" s="367"/>
      <c r="AO3493" s="367"/>
      <c r="AP3493" s="367"/>
      <c r="AQ3493" s="367"/>
      <c r="AR3493" s="367"/>
      <c r="AS3493" s="367"/>
      <c r="AT3493" s="367"/>
    </row>
    <row r="3494" spans="2:46" ht="13.8">
      <c r="B3494" s="26">
        <v>79.500000000000071</v>
      </c>
      <c r="C3494" s="363">
        <v>165.84268829303289</v>
      </c>
      <c r="D3494" s="367">
        <v>477.0000000000004</v>
      </c>
      <c r="E3494" s="367">
        <v>22186.046511628028</v>
      </c>
      <c r="F3494" s="367">
        <v>-28314.182274507537</v>
      </c>
      <c r="G3494" s="367">
        <v>477.00000000000267</v>
      </c>
      <c r="H3494" s="367">
        <v>119250</v>
      </c>
      <c r="I3494" s="384">
        <v>-354995.66329269815</v>
      </c>
      <c r="J3494" s="367">
        <v>477</v>
      </c>
      <c r="K3494" s="367">
        <v>28909.090909090741</v>
      </c>
      <c r="L3494" s="384">
        <v>15766.145058427639</v>
      </c>
      <c r="M3494" s="367">
        <v>476.99999999999727</v>
      </c>
      <c r="N3494" s="367">
        <v>477</v>
      </c>
      <c r="O3494" s="384">
        <v>-211.82412919374727</v>
      </c>
      <c r="P3494" s="367">
        <v>6.9165000000000001</v>
      </c>
      <c r="Q3494" s="367">
        <v>477</v>
      </c>
      <c r="R3494" s="384">
        <v>337.43601881345558</v>
      </c>
      <c r="S3494" s="367">
        <v>6.6779999999999999</v>
      </c>
      <c r="T3494" s="367">
        <v>16448.275862069066</v>
      </c>
      <c r="U3494" s="384">
        <v>7148.3769501577126</v>
      </c>
      <c r="V3494" s="367">
        <v>477.0000000000029</v>
      </c>
      <c r="W3494" s="367">
        <v>794999.99999999616</v>
      </c>
      <c r="X3494" s="384">
        <v>37867.731339674661</v>
      </c>
      <c r="Y3494" s="386">
        <v>476.99999999999767</v>
      </c>
      <c r="Z3494" s="367"/>
      <c r="AA3494" s="367"/>
      <c r="AB3494" s="367"/>
      <c r="AC3494" s="367"/>
      <c r="AD3494" s="367"/>
      <c r="AE3494" s="367"/>
      <c r="AF3494" s="367"/>
      <c r="AG3494" s="367"/>
      <c r="AH3494" s="367"/>
      <c r="AI3494" s="367"/>
      <c r="AJ3494" s="367"/>
      <c r="AK3494" s="367"/>
      <c r="AL3494" s="367"/>
      <c r="AM3494" s="367"/>
      <c r="AN3494" s="367"/>
      <c r="AO3494" s="367"/>
      <c r="AP3494" s="367"/>
      <c r="AQ3494" s="367"/>
      <c r="AR3494" s="367"/>
      <c r="AS3494" s="367"/>
      <c r="AT3494" s="367"/>
    </row>
    <row r="3495" spans="2:46" ht="13.8">
      <c r="B3495" s="26">
        <v>79.666666666666742</v>
      </c>
      <c r="C3495" s="363">
        <v>166.19000418096255</v>
      </c>
      <c r="D3495" s="367">
        <v>478.00000000000045</v>
      </c>
      <c r="E3495" s="367">
        <v>22232.558139535005</v>
      </c>
      <c r="F3495" s="367">
        <v>-28449.12704357941</v>
      </c>
      <c r="G3495" s="367">
        <v>478.00000000000267</v>
      </c>
      <c r="H3495" s="367">
        <v>119500</v>
      </c>
      <c r="I3495" s="384">
        <v>-356629.75066287862</v>
      </c>
      <c r="J3495" s="367">
        <v>478</v>
      </c>
      <c r="K3495" s="367">
        <v>28969.696969696801</v>
      </c>
      <c r="L3495" s="384">
        <v>15741.340256940377</v>
      </c>
      <c r="M3495" s="367">
        <v>477.99999999999727</v>
      </c>
      <c r="N3495" s="367">
        <v>478</v>
      </c>
      <c r="O3495" s="384">
        <v>-213.20476414633529</v>
      </c>
      <c r="P3495" s="367">
        <v>6.931</v>
      </c>
      <c r="Q3495" s="367">
        <v>478</v>
      </c>
      <c r="R3495" s="384">
        <v>337.70141710173624</v>
      </c>
      <c r="S3495" s="367">
        <v>6.6920000000000002</v>
      </c>
      <c r="T3495" s="367">
        <v>16482.758620689754</v>
      </c>
      <c r="U3495" s="384">
        <v>7104.7144803234751</v>
      </c>
      <c r="V3495" s="367">
        <v>478.00000000000284</v>
      </c>
      <c r="W3495" s="367">
        <v>796666.66666666279</v>
      </c>
      <c r="X3495" s="384">
        <v>37944.937695204673</v>
      </c>
      <c r="Y3495" s="386">
        <v>477.99999999999767</v>
      </c>
      <c r="Z3495" s="367"/>
      <c r="AA3495" s="367"/>
      <c r="AB3495" s="367"/>
      <c r="AC3495" s="367"/>
      <c r="AD3495" s="367"/>
      <c r="AE3495" s="367"/>
      <c r="AF3495" s="367"/>
      <c r="AG3495" s="367"/>
      <c r="AH3495" s="367"/>
      <c r="AI3495" s="367"/>
      <c r="AJ3495" s="367"/>
      <c r="AK3495" s="367"/>
      <c r="AL3495" s="367"/>
      <c r="AM3495" s="367"/>
      <c r="AN3495" s="367"/>
      <c r="AO3495" s="367"/>
      <c r="AP3495" s="367"/>
      <c r="AQ3495" s="367"/>
      <c r="AR3495" s="367"/>
      <c r="AS3495" s="367"/>
      <c r="AT3495" s="367"/>
    </row>
    <row r="3496" spans="2:46" ht="13.8">
      <c r="B3496" s="26">
        <v>79.833333333333414</v>
      </c>
      <c r="C3496" s="363">
        <v>166.53731855130269</v>
      </c>
      <c r="D3496" s="367">
        <v>479.00000000000045</v>
      </c>
      <c r="E3496" s="367">
        <v>22279.069767441983</v>
      </c>
      <c r="F3496" s="367">
        <v>-28584.388071631955</v>
      </c>
      <c r="G3496" s="367">
        <v>479.00000000000267</v>
      </c>
      <c r="H3496" s="367">
        <v>119750</v>
      </c>
      <c r="I3496" s="384">
        <v>-358267.56130360707</v>
      </c>
      <c r="J3496" s="367">
        <v>479</v>
      </c>
      <c r="K3496" s="367">
        <v>29030.303030302861</v>
      </c>
      <c r="L3496" s="384">
        <v>15716.29337379414</v>
      </c>
      <c r="M3496" s="367">
        <v>478.99999999999727</v>
      </c>
      <c r="N3496" s="367">
        <v>479</v>
      </c>
      <c r="O3496" s="384">
        <v>-214.58931775670592</v>
      </c>
      <c r="P3496" s="367">
        <v>6.9455</v>
      </c>
      <c r="Q3496" s="367">
        <v>479</v>
      </c>
      <c r="R3496" s="384">
        <v>337.96496595592043</v>
      </c>
      <c r="S3496" s="367">
        <v>6.7060000000000004</v>
      </c>
      <c r="T3496" s="367">
        <v>16517.241379310442</v>
      </c>
      <c r="U3496" s="384">
        <v>7060.8066189200608</v>
      </c>
      <c r="V3496" s="367">
        <v>479.00000000000279</v>
      </c>
      <c r="W3496" s="367">
        <v>798333.33333332941</v>
      </c>
      <c r="X3496" s="384">
        <v>38022.134925538412</v>
      </c>
      <c r="Y3496" s="386">
        <v>478.99999999999767</v>
      </c>
      <c r="Z3496" s="367"/>
      <c r="AA3496" s="367"/>
      <c r="AB3496" s="367"/>
      <c r="AC3496" s="367"/>
      <c r="AD3496" s="367"/>
      <c r="AE3496" s="367"/>
      <c r="AF3496" s="367"/>
      <c r="AG3496" s="367"/>
      <c r="AH3496" s="367"/>
      <c r="AI3496" s="367"/>
      <c r="AJ3496" s="367"/>
      <c r="AK3496" s="367"/>
      <c r="AL3496" s="367"/>
      <c r="AM3496" s="367"/>
      <c r="AN3496" s="367"/>
      <c r="AO3496" s="367"/>
      <c r="AP3496" s="367"/>
      <c r="AQ3496" s="367"/>
      <c r="AR3496" s="367"/>
      <c r="AS3496" s="367"/>
      <c r="AT3496" s="367"/>
    </row>
    <row r="3497" spans="2:46" ht="13.8">
      <c r="B3497" s="26">
        <v>80.000000000000085</v>
      </c>
      <c r="C3497" s="363">
        <v>166.88463140405344</v>
      </c>
      <c r="D3497" s="367">
        <v>480.00000000000051</v>
      </c>
      <c r="E3497" s="367">
        <v>22325.58139534896</v>
      </c>
      <c r="F3497" s="367">
        <v>-28719.965358665155</v>
      </c>
      <c r="G3497" s="367">
        <v>480.00000000000267</v>
      </c>
      <c r="H3497" s="367">
        <v>120000</v>
      </c>
      <c r="I3497" s="384">
        <v>-359909.09521488351</v>
      </c>
      <c r="J3497" s="367">
        <v>480</v>
      </c>
      <c r="K3497" s="367">
        <v>29090.909090908921</v>
      </c>
      <c r="L3497" s="384">
        <v>15691.004408988936</v>
      </c>
      <c r="M3497" s="367">
        <v>479.99999999999721</v>
      </c>
      <c r="N3497" s="367">
        <v>480</v>
      </c>
      <c r="O3497" s="384">
        <v>-215.97779002485916</v>
      </c>
      <c r="P3497" s="367">
        <v>6.96</v>
      </c>
      <c r="Q3497" s="367">
        <v>480</v>
      </c>
      <c r="R3497" s="384">
        <v>338.2266653760081</v>
      </c>
      <c r="S3497" s="367">
        <v>6.7200000000000006</v>
      </c>
      <c r="T3497" s="367">
        <v>16551.724137931131</v>
      </c>
      <c r="U3497" s="384">
        <v>7016.6533659474635</v>
      </c>
      <c r="V3497" s="367">
        <v>480.00000000000279</v>
      </c>
      <c r="W3497" s="367">
        <v>799999.99999999604</v>
      </c>
      <c r="X3497" s="384">
        <v>38099.323030675856</v>
      </c>
      <c r="Y3497" s="386">
        <v>479.99999999999761</v>
      </c>
      <c r="Z3497" s="367"/>
      <c r="AA3497" s="367"/>
      <c r="AB3497" s="367"/>
      <c r="AC3497" s="367"/>
      <c r="AD3497" s="367"/>
      <c r="AE3497" s="367"/>
      <c r="AF3497" s="367"/>
      <c r="AG3497" s="367"/>
      <c r="AH3497" s="367"/>
      <c r="AI3497" s="367"/>
      <c r="AJ3497" s="367"/>
      <c r="AK3497" s="367"/>
      <c r="AL3497" s="367"/>
      <c r="AM3497" s="367"/>
      <c r="AN3497" s="367"/>
      <c r="AO3497" s="367"/>
      <c r="AP3497" s="367"/>
      <c r="AQ3497" s="367"/>
      <c r="AR3497" s="367"/>
      <c r="AS3497" s="367"/>
      <c r="AT3497" s="367"/>
    </row>
    <row r="3498" spans="2:46" ht="13.8">
      <c r="B3498" s="26">
        <v>80.166666666666757</v>
      </c>
      <c r="C3498" s="363">
        <v>167.23194273921467</v>
      </c>
      <c r="D3498" s="367">
        <v>481.00000000000051</v>
      </c>
      <c r="E3498" s="367">
        <v>22372.093023255937</v>
      </c>
      <c r="F3498" s="367">
        <v>-28855.858904679029</v>
      </c>
      <c r="G3498" s="367">
        <v>481.00000000000267</v>
      </c>
      <c r="H3498" s="367">
        <v>120250</v>
      </c>
      <c r="I3498" s="384">
        <v>-361554.35239670798</v>
      </c>
      <c r="J3498" s="367">
        <v>481</v>
      </c>
      <c r="K3498" s="367">
        <v>29151.515151514981</v>
      </c>
      <c r="L3498" s="384">
        <v>15665.473362524759</v>
      </c>
      <c r="M3498" s="367">
        <v>480.99999999999721</v>
      </c>
      <c r="N3498" s="367">
        <v>481</v>
      </c>
      <c r="O3498" s="384">
        <v>-217.37018095079497</v>
      </c>
      <c r="P3498" s="367">
        <v>6.9744999999999999</v>
      </c>
      <c r="Q3498" s="367">
        <v>481</v>
      </c>
      <c r="R3498" s="384">
        <v>338.48651536199924</v>
      </c>
      <c r="S3498" s="367">
        <v>6.7339999999999991</v>
      </c>
      <c r="T3498" s="367">
        <v>16586.206896551819</v>
      </c>
      <c r="U3498" s="384">
        <v>6972.2547214056876</v>
      </c>
      <c r="V3498" s="367">
        <v>481.00000000000279</v>
      </c>
      <c r="W3498" s="367">
        <v>801666.66666666267</v>
      </c>
      <c r="X3498" s="384">
        <v>38176.502010617027</v>
      </c>
      <c r="Y3498" s="386">
        <v>480.99999999999761</v>
      </c>
      <c r="Z3498" s="367"/>
      <c r="AA3498" s="367"/>
      <c r="AB3498" s="367"/>
      <c r="AC3498" s="367"/>
      <c r="AD3498" s="367"/>
      <c r="AE3498" s="367"/>
      <c r="AF3498" s="367"/>
      <c r="AG3498" s="367"/>
      <c r="AH3498" s="367"/>
      <c r="AI3498" s="367"/>
      <c r="AJ3498" s="367"/>
      <c r="AK3498" s="367"/>
      <c r="AL3498" s="367"/>
      <c r="AM3498" s="367"/>
      <c r="AN3498" s="367"/>
      <c r="AO3498" s="367"/>
      <c r="AP3498" s="367"/>
      <c r="AQ3498" s="367"/>
      <c r="AR3498" s="367"/>
      <c r="AS3498" s="367"/>
      <c r="AT3498" s="367"/>
    </row>
    <row r="3499" spans="2:46" ht="13.8">
      <c r="B3499" s="26">
        <v>80.333333333333428</v>
      </c>
      <c r="C3499" s="363">
        <v>167.57925255678649</v>
      </c>
      <c r="D3499" s="367">
        <v>482.00000000000057</v>
      </c>
      <c r="E3499" s="367">
        <v>22418.604651162914</v>
      </c>
      <c r="F3499" s="367">
        <v>-28992.068709673564</v>
      </c>
      <c r="G3499" s="367">
        <v>482.00000000000267</v>
      </c>
      <c r="H3499" s="367">
        <v>120500</v>
      </c>
      <c r="I3499" s="384">
        <v>-363203.33284908044</v>
      </c>
      <c r="J3499" s="367">
        <v>482</v>
      </c>
      <c r="K3499" s="367">
        <v>29212.121212121041</v>
      </c>
      <c r="L3499" s="384">
        <v>15639.700234401605</v>
      </c>
      <c r="M3499" s="367">
        <v>481.99999999999721</v>
      </c>
      <c r="N3499" s="367">
        <v>482</v>
      </c>
      <c r="O3499" s="384">
        <v>-218.76649053451357</v>
      </c>
      <c r="P3499" s="367">
        <v>6.9890000000000008</v>
      </c>
      <c r="Q3499" s="367">
        <v>482</v>
      </c>
      <c r="R3499" s="384">
        <v>338.74451591389385</v>
      </c>
      <c r="S3499" s="367">
        <v>6.7479999999999993</v>
      </c>
      <c r="T3499" s="367">
        <v>16620.689655172508</v>
      </c>
      <c r="U3499" s="384">
        <v>6927.610685294736</v>
      </c>
      <c r="V3499" s="367">
        <v>482.00000000000273</v>
      </c>
      <c r="W3499" s="367">
        <v>803333.3333333293</v>
      </c>
      <c r="X3499" s="384">
        <v>38253.671865361917</v>
      </c>
      <c r="Y3499" s="386">
        <v>481.99999999999756</v>
      </c>
      <c r="Z3499" s="367"/>
      <c r="AA3499" s="367"/>
      <c r="AB3499" s="367"/>
      <c r="AC3499" s="367"/>
      <c r="AD3499" s="367"/>
      <c r="AE3499" s="367"/>
      <c r="AF3499" s="367"/>
      <c r="AG3499" s="367"/>
      <c r="AH3499" s="367"/>
      <c r="AI3499" s="367"/>
      <c r="AJ3499" s="367"/>
      <c r="AK3499" s="367"/>
      <c r="AL3499" s="367"/>
      <c r="AM3499" s="367"/>
      <c r="AN3499" s="367"/>
      <c r="AO3499" s="367"/>
      <c r="AP3499" s="367"/>
      <c r="AQ3499" s="367"/>
      <c r="AR3499" s="367"/>
      <c r="AS3499" s="367"/>
      <c r="AT3499" s="367"/>
    </row>
    <row r="3500" spans="2:46" ht="13.8">
      <c r="B3500" s="26">
        <v>80.500000000000099</v>
      </c>
      <c r="C3500" s="363">
        <v>167.92656085676884</v>
      </c>
      <c r="D3500" s="367">
        <v>483.00000000000057</v>
      </c>
      <c r="E3500" s="367">
        <v>22465.116279069891</v>
      </c>
      <c r="F3500" s="367">
        <v>-29128.594773648765</v>
      </c>
      <c r="G3500" s="367">
        <v>483.00000000000267</v>
      </c>
      <c r="H3500" s="367">
        <v>120750</v>
      </c>
      <c r="I3500" s="384">
        <v>-364856.03657200088</v>
      </c>
      <c r="J3500" s="367">
        <v>483</v>
      </c>
      <c r="K3500" s="367">
        <v>29272.727272727101</v>
      </c>
      <c r="L3500" s="384">
        <v>15613.685024619479</v>
      </c>
      <c r="M3500" s="367">
        <v>482.99999999999721</v>
      </c>
      <c r="N3500" s="367">
        <v>483</v>
      </c>
      <c r="O3500" s="384">
        <v>-220.16671877601453</v>
      </c>
      <c r="P3500" s="367">
        <v>7.0034999999999998</v>
      </c>
      <c r="Q3500" s="367">
        <v>483</v>
      </c>
      <c r="R3500" s="384">
        <v>339.00066703169199</v>
      </c>
      <c r="S3500" s="367">
        <v>6.7619999999999996</v>
      </c>
      <c r="T3500" s="367">
        <v>16655.172413793196</v>
      </c>
      <c r="U3500" s="384">
        <v>6882.721257614603</v>
      </c>
      <c r="V3500" s="367">
        <v>483.00000000000273</v>
      </c>
      <c r="W3500" s="367">
        <v>804999.99999999593</v>
      </c>
      <c r="X3500" s="384">
        <v>38330.832594910513</v>
      </c>
      <c r="Y3500" s="386">
        <v>482.99999999999756</v>
      </c>
      <c r="Z3500" s="367"/>
      <c r="AA3500" s="367"/>
      <c r="AB3500" s="367"/>
      <c r="AC3500" s="367"/>
      <c r="AD3500" s="367"/>
      <c r="AE3500" s="367"/>
      <c r="AF3500" s="367"/>
      <c r="AG3500" s="367"/>
      <c r="AH3500" s="367"/>
      <c r="AI3500" s="367"/>
      <c r="AJ3500" s="367"/>
      <c r="AK3500" s="367"/>
      <c r="AL3500" s="367"/>
      <c r="AM3500" s="367"/>
      <c r="AN3500" s="367"/>
      <c r="AO3500" s="367"/>
      <c r="AP3500" s="367"/>
      <c r="AQ3500" s="367"/>
      <c r="AR3500" s="367"/>
      <c r="AS3500" s="367"/>
      <c r="AT3500" s="367"/>
    </row>
    <row r="3501" spans="2:46" ht="13.8">
      <c r="B3501" s="26">
        <v>80.666666666666771</v>
      </c>
      <c r="C3501" s="363">
        <v>168.27386763916175</v>
      </c>
      <c r="D3501" s="367">
        <v>484.00000000000063</v>
      </c>
      <c r="E3501" s="367">
        <v>22511.627906976868</v>
      </c>
      <c r="F3501" s="367">
        <v>-29265.437096604641</v>
      </c>
      <c r="G3501" s="367">
        <v>484.00000000000273</v>
      </c>
      <c r="H3501" s="367">
        <v>121000</v>
      </c>
      <c r="I3501" s="384">
        <v>-366512.46356546937</v>
      </c>
      <c r="J3501" s="367">
        <v>484</v>
      </c>
      <c r="K3501" s="367">
        <v>29333.333333333161</v>
      </c>
      <c r="L3501" s="384">
        <v>15587.427733178383</v>
      </c>
      <c r="M3501" s="367">
        <v>483.99999999999721</v>
      </c>
      <c r="N3501" s="367">
        <v>484</v>
      </c>
      <c r="O3501" s="384">
        <v>-221.57086567529819</v>
      </c>
      <c r="P3501" s="367">
        <v>7.0179999999999998</v>
      </c>
      <c r="Q3501" s="367">
        <v>484</v>
      </c>
      <c r="R3501" s="384">
        <v>339.25496871539372</v>
      </c>
      <c r="S3501" s="367">
        <v>6.7759999999999998</v>
      </c>
      <c r="T3501" s="367">
        <v>16689.655172413884</v>
      </c>
      <c r="U3501" s="384">
        <v>6837.5864383652934</v>
      </c>
      <c r="V3501" s="367">
        <v>484.00000000000267</v>
      </c>
      <c r="W3501" s="367">
        <v>806666.66666666255</v>
      </c>
      <c r="X3501" s="384">
        <v>38407.984199262828</v>
      </c>
      <c r="Y3501" s="386">
        <v>483.9999999999975</v>
      </c>
      <c r="Z3501" s="367"/>
      <c r="AA3501" s="367"/>
      <c r="AB3501" s="367"/>
      <c r="AC3501" s="367"/>
      <c r="AD3501" s="367"/>
      <c r="AE3501" s="367"/>
      <c r="AF3501" s="367"/>
      <c r="AG3501" s="367"/>
      <c r="AH3501" s="367"/>
      <c r="AI3501" s="367"/>
      <c r="AJ3501" s="367"/>
      <c r="AK3501" s="367"/>
      <c r="AL3501" s="367"/>
      <c r="AM3501" s="367"/>
      <c r="AN3501" s="367"/>
      <c r="AO3501" s="367"/>
      <c r="AP3501" s="367"/>
      <c r="AQ3501" s="367"/>
      <c r="AR3501" s="367"/>
      <c r="AS3501" s="367"/>
      <c r="AT3501" s="367"/>
    </row>
    <row r="3502" spans="2:46" ht="13.8">
      <c r="B3502" s="26">
        <v>80.833333333333442</v>
      </c>
      <c r="C3502" s="363">
        <v>168.62117290396517</v>
      </c>
      <c r="D3502" s="367">
        <v>485.00000000000063</v>
      </c>
      <c r="E3502" s="367">
        <v>22558.139534883845</v>
      </c>
      <c r="F3502" s="367">
        <v>-29402.595678541169</v>
      </c>
      <c r="G3502" s="367">
        <v>485.00000000000273</v>
      </c>
      <c r="H3502" s="367">
        <v>121250</v>
      </c>
      <c r="I3502" s="384">
        <v>-368172.61382948584</v>
      </c>
      <c r="J3502" s="367">
        <v>485</v>
      </c>
      <c r="K3502" s="367">
        <v>29393.939393939221</v>
      </c>
      <c r="L3502" s="384">
        <v>15560.928360078313</v>
      </c>
      <c r="M3502" s="367">
        <v>484.99999999999721</v>
      </c>
      <c r="N3502" s="367">
        <v>485</v>
      </c>
      <c r="O3502" s="384">
        <v>-222.97893123236446</v>
      </c>
      <c r="P3502" s="367">
        <v>7.0324999999999998</v>
      </c>
      <c r="Q3502" s="367">
        <v>485</v>
      </c>
      <c r="R3502" s="384">
        <v>339.50742096499886</v>
      </c>
      <c r="S3502" s="367">
        <v>6.79</v>
      </c>
      <c r="T3502" s="367">
        <v>16724.137931034573</v>
      </c>
      <c r="U3502" s="384">
        <v>6792.2062275468052</v>
      </c>
      <c r="V3502" s="367">
        <v>485.00000000000261</v>
      </c>
      <c r="W3502" s="367">
        <v>808333.33333332918</v>
      </c>
      <c r="X3502" s="384">
        <v>38485.12667841887</v>
      </c>
      <c r="Y3502" s="386">
        <v>484.9999999999975</v>
      </c>
      <c r="Z3502" s="367"/>
      <c r="AA3502" s="367"/>
      <c r="AB3502" s="367"/>
      <c r="AC3502" s="367"/>
      <c r="AD3502" s="367"/>
      <c r="AE3502" s="367"/>
      <c r="AF3502" s="367"/>
      <c r="AG3502" s="367"/>
      <c r="AH3502" s="367"/>
      <c r="AI3502" s="367"/>
      <c r="AJ3502" s="367"/>
      <c r="AK3502" s="367"/>
      <c r="AL3502" s="367"/>
      <c r="AM3502" s="367"/>
      <c r="AN3502" s="367"/>
      <c r="AO3502" s="367"/>
      <c r="AP3502" s="367"/>
      <c r="AQ3502" s="367"/>
      <c r="AR3502" s="367"/>
      <c r="AS3502" s="367"/>
      <c r="AT3502" s="367"/>
    </row>
    <row r="3503" spans="2:46" ht="13.8">
      <c r="B3503" s="26">
        <v>81.000000000000114</v>
      </c>
      <c r="C3503" s="363">
        <v>168.96847665117917</v>
      </c>
      <c r="D3503" s="367">
        <v>486.00000000000068</v>
      </c>
      <c r="E3503" s="367">
        <v>22604.651162790822</v>
      </c>
      <c r="F3503" s="367">
        <v>-29540.070519458364</v>
      </c>
      <c r="G3503" s="367">
        <v>486.00000000000273</v>
      </c>
      <c r="H3503" s="367">
        <v>121500</v>
      </c>
      <c r="I3503" s="384">
        <v>-369836.48736405029</v>
      </c>
      <c r="J3503" s="367">
        <v>486</v>
      </c>
      <c r="K3503" s="367">
        <v>29454.545454545281</v>
      </c>
      <c r="L3503" s="384">
        <v>15534.186905319273</v>
      </c>
      <c r="M3503" s="367">
        <v>485.99999999999716</v>
      </c>
      <c r="N3503" s="367">
        <v>486</v>
      </c>
      <c r="O3503" s="384">
        <v>-224.39091544721347</v>
      </c>
      <c r="P3503" s="367">
        <v>7.0470000000000006</v>
      </c>
      <c r="Q3503" s="367">
        <v>486</v>
      </c>
      <c r="R3503" s="384">
        <v>339.75802378050747</v>
      </c>
      <c r="S3503" s="367">
        <v>6.8040000000000003</v>
      </c>
      <c r="T3503" s="367">
        <v>16758.620689655261</v>
      </c>
      <c r="U3503" s="384">
        <v>6746.5806251591357</v>
      </c>
      <c r="V3503" s="367">
        <v>486.00000000000261</v>
      </c>
      <c r="W3503" s="367">
        <v>809999.99999999581</v>
      </c>
      <c r="X3503" s="384">
        <v>38562.260032378625</v>
      </c>
      <c r="Y3503" s="386">
        <v>485.9999999999975</v>
      </c>
      <c r="Z3503" s="367"/>
      <c r="AA3503" s="367"/>
      <c r="AB3503" s="367"/>
      <c r="AC3503" s="367"/>
      <c r="AD3503" s="367"/>
      <c r="AE3503" s="367"/>
      <c r="AF3503" s="367"/>
      <c r="AG3503" s="367"/>
      <c r="AH3503" s="367"/>
      <c r="AI3503" s="367"/>
      <c r="AJ3503" s="367"/>
      <c r="AK3503" s="367"/>
      <c r="AL3503" s="367"/>
      <c r="AM3503" s="367"/>
      <c r="AN3503" s="367"/>
      <c r="AO3503" s="367"/>
      <c r="AP3503" s="367"/>
      <c r="AQ3503" s="367"/>
      <c r="AR3503" s="367"/>
      <c r="AS3503" s="367"/>
      <c r="AT3503" s="367"/>
    </row>
    <row r="3504" spans="2:46" ht="13.8">
      <c r="B3504" s="26">
        <v>81.166666666666785</v>
      </c>
      <c r="C3504" s="363">
        <v>169.31577888080369</v>
      </c>
      <c r="D3504" s="367">
        <v>487.00000000000068</v>
      </c>
      <c r="E3504" s="367">
        <v>22651.162790697799</v>
      </c>
      <c r="F3504" s="367">
        <v>-29677.86161935623</v>
      </c>
      <c r="G3504" s="367">
        <v>487.00000000000273</v>
      </c>
      <c r="H3504" s="367">
        <v>121750</v>
      </c>
      <c r="I3504" s="384">
        <v>-371504.08416916273</v>
      </c>
      <c r="J3504" s="367">
        <v>487</v>
      </c>
      <c r="K3504" s="367">
        <v>29515.151515151341</v>
      </c>
      <c r="L3504" s="384">
        <v>15507.203368901257</v>
      </c>
      <c r="M3504" s="367">
        <v>486.99999999999716</v>
      </c>
      <c r="N3504" s="367">
        <v>487</v>
      </c>
      <c r="O3504" s="384">
        <v>-225.80681831984487</v>
      </c>
      <c r="P3504" s="367">
        <v>7.0614999999999997</v>
      </c>
      <c r="Q3504" s="367">
        <v>487</v>
      </c>
      <c r="R3504" s="384">
        <v>340.00677716191956</v>
      </c>
      <c r="S3504" s="367">
        <v>6.8180000000000005</v>
      </c>
      <c r="T3504" s="367">
        <v>16793.10344827595</v>
      </c>
      <c r="U3504" s="384">
        <v>6700.7096312022904</v>
      </c>
      <c r="V3504" s="367">
        <v>487.00000000000256</v>
      </c>
      <c r="W3504" s="367">
        <v>811666.66666666244</v>
      </c>
      <c r="X3504" s="384">
        <v>38639.384261142099</v>
      </c>
      <c r="Y3504" s="386">
        <v>486.99999999999744</v>
      </c>
      <c r="Z3504" s="367"/>
      <c r="AA3504" s="367"/>
      <c r="AB3504" s="367"/>
      <c r="AC3504" s="367"/>
      <c r="AD3504" s="367"/>
      <c r="AE3504" s="367"/>
      <c r="AF3504" s="367"/>
      <c r="AG3504" s="367"/>
      <c r="AH3504" s="367"/>
      <c r="AI3504" s="367"/>
      <c r="AJ3504" s="367"/>
      <c r="AK3504" s="367"/>
      <c r="AL3504" s="367"/>
      <c r="AM3504" s="367"/>
      <c r="AN3504" s="367"/>
      <c r="AO3504" s="367"/>
      <c r="AP3504" s="367"/>
      <c r="AQ3504" s="367"/>
      <c r="AR3504" s="367"/>
      <c r="AS3504" s="367"/>
      <c r="AT3504" s="367"/>
    </row>
    <row r="3505" spans="2:46" ht="13.8">
      <c r="B3505" s="26">
        <v>81.333333333333456</v>
      </c>
      <c r="C3505" s="363">
        <v>169.66307959283881</v>
      </c>
      <c r="D3505" s="367">
        <v>488.00000000000074</v>
      </c>
      <c r="E3505" s="367">
        <v>22697.674418604776</v>
      </c>
      <c r="F3505" s="367">
        <v>-29815.968978234756</v>
      </c>
      <c r="G3505" s="367">
        <v>488.00000000000273</v>
      </c>
      <c r="H3505" s="367">
        <v>122000</v>
      </c>
      <c r="I3505" s="384">
        <v>-373175.40424482315</v>
      </c>
      <c r="J3505" s="367">
        <v>488</v>
      </c>
      <c r="K3505" s="367">
        <v>29575.757575757401</v>
      </c>
      <c r="L3505" s="384">
        <v>15479.97775082427</v>
      </c>
      <c r="M3505" s="367">
        <v>487.99999999999716</v>
      </c>
      <c r="N3505" s="367">
        <v>488</v>
      </c>
      <c r="O3505" s="384">
        <v>-227.22663985025898</v>
      </c>
      <c r="P3505" s="367">
        <v>7.0759999999999996</v>
      </c>
      <c r="Q3505" s="367">
        <v>488</v>
      </c>
      <c r="R3505" s="384">
        <v>340.25368110923523</v>
      </c>
      <c r="S3505" s="367">
        <v>6.8319999999999999</v>
      </c>
      <c r="T3505" s="367">
        <v>16827.586206896638</v>
      </c>
      <c r="U3505" s="384">
        <v>6654.5932456762666</v>
      </c>
      <c r="V3505" s="367">
        <v>488.0000000000025</v>
      </c>
      <c r="W3505" s="367">
        <v>813333.33333332906</v>
      </c>
      <c r="X3505" s="384">
        <v>38716.499364709278</v>
      </c>
      <c r="Y3505" s="386">
        <v>487.99999999999744</v>
      </c>
      <c r="Z3505" s="367"/>
      <c r="AA3505" s="367"/>
      <c r="AB3505" s="367"/>
      <c r="AC3505" s="367"/>
      <c r="AD3505" s="367"/>
      <c r="AE3505" s="367"/>
      <c r="AF3505" s="367"/>
      <c r="AG3505" s="367"/>
      <c r="AH3505" s="367"/>
      <c r="AI3505" s="367"/>
      <c r="AJ3505" s="367"/>
      <c r="AK3505" s="367"/>
      <c r="AL3505" s="367"/>
      <c r="AM3505" s="367"/>
      <c r="AN3505" s="367"/>
      <c r="AO3505" s="367"/>
      <c r="AP3505" s="367"/>
      <c r="AQ3505" s="367"/>
      <c r="AR3505" s="367"/>
      <c r="AS3505" s="367"/>
      <c r="AT3505" s="367"/>
    </row>
    <row r="3506" spans="2:46" ht="13.8">
      <c r="B3506" s="26">
        <v>81.500000000000128</v>
      </c>
      <c r="C3506" s="363">
        <v>170.01037878728442</v>
      </c>
      <c r="D3506" s="367">
        <v>489.0000000000008</v>
      </c>
      <c r="E3506" s="367">
        <v>22744.186046511753</v>
      </c>
      <c r="F3506" s="367">
        <v>-29954.392596093949</v>
      </c>
      <c r="G3506" s="367">
        <v>489.00000000000273</v>
      </c>
      <c r="H3506" s="367">
        <v>122250</v>
      </c>
      <c r="I3506" s="384">
        <v>-374850.44759103161</v>
      </c>
      <c r="J3506" s="367">
        <v>489</v>
      </c>
      <c r="K3506" s="367">
        <v>29636.363636363461</v>
      </c>
      <c r="L3506" s="384">
        <v>15452.510051088309</v>
      </c>
      <c r="M3506" s="367">
        <v>488.99999999999716</v>
      </c>
      <c r="N3506" s="367">
        <v>489</v>
      </c>
      <c r="O3506" s="384">
        <v>-228.65038003845575</v>
      </c>
      <c r="P3506" s="367">
        <v>7.0905000000000005</v>
      </c>
      <c r="Q3506" s="367">
        <v>489</v>
      </c>
      <c r="R3506" s="384">
        <v>340.49873562245438</v>
      </c>
      <c r="S3506" s="367">
        <v>6.8460000000000001</v>
      </c>
      <c r="T3506" s="367">
        <v>16862.068965517326</v>
      </c>
      <c r="U3506" s="384">
        <v>6608.2314685810597</v>
      </c>
      <c r="V3506" s="367">
        <v>489.0000000000025</v>
      </c>
      <c r="W3506" s="367">
        <v>814999.99999999569</v>
      </c>
      <c r="X3506" s="384">
        <v>38793.605343080177</v>
      </c>
      <c r="Y3506" s="386">
        <v>488.99999999999739</v>
      </c>
      <c r="Z3506" s="367"/>
      <c r="AA3506" s="367"/>
      <c r="AB3506" s="367"/>
      <c r="AC3506" s="367"/>
      <c r="AD3506" s="367"/>
      <c r="AE3506" s="367"/>
      <c r="AF3506" s="367"/>
      <c r="AG3506" s="367"/>
      <c r="AH3506" s="367"/>
      <c r="AI3506" s="367"/>
      <c r="AJ3506" s="367"/>
      <c r="AK3506" s="367"/>
      <c r="AL3506" s="367"/>
      <c r="AM3506" s="367"/>
      <c r="AN3506" s="367"/>
      <c r="AO3506" s="367"/>
      <c r="AP3506" s="367"/>
      <c r="AQ3506" s="367"/>
      <c r="AR3506" s="367"/>
      <c r="AS3506" s="367"/>
      <c r="AT3506" s="367"/>
    </row>
    <row r="3507" spans="2:46" ht="13.8">
      <c r="B3507" s="26">
        <v>81.666666666666799</v>
      </c>
      <c r="C3507" s="363">
        <v>170.35767646414058</v>
      </c>
      <c r="D3507" s="367">
        <v>490.0000000000008</v>
      </c>
      <c r="E3507" s="367">
        <v>22790.69767441873</v>
      </c>
      <c r="F3507" s="367">
        <v>-30093.132472933805</v>
      </c>
      <c r="G3507" s="367">
        <v>490.00000000000273</v>
      </c>
      <c r="H3507" s="367">
        <v>122500</v>
      </c>
      <c r="I3507" s="384">
        <v>-376529.214207788</v>
      </c>
      <c r="J3507" s="367">
        <v>490</v>
      </c>
      <c r="K3507" s="367">
        <v>29696.969696969521</v>
      </c>
      <c r="L3507" s="384">
        <v>15424.800269693378</v>
      </c>
      <c r="M3507" s="367">
        <v>489.99999999999716</v>
      </c>
      <c r="N3507" s="367">
        <v>490</v>
      </c>
      <c r="O3507" s="384">
        <v>-230.07803888443507</v>
      </c>
      <c r="P3507" s="367">
        <v>7.1050000000000004</v>
      </c>
      <c r="Q3507" s="367">
        <v>490</v>
      </c>
      <c r="R3507" s="384">
        <v>340.74194070157699</v>
      </c>
      <c r="S3507" s="367">
        <v>6.8599999999999994</v>
      </c>
      <c r="T3507" s="367">
        <v>16896.551724138015</v>
      </c>
      <c r="U3507" s="384">
        <v>6561.624299916678</v>
      </c>
      <c r="V3507" s="367">
        <v>490.00000000000244</v>
      </c>
      <c r="W3507" s="367">
        <v>816666.66666666232</v>
      </c>
      <c r="X3507" s="384">
        <v>38870.702196254795</v>
      </c>
      <c r="Y3507" s="386">
        <v>489.99999999999739</v>
      </c>
      <c r="Z3507" s="367"/>
      <c r="AA3507" s="367"/>
      <c r="AB3507" s="367"/>
      <c r="AC3507" s="367"/>
      <c r="AD3507" s="367"/>
      <c r="AE3507" s="367"/>
      <c r="AF3507" s="367"/>
      <c r="AG3507" s="367"/>
      <c r="AH3507" s="367"/>
      <c r="AI3507" s="367"/>
      <c r="AJ3507" s="367"/>
      <c r="AK3507" s="367"/>
      <c r="AL3507" s="367"/>
      <c r="AM3507" s="367"/>
      <c r="AN3507" s="367"/>
      <c r="AO3507" s="367"/>
      <c r="AP3507" s="367"/>
      <c r="AQ3507" s="367"/>
      <c r="AR3507" s="367"/>
      <c r="AS3507" s="367"/>
      <c r="AT3507" s="367"/>
    </row>
    <row r="3508" spans="2:46" ht="13.8">
      <c r="B3508" s="26">
        <v>81.833333333333471</v>
      </c>
      <c r="C3508" s="363">
        <v>170.70497262340731</v>
      </c>
      <c r="D3508" s="367">
        <v>491.00000000000085</v>
      </c>
      <c r="E3508" s="367">
        <v>22837.209302325708</v>
      </c>
      <c r="F3508" s="367">
        <v>-30232.188608754328</v>
      </c>
      <c r="G3508" s="367">
        <v>491.00000000000273</v>
      </c>
      <c r="H3508" s="367">
        <v>122750</v>
      </c>
      <c r="I3508" s="384">
        <v>-378211.70409509243</v>
      </c>
      <c r="J3508" s="367">
        <v>491</v>
      </c>
      <c r="K3508" s="367">
        <v>29757.575757575582</v>
      </c>
      <c r="L3508" s="384">
        <v>15396.848406639472</v>
      </c>
      <c r="M3508" s="367">
        <v>490.9999999999971</v>
      </c>
      <c r="N3508" s="367">
        <v>491</v>
      </c>
      <c r="O3508" s="384">
        <v>-231.50961638819703</v>
      </c>
      <c r="P3508" s="367">
        <v>7.1195000000000004</v>
      </c>
      <c r="Q3508" s="367">
        <v>491</v>
      </c>
      <c r="R3508" s="384">
        <v>340.9832963466032</v>
      </c>
      <c r="S3508" s="367">
        <v>6.8739999999999997</v>
      </c>
      <c r="T3508" s="367">
        <v>16931.034482758703</v>
      </c>
      <c r="U3508" s="384">
        <v>6514.7717396831176</v>
      </c>
      <c r="V3508" s="367">
        <v>491.00000000000239</v>
      </c>
      <c r="W3508" s="367">
        <v>818333.33333332895</v>
      </c>
      <c r="X3508" s="384">
        <v>38947.789924233133</v>
      </c>
      <c r="Y3508" s="386">
        <v>490.99999999999733</v>
      </c>
      <c r="Z3508" s="367"/>
      <c r="AA3508" s="367"/>
      <c r="AB3508" s="367"/>
      <c r="AC3508" s="367"/>
      <c r="AD3508" s="367"/>
      <c r="AE3508" s="367"/>
      <c r="AF3508" s="367"/>
      <c r="AG3508" s="367"/>
      <c r="AH3508" s="367"/>
      <c r="AI3508" s="367"/>
      <c r="AJ3508" s="367"/>
      <c r="AK3508" s="367"/>
      <c r="AL3508" s="367"/>
      <c r="AM3508" s="367"/>
      <c r="AN3508" s="367"/>
      <c r="AO3508" s="367"/>
      <c r="AP3508" s="367"/>
      <c r="AQ3508" s="367"/>
      <c r="AR3508" s="367"/>
      <c r="AS3508" s="367"/>
      <c r="AT3508" s="367"/>
    </row>
    <row r="3509" spans="2:46" ht="13.8">
      <c r="B3509" s="26">
        <v>82.000000000000142</v>
      </c>
      <c r="C3509" s="363">
        <v>171.05226726508459</v>
      </c>
      <c r="D3509" s="367">
        <v>492.00000000000091</v>
      </c>
      <c r="E3509" s="367">
        <v>22883.720930232685</v>
      </c>
      <c r="F3509" s="367">
        <v>-30371.561003555518</v>
      </c>
      <c r="G3509" s="367">
        <v>492.00000000000273</v>
      </c>
      <c r="H3509" s="367">
        <v>123000</v>
      </c>
      <c r="I3509" s="384">
        <v>-379897.91725294484</v>
      </c>
      <c r="J3509" s="367">
        <v>492</v>
      </c>
      <c r="K3509" s="367">
        <v>29818.181818181642</v>
      </c>
      <c r="L3509" s="384">
        <v>15368.654461926595</v>
      </c>
      <c r="M3509" s="367">
        <v>491.9999999999971</v>
      </c>
      <c r="N3509" s="367">
        <v>492</v>
      </c>
      <c r="O3509" s="384">
        <v>-232.94511254974145</v>
      </c>
      <c r="P3509" s="367">
        <v>7.1339999999999995</v>
      </c>
      <c r="Q3509" s="367">
        <v>492</v>
      </c>
      <c r="R3509" s="384">
        <v>341.22280255753282</v>
      </c>
      <c r="S3509" s="367">
        <v>6.8879999999999999</v>
      </c>
      <c r="T3509" s="367">
        <v>16965.517241379392</v>
      </c>
      <c r="U3509" s="384">
        <v>6467.6737878803751</v>
      </c>
      <c r="V3509" s="367">
        <v>492.00000000000239</v>
      </c>
      <c r="W3509" s="367">
        <v>819999.99999999558</v>
      </c>
      <c r="X3509" s="384">
        <v>39024.868527015191</v>
      </c>
      <c r="Y3509" s="386">
        <v>491.99999999999733</v>
      </c>
      <c r="Z3509" s="367"/>
      <c r="AA3509" s="367"/>
      <c r="AB3509" s="367"/>
      <c r="AC3509" s="367"/>
      <c r="AD3509" s="367"/>
      <c r="AE3509" s="367"/>
      <c r="AF3509" s="367"/>
      <c r="AG3509" s="367"/>
      <c r="AH3509" s="367"/>
      <c r="AI3509" s="367"/>
      <c r="AJ3509" s="367"/>
      <c r="AK3509" s="367"/>
      <c r="AL3509" s="367"/>
      <c r="AM3509" s="367"/>
      <c r="AN3509" s="367"/>
      <c r="AO3509" s="367"/>
      <c r="AP3509" s="367"/>
      <c r="AQ3509" s="367"/>
      <c r="AR3509" s="367"/>
      <c r="AS3509" s="367"/>
      <c r="AT3509" s="367"/>
    </row>
    <row r="3510" spans="2:46" ht="13.8">
      <c r="B3510" s="26">
        <v>82.166666666666814</v>
      </c>
      <c r="C3510" s="363">
        <v>171.39956038917236</v>
      </c>
      <c r="D3510" s="367">
        <v>493.00000000000091</v>
      </c>
      <c r="E3510" s="367">
        <v>22930.232558139662</v>
      </c>
      <c r="F3510" s="367">
        <v>-30511.249657337379</v>
      </c>
      <c r="G3510" s="367">
        <v>493.00000000000279</v>
      </c>
      <c r="H3510" s="367">
        <v>123250</v>
      </c>
      <c r="I3510" s="384">
        <v>-381587.8536813453</v>
      </c>
      <c r="J3510" s="367">
        <v>493</v>
      </c>
      <c r="K3510" s="367">
        <v>29878.787878787702</v>
      </c>
      <c r="L3510" s="384">
        <v>15340.218435554745</v>
      </c>
      <c r="M3510" s="367">
        <v>492.9999999999971</v>
      </c>
      <c r="N3510" s="367">
        <v>493</v>
      </c>
      <c r="O3510" s="384">
        <v>-234.38452736906868</v>
      </c>
      <c r="P3510" s="367">
        <v>7.1485000000000003</v>
      </c>
      <c r="Q3510" s="367">
        <v>493</v>
      </c>
      <c r="R3510" s="384">
        <v>341.46045933436591</v>
      </c>
      <c r="S3510" s="367">
        <v>6.9020000000000001</v>
      </c>
      <c r="T3510" s="367">
        <v>17000.00000000008</v>
      </c>
      <c r="U3510" s="384">
        <v>6420.3304445084559</v>
      </c>
      <c r="V3510" s="367">
        <v>493.00000000000233</v>
      </c>
      <c r="W3510" s="367">
        <v>821666.6666666622</v>
      </c>
      <c r="X3510" s="384">
        <v>39101.938004600961</v>
      </c>
      <c r="Y3510" s="386">
        <v>492.99999999999727</v>
      </c>
      <c r="Z3510" s="367"/>
      <c r="AA3510" s="367"/>
      <c r="AB3510" s="367"/>
      <c r="AC3510" s="367"/>
      <c r="AD3510" s="367"/>
      <c r="AE3510" s="367"/>
      <c r="AF3510" s="367"/>
      <c r="AG3510" s="367"/>
      <c r="AH3510" s="367"/>
      <c r="AI3510" s="367"/>
      <c r="AJ3510" s="367"/>
      <c r="AK3510" s="367"/>
      <c r="AL3510" s="367"/>
      <c r="AM3510" s="367"/>
      <c r="AN3510" s="367"/>
      <c r="AO3510" s="367"/>
      <c r="AP3510" s="367"/>
      <c r="AQ3510" s="367"/>
      <c r="AR3510" s="367"/>
      <c r="AS3510" s="367"/>
      <c r="AT3510" s="367"/>
    </row>
    <row r="3511" spans="2:46" ht="13.8">
      <c r="B3511" s="26">
        <v>82.333333333333485</v>
      </c>
      <c r="C3511" s="363">
        <v>171.74685199567077</v>
      </c>
      <c r="D3511" s="367">
        <v>494.00000000000097</v>
      </c>
      <c r="E3511" s="367">
        <v>22976.744186046639</v>
      </c>
      <c r="F3511" s="367">
        <v>-30651.254570099893</v>
      </c>
      <c r="G3511" s="367">
        <v>494.00000000000279</v>
      </c>
      <c r="H3511" s="367">
        <v>123500</v>
      </c>
      <c r="I3511" s="384">
        <v>-383281.51338029373</v>
      </c>
      <c r="J3511" s="367">
        <v>494</v>
      </c>
      <c r="K3511" s="367">
        <v>29939.393939393762</v>
      </c>
      <c r="L3511" s="384">
        <v>15311.54032752392</v>
      </c>
      <c r="M3511" s="367">
        <v>493.9999999999971</v>
      </c>
      <c r="N3511" s="367">
        <v>494</v>
      </c>
      <c r="O3511" s="384">
        <v>-235.82786084617845</v>
      </c>
      <c r="P3511" s="367">
        <v>7.1630000000000003</v>
      </c>
      <c r="Q3511" s="367">
        <v>494</v>
      </c>
      <c r="R3511" s="384">
        <v>341.69626667710253</v>
      </c>
      <c r="S3511" s="367">
        <v>6.9160000000000004</v>
      </c>
      <c r="T3511" s="367">
        <v>17034.482758620768</v>
      </c>
      <c r="U3511" s="384">
        <v>6372.74170956736</v>
      </c>
      <c r="V3511" s="367">
        <v>494.00000000000227</v>
      </c>
      <c r="W3511" s="367">
        <v>823333.33333332883</v>
      </c>
      <c r="X3511" s="384">
        <v>39178.998356990443</v>
      </c>
      <c r="Y3511" s="386">
        <v>493.99999999999727</v>
      </c>
      <c r="Z3511" s="367"/>
      <c r="AA3511" s="367"/>
      <c r="AB3511" s="367"/>
      <c r="AC3511" s="367"/>
      <c r="AD3511" s="367"/>
      <c r="AE3511" s="367"/>
      <c r="AF3511" s="367"/>
      <c r="AG3511" s="367"/>
      <c r="AH3511" s="367"/>
      <c r="AI3511" s="367"/>
      <c r="AJ3511" s="367"/>
      <c r="AK3511" s="367"/>
      <c r="AL3511" s="367"/>
      <c r="AM3511" s="367"/>
      <c r="AN3511" s="367"/>
      <c r="AO3511" s="367"/>
      <c r="AP3511" s="367"/>
      <c r="AQ3511" s="367"/>
      <c r="AR3511" s="367"/>
      <c r="AS3511" s="367"/>
      <c r="AT3511" s="367"/>
    </row>
    <row r="3512" spans="2:46" ht="13.8">
      <c r="B3512" s="26">
        <v>82.500000000000156</v>
      </c>
      <c r="C3512" s="363">
        <v>172.09414208457963</v>
      </c>
      <c r="D3512" s="367">
        <v>495.00000000000097</v>
      </c>
      <c r="E3512" s="367">
        <v>23023.255813953616</v>
      </c>
      <c r="F3512" s="367">
        <v>-30791.57574184308</v>
      </c>
      <c r="G3512" s="367">
        <v>495.00000000000279</v>
      </c>
      <c r="H3512" s="367">
        <v>123750</v>
      </c>
      <c r="I3512" s="384">
        <v>-384978.89634979016</v>
      </c>
      <c r="J3512" s="367">
        <v>495</v>
      </c>
      <c r="K3512" s="367">
        <v>29999.999999999822</v>
      </c>
      <c r="L3512" s="384">
        <v>15282.620137834127</v>
      </c>
      <c r="M3512" s="367">
        <v>494.9999999999971</v>
      </c>
      <c r="N3512" s="367">
        <v>495</v>
      </c>
      <c r="O3512" s="384">
        <v>-237.27511298107083</v>
      </c>
      <c r="P3512" s="367">
        <v>7.1775000000000002</v>
      </c>
      <c r="Q3512" s="367">
        <v>495</v>
      </c>
      <c r="R3512" s="384">
        <v>341.93022458574268</v>
      </c>
      <c r="S3512" s="367">
        <v>6.93</v>
      </c>
      <c r="T3512" s="367">
        <v>17068.965517241457</v>
      </c>
      <c r="U3512" s="384">
        <v>6324.907583057081</v>
      </c>
      <c r="V3512" s="367">
        <v>495.00000000000227</v>
      </c>
      <c r="W3512" s="367">
        <v>824999.99999999546</v>
      </c>
      <c r="X3512" s="384">
        <v>39256.049584183653</v>
      </c>
      <c r="Y3512" s="386">
        <v>494.99999999999727</v>
      </c>
      <c r="Z3512" s="367"/>
      <c r="AA3512" s="367"/>
      <c r="AB3512" s="367"/>
      <c r="AC3512" s="367"/>
      <c r="AD3512" s="367"/>
      <c r="AE3512" s="367"/>
      <c r="AF3512" s="367"/>
      <c r="AG3512" s="367"/>
      <c r="AH3512" s="367"/>
      <c r="AI3512" s="367"/>
      <c r="AJ3512" s="367"/>
      <c r="AK3512" s="367"/>
      <c r="AL3512" s="367"/>
      <c r="AM3512" s="367"/>
      <c r="AN3512" s="367"/>
      <c r="AO3512" s="367"/>
      <c r="AP3512" s="367"/>
      <c r="AQ3512" s="367"/>
      <c r="AR3512" s="367"/>
      <c r="AS3512" s="367"/>
      <c r="AT3512" s="367"/>
    </row>
    <row r="3513" spans="2:46" ht="13.8">
      <c r="B3513" s="26">
        <v>82.666666666666828</v>
      </c>
      <c r="C3513" s="363">
        <v>172.4414306558991</v>
      </c>
      <c r="D3513" s="367">
        <v>496.00000000000102</v>
      </c>
      <c r="E3513" s="367">
        <v>23069.767441860593</v>
      </c>
      <c r="F3513" s="367">
        <v>-30932.213172566931</v>
      </c>
      <c r="G3513" s="367">
        <v>496.00000000000279</v>
      </c>
      <c r="H3513" s="367">
        <v>124000</v>
      </c>
      <c r="I3513" s="384">
        <v>-386680.00258983456</v>
      </c>
      <c r="J3513" s="367">
        <v>496</v>
      </c>
      <c r="K3513" s="367">
        <v>30060.606060605882</v>
      </c>
      <c r="L3513" s="384">
        <v>15253.457866485358</v>
      </c>
      <c r="M3513" s="367">
        <v>495.9999999999971</v>
      </c>
      <c r="N3513" s="367">
        <v>496</v>
      </c>
      <c r="O3513" s="384">
        <v>-238.72628377374579</v>
      </c>
      <c r="P3513" s="367">
        <v>7.1920000000000002</v>
      </c>
      <c r="Q3513" s="367">
        <v>496</v>
      </c>
      <c r="R3513" s="384">
        <v>342.1623330602863</v>
      </c>
      <c r="S3513" s="367">
        <v>6.944</v>
      </c>
      <c r="T3513" s="367">
        <v>17103.448275862145</v>
      </c>
      <c r="U3513" s="384">
        <v>6276.8280649776261</v>
      </c>
      <c r="V3513" s="367">
        <v>496.00000000000222</v>
      </c>
      <c r="W3513" s="367">
        <v>826666.66666666209</v>
      </c>
      <c r="X3513" s="384">
        <v>39333.091686180582</v>
      </c>
      <c r="Y3513" s="386">
        <v>495.99999999999721</v>
      </c>
      <c r="Z3513" s="367"/>
      <c r="AA3513" s="367"/>
      <c r="AB3513" s="367"/>
      <c r="AC3513" s="367"/>
      <c r="AD3513" s="367"/>
      <c r="AE3513" s="367"/>
      <c r="AF3513" s="367"/>
      <c r="AG3513" s="367"/>
      <c r="AH3513" s="367"/>
      <c r="AI3513" s="367"/>
      <c r="AJ3513" s="367"/>
      <c r="AK3513" s="367"/>
      <c r="AL3513" s="367"/>
      <c r="AM3513" s="367"/>
      <c r="AN3513" s="367"/>
      <c r="AO3513" s="367"/>
      <c r="AP3513" s="367"/>
      <c r="AQ3513" s="367"/>
      <c r="AR3513" s="367"/>
      <c r="AS3513" s="367"/>
      <c r="AT3513" s="367"/>
    </row>
    <row r="3514" spans="2:46" ht="13.8">
      <c r="B3514" s="26">
        <v>82.833333333333499</v>
      </c>
      <c r="C3514" s="363">
        <v>172.78871770962905</v>
      </c>
      <c r="D3514" s="367">
        <v>497.00000000000102</v>
      </c>
      <c r="E3514" s="367">
        <v>23116.27906976757</v>
      </c>
      <c r="F3514" s="367">
        <v>-31073.166862271442</v>
      </c>
      <c r="G3514" s="367">
        <v>497.00000000000279</v>
      </c>
      <c r="H3514" s="367">
        <v>124250</v>
      </c>
      <c r="I3514" s="384">
        <v>-388384.83210042701</v>
      </c>
      <c r="J3514" s="367">
        <v>497</v>
      </c>
      <c r="K3514" s="367">
        <v>30121.212121211942</v>
      </c>
      <c r="L3514" s="384">
        <v>15224.053513477618</v>
      </c>
      <c r="M3514" s="367">
        <v>496.99999999999704</v>
      </c>
      <c r="N3514" s="367">
        <v>497</v>
      </c>
      <c r="O3514" s="384">
        <v>-240.18137322420336</v>
      </c>
      <c r="P3514" s="367">
        <v>7.2065000000000001</v>
      </c>
      <c r="Q3514" s="367">
        <v>497</v>
      </c>
      <c r="R3514" s="384">
        <v>342.3925921007334</v>
      </c>
      <c r="S3514" s="367">
        <v>6.9580000000000002</v>
      </c>
      <c r="T3514" s="367">
        <v>17137.931034482834</v>
      </c>
      <c r="U3514" s="384">
        <v>6228.5031553289928</v>
      </c>
      <c r="V3514" s="367">
        <v>497.00000000000216</v>
      </c>
      <c r="W3514" s="367">
        <v>828333.33333332872</v>
      </c>
      <c r="X3514" s="384">
        <v>39410.124662981216</v>
      </c>
      <c r="Y3514" s="386">
        <v>496.99999999999721</v>
      </c>
      <c r="Z3514" s="367"/>
      <c r="AA3514" s="367"/>
      <c r="AB3514" s="367"/>
      <c r="AC3514" s="367"/>
      <c r="AD3514" s="367"/>
      <c r="AE3514" s="367"/>
      <c r="AF3514" s="367"/>
      <c r="AG3514" s="367"/>
      <c r="AH3514" s="367"/>
      <c r="AI3514" s="367"/>
      <c r="AJ3514" s="367"/>
      <c r="AK3514" s="367"/>
      <c r="AL3514" s="367"/>
      <c r="AM3514" s="367"/>
      <c r="AN3514" s="367"/>
      <c r="AO3514" s="367"/>
      <c r="AP3514" s="367"/>
      <c r="AQ3514" s="367"/>
      <c r="AR3514" s="367"/>
      <c r="AS3514" s="367"/>
      <c r="AT3514" s="367"/>
    </row>
    <row r="3515" spans="2:46" ht="13.8">
      <c r="B3515" s="26">
        <v>83.000000000000171</v>
      </c>
      <c r="C3515" s="363">
        <v>173.13600324576961</v>
      </c>
      <c r="D3515" s="367">
        <v>498.00000000000108</v>
      </c>
      <c r="E3515" s="367">
        <v>23162.790697674547</v>
      </c>
      <c r="F3515" s="367">
        <v>-31214.43681095662</v>
      </c>
      <c r="G3515" s="367">
        <v>498.00000000000279</v>
      </c>
      <c r="H3515" s="367">
        <v>124500</v>
      </c>
      <c r="I3515" s="384">
        <v>-390093.38488156744</v>
      </c>
      <c r="J3515" s="367">
        <v>498</v>
      </c>
      <c r="K3515" s="367">
        <v>30181.818181818002</v>
      </c>
      <c r="L3515" s="384">
        <v>15194.407078810907</v>
      </c>
      <c r="M3515" s="367">
        <v>497.99999999999704</v>
      </c>
      <c r="N3515" s="367">
        <v>498</v>
      </c>
      <c r="O3515" s="384">
        <v>-241.64038133244355</v>
      </c>
      <c r="P3515" s="367">
        <v>7.2210000000000001</v>
      </c>
      <c r="Q3515" s="367">
        <v>498</v>
      </c>
      <c r="R3515" s="384">
        <v>342.62100170708402</v>
      </c>
      <c r="S3515" s="367">
        <v>6.9719999999999995</v>
      </c>
      <c r="T3515" s="367">
        <v>17172.413793103522</v>
      </c>
      <c r="U3515" s="384">
        <v>6179.9328541111781</v>
      </c>
      <c r="V3515" s="367">
        <v>498.00000000000216</v>
      </c>
      <c r="W3515" s="367">
        <v>829999.99999999534</v>
      </c>
      <c r="X3515" s="384">
        <v>39487.14851458557</v>
      </c>
      <c r="Y3515" s="386">
        <v>497.99999999999716</v>
      </c>
      <c r="Z3515" s="367"/>
      <c r="AA3515" s="367"/>
      <c r="AB3515" s="367"/>
      <c r="AC3515" s="367"/>
      <c r="AD3515" s="367"/>
      <c r="AE3515" s="367"/>
      <c r="AF3515" s="367"/>
      <c r="AG3515" s="367"/>
      <c r="AH3515" s="367"/>
      <c r="AI3515" s="367"/>
      <c r="AJ3515" s="367"/>
      <c r="AK3515" s="367"/>
      <c r="AL3515" s="367"/>
      <c r="AM3515" s="367"/>
      <c r="AN3515" s="367"/>
      <c r="AO3515" s="367"/>
      <c r="AP3515" s="367"/>
      <c r="AQ3515" s="367"/>
      <c r="AR3515" s="367"/>
      <c r="AS3515" s="367"/>
      <c r="AT3515" s="367"/>
    </row>
    <row r="3516" spans="2:46" ht="13.8">
      <c r="B3516" s="26">
        <v>83.166666666666842</v>
      </c>
      <c r="C3516" s="363">
        <v>173.48328726432067</v>
      </c>
      <c r="D3516" s="367">
        <v>499.00000000000108</v>
      </c>
      <c r="E3516" s="367">
        <v>23209.302325581524</v>
      </c>
      <c r="F3516" s="367">
        <v>-31356.023018622469</v>
      </c>
      <c r="G3516" s="367">
        <v>499.00000000000279</v>
      </c>
      <c r="H3516" s="367">
        <v>124750</v>
      </c>
      <c r="I3516" s="384">
        <v>-391805.66093325586</v>
      </c>
      <c r="J3516" s="367">
        <v>499</v>
      </c>
      <c r="K3516" s="367">
        <v>30242.424242424062</v>
      </c>
      <c r="L3516" s="384">
        <v>15164.518562485222</v>
      </c>
      <c r="M3516" s="367">
        <v>498.99999999999704</v>
      </c>
      <c r="N3516" s="367">
        <v>499</v>
      </c>
      <c r="O3516" s="384">
        <v>-243.10330809846639</v>
      </c>
      <c r="P3516" s="367">
        <v>7.2355</v>
      </c>
      <c r="Q3516" s="367">
        <v>499</v>
      </c>
      <c r="R3516" s="384">
        <v>342.84756187933812</v>
      </c>
      <c r="S3516" s="367">
        <v>6.9859999999999998</v>
      </c>
      <c r="T3516" s="367">
        <v>17206.89655172421</v>
      </c>
      <c r="U3516" s="384">
        <v>6131.1171613241877</v>
      </c>
      <c r="V3516" s="367">
        <v>499.0000000000021</v>
      </c>
      <c r="W3516" s="367">
        <v>831666.66666666197</v>
      </c>
      <c r="X3516" s="384">
        <v>39564.163240993643</v>
      </c>
      <c r="Y3516" s="386">
        <v>498.99999999999716</v>
      </c>
      <c r="Z3516" s="367"/>
      <c r="AA3516" s="367"/>
      <c r="AB3516" s="367"/>
      <c r="AC3516" s="367"/>
      <c r="AD3516" s="367"/>
      <c r="AE3516" s="367"/>
      <c r="AF3516" s="367"/>
      <c r="AG3516" s="367"/>
      <c r="AH3516" s="367"/>
      <c r="AI3516" s="367"/>
      <c r="AJ3516" s="367"/>
      <c r="AK3516" s="367"/>
      <c r="AL3516" s="367"/>
      <c r="AM3516" s="367"/>
      <c r="AN3516" s="367"/>
      <c r="AO3516" s="367"/>
      <c r="AP3516" s="367"/>
      <c r="AQ3516" s="367"/>
      <c r="AR3516" s="367"/>
      <c r="AS3516" s="367"/>
      <c r="AT3516" s="367"/>
    </row>
    <row r="3517" spans="2:46" ht="13.8">
      <c r="B3517" s="26">
        <v>83.333333333333513</v>
      </c>
      <c r="C3517" s="363">
        <v>173.83056976528229</v>
      </c>
      <c r="D3517" s="367">
        <v>500.00000000000114</v>
      </c>
      <c r="E3517" s="367">
        <v>23255.813953488501</v>
      </c>
      <c r="F3517" s="367">
        <v>-31497.925485268977</v>
      </c>
      <c r="G3517" s="367">
        <v>500.00000000000279</v>
      </c>
      <c r="H3517" s="367">
        <v>125000</v>
      </c>
      <c r="I3517" s="384">
        <v>-393521.66025549226</v>
      </c>
      <c r="J3517" s="367">
        <v>500</v>
      </c>
      <c r="K3517" s="367">
        <v>30303.030303030122</v>
      </c>
      <c r="L3517" s="384">
        <v>15134.38796450056</v>
      </c>
      <c r="M3517" s="367">
        <v>499.99999999999704</v>
      </c>
      <c r="N3517" s="367">
        <v>500</v>
      </c>
      <c r="O3517" s="384">
        <v>-244.57015352227177</v>
      </c>
      <c r="P3517" s="367">
        <v>7.25</v>
      </c>
      <c r="Q3517" s="367">
        <v>500</v>
      </c>
      <c r="R3517" s="384">
        <v>343.07227261749574</v>
      </c>
      <c r="S3517" s="367">
        <v>7</v>
      </c>
      <c r="T3517" s="367">
        <v>17241.379310344899</v>
      </c>
      <c r="U3517" s="384">
        <v>6082.0560769680151</v>
      </c>
      <c r="V3517" s="367">
        <v>500.0000000000021</v>
      </c>
      <c r="W3517" s="367">
        <v>833333.3333333286</v>
      </c>
      <c r="X3517" s="384">
        <v>39641.168842205436</v>
      </c>
      <c r="Y3517" s="386">
        <v>499.9999999999971</v>
      </c>
      <c r="Z3517" s="367"/>
      <c r="AA3517" s="367"/>
      <c r="AB3517" s="367"/>
      <c r="AC3517" s="367"/>
      <c r="AD3517" s="367"/>
      <c r="AE3517" s="367"/>
      <c r="AF3517" s="367"/>
      <c r="AG3517" s="367"/>
      <c r="AH3517" s="367"/>
      <c r="AI3517" s="367"/>
      <c r="AJ3517" s="367"/>
      <c r="AK3517" s="367"/>
      <c r="AL3517" s="367"/>
      <c r="AM3517" s="367"/>
      <c r="AN3517" s="367"/>
      <c r="AO3517" s="367"/>
      <c r="AP3517" s="367"/>
      <c r="AQ3517" s="367"/>
      <c r="AR3517" s="367"/>
      <c r="AS3517" s="367"/>
      <c r="AT3517" s="367"/>
    </row>
    <row r="3518" spans="2:46" ht="13.8">
      <c r="B3518" s="26">
        <v>83.500000000000185</v>
      </c>
      <c r="C3518" s="363">
        <v>174.17785074865444</v>
      </c>
      <c r="D3518" s="367">
        <v>501.00000000000114</v>
      </c>
      <c r="E3518" s="367">
        <v>23302.325581395478</v>
      </c>
      <c r="F3518" s="367">
        <v>-31640.144210896153</v>
      </c>
      <c r="G3518" s="367">
        <v>501.00000000000279</v>
      </c>
      <c r="H3518" s="367">
        <v>125250</v>
      </c>
      <c r="I3518" s="384">
        <v>-395241.38284827664</v>
      </c>
      <c r="J3518" s="367">
        <v>501</v>
      </c>
      <c r="K3518" s="367">
        <v>30363.636363636182</v>
      </c>
      <c r="L3518" s="384">
        <v>15104.015284856932</v>
      </c>
      <c r="M3518" s="367">
        <v>500.99999999999699</v>
      </c>
      <c r="N3518" s="367">
        <v>501</v>
      </c>
      <c r="O3518" s="384">
        <v>-246.04091760385978</v>
      </c>
      <c r="P3518" s="367">
        <v>7.2645</v>
      </c>
      <c r="Q3518" s="367">
        <v>501</v>
      </c>
      <c r="R3518" s="384">
        <v>343.2951339215569</v>
      </c>
      <c r="S3518" s="367">
        <v>7.0140000000000002</v>
      </c>
      <c r="T3518" s="367">
        <v>17275.862068965587</v>
      </c>
      <c r="U3518" s="384">
        <v>6032.7496010426694</v>
      </c>
      <c r="V3518" s="367">
        <v>501.00000000000199</v>
      </c>
      <c r="W3518" s="367">
        <v>834999.99999999523</v>
      </c>
      <c r="X3518" s="384">
        <v>39718.165318220948</v>
      </c>
      <c r="Y3518" s="386">
        <v>500.9999999999971</v>
      </c>
      <c r="Z3518" s="367"/>
      <c r="AA3518" s="367"/>
      <c r="AB3518" s="367"/>
      <c r="AC3518" s="367"/>
      <c r="AD3518" s="367"/>
      <c r="AE3518" s="367"/>
      <c r="AF3518" s="367"/>
      <c r="AG3518" s="367"/>
      <c r="AH3518" s="367"/>
      <c r="AI3518" s="367"/>
      <c r="AJ3518" s="367"/>
      <c r="AK3518" s="367"/>
      <c r="AL3518" s="367"/>
      <c r="AM3518" s="367"/>
      <c r="AN3518" s="367"/>
      <c r="AO3518" s="367"/>
      <c r="AP3518" s="367"/>
      <c r="AQ3518" s="367"/>
      <c r="AR3518" s="367"/>
      <c r="AS3518" s="367"/>
      <c r="AT3518" s="367"/>
    </row>
    <row r="3519" spans="2:46" ht="13.8">
      <c r="B3519" s="26">
        <v>83.666666666666856</v>
      </c>
      <c r="C3519" s="363">
        <v>174.52513021443718</v>
      </c>
      <c r="D3519" s="367">
        <v>502.00000000000114</v>
      </c>
      <c r="E3519" s="367">
        <v>23348.837209302455</v>
      </c>
      <c r="F3519" s="367">
        <v>-31782.679195503992</v>
      </c>
      <c r="G3519" s="367">
        <v>502.00000000000279</v>
      </c>
      <c r="H3519" s="367">
        <v>125500</v>
      </c>
      <c r="I3519" s="384">
        <v>-396964.82871160907</v>
      </c>
      <c r="J3519" s="367">
        <v>502</v>
      </c>
      <c r="K3519" s="367">
        <v>30424.242424242242</v>
      </c>
      <c r="L3519" s="384">
        <v>15073.400523554326</v>
      </c>
      <c r="M3519" s="367">
        <v>501.99999999999699</v>
      </c>
      <c r="N3519" s="367">
        <v>502</v>
      </c>
      <c r="O3519" s="384">
        <v>-247.5156003432304</v>
      </c>
      <c r="P3519" s="367">
        <v>7.2789999999999999</v>
      </c>
      <c r="Q3519" s="367">
        <v>502</v>
      </c>
      <c r="R3519" s="384">
        <v>343.51614579152147</v>
      </c>
      <c r="S3519" s="367">
        <v>7.0279999999999996</v>
      </c>
      <c r="T3519" s="367">
        <v>17310.344827586276</v>
      </c>
      <c r="U3519" s="384">
        <v>5983.1977335481397</v>
      </c>
      <c r="V3519" s="367">
        <v>502.00000000000199</v>
      </c>
      <c r="W3519" s="367">
        <v>836666.66666666185</v>
      </c>
      <c r="X3519" s="384">
        <v>39795.152669040159</v>
      </c>
      <c r="Y3519" s="386">
        <v>501.9999999999971</v>
      </c>
      <c r="Z3519" s="367"/>
      <c r="AA3519" s="367"/>
      <c r="AB3519" s="367"/>
      <c r="AC3519" s="367"/>
      <c r="AD3519" s="367"/>
      <c r="AE3519" s="367"/>
      <c r="AF3519" s="367"/>
      <c r="AG3519" s="367"/>
      <c r="AH3519" s="367"/>
      <c r="AI3519" s="367"/>
      <c r="AJ3519" s="367"/>
      <c r="AK3519" s="367"/>
      <c r="AL3519" s="367"/>
      <c r="AM3519" s="367"/>
      <c r="AN3519" s="367"/>
      <c r="AO3519" s="367"/>
      <c r="AP3519" s="367"/>
      <c r="AQ3519" s="367"/>
      <c r="AR3519" s="367"/>
      <c r="AS3519" s="367"/>
      <c r="AT3519" s="367"/>
    </row>
    <row r="3520" spans="2:46" ht="13.8">
      <c r="B3520" s="26">
        <v>83.833333333333528</v>
      </c>
      <c r="C3520" s="363">
        <v>174.87240816263042</v>
      </c>
      <c r="D3520" s="367">
        <v>503.00000000000125</v>
      </c>
      <c r="E3520" s="367">
        <v>23395.348837209433</v>
      </c>
      <c r="F3520" s="367">
        <v>-31925.530439092501</v>
      </c>
      <c r="G3520" s="367">
        <v>503.00000000000279</v>
      </c>
      <c r="H3520" s="367">
        <v>125750</v>
      </c>
      <c r="I3520" s="384">
        <v>-398691.99784548947</v>
      </c>
      <c r="J3520" s="367">
        <v>503</v>
      </c>
      <c r="K3520" s="367">
        <v>30484.848484848302</v>
      </c>
      <c r="L3520" s="384">
        <v>15042.543680592751</v>
      </c>
      <c r="M3520" s="367">
        <v>502.99999999999699</v>
      </c>
      <c r="N3520" s="367">
        <v>503</v>
      </c>
      <c r="O3520" s="384">
        <v>-248.99420174038363</v>
      </c>
      <c r="P3520" s="367">
        <v>7.2934999999999999</v>
      </c>
      <c r="Q3520" s="367">
        <v>503</v>
      </c>
      <c r="R3520" s="384">
        <v>343.73530822738957</v>
      </c>
      <c r="S3520" s="367">
        <v>7.0419999999999998</v>
      </c>
      <c r="T3520" s="367">
        <v>17344.827586206964</v>
      </c>
      <c r="U3520" s="384">
        <v>5933.4004744844306</v>
      </c>
      <c r="V3520" s="367">
        <v>503.00000000000199</v>
      </c>
      <c r="W3520" s="367">
        <v>838333.33333332848</v>
      </c>
      <c r="X3520" s="384">
        <v>39872.130894663103</v>
      </c>
      <c r="Y3520" s="386">
        <v>502.9999999999971</v>
      </c>
      <c r="Z3520" s="367"/>
      <c r="AA3520" s="367"/>
      <c r="AB3520" s="367"/>
      <c r="AC3520" s="367"/>
      <c r="AD3520" s="367"/>
      <c r="AE3520" s="367"/>
      <c r="AF3520" s="367"/>
      <c r="AG3520" s="367"/>
      <c r="AH3520" s="367"/>
      <c r="AI3520" s="367"/>
      <c r="AJ3520" s="367"/>
      <c r="AK3520" s="367"/>
      <c r="AL3520" s="367"/>
      <c r="AM3520" s="367"/>
      <c r="AN3520" s="367"/>
      <c r="AO3520" s="367"/>
      <c r="AP3520" s="367"/>
      <c r="AQ3520" s="367"/>
      <c r="AR3520" s="367"/>
      <c r="AS3520" s="367"/>
      <c r="AT3520" s="367"/>
    </row>
    <row r="3521" spans="2:46" ht="13.8">
      <c r="B3521" s="26">
        <v>84.000000000000199</v>
      </c>
      <c r="C3521" s="363">
        <v>175.21968459323426</v>
      </c>
      <c r="D3521" s="367">
        <v>504.00000000000125</v>
      </c>
      <c r="E3521" s="367">
        <v>23441.86046511641</v>
      </c>
      <c r="F3521" s="367">
        <v>-32068.69794166167</v>
      </c>
      <c r="G3521" s="367">
        <v>504.00000000000279</v>
      </c>
      <c r="H3521" s="367">
        <v>126000</v>
      </c>
      <c r="I3521" s="384">
        <v>-400422.89024991787</v>
      </c>
      <c r="J3521" s="367">
        <v>504</v>
      </c>
      <c r="K3521" s="367">
        <v>30545.454545454362</v>
      </c>
      <c r="L3521" s="384">
        <v>15011.444755972203</v>
      </c>
      <c r="M3521" s="367">
        <v>503.99999999999699</v>
      </c>
      <c r="N3521" s="367">
        <v>504</v>
      </c>
      <c r="O3521" s="384">
        <v>-250.47672179531946</v>
      </c>
      <c r="P3521" s="367">
        <v>7.3079999999999998</v>
      </c>
      <c r="Q3521" s="367">
        <v>504</v>
      </c>
      <c r="R3521" s="384">
        <v>343.95262122916114</v>
      </c>
      <c r="S3521" s="367">
        <v>7.056</v>
      </c>
      <c r="T3521" s="367">
        <v>17379.310344827652</v>
      </c>
      <c r="U3521" s="384">
        <v>5883.3578238515493</v>
      </c>
      <c r="V3521" s="367">
        <v>504.00000000000188</v>
      </c>
      <c r="W3521" s="367">
        <v>839999.99999999511</v>
      </c>
      <c r="X3521" s="384">
        <v>39949.09999508976</v>
      </c>
      <c r="Y3521" s="386">
        <v>503.99999999999699</v>
      </c>
      <c r="Z3521" s="367"/>
      <c r="AA3521" s="367"/>
      <c r="AB3521" s="367"/>
      <c r="AC3521" s="367"/>
      <c r="AD3521" s="367"/>
      <c r="AE3521" s="367"/>
      <c r="AF3521" s="367"/>
      <c r="AG3521" s="367"/>
      <c r="AH3521" s="367"/>
      <c r="AI3521" s="367"/>
      <c r="AJ3521" s="367"/>
      <c r="AK3521" s="367"/>
      <c r="AL3521" s="367"/>
      <c r="AM3521" s="367"/>
      <c r="AN3521" s="367"/>
      <c r="AO3521" s="367"/>
      <c r="AP3521" s="367"/>
      <c r="AQ3521" s="367"/>
      <c r="AR3521" s="367"/>
      <c r="AS3521" s="367"/>
      <c r="AT3521" s="367"/>
    </row>
    <row r="3522" spans="2:46" ht="13.8">
      <c r="B3522" s="26">
        <v>84.16666666666687</v>
      </c>
      <c r="C3522" s="363">
        <v>175.56695950624859</v>
      </c>
      <c r="D3522" s="367">
        <v>505.00000000000125</v>
      </c>
      <c r="E3522" s="367">
        <v>23488.372093023387</v>
      </c>
      <c r="F3522" s="367">
        <v>-32212.181703211503</v>
      </c>
      <c r="G3522" s="367">
        <v>505.00000000000279</v>
      </c>
      <c r="H3522" s="367">
        <v>126250</v>
      </c>
      <c r="I3522" s="384">
        <v>-402157.50592489424</v>
      </c>
      <c r="J3522" s="367">
        <v>505</v>
      </c>
      <c r="K3522" s="367">
        <v>30606.060606060422</v>
      </c>
      <c r="L3522" s="384">
        <v>14980.103749692682</v>
      </c>
      <c r="M3522" s="367">
        <v>504.99999999999699</v>
      </c>
      <c r="N3522" s="367">
        <v>505</v>
      </c>
      <c r="O3522" s="384">
        <v>-251.96316050803799</v>
      </c>
      <c r="P3522" s="367">
        <v>7.3224999999999998</v>
      </c>
      <c r="Q3522" s="367">
        <v>505</v>
      </c>
      <c r="R3522" s="384">
        <v>344.1680847968363</v>
      </c>
      <c r="S3522" s="367">
        <v>7.07</v>
      </c>
      <c r="T3522" s="367">
        <v>17413.793103448341</v>
      </c>
      <c r="U3522" s="384">
        <v>5833.0697816494821</v>
      </c>
      <c r="V3522" s="367">
        <v>505.00000000000188</v>
      </c>
      <c r="W3522" s="367">
        <v>841666.66666666174</v>
      </c>
      <c r="X3522" s="384">
        <v>40026.059970320137</v>
      </c>
      <c r="Y3522" s="386">
        <v>504.99999999999699</v>
      </c>
      <c r="Z3522" s="367"/>
      <c r="AA3522" s="367"/>
      <c r="AB3522" s="367"/>
      <c r="AC3522" s="367"/>
      <c r="AD3522" s="367"/>
      <c r="AE3522" s="367"/>
      <c r="AF3522" s="367"/>
      <c r="AG3522" s="367"/>
      <c r="AH3522" s="367"/>
      <c r="AI3522" s="367"/>
      <c r="AJ3522" s="367"/>
      <c r="AK3522" s="367"/>
      <c r="AL3522" s="367"/>
      <c r="AM3522" s="367"/>
      <c r="AN3522" s="367"/>
      <c r="AO3522" s="367"/>
      <c r="AP3522" s="367"/>
      <c r="AQ3522" s="367"/>
      <c r="AR3522" s="367"/>
      <c r="AS3522" s="367"/>
      <c r="AT3522" s="367"/>
    </row>
    <row r="3523" spans="2:46" ht="13.8">
      <c r="B3523" s="26">
        <v>84.333333333333542</v>
      </c>
      <c r="C3523" s="363">
        <v>175.9142329016735</v>
      </c>
      <c r="D3523" s="367">
        <v>506.00000000000125</v>
      </c>
      <c r="E3523" s="367">
        <v>23534.883720930364</v>
      </c>
      <c r="F3523" s="367">
        <v>-32355.981723742021</v>
      </c>
      <c r="G3523" s="367">
        <v>506.0000000000029</v>
      </c>
      <c r="H3523" s="367">
        <v>126500</v>
      </c>
      <c r="I3523" s="384">
        <v>-403895.84487041866</v>
      </c>
      <c r="J3523" s="367">
        <v>506</v>
      </c>
      <c r="K3523" s="367">
        <v>30666.666666666482</v>
      </c>
      <c r="L3523" s="384">
        <v>14948.520661754186</v>
      </c>
      <c r="M3523" s="367">
        <v>505.99999999999699</v>
      </c>
      <c r="N3523" s="367">
        <v>506</v>
      </c>
      <c r="O3523" s="384">
        <v>-253.453517878539</v>
      </c>
      <c r="P3523" s="367">
        <v>7.3369999999999997</v>
      </c>
      <c r="Q3523" s="367">
        <v>506</v>
      </c>
      <c r="R3523" s="384">
        <v>344.38169893041481</v>
      </c>
      <c r="S3523" s="367">
        <v>7.0839999999999996</v>
      </c>
      <c r="T3523" s="367">
        <v>17448.275862069029</v>
      </c>
      <c r="U3523" s="384">
        <v>5782.5363478782374</v>
      </c>
      <c r="V3523" s="367">
        <v>506.00000000000188</v>
      </c>
      <c r="W3523" s="367">
        <v>843333.33333332837</v>
      </c>
      <c r="X3523" s="384">
        <v>40103.010820354233</v>
      </c>
      <c r="Y3523" s="386">
        <v>505.99999999999699</v>
      </c>
      <c r="Z3523" s="367"/>
      <c r="AA3523" s="367"/>
      <c r="AB3523" s="367"/>
      <c r="AC3523" s="367"/>
      <c r="AD3523" s="367"/>
      <c r="AE3523" s="367"/>
      <c r="AF3523" s="367"/>
      <c r="AG3523" s="367"/>
      <c r="AH3523" s="367"/>
      <c r="AI3523" s="367"/>
      <c r="AJ3523" s="367"/>
      <c r="AK3523" s="367"/>
      <c r="AL3523" s="367"/>
      <c r="AM3523" s="367"/>
      <c r="AN3523" s="367"/>
      <c r="AO3523" s="367"/>
      <c r="AP3523" s="367"/>
      <c r="AQ3523" s="367"/>
      <c r="AR3523" s="367"/>
      <c r="AS3523" s="367"/>
      <c r="AT3523" s="367"/>
    </row>
    <row r="3524" spans="2:46" ht="13.8">
      <c r="B3524" s="26">
        <v>84.500000000000213</v>
      </c>
      <c r="C3524" s="363">
        <v>176.26150477950895</v>
      </c>
      <c r="D3524" s="367">
        <v>507.00000000000136</v>
      </c>
      <c r="E3524" s="367">
        <v>23581.395348837341</v>
      </c>
      <c r="F3524" s="367">
        <v>-32500.098003253188</v>
      </c>
      <c r="G3524" s="367">
        <v>507.0000000000029</v>
      </c>
      <c r="H3524" s="367">
        <v>126750</v>
      </c>
      <c r="I3524" s="384">
        <v>-405637.90708649106</v>
      </c>
      <c r="J3524" s="367">
        <v>507</v>
      </c>
      <c r="K3524" s="367">
        <v>30727.272727272542</v>
      </c>
      <c r="L3524" s="384">
        <v>14916.695492156721</v>
      </c>
      <c r="M3524" s="367">
        <v>506.99999999999699</v>
      </c>
      <c r="N3524" s="367">
        <v>507</v>
      </c>
      <c r="O3524" s="384">
        <v>-254.94779390682277</v>
      </c>
      <c r="P3524" s="367">
        <v>7.3515000000000006</v>
      </c>
      <c r="Q3524" s="367">
        <v>507</v>
      </c>
      <c r="R3524" s="384">
        <v>344.59346362989697</v>
      </c>
      <c r="S3524" s="367">
        <v>7.0979999999999999</v>
      </c>
      <c r="T3524" s="367">
        <v>17482.758620689718</v>
      </c>
      <c r="U3524" s="384">
        <v>5731.7575225378196</v>
      </c>
      <c r="V3524" s="367">
        <v>507.00000000000176</v>
      </c>
      <c r="W3524" s="367">
        <v>844999.99999999499</v>
      </c>
      <c r="X3524" s="384">
        <v>40179.952545192034</v>
      </c>
      <c r="Y3524" s="386">
        <v>506.99999999999699</v>
      </c>
      <c r="Z3524" s="367"/>
      <c r="AA3524" s="367"/>
      <c r="AB3524" s="367"/>
      <c r="AC3524" s="367"/>
      <c r="AD3524" s="367"/>
      <c r="AE3524" s="367"/>
      <c r="AF3524" s="367"/>
      <c r="AG3524" s="367"/>
      <c r="AH3524" s="367"/>
      <c r="AI3524" s="367"/>
      <c r="AJ3524" s="367"/>
      <c r="AK3524" s="367"/>
      <c r="AL3524" s="367"/>
      <c r="AM3524" s="367"/>
      <c r="AN3524" s="367"/>
      <c r="AO3524" s="367"/>
      <c r="AP3524" s="367"/>
      <c r="AQ3524" s="367"/>
      <c r="AR3524" s="367"/>
      <c r="AS3524" s="367"/>
      <c r="AT3524" s="367"/>
    </row>
    <row r="3525" spans="2:46" ht="13.8">
      <c r="B3525" s="26">
        <v>84.666666666666885</v>
      </c>
      <c r="C3525" s="363">
        <v>176.60877513975493</v>
      </c>
      <c r="D3525" s="367">
        <v>508.00000000000136</v>
      </c>
      <c r="E3525" s="367">
        <v>23627.906976744318</v>
      </c>
      <c r="F3525" s="367">
        <v>-32644.530541745018</v>
      </c>
      <c r="G3525" s="367">
        <v>508.0000000000029</v>
      </c>
      <c r="H3525" s="367">
        <v>127000</v>
      </c>
      <c r="I3525" s="384">
        <v>-407383.6925731115</v>
      </c>
      <c r="J3525" s="367">
        <v>508</v>
      </c>
      <c r="K3525" s="367">
        <v>30787.878787878602</v>
      </c>
      <c r="L3525" s="384">
        <v>14884.628240900282</v>
      </c>
      <c r="M3525" s="367">
        <v>507.99999999999699</v>
      </c>
      <c r="N3525" s="367">
        <v>508</v>
      </c>
      <c r="O3525" s="384">
        <v>-256.44598859288902</v>
      </c>
      <c r="P3525" s="367">
        <v>7.3660000000000005</v>
      </c>
      <c r="Q3525" s="367">
        <v>508</v>
      </c>
      <c r="R3525" s="384">
        <v>344.80337889528255</v>
      </c>
      <c r="S3525" s="367">
        <v>7.1120000000000001</v>
      </c>
      <c r="T3525" s="367">
        <v>17517.241379310406</v>
      </c>
      <c r="U3525" s="384">
        <v>5680.7333056282168</v>
      </c>
      <c r="V3525" s="367">
        <v>508.00000000000176</v>
      </c>
      <c r="W3525" s="367">
        <v>846666.66666666162</v>
      </c>
      <c r="X3525" s="384">
        <v>40256.885144833555</v>
      </c>
      <c r="Y3525" s="386">
        <v>507.99999999999687</v>
      </c>
      <c r="Z3525" s="367"/>
      <c r="AA3525" s="367"/>
      <c r="AB3525" s="367"/>
      <c r="AC3525" s="367"/>
      <c r="AD3525" s="367"/>
      <c r="AE3525" s="367"/>
      <c r="AF3525" s="367"/>
      <c r="AG3525" s="367"/>
      <c r="AH3525" s="367"/>
      <c r="AI3525" s="367"/>
      <c r="AJ3525" s="367"/>
      <c r="AK3525" s="367"/>
      <c r="AL3525" s="367"/>
      <c r="AM3525" s="367"/>
      <c r="AN3525" s="367"/>
      <c r="AO3525" s="367"/>
      <c r="AP3525" s="367"/>
      <c r="AQ3525" s="367"/>
      <c r="AR3525" s="367"/>
      <c r="AS3525" s="367"/>
      <c r="AT3525" s="367"/>
    </row>
    <row r="3526" spans="2:46" ht="13.8">
      <c r="B3526" s="26">
        <v>84.833333333333556</v>
      </c>
      <c r="C3526" s="363">
        <v>176.95604398241147</v>
      </c>
      <c r="D3526" s="367">
        <v>509.00000000000136</v>
      </c>
      <c r="E3526" s="367">
        <v>23674.418604651295</v>
      </c>
      <c r="F3526" s="367">
        <v>-32789.279339217515</v>
      </c>
      <c r="G3526" s="367">
        <v>509.0000000000029</v>
      </c>
      <c r="H3526" s="367">
        <v>127250</v>
      </c>
      <c r="I3526" s="384">
        <v>-409133.20133027987</v>
      </c>
      <c r="J3526" s="367">
        <v>509</v>
      </c>
      <c r="K3526" s="367">
        <v>30848.484848484663</v>
      </c>
      <c r="L3526" s="384">
        <v>14852.318907984869</v>
      </c>
      <c r="M3526" s="367">
        <v>508.99999999999699</v>
      </c>
      <c r="N3526" s="367">
        <v>509</v>
      </c>
      <c r="O3526" s="384">
        <v>-257.94810193673783</v>
      </c>
      <c r="P3526" s="367">
        <v>7.3804999999999996</v>
      </c>
      <c r="Q3526" s="367">
        <v>509</v>
      </c>
      <c r="R3526" s="384">
        <v>345.0114447265716</v>
      </c>
      <c r="S3526" s="367">
        <v>7.1259999999999994</v>
      </c>
      <c r="T3526" s="367">
        <v>17551.724137931094</v>
      </c>
      <c r="U3526" s="384">
        <v>5629.4636971494347</v>
      </c>
      <c r="V3526" s="367">
        <v>509.00000000000176</v>
      </c>
      <c r="W3526" s="367">
        <v>848333.33333332825</v>
      </c>
      <c r="X3526" s="384">
        <v>40333.808619278796</v>
      </c>
      <c r="Y3526" s="386">
        <v>508.99999999999687</v>
      </c>
      <c r="Z3526" s="367"/>
      <c r="AA3526" s="367"/>
      <c r="AB3526" s="367"/>
      <c r="AC3526" s="367"/>
      <c r="AD3526" s="367"/>
      <c r="AE3526" s="367"/>
      <c r="AF3526" s="367"/>
      <c r="AG3526" s="367"/>
      <c r="AH3526" s="367"/>
      <c r="AI3526" s="367"/>
      <c r="AJ3526" s="367"/>
      <c r="AK3526" s="367"/>
      <c r="AL3526" s="367"/>
      <c r="AM3526" s="367"/>
      <c r="AN3526" s="367"/>
      <c r="AO3526" s="367"/>
      <c r="AP3526" s="367"/>
      <c r="AQ3526" s="367"/>
      <c r="AR3526" s="367"/>
      <c r="AS3526" s="367"/>
      <c r="AT3526" s="367"/>
    </row>
    <row r="3527" spans="2:46" ht="13.8">
      <c r="B3527" s="26">
        <v>85.000000000000227</v>
      </c>
      <c r="C3527" s="363">
        <v>177.30331130747851</v>
      </c>
      <c r="D3527" s="367">
        <v>510.00000000000136</v>
      </c>
      <c r="E3527" s="367">
        <v>23720.930232558272</v>
      </c>
      <c r="F3527" s="367">
        <v>-32934.344395670676</v>
      </c>
      <c r="G3527" s="367">
        <v>510.0000000000029</v>
      </c>
      <c r="H3527" s="367">
        <v>127500</v>
      </c>
      <c r="I3527" s="384">
        <v>-410886.43335799628</v>
      </c>
      <c r="J3527" s="367">
        <v>510</v>
      </c>
      <c r="K3527" s="367">
        <v>30909.090909090723</v>
      </c>
      <c r="L3527" s="384">
        <v>14819.767493410485</v>
      </c>
      <c r="M3527" s="367">
        <v>509.99999999999699</v>
      </c>
      <c r="N3527" s="367">
        <v>510</v>
      </c>
      <c r="O3527" s="384">
        <v>-259.4541339383693</v>
      </c>
      <c r="P3527" s="367">
        <v>7.3949999999999996</v>
      </c>
      <c r="Q3527" s="367">
        <v>510</v>
      </c>
      <c r="R3527" s="384">
        <v>345.21766112376412</v>
      </c>
      <c r="S3527" s="367">
        <v>7.14</v>
      </c>
      <c r="T3527" s="367">
        <v>17586.206896551783</v>
      </c>
      <c r="U3527" s="384">
        <v>5577.9486971014812</v>
      </c>
      <c r="V3527" s="367">
        <v>510.00000000000165</v>
      </c>
      <c r="W3527" s="367">
        <v>849999.99999999488</v>
      </c>
      <c r="X3527" s="384">
        <v>40410.722968527763</v>
      </c>
      <c r="Y3527" s="386">
        <v>509.99999999999687</v>
      </c>
      <c r="Z3527" s="367"/>
      <c r="AA3527" s="367"/>
      <c r="AB3527" s="367"/>
      <c r="AC3527" s="367"/>
      <c r="AD3527" s="367"/>
      <c r="AE3527" s="367"/>
      <c r="AF3527" s="367"/>
      <c r="AG3527" s="367"/>
      <c r="AH3527" s="367"/>
      <c r="AI3527" s="367"/>
      <c r="AJ3527" s="367"/>
      <c r="AK3527" s="367"/>
      <c r="AL3527" s="367"/>
      <c r="AM3527" s="367"/>
      <c r="AN3527" s="367"/>
      <c r="AO3527" s="367"/>
      <c r="AP3527" s="367"/>
      <c r="AQ3527" s="367"/>
      <c r="AR3527" s="367"/>
      <c r="AS3527" s="367"/>
      <c r="AT3527" s="367"/>
    </row>
    <row r="3528" spans="2:46" ht="13.8">
      <c r="B3528" s="26">
        <v>85.166666666666899</v>
      </c>
      <c r="C3528" s="363">
        <v>177.65057711495615</v>
      </c>
      <c r="D3528" s="367">
        <v>511.00000000000148</v>
      </c>
      <c r="E3528" s="367">
        <v>23767.441860465249</v>
      </c>
      <c r="F3528" s="367">
        <v>-33079.725711104504</v>
      </c>
      <c r="G3528" s="367">
        <v>511.0000000000029</v>
      </c>
      <c r="H3528" s="367">
        <v>127750</v>
      </c>
      <c r="I3528" s="384">
        <v>-412643.38865626068</v>
      </c>
      <c r="J3528" s="367">
        <v>511</v>
      </c>
      <c r="K3528" s="367">
        <v>30969.696969696783</v>
      </c>
      <c r="L3528" s="384">
        <v>14786.973997177131</v>
      </c>
      <c r="M3528" s="367">
        <v>510.99999999999687</v>
      </c>
      <c r="N3528" s="367">
        <v>511</v>
      </c>
      <c r="O3528" s="384">
        <v>-260.96408459778354</v>
      </c>
      <c r="P3528" s="367">
        <v>7.4095000000000004</v>
      </c>
      <c r="Q3528" s="367">
        <v>511</v>
      </c>
      <c r="R3528" s="384">
        <v>345.42202808686028</v>
      </c>
      <c r="S3528" s="367">
        <v>7.1539999999999999</v>
      </c>
      <c r="T3528" s="367">
        <v>17620.689655172471</v>
      </c>
      <c r="U3528" s="384">
        <v>5526.188305484342</v>
      </c>
      <c r="V3528" s="367">
        <v>511.00000000000165</v>
      </c>
      <c r="W3528" s="367">
        <v>851666.66666666151</v>
      </c>
      <c r="X3528" s="384">
        <v>40487.628192580443</v>
      </c>
      <c r="Y3528" s="386">
        <v>510.99999999999687</v>
      </c>
      <c r="Z3528" s="367"/>
      <c r="AA3528" s="367"/>
      <c r="AB3528" s="367"/>
      <c r="AC3528" s="367"/>
      <c r="AD3528" s="367"/>
      <c r="AE3528" s="367"/>
      <c r="AF3528" s="367"/>
      <c r="AG3528" s="367"/>
      <c r="AH3528" s="367"/>
      <c r="AI3528" s="367"/>
      <c r="AJ3528" s="367"/>
      <c r="AK3528" s="367"/>
      <c r="AL3528" s="367"/>
      <c r="AM3528" s="367"/>
      <c r="AN3528" s="367"/>
      <c r="AO3528" s="367"/>
      <c r="AP3528" s="367"/>
      <c r="AQ3528" s="367"/>
      <c r="AR3528" s="367"/>
      <c r="AS3528" s="367"/>
      <c r="AT3528" s="367"/>
    </row>
    <row r="3529" spans="2:46" ht="13.8">
      <c r="B3529" s="26">
        <v>85.33333333333357</v>
      </c>
      <c r="C3529" s="363">
        <v>177.99784140484431</v>
      </c>
      <c r="D3529" s="367">
        <v>512.00000000000148</v>
      </c>
      <c r="E3529" s="367">
        <v>23813.953488372226</v>
      </c>
      <c r="F3529" s="367">
        <v>-33225.423285518991</v>
      </c>
      <c r="G3529" s="367">
        <v>512.00000000000284</v>
      </c>
      <c r="H3529" s="367">
        <v>128000</v>
      </c>
      <c r="I3529" s="384">
        <v>-414404.06722507306</v>
      </c>
      <c r="J3529" s="367">
        <v>512</v>
      </c>
      <c r="K3529" s="367">
        <v>31030.303030302843</v>
      </c>
      <c r="L3529" s="384">
        <v>14753.938419284801</v>
      </c>
      <c r="M3529" s="367">
        <v>511.99999999999693</v>
      </c>
      <c r="N3529" s="367">
        <v>512</v>
      </c>
      <c r="O3529" s="384">
        <v>-262.47795391498028</v>
      </c>
      <c r="P3529" s="367">
        <v>7.4240000000000004</v>
      </c>
      <c r="Q3529" s="367">
        <v>512</v>
      </c>
      <c r="R3529" s="384">
        <v>345.62454561585992</v>
      </c>
      <c r="S3529" s="367">
        <v>7.1680000000000001</v>
      </c>
      <c r="T3529" s="367">
        <v>17655.17241379316</v>
      </c>
      <c r="U3529" s="384">
        <v>5474.1825222980215</v>
      </c>
      <c r="V3529" s="367">
        <v>512.00000000000171</v>
      </c>
      <c r="W3529" s="367">
        <v>853333.33333332813</v>
      </c>
      <c r="X3529" s="384">
        <v>40564.524291436843</v>
      </c>
      <c r="Y3529" s="386">
        <v>511.99999999999693</v>
      </c>
      <c r="Z3529" s="367"/>
      <c r="AA3529" s="367"/>
      <c r="AB3529" s="367"/>
      <c r="AC3529" s="367"/>
      <c r="AD3529" s="367"/>
      <c r="AE3529" s="367"/>
      <c r="AF3529" s="367"/>
      <c r="AG3529" s="367"/>
      <c r="AH3529" s="367"/>
      <c r="AI3529" s="367"/>
      <c r="AJ3529" s="367"/>
      <c r="AK3529" s="367"/>
      <c r="AL3529" s="367"/>
      <c r="AM3529" s="367"/>
      <c r="AN3529" s="367"/>
      <c r="AO3529" s="367"/>
      <c r="AP3529" s="367"/>
      <c r="AQ3529" s="367"/>
      <c r="AR3529" s="367"/>
      <c r="AS3529" s="367"/>
      <c r="AT3529" s="367"/>
    </row>
    <row r="3530" spans="2:46" ht="13.8">
      <c r="B3530" s="26">
        <v>85.500000000000242</v>
      </c>
      <c r="C3530" s="363">
        <v>178.34510417714304</v>
      </c>
      <c r="D3530" s="367">
        <v>513.00000000000148</v>
      </c>
      <c r="E3530" s="367">
        <v>23860.465116279203</v>
      </c>
      <c r="F3530" s="367">
        <v>-33371.437118914146</v>
      </c>
      <c r="G3530" s="367">
        <v>513.00000000000284</v>
      </c>
      <c r="H3530" s="367">
        <v>128250</v>
      </c>
      <c r="I3530" s="384">
        <v>-416168.46906443348</v>
      </c>
      <c r="J3530" s="367">
        <v>513</v>
      </c>
      <c r="K3530" s="367">
        <v>31090.909090908903</v>
      </c>
      <c r="L3530" s="384">
        <v>14720.660759733499</v>
      </c>
      <c r="M3530" s="367">
        <v>512.99999999999693</v>
      </c>
      <c r="N3530" s="367">
        <v>513</v>
      </c>
      <c r="O3530" s="384">
        <v>-263.9957418899595</v>
      </c>
      <c r="P3530" s="367">
        <v>7.4384999999999994</v>
      </c>
      <c r="Q3530" s="367">
        <v>513</v>
      </c>
      <c r="R3530" s="384">
        <v>345.82521371076297</v>
      </c>
      <c r="S3530" s="367">
        <v>7.1820000000000004</v>
      </c>
      <c r="T3530" s="367">
        <v>17689.655172413848</v>
      </c>
      <c r="U3530" s="384">
        <v>5421.9313475425297</v>
      </c>
      <c r="V3530" s="367">
        <v>513.00000000000159</v>
      </c>
      <c r="W3530" s="367">
        <v>854999.99999999476</v>
      </c>
      <c r="X3530" s="384">
        <v>40641.411265096947</v>
      </c>
      <c r="Y3530" s="386">
        <v>512.99999999999682</v>
      </c>
      <c r="Z3530" s="367"/>
      <c r="AA3530" s="367"/>
      <c r="AB3530" s="367"/>
      <c r="AC3530" s="367"/>
      <c r="AD3530" s="367"/>
      <c r="AE3530" s="367"/>
      <c r="AF3530" s="367"/>
      <c r="AG3530" s="367"/>
      <c r="AH3530" s="367"/>
      <c r="AI3530" s="367"/>
      <c r="AJ3530" s="367"/>
      <c r="AK3530" s="367"/>
      <c r="AL3530" s="367"/>
      <c r="AM3530" s="367"/>
      <c r="AN3530" s="367"/>
      <c r="AO3530" s="367"/>
      <c r="AP3530" s="367"/>
      <c r="AQ3530" s="367"/>
      <c r="AR3530" s="367"/>
      <c r="AS3530" s="367"/>
      <c r="AT3530" s="367"/>
    </row>
    <row r="3531" spans="2:46" ht="13.8">
      <c r="B3531" s="26">
        <v>85.666666666666913</v>
      </c>
      <c r="C3531" s="363">
        <v>178.69236543185227</v>
      </c>
      <c r="D3531" s="367">
        <v>514.00000000000148</v>
      </c>
      <c r="E3531" s="367">
        <v>23906.97674418618</v>
      </c>
      <c r="F3531" s="367">
        <v>-33517.767211289989</v>
      </c>
      <c r="G3531" s="367">
        <v>514.00000000000296</v>
      </c>
      <c r="H3531" s="367">
        <v>128500</v>
      </c>
      <c r="I3531" s="384">
        <v>-417936.59417434176</v>
      </c>
      <c r="J3531" s="367">
        <v>514</v>
      </c>
      <c r="K3531" s="367">
        <v>31151.515151514963</v>
      </c>
      <c r="L3531" s="384">
        <v>14687.141018523225</v>
      </c>
      <c r="M3531" s="367">
        <v>513.99999999999693</v>
      </c>
      <c r="N3531" s="367">
        <v>514</v>
      </c>
      <c r="O3531" s="384">
        <v>-265.51744852272151</v>
      </c>
      <c r="P3531" s="367">
        <v>7.4530000000000003</v>
      </c>
      <c r="Q3531" s="367">
        <v>514</v>
      </c>
      <c r="R3531" s="384">
        <v>346.02403237156949</v>
      </c>
      <c r="S3531" s="367">
        <v>7.1959999999999997</v>
      </c>
      <c r="T3531" s="367">
        <v>17724.137931034536</v>
      </c>
      <c r="U3531" s="384">
        <v>5369.4347812178548</v>
      </c>
      <c r="V3531" s="367">
        <v>514.00000000000159</v>
      </c>
      <c r="W3531" s="367">
        <v>856666.66666666139</v>
      </c>
      <c r="X3531" s="384">
        <v>40718.289113560764</v>
      </c>
      <c r="Y3531" s="386">
        <v>513.99999999999682</v>
      </c>
      <c r="Z3531" s="367"/>
      <c r="AA3531" s="367"/>
      <c r="AB3531" s="367"/>
      <c r="AC3531" s="367"/>
      <c r="AD3531" s="367"/>
      <c r="AE3531" s="367"/>
      <c r="AF3531" s="367"/>
      <c r="AG3531" s="367"/>
      <c r="AH3531" s="367"/>
      <c r="AI3531" s="367"/>
      <c r="AJ3531" s="367"/>
      <c r="AK3531" s="367"/>
      <c r="AL3531" s="367"/>
      <c r="AM3531" s="367"/>
      <c r="AN3531" s="367"/>
      <c r="AO3531" s="367"/>
      <c r="AP3531" s="367"/>
      <c r="AQ3531" s="367"/>
      <c r="AR3531" s="367"/>
      <c r="AS3531" s="367"/>
      <c r="AT3531" s="367"/>
    </row>
    <row r="3532" spans="2:46" ht="13.8">
      <c r="B3532" s="26">
        <v>85.833333333333584</v>
      </c>
      <c r="C3532" s="363">
        <v>179.03962516897209</v>
      </c>
      <c r="D3532" s="367">
        <v>515.00000000000159</v>
      </c>
      <c r="E3532" s="367">
        <v>23953.488372093158</v>
      </c>
      <c r="F3532" s="367">
        <v>-33664.413562646478</v>
      </c>
      <c r="G3532" s="367">
        <v>515.00000000000296</v>
      </c>
      <c r="H3532" s="367">
        <v>128750</v>
      </c>
      <c r="I3532" s="384">
        <v>-419708.44255479821</v>
      </c>
      <c r="J3532" s="367">
        <v>515</v>
      </c>
      <c r="K3532" s="367">
        <v>31212.121212121023</v>
      </c>
      <c r="L3532" s="384">
        <v>14653.379195653975</v>
      </c>
      <c r="M3532" s="367">
        <v>514.99999999999693</v>
      </c>
      <c r="N3532" s="367">
        <v>515</v>
      </c>
      <c r="O3532" s="384">
        <v>-267.04307381326606</v>
      </c>
      <c r="P3532" s="367">
        <v>7.4675000000000002</v>
      </c>
      <c r="Q3532" s="367">
        <v>515</v>
      </c>
      <c r="R3532" s="384">
        <v>346.2210015982796</v>
      </c>
      <c r="S3532" s="367">
        <v>7.21</v>
      </c>
      <c r="T3532" s="367">
        <v>17758.620689655225</v>
      </c>
      <c r="U3532" s="384">
        <v>5316.6928233240014</v>
      </c>
      <c r="V3532" s="367">
        <v>515.00000000000159</v>
      </c>
      <c r="W3532" s="367">
        <v>858333.33333332802</v>
      </c>
      <c r="X3532" s="384">
        <v>40795.157836828315</v>
      </c>
      <c r="Y3532" s="386">
        <v>514.99999999999682</v>
      </c>
      <c r="Z3532" s="367"/>
      <c r="AA3532" s="367"/>
      <c r="AB3532" s="367"/>
      <c r="AC3532" s="367"/>
      <c r="AD3532" s="367"/>
      <c r="AE3532" s="367"/>
      <c r="AF3532" s="367"/>
      <c r="AG3532" s="367"/>
      <c r="AH3532" s="367"/>
      <c r="AI3532" s="367"/>
      <c r="AJ3532" s="367"/>
      <c r="AK3532" s="367"/>
      <c r="AL3532" s="367"/>
      <c r="AM3532" s="367"/>
      <c r="AN3532" s="367"/>
      <c r="AO3532" s="367"/>
      <c r="AP3532" s="367"/>
      <c r="AQ3532" s="367"/>
      <c r="AR3532" s="367"/>
      <c r="AS3532" s="367"/>
      <c r="AT3532" s="367"/>
    </row>
    <row r="3533" spans="2:46" ht="13.8">
      <c r="B3533" s="26">
        <v>86.000000000000256</v>
      </c>
      <c r="C3533" s="363">
        <v>179.38688338850244</v>
      </c>
      <c r="D3533" s="367">
        <v>516.00000000000159</v>
      </c>
      <c r="E3533" s="367">
        <v>24000.000000000135</v>
      </c>
      <c r="F3533" s="367">
        <v>-33811.376172983626</v>
      </c>
      <c r="G3533" s="367">
        <v>516.00000000000296</v>
      </c>
      <c r="H3533" s="367">
        <v>129000</v>
      </c>
      <c r="I3533" s="384">
        <v>-421484.01420580258</v>
      </c>
      <c r="J3533" s="367">
        <v>516</v>
      </c>
      <c r="K3533" s="367">
        <v>31272.727272727083</v>
      </c>
      <c r="L3533" s="384">
        <v>14619.375291125756</v>
      </c>
      <c r="M3533" s="367">
        <v>515.99999999999693</v>
      </c>
      <c r="N3533" s="367">
        <v>516</v>
      </c>
      <c r="O3533" s="384">
        <v>-268.57261776159322</v>
      </c>
      <c r="P3533" s="367">
        <v>7.4820000000000002</v>
      </c>
      <c r="Q3533" s="367">
        <v>516</v>
      </c>
      <c r="R3533" s="384">
        <v>346.41612139089312</v>
      </c>
      <c r="S3533" s="367">
        <v>7.2239999999999993</v>
      </c>
      <c r="T3533" s="367">
        <v>17793.103448275913</v>
      </c>
      <c r="U3533" s="384">
        <v>5263.7054738609731</v>
      </c>
      <c r="V3533" s="367">
        <v>516.00000000000148</v>
      </c>
      <c r="W3533" s="367">
        <v>859999.99999999464</v>
      </c>
      <c r="X3533" s="384">
        <v>40872.017434899579</v>
      </c>
      <c r="Y3533" s="386">
        <v>515.99999999999682</v>
      </c>
      <c r="Z3533" s="367"/>
      <c r="AA3533" s="367"/>
      <c r="AB3533" s="367"/>
      <c r="AC3533" s="367"/>
      <c r="AD3533" s="367"/>
      <c r="AE3533" s="367"/>
      <c r="AF3533" s="367"/>
      <c r="AG3533" s="367"/>
      <c r="AH3533" s="367"/>
      <c r="AI3533" s="367"/>
      <c r="AJ3533" s="367"/>
      <c r="AK3533" s="367"/>
      <c r="AL3533" s="367"/>
      <c r="AM3533" s="367"/>
      <c r="AN3533" s="367"/>
      <c r="AO3533" s="367"/>
      <c r="AP3533" s="367"/>
      <c r="AQ3533" s="367"/>
      <c r="AR3533" s="367"/>
      <c r="AS3533" s="367"/>
      <c r="AT3533" s="367"/>
    </row>
    <row r="3534" spans="2:46" ht="13.8">
      <c r="B3534" s="26">
        <v>86.166666666666927</v>
      </c>
      <c r="C3534" s="363">
        <v>179.73414009044333</v>
      </c>
      <c r="D3534" s="367">
        <v>517.00000000000159</v>
      </c>
      <c r="E3534" s="367">
        <v>24046.511627907112</v>
      </c>
      <c r="F3534" s="367">
        <v>-33958.655042301449</v>
      </c>
      <c r="G3534" s="367">
        <v>517.00000000000296</v>
      </c>
      <c r="H3534" s="367">
        <v>129250</v>
      </c>
      <c r="I3534" s="384">
        <v>-423263.30912735494</v>
      </c>
      <c r="J3534" s="367">
        <v>517</v>
      </c>
      <c r="K3534" s="367">
        <v>31333.333333333143</v>
      </c>
      <c r="L3534" s="384">
        <v>14585.129304938564</v>
      </c>
      <c r="M3534" s="367">
        <v>516.99999999999693</v>
      </c>
      <c r="N3534" s="367">
        <v>517</v>
      </c>
      <c r="O3534" s="384">
        <v>-270.10608036770282</v>
      </c>
      <c r="P3534" s="367">
        <v>7.4964999999999993</v>
      </c>
      <c r="Q3534" s="367">
        <v>517</v>
      </c>
      <c r="R3534" s="384">
        <v>346.60939174941024</v>
      </c>
      <c r="S3534" s="367">
        <v>7.2379999999999995</v>
      </c>
      <c r="T3534" s="367">
        <v>17827.586206896602</v>
      </c>
      <c r="U3534" s="384">
        <v>5210.4727328287618</v>
      </c>
      <c r="V3534" s="367">
        <v>517.00000000000148</v>
      </c>
      <c r="W3534" s="367">
        <v>861666.66666666127</v>
      </c>
      <c r="X3534" s="384">
        <v>40948.867907774555</v>
      </c>
      <c r="Y3534" s="386">
        <v>516.99999999999682</v>
      </c>
      <c r="Z3534" s="367"/>
      <c r="AA3534" s="367"/>
      <c r="AB3534" s="367"/>
      <c r="AC3534" s="367"/>
      <c r="AD3534" s="367"/>
      <c r="AE3534" s="367"/>
      <c r="AF3534" s="367"/>
      <c r="AG3534" s="367"/>
      <c r="AH3534" s="367"/>
      <c r="AI3534" s="367"/>
      <c r="AJ3534" s="367"/>
      <c r="AK3534" s="367"/>
      <c r="AL3534" s="367"/>
      <c r="AM3534" s="367"/>
      <c r="AN3534" s="367"/>
      <c r="AO3534" s="367"/>
      <c r="AP3534" s="367"/>
      <c r="AQ3534" s="367"/>
      <c r="AR3534" s="367"/>
      <c r="AS3534" s="367"/>
      <c r="AT3534" s="367"/>
    </row>
    <row r="3535" spans="2:46" ht="13.8">
      <c r="B3535" s="26">
        <v>86.333333333333599</v>
      </c>
      <c r="C3535" s="363">
        <v>180.08139527479474</v>
      </c>
      <c r="D3535" s="367">
        <v>518.00000000000159</v>
      </c>
      <c r="E3535" s="367">
        <v>24093.023255814089</v>
      </c>
      <c r="F3535" s="367">
        <v>-34106.250170599931</v>
      </c>
      <c r="G3535" s="367">
        <v>518.00000000000296</v>
      </c>
      <c r="H3535" s="367">
        <v>129500</v>
      </c>
      <c r="I3535" s="384">
        <v>-425046.32731945527</v>
      </c>
      <c r="J3535" s="367">
        <v>518</v>
      </c>
      <c r="K3535" s="367">
        <v>31393.939393939203</v>
      </c>
      <c r="L3535" s="384">
        <v>14550.641237092399</v>
      </c>
      <c r="M3535" s="367">
        <v>517.99999999999693</v>
      </c>
      <c r="N3535" s="367">
        <v>518</v>
      </c>
      <c r="O3535" s="384">
        <v>-271.6434616315953</v>
      </c>
      <c r="P3535" s="367">
        <v>7.5110000000000001</v>
      </c>
      <c r="Q3535" s="367">
        <v>518</v>
      </c>
      <c r="R3535" s="384">
        <v>346.80081267383082</v>
      </c>
      <c r="S3535" s="367">
        <v>7.2519999999999998</v>
      </c>
      <c r="T3535" s="367">
        <v>17862.06896551729</v>
      </c>
      <c r="U3535" s="384">
        <v>5156.9946002273718</v>
      </c>
      <c r="V3535" s="367">
        <v>518.00000000000148</v>
      </c>
      <c r="W3535" s="367">
        <v>863333.3333333279</v>
      </c>
      <c r="X3535" s="384">
        <v>41025.709255453243</v>
      </c>
      <c r="Y3535" s="386">
        <v>517.9999999999967</v>
      </c>
      <c r="Z3535" s="367"/>
      <c r="AA3535" s="367"/>
      <c r="AB3535" s="367"/>
      <c r="AC3535" s="367"/>
      <c r="AD3535" s="367"/>
      <c r="AE3535" s="367"/>
      <c r="AF3535" s="367"/>
      <c r="AG3535" s="367"/>
      <c r="AH3535" s="367"/>
      <c r="AI3535" s="367"/>
      <c r="AJ3535" s="367"/>
      <c r="AK3535" s="367"/>
      <c r="AL3535" s="367"/>
      <c r="AM3535" s="367"/>
      <c r="AN3535" s="367"/>
      <c r="AO3535" s="367"/>
      <c r="AP3535" s="367"/>
      <c r="AQ3535" s="367"/>
      <c r="AR3535" s="367"/>
      <c r="AS3535" s="367"/>
      <c r="AT3535" s="367"/>
    </row>
    <row r="3536" spans="2:46" ht="13.8">
      <c r="B3536" s="26">
        <v>86.50000000000027</v>
      </c>
      <c r="C3536" s="363">
        <v>180.42864894155679</v>
      </c>
      <c r="D3536" s="367">
        <v>519.00000000000171</v>
      </c>
      <c r="E3536" s="367">
        <v>24139.534883721066</v>
      </c>
      <c r="F3536" s="367">
        <v>-34254.161557879073</v>
      </c>
      <c r="G3536" s="367">
        <v>519.00000000000296</v>
      </c>
      <c r="H3536" s="367">
        <v>129750</v>
      </c>
      <c r="I3536" s="384">
        <v>-426833.06878210366</v>
      </c>
      <c r="J3536" s="367">
        <v>519</v>
      </c>
      <c r="K3536" s="367">
        <v>31454.545454545263</v>
      </c>
      <c r="L3536" s="384">
        <v>14515.911087587261</v>
      </c>
      <c r="M3536" s="367">
        <v>518.99999999999693</v>
      </c>
      <c r="N3536" s="367">
        <v>519</v>
      </c>
      <c r="O3536" s="384">
        <v>-273.18476155327028</v>
      </c>
      <c r="P3536" s="367">
        <v>7.5255000000000001</v>
      </c>
      <c r="Q3536" s="367">
        <v>519</v>
      </c>
      <c r="R3536" s="384">
        <v>346.99038416415488</v>
      </c>
      <c r="S3536" s="367">
        <v>7.266</v>
      </c>
      <c r="T3536" s="367">
        <v>17896.551724137978</v>
      </c>
      <c r="U3536" s="384">
        <v>5103.2710760568089</v>
      </c>
      <c r="V3536" s="367">
        <v>519.00000000000136</v>
      </c>
      <c r="W3536" s="367">
        <v>864999.99999999453</v>
      </c>
      <c r="X3536" s="384">
        <v>41102.541477935658</v>
      </c>
      <c r="Y3536" s="386">
        <v>518.9999999999967</v>
      </c>
      <c r="Z3536" s="367"/>
      <c r="AA3536" s="367"/>
      <c r="AB3536" s="367"/>
      <c r="AC3536" s="367"/>
      <c r="AD3536" s="367"/>
      <c r="AE3536" s="367"/>
      <c r="AF3536" s="367"/>
      <c r="AG3536" s="367"/>
      <c r="AH3536" s="367"/>
      <c r="AI3536" s="367"/>
      <c r="AJ3536" s="367"/>
      <c r="AK3536" s="367"/>
      <c r="AL3536" s="367"/>
      <c r="AM3536" s="367"/>
      <c r="AN3536" s="367"/>
      <c r="AO3536" s="367"/>
      <c r="AP3536" s="367"/>
      <c r="AQ3536" s="367"/>
      <c r="AR3536" s="367"/>
      <c r="AS3536" s="367"/>
      <c r="AT3536" s="367"/>
    </row>
    <row r="3537" spans="2:46" ht="13.8">
      <c r="B3537" s="26">
        <v>86.666666666666941</v>
      </c>
      <c r="C3537" s="363">
        <v>180.77590109072926</v>
      </c>
      <c r="D3537" s="367">
        <v>520.00000000000171</v>
      </c>
      <c r="E3537" s="367">
        <v>24186.046511628043</v>
      </c>
      <c r="F3537" s="367">
        <v>-34402.38920413889</v>
      </c>
      <c r="G3537" s="367">
        <v>520.00000000000296</v>
      </c>
      <c r="H3537" s="367">
        <v>130000</v>
      </c>
      <c r="I3537" s="384">
        <v>-428623.53351530002</v>
      </c>
      <c r="J3537" s="367">
        <v>520</v>
      </c>
      <c r="K3537" s="367">
        <v>31515.151515151323</v>
      </c>
      <c r="L3537" s="384">
        <v>14480.938856423152</v>
      </c>
      <c r="M3537" s="367">
        <v>519.99999999999693</v>
      </c>
      <c r="N3537" s="367">
        <v>520</v>
      </c>
      <c r="O3537" s="384">
        <v>-274.72998013272786</v>
      </c>
      <c r="P3537" s="367">
        <v>7.54</v>
      </c>
      <c r="Q3537" s="367">
        <v>520</v>
      </c>
      <c r="R3537" s="384">
        <v>347.17810622038246</v>
      </c>
      <c r="S3537" s="367">
        <v>7.28</v>
      </c>
      <c r="T3537" s="367">
        <v>17931.034482758667</v>
      </c>
      <c r="U3537" s="384">
        <v>5049.302160317061</v>
      </c>
      <c r="V3537" s="367">
        <v>520.00000000000136</v>
      </c>
      <c r="W3537" s="367">
        <v>866666.66666666116</v>
      </c>
      <c r="X3537" s="384">
        <v>41179.364575221793</v>
      </c>
      <c r="Y3537" s="386">
        <v>519.9999999999967</v>
      </c>
      <c r="Z3537" s="367"/>
      <c r="AA3537" s="367"/>
      <c r="AB3537" s="367"/>
      <c r="AC3537" s="367"/>
      <c r="AD3537" s="367"/>
      <c r="AE3537" s="367"/>
      <c r="AF3537" s="367"/>
      <c r="AG3537" s="367"/>
      <c r="AH3537" s="367"/>
      <c r="AI3537" s="367"/>
      <c r="AJ3537" s="367"/>
      <c r="AK3537" s="367"/>
      <c r="AL3537" s="367"/>
      <c r="AM3537" s="367"/>
      <c r="AN3537" s="367"/>
      <c r="AO3537" s="367"/>
      <c r="AP3537" s="367"/>
      <c r="AQ3537" s="367"/>
      <c r="AR3537" s="367"/>
      <c r="AS3537" s="367"/>
      <c r="AT3537" s="367"/>
    </row>
    <row r="3538" spans="2:46" ht="13.8">
      <c r="B3538" s="26">
        <v>86.833333333333613</v>
      </c>
      <c r="C3538" s="363">
        <v>181.12315172231234</v>
      </c>
      <c r="D3538" s="367">
        <v>521.00000000000171</v>
      </c>
      <c r="E3538" s="367">
        <v>24232.55813953502</v>
      </c>
      <c r="F3538" s="367">
        <v>-34550.933109379373</v>
      </c>
      <c r="G3538" s="367">
        <v>521.00000000000296</v>
      </c>
      <c r="H3538" s="367">
        <v>130250</v>
      </c>
      <c r="I3538" s="384">
        <v>-430417.72151904443</v>
      </c>
      <c r="J3538" s="367">
        <v>521</v>
      </c>
      <c r="K3538" s="367">
        <v>31575.757575757383</v>
      </c>
      <c r="L3538" s="384">
        <v>14445.724543600067</v>
      </c>
      <c r="M3538" s="367">
        <v>520.99999999999693</v>
      </c>
      <c r="N3538" s="367">
        <v>521</v>
      </c>
      <c r="O3538" s="384">
        <v>-276.27911736996816</v>
      </c>
      <c r="P3538" s="367">
        <v>7.5545000000000009</v>
      </c>
      <c r="Q3538" s="367">
        <v>521</v>
      </c>
      <c r="R3538" s="384">
        <v>347.36397884251346</v>
      </c>
      <c r="S3538" s="367">
        <v>7.2940000000000005</v>
      </c>
      <c r="T3538" s="367">
        <v>17965.517241379355</v>
      </c>
      <c r="U3538" s="384">
        <v>4995.0878530081336</v>
      </c>
      <c r="V3538" s="367">
        <v>521.00000000000136</v>
      </c>
      <c r="W3538" s="367">
        <v>868333.33333332778</v>
      </c>
      <c r="X3538" s="384">
        <v>41256.178547311647</v>
      </c>
      <c r="Y3538" s="386">
        <v>520.9999999999967</v>
      </c>
      <c r="Z3538" s="367"/>
      <c r="AA3538" s="367"/>
      <c r="AB3538" s="367"/>
      <c r="AC3538" s="367"/>
      <c r="AD3538" s="367"/>
      <c r="AE3538" s="367"/>
      <c r="AF3538" s="367"/>
      <c r="AG3538" s="367"/>
      <c r="AH3538" s="367"/>
      <c r="AI3538" s="367"/>
      <c r="AJ3538" s="367"/>
      <c r="AK3538" s="367"/>
      <c r="AL3538" s="367"/>
      <c r="AM3538" s="367"/>
      <c r="AN3538" s="367"/>
      <c r="AO3538" s="367"/>
      <c r="AP3538" s="367"/>
      <c r="AQ3538" s="367"/>
      <c r="AR3538" s="367"/>
      <c r="AS3538" s="367"/>
      <c r="AT3538" s="367"/>
    </row>
    <row r="3539" spans="2:46" ht="13.8">
      <c r="B3539" s="26">
        <v>87.000000000000284</v>
      </c>
      <c r="C3539" s="363">
        <v>181.47040083630594</v>
      </c>
      <c r="D3539" s="367">
        <v>522.00000000000171</v>
      </c>
      <c r="E3539" s="367">
        <v>24279.069767441997</v>
      </c>
      <c r="F3539" s="367">
        <v>-34699.793273600517</v>
      </c>
      <c r="G3539" s="367">
        <v>522.00000000000296</v>
      </c>
      <c r="H3539" s="367">
        <v>130500</v>
      </c>
      <c r="I3539" s="384">
        <v>-432215.63279333676</v>
      </c>
      <c r="J3539" s="367">
        <v>522</v>
      </c>
      <c r="K3539" s="367">
        <v>31636.363636363443</v>
      </c>
      <c r="L3539" s="384">
        <v>14410.268149118017</v>
      </c>
      <c r="M3539" s="367">
        <v>521.99999999999682</v>
      </c>
      <c r="N3539" s="367">
        <v>522</v>
      </c>
      <c r="O3539" s="384">
        <v>-277.83217326499084</v>
      </c>
      <c r="P3539" s="367">
        <v>7.569</v>
      </c>
      <c r="Q3539" s="367">
        <v>522</v>
      </c>
      <c r="R3539" s="384">
        <v>347.54800203054805</v>
      </c>
      <c r="S3539" s="367">
        <v>7.3079999999999998</v>
      </c>
      <c r="T3539" s="367">
        <v>18000.000000000044</v>
      </c>
      <c r="U3539" s="384">
        <v>4940.6281541300341</v>
      </c>
      <c r="V3539" s="367">
        <v>522.00000000000125</v>
      </c>
      <c r="W3539" s="367">
        <v>869999.99999999441</v>
      </c>
      <c r="X3539" s="384">
        <v>41332.983394205199</v>
      </c>
      <c r="Y3539" s="386">
        <v>521.99999999999659</v>
      </c>
      <c r="Z3539" s="367"/>
      <c r="AA3539" s="367"/>
      <c r="AB3539" s="367"/>
      <c r="AC3539" s="367"/>
      <c r="AD3539" s="367"/>
      <c r="AE3539" s="367"/>
      <c r="AF3539" s="367"/>
      <c r="AG3539" s="367"/>
      <c r="AH3539" s="367"/>
      <c r="AI3539" s="367"/>
      <c r="AJ3539" s="367"/>
      <c r="AK3539" s="367"/>
      <c r="AL3539" s="367"/>
      <c r="AM3539" s="367"/>
      <c r="AN3539" s="367"/>
      <c r="AO3539" s="367"/>
      <c r="AP3539" s="367"/>
      <c r="AQ3539" s="367"/>
      <c r="AR3539" s="367"/>
      <c r="AS3539" s="367"/>
      <c r="AT3539" s="367"/>
    </row>
    <row r="3540" spans="2:46" ht="13.8">
      <c r="B3540" s="26">
        <v>87.166666666666956</v>
      </c>
      <c r="C3540" s="363">
        <v>181.81764843271017</v>
      </c>
      <c r="D3540" s="367">
        <v>523.00000000000182</v>
      </c>
      <c r="E3540" s="367">
        <v>24325.581395348974</v>
      </c>
      <c r="F3540" s="367">
        <v>-34848.969696802342</v>
      </c>
      <c r="G3540" s="367">
        <v>523.00000000000307</v>
      </c>
      <c r="H3540" s="367">
        <v>130750</v>
      </c>
      <c r="I3540" s="384">
        <v>-434017.26733817719</v>
      </c>
      <c r="J3540" s="367">
        <v>523</v>
      </c>
      <c r="K3540" s="367">
        <v>31696.969696969503</v>
      </c>
      <c r="L3540" s="384">
        <v>14374.569672976988</v>
      </c>
      <c r="M3540" s="367">
        <v>522.99999999999682</v>
      </c>
      <c r="N3540" s="367">
        <v>523</v>
      </c>
      <c r="O3540" s="384">
        <v>-279.3891478177963</v>
      </c>
      <c r="P3540" s="367">
        <v>7.5834999999999999</v>
      </c>
      <c r="Q3540" s="367">
        <v>523</v>
      </c>
      <c r="R3540" s="384">
        <v>347.73017578448611</v>
      </c>
      <c r="S3540" s="367">
        <v>7.3219999999999992</v>
      </c>
      <c r="T3540" s="367">
        <v>18034.482758620732</v>
      </c>
      <c r="U3540" s="384">
        <v>4885.9230636827506</v>
      </c>
      <c r="V3540" s="367">
        <v>523.00000000000125</v>
      </c>
      <c r="W3540" s="367">
        <v>871666.66666666104</v>
      </c>
      <c r="X3540" s="384">
        <v>41409.779115902478</v>
      </c>
      <c r="Y3540" s="386">
        <v>522.99999999999659</v>
      </c>
      <c r="Z3540" s="367"/>
      <c r="AA3540" s="367"/>
      <c r="AB3540" s="367"/>
      <c r="AC3540" s="367"/>
      <c r="AD3540" s="367"/>
      <c r="AE3540" s="367"/>
      <c r="AF3540" s="367"/>
      <c r="AG3540" s="367"/>
      <c r="AH3540" s="367"/>
      <c r="AI3540" s="367"/>
      <c r="AJ3540" s="367"/>
      <c r="AK3540" s="367"/>
      <c r="AL3540" s="367"/>
      <c r="AM3540" s="367"/>
      <c r="AN3540" s="367"/>
      <c r="AO3540" s="367"/>
      <c r="AP3540" s="367"/>
      <c r="AQ3540" s="367"/>
      <c r="AR3540" s="367"/>
      <c r="AS3540" s="367"/>
      <c r="AT3540" s="367"/>
    </row>
    <row r="3541" spans="2:46" ht="13.8">
      <c r="B3541" s="26">
        <v>87.333333333333627</v>
      </c>
      <c r="C3541" s="363">
        <v>182.16489451152484</v>
      </c>
      <c r="D3541" s="367">
        <v>524.00000000000182</v>
      </c>
      <c r="E3541" s="367">
        <v>24372.093023255951</v>
      </c>
      <c r="F3541" s="367">
        <v>-34998.462378984819</v>
      </c>
      <c r="G3541" s="367">
        <v>524.00000000000307</v>
      </c>
      <c r="H3541" s="367">
        <v>131000</v>
      </c>
      <c r="I3541" s="384">
        <v>-435822.62515356549</v>
      </c>
      <c r="J3541" s="367">
        <v>524</v>
      </c>
      <c r="K3541" s="367">
        <v>31757.575757575563</v>
      </c>
      <c r="L3541" s="384">
        <v>14338.629115176987</v>
      </c>
      <c r="M3541" s="367">
        <v>523.99999999999682</v>
      </c>
      <c r="N3541" s="367">
        <v>524</v>
      </c>
      <c r="O3541" s="384">
        <v>-280.95004102838425</v>
      </c>
      <c r="P3541" s="367">
        <v>7.5979999999999999</v>
      </c>
      <c r="Q3541" s="367">
        <v>524</v>
      </c>
      <c r="R3541" s="384">
        <v>347.91050010432764</v>
      </c>
      <c r="S3541" s="367">
        <v>7.3359999999999994</v>
      </c>
      <c r="T3541" s="367">
        <v>18068.96551724142</v>
      </c>
      <c r="U3541" s="384">
        <v>4830.9725816662876</v>
      </c>
      <c r="V3541" s="367">
        <v>524.00000000000125</v>
      </c>
      <c r="W3541" s="367">
        <v>873333.33333332767</v>
      </c>
      <c r="X3541" s="384">
        <v>41486.565712403477</v>
      </c>
      <c r="Y3541" s="386">
        <v>523.99999999999659</v>
      </c>
      <c r="Z3541" s="367"/>
      <c r="AA3541" s="367"/>
      <c r="AB3541" s="367"/>
      <c r="AC3541" s="367"/>
      <c r="AD3541" s="367"/>
      <c r="AE3541" s="367"/>
      <c r="AF3541" s="367"/>
      <c r="AG3541" s="367"/>
      <c r="AH3541" s="367"/>
      <c r="AI3541" s="367"/>
      <c r="AJ3541" s="367"/>
      <c r="AK3541" s="367"/>
      <c r="AL3541" s="367"/>
      <c r="AM3541" s="367"/>
      <c r="AN3541" s="367"/>
      <c r="AO3541" s="367"/>
      <c r="AP3541" s="367"/>
      <c r="AQ3541" s="367"/>
      <c r="AR3541" s="367"/>
      <c r="AS3541" s="367"/>
      <c r="AT3541" s="367"/>
    </row>
    <row r="3542" spans="2:46" ht="13.8">
      <c r="B3542" s="26">
        <v>87.500000000000298</v>
      </c>
      <c r="C3542" s="363">
        <v>182.5121390727501</v>
      </c>
      <c r="D3542" s="367">
        <v>525.00000000000182</v>
      </c>
      <c r="E3542" s="367">
        <v>24418.604651162928</v>
      </c>
      <c r="F3542" s="367">
        <v>-35148.271320147964</v>
      </c>
      <c r="G3542" s="367">
        <v>525.00000000000307</v>
      </c>
      <c r="H3542" s="367">
        <v>131250</v>
      </c>
      <c r="I3542" s="384">
        <v>-437631.70623950189</v>
      </c>
      <c r="J3542" s="367">
        <v>525</v>
      </c>
      <c r="K3542" s="367">
        <v>31818.181818181623</v>
      </c>
      <c r="L3542" s="384">
        <v>14302.446475718016</v>
      </c>
      <c r="M3542" s="367">
        <v>524.99999999999682</v>
      </c>
      <c r="N3542" s="367">
        <v>525</v>
      </c>
      <c r="O3542" s="384">
        <v>-282.51485289675497</v>
      </c>
      <c r="P3542" s="367">
        <v>7.6125000000000007</v>
      </c>
      <c r="Q3542" s="367">
        <v>525</v>
      </c>
      <c r="R3542" s="384">
        <v>348.08897499007264</v>
      </c>
      <c r="S3542" s="367">
        <v>7.35</v>
      </c>
      <c r="T3542" s="367">
        <v>18103.448275862109</v>
      </c>
      <c r="U3542" s="384">
        <v>4775.7767080806507</v>
      </c>
      <c r="V3542" s="367">
        <v>525.00000000000114</v>
      </c>
      <c r="W3542" s="367">
        <v>874999.9999999943</v>
      </c>
      <c r="X3542" s="384">
        <v>41563.343183708195</v>
      </c>
      <c r="Y3542" s="386">
        <v>524.99999999999659</v>
      </c>
      <c r="Z3542" s="367"/>
      <c r="AA3542" s="367"/>
      <c r="AB3542" s="367"/>
      <c r="AC3542" s="367"/>
      <c r="AD3542" s="367"/>
      <c r="AE3542" s="367"/>
      <c r="AF3542" s="367"/>
      <c r="AG3542" s="367"/>
      <c r="AH3542" s="367"/>
      <c r="AI3542" s="367"/>
      <c r="AJ3542" s="367"/>
      <c r="AK3542" s="367"/>
      <c r="AL3542" s="367"/>
      <c r="AM3542" s="367"/>
      <c r="AN3542" s="367"/>
      <c r="AO3542" s="367"/>
      <c r="AP3542" s="367"/>
      <c r="AQ3542" s="367"/>
      <c r="AR3542" s="367"/>
      <c r="AS3542" s="367"/>
      <c r="AT3542" s="367"/>
    </row>
    <row r="3543" spans="2:46" ht="13.8">
      <c r="B3543" s="26">
        <v>87.66666666666697</v>
      </c>
      <c r="C3543" s="363">
        <v>182.85938211638586</v>
      </c>
      <c r="D3543" s="367">
        <v>526.00000000000182</v>
      </c>
      <c r="E3543" s="367">
        <v>24465.116279069905</v>
      </c>
      <c r="F3543" s="367">
        <v>-35298.396520291768</v>
      </c>
      <c r="G3543" s="367">
        <v>526.00000000000307</v>
      </c>
      <c r="H3543" s="367">
        <v>131500</v>
      </c>
      <c r="I3543" s="384">
        <v>-439444.51059598621</v>
      </c>
      <c r="J3543" s="367">
        <v>526</v>
      </c>
      <c r="K3543" s="367">
        <v>31878.787878787683</v>
      </c>
      <c r="L3543" s="384">
        <v>14266.021754600069</v>
      </c>
      <c r="M3543" s="367">
        <v>525.99999999999682</v>
      </c>
      <c r="N3543" s="367">
        <v>526</v>
      </c>
      <c r="O3543" s="384">
        <v>-284.08358342290813</v>
      </c>
      <c r="P3543" s="367">
        <v>7.6269999999999998</v>
      </c>
      <c r="Q3543" s="367">
        <v>526</v>
      </c>
      <c r="R3543" s="384">
        <v>348.26560044172118</v>
      </c>
      <c r="S3543" s="367">
        <v>7.3639999999999999</v>
      </c>
      <c r="T3543" s="367">
        <v>18137.931034482797</v>
      </c>
      <c r="U3543" s="384">
        <v>4720.3354429258306</v>
      </c>
      <c r="V3543" s="367">
        <v>526.00000000000114</v>
      </c>
      <c r="W3543" s="367">
        <v>876666.66666666092</v>
      </c>
      <c r="X3543" s="384">
        <v>41640.111529816619</v>
      </c>
      <c r="Y3543" s="386">
        <v>525.99999999999659</v>
      </c>
      <c r="Z3543" s="367"/>
      <c r="AA3543" s="367"/>
      <c r="AB3543" s="367"/>
      <c r="AC3543" s="367"/>
      <c r="AD3543" s="367"/>
      <c r="AE3543" s="367"/>
      <c r="AF3543" s="367"/>
      <c r="AG3543" s="367"/>
      <c r="AH3543" s="367"/>
      <c r="AI3543" s="367"/>
      <c r="AJ3543" s="367"/>
      <c r="AK3543" s="367"/>
      <c r="AL3543" s="367"/>
      <c r="AM3543" s="367"/>
      <c r="AN3543" s="367"/>
      <c r="AO3543" s="367"/>
      <c r="AP3543" s="367"/>
      <c r="AQ3543" s="367"/>
      <c r="AR3543" s="367"/>
      <c r="AS3543" s="367"/>
      <c r="AT3543" s="367"/>
    </row>
    <row r="3544" spans="2:46" ht="13.8">
      <c r="B3544" s="26">
        <v>87.833333333333641</v>
      </c>
      <c r="C3544" s="363">
        <v>183.20662364243228</v>
      </c>
      <c r="D3544" s="367">
        <v>527.00000000000193</v>
      </c>
      <c r="E3544" s="367">
        <v>24511.627906976883</v>
      </c>
      <c r="F3544" s="367">
        <v>-35448.837979416232</v>
      </c>
      <c r="G3544" s="367">
        <v>527.00000000000307</v>
      </c>
      <c r="H3544" s="367">
        <v>131750</v>
      </c>
      <c r="I3544" s="384">
        <v>-441261.03822301852</v>
      </c>
      <c r="J3544" s="367">
        <v>527</v>
      </c>
      <c r="K3544" s="367">
        <v>31939.393939393743</v>
      </c>
      <c r="L3544" s="384">
        <v>14229.35495182315</v>
      </c>
      <c r="M3544" s="367">
        <v>526.99999999999682</v>
      </c>
      <c r="N3544" s="367">
        <v>527</v>
      </c>
      <c r="O3544" s="384">
        <v>-285.65623260684396</v>
      </c>
      <c r="P3544" s="367">
        <v>7.6414999999999997</v>
      </c>
      <c r="Q3544" s="367">
        <v>527</v>
      </c>
      <c r="R3544" s="384">
        <v>348.44037645927324</v>
      </c>
      <c r="S3544" s="367">
        <v>7.3780000000000001</v>
      </c>
      <c r="T3544" s="367">
        <v>18172.413793103486</v>
      </c>
      <c r="U3544" s="384">
        <v>4664.6487862018303</v>
      </c>
      <c r="V3544" s="367">
        <v>527.00000000000114</v>
      </c>
      <c r="W3544" s="367">
        <v>878333.33333332755</v>
      </c>
      <c r="X3544" s="384">
        <v>41716.870750728769</v>
      </c>
      <c r="Y3544" s="386">
        <v>526.99999999999648</v>
      </c>
      <c r="Z3544" s="367"/>
      <c r="AA3544" s="367"/>
      <c r="AB3544" s="367"/>
      <c r="AC3544" s="367"/>
      <c r="AD3544" s="367"/>
      <c r="AE3544" s="367"/>
      <c r="AF3544" s="367"/>
      <c r="AG3544" s="367"/>
      <c r="AH3544" s="367"/>
      <c r="AI3544" s="367"/>
      <c r="AJ3544" s="367"/>
      <c r="AK3544" s="367"/>
      <c r="AL3544" s="367"/>
      <c r="AM3544" s="367"/>
      <c r="AN3544" s="367"/>
      <c r="AO3544" s="367"/>
      <c r="AP3544" s="367"/>
      <c r="AQ3544" s="367"/>
      <c r="AR3544" s="367"/>
      <c r="AS3544" s="367"/>
      <c r="AT3544" s="367"/>
    </row>
    <row r="3545" spans="2:46" ht="13.8">
      <c r="B3545" s="26">
        <v>88.000000000000313</v>
      </c>
      <c r="C3545" s="363">
        <v>183.55386365088913</v>
      </c>
      <c r="D3545" s="367">
        <v>528.00000000000193</v>
      </c>
      <c r="E3545" s="367">
        <v>24558.13953488386</v>
      </c>
      <c r="F3545" s="367">
        <v>-35599.59569752137</v>
      </c>
      <c r="G3545" s="367">
        <v>528.00000000000307</v>
      </c>
      <c r="H3545" s="367">
        <v>132000</v>
      </c>
      <c r="I3545" s="384">
        <v>-443081.28912059893</v>
      </c>
      <c r="J3545" s="367">
        <v>528</v>
      </c>
      <c r="K3545" s="367">
        <v>31999.999999999804</v>
      </c>
      <c r="L3545" s="384">
        <v>14192.44606738726</v>
      </c>
      <c r="M3545" s="367">
        <v>527.99999999999682</v>
      </c>
      <c r="N3545" s="367">
        <v>528</v>
      </c>
      <c r="O3545" s="384">
        <v>-287.23280044856244</v>
      </c>
      <c r="P3545" s="367">
        <v>7.6559999999999997</v>
      </c>
      <c r="Q3545" s="367">
        <v>528</v>
      </c>
      <c r="R3545" s="384">
        <v>348.61330304272883</v>
      </c>
      <c r="S3545" s="367">
        <v>7.3920000000000003</v>
      </c>
      <c r="T3545" s="367">
        <v>18206.896551724174</v>
      </c>
      <c r="U3545" s="384">
        <v>4608.7167379086586</v>
      </c>
      <c r="V3545" s="367">
        <v>528.00000000000102</v>
      </c>
      <c r="W3545" s="367">
        <v>879999.99999999418</v>
      </c>
      <c r="X3545" s="384">
        <v>41793.620846444632</v>
      </c>
      <c r="Y3545" s="386">
        <v>527.99999999999648</v>
      </c>
      <c r="Z3545" s="367"/>
      <c r="AA3545" s="367"/>
      <c r="AB3545" s="367"/>
      <c r="AC3545" s="367"/>
      <c r="AD3545" s="367"/>
      <c r="AE3545" s="367"/>
      <c r="AF3545" s="367"/>
      <c r="AG3545" s="367"/>
      <c r="AH3545" s="367"/>
      <c r="AI3545" s="367"/>
      <c r="AJ3545" s="367"/>
      <c r="AK3545" s="367"/>
      <c r="AL3545" s="367"/>
      <c r="AM3545" s="367"/>
      <c r="AN3545" s="367"/>
      <c r="AO3545" s="367"/>
      <c r="AP3545" s="367"/>
      <c r="AQ3545" s="367"/>
      <c r="AR3545" s="367"/>
      <c r="AS3545" s="367"/>
      <c r="AT3545" s="367"/>
    </row>
    <row r="3546" spans="2:46" ht="13.8">
      <c r="B3546" s="26">
        <v>88.166666666666984</v>
      </c>
      <c r="C3546" s="363">
        <v>183.90110214175655</v>
      </c>
      <c r="D3546" s="367">
        <v>529.00000000000193</v>
      </c>
      <c r="E3546" s="367">
        <v>24604.651162790837</v>
      </c>
      <c r="F3546" s="367">
        <v>-35750.669674607168</v>
      </c>
      <c r="G3546" s="367">
        <v>529.00000000000307</v>
      </c>
      <c r="H3546" s="367">
        <v>132250</v>
      </c>
      <c r="I3546" s="384">
        <v>-444905.26328872726</v>
      </c>
      <c r="J3546" s="367">
        <v>529</v>
      </c>
      <c r="K3546" s="367">
        <v>32060.606060605864</v>
      </c>
      <c r="L3546" s="384">
        <v>14155.295101292399</v>
      </c>
      <c r="M3546" s="367">
        <v>528.99999999999682</v>
      </c>
      <c r="N3546" s="367">
        <v>529</v>
      </c>
      <c r="O3546" s="384">
        <v>-288.81328694806359</v>
      </c>
      <c r="P3546" s="367">
        <v>7.6705000000000005</v>
      </c>
      <c r="Q3546" s="367">
        <v>529</v>
      </c>
      <c r="R3546" s="384">
        <v>348.78438019208789</v>
      </c>
      <c r="S3546" s="367">
        <v>7.4060000000000006</v>
      </c>
      <c r="T3546" s="367">
        <v>18241.379310344862</v>
      </c>
      <c r="U3546" s="384">
        <v>4552.5392980463021</v>
      </c>
      <c r="V3546" s="367">
        <v>529.00000000000102</v>
      </c>
      <c r="W3546" s="367">
        <v>881666.66666666081</v>
      </c>
      <c r="X3546" s="384">
        <v>41870.361816964214</v>
      </c>
      <c r="Y3546" s="386">
        <v>528.99999999999648</v>
      </c>
      <c r="Z3546" s="367"/>
      <c r="AA3546" s="367"/>
      <c r="AB3546" s="367"/>
      <c r="AC3546" s="367"/>
      <c r="AD3546" s="367"/>
      <c r="AE3546" s="367"/>
      <c r="AF3546" s="367"/>
      <c r="AG3546" s="367"/>
      <c r="AH3546" s="367"/>
      <c r="AI3546" s="367"/>
      <c r="AJ3546" s="367"/>
      <c r="AK3546" s="367"/>
      <c r="AL3546" s="367"/>
      <c r="AM3546" s="367"/>
      <c r="AN3546" s="367"/>
      <c r="AO3546" s="367"/>
      <c r="AP3546" s="367"/>
      <c r="AQ3546" s="367"/>
      <c r="AR3546" s="367"/>
      <c r="AS3546" s="367"/>
      <c r="AT3546" s="367"/>
    </row>
    <row r="3547" spans="2:46" ht="13.8">
      <c r="B3547" s="26">
        <v>88.333333333333655</v>
      </c>
      <c r="C3547" s="363">
        <v>184.24833911503453</v>
      </c>
      <c r="D3547" s="367">
        <v>530.00000000000193</v>
      </c>
      <c r="E3547" s="367">
        <v>24651.162790697814</v>
      </c>
      <c r="F3547" s="367">
        <v>-35902.059910673641</v>
      </c>
      <c r="G3547" s="367">
        <v>530.00000000000307</v>
      </c>
      <c r="H3547" s="367">
        <v>132500</v>
      </c>
      <c r="I3547" s="384">
        <v>-446732.96072740358</v>
      </c>
      <c r="J3547" s="367">
        <v>530</v>
      </c>
      <c r="K3547" s="367">
        <v>32121.212121211924</v>
      </c>
      <c r="L3547" s="384">
        <v>14117.902053538561</v>
      </c>
      <c r="M3547" s="367">
        <v>529.99999999999682</v>
      </c>
      <c r="N3547" s="367">
        <v>530</v>
      </c>
      <c r="O3547" s="384">
        <v>-290.39769210534718</v>
      </c>
      <c r="P3547" s="367">
        <v>7.6849999999999996</v>
      </c>
      <c r="Q3547" s="367">
        <v>530</v>
      </c>
      <c r="R3547" s="384">
        <v>348.95360790735043</v>
      </c>
      <c r="S3547" s="367">
        <v>7.42</v>
      </c>
      <c r="T3547" s="367">
        <v>18275.862068965551</v>
      </c>
      <c r="U3547" s="384">
        <v>4496.1164666147661</v>
      </c>
      <c r="V3547" s="367">
        <v>530.00000000000102</v>
      </c>
      <c r="W3547" s="367">
        <v>883333.33333332743</v>
      </c>
      <c r="X3547" s="384">
        <v>41947.093662287509</v>
      </c>
      <c r="Y3547" s="386">
        <v>529.99999999999648</v>
      </c>
      <c r="Z3547" s="367"/>
      <c r="AA3547" s="367"/>
      <c r="AB3547" s="367"/>
      <c r="AC3547" s="367"/>
      <c r="AD3547" s="367"/>
      <c r="AE3547" s="367"/>
      <c r="AF3547" s="367"/>
      <c r="AG3547" s="367"/>
      <c r="AH3547" s="367"/>
      <c r="AI3547" s="367"/>
      <c r="AJ3547" s="367"/>
      <c r="AK3547" s="367"/>
      <c r="AL3547" s="367"/>
      <c r="AM3547" s="367"/>
      <c r="AN3547" s="367"/>
      <c r="AO3547" s="367"/>
      <c r="AP3547" s="367"/>
      <c r="AQ3547" s="367"/>
      <c r="AR3547" s="367"/>
      <c r="AS3547" s="367"/>
      <c r="AT3547" s="367"/>
    </row>
    <row r="3548" spans="2:46" ht="13.8">
      <c r="B3548" s="26">
        <v>88.500000000000327</v>
      </c>
      <c r="C3548" s="363">
        <v>184.5955745707231</v>
      </c>
      <c r="D3548" s="367">
        <v>531.00000000000205</v>
      </c>
      <c r="E3548" s="367">
        <v>24697.674418604791</v>
      </c>
      <c r="F3548" s="367">
        <v>-36053.766405720773</v>
      </c>
      <c r="G3548" s="367">
        <v>531.00000000000307</v>
      </c>
      <c r="H3548" s="367">
        <v>132750</v>
      </c>
      <c r="I3548" s="384">
        <v>-448564.381436628</v>
      </c>
      <c r="J3548" s="367">
        <v>531</v>
      </c>
      <c r="K3548" s="367">
        <v>32181.818181817984</v>
      </c>
      <c r="L3548" s="384">
        <v>14080.266924125754</v>
      </c>
      <c r="M3548" s="367">
        <v>530.99999999999682</v>
      </c>
      <c r="N3548" s="367">
        <v>531</v>
      </c>
      <c r="O3548" s="384">
        <v>-291.98601592041348</v>
      </c>
      <c r="P3548" s="367">
        <v>7.6994999999999996</v>
      </c>
      <c r="Q3548" s="367">
        <v>531</v>
      </c>
      <c r="R3548" s="384">
        <v>349.12098618851644</v>
      </c>
      <c r="S3548" s="367">
        <v>7.4339999999999993</v>
      </c>
      <c r="T3548" s="367">
        <v>18310.344827586239</v>
      </c>
      <c r="U3548" s="384">
        <v>4439.448243614057</v>
      </c>
      <c r="V3548" s="367">
        <v>531.00000000000091</v>
      </c>
      <c r="W3548" s="367">
        <v>884999.99999999406</v>
      </c>
      <c r="X3548" s="384">
        <v>42023.816382414523</v>
      </c>
      <c r="Y3548" s="386">
        <v>530.99999999999636</v>
      </c>
      <c r="Z3548" s="367"/>
      <c r="AA3548" s="367"/>
      <c r="AB3548" s="367"/>
      <c r="AC3548" s="367"/>
      <c r="AD3548" s="367"/>
      <c r="AE3548" s="367"/>
      <c r="AF3548" s="367"/>
      <c r="AG3548" s="367"/>
      <c r="AH3548" s="367"/>
      <c r="AI3548" s="367"/>
      <c r="AJ3548" s="367"/>
      <c r="AK3548" s="367"/>
      <c r="AL3548" s="367"/>
      <c r="AM3548" s="367"/>
      <c r="AN3548" s="367"/>
      <c r="AO3548" s="367"/>
      <c r="AP3548" s="367"/>
      <c r="AQ3548" s="367"/>
      <c r="AR3548" s="367"/>
      <c r="AS3548" s="367"/>
      <c r="AT3548" s="367"/>
    </row>
    <row r="3549" spans="2:46" ht="13.8">
      <c r="B3549" s="26">
        <v>88.666666666666998</v>
      </c>
      <c r="C3549" s="363">
        <v>184.94280850882214</v>
      </c>
      <c r="D3549" s="367">
        <v>532.00000000000205</v>
      </c>
      <c r="E3549" s="367">
        <v>24744.186046511768</v>
      </c>
      <c r="F3549" s="367">
        <v>-36205.789159748572</v>
      </c>
      <c r="G3549" s="367">
        <v>532.00000000000307</v>
      </c>
      <c r="H3549" s="367">
        <v>133000</v>
      </c>
      <c r="I3549" s="384">
        <v>-450399.52541640028</v>
      </c>
      <c r="J3549" s="367">
        <v>532</v>
      </c>
      <c r="K3549" s="367">
        <v>32242.424242424044</v>
      </c>
      <c r="L3549" s="384">
        <v>14042.389713053972</v>
      </c>
      <c r="M3549" s="367">
        <v>531.99999999999682</v>
      </c>
      <c r="N3549" s="367">
        <v>532</v>
      </c>
      <c r="O3549" s="384">
        <v>-293.57825839326244</v>
      </c>
      <c r="P3549" s="367">
        <v>7.7140000000000004</v>
      </c>
      <c r="Q3549" s="367">
        <v>532</v>
      </c>
      <c r="R3549" s="384">
        <v>349.28651503558592</v>
      </c>
      <c r="S3549" s="367">
        <v>7.4479999999999995</v>
      </c>
      <c r="T3549" s="367">
        <v>18344.827586206928</v>
      </c>
      <c r="U3549" s="384">
        <v>4382.5346290441648</v>
      </c>
      <c r="V3549" s="367">
        <v>532.00000000000091</v>
      </c>
      <c r="W3549" s="367">
        <v>886666.66666666069</v>
      </c>
      <c r="X3549" s="384">
        <v>42100.529977345257</v>
      </c>
      <c r="Y3549" s="386">
        <v>531.99999999999636</v>
      </c>
      <c r="Z3549" s="367"/>
      <c r="AA3549" s="367"/>
      <c r="AB3549" s="367"/>
      <c r="AC3549" s="367"/>
      <c r="AD3549" s="367"/>
      <c r="AE3549" s="367"/>
      <c r="AF3549" s="367"/>
      <c r="AG3549" s="367"/>
      <c r="AH3549" s="367"/>
      <c r="AI3549" s="367"/>
      <c r="AJ3549" s="367"/>
      <c r="AK3549" s="367"/>
      <c r="AL3549" s="367"/>
      <c r="AM3549" s="367"/>
      <c r="AN3549" s="367"/>
      <c r="AO3549" s="367"/>
      <c r="AP3549" s="367"/>
      <c r="AQ3549" s="367"/>
      <c r="AR3549" s="367"/>
      <c r="AS3549" s="367"/>
      <c r="AT3549" s="367"/>
    </row>
    <row r="3550" spans="2:46" ht="13.8">
      <c r="B3550" s="26">
        <v>88.83333333333367</v>
      </c>
      <c r="C3550" s="363">
        <v>185.29004092933178</v>
      </c>
      <c r="D3550" s="367">
        <v>533.00000000000205</v>
      </c>
      <c r="E3550" s="367">
        <v>24790.697674418745</v>
      </c>
      <c r="F3550" s="367">
        <v>-36358.128172757031</v>
      </c>
      <c r="G3550" s="367">
        <v>533.00000000000307</v>
      </c>
      <c r="H3550" s="367">
        <v>133250</v>
      </c>
      <c r="I3550" s="384">
        <v>-452238.39266672061</v>
      </c>
      <c r="J3550" s="367">
        <v>533</v>
      </c>
      <c r="K3550" s="367">
        <v>32303.030303030104</v>
      </c>
      <c r="L3550" s="384">
        <v>14004.270420323221</v>
      </c>
      <c r="M3550" s="367">
        <v>532.9999999999967</v>
      </c>
      <c r="N3550" s="367">
        <v>533</v>
      </c>
      <c r="O3550" s="384">
        <v>-295.17441952389396</v>
      </c>
      <c r="P3550" s="367">
        <v>7.7285000000000004</v>
      </c>
      <c r="Q3550" s="367">
        <v>533</v>
      </c>
      <c r="R3550" s="384">
        <v>349.45019444855899</v>
      </c>
      <c r="S3550" s="367">
        <v>7.4619999999999997</v>
      </c>
      <c r="T3550" s="367">
        <v>18379.310344827616</v>
      </c>
      <c r="U3550" s="384">
        <v>4325.3756229050923</v>
      </c>
      <c r="V3550" s="367">
        <v>533.00000000000091</v>
      </c>
      <c r="W3550" s="367">
        <v>888333.33333332732</v>
      </c>
      <c r="X3550" s="384">
        <v>42177.234447079711</v>
      </c>
      <c r="Y3550" s="386">
        <v>532.99999999999636</v>
      </c>
      <c r="Z3550" s="367"/>
      <c r="AA3550" s="367"/>
      <c r="AB3550" s="367"/>
      <c r="AC3550" s="367"/>
      <c r="AD3550" s="367"/>
      <c r="AE3550" s="367"/>
      <c r="AF3550" s="367"/>
      <c r="AG3550" s="367"/>
      <c r="AH3550" s="367"/>
      <c r="AI3550" s="367"/>
      <c r="AJ3550" s="367"/>
      <c r="AK3550" s="367"/>
      <c r="AL3550" s="367"/>
      <c r="AM3550" s="367"/>
      <c r="AN3550" s="367"/>
      <c r="AO3550" s="367"/>
      <c r="AP3550" s="367"/>
      <c r="AQ3550" s="367"/>
      <c r="AR3550" s="367"/>
      <c r="AS3550" s="367"/>
      <c r="AT3550" s="367"/>
    </row>
    <row r="3551" spans="2:46" ht="13.8">
      <c r="B3551" s="26">
        <v>89.000000000000341</v>
      </c>
      <c r="C3551" s="363">
        <v>185.63727183225191</v>
      </c>
      <c r="D3551" s="367">
        <v>534.00000000000205</v>
      </c>
      <c r="E3551" s="367">
        <v>24837.209302325722</v>
      </c>
      <c r="F3551" s="367">
        <v>-36510.78344474615</v>
      </c>
      <c r="G3551" s="367">
        <v>534.00000000000307</v>
      </c>
      <c r="H3551" s="367">
        <v>133500</v>
      </c>
      <c r="I3551" s="384">
        <v>-454080.98318758898</v>
      </c>
      <c r="J3551" s="367">
        <v>534</v>
      </c>
      <c r="K3551" s="367">
        <v>32363.636363636164</v>
      </c>
      <c r="L3551" s="384">
        <v>13965.909045933497</v>
      </c>
      <c r="M3551" s="367">
        <v>533.9999999999967</v>
      </c>
      <c r="N3551" s="367">
        <v>534</v>
      </c>
      <c r="O3551" s="384">
        <v>-296.77449931230802</v>
      </c>
      <c r="P3551" s="367">
        <v>7.7430000000000003</v>
      </c>
      <c r="Q3551" s="367">
        <v>534</v>
      </c>
      <c r="R3551" s="384">
        <v>349.61202442743559</v>
      </c>
      <c r="S3551" s="367">
        <v>7.476</v>
      </c>
      <c r="T3551" s="367">
        <v>18413.793103448304</v>
      </c>
      <c r="U3551" s="384">
        <v>4267.9712251968476</v>
      </c>
      <c r="V3551" s="367">
        <v>534.0000000000008</v>
      </c>
      <c r="W3551" s="367">
        <v>889999.99999999395</v>
      </c>
      <c r="X3551" s="384">
        <v>42253.929791617877</v>
      </c>
      <c r="Y3551" s="386">
        <v>533.99999999999636</v>
      </c>
      <c r="Z3551" s="367"/>
      <c r="AA3551" s="367"/>
      <c r="AB3551" s="367"/>
      <c r="AC3551" s="367"/>
      <c r="AD3551" s="367"/>
      <c r="AE3551" s="367"/>
      <c r="AF3551" s="367"/>
      <c r="AG3551" s="367"/>
      <c r="AH3551" s="367"/>
      <c r="AI3551" s="367"/>
      <c r="AJ3551" s="367"/>
      <c r="AK3551" s="367"/>
      <c r="AL3551" s="367"/>
      <c r="AM3551" s="367"/>
      <c r="AN3551" s="367"/>
      <c r="AO3551" s="367"/>
      <c r="AP3551" s="367"/>
      <c r="AQ3551" s="367"/>
      <c r="AR3551" s="367"/>
      <c r="AS3551" s="367"/>
      <c r="AT3551" s="367"/>
    </row>
    <row r="3552" spans="2:46" ht="13.8">
      <c r="B3552" s="26">
        <v>89.166666666667012</v>
      </c>
      <c r="C3552" s="363">
        <v>185.98450121758268</v>
      </c>
      <c r="D3552" s="367">
        <v>535.00000000000216</v>
      </c>
      <c r="E3552" s="367">
        <v>24883.720930232699</v>
      </c>
      <c r="F3552" s="367">
        <v>-36663.754975715958</v>
      </c>
      <c r="G3552" s="367">
        <v>535.00000000000307</v>
      </c>
      <c r="H3552" s="367">
        <v>133750</v>
      </c>
      <c r="I3552" s="384">
        <v>-455927.29697900527</v>
      </c>
      <c r="J3552" s="367">
        <v>535</v>
      </c>
      <c r="K3552" s="367">
        <v>32424.242424242224</v>
      </c>
      <c r="L3552" s="384">
        <v>13927.305589884796</v>
      </c>
      <c r="M3552" s="367">
        <v>534.9999999999967</v>
      </c>
      <c r="N3552" s="367">
        <v>535</v>
      </c>
      <c r="O3552" s="384">
        <v>-298.37849775850464</v>
      </c>
      <c r="P3552" s="367">
        <v>7.7574999999999994</v>
      </c>
      <c r="Q3552" s="367">
        <v>535</v>
      </c>
      <c r="R3552" s="384">
        <v>349.77200497221554</v>
      </c>
      <c r="S3552" s="367">
        <v>7.49</v>
      </c>
      <c r="T3552" s="367">
        <v>18448.275862068993</v>
      </c>
      <c r="U3552" s="384">
        <v>4210.321435919418</v>
      </c>
      <c r="V3552" s="367">
        <v>535.0000000000008</v>
      </c>
      <c r="W3552" s="367">
        <v>891666.66666666057</v>
      </c>
      <c r="X3552" s="384">
        <v>42330.616010959762</v>
      </c>
      <c r="Y3552" s="386">
        <v>534.99999999999636</v>
      </c>
      <c r="Z3552" s="367"/>
      <c r="AA3552" s="367"/>
      <c r="AB3552" s="367"/>
      <c r="AC3552" s="367"/>
      <c r="AD3552" s="367"/>
      <c r="AE3552" s="367"/>
      <c r="AF3552" s="367"/>
      <c r="AG3552" s="367"/>
      <c r="AH3552" s="367"/>
      <c r="AI3552" s="367"/>
      <c r="AJ3552" s="367"/>
      <c r="AK3552" s="367"/>
      <c r="AL3552" s="367"/>
      <c r="AM3552" s="367"/>
      <c r="AN3552" s="367"/>
      <c r="AO3552" s="367"/>
      <c r="AP3552" s="367"/>
      <c r="AQ3552" s="367"/>
      <c r="AR3552" s="367"/>
      <c r="AS3552" s="367"/>
      <c r="AT3552" s="367"/>
    </row>
    <row r="3553" spans="2:46" ht="13.8">
      <c r="B3553" s="26">
        <v>89.333333333333684</v>
      </c>
      <c r="C3553" s="363">
        <v>186.3317290853239</v>
      </c>
      <c r="D3553" s="367">
        <v>536.00000000000216</v>
      </c>
      <c r="E3553" s="367">
        <v>24930.232558139676</v>
      </c>
      <c r="F3553" s="367">
        <v>-36817.042765666411</v>
      </c>
      <c r="G3553" s="367">
        <v>536.00000000000307</v>
      </c>
      <c r="H3553" s="367">
        <v>134000</v>
      </c>
      <c r="I3553" s="384">
        <v>-457777.33404096938</v>
      </c>
      <c r="J3553" s="367">
        <v>535.99999999999989</v>
      </c>
      <c r="K3553" s="367">
        <v>32484.848484848284</v>
      </c>
      <c r="L3553" s="384">
        <v>13888.460052177123</v>
      </c>
      <c r="M3553" s="367">
        <v>535.9999999999967</v>
      </c>
      <c r="N3553" s="367">
        <v>536</v>
      </c>
      <c r="O3553" s="384">
        <v>-299.98641486248403</v>
      </c>
      <c r="P3553" s="367">
        <v>7.7720000000000002</v>
      </c>
      <c r="Q3553" s="367">
        <v>536</v>
      </c>
      <c r="R3553" s="384">
        <v>349.93013608289903</v>
      </c>
      <c r="S3553" s="367">
        <v>7.5040000000000004</v>
      </c>
      <c r="T3553" s="367">
        <v>18482.758620689681</v>
      </c>
      <c r="U3553" s="384">
        <v>4152.426255072809</v>
      </c>
      <c r="V3553" s="367">
        <v>536.0000000000008</v>
      </c>
      <c r="W3553" s="367">
        <v>893333.3333333272</v>
      </c>
      <c r="X3553" s="384">
        <v>42407.29310510536</v>
      </c>
      <c r="Y3553" s="386">
        <v>535.99999999999625</v>
      </c>
      <c r="Z3553" s="367"/>
      <c r="AA3553" s="367"/>
      <c r="AB3553" s="367"/>
      <c r="AC3553" s="367"/>
      <c r="AD3553" s="367"/>
      <c r="AE3553" s="367"/>
      <c r="AF3553" s="367"/>
      <c r="AG3553" s="367"/>
      <c r="AH3553" s="367"/>
      <c r="AI3553" s="367"/>
      <c r="AJ3553" s="367"/>
      <c r="AK3553" s="367"/>
      <c r="AL3553" s="367"/>
      <c r="AM3553" s="367"/>
      <c r="AN3553" s="367"/>
      <c r="AO3553" s="367"/>
      <c r="AP3553" s="367"/>
      <c r="AQ3553" s="367"/>
      <c r="AR3553" s="367"/>
      <c r="AS3553" s="367"/>
      <c r="AT3553" s="367"/>
    </row>
    <row r="3554" spans="2:46" ht="13.8">
      <c r="B3554" s="26">
        <v>89.500000000000355</v>
      </c>
      <c r="C3554" s="363">
        <v>186.6789554354757</v>
      </c>
      <c r="D3554" s="367">
        <v>537.00000000000216</v>
      </c>
      <c r="E3554" s="367">
        <v>24976.744186046653</v>
      </c>
      <c r="F3554" s="367">
        <v>-36970.646814597523</v>
      </c>
      <c r="G3554" s="367">
        <v>537.00000000000307</v>
      </c>
      <c r="H3554" s="367">
        <v>134250</v>
      </c>
      <c r="I3554" s="384">
        <v>-459631.09437348176</v>
      </c>
      <c r="J3554" s="367">
        <v>536.99999999999989</v>
      </c>
      <c r="K3554" s="367">
        <v>32545.454545454344</v>
      </c>
      <c r="L3554" s="384">
        <v>13849.37243281048</v>
      </c>
      <c r="M3554" s="367">
        <v>536.9999999999967</v>
      </c>
      <c r="N3554" s="367">
        <v>537</v>
      </c>
      <c r="O3554" s="384">
        <v>-301.59825062424596</v>
      </c>
      <c r="P3554" s="367">
        <v>7.7865000000000002</v>
      </c>
      <c r="Q3554" s="367">
        <v>537</v>
      </c>
      <c r="R3554" s="384">
        <v>350.08641775948598</v>
      </c>
      <c r="S3554" s="367">
        <v>7.5179999999999998</v>
      </c>
      <c r="T3554" s="367">
        <v>18517.24137931037</v>
      </c>
      <c r="U3554" s="384">
        <v>4094.2856826570287</v>
      </c>
      <c r="V3554" s="367">
        <v>537.00000000000068</v>
      </c>
      <c r="W3554" s="367">
        <v>894999.99999999383</v>
      </c>
      <c r="X3554" s="384">
        <v>42483.961074054678</v>
      </c>
      <c r="Y3554" s="386">
        <v>536.99999999999625</v>
      </c>
      <c r="Z3554" s="367"/>
      <c r="AA3554" s="367"/>
      <c r="AB3554" s="367"/>
      <c r="AC3554" s="367"/>
      <c r="AD3554" s="367"/>
      <c r="AE3554" s="367"/>
      <c r="AF3554" s="367"/>
      <c r="AG3554" s="367"/>
      <c r="AH3554" s="367"/>
      <c r="AI3554" s="367"/>
      <c r="AJ3554" s="367"/>
      <c r="AK3554" s="367"/>
      <c r="AL3554" s="367"/>
      <c r="AM3554" s="367"/>
      <c r="AN3554" s="367"/>
      <c r="AO3554" s="367"/>
      <c r="AP3554" s="367"/>
      <c r="AQ3554" s="367"/>
      <c r="AR3554" s="367"/>
      <c r="AS3554" s="367"/>
      <c r="AT3554" s="367"/>
    </row>
    <row r="3555" spans="2:46" ht="13.8">
      <c r="B3555" s="26">
        <v>89.666666666667027</v>
      </c>
      <c r="C3555" s="363">
        <v>187.02618026803799</v>
      </c>
      <c r="D3555" s="367">
        <v>538.00000000000216</v>
      </c>
      <c r="E3555" s="367">
        <v>25023.25581395363</v>
      </c>
      <c r="F3555" s="367">
        <v>-37124.567122509325</v>
      </c>
      <c r="G3555" s="367">
        <v>538.00000000000307</v>
      </c>
      <c r="H3555" s="367">
        <v>134500</v>
      </c>
      <c r="I3555" s="384">
        <v>-461488.57797654206</v>
      </c>
      <c r="J3555" s="367">
        <v>537.99999999999989</v>
      </c>
      <c r="K3555" s="367">
        <v>32606.060606060404</v>
      </c>
      <c r="L3555" s="384">
        <v>13810.042731784863</v>
      </c>
      <c r="M3555" s="367">
        <v>537.9999999999967</v>
      </c>
      <c r="N3555" s="367">
        <v>538</v>
      </c>
      <c r="O3555" s="384">
        <v>-303.21400504379056</v>
      </c>
      <c r="P3555" s="367">
        <v>7.8010000000000002</v>
      </c>
      <c r="Q3555" s="367">
        <v>538</v>
      </c>
      <c r="R3555" s="384">
        <v>350.24085000197658</v>
      </c>
      <c r="S3555" s="367">
        <v>7.532</v>
      </c>
      <c r="T3555" s="367">
        <v>18551.724137931058</v>
      </c>
      <c r="U3555" s="384">
        <v>4035.8997186720626</v>
      </c>
      <c r="V3555" s="367">
        <v>538.00000000000068</v>
      </c>
      <c r="W3555" s="367">
        <v>896666.66666666046</v>
      </c>
      <c r="X3555" s="384">
        <v>42560.619917807715</v>
      </c>
      <c r="Y3555" s="386">
        <v>537.99999999999625</v>
      </c>
      <c r="Z3555" s="367"/>
      <c r="AA3555" s="367"/>
      <c r="AB3555" s="367"/>
      <c r="AC3555" s="367"/>
      <c r="AD3555" s="367"/>
      <c r="AE3555" s="367"/>
      <c r="AF3555" s="367"/>
      <c r="AG3555" s="367"/>
      <c r="AH3555" s="367"/>
      <c r="AI3555" s="367"/>
      <c r="AJ3555" s="367"/>
      <c r="AK3555" s="367"/>
      <c r="AL3555" s="367"/>
      <c r="AM3555" s="367"/>
      <c r="AN3555" s="367"/>
      <c r="AO3555" s="367"/>
      <c r="AP3555" s="367"/>
      <c r="AQ3555" s="367"/>
      <c r="AR3555" s="367"/>
      <c r="AS3555" s="367"/>
      <c r="AT3555" s="367"/>
    </row>
    <row r="3556" spans="2:46" ht="13.8">
      <c r="B3556" s="26">
        <v>89.833333333333698</v>
      </c>
      <c r="C3556" s="363">
        <v>187.37340358301094</v>
      </c>
      <c r="D3556" s="367">
        <v>539.00000000000227</v>
      </c>
      <c r="E3556" s="367">
        <v>25069.767441860608</v>
      </c>
      <c r="F3556" s="367">
        <v>-37278.803689401771</v>
      </c>
      <c r="G3556" s="367">
        <v>539.00000000000307</v>
      </c>
      <c r="H3556" s="367">
        <v>134750</v>
      </c>
      <c r="I3556" s="384">
        <v>-463349.78485015035</v>
      </c>
      <c r="J3556" s="367">
        <v>538.99999999999989</v>
      </c>
      <c r="K3556" s="367">
        <v>32666.666666666464</v>
      </c>
      <c r="L3556" s="384">
        <v>13770.470949100274</v>
      </c>
      <c r="M3556" s="367">
        <v>538.9999999999967</v>
      </c>
      <c r="N3556" s="367">
        <v>539</v>
      </c>
      <c r="O3556" s="384">
        <v>-304.8336781211176</v>
      </c>
      <c r="P3556" s="367">
        <v>7.8154999999999992</v>
      </c>
      <c r="Q3556" s="367">
        <v>539</v>
      </c>
      <c r="R3556" s="384">
        <v>350.39343281037054</v>
      </c>
      <c r="S3556" s="367">
        <v>7.5459999999999994</v>
      </c>
      <c r="T3556" s="367">
        <v>18586.206896551746</v>
      </c>
      <c r="U3556" s="384">
        <v>3977.2683631179175</v>
      </c>
      <c r="V3556" s="367">
        <v>539.00000000000068</v>
      </c>
      <c r="W3556" s="367">
        <v>898333.33333332709</v>
      </c>
      <c r="X3556" s="384">
        <v>42637.269636364465</v>
      </c>
      <c r="Y3556" s="386">
        <v>538.99999999999625</v>
      </c>
      <c r="Z3556" s="367"/>
      <c r="AA3556" s="367"/>
      <c r="AB3556" s="367"/>
      <c r="AC3556" s="367"/>
      <c r="AD3556" s="367"/>
      <c r="AE3556" s="367"/>
      <c r="AF3556" s="367"/>
      <c r="AG3556" s="367"/>
      <c r="AH3556" s="367"/>
      <c r="AI3556" s="367"/>
      <c r="AJ3556" s="367"/>
      <c r="AK3556" s="367"/>
      <c r="AL3556" s="367"/>
      <c r="AM3556" s="367"/>
      <c r="AN3556" s="367"/>
      <c r="AO3556" s="367"/>
      <c r="AP3556" s="367"/>
      <c r="AQ3556" s="367"/>
      <c r="AR3556" s="367"/>
      <c r="AS3556" s="367"/>
      <c r="AT3556" s="367"/>
    </row>
    <row r="3557" spans="2:46" ht="13.8">
      <c r="B3557" s="26">
        <v>90.000000000000369</v>
      </c>
      <c r="C3557" s="363">
        <v>187.72062538039435</v>
      </c>
      <c r="D3557" s="367">
        <v>540.00000000000227</v>
      </c>
      <c r="E3557" s="367">
        <v>25116.279069767585</v>
      </c>
      <c r="F3557" s="367">
        <v>-37433.356515274907</v>
      </c>
      <c r="G3557" s="367">
        <v>540.00000000000318</v>
      </c>
      <c r="H3557" s="367">
        <v>135000</v>
      </c>
      <c r="I3557" s="384">
        <v>-465214.71499430668</v>
      </c>
      <c r="J3557" s="367">
        <v>539.99999999999989</v>
      </c>
      <c r="K3557" s="367">
        <v>32727.272727272524</v>
      </c>
      <c r="L3557" s="384">
        <v>13730.657084756711</v>
      </c>
      <c r="M3557" s="367">
        <v>539.9999999999967</v>
      </c>
      <c r="N3557" s="367">
        <v>540</v>
      </c>
      <c r="O3557" s="384">
        <v>-306.45726985622747</v>
      </c>
      <c r="P3557" s="367">
        <v>7.83</v>
      </c>
      <c r="Q3557" s="367">
        <v>540</v>
      </c>
      <c r="R3557" s="384">
        <v>350.54416618466809</v>
      </c>
      <c r="S3557" s="367">
        <v>7.56</v>
      </c>
      <c r="T3557" s="367">
        <v>18620.689655172435</v>
      </c>
      <c r="U3557" s="384">
        <v>3918.3916159946002</v>
      </c>
      <c r="V3557" s="367">
        <v>540.00000000000057</v>
      </c>
      <c r="W3557" s="367">
        <v>899999.99999999371</v>
      </c>
      <c r="X3557" s="384">
        <v>42713.910229724919</v>
      </c>
      <c r="Y3557" s="386">
        <v>539.99999999999613</v>
      </c>
      <c r="Z3557" s="367"/>
      <c r="AA3557" s="367"/>
      <c r="AB3557" s="367"/>
      <c r="AC3557" s="367"/>
      <c r="AD3557" s="367"/>
      <c r="AE3557" s="367"/>
      <c r="AF3557" s="367"/>
      <c r="AG3557" s="367"/>
      <c r="AH3557" s="367"/>
      <c r="AI3557" s="367"/>
      <c r="AJ3557" s="367"/>
      <c r="AK3557" s="367"/>
      <c r="AL3557" s="367"/>
      <c r="AM3557" s="367"/>
      <c r="AN3557" s="367"/>
      <c r="AO3557" s="367"/>
      <c r="AP3557" s="367"/>
      <c r="AQ3557" s="367"/>
      <c r="AR3557" s="367"/>
      <c r="AS3557" s="367"/>
      <c r="AT3557" s="367"/>
    </row>
    <row r="3558" spans="2:46" ht="13.8">
      <c r="B3558" s="26">
        <v>90.166666666667041</v>
      </c>
      <c r="C3558" s="363">
        <v>188.06784566018834</v>
      </c>
      <c r="D3558" s="367">
        <v>541.00000000000227</v>
      </c>
      <c r="E3558" s="367">
        <v>25162.790697674562</v>
      </c>
      <c r="F3558" s="367">
        <v>-37588.225600128688</v>
      </c>
      <c r="G3558" s="367">
        <v>541.00000000000318</v>
      </c>
      <c r="H3558" s="367">
        <v>135250</v>
      </c>
      <c r="I3558" s="384">
        <v>-467083.36840901105</v>
      </c>
      <c r="J3558" s="367">
        <v>540.99999999999989</v>
      </c>
      <c r="K3558" s="367">
        <v>32787.878787878588</v>
      </c>
      <c r="L3558" s="384">
        <v>13690.601138754178</v>
      </c>
      <c r="M3558" s="367">
        <v>540.9999999999967</v>
      </c>
      <c r="N3558" s="367">
        <v>541</v>
      </c>
      <c r="O3558" s="384">
        <v>-308.08478024911989</v>
      </c>
      <c r="P3558" s="367">
        <v>7.8445000000000009</v>
      </c>
      <c r="Q3558" s="367">
        <v>541</v>
      </c>
      <c r="R3558" s="384">
        <v>350.6930501248691</v>
      </c>
      <c r="S3558" s="367">
        <v>7.5739999999999998</v>
      </c>
      <c r="T3558" s="367">
        <v>18655.172413793123</v>
      </c>
      <c r="U3558" s="384">
        <v>3859.269477302098</v>
      </c>
      <c r="V3558" s="367">
        <v>541.00000000000057</v>
      </c>
      <c r="W3558" s="367">
        <v>901666.66666666034</v>
      </c>
      <c r="X3558" s="384">
        <v>42790.541697889108</v>
      </c>
      <c r="Y3558" s="386">
        <v>540.99999999999613</v>
      </c>
      <c r="Z3558" s="367"/>
      <c r="AA3558" s="367"/>
      <c r="AB3558" s="367"/>
      <c r="AC3558" s="367"/>
      <c r="AD3558" s="367"/>
      <c r="AE3558" s="367"/>
      <c r="AF3558" s="367"/>
      <c r="AG3558" s="367"/>
      <c r="AH3558" s="367"/>
      <c r="AI3558" s="367"/>
      <c r="AJ3558" s="367"/>
      <c r="AK3558" s="367"/>
      <c r="AL3558" s="367"/>
      <c r="AM3558" s="367"/>
      <c r="AN3558" s="367"/>
      <c r="AO3558" s="367"/>
      <c r="AP3558" s="367"/>
      <c r="AQ3558" s="367"/>
      <c r="AR3558" s="367"/>
      <c r="AS3558" s="367"/>
      <c r="AT3558" s="367"/>
    </row>
    <row r="3559" spans="2:46" ht="13.8">
      <c r="B3559" s="26">
        <v>90.333333333333712</v>
      </c>
      <c r="C3559" s="363">
        <v>188.41506442239285</v>
      </c>
      <c r="D3559" s="367">
        <v>542.00000000000227</v>
      </c>
      <c r="E3559" s="367">
        <v>25209.302325581539</v>
      </c>
      <c r="F3559" s="367">
        <v>-37743.410943963143</v>
      </c>
      <c r="G3559" s="367">
        <v>542.00000000000318</v>
      </c>
      <c r="H3559" s="367">
        <v>135500</v>
      </c>
      <c r="I3559" s="384">
        <v>-468955.74509426334</v>
      </c>
      <c r="J3559" s="367">
        <v>541.99999999999989</v>
      </c>
      <c r="K3559" s="367">
        <v>32848.484848484652</v>
      </c>
      <c r="L3559" s="384">
        <v>13650.303111092666</v>
      </c>
      <c r="M3559" s="367">
        <v>541.99999999999682</v>
      </c>
      <c r="N3559" s="367">
        <v>542</v>
      </c>
      <c r="O3559" s="384">
        <v>-309.7162092997948</v>
      </c>
      <c r="P3559" s="367">
        <v>7.859</v>
      </c>
      <c r="Q3559" s="367">
        <v>542</v>
      </c>
      <c r="R3559" s="384">
        <v>350.84008463097354</v>
      </c>
      <c r="S3559" s="367">
        <v>7.5880000000000001</v>
      </c>
      <c r="T3559" s="367">
        <v>18689.655172413812</v>
      </c>
      <c r="U3559" s="384">
        <v>3799.9019470404169</v>
      </c>
      <c r="V3559" s="367">
        <v>542.00000000000057</v>
      </c>
      <c r="W3559" s="367">
        <v>903333.33333332697</v>
      </c>
      <c r="X3559" s="384">
        <v>42867.164040857017</v>
      </c>
      <c r="Y3559" s="386">
        <v>541.99999999999613</v>
      </c>
      <c r="Z3559" s="367"/>
      <c r="AA3559" s="367"/>
      <c r="AB3559" s="367"/>
      <c r="AC3559" s="367"/>
      <c r="AD3559" s="367"/>
      <c r="AE3559" s="367"/>
      <c r="AF3559" s="367"/>
      <c r="AG3559" s="367"/>
      <c r="AH3559" s="367"/>
      <c r="AI3559" s="367"/>
      <c r="AJ3559" s="367"/>
      <c r="AK3559" s="367"/>
      <c r="AL3559" s="367"/>
      <c r="AM3559" s="367"/>
      <c r="AN3559" s="367"/>
      <c r="AO3559" s="367"/>
      <c r="AP3559" s="367"/>
      <c r="AQ3559" s="367"/>
      <c r="AR3559" s="367"/>
      <c r="AS3559" s="367"/>
      <c r="AT3559" s="367"/>
    </row>
    <row r="3560" spans="2:46" ht="13.8">
      <c r="B3560" s="26">
        <v>90.500000000000384</v>
      </c>
      <c r="C3560" s="363">
        <v>188.76228166700793</v>
      </c>
      <c r="D3560" s="367">
        <v>543.00000000000227</v>
      </c>
      <c r="E3560" s="367">
        <v>25255.813953488516</v>
      </c>
      <c r="F3560" s="367">
        <v>-37898.912546778258</v>
      </c>
      <c r="G3560" s="367">
        <v>543.00000000000318</v>
      </c>
      <c r="H3560" s="367">
        <v>135750</v>
      </c>
      <c r="I3560" s="384">
        <v>-470831.84505006362</v>
      </c>
      <c r="J3560" s="367">
        <v>542.99999999999989</v>
      </c>
      <c r="K3560" s="367">
        <v>32909.090909090715</v>
      </c>
      <c r="L3560" s="384">
        <v>13609.763001772186</v>
      </c>
      <c r="M3560" s="367">
        <v>542.99999999999682</v>
      </c>
      <c r="N3560" s="367">
        <v>543</v>
      </c>
      <c r="O3560" s="384">
        <v>-311.35155700825231</v>
      </c>
      <c r="P3560" s="367">
        <v>7.8734999999999999</v>
      </c>
      <c r="Q3560" s="367">
        <v>543</v>
      </c>
      <c r="R3560" s="384">
        <v>350.98526970298155</v>
      </c>
      <c r="S3560" s="367">
        <v>7.6020000000000003</v>
      </c>
      <c r="T3560" s="367">
        <v>18724.1379310345</v>
      </c>
      <c r="U3560" s="384">
        <v>3740.2890252095635</v>
      </c>
      <c r="V3560" s="367">
        <v>543.00000000000045</v>
      </c>
      <c r="W3560" s="367">
        <v>904999.9999999936</v>
      </c>
      <c r="X3560" s="384">
        <v>42943.777258628637</v>
      </c>
      <c r="Y3560" s="386">
        <v>542.99999999999613</v>
      </c>
      <c r="Z3560" s="367"/>
      <c r="AA3560" s="367"/>
      <c r="AB3560" s="367"/>
      <c r="AC3560" s="367"/>
      <c r="AD3560" s="367"/>
      <c r="AE3560" s="367"/>
      <c r="AF3560" s="367"/>
      <c r="AG3560" s="367"/>
      <c r="AH3560" s="367"/>
      <c r="AI3560" s="367"/>
      <c r="AJ3560" s="367"/>
      <c r="AK3560" s="367"/>
      <c r="AL3560" s="367"/>
      <c r="AM3560" s="367"/>
      <c r="AN3560" s="367"/>
      <c r="AO3560" s="367"/>
      <c r="AP3560" s="367"/>
      <c r="AQ3560" s="367"/>
      <c r="AR3560" s="367"/>
      <c r="AS3560" s="367"/>
      <c r="AT3560" s="367"/>
    </row>
    <row r="3561" spans="2:46" ht="13.8">
      <c r="B3561" s="26">
        <v>90.666666666667055</v>
      </c>
      <c r="C3561" s="363">
        <v>189.10949739403355</v>
      </c>
      <c r="D3561" s="367">
        <v>544.00000000000239</v>
      </c>
      <c r="E3561" s="367">
        <v>25302.325581395493</v>
      </c>
      <c r="F3561" s="367">
        <v>-38054.730408574032</v>
      </c>
      <c r="G3561" s="367">
        <v>544.00000000000318</v>
      </c>
      <c r="H3561" s="367">
        <v>136000</v>
      </c>
      <c r="I3561" s="384">
        <v>-472711.66827641195</v>
      </c>
      <c r="J3561" s="367">
        <v>543.99999999999989</v>
      </c>
      <c r="K3561" s="367">
        <v>32969.696969696779</v>
      </c>
      <c r="L3561" s="384">
        <v>13568.980810792727</v>
      </c>
      <c r="M3561" s="367">
        <v>543.99999999999693</v>
      </c>
      <c r="N3561" s="367">
        <v>544</v>
      </c>
      <c r="O3561" s="384">
        <v>-312.99082337449238</v>
      </c>
      <c r="P3561" s="367">
        <v>7.887999999999999</v>
      </c>
      <c r="Q3561" s="367">
        <v>544</v>
      </c>
      <c r="R3561" s="384">
        <v>351.12860534089316</v>
      </c>
      <c r="S3561" s="367">
        <v>7.6159999999999997</v>
      </c>
      <c r="T3561" s="367">
        <v>18758.620689655188</v>
      </c>
      <c r="U3561" s="384">
        <v>3680.4307118095244</v>
      </c>
      <c r="V3561" s="367">
        <v>544.00000000000045</v>
      </c>
      <c r="W3561" s="367">
        <v>906666.66666666023</v>
      </c>
      <c r="X3561" s="384">
        <v>43020.381351203971</v>
      </c>
      <c r="Y3561" s="386">
        <v>543.99999999999613</v>
      </c>
      <c r="Z3561" s="367"/>
      <c r="AA3561" s="367"/>
      <c r="AB3561" s="367"/>
      <c r="AC3561" s="367"/>
      <c r="AD3561" s="367"/>
      <c r="AE3561" s="367"/>
      <c r="AF3561" s="367"/>
      <c r="AG3561" s="367"/>
      <c r="AH3561" s="367"/>
      <c r="AI3561" s="367"/>
      <c r="AJ3561" s="367"/>
      <c r="AK3561" s="367"/>
      <c r="AL3561" s="367"/>
      <c r="AM3561" s="367"/>
      <c r="AN3561" s="367"/>
      <c r="AO3561" s="367"/>
      <c r="AP3561" s="367"/>
      <c r="AQ3561" s="367"/>
      <c r="AR3561" s="367"/>
      <c r="AS3561" s="367"/>
      <c r="AT3561" s="367"/>
    </row>
    <row r="3562" spans="2:46" ht="13.8">
      <c r="B3562" s="26">
        <v>90.833333333333727</v>
      </c>
      <c r="C3562" s="363">
        <v>189.4567116034697</v>
      </c>
      <c r="D3562" s="367">
        <v>545.00000000000239</v>
      </c>
      <c r="E3562" s="367">
        <v>25348.83720930247</v>
      </c>
      <c r="F3562" s="367">
        <v>-38210.864529350474</v>
      </c>
      <c r="G3562" s="367">
        <v>545.00000000000318</v>
      </c>
      <c r="H3562" s="367">
        <v>136250</v>
      </c>
      <c r="I3562" s="384">
        <v>-474595.21477330825</v>
      </c>
      <c r="J3562" s="367">
        <v>544.99999999999989</v>
      </c>
      <c r="K3562" s="367">
        <v>33030.303030302843</v>
      </c>
      <c r="L3562" s="384">
        <v>13527.956538154303</v>
      </c>
      <c r="M3562" s="367">
        <v>544.99999999999693</v>
      </c>
      <c r="N3562" s="367">
        <v>545</v>
      </c>
      <c r="O3562" s="384">
        <v>-314.63400839851539</v>
      </c>
      <c r="P3562" s="367">
        <v>7.9024999999999999</v>
      </c>
      <c r="Q3562" s="367">
        <v>545</v>
      </c>
      <c r="R3562" s="384">
        <v>351.27009154470818</v>
      </c>
      <c r="S3562" s="367">
        <v>7.63</v>
      </c>
      <c r="T3562" s="367">
        <v>18793.103448275877</v>
      </c>
      <c r="U3562" s="384">
        <v>3620.3270068403071</v>
      </c>
      <c r="V3562" s="367">
        <v>545.00000000000045</v>
      </c>
      <c r="W3562" s="367">
        <v>908333.33333332685</v>
      </c>
      <c r="X3562" s="384">
        <v>43096.976318583023</v>
      </c>
      <c r="Y3562" s="386">
        <v>544.99999999999602</v>
      </c>
      <c r="Z3562" s="367"/>
      <c r="AA3562" s="367"/>
      <c r="AB3562" s="367"/>
      <c r="AC3562" s="367"/>
      <c r="AD3562" s="367"/>
      <c r="AE3562" s="367"/>
      <c r="AF3562" s="367"/>
      <c r="AG3562" s="367"/>
      <c r="AH3562" s="367"/>
      <c r="AI3562" s="367"/>
      <c r="AJ3562" s="367"/>
      <c r="AK3562" s="367"/>
      <c r="AL3562" s="367"/>
      <c r="AM3562" s="367"/>
      <c r="AN3562" s="367"/>
      <c r="AO3562" s="367"/>
      <c r="AP3562" s="367"/>
      <c r="AQ3562" s="367"/>
      <c r="AR3562" s="367"/>
      <c r="AS3562" s="367"/>
      <c r="AT3562" s="367"/>
    </row>
    <row r="3563" spans="2:46" ht="13.8">
      <c r="B3563" s="26">
        <v>91.000000000000398</v>
      </c>
      <c r="C3563" s="363">
        <v>189.80392429531639</v>
      </c>
      <c r="D3563" s="367">
        <v>546.00000000000239</v>
      </c>
      <c r="E3563" s="367">
        <v>25395.348837209447</v>
      </c>
      <c r="F3563" s="367">
        <v>-38367.314909107597</v>
      </c>
      <c r="G3563" s="367">
        <v>546.00000000000318</v>
      </c>
      <c r="H3563" s="367">
        <v>136500</v>
      </c>
      <c r="I3563" s="384">
        <v>-476482.4845407526</v>
      </c>
      <c r="J3563" s="367">
        <v>545.99999999999989</v>
      </c>
      <c r="K3563" s="367">
        <v>33090.909090908906</v>
      </c>
      <c r="L3563" s="384">
        <v>13486.690183856903</v>
      </c>
      <c r="M3563" s="367">
        <v>545.99999999999704</v>
      </c>
      <c r="N3563" s="367">
        <v>546</v>
      </c>
      <c r="O3563" s="384">
        <v>-316.2811120803209</v>
      </c>
      <c r="P3563" s="367">
        <v>7.9170000000000007</v>
      </c>
      <c r="Q3563" s="367">
        <v>546</v>
      </c>
      <c r="R3563" s="384">
        <v>351.40972831442656</v>
      </c>
      <c r="S3563" s="367">
        <v>7.6440000000000001</v>
      </c>
      <c r="T3563" s="367">
        <v>18827.586206896565</v>
      </c>
      <c r="U3563" s="384">
        <v>3559.9779103019173</v>
      </c>
      <c r="V3563" s="367">
        <v>546.00000000000034</v>
      </c>
      <c r="W3563" s="367">
        <v>909999.99999999348</v>
      </c>
      <c r="X3563" s="384">
        <v>43173.562160765789</v>
      </c>
      <c r="Y3563" s="386">
        <v>545.99999999999602</v>
      </c>
      <c r="Z3563" s="367"/>
      <c r="AA3563" s="367"/>
      <c r="AB3563" s="367"/>
      <c r="AC3563" s="367"/>
      <c r="AD3563" s="367"/>
      <c r="AE3563" s="367"/>
      <c r="AF3563" s="367"/>
      <c r="AG3563" s="367"/>
      <c r="AH3563" s="367"/>
      <c r="AI3563" s="367"/>
      <c r="AJ3563" s="367"/>
      <c r="AK3563" s="367"/>
      <c r="AL3563" s="367"/>
      <c r="AM3563" s="367"/>
      <c r="AN3563" s="367"/>
      <c r="AO3563" s="367"/>
      <c r="AP3563" s="367"/>
      <c r="AQ3563" s="367"/>
      <c r="AR3563" s="367"/>
      <c r="AS3563" s="367"/>
      <c r="AT3563" s="367"/>
    </row>
    <row r="3564" spans="2:46" ht="13.8">
      <c r="B3564" s="26">
        <v>91.166666666667069</v>
      </c>
      <c r="C3564" s="363">
        <v>190.15113546957363</v>
      </c>
      <c r="D3564" s="367">
        <v>547.00000000000239</v>
      </c>
      <c r="E3564" s="367">
        <v>25441.860465116424</v>
      </c>
      <c r="F3564" s="367">
        <v>-38524.081547845366</v>
      </c>
      <c r="G3564" s="367">
        <v>547.00000000000318</v>
      </c>
      <c r="H3564" s="367">
        <v>136750</v>
      </c>
      <c r="I3564" s="384">
        <v>-478373.47757874493</v>
      </c>
      <c r="J3564" s="367">
        <v>546.99999999999989</v>
      </c>
      <c r="K3564" s="367">
        <v>33151.51515151497</v>
      </c>
      <c r="L3564" s="384">
        <v>13445.181747900533</v>
      </c>
      <c r="M3564" s="367">
        <v>546.99999999999704</v>
      </c>
      <c r="N3564" s="367">
        <v>547</v>
      </c>
      <c r="O3564" s="384">
        <v>-317.93213441990866</v>
      </c>
      <c r="P3564" s="367">
        <v>7.9314999999999989</v>
      </c>
      <c r="Q3564" s="367">
        <v>547</v>
      </c>
      <c r="R3564" s="384">
        <v>351.54751565004858</v>
      </c>
      <c r="S3564" s="367">
        <v>7.6579999999999995</v>
      </c>
      <c r="T3564" s="367">
        <v>18862.068965517254</v>
      </c>
      <c r="U3564" s="384">
        <v>3499.3834221943425</v>
      </c>
      <c r="V3564" s="367">
        <v>547.00000000000034</v>
      </c>
      <c r="W3564" s="367">
        <v>911666.66666666011</v>
      </c>
      <c r="X3564" s="384">
        <v>43250.138877752281</v>
      </c>
      <c r="Y3564" s="386">
        <v>546.99999999999602</v>
      </c>
      <c r="Z3564" s="367"/>
      <c r="AA3564" s="367"/>
      <c r="AB3564" s="367"/>
      <c r="AC3564" s="367"/>
      <c r="AD3564" s="367"/>
      <c r="AE3564" s="367"/>
      <c r="AF3564" s="367"/>
      <c r="AG3564" s="367"/>
      <c r="AH3564" s="367"/>
      <c r="AI3564" s="367"/>
      <c r="AJ3564" s="367"/>
      <c r="AK3564" s="367"/>
      <c r="AL3564" s="367"/>
      <c r="AM3564" s="367"/>
      <c r="AN3564" s="367"/>
      <c r="AO3564" s="367"/>
      <c r="AP3564" s="367"/>
      <c r="AQ3564" s="367"/>
      <c r="AR3564" s="367"/>
      <c r="AS3564" s="367"/>
      <c r="AT3564" s="367"/>
    </row>
    <row r="3565" spans="2:46" ht="13.8">
      <c r="B3565" s="26">
        <v>91.333333333333741</v>
      </c>
      <c r="C3565" s="363">
        <v>190.49834512624147</v>
      </c>
      <c r="D3565" s="367">
        <v>548.0000000000025</v>
      </c>
      <c r="E3565" s="367">
        <v>25488.372093023401</v>
      </c>
      <c r="F3565" s="367">
        <v>-38681.164445563802</v>
      </c>
      <c r="G3565" s="367">
        <v>548.00000000000318</v>
      </c>
      <c r="H3565" s="367">
        <v>137000</v>
      </c>
      <c r="I3565" s="384">
        <v>-480268.19388728519</v>
      </c>
      <c r="J3565" s="367">
        <v>547.99999999999989</v>
      </c>
      <c r="K3565" s="367">
        <v>33212.121212121034</v>
      </c>
      <c r="L3565" s="384">
        <v>13403.431230285189</v>
      </c>
      <c r="M3565" s="367">
        <v>547.99999999999704</v>
      </c>
      <c r="N3565" s="367">
        <v>548</v>
      </c>
      <c r="O3565" s="384">
        <v>-319.58707541727938</v>
      </c>
      <c r="P3565" s="367">
        <v>7.9459999999999997</v>
      </c>
      <c r="Q3565" s="367">
        <v>548</v>
      </c>
      <c r="R3565" s="384">
        <v>351.68345355157402</v>
      </c>
      <c r="S3565" s="367">
        <v>7.6719999999999997</v>
      </c>
      <c r="T3565" s="367">
        <v>18896.551724137942</v>
      </c>
      <c r="U3565" s="384">
        <v>3438.5435425175888</v>
      </c>
      <c r="V3565" s="367">
        <v>548.00000000000034</v>
      </c>
      <c r="W3565" s="367">
        <v>913333.33333332674</v>
      </c>
      <c r="X3565" s="384">
        <v>43326.706469542485</v>
      </c>
      <c r="Y3565" s="386">
        <v>547.99999999999602</v>
      </c>
      <c r="Z3565" s="367"/>
      <c r="AA3565" s="367"/>
      <c r="AB3565" s="367"/>
      <c r="AC3565" s="367"/>
      <c r="AD3565" s="367"/>
      <c r="AE3565" s="367"/>
      <c r="AF3565" s="367"/>
      <c r="AG3565" s="367"/>
      <c r="AH3565" s="367"/>
      <c r="AI3565" s="367"/>
      <c r="AJ3565" s="367"/>
      <c r="AK3565" s="367"/>
      <c r="AL3565" s="367"/>
      <c r="AM3565" s="367"/>
      <c r="AN3565" s="367"/>
      <c r="AO3565" s="367"/>
      <c r="AP3565" s="367"/>
      <c r="AQ3565" s="367"/>
      <c r="AR3565" s="367"/>
      <c r="AS3565" s="367"/>
      <c r="AT3565" s="367"/>
    </row>
    <row r="3566" spans="2:46" ht="13.8">
      <c r="B3566" s="26">
        <v>91.500000000000412</v>
      </c>
      <c r="C3566" s="363">
        <v>190.84555326531978</v>
      </c>
      <c r="D3566" s="367">
        <v>549.0000000000025</v>
      </c>
      <c r="E3566" s="367">
        <v>25534.883720930378</v>
      </c>
      <c r="F3566" s="367">
        <v>-38838.563602262911</v>
      </c>
      <c r="G3566" s="367">
        <v>549.00000000000318</v>
      </c>
      <c r="H3566" s="367">
        <v>137250</v>
      </c>
      <c r="I3566" s="384">
        <v>-482166.63346637349</v>
      </c>
      <c r="J3566" s="367">
        <v>548.99999999999989</v>
      </c>
      <c r="K3566" s="367">
        <v>33272.727272727097</v>
      </c>
      <c r="L3566" s="384">
        <v>13361.438631010869</v>
      </c>
      <c r="M3566" s="367">
        <v>548.99999999999716</v>
      </c>
      <c r="N3566" s="367">
        <v>549</v>
      </c>
      <c r="O3566" s="384">
        <v>-321.24593507243276</v>
      </c>
      <c r="P3566" s="367">
        <v>7.9605000000000006</v>
      </c>
      <c r="Q3566" s="367">
        <v>549</v>
      </c>
      <c r="R3566" s="384">
        <v>351.81754201900304</v>
      </c>
      <c r="S3566" s="367">
        <v>7.6859999999999999</v>
      </c>
      <c r="T3566" s="367">
        <v>18931.03448275863</v>
      </c>
      <c r="U3566" s="384">
        <v>3377.4582712716624</v>
      </c>
      <c r="V3566" s="367">
        <v>549.00000000000023</v>
      </c>
      <c r="W3566" s="367">
        <v>914999.99999999336</v>
      </c>
      <c r="X3566" s="384">
        <v>43403.264936136409</v>
      </c>
      <c r="Y3566" s="386">
        <v>548.99999999999602</v>
      </c>
      <c r="Z3566" s="367"/>
      <c r="AA3566" s="367"/>
      <c r="AB3566" s="367"/>
      <c r="AC3566" s="367"/>
      <c r="AD3566" s="367"/>
      <c r="AE3566" s="367"/>
      <c r="AF3566" s="367"/>
      <c r="AG3566" s="367"/>
      <c r="AH3566" s="367"/>
      <c r="AI3566" s="367"/>
      <c r="AJ3566" s="367"/>
      <c r="AK3566" s="367"/>
      <c r="AL3566" s="367"/>
      <c r="AM3566" s="367"/>
      <c r="AN3566" s="367"/>
      <c r="AO3566" s="367"/>
      <c r="AP3566" s="367"/>
      <c r="AQ3566" s="367"/>
      <c r="AR3566" s="367"/>
      <c r="AS3566" s="367"/>
      <c r="AT3566" s="367"/>
    </row>
    <row r="3567" spans="2:46" ht="13.8">
      <c r="B3567" s="26">
        <v>91.666666666667084</v>
      </c>
      <c r="C3567" s="363">
        <v>191.19275988680866</v>
      </c>
      <c r="D3567" s="367">
        <v>550.0000000000025</v>
      </c>
      <c r="E3567" s="367">
        <v>25581.395348837355</v>
      </c>
      <c r="F3567" s="367">
        <v>-38996.279017942681</v>
      </c>
      <c r="G3567" s="367">
        <v>550.00000000000318</v>
      </c>
      <c r="H3567" s="367">
        <v>137500</v>
      </c>
      <c r="I3567" s="384">
        <v>-484068.79631600983</v>
      </c>
      <c r="J3567" s="367">
        <v>549.99999999999989</v>
      </c>
      <c r="K3567" s="367">
        <v>33333.333333333161</v>
      </c>
      <c r="L3567" s="384">
        <v>13319.203950077581</v>
      </c>
      <c r="M3567" s="367">
        <v>549.99999999999716</v>
      </c>
      <c r="N3567" s="367">
        <v>550</v>
      </c>
      <c r="O3567" s="384">
        <v>-322.90871338536846</v>
      </c>
      <c r="P3567" s="367">
        <v>7.9749999999999996</v>
      </c>
      <c r="Q3567" s="367">
        <v>550</v>
      </c>
      <c r="R3567" s="384">
        <v>351.94978105233554</v>
      </c>
      <c r="S3567" s="367">
        <v>7.7</v>
      </c>
      <c r="T3567" s="367">
        <v>18965.517241379319</v>
      </c>
      <c r="U3567" s="384">
        <v>3316.1276084565511</v>
      </c>
      <c r="V3567" s="367">
        <v>550.00000000000023</v>
      </c>
      <c r="W3567" s="367">
        <v>916666.66666665999</v>
      </c>
      <c r="X3567" s="384">
        <v>43479.814277534038</v>
      </c>
      <c r="Y3567" s="386">
        <v>549.99999999999591</v>
      </c>
      <c r="Z3567" s="367"/>
      <c r="AA3567" s="367"/>
      <c r="AB3567" s="367"/>
      <c r="AC3567" s="367"/>
      <c r="AD3567" s="367"/>
      <c r="AE3567" s="367"/>
      <c r="AF3567" s="367"/>
      <c r="AG3567" s="367"/>
      <c r="AH3567" s="367"/>
      <c r="AI3567" s="367"/>
      <c r="AJ3567" s="367"/>
      <c r="AK3567" s="367"/>
      <c r="AL3567" s="367"/>
      <c r="AM3567" s="367"/>
      <c r="AN3567" s="367"/>
      <c r="AO3567" s="367"/>
      <c r="AP3567" s="367"/>
      <c r="AQ3567" s="367"/>
      <c r="AR3567" s="367"/>
      <c r="AS3567" s="367"/>
      <c r="AT3567" s="367"/>
    </row>
    <row r="3568" spans="2:46" ht="13.8">
      <c r="B3568" s="26">
        <v>91.833333333333755</v>
      </c>
      <c r="C3568" s="363">
        <v>191.53996499070811</v>
      </c>
      <c r="D3568" s="367">
        <v>551.0000000000025</v>
      </c>
      <c r="E3568" s="367">
        <v>25627.906976744332</v>
      </c>
      <c r="F3568" s="367">
        <v>-39154.310692603118</v>
      </c>
      <c r="G3568" s="367">
        <v>551.00000000000318</v>
      </c>
      <c r="H3568" s="367">
        <v>137750</v>
      </c>
      <c r="I3568" s="384">
        <v>-485974.6824361941</v>
      </c>
      <c r="J3568" s="367">
        <v>550.99999999999989</v>
      </c>
      <c r="K3568" s="367">
        <v>33393.939393939225</v>
      </c>
      <c r="L3568" s="384">
        <v>13276.727187485316</v>
      </c>
      <c r="M3568" s="367">
        <v>550.99999999999727</v>
      </c>
      <c r="N3568" s="367">
        <v>551</v>
      </c>
      <c r="O3568" s="384">
        <v>-324.57541035608699</v>
      </c>
      <c r="P3568" s="367">
        <v>7.9895000000000005</v>
      </c>
      <c r="Q3568" s="367">
        <v>551</v>
      </c>
      <c r="R3568" s="384">
        <v>352.08017065157156</v>
      </c>
      <c r="S3568" s="367">
        <v>7.7139999999999995</v>
      </c>
      <c r="T3568" s="367">
        <v>19000.000000000007</v>
      </c>
      <c r="U3568" s="384">
        <v>3254.5515540722613</v>
      </c>
      <c r="V3568" s="367">
        <v>551.00000000000023</v>
      </c>
      <c r="W3568" s="367">
        <v>918333.33333332662</v>
      </c>
      <c r="X3568" s="384">
        <v>43556.354493735387</v>
      </c>
      <c r="Y3568" s="386">
        <v>550.99999999999591</v>
      </c>
      <c r="Z3568" s="367"/>
      <c r="AA3568" s="367"/>
      <c r="AB3568" s="367"/>
      <c r="AC3568" s="367"/>
      <c r="AD3568" s="367"/>
      <c r="AE3568" s="367"/>
      <c r="AF3568" s="367"/>
      <c r="AG3568" s="367"/>
      <c r="AH3568" s="367"/>
      <c r="AI3568" s="367"/>
      <c r="AJ3568" s="367"/>
      <c r="AK3568" s="367"/>
      <c r="AL3568" s="367"/>
      <c r="AM3568" s="367"/>
      <c r="AN3568" s="367"/>
      <c r="AO3568" s="367"/>
      <c r="AP3568" s="367"/>
      <c r="AQ3568" s="367"/>
      <c r="AR3568" s="367"/>
      <c r="AS3568" s="367"/>
      <c r="AT3568" s="367"/>
    </row>
    <row r="3569" spans="2:46" ht="13.8">
      <c r="B3569" s="26">
        <v>92.000000000000426</v>
      </c>
      <c r="C3569" s="363">
        <v>191.88716857701812</v>
      </c>
      <c r="D3569" s="367">
        <v>552.00000000000261</v>
      </c>
      <c r="E3569" s="367">
        <v>25674.41860465131</v>
      </c>
      <c r="F3569" s="367">
        <v>-39312.658626244222</v>
      </c>
      <c r="G3569" s="367">
        <v>552.00000000000318</v>
      </c>
      <c r="H3569" s="367">
        <v>138000</v>
      </c>
      <c r="I3569" s="384">
        <v>-487884.29182692635</v>
      </c>
      <c r="J3569" s="367">
        <v>551.99999999999989</v>
      </c>
      <c r="K3569" s="367">
        <v>33454.545454545289</v>
      </c>
      <c r="L3569" s="384">
        <v>13234.008343234085</v>
      </c>
      <c r="M3569" s="367">
        <v>551.99999999999727</v>
      </c>
      <c r="N3569" s="367">
        <v>552</v>
      </c>
      <c r="O3569" s="384">
        <v>-326.24602598458819</v>
      </c>
      <c r="P3569" s="367">
        <v>8.0040000000000013</v>
      </c>
      <c r="Q3569" s="367">
        <v>552</v>
      </c>
      <c r="R3569" s="384">
        <v>352.20871081671106</v>
      </c>
      <c r="S3569" s="367">
        <v>7.7279999999999998</v>
      </c>
      <c r="T3569" s="367">
        <v>19034.482758620696</v>
      </c>
      <c r="U3569" s="384">
        <v>3192.7301081187989</v>
      </c>
      <c r="V3569" s="367">
        <v>552.00000000000011</v>
      </c>
      <c r="W3569" s="367">
        <v>919999.99999999325</v>
      </c>
      <c r="X3569" s="384">
        <v>43632.885584740463</v>
      </c>
      <c r="Y3569" s="386">
        <v>551.99999999999591</v>
      </c>
      <c r="Z3569" s="367"/>
      <c r="AA3569" s="367"/>
      <c r="AB3569" s="367"/>
      <c r="AC3569" s="367"/>
      <c r="AD3569" s="367"/>
      <c r="AE3569" s="367"/>
      <c r="AF3569" s="367"/>
      <c r="AG3569" s="367"/>
      <c r="AH3569" s="367"/>
      <c r="AI3569" s="367"/>
      <c r="AJ3569" s="367"/>
      <c r="AK3569" s="367"/>
      <c r="AL3569" s="367"/>
      <c r="AM3569" s="367"/>
      <c r="AN3569" s="367"/>
      <c r="AO3569" s="367"/>
      <c r="AP3569" s="367"/>
      <c r="AQ3569" s="367"/>
      <c r="AR3569" s="367"/>
      <c r="AS3569" s="367"/>
      <c r="AT3569" s="367"/>
    </row>
    <row r="3570" spans="2:46" ht="13.8">
      <c r="B3570" s="26">
        <v>92.166666666667098</v>
      </c>
      <c r="C3570" s="363">
        <v>192.23437064573864</v>
      </c>
      <c r="D3570" s="367">
        <v>553.00000000000261</v>
      </c>
      <c r="E3570" s="367">
        <v>25720.930232558287</v>
      </c>
      <c r="F3570" s="367">
        <v>-39471.322818865978</v>
      </c>
      <c r="G3570" s="367">
        <v>553.00000000000318</v>
      </c>
      <c r="H3570" s="367">
        <v>138250</v>
      </c>
      <c r="I3570" s="384">
        <v>-489797.6244882067</v>
      </c>
      <c r="J3570" s="367">
        <v>552.99999999999989</v>
      </c>
      <c r="K3570" s="367">
        <v>33515.151515151352</v>
      </c>
      <c r="L3570" s="384">
        <v>13191.047417323873</v>
      </c>
      <c r="M3570" s="367">
        <v>552.99999999999739</v>
      </c>
      <c r="N3570" s="367">
        <v>553</v>
      </c>
      <c r="O3570" s="384">
        <v>-327.9205602708717</v>
      </c>
      <c r="P3570" s="367">
        <v>8.0184999999999995</v>
      </c>
      <c r="Q3570" s="367">
        <v>553</v>
      </c>
      <c r="R3570" s="384">
        <v>352.33540154775392</v>
      </c>
      <c r="S3570" s="367">
        <v>7.742</v>
      </c>
      <c r="T3570" s="367">
        <v>19068.965517241384</v>
      </c>
      <c r="U3570" s="384">
        <v>3130.6632705961511</v>
      </c>
      <c r="V3570" s="367">
        <v>553.00000000000011</v>
      </c>
      <c r="W3570" s="367">
        <v>921666.66666665988</v>
      </c>
      <c r="X3570" s="384">
        <v>43709.407550549251</v>
      </c>
      <c r="Y3570" s="386">
        <v>552.99999999999591</v>
      </c>
      <c r="Z3570" s="367"/>
      <c r="AA3570" s="367"/>
      <c r="AB3570" s="367"/>
      <c r="AC3570" s="367"/>
      <c r="AD3570" s="367"/>
      <c r="AE3570" s="367"/>
      <c r="AF3570" s="367"/>
      <c r="AG3570" s="367"/>
      <c r="AH3570" s="367"/>
      <c r="AI3570" s="367"/>
      <c r="AJ3570" s="367"/>
      <c r="AK3570" s="367"/>
      <c r="AL3570" s="367"/>
      <c r="AM3570" s="367"/>
      <c r="AN3570" s="367"/>
      <c r="AO3570" s="367"/>
      <c r="AP3570" s="367"/>
      <c r="AQ3570" s="367"/>
      <c r="AR3570" s="367"/>
      <c r="AS3570" s="367"/>
      <c r="AT3570" s="367"/>
    </row>
    <row r="3571" spans="2:46" ht="13.8">
      <c r="B3571" s="26">
        <v>92.333333333333769</v>
      </c>
      <c r="C3571" s="363">
        <v>192.58157119686967</v>
      </c>
      <c r="D3571" s="367">
        <v>554.00000000000261</v>
      </c>
      <c r="E3571" s="367">
        <v>25767.441860465264</v>
      </c>
      <c r="F3571" s="367">
        <v>-39630.303270468423</v>
      </c>
      <c r="G3571" s="367">
        <v>554.00000000000318</v>
      </c>
      <c r="H3571" s="367">
        <v>138500</v>
      </c>
      <c r="I3571" s="384">
        <v>-491714.68042003497</v>
      </c>
      <c r="J3571" s="367">
        <v>553.99999999999989</v>
      </c>
      <c r="K3571" s="367">
        <v>33575.757575757416</v>
      </c>
      <c r="L3571" s="384">
        <v>13147.844409754693</v>
      </c>
      <c r="M3571" s="367">
        <v>553.99999999999739</v>
      </c>
      <c r="N3571" s="367">
        <v>554</v>
      </c>
      <c r="O3571" s="384">
        <v>-329.599013214938</v>
      </c>
      <c r="P3571" s="367">
        <v>8.0329999999999995</v>
      </c>
      <c r="Q3571" s="367">
        <v>554</v>
      </c>
      <c r="R3571" s="384">
        <v>352.46024284470042</v>
      </c>
      <c r="S3571" s="367">
        <v>7.7560000000000002</v>
      </c>
      <c r="T3571" s="367">
        <v>19103.448275862072</v>
      </c>
      <c r="U3571" s="384">
        <v>3068.3510415043247</v>
      </c>
      <c r="V3571" s="367">
        <v>554.00000000000011</v>
      </c>
      <c r="W3571" s="367">
        <v>923333.3333333265</v>
      </c>
      <c r="X3571" s="384">
        <v>43785.920391161759</v>
      </c>
      <c r="Y3571" s="386">
        <v>553.99999999999579</v>
      </c>
      <c r="Z3571" s="367"/>
      <c r="AA3571" s="367"/>
      <c r="AB3571" s="367"/>
      <c r="AC3571" s="367"/>
      <c r="AD3571" s="367"/>
      <c r="AE3571" s="367"/>
      <c r="AF3571" s="367"/>
      <c r="AG3571" s="367"/>
      <c r="AH3571" s="367"/>
      <c r="AI3571" s="367"/>
      <c r="AJ3571" s="367"/>
      <c r="AK3571" s="367"/>
      <c r="AL3571" s="367"/>
      <c r="AM3571" s="367"/>
      <c r="AN3571" s="367"/>
      <c r="AO3571" s="367"/>
      <c r="AP3571" s="367"/>
      <c r="AQ3571" s="367"/>
      <c r="AR3571" s="367"/>
      <c r="AS3571" s="367"/>
      <c r="AT3571" s="367"/>
    </row>
    <row r="3572" spans="2:46" ht="13.8">
      <c r="B3572" s="26">
        <v>92.500000000000441</v>
      </c>
      <c r="C3572" s="363">
        <v>192.92877023041129</v>
      </c>
      <c r="D3572" s="367">
        <v>555.00000000000261</v>
      </c>
      <c r="E3572" s="367">
        <v>25813.953488372241</v>
      </c>
      <c r="F3572" s="367">
        <v>-39789.599981051513</v>
      </c>
      <c r="G3572" s="367">
        <v>555.00000000000318</v>
      </c>
      <c r="H3572" s="367">
        <v>138750</v>
      </c>
      <c r="I3572" s="384">
        <v>-493635.45962241123</v>
      </c>
      <c r="J3572" s="367">
        <v>554.99999999999989</v>
      </c>
      <c r="K3572" s="367">
        <v>33636.36363636348</v>
      </c>
      <c r="L3572" s="384">
        <v>13104.399320526538</v>
      </c>
      <c r="M3572" s="367">
        <v>554.9999999999975</v>
      </c>
      <c r="N3572" s="367">
        <v>555</v>
      </c>
      <c r="O3572" s="384">
        <v>-331.28138481678701</v>
      </c>
      <c r="P3572" s="367">
        <v>8.0475000000000012</v>
      </c>
      <c r="Q3572" s="367">
        <v>555</v>
      </c>
      <c r="R3572" s="384">
        <v>352.58323470755045</v>
      </c>
      <c r="S3572" s="367">
        <v>7.77</v>
      </c>
      <c r="T3572" s="367">
        <v>19137.931034482761</v>
      </c>
      <c r="U3572" s="384">
        <v>3005.7934208433257</v>
      </c>
      <c r="V3572" s="367">
        <v>555</v>
      </c>
      <c r="W3572" s="367">
        <v>924999.99999999313</v>
      </c>
      <c r="X3572" s="384">
        <v>43862.424106577979</v>
      </c>
      <c r="Y3572" s="386">
        <v>554.99999999999579</v>
      </c>
      <c r="Z3572" s="367"/>
      <c r="AA3572" s="367"/>
      <c r="AB3572" s="367"/>
      <c r="AC3572" s="367"/>
      <c r="AD3572" s="367"/>
      <c r="AE3572" s="367"/>
      <c r="AF3572" s="367"/>
      <c r="AG3572" s="367"/>
      <c r="AH3572" s="367"/>
      <c r="AI3572" s="367"/>
      <c r="AJ3572" s="367"/>
      <c r="AK3572" s="367"/>
      <c r="AL3572" s="367"/>
      <c r="AM3572" s="367"/>
      <c r="AN3572" s="367"/>
      <c r="AO3572" s="367"/>
      <c r="AP3572" s="367"/>
      <c r="AQ3572" s="367"/>
      <c r="AR3572" s="367"/>
      <c r="AS3572" s="367"/>
      <c r="AT3572" s="367"/>
    </row>
    <row r="3573" spans="2:46" ht="13.8">
      <c r="B3573" s="26">
        <v>92.666666666667112</v>
      </c>
      <c r="C3573" s="363">
        <v>193.27596774636345</v>
      </c>
      <c r="D3573" s="367">
        <v>556.00000000000273</v>
      </c>
      <c r="E3573" s="367">
        <v>25860.465116279218</v>
      </c>
      <c r="F3573" s="367">
        <v>-39949.212950615271</v>
      </c>
      <c r="G3573" s="367">
        <v>556.00000000000318</v>
      </c>
      <c r="H3573" s="367">
        <v>139000</v>
      </c>
      <c r="I3573" s="384">
        <v>-495559.96209533553</v>
      </c>
      <c r="J3573" s="367">
        <v>555.99999999999989</v>
      </c>
      <c r="K3573" s="367">
        <v>33696.969696969543</v>
      </c>
      <c r="L3573" s="384">
        <v>13060.712149639416</v>
      </c>
      <c r="M3573" s="367">
        <v>555.9999999999975</v>
      </c>
      <c r="N3573" s="367">
        <v>556</v>
      </c>
      <c r="O3573" s="384">
        <v>-332.96767507641835</v>
      </c>
      <c r="P3573" s="367">
        <v>8.0619999999999994</v>
      </c>
      <c r="Q3573" s="367">
        <v>556</v>
      </c>
      <c r="R3573" s="384">
        <v>352.70437713630389</v>
      </c>
      <c r="S3573" s="367">
        <v>7.7839999999999998</v>
      </c>
      <c r="T3573" s="367">
        <v>19172.413793103449</v>
      </c>
      <c r="U3573" s="384">
        <v>2942.9904086131419</v>
      </c>
      <c r="V3573" s="367">
        <v>556</v>
      </c>
      <c r="W3573" s="367">
        <v>926666.66666665976</v>
      </c>
      <c r="X3573" s="384">
        <v>43938.918696797919</v>
      </c>
      <c r="Y3573" s="386">
        <v>555.99999999999579</v>
      </c>
      <c r="Z3573" s="367"/>
      <c r="AA3573" s="367"/>
      <c r="AB3573" s="367"/>
      <c r="AC3573" s="367"/>
      <c r="AD3573" s="367"/>
      <c r="AE3573" s="367"/>
      <c r="AF3573" s="367"/>
      <c r="AG3573" s="367"/>
      <c r="AH3573" s="367"/>
      <c r="AI3573" s="367"/>
      <c r="AJ3573" s="367"/>
      <c r="AK3573" s="367"/>
      <c r="AL3573" s="367"/>
      <c r="AM3573" s="367"/>
      <c r="AN3573" s="367"/>
      <c r="AO3573" s="367"/>
      <c r="AP3573" s="367"/>
      <c r="AQ3573" s="367"/>
      <c r="AR3573" s="367"/>
      <c r="AS3573" s="367"/>
      <c r="AT3573" s="367"/>
    </row>
    <row r="3574" spans="2:46" ht="13.8">
      <c r="B3574" s="26">
        <v>92.833333333333783</v>
      </c>
      <c r="C3574" s="363">
        <v>193.62316374472618</v>
      </c>
      <c r="D3574" s="367">
        <v>557.00000000000273</v>
      </c>
      <c r="E3574" s="367">
        <v>25906.976744186195</v>
      </c>
      <c r="F3574" s="367">
        <v>-40109.142179159702</v>
      </c>
      <c r="G3574" s="367">
        <v>557.00000000000318</v>
      </c>
      <c r="H3574" s="367">
        <v>139250</v>
      </c>
      <c r="I3574" s="384">
        <v>-497488.18783880782</v>
      </c>
      <c r="J3574" s="367">
        <v>556.99999999999989</v>
      </c>
      <c r="K3574" s="367">
        <v>33757.575757575607</v>
      </c>
      <c r="L3574" s="384">
        <v>13016.782897093315</v>
      </c>
      <c r="M3574" s="367">
        <v>556.99999999999761</v>
      </c>
      <c r="N3574" s="367">
        <v>557</v>
      </c>
      <c r="O3574" s="384">
        <v>-334.65788399383263</v>
      </c>
      <c r="P3574" s="367">
        <v>8.0765000000000011</v>
      </c>
      <c r="Q3574" s="367">
        <v>557</v>
      </c>
      <c r="R3574" s="384">
        <v>352.82367013096086</v>
      </c>
      <c r="S3574" s="367">
        <v>7.798</v>
      </c>
      <c r="T3574" s="367">
        <v>19206.896551724138</v>
      </c>
      <c r="U3574" s="384">
        <v>2879.942004813779</v>
      </c>
      <c r="V3574" s="367">
        <v>557</v>
      </c>
      <c r="W3574" s="367">
        <v>928333.33333332639</v>
      </c>
      <c r="X3574" s="384">
        <v>44015.404161821578</v>
      </c>
      <c r="Y3574" s="386">
        <v>556.99999999999579</v>
      </c>
      <c r="Z3574" s="367"/>
      <c r="AA3574" s="367"/>
      <c r="AB3574" s="367"/>
      <c r="AC3574" s="367"/>
      <c r="AD3574" s="367"/>
      <c r="AE3574" s="367"/>
      <c r="AF3574" s="367"/>
      <c r="AG3574" s="367"/>
      <c r="AH3574" s="367"/>
      <c r="AI3574" s="367"/>
      <c r="AJ3574" s="367"/>
      <c r="AK3574" s="367"/>
      <c r="AL3574" s="367"/>
      <c r="AM3574" s="367"/>
      <c r="AN3574" s="367"/>
      <c r="AO3574" s="367"/>
      <c r="AP3574" s="367"/>
      <c r="AQ3574" s="367"/>
      <c r="AR3574" s="367"/>
      <c r="AS3574" s="367"/>
      <c r="AT3574" s="367"/>
    </row>
    <row r="3575" spans="2:46" ht="13.8">
      <c r="B3575" s="26">
        <v>93.000000000000455</v>
      </c>
      <c r="C3575" s="363">
        <v>193.97035822549938</v>
      </c>
      <c r="D3575" s="367">
        <v>558.00000000000273</v>
      </c>
      <c r="E3575" s="367">
        <v>25953.488372093172</v>
      </c>
      <c r="F3575" s="367">
        <v>-40269.387666684815</v>
      </c>
      <c r="G3575" s="367">
        <v>558.0000000000033</v>
      </c>
      <c r="H3575" s="367">
        <v>139500</v>
      </c>
      <c r="I3575" s="384">
        <v>-499420.13685282809</v>
      </c>
      <c r="J3575" s="367">
        <v>557.99999999999989</v>
      </c>
      <c r="K3575" s="367">
        <v>33818.181818181671</v>
      </c>
      <c r="L3575" s="384">
        <v>12972.611562888245</v>
      </c>
      <c r="M3575" s="367">
        <v>557.99999999999761</v>
      </c>
      <c r="N3575" s="367">
        <v>558</v>
      </c>
      <c r="O3575" s="384">
        <v>-336.35201156902912</v>
      </c>
      <c r="P3575" s="367">
        <v>8.0909999999999993</v>
      </c>
      <c r="Q3575" s="367">
        <v>558</v>
      </c>
      <c r="R3575" s="384">
        <v>352.94111369152131</v>
      </c>
      <c r="S3575" s="367">
        <v>7.8119999999999994</v>
      </c>
      <c r="T3575" s="367">
        <v>19241.379310344826</v>
      </c>
      <c r="U3575" s="384">
        <v>2816.6482094452444</v>
      </c>
      <c r="V3575" s="367">
        <v>557.99999999999989</v>
      </c>
      <c r="W3575" s="367">
        <v>929999.99999999302</v>
      </c>
      <c r="X3575" s="384">
        <v>44091.880501648957</v>
      </c>
      <c r="Y3575" s="386">
        <v>557.99999999999579</v>
      </c>
      <c r="Z3575" s="367"/>
      <c r="AA3575" s="367"/>
      <c r="AB3575" s="367"/>
      <c r="AC3575" s="367"/>
      <c r="AD3575" s="367"/>
      <c r="AE3575" s="367"/>
      <c r="AF3575" s="367"/>
      <c r="AG3575" s="367"/>
      <c r="AH3575" s="367"/>
      <c r="AI3575" s="367"/>
      <c r="AJ3575" s="367"/>
      <c r="AK3575" s="367"/>
      <c r="AL3575" s="367"/>
      <c r="AM3575" s="367"/>
      <c r="AN3575" s="367"/>
      <c r="AO3575" s="367"/>
      <c r="AP3575" s="367"/>
      <c r="AQ3575" s="367"/>
      <c r="AR3575" s="367"/>
      <c r="AS3575" s="367"/>
      <c r="AT3575" s="367"/>
    </row>
    <row r="3576" spans="2:46" ht="13.8">
      <c r="B3576" s="26">
        <v>93.166666666667126</v>
      </c>
      <c r="C3576" s="363">
        <v>194.31755118868318</v>
      </c>
      <c r="D3576" s="367">
        <v>559.00000000000273</v>
      </c>
      <c r="E3576" s="367">
        <v>26000.000000000149</v>
      </c>
      <c r="F3576" s="367">
        <v>-40429.949413190567</v>
      </c>
      <c r="G3576" s="367">
        <v>559.0000000000033</v>
      </c>
      <c r="H3576" s="367">
        <v>139750</v>
      </c>
      <c r="I3576" s="384">
        <v>-501355.8091373964</v>
      </c>
      <c r="J3576" s="367">
        <v>558.99999999999989</v>
      </c>
      <c r="K3576" s="367">
        <v>33878.787878787734</v>
      </c>
      <c r="L3576" s="384">
        <v>12928.198147024204</v>
      </c>
      <c r="M3576" s="367">
        <v>558.99999999999761</v>
      </c>
      <c r="N3576" s="367">
        <v>559</v>
      </c>
      <c r="O3576" s="384">
        <v>-338.05005780200844</v>
      </c>
      <c r="P3576" s="367">
        <v>8.1054999999999993</v>
      </c>
      <c r="Q3576" s="367">
        <v>559</v>
      </c>
      <c r="R3576" s="384">
        <v>353.05670781798528</v>
      </c>
      <c r="S3576" s="367">
        <v>7.8259999999999996</v>
      </c>
      <c r="T3576" s="367">
        <v>19275.862068965514</v>
      </c>
      <c r="U3576" s="384">
        <v>2753.1090225075245</v>
      </c>
      <c r="V3576" s="367">
        <v>558.99999999999989</v>
      </c>
      <c r="W3576" s="367">
        <v>931666.66666665964</v>
      </c>
      <c r="X3576" s="384">
        <v>44168.347716280034</v>
      </c>
      <c r="Y3576" s="386">
        <v>558.99999999999568</v>
      </c>
      <c r="Z3576" s="367"/>
      <c r="AA3576" s="367"/>
      <c r="AB3576" s="367"/>
      <c r="AC3576" s="367"/>
      <c r="AD3576" s="367"/>
      <c r="AE3576" s="367"/>
      <c r="AF3576" s="367"/>
      <c r="AG3576" s="367"/>
      <c r="AH3576" s="367"/>
      <c r="AI3576" s="367"/>
      <c r="AJ3576" s="367"/>
      <c r="AK3576" s="367"/>
      <c r="AL3576" s="367"/>
      <c r="AM3576" s="367"/>
      <c r="AN3576" s="367"/>
      <c r="AO3576" s="367"/>
      <c r="AP3576" s="367"/>
      <c r="AQ3576" s="367"/>
      <c r="AR3576" s="367"/>
      <c r="AS3576" s="367"/>
      <c r="AT3576" s="367"/>
    </row>
    <row r="3577" spans="2:46" ht="13.8">
      <c r="B3577" s="26">
        <v>93.333333333333798</v>
      </c>
      <c r="C3577" s="363">
        <v>194.66474263427753</v>
      </c>
      <c r="D3577" s="367">
        <v>560.00000000000284</v>
      </c>
      <c r="E3577" s="367">
        <v>26046.511627907126</v>
      </c>
      <c r="F3577" s="367">
        <v>-40590.827418676992</v>
      </c>
      <c r="G3577" s="367">
        <v>560.0000000000033</v>
      </c>
      <c r="H3577" s="367">
        <v>140000</v>
      </c>
      <c r="I3577" s="384">
        <v>-503295.20469251269</v>
      </c>
      <c r="J3577" s="367">
        <v>559.99999999999989</v>
      </c>
      <c r="K3577" s="367">
        <v>33939.393939393798</v>
      </c>
      <c r="L3577" s="384">
        <v>12883.542649501183</v>
      </c>
      <c r="M3577" s="367">
        <v>559.99999999999773</v>
      </c>
      <c r="N3577" s="367">
        <v>560</v>
      </c>
      <c r="O3577" s="384">
        <v>-339.75202269277059</v>
      </c>
      <c r="P3577" s="367">
        <v>8.120000000000001</v>
      </c>
      <c r="Q3577" s="367">
        <v>560</v>
      </c>
      <c r="R3577" s="384">
        <v>353.17045251035273</v>
      </c>
      <c r="S3577" s="367">
        <v>7.84</v>
      </c>
      <c r="T3577" s="367">
        <v>19310.344827586203</v>
      </c>
      <c r="U3577" s="384">
        <v>2689.3244440006247</v>
      </c>
      <c r="V3577" s="367">
        <v>559.99999999999989</v>
      </c>
      <c r="W3577" s="367">
        <v>933333.33333332627</v>
      </c>
      <c r="X3577" s="384">
        <v>44244.805805714852</v>
      </c>
      <c r="Y3577" s="386">
        <v>559.99999999999568</v>
      </c>
      <c r="Z3577" s="367"/>
      <c r="AA3577" s="367"/>
      <c r="AB3577" s="367"/>
      <c r="AC3577" s="367"/>
      <c r="AD3577" s="367"/>
      <c r="AE3577" s="367"/>
      <c r="AF3577" s="367"/>
      <c r="AG3577" s="367"/>
      <c r="AH3577" s="367"/>
      <c r="AI3577" s="367"/>
      <c r="AJ3577" s="367"/>
      <c r="AK3577" s="367"/>
      <c r="AL3577" s="367"/>
      <c r="AM3577" s="367"/>
      <c r="AN3577" s="367"/>
      <c r="AO3577" s="367"/>
      <c r="AP3577" s="367"/>
      <c r="AQ3577" s="367"/>
      <c r="AR3577" s="367"/>
      <c r="AS3577" s="367"/>
      <c r="AT3577" s="367"/>
    </row>
    <row r="3578" spans="2:46" ht="13.8">
      <c r="B3578" s="26">
        <v>93.500000000000469</v>
      </c>
      <c r="C3578" s="363">
        <v>195.01193256228242</v>
      </c>
      <c r="D3578" s="367">
        <v>561.00000000000284</v>
      </c>
      <c r="E3578" s="367">
        <v>26093.023255814103</v>
      </c>
      <c r="F3578" s="367">
        <v>-40752.021683144078</v>
      </c>
      <c r="G3578" s="367">
        <v>561.0000000000033</v>
      </c>
      <c r="H3578" s="367">
        <v>140250</v>
      </c>
      <c r="I3578" s="384">
        <v>-505238.32351817715</v>
      </c>
      <c r="J3578" s="367">
        <v>561</v>
      </c>
      <c r="K3578" s="367">
        <v>33999.999999999862</v>
      </c>
      <c r="L3578" s="384">
        <v>12838.645070319199</v>
      </c>
      <c r="M3578" s="367">
        <v>560.99999999999773</v>
      </c>
      <c r="N3578" s="367">
        <v>561</v>
      </c>
      <c r="O3578" s="384">
        <v>-341.45790624131484</v>
      </c>
      <c r="P3578" s="367">
        <v>8.1344999999999992</v>
      </c>
      <c r="Q3578" s="367">
        <v>561</v>
      </c>
      <c r="R3578" s="384">
        <v>353.28234776862377</v>
      </c>
      <c r="S3578" s="367">
        <v>7.8540000000000001</v>
      </c>
      <c r="T3578" s="367">
        <v>19344.827586206891</v>
      </c>
      <c r="U3578" s="384">
        <v>2625.2944739245468</v>
      </c>
      <c r="V3578" s="367">
        <v>560.99999999999989</v>
      </c>
      <c r="W3578" s="367">
        <v>934999.9999999929</v>
      </c>
      <c r="X3578" s="384">
        <v>44321.254769953375</v>
      </c>
      <c r="Y3578" s="386">
        <v>560.99999999999568</v>
      </c>
      <c r="Z3578" s="367"/>
      <c r="AA3578" s="367"/>
      <c r="AB3578" s="367"/>
      <c r="AC3578" s="367"/>
      <c r="AD3578" s="367"/>
      <c r="AE3578" s="367"/>
      <c r="AF3578" s="367"/>
      <c r="AG3578" s="367"/>
      <c r="AH3578" s="367"/>
      <c r="AI3578" s="367"/>
      <c r="AJ3578" s="367"/>
      <c r="AK3578" s="367"/>
      <c r="AL3578" s="367"/>
      <c r="AM3578" s="367"/>
      <c r="AN3578" s="367"/>
      <c r="AO3578" s="367"/>
      <c r="AP3578" s="367"/>
      <c r="AQ3578" s="367"/>
      <c r="AR3578" s="367"/>
      <c r="AS3578" s="367"/>
      <c r="AT3578" s="367"/>
    </row>
    <row r="3579" spans="2:46" ht="13.8">
      <c r="B3579" s="26">
        <v>93.66666666666714</v>
      </c>
      <c r="C3579" s="363">
        <v>195.35912097269787</v>
      </c>
      <c r="D3579" s="367">
        <v>562.00000000000284</v>
      </c>
      <c r="E3579" s="367">
        <v>26139.53488372108</v>
      </c>
      <c r="F3579" s="367">
        <v>-40913.532206591837</v>
      </c>
      <c r="G3579" s="367">
        <v>562.0000000000033</v>
      </c>
      <c r="H3579" s="367">
        <v>140500</v>
      </c>
      <c r="I3579" s="384">
        <v>-507185.16561438947</v>
      </c>
      <c r="J3579" s="367">
        <v>562</v>
      </c>
      <c r="K3579" s="367">
        <v>34060.606060605925</v>
      </c>
      <c r="L3579" s="384">
        <v>12793.505409478235</v>
      </c>
      <c r="M3579" s="367">
        <v>561.99999999999784</v>
      </c>
      <c r="N3579" s="367">
        <v>562</v>
      </c>
      <c r="O3579" s="384">
        <v>-343.1677084476421</v>
      </c>
      <c r="P3579" s="367">
        <v>8.1489999999999991</v>
      </c>
      <c r="Q3579" s="367">
        <v>562</v>
      </c>
      <c r="R3579" s="384">
        <v>353.39239359279816</v>
      </c>
      <c r="S3579" s="367">
        <v>7.8680000000000003</v>
      </c>
      <c r="T3579" s="367">
        <v>19379.31034482758</v>
      </c>
      <c r="U3579" s="384">
        <v>2561.0191122792899</v>
      </c>
      <c r="V3579" s="367">
        <v>561.99999999999989</v>
      </c>
      <c r="W3579" s="367">
        <v>936666.66666665953</v>
      </c>
      <c r="X3579" s="384">
        <v>44397.694608995618</v>
      </c>
      <c r="Y3579" s="386">
        <v>561.99999999999568</v>
      </c>
      <c r="Z3579" s="367"/>
      <c r="AA3579" s="367"/>
      <c r="AB3579" s="367"/>
      <c r="AC3579" s="367"/>
      <c r="AD3579" s="367"/>
      <c r="AE3579" s="367"/>
      <c r="AF3579" s="367"/>
      <c r="AG3579" s="367"/>
      <c r="AH3579" s="367"/>
      <c r="AI3579" s="367"/>
      <c r="AJ3579" s="367"/>
      <c r="AK3579" s="367"/>
      <c r="AL3579" s="367"/>
      <c r="AM3579" s="367"/>
      <c r="AN3579" s="367"/>
      <c r="AO3579" s="367"/>
      <c r="AP3579" s="367"/>
      <c r="AQ3579" s="367"/>
      <c r="AR3579" s="367"/>
      <c r="AS3579" s="367"/>
      <c r="AT3579" s="367"/>
    </row>
    <row r="3580" spans="2:46" ht="13.8">
      <c r="B3580" s="26">
        <v>93.833333333333812</v>
      </c>
      <c r="C3580" s="363">
        <v>195.7063078655238</v>
      </c>
      <c r="D3580" s="367">
        <v>563.00000000000284</v>
      </c>
      <c r="E3580" s="367">
        <v>26186.046511628057</v>
      </c>
      <c r="F3580" s="367">
        <v>-41075.358989020257</v>
      </c>
      <c r="G3580" s="367">
        <v>563.0000000000033</v>
      </c>
      <c r="H3580" s="367">
        <v>140750</v>
      </c>
      <c r="I3580" s="384">
        <v>-509135.73098114971</v>
      </c>
      <c r="J3580" s="367">
        <v>563</v>
      </c>
      <c r="K3580" s="367">
        <v>34121.212121211989</v>
      </c>
      <c r="L3580" s="384">
        <v>12748.123666978303</v>
      </c>
      <c r="M3580" s="367">
        <v>562.99999999999784</v>
      </c>
      <c r="N3580" s="367">
        <v>563</v>
      </c>
      <c r="O3580" s="384">
        <v>-344.88142931175202</v>
      </c>
      <c r="P3580" s="367">
        <v>8.1635000000000009</v>
      </c>
      <c r="Q3580" s="367">
        <v>563</v>
      </c>
      <c r="R3580" s="384">
        <v>353.50058998287602</v>
      </c>
      <c r="S3580" s="367">
        <v>7.8819999999999997</v>
      </c>
      <c r="T3580" s="367">
        <v>19413.793103448268</v>
      </c>
      <c r="U3580" s="384">
        <v>2496.4983590648617</v>
      </c>
      <c r="V3580" s="367">
        <v>562.99999999999977</v>
      </c>
      <c r="W3580" s="367">
        <v>938333.33333332615</v>
      </c>
      <c r="X3580" s="384">
        <v>44474.125322841559</v>
      </c>
      <c r="Y3580" s="386">
        <v>562.99999999999557</v>
      </c>
      <c r="Z3580" s="367"/>
      <c r="AA3580" s="367"/>
      <c r="AB3580" s="367"/>
      <c r="AC3580" s="367"/>
      <c r="AD3580" s="367"/>
      <c r="AE3580" s="367"/>
      <c r="AF3580" s="367"/>
      <c r="AG3580" s="367"/>
      <c r="AH3580" s="367"/>
      <c r="AI3580" s="367"/>
      <c r="AJ3580" s="367"/>
      <c r="AK3580" s="367"/>
      <c r="AL3580" s="367"/>
      <c r="AM3580" s="367"/>
      <c r="AN3580" s="367"/>
      <c r="AO3580" s="367"/>
      <c r="AP3580" s="367"/>
      <c r="AQ3580" s="367"/>
      <c r="AR3580" s="367"/>
      <c r="AS3580" s="367"/>
      <c r="AT3580" s="367"/>
    </row>
    <row r="3581" spans="2:46" ht="13.8">
      <c r="B3581" s="26">
        <v>94.000000000000483</v>
      </c>
      <c r="C3581" s="363">
        <v>196.05349324076039</v>
      </c>
      <c r="D3581" s="367">
        <v>564.00000000000296</v>
      </c>
      <c r="E3581" s="367">
        <v>26232.558139535035</v>
      </c>
      <c r="F3581" s="367">
        <v>-41237.502030429336</v>
      </c>
      <c r="G3581" s="367">
        <v>564.0000000000033</v>
      </c>
      <c r="H3581" s="367">
        <v>141000</v>
      </c>
      <c r="I3581" s="384">
        <v>-511090.019618458</v>
      </c>
      <c r="J3581" s="367">
        <v>564</v>
      </c>
      <c r="K3581" s="367">
        <v>34181.818181818053</v>
      </c>
      <c r="L3581" s="384">
        <v>12702.499842819394</v>
      </c>
      <c r="M3581" s="367">
        <v>563.99999999999795</v>
      </c>
      <c r="N3581" s="367">
        <v>564</v>
      </c>
      <c r="O3581" s="384">
        <v>-346.5990688336442</v>
      </c>
      <c r="P3581" s="367">
        <v>8.177999999999999</v>
      </c>
      <c r="Q3581" s="367">
        <v>564</v>
      </c>
      <c r="R3581" s="384">
        <v>353.60693693885753</v>
      </c>
      <c r="S3581" s="367">
        <v>7.8959999999999999</v>
      </c>
      <c r="T3581" s="367">
        <v>19448.275862068956</v>
      </c>
      <c r="U3581" s="384">
        <v>2431.7322142812477</v>
      </c>
      <c r="V3581" s="367">
        <v>563.99999999999977</v>
      </c>
      <c r="W3581" s="367">
        <v>939999.99999999278</v>
      </c>
      <c r="X3581" s="384">
        <v>44550.546911491241</v>
      </c>
      <c r="Y3581" s="386">
        <v>563.99999999999557</v>
      </c>
      <c r="Z3581" s="367"/>
      <c r="AA3581" s="367"/>
      <c r="AB3581" s="367"/>
      <c r="AC3581" s="367"/>
      <c r="AD3581" s="367"/>
      <c r="AE3581" s="367"/>
      <c r="AF3581" s="367"/>
      <c r="AG3581" s="367"/>
      <c r="AH3581" s="367"/>
      <c r="AI3581" s="367"/>
      <c r="AJ3581" s="367"/>
      <c r="AK3581" s="367"/>
      <c r="AL3581" s="367"/>
      <c r="AM3581" s="367"/>
      <c r="AN3581" s="367"/>
      <c r="AO3581" s="367"/>
      <c r="AP3581" s="367"/>
      <c r="AQ3581" s="367"/>
      <c r="AR3581" s="367"/>
      <c r="AS3581" s="367"/>
      <c r="AT3581" s="367"/>
    </row>
    <row r="3582" spans="2:46" ht="13.8">
      <c r="B3582" s="26">
        <v>94.166666666667155</v>
      </c>
      <c r="C3582" s="363">
        <v>196.40067709840744</v>
      </c>
      <c r="D3582" s="367">
        <v>565.00000000000296</v>
      </c>
      <c r="E3582" s="367">
        <v>26279.069767442012</v>
      </c>
      <c r="F3582" s="367">
        <v>-41399.961330819089</v>
      </c>
      <c r="G3582" s="367">
        <v>565.0000000000033</v>
      </c>
      <c r="H3582" s="367">
        <v>141250</v>
      </c>
      <c r="I3582" s="384">
        <v>-513048.03152631427</v>
      </c>
      <c r="J3582" s="367">
        <v>565</v>
      </c>
      <c r="K3582" s="367">
        <v>34242.424242424117</v>
      </c>
      <c r="L3582" s="384">
        <v>12656.633937001516</v>
      </c>
      <c r="M3582" s="367">
        <v>564.99999999999795</v>
      </c>
      <c r="N3582" s="367">
        <v>565</v>
      </c>
      <c r="O3582" s="384">
        <v>-348.32062701331938</v>
      </c>
      <c r="P3582" s="367">
        <v>8.1925000000000008</v>
      </c>
      <c r="Q3582" s="367">
        <v>565</v>
      </c>
      <c r="R3582" s="384">
        <v>353.71143446074251</v>
      </c>
      <c r="S3582" s="367">
        <v>7.91</v>
      </c>
      <c r="T3582" s="367">
        <v>19482.758620689645</v>
      </c>
      <c r="U3582" s="384">
        <v>2366.7206779284538</v>
      </c>
      <c r="V3582" s="367">
        <v>564.99999999999977</v>
      </c>
      <c r="W3582" s="367">
        <v>941666.66666665941</v>
      </c>
      <c r="X3582" s="384">
        <v>44626.959374944629</v>
      </c>
      <c r="Y3582" s="386">
        <v>564.99999999999557</v>
      </c>
      <c r="Z3582" s="367"/>
      <c r="AA3582" s="367"/>
      <c r="AB3582" s="367"/>
      <c r="AC3582" s="367"/>
      <c r="AD3582" s="367"/>
      <c r="AE3582" s="367"/>
      <c r="AF3582" s="367"/>
      <c r="AG3582" s="367"/>
      <c r="AH3582" s="367"/>
      <c r="AI3582" s="367"/>
      <c r="AJ3582" s="367"/>
      <c r="AK3582" s="367"/>
      <c r="AL3582" s="367"/>
      <c r="AM3582" s="367"/>
      <c r="AN3582" s="367"/>
      <c r="AO3582" s="367"/>
      <c r="AP3582" s="367"/>
      <c r="AQ3582" s="367"/>
      <c r="AR3582" s="367"/>
      <c r="AS3582" s="367"/>
      <c r="AT3582" s="367"/>
    </row>
    <row r="3583" spans="2:46" ht="13.8">
      <c r="B3583" s="26">
        <v>94.333333333333826</v>
      </c>
      <c r="C3583" s="363">
        <v>196.74785943846504</v>
      </c>
      <c r="D3583" s="367">
        <v>566.00000000000296</v>
      </c>
      <c r="E3583" s="367">
        <v>26325.581395348989</v>
      </c>
      <c r="F3583" s="367">
        <v>-41562.736890189502</v>
      </c>
      <c r="G3583" s="367">
        <v>566.0000000000033</v>
      </c>
      <c r="H3583" s="367">
        <v>141500</v>
      </c>
      <c r="I3583" s="384">
        <v>-515009.76670471847</v>
      </c>
      <c r="J3583" s="367">
        <v>566</v>
      </c>
      <c r="K3583" s="367">
        <v>34303.03030303018</v>
      </c>
      <c r="L3583" s="384">
        <v>12610.525949524661</v>
      </c>
      <c r="M3583" s="367">
        <v>565.99999999999807</v>
      </c>
      <c r="N3583" s="367">
        <v>566</v>
      </c>
      <c r="O3583" s="384">
        <v>-350.04610385077689</v>
      </c>
      <c r="P3583" s="367">
        <v>8.2070000000000007</v>
      </c>
      <c r="Q3583" s="367">
        <v>566</v>
      </c>
      <c r="R3583" s="384">
        <v>353.81408254853096</v>
      </c>
      <c r="S3583" s="367">
        <v>7.9240000000000004</v>
      </c>
      <c r="T3583" s="367">
        <v>19517.241379310333</v>
      </c>
      <c r="U3583" s="384">
        <v>2301.4637500064891</v>
      </c>
      <c r="V3583" s="367">
        <v>565.99999999999966</v>
      </c>
      <c r="W3583" s="367">
        <v>943333.33333332604</v>
      </c>
      <c r="X3583" s="384">
        <v>44703.362713201743</v>
      </c>
      <c r="Y3583" s="386">
        <v>565.99999999999557</v>
      </c>
      <c r="Z3583" s="367"/>
      <c r="AA3583" s="367"/>
      <c r="AB3583" s="367"/>
      <c r="AC3583" s="367"/>
      <c r="AD3583" s="367"/>
      <c r="AE3583" s="367"/>
      <c r="AF3583" s="367"/>
      <c r="AG3583" s="367"/>
      <c r="AH3583" s="367"/>
      <c r="AI3583" s="367"/>
      <c r="AJ3583" s="367"/>
      <c r="AK3583" s="367"/>
      <c r="AL3583" s="367"/>
      <c r="AM3583" s="367"/>
      <c r="AN3583" s="367"/>
      <c r="AO3583" s="367"/>
      <c r="AP3583" s="367"/>
      <c r="AQ3583" s="367"/>
      <c r="AR3583" s="367"/>
      <c r="AS3583" s="367"/>
      <c r="AT3583" s="367"/>
    </row>
    <row r="3584" spans="2:46" ht="13.8">
      <c r="B3584" s="26">
        <v>94.500000000000497</v>
      </c>
      <c r="C3584" s="363">
        <v>197.09504026093319</v>
      </c>
      <c r="D3584" s="367">
        <v>567.00000000000296</v>
      </c>
      <c r="E3584" s="367">
        <v>26372.093023255966</v>
      </c>
      <c r="F3584" s="367">
        <v>-41725.828708540575</v>
      </c>
      <c r="G3584" s="367">
        <v>567.0000000000033</v>
      </c>
      <c r="H3584" s="367">
        <v>141750</v>
      </c>
      <c r="I3584" s="384">
        <v>-516975.22515367076</v>
      </c>
      <c r="J3584" s="367">
        <v>567</v>
      </c>
      <c r="K3584" s="367">
        <v>34363.636363636244</v>
      </c>
      <c r="L3584" s="384">
        <v>12564.175880388839</v>
      </c>
      <c r="M3584" s="367">
        <v>566.99999999999807</v>
      </c>
      <c r="N3584" s="367">
        <v>567</v>
      </c>
      <c r="O3584" s="384">
        <v>-351.77549934601694</v>
      </c>
      <c r="P3584" s="367">
        <v>8.2214999999999989</v>
      </c>
      <c r="Q3584" s="367">
        <v>567</v>
      </c>
      <c r="R3584" s="384">
        <v>353.91488120222289</v>
      </c>
      <c r="S3584" s="367">
        <v>7.9380000000000006</v>
      </c>
      <c r="T3584" s="367">
        <v>19551.724137931022</v>
      </c>
      <c r="U3584" s="384">
        <v>2235.9614305153382</v>
      </c>
      <c r="V3584" s="367">
        <v>566.99999999999966</v>
      </c>
      <c r="W3584" s="367">
        <v>944999.99999999267</v>
      </c>
      <c r="X3584" s="384">
        <v>44779.756926262569</v>
      </c>
      <c r="Y3584" s="386">
        <v>566.99999999999557</v>
      </c>
      <c r="Z3584" s="367"/>
      <c r="AA3584" s="367"/>
      <c r="AB3584" s="367"/>
      <c r="AC3584" s="367"/>
      <c r="AD3584" s="367"/>
      <c r="AE3584" s="367"/>
      <c r="AF3584" s="367"/>
      <c r="AG3584" s="367"/>
      <c r="AH3584" s="367"/>
      <c r="AI3584" s="367"/>
      <c r="AJ3584" s="367"/>
      <c r="AK3584" s="367"/>
      <c r="AL3584" s="367"/>
      <c r="AM3584" s="367"/>
      <c r="AN3584" s="367"/>
      <c r="AO3584" s="367"/>
      <c r="AP3584" s="367"/>
      <c r="AQ3584" s="367"/>
      <c r="AR3584" s="367"/>
      <c r="AS3584" s="367"/>
      <c r="AT3584" s="367"/>
    </row>
    <row r="3585" spans="2:46" ht="13.8">
      <c r="B3585" s="26">
        <v>94.666666666667169</v>
      </c>
      <c r="C3585" s="363">
        <v>197.44221956581191</v>
      </c>
      <c r="D3585" s="367">
        <v>568.00000000000307</v>
      </c>
      <c r="E3585" s="367">
        <v>26418.604651162943</v>
      </c>
      <c r="F3585" s="367">
        <v>-41889.23678587233</v>
      </c>
      <c r="G3585" s="367">
        <v>568.0000000000033</v>
      </c>
      <c r="H3585" s="367">
        <v>142000</v>
      </c>
      <c r="I3585" s="384">
        <v>-518944.40687317104</v>
      </c>
      <c r="J3585" s="367">
        <v>568</v>
      </c>
      <c r="K3585" s="367">
        <v>34424.242424242308</v>
      </c>
      <c r="L3585" s="384">
        <v>12517.58372959404</v>
      </c>
      <c r="M3585" s="367">
        <v>567.99999999999818</v>
      </c>
      <c r="N3585" s="367">
        <v>568</v>
      </c>
      <c r="O3585" s="384">
        <v>-353.50881349903995</v>
      </c>
      <c r="P3585" s="367">
        <v>8.2360000000000007</v>
      </c>
      <c r="Q3585" s="367">
        <v>568</v>
      </c>
      <c r="R3585" s="384">
        <v>354.01383042181828</v>
      </c>
      <c r="S3585" s="367">
        <v>7.9520000000000008</v>
      </c>
      <c r="T3585" s="367">
        <v>19586.20689655171</v>
      </c>
      <c r="U3585" s="384">
        <v>2170.2137194550087</v>
      </c>
      <c r="V3585" s="367">
        <v>567.99999999999966</v>
      </c>
      <c r="W3585" s="367">
        <v>946666.66666665929</v>
      </c>
      <c r="X3585" s="384">
        <v>44856.142014127108</v>
      </c>
      <c r="Y3585" s="386">
        <v>567.99999999999545</v>
      </c>
      <c r="Z3585" s="367"/>
      <c r="AA3585" s="367"/>
      <c r="AB3585" s="367"/>
      <c r="AC3585" s="367"/>
      <c r="AD3585" s="367"/>
      <c r="AE3585" s="367"/>
      <c r="AF3585" s="367"/>
      <c r="AG3585" s="367"/>
      <c r="AH3585" s="367"/>
      <c r="AI3585" s="367"/>
      <c r="AJ3585" s="367"/>
      <c r="AK3585" s="367"/>
      <c r="AL3585" s="367"/>
      <c r="AM3585" s="367"/>
      <c r="AN3585" s="367"/>
      <c r="AO3585" s="367"/>
      <c r="AP3585" s="367"/>
      <c r="AQ3585" s="367"/>
      <c r="AR3585" s="367"/>
      <c r="AS3585" s="367"/>
      <c r="AT3585" s="367"/>
    </row>
    <row r="3586" spans="2:46" ht="13.8">
      <c r="B3586" s="26">
        <v>94.83333333333384</v>
      </c>
      <c r="C3586" s="363">
        <v>197.78939735310115</v>
      </c>
      <c r="D3586" s="367">
        <v>569.00000000000307</v>
      </c>
      <c r="E3586" s="367">
        <v>26465.11627906992</v>
      </c>
      <c r="F3586" s="367">
        <v>-42052.961122184737</v>
      </c>
      <c r="G3586" s="367">
        <v>569.0000000000033</v>
      </c>
      <c r="H3586" s="367">
        <v>142250</v>
      </c>
      <c r="I3586" s="384">
        <v>-520917.31186321925</v>
      </c>
      <c r="J3586" s="367">
        <v>569</v>
      </c>
      <c r="K3586" s="367">
        <v>34484.848484848371</v>
      </c>
      <c r="L3586" s="384">
        <v>12470.749497140274</v>
      </c>
      <c r="M3586" s="367">
        <v>568.99999999999818</v>
      </c>
      <c r="N3586" s="367">
        <v>569</v>
      </c>
      <c r="O3586" s="384">
        <v>-355.24604630984538</v>
      </c>
      <c r="P3586" s="367">
        <v>8.2505000000000006</v>
      </c>
      <c r="Q3586" s="367">
        <v>569</v>
      </c>
      <c r="R3586" s="384">
        <v>354.11093020731727</v>
      </c>
      <c r="S3586" s="367">
        <v>7.9659999999999993</v>
      </c>
      <c r="T3586" s="367">
        <v>19620.689655172398</v>
      </c>
      <c r="U3586" s="384">
        <v>2104.2206168255079</v>
      </c>
      <c r="V3586" s="367">
        <v>568.99999999999955</v>
      </c>
      <c r="W3586" s="367">
        <v>948333.33333332592</v>
      </c>
      <c r="X3586" s="384">
        <v>44932.517976795367</v>
      </c>
      <c r="Y3586" s="386">
        <v>568.99999999999545</v>
      </c>
      <c r="Z3586" s="367"/>
      <c r="AA3586" s="367"/>
      <c r="AB3586" s="367"/>
      <c r="AC3586" s="367"/>
      <c r="AD3586" s="367"/>
      <c r="AE3586" s="367"/>
      <c r="AF3586" s="367"/>
      <c r="AG3586" s="367"/>
      <c r="AH3586" s="367"/>
      <c r="AI3586" s="367"/>
      <c r="AJ3586" s="367"/>
      <c r="AK3586" s="367"/>
      <c r="AL3586" s="367"/>
      <c r="AM3586" s="367"/>
      <c r="AN3586" s="367"/>
      <c r="AO3586" s="367"/>
      <c r="AP3586" s="367"/>
      <c r="AQ3586" s="367"/>
      <c r="AR3586" s="367"/>
      <c r="AS3586" s="367"/>
      <c r="AT3586" s="367"/>
    </row>
    <row r="3587" spans="2:46" ht="13.8">
      <c r="B3587" s="26">
        <v>95.000000000000512</v>
      </c>
      <c r="C3587" s="363">
        <v>198.13657362280094</v>
      </c>
      <c r="D3587" s="367">
        <v>570.00000000000307</v>
      </c>
      <c r="E3587" s="367">
        <v>26511.627906976897</v>
      </c>
      <c r="F3587" s="367">
        <v>-42217.001717477811</v>
      </c>
      <c r="G3587" s="367">
        <v>570.0000000000033</v>
      </c>
      <c r="H3587" s="367">
        <v>142500</v>
      </c>
      <c r="I3587" s="384">
        <v>-522893.94012381556</v>
      </c>
      <c r="J3587" s="367">
        <v>570</v>
      </c>
      <c r="K3587" s="367">
        <v>34545.454545454435</v>
      </c>
      <c r="L3587" s="384">
        <v>12423.673183027533</v>
      </c>
      <c r="M3587" s="367">
        <v>569.99999999999818</v>
      </c>
      <c r="N3587" s="367">
        <v>570</v>
      </c>
      <c r="O3587" s="384">
        <v>-356.98719777843337</v>
      </c>
      <c r="P3587" s="367">
        <v>8.2650000000000006</v>
      </c>
      <c r="Q3587" s="367">
        <v>570</v>
      </c>
      <c r="R3587" s="384">
        <v>354.20618055871961</v>
      </c>
      <c r="S3587" s="367">
        <v>7.9799999999999995</v>
      </c>
      <c r="T3587" s="367">
        <v>19655.172413793087</v>
      </c>
      <c r="U3587" s="384">
        <v>2037.9821226268209</v>
      </c>
      <c r="V3587" s="367">
        <v>569.99999999999955</v>
      </c>
      <c r="W3587" s="367">
        <v>949999.99999999255</v>
      </c>
      <c r="X3587" s="384">
        <v>45008.88481426736</v>
      </c>
      <c r="Y3587" s="386">
        <v>569.99999999999557</v>
      </c>
      <c r="Z3587" s="367"/>
      <c r="AA3587" s="367"/>
      <c r="AB3587" s="367"/>
      <c r="AC3587" s="367"/>
      <c r="AD3587" s="367"/>
      <c r="AE3587" s="367"/>
      <c r="AF3587" s="367"/>
      <c r="AG3587" s="367"/>
      <c r="AH3587" s="367"/>
      <c r="AI3587" s="367"/>
      <c r="AJ3587" s="367"/>
      <c r="AK3587" s="367"/>
      <c r="AL3587" s="367"/>
      <c r="AM3587" s="367"/>
      <c r="AN3587" s="367"/>
      <c r="AO3587" s="367"/>
      <c r="AP3587" s="367"/>
      <c r="AQ3587" s="367"/>
      <c r="AR3587" s="367"/>
      <c r="AS3587" s="367"/>
      <c r="AT3587" s="367"/>
    </row>
    <row r="3588" spans="2:46" ht="13.8">
      <c r="B3588" s="26">
        <v>95.166666666667183</v>
      </c>
      <c r="C3588" s="363">
        <v>198.48374837491124</v>
      </c>
      <c r="D3588" s="367">
        <v>571.00000000000307</v>
      </c>
      <c r="E3588" s="367">
        <v>26558.139534883874</v>
      </c>
      <c r="F3588" s="367">
        <v>-42381.358571751553</v>
      </c>
      <c r="G3588" s="367">
        <v>571.0000000000033</v>
      </c>
      <c r="H3588" s="367">
        <v>142750</v>
      </c>
      <c r="I3588" s="384">
        <v>-524874.29165495979</v>
      </c>
      <c r="J3588" s="367">
        <v>571</v>
      </c>
      <c r="K3588" s="367">
        <v>34606.060606060499</v>
      </c>
      <c r="L3588" s="384">
        <v>12376.354787255816</v>
      </c>
      <c r="M3588" s="367">
        <v>570.99999999999829</v>
      </c>
      <c r="N3588" s="367">
        <v>571</v>
      </c>
      <c r="O3588" s="384">
        <v>-358.73226790480396</v>
      </c>
      <c r="P3588" s="367">
        <v>8.2795000000000005</v>
      </c>
      <c r="Q3588" s="367">
        <v>571</v>
      </c>
      <c r="R3588" s="384">
        <v>354.29958147602565</v>
      </c>
      <c r="S3588" s="367">
        <v>7.9939999999999998</v>
      </c>
      <c r="T3588" s="367">
        <v>19689.655172413775</v>
      </c>
      <c r="U3588" s="384">
        <v>1971.4982368589551</v>
      </c>
      <c r="V3588" s="367">
        <v>570.99999999999955</v>
      </c>
      <c r="W3588" s="367">
        <v>951666.66666665918</v>
      </c>
      <c r="X3588" s="384">
        <v>45085.242526543057</v>
      </c>
      <c r="Y3588" s="386">
        <v>570.99999999999557</v>
      </c>
      <c r="Z3588" s="367"/>
      <c r="AA3588" s="367"/>
      <c r="AB3588" s="367"/>
      <c r="AC3588" s="367"/>
      <c r="AD3588" s="367"/>
      <c r="AE3588" s="367"/>
      <c r="AF3588" s="367"/>
      <c r="AG3588" s="367"/>
      <c r="AH3588" s="367"/>
      <c r="AI3588" s="367"/>
      <c r="AJ3588" s="367"/>
      <c r="AK3588" s="367"/>
      <c r="AL3588" s="367"/>
      <c r="AM3588" s="367"/>
      <c r="AN3588" s="367"/>
      <c r="AO3588" s="367"/>
      <c r="AP3588" s="367"/>
      <c r="AQ3588" s="367"/>
      <c r="AR3588" s="367"/>
      <c r="AS3588" s="367"/>
      <c r="AT3588" s="367"/>
    </row>
    <row r="3589" spans="2:46" ht="13.8">
      <c r="B3589" s="26">
        <v>95.333333333333854</v>
      </c>
      <c r="C3589" s="363">
        <v>198.83092160943218</v>
      </c>
      <c r="D3589" s="367">
        <v>572.00000000000318</v>
      </c>
      <c r="E3589" s="367">
        <v>26604.651162790851</v>
      </c>
      <c r="F3589" s="367">
        <v>-42546.031685005953</v>
      </c>
      <c r="G3589" s="367">
        <v>572.0000000000033</v>
      </c>
      <c r="H3589" s="367">
        <v>143000</v>
      </c>
      <c r="I3589" s="384">
        <v>-526858.36645665206</v>
      </c>
      <c r="J3589" s="367">
        <v>572</v>
      </c>
      <c r="K3589" s="367">
        <v>34666.666666666562</v>
      </c>
      <c r="L3589" s="384">
        <v>12328.794309825131</v>
      </c>
      <c r="M3589" s="367">
        <v>571.99999999999829</v>
      </c>
      <c r="N3589" s="367">
        <v>572</v>
      </c>
      <c r="O3589" s="384">
        <v>-360.48125668895705</v>
      </c>
      <c r="P3589" s="367">
        <v>8.2939999999999987</v>
      </c>
      <c r="Q3589" s="367">
        <v>572</v>
      </c>
      <c r="R3589" s="384">
        <v>354.39113295923505</v>
      </c>
      <c r="S3589" s="367">
        <v>8.0079999999999991</v>
      </c>
      <c r="T3589" s="367">
        <v>19724.137931034464</v>
      </c>
      <c r="U3589" s="384">
        <v>1904.7689595219181</v>
      </c>
      <c r="V3589" s="367">
        <v>571.99999999999943</v>
      </c>
      <c r="W3589" s="367">
        <v>953333.33333332581</v>
      </c>
      <c r="X3589" s="384">
        <v>45161.591113622475</v>
      </c>
      <c r="Y3589" s="386">
        <v>571.99999999999557</v>
      </c>
      <c r="Z3589" s="367"/>
      <c r="AA3589" s="367"/>
      <c r="AB3589" s="367"/>
      <c r="AC3589" s="367"/>
      <c r="AD3589" s="367"/>
      <c r="AE3589" s="367"/>
      <c r="AF3589" s="367"/>
      <c r="AG3589" s="367"/>
      <c r="AH3589" s="367"/>
      <c r="AI3589" s="367"/>
      <c r="AJ3589" s="367"/>
      <c r="AK3589" s="367"/>
      <c r="AL3589" s="367"/>
      <c r="AM3589" s="367"/>
      <c r="AN3589" s="367"/>
      <c r="AO3589" s="367"/>
      <c r="AP3589" s="367"/>
      <c r="AQ3589" s="367"/>
      <c r="AR3589" s="367"/>
      <c r="AS3589" s="367"/>
      <c r="AT3589" s="367"/>
    </row>
    <row r="3590" spans="2:46" ht="13.8">
      <c r="B3590" s="26">
        <v>95.500000000000526</v>
      </c>
      <c r="C3590" s="363">
        <v>199.17809332636358</v>
      </c>
      <c r="D3590" s="367">
        <v>573.00000000000318</v>
      </c>
      <c r="E3590" s="367">
        <v>26651.162790697828</v>
      </c>
      <c r="F3590" s="367">
        <v>-42711.021057241029</v>
      </c>
      <c r="G3590" s="367">
        <v>573.0000000000033</v>
      </c>
      <c r="H3590" s="367">
        <v>143250</v>
      </c>
      <c r="I3590" s="384">
        <v>-528846.16452889226</v>
      </c>
      <c r="J3590" s="367">
        <v>573</v>
      </c>
      <c r="K3590" s="367">
        <v>34727.272727272626</v>
      </c>
      <c r="L3590" s="384">
        <v>12280.991750735466</v>
      </c>
      <c r="M3590" s="367">
        <v>572.99999999999841</v>
      </c>
      <c r="N3590" s="367">
        <v>573</v>
      </c>
      <c r="O3590" s="384">
        <v>-362.23416413089302</v>
      </c>
      <c r="P3590" s="367">
        <v>8.3085000000000004</v>
      </c>
      <c r="Q3590" s="367">
        <v>573</v>
      </c>
      <c r="R3590" s="384">
        <v>354.48083500834798</v>
      </c>
      <c r="S3590" s="367">
        <v>8.0220000000000002</v>
      </c>
      <c r="T3590" s="367">
        <v>19758.620689655152</v>
      </c>
      <c r="U3590" s="384">
        <v>1837.7942906156948</v>
      </c>
      <c r="V3590" s="367">
        <v>572.99999999999943</v>
      </c>
      <c r="W3590" s="367">
        <v>954999.99999999243</v>
      </c>
      <c r="X3590" s="384">
        <v>45237.93057550559</v>
      </c>
      <c r="Y3590" s="386">
        <v>572.99999999999545</v>
      </c>
      <c r="Z3590" s="367"/>
      <c r="AA3590" s="367"/>
      <c r="AB3590" s="367"/>
      <c r="AC3590" s="367"/>
      <c r="AD3590" s="367"/>
      <c r="AE3590" s="367"/>
      <c r="AF3590" s="367"/>
      <c r="AG3590" s="367"/>
      <c r="AH3590" s="367"/>
      <c r="AI3590" s="367"/>
      <c r="AJ3590" s="367"/>
      <c r="AK3590" s="367"/>
      <c r="AL3590" s="367"/>
      <c r="AM3590" s="367"/>
      <c r="AN3590" s="367"/>
      <c r="AO3590" s="367"/>
      <c r="AP3590" s="367"/>
      <c r="AQ3590" s="367"/>
      <c r="AR3590" s="367"/>
      <c r="AS3590" s="367"/>
      <c r="AT3590" s="367"/>
    </row>
    <row r="3591" spans="2:46" ht="13.8">
      <c r="B3591" s="26">
        <v>95.666666666667197</v>
      </c>
      <c r="C3591" s="363">
        <v>199.52526352570555</v>
      </c>
      <c r="D3591" s="367">
        <v>574.00000000000318</v>
      </c>
      <c r="E3591" s="367">
        <v>26697.674418604805</v>
      </c>
      <c r="F3591" s="367">
        <v>-42876.326688456771</v>
      </c>
      <c r="G3591" s="367">
        <v>574.0000000000033</v>
      </c>
      <c r="H3591" s="367">
        <v>143500</v>
      </c>
      <c r="I3591" s="384">
        <v>-530837.6858716805</v>
      </c>
      <c r="J3591" s="367">
        <v>574</v>
      </c>
      <c r="K3591" s="367">
        <v>34787.87878787869</v>
      </c>
      <c r="L3591" s="384">
        <v>12232.947109986837</v>
      </c>
      <c r="M3591" s="367">
        <v>573.99999999999841</v>
      </c>
      <c r="N3591" s="367">
        <v>574</v>
      </c>
      <c r="O3591" s="384">
        <v>-363.99099023061149</v>
      </c>
      <c r="P3591" s="367">
        <v>8.3230000000000004</v>
      </c>
      <c r="Q3591" s="367">
        <v>574</v>
      </c>
      <c r="R3591" s="384">
        <v>354.56868762336438</v>
      </c>
      <c r="S3591" s="367">
        <v>8.0359999999999996</v>
      </c>
      <c r="T3591" s="367">
        <v>19793.10344827584</v>
      </c>
      <c r="U3591" s="384">
        <v>1770.5742301402922</v>
      </c>
      <c r="V3591" s="367">
        <v>573.99999999999943</v>
      </c>
      <c r="W3591" s="367">
        <v>956666.66666665906</v>
      </c>
      <c r="X3591" s="384">
        <v>45314.260912192432</v>
      </c>
      <c r="Y3591" s="386">
        <v>573.99999999999545</v>
      </c>
      <c r="Z3591" s="367"/>
      <c r="AA3591" s="367"/>
      <c r="AB3591" s="367"/>
      <c r="AC3591" s="367"/>
      <c r="AD3591" s="367"/>
      <c r="AE3591" s="367"/>
      <c r="AF3591" s="367"/>
      <c r="AG3591" s="367"/>
      <c r="AH3591" s="367"/>
      <c r="AI3591" s="367"/>
      <c r="AJ3591" s="367"/>
      <c r="AK3591" s="367"/>
      <c r="AL3591" s="367"/>
      <c r="AM3591" s="367"/>
      <c r="AN3591" s="367"/>
      <c r="AO3591" s="367"/>
      <c r="AP3591" s="367"/>
      <c r="AQ3591" s="367"/>
      <c r="AR3591" s="367"/>
      <c r="AS3591" s="367"/>
      <c r="AT3591" s="367"/>
    </row>
    <row r="3592" spans="2:46" ht="13.8">
      <c r="B3592" s="26">
        <v>95.833333333333869</v>
      </c>
      <c r="C3592" s="363">
        <v>199.87243220745808</v>
      </c>
      <c r="D3592" s="367">
        <v>575.00000000000318</v>
      </c>
      <c r="E3592" s="367">
        <v>26744.186046511782</v>
      </c>
      <c r="F3592" s="367">
        <v>-43041.94857865318</v>
      </c>
      <c r="G3592" s="367">
        <v>575.00000000000341</v>
      </c>
      <c r="H3592" s="367">
        <v>143750</v>
      </c>
      <c r="I3592" s="384">
        <v>-532832.93048501678</v>
      </c>
      <c r="J3592" s="367">
        <v>575</v>
      </c>
      <c r="K3592" s="367">
        <v>34848.484848484753</v>
      </c>
      <c r="L3592" s="384">
        <v>12184.660387579228</v>
      </c>
      <c r="M3592" s="367">
        <v>574.99999999999852</v>
      </c>
      <c r="N3592" s="367">
        <v>575</v>
      </c>
      <c r="O3592" s="384">
        <v>-365.75173498811239</v>
      </c>
      <c r="P3592" s="367">
        <v>8.3374999999999986</v>
      </c>
      <c r="Q3592" s="367">
        <v>575</v>
      </c>
      <c r="R3592" s="384">
        <v>354.65469080428431</v>
      </c>
      <c r="S3592" s="367">
        <v>8.0500000000000007</v>
      </c>
      <c r="T3592" s="367">
        <v>19827.586206896529</v>
      </c>
      <c r="U3592" s="384">
        <v>1703.1087780957191</v>
      </c>
      <c r="V3592" s="367">
        <v>574.99999999999932</v>
      </c>
      <c r="W3592" s="367">
        <v>958333.33333332569</v>
      </c>
      <c r="X3592" s="384">
        <v>45390.582123683002</v>
      </c>
      <c r="Y3592" s="386">
        <v>574.99999999999545</v>
      </c>
      <c r="Z3592" s="367"/>
      <c r="AA3592" s="367"/>
      <c r="AB3592" s="367"/>
      <c r="AC3592" s="367"/>
      <c r="AD3592" s="367"/>
      <c r="AE3592" s="367"/>
      <c r="AF3592" s="367"/>
      <c r="AG3592" s="367"/>
      <c r="AH3592" s="367"/>
      <c r="AI3592" s="367"/>
      <c r="AJ3592" s="367"/>
      <c r="AK3592" s="367"/>
      <c r="AL3592" s="367"/>
      <c r="AM3592" s="367"/>
      <c r="AN3592" s="367"/>
      <c r="AO3592" s="367"/>
      <c r="AP3592" s="367"/>
      <c r="AQ3592" s="367"/>
      <c r="AR3592" s="367"/>
      <c r="AS3592" s="367"/>
      <c r="AT3592" s="367"/>
    </row>
    <row r="3593" spans="2:46" ht="13.8">
      <c r="B3593" s="26">
        <v>96.00000000000054</v>
      </c>
      <c r="C3593" s="363">
        <v>200.21959937162117</v>
      </c>
      <c r="D3593" s="367">
        <v>576.0000000000033</v>
      </c>
      <c r="E3593" s="367">
        <v>26790.69767441876</v>
      </c>
      <c r="F3593" s="367">
        <v>-43207.88672783025</v>
      </c>
      <c r="G3593" s="367">
        <v>576.00000000000341</v>
      </c>
      <c r="H3593" s="367">
        <v>144000</v>
      </c>
      <c r="I3593" s="384">
        <v>-534831.89836890099</v>
      </c>
      <c r="J3593" s="367">
        <v>576</v>
      </c>
      <c r="K3593" s="367">
        <v>34909.090909090817</v>
      </c>
      <c r="L3593" s="384">
        <v>12136.131583512653</v>
      </c>
      <c r="M3593" s="367">
        <v>575.99999999999852</v>
      </c>
      <c r="N3593" s="367">
        <v>576</v>
      </c>
      <c r="O3593" s="384">
        <v>-367.51639840339624</v>
      </c>
      <c r="P3593" s="367">
        <v>8.3520000000000003</v>
      </c>
      <c r="Q3593" s="367">
        <v>576</v>
      </c>
      <c r="R3593" s="384">
        <v>354.73884455110777</v>
      </c>
      <c r="S3593" s="367">
        <v>8.0640000000000001</v>
      </c>
      <c r="T3593" s="367">
        <v>19862.068965517217</v>
      </c>
      <c r="U3593" s="384">
        <v>1635.3979344819593</v>
      </c>
      <c r="V3593" s="367">
        <v>575.99999999999932</v>
      </c>
      <c r="W3593" s="367">
        <v>959999.99999999232</v>
      </c>
      <c r="X3593" s="384">
        <v>45466.894209977268</v>
      </c>
      <c r="Y3593" s="386">
        <v>575.99999999999545</v>
      </c>
      <c r="Z3593" s="367"/>
      <c r="AA3593" s="367"/>
      <c r="AB3593" s="367"/>
      <c r="AC3593" s="367"/>
      <c r="AD3593" s="367"/>
      <c r="AE3593" s="367"/>
      <c r="AF3593" s="367"/>
      <c r="AG3593" s="367"/>
      <c r="AH3593" s="367"/>
      <c r="AI3593" s="367"/>
      <c r="AJ3593" s="367"/>
      <c r="AK3593" s="367"/>
      <c r="AL3593" s="367"/>
      <c r="AM3593" s="367"/>
      <c r="AN3593" s="367"/>
      <c r="AO3593" s="367"/>
      <c r="AP3593" s="367"/>
      <c r="AQ3593" s="367"/>
      <c r="AR3593" s="367"/>
      <c r="AS3593" s="367"/>
      <c r="AT3593" s="367"/>
    </row>
    <row r="3594" spans="2:46" ht="13.8">
      <c r="B3594" s="26">
        <v>96.166666666667211</v>
      </c>
      <c r="C3594" s="363">
        <v>200.56676501819476</v>
      </c>
      <c r="D3594" s="367">
        <v>577.0000000000033</v>
      </c>
      <c r="E3594" s="367">
        <v>26837.209302325737</v>
      </c>
      <c r="F3594" s="367">
        <v>-43374.141135987978</v>
      </c>
      <c r="G3594" s="367">
        <v>577.00000000000341</v>
      </c>
      <c r="H3594" s="367">
        <v>144250</v>
      </c>
      <c r="I3594" s="384">
        <v>-536834.58952333324</v>
      </c>
      <c r="J3594" s="367">
        <v>577</v>
      </c>
      <c r="K3594" s="367">
        <v>34969.696969696881</v>
      </c>
      <c r="L3594" s="384">
        <v>12087.360697787099</v>
      </c>
      <c r="M3594" s="367">
        <v>576.99999999999864</v>
      </c>
      <c r="N3594" s="367">
        <v>577</v>
      </c>
      <c r="O3594" s="384">
        <v>-369.28498047646252</v>
      </c>
      <c r="P3594" s="367">
        <v>8.3665000000000003</v>
      </c>
      <c r="Q3594" s="367">
        <v>577</v>
      </c>
      <c r="R3594" s="384">
        <v>354.82114886383459</v>
      </c>
      <c r="S3594" s="367">
        <v>8.0779999999999994</v>
      </c>
      <c r="T3594" s="367">
        <v>19896.551724137906</v>
      </c>
      <c r="U3594" s="384">
        <v>1567.4416992990205</v>
      </c>
      <c r="V3594" s="367">
        <v>576.99999999999932</v>
      </c>
      <c r="W3594" s="367">
        <v>961666.66666665894</v>
      </c>
      <c r="X3594" s="384">
        <v>45543.197171075262</v>
      </c>
      <c r="Y3594" s="386">
        <v>576.99999999999534</v>
      </c>
      <c r="Z3594" s="367"/>
      <c r="AA3594" s="367"/>
      <c r="AB3594" s="367"/>
      <c r="AC3594" s="367"/>
      <c r="AD3594" s="367"/>
      <c r="AE3594" s="367"/>
      <c r="AF3594" s="367"/>
      <c r="AG3594" s="367"/>
      <c r="AH3594" s="367"/>
      <c r="AI3594" s="367"/>
      <c r="AJ3594" s="367"/>
      <c r="AK3594" s="367"/>
      <c r="AL3594" s="367"/>
      <c r="AM3594" s="367"/>
      <c r="AN3594" s="367"/>
      <c r="AO3594" s="367"/>
      <c r="AP3594" s="367"/>
      <c r="AQ3594" s="367"/>
      <c r="AR3594" s="367"/>
      <c r="AS3594" s="367"/>
      <c r="AT3594" s="367"/>
    </row>
    <row r="3595" spans="2:46" ht="13.8">
      <c r="B3595" s="26">
        <v>96.333333333333883</v>
      </c>
      <c r="C3595" s="363">
        <v>200.91392914717892</v>
      </c>
      <c r="D3595" s="367">
        <v>578.0000000000033</v>
      </c>
      <c r="E3595" s="367">
        <v>26883.720930232714</v>
      </c>
      <c r="F3595" s="367">
        <v>-43540.711803126382</v>
      </c>
      <c r="G3595" s="367">
        <v>578.00000000000341</v>
      </c>
      <c r="H3595" s="367">
        <v>144500</v>
      </c>
      <c r="I3595" s="384">
        <v>-538841.00394831353</v>
      </c>
      <c r="J3595" s="367">
        <v>578</v>
      </c>
      <c r="K3595" s="367">
        <v>35030.303030302945</v>
      </c>
      <c r="L3595" s="384">
        <v>12038.347730402578</v>
      </c>
      <c r="M3595" s="367">
        <v>577.99999999999864</v>
      </c>
      <c r="N3595" s="367">
        <v>578</v>
      </c>
      <c r="O3595" s="384">
        <v>-371.05748120731141</v>
      </c>
      <c r="P3595" s="367">
        <v>8.3810000000000002</v>
      </c>
      <c r="Q3595" s="367">
        <v>578</v>
      </c>
      <c r="R3595" s="384">
        <v>354.90160374246506</v>
      </c>
      <c r="S3595" s="367">
        <v>8.0920000000000005</v>
      </c>
      <c r="T3595" s="367">
        <v>19931.034482758594</v>
      </c>
      <c r="U3595" s="384">
        <v>1499.2400725469108</v>
      </c>
      <c r="V3595" s="367">
        <v>577.9999999999992</v>
      </c>
      <c r="W3595" s="367">
        <v>963333.33333332557</v>
      </c>
      <c r="X3595" s="384">
        <v>45619.491006976983</v>
      </c>
      <c r="Y3595" s="386">
        <v>577.99999999999534</v>
      </c>
      <c r="Z3595" s="367"/>
      <c r="AA3595" s="367"/>
      <c r="AB3595" s="367"/>
      <c r="AC3595" s="367"/>
      <c r="AD3595" s="367"/>
      <c r="AE3595" s="367"/>
      <c r="AF3595" s="367"/>
      <c r="AG3595" s="367"/>
      <c r="AH3595" s="367"/>
      <c r="AI3595" s="367"/>
      <c r="AJ3595" s="367"/>
      <c r="AK3595" s="367"/>
      <c r="AL3595" s="367"/>
      <c r="AM3595" s="367"/>
      <c r="AN3595" s="367"/>
      <c r="AO3595" s="367"/>
      <c r="AP3595" s="367"/>
      <c r="AQ3595" s="367"/>
      <c r="AR3595" s="367"/>
      <c r="AS3595" s="367"/>
      <c r="AT3595" s="367"/>
    </row>
    <row r="3596" spans="2:46" ht="13.8">
      <c r="B3596" s="26">
        <v>96.500000000000554</v>
      </c>
      <c r="C3596" s="363">
        <v>201.26109175857357</v>
      </c>
      <c r="D3596" s="367">
        <v>579.0000000000033</v>
      </c>
      <c r="E3596" s="367">
        <v>26930.232558139691</v>
      </c>
      <c r="F3596" s="367">
        <v>-43707.598729245445</v>
      </c>
      <c r="G3596" s="367">
        <v>579.00000000000341</v>
      </c>
      <c r="H3596" s="367">
        <v>144750</v>
      </c>
      <c r="I3596" s="384">
        <v>-540851.14164384175</v>
      </c>
      <c r="J3596" s="367">
        <v>579</v>
      </c>
      <c r="K3596" s="367">
        <v>35090.909090909008</v>
      </c>
      <c r="L3596" s="384">
        <v>11989.092681359085</v>
      </c>
      <c r="M3596" s="367">
        <v>578.99999999999864</v>
      </c>
      <c r="N3596" s="367">
        <v>579</v>
      </c>
      <c r="O3596" s="384">
        <v>-372.83390059594291</v>
      </c>
      <c r="P3596" s="367">
        <v>8.3955000000000002</v>
      </c>
      <c r="Q3596" s="367">
        <v>579</v>
      </c>
      <c r="R3596" s="384">
        <v>354.98020918699899</v>
      </c>
      <c r="S3596" s="367">
        <v>8.1059999999999999</v>
      </c>
      <c r="T3596" s="367">
        <v>19965.517241379282</v>
      </c>
      <c r="U3596" s="384">
        <v>1430.7930542256147</v>
      </c>
      <c r="V3596" s="367">
        <v>578.9999999999992</v>
      </c>
      <c r="W3596" s="367">
        <v>964999.9999999922</v>
      </c>
      <c r="X3596" s="384">
        <v>45695.775717682409</v>
      </c>
      <c r="Y3596" s="386">
        <v>578.99999999999534</v>
      </c>
      <c r="Z3596" s="367"/>
      <c r="AA3596" s="367"/>
      <c r="AB3596" s="367"/>
      <c r="AC3596" s="367"/>
      <c r="AD3596" s="367"/>
      <c r="AE3596" s="367"/>
      <c r="AF3596" s="367"/>
      <c r="AG3596" s="367"/>
      <c r="AH3596" s="367"/>
      <c r="AI3596" s="367"/>
      <c r="AJ3596" s="367"/>
      <c r="AK3596" s="367"/>
      <c r="AL3596" s="367"/>
      <c r="AM3596" s="367"/>
      <c r="AN3596" s="367"/>
      <c r="AO3596" s="367"/>
      <c r="AP3596" s="367"/>
      <c r="AQ3596" s="367"/>
      <c r="AR3596" s="367"/>
      <c r="AS3596" s="367"/>
      <c r="AT3596" s="367"/>
    </row>
    <row r="3597" spans="2:46" ht="13.8">
      <c r="B3597" s="26">
        <v>96.666666666667226</v>
      </c>
      <c r="C3597" s="363">
        <v>201.60825285237885</v>
      </c>
      <c r="D3597" s="367">
        <v>580.00000000000341</v>
      </c>
      <c r="E3597" s="367">
        <v>26976.744186046668</v>
      </c>
      <c r="F3597" s="367">
        <v>-43874.801914345167</v>
      </c>
      <c r="G3597" s="367">
        <v>580.00000000000341</v>
      </c>
      <c r="H3597" s="367">
        <v>145000</v>
      </c>
      <c r="I3597" s="384">
        <v>-542865.00260991789</v>
      </c>
      <c r="J3597" s="367">
        <v>580</v>
      </c>
      <c r="K3597" s="367">
        <v>35151.515151515072</v>
      </c>
      <c r="L3597" s="384">
        <v>11939.595550656613</v>
      </c>
      <c r="M3597" s="367">
        <v>579.99999999999875</v>
      </c>
      <c r="N3597" s="367">
        <v>580</v>
      </c>
      <c r="O3597" s="384">
        <v>-374.61423864235695</v>
      </c>
      <c r="P3597" s="367">
        <v>8.41</v>
      </c>
      <c r="Q3597" s="367">
        <v>580</v>
      </c>
      <c r="R3597" s="384">
        <v>355.05696519743645</v>
      </c>
      <c r="S3597" s="367">
        <v>8.120000000000001</v>
      </c>
      <c r="T3597" s="367">
        <v>19999.999999999971</v>
      </c>
      <c r="U3597" s="384">
        <v>1362.10064433514</v>
      </c>
      <c r="V3597" s="367">
        <v>579.9999999999992</v>
      </c>
      <c r="W3597" s="367">
        <v>966666.66666665883</v>
      </c>
      <c r="X3597" s="384">
        <v>45772.051303191554</v>
      </c>
      <c r="Y3597" s="386">
        <v>579.99999999999534</v>
      </c>
      <c r="Z3597" s="367"/>
      <c r="AA3597" s="367"/>
      <c r="AB3597" s="367"/>
      <c r="AC3597" s="367"/>
      <c r="AD3597" s="367"/>
      <c r="AE3597" s="367"/>
      <c r="AF3597" s="367"/>
      <c r="AG3597" s="367"/>
      <c r="AH3597" s="367"/>
      <c r="AI3597" s="367"/>
      <c r="AJ3597" s="367"/>
      <c r="AK3597" s="367"/>
      <c r="AL3597" s="367"/>
      <c r="AM3597" s="367"/>
      <c r="AN3597" s="367"/>
      <c r="AO3597" s="367"/>
      <c r="AP3597" s="367"/>
      <c r="AQ3597" s="367"/>
      <c r="AR3597" s="367"/>
      <c r="AS3597" s="367"/>
      <c r="AT3597" s="367"/>
    </row>
    <row r="3598" spans="2:46" ht="13.8">
      <c r="B3598" s="26">
        <v>96.833333333333897</v>
      </c>
      <c r="C3598" s="363">
        <v>201.95541242859463</v>
      </c>
      <c r="D3598" s="367">
        <v>581.00000000000341</v>
      </c>
      <c r="E3598" s="367">
        <v>27023.255813953645</v>
      </c>
      <c r="F3598" s="367">
        <v>-44042.321358425557</v>
      </c>
      <c r="G3598" s="367">
        <v>581.00000000000341</v>
      </c>
      <c r="H3598" s="367">
        <v>145250</v>
      </c>
      <c r="I3598" s="384">
        <v>-544882.5868465422</v>
      </c>
      <c r="J3598" s="367">
        <v>581</v>
      </c>
      <c r="K3598" s="367">
        <v>35212.121212121136</v>
      </c>
      <c r="L3598" s="384">
        <v>11889.856338295174</v>
      </c>
      <c r="M3598" s="367">
        <v>580.99999999999875</v>
      </c>
      <c r="N3598" s="367">
        <v>581</v>
      </c>
      <c r="O3598" s="384">
        <v>-376.39849534655372</v>
      </c>
      <c r="P3598" s="367">
        <v>8.4245000000000001</v>
      </c>
      <c r="Q3598" s="367">
        <v>581</v>
      </c>
      <c r="R3598" s="384">
        <v>355.13187177377728</v>
      </c>
      <c r="S3598" s="367">
        <v>8.1340000000000003</v>
      </c>
      <c r="T3598" s="367">
        <v>20034.482758620659</v>
      </c>
      <c r="U3598" s="384">
        <v>1293.1628428754941</v>
      </c>
      <c r="V3598" s="367">
        <v>580.99999999999909</v>
      </c>
      <c r="W3598" s="367">
        <v>968333.33333332546</v>
      </c>
      <c r="X3598" s="384">
        <v>45848.317763504419</v>
      </c>
      <c r="Y3598" s="386">
        <v>580.99999999999534</v>
      </c>
      <c r="Z3598" s="367"/>
      <c r="AA3598" s="367"/>
      <c r="AB3598" s="367"/>
      <c r="AC3598" s="367"/>
      <c r="AD3598" s="367"/>
      <c r="AE3598" s="367"/>
      <c r="AF3598" s="367"/>
      <c r="AG3598" s="367"/>
      <c r="AH3598" s="367"/>
      <c r="AI3598" s="367"/>
      <c r="AJ3598" s="367"/>
      <c r="AK3598" s="367"/>
      <c r="AL3598" s="367"/>
      <c r="AM3598" s="367"/>
      <c r="AN3598" s="367"/>
      <c r="AO3598" s="367"/>
      <c r="AP3598" s="367"/>
      <c r="AQ3598" s="367"/>
      <c r="AR3598" s="367"/>
      <c r="AS3598" s="367"/>
      <c r="AT3598" s="367"/>
    </row>
    <row r="3599" spans="2:46" ht="13.8">
      <c r="B3599" s="26">
        <v>97.000000000000568</v>
      </c>
      <c r="C3599" s="363">
        <v>202.302570487221</v>
      </c>
      <c r="D3599" s="367">
        <v>582.00000000000341</v>
      </c>
      <c r="E3599" s="367">
        <v>27069.767441860622</v>
      </c>
      <c r="F3599" s="367">
        <v>-44210.157061486621</v>
      </c>
      <c r="G3599" s="367">
        <v>582.00000000000341</v>
      </c>
      <c r="H3599" s="367">
        <v>145500</v>
      </c>
      <c r="I3599" s="384">
        <v>-546903.89435371442</v>
      </c>
      <c r="J3599" s="367">
        <v>582</v>
      </c>
      <c r="K3599" s="367">
        <v>35272.727272727199</v>
      </c>
      <c r="L3599" s="384">
        <v>11839.875044274759</v>
      </c>
      <c r="M3599" s="367">
        <v>581.99999999999886</v>
      </c>
      <c r="N3599" s="367">
        <v>582</v>
      </c>
      <c r="O3599" s="384">
        <v>-378.18667070853303</v>
      </c>
      <c r="P3599" s="367">
        <v>8.4390000000000001</v>
      </c>
      <c r="Q3599" s="367">
        <v>582</v>
      </c>
      <c r="R3599" s="384">
        <v>355.20492891602169</v>
      </c>
      <c r="S3599" s="367">
        <v>8.1480000000000015</v>
      </c>
      <c r="T3599" s="367">
        <v>20068.965517241348</v>
      </c>
      <c r="U3599" s="384">
        <v>1223.9796498466615</v>
      </c>
      <c r="V3599" s="367">
        <v>581.99999999999909</v>
      </c>
      <c r="W3599" s="367">
        <v>969999.99999999208</v>
      </c>
      <c r="X3599" s="384">
        <v>45924.575098620997</v>
      </c>
      <c r="Y3599" s="386">
        <v>581.99999999999523</v>
      </c>
      <c r="Z3599" s="367"/>
      <c r="AA3599" s="367"/>
      <c r="AB3599" s="367"/>
      <c r="AC3599" s="367"/>
      <c r="AD3599" s="367"/>
      <c r="AE3599" s="367"/>
      <c r="AF3599" s="367"/>
      <c r="AG3599" s="367"/>
      <c r="AH3599" s="367"/>
      <c r="AI3599" s="367"/>
      <c r="AJ3599" s="367"/>
      <c r="AK3599" s="367"/>
      <c r="AL3599" s="367"/>
      <c r="AM3599" s="367"/>
      <c r="AN3599" s="367"/>
      <c r="AO3599" s="367"/>
      <c r="AP3599" s="367"/>
      <c r="AQ3599" s="367"/>
      <c r="AR3599" s="367"/>
      <c r="AS3599" s="367"/>
      <c r="AT3599" s="367"/>
    </row>
    <row r="3600" spans="2:46" ht="13.8">
      <c r="B3600" s="26">
        <v>97.16666666666724</v>
      </c>
      <c r="C3600" s="363">
        <v>202.64972702825784</v>
      </c>
      <c r="D3600" s="367">
        <v>583.00000000000341</v>
      </c>
      <c r="E3600" s="367">
        <v>27116.279069767599</v>
      </c>
      <c r="F3600" s="367">
        <v>-44378.309023528338</v>
      </c>
      <c r="G3600" s="367">
        <v>583.00000000000341</v>
      </c>
      <c r="H3600" s="367">
        <v>145750</v>
      </c>
      <c r="I3600" s="384">
        <v>-548928.92513143457</v>
      </c>
      <c r="J3600" s="367">
        <v>583</v>
      </c>
      <c r="K3600" s="367">
        <v>35333.333333333263</v>
      </c>
      <c r="L3600" s="384">
        <v>11789.651668595374</v>
      </c>
      <c r="M3600" s="367">
        <v>582.99999999999886</v>
      </c>
      <c r="N3600" s="367">
        <v>583</v>
      </c>
      <c r="O3600" s="384">
        <v>-379.97876472829495</v>
      </c>
      <c r="P3600" s="367">
        <v>8.4535</v>
      </c>
      <c r="Q3600" s="367">
        <v>583</v>
      </c>
      <c r="R3600" s="384">
        <v>355.27613662416957</v>
      </c>
      <c r="S3600" s="367">
        <v>8.161999999999999</v>
      </c>
      <c r="T3600" s="367">
        <v>20103.448275862036</v>
      </c>
      <c r="U3600" s="384">
        <v>1154.5510652486503</v>
      </c>
      <c r="V3600" s="367">
        <v>582.99999999999909</v>
      </c>
      <c r="W3600" s="367">
        <v>971666.66666665871</v>
      </c>
      <c r="X3600" s="384">
        <v>46000.823308541294</v>
      </c>
      <c r="Y3600" s="386">
        <v>582.99999999999523</v>
      </c>
      <c r="Z3600" s="367"/>
      <c r="AA3600" s="367"/>
      <c r="AB3600" s="367"/>
      <c r="AC3600" s="367"/>
      <c r="AD3600" s="367"/>
      <c r="AE3600" s="367"/>
      <c r="AF3600" s="367"/>
      <c r="AG3600" s="367"/>
      <c r="AH3600" s="367"/>
      <c r="AI3600" s="367"/>
      <c r="AJ3600" s="367"/>
      <c r="AK3600" s="367"/>
      <c r="AL3600" s="367"/>
      <c r="AM3600" s="367"/>
      <c r="AN3600" s="367"/>
      <c r="AO3600" s="367"/>
      <c r="AP3600" s="367"/>
      <c r="AQ3600" s="367"/>
      <c r="AR3600" s="367"/>
      <c r="AS3600" s="367"/>
      <c r="AT3600" s="367"/>
    </row>
    <row r="3601" spans="2:46" ht="13.8">
      <c r="B3601" s="26">
        <v>97.333333333333911</v>
      </c>
      <c r="C3601" s="363">
        <v>202.99688205170531</v>
      </c>
      <c r="D3601" s="367">
        <v>584.00000000000352</v>
      </c>
      <c r="E3601" s="367">
        <v>27162.790697674576</v>
      </c>
      <c r="F3601" s="367">
        <v>-44546.777244550736</v>
      </c>
      <c r="G3601" s="367">
        <v>584.00000000000341</v>
      </c>
      <c r="H3601" s="367">
        <v>146000</v>
      </c>
      <c r="I3601" s="384">
        <v>-550957.67917970289</v>
      </c>
      <c r="J3601" s="367">
        <v>584</v>
      </c>
      <c r="K3601" s="367">
        <v>35393.939393939327</v>
      </c>
      <c r="L3601" s="384">
        <v>11739.186211257012</v>
      </c>
      <c r="M3601" s="367">
        <v>583.99999999999898</v>
      </c>
      <c r="N3601" s="367">
        <v>584</v>
      </c>
      <c r="O3601" s="384">
        <v>-381.77477740583947</v>
      </c>
      <c r="P3601" s="367">
        <v>8.468</v>
      </c>
      <c r="Q3601" s="367">
        <v>584</v>
      </c>
      <c r="R3601" s="384">
        <v>355.34549489822098</v>
      </c>
      <c r="S3601" s="367">
        <v>8.1759999999999984</v>
      </c>
      <c r="T3601" s="367">
        <v>20137.931034482724</v>
      </c>
      <c r="U3601" s="384">
        <v>1084.8770890814681</v>
      </c>
      <c r="V3601" s="367">
        <v>583.99999999999898</v>
      </c>
      <c r="W3601" s="367">
        <v>973333.33333332534</v>
      </c>
      <c r="X3601" s="384">
        <v>46077.062393265311</v>
      </c>
      <c r="Y3601" s="386">
        <v>583.99999999999523</v>
      </c>
      <c r="Z3601" s="367"/>
      <c r="AA3601" s="367"/>
      <c r="AB3601" s="367"/>
      <c r="AC3601" s="367"/>
      <c r="AD3601" s="367"/>
      <c r="AE3601" s="367"/>
      <c r="AF3601" s="367"/>
      <c r="AG3601" s="367"/>
      <c r="AH3601" s="367"/>
      <c r="AI3601" s="367"/>
      <c r="AJ3601" s="367"/>
      <c r="AK3601" s="367"/>
      <c r="AL3601" s="367"/>
      <c r="AM3601" s="367"/>
      <c r="AN3601" s="367"/>
      <c r="AO3601" s="367"/>
      <c r="AP3601" s="367"/>
      <c r="AQ3601" s="367"/>
      <c r="AR3601" s="367"/>
      <c r="AS3601" s="367"/>
      <c r="AT3601" s="367"/>
    </row>
    <row r="3602" spans="2:46" ht="13.8">
      <c r="B3602" s="26">
        <v>97.500000000000583</v>
      </c>
      <c r="C3602" s="363">
        <v>203.34403555756327</v>
      </c>
      <c r="D3602" s="367">
        <v>585.00000000000352</v>
      </c>
      <c r="E3602" s="367">
        <v>27209.302325581553</v>
      </c>
      <c r="F3602" s="367">
        <v>-44715.561724553787</v>
      </c>
      <c r="G3602" s="367">
        <v>585.00000000000341</v>
      </c>
      <c r="H3602" s="367">
        <v>146250</v>
      </c>
      <c r="I3602" s="384">
        <v>-552990.15649851901</v>
      </c>
      <c r="J3602" s="367">
        <v>585</v>
      </c>
      <c r="K3602" s="367">
        <v>35454.54545454539</v>
      </c>
      <c r="L3602" s="384">
        <v>11688.478672259684</v>
      </c>
      <c r="M3602" s="367">
        <v>584.99999999999898</v>
      </c>
      <c r="N3602" s="367">
        <v>585</v>
      </c>
      <c r="O3602" s="384">
        <v>-383.57470874116672</v>
      </c>
      <c r="P3602" s="367">
        <v>8.4824999999999999</v>
      </c>
      <c r="Q3602" s="367">
        <v>585</v>
      </c>
      <c r="R3602" s="384">
        <v>355.41300373817586</v>
      </c>
      <c r="S3602" s="367">
        <v>8.19</v>
      </c>
      <c r="T3602" s="367">
        <v>20172.413793103413</v>
      </c>
      <c r="U3602" s="384">
        <v>1014.9577213450992</v>
      </c>
      <c r="V3602" s="367">
        <v>584.99999999999898</v>
      </c>
      <c r="W3602" s="367">
        <v>974999.99999999197</v>
      </c>
      <c r="X3602" s="384">
        <v>46153.292352793047</v>
      </c>
      <c r="Y3602" s="386">
        <v>584.99999999999523</v>
      </c>
      <c r="Z3602" s="367"/>
      <c r="AA3602" s="367"/>
      <c r="AB3602" s="367"/>
      <c r="AC3602" s="367"/>
      <c r="AD3602" s="367"/>
      <c r="AE3602" s="367"/>
      <c r="AF3602" s="367"/>
      <c r="AG3602" s="367"/>
      <c r="AH3602" s="367"/>
      <c r="AI3602" s="367"/>
      <c r="AJ3602" s="367"/>
      <c r="AK3602" s="367"/>
      <c r="AL3602" s="367"/>
      <c r="AM3602" s="367"/>
      <c r="AN3602" s="367"/>
      <c r="AO3602" s="367"/>
      <c r="AP3602" s="367"/>
      <c r="AQ3602" s="367"/>
      <c r="AR3602" s="367"/>
      <c r="AS3602" s="367"/>
      <c r="AT3602" s="367"/>
    </row>
    <row r="3603" spans="2:46" ht="13.8">
      <c r="B3603" s="26">
        <v>97.666666666667254</v>
      </c>
      <c r="C3603" s="363">
        <v>203.69118754583178</v>
      </c>
      <c r="D3603" s="367">
        <v>586.00000000000352</v>
      </c>
      <c r="E3603" s="367">
        <v>27255.81395348853</v>
      </c>
      <c r="F3603" s="367">
        <v>-44884.662463537505</v>
      </c>
      <c r="G3603" s="367">
        <v>586.00000000000341</v>
      </c>
      <c r="H3603" s="367">
        <v>146500</v>
      </c>
      <c r="I3603" s="384">
        <v>-555026.35708788328</v>
      </c>
      <c r="J3603" s="367">
        <v>586</v>
      </c>
      <c r="K3603" s="367">
        <v>35515.151515151454</v>
      </c>
      <c r="L3603" s="384">
        <v>11637.529051603377</v>
      </c>
      <c r="M3603" s="367">
        <v>585.99999999999909</v>
      </c>
      <c r="N3603" s="367">
        <v>586</v>
      </c>
      <c r="O3603" s="384">
        <v>-385.3785587342764</v>
      </c>
      <c r="P3603" s="367">
        <v>8.4969999999999999</v>
      </c>
      <c r="Q3603" s="367">
        <v>586</v>
      </c>
      <c r="R3603" s="384">
        <v>355.47866314403427</v>
      </c>
      <c r="S3603" s="367">
        <v>8.2039999999999988</v>
      </c>
      <c r="T3603" s="367">
        <v>20206.896551724101</v>
      </c>
      <c r="U3603" s="384">
        <v>944.79296203955153</v>
      </c>
      <c r="V3603" s="367">
        <v>585.99999999999898</v>
      </c>
      <c r="W3603" s="367">
        <v>976666.6666666586</v>
      </c>
      <c r="X3603" s="384">
        <v>46229.513187124488</v>
      </c>
      <c r="Y3603" s="386">
        <v>585.99999999999511</v>
      </c>
      <c r="Z3603" s="367"/>
      <c r="AA3603" s="367"/>
      <c r="AB3603" s="367"/>
      <c r="AC3603" s="367"/>
      <c r="AD3603" s="367"/>
      <c r="AE3603" s="367"/>
      <c r="AF3603" s="367"/>
      <c r="AG3603" s="367"/>
      <c r="AH3603" s="367"/>
      <c r="AI3603" s="367"/>
      <c r="AJ3603" s="367"/>
      <c r="AK3603" s="367"/>
      <c r="AL3603" s="367"/>
      <c r="AM3603" s="367"/>
      <c r="AN3603" s="367"/>
      <c r="AO3603" s="367"/>
      <c r="AP3603" s="367"/>
      <c r="AQ3603" s="367"/>
      <c r="AR3603" s="367"/>
      <c r="AS3603" s="367"/>
      <c r="AT3603" s="367"/>
    </row>
    <row r="3604" spans="2:46" ht="13.8">
      <c r="B3604" s="26">
        <v>97.833333333333925</v>
      </c>
      <c r="C3604" s="363">
        <v>204.03833801651083</v>
      </c>
      <c r="D3604" s="367">
        <v>587.00000000000352</v>
      </c>
      <c r="E3604" s="367">
        <v>27302.325581395507</v>
      </c>
      <c r="F3604" s="367">
        <v>-45054.079461501889</v>
      </c>
      <c r="G3604" s="367">
        <v>587.00000000000341</v>
      </c>
      <c r="H3604" s="367">
        <v>146750</v>
      </c>
      <c r="I3604" s="384">
        <v>-557066.28094779549</v>
      </c>
      <c r="J3604" s="367">
        <v>587</v>
      </c>
      <c r="K3604" s="367">
        <v>35575.757575757518</v>
      </c>
      <c r="L3604" s="384">
        <v>11586.337349288102</v>
      </c>
      <c r="M3604" s="367">
        <v>586.99999999999909</v>
      </c>
      <c r="N3604" s="367">
        <v>587</v>
      </c>
      <c r="O3604" s="384">
        <v>-387.18632738516879</v>
      </c>
      <c r="P3604" s="367">
        <v>8.5114999999999998</v>
      </c>
      <c r="Q3604" s="367">
        <v>587</v>
      </c>
      <c r="R3604" s="384">
        <v>355.54247311579621</v>
      </c>
      <c r="S3604" s="367">
        <v>8.218</v>
      </c>
      <c r="T3604" s="367">
        <v>20241.37931034479</v>
      </c>
      <c r="U3604" s="384">
        <v>874.38281116483313</v>
      </c>
      <c r="V3604" s="367">
        <v>586.99999999999886</v>
      </c>
      <c r="W3604" s="367">
        <v>978333.33333332522</v>
      </c>
      <c r="X3604" s="384">
        <v>46305.724896259657</v>
      </c>
      <c r="Y3604" s="386">
        <v>586.99999999999511</v>
      </c>
      <c r="Z3604" s="367"/>
      <c r="AA3604" s="367"/>
      <c r="AB3604" s="367"/>
      <c r="AC3604" s="367"/>
      <c r="AD3604" s="367"/>
      <c r="AE3604" s="367"/>
      <c r="AF3604" s="367"/>
      <c r="AG3604" s="367"/>
      <c r="AH3604" s="367"/>
      <c r="AI3604" s="367"/>
      <c r="AJ3604" s="367"/>
      <c r="AK3604" s="367"/>
      <c r="AL3604" s="367"/>
      <c r="AM3604" s="367"/>
      <c r="AN3604" s="367"/>
      <c r="AO3604" s="367"/>
      <c r="AP3604" s="367"/>
      <c r="AQ3604" s="367"/>
      <c r="AR3604" s="367"/>
      <c r="AS3604" s="367"/>
      <c r="AT3604" s="367"/>
    </row>
    <row r="3605" spans="2:46" ht="13.8">
      <c r="B3605" s="26">
        <v>98.000000000000597</v>
      </c>
      <c r="C3605" s="363">
        <v>204.38548696960049</v>
      </c>
      <c r="D3605" s="367">
        <v>588.00000000000364</v>
      </c>
      <c r="E3605" s="367">
        <v>27348.837209302485</v>
      </c>
      <c r="F3605" s="367">
        <v>-45223.812718446934</v>
      </c>
      <c r="G3605" s="367">
        <v>588.00000000000341</v>
      </c>
      <c r="H3605" s="367">
        <v>147000</v>
      </c>
      <c r="I3605" s="384">
        <v>-559109.92807825573</v>
      </c>
      <c r="J3605" s="367">
        <v>588</v>
      </c>
      <c r="K3605" s="367">
        <v>35636.363636363581</v>
      </c>
      <c r="L3605" s="384">
        <v>11534.903565313853</v>
      </c>
      <c r="M3605" s="367">
        <v>587.9999999999992</v>
      </c>
      <c r="N3605" s="367">
        <v>588</v>
      </c>
      <c r="O3605" s="384">
        <v>-388.99801469384374</v>
      </c>
      <c r="P3605" s="367">
        <v>8.5259999999999998</v>
      </c>
      <c r="Q3605" s="367">
        <v>588</v>
      </c>
      <c r="R3605" s="384">
        <v>355.60443365346157</v>
      </c>
      <c r="S3605" s="367">
        <v>8.2319999999999993</v>
      </c>
      <c r="T3605" s="367">
        <v>20275.862068965478</v>
      </c>
      <c r="U3605" s="384">
        <v>803.72726872092812</v>
      </c>
      <c r="V3605" s="367">
        <v>587.99999999999886</v>
      </c>
      <c r="W3605" s="367">
        <v>979999.99999999185</v>
      </c>
      <c r="X3605" s="384">
        <v>46381.92748019853</v>
      </c>
      <c r="Y3605" s="386">
        <v>587.99999999999511</v>
      </c>
      <c r="Z3605" s="367"/>
      <c r="AA3605" s="367"/>
      <c r="AB3605" s="367"/>
      <c r="AC3605" s="367"/>
      <c r="AD3605" s="367"/>
      <c r="AE3605" s="367"/>
      <c r="AF3605" s="367"/>
      <c r="AG3605" s="367"/>
      <c r="AH3605" s="367"/>
      <c r="AI3605" s="367"/>
      <c r="AJ3605" s="367"/>
      <c r="AK3605" s="367"/>
      <c r="AL3605" s="367"/>
      <c r="AM3605" s="367"/>
      <c r="AN3605" s="367"/>
      <c r="AO3605" s="367"/>
      <c r="AP3605" s="367"/>
      <c r="AQ3605" s="367"/>
      <c r="AR3605" s="367"/>
      <c r="AS3605" s="367"/>
      <c r="AT3605" s="367"/>
    </row>
    <row r="3606" spans="2:46" ht="13.8">
      <c r="B3606" s="26">
        <v>98.166666666667268</v>
      </c>
      <c r="C3606" s="363">
        <v>204.73263440510061</v>
      </c>
      <c r="D3606" s="367">
        <v>589.00000000000364</v>
      </c>
      <c r="E3606" s="367">
        <v>27395.348837209462</v>
      </c>
      <c r="F3606" s="367">
        <v>-45393.862234372646</v>
      </c>
      <c r="G3606" s="367">
        <v>589.00000000000341</v>
      </c>
      <c r="H3606" s="367">
        <v>147250</v>
      </c>
      <c r="I3606" s="384">
        <v>-561157.2984792639</v>
      </c>
      <c r="J3606" s="367">
        <v>589</v>
      </c>
      <c r="K3606" s="367">
        <v>35696.969696969645</v>
      </c>
      <c r="L3606" s="384">
        <v>11483.22769968063</v>
      </c>
      <c r="M3606" s="367">
        <v>588.9999999999992</v>
      </c>
      <c r="N3606" s="367">
        <v>589</v>
      </c>
      <c r="O3606" s="384">
        <v>-390.8136206603013</v>
      </c>
      <c r="P3606" s="367">
        <v>8.5404999999999998</v>
      </c>
      <c r="Q3606" s="367">
        <v>589</v>
      </c>
      <c r="R3606" s="384">
        <v>355.66454475703046</v>
      </c>
      <c r="S3606" s="367">
        <v>8.2460000000000004</v>
      </c>
      <c r="T3606" s="367">
        <v>20310.344827586167</v>
      </c>
      <c r="U3606" s="384">
        <v>732.82633470784413</v>
      </c>
      <c r="V3606" s="367">
        <v>588.99999999999886</v>
      </c>
      <c r="W3606" s="367">
        <v>981666.66666665848</v>
      </c>
      <c r="X3606" s="384">
        <v>46458.120938941131</v>
      </c>
      <c r="Y3606" s="386">
        <v>588.99999999999511</v>
      </c>
      <c r="Z3606" s="367"/>
      <c r="AA3606" s="367"/>
      <c r="AB3606" s="367"/>
      <c r="AC3606" s="367"/>
      <c r="AD3606" s="367"/>
      <c r="AE3606" s="367"/>
      <c r="AF3606" s="367"/>
      <c r="AG3606" s="367"/>
      <c r="AH3606" s="367"/>
      <c r="AI3606" s="367"/>
      <c r="AJ3606" s="367"/>
      <c r="AK3606" s="367"/>
      <c r="AL3606" s="367"/>
      <c r="AM3606" s="367"/>
      <c r="AN3606" s="367"/>
      <c r="AO3606" s="367"/>
      <c r="AP3606" s="367"/>
      <c r="AQ3606" s="367"/>
      <c r="AR3606" s="367"/>
      <c r="AS3606" s="367"/>
      <c r="AT3606" s="367"/>
    </row>
    <row r="3607" spans="2:46" ht="13.8">
      <c r="B3607" s="26">
        <v>98.33333333333394</v>
      </c>
      <c r="C3607" s="363">
        <v>205.07978032301131</v>
      </c>
      <c r="D3607" s="367">
        <v>590.00000000000364</v>
      </c>
      <c r="E3607" s="367">
        <v>27441.860465116439</v>
      </c>
      <c r="F3607" s="367">
        <v>-45564.228009279039</v>
      </c>
      <c r="G3607" s="367">
        <v>590.00000000000341</v>
      </c>
      <c r="H3607" s="367">
        <v>147500</v>
      </c>
      <c r="I3607" s="384">
        <v>-563208.39215082012</v>
      </c>
      <c r="J3607" s="367">
        <v>590</v>
      </c>
      <c r="K3607" s="367">
        <v>35757.575757575709</v>
      </c>
      <c r="L3607" s="384">
        <v>11431.309752388439</v>
      </c>
      <c r="M3607" s="367">
        <v>589.9999999999992</v>
      </c>
      <c r="N3607" s="367">
        <v>590</v>
      </c>
      <c r="O3607" s="384">
        <v>-392.63314528454151</v>
      </c>
      <c r="P3607" s="367">
        <v>8.5549999999999997</v>
      </c>
      <c r="Q3607" s="367">
        <v>590</v>
      </c>
      <c r="R3607" s="384">
        <v>355.72280642650287</v>
      </c>
      <c r="S3607" s="367">
        <v>8.26</v>
      </c>
      <c r="T3607" s="367">
        <v>20344.827586206855</v>
      </c>
      <c r="U3607" s="384">
        <v>661.68000912558944</v>
      </c>
      <c r="V3607" s="367">
        <v>589.99999999999875</v>
      </c>
      <c r="W3607" s="367">
        <v>983333.33333332511</v>
      </c>
      <c r="X3607" s="384">
        <v>46534.305272487451</v>
      </c>
      <c r="Y3607" s="386">
        <v>589.99999999999511</v>
      </c>
      <c r="Z3607" s="367"/>
      <c r="AA3607" s="367"/>
      <c r="AB3607" s="367"/>
      <c r="AC3607" s="367"/>
      <c r="AD3607" s="367"/>
      <c r="AE3607" s="367"/>
      <c r="AF3607" s="367"/>
      <c r="AG3607" s="367"/>
      <c r="AH3607" s="367"/>
      <c r="AI3607" s="367"/>
      <c r="AJ3607" s="367"/>
      <c r="AK3607" s="367"/>
      <c r="AL3607" s="367"/>
      <c r="AM3607" s="367"/>
      <c r="AN3607" s="367"/>
      <c r="AO3607" s="367"/>
      <c r="AP3607" s="367"/>
      <c r="AQ3607" s="367"/>
      <c r="AR3607" s="367"/>
      <c r="AS3607" s="367"/>
      <c r="AT3607" s="367"/>
    </row>
    <row r="3608" spans="2:46" ht="13.8">
      <c r="B3608" s="26">
        <v>98.500000000000611</v>
      </c>
      <c r="C3608" s="363">
        <v>205.42692472333252</v>
      </c>
      <c r="D3608" s="367">
        <v>591.00000000000364</v>
      </c>
      <c r="E3608" s="367">
        <v>27488.372093023416</v>
      </c>
      <c r="F3608" s="367">
        <v>-45734.910043166077</v>
      </c>
      <c r="G3608" s="367">
        <v>591.00000000000341</v>
      </c>
      <c r="H3608" s="367">
        <v>147750</v>
      </c>
      <c r="I3608" s="384">
        <v>-565263.20909292425</v>
      </c>
      <c r="J3608" s="367">
        <v>591</v>
      </c>
      <c r="K3608" s="367">
        <v>35818.181818181773</v>
      </c>
      <c r="L3608" s="384">
        <v>11379.149723437269</v>
      </c>
      <c r="M3608" s="367">
        <v>590.99999999999932</v>
      </c>
      <c r="N3608" s="367">
        <v>591</v>
      </c>
      <c r="O3608" s="384">
        <v>-394.45658856656451</v>
      </c>
      <c r="P3608" s="367">
        <v>8.5695000000000014</v>
      </c>
      <c r="Q3608" s="367">
        <v>591</v>
      </c>
      <c r="R3608" s="384">
        <v>355.7792186618787</v>
      </c>
      <c r="S3608" s="367">
        <v>8.2740000000000009</v>
      </c>
      <c r="T3608" s="367">
        <v>20379.310344827543</v>
      </c>
      <c r="U3608" s="384">
        <v>590.28829197414791</v>
      </c>
      <c r="V3608" s="367">
        <v>590.99999999999875</v>
      </c>
      <c r="W3608" s="367">
        <v>984999.99999999173</v>
      </c>
      <c r="X3608" s="384">
        <v>46610.480480837476</v>
      </c>
      <c r="Y3608" s="386">
        <v>590.999999999995</v>
      </c>
      <c r="Z3608" s="367"/>
      <c r="AA3608" s="367"/>
      <c r="AB3608" s="367"/>
      <c r="AC3608" s="367"/>
      <c r="AD3608" s="367"/>
      <c r="AE3608" s="367"/>
      <c r="AF3608" s="367"/>
      <c r="AG3608" s="367"/>
      <c r="AH3608" s="367"/>
      <c r="AI3608" s="367"/>
      <c r="AJ3608" s="367"/>
      <c r="AK3608" s="367"/>
      <c r="AL3608" s="367"/>
      <c r="AM3608" s="367"/>
      <c r="AN3608" s="367"/>
      <c r="AO3608" s="367"/>
      <c r="AP3608" s="367"/>
      <c r="AQ3608" s="367"/>
      <c r="AR3608" s="367"/>
      <c r="AS3608" s="367"/>
      <c r="AT3608" s="367"/>
    </row>
    <row r="3609" spans="2:46" ht="13.8">
      <c r="B3609" s="26">
        <v>98.666666666667282</v>
      </c>
      <c r="C3609" s="363">
        <v>205.77406760606436</v>
      </c>
      <c r="D3609" s="367">
        <v>592.00000000000375</v>
      </c>
      <c r="E3609" s="367">
        <v>27534.883720930393</v>
      </c>
      <c r="F3609" s="367">
        <v>-45905.908336033812</v>
      </c>
      <c r="G3609" s="367">
        <v>592.00000000000352</v>
      </c>
      <c r="H3609" s="367">
        <v>148000</v>
      </c>
      <c r="I3609" s="384">
        <v>-567321.74930557655</v>
      </c>
      <c r="J3609" s="367">
        <v>592</v>
      </c>
      <c r="K3609" s="367">
        <v>35878.787878787836</v>
      </c>
      <c r="L3609" s="384">
        <v>11326.747612827132</v>
      </c>
      <c r="M3609" s="367">
        <v>591.99999999999932</v>
      </c>
      <c r="N3609" s="367">
        <v>592</v>
      </c>
      <c r="O3609" s="384">
        <v>-396.28395050636971</v>
      </c>
      <c r="P3609" s="367">
        <v>8.5839999999999996</v>
      </c>
      <c r="Q3609" s="367">
        <v>592</v>
      </c>
      <c r="R3609" s="384">
        <v>355.83378146315806</v>
      </c>
      <c r="S3609" s="367">
        <v>8.2880000000000003</v>
      </c>
      <c r="T3609" s="367">
        <v>20413.793103448232</v>
      </c>
      <c r="U3609" s="384">
        <v>518.65118325352762</v>
      </c>
      <c r="V3609" s="367">
        <v>591.99999999999875</v>
      </c>
      <c r="W3609" s="367">
        <v>986666.66666665836</v>
      </c>
      <c r="X3609" s="384">
        <v>46686.646563991235</v>
      </c>
      <c r="Y3609" s="386">
        <v>591.999999999995</v>
      </c>
      <c r="Z3609" s="367"/>
      <c r="AA3609" s="367"/>
      <c r="AB3609" s="367"/>
      <c r="AC3609" s="367"/>
      <c r="AD3609" s="367"/>
      <c r="AE3609" s="367"/>
      <c r="AF3609" s="367"/>
      <c r="AG3609" s="367"/>
      <c r="AH3609" s="367"/>
      <c r="AI3609" s="367"/>
      <c r="AJ3609" s="367"/>
      <c r="AK3609" s="367"/>
      <c r="AL3609" s="367"/>
      <c r="AM3609" s="367"/>
      <c r="AN3609" s="367"/>
      <c r="AO3609" s="367"/>
      <c r="AP3609" s="367"/>
      <c r="AQ3609" s="367"/>
      <c r="AR3609" s="367"/>
      <c r="AS3609" s="367"/>
      <c r="AT3609" s="367"/>
    </row>
    <row r="3610" spans="2:46" ht="13.8">
      <c r="B3610" s="26">
        <v>98.833333333333954</v>
      </c>
      <c r="C3610" s="363">
        <v>206.12120897120664</v>
      </c>
      <c r="D3610" s="367">
        <v>593.00000000000375</v>
      </c>
      <c r="E3610" s="367">
        <v>27581.39534883737</v>
      </c>
      <c r="F3610" s="367">
        <v>-46077.222887882177</v>
      </c>
      <c r="G3610" s="367">
        <v>593.00000000000352</v>
      </c>
      <c r="H3610" s="367">
        <v>148250</v>
      </c>
      <c r="I3610" s="384">
        <v>-569384.01278877666</v>
      </c>
      <c r="J3610" s="367">
        <v>593</v>
      </c>
      <c r="K3610" s="367">
        <v>35939.3939393939</v>
      </c>
      <c r="L3610" s="384">
        <v>11274.103420558018</v>
      </c>
      <c r="M3610" s="367">
        <v>592.99999999999943</v>
      </c>
      <c r="N3610" s="367">
        <v>593</v>
      </c>
      <c r="O3610" s="384">
        <v>-398.11523110395774</v>
      </c>
      <c r="P3610" s="367">
        <v>8.5984999999999996</v>
      </c>
      <c r="Q3610" s="367">
        <v>593</v>
      </c>
      <c r="R3610" s="384">
        <v>355.88649483034095</v>
      </c>
      <c r="S3610" s="367">
        <v>8.3019999999999996</v>
      </c>
      <c r="T3610" s="367">
        <v>20448.27586206892</v>
      </c>
      <c r="U3610" s="384">
        <v>446.76868296373675</v>
      </c>
      <c r="V3610" s="367">
        <v>592.99999999999864</v>
      </c>
      <c r="W3610" s="367">
        <v>988333.33333332499</v>
      </c>
      <c r="X3610" s="384">
        <v>46762.803521948699</v>
      </c>
      <c r="Y3610" s="386">
        <v>592.999999999995</v>
      </c>
      <c r="Z3610" s="367"/>
      <c r="AA3610" s="367"/>
      <c r="AB3610" s="367"/>
      <c r="AC3610" s="367"/>
      <c r="AD3610" s="367"/>
      <c r="AE3610" s="367"/>
      <c r="AF3610" s="367"/>
      <c r="AG3610" s="367"/>
      <c r="AH3610" s="367"/>
      <c r="AI3610" s="367"/>
      <c r="AJ3610" s="367"/>
      <c r="AK3610" s="367"/>
      <c r="AL3610" s="367"/>
      <c r="AM3610" s="367"/>
      <c r="AN3610" s="367"/>
      <c r="AO3610" s="367"/>
      <c r="AP3610" s="367"/>
      <c r="AQ3610" s="367"/>
      <c r="AR3610" s="367"/>
      <c r="AS3610" s="367"/>
      <c r="AT3610" s="367"/>
    </row>
    <row r="3611" spans="2:46" ht="13.8">
      <c r="B3611" s="26">
        <v>99.000000000000625</v>
      </c>
      <c r="C3611" s="363">
        <v>206.46834881875955</v>
      </c>
      <c r="D3611" s="367">
        <v>594.00000000000375</v>
      </c>
      <c r="E3611" s="367">
        <v>27627.906976744347</v>
      </c>
      <c r="F3611" s="367">
        <v>-46248.853698711217</v>
      </c>
      <c r="G3611" s="367">
        <v>594.00000000000352</v>
      </c>
      <c r="H3611" s="367">
        <v>148500</v>
      </c>
      <c r="I3611" s="384">
        <v>-571449.99954252504</v>
      </c>
      <c r="J3611" s="367">
        <v>594</v>
      </c>
      <c r="K3611" s="367">
        <v>35999.999999999964</v>
      </c>
      <c r="L3611" s="384">
        <v>11221.217146629933</v>
      </c>
      <c r="M3611" s="367">
        <v>593.99999999999943</v>
      </c>
      <c r="N3611" s="367">
        <v>594</v>
      </c>
      <c r="O3611" s="384">
        <v>-399.95043035932861</v>
      </c>
      <c r="P3611" s="367">
        <v>8.6130000000000013</v>
      </c>
      <c r="Q3611" s="367">
        <v>594</v>
      </c>
      <c r="R3611" s="384">
        <v>355.93735876342737</v>
      </c>
      <c r="S3611" s="367">
        <v>8.3160000000000007</v>
      </c>
      <c r="T3611" s="367">
        <v>20482.758620689609</v>
      </c>
      <c r="U3611" s="384">
        <v>374.64079110475882</v>
      </c>
      <c r="V3611" s="367">
        <v>593.99999999999864</v>
      </c>
      <c r="W3611" s="367">
        <v>989999.99999999162</v>
      </c>
      <c r="X3611" s="384">
        <v>46838.951354709883</v>
      </c>
      <c r="Y3611" s="386">
        <v>593.999999999995</v>
      </c>
      <c r="Z3611" s="367"/>
      <c r="AA3611" s="367"/>
      <c r="AB3611" s="367"/>
      <c r="AC3611" s="367"/>
      <c r="AD3611" s="367"/>
      <c r="AE3611" s="367"/>
      <c r="AF3611" s="367"/>
      <c r="AG3611" s="367"/>
      <c r="AH3611" s="367"/>
      <c r="AI3611" s="367"/>
      <c r="AJ3611" s="367"/>
      <c r="AK3611" s="367"/>
      <c r="AL3611" s="367"/>
      <c r="AM3611" s="367"/>
      <c r="AN3611" s="367"/>
      <c r="AO3611" s="367"/>
      <c r="AP3611" s="367"/>
      <c r="AQ3611" s="367"/>
      <c r="AR3611" s="367"/>
      <c r="AS3611" s="367"/>
      <c r="AT3611" s="367"/>
    </row>
    <row r="3612" spans="2:46" ht="13.8">
      <c r="B3612" s="26">
        <v>99.166666666667297</v>
      </c>
      <c r="C3612" s="363">
        <v>206.81548714872295</v>
      </c>
      <c r="D3612" s="367">
        <v>595.00000000000375</v>
      </c>
      <c r="E3612" s="367">
        <v>27674.418604651324</v>
      </c>
      <c r="F3612" s="367">
        <v>-46420.80076852093</v>
      </c>
      <c r="G3612" s="367">
        <v>595.00000000000352</v>
      </c>
      <c r="H3612" s="367">
        <v>148750</v>
      </c>
      <c r="I3612" s="384">
        <v>-573519.70956682111</v>
      </c>
      <c r="J3612" s="367">
        <v>595</v>
      </c>
      <c r="K3612" s="367">
        <v>36060.606060606027</v>
      </c>
      <c r="L3612" s="384">
        <v>11168.088791042874</v>
      </c>
      <c r="M3612" s="367">
        <v>594.99999999999955</v>
      </c>
      <c r="N3612" s="367">
        <v>595</v>
      </c>
      <c r="O3612" s="384">
        <v>-401.78954827248162</v>
      </c>
      <c r="P3612" s="367">
        <v>8.6274999999999995</v>
      </c>
      <c r="Q3612" s="367">
        <v>595</v>
      </c>
      <c r="R3612" s="384">
        <v>355.9863732624172</v>
      </c>
      <c r="S3612" s="367">
        <v>8.33</v>
      </c>
      <c r="T3612" s="367">
        <v>20517.241379310297</v>
      </c>
      <c r="U3612" s="384">
        <v>302.26750767660218</v>
      </c>
      <c r="V3612" s="367">
        <v>594.99999999999864</v>
      </c>
      <c r="W3612" s="367">
        <v>991666.66666665825</v>
      </c>
      <c r="X3612" s="384">
        <v>46915.090062274779</v>
      </c>
      <c r="Y3612" s="386">
        <v>594.99999999999488</v>
      </c>
      <c r="Z3612" s="367"/>
      <c r="AA3612" s="367"/>
      <c r="AB3612" s="367"/>
      <c r="AC3612" s="367"/>
      <c r="AD3612" s="367"/>
      <c r="AE3612" s="367"/>
      <c r="AF3612" s="367"/>
      <c r="AG3612" s="367"/>
      <c r="AH3612" s="367"/>
      <c r="AI3612" s="367"/>
      <c r="AJ3612" s="367"/>
      <c r="AK3612" s="367"/>
      <c r="AL3612" s="367"/>
      <c r="AM3612" s="367"/>
      <c r="AN3612" s="367"/>
      <c r="AO3612" s="367"/>
      <c r="AP3612" s="367"/>
      <c r="AQ3612" s="367"/>
      <c r="AR3612" s="367"/>
      <c r="AS3612" s="367"/>
      <c r="AT3612" s="367"/>
    </row>
    <row r="3613" spans="2:46" ht="13.8">
      <c r="B3613" s="26">
        <v>99.333333333333968</v>
      </c>
      <c r="C3613" s="363">
        <v>207.16262396109695</v>
      </c>
      <c r="D3613" s="367">
        <v>596.00000000000387</v>
      </c>
      <c r="E3613" s="367">
        <v>27720.930232558301</v>
      </c>
      <c r="F3613" s="367">
        <v>-46593.064097311297</v>
      </c>
      <c r="G3613" s="367">
        <v>596.00000000000352</v>
      </c>
      <c r="H3613" s="367">
        <v>149000</v>
      </c>
      <c r="I3613" s="384">
        <v>-575593.14286166534</v>
      </c>
      <c r="J3613" s="367">
        <v>596</v>
      </c>
      <c r="K3613" s="367">
        <v>36121.212121212091</v>
      </c>
      <c r="L3613" s="384">
        <v>11114.718353796847</v>
      </c>
      <c r="M3613" s="367">
        <v>595.99999999999955</v>
      </c>
      <c r="N3613" s="367">
        <v>596</v>
      </c>
      <c r="O3613" s="384">
        <v>-403.63258484341765</v>
      </c>
      <c r="P3613" s="367">
        <v>8.6420000000000012</v>
      </c>
      <c r="Q3613" s="367">
        <v>596</v>
      </c>
      <c r="R3613" s="384">
        <v>356.03353832731057</v>
      </c>
      <c r="S3613" s="367">
        <v>8.3440000000000012</v>
      </c>
      <c r="T3613" s="367">
        <v>20551.724137930985</v>
      </c>
      <c r="U3613" s="384">
        <v>229.64883267927505</v>
      </c>
      <c r="V3613" s="367">
        <v>595.99999999999852</v>
      </c>
      <c r="W3613" s="367">
        <v>993333.33333332487</v>
      </c>
      <c r="X3613" s="384">
        <v>46991.219644643403</v>
      </c>
      <c r="Y3613" s="386">
        <v>595.99999999999488</v>
      </c>
      <c r="Z3613" s="367"/>
      <c r="AA3613" s="367"/>
      <c r="AB3613" s="367"/>
      <c r="AC3613" s="367"/>
      <c r="AD3613" s="367"/>
      <c r="AE3613" s="367"/>
      <c r="AF3613" s="367"/>
      <c r="AG3613" s="367"/>
      <c r="AH3613" s="367"/>
      <c r="AI3613" s="367"/>
      <c r="AJ3613" s="367"/>
      <c r="AK3613" s="367"/>
      <c r="AL3613" s="367"/>
      <c r="AM3613" s="367"/>
      <c r="AN3613" s="367"/>
      <c r="AO3613" s="367"/>
      <c r="AP3613" s="367"/>
      <c r="AQ3613" s="367"/>
      <c r="AR3613" s="367"/>
      <c r="AS3613" s="367"/>
      <c r="AT3613" s="367"/>
    </row>
    <row r="3614" spans="2:46" ht="13.8">
      <c r="B3614" s="26">
        <v>99.500000000000639</v>
      </c>
      <c r="C3614" s="363">
        <v>207.50975925588145</v>
      </c>
      <c r="D3614" s="367">
        <v>597.00000000000387</v>
      </c>
      <c r="E3614" s="367">
        <v>27767.441860465278</v>
      </c>
      <c r="F3614" s="367">
        <v>-46765.64368508233</v>
      </c>
      <c r="G3614" s="367">
        <v>597.00000000000352</v>
      </c>
      <c r="H3614" s="367">
        <v>149250</v>
      </c>
      <c r="I3614" s="384">
        <v>-577670.2994270575</v>
      </c>
      <c r="J3614" s="367">
        <v>597</v>
      </c>
      <c r="K3614" s="367">
        <v>36181.818181818155</v>
      </c>
      <c r="L3614" s="384">
        <v>11061.10583489184</v>
      </c>
      <c r="M3614" s="367">
        <v>596.99999999999966</v>
      </c>
      <c r="N3614" s="367">
        <v>597</v>
      </c>
      <c r="O3614" s="384">
        <v>-405.47954007213593</v>
      </c>
      <c r="P3614" s="367">
        <v>8.6564999999999994</v>
      </c>
      <c r="Q3614" s="367">
        <v>597</v>
      </c>
      <c r="R3614" s="384">
        <v>356.07885395810746</v>
      </c>
      <c r="S3614" s="367">
        <v>8.3579999999999988</v>
      </c>
      <c r="T3614" s="367">
        <v>20586.206896551674</v>
      </c>
      <c r="U3614" s="384">
        <v>156.78476611276085</v>
      </c>
      <c r="V3614" s="367">
        <v>596.99999999999852</v>
      </c>
      <c r="W3614" s="367">
        <v>994999.9999999915</v>
      </c>
      <c r="X3614" s="384">
        <v>47067.340101815731</v>
      </c>
      <c r="Y3614" s="386">
        <v>596.99999999999488</v>
      </c>
      <c r="Z3614" s="367"/>
      <c r="AA3614" s="367"/>
      <c r="AB3614" s="367"/>
      <c r="AC3614" s="367"/>
      <c r="AD3614" s="367"/>
      <c r="AE3614" s="367"/>
      <c r="AF3614" s="367"/>
      <c r="AG3614" s="367"/>
      <c r="AH3614" s="367"/>
      <c r="AI3614" s="367"/>
      <c r="AJ3614" s="367"/>
      <c r="AK3614" s="367"/>
      <c r="AL3614" s="367"/>
      <c r="AM3614" s="367"/>
      <c r="AN3614" s="367"/>
      <c r="AO3614" s="367"/>
      <c r="AP3614" s="367"/>
      <c r="AQ3614" s="367"/>
      <c r="AR3614" s="367"/>
      <c r="AS3614" s="367"/>
      <c r="AT3614" s="367"/>
    </row>
    <row r="3615" spans="2:46" ht="13.8">
      <c r="B3615" s="26">
        <v>99.666666666667311</v>
      </c>
      <c r="C3615" s="363">
        <v>207.85689303307652</v>
      </c>
      <c r="D3615" s="367">
        <v>598.00000000000387</v>
      </c>
      <c r="E3615" s="367">
        <v>27813.953488372255</v>
      </c>
      <c r="F3615" s="367">
        <v>-46938.539531834038</v>
      </c>
      <c r="G3615" s="367">
        <v>598.00000000000352</v>
      </c>
      <c r="H3615" s="367">
        <v>149500</v>
      </c>
      <c r="I3615" s="384">
        <v>-579751.17926299782</v>
      </c>
      <c r="J3615" s="367">
        <v>598</v>
      </c>
      <c r="K3615" s="367">
        <v>36242.424242424218</v>
      </c>
      <c r="L3615" s="384">
        <v>11007.251234327867</v>
      </c>
      <c r="M3615" s="367">
        <v>597.99999999999966</v>
      </c>
      <c r="N3615" s="367">
        <v>598</v>
      </c>
      <c r="O3615" s="384">
        <v>-407.33041395863694</v>
      </c>
      <c r="P3615" s="367">
        <v>8.6709999999999994</v>
      </c>
      <c r="Q3615" s="367">
        <v>598</v>
      </c>
      <c r="R3615" s="384">
        <v>356.12232015480777</v>
      </c>
      <c r="S3615" s="367">
        <v>8.3719999999999999</v>
      </c>
      <c r="T3615" s="367">
        <v>20620.689655172362</v>
      </c>
      <c r="U3615" s="384">
        <v>83.675307977067831</v>
      </c>
      <c r="V3615" s="367">
        <v>597.99999999999852</v>
      </c>
      <c r="W3615" s="367">
        <v>996666.66666665813</v>
      </c>
      <c r="X3615" s="384">
        <v>47143.451433791794</v>
      </c>
      <c r="Y3615" s="386">
        <v>597.99999999999488</v>
      </c>
      <c r="Z3615" s="367"/>
      <c r="AA3615" s="367"/>
      <c r="AB3615" s="367"/>
      <c r="AC3615" s="367"/>
      <c r="AD3615" s="367"/>
      <c r="AE3615" s="367"/>
      <c r="AF3615" s="367"/>
      <c r="AG3615" s="367"/>
      <c r="AH3615" s="367"/>
      <c r="AI3615" s="367"/>
      <c r="AJ3615" s="367"/>
      <c r="AK3615" s="367"/>
      <c r="AL3615" s="367"/>
      <c r="AM3615" s="367"/>
      <c r="AN3615" s="367"/>
      <c r="AO3615" s="367"/>
      <c r="AP3615" s="367"/>
      <c r="AQ3615" s="367"/>
      <c r="AR3615" s="367"/>
      <c r="AS3615" s="367"/>
      <c r="AT3615" s="367"/>
    </row>
    <row r="3616" spans="2:46" ht="13.8">
      <c r="B3616" s="26">
        <v>99.833333333333982</v>
      </c>
      <c r="C3616" s="363">
        <v>208.2040252926821</v>
      </c>
      <c r="D3616" s="367">
        <v>599.00000000000387</v>
      </c>
      <c r="E3616" s="367">
        <v>27860.465116279232</v>
      </c>
      <c r="F3616" s="367">
        <v>-47111.751637566405</v>
      </c>
      <c r="G3616" s="367">
        <v>599.00000000000352</v>
      </c>
      <c r="H3616" s="367">
        <v>149750</v>
      </c>
      <c r="I3616" s="384">
        <v>-581835.78236948594</v>
      </c>
      <c r="J3616" s="367">
        <v>599</v>
      </c>
      <c r="K3616" s="367">
        <v>36303.030303030282</v>
      </c>
      <c r="L3616" s="384">
        <v>10953.154552104917</v>
      </c>
      <c r="M3616" s="367">
        <v>598.99999999999977</v>
      </c>
      <c r="N3616" s="367">
        <v>599</v>
      </c>
      <c r="O3616" s="384">
        <v>-409.18520650292078</v>
      </c>
      <c r="P3616" s="367">
        <v>8.6855000000000011</v>
      </c>
      <c r="Q3616" s="367">
        <v>599</v>
      </c>
      <c r="R3616" s="384">
        <v>356.1639369174116</v>
      </c>
      <c r="S3616" s="367">
        <v>8.3859999999999992</v>
      </c>
      <c r="T3616" s="367">
        <v>20655.172413793051</v>
      </c>
      <c r="U3616" s="384">
        <v>10.320458272204407</v>
      </c>
      <c r="V3616" s="367">
        <v>598.99999999999841</v>
      </c>
      <c r="W3616" s="367">
        <v>998333.33333332476</v>
      </c>
      <c r="X3616" s="384">
        <v>47219.553640571561</v>
      </c>
      <c r="Y3616" s="386">
        <v>598.99999999999488</v>
      </c>
      <c r="Z3616" s="367"/>
      <c r="AA3616" s="367"/>
      <c r="AB3616" s="367"/>
      <c r="AC3616" s="367"/>
      <c r="AD3616" s="367"/>
      <c r="AE3616" s="367"/>
      <c r="AF3616" s="367"/>
      <c r="AG3616" s="367"/>
      <c r="AH3616" s="367"/>
      <c r="AI3616" s="367"/>
      <c r="AJ3616" s="367"/>
      <c r="AK3616" s="367"/>
      <c r="AL3616" s="367"/>
      <c r="AM3616" s="367"/>
      <c r="AN3616" s="367"/>
      <c r="AO3616" s="367"/>
      <c r="AP3616" s="367"/>
      <c r="AQ3616" s="367"/>
      <c r="AR3616" s="367"/>
      <c r="AS3616" s="367"/>
      <c r="AT3616" s="367"/>
    </row>
    <row r="3617" spans="2:46" ht="13.8">
      <c r="B3617" s="26">
        <v>100.00000000000065</v>
      </c>
      <c r="C3617" s="363">
        <v>208.55115603469829</v>
      </c>
      <c r="D3617" s="367">
        <v>600.00000000000398</v>
      </c>
      <c r="E3617" s="367">
        <v>27906.97674418621</v>
      </c>
      <c r="F3617" s="367">
        <v>-47285.280002279433</v>
      </c>
      <c r="G3617" s="367">
        <v>600.00000000000352</v>
      </c>
      <c r="H3617" s="367">
        <v>150000</v>
      </c>
      <c r="I3617" s="384">
        <v>-583924.10874652211</v>
      </c>
      <c r="J3617" s="367">
        <v>600</v>
      </c>
      <c r="K3617" s="367">
        <v>36363.636363636346</v>
      </c>
      <c r="L3617" s="384">
        <v>10898.815788222997</v>
      </c>
      <c r="M3617" s="367">
        <v>599.99999999999977</v>
      </c>
      <c r="N3617" s="367">
        <v>600</v>
      </c>
      <c r="O3617" s="384">
        <v>-411.04391770498682</v>
      </c>
      <c r="P3617" s="367">
        <v>8.6999999999999993</v>
      </c>
      <c r="Q3617" s="367">
        <v>600</v>
      </c>
      <c r="R3617" s="384">
        <v>356.20370424591903</v>
      </c>
      <c r="S3617" s="367">
        <v>8.4</v>
      </c>
      <c r="T3617" s="367">
        <v>20689.655172413739</v>
      </c>
      <c r="U3617" s="384">
        <v>-63.279783001846141</v>
      </c>
      <c r="V3617" s="367">
        <v>599.99999999999841</v>
      </c>
      <c r="W3617" s="367">
        <v>999999.99999999139</v>
      </c>
      <c r="X3617" s="384">
        <v>47295.646722155041</v>
      </c>
      <c r="Y3617" s="386">
        <v>599.99999999999477</v>
      </c>
      <c r="Z3617" s="367"/>
      <c r="AA3617" s="367"/>
      <c r="AB3617" s="367"/>
      <c r="AC3617" s="367"/>
      <c r="AD3617" s="367"/>
      <c r="AE3617" s="367"/>
      <c r="AF3617" s="367"/>
      <c r="AG3617" s="367"/>
      <c r="AH3617" s="367"/>
      <c r="AI3617" s="367"/>
      <c r="AJ3617" s="367"/>
      <c r="AK3617" s="367"/>
      <c r="AL3617" s="367"/>
      <c r="AM3617" s="367"/>
      <c r="AN3617" s="367"/>
      <c r="AO3617" s="367"/>
      <c r="AP3617" s="367"/>
      <c r="AQ3617" s="367"/>
      <c r="AR3617" s="367"/>
      <c r="AS3617" s="367"/>
      <c r="AT3617" s="367"/>
    </row>
    <row r="3618" spans="2:46" ht="13.8">
      <c r="B3618" s="26">
        <v>100.16666666666733</v>
      </c>
      <c r="C3618" s="363">
        <v>208.89828525912498</v>
      </c>
      <c r="D3618" s="367">
        <v>601.00000000000398</v>
      </c>
      <c r="E3618" s="367">
        <v>27953.488372093187</v>
      </c>
      <c r="F3618" s="367">
        <v>-47459.124625973134</v>
      </c>
      <c r="G3618" s="367">
        <v>601.00000000000352</v>
      </c>
      <c r="H3618" s="367">
        <v>150250</v>
      </c>
      <c r="I3618" s="384">
        <v>-586016.15839410631</v>
      </c>
      <c r="J3618" s="367">
        <v>601</v>
      </c>
      <c r="K3618" s="367">
        <v>36424.242424242409</v>
      </c>
      <c r="L3618" s="384">
        <v>10844.234942682107</v>
      </c>
      <c r="M3618" s="367">
        <v>600.99999999999977</v>
      </c>
      <c r="N3618" s="367">
        <v>601</v>
      </c>
      <c r="O3618" s="384">
        <v>-412.90654756483576</v>
      </c>
      <c r="P3618" s="367">
        <v>8.7144999999999992</v>
      </c>
      <c r="Q3618" s="367">
        <v>601</v>
      </c>
      <c r="R3618" s="384">
        <v>356.24162214032987</v>
      </c>
      <c r="S3618" s="367">
        <v>8.4139999999999997</v>
      </c>
      <c r="T3618" s="367">
        <v>20724.137931034427</v>
      </c>
      <c r="U3618" s="384">
        <v>-137.12541584507545</v>
      </c>
      <c r="V3618" s="367">
        <v>600.99999999999841</v>
      </c>
      <c r="W3618" s="367">
        <v>1001666.666666658</v>
      </c>
      <c r="X3618" s="384">
        <v>47371.730678542233</v>
      </c>
      <c r="Y3618" s="386">
        <v>600.99999999999477</v>
      </c>
      <c r="Z3618" s="367"/>
      <c r="AA3618" s="367"/>
      <c r="AB3618" s="367"/>
      <c r="AC3618" s="367"/>
      <c r="AD3618" s="367"/>
      <c r="AE3618" s="367"/>
      <c r="AF3618" s="367"/>
      <c r="AG3618" s="367"/>
      <c r="AH3618" s="367"/>
      <c r="AI3618" s="367"/>
      <c r="AJ3618" s="367"/>
      <c r="AK3618" s="367"/>
      <c r="AL3618" s="367"/>
      <c r="AM3618" s="367"/>
      <c r="AN3618" s="367"/>
      <c r="AO3618" s="367"/>
      <c r="AP3618" s="367"/>
      <c r="AQ3618" s="367"/>
      <c r="AR3618" s="367"/>
      <c r="AS3618" s="367"/>
      <c r="AT3618" s="367"/>
    </row>
    <row r="3619" spans="2:46" ht="13.8">
      <c r="B3619" s="26">
        <v>100.333333333334</v>
      </c>
      <c r="C3619" s="363">
        <v>209.24541296596223</v>
      </c>
      <c r="D3619" s="367">
        <v>602.00000000000398</v>
      </c>
      <c r="E3619" s="367">
        <v>28000.000000000164</v>
      </c>
      <c r="F3619" s="367">
        <v>-47633.285508647488</v>
      </c>
      <c r="G3619" s="367">
        <v>602.00000000000352</v>
      </c>
      <c r="H3619" s="367">
        <v>150500</v>
      </c>
      <c r="I3619" s="384">
        <v>-588111.93131223845</v>
      </c>
      <c r="J3619" s="367">
        <v>602</v>
      </c>
      <c r="K3619" s="367">
        <v>36484.848484848473</v>
      </c>
      <c r="L3619" s="384">
        <v>10789.412015482238</v>
      </c>
      <c r="M3619" s="367">
        <v>601.99999999999989</v>
      </c>
      <c r="N3619" s="367">
        <v>602</v>
      </c>
      <c r="O3619" s="384">
        <v>-414.77309608246753</v>
      </c>
      <c r="P3619" s="367">
        <v>8.729000000000001</v>
      </c>
      <c r="Q3619" s="367">
        <v>602</v>
      </c>
      <c r="R3619" s="384">
        <v>356.27769060064423</v>
      </c>
      <c r="S3619" s="367">
        <v>8.427999999999999</v>
      </c>
      <c r="T3619" s="367">
        <v>20758.620689655116</v>
      </c>
      <c r="U3619" s="384">
        <v>-211.21644025747517</v>
      </c>
      <c r="V3619" s="367">
        <v>601.99999999999829</v>
      </c>
      <c r="W3619" s="367">
        <v>1003333.3333333246</v>
      </c>
      <c r="X3619" s="384">
        <v>47447.80550973316</v>
      </c>
      <c r="Y3619" s="386">
        <v>601.99999999999477</v>
      </c>
      <c r="Z3619" s="367"/>
      <c r="AA3619" s="367"/>
      <c r="AB3619" s="367"/>
      <c r="AC3619" s="367"/>
      <c r="AD3619" s="367"/>
      <c r="AE3619" s="367"/>
      <c r="AF3619" s="367"/>
      <c r="AG3619" s="367"/>
      <c r="AH3619" s="367"/>
      <c r="AI3619" s="367"/>
      <c r="AJ3619" s="367"/>
      <c r="AK3619" s="367"/>
      <c r="AL3619" s="367"/>
      <c r="AM3619" s="367"/>
      <c r="AN3619" s="367"/>
      <c r="AO3619" s="367"/>
      <c r="AP3619" s="367"/>
      <c r="AQ3619" s="367"/>
      <c r="AR3619" s="367"/>
      <c r="AS3619" s="367"/>
      <c r="AT3619" s="367"/>
    </row>
    <row r="3620" spans="2:46" ht="13.8">
      <c r="B3620" s="26">
        <v>100.50000000000067</v>
      </c>
      <c r="C3620" s="363">
        <v>209.59253915520998</v>
      </c>
      <c r="D3620" s="367">
        <v>603.00000000000398</v>
      </c>
      <c r="E3620" s="367">
        <v>28046.511627907141</v>
      </c>
      <c r="F3620" s="367">
        <v>-47807.762650302517</v>
      </c>
      <c r="G3620" s="367">
        <v>603.00000000000352</v>
      </c>
      <c r="H3620" s="367">
        <v>150750</v>
      </c>
      <c r="I3620" s="384">
        <v>-590211.42750091862</v>
      </c>
      <c r="J3620" s="367">
        <v>603</v>
      </c>
      <c r="K3620" s="367">
        <v>36545.454545454537</v>
      </c>
      <c r="L3620" s="384">
        <v>10734.347006623402</v>
      </c>
      <c r="M3620" s="367">
        <v>602.99999999999989</v>
      </c>
      <c r="N3620" s="367">
        <v>603</v>
      </c>
      <c r="O3620" s="384">
        <v>-416.6435632578814</v>
      </c>
      <c r="P3620" s="367">
        <v>8.7434999999999992</v>
      </c>
      <c r="Q3620" s="367">
        <v>603</v>
      </c>
      <c r="R3620" s="384">
        <v>356.31190962686208</v>
      </c>
      <c r="S3620" s="367">
        <v>8.4420000000000002</v>
      </c>
      <c r="T3620" s="367">
        <v>20793.103448275804</v>
      </c>
      <c r="U3620" s="384">
        <v>-285.55285623906207</v>
      </c>
      <c r="V3620" s="367">
        <v>602.99999999999829</v>
      </c>
      <c r="W3620" s="367">
        <v>1004999.9999999913</v>
      </c>
      <c r="X3620" s="384">
        <v>47523.871215727799</v>
      </c>
      <c r="Y3620" s="386">
        <v>602.99999999999477</v>
      </c>
      <c r="Z3620" s="367"/>
      <c r="AA3620" s="367"/>
      <c r="AB3620" s="367"/>
      <c r="AC3620" s="367"/>
      <c r="AD3620" s="367"/>
      <c r="AE3620" s="367"/>
      <c r="AF3620" s="367"/>
      <c r="AG3620" s="367"/>
      <c r="AH3620" s="367"/>
      <c r="AI3620" s="367"/>
      <c r="AJ3620" s="367"/>
      <c r="AK3620" s="367"/>
      <c r="AL3620" s="367"/>
      <c r="AM3620" s="367"/>
      <c r="AN3620" s="367"/>
      <c r="AO3620" s="367"/>
      <c r="AP3620" s="367"/>
      <c r="AQ3620" s="367"/>
      <c r="AR3620" s="367"/>
      <c r="AS3620" s="367"/>
      <c r="AT3620" s="367"/>
    </row>
    <row r="3621" spans="2:46" ht="13.8">
      <c r="B3621" s="26">
        <v>100.66666666666734</v>
      </c>
      <c r="C3621" s="363">
        <v>209.93966382686835</v>
      </c>
      <c r="D3621" s="367">
        <v>604.00000000000409</v>
      </c>
      <c r="E3621" s="367">
        <v>28093.023255814118</v>
      </c>
      <c r="F3621" s="367">
        <v>-47982.556050938212</v>
      </c>
      <c r="G3621" s="367">
        <v>604.00000000000352</v>
      </c>
      <c r="H3621" s="367">
        <v>151000</v>
      </c>
      <c r="I3621" s="384">
        <v>-592314.64696014684</v>
      </c>
      <c r="J3621" s="367">
        <v>604</v>
      </c>
      <c r="K3621" s="367">
        <v>36606.060606060601</v>
      </c>
      <c r="L3621" s="384">
        <v>10679.039916105588</v>
      </c>
      <c r="M3621" s="367">
        <v>604</v>
      </c>
      <c r="N3621" s="367">
        <v>604</v>
      </c>
      <c r="O3621" s="384">
        <v>-418.51794909107832</v>
      </c>
      <c r="P3621" s="367">
        <v>8.7580000000000009</v>
      </c>
      <c r="Q3621" s="367">
        <v>604</v>
      </c>
      <c r="R3621" s="384">
        <v>356.34427921898344</v>
      </c>
      <c r="S3621" s="367">
        <v>8.4559999999999995</v>
      </c>
      <c r="T3621" s="367">
        <v>20827.586206896493</v>
      </c>
      <c r="U3621" s="384">
        <v>-360.13466378982775</v>
      </c>
      <c r="V3621" s="367">
        <v>603.99999999999829</v>
      </c>
      <c r="W3621" s="367">
        <v>1006666.6666666579</v>
      </c>
      <c r="X3621" s="384">
        <v>47599.92779652615</v>
      </c>
      <c r="Y3621" s="386">
        <v>603.99999999999477</v>
      </c>
      <c r="Z3621" s="367"/>
      <c r="AA3621" s="367"/>
      <c r="AB3621" s="367"/>
      <c r="AC3621" s="367"/>
      <c r="AD3621" s="367"/>
      <c r="AE3621" s="367"/>
      <c r="AF3621" s="367"/>
      <c r="AG3621" s="367"/>
      <c r="AH3621" s="367"/>
      <c r="AI3621" s="367"/>
      <c r="AJ3621" s="367"/>
      <c r="AK3621" s="367"/>
      <c r="AL3621" s="367"/>
      <c r="AM3621" s="367"/>
      <c r="AN3621" s="367"/>
      <c r="AO3621" s="367"/>
      <c r="AP3621" s="367"/>
      <c r="AQ3621" s="367"/>
      <c r="AR3621" s="367"/>
      <c r="AS3621" s="367"/>
      <c r="AT3621" s="367"/>
    </row>
    <row r="3622" spans="2:46" ht="13.8">
      <c r="B3622" s="26">
        <v>100.83333333333401</v>
      </c>
      <c r="C3622" s="363">
        <v>210.28678698093719</v>
      </c>
      <c r="D3622" s="367">
        <v>605.00000000000409</v>
      </c>
      <c r="E3622" s="367">
        <v>28139.534883721095</v>
      </c>
      <c r="F3622" s="367">
        <v>-48157.665710554567</v>
      </c>
      <c r="G3622" s="367">
        <v>605.00000000000352</v>
      </c>
      <c r="H3622" s="367">
        <v>151250</v>
      </c>
      <c r="I3622" s="384">
        <v>-594421.58968992298</v>
      </c>
      <c r="J3622" s="367">
        <v>605</v>
      </c>
      <c r="K3622" s="367">
        <v>36666.666666666664</v>
      </c>
      <c r="L3622" s="384">
        <v>10623.490743928807</v>
      </c>
      <c r="M3622" s="367">
        <v>605</v>
      </c>
      <c r="N3622" s="367">
        <v>605</v>
      </c>
      <c r="O3622" s="384">
        <v>-420.39625358205762</v>
      </c>
      <c r="P3622" s="367">
        <v>8.7725000000000009</v>
      </c>
      <c r="Q3622" s="367">
        <v>605</v>
      </c>
      <c r="R3622" s="384">
        <v>356.37479937700823</v>
      </c>
      <c r="S3622" s="367">
        <v>8.4700000000000006</v>
      </c>
      <c r="T3622" s="367">
        <v>20862.068965517181</v>
      </c>
      <c r="U3622" s="384">
        <v>-434.96186290976368</v>
      </c>
      <c r="V3622" s="367">
        <v>604.99999999999818</v>
      </c>
      <c r="W3622" s="367">
        <v>1008333.3333333245</v>
      </c>
      <c r="X3622" s="384">
        <v>47675.975252128221</v>
      </c>
      <c r="Y3622" s="386">
        <v>604.99999999999466</v>
      </c>
      <c r="Z3622" s="367"/>
      <c r="AA3622" s="367"/>
      <c r="AB3622" s="367"/>
      <c r="AC3622" s="367"/>
      <c r="AD3622" s="367"/>
      <c r="AE3622" s="367"/>
      <c r="AF3622" s="367"/>
      <c r="AG3622" s="367"/>
      <c r="AH3622" s="367"/>
      <c r="AI3622" s="367"/>
      <c r="AJ3622" s="367"/>
      <c r="AK3622" s="367"/>
      <c r="AL3622" s="367"/>
      <c r="AM3622" s="367"/>
      <c r="AN3622" s="367"/>
      <c r="AO3622" s="367"/>
      <c r="AP3622" s="367"/>
      <c r="AQ3622" s="367"/>
      <c r="AR3622" s="367"/>
      <c r="AS3622" s="367"/>
      <c r="AT3622" s="367"/>
    </row>
    <row r="3623" spans="2:46" ht="13.8">
      <c r="B3623" s="26">
        <v>101.00000000000068</v>
      </c>
      <c r="C3623" s="363">
        <v>210.63390861741664</v>
      </c>
      <c r="D3623" s="367">
        <v>606.00000000000409</v>
      </c>
      <c r="E3623" s="367">
        <v>28186.046511628072</v>
      </c>
      <c r="F3623" s="367">
        <v>-48333.091629151597</v>
      </c>
      <c r="G3623" s="367">
        <v>606.00000000000352</v>
      </c>
      <c r="H3623" s="367">
        <v>151500</v>
      </c>
      <c r="I3623" s="384">
        <v>-596532.25569024717</v>
      </c>
      <c r="J3623" s="367">
        <v>606</v>
      </c>
      <c r="K3623" s="367">
        <v>36727.272727272728</v>
      </c>
      <c r="L3623" s="384">
        <v>10567.699490093049</v>
      </c>
      <c r="M3623" s="367">
        <v>606.00000000000011</v>
      </c>
      <c r="N3623" s="367">
        <v>606</v>
      </c>
      <c r="O3623" s="384">
        <v>-422.27847673081931</v>
      </c>
      <c r="P3623" s="367">
        <v>8.786999999999999</v>
      </c>
      <c r="Q3623" s="367">
        <v>606</v>
      </c>
      <c r="R3623" s="384">
        <v>356.4034701009366</v>
      </c>
      <c r="S3623" s="367">
        <v>8.484</v>
      </c>
      <c r="T3623" s="367">
        <v>20896.551724137869</v>
      </c>
      <c r="U3623" s="384">
        <v>-510.03445359888696</v>
      </c>
      <c r="V3623" s="367">
        <v>605.99999999999818</v>
      </c>
      <c r="W3623" s="367">
        <v>1009999.9999999912</v>
      </c>
      <c r="X3623" s="384">
        <v>47752.013582534011</v>
      </c>
      <c r="Y3623" s="386">
        <v>605.99999999999466</v>
      </c>
      <c r="Z3623" s="367"/>
      <c r="AA3623" s="367"/>
      <c r="AB3623" s="367"/>
      <c r="AC3623" s="367"/>
      <c r="AD3623" s="367"/>
      <c r="AE3623" s="367"/>
      <c r="AF3623" s="367"/>
      <c r="AG3623" s="367"/>
      <c r="AH3623" s="367"/>
      <c r="AI3623" s="367"/>
      <c r="AJ3623" s="367"/>
      <c r="AK3623" s="367"/>
      <c r="AL3623" s="367"/>
      <c r="AM3623" s="367"/>
      <c r="AN3623" s="367"/>
      <c r="AO3623" s="367"/>
      <c r="AP3623" s="367"/>
      <c r="AQ3623" s="367"/>
      <c r="AR3623" s="367"/>
      <c r="AS3623" s="367"/>
      <c r="AT3623" s="367"/>
    </row>
    <row r="3624" spans="2:46" ht="13.8">
      <c r="B3624" s="26">
        <v>101.16666666666735</v>
      </c>
      <c r="C3624" s="363">
        <v>210.98102873630657</v>
      </c>
      <c r="D3624" s="367">
        <v>607.00000000000409</v>
      </c>
      <c r="E3624" s="367">
        <v>28232.558139535049</v>
      </c>
      <c r="F3624" s="367">
        <v>-48508.833806729286</v>
      </c>
      <c r="G3624" s="367">
        <v>607.00000000000352</v>
      </c>
      <c r="H3624" s="367">
        <v>151750</v>
      </c>
      <c r="I3624" s="384">
        <v>-598646.6449611194</v>
      </c>
      <c r="J3624" s="367">
        <v>607</v>
      </c>
      <c r="K3624" s="367">
        <v>36787.878787878792</v>
      </c>
      <c r="L3624" s="384">
        <v>10511.666154598321</v>
      </c>
      <c r="M3624" s="367">
        <v>607.00000000000011</v>
      </c>
      <c r="N3624" s="367">
        <v>607</v>
      </c>
      <c r="O3624" s="384">
        <v>-424.16461853736405</v>
      </c>
      <c r="P3624" s="367">
        <v>8.8015000000000008</v>
      </c>
      <c r="Q3624" s="367">
        <v>607</v>
      </c>
      <c r="R3624" s="384">
        <v>356.43029139076845</v>
      </c>
      <c r="S3624" s="367">
        <v>8.4980000000000011</v>
      </c>
      <c r="T3624" s="367">
        <v>20931.034482758558</v>
      </c>
      <c r="U3624" s="384">
        <v>-585.35243585718888</v>
      </c>
      <c r="V3624" s="367">
        <v>606.99999999999818</v>
      </c>
      <c r="W3624" s="367">
        <v>1011666.6666666578</v>
      </c>
      <c r="X3624" s="384">
        <v>47828.042787743514</v>
      </c>
      <c r="Y3624" s="386">
        <v>606.99999999999466</v>
      </c>
      <c r="Z3624" s="367"/>
      <c r="AA3624" s="367"/>
      <c r="AB3624" s="367"/>
      <c r="AC3624" s="367"/>
      <c r="AD3624" s="367"/>
      <c r="AE3624" s="367"/>
      <c r="AF3624" s="367"/>
      <c r="AG3624" s="367"/>
      <c r="AH3624" s="367"/>
      <c r="AI3624" s="367"/>
      <c r="AJ3624" s="367"/>
      <c r="AK3624" s="367"/>
      <c r="AL3624" s="367"/>
      <c r="AM3624" s="367"/>
      <c r="AN3624" s="367"/>
      <c r="AO3624" s="367"/>
      <c r="AP3624" s="367"/>
      <c r="AQ3624" s="367"/>
      <c r="AR3624" s="367"/>
      <c r="AS3624" s="367"/>
      <c r="AT3624" s="367"/>
    </row>
    <row r="3625" spans="2:46" ht="13.8">
      <c r="B3625" s="26">
        <v>101.33333333333402</v>
      </c>
      <c r="C3625" s="363">
        <v>211.32814733760713</v>
      </c>
      <c r="D3625" s="367">
        <v>608.00000000000421</v>
      </c>
      <c r="E3625" s="367">
        <v>28279.069767442026</v>
      </c>
      <c r="F3625" s="367">
        <v>-48684.892243287635</v>
      </c>
      <c r="G3625" s="367">
        <v>608.00000000000352</v>
      </c>
      <c r="H3625" s="367">
        <v>152000</v>
      </c>
      <c r="I3625" s="384">
        <v>-600764.75750253955</v>
      </c>
      <c r="J3625" s="367">
        <v>608</v>
      </c>
      <c r="K3625" s="367">
        <v>36848.484848484855</v>
      </c>
      <c r="L3625" s="384">
        <v>10455.390737444615</v>
      </c>
      <c r="M3625" s="367">
        <v>608.00000000000023</v>
      </c>
      <c r="N3625" s="367">
        <v>608</v>
      </c>
      <c r="O3625" s="384">
        <v>-426.05467900169128</v>
      </c>
      <c r="P3625" s="367">
        <v>8.8160000000000007</v>
      </c>
      <c r="Q3625" s="367">
        <v>608</v>
      </c>
      <c r="R3625" s="384">
        <v>356.45526324650382</v>
      </c>
      <c r="S3625" s="367">
        <v>8.5120000000000005</v>
      </c>
      <c r="T3625" s="367">
        <v>20965.517241379246</v>
      </c>
      <c r="U3625" s="384">
        <v>-660.9158096846611</v>
      </c>
      <c r="V3625" s="367">
        <v>607.99999999999807</v>
      </c>
      <c r="W3625" s="367">
        <v>1013333.3333333244</v>
      </c>
      <c r="X3625" s="384">
        <v>47904.062867756737</v>
      </c>
      <c r="Y3625" s="386">
        <v>607.99999999999466</v>
      </c>
      <c r="Z3625" s="367"/>
      <c r="AA3625" s="367"/>
      <c r="AB3625" s="367"/>
      <c r="AC3625" s="367"/>
      <c r="AD3625" s="367"/>
      <c r="AE3625" s="367"/>
      <c r="AF3625" s="367"/>
      <c r="AG3625" s="367"/>
      <c r="AH3625" s="367"/>
      <c r="AI3625" s="367"/>
      <c r="AJ3625" s="367"/>
      <c r="AK3625" s="367"/>
      <c r="AL3625" s="367"/>
      <c r="AM3625" s="367"/>
      <c r="AN3625" s="367"/>
      <c r="AO3625" s="367"/>
      <c r="AP3625" s="367"/>
      <c r="AQ3625" s="367"/>
      <c r="AR3625" s="367"/>
      <c r="AS3625" s="367"/>
      <c r="AT3625" s="367"/>
    </row>
    <row r="3626" spans="2:46" ht="13.8">
      <c r="B3626" s="26">
        <v>101.5000000000007</v>
      </c>
      <c r="C3626" s="363">
        <v>211.67526442131816</v>
      </c>
      <c r="D3626" s="367">
        <v>609.00000000000421</v>
      </c>
      <c r="E3626" s="367">
        <v>28325.581395349003</v>
      </c>
      <c r="F3626" s="367">
        <v>-48861.266938826673</v>
      </c>
      <c r="G3626" s="367">
        <v>609.00000000000364</v>
      </c>
      <c r="H3626" s="367">
        <v>152250</v>
      </c>
      <c r="I3626" s="384">
        <v>-602886.59331450763</v>
      </c>
      <c r="J3626" s="367">
        <v>609</v>
      </c>
      <c r="K3626" s="367">
        <v>36909.090909090919</v>
      </c>
      <c r="L3626" s="384">
        <v>10398.873238631946</v>
      </c>
      <c r="M3626" s="367">
        <v>609.00000000000023</v>
      </c>
      <c r="N3626" s="367">
        <v>609</v>
      </c>
      <c r="O3626" s="384">
        <v>-427.94865812380101</v>
      </c>
      <c r="P3626" s="367">
        <v>8.8305000000000007</v>
      </c>
      <c r="Q3626" s="367">
        <v>609</v>
      </c>
      <c r="R3626" s="384">
        <v>356.47838566814261</v>
      </c>
      <c r="S3626" s="367">
        <v>8.5259999999999998</v>
      </c>
      <c r="T3626" s="367">
        <v>20999.999999999935</v>
      </c>
      <c r="U3626" s="384">
        <v>-736.72457508132072</v>
      </c>
      <c r="V3626" s="367">
        <v>608.99999999999807</v>
      </c>
      <c r="W3626" s="367">
        <v>1014999.999999991</v>
      </c>
      <c r="X3626" s="384">
        <v>47980.073822573671</v>
      </c>
      <c r="Y3626" s="386">
        <v>608.99999999999454</v>
      </c>
      <c r="Z3626" s="367"/>
      <c r="AA3626" s="367"/>
      <c r="AB3626" s="367"/>
      <c r="AC3626" s="367"/>
      <c r="AD3626" s="367"/>
      <c r="AE3626" s="367"/>
      <c r="AF3626" s="367"/>
      <c r="AG3626" s="367"/>
      <c r="AH3626" s="367"/>
      <c r="AI3626" s="367"/>
      <c r="AJ3626" s="367"/>
      <c r="AK3626" s="367"/>
      <c r="AL3626" s="367"/>
      <c r="AM3626" s="367"/>
      <c r="AN3626" s="367"/>
      <c r="AO3626" s="367"/>
      <c r="AP3626" s="367"/>
      <c r="AQ3626" s="367"/>
      <c r="AR3626" s="367"/>
      <c r="AS3626" s="367"/>
      <c r="AT3626" s="367"/>
    </row>
    <row r="3627" spans="2:46" ht="13.8">
      <c r="B3627" s="26">
        <v>101.66666666666737</v>
      </c>
      <c r="C3627" s="363">
        <v>212.02237998743976</v>
      </c>
      <c r="D3627" s="367">
        <v>610.00000000000421</v>
      </c>
      <c r="E3627" s="367">
        <v>28372.09302325598</v>
      </c>
      <c r="F3627" s="367">
        <v>-49037.957893346356</v>
      </c>
      <c r="G3627" s="367">
        <v>610.00000000000364</v>
      </c>
      <c r="H3627" s="367">
        <v>152500</v>
      </c>
      <c r="I3627" s="384">
        <v>-605012.15239702375</v>
      </c>
      <c r="J3627" s="367">
        <v>610</v>
      </c>
      <c r="K3627" s="367">
        <v>36969.696969696983</v>
      </c>
      <c r="L3627" s="384">
        <v>10342.113658160302</v>
      </c>
      <c r="M3627" s="367">
        <v>610.00000000000023</v>
      </c>
      <c r="N3627" s="367">
        <v>610</v>
      </c>
      <c r="O3627" s="384">
        <v>-429.84655590369334</v>
      </c>
      <c r="P3627" s="367">
        <v>8.8450000000000006</v>
      </c>
      <c r="Q3627" s="367">
        <v>610</v>
      </c>
      <c r="R3627" s="384">
        <v>356.49965865568493</v>
      </c>
      <c r="S3627" s="367">
        <v>8.5400000000000009</v>
      </c>
      <c r="T3627" s="367">
        <v>21034.482758620623</v>
      </c>
      <c r="U3627" s="384">
        <v>-812.778732047159</v>
      </c>
      <c r="V3627" s="367">
        <v>609.99999999999807</v>
      </c>
      <c r="W3627" s="367">
        <v>1016666.6666666577</v>
      </c>
      <c r="X3627" s="384">
        <v>48056.075652194333</v>
      </c>
      <c r="Y3627" s="386">
        <v>609.99999999999454</v>
      </c>
      <c r="Z3627" s="367"/>
      <c r="AA3627" s="367"/>
      <c r="AB3627" s="367"/>
      <c r="AC3627" s="367"/>
      <c r="AD3627" s="367"/>
      <c r="AE3627" s="367"/>
      <c r="AF3627" s="367"/>
      <c r="AG3627" s="367"/>
      <c r="AH3627" s="367"/>
      <c r="AI3627" s="367"/>
      <c r="AJ3627" s="367"/>
      <c r="AK3627" s="367"/>
      <c r="AL3627" s="367"/>
      <c r="AM3627" s="367"/>
      <c r="AN3627" s="367"/>
      <c r="AO3627" s="367"/>
      <c r="AP3627" s="367"/>
      <c r="AQ3627" s="367"/>
      <c r="AR3627" s="367"/>
      <c r="AS3627" s="367"/>
      <c r="AT3627" s="367"/>
    </row>
    <row r="3628" spans="2:46" ht="13.8">
      <c r="B3628" s="26">
        <v>101.83333333333404</v>
      </c>
      <c r="C3628" s="363">
        <v>212.36949403597191</v>
      </c>
      <c r="D3628" s="367">
        <v>611.00000000000421</v>
      </c>
      <c r="E3628" s="367">
        <v>28418.604651162957</v>
      </c>
      <c r="F3628" s="367">
        <v>-49214.965106846706</v>
      </c>
      <c r="G3628" s="367">
        <v>611.00000000000364</v>
      </c>
      <c r="H3628" s="367">
        <v>152750</v>
      </c>
      <c r="I3628" s="384">
        <v>-607141.43475008802</v>
      </c>
      <c r="J3628" s="367">
        <v>611</v>
      </c>
      <c r="K3628" s="367">
        <v>37030.303030303046</v>
      </c>
      <c r="L3628" s="384">
        <v>10285.11199602968</v>
      </c>
      <c r="M3628" s="367">
        <v>611.00000000000034</v>
      </c>
      <c r="N3628" s="367">
        <v>611</v>
      </c>
      <c r="O3628" s="384">
        <v>-431.74837234136811</v>
      </c>
      <c r="P3628" s="367">
        <v>8.8594999999999988</v>
      </c>
      <c r="Q3628" s="367">
        <v>611</v>
      </c>
      <c r="R3628" s="384">
        <v>356.51908220913083</v>
      </c>
      <c r="S3628" s="367">
        <v>8.5539999999999985</v>
      </c>
      <c r="T3628" s="367">
        <v>21068.965517241311</v>
      </c>
      <c r="U3628" s="384">
        <v>-889.07828058216751</v>
      </c>
      <c r="V3628" s="367">
        <v>610.99999999999795</v>
      </c>
      <c r="W3628" s="367">
        <v>1018333.3333333243</v>
      </c>
      <c r="X3628" s="384">
        <v>48132.068356618714</v>
      </c>
      <c r="Y3628" s="386">
        <v>610.99999999999454</v>
      </c>
      <c r="Z3628" s="367"/>
      <c r="AA3628" s="367"/>
      <c r="AB3628" s="367"/>
      <c r="AC3628" s="367"/>
      <c r="AD3628" s="367"/>
      <c r="AE3628" s="367"/>
      <c r="AF3628" s="367"/>
      <c r="AG3628" s="367"/>
      <c r="AH3628" s="367"/>
      <c r="AI3628" s="367"/>
      <c r="AJ3628" s="367"/>
      <c r="AK3628" s="367"/>
      <c r="AL3628" s="367"/>
      <c r="AM3628" s="367"/>
      <c r="AN3628" s="367"/>
      <c r="AO3628" s="367"/>
      <c r="AP3628" s="367"/>
      <c r="AQ3628" s="367"/>
      <c r="AR3628" s="367"/>
      <c r="AS3628" s="367"/>
      <c r="AT3628" s="367"/>
    </row>
    <row r="3629" spans="2:46" ht="13.8">
      <c r="B3629" s="26">
        <v>102.00000000000071</v>
      </c>
      <c r="C3629" s="363">
        <v>212.71660656691463</v>
      </c>
      <c r="D3629" s="367">
        <v>612.00000000000432</v>
      </c>
      <c r="E3629" s="367">
        <v>28465.116279069935</v>
      </c>
      <c r="F3629" s="367">
        <v>-49392.288579327724</v>
      </c>
      <c r="G3629" s="367">
        <v>612.00000000000364</v>
      </c>
      <c r="H3629" s="367">
        <v>153000</v>
      </c>
      <c r="I3629" s="384">
        <v>-609274.44037370011</v>
      </c>
      <c r="J3629" s="367">
        <v>612</v>
      </c>
      <c r="K3629" s="367">
        <v>37090.90909090911</v>
      </c>
      <c r="L3629" s="384">
        <v>10227.86825224009</v>
      </c>
      <c r="M3629" s="367">
        <v>612.00000000000034</v>
      </c>
      <c r="N3629" s="367">
        <v>612</v>
      </c>
      <c r="O3629" s="384">
        <v>-433.65410743682594</v>
      </c>
      <c r="P3629" s="367">
        <v>8.8740000000000006</v>
      </c>
      <c r="Q3629" s="367">
        <v>612</v>
      </c>
      <c r="R3629" s="384">
        <v>356.53665632848009</v>
      </c>
      <c r="S3629" s="367">
        <v>8.5679999999999996</v>
      </c>
      <c r="T3629" s="367">
        <v>21103.448275862</v>
      </c>
      <c r="U3629" s="384">
        <v>-965.62322068636342</v>
      </c>
      <c r="V3629" s="367">
        <v>611.99999999999795</v>
      </c>
      <c r="W3629" s="367">
        <v>1019999.9999999909</v>
      </c>
      <c r="X3629" s="384">
        <v>48208.051935846801</v>
      </c>
      <c r="Y3629" s="386">
        <v>611.99999999999454</v>
      </c>
      <c r="Z3629" s="367"/>
      <c r="AA3629" s="367"/>
      <c r="AB3629" s="367"/>
      <c r="AC3629" s="367"/>
      <c r="AD3629" s="367"/>
      <c r="AE3629" s="367"/>
      <c r="AF3629" s="367"/>
      <c r="AG3629" s="367"/>
      <c r="AH3629" s="367"/>
      <c r="AI3629" s="367"/>
      <c r="AJ3629" s="367"/>
      <c r="AK3629" s="367"/>
      <c r="AL3629" s="367"/>
      <c r="AM3629" s="367"/>
      <c r="AN3629" s="367"/>
      <c r="AO3629" s="367"/>
      <c r="AP3629" s="367"/>
      <c r="AQ3629" s="367"/>
      <c r="AR3629" s="367"/>
      <c r="AS3629" s="367"/>
      <c r="AT3629" s="367"/>
    </row>
    <row r="3630" spans="2:46" ht="13.8">
      <c r="B3630" s="26">
        <v>102.16666666666738</v>
      </c>
      <c r="C3630" s="363">
        <v>213.06371758026788</v>
      </c>
      <c r="D3630" s="367">
        <v>613.00000000000432</v>
      </c>
      <c r="E3630" s="367">
        <v>28511.627906976912</v>
      </c>
      <c r="F3630" s="367">
        <v>-49569.928310789393</v>
      </c>
      <c r="G3630" s="367">
        <v>613.00000000000364</v>
      </c>
      <c r="H3630" s="367">
        <v>153250</v>
      </c>
      <c r="I3630" s="384">
        <v>-611411.16926786036</v>
      </c>
      <c r="J3630" s="367">
        <v>613</v>
      </c>
      <c r="K3630" s="367">
        <v>37151.515151515174</v>
      </c>
      <c r="L3630" s="384">
        <v>10170.382426791522</v>
      </c>
      <c r="M3630" s="367">
        <v>613.00000000000045</v>
      </c>
      <c r="N3630" s="367">
        <v>613</v>
      </c>
      <c r="O3630" s="384">
        <v>-435.56376119006609</v>
      </c>
      <c r="P3630" s="367">
        <v>8.8885000000000005</v>
      </c>
      <c r="Q3630" s="367">
        <v>613</v>
      </c>
      <c r="R3630" s="384">
        <v>356.55238101373288</v>
      </c>
      <c r="S3630" s="367">
        <v>8.581999999999999</v>
      </c>
      <c r="T3630" s="367">
        <v>21137.931034482688</v>
      </c>
      <c r="U3630" s="384">
        <v>-1042.4135523597381</v>
      </c>
      <c r="V3630" s="367">
        <v>612.99999999999795</v>
      </c>
      <c r="W3630" s="367">
        <v>1021666.6666666575</v>
      </c>
      <c r="X3630" s="384">
        <v>48284.026389878607</v>
      </c>
      <c r="Y3630" s="386">
        <v>612.99999999999454</v>
      </c>
      <c r="Z3630" s="367"/>
      <c r="AA3630" s="367"/>
      <c r="AB3630" s="367"/>
      <c r="AC3630" s="367"/>
      <c r="AD3630" s="367"/>
      <c r="AE3630" s="367"/>
      <c r="AF3630" s="367"/>
      <c r="AG3630" s="367"/>
      <c r="AH3630" s="367"/>
      <c r="AI3630" s="367"/>
      <c r="AJ3630" s="367"/>
      <c r="AK3630" s="367"/>
      <c r="AL3630" s="367"/>
      <c r="AM3630" s="367"/>
      <c r="AN3630" s="367"/>
      <c r="AO3630" s="367"/>
      <c r="AP3630" s="367"/>
      <c r="AQ3630" s="367"/>
      <c r="AR3630" s="367"/>
      <c r="AS3630" s="367"/>
      <c r="AT3630" s="367"/>
    </row>
    <row r="3631" spans="2:46" ht="13.8">
      <c r="B3631" s="26">
        <v>102.33333333333405</v>
      </c>
      <c r="C3631" s="363">
        <v>213.41082707603164</v>
      </c>
      <c r="D3631" s="367">
        <v>614.00000000000432</v>
      </c>
      <c r="E3631" s="367">
        <v>28558.139534883889</v>
      </c>
      <c r="F3631" s="367">
        <v>-49747.884301231745</v>
      </c>
      <c r="G3631" s="367">
        <v>614.00000000000364</v>
      </c>
      <c r="H3631" s="367">
        <v>153500</v>
      </c>
      <c r="I3631" s="384">
        <v>-613551.62143256841</v>
      </c>
      <c r="J3631" s="367">
        <v>614</v>
      </c>
      <c r="K3631" s="367">
        <v>37212.121212121237</v>
      </c>
      <c r="L3631" s="384">
        <v>10112.654519683989</v>
      </c>
      <c r="M3631" s="367">
        <v>614.00000000000045</v>
      </c>
      <c r="N3631" s="367">
        <v>614</v>
      </c>
      <c r="O3631" s="384">
        <v>-437.47733360108867</v>
      </c>
      <c r="P3631" s="367">
        <v>8.9029999999999987</v>
      </c>
      <c r="Q3631" s="367">
        <v>614</v>
      </c>
      <c r="R3631" s="384">
        <v>356.56625626488926</v>
      </c>
      <c r="S3631" s="367">
        <v>8.5960000000000001</v>
      </c>
      <c r="T3631" s="367">
        <v>21172.413793103377</v>
      </c>
      <c r="U3631" s="384">
        <v>-1119.449275602283</v>
      </c>
      <c r="V3631" s="367">
        <v>613.99999999999784</v>
      </c>
      <c r="W3631" s="367">
        <v>1023333.3333333242</v>
      </c>
      <c r="X3631" s="384">
        <v>48359.991718714118</v>
      </c>
      <c r="Y3631" s="386">
        <v>613.99999999999443</v>
      </c>
      <c r="Z3631" s="367"/>
      <c r="AA3631" s="367"/>
      <c r="AB3631" s="367"/>
      <c r="AC3631" s="367"/>
      <c r="AD3631" s="367"/>
      <c r="AE3631" s="367"/>
      <c r="AF3631" s="367"/>
      <c r="AG3631" s="367"/>
      <c r="AH3631" s="367"/>
      <c r="AI3631" s="367"/>
      <c r="AJ3631" s="367"/>
      <c r="AK3631" s="367"/>
      <c r="AL3631" s="367"/>
      <c r="AM3631" s="367"/>
      <c r="AN3631" s="367"/>
      <c r="AO3631" s="367"/>
      <c r="AP3631" s="367"/>
      <c r="AQ3631" s="367"/>
      <c r="AR3631" s="367"/>
      <c r="AS3631" s="367"/>
      <c r="AT3631" s="367"/>
    </row>
    <row r="3632" spans="2:46" ht="13.8">
      <c r="B3632" s="26">
        <v>102.50000000000072</v>
      </c>
      <c r="C3632" s="363">
        <v>213.757935054206</v>
      </c>
      <c r="D3632" s="367">
        <v>615.00000000000432</v>
      </c>
      <c r="E3632" s="367">
        <v>28604.651162790866</v>
      </c>
      <c r="F3632" s="367">
        <v>-49926.156550654763</v>
      </c>
      <c r="G3632" s="367">
        <v>615.00000000000364</v>
      </c>
      <c r="H3632" s="367">
        <v>153750</v>
      </c>
      <c r="I3632" s="384">
        <v>-615695.79686782451</v>
      </c>
      <c r="J3632" s="367">
        <v>615</v>
      </c>
      <c r="K3632" s="367">
        <v>37272.727272727301</v>
      </c>
      <c r="L3632" s="384">
        <v>10054.684530917475</v>
      </c>
      <c r="M3632" s="367">
        <v>615.00000000000057</v>
      </c>
      <c r="N3632" s="367">
        <v>615</v>
      </c>
      <c r="O3632" s="384">
        <v>-439.39482466989432</v>
      </c>
      <c r="P3632" s="367">
        <v>8.9175000000000004</v>
      </c>
      <c r="Q3632" s="367">
        <v>615</v>
      </c>
      <c r="R3632" s="384">
        <v>356.57828208194911</v>
      </c>
      <c r="S3632" s="367">
        <v>8.61</v>
      </c>
      <c r="T3632" s="367">
        <v>21206.896551724065</v>
      </c>
      <c r="U3632" s="384">
        <v>-1196.7303904140149</v>
      </c>
      <c r="V3632" s="367">
        <v>614.99999999999784</v>
      </c>
      <c r="W3632" s="367">
        <v>1024999.9999999908</v>
      </c>
      <c r="X3632" s="384">
        <v>48435.947922353364</v>
      </c>
      <c r="Y3632" s="386">
        <v>614.99999999999443</v>
      </c>
      <c r="Z3632" s="367"/>
      <c r="AA3632" s="367"/>
      <c r="AB3632" s="367"/>
      <c r="AC3632" s="367"/>
      <c r="AD3632" s="367"/>
      <c r="AE3632" s="367"/>
      <c r="AF3632" s="367"/>
      <c r="AG3632" s="367"/>
      <c r="AH3632" s="367"/>
      <c r="AI3632" s="367"/>
      <c r="AJ3632" s="367"/>
      <c r="AK3632" s="367"/>
      <c r="AL3632" s="367"/>
      <c r="AM3632" s="367"/>
      <c r="AN3632" s="367"/>
      <c r="AO3632" s="367"/>
      <c r="AP3632" s="367"/>
      <c r="AQ3632" s="367"/>
      <c r="AR3632" s="367"/>
      <c r="AS3632" s="367"/>
      <c r="AT3632" s="367"/>
    </row>
    <row r="3633" spans="2:46" ht="13.8">
      <c r="B3633" s="26">
        <v>102.6666666666674</v>
      </c>
      <c r="C3633" s="363">
        <v>214.10504151479088</v>
      </c>
      <c r="D3633" s="367">
        <v>616.00000000000443</v>
      </c>
      <c r="E3633" s="367">
        <v>28651.162790697843</v>
      </c>
      <c r="F3633" s="367">
        <v>-50104.745059058434</v>
      </c>
      <c r="G3633" s="367">
        <v>616.00000000000364</v>
      </c>
      <c r="H3633" s="367">
        <v>154000</v>
      </c>
      <c r="I3633" s="384">
        <v>-617843.69557362876</v>
      </c>
      <c r="J3633" s="367">
        <v>616</v>
      </c>
      <c r="K3633" s="367">
        <v>37333.333333333365</v>
      </c>
      <c r="L3633" s="384">
        <v>9996.4724604919938</v>
      </c>
      <c r="M3633" s="367">
        <v>616.00000000000057</v>
      </c>
      <c r="N3633" s="367">
        <v>616</v>
      </c>
      <c r="O3633" s="384">
        <v>-441.31623439648234</v>
      </c>
      <c r="P3633" s="367">
        <v>8.9320000000000004</v>
      </c>
      <c r="Q3633" s="367">
        <v>616</v>
      </c>
      <c r="R3633" s="384">
        <v>356.58845846491232</v>
      </c>
      <c r="S3633" s="367">
        <v>8.6240000000000006</v>
      </c>
      <c r="T3633" s="367">
        <v>21241.379310344753</v>
      </c>
      <c r="U3633" s="384">
        <v>-1274.2568967949262</v>
      </c>
      <c r="V3633" s="367">
        <v>615.99999999999784</v>
      </c>
      <c r="W3633" s="367">
        <v>1026666.6666666574</v>
      </c>
      <c r="X3633" s="384">
        <v>48511.895000796314</v>
      </c>
      <c r="Y3633" s="386">
        <v>615.99999999999443</v>
      </c>
      <c r="Z3633" s="367"/>
      <c r="AA3633" s="367"/>
      <c r="AB3633" s="367"/>
      <c r="AC3633" s="367"/>
      <c r="AD3633" s="367"/>
      <c r="AE3633" s="367"/>
      <c r="AF3633" s="367"/>
      <c r="AG3633" s="367"/>
      <c r="AH3633" s="367"/>
      <c r="AI3633" s="367"/>
      <c r="AJ3633" s="367"/>
      <c r="AK3633" s="367"/>
      <c r="AL3633" s="367"/>
      <c r="AM3633" s="367"/>
      <c r="AN3633" s="367"/>
      <c r="AO3633" s="367"/>
      <c r="AP3633" s="367"/>
      <c r="AQ3633" s="367"/>
      <c r="AR3633" s="367"/>
      <c r="AS3633" s="367"/>
      <c r="AT3633" s="367"/>
    </row>
    <row r="3634" spans="2:46" ht="13.8">
      <c r="B3634" s="26">
        <v>102.83333333333407</v>
      </c>
      <c r="C3634" s="363">
        <v>214.45214645778631</v>
      </c>
      <c r="D3634" s="367">
        <v>617.00000000000443</v>
      </c>
      <c r="E3634" s="367">
        <v>28697.67441860482</v>
      </c>
      <c r="F3634" s="367">
        <v>-50283.649826442779</v>
      </c>
      <c r="G3634" s="367">
        <v>617.00000000000364</v>
      </c>
      <c r="H3634" s="367">
        <v>154250</v>
      </c>
      <c r="I3634" s="384">
        <v>-619995.31754998094</v>
      </c>
      <c r="J3634" s="367">
        <v>617</v>
      </c>
      <c r="K3634" s="367">
        <v>37393.939393939429</v>
      </c>
      <c r="L3634" s="384">
        <v>9938.0183084075343</v>
      </c>
      <c r="M3634" s="367">
        <v>617.00000000000068</v>
      </c>
      <c r="N3634" s="367">
        <v>617</v>
      </c>
      <c r="O3634" s="384">
        <v>-443.24156278085303</v>
      </c>
      <c r="P3634" s="367">
        <v>8.9465000000000003</v>
      </c>
      <c r="Q3634" s="367">
        <v>617</v>
      </c>
      <c r="R3634" s="384">
        <v>356.59678541377917</v>
      </c>
      <c r="S3634" s="367">
        <v>8.6379999999999999</v>
      </c>
      <c r="T3634" s="367">
        <v>21275.862068965442</v>
      </c>
      <c r="U3634" s="384">
        <v>-1352.028794745007</v>
      </c>
      <c r="V3634" s="367">
        <v>616.99999999999773</v>
      </c>
      <c r="W3634" s="367">
        <v>1028333.3333333241</v>
      </c>
      <c r="X3634" s="384">
        <v>48587.832954042991</v>
      </c>
      <c r="Y3634" s="386">
        <v>616.99999999999443</v>
      </c>
      <c r="Z3634" s="367"/>
      <c r="AA3634" s="367"/>
      <c r="AB3634" s="367"/>
      <c r="AC3634" s="367"/>
      <c r="AD3634" s="367"/>
      <c r="AE3634" s="367"/>
      <c r="AF3634" s="367"/>
      <c r="AG3634" s="367"/>
      <c r="AH3634" s="367"/>
      <c r="AI3634" s="367"/>
      <c r="AJ3634" s="367"/>
      <c r="AK3634" s="367"/>
      <c r="AL3634" s="367"/>
      <c r="AM3634" s="367"/>
      <c r="AN3634" s="367"/>
      <c r="AO3634" s="367"/>
      <c r="AP3634" s="367"/>
      <c r="AQ3634" s="367"/>
      <c r="AR3634" s="367"/>
      <c r="AS3634" s="367"/>
      <c r="AT3634" s="367"/>
    </row>
    <row r="3635" spans="2:46" ht="13.8">
      <c r="B3635" s="26">
        <v>103.00000000000074</v>
      </c>
      <c r="C3635" s="363">
        <v>214.79924988319226</v>
      </c>
      <c r="D3635" s="367">
        <v>618.00000000000443</v>
      </c>
      <c r="E3635" s="367">
        <v>28744.186046511797</v>
      </c>
      <c r="F3635" s="367">
        <v>-50462.870852807777</v>
      </c>
      <c r="G3635" s="367">
        <v>618.00000000000364</v>
      </c>
      <c r="H3635" s="367">
        <v>154500</v>
      </c>
      <c r="I3635" s="384">
        <v>-622150.66279688105</v>
      </c>
      <c r="J3635" s="367">
        <v>618</v>
      </c>
      <c r="K3635" s="367">
        <v>37454.545454545492</v>
      </c>
      <c r="L3635" s="384">
        <v>9879.3220746641109</v>
      </c>
      <c r="M3635" s="367">
        <v>618.00000000000068</v>
      </c>
      <c r="N3635" s="367">
        <v>618</v>
      </c>
      <c r="O3635" s="384">
        <v>-445.17080982300621</v>
      </c>
      <c r="P3635" s="367">
        <v>8.9610000000000003</v>
      </c>
      <c r="Q3635" s="367">
        <v>618</v>
      </c>
      <c r="R3635" s="384">
        <v>356.6032629285495</v>
      </c>
      <c r="S3635" s="367">
        <v>8.6519999999999992</v>
      </c>
      <c r="T3635" s="367">
        <v>21310.34482758613</v>
      </c>
      <c r="U3635" s="384">
        <v>-1430.0460842642758</v>
      </c>
      <c r="V3635" s="367">
        <v>617.99999999999773</v>
      </c>
      <c r="W3635" s="367">
        <v>1029999.9999999907</v>
      </c>
      <c r="X3635" s="384">
        <v>48663.761782093374</v>
      </c>
      <c r="Y3635" s="386">
        <v>617.99999999999432</v>
      </c>
      <c r="Z3635" s="367"/>
      <c r="AA3635" s="367"/>
      <c r="AB3635" s="367"/>
      <c r="AC3635" s="367"/>
      <c r="AD3635" s="367"/>
      <c r="AE3635" s="367"/>
      <c r="AF3635" s="367"/>
      <c r="AG3635" s="367"/>
      <c r="AH3635" s="367"/>
      <c r="AI3635" s="367"/>
      <c r="AJ3635" s="367"/>
      <c r="AK3635" s="367"/>
      <c r="AL3635" s="367"/>
      <c r="AM3635" s="367"/>
      <c r="AN3635" s="367"/>
      <c r="AO3635" s="367"/>
      <c r="AP3635" s="367"/>
      <c r="AQ3635" s="367"/>
      <c r="AR3635" s="367"/>
      <c r="AS3635" s="367"/>
      <c r="AT3635" s="367"/>
    </row>
    <row r="3636" spans="2:46" ht="13.8">
      <c r="B3636" s="26">
        <v>103.16666666666741</v>
      </c>
      <c r="C3636" s="363">
        <v>215.14635179100875</v>
      </c>
      <c r="D3636" s="367">
        <v>619.00000000000443</v>
      </c>
      <c r="E3636" s="367">
        <v>28790.697674418774</v>
      </c>
      <c r="F3636" s="367">
        <v>-50642.408138153449</v>
      </c>
      <c r="G3636" s="367">
        <v>619.00000000000364</v>
      </c>
      <c r="H3636" s="367">
        <v>154750</v>
      </c>
      <c r="I3636" s="384">
        <v>-624309.7313143292</v>
      </c>
      <c r="J3636" s="367">
        <v>619</v>
      </c>
      <c r="K3636" s="367">
        <v>37515.151515151556</v>
      </c>
      <c r="L3636" s="384">
        <v>9820.3837592617092</v>
      </c>
      <c r="M3636" s="367">
        <v>619.0000000000008</v>
      </c>
      <c r="N3636" s="367">
        <v>619</v>
      </c>
      <c r="O3636" s="384">
        <v>-447.10397552294205</v>
      </c>
      <c r="P3636" s="367">
        <v>8.9755000000000003</v>
      </c>
      <c r="Q3636" s="367">
        <v>619</v>
      </c>
      <c r="R3636" s="384">
        <v>356.60789100922329</v>
      </c>
      <c r="S3636" s="367">
        <v>8.6660000000000004</v>
      </c>
      <c r="T3636" s="367">
        <v>21344.827586206819</v>
      </c>
      <c r="U3636" s="384">
        <v>-1508.308765352723</v>
      </c>
      <c r="V3636" s="367">
        <v>618.99999999999773</v>
      </c>
      <c r="W3636" s="367">
        <v>1031666.6666666573</v>
      </c>
      <c r="X3636" s="384">
        <v>48739.681484947483</v>
      </c>
      <c r="Y3636" s="386">
        <v>618.99999999999432</v>
      </c>
      <c r="Z3636" s="367"/>
      <c r="AA3636" s="367"/>
      <c r="AB3636" s="367"/>
      <c r="AC3636" s="367"/>
      <c r="AD3636" s="367"/>
      <c r="AE3636" s="367"/>
      <c r="AF3636" s="367"/>
      <c r="AG3636" s="367"/>
      <c r="AH3636" s="367"/>
      <c r="AI3636" s="367"/>
      <c r="AJ3636" s="367"/>
      <c r="AK3636" s="367"/>
      <c r="AL3636" s="367"/>
      <c r="AM3636" s="367"/>
      <c r="AN3636" s="367"/>
      <c r="AO3636" s="367"/>
      <c r="AP3636" s="367"/>
      <c r="AQ3636" s="367"/>
      <c r="AR3636" s="367"/>
      <c r="AS3636" s="367"/>
      <c r="AT3636" s="367"/>
    </row>
    <row r="3637" spans="2:46" ht="13.8">
      <c r="B3637" s="26">
        <v>103.33333333333408</v>
      </c>
      <c r="C3637" s="363">
        <v>215.49345218123585</v>
      </c>
      <c r="D3637" s="367">
        <v>620.00000000000455</v>
      </c>
      <c r="E3637" s="367">
        <v>28837.209302325751</v>
      </c>
      <c r="F3637" s="367">
        <v>-50822.261682479788</v>
      </c>
      <c r="G3637" s="367">
        <v>620.00000000000364</v>
      </c>
      <c r="H3637" s="367">
        <v>155000</v>
      </c>
      <c r="I3637" s="384">
        <v>-626472.52310232527</v>
      </c>
      <c r="J3637" s="367">
        <v>620</v>
      </c>
      <c r="K3637" s="367">
        <v>37575.75757575762</v>
      </c>
      <c r="L3637" s="384">
        <v>9761.2033622003382</v>
      </c>
      <c r="M3637" s="367">
        <v>620.0000000000008</v>
      </c>
      <c r="N3637" s="367">
        <v>620</v>
      </c>
      <c r="O3637" s="384">
        <v>-449.0410598806605</v>
      </c>
      <c r="P3637" s="367">
        <v>8.99</v>
      </c>
      <c r="Q3637" s="367">
        <v>620</v>
      </c>
      <c r="R3637" s="384">
        <v>356.61066965580062</v>
      </c>
      <c r="S3637" s="367">
        <v>8.68</v>
      </c>
      <c r="T3637" s="367">
        <v>21379.310344827507</v>
      </c>
      <c r="U3637" s="384">
        <v>-1586.8168380103405</v>
      </c>
      <c r="V3637" s="367">
        <v>619.99999999999761</v>
      </c>
      <c r="W3637" s="367">
        <v>1033333.3333333239</v>
      </c>
      <c r="X3637" s="384">
        <v>48815.592062605312</v>
      </c>
      <c r="Y3637" s="386">
        <v>619.99999999999432</v>
      </c>
      <c r="Z3637" s="367"/>
      <c r="AA3637" s="367"/>
      <c r="AB3637" s="367"/>
      <c r="AC3637" s="367"/>
      <c r="AD3637" s="367"/>
      <c r="AE3637" s="367"/>
      <c r="AF3637" s="367"/>
      <c r="AG3637" s="367"/>
      <c r="AH3637" s="367"/>
      <c r="AI3637" s="367"/>
      <c r="AJ3637" s="367"/>
      <c r="AK3637" s="367"/>
      <c r="AL3637" s="367"/>
      <c r="AM3637" s="367"/>
      <c r="AN3637" s="367"/>
      <c r="AO3637" s="367"/>
      <c r="AP3637" s="367"/>
      <c r="AQ3637" s="367"/>
      <c r="AR3637" s="367"/>
      <c r="AS3637" s="367"/>
      <c r="AT3637" s="367"/>
    </row>
    <row r="3638" spans="2:46" ht="13.8">
      <c r="B3638" s="26">
        <v>103.50000000000075</v>
      </c>
      <c r="C3638" s="363">
        <v>215.84055105387344</v>
      </c>
      <c r="D3638" s="367">
        <v>621.00000000000455</v>
      </c>
      <c r="E3638" s="367">
        <v>28883.720930232728</v>
      </c>
      <c r="F3638" s="367">
        <v>-51002.431485786787</v>
      </c>
      <c r="G3638" s="367">
        <v>621.00000000000364</v>
      </c>
      <c r="H3638" s="367">
        <v>155250</v>
      </c>
      <c r="I3638" s="384">
        <v>-628639.0381608695</v>
      </c>
      <c r="J3638" s="367">
        <v>621</v>
      </c>
      <c r="K3638" s="367">
        <v>37636.363636363683</v>
      </c>
      <c r="L3638" s="384">
        <v>9701.7808834799962</v>
      </c>
      <c r="M3638" s="367">
        <v>621.0000000000008</v>
      </c>
      <c r="N3638" s="367">
        <v>621</v>
      </c>
      <c r="O3638" s="384">
        <v>-450.98206289616155</v>
      </c>
      <c r="P3638" s="367">
        <v>9.0045000000000002</v>
      </c>
      <c r="Q3638" s="367">
        <v>621</v>
      </c>
      <c r="R3638" s="384">
        <v>356.61159886828148</v>
      </c>
      <c r="S3638" s="367">
        <v>8.6940000000000008</v>
      </c>
      <c r="T3638" s="367">
        <v>21413.793103448195</v>
      </c>
      <c r="U3638" s="384">
        <v>-1665.5703022371454</v>
      </c>
      <c r="V3638" s="367">
        <v>620.99999999999761</v>
      </c>
      <c r="W3638" s="367">
        <v>1034999.9999999906</v>
      </c>
      <c r="X3638" s="384">
        <v>48891.493515066861</v>
      </c>
      <c r="Y3638" s="386">
        <v>620.99999999999432</v>
      </c>
      <c r="Z3638" s="367"/>
      <c r="AA3638" s="367"/>
      <c r="AB3638" s="367"/>
      <c r="AC3638" s="367"/>
      <c r="AD3638" s="367"/>
      <c r="AE3638" s="367"/>
      <c r="AF3638" s="367"/>
      <c r="AG3638" s="367"/>
      <c r="AH3638" s="367"/>
      <c r="AI3638" s="367"/>
      <c r="AJ3638" s="367"/>
      <c r="AK3638" s="367"/>
      <c r="AL3638" s="367"/>
      <c r="AM3638" s="367"/>
      <c r="AN3638" s="367"/>
      <c r="AO3638" s="367"/>
      <c r="AP3638" s="367"/>
      <c r="AQ3638" s="367"/>
      <c r="AR3638" s="367"/>
      <c r="AS3638" s="367"/>
      <c r="AT3638" s="367"/>
    </row>
    <row r="3639" spans="2:46" ht="13.8">
      <c r="B3639" s="26">
        <v>103.66666666666742</v>
      </c>
      <c r="C3639" s="363">
        <v>216.18764840892155</v>
      </c>
      <c r="D3639" s="367">
        <v>622.00000000000455</v>
      </c>
      <c r="E3639" s="367">
        <v>28930.232558139705</v>
      </c>
      <c r="F3639" s="367">
        <v>-51182.917548074445</v>
      </c>
      <c r="G3639" s="367">
        <v>622.00000000000364</v>
      </c>
      <c r="H3639" s="367">
        <v>155500</v>
      </c>
      <c r="I3639" s="384">
        <v>-630809.27648996166</v>
      </c>
      <c r="J3639" s="367">
        <v>622</v>
      </c>
      <c r="K3639" s="367">
        <v>37696.969696969747</v>
      </c>
      <c r="L3639" s="384">
        <v>9642.116323100674</v>
      </c>
      <c r="M3639" s="367">
        <v>622.00000000000091</v>
      </c>
      <c r="N3639" s="367">
        <v>622</v>
      </c>
      <c r="O3639" s="384">
        <v>-452.92698456944498</v>
      </c>
      <c r="P3639" s="367">
        <v>9.0189999999999984</v>
      </c>
      <c r="Q3639" s="367">
        <v>622</v>
      </c>
      <c r="R3639" s="384">
        <v>356.61067864666575</v>
      </c>
      <c r="S3639" s="367">
        <v>8.7080000000000002</v>
      </c>
      <c r="T3639" s="367">
        <v>21448.275862068884</v>
      </c>
      <c r="U3639" s="384">
        <v>-1744.5691580331288</v>
      </c>
      <c r="V3639" s="367">
        <v>621.99999999999761</v>
      </c>
      <c r="W3639" s="367">
        <v>1036666.6666666572</v>
      </c>
      <c r="X3639" s="384">
        <v>48967.385842332122</v>
      </c>
      <c r="Y3639" s="386">
        <v>621.99999999999432</v>
      </c>
      <c r="Z3639" s="367"/>
      <c r="AA3639" s="367"/>
      <c r="AB3639" s="367"/>
      <c r="AC3639" s="367"/>
      <c r="AD3639" s="367"/>
      <c r="AE3639" s="367"/>
      <c r="AF3639" s="367"/>
      <c r="AG3639" s="367"/>
      <c r="AH3639" s="367"/>
      <c r="AI3639" s="367"/>
      <c r="AJ3639" s="367"/>
      <c r="AK3639" s="367"/>
      <c r="AL3639" s="367"/>
      <c r="AM3639" s="367"/>
      <c r="AN3639" s="367"/>
      <c r="AO3639" s="367"/>
      <c r="AP3639" s="367"/>
      <c r="AQ3639" s="367"/>
      <c r="AR3639" s="367"/>
      <c r="AS3639" s="367"/>
      <c r="AT3639" s="367"/>
    </row>
    <row r="3640" spans="2:46" ht="13.8">
      <c r="B3640" s="26">
        <v>103.8333333333341</v>
      </c>
      <c r="C3640" s="363">
        <v>216.53474424638026</v>
      </c>
      <c r="D3640" s="367">
        <v>623.00000000000455</v>
      </c>
      <c r="E3640" s="367">
        <v>28976.744186046682</v>
      </c>
      <c r="F3640" s="367">
        <v>-51363.719869342785</v>
      </c>
      <c r="G3640" s="367">
        <v>623.00000000000364</v>
      </c>
      <c r="H3640" s="367">
        <v>155750</v>
      </c>
      <c r="I3640" s="384">
        <v>-632983.23808960174</v>
      </c>
      <c r="J3640" s="367">
        <v>623</v>
      </c>
      <c r="K3640" s="367">
        <v>37757.575757575811</v>
      </c>
      <c r="L3640" s="384">
        <v>9582.2096810623862</v>
      </c>
      <c r="M3640" s="367">
        <v>623.00000000000091</v>
      </c>
      <c r="N3640" s="367">
        <v>623</v>
      </c>
      <c r="O3640" s="384">
        <v>-454.87582490051147</v>
      </c>
      <c r="P3640" s="367">
        <v>9.0335000000000001</v>
      </c>
      <c r="Q3640" s="367">
        <v>623</v>
      </c>
      <c r="R3640" s="384">
        <v>356.60790899095349</v>
      </c>
      <c r="S3640" s="367">
        <v>8.7220000000000013</v>
      </c>
      <c r="T3640" s="367">
        <v>21482.758620689572</v>
      </c>
      <c r="U3640" s="384">
        <v>-1823.8134053982826</v>
      </c>
      <c r="V3640" s="367">
        <v>622.9999999999975</v>
      </c>
      <c r="W3640" s="367">
        <v>1038333.3333333238</v>
      </c>
      <c r="X3640" s="384">
        <v>49043.269044401088</v>
      </c>
      <c r="Y3640" s="386">
        <v>622.9999999999942</v>
      </c>
      <c r="Z3640" s="367"/>
      <c r="AA3640" s="367"/>
      <c r="AB3640" s="367"/>
      <c r="AC3640" s="367"/>
      <c r="AD3640" s="367"/>
      <c r="AE3640" s="367"/>
      <c r="AF3640" s="367"/>
      <c r="AG3640" s="367"/>
      <c r="AH3640" s="367"/>
      <c r="AI3640" s="367"/>
      <c r="AJ3640" s="367"/>
      <c r="AK3640" s="367"/>
      <c r="AL3640" s="367"/>
      <c r="AM3640" s="367"/>
      <c r="AN3640" s="367"/>
      <c r="AO3640" s="367"/>
      <c r="AP3640" s="367"/>
      <c r="AQ3640" s="367"/>
      <c r="AR3640" s="367"/>
      <c r="AS3640" s="367"/>
      <c r="AT3640" s="367"/>
    </row>
    <row r="3641" spans="2:46" ht="13.8">
      <c r="B3641" s="26">
        <v>104.00000000000077</v>
      </c>
      <c r="C3641" s="363">
        <v>216.88183856624951</v>
      </c>
      <c r="D3641" s="367">
        <v>624.00000000000466</v>
      </c>
      <c r="E3641" s="367">
        <v>29023.25581395366</v>
      </c>
      <c r="F3641" s="367">
        <v>-51544.838449591778</v>
      </c>
      <c r="G3641" s="367">
        <v>624.00000000000364</v>
      </c>
      <c r="H3641" s="367">
        <v>156000</v>
      </c>
      <c r="I3641" s="384">
        <v>-635160.92295978987</v>
      </c>
      <c r="J3641" s="367">
        <v>624</v>
      </c>
      <c r="K3641" s="367">
        <v>37818.181818181874</v>
      </c>
      <c r="L3641" s="384">
        <v>9522.06095736512</v>
      </c>
      <c r="M3641" s="367">
        <v>624.00000000000102</v>
      </c>
      <c r="N3641" s="367">
        <v>624</v>
      </c>
      <c r="O3641" s="384">
        <v>-456.82858388936035</v>
      </c>
      <c r="P3641" s="367">
        <v>9.048</v>
      </c>
      <c r="Q3641" s="367">
        <v>624</v>
      </c>
      <c r="R3641" s="384">
        <v>356.60328990114482</v>
      </c>
      <c r="S3641" s="367">
        <v>8.7360000000000007</v>
      </c>
      <c r="T3641" s="367">
        <v>21517.241379310261</v>
      </c>
      <c r="U3641" s="384">
        <v>-1903.3030443326329</v>
      </c>
      <c r="V3641" s="367">
        <v>623.99999999999761</v>
      </c>
      <c r="W3641" s="367">
        <v>1039999.9999999905</v>
      </c>
      <c r="X3641" s="384">
        <v>49119.143121273788</v>
      </c>
      <c r="Y3641" s="386">
        <v>623.9999999999942</v>
      </c>
      <c r="Z3641" s="367"/>
      <c r="AA3641" s="367"/>
      <c r="AB3641" s="367"/>
      <c r="AC3641" s="367"/>
      <c r="AD3641" s="367"/>
      <c r="AE3641" s="367"/>
      <c r="AF3641" s="367"/>
      <c r="AG3641" s="367"/>
      <c r="AH3641" s="367"/>
      <c r="AI3641" s="367"/>
      <c r="AJ3641" s="367"/>
      <c r="AK3641" s="367"/>
      <c r="AL3641" s="367"/>
      <c r="AM3641" s="367"/>
      <c r="AN3641" s="367"/>
      <c r="AO3641" s="367"/>
      <c r="AP3641" s="367"/>
      <c r="AQ3641" s="367"/>
      <c r="AR3641" s="367"/>
      <c r="AS3641" s="367"/>
      <c r="AT3641" s="367"/>
    </row>
    <row r="3642" spans="2:46" ht="13.8">
      <c r="B3642" s="26">
        <v>104.16666666666744</v>
      </c>
      <c r="C3642" s="363">
        <v>217.22893136852932</v>
      </c>
      <c r="D3642" s="367">
        <v>625.00000000000466</v>
      </c>
      <c r="E3642" s="367">
        <v>29069.767441860637</v>
      </c>
      <c r="F3642" s="367">
        <v>-51726.273288821438</v>
      </c>
      <c r="G3642" s="367">
        <v>625.00000000000364</v>
      </c>
      <c r="H3642" s="367">
        <v>156250</v>
      </c>
      <c r="I3642" s="384">
        <v>-637342.33110052592</v>
      </c>
      <c r="J3642" s="367">
        <v>625</v>
      </c>
      <c r="K3642" s="367">
        <v>37878.787878787938</v>
      </c>
      <c r="L3642" s="384">
        <v>9461.6701520088864</v>
      </c>
      <c r="M3642" s="367">
        <v>625.00000000000102</v>
      </c>
      <c r="N3642" s="367">
        <v>625</v>
      </c>
      <c r="O3642" s="384">
        <v>-458.78526153599188</v>
      </c>
      <c r="P3642" s="367">
        <v>9.0625</v>
      </c>
      <c r="Q3642" s="367">
        <v>625</v>
      </c>
      <c r="R3642" s="384">
        <v>356.59682137723962</v>
      </c>
      <c r="S3642" s="367">
        <v>8.7499999999999982</v>
      </c>
      <c r="T3642" s="367">
        <v>21551.724137930949</v>
      </c>
      <c r="U3642" s="384">
        <v>-1983.0380748361531</v>
      </c>
      <c r="V3642" s="367">
        <v>624.99999999999761</v>
      </c>
      <c r="W3642" s="367">
        <v>1041666.6666666571</v>
      </c>
      <c r="X3642" s="384">
        <v>49195.008072950193</v>
      </c>
      <c r="Y3642" s="386">
        <v>624.9999999999942</v>
      </c>
      <c r="Z3642" s="367"/>
      <c r="AA3642" s="367"/>
      <c r="AB3642" s="367"/>
      <c r="AC3642" s="367"/>
      <c r="AD3642" s="367"/>
      <c r="AE3642" s="367"/>
      <c r="AF3642" s="367"/>
      <c r="AG3642" s="367"/>
      <c r="AH3642" s="367"/>
      <c r="AI3642" s="367"/>
      <c r="AJ3642" s="367"/>
      <c r="AK3642" s="367"/>
      <c r="AL3642" s="367"/>
      <c r="AM3642" s="367"/>
      <c r="AN3642" s="367"/>
      <c r="AO3642" s="367"/>
      <c r="AP3642" s="367"/>
      <c r="AQ3642" s="367"/>
      <c r="AR3642" s="367"/>
      <c r="AS3642" s="367"/>
      <c r="AT3642" s="367"/>
    </row>
    <row r="3643" spans="2:46" ht="13.8">
      <c r="B3643" s="26">
        <v>104.33333333333411</v>
      </c>
      <c r="C3643" s="363">
        <v>217.57602265321961</v>
      </c>
      <c r="D3643" s="367">
        <v>626.00000000000466</v>
      </c>
      <c r="E3643" s="367">
        <v>29116.279069767614</v>
      </c>
      <c r="F3643" s="367">
        <v>-51908.024387031772</v>
      </c>
      <c r="G3643" s="367">
        <v>626.00000000000364</v>
      </c>
      <c r="H3643" s="367">
        <v>156500</v>
      </c>
      <c r="I3643" s="384">
        <v>-639527.46251181012</v>
      </c>
      <c r="J3643" s="367">
        <v>626</v>
      </c>
      <c r="K3643" s="367">
        <v>37939.393939394002</v>
      </c>
      <c r="L3643" s="384">
        <v>9401.0372649936744</v>
      </c>
      <c r="M3643" s="367">
        <v>626.00000000000114</v>
      </c>
      <c r="N3643" s="367">
        <v>626</v>
      </c>
      <c r="O3643" s="384">
        <v>-460.74585784040596</v>
      </c>
      <c r="P3643" s="367">
        <v>9.077</v>
      </c>
      <c r="Q3643" s="367">
        <v>626</v>
      </c>
      <c r="R3643" s="384">
        <v>356.58850341923795</v>
      </c>
      <c r="S3643" s="367">
        <v>8.7639999999999993</v>
      </c>
      <c r="T3643" s="367">
        <v>21586.206896551637</v>
      </c>
      <c r="U3643" s="384">
        <v>-2063.0184969088427</v>
      </c>
      <c r="V3643" s="367">
        <v>625.9999999999975</v>
      </c>
      <c r="W3643" s="367">
        <v>1043333.3333333237</v>
      </c>
      <c r="X3643" s="384">
        <v>49270.863899430326</v>
      </c>
      <c r="Y3643" s="386">
        <v>625.9999999999942</v>
      </c>
      <c r="Z3643" s="367"/>
      <c r="AA3643" s="367"/>
      <c r="AB3643" s="367"/>
      <c r="AC3643" s="367"/>
      <c r="AD3643" s="367"/>
      <c r="AE3643" s="367"/>
      <c r="AF3643" s="367"/>
      <c r="AG3643" s="367"/>
      <c r="AH3643" s="367"/>
      <c r="AI3643" s="367"/>
      <c r="AJ3643" s="367"/>
      <c r="AK3643" s="367"/>
      <c r="AL3643" s="367"/>
      <c r="AM3643" s="367"/>
      <c r="AN3643" s="367"/>
      <c r="AO3643" s="367"/>
      <c r="AP3643" s="367"/>
      <c r="AQ3643" s="367"/>
      <c r="AR3643" s="367"/>
      <c r="AS3643" s="367"/>
      <c r="AT3643" s="367"/>
    </row>
    <row r="3644" spans="2:46" ht="13.8">
      <c r="B3644" s="26">
        <v>104.50000000000078</v>
      </c>
      <c r="C3644" s="363">
        <v>217.92311242032051</v>
      </c>
      <c r="D3644" s="367">
        <v>627.00000000000466</v>
      </c>
      <c r="E3644" s="367">
        <v>29162.790697674591</v>
      </c>
      <c r="F3644" s="367">
        <v>-52090.09174422278</v>
      </c>
      <c r="G3644" s="367">
        <v>627.00000000000375</v>
      </c>
      <c r="H3644" s="367">
        <v>156750</v>
      </c>
      <c r="I3644" s="384">
        <v>-641716.31719364214</v>
      </c>
      <c r="J3644" s="367">
        <v>627</v>
      </c>
      <c r="K3644" s="367">
        <v>38000.000000000065</v>
      </c>
      <c r="L3644" s="384">
        <v>9340.162296319495</v>
      </c>
      <c r="M3644" s="367">
        <v>627.00000000000114</v>
      </c>
      <c r="N3644" s="367">
        <v>627</v>
      </c>
      <c r="O3644" s="384">
        <v>-462.71037280260271</v>
      </c>
      <c r="P3644" s="367">
        <v>9.0914999999999999</v>
      </c>
      <c r="Q3644" s="367">
        <v>627</v>
      </c>
      <c r="R3644" s="384">
        <v>356.5783360271397</v>
      </c>
      <c r="S3644" s="367">
        <v>8.7779999999999987</v>
      </c>
      <c r="T3644" s="367">
        <v>21620.689655172326</v>
      </c>
      <c r="U3644" s="384">
        <v>-2143.2443105507205</v>
      </c>
      <c r="V3644" s="367">
        <v>626.9999999999975</v>
      </c>
      <c r="W3644" s="367">
        <v>1044999.9999999903</v>
      </c>
      <c r="X3644" s="384">
        <v>49346.710600714163</v>
      </c>
      <c r="Y3644" s="386">
        <v>626.9999999999942</v>
      </c>
      <c r="Z3644" s="367"/>
      <c r="AA3644" s="367"/>
      <c r="AB3644" s="367"/>
      <c r="AC3644" s="367"/>
      <c r="AD3644" s="367"/>
      <c r="AE3644" s="367"/>
      <c r="AF3644" s="367"/>
      <c r="AG3644" s="367"/>
      <c r="AH3644" s="367"/>
      <c r="AI3644" s="367"/>
      <c r="AJ3644" s="367"/>
      <c r="AK3644" s="367"/>
      <c r="AL3644" s="367"/>
      <c r="AM3644" s="367"/>
      <c r="AN3644" s="367"/>
      <c r="AO3644" s="367"/>
      <c r="AP3644" s="367"/>
      <c r="AQ3644" s="367"/>
      <c r="AR3644" s="367"/>
      <c r="AS3644" s="367"/>
      <c r="AT3644" s="367"/>
    </row>
    <row r="3645" spans="2:46" ht="13.8">
      <c r="B3645" s="26">
        <v>104.66666666666745</v>
      </c>
      <c r="C3645" s="363">
        <v>218.27020066983192</v>
      </c>
      <c r="D3645" s="367">
        <v>628.00000000000477</v>
      </c>
      <c r="E3645" s="367">
        <v>29209.302325581568</v>
      </c>
      <c r="F3645" s="367">
        <v>-52272.475360394448</v>
      </c>
      <c r="G3645" s="367">
        <v>628.00000000000375</v>
      </c>
      <c r="H3645" s="367">
        <v>157000</v>
      </c>
      <c r="I3645" s="384">
        <v>-643908.89514602232</v>
      </c>
      <c r="J3645" s="367">
        <v>628</v>
      </c>
      <c r="K3645" s="367">
        <v>38060.606060606129</v>
      </c>
      <c r="L3645" s="384">
        <v>9279.0452459863372</v>
      </c>
      <c r="M3645" s="367">
        <v>628.00000000000125</v>
      </c>
      <c r="N3645" s="367">
        <v>628</v>
      </c>
      <c r="O3645" s="384">
        <v>-464.678806422582</v>
      </c>
      <c r="P3645" s="367">
        <v>9.1059999999999999</v>
      </c>
      <c r="Q3645" s="367">
        <v>628</v>
      </c>
      <c r="R3645" s="384">
        <v>356.56631920094503</v>
      </c>
      <c r="S3645" s="367">
        <v>8.7919999999999998</v>
      </c>
      <c r="T3645" s="367">
        <v>21655.172413793014</v>
      </c>
      <c r="U3645" s="384">
        <v>-2223.7155157617767</v>
      </c>
      <c r="V3645" s="367">
        <v>627.9999999999975</v>
      </c>
      <c r="W3645" s="367">
        <v>1046666.666666657</v>
      </c>
      <c r="X3645" s="384">
        <v>49422.54817680172</v>
      </c>
      <c r="Y3645" s="386">
        <v>627.99999999999409</v>
      </c>
      <c r="Z3645" s="367"/>
      <c r="AA3645" s="367"/>
      <c r="AB3645" s="367"/>
      <c r="AC3645" s="367"/>
      <c r="AD3645" s="367"/>
      <c r="AE3645" s="367"/>
      <c r="AF3645" s="367"/>
      <c r="AG3645" s="367"/>
      <c r="AH3645" s="367"/>
      <c r="AI3645" s="367"/>
      <c r="AJ3645" s="367"/>
      <c r="AK3645" s="367"/>
      <c r="AL3645" s="367"/>
      <c r="AM3645" s="367"/>
      <c r="AN3645" s="367"/>
      <c r="AO3645" s="367"/>
      <c r="AP3645" s="367"/>
      <c r="AQ3645" s="367"/>
      <c r="AR3645" s="367"/>
      <c r="AS3645" s="367"/>
      <c r="AT3645" s="367"/>
    </row>
    <row r="3646" spans="2:46" ht="13.8">
      <c r="B3646" s="26">
        <v>104.83333333333412</v>
      </c>
      <c r="C3646" s="363">
        <v>218.61728740175388</v>
      </c>
      <c r="D3646" s="367">
        <v>629.00000000000477</v>
      </c>
      <c r="E3646" s="367">
        <v>29255.813953488545</v>
      </c>
      <c r="F3646" s="367">
        <v>-52455.175235546769</v>
      </c>
      <c r="G3646" s="367">
        <v>629.00000000000375</v>
      </c>
      <c r="H3646" s="367">
        <v>157250</v>
      </c>
      <c r="I3646" s="384">
        <v>-646105.19636895042</v>
      </c>
      <c r="J3646" s="367">
        <v>629</v>
      </c>
      <c r="K3646" s="367">
        <v>38121.212121212193</v>
      </c>
      <c r="L3646" s="384">
        <v>9217.6861139942139</v>
      </c>
      <c r="M3646" s="367">
        <v>629.00000000000125</v>
      </c>
      <c r="N3646" s="367">
        <v>629</v>
      </c>
      <c r="O3646" s="384">
        <v>-466.65115870034396</v>
      </c>
      <c r="P3646" s="367">
        <v>9.1204999999999998</v>
      </c>
      <c r="Q3646" s="367">
        <v>629</v>
      </c>
      <c r="R3646" s="384">
        <v>356.55245294065378</v>
      </c>
      <c r="S3646" s="367">
        <v>8.8059999999999992</v>
      </c>
      <c r="T3646" s="367">
        <v>21689.655172413703</v>
      </c>
      <c r="U3646" s="384">
        <v>-2304.4321125420029</v>
      </c>
      <c r="V3646" s="367">
        <v>628.99999999999739</v>
      </c>
      <c r="W3646" s="367">
        <v>1048333.3333333236</v>
      </c>
      <c r="X3646" s="384">
        <v>49498.376627692989</v>
      </c>
      <c r="Y3646" s="386">
        <v>628.99999999999409</v>
      </c>
      <c r="Z3646" s="367"/>
      <c r="AA3646" s="367"/>
      <c r="AB3646" s="367"/>
      <c r="AC3646" s="367"/>
      <c r="AD3646" s="367"/>
      <c r="AE3646" s="367"/>
      <c r="AF3646" s="367"/>
      <c r="AG3646" s="367"/>
      <c r="AH3646" s="367"/>
      <c r="AI3646" s="367"/>
      <c r="AJ3646" s="367"/>
      <c r="AK3646" s="367"/>
      <c r="AL3646" s="367"/>
      <c r="AM3646" s="367"/>
      <c r="AN3646" s="367"/>
      <c r="AO3646" s="367"/>
      <c r="AP3646" s="367"/>
      <c r="AQ3646" s="367"/>
      <c r="AR3646" s="367"/>
      <c r="AS3646" s="367"/>
      <c r="AT3646" s="367"/>
    </row>
    <row r="3647" spans="2:46" ht="13.8">
      <c r="B3647" s="26">
        <v>105.0000000000008</v>
      </c>
      <c r="C3647" s="363">
        <v>218.96437261608639</v>
      </c>
      <c r="D3647" s="367">
        <v>630.00000000000477</v>
      </c>
      <c r="E3647" s="367">
        <v>29302.325581395522</v>
      </c>
      <c r="F3647" s="367">
        <v>-52638.191369679749</v>
      </c>
      <c r="G3647" s="367">
        <v>630.00000000000375</v>
      </c>
      <c r="H3647" s="367">
        <v>157500</v>
      </c>
      <c r="I3647" s="384">
        <v>-648305.22086242656</v>
      </c>
      <c r="J3647" s="367">
        <v>630</v>
      </c>
      <c r="K3647" s="367">
        <v>38181.818181818257</v>
      </c>
      <c r="L3647" s="384">
        <v>9156.0849003431122</v>
      </c>
      <c r="M3647" s="367">
        <v>630.00000000000136</v>
      </c>
      <c r="N3647" s="367">
        <v>630</v>
      </c>
      <c r="O3647" s="384">
        <v>-468.62742963588869</v>
      </c>
      <c r="P3647" s="367">
        <v>9.1350000000000016</v>
      </c>
      <c r="Q3647" s="367">
        <v>630</v>
      </c>
      <c r="R3647" s="384">
        <v>356.53673724626606</v>
      </c>
      <c r="S3647" s="367">
        <v>8.82</v>
      </c>
      <c r="T3647" s="367">
        <v>21724.137931034391</v>
      </c>
      <c r="U3647" s="384">
        <v>-2385.3941008914171</v>
      </c>
      <c r="V3647" s="367">
        <v>629.99999999999739</v>
      </c>
      <c r="W3647" s="367">
        <v>1049999.9999999902</v>
      </c>
      <c r="X3647" s="384">
        <v>49574.195953387993</v>
      </c>
      <c r="Y3647" s="386">
        <v>629.99999999999409</v>
      </c>
      <c r="Z3647" s="367"/>
      <c r="AA3647" s="367"/>
      <c r="AB3647" s="367"/>
      <c r="AC3647" s="367"/>
      <c r="AD3647" s="367"/>
      <c r="AE3647" s="367"/>
      <c r="AF3647" s="367"/>
      <c r="AG3647" s="367"/>
      <c r="AH3647" s="367"/>
      <c r="AI3647" s="367"/>
      <c r="AJ3647" s="367"/>
      <c r="AK3647" s="367"/>
      <c r="AL3647" s="367"/>
      <c r="AM3647" s="367"/>
      <c r="AN3647" s="367"/>
      <c r="AO3647" s="367"/>
      <c r="AP3647" s="367"/>
      <c r="AQ3647" s="367"/>
      <c r="AR3647" s="367"/>
      <c r="AS3647" s="367"/>
      <c r="AT3647" s="367"/>
    </row>
    <row r="3648" spans="2:46" ht="13.8">
      <c r="B3648" s="26">
        <v>105.16666666666747</v>
      </c>
      <c r="C3648" s="363">
        <v>219.31145631282945</v>
      </c>
      <c r="D3648" s="367">
        <v>631.00000000000477</v>
      </c>
      <c r="E3648" s="367">
        <v>29348.837209302499</v>
      </c>
      <c r="F3648" s="367">
        <v>-52821.523762793411</v>
      </c>
      <c r="G3648" s="367">
        <v>631.00000000000375</v>
      </c>
      <c r="H3648" s="367">
        <v>157750</v>
      </c>
      <c r="I3648" s="384">
        <v>-650508.96862645063</v>
      </c>
      <c r="J3648" s="367">
        <v>631</v>
      </c>
      <c r="K3648" s="367">
        <v>38242.42424242432</v>
      </c>
      <c r="L3648" s="384">
        <v>9094.2416050330448</v>
      </c>
      <c r="M3648" s="367">
        <v>631.00000000000136</v>
      </c>
      <c r="N3648" s="367">
        <v>631</v>
      </c>
      <c r="O3648" s="384">
        <v>-470.60761922921557</v>
      </c>
      <c r="P3648" s="367">
        <v>9.1494999999999997</v>
      </c>
      <c r="Q3648" s="367">
        <v>631</v>
      </c>
      <c r="R3648" s="384">
        <v>356.51917211778181</v>
      </c>
      <c r="S3648" s="367">
        <v>8.8339999999999996</v>
      </c>
      <c r="T3648" s="367">
        <v>21758.620689655079</v>
      </c>
      <c r="U3648" s="384">
        <v>-2466.6014808100099</v>
      </c>
      <c r="V3648" s="367">
        <v>630.99999999999739</v>
      </c>
      <c r="W3648" s="367">
        <v>1051666.666666657</v>
      </c>
      <c r="X3648" s="384">
        <v>49650.006153886701</v>
      </c>
      <c r="Y3648" s="386">
        <v>630.99999999999409</v>
      </c>
      <c r="Z3648" s="367"/>
      <c r="AA3648" s="367"/>
      <c r="AB3648" s="367"/>
      <c r="AC3648" s="367"/>
      <c r="AD3648" s="367"/>
      <c r="AE3648" s="367"/>
      <c r="AF3648" s="367"/>
      <c r="AG3648" s="367"/>
      <c r="AH3648" s="367"/>
      <c r="AI3648" s="367"/>
      <c r="AJ3648" s="367"/>
      <c r="AK3648" s="367"/>
      <c r="AL3648" s="367"/>
      <c r="AM3648" s="367"/>
      <c r="AN3648" s="367"/>
      <c r="AO3648" s="367"/>
      <c r="AP3648" s="367"/>
      <c r="AQ3648" s="367"/>
      <c r="AR3648" s="367"/>
      <c r="AS3648" s="367"/>
      <c r="AT3648" s="367"/>
    </row>
    <row r="3649" spans="2:46" ht="13.8">
      <c r="B3649" s="26">
        <v>105.33333333333414</v>
      </c>
      <c r="C3649" s="363">
        <v>219.65853849198305</v>
      </c>
      <c r="D3649" s="367">
        <v>632.00000000000489</v>
      </c>
      <c r="E3649" s="367">
        <v>29395.348837209476</v>
      </c>
      <c r="F3649" s="367">
        <v>-53005.172414887726</v>
      </c>
      <c r="G3649" s="367">
        <v>632.00000000000375</v>
      </c>
      <c r="H3649" s="367">
        <v>158000</v>
      </c>
      <c r="I3649" s="384">
        <v>-652716.43966102262</v>
      </c>
      <c r="J3649" s="367">
        <v>632</v>
      </c>
      <c r="K3649" s="367">
        <v>38303.030303030384</v>
      </c>
      <c r="L3649" s="384">
        <v>9032.1562280640046</v>
      </c>
      <c r="M3649" s="367">
        <v>632.00000000000136</v>
      </c>
      <c r="N3649" s="367">
        <v>632</v>
      </c>
      <c r="O3649" s="384">
        <v>-472.59172748032535</v>
      </c>
      <c r="P3649" s="367">
        <v>9.1639999999999997</v>
      </c>
      <c r="Q3649" s="367">
        <v>632</v>
      </c>
      <c r="R3649" s="384">
        <v>356.49975755520114</v>
      </c>
      <c r="S3649" s="367">
        <v>8.8480000000000008</v>
      </c>
      <c r="T3649" s="367">
        <v>21793.103448275768</v>
      </c>
      <c r="U3649" s="384">
        <v>-2548.0542522977717</v>
      </c>
      <c r="V3649" s="367">
        <v>631.99999999999727</v>
      </c>
      <c r="W3649" s="367">
        <v>1053333.3333333237</v>
      </c>
      <c r="X3649" s="384">
        <v>49725.807229189144</v>
      </c>
      <c r="Y3649" s="386">
        <v>631.9999999999942</v>
      </c>
      <c r="Z3649" s="367"/>
      <c r="AA3649" s="367"/>
      <c r="AB3649" s="367"/>
      <c r="AC3649" s="367"/>
      <c r="AD3649" s="367"/>
      <c r="AE3649" s="367"/>
      <c r="AF3649" s="367"/>
      <c r="AG3649" s="367"/>
      <c r="AH3649" s="367"/>
      <c r="AI3649" s="367"/>
      <c r="AJ3649" s="367"/>
      <c r="AK3649" s="367"/>
      <c r="AL3649" s="367"/>
      <c r="AM3649" s="367"/>
      <c r="AN3649" s="367"/>
      <c r="AO3649" s="367"/>
      <c r="AP3649" s="367"/>
      <c r="AQ3649" s="367"/>
      <c r="AR3649" s="367"/>
      <c r="AS3649" s="367"/>
      <c r="AT3649" s="367"/>
    </row>
    <row r="3650" spans="2:46" ht="13.8">
      <c r="B3650" s="26">
        <v>105.50000000000081</v>
      </c>
      <c r="C3650" s="363">
        <v>220.00561915354723</v>
      </c>
      <c r="D3650" s="367">
        <v>633.00000000000489</v>
      </c>
      <c r="E3650" s="367">
        <v>29441.860465116453</v>
      </c>
      <c r="F3650" s="367">
        <v>-53189.137325962714</v>
      </c>
      <c r="G3650" s="367">
        <v>633.00000000000375</v>
      </c>
      <c r="H3650" s="367">
        <v>158250</v>
      </c>
      <c r="I3650" s="384">
        <v>-654927.63396614278</v>
      </c>
      <c r="J3650" s="367">
        <v>633</v>
      </c>
      <c r="K3650" s="367">
        <v>38363.636363636448</v>
      </c>
      <c r="L3650" s="384">
        <v>8969.8287694359824</v>
      </c>
      <c r="M3650" s="367">
        <v>633.00000000000148</v>
      </c>
      <c r="N3650" s="367">
        <v>633</v>
      </c>
      <c r="O3650" s="384">
        <v>-474.57975438921801</v>
      </c>
      <c r="P3650" s="367">
        <v>9.1785000000000014</v>
      </c>
      <c r="Q3650" s="367">
        <v>633</v>
      </c>
      <c r="R3650" s="384">
        <v>356.47849355852395</v>
      </c>
      <c r="S3650" s="367">
        <v>8.8620000000000001</v>
      </c>
      <c r="T3650" s="367">
        <v>21827.586206896456</v>
      </c>
      <c r="U3650" s="384">
        <v>-2629.7524153547224</v>
      </c>
      <c r="V3650" s="367">
        <v>632.99999999999727</v>
      </c>
      <c r="W3650" s="367">
        <v>1054999.9999999905</v>
      </c>
      <c r="X3650" s="384">
        <v>49801.599179295292</v>
      </c>
      <c r="Y3650" s="386">
        <v>632.9999999999942</v>
      </c>
      <c r="Z3650" s="367"/>
      <c r="AA3650" s="367"/>
      <c r="AB3650" s="367"/>
      <c r="AC3650" s="367"/>
      <c r="AD3650" s="367"/>
      <c r="AE3650" s="367"/>
      <c r="AF3650" s="367"/>
      <c r="AG3650" s="367"/>
      <c r="AH3650" s="367"/>
      <c r="AI3650" s="367"/>
      <c r="AJ3650" s="367"/>
      <c r="AK3650" s="367"/>
      <c r="AL3650" s="367"/>
      <c r="AM3650" s="367"/>
      <c r="AN3650" s="367"/>
      <c r="AO3650" s="367"/>
      <c r="AP3650" s="367"/>
      <c r="AQ3650" s="367"/>
      <c r="AR3650" s="367"/>
      <c r="AS3650" s="367"/>
      <c r="AT3650" s="367"/>
    </row>
    <row r="3651" spans="2:46" ht="13.8">
      <c r="B3651" s="26">
        <v>105.66666666666748</v>
      </c>
      <c r="C3651" s="363">
        <v>220.35269829752187</v>
      </c>
      <c r="D3651" s="367">
        <v>634.00000000000489</v>
      </c>
      <c r="E3651" s="367">
        <v>29488.37209302343</v>
      </c>
      <c r="F3651" s="367">
        <v>-53373.418496018363</v>
      </c>
      <c r="G3651" s="367">
        <v>634.00000000000375</v>
      </c>
      <c r="H3651" s="367">
        <v>158500</v>
      </c>
      <c r="I3651" s="384">
        <v>-657142.55154181097</v>
      </c>
      <c r="J3651" s="367">
        <v>634</v>
      </c>
      <c r="K3651" s="367">
        <v>38424.242424242511</v>
      </c>
      <c r="L3651" s="384">
        <v>8907.2592291489964</v>
      </c>
      <c r="M3651" s="367">
        <v>634.00000000000148</v>
      </c>
      <c r="N3651" s="367">
        <v>634</v>
      </c>
      <c r="O3651" s="384">
        <v>-476.57169995589271</v>
      </c>
      <c r="P3651" s="367">
        <v>9.1929999999999996</v>
      </c>
      <c r="Q3651" s="367">
        <v>634</v>
      </c>
      <c r="R3651" s="384">
        <v>356.45538012775012</v>
      </c>
      <c r="S3651" s="367">
        <v>8.8759999999999994</v>
      </c>
      <c r="T3651" s="367">
        <v>21862.068965517145</v>
      </c>
      <c r="U3651" s="384">
        <v>-2711.6959699808517</v>
      </c>
      <c r="V3651" s="367">
        <v>633.99999999999727</v>
      </c>
      <c r="W3651" s="367">
        <v>1056666.6666666572</v>
      </c>
      <c r="X3651" s="384">
        <v>49877.382004205152</v>
      </c>
      <c r="Y3651" s="386">
        <v>633.9999999999942</v>
      </c>
      <c r="Z3651" s="367"/>
      <c r="AA3651" s="367"/>
      <c r="AB3651" s="367"/>
      <c r="AC3651" s="367"/>
      <c r="AD3651" s="367"/>
      <c r="AE3651" s="367"/>
      <c r="AF3651" s="367"/>
      <c r="AG3651" s="367"/>
      <c r="AH3651" s="367"/>
      <c r="AI3651" s="367"/>
      <c r="AJ3651" s="367"/>
      <c r="AK3651" s="367"/>
      <c r="AL3651" s="367"/>
      <c r="AM3651" s="367"/>
      <c r="AN3651" s="367"/>
      <c r="AO3651" s="367"/>
      <c r="AP3651" s="367"/>
      <c r="AQ3651" s="367"/>
      <c r="AR3651" s="367"/>
      <c r="AS3651" s="367"/>
      <c r="AT3651" s="367"/>
    </row>
    <row r="3652" spans="2:46" ht="13.8">
      <c r="B3652" s="26">
        <v>105.83333333333415</v>
      </c>
      <c r="C3652" s="363">
        <v>220.69977592390711</v>
      </c>
      <c r="D3652" s="367">
        <v>635.00000000000489</v>
      </c>
      <c r="E3652" s="367">
        <v>29534.883720930407</v>
      </c>
      <c r="F3652" s="367">
        <v>-53558.015925054671</v>
      </c>
      <c r="G3652" s="367">
        <v>635.00000000000375</v>
      </c>
      <c r="H3652" s="367">
        <v>158750</v>
      </c>
      <c r="I3652" s="384">
        <v>-659361.19238802709</v>
      </c>
      <c r="J3652" s="367">
        <v>635</v>
      </c>
      <c r="K3652" s="367">
        <v>38484.848484848575</v>
      </c>
      <c r="L3652" s="384">
        <v>8844.447607203032</v>
      </c>
      <c r="M3652" s="367">
        <v>635.00000000000159</v>
      </c>
      <c r="N3652" s="367">
        <v>635</v>
      </c>
      <c r="O3652" s="384">
        <v>-478.5675641803503</v>
      </c>
      <c r="P3652" s="367">
        <v>9.2074999999999996</v>
      </c>
      <c r="Q3652" s="367">
        <v>635</v>
      </c>
      <c r="R3652" s="384">
        <v>356.43041726287993</v>
      </c>
      <c r="S3652" s="367">
        <v>8.89</v>
      </c>
      <c r="T3652" s="367">
        <v>21896.551724137833</v>
      </c>
      <c r="U3652" s="384">
        <v>-2793.8849161761495</v>
      </c>
      <c r="V3652" s="367">
        <v>634.99999999999716</v>
      </c>
      <c r="W3652" s="367">
        <v>1058333.3333333239</v>
      </c>
      <c r="X3652" s="384">
        <v>49953.155703918746</v>
      </c>
      <c r="Y3652" s="386">
        <v>634.99999999999432</v>
      </c>
      <c r="Z3652" s="367"/>
      <c r="AA3652" s="367"/>
      <c r="AB3652" s="367"/>
      <c r="AC3652" s="367"/>
      <c r="AD3652" s="367"/>
      <c r="AE3652" s="367"/>
      <c r="AF3652" s="367"/>
      <c r="AG3652" s="367"/>
      <c r="AH3652" s="367"/>
      <c r="AI3652" s="367"/>
      <c r="AJ3652" s="367"/>
      <c r="AK3652" s="367"/>
      <c r="AL3652" s="367"/>
      <c r="AM3652" s="367"/>
      <c r="AN3652" s="367"/>
      <c r="AO3652" s="367"/>
      <c r="AP3652" s="367"/>
      <c r="AQ3652" s="367"/>
      <c r="AR3652" s="367"/>
      <c r="AS3652" s="367"/>
      <c r="AT3652" s="367"/>
    </row>
    <row r="3653" spans="2:46" ht="13.8">
      <c r="B3653" s="26">
        <v>106.00000000000082</v>
      </c>
      <c r="C3653" s="363">
        <v>221.0468520327029</v>
      </c>
      <c r="D3653" s="367">
        <v>636.000000000005</v>
      </c>
      <c r="E3653" s="367">
        <v>29581.395348837385</v>
      </c>
      <c r="F3653" s="367">
        <v>-53742.929613071661</v>
      </c>
      <c r="G3653" s="367">
        <v>636.00000000000375</v>
      </c>
      <c r="H3653" s="367">
        <v>159000</v>
      </c>
      <c r="I3653" s="384">
        <v>-661583.55650479114</v>
      </c>
      <c r="J3653" s="367">
        <v>636</v>
      </c>
      <c r="K3653" s="367">
        <v>38545.454545454639</v>
      </c>
      <c r="L3653" s="384">
        <v>8781.3939035980984</v>
      </c>
      <c r="M3653" s="367">
        <v>636.00000000000159</v>
      </c>
      <c r="N3653" s="367">
        <v>636</v>
      </c>
      <c r="O3653" s="384">
        <v>-480.56734706259044</v>
      </c>
      <c r="P3653" s="367">
        <v>9.2219999999999995</v>
      </c>
      <c r="Q3653" s="367">
        <v>636</v>
      </c>
      <c r="R3653" s="384">
        <v>356.40360496391327</v>
      </c>
      <c r="S3653" s="367">
        <v>8.9039999999999999</v>
      </c>
      <c r="T3653" s="367">
        <v>21931.034482758521</v>
      </c>
      <c r="U3653" s="384">
        <v>-2876.3192539406364</v>
      </c>
      <c r="V3653" s="367">
        <v>635.99999999999716</v>
      </c>
      <c r="W3653" s="367">
        <v>1059999.9999999907</v>
      </c>
      <c r="X3653" s="384">
        <v>50028.920278436039</v>
      </c>
      <c r="Y3653" s="386">
        <v>635.99999999999432</v>
      </c>
      <c r="Z3653" s="367"/>
      <c r="AA3653" s="367"/>
      <c r="AB3653" s="367"/>
      <c r="AC3653" s="367"/>
      <c r="AD3653" s="367"/>
      <c r="AE3653" s="367"/>
      <c r="AF3653" s="367"/>
      <c r="AG3653" s="367"/>
      <c r="AH3653" s="367"/>
      <c r="AI3653" s="367"/>
      <c r="AJ3653" s="367"/>
      <c r="AK3653" s="367"/>
      <c r="AL3653" s="367"/>
      <c r="AM3653" s="367"/>
      <c r="AN3653" s="367"/>
      <c r="AO3653" s="367"/>
      <c r="AP3653" s="367"/>
      <c r="AQ3653" s="367"/>
      <c r="AR3653" s="367"/>
      <c r="AS3653" s="367"/>
      <c r="AT3653" s="367"/>
    </row>
    <row r="3654" spans="2:46" ht="13.8">
      <c r="B3654" s="26">
        <v>106.1666666666675</v>
      </c>
      <c r="C3654" s="363">
        <v>221.39392662390927</v>
      </c>
      <c r="D3654" s="367">
        <v>637.000000000005</v>
      </c>
      <c r="E3654" s="367">
        <v>29627.906976744362</v>
      </c>
      <c r="F3654" s="367">
        <v>-53928.159560069296</v>
      </c>
      <c r="G3654" s="367">
        <v>637.00000000000375</v>
      </c>
      <c r="H3654" s="367">
        <v>159250</v>
      </c>
      <c r="I3654" s="384">
        <v>-663809.64389210322</v>
      </c>
      <c r="J3654" s="367">
        <v>637</v>
      </c>
      <c r="K3654" s="367">
        <v>38606.060606060702</v>
      </c>
      <c r="L3654" s="384">
        <v>8718.0981183341883</v>
      </c>
      <c r="M3654" s="367">
        <v>637.00000000000171</v>
      </c>
      <c r="N3654" s="367">
        <v>637</v>
      </c>
      <c r="O3654" s="384">
        <v>-482.57104860261325</v>
      </c>
      <c r="P3654" s="367">
        <v>9.2364999999999995</v>
      </c>
      <c r="Q3654" s="367">
        <v>637</v>
      </c>
      <c r="R3654" s="384">
        <v>356.37494323084996</v>
      </c>
      <c r="S3654" s="367">
        <v>8.918000000000001</v>
      </c>
      <c r="T3654" s="367">
        <v>21965.51724137921</v>
      </c>
      <c r="U3654" s="384">
        <v>-2958.9989832743022</v>
      </c>
      <c r="V3654" s="367">
        <v>636.99999999999716</v>
      </c>
      <c r="W3654" s="367">
        <v>1061666.6666666574</v>
      </c>
      <c r="X3654" s="384">
        <v>50104.675727757072</v>
      </c>
      <c r="Y3654" s="386">
        <v>636.99999999999443</v>
      </c>
      <c r="Z3654" s="367"/>
      <c r="AA3654" s="367"/>
      <c r="AB3654" s="367"/>
      <c r="AC3654" s="367"/>
      <c r="AD3654" s="367"/>
      <c r="AE3654" s="367"/>
      <c r="AF3654" s="367"/>
      <c r="AG3654" s="367"/>
      <c r="AH3654" s="367"/>
      <c r="AI3654" s="367"/>
      <c r="AJ3654" s="367"/>
      <c r="AK3654" s="367"/>
      <c r="AL3654" s="367"/>
      <c r="AM3654" s="367"/>
      <c r="AN3654" s="367"/>
      <c r="AO3654" s="367"/>
      <c r="AP3654" s="367"/>
      <c r="AQ3654" s="367"/>
      <c r="AR3654" s="367"/>
      <c r="AS3654" s="367"/>
      <c r="AT3654" s="367"/>
    </row>
    <row r="3655" spans="2:46" ht="13.8">
      <c r="B3655" s="26">
        <v>106.33333333333417</v>
      </c>
      <c r="C3655" s="363">
        <v>221.74099969752609</v>
      </c>
      <c r="D3655" s="367">
        <v>638.000000000005</v>
      </c>
      <c r="E3655" s="367">
        <v>29674.418604651339</v>
      </c>
      <c r="F3655" s="367">
        <v>-54113.705766047606</v>
      </c>
      <c r="G3655" s="367">
        <v>638.00000000000375</v>
      </c>
      <c r="H3655" s="367">
        <v>159500</v>
      </c>
      <c r="I3655" s="384">
        <v>-666039.45454996335</v>
      </c>
      <c r="J3655" s="367">
        <v>638</v>
      </c>
      <c r="K3655" s="367">
        <v>38666.666666666766</v>
      </c>
      <c r="L3655" s="384">
        <v>8654.5602514113125</v>
      </c>
      <c r="M3655" s="367">
        <v>638.00000000000171</v>
      </c>
      <c r="N3655" s="367">
        <v>638</v>
      </c>
      <c r="O3655" s="384">
        <v>-484.57866880041888</v>
      </c>
      <c r="P3655" s="367">
        <v>9.2510000000000012</v>
      </c>
      <c r="Q3655" s="367">
        <v>638</v>
      </c>
      <c r="R3655" s="384">
        <v>356.34443206369025</v>
      </c>
      <c r="S3655" s="367">
        <v>8.9320000000000004</v>
      </c>
      <c r="T3655" s="367">
        <v>21999.999999999898</v>
      </c>
      <c r="U3655" s="384">
        <v>-3041.9241041771375</v>
      </c>
      <c r="V3655" s="367">
        <v>637.99999999999704</v>
      </c>
      <c r="W3655" s="367">
        <v>1063333.3333333242</v>
      </c>
      <c r="X3655" s="384">
        <v>50180.422051881804</v>
      </c>
      <c r="Y3655" s="386">
        <v>637.99999999999443</v>
      </c>
      <c r="Z3655" s="367"/>
      <c r="AA3655" s="367"/>
      <c r="AB3655" s="367"/>
      <c r="AC3655" s="367"/>
      <c r="AD3655" s="367"/>
      <c r="AE3655" s="367"/>
      <c r="AF3655" s="367"/>
      <c r="AG3655" s="367"/>
      <c r="AH3655" s="367"/>
      <c r="AI3655" s="367"/>
      <c r="AJ3655" s="367"/>
      <c r="AK3655" s="367"/>
      <c r="AL3655" s="367"/>
      <c r="AM3655" s="367"/>
      <c r="AN3655" s="367"/>
      <c r="AO3655" s="367"/>
      <c r="AP3655" s="367"/>
      <c r="AQ3655" s="367"/>
      <c r="AR3655" s="367"/>
      <c r="AS3655" s="367"/>
      <c r="AT3655" s="367"/>
    </row>
    <row r="3656" spans="2:46" ht="13.8">
      <c r="B3656" s="26">
        <v>106.50000000000084</v>
      </c>
      <c r="C3656" s="363">
        <v>222.08807125355352</v>
      </c>
      <c r="D3656" s="367">
        <v>639.000000000005</v>
      </c>
      <c r="E3656" s="367">
        <v>29720.930232558316</v>
      </c>
      <c r="F3656" s="367">
        <v>-54299.568231006589</v>
      </c>
      <c r="G3656" s="367">
        <v>639.00000000000375</v>
      </c>
      <c r="H3656" s="367">
        <v>159750</v>
      </c>
      <c r="I3656" s="384">
        <v>-668272.98847837141</v>
      </c>
      <c r="J3656" s="367">
        <v>639</v>
      </c>
      <c r="K3656" s="367">
        <v>38727.27272727283</v>
      </c>
      <c r="L3656" s="384">
        <v>8590.7803028294566</v>
      </c>
      <c r="M3656" s="367">
        <v>639.00000000000182</v>
      </c>
      <c r="N3656" s="367">
        <v>639</v>
      </c>
      <c r="O3656" s="384">
        <v>-486.59020765600667</v>
      </c>
      <c r="P3656" s="367">
        <v>9.2654999999999994</v>
      </c>
      <c r="Q3656" s="367">
        <v>639</v>
      </c>
      <c r="R3656" s="384">
        <v>356.31207146243401</v>
      </c>
      <c r="S3656" s="367">
        <v>8.9459999999999997</v>
      </c>
      <c r="T3656" s="367">
        <v>22034.482758620587</v>
      </c>
      <c r="U3656" s="384">
        <v>-3125.0946166491603</v>
      </c>
      <c r="V3656" s="367">
        <v>638.99999999999704</v>
      </c>
      <c r="W3656" s="367">
        <v>1064999.9999999909</v>
      </c>
      <c r="X3656" s="384">
        <v>50256.159250810248</v>
      </c>
      <c r="Y3656" s="386">
        <v>638.99999999999454</v>
      </c>
      <c r="Z3656" s="367"/>
      <c r="AA3656" s="367"/>
      <c r="AB3656" s="367"/>
      <c r="AC3656" s="367"/>
      <c r="AD3656" s="367"/>
      <c r="AE3656" s="367"/>
      <c r="AF3656" s="367"/>
      <c r="AG3656" s="367"/>
      <c r="AH3656" s="367"/>
      <c r="AI3656" s="367"/>
      <c r="AJ3656" s="367"/>
      <c r="AK3656" s="367"/>
      <c r="AL3656" s="367"/>
      <c r="AM3656" s="367"/>
      <c r="AN3656" s="367"/>
      <c r="AO3656" s="367"/>
      <c r="AP3656" s="367"/>
      <c r="AQ3656" s="367"/>
      <c r="AR3656" s="367"/>
      <c r="AS3656" s="367"/>
      <c r="AT3656" s="367"/>
    </row>
    <row r="3657" spans="2:46" ht="13.8">
      <c r="B3657" s="26">
        <v>106.66666666666751</v>
      </c>
      <c r="C3657" s="363">
        <v>222.4351412919915</v>
      </c>
      <c r="D3657" s="367">
        <v>640.00000000000512</v>
      </c>
      <c r="E3657" s="367">
        <v>29767.441860465293</v>
      </c>
      <c r="F3657" s="367">
        <v>-54485.746954946226</v>
      </c>
      <c r="G3657" s="367">
        <v>640.00000000000375</v>
      </c>
      <c r="H3657" s="367">
        <v>160000</v>
      </c>
      <c r="I3657" s="384">
        <v>-670510.24567732762</v>
      </c>
      <c r="J3657" s="367">
        <v>640</v>
      </c>
      <c r="K3657" s="367">
        <v>38787.878787878893</v>
      </c>
      <c r="L3657" s="384">
        <v>8526.7582725886332</v>
      </c>
      <c r="M3657" s="367">
        <v>640.00000000000182</v>
      </c>
      <c r="N3657" s="367">
        <v>640</v>
      </c>
      <c r="O3657" s="384">
        <v>-488.60566516937729</v>
      </c>
      <c r="P3657" s="367">
        <v>9.2799999999999994</v>
      </c>
      <c r="Q3657" s="367">
        <v>640</v>
      </c>
      <c r="R3657" s="384">
        <v>356.27786142708129</v>
      </c>
      <c r="S3657" s="367">
        <v>8.9599999999999991</v>
      </c>
      <c r="T3657" s="367">
        <v>22068.965517241275</v>
      </c>
      <c r="U3657" s="384">
        <v>-3208.5105206903618</v>
      </c>
      <c r="V3657" s="367">
        <v>639.99999999999704</v>
      </c>
      <c r="W3657" s="367">
        <v>1066666.6666666577</v>
      </c>
      <c r="X3657" s="384">
        <v>50331.887324542418</v>
      </c>
      <c r="Y3657" s="386">
        <v>639.99999999999454</v>
      </c>
      <c r="Z3657" s="367"/>
      <c r="AA3657" s="367"/>
      <c r="AB3657" s="367"/>
      <c r="AC3657" s="367"/>
      <c r="AD3657" s="367"/>
      <c r="AE3657" s="367"/>
      <c r="AF3657" s="367"/>
      <c r="AG3657" s="367"/>
      <c r="AH3657" s="367"/>
      <c r="AI3657" s="367"/>
      <c r="AJ3657" s="367"/>
      <c r="AK3657" s="367"/>
      <c r="AL3657" s="367"/>
      <c r="AM3657" s="367"/>
      <c r="AN3657" s="367"/>
      <c r="AO3657" s="367"/>
      <c r="AP3657" s="367"/>
      <c r="AQ3657" s="367"/>
      <c r="AR3657" s="367"/>
      <c r="AS3657" s="367"/>
      <c r="AT3657" s="367"/>
    </row>
    <row r="3658" spans="2:46" ht="13.8">
      <c r="B3658" s="26">
        <v>106.83333333333418</v>
      </c>
      <c r="C3658" s="363">
        <v>222.78220981283999</v>
      </c>
      <c r="D3658" s="367">
        <v>641.00000000000512</v>
      </c>
      <c r="E3658" s="367">
        <v>29813.95348837227</v>
      </c>
      <c r="F3658" s="367">
        <v>-54672.241937866529</v>
      </c>
      <c r="G3658" s="367">
        <v>641.00000000000375</v>
      </c>
      <c r="H3658" s="367">
        <v>160250</v>
      </c>
      <c r="I3658" s="384">
        <v>-672751.22614683164</v>
      </c>
      <c r="J3658" s="367">
        <v>641</v>
      </c>
      <c r="K3658" s="367">
        <v>38848.484848484957</v>
      </c>
      <c r="L3658" s="384">
        <v>8462.4941606888387</v>
      </c>
      <c r="M3658" s="367">
        <v>641.00000000000182</v>
      </c>
      <c r="N3658" s="367">
        <v>641</v>
      </c>
      <c r="O3658" s="384">
        <v>-490.62504134053086</v>
      </c>
      <c r="P3658" s="367">
        <v>9.2945000000000011</v>
      </c>
      <c r="Q3658" s="367">
        <v>641</v>
      </c>
      <c r="R3658" s="384">
        <v>356.24180195763199</v>
      </c>
      <c r="S3658" s="367">
        <v>8.9740000000000002</v>
      </c>
      <c r="T3658" s="367">
        <v>22103.448275861963</v>
      </c>
      <c r="U3658" s="384">
        <v>-3292.1718163007331</v>
      </c>
      <c r="V3658" s="367">
        <v>640.99999999999693</v>
      </c>
      <c r="W3658" s="367">
        <v>1068333.3333333244</v>
      </c>
      <c r="X3658" s="384">
        <v>50407.606273078301</v>
      </c>
      <c r="Y3658" s="386">
        <v>640.99999999999454</v>
      </c>
      <c r="Z3658" s="367"/>
      <c r="AA3658" s="367"/>
      <c r="AB3658" s="367"/>
      <c r="AC3658" s="367"/>
      <c r="AD3658" s="367"/>
      <c r="AE3658" s="367"/>
      <c r="AF3658" s="367"/>
      <c r="AG3658" s="367"/>
      <c r="AH3658" s="367"/>
      <c r="AI3658" s="367"/>
      <c r="AJ3658" s="367"/>
      <c r="AK3658" s="367"/>
      <c r="AL3658" s="367"/>
      <c r="AM3658" s="367"/>
      <c r="AN3658" s="367"/>
      <c r="AO3658" s="367"/>
      <c r="AP3658" s="367"/>
      <c r="AQ3658" s="367"/>
      <c r="AR3658" s="367"/>
      <c r="AS3658" s="367"/>
      <c r="AT3658" s="367"/>
    </row>
    <row r="3659" spans="2:46" ht="13.8">
      <c r="B3659" s="26">
        <v>107.00000000000085</v>
      </c>
      <c r="C3659" s="363">
        <v>223.12927681609904</v>
      </c>
      <c r="D3659" s="367">
        <v>642.00000000000512</v>
      </c>
      <c r="E3659" s="367">
        <v>29860.465116279247</v>
      </c>
      <c r="F3659" s="367">
        <v>-54859.053179767507</v>
      </c>
      <c r="G3659" s="367">
        <v>642.00000000000375</v>
      </c>
      <c r="H3659" s="367">
        <v>160500</v>
      </c>
      <c r="I3659" s="384">
        <v>-674995.92988688371</v>
      </c>
      <c r="J3659" s="367">
        <v>642</v>
      </c>
      <c r="K3659" s="367">
        <v>38909.090909091021</v>
      </c>
      <c r="L3659" s="384">
        <v>8397.9879671300641</v>
      </c>
      <c r="M3659" s="367">
        <v>642.00000000000193</v>
      </c>
      <c r="N3659" s="367">
        <v>642</v>
      </c>
      <c r="O3659" s="384">
        <v>-492.6483361694664</v>
      </c>
      <c r="P3659" s="367">
        <v>9.3089999999999993</v>
      </c>
      <c r="Q3659" s="367">
        <v>642</v>
      </c>
      <c r="R3659" s="384">
        <v>356.20389305408628</v>
      </c>
      <c r="S3659" s="367">
        <v>8.9879999999999995</v>
      </c>
      <c r="T3659" s="367">
        <v>22137.931034482652</v>
      </c>
      <c r="U3659" s="384">
        <v>-3376.0785034802925</v>
      </c>
      <c r="V3659" s="367">
        <v>641.99999999999693</v>
      </c>
      <c r="W3659" s="367">
        <v>1069999.9999999912</v>
      </c>
      <c r="X3659" s="384">
        <v>50483.316096417897</v>
      </c>
      <c r="Y3659" s="386">
        <v>641.99999999999466</v>
      </c>
      <c r="Z3659" s="367"/>
      <c r="AA3659" s="367"/>
      <c r="AB3659" s="367"/>
      <c r="AC3659" s="367"/>
      <c r="AD3659" s="367"/>
      <c r="AE3659" s="367"/>
      <c r="AF3659" s="367"/>
      <c r="AG3659" s="367"/>
      <c r="AH3659" s="367"/>
      <c r="AI3659" s="367"/>
      <c r="AJ3659" s="367"/>
      <c r="AK3659" s="367"/>
      <c r="AL3659" s="367"/>
      <c r="AM3659" s="367"/>
      <c r="AN3659" s="367"/>
      <c r="AO3659" s="367"/>
      <c r="AP3659" s="367"/>
      <c r="AQ3659" s="367"/>
      <c r="AR3659" s="367"/>
      <c r="AS3659" s="367"/>
      <c r="AT3659" s="367"/>
    </row>
    <row r="3660" spans="2:46" ht="13.8">
      <c r="B3660" s="26">
        <v>107.16666666666752</v>
      </c>
      <c r="C3660" s="363">
        <v>223.47634230176865</v>
      </c>
      <c r="D3660" s="367">
        <v>643.00000000000512</v>
      </c>
      <c r="E3660" s="367">
        <v>29906.976744186224</v>
      </c>
      <c r="F3660" s="367">
        <v>-55046.180680649137</v>
      </c>
      <c r="G3660" s="367">
        <v>643.00000000000375</v>
      </c>
      <c r="H3660" s="367">
        <v>160750</v>
      </c>
      <c r="I3660" s="384">
        <v>-677244.35689748381</v>
      </c>
      <c r="J3660" s="367">
        <v>643</v>
      </c>
      <c r="K3660" s="367">
        <v>38969.696969697085</v>
      </c>
      <c r="L3660" s="384">
        <v>8333.2396919123257</v>
      </c>
      <c r="M3660" s="367">
        <v>643.00000000000193</v>
      </c>
      <c r="N3660" s="367">
        <v>643</v>
      </c>
      <c r="O3660" s="384">
        <v>-494.67554965618513</v>
      </c>
      <c r="P3660" s="367">
        <v>9.323500000000001</v>
      </c>
      <c r="Q3660" s="367">
        <v>643</v>
      </c>
      <c r="R3660" s="384">
        <v>356.16413471644398</v>
      </c>
      <c r="S3660" s="367">
        <v>9.0019999999999989</v>
      </c>
      <c r="T3660" s="367">
        <v>22172.41379310334</v>
      </c>
      <c r="U3660" s="384">
        <v>-3460.2305822290305</v>
      </c>
      <c r="V3660" s="367">
        <v>642.99999999999693</v>
      </c>
      <c r="W3660" s="367">
        <v>1071666.6666666579</v>
      </c>
      <c r="X3660" s="384">
        <v>50559.016794561219</v>
      </c>
      <c r="Y3660" s="386">
        <v>642.99999999999466</v>
      </c>
      <c r="Z3660" s="367"/>
      <c r="AA3660" s="367"/>
      <c r="AB3660" s="367"/>
      <c r="AC3660" s="367"/>
      <c r="AD3660" s="367"/>
      <c r="AE3660" s="367"/>
      <c r="AF3660" s="367"/>
      <c r="AG3660" s="367"/>
      <c r="AH3660" s="367"/>
      <c r="AI3660" s="367"/>
      <c r="AJ3660" s="367"/>
      <c r="AK3660" s="367"/>
      <c r="AL3660" s="367"/>
      <c r="AM3660" s="367"/>
      <c r="AN3660" s="367"/>
      <c r="AO3660" s="367"/>
      <c r="AP3660" s="367"/>
      <c r="AQ3660" s="367"/>
      <c r="AR3660" s="367"/>
      <c r="AS3660" s="367"/>
      <c r="AT3660" s="367"/>
    </row>
    <row r="3661" spans="2:46" ht="13.8">
      <c r="B3661" s="26">
        <v>107.3333333333342</v>
      </c>
      <c r="C3661" s="363">
        <v>223.82340626984879</v>
      </c>
      <c r="D3661" s="367">
        <v>644.00000000000523</v>
      </c>
      <c r="E3661" s="367">
        <v>29953.488372093201</v>
      </c>
      <c r="F3661" s="367">
        <v>-55233.624440511463</v>
      </c>
      <c r="G3661" s="367">
        <v>644.00000000000387</v>
      </c>
      <c r="H3661" s="367">
        <v>161000</v>
      </c>
      <c r="I3661" s="384">
        <v>-679496.50717863196</v>
      </c>
      <c r="J3661" s="367">
        <v>644</v>
      </c>
      <c r="K3661" s="367">
        <v>39030.303030303148</v>
      </c>
      <c r="L3661" s="384">
        <v>8268.2493350356053</v>
      </c>
      <c r="M3661" s="367">
        <v>644.00000000000205</v>
      </c>
      <c r="N3661" s="367">
        <v>644</v>
      </c>
      <c r="O3661" s="384">
        <v>-496.70668180068617</v>
      </c>
      <c r="P3661" s="367">
        <v>9.338000000000001</v>
      </c>
      <c r="Q3661" s="367">
        <v>644</v>
      </c>
      <c r="R3661" s="384">
        <v>356.12252694470521</v>
      </c>
      <c r="S3661" s="367">
        <v>9.016</v>
      </c>
      <c r="T3661" s="367">
        <v>22206.896551724029</v>
      </c>
      <c r="U3661" s="384">
        <v>-3544.6280525469379</v>
      </c>
      <c r="V3661" s="367">
        <v>643.99999999999682</v>
      </c>
      <c r="W3661" s="367">
        <v>1073333.3333333246</v>
      </c>
      <c r="X3661" s="384">
        <v>50634.708367508261</v>
      </c>
      <c r="Y3661" s="386">
        <v>643.99999999999477</v>
      </c>
      <c r="Z3661" s="367"/>
      <c r="AA3661" s="367"/>
      <c r="AB3661" s="367"/>
      <c r="AC3661" s="367"/>
      <c r="AD3661" s="367"/>
      <c r="AE3661" s="367"/>
      <c r="AF3661" s="367"/>
      <c r="AG3661" s="367"/>
      <c r="AH3661" s="367"/>
      <c r="AI3661" s="367"/>
      <c r="AJ3661" s="367"/>
      <c r="AK3661" s="367"/>
      <c r="AL3661" s="367"/>
      <c r="AM3661" s="367"/>
      <c r="AN3661" s="367"/>
      <c r="AO3661" s="367"/>
      <c r="AP3661" s="367"/>
      <c r="AQ3661" s="367"/>
      <c r="AR3661" s="367"/>
      <c r="AS3661" s="367"/>
      <c r="AT3661" s="367"/>
    </row>
    <row r="3662" spans="2:46" ht="13.8">
      <c r="B3662" s="26">
        <v>107.50000000000087</v>
      </c>
      <c r="C3662" s="363">
        <v>224.1704687203395</v>
      </c>
      <c r="D3662" s="367">
        <v>645.00000000000523</v>
      </c>
      <c r="E3662" s="367">
        <v>30000.000000000178</v>
      </c>
      <c r="F3662" s="367">
        <v>-55421.384459354427</v>
      </c>
      <c r="G3662" s="367">
        <v>645.00000000000387</v>
      </c>
      <c r="H3662" s="367">
        <v>161250</v>
      </c>
      <c r="I3662" s="384">
        <v>-681752.38073032792</v>
      </c>
      <c r="J3662" s="367">
        <v>645</v>
      </c>
      <c r="K3662" s="367">
        <v>39090.909090909212</v>
      </c>
      <c r="L3662" s="384">
        <v>8203.0168964999211</v>
      </c>
      <c r="M3662" s="367">
        <v>645.00000000000205</v>
      </c>
      <c r="N3662" s="367">
        <v>645</v>
      </c>
      <c r="O3662" s="384">
        <v>-498.74173260296959</v>
      </c>
      <c r="P3662" s="367">
        <v>9.3524999999999991</v>
      </c>
      <c r="Q3662" s="367">
        <v>645</v>
      </c>
      <c r="R3662" s="384">
        <v>356.07906973886998</v>
      </c>
      <c r="S3662" s="367">
        <v>9.0299999999999994</v>
      </c>
      <c r="T3662" s="367">
        <v>22241.379310344717</v>
      </c>
      <c r="U3662" s="384">
        <v>-3629.2709144340338</v>
      </c>
      <c r="V3662" s="367">
        <v>644.99999999999682</v>
      </c>
      <c r="W3662" s="367">
        <v>1074999.9999999914</v>
      </c>
      <c r="X3662" s="384">
        <v>50710.390815259008</v>
      </c>
      <c r="Y3662" s="386">
        <v>644.99999999999477</v>
      </c>
      <c r="Z3662" s="367"/>
      <c r="AA3662" s="367"/>
      <c r="AB3662" s="367"/>
      <c r="AC3662" s="367"/>
      <c r="AD3662" s="367"/>
      <c r="AE3662" s="367"/>
      <c r="AF3662" s="367"/>
      <c r="AG3662" s="367"/>
      <c r="AH3662" s="367"/>
      <c r="AI3662" s="367"/>
      <c r="AJ3662" s="367"/>
      <c r="AK3662" s="367"/>
      <c r="AL3662" s="367"/>
      <c r="AM3662" s="367"/>
      <c r="AN3662" s="367"/>
      <c r="AO3662" s="367"/>
      <c r="AP3662" s="367"/>
      <c r="AQ3662" s="367"/>
      <c r="AR3662" s="367"/>
      <c r="AS3662" s="367"/>
      <c r="AT3662" s="367"/>
    </row>
    <row r="3663" spans="2:46" ht="13.8">
      <c r="B3663" s="26">
        <v>107.66666666666754</v>
      </c>
      <c r="C3663" s="363">
        <v>224.5175296532407</v>
      </c>
      <c r="D3663" s="367">
        <v>646.00000000000523</v>
      </c>
      <c r="E3663" s="367">
        <v>30046.511627907155</v>
      </c>
      <c r="F3663" s="367">
        <v>-55609.460737178051</v>
      </c>
      <c r="G3663" s="367">
        <v>646.00000000000387</v>
      </c>
      <c r="H3663" s="367">
        <v>161500</v>
      </c>
      <c r="I3663" s="384">
        <v>-684011.97755257215</v>
      </c>
      <c r="J3663" s="367">
        <v>646</v>
      </c>
      <c r="K3663" s="367">
        <v>39151.515151515276</v>
      </c>
      <c r="L3663" s="384">
        <v>8137.5423763052559</v>
      </c>
      <c r="M3663" s="367">
        <v>646.00000000000216</v>
      </c>
      <c r="N3663" s="367">
        <v>646</v>
      </c>
      <c r="O3663" s="384">
        <v>-500.78070206303607</v>
      </c>
      <c r="P3663" s="367">
        <v>9.3670000000000009</v>
      </c>
      <c r="Q3663" s="367">
        <v>646</v>
      </c>
      <c r="R3663" s="384">
        <v>356.03376309893821</v>
      </c>
      <c r="S3663" s="367">
        <v>9.0440000000000005</v>
      </c>
      <c r="T3663" s="367">
        <v>22275.862068965405</v>
      </c>
      <c r="U3663" s="384">
        <v>-3714.1591678903078</v>
      </c>
      <c r="V3663" s="367">
        <v>645.99999999999682</v>
      </c>
      <c r="W3663" s="367">
        <v>1076666.6666666581</v>
      </c>
      <c r="X3663" s="384">
        <v>50786.064137813475</v>
      </c>
      <c r="Y3663" s="386">
        <v>645.99999999999477</v>
      </c>
      <c r="Z3663" s="367"/>
      <c r="AA3663" s="367"/>
      <c r="AB3663" s="367"/>
      <c r="AC3663" s="367"/>
      <c r="AD3663" s="367"/>
      <c r="AE3663" s="367"/>
      <c r="AF3663" s="367"/>
      <c r="AG3663" s="367"/>
      <c r="AH3663" s="367"/>
      <c r="AI3663" s="367"/>
      <c r="AJ3663" s="367"/>
      <c r="AK3663" s="367"/>
      <c r="AL3663" s="367"/>
      <c r="AM3663" s="367"/>
      <c r="AN3663" s="367"/>
      <c r="AO3663" s="367"/>
      <c r="AP3663" s="367"/>
      <c r="AQ3663" s="367"/>
      <c r="AR3663" s="367"/>
      <c r="AS3663" s="367"/>
      <c r="AT3663" s="367"/>
    </row>
    <row r="3664" spans="2:46" ht="13.8">
      <c r="B3664" s="26">
        <v>107.83333333333421</v>
      </c>
      <c r="C3664" s="363">
        <v>224.86458906855248</v>
      </c>
      <c r="D3664" s="367">
        <v>647.00000000000523</v>
      </c>
      <c r="E3664" s="367">
        <v>30093.023255814132</v>
      </c>
      <c r="F3664" s="367">
        <v>-55797.853273982357</v>
      </c>
      <c r="G3664" s="367">
        <v>647.00000000000387</v>
      </c>
      <c r="H3664" s="367">
        <v>161750</v>
      </c>
      <c r="I3664" s="384">
        <v>-686275.29764536407</v>
      </c>
      <c r="J3664" s="367">
        <v>647</v>
      </c>
      <c r="K3664" s="367">
        <v>39212.121212121339</v>
      </c>
      <c r="L3664" s="384">
        <v>8071.8257744516268</v>
      </c>
      <c r="M3664" s="367">
        <v>647.00000000000216</v>
      </c>
      <c r="N3664" s="367">
        <v>647</v>
      </c>
      <c r="O3664" s="384">
        <v>-502.82359018088471</v>
      </c>
      <c r="P3664" s="367">
        <v>9.3814999999999991</v>
      </c>
      <c r="Q3664" s="367">
        <v>647</v>
      </c>
      <c r="R3664" s="384">
        <v>355.98660702491003</v>
      </c>
      <c r="S3664" s="367">
        <v>9.0579999999999998</v>
      </c>
      <c r="T3664" s="367">
        <v>22310.344827586094</v>
      </c>
      <c r="U3664" s="384">
        <v>-3799.2928129157517</v>
      </c>
      <c r="V3664" s="367">
        <v>646.9999999999967</v>
      </c>
      <c r="W3664" s="367">
        <v>1078333.3333333249</v>
      </c>
      <c r="X3664" s="384">
        <v>50861.728335171669</v>
      </c>
      <c r="Y3664" s="386">
        <v>646.99999999999488</v>
      </c>
      <c r="Z3664" s="367"/>
      <c r="AA3664" s="367"/>
      <c r="AB3664" s="367"/>
      <c r="AC3664" s="367"/>
      <c r="AD3664" s="367"/>
      <c r="AE3664" s="367"/>
      <c r="AF3664" s="367"/>
      <c r="AG3664" s="367"/>
      <c r="AH3664" s="367"/>
      <c r="AI3664" s="367"/>
      <c r="AJ3664" s="367"/>
      <c r="AK3664" s="367"/>
      <c r="AL3664" s="367"/>
      <c r="AM3664" s="367"/>
      <c r="AN3664" s="367"/>
      <c r="AO3664" s="367"/>
      <c r="AP3664" s="367"/>
      <c r="AQ3664" s="367"/>
      <c r="AR3664" s="367"/>
      <c r="AS3664" s="367"/>
      <c r="AT3664" s="367"/>
    </row>
    <row r="3665" spans="2:46" ht="13.8">
      <c r="B3665" s="26">
        <v>108.00000000000088</v>
      </c>
      <c r="C3665" s="363">
        <v>225.21164696627483</v>
      </c>
      <c r="D3665" s="367">
        <v>648.00000000000534</v>
      </c>
      <c r="E3665" s="367">
        <v>30139.53488372111</v>
      </c>
      <c r="F3665" s="367">
        <v>-55986.562069767315</v>
      </c>
      <c r="G3665" s="367">
        <v>648.00000000000387</v>
      </c>
      <c r="H3665" s="367">
        <v>162000</v>
      </c>
      <c r="I3665" s="384">
        <v>-688542.34100870416</v>
      </c>
      <c r="J3665" s="367">
        <v>648</v>
      </c>
      <c r="K3665" s="367">
        <v>39272.727272727403</v>
      </c>
      <c r="L3665" s="384">
        <v>8005.8670909390166</v>
      </c>
      <c r="M3665" s="367">
        <v>648.00000000000227</v>
      </c>
      <c r="N3665" s="367">
        <v>648</v>
      </c>
      <c r="O3665" s="384">
        <v>-504.87039695651617</v>
      </c>
      <c r="P3665" s="367">
        <v>9.395999999999999</v>
      </c>
      <c r="Q3665" s="367">
        <v>648</v>
      </c>
      <c r="R3665" s="384">
        <v>355.93760151678521</v>
      </c>
      <c r="S3665" s="367">
        <v>9.072000000000001</v>
      </c>
      <c r="T3665" s="367">
        <v>22344.827586206782</v>
      </c>
      <c r="U3665" s="384">
        <v>-3884.6718495103837</v>
      </c>
      <c r="V3665" s="367">
        <v>647.9999999999967</v>
      </c>
      <c r="W3665" s="367">
        <v>1079999.9999999916</v>
      </c>
      <c r="X3665" s="384">
        <v>50937.383407333567</v>
      </c>
      <c r="Y3665" s="386">
        <v>647.99999999999488</v>
      </c>
      <c r="Z3665" s="367"/>
      <c r="AA3665" s="367"/>
      <c r="AB3665" s="367"/>
      <c r="AC3665" s="367"/>
      <c r="AD3665" s="367"/>
      <c r="AE3665" s="367"/>
      <c r="AF3665" s="367"/>
      <c r="AG3665" s="367"/>
      <c r="AH3665" s="367"/>
      <c r="AI3665" s="367"/>
      <c r="AJ3665" s="367"/>
      <c r="AK3665" s="367"/>
      <c r="AL3665" s="367"/>
      <c r="AM3665" s="367"/>
      <c r="AN3665" s="367"/>
      <c r="AO3665" s="367"/>
      <c r="AP3665" s="367"/>
      <c r="AQ3665" s="367"/>
      <c r="AR3665" s="367"/>
      <c r="AS3665" s="367"/>
      <c r="AT3665" s="367"/>
    </row>
    <row r="3666" spans="2:46" ht="13.8">
      <c r="B3666" s="26">
        <v>108.16666666666755</v>
      </c>
      <c r="C3666" s="363">
        <v>225.5587033464077</v>
      </c>
      <c r="D3666" s="367">
        <v>649.00000000000534</v>
      </c>
      <c r="E3666" s="367">
        <v>30186.046511628087</v>
      </c>
      <c r="F3666" s="367">
        <v>-56175.58712453294</v>
      </c>
      <c r="G3666" s="367">
        <v>649.00000000000387</v>
      </c>
      <c r="H3666" s="367">
        <v>162250</v>
      </c>
      <c r="I3666" s="384">
        <v>-690813.10764259228</v>
      </c>
      <c r="J3666" s="367">
        <v>649</v>
      </c>
      <c r="K3666" s="367">
        <v>39333.333333333467</v>
      </c>
      <c r="L3666" s="384">
        <v>7939.6663257674418</v>
      </c>
      <c r="M3666" s="367">
        <v>649.00000000000227</v>
      </c>
      <c r="N3666" s="367">
        <v>649</v>
      </c>
      <c r="O3666" s="384">
        <v>-506.92112238993059</v>
      </c>
      <c r="P3666" s="367">
        <v>9.4105000000000008</v>
      </c>
      <c r="Q3666" s="367">
        <v>649</v>
      </c>
      <c r="R3666" s="384">
        <v>355.88674657456392</v>
      </c>
      <c r="S3666" s="367">
        <v>9.0860000000000003</v>
      </c>
      <c r="T3666" s="367">
        <v>22379.310344827471</v>
      </c>
      <c r="U3666" s="384">
        <v>-3970.2962776741947</v>
      </c>
      <c r="V3666" s="367">
        <v>648.9999999999967</v>
      </c>
      <c r="W3666" s="367">
        <v>1081666.6666666584</v>
      </c>
      <c r="X3666" s="384">
        <v>51013.0293542992</v>
      </c>
      <c r="Y3666" s="386">
        <v>648.999999999995</v>
      </c>
      <c r="Z3666" s="367"/>
      <c r="AA3666" s="367"/>
      <c r="AB3666" s="367"/>
      <c r="AC3666" s="367"/>
      <c r="AD3666" s="367"/>
      <c r="AE3666" s="367"/>
      <c r="AF3666" s="367"/>
      <c r="AG3666" s="367"/>
      <c r="AH3666" s="367"/>
      <c r="AI3666" s="367"/>
      <c r="AJ3666" s="367"/>
      <c r="AK3666" s="367"/>
      <c r="AL3666" s="367"/>
      <c r="AM3666" s="367"/>
      <c r="AN3666" s="367"/>
      <c r="AO3666" s="367"/>
      <c r="AP3666" s="367"/>
      <c r="AQ3666" s="367"/>
      <c r="AR3666" s="367"/>
      <c r="AS3666" s="367"/>
      <c r="AT3666" s="367"/>
    </row>
    <row r="3667" spans="2:46" ht="13.8">
      <c r="B3667" s="26">
        <v>108.33333333333422</v>
      </c>
      <c r="C3667" s="363">
        <v>225.90575820895108</v>
      </c>
      <c r="D3667" s="367">
        <v>650.00000000000534</v>
      </c>
      <c r="E3667" s="367">
        <v>30232.558139535064</v>
      </c>
      <c r="F3667" s="367">
        <v>-56364.928438279239</v>
      </c>
      <c r="G3667" s="367">
        <v>650.00000000000387</v>
      </c>
      <c r="H3667" s="367">
        <v>162500</v>
      </c>
      <c r="I3667" s="384">
        <v>-693087.59754702845</v>
      </c>
      <c r="J3667" s="367">
        <v>650</v>
      </c>
      <c r="K3667" s="367">
        <v>39393.93939393953</v>
      </c>
      <c r="L3667" s="384">
        <v>7873.2234789368858</v>
      </c>
      <c r="M3667" s="367">
        <v>650.00000000000239</v>
      </c>
      <c r="N3667" s="367">
        <v>650</v>
      </c>
      <c r="O3667" s="384">
        <v>-508.97576648112704</v>
      </c>
      <c r="P3667" s="367">
        <v>9.4249999999999989</v>
      </c>
      <c r="Q3667" s="367">
        <v>650</v>
      </c>
      <c r="R3667" s="384">
        <v>355.83404219824615</v>
      </c>
      <c r="S3667" s="367">
        <v>9.1</v>
      </c>
      <c r="T3667" s="367">
        <v>22413.793103448159</v>
      </c>
      <c r="U3667" s="384">
        <v>-4056.1660974071742</v>
      </c>
      <c r="V3667" s="367">
        <v>649.99999999999659</v>
      </c>
      <c r="W3667" s="367">
        <v>1083333.3333333251</v>
      </c>
      <c r="X3667" s="384">
        <v>51088.666176068524</v>
      </c>
      <c r="Y3667" s="386">
        <v>649.999999999995</v>
      </c>
      <c r="Z3667" s="367"/>
      <c r="AA3667" s="367"/>
      <c r="AB3667" s="367"/>
      <c r="AC3667" s="367"/>
      <c r="AD3667" s="367"/>
      <c r="AE3667" s="367"/>
      <c r="AF3667" s="367"/>
      <c r="AG3667" s="367"/>
      <c r="AH3667" s="367"/>
      <c r="AI3667" s="367"/>
      <c r="AJ3667" s="367"/>
      <c r="AK3667" s="367"/>
      <c r="AL3667" s="367"/>
      <c r="AM3667" s="367"/>
      <c r="AN3667" s="367"/>
      <c r="AO3667" s="367"/>
      <c r="AP3667" s="367"/>
      <c r="AQ3667" s="367"/>
      <c r="AR3667" s="367"/>
      <c r="AS3667" s="367"/>
      <c r="AT3667" s="367"/>
    </row>
    <row r="3668" spans="2:46" ht="13.8">
      <c r="B3668" s="26">
        <v>108.5000000000009</v>
      </c>
      <c r="C3668" s="363">
        <v>226.25281155390505</v>
      </c>
      <c r="D3668" s="367">
        <v>651.00000000000534</v>
      </c>
      <c r="E3668" s="367">
        <v>30279.069767442041</v>
      </c>
      <c r="F3668" s="367">
        <v>-56554.586011006191</v>
      </c>
      <c r="G3668" s="367">
        <v>651.00000000000387</v>
      </c>
      <c r="H3668" s="367">
        <v>162750</v>
      </c>
      <c r="I3668" s="384">
        <v>-695365.81072201242</v>
      </c>
      <c r="J3668" s="367">
        <v>651</v>
      </c>
      <c r="K3668" s="367">
        <v>39454.545454545594</v>
      </c>
      <c r="L3668" s="384">
        <v>7806.5385504473652</v>
      </c>
      <c r="M3668" s="367">
        <v>651.00000000000239</v>
      </c>
      <c r="N3668" s="367">
        <v>651</v>
      </c>
      <c r="O3668" s="384">
        <v>-511.03432923010661</v>
      </c>
      <c r="P3668" s="367">
        <v>9.4395000000000007</v>
      </c>
      <c r="Q3668" s="367">
        <v>651</v>
      </c>
      <c r="R3668" s="384">
        <v>355.77948838783186</v>
      </c>
      <c r="S3668" s="367">
        <v>9.1140000000000008</v>
      </c>
      <c r="T3668" s="367">
        <v>22448.275862068847</v>
      </c>
      <c r="U3668" s="384">
        <v>-4142.2813087093427</v>
      </c>
      <c r="V3668" s="367">
        <v>650.99999999999659</v>
      </c>
      <c r="W3668" s="367">
        <v>1084999.9999999919</v>
      </c>
      <c r="X3668" s="384">
        <v>51164.293872641574</v>
      </c>
      <c r="Y3668" s="386">
        <v>650.999999999995</v>
      </c>
      <c r="Z3668" s="367"/>
      <c r="AA3668" s="367"/>
      <c r="AB3668" s="367"/>
      <c r="AC3668" s="367"/>
      <c r="AD3668" s="367"/>
      <c r="AE3668" s="367"/>
      <c r="AF3668" s="367"/>
      <c r="AG3668" s="367"/>
      <c r="AH3668" s="367"/>
      <c r="AI3668" s="367"/>
      <c r="AJ3668" s="367"/>
      <c r="AK3668" s="367"/>
      <c r="AL3668" s="367"/>
      <c r="AM3668" s="367"/>
      <c r="AN3668" s="367"/>
      <c r="AO3668" s="367"/>
      <c r="AP3668" s="367"/>
      <c r="AQ3668" s="367"/>
      <c r="AR3668" s="367"/>
      <c r="AS3668" s="367"/>
      <c r="AT3668" s="367"/>
    </row>
    <row r="3669" spans="2:46" ht="13.8">
      <c r="B3669" s="26">
        <v>108.66666666666757</v>
      </c>
      <c r="C3669" s="363">
        <v>226.59986338126956</v>
      </c>
      <c r="D3669" s="367">
        <v>652.00000000000546</v>
      </c>
      <c r="E3669" s="367">
        <v>30325.581395349018</v>
      </c>
      <c r="F3669" s="367">
        <v>-56744.559842713817</v>
      </c>
      <c r="G3669" s="367">
        <v>652.00000000000387</v>
      </c>
      <c r="H3669" s="367">
        <v>163000</v>
      </c>
      <c r="I3669" s="384">
        <v>-697647.74716754456</v>
      </c>
      <c r="J3669" s="367">
        <v>652</v>
      </c>
      <c r="K3669" s="367">
        <v>39515.151515151658</v>
      </c>
      <c r="L3669" s="384">
        <v>7739.6115402988726</v>
      </c>
      <c r="M3669" s="367">
        <v>652.00000000000239</v>
      </c>
      <c r="N3669" s="367">
        <v>652</v>
      </c>
      <c r="O3669" s="384">
        <v>-513.09681063686855</v>
      </c>
      <c r="P3669" s="367">
        <v>9.4540000000000006</v>
      </c>
      <c r="Q3669" s="367">
        <v>652</v>
      </c>
      <c r="R3669" s="384">
        <v>355.7230851433211</v>
      </c>
      <c r="S3669" s="367">
        <v>9.1280000000000001</v>
      </c>
      <c r="T3669" s="367">
        <v>22482.758620689536</v>
      </c>
      <c r="U3669" s="384">
        <v>-4228.6419115806902</v>
      </c>
      <c r="V3669" s="367">
        <v>651.99999999999659</v>
      </c>
      <c r="W3669" s="367">
        <v>1086666.6666666586</v>
      </c>
      <c r="X3669" s="384">
        <v>51239.912444018351</v>
      </c>
      <c r="Y3669" s="386">
        <v>651.99999999999511</v>
      </c>
      <c r="Z3669" s="367"/>
      <c r="AA3669" s="367"/>
      <c r="AB3669" s="367"/>
      <c r="AC3669" s="367"/>
      <c r="AD3669" s="367"/>
      <c r="AE3669" s="367"/>
      <c r="AF3669" s="367"/>
      <c r="AG3669" s="367"/>
      <c r="AH3669" s="367"/>
      <c r="AI3669" s="367"/>
      <c r="AJ3669" s="367"/>
      <c r="AK3669" s="367"/>
      <c r="AL3669" s="367"/>
      <c r="AM3669" s="367"/>
      <c r="AN3669" s="367"/>
      <c r="AO3669" s="367"/>
      <c r="AP3669" s="367"/>
      <c r="AQ3669" s="367"/>
      <c r="AR3669" s="367"/>
      <c r="AS3669" s="367"/>
      <c r="AT3669" s="367"/>
    </row>
    <row r="3670" spans="2:46" ht="13.8">
      <c r="B3670" s="26">
        <v>108.83333333333424</v>
      </c>
      <c r="C3670" s="363">
        <v>226.94691369104464</v>
      </c>
      <c r="D3670" s="367">
        <v>653.00000000000546</v>
      </c>
      <c r="E3670" s="367">
        <v>30372.093023255995</v>
      </c>
      <c r="F3670" s="367">
        <v>-56934.849933402111</v>
      </c>
      <c r="G3670" s="367">
        <v>653.00000000000387</v>
      </c>
      <c r="H3670" s="367">
        <v>163250</v>
      </c>
      <c r="I3670" s="384">
        <v>-699933.40688362462</v>
      </c>
      <c r="J3670" s="367">
        <v>653</v>
      </c>
      <c r="K3670" s="367">
        <v>39575.757575757721</v>
      </c>
      <c r="L3670" s="384">
        <v>7672.4424484913998</v>
      </c>
      <c r="M3670" s="367">
        <v>653.0000000000025</v>
      </c>
      <c r="N3670" s="367">
        <v>653</v>
      </c>
      <c r="O3670" s="384">
        <v>-515.16321070141282</v>
      </c>
      <c r="P3670" s="367">
        <v>9.4684999999999988</v>
      </c>
      <c r="Q3670" s="367">
        <v>653</v>
      </c>
      <c r="R3670" s="384">
        <v>355.66483246471387</v>
      </c>
      <c r="S3670" s="367">
        <v>9.1419999999999995</v>
      </c>
      <c r="T3670" s="367">
        <v>22517.241379310224</v>
      </c>
      <c r="U3670" s="384">
        <v>-4315.2479060212063</v>
      </c>
      <c r="V3670" s="367">
        <v>652.99999999999648</v>
      </c>
      <c r="W3670" s="367">
        <v>1088333.3333333253</v>
      </c>
      <c r="X3670" s="384">
        <v>51315.521890198841</v>
      </c>
      <c r="Y3670" s="386">
        <v>652.99999999999511</v>
      </c>
      <c r="Z3670" s="367"/>
      <c r="AA3670" s="367"/>
      <c r="AB3670" s="367"/>
      <c r="AC3670" s="367"/>
      <c r="AD3670" s="367"/>
      <c r="AE3670" s="367"/>
      <c r="AF3670" s="367"/>
      <c r="AG3670" s="367"/>
      <c r="AH3670" s="367"/>
      <c r="AI3670" s="367"/>
      <c r="AJ3670" s="367"/>
      <c r="AK3670" s="367"/>
      <c r="AL3670" s="367"/>
      <c r="AM3670" s="367"/>
      <c r="AN3670" s="367"/>
      <c r="AO3670" s="367"/>
      <c r="AP3670" s="367"/>
      <c r="AQ3670" s="367"/>
      <c r="AR3670" s="367"/>
      <c r="AS3670" s="367"/>
      <c r="AT3670" s="367"/>
    </row>
    <row r="3671" spans="2:46" ht="13.8">
      <c r="B3671" s="26">
        <v>109.00000000000091</v>
      </c>
      <c r="C3671" s="363">
        <v>227.29396248323019</v>
      </c>
      <c r="D3671" s="367">
        <v>654.00000000000546</v>
      </c>
      <c r="E3671" s="367">
        <v>30418.604651162972</v>
      </c>
      <c r="F3671" s="367">
        <v>-57125.456283071057</v>
      </c>
      <c r="G3671" s="367">
        <v>654.00000000000387</v>
      </c>
      <c r="H3671" s="367">
        <v>163500</v>
      </c>
      <c r="I3671" s="384">
        <v>-702222.7898702526</v>
      </c>
      <c r="J3671" s="367">
        <v>654</v>
      </c>
      <c r="K3671" s="367">
        <v>39636.363636363785</v>
      </c>
      <c r="L3671" s="384">
        <v>7605.0312750249614</v>
      </c>
      <c r="M3671" s="367">
        <v>654.0000000000025</v>
      </c>
      <c r="N3671" s="367">
        <v>654</v>
      </c>
      <c r="O3671" s="384">
        <v>-517.23352942374015</v>
      </c>
      <c r="P3671" s="367">
        <v>9.4830000000000005</v>
      </c>
      <c r="Q3671" s="367">
        <v>654</v>
      </c>
      <c r="R3671" s="384">
        <v>355.60473035201011</v>
      </c>
      <c r="S3671" s="367">
        <v>9.1559999999999988</v>
      </c>
      <c r="T3671" s="367">
        <v>22551.724137930913</v>
      </c>
      <c r="U3671" s="384">
        <v>-4402.0992920309109</v>
      </c>
      <c r="V3671" s="367">
        <v>653.99999999999648</v>
      </c>
      <c r="W3671" s="367">
        <v>1089999.9999999921</v>
      </c>
      <c r="X3671" s="384">
        <v>51391.122211183058</v>
      </c>
      <c r="Y3671" s="386">
        <v>653.99999999999523</v>
      </c>
      <c r="Z3671" s="367"/>
      <c r="AA3671" s="367"/>
      <c r="AB3671" s="367"/>
      <c r="AC3671" s="367"/>
      <c r="AD3671" s="367"/>
      <c r="AE3671" s="367"/>
      <c r="AF3671" s="367"/>
      <c r="AG3671" s="367"/>
      <c r="AH3671" s="367"/>
      <c r="AI3671" s="367"/>
      <c r="AJ3671" s="367"/>
      <c r="AK3671" s="367"/>
      <c r="AL3671" s="367"/>
      <c r="AM3671" s="367"/>
      <c r="AN3671" s="367"/>
      <c r="AO3671" s="367"/>
      <c r="AP3671" s="367"/>
      <c r="AQ3671" s="367"/>
      <c r="AR3671" s="367"/>
      <c r="AS3671" s="367"/>
      <c r="AT3671" s="367"/>
    </row>
    <row r="3672" spans="2:46" ht="13.8">
      <c r="B3672" s="26">
        <v>109.16666666666758</v>
      </c>
      <c r="C3672" s="363">
        <v>227.64100975782634</v>
      </c>
      <c r="D3672" s="367">
        <v>655.00000000000546</v>
      </c>
      <c r="E3672" s="367">
        <v>30465.116279069949</v>
      </c>
      <c r="F3672" s="367">
        <v>-57316.378891720677</v>
      </c>
      <c r="G3672" s="367">
        <v>655.00000000000387</v>
      </c>
      <c r="H3672" s="367">
        <v>163750</v>
      </c>
      <c r="I3672" s="384">
        <v>-704515.89612742839</v>
      </c>
      <c r="J3672" s="367">
        <v>654.99999999999989</v>
      </c>
      <c r="K3672" s="367">
        <v>39696.969696969849</v>
      </c>
      <c r="L3672" s="384">
        <v>7537.3780198995428</v>
      </c>
      <c r="M3672" s="367">
        <v>655.00000000000261</v>
      </c>
      <c r="N3672" s="367">
        <v>655</v>
      </c>
      <c r="O3672" s="384">
        <v>-519.30776680384997</v>
      </c>
      <c r="P3672" s="367">
        <v>9.4975000000000005</v>
      </c>
      <c r="Q3672" s="367">
        <v>655</v>
      </c>
      <c r="R3672" s="384">
        <v>355.54277880520976</v>
      </c>
      <c r="S3672" s="367">
        <v>9.17</v>
      </c>
      <c r="T3672" s="367">
        <v>22586.206896551601</v>
      </c>
      <c r="U3672" s="384">
        <v>-4489.196069609794</v>
      </c>
      <c r="V3672" s="367">
        <v>654.99999999999648</v>
      </c>
      <c r="W3672" s="367">
        <v>1091666.6666666588</v>
      </c>
      <c r="X3672" s="384">
        <v>51466.713406970972</v>
      </c>
      <c r="Y3672" s="386">
        <v>654.99999999999523</v>
      </c>
      <c r="Z3672" s="367"/>
      <c r="AA3672" s="367"/>
      <c r="AB3672" s="367"/>
      <c r="AC3672" s="367"/>
      <c r="AD3672" s="367"/>
      <c r="AE3672" s="367"/>
      <c r="AF3672" s="367"/>
      <c r="AG3672" s="367"/>
      <c r="AH3672" s="367"/>
      <c r="AI3672" s="367"/>
      <c r="AJ3672" s="367"/>
      <c r="AK3672" s="367"/>
      <c r="AL3672" s="367"/>
      <c r="AM3672" s="367"/>
      <c r="AN3672" s="367"/>
      <c r="AO3672" s="367"/>
      <c r="AP3672" s="367"/>
      <c r="AQ3672" s="367"/>
      <c r="AR3672" s="367"/>
      <c r="AS3672" s="367"/>
      <c r="AT3672" s="367"/>
    </row>
    <row r="3673" spans="2:46" ht="13.8">
      <c r="B3673" s="26">
        <v>109.33333333333425</v>
      </c>
      <c r="C3673" s="363">
        <v>227.98805551483306</v>
      </c>
      <c r="D3673" s="367">
        <v>656.00000000000557</v>
      </c>
      <c r="E3673" s="367">
        <v>30511.627906976926</v>
      </c>
      <c r="F3673" s="367">
        <v>-57507.617759350964</v>
      </c>
      <c r="G3673" s="367">
        <v>656.00000000000387</v>
      </c>
      <c r="H3673" s="367">
        <v>164000</v>
      </c>
      <c r="I3673" s="384">
        <v>-706812.72565515246</v>
      </c>
      <c r="J3673" s="367">
        <v>655.99999999999989</v>
      </c>
      <c r="K3673" s="367">
        <v>39757.575757575913</v>
      </c>
      <c r="L3673" s="384">
        <v>7469.4826831151586</v>
      </c>
      <c r="M3673" s="367">
        <v>656.00000000000261</v>
      </c>
      <c r="N3673" s="367">
        <v>656</v>
      </c>
      <c r="O3673" s="384">
        <v>-521.38592284174229</v>
      </c>
      <c r="P3673" s="367">
        <v>9.5120000000000005</v>
      </c>
      <c r="Q3673" s="367">
        <v>656</v>
      </c>
      <c r="R3673" s="384">
        <v>355.47897782431295</v>
      </c>
      <c r="S3673" s="367">
        <v>9.1839999999999993</v>
      </c>
      <c r="T3673" s="367">
        <v>22620.689655172289</v>
      </c>
      <c r="U3673" s="384">
        <v>-4576.5382387578466</v>
      </c>
      <c r="V3673" s="367">
        <v>655.99999999999636</v>
      </c>
      <c r="W3673" s="367">
        <v>1093333.3333333256</v>
      </c>
      <c r="X3673" s="384">
        <v>51542.29547756262</v>
      </c>
      <c r="Y3673" s="386">
        <v>655.99999999999534</v>
      </c>
      <c r="Z3673" s="367"/>
      <c r="AA3673" s="367"/>
      <c r="AB3673" s="367"/>
      <c r="AC3673" s="367"/>
      <c r="AD3673" s="367"/>
      <c r="AE3673" s="367"/>
      <c r="AF3673" s="367"/>
      <c r="AG3673" s="367"/>
      <c r="AH3673" s="367"/>
      <c r="AI3673" s="367"/>
      <c r="AJ3673" s="367"/>
      <c r="AK3673" s="367"/>
      <c r="AL3673" s="367"/>
      <c r="AM3673" s="367"/>
      <c r="AN3673" s="367"/>
      <c r="AO3673" s="367"/>
      <c r="AP3673" s="367"/>
      <c r="AQ3673" s="367"/>
      <c r="AR3673" s="367"/>
      <c r="AS3673" s="367"/>
      <c r="AT3673" s="367"/>
    </row>
    <row r="3674" spans="2:46" ht="13.8">
      <c r="B3674" s="26">
        <v>109.50000000000092</v>
      </c>
      <c r="C3674" s="363">
        <v>228.33509975425031</v>
      </c>
      <c r="D3674" s="367">
        <v>657.00000000000557</v>
      </c>
      <c r="E3674" s="367">
        <v>30558.139534883903</v>
      </c>
      <c r="F3674" s="367">
        <v>-57699.172885961911</v>
      </c>
      <c r="G3674" s="367">
        <v>657.00000000000387</v>
      </c>
      <c r="H3674" s="367">
        <v>164250</v>
      </c>
      <c r="I3674" s="384">
        <v>-709113.27845342457</v>
      </c>
      <c r="J3674" s="367">
        <v>656.99999999999989</v>
      </c>
      <c r="K3674" s="367">
        <v>39818.181818181976</v>
      </c>
      <c r="L3674" s="384">
        <v>7401.3452646717951</v>
      </c>
      <c r="M3674" s="367">
        <v>657.00000000000273</v>
      </c>
      <c r="N3674" s="367">
        <v>657</v>
      </c>
      <c r="O3674" s="384">
        <v>-523.46799753741732</v>
      </c>
      <c r="P3674" s="367">
        <v>9.5265000000000004</v>
      </c>
      <c r="Q3674" s="367">
        <v>657</v>
      </c>
      <c r="R3674" s="384">
        <v>355.41332740931972</v>
      </c>
      <c r="S3674" s="367">
        <v>9.1980000000000004</v>
      </c>
      <c r="T3674" s="367">
        <v>22655.172413792978</v>
      </c>
      <c r="U3674" s="384">
        <v>-4664.1257994750877</v>
      </c>
      <c r="V3674" s="367">
        <v>656.99999999999636</v>
      </c>
      <c r="W3674" s="367">
        <v>1094999.9999999923</v>
      </c>
      <c r="X3674" s="384">
        <v>51617.868422957974</v>
      </c>
      <c r="Y3674" s="386">
        <v>656.99999999999534</v>
      </c>
      <c r="Z3674" s="367"/>
      <c r="AA3674" s="367"/>
      <c r="AB3674" s="367"/>
      <c r="AC3674" s="367"/>
      <c r="AD3674" s="367"/>
      <c r="AE3674" s="367"/>
      <c r="AF3674" s="367"/>
      <c r="AG3674" s="367"/>
      <c r="AH3674" s="367"/>
      <c r="AI3674" s="367"/>
      <c r="AJ3674" s="367"/>
      <c r="AK3674" s="367"/>
      <c r="AL3674" s="367"/>
      <c r="AM3674" s="367"/>
      <c r="AN3674" s="367"/>
      <c r="AO3674" s="367"/>
      <c r="AP3674" s="367"/>
      <c r="AQ3674" s="367"/>
      <c r="AR3674" s="367"/>
      <c r="AS3674" s="367"/>
      <c r="AT3674" s="367"/>
    </row>
    <row r="3675" spans="2:46" ht="13.8">
      <c r="B3675" s="26">
        <v>109.6666666666676</v>
      </c>
      <c r="C3675" s="363">
        <v>228.68214247607804</v>
      </c>
      <c r="D3675" s="367">
        <v>658.00000000000557</v>
      </c>
      <c r="E3675" s="367">
        <v>30604.65116279088</v>
      </c>
      <c r="F3675" s="367">
        <v>-57891.044271553532</v>
      </c>
      <c r="G3675" s="367">
        <v>658.00000000000387</v>
      </c>
      <c r="H3675" s="367">
        <v>164500</v>
      </c>
      <c r="I3675" s="384">
        <v>-711417.55452224461</v>
      </c>
      <c r="J3675" s="367">
        <v>657.99999999999989</v>
      </c>
      <c r="K3675" s="367">
        <v>39878.78787878804</v>
      </c>
      <c r="L3675" s="384">
        <v>7332.965764569467</v>
      </c>
      <c r="M3675" s="367">
        <v>658.00000000000273</v>
      </c>
      <c r="N3675" s="367">
        <v>658</v>
      </c>
      <c r="O3675" s="384">
        <v>-525.55399089087484</v>
      </c>
      <c r="P3675" s="367">
        <v>9.5410000000000004</v>
      </c>
      <c r="Q3675" s="367">
        <v>658</v>
      </c>
      <c r="R3675" s="384">
        <v>355.34582756022991</v>
      </c>
      <c r="S3675" s="367">
        <v>9.2119999999999997</v>
      </c>
      <c r="T3675" s="367">
        <v>22689.655172413666</v>
      </c>
      <c r="U3675" s="384">
        <v>-4751.9587517615082</v>
      </c>
      <c r="V3675" s="367">
        <v>657.99999999999636</v>
      </c>
      <c r="W3675" s="367">
        <v>1096666.6666666591</v>
      </c>
      <c r="X3675" s="384">
        <v>51693.432243157047</v>
      </c>
      <c r="Y3675" s="386">
        <v>657.99999999999534</v>
      </c>
      <c r="Z3675" s="367"/>
      <c r="AA3675" s="367"/>
      <c r="AB3675" s="367"/>
      <c r="AC3675" s="367"/>
      <c r="AD3675" s="367"/>
      <c r="AE3675" s="367"/>
      <c r="AF3675" s="367"/>
      <c r="AG3675" s="367"/>
      <c r="AH3675" s="367"/>
      <c r="AI3675" s="367"/>
      <c r="AJ3675" s="367"/>
      <c r="AK3675" s="367"/>
      <c r="AL3675" s="367"/>
      <c r="AM3675" s="367"/>
      <c r="AN3675" s="367"/>
      <c r="AO3675" s="367"/>
      <c r="AP3675" s="367"/>
      <c r="AQ3675" s="367"/>
      <c r="AR3675" s="367"/>
      <c r="AS3675" s="367"/>
      <c r="AT3675" s="367"/>
    </row>
    <row r="3676" spans="2:46" ht="13.8">
      <c r="B3676" s="26">
        <v>109.83333333333427</v>
      </c>
      <c r="C3676" s="363">
        <v>229.02918368031638</v>
      </c>
      <c r="D3676" s="367">
        <v>659.00000000000557</v>
      </c>
      <c r="E3676" s="367">
        <v>30651.162790697857</v>
      </c>
      <c r="F3676" s="367">
        <v>-58083.231916125806</v>
      </c>
      <c r="G3676" s="367">
        <v>659.00000000000387</v>
      </c>
      <c r="H3676" s="367">
        <v>164750</v>
      </c>
      <c r="I3676" s="384">
        <v>-713725.55386161269</v>
      </c>
      <c r="J3676" s="367">
        <v>658.99999999999989</v>
      </c>
      <c r="K3676" s="367">
        <v>39939.393939394104</v>
      </c>
      <c r="L3676" s="384">
        <v>7264.3441828081586</v>
      </c>
      <c r="M3676" s="367">
        <v>659.00000000000284</v>
      </c>
      <c r="N3676" s="367">
        <v>659</v>
      </c>
      <c r="O3676" s="384">
        <v>-527.64390290211509</v>
      </c>
      <c r="P3676" s="367">
        <v>9.5555000000000003</v>
      </c>
      <c r="Q3676" s="367">
        <v>659</v>
      </c>
      <c r="R3676" s="384">
        <v>355.27647827704362</v>
      </c>
      <c r="S3676" s="367">
        <v>9.2259999999999991</v>
      </c>
      <c r="T3676" s="367">
        <v>22724.137931034355</v>
      </c>
      <c r="U3676" s="384">
        <v>-4840.0370956170964</v>
      </c>
      <c r="V3676" s="367">
        <v>658.99999999999625</v>
      </c>
      <c r="W3676" s="367">
        <v>1098333.3333333258</v>
      </c>
      <c r="X3676" s="384">
        <v>51768.986938159847</v>
      </c>
      <c r="Y3676" s="386">
        <v>658.99999999999545</v>
      </c>
      <c r="Z3676" s="367"/>
      <c r="AA3676" s="367"/>
      <c r="AB3676" s="367"/>
      <c r="AC3676" s="367"/>
      <c r="AD3676" s="367"/>
      <c r="AE3676" s="367"/>
      <c r="AF3676" s="367"/>
      <c r="AG3676" s="367"/>
      <c r="AH3676" s="367"/>
      <c r="AI3676" s="367"/>
      <c r="AJ3676" s="367"/>
      <c r="AK3676" s="367"/>
      <c r="AL3676" s="367"/>
      <c r="AM3676" s="367"/>
      <c r="AN3676" s="367"/>
      <c r="AO3676" s="367"/>
      <c r="AP3676" s="367"/>
      <c r="AQ3676" s="367"/>
      <c r="AR3676" s="367"/>
      <c r="AS3676" s="367"/>
      <c r="AT3676" s="367"/>
    </row>
    <row r="3677" spans="2:46" ht="13.8">
      <c r="B3677" s="26">
        <v>110.00000000000094</v>
      </c>
      <c r="C3677" s="363">
        <v>229.37622336696526</v>
      </c>
      <c r="D3677" s="367">
        <v>660.00000000000568</v>
      </c>
      <c r="E3677" s="367">
        <v>30697.674418604835</v>
      </c>
      <c r="F3677" s="367">
        <v>-58275.735819678746</v>
      </c>
      <c r="G3677" s="367">
        <v>660.00000000000387</v>
      </c>
      <c r="H3677" s="367">
        <v>165000</v>
      </c>
      <c r="I3677" s="384">
        <v>-716037.27647152869</v>
      </c>
      <c r="J3677" s="367">
        <v>659.99999999999989</v>
      </c>
      <c r="K3677" s="367">
        <v>40000.000000000167</v>
      </c>
      <c r="L3677" s="384">
        <v>7195.4805193878847</v>
      </c>
      <c r="M3677" s="367">
        <v>660.00000000000284</v>
      </c>
      <c r="N3677" s="367">
        <v>660</v>
      </c>
      <c r="O3677" s="384">
        <v>-529.73773357113794</v>
      </c>
      <c r="P3677" s="367">
        <v>9.57</v>
      </c>
      <c r="Q3677" s="367">
        <v>660</v>
      </c>
      <c r="R3677" s="384">
        <v>355.20527955976087</v>
      </c>
      <c r="S3677" s="367">
        <v>9.24</v>
      </c>
      <c r="T3677" s="367">
        <v>22758.620689655043</v>
      </c>
      <c r="U3677" s="384">
        <v>-4928.360831041874</v>
      </c>
      <c r="V3677" s="367">
        <v>659.99999999999625</v>
      </c>
      <c r="W3677" s="367">
        <v>1099999.9999999925</v>
      </c>
      <c r="X3677" s="384">
        <v>51844.532507966353</v>
      </c>
      <c r="Y3677" s="386">
        <v>659.99999999999545</v>
      </c>
      <c r="Z3677" s="367"/>
      <c r="AA3677" s="367"/>
      <c r="AB3677" s="367"/>
      <c r="AC3677" s="367"/>
      <c r="AD3677" s="367"/>
      <c r="AE3677" s="367"/>
      <c r="AF3677" s="367"/>
      <c r="AG3677" s="367"/>
      <c r="AH3677" s="367"/>
      <c r="AI3677" s="367"/>
      <c r="AJ3677" s="367"/>
      <c r="AK3677" s="367"/>
      <c r="AL3677" s="367"/>
      <c r="AM3677" s="367"/>
      <c r="AN3677" s="367"/>
      <c r="AO3677" s="367"/>
      <c r="AP3677" s="367"/>
      <c r="AQ3677" s="367"/>
      <c r="AR3677" s="367"/>
      <c r="AS3677" s="367"/>
      <c r="AT3677" s="367"/>
    </row>
    <row r="3678" spans="2:46" ht="13.8">
      <c r="B3678" s="26">
        <v>110.16666666666761</v>
      </c>
      <c r="C3678" s="363">
        <v>229.72326153602467</v>
      </c>
      <c r="D3678" s="367">
        <v>661.00000000000568</v>
      </c>
      <c r="E3678" s="367">
        <v>30744.186046511812</v>
      </c>
      <c r="F3678" s="367">
        <v>-58468.555982212383</v>
      </c>
      <c r="G3678" s="367">
        <v>661.00000000000398</v>
      </c>
      <c r="H3678" s="367">
        <v>165250</v>
      </c>
      <c r="I3678" s="384">
        <v>-718352.72235199274</v>
      </c>
      <c r="J3678" s="367">
        <v>660.99999999999989</v>
      </c>
      <c r="K3678" s="367">
        <v>40060.606060606231</v>
      </c>
      <c r="L3678" s="384">
        <v>7126.3747743086396</v>
      </c>
      <c r="M3678" s="367">
        <v>661.00000000000284</v>
      </c>
      <c r="N3678" s="367">
        <v>661</v>
      </c>
      <c r="O3678" s="384">
        <v>-531.83548289794305</v>
      </c>
      <c r="P3678" s="367">
        <v>9.5844999999999985</v>
      </c>
      <c r="Q3678" s="367">
        <v>661</v>
      </c>
      <c r="R3678" s="384">
        <v>355.13223140838159</v>
      </c>
      <c r="S3678" s="367">
        <v>9.2539999999999996</v>
      </c>
      <c r="T3678" s="367">
        <v>22793.103448275731</v>
      </c>
      <c r="U3678" s="384">
        <v>-5016.9299580358302</v>
      </c>
      <c r="V3678" s="367">
        <v>660.99999999999625</v>
      </c>
      <c r="W3678" s="367">
        <v>1101666.6666666593</v>
      </c>
      <c r="X3678" s="384">
        <v>51920.068952576585</v>
      </c>
      <c r="Y3678" s="386">
        <v>660.99999999999557</v>
      </c>
      <c r="Z3678" s="367"/>
      <c r="AA3678" s="367"/>
      <c r="AB3678" s="367"/>
      <c r="AC3678" s="367"/>
      <c r="AD3678" s="367"/>
      <c r="AE3678" s="367"/>
      <c r="AF3678" s="367"/>
      <c r="AG3678" s="367"/>
      <c r="AH3678" s="367"/>
      <c r="AI3678" s="367"/>
      <c r="AJ3678" s="367"/>
      <c r="AK3678" s="367"/>
      <c r="AL3678" s="367"/>
      <c r="AM3678" s="367"/>
      <c r="AN3678" s="367"/>
      <c r="AO3678" s="367"/>
      <c r="AP3678" s="367"/>
      <c r="AQ3678" s="367"/>
      <c r="AR3678" s="367"/>
      <c r="AS3678" s="367"/>
      <c r="AT3678" s="367"/>
    </row>
    <row r="3679" spans="2:46" ht="13.8">
      <c r="B3679" s="26">
        <v>110.33333333333428</v>
      </c>
      <c r="C3679" s="363">
        <v>230.07029818749459</v>
      </c>
      <c r="D3679" s="367">
        <v>662.00000000000568</v>
      </c>
      <c r="E3679" s="367">
        <v>30790.697674418789</v>
      </c>
      <c r="F3679" s="367">
        <v>-58661.692403726658</v>
      </c>
      <c r="G3679" s="367">
        <v>662.00000000000398</v>
      </c>
      <c r="H3679" s="367">
        <v>165500</v>
      </c>
      <c r="I3679" s="384">
        <v>-720671.89150300471</v>
      </c>
      <c r="J3679" s="367">
        <v>661.99999999999989</v>
      </c>
      <c r="K3679" s="367">
        <v>40121.212121212295</v>
      </c>
      <c r="L3679" s="384">
        <v>7057.0269475704126</v>
      </c>
      <c r="M3679" s="367">
        <v>662.00000000000296</v>
      </c>
      <c r="N3679" s="367">
        <v>662</v>
      </c>
      <c r="O3679" s="384">
        <v>-533.93715088253134</v>
      </c>
      <c r="P3679" s="367">
        <v>9.5990000000000002</v>
      </c>
      <c r="Q3679" s="367">
        <v>662</v>
      </c>
      <c r="R3679" s="384">
        <v>355.05733382290572</v>
      </c>
      <c r="S3679" s="367">
        <v>9.2680000000000007</v>
      </c>
      <c r="T3679" s="367">
        <v>22827.58620689642</v>
      </c>
      <c r="U3679" s="384">
        <v>-5105.7444765989549</v>
      </c>
      <c r="V3679" s="367">
        <v>661.99999999999613</v>
      </c>
      <c r="W3679" s="367">
        <v>1103333.333333326</v>
      </c>
      <c r="X3679" s="384">
        <v>51995.596271990522</v>
      </c>
      <c r="Y3679" s="386">
        <v>661.99999999999557</v>
      </c>
      <c r="Z3679" s="367"/>
      <c r="AA3679" s="367"/>
      <c r="AB3679" s="367"/>
      <c r="AC3679" s="367"/>
      <c r="AD3679" s="367"/>
      <c r="AE3679" s="367"/>
      <c r="AF3679" s="367"/>
      <c r="AG3679" s="367"/>
      <c r="AH3679" s="367"/>
      <c r="AI3679" s="367"/>
      <c r="AJ3679" s="367"/>
      <c r="AK3679" s="367"/>
      <c r="AL3679" s="367"/>
      <c r="AM3679" s="367"/>
      <c r="AN3679" s="367"/>
      <c r="AO3679" s="367"/>
      <c r="AP3679" s="367"/>
      <c r="AQ3679" s="367"/>
      <c r="AR3679" s="367"/>
      <c r="AS3679" s="367"/>
      <c r="AT3679" s="367"/>
    </row>
    <row r="3680" spans="2:46" ht="13.8">
      <c r="B3680" s="26">
        <v>110.50000000000095</v>
      </c>
      <c r="C3680" s="363">
        <v>230.41733332137511</v>
      </c>
      <c r="D3680" s="367">
        <v>663.00000000000568</v>
      </c>
      <c r="E3680" s="367">
        <v>30837.209302325766</v>
      </c>
      <c r="F3680" s="367">
        <v>-58855.145084221607</v>
      </c>
      <c r="G3680" s="367">
        <v>663.00000000000398</v>
      </c>
      <c r="H3680" s="367">
        <v>165750</v>
      </c>
      <c r="I3680" s="384">
        <v>-722994.78392456495</v>
      </c>
      <c r="J3680" s="367">
        <v>662.99999999999989</v>
      </c>
      <c r="K3680" s="367">
        <v>40181.818181818358</v>
      </c>
      <c r="L3680" s="384">
        <v>6987.43703917322</v>
      </c>
      <c r="M3680" s="367">
        <v>663.00000000000296</v>
      </c>
      <c r="N3680" s="367">
        <v>663</v>
      </c>
      <c r="O3680" s="384">
        <v>-536.0427375249019</v>
      </c>
      <c r="P3680" s="367">
        <v>9.6135000000000002</v>
      </c>
      <c r="Q3680" s="367">
        <v>663</v>
      </c>
      <c r="R3680" s="384">
        <v>354.98058680333344</v>
      </c>
      <c r="S3680" s="367">
        <v>9.282</v>
      </c>
      <c r="T3680" s="367">
        <v>22862.068965517108</v>
      </c>
      <c r="U3680" s="384">
        <v>-5194.804386731269</v>
      </c>
      <c r="V3680" s="367">
        <v>662.99999999999613</v>
      </c>
      <c r="W3680" s="367">
        <v>1104999.9999999928</v>
      </c>
      <c r="X3680" s="384">
        <v>52071.114466208164</v>
      </c>
      <c r="Y3680" s="386">
        <v>662.99999999999557</v>
      </c>
      <c r="Z3680" s="367"/>
      <c r="AA3680" s="367"/>
      <c r="AB3680" s="367"/>
      <c r="AC3680" s="367"/>
      <c r="AD3680" s="367"/>
      <c r="AE3680" s="367"/>
      <c r="AF3680" s="367"/>
      <c r="AG3680" s="367"/>
      <c r="AH3680" s="367"/>
      <c r="AI3680" s="367"/>
      <c r="AJ3680" s="367"/>
      <c r="AK3680" s="367"/>
      <c r="AL3680" s="367"/>
      <c r="AM3680" s="367"/>
      <c r="AN3680" s="367"/>
      <c r="AO3680" s="367"/>
      <c r="AP3680" s="367"/>
      <c r="AQ3680" s="367"/>
      <c r="AR3680" s="367"/>
      <c r="AS3680" s="367"/>
      <c r="AT3680" s="367"/>
    </row>
    <row r="3681" spans="2:46" ht="13.8">
      <c r="B3681" s="26">
        <v>110.66666666666762</v>
      </c>
      <c r="C3681" s="363">
        <v>230.76436693766615</v>
      </c>
      <c r="D3681" s="367">
        <v>664.0000000000058</v>
      </c>
      <c r="E3681" s="367">
        <v>30883.720930232743</v>
      </c>
      <c r="F3681" s="367">
        <v>-59048.914023697209</v>
      </c>
      <c r="G3681" s="367">
        <v>664.00000000000398</v>
      </c>
      <c r="H3681" s="367">
        <v>166000</v>
      </c>
      <c r="I3681" s="384">
        <v>-725321.39961667277</v>
      </c>
      <c r="J3681" s="367">
        <v>663.99999999999989</v>
      </c>
      <c r="K3681" s="367">
        <v>40242.424242424422</v>
      </c>
      <c r="L3681" s="384">
        <v>6917.6050491170481</v>
      </c>
      <c r="M3681" s="367">
        <v>664.00000000000307</v>
      </c>
      <c r="N3681" s="367">
        <v>664</v>
      </c>
      <c r="O3681" s="384">
        <v>-538.15224282505505</v>
      </c>
      <c r="P3681" s="367">
        <v>9.6280000000000001</v>
      </c>
      <c r="Q3681" s="367">
        <v>664</v>
      </c>
      <c r="R3681" s="384">
        <v>354.90199034966469</v>
      </c>
      <c r="S3681" s="367">
        <v>9.2960000000000012</v>
      </c>
      <c r="T3681" s="367">
        <v>22896.551724137797</v>
      </c>
      <c r="U3681" s="384">
        <v>-5284.1096884327608</v>
      </c>
      <c r="V3681" s="367">
        <v>663.99999999999613</v>
      </c>
      <c r="W3681" s="367">
        <v>1106666.6666666595</v>
      </c>
      <c r="X3681" s="384">
        <v>52146.623535229548</v>
      </c>
      <c r="Y3681" s="386">
        <v>663.99999999999568</v>
      </c>
      <c r="Z3681" s="367"/>
      <c r="AA3681" s="367"/>
      <c r="AB3681" s="367"/>
      <c r="AC3681" s="367"/>
      <c r="AD3681" s="367"/>
      <c r="AE3681" s="367"/>
      <c r="AF3681" s="367"/>
      <c r="AG3681" s="367"/>
      <c r="AH3681" s="367"/>
      <c r="AI3681" s="367"/>
      <c r="AJ3681" s="367"/>
      <c r="AK3681" s="367"/>
      <c r="AL3681" s="367"/>
      <c r="AM3681" s="367"/>
      <c r="AN3681" s="367"/>
      <c r="AO3681" s="367"/>
      <c r="AP3681" s="367"/>
      <c r="AQ3681" s="367"/>
      <c r="AR3681" s="367"/>
      <c r="AS3681" s="367"/>
      <c r="AT3681" s="367"/>
    </row>
    <row r="3682" spans="2:46" ht="13.8">
      <c r="B3682" s="26">
        <v>110.83333333333429</v>
      </c>
      <c r="C3682" s="363">
        <v>231.1113990363678</v>
      </c>
      <c r="D3682" s="367">
        <v>665.0000000000058</v>
      </c>
      <c r="E3682" s="367">
        <v>30930.23255813972</v>
      </c>
      <c r="F3682" s="367">
        <v>-59242.999222153478</v>
      </c>
      <c r="G3682" s="367">
        <v>665.00000000000398</v>
      </c>
      <c r="H3682" s="367">
        <v>166250</v>
      </c>
      <c r="I3682" s="384">
        <v>-727651.73857932899</v>
      </c>
      <c r="J3682" s="367">
        <v>664.99999999999989</v>
      </c>
      <c r="K3682" s="367">
        <v>40303.030303030486</v>
      </c>
      <c r="L3682" s="384">
        <v>6847.5309774019115</v>
      </c>
      <c r="M3682" s="367">
        <v>665.00000000000307</v>
      </c>
      <c r="N3682" s="367">
        <v>665</v>
      </c>
      <c r="O3682" s="384">
        <v>-540.26566678299105</v>
      </c>
      <c r="P3682" s="367">
        <v>9.6425000000000001</v>
      </c>
      <c r="Q3682" s="367">
        <v>665</v>
      </c>
      <c r="R3682" s="384">
        <v>354.82154446189924</v>
      </c>
      <c r="S3682" s="367">
        <v>9.31</v>
      </c>
      <c r="T3682" s="367">
        <v>22931.034482758485</v>
      </c>
      <c r="U3682" s="384">
        <v>-5373.660381703422</v>
      </c>
      <c r="V3682" s="367">
        <v>664.99999999999602</v>
      </c>
      <c r="W3682" s="367">
        <v>1108333.3333333263</v>
      </c>
      <c r="X3682" s="384">
        <v>52222.123479054637</v>
      </c>
      <c r="Y3682" s="386">
        <v>664.99999999999568</v>
      </c>
      <c r="Z3682" s="367"/>
      <c r="AA3682" s="367"/>
      <c r="AB3682" s="367"/>
      <c r="AC3682" s="367"/>
      <c r="AD3682" s="367"/>
      <c r="AE3682" s="367"/>
      <c r="AF3682" s="367"/>
      <c r="AG3682" s="367"/>
      <c r="AH3682" s="367"/>
      <c r="AI3682" s="367"/>
      <c r="AJ3682" s="367"/>
      <c r="AK3682" s="367"/>
      <c r="AL3682" s="367"/>
      <c r="AM3682" s="367"/>
      <c r="AN3682" s="367"/>
      <c r="AO3682" s="367"/>
      <c r="AP3682" s="367"/>
      <c r="AQ3682" s="367"/>
      <c r="AR3682" s="367"/>
      <c r="AS3682" s="367"/>
      <c r="AT3682" s="367"/>
    </row>
    <row r="3683" spans="2:46" ht="13.8">
      <c r="B3683" s="26">
        <v>111.00000000000097</v>
      </c>
      <c r="C3683" s="363">
        <v>231.45842961747991</v>
      </c>
      <c r="D3683" s="367">
        <v>666.0000000000058</v>
      </c>
      <c r="E3683" s="367">
        <v>30976.744186046697</v>
      </c>
      <c r="F3683" s="367">
        <v>-59437.400679590421</v>
      </c>
      <c r="G3683" s="367">
        <v>666.00000000000398</v>
      </c>
      <c r="H3683" s="367">
        <v>166500</v>
      </c>
      <c r="I3683" s="384">
        <v>-729985.80081253289</v>
      </c>
      <c r="J3683" s="367">
        <v>665.99999999999989</v>
      </c>
      <c r="K3683" s="367">
        <v>40363.63636363655</v>
      </c>
      <c r="L3683" s="384">
        <v>6777.2148240277938</v>
      </c>
      <c r="M3683" s="367">
        <v>666.00000000000318</v>
      </c>
      <c r="N3683" s="367">
        <v>666</v>
      </c>
      <c r="O3683" s="384">
        <v>-542.38300939870953</v>
      </c>
      <c r="P3683" s="367">
        <v>9.657</v>
      </c>
      <c r="Q3683" s="367">
        <v>666</v>
      </c>
      <c r="R3683" s="384">
        <v>354.73924914003754</v>
      </c>
      <c r="S3683" s="367">
        <v>9.3239999999999998</v>
      </c>
      <c r="T3683" s="367">
        <v>22965.517241379173</v>
      </c>
      <c r="U3683" s="384">
        <v>-5463.4564665432727</v>
      </c>
      <c r="V3683" s="367">
        <v>665.99999999999602</v>
      </c>
      <c r="W3683" s="367">
        <v>1109999.999999993</v>
      </c>
      <c r="X3683" s="384">
        <v>52297.614297683453</v>
      </c>
      <c r="Y3683" s="386">
        <v>665.99999999999579</v>
      </c>
      <c r="Z3683" s="367"/>
      <c r="AA3683" s="367"/>
      <c r="AB3683" s="367"/>
      <c r="AC3683" s="367"/>
      <c r="AD3683" s="367"/>
      <c r="AE3683" s="367"/>
      <c r="AF3683" s="367"/>
      <c r="AG3683" s="367"/>
      <c r="AH3683" s="367"/>
      <c r="AI3683" s="367"/>
      <c r="AJ3683" s="367"/>
      <c r="AK3683" s="367"/>
      <c r="AL3683" s="367"/>
      <c r="AM3683" s="367"/>
      <c r="AN3683" s="367"/>
      <c r="AO3683" s="367"/>
      <c r="AP3683" s="367"/>
      <c r="AQ3683" s="367"/>
      <c r="AR3683" s="367"/>
      <c r="AS3683" s="367"/>
      <c r="AT3683" s="367"/>
    </row>
    <row r="3684" spans="2:46" ht="13.8">
      <c r="B3684" s="26">
        <v>111.16666666666764</v>
      </c>
      <c r="C3684" s="363">
        <v>231.80545868100262</v>
      </c>
      <c r="D3684" s="367">
        <v>667.0000000000058</v>
      </c>
      <c r="E3684" s="367">
        <v>31023.255813953674</v>
      </c>
      <c r="F3684" s="367">
        <v>-59632.118396008016</v>
      </c>
      <c r="G3684" s="367">
        <v>667.00000000000398</v>
      </c>
      <c r="H3684" s="367">
        <v>166750</v>
      </c>
      <c r="I3684" s="384">
        <v>-732323.58631628496</v>
      </c>
      <c r="J3684" s="367">
        <v>666.99999999999989</v>
      </c>
      <c r="K3684" s="367">
        <v>40424.242424242613</v>
      </c>
      <c r="L3684" s="384">
        <v>6706.6565889947124</v>
      </c>
      <c r="M3684" s="367">
        <v>667.00000000000318</v>
      </c>
      <c r="N3684" s="367">
        <v>667</v>
      </c>
      <c r="O3684" s="384">
        <v>-544.50427067221051</v>
      </c>
      <c r="P3684" s="367">
        <v>9.6715</v>
      </c>
      <c r="Q3684" s="367">
        <v>667</v>
      </c>
      <c r="R3684" s="384">
        <v>354.65510438407921</v>
      </c>
      <c r="S3684" s="367">
        <v>9.3379999999999992</v>
      </c>
      <c r="T3684" s="367">
        <v>22999.999999999862</v>
      </c>
      <c r="U3684" s="384">
        <v>-5553.4979429523009</v>
      </c>
      <c r="V3684" s="367">
        <v>666.99999999999602</v>
      </c>
      <c r="W3684" s="367">
        <v>1111666.6666666598</v>
      </c>
      <c r="X3684" s="384">
        <v>52373.095991115981</v>
      </c>
      <c r="Y3684" s="386">
        <v>666.99999999999579</v>
      </c>
      <c r="Z3684" s="367"/>
      <c r="AA3684" s="367"/>
      <c r="AB3684" s="367"/>
      <c r="AC3684" s="367"/>
      <c r="AD3684" s="367"/>
      <c r="AE3684" s="367"/>
      <c r="AF3684" s="367"/>
      <c r="AG3684" s="367"/>
      <c r="AH3684" s="367"/>
      <c r="AI3684" s="367"/>
      <c r="AJ3684" s="367"/>
      <c r="AK3684" s="367"/>
      <c r="AL3684" s="367"/>
      <c r="AM3684" s="367"/>
      <c r="AN3684" s="367"/>
      <c r="AO3684" s="367"/>
      <c r="AP3684" s="367"/>
      <c r="AQ3684" s="367"/>
      <c r="AR3684" s="367"/>
      <c r="AS3684" s="367"/>
      <c r="AT3684" s="367"/>
    </row>
    <row r="3685" spans="2:46" ht="13.8">
      <c r="B3685" s="26">
        <v>111.33333333333431</v>
      </c>
      <c r="C3685" s="363">
        <v>232.15248622693588</v>
      </c>
      <c r="D3685" s="367">
        <v>668.00000000000591</v>
      </c>
      <c r="E3685" s="367">
        <v>31069.767441860651</v>
      </c>
      <c r="F3685" s="367">
        <v>-59827.152371406279</v>
      </c>
      <c r="G3685" s="367">
        <v>668.00000000000398</v>
      </c>
      <c r="H3685" s="367">
        <v>167000</v>
      </c>
      <c r="I3685" s="384">
        <v>-734665.09509058495</v>
      </c>
      <c r="J3685" s="367">
        <v>667.99999999999989</v>
      </c>
      <c r="K3685" s="367">
        <v>40484.848484848677</v>
      </c>
      <c r="L3685" s="384">
        <v>6635.8562723026498</v>
      </c>
      <c r="M3685" s="367">
        <v>668.0000000000033</v>
      </c>
      <c r="N3685" s="367">
        <v>668</v>
      </c>
      <c r="O3685" s="384">
        <v>-546.62945060349409</v>
      </c>
      <c r="P3685" s="367">
        <v>9.6859999999999999</v>
      </c>
      <c r="Q3685" s="367">
        <v>668</v>
      </c>
      <c r="R3685" s="384">
        <v>354.5691101940244</v>
      </c>
      <c r="S3685" s="367">
        <v>9.3519999999999985</v>
      </c>
      <c r="T3685" s="367">
        <v>23034.48275862055</v>
      </c>
      <c r="U3685" s="384">
        <v>-5643.7848109304987</v>
      </c>
      <c r="V3685" s="367">
        <v>667.99999999999591</v>
      </c>
      <c r="W3685" s="367">
        <v>1113333.3333333265</v>
      </c>
      <c r="X3685" s="384">
        <v>52448.568559352221</v>
      </c>
      <c r="Y3685" s="386">
        <v>667.99999999999579</v>
      </c>
      <c r="Z3685" s="367"/>
      <c r="AA3685" s="367"/>
      <c r="AB3685" s="367"/>
      <c r="AC3685" s="367"/>
      <c r="AD3685" s="367"/>
      <c r="AE3685" s="367"/>
      <c r="AF3685" s="367"/>
      <c r="AG3685" s="367"/>
      <c r="AH3685" s="367"/>
      <c r="AI3685" s="367"/>
      <c r="AJ3685" s="367"/>
      <c r="AK3685" s="367"/>
      <c r="AL3685" s="367"/>
      <c r="AM3685" s="367"/>
      <c r="AN3685" s="367"/>
      <c r="AO3685" s="367"/>
      <c r="AP3685" s="367"/>
      <c r="AQ3685" s="367"/>
      <c r="AR3685" s="367"/>
      <c r="AS3685" s="367"/>
      <c r="AT3685" s="367"/>
    </row>
    <row r="3686" spans="2:46" ht="13.8">
      <c r="B3686" s="26">
        <v>111.50000000000098</v>
      </c>
      <c r="C3686" s="363">
        <v>232.49951225527963</v>
      </c>
      <c r="D3686" s="367">
        <v>669.00000000000591</v>
      </c>
      <c r="E3686" s="367">
        <v>31116.279069767628</v>
      </c>
      <c r="F3686" s="367">
        <v>-60022.502605785237</v>
      </c>
      <c r="G3686" s="367">
        <v>669.00000000000409</v>
      </c>
      <c r="H3686" s="367">
        <v>167250</v>
      </c>
      <c r="I3686" s="384">
        <v>-737010.32713543309</v>
      </c>
      <c r="J3686" s="367">
        <v>668.99999999999989</v>
      </c>
      <c r="K3686" s="367">
        <v>40545.454545454741</v>
      </c>
      <c r="L3686" s="384">
        <v>6564.8138739516226</v>
      </c>
      <c r="M3686" s="367">
        <v>669.0000000000033</v>
      </c>
      <c r="N3686" s="367">
        <v>669</v>
      </c>
      <c r="O3686" s="384">
        <v>-548.75854919256062</v>
      </c>
      <c r="P3686" s="367">
        <v>9.7005000000000017</v>
      </c>
      <c r="Q3686" s="367">
        <v>669</v>
      </c>
      <c r="R3686" s="384">
        <v>354.48126656987301</v>
      </c>
      <c r="S3686" s="367">
        <v>9.3659999999999997</v>
      </c>
      <c r="T3686" s="367">
        <v>23068.965517241239</v>
      </c>
      <c r="U3686" s="384">
        <v>-5734.317070477885</v>
      </c>
      <c r="V3686" s="367">
        <v>668.99999999999591</v>
      </c>
      <c r="W3686" s="367">
        <v>1114999.9999999932</v>
      </c>
      <c r="X3686" s="384">
        <v>52524.032002392189</v>
      </c>
      <c r="Y3686" s="386">
        <v>668.99999999999591</v>
      </c>
      <c r="Z3686" s="367"/>
      <c r="AA3686" s="367"/>
      <c r="AB3686" s="367"/>
      <c r="AC3686" s="367"/>
      <c r="AD3686" s="367"/>
      <c r="AE3686" s="367"/>
      <c r="AF3686" s="367"/>
      <c r="AG3686" s="367"/>
      <c r="AH3686" s="367"/>
      <c r="AI3686" s="367"/>
      <c r="AJ3686" s="367"/>
      <c r="AK3686" s="367"/>
      <c r="AL3686" s="367"/>
      <c r="AM3686" s="367"/>
      <c r="AN3686" s="367"/>
      <c r="AO3686" s="367"/>
      <c r="AP3686" s="367"/>
      <c r="AQ3686" s="367"/>
      <c r="AR3686" s="367"/>
      <c r="AS3686" s="367"/>
      <c r="AT3686" s="367"/>
    </row>
    <row r="3687" spans="2:46" ht="13.8">
      <c r="B3687" s="26">
        <v>111.66666666666765</v>
      </c>
      <c r="C3687" s="363">
        <v>232.84653676603395</v>
      </c>
      <c r="D3687" s="367">
        <v>670.00000000000591</v>
      </c>
      <c r="E3687" s="367">
        <v>31162.790697674605</v>
      </c>
      <c r="F3687" s="367">
        <v>-60218.169099144834</v>
      </c>
      <c r="G3687" s="367">
        <v>670.00000000000409</v>
      </c>
      <c r="H3687" s="367">
        <v>167500</v>
      </c>
      <c r="I3687" s="384">
        <v>-739359.28245082893</v>
      </c>
      <c r="J3687" s="367">
        <v>669.99999999999989</v>
      </c>
      <c r="K3687" s="367">
        <v>40606.060606060804</v>
      </c>
      <c r="L3687" s="384">
        <v>6493.5293939416151</v>
      </c>
      <c r="M3687" s="367">
        <v>670.00000000000341</v>
      </c>
      <c r="N3687" s="367">
        <v>670</v>
      </c>
      <c r="O3687" s="384">
        <v>-550.8915664394093</v>
      </c>
      <c r="P3687" s="367">
        <v>9.7149999999999999</v>
      </c>
      <c r="Q3687" s="367">
        <v>670</v>
      </c>
      <c r="R3687" s="384">
        <v>354.39157351162527</v>
      </c>
      <c r="S3687" s="367">
        <v>9.379999999999999</v>
      </c>
      <c r="T3687" s="367">
        <v>23103.448275861927</v>
      </c>
      <c r="U3687" s="384">
        <v>-5825.0947215944507</v>
      </c>
      <c r="V3687" s="367">
        <v>669.99999999999591</v>
      </c>
      <c r="W3687" s="367">
        <v>1116666.66666666</v>
      </c>
      <c r="X3687" s="384">
        <v>52599.486320235861</v>
      </c>
      <c r="Y3687" s="386">
        <v>669.99999999999591</v>
      </c>
      <c r="Z3687" s="367"/>
      <c r="AA3687" s="367"/>
      <c r="AB3687" s="367"/>
      <c r="AC3687" s="367"/>
      <c r="AD3687" s="367"/>
      <c r="AE3687" s="367"/>
      <c r="AF3687" s="367"/>
      <c r="AG3687" s="367"/>
      <c r="AH3687" s="367"/>
      <c r="AI3687" s="367"/>
      <c r="AJ3687" s="367"/>
      <c r="AK3687" s="367"/>
      <c r="AL3687" s="367"/>
      <c r="AM3687" s="367"/>
      <c r="AN3687" s="367"/>
      <c r="AO3687" s="367"/>
      <c r="AP3687" s="367"/>
      <c r="AQ3687" s="367"/>
      <c r="AR3687" s="367"/>
      <c r="AS3687" s="367"/>
      <c r="AT3687" s="367"/>
    </row>
    <row r="3688" spans="2:46" ht="13.8">
      <c r="B3688" s="26">
        <v>111.83333333333432</v>
      </c>
      <c r="C3688" s="363">
        <v>233.19355975919876</v>
      </c>
      <c r="D3688" s="367">
        <v>671.00000000000591</v>
      </c>
      <c r="E3688" s="367">
        <v>31209.302325581582</v>
      </c>
      <c r="F3688" s="367">
        <v>-60414.151851485098</v>
      </c>
      <c r="G3688" s="367">
        <v>671.00000000000409</v>
      </c>
      <c r="H3688" s="367">
        <v>167750</v>
      </c>
      <c r="I3688" s="384">
        <v>-741711.96103677317</v>
      </c>
      <c r="J3688" s="367">
        <v>670.99999999999989</v>
      </c>
      <c r="K3688" s="367">
        <v>40666.666666666868</v>
      </c>
      <c r="L3688" s="384">
        <v>6422.0028322726421</v>
      </c>
      <c r="M3688" s="367">
        <v>671.00000000000341</v>
      </c>
      <c r="N3688" s="367">
        <v>671</v>
      </c>
      <c r="O3688" s="384">
        <v>-553.02850234404082</v>
      </c>
      <c r="P3688" s="367">
        <v>9.7294999999999998</v>
      </c>
      <c r="Q3688" s="367">
        <v>671</v>
      </c>
      <c r="R3688" s="384">
        <v>354.30003101928094</v>
      </c>
      <c r="S3688" s="367">
        <v>9.3940000000000001</v>
      </c>
      <c r="T3688" s="367">
        <v>23137.931034482615</v>
      </c>
      <c r="U3688" s="384">
        <v>-5916.1177642801849</v>
      </c>
      <c r="V3688" s="367">
        <v>670.99999999999579</v>
      </c>
      <c r="W3688" s="367">
        <v>1118333.3333333267</v>
      </c>
      <c r="X3688" s="384">
        <v>52674.93151288326</v>
      </c>
      <c r="Y3688" s="386">
        <v>670.99999999999602</v>
      </c>
      <c r="Z3688" s="367"/>
      <c r="AA3688" s="367"/>
      <c r="AB3688" s="367"/>
      <c r="AC3688" s="367"/>
      <c r="AD3688" s="367"/>
      <c r="AE3688" s="367"/>
      <c r="AF3688" s="367"/>
      <c r="AG3688" s="367"/>
      <c r="AH3688" s="367"/>
      <c r="AI3688" s="367"/>
      <c r="AJ3688" s="367"/>
      <c r="AK3688" s="367"/>
      <c r="AL3688" s="367"/>
      <c r="AM3688" s="367"/>
      <c r="AN3688" s="367"/>
      <c r="AO3688" s="367"/>
      <c r="AP3688" s="367"/>
      <c r="AQ3688" s="367"/>
      <c r="AR3688" s="367"/>
      <c r="AS3688" s="367"/>
      <c r="AT3688" s="367"/>
    </row>
    <row r="3689" spans="2:46" ht="13.8">
      <c r="B3689" s="26">
        <v>112.00000000000099</v>
      </c>
      <c r="C3689" s="363">
        <v>233.54058123477427</v>
      </c>
      <c r="D3689" s="367">
        <v>672.00000000000603</v>
      </c>
      <c r="E3689" s="367">
        <v>31255.813953488559</v>
      </c>
      <c r="F3689" s="367">
        <v>-60610.450862806028</v>
      </c>
      <c r="G3689" s="367">
        <v>672.00000000000409</v>
      </c>
      <c r="H3689" s="367">
        <v>168000</v>
      </c>
      <c r="I3689" s="384">
        <v>-744068.36289326509</v>
      </c>
      <c r="J3689" s="367">
        <v>671.99999999999989</v>
      </c>
      <c r="K3689" s="367">
        <v>40727.272727272932</v>
      </c>
      <c r="L3689" s="384">
        <v>6350.234188944698</v>
      </c>
      <c r="M3689" s="367">
        <v>672.00000000000341</v>
      </c>
      <c r="N3689" s="367">
        <v>672</v>
      </c>
      <c r="O3689" s="384">
        <v>-555.16935690645494</v>
      </c>
      <c r="P3689" s="367">
        <v>9.7439999999999998</v>
      </c>
      <c r="Q3689" s="367">
        <v>672</v>
      </c>
      <c r="R3689" s="384">
        <v>354.20663909284008</v>
      </c>
      <c r="S3689" s="367">
        <v>9.4079999999999995</v>
      </c>
      <c r="T3689" s="367">
        <v>23172.413793103304</v>
      </c>
      <c r="U3689" s="384">
        <v>-6007.3861985351077</v>
      </c>
      <c r="V3689" s="367">
        <v>671.99999999999579</v>
      </c>
      <c r="W3689" s="367">
        <v>1119999.9999999935</v>
      </c>
      <c r="X3689" s="384">
        <v>52750.367580334372</v>
      </c>
      <c r="Y3689" s="386">
        <v>671.99999999999602</v>
      </c>
      <c r="Z3689" s="367"/>
      <c r="AA3689" s="367"/>
      <c r="AB3689" s="367"/>
      <c r="AC3689" s="367"/>
      <c r="AD3689" s="367"/>
      <c r="AE3689" s="367"/>
      <c r="AF3689" s="367"/>
      <c r="AG3689" s="367"/>
      <c r="AH3689" s="367"/>
      <c r="AI3689" s="367"/>
      <c r="AJ3689" s="367"/>
      <c r="AK3689" s="367"/>
      <c r="AL3689" s="367"/>
      <c r="AM3689" s="367"/>
      <c r="AN3689" s="367"/>
      <c r="AO3689" s="367"/>
      <c r="AP3689" s="367"/>
      <c r="AQ3689" s="367"/>
      <c r="AR3689" s="367"/>
      <c r="AS3689" s="367"/>
      <c r="AT3689" s="367"/>
    </row>
    <row r="3690" spans="2:46" ht="13.8">
      <c r="B3690" s="26">
        <v>112.16666666666767</v>
      </c>
      <c r="C3690" s="363">
        <v>233.8876011927602</v>
      </c>
      <c r="D3690" s="367">
        <v>673.00000000000603</v>
      </c>
      <c r="E3690" s="367">
        <v>31302.325581395537</v>
      </c>
      <c r="F3690" s="367">
        <v>-60807.066133107612</v>
      </c>
      <c r="G3690" s="367">
        <v>673.00000000000409</v>
      </c>
      <c r="H3690" s="367">
        <v>168250</v>
      </c>
      <c r="I3690" s="384">
        <v>-746428.48802030517</v>
      </c>
      <c r="J3690" s="367">
        <v>672.99999999999989</v>
      </c>
      <c r="K3690" s="367">
        <v>40787.878787878995</v>
      </c>
      <c r="L3690" s="384">
        <v>6278.2234639577719</v>
      </c>
      <c r="M3690" s="367">
        <v>673.00000000000352</v>
      </c>
      <c r="N3690" s="367">
        <v>673</v>
      </c>
      <c r="O3690" s="384">
        <v>-557.31413012665166</v>
      </c>
      <c r="P3690" s="367">
        <v>9.7584999999999997</v>
      </c>
      <c r="Q3690" s="367">
        <v>673</v>
      </c>
      <c r="R3690" s="384">
        <v>354.11139773230275</v>
      </c>
      <c r="S3690" s="367">
        <v>9.4220000000000006</v>
      </c>
      <c r="T3690" s="367">
        <v>23206.896551723992</v>
      </c>
      <c r="U3690" s="384">
        <v>-6098.9000243592091</v>
      </c>
      <c r="V3690" s="367">
        <v>672.99999999999579</v>
      </c>
      <c r="W3690" s="367">
        <v>1121666.6666666602</v>
      </c>
      <c r="X3690" s="384">
        <v>52825.794522589211</v>
      </c>
      <c r="Y3690" s="386">
        <v>672.99999999999613</v>
      </c>
      <c r="Z3690" s="367"/>
      <c r="AA3690" s="367"/>
      <c r="AB3690" s="367"/>
      <c r="AC3690" s="367"/>
      <c r="AD3690" s="367"/>
      <c r="AE3690" s="367"/>
      <c r="AF3690" s="367"/>
      <c r="AG3690" s="367"/>
      <c r="AH3690" s="367"/>
      <c r="AI3690" s="367"/>
      <c r="AJ3690" s="367"/>
      <c r="AK3690" s="367"/>
      <c r="AL3690" s="367"/>
      <c r="AM3690" s="367"/>
      <c r="AN3690" s="367"/>
      <c r="AO3690" s="367"/>
      <c r="AP3690" s="367"/>
      <c r="AQ3690" s="367"/>
      <c r="AR3690" s="367"/>
      <c r="AS3690" s="367"/>
      <c r="AT3690" s="367"/>
    </row>
    <row r="3691" spans="2:46" ht="13.8">
      <c r="B3691" s="26">
        <v>112.33333333333434</v>
      </c>
      <c r="C3691" s="363">
        <v>234.23461963315668</v>
      </c>
      <c r="D3691" s="367">
        <v>674.00000000000603</v>
      </c>
      <c r="E3691" s="367">
        <v>31348.837209302514</v>
      </c>
      <c r="F3691" s="367">
        <v>-61003.997662389876</v>
      </c>
      <c r="G3691" s="367">
        <v>674.00000000000409</v>
      </c>
      <c r="H3691" s="367">
        <v>168500</v>
      </c>
      <c r="I3691" s="384">
        <v>-748792.33641789306</v>
      </c>
      <c r="J3691" s="367">
        <v>673.99999999999989</v>
      </c>
      <c r="K3691" s="367">
        <v>40848.484848485059</v>
      </c>
      <c r="L3691" s="384">
        <v>6205.970657311882</v>
      </c>
      <c r="M3691" s="367">
        <v>674.00000000000352</v>
      </c>
      <c r="N3691" s="367">
        <v>674</v>
      </c>
      <c r="O3691" s="384">
        <v>-559.46282200463099</v>
      </c>
      <c r="P3691" s="367">
        <v>9.7729999999999997</v>
      </c>
      <c r="Q3691" s="367">
        <v>674</v>
      </c>
      <c r="R3691" s="384">
        <v>354.01430693766895</v>
      </c>
      <c r="S3691" s="367">
        <v>9.4359999999999999</v>
      </c>
      <c r="T3691" s="367">
        <v>23241.379310344681</v>
      </c>
      <c r="U3691" s="384">
        <v>-6190.659241752478</v>
      </c>
      <c r="V3691" s="367">
        <v>673.99999999999568</v>
      </c>
      <c r="W3691" s="367">
        <v>1123333.333333327</v>
      </c>
      <c r="X3691" s="384">
        <v>52901.212339647747</v>
      </c>
      <c r="Y3691" s="386">
        <v>673.99999999999613</v>
      </c>
      <c r="Z3691" s="367"/>
      <c r="AA3691" s="367"/>
      <c r="AB3691" s="367"/>
      <c r="AC3691" s="367"/>
      <c r="AD3691" s="367"/>
      <c r="AE3691" s="367"/>
      <c r="AF3691" s="367"/>
      <c r="AG3691" s="367"/>
      <c r="AH3691" s="367"/>
      <c r="AI3691" s="367"/>
      <c r="AJ3691" s="367"/>
      <c r="AK3691" s="367"/>
      <c r="AL3691" s="367"/>
      <c r="AM3691" s="367"/>
      <c r="AN3691" s="367"/>
      <c r="AO3691" s="367"/>
      <c r="AP3691" s="367"/>
      <c r="AQ3691" s="367"/>
      <c r="AR3691" s="367"/>
      <c r="AS3691" s="367"/>
      <c r="AT3691" s="367"/>
    </row>
    <row r="3692" spans="2:46" ht="13.8">
      <c r="B3692" s="26">
        <v>112.50000000000101</v>
      </c>
      <c r="C3692" s="363">
        <v>234.58163655596371</v>
      </c>
      <c r="D3692" s="367">
        <v>675.00000000000603</v>
      </c>
      <c r="E3692" s="367">
        <v>31395.348837209491</v>
      </c>
      <c r="F3692" s="367">
        <v>-61201.245450652801</v>
      </c>
      <c r="G3692" s="367">
        <v>675.00000000000409</v>
      </c>
      <c r="H3692" s="367">
        <v>168750</v>
      </c>
      <c r="I3692" s="384">
        <v>-751159.90808602911</v>
      </c>
      <c r="J3692" s="367">
        <v>674.99999999999989</v>
      </c>
      <c r="K3692" s="367">
        <v>40909.090909091123</v>
      </c>
      <c r="L3692" s="384">
        <v>6133.475769007011</v>
      </c>
      <c r="M3692" s="367">
        <v>675.00000000000364</v>
      </c>
      <c r="N3692" s="367">
        <v>675</v>
      </c>
      <c r="O3692" s="384">
        <v>-561.61543254039293</v>
      </c>
      <c r="P3692" s="367">
        <v>9.7874999999999996</v>
      </c>
      <c r="Q3692" s="367">
        <v>675</v>
      </c>
      <c r="R3692" s="384">
        <v>353.91536670893862</v>
      </c>
      <c r="S3692" s="367">
        <v>9.4499999999999993</v>
      </c>
      <c r="T3692" s="367">
        <v>23275.862068965369</v>
      </c>
      <c r="U3692" s="384">
        <v>-6282.6638507149382</v>
      </c>
      <c r="V3692" s="367">
        <v>674.99999999999568</v>
      </c>
      <c r="W3692" s="367">
        <v>1124999.9999999937</v>
      </c>
      <c r="X3692" s="384">
        <v>52976.621031510003</v>
      </c>
      <c r="Y3692" s="386">
        <v>674.99999999999613</v>
      </c>
      <c r="Z3692" s="367"/>
      <c r="AA3692" s="367"/>
      <c r="AB3692" s="367"/>
      <c r="AC3692" s="367"/>
      <c r="AD3692" s="367"/>
      <c r="AE3692" s="367"/>
      <c r="AF3692" s="367"/>
      <c r="AG3692" s="367"/>
      <c r="AH3692" s="367"/>
      <c r="AI3692" s="367"/>
      <c r="AJ3692" s="367"/>
      <c r="AK3692" s="367"/>
      <c r="AL3692" s="367"/>
      <c r="AM3692" s="367"/>
      <c r="AN3692" s="367"/>
      <c r="AO3692" s="367"/>
      <c r="AP3692" s="367"/>
      <c r="AQ3692" s="367"/>
      <c r="AR3692" s="367"/>
      <c r="AS3692" s="367"/>
      <c r="AT3692" s="367"/>
    </row>
    <row r="3693" spans="2:46" ht="13.8">
      <c r="B3693" s="26">
        <v>112.66666666666768</v>
      </c>
      <c r="C3693" s="363">
        <v>234.92865196118137</v>
      </c>
      <c r="D3693" s="367">
        <v>676.00000000000614</v>
      </c>
      <c r="E3693" s="367">
        <v>31441.860465116468</v>
      </c>
      <c r="F3693" s="367">
        <v>-61398.809497896385</v>
      </c>
      <c r="G3693" s="367">
        <v>676.00000000000409</v>
      </c>
      <c r="H3693" s="367">
        <v>169000</v>
      </c>
      <c r="I3693" s="384">
        <v>-753531.20302471309</v>
      </c>
      <c r="J3693" s="367">
        <v>675.99999999999989</v>
      </c>
      <c r="K3693" s="367">
        <v>40969.696969697186</v>
      </c>
      <c r="L3693" s="384">
        <v>6060.7387990431744</v>
      </c>
      <c r="M3693" s="367">
        <v>676.00000000000364</v>
      </c>
      <c r="N3693" s="367">
        <v>676</v>
      </c>
      <c r="O3693" s="384">
        <v>-563.77196173393747</v>
      </c>
      <c r="P3693" s="367">
        <v>9.8019999999999996</v>
      </c>
      <c r="Q3693" s="367">
        <v>676</v>
      </c>
      <c r="R3693" s="384">
        <v>353.81457704611176</v>
      </c>
      <c r="S3693" s="367">
        <v>9.4640000000000004</v>
      </c>
      <c r="T3693" s="367">
        <v>23310.344827586057</v>
      </c>
      <c r="U3693" s="384">
        <v>-6374.9138512465761</v>
      </c>
      <c r="V3693" s="367">
        <v>675.99999999999568</v>
      </c>
      <c r="W3693" s="367">
        <v>1126666.6666666605</v>
      </c>
      <c r="X3693" s="384">
        <v>53052.020598175986</v>
      </c>
      <c r="Y3693" s="386">
        <v>675.99999999999625</v>
      </c>
      <c r="Z3693" s="367"/>
      <c r="AA3693" s="367"/>
      <c r="AB3693" s="367"/>
      <c r="AC3693" s="367"/>
      <c r="AD3693" s="367"/>
      <c r="AE3693" s="367"/>
      <c r="AF3693" s="367"/>
      <c r="AG3693" s="367"/>
      <c r="AH3693" s="367"/>
      <c r="AI3693" s="367"/>
      <c r="AJ3693" s="367"/>
      <c r="AK3693" s="367"/>
      <c r="AL3693" s="367"/>
      <c r="AM3693" s="367"/>
      <c r="AN3693" s="367"/>
      <c r="AO3693" s="367"/>
      <c r="AP3693" s="367"/>
      <c r="AQ3693" s="367"/>
      <c r="AR3693" s="367"/>
      <c r="AS3693" s="367"/>
      <c r="AT3693" s="367"/>
    </row>
    <row r="3694" spans="2:46" ht="13.8">
      <c r="B3694" s="26">
        <v>112.83333333333435</v>
      </c>
      <c r="C3694" s="363">
        <v>235.27566584880947</v>
      </c>
      <c r="D3694" s="367">
        <v>677.00000000000614</v>
      </c>
      <c r="E3694" s="367">
        <v>31488.372093023445</v>
      </c>
      <c r="F3694" s="367">
        <v>-61596.689804120644</v>
      </c>
      <c r="G3694" s="367">
        <v>677.00000000000409</v>
      </c>
      <c r="H3694" s="367">
        <v>169250</v>
      </c>
      <c r="I3694" s="384">
        <v>-755906.22123394511</v>
      </c>
      <c r="J3694" s="367">
        <v>676.99999999999989</v>
      </c>
      <c r="K3694" s="367">
        <v>41030.30303030325</v>
      </c>
      <c r="L3694" s="384">
        <v>5987.7597474203585</v>
      </c>
      <c r="M3694" s="367">
        <v>677.00000000000375</v>
      </c>
      <c r="N3694" s="367">
        <v>677</v>
      </c>
      <c r="O3694" s="384">
        <v>-565.93240958526474</v>
      </c>
      <c r="P3694" s="367">
        <v>9.8165000000000013</v>
      </c>
      <c r="Q3694" s="367">
        <v>677</v>
      </c>
      <c r="R3694" s="384">
        <v>353.71193794918844</v>
      </c>
      <c r="S3694" s="367">
        <v>9.4779999999999998</v>
      </c>
      <c r="T3694" s="367">
        <v>23344.827586206746</v>
      </c>
      <c r="U3694" s="384">
        <v>-6467.4092433473816</v>
      </c>
      <c r="V3694" s="367">
        <v>676.99999999999557</v>
      </c>
      <c r="W3694" s="367">
        <v>1128333.3333333272</v>
      </c>
      <c r="X3694" s="384">
        <v>53127.411039645682</v>
      </c>
      <c r="Y3694" s="386">
        <v>676.99999999999625</v>
      </c>
      <c r="Z3694" s="367"/>
      <c r="AA3694" s="367"/>
      <c r="AB3694" s="367"/>
      <c r="AC3694" s="367"/>
      <c r="AD3694" s="367"/>
      <c r="AE3694" s="367"/>
      <c r="AF3694" s="367"/>
      <c r="AG3694" s="367"/>
      <c r="AH3694" s="367"/>
      <c r="AI3694" s="367"/>
      <c r="AJ3694" s="367"/>
      <c r="AK3694" s="367"/>
      <c r="AL3694" s="367"/>
      <c r="AM3694" s="367"/>
      <c r="AN3694" s="367"/>
      <c r="AO3694" s="367"/>
      <c r="AP3694" s="367"/>
      <c r="AQ3694" s="367"/>
      <c r="AR3694" s="367"/>
      <c r="AS3694" s="367"/>
      <c r="AT3694" s="367"/>
    </row>
    <row r="3695" spans="2:46" ht="13.8">
      <c r="B3695" s="26">
        <v>113.00000000000102</v>
      </c>
      <c r="C3695" s="363">
        <v>235.62267821884816</v>
      </c>
      <c r="D3695" s="367">
        <v>678.00000000000614</v>
      </c>
      <c r="E3695" s="367">
        <v>31534.883720930422</v>
      </c>
      <c r="F3695" s="367">
        <v>-61794.886369325555</v>
      </c>
      <c r="G3695" s="367">
        <v>678.00000000000409</v>
      </c>
      <c r="H3695" s="367">
        <v>169500</v>
      </c>
      <c r="I3695" s="384">
        <v>-758284.96271372505</v>
      </c>
      <c r="J3695" s="367">
        <v>677.99999999999989</v>
      </c>
      <c r="K3695" s="367">
        <v>41090.909090909314</v>
      </c>
      <c r="L3695" s="384">
        <v>5914.5386141385789</v>
      </c>
      <c r="M3695" s="367">
        <v>678.00000000000375</v>
      </c>
      <c r="N3695" s="367">
        <v>678</v>
      </c>
      <c r="O3695" s="384">
        <v>-568.09677609437426</v>
      </c>
      <c r="P3695" s="367">
        <v>9.8309999999999995</v>
      </c>
      <c r="Q3695" s="367">
        <v>678</v>
      </c>
      <c r="R3695" s="384">
        <v>353.60744941816858</v>
      </c>
      <c r="S3695" s="367">
        <v>9.4920000000000009</v>
      </c>
      <c r="T3695" s="367">
        <v>23379.310344827434</v>
      </c>
      <c r="U3695" s="384">
        <v>-6560.1500270173765</v>
      </c>
      <c r="V3695" s="367">
        <v>677.99999999999557</v>
      </c>
      <c r="W3695" s="367">
        <v>1129999.9999999939</v>
      </c>
      <c r="X3695" s="384">
        <v>53202.792355919097</v>
      </c>
      <c r="Y3695" s="386">
        <v>677.99999999999636</v>
      </c>
      <c r="Z3695" s="367"/>
      <c r="AA3695" s="367"/>
      <c r="AB3695" s="367"/>
      <c r="AC3695" s="367"/>
      <c r="AD3695" s="367"/>
      <c r="AE3695" s="367"/>
      <c r="AF3695" s="367"/>
      <c r="AG3695" s="367"/>
      <c r="AH3695" s="367"/>
      <c r="AI3695" s="367"/>
      <c r="AJ3695" s="367"/>
      <c r="AK3695" s="367"/>
      <c r="AL3695" s="367"/>
      <c r="AM3695" s="367"/>
      <c r="AN3695" s="367"/>
      <c r="AO3695" s="367"/>
      <c r="AP3695" s="367"/>
      <c r="AQ3695" s="367"/>
      <c r="AR3695" s="367"/>
      <c r="AS3695" s="367"/>
      <c r="AT3695" s="367"/>
    </row>
    <row r="3696" spans="2:46" ht="13.8">
      <c r="B3696" s="26">
        <v>113.16666666666769</v>
      </c>
      <c r="C3696" s="363">
        <v>235.96968907129732</v>
      </c>
      <c r="D3696" s="367">
        <v>679.00000000000614</v>
      </c>
      <c r="E3696" s="367">
        <v>31581.395348837399</v>
      </c>
      <c r="F3696" s="367">
        <v>-61993.39919351117</v>
      </c>
      <c r="G3696" s="367">
        <v>679.00000000000421</v>
      </c>
      <c r="H3696" s="367">
        <v>169750</v>
      </c>
      <c r="I3696" s="384">
        <v>-760667.42746405315</v>
      </c>
      <c r="J3696" s="367">
        <v>678.99999999999989</v>
      </c>
      <c r="K3696" s="367">
        <v>41151.515151515378</v>
      </c>
      <c r="L3696" s="384">
        <v>5841.0753991978172</v>
      </c>
      <c r="M3696" s="367">
        <v>679.00000000000387</v>
      </c>
      <c r="N3696" s="367">
        <v>679</v>
      </c>
      <c r="O3696" s="384">
        <v>-570.26506126126674</v>
      </c>
      <c r="P3696" s="367">
        <v>9.8454999999999995</v>
      </c>
      <c r="Q3696" s="367">
        <v>679</v>
      </c>
      <c r="R3696" s="384">
        <v>353.5011114530522</v>
      </c>
      <c r="S3696" s="367">
        <v>9.5060000000000002</v>
      </c>
      <c r="T3696" s="367">
        <v>23413.793103448123</v>
      </c>
      <c r="U3696" s="384">
        <v>-6653.1362022565518</v>
      </c>
      <c r="V3696" s="367">
        <v>678.99999999999557</v>
      </c>
      <c r="W3696" s="367">
        <v>1131666.6666666607</v>
      </c>
      <c r="X3696" s="384">
        <v>53278.164546996224</v>
      </c>
      <c r="Y3696" s="386">
        <v>678.99999999999636</v>
      </c>
      <c r="Z3696" s="367"/>
      <c r="AA3696" s="367"/>
      <c r="AB3696" s="367"/>
      <c r="AC3696" s="367"/>
      <c r="AD3696" s="367"/>
      <c r="AE3696" s="367"/>
      <c r="AF3696" s="367"/>
      <c r="AG3696" s="367"/>
      <c r="AH3696" s="367"/>
      <c r="AI3696" s="367"/>
      <c r="AJ3696" s="367"/>
      <c r="AK3696" s="367"/>
      <c r="AL3696" s="367"/>
      <c r="AM3696" s="367"/>
      <c r="AN3696" s="367"/>
      <c r="AO3696" s="367"/>
      <c r="AP3696" s="367"/>
      <c r="AQ3696" s="367"/>
      <c r="AR3696" s="367"/>
      <c r="AS3696" s="367"/>
      <c r="AT3696" s="367"/>
    </row>
    <row r="3697" spans="2:46" ht="13.8">
      <c r="B3697" s="26">
        <v>113.33333333333437</v>
      </c>
      <c r="C3697" s="363">
        <v>236.31669840615712</v>
      </c>
      <c r="D3697" s="367">
        <v>680.00000000000614</v>
      </c>
      <c r="E3697" s="367">
        <v>31627.906976744376</v>
      </c>
      <c r="F3697" s="367">
        <v>-62192.228276677415</v>
      </c>
      <c r="G3697" s="367">
        <v>680.00000000000421</v>
      </c>
      <c r="H3697" s="367">
        <v>170000</v>
      </c>
      <c r="I3697" s="384">
        <v>-763053.61548492918</v>
      </c>
      <c r="J3697" s="367">
        <v>679.99999999999989</v>
      </c>
      <c r="K3697" s="367">
        <v>41212.121212121441</v>
      </c>
      <c r="L3697" s="384">
        <v>5767.3701025980918</v>
      </c>
      <c r="M3697" s="367">
        <v>680.00000000000387</v>
      </c>
      <c r="N3697" s="367">
        <v>680</v>
      </c>
      <c r="O3697" s="384">
        <v>-572.43726508594204</v>
      </c>
      <c r="P3697" s="367">
        <v>9.8600000000000012</v>
      </c>
      <c r="Q3697" s="367">
        <v>680</v>
      </c>
      <c r="R3697" s="384">
        <v>353.39292405383935</v>
      </c>
      <c r="S3697" s="367">
        <v>9.5200000000000014</v>
      </c>
      <c r="T3697" s="367">
        <v>23448.275862068811</v>
      </c>
      <c r="U3697" s="384">
        <v>-6746.3677690648947</v>
      </c>
      <c r="V3697" s="367">
        <v>679.99999999999545</v>
      </c>
      <c r="W3697" s="367">
        <v>1133333.3333333274</v>
      </c>
      <c r="X3697" s="384">
        <v>53353.527612877071</v>
      </c>
      <c r="Y3697" s="386">
        <v>679.99999999999636</v>
      </c>
      <c r="Z3697" s="367"/>
      <c r="AA3697" s="367"/>
      <c r="AB3697" s="367"/>
      <c r="AC3697" s="367"/>
      <c r="AD3697" s="367"/>
      <c r="AE3697" s="367"/>
      <c r="AF3697" s="367"/>
      <c r="AG3697" s="367"/>
      <c r="AH3697" s="367"/>
      <c r="AI3697" s="367"/>
      <c r="AJ3697" s="367"/>
      <c r="AK3697" s="367"/>
      <c r="AL3697" s="367"/>
      <c r="AM3697" s="367"/>
      <c r="AN3697" s="367"/>
      <c r="AO3697" s="367"/>
      <c r="AP3697" s="367"/>
      <c r="AQ3697" s="367"/>
      <c r="AR3697" s="367"/>
      <c r="AS3697" s="367"/>
      <c r="AT3697" s="367"/>
    </row>
    <row r="3698" spans="2:46" ht="13.8">
      <c r="B3698" s="26">
        <v>113.50000000000104</v>
      </c>
      <c r="C3698" s="363">
        <v>236.66370622342745</v>
      </c>
      <c r="D3698" s="367">
        <v>681.00000000000625</v>
      </c>
      <c r="E3698" s="367">
        <v>31674.418604651353</v>
      </c>
      <c r="F3698" s="367">
        <v>-62391.37361882432</v>
      </c>
      <c r="G3698" s="367">
        <v>681.00000000000421</v>
      </c>
      <c r="H3698" s="367">
        <v>170250</v>
      </c>
      <c r="I3698" s="384">
        <v>-765443.52677635325</v>
      </c>
      <c r="J3698" s="367">
        <v>680.99999999999989</v>
      </c>
      <c r="K3698" s="367">
        <v>41272.727272727505</v>
      </c>
      <c r="L3698" s="384">
        <v>5693.4227243393843</v>
      </c>
      <c r="M3698" s="367">
        <v>681.00000000000398</v>
      </c>
      <c r="N3698" s="367">
        <v>681</v>
      </c>
      <c r="O3698" s="384">
        <v>-574.61338756839916</v>
      </c>
      <c r="P3698" s="367">
        <v>9.8744999999999994</v>
      </c>
      <c r="Q3698" s="367">
        <v>681</v>
      </c>
      <c r="R3698" s="384">
        <v>353.28288722053009</v>
      </c>
      <c r="S3698" s="367">
        <v>9.5339999999999989</v>
      </c>
      <c r="T3698" s="367">
        <v>23482.758620689499</v>
      </c>
      <c r="U3698" s="384">
        <v>-6839.8447274424252</v>
      </c>
      <c r="V3698" s="367">
        <v>680.99999999999545</v>
      </c>
      <c r="W3698" s="367">
        <v>1134999.9999999942</v>
      </c>
      <c r="X3698" s="384">
        <v>53428.881553561645</v>
      </c>
      <c r="Y3698" s="386">
        <v>680.99999999999648</v>
      </c>
      <c r="Z3698" s="367"/>
      <c r="AA3698" s="367"/>
      <c r="AB3698" s="367"/>
      <c r="AC3698" s="367"/>
      <c r="AD3698" s="367"/>
      <c r="AE3698" s="367"/>
      <c r="AF3698" s="367"/>
      <c r="AG3698" s="367"/>
      <c r="AH3698" s="367"/>
      <c r="AI3698" s="367"/>
      <c r="AJ3698" s="367"/>
      <c r="AK3698" s="367"/>
      <c r="AL3698" s="367"/>
      <c r="AM3698" s="367"/>
      <c r="AN3698" s="367"/>
      <c r="AO3698" s="367"/>
      <c r="AP3698" s="367"/>
      <c r="AQ3698" s="367"/>
      <c r="AR3698" s="367"/>
      <c r="AS3698" s="367"/>
      <c r="AT3698" s="367"/>
    </row>
    <row r="3699" spans="2:46" ht="13.8">
      <c r="B3699" s="26">
        <v>113.66666666666771</v>
      </c>
      <c r="C3699" s="363">
        <v>237.01071252310834</v>
      </c>
      <c r="D3699" s="367">
        <v>682.00000000000625</v>
      </c>
      <c r="E3699" s="367">
        <v>31720.93023255833</v>
      </c>
      <c r="F3699" s="367">
        <v>-62590.835219951907</v>
      </c>
      <c r="G3699" s="367">
        <v>682.00000000000421</v>
      </c>
      <c r="H3699" s="367">
        <v>170500</v>
      </c>
      <c r="I3699" s="384">
        <v>-767837.16133832512</v>
      </c>
      <c r="J3699" s="367">
        <v>681.99999999999989</v>
      </c>
      <c r="K3699" s="367">
        <v>41333.333333333569</v>
      </c>
      <c r="L3699" s="384">
        <v>5619.2332644217149</v>
      </c>
      <c r="M3699" s="367">
        <v>682.00000000000398</v>
      </c>
      <c r="N3699" s="367">
        <v>682</v>
      </c>
      <c r="O3699" s="384">
        <v>-576.79342870863945</v>
      </c>
      <c r="P3699" s="367">
        <v>9.8889999999999993</v>
      </c>
      <c r="Q3699" s="367">
        <v>682</v>
      </c>
      <c r="R3699" s="384">
        <v>353.17100095312429</v>
      </c>
      <c r="S3699" s="367">
        <v>9.548</v>
      </c>
      <c r="T3699" s="367">
        <v>23517.241379310188</v>
      </c>
      <c r="U3699" s="384">
        <v>-6933.5670773891361</v>
      </c>
      <c r="V3699" s="367">
        <v>681.99999999999545</v>
      </c>
      <c r="W3699" s="367">
        <v>1136666.6666666609</v>
      </c>
      <c r="X3699" s="384">
        <v>53504.226369049917</v>
      </c>
      <c r="Y3699" s="386">
        <v>681.99999999999648</v>
      </c>
      <c r="Z3699" s="367"/>
      <c r="AA3699" s="367"/>
      <c r="AB3699" s="367"/>
      <c r="AC3699" s="367"/>
      <c r="AD3699" s="367"/>
      <c r="AE3699" s="367"/>
      <c r="AF3699" s="367"/>
      <c r="AG3699" s="367"/>
      <c r="AH3699" s="367"/>
      <c r="AI3699" s="367"/>
      <c r="AJ3699" s="367"/>
      <c r="AK3699" s="367"/>
      <c r="AL3699" s="367"/>
      <c r="AM3699" s="367"/>
      <c r="AN3699" s="367"/>
      <c r="AO3699" s="367"/>
      <c r="AP3699" s="367"/>
      <c r="AQ3699" s="367"/>
      <c r="AR3699" s="367"/>
      <c r="AS3699" s="367"/>
      <c r="AT3699" s="367"/>
    </row>
    <row r="3700" spans="2:46" ht="13.8">
      <c r="B3700" s="26">
        <v>113.83333333333438</v>
      </c>
      <c r="C3700" s="363">
        <v>237.35771730519974</v>
      </c>
      <c r="D3700" s="367">
        <v>683.00000000000625</v>
      </c>
      <c r="E3700" s="367">
        <v>31767.441860465307</v>
      </c>
      <c r="F3700" s="367">
        <v>-62790.613080060153</v>
      </c>
      <c r="G3700" s="367">
        <v>683.00000000000421</v>
      </c>
      <c r="H3700" s="367">
        <v>170750</v>
      </c>
      <c r="I3700" s="384">
        <v>-770234.51917084516</v>
      </c>
      <c r="J3700" s="367">
        <v>682.99999999999989</v>
      </c>
      <c r="K3700" s="367">
        <v>41393.939393939632</v>
      </c>
      <c r="L3700" s="384">
        <v>5544.8017228450708</v>
      </c>
      <c r="M3700" s="367">
        <v>683.00000000000398</v>
      </c>
      <c r="N3700" s="367">
        <v>683</v>
      </c>
      <c r="O3700" s="384">
        <v>-578.97738850666246</v>
      </c>
      <c r="P3700" s="367">
        <v>9.9035000000000011</v>
      </c>
      <c r="Q3700" s="367">
        <v>683</v>
      </c>
      <c r="R3700" s="384">
        <v>353.0572652516218</v>
      </c>
      <c r="S3700" s="367">
        <v>9.5619999999999994</v>
      </c>
      <c r="T3700" s="367">
        <v>23551.724137930876</v>
      </c>
      <c r="U3700" s="384">
        <v>-7027.5348189050155</v>
      </c>
      <c r="V3700" s="367">
        <v>682.99999999999534</v>
      </c>
      <c r="W3700" s="367">
        <v>1138333.3333333277</v>
      </c>
      <c r="X3700" s="384">
        <v>53579.562059341923</v>
      </c>
      <c r="Y3700" s="386">
        <v>682.99999999999659</v>
      </c>
      <c r="Z3700" s="367"/>
      <c r="AA3700" s="367"/>
      <c r="AB3700" s="367"/>
      <c r="AC3700" s="367"/>
      <c r="AD3700" s="367"/>
      <c r="AE3700" s="367"/>
      <c r="AF3700" s="367"/>
      <c r="AG3700" s="367"/>
      <c r="AH3700" s="367"/>
      <c r="AI3700" s="367"/>
      <c r="AJ3700" s="367"/>
      <c r="AK3700" s="367"/>
      <c r="AL3700" s="367"/>
      <c r="AM3700" s="367"/>
      <c r="AN3700" s="367"/>
      <c r="AO3700" s="367"/>
      <c r="AP3700" s="367"/>
      <c r="AQ3700" s="367"/>
      <c r="AR3700" s="367"/>
      <c r="AS3700" s="367"/>
      <c r="AT3700" s="367"/>
    </row>
    <row r="3701" spans="2:46" ht="13.8">
      <c r="B3701" s="26">
        <v>114.00000000000105</v>
      </c>
      <c r="C3701" s="363">
        <v>237.70472056970169</v>
      </c>
      <c r="D3701" s="367">
        <v>684.00000000000625</v>
      </c>
      <c r="E3701" s="367">
        <v>31813.953488372284</v>
      </c>
      <c r="F3701" s="367">
        <v>-62990.707199149059</v>
      </c>
      <c r="G3701" s="367">
        <v>684.00000000000421</v>
      </c>
      <c r="H3701" s="367">
        <v>171000</v>
      </c>
      <c r="I3701" s="384">
        <v>-772635.60027391301</v>
      </c>
      <c r="J3701" s="367">
        <v>683.99999999999989</v>
      </c>
      <c r="K3701" s="367">
        <v>41454.545454545696</v>
      </c>
      <c r="L3701" s="384">
        <v>5470.1280996094465</v>
      </c>
      <c r="M3701" s="367">
        <v>684.00000000000409</v>
      </c>
      <c r="N3701" s="367">
        <v>684</v>
      </c>
      <c r="O3701" s="384">
        <v>-581.16526696246763</v>
      </c>
      <c r="P3701" s="367">
        <v>9.9179999999999993</v>
      </c>
      <c r="Q3701" s="367">
        <v>684</v>
      </c>
      <c r="R3701" s="384">
        <v>352.94168011602301</v>
      </c>
      <c r="S3701" s="367">
        <v>9.5759999999999987</v>
      </c>
      <c r="T3701" s="367">
        <v>23586.206896551565</v>
      </c>
      <c r="U3701" s="384">
        <v>-7121.7479519900835</v>
      </c>
      <c r="V3701" s="367">
        <v>683.99999999999534</v>
      </c>
      <c r="W3701" s="367">
        <v>1139999.9999999944</v>
      </c>
      <c r="X3701" s="384">
        <v>53654.888624437634</v>
      </c>
      <c r="Y3701" s="386">
        <v>683.99999999999659</v>
      </c>
      <c r="Z3701" s="367"/>
      <c r="AA3701" s="367"/>
      <c r="AB3701" s="367"/>
      <c r="AC3701" s="367"/>
      <c r="AD3701" s="367"/>
      <c r="AE3701" s="367"/>
      <c r="AF3701" s="367"/>
      <c r="AG3701" s="367"/>
      <c r="AH3701" s="367"/>
      <c r="AI3701" s="367"/>
      <c r="AJ3701" s="367"/>
      <c r="AK3701" s="367"/>
      <c r="AL3701" s="367"/>
      <c r="AM3701" s="367"/>
      <c r="AN3701" s="367"/>
      <c r="AO3701" s="367"/>
      <c r="AP3701" s="367"/>
      <c r="AQ3701" s="367"/>
      <c r="AR3701" s="367"/>
      <c r="AS3701" s="367"/>
      <c r="AT3701" s="367"/>
    </row>
    <row r="3702" spans="2:46" ht="13.8">
      <c r="B3702" s="26">
        <v>114.16666666666772</v>
      </c>
      <c r="C3702" s="363">
        <v>238.05172231661419</v>
      </c>
      <c r="D3702" s="367">
        <v>685.00000000000637</v>
      </c>
      <c r="E3702" s="367">
        <v>31860.465116279262</v>
      </c>
      <c r="F3702" s="367">
        <v>-63191.11757721864</v>
      </c>
      <c r="G3702" s="367">
        <v>685.00000000000421</v>
      </c>
      <c r="H3702" s="367">
        <v>171250</v>
      </c>
      <c r="I3702" s="384">
        <v>-775040.40464752913</v>
      </c>
      <c r="J3702" s="367">
        <v>684.99999999999989</v>
      </c>
      <c r="K3702" s="367">
        <v>41515.15151515176</v>
      </c>
      <c r="L3702" s="384">
        <v>5395.2123947148575</v>
      </c>
      <c r="M3702" s="367">
        <v>685.00000000000409</v>
      </c>
      <c r="N3702" s="367">
        <v>685</v>
      </c>
      <c r="O3702" s="384">
        <v>-583.35706407605585</v>
      </c>
      <c r="P3702" s="367">
        <v>9.932500000000001</v>
      </c>
      <c r="Q3702" s="367">
        <v>685</v>
      </c>
      <c r="R3702" s="384">
        <v>352.82424554632769</v>
      </c>
      <c r="S3702" s="367">
        <v>9.59</v>
      </c>
      <c r="T3702" s="367">
        <v>23620.689655172253</v>
      </c>
      <c r="U3702" s="384">
        <v>-7216.2064766443309</v>
      </c>
      <c r="V3702" s="367">
        <v>684.99999999999534</v>
      </c>
      <c r="W3702" s="367">
        <v>1141666.6666666612</v>
      </c>
      <c r="X3702" s="384">
        <v>53730.206064337064</v>
      </c>
      <c r="Y3702" s="386">
        <v>684.99999999999659</v>
      </c>
      <c r="Z3702" s="367"/>
      <c r="AA3702" s="367"/>
      <c r="AB3702" s="367"/>
      <c r="AC3702" s="367"/>
      <c r="AD3702" s="367"/>
      <c r="AE3702" s="367"/>
      <c r="AF3702" s="367"/>
      <c r="AG3702" s="367"/>
      <c r="AH3702" s="367"/>
      <c r="AI3702" s="367"/>
      <c r="AJ3702" s="367"/>
      <c r="AK3702" s="367"/>
      <c r="AL3702" s="367"/>
      <c r="AM3702" s="367"/>
      <c r="AN3702" s="367"/>
      <c r="AO3702" s="367"/>
      <c r="AP3702" s="367"/>
      <c r="AQ3702" s="367"/>
      <c r="AR3702" s="367"/>
      <c r="AS3702" s="367"/>
      <c r="AT3702" s="367"/>
    </row>
    <row r="3703" spans="2:46" ht="13.8">
      <c r="B3703" s="26">
        <v>114.33333333333439</v>
      </c>
      <c r="C3703" s="363">
        <v>238.39872254593726</v>
      </c>
      <c r="D3703" s="367">
        <v>686.00000000000637</v>
      </c>
      <c r="E3703" s="367">
        <v>31906.976744186239</v>
      </c>
      <c r="F3703" s="367">
        <v>-63391.84421426888</v>
      </c>
      <c r="G3703" s="367">
        <v>686.00000000000421</v>
      </c>
      <c r="H3703" s="367">
        <v>171500</v>
      </c>
      <c r="I3703" s="384">
        <v>-777448.93229169329</v>
      </c>
      <c r="J3703" s="367">
        <v>686</v>
      </c>
      <c r="K3703" s="367">
        <v>41575.757575757823</v>
      </c>
      <c r="L3703" s="384">
        <v>5320.0546081612883</v>
      </c>
      <c r="M3703" s="367">
        <v>686.00000000000421</v>
      </c>
      <c r="N3703" s="367">
        <v>686</v>
      </c>
      <c r="O3703" s="384">
        <v>-585.55277984742622</v>
      </c>
      <c r="P3703" s="367">
        <v>9.9469999999999992</v>
      </c>
      <c r="Q3703" s="367">
        <v>686</v>
      </c>
      <c r="R3703" s="384">
        <v>352.70496154253584</v>
      </c>
      <c r="S3703" s="367">
        <v>9.6039999999999992</v>
      </c>
      <c r="T3703" s="367">
        <v>23655.172413792941</v>
      </c>
      <c r="U3703" s="384">
        <v>-7310.9103928677459</v>
      </c>
      <c r="V3703" s="367">
        <v>685.99999999999523</v>
      </c>
      <c r="W3703" s="367">
        <v>1143333.3333333279</v>
      </c>
      <c r="X3703" s="384">
        <v>53805.514379040222</v>
      </c>
      <c r="Y3703" s="386">
        <v>685.9999999999967</v>
      </c>
      <c r="Z3703" s="367"/>
      <c r="AA3703" s="367"/>
      <c r="AB3703" s="367"/>
      <c r="AC3703" s="367"/>
      <c r="AD3703" s="367"/>
      <c r="AE3703" s="367"/>
      <c r="AF3703" s="367"/>
      <c r="AG3703" s="367"/>
      <c r="AH3703" s="367"/>
      <c r="AI3703" s="367"/>
      <c r="AJ3703" s="367"/>
      <c r="AK3703" s="367"/>
      <c r="AL3703" s="367"/>
      <c r="AM3703" s="367"/>
      <c r="AN3703" s="367"/>
      <c r="AO3703" s="367"/>
      <c r="AP3703" s="367"/>
      <c r="AQ3703" s="367"/>
      <c r="AR3703" s="367"/>
      <c r="AS3703" s="367"/>
      <c r="AT3703" s="367"/>
    </row>
    <row r="3704" spans="2:46" ht="13.8">
      <c r="B3704" s="26">
        <v>114.50000000000107</v>
      </c>
      <c r="C3704" s="363">
        <v>238.74572125767082</v>
      </c>
      <c r="D3704" s="367">
        <v>687.00000000000637</v>
      </c>
      <c r="E3704" s="367">
        <v>31953.488372093216</v>
      </c>
      <c r="F3704" s="367">
        <v>-63592.88711029978</v>
      </c>
      <c r="G3704" s="367">
        <v>687.00000000000421</v>
      </c>
      <c r="H3704" s="367">
        <v>171750</v>
      </c>
      <c r="I3704" s="384">
        <v>-779861.18320640549</v>
      </c>
      <c r="J3704" s="367">
        <v>687</v>
      </c>
      <c r="K3704" s="367">
        <v>41636.363636363887</v>
      </c>
      <c r="L3704" s="384">
        <v>5244.6547399487536</v>
      </c>
      <c r="M3704" s="367">
        <v>687.00000000000421</v>
      </c>
      <c r="N3704" s="367">
        <v>687</v>
      </c>
      <c r="O3704" s="384">
        <v>-587.75241427657943</v>
      </c>
      <c r="P3704" s="367">
        <v>9.9614999999999991</v>
      </c>
      <c r="Q3704" s="367">
        <v>687</v>
      </c>
      <c r="R3704" s="384">
        <v>352.58382810464747</v>
      </c>
      <c r="S3704" s="367">
        <v>9.6180000000000003</v>
      </c>
      <c r="T3704" s="367">
        <v>23689.65517241363</v>
      </c>
      <c r="U3704" s="384">
        <v>-7405.8597006603504</v>
      </c>
      <c r="V3704" s="367">
        <v>686.99999999999523</v>
      </c>
      <c r="W3704" s="367">
        <v>1144999.9999999946</v>
      </c>
      <c r="X3704" s="384">
        <v>53880.81356854707</v>
      </c>
      <c r="Y3704" s="386">
        <v>686.9999999999967</v>
      </c>
      <c r="Z3704" s="367"/>
      <c r="AA3704" s="367"/>
      <c r="AB3704" s="367"/>
      <c r="AC3704" s="367"/>
      <c r="AD3704" s="367"/>
      <c r="AE3704" s="367"/>
      <c r="AF3704" s="367"/>
      <c r="AG3704" s="367"/>
      <c r="AH3704" s="367"/>
      <c r="AI3704" s="367"/>
      <c r="AJ3704" s="367"/>
      <c r="AK3704" s="367"/>
      <c r="AL3704" s="367"/>
      <c r="AM3704" s="367"/>
      <c r="AN3704" s="367"/>
      <c r="AO3704" s="367"/>
      <c r="AP3704" s="367"/>
      <c r="AQ3704" s="367"/>
      <c r="AR3704" s="367"/>
      <c r="AS3704" s="367"/>
      <c r="AT3704" s="367"/>
    </row>
    <row r="3705" spans="2:46" ht="13.8">
      <c r="B3705" s="26">
        <v>114.66666666666774</v>
      </c>
      <c r="C3705" s="363">
        <v>239.09271845181496</v>
      </c>
      <c r="D3705" s="367">
        <v>688.00000000000637</v>
      </c>
      <c r="E3705" s="367">
        <v>32000.000000000193</v>
      </c>
      <c r="F3705" s="367">
        <v>-63794.246265311362</v>
      </c>
      <c r="G3705" s="367">
        <v>688.00000000000421</v>
      </c>
      <c r="H3705" s="367">
        <v>172000</v>
      </c>
      <c r="I3705" s="384">
        <v>-782277.15739166539</v>
      </c>
      <c r="J3705" s="367">
        <v>688</v>
      </c>
      <c r="K3705" s="367">
        <v>41696.969696969951</v>
      </c>
      <c r="L3705" s="384">
        <v>5169.0127900772386</v>
      </c>
      <c r="M3705" s="367">
        <v>688.00000000000432</v>
      </c>
      <c r="N3705" s="367">
        <v>688</v>
      </c>
      <c r="O3705" s="384">
        <v>-589.9559673635157</v>
      </c>
      <c r="P3705" s="367">
        <v>9.9760000000000009</v>
      </c>
      <c r="Q3705" s="367">
        <v>688</v>
      </c>
      <c r="R3705" s="384">
        <v>352.46084523266256</v>
      </c>
      <c r="S3705" s="367">
        <v>9.6319999999999997</v>
      </c>
      <c r="T3705" s="367">
        <v>23724.137931034318</v>
      </c>
      <c r="U3705" s="384">
        <v>-7501.0544000221334</v>
      </c>
      <c r="V3705" s="367">
        <v>687.99999999999523</v>
      </c>
      <c r="W3705" s="367">
        <v>1146666.6666666614</v>
      </c>
      <c r="X3705" s="384">
        <v>53956.103632857667</v>
      </c>
      <c r="Y3705" s="386">
        <v>687.99999999999682</v>
      </c>
      <c r="Z3705" s="367"/>
      <c r="AA3705" s="367"/>
      <c r="AB3705" s="367"/>
      <c r="AC3705" s="367"/>
      <c r="AD3705" s="367"/>
      <c r="AE3705" s="367"/>
      <c r="AF3705" s="367"/>
      <c r="AG3705" s="367"/>
      <c r="AH3705" s="367"/>
      <c r="AI3705" s="367"/>
      <c r="AJ3705" s="367"/>
      <c r="AK3705" s="367"/>
      <c r="AL3705" s="367"/>
      <c r="AM3705" s="367"/>
      <c r="AN3705" s="367"/>
      <c r="AO3705" s="367"/>
      <c r="AP3705" s="367"/>
      <c r="AQ3705" s="367"/>
      <c r="AR3705" s="367"/>
      <c r="AS3705" s="367"/>
      <c r="AT3705" s="367"/>
    </row>
    <row r="3706" spans="2:46" ht="13.8">
      <c r="B3706" s="26">
        <v>114.83333333333441</v>
      </c>
      <c r="C3706" s="363">
        <v>239.43971412836964</v>
      </c>
      <c r="D3706" s="367">
        <v>689.00000000000648</v>
      </c>
      <c r="E3706" s="367">
        <v>32046.51162790717</v>
      </c>
      <c r="F3706" s="367">
        <v>-63995.921679303596</v>
      </c>
      <c r="G3706" s="367">
        <v>689.00000000000421</v>
      </c>
      <c r="H3706" s="367">
        <v>172250</v>
      </c>
      <c r="I3706" s="384">
        <v>-784696.85484747333</v>
      </c>
      <c r="J3706" s="367">
        <v>689</v>
      </c>
      <c r="K3706" s="367">
        <v>41757.575757576014</v>
      </c>
      <c r="L3706" s="384">
        <v>5093.1287585467589</v>
      </c>
      <c r="M3706" s="367">
        <v>689.00000000000432</v>
      </c>
      <c r="N3706" s="367">
        <v>689</v>
      </c>
      <c r="O3706" s="384">
        <v>-592.16343910823377</v>
      </c>
      <c r="P3706" s="367">
        <v>9.990499999999999</v>
      </c>
      <c r="Q3706" s="367">
        <v>689</v>
      </c>
      <c r="R3706" s="384">
        <v>352.33601292658125</v>
      </c>
      <c r="S3706" s="367">
        <v>9.6460000000000008</v>
      </c>
      <c r="T3706" s="367">
        <v>23758.620689655007</v>
      </c>
      <c r="U3706" s="384">
        <v>-7596.494490953095</v>
      </c>
      <c r="V3706" s="367">
        <v>688.99999999999523</v>
      </c>
      <c r="W3706" s="367">
        <v>1148333.3333333281</v>
      </c>
      <c r="X3706" s="384">
        <v>54031.384571971961</v>
      </c>
      <c r="Y3706" s="386">
        <v>688.99999999999682</v>
      </c>
      <c r="Z3706" s="367"/>
      <c r="AA3706" s="367"/>
      <c r="AB3706" s="367"/>
      <c r="AC3706" s="367"/>
      <c r="AD3706" s="367"/>
      <c r="AE3706" s="367"/>
      <c r="AF3706" s="367"/>
      <c r="AG3706" s="367"/>
      <c r="AH3706" s="367"/>
      <c r="AI3706" s="367"/>
      <c r="AJ3706" s="367"/>
      <c r="AK3706" s="367"/>
      <c r="AL3706" s="367"/>
      <c r="AM3706" s="367"/>
      <c r="AN3706" s="367"/>
      <c r="AO3706" s="367"/>
      <c r="AP3706" s="367"/>
      <c r="AQ3706" s="367"/>
      <c r="AR3706" s="367"/>
      <c r="AS3706" s="367"/>
      <c r="AT3706" s="367"/>
    </row>
    <row r="3707" spans="2:46" ht="13.8">
      <c r="B3707" s="26">
        <v>115.00000000000108</v>
      </c>
      <c r="C3707" s="363">
        <v>239.78670828733487</v>
      </c>
      <c r="D3707" s="367">
        <v>690.00000000000648</v>
      </c>
      <c r="E3707" s="367">
        <v>32093.023255814147</v>
      </c>
      <c r="F3707" s="367">
        <v>-64197.913352276497</v>
      </c>
      <c r="G3707" s="367">
        <v>690.00000000000421</v>
      </c>
      <c r="H3707" s="367">
        <v>172500</v>
      </c>
      <c r="I3707" s="384">
        <v>-787120.27557382931</v>
      </c>
      <c r="J3707" s="367">
        <v>690</v>
      </c>
      <c r="K3707" s="367">
        <v>41818.181818182078</v>
      </c>
      <c r="L3707" s="384">
        <v>5017.0026453573</v>
      </c>
      <c r="M3707" s="367">
        <v>690.00000000000443</v>
      </c>
      <c r="N3707" s="367">
        <v>690</v>
      </c>
      <c r="O3707" s="384">
        <v>-594.37482951073514</v>
      </c>
      <c r="P3707" s="367">
        <v>10.005000000000001</v>
      </c>
      <c r="Q3707" s="367">
        <v>690</v>
      </c>
      <c r="R3707" s="384">
        <v>352.20933118640329</v>
      </c>
      <c r="S3707" s="367">
        <v>9.66</v>
      </c>
      <c r="T3707" s="367">
        <v>23793.103448275695</v>
      </c>
      <c r="U3707" s="384">
        <v>-7692.179973453236</v>
      </c>
      <c r="V3707" s="367">
        <v>689.99999999999523</v>
      </c>
      <c r="W3707" s="367">
        <v>1149999.9999999949</v>
      </c>
      <c r="X3707" s="384">
        <v>54106.656385889983</v>
      </c>
      <c r="Y3707" s="386">
        <v>689.99999999999693</v>
      </c>
      <c r="Z3707" s="367"/>
      <c r="AA3707" s="367"/>
      <c r="AB3707" s="367"/>
      <c r="AC3707" s="367"/>
      <c r="AD3707" s="367"/>
      <c r="AE3707" s="367"/>
      <c r="AF3707" s="367"/>
      <c r="AG3707" s="367"/>
      <c r="AH3707" s="367"/>
      <c r="AI3707" s="367"/>
      <c r="AJ3707" s="367"/>
      <c r="AK3707" s="367"/>
      <c r="AL3707" s="367"/>
      <c r="AM3707" s="367"/>
      <c r="AN3707" s="367"/>
      <c r="AO3707" s="367"/>
      <c r="AP3707" s="367"/>
      <c r="AQ3707" s="367"/>
      <c r="AR3707" s="367"/>
      <c r="AS3707" s="367"/>
      <c r="AT3707" s="367"/>
    </row>
    <row r="3708" spans="2:46" ht="13.8">
      <c r="B3708" s="26">
        <v>115.16666666666775</v>
      </c>
      <c r="C3708" s="363">
        <v>240.13370092871062</v>
      </c>
      <c r="D3708" s="367">
        <v>691.00000000000648</v>
      </c>
      <c r="E3708" s="367">
        <v>32139.534883721124</v>
      </c>
      <c r="F3708" s="367">
        <v>-64400.221284230065</v>
      </c>
      <c r="G3708" s="367">
        <v>691.00000000000421</v>
      </c>
      <c r="H3708" s="367">
        <v>172750</v>
      </c>
      <c r="I3708" s="384">
        <v>-789547.41957073333</v>
      </c>
      <c r="J3708" s="367">
        <v>691</v>
      </c>
      <c r="K3708" s="367">
        <v>41878.787878788142</v>
      </c>
      <c r="L3708" s="384">
        <v>4940.6344505088746</v>
      </c>
      <c r="M3708" s="367">
        <v>691.00000000000443</v>
      </c>
      <c r="N3708" s="367">
        <v>691</v>
      </c>
      <c r="O3708" s="384">
        <v>-596.59013857101877</v>
      </c>
      <c r="P3708" s="367">
        <v>10.019500000000001</v>
      </c>
      <c r="Q3708" s="367">
        <v>691</v>
      </c>
      <c r="R3708" s="384">
        <v>352.08080001212892</v>
      </c>
      <c r="S3708" s="367">
        <v>9.6739999999999995</v>
      </c>
      <c r="T3708" s="367">
        <v>23827.586206896383</v>
      </c>
      <c r="U3708" s="384">
        <v>-7788.1108475225556</v>
      </c>
      <c r="V3708" s="367">
        <v>690.99999999999523</v>
      </c>
      <c r="W3708" s="367">
        <v>1151666.6666666616</v>
      </c>
      <c r="X3708" s="384">
        <v>54181.919074611716</v>
      </c>
      <c r="Y3708" s="386">
        <v>690.99999999999693</v>
      </c>
      <c r="Z3708" s="367"/>
      <c r="AA3708" s="367"/>
      <c r="AB3708" s="367"/>
      <c r="AC3708" s="367"/>
      <c r="AD3708" s="367"/>
      <c r="AE3708" s="367"/>
      <c r="AF3708" s="367"/>
      <c r="AG3708" s="367"/>
      <c r="AH3708" s="367"/>
      <c r="AI3708" s="367"/>
      <c r="AJ3708" s="367"/>
      <c r="AK3708" s="367"/>
      <c r="AL3708" s="367"/>
      <c r="AM3708" s="367"/>
      <c r="AN3708" s="367"/>
      <c r="AO3708" s="367"/>
      <c r="AP3708" s="367"/>
      <c r="AQ3708" s="367"/>
      <c r="AR3708" s="367"/>
      <c r="AS3708" s="367"/>
      <c r="AT3708" s="367"/>
    </row>
    <row r="3709" spans="2:46" ht="13.8">
      <c r="B3709" s="26">
        <v>115.33333333333442</v>
      </c>
      <c r="C3709" s="363">
        <v>240.48069205249695</v>
      </c>
      <c r="D3709" s="367">
        <v>692.00000000000648</v>
      </c>
      <c r="E3709" s="367">
        <v>32186.046511628101</v>
      </c>
      <c r="F3709" s="367">
        <v>-64602.845475164286</v>
      </c>
      <c r="G3709" s="367">
        <v>692.00000000000421</v>
      </c>
      <c r="H3709" s="367">
        <v>173000</v>
      </c>
      <c r="I3709" s="384">
        <v>-791978.28683818527</v>
      </c>
      <c r="J3709" s="367">
        <v>692</v>
      </c>
      <c r="K3709" s="367">
        <v>41939.393939394206</v>
      </c>
      <c r="L3709" s="384">
        <v>4864.0241740014781</v>
      </c>
      <c r="M3709" s="367">
        <v>692.00000000000443</v>
      </c>
      <c r="N3709" s="367">
        <v>692</v>
      </c>
      <c r="O3709" s="384">
        <v>-598.80936628908478</v>
      </c>
      <c r="P3709" s="367">
        <v>10.033999999999999</v>
      </c>
      <c r="Q3709" s="367">
        <v>692</v>
      </c>
      <c r="R3709" s="384">
        <v>351.95041940375808</v>
      </c>
      <c r="S3709" s="367">
        <v>9.6880000000000006</v>
      </c>
      <c r="T3709" s="367">
        <v>23862.068965517072</v>
      </c>
      <c r="U3709" s="384">
        <v>-7884.2871131610436</v>
      </c>
      <c r="V3709" s="367">
        <v>691.99999999999511</v>
      </c>
      <c r="W3709" s="367">
        <v>1153333.3333333284</v>
      </c>
      <c r="X3709" s="384">
        <v>54257.172638137155</v>
      </c>
      <c r="Y3709" s="386">
        <v>691.99999999999693</v>
      </c>
      <c r="Z3709" s="367"/>
      <c r="AA3709" s="367"/>
      <c r="AB3709" s="367"/>
      <c r="AC3709" s="367"/>
      <c r="AD3709" s="367"/>
      <c r="AE3709" s="367"/>
      <c r="AF3709" s="367"/>
      <c r="AG3709" s="367"/>
      <c r="AH3709" s="367"/>
      <c r="AI3709" s="367"/>
      <c r="AJ3709" s="367"/>
      <c r="AK3709" s="367"/>
      <c r="AL3709" s="367"/>
      <c r="AM3709" s="367"/>
      <c r="AN3709" s="367"/>
      <c r="AO3709" s="367"/>
      <c r="AP3709" s="367"/>
      <c r="AQ3709" s="367"/>
      <c r="AR3709" s="367"/>
      <c r="AS3709" s="367"/>
      <c r="AT3709" s="367"/>
    </row>
    <row r="3710" spans="2:46" ht="13.8">
      <c r="B3710" s="26">
        <v>115.50000000000109</v>
      </c>
      <c r="C3710" s="363">
        <v>240.82768165869385</v>
      </c>
      <c r="D3710" s="367">
        <v>693.00000000000659</v>
      </c>
      <c r="E3710" s="367">
        <v>32232.558139535078</v>
      </c>
      <c r="F3710" s="367">
        <v>-64805.785925079195</v>
      </c>
      <c r="G3710" s="367">
        <v>693.00000000000421</v>
      </c>
      <c r="H3710" s="367">
        <v>173250</v>
      </c>
      <c r="I3710" s="384">
        <v>-794412.87737618526</v>
      </c>
      <c r="J3710" s="367">
        <v>693</v>
      </c>
      <c r="K3710" s="367">
        <v>42000.000000000269</v>
      </c>
      <c r="L3710" s="384">
        <v>4787.1718158350996</v>
      </c>
      <c r="M3710" s="367">
        <v>693.00000000000455</v>
      </c>
      <c r="N3710" s="367">
        <v>693</v>
      </c>
      <c r="O3710" s="384">
        <v>-601.03251266493396</v>
      </c>
      <c r="P3710" s="367">
        <v>10.048500000000001</v>
      </c>
      <c r="Q3710" s="367">
        <v>693</v>
      </c>
      <c r="R3710" s="384">
        <v>351.81818936129065</v>
      </c>
      <c r="S3710" s="367">
        <v>9.702</v>
      </c>
      <c r="T3710" s="367">
        <v>23896.55172413776</v>
      </c>
      <c r="U3710" s="384">
        <v>-7980.7087703687203</v>
      </c>
      <c r="V3710" s="367">
        <v>692.99999999999511</v>
      </c>
      <c r="W3710" s="367">
        <v>1154999.9999999951</v>
      </c>
      <c r="X3710" s="384">
        <v>54332.417076466329</v>
      </c>
      <c r="Y3710" s="386">
        <v>692.99999999999704</v>
      </c>
      <c r="Z3710" s="367"/>
      <c r="AA3710" s="367"/>
      <c r="AB3710" s="367"/>
      <c r="AC3710" s="367"/>
      <c r="AD3710" s="367"/>
      <c r="AE3710" s="367"/>
      <c r="AF3710" s="367"/>
      <c r="AG3710" s="367"/>
      <c r="AH3710" s="367"/>
      <c r="AI3710" s="367"/>
      <c r="AJ3710" s="367"/>
      <c r="AK3710" s="367"/>
      <c r="AL3710" s="367"/>
      <c r="AM3710" s="367"/>
      <c r="AN3710" s="367"/>
      <c r="AO3710" s="367"/>
      <c r="AP3710" s="367"/>
      <c r="AQ3710" s="367"/>
      <c r="AR3710" s="367"/>
      <c r="AS3710" s="367"/>
      <c r="AT3710" s="367"/>
    </row>
    <row r="3711" spans="2:46" ht="13.8">
      <c r="B3711" s="26">
        <v>115.66666666666777</v>
      </c>
      <c r="C3711" s="363">
        <v>241.17466974730124</v>
      </c>
      <c r="D3711" s="367">
        <v>694.00000000000659</v>
      </c>
      <c r="E3711" s="367">
        <v>32279.069767442055</v>
      </c>
      <c r="F3711" s="367">
        <v>-65009.04263397475</v>
      </c>
      <c r="G3711" s="367">
        <v>694.00000000000421</v>
      </c>
      <c r="H3711" s="367">
        <v>173500</v>
      </c>
      <c r="I3711" s="384">
        <v>-796851.1911847333</v>
      </c>
      <c r="J3711" s="367">
        <v>694</v>
      </c>
      <c r="K3711" s="367">
        <v>42060.606060606333</v>
      </c>
      <c r="L3711" s="384">
        <v>4710.0773760097582</v>
      </c>
      <c r="M3711" s="367">
        <v>694.00000000000455</v>
      </c>
      <c r="N3711" s="367">
        <v>694</v>
      </c>
      <c r="O3711" s="384">
        <v>-603.25957769856541</v>
      </c>
      <c r="P3711" s="367">
        <v>10.063000000000001</v>
      </c>
      <c r="Q3711" s="367">
        <v>694</v>
      </c>
      <c r="R3711" s="384">
        <v>351.68410988472681</v>
      </c>
      <c r="S3711" s="367">
        <v>9.7160000000000011</v>
      </c>
      <c r="T3711" s="367">
        <v>23931.034482758449</v>
      </c>
      <c r="U3711" s="384">
        <v>-8077.3758191455772</v>
      </c>
      <c r="V3711" s="367">
        <v>693.99999999999511</v>
      </c>
      <c r="W3711" s="367">
        <v>1156666.6666666619</v>
      </c>
      <c r="X3711" s="384">
        <v>54407.652389599221</v>
      </c>
      <c r="Y3711" s="386">
        <v>693.99999999999704</v>
      </c>
      <c r="Z3711" s="367"/>
      <c r="AA3711" s="367"/>
      <c r="AB3711" s="367"/>
      <c r="AC3711" s="367"/>
      <c r="AD3711" s="367"/>
      <c r="AE3711" s="367"/>
      <c r="AF3711" s="367"/>
      <c r="AG3711" s="367"/>
      <c r="AH3711" s="367"/>
      <c r="AI3711" s="367"/>
      <c r="AJ3711" s="367"/>
      <c r="AK3711" s="367"/>
      <c r="AL3711" s="367"/>
      <c r="AM3711" s="367"/>
      <c r="AN3711" s="367"/>
      <c r="AO3711" s="367"/>
      <c r="AP3711" s="367"/>
      <c r="AQ3711" s="367"/>
      <c r="AR3711" s="367"/>
      <c r="AS3711" s="367"/>
      <c r="AT3711" s="367"/>
    </row>
    <row r="3712" spans="2:46" ht="13.8">
      <c r="B3712" s="26">
        <v>115.83333333333444</v>
      </c>
      <c r="C3712" s="363">
        <v>241.52165631831917</v>
      </c>
      <c r="D3712" s="367">
        <v>695.00000000000659</v>
      </c>
      <c r="E3712" s="367">
        <v>32325.581395349032</v>
      </c>
      <c r="F3712" s="367">
        <v>-65212.615601850979</v>
      </c>
      <c r="G3712" s="367">
        <v>695.00000000000421</v>
      </c>
      <c r="H3712" s="367">
        <v>173750</v>
      </c>
      <c r="I3712" s="384">
        <v>-799293.22826382925</v>
      </c>
      <c r="J3712" s="367">
        <v>695</v>
      </c>
      <c r="K3712" s="367">
        <v>42121.212121212397</v>
      </c>
      <c r="L3712" s="384">
        <v>4632.7408545254339</v>
      </c>
      <c r="M3712" s="367">
        <v>695.00000000000466</v>
      </c>
      <c r="N3712" s="367">
        <v>695</v>
      </c>
      <c r="O3712" s="384">
        <v>-605.49056138997923</v>
      </c>
      <c r="P3712" s="367">
        <v>10.077499999999999</v>
      </c>
      <c r="Q3712" s="367">
        <v>695</v>
      </c>
      <c r="R3712" s="384">
        <v>351.54818097406644</v>
      </c>
      <c r="S3712" s="367">
        <v>9.7299999999999986</v>
      </c>
      <c r="T3712" s="367">
        <v>23965.517241379137</v>
      </c>
      <c r="U3712" s="384">
        <v>-8174.2882594916</v>
      </c>
      <c r="V3712" s="367">
        <v>694.999999999995</v>
      </c>
      <c r="W3712" s="367">
        <v>1158333.3333333286</v>
      </c>
      <c r="X3712" s="384">
        <v>54482.878577535826</v>
      </c>
      <c r="Y3712" s="386">
        <v>694.99999999999716</v>
      </c>
      <c r="Z3712" s="367"/>
      <c r="AA3712" s="367"/>
      <c r="AB3712" s="367"/>
      <c r="AC3712" s="367"/>
      <c r="AD3712" s="367"/>
      <c r="AE3712" s="367"/>
      <c r="AF3712" s="367"/>
      <c r="AG3712" s="367"/>
      <c r="AH3712" s="367"/>
      <c r="AI3712" s="367"/>
      <c r="AJ3712" s="367"/>
      <c r="AK3712" s="367"/>
      <c r="AL3712" s="367"/>
      <c r="AM3712" s="367"/>
      <c r="AN3712" s="367"/>
      <c r="AO3712" s="367"/>
      <c r="AP3712" s="367"/>
      <c r="AQ3712" s="367"/>
      <c r="AR3712" s="367"/>
      <c r="AS3712" s="367"/>
      <c r="AT3712" s="367"/>
    </row>
    <row r="3713" spans="2:46" ht="13.8">
      <c r="B3713" s="26">
        <v>116.00000000000111</v>
      </c>
      <c r="C3713" s="363">
        <v>241.86864137174769</v>
      </c>
      <c r="D3713" s="367">
        <v>696.00000000000659</v>
      </c>
      <c r="E3713" s="367">
        <v>32372.093023256009</v>
      </c>
      <c r="F3713" s="367">
        <v>-65416.504828707897</v>
      </c>
      <c r="G3713" s="367">
        <v>696.00000000000432</v>
      </c>
      <c r="H3713" s="367">
        <v>174000</v>
      </c>
      <c r="I3713" s="384">
        <v>-801738.98861347314</v>
      </c>
      <c r="J3713" s="367">
        <v>696</v>
      </c>
      <c r="K3713" s="367">
        <v>42181.81818181846</v>
      </c>
      <c r="L3713" s="384">
        <v>4555.1622513821476</v>
      </c>
      <c r="M3713" s="367">
        <v>696.00000000000466</v>
      </c>
      <c r="N3713" s="367">
        <v>696</v>
      </c>
      <c r="O3713" s="384">
        <v>-607.72546373917623</v>
      </c>
      <c r="P3713" s="367">
        <v>10.092000000000001</v>
      </c>
      <c r="Q3713" s="367">
        <v>696</v>
      </c>
      <c r="R3713" s="384">
        <v>351.4104026293096</v>
      </c>
      <c r="S3713" s="367">
        <v>9.7439999999999998</v>
      </c>
      <c r="T3713" s="367">
        <v>23999.999999999825</v>
      </c>
      <c r="U3713" s="384">
        <v>-8271.446091406815</v>
      </c>
      <c r="V3713" s="367">
        <v>695.999999999995</v>
      </c>
      <c r="W3713" s="367">
        <v>1159999.9999999953</v>
      </c>
      <c r="X3713" s="384">
        <v>54558.095640276137</v>
      </c>
      <c r="Y3713" s="386">
        <v>695.99999999999716</v>
      </c>
      <c r="Z3713" s="367"/>
      <c r="AA3713" s="367"/>
      <c r="AB3713" s="367"/>
      <c r="AC3713" s="367"/>
      <c r="AD3713" s="367"/>
      <c r="AE3713" s="367"/>
      <c r="AF3713" s="367"/>
      <c r="AG3713" s="367"/>
      <c r="AH3713" s="367"/>
      <c r="AI3713" s="367"/>
      <c r="AJ3713" s="367"/>
      <c r="AK3713" s="367"/>
      <c r="AL3713" s="367"/>
      <c r="AM3713" s="367"/>
      <c r="AN3713" s="367"/>
      <c r="AO3713" s="367"/>
      <c r="AP3713" s="367"/>
      <c r="AQ3713" s="367"/>
      <c r="AR3713" s="367"/>
      <c r="AS3713" s="367"/>
      <c r="AT3713" s="367"/>
    </row>
    <row r="3714" spans="2:46" ht="13.8">
      <c r="B3714" s="26">
        <v>116.16666666666778</v>
      </c>
      <c r="C3714" s="363">
        <v>242.21562490758674</v>
      </c>
      <c r="D3714" s="367">
        <v>697.00000000000671</v>
      </c>
      <c r="E3714" s="367">
        <v>32418.604651162987</v>
      </c>
      <c r="F3714" s="367">
        <v>-65620.710314545446</v>
      </c>
      <c r="G3714" s="367">
        <v>697.00000000000432</v>
      </c>
      <c r="H3714" s="367">
        <v>174250</v>
      </c>
      <c r="I3714" s="384">
        <v>-804188.47223366518</v>
      </c>
      <c r="J3714" s="367">
        <v>697</v>
      </c>
      <c r="K3714" s="367">
        <v>42242.424242424524</v>
      </c>
      <c r="L3714" s="384">
        <v>4477.3415665798784</v>
      </c>
      <c r="M3714" s="367">
        <v>697.00000000000477</v>
      </c>
      <c r="N3714" s="367">
        <v>697</v>
      </c>
      <c r="O3714" s="384">
        <v>-609.96428474615561</v>
      </c>
      <c r="P3714" s="367">
        <v>10.1065</v>
      </c>
      <c r="Q3714" s="367">
        <v>697</v>
      </c>
      <c r="R3714" s="384">
        <v>351.27077485045618</v>
      </c>
      <c r="S3714" s="367">
        <v>9.7579999999999991</v>
      </c>
      <c r="T3714" s="367">
        <v>24034.482758620514</v>
      </c>
      <c r="U3714" s="384">
        <v>-8368.8493148912057</v>
      </c>
      <c r="V3714" s="367">
        <v>696.999999999995</v>
      </c>
      <c r="W3714" s="367">
        <v>1161666.6666666621</v>
      </c>
      <c r="X3714" s="384">
        <v>54633.303577820174</v>
      </c>
      <c r="Y3714" s="386">
        <v>696.99999999999716</v>
      </c>
      <c r="Z3714" s="367"/>
      <c r="AA3714" s="367"/>
      <c r="AB3714" s="367"/>
      <c r="AC3714" s="367"/>
      <c r="AD3714" s="367"/>
      <c r="AE3714" s="367"/>
      <c r="AF3714" s="367"/>
      <c r="AG3714" s="367"/>
      <c r="AH3714" s="367"/>
      <c r="AI3714" s="367"/>
      <c r="AJ3714" s="367"/>
      <c r="AK3714" s="367"/>
      <c r="AL3714" s="367"/>
      <c r="AM3714" s="367"/>
      <c r="AN3714" s="367"/>
      <c r="AO3714" s="367"/>
      <c r="AP3714" s="367"/>
      <c r="AQ3714" s="367"/>
      <c r="AR3714" s="367"/>
      <c r="AS3714" s="367"/>
      <c r="AT3714" s="367"/>
    </row>
    <row r="3715" spans="2:46" ht="13.8">
      <c r="B3715" s="26">
        <v>116.33333333333445</v>
      </c>
      <c r="C3715" s="363">
        <v>242.56260692583635</v>
      </c>
      <c r="D3715" s="367">
        <v>698.00000000000671</v>
      </c>
      <c r="E3715" s="367">
        <v>32465.116279069964</v>
      </c>
      <c r="F3715" s="367">
        <v>-65825.232059363683</v>
      </c>
      <c r="G3715" s="367">
        <v>698.00000000000432</v>
      </c>
      <c r="H3715" s="367">
        <v>174500</v>
      </c>
      <c r="I3715" s="384">
        <v>-806641.67912440514</v>
      </c>
      <c r="J3715" s="367">
        <v>698</v>
      </c>
      <c r="K3715" s="367">
        <v>42303.030303030588</v>
      </c>
      <c r="L3715" s="384">
        <v>4399.2788001186464</v>
      </c>
      <c r="M3715" s="367">
        <v>698.00000000000477</v>
      </c>
      <c r="N3715" s="367">
        <v>698</v>
      </c>
      <c r="O3715" s="384">
        <v>-612.20702441091748</v>
      </c>
      <c r="P3715" s="367">
        <v>10.121</v>
      </c>
      <c r="Q3715" s="367">
        <v>698</v>
      </c>
      <c r="R3715" s="384">
        <v>351.12929763750628</v>
      </c>
      <c r="S3715" s="367">
        <v>9.7720000000000002</v>
      </c>
      <c r="T3715" s="367">
        <v>24068.965517241202</v>
      </c>
      <c r="U3715" s="384">
        <v>-8466.4979299447659</v>
      </c>
      <c r="V3715" s="367">
        <v>697.99999999999488</v>
      </c>
      <c r="W3715" s="367">
        <v>1163333.3333333288</v>
      </c>
      <c r="X3715" s="384">
        <v>54708.502390167931</v>
      </c>
      <c r="Y3715" s="386">
        <v>697.99999999999727</v>
      </c>
      <c r="Z3715" s="367"/>
      <c r="AA3715" s="367"/>
      <c r="AB3715" s="367"/>
      <c r="AC3715" s="367"/>
      <c r="AD3715" s="367"/>
      <c r="AE3715" s="367"/>
      <c r="AF3715" s="367"/>
      <c r="AG3715" s="367"/>
      <c r="AH3715" s="367"/>
      <c r="AI3715" s="367"/>
      <c r="AJ3715" s="367"/>
      <c r="AK3715" s="367"/>
      <c r="AL3715" s="367"/>
      <c r="AM3715" s="367"/>
      <c r="AN3715" s="367"/>
      <c r="AO3715" s="367"/>
      <c r="AP3715" s="367"/>
      <c r="AQ3715" s="367"/>
      <c r="AR3715" s="367"/>
      <c r="AS3715" s="367"/>
      <c r="AT3715" s="367"/>
    </row>
    <row r="3716" spans="2:46" ht="13.8">
      <c r="B3716" s="26">
        <v>116.50000000000112</v>
      </c>
      <c r="C3716" s="363">
        <v>242.90958742649644</v>
      </c>
      <c r="D3716" s="367">
        <v>699.00000000000671</v>
      </c>
      <c r="E3716" s="367">
        <v>32511.627906976941</v>
      </c>
      <c r="F3716" s="367">
        <v>-66030.070063162566</v>
      </c>
      <c r="G3716" s="367">
        <v>699.00000000000432</v>
      </c>
      <c r="H3716" s="367">
        <v>174750</v>
      </c>
      <c r="I3716" s="384">
        <v>-809098.60928569303</v>
      </c>
      <c r="J3716" s="367">
        <v>699</v>
      </c>
      <c r="K3716" s="367">
        <v>42363.636363636651</v>
      </c>
      <c r="L3716" s="384">
        <v>4320.9739519984323</v>
      </c>
      <c r="M3716" s="367">
        <v>699.00000000000489</v>
      </c>
      <c r="N3716" s="367">
        <v>699</v>
      </c>
      <c r="O3716" s="384">
        <v>-614.45368273346207</v>
      </c>
      <c r="P3716" s="367">
        <v>10.1355</v>
      </c>
      <c r="Q3716" s="367">
        <v>699</v>
      </c>
      <c r="R3716" s="384">
        <v>350.98597099045992</v>
      </c>
      <c r="S3716" s="367">
        <v>9.7859999999999996</v>
      </c>
      <c r="T3716" s="367">
        <v>24103.448275861891</v>
      </c>
      <c r="U3716" s="384">
        <v>-8564.3919365675156</v>
      </c>
      <c r="V3716" s="367">
        <v>698.99999999999488</v>
      </c>
      <c r="W3716" s="367">
        <v>1164999.9999999956</v>
      </c>
      <c r="X3716" s="384">
        <v>54783.692077319392</v>
      </c>
      <c r="Y3716" s="386">
        <v>698.99999999999727</v>
      </c>
      <c r="Z3716" s="367"/>
      <c r="AA3716" s="367"/>
      <c r="AB3716" s="367"/>
      <c r="AC3716" s="367"/>
      <c r="AD3716" s="367"/>
      <c r="AE3716" s="367"/>
      <c r="AF3716" s="367"/>
      <c r="AG3716" s="367"/>
      <c r="AH3716" s="367"/>
      <c r="AI3716" s="367"/>
      <c r="AJ3716" s="367"/>
      <c r="AK3716" s="367"/>
      <c r="AL3716" s="367"/>
      <c r="AM3716" s="367"/>
      <c r="AN3716" s="367"/>
      <c r="AO3716" s="367"/>
      <c r="AP3716" s="367"/>
      <c r="AQ3716" s="367"/>
      <c r="AR3716" s="367"/>
      <c r="AS3716" s="367"/>
      <c r="AT3716" s="367"/>
    </row>
    <row r="3717" spans="2:46" ht="13.8">
      <c r="B3717" s="26">
        <v>116.66666666666779</v>
      </c>
      <c r="C3717" s="363">
        <v>243.25656640956714</v>
      </c>
      <c r="D3717" s="367">
        <v>700.00000000000671</v>
      </c>
      <c r="E3717" s="367">
        <v>32558.139534883918</v>
      </c>
      <c r="F3717" s="367">
        <v>-66235.224325942123</v>
      </c>
      <c r="G3717" s="367">
        <v>700.00000000000432</v>
      </c>
      <c r="H3717" s="367">
        <v>175000</v>
      </c>
      <c r="I3717" s="384">
        <v>-811559.26271752897</v>
      </c>
      <c r="J3717" s="367">
        <v>700</v>
      </c>
      <c r="K3717" s="367">
        <v>42424.242424242715</v>
      </c>
      <c r="L3717" s="384">
        <v>4242.4270222192545</v>
      </c>
      <c r="M3717" s="367">
        <v>700.00000000000489</v>
      </c>
      <c r="N3717" s="367">
        <v>700</v>
      </c>
      <c r="O3717" s="384">
        <v>-616.70425971378893</v>
      </c>
      <c r="P3717" s="367">
        <v>10.149999999999999</v>
      </c>
      <c r="Q3717" s="367">
        <v>700</v>
      </c>
      <c r="R3717" s="384">
        <v>350.84079490931703</v>
      </c>
      <c r="S3717" s="367">
        <v>9.7999999999999989</v>
      </c>
      <c r="T3717" s="367">
        <v>24137.931034482579</v>
      </c>
      <c r="U3717" s="384">
        <v>-8662.5313347594456</v>
      </c>
      <c r="V3717" s="367">
        <v>699.99999999999488</v>
      </c>
      <c r="W3717" s="367">
        <v>1166666.6666666623</v>
      </c>
      <c r="X3717" s="384">
        <v>54858.872639274581</v>
      </c>
      <c r="Y3717" s="386">
        <v>699.99999999999739</v>
      </c>
      <c r="Z3717" s="367"/>
      <c r="AA3717" s="367"/>
      <c r="AB3717" s="367"/>
      <c r="AC3717" s="367"/>
      <c r="AD3717" s="367"/>
      <c r="AE3717" s="367"/>
      <c r="AF3717" s="367"/>
      <c r="AG3717" s="367"/>
      <c r="AH3717" s="367"/>
      <c r="AI3717" s="367"/>
      <c r="AJ3717" s="367"/>
      <c r="AK3717" s="367"/>
      <c r="AL3717" s="367"/>
      <c r="AM3717" s="367"/>
      <c r="AN3717" s="367"/>
      <c r="AO3717" s="367"/>
      <c r="AP3717" s="367"/>
      <c r="AQ3717" s="367"/>
      <c r="AR3717" s="367"/>
      <c r="AS3717" s="367"/>
      <c r="AT3717" s="367"/>
    </row>
    <row r="3718" spans="2:46" ht="13.8">
      <c r="B3718" s="26">
        <v>116.83333333333447</v>
      </c>
      <c r="C3718" s="363">
        <v>243.60354387504836</v>
      </c>
      <c r="D3718" s="367">
        <v>701.00000000000682</v>
      </c>
      <c r="E3718" s="367">
        <v>32604.651162790895</v>
      </c>
      <c r="F3718" s="367">
        <v>-66440.69484770234</v>
      </c>
      <c r="G3718" s="367">
        <v>701.00000000000432</v>
      </c>
      <c r="H3718" s="367">
        <v>175250</v>
      </c>
      <c r="I3718" s="384">
        <v>-814023.63941991306</v>
      </c>
      <c r="J3718" s="367">
        <v>701</v>
      </c>
      <c r="K3718" s="367">
        <v>42484.848484848779</v>
      </c>
      <c r="L3718" s="384">
        <v>4163.6380107810955</v>
      </c>
      <c r="M3718" s="367">
        <v>701.000000000005</v>
      </c>
      <c r="N3718" s="367">
        <v>701</v>
      </c>
      <c r="O3718" s="384">
        <v>-618.95875535189896</v>
      </c>
      <c r="P3718" s="367">
        <v>10.1645</v>
      </c>
      <c r="Q3718" s="367">
        <v>701</v>
      </c>
      <c r="R3718" s="384">
        <v>350.69376939407761</v>
      </c>
      <c r="S3718" s="367">
        <v>9.8140000000000001</v>
      </c>
      <c r="T3718" s="367">
        <v>24172.413793103267</v>
      </c>
      <c r="U3718" s="384">
        <v>-8760.9161245205414</v>
      </c>
      <c r="V3718" s="367">
        <v>700.99999999999477</v>
      </c>
      <c r="W3718" s="367">
        <v>1168333.3333333291</v>
      </c>
      <c r="X3718" s="384">
        <v>54934.044076033475</v>
      </c>
      <c r="Y3718" s="386">
        <v>700.99999999999739</v>
      </c>
      <c r="Z3718" s="367"/>
      <c r="AA3718" s="367"/>
      <c r="AB3718" s="367"/>
      <c r="AC3718" s="367"/>
      <c r="AD3718" s="367"/>
      <c r="AE3718" s="367"/>
      <c r="AF3718" s="367"/>
      <c r="AG3718" s="367"/>
      <c r="AH3718" s="367"/>
      <c r="AI3718" s="367"/>
      <c r="AJ3718" s="367"/>
      <c r="AK3718" s="367"/>
      <c r="AL3718" s="367"/>
      <c r="AM3718" s="367"/>
      <c r="AN3718" s="367"/>
      <c r="AO3718" s="367"/>
      <c r="AP3718" s="367"/>
      <c r="AQ3718" s="367"/>
      <c r="AR3718" s="367"/>
      <c r="AS3718" s="367"/>
      <c r="AT3718" s="367"/>
    </row>
    <row r="3719" spans="2:46" ht="13.8">
      <c r="B3719" s="26">
        <v>117.00000000000114</v>
      </c>
      <c r="C3719" s="363">
        <v>243.95051982294015</v>
      </c>
      <c r="D3719" s="367">
        <v>702.00000000000682</v>
      </c>
      <c r="E3719" s="367">
        <v>32651.162790697872</v>
      </c>
      <c r="F3719" s="367">
        <v>-66646.481628443231</v>
      </c>
      <c r="G3719" s="367">
        <v>702.00000000000432</v>
      </c>
      <c r="H3719" s="367">
        <v>175500</v>
      </c>
      <c r="I3719" s="384">
        <v>-816491.73939284496</v>
      </c>
      <c r="J3719" s="367">
        <v>702</v>
      </c>
      <c r="K3719" s="367">
        <v>42545.454545454842</v>
      </c>
      <c r="L3719" s="384">
        <v>4084.6069176839724</v>
      </c>
      <c r="M3719" s="367">
        <v>702.000000000005</v>
      </c>
      <c r="N3719" s="367">
        <v>702</v>
      </c>
      <c r="O3719" s="384">
        <v>-621.21716964779137</v>
      </c>
      <c r="P3719" s="367">
        <v>10.179</v>
      </c>
      <c r="Q3719" s="367">
        <v>702</v>
      </c>
      <c r="R3719" s="384">
        <v>350.54489444474171</v>
      </c>
      <c r="S3719" s="367">
        <v>9.8279999999999994</v>
      </c>
      <c r="T3719" s="367">
        <v>24206.896551723956</v>
      </c>
      <c r="U3719" s="384">
        <v>-8859.5463058508285</v>
      </c>
      <c r="V3719" s="367">
        <v>701.99999999999477</v>
      </c>
      <c r="W3719" s="367">
        <v>1169999.9999999958</v>
      </c>
      <c r="X3719" s="384">
        <v>55009.206387596096</v>
      </c>
      <c r="Y3719" s="386">
        <v>701.99999999999739</v>
      </c>
      <c r="Z3719" s="367"/>
      <c r="AA3719" s="367"/>
      <c r="AB3719" s="367"/>
      <c r="AC3719" s="367"/>
      <c r="AD3719" s="367"/>
      <c r="AE3719" s="367"/>
      <c r="AF3719" s="367"/>
      <c r="AG3719" s="367"/>
      <c r="AH3719" s="367"/>
      <c r="AI3719" s="367"/>
      <c r="AJ3719" s="367"/>
      <c r="AK3719" s="367"/>
      <c r="AL3719" s="367"/>
      <c r="AM3719" s="367"/>
      <c r="AN3719" s="367"/>
      <c r="AO3719" s="367"/>
      <c r="AP3719" s="367"/>
      <c r="AQ3719" s="367"/>
      <c r="AR3719" s="367"/>
      <c r="AS3719" s="367"/>
      <c r="AT3719" s="367"/>
    </row>
    <row r="3720" spans="2:46" ht="13.8">
      <c r="B3720" s="26">
        <v>117.16666666666781</v>
      </c>
      <c r="C3720" s="363">
        <v>244.29749425324243</v>
      </c>
      <c r="D3720" s="367">
        <v>703.00000000000682</v>
      </c>
      <c r="E3720" s="367">
        <v>32697.674418604849</v>
      </c>
      <c r="F3720" s="367">
        <v>-66852.584668164767</v>
      </c>
      <c r="G3720" s="367">
        <v>703.00000000000432</v>
      </c>
      <c r="H3720" s="367">
        <v>175750</v>
      </c>
      <c r="I3720" s="384">
        <v>-818963.5626363249</v>
      </c>
      <c r="J3720" s="367">
        <v>703</v>
      </c>
      <c r="K3720" s="367">
        <v>42606.060606060906</v>
      </c>
      <c r="L3720" s="384">
        <v>4005.3337429278768</v>
      </c>
      <c r="M3720" s="367">
        <v>703.000000000005</v>
      </c>
      <c r="N3720" s="367">
        <v>703</v>
      </c>
      <c r="O3720" s="384">
        <v>-623.47950260146627</v>
      </c>
      <c r="P3720" s="367">
        <v>10.1935</v>
      </c>
      <c r="Q3720" s="367">
        <v>703</v>
      </c>
      <c r="R3720" s="384">
        <v>350.3941700613093</v>
      </c>
      <c r="S3720" s="367">
        <v>9.8420000000000005</v>
      </c>
      <c r="T3720" s="367">
        <v>24241.379310344644</v>
      </c>
      <c r="U3720" s="384">
        <v>-8958.4218787502923</v>
      </c>
      <c r="V3720" s="367">
        <v>702.99999999999477</v>
      </c>
      <c r="W3720" s="367">
        <v>1171666.6666666626</v>
      </c>
      <c r="X3720" s="384">
        <v>55084.359573962436</v>
      </c>
      <c r="Y3720" s="386">
        <v>702.9999999999975</v>
      </c>
      <c r="Z3720" s="367"/>
      <c r="AA3720" s="367"/>
      <c r="AB3720" s="367"/>
      <c r="AC3720" s="367"/>
      <c r="AD3720" s="367"/>
      <c r="AE3720" s="367"/>
      <c r="AF3720" s="367"/>
      <c r="AG3720" s="367"/>
      <c r="AH3720" s="367"/>
      <c r="AI3720" s="367"/>
      <c r="AJ3720" s="367"/>
      <c r="AK3720" s="367"/>
      <c r="AL3720" s="367"/>
      <c r="AM3720" s="367"/>
      <c r="AN3720" s="367"/>
      <c r="AO3720" s="367"/>
      <c r="AP3720" s="367"/>
      <c r="AQ3720" s="367"/>
      <c r="AR3720" s="367"/>
      <c r="AS3720" s="367"/>
      <c r="AT3720" s="367"/>
    </row>
    <row r="3721" spans="2:46" ht="13.8">
      <c r="B3721" s="26">
        <v>117.33333333333448</v>
      </c>
      <c r="C3721" s="363">
        <v>244.64446716595529</v>
      </c>
      <c r="D3721" s="367">
        <v>704.00000000000682</v>
      </c>
      <c r="E3721" s="367">
        <v>32744.186046511826</v>
      </c>
      <c r="F3721" s="367">
        <v>-67059.003966866992</v>
      </c>
      <c r="G3721" s="367">
        <v>704.00000000000432</v>
      </c>
      <c r="H3721" s="367">
        <v>176000</v>
      </c>
      <c r="I3721" s="384">
        <v>-821439.10915035277</v>
      </c>
      <c r="J3721" s="367">
        <v>704</v>
      </c>
      <c r="K3721" s="367">
        <v>42666.66666666697</v>
      </c>
      <c r="L3721" s="384">
        <v>3925.8184865128001</v>
      </c>
      <c r="M3721" s="367">
        <v>704.00000000000512</v>
      </c>
      <c r="N3721" s="367">
        <v>704</v>
      </c>
      <c r="O3721" s="384">
        <v>-625.74575421292388</v>
      </c>
      <c r="P3721" s="367">
        <v>10.208</v>
      </c>
      <c r="Q3721" s="367">
        <v>704</v>
      </c>
      <c r="R3721" s="384">
        <v>350.24159624378035</v>
      </c>
      <c r="S3721" s="367">
        <v>9.8559999999999999</v>
      </c>
      <c r="T3721" s="367">
        <v>24275.862068965333</v>
      </c>
      <c r="U3721" s="384">
        <v>-9057.5428432189256</v>
      </c>
      <c r="V3721" s="367">
        <v>703.99999999999466</v>
      </c>
      <c r="W3721" s="367">
        <v>1173333.3333333293</v>
      </c>
      <c r="X3721" s="384">
        <v>55159.503635132489</v>
      </c>
      <c r="Y3721" s="386">
        <v>703.9999999999975</v>
      </c>
      <c r="Z3721" s="367"/>
      <c r="AA3721" s="367"/>
      <c r="AB3721" s="367"/>
      <c r="AC3721" s="367"/>
      <c r="AD3721" s="367"/>
      <c r="AE3721" s="367"/>
      <c r="AF3721" s="367"/>
      <c r="AG3721" s="367"/>
      <c r="AH3721" s="367"/>
      <c r="AI3721" s="367"/>
      <c r="AJ3721" s="367"/>
      <c r="AK3721" s="367"/>
      <c r="AL3721" s="367"/>
      <c r="AM3721" s="367"/>
      <c r="AN3721" s="367"/>
      <c r="AO3721" s="367"/>
      <c r="AP3721" s="367"/>
      <c r="AQ3721" s="367"/>
      <c r="AR3721" s="367"/>
      <c r="AS3721" s="367"/>
      <c r="AT3721" s="367"/>
    </row>
    <row r="3722" spans="2:46" ht="13.8">
      <c r="B3722" s="26">
        <v>117.50000000000115</v>
      </c>
      <c r="C3722" s="363">
        <v>244.99143856107872</v>
      </c>
      <c r="D3722" s="367">
        <v>705.00000000000693</v>
      </c>
      <c r="E3722" s="367">
        <v>32790.6976744188</v>
      </c>
      <c r="F3722" s="367">
        <v>-67265.739524549848</v>
      </c>
      <c r="G3722" s="367">
        <v>705.00000000000421</v>
      </c>
      <c r="H3722" s="367">
        <v>176250</v>
      </c>
      <c r="I3722" s="384">
        <v>-823918.3789349288</v>
      </c>
      <c r="J3722" s="367">
        <v>705</v>
      </c>
      <c r="K3722" s="367">
        <v>42727.272727273034</v>
      </c>
      <c r="L3722" s="384">
        <v>3846.0611484387591</v>
      </c>
      <c r="M3722" s="367">
        <v>705.00000000000512</v>
      </c>
      <c r="N3722" s="367">
        <v>705</v>
      </c>
      <c r="O3722" s="384">
        <v>-628.01592448216411</v>
      </c>
      <c r="P3722" s="367">
        <v>10.2225</v>
      </c>
      <c r="Q3722" s="367">
        <v>705</v>
      </c>
      <c r="R3722" s="384">
        <v>350.08717299215493</v>
      </c>
      <c r="S3722" s="367">
        <v>9.870000000000001</v>
      </c>
      <c r="T3722" s="367">
        <v>24310.344827586021</v>
      </c>
      <c r="U3722" s="384">
        <v>-9156.9091992567483</v>
      </c>
      <c r="V3722" s="367">
        <v>704.99999999999466</v>
      </c>
      <c r="W3722" s="367">
        <v>1174999.999999996</v>
      </c>
      <c r="X3722" s="384">
        <v>55234.638571106269</v>
      </c>
      <c r="Y3722" s="386">
        <v>704.99999999999761</v>
      </c>
      <c r="Z3722" s="367"/>
      <c r="AA3722" s="367"/>
      <c r="AB3722" s="367"/>
      <c r="AC3722" s="367"/>
      <c r="AD3722" s="367"/>
      <c r="AE3722" s="367"/>
      <c r="AF3722" s="367"/>
      <c r="AG3722" s="367"/>
      <c r="AH3722" s="367"/>
      <c r="AI3722" s="367"/>
      <c r="AJ3722" s="367"/>
      <c r="AK3722" s="367"/>
      <c r="AL3722" s="367"/>
      <c r="AM3722" s="367"/>
      <c r="AN3722" s="367"/>
      <c r="AO3722" s="367"/>
      <c r="AP3722" s="367"/>
      <c r="AQ3722" s="367"/>
      <c r="AR3722" s="367"/>
      <c r="AS3722" s="367"/>
      <c r="AT3722" s="367"/>
    </row>
    <row r="3723" spans="2:46" ht="13.8">
      <c r="B3723" s="26">
        <v>117.66666666666782</v>
      </c>
      <c r="C3723" s="363">
        <v>245.33840843861267</v>
      </c>
      <c r="D3723" s="367">
        <v>706.00000000000693</v>
      </c>
      <c r="E3723" s="367">
        <v>32837.209302325777</v>
      </c>
      <c r="F3723" s="367">
        <v>-67472.791341213393</v>
      </c>
      <c r="G3723" s="367">
        <v>706.00000000000421</v>
      </c>
      <c r="H3723" s="367">
        <v>176500</v>
      </c>
      <c r="I3723" s="384">
        <v>-826401.37199005275</v>
      </c>
      <c r="J3723" s="367">
        <v>706</v>
      </c>
      <c r="K3723" s="367">
        <v>42787.878787879097</v>
      </c>
      <c r="L3723" s="384">
        <v>3766.0617287057371</v>
      </c>
      <c r="M3723" s="367">
        <v>706.00000000000523</v>
      </c>
      <c r="N3723" s="367">
        <v>706</v>
      </c>
      <c r="O3723" s="384">
        <v>-630.29001340918694</v>
      </c>
      <c r="P3723" s="367">
        <v>10.237</v>
      </c>
      <c r="Q3723" s="367">
        <v>706</v>
      </c>
      <c r="R3723" s="384">
        <v>349.93090030643305</v>
      </c>
      <c r="S3723" s="367">
        <v>9.8840000000000003</v>
      </c>
      <c r="T3723" s="367">
        <v>24344.827586206709</v>
      </c>
      <c r="U3723" s="384">
        <v>-9256.5209468637386</v>
      </c>
      <c r="V3723" s="367">
        <v>705.99999999999454</v>
      </c>
      <c r="W3723" s="367">
        <v>1176666.6666666628</v>
      </c>
      <c r="X3723" s="384">
        <v>55309.764381883753</v>
      </c>
      <c r="Y3723" s="386">
        <v>705.99999999999761</v>
      </c>
      <c r="Z3723" s="367"/>
      <c r="AA3723" s="367"/>
      <c r="AB3723" s="367"/>
      <c r="AC3723" s="367"/>
      <c r="AD3723" s="367"/>
      <c r="AE3723" s="367"/>
      <c r="AF3723" s="367"/>
      <c r="AG3723" s="367"/>
      <c r="AH3723" s="367"/>
      <c r="AI3723" s="367"/>
      <c r="AJ3723" s="367"/>
      <c r="AK3723" s="367"/>
      <c r="AL3723" s="367"/>
      <c r="AM3723" s="367"/>
      <c r="AN3723" s="367"/>
      <c r="AO3723" s="367"/>
      <c r="AP3723" s="367"/>
      <c r="AQ3723" s="367"/>
      <c r="AR3723" s="367"/>
      <c r="AS3723" s="367"/>
      <c r="AT3723" s="367"/>
    </row>
    <row r="3724" spans="2:46" ht="13.8">
      <c r="B3724" s="26">
        <v>117.83333333333449</v>
      </c>
      <c r="C3724" s="363">
        <v>245.68537679855714</v>
      </c>
      <c r="D3724" s="367">
        <v>707.00000000000693</v>
      </c>
      <c r="E3724" s="367">
        <v>32883.720930232754</v>
      </c>
      <c r="F3724" s="367">
        <v>-67680.159416857598</v>
      </c>
      <c r="G3724" s="367">
        <v>707.00000000000421</v>
      </c>
      <c r="H3724" s="367">
        <v>176750</v>
      </c>
      <c r="I3724" s="384">
        <v>-828888.08831572474</v>
      </c>
      <c r="J3724" s="367">
        <v>707</v>
      </c>
      <c r="K3724" s="367">
        <v>42848.484848485161</v>
      </c>
      <c r="L3724" s="384">
        <v>3685.8202273137517</v>
      </c>
      <c r="M3724" s="367">
        <v>707.00000000000523</v>
      </c>
      <c r="N3724" s="367">
        <v>707</v>
      </c>
      <c r="O3724" s="384">
        <v>-632.56802099399226</v>
      </c>
      <c r="P3724" s="367">
        <v>10.2515</v>
      </c>
      <c r="Q3724" s="367">
        <v>707</v>
      </c>
      <c r="R3724" s="384">
        <v>349.77277818661463</v>
      </c>
      <c r="S3724" s="367">
        <v>9.8979999999999997</v>
      </c>
      <c r="T3724" s="367">
        <v>24379.310344827398</v>
      </c>
      <c r="U3724" s="384">
        <v>-9356.3780860399183</v>
      </c>
      <c r="V3724" s="367">
        <v>706.99999999999454</v>
      </c>
      <c r="W3724" s="367">
        <v>1178333.3333333295</v>
      </c>
      <c r="X3724" s="384">
        <v>55384.881067464965</v>
      </c>
      <c r="Y3724" s="386">
        <v>706.99999999999773</v>
      </c>
      <c r="Z3724" s="367"/>
      <c r="AA3724" s="367"/>
      <c r="AB3724" s="367"/>
      <c r="AC3724" s="367"/>
      <c r="AD3724" s="367"/>
      <c r="AE3724" s="367"/>
      <c r="AF3724" s="367"/>
      <c r="AG3724" s="367"/>
      <c r="AH3724" s="367"/>
      <c r="AI3724" s="367"/>
      <c r="AJ3724" s="367"/>
      <c r="AK3724" s="367"/>
      <c r="AL3724" s="367"/>
      <c r="AM3724" s="367"/>
      <c r="AN3724" s="367"/>
      <c r="AO3724" s="367"/>
      <c r="AP3724" s="367"/>
      <c r="AQ3724" s="367"/>
      <c r="AR3724" s="367"/>
      <c r="AS3724" s="367"/>
      <c r="AT3724" s="367"/>
    </row>
    <row r="3725" spans="2:46" ht="13.8">
      <c r="B3725" s="26">
        <v>118.00000000000117</v>
      </c>
      <c r="C3725" s="363">
        <v>246.03234364091219</v>
      </c>
      <c r="D3725" s="367">
        <v>708.00000000000693</v>
      </c>
      <c r="E3725" s="367">
        <v>32930.232558139731</v>
      </c>
      <c r="F3725" s="367">
        <v>-67887.843751482491</v>
      </c>
      <c r="G3725" s="367">
        <v>708.00000000000432</v>
      </c>
      <c r="H3725" s="367">
        <v>177000</v>
      </c>
      <c r="I3725" s="384">
        <v>-831378.52791194455</v>
      </c>
      <c r="J3725" s="367">
        <v>708</v>
      </c>
      <c r="K3725" s="367">
        <v>42909.090909091225</v>
      </c>
      <c r="L3725" s="384">
        <v>3605.3366442627839</v>
      </c>
      <c r="M3725" s="367">
        <v>708.00000000000534</v>
      </c>
      <c r="N3725" s="367">
        <v>708</v>
      </c>
      <c r="O3725" s="384">
        <v>-634.84994723658019</v>
      </c>
      <c r="P3725" s="367">
        <v>10.266</v>
      </c>
      <c r="Q3725" s="367">
        <v>708</v>
      </c>
      <c r="R3725" s="384">
        <v>349.61280663269969</v>
      </c>
      <c r="S3725" s="367">
        <v>9.9120000000000008</v>
      </c>
      <c r="T3725" s="367">
        <v>24413.793103448086</v>
      </c>
      <c r="U3725" s="384">
        <v>-9456.4806167852785</v>
      </c>
      <c r="V3725" s="367">
        <v>707.99999999999454</v>
      </c>
      <c r="W3725" s="367">
        <v>1179999.9999999963</v>
      </c>
      <c r="X3725" s="384">
        <v>55459.988627849882</v>
      </c>
      <c r="Y3725" s="386">
        <v>707.99999999999773</v>
      </c>
      <c r="Z3725" s="367"/>
      <c r="AA3725" s="367"/>
      <c r="AB3725" s="367"/>
      <c r="AC3725" s="367"/>
      <c r="AD3725" s="367"/>
      <c r="AE3725" s="367"/>
      <c r="AF3725" s="367"/>
      <c r="AG3725" s="367"/>
      <c r="AH3725" s="367"/>
      <c r="AI3725" s="367"/>
      <c r="AJ3725" s="367"/>
      <c r="AK3725" s="367"/>
      <c r="AL3725" s="367"/>
      <c r="AM3725" s="367"/>
      <c r="AN3725" s="367"/>
      <c r="AO3725" s="367"/>
      <c r="AP3725" s="367"/>
      <c r="AQ3725" s="367"/>
      <c r="AR3725" s="367"/>
      <c r="AS3725" s="367"/>
      <c r="AT3725" s="367"/>
    </row>
    <row r="3726" spans="2:46" ht="13.8">
      <c r="B3726" s="26">
        <v>118.16666666666784</v>
      </c>
      <c r="C3726" s="363">
        <v>246.37930896567778</v>
      </c>
      <c r="D3726" s="367">
        <v>709.00000000000705</v>
      </c>
      <c r="E3726" s="367">
        <v>32976.744186046708</v>
      </c>
      <c r="F3726" s="367">
        <v>-68095.84434508803</v>
      </c>
      <c r="G3726" s="367">
        <v>709.00000000000432</v>
      </c>
      <c r="H3726" s="367">
        <v>177250</v>
      </c>
      <c r="I3726" s="384">
        <v>-833872.69077871263</v>
      </c>
      <c r="J3726" s="367">
        <v>709</v>
      </c>
      <c r="K3726" s="367">
        <v>42969.696969697288</v>
      </c>
      <c r="L3726" s="384">
        <v>3524.6109795528523</v>
      </c>
      <c r="M3726" s="367">
        <v>709.00000000000534</v>
      </c>
      <c r="N3726" s="367">
        <v>709</v>
      </c>
      <c r="O3726" s="384">
        <v>-637.13579213695095</v>
      </c>
      <c r="P3726" s="367">
        <v>10.2805</v>
      </c>
      <c r="Q3726" s="367">
        <v>709</v>
      </c>
      <c r="R3726" s="384">
        <v>349.45098564468833</v>
      </c>
      <c r="S3726" s="367">
        <v>9.9259999999999984</v>
      </c>
      <c r="T3726" s="367">
        <v>24448.275862068775</v>
      </c>
      <c r="U3726" s="384">
        <v>-9556.8285390998008</v>
      </c>
      <c r="V3726" s="367">
        <v>708.99999999999443</v>
      </c>
      <c r="W3726" s="367">
        <v>1181666.666666663</v>
      </c>
      <c r="X3726" s="384">
        <v>55535.087063038518</v>
      </c>
      <c r="Y3726" s="386">
        <v>708.99999999999773</v>
      </c>
      <c r="Z3726" s="367"/>
      <c r="AA3726" s="367"/>
      <c r="AB3726" s="367"/>
      <c r="AC3726" s="367"/>
      <c r="AD3726" s="367"/>
      <c r="AE3726" s="367"/>
      <c r="AF3726" s="367"/>
      <c r="AG3726" s="367"/>
      <c r="AH3726" s="367"/>
      <c r="AI3726" s="367"/>
      <c r="AJ3726" s="367"/>
      <c r="AK3726" s="367"/>
      <c r="AL3726" s="367"/>
      <c r="AM3726" s="367"/>
      <c r="AN3726" s="367"/>
      <c r="AO3726" s="367"/>
      <c r="AP3726" s="367"/>
      <c r="AQ3726" s="367"/>
      <c r="AR3726" s="367"/>
      <c r="AS3726" s="367"/>
      <c r="AT3726" s="367"/>
    </row>
    <row r="3727" spans="2:46" ht="13.8">
      <c r="B3727" s="26">
        <v>118.33333333333451</v>
      </c>
      <c r="C3727" s="363">
        <v>246.72627277285392</v>
      </c>
      <c r="D3727" s="367">
        <v>710.00000000000705</v>
      </c>
      <c r="E3727" s="367">
        <v>33023.255813953685</v>
      </c>
      <c r="F3727" s="367">
        <v>-68304.161197674242</v>
      </c>
      <c r="G3727" s="367">
        <v>710.00000000000432</v>
      </c>
      <c r="H3727" s="367">
        <v>177500</v>
      </c>
      <c r="I3727" s="384">
        <v>-836370.5769160284</v>
      </c>
      <c r="J3727" s="367">
        <v>710</v>
      </c>
      <c r="K3727" s="367">
        <v>43030.303030303352</v>
      </c>
      <c r="L3727" s="384">
        <v>3443.6432331839392</v>
      </c>
      <c r="M3727" s="367">
        <v>710.00000000000546</v>
      </c>
      <c r="N3727" s="367">
        <v>710</v>
      </c>
      <c r="O3727" s="384">
        <v>-639.42555569510409</v>
      </c>
      <c r="P3727" s="367">
        <v>10.295</v>
      </c>
      <c r="Q3727" s="367">
        <v>710</v>
      </c>
      <c r="R3727" s="384">
        <v>349.28731522258039</v>
      </c>
      <c r="S3727" s="367">
        <v>9.94</v>
      </c>
      <c r="T3727" s="367">
        <v>24482.758620689463</v>
      </c>
      <c r="U3727" s="384">
        <v>-9657.421852983518</v>
      </c>
      <c r="V3727" s="367">
        <v>709.99999999999443</v>
      </c>
      <c r="W3727" s="367">
        <v>1183333.3333333298</v>
      </c>
      <c r="X3727" s="384">
        <v>55610.176373030881</v>
      </c>
      <c r="Y3727" s="386">
        <v>709.99999999999784</v>
      </c>
      <c r="Z3727" s="367"/>
      <c r="AA3727" s="367"/>
      <c r="AB3727" s="367"/>
      <c r="AC3727" s="367"/>
      <c r="AD3727" s="367"/>
      <c r="AE3727" s="367"/>
      <c r="AF3727" s="367"/>
      <c r="AG3727" s="367"/>
      <c r="AH3727" s="367"/>
      <c r="AI3727" s="367"/>
      <c r="AJ3727" s="367"/>
      <c r="AK3727" s="367"/>
      <c r="AL3727" s="367"/>
      <c r="AM3727" s="367"/>
      <c r="AN3727" s="367"/>
      <c r="AO3727" s="367"/>
      <c r="AP3727" s="367"/>
      <c r="AQ3727" s="367"/>
      <c r="AR3727" s="367"/>
      <c r="AS3727" s="367"/>
      <c r="AT3727" s="367"/>
    </row>
    <row r="3728" spans="2:46" ht="13.8">
      <c r="B3728" s="26">
        <v>118.50000000000118</v>
      </c>
      <c r="C3728" s="363">
        <v>247.0732350624406</v>
      </c>
      <c r="D3728" s="367">
        <v>711.00000000000705</v>
      </c>
      <c r="E3728" s="367">
        <v>33069.767441860662</v>
      </c>
      <c r="F3728" s="367">
        <v>-68512.794309241115</v>
      </c>
      <c r="G3728" s="367">
        <v>711.00000000000432</v>
      </c>
      <c r="H3728" s="367">
        <v>177750</v>
      </c>
      <c r="I3728" s="384">
        <v>-838872.18632389244</v>
      </c>
      <c r="J3728" s="367">
        <v>711</v>
      </c>
      <c r="K3728" s="367">
        <v>43090.909090909416</v>
      </c>
      <c r="L3728" s="384">
        <v>3362.4334051560636</v>
      </c>
      <c r="M3728" s="367">
        <v>711.00000000000546</v>
      </c>
      <c r="N3728" s="367">
        <v>711</v>
      </c>
      <c r="O3728" s="384">
        <v>-641.71923791103995</v>
      </c>
      <c r="P3728" s="367">
        <v>10.3095</v>
      </c>
      <c r="Q3728" s="367">
        <v>711</v>
      </c>
      <c r="R3728" s="384">
        <v>349.12179536637598</v>
      </c>
      <c r="S3728" s="367">
        <v>9.9539999999999988</v>
      </c>
      <c r="T3728" s="367">
        <v>24517.241379310151</v>
      </c>
      <c r="U3728" s="384">
        <v>-9758.2605584364137</v>
      </c>
      <c r="V3728" s="367">
        <v>710.99999999999443</v>
      </c>
      <c r="W3728" s="367">
        <v>1184999.9999999965</v>
      </c>
      <c r="X3728" s="384">
        <v>55685.25655782695</v>
      </c>
      <c r="Y3728" s="386">
        <v>710.99999999999784</v>
      </c>
      <c r="Z3728" s="367"/>
      <c r="AA3728" s="367"/>
      <c r="AB3728" s="367"/>
      <c r="AC3728" s="367"/>
      <c r="AD3728" s="367"/>
      <c r="AE3728" s="367"/>
      <c r="AF3728" s="367"/>
      <c r="AG3728" s="367"/>
      <c r="AH3728" s="367"/>
      <c r="AI3728" s="367"/>
      <c r="AJ3728" s="367"/>
      <c r="AK3728" s="367"/>
      <c r="AL3728" s="367"/>
      <c r="AM3728" s="367"/>
      <c r="AN3728" s="367"/>
      <c r="AO3728" s="367"/>
      <c r="AP3728" s="367"/>
      <c r="AQ3728" s="367"/>
      <c r="AR3728" s="367"/>
      <c r="AS3728" s="367"/>
      <c r="AT3728" s="367"/>
    </row>
    <row r="3729" spans="2:46" ht="13.8">
      <c r="B3729" s="26">
        <v>118.66666666666785</v>
      </c>
      <c r="C3729" s="363">
        <v>247.42019583443783</v>
      </c>
      <c r="D3729" s="367">
        <v>712.00000000000705</v>
      </c>
      <c r="E3729" s="367">
        <v>33116.279069767639</v>
      </c>
      <c r="F3729" s="367">
        <v>-68721.743679788648</v>
      </c>
      <c r="G3729" s="367">
        <v>712.00000000000432</v>
      </c>
      <c r="H3729" s="367">
        <v>178000</v>
      </c>
      <c r="I3729" s="384">
        <v>-841377.5190023043</v>
      </c>
      <c r="J3729" s="367">
        <v>712</v>
      </c>
      <c r="K3729" s="367">
        <v>43151.515151515479</v>
      </c>
      <c r="L3729" s="384">
        <v>3280.9814954692051</v>
      </c>
      <c r="M3729" s="367">
        <v>712.00000000000557</v>
      </c>
      <c r="N3729" s="367">
        <v>712</v>
      </c>
      <c r="O3729" s="384">
        <v>-644.01683878475842</v>
      </c>
      <c r="P3729" s="367">
        <v>10.324</v>
      </c>
      <c r="Q3729" s="367">
        <v>712</v>
      </c>
      <c r="R3729" s="384">
        <v>348.95442607607504</v>
      </c>
      <c r="S3729" s="367">
        <v>9.968</v>
      </c>
      <c r="T3729" s="367">
        <v>24551.72413793084</v>
      </c>
      <c r="U3729" s="384">
        <v>-9859.3446554584771</v>
      </c>
      <c r="V3729" s="367">
        <v>711.99999999999432</v>
      </c>
      <c r="W3729" s="367">
        <v>1186666.6666666633</v>
      </c>
      <c r="X3729" s="384">
        <v>55760.327617426738</v>
      </c>
      <c r="Y3729" s="386">
        <v>711.99999999999795</v>
      </c>
      <c r="Z3729" s="367"/>
      <c r="AA3729" s="367"/>
      <c r="AB3729" s="367"/>
      <c r="AC3729" s="367"/>
      <c r="AD3729" s="367"/>
      <c r="AE3729" s="367"/>
      <c r="AF3729" s="367"/>
      <c r="AG3729" s="367"/>
      <c r="AH3729" s="367"/>
      <c r="AI3729" s="367"/>
      <c r="AJ3729" s="367"/>
      <c r="AK3729" s="367"/>
      <c r="AL3729" s="367"/>
      <c r="AM3729" s="367"/>
      <c r="AN3729" s="367"/>
      <c r="AO3729" s="367"/>
      <c r="AP3729" s="367"/>
      <c r="AQ3729" s="367"/>
      <c r="AR3729" s="367"/>
      <c r="AS3729" s="367"/>
      <c r="AT3729" s="367"/>
    </row>
    <row r="3730" spans="2:46" ht="13.8">
      <c r="B3730" s="26">
        <v>118.83333333333452</v>
      </c>
      <c r="C3730" s="363">
        <v>247.76715508884561</v>
      </c>
      <c r="D3730" s="367">
        <v>713.00000000000716</v>
      </c>
      <c r="E3730" s="367">
        <v>33162.790697674616</v>
      </c>
      <c r="F3730" s="367">
        <v>-68931.009309316854</v>
      </c>
      <c r="G3730" s="367">
        <v>713.00000000000432</v>
      </c>
      <c r="H3730" s="367">
        <v>178250</v>
      </c>
      <c r="I3730" s="384">
        <v>-843886.57495126419</v>
      </c>
      <c r="J3730" s="367">
        <v>713</v>
      </c>
      <c r="K3730" s="367">
        <v>43212.121212121543</v>
      </c>
      <c r="L3730" s="384">
        <v>3199.2875041233838</v>
      </c>
      <c r="M3730" s="367">
        <v>713.00000000000557</v>
      </c>
      <c r="N3730" s="367">
        <v>713</v>
      </c>
      <c r="O3730" s="384">
        <v>-646.31835831625949</v>
      </c>
      <c r="P3730" s="367">
        <v>10.3385</v>
      </c>
      <c r="Q3730" s="367">
        <v>713</v>
      </c>
      <c r="R3730" s="384">
        <v>348.78520735167763</v>
      </c>
      <c r="S3730" s="367">
        <v>9.9819999999999993</v>
      </c>
      <c r="T3730" s="367">
        <v>24586.206896551528</v>
      </c>
      <c r="U3730" s="384">
        <v>-9960.6741440497299</v>
      </c>
      <c r="V3730" s="367">
        <v>712.99999999999432</v>
      </c>
      <c r="W3730" s="367">
        <v>1188333.33333333</v>
      </c>
      <c r="X3730" s="384">
        <v>55835.389551830245</v>
      </c>
      <c r="Y3730" s="386">
        <v>712.99999999999795</v>
      </c>
      <c r="Z3730" s="367"/>
      <c r="AA3730" s="367"/>
      <c r="AB3730" s="367"/>
      <c r="AC3730" s="367"/>
      <c r="AD3730" s="367"/>
      <c r="AE3730" s="367"/>
      <c r="AF3730" s="367"/>
      <c r="AG3730" s="367"/>
      <c r="AH3730" s="367"/>
      <c r="AI3730" s="367"/>
      <c r="AJ3730" s="367"/>
      <c r="AK3730" s="367"/>
      <c r="AL3730" s="367"/>
      <c r="AM3730" s="367"/>
      <c r="AN3730" s="367"/>
      <c r="AO3730" s="367"/>
      <c r="AP3730" s="367"/>
      <c r="AQ3730" s="367"/>
      <c r="AR3730" s="367"/>
      <c r="AS3730" s="367"/>
      <c r="AT3730" s="367"/>
    </row>
    <row r="3731" spans="2:46" ht="13.8">
      <c r="B3731" s="26">
        <v>119.00000000000119</v>
      </c>
      <c r="C3731" s="363">
        <v>248.11411282566391</v>
      </c>
      <c r="D3731" s="367">
        <v>714.00000000000716</v>
      </c>
      <c r="E3731" s="367">
        <v>33209.302325581593</v>
      </c>
      <c r="F3731" s="367">
        <v>-69140.591197825721</v>
      </c>
      <c r="G3731" s="367">
        <v>714.00000000000432</v>
      </c>
      <c r="H3731" s="367">
        <v>178500</v>
      </c>
      <c r="I3731" s="384">
        <v>-846399.35417077213</v>
      </c>
      <c r="J3731" s="367">
        <v>714</v>
      </c>
      <c r="K3731" s="367">
        <v>43272.727272727607</v>
      </c>
      <c r="L3731" s="384">
        <v>3117.3514311185904</v>
      </c>
      <c r="M3731" s="367">
        <v>714.00000000000557</v>
      </c>
      <c r="N3731" s="367">
        <v>714</v>
      </c>
      <c r="O3731" s="384">
        <v>-648.62379650554317</v>
      </c>
      <c r="P3731" s="367">
        <v>10.353</v>
      </c>
      <c r="Q3731" s="367">
        <v>714</v>
      </c>
      <c r="R3731" s="384">
        <v>348.61413919318363</v>
      </c>
      <c r="S3731" s="367">
        <v>9.9960000000000004</v>
      </c>
      <c r="T3731" s="367">
        <v>24620.689655172217</v>
      </c>
      <c r="U3731" s="384">
        <v>-10062.249024210161</v>
      </c>
      <c r="V3731" s="367">
        <v>713.99999999999432</v>
      </c>
      <c r="W3731" s="367">
        <v>1189999.9999999967</v>
      </c>
      <c r="X3731" s="384">
        <v>55910.442361037458</v>
      </c>
      <c r="Y3731" s="386">
        <v>713.99999999999795</v>
      </c>
      <c r="Z3731" s="367"/>
      <c r="AA3731" s="367"/>
      <c r="AB3731" s="367"/>
      <c r="AC3731" s="367"/>
      <c r="AD3731" s="367"/>
      <c r="AE3731" s="367"/>
      <c r="AF3731" s="367"/>
      <c r="AG3731" s="367"/>
      <c r="AH3731" s="367"/>
      <c r="AI3731" s="367"/>
      <c r="AJ3731" s="367"/>
      <c r="AK3731" s="367"/>
      <c r="AL3731" s="367"/>
      <c r="AM3731" s="367"/>
      <c r="AN3731" s="367"/>
      <c r="AO3731" s="367"/>
      <c r="AP3731" s="367"/>
      <c r="AQ3731" s="367"/>
      <c r="AR3731" s="367"/>
      <c r="AS3731" s="367"/>
      <c r="AT3731" s="367"/>
    </row>
    <row r="3732" spans="2:46" ht="13.8">
      <c r="B3732" s="26">
        <v>119.16666666666787</v>
      </c>
      <c r="C3732" s="363">
        <v>248.46106904489275</v>
      </c>
      <c r="D3732" s="367">
        <v>715.00000000000716</v>
      </c>
      <c r="E3732" s="367">
        <v>33255.81395348857</v>
      </c>
      <c r="F3732" s="367">
        <v>-69350.489345315262</v>
      </c>
      <c r="G3732" s="367">
        <v>715.00000000000432</v>
      </c>
      <c r="H3732" s="367">
        <v>178750</v>
      </c>
      <c r="I3732" s="384">
        <v>-848915.85666082811</v>
      </c>
      <c r="J3732" s="367">
        <v>715</v>
      </c>
      <c r="K3732" s="367">
        <v>43333.33333333367</v>
      </c>
      <c r="L3732" s="384">
        <v>3035.1732764548142</v>
      </c>
      <c r="M3732" s="367">
        <v>715.00000000000568</v>
      </c>
      <c r="N3732" s="367">
        <v>715</v>
      </c>
      <c r="O3732" s="384">
        <v>-650.93315335260945</v>
      </c>
      <c r="P3732" s="367">
        <v>10.3675</v>
      </c>
      <c r="Q3732" s="367">
        <v>715</v>
      </c>
      <c r="R3732" s="384">
        <v>348.44122160059328</v>
      </c>
      <c r="S3732" s="367">
        <v>10.01</v>
      </c>
      <c r="T3732" s="367">
        <v>24655.172413792905</v>
      </c>
      <c r="U3732" s="384">
        <v>-10164.06929593976</v>
      </c>
      <c r="V3732" s="367">
        <v>714.9999999999942</v>
      </c>
      <c r="W3732" s="367">
        <v>1191666.6666666635</v>
      </c>
      <c r="X3732" s="384">
        <v>55985.486045048405</v>
      </c>
      <c r="Y3732" s="386">
        <v>714.99999999999807</v>
      </c>
      <c r="Z3732" s="367"/>
      <c r="AA3732" s="367"/>
      <c r="AB3732" s="367"/>
      <c r="AC3732" s="367"/>
      <c r="AD3732" s="367"/>
      <c r="AE3732" s="367"/>
      <c r="AF3732" s="367"/>
      <c r="AG3732" s="367"/>
      <c r="AH3732" s="367"/>
      <c r="AI3732" s="367"/>
      <c r="AJ3732" s="367"/>
      <c r="AK3732" s="367"/>
      <c r="AL3732" s="367"/>
      <c r="AM3732" s="367"/>
      <c r="AN3732" s="367"/>
      <c r="AO3732" s="367"/>
      <c r="AP3732" s="367"/>
      <c r="AQ3732" s="367"/>
      <c r="AR3732" s="367"/>
      <c r="AS3732" s="367"/>
      <c r="AT3732" s="367"/>
    </row>
    <row r="3733" spans="2:46" ht="13.8">
      <c r="B3733" s="26">
        <v>119.33333333333454</v>
      </c>
      <c r="C3733" s="363">
        <v>248.80802374653217</v>
      </c>
      <c r="D3733" s="367">
        <v>716.00000000000716</v>
      </c>
      <c r="E3733" s="367">
        <v>33302.325581395547</v>
      </c>
      <c r="F3733" s="367">
        <v>-69560.703751785462</v>
      </c>
      <c r="G3733" s="367">
        <v>716.00000000000432</v>
      </c>
      <c r="H3733" s="367">
        <v>179000</v>
      </c>
      <c r="I3733" s="384">
        <v>-851436.08242143202</v>
      </c>
      <c r="J3733" s="367">
        <v>716</v>
      </c>
      <c r="K3733" s="367">
        <v>43393.939393939734</v>
      </c>
      <c r="L3733" s="384">
        <v>2952.7530401320746</v>
      </c>
      <c r="M3733" s="367">
        <v>716.00000000000568</v>
      </c>
      <c r="N3733" s="367">
        <v>716</v>
      </c>
      <c r="O3733" s="384">
        <v>-653.24642885745857</v>
      </c>
      <c r="P3733" s="367">
        <v>10.382000000000001</v>
      </c>
      <c r="Q3733" s="367">
        <v>716</v>
      </c>
      <c r="R3733" s="384">
        <v>348.26645457390634</v>
      </c>
      <c r="S3733" s="367">
        <v>10.023999999999999</v>
      </c>
      <c r="T3733" s="367">
        <v>24689.655172413593</v>
      </c>
      <c r="U3733" s="384">
        <v>-10266.13495923855</v>
      </c>
      <c r="V3733" s="367">
        <v>715.9999999999942</v>
      </c>
      <c r="W3733" s="367">
        <v>1193333.3333333302</v>
      </c>
      <c r="X3733" s="384">
        <v>56060.520603863064</v>
      </c>
      <c r="Y3733" s="386">
        <v>715.99999999999807</v>
      </c>
      <c r="Z3733" s="367"/>
      <c r="AA3733" s="367"/>
      <c r="AB3733" s="367"/>
      <c r="AC3733" s="367"/>
      <c r="AD3733" s="367"/>
      <c r="AE3733" s="367"/>
      <c r="AF3733" s="367"/>
      <c r="AG3733" s="367"/>
      <c r="AH3733" s="367"/>
      <c r="AI3733" s="367"/>
      <c r="AJ3733" s="367"/>
      <c r="AK3733" s="367"/>
      <c r="AL3733" s="367"/>
      <c r="AM3733" s="367"/>
      <c r="AN3733" s="367"/>
      <c r="AO3733" s="367"/>
      <c r="AP3733" s="367"/>
      <c r="AQ3733" s="367"/>
      <c r="AR3733" s="367"/>
      <c r="AS3733" s="367"/>
      <c r="AT3733" s="367"/>
    </row>
    <row r="3734" spans="2:46" ht="13.8">
      <c r="B3734" s="26">
        <v>119.50000000000121</v>
      </c>
      <c r="C3734" s="363">
        <v>249.15497693058214</v>
      </c>
      <c r="D3734" s="367">
        <v>717.00000000000728</v>
      </c>
      <c r="E3734" s="367">
        <v>33348.837209302525</v>
      </c>
      <c r="F3734" s="367">
        <v>-69771.234417236308</v>
      </c>
      <c r="G3734" s="367">
        <v>717.00000000000432</v>
      </c>
      <c r="H3734" s="367">
        <v>179250</v>
      </c>
      <c r="I3734" s="384">
        <v>-853960.03145258396</v>
      </c>
      <c r="J3734" s="367">
        <v>717</v>
      </c>
      <c r="K3734" s="367">
        <v>43454.545454545798</v>
      </c>
      <c r="L3734" s="384">
        <v>2870.0907221503535</v>
      </c>
      <c r="M3734" s="367">
        <v>717.0000000000058</v>
      </c>
      <c r="N3734" s="367">
        <v>717</v>
      </c>
      <c r="O3734" s="384">
        <v>-655.56362302008984</v>
      </c>
      <c r="P3734" s="367">
        <v>10.3965</v>
      </c>
      <c r="Q3734" s="367">
        <v>717</v>
      </c>
      <c r="R3734" s="384">
        <v>348.08983811312294</v>
      </c>
      <c r="S3734" s="367">
        <v>10.038</v>
      </c>
      <c r="T3734" s="367">
        <v>24724.137931034282</v>
      </c>
      <c r="U3734" s="384">
        <v>-10368.446014106517</v>
      </c>
      <c r="V3734" s="367">
        <v>716.9999999999942</v>
      </c>
      <c r="W3734" s="367">
        <v>1194999.999999997</v>
      </c>
      <c r="X3734" s="384">
        <v>56135.546037481436</v>
      </c>
      <c r="Y3734" s="386">
        <v>716.99999999999818</v>
      </c>
      <c r="Z3734" s="367"/>
      <c r="AA3734" s="367"/>
      <c r="AB3734" s="367"/>
      <c r="AC3734" s="367"/>
      <c r="AD3734" s="367"/>
      <c r="AE3734" s="367"/>
      <c r="AF3734" s="367"/>
      <c r="AG3734" s="367"/>
      <c r="AH3734" s="367"/>
      <c r="AI3734" s="367"/>
      <c r="AJ3734" s="367"/>
      <c r="AK3734" s="367"/>
      <c r="AL3734" s="367"/>
      <c r="AM3734" s="367"/>
      <c r="AN3734" s="367"/>
      <c r="AO3734" s="367"/>
      <c r="AP3734" s="367"/>
      <c r="AQ3734" s="367"/>
      <c r="AR3734" s="367"/>
      <c r="AS3734" s="367"/>
      <c r="AT3734" s="367"/>
    </row>
    <row r="3735" spans="2:46" ht="13.8">
      <c r="B3735" s="26">
        <v>119.66666666666788</v>
      </c>
      <c r="C3735" s="363">
        <v>249.50192859704265</v>
      </c>
      <c r="D3735" s="367">
        <v>718.00000000000728</v>
      </c>
      <c r="E3735" s="367">
        <v>33395.348837209502</v>
      </c>
      <c r="F3735" s="367">
        <v>-69982.081341667843</v>
      </c>
      <c r="G3735" s="367">
        <v>718.00000000000432</v>
      </c>
      <c r="H3735" s="367">
        <v>179500</v>
      </c>
      <c r="I3735" s="384">
        <v>-856487.70375428372</v>
      </c>
      <c r="J3735" s="367">
        <v>718</v>
      </c>
      <c r="K3735" s="367">
        <v>43515.151515151862</v>
      </c>
      <c r="L3735" s="384">
        <v>2787.186322509669</v>
      </c>
      <c r="M3735" s="367">
        <v>718.0000000000058</v>
      </c>
      <c r="N3735" s="367">
        <v>718</v>
      </c>
      <c r="O3735" s="384">
        <v>-657.88473584050394</v>
      </c>
      <c r="P3735" s="367">
        <v>10.411</v>
      </c>
      <c r="Q3735" s="367">
        <v>718</v>
      </c>
      <c r="R3735" s="384">
        <v>347.91137221824295</v>
      </c>
      <c r="S3735" s="367">
        <v>10.052</v>
      </c>
      <c r="T3735" s="367">
        <v>24758.62068965497</v>
      </c>
      <c r="U3735" s="384">
        <v>-10471.002460543654</v>
      </c>
      <c r="V3735" s="367">
        <v>717.99999999999409</v>
      </c>
      <c r="W3735" s="367">
        <v>1196666.6666666637</v>
      </c>
      <c r="X3735" s="384">
        <v>56210.562345903527</v>
      </c>
      <c r="Y3735" s="386">
        <v>717.99999999999818</v>
      </c>
      <c r="Z3735" s="367"/>
      <c r="AA3735" s="367"/>
      <c r="AB3735" s="367"/>
      <c r="AC3735" s="367"/>
      <c r="AD3735" s="367"/>
      <c r="AE3735" s="367"/>
      <c r="AF3735" s="367"/>
      <c r="AG3735" s="367"/>
      <c r="AH3735" s="367"/>
      <c r="AI3735" s="367"/>
      <c r="AJ3735" s="367"/>
      <c r="AK3735" s="367"/>
      <c r="AL3735" s="367"/>
      <c r="AM3735" s="367"/>
      <c r="AN3735" s="367"/>
      <c r="AO3735" s="367"/>
      <c r="AP3735" s="367"/>
      <c r="AQ3735" s="367"/>
      <c r="AR3735" s="367"/>
      <c r="AS3735" s="367"/>
      <c r="AT3735" s="367"/>
    </row>
    <row r="3736" spans="2:46" ht="13.8">
      <c r="B3736" s="26">
        <v>119.83333333333455</v>
      </c>
      <c r="C3736" s="363">
        <v>249.84887874591365</v>
      </c>
      <c r="D3736" s="367">
        <v>719.00000000000728</v>
      </c>
      <c r="E3736" s="367">
        <v>33441.860465116479</v>
      </c>
      <c r="F3736" s="367">
        <v>-70193.244525080023</v>
      </c>
      <c r="G3736" s="367">
        <v>719.00000000000432</v>
      </c>
      <c r="H3736" s="367">
        <v>179750</v>
      </c>
      <c r="I3736" s="384">
        <v>-859019.09932653187</v>
      </c>
      <c r="J3736" s="367">
        <v>719</v>
      </c>
      <c r="K3736" s="367">
        <v>43575.757575757925</v>
      </c>
      <c r="L3736" s="384">
        <v>2704.0398412100021</v>
      </c>
      <c r="M3736" s="367">
        <v>719.00000000000591</v>
      </c>
      <c r="N3736" s="367">
        <v>719</v>
      </c>
      <c r="O3736" s="384">
        <v>-660.20976731870087</v>
      </c>
      <c r="P3736" s="367">
        <v>10.425500000000001</v>
      </c>
      <c r="Q3736" s="367">
        <v>719</v>
      </c>
      <c r="R3736" s="384">
        <v>347.73105688926648</v>
      </c>
      <c r="S3736" s="367">
        <v>10.066000000000001</v>
      </c>
      <c r="T3736" s="367">
        <v>24793.103448275659</v>
      </c>
      <c r="U3736" s="384">
        <v>-10573.804298549978</v>
      </c>
      <c r="V3736" s="367">
        <v>718.99999999999409</v>
      </c>
      <c r="W3736" s="367">
        <v>1198333.3333333305</v>
      </c>
      <c r="X3736" s="384">
        <v>56285.569529129323</v>
      </c>
      <c r="Y3736" s="386">
        <v>718.99999999999818</v>
      </c>
      <c r="Z3736" s="367"/>
      <c r="AA3736" s="367"/>
      <c r="AB3736" s="367"/>
      <c r="AC3736" s="367"/>
      <c r="AD3736" s="367"/>
      <c r="AE3736" s="367"/>
      <c r="AF3736" s="367"/>
      <c r="AG3736" s="367"/>
      <c r="AH3736" s="367"/>
      <c r="AI3736" s="367"/>
      <c r="AJ3736" s="367"/>
      <c r="AK3736" s="367"/>
      <c r="AL3736" s="367"/>
      <c r="AM3736" s="367"/>
      <c r="AN3736" s="367"/>
      <c r="AO3736" s="367"/>
      <c r="AP3736" s="367"/>
      <c r="AQ3736" s="367"/>
      <c r="AR3736" s="367"/>
      <c r="AS3736" s="367"/>
      <c r="AT3736" s="367"/>
    </row>
    <row r="3737" spans="2:46" ht="13.8">
      <c r="B3737" s="26">
        <v>120.00000000000122</v>
      </c>
      <c r="C3737" s="363">
        <v>250.19582737719523</v>
      </c>
      <c r="D3737" s="367">
        <v>720.00000000000728</v>
      </c>
      <c r="E3737" s="367">
        <v>33488.372093023456</v>
      </c>
      <c r="F3737" s="367">
        <v>-70404.723967472877</v>
      </c>
      <c r="G3737" s="367">
        <v>720.00000000000432</v>
      </c>
      <c r="H3737" s="367">
        <v>180000</v>
      </c>
      <c r="I3737" s="384">
        <v>-861554.21816932759</v>
      </c>
      <c r="J3737" s="367">
        <v>720</v>
      </c>
      <c r="K3737" s="367">
        <v>43636.363636363989</v>
      </c>
      <c r="L3737" s="384">
        <v>2620.6512782513728</v>
      </c>
      <c r="M3737" s="367">
        <v>720.00000000000591</v>
      </c>
      <c r="N3737" s="367">
        <v>720</v>
      </c>
      <c r="O3737" s="384">
        <v>-662.53871745467995</v>
      </c>
      <c r="P3737" s="367">
        <v>10.44</v>
      </c>
      <c r="Q3737" s="367">
        <v>720</v>
      </c>
      <c r="R3737" s="384">
        <v>347.54889212619355</v>
      </c>
      <c r="S3737" s="367">
        <v>10.08</v>
      </c>
      <c r="T3737" s="367">
        <v>24827.586206896347</v>
      </c>
      <c r="U3737" s="384">
        <v>-10676.851528125482</v>
      </c>
      <c r="V3737" s="367">
        <v>719.99999999999409</v>
      </c>
      <c r="W3737" s="367">
        <v>1199999.9999999972</v>
      </c>
      <c r="X3737" s="384">
        <v>56360.567587158854</v>
      </c>
      <c r="Y3737" s="386">
        <v>719.99999999999829</v>
      </c>
      <c r="Z3737" s="367"/>
      <c r="AA3737" s="367"/>
      <c r="AB3737" s="367"/>
      <c r="AC3737" s="367"/>
      <c r="AD3737" s="367"/>
      <c r="AE3737" s="367"/>
      <c r="AF3737" s="367"/>
      <c r="AG3737" s="367"/>
      <c r="AH3737" s="367"/>
      <c r="AI3737" s="367"/>
      <c r="AJ3737" s="367"/>
      <c r="AK3737" s="367"/>
      <c r="AL3737" s="367"/>
      <c r="AM3737" s="367"/>
      <c r="AN3737" s="367"/>
      <c r="AO3737" s="367"/>
      <c r="AP3737" s="367"/>
      <c r="AQ3737" s="367"/>
      <c r="AR3737" s="367"/>
      <c r="AS3737" s="367"/>
      <c r="AT3737" s="367"/>
    </row>
    <row r="3738" spans="2:46" ht="13.8">
      <c r="B3738" s="26">
        <v>120.16666666666789</v>
      </c>
      <c r="C3738" s="363">
        <v>250.54277449088741</v>
      </c>
      <c r="D3738" s="367">
        <v>721.00000000000739</v>
      </c>
      <c r="E3738" s="367">
        <v>33534.883720930433</v>
      </c>
      <c r="F3738" s="367">
        <v>-70616.51966884642</v>
      </c>
      <c r="G3738" s="367">
        <v>721.00000000000432</v>
      </c>
      <c r="H3738" s="367">
        <v>180250</v>
      </c>
      <c r="I3738" s="384">
        <v>-864093.06028267159</v>
      </c>
      <c r="J3738" s="367">
        <v>721</v>
      </c>
      <c r="K3738" s="367">
        <v>43696.969696970053</v>
      </c>
      <c r="L3738" s="384">
        <v>2537.020633633761</v>
      </c>
      <c r="M3738" s="367">
        <v>721.00000000000603</v>
      </c>
      <c r="N3738" s="367">
        <v>721</v>
      </c>
      <c r="O3738" s="384">
        <v>-664.87158624844176</v>
      </c>
      <c r="P3738" s="367">
        <v>10.454499999999999</v>
      </c>
      <c r="Q3738" s="367">
        <v>721</v>
      </c>
      <c r="R3738" s="384">
        <v>347.36487792902403</v>
      </c>
      <c r="S3738" s="367">
        <v>10.094000000000001</v>
      </c>
      <c r="T3738" s="367">
        <v>24862.068965517035</v>
      </c>
      <c r="U3738" s="384">
        <v>-10780.144149270152</v>
      </c>
      <c r="V3738" s="367">
        <v>720.99999999999397</v>
      </c>
      <c r="W3738" s="367">
        <v>1201666.666666664</v>
      </c>
      <c r="X3738" s="384">
        <v>56435.556519992104</v>
      </c>
      <c r="Y3738" s="386">
        <v>720.99999999999829</v>
      </c>
      <c r="Z3738" s="367"/>
      <c r="AA3738" s="367"/>
      <c r="AB3738" s="367"/>
      <c r="AC3738" s="367"/>
      <c r="AD3738" s="367"/>
      <c r="AE3738" s="367"/>
      <c r="AF3738" s="367"/>
      <c r="AG3738" s="367"/>
      <c r="AH3738" s="367"/>
      <c r="AI3738" s="367"/>
      <c r="AJ3738" s="367"/>
      <c r="AK3738" s="367"/>
      <c r="AL3738" s="367"/>
      <c r="AM3738" s="367"/>
      <c r="AN3738" s="367"/>
      <c r="AO3738" s="367"/>
      <c r="AP3738" s="367"/>
      <c r="AQ3738" s="367"/>
      <c r="AR3738" s="367"/>
      <c r="AS3738" s="367"/>
      <c r="AT3738" s="367"/>
    </row>
    <row r="3739" spans="2:46" ht="13.8">
      <c r="B3739" s="26">
        <v>120.33333333333456</v>
      </c>
      <c r="C3739" s="363">
        <v>250.88972008699008</v>
      </c>
      <c r="D3739" s="367">
        <v>722.00000000000739</v>
      </c>
      <c r="E3739" s="367">
        <v>33581.39534883741</v>
      </c>
      <c r="F3739" s="367">
        <v>-70828.631629200609</v>
      </c>
      <c r="G3739" s="367">
        <v>722.00000000000432</v>
      </c>
      <c r="H3739" s="367">
        <v>180500</v>
      </c>
      <c r="I3739" s="384">
        <v>-866635.6256665634</v>
      </c>
      <c r="J3739" s="367">
        <v>722</v>
      </c>
      <c r="K3739" s="367">
        <v>43757.575757576116</v>
      </c>
      <c r="L3739" s="384">
        <v>2453.1479073571863</v>
      </c>
      <c r="M3739" s="367">
        <v>722.00000000000603</v>
      </c>
      <c r="N3739" s="367">
        <v>722</v>
      </c>
      <c r="O3739" s="384">
        <v>-667.20837369998662</v>
      </c>
      <c r="P3739" s="367">
        <v>10.469000000000001</v>
      </c>
      <c r="Q3739" s="367">
        <v>722</v>
      </c>
      <c r="R3739" s="384">
        <v>347.17901429775816</v>
      </c>
      <c r="S3739" s="367">
        <v>10.108000000000001</v>
      </c>
      <c r="T3739" s="367">
        <v>24896.551724137724</v>
      </c>
      <c r="U3739" s="384">
        <v>-10883.682161984016</v>
      </c>
      <c r="V3739" s="367">
        <v>721.99999999999397</v>
      </c>
      <c r="W3739" s="367">
        <v>1203333.3333333307</v>
      </c>
      <c r="X3739" s="384">
        <v>56510.536327629066</v>
      </c>
      <c r="Y3739" s="386">
        <v>721.99999999999841</v>
      </c>
      <c r="Z3739" s="367"/>
      <c r="AA3739" s="367"/>
      <c r="AB3739" s="367"/>
      <c r="AC3739" s="367"/>
      <c r="AD3739" s="367"/>
      <c r="AE3739" s="367"/>
      <c r="AF3739" s="367"/>
      <c r="AG3739" s="367"/>
      <c r="AH3739" s="367"/>
      <c r="AI3739" s="367"/>
      <c r="AJ3739" s="367"/>
      <c r="AK3739" s="367"/>
      <c r="AL3739" s="367"/>
      <c r="AM3739" s="367"/>
      <c r="AN3739" s="367"/>
      <c r="AO3739" s="367"/>
      <c r="AP3739" s="367"/>
      <c r="AQ3739" s="367"/>
      <c r="AR3739" s="367"/>
      <c r="AS3739" s="367"/>
      <c r="AT3739" s="367"/>
    </row>
    <row r="3740" spans="2:46" ht="13.8">
      <c r="B3740" s="26">
        <v>120.50000000000124</v>
      </c>
      <c r="C3740" s="363">
        <v>251.2366641655033</v>
      </c>
      <c r="D3740" s="367">
        <v>723.00000000000739</v>
      </c>
      <c r="E3740" s="367">
        <v>33627.906976744387</v>
      </c>
      <c r="F3740" s="367">
        <v>-71041.059848535457</v>
      </c>
      <c r="G3740" s="367">
        <v>723.00000000000432</v>
      </c>
      <c r="H3740" s="367">
        <v>180750</v>
      </c>
      <c r="I3740" s="384">
        <v>-869181.91432100337</v>
      </c>
      <c r="J3740" s="367">
        <v>723</v>
      </c>
      <c r="K3740" s="367">
        <v>43818.18181818218</v>
      </c>
      <c r="L3740" s="384">
        <v>2369.0330994216388</v>
      </c>
      <c r="M3740" s="367">
        <v>723.00000000000603</v>
      </c>
      <c r="N3740" s="367">
        <v>723</v>
      </c>
      <c r="O3740" s="384">
        <v>-669.54907980931353</v>
      </c>
      <c r="P3740" s="367">
        <v>10.483499999999999</v>
      </c>
      <c r="Q3740" s="367">
        <v>723</v>
      </c>
      <c r="R3740" s="384">
        <v>346.9913012323957</v>
      </c>
      <c r="S3740" s="367">
        <v>10.122</v>
      </c>
      <c r="T3740" s="367">
        <v>24931.034482758412</v>
      </c>
      <c r="U3740" s="384">
        <v>-10987.465566267058</v>
      </c>
      <c r="V3740" s="367">
        <v>722.99999999999397</v>
      </c>
      <c r="W3740" s="367">
        <v>1204999.9999999974</v>
      </c>
      <c r="X3740" s="384">
        <v>56585.507010069727</v>
      </c>
      <c r="Y3740" s="386">
        <v>722.99999999999841</v>
      </c>
      <c r="Z3740" s="367"/>
      <c r="AA3740" s="367"/>
      <c r="AB3740" s="367"/>
      <c r="AC3740" s="367"/>
      <c r="AD3740" s="367"/>
      <c r="AE3740" s="367"/>
      <c r="AF3740" s="367"/>
      <c r="AG3740" s="367"/>
      <c r="AH3740" s="367"/>
      <c r="AI3740" s="367"/>
      <c r="AJ3740" s="367"/>
      <c r="AK3740" s="367"/>
      <c r="AL3740" s="367"/>
      <c r="AM3740" s="367"/>
      <c r="AN3740" s="367"/>
      <c r="AO3740" s="367"/>
      <c r="AP3740" s="367"/>
      <c r="AQ3740" s="367"/>
      <c r="AR3740" s="367"/>
      <c r="AS3740" s="367"/>
      <c r="AT3740" s="367"/>
    </row>
    <row r="3741" spans="2:46" ht="13.8">
      <c r="B3741" s="26">
        <v>120.66666666666791</v>
      </c>
      <c r="C3741" s="363">
        <v>251.58360672642704</v>
      </c>
      <c r="D3741" s="367">
        <v>724.00000000000739</v>
      </c>
      <c r="E3741" s="367">
        <v>33674.418604651364</v>
      </c>
      <c r="F3741" s="367">
        <v>-71253.804326850979</v>
      </c>
      <c r="G3741" s="367">
        <v>724.00000000000432</v>
      </c>
      <c r="H3741" s="367">
        <v>181000</v>
      </c>
      <c r="I3741" s="384">
        <v>-871731.92624599126</v>
      </c>
      <c r="J3741" s="367">
        <v>724</v>
      </c>
      <c r="K3741" s="367">
        <v>43878.787878788244</v>
      </c>
      <c r="L3741" s="384">
        <v>2284.6762098271092</v>
      </c>
      <c r="M3741" s="367">
        <v>724.00000000000614</v>
      </c>
      <c r="N3741" s="367">
        <v>724</v>
      </c>
      <c r="O3741" s="384">
        <v>-671.8937045764236</v>
      </c>
      <c r="P3741" s="367">
        <v>10.498000000000001</v>
      </c>
      <c r="Q3741" s="367">
        <v>724</v>
      </c>
      <c r="R3741" s="384">
        <v>346.80173873293677</v>
      </c>
      <c r="S3741" s="367">
        <v>10.135999999999999</v>
      </c>
      <c r="T3741" s="367">
        <v>24965.517241379101</v>
      </c>
      <c r="U3741" s="384">
        <v>-11091.494362119263</v>
      </c>
      <c r="V3741" s="367">
        <v>723.99999999999386</v>
      </c>
      <c r="W3741" s="367">
        <v>1206666.6666666642</v>
      </c>
      <c r="X3741" s="384">
        <v>56660.468567314114</v>
      </c>
      <c r="Y3741" s="386">
        <v>723.99999999999841</v>
      </c>
      <c r="Z3741" s="367"/>
      <c r="AA3741" s="367"/>
      <c r="AB3741" s="367"/>
      <c r="AC3741" s="367"/>
      <c r="AD3741" s="367"/>
      <c r="AE3741" s="367"/>
      <c r="AF3741" s="367"/>
      <c r="AG3741" s="367"/>
      <c r="AH3741" s="367"/>
      <c r="AI3741" s="367"/>
      <c r="AJ3741" s="367"/>
      <c r="AK3741" s="367"/>
      <c r="AL3741" s="367"/>
      <c r="AM3741" s="367"/>
      <c r="AN3741" s="367"/>
      <c r="AO3741" s="367"/>
      <c r="AP3741" s="367"/>
      <c r="AQ3741" s="367"/>
      <c r="AR3741" s="367"/>
      <c r="AS3741" s="367"/>
      <c r="AT3741" s="367"/>
    </row>
    <row r="3742" spans="2:46" ht="13.8">
      <c r="B3742" s="26">
        <v>120.83333333333458</v>
      </c>
      <c r="C3742" s="363">
        <v>251.9305477697614</v>
      </c>
      <c r="D3742" s="367">
        <v>725.0000000000075</v>
      </c>
      <c r="E3742" s="367">
        <v>33720.930232558341</v>
      </c>
      <c r="F3742" s="367">
        <v>-71466.865064147176</v>
      </c>
      <c r="G3742" s="367">
        <v>725.00000000000443</v>
      </c>
      <c r="H3742" s="367">
        <v>181250</v>
      </c>
      <c r="I3742" s="384">
        <v>-874285.66144152719</v>
      </c>
      <c r="J3742" s="367">
        <v>725</v>
      </c>
      <c r="K3742" s="367">
        <v>43939.393939394307</v>
      </c>
      <c r="L3742" s="384">
        <v>2200.0772385736168</v>
      </c>
      <c r="M3742" s="367">
        <v>725.00000000000614</v>
      </c>
      <c r="N3742" s="367">
        <v>725</v>
      </c>
      <c r="O3742" s="384">
        <v>-674.24224800131572</v>
      </c>
      <c r="P3742" s="367">
        <v>10.512499999999999</v>
      </c>
      <c r="Q3742" s="367">
        <v>725</v>
      </c>
      <c r="R3742" s="384">
        <v>346.61032679938126</v>
      </c>
      <c r="S3742" s="367">
        <v>10.149999999999999</v>
      </c>
      <c r="T3742" s="367">
        <v>24999.999999999789</v>
      </c>
      <c r="U3742" s="384">
        <v>-11195.768549540662</v>
      </c>
      <c r="V3742" s="367">
        <v>724.99999999999386</v>
      </c>
      <c r="W3742" s="367">
        <v>1208333.3333333309</v>
      </c>
      <c r="X3742" s="384">
        <v>56735.420999362235</v>
      </c>
      <c r="Y3742" s="386">
        <v>724.99999999999852</v>
      </c>
      <c r="Z3742" s="367"/>
      <c r="AA3742" s="367"/>
      <c r="AB3742" s="367"/>
      <c r="AC3742" s="367"/>
      <c r="AD3742" s="367"/>
      <c r="AE3742" s="367"/>
      <c r="AF3742" s="367"/>
      <c r="AG3742" s="367"/>
      <c r="AH3742" s="367"/>
      <c r="AI3742" s="367"/>
      <c r="AJ3742" s="367"/>
      <c r="AK3742" s="367"/>
      <c r="AL3742" s="367"/>
      <c r="AM3742" s="367"/>
      <c r="AN3742" s="367"/>
      <c r="AO3742" s="367"/>
      <c r="AP3742" s="367"/>
      <c r="AQ3742" s="367"/>
      <c r="AR3742" s="367"/>
      <c r="AS3742" s="367"/>
      <c r="AT3742" s="367"/>
    </row>
    <row r="3743" spans="2:46" ht="13.8">
      <c r="B3743" s="26">
        <v>121.00000000000125</v>
      </c>
      <c r="C3743" s="363">
        <v>252.27748729550623</v>
      </c>
      <c r="D3743" s="367">
        <v>726.0000000000075</v>
      </c>
      <c r="E3743" s="367">
        <v>33767.441860465318</v>
      </c>
      <c r="F3743" s="367">
        <v>-71680.242060424032</v>
      </c>
      <c r="G3743" s="367">
        <v>726.00000000000443</v>
      </c>
      <c r="H3743" s="367">
        <v>181500</v>
      </c>
      <c r="I3743" s="384">
        <v>-876843.11990761105</v>
      </c>
      <c r="J3743" s="367">
        <v>726</v>
      </c>
      <c r="K3743" s="367">
        <v>44000.000000000371</v>
      </c>
      <c r="L3743" s="384">
        <v>2115.2361856611515</v>
      </c>
      <c r="M3743" s="367">
        <v>726.00000000000614</v>
      </c>
      <c r="N3743" s="367">
        <v>726</v>
      </c>
      <c r="O3743" s="384">
        <v>-676.59471008399066</v>
      </c>
      <c r="P3743" s="367">
        <v>10.526999999999999</v>
      </c>
      <c r="Q3743" s="367">
        <v>726</v>
      </c>
      <c r="R3743" s="384">
        <v>346.41706543172933</v>
      </c>
      <c r="S3743" s="367">
        <v>10.164</v>
      </c>
      <c r="T3743" s="367">
        <v>25034.482758620477</v>
      </c>
      <c r="U3743" s="384">
        <v>-11300.288128531238</v>
      </c>
      <c r="V3743" s="367">
        <v>725.99999999999386</v>
      </c>
      <c r="W3743" s="367">
        <v>1209999.9999999977</v>
      </c>
      <c r="X3743" s="384">
        <v>56810.364306214055</v>
      </c>
      <c r="Y3743" s="386">
        <v>725.99999999999852</v>
      </c>
      <c r="Z3743" s="367"/>
      <c r="AA3743" s="367"/>
      <c r="AB3743" s="367"/>
      <c r="AC3743" s="367"/>
      <c r="AD3743" s="367"/>
      <c r="AE3743" s="367"/>
      <c r="AF3743" s="367"/>
      <c r="AG3743" s="367"/>
      <c r="AH3743" s="367"/>
      <c r="AI3743" s="367"/>
      <c r="AJ3743" s="367"/>
      <c r="AK3743" s="367"/>
      <c r="AL3743" s="367"/>
      <c r="AM3743" s="367"/>
      <c r="AN3743" s="367"/>
      <c r="AO3743" s="367"/>
      <c r="AP3743" s="367"/>
      <c r="AQ3743" s="367"/>
      <c r="AR3743" s="367"/>
      <c r="AS3743" s="367"/>
      <c r="AT3743" s="367"/>
    </row>
    <row r="3744" spans="2:46" ht="13.8">
      <c r="B3744" s="26">
        <v>121.16666666666792</v>
      </c>
      <c r="C3744" s="363">
        <v>252.62442530366164</v>
      </c>
      <c r="D3744" s="367">
        <v>727.0000000000075</v>
      </c>
      <c r="E3744" s="367">
        <v>33813.953488372295</v>
      </c>
      <c r="F3744" s="367">
        <v>-71893.935315681549</v>
      </c>
      <c r="G3744" s="367">
        <v>727.00000000000443</v>
      </c>
      <c r="H3744" s="367">
        <v>181750</v>
      </c>
      <c r="I3744" s="384">
        <v>-879404.30164424295</v>
      </c>
      <c r="J3744" s="367">
        <v>727</v>
      </c>
      <c r="K3744" s="367">
        <v>44060.606060606435</v>
      </c>
      <c r="L3744" s="384">
        <v>2030.1530510897039</v>
      </c>
      <c r="M3744" s="367">
        <v>727.00000000000625</v>
      </c>
      <c r="N3744" s="367">
        <v>727</v>
      </c>
      <c r="O3744" s="384">
        <v>-678.95109082444844</v>
      </c>
      <c r="P3744" s="367">
        <v>10.541500000000001</v>
      </c>
      <c r="Q3744" s="367">
        <v>727</v>
      </c>
      <c r="R3744" s="384">
        <v>346.22195462998087</v>
      </c>
      <c r="S3744" s="367">
        <v>10.177999999999999</v>
      </c>
      <c r="T3744" s="367">
        <v>25068.965517241166</v>
      </c>
      <c r="U3744" s="384">
        <v>-11405.053099090985</v>
      </c>
      <c r="V3744" s="367">
        <v>726.99999999999375</v>
      </c>
      <c r="W3744" s="367">
        <v>1211666.6666666644</v>
      </c>
      <c r="X3744" s="384">
        <v>56885.298487869608</v>
      </c>
      <c r="Y3744" s="386">
        <v>726.99999999999864</v>
      </c>
      <c r="Z3744" s="367"/>
      <c r="AA3744" s="367"/>
      <c r="AB3744" s="367"/>
      <c r="AC3744" s="367"/>
      <c r="AD3744" s="367"/>
      <c r="AE3744" s="367"/>
      <c r="AF3744" s="367"/>
      <c r="AG3744" s="367"/>
      <c r="AH3744" s="367"/>
      <c r="AI3744" s="367"/>
      <c r="AJ3744" s="367"/>
      <c r="AK3744" s="367"/>
      <c r="AL3744" s="367"/>
      <c r="AM3744" s="367"/>
      <c r="AN3744" s="367"/>
      <c r="AO3744" s="367"/>
      <c r="AP3744" s="367"/>
      <c r="AQ3744" s="367"/>
      <c r="AR3744" s="367"/>
      <c r="AS3744" s="367"/>
      <c r="AT3744" s="367"/>
    </row>
    <row r="3745" spans="2:46" ht="13.8">
      <c r="B3745" s="26">
        <v>121.33333333333459</v>
      </c>
      <c r="C3745" s="363">
        <v>252.97136179422756</v>
      </c>
      <c r="D3745" s="367">
        <v>728.0000000000075</v>
      </c>
      <c r="E3745" s="367">
        <v>33860.465116279272</v>
      </c>
      <c r="F3745" s="367">
        <v>-72107.944829919725</v>
      </c>
      <c r="G3745" s="367">
        <v>728.00000000000443</v>
      </c>
      <c r="H3745" s="367">
        <v>182000</v>
      </c>
      <c r="I3745" s="384">
        <v>-881969.20665142278</v>
      </c>
      <c r="J3745" s="367">
        <v>728</v>
      </c>
      <c r="K3745" s="367">
        <v>44121.212121212498</v>
      </c>
      <c r="L3745" s="384">
        <v>1944.8278348592937</v>
      </c>
      <c r="M3745" s="367">
        <v>728.00000000000625</v>
      </c>
      <c r="N3745" s="367">
        <v>728</v>
      </c>
      <c r="O3745" s="384">
        <v>-681.31139022268837</v>
      </c>
      <c r="P3745" s="367">
        <v>10.555999999999999</v>
      </c>
      <c r="Q3745" s="367">
        <v>728</v>
      </c>
      <c r="R3745" s="384">
        <v>346.02499439413583</v>
      </c>
      <c r="S3745" s="367">
        <v>10.192</v>
      </c>
      <c r="T3745" s="367">
        <v>25103.448275861854</v>
      </c>
      <c r="U3745" s="384">
        <v>-11510.063461219917</v>
      </c>
      <c r="V3745" s="367">
        <v>727.99999999999375</v>
      </c>
      <c r="W3745" s="367">
        <v>1213333.3333333312</v>
      </c>
      <c r="X3745" s="384">
        <v>56960.223544328859</v>
      </c>
      <c r="Y3745" s="386">
        <v>727.99999999999864</v>
      </c>
      <c r="Z3745" s="367"/>
      <c r="AA3745" s="367"/>
      <c r="AB3745" s="367"/>
      <c r="AC3745" s="367"/>
      <c r="AD3745" s="367"/>
      <c r="AE3745" s="367"/>
      <c r="AF3745" s="367"/>
      <c r="AG3745" s="367"/>
      <c r="AH3745" s="367"/>
      <c r="AI3745" s="367"/>
      <c r="AJ3745" s="367"/>
      <c r="AK3745" s="367"/>
      <c r="AL3745" s="367"/>
      <c r="AM3745" s="367"/>
      <c r="AN3745" s="367"/>
      <c r="AO3745" s="367"/>
      <c r="AP3745" s="367"/>
      <c r="AQ3745" s="367"/>
      <c r="AR3745" s="367"/>
      <c r="AS3745" s="367"/>
      <c r="AT3745" s="367"/>
    </row>
    <row r="3746" spans="2:46" ht="13.8">
      <c r="B3746" s="26">
        <v>121.50000000000126</v>
      </c>
      <c r="C3746" s="363">
        <v>253.31829676720409</v>
      </c>
      <c r="D3746" s="367">
        <v>729.00000000000762</v>
      </c>
      <c r="E3746" s="367">
        <v>33906.97674418625</v>
      </c>
      <c r="F3746" s="367">
        <v>-72322.270603138575</v>
      </c>
      <c r="G3746" s="367">
        <v>729.00000000000443</v>
      </c>
      <c r="H3746" s="367">
        <v>182250</v>
      </c>
      <c r="I3746" s="384">
        <v>-884537.83492915088</v>
      </c>
      <c r="J3746" s="367">
        <v>729</v>
      </c>
      <c r="K3746" s="367">
        <v>44181.818181818562</v>
      </c>
      <c r="L3746" s="384">
        <v>1859.2605369699011</v>
      </c>
      <c r="M3746" s="367">
        <v>729.00000000000637</v>
      </c>
      <c r="N3746" s="367">
        <v>729</v>
      </c>
      <c r="O3746" s="384">
        <v>-683.67560827871148</v>
      </c>
      <c r="P3746" s="367">
        <v>10.570500000000001</v>
      </c>
      <c r="Q3746" s="367">
        <v>729</v>
      </c>
      <c r="R3746" s="384">
        <v>345.82618472419438</v>
      </c>
      <c r="S3746" s="367">
        <v>10.206</v>
      </c>
      <c r="T3746" s="367">
        <v>25137.931034482543</v>
      </c>
      <c r="U3746" s="384">
        <v>-11615.31921491803</v>
      </c>
      <c r="V3746" s="367">
        <v>728.99999999999375</v>
      </c>
      <c r="W3746" s="367">
        <v>1214999.9999999979</v>
      </c>
      <c r="X3746" s="384">
        <v>57035.139475591845</v>
      </c>
      <c r="Y3746" s="386">
        <v>728.99999999999875</v>
      </c>
      <c r="Z3746" s="367"/>
      <c r="AA3746" s="367"/>
      <c r="AB3746" s="367"/>
      <c r="AC3746" s="367"/>
      <c r="AD3746" s="367"/>
      <c r="AE3746" s="367"/>
      <c r="AF3746" s="367"/>
      <c r="AG3746" s="367"/>
      <c r="AH3746" s="367"/>
      <c r="AI3746" s="367"/>
      <c r="AJ3746" s="367"/>
      <c r="AK3746" s="367"/>
      <c r="AL3746" s="367"/>
      <c r="AM3746" s="367"/>
      <c r="AN3746" s="367"/>
      <c r="AO3746" s="367"/>
      <c r="AP3746" s="367"/>
      <c r="AQ3746" s="367"/>
      <c r="AR3746" s="367"/>
      <c r="AS3746" s="367"/>
      <c r="AT3746" s="367"/>
    </row>
    <row r="3747" spans="2:46" ht="13.8">
      <c r="B3747" s="26">
        <v>121.66666666666794</v>
      </c>
      <c r="C3747" s="363">
        <v>253.66523022259113</v>
      </c>
      <c r="D3747" s="367">
        <v>730.00000000000762</v>
      </c>
      <c r="E3747" s="367">
        <v>33953.488372093227</v>
      </c>
      <c r="F3747" s="367">
        <v>-72536.912635338085</v>
      </c>
      <c r="G3747" s="367">
        <v>730.00000000000443</v>
      </c>
      <c r="H3747" s="367">
        <v>182500</v>
      </c>
      <c r="I3747" s="384">
        <v>-887110.18647742656</v>
      </c>
      <c r="J3747" s="367">
        <v>730</v>
      </c>
      <c r="K3747" s="367">
        <v>44242.424242424626</v>
      </c>
      <c r="L3747" s="384">
        <v>1773.4511574215451</v>
      </c>
      <c r="M3747" s="367">
        <v>730.00000000000637</v>
      </c>
      <c r="N3747" s="367">
        <v>730</v>
      </c>
      <c r="O3747" s="384">
        <v>-686.04374499251696</v>
      </c>
      <c r="P3747" s="367">
        <v>10.585000000000001</v>
      </c>
      <c r="Q3747" s="367">
        <v>730</v>
      </c>
      <c r="R3747" s="384">
        <v>345.62552562015645</v>
      </c>
      <c r="S3747" s="367">
        <v>10.220000000000001</v>
      </c>
      <c r="T3747" s="367">
        <v>25172.413793103231</v>
      </c>
      <c r="U3747" s="384">
        <v>-11720.820360185311</v>
      </c>
      <c r="V3747" s="367">
        <v>729.99999999999363</v>
      </c>
      <c r="W3747" s="367">
        <v>1216666.6666666646</v>
      </c>
      <c r="X3747" s="384">
        <v>57110.046281658542</v>
      </c>
      <c r="Y3747" s="386">
        <v>729.99999999999875</v>
      </c>
      <c r="Z3747" s="367"/>
      <c r="AA3747" s="367"/>
      <c r="AB3747" s="367"/>
      <c r="AC3747" s="367"/>
      <c r="AD3747" s="367"/>
      <c r="AE3747" s="367"/>
      <c r="AF3747" s="367"/>
      <c r="AG3747" s="367"/>
      <c r="AH3747" s="367"/>
      <c r="AI3747" s="367"/>
      <c r="AJ3747" s="367"/>
      <c r="AK3747" s="367"/>
      <c r="AL3747" s="367"/>
      <c r="AM3747" s="367"/>
      <c r="AN3747" s="367"/>
      <c r="AO3747" s="367"/>
      <c r="AP3747" s="367"/>
      <c r="AQ3747" s="367"/>
      <c r="AR3747" s="367"/>
      <c r="AS3747" s="367"/>
      <c r="AT3747" s="367"/>
    </row>
    <row r="3748" spans="2:46" ht="13.8">
      <c r="B3748" s="26">
        <v>121.83333333333461</v>
      </c>
      <c r="C3748" s="363">
        <v>254.0121621603887</v>
      </c>
      <c r="D3748" s="367">
        <v>731.00000000000762</v>
      </c>
      <c r="E3748" s="367">
        <v>34000.000000000204</v>
      </c>
      <c r="F3748" s="367">
        <v>-72751.870926518255</v>
      </c>
      <c r="G3748" s="367">
        <v>731.00000000000443</v>
      </c>
      <c r="H3748" s="367">
        <v>182750</v>
      </c>
      <c r="I3748" s="384">
        <v>-889686.26129625039</v>
      </c>
      <c r="J3748" s="367">
        <v>731</v>
      </c>
      <c r="K3748" s="367">
        <v>44303.03030303069</v>
      </c>
      <c r="L3748" s="384">
        <v>1687.3996962142171</v>
      </c>
      <c r="M3748" s="367">
        <v>731.00000000000637</v>
      </c>
      <c r="N3748" s="367">
        <v>731</v>
      </c>
      <c r="O3748" s="384">
        <v>-688.4158003641046</v>
      </c>
      <c r="P3748" s="367">
        <v>10.599499999999999</v>
      </c>
      <c r="Q3748" s="367">
        <v>731</v>
      </c>
      <c r="R3748" s="384">
        <v>345.423017082022</v>
      </c>
      <c r="S3748" s="367">
        <v>10.234</v>
      </c>
      <c r="T3748" s="367">
        <v>25206.896551723919</v>
      </c>
      <c r="U3748" s="384">
        <v>-11826.566897021781</v>
      </c>
      <c r="V3748" s="367">
        <v>730.99999999999363</v>
      </c>
      <c r="W3748" s="367">
        <v>1218333.3333333314</v>
      </c>
      <c r="X3748" s="384">
        <v>57184.943962528952</v>
      </c>
      <c r="Y3748" s="386">
        <v>730.99999999999875</v>
      </c>
      <c r="Z3748" s="367"/>
      <c r="AA3748" s="367"/>
      <c r="AB3748" s="367"/>
      <c r="AC3748" s="367"/>
      <c r="AD3748" s="367"/>
      <c r="AE3748" s="367"/>
      <c r="AF3748" s="367"/>
      <c r="AG3748" s="367"/>
      <c r="AH3748" s="367"/>
      <c r="AI3748" s="367"/>
      <c r="AJ3748" s="367"/>
      <c r="AK3748" s="367"/>
      <c r="AL3748" s="367"/>
      <c r="AM3748" s="367"/>
      <c r="AN3748" s="367"/>
      <c r="AO3748" s="367"/>
      <c r="AP3748" s="367"/>
      <c r="AQ3748" s="367"/>
      <c r="AR3748" s="367"/>
      <c r="AS3748" s="367"/>
      <c r="AT3748" s="367"/>
    </row>
    <row r="3749" spans="2:46" ht="13.8">
      <c r="B3749" s="26">
        <v>122.00000000000128</v>
      </c>
      <c r="C3749" s="363">
        <v>254.35909258059678</v>
      </c>
      <c r="D3749" s="367">
        <v>732.00000000000762</v>
      </c>
      <c r="E3749" s="367">
        <v>34046.511627907181</v>
      </c>
      <c r="F3749" s="367">
        <v>-72967.145476679099</v>
      </c>
      <c r="G3749" s="367">
        <v>732.00000000000443</v>
      </c>
      <c r="H3749" s="367">
        <v>183000</v>
      </c>
      <c r="I3749" s="384">
        <v>-892266.05938562239</v>
      </c>
      <c r="J3749" s="367">
        <v>732</v>
      </c>
      <c r="K3749" s="367">
        <v>44363.636363636753</v>
      </c>
      <c r="L3749" s="384">
        <v>1601.1061533479065</v>
      </c>
      <c r="M3749" s="367">
        <v>732.00000000000648</v>
      </c>
      <c r="N3749" s="367">
        <v>732</v>
      </c>
      <c r="O3749" s="384">
        <v>-690.79177439347552</v>
      </c>
      <c r="P3749" s="367">
        <v>10.614000000000001</v>
      </c>
      <c r="Q3749" s="367">
        <v>732</v>
      </c>
      <c r="R3749" s="384">
        <v>345.21865910979096</v>
      </c>
      <c r="S3749" s="367">
        <v>10.247999999999999</v>
      </c>
      <c r="T3749" s="367">
        <v>25241.379310344608</v>
      </c>
      <c r="U3749" s="384">
        <v>-11932.558825427432</v>
      </c>
      <c r="V3749" s="367">
        <v>731.99999999999363</v>
      </c>
      <c r="W3749" s="367">
        <v>1219999.9999999981</v>
      </c>
      <c r="X3749" s="384">
        <v>57259.832518203082</v>
      </c>
      <c r="Y3749" s="386">
        <v>731.99999999999886</v>
      </c>
      <c r="Z3749" s="367"/>
      <c r="AA3749" s="367"/>
      <c r="AB3749" s="367"/>
      <c r="AC3749" s="367"/>
      <c r="AD3749" s="367"/>
      <c r="AE3749" s="367"/>
      <c r="AF3749" s="367"/>
      <c r="AG3749" s="367"/>
      <c r="AH3749" s="367"/>
      <c r="AI3749" s="367"/>
      <c r="AJ3749" s="367"/>
      <c r="AK3749" s="367"/>
      <c r="AL3749" s="367"/>
      <c r="AM3749" s="367"/>
      <c r="AN3749" s="367"/>
      <c r="AO3749" s="367"/>
      <c r="AP3749" s="367"/>
      <c r="AQ3749" s="367"/>
      <c r="AR3749" s="367"/>
      <c r="AS3749" s="367"/>
      <c r="AT3749" s="367"/>
    </row>
    <row r="3750" spans="2:46" ht="13.8">
      <c r="B3750" s="26">
        <v>122.16666666666795</v>
      </c>
      <c r="C3750" s="363">
        <v>254.70602148321552</v>
      </c>
      <c r="D3750" s="367">
        <v>733.00000000000773</v>
      </c>
      <c r="E3750" s="367">
        <v>34093.023255814158</v>
      </c>
      <c r="F3750" s="367">
        <v>-73182.736285820603</v>
      </c>
      <c r="G3750" s="367">
        <v>733.00000000000443</v>
      </c>
      <c r="H3750" s="367">
        <v>183250</v>
      </c>
      <c r="I3750" s="384">
        <v>-894849.58074554219</v>
      </c>
      <c r="J3750" s="367">
        <v>733</v>
      </c>
      <c r="K3750" s="367">
        <v>44424.242424242817</v>
      </c>
      <c r="L3750" s="384">
        <v>1514.5705288226332</v>
      </c>
      <c r="M3750" s="367">
        <v>733.00000000000648</v>
      </c>
      <c r="N3750" s="367">
        <v>733</v>
      </c>
      <c r="O3750" s="384">
        <v>-693.17166708062871</v>
      </c>
      <c r="P3750" s="367">
        <v>10.628500000000001</v>
      </c>
      <c r="Q3750" s="367">
        <v>733</v>
      </c>
      <c r="R3750" s="384">
        <v>345.01245170346346</v>
      </c>
      <c r="S3750" s="367">
        <v>10.262</v>
      </c>
      <c r="T3750" s="367">
        <v>25275.862068965296</v>
      </c>
      <c r="U3750" s="384">
        <v>-12038.796145402248</v>
      </c>
      <c r="V3750" s="367">
        <v>732.99999999999352</v>
      </c>
      <c r="W3750" s="367">
        <v>1221666.6666666649</v>
      </c>
      <c r="X3750" s="384">
        <v>57334.711948680932</v>
      </c>
      <c r="Y3750" s="386">
        <v>732.99999999999886</v>
      </c>
      <c r="Z3750" s="367"/>
      <c r="AA3750" s="367"/>
      <c r="AB3750" s="367"/>
      <c r="AC3750" s="367"/>
      <c r="AD3750" s="367"/>
      <c r="AE3750" s="367"/>
      <c r="AF3750" s="367"/>
      <c r="AG3750" s="367"/>
      <c r="AH3750" s="367"/>
      <c r="AI3750" s="367"/>
      <c r="AJ3750" s="367"/>
      <c r="AK3750" s="367"/>
      <c r="AL3750" s="367"/>
      <c r="AM3750" s="367"/>
      <c r="AN3750" s="367"/>
      <c r="AO3750" s="367"/>
      <c r="AP3750" s="367"/>
      <c r="AQ3750" s="367"/>
      <c r="AR3750" s="367"/>
      <c r="AS3750" s="367"/>
      <c r="AT3750" s="367"/>
    </row>
    <row r="3751" spans="2:46" ht="13.8">
      <c r="B3751" s="26">
        <v>122.33333333333462</v>
      </c>
      <c r="C3751" s="363">
        <v>255.05294886824473</v>
      </c>
      <c r="D3751" s="367">
        <v>734.00000000000773</v>
      </c>
      <c r="E3751" s="367">
        <v>34139.534883721135</v>
      </c>
      <c r="F3751" s="367">
        <v>-73398.643353942782</v>
      </c>
      <c r="G3751" s="367">
        <v>734.00000000000443</v>
      </c>
      <c r="H3751" s="367">
        <v>183500</v>
      </c>
      <c r="I3751" s="384">
        <v>-897436.82537601003</v>
      </c>
      <c r="J3751" s="367">
        <v>734</v>
      </c>
      <c r="K3751" s="367">
        <v>44484.848484848881</v>
      </c>
      <c r="L3751" s="384">
        <v>1427.7928226383872</v>
      </c>
      <c r="M3751" s="367">
        <v>734.00000000000648</v>
      </c>
      <c r="N3751" s="367">
        <v>734</v>
      </c>
      <c r="O3751" s="384">
        <v>-695.55547842556427</v>
      </c>
      <c r="P3751" s="367">
        <v>10.642999999999999</v>
      </c>
      <c r="Q3751" s="367">
        <v>734</v>
      </c>
      <c r="R3751" s="384">
        <v>344.80439486303953</v>
      </c>
      <c r="S3751" s="367">
        <v>10.276</v>
      </c>
      <c r="T3751" s="367">
        <v>25310.344827585985</v>
      </c>
      <c r="U3751" s="384">
        <v>-12145.278856946255</v>
      </c>
      <c r="V3751" s="367">
        <v>733.99999999999352</v>
      </c>
      <c r="W3751" s="367">
        <v>1223333.3333333316</v>
      </c>
      <c r="X3751" s="384">
        <v>57409.582253962501</v>
      </c>
      <c r="Y3751" s="386">
        <v>733.99999999999898</v>
      </c>
      <c r="Z3751" s="367"/>
      <c r="AA3751" s="367"/>
      <c r="AB3751" s="367"/>
      <c r="AC3751" s="367"/>
      <c r="AD3751" s="367"/>
      <c r="AE3751" s="367"/>
      <c r="AF3751" s="367"/>
      <c r="AG3751" s="367"/>
      <c r="AH3751" s="367"/>
      <c r="AI3751" s="367"/>
      <c r="AJ3751" s="367"/>
      <c r="AK3751" s="367"/>
      <c r="AL3751" s="367"/>
      <c r="AM3751" s="367"/>
      <c r="AN3751" s="367"/>
      <c r="AO3751" s="367"/>
      <c r="AP3751" s="367"/>
      <c r="AQ3751" s="367"/>
      <c r="AR3751" s="367"/>
      <c r="AS3751" s="367"/>
      <c r="AT3751" s="367"/>
    </row>
    <row r="3752" spans="2:46" ht="13.8">
      <c r="B3752" s="26">
        <v>122.50000000000129</v>
      </c>
      <c r="C3752" s="363">
        <v>255.39987473568451</v>
      </c>
      <c r="D3752" s="367">
        <v>735.00000000000773</v>
      </c>
      <c r="E3752" s="367">
        <v>34186.046511628112</v>
      </c>
      <c r="F3752" s="367">
        <v>-73614.86668104562</v>
      </c>
      <c r="G3752" s="367">
        <v>735.00000000000443</v>
      </c>
      <c r="H3752" s="367">
        <v>183750</v>
      </c>
      <c r="I3752" s="384">
        <v>-900027.79327702592</v>
      </c>
      <c r="J3752" s="367">
        <v>735</v>
      </c>
      <c r="K3752" s="367">
        <v>44545.454545454944</v>
      </c>
      <c r="L3752" s="384">
        <v>1340.7730347951588</v>
      </c>
      <c r="M3752" s="367">
        <v>735.00000000000659</v>
      </c>
      <c r="N3752" s="367">
        <v>735</v>
      </c>
      <c r="O3752" s="384">
        <v>-697.94320842828301</v>
      </c>
      <c r="P3752" s="367">
        <v>10.657500000000001</v>
      </c>
      <c r="Q3752" s="367">
        <v>735</v>
      </c>
      <c r="R3752" s="384">
        <v>344.59448858851903</v>
      </c>
      <c r="S3752" s="367">
        <v>10.290000000000001</v>
      </c>
      <c r="T3752" s="367">
        <v>25344.827586206673</v>
      </c>
      <c r="U3752" s="384">
        <v>-12252.006960059442</v>
      </c>
      <c r="V3752" s="367">
        <v>734.99999999999352</v>
      </c>
      <c r="W3752" s="367">
        <v>1224999.9999999984</v>
      </c>
      <c r="X3752" s="384">
        <v>57484.443434047767</v>
      </c>
      <c r="Y3752" s="386">
        <v>734.99999999999898</v>
      </c>
      <c r="Z3752" s="367"/>
      <c r="AA3752" s="367"/>
      <c r="AB3752" s="367"/>
      <c r="AC3752" s="367"/>
      <c r="AD3752" s="367"/>
      <c r="AE3752" s="367"/>
      <c r="AF3752" s="367"/>
      <c r="AG3752" s="367"/>
      <c r="AH3752" s="367"/>
      <c r="AI3752" s="367"/>
      <c r="AJ3752" s="367"/>
      <c r="AK3752" s="367"/>
      <c r="AL3752" s="367"/>
      <c r="AM3752" s="367"/>
      <c r="AN3752" s="367"/>
      <c r="AO3752" s="367"/>
      <c r="AP3752" s="367"/>
      <c r="AQ3752" s="367"/>
      <c r="AR3752" s="367"/>
      <c r="AS3752" s="367"/>
      <c r="AT3752" s="367"/>
    </row>
    <row r="3753" spans="2:46" ht="13.8">
      <c r="B3753" s="26">
        <v>122.66666666666796</v>
      </c>
      <c r="C3753" s="363">
        <v>255.74679908553478</v>
      </c>
      <c r="D3753" s="367">
        <v>736.00000000000773</v>
      </c>
      <c r="E3753" s="367">
        <v>34232.558139535089</v>
      </c>
      <c r="F3753" s="367">
        <v>-73831.406267129118</v>
      </c>
      <c r="G3753" s="367">
        <v>736.00000000000443</v>
      </c>
      <c r="H3753" s="367">
        <v>184000</v>
      </c>
      <c r="I3753" s="384">
        <v>-902622.48444858997</v>
      </c>
      <c r="J3753" s="367">
        <v>736</v>
      </c>
      <c r="K3753" s="367">
        <v>44606.060606061008</v>
      </c>
      <c r="L3753" s="384">
        <v>1253.5111652929677</v>
      </c>
      <c r="M3753" s="367">
        <v>736.00000000000659</v>
      </c>
      <c r="N3753" s="367">
        <v>736</v>
      </c>
      <c r="O3753" s="384">
        <v>-700.33485708878402</v>
      </c>
      <c r="P3753" s="367">
        <v>10.672000000000001</v>
      </c>
      <c r="Q3753" s="367">
        <v>736</v>
      </c>
      <c r="R3753" s="384">
        <v>344.38273287990205</v>
      </c>
      <c r="S3753" s="367">
        <v>10.304</v>
      </c>
      <c r="T3753" s="367">
        <v>25379.310344827361</v>
      </c>
      <c r="U3753" s="384">
        <v>-12358.980454741793</v>
      </c>
      <c r="V3753" s="367">
        <v>735.99999999999341</v>
      </c>
      <c r="W3753" s="367">
        <v>1226666.6666666651</v>
      </c>
      <c r="X3753" s="384">
        <v>57559.295488936754</v>
      </c>
      <c r="Y3753" s="386">
        <v>735.99999999999898</v>
      </c>
      <c r="Z3753" s="367"/>
      <c r="AA3753" s="367"/>
      <c r="AB3753" s="367"/>
      <c r="AC3753" s="367"/>
      <c r="AD3753" s="367"/>
      <c r="AE3753" s="367"/>
      <c r="AF3753" s="367"/>
      <c r="AG3753" s="367"/>
      <c r="AH3753" s="367"/>
      <c r="AI3753" s="367"/>
      <c r="AJ3753" s="367"/>
      <c r="AK3753" s="367"/>
      <c r="AL3753" s="367"/>
      <c r="AM3753" s="367"/>
      <c r="AN3753" s="367"/>
      <c r="AO3753" s="367"/>
      <c r="AP3753" s="367"/>
      <c r="AQ3753" s="367"/>
      <c r="AR3753" s="367"/>
      <c r="AS3753" s="367"/>
      <c r="AT3753" s="367"/>
    </row>
    <row r="3754" spans="2:46" ht="13.8">
      <c r="B3754" s="26">
        <v>122.83333333333464</v>
      </c>
      <c r="C3754" s="363">
        <v>256.09372191779568</v>
      </c>
      <c r="D3754" s="367">
        <v>737.00000000000784</v>
      </c>
      <c r="E3754" s="367">
        <v>34279.069767442066</v>
      </c>
      <c r="F3754" s="367">
        <v>-74048.26211219329</v>
      </c>
      <c r="G3754" s="367">
        <v>737.00000000000443</v>
      </c>
      <c r="H3754" s="367">
        <v>184250</v>
      </c>
      <c r="I3754" s="384">
        <v>-905220.89889070159</v>
      </c>
      <c r="J3754" s="367">
        <v>737</v>
      </c>
      <c r="K3754" s="367">
        <v>44666.666666667072</v>
      </c>
      <c r="L3754" s="384">
        <v>1166.0072141317939</v>
      </c>
      <c r="M3754" s="367">
        <v>737.00000000000671</v>
      </c>
      <c r="N3754" s="367">
        <v>737</v>
      </c>
      <c r="O3754" s="384">
        <v>-702.73042440706786</v>
      </c>
      <c r="P3754" s="367">
        <v>10.686500000000001</v>
      </c>
      <c r="Q3754" s="367">
        <v>737</v>
      </c>
      <c r="R3754" s="384">
        <v>344.16912773718855</v>
      </c>
      <c r="S3754" s="367">
        <v>10.318</v>
      </c>
      <c r="T3754" s="367">
        <v>25413.79310344805</v>
      </c>
      <c r="U3754" s="384">
        <v>-12466.199340993338</v>
      </c>
      <c r="V3754" s="367">
        <v>736.99999999999341</v>
      </c>
      <c r="W3754" s="367">
        <v>1228333.3333333319</v>
      </c>
      <c r="X3754" s="384">
        <v>57634.138418629474</v>
      </c>
      <c r="Y3754" s="386">
        <v>736.99999999999909</v>
      </c>
      <c r="Z3754" s="367"/>
      <c r="AA3754" s="367"/>
      <c r="AB3754" s="367"/>
      <c r="AC3754" s="367"/>
      <c r="AD3754" s="367"/>
      <c r="AE3754" s="367"/>
      <c r="AF3754" s="367"/>
      <c r="AG3754" s="367"/>
      <c r="AH3754" s="367"/>
      <c r="AI3754" s="367"/>
      <c r="AJ3754" s="367"/>
      <c r="AK3754" s="367"/>
      <c r="AL3754" s="367"/>
      <c r="AM3754" s="367"/>
      <c r="AN3754" s="367"/>
      <c r="AO3754" s="367"/>
      <c r="AP3754" s="367"/>
      <c r="AQ3754" s="367"/>
      <c r="AR3754" s="367"/>
      <c r="AS3754" s="367"/>
      <c r="AT3754" s="367"/>
    </row>
    <row r="3755" spans="2:46" ht="13.8">
      <c r="B3755" s="26">
        <v>123.00000000000131</v>
      </c>
      <c r="C3755" s="363">
        <v>256.44064323246704</v>
      </c>
      <c r="D3755" s="367">
        <v>738.00000000000784</v>
      </c>
      <c r="E3755" s="367">
        <v>34325.581395349043</v>
      </c>
      <c r="F3755" s="367">
        <v>-74265.434216238107</v>
      </c>
      <c r="G3755" s="367">
        <v>738.00000000000443</v>
      </c>
      <c r="H3755" s="367">
        <v>184500</v>
      </c>
      <c r="I3755" s="384">
        <v>-907823.0366033616</v>
      </c>
      <c r="J3755" s="367">
        <v>738</v>
      </c>
      <c r="K3755" s="367">
        <v>44727.272727273135</v>
      </c>
      <c r="L3755" s="384">
        <v>1078.2611813116575</v>
      </c>
      <c r="M3755" s="367">
        <v>738.00000000000671</v>
      </c>
      <c r="N3755" s="367">
        <v>738</v>
      </c>
      <c r="O3755" s="384">
        <v>-705.12991038313407</v>
      </c>
      <c r="P3755" s="367">
        <v>10.701000000000001</v>
      </c>
      <c r="Q3755" s="367">
        <v>738</v>
      </c>
      <c r="R3755" s="384">
        <v>343.95367316037857</v>
      </c>
      <c r="S3755" s="367">
        <v>10.331999999999999</v>
      </c>
      <c r="T3755" s="367">
        <v>25448.275862068738</v>
      </c>
      <c r="U3755" s="384">
        <v>-12573.66361881406</v>
      </c>
      <c r="V3755" s="367">
        <v>737.99999999999341</v>
      </c>
      <c r="W3755" s="367">
        <v>1229999.9999999986</v>
      </c>
      <c r="X3755" s="384">
        <v>57708.972223125907</v>
      </c>
      <c r="Y3755" s="386">
        <v>737.99999999999909</v>
      </c>
      <c r="Z3755" s="367"/>
      <c r="AA3755" s="367"/>
      <c r="AB3755" s="367"/>
      <c r="AC3755" s="367"/>
      <c r="AD3755" s="367"/>
      <c r="AE3755" s="367"/>
      <c r="AF3755" s="367"/>
      <c r="AG3755" s="367"/>
      <c r="AH3755" s="367"/>
      <c r="AI3755" s="367"/>
      <c r="AJ3755" s="367"/>
      <c r="AK3755" s="367"/>
      <c r="AL3755" s="367"/>
      <c r="AM3755" s="367"/>
      <c r="AN3755" s="367"/>
      <c r="AO3755" s="367"/>
      <c r="AP3755" s="367"/>
      <c r="AQ3755" s="367"/>
      <c r="AR3755" s="367"/>
      <c r="AS3755" s="367"/>
      <c r="AT3755" s="367"/>
    </row>
    <row r="3756" spans="2:46" ht="13.8">
      <c r="B3756" s="26">
        <v>123.16666666666798</v>
      </c>
      <c r="C3756" s="363">
        <v>256.78756302954901</v>
      </c>
      <c r="D3756" s="367">
        <v>739.00000000000784</v>
      </c>
      <c r="E3756" s="367">
        <v>34372.09302325602</v>
      </c>
      <c r="F3756" s="367">
        <v>-74482.922579263613</v>
      </c>
      <c r="G3756" s="367">
        <v>739.00000000000443</v>
      </c>
      <c r="H3756" s="367">
        <v>184750</v>
      </c>
      <c r="I3756" s="384">
        <v>-910428.89758656942</v>
      </c>
      <c r="J3756" s="367">
        <v>739</v>
      </c>
      <c r="K3756" s="367">
        <v>44787.878787879199</v>
      </c>
      <c r="L3756" s="384">
        <v>990.27306683253857</v>
      </c>
      <c r="M3756" s="367">
        <v>739.00000000000682</v>
      </c>
      <c r="N3756" s="367">
        <v>739</v>
      </c>
      <c r="O3756" s="384">
        <v>-707.53331501698267</v>
      </c>
      <c r="P3756" s="367">
        <v>10.715499999999999</v>
      </c>
      <c r="Q3756" s="367">
        <v>739</v>
      </c>
      <c r="R3756" s="384">
        <v>343.73636914947213</v>
      </c>
      <c r="S3756" s="367">
        <v>10.346</v>
      </c>
      <c r="T3756" s="367">
        <v>25482.758620689427</v>
      </c>
      <c r="U3756" s="384">
        <v>-12681.373288203948</v>
      </c>
      <c r="V3756" s="367">
        <v>738.99999999999329</v>
      </c>
      <c r="W3756" s="367">
        <v>1231666.6666666653</v>
      </c>
      <c r="X3756" s="384">
        <v>57783.79690242606</v>
      </c>
      <c r="Y3756" s="386">
        <v>738.9999999999992</v>
      </c>
      <c r="Z3756" s="367"/>
      <c r="AA3756" s="367"/>
      <c r="AB3756" s="367"/>
      <c r="AC3756" s="367"/>
      <c r="AD3756" s="367"/>
      <c r="AE3756" s="367"/>
      <c r="AF3756" s="367"/>
      <c r="AG3756" s="367"/>
      <c r="AH3756" s="367"/>
      <c r="AI3756" s="367"/>
      <c r="AJ3756" s="367"/>
      <c r="AK3756" s="367"/>
      <c r="AL3756" s="367"/>
      <c r="AM3756" s="367"/>
      <c r="AN3756" s="367"/>
      <c r="AO3756" s="367"/>
      <c r="AP3756" s="367"/>
      <c r="AQ3756" s="367"/>
      <c r="AR3756" s="367"/>
      <c r="AS3756" s="367"/>
      <c r="AT3756" s="367"/>
    </row>
    <row r="3757" spans="2:46" ht="13.8">
      <c r="B3757" s="26">
        <v>123.33333333333465</v>
      </c>
      <c r="C3757" s="363">
        <v>257.13448130904146</v>
      </c>
      <c r="D3757" s="367">
        <v>740.00000000000784</v>
      </c>
      <c r="E3757" s="367">
        <v>34418.604651162997</v>
      </c>
      <c r="F3757" s="367">
        <v>-74700.727201269794</v>
      </c>
      <c r="G3757" s="367">
        <v>740.00000000000443</v>
      </c>
      <c r="H3757" s="367">
        <v>185000</v>
      </c>
      <c r="I3757" s="384">
        <v>-913038.4818403254</v>
      </c>
      <c r="J3757" s="367">
        <v>740</v>
      </c>
      <c r="K3757" s="367">
        <v>44848.484848485263</v>
      </c>
      <c r="L3757" s="384">
        <v>902.04287069445706</v>
      </c>
      <c r="M3757" s="367">
        <v>740.00000000000682</v>
      </c>
      <c r="N3757" s="367">
        <v>740</v>
      </c>
      <c r="O3757" s="384">
        <v>-709.94063830861444</v>
      </c>
      <c r="P3757" s="367">
        <v>10.73</v>
      </c>
      <c r="Q3757" s="367">
        <v>740</v>
      </c>
      <c r="R3757" s="384">
        <v>343.51721570446909</v>
      </c>
      <c r="S3757" s="367">
        <v>10.36</v>
      </c>
      <c r="T3757" s="367">
        <v>25517.241379310115</v>
      </c>
      <c r="U3757" s="384">
        <v>-12789.328349163028</v>
      </c>
      <c r="V3757" s="367">
        <v>739.99999999999329</v>
      </c>
      <c r="W3757" s="367">
        <v>1233333.3333333321</v>
      </c>
      <c r="X3757" s="384">
        <v>57858.612456529918</v>
      </c>
      <c r="Y3757" s="386">
        <v>739.9999999999992</v>
      </c>
      <c r="Z3757" s="367"/>
      <c r="AA3757" s="367"/>
      <c r="AB3757" s="367"/>
      <c r="AC3757" s="367"/>
      <c r="AD3757" s="367"/>
      <c r="AE3757" s="367"/>
      <c r="AF3757" s="367"/>
      <c r="AG3757" s="367"/>
      <c r="AH3757" s="367"/>
      <c r="AI3757" s="367"/>
      <c r="AJ3757" s="367"/>
      <c r="AK3757" s="367"/>
      <c r="AL3757" s="367"/>
      <c r="AM3757" s="367"/>
      <c r="AN3757" s="367"/>
      <c r="AO3757" s="367"/>
      <c r="AP3757" s="367"/>
      <c r="AQ3757" s="367"/>
      <c r="AR3757" s="367"/>
      <c r="AS3757" s="367"/>
      <c r="AT3757" s="367"/>
    </row>
    <row r="3758" spans="2:46" ht="13.8">
      <c r="B3758" s="26">
        <v>123.50000000000132</v>
      </c>
      <c r="C3758" s="363">
        <v>257.48139807094458</v>
      </c>
      <c r="D3758" s="367">
        <v>741.00000000000796</v>
      </c>
      <c r="E3758" s="367">
        <v>34465.116279069975</v>
      </c>
      <c r="F3758" s="367">
        <v>-74918.848082256605</v>
      </c>
      <c r="G3758" s="367">
        <v>741.00000000000443</v>
      </c>
      <c r="H3758" s="367">
        <v>185250</v>
      </c>
      <c r="I3758" s="384">
        <v>-915651.78936462908</v>
      </c>
      <c r="J3758" s="367">
        <v>741</v>
      </c>
      <c r="K3758" s="367">
        <v>44909.090909091326</v>
      </c>
      <c r="L3758" s="384">
        <v>813.57059289739288</v>
      </c>
      <c r="M3758" s="367">
        <v>741.00000000000693</v>
      </c>
      <c r="N3758" s="367">
        <v>741</v>
      </c>
      <c r="O3758" s="384">
        <v>-712.35188025802847</v>
      </c>
      <c r="P3758" s="367">
        <v>10.7445</v>
      </c>
      <c r="Q3758" s="367">
        <v>741</v>
      </c>
      <c r="R3758" s="384">
        <v>343.29621282536965</v>
      </c>
      <c r="S3758" s="367">
        <v>10.373999999999999</v>
      </c>
      <c r="T3758" s="367">
        <v>25551.724137930803</v>
      </c>
      <c r="U3758" s="384">
        <v>-12897.528801691287</v>
      </c>
      <c r="V3758" s="367">
        <v>740.99999999999329</v>
      </c>
      <c r="W3758" s="367">
        <v>1234999.9999999988</v>
      </c>
      <c r="X3758" s="384">
        <v>57933.418885437495</v>
      </c>
      <c r="Y3758" s="386">
        <v>740.9999999999992</v>
      </c>
      <c r="Z3758" s="367"/>
      <c r="AA3758" s="367"/>
      <c r="AB3758" s="367"/>
      <c r="AC3758" s="367"/>
      <c r="AD3758" s="367"/>
      <c r="AE3758" s="367"/>
      <c r="AF3758" s="367"/>
      <c r="AG3758" s="367"/>
      <c r="AH3758" s="367"/>
      <c r="AI3758" s="367"/>
      <c r="AJ3758" s="367"/>
      <c r="AK3758" s="367"/>
      <c r="AL3758" s="367"/>
      <c r="AM3758" s="367"/>
      <c r="AN3758" s="367"/>
      <c r="AO3758" s="367"/>
      <c r="AP3758" s="367"/>
      <c r="AQ3758" s="367"/>
      <c r="AR3758" s="367"/>
      <c r="AS3758" s="367"/>
      <c r="AT3758" s="367"/>
    </row>
    <row r="3759" spans="2:46" ht="13.8">
      <c r="B3759" s="26">
        <v>123.66666666666799</v>
      </c>
      <c r="C3759" s="363">
        <v>257.82831331525813</v>
      </c>
      <c r="D3759" s="367">
        <v>742.00000000000796</v>
      </c>
      <c r="E3759" s="367">
        <v>34511.627906976952</v>
      </c>
      <c r="F3759" s="367">
        <v>-75137.285222224091</v>
      </c>
      <c r="G3759" s="367">
        <v>742.00000000000443</v>
      </c>
      <c r="H3759" s="367">
        <v>185500</v>
      </c>
      <c r="I3759" s="384">
        <v>-918268.82015948102</v>
      </c>
      <c r="J3759" s="367">
        <v>742</v>
      </c>
      <c r="K3759" s="367">
        <v>44969.69696969739</v>
      </c>
      <c r="L3759" s="384">
        <v>724.85623344136604</v>
      </c>
      <c r="M3759" s="367">
        <v>742.00000000000693</v>
      </c>
      <c r="N3759" s="367">
        <v>742</v>
      </c>
      <c r="O3759" s="384">
        <v>-714.76704086522523</v>
      </c>
      <c r="P3759" s="367">
        <v>10.759</v>
      </c>
      <c r="Q3759" s="367">
        <v>742</v>
      </c>
      <c r="R3759" s="384">
        <v>343.07336051217356</v>
      </c>
      <c r="S3759" s="367">
        <v>10.388</v>
      </c>
      <c r="T3759" s="367">
        <v>25586.206896551492</v>
      </c>
      <c r="U3759" s="384">
        <v>-13005.974645788714</v>
      </c>
      <c r="V3759" s="367">
        <v>741.99999999999318</v>
      </c>
      <c r="W3759" s="367">
        <v>1236666.6666666656</v>
      </c>
      <c r="X3759" s="384">
        <v>58008.216189148799</v>
      </c>
      <c r="Y3759" s="386">
        <v>741.99999999999932</v>
      </c>
      <c r="Z3759" s="367"/>
      <c r="AA3759" s="367"/>
      <c r="AB3759" s="367"/>
      <c r="AC3759" s="367"/>
      <c r="AD3759" s="367"/>
      <c r="AE3759" s="367"/>
      <c r="AF3759" s="367"/>
      <c r="AG3759" s="367"/>
      <c r="AH3759" s="367"/>
      <c r="AI3759" s="367"/>
      <c r="AJ3759" s="367"/>
      <c r="AK3759" s="367"/>
      <c r="AL3759" s="367"/>
      <c r="AM3759" s="367"/>
      <c r="AN3759" s="367"/>
      <c r="AO3759" s="367"/>
      <c r="AP3759" s="367"/>
      <c r="AQ3759" s="367"/>
      <c r="AR3759" s="367"/>
      <c r="AS3759" s="367"/>
      <c r="AT3759" s="367"/>
    </row>
    <row r="3760" spans="2:46" ht="13.8">
      <c r="B3760" s="26">
        <v>123.83333333333466</v>
      </c>
      <c r="C3760" s="363">
        <v>258.17522704198223</v>
      </c>
      <c r="D3760" s="367">
        <v>743.00000000000796</v>
      </c>
      <c r="E3760" s="367">
        <v>34558.139534883929</v>
      </c>
      <c r="F3760" s="367">
        <v>-75356.03862117228</v>
      </c>
      <c r="G3760" s="367">
        <v>743.00000000000455</v>
      </c>
      <c r="H3760" s="367">
        <v>185750</v>
      </c>
      <c r="I3760" s="384">
        <v>-920889.57422488078</v>
      </c>
      <c r="J3760" s="367">
        <v>743</v>
      </c>
      <c r="K3760" s="367">
        <v>45030.303030303454</v>
      </c>
      <c r="L3760" s="384">
        <v>635.89979232635653</v>
      </c>
      <c r="M3760" s="367">
        <v>743.00000000000705</v>
      </c>
      <c r="N3760" s="367">
        <v>743</v>
      </c>
      <c r="O3760" s="384">
        <v>-717.18612013020447</v>
      </c>
      <c r="P3760" s="367">
        <v>10.7735</v>
      </c>
      <c r="Q3760" s="367">
        <v>743</v>
      </c>
      <c r="R3760" s="384">
        <v>342.84865876488112</v>
      </c>
      <c r="S3760" s="367">
        <v>10.401999999999999</v>
      </c>
      <c r="T3760" s="367">
        <v>25620.68965517218</v>
      </c>
      <c r="U3760" s="384">
        <v>-13114.665881455328</v>
      </c>
      <c r="V3760" s="367">
        <v>742.99999999999318</v>
      </c>
      <c r="W3760" s="367">
        <v>1238333.3333333323</v>
      </c>
      <c r="X3760" s="384">
        <v>58083.004367663816</v>
      </c>
      <c r="Y3760" s="386">
        <v>742.99999999999932</v>
      </c>
      <c r="Z3760" s="367"/>
      <c r="AA3760" s="367"/>
      <c r="AB3760" s="367"/>
      <c r="AC3760" s="367"/>
      <c r="AD3760" s="367"/>
      <c r="AE3760" s="367"/>
      <c r="AF3760" s="367"/>
      <c r="AG3760" s="367"/>
      <c r="AH3760" s="367"/>
      <c r="AI3760" s="367"/>
      <c r="AJ3760" s="367"/>
      <c r="AK3760" s="367"/>
      <c r="AL3760" s="367"/>
      <c r="AM3760" s="367"/>
      <c r="AN3760" s="367"/>
      <c r="AO3760" s="367"/>
      <c r="AP3760" s="367"/>
      <c r="AQ3760" s="367"/>
      <c r="AR3760" s="367"/>
      <c r="AS3760" s="367"/>
      <c r="AT3760" s="367"/>
    </row>
    <row r="3761" spans="2:46" ht="13.8">
      <c r="B3761" s="26">
        <v>124.00000000000134</v>
      </c>
      <c r="C3761" s="363">
        <v>258.52213925111687</v>
      </c>
      <c r="D3761" s="367">
        <v>744.00000000000796</v>
      </c>
      <c r="E3761" s="367">
        <v>34604.651162790906</v>
      </c>
      <c r="F3761" s="367">
        <v>-75575.108279101099</v>
      </c>
      <c r="G3761" s="367">
        <v>744.00000000000455</v>
      </c>
      <c r="H3761" s="367">
        <v>186000</v>
      </c>
      <c r="I3761" s="384">
        <v>-923514.05156082881</v>
      </c>
      <c r="J3761" s="367">
        <v>744</v>
      </c>
      <c r="K3761" s="367">
        <v>45090.909090909518</v>
      </c>
      <c r="L3761" s="384">
        <v>546.70126955238459</v>
      </c>
      <c r="M3761" s="367">
        <v>744.00000000000705</v>
      </c>
      <c r="N3761" s="367">
        <v>744</v>
      </c>
      <c r="O3761" s="384">
        <v>-719.60911805296644</v>
      </c>
      <c r="P3761" s="367">
        <v>10.788</v>
      </c>
      <c r="Q3761" s="367">
        <v>744</v>
      </c>
      <c r="R3761" s="384">
        <v>342.6221075834921</v>
      </c>
      <c r="S3761" s="367">
        <v>10.416</v>
      </c>
      <c r="T3761" s="367">
        <v>25655.172413792869</v>
      </c>
      <c r="U3761" s="384">
        <v>-13223.602508691125</v>
      </c>
      <c r="V3761" s="367">
        <v>743.99999999999318</v>
      </c>
      <c r="W3761" s="367">
        <v>1239999.9999999991</v>
      </c>
      <c r="X3761" s="384">
        <v>58157.78342098256</v>
      </c>
      <c r="Y3761" s="386">
        <v>743.99999999999943</v>
      </c>
      <c r="Z3761" s="367"/>
      <c r="AA3761" s="367"/>
      <c r="AB3761" s="367"/>
      <c r="AC3761" s="367"/>
      <c r="AD3761" s="367"/>
      <c r="AE3761" s="367"/>
      <c r="AF3761" s="367"/>
      <c r="AG3761" s="367"/>
      <c r="AH3761" s="367"/>
      <c r="AI3761" s="367"/>
      <c r="AJ3761" s="367"/>
      <c r="AK3761" s="367"/>
      <c r="AL3761" s="367"/>
      <c r="AM3761" s="367"/>
      <c r="AN3761" s="367"/>
      <c r="AO3761" s="367"/>
      <c r="AP3761" s="367"/>
      <c r="AQ3761" s="367"/>
      <c r="AR3761" s="367"/>
      <c r="AS3761" s="367"/>
      <c r="AT3761" s="367"/>
    </row>
    <row r="3762" spans="2:46" ht="13.8">
      <c r="B3762" s="26">
        <v>124.16666666666801</v>
      </c>
      <c r="C3762" s="363">
        <v>258.86904994266212</v>
      </c>
      <c r="D3762" s="367">
        <v>745.00000000000807</v>
      </c>
      <c r="E3762" s="367">
        <v>34651.162790697883</v>
      </c>
      <c r="F3762" s="367">
        <v>-75794.494196010608</v>
      </c>
      <c r="G3762" s="367">
        <v>745.00000000000455</v>
      </c>
      <c r="H3762" s="367">
        <v>186250</v>
      </c>
      <c r="I3762" s="384">
        <v>-926142.25216732454</v>
      </c>
      <c r="J3762" s="367">
        <v>745</v>
      </c>
      <c r="K3762" s="367">
        <v>45151.515151515581</v>
      </c>
      <c r="L3762" s="384">
        <v>457.26066511943998</v>
      </c>
      <c r="M3762" s="367">
        <v>745.00000000000705</v>
      </c>
      <c r="N3762" s="367">
        <v>745</v>
      </c>
      <c r="O3762" s="384">
        <v>-722.03603463351101</v>
      </c>
      <c r="P3762" s="367">
        <v>10.8025</v>
      </c>
      <c r="Q3762" s="367">
        <v>745</v>
      </c>
      <c r="R3762" s="384">
        <v>342.39370696800654</v>
      </c>
      <c r="S3762" s="367">
        <v>10.43</v>
      </c>
      <c r="T3762" s="367">
        <v>25689.655172413557</v>
      </c>
      <c r="U3762" s="384">
        <v>-13332.784527496086</v>
      </c>
      <c r="V3762" s="367">
        <v>744.99999999999307</v>
      </c>
      <c r="W3762" s="367">
        <v>1241666.6666666658</v>
      </c>
      <c r="X3762" s="384">
        <v>58232.553349105001</v>
      </c>
      <c r="Y3762" s="386">
        <v>744.99999999999943</v>
      </c>
      <c r="Z3762" s="367"/>
      <c r="AA3762" s="367"/>
      <c r="AB3762" s="367"/>
      <c r="AC3762" s="367"/>
      <c r="AD3762" s="367"/>
      <c r="AE3762" s="367"/>
      <c r="AF3762" s="367"/>
      <c r="AG3762" s="367"/>
      <c r="AH3762" s="367"/>
      <c r="AI3762" s="367"/>
      <c r="AJ3762" s="367"/>
      <c r="AK3762" s="367"/>
      <c r="AL3762" s="367"/>
      <c r="AM3762" s="367"/>
      <c r="AN3762" s="367"/>
      <c r="AO3762" s="367"/>
      <c r="AP3762" s="367"/>
      <c r="AQ3762" s="367"/>
      <c r="AR3762" s="367"/>
      <c r="AS3762" s="367"/>
      <c r="AT3762" s="367"/>
    </row>
    <row r="3763" spans="2:46" ht="13.8">
      <c r="B3763" s="26">
        <v>124.33333333333468</v>
      </c>
      <c r="C3763" s="363">
        <v>259.21595911661785</v>
      </c>
      <c r="D3763" s="367">
        <v>746.00000000000807</v>
      </c>
      <c r="E3763" s="367">
        <v>34697.67441860486</v>
      </c>
      <c r="F3763" s="367">
        <v>-76014.196371900733</v>
      </c>
      <c r="G3763" s="367">
        <v>746.00000000000455</v>
      </c>
      <c r="H3763" s="367">
        <v>186500</v>
      </c>
      <c r="I3763" s="384">
        <v>-928774.17604436853</v>
      </c>
      <c r="J3763" s="367">
        <v>746</v>
      </c>
      <c r="K3763" s="367">
        <v>45212.121212121645</v>
      </c>
      <c r="L3763" s="384">
        <v>367.57797902751264</v>
      </c>
      <c r="M3763" s="367">
        <v>746.00000000000716</v>
      </c>
      <c r="N3763" s="367">
        <v>746</v>
      </c>
      <c r="O3763" s="384">
        <v>-724.46686987183818</v>
      </c>
      <c r="P3763" s="367">
        <v>10.817</v>
      </c>
      <c r="Q3763" s="367">
        <v>746</v>
      </c>
      <c r="R3763" s="384">
        <v>342.16345691842452</v>
      </c>
      <c r="S3763" s="367">
        <v>10.444000000000001</v>
      </c>
      <c r="T3763" s="367">
        <v>25724.137931034245</v>
      </c>
      <c r="U3763" s="384">
        <v>-13442.211937870239</v>
      </c>
      <c r="V3763" s="367">
        <v>745.99999999999307</v>
      </c>
      <c r="W3763" s="367">
        <v>1243333.3333333326</v>
      </c>
      <c r="X3763" s="384">
        <v>58307.314152031169</v>
      </c>
      <c r="Y3763" s="386">
        <v>745.99999999999955</v>
      </c>
      <c r="Z3763" s="367"/>
      <c r="AA3763" s="367"/>
      <c r="AB3763" s="367"/>
      <c r="AC3763" s="367"/>
      <c r="AD3763" s="367"/>
      <c r="AE3763" s="367"/>
      <c r="AF3763" s="367"/>
      <c r="AG3763" s="367"/>
      <c r="AH3763" s="367"/>
      <c r="AI3763" s="367"/>
      <c r="AJ3763" s="367"/>
      <c r="AK3763" s="367"/>
      <c r="AL3763" s="367"/>
      <c r="AM3763" s="367"/>
      <c r="AN3763" s="367"/>
      <c r="AO3763" s="367"/>
      <c r="AP3763" s="367"/>
      <c r="AQ3763" s="367"/>
      <c r="AR3763" s="367"/>
      <c r="AS3763" s="367"/>
      <c r="AT3763" s="367"/>
    </row>
    <row r="3764" spans="2:46" ht="13.8">
      <c r="B3764" s="26">
        <v>124.50000000000135</v>
      </c>
      <c r="C3764" s="363">
        <v>259.56286677298419</v>
      </c>
      <c r="D3764" s="367">
        <v>747.00000000000807</v>
      </c>
      <c r="E3764" s="367">
        <v>34744.186046511837</v>
      </c>
      <c r="F3764" s="367">
        <v>-76234.214806771561</v>
      </c>
      <c r="G3764" s="367">
        <v>747.00000000000455</v>
      </c>
      <c r="H3764" s="367">
        <v>186750</v>
      </c>
      <c r="I3764" s="384">
        <v>-931409.82319196034</v>
      </c>
      <c r="J3764" s="367">
        <v>747</v>
      </c>
      <c r="K3764" s="367">
        <v>45272.727272727709</v>
      </c>
      <c r="L3764" s="384">
        <v>277.65321127662293</v>
      </c>
      <c r="M3764" s="367">
        <v>747.00000000000716</v>
      </c>
      <c r="N3764" s="367">
        <v>747</v>
      </c>
      <c r="O3764" s="384">
        <v>-726.90162376794785</v>
      </c>
      <c r="P3764" s="367">
        <v>10.8315</v>
      </c>
      <c r="Q3764" s="367">
        <v>747</v>
      </c>
      <c r="R3764" s="384">
        <v>341.93135743474602</v>
      </c>
      <c r="S3764" s="367">
        <v>10.458</v>
      </c>
      <c r="T3764" s="367">
        <v>25758.620689654934</v>
      </c>
      <c r="U3764" s="384">
        <v>-13551.884739813569</v>
      </c>
      <c r="V3764" s="367">
        <v>746.99999999999307</v>
      </c>
      <c r="W3764" s="367">
        <v>1244999.9999999993</v>
      </c>
      <c r="X3764" s="384">
        <v>58382.06582976105</v>
      </c>
      <c r="Y3764" s="386">
        <v>746.99999999999955</v>
      </c>
      <c r="Z3764" s="367"/>
      <c r="AA3764" s="367"/>
      <c r="AB3764" s="367"/>
      <c r="AC3764" s="367"/>
      <c r="AD3764" s="367"/>
      <c r="AE3764" s="367"/>
      <c r="AF3764" s="367"/>
      <c r="AG3764" s="367"/>
      <c r="AH3764" s="367"/>
      <c r="AI3764" s="367"/>
      <c r="AJ3764" s="367"/>
      <c r="AK3764" s="367"/>
      <c r="AL3764" s="367"/>
      <c r="AM3764" s="367"/>
      <c r="AN3764" s="367"/>
      <c r="AO3764" s="367"/>
      <c r="AP3764" s="367"/>
      <c r="AQ3764" s="367"/>
      <c r="AR3764" s="367"/>
      <c r="AS3764" s="367"/>
      <c r="AT3764" s="367"/>
    </row>
    <row r="3765" spans="2:46" ht="13.8">
      <c r="B3765" s="26">
        <v>124.66666666666802</v>
      </c>
      <c r="C3765" s="363">
        <v>259.90977291176102</v>
      </c>
      <c r="D3765" s="367">
        <v>748.00000000000807</v>
      </c>
      <c r="E3765" s="367">
        <v>34790.697674418814</v>
      </c>
      <c r="F3765" s="367">
        <v>-76454.549500623063</v>
      </c>
      <c r="G3765" s="367">
        <v>748.00000000000455</v>
      </c>
      <c r="H3765" s="367">
        <v>187000</v>
      </c>
      <c r="I3765" s="384">
        <v>-934049.19361010019</v>
      </c>
      <c r="J3765" s="367">
        <v>748</v>
      </c>
      <c r="K3765" s="367">
        <v>45333.333333333772</v>
      </c>
      <c r="L3765" s="384">
        <v>187.48636186675031</v>
      </c>
      <c r="M3765" s="367">
        <v>748.00000000000728</v>
      </c>
      <c r="N3765" s="367">
        <v>748</v>
      </c>
      <c r="O3765" s="384">
        <v>-729.34029632184024</v>
      </c>
      <c r="P3765" s="367">
        <v>10.846</v>
      </c>
      <c r="Q3765" s="367">
        <v>748</v>
      </c>
      <c r="R3765" s="384">
        <v>341.69740851697105</v>
      </c>
      <c r="S3765" s="367">
        <v>10.472</v>
      </c>
      <c r="T3765" s="367">
        <v>25793.103448275622</v>
      </c>
      <c r="U3765" s="384">
        <v>-13661.802933326066</v>
      </c>
      <c r="V3765" s="367">
        <v>747.99999999999295</v>
      </c>
      <c r="W3765" s="367">
        <v>1246666.666666666</v>
      </c>
      <c r="X3765" s="384">
        <v>58456.808382294643</v>
      </c>
      <c r="Y3765" s="386">
        <v>747.99999999999955</v>
      </c>
      <c r="Z3765" s="367"/>
      <c r="AA3765" s="367"/>
      <c r="AB3765" s="367"/>
      <c r="AC3765" s="367"/>
      <c r="AD3765" s="367"/>
      <c r="AE3765" s="367"/>
      <c r="AF3765" s="367"/>
      <c r="AG3765" s="367"/>
      <c r="AH3765" s="367"/>
      <c r="AI3765" s="367"/>
      <c r="AJ3765" s="367"/>
      <c r="AK3765" s="367"/>
      <c r="AL3765" s="367"/>
      <c r="AM3765" s="367"/>
      <c r="AN3765" s="367"/>
      <c r="AO3765" s="367"/>
      <c r="AP3765" s="367"/>
      <c r="AQ3765" s="367"/>
      <c r="AR3765" s="367"/>
      <c r="AS3765" s="367"/>
      <c r="AT3765" s="367"/>
    </row>
    <row r="3766" spans="2:46" ht="13.8">
      <c r="B3766" s="26">
        <v>124.83333333333469</v>
      </c>
      <c r="C3766" s="363">
        <v>260.25667753294846</v>
      </c>
      <c r="D3766" s="367">
        <v>749.00000000000819</v>
      </c>
      <c r="E3766" s="367">
        <v>34837.209302325791</v>
      </c>
      <c r="F3766" s="367">
        <v>-76675.200453455196</v>
      </c>
      <c r="G3766" s="367">
        <v>749.00000000000455</v>
      </c>
      <c r="H3766" s="367">
        <v>187250</v>
      </c>
      <c r="I3766" s="384">
        <v>-936692.28729878797</v>
      </c>
      <c r="J3766" s="367">
        <v>749</v>
      </c>
      <c r="K3766" s="367">
        <v>45393.939393939836</v>
      </c>
      <c r="L3766" s="384">
        <v>97.077430797915369</v>
      </c>
      <c r="M3766" s="367">
        <v>749.00000000000728</v>
      </c>
      <c r="N3766" s="367">
        <v>749</v>
      </c>
      <c r="O3766" s="384">
        <v>-731.78288753351535</v>
      </c>
      <c r="P3766" s="367">
        <v>10.8605</v>
      </c>
      <c r="Q3766" s="367">
        <v>749</v>
      </c>
      <c r="R3766" s="384">
        <v>341.4616101650995</v>
      </c>
      <c r="S3766" s="367">
        <v>10.486000000000001</v>
      </c>
      <c r="T3766" s="367">
        <v>25827.586206896311</v>
      </c>
      <c r="U3766" s="384">
        <v>-13771.966518407755</v>
      </c>
      <c r="V3766" s="367">
        <v>748.99999999999295</v>
      </c>
      <c r="W3766" s="367">
        <v>1248333.3333333328</v>
      </c>
      <c r="X3766" s="384">
        <v>58531.541809631963</v>
      </c>
      <c r="Y3766" s="386">
        <v>748.99999999999966</v>
      </c>
      <c r="Z3766" s="367"/>
      <c r="AA3766" s="367"/>
      <c r="AB3766" s="367"/>
      <c r="AC3766" s="367"/>
      <c r="AD3766" s="367"/>
      <c r="AE3766" s="367"/>
      <c r="AF3766" s="367"/>
      <c r="AG3766" s="367"/>
      <c r="AH3766" s="367"/>
      <c r="AI3766" s="367"/>
      <c r="AJ3766" s="367"/>
      <c r="AK3766" s="367"/>
      <c r="AL3766" s="367"/>
      <c r="AM3766" s="367"/>
      <c r="AN3766" s="367"/>
      <c r="AO3766" s="367"/>
      <c r="AP3766" s="367"/>
      <c r="AQ3766" s="367"/>
      <c r="AR3766" s="367"/>
      <c r="AS3766" s="367"/>
      <c r="AT3766" s="367"/>
    </row>
    <row r="3767" spans="2:46" ht="13.8">
      <c r="B3767" s="26">
        <v>125.00000000000136</v>
      </c>
      <c r="C3767" s="363">
        <v>260.60358063654638</v>
      </c>
      <c r="D3767" s="367">
        <v>750.00000000000819</v>
      </c>
      <c r="E3767" s="367">
        <v>34883.720930232768</v>
      </c>
      <c r="F3767" s="367">
        <v>-76896.167665268003</v>
      </c>
      <c r="G3767" s="367">
        <v>750.00000000000455</v>
      </c>
      <c r="H3767" s="367">
        <v>187500</v>
      </c>
      <c r="I3767" s="384">
        <v>-939339.1042580239</v>
      </c>
      <c r="J3767" s="367">
        <v>750</v>
      </c>
      <c r="K3767" s="367">
        <v>45454.5454545459</v>
      </c>
      <c r="L3767" s="384">
        <v>6.4264180700975153</v>
      </c>
      <c r="M3767" s="367">
        <v>750.00000000000739</v>
      </c>
      <c r="N3767" s="367">
        <v>750</v>
      </c>
      <c r="O3767" s="384">
        <v>-734.22939740297284</v>
      </c>
      <c r="P3767" s="367">
        <v>10.875</v>
      </c>
      <c r="Q3767" s="367">
        <v>750</v>
      </c>
      <c r="R3767" s="384">
        <v>341.22396237913148</v>
      </c>
      <c r="S3767" s="367">
        <v>10.5</v>
      </c>
      <c r="T3767" s="367">
        <v>25862.068965516999</v>
      </c>
      <c r="U3767" s="384">
        <v>-13882.375495058623</v>
      </c>
      <c r="V3767" s="367">
        <v>749.99999999999295</v>
      </c>
      <c r="W3767" s="367">
        <v>1249999.9999999995</v>
      </c>
      <c r="X3767" s="384">
        <v>58606.266111772995</v>
      </c>
      <c r="Y3767" s="386">
        <v>749.99999999999966</v>
      </c>
      <c r="Z3767" s="367"/>
      <c r="AA3767" s="367"/>
      <c r="AB3767" s="367"/>
      <c r="AC3767" s="367"/>
      <c r="AD3767" s="367"/>
      <c r="AE3767" s="367"/>
      <c r="AF3767" s="367"/>
      <c r="AG3767" s="367"/>
      <c r="AH3767" s="367"/>
      <c r="AI3767" s="367"/>
      <c r="AJ3767" s="367"/>
      <c r="AK3767" s="367"/>
      <c r="AL3767" s="367"/>
      <c r="AM3767" s="367"/>
      <c r="AN3767" s="367"/>
      <c r="AO3767" s="367"/>
      <c r="AP3767" s="367"/>
      <c r="AQ3767" s="367"/>
      <c r="AR3767" s="367"/>
      <c r="AS3767" s="367"/>
      <c r="AT3767" s="367"/>
    </row>
    <row r="3768" spans="2:46" ht="13.8">
      <c r="B3768" s="26">
        <v>125.16666666666804</v>
      </c>
      <c r="C3768" s="363">
        <v>260.95048222255485</v>
      </c>
      <c r="D3768" s="367">
        <v>751.00000000000819</v>
      </c>
      <c r="E3768" s="367">
        <v>34930.232558139745</v>
      </c>
      <c r="F3768" s="367">
        <v>-77117.451136061485</v>
      </c>
      <c r="G3768" s="367">
        <v>751.00000000000455</v>
      </c>
      <c r="H3768" s="367">
        <v>187750</v>
      </c>
      <c r="I3768" s="384">
        <v>-941989.64448780753</v>
      </c>
      <c r="J3768" s="367">
        <v>751</v>
      </c>
      <c r="K3768" s="367">
        <v>45515.151515151963</v>
      </c>
      <c r="L3768" s="384">
        <v>-84.466676316682637</v>
      </c>
      <c r="M3768" s="367">
        <v>751.00000000000739</v>
      </c>
      <c r="N3768" s="367">
        <v>751</v>
      </c>
      <c r="O3768" s="384">
        <v>-736.67982593021293</v>
      </c>
      <c r="P3768" s="367">
        <v>10.8895</v>
      </c>
      <c r="Q3768" s="367">
        <v>751</v>
      </c>
      <c r="R3768" s="384">
        <v>340.98446515906699</v>
      </c>
      <c r="S3768" s="367">
        <v>10.513999999999999</v>
      </c>
      <c r="T3768" s="367">
        <v>25896.551724137687</v>
      </c>
      <c r="U3768" s="384">
        <v>-13993.029863278669</v>
      </c>
      <c r="V3768" s="367">
        <v>750.99999999999295</v>
      </c>
      <c r="W3768" s="367">
        <v>1251666.6666666663</v>
      </c>
      <c r="X3768" s="384">
        <v>58680.981288717754</v>
      </c>
      <c r="Y3768" s="386">
        <v>750.99999999999977</v>
      </c>
      <c r="Z3768" s="367"/>
      <c r="AA3768" s="367"/>
      <c r="AB3768" s="367"/>
      <c r="AC3768" s="367"/>
      <c r="AD3768" s="367"/>
      <c r="AE3768" s="367"/>
      <c r="AF3768" s="367"/>
      <c r="AG3768" s="367"/>
      <c r="AH3768" s="367"/>
      <c r="AI3768" s="367"/>
      <c r="AJ3768" s="367"/>
      <c r="AK3768" s="367"/>
      <c r="AL3768" s="367"/>
      <c r="AM3768" s="367"/>
      <c r="AN3768" s="367"/>
      <c r="AO3768" s="367"/>
      <c r="AP3768" s="367"/>
      <c r="AQ3768" s="367"/>
      <c r="AR3768" s="367"/>
      <c r="AS3768" s="367"/>
      <c r="AT3768" s="367"/>
    </row>
    <row r="3769" spans="2:46" ht="13.8">
      <c r="B3769" s="26">
        <v>125.33333333333471</v>
      </c>
      <c r="C3769" s="363">
        <v>261.29738229097387</v>
      </c>
      <c r="D3769" s="367">
        <v>752.00000000000819</v>
      </c>
      <c r="E3769" s="367">
        <v>34976.744186046722</v>
      </c>
      <c r="F3769" s="367">
        <v>-77339.050865835641</v>
      </c>
      <c r="G3769" s="367">
        <v>752.00000000000455</v>
      </c>
      <c r="H3769" s="367">
        <v>188000</v>
      </c>
      <c r="I3769" s="384">
        <v>-944643.90798813966</v>
      </c>
      <c r="J3769" s="367">
        <v>752</v>
      </c>
      <c r="K3769" s="367">
        <v>45575.757575758027</v>
      </c>
      <c r="L3769" s="384">
        <v>-175.60185236244573</v>
      </c>
      <c r="M3769" s="367">
        <v>752.0000000000075</v>
      </c>
      <c r="N3769" s="367">
        <v>752</v>
      </c>
      <c r="O3769" s="384">
        <v>-739.13417311523574</v>
      </c>
      <c r="P3769" s="367">
        <v>10.904</v>
      </c>
      <c r="Q3769" s="367">
        <v>752</v>
      </c>
      <c r="R3769" s="384">
        <v>340.74311850490596</v>
      </c>
      <c r="S3769" s="367">
        <v>10.527999999999999</v>
      </c>
      <c r="T3769" s="367">
        <v>25931.034482758376</v>
      </c>
      <c r="U3769" s="384">
        <v>-14103.929623067894</v>
      </c>
      <c r="V3769" s="367">
        <v>751.99999999999295</v>
      </c>
      <c r="W3769" s="367">
        <v>1253333.333333333</v>
      </c>
      <c r="X3769" s="384">
        <v>58755.687340466226</v>
      </c>
      <c r="Y3769" s="386">
        <v>751.99999999999977</v>
      </c>
      <c r="Z3769" s="367"/>
      <c r="AA3769" s="367"/>
      <c r="AB3769" s="367"/>
      <c r="AC3769" s="367"/>
      <c r="AD3769" s="367"/>
      <c r="AE3769" s="367"/>
      <c r="AF3769" s="367"/>
      <c r="AG3769" s="367"/>
      <c r="AH3769" s="367"/>
      <c r="AI3769" s="367"/>
      <c r="AJ3769" s="367"/>
      <c r="AK3769" s="367"/>
      <c r="AL3769" s="367"/>
      <c r="AM3769" s="367"/>
      <c r="AN3769" s="367"/>
      <c r="AO3769" s="367"/>
      <c r="AP3769" s="367"/>
      <c r="AQ3769" s="367"/>
      <c r="AR3769" s="367"/>
      <c r="AS3769" s="367"/>
      <c r="AT3769" s="367"/>
    </row>
    <row r="3770" spans="2:46" ht="13.8">
      <c r="B3770" s="26">
        <v>125.50000000000138</v>
      </c>
      <c r="C3770" s="363">
        <v>261.64428084180355</v>
      </c>
      <c r="D3770" s="367">
        <v>753.0000000000083</v>
      </c>
      <c r="E3770" s="367">
        <v>35023.2558139537</v>
      </c>
      <c r="F3770" s="367">
        <v>-77560.966854590457</v>
      </c>
      <c r="G3770" s="367">
        <v>753.00000000000455</v>
      </c>
      <c r="H3770" s="367">
        <v>188250</v>
      </c>
      <c r="I3770" s="384">
        <v>-947301.89475901925</v>
      </c>
      <c r="J3770" s="367">
        <v>753</v>
      </c>
      <c r="K3770" s="367">
        <v>45636.363636364091</v>
      </c>
      <c r="L3770" s="384">
        <v>-266.97911006717106</v>
      </c>
      <c r="M3770" s="367">
        <v>753.0000000000075</v>
      </c>
      <c r="N3770" s="367">
        <v>753</v>
      </c>
      <c r="O3770" s="384">
        <v>-741.59243895804116</v>
      </c>
      <c r="P3770" s="367">
        <v>10.9185</v>
      </c>
      <c r="Q3770" s="367">
        <v>753</v>
      </c>
      <c r="R3770" s="384">
        <v>340.49992241664842</v>
      </c>
      <c r="S3770" s="367">
        <v>10.542</v>
      </c>
      <c r="T3770" s="367">
        <v>25965.517241379064</v>
      </c>
      <c r="U3770" s="384">
        <v>-14215.074774426301</v>
      </c>
      <c r="V3770" s="367">
        <v>752.99999999999295</v>
      </c>
      <c r="W3770" s="367">
        <v>1254999.9999999998</v>
      </c>
      <c r="X3770" s="384">
        <v>58830.384267018402</v>
      </c>
      <c r="Y3770" s="386">
        <v>752.99999999999977</v>
      </c>
      <c r="Z3770" s="367"/>
      <c r="AA3770" s="367"/>
      <c r="AB3770" s="367"/>
      <c r="AC3770" s="367"/>
      <c r="AD3770" s="367"/>
      <c r="AE3770" s="367"/>
      <c r="AF3770" s="367"/>
      <c r="AG3770" s="367"/>
      <c r="AH3770" s="367"/>
      <c r="AI3770" s="367"/>
      <c r="AJ3770" s="367"/>
      <c r="AK3770" s="367"/>
      <c r="AL3770" s="367"/>
      <c r="AM3770" s="367"/>
      <c r="AN3770" s="367"/>
      <c r="AO3770" s="367"/>
      <c r="AP3770" s="367"/>
      <c r="AQ3770" s="367"/>
      <c r="AR3770" s="367"/>
      <c r="AS3770" s="367"/>
      <c r="AT3770" s="367"/>
    </row>
    <row r="3771" spans="2:46" ht="13.8">
      <c r="B3771" s="26">
        <v>125.66666666666805</v>
      </c>
      <c r="C3771" s="363">
        <v>261.9911778750436</v>
      </c>
      <c r="D3771" s="367">
        <v>754.0000000000083</v>
      </c>
      <c r="E3771" s="367">
        <v>35069.767441860677</v>
      </c>
      <c r="F3771" s="367">
        <v>-77783.199102325918</v>
      </c>
      <c r="G3771" s="367">
        <v>754.00000000000455</v>
      </c>
      <c r="H3771" s="367">
        <v>188500</v>
      </c>
      <c r="I3771" s="384">
        <v>-949963.60480044724</v>
      </c>
      <c r="J3771" s="367">
        <v>754</v>
      </c>
      <c r="K3771" s="367">
        <v>45696.969696970154</v>
      </c>
      <c r="L3771" s="384">
        <v>-358.59844943086904</v>
      </c>
      <c r="M3771" s="367">
        <v>754.0000000000075</v>
      </c>
      <c r="N3771" s="367">
        <v>754</v>
      </c>
      <c r="O3771" s="384">
        <v>-744.05462345862918</v>
      </c>
      <c r="P3771" s="367">
        <v>10.933</v>
      </c>
      <c r="Q3771" s="367">
        <v>754</v>
      </c>
      <c r="R3771" s="384">
        <v>340.25487689429434</v>
      </c>
      <c r="S3771" s="367">
        <v>10.555999999999999</v>
      </c>
      <c r="T3771" s="367">
        <v>25999.999999999753</v>
      </c>
      <c r="U3771" s="384">
        <v>-14326.46531735387</v>
      </c>
      <c r="V3771" s="367">
        <v>753.99999999999284</v>
      </c>
      <c r="W3771" s="367">
        <v>1256666.6666666665</v>
      </c>
      <c r="X3771" s="384">
        <v>58905.072068374313</v>
      </c>
      <c r="Y3771" s="386">
        <v>753.99999999999989</v>
      </c>
      <c r="Z3771" s="367"/>
      <c r="AA3771" s="367"/>
      <c r="AB3771" s="367"/>
      <c r="AC3771" s="367"/>
      <c r="AD3771" s="367"/>
      <c r="AE3771" s="367"/>
      <c r="AF3771" s="367"/>
      <c r="AG3771" s="367"/>
      <c r="AH3771" s="367"/>
      <c r="AI3771" s="367"/>
      <c r="AJ3771" s="367"/>
      <c r="AK3771" s="367"/>
      <c r="AL3771" s="367"/>
      <c r="AM3771" s="367"/>
      <c r="AN3771" s="367"/>
      <c r="AO3771" s="367"/>
      <c r="AP3771" s="367"/>
      <c r="AQ3771" s="367"/>
      <c r="AR3771" s="367"/>
      <c r="AS3771" s="367"/>
      <c r="AT3771" s="367"/>
    </row>
    <row r="3772" spans="2:46" ht="13.8">
      <c r="B3772" s="26">
        <v>125.83333333333472</v>
      </c>
      <c r="C3772" s="363">
        <v>262.33807339069432</v>
      </c>
      <c r="D3772" s="367">
        <v>755.0000000000083</v>
      </c>
      <c r="E3772" s="367">
        <v>35116.279069767654</v>
      </c>
      <c r="F3772" s="367">
        <v>-78005.747609042068</v>
      </c>
      <c r="G3772" s="367">
        <v>755.00000000000455</v>
      </c>
      <c r="H3772" s="367">
        <v>188750</v>
      </c>
      <c r="I3772" s="384">
        <v>-952629.03811242292</v>
      </c>
      <c r="J3772" s="367">
        <v>755</v>
      </c>
      <c r="K3772" s="367">
        <v>45757.575757576218</v>
      </c>
      <c r="L3772" s="384">
        <v>-450.45987045355002</v>
      </c>
      <c r="M3772" s="367">
        <v>755.00000000000762</v>
      </c>
      <c r="N3772" s="367">
        <v>755</v>
      </c>
      <c r="O3772" s="384">
        <v>-746.52072661699981</v>
      </c>
      <c r="P3772" s="367">
        <v>10.9475</v>
      </c>
      <c r="Q3772" s="367">
        <v>755</v>
      </c>
      <c r="R3772" s="384">
        <v>340.00798193784385</v>
      </c>
      <c r="S3772" s="367">
        <v>10.57</v>
      </c>
      <c r="T3772" s="367">
        <v>26034.482758620441</v>
      </c>
      <c r="U3772" s="384">
        <v>-14438.10125185063</v>
      </c>
      <c r="V3772" s="367">
        <v>754.99999999999284</v>
      </c>
      <c r="W3772" s="367">
        <v>1258333.3333333333</v>
      </c>
      <c r="X3772" s="384">
        <v>58979.750744533929</v>
      </c>
      <c r="Y3772" s="386">
        <v>754.99999999999989</v>
      </c>
      <c r="Z3772" s="367"/>
      <c r="AA3772" s="367"/>
      <c r="AB3772" s="367"/>
      <c r="AC3772" s="367"/>
      <c r="AD3772" s="367"/>
      <c r="AE3772" s="367"/>
      <c r="AF3772" s="367"/>
      <c r="AG3772" s="367"/>
      <c r="AH3772" s="367"/>
      <c r="AI3772" s="367"/>
      <c r="AJ3772" s="367"/>
      <c r="AK3772" s="367"/>
      <c r="AL3772" s="367"/>
      <c r="AM3772" s="367"/>
      <c r="AN3772" s="367"/>
      <c r="AO3772" s="367"/>
      <c r="AP3772" s="367"/>
      <c r="AQ3772" s="367"/>
      <c r="AR3772" s="367"/>
      <c r="AS3772" s="367"/>
      <c r="AT3772" s="367"/>
    </row>
    <row r="3773" spans="2:46" ht="13.8">
      <c r="B3773" s="26">
        <v>126.00000000000139</v>
      </c>
      <c r="C3773" s="363">
        <v>262.68496738875547</v>
      </c>
      <c r="D3773" s="367">
        <v>756.0000000000083</v>
      </c>
      <c r="E3773" s="367">
        <v>35162.790697674631</v>
      </c>
      <c r="F3773" s="367">
        <v>-78228.612374738863</v>
      </c>
      <c r="G3773" s="367">
        <v>756.00000000000455</v>
      </c>
      <c r="H3773" s="367">
        <v>189000</v>
      </c>
      <c r="I3773" s="384">
        <v>-955298.19469494687</v>
      </c>
      <c r="J3773" s="367">
        <v>756</v>
      </c>
      <c r="K3773" s="367">
        <v>45818.181818182282</v>
      </c>
      <c r="L3773" s="384">
        <v>-542.56337313519305</v>
      </c>
      <c r="M3773" s="367">
        <v>756.00000000000762</v>
      </c>
      <c r="N3773" s="367">
        <v>756</v>
      </c>
      <c r="O3773" s="384">
        <v>-748.99074843315304</v>
      </c>
      <c r="P3773" s="367">
        <v>10.962</v>
      </c>
      <c r="Q3773" s="367">
        <v>756</v>
      </c>
      <c r="R3773" s="384">
        <v>339.75923754729683</v>
      </c>
      <c r="S3773" s="367">
        <v>10.584</v>
      </c>
      <c r="T3773" s="367">
        <v>26068.965517241129</v>
      </c>
      <c r="U3773" s="384">
        <v>-14549.982577916571</v>
      </c>
      <c r="V3773" s="367">
        <v>755.99999999999284</v>
      </c>
      <c r="W3773" s="367">
        <v>1260000</v>
      </c>
      <c r="X3773" s="384">
        <v>59054.420295497264</v>
      </c>
      <c r="Y3773" s="386">
        <v>756</v>
      </c>
      <c r="Z3773" s="367"/>
      <c r="AA3773" s="367"/>
      <c r="AB3773" s="367"/>
      <c r="AC3773" s="367"/>
      <c r="AD3773" s="367"/>
      <c r="AE3773" s="367"/>
      <c r="AF3773" s="367"/>
      <c r="AG3773" s="367"/>
      <c r="AH3773" s="367"/>
      <c r="AI3773" s="367"/>
      <c r="AJ3773" s="367"/>
      <c r="AK3773" s="367"/>
      <c r="AL3773" s="367"/>
      <c r="AM3773" s="367"/>
      <c r="AN3773" s="367"/>
      <c r="AO3773" s="367"/>
      <c r="AP3773" s="367"/>
      <c r="AQ3773" s="367"/>
      <c r="AR3773" s="367"/>
      <c r="AS3773" s="367"/>
      <c r="AT3773" s="367"/>
    </row>
    <row r="3774" spans="2:46" ht="13.8">
      <c r="B3774" s="26">
        <v>126.16666666666806</v>
      </c>
      <c r="C3774" s="363">
        <v>263.03185986922733</v>
      </c>
      <c r="D3774" s="367">
        <v>757.00000000000841</v>
      </c>
      <c r="E3774" s="367">
        <v>35209.302325581608</v>
      </c>
      <c r="F3774" s="367">
        <v>-78451.793399416347</v>
      </c>
      <c r="G3774" s="367">
        <v>757.00000000000455</v>
      </c>
      <c r="H3774" s="367">
        <v>189250</v>
      </c>
      <c r="I3774" s="384">
        <v>-957971.07454801863</v>
      </c>
      <c r="J3774" s="367">
        <v>757</v>
      </c>
      <c r="K3774" s="367">
        <v>45878.787878788346</v>
      </c>
      <c r="L3774" s="384">
        <v>-634.90895747581942</v>
      </c>
      <c r="M3774" s="367">
        <v>757.00000000000773</v>
      </c>
      <c r="N3774" s="367">
        <v>757</v>
      </c>
      <c r="O3774" s="384">
        <v>-751.46468890708888</v>
      </c>
      <c r="P3774" s="367">
        <v>10.9765</v>
      </c>
      <c r="Q3774" s="367">
        <v>757</v>
      </c>
      <c r="R3774" s="384">
        <v>339.50864372265329</v>
      </c>
      <c r="S3774" s="367">
        <v>10.597999999999999</v>
      </c>
      <c r="T3774" s="367">
        <v>26103.448275861818</v>
      </c>
      <c r="U3774" s="384">
        <v>-14662.109295551678</v>
      </c>
      <c r="V3774" s="367">
        <v>756.99999999999272</v>
      </c>
      <c r="W3774" s="367">
        <v>1261666.6666666667</v>
      </c>
      <c r="X3774" s="384">
        <v>59129.080721264319</v>
      </c>
      <c r="Y3774" s="386">
        <v>757</v>
      </c>
      <c r="Z3774" s="367"/>
      <c r="AA3774" s="367"/>
      <c r="AB3774" s="367"/>
      <c r="AC3774" s="367"/>
      <c r="AD3774" s="367"/>
      <c r="AE3774" s="367"/>
      <c r="AF3774" s="367"/>
      <c r="AG3774" s="367"/>
      <c r="AH3774" s="367"/>
      <c r="AI3774" s="367"/>
      <c r="AJ3774" s="367"/>
      <c r="AK3774" s="367"/>
      <c r="AL3774" s="367"/>
      <c r="AM3774" s="367"/>
      <c r="AN3774" s="367"/>
      <c r="AO3774" s="367"/>
      <c r="AP3774" s="367"/>
      <c r="AQ3774" s="367"/>
      <c r="AR3774" s="367"/>
      <c r="AS3774" s="367"/>
      <c r="AT3774" s="367"/>
    </row>
    <row r="3775" spans="2:46" ht="13.8">
      <c r="B3775" s="26">
        <v>126.33333333333474</v>
      </c>
      <c r="C3775" s="363">
        <v>263.37875083210957</v>
      </c>
      <c r="D3775" s="367">
        <v>758.00000000000841</v>
      </c>
      <c r="E3775" s="367">
        <v>35255.813953488585</v>
      </c>
      <c r="F3775" s="367">
        <v>-78675.290683074476</v>
      </c>
      <c r="G3775" s="367">
        <v>758.00000000000455</v>
      </c>
      <c r="H3775" s="367">
        <v>189500</v>
      </c>
      <c r="I3775" s="384">
        <v>-960647.67767163855</v>
      </c>
      <c r="J3775" s="367">
        <v>758</v>
      </c>
      <c r="K3775" s="367">
        <v>45939.393939394409</v>
      </c>
      <c r="L3775" s="384">
        <v>-727.49662347540766</v>
      </c>
      <c r="M3775" s="367">
        <v>758.00000000000773</v>
      </c>
      <c r="N3775" s="367">
        <v>758</v>
      </c>
      <c r="O3775" s="384">
        <v>-753.94254803880767</v>
      </c>
      <c r="P3775" s="367">
        <v>10.991000000000001</v>
      </c>
      <c r="Q3775" s="367">
        <v>758</v>
      </c>
      <c r="R3775" s="384">
        <v>339.25620046391316</v>
      </c>
      <c r="S3775" s="367">
        <v>10.612</v>
      </c>
      <c r="T3775" s="367">
        <v>26137.931034482506</v>
      </c>
      <c r="U3775" s="384">
        <v>-14774.481404755976</v>
      </c>
      <c r="V3775" s="367">
        <v>757.99999999999272</v>
      </c>
      <c r="W3775" s="367">
        <v>1263333.3333333335</v>
      </c>
      <c r="X3775" s="384">
        <v>59203.73202183508</v>
      </c>
      <c r="Y3775" s="386">
        <v>758</v>
      </c>
      <c r="Z3775" s="367"/>
      <c r="AA3775" s="367"/>
      <c r="AB3775" s="367"/>
      <c r="AC3775" s="367"/>
      <c r="AD3775" s="367"/>
      <c r="AE3775" s="367"/>
      <c r="AF3775" s="367"/>
      <c r="AG3775" s="367"/>
      <c r="AH3775" s="367"/>
      <c r="AI3775" s="367"/>
      <c r="AJ3775" s="367"/>
      <c r="AK3775" s="367"/>
      <c r="AL3775" s="367"/>
      <c r="AM3775" s="367"/>
      <c r="AN3775" s="367"/>
      <c r="AO3775" s="367"/>
      <c r="AP3775" s="367"/>
      <c r="AQ3775" s="367"/>
      <c r="AR3775" s="367"/>
      <c r="AS3775" s="367"/>
      <c r="AT3775" s="367"/>
    </row>
    <row r="3776" spans="2:46" ht="13.8">
      <c r="B3776" s="26">
        <v>126.50000000000141</v>
      </c>
      <c r="C3776" s="363">
        <v>263.72564027740248</v>
      </c>
      <c r="D3776" s="367">
        <v>759.00000000000841</v>
      </c>
      <c r="E3776" s="367">
        <v>35302.325581395562</v>
      </c>
      <c r="F3776" s="367">
        <v>-78899.104225713279</v>
      </c>
      <c r="G3776" s="367">
        <v>759.00000000000455</v>
      </c>
      <c r="H3776" s="367">
        <v>189750</v>
      </c>
      <c r="I3776" s="384">
        <v>-963328.00406580628</v>
      </c>
      <c r="J3776" s="367">
        <v>759</v>
      </c>
      <c r="K3776" s="367">
        <v>46000.000000000473</v>
      </c>
      <c r="L3776" s="384">
        <v>-820.32637113397914</v>
      </c>
      <c r="M3776" s="367">
        <v>759.00000000000784</v>
      </c>
      <c r="N3776" s="367">
        <v>759</v>
      </c>
      <c r="O3776" s="384">
        <v>-756.4243258283085</v>
      </c>
      <c r="P3776" s="367">
        <v>11.0055</v>
      </c>
      <c r="Q3776" s="367">
        <v>759</v>
      </c>
      <c r="R3776" s="384">
        <v>339.00190777107667</v>
      </c>
      <c r="S3776" s="367">
        <v>10.625999999999999</v>
      </c>
      <c r="T3776" s="367">
        <v>26172.413793103195</v>
      </c>
      <c r="U3776" s="384">
        <v>-14887.098905529452</v>
      </c>
      <c r="V3776" s="367">
        <v>758.99999999999272</v>
      </c>
      <c r="W3776" s="367">
        <v>1265000.0000000002</v>
      </c>
      <c r="X3776" s="384">
        <v>59278.374197209574</v>
      </c>
      <c r="Y3776" s="386">
        <v>759.00000000000011</v>
      </c>
      <c r="Z3776" s="367"/>
      <c r="AA3776" s="367"/>
      <c r="AB3776" s="367"/>
      <c r="AC3776" s="367"/>
      <c r="AD3776" s="367"/>
      <c r="AE3776" s="367"/>
      <c r="AF3776" s="367"/>
      <c r="AG3776" s="367"/>
      <c r="AH3776" s="367"/>
      <c r="AI3776" s="367"/>
      <c r="AJ3776" s="367"/>
      <c r="AK3776" s="367"/>
      <c r="AL3776" s="367"/>
      <c r="AM3776" s="367"/>
      <c r="AN3776" s="367"/>
      <c r="AO3776" s="367"/>
      <c r="AP3776" s="367"/>
      <c r="AQ3776" s="367"/>
      <c r="AR3776" s="367"/>
      <c r="AS3776" s="367"/>
      <c r="AT3776" s="367"/>
    </row>
    <row r="3777" spans="2:46" ht="13.8">
      <c r="B3777" s="26">
        <v>126.66666666666808</v>
      </c>
      <c r="C3777" s="363">
        <v>264.07252820510581</v>
      </c>
      <c r="D3777" s="367">
        <v>760.00000000000841</v>
      </c>
      <c r="E3777" s="367">
        <v>35348.837209302539</v>
      </c>
      <c r="F3777" s="367">
        <v>-79123.234027332772</v>
      </c>
      <c r="G3777" s="367">
        <v>760.00000000000466</v>
      </c>
      <c r="H3777" s="367">
        <v>190000</v>
      </c>
      <c r="I3777" s="384">
        <v>-966012.05373052217</v>
      </c>
      <c r="J3777" s="367">
        <v>760</v>
      </c>
      <c r="K3777" s="367">
        <v>46060.606060606537</v>
      </c>
      <c r="L3777" s="384">
        <v>-913.39820045151282</v>
      </c>
      <c r="M3777" s="367">
        <v>760.00000000000784</v>
      </c>
      <c r="N3777" s="367">
        <v>760</v>
      </c>
      <c r="O3777" s="384">
        <v>-758.91002227559215</v>
      </c>
      <c r="P3777" s="367">
        <v>11.02</v>
      </c>
      <c r="Q3777" s="367">
        <v>760</v>
      </c>
      <c r="R3777" s="384">
        <v>338.7457656441436</v>
      </c>
      <c r="S3777" s="367">
        <v>10.64</v>
      </c>
      <c r="T3777" s="367">
        <v>26206.896551723883</v>
      </c>
      <c r="U3777" s="384">
        <v>-14999.961797872096</v>
      </c>
      <c r="V3777" s="367">
        <v>759.99999999999261</v>
      </c>
      <c r="W3777" s="367">
        <v>1266666.666666667</v>
      </c>
      <c r="X3777" s="384">
        <v>59353.007247387766</v>
      </c>
      <c r="Y3777" s="386">
        <v>760.00000000000011</v>
      </c>
      <c r="Z3777" s="367"/>
      <c r="AA3777" s="367"/>
      <c r="AB3777" s="367"/>
      <c r="AC3777" s="367"/>
      <c r="AD3777" s="367"/>
      <c r="AE3777" s="367"/>
      <c r="AF3777" s="367"/>
      <c r="AG3777" s="367"/>
      <c r="AH3777" s="367"/>
      <c r="AI3777" s="367"/>
      <c r="AJ3777" s="367"/>
      <c r="AK3777" s="367"/>
      <c r="AL3777" s="367"/>
      <c r="AM3777" s="367"/>
      <c r="AN3777" s="367"/>
      <c r="AO3777" s="367"/>
      <c r="AP3777" s="367"/>
      <c r="AQ3777" s="367"/>
      <c r="AR3777" s="367"/>
      <c r="AS3777" s="367"/>
      <c r="AT3777" s="367"/>
    </row>
    <row r="3778" spans="2:46" ht="13.8">
      <c r="B3778" s="26">
        <v>126.83333333333475</v>
      </c>
      <c r="C3778" s="363">
        <v>264.41941461521981</v>
      </c>
      <c r="D3778" s="367">
        <v>761.00000000000853</v>
      </c>
      <c r="E3778" s="367">
        <v>35395.348837209516</v>
      </c>
      <c r="F3778" s="367">
        <v>-79347.680087932909</v>
      </c>
      <c r="G3778" s="367">
        <v>761.00000000000466</v>
      </c>
      <c r="H3778" s="367">
        <v>190250</v>
      </c>
      <c r="I3778" s="384">
        <v>-968699.82666578586</v>
      </c>
      <c r="J3778" s="367">
        <v>761</v>
      </c>
      <c r="K3778" s="367">
        <v>46121.2121212126</v>
      </c>
      <c r="L3778" s="384">
        <v>-1006.7121114280295</v>
      </c>
      <c r="M3778" s="367">
        <v>761.00000000000796</v>
      </c>
      <c r="N3778" s="367">
        <v>761</v>
      </c>
      <c r="O3778" s="384">
        <v>-761.39963738065876</v>
      </c>
      <c r="P3778" s="367">
        <v>11.034500000000001</v>
      </c>
      <c r="Q3778" s="367">
        <v>761</v>
      </c>
      <c r="R3778" s="384">
        <v>338.48777408311406</v>
      </c>
      <c r="S3778" s="367">
        <v>10.654</v>
      </c>
      <c r="T3778" s="367">
        <v>26241.379310344571</v>
      </c>
      <c r="U3778" s="384">
        <v>-15113.070081783932</v>
      </c>
      <c r="V3778" s="367">
        <v>760.99999999999261</v>
      </c>
      <c r="W3778" s="367">
        <v>1268333.3333333337</v>
      </c>
      <c r="X3778" s="384">
        <v>59427.631172369693</v>
      </c>
      <c r="Y3778" s="386">
        <v>761.00000000000023</v>
      </c>
      <c r="Z3778" s="367"/>
      <c r="AA3778" s="367"/>
      <c r="AB3778" s="367"/>
      <c r="AC3778" s="367"/>
      <c r="AD3778" s="367"/>
      <c r="AE3778" s="367"/>
      <c r="AF3778" s="367"/>
      <c r="AG3778" s="367"/>
      <c r="AH3778" s="367"/>
      <c r="AI3778" s="367"/>
      <c r="AJ3778" s="367"/>
      <c r="AK3778" s="367"/>
      <c r="AL3778" s="367"/>
      <c r="AM3778" s="367"/>
      <c r="AN3778" s="367"/>
      <c r="AO3778" s="367"/>
      <c r="AP3778" s="367"/>
      <c r="AQ3778" s="367"/>
      <c r="AR3778" s="367"/>
      <c r="AS3778" s="367"/>
      <c r="AT3778" s="367"/>
    </row>
    <row r="3779" spans="2:46" ht="13.8">
      <c r="B3779" s="26">
        <v>127.00000000000142</v>
      </c>
      <c r="C3779" s="363">
        <v>264.76629950774424</v>
      </c>
      <c r="D3779" s="367">
        <v>762.00000000000853</v>
      </c>
      <c r="E3779" s="367">
        <v>35441.860465116493</v>
      </c>
      <c r="F3779" s="367">
        <v>-79572.442407513692</v>
      </c>
      <c r="G3779" s="367">
        <v>762.00000000000466</v>
      </c>
      <c r="H3779" s="367">
        <v>190500</v>
      </c>
      <c r="I3779" s="384">
        <v>-971391.32287159783</v>
      </c>
      <c r="J3779" s="367">
        <v>762</v>
      </c>
      <c r="K3779" s="367">
        <v>46181.818181818664</v>
      </c>
      <c r="L3779" s="384">
        <v>-1100.2681040635082</v>
      </c>
      <c r="M3779" s="367">
        <v>762.00000000000796</v>
      </c>
      <c r="N3779" s="367">
        <v>762</v>
      </c>
      <c r="O3779" s="384">
        <v>-763.89317114350729</v>
      </c>
      <c r="P3779" s="367">
        <v>11.048999999999999</v>
      </c>
      <c r="Q3779" s="367">
        <v>762</v>
      </c>
      <c r="R3779" s="384">
        <v>338.22793308798799</v>
      </c>
      <c r="S3779" s="367">
        <v>10.668000000000001</v>
      </c>
      <c r="T3779" s="367">
        <v>26275.86206896526</v>
      </c>
      <c r="U3779" s="384">
        <v>-15226.423757264944</v>
      </c>
      <c r="V3779" s="367">
        <v>761.99999999999261</v>
      </c>
      <c r="W3779" s="367">
        <v>1270000.0000000005</v>
      </c>
      <c r="X3779" s="384">
        <v>59502.245972155324</v>
      </c>
      <c r="Y3779" s="386">
        <v>762.00000000000023</v>
      </c>
      <c r="Z3779" s="367"/>
      <c r="AA3779" s="367"/>
      <c r="AB3779" s="367"/>
      <c r="AC3779" s="367"/>
      <c r="AD3779" s="367"/>
      <c r="AE3779" s="367"/>
      <c r="AF3779" s="367"/>
      <c r="AG3779" s="367"/>
      <c r="AH3779" s="367"/>
      <c r="AI3779" s="367"/>
      <c r="AJ3779" s="367"/>
      <c r="AK3779" s="367"/>
      <c r="AL3779" s="367"/>
      <c r="AM3779" s="367"/>
      <c r="AN3779" s="367"/>
      <c r="AO3779" s="367"/>
      <c r="AP3779" s="367"/>
      <c r="AQ3779" s="367"/>
      <c r="AR3779" s="367"/>
      <c r="AS3779" s="367"/>
      <c r="AT3779" s="367"/>
    </row>
    <row r="3780" spans="2:46" ht="13.8">
      <c r="B3780" s="26">
        <v>127.16666666666809</v>
      </c>
      <c r="C3780" s="363">
        <v>265.11318288267933</v>
      </c>
      <c r="D3780" s="367">
        <v>763.00000000000853</v>
      </c>
      <c r="E3780" s="367">
        <v>35488.37209302347</v>
      </c>
      <c r="F3780" s="367">
        <v>-79797.520986075164</v>
      </c>
      <c r="G3780" s="367">
        <v>763.00000000000466</v>
      </c>
      <c r="H3780" s="367">
        <v>190750</v>
      </c>
      <c r="I3780" s="384">
        <v>-974086.5423479575</v>
      </c>
      <c r="J3780" s="367">
        <v>763</v>
      </c>
      <c r="K3780" s="367">
        <v>46242.424242424728</v>
      </c>
      <c r="L3780" s="384">
        <v>-1194.0661783579701</v>
      </c>
      <c r="M3780" s="367">
        <v>763.00000000000807</v>
      </c>
      <c r="N3780" s="367">
        <v>763</v>
      </c>
      <c r="O3780" s="384">
        <v>-766.3906235641391</v>
      </c>
      <c r="P3780" s="367">
        <v>11.063500000000001</v>
      </c>
      <c r="Q3780" s="367">
        <v>763</v>
      </c>
      <c r="R3780" s="384">
        <v>337.96624265876545</v>
      </c>
      <c r="S3780" s="367">
        <v>10.682</v>
      </c>
      <c r="T3780" s="367">
        <v>26310.344827585948</v>
      </c>
      <c r="U3780" s="384">
        <v>-15340.022824315121</v>
      </c>
      <c r="V3780" s="367">
        <v>762.9999999999925</v>
      </c>
      <c r="W3780" s="367">
        <v>1271666.6666666672</v>
      </c>
      <c r="X3780" s="384">
        <v>59576.85164674469</v>
      </c>
      <c r="Y3780" s="386">
        <v>763.00000000000034</v>
      </c>
      <c r="Z3780" s="367"/>
      <c r="AA3780" s="367"/>
      <c r="AB3780" s="367"/>
      <c r="AC3780" s="367"/>
      <c r="AD3780" s="367"/>
      <c r="AE3780" s="367"/>
      <c r="AF3780" s="367"/>
      <c r="AG3780" s="367"/>
      <c r="AH3780" s="367"/>
      <c r="AI3780" s="367"/>
      <c r="AJ3780" s="367"/>
      <c r="AK3780" s="367"/>
      <c r="AL3780" s="367"/>
      <c r="AM3780" s="367"/>
      <c r="AN3780" s="367"/>
      <c r="AO3780" s="367"/>
      <c r="AP3780" s="367"/>
      <c r="AQ3780" s="367"/>
      <c r="AR3780" s="367"/>
      <c r="AS3780" s="367"/>
      <c r="AT3780" s="367"/>
    </row>
    <row r="3781" spans="2:46" ht="13.8">
      <c r="B3781" s="26">
        <v>127.33333333333476</v>
      </c>
      <c r="C3781" s="363">
        <v>265.46006474002485</v>
      </c>
      <c r="D3781" s="367">
        <v>764.00000000000853</v>
      </c>
      <c r="E3781" s="367">
        <v>35534.883720930447</v>
      </c>
      <c r="F3781" s="367">
        <v>-80022.915823617295</v>
      </c>
      <c r="G3781" s="367">
        <v>764.00000000000466</v>
      </c>
      <c r="H3781" s="367">
        <v>191000</v>
      </c>
      <c r="I3781" s="384">
        <v>-976785.48509486543</v>
      </c>
      <c r="J3781" s="367">
        <v>764</v>
      </c>
      <c r="K3781" s="367">
        <v>46303.030303030791</v>
      </c>
      <c r="L3781" s="384">
        <v>-1288.1063343113942</v>
      </c>
      <c r="M3781" s="367">
        <v>764.00000000000807</v>
      </c>
      <c r="N3781" s="367">
        <v>764</v>
      </c>
      <c r="O3781" s="384">
        <v>-768.89199464255285</v>
      </c>
      <c r="P3781" s="367">
        <v>11.077999999999999</v>
      </c>
      <c r="Q3781" s="367">
        <v>764</v>
      </c>
      <c r="R3781" s="384">
        <v>337.70270279544638</v>
      </c>
      <c r="S3781" s="367">
        <v>10.696000000000002</v>
      </c>
      <c r="T3781" s="367">
        <v>26344.827586206637</v>
      </c>
      <c r="U3781" s="384">
        <v>-15453.867282934494</v>
      </c>
      <c r="V3781" s="367">
        <v>763.9999999999925</v>
      </c>
      <c r="W3781" s="367">
        <v>1273333.333333334</v>
      </c>
      <c r="X3781" s="384">
        <v>59651.448196137753</v>
      </c>
      <c r="Y3781" s="386">
        <v>764.00000000000034</v>
      </c>
      <c r="Z3781" s="367"/>
      <c r="AA3781" s="367"/>
      <c r="AB3781" s="367"/>
      <c r="AC3781" s="367"/>
      <c r="AD3781" s="367"/>
      <c r="AE3781" s="367"/>
      <c r="AF3781" s="367"/>
      <c r="AG3781" s="367"/>
      <c r="AH3781" s="367"/>
      <c r="AI3781" s="367"/>
      <c r="AJ3781" s="367"/>
      <c r="AK3781" s="367"/>
      <c r="AL3781" s="367"/>
      <c r="AM3781" s="367"/>
      <c r="AN3781" s="367"/>
      <c r="AO3781" s="367"/>
      <c r="AP3781" s="367"/>
      <c r="AQ3781" s="367"/>
      <c r="AR3781" s="367"/>
      <c r="AS3781" s="367"/>
      <c r="AT3781" s="367"/>
    </row>
    <row r="3782" spans="2:46" ht="13.8">
      <c r="B3782" s="26">
        <v>127.50000000000144</v>
      </c>
      <c r="C3782" s="363">
        <v>265.80694507978103</v>
      </c>
      <c r="D3782" s="367">
        <v>765.00000000000864</v>
      </c>
      <c r="E3782" s="367">
        <v>35581.395348837425</v>
      </c>
      <c r="F3782" s="367">
        <v>-80248.626920140086</v>
      </c>
      <c r="G3782" s="367">
        <v>765.00000000000466</v>
      </c>
      <c r="H3782" s="367">
        <v>191250</v>
      </c>
      <c r="I3782" s="384">
        <v>-979488.15111232107</v>
      </c>
      <c r="J3782" s="367">
        <v>765</v>
      </c>
      <c r="K3782" s="367">
        <v>46363.636363636855</v>
      </c>
      <c r="L3782" s="384">
        <v>-1382.3885719237906</v>
      </c>
      <c r="M3782" s="367">
        <v>765.00000000000807</v>
      </c>
      <c r="N3782" s="367">
        <v>765</v>
      </c>
      <c r="O3782" s="384">
        <v>-771.39728437874953</v>
      </c>
      <c r="P3782" s="367">
        <v>11.092499999999999</v>
      </c>
      <c r="Q3782" s="367">
        <v>765</v>
      </c>
      <c r="R3782" s="384">
        <v>337.4373134980309</v>
      </c>
      <c r="S3782" s="367">
        <v>10.709999999999999</v>
      </c>
      <c r="T3782" s="367">
        <v>26379.310344827325</v>
      </c>
      <c r="U3782" s="384">
        <v>-15567.957133123042</v>
      </c>
      <c r="V3782" s="367">
        <v>764.9999999999925</v>
      </c>
      <c r="W3782" s="367">
        <v>1275000.0000000007</v>
      </c>
      <c r="X3782" s="384">
        <v>59726.035620334536</v>
      </c>
      <c r="Y3782" s="386">
        <v>765.00000000000034</v>
      </c>
      <c r="Z3782" s="367"/>
      <c r="AA3782" s="367"/>
      <c r="AB3782" s="367"/>
      <c r="AC3782" s="367"/>
      <c r="AD3782" s="367"/>
      <c r="AE3782" s="367"/>
      <c r="AF3782" s="367"/>
      <c r="AG3782" s="367"/>
      <c r="AH3782" s="367"/>
      <c r="AI3782" s="367"/>
      <c r="AJ3782" s="367"/>
      <c r="AK3782" s="367"/>
      <c r="AL3782" s="367"/>
      <c r="AM3782" s="367"/>
      <c r="AN3782" s="367"/>
      <c r="AO3782" s="367"/>
      <c r="AP3782" s="367"/>
      <c r="AQ3782" s="367"/>
      <c r="AR3782" s="367"/>
      <c r="AS3782" s="367"/>
      <c r="AT3782" s="367"/>
    </row>
    <row r="3783" spans="2:46" ht="13.8">
      <c r="B3783" s="26">
        <v>127.66666666666811</v>
      </c>
      <c r="C3783" s="363">
        <v>266.15382390194765</v>
      </c>
      <c r="D3783" s="367">
        <v>766.00000000000864</v>
      </c>
      <c r="E3783" s="367">
        <v>35627.906976744402</v>
      </c>
      <c r="F3783" s="367">
        <v>-80474.654275643537</v>
      </c>
      <c r="G3783" s="367">
        <v>766.00000000000466</v>
      </c>
      <c r="H3783" s="367">
        <v>191500</v>
      </c>
      <c r="I3783" s="384">
        <v>-982194.54040032497</v>
      </c>
      <c r="J3783" s="367">
        <v>766</v>
      </c>
      <c r="K3783" s="367">
        <v>46424.242424242919</v>
      </c>
      <c r="L3783" s="384">
        <v>-1476.9128911951707</v>
      </c>
      <c r="M3783" s="367">
        <v>766.00000000000819</v>
      </c>
      <c r="N3783" s="367">
        <v>766</v>
      </c>
      <c r="O3783" s="384">
        <v>-773.90649277272917</v>
      </c>
      <c r="P3783" s="367">
        <v>11.107000000000001</v>
      </c>
      <c r="Q3783" s="367">
        <v>766</v>
      </c>
      <c r="R3783" s="384">
        <v>337.17007476651884</v>
      </c>
      <c r="S3783" s="367">
        <v>10.723999999999998</v>
      </c>
      <c r="T3783" s="367">
        <v>26413.793103448013</v>
      </c>
      <c r="U3783" s="384">
        <v>-15682.292374880755</v>
      </c>
      <c r="V3783" s="367">
        <v>765.99999999999238</v>
      </c>
      <c r="W3783" s="367">
        <v>1276666.6666666674</v>
      </c>
      <c r="X3783" s="384">
        <v>59800.613919335061</v>
      </c>
      <c r="Y3783" s="386">
        <v>766.00000000000045</v>
      </c>
      <c r="Z3783" s="367"/>
      <c r="AA3783" s="367"/>
      <c r="AB3783" s="367"/>
      <c r="AC3783" s="367"/>
      <c r="AD3783" s="367"/>
      <c r="AE3783" s="367"/>
      <c r="AF3783" s="367"/>
      <c r="AG3783" s="367"/>
      <c r="AH3783" s="367"/>
      <c r="AI3783" s="367"/>
      <c r="AJ3783" s="367"/>
      <c r="AK3783" s="367"/>
      <c r="AL3783" s="367"/>
      <c r="AM3783" s="367"/>
      <c r="AN3783" s="367"/>
      <c r="AO3783" s="367"/>
      <c r="AP3783" s="367"/>
      <c r="AQ3783" s="367"/>
      <c r="AR3783" s="367"/>
      <c r="AS3783" s="367"/>
      <c r="AT3783" s="367"/>
    </row>
    <row r="3784" spans="2:46" ht="13.8">
      <c r="B3784" s="26">
        <v>127.83333333333478</v>
      </c>
      <c r="C3784" s="363">
        <v>266.50070120652492</v>
      </c>
      <c r="D3784" s="367">
        <v>767.00000000000864</v>
      </c>
      <c r="E3784" s="367">
        <v>35674.418604651379</v>
      </c>
      <c r="F3784" s="367">
        <v>-80700.997890127663</v>
      </c>
      <c r="G3784" s="367">
        <v>767.00000000000466</v>
      </c>
      <c r="H3784" s="367">
        <v>191750</v>
      </c>
      <c r="I3784" s="384">
        <v>-984904.6529588768</v>
      </c>
      <c r="J3784" s="367">
        <v>767</v>
      </c>
      <c r="K3784" s="367">
        <v>46484.848484848982</v>
      </c>
      <c r="L3784" s="384">
        <v>-1571.6792921255123</v>
      </c>
      <c r="M3784" s="367">
        <v>767.00000000000819</v>
      </c>
      <c r="N3784" s="367">
        <v>767</v>
      </c>
      <c r="O3784" s="384">
        <v>-776.41961982449072</v>
      </c>
      <c r="P3784" s="367">
        <v>11.121499999999999</v>
      </c>
      <c r="Q3784" s="367">
        <v>767</v>
      </c>
      <c r="R3784" s="384">
        <v>336.90098660091024</v>
      </c>
      <c r="S3784" s="367">
        <v>10.738</v>
      </c>
      <c r="T3784" s="367">
        <v>26448.275862068702</v>
      </c>
      <c r="U3784" s="384">
        <v>-15796.873008207664</v>
      </c>
      <c r="V3784" s="367">
        <v>766.99999999999238</v>
      </c>
      <c r="W3784" s="367">
        <v>1278333.3333333342</v>
      </c>
      <c r="X3784" s="384">
        <v>59875.183093139269</v>
      </c>
      <c r="Y3784" s="386">
        <v>767.00000000000045</v>
      </c>
      <c r="Z3784" s="367"/>
      <c r="AA3784" s="367"/>
      <c r="AB3784" s="367"/>
      <c r="AC3784" s="367"/>
      <c r="AD3784" s="367"/>
      <c r="AE3784" s="367"/>
      <c r="AF3784" s="367"/>
      <c r="AG3784" s="367"/>
      <c r="AH3784" s="367"/>
      <c r="AI3784" s="367"/>
      <c r="AJ3784" s="367"/>
      <c r="AK3784" s="367"/>
      <c r="AL3784" s="367"/>
      <c r="AM3784" s="367"/>
      <c r="AN3784" s="367"/>
      <c r="AO3784" s="367"/>
      <c r="AP3784" s="367"/>
      <c r="AQ3784" s="367"/>
      <c r="AR3784" s="367"/>
      <c r="AS3784" s="367"/>
      <c r="AT3784" s="367"/>
    </row>
    <row r="3785" spans="2:46" ht="13.8">
      <c r="B3785" s="26">
        <v>128.00000000000145</v>
      </c>
      <c r="C3785" s="363">
        <v>266.84757699351263</v>
      </c>
      <c r="D3785" s="367">
        <v>768.00000000000864</v>
      </c>
      <c r="E3785" s="367">
        <v>35720.930232558356</v>
      </c>
      <c r="F3785" s="367">
        <v>-80927.657763592448</v>
      </c>
      <c r="G3785" s="367">
        <v>768.00000000000466</v>
      </c>
      <c r="H3785" s="367">
        <v>192000</v>
      </c>
      <c r="I3785" s="384">
        <v>-987618.48878797668</v>
      </c>
      <c r="J3785" s="367">
        <v>768</v>
      </c>
      <c r="K3785" s="367">
        <v>46545.454545455046</v>
      </c>
      <c r="L3785" s="384">
        <v>-1666.6877747148376</v>
      </c>
      <c r="M3785" s="367">
        <v>768.0000000000083</v>
      </c>
      <c r="N3785" s="367">
        <v>768</v>
      </c>
      <c r="O3785" s="384">
        <v>-778.93666553403534</v>
      </c>
      <c r="P3785" s="367">
        <v>11.135999999999999</v>
      </c>
      <c r="Q3785" s="367">
        <v>768</v>
      </c>
      <c r="R3785" s="384">
        <v>336.63004900120512</v>
      </c>
      <c r="S3785" s="367">
        <v>10.751999999999999</v>
      </c>
      <c r="T3785" s="367">
        <v>26482.75862068939</v>
      </c>
      <c r="U3785" s="384">
        <v>-15911.699033103752</v>
      </c>
      <c r="V3785" s="367">
        <v>767.99999999999238</v>
      </c>
      <c r="W3785" s="367">
        <v>1280000.0000000009</v>
      </c>
      <c r="X3785" s="384">
        <v>59949.743141747218</v>
      </c>
      <c r="Y3785" s="386">
        <v>768.00000000000057</v>
      </c>
      <c r="Z3785" s="367"/>
      <c r="AA3785" s="367"/>
      <c r="AB3785" s="367"/>
      <c r="AC3785" s="367"/>
      <c r="AD3785" s="367"/>
      <c r="AE3785" s="367"/>
      <c r="AF3785" s="367"/>
      <c r="AG3785" s="367"/>
      <c r="AH3785" s="367"/>
      <c r="AI3785" s="367"/>
      <c r="AJ3785" s="367"/>
      <c r="AK3785" s="367"/>
      <c r="AL3785" s="367"/>
      <c r="AM3785" s="367"/>
      <c r="AN3785" s="367"/>
      <c r="AO3785" s="367"/>
      <c r="AP3785" s="367"/>
      <c r="AQ3785" s="367"/>
      <c r="AR3785" s="367"/>
      <c r="AS3785" s="367"/>
      <c r="AT3785" s="367"/>
    </row>
    <row r="3786" spans="2:46" ht="13.8">
      <c r="B3786" s="26">
        <v>128.16666666666811</v>
      </c>
      <c r="C3786" s="363">
        <v>267.19445126291095</v>
      </c>
      <c r="D3786" s="367">
        <v>769.00000000000864</v>
      </c>
      <c r="E3786" s="367">
        <v>35767.441860465333</v>
      </c>
      <c r="F3786" s="367">
        <v>-81154.633896037893</v>
      </c>
      <c r="G3786" s="367">
        <v>769.00000000000466</v>
      </c>
      <c r="H3786" s="367">
        <v>192250</v>
      </c>
      <c r="I3786" s="384">
        <v>-990336.04788762436</v>
      </c>
      <c r="J3786" s="367">
        <v>769</v>
      </c>
      <c r="K3786" s="367">
        <v>46606.06060606111</v>
      </c>
      <c r="L3786" s="384">
        <v>-1761.9383389631241</v>
      </c>
      <c r="M3786" s="367">
        <v>769.0000000000083</v>
      </c>
      <c r="N3786" s="367">
        <v>769</v>
      </c>
      <c r="O3786" s="384">
        <v>-781.45762990136279</v>
      </c>
      <c r="P3786" s="367">
        <v>11.150500000000001</v>
      </c>
      <c r="Q3786" s="367">
        <v>769</v>
      </c>
      <c r="R3786" s="384">
        <v>336.35726196740359</v>
      </c>
      <c r="S3786" s="367">
        <v>10.766</v>
      </c>
      <c r="T3786" s="367">
        <v>26517.241379310079</v>
      </c>
      <c r="U3786" s="384">
        <v>-16026.770449569003</v>
      </c>
      <c r="V3786" s="367">
        <v>768.99999999999227</v>
      </c>
      <c r="W3786" s="367">
        <v>1281666.6666666677</v>
      </c>
      <c r="X3786" s="384">
        <v>60024.294065158872</v>
      </c>
      <c r="Y3786" s="386">
        <v>769.00000000000057</v>
      </c>
      <c r="Z3786" s="367"/>
      <c r="AA3786" s="367"/>
      <c r="AB3786" s="367"/>
      <c r="AC3786" s="367"/>
      <c r="AD3786" s="367"/>
      <c r="AE3786" s="367"/>
      <c r="AF3786" s="367"/>
      <c r="AG3786" s="367"/>
      <c r="AH3786" s="367"/>
      <c r="AI3786" s="367"/>
      <c r="AJ3786" s="367"/>
      <c r="AK3786" s="367"/>
      <c r="AL3786" s="367"/>
      <c r="AM3786" s="367"/>
      <c r="AN3786" s="367"/>
      <c r="AO3786" s="367"/>
      <c r="AP3786" s="367"/>
      <c r="AQ3786" s="367"/>
      <c r="AR3786" s="367"/>
      <c r="AS3786" s="367"/>
      <c r="AT3786" s="367"/>
    </row>
    <row r="3787" spans="2:46" ht="13.8">
      <c r="B3787" s="26">
        <v>128.33333333333476</v>
      </c>
      <c r="C3787" s="363">
        <v>267.54132401471969</v>
      </c>
      <c r="D3787" s="367">
        <v>770.00000000000853</v>
      </c>
      <c r="E3787" s="367">
        <v>35813.95348837231</v>
      </c>
      <c r="F3787" s="367">
        <v>-81381.926287464026</v>
      </c>
      <c r="G3787" s="367">
        <v>770.00000000000466</v>
      </c>
      <c r="H3787" s="367">
        <v>192500</v>
      </c>
      <c r="I3787" s="384">
        <v>-993057.33025782031</v>
      </c>
      <c r="J3787" s="367">
        <v>770</v>
      </c>
      <c r="K3787" s="367">
        <v>46666.666666667174</v>
      </c>
      <c r="L3787" s="384">
        <v>-1857.4309848703947</v>
      </c>
      <c r="M3787" s="367">
        <v>770.00000000000841</v>
      </c>
      <c r="N3787" s="367">
        <v>770</v>
      </c>
      <c r="O3787" s="384">
        <v>-783.98251292647217</v>
      </c>
      <c r="P3787" s="367">
        <v>11.164999999999999</v>
      </c>
      <c r="Q3787" s="367">
        <v>770</v>
      </c>
      <c r="R3787" s="384">
        <v>336.08262549950553</v>
      </c>
      <c r="S3787" s="367">
        <v>10.78</v>
      </c>
      <c r="T3787" s="367">
        <v>26551.724137930767</v>
      </c>
      <c r="U3787" s="384">
        <v>-16142.087257603445</v>
      </c>
      <c r="V3787" s="367">
        <v>769.99999999999227</v>
      </c>
      <c r="W3787" s="367">
        <v>1283333.3333333344</v>
      </c>
      <c r="X3787" s="384">
        <v>60098.835863374239</v>
      </c>
      <c r="Y3787" s="386">
        <v>770.00000000000057</v>
      </c>
      <c r="Z3787" s="367"/>
      <c r="AA3787" s="367"/>
      <c r="AB3787" s="367"/>
      <c r="AC3787" s="367"/>
      <c r="AD3787" s="367"/>
      <c r="AE3787" s="367"/>
      <c r="AF3787" s="367"/>
      <c r="AG3787" s="367"/>
      <c r="AH3787" s="367"/>
      <c r="AI3787" s="367"/>
      <c r="AJ3787" s="367"/>
      <c r="AK3787" s="367"/>
      <c r="AL3787" s="367"/>
      <c r="AM3787" s="367"/>
      <c r="AN3787" s="367"/>
      <c r="AO3787" s="367"/>
      <c r="AP3787" s="367"/>
      <c r="AQ3787" s="367"/>
      <c r="AR3787" s="367"/>
      <c r="AS3787" s="367"/>
      <c r="AT3787" s="367"/>
    </row>
    <row r="3788" spans="2:46" ht="13.8">
      <c r="B3788" s="26">
        <v>128.50000000000142</v>
      </c>
      <c r="C3788" s="363">
        <v>267.8881952489391</v>
      </c>
      <c r="D3788" s="367">
        <v>771.00000000000853</v>
      </c>
      <c r="E3788" s="367">
        <v>35860.465116279287</v>
      </c>
      <c r="F3788" s="367">
        <v>-81609.53493787082</v>
      </c>
      <c r="G3788" s="367">
        <v>771.00000000000466</v>
      </c>
      <c r="H3788" s="367">
        <v>192750</v>
      </c>
      <c r="I3788" s="384">
        <v>-995782.33589856396</v>
      </c>
      <c r="J3788" s="367">
        <v>771</v>
      </c>
      <c r="K3788" s="367">
        <v>46727.272727273237</v>
      </c>
      <c r="L3788" s="384">
        <v>-1953.1657124366268</v>
      </c>
      <c r="M3788" s="367">
        <v>771.00000000000841</v>
      </c>
      <c r="N3788" s="367">
        <v>771</v>
      </c>
      <c r="O3788" s="384">
        <v>-786.51131460936483</v>
      </c>
      <c r="P3788" s="367">
        <v>11.179500000000001</v>
      </c>
      <c r="Q3788" s="367">
        <v>771</v>
      </c>
      <c r="R3788" s="384">
        <v>335.80613959751093</v>
      </c>
      <c r="S3788" s="367">
        <v>10.794</v>
      </c>
      <c r="T3788" s="367">
        <v>26586.206896551455</v>
      </c>
      <c r="U3788" s="384">
        <v>-16257.649457207068</v>
      </c>
      <c r="V3788" s="367">
        <v>770.99999999999227</v>
      </c>
      <c r="W3788" s="367">
        <v>1285000.0000000012</v>
      </c>
      <c r="X3788" s="384">
        <v>60173.36853639334</v>
      </c>
      <c r="Y3788" s="386">
        <v>771.00000000000068</v>
      </c>
      <c r="Z3788" s="367"/>
      <c r="AA3788" s="367"/>
      <c r="AB3788" s="367"/>
      <c r="AC3788" s="367"/>
      <c r="AD3788" s="367"/>
      <c r="AE3788" s="367"/>
      <c r="AF3788" s="367"/>
      <c r="AG3788" s="367"/>
      <c r="AH3788" s="367"/>
      <c r="AI3788" s="367"/>
      <c r="AJ3788" s="367"/>
      <c r="AK3788" s="367"/>
      <c r="AL3788" s="367"/>
      <c r="AM3788" s="367"/>
      <c r="AN3788" s="367"/>
      <c r="AO3788" s="367"/>
      <c r="AP3788" s="367"/>
      <c r="AQ3788" s="367"/>
      <c r="AR3788" s="367"/>
      <c r="AS3788" s="367"/>
      <c r="AT3788" s="367"/>
    </row>
    <row r="3789" spans="2:46" ht="13.8">
      <c r="B3789" s="26">
        <v>128.66666666666808</v>
      </c>
      <c r="C3789" s="363">
        <v>268.23506496556899</v>
      </c>
      <c r="D3789" s="367">
        <v>772.00000000000841</v>
      </c>
      <c r="E3789" s="367">
        <v>35906.976744186264</v>
      </c>
      <c r="F3789" s="367">
        <v>-81837.459847258258</v>
      </c>
      <c r="G3789" s="367">
        <v>772.00000000000466</v>
      </c>
      <c r="H3789" s="367">
        <v>193000</v>
      </c>
      <c r="I3789" s="384">
        <v>-998511.06480985577</v>
      </c>
      <c r="J3789" s="367">
        <v>772</v>
      </c>
      <c r="K3789" s="367">
        <v>46787.878787879301</v>
      </c>
      <c r="L3789" s="384">
        <v>-2049.1425216618427</v>
      </c>
      <c r="M3789" s="367">
        <v>772.00000000000853</v>
      </c>
      <c r="N3789" s="367">
        <v>772</v>
      </c>
      <c r="O3789" s="384">
        <v>-789.04403495003987</v>
      </c>
      <c r="P3789" s="367">
        <v>11.194000000000001</v>
      </c>
      <c r="Q3789" s="367">
        <v>772</v>
      </c>
      <c r="R3789" s="384">
        <v>335.52780426141987</v>
      </c>
      <c r="S3789" s="367">
        <v>10.808</v>
      </c>
      <c r="T3789" s="367">
        <v>26620.689655172144</v>
      </c>
      <c r="U3789" s="384">
        <v>-16373.457048379856</v>
      </c>
      <c r="V3789" s="367">
        <v>771.99999999999216</v>
      </c>
      <c r="W3789" s="367">
        <v>1286666.6666666679</v>
      </c>
      <c r="X3789" s="384">
        <v>60247.892084216146</v>
      </c>
      <c r="Y3789" s="386">
        <v>772.00000000000068</v>
      </c>
      <c r="Z3789" s="367"/>
      <c r="AA3789" s="367"/>
      <c r="AB3789" s="367"/>
      <c r="AC3789" s="367"/>
      <c r="AD3789" s="367"/>
      <c r="AE3789" s="367"/>
      <c r="AF3789" s="367"/>
      <c r="AG3789" s="367"/>
      <c r="AH3789" s="367"/>
      <c r="AI3789" s="367"/>
      <c r="AJ3789" s="367"/>
      <c r="AK3789" s="367"/>
      <c r="AL3789" s="367"/>
      <c r="AM3789" s="367"/>
      <c r="AN3789" s="367"/>
      <c r="AO3789" s="367"/>
      <c r="AP3789" s="367"/>
      <c r="AQ3789" s="367"/>
      <c r="AR3789" s="367"/>
      <c r="AS3789" s="367"/>
      <c r="AT3789" s="367"/>
    </row>
    <row r="3790" spans="2:46" ht="13.8">
      <c r="B3790" s="26">
        <v>128.83333333333474</v>
      </c>
      <c r="C3790" s="363">
        <v>268.5819331646095</v>
      </c>
      <c r="D3790" s="367">
        <v>773.00000000000841</v>
      </c>
      <c r="E3790" s="367">
        <v>35953.488372093241</v>
      </c>
      <c r="F3790" s="367">
        <v>-82065.701015626386</v>
      </c>
      <c r="G3790" s="367">
        <v>773.00000000000466</v>
      </c>
      <c r="H3790" s="367">
        <v>193250</v>
      </c>
      <c r="I3790" s="384">
        <v>-1001243.5169916955</v>
      </c>
      <c r="J3790" s="367">
        <v>773</v>
      </c>
      <c r="K3790" s="367">
        <v>46848.484848485365</v>
      </c>
      <c r="L3790" s="384">
        <v>-2145.3614125460199</v>
      </c>
      <c r="M3790" s="367">
        <v>773.00000000000853</v>
      </c>
      <c r="N3790" s="367">
        <v>773</v>
      </c>
      <c r="O3790" s="384">
        <v>-791.58067394849718</v>
      </c>
      <c r="P3790" s="367">
        <v>11.208499999999999</v>
      </c>
      <c r="Q3790" s="367">
        <v>773</v>
      </c>
      <c r="R3790" s="384">
        <v>335.24761949123234</v>
      </c>
      <c r="S3790" s="367">
        <v>10.821999999999999</v>
      </c>
      <c r="T3790" s="367">
        <v>26655.172413792832</v>
      </c>
      <c r="U3790" s="384">
        <v>-16489.510031121834</v>
      </c>
      <c r="V3790" s="367">
        <v>772.99999999999216</v>
      </c>
      <c r="W3790" s="367">
        <v>1288333.3333333347</v>
      </c>
      <c r="X3790" s="384">
        <v>60322.406506842664</v>
      </c>
      <c r="Y3790" s="386">
        <v>773.0000000000008</v>
      </c>
      <c r="Z3790" s="367"/>
      <c r="AA3790" s="367"/>
      <c r="AB3790" s="367"/>
      <c r="AC3790" s="367"/>
      <c r="AD3790" s="367"/>
      <c r="AE3790" s="367"/>
      <c r="AF3790" s="367"/>
      <c r="AG3790" s="367"/>
      <c r="AH3790" s="367"/>
      <c r="AI3790" s="367"/>
      <c r="AJ3790" s="367"/>
      <c r="AK3790" s="367"/>
      <c r="AL3790" s="367"/>
      <c r="AM3790" s="367"/>
      <c r="AN3790" s="367"/>
      <c r="AO3790" s="367"/>
      <c r="AP3790" s="367"/>
      <c r="AQ3790" s="367"/>
      <c r="AR3790" s="367"/>
      <c r="AS3790" s="367"/>
      <c r="AT3790" s="367"/>
    </row>
    <row r="3791" spans="2:46" ht="13.8">
      <c r="B3791" s="26">
        <v>129.00000000000139</v>
      </c>
      <c r="C3791" s="363">
        <v>268.92879984606049</v>
      </c>
      <c r="D3791" s="367">
        <v>774.0000000000083</v>
      </c>
      <c r="E3791" s="367">
        <v>36000.000000000218</v>
      </c>
      <c r="F3791" s="367">
        <v>-82294.258442975159</v>
      </c>
      <c r="G3791" s="367">
        <v>774.00000000000466</v>
      </c>
      <c r="H3791" s="367">
        <v>193500</v>
      </c>
      <c r="I3791" s="384">
        <v>-1003979.692444083</v>
      </c>
      <c r="J3791" s="367">
        <v>773.99999999999989</v>
      </c>
      <c r="K3791" s="367">
        <v>46909.090909091428</v>
      </c>
      <c r="L3791" s="384">
        <v>-2241.8223850891804</v>
      </c>
      <c r="M3791" s="367">
        <v>774.00000000000864</v>
      </c>
      <c r="N3791" s="367">
        <v>774</v>
      </c>
      <c r="O3791" s="384">
        <v>-794.12123160473777</v>
      </c>
      <c r="P3791" s="367">
        <v>11.223000000000001</v>
      </c>
      <c r="Q3791" s="367">
        <v>774</v>
      </c>
      <c r="R3791" s="384">
        <v>334.96558528694817</v>
      </c>
      <c r="S3791" s="367">
        <v>10.836</v>
      </c>
      <c r="T3791" s="367">
        <v>26689.655172413521</v>
      </c>
      <c r="U3791" s="384">
        <v>-16605.808405432992</v>
      </c>
      <c r="V3791" s="367">
        <v>773.99999999999216</v>
      </c>
      <c r="W3791" s="367">
        <v>1290000.0000000014</v>
      </c>
      <c r="X3791" s="384">
        <v>60396.911804272902</v>
      </c>
      <c r="Y3791" s="386">
        <v>774.0000000000008</v>
      </c>
      <c r="Z3791" s="367"/>
      <c r="AA3791" s="367"/>
      <c r="AB3791" s="367"/>
      <c r="AC3791" s="367"/>
      <c r="AD3791" s="367"/>
      <c r="AE3791" s="367"/>
      <c r="AF3791" s="367"/>
      <c r="AG3791" s="367"/>
      <c r="AH3791" s="367"/>
      <c r="AI3791" s="367"/>
      <c r="AJ3791" s="367"/>
      <c r="AK3791" s="367"/>
      <c r="AL3791" s="367"/>
      <c r="AM3791" s="367"/>
      <c r="AN3791" s="367"/>
      <c r="AO3791" s="367"/>
      <c r="AP3791" s="367"/>
      <c r="AQ3791" s="367"/>
      <c r="AR3791" s="367"/>
      <c r="AS3791" s="367"/>
      <c r="AT3791" s="367"/>
    </row>
    <row r="3792" spans="2:46" ht="13.8">
      <c r="B3792" s="26">
        <v>129.16666666666805</v>
      </c>
      <c r="C3792" s="363">
        <v>269.27566500992202</v>
      </c>
      <c r="D3792" s="367">
        <v>775.0000000000083</v>
      </c>
      <c r="E3792" s="367">
        <v>36046.511627907195</v>
      </c>
      <c r="F3792" s="367">
        <v>-82523.132129304591</v>
      </c>
      <c r="G3792" s="367">
        <v>775.00000000000466</v>
      </c>
      <c r="H3792" s="367">
        <v>193750</v>
      </c>
      <c r="I3792" s="384">
        <v>-1006719.591167019</v>
      </c>
      <c r="J3792" s="367">
        <v>774.99999999999989</v>
      </c>
      <c r="K3792" s="367">
        <v>46969.696969697492</v>
      </c>
      <c r="L3792" s="384">
        <v>-2338.525439291303</v>
      </c>
      <c r="M3792" s="367">
        <v>775.00000000000864</v>
      </c>
      <c r="N3792" s="367">
        <v>775</v>
      </c>
      <c r="O3792" s="384">
        <v>-796.66570791876029</v>
      </c>
      <c r="P3792" s="367">
        <v>11.237499999999999</v>
      </c>
      <c r="Q3792" s="367">
        <v>775</v>
      </c>
      <c r="R3792" s="384">
        <v>334.68170164856758</v>
      </c>
      <c r="S3792" s="367">
        <v>10.85</v>
      </c>
      <c r="T3792" s="367">
        <v>26724.137931034209</v>
      </c>
      <c r="U3792" s="384">
        <v>-16722.35217131332</v>
      </c>
      <c r="V3792" s="367">
        <v>774.99999999999204</v>
      </c>
      <c r="W3792" s="367">
        <v>1291666.6666666681</v>
      </c>
      <c r="X3792" s="384">
        <v>60471.407976506853</v>
      </c>
      <c r="Y3792" s="386">
        <v>775.0000000000008</v>
      </c>
      <c r="Z3792" s="367"/>
      <c r="AA3792" s="367"/>
      <c r="AB3792" s="367"/>
      <c r="AC3792" s="367"/>
      <c r="AD3792" s="367"/>
      <c r="AE3792" s="367"/>
      <c r="AF3792" s="367"/>
      <c r="AG3792" s="367"/>
      <c r="AH3792" s="367"/>
      <c r="AI3792" s="367"/>
      <c r="AJ3792" s="367"/>
      <c r="AK3792" s="367"/>
      <c r="AL3792" s="367"/>
      <c r="AM3792" s="367"/>
      <c r="AN3792" s="367"/>
      <c r="AO3792" s="367"/>
      <c r="AP3792" s="367"/>
      <c r="AQ3792" s="367"/>
      <c r="AR3792" s="367"/>
      <c r="AS3792" s="367"/>
      <c r="AT3792" s="367"/>
    </row>
    <row r="3793" spans="2:46" ht="13.8">
      <c r="B3793" s="26">
        <v>129.33333333333471</v>
      </c>
      <c r="C3793" s="363">
        <v>269.62252865619416</v>
      </c>
      <c r="D3793" s="367">
        <v>776.00000000000819</v>
      </c>
      <c r="E3793" s="367">
        <v>36093.023255814172</v>
      </c>
      <c r="F3793" s="367">
        <v>-82752.322074614713</v>
      </c>
      <c r="G3793" s="367">
        <v>776.00000000000466</v>
      </c>
      <c r="H3793" s="367">
        <v>194000</v>
      </c>
      <c r="I3793" s="384">
        <v>-1009463.2131605026</v>
      </c>
      <c r="J3793" s="367">
        <v>775.99999999999989</v>
      </c>
      <c r="K3793" s="367">
        <v>47030.303030303556</v>
      </c>
      <c r="L3793" s="384">
        <v>-2435.4705751523979</v>
      </c>
      <c r="M3793" s="367">
        <v>776.00000000000864</v>
      </c>
      <c r="N3793" s="367">
        <v>776</v>
      </c>
      <c r="O3793" s="384">
        <v>-799.21410289056598</v>
      </c>
      <c r="P3793" s="367">
        <v>11.252000000000001</v>
      </c>
      <c r="Q3793" s="367">
        <v>776</v>
      </c>
      <c r="R3793" s="384">
        <v>334.39596857609052</v>
      </c>
      <c r="S3793" s="367">
        <v>10.864000000000001</v>
      </c>
      <c r="T3793" s="367">
        <v>26758.620689654897</v>
      </c>
      <c r="U3793" s="384">
        <v>-16839.141328762835</v>
      </c>
      <c r="V3793" s="367">
        <v>775.99999999999204</v>
      </c>
      <c r="W3793" s="367">
        <v>1293333.3333333349</v>
      </c>
      <c r="X3793" s="384">
        <v>60545.895023544537</v>
      </c>
      <c r="Y3793" s="386">
        <v>776.00000000000091</v>
      </c>
      <c r="Z3793" s="367"/>
      <c r="AA3793" s="367"/>
      <c r="AB3793" s="367"/>
      <c r="AC3793" s="367"/>
      <c r="AD3793" s="367"/>
      <c r="AE3793" s="367"/>
      <c r="AF3793" s="367"/>
      <c r="AG3793" s="367"/>
      <c r="AH3793" s="367"/>
      <c r="AI3793" s="367"/>
      <c r="AJ3793" s="367"/>
      <c r="AK3793" s="367"/>
      <c r="AL3793" s="367"/>
      <c r="AM3793" s="367"/>
      <c r="AN3793" s="367"/>
      <c r="AO3793" s="367"/>
      <c r="AP3793" s="367"/>
      <c r="AQ3793" s="367"/>
      <c r="AR3793" s="367"/>
      <c r="AS3793" s="367"/>
      <c r="AT3793" s="367"/>
    </row>
    <row r="3794" spans="2:46" ht="13.8">
      <c r="B3794" s="26">
        <v>129.50000000000136</v>
      </c>
      <c r="C3794" s="363">
        <v>269.96939078487674</v>
      </c>
      <c r="D3794" s="367">
        <v>777.00000000000819</v>
      </c>
      <c r="E3794" s="367">
        <v>36139.53488372115</v>
      </c>
      <c r="F3794" s="367">
        <v>-82981.828278905508</v>
      </c>
      <c r="G3794" s="367">
        <v>777.00000000000477</v>
      </c>
      <c r="H3794" s="367">
        <v>194250</v>
      </c>
      <c r="I3794" s="384">
        <v>-1012210.5584245344</v>
      </c>
      <c r="J3794" s="367">
        <v>776.99999999999989</v>
      </c>
      <c r="K3794" s="367">
        <v>47090.909090909619</v>
      </c>
      <c r="L3794" s="384">
        <v>-2532.6577926724767</v>
      </c>
      <c r="M3794" s="367">
        <v>777.00000000000875</v>
      </c>
      <c r="N3794" s="367">
        <v>777</v>
      </c>
      <c r="O3794" s="384">
        <v>-801.76641652015394</v>
      </c>
      <c r="P3794" s="367">
        <v>11.266500000000001</v>
      </c>
      <c r="Q3794" s="367">
        <v>777</v>
      </c>
      <c r="R3794" s="384">
        <v>334.10838606951694</v>
      </c>
      <c r="S3794" s="367">
        <v>10.878</v>
      </c>
      <c r="T3794" s="367">
        <v>26793.103448275586</v>
      </c>
      <c r="U3794" s="384">
        <v>-16956.17587778153</v>
      </c>
      <c r="V3794" s="367">
        <v>776.99999999999204</v>
      </c>
      <c r="W3794" s="367">
        <v>1295000.0000000016</v>
      </c>
      <c r="X3794" s="384">
        <v>60620.37294538592</v>
      </c>
      <c r="Y3794" s="386">
        <v>777.00000000000091</v>
      </c>
      <c r="Z3794" s="367"/>
      <c r="AA3794" s="367"/>
      <c r="AB3794" s="367"/>
      <c r="AC3794" s="367"/>
      <c r="AD3794" s="367"/>
      <c r="AE3794" s="367"/>
      <c r="AF3794" s="367"/>
      <c r="AG3794" s="367"/>
      <c r="AH3794" s="367"/>
      <c r="AI3794" s="367"/>
      <c r="AJ3794" s="367"/>
      <c r="AK3794" s="367"/>
      <c r="AL3794" s="367"/>
      <c r="AM3794" s="367"/>
      <c r="AN3794" s="367"/>
      <c r="AO3794" s="367"/>
      <c r="AP3794" s="367"/>
      <c r="AQ3794" s="367"/>
      <c r="AR3794" s="367"/>
      <c r="AS3794" s="367"/>
      <c r="AT3794" s="367"/>
    </row>
    <row r="3795" spans="2:46" ht="13.8">
      <c r="B3795" s="26">
        <v>129.66666666666802</v>
      </c>
      <c r="C3795" s="363">
        <v>270.31625139596997</v>
      </c>
      <c r="D3795" s="367">
        <v>778.00000000000819</v>
      </c>
      <c r="E3795" s="367">
        <v>36186.046511628127</v>
      </c>
      <c r="F3795" s="367">
        <v>-83211.650742176949</v>
      </c>
      <c r="G3795" s="367">
        <v>778.00000000000477</v>
      </c>
      <c r="H3795" s="367">
        <v>194500</v>
      </c>
      <c r="I3795" s="384">
        <v>-1014961.6269591142</v>
      </c>
      <c r="J3795" s="367">
        <v>777.99999999999989</v>
      </c>
      <c r="K3795" s="367">
        <v>47151.515151515683</v>
      </c>
      <c r="L3795" s="384">
        <v>-2630.0870918515175</v>
      </c>
      <c r="M3795" s="367">
        <v>778.00000000000875</v>
      </c>
      <c r="N3795" s="367">
        <v>778</v>
      </c>
      <c r="O3795" s="384">
        <v>-804.32264880752416</v>
      </c>
      <c r="P3795" s="367">
        <v>11.280999999999999</v>
      </c>
      <c r="Q3795" s="367">
        <v>778</v>
      </c>
      <c r="R3795" s="384">
        <v>333.81895412884683</v>
      </c>
      <c r="S3795" s="367">
        <v>10.892000000000001</v>
      </c>
      <c r="T3795" s="367">
        <v>26827.586206896274</v>
      </c>
      <c r="U3795" s="384">
        <v>-17073.455818369388</v>
      </c>
      <c r="V3795" s="367">
        <v>777.99999999999193</v>
      </c>
      <c r="W3795" s="367">
        <v>1296666.6666666684</v>
      </c>
      <c r="X3795" s="384">
        <v>60694.841742031043</v>
      </c>
      <c r="Y3795" s="386">
        <v>778.00000000000102</v>
      </c>
      <c r="Z3795" s="367"/>
      <c r="AA3795" s="367"/>
      <c r="AB3795" s="367"/>
      <c r="AC3795" s="367"/>
      <c r="AD3795" s="367"/>
      <c r="AE3795" s="367"/>
      <c r="AF3795" s="367"/>
      <c r="AG3795" s="367"/>
      <c r="AH3795" s="367"/>
      <c r="AI3795" s="367"/>
      <c r="AJ3795" s="367"/>
      <c r="AK3795" s="367"/>
      <c r="AL3795" s="367"/>
      <c r="AM3795" s="367"/>
      <c r="AN3795" s="367"/>
      <c r="AO3795" s="367"/>
      <c r="AP3795" s="367"/>
      <c r="AQ3795" s="367"/>
      <c r="AR3795" s="367"/>
      <c r="AS3795" s="367"/>
      <c r="AT3795" s="367"/>
    </row>
    <row r="3796" spans="2:46" ht="13.8">
      <c r="B3796" s="26">
        <v>129.83333333333468</v>
      </c>
      <c r="C3796" s="363">
        <v>270.66311048947369</v>
      </c>
      <c r="D3796" s="367">
        <v>779.00000000000819</v>
      </c>
      <c r="E3796" s="367">
        <v>36232.558139535104</v>
      </c>
      <c r="F3796" s="367">
        <v>-83441.789464429065</v>
      </c>
      <c r="G3796" s="367">
        <v>779.00000000000477</v>
      </c>
      <c r="H3796" s="367">
        <v>194750</v>
      </c>
      <c r="I3796" s="384">
        <v>-1017716.4187642419</v>
      </c>
      <c r="J3796" s="367">
        <v>778.99999999999989</v>
      </c>
      <c r="K3796" s="367">
        <v>47212.121212121747</v>
      </c>
      <c r="L3796" s="384">
        <v>-2727.7584726895411</v>
      </c>
      <c r="M3796" s="367">
        <v>779.00000000000887</v>
      </c>
      <c r="N3796" s="367">
        <v>779</v>
      </c>
      <c r="O3796" s="384">
        <v>-806.88279975267778</v>
      </c>
      <c r="P3796" s="367">
        <v>11.295500000000001</v>
      </c>
      <c r="Q3796" s="367">
        <v>779</v>
      </c>
      <c r="R3796" s="384">
        <v>333.5276727540803</v>
      </c>
      <c r="S3796" s="367">
        <v>10.905999999999999</v>
      </c>
      <c r="T3796" s="367">
        <v>26862.068965516963</v>
      </c>
      <c r="U3796" s="384">
        <v>-17190.981150526444</v>
      </c>
      <c r="V3796" s="367">
        <v>778.99999999999193</v>
      </c>
      <c r="W3796" s="367">
        <v>1298333.3333333351</v>
      </c>
      <c r="X3796" s="384">
        <v>60769.301413479865</v>
      </c>
      <c r="Y3796" s="386">
        <v>779.00000000000102</v>
      </c>
      <c r="Z3796" s="367"/>
      <c r="AA3796" s="367"/>
      <c r="AB3796" s="367"/>
      <c r="AC3796" s="367"/>
      <c r="AD3796" s="367"/>
      <c r="AE3796" s="367"/>
      <c r="AF3796" s="367"/>
      <c r="AG3796" s="367"/>
      <c r="AH3796" s="367"/>
      <c r="AI3796" s="367"/>
      <c r="AJ3796" s="367"/>
      <c r="AK3796" s="367"/>
      <c r="AL3796" s="367"/>
      <c r="AM3796" s="367"/>
      <c r="AN3796" s="367"/>
      <c r="AO3796" s="367"/>
      <c r="AP3796" s="367"/>
      <c r="AQ3796" s="367"/>
      <c r="AR3796" s="367"/>
      <c r="AS3796" s="367"/>
      <c r="AT3796" s="367"/>
    </row>
    <row r="3797" spans="2:46" ht="13.8">
      <c r="B3797" s="26">
        <v>130.00000000000134</v>
      </c>
      <c r="C3797" s="363">
        <v>271.00996806538802</v>
      </c>
      <c r="D3797" s="367">
        <v>780.00000000000807</v>
      </c>
      <c r="E3797" s="367">
        <v>36279.069767442081</v>
      </c>
      <c r="F3797" s="367">
        <v>-83672.244445661825</v>
      </c>
      <c r="G3797" s="367">
        <v>780.00000000000477</v>
      </c>
      <c r="H3797" s="367">
        <v>195000</v>
      </c>
      <c r="I3797" s="384">
        <v>-1020474.9338399176</v>
      </c>
      <c r="J3797" s="367">
        <v>779.99999999999989</v>
      </c>
      <c r="K3797" s="367">
        <v>47272.72727272781</v>
      </c>
      <c r="L3797" s="384">
        <v>-2825.6719351865268</v>
      </c>
      <c r="M3797" s="367">
        <v>780.00000000000887</v>
      </c>
      <c r="N3797" s="367">
        <v>780</v>
      </c>
      <c r="O3797" s="384">
        <v>-809.44686935561356</v>
      </c>
      <c r="P3797" s="367">
        <v>11.31</v>
      </c>
      <c r="Q3797" s="367">
        <v>780</v>
      </c>
      <c r="R3797" s="384">
        <v>333.23454194521713</v>
      </c>
      <c r="S3797" s="367">
        <v>10.92</v>
      </c>
      <c r="T3797" s="367">
        <v>26896.551724137651</v>
      </c>
      <c r="U3797" s="384">
        <v>-17308.751874252674</v>
      </c>
      <c r="V3797" s="367">
        <v>779.99999999999193</v>
      </c>
      <c r="W3797" s="367">
        <v>1300000.0000000019</v>
      </c>
      <c r="X3797" s="384">
        <v>60843.751959732414</v>
      </c>
      <c r="Y3797" s="386">
        <v>780.00000000000114</v>
      </c>
      <c r="Z3797" s="367"/>
      <c r="AA3797" s="367"/>
      <c r="AB3797" s="367"/>
      <c r="AC3797" s="367"/>
      <c r="AD3797" s="367"/>
      <c r="AE3797" s="367"/>
      <c r="AF3797" s="367"/>
      <c r="AG3797" s="367"/>
      <c r="AH3797" s="367"/>
      <c r="AI3797" s="367"/>
      <c r="AJ3797" s="367"/>
      <c r="AK3797" s="367"/>
      <c r="AL3797" s="367"/>
      <c r="AM3797" s="367"/>
      <c r="AN3797" s="367"/>
      <c r="AO3797" s="367"/>
      <c r="AP3797" s="367"/>
      <c r="AQ3797" s="367"/>
      <c r="AR3797" s="367"/>
      <c r="AS3797" s="367"/>
      <c r="AT3797" s="367"/>
    </row>
    <row r="3798" spans="2:46" ht="13.8">
      <c r="B3798" s="26">
        <v>130.16666666666799</v>
      </c>
      <c r="C3798" s="363">
        <v>271.35682412371284</v>
      </c>
      <c r="D3798" s="367">
        <v>781.00000000000807</v>
      </c>
      <c r="E3798" s="367">
        <v>36325.581395349058</v>
      </c>
      <c r="F3798" s="367">
        <v>-83903.015685875274</v>
      </c>
      <c r="G3798" s="367">
        <v>781.00000000000477</v>
      </c>
      <c r="H3798" s="367">
        <v>195250</v>
      </c>
      <c r="I3798" s="384">
        <v>-1023237.1721861415</v>
      </c>
      <c r="J3798" s="367">
        <v>780.99999999999989</v>
      </c>
      <c r="K3798" s="367">
        <v>47333.333333333874</v>
      </c>
      <c r="L3798" s="384">
        <v>-2923.8274793424957</v>
      </c>
      <c r="M3798" s="367">
        <v>781.00000000000898</v>
      </c>
      <c r="N3798" s="367">
        <v>781</v>
      </c>
      <c r="O3798" s="384">
        <v>-812.01485761633171</v>
      </c>
      <c r="P3798" s="367">
        <v>11.324499999999999</v>
      </c>
      <c r="Q3798" s="367">
        <v>781</v>
      </c>
      <c r="R3798" s="384">
        <v>332.93956170225755</v>
      </c>
      <c r="S3798" s="367">
        <v>10.933999999999999</v>
      </c>
      <c r="T3798" s="367">
        <v>26931.034482758339</v>
      </c>
      <c r="U3798" s="384">
        <v>-17426.767989548069</v>
      </c>
      <c r="V3798" s="367">
        <v>780.99999999999181</v>
      </c>
      <c r="W3798" s="367">
        <v>1301666.6666666686</v>
      </c>
      <c r="X3798" s="384">
        <v>60918.193380788667</v>
      </c>
      <c r="Y3798" s="386">
        <v>781.00000000000114</v>
      </c>
      <c r="Z3798" s="367"/>
      <c r="AA3798" s="367"/>
      <c r="AB3798" s="367"/>
      <c r="AC3798" s="367"/>
      <c r="AD3798" s="367"/>
      <c r="AE3798" s="367"/>
      <c r="AF3798" s="367"/>
      <c r="AG3798" s="367"/>
      <c r="AH3798" s="367"/>
      <c r="AI3798" s="367"/>
      <c r="AJ3798" s="367"/>
      <c r="AK3798" s="367"/>
      <c r="AL3798" s="367"/>
      <c r="AM3798" s="367"/>
      <c r="AN3798" s="367"/>
      <c r="AO3798" s="367"/>
      <c r="AP3798" s="367"/>
      <c r="AQ3798" s="367"/>
      <c r="AR3798" s="367"/>
      <c r="AS3798" s="367"/>
      <c r="AT3798" s="367"/>
    </row>
    <row r="3799" spans="2:46" ht="13.8">
      <c r="B3799" s="26">
        <v>130.33333333333465</v>
      </c>
      <c r="C3799" s="363">
        <v>271.7036786644482</v>
      </c>
      <c r="D3799" s="367">
        <v>782.00000000000796</v>
      </c>
      <c r="E3799" s="367">
        <v>36372.093023256035</v>
      </c>
      <c r="F3799" s="367">
        <v>-84134.103185069369</v>
      </c>
      <c r="G3799" s="367">
        <v>782.00000000000477</v>
      </c>
      <c r="H3799" s="367">
        <v>195500</v>
      </c>
      <c r="I3799" s="384">
        <v>-1026003.1338029132</v>
      </c>
      <c r="J3799" s="367">
        <v>781.99999999999989</v>
      </c>
      <c r="K3799" s="367">
        <v>47393.939393939938</v>
      </c>
      <c r="L3799" s="384">
        <v>-3022.2251051574267</v>
      </c>
      <c r="M3799" s="367">
        <v>782.00000000000898</v>
      </c>
      <c r="N3799" s="367">
        <v>782</v>
      </c>
      <c r="O3799" s="384">
        <v>-814.58676453483304</v>
      </c>
      <c r="P3799" s="367">
        <v>11.339</v>
      </c>
      <c r="Q3799" s="367">
        <v>782</v>
      </c>
      <c r="R3799" s="384">
        <v>332.64273202520144</v>
      </c>
      <c r="S3799" s="367">
        <v>10.947999999999999</v>
      </c>
      <c r="T3799" s="367">
        <v>26965.517241379028</v>
      </c>
      <c r="U3799" s="384">
        <v>-17545.029496412659</v>
      </c>
      <c r="V3799" s="367">
        <v>781.99999999999181</v>
      </c>
      <c r="W3799" s="367">
        <v>1303333.3333333354</v>
      </c>
      <c r="X3799" s="384">
        <v>60992.62567664864</v>
      </c>
      <c r="Y3799" s="386">
        <v>782.00000000000114</v>
      </c>
      <c r="Z3799" s="367"/>
      <c r="AA3799" s="367"/>
      <c r="AB3799" s="367"/>
      <c r="AC3799" s="367"/>
      <c r="AD3799" s="367"/>
      <c r="AE3799" s="367"/>
      <c r="AF3799" s="367"/>
      <c r="AG3799" s="367"/>
      <c r="AH3799" s="367"/>
      <c r="AI3799" s="367"/>
      <c r="AJ3799" s="367"/>
      <c r="AK3799" s="367"/>
      <c r="AL3799" s="367"/>
      <c r="AM3799" s="367"/>
      <c r="AN3799" s="367"/>
      <c r="AO3799" s="367"/>
      <c r="AP3799" s="367"/>
      <c r="AQ3799" s="367"/>
      <c r="AR3799" s="367"/>
      <c r="AS3799" s="367"/>
      <c r="AT3799" s="367"/>
    </row>
    <row r="3800" spans="2:46" ht="13.8">
      <c r="B3800" s="26">
        <v>130.50000000000131</v>
      </c>
      <c r="C3800" s="363">
        <v>272.05053168759412</v>
      </c>
      <c r="D3800" s="367">
        <v>783.00000000000796</v>
      </c>
      <c r="E3800" s="367">
        <v>36418.604651163012</v>
      </c>
      <c r="F3800" s="367">
        <v>-84365.506943244138</v>
      </c>
      <c r="G3800" s="367">
        <v>783.00000000000477</v>
      </c>
      <c r="H3800" s="367">
        <v>195750</v>
      </c>
      <c r="I3800" s="384">
        <v>-1028772.8186902329</v>
      </c>
      <c r="J3800" s="367">
        <v>782.99999999999989</v>
      </c>
      <c r="K3800" s="367">
        <v>47454.545454546002</v>
      </c>
      <c r="L3800" s="384">
        <v>-3120.8648126313415</v>
      </c>
      <c r="M3800" s="367">
        <v>783.00000000000909</v>
      </c>
      <c r="N3800" s="367">
        <v>783</v>
      </c>
      <c r="O3800" s="384">
        <v>-817.16259011111674</v>
      </c>
      <c r="P3800" s="367">
        <v>11.3535</v>
      </c>
      <c r="Q3800" s="367">
        <v>783</v>
      </c>
      <c r="R3800" s="384">
        <v>332.34405291404886</v>
      </c>
      <c r="S3800" s="367">
        <v>10.962</v>
      </c>
      <c r="T3800" s="367">
        <v>26999.999999999716</v>
      </c>
      <c r="U3800" s="384">
        <v>-17663.536394846422</v>
      </c>
      <c r="V3800" s="367">
        <v>782.99999999999181</v>
      </c>
      <c r="W3800" s="367">
        <v>1305000.0000000021</v>
      </c>
      <c r="X3800" s="384">
        <v>61067.048847312348</v>
      </c>
      <c r="Y3800" s="386">
        <v>783.00000000000125</v>
      </c>
      <c r="Z3800" s="367"/>
      <c r="AA3800" s="367"/>
      <c r="AB3800" s="367"/>
      <c r="AC3800" s="367"/>
      <c r="AD3800" s="367"/>
      <c r="AE3800" s="367"/>
      <c r="AF3800" s="367"/>
      <c r="AG3800" s="367"/>
      <c r="AH3800" s="367"/>
      <c r="AI3800" s="367"/>
      <c r="AJ3800" s="367"/>
      <c r="AK3800" s="367"/>
      <c r="AL3800" s="367"/>
      <c r="AM3800" s="367"/>
      <c r="AN3800" s="367"/>
      <c r="AO3800" s="367"/>
      <c r="AP3800" s="367"/>
      <c r="AQ3800" s="367"/>
      <c r="AR3800" s="367"/>
      <c r="AS3800" s="367"/>
      <c r="AT3800" s="367"/>
    </row>
    <row r="3801" spans="2:46" ht="13.8">
      <c r="B3801" s="26">
        <v>130.66666666666796</v>
      </c>
      <c r="C3801" s="363">
        <v>272.39738319315052</v>
      </c>
      <c r="D3801" s="367">
        <v>784.00000000000784</v>
      </c>
      <c r="E3801" s="367">
        <v>36465.116279069989</v>
      </c>
      <c r="F3801" s="367">
        <v>-84597.226960399581</v>
      </c>
      <c r="G3801" s="367">
        <v>784.00000000000477</v>
      </c>
      <c r="H3801" s="367">
        <v>196000</v>
      </c>
      <c r="I3801" s="384">
        <v>-1031546.2268481008</v>
      </c>
      <c r="J3801" s="367">
        <v>783.99999999999989</v>
      </c>
      <c r="K3801" s="367">
        <v>47515.151515152065</v>
      </c>
      <c r="L3801" s="384">
        <v>-3219.7466017642173</v>
      </c>
      <c r="M3801" s="367">
        <v>784.00000000000909</v>
      </c>
      <c r="N3801" s="367">
        <v>784</v>
      </c>
      <c r="O3801" s="384">
        <v>-819.74233434518294</v>
      </c>
      <c r="P3801" s="367">
        <v>11.368</v>
      </c>
      <c r="Q3801" s="367">
        <v>784</v>
      </c>
      <c r="R3801" s="384">
        <v>332.04352436879975</v>
      </c>
      <c r="S3801" s="367">
        <v>10.975999999999999</v>
      </c>
      <c r="T3801" s="367">
        <v>27034.482758620405</v>
      </c>
      <c r="U3801" s="384">
        <v>-17782.288684849358</v>
      </c>
      <c r="V3801" s="367">
        <v>783.9999999999917</v>
      </c>
      <c r="W3801" s="367">
        <v>1306666.6666666688</v>
      </c>
      <c r="X3801" s="384">
        <v>61141.462892779753</v>
      </c>
      <c r="Y3801" s="386">
        <v>784.00000000000125</v>
      </c>
      <c r="Z3801" s="367"/>
      <c r="AA3801" s="367"/>
      <c r="AB3801" s="367"/>
      <c r="AC3801" s="367"/>
      <c r="AD3801" s="367"/>
      <c r="AE3801" s="367"/>
      <c r="AF3801" s="367"/>
      <c r="AG3801" s="367"/>
      <c r="AH3801" s="367"/>
      <c r="AI3801" s="367"/>
      <c r="AJ3801" s="367"/>
      <c r="AK3801" s="367"/>
      <c r="AL3801" s="367"/>
      <c r="AM3801" s="367"/>
      <c r="AN3801" s="367"/>
      <c r="AO3801" s="367"/>
      <c r="AP3801" s="367"/>
      <c r="AQ3801" s="367"/>
      <c r="AR3801" s="367"/>
      <c r="AS3801" s="367"/>
      <c r="AT3801" s="367"/>
    </row>
    <row r="3802" spans="2:46" ht="13.8">
      <c r="B3802" s="26">
        <v>130.83333333333462</v>
      </c>
      <c r="C3802" s="363">
        <v>272.74423318111747</v>
      </c>
      <c r="D3802" s="367">
        <v>785.00000000000773</v>
      </c>
      <c r="E3802" s="367">
        <v>36511.627906976966</v>
      </c>
      <c r="F3802" s="367">
        <v>-84829.263236535669</v>
      </c>
      <c r="G3802" s="367">
        <v>785.00000000000477</v>
      </c>
      <c r="H3802" s="367">
        <v>196250</v>
      </c>
      <c r="I3802" s="384">
        <v>-1034323.3582765164</v>
      </c>
      <c r="J3802" s="367">
        <v>784.99999999999989</v>
      </c>
      <c r="K3802" s="367">
        <v>47575.757575758129</v>
      </c>
      <c r="L3802" s="384">
        <v>-3318.870472556066</v>
      </c>
      <c r="M3802" s="367">
        <v>785.00000000000909</v>
      </c>
      <c r="N3802" s="367">
        <v>785</v>
      </c>
      <c r="O3802" s="384">
        <v>-822.32599723703186</v>
      </c>
      <c r="P3802" s="367">
        <v>11.3825</v>
      </c>
      <c r="Q3802" s="367">
        <v>785</v>
      </c>
      <c r="R3802" s="384">
        <v>331.74114638945412</v>
      </c>
      <c r="S3802" s="367">
        <v>10.99</v>
      </c>
      <c r="T3802" s="367">
        <v>27068.965517241093</v>
      </c>
      <c r="U3802" s="384">
        <v>-17901.286366421486</v>
      </c>
      <c r="V3802" s="367">
        <v>784.9999999999917</v>
      </c>
      <c r="W3802" s="367">
        <v>1308333.3333333356</v>
      </c>
      <c r="X3802" s="384">
        <v>61215.867813050871</v>
      </c>
      <c r="Y3802" s="386">
        <v>785.00000000000136</v>
      </c>
      <c r="Z3802" s="367"/>
      <c r="AA3802" s="367"/>
      <c r="AB3802" s="367"/>
      <c r="AC3802" s="367"/>
      <c r="AD3802" s="367"/>
      <c r="AE3802" s="367"/>
      <c r="AF3802" s="367"/>
      <c r="AG3802" s="367"/>
      <c r="AH3802" s="367"/>
      <c r="AI3802" s="367"/>
      <c r="AJ3802" s="367"/>
      <c r="AK3802" s="367"/>
      <c r="AL3802" s="367"/>
      <c r="AM3802" s="367"/>
      <c r="AN3802" s="367"/>
      <c r="AO3802" s="367"/>
      <c r="AP3802" s="367"/>
      <c r="AQ3802" s="367"/>
      <c r="AR3802" s="367"/>
      <c r="AS3802" s="367"/>
      <c r="AT3802" s="367"/>
    </row>
    <row r="3803" spans="2:46" ht="13.8">
      <c r="B3803" s="26">
        <v>131.00000000000128</v>
      </c>
      <c r="C3803" s="363">
        <v>273.09108165149507</v>
      </c>
      <c r="D3803" s="367">
        <v>786.00000000000773</v>
      </c>
      <c r="E3803" s="367">
        <v>36558.139534883943</v>
      </c>
      <c r="F3803" s="367">
        <v>-85061.615771652432</v>
      </c>
      <c r="G3803" s="367">
        <v>786.00000000000477</v>
      </c>
      <c r="H3803" s="367">
        <v>196500</v>
      </c>
      <c r="I3803" s="384">
        <v>-1037104.2129754802</v>
      </c>
      <c r="J3803" s="367">
        <v>785.99999999999989</v>
      </c>
      <c r="K3803" s="367">
        <v>47636.363636364193</v>
      </c>
      <c r="L3803" s="384">
        <v>-3418.2364250068981</v>
      </c>
      <c r="M3803" s="367">
        <v>786.00000000000921</v>
      </c>
      <c r="N3803" s="367">
        <v>786</v>
      </c>
      <c r="O3803" s="384">
        <v>-824.91357878666338</v>
      </c>
      <c r="P3803" s="367">
        <v>11.397</v>
      </c>
      <c r="Q3803" s="367">
        <v>786</v>
      </c>
      <c r="R3803" s="384">
        <v>331.43691897601201</v>
      </c>
      <c r="S3803" s="367">
        <v>11.004</v>
      </c>
      <c r="T3803" s="367">
        <v>27103.448275861781</v>
      </c>
      <c r="U3803" s="384">
        <v>-18020.52943956279</v>
      </c>
      <c r="V3803" s="367">
        <v>785.9999999999917</v>
      </c>
      <c r="W3803" s="367">
        <v>1310000.0000000023</v>
      </c>
      <c r="X3803" s="384">
        <v>61290.263608125715</v>
      </c>
      <c r="Y3803" s="386">
        <v>786.00000000000136</v>
      </c>
      <c r="Z3803" s="367"/>
      <c r="AA3803" s="367"/>
      <c r="AB3803" s="367"/>
      <c r="AC3803" s="367"/>
      <c r="AD3803" s="367"/>
      <c r="AE3803" s="367"/>
      <c r="AF3803" s="367"/>
      <c r="AG3803" s="367"/>
      <c r="AH3803" s="367"/>
      <c r="AI3803" s="367"/>
      <c r="AJ3803" s="367"/>
      <c r="AK3803" s="367"/>
      <c r="AL3803" s="367"/>
      <c r="AM3803" s="367"/>
      <c r="AN3803" s="367"/>
      <c r="AO3803" s="367"/>
      <c r="AP3803" s="367"/>
      <c r="AQ3803" s="367"/>
      <c r="AR3803" s="367"/>
      <c r="AS3803" s="367"/>
      <c r="AT3803" s="367"/>
    </row>
    <row r="3804" spans="2:46" ht="13.8">
      <c r="B3804" s="26">
        <v>131.16666666666794</v>
      </c>
      <c r="C3804" s="363">
        <v>273.43792860428312</v>
      </c>
      <c r="D3804" s="367">
        <v>787.00000000000762</v>
      </c>
      <c r="E3804" s="367">
        <v>36604.65116279092</v>
      </c>
      <c r="F3804" s="367">
        <v>-85294.284565749855</v>
      </c>
      <c r="G3804" s="367">
        <v>787.00000000000477</v>
      </c>
      <c r="H3804" s="367">
        <v>196750</v>
      </c>
      <c r="I3804" s="384">
        <v>-1039888.790944992</v>
      </c>
      <c r="J3804" s="367">
        <v>786.99999999999989</v>
      </c>
      <c r="K3804" s="367">
        <v>47696.969696970256</v>
      </c>
      <c r="L3804" s="384">
        <v>-3517.8444591166913</v>
      </c>
      <c r="M3804" s="367">
        <v>787.00000000000921</v>
      </c>
      <c r="N3804" s="367">
        <v>787</v>
      </c>
      <c r="O3804" s="384">
        <v>-827.50507899407739</v>
      </c>
      <c r="P3804" s="367">
        <v>11.4115</v>
      </c>
      <c r="Q3804" s="367">
        <v>787</v>
      </c>
      <c r="R3804" s="384">
        <v>331.13084212847338</v>
      </c>
      <c r="S3804" s="367">
        <v>11.018000000000001</v>
      </c>
      <c r="T3804" s="367">
        <v>27137.93103448247</v>
      </c>
      <c r="U3804" s="384">
        <v>-18140.017904273252</v>
      </c>
      <c r="V3804" s="367">
        <v>786.99999999999159</v>
      </c>
      <c r="W3804" s="367">
        <v>1311666.6666666691</v>
      </c>
      <c r="X3804" s="384">
        <v>61364.650278004272</v>
      </c>
      <c r="Y3804" s="386">
        <v>787.00000000000136</v>
      </c>
      <c r="Z3804" s="367"/>
      <c r="AA3804" s="367"/>
      <c r="AB3804" s="367"/>
      <c r="AC3804" s="367"/>
      <c r="AD3804" s="367"/>
      <c r="AE3804" s="367"/>
      <c r="AF3804" s="367"/>
      <c r="AG3804" s="367"/>
      <c r="AH3804" s="367"/>
      <c r="AI3804" s="367"/>
      <c r="AJ3804" s="367"/>
      <c r="AK3804" s="367"/>
      <c r="AL3804" s="367"/>
      <c r="AM3804" s="367"/>
      <c r="AN3804" s="367"/>
      <c r="AO3804" s="367"/>
      <c r="AP3804" s="367"/>
      <c r="AQ3804" s="367"/>
      <c r="AR3804" s="367"/>
      <c r="AS3804" s="367"/>
      <c r="AT3804" s="367"/>
    </row>
    <row r="3805" spans="2:46" ht="13.8">
      <c r="B3805" s="26">
        <v>131.33333333333459</v>
      </c>
      <c r="C3805" s="363">
        <v>273.78477403948182</v>
      </c>
      <c r="D3805" s="367">
        <v>788.00000000000762</v>
      </c>
      <c r="E3805" s="367">
        <v>36651.162790697897</v>
      </c>
      <c r="F3805" s="367">
        <v>-85527.269618827951</v>
      </c>
      <c r="G3805" s="367">
        <v>788.00000000000477</v>
      </c>
      <c r="H3805" s="367">
        <v>197000</v>
      </c>
      <c r="I3805" s="384">
        <v>-1042677.0921850519</v>
      </c>
      <c r="J3805" s="367">
        <v>787.99999999999989</v>
      </c>
      <c r="K3805" s="367">
        <v>47757.57575757632</v>
      </c>
      <c r="L3805" s="384">
        <v>-3617.6945748854691</v>
      </c>
      <c r="M3805" s="367">
        <v>788.00000000000932</v>
      </c>
      <c r="N3805" s="367">
        <v>788</v>
      </c>
      <c r="O3805" s="384">
        <v>-830.10049785927413</v>
      </c>
      <c r="P3805" s="367">
        <v>11.426</v>
      </c>
      <c r="Q3805" s="367">
        <v>788</v>
      </c>
      <c r="R3805" s="384">
        <v>330.82291584683827</v>
      </c>
      <c r="S3805" s="367">
        <v>11.032</v>
      </c>
      <c r="T3805" s="367">
        <v>27172.413793103158</v>
      </c>
      <c r="U3805" s="384">
        <v>-18259.751760552917</v>
      </c>
      <c r="V3805" s="367">
        <v>787.99999999999159</v>
      </c>
      <c r="W3805" s="367">
        <v>1313333.3333333358</v>
      </c>
      <c r="X3805" s="384">
        <v>61439.027822686556</v>
      </c>
      <c r="Y3805" s="386">
        <v>788.00000000000148</v>
      </c>
      <c r="Z3805" s="367"/>
      <c r="AA3805" s="367"/>
      <c r="AB3805" s="367"/>
      <c r="AC3805" s="367"/>
      <c r="AD3805" s="367"/>
      <c r="AE3805" s="367"/>
      <c r="AF3805" s="367"/>
      <c r="AG3805" s="367"/>
      <c r="AH3805" s="367"/>
      <c r="AI3805" s="367"/>
      <c r="AJ3805" s="367"/>
      <c r="AK3805" s="367"/>
      <c r="AL3805" s="367"/>
      <c r="AM3805" s="367"/>
      <c r="AN3805" s="367"/>
      <c r="AO3805" s="367"/>
      <c r="AP3805" s="367"/>
      <c r="AQ3805" s="367"/>
      <c r="AR3805" s="367"/>
      <c r="AS3805" s="367"/>
      <c r="AT3805" s="367"/>
    </row>
    <row r="3806" spans="2:46" ht="13.8">
      <c r="B3806" s="26">
        <v>131.50000000000125</v>
      </c>
      <c r="C3806" s="363">
        <v>274.13161795709095</v>
      </c>
      <c r="D3806" s="367">
        <v>789.0000000000075</v>
      </c>
      <c r="E3806" s="367">
        <v>36697.674418604875</v>
      </c>
      <c r="F3806" s="367">
        <v>-85760.570930886708</v>
      </c>
      <c r="G3806" s="367">
        <v>789.00000000000477</v>
      </c>
      <c r="H3806" s="367">
        <v>197250</v>
      </c>
      <c r="I3806" s="384">
        <v>-1045469.1166956595</v>
      </c>
      <c r="J3806" s="367">
        <v>788.99999999999989</v>
      </c>
      <c r="K3806" s="367">
        <v>47818.181818182384</v>
      </c>
      <c r="L3806" s="384">
        <v>-3717.7867723132081</v>
      </c>
      <c r="M3806" s="367">
        <v>789.00000000000932</v>
      </c>
      <c r="N3806" s="367">
        <v>789</v>
      </c>
      <c r="O3806" s="384">
        <v>-832.69983538225358</v>
      </c>
      <c r="P3806" s="367">
        <v>11.4405</v>
      </c>
      <c r="Q3806" s="367">
        <v>789</v>
      </c>
      <c r="R3806" s="384">
        <v>330.51314013110664</v>
      </c>
      <c r="S3806" s="367">
        <v>11.045999999999999</v>
      </c>
      <c r="T3806" s="367">
        <v>27206.896551723847</v>
      </c>
      <c r="U3806" s="384">
        <v>-18379.731008401755</v>
      </c>
      <c r="V3806" s="367">
        <v>788.99999999999159</v>
      </c>
      <c r="W3806" s="367">
        <v>1315000.0000000026</v>
      </c>
      <c r="X3806" s="384">
        <v>61513.396242172552</v>
      </c>
      <c r="Y3806" s="386">
        <v>789.00000000000148</v>
      </c>
      <c r="Z3806" s="367"/>
      <c r="AA3806" s="367"/>
      <c r="AB3806" s="367"/>
      <c r="AC3806" s="367"/>
      <c r="AD3806" s="367"/>
      <c r="AE3806" s="367"/>
      <c r="AF3806" s="367"/>
      <c r="AG3806" s="367"/>
      <c r="AH3806" s="367"/>
      <c r="AI3806" s="367"/>
      <c r="AJ3806" s="367"/>
      <c r="AK3806" s="367"/>
      <c r="AL3806" s="367"/>
      <c r="AM3806" s="367"/>
      <c r="AN3806" s="367"/>
      <c r="AO3806" s="367"/>
      <c r="AP3806" s="367"/>
      <c r="AQ3806" s="367"/>
      <c r="AR3806" s="367"/>
      <c r="AS3806" s="367"/>
      <c r="AT3806" s="367"/>
    </row>
    <row r="3807" spans="2:46" ht="13.8">
      <c r="B3807" s="26">
        <v>131.66666666666791</v>
      </c>
      <c r="C3807" s="363">
        <v>274.47846035711075</v>
      </c>
      <c r="D3807" s="367">
        <v>790.0000000000075</v>
      </c>
      <c r="E3807" s="367">
        <v>36744.186046511852</v>
      </c>
      <c r="F3807" s="367">
        <v>-85994.188501926124</v>
      </c>
      <c r="G3807" s="367">
        <v>790.00000000000477</v>
      </c>
      <c r="H3807" s="367">
        <v>197500</v>
      </c>
      <c r="I3807" s="384">
        <v>-1048264.8644768153</v>
      </c>
      <c r="J3807" s="367">
        <v>789.99999999999989</v>
      </c>
      <c r="K3807" s="367">
        <v>47878.787878788447</v>
      </c>
      <c r="L3807" s="384">
        <v>-3818.1210513999308</v>
      </c>
      <c r="M3807" s="367">
        <v>790.00000000000944</v>
      </c>
      <c r="N3807" s="367">
        <v>790</v>
      </c>
      <c r="O3807" s="384">
        <v>-835.30309156301553</v>
      </c>
      <c r="P3807" s="367">
        <v>11.455</v>
      </c>
      <c r="Q3807" s="367">
        <v>790</v>
      </c>
      <c r="R3807" s="384">
        <v>330.20151498127854</v>
      </c>
      <c r="S3807" s="367">
        <v>11.06</v>
      </c>
      <c r="T3807" s="367">
        <v>27241.379310344535</v>
      </c>
      <c r="U3807" s="384">
        <v>-18499.955647819763</v>
      </c>
      <c r="V3807" s="367">
        <v>789.99999999999147</v>
      </c>
      <c r="W3807" s="367">
        <v>1316666.6666666693</v>
      </c>
      <c r="X3807" s="384">
        <v>61587.755536462268</v>
      </c>
      <c r="Y3807" s="386">
        <v>790.00000000000159</v>
      </c>
      <c r="Z3807" s="367"/>
      <c r="AA3807" s="367"/>
      <c r="AB3807" s="367"/>
      <c r="AC3807" s="367"/>
      <c r="AD3807" s="367"/>
      <c r="AE3807" s="367"/>
      <c r="AF3807" s="367"/>
      <c r="AG3807" s="367"/>
      <c r="AH3807" s="367"/>
      <c r="AI3807" s="367"/>
      <c r="AJ3807" s="367"/>
      <c r="AK3807" s="367"/>
      <c r="AL3807" s="367"/>
      <c r="AM3807" s="367"/>
      <c r="AN3807" s="367"/>
      <c r="AO3807" s="367"/>
      <c r="AP3807" s="367"/>
      <c r="AQ3807" s="367"/>
      <c r="AR3807" s="367"/>
      <c r="AS3807" s="367"/>
      <c r="AT3807" s="367"/>
    </row>
    <row r="3808" spans="2:46" ht="13.8">
      <c r="B3808" s="26">
        <v>131.83333333333456</v>
      </c>
      <c r="C3808" s="363">
        <v>274.82530123954092</v>
      </c>
      <c r="D3808" s="367">
        <v>791.00000000000739</v>
      </c>
      <c r="E3808" s="367">
        <v>36790.697674418829</v>
      </c>
      <c r="F3808" s="367">
        <v>-86228.12233194623</v>
      </c>
      <c r="G3808" s="367">
        <v>791.00000000000477</v>
      </c>
      <c r="H3808" s="367">
        <v>197750</v>
      </c>
      <c r="I3808" s="384">
        <v>-1051064.335528519</v>
      </c>
      <c r="J3808" s="367">
        <v>790.99999999999989</v>
      </c>
      <c r="K3808" s="367">
        <v>47939.393939394511</v>
      </c>
      <c r="L3808" s="384">
        <v>-3918.6974121456155</v>
      </c>
      <c r="M3808" s="367">
        <v>791.00000000000944</v>
      </c>
      <c r="N3808" s="367">
        <v>791</v>
      </c>
      <c r="O3808" s="384">
        <v>-837.91026640156008</v>
      </c>
      <c r="P3808" s="367">
        <v>11.4695</v>
      </c>
      <c r="Q3808" s="367">
        <v>791</v>
      </c>
      <c r="R3808" s="384">
        <v>329.88804039735385</v>
      </c>
      <c r="S3808" s="367">
        <v>11.074</v>
      </c>
      <c r="T3808" s="367">
        <v>27275.862068965223</v>
      </c>
      <c r="U3808" s="384">
        <v>-18620.425678806962</v>
      </c>
      <c r="V3808" s="367">
        <v>790.99999999999147</v>
      </c>
      <c r="W3808" s="367">
        <v>1318333.333333336</v>
      </c>
      <c r="X3808" s="384">
        <v>61662.105705555688</v>
      </c>
      <c r="Y3808" s="386">
        <v>791.00000000000159</v>
      </c>
      <c r="Z3808" s="367"/>
      <c r="AA3808" s="367"/>
      <c r="AB3808" s="367"/>
      <c r="AC3808" s="367"/>
      <c r="AD3808" s="367"/>
      <c r="AE3808" s="367"/>
      <c r="AF3808" s="367"/>
      <c r="AG3808" s="367"/>
      <c r="AH3808" s="367"/>
      <c r="AI3808" s="367"/>
      <c r="AJ3808" s="367"/>
      <c r="AK3808" s="367"/>
      <c r="AL3808" s="367"/>
      <c r="AM3808" s="367"/>
      <c r="AN3808" s="367"/>
      <c r="AO3808" s="367"/>
      <c r="AP3808" s="367"/>
      <c r="AQ3808" s="367"/>
      <c r="AR3808" s="367"/>
      <c r="AS3808" s="367"/>
      <c r="AT3808" s="367"/>
    </row>
    <row r="3809" spans="2:46" ht="13.8">
      <c r="B3809" s="26">
        <v>132.00000000000122</v>
      </c>
      <c r="C3809" s="363">
        <v>275.17214060438181</v>
      </c>
      <c r="D3809" s="367">
        <v>792.00000000000739</v>
      </c>
      <c r="E3809" s="367">
        <v>36837.209302325806</v>
      </c>
      <c r="F3809" s="367">
        <v>-86462.372420946966</v>
      </c>
      <c r="G3809" s="367">
        <v>792.00000000000477</v>
      </c>
      <c r="H3809" s="367">
        <v>198000</v>
      </c>
      <c r="I3809" s="384">
        <v>-1053867.5298507707</v>
      </c>
      <c r="J3809" s="367">
        <v>791.99999999999989</v>
      </c>
      <c r="K3809" s="367">
        <v>48000.000000000575</v>
      </c>
      <c r="L3809" s="384">
        <v>-4019.5158545502836</v>
      </c>
      <c r="M3809" s="367">
        <v>792.00000000000955</v>
      </c>
      <c r="N3809" s="367">
        <v>792</v>
      </c>
      <c r="O3809" s="384">
        <v>-840.52135989788724</v>
      </c>
      <c r="P3809" s="367">
        <v>11.484</v>
      </c>
      <c r="Q3809" s="367">
        <v>792</v>
      </c>
      <c r="R3809" s="384">
        <v>329.57271637933269</v>
      </c>
      <c r="S3809" s="367">
        <v>11.088000000000001</v>
      </c>
      <c r="T3809" s="367">
        <v>27310.344827585912</v>
      </c>
      <c r="U3809" s="384">
        <v>-18741.141101363337</v>
      </c>
      <c r="V3809" s="367">
        <v>791.99999999999147</v>
      </c>
      <c r="W3809" s="367">
        <v>1320000.0000000028</v>
      </c>
      <c r="X3809" s="384">
        <v>61736.446749452844</v>
      </c>
      <c r="Y3809" s="386">
        <v>792.00000000000159</v>
      </c>
      <c r="Z3809" s="367"/>
      <c r="AA3809" s="367"/>
      <c r="AB3809" s="367"/>
      <c r="AC3809" s="367"/>
      <c r="AD3809" s="367"/>
      <c r="AE3809" s="367"/>
      <c r="AF3809" s="367"/>
      <c r="AG3809" s="367"/>
      <c r="AH3809" s="367"/>
      <c r="AI3809" s="367"/>
      <c r="AJ3809" s="367"/>
      <c r="AK3809" s="367"/>
      <c r="AL3809" s="367"/>
      <c r="AM3809" s="367"/>
      <c r="AN3809" s="367"/>
      <c r="AO3809" s="367"/>
      <c r="AP3809" s="367"/>
      <c r="AQ3809" s="367"/>
      <c r="AR3809" s="367"/>
      <c r="AS3809" s="367"/>
      <c r="AT3809" s="367"/>
    </row>
    <row r="3810" spans="2:46" ht="13.8">
      <c r="B3810" s="26">
        <v>132.16666666666788</v>
      </c>
      <c r="C3810" s="363">
        <v>275.51897845163313</v>
      </c>
      <c r="D3810" s="367">
        <v>793.00000000000728</v>
      </c>
      <c r="E3810" s="367">
        <v>36883.720930232783</v>
      </c>
      <c r="F3810" s="367">
        <v>-86696.938768928405</v>
      </c>
      <c r="G3810" s="367">
        <v>793.00000000000477</v>
      </c>
      <c r="H3810" s="367">
        <v>198250</v>
      </c>
      <c r="I3810" s="384">
        <v>-1056674.4474435705</v>
      </c>
      <c r="J3810" s="367">
        <v>792.99999999999989</v>
      </c>
      <c r="K3810" s="367">
        <v>48060.606060606638</v>
      </c>
      <c r="L3810" s="384">
        <v>-4120.5763786139123</v>
      </c>
      <c r="M3810" s="367">
        <v>793.00000000000955</v>
      </c>
      <c r="N3810" s="367">
        <v>793</v>
      </c>
      <c r="O3810" s="384">
        <v>-843.13637205199689</v>
      </c>
      <c r="P3810" s="367">
        <v>11.4985</v>
      </c>
      <c r="Q3810" s="367">
        <v>793</v>
      </c>
      <c r="R3810" s="384">
        <v>329.25554292721512</v>
      </c>
      <c r="S3810" s="367">
        <v>11.101999999999999</v>
      </c>
      <c r="T3810" s="367">
        <v>27344.8275862066</v>
      </c>
      <c r="U3810" s="384">
        <v>-18862.101915488878</v>
      </c>
      <c r="V3810" s="367">
        <v>792.99999999999136</v>
      </c>
      <c r="W3810" s="367">
        <v>1321666.6666666695</v>
      </c>
      <c r="X3810" s="384">
        <v>61810.778668153704</v>
      </c>
      <c r="Y3810" s="386">
        <v>793.00000000000171</v>
      </c>
      <c r="Z3810" s="367"/>
      <c r="AA3810" s="367"/>
      <c r="AB3810" s="367"/>
      <c r="AC3810" s="367"/>
      <c r="AD3810" s="367"/>
      <c r="AE3810" s="367"/>
      <c r="AF3810" s="367"/>
      <c r="AG3810" s="367"/>
      <c r="AH3810" s="367"/>
      <c r="AI3810" s="367"/>
      <c r="AJ3810" s="367"/>
      <c r="AK3810" s="367"/>
      <c r="AL3810" s="367"/>
      <c r="AM3810" s="367"/>
      <c r="AN3810" s="367"/>
      <c r="AO3810" s="367"/>
      <c r="AP3810" s="367"/>
      <c r="AQ3810" s="367"/>
      <c r="AR3810" s="367"/>
      <c r="AS3810" s="367"/>
      <c r="AT3810" s="367"/>
    </row>
    <row r="3811" spans="2:46" ht="13.8">
      <c r="B3811" s="26">
        <v>132.33333333333454</v>
      </c>
      <c r="C3811" s="363">
        <v>275.86581478129506</v>
      </c>
      <c r="D3811" s="367">
        <v>794.00000000000728</v>
      </c>
      <c r="E3811" s="367">
        <v>36930.23255813976</v>
      </c>
      <c r="F3811" s="367">
        <v>-86931.821375890519</v>
      </c>
      <c r="G3811" s="367">
        <v>794.00000000000489</v>
      </c>
      <c r="H3811" s="367">
        <v>198500</v>
      </c>
      <c r="I3811" s="384">
        <v>-1059485.0883069183</v>
      </c>
      <c r="J3811" s="367">
        <v>793.99999999999989</v>
      </c>
      <c r="K3811" s="367">
        <v>48121.212121212702</v>
      </c>
      <c r="L3811" s="384">
        <v>-4221.8789843365266</v>
      </c>
      <c r="M3811" s="367">
        <v>794.00000000000966</v>
      </c>
      <c r="N3811" s="367">
        <v>794</v>
      </c>
      <c r="O3811" s="384">
        <v>-845.75530286388926</v>
      </c>
      <c r="P3811" s="367">
        <v>11.513</v>
      </c>
      <c r="Q3811" s="367">
        <v>794</v>
      </c>
      <c r="R3811" s="384">
        <v>328.93652004100107</v>
      </c>
      <c r="S3811" s="367">
        <v>11.116</v>
      </c>
      <c r="T3811" s="367">
        <v>27379.310344827289</v>
      </c>
      <c r="U3811" s="384">
        <v>-18983.308121183611</v>
      </c>
      <c r="V3811" s="367">
        <v>793.99999999999136</v>
      </c>
      <c r="W3811" s="367">
        <v>1323333.3333333363</v>
      </c>
      <c r="X3811" s="384">
        <v>61885.101461658283</v>
      </c>
      <c r="Y3811" s="386">
        <v>794.00000000000171</v>
      </c>
      <c r="Z3811" s="367"/>
      <c r="AA3811" s="367"/>
      <c r="AB3811" s="367"/>
      <c r="AC3811" s="367"/>
      <c r="AD3811" s="367"/>
      <c r="AE3811" s="367"/>
      <c r="AF3811" s="367"/>
      <c r="AG3811" s="367"/>
      <c r="AH3811" s="367"/>
      <c r="AI3811" s="367"/>
      <c r="AJ3811" s="367"/>
      <c r="AK3811" s="367"/>
      <c r="AL3811" s="367"/>
      <c r="AM3811" s="367"/>
      <c r="AN3811" s="367"/>
      <c r="AO3811" s="367"/>
      <c r="AP3811" s="367"/>
      <c r="AQ3811" s="367"/>
      <c r="AR3811" s="367"/>
      <c r="AS3811" s="367"/>
      <c r="AT3811" s="367"/>
    </row>
    <row r="3812" spans="2:46" ht="13.8">
      <c r="B3812" s="26">
        <v>132.50000000000119</v>
      </c>
      <c r="C3812" s="363">
        <v>276.21264959336753</v>
      </c>
      <c r="D3812" s="367">
        <v>795.00000000000716</v>
      </c>
      <c r="E3812" s="367">
        <v>36976.744186046737</v>
      </c>
      <c r="F3812" s="367">
        <v>-87167.020241833263</v>
      </c>
      <c r="G3812" s="367">
        <v>795.00000000000489</v>
      </c>
      <c r="H3812" s="367">
        <v>198750</v>
      </c>
      <c r="I3812" s="384">
        <v>-1062299.4524408139</v>
      </c>
      <c r="J3812" s="367">
        <v>794.99999999999989</v>
      </c>
      <c r="K3812" s="367">
        <v>48181.818181818766</v>
      </c>
      <c r="L3812" s="384">
        <v>-4323.4236717181002</v>
      </c>
      <c r="M3812" s="367">
        <v>795.00000000000966</v>
      </c>
      <c r="N3812" s="367">
        <v>795</v>
      </c>
      <c r="O3812" s="384">
        <v>-848.37815233356423</v>
      </c>
      <c r="P3812" s="367">
        <v>11.5275</v>
      </c>
      <c r="Q3812" s="367">
        <v>795</v>
      </c>
      <c r="R3812" s="384">
        <v>328.61564772069039</v>
      </c>
      <c r="S3812" s="367">
        <v>11.129999999999999</v>
      </c>
      <c r="T3812" s="367">
        <v>27413.793103447977</v>
      </c>
      <c r="U3812" s="384">
        <v>-19104.759718447523</v>
      </c>
      <c r="V3812" s="367">
        <v>794.99999999999136</v>
      </c>
      <c r="W3812" s="367">
        <v>1325000.000000003</v>
      </c>
      <c r="X3812" s="384">
        <v>61959.41512996659</v>
      </c>
      <c r="Y3812" s="386">
        <v>795.00000000000182</v>
      </c>
      <c r="Z3812" s="367"/>
      <c r="AA3812" s="367"/>
      <c r="AB3812" s="367"/>
      <c r="AC3812" s="367"/>
      <c r="AD3812" s="367"/>
      <c r="AE3812" s="367"/>
      <c r="AF3812" s="367"/>
      <c r="AG3812" s="367"/>
      <c r="AH3812" s="367"/>
      <c r="AI3812" s="367"/>
      <c r="AJ3812" s="367"/>
      <c r="AK3812" s="367"/>
      <c r="AL3812" s="367"/>
      <c r="AM3812" s="367"/>
      <c r="AN3812" s="367"/>
      <c r="AO3812" s="367"/>
      <c r="AP3812" s="367"/>
      <c r="AQ3812" s="367"/>
      <c r="AR3812" s="367"/>
      <c r="AS3812" s="367"/>
      <c r="AT3812" s="367"/>
    </row>
    <row r="3813" spans="2:46" ht="13.8">
      <c r="B3813" s="26">
        <v>132.66666666666785</v>
      </c>
      <c r="C3813" s="363">
        <v>276.55948288785049</v>
      </c>
      <c r="D3813" s="367">
        <v>796.00000000000716</v>
      </c>
      <c r="E3813" s="367">
        <v>37023.255813953714</v>
      </c>
      <c r="F3813" s="367">
        <v>-87402.535366756667</v>
      </c>
      <c r="G3813" s="367">
        <v>796.00000000000489</v>
      </c>
      <c r="H3813" s="367">
        <v>199000</v>
      </c>
      <c r="I3813" s="384">
        <v>-1065117.5398452578</v>
      </c>
      <c r="J3813" s="367">
        <v>795.99999999999989</v>
      </c>
      <c r="K3813" s="367">
        <v>48242.42424242483</v>
      </c>
      <c r="L3813" s="384">
        <v>-4425.2104407586467</v>
      </c>
      <c r="M3813" s="367">
        <v>796.00000000000966</v>
      </c>
      <c r="N3813" s="367">
        <v>796</v>
      </c>
      <c r="O3813" s="384">
        <v>-851.00492046102181</v>
      </c>
      <c r="P3813" s="367">
        <v>11.542</v>
      </c>
      <c r="Q3813" s="367">
        <v>796</v>
      </c>
      <c r="R3813" s="384">
        <v>328.29292596628324</v>
      </c>
      <c r="S3813" s="367">
        <v>11.144</v>
      </c>
      <c r="T3813" s="367">
        <v>27448.275862068665</v>
      </c>
      <c r="U3813" s="384">
        <v>-19226.456707280606</v>
      </c>
      <c r="V3813" s="367">
        <v>795.99999999999125</v>
      </c>
      <c r="W3813" s="367">
        <v>1326666.6666666698</v>
      </c>
      <c r="X3813" s="384">
        <v>62033.719673078602</v>
      </c>
      <c r="Y3813" s="386">
        <v>796.00000000000182</v>
      </c>
      <c r="Z3813" s="367"/>
      <c r="AA3813" s="367"/>
      <c r="AB3813" s="367"/>
      <c r="AC3813" s="367"/>
      <c r="AD3813" s="367"/>
      <c r="AE3813" s="367"/>
      <c r="AF3813" s="367"/>
      <c r="AG3813" s="367"/>
      <c r="AH3813" s="367"/>
      <c r="AI3813" s="367"/>
      <c r="AJ3813" s="367"/>
      <c r="AK3813" s="367"/>
      <c r="AL3813" s="367"/>
      <c r="AM3813" s="367"/>
      <c r="AN3813" s="367"/>
      <c r="AO3813" s="367"/>
      <c r="AP3813" s="367"/>
      <c r="AQ3813" s="367"/>
      <c r="AR3813" s="367"/>
      <c r="AS3813" s="367"/>
      <c r="AT3813" s="367"/>
    </row>
    <row r="3814" spans="2:46" ht="13.8">
      <c r="B3814" s="26">
        <v>132.83333333333451</v>
      </c>
      <c r="C3814" s="363">
        <v>276.906314664744</v>
      </c>
      <c r="D3814" s="367">
        <v>797.00000000000705</v>
      </c>
      <c r="E3814" s="367">
        <v>37069.767441860691</v>
      </c>
      <c r="F3814" s="367">
        <v>-87638.366750660745</v>
      </c>
      <c r="G3814" s="367">
        <v>797.00000000000489</v>
      </c>
      <c r="H3814" s="367">
        <v>199250</v>
      </c>
      <c r="I3814" s="384">
        <v>-1067939.3505202495</v>
      </c>
      <c r="J3814" s="367">
        <v>796.99999999999989</v>
      </c>
      <c r="K3814" s="367">
        <v>48303.030303030893</v>
      </c>
      <c r="L3814" s="384">
        <v>-4527.2392914581787</v>
      </c>
      <c r="M3814" s="367">
        <v>797.00000000000978</v>
      </c>
      <c r="N3814" s="367">
        <v>797</v>
      </c>
      <c r="O3814" s="384">
        <v>-853.63560724626223</v>
      </c>
      <c r="P3814" s="367">
        <v>11.556500000000002</v>
      </c>
      <c r="Q3814" s="367">
        <v>797</v>
      </c>
      <c r="R3814" s="384">
        <v>327.96835477777961</v>
      </c>
      <c r="S3814" s="367">
        <v>11.157999999999999</v>
      </c>
      <c r="T3814" s="367">
        <v>27482.758620689354</v>
      </c>
      <c r="U3814" s="384">
        <v>-19348.399087682872</v>
      </c>
      <c r="V3814" s="367">
        <v>796.99999999999125</v>
      </c>
      <c r="W3814" s="367">
        <v>1328333.3333333365</v>
      </c>
      <c r="X3814" s="384">
        <v>62108.015090994311</v>
      </c>
      <c r="Y3814" s="386">
        <v>797.00000000000182</v>
      </c>
      <c r="Z3814" s="367"/>
      <c r="AA3814" s="367"/>
      <c r="AB3814" s="367"/>
      <c r="AC3814" s="367"/>
      <c r="AD3814" s="367"/>
      <c r="AE3814" s="367"/>
      <c r="AF3814" s="367"/>
      <c r="AG3814" s="367"/>
      <c r="AH3814" s="367"/>
      <c r="AI3814" s="367"/>
      <c r="AJ3814" s="367"/>
      <c r="AK3814" s="367"/>
      <c r="AL3814" s="367"/>
      <c r="AM3814" s="367"/>
      <c r="AN3814" s="367"/>
      <c r="AO3814" s="367"/>
      <c r="AP3814" s="367"/>
      <c r="AQ3814" s="367"/>
      <c r="AR3814" s="367"/>
      <c r="AS3814" s="367"/>
      <c r="AT3814" s="367"/>
    </row>
    <row r="3815" spans="2:46" ht="13.8">
      <c r="B3815" s="26">
        <v>133.00000000000117</v>
      </c>
      <c r="C3815" s="363">
        <v>277.25314492404817</v>
      </c>
      <c r="D3815" s="367">
        <v>798.00000000000705</v>
      </c>
      <c r="E3815" s="367">
        <v>37116.279069767668</v>
      </c>
      <c r="F3815" s="367">
        <v>-87874.514393545498</v>
      </c>
      <c r="G3815" s="367">
        <v>798.00000000000489</v>
      </c>
      <c r="H3815" s="367">
        <v>199500</v>
      </c>
      <c r="I3815" s="384">
        <v>-1070764.8844657892</v>
      </c>
      <c r="J3815" s="367">
        <v>797.99999999999989</v>
      </c>
      <c r="K3815" s="367">
        <v>48363.636363636957</v>
      </c>
      <c r="L3815" s="384">
        <v>-4629.510223816671</v>
      </c>
      <c r="M3815" s="367">
        <v>798.00000000000978</v>
      </c>
      <c r="N3815" s="367">
        <v>798</v>
      </c>
      <c r="O3815" s="384">
        <v>-856.27021268928479</v>
      </c>
      <c r="P3815" s="367">
        <v>11.571</v>
      </c>
      <c r="Q3815" s="367">
        <v>798</v>
      </c>
      <c r="R3815" s="384">
        <v>327.64193415517951</v>
      </c>
      <c r="S3815" s="367">
        <v>11.171999999999999</v>
      </c>
      <c r="T3815" s="367">
        <v>27517.241379310042</v>
      </c>
      <c r="U3815" s="384">
        <v>-19470.586859654322</v>
      </c>
      <c r="V3815" s="367">
        <v>797.99999999999125</v>
      </c>
      <c r="W3815" s="367">
        <v>1330000.0000000033</v>
      </c>
      <c r="X3815" s="384">
        <v>62182.301383713755</v>
      </c>
      <c r="Y3815" s="386">
        <v>798.00000000000193</v>
      </c>
      <c r="Z3815" s="367"/>
      <c r="AA3815" s="367"/>
      <c r="AB3815" s="367"/>
      <c r="AC3815" s="367"/>
      <c r="AD3815" s="367"/>
      <c r="AE3815" s="367"/>
      <c r="AF3815" s="367"/>
      <c r="AG3815" s="367"/>
      <c r="AH3815" s="367"/>
      <c r="AI3815" s="367"/>
      <c r="AJ3815" s="367"/>
      <c r="AK3815" s="367"/>
      <c r="AL3815" s="367"/>
      <c r="AM3815" s="367"/>
      <c r="AN3815" s="367"/>
      <c r="AO3815" s="367"/>
      <c r="AP3815" s="367"/>
      <c r="AQ3815" s="367"/>
      <c r="AR3815" s="367"/>
      <c r="AS3815" s="367"/>
      <c r="AT3815" s="367"/>
    </row>
    <row r="3816" spans="2:46" ht="13.8">
      <c r="B3816" s="26">
        <v>133.16666666666782</v>
      </c>
      <c r="C3816" s="363">
        <v>277.59997366576277</v>
      </c>
      <c r="D3816" s="367">
        <v>799.00000000000693</v>
      </c>
      <c r="E3816" s="367">
        <v>37162.790697674645</v>
      </c>
      <c r="F3816" s="367">
        <v>-88110.978295410896</v>
      </c>
      <c r="G3816" s="367">
        <v>799.00000000000489</v>
      </c>
      <c r="H3816" s="367">
        <v>199750</v>
      </c>
      <c r="I3816" s="384">
        <v>-1073594.141681877</v>
      </c>
      <c r="J3816" s="367">
        <v>798.99999999999989</v>
      </c>
      <c r="K3816" s="367">
        <v>48424.242424243021</v>
      </c>
      <c r="L3816" s="384">
        <v>-4732.0232378341479</v>
      </c>
      <c r="M3816" s="367">
        <v>799.00000000000989</v>
      </c>
      <c r="N3816" s="367">
        <v>799</v>
      </c>
      <c r="O3816" s="384">
        <v>-858.90873679009019</v>
      </c>
      <c r="P3816" s="367">
        <v>11.5855</v>
      </c>
      <c r="Q3816" s="367">
        <v>799</v>
      </c>
      <c r="R3816" s="384">
        <v>327.31366409848283</v>
      </c>
      <c r="S3816" s="367">
        <v>11.186</v>
      </c>
      <c r="T3816" s="367">
        <v>27551.724137930731</v>
      </c>
      <c r="U3816" s="384">
        <v>-19593.020023194938</v>
      </c>
      <c r="V3816" s="367">
        <v>798.99999999999113</v>
      </c>
      <c r="W3816" s="367">
        <v>1331666.66666667</v>
      </c>
      <c r="X3816" s="384">
        <v>62256.578551236918</v>
      </c>
      <c r="Y3816" s="386">
        <v>799.00000000000193</v>
      </c>
      <c r="Z3816" s="367"/>
      <c r="AA3816" s="367"/>
      <c r="AB3816" s="367"/>
      <c r="AC3816" s="367"/>
      <c r="AD3816" s="367"/>
      <c r="AE3816" s="367"/>
      <c r="AF3816" s="367"/>
      <c r="AG3816" s="367"/>
      <c r="AH3816" s="367"/>
      <c r="AI3816" s="367"/>
      <c r="AJ3816" s="367"/>
      <c r="AK3816" s="367"/>
      <c r="AL3816" s="367"/>
      <c r="AM3816" s="367"/>
      <c r="AN3816" s="367"/>
      <c r="AO3816" s="367"/>
      <c r="AP3816" s="367"/>
      <c r="AQ3816" s="367"/>
      <c r="AR3816" s="367"/>
      <c r="AS3816" s="367"/>
      <c r="AT3816" s="367"/>
    </row>
    <row r="3817" spans="2:46" ht="13.8">
      <c r="B3817" s="26">
        <v>133.33333333333448</v>
      </c>
      <c r="C3817" s="363">
        <v>277.94680088988798</v>
      </c>
      <c r="D3817" s="367">
        <v>800.00000000000693</v>
      </c>
      <c r="E3817" s="367">
        <v>37209.302325581622</v>
      </c>
      <c r="F3817" s="367">
        <v>-88347.758456256983</v>
      </c>
      <c r="G3817" s="367">
        <v>800.00000000000489</v>
      </c>
      <c r="H3817" s="367">
        <v>200000</v>
      </c>
      <c r="I3817" s="384">
        <v>-1076427.1221685128</v>
      </c>
      <c r="J3817" s="367">
        <v>799.99999999999989</v>
      </c>
      <c r="K3817" s="367">
        <v>48484.848484849084</v>
      </c>
      <c r="L3817" s="384">
        <v>-4834.7783335105842</v>
      </c>
      <c r="M3817" s="367">
        <v>800.00000000000989</v>
      </c>
      <c r="N3817" s="367">
        <v>800</v>
      </c>
      <c r="O3817" s="384">
        <v>-861.55117954867808</v>
      </c>
      <c r="P3817" s="367">
        <v>11.6</v>
      </c>
      <c r="Q3817" s="367">
        <v>800</v>
      </c>
      <c r="R3817" s="384">
        <v>326.98354460768968</v>
      </c>
      <c r="S3817" s="367">
        <v>11.2</v>
      </c>
      <c r="T3817" s="367">
        <v>27586.206896551419</v>
      </c>
      <c r="U3817" s="384">
        <v>-19715.698578304742</v>
      </c>
      <c r="V3817" s="367">
        <v>799.99999999999113</v>
      </c>
      <c r="W3817" s="367">
        <v>1333333.3333333367</v>
      </c>
      <c r="X3817" s="384">
        <v>62330.846593563809</v>
      </c>
      <c r="Y3817" s="386">
        <v>800.00000000000205</v>
      </c>
      <c r="Z3817" s="367"/>
      <c r="AA3817" s="367"/>
      <c r="AB3817" s="367"/>
      <c r="AC3817" s="367"/>
      <c r="AD3817" s="367"/>
      <c r="AE3817" s="367"/>
      <c r="AF3817" s="367"/>
      <c r="AG3817" s="367"/>
      <c r="AH3817" s="367"/>
      <c r="AI3817" s="367"/>
      <c r="AJ3817" s="367"/>
      <c r="AK3817" s="367"/>
      <c r="AL3817" s="367"/>
      <c r="AM3817" s="367"/>
      <c r="AN3817" s="367"/>
      <c r="AO3817" s="367"/>
      <c r="AP3817" s="367"/>
      <c r="AQ3817" s="367"/>
      <c r="AR3817" s="367"/>
      <c r="AS3817" s="367"/>
      <c r="AT3817" s="367"/>
    </row>
    <row r="3818" spans="2:46" ht="13.8">
      <c r="B3818" s="26">
        <v>133.50000000000114</v>
      </c>
      <c r="C3818" s="363">
        <v>278.29362659642368</v>
      </c>
      <c r="D3818" s="367">
        <v>801.00000000000682</v>
      </c>
      <c r="E3818" s="367">
        <v>37255.8139534886</v>
      </c>
      <c r="F3818" s="367">
        <v>-88584.854876083715</v>
      </c>
      <c r="G3818" s="367">
        <v>801.00000000000489</v>
      </c>
      <c r="H3818" s="367">
        <v>200250</v>
      </c>
      <c r="I3818" s="384">
        <v>-1079263.8259256964</v>
      </c>
      <c r="J3818" s="367">
        <v>800.99999999999989</v>
      </c>
      <c r="K3818" s="367">
        <v>48545.454545455148</v>
      </c>
      <c r="L3818" s="384">
        <v>-4937.7755108460069</v>
      </c>
      <c r="M3818" s="367">
        <v>801.00000000001</v>
      </c>
      <c r="N3818" s="367">
        <v>801</v>
      </c>
      <c r="O3818" s="384">
        <v>-864.1975409650488</v>
      </c>
      <c r="P3818" s="367">
        <v>11.6145</v>
      </c>
      <c r="Q3818" s="367">
        <v>801</v>
      </c>
      <c r="R3818" s="384">
        <v>326.6515756828</v>
      </c>
      <c r="S3818" s="367">
        <v>11.214</v>
      </c>
      <c r="T3818" s="367">
        <v>27620.689655172107</v>
      </c>
      <c r="U3818" s="384">
        <v>-19838.62252498373</v>
      </c>
      <c r="V3818" s="367">
        <v>800.99999999999113</v>
      </c>
      <c r="W3818" s="367">
        <v>1335000.0000000035</v>
      </c>
      <c r="X3818" s="384">
        <v>62405.105510694404</v>
      </c>
      <c r="Y3818" s="386">
        <v>801.00000000000205</v>
      </c>
      <c r="Z3818" s="367"/>
      <c r="AA3818" s="367"/>
      <c r="AB3818" s="367"/>
      <c r="AC3818" s="367"/>
      <c r="AD3818" s="367"/>
      <c r="AE3818" s="367"/>
      <c r="AF3818" s="367"/>
      <c r="AG3818" s="367"/>
      <c r="AH3818" s="367"/>
      <c r="AI3818" s="367"/>
      <c r="AJ3818" s="367"/>
      <c r="AK3818" s="367"/>
      <c r="AL3818" s="367"/>
      <c r="AM3818" s="367"/>
      <c r="AN3818" s="367"/>
      <c r="AO3818" s="367"/>
      <c r="AP3818" s="367"/>
      <c r="AQ3818" s="367"/>
      <c r="AR3818" s="367"/>
      <c r="AS3818" s="367"/>
      <c r="AT3818" s="367"/>
    </row>
    <row r="3819" spans="2:46" ht="13.8">
      <c r="B3819" s="26">
        <v>133.66666666666779</v>
      </c>
      <c r="C3819" s="363">
        <v>278.64045078536998</v>
      </c>
      <c r="D3819" s="367">
        <v>802.00000000000682</v>
      </c>
      <c r="E3819" s="367">
        <v>37302.325581395577</v>
      </c>
      <c r="F3819" s="367">
        <v>-88822.267554891121</v>
      </c>
      <c r="G3819" s="367">
        <v>802.00000000000489</v>
      </c>
      <c r="H3819" s="367">
        <v>200500</v>
      </c>
      <c r="I3819" s="384">
        <v>-1082104.2529534281</v>
      </c>
      <c r="J3819" s="367">
        <v>801.99999999999989</v>
      </c>
      <c r="K3819" s="367">
        <v>48606.060606061212</v>
      </c>
      <c r="L3819" s="384">
        <v>-5041.0147698403889</v>
      </c>
      <c r="M3819" s="367">
        <v>802.00000000001</v>
      </c>
      <c r="N3819" s="367">
        <v>802</v>
      </c>
      <c r="O3819" s="384">
        <v>-866.84782103920224</v>
      </c>
      <c r="P3819" s="367">
        <v>11.629000000000001</v>
      </c>
      <c r="Q3819" s="367">
        <v>802</v>
      </c>
      <c r="R3819" s="384">
        <v>326.31775732381385</v>
      </c>
      <c r="S3819" s="367">
        <v>11.228</v>
      </c>
      <c r="T3819" s="367">
        <v>27655.172413792796</v>
      </c>
      <c r="U3819" s="384">
        <v>-19961.79186323188</v>
      </c>
      <c r="V3819" s="367">
        <v>801.99999999999102</v>
      </c>
      <c r="W3819" s="367">
        <v>1336666.6666666702</v>
      </c>
      <c r="X3819" s="384">
        <v>62479.355302628726</v>
      </c>
      <c r="Y3819" s="386">
        <v>802.00000000000216</v>
      </c>
      <c r="Z3819" s="367"/>
      <c r="AA3819" s="367"/>
      <c r="AB3819" s="367"/>
      <c r="AC3819" s="367"/>
      <c r="AD3819" s="367"/>
      <c r="AE3819" s="367"/>
      <c r="AF3819" s="367"/>
      <c r="AG3819" s="367"/>
      <c r="AH3819" s="367"/>
      <c r="AI3819" s="367"/>
      <c r="AJ3819" s="367"/>
      <c r="AK3819" s="367"/>
      <c r="AL3819" s="367"/>
      <c r="AM3819" s="367"/>
      <c r="AN3819" s="367"/>
      <c r="AO3819" s="367"/>
      <c r="AP3819" s="367"/>
      <c r="AQ3819" s="367"/>
      <c r="AR3819" s="367"/>
      <c r="AS3819" s="367"/>
      <c r="AT3819" s="367"/>
    </row>
    <row r="3820" spans="2:46" ht="13.8">
      <c r="B3820" s="26">
        <v>133.83333333333445</v>
      </c>
      <c r="C3820" s="363">
        <v>278.98727345672671</v>
      </c>
      <c r="D3820" s="367">
        <v>803.00000000000671</v>
      </c>
      <c r="E3820" s="367">
        <v>37348.837209302554</v>
      </c>
      <c r="F3820" s="367">
        <v>-89059.996492679202</v>
      </c>
      <c r="G3820" s="367">
        <v>803.00000000000489</v>
      </c>
      <c r="H3820" s="367">
        <v>200750</v>
      </c>
      <c r="I3820" s="384">
        <v>-1084948.4032517078</v>
      </c>
      <c r="J3820" s="367">
        <v>802.99999999999989</v>
      </c>
      <c r="K3820" s="367">
        <v>48666.666666667275</v>
      </c>
      <c r="L3820" s="384">
        <v>-5144.4961104937556</v>
      </c>
      <c r="M3820" s="367">
        <v>803.00000000001012</v>
      </c>
      <c r="N3820" s="367">
        <v>803</v>
      </c>
      <c r="O3820" s="384">
        <v>-869.50201977113784</v>
      </c>
      <c r="P3820" s="367">
        <v>11.6435</v>
      </c>
      <c r="Q3820" s="367">
        <v>803</v>
      </c>
      <c r="R3820" s="384">
        <v>325.98208953073117</v>
      </c>
      <c r="S3820" s="367">
        <v>11.242000000000001</v>
      </c>
      <c r="T3820" s="367">
        <v>27689.655172413484</v>
      </c>
      <c r="U3820" s="384">
        <v>-20085.206593049224</v>
      </c>
      <c r="V3820" s="367">
        <v>802.99999999999102</v>
      </c>
      <c r="W3820" s="367">
        <v>1338333.333333337</v>
      </c>
      <c r="X3820" s="384">
        <v>62553.595969366761</v>
      </c>
      <c r="Y3820" s="386">
        <v>803.00000000000216</v>
      </c>
      <c r="Z3820" s="367"/>
      <c r="AA3820" s="367"/>
      <c r="AB3820" s="367"/>
      <c r="AC3820" s="367"/>
      <c r="AD3820" s="367"/>
      <c r="AE3820" s="367"/>
      <c r="AF3820" s="367"/>
      <c r="AG3820" s="367"/>
      <c r="AH3820" s="367"/>
      <c r="AI3820" s="367"/>
      <c r="AJ3820" s="367"/>
      <c r="AK3820" s="367"/>
      <c r="AL3820" s="367"/>
      <c r="AM3820" s="367"/>
      <c r="AN3820" s="367"/>
      <c r="AO3820" s="367"/>
      <c r="AP3820" s="367"/>
      <c r="AQ3820" s="367"/>
      <c r="AR3820" s="367"/>
      <c r="AS3820" s="367"/>
      <c r="AT3820" s="367"/>
    </row>
    <row r="3821" spans="2:46" ht="13.8">
      <c r="B3821" s="26">
        <v>134.00000000000111</v>
      </c>
      <c r="C3821" s="363">
        <v>279.33409461049411</v>
      </c>
      <c r="D3821" s="367">
        <v>804.00000000000671</v>
      </c>
      <c r="E3821" s="367">
        <v>37395.348837209531</v>
      </c>
      <c r="F3821" s="367">
        <v>-89298.041689447928</v>
      </c>
      <c r="G3821" s="367">
        <v>804.00000000000489</v>
      </c>
      <c r="H3821" s="367">
        <v>201000</v>
      </c>
      <c r="I3821" s="384">
        <v>-1087796.2768205355</v>
      </c>
      <c r="J3821" s="367">
        <v>803.99999999999989</v>
      </c>
      <c r="K3821" s="367">
        <v>48727.272727273339</v>
      </c>
      <c r="L3821" s="384">
        <v>-5248.2195328060843</v>
      </c>
      <c r="M3821" s="367">
        <v>804.00000000001012</v>
      </c>
      <c r="N3821" s="367">
        <v>804</v>
      </c>
      <c r="O3821" s="384">
        <v>-872.16013716085615</v>
      </c>
      <c r="P3821" s="367">
        <v>11.657999999999999</v>
      </c>
      <c r="Q3821" s="367">
        <v>804</v>
      </c>
      <c r="R3821" s="384">
        <v>325.64457230355202</v>
      </c>
      <c r="S3821" s="367">
        <v>11.256</v>
      </c>
      <c r="T3821" s="367">
        <v>27724.137931034173</v>
      </c>
      <c r="U3821" s="384">
        <v>-20208.866714435746</v>
      </c>
      <c r="V3821" s="367">
        <v>803.99999999999102</v>
      </c>
      <c r="W3821" s="367">
        <v>1340000.0000000037</v>
      </c>
      <c r="X3821" s="384">
        <v>62627.827510908508</v>
      </c>
      <c r="Y3821" s="386">
        <v>804.00000000000216</v>
      </c>
      <c r="Z3821" s="367"/>
      <c r="AA3821" s="367"/>
      <c r="AB3821" s="367"/>
      <c r="AC3821" s="367"/>
      <c r="AD3821" s="367"/>
      <c r="AE3821" s="367"/>
      <c r="AF3821" s="367"/>
      <c r="AG3821" s="367"/>
      <c r="AH3821" s="367"/>
      <c r="AI3821" s="367"/>
      <c r="AJ3821" s="367"/>
      <c r="AK3821" s="367"/>
      <c r="AL3821" s="367"/>
      <c r="AM3821" s="367"/>
      <c r="AN3821" s="367"/>
      <c r="AO3821" s="367"/>
      <c r="AP3821" s="367"/>
      <c r="AQ3821" s="367"/>
      <c r="AR3821" s="367"/>
      <c r="AS3821" s="367"/>
      <c r="AT3821" s="367"/>
    </row>
    <row r="3822" spans="2:46" ht="13.8">
      <c r="B3822" s="26">
        <v>134.16666666666777</v>
      </c>
      <c r="C3822" s="363">
        <v>279.68091424667205</v>
      </c>
      <c r="D3822" s="367">
        <v>805.00000000000659</v>
      </c>
      <c r="E3822" s="367">
        <v>37441.860465116508</v>
      </c>
      <c r="F3822" s="367">
        <v>-89536.403145197342</v>
      </c>
      <c r="G3822" s="367">
        <v>805.00000000000489</v>
      </c>
      <c r="H3822" s="367">
        <v>201250</v>
      </c>
      <c r="I3822" s="384">
        <v>-1090647.8736599111</v>
      </c>
      <c r="J3822" s="367">
        <v>804.99999999999989</v>
      </c>
      <c r="K3822" s="367">
        <v>48787.878787879403</v>
      </c>
      <c r="L3822" s="384">
        <v>-5352.1850367773959</v>
      </c>
      <c r="M3822" s="367">
        <v>805.00000000001023</v>
      </c>
      <c r="N3822" s="367">
        <v>805</v>
      </c>
      <c r="O3822" s="384">
        <v>-874.82217320835775</v>
      </c>
      <c r="P3822" s="367">
        <v>11.672500000000001</v>
      </c>
      <c r="Q3822" s="367">
        <v>805</v>
      </c>
      <c r="R3822" s="384">
        <v>325.30520564227635</v>
      </c>
      <c r="S3822" s="367">
        <v>11.270000000000001</v>
      </c>
      <c r="T3822" s="367">
        <v>27758.620689654861</v>
      </c>
      <c r="U3822" s="384">
        <v>-20332.772227391433</v>
      </c>
      <c r="V3822" s="367">
        <v>804.99999999999091</v>
      </c>
      <c r="W3822" s="367">
        <v>1341666.6666666705</v>
      </c>
      <c r="X3822" s="384">
        <v>62702.049927253982</v>
      </c>
      <c r="Y3822" s="386">
        <v>805.00000000000227</v>
      </c>
      <c r="Z3822" s="367"/>
      <c r="AA3822" s="367"/>
      <c r="AB3822" s="367"/>
      <c r="AC3822" s="367"/>
      <c r="AD3822" s="367"/>
      <c r="AE3822" s="367"/>
      <c r="AF3822" s="367"/>
      <c r="AG3822" s="367"/>
      <c r="AH3822" s="367"/>
      <c r="AI3822" s="367"/>
      <c r="AJ3822" s="367"/>
      <c r="AK3822" s="367"/>
      <c r="AL3822" s="367"/>
      <c r="AM3822" s="367"/>
      <c r="AN3822" s="367"/>
      <c r="AO3822" s="367"/>
      <c r="AP3822" s="367"/>
      <c r="AQ3822" s="367"/>
      <c r="AR3822" s="367"/>
      <c r="AS3822" s="367"/>
      <c r="AT3822" s="367"/>
    </row>
    <row r="3823" spans="2:46" ht="13.8">
      <c r="B3823" s="26">
        <v>134.33333333333442</v>
      </c>
      <c r="C3823" s="363">
        <v>280.02773236526048</v>
      </c>
      <c r="D3823" s="367">
        <v>806.00000000000659</v>
      </c>
      <c r="E3823" s="367">
        <v>37488.372093023485</v>
      </c>
      <c r="F3823" s="367">
        <v>-89775.080859927417</v>
      </c>
      <c r="G3823" s="367">
        <v>806.00000000000489</v>
      </c>
      <c r="H3823" s="367">
        <v>201500</v>
      </c>
      <c r="I3823" s="384">
        <v>-1093503.1937698349</v>
      </c>
      <c r="J3823" s="367">
        <v>805.99999999999989</v>
      </c>
      <c r="K3823" s="367">
        <v>48848.484848485467</v>
      </c>
      <c r="L3823" s="384">
        <v>-5456.3926224076695</v>
      </c>
      <c r="M3823" s="367">
        <v>806.00000000001023</v>
      </c>
      <c r="N3823" s="367">
        <v>806</v>
      </c>
      <c r="O3823" s="384">
        <v>-877.48812791364116</v>
      </c>
      <c r="P3823" s="367">
        <v>11.686999999999999</v>
      </c>
      <c r="Q3823" s="367">
        <v>806</v>
      </c>
      <c r="R3823" s="384">
        <v>324.9639895469042</v>
      </c>
      <c r="S3823" s="367">
        <v>11.284000000000001</v>
      </c>
      <c r="T3823" s="367">
        <v>27793.103448275549</v>
      </c>
      <c r="U3823" s="384">
        <v>-20456.923131916312</v>
      </c>
      <c r="V3823" s="367">
        <v>805.99999999999091</v>
      </c>
      <c r="W3823" s="367">
        <v>1343333.3333333372</v>
      </c>
      <c r="X3823" s="384">
        <v>62776.263218403161</v>
      </c>
      <c r="Y3823" s="386">
        <v>806.00000000000227</v>
      </c>
      <c r="Z3823" s="367"/>
      <c r="AA3823" s="367"/>
      <c r="AB3823" s="367"/>
      <c r="AC3823" s="367"/>
      <c r="AD3823" s="367"/>
      <c r="AE3823" s="367"/>
      <c r="AF3823" s="367"/>
      <c r="AG3823" s="367"/>
      <c r="AH3823" s="367"/>
      <c r="AI3823" s="367"/>
      <c r="AJ3823" s="367"/>
      <c r="AK3823" s="367"/>
      <c r="AL3823" s="367"/>
      <c r="AM3823" s="367"/>
      <c r="AN3823" s="367"/>
      <c r="AO3823" s="367"/>
      <c r="AP3823" s="367"/>
      <c r="AQ3823" s="367"/>
      <c r="AR3823" s="367"/>
      <c r="AS3823" s="367"/>
      <c r="AT3823" s="367"/>
    </row>
    <row r="3824" spans="2:46" ht="13.8">
      <c r="B3824" s="26">
        <v>134.50000000000108</v>
      </c>
      <c r="C3824" s="363">
        <v>280.37454896625945</v>
      </c>
      <c r="D3824" s="367">
        <v>807.00000000000648</v>
      </c>
      <c r="E3824" s="367">
        <v>37534.883720930462</v>
      </c>
      <c r="F3824" s="367">
        <v>-90014.074833638137</v>
      </c>
      <c r="G3824" s="367">
        <v>807.00000000000489</v>
      </c>
      <c r="H3824" s="367">
        <v>201750</v>
      </c>
      <c r="I3824" s="384">
        <v>-1096362.2371503066</v>
      </c>
      <c r="J3824" s="367">
        <v>806.99999999999989</v>
      </c>
      <c r="K3824" s="367">
        <v>48909.09090909153</v>
      </c>
      <c r="L3824" s="384">
        <v>-5560.842289696915</v>
      </c>
      <c r="M3824" s="367">
        <v>807.00000000001023</v>
      </c>
      <c r="N3824" s="367">
        <v>807</v>
      </c>
      <c r="O3824" s="384">
        <v>-880.15800127670741</v>
      </c>
      <c r="P3824" s="367">
        <v>11.701499999999999</v>
      </c>
      <c r="Q3824" s="367">
        <v>807</v>
      </c>
      <c r="R3824" s="384">
        <v>324.62092401743558</v>
      </c>
      <c r="S3824" s="367">
        <v>11.297999999999998</v>
      </c>
      <c r="T3824" s="367">
        <v>27827.586206896238</v>
      </c>
      <c r="U3824" s="384">
        <v>-20581.319428010371</v>
      </c>
      <c r="V3824" s="367">
        <v>806.99999999999091</v>
      </c>
      <c r="W3824" s="367">
        <v>1345000.000000004</v>
      </c>
      <c r="X3824" s="384">
        <v>62850.467384356059</v>
      </c>
      <c r="Y3824" s="386">
        <v>807.00000000000239</v>
      </c>
      <c r="Z3824" s="367"/>
      <c r="AA3824" s="367"/>
      <c r="AB3824" s="367"/>
      <c r="AC3824" s="367"/>
      <c r="AD3824" s="367"/>
      <c r="AE3824" s="367"/>
      <c r="AF3824" s="367"/>
      <c r="AG3824" s="367"/>
      <c r="AH3824" s="367"/>
      <c r="AI3824" s="367"/>
      <c r="AJ3824" s="367"/>
      <c r="AK3824" s="367"/>
      <c r="AL3824" s="367"/>
      <c r="AM3824" s="367"/>
      <c r="AN3824" s="367"/>
      <c r="AO3824" s="367"/>
      <c r="AP3824" s="367"/>
      <c r="AQ3824" s="367"/>
      <c r="AR3824" s="367"/>
      <c r="AS3824" s="367"/>
      <c r="AT3824" s="367"/>
    </row>
    <row r="3825" spans="2:46" ht="13.8">
      <c r="B3825" s="26">
        <v>134.66666666666774</v>
      </c>
      <c r="C3825" s="363">
        <v>280.72136404966903</v>
      </c>
      <c r="D3825" s="367">
        <v>808.00000000000648</v>
      </c>
      <c r="E3825" s="367">
        <v>37581.395348837439</v>
      </c>
      <c r="F3825" s="367">
        <v>-90253.385066329531</v>
      </c>
      <c r="G3825" s="367">
        <v>808.00000000000489</v>
      </c>
      <c r="H3825" s="367">
        <v>202000</v>
      </c>
      <c r="I3825" s="384">
        <v>-1099225.0038013265</v>
      </c>
      <c r="J3825" s="367">
        <v>807.99999999999989</v>
      </c>
      <c r="K3825" s="367">
        <v>48969.696969697594</v>
      </c>
      <c r="L3825" s="384">
        <v>-5665.5340386451453</v>
      </c>
      <c r="M3825" s="367">
        <v>808.00000000001035</v>
      </c>
      <c r="N3825" s="367">
        <v>808</v>
      </c>
      <c r="O3825" s="384">
        <v>-882.8317932975566</v>
      </c>
      <c r="P3825" s="367">
        <v>11.716000000000001</v>
      </c>
      <c r="Q3825" s="367">
        <v>808</v>
      </c>
      <c r="R3825" s="384">
        <v>324.27600905387044</v>
      </c>
      <c r="S3825" s="367">
        <v>11.311999999999999</v>
      </c>
      <c r="T3825" s="367">
        <v>27862.068965516926</v>
      </c>
      <c r="U3825" s="384">
        <v>-20705.961115673595</v>
      </c>
      <c r="V3825" s="367">
        <v>807.99999999999079</v>
      </c>
      <c r="W3825" s="367">
        <v>1346666.6666666707</v>
      </c>
      <c r="X3825" s="384">
        <v>62924.66242511267</v>
      </c>
      <c r="Y3825" s="386">
        <v>808.00000000000239</v>
      </c>
      <c r="Z3825" s="367"/>
      <c r="AA3825" s="367"/>
      <c r="AB3825" s="367"/>
      <c r="AC3825" s="367"/>
      <c r="AD3825" s="367"/>
      <c r="AE3825" s="367"/>
      <c r="AF3825" s="367"/>
      <c r="AG3825" s="367"/>
      <c r="AH3825" s="367"/>
      <c r="AI3825" s="367"/>
      <c r="AJ3825" s="367"/>
      <c r="AK3825" s="367"/>
      <c r="AL3825" s="367"/>
      <c r="AM3825" s="367"/>
      <c r="AN3825" s="367"/>
      <c r="AO3825" s="367"/>
      <c r="AP3825" s="367"/>
      <c r="AQ3825" s="367"/>
      <c r="AR3825" s="367"/>
      <c r="AS3825" s="367"/>
      <c r="AT3825" s="367"/>
    </row>
    <row r="3826" spans="2:46" ht="13.8">
      <c r="B3826" s="26">
        <v>134.83333333333439</v>
      </c>
      <c r="C3826" s="363">
        <v>281.06817761548905</v>
      </c>
      <c r="D3826" s="367">
        <v>809.00000000000637</v>
      </c>
      <c r="E3826" s="367">
        <v>37627.906976744416</v>
      </c>
      <c r="F3826" s="367">
        <v>-90493.011558001599</v>
      </c>
      <c r="G3826" s="367">
        <v>809.00000000000489</v>
      </c>
      <c r="H3826" s="367">
        <v>202250</v>
      </c>
      <c r="I3826" s="384">
        <v>-1102091.493722894</v>
      </c>
      <c r="J3826" s="367">
        <v>808.99999999999989</v>
      </c>
      <c r="K3826" s="367">
        <v>49030.303030303658</v>
      </c>
      <c r="L3826" s="384">
        <v>-5770.4678692523366</v>
      </c>
      <c r="M3826" s="367">
        <v>809.00000000001035</v>
      </c>
      <c r="N3826" s="367">
        <v>809</v>
      </c>
      <c r="O3826" s="384">
        <v>-885.50950397618783</v>
      </c>
      <c r="P3826" s="367">
        <v>11.730499999999999</v>
      </c>
      <c r="Q3826" s="367">
        <v>809</v>
      </c>
      <c r="R3826" s="384">
        <v>323.92924465620877</v>
      </c>
      <c r="S3826" s="367">
        <v>11.325999999999999</v>
      </c>
      <c r="T3826" s="367">
        <v>27896.551724137615</v>
      </c>
      <c r="U3826" s="384">
        <v>-20830.848194906008</v>
      </c>
      <c r="V3826" s="367">
        <v>808.99999999999079</v>
      </c>
      <c r="W3826" s="367">
        <v>1348333.3333333374</v>
      </c>
      <c r="X3826" s="384">
        <v>62998.848340673001</v>
      </c>
      <c r="Y3826" s="386">
        <v>809.00000000000239</v>
      </c>
      <c r="Z3826" s="367"/>
      <c r="AA3826" s="367"/>
      <c r="AB3826" s="367"/>
      <c r="AC3826" s="367"/>
      <c r="AD3826" s="367"/>
      <c r="AE3826" s="367"/>
      <c r="AF3826" s="367"/>
      <c r="AG3826" s="367"/>
      <c r="AH3826" s="367"/>
      <c r="AI3826" s="367"/>
      <c r="AJ3826" s="367"/>
      <c r="AK3826" s="367"/>
      <c r="AL3826" s="367"/>
      <c r="AM3826" s="367"/>
      <c r="AN3826" s="367"/>
      <c r="AO3826" s="367"/>
      <c r="AP3826" s="367"/>
      <c r="AQ3826" s="367"/>
      <c r="AR3826" s="367"/>
      <c r="AS3826" s="367"/>
      <c r="AT3826" s="367"/>
    </row>
    <row r="3827" spans="2:46" ht="13.8">
      <c r="B3827" s="26">
        <v>135.00000000000105</v>
      </c>
      <c r="C3827" s="363">
        <v>281.41498966371978</v>
      </c>
      <c r="D3827" s="367">
        <v>810.00000000000637</v>
      </c>
      <c r="E3827" s="367">
        <v>37674.418604651393</v>
      </c>
      <c r="F3827" s="367">
        <v>-90732.954308654327</v>
      </c>
      <c r="G3827" s="367">
        <v>810.00000000000489</v>
      </c>
      <c r="H3827" s="367">
        <v>202500</v>
      </c>
      <c r="I3827" s="384">
        <v>-1104961.70691501</v>
      </c>
      <c r="J3827" s="367">
        <v>809.99999999999989</v>
      </c>
      <c r="K3827" s="367">
        <v>49090.909090909721</v>
      </c>
      <c r="L3827" s="384">
        <v>-5875.6437815185118</v>
      </c>
      <c r="M3827" s="367">
        <v>810.00000000001046</v>
      </c>
      <c r="N3827" s="367">
        <v>810</v>
      </c>
      <c r="O3827" s="384">
        <v>-888.19113331260212</v>
      </c>
      <c r="P3827" s="367">
        <v>11.745000000000001</v>
      </c>
      <c r="Q3827" s="367">
        <v>810</v>
      </c>
      <c r="R3827" s="384">
        <v>323.58063082445057</v>
      </c>
      <c r="S3827" s="367">
        <v>11.34</v>
      </c>
      <c r="T3827" s="367">
        <v>27931.034482758303</v>
      </c>
      <c r="U3827" s="384">
        <v>-20955.980665707604</v>
      </c>
      <c r="V3827" s="367">
        <v>809.99999999999079</v>
      </c>
      <c r="W3827" s="367">
        <v>1350000.0000000042</v>
      </c>
      <c r="X3827" s="384">
        <v>63073.025131037051</v>
      </c>
      <c r="Y3827" s="386">
        <v>810.0000000000025</v>
      </c>
      <c r="Z3827" s="367"/>
      <c r="AA3827" s="367"/>
      <c r="AB3827" s="367"/>
      <c r="AC3827" s="367"/>
      <c r="AD3827" s="367"/>
      <c r="AE3827" s="367"/>
      <c r="AF3827" s="367"/>
      <c r="AG3827" s="367"/>
      <c r="AH3827" s="367"/>
      <c r="AI3827" s="367"/>
      <c r="AJ3827" s="367"/>
      <c r="AK3827" s="367"/>
      <c r="AL3827" s="367"/>
      <c r="AM3827" s="367"/>
      <c r="AN3827" s="367"/>
      <c r="AO3827" s="367"/>
      <c r="AP3827" s="367"/>
      <c r="AQ3827" s="367"/>
      <c r="AR3827" s="367"/>
      <c r="AS3827" s="367"/>
      <c r="AT3827" s="367"/>
    </row>
    <row r="3828" spans="2:46" ht="13.8">
      <c r="B3828" s="26">
        <v>135.16666666666771</v>
      </c>
      <c r="C3828" s="363">
        <v>281.76180019436089</v>
      </c>
      <c r="D3828" s="367">
        <v>811.00000000000625</v>
      </c>
      <c r="E3828" s="367">
        <v>37720.93023255837</v>
      </c>
      <c r="F3828" s="367">
        <v>-90973.21331828773</v>
      </c>
      <c r="G3828" s="367">
        <v>811.00000000000489</v>
      </c>
      <c r="H3828" s="367">
        <v>202750</v>
      </c>
      <c r="I3828" s="384">
        <v>-1107835.6433776738</v>
      </c>
      <c r="J3828" s="367">
        <v>811</v>
      </c>
      <c r="K3828" s="367">
        <v>49151.515151515785</v>
      </c>
      <c r="L3828" s="384">
        <v>-5981.0617754436471</v>
      </c>
      <c r="M3828" s="367">
        <v>811.00000000001046</v>
      </c>
      <c r="N3828" s="367">
        <v>811</v>
      </c>
      <c r="O3828" s="384">
        <v>-890.8766813067989</v>
      </c>
      <c r="P3828" s="367">
        <v>11.759500000000001</v>
      </c>
      <c r="Q3828" s="367">
        <v>811</v>
      </c>
      <c r="R3828" s="384">
        <v>323.23016755859589</v>
      </c>
      <c r="S3828" s="367">
        <v>11.353999999999999</v>
      </c>
      <c r="T3828" s="367">
        <v>27965.517241378991</v>
      </c>
      <c r="U3828" s="384">
        <v>-21081.358528078359</v>
      </c>
      <c r="V3828" s="367">
        <v>810.99999999999068</v>
      </c>
      <c r="W3828" s="367">
        <v>1351666.6666666709</v>
      </c>
      <c r="X3828" s="384">
        <v>63147.192796204821</v>
      </c>
      <c r="Y3828" s="386">
        <v>811.0000000000025</v>
      </c>
      <c r="Z3828" s="367"/>
      <c r="AA3828" s="367"/>
      <c r="AB3828" s="367"/>
      <c r="AC3828" s="367"/>
      <c r="AD3828" s="367"/>
      <c r="AE3828" s="367"/>
      <c r="AF3828" s="367"/>
      <c r="AG3828" s="367"/>
      <c r="AH3828" s="367"/>
      <c r="AI3828" s="367"/>
      <c r="AJ3828" s="367"/>
      <c r="AK3828" s="367"/>
      <c r="AL3828" s="367"/>
      <c r="AM3828" s="367"/>
      <c r="AN3828" s="367"/>
      <c r="AO3828" s="367"/>
      <c r="AP3828" s="367"/>
      <c r="AQ3828" s="367"/>
      <c r="AR3828" s="367"/>
      <c r="AS3828" s="367"/>
      <c r="AT3828" s="367"/>
    </row>
    <row r="3829" spans="2:46" ht="13.8">
      <c r="B3829" s="26">
        <v>135.33333333333437</v>
      </c>
      <c r="C3829" s="363">
        <v>282.1086092074126</v>
      </c>
      <c r="D3829" s="367">
        <v>812.00000000000614</v>
      </c>
      <c r="E3829" s="367">
        <v>37767.441860465347</v>
      </c>
      <c r="F3829" s="367">
        <v>-91213.788586901806</v>
      </c>
      <c r="G3829" s="367">
        <v>812.000000000005</v>
      </c>
      <c r="H3829" s="367">
        <v>203000</v>
      </c>
      <c r="I3829" s="384">
        <v>-1110713.3031108857</v>
      </c>
      <c r="J3829" s="367">
        <v>812</v>
      </c>
      <c r="K3829" s="367">
        <v>49212.121212121849</v>
      </c>
      <c r="L3829" s="384">
        <v>-6086.7218510277689</v>
      </c>
      <c r="M3829" s="367">
        <v>812.00000000001057</v>
      </c>
      <c r="N3829" s="367">
        <v>812</v>
      </c>
      <c r="O3829" s="384">
        <v>-893.56614795877783</v>
      </c>
      <c r="P3829" s="367">
        <v>11.773999999999999</v>
      </c>
      <c r="Q3829" s="367">
        <v>812</v>
      </c>
      <c r="R3829" s="384">
        <v>322.87785485864464</v>
      </c>
      <c r="S3829" s="367">
        <v>11.368</v>
      </c>
      <c r="T3829" s="367">
        <v>27999.99999999968</v>
      </c>
      <c r="U3829" s="384">
        <v>-21206.981782018313</v>
      </c>
      <c r="V3829" s="367">
        <v>811.99999999999068</v>
      </c>
      <c r="W3829" s="367">
        <v>1353333.3333333377</v>
      </c>
      <c r="X3829" s="384">
        <v>63221.351336176311</v>
      </c>
      <c r="Y3829" s="386">
        <v>812.00000000000261</v>
      </c>
      <c r="Z3829" s="367"/>
      <c r="AA3829" s="367"/>
      <c r="AB3829" s="367"/>
      <c r="AC3829" s="367"/>
      <c r="AD3829" s="367"/>
      <c r="AE3829" s="367"/>
      <c r="AF3829" s="367"/>
      <c r="AG3829" s="367"/>
      <c r="AH3829" s="367"/>
      <c r="AI3829" s="367"/>
      <c r="AJ3829" s="367"/>
      <c r="AK3829" s="367"/>
      <c r="AL3829" s="367"/>
      <c r="AM3829" s="367"/>
      <c r="AN3829" s="367"/>
      <c r="AO3829" s="367"/>
      <c r="AP3829" s="367"/>
      <c r="AQ3829" s="367"/>
      <c r="AR3829" s="367"/>
      <c r="AS3829" s="367"/>
      <c r="AT3829" s="367"/>
    </row>
    <row r="3830" spans="2:46" ht="13.8">
      <c r="B3830" s="26">
        <v>135.50000000000102</v>
      </c>
      <c r="C3830" s="363">
        <v>282.45541670287491</v>
      </c>
      <c r="D3830" s="367">
        <v>813.00000000000614</v>
      </c>
      <c r="E3830" s="367">
        <v>37813.953488372325</v>
      </c>
      <c r="F3830" s="367">
        <v>-91454.680114496514</v>
      </c>
      <c r="G3830" s="367">
        <v>813.000000000005</v>
      </c>
      <c r="H3830" s="367">
        <v>203250</v>
      </c>
      <c r="I3830" s="384">
        <v>-1113594.6861146451</v>
      </c>
      <c r="J3830" s="367">
        <v>813</v>
      </c>
      <c r="K3830" s="367">
        <v>49272.727272727912</v>
      </c>
      <c r="L3830" s="384">
        <v>-6192.62400827085</v>
      </c>
      <c r="M3830" s="367">
        <v>813.00000000001057</v>
      </c>
      <c r="N3830" s="367">
        <v>813</v>
      </c>
      <c r="O3830" s="384">
        <v>-896.25953326854005</v>
      </c>
      <c r="P3830" s="367">
        <v>11.788500000000001</v>
      </c>
      <c r="Q3830" s="367">
        <v>813</v>
      </c>
      <c r="R3830" s="384">
        <v>322.52369272459703</v>
      </c>
      <c r="S3830" s="367">
        <v>11.382</v>
      </c>
      <c r="T3830" s="367">
        <v>28034.482758620368</v>
      </c>
      <c r="U3830" s="384">
        <v>-21332.850427527446</v>
      </c>
      <c r="V3830" s="367">
        <v>812.99999999999068</v>
      </c>
      <c r="W3830" s="367">
        <v>1355000.0000000044</v>
      </c>
      <c r="X3830" s="384">
        <v>63295.500750951513</v>
      </c>
      <c r="Y3830" s="386">
        <v>813.00000000000261</v>
      </c>
      <c r="Z3830" s="367"/>
      <c r="AA3830" s="367"/>
      <c r="AB3830" s="367"/>
      <c r="AC3830" s="367"/>
      <c r="AD3830" s="367"/>
      <c r="AE3830" s="367"/>
      <c r="AF3830" s="367"/>
      <c r="AG3830" s="367"/>
      <c r="AH3830" s="367"/>
      <c r="AI3830" s="367"/>
      <c r="AJ3830" s="367"/>
      <c r="AK3830" s="367"/>
      <c r="AL3830" s="367"/>
      <c r="AM3830" s="367"/>
      <c r="AN3830" s="367"/>
      <c r="AO3830" s="367"/>
      <c r="AP3830" s="367"/>
      <c r="AQ3830" s="367"/>
      <c r="AR3830" s="367"/>
      <c r="AS3830" s="367"/>
      <c r="AT3830" s="367"/>
    </row>
    <row r="3831" spans="2:46" ht="13.8">
      <c r="B3831" s="26">
        <v>135.66666666666768</v>
      </c>
      <c r="C3831" s="363">
        <v>282.80222268074766</v>
      </c>
      <c r="D3831" s="367">
        <v>814.00000000000603</v>
      </c>
      <c r="E3831" s="367">
        <v>37860.465116279302</v>
      </c>
      <c r="F3831" s="367">
        <v>-91695.887901071925</v>
      </c>
      <c r="G3831" s="367">
        <v>814.000000000005</v>
      </c>
      <c r="H3831" s="367">
        <v>203500</v>
      </c>
      <c r="I3831" s="384">
        <v>-1116479.792388953</v>
      </c>
      <c r="J3831" s="367">
        <v>814</v>
      </c>
      <c r="K3831" s="367">
        <v>49333.333333333976</v>
      </c>
      <c r="L3831" s="384">
        <v>-6298.7682471729158</v>
      </c>
      <c r="M3831" s="367">
        <v>814.00000000001069</v>
      </c>
      <c r="N3831" s="367">
        <v>814</v>
      </c>
      <c r="O3831" s="384">
        <v>-898.95683723608431</v>
      </c>
      <c r="P3831" s="367">
        <v>11.802999999999999</v>
      </c>
      <c r="Q3831" s="367">
        <v>814</v>
      </c>
      <c r="R3831" s="384">
        <v>322.16768115645283</v>
      </c>
      <c r="S3831" s="367">
        <v>11.395999999999999</v>
      </c>
      <c r="T3831" s="367">
        <v>28068.965517241057</v>
      </c>
      <c r="U3831" s="384">
        <v>-21458.964464605742</v>
      </c>
      <c r="V3831" s="367">
        <v>813.99999999999056</v>
      </c>
      <c r="W3831" s="367">
        <v>1356666.6666666712</v>
      </c>
      <c r="X3831" s="384">
        <v>63369.641040530434</v>
      </c>
      <c r="Y3831" s="386">
        <v>814.00000000000261</v>
      </c>
      <c r="Z3831" s="367"/>
      <c r="AA3831" s="367"/>
      <c r="AB3831" s="367"/>
      <c r="AC3831" s="367"/>
      <c r="AD3831" s="367"/>
      <c r="AE3831" s="367"/>
      <c r="AF3831" s="367"/>
      <c r="AG3831" s="367"/>
      <c r="AH3831" s="367"/>
      <c r="AI3831" s="367"/>
      <c r="AJ3831" s="367"/>
      <c r="AK3831" s="367"/>
      <c r="AL3831" s="367"/>
      <c r="AM3831" s="367"/>
      <c r="AN3831" s="367"/>
      <c r="AO3831" s="367"/>
      <c r="AP3831" s="367"/>
      <c r="AQ3831" s="367"/>
      <c r="AR3831" s="367"/>
      <c r="AS3831" s="367"/>
      <c r="AT3831" s="367"/>
    </row>
    <row r="3832" spans="2:46" ht="13.8">
      <c r="B3832" s="26">
        <v>135.83333333333434</v>
      </c>
      <c r="C3832" s="363">
        <v>283.14902714103101</v>
      </c>
      <c r="D3832" s="367">
        <v>815.00000000000603</v>
      </c>
      <c r="E3832" s="367">
        <v>37906.976744186279</v>
      </c>
      <c r="F3832" s="367">
        <v>-91937.411946627966</v>
      </c>
      <c r="G3832" s="367">
        <v>815.000000000005</v>
      </c>
      <c r="H3832" s="367">
        <v>203750</v>
      </c>
      <c r="I3832" s="384">
        <v>-1119368.6219338086</v>
      </c>
      <c r="J3832" s="367">
        <v>815</v>
      </c>
      <c r="K3832" s="367">
        <v>49393.93939394004</v>
      </c>
      <c r="L3832" s="384">
        <v>-6405.1545677339418</v>
      </c>
      <c r="M3832" s="367">
        <v>815.00000000001069</v>
      </c>
      <c r="N3832" s="367">
        <v>815</v>
      </c>
      <c r="O3832" s="384">
        <v>-901.6580598614114</v>
      </c>
      <c r="P3832" s="367">
        <v>11.817499999999999</v>
      </c>
      <c r="Q3832" s="367">
        <v>815</v>
      </c>
      <c r="R3832" s="384">
        <v>321.80982015421216</v>
      </c>
      <c r="S3832" s="367">
        <v>11.41</v>
      </c>
      <c r="T3832" s="367">
        <v>28103.448275861745</v>
      </c>
      <c r="U3832" s="384">
        <v>-21585.323893253244</v>
      </c>
      <c r="V3832" s="367">
        <v>814.99999999999068</v>
      </c>
      <c r="W3832" s="367">
        <v>1358333.3333333379</v>
      </c>
      <c r="X3832" s="384">
        <v>63443.772204913068</v>
      </c>
      <c r="Y3832" s="386">
        <v>815.00000000000273</v>
      </c>
      <c r="Z3832" s="367"/>
      <c r="AA3832" s="367"/>
      <c r="AB3832" s="367"/>
      <c r="AC3832" s="367"/>
      <c r="AD3832" s="367"/>
      <c r="AE3832" s="367"/>
      <c r="AF3832" s="367"/>
      <c r="AG3832" s="367"/>
      <c r="AH3832" s="367"/>
      <c r="AI3832" s="367"/>
      <c r="AJ3832" s="367"/>
      <c r="AK3832" s="367"/>
      <c r="AL3832" s="367"/>
      <c r="AM3832" s="367"/>
      <c r="AN3832" s="367"/>
      <c r="AO3832" s="367"/>
      <c r="AP3832" s="367"/>
      <c r="AQ3832" s="367"/>
      <c r="AR3832" s="367"/>
      <c r="AS3832" s="367"/>
      <c r="AT3832" s="367"/>
    </row>
    <row r="3833" spans="2:46" ht="13.8">
      <c r="B3833" s="26">
        <v>136.00000000000099</v>
      </c>
      <c r="C3833" s="363">
        <v>283.49583008372497</v>
      </c>
      <c r="D3833" s="367">
        <v>816.00000000000591</v>
      </c>
      <c r="E3833" s="367">
        <v>37953.488372093256</v>
      </c>
      <c r="F3833" s="367">
        <v>-92179.252251164697</v>
      </c>
      <c r="G3833" s="367">
        <v>816.000000000005</v>
      </c>
      <c r="H3833" s="367">
        <v>204000</v>
      </c>
      <c r="I3833" s="384">
        <v>-1122261.1747492123</v>
      </c>
      <c r="J3833" s="367">
        <v>816</v>
      </c>
      <c r="K3833" s="367">
        <v>49454.545454546103</v>
      </c>
      <c r="L3833" s="384">
        <v>-6511.7829699539407</v>
      </c>
      <c r="M3833" s="367">
        <v>816.00000000001069</v>
      </c>
      <c r="N3833" s="367">
        <v>816</v>
      </c>
      <c r="O3833" s="384">
        <v>-904.36320114452144</v>
      </c>
      <c r="P3833" s="367">
        <v>11.832000000000001</v>
      </c>
      <c r="Q3833" s="367">
        <v>816</v>
      </c>
      <c r="R3833" s="384">
        <v>321.45010971787491</v>
      </c>
      <c r="S3833" s="367">
        <v>11.423999999999999</v>
      </c>
      <c r="T3833" s="367">
        <v>28137.931034482433</v>
      </c>
      <c r="U3833" s="384">
        <v>-21711.928713469912</v>
      </c>
      <c r="V3833" s="367">
        <v>815.99999999999068</v>
      </c>
      <c r="W3833" s="367">
        <v>1360000.0000000047</v>
      </c>
      <c r="X3833" s="384">
        <v>63517.894244099421</v>
      </c>
      <c r="Y3833" s="386">
        <v>816.00000000000273</v>
      </c>
      <c r="Z3833" s="367"/>
      <c r="AA3833" s="367"/>
      <c r="AB3833" s="367"/>
      <c r="AC3833" s="367"/>
      <c r="AD3833" s="367"/>
      <c r="AE3833" s="367"/>
      <c r="AF3833" s="367"/>
      <c r="AG3833" s="367"/>
      <c r="AH3833" s="367"/>
      <c r="AI3833" s="367"/>
      <c r="AJ3833" s="367"/>
      <c r="AK3833" s="367"/>
      <c r="AL3833" s="367"/>
      <c r="AM3833" s="367"/>
      <c r="AN3833" s="367"/>
      <c r="AO3833" s="367"/>
      <c r="AP3833" s="367"/>
      <c r="AQ3833" s="367"/>
      <c r="AR3833" s="367"/>
      <c r="AS3833" s="367"/>
      <c r="AT3833" s="367"/>
    </row>
    <row r="3834" spans="2:46" ht="13.8">
      <c r="B3834" s="26">
        <v>136.16666666666765</v>
      </c>
      <c r="C3834" s="363">
        <v>283.84263150882941</v>
      </c>
      <c r="D3834" s="367">
        <v>817.00000000000591</v>
      </c>
      <c r="E3834" s="367">
        <v>38000.000000000233</v>
      </c>
      <c r="F3834" s="367">
        <v>-92421.408814682072</v>
      </c>
      <c r="G3834" s="367">
        <v>817.000000000005</v>
      </c>
      <c r="H3834" s="367">
        <v>204250</v>
      </c>
      <c r="I3834" s="384">
        <v>-1125157.4508351639</v>
      </c>
      <c r="J3834" s="367">
        <v>817</v>
      </c>
      <c r="K3834" s="367">
        <v>49515.151515152167</v>
      </c>
      <c r="L3834" s="384">
        <v>-6618.6534538329242</v>
      </c>
      <c r="M3834" s="367">
        <v>817.0000000000108</v>
      </c>
      <c r="N3834" s="367">
        <v>817</v>
      </c>
      <c r="O3834" s="384">
        <v>-907.07226108541352</v>
      </c>
      <c r="P3834" s="367">
        <v>11.846499999999999</v>
      </c>
      <c r="Q3834" s="367">
        <v>817</v>
      </c>
      <c r="R3834" s="384">
        <v>321.08854984744124</v>
      </c>
      <c r="S3834" s="367">
        <v>11.438000000000001</v>
      </c>
      <c r="T3834" s="367">
        <v>28172.413793103122</v>
      </c>
      <c r="U3834" s="384">
        <v>-21838.778925255745</v>
      </c>
      <c r="V3834" s="367">
        <v>816.99999999999056</v>
      </c>
      <c r="W3834" s="367">
        <v>1361666.6666666714</v>
      </c>
      <c r="X3834" s="384">
        <v>63592.007158089495</v>
      </c>
      <c r="Y3834" s="386">
        <v>817.00000000000284</v>
      </c>
      <c r="Z3834" s="367"/>
      <c r="AA3834" s="367"/>
      <c r="AB3834" s="367"/>
      <c r="AC3834" s="367"/>
      <c r="AD3834" s="367"/>
      <c r="AE3834" s="367"/>
      <c r="AF3834" s="367"/>
      <c r="AG3834" s="367"/>
      <c r="AH3834" s="367"/>
      <c r="AI3834" s="367"/>
      <c r="AJ3834" s="367"/>
      <c r="AK3834" s="367"/>
      <c r="AL3834" s="367"/>
      <c r="AM3834" s="367"/>
      <c r="AN3834" s="367"/>
      <c r="AO3834" s="367"/>
      <c r="AP3834" s="367"/>
      <c r="AQ3834" s="367"/>
      <c r="AR3834" s="367"/>
      <c r="AS3834" s="367"/>
      <c r="AT3834" s="367"/>
    </row>
    <row r="3835" spans="2:46" ht="13.8">
      <c r="B3835" s="26">
        <v>136.33333333333431</v>
      </c>
      <c r="C3835" s="363">
        <v>284.18943141634441</v>
      </c>
      <c r="D3835" s="367">
        <v>818.0000000000058</v>
      </c>
      <c r="E3835" s="367">
        <v>38046.51162790721</v>
      </c>
      <c r="F3835" s="367">
        <v>-92663.881637180122</v>
      </c>
      <c r="G3835" s="367">
        <v>818.000000000005</v>
      </c>
      <c r="H3835" s="367">
        <v>204500</v>
      </c>
      <c r="I3835" s="384">
        <v>-1128057.4501916638</v>
      </c>
      <c r="J3835" s="367">
        <v>818</v>
      </c>
      <c r="K3835" s="367">
        <v>49575.757575758231</v>
      </c>
      <c r="L3835" s="384">
        <v>-6725.7660193708689</v>
      </c>
      <c r="M3835" s="367">
        <v>818.0000000000108</v>
      </c>
      <c r="N3835" s="367">
        <v>818</v>
      </c>
      <c r="O3835" s="384">
        <v>-909.78523968408876</v>
      </c>
      <c r="P3835" s="367">
        <v>11.861000000000001</v>
      </c>
      <c r="Q3835" s="367">
        <v>818</v>
      </c>
      <c r="R3835" s="384">
        <v>320.72514054291105</v>
      </c>
      <c r="S3835" s="367">
        <v>11.452</v>
      </c>
      <c r="T3835" s="367">
        <v>28206.89655172381</v>
      </c>
      <c r="U3835" s="384">
        <v>-21965.874528610766</v>
      </c>
      <c r="V3835" s="367">
        <v>817.99999999999056</v>
      </c>
      <c r="W3835" s="367">
        <v>1363333.3333333381</v>
      </c>
      <c r="X3835" s="384">
        <v>63666.11094688328</v>
      </c>
      <c r="Y3835" s="386">
        <v>818.00000000000284</v>
      </c>
      <c r="Z3835" s="367"/>
      <c r="AA3835" s="367"/>
      <c r="AB3835" s="367"/>
      <c r="AC3835" s="367"/>
      <c r="AD3835" s="367"/>
      <c r="AE3835" s="367"/>
      <c r="AF3835" s="367"/>
      <c r="AG3835" s="367"/>
      <c r="AH3835" s="367"/>
      <c r="AI3835" s="367"/>
      <c r="AJ3835" s="367"/>
      <c r="AK3835" s="367"/>
      <c r="AL3835" s="367"/>
      <c r="AM3835" s="367"/>
      <c r="AN3835" s="367"/>
      <c r="AO3835" s="367"/>
      <c r="AP3835" s="367"/>
      <c r="AQ3835" s="367"/>
      <c r="AR3835" s="367"/>
      <c r="AS3835" s="367"/>
      <c r="AT3835" s="367"/>
    </row>
    <row r="3836" spans="2:46" ht="13.8">
      <c r="B3836" s="26">
        <v>136.50000000000097</v>
      </c>
      <c r="C3836" s="363">
        <v>284.53622980626994</v>
      </c>
      <c r="D3836" s="367">
        <v>819.0000000000058</v>
      </c>
      <c r="E3836" s="367">
        <v>38093.023255814187</v>
      </c>
      <c r="F3836" s="367">
        <v>-92906.670718658846</v>
      </c>
      <c r="G3836" s="367">
        <v>819.000000000005</v>
      </c>
      <c r="H3836" s="367">
        <v>204750</v>
      </c>
      <c r="I3836" s="384">
        <v>-1130961.1728187113</v>
      </c>
      <c r="J3836" s="367">
        <v>819</v>
      </c>
      <c r="K3836" s="367">
        <v>49636.363636364295</v>
      </c>
      <c r="L3836" s="384">
        <v>-6833.1206665677983</v>
      </c>
      <c r="M3836" s="367">
        <v>819.00000000001091</v>
      </c>
      <c r="N3836" s="367">
        <v>819</v>
      </c>
      <c r="O3836" s="384">
        <v>-912.50213694054639</v>
      </c>
      <c r="P3836" s="367">
        <v>11.875500000000001</v>
      </c>
      <c r="Q3836" s="367">
        <v>819</v>
      </c>
      <c r="R3836" s="384">
        <v>320.35988180428433</v>
      </c>
      <c r="S3836" s="367">
        <v>11.466000000000001</v>
      </c>
      <c r="T3836" s="367">
        <v>28241.379310344499</v>
      </c>
      <c r="U3836" s="384">
        <v>-22093.215523534971</v>
      </c>
      <c r="V3836" s="367">
        <v>818.99999999999056</v>
      </c>
      <c r="W3836" s="367">
        <v>1365000.0000000049</v>
      </c>
      <c r="X3836" s="384">
        <v>63740.205610480793</v>
      </c>
      <c r="Y3836" s="386">
        <v>819.00000000000296</v>
      </c>
      <c r="Z3836" s="367"/>
      <c r="AA3836" s="367"/>
      <c r="AB3836" s="367"/>
      <c r="AC3836" s="367"/>
      <c r="AD3836" s="367"/>
      <c r="AE3836" s="367"/>
      <c r="AF3836" s="367"/>
      <c r="AG3836" s="367"/>
      <c r="AH3836" s="367"/>
      <c r="AI3836" s="367"/>
      <c r="AJ3836" s="367"/>
      <c r="AK3836" s="367"/>
      <c r="AL3836" s="367"/>
      <c r="AM3836" s="367"/>
      <c r="AN3836" s="367"/>
      <c r="AO3836" s="367"/>
      <c r="AP3836" s="367"/>
      <c r="AQ3836" s="367"/>
      <c r="AR3836" s="367"/>
      <c r="AS3836" s="367"/>
      <c r="AT3836" s="367"/>
    </row>
    <row r="3837" spans="2:46" ht="13.8">
      <c r="B3837" s="26">
        <v>136.66666666666762</v>
      </c>
      <c r="C3837" s="363">
        <v>284.88302667860603</v>
      </c>
      <c r="D3837" s="367">
        <v>820.00000000000568</v>
      </c>
      <c r="E3837" s="367">
        <v>38139.534883721164</v>
      </c>
      <c r="F3837" s="367">
        <v>-93149.776059118216</v>
      </c>
      <c r="G3837" s="367">
        <v>820.000000000005</v>
      </c>
      <c r="H3837" s="367">
        <v>205000</v>
      </c>
      <c r="I3837" s="384">
        <v>-1133868.618716307</v>
      </c>
      <c r="J3837" s="367">
        <v>820</v>
      </c>
      <c r="K3837" s="367">
        <v>49696.969696970358</v>
      </c>
      <c r="L3837" s="384">
        <v>-6940.7173954236878</v>
      </c>
      <c r="M3837" s="367">
        <v>820.00000000001091</v>
      </c>
      <c r="N3837" s="367">
        <v>820</v>
      </c>
      <c r="O3837" s="384">
        <v>-915.22295285478629</v>
      </c>
      <c r="P3837" s="367">
        <v>11.889999999999999</v>
      </c>
      <c r="Q3837" s="367">
        <v>820</v>
      </c>
      <c r="R3837" s="384">
        <v>319.99277363156114</v>
      </c>
      <c r="S3837" s="367">
        <v>11.48</v>
      </c>
      <c r="T3837" s="367">
        <v>28275.862068965187</v>
      </c>
      <c r="U3837" s="384">
        <v>-22220.801910028338</v>
      </c>
      <c r="V3837" s="367">
        <v>819.99999999999045</v>
      </c>
      <c r="W3837" s="367">
        <v>1366666.6666666716</v>
      </c>
      <c r="X3837" s="384">
        <v>63814.29114888201</v>
      </c>
      <c r="Y3837" s="386">
        <v>820.00000000000296</v>
      </c>
      <c r="Z3837" s="367"/>
      <c r="AA3837" s="367"/>
      <c r="AB3837" s="367"/>
      <c r="AC3837" s="367"/>
      <c r="AD3837" s="367"/>
      <c r="AE3837" s="367"/>
      <c r="AF3837" s="367"/>
      <c r="AG3837" s="367"/>
      <c r="AH3837" s="367"/>
      <c r="AI3837" s="367"/>
      <c r="AJ3837" s="367"/>
      <c r="AK3837" s="367"/>
      <c r="AL3837" s="367"/>
      <c r="AM3837" s="367"/>
      <c r="AN3837" s="367"/>
      <c r="AO3837" s="367"/>
      <c r="AP3837" s="367"/>
      <c r="AQ3837" s="367"/>
      <c r="AR3837" s="367"/>
      <c r="AS3837" s="367"/>
      <c r="AT3837" s="367"/>
    </row>
    <row r="3838" spans="2:46" ht="13.8">
      <c r="B3838" s="26">
        <v>136.83333333333428</v>
      </c>
      <c r="C3838" s="363">
        <v>285.22982203335266</v>
      </c>
      <c r="D3838" s="367">
        <v>821.00000000000568</v>
      </c>
      <c r="E3838" s="367">
        <v>38186.046511628141</v>
      </c>
      <c r="F3838" s="367">
        <v>-93393.19765855826</v>
      </c>
      <c r="G3838" s="367">
        <v>821.000000000005</v>
      </c>
      <c r="H3838" s="367">
        <v>205250</v>
      </c>
      <c r="I3838" s="384">
        <v>-1136779.7878844505</v>
      </c>
      <c r="J3838" s="367">
        <v>821</v>
      </c>
      <c r="K3838" s="367">
        <v>49757.575757576422</v>
      </c>
      <c r="L3838" s="384">
        <v>-7048.556205938562</v>
      </c>
      <c r="M3838" s="367">
        <v>821.00000000001103</v>
      </c>
      <c r="N3838" s="367">
        <v>821</v>
      </c>
      <c r="O3838" s="384">
        <v>-917.94768742680947</v>
      </c>
      <c r="P3838" s="367">
        <v>11.904500000000001</v>
      </c>
      <c r="Q3838" s="367">
        <v>821</v>
      </c>
      <c r="R3838" s="384">
        <v>319.62381602474147</v>
      </c>
      <c r="S3838" s="367">
        <v>11.494</v>
      </c>
      <c r="T3838" s="367">
        <v>28310.344827585875</v>
      </c>
      <c r="U3838" s="384">
        <v>-22348.6336880909</v>
      </c>
      <c r="V3838" s="367">
        <v>820.99999999999045</v>
      </c>
      <c r="W3838" s="367">
        <v>1368333.3333333384</v>
      </c>
      <c r="X3838" s="384">
        <v>63888.367562086933</v>
      </c>
      <c r="Y3838" s="386">
        <v>821.00000000000296</v>
      </c>
      <c r="Z3838" s="367"/>
      <c r="AA3838" s="367"/>
      <c r="AB3838" s="367"/>
      <c r="AC3838" s="367"/>
      <c r="AD3838" s="367"/>
      <c r="AE3838" s="367"/>
      <c r="AF3838" s="367"/>
      <c r="AG3838" s="367"/>
      <c r="AH3838" s="367"/>
      <c r="AI3838" s="367"/>
      <c r="AJ3838" s="367"/>
      <c r="AK3838" s="367"/>
      <c r="AL3838" s="367"/>
      <c r="AM3838" s="367"/>
      <c r="AN3838" s="367"/>
      <c r="AO3838" s="367"/>
      <c r="AP3838" s="367"/>
      <c r="AQ3838" s="367"/>
      <c r="AR3838" s="367"/>
      <c r="AS3838" s="367"/>
      <c r="AT3838" s="367"/>
    </row>
    <row r="3839" spans="2:46" ht="13.8">
      <c r="B3839" s="26">
        <v>137.00000000000094</v>
      </c>
      <c r="C3839" s="363">
        <v>285.57661587050978</v>
      </c>
      <c r="D3839" s="367">
        <v>822.00000000000557</v>
      </c>
      <c r="E3839" s="367">
        <v>38232.558139535118</v>
      </c>
      <c r="F3839" s="367">
        <v>-93636.935516979007</v>
      </c>
      <c r="G3839" s="367">
        <v>822.00000000000512</v>
      </c>
      <c r="H3839" s="367">
        <v>205500</v>
      </c>
      <c r="I3839" s="384">
        <v>-1139694.6803231426</v>
      </c>
      <c r="J3839" s="367">
        <v>822</v>
      </c>
      <c r="K3839" s="367">
        <v>49818.181818182486</v>
      </c>
      <c r="L3839" s="384">
        <v>-7156.6370981123964</v>
      </c>
      <c r="M3839" s="367">
        <v>822.00000000001103</v>
      </c>
      <c r="N3839" s="367">
        <v>822</v>
      </c>
      <c r="O3839" s="384">
        <v>-920.67634065661491</v>
      </c>
      <c r="P3839" s="367">
        <v>11.919</v>
      </c>
      <c r="Q3839" s="367">
        <v>822</v>
      </c>
      <c r="R3839" s="384">
        <v>319.25300898382534</v>
      </c>
      <c r="S3839" s="367">
        <v>11.507999999999999</v>
      </c>
      <c r="T3839" s="367">
        <v>28344.827586206564</v>
      </c>
      <c r="U3839" s="384">
        <v>-22476.710857722639</v>
      </c>
      <c r="V3839" s="367">
        <v>821.99999999999045</v>
      </c>
      <c r="W3839" s="367">
        <v>1370000.0000000051</v>
      </c>
      <c r="X3839" s="384">
        <v>63962.434850095597</v>
      </c>
      <c r="Y3839" s="386">
        <v>822.00000000000307</v>
      </c>
      <c r="Z3839" s="367"/>
      <c r="AA3839" s="367"/>
      <c r="AB3839" s="367"/>
      <c r="AC3839" s="367"/>
      <c r="AD3839" s="367"/>
      <c r="AE3839" s="367"/>
      <c r="AF3839" s="367"/>
      <c r="AG3839" s="367"/>
      <c r="AH3839" s="367"/>
      <c r="AI3839" s="367"/>
      <c r="AJ3839" s="367"/>
      <c r="AK3839" s="367"/>
      <c r="AL3839" s="367"/>
      <c r="AM3839" s="367"/>
      <c r="AN3839" s="367"/>
      <c r="AO3839" s="367"/>
      <c r="AP3839" s="367"/>
      <c r="AQ3839" s="367"/>
      <c r="AR3839" s="367"/>
      <c r="AS3839" s="367"/>
      <c r="AT3839" s="367"/>
    </row>
    <row r="3840" spans="2:46" ht="13.8">
      <c r="B3840" s="26">
        <v>137.1666666666676</v>
      </c>
      <c r="C3840" s="363">
        <v>285.92340819007751</v>
      </c>
      <c r="D3840" s="367">
        <v>823.00000000000557</v>
      </c>
      <c r="E3840" s="367">
        <v>38279.069767442095</v>
      </c>
      <c r="F3840" s="367">
        <v>-93880.989634380385</v>
      </c>
      <c r="G3840" s="367">
        <v>823.00000000000512</v>
      </c>
      <c r="H3840" s="367">
        <v>205750</v>
      </c>
      <c r="I3840" s="384">
        <v>-1142613.2960323819</v>
      </c>
      <c r="J3840" s="367">
        <v>823</v>
      </c>
      <c r="K3840" s="367">
        <v>49878.787878788549</v>
      </c>
      <c r="L3840" s="384">
        <v>-7264.9600719452164</v>
      </c>
      <c r="M3840" s="367">
        <v>823.00000000001114</v>
      </c>
      <c r="N3840" s="367">
        <v>823</v>
      </c>
      <c r="O3840" s="384">
        <v>-923.40891254420285</v>
      </c>
      <c r="P3840" s="367">
        <v>11.9335</v>
      </c>
      <c r="Q3840" s="367">
        <v>823</v>
      </c>
      <c r="R3840" s="384">
        <v>318.88035250881256</v>
      </c>
      <c r="S3840" s="367">
        <v>11.521999999999998</v>
      </c>
      <c r="T3840" s="367">
        <v>28379.310344827252</v>
      </c>
      <c r="U3840" s="384">
        <v>-22605.033418923544</v>
      </c>
      <c r="V3840" s="367">
        <v>822.99999999999034</v>
      </c>
      <c r="W3840" s="367">
        <v>1371666.6666666719</v>
      </c>
      <c r="X3840" s="384">
        <v>64036.493012907966</v>
      </c>
      <c r="Y3840" s="386">
        <v>823.00000000000307</v>
      </c>
      <c r="Z3840" s="367"/>
      <c r="AA3840" s="367"/>
      <c r="AB3840" s="367"/>
      <c r="AC3840" s="367"/>
      <c r="AD3840" s="367"/>
      <c r="AE3840" s="367"/>
      <c r="AF3840" s="367"/>
      <c r="AG3840" s="367"/>
      <c r="AH3840" s="367"/>
      <c r="AI3840" s="367"/>
      <c r="AJ3840" s="367"/>
      <c r="AK3840" s="367"/>
      <c r="AL3840" s="367"/>
      <c r="AM3840" s="367"/>
      <c r="AN3840" s="367"/>
      <c r="AO3840" s="367"/>
      <c r="AP3840" s="367"/>
      <c r="AQ3840" s="367"/>
      <c r="AR3840" s="367"/>
      <c r="AS3840" s="367"/>
      <c r="AT3840" s="367"/>
    </row>
    <row r="3841" spans="2:46" ht="13.8">
      <c r="B3841" s="26">
        <v>137.33333333333425</v>
      </c>
      <c r="C3841" s="363">
        <v>286.27019899205584</v>
      </c>
      <c r="D3841" s="367">
        <v>824.00000000000546</v>
      </c>
      <c r="E3841" s="367">
        <v>38325.581395349072</v>
      </c>
      <c r="F3841" s="367">
        <v>-94125.360010762422</v>
      </c>
      <c r="G3841" s="367">
        <v>824.00000000000512</v>
      </c>
      <c r="H3841" s="367">
        <v>206000</v>
      </c>
      <c r="I3841" s="384">
        <v>-1145535.6350121698</v>
      </c>
      <c r="J3841" s="367">
        <v>824</v>
      </c>
      <c r="K3841" s="367">
        <v>49939.393939394613</v>
      </c>
      <c r="L3841" s="384">
        <v>-7373.5251274369957</v>
      </c>
      <c r="M3841" s="367">
        <v>824.00000000001114</v>
      </c>
      <c r="N3841" s="367">
        <v>824</v>
      </c>
      <c r="O3841" s="384">
        <v>-926.14540308957351</v>
      </c>
      <c r="P3841" s="367">
        <v>11.948</v>
      </c>
      <c r="Q3841" s="367">
        <v>824</v>
      </c>
      <c r="R3841" s="384">
        <v>318.50584659970332</v>
      </c>
      <c r="S3841" s="367">
        <v>11.536</v>
      </c>
      <c r="T3841" s="367">
        <v>28413.793103447941</v>
      </c>
      <c r="U3841" s="384">
        <v>-22733.601371693643</v>
      </c>
      <c r="V3841" s="367">
        <v>823.99999999999034</v>
      </c>
      <c r="W3841" s="367">
        <v>1373333.3333333386</v>
      </c>
      <c r="X3841" s="384">
        <v>64110.542050524062</v>
      </c>
      <c r="Y3841" s="386">
        <v>824.00000000000318</v>
      </c>
      <c r="Z3841" s="367"/>
      <c r="AA3841" s="367"/>
      <c r="AB3841" s="367"/>
      <c r="AC3841" s="367"/>
      <c r="AD3841" s="367"/>
      <c r="AE3841" s="367"/>
      <c r="AF3841" s="367"/>
      <c r="AG3841" s="367"/>
      <c r="AH3841" s="367"/>
      <c r="AI3841" s="367"/>
      <c r="AJ3841" s="367"/>
      <c r="AK3841" s="367"/>
      <c r="AL3841" s="367"/>
      <c r="AM3841" s="367"/>
      <c r="AN3841" s="367"/>
      <c r="AO3841" s="367"/>
      <c r="AP3841" s="367"/>
      <c r="AQ3841" s="367"/>
      <c r="AR3841" s="367"/>
      <c r="AS3841" s="367"/>
      <c r="AT3841" s="367"/>
    </row>
    <row r="3842" spans="2:46" ht="13.8">
      <c r="B3842" s="26">
        <v>137.50000000000091</v>
      </c>
      <c r="C3842" s="363">
        <v>286.6169882764446</v>
      </c>
      <c r="D3842" s="367">
        <v>825.00000000000546</v>
      </c>
      <c r="E3842" s="367">
        <v>38372.093023256049</v>
      </c>
      <c r="F3842" s="367">
        <v>-94370.046646125134</v>
      </c>
      <c r="G3842" s="367">
        <v>825.00000000000512</v>
      </c>
      <c r="H3842" s="367">
        <v>206250</v>
      </c>
      <c r="I3842" s="384">
        <v>-1148461.6972625053</v>
      </c>
      <c r="J3842" s="367">
        <v>825</v>
      </c>
      <c r="K3842" s="367">
        <v>50000.000000000677</v>
      </c>
      <c r="L3842" s="384">
        <v>-7482.3322645877606</v>
      </c>
      <c r="M3842" s="367">
        <v>825.00000000001125</v>
      </c>
      <c r="N3842" s="367">
        <v>825</v>
      </c>
      <c r="O3842" s="384">
        <v>-928.88581229272677</v>
      </c>
      <c r="P3842" s="367">
        <v>11.9625</v>
      </c>
      <c r="Q3842" s="367">
        <v>825</v>
      </c>
      <c r="R3842" s="384">
        <v>318.12949125649766</v>
      </c>
      <c r="S3842" s="367">
        <v>11.549999999999999</v>
      </c>
      <c r="T3842" s="367">
        <v>28448.275862068629</v>
      </c>
      <c r="U3842" s="384">
        <v>-22862.414716032919</v>
      </c>
      <c r="V3842" s="367">
        <v>824.99999999999034</v>
      </c>
      <c r="W3842" s="367">
        <v>1375000.0000000054</v>
      </c>
      <c r="X3842" s="384">
        <v>64184.581962943863</v>
      </c>
      <c r="Y3842" s="386">
        <v>825.00000000000318</v>
      </c>
      <c r="Z3842" s="367"/>
      <c r="AA3842" s="367"/>
      <c r="AB3842" s="367"/>
      <c r="AC3842" s="367"/>
      <c r="AD3842" s="367"/>
      <c r="AE3842" s="367"/>
      <c r="AF3842" s="367"/>
      <c r="AG3842" s="367"/>
      <c r="AH3842" s="367"/>
      <c r="AI3842" s="367"/>
      <c r="AJ3842" s="367"/>
      <c r="AK3842" s="367"/>
      <c r="AL3842" s="367"/>
      <c r="AM3842" s="367"/>
      <c r="AN3842" s="367"/>
      <c r="AO3842" s="367"/>
      <c r="AP3842" s="367"/>
      <c r="AQ3842" s="367"/>
      <c r="AR3842" s="367"/>
      <c r="AS3842" s="367"/>
      <c r="AT3842" s="367"/>
    </row>
    <row r="3843" spans="2:46" ht="13.8">
      <c r="B3843" s="26">
        <v>137.66666666666757</v>
      </c>
      <c r="C3843" s="363">
        <v>286.96377604324397</v>
      </c>
      <c r="D3843" s="367">
        <v>826.00000000000534</v>
      </c>
      <c r="E3843" s="367">
        <v>38418.604651163027</v>
      </c>
      <c r="F3843" s="367">
        <v>-94615.049540468492</v>
      </c>
      <c r="G3843" s="367">
        <v>826.00000000000512</v>
      </c>
      <c r="H3843" s="367">
        <v>206500</v>
      </c>
      <c r="I3843" s="384">
        <v>-1151391.482783389</v>
      </c>
      <c r="J3843" s="367">
        <v>826</v>
      </c>
      <c r="K3843" s="367">
        <v>50060.60606060674</v>
      </c>
      <c r="L3843" s="384">
        <v>-7591.3814833974866</v>
      </c>
      <c r="M3843" s="367">
        <v>826.00000000001125</v>
      </c>
      <c r="N3843" s="367">
        <v>826</v>
      </c>
      <c r="O3843" s="384">
        <v>-931.63014015366252</v>
      </c>
      <c r="P3843" s="367">
        <v>11.977</v>
      </c>
      <c r="Q3843" s="367">
        <v>826</v>
      </c>
      <c r="R3843" s="384">
        <v>317.75128647919541</v>
      </c>
      <c r="S3843" s="367">
        <v>11.564</v>
      </c>
      <c r="T3843" s="367">
        <v>28482.758620689317</v>
      </c>
      <c r="U3843" s="384">
        <v>-22991.473451941358</v>
      </c>
      <c r="V3843" s="367">
        <v>825.99999999999022</v>
      </c>
      <c r="W3843" s="367">
        <v>1376666.6666666721</v>
      </c>
      <c r="X3843" s="384">
        <v>64258.612750167376</v>
      </c>
      <c r="Y3843" s="386">
        <v>826.00000000000318</v>
      </c>
      <c r="Z3843" s="367"/>
      <c r="AA3843" s="367"/>
      <c r="AB3843" s="367"/>
      <c r="AC3843" s="367"/>
      <c r="AD3843" s="367"/>
      <c r="AE3843" s="367"/>
      <c r="AF3843" s="367"/>
      <c r="AG3843" s="367"/>
      <c r="AH3843" s="367"/>
      <c r="AI3843" s="367"/>
      <c r="AJ3843" s="367"/>
      <c r="AK3843" s="367"/>
      <c r="AL3843" s="367"/>
      <c r="AM3843" s="367"/>
      <c r="AN3843" s="367"/>
      <c r="AO3843" s="367"/>
      <c r="AP3843" s="367"/>
      <c r="AQ3843" s="367"/>
      <c r="AR3843" s="367"/>
      <c r="AS3843" s="367"/>
      <c r="AT3843" s="367"/>
    </row>
    <row r="3844" spans="2:46" ht="13.8">
      <c r="B3844" s="26">
        <v>137.83333333333422</v>
      </c>
      <c r="C3844" s="363">
        <v>287.31056229245394</v>
      </c>
      <c r="D3844" s="367">
        <v>827.00000000000534</v>
      </c>
      <c r="E3844" s="367">
        <v>38465.116279070004</v>
      </c>
      <c r="F3844" s="367">
        <v>-94860.368693792538</v>
      </c>
      <c r="G3844" s="367">
        <v>827.00000000000512</v>
      </c>
      <c r="H3844" s="367">
        <v>206750</v>
      </c>
      <c r="I3844" s="384">
        <v>-1154324.9915748208</v>
      </c>
      <c r="J3844" s="367">
        <v>827</v>
      </c>
      <c r="K3844" s="367">
        <v>50121.212121212804</v>
      </c>
      <c r="L3844" s="384">
        <v>-7700.6727838661827</v>
      </c>
      <c r="M3844" s="367">
        <v>827.00000000001125</v>
      </c>
      <c r="N3844" s="367">
        <v>827</v>
      </c>
      <c r="O3844" s="384">
        <v>-934.378386672381</v>
      </c>
      <c r="P3844" s="367">
        <v>11.9915</v>
      </c>
      <c r="Q3844" s="367">
        <v>827</v>
      </c>
      <c r="R3844" s="384">
        <v>317.37123226779676</v>
      </c>
      <c r="S3844" s="367">
        <v>11.577999999999999</v>
      </c>
      <c r="T3844" s="367">
        <v>28517.241379310006</v>
      </c>
      <c r="U3844" s="384">
        <v>-23120.777579418995</v>
      </c>
      <c r="V3844" s="367">
        <v>826.99999999999022</v>
      </c>
      <c r="W3844" s="367">
        <v>1378333.3333333388</v>
      </c>
      <c r="X3844" s="384">
        <v>64332.634412194631</v>
      </c>
      <c r="Y3844" s="386">
        <v>827.0000000000033</v>
      </c>
      <c r="Z3844" s="367"/>
      <c r="AA3844" s="367"/>
      <c r="AB3844" s="367"/>
      <c r="AC3844" s="367"/>
      <c r="AD3844" s="367"/>
      <c r="AE3844" s="367"/>
      <c r="AF3844" s="367"/>
      <c r="AG3844" s="367"/>
      <c r="AH3844" s="367"/>
      <c r="AI3844" s="367"/>
      <c r="AJ3844" s="367"/>
      <c r="AK3844" s="367"/>
      <c r="AL3844" s="367"/>
      <c r="AM3844" s="367"/>
      <c r="AN3844" s="367"/>
      <c r="AO3844" s="367"/>
      <c r="AP3844" s="367"/>
      <c r="AQ3844" s="367"/>
      <c r="AR3844" s="367"/>
      <c r="AS3844" s="367"/>
      <c r="AT3844" s="367"/>
    </row>
    <row r="3845" spans="2:46" ht="13.8">
      <c r="B3845" s="26">
        <v>138.00000000000088</v>
      </c>
      <c r="C3845" s="363">
        <v>287.65734702407434</v>
      </c>
      <c r="D3845" s="367">
        <v>828.00000000000534</v>
      </c>
      <c r="E3845" s="367">
        <v>38511.627906976981</v>
      </c>
      <c r="F3845" s="367">
        <v>-95106.004106097243</v>
      </c>
      <c r="G3845" s="367">
        <v>828.00000000000512</v>
      </c>
      <c r="H3845" s="367">
        <v>207000</v>
      </c>
      <c r="I3845" s="384">
        <v>-1157262.2236368004</v>
      </c>
      <c r="J3845" s="367">
        <v>828</v>
      </c>
      <c r="K3845" s="367">
        <v>50181.818181818868</v>
      </c>
      <c r="L3845" s="384">
        <v>-7810.2061659938654</v>
      </c>
      <c r="M3845" s="367">
        <v>828.00000000001137</v>
      </c>
      <c r="N3845" s="367">
        <v>828</v>
      </c>
      <c r="O3845" s="384">
        <v>-937.13055184888162</v>
      </c>
      <c r="P3845" s="367">
        <v>12.005999999999998</v>
      </c>
      <c r="Q3845" s="367">
        <v>828</v>
      </c>
      <c r="R3845" s="384">
        <v>316.98932862230146</v>
      </c>
      <c r="S3845" s="367">
        <v>11.592000000000001</v>
      </c>
      <c r="T3845" s="367">
        <v>28551.724137930694</v>
      </c>
      <c r="U3845" s="384">
        <v>-23250.327098465805</v>
      </c>
      <c r="V3845" s="367">
        <v>827.99999999999022</v>
      </c>
      <c r="W3845" s="367">
        <v>1380000.0000000056</v>
      </c>
      <c r="X3845" s="384">
        <v>64406.646949025577</v>
      </c>
      <c r="Y3845" s="386">
        <v>828.0000000000033</v>
      </c>
      <c r="Z3845" s="367"/>
      <c r="AA3845" s="367"/>
      <c r="AB3845" s="367"/>
      <c r="AC3845" s="367"/>
      <c r="AD3845" s="367"/>
      <c r="AE3845" s="367"/>
      <c r="AF3845" s="367"/>
      <c r="AG3845" s="367"/>
      <c r="AH3845" s="367"/>
      <c r="AI3845" s="367"/>
      <c r="AJ3845" s="367"/>
      <c r="AK3845" s="367"/>
      <c r="AL3845" s="367"/>
      <c r="AM3845" s="367"/>
      <c r="AN3845" s="367"/>
      <c r="AO3845" s="367"/>
      <c r="AP3845" s="367"/>
      <c r="AQ3845" s="367"/>
      <c r="AR3845" s="367"/>
      <c r="AS3845" s="367"/>
      <c r="AT3845" s="367"/>
    </row>
    <row r="3846" spans="2:46" ht="13.8">
      <c r="B3846" s="26">
        <v>138.16666666666754</v>
      </c>
      <c r="C3846" s="363">
        <v>288.0041302381054</v>
      </c>
      <c r="D3846" s="367">
        <v>829.00000000000534</v>
      </c>
      <c r="E3846" s="367">
        <v>38558.139534883958</v>
      </c>
      <c r="F3846" s="367">
        <v>-95351.955777382638</v>
      </c>
      <c r="G3846" s="367">
        <v>829.00000000000523</v>
      </c>
      <c r="H3846" s="367">
        <v>207250</v>
      </c>
      <c r="I3846" s="384">
        <v>-1160203.1789693281</v>
      </c>
      <c r="J3846" s="367">
        <v>829</v>
      </c>
      <c r="K3846" s="367">
        <v>50242.424242424931</v>
      </c>
      <c r="L3846" s="384">
        <v>-7919.9816297805082</v>
      </c>
      <c r="M3846" s="367">
        <v>829.00000000001137</v>
      </c>
      <c r="N3846" s="367">
        <v>829</v>
      </c>
      <c r="O3846" s="384">
        <v>-939.88663568316576</v>
      </c>
      <c r="P3846" s="367">
        <v>12.0205</v>
      </c>
      <c r="Q3846" s="367">
        <v>829</v>
      </c>
      <c r="R3846" s="384">
        <v>316.60557554270974</v>
      </c>
      <c r="S3846" s="367">
        <v>11.606</v>
      </c>
      <c r="T3846" s="367">
        <v>28586.206896551383</v>
      </c>
      <c r="U3846" s="384">
        <v>-23380.122009081781</v>
      </c>
      <c r="V3846" s="367">
        <v>828.99999999999011</v>
      </c>
      <c r="W3846" s="367">
        <v>1381666.6666666723</v>
      </c>
      <c r="X3846" s="384">
        <v>64480.650360660264</v>
      </c>
      <c r="Y3846" s="386">
        <v>829.00000000000341</v>
      </c>
      <c r="Z3846" s="367"/>
      <c r="AA3846" s="367"/>
      <c r="AB3846" s="367"/>
      <c r="AC3846" s="367"/>
      <c r="AD3846" s="367"/>
      <c r="AE3846" s="367"/>
      <c r="AF3846" s="367"/>
      <c r="AG3846" s="367"/>
      <c r="AH3846" s="367"/>
      <c r="AI3846" s="367"/>
      <c r="AJ3846" s="367"/>
      <c r="AK3846" s="367"/>
      <c r="AL3846" s="367"/>
      <c r="AM3846" s="367"/>
      <c r="AN3846" s="367"/>
      <c r="AO3846" s="367"/>
      <c r="AP3846" s="367"/>
      <c r="AQ3846" s="367"/>
      <c r="AR3846" s="367"/>
      <c r="AS3846" s="367"/>
      <c r="AT3846" s="367"/>
    </row>
    <row r="3847" spans="2:46" ht="13.8">
      <c r="B3847" s="26">
        <v>138.3333333333342</v>
      </c>
      <c r="C3847" s="363">
        <v>288.3509119345469</v>
      </c>
      <c r="D3847" s="367">
        <v>830.00000000000523</v>
      </c>
      <c r="E3847" s="367">
        <v>38604.651162790935</v>
      </c>
      <c r="F3847" s="367">
        <v>-95598.223707648664</v>
      </c>
      <c r="G3847" s="367">
        <v>830.00000000000523</v>
      </c>
      <c r="H3847" s="367">
        <v>207500</v>
      </c>
      <c r="I3847" s="384">
        <v>-1163147.8575724037</v>
      </c>
      <c r="J3847" s="367">
        <v>830</v>
      </c>
      <c r="K3847" s="367">
        <v>50303.030303030995</v>
      </c>
      <c r="L3847" s="384">
        <v>-8029.9991752261367</v>
      </c>
      <c r="M3847" s="367">
        <v>830.00000000001148</v>
      </c>
      <c r="N3847" s="367">
        <v>830</v>
      </c>
      <c r="O3847" s="384">
        <v>-942.64663817523206</v>
      </c>
      <c r="P3847" s="367">
        <v>12.035</v>
      </c>
      <c r="Q3847" s="367">
        <v>830</v>
      </c>
      <c r="R3847" s="384">
        <v>316.2199730290215</v>
      </c>
      <c r="S3847" s="367">
        <v>11.620000000000001</v>
      </c>
      <c r="T3847" s="367">
        <v>28620.689655172071</v>
      </c>
      <c r="U3847" s="384">
        <v>-23510.162311266955</v>
      </c>
      <c r="V3847" s="367">
        <v>829.99999999999011</v>
      </c>
      <c r="W3847" s="367">
        <v>1383333.3333333391</v>
      </c>
      <c r="X3847" s="384">
        <v>64554.644647098648</v>
      </c>
      <c r="Y3847" s="386">
        <v>830.00000000000341</v>
      </c>
      <c r="Z3847" s="367"/>
      <c r="AA3847" s="367"/>
      <c r="AB3847" s="367"/>
      <c r="AC3847" s="367"/>
      <c r="AD3847" s="367"/>
      <c r="AE3847" s="367"/>
      <c r="AF3847" s="367"/>
      <c r="AG3847" s="367"/>
      <c r="AH3847" s="367"/>
      <c r="AI3847" s="367"/>
      <c r="AJ3847" s="367"/>
      <c r="AK3847" s="367"/>
      <c r="AL3847" s="367"/>
      <c r="AM3847" s="367"/>
      <c r="AN3847" s="367"/>
      <c r="AO3847" s="367"/>
      <c r="AP3847" s="367"/>
      <c r="AQ3847" s="367"/>
      <c r="AR3847" s="367"/>
      <c r="AS3847" s="367"/>
      <c r="AT3847" s="367"/>
    </row>
    <row r="3848" spans="2:46" ht="13.8">
      <c r="B3848" s="26">
        <v>138.50000000000085</v>
      </c>
      <c r="C3848" s="363">
        <v>288.697692113399</v>
      </c>
      <c r="D3848" s="367">
        <v>831.00000000000523</v>
      </c>
      <c r="E3848" s="367">
        <v>38651.162790697912</v>
      </c>
      <c r="F3848" s="367">
        <v>-95844.807896895349</v>
      </c>
      <c r="G3848" s="367">
        <v>831.00000000000523</v>
      </c>
      <c r="H3848" s="367">
        <v>207750</v>
      </c>
      <c r="I3848" s="384">
        <v>-1166096.2594460272</v>
      </c>
      <c r="J3848" s="367">
        <v>831</v>
      </c>
      <c r="K3848" s="367">
        <v>50363.636363637059</v>
      </c>
      <c r="L3848" s="384">
        <v>-8140.2588023307253</v>
      </c>
      <c r="M3848" s="367">
        <v>831.00000000001148</v>
      </c>
      <c r="N3848" s="367">
        <v>831</v>
      </c>
      <c r="O3848" s="384">
        <v>-945.41055932508084</v>
      </c>
      <c r="P3848" s="367">
        <v>12.0495</v>
      </c>
      <c r="Q3848" s="367">
        <v>831</v>
      </c>
      <c r="R3848" s="384">
        <v>315.83252108123679</v>
      </c>
      <c r="S3848" s="367">
        <v>11.634</v>
      </c>
      <c r="T3848" s="367">
        <v>28655.172413792759</v>
      </c>
      <c r="U3848" s="384">
        <v>-23640.448005021302</v>
      </c>
      <c r="V3848" s="367">
        <v>830.99999999999011</v>
      </c>
      <c r="W3848" s="367">
        <v>1385000.0000000058</v>
      </c>
      <c r="X3848" s="384">
        <v>64628.629808340753</v>
      </c>
      <c r="Y3848" s="386">
        <v>831.00000000000341</v>
      </c>
      <c r="Z3848" s="367"/>
      <c r="AA3848" s="367"/>
      <c r="AB3848" s="367"/>
      <c r="AC3848" s="367"/>
      <c r="AD3848" s="367"/>
      <c r="AE3848" s="367"/>
      <c r="AF3848" s="367"/>
      <c r="AG3848" s="367"/>
      <c r="AH3848" s="367"/>
      <c r="AI3848" s="367"/>
      <c r="AJ3848" s="367"/>
      <c r="AK3848" s="367"/>
      <c r="AL3848" s="367"/>
      <c r="AM3848" s="367"/>
      <c r="AN3848" s="367"/>
      <c r="AO3848" s="367"/>
      <c r="AP3848" s="367"/>
      <c r="AQ3848" s="367"/>
      <c r="AR3848" s="367"/>
      <c r="AS3848" s="367"/>
      <c r="AT3848" s="367"/>
    </row>
    <row r="3849" spans="2:46" ht="13.8">
      <c r="B3849" s="26">
        <v>138.66666666666751</v>
      </c>
      <c r="C3849" s="363">
        <v>289.04447077466159</v>
      </c>
      <c r="D3849" s="367">
        <v>832.00000000000512</v>
      </c>
      <c r="E3849" s="367">
        <v>38697.674418604889</v>
      </c>
      <c r="F3849" s="367">
        <v>-96091.708345122723</v>
      </c>
      <c r="G3849" s="367">
        <v>832.00000000000523</v>
      </c>
      <c r="H3849" s="367">
        <v>208000</v>
      </c>
      <c r="I3849" s="384">
        <v>-1169048.3845901992</v>
      </c>
      <c r="J3849" s="367">
        <v>832</v>
      </c>
      <c r="K3849" s="367">
        <v>50424.242424243123</v>
      </c>
      <c r="L3849" s="384">
        <v>-8250.7605110942986</v>
      </c>
      <c r="M3849" s="367">
        <v>832.0000000000116</v>
      </c>
      <c r="N3849" s="367">
        <v>832</v>
      </c>
      <c r="O3849" s="384">
        <v>-948.17839913271234</v>
      </c>
      <c r="P3849" s="367">
        <v>12.064</v>
      </c>
      <c r="Q3849" s="367">
        <v>832</v>
      </c>
      <c r="R3849" s="384">
        <v>315.44321969935561</v>
      </c>
      <c r="S3849" s="367">
        <v>11.648</v>
      </c>
      <c r="T3849" s="367">
        <v>28689.655172413448</v>
      </c>
      <c r="U3849" s="384">
        <v>-23770.979090344812</v>
      </c>
      <c r="V3849" s="367">
        <v>831.99999999999</v>
      </c>
      <c r="W3849" s="367">
        <v>1386666.6666666726</v>
      </c>
      <c r="X3849" s="384">
        <v>64702.605844386584</v>
      </c>
      <c r="Y3849" s="386">
        <v>832.00000000000352</v>
      </c>
      <c r="Z3849" s="367"/>
      <c r="AA3849" s="367"/>
      <c r="AB3849" s="367"/>
      <c r="AC3849" s="367"/>
      <c r="AD3849" s="367"/>
      <c r="AE3849" s="367"/>
      <c r="AF3849" s="367"/>
      <c r="AG3849" s="367"/>
      <c r="AH3849" s="367"/>
      <c r="AI3849" s="367"/>
      <c r="AJ3849" s="367"/>
      <c r="AK3849" s="367"/>
      <c r="AL3849" s="367"/>
      <c r="AM3849" s="367"/>
      <c r="AN3849" s="367"/>
      <c r="AO3849" s="367"/>
      <c r="AP3849" s="367"/>
      <c r="AQ3849" s="367"/>
      <c r="AR3849" s="367"/>
      <c r="AS3849" s="367"/>
      <c r="AT3849" s="367"/>
    </row>
    <row r="3850" spans="2:46" ht="13.8">
      <c r="B3850" s="26">
        <v>138.83333333333417</v>
      </c>
      <c r="C3850" s="363">
        <v>289.39124791833484</v>
      </c>
      <c r="D3850" s="367">
        <v>833.00000000000512</v>
      </c>
      <c r="E3850" s="367">
        <v>38744.186046511866</v>
      </c>
      <c r="F3850" s="367">
        <v>-96338.925052330742</v>
      </c>
      <c r="G3850" s="367">
        <v>833.00000000000523</v>
      </c>
      <c r="H3850" s="367">
        <v>208250</v>
      </c>
      <c r="I3850" s="384">
        <v>-1172004.2330049186</v>
      </c>
      <c r="J3850" s="367">
        <v>833</v>
      </c>
      <c r="K3850" s="367">
        <v>50484.848484849186</v>
      </c>
      <c r="L3850" s="384">
        <v>-8361.5043015168303</v>
      </c>
      <c r="M3850" s="367">
        <v>833.0000000000116</v>
      </c>
      <c r="N3850" s="367">
        <v>833</v>
      </c>
      <c r="O3850" s="384">
        <v>-950.95015759812634</v>
      </c>
      <c r="P3850" s="367">
        <v>12.0785</v>
      </c>
      <c r="Q3850" s="367">
        <v>833</v>
      </c>
      <c r="R3850" s="384">
        <v>315.05206888337784</v>
      </c>
      <c r="S3850" s="367">
        <v>11.662000000000001</v>
      </c>
      <c r="T3850" s="367">
        <v>28724.137931034136</v>
      </c>
      <c r="U3850" s="384">
        <v>-23901.75556723752</v>
      </c>
      <c r="V3850" s="367">
        <v>832.99999999999</v>
      </c>
      <c r="W3850" s="367">
        <v>1388333.3333333393</v>
      </c>
      <c r="X3850" s="384">
        <v>64776.572755236113</v>
      </c>
      <c r="Y3850" s="386">
        <v>833.00000000000352</v>
      </c>
      <c r="Z3850" s="367"/>
      <c r="AA3850" s="367"/>
      <c r="AB3850" s="367"/>
      <c r="AC3850" s="367"/>
      <c r="AD3850" s="367"/>
      <c r="AE3850" s="367"/>
      <c r="AF3850" s="367"/>
      <c r="AG3850" s="367"/>
      <c r="AH3850" s="367"/>
      <c r="AI3850" s="367"/>
      <c r="AJ3850" s="367"/>
      <c r="AK3850" s="367"/>
      <c r="AL3850" s="367"/>
      <c r="AM3850" s="367"/>
      <c r="AN3850" s="367"/>
      <c r="AO3850" s="367"/>
      <c r="AP3850" s="367"/>
      <c r="AQ3850" s="367"/>
      <c r="AR3850" s="367"/>
      <c r="AS3850" s="367"/>
      <c r="AT3850" s="367"/>
    </row>
    <row r="3851" spans="2:46" ht="13.8">
      <c r="B3851" s="26">
        <v>139.00000000000082</v>
      </c>
      <c r="C3851" s="363">
        <v>289.73802354441852</v>
      </c>
      <c r="D3851" s="367">
        <v>834.000000000005</v>
      </c>
      <c r="E3851" s="367">
        <v>38790.697674418843</v>
      </c>
      <c r="F3851" s="367">
        <v>-96586.458018519435</v>
      </c>
      <c r="G3851" s="367">
        <v>834.00000000000523</v>
      </c>
      <c r="H3851" s="367">
        <v>208500</v>
      </c>
      <c r="I3851" s="384">
        <v>-1174963.8046901864</v>
      </c>
      <c r="J3851" s="367">
        <v>834</v>
      </c>
      <c r="K3851" s="367">
        <v>50545.45454545525</v>
      </c>
      <c r="L3851" s="384">
        <v>-8472.4901735983494</v>
      </c>
      <c r="M3851" s="367">
        <v>834.00000000001171</v>
      </c>
      <c r="N3851" s="367">
        <v>834</v>
      </c>
      <c r="O3851" s="384">
        <v>-953.72583472132305</v>
      </c>
      <c r="P3851" s="367">
        <v>12.093</v>
      </c>
      <c r="Q3851" s="367">
        <v>834</v>
      </c>
      <c r="R3851" s="384">
        <v>314.6590686333036</v>
      </c>
      <c r="S3851" s="367">
        <v>11.676</v>
      </c>
      <c r="T3851" s="367">
        <v>28758.620689654825</v>
      </c>
      <c r="U3851" s="384">
        <v>-24032.777435699409</v>
      </c>
      <c r="V3851" s="367">
        <v>833.99999999999</v>
      </c>
      <c r="W3851" s="367">
        <v>1390000.0000000061</v>
      </c>
      <c r="X3851" s="384">
        <v>64850.530540889369</v>
      </c>
      <c r="Y3851" s="386">
        <v>834.00000000000364</v>
      </c>
      <c r="Z3851" s="367"/>
      <c r="AA3851" s="367"/>
      <c r="AB3851" s="367"/>
      <c r="AC3851" s="367"/>
      <c r="AD3851" s="367"/>
      <c r="AE3851" s="367"/>
      <c r="AF3851" s="367"/>
      <c r="AG3851" s="367"/>
      <c r="AH3851" s="367"/>
      <c r="AI3851" s="367"/>
      <c r="AJ3851" s="367"/>
      <c r="AK3851" s="367"/>
      <c r="AL3851" s="367"/>
      <c r="AM3851" s="367"/>
      <c r="AN3851" s="367"/>
      <c r="AO3851" s="367"/>
      <c r="AP3851" s="367"/>
      <c r="AQ3851" s="367"/>
      <c r="AR3851" s="367"/>
      <c r="AS3851" s="367"/>
      <c r="AT3851" s="367"/>
    </row>
    <row r="3852" spans="2:46" ht="13.8">
      <c r="B3852" s="26">
        <v>139.16666666666748</v>
      </c>
      <c r="C3852" s="363">
        <v>290.08479765291275</v>
      </c>
      <c r="D3852" s="367">
        <v>835.000000000005</v>
      </c>
      <c r="E3852" s="367">
        <v>38837.20930232582</v>
      </c>
      <c r="F3852" s="367">
        <v>-96834.307243688803</v>
      </c>
      <c r="G3852" s="367">
        <v>835.00000000000523</v>
      </c>
      <c r="H3852" s="367">
        <v>208750</v>
      </c>
      <c r="I3852" s="384">
        <v>-1177927.0996460018</v>
      </c>
      <c r="J3852" s="367">
        <v>835</v>
      </c>
      <c r="K3852" s="367">
        <v>50606.060606061314</v>
      </c>
      <c r="L3852" s="384">
        <v>-8583.7181273388287</v>
      </c>
      <c r="M3852" s="367">
        <v>835.00000000001171</v>
      </c>
      <c r="N3852" s="367">
        <v>835</v>
      </c>
      <c r="O3852" s="384">
        <v>-956.50543050230237</v>
      </c>
      <c r="P3852" s="367">
        <v>12.1075</v>
      </c>
      <c r="Q3852" s="367">
        <v>835</v>
      </c>
      <c r="R3852" s="384">
        <v>314.26421894913284</v>
      </c>
      <c r="S3852" s="367">
        <v>11.69</v>
      </c>
      <c r="T3852" s="367">
        <v>28793.103448275513</v>
      </c>
      <c r="U3852" s="384">
        <v>-24164.044695730456</v>
      </c>
      <c r="V3852" s="367">
        <v>834.99999999998988</v>
      </c>
      <c r="W3852" s="367">
        <v>1391666.6666666728</v>
      </c>
      <c r="X3852" s="384">
        <v>64924.479201346352</v>
      </c>
      <c r="Y3852" s="386">
        <v>835.00000000000364</v>
      </c>
      <c r="Z3852" s="367"/>
      <c r="AA3852" s="367"/>
      <c r="AB3852" s="367"/>
      <c r="AC3852" s="367"/>
      <c r="AD3852" s="367"/>
      <c r="AE3852" s="367"/>
      <c r="AF3852" s="367"/>
      <c r="AG3852" s="367"/>
      <c r="AH3852" s="367"/>
      <c r="AI3852" s="367"/>
      <c r="AJ3852" s="367"/>
      <c r="AK3852" s="367"/>
      <c r="AL3852" s="367"/>
      <c r="AM3852" s="367"/>
      <c r="AN3852" s="367"/>
      <c r="AO3852" s="367"/>
      <c r="AP3852" s="367"/>
      <c r="AQ3852" s="367"/>
      <c r="AR3852" s="367"/>
      <c r="AS3852" s="367"/>
      <c r="AT3852" s="367"/>
    </row>
    <row r="3853" spans="2:46" ht="13.8">
      <c r="B3853" s="26">
        <v>139.33333333333414</v>
      </c>
      <c r="C3853" s="363">
        <v>290.43157024381753</v>
      </c>
      <c r="D3853" s="367">
        <v>836.00000000000489</v>
      </c>
      <c r="E3853" s="367">
        <v>38883.720930232797</v>
      </c>
      <c r="F3853" s="367">
        <v>-97082.472727838831</v>
      </c>
      <c r="G3853" s="367">
        <v>836.00000000000523</v>
      </c>
      <c r="H3853" s="367">
        <v>209000</v>
      </c>
      <c r="I3853" s="384">
        <v>-1180894.1178723658</v>
      </c>
      <c r="J3853" s="367">
        <v>836</v>
      </c>
      <c r="K3853" s="367">
        <v>50666.666666667377</v>
      </c>
      <c r="L3853" s="384">
        <v>-8695.1881627382918</v>
      </c>
      <c r="M3853" s="367">
        <v>836.00000000001182</v>
      </c>
      <c r="N3853" s="367">
        <v>836</v>
      </c>
      <c r="O3853" s="384">
        <v>-959.28894494106476</v>
      </c>
      <c r="P3853" s="367">
        <v>12.122000000000002</v>
      </c>
      <c r="Q3853" s="367">
        <v>836</v>
      </c>
      <c r="R3853" s="384">
        <v>313.86751983086566</v>
      </c>
      <c r="S3853" s="367">
        <v>11.703999999999999</v>
      </c>
      <c r="T3853" s="367">
        <v>28827.586206896201</v>
      </c>
      <c r="U3853" s="384">
        <v>-24295.557347330698</v>
      </c>
      <c r="V3853" s="367">
        <v>835.99999999998988</v>
      </c>
      <c r="W3853" s="367">
        <v>1393333.3333333395</v>
      </c>
      <c r="X3853" s="384">
        <v>64998.418736607047</v>
      </c>
      <c r="Y3853" s="386">
        <v>836.00000000000375</v>
      </c>
      <c r="Z3853" s="367"/>
      <c r="AA3853" s="367"/>
      <c r="AB3853" s="367"/>
      <c r="AC3853" s="367"/>
      <c r="AD3853" s="367"/>
      <c r="AE3853" s="367"/>
      <c r="AF3853" s="367"/>
      <c r="AG3853" s="367"/>
      <c r="AH3853" s="367"/>
      <c r="AI3853" s="367"/>
      <c r="AJ3853" s="367"/>
      <c r="AK3853" s="367"/>
      <c r="AL3853" s="367"/>
      <c r="AM3853" s="367"/>
      <c r="AN3853" s="367"/>
      <c r="AO3853" s="367"/>
      <c r="AP3853" s="367"/>
      <c r="AQ3853" s="367"/>
      <c r="AR3853" s="367"/>
      <c r="AS3853" s="367"/>
      <c r="AT3853" s="367"/>
    </row>
    <row r="3854" spans="2:46" ht="13.8">
      <c r="B3854" s="26">
        <v>139.5000000000008</v>
      </c>
      <c r="C3854" s="363">
        <v>290.77834131713291</v>
      </c>
      <c r="D3854" s="367">
        <v>837.00000000000477</v>
      </c>
      <c r="E3854" s="367">
        <v>38930.232558139774</v>
      </c>
      <c r="F3854" s="367">
        <v>-97330.954470969504</v>
      </c>
      <c r="G3854" s="367">
        <v>837.00000000000523</v>
      </c>
      <c r="H3854" s="367">
        <v>209250</v>
      </c>
      <c r="I3854" s="384">
        <v>-1183864.8593692773</v>
      </c>
      <c r="J3854" s="367">
        <v>837</v>
      </c>
      <c r="K3854" s="367">
        <v>50727.272727273441</v>
      </c>
      <c r="L3854" s="384">
        <v>-8806.9002797967169</v>
      </c>
      <c r="M3854" s="367">
        <v>837.00000000001182</v>
      </c>
      <c r="N3854" s="367">
        <v>837</v>
      </c>
      <c r="O3854" s="384">
        <v>-962.07637803760883</v>
      </c>
      <c r="P3854" s="367">
        <v>12.1365</v>
      </c>
      <c r="Q3854" s="367">
        <v>837</v>
      </c>
      <c r="R3854" s="384">
        <v>313.4689712785019</v>
      </c>
      <c r="S3854" s="367">
        <v>11.718</v>
      </c>
      <c r="T3854" s="367">
        <v>28862.06896551689</v>
      </c>
      <c r="U3854" s="384">
        <v>-24427.31539050012</v>
      </c>
      <c r="V3854" s="367">
        <v>836.99999999998988</v>
      </c>
      <c r="W3854" s="367">
        <v>1395000.0000000063</v>
      </c>
      <c r="X3854" s="384">
        <v>65072.349146671455</v>
      </c>
      <c r="Y3854" s="386">
        <v>837.00000000000375</v>
      </c>
      <c r="Z3854" s="367"/>
      <c r="AA3854" s="367"/>
      <c r="AB3854" s="367"/>
      <c r="AC3854" s="367"/>
      <c r="AD3854" s="367"/>
      <c r="AE3854" s="367"/>
      <c r="AF3854" s="367"/>
      <c r="AG3854" s="367"/>
      <c r="AH3854" s="367"/>
      <c r="AI3854" s="367"/>
      <c r="AJ3854" s="367"/>
      <c r="AK3854" s="367"/>
      <c r="AL3854" s="367"/>
      <c r="AM3854" s="367"/>
      <c r="AN3854" s="367"/>
      <c r="AO3854" s="367"/>
      <c r="AP3854" s="367"/>
      <c r="AQ3854" s="367"/>
      <c r="AR3854" s="367"/>
      <c r="AS3854" s="367"/>
      <c r="AT3854" s="367"/>
    </row>
    <row r="3855" spans="2:46" ht="13.8">
      <c r="B3855" s="26">
        <v>139.66666666666745</v>
      </c>
      <c r="C3855" s="363">
        <v>291.12511087285878</v>
      </c>
      <c r="D3855" s="367">
        <v>838.00000000000477</v>
      </c>
      <c r="E3855" s="367">
        <v>38976.744186046752</v>
      </c>
      <c r="F3855" s="367">
        <v>-97579.752473080865</v>
      </c>
      <c r="G3855" s="367">
        <v>838.00000000000523</v>
      </c>
      <c r="H3855" s="367">
        <v>209500</v>
      </c>
      <c r="I3855" s="384">
        <v>-1186839.324136737</v>
      </c>
      <c r="J3855" s="367">
        <v>838</v>
      </c>
      <c r="K3855" s="367">
        <v>50787.878787879505</v>
      </c>
      <c r="L3855" s="384">
        <v>-8918.8544785141112</v>
      </c>
      <c r="M3855" s="367">
        <v>838.00000000001182</v>
      </c>
      <c r="N3855" s="367">
        <v>838</v>
      </c>
      <c r="O3855" s="384">
        <v>-964.86772979193609</v>
      </c>
      <c r="P3855" s="367">
        <v>12.151</v>
      </c>
      <c r="Q3855" s="367">
        <v>838</v>
      </c>
      <c r="R3855" s="384">
        <v>313.06857329204172</v>
      </c>
      <c r="S3855" s="367">
        <v>11.731999999999999</v>
      </c>
      <c r="T3855" s="367">
        <v>28896.551724137578</v>
      </c>
      <c r="U3855" s="384">
        <v>-24559.318825238708</v>
      </c>
      <c r="V3855" s="367">
        <v>837.99999999998977</v>
      </c>
      <c r="W3855" s="367">
        <v>1396666.666666673</v>
      </c>
      <c r="X3855" s="384">
        <v>65146.270431539575</v>
      </c>
      <c r="Y3855" s="386">
        <v>838.00000000000375</v>
      </c>
      <c r="Z3855" s="367"/>
      <c r="AA3855" s="367"/>
      <c r="AB3855" s="367"/>
      <c r="AC3855" s="367"/>
      <c r="AD3855" s="367"/>
      <c r="AE3855" s="367"/>
      <c r="AF3855" s="367"/>
      <c r="AG3855" s="367"/>
      <c r="AH3855" s="367"/>
      <c r="AI3855" s="367"/>
      <c r="AJ3855" s="367"/>
      <c r="AK3855" s="367"/>
      <c r="AL3855" s="367"/>
      <c r="AM3855" s="367"/>
      <c r="AN3855" s="367"/>
      <c r="AO3855" s="367"/>
      <c r="AP3855" s="367"/>
      <c r="AQ3855" s="367"/>
      <c r="AR3855" s="367"/>
      <c r="AS3855" s="367"/>
      <c r="AT3855" s="367"/>
    </row>
    <row r="3856" spans="2:46" ht="13.8">
      <c r="B3856" s="26">
        <v>139.83333333333411</v>
      </c>
      <c r="C3856" s="363">
        <v>291.47187891099531</v>
      </c>
      <c r="D3856" s="367">
        <v>839.00000000000466</v>
      </c>
      <c r="E3856" s="367">
        <v>39023.255813953729</v>
      </c>
      <c r="F3856" s="367">
        <v>-97828.866734172887</v>
      </c>
      <c r="G3856" s="367">
        <v>839.00000000000523</v>
      </c>
      <c r="H3856" s="367">
        <v>209750</v>
      </c>
      <c r="I3856" s="384">
        <v>-1189817.5121747446</v>
      </c>
      <c r="J3856" s="367">
        <v>839</v>
      </c>
      <c r="K3856" s="367">
        <v>50848.484848485568</v>
      </c>
      <c r="L3856" s="384">
        <v>-9031.0507588904929</v>
      </c>
      <c r="M3856" s="367">
        <v>839.00000000001194</v>
      </c>
      <c r="N3856" s="367">
        <v>839</v>
      </c>
      <c r="O3856" s="384">
        <v>-967.66300020404594</v>
      </c>
      <c r="P3856" s="367">
        <v>12.1655</v>
      </c>
      <c r="Q3856" s="367">
        <v>839</v>
      </c>
      <c r="R3856" s="384">
        <v>312.6663258714849</v>
      </c>
      <c r="S3856" s="367">
        <v>11.745999999999999</v>
      </c>
      <c r="T3856" s="367">
        <v>28931.034482758267</v>
      </c>
      <c r="U3856" s="384">
        <v>-24691.567651546484</v>
      </c>
      <c r="V3856" s="367">
        <v>838.99999999998977</v>
      </c>
      <c r="W3856" s="367">
        <v>1398333.3333333398</v>
      </c>
      <c r="X3856" s="384">
        <v>65220.182591211422</v>
      </c>
      <c r="Y3856" s="386">
        <v>839.00000000000387</v>
      </c>
      <c r="Z3856" s="367"/>
      <c r="AA3856" s="367"/>
      <c r="AB3856" s="367"/>
      <c r="AC3856" s="367"/>
      <c r="AD3856" s="367"/>
      <c r="AE3856" s="367"/>
      <c r="AF3856" s="367"/>
      <c r="AG3856" s="367"/>
      <c r="AH3856" s="367"/>
      <c r="AI3856" s="367"/>
      <c r="AJ3856" s="367"/>
      <c r="AK3856" s="367"/>
      <c r="AL3856" s="367"/>
      <c r="AM3856" s="367"/>
      <c r="AN3856" s="367"/>
      <c r="AO3856" s="367"/>
      <c r="AP3856" s="367"/>
      <c r="AQ3856" s="367"/>
      <c r="AR3856" s="367"/>
      <c r="AS3856" s="367"/>
      <c r="AT3856" s="367"/>
    </row>
    <row r="3857" spans="2:46" ht="13.8">
      <c r="B3857" s="26">
        <v>140.00000000000077</v>
      </c>
      <c r="C3857" s="363">
        <v>291.81864543154228</v>
      </c>
      <c r="D3857" s="367">
        <v>840.00000000000466</v>
      </c>
      <c r="E3857" s="367">
        <v>39069.767441860706</v>
      </c>
      <c r="F3857" s="367">
        <v>-98078.297254245568</v>
      </c>
      <c r="G3857" s="367">
        <v>840.00000000000523</v>
      </c>
      <c r="H3857" s="367">
        <v>210000</v>
      </c>
      <c r="I3857" s="384">
        <v>-1192799.4234833003</v>
      </c>
      <c r="J3857" s="367">
        <v>840</v>
      </c>
      <c r="K3857" s="367">
        <v>50909.090909091632</v>
      </c>
      <c r="L3857" s="384">
        <v>-9143.4891209258349</v>
      </c>
      <c r="M3857" s="367">
        <v>840.00000000001194</v>
      </c>
      <c r="N3857" s="367">
        <v>840</v>
      </c>
      <c r="O3857" s="384">
        <v>-970.46218927393829</v>
      </c>
      <c r="P3857" s="367">
        <v>12.18</v>
      </c>
      <c r="Q3857" s="367">
        <v>840</v>
      </c>
      <c r="R3857" s="384">
        <v>312.26222901683161</v>
      </c>
      <c r="S3857" s="367">
        <v>11.76</v>
      </c>
      <c r="T3857" s="367">
        <v>28965.517241378955</v>
      </c>
      <c r="U3857" s="384">
        <v>-24824.061869423447</v>
      </c>
      <c r="V3857" s="367">
        <v>839.99999999998977</v>
      </c>
      <c r="W3857" s="367">
        <v>1400000.0000000065</v>
      </c>
      <c r="X3857" s="384">
        <v>65294.085625686981</v>
      </c>
      <c r="Y3857" s="386">
        <v>840.00000000000387</v>
      </c>
      <c r="Z3857" s="367"/>
      <c r="AA3857" s="367"/>
      <c r="AB3857" s="367"/>
      <c r="AC3857" s="367"/>
      <c r="AD3857" s="367"/>
      <c r="AE3857" s="367"/>
      <c r="AF3857" s="367"/>
      <c r="AG3857" s="367"/>
      <c r="AH3857" s="367"/>
      <c r="AI3857" s="367"/>
      <c r="AJ3857" s="367"/>
      <c r="AK3857" s="367"/>
      <c r="AL3857" s="367"/>
      <c r="AM3857" s="367"/>
      <c r="AN3857" s="367"/>
      <c r="AO3857" s="367"/>
      <c r="AP3857" s="367"/>
      <c r="AQ3857" s="367"/>
      <c r="AR3857" s="367"/>
      <c r="AS3857" s="367"/>
      <c r="AT3857" s="367"/>
    </row>
    <row r="3858" spans="2:46" ht="13.8">
      <c r="B3858" s="26">
        <v>140.16666666666742</v>
      </c>
      <c r="C3858" s="363">
        <v>292.16541043449979</v>
      </c>
      <c r="D3858" s="367">
        <v>841.00000000000455</v>
      </c>
      <c r="E3858" s="367">
        <v>39116.279069767683</v>
      </c>
      <c r="F3858" s="367">
        <v>-98328.044033298924</v>
      </c>
      <c r="G3858" s="367">
        <v>841.00000000000523</v>
      </c>
      <c r="H3858" s="367">
        <v>210250</v>
      </c>
      <c r="I3858" s="384">
        <v>-1195785.0580624037</v>
      </c>
      <c r="J3858" s="367">
        <v>841</v>
      </c>
      <c r="K3858" s="367">
        <v>50969.696969697696</v>
      </c>
      <c r="L3858" s="384">
        <v>-9256.1695646201624</v>
      </c>
      <c r="M3858" s="367">
        <v>841.00000000001205</v>
      </c>
      <c r="N3858" s="367">
        <v>841</v>
      </c>
      <c r="O3858" s="384">
        <v>-973.26529700161325</v>
      </c>
      <c r="P3858" s="367">
        <v>12.1945</v>
      </c>
      <c r="Q3858" s="367">
        <v>841</v>
      </c>
      <c r="R3858" s="384">
        <v>311.85628272808191</v>
      </c>
      <c r="S3858" s="367">
        <v>11.773999999999999</v>
      </c>
      <c r="T3858" s="367">
        <v>28999.999999999643</v>
      </c>
      <c r="U3858" s="384">
        <v>-24956.801478869562</v>
      </c>
      <c r="V3858" s="367">
        <v>840.99999999998965</v>
      </c>
      <c r="W3858" s="367">
        <v>1401666.6666666733</v>
      </c>
      <c r="X3858" s="384">
        <v>65367.979534966267</v>
      </c>
      <c r="Y3858" s="386">
        <v>841.00000000000398</v>
      </c>
      <c r="Z3858" s="367"/>
      <c r="AA3858" s="367"/>
      <c r="AB3858" s="367"/>
      <c r="AC3858" s="367"/>
      <c r="AD3858" s="367"/>
      <c r="AE3858" s="367"/>
      <c r="AF3858" s="367"/>
      <c r="AG3858" s="367"/>
      <c r="AH3858" s="367"/>
      <c r="AI3858" s="367"/>
      <c r="AJ3858" s="367"/>
      <c r="AK3858" s="367"/>
      <c r="AL3858" s="367"/>
      <c r="AM3858" s="367"/>
      <c r="AN3858" s="367"/>
      <c r="AO3858" s="367"/>
      <c r="AP3858" s="367"/>
      <c r="AQ3858" s="367"/>
      <c r="AR3858" s="367"/>
      <c r="AS3858" s="367"/>
      <c r="AT3858" s="367"/>
    </row>
    <row r="3859" spans="2:46" ht="13.8">
      <c r="B3859" s="26">
        <v>140.33333333333408</v>
      </c>
      <c r="C3859" s="363">
        <v>292.51217391986785</v>
      </c>
      <c r="D3859" s="367">
        <v>842.00000000000455</v>
      </c>
      <c r="E3859" s="367">
        <v>39162.79069767466</v>
      </c>
      <c r="F3859" s="367">
        <v>-98578.107071332939</v>
      </c>
      <c r="G3859" s="367">
        <v>842.00000000000523</v>
      </c>
      <c r="H3859" s="367">
        <v>210500</v>
      </c>
      <c r="I3859" s="384">
        <v>-1198774.4159120556</v>
      </c>
      <c r="J3859" s="367">
        <v>842</v>
      </c>
      <c r="K3859" s="367">
        <v>51030.303030303759</v>
      </c>
      <c r="L3859" s="384">
        <v>-9369.0920899734465</v>
      </c>
      <c r="M3859" s="367">
        <v>842.00000000001205</v>
      </c>
      <c r="N3859" s="367">
        <v>842</v>
      </c>
      <c r="O3859" s="384">
        <v>-976.0723233870707</v>
      </c>
      <c r="P3859" s="367">
        <v>12.209</v>
      </c>
      <c r="Q3859" s="367">
        <v>842</v>
      </c>
      <c r="R3859" s="384">
        <v>311.44848700523562</v>
      </c>
      <c r="S3859" s="367">
        <v>11.788</v>
      </c>
      <c r="T3859" s="367">
        <v>29034.482758620332</v>
      </c>
      <c r="U3859" s="384">
        <v>-25089.786479884879</v>
      </c>
      <c r="V3859" s="367">
        <v>841.99999999998965</v>
      </c>
      <c r="W3859" s="367">
        <v>1403333.33333334</v>
      </c>
      <c r="X3859" s="384">
        <v>65441.864319049251</v>
      </c>
      <c r="Y3859" s="386">
        <v>842.00000000000398</v>
      </c>
      <c r="Z3859" s="367"/>
      <c r="AA3859" s="367"/>
      <c r="AB3859" s="367"/>
      <c r="AC3859" s="367"/>
      <c r="AD3859" s="367"/>
      <c r="AE3859" s="367"/>
      <c r="AF3859" s="367"/>
      <c r="AG3859" s="367"/>
      <c r="AH3859" s="367"/>
      <c r="AI3859" s="367"/>
      <c r="AJ3859" s="367"/>
      <c r="AK3859" s="367"/>
      <c r="AL3859" s="367"/>
      <c r="AM3859" s="367"/>
      <c r="AN3859" s="367"/>
      <c r="AO3859" s="367"/>
      <c r="AP3859" s="367"/>
      <c r="AQ3859" s="367"/>
      <c r="AR3859" s="367"/>
      <c r="AS3859" s="367"/>
      <c r="AT3859" s="367"/>
    </row>
    <row r="3860" spans="2:46" ht="13.8">
      <c r="B3860" s="26">
        <v>140.50000000000074</v>
      </c>
      <c r="C3860" s="363">
        <v>292.85893588764651</v>
      </c>
      <c r="D3860" s="367">
        <v>843.00000000000443</v>
      </c>
      <c r="E3860" s="367">
        <v>39209.302325581637</v>
      </c>
      <c r="F3860" s="367">
        <v>-98828.4863683476</v>
      </c>
      <c r="G3860" s="367">
        <v>843.00000000000523</v>
      </c>
      <c r="H3860" s="367">
        <v>210750</v>
      </c>
      <c r="I3860" s="384">
        <v>-1201767.4970322552</v>
      </c>
      <c r="J3860" s="367">
        <v>843</v>
      </c>
      <c r="K3860" s="367">
        <v>51090.909090909823</v>
      </c>
      <c r="L3860" s="384">
        <v>-9482.2566969857198</v>
      </c>
      <c r="M3860" s="367">
        <v>843.00000000001216</v>
      </c>
      <c r="N3860" s="367">
        <v>843</v>
      </c>
      <c r="O3860" s="384">
        <v>-978.88326843031086</v>
      </c>
      <c r="P3860" s="367">
        <v>12.2235</v>
      </c>
      <c r="Q3860" s="367">
        <v>843</v>
      </c>
      <c r="R3860" s="384">
        <v>311.03884184829292</v>
      </c>
      <c r="S3860" s="367">
        <v>11.802</v>
      </c>
      <c r="T3860" s="367">
        <v>29068.96551724102</v>
      </c>
      <c r="U3860" s="384">
        <v>-25223.016872469376</v>
      </c>
      <c r="V3860" s="367">
        <v>842.99999999998965</v>
      </c>
      <c r="W3860" s="367">
        <v>1405000.0000000068</v>
      </c>
      <c r="X3860" s="384">
        <v>65515.739977935962</v>
      </c>
      <c r="Y3860" s="386">
        <v>843.00000000000398</v>
      </c>
      <c r="Z3860" s="367"/>
      <c r="AA3860" s="367"/>
      <c r="AB3860" s="367"/>
      <c r="AC3860" s="367"/>
      <c r="AD3860" s="367"/>
      <c r="AE3860" s="367"/>
      <c r="AF3860" s="367"/>
      <c r="AG3860" s="367"/>
      <c r="AH3860" s="367"/>
      <c r="AI3860" s="367"/>
      <c r="AJ3860" s="367"/>
      <c r="AK3860" s="367"/>
      <c r="AL3860" s="367"/>
      <c r="AM3860" s="367"/>
      <c r="AN3860" s="367"/>
      <c r="AO3860" s="367"/>
      <c r="AP3860" s="367"/>
      <c r="AQ3860" s="367"/>
      <c r="AR3860" s="367"/>
      <c r="AS3860" s="367"/>
      <c r="AT3860" s="367"/>
    </row>
    <row r="3861" spans="2:46" ht="13.8">
      <c r="B3861" s="26">
        <v>140.6666666666674</v>
      </c>
      <c r="C3861" s="363">
        <v>293.20569633783566</v>
      </c>
      <c r="D3861" s="367">
        <v>844.00000000000443</v>
      </c>
      <c r="E3861" s="367">
        <v>39255.813953488614</v>
      </c>
      <c r="F3861" s="367">
        <v>-99079.181924342964</v>
      </c>
      <c r="G3861" s="367">
        <v>844.00000000000523</v>
      </c>
      <c r="H3861" s="367">
        <v>211000</v>
      </c>
      <c r="I3861" s="384">
        <v>-1204764.301423003</v>
      </c>
      <c r="J3861" s="367">
        <v>844</v>
      </c>
      <c r="K3861" s="367">
        <v>51151.515151515887</v>
      </c>
      <c r="L3861" s="384">
        <v>-9595.6633856569515</v>
      </c>
      <c r="M3861" s="367">
        <v>844.00000000001216</v>
      </c>
      <c r="N3861" s="367">
        <v>844</v>
      </c>
      <c r="O3861" s="384">
        <v>-981.69813213133398</v>
      </c>
      <c r="P3861" s="367">
        <v>12.238000000000001</v>
      </c>
      <c r="Q3861" s="367">
        <v>844</v>
      </c>
      <c r="R3861" s="384">
        <v>310.62734725725358</v>
      </c>
      <c r="S3861" s="367">
        <v>11.816000000000001</v>
      </c>
      <c r="T3861" s="367">
        <v>29103.448275861709</v>
      </c>
      <c r="U3861" s="384">
        <v>-25356.492656623032</v>
      </c>
      <c r="V3861" s="367">
        <v>843.99999999998954</v>
      </c>
      <c r="W3861" s="367">
        <v>1406666.6666666735</v>
      </c>
      <c r="X3861" s="384">
        <v>65589.606511626407</v>
      </c>
      <c r="Y3861" s="386">
        <v>844.00000000000409</v>
      </c>
      <c r="Z3861" s="367"/>
      <c r="AA3861" s="367"/>
      <c r="AB3861" s="367"/>
      <c r="AC3861" s="367"/>
      <c r="AD3861" s="367"/>
      <c r="AE3861" s="367"/>
      <c r="AF3861" s="367"/>
      <c r="AG3861" s="367"/>
      <c r="AH3861" s="367"/>
      <c r="AI3861" s="367"/>
      <c r="AJ3861" s="367"/>
      <c r="AK3861" s="367"/>
      <c r="AL3861" s="367"/>
      <c r="AM3861" s="367"/>
      <c r="AN3861" s="367"/>
      <c r="AO3861" s="367"/>
      <c r="AP3861" s="367"/>
      <c r="AQ3861" s="367"/>
      <c r="AR3861" s="367"/>
      <c r="AS3861" s="367"/>
      <c r="AT3861" s="367"/>
    </row>
    <row r="3862" spans="2:46" ht="13.8">
      <c r="B3862" s="26">
        <v>140.83333333333405</v>
      </c>
      <c r="C3862" s="363">
        <v>293.55245527043536</v>
      </c>
      <c r="D3862" s="367">
        <v>845.00000000000432</v>
      </c>
      <c r="E3862" s="367">
        <v>39302.325581395591</v>
      </c>
      <c r="F3862" s="367">
        <v>-99330.193739318958</v>
      </c>
      <c r="G3862" s="367">
        <v>845.00000000000523</v>
      </c>
      <c r="H3862" s="367">
        <v>211250</v>
      </c>
      <c r="I3862" s="384">
        <v>-1207764.8290842983</v>
      </c>
      <c r="J3862" s="367">
        <v>845</v>
      </c>
      <c r="K3862" s="367">
        <v>51212.121212121951</v>
      </c>
      <c r="L3862" s="384">
        <v>-9709.3121559871688</v>
      </c>
      <c r="M3862" s="367">
        <v>845.00000000001228</v>
      </c>
      <c r="N3862" s="367">
        <v>845</v>
      </c>
      <c r="O3862" s="384">
        <v>-984.51691449013913</v>
      </c>
      <c r="P3862" s="367">
        <v>12.2525</v>
      </c>
      <c r="Q3862" s="367">
        <v>845</v>
      </c>
      <c r="R3862" s="384">
        <v>310.21400323211782</v>
      </c>
      <c r="S3862" s="367">
        <v>11.83</v>
      </c>
      <c r="T3862" s="367">
        <v>29137.931034482397</v>
      </c>
      <c r="U3862" s="384">
        <v>-25490.213832345886</v>
      </c>
      <c r="V3862" s="367">
        <v>844.99999999998954</v>
      </c>
      <c r="W3862" s="367">
        <v>1408333.3333333402</v>
      </c>
      <c r="X3862" s="384">
        <v>65663.463920120528</v>
      </c>
      <c r="Y3862" s="386">
        <v>845.00000000000409</v>
      </c>
      <c r="Z3862" s="367"/>
      <c r="AA3862" s="367"/>
      <c r="AB3862" s="367"/>
      <c r="AC3862" s="367"/>
      <c r="AD3862" s="367"/>
      <c r="AE3862" s="367"/>
      <c r="AF3862" s="367"/>
      <c r="AG3862" s="367"/>
      <c r="AH3862" s="367"/>
      <c r="AI3862" s="367"/>
      <c r="AJ3862" s="367"/>
      <c r="AK3862" s="367"/>
      <c r="AL3862" s="367"/>
      <c r="AM3862" s="367"/>
      <c r="AN3862" s="367"/>
      <c r="AO3862" s="367"/>
      <c r="AP3862" s="367"/>
      <c r="AQ3862" s="367"/>
      <c r="AR3862" s="367"/>
      <c r="AS3862" s="367"/>
      <c r="AT3862" s="367"/>
    </row>
    <row r="3863" spans="2:46" ht="13.8">
      <c r="B3863" s="26">
        <v>141.00000000000071</v>
      </c>
      <c r="C3863" s="363">
        <v>293.89921268544566</v>
      </c>
      <c r="D3863" s="367">
        <v>846.00000000000432</v>
      </c>
      <c r="E3863" s="367">
        <v>39348.837209302568</v>
      </c>
      <c r="F3863" s="367">
        <v>-99581.521813275671</v>
      </c>
      <c r="G3863" s="367">
        <v>846.00000000000534</v>
      </c>
      <c r="H3863" s="367">
        <v>211500</v>
      </c>
      <c r="I3863" s="384">
        <v>-1210769.080016142</v>
      </c>
      <c r="J3863" s="367">
        <v>846</v>
      </c>
      <c r="K3863" s="367">
        <v>51272.727272728014</v>
      </c>
      <c r="L3863" s="384">
        <v>-9823.2030079763463</v>
      </c>
      <c r="M3863" s="367">
        <v>846.00000000001228</v>
      </c>
      <c r="N3863" s="367">
        <v>846</v>
      </c>
      <c r="O3863" s="384">
        <v>-987.33961550672723</v>
      </c>
      <c r="P3863" s="367">
        <v>12.266999999999999</v>
      </c>
      <c r="Q3863" s="367">
        <v>846</v>
      </c>
      <c r="R3863" s="384">
        <v>309.79880977288553</v>
      </c>
      <c r="S3863" s="367">
        <v>11.844000000000001</v>
      </c>
      <c r="T3863" s="367">
        <v>29172.413793103085</v>
      </c>
      <c r="U3863" s="384">
        <v>-25624.180399637917</v>
      </c>
      <c r="V3863" s="367">
        <v>845.99999999998954</v>
      </c>
      <c r="W3863" s="367">
        <v>1410000.000000007</v>
      </c>
      <c r="X3863" s="384">
        <v>65737.312203418391</v>
      </c>
      <c r="Y3863" s="386">
        <v>846.00000000000421</v>
      </c>
      <c r="Z3863" s="367"/>
      <c r="AA3863" s="367"/>
      <c r="AB3863" s="367"/>
      <c r="AC3863" s="367"/>
      <c r="AD3863" s="367"/>
      <c r="AE3863" s="367"/>
      <c r="AF3863" s="367"/>
      <c r="AG3863" s="367"/>
      <c r="AH3863" s="367"/>
      <c r="AI3863" s="367"/>
      <c r="AJ3863" s="367"/>
      <c r="AK3863" s="367"/>
      <c r="AL3863" s="367"/>
      <c r="AM3863" s="367"/>
      <c r="AN3863" s="367"/>
      <c r="AO3863" s="367"/>
      <c r="AP3863" s="367"/>
      <c r="AQ3863" s="367"/>
      <c r="AR3863" s="367"/>
      <c r="AS3863" s="367"/>
      <c r="AT3863" s="367"/>
    </row>
    <row r="3864" spans="2:46" ht="13.8">
      <c r="B3864" s="26">
        <v>141.16666666666737</v>
      </c>
      <c r="C3864" s="363">
        <v>294.24596858286645</v>
      </c>
      <c r="D3864" s="367">
        <v>847.00000000000421</v>
      </c>
      <c r="E3864" s="367">
        <v>39395.348837209545</v>
      </c>
      <c r="F3864" s="367">
        <v>-99833.166146213029</v>
      </c>
      <c r="G3864" s="367">
        <v>847.00000000000534</v>
      </c>
      <c r="H3864" s="367">
        <v>211750</v>
      </c>
      <c r="I3864" s="384">
        <v>-1213777.0542185337</v>
      </c>
      <c r="J3864" s="367">
        <v>847</v>
      </c>
      <c r="K3864" s="367">
        <v>51333.333333334078</v>
      </c>
      <c r="L3864" s="384">
        <v>-9937.3359416244966</v>
      </c>
      <c r="M3864" s="367">
        <v>847.00000000001228</v>
      </c>
      <c r="N3864" s="367">
        <v>847</v>
      </c>
      <c r="O3864" s="384">
        <v>-990.16623518109805</v>
      </c>
      <c r="P3864" s="367">
        <v>12.281500000000001</v>
      </c>
      <c r="Q3864" s="367">
        <v>847</v>
      </c>
      <c r="R3864" s="384">
        <v>309.38176687955684</v>
      </c>
      <c r="S3864" s="367">
        <v>11.858000000000001</v>
      </c>
      <c r="T3864" s="367">
        <v>29206.896551723774</v>
      </c>
      <c r="U3864" s="384">
        <v>-25758.39235849911</v>
      </c>
      <c r="V3864" s="367">
        <v>846.99999999998943</v>
      </c>
      <c r="W3864" s="367">
        <v>1411666.6666666737</v>
      </c>
      <c r="X3864" s="384">
        <v>65811.151361519966</v>
      </c>
      <c r="Y3864" s="386">
        <v>847.00000000000421</v>
      </c>
      <c r="Z3864" s="367"/>
      <c r="AA3864" s="367"/>
      <c r="AB3864" s="367"/>
      <c r="AC3864" s="367"/>
      <c r="AD3864" s="367"/>
      <c r="AE3864" s="367"/>
      <c r="AF3864" s="367"/>
      <c r="AG3864" s="367"/>
      <c r="AH3864" s="367"/>
      <c r="AI3864" s="367"/>
      <c r="AJ3864" s="367"/>
      <c r="AK3864" s="367"/>
      <c r="AL3864" s="367"/>
      <c r="AM3864" s="367"/>
      <c r="AN3864" s="367"/>
      <c r="AO3864" s="367"/>
      <c r="AP3864" s="367"/>
      <c r="AQ3864" s="367"/>
      <c r="AR3864" s="367"/>
      <c r="AS3864" s="367"/>
      <c r="AT3864" s="367"/>
    </row>
    <row r="3865" spans="2:46" ht="13.8">
      <c r="B3865" s="26">
        <v>141.33333333333402</v>
      </c>
      <c r="C3865" s="363">
        <v>294.59272296269779</v>
      </c>
      <c r="D3865" s="367">
        <v>848.00000000000421</v>
      </c>
      <c r="E3865" s="367">
        <v>39441.860465116522</v>
      </c>
      <c r="F3865" s="367">
        <v>-100085.12673813102</v>
      </c>
      <c r="G3865" s="367">
        <v>848.00000000000534</v>
      </c>
      <c r="H3865" s="367">
        <v>212000</v>
      </c>
      <c r="I3865" s="384">
        <v>-1216788.7516914734</v>
      </c>
      <c r="J3865" s="367">
        <v>848</v>
      </c>
      <c r="K3865" s="367">
        <v>51393.939393940142</v>
      </c>
      <c r="L3865" s="384">
        <v>-10051.710956931631</v>
      </c>
      <c r="M3865" s="367">
        <v>848.00000000001239</v>
      </c>
      <c r="N3865" s="367">
        <v>848</v>
      </c>
      <c r="O3865" s="384">
        <v>-992.99677351325101</v>
      </c>
      <c r="P3865" s="367">
        <v>12.295999999999999</v>
      </c>
      <c r="Q3865" s="367">
        <v>848</v>
      </c>
      <c r="R3865" s="384">
        <v>308.96287455213155</v>
      </c>
      <c r="S3865" s="367">
        <v>11.872</v>
      </c>
      <c r="T3865" s="367">
        <v>29241.379310344462</v>
      </c>
      <c r="U3865" s="384">
        <v>-25892.849708929498</v>
      </c>
      <c r="V3865" s="367">
        <v>847.99999999998943</v>
      </c>
      <c r="W3865" s="367">
        <v>1413333.3333333405</v>
      </c>
      <c r="X3865" s="384">
        <v>65884.981394425267</v>
      </c>
      <c r="Y3865" s="386">
        <v>848.00000000000421</v>
      </c>
      <c r="Z3865" s="367"/>
      <c r="AA3865" s="367"/>
      <c r="AB3865" s="367"/>
      <c r="AC3865" s="367"/>
      <c r="AD3865" s="367"/>
      <c r="AE3865" s="367"/>
      <c r="AF3865" s="367"/>
      <c r="AG3865" s="367"/>
      <c r="AH3865" s="367"/>
      <c r="AI3865" s="367"/>
      <c r="AJ3865" s="367"/>
      <c r="AK3865" s="367"/>
      <c r="AL3865" s="367"/>
      <c r="AM3865" s="367"/>
      <c r="AN3865" s="367"/>
      <c r="AO3865" s="367"/>
      <c r="AP3865" s="367"/>
      <c r="AQ3865" s="367"/>
      <c r="AR3865" s="367"/>
      <c r="AS3865" s="367"/>
      <c r="AT3865" s="367"/>
    </row>
    <row r="3866" spans="2:46" ht="13.8">
      <c r="B3866" s="26">
        <v>141.50000000000068</v>
      </c>
      <c r="C3866" s="363">
        <v>294.93947582493973</v>
      </c>
      <c r="D3866" s="367">
        <v>849.00000000000409</v>
      </c>
      <c r="E3866" s="367">
        <v>39488.372093023499</v>
      </c>
      <c r="F3866" s="367">
        <v>-100337.40358902971</v>
      </c>
      <c r="G3866" s="367">
        <v>849.00000000000534</v>
      </c>
      <c r="H3866" s="367">
        <v>212250</v>
      </c>
      <c r="I3866" s="384">
        <v>-1219804.172434961</v>
      </c>
      <c r="J3866" s="367">
        <v>849</v>
      </c>
      <c r="K3866" s="367">
        <v>51454.545454546205</v>
      </c>
      <c r="L3866" s="384">
        <v>-10166.328053897725</v>
      </c>
      <c r="M3866" s="367">
        <v>849.00000000001239</v>
      </c>
      <c r="N3866" s="367">
        <v>849</v>
      </c>
      <c r="O3866" s="384">
        <v>-995.83123050318716</v>
      </c>
      <c r="P3866" s="367">
        <v>12.310500000000001</v>
      </c>
      <c r="Q3866" s="367">
        <v>849</v>
      </c>
      <c r="R3866" s="384">
        <v>308.5421327906098</v>
      </c>
      <c r="S3866" s="367">
        <v>11.885999999999999</v>
      </c>
      <c r="T3866" s="367">
        <v>29275.862068965151</v>
      </c>
      <c r="U3866" s="384">
        <v>-26027.552450929066</v>
      </c>
      <c r="V3866" s="367">
        <v>848.99999999998943</v>
      </c>
      <c r="W3866" s="367">
        <v>1415000.0000000072</v>
      </c>
      <c r="X3866" s="384">
        <v>65958.802302134281</v>
      </c>
      <c r="Y3866" s="386">
        <v>849.00000000000432</v>
      </c>
      <c r="Z3866" s="367"/>
      <c r="AA3866" s="367"/>
      <c r="AB3866" s="367"/>
      <c r="AC3866" s="367"/>
      <c r="AD3866" s="367"/>
      <c r="AE3866" s="367"/>
      <c r="AF3866" s="367"/>
      <c r="AG3866" s="367"/>
      <c r="AH3866" s="367"/>
      <c r="AI3866" s="367"/>
      <c r="AJ3866" s="367"/>
      <c r="AK3866" s="367"/>
      <c r="AL3866" s="367"/>
      <c r="AM3866" s="367"/>
      <c r="AN3866" s="367"/>
      <c r="AO3866" s="367"/>
      <c r="AP3866" s="367"/>
      <c r="AQ3866" s="367"/>
      <c r="AR3866" s="367"/>
      <c r="AS3866" s="367"/>
      <c r="AT3866" s="367"/>
    </row>
    <row r="3867" spans="2:46" ht="13.8">
      <c r="B3867" s="26">
        <v>141.66666666666734</v>
      </c>
      <c r="C3867" s="363">
        <v>295.28622716959211</v>
      </c>
      <c r="D3867" s="367">
        <v>850.00000000000409</v>
      </c>
      <c r="E3867" s="367">
        <v>39534.883720930477</v>
      </c>
      <c r="F3867" s="367">
        <v>-100589.99669890903</v>
      </c>
      <c r="G3867" s="367">
        <v>850.00000000000534</v>
      </c>
      <c r="H3867" s="367">
        <v>212500</v>
      </c>
      <c r="I3867" s="384">
        <v>-1222823.3164489965</v>
      </c>
      <c r="J3867" s="367">
        <v>850</v>
      </c>
      <c r="K3867" s="367">
        <v>51515.151515152269</v>
      </c>
      <c r="L3867" s="384">
        <v>-10281.187232522805</v>
      </c>
      <c r="M3867" s="367">
        <v>850.00000000001251</v>
      </c>
      <c r="N3867" s="367">
        <v>850</v>
      </c>
      <c r="O3867" s="384">
        <v>-998.66960615090557</v>
      </c>
      <c r="P3867" s="367">
        <v>12.325000000000001</v>
      </c>
      <c r="Q3867" s="367">
        <v>850</v>
      </c>
      <c r="R3867" s="384">
        <v>308.11954159499157</v>
      </c>
      <c r="S3867" s="367">
        <v>11.899999999999999</v>
      </c>
      <c r="T3867" s="367">
        <v>29310.344827585839</v>
      </c>
      <c r="U3867" s="384">
        <v>-26162.500584497793</v>
      </c>
      <c r="V3867" s="367">
        <v>849.99999999998931</v>
      </c>
      <c r="W3867" s="367">
        <v>1416666.666666674</v>
      </c>
      <c r="X3867" s="384">
        <v>66032.614084647008</v>
      </c>
      <c r="Y3867" s="386">
        <v>850.00000000000432</v>
      </c>
      <c r="Z3867" s="367"/>
      <c r="AA3867" s="367"/>
      <c r="AB3867" s="367"/>
      <c r="AC3867" s="367"/>
      <c r="AD3867" s="367"/>
      <c r="AE3867" s="367"/>
      <c r="AF3867" s="367"/>
      <c r="AG3867" s="367"/>
      <c r="AH3867" s="367"/>
      <c r="AI3867" s="367"/>
      <c r="AJ3867" s="367"/>
      <c r="AK3867" s="367"/>
      <c r="AL3867" s="367"/>
      <c r="AM3867" s="367"/>
      <c r="AN3867" s="367"/>
      <c r="AO3867" s="367"/>
      <c r="AP3867" s="367"/>
      <c r="AQ3867" s="367"/>
      <c r="AR3867" s="367"/>
      <c r="AS3867" s="367"/>
      <c r="AT3867" s="367"/>
    </row>
    <row r="3868" spans="2:46" ht="13.8">
      <c r="B3868" s="26">
        <v>141.833333333334</v>
      </c>
      <c r="C3868" s="363">
        <v>295.63297699665515</v>
      </c>
      <c r="D3868" s="367">
        <v>851.00000000000398</v>
      </c>
      <c r="E3868" s="367">
        <v>39581.395348837454</v>
      </c>
      <c r="F3868" s="367">
        <v>-100842.90606776904</v>
      </c>
      <c r="G3868" s="367">
        <v>851.00000000000534</v>
      </c>
      <c r="H3868" s="367">
        <v>212750</v>
      </c>
      <c r="I3868" s="384">
        <v>-1225846.1837335799</v>
      </c>
      <c r="J3868" s="367">
        <v>851</v>
      </c>
      <c r="K3868" s="367">
        <v>51575.757575758333</v>
      </c>
      <c r="L3868" s="384">
        <v>-10396.288492806847</v>
      </c>
      <c r="M3868" s="367">
        <v>851.00000000001251</v>
      </c>
      <c r="N3868" s="367">
        <v>851</v>
      </c>
      <c r="O3868" s="384">
        <v>-1001.5119004564064</v>
      </c>
      <c r="P3868" s="367">
        <v>12.339499999999999</v>
      </c>
      <c r="Q3868" s="367">
        <v>851</v>
      </c>
      <c r="R3868" s="384">
        <v>307.69510096527677</v>
      </c>
      <c r="S3868" s="367">
        <v>11.914</v>
      </c>
      <c r="T3868" s="367">
        <v>29344.827586206527</v>
      </c>
      <c r="U3868" s="384">
        <v>-26297.694109635719</v>
      </c>
      <c r="V3868" s="367">
        <v>850.99999999998931</v>
      </c>
      <c r="W3868" s="367">
        <v>1418333.3333333407</v>
      </c>
      <c r="X3868" s="384">
        <v>66106.416741963461</v>
      </c>
      <c r="Y3868" s="386">
        <v>851.00000000000443</v>
      </c>
      <c r="Z3868" s="367"/>
      <c r="AA3868" s="367"/>
      <c r="AB3868" s="367"/>
      <c r="AC3868" s="367"/>
      <c r="AD3868" s="367"/>
      <c r="AE3868" s="367"/>
      <c r="AF3868" s="367"/>
      <c r="AG3868" s="367"/>
      <c r="AH3868" s="367"/>
      <c r="AI3868" s="367"/>
      <c r="AJ3868" s="367"/>
      <c r="AK3868" s="367"/>
      <c r="AL3868" s="367"/>
      <c r="AM3868" s="367"/>
      <c r="AN3868" s="367"/>
      <c r="AO3868" s="367"/>
      <c r="AP3868" s="367"/>
      <c r="AQ3868" s="367"/>
      <c r="AR3868" s="367"/>
      <c r="AS3868" s="367"/>
      <c r="AT3868" s="367"/>
    </row>
    <row r="3869" spans="2:46" ht="13.8">
      <c r="B3869" s="26">
        <v>142.00000000000065</v>
      </c>
      <c r="C3869" s="363">
        <v>295.97972530612867</v>
      </c>
      <c r="D3869" s="367">
        <v>852.00000000000398</v>
      </c>
      <c r="E3869" s="367">
        <v>39627.906976744431</v>
      </c>
      <c r="F3869" s="367">
        <v>-101096.1316956097</v>
      </c>
      <c r="G3869" s="367">
        <v>852.00000000000534</v>
      </c>
      <c r="H3869" s="367">
        <v>213000</v>
      </c>
      <c r="I3869" s="384">
        <v>-1228872.7742887118</v>
      </c>
      <c r="J3869" s="367">
        <v>852</v>
      </c>
      <c r="K3869" s="367">
        <v>51636.363636364396</v>
      </c>
      <c r="L3869" s="384">
        <v>-10511.631834749871</v>
      </c>
      <c r="M3869" s="367">
        <v>852.00000000001262</v>
      </c>
      <c r="N3869" s="367">
        <v>852</v>
      </c>
      <c r="O3869" s="384">
        <v>-1004.3581134196902</v>
      </c>
      <c r="P3869" s="367">
        <v>12.354000000000001</v>
      </c>
      <c r="Q3869" s="367">
        <v>852</v>
      </c>
      <c r="R3869" s="384">
        <v>307.26881090146554</v>
      </c>
      <c r="S3869" s="367">
        <v>11.927999999999999</v>
      </c>
      <c r="T3869" s="367">
        <v>29379.310344827216</v>
      </c>
      <c r="U3869" s="384">
        <v>-26433.13302634281</v>
      </c>
      <c r="V3869" s="367">
        <v>851.9999999999892</v>
      </c>
      <c r="W3869" s="367">
        <v>1420000.0000000075</v>
      </c>
      <c r="X3869" s="384">
        <v>66180.210274083627</v>
      </c>
      <c r="Y3869" s="386">
        <v>852.00000000000443</v>
      </c>
      <c r="Z3869" s="367"/>
      <c r="AA3869" s="367"/>
      <c r="AB3869" s="367"/>
      <c r="AC3869" s="367"/>
      <c r="AD3869" s="367"/>
      <c r="AE3869" s="367"/>
      <c r="AF3869" s="367"/>
      <c r="AG3869" s="367"/>
      <c r="AH3869" s="367"/>
      <c r="AI3869" s="367"/>
      <c r="AJ3869" s="367"/>
      <c r="AK3869" s="367"/>
      <c r="AL3869" s="367"/>
      <c r="AM3869" s="367"/>
      <c r="AN3869" s="367"/>
      <c r="AO3869" s="367"/>
      <c r="AP3869" s="367"/>
      <c r="AQ3869" s="367"/>
      <c r="AR3869" s="367"/>
      <c r="AS3869" s="367"/>
      <c r="AT3869" s="367"/>
    </row>
    <row r="3870" spans="2:46" ht="13.8">
      <c r="B3870" s="26">
        <v>142.16666666666731</v>
      </c>
      <c r="C3870" s="363">
        <v>296.32647209801274</v>
      </c>
      <c r="D3870" s="367">
        <v>853.00000000000387</v>
      </c>
      <c r="E3870" s="367">
        <v>39674.418604651408</v>
      </c>
      <c r="F3870" s="367">
        <v>-101349.67358243103</v>
      </c>
      <c r="G3870" s="367">
        <v>853.00000000000534</v>
      </c>
      <c r="H3870" s="367">
        <v>213250</v>
      </c>
      <c r="I3870" s="384">
        <v>-1231903.0881143913</v>
      </c>
      <c r="J3870" s="367">
        <v>853</v>
      </c>
      <c r="K3870" s="367">
        <v>51696.96969697046</v>
      </c>
      <c r="L3870" s="384">
        <v>-10627.217258351857</v>
      </c>
      <c r="M3870" s="367">
        <v>853.00000000001262</v>
      </c>
      <c r="N3870" s="367">
        <v>853</v>
      </c>
      <c r="O3870" s="384">
        <v>-1007.2082450407562</v>
      </c>
      <c r="P3870" s="367">
        <v>12.368499999999999</v>
      </c>
      <c r="Q3870" s="367">
        <v>853</v>
      </c>
      <c r="R3870" s="384">
        <v>306.84067140355762</v>
      </c>
      <c r="S3870" s="367">
        <v>11.942</v>
      </c>
      <c r="T3870" s="367">
        <v>29413.793103447904</v>
      </c>
      <c r="U3870" s="384">
        <v>-26568.817334619092</v>
      </c>
      <c r="V3870" s="367">
        <v>852.9999999999892</v>
      </c>
      <c r="W3870" s="367">
        <v>1421666.6666666742</v>
      </c>
      <c r="X3870" s="384">
        <v>66253.994681007505</v>
      </c>
      <c r="Y3870" s="386">
        <v>853.00000000000455</v>
      </c>
      <c r="Z3870" s="367"/>
      <c r="AA3870" s="367"/>
      <c r="AB3870" s="367"/>
      <c r="AC3870" s="367"/>
      <c r="AD3870" s="367"/>
      <c r="AE3870" s="367"/>
      <c r="AF3870" s="367"/>
      <c r="AG3870" s="367"/>
      <c r="AH3870" s="367"/>
      <c r="AI3870" s="367"/>
      <c r="AJ3870" s="367"/>
      <c r="AK3870" s="367"/>
      <c r="AL3870" s="367"/>
      <c r="AM3870" s="367"/>
      <c r="AN3870" s="367"/>
      <c r="AO3870" s="367"/>
      <c r="AP3870" s="367"/>
      <c r="AQ3870" s="367"/>
      <c r="AR3870" s="367"/>
      <c r="AS3870" s="367"/>
      <c r="AT3870" s="367"/>
    </row>
    <row r="3871" spans="2:46" ht="13.8">
      <c r="B3871" s="26">
        <v>142.33333333333397</v>
      </c>
      <c r="C3871" s="363">
        <v>296.67321737230742</v>
      </c>
      <c r="D3871" s="367">
        <v>854.00000000000387</v>
      </c>
      <c r="E3871" s="367">
        <v>39720.930232558385</v>
      </c>
      <c r="F3871" s="367">
        <v>-101603.53172823304</v>
      </c>
      <c r="G3871" s="367">
        <v>854.00000000000534</v>
      </c>
      <c r="H3871" s="367">
        <v>213500</v>
      </c>
      <c r="I3871" s="384">
        <v>-1234937.1252106188</v>
      </c>
      <c r="J3871" s="367">
        <v>854</v>
      </c>
      <c r="K3871" s="367">
        <v>51757.575757576524</v>
      </c>
      <c r="L3871" s="384">
        <v>-10743.044763612827</v>
      </c>
      <c r="M3871" s="367">
        <v>854.00000000001273</v>
      </c>
      <c r="N3871" s="367">
        <v>854</v>
      </c>
      <c r="O3871" s="384">
        <v>-1010.062295319605</v>
      </c>
      <c r="P3871" s="367">
        <v>12.382999999999999</v>
      </c>
      <c r="Q3871" s="367">
        <v>854</v>
      </c>
      <c r="R3871" s="384">
        <v>306.41068247155334</v>
      </c>
      <c r="S3871" s="367">
        <v>11.956</v>
      </c>
      <c r="T3871" s="367">
        <v>29448.275862068593</v>
      </c>
      <c r="U3871" s="384">
        <v>-26704.747034464552</v>
      </c>
      <c r="V3871" s="367">
        <v>853.9999999999892</v>
      </c>
      <c r="W3871" s="367">
        <v>1423333.3333333409</v>
      </c>
      <c r="X3871" s="384">
        <v>66327.76996273511</v>
      </c>
      <c r="Y3871" s="386">
        <v>854.00000000000455</v>
      </c>
      <c r="Z3871" s="367"/>
      <c r="AA3871" s="367"/>
      <c r="AB3871" s="367"/>
      <c r="AC3871" s="367"/>
      <c r="AD3871" s="367"/>
      <c r="AE3871" s="367"/>
      <c r="AF3871" s="367"/>
      <c r="AG3871" s="367"/>
      <c r="AH3871" s="367"/>
      <c r="AI3871" s="367"/>
      <c r="AJ3871" s="367"/>
      <c r="AK3871" s="367"/>
      <c r="AL3871" s="367"/>
      <c r="AM3871" s="367"/>
      <c r="AN3871" s="367"/>
      <c r="AO3871" s="367"/>
      <c r="AP3871" s="367"/>
      <c r="AQ3871" s="367"/>
      <c r="AR3871" s="367"/>
      <c r="AS3871" s="367"/>
      <c r="AT3871" s="367"/>
    </row>
    <row r="3872" spans="2:46" ht="13.8">
      <c r="B3872" s="26">
        <v>142.50000000000063</v>
      </c>
      <c r="C3872" s="363">
        <v>297.01996112901259</v>
      </c>
      <c r="D3872" s="367">
        <v>855.00000000000375</v>
      </c>
      <c r="E3872" s="367">
        <v>39767.441860465362</v>
      </c>
      <c r="F3872" s="367">
        <v>-101857.7061330157</v>
      </c>
      <c r="G3872" s="367">
        <v>855.00000000000534</v>
      </c>
      <c r="H3872" s="367">
        <v>213750</v>
      </c>
      <c r="I3872" s="384">
        <v>-1237974.8855773944</v>
      </c>
      <c r="J3872" s="367">
        <v>855</v>
      </c>
      <c r="K3872" s="367">
        <v>51818.181818182587</v>
      </c>
      <c r="L3872" s="384">
        <v>-10859.114350532758</v>
      </c>
      <c r="M3872" s="367">
        <v>855.00000000001273</v>
      </c>
      <c r="N3872" s="367">
        <v>855</v>
      </c>
      <c r="O3872" s="384">
        <v>-1012.9202642562371</v>
      </c>
      <c r="P3872" s="367">
        <v>12.397500000000001</v>
      </c>
      <c r="Q3872" s="367">
        <v>855</v>
      </c>
      <c r="R3872" s="384">
        <v>305.97884410545265</v>
      </c>
      <c r="S3872" s="367">
        <v>11.969999999999999</v>
      </c>
      <c r="T3872" s="367">
        <v>29482.758620689281</v>
      </c>
      <c r="U3872" s="384">
        <v>-26840.922125879177</v>
      </c>
      <c r="V3872" s="367">
        <v>854.99999999998909</v>
      </c>
      <c r="W3872" s="367">
        <v>1425000.0000000077</v>
      </c>
      <c r="X3872" s="384">
        <v>66401.536119266413</v>
      </c>
      <c r="Y3872" s="386">
        <v>855.00000000000455</v>
      </c>
      <c r="Z3872" s="367"/>
      <c r="AA3872" s="367"/>
      <c r="AB3872" s="367"/>
      <c r="AC3872" s="367"/>
      <c r="AD3872" s="367"/>
      <c r="AE3872" s="367"/>
      <c r="AF3872" s="367"/>
      <c r="AG3872" s="367"/>
      <c r="AH3872" s="367"/>
      <c r="AI3872" s="367"/>
      <c r="AJ3872" s="367"/>
      <c r="AK3872" s="367"/>
      <c r="AL3872" s="367"/>
      <c r="AM3872" s="367"/>
      <c r="AN3872" s="367"/>
      <c r="AO3872" s="367"/>
      <c r="AP3872" s="367"/>
      <c r="AQ3872" s="367"/>
      <c r="AR3872" s="367"/>
      <c r="AS3872" s="367"/>
      <c r="AT3872" s="367"/>
    </row>
    <row r="3873" spans="2:46" ht="13.8">
      <c r="B3873" s="26">
        <v>142.66666666666728</v>
      </c>
      <c r="C3873" s="363">
        <v>297.3667033681283</v>
      </c>
      <c r="D3873" s="367">
        <v>856.00000000000375</v>
      </c>
      <c r="E3873" s="367">
        <v>39813.953488372339</v>
      </c>
      <c r="F3873" s="367">
        <v>-102112.19679677901</v>
      </c>
      <c r="G3873" s="367">
        <v>856.00000000000534</v>
      </c>
      <c r="H3873" s="367">
        <v>214000</v>
      </c>
      <c r="I3873" s="384">
        <v>-1241016.3692147182</v>
      </c>
      <c r="J3873" s="367">
        <v>856</v>
      </c>
      <c r="K3873" s="367">
        <v>51878.787878788651</v>
      </c>
      <c r="L3873" s="384">
        <v>-10975.426019111675</v>
      </c>
      <c r="M3873" s="367">
        <v>856.00000000001285</v>
      </c>
      <c r="N3873" s="367">
        <v>856</v>
      </c>
      <c r="O3873" s="384">
        <v>-1015.7821518506508</v>
      </c>
      <c r="P3873" s="367">
        <v>12.411999999999999</v>
      </c>
      <c r="Q3873" s="367">
        <v>856</v>
      </c>
      <c r="R3873" s="384">
        <v>305.54515630525526</v>
      </c>
      <c r="S3873" s="367">
        <v>11.984</v>
      </c>
      <c r="T3873" s="367">
        <v>29517.241379309969</v>
      </c>
      <c r="U3873" s="384">
        <v>-26977.342608862993</v>
      </c>
      <c r="V3873" s="367">
        <v>855.99999999998909</v>
      </c>
      <c r="W3873" s="367">
        <v>1426666.6666666744</v>
      </c>
      <c r="X3873" s="384">
        <v>66475.293150601457</v>
      </c>
      <c r="Y3873" s="386">
        <v>856.00000000000466</v>
      </c>
      <c r="Z3873" s="367"/>
      <c r="AA3873" s="367"/>
      <c r="AB3873" s="367"/>
      <c r="AC3873" s="367"/>
      <c r="AD3873" s="367"/>
      <c r="AE3873" s="367"/>
      <c r="AF3873" s="367"/>
      <c r="AG3873" s="367"/>
      <c r="AH3873" s="367"/>
      <c r="AI3873" s="367"/>
      <c r="AJ3873" s="367"/>
      <c r="AK3873" s="367"/>
      <c r="AL3873" s="367"/>
      <c r="AM3873" s="367"/>
      <c r="AN3873" s="367"/>
      <c r="AO3873" s="367"/>
      <c r="AP3873" s="367"/>
      <c r="AQ3873" s="367"/>
      <c r="AR3873" s="367"/>
      <c r="AS3873" s="367"/>
      <c r="AT3873" s="367"/>
    </row>
    <row r="3874" spans="2:46" ht="13.8">
      <c r="B3874" s="26">
        <v>142.83333333333394</v>
      </c>
      <c r="C3874" s="363">
        <v>297.71344408965456</v>
      </c>
      <c r="D3874" s="367">
        <v>857.00000000000364</v>
      </c>
      <c r="E3874" s="367">
        <v>39860.465116279316</v>
      </c>
      <c r="F3874" s="367">
        <v>-102367.00371952303</v>
      </c>
      <c r="G3874" s="367">
        <v>857.00000000000534</v>
      </c>
      <c r="H3874" s="367">
        <v>214250</v>
      </c>
      <c r="I3874" s="384">
        <v>-1244061.5761225896</v>
      </c>
      <c r="J3874" s="367">
        <v>857</v>
      </c>
      <c r="K3874" s="367">
        <v>51939.393939394715</v>
      </c>
      <c r="L3874" s="384">
        <v>-11091.979769349551</v>
      </c>
      <c r="M3874" s="367">
        <v>857.00000000001285</v>
      </c>
      <c r="N3874" s="367">
        <v>857</v>
      </c>
      <c r="O3874" s="384">
        <v>-1018.6479581028478</v>
      </c>
      <c r="P3874" s="367">
        <v>12.426500000000001</v>
      </c>
      <c r="Q3874" s="367">
        <v>857</v>
      </c>
      <c r="R3874" s="384">
        <v>305.10961907096151</v>
      </c>
      <c r="S3874" s="367">
        <v>11.997999999999999</v>
      </c>
      <c r="T3874" s="367">
        <v>29551.724137930658</v>
      </c>
      <c r="U3874" s="384">
        <v>-27114.00848341599</v>
      </c>
      <c r="V3874" s="367">
        <v>856.99999999998909</v>
      </c>
      <c r="W3874" s="367">
        <v>1428333.3333333412</v>
      </c>
      <c r="X3874" s="384">
        <v>66549.0410567402</v>
      </c>
      <c r="Y3874" s="386">
        <v>857.00000000000466</v>
      </c>
      <c r="Z3874" s="367"/>
      <c r="AA3874" s="367"/>
      <c r="AB3874" s="367"/>
      <c r="AC3874" s="367"/>
      <c r="AD3874" s="367"/>
      <c r="AE3874" s="367"/>
      <c r="AF3874" s="367"/>
      <c r="AG3874" s="367"/>
      <c r="AH3874" s="367"/>
      <c r="AI3874" s="367"/>
      <c r="AJ3874" s="367"/>
      <c r="AK3874" s="367"/>
      <c r="AL3874" s="367"/>
      <c r="AM3874" s="367"/>
      <c r="AN3874" s="367"/>
      <c r="AO3874" s="367"/>
      <c r="AP3874" s="367"/>
      <c r="AQ3874" s="367"/>
      <c r="AR3874" s="367"/>
      <c r="AS3874" s="367"/>
      <c r="AT3874" s="367"/>
    </row>
    <row r="3875" spans="2:46" ht="13.8">
      <c r="B3875" s="26">
        <v>143.0000000000006</v>
      </c>
      <c r="C3875" s="363">
        <v>298.06018329359131</v>
      </c>
      <c r="D3875" s="367">
        <v>858.00000000000364</v>
      </c>
      <c r="E3875" s="367">
        <v>39906.976744186293</v>
      </c>
      <c r="F3875" s="367">
        <v>-102622.12690124767</v>
      </c>
      <c r="G3875" s="367">
        <v>858.00000000000534</v>
      </c>
      <c r="H3875" s="367">
        <v>214500</v>
      </c>
      <c r="I3875" s="384">
        <v>-1247110.5063010096</v>
      </c>
      <c r="J3875" s="367">
        <v>858</v>
      </c>
      <c r="K3875" s="367">
        <v>52000.000000000779</v>
      </c>
      <c r="L3875" s="384">
        <v>-11208.775601246398</v>
      </c>
      <c r="M3875" s="367">
        <v>858.00000000001285</v>
      </c>
      <c r="N3875" s="367">
        <v>858</v>
      </c>
      <c r="O3875" s="384">
        <v>-1021.5176830128271</v>
      </c>
      <c r="P3875" s="367">
        <v>12.441000000000001</v>
      </c>
      <c r="Q3875" s="367">
        <v>858</v>
      </c>
      <c r="R3875" s="384">
        <v>304.67223240257118</v>
      </c>
      <c r="S3875" s="367">
        <v>12.012</v>
      </c>
      <c r="T3875" s="367">
        <v>29586.206896551346</v>
      </c>
      <c r="U3875" s="384">
        <v>-27250.919749538149</v>
      </c>
      <c r="V3875" s="367">
        <v>857.99999999998897</v>
      </c>
      <c r="W3875" s="367">
        <v>1430000.0000000079</v>
      </c>
      <c r="X3875" s="384">
        <v>66622.779837682654</v>
      </c>
      <c r="Y3875" s="386">
        <v>858.00000000000477</v>
      </c>
      <c r="Z3875" s="367"/>
      <c r="AA3875" s="367"/>
      <c r="AB3875" s="367"/>
      <c r="AC3875" s="367"/>
      <c r="AD3875" s="367"/>
      <c r="AE3875" s="367"/>
      <c r="AF3875" s="367"/>
      <c r="AG3875" s="367"/>
      <c r="AH3875" s="367"/>
      <c r="AI3875" s="367"/>
      <c r="AJ3875" s="367"/>
      <c r="AK3875" s="367"/>
      <c r="AL3875" s="367"/>
      <c r="AM3875" s="367"/>
      <c r="AN3875" s="367"/>
      <c r="AO3875" s="367"/>
      <c r="AP3875" s="367"/>
      <c r="AQ3875" s="367"/>
      <c r="AR3875" s="367"/>
      <c r="AS3875" s="367"/>
      <c r="AT3875" s="367"/>
    </row>
    <row r="3876" spans="2:46" ht="13.8">
      <c r="B3876" s="26">
        <v>143.16666666666725</v>
      </c>
      <c r="C3876" s="363">
        <v>298.40692097993866</v>
      </c>
      <c r="D3876" s="367">
        <v>859.00000000000352</v>
      </c>
      <c r="E3876" s="367">
        <v>39953.48837209327</v>
      </c>
      <c r="F3876" s="367">
        <v>-102877.566341953</v>
      </c>
      <c r="G3876" s="367">
        <v>859.00000000000534</v>
      </c>
      <c r="H3876" s="367">
        <v>214750</v>
      </c>
      <c r="I3876" s="384">
        <v>-1250163.1597499768</v>
      </c>
      <c r="J3876" s="367">
        <v>859</v>
      </c>
      <c r="K3876" s="367">
        <v>52060.606060606842</v>
      </c>
      <c r="L3876" s="384">
        <v>-11325.813514802232</v>
      </c>
      <c r="M3876" s="367">
        <v>859.00000000001296</v>
      </c>
      <c r="N3876" s="367">
        <v>859</v>
      </c>
      <c r="O3876" s="384">
        <v>-1024.3913265805888</v>
      </c>
      <c r="P3876" s="367">
        <v>12.455499999999999</v>
      </c>
      <c r="Q3876" s="367">
        <v>859</v>
      </c>
      <c r="R3876" s="384">
        <v>304.23299630008444</v>
      </c>
      <c r="S3876" s="367">
        <v>12.026</v>
      </c>
      <c r="T3876" s="367">
        <v>29620.689655172035</v>
      </c>
      <c r="U3876" s="384">
        <v>-27388.076407229506</v>
      </c>
      <c r="V3876" s="367">
        <v>858.99999999998897</v>
      </c>
      <c r="W3876" s="367">
        <v>1431666.6666666747</v>
      </c>
      <c r="X3876" s="384">
        <v>66696.509493428835</v>
      </c>
      <c r="Y3876" s="386">
        <v>859.00000000000477</v>
      </c>
      <c r="Z3876" s="367"/>
      <c r="AA3876" s="367"/>
      <c r="AB3876" s="367"/>
      <c r="AC3876" s="367"/>
      <c r="AD3876" s="367"/>
      <c r="AE3876" s="367"/>
      <c r="AF3876" s="367"/>
      <c r="AG3876" s="367"/>
      <c r="AH3876" s="367"/>
      <c r="AI3876" s="367"/>
      <c r="AJ3876" s="367"/>
      <c r="AK3876" s="367"/>
      <c r="AL3876" s="367"/>
      <c r="AM3876" s="367"/>
      <c r="AN3876" s="367"/>
      <c r="AO3876" s="367"/>
      <c r="AP3876" s="367"/>
      <c r="AQ3876" s="367"/>
      <c r="AR3876" s="367"/>
      <c r="AS3876" s="367"/>
      <c r="AT3876" s="367"/>
    </row>
    <row r="3877" spans="2:46" ht="13.8">
      <c r="B3877" s="26">
        <v>143.33333333333391</v>
      </c>
      <c r="C3877" s="363">
        <v>298.75365714869656</v>
      </c>
      <c r="D3877" s="367">
        <v>860.00000000000352</v>
      </c>
      <c r="E3877" s="367">
        <v>40000.000000000247</v>
      </c>
      <c r="F3877" s="367">
        <v>-103133.32204163898</v>
      </c>
      <c r="G3877" s="367">
        <v>860.00000000000534</v>
      </c>
      <c r="H3877" s="367">
        <v>215000</v>
      </c>
      <c r="I3877" s="384">
        <v>-1253219.5364694926</v>
      </c>
      <c r="J3877" s="367">
        <v>860</v>
      </c>
      <c r="K3877" s="367">
        <v>52121.212121212906</v>
      </c>
      <c r="L3877" s="384">
        <v>-11443.093510017026</v>
      </c>
      <c r="M3877" s="367">
        <v>860.00000000001296</v>
      </c>
      <c r="N3877" s="367">
        <v>860</v>
      </c>
      <c r="O3877" s="384">
        <v>-1027.2688888061336</v>
      </c>
      <c r="P3877" s="367">
        <v>12.47</v>
      </c>
      <c r="Q3877" s="367">
        <v>860</v>
      </c>
      <c r="R3877" s="384">
        <v>303.79191076350111</v>
      </c>
      <c r="S3877" s="367">
        <v>12.040000000000001</v>
      </c>
      <c r="T3877" s="367">
        <v>29655.172413792723</v>
      </c>
      <c r="U3877" s="384">
        <v>-27525.47845649004</v>
      </c>
      <c r="V3877" s="367">
        <v>859.99999999998897</v>
      </c>
      <c r="W3877" s="367">
        <v>1433333.3333333414</v>
      </c>
      <c r="X3877" s="384">
        <v>66770.230023978729</v>
      </c>
      <c r="Y3877" s="386">
        <v>860.00000000000477</v>
      </c>
      <c r="Z3877" s="367"/>
      <c r="AA3877" s="367"/>
      <c r="AB3877" s="367"/>
      <c r="AC3877" s="367"/>
      <c r="AD3877" s="367"/>
      <c r="AE3877" s="367"/>
      <c r="AF3877" s="367"/>
      <c r="AG3877" s="367"/>
      <c r="AH3877" s="367"/>
      <c r="AI3877" s="367"/>
      <c r="AJ3877" s="367"/>
      <c r="AK3877" s="367"/>
      <c r="AL3877" s="367"/>
      <c r="AM3877" s="367"/>
      <c r="AN3877" s="367"/>
      <c r="AO3877" s="367"/>
      <c r="AP3877" s="367"/>
      <c r="AQ3877" s="367"/>
      <c r="AR3877" s="367"/>
      <c r="AS3877" s="367"/>
      <c r="AT3877" s="367"/>
    </row>
    <row r="3878" spans="2:46" ht="13.8">
      <c r="B3878" s="26">
        <v>143.50000000000057</v>
      </c>
      <c r="C3878" s="363">
        <v>299.10039179986506</v>
      </c>
      <c r="D3878" s="367">
        <v>861.00000000000341</v>
      </c>
      <c r="E3878" s="367">
        <v>40046.511627907224</v>
      </c>
      <c r="F3878" s="367">
        <v>-103389.39400030565</v>
      </c>
      <c r="G3878" s="367">
        <v>861.00000000000534</v>
      </c>
      <c r="H3878" s="367">
        <v>215250</v>
      </c>
      <c r="I3878" s="384">
        <v>-1256279.6364595562</v>
      </c>
      <c r="J3878" s="367">
        <v>861</v>
      </c>
      <c r="K3878" s="367">
        <v>52181.81818181897</v>
      </c>
      <c r="L3878" s="384">
        <v>-11560.615586890806</v>
      </c>
      <c r="M3878" s="367">
        <v>861.00000000001307</v>
      </c>
      <c r="N3878" s="367">
        <v>861</v>
      </c>
      <c r="O3878" s="384">
        <v>-1030.1503696894606</v>
      </c>
      <c r="P3878" s="367">
        <v>12.484500000000001</v>
      </c>
      <c r="Q3878" s="367">
        <v>861</v>
      </c>
      <c r="R3878" s="384">
        <v>303.34897579282125</v>
      </c>
      <c r="S3878" s="367">
        <v>12.054</v>
      </c>
      <c r="T3878" s="367">
        <v>29689.655172413411</v>
      </c>
      <c r="U3878" s="384">
        <v>-27663.12589731974</v>
      </c>
      <c r="V3878" s="367">
        <v>860.99999999998886</v>
      </c>
      <c r="W3878" s="367">
        <v>1435000.0000000081</v>
      </c>
      <c r="X3878" s="384">
        <v>66843.94142933235</v>
      </c>
      <c r="Y3878" s="386">
        <v>861.00000000000489</v>
      </c>
      <c r="Z3878" s="367"/>
      <c r="AA3878" s="367"/>
      <c r="AB3878" s="367"/>
      <c r="AC3878" s="367"/>
      <c r="AD3878" s="367"/>
      <c r="AE3878" s="367"/>
      <c r="AF3878" s="367"/>
      <c r="AG3878" s="367"/>
      <c r="AH3878" s="367"/>
      <c r="AI3878" s="367"/>
      <c r="AJ3878" s="367"/>
      <c r="AK3878" s="367"/>
      <c r="AL3878" s="367"/>
      <c r="AM3878" s="367"/>
      <c r="AN3878" s="367"/>
      <c r="AO3878" s="367"/>
      <c r="AP3878" s="367"/>
      <c r="AQ3878" s="367"/>
      <c r="AR3878" s="367"/>
      <c r="AS3878" s="367"/>
      <c r="AT3878" s="367"/>
    </row>
    <row r="3879" spans="2:46" ht="13.8">
      <c r="B3879" s="26">
        <v>143.66666666666723</v>
      </c>
      <c r="C3879" s="363">
        <v>299.44712493344394</v>
      </c>
      <c r="D3879" s="367">
        <v>862.0000000000033</v>
      </c>
      <c r="E3879" s="367">
        <v>40093.023255814202</v>
      </c>
      <c r="F3879" s="367">
        <v>-103645.78221795295</v>
      </c>
      <c r="G3879" s="367">
        <v>862.00000000000534</v>
      </c>
      <c r="H3879" s="367">
        <v>215500</v>
      </c>
      <c r="I3879" s="384">
        <v>-1259343.4597201676</v>
      </c>
      <c r="J3879" s="367">
        <v>862</v>
      </c>
      <c r="K3879" s="367">
        <v>52242.424242425033</v>
      </c>
      <c r="L3879" s="384">
        <v>-11678.379745423543</v>
      </c>
      <c r="M3879" s="367">
        <v>862.00000000001307</v>
      </c>
      <c r="N3879" s="367">
        <v>862</v>
      </c>
      <c r="O3879" s="384">
        <v>-1033.0357692305704</v>
      </c>
      <c r="P3879" s="367">
        <v>12.499000000000001</v>
      </c>
      <c r="Q3879" s="367">
        <v>862</v>
      </c>
      <c r="R3879" s="384">
        <v>302.90419138804498</v>
      </c>
      <c r="S3879" s="367">
        <v>12.068000000000001</v>
      </c>
      <c r="T3879" s="367">
        <v>29724.1379310341</v>
      </c>
      <c r="U3879" s="384">
        <v>-27801.018729718631</v>
      </c>
      <c r="V3879" s="367">
        <v>861.99999999998886</v>
      </c>
      <c r="W3879" s="367">
        <v>1436666.6666666749</v>
      </c>
      <c r="X3879" s="384">
        <v>66917.643709489683</v>
      </c>
      <c r="Y3879" s="386">
        <v>862.00000000000489</v>
      </c>
      <c r="Z3879" s="367"/>
      <c r="AA3879" s="367"/>
      <c r="AB3879" s="367"/>
      <c r="AC3879" s="367"/>
      <c r="AD3879" s="367"/>
      <c r="AE3879" s="367"/>
      <c r="AF3879" s="367"/>
      <c r="AG3879" s="367"/>
      <c r="AH3879" s="367"/>
      <c r="AI3879" s="367"/>
      <c r="AJ3879" s="367"/>
      <c r="AK3879" s="367"/>
      <c r="AL3879" s="367"/>
      <c r="AM3879" s="367"/>
      <c r="AN3879" s="367"/>
      <c r="AO3879" s="367"/>
      <c r="AP3879" s="367"/>
      <c r="AQ3879" s="367"/>
      <c r="AR3879" s="367"/>
      <c r="AS3879" s="367"/>
      <c r="AT3879" s="367"/>
    </row>
    <row r="3880" spans="2:46" ht="13.8">
      <c r="B3880" s="26">
        <v>143.83333333333388</v>
      </c>
      <c r="C3880" s="363">
        <v>299.79385654943354</v>
      </c>
      <c r="D3880" s="367">
        <v>863.0000000000033</v>
      </c>
      <c r="E3880" s="367">
        <v>40139.534883721179</v>
      </c>
      <c r="F3880" s="367">
        <v>-103902.48669458095</v>
      </c>
      <c r="G3880" s="367">
        <v>863.00000000000534</v>
      </c>
      <c r="H3880" s="367">
        <v>215750</v>
      </c>
      <c r="I3880" s="384">
        <v>-1262411.006251327</v>
      </c>
      <c r="J3880" s="367">
        <v>863</v>
      </c>
      <c r="K3880" s="367">
        <v>52303.030303031097</v>
      </c>
      <c r="L3880" s="384">
        <v>-11796.385985615269</v>
      </c>
      <c r="M3880" s="367">
        <v>863.00000000001319</v>
      </c>
      <c r="N3880" s="367">
        <v>863</v>
      </c>
      <c r="O3880" s="384">
        <v>-1035.9250874294628</v>
      </c>
      <c r="P3880" s="367">
        <v>12.513500000000001</v>
      </c>
      <c r="Q3880" s="367">
        <v>863</v>
      </c>
      <c r="R3880" s="384">
        <v>302.45755754917224</v>
      </c>
      <c r="S3880" s="367">
        <v>12.081999999999999</v>
      </c>
      <c r="T3880" s="367">
        <v>29758.620689654788</v>
      </c>
      <c r="U3880" s="384">
        <v>-27939.156953686703</v>
      </c>
      <c r="V3880" s="367">
        <v>862.99999999998886</v>
      </c>
      <c r="W3880" s="367">
        <v>1438333.3333333416</v>
      </c>
      <c r="X3880" s="384">
        <v>66991.336864450743</v>
      </c>
      <c r="Y3880" s="386">
        <v>863.000000000005</v>
      </c>
      <c r="Z3880" s="367"/>
      <c r="AA3880" s="367"/>
      <c r="AB3880" s="367"/>
      <c r="AC3880" s="367"/>
      <c r="AD3880" s="367"/>
      <c r="AE3880" s="367"/>
      <c r="AF3880" s="367"/>
      <c r="AG3880" s="367"/>
      <c r="AH3880" s="367"/>
      <c r="AI3880" s="367"/>
      <c r="AJ3880" s="367"/>
      <c r="AK3880" s="367"/>
      <c r="AL3880" s="367"/>
      <c r="AM3880" s="367"/>
      <c r="AN3880" s="367"/>
      <c r="AO3880" s="367"/>
      <c r="AP3880" s="367"/>
      <c r="AQ3880" s="367"/>
      <c r="AR3880" s="367"/>
      <c r="AS3880" s="367"/>
      <c r="AT3880" s="367"/>
    </row>
    <row r="3881" spans="2:46" ht="13.8">
      <c r="B3881" s="26">
        <v>144.00000000000054</v>
      </c>
      <c r="C3881" s="363">
        <v>300.14058664783357</v>
      </c>
      <c r="D3881" s="367">
        <v>864.00000000000318</v>
      </c>
      <c r="E3881" s="367">
        <v>40186.046511628156</v>
      </c>
      <c r="F3881" s="367">
        <v>-104159.50743018961</v>
      </c>
      <c r="G3881" s="367">
        <v>864.00000000000546</v>
      </c>
      <c r="H3881" s="367">
        <v>216000</v>
      </c>
      <c r="I3881" s="384">
        <v>-1265482.2760530349</v>
      </c>
      <c r="J3881" s="367">
        <v>864</v>
      </c>
      <c r="K3881" s="367">
        <v>52363.636363637161</v>
      </c>
      <c r="L3881" s="384">
        <v>-11914.634307465951</v>
      </c>
      <c r="M3881" s="367">
        <v>864.00000000001319</v>
      </c>
      <c r="N3881" s="367">
        <v>864</v>
      </c>
      <c r="O3881" s="384">
        <v>-1038.8183242861378</v>
      </c>
      <c r="P3881" s="367">
        <v>12.528</v>
      </c>
      <c r="Q3881" s="367">
        <v>864</v>
      </c>
      <c r="R3881" s="384">
        <v>302.00907427620297</v>
      </c>
      <c r="S3881" s="367">
        <v>12.095999999999998</v>
      </c>
      <c r="T3881" s="367">
        <v>29793.103448275477</v>
      </c>
      <c r="U3881" s="384">
        <v>-28077.540569223933</v>
      </c>
      <c r="V3881" s="367">
        <v>863.99999999998875</v>
      </c>
      <c r="W3881" s="367">
        <v>1440000.0000000084</v>
      </c>
      <c r="X3881" s="384">
        <v>67065.0208942155</v>
      </c>
      <c r="Y3881" s="386">
        <v>864.000000000005</v>
      </c>
      <c r="Z3881" s="367"/>
      <c r="AA3881" s="367"/>
      <c r="AB3881" s="367"/>
      <c r="AC3881" s="367"/>
      <c r="AD3881" s="367"/>
      <c r="AE3881" s="367"/>
      <c r="AF3881" s="367"/>
      <c r="AG3881" s="367"/>
      <c r="AH3881" s="367"/>
      <c r="AI3881" s="367"/>
      <c r="AJ3881" s="367"/>
      <c r="AK3881" s="367"/>
      <c r="AL3881" s="367"/>
      <c r="AM3881" s="367"/>
      <c r="AN3881" s="367"/>
      <c r="AO3881" s="367"/>
      <c r="AP3881" s="367"/>
      <c r="AQ3881" s="367"/>
      <c r="AR3881" s="367"/>
      <c r="AS3881" s="367"/>
      <c r="AT3881" s="367"/>
    </row>
    <row r="3882" spans="2:46" ht="13.8">
      <c r="B3882" s="26">
        <v>144.1666666666672</v>
      </c>
      <c r="C3882" s="363">
        <v>300.48731522864426</v>
      </c>
      <c r="D3882" s="367">
        <v>865.00000000000318</v>
      </c>
      <c r="E3882" s="367">
        <v>40232.558139535133</v>
      </c>
      <c r="F3882" s="367">
        <v>-104416.84442477894</v>
      </c>
      <c r="G3882" s="367">
        <v>865.00000000000546</v>
      </c>
      <c r="H3882" s="367">
        <v>216250</v>
      </c>
      <c r="I3882" s="384">
        <v>-1268557.2691252902</v>
      </c>
      <c r="J3882" s="367">
        <v>865</v>
      </c>
      <c r="K3882" s="367">
        <v>52424.242424243224</v>
      </c>
      <c r="L3882" s="384">
        <v>-12033.124710975622</v>
      </c>
      <c r="M3882" s="367">
        <v>865.0000000000133</v>
      </c>
      <c r="N3882" s="367">
        <v>865</v>
      </c>
      <c r="O3882" s="384">
        <v>-1041.7154798005954</v>
      </c>
      <c r="P3882" s="367">
        <v>12.5425</v>
      </c>
      <c r="Q3882" s="367">
        <v>865</v>
      </c>
      <c r="R3882" s="384">
        <v>301.55874156913706</v>
      </c>
      <c r="S3882" s="367">
        <v>12.11</v>
      </c>
      <c r="T3882" s="367">
        <v>29827.586206896165</v>
      </c>
      <c r="U3882" s="384">
        <v>-28216.169576330358</v>
      </c>
      <c r="V3882" s="367">
        <v>864.99999999998875</v>
      </c>
      <c r="W3882" s="367">
        <v>1441666.6666666751</v>
      </c>
      <c r="X3882" s="384">
        <v>67138.695798783985</v>
      </c>
      <c r="Y3882" s="386">
        <v>865.000000000005</v>
      </c>
      <c r="Z3882" s="367"/>
      <c r="AA3882" s="367"/>
      <c r="AB3882" s="367"/>
      <c r="AC3882" s="367"/>
      <c r="AD3882" s="367"/>
      <c r="AE3882" s="367"/>
      <c r="AF3882" s="367"/>
      <c r="AG3882" s="367"/>
      <c r="AH3882" s="367"/>
      <c r="AI3882" s="367"/>
      <c r="AJ3882" s="367"/>
      <c r="AK3882" s="367"/>
      <c r="AL3882" s="367"/>
      <c r="AM3882" s="367"/>
      <c r="AN3882" s="367"/>
      <c r="AO3882" s="367"/>
      <c r="AP3882" s="367"/>
      <c r="AQ3882" s="367"/>
      <c r="AR3882" s="367"/>
      <c r="AS3882" s="367"/>
      <c r="AT3882" s="367"/>
    </row>
    <row r="3883" spans="2:46" ht="13.8">
      <c r="B3883" s="26">
        <v>144.33333333333385</v>
      </c>
      <c r="C3883" s="363">
        <v>300.83404229186539</v>
      </c>
      <c r="D3883" s="367">
        <v>866.00000000000307</v>
      </c>
      <c r="E3883" s="367">
        <v>40279.06976744211</v>
      </c>
      <c r="F3883" s="367">
        <v>-104674.49767834891</v>
      </c>
      <c r="G3883" s="367">
        <v>866.00000000000546</v>
      </c>
      <c r="H3883" s="367">
        <v>216500</v>
      </c>
      <c r="I3883" s="384">
        <v>-1271635.985468094</v>
      </c>
      <c r="J3883" s="367">
        <v>866</v>
      </c>
      <c r="K3883" s="367">
        <v>52484.848484849288</v>
      </c>
      <c r="L3883" s="384">
        <v>-12151.857196144252</v>
      </c>
      <c r="M3883" s="367">
        <v>866.0000000000133</v>
      </c>
      <c r="N3883" s="367">
        <v>866</v>
      </c>
      <c r="O3883" s="384">
        <v>-1044.6165539728354</v>
      </c>
      <c r="P3883" s="367">
        <v>12.557</v>
      </c>
      <c r="Q3883" s="367">
        <v>866</v>
      </c>
      <c r="R3883" s="384">
        <v>301.10655942797479</v>
      </c>
      <c r="S3883" s="367">
        <v>12.123999999999999</v>
      </c>
      <c r="T3883" s="367">
        <v>29862.068965516853</v>
      </c>
      <c r="U3883" s="384">
        <v>-28355.043975005963</v>
      </c>
      <c r="V3883" s="367">
        <v>865.99999999998875</v>
      </c>
      <c r="W3883" s="367">
        <v>1443333.3333333419</v>
      </c>
      <c r="X3883" s="384">
        <v>67212.361578156197</v>
      </c>
      <c r="Y3883" s="386">
        <v>866.00000000000512</v>
      </c>
      <c r="Z3883" s="367"/>
      <c r="AA3883" s="367"/>
      <c r="AB3883" s="367"/>
      <c r="AC3883" s="367"/>
      <c r="AD3883" s="367"/>
      <c r="AE3883" s="367"/>
      <c r="AF3883" s="367"/>
      <c r="AG3883" s="367"/>
      <c r="AH3883" s="367"/>
      <c r="AI3883" s="367"/>
      <c r="AJ3883" s="367"/>
      <c r="AK3883" s="367"/>
      <c r="AL3883" s="367"/>
      <c r="AM3883" s="367"/>
      <c r="AN3883" s="367"/>
      <c r="AO3883" s="367"/>
      <c r="AP3883" s="367"/>
      <c r="AQ3883" s="367"/>
      <c r="AR3883" s="367"/>
      <c r="AS3883" s="367"/>
      <c r="AT3883" s="367"/>
    </row>
    <row r="3884" spans="2:46" ht="13.8">
      <c r="B3884" s="26">
        <v>144.50000000000051</v>
      </c>
      <c r="C3884" s="363">
        <v>301.18076783749711</v>
      </c>
      <c r="D3884" s="367">
        <v>867.00000000000307</v>
      </c>
      <c r="E3884" s="367">
        <v>40325.581395349087</v>
      </c>
      <c r="F3884" s="367">
        <v>-104932.46719089957</v>
      </c>
      <c r="G3884" s="367">
        <v>867.00000000000546</v>
      </c>
      <c r="H3884" s="367">
        <v>216750</v>
      </c>
      <c r="I3884" s="384">
        <v>-1274718.4250814456</v>
      </c>
      <c r="J3884" s="367">
        <v>867</v>
      </c>
      <c r="K3884" s="367">
        <v>52545.454545455352</v>
      </c>
      <c r="L3884" s="384">
        <v>-12270.831762971853</v>
      </c>
      <c r="M3884" s="367">
        <v>867.0000000000133</v>
      </c>
      <c r="N3884" s="367">
        <v>867</v>
      </c>
      <c r="O3884" s="384">
        <v>-1047.521546802858</v>
      </c>
      <c r="P3884" s="367">
        <v>12.571499999999999</v>
      </c>
      <c r="Q3884" s="367">
        <v>867</v>
      </c>
      <c r="R3884" s="384">
        <v>300.65252785271593</v>
      </c>
      <c r="S3884" s="367">
        <v>12.138</v>
      </c>
      <c r="T3884" s="367">
        <v>29896.551724137542</v>
      </c>
      <c r="U3884" s="384">
        <v>-28494.163765250738</v>
      </c>
      <c r="V3884" s="367">
        <v>866.99999999998863</v>
      </c>
      <c r="W3884" s="367">
        <v>1445000.0000000086</v>
      </c>
      <c r="X3884" s="384">
        <v>67286.018232332106</v>
      </c>
      <c r="Y3884" s="386">
        <v>867.00000000000512</v>
      </c>
      <c r="Z3884" s="367"/>
      <c r="AA3884" s="367"/>
      <c r="AB3884" s="367"/>
      <c r="AC3884" s="367"/>
      <c r="AD3884" s="367"/>
      <c r="AE3884" s="367"/>
      <c r="AF3884" s="367"/>
      <c r="AG3884" s="367"/>
      <c r="AH3884" s="367"/>
      <c r="AI3884" s="367"/>
      <c r="AJ3884" s="367"/>
      <c r="AK3884" s="367"/>
      <c r="AL3884" s="367"/>
      <c r="AM3884" s="367"/>
      <c r="AN3884" s="367"/>
      <c r="AO3884" s="367"/>
      <c r="AP3884" s="367"/>
      <c r="AQ3884" s="367"/>
      <c r="AR3884" s="367"/>
      <c r="AS3884" s="367"/>
      <c r="AT3884" s="367"/>
    </row>
    <row r="3885" spans="2:46" ht="13.8">
      <c r="B3885" s="26">
        <v>144.66666666666717</v>
      </c>
      <c r="C3885" s="363">
        <v>301.52749186553933</v>
      </c>
      <c r="D3885" s="367">
        <v>868.00000000000296</v>
      </c>
      <c r="E3885" s="367">
        <v>40372.093023256064</v>
      </c>
      <c r="F3885" s="367">
        <v>-105190.75296243087</v>
      </c>
      <c r="G3885" s="367">
        <v>868.00000000000546</v>
      </c>
      <c r="H3885" s="367">
        <v>217000</v>
      </c>
      <c r="I3885" s="384">
        <v>-1277804.5879653452</v>
      </c>
      <c r="J3885" s="367">
        <v>868</v>
      </c>
      <c r="K3885" s="367">
        <v>52606.060606061415</v>
      </c>
      <c r="L3885" s="384">
        <v>-12390.04841145844</v>
      </c>
      <c r="M3885" s="367">
        <v>868.00000000001342</v>
      </c>
      <c r="N3885" s="367">
        <v>868</v>
      </c>
      <c r="O3885" s="384">
        <v>-1050.4304582906636</v>
      </c>
      <c r="P3885" s="367">
        <v>12.586</v>
      </c>
      <c r="Q3885" s="367">
        <v>868</v>
      </c>
      <c r="R3885" s="384">
        <v>300.19664684336067</v>
      </c>
      <c r="S3885" s="367">
        <v>12.151999999999999</v>
      </c>
      <c r="T3885" s="367">
        <v>29931.03448275823</v>
      </c>
      <c r="U3885" s="384">
        <v>-28633.5289470647</v>
      </c>
      <c r="V3885" s="367">
        <v>867.99999999998863</v>
      </c>
      <c r="W3885" s="367">
        <v>1446666.6666666754</v>
      </c>
      <c r="X3885" s="384">
        <v>67359.665761311742</v>
      </c>
      <c r="Y3885" s="386">
        <v>868.00000000000523</v>
      </c>
      <c r="Z3885" s="367"/>
      <c r="AA3885" s="367"/>
      <c r="AB3885" s="367"/>
      <c r="AC3885" s="367"/>
      <c r="AD3885" s="367"/>
      <c r="AE3885" s="367"/>
      <c r="AF3885" s="367"/>
      <c r="AG3885" s="367"/>
      <c r="AH3885" s="367"/>
      <c r="AI3885" s="367"/>
      <c r="AJ3885" s="367"/>
      <c r="AK3885" s="367"/>
      <c r="AL3885" s="367"/>
      <c r="AM3885" s="367"/>
      <c r="AN3885" s="367"/>
      <c r="AO3885" s="367"/>
      <c r="AP3885" s="367"/>
      <c r="AQ3885" s="367"/>
      <c r="AR3885" s="367"/>
      <c r="AS3885" s="367"/>
      <c r="AT3885" s="367"/>
    </row>
    <row r="3886" spans="2:46" ht="13.8">
      <c r="B3886" s="26">
        <v>144.83333333333383</v>
      </c>
      <c r="C3886" s="363">
        <v>301.87421437599215</v>
      </c>
      <c r="D3886" s="367">
        <v>869.00000000000296</v>
      </c>
      <c r="E3886" s="367">
        <v>40418.604651163041</v>
      </c>
      <c r="F3886" s="367">
        <v>-105449.35499294286</v>
      </c>
      <c r="G3886" s="367">
        <v>869.00000000000546</v>
      </c>
      <c r="H3886" s="367">
        <v>217250</v>
      </c>
      <c r="I3886" s="384">
        <v>-1280894.4741197927</v>
      </c>
      <c r="J3886" s="367">
        <v>869</v>
      </c>
      <c r="K3886" s="367">
        <v>52666.666666667479</v>
      </c>
      <c r="L3886" s="384">
        <v>-12509.507141603986</v>
      </c>
      <c r="M3886" s="367">
        <v>869.00000000001342</v>
      </c>
      <c r="N3886" s="367">
        <v>869</v>
      </c>
      <c r="O3886" s="384">
        <v>-1053.3432884362517</v>
      </c>
      <c r="P3886" s="367">
        <v>12.6005</v>
      </c>
      <c r="Q3886" s="367">
        <v>869</v>
      </c>
      <c r="R3886" s="384">
        <v>299.73891639990882</v>
      </c>
      <c r="S3886" s="367">
        <v>12.166</v>
      </c>
      <c r="T3886" s="367">
        <v>29965.517241378919</v>
      </c>
      <c r="U3886" s="384">
        <v>-28773.139520447843</v>
      </c>
      <c r="V3886" s="367">
        <v>868.99999999998863</v>
      </c>
      <c r="W3886" s="367">
        <v>1448333.3333333421</v>
      </c>
      <c r="X3886" s="384">
        <v>67433.304165095105</v>
      </c>
      <c r="Y3886" s="386">
        <v>869.00000000000523</v>
      </c>
      <c r="Z3886" s="367"/>
      <c r="AA3886" s="367"/>
      <c r="AB3886" s="367"/>
      <c r="AC3886" s="367"/>
      <c r="AD3886" s="367"/>
      <c r="AE3886" s="367"/>
      <c r="AF3886" s="367"/>
      <c r="AG3886" s="367"/>
      <c r="AH3886" s="367"/>
      <c r="AI3886" s="367"/>
      <c r="AJ3886" s="367"/>
      <c r="AK3886" s="367"/>
      <c r="AL3886" s="367"/>
      <c r="AM3886" s="367"/>
      <c r="AN3886" s="367"/>
      <c r="AO3886" s="367"/>
      <c r="AP3886" s="367"/>
      <c r="AQ3886" s="367"/>
      <c r="AR3886" s="367"/>
      <c r="AS3886" s="367"/>
      <c r="AT3886" s="367"/>
    </row>
    <row r="3887" spans="2:46" ht="13.8">
      <c r="B3887" s="26">
        <v>145.00000000000048</v>
      </c>
      <c r="C3887" s="363">
        <v>302.22093536885546</v>
      </c>
      <c r="D3887" s="367">
        <v>870.00000000000284</v>
      </c>
      <c r="E3887" s="367">
        <v>40465.116279070018</v>
      </c>
      <c r="F3887" s="367">
        <v>-105708.27328243548</v>
      </c>
      <c r="G3887" s="367">
        <v>870.00000000000546</v>
      </c>
      <c r="H3887" s="367">
        <v>217500</v>
      </c>
      <c r="I3887" s="384">
        <v>-1283988.0835447882</v>
      </c>
      <c r="J3887" s="367">
        <v>870</v>
      </c>
      <c r="K3887" s="367">
        <v>52727.272727273543</v>
      </c>
      <c r="L3887" s="384">
        <v>-12629.207953408519</v>
      </c>
      <c r="M3887" s="367">
        <v>870.00000000001353</v>
      </c>
      <c r="N3887" s="367">
        <v>870</v>
      </c>
      <c r="O3887" s="384">
        <v>-1056.2600372396225</v>
      </c>
      <c r="P3887" s="367">
        <v>12.615</v>
      </c>
      <c r="Q3887" s="367">
        <v>870</v>
      </c>
      <c r="R3887" s="384">
        <v>299.2793365223605</v>
      </c>
      <c r="S3887" s="367">
        <v>12.18</v>
      </c>
      <c r="T3887" s="367">
        <v>29999.999999999607</v>
      </c>
      <c r="U3887" s="384">
        <v>-28912.995485400148</v>
      </c>
      <c r="V3887" s="367">
        <v>869.99999999998852</v>
      </c>
      <c r="W3887" s="367">
        <v>1450000.0000000088</v>
      </c>
      <c r="X3887" s="384">
        <v>67506.933443682166</v>
      </c>
      <c r="Y3887" s="386">
        <v>870.00000000000534</v>
      </c>
      <c r="Z3887" s="367"/>
      <c r="AA3887" s="367"/>
      <c r="AB3887" s="367"/>
      <c r="AC3887" s="367"/>
      <c r="AD3887" s="367"/>
      <c r="AE3887" s="367"/>
      <c r="AF3887" s="367"/>
      <c r="AG3887" s="367"/>
      <c r="AH3887" s="367"/>
      <c r="AI3887" s="367"/>
      <c r="AJ3887" s="367"/>
      <c r="AK3887" s="367"/>
      <c r="AL3887" s="367"/>
      <c r="AM3887" s="367"/>
      <c r="AN3887" s="367"/>
      <c r="AO3887" s="367"/>
      <c r="AP3887" s="367"/>
      <c r="AQ3887" s="367"/>
      <c r="AR3887" s="367"/>
      <c r="AS3887" s="367"/>
      <c r="AT3887" s="367"/>
    </row>
    <row r="3888" spans="2:46" ht="13.8">
      <c r="B3888" s="26">
        <v>145.16666666666714</v>
      </c>
      <c r="C3888" s="363">
        <v>302.56765484412944</v>
      </c>
      <c r="D3888" s="367">
        <v>871.00000000000284</v>
      </c>
      <c r="E3888" s="367">
        <v>40511.627906976995</v>
      </c>
      <c r="F3888" s="367">
        <v>-105967.5078309088</v>
      </c>
      <c r="G3888" s="367">
        <v>871.00000000000546</v>
      </c>
      <c r="H3888" s="367">
        <v>217750</v>
      </c>
      <c r="I3888" s="384">
        <v>-1287085.4162403317</v>
      </c>
      <c r="J3888" s="367">
        <v>871</v>
      </c>
      <c r="K3888" s="367">
        <v>52787.878787879607</v>
      </c>
      <c r="L3888" s="384">
        <v>-12749.150846872013</v>
      </c>
      <c r="M3888" s="367">
        <v>871.00000000001353</v>
      </c>
      <c r="N3888" s="367">
        <v>871</v>
      </c>
      <c r="O3888" s="384">
        <v>-1059.1807047007758</v>
      </c>
      <c r="P3888" s="367">
        <v>12.6295</v>
      </c>
      <c r="Q3888" s="367">
        <v>871</v>
      </c>
      <c r="R3888" s="384">
        <v>298.81790721071565</v>
      </c>
      <c r="S3888" s="367">
        <v>12.194000000000001</v>
      </c>
      <c r="T3888" s="367">
        <v>30034.482758620295</v>
      </c>
      <c r="U3888" s="384">
        <v>-29053.096841921648</v>
      </c>
      <c r="V3888" s="367">
        <v>870.99999999998852</v>
      </c>
      <c r="W3888" s="367">
        <v>1451666.6666666756</v>
      </c>
      <c r="X3888" s="384">
        <v>67580.553597072954</v>
      </c>
      <c r="Y3888" s="386">
        <v>871.00000000000534</v>
      </c>
      <c r="Z3888" s="367"/>
      <c r="AA3888" s="367"/>
      <c r="AB3888" s="367"/>
      <c r="AC3888" s="367"/>
      <c r="AD3888" s="367"/>
      <c r="AE3888" s="367"/>
      <c r="AF3888" s="367"/>
      <c r="AG3888" s="367"/>
      <c r="AH3888" s="367"/>
      <c r="AI3888" s="367"/>
      <c r="AJ3888" s="367"/>
      <c r="AK3888" s="367"/>
      <c r="AL3888" s="367"/>
      <c r="AM3888" s="367"/>
      <c r="AN3888" s="367"/>
      <c r="AO3888" s="367"/>
      <c r="AP3888" s="367"/>
      <c r="AQ3888" s="367"/>
      <c r="AR3888" s="367"/>
      <c r="AS3888" s="367"/>
      <c r="AT3888" s="367"/>
    </row>
    <row r="3889" spans="2:46" ht="13.8">
      <c r="B3889" s="26">
        <v>145.3333333333338</v>
      </c>
      <c r="C3889" s="363">
        <v>302.91437280181384</v>
      </c>
      <c r="D3889" s="367">
        <v>872.00000000000273</v>
      </c>
      <c r="E3889" s="367">
        <v>40558.139534883972</v>
      </c>
      <c r="F3889" s="367">
        <v>-106227.05863836277</v>
      </c>
      <c r="G3889" s="367">
        <v>872.00000000000546</v>
      </c>
      <c r="H3889" s="367">
        <v>218000</v>
      </c>
      <c r="I3889" s="384">
        <v>-1290186.4722064235</v>
      </c>
      <c r="J3889" s="367">
        <v>872</v>
      </c>
      <c r="K3889" s="367">
        <v>52848.48484848567</v>
      </c>
      <c r="L3889" s="384">
        <v>-12869.335821994491</v>
      </c>
      <c r="M3889" s="367">
        <v>872.00000000001364</v>
      </c>
      <c r="N3889" s="367">
        <v>872</v>
      </c>
      <c r="O3889" s="384">
        <v>-1062.1052908197116</v>
      </c>
      <c r="P3889" s="367">
        <v>12.644</v>
      </c>
      <c r="Q3889" s="367">
        <v>872</v>
      </c>
      <c r="R3889" s="384">
        <v>298.35462846497433</v>
      </c>
      <c r="S3889" s="367">
        <v>12.208</v>
      </c>
      <c r="T3889" s="367">
        <v>30068.965517240984</v>
      </c>
      <c r="U3889" s="384">
        <v>-29193.443590012328</v>
      </c>
      <c r="V3889" s="367">
        <v>871.99999999998852</v>
      </c>
      <c r="W3889" s="367">
        <v>1453333.3333333423</v>
      </c>
      <c r="X3889" s="384">
        <v>67654.16462526744</v>
      </c>
      <c r="Y3889" s="386">
        <v>872.00000000000534</v>
      </c>
      <c r="Z3889" s="367"/>
      <c r="AA3889" s="367"/>
      <c r="AB3889" s="367"/>
      <c r="AC3889" s="367"/>
      <c r="AD3889" s="367"/>
      <c r="AE3889" s="367"/>
      <c r="AF3889" s="367"/>
      <c r="AG3889" s="367"/>
      <c r="AH3889" s="367"/>
      <c r="AI3889" s="367"/>
      <c r="AJ3889" s="367"/>
      <c r="AK3889" s="367"/>
      <c r="AL3889" s="367"/>
      <c r="AM3889" s="367"/>
      <c r="AN3889" s="367"/>
      <c r="AO3889" s="367"/>
      <c r="AP3889" s="367"/>
      <c r="AQ3889" s="367"/>
      <c r="AR3889" s="367"/>
      <c r="AS3889" s="367"/>
      <c r="AT3889" s="367"/>
    </row>
    <row r="3890" spans="2:46" ht="13.8">
      <c r="B3890" s="26">
        <v>145.50000000000045</v>
      </c>
      <c r="C3890" s="363">
        <v>303.26108924190885</v>
      </c>
      <c r="D3890" s="367">
        <v>873.00000000000273</v>
      </c>
      <c r="E3890" s="367">
        <v>40604.651162790949</v>
      </c>
      <c r="F3890" s="367">
        <v>-106486.92570479742</v>
      </c>
      <c r="G3890" s="367">
        <v>873.00000000000546</v>
      </c>
      <c r="H3890" s="367">
        <v>218250</v>
      </c>
      <c r="I3890" s="384">
        <v>-1293291.2514430629</v>
      </c>
      <c r="J3890" s="367">
        <v>873</v>
      </c>
      <c r="K3890" s="367">
        <v>52909.090909091734</v>
      </c>
      <c r="L3890" s="384">
        <v>-12989.762878775928</v>
      </c>
      <c r="M3890" s="367">
        <v>873.00000000001364</v>
      </c>
      <c r="N3890" s="367">
        <v>873</v>
      </c>
      <c r="O3890" s="384">
        <v>-1065.0337955964301</v>
      </c>
      <c r="P3890" s="367">
        <v>12.6585</v>
      </c>
      <c r="Q3890" s="367">
        <v>873</v>
      </c>
      <c r="R3890" s="384">
        <v>297.88950028513653</v>
      </c>
      <c r="S3890" s="367">
        <v>12.222</v>
      </c>
      <c r="T3890" s="367">
        <v>30103.448275861672</v>
      </c>
      <c r="U3890" s="384">
        <v>-29334.03572967217</v>
      </c>
      <c r="V3890" s="367">
        <v>872.9999999999884</v>
      </c>
      <c r="W3890" s="367">
        <v>1455000.0000000091</v>
      </c>
      <c r="X3890" s="384">
        <v>67727.766528265667</v>
      </c>
      <c r="Y3890" s="386">
        <v>873.00000000000546</v>
      </c>
      <c r="Z3890" s="367"/>
      <c r="AA3890" s="367"/>
      <c r="AB3890" s="367"/>
      <c r="AC3890" s="367"/>
      <c r="AD3890" s="367"/>
      <c r="AE3890" s="367"/>
      <c r="AF3890" s="367"/>
      <c r="AG3890" s="367"/>
      <c r="AH3890" s="367"/>
      <c r="AI3890" s="367"/>
      <c r="AJ3890" s="367"/>
      <c r="AK3890" s="367"/>
      <c r="AL3890" s="367"/>
      <c r="AM3890" s="367"/>
      <c r="AN3890" s="367"/>
      <c r="AO3890" s="367"/>
      <c r="AP3890" s="367"/>
      <c r="AQ3890" s="367"/>
      <c r="AR3890" s="367"/>
      <c r="AS3890" s="367"/>
      <c r="AT3890" s="367"/>
    </row>
    <row r="3891" spans="2:46" ht="13.8">
      <c r="B3891" s="26">
        <v>145.66666666666711</v>
      </c>
      <c r="C3891" s="363">
        <v>303.60780416441435</v>
      </c>
      <c r="D3891" s="367">
        <v>874.00000000000261</v>
      </c>
      <c r="E3891" s="367">
        <v>40651.162790697927</v>
      </c>
      <c r="F3891" s="367">
        <v>-106747.1090302127</v>
      </c>
      <c r="G3891" s="367">
        <v>874.00000000000546</v>
      </c>
      <c r="H3891" s="367">
        <v>218500</v>
      </c>
      <c r="I3891" s="384">
        <v>-1296399.7539502506</v>
      </c>
      <c r="J3891" s="367">
        <v>874</v>
      </c>
      <c r="K3891" s="367">
        <v>52969.696969697798</v>
      </c>
      <c r="L3891" s="384">
        <v>-13110.43201721635</v>
      </c>
      <c r="M3891" s="367">
        <v>874.00000000001376</v>
      </c>
      <c r="N3891" s="367">
        <v>874</v>
      </c>
      <c r="O3891" s="384">
        <v>-1067.9662190309311</v>
      </c>
      <c r="P3891" s="367">
        <v>12.673</v>
      </c>
      <c r="Q3891" s="367">
        <v>874</v>
      </c>
      <c r="R3891" s="384">
        <v>297.4225226712021</v>
      </c>
      <c r="S3891" s="367">
        <v>12.236000000000001</v>
      </c>
      <c r="T3891" s="367">
        <v>30137.931034482361</v>
      </c>
      <c r="U3891" s="384">
        <v>-29474.873260901204</v>
      </c>
      <c r="V3891" s="367">
        <v>873.9999999999884</v>
      </c>
      <c r="W3891" s="367">
        <v>1456666.6666666758</v>
      </c>
      <c r="X3891" s="384">
        <v>67801.359306067592</v>
      </c>
      <c r="Y3891" s="386">
        <v>874.00000000000546</v>
      </c>
      <c r="Z3891" s="367"/>
      <c r="AA3891" s="367"/>
      <c r="AB3891" s="367"/>
      <c r="AC3891" s="367"/>
      <c r="AD3891" s="367"/>
      <c r="AE3891" s="367"/>
      <c r="AF3891" s="367"/>
      <c r="AG3891" s="367"/>
      <c r="AH3891" s="367"/>
      <c r="AI3891" s="367"/>
      <c r="AJ3891" s="367"/>
      <c r="AK3891" s="367"/>
      <c r="AL3891" s="367"/>
      <c r="AM3891" s="367"/>
      <c r="AN3891" s="367"/>
      <c r="AO3891" s="367"/>
      <c r="AP3891" s="367"/>
      <c r="AQ3891" s="367"/>
      <c r="AR3891" s="367"/>
      <c r="AS3891" s="367"/>
      <c r="AT3891" s="367"/>
    </row>
    <row r="3892" spans="2:46" ht="13.8">
      <c r="B3892" s="26">
        <v>145.83333333333377</v>
      </c>
      <c r="C3892" s="363">
        <v>303.95451756933045</v>
      </c>
      <c r="D3892" s="367">
        <v>875.00000000000261</v>
      </c>
      <c r="E3892" s="367">
        <v>40697.674418604904</v>
      </c>
      <c r="F3892" s="367">
        <v>-107007.60861460867</v>
      </c>
      <c r="G3892" s="367">
        <v>875.00000000000546</v>
      </c>
      <c r="H3892" s="367">
        <v>218750</v>
      </c>
      <c r="I3892" s="384">
        <v>-1299511.979727986</v>
      </c>
      <c r="J3892" s="367">
        <v>875</v>
      </c>
      <c r="K3892" s="367">
        <v>53030.303030303861</v>
      </c>
      <c r="L3892" s="384">
        <v>-13231.343237315734</v>
      </c>
      <c r="M3892" s="367">
        <v>875.00000000001376</v>
      </c>
      <c r="N3892" s="367">
        <v>875</v>
      </c>
      <c r="O3892" s="384">
        <v>-1070.9025611232146</v>
      </c>
      <c r="P3892" s="367">
        <v>12.6875</v>
      </c>
      <c r="Q3892" s="367">
        <v>875</v>
      </c>
      <c r="R3892" s="384">
        <v>296.95369562317131</v>
      </c>
      <c r="S3892" s="367">
        <v>12.25</v>
      </c>
      <c r="T3892" s="367">
        <v>30172.413793103049</v>
      </c>
      <c r="U3892" s="384">
        <v>-29615.956183699422</v>
      </c>
      <c r="V3892" s="367">
        <v>874.9999999999884</v>
      </c>
      <c r="W3892" s="367">
        <v>1458333.3333333426</v>
      </c>
      <c r="X3892" s="384">
        <v>67874.942958673259</v>
      </c>
      <c r="Y3892" s="386">
        <v>875.00000000000557</v>
      </c>
      <c r="Z3892" s="367"/>
      <c r="AA3892" s="367"/>
      <c r="AB3892" s="367"/>
      <c r="AC3892" s="367"/>
      <c r="AD3892" s="367"/>
      <c r="AE3892" s="367"/>
      <c r="AF3892" s="367"/>
      <c r="AG3892" s="367"/>
      <c r="AH3892" s="367"/>
      <c r="AI3892" s="367"/>
      <c r="AJ3892" s="367"/>
      <c r="AK3892" s="367"/>
      <c r="AL3892" s="367"/>
      <c r="AM3892" s="367"/>
      <c r="AN3892" s="367"/>
      <c r="AO3892" s="367"/>
      <c r="AP3892" s="367"/>
      <c r="AQ3892" s="367"/>
      <c r="AR3892" s="367"/>
      <c r="AS3892" s="367"/>
      <c r="AT3892" s="367"/>
    </row>
    <row r="3893" spans="2:46" ht="13.8">
      <c r="B3893" s="26">
        <v>146.00000000000043</v>
      </c>
      <c r="C3893" s="363">
        <v>304.30122945665704</v>
      </c>
      <c r="D3893" s="367">
        <v>876.0000000000025</v>
      </c>
      <c r="E3893" s="367">
        <v>40744.186046511881</v>
      </c>
      <c r="F3893" s="367">
        <v>-107268.42445798531</v>
      </c>
      <c r="G3893" s="367">
        <v>876.00000000000546</v>
      </c>
      <c r="H3893" s="367">
        <v>219000</v>
      </c>
      <c r="I3893" s="384">
        <v>-1302627.9287762698</v>
      </c>
      <c r="J3893" s="367">
        <v>876</v>
      </c>
      <c r="K3893" s="367">
        <v>53090.909090909925</v>
      </c>
      <c r="L3893" s="384">
        <v>-13352.496539074102</v>
      </c>
      <c r="M3893" s="367">
        <v>876.00000000001387</v>
      </c>
      <c r="N3893" s="367">
        <v>876</v>
      </c>
      <c r="O3893" s="384">
        <v>-1073.8428218732809</v>
      </c>
      <c r="P3893" s="367">
        <v>12.702</v>
      </c>
      <c r="Q3893" s="367">
        <v>876</v>
      </c>
      <c r="R3893" s="384">
        <v>296.48301914104394</v>
      </c>
      <c r="S3893" s="367">
        <v>12.264000000000001</v>
      </c>
      <c r="T3893" s="367">
        <v>30206.896551723738</v>
      </c>
      <c r="U3893" s="384">
        <v>-29757.284498066801</v>
      </c>
      <c r="V3893" s="367">
        <v>875.99999999998829</v>
      </c>
      <c r="W3893" s="367">
        <v>1460000.0000000093</v>
      </c>
      <c r="X3893" s="384">
        <v>67948.517486082623</v>
      </c>
      <c r="Y3893" s="386">
        <v>876.00000000000557</v>
      </c>
      <c r="Z3893" s="367"/>
      <c r="AA3893" s="367"/>
      <c r="AB3893" s="367"/>
      <c r="AC3893" s="367"/>
      <c r="AD3893" s="367"/>
      <c r="AE3893" s="367"/>
      <c r="AF3893" s="367"/>
      <c r="AG3893" s="367"/>
      <c r="AH3893" s="367"/>
      <c r="AI3893" s="367"/>
      <c r="AJ3893" s="367"/>
      <c r="AK3893" s="367"/>
      <c r="AL3893" s="367"/>
      <c r="AM3893" s="367"/>
      <c r="AN3893" s="367"/>
      <c r="AO3893" s="367"/>
      <c r="AP3893" s="367"/>
      <c r="AQ3893" s="367"/>
      <c r="AR3893" s="367"/>
      <c r="AS3893" s="367"/>
      <c r="AT3893" s="367"/>
    </row>
    <row r="3894" spans="2:46" ht="13.8">
      <c r="B3894" s="26">
        <v>146.16666666666708</v>
      </c>
      <c r="C3894" s="363">
        <v>304.64793982639424</v>
      </c>
      <c r="D3894" s="367">
        <v>877.0000000000025</v>
      </c>
      <c r="E3894" s="367">
        <v>40790.697674418858</v>
      </c>
      <c r="F3894" s="367">
        <v>-107529.55656034261</v>
      </c>
      <c r="G3894" s="367">
        <v>877.00000000000546</v>
      </c>
      <c r="H3894" s="367">
        <v>219250</v>
      </c>
      <c r="I3894" s="384">
        <v>-1305747.6010951011</v>
      </c>
      <c r="J3894" s="367">
        <v>877</v>
      </c>
      <c r="K3894" s="367">
        <v>53151.515151515989</v>
      </c>
      <c r="L3894" s="384">
        <v>-13473.891922491428</v>
      </c>
      <c r="M3894" s="367">
        <v>877.00000000001387</v>
      </c>
      <c r="N3894" s="367">
        <v>877</v>
      </c>
      <c r="O3894" s="384">
        <v>-1076.7870012811297</v>
      </c>
      <c r="P3894" s="367">
        <v>12.7165</v>
      </c>
      <c r="Q3894" s="367">
        <v>877</v>
      </c>
      <c r="R3894" s="384">
        <v>296.0104932248201</v>
      </c>
      <c r="S3894" s="367">
        <v>12.277999999999999</v>
      </c>
      <c r="T3894" s="367">
        <v>30241.379310344426</v>
      </c>
      <c r="U3894" s="384">
        <v>-29898.858204003373</v>
      </c>
      <c r="V3894" s="367">
        <v>876.99999999998829</v>
      </c>
      <c r="W3894" s="367">
        <v>1461666.6666666761</v>
      </c>
      <c r="X3894" s="384">
        <v>68022.082888295699</v>
      </c>
      <c r="Y3894" s="386">
        <v>877.00000000000557</v>
      </c>
      <c r="Z3894" s="367"/>
      <c r="AA3894" s="367"/>
      <c r="AB3894" s="367"/>
      <c r="AC3894" s="367"/>
      <c r="AD3894" s="367"/>
      <c r="AE3894" s="367"/>
      <c r="AF3894" s="367"/>
      <c r="AG3894" s="367"/>
      <c r="AH3894" s="367"/>
      <c r="AI3894" s="367"/>
      <c r="AJ3894" s="367"/>
      <c r="AK3894" s="367"/>
      <c r="AL3894" s="367"/>
      <c r="AM3894" s="367"/>
      <c r="AN3894" s="367"/>
      <c r="AO3894" s="367"/>
      <c r="AP3894" s="367"/>
      <c r="AQ3894" s="367"/>
      <c r="AR3894" s="367"/>
      <c r="AS3894" s="367"/>
      <c r="AT3894" s="367"/>
    </row>
    <row r="3895" spans="2:46" ht="13.8">
      <c r="B3895" s="26">
        <v>146.33333333333374</v>
      </c>
      <c r="C3895" s="363">
        <v>304.99464867854192</v>
      </c>
      <c r="D3895" s="367">
        <v>878.0000000000025</v>
      </c>
      <c r="E3895" s="367">
        <v>40837.209302325835</v>
      </c>
      <c r="F3895" s="367">
        <v>-107791.00492168056</v>
      </c>
      <c r="G3895" s="367">
        <v>878.00000000000546</v>
      </c>
      <c r="H3895" s="367">
        <v>219500</v>
      </c>
      <c r="I3895" s="384">
        <v>-1308870.9966844807</v>
      </c>
      <c r="J3895" s="367">
        <v>878</v>
      </c>
      <c r="K3895" s="367">
        <v>53212.121212122052</v>
      </c>
      <c r="L3895" s="384">
        <v>-13595.529387567729</v>
      </c>
      <c r="M3895" s="367">
        <v>878.00000000001387</v>
      </c>
      <c r="N3895" s="367">
        <v>878</v>
      </c>
      <c r="O3895" s="384">
        <v>-1079.7350993467612</v>
      </c>
      <c r="P3895" s="367">
        <v>12.731</v>
      </c>
      <c r="Q3895" s="367">
        <v>878</v>
      </c>
      <c r="R3895" s="384">
        <v>295.53611787449978</v>
      </c>
      <c r="S3895" s="367">
        <v>12.292</v>
      </c>
      <c r="T3895" s="367">
        <v>30275.862068965114</v>
      </c>
      <c r="U3895" s="384">
        <v>-30040.677301509124</v>
      </c>
      <c r="V3895" s="367">
        <v>877.99999999998829</v>
      </c>
      <c r="W3895" s="367">
        <v>1463333.3333333428</v>
      </c>
      <c r="X3895" s="384">
        <v>68095.639165312517</v>
      </c>
      <c r="Y3895" s="386">
        <v>878.00000000000568</v>
      </c>
      <c r="Z3895" s="367"/>
      <c r="AA3895" s="367"/>
      <c r="AB3895" s="367"/>
      <c r="AC3895" s="367"/>
      <c r="AD3895" s="367"/>
      <c r="AE3895" s="367"/>
      <c r="AF3895" s="367"/>
      <c r="AG3895" s="367"/>
      <c r="AH3895" s="367"/>
      <c r="AI3895" s="367"/>
      <c r="AJ3895" s="367"/>
      <c r="AK3895" s="367"/>
      <c r="AL3895" s="367"/>
      <c r="AM3895" s="367"/>
      <c r="AN3895" s="367"/>
      <c r="AO3895" s="367"/>
      <c r="AP3895" s="367"/>
      <c r="AQ3895" s="367"/>
      <c r="AR3895" s="367"/>
      <c r="AS3895" s="367"/>
      <c r="AT3895" s="367"/>
    </row>
    <row r="3896" spans="2:46" ht="13.8">
      <c r="B3896" s="26">
        <v>146.5000000000004</v>
      </c>
      <c r="C3896" s="363">
        <v>305.34135601310027</v>
      </c>
      <c r="D3896" s="367">
        <v>879.0000000000025</v>
      </c>
      <c r="E3896" s="367">
        <v>40883.720930232812</v>
      </c>
      <c r="F3896" s="367">
        <v>-108052.76954199921</v>
      </c>
      <c r="G3896" s="367">
        <v>879.00000000000546</v>
      </c>
      <c r="H3896" s="367">
        <v>219750</v>
      </c>
      <c r="I3896" s="384">
        <v>-1311998.1155444081</v>
      </c>
      <c r="J3896" s="367">
        <v>879</v>
      </c>
      <c r="K3896" s="367">
        <v>53272.727272728116</v>
      </c>
      <c r="L3896" s="384">
        <v>-13717.408934303015</v>
      </c>
      <c r="M3896" s="367">
        <v>879.00000000001398</v>
      </c>
      <c r="N3896" s="367">
        <v>879</v>
      </c>
      <c r="O3896" s="384">
        <v>-1082.6871160701753</v>
      </c>
      <c r="P3896" s="367">
        <v>12.7455</v>
      </c>
      <c r="Q3896" s="367">
        <v>879</v>
      </c>
      <c r="R3896" s="384">
        <v>295.05989309008294</v>
      </c>
      <c r="S3896" s="367">
        <v>12.305999999999999</v>
      </c>
      <c r="T3896" s="367">
        <v>30310.344827585803</v>
      </c>
      <c r="U3896" s="384">
        <v>-30182.741790584056</v>
      </c>
      <c r="V3896" s="367">
        <v>878.99999999998829</v>
      </c>
      <c r="W3896" s="367">
        <v>1465000.0000000095</v>
      </c>
      <c r="X3896" s="384">
        <v>68169.186317133033</v>
      </c>
      <c r="Y3896" s="386">
        <v>879.00000000000568</v>
      </c>
      <c r="Z3896" s="367"/>
      <c r="AA3896" s="367"/>
      <c r="AB3896" s="367"/>
      <c r="AC3896" s="367"/>
      <c r="AD3896" s="367"/>
      <c r="AE3896" s="367"/>
      <c r="AF3896" s="367"/>
      <c r="AG3896" s="367"/>
      <c r="AH3896" s="367"/>
      <c r="AI3896" s="367"/>
      <c r="AJ3896" s="367"/>
      <c r="AK3896" s="367"/>
      <c r="AL3896" s="367"/>
      <c r="AM3896" s="367"/>
      <c r="AN3896" s="367"/>
      <c r="AO3896" s="367"/>
      <c r="AP3896" s="367"/>
      <c r="AQ3896" s="367"/>
      <c r="AR3896" s="367"/>
      <c r="AS3896" s="367"/>
      <c r="AT3896" s="367"/>
    </row>
    <row r="3897" spans="2:46" ht="13.8">
      <c r="B3897" s="26">
        <v>146.66666666666706</v>
      </c>
      <c r="C3897" s="363">
        <v>305.68806183006905</v>
      </c>
      <c r="D3897" s="367">
        <v>880.00000000000239</v>
      </c>
      <c r="E3897" s="367">
        <v>40930.232558139789</v>
      </c>
      <c r="F3897" s="367">
        <v>-108314.85042129848</v>
      </c>
      <c r="G3897" s="367">
        <v>880.00000000000546</v>
      </c>
      <c r="H3897" s="367">
        <v>220000</v>
      </c>
      <c r="I3897" s="384">
        <v>-1315128.957674884</v>
      </c>
      <c r="J3897" s="367">
        <v>880</v>
      </c>
      <c r="K3897" s="367">
        <v>53333.33333333418</v>
      </c>
      <c r="L3897" s="384">
        <v>-13839.53056269726</v>
      </c>
      <c r="M3897" s="367">
        <v>880.00000000001398</v>
      </c>
      <c r="N3897" s="367">
        <v>880</v>
      </c>
      <c r="O3897" s="384">
        <v>-1085.643051451372</v>
      </c>
      <c r="P3897" s="367">
        <v>12.76</v>
      </c>
      <c r="Q3897" s="367">
        <v>880</v>
      </c>
      <c r="R3897" s="384">
        <v>294.58181887156962</v>
      </c>
      <c r="S3897" s="367">
        <v>12.319999999999999</v>
      </c>
      <c r="T3897" s="367">
        <v>30344.827586206491</v>
      </c>
      <c r="U3897" s="384">
        <v>-30325.051671228164</v>
      </c>
      <c r="V3897" s="367">
        <v>879.99999999998829</v>
      </c>
      <c r="W3897" s="367">
        <v>1466666.6666666763</v>
      </c>
      <c r="X3897" s="384">
        <v>68242.724343757276</v>
      </c>
      <c r="Y3897" s="386">
        <v>880.0000000000058</v>
      </c>
      <c r="Z3897" s="367"/>
      <c r="AA3897" s="367"/>
      <c r="AB3897" s="367"/>
      <c r="AC3897" s="367"/>
      <c r="AD3897" s="367"/>
      <c r="AE3897" s="367"/>
      <c r="AF3897" s="367"/>
      <c r="AG3897" s="367"/>
      <c r="AH3897" s="367"/>
      <c r="AI3897" s="367"/>
      <c r="AJ3897" s="367"/>
      <c r="AK3897" s="367"/>
      <c r="AL3897" s="367"/>
      <c r="AM3897" s="367"/>
      <c r="AN3897" s="367"/>
      <c r="AO3897" s="367"/>
      <c r="AP3897" s="367"/>
      <c r="AQ3897" s="367"/>
      <c r="AR3897" s="367"/>
      <c r="AS3897" s="367"/>
      <c r="AT3897" s="367"/>
    </row>
    <row r="3898" spans="2:46" ht="13.8">
      <c r="B3898" s="26">
        <v>146.83333333333371</v>
      </c>
      <c r="C3898" s="363">
        <v>306.03476612944843</v>
      </c>
      <c r="D3898" s="367">
        <v>881.00000000000239</v>
      </c>
      <c r="E3898" s="367">
        <v>40976.744186046766</v>
      </c>
      <c r="F3898" s="367">
        <v>-108577.24755957849</v>
      </c>
      <c r="G3898" s="367">
        <v>881.00000000000557</v>
      </c>
      <c r="H3898" s="367">
        <v>220250</v>
      </c>
      <c r="I3898" s="384">
        <v>-1318263.5230759075</v>
      </c>
      <c r="J3898" s="367">
        <v>881</v>
      </c>
      <c r="K3898" s="367">
        <v>53393.939393940243</v>
      </c>
      <c r="L3898" s="384">
        <v>-13961.894272750493</v>
      </c>
      <c r="M3898" s="367">
        <v>881.0000000000141</v>
      </c>
      <c r="N3898" s="367">
        <v>881</v>
      </c>
      <c r="O3898" s="384">
        <v>-1088.6029054903513</v>
      </c>
      <c r="P3898" s="367">
        <v>12.7745</v>
      </c>
      <c r="Q3898" s="367">
        <v>881</v>
      </c>
      <c r="R3898" s="384">
        <v>294.10189521895973</v>
      </c>
      <c r="S3898" s="367">
        <v>12.334</v>
      </c>
      <c r="T3898" s="367">
        <v>30379.31034482718</v>
      </c>
      <c r="U3898" s="384">
        <v>-30467.606943441449</v>
      </c>
      <c r="V3898" s="367">
        <v>880.99999999998829</v>
      </c>
      <c r="W3898" s="367">
        <v>1468333.333333343</v>
      </c>
      <c r="X3898" s="384">
        <v>68316.253245185217</v>
      </c>
      <c r="Y3898" s="386">
        <v>881.0000000000058</v>
      </c>
      <c r="Z3898" s="367"/>
      <c r="AA3898" s="367"/>
      <c r="AB3898" s="367"/>
      <c r="AC3898" s="367"/>
      <c r="AD3898" s="367"/>
      <c r="AE3898" s="367"/>
      <c r="AF3898" s="367"/>
      <c r="AG3898" s="367"/>
      <c r="AH3898" s="367"/>
      <c r="AI3898" s="367"/>
      <c r="AJ3898" s="367"/>
      <c r="AK3898" s="367"/>
      <c r="AL3898" s="367"/>
      <c r="AM3898" s="367"/>
      <c r="AN3898" s="367"/>
      <c r="AO3898" s="367"/>
      <c r="AP3898" s="367"/>
      <c r="AQ3898" s="367"/>
      <c r="AR3898" s="367"/>
      <c r="AS3898" s="367"/>
      <c r="AT3898" s="367"/>
    </row>
    <row r="3899" spans="2:46" ht="13.8">
      <c r="B3899" s="26">
        <v>147.00000000000037</v>
      </c>
      <c r="C3899" s="363">
        <v>306.3814689112383</v>
      </c>
      <c r="D3899" s="367">
        <v>882.00000000000227</v>
      </c>
      <c r="E3899" s="367">
        <v>41023.255813953743</v>
      </c>
      <c r="F3899" s="367">
        <v>-108839.9609568391</v>
      </c>
      <c r="G3899" s="367">
        <v>882.00000000000557</v>
      </c>
      <c r="H3899" s="367">
        <v>220500</v>
      </c>
      <c r="I3899" s="384">
        <v>-1321401.811747479</v>
      </c>
      <c r="J3899" s="367">
        <v>882</v>
      </c>
      <c r="K3899" s="367">
        <v>53454.545454546307</v>
      </c>
      <c r="L3899" s="384">
        <v>-14084.500064462683</v>
      </c>
      <c r="M3899" s="367">
        <v>882.0000000000141</v>
      </c>
      <c r="N3899" s="367">
        <v>882</v>
      </c>
      <c r="O3899" s="384">
        <v>-1091.5666781871132</v>
      </c>
      <c r="P3899" s="367">
        <v>12.789</v>
      </c>
      <c r="Q3899" s="367">
        <v>882</v>
      </c>
      <c r="R3899" s="384">
        <v>293.62012213225347</v>
      </c>
      <c r="S3899" s="367">
        <v>12.347999999999999</v>
      </c>
      <c r="T3899" s="367">
        <v>30413.793103447868</v>
      </c>
      <c r="U3899" s="384">
        <v>-30610.407607223904</v>
      </c>
      <c r="V3899" s="367">
        <v>881.99999999998818</v>
      </c>
      <c r="W3899" s="367">
        <v>1470000.0000000098</v>
      </c>
      <c r="X3899" s="384">
        <v>68389.773021416884</v>
      </c>
      <c r="Y3899" s="386">
        <v>882.0000000000058</v>
      </c>
      <c r="Z3899" s="367"/>
      <c r="AA3899" s="367"/>
      <c r="AB3899" s="367"/>
      <c r="AC3899" s="367"/>
      <c r="AD3899" s="367"/>
      <c r="AE3899" s="367"/>
      <c r="AF3899" s="367"/>
      <c r="AG3899" s="367"/>
      <c r="AH3899" s="367"/>
      <c r="AI3899" s="367"/>
      <c r="AJ3899" s="367"/>
      <c r="AK3899" s="367"/>
      <c r="AL3899" s="367"/>
      <c r="AM3899" s="367"/>
      <c r="AN3899" s="367"/>
      <c r="AO3899" s="367"/>
      <c r="AP3899" s="367"/>
      <c r="AQ3899" s="367"/>
      <c r="AR3899" s="367"/>
      <c r="AS3899" s="367"/>
      <c r="AT3899" s="367"/>
    </row>
    <row r="3900" spans="2:46" ht="13.8">
      <c r="B3900" s="26">
        <v>147.16666666666703</v>
      </c>
      <c r="C3900" s="363">
        <v>306.72817017543872</v>
      </c>
      <c r="D3900" s="367">
        <v>883.00000000000227</v>
      </c>
      <c r="E3900" s="367">
        <v>41069.76744186072</v>
      </c>
      <c r="F3900" s="367">
        <v>-109102.99061308039</v>
      </c>
      <c r="G3900" s="367">
        <v>883.00000000000557</v>
      </c>
      <c r="H3900" s="367">
        <v>220750</v>
      </c>
      <c r="I3900" s="384">
        <v>-1324543.8236895984</v>
      </c>
      <c r="J3900" s="367">
        <v>883</v>
      </c>
      <c r="K3900" s="367">
        <v>53515.151515152371</v>
      </c>
      <c r="L3900" s="384">
        <v>-14207.34793783386</v>
      </c>
      <c r="M3900" s="367">
        <v>883.00000000001421</v>
      </c>
      <c r="N3900" s="367">
        <v>883</v>
      </c>
      <c r="O3900" s="384">
        <v>-1094.5343695416582</v>
      </c>
      <c r="P3900" s="367">
        <v>12.803500000000001</v>
      </c>
      <c r="Q3900" s="367">
        <v>883</v>
      </c>
      <c r="R3900" s="384">
        <v>293.13649961145052</v>
      </c>
      <c r="S3900" s="367">
        <v>12.362</v>
      </c>
      <c r="T3900" s="367">
        <v>30448.275862068556</v>
      </c>
      <c r="U3900" s="384">
        <v>-30753.453662575546</v>
      </c>
      <c r="V3900" s="367">
        <v>882.99999999998818</v>
      </c>
      <c r="W3900" s="367">
        <v>1471666.6666666765</v>
      </c>
      <c r="X3900" s="384">
        <v>68463.283672452279</v>
      </c>
      <c r="Y3900" s="386">
        <v>883.00000000000591</v>
      </c>
      <c r="Z3900" s="367"/>
      <c r="AA3900" s="367"/>
      <c r="AB3900" s="367"/>
      <c r="AC3900" s="367"/>
      <c r="AD3900" s="367"/>
      <c r="AE3900" s="367"/>
      <c r="AF3900" s="367"/>
      <c r="AG3900" s="367"/>
      <c r="AH3900" s="367"/>
      <c r="AI3900" s="367"/>
      <c r="AJ3900" s="367"/>
      <c r="AK3900" s="367"/>
      <c r="AL3900" s="367"/>
      <c r="AM3900" s="367"/>
      <c r="AN3900" s="367"/>
      <c r="AO3900" s="367"/>
      <c r="AP3900" s="367"/>
      <c r="AQ3900" s="367"/>
      <c r="AR3900" s="367"/>
      <c r="AS3900" s="367"/>
      <c r="AT3900" s="367"/>
    </row>
    <row r="3901" spans="2:46" ht="13.8">
      <c r="B3901" s="26">
        <v>147.33333333333368</v>
      </c>
      <c r="C3901" s="363">
        <v>307.07486992204974</v>
      </c>
      <c r="D3901" s="367">
        <v>884.00000000000216</v>
      </c>
      <c r="E3901" s="367">
        <v>41116.279069767697</v>
      </c>
      <c r="F3901" s="367">
        <v>-109366.33652830234</v>
      </c>
      <c r="G3901" s="367">
        <v>884.00000000000557</v>
      </c>
      <c r="H3901" s="367">
        <v>221000</v>
      </c>
      <c r="I3901" s="384">
        <v>-1327689.558902266</v>
      </c>
      <c r="J3901" s="367">
        <v>884</v>
      </c>
      <c r="K3901" s="367">
        <v>53575.757575758435</v>
      </c>
      <c r="L3901" s="384">
        <v>-14330.437892863996</v>
      </c>
      <c r="M3901" s="367">
        <v>884.00000000001421</v>
      </c>
      <c r="N3901" s="367">
        <v>884</v>
      </c>
      <c r="O3901" s="384">
        <v>-1097.5059795539851</v>
      </c>
      <c r="P3901" s="367">
        <v>12.818</v>
      </c>
      <c r="Q3901" s="367">
        <v>884</v>
      </c>
      <c r="R3901" s="384">
        <v>292.65102765655115</v>
      </c>
      <c r="S3901" s="367">
        <v>12.375999999999999</v>
      </c>
      <c r="T3901" s="367">
        <v>30482.758620689245</v>
      </c>
      <c r="U3901" s="384">
        <v>-30896.745109496373</v>
      </c>
      <c r="V3901" s="367">
        <v>883.99999999998818</v>
      </c>
      <c r="W3901" s="367">
        <v>1473333.3333333433</v>
      </c>
      <c r="X3901" s="384">
        <v>68536.785198291385</v>
      </c>
      <c r="Y3901" s="386">
        <v>884.00000000000591</v>
      </c>
      <c r="Z3901" s="367"/>
      <c r="AA3901" s="367"/>
      <c r="AB3901" s="367"/>
      <c r="AC3901" s="367"/>
      <c r="AD3901" s="367"/>
      <c r="AE3901" s="367"/>
      <c r="AF3901" s="367"/>
      <c r="AG3901" s="367"/>
      <c r="AH3901" s="367"/>
      <c r="AI3901" s="367"/>
      <c r="AJ3901" s="367"/>
      <c r="AK3901" s="367"/>
      <c r="AL3901" s="367"/>
      <c r="AM3901" s="367"/>
      <c r="AN3901" s="367"/>
      <c r="AO3901" s="367"/>
      <c r="AP3901" s="367"/>
      <c r="AQ3901" s="367"/>
      <c r="AR3901" s="367"/>
      <c r="AS3901" s="367"/>
      <c r="AT3901" s="367"/>
    </row>
    <row r="3902" spans="2:46" ht="13.8">
      <c r="B3902" s="26">
        <v>147.50000000000034</v>
      </c>
      <c r="C3902" s="363">
        <v>307.42156815107126</v>
      </c>
      <c r="D3902" s="367">
        <v>885.00000000000216</v>
      </c>
      <c r="E3902" s="367">
        <v>41162.790697674674</v>
      </c>
      <c r="F3902" s="367">
        <v>-109629.99870250496</v>
      </c>
      <c r="G3902" s="367">
        <v>885.00000000000557</v>
      </c>
      <c r="H3902" s="367">
        <v>221250</v>
      </c>
      <c r="I3902" s="384">
        <v>-1330839.0173854814</v>
      </c>
      <c r="J3902" s="367">
        <v>885</v>
      </c>
      <c r="K3902" s="367">
        <v>53636.363636364498</v>
      </c>
      <c r="L3902" s="384">
        <v>-14453.769929553118</v>
      </c>
      <c r="M3902" s="367">
        <v>885.00000000001432</v>
      </c>
      <c r="N3902" s="367">
        <v>885</v>
      </c>
      <c r="O3902" s="384">
        <v>-1100.4815082240946</v>
      </c>
      <c r="P3902" s="367">
        <v>12.8325</v>
      </c>
      <c r="Q3902" s="367">
        <v>885</v>
      </c>
      <c r="R3902" s="384">
        <v>292.16370626755526</v>
      </c>
      <c r="S3902" s="367">
        <v>12.39</v>
      </c>
      <c r="T3902" s="367">
        <v>30517.241379309933</v>
      </c>
      <c r="U3902" s="384">
        <v>-31040.281947986357</v>
      </c>
      <c r="V3902" s="367">
        <v>884.99999999998806</v>
      </c>
      <c r="W3902" s="367">
        <v>1475000.00000001</v>
      </c>
      <c r="X3902" s="384">
        <v>68610.277598934219</v>
      </c>
      <c r="Y3902" s="386">
        <v>885.00000000000603</v>
      </c>
      <c r="Z3902" s="367"/>
      <c r="AA3902" s="367"/>
      <c r="AB3902" s="367"/>
      <c r="AC3902" s="367"/>
      <c r="AD3902" s="367"/>
      <c r="AE3902" s="367"/>
      <c r="AF3902" s="367"/>
      <c r="AG3902" s="367"/>
      <c r="AH3902" s="367"/>
      <c r="AI3902" s="367"/>
      <c r="AJ3902" s="367"/>
      <c r="AK3902" s="367"/>
      <c r="AL3902" s="367"/>
      <c r="AM3902" s="367"/>
      <c r="AN3902" s="367"/>
      <c r="AO3902" s="367"/>
      <c r="AP3902" s="367"/>
      <c r="AQ3902" s="367"/>
      <c r="AR3902" s="367"/>
      <c r="AS3902" s="367"/>
      <c r="AT3902" s="367"/>
    </row>
    <row r="3903" spans="2:46" ht="13.8">
      <c r="B3903" s="26">
        <v>147.666666666667</v>
      </c>
      <c r="C3903" s="363">
        <v>307.76826486250332</v>
      </c>
      <c r="D3903" s="367">
        <v>886.00000000000205</v>
      </c>
      <c r="E3903" s="367">
        <v>41209.302325581652</v>
      </c>
      <c r="F3903" s="367">
        <v>-109893.97713568824</v>
      </c>
      <c r="G3903" s="367">
        <v>886.00000000000557</v>
      </c>
      <c r="H3903" s="367">
        <v>221500</v>
      </c>
      <c r="I3903" s="384">
        <v>-1333992.1991392451</v>
      </c>
      <c r="J3903" s="367">
        <v>886</v>
      </c>
      <c r="K3903" s="367">
        <v>53696.969696970562</v>
      </c>
      <c r="L3903" s="384">
        <v>-14577.344047901201</v>
      </c>
      <c r="M3903" s="367">
        <v>886.00000000001432</v>
      </c>
      <c r="N3903" s="367">
        <v>886</v>
      </c>
      <c r="O3903" s="384">
        <v>-1103.4609555519876</v>
      </c>
      <c r="P3903" s="367">
        <v>12.847000000000001</v>
      </c>
      <c r="Q3903" s="367">
        <v>886</v>
      </c>
      <c r="R3903" s="384">
        <v>291.67453544446295</v>
      </c>
      <c r="S3903" s="367">
        <v>12.404</v>
      </c>
      <c r="T3903" s="367">
        <v>30551.724137930622</v>
      </c>
      <c r="U3903" s="384">
        <v>-31184.064178045537</v>
      </c>
      <c r="V3903" s="367">
        <v>885.99999999998806</v>
      </c>
      <c r="W3903" s="367">
        <v>1476666.6666666768</v>
      </c>
      <c r="X3903" s="384">
        <v>68683.76087438075</v>
      </c>
      <c r="Y3903" s="386">
        <v>886.00000000000603</v>
      </c>
      <c r="Z3903" s="367"/>
      <c r="AA3903" s="367"/>
      <c r="AB3903" s="367"/>
      <c r="AC3903" s="367"/>
      <c r="AD3903" s="367"/>
      <c r="AE3903" s="367"/>
      <c r="AF3903" s="367"/>
      <c r="AG3903" s="367"/>
      <c r="AH3903" s="367"/>
      <c r="AI3903" s="367"/>
      <c r="AJ3903" s="367"/>
      <c r="AK3903" s="367"/>
      <c r="AL3903" s="367"/>
      <c r="AM3903" s="367"/>
      <c r="AN3903" s="367"/>
      <c r="AO3903" s="367"/>
      <c r="AP3903" s="367"/>
      <c r="AQ3903" s="367"/>
      <c r="AR3903" s="367"/>
      <c r="AS3903" s="367"/>
      <c r="AT3903" s="367"/>
    </row>
    <row r="3904" spans="2:46" ht="13.8">
      <c r="B3904" s="26">
        <v>147.83333333333366</v>
      </c>
      <c r="C3904" s="363">
        <v>308.11496005634592</v>
      </c>
      <c r="D3904" s="367">
        <v>887.00000000000193</v>
      </c>
      <c r="E3904" s="367">
        <v>41255.813953488629</v>
      </c>
      <c r="F3904" s="367">
        <v>-110158.27182785219</v>
      </c>
      <c r="G3904" s="367">
        <v>887.00000000000557</v>
      </c>
      <c r="H3904" s="367">
        <v>221750</v>
      </c>
      <c r="I3904" s="384">
        <v>-1337149.1041635566</v>
      </c>
      <c r="J3904" s="367">
        <v>887</v>
      </c>
      <c r="K3904" s="367">
        <v>53757.575757576626</v>
      </c>
      <c r="L3904" s="384">
        <v>-14701.160247908269</v>
      </c>
      <c r="M3904" s="367">
        <v>887.00000000001444</v>
      </c>
      <c r="N3904" s="367">
        <v>887</v>
      </c>
      <c r="O3904" s="384">
        <v>-1106.4443215376623</v>
      </c>
      <c r="P3904" s="367">
        <v>12.861499999999999</v>
      </c>
      <c r="Q3904" s="367">
        <v>887</v>
      </c>
      <c r="R3904" s="384">
        <v>291.18351518727405</v>
      </c>
      <c r="S3904" s="367">
        <v>12.418000000000001</v>
      </c>
      <c r="T3904" s="367">
        <v>30586.20689655131</v>
      </c>
      <c r="U3904" s="384">
        <v>-31328.091799673901</v>
      </c>
      <c r="V3904" s="367">
        <v>886.99999999998806</v>
      </c>
      <c r="W3904" s="367">
        <v>1478333.3333333435</v>
      </c>
      <c r="X3904" s="384">
        <v>68757.235024631009</v>
      </c>
      <c r="Y3904" s="386">
        <v>887.00000000000603</v>
      </c>
      <c r="Z3904" s="367"/>
      <c r="AA3904" s="367"/>
      <c r="AB3904" s="367"/>
      <c r="AC3904" s="367"/>
      <c r="AD3904" s="367"/>
      <c r="AE3904" s="367"/>
      <c r="AF3904" s="367"/>
      <c r="AG3904" s="367"/>
      <c r="AH3904" s="367"/>
      <c r="AI3904" s="367"/>
      <c r="AJ3904" s="367"/>
      <c r="AK3904" s="367"/>
      <c r="AL3904" s="367"/>
      <c r="AM3904" s="367"/>
      <c r="AN3904" s="367"/>
      <c r="AO3904" s="367"/>
      <c r="AP3904" s="367"/>
      <c r="AQ3904" s="367"/>
      <c r="AR3904" s="367"/>
      <c r="AS3904" s="367"/>
      <c r="AT3904" s="367"/>
    </row>
    <row r="3905" spans="2:46" ht="13.8">
      <c r="B3905" s="26">
        <v>148.00000000000031</v>
      </c>
      <c r="C3905" s="363">
        <v>308.46165373259913</v>
      </c>
      <c r="D3905" s="367">
        <v>888.00000000000193</v>
      </c>
      <c r="E3905" s="367">
        <v>41302.325581395606</v>
      </c>
      <c r="F3905" s="367">
        <v>-110422.88277899681</v>
      </c>
      <c r="G3905" s="367">
        <v>888.00000000000557</v>
      </c>
      <c r="H3905" s="367">
        <v>222000</v>
      </c>
      <c r="I3905" s="384">
        <v>-1340309.7324584161</v>
      </c>
      <c r="J3905" s="367">
        <v>888</v>
      </c>
      <c r="K3905" s="367">
        <v>53818.181818182689</v>
      </c>
      <c r="L3905" s="384">
        <v>-14825.218529574293</v>
      </c>
      <c r="M3905" s="367">
        <v>888.00000000001444</v>
      </c>
      <c r="N3905" s="367">
        <v>888</v>
      </c>
      <c r="O3905" s="384">
        <v>-1109.4316061811198</v>
      </c>
      <c r="P3905" s="367">
        <v>12.875999999999999</v>
      </c>
      <c r="Q3905" s="367">
        <v>888</v>
      </c>
      <c r="R3905" s="384">
        <v>290.69064549598863</v>
      </c>
      <c r="S3905" s="367">
        <v>12.432</v>
      </c>
      <c r="T3905" s="367">
        <v>30620.689655171998</v>
      </c>
      <c r="U3905" s="384">
        <v>-31472.364812871427</v>
      </c>
      <c r="V3905" s="367">
        <v>887.99999999998795</v>
      </c>
      <c r="W3905" s="367">
        <v>1480000.0000000102</v>
      </c>
      <c r="X3905" s="384">
        <v>68830.70004968498</v>
      </c>
      <c r="Y3905" s="386">
        <v>888.00000000000614</v>
      </c>
      <c r="Z3905" s="367"/>
      <c r="AA3905" s="367"/>
      <c r="AB3905" s="367"/>
      <c r="AC3905" s="367"/>
      <c r="AD3905" s="367"/>
      <c r="AE3905" s="367"/>
      <c r="AF3905" s="367"/>
      <c r="AG3905" s="367"/>
      <c r="AH3905" s="367"/>
      <c r="AI3905" s="367"/>
      <c r="AJ3905" s="367"/>
      <c r="AK3905" s="367"/>
      <c r="AL3905" s="367"/>
      <c r="AM3905" s="367"/>
      <c r="AN3905" s="367"/>
      <c r="AO3905" s="367"/>
      <c r="AP3905" s="367"/>
      <c r="AQ3905" s="367"/>
      <c r="AR3905" s="367"/>
      <c r="AS3905" s="367"/>
      <c r="AT3905" s="367"/>
    </row>
    <row r="3906" spans="2:46" ht="13.8">
      <c r="B3906" s="26">
        <v>148.16666666666697</v>
      </c>
      <c r="C3906" s="363">
        <v>308.80834589126277</v>
      </c>
      <c r="D3906" s="367">
        <v>889.00000000000182</v>
      </c>
      <c r="E3906" s="367">
        <v>41348.837209302583</v>
      </c>
      <c r="F3906" s="367">
        <v>-110687.80998912209</v>
      </c>
      <c r="G3906" s="367">
        <v>889.00000000000557</v>
      </c>
      <c r="H3906" s="367">
        <v>222250</v>
      </c>
      <c r="I3906" s="384">
        <v>-1343474.0840238237</v>
      </c>
      <c r="J3906" s="367">
        <v>889</v>
      </c>
      <c r="K3906" s="367">
        <v>53878.787878788753</v>
      </c>
      <c r="L3906" s="384">
        <v>-14949.518892899294</v>
      </c>
      <c r="M3906" s="367">
        <v>889.00000000001444</v>
      </c>
      <c r="N3906" s="367">
        <v>889</v>
      </c>
      <c r="O3906" s="384">
        <v>-1112.4228094823602</v>
      </c>
      <c r="P3906" s="367">
        <v>12.890500000000001</v>
      </c>
      <c r="Q3906" s="367">
        <v>889</v>
      </c>
      <c r="R3906" s="384">
        <v>290.1959263706068</v>
      </c>
      <c r="S3906" s="367">
        <v>12.446</v>
      </c>
      <c r="T3906" s="367">
        <v>30655.172413792687</v>
      </c>
      <c r="U3906" s="384">
        <v>-31616.883217638147</v>
      </c>
      <c r="V3906" s="367">
        <v>888.99999999998795</v>
      </c>
      <c r="W3906" s="367">
        <v>1481666.666666677</v>
      </c>
      <c r="X3906" s="384">
        <v>68904.155949542677</v>
      </c>
      <c r="Y3906" s="386">
        <v>889.00000000000614</v>
      </c>
      <c r="Z3906" s="367"/>
      <c r="AA3906" s="367"/>
      <c r="AB3906" s="367"/>
      <c r="AC3906" s="367"/>
      <c r="AD3906" s="367"/>
      <c r="AE3906" s="367"/>
      <c r="AF3906" s="367"/>
      <c r="AG3906" s="367"/>
      <c r="AH3906" s="367"/>
      <c r="AI3906" s="367"/>
      <c r="AJ3906" s="367"/>
      <c r="AK3906" s="367"/>
      <c r="AL3906" s="367"/>
      <c r="AM3906" s="367"/>
      <c r="AN3906" s="367"/>
      <c r="AO3906" s="367"/>
      <c r="AP3906" s="367"/>
      <c r="AQ3906" s="367"/>
      <c r="AR3906" s="367"/>
      <c r="AS3906" s="367"/>
      <c r="AT3906" s="367"/>
    </row>
    <row r="3907" spans="2:46" ht="13.8">
      <c r="B3907" s="26">
        <v>148.33333333333363</v>
      </c>
      <c r="C3907" s="363">
        <v>309.15503653233708</v>
      </c>
      <c r="D3907" s="367">
        <v>890.00000000000182</v>
      </c>
      <c r="E3907" s="367">
        <v>41395.34883720956</v>
      </c>
      <c r="F3907" s="367">
        <v>-110953.05345822804</v>
      </c>
      <c r="G3907" s="367">
        <v>890.00000000000557</v>
      </c>
      <c r="H3907" s="367">
        <v>222500</v>
      </c>
      <c r="I3907" s="384">
        <v>-1346642.1588597791</v>
      </c>
      <c r="J3907" s="367">
        <v>890</v>
      </c>
      <c r="K3907" s="367">
        <v>53939.393939394817</v>
      </c>
      <c r="L3907" s="384">
        <v>-15074.061337883279</v>
      </c>
      <c r="M3907" s="367">
        <v>890.00000000001455</v>
      </c>
      <c r="N3907" s="367">
        <v>890</v>
      </c>
      <c r="O3907" s="384">
        <v>-1115.4179314413827</v>
      </c>
      <c r="P3907" s="367">
        <v>12.904999999999999</v>
      </c>
      <c r="Q3907" s="367">
        <v>890</v>
      </c>
      <c r="R3907" s="384">
        <v>289.69935781112844</v>
      </c>
      <c r="S3907" s="367">
        <v>12.46</v>
      </c>
      <c r="T3907" s="367">
        <v>30689.655172413375</v>
      </c>
      <c r="U3907" s="384">
        <v>-31761.647013974045</v>
      </c>
      <c r="V3907" s="367">
        <v>889.99999999998795</v>
      </c>
      <c r="W3907" s="367">
        <v>1483333.3333333437</v>
      </c>
      <c r="X3907" s="384">
        <v>68977.602724204087</v>
      </c>
      <c r="Y3907" s="386">
        <v>890.00000000000625</v>
      </c>
      <c r="Z3907" s="367"/>
      <c r="AA3907" s="367"/>
      <c r="AB3907" s="367"/>
      <c r="AC3907" s="367"/>
      <c r="AD3907" s="367"/>
      <c r="AE3907" s="367"/>
      <c r="AF3907" s="367"/>
      <c r="AG3907" s="367"/>
      <c r="AH3907" s="367"/>
      <c r="AI3907" s="367"/>
      <c r="AJ3907" s="367"/>
      <c r="AK3907" s="367"/>
      <c r="AL3907" s="367"/>
      <c r="AM3907" s="367"/>
      <c r="AN3907" s="367"/>
      <c r="AO3907" s="367"/>
      <c r="AP3907" s="367"/>
      <c r="AQ3907" s="367"/>
      <c r="AR3907" s="367"/>
      <c r="AS3907" s="367"/>
      <c r="AT3907" s="367"/>
    </row>
    <row r="3908" spans="2:46" ht="13.8">
      <c r="B3908" s="26">
        <v>148.50000000000028</v>
      </c>
      <c r="C3908" s="363">
        <v>309.50172565582187</v>
      </c>
      <c r="D3908" s="367">
        <v>891.00000000000171</v>
      </c>
      <c r="E3908" s="367">
        <v>41441.860465116537</v>
      </c>
      <c r="F3908" s="367">
        <v>-111218.61318631464</v>
      </c>
      <c r="G3908" s="367">
        <v>891.00000000000557</v>
      </c>
      <c r="H3908" s="367">
        <v>222750</v>
      </c>
      <c r="I3908" s="384">
        <v>-1349813.9569662826</v>
      </c>
      <c r="J3908" s="367">
        <v>891</v>
      </c>
      <c r="K3908" s="367">
        <v>54000.00000000088</v>
      </c>
      <c r="L3908" s="384">
        <v>-15198.845864526222</v>
      </c>
      <c r="M3908" s="367">
        <v>891.00000000001455</v>
      </c>
      <c r="N3908" s="367">
        <v>891</v>
      </c>
      <c r="O3908" s="384">
        <v>-1118.4169720581883</v>
      </c>
      <c r="P3908" s="367">
        <v>12.919500000000001</v>
      </c>
      <c r="Q3908" s="367">
        <v>891</v>
      </c>
      <c r="R3908" s="384">
        <v>289.2009398175536</v>
      </c>
      <c r="S3908" s="367">
        <v>12.473999999999998</v>
      </c>
      <c r="T3908" s="367">
        <v>30724.137931034064</v>
      </c>
      <c r="U3908" s="384">
        <v>-31906.656201879105</v>
      </c>
      <c r="V3908" s="367">
        <v>890.99999999998784</v>
      </c>
      <c r="W3908" s="367">
        <v>1485000.0000000105</v>
      </c>
      <c r="X3908" s="384">
        <v>69051.04037366921</v>
      </c>
      <c r="Y3908" s="386">
        <v>891.00000000000625</v>
      </c>
      <c r="Z3908" s="367"/>
      <c r="AA3908" s="367"/>
      <c r="AB3908" s="367"/>
      <c r="AC3908" s="367"/>
      <c r="AD3908" s="367"/>
      <c r="AE3908" s="367"/>
      <c r="AF3908" s="367"/>
      <c r="AG3908" s="367"/>
      <c r="AH3908" s="367"/>
      <c r="AI3908" s="367"/>
      <c r="AJ3908" s="367"/>
      <c r="AK3908" s="367"/>
      <c r="AL3908" s="367"/>
      <c r="AM3908" s="367"/>
      <c r="AN3908" s="367"/>
      <c r="AO3908" s="367"/>
      <c r="AP3908" s="367"/>
      <c r="AQ3908" s="367"/>
      <c r="AR3908" s="367"/>
      <c r="AS3908" s="367"/>
      <c r="AT3908" s="367"/>
    </row>
    <row r="3909" spans="2:46" ht="13.8">
      <c r="B3909" s="26">
        <v>148.66666666666694</v>
      </c>
      <c r="C3909" s="363">
        <v>309.84841326171727</v>
      </c>
      <c r="D3909" s="367">
        <v>892.00000000000171</v>
      </c>
      <c r="E3909" s="367">
        <v>41488.372093023514</v>
      </c>
      <c r="F3909" s="367">
        <v>-111484.48917338192</v>
      </c>
      <c r="G3909" s="367">
        <v>892.00000000000557</v>
      </c>
      <c r="H3909" s="367">
        <v>223000</v>
      </c>
      <c r="I3909" s="384">
        <v>-1352989.4783433343</v>
      </c>
      <c r="J3909" s="367">
        <v>892</v>
      </c>
      <c r="K3909" s="367">
        <v>54060.606060606944</v>
      </c>
      <c r="L3909" s="384">
        <v>-15323.87247282815</v>
      </c>
      <c r="M3909" s="367">
        <v>892.00000000001467</v>
      </c>
      <c r="N3909" s="367">
        <v>892</v>
      </c>
      <c r="O3909" s="384">
        <v>-1121.4199313327761</v>
      </c>
      <c r="P3909" s="367">
        <v>12.933999999999999</v>
      </c>
      <c r="Q3909" s="367">
        <v>892</v>
      </c>
      <c r="R3909" s="384">
        <v>288.70067238988219</v>
      </c>
      <c r="S3909" s="367">
        <v>12.488</v>
      </c>
      <c r="T3909" s="367">
        <v>30758.620689654752</v>
      </c>
      <c r="U3909" s="384">
        <v>-32051.910781353359</v>
      </c>
      <c r="V3909" s="367">
        <v>891.99999999998784</v>
      </c>
      <c r="W3909" s="367">
        <v>1486666.6666666772</v>
      </c>
      <c r="X3909" s="384">
        <v>69124.468897938059</v>
      </c>
      <c r="Y3909" s="386">
        <v>892.00000000000637</v>
      </c>
      <c r="Z3909" s="367"/>
      <c r="AA3909" s="367"/>
      <c r="AB3909" s="367"/>
      <c r="AC3909" s="367"/>
      <c r="AD3909" s="367"/>
      <c r="AE3909" s="367"/>
      <c r="AF3909" s="367"/>
      <c r="AG3909" s="367"/>
      <c r="AH3909" s="367"/>
      <c r="AI3909" s="367"/>
      <c r="AJ3909" s="367"/>
      <c r="AK3909" s="367"/>
      <c r="AL3909" s="367"/>
      <c r="AM3909" s="367"/>
      <c r="AN3909" s="367"/>
      <c r="AO3909" s="367"/>
      <c r="AP3909" s="367"/>
      <c r="AQ3909" s="367"/>
      <c r="AR3909" s="367"/>
      <c r="AS3909" s="367"/>
      <c r="AT3909" s="367"/>
    </row>
    <row r="3910" spans="2:46" ht="13.8">
      <c r="B3910" s="26">
        <v>148.8333333333336</v>
      </c>
      <c r="C3910" s="363">
        <v>310.1950993500231</v>
      </c>
      <c r="D3910" s="367">
        <v>893.00000000000159</v>
      </c>
      <c r="E3910" s="367">
        <v>41534.883720930491</v>
      </c>
      <c r="F3910" s="367">
        <v>-111750.68141942986</v>
      </c>
      <c r="G3910" s="367">
        <v>893.00000000000557</v>
      </c>
      <c r="H3910" s="367">
        <v>223250</v>
      </c>
      <c r="I3910" s="384">
        <v>-1356168.7229909333</v>
      </c>
      <c r="J3910" s="367">
        <v>892.99999999999989</v>
      </c>
      <c r="K3910" s="367">
        <v>54121.212121213008</v>
      </c>
      <c r="L3910" s="384">
        <v>-15449.141162789043</v>
      </c>
      <c r="M3910" s="367">
        <v>893.00000000001467</v>
      </c>
      <c r="N3910" s="367">
        <v>893</v>
      </c>
      <c r="O3910" s="384">
        <v>-1124.4268092651466</v>
      </c>
      <c r="P3910" s="367">
        <v>12.948499999999999</v>
      </c>
      <c r="Q3910" s="367">
        <v>893</v>
      </c>
      <c r="R3910" s="384">
        <v>288.1985555281143</v>
      </c>
      <c r="S3910" s="367">
        <v>12.501999999999999</v>
      </c>
      <c r="T3910" s="367">
        <v>30793.10344827544</v>
      </c>
      <c r="U3910" s="384">
        <v>-32197.410752396787</v>
      </c>
      <c r="V3910" s="367">
        <v>892.99999999998784</v>
      </c>
      <c r="W3910" s="367">
        <v>1488333.333333344</v>
      </c>
      <c r="X3910" s="384">
        <v>69197.888297010621</v>
      </c>
      <c r="Y3910" s="386">
        <v>893.00000000000637</v>
      </c>
      <c r="Z3910" s="367"/>
      <c r="AA3910" s="367"/>
      <c r="AB3910" s="367"/>
      <c r="AC3910" s="367"/>
      <c r="AD3910" s="367"/>
      <c r="AE3910" s="367"/>
      <c r="AF3910" s="367"/>
      <c r="AG3910" s="367"/>
      <c r="AH3910" s="367"/>
      <c r="AI3910" s="367"/>
      <c r="AJ3910" s="367"/>
      <c r="AK3910" s="367"/>
      <c r="AL3910" s="367"/>
      <c r="AM3910" s="367"/>
      <c r="AN3910" s="367"/>
      <c r="AO3910" s="367"/>
      <c r="AP3910" s="367"/>
      <c r="AQ3910" s="367"/>
      <c r="AR3910" s="367"/>
      <c r="AS3910" s="367"/>
      <c r="AT3910" s="367"/>
    </row>
    <row r="3911" spans="2:46" ht="13.8">
      <c r="B3911" s="26">
        <v>149.00000000000026</v>
      </c>
      <c r="C3911" s="363">
        <v>310.54178392073959</v>
      </c>
      <c r="D3911" s="367">
        <v>894.00000000000159</v>
      </c>
      <c r="E3911" s="367">
        <v>41581.395348837468</v>
      </c>
      <c r="F3911" s="367">
        <v>-112017.18992445848</v>
      </c>
      <c r="G3911" s="367">
        <v>894.00000000000557</v>
      </c>
      <c r="H3911" s="367">
        <v>223500</v>
      </c>
      <c r="I3911" s="384">
        <v>-1359351.6909090807</v>
      </c>
      <c r="J3911" s="367">
        <v>893.99999999999989</v>
      </c>
      <c r="K3911" s="367">
        <v>54181.818181819071</v>
      </c>
      <c r="L3911" s="384">
        <v>-15574.651934408919</v>
      </c>
      <c r="M3911" s="367">
        <v>894.00000000001478</v>
      </c>
      <c r="N3911" s="367">
        <v>894</v>
      </c>
      <c r="O3911" s="384">
        <v>-1127.4376058553003</v>
      </c>
      <c r="P3911" s="367">
        <v>12.963000000000001</v>
      </c>
      <c r="Q3911" s="367">
        <v>894</v>
      </c>
      <c r="R3911" s="384">
        <v>287.69458923224988</v>
      </c>
      <c r="S3911" s="367">
        <v>12.516</v>
      </c>
      <c r="T3911" s="367">
        <v>30827.586206896129</v>
      </c>
      <c r="U3911" s="384">
        <v>-32343.156115009384</v>
      </c>
      <c r="V3911" s="367">
        <v>893.99999999998772</v>
      </c>
      <c r="W3911" s="367">
        <v>1490000.0000000107</v>
      </c>
      <c r="X3911" s="384">
        <v>69271.298570886865</v>
      </c>
      <c r="Y3911" s="386">
        <v>894.00000000000637</v>
      </c>
      <c r="Z3911" s="367"/>
      <c r="AA3911" s="367"/>
      <c r="AB3911" s="367"/>
      <c r="AC3911" s="367"/>
      <c r="AD3911" s="367"/>
      <c r="AE3911" s="367"/>
      <c r="AF3911" s="367"/>
      <c r="AG3911" s="367"/>
      <c r="AH3911" s="367"/>
      <c r="AI3911" s="367"/>
      <c r="AJ3911" s="367"/>
      <c r="AK3911" s="367"/>
      <c r="AL3911" s="367"/>
      <c r="AM3911" s="367"/>
      <c r="AN3911" s="367"/>
      <c r="AO3911" s="367"/>
      <c r="AP3911" s="367"/>
      <c r="AQ3911" s="367"/>
      <c r="AR3911" s="367"/>
      <c r="AS3911" s="367"/>
      <c r="AT3911" s="367"/>
    </row>
    <row r="3912" spans="2:46" ht="13.8">
      <c r="B3912" s="26">
        <v>149.16666666666691</v>
      </c>
      <c r="C3912" s="363">
        <v>310.88846697386651</v>
      </c>
      <c r="D3912" s="367">
        <v>895.00000000000148</v>
      </c>
      <c r="E3912" s="367">
        <v>41627.906976744445</v>
      </c>
      <c r="F3912" s="367">
        <v>-112284.01468846775</v>
      </c>
      <c r="G3912" s="367">
        <v>895.00000000000557</v>
      </c>
      <c r="H3912" s="367">
        <v>223750</v>
      </c>
      <c r="I3912" s="384">
        <v>-1362538.3820977763</v>
      </c>
      <c r="J3912" s="367">
        <v>894.99999999999989</v>
      </c>
      <c r="K3912" s="367">
        <v>54242.424242425135</v>
      </c>
      <c r="L3912" s="384">
        <v>-15700.404787687752</v>
      </c>
      <c r="M3912" s="367">
        <v>895.00000000001478</v>
      </c>
      <c r="N3912" s="367">
        <v>895</v>
      </c>
      <c r="O3912" s="384">
        <v>-1130.4523211032356</v>
      </c>
      <c r="P3912" s="367">
        <v>12.977499999999999</v>
      </c>
      <c r="Q3912" s="367">
        <v>895</v>
      </c>
      <c r="R3912" s="384">
        <v>287.18877350228905</v>
      </c>
      <c r="S3912" s="367">
        <v>12.53</v>
      </c>
      <c r="T3912" s="367">
        <v>30862.068965516817</v>
      </c>
      <c r="U3912" s="384">
        <v>-32489.146869191176</v>
      </c>
      <c r="V3912" s="367">
        <v>894.99999999998772</v>
      </c>
      <c r="W3912" s="367">
        <v>1491666.6666666775</v>
      </c>
      <c r="X3912" s="384">
        <v>69344.699719566881</v>
      </c>
      <c r="Y3912" s="386">
        <v>895.00000000000648</v>
      </c>
      <c r="Z3912" s="367"/>
      <c r="AA3912" s="367"/>
      <c r="AB3912" s="367"/>
      <c r="AC3912" s="367"/>
      <c r="AD3912" s="367"/>
      <c r="AE3912" s="367"/>
      <c r="AF3912" s="367"/>
      <c r="AG3912" s="367"/>
      <c r="AH3912" s="367"/>
      <c r="AI3912" s="367"/>
      <c r="AJ3912" s="367"/>
      <c r="AK3912" s="367"/>
      <c r="AL3912" s="367"/>
      <c r="AM3912" s="367"/>
      <c r="AN3912" s="367"/>
      <c r="AO3912" s="367"/>
      <c r="AP3912" s="367"/>
      <c r="AQ3912" s="367"/>
      <c r="AR3912" s="367"/>
      <c r="AS3912" s="367"/>
      <c r="AT3912" s="367"/>
    </row>
    <row r="3913" spans="2:46" ht="13.8">
      <c r="B3913" s="26">
        <v>149.33333333333357</v>
      </c>
      <c r="C3913" s="363">
        <v>311.23514850940404</v>
      </c>
      <c r="D3913" s="367">
        <v>896.00000000000148</v>
      </c>
      <c r="E3913" s="367">
        <v>41674.418604651422</v>
      </c>
      <c r="F3913" s="367">
        <v>-112551.15571145769</v>
      </c>
      <c r="G3913" s="367">
        <v>896.00000000000557</v>
      </c>
      <c r="H3913" s="367">
        <v>224000</v>
      </c>
      <c r="I3913" s="384">
        <v>-1365728.7965570199</v>
      </c>
      <c r="J3913" s="367">
        <v>895.99999999999989</v>
      </c>
      <c r="K3913" s="367">
        <v>54303.030303031199</v>
      </c>
      <c r="L3913" s="384">
        <v>-15826.399722625574</v>
      </c>
      <c r="M3913" s="367">
        <v>896.00000000001489</v>
      </c>
      <c r="N3913" s="367">
        <v>896</v>
      </c>
      <c r="O3913" s="384">
        <v>-1133.4709550089544</v>
      </c>
      <c r="P3913" s="367">
        <v>12.992000000000001</v>
      </c>
      <c r="Q3913" s="367">
        <v>896</v>
      </c>
      <c r="R3913" s="384">
        <v>286.68110833823164</v>
      </c>
      <c r="S3913" s="367">
        <v>12.544</v>
      </c>
      <c r="T3913" s="367">
        <v>30896.551724137506</v>
      </c>
      <c r="U3913" s="384">
        <v>-32635.383014942145</v>
      </c>
      <c r="V3913" s="367">
        <v>895.99999999998772</v>
      </c>
      <c r="W3913" s="367">
        <v>1493333.3333333442</v>
      </c>
      <c r="X3913" s="384">
        <v>69418.09174305058</v>
      </c>
      <c r="Y3913" s="386">
        <v>896.00000000000648</v>
      </c>
      <c r="Z3913" s="367"/>
      <c r="AA3913" s="367"/>
      <c r="AB3913" s="367"/>
      <c r="AC3913" s="367"/>
      <c r="AD3913" s="367"/>
      <c r="AE3913" s="367"/>
      <c r="AF3913" s="367"/>
      <c r="AG3913" s="367"/>
      <c r="AH3913" s="367"/>
      <c r="AI3913" s="367"/>
      <c r="AJ3913" s="367"/>
      <c r="AK3913" s="367"/>
      <c r="AL3913" s="367"/>
      <c r="AM3913" s="367"/>
      <c r="AN3913" s="367"/>
      <c r="AO3913" s="367"/>
      <c r="AP3913" s="367"/>
      <c r="AQ3913" s="367"/>
      <c r="AR3913" s="367"/>
      <c r="AS3913" s="367"/>
      <c r="AT3913" s="367"/>
    </row>
    <row r="3914" spans="2:46" ht="13.8">
      <c r="B3914" s="26">
        <v>149.50000000000023</v>
      </c>
      <c r="C3914" s="363">
        <v>311.58182852735206</v>
      </c>
      <c r="D3914" s="367">
        <v>897.00000000000136</v>
      </c>
      <c r="E3914" s="367">
        <v>41720.930232558399</v>
      </c>
      <c r="F3914" s="367">
        <v>-112818.61299342828</v>
      </c>
      <c r="G3914" s="367">
        <v>897.00000000000557</v>
      </c>
      <c r="H3914" s="367">
        <v>224250</v>
      </c>
      <c r="I3914" s="384">
        <v>-1368922.9342868112</v>
      </c>
      <c r="J3914" s="367">
        <v>896.99999999999989</v>
      </c>
      <c r="K3914" s="367">
        <v>54363.636363637263</v>
      </c>
      <c r="L3914" s="384">
        <v>-15952.636739222353</v>
      </c>
      <c r="M3914" s="367">
        <v>897.00000000001489</v>
      </c>
      <c r="N3914" s="367">
        <v>897</v>
      </c>
      <c r="O3914" s="384">
        <v>-1136.4935075724557</v>
      </c>
      <c r="P3914" s="367">
        <v>13.006500000000001</v>
      </c>
      <c r="Q3914" s="367">
        <v>897</v>
      </c>
      <c r="R3914" s="384">
        <v>286.1715937400777</v>
      </c>
      <c r="S3914" s="367">
        <v>12.558</v>
      </c>
      <c r="T3914" s="367">
        <v>30931.034482758194</v>
      </c>
      <c r="U3914" s="384">
        <v>-32781.864552262276</v>
      </c>
      <c r="V3914" s="367">
        <v>896.99999999998761</v>
      </c>
      <c r="W3914" s="367">
        <v>1495000.0000000109</v>
      </c>
      <c r="X3914" s="384">
        <v>69491.474641338005</v>
      </c>
      <c r="Y3914" s="386">
        <v>897.00000000000659</v>
      </c>
      <c r="Z3914" s="367"/>
      <c r="AA3914" s="367"/>
      <c r="AB3914" s="367"/>
      <c r="AC3914" s="367"/>
      <c r="AD3914" s="367"/>
      <c r="AE3914" s="367"/>
      <c r="AF3914" s="367"/>
      <c r="AG3914" s="367"/>
      <c r="AH3914" s="367"/>
      <c r="AI3914" s="367"/>
      <c r="AJ3914" s="367"/>
      <c r="AK3914" s="367"/>
      <c r="AL3914" s="367"/>
      <c r="AM3914" s="367"/>
      <c r="AN3914" s="367"/>
      <c r="AO3914" s="367"/>
      <c r="AP3914" s="367"/>
      <c r="AQ3914" s="367"/>
      <c r="AR3914" s="367"/>
      <c r="AS3914" s="367"/>
      <c r="AT3914" s="367"/>
    </row>
    <row r="3915" spans="2:46" ht="13.8">
      <c r="B3915" s="26">
        <v>149.66666666666688</v>
      </c>
      <c r="C3915" s="363">
        <v>311.92850702771074</v>
      </c>
      <c r="D3915" s="367">
        <v>898.00000000000136</v>
      </c>
      <c r="E3915" s="367">
        <v>41767.441860465377</v>
      </c>
      <c r="F3915" s="367">
        <v>-113086.38653437959</v>
      </c>
      <c r="G3915" s="367">
        <v>898.00000000000568</v>
      </c>
      <c r="H3915" s="367">
        <v>224500</v>
      </c>
      <c r="I3915" s="384">
        <v>-1372120.7952871509</v>
      </c>
      <c r="J3915" s="367">
        <v>897.99999999999989</v>
      </c>
      <c r="K3915" s="367">
        <v>54424.242424243326</v>
      </c>
      <c r="L3915" s="384">
        <v>-16079.115837478103</v>
      </c>
      <c r="M3915" s="367">
        <v>898.00000000001489</v>
      </c>
      <c r="N3915" s="367">
        <v>898</v>
      </c>
      <c r="O3915" s="384">
        <v>-1139.5199787937388</v>
      </c>
      <c r="P3915" s="367">
        <v>13.020999999999999</v>
      </c>
      <c r="Q3915" s="367">
        <v>898</v>
      </c>
      <c r="R3915" s="384">
        <v>285.6602297078274</v>
      </c>
      <c r="S3915" s="367">
        <v>12.571999999999999</v>
      </c>
      <c r="T3915" s="367">
        <v>30965.517241378882</v>
      </c>
      <c r="U3915" s="384">
        <v>-32928.591481151605</v>
      </c>
      <c r="V3915" s="367">
        <v>897.99999999998761</v>
      </c>
      <c r="W3915" s="367">
        <v>1496666.6666666777</v>
      </c>
      <c r="X3915" s="384">
        <v>69564.848414429143</v>
      </c>
      <c r="Y3915" s="386">
        <v>898.00000000000659</v>
      </c>
      <c r="Z3915" s="367"/>
      <c r="AA3915" s="367"/>
      <c r="AB3915" s="367"/>
      <c r="AC3915" s="367"/>
      <c r="AD3915" s="367"/>
      <c r="AE3915" s="367"/>
      <c r="AF3915" s="367"/>
      <c r="AG3915" s="367"/>
      <c r="AH3915" s="367"/>
      <c r="AI3915" s="367"/>
      <c r="AJ3915" s="367"/>
      <c r="AK3915" s="367"/>
      <c r="AL3915" s="367"/>
      <c r="AM3915" s="367"/>
      <c r="AN3915" s="367"/>
      <c r="AO3915" s="367"/>
      <c r="AP3915" s="367"/>
      <c r="AQ3915" s="367"/>
      <c r="AR3915" s="367"/>
      <c r="AS3915" s="367"/>
      <c r="AT3915" s="367"/>
    </row>
    <row r="3916" spans="2:46" ht="13.8">
      <c r="B3916" s="26">
        <v>149.83333333333354</v>
      </c>
      <c r="C3916" s="363">
        <v>312.27518401047985</v>
      </c>
      <c r="D3916" s="367">
        <v>899.00000000000125</v>
      </c>
      <c r="E3916" s="367">
        <v>41813.953488372354</v>
      </c>
      <c r="F3916" s="367">
        <v>-113354.47633431152</v>
      </c>
      <c r="G3916" s="367">
        <v>899.00000000000568</v>
      </c>
      <c r="H3916" s="367">
        <v>224750</v>
      </c>
      <c r="I3916" s="384">
        <v>-1375322.3795580382</v>
      </c>
      <c r="J3916" s="367">
        <v>898.99999999999989</v>
      </c>
      <c r="K3916" s="367">
        <v>54484.84848484939</v>
      </c>
      <c r="L3916" s="384">
        <v>-16205.837017392843</v>
      </c>
      <c r="M3916" s="367">
        <v>899.00000000001501</v>
      </c>
      <c r="N3916" s="367">
        <v>899</v>
      </c>
      <c r="O3916" s="384">
        <v>-1142.5503686728055</v>
      </c>
      <c r="P3916" s="367">
        <v>13.035500000000001</v>
      </c>
      <c r="Q3916" s="367">
        <v>899</v>
      </c>
      <c r="R3916" s="384">
        <v>285.14701624148046</v>
      </c>
      <c r="S3916" s="367">
        <v>12.586</v>
      </c>
      <c r="T3916" s="367">
        <v>30999.999999999571</v>
      </c>
      <c r="U3916" s="384">
        <v>-33075.563801610107</v>
      </c>
      <c r="V3916" s="367">
        <v>898.99999999998761</v>
      </c>
      <c r="W3916" s="367">
        <v>1498333.3333333444</v>
      </c>
      <c r="X3916" s="384">
        <v>69638.213062324023</v>
      </c>
      <c r="Y3916" s="386">
        <v>899.00000000000659</v>
      </c>
      <c r="Z3916" s="367"/>
      <c r="AA3916" s="367"/>
      <c r="AB3916" s="367"/>
      <c r="AC3916" s="367"/>
      <c r="AD3916" s="367"/>
      <c r="AE3916" s="367"/>
      <c r="AF3916" s="367"/>
      <c r="AG3916" s="367"/>
      <c r="AH3916" s="367"/>
      <c r="AI3916" s="367"/>
      <c r="AJ3916" s="367"/>
      <c r="AK3916" s="367"/>
      <c r="AL3916" s="367"/>
      <c r="AM3916" s="367"/>
      <c r="AN3916" s="367"/>
      <c r="AO3916" s="367"/>
      <c r="AP3916" s="367"/>
      <c r="AQ3916" s="367"/>
      <c r="AR3916" s="367"/>
      <c r="AS3916" s="367"/>
      <c r="AT3916" s="367"/>
    </row>
    <row r="3917" spans="2:46" ht="13.8">
      <c r="B3917" s="26">
        <v>150.0000000000002</v>
      </c>
      <c r="C3917" s="363">
        <v>312.62185947565962</v>
      </c>
      <c r="D3917" s="367">
        <v>900.00000000000125</v>
      </c>
      <c r="E3917" s="367">
        <v>41860.465116279331</v>
      </c>
      <c r="F3917" s="367">
        <v>-113622.88239322411</v>
      </c>
      <c r="G3917" s="367">
        <v>900.00000000000568</v>
      </c>
      <c r="H3917" s="367">
        <v>225000</v>
      </c>
      <c r="I3917" s="384">
        <v>-1378527.6870994738</v>
      </c>
      <c r="J3917" s="367">
        <v>899.99999999999989</v>
      </c>
      <c r="K3917" s="367">
        <v>54545.454545455454</v>
      </c>
      <c r="L3917" s="384">
        <v>-16332.800278966542</v>
      </c>
      <c r="M3917" s="367">
        <v>900.00000000001501</v>
      </c>
      <c r="N3917" s="367">
        <v>900</v>
      </c>
      <c r="O3917" s="384">
        <v>-1145.5846772096543</v>
      </c>
      <c r="P3917" s="367">
        <v>13.05</v>
      </c>
      <c r="Q3917" s="367">
        <v>900</v>
      </c>
      <c r="R3917" s="384">
        <v>284.63195334103705</v>
      </c>
      <c r="S3917" s="367">
        <v>12.6</v>
      </c>
      <c r="T3917" s="367">
        <v>31034.482758620259</v>
      </c>
      <c r="U3917" s="384">
        <v>-33222.781513637776</v>
      </c>
      <c r="V3917" s="367">
        <v>899.99999999998749</v>
      </c>
      <c r="W3917" s="367">
        <v>1500000.0000000112</v>
      </c>
      <c r="X3917" s="384">
        <v>69711.5685850226</v>
      </c>
      <c r="Y3917" s="386">
        <v>900.00000000000671</v>
      </c>
      <c r="Z3917" s="367"/>
      <c r="AA3917" s="367"/>
      <c r="AB3917" s="367"/>
      <c r="AC3917" s="367"/>
      <c r="AD3917" s="367"/>
      <c r="AE3917" s="367"/>
      <c r="AF3917" s="367"/>
      <c r="AG3917" s="367"/>
      <c r="AH3917" s="367"/>
      <c r="AI3917" s="367"/>
      <c r="AJ3917" s="367"/>
      <c r="AK3917" s="367"/>
      <c r="AL3917" s="367"/>
      <c r="AM3917" s="367"/>
      <c r="AN3917" s="367"/>
      <c r="AO3917" s="367"/>
      <c r="AP3917" s="367"/>
      <c r="AQ3917" s="367"/>
      <c r="AR3917" s="367"/>
      <c r="AS3917" s="367"/>
      <c r="AT3917" s="367"/>
    </row>
    <row r="3918" spans="2:46" ht="13.8">
      <c r="B3918" s="26">
        <v>150.16666666666686</v>
      </c>
      <c r="C3918" s="363">
        <v>312.96853342324982</v>
      </c>
      <c r="D3918" s="367">
        <v>901.00000000000114</v>
      </c>
      <c r="E3918" s="367">
        <v>41906.976744186308</v>
      </c>
      <c r="F3918" s="367">
        <v>-113891.60471111738</v>
      </c>
      <c r="G3918" s="367">
        <v>901.00000000000568</v>
      </c>
      <c r="H3918" s="367">
        <v>225250</v>
      </c>
      <c r="I3918" s="384">
        <v>-1381736.7179114572</v>
      </c>
      <c r="J3918" s="367">
        <v>900.99999999999989</v>
      </c>
      <c r="K3918" s="367">
        <v>54606.060606061517</v>
      </c>
      <c r="L3918" s="384">
        <v>-16460.005622199227</v>
      </c>
      <c r="M3918" s="367">
        <v>901.00000000001512</v>
      </c>
      <c r="N3918" s="367">
        <v>901</v>
      </c>
      <c r="O3918" s="384">
        <v>-1148.6229044042857</v>
      </c>
      <c r="P3918" s="367">
        <v>13.064499999999999</v>
      </c>
      <c r="Q3918" s="367">
        <v>901</v>
      </c>
      <c r="R3918" s="384">
        <v>284.11504100649705</v>
      </c>
      <c r="S3918" s="367">
        <v>12.614000000000001</v>
      </c>
      <c r="T3918" s="367">
        <v>31068.965517240948</v>
      </c>
      <c r="U3918" s="384">
        <v>-33370.244617234639</v>
      </c>
      <c r="V3918" s="367">
        <v>900.99999999998749</v>
      </c>
      <c r="W3918" s="367">
        <v>1501666.6666666779</v>
      </c>
      <c r="X3918" s="384">
        <v>69784.91498252489</v>
      </c>
      <c r="Y3918" s="386">
        <v>901.00000000000671</v>
      </c>
      <c r="Z3918" s="367"/>
      <c r="AA3918" s="367"/>
      <c r="AB3918" s="367"/>
      <c r="AC3918" s="367"/>
      <c r="AD3918" s="367"/>
      <c r="AE3918" s="367"/>
      <c r="AF3918" s="367"/>
      <c r="AG3918" s="367"/>
      <c r="AH3918" s="367"/>
      <c r="AI3918" s="367"/>
      <c r="AJ3918" s="367"/>
      <c r="AK3918" s="367"/>
      <c r="AL3918" s="367"/>
      <c r="AM3918" s="367"/>
      <c r="AN3918" s="367"/>
      <c r="AO3918" s="367"/>
      <c r="AP3918" s="367"/>
      <c r="AQ3918" s="367"/>
      <c r="AR3918" s="367"/>
      <c r="AS3918" s="367"/>
      <c r="AT3918" s="367"/>
    </row>
    <row r="3919" spans="2:46" ht="13.8">
      <c r="B3919" s="26">
        <v>150.33333333333351</v>
      </c>
      <c r="C3919" s="363">
        <v>313.31520585325069</v>
      </c>
      <c r="D3919" s="367">
        <v>902.00000000000114</v>
      </c>
      <c r="E3919" s="367">
        <v>41953.488372093285</v>
      </c>
      <c r="F3919" s="367">
        <v>-114160.6432879913</v>
      </c>
      <c r="G3919" s="367">
        <v>902.00000000000568</v>
      </c>
      <c r="H3919" s="367">
        <v>225500</v>
      </c>
      <c r="I3919" s="384">
        <v>-1384949.4719939888</v>
      </c>
      <c r="J3919" s="367">
        <v>901.99999999999989</v>
      </c>
      <c r="K3919" s="367">
        <v>54666.666666667581</v>
      </c>
      <c r="L3919" s="384">
        <v>-16587.453047090868</v>
      </c>
      <c r="M3919" s="367">
        <v>902.00000000001512</v>
      </c>
      <c r="N3919" s="367">
        <v>902</v>
      </c>
      <c r="O3919" s="384">
        <v>-1151.6650502567002</v>
      </c>
      <c r="P3919" s="367">
        <v>13.079000000000001</v>
      </c>
      <c r="Q3919" s="367">
        <v>902</v>
      </c>
      <c r="R3919" s="384">
        <v>283.5962792378607</v>
      </c>
      <c r="S3919" s="367">
        <v>12.628</v>
      </c>
      <c r="T3919" s="367">
        <v>31103.448275861636</v>
      </c>
      <c r="U3919" s="384">
        <v>-33517.953112400683</v>
      </c>
      <c r="V3919" s="367">
        <v>901.99999999998749</v>
      </c>
      <c r="W3919" s="367">
        <v>1503333.3333333447</v>
      </c>
      <c r="X3919" s="384">
        <v>69858.252254830906</v>
      </c>
      <c r="Y3919" s="386">
        <v>902.00000000000682</v>
      </c>
      <c r="Z3919" s="367"/>
      <c r="AA3919" s="367"/>
      <c r="AB3919" s="367"/>
      <c r="AC3919" s="367"/>
      <c r="AD3919" s="367"/>
      <c r="AE3919" s="367"/>
      <c r="AF3919" s="367"/>
      <c r="AG3919" s="367"/>
      <c r="AH3919" s="367"/>
      <c r="AI3919" s="367"/>
      <c r="AJ3919" s="367"/>
      <c r="AK3919" s="367"/>
      <c r="AL3919" s="367"/>
      <c r="AM3919" s="367"/>
      <c r="AN3919" s="367"/>
      <c r="AO3919" s="367"/>
      <c r="AP3919" s="367"/>
      <c r="AQ3919" s="367"/>
      <c r="AR3919" s="367"/>
      <c r="AS3919" s="367"/>
      <c r="AT3919" s="367"/>
    </row>
    <row r="3920" spans="2:46" ht="13.8">
      <c r="B3920" s="26">
        <v>150.50000000000017</v>
      </c>
      <c r="C3920" s="363">
        <v>313.66187676566193</v>
      </c>
      <c r="D3920" s="367">
        <v>903.00000000000102</v>
      </c>
      <c r="E3920" s="367">
        <v>42000.000000000262</v>
      </c>
      <c r="F3920" s="367">
        <v>-114429.9981238459</v>
      </c>
      <c r="G3920" s="367">
        <v>903.00000000000568</v>
      </c>
      <c r="H3920" s="367">
        <v>225750</v>
      </c>
      <c r="I3920" s="384">
        <v>-1388165.9493470683</v>
      </c>
      <c r="J3920" s="367">
        <v>902.99999999999989</v>
      </c>
      <c r="K3920" s="367">
        <v>54727.272727273645</v>
      </c>
      <c r="L3920" s="384">
        <v>-16715.142553641497</v>
      </c>
      <c r="M3920" s="367">
        <v>903.00000000001523</v>
      </c>
      <c r="N3920" s="367">
        <v>903</v>
      </c>
      <c r="O3920" s="384">
        <v>-1154.7111147668963</v>
      </c>
      <c r="P3920" s="367">
        <v>13.093499999999999</v>
      </c>
      <c r="Q3920" s="367">
        <v>903</v>
      </c>
      <c r="R3920" s="384">
        <v>283.07566803512776</v>
      </c>
      <c r="S3920" s="367">
        <v>12.642000000000001</v>
      </c>
      <c r="T3920" s="367">
        <v>31137.931034482324</v>
      </c>
      <c r="U3920" s="384">
        <v>-33665.906999135892</v>
      </c>
      <c r="V3920" s="367">
        <v>902.99999999998738</v>
      </c>
      <c r="W3920" s="367">
        <v>1505000.0000000114</v>
      </c>
      <c r="X3920" s="384">
        <v>69931.580401940621</v>
      </c>
      <c r="Y3920" s="386">
        <v>903.00000000000682</v>
      </c>
      <c r="Z3920" s="367"/>
      <c r="AA3920" s="367"/>
      <c r="AB3920" s="367"/>
      <c r="AC3920" s="367"/>
      <c r="AD3920" s="367"/>
      <c r="AE3920" s="367"/>
      <c r="AF3920" s="367"/>
      <c r="AG3920" s="367"/>
      <c r="AH3920" s="367"/>
      <c r="AI3920" s="367"/>
      <c r="AJ3920" s="367"/>
      <c r="AK3920" s="367"/>
      <c r="AL3920" s="367"/>
      <c r="AM3920" s="367"/>
      <c r="AN3920" s="367"/>
      <c r="AO3920" s="367"/>
      <c r="AP3920" s="367"/>
      <c r="AQ3920" s="367"/>
      <c r="AR3920" s="367"/>
      <c r="AS3920" s="367"/>
      <c r="AT3920" s="367"/>
    </row>
    <row r="3921" spans="2:46" ht="13.8">
      <c r="B3921" s="26">
        <v>150.66666666666683</v>
      </c>
      <c r="C3921" s="363">
        <v>314.00854616048389</v>
      </c>
      <c r="D3921" s="367">
        <v>904.00000000000102</v>
      </c>
      <c r="E3921" s="367">
        <v>42046.511627907239</v>
      </c>
      <c r="F3921" s="367">
        <v>-114699.66921868116</v>
      </c>
      <c r="G3921" s="367">
        <v>904.00000000000568</v>
      </c>
      <c r="H3921" s="367">
        <v>226000</v>
      </c>
      <c r="I3921" s="384">
        <v>-1391386.1499706958</v>
      </c>
      <c r="J3921" s="367">
        <v>903.99999999999989</v>
      </c>
      <c r="K3921" s="367">
        <v>54787.878787879708</v>
      </c>
      <c r="L3921" s="384">
        <v>-16843.074141851084</v>
      </c>
      <c r="M3921" s="367">
        <v>904.00000000001523</v>
      </c>
      <c r="N3921" s="367">
        <v>904</v>
      </c>
      <c r="O3921" s="384">
        <v>-1157.7610979348763</v>
      </c>
      <c r="P3921" s="367">
        <v>13.108000000000001</v>
      </c>
      <c r="Q3921" s="367">
        <v>904</v>
      </c>
      <c r="R3921" s="384">
        <v>282.55320739829835</v>
      </c>
      <c r="S3921" s="367">
        <v>12.656000000000001</v>
      </c>
      <c r="T3921" s="367">
        <v>31172.413793103013</v>
      </c>
      <c r="U3921" s="384">
        <v>-33814.106277440289</v>
      </c>
      <c r="V3921" s="367">
        <v>903.99999999998738</v>
      </c>
      <c r="W3921" s="367">
        <v>1506666.6666666782</v>
      </c>
      <c r="X3921" s="384">
        <v>70004.899423854076</v>
      </c>
      <c r="Y3921" s="386">
        <v>904.00000000000682</v>
      </c>
      <c r="Z3921" s="367"/>
      <c r="AA3921" s="367"/>
      <c r="AB3921" s="367"/>
      <c r="AC3921" s="367"/>
      <c r="AD3921" s="367"/>
      <c r="AE3921" s="367"/>
      <c r="AF3921" s="367"/>
      <c r="AG3921" s="367"/>
      <c r="AH3921" s="367"/>
      <c r="AI3921" s="367"/>
      <c r="AJ3921" s="367"/>
      <c r="AK3921" s="367"/>
      <c r="AL3921" s="367"/>
      <c r="AM3921" s="367"/>
      <c r="AN3921" s="367"/>
      <c r="AO3921" s="367"/>
      <c r="AP3921" s="367"/>
      <c r="AQ3921" s="367"/>
      <c r="AR3921" s="367"/>
      <c r="AS3921" s="367"/>
      <c r="AT3921" s="367"/>
    </row>
    <row r="3922" spans="2:46" ht="13.8">
      <c r="B3922" s="26">
        <v>150.83333333333348</v>
      </c>
      <c r="C3922" s="363">
        <v>314.35521403771634</v>
      </c>
      <c r="D3922" s="367">
        <v>905.00000000000091</v>
      </c>
      <c r="E3922" s="367">
        <v>42093.023255814216</v>
      </c>
      <c r="F3922" s="367">
        <v>-114969.65657249709</v>
      </c>
      <c r="G3922" s="367">
        <v>905.00000000000568</v>
      </c>
      <c r="H3922" s="367">
        <v>226250</v>
      </c>
      <c r="I3922" s="384">
        <v>-1394610.0738648712</v>
      </c>
      <c r="J3922" s="367">
        <v>904.99999999999989</v>
      </c>
      <c r="K3922" s="367">
        <v>54848.484848485772</v>
      </c>
      <c r="L3922" s="384">
        <v>-16971.247811719659</v>
      </c>
      <c r="M3922" s="367">
        <v>905.00000000001535</v>
      </c>
      <c r="N3922" s="367">
        <v>905</v>
      </c>
      <c r="O3922" s="384">
        <v>-1160.8149997606379</v>
      </c>
      <c r="P3922" s="367">
        <v>13.1225</v>
      </c>
      <c r="Q3922" s="367">
        <v>905</v>
      </c>
      <c r="R3922" s="384">
        <v>282.02889732737259</v>
      </c>
      <c r="S3922" s="367">
        <v>12.669999999999998</v>
      </c>
      <c r="T3922" s="367">
        <v>31206.896551723701</v>
      </c>
      <c r="U3922" s="384">
        <v>-33962.550947313874</v>
      </c>
      <c r="V3922" s="367">
        <v>904.99999999998738</v>
      </c>
      <c r="W3922" s="367">
        <v>1508333.3333333449</v>
      </c>
      <c r="X3922" s="384">
        <v>70078.209320571244</v>
      </c>
      <c r="Y3922" s="386">
        <v>905.00000000000693</v>
      </c>
      <c r="Z3922" s="367"/>
      <c r="AA3922" s="367"/>
      <c r="AB3922" s="367"/>
      <c r="AC3922" s="367"/>
      <c r="AD3922" s="367"/>
      <c r="AE3922" s="367"/>
      <c r="AF3922" s="367"/>
      <c r="AG3922" s="367"/>
      <c r="AH3922" s="367"/>
      <c r="AI3922" s="367"/>
      <c r="AJ3922" s="367"/>
      <c r="AK3922" s="367"/>
      <c r="AL3922" s="367"/>
      <c r="AM3922" s="367"/>
      <c r="AN3922" s="367"/>
      <c r="AO3922" s="367"/>
      <c r="AP3922" s="367"/>
      <c r="AQ3922" s="367"/>
      <c r="AR3922" s="367"/>
      <c r="AS3922" s="367"/>
      <c r="AT3922" s="367"/>
    </row>
    <row r="3923" spans="2:46" ht="13.8">
      <c r="B3923" s="26">
        <v>151.00000000000014</v>
      </c>
      <c r="C3923" s="363">
        <v>314.70188039735928</v>
      </c>
      <c r="D3923" s="367">
        <v>906.00000000000091</v>
      </c>
      <c r="E3923" s="367">
        <v>42139.534883721193</v>
      </c>
      <c r="F3923" s="367">
        <v>-115239.96018529366</v>
      </c>
      <c r="G3923" s="367">
        <v>906.00000000000568</v>
      </c>
      <c r="H3923" s="367">
        <v>226500</v>
      </c>
      <c r="I3923" s="384">
        <v>-1397837.721029595</v>
      </c>
      <c r="J3923" s="367">
        <v>905.99999999999989</v>
      </c>
      <c r="K3923" s="367">
        <v>54909.090909091836</v>
      </c>
      <c r="L3923" s="384">
        <v>-17099.663563247195</v>
      </c>
      <c r="M3923" s="367">
        <v>906.00000000001535</v>
      </c>
      <c r="N3923" s="367">
        <v>906</v>
      </c>
      <c r="O3923" s="384">
        <v>-1163.8728202441823</v>
      </c>
      <c r="P3923" s="367">
        <v>13.136999999999999</v>
      </c>
      <c r="Q3923" s="367">
        <v>906</v>
      </c>
      <c r="R3923" s="384">
        <v>281.50273782235013</v>
      </c>
      <c r="S3923" s="367">
        <v>12.683999999999999</v>
      </c>
      <c r="T3923" s="367">
        <v>31241.37931034439</v>
      </c>
      <c r="U3923" s="384">
        <v>-34111.24100875661</v>
      </c>
      <c r="V3923" s="367">
        <v>905.99999999998727</v>
      </c>
      <c r="W3923" s="367">
        <v>1510000.0000000116</v>
      </c>
      <c r="X3923" s="384">
        <v>70151.510092092096</v>
      </c>
      <c r="Y3923" s="386">
        <v>906.00000000000693</v>
      </c>
      <c r="Z3923" s="367"/>
      <c r="AA3923" s="367"/>
      <c r="AB3923" s="367"/>
      <c r="AC3923" s="367"/>
      <c r="AD3923" s="367"/>
      <c r="AE3923" s="367"/>
      <c r="AF3923" s="367"/>
      <c r="AG3923" s="367"/>
      <c r="AH3923" s="367"/>
      <c r="AI3923" s="367"/>
      <c r="AJ3923" s="367"/>
      <c r="AK3923" s="367"/>
      <c r="AL3923" s="367"/>
      <c r="AM3923" s="367"/>
      <c r="AN3923" s="367"/>
      <c r="AO3923" s="367"/>
      <c r="AP3923" s="367"/>
      <c r="AQ3923" s="367"/>
      <c r="AR3923" s="367"/>
      <c r="AS3923" s="367"/>
      <c r="AT3923" s="367"/>
    </row>
    <row r="3924" spans="2:46" ht="13.8">
      <c r="B3924" s="26">
        <v>151.1666666666668</v>
      </c>
      <c r="C3924" s="363">
        <v>315.04854523941276</v>
      </c>
      <c r="D3924" s="367">
        <v>907.0000000000008</v>
      </c>
      <c r="E3924" s="367">
        <v>42186.04651162817</v>
      </c>
      <c r="F3924" s="367">
        <v>-115510.58005707091</v>
      </c>
      <c r="G3924" s="367">
        <v>907.00000000000568</v>
      </c>
      <c r="H3924" s="367">
        <v>226750</v>
      </c>
      <c r="I3924" s="384">
        <v>-1401069.0914648662</v>
      </c>
      <c r="J3924" s="367">
        <v>906.99999999999989</v>
      </c>
      <c r="K3924" s="367">
        <v>54969.696969697899</v>
      </c>
      <c r="L3924" s="384">
        <v>-17228.321396433716</v>
      </c>
      <c r="M3924" s="367">
        <v>907.00000000001546</v>
      </c>
      <c r="N3924" s="367">
        <v>907</v>
      </c>
      <c r="O3924" s="384">
        <v>-1166.9345593855096</v>
      </c>
      <c r="P3924" s="367">
        <v>13.1515</v>
      </c>
      <c r="Q3924" s="367">
        <v>907</v>
      </c>
      <c r="R3924" s="384">
        <v>280.97472888323119</v>
      </c>
      <c r="S3924" s="367">
        <v>12.697999999999999</v>
      </c>
      <c r="T3924" s="367">
        <v>31275.862068965078</v>
      </c>
      <c r="U3924" s="384">
        <v>-34260.176461768548</v>
      </c>
      <c r="V3924" s="367">
        <v>906.99999999998727</v>
      </c>
      <c r="W3924" s="367">
        <v>1511666.6666666784</v>
      </c>
      <c r="X3924" s="384">
        <v>70224.801738416703</v>
      </c>
      <c r="Y3924" s="386">
        <v>907.00000000000705</v>
      </c>
      <c r="Z3924" s="367"/>
      <c r="AA3924" s="367"/>
      <c r="AB3924" s="367"/>
      <c r="AC3924" s="367"/>
      <c r="AD3924" s="367"/>
      <c r="AE3924" s="367"/>
      <c r="AF3924" s="367"/>
      <c r="AG3924" s="367"/>
      <c r="AH3924" s="367"/>
      <c r="AI3924" s="367"/>
      <c r="AJ3924" s="367"/>
      <c r="AK3924" s="367"/>
      <c r="AL3924" s="367"/>
      <c r="AM3924" s="367"/>
      <c r="AN3924" s="367"/>
      <c r="AO3924" s="367"/>
      <c r="AP3924" s="367"/>
      <c r="AQ3924" s="367"/>
      <c r="AR3924" s="367"/>
      <c r="AS3924" s="367"/>
      <c r="AT3924" s="367"/>
    </row>
    <row r="3925" spans="2:46" ht="13.8">
      <c r="B3925" s="26">
        <v>151.33333333333346</v>
      </c>
      <c r="C3925" s="363">
        <v>315.39520856387691</v>
      </c>
      <c r="D3925" s="367">
        <v>908.0000000000008</v>
      </c>
      <c r="E3925" s="367">
        <v>42232.558139535147</v>
      </c>
      <c r="F3925" s="367">
        <v>-115781.51618782883</v>
      </c>
      <c r="G3925" s="367">
        <v>908.00000000000568</v>
      </c>
      <c r="H3925" s="367">
        <v>227000</v>
      </c>
      <c r="I3925" s="384">
        <v>-1404304.1851706856</v>
      </c>
      <c r="J3925" s="367">
        <v>907.99999999999989</v>
      </c>
      <c r="K3925" s="367">
        <v>55030.303030303963</v>
      </c>
      <c r="L3925" s="384">
        <v>-17357.221311279194</v>
      </c>
      <c r="M3925" s="367">
        <v>908.00000000001546</v>
      </c>
      <c r="N3925" s="367">
        <v>908</v>
      </c>
      <c r="O3925" s="384">
        <v>-1170.0002171846195</v>
      </c>
      <c r="P3925" s="367">
        <v>13.166</v>
      </c>
      <c r="Q3925" s="367">
        <v>908</v>
      </c>
      <c r="R3925" s="384">
        <v>280.44487051001579</v>
      </c>
      <c r="S3925" s="367">
        <v>12.712</v>
      </c>
      <c r="T3925" s="367">
        <v>31310.344827585766</v>
      </c>
      <c r="U3925" s="384">
        <v>-34409.357306349659</v>
      </c>
      <c r="V3925" s="367">
        <v>907.99999999998727</v>
      </c>
      <c r="W3925" s="367">
        <v>1513333.3333333451</v>
      </c>
      <c r="X3925" s="384">
        <v>70298.084259545009</v>
      </c>
      <c r="Y3925" s="386">
        <v>908.00000000000705</v>
      </c>
      <c r="Z3925" s="367"/>
      <c r="AA3925" s="367"/>
      <c r="AB3925" s="367"/>
      <c r="AC3925" s="367"/>
      <c r="AD3925" s="367"/>
      <c r="AE3925" s="367"/>
      <c r="AF3925" s="367"/>
      <c r="AG3925" s="367"/>
      <c r="AH3925" s="367"/>
      <c r="AI3925" s="367"/>
      <c r="AJ3925" s="367"/>
      <c r="AK3925" s="367"/>
      <c r="AL3925" s="367"/>
      <c r="AM3925" s="367"/>
      <c r="AN3925" s="367"/>
      <c r="AO3925" s="367"/>
      <c r="AP3925" s="367"/>
      <c r="AQ3925" s="367"/>
      <c r="AR3925" s="367"/>
      <c r="AS3925" s="367"/>
      <c r="AT3925" s="367"/>
    </row>
    <row r="3926" spans="2:46" ht="13.8">
      <c r="B3926" s="26">
        <v>151.50000000000011</v>
      </c>
      <c r="C3926" s="363">
        <v>315.74187037075149</v>
      </c>
      <c r="D3926" s="367">
        <v>909.00000000000068</v>
      </c>
      <c r="E3926" s="367">
        <v>42279.069767442124</v>
      </c>
      <c r="F3926" s="367">
        <v>-116052.76857756742</v>
      </c>
      <c r="G3926" s="367">
        <v>909.00000000000568</v>
      </c>
      <c r="H3926" s="367">
        <v>227250</v>
      </c>
      <c r="I3926" s="384">
        <v>-1407543.0021470531</v>
      </c>
      <c r="J3926" s="367">
        <v>908.99999999999989</v>
      </c>
      <c r="K3926" s="367">
        <v>55090.909090910027</v>
      </c>
      <c r="L3926" s="384">
        <v>-17486.363307783642</v>
      </c>
      <c r="M3926" s="367">
        <v>909.00000000001546</v>
      </c>
      <c r="N3926" s="367">
        <v>909</v>
      </c>
      <c r="O3926" s="384">
        <v>-1173.0697936415118</v>
      </c>
      <c r="P3926" s="367">
        <v>13.1805</v>
      </c>
      <c r="Q3926" s="367">
        <v>909</v>
      </c>
      <c r="R3926" s="384">
        <v>279.9131627027038</v>
      </c>
      <c r="S3926" s="367">
        <v>12.725999999999999</v>
      </c>
      <c r="T3926" s="367">
        <v>31344.827586206455</v>
      </c>
      <c r="U3926" s="384">
        <v>-34558.783542499936</v>
      </c>
      <c r="V3926" s="367">
        <v>908.99999999998715</v>
      </c>
      <c r="W3926" s="367">
        <v>1515000.0000000119</v>
      </c>
      <c r="X3926" s="384">
        <v>70371.357655477041</v>
      </c>
      <c r="Y3926" s="386">
        <v>909.00000000000716</v>
      </c>
      <c r="Z3926" s="367"/>
      <c r="AA3926" s="367"/>
      <c r="AB3926" s="367"/>
      <c r="AC3926" s="367"/>
      <c r="AD3926" s="367"/>
      <c r="AE3926" s="367"/>
      <c r="AF3926" s="367"/>
      <c r="AG3926" s="367"/>
      <c r="AH3926" s="367"/>
      <c r="AI3926" s="367"/>
      <c r="AJ3926" s="367"/>
      <c r="AK3926" s="367"/>
      <c r="AL3926" s="367"/>
      <c r="AM3926" s="367"/>
      <c r="AN3926" s="367"/>
      <c r="AO3926" s="367"/>
      <c r="AP3926" s="367"/>
      <c r="AQ3926" s="367"/>
      <c r="AR3926" s="367"/>
      <c r="AS3926" s="367"/>
      <c r="AT3926" s="367"/>
    </row>
    <row r="3927" spans="2:46" ht="13.8">
      <c r="B3927" s="26">
        <v>151.66666666666677</v>
      </c>
      <c r="C3927" s="363">
        <v>316.08853066003667</v>
      </c>
      <c r="D3927" s="367">
        <v>910.00000000000068</v>
      </c>
      <c r="E3927" s="367">
        <v>42325.581395349102</v>
      </c>
      <c r="F3927" s="367">
        <v>-116324.33722628668</v>
      </c>
      <c r="G3927" s="367">
        <v>910.00000000000568</v>
      </c>
      <c r="H3927" s="367">
        <v>227500</v>
      </c>
      <c r="I3927" s="384">
        <v>-1410785.5423939687</v>
      </c>
      <c r="J3927" s="367">
        <v>909.99999999999989</v>
      </c>
      <c r="K3927" s="367">
        <v>55151.515151516091</v>
      </c>
      <c r="L3927" s="384">
        <v>-17615.747385947077</v>
      </c>
      <c r="M3927" s="367">
        <v>910.00000000001558</v>
      </c>
      <c r="N3927" s="367">
        <v>910</v>
      </c>
      <c r="O3927" s="384">
        <v>-1176.1432887561866</v>
      </c>
      <c r="P3927" s="367">
        <v>13.195</v>
      </c>
      <c r="Q3927" s="367">
        <v>910</v>
      </c>
      <c r="R3927" s="384">
        <v>279.37960546129534</v>
      </c>
      <c r="S3927" s="367">
        <v>12.74</v>
      </c>
      <c r="T3927" s="367">
        <v>31379.310344827143</v>
      </c>
      <c r="U3927" s="384">
        <v>-34708.455170219415</v>
      </c>
      <c r="V3927" s="367">
        <v>909.99999999998715</v>
      </c>
      <c r="W3927" s="367">
        <v>1516666.6666666786</v>
      </c>
      <c r="X3927" s="384">
        <v>70444.6219262128</v>
      </c>
      <c r="Y3927" s="386">
        <v>910.00000000000716</v>
      </c>
      <c r="Z3927" s="367"/>
      <c r="AA3927" s="367"/>
      <c r="AB3927" s="367"/>
      <c r="AC3927" s="367"/>
      <c r="AD3927" s="367"/>
      <c r="AE3927" s="367"/>
      <c r="AF3927" s="367"/>
      <c r="AG3927" s="367"/>
      <c r="AH3927" s="367"/>
      <c r="AI3927" s="367"/>
      <c r="AJ3927" s="367"/>
      <c r="AK3927" s="367"/>
      <c r="AL3927" s="367"/>
      <c r="AM3927" s="367"/>
      <c r="AN3927" s="367"/>
      <c r="AO3927" s="367"/>
      <c r="AP3927" s="367"/>
      <c r="AQ3927" s="367"/>
      <c r="AR3927" s="367"/>
      <c r="AS3927" s="367"/>
      <c r="AT3927" s="367"/>
    </row>
    <row r="3928" spans="2:46" ht="13.8">
      <c r="B3928" s="26">
        <v>151.83333333333343</v>
      </c>
      <c r="C3928" s="363">
        <v>316.43518943173234</v>
      </c>
      <c r="D3928" s="367">
        <v>911.00000000000057</v>
      </c>
      <c r="E3928" s="367">
        <v>42372.093023256079</v>
      </c>
      <c r="F3928" s="367">
        <v>-116596.22213398658</v>
      </c>
      <c r="G3928" s="367">
        <v>911.00000000000568</v>
      </c>
      <c r="H3928" s="367">
        <v>227750</v>
      </c>
      <c r="I3928" s="384">
        <v>-1414031.805911432</v>
      </c>
      <c r="J3928" s="367">
        <v>910.99999999999989</v>
      </c>
      <c r="K3928" s="367">
        <v>55212.121212122154</v>
      </c>
      <c r="L3928" s="384">
        <v>-17745.373545769478</v>
      </c>
      <c r="M3928" s="367">
        <v>911.00000000001558</v>
      </c>
      <c r="N3928" s="367">
        <v>911</v>
      </c>
      <c r="O3928" s="384">
        <v>-1179.2207025286443</v>
      </c>
      <c r="P3928" s="367">
        <v>13.2095</v>
      </c>
      <c r="Q3928" s="367">
        <v>911</v>
      </c>
      <c r="R3928" s="384">
        <v>278.84419878579047</v>
      </c>
      <c r="S3928" s="367">
        <v>12.754</v>
      </c>
      <c r="T3928" s="367">
        <v>31413.793103447832</v>
      </c>
      <c r="U3928" s="384">
        <v>-34858.37218950806</v>
      </c>
      <c r="V3928" s="367">
        <v>910.99999999998715</v>
      </c>
      <c r="W3928" s="367">
        <v>1518333.3333333454</v>
      </c>
      <c r="X3928" s="384">
        <v>70517.877071752257</v>
      </c>
      <c r="Y3928" s="386">
        <v>911.00000000000716</v>
      </c>
      <c r="Z3928" s="367"/>
      <c r="AA3928" s="367"/>
      <c r="AB3928" s="367"/>
      <c r="AC3928" s="367"/>
      <c r="AD3928" s="367"/>
      <c r="AE3928" s="367"/>
      <c r="AF3928" s="367"/>
      <c r="AG3928" s="367"/>
      <c r="AH3928" s="367"/>
      <c r="AI3928" s="367"/>
      <c r="AJ3928" s="367"/>
      <c r="AK3928" s="367"/>
      <c r="AL3928" s="367"/>
      <c r="AM3928" s="367"/>
      <c r="AN3928" s="367"/>
      <c r="AO3928" s="367"/>
      <c r="AP3928" s="367"/>
      <c r="AQ3928" s="367"/>
      <c r="AR3928" s="367"/>
      <c r="AS3928" s="367"/>
      <c r="AT3928" s="367"/>
    </row>
    <row r="3929" spans="2:46" ht="13.8">
      <c r="B3929" s="26">
        <v>152.00000000000009</v>
      </c>
      <c r="C3929" s="363">
        <v>316.78184668583862</v>
      </c>
      <c r="D3929" s="367">
        <v>912.00000000000045</v>
      </c>
      <c r="E3929" s="367">
        <v>42418.604651163056</v>
      </c>
      <c r="F3929" s="367">
        <v>-116868.42330066717</v>
      </c>
      <c r="G3929" s="367">
        <v>912.00000000000568</v>
      </c>
      <c r="H3929" s="367">
        <v>228000</v>
      </c>
      <c r="I3929" s="384">
        <v>-1417281.7926994439</v>
      </c>
      <c r="J3929" s="367">
        <v>911.99999999999989</v>
      </c>
      <c r="K3929" s="367">
        <v>55272.727272728218</v>
      </c>
      <c r="L3929" s="384">
        <v>-17875.241787250863</v>
      </c>
      <c r="M3929" s="367">
        <v>912.00000000001569</v>
      </c>
      <c r="N3929" s="367">
        <v>912</v>
      </c>
      <c r="O3929" s="384">
        <v>-1182.3020349588844</v>
      </c>
      <c r="P3929" s="367">
        <v>13.224</v>
      </c>
      <c r="Q3929" s="367">
        <v>912</v>
      </c>
      <c r="R3929" s="384">
        <v>278.30694267618901</v>
      </c>
      <c r="S3929" s="367">
        <v>12.768000000000001</v>
      </c>
      <c r="T3929" s="367">
        <v>31448.27586206852</v>
      </c>
      <c r="U3929" s="384">
        <v>-35008.534600365871</v>
      </c>
      <c r="V3929" s="367">
        <v>911.99999999998704</v>
      </c>
      <c r="W3929" s="367">
        <v>1520000.0000000121</v>
      </c>
      <c r="X3929" s="384">
        <v>70591.12309209544</v>
      </c>
      <c r="Y3929" s="386">
        <v>912.00000000000728</v>
      </c>
      <c r="Z3929" s="367"/>
      <c r="AA3929" s="367"/>
      <c r="AB3929" s="367"/>
      <c r="AC3929" s="367"/>
      <c r="AD3929" s="367"/>
      <c r="AE3929" s="367"/>
      <c r="AF3929" s="367"/>
      <c r="AG3929" s="367"/>
      <c r="AH3929" s="367"/>
      <c r="AI3929" s="367"/>
      <c r="AJ3929" s="367"/>
      <c r="AK3929" s="367"/>
      <c r="AL3929" s="367"/>
      <c r="AM3929" s="367"/>
      <c r="AN3929" s="367"/>
      <c r="AO3929" s="367"/>
      <c r="AP3929" s="367"/>
      <c r="AQ3929" s="367"/>
      <c r="AR3929" s="367"/>
      <c r="AS3929" s="367"/>
      <c r="AT3929" s="367"/>
    </row>
    <row r="3930" spans="2:46" ht="13.8">
      <c r="B3930" s="26">
        <v>152.16666666666674</v>
      </c>
      <c r="C3930" s="363">
        <v>317.12850242235538</v>
      </c>
      <c r="D3930" s="367">
        <v>913.00000000000045</v>
      </c>
      <c r="E3930" s="367">
        <v>42465.116279070033</v>
      </c>
      <c r="F3930" s="367">
        <v>-117140.94072632841</v>
      </c>
      <c r="G3930" s="367">
        <v>913.00000000000568</v>
      </c>
      <c r="H3930" s="367">
        <v>228250</v>
      </c>
      <c r="I3930" s="384">
        <v>-1420535.5027580031</v>
      </c>
      <c r="J3930" s="367">
        <v>912.99999999999989</v>
      </c>
      <c r="K3930" s="367">
        <v>55333.333333334282</v>
      </c>
      <c r="L3930" s="384">
        <v>-18005.352110391199</v>
      </c>
      <c r="M3930" s="367">
        <v>913.00000000001569</v>
      </c>
      <c r="N3930" s="367">
        <v>913</v>
      </c>
      <c r="O3930" s="384">
        <v>-1185.3872860469073</v>
      </c>
      <c r="P3930" s="367">
        <v>13.2385</v>
      </c>
      <c r="Q3930" s="367">
        <v>913</v>
      </c>
      <c r="R3930" s="384">
        <v>277.76783713249108</v>
      </c>
      <c r="S3930" s="367">
        <v>12.782</v>
      </c>
      <c r="T3930" s="367">
        <v>31482.758620689208</v>
      </c>
      <c r="U3930" s="384">
        <v>-35158.942402792884</v>
      </c>
      <c r="V3930" s="367">
        <v>912.99999999998704</v>
      </c>
      <c r="W3930" s="367">
        <v>1521666.6666666789</v>
      </c>
      <c r="X3930" s="384">
        <v>70664.359987242337</v>
      </c>
      <c r="Y3930" s="386">
        <v>913.00000000000728</v>
      </c>
      <c r="Z3930" s="367"/>
      <c r="AA3930" s="367"/>
      <c r="AB3930" s="367"/>
      <c r="AC3930" s="367"/>
      <c r="AD3930" s="367"/>
      <c r="AE3930" s="367"/>
      <c r="AF3930" s="367"/>
      <c r="AG3930" s="367"/>
      <c r="AH3930" s="367"/>
      <c r="AI3930" s="367"/>
      <c r="AJ3930" s="367"/>
      <c r="AK3930" s="367"/>
      <c r="AL3930" s="367"/>
      <c r="AM3930" s="367"/>
      <c r="AN3930" s="367"/>
      <c r="AO3930" s="367"/>
      <c r="AP3930" s="367"/>
      <c r="AQ3930" s="367"/>
      <c r="AR3930" s="367"/>
      <c r="AS3930" s="367"/>
      <c r="AT3930" s="367"/>
    </row>
    <row r="3931" spans="2:46" ht="13.8">
      <c r="B3931" s="26">
        <v>152.3333333333334</v>
      </c>
      <c r="C3931" s="363">
        <v>317.47515664128269</v>
      </c>
      <c r="D3931" s="367">
        <v>914.00000000000034</v>
      </c>
      <c r="E3931" s="367">
        <v>42511.62790697701</v>
      </c>
      <c r="F3931" s="367">
        <v>-117413.77441097032</v>
      </c>
      <c r="G3931" s="367">
        <v>914.00000000000568</v>
      </c>
      <c r="H3931" s="367">
        <v>228500</v>
      </c>
      <c r="I3931" s="384">
        <v>-1423792.9360871105</v>
      </c>
      <c r="J3931" s="367">
        <v>913.99999999999989</v>
      </c>
      <c r="K3931" s="367">
        <v>55393.939393940345</v>
      </c>
      <c r="L3931" s="384">
        <v>-18135.704515190529</v>
      </c>
      <c r="M3931" s="367">
        <v>914.0000000000158</v>
      </c>
      <c r="N3931" s="367">
        <v>914</v>
      </c>
      <c r="O3931" s="384">
        <v>-1188.4764557927126</v>
      </c>
      <c r="P3931" s="367">
        <v>13.253</v>
      </c>
      <c r="Q3931" s="367">
        <v>914</v>
      </c>
      <c r="R3931" s="384">
        <v>277.22688215469668</v>
      </c>
      <c r="S3931" s="367">
        <v>12.795999999999999</v>
      </c>
      <c r="T3931" s="367">
        <v>31517.241379309897</v>
      </c>
      <c r="U3931" s="384">
        <v>-35309.59559678907</v>
      </c>
      <c r="V3931" s="367">
        <v>913.99999999998704</v>
      </c>
      <c r="W3931" s="367">
        <v>1523333.3333333456</v>
      </c>
      <c r="X3931" s="384">
        <v>70737.58775719296</v>
      </c>
      <c r="Y3931" s="386">
        <v>914.00000000000739</v>
      </c>
      <c r="Z3931" s="367"/>
      <c r="AA3931" s="367"/>
      <c r="AB3931" s="367"/>
      <c r="AC3931" s="367"/>
      <c r="AD3931" s="367"/>
      <c r="AE3931" s="367"/>
      <c r="AF3931" s="367"/>
      <c r="AG3931" s="367"/>
      <c r="AH3931" s="367"/>
      <c r="AI3931" s="367"/>
      <c r="AJ3931" s="367"/>
      <c r="AK3931" s="367"/>
      <c r="AL3931" s="367"/>
      <c r="AM3931" s="367"/>
      <c r="AN3931" s="367"/>
      <c r="AO3931" s="367"/>
      <c r="AP3931" s="367"/>
      <c r="AQ3931" s="367"/>
      <c r="AR3931" s="367"/>
      <c r="AS3931" s="367"/>
      <c r="AT3931" s="367"/>
    </row>
    <row r="3932" spans="2:46" ht="13.8">
      <c r="B3932" s="26">
        <v>152.50000000000006</v>
      </c>
      <c r="C3932" s="363">
        <v>317.82180934262061</v>
      </c>
      <c r="D3932" s="367">
        <v>915.00000000000034</v>
      </c>
      <c r="E3932" s="367">
        <v>42558.139534883987</v>
      </c>
      <c r="F3932" s="367">
        <v>-117686.92435459293</v>
      </c>
      <c r="G3932" s="367">
        <v>915.0000000000058</v>
      </c>
      <c r="H3932" s="367">
        <v>228750</v>
      </c>
      <c r="I3932" s="384">
        <v>-1427054.0926867661</v>
      </c>
      <c r="J3932" s="367">
        <v>914.99999999999989</v>
      </c>
      <c r="K3932" s="367">
        <v>55454.545454546409</v>
      </c>
      <c r="L3932" s="384">
        <v>-18266.299001648815</v>
      </c>
      <c r="M3932" s="367">
        <v>915.0000000000158</v>
      </c>
      <c r="N3932" s="367">
        <v>915</v>
      </c>
      <c r="O3932" s="384">
        <v>-1191.5695441963007</v>
      </c>
      <c r="P3932" s="367">
        <v>13.2675</v>
      </c>
      <c r="Q3932" s="367">
        <v>915</v>
      </c>
      <c r="R3932" s="384">
        <v>276.6840777428057</v>
      </c>
      <c r="S3932" s="367">
        <v>12.81</v>
      </c>
      <c r="T3932" s="367">
        <v>31551.724137930585</v>
      </c>
      <c r="U3932" s="384">
        <v>-35460.494182354421</v>
      </c>
      <c r="V3932" s="367">
        <v>914.99999999998693</v>
      </c>
      <c r="W3932" s="367">
        <v>1525000.0000000123</v>
      </c>
      <c r="X3932" s="384">
        <v>70810.806401947295</v>
      </c>
      <c r="Y3932" s="386">
        <v>915.00000000000739</v>
      </c>
      <c r="Z3932" s="367"/>
      <c r="AA3932" s="367"/>
      <c r="AB3932" s="367"/>
      <c r="AC3932" s="367"/>
      <c r="AD3932" s="367"/>
      <c r="AE3932" s="367"/>
      <c r="AF3932" s="367"/>
      <c r="AG3932" s="367"/>
      <c r="AH3932" s="367"/>
      <c r="AI3932" s="367"/>
      <c r="AJ3932" s="367"/>
      <c r="AK3932" s="367"/>
      <c r="AL3932" s="367"/>
      <c r="AM3932" s="367"/>
      <c r="AN3932" s="367"/>
      <c r="AO3932" s="367"/>
      <c r="AP3932" s="367"/>
      <c r="AQ3932" s="367"/>
      <c r="AR3932" s="367"/>
      <c r="AS3932" s="367"/>
      <c r="AT3932" s="367"/>
    </row>
    <row r="3933" spans="2:46" ht="13.8">
      <c r="B3933" s="26">
        <v>152.66666666666671</v>
      </c>
      <c r="C3933" s="363">
        <v>318.16846052636907</v>
      </c>
      <c r="D3933" s="367">
        <v>916.00000000000023</v>
      </c>
      <c r="E3933" s="367">
        <v>42604.651162790964</v>
      </c>
      <c r="F3933" s="367">
        <v>-117960.39055719618</v>
      </c>
      <c r="G3933" s="367">
        <v>916.0000000000058</v>
      </c>
      <c r="H3933" s="367">
        <v>229000</v>
      </c>
      <c r="I3933" s="384">
        <v>-1430318.9725569696</v>
      </c>
      <c r="J3933" s="367">
        <v>915.99999999999989</v>
      </c>
      <c r="K3933" s="367">
        <v>55515.151515152473</v>
      </c>
      <c r="L3933" s="384">
        <v>-18397.135569766091</v>
      </c>
      <c r="M3933" s="367">
        <v>916.00000000001592</v>
      </c>
      <c r="N3933" s="367">
        <v>916</v>
      </c>
      <c r="O3933" s="384">
        <v>-1194.6665512576712</v>
      </c>
      <c r="P3933" s="367">
        <v>13.282</v>
      </c>
      <c r="Q3933" s="367">
        <v>916</v>
      </c>
      <c r="R3933" s="384">
        <v>276.13942389681824</v>
      </c>
      <c r="S3933" s="367">
        <v>12.824</v>
      </c>
      <c r="T3933" s="367">
        <v>31586.206896551274</v>
      </c>
      <c r="U3933" s="384">
        <v>-35611.638159488968</v>
      </c>
      <c r="V3933" s="367">
        <v>915.99999999998693</v>
      </c>
      <c r="W3933" s="367">
        <v>1526666.6666666791</v>
      </c>
      <c r="X3933" s="384">
        <v>70884.015921505343</v>
      </c>
      <c r="Y3933" s="386">
        <v>916.00000000000739</v>
      </c>
      <c r="Z3933" s="367"/>
      <c r="AA3933" s="367"/>
      <c r="AB3933" s="367"/>
      <c r="AC3933" s="367"/>
      <c r="AD3933" s="367"/>
      <c r="AE3933" s="367"/>
      <c r="AF3933" s="367"/>
      <c r="AG3933" s="367"/>
      <c r="AH3933" s="367"/>
      <c r="AI3933" s="367"/>
      <c r="AJ3933" s="367"/>
      <c r="AK3933" s="367"/>
      <c r="AL3933" s="367"/>
      <c r="AM3933" s="367"/>
      <c r="AN3933" s="367"/>
      <c r="AO3933" s="367"/>
      <c r="AP3933" s="367"/>
      <c r="AQ3933" s="367"/>
      <c r="AR3933" s="367"/>
      <c r="AS3933" s="367"/>
      <c r="AT3933" s="367"/>
    </row>
    <row r="3934" spans="2:46" ht="13.8">
      <c r="B3934" s="26">
        <v>152.83333333333337</v>
      </c>
      <c r="C3934" s="363">
        <v>318.51511019252803</v>
      </c>
      <c r="D3934" s="367">
        <v>917.00000000000023</v>
      </c>
      <c r="E3934" s="367">
        <v>42651.162790697941</v>
      </c>
      <c r="F3934" s="367">
        <v>-118234.17301878009</v>
      </c>
      <c r="G3934" s="367">
        <v>917.0000000000058</v>
      </c>
      <c r="H3934" s="367">
        <v>229250</v>
      </c>
      <c r="I3934" s="384">
        <v>-1433587.575697721</v>
      </c>
      <c r="J3934" s="367">
        <v>916.99999999999989</v>
      </c>
      <c r="K3934" s="367">
        <v>55575.757575758536</v>
      </c>
      <c r="L3934" s="384">
        <v>-18528.214219542322</v>
      </c>
      <c r="M3934" s="367">
        <v>917.00000000001592</v>
      </c>
      <c r="N3934" s="367">
        <v>917</v>
      </c>
      <c r="O3934" s="384">
        <v>-1197.7674769768244</v>
      </c>
      <c r="P3934" s="367">
        <v>13.2965</v>
      </c>
      <c r="Q3934" s="367">
        <v>917</v>
      </c>
      <c r="R3934" s="384">
        <v>275.59292061673426</v>
      </c>
      <c r="S3934" s="367">
        <v>12.838000000000001</v>
      </c>
      <c r="T3934" s="367">
        <v>31620.689655171962</v>
      </c>
      <c r="U3934" s="384">
        <v>-35763.027528192688</v>
      </c>
      <c r="V3934" s="367">
        <v>916.99999999998693</v>
      </c>
      <c r="W3934" s="367">
        <v>1528333.3333333458</v>
      </c>
      <c r="X3934" s="384">
        <v>70957.216315867103</v>
      </c>
      <c r="Y3934" s="386">
        <v>917.0000000000075</v>
      </c>
      <c r="Z3934" s="367"/>
      <c r="AA3934" s="367"/>
      <c r="AB3934" s="367"/>
      <c r="AC3934" s="367"/>
      <c r="AD3934" s="367"/>
      <c r="AE3934" s="367"/>
      <c r="AF3934" s="367"/>
      <c r="AG3934" s="367"/>
      <c r="AH3934" s="367"/>
      <c r="AI3934" s="367"/>
      <c r="AJ3934" s="367"/>
      <c r="AK3934" s="367"/>
      <c r="AL3934" s="367"/>
      <c r="AM3934" s="367"/>
      <c r="AN3934" s="367"/>
      <c r="AO3934" s="367"/>
      <c r="AP3934" s="367"/>
      <c r="AQ3934" s="367"/>
      <c r="AR3934" s="367"/>
      <c r="AS3934" s="367"/>
      <c r="AT3934" s="367"/>
    </row>
    <row r="3935" spans="2:46" ht="13.8">
      <c r="B3935" s="26">
        <v>153.00000000000003</v>
      </c>
      <c r="C3935" s="363">
        <v>318.86175834109758</v>
      </c>
      <c r="D3935" s="367">
        <v>918.00000000000011</v>
      </c>
      <c r="E3935" s="367">
        <v>42697.674418604918</v>
      </c>
      <c r="F3935" s="367">
        <v>-118508.27173934467</v>
      </c>
      <c r="G3935" s="367">
        <v>918.0000000000058</v>
      </c>
      <c r="H3935" s="367">
        <v>229500</v>
      </c>
      <c r="I3935" s="384">
        <v>-1436859.9021090204</v>
      </c>
      <c r="J3935" s="367">
        <v>917.99999999999989</v>
      </c>
      <c r="K3935" s="367">
        <v>55636.3636363646</v>
      </c>
      <c r="L3935" s="384">
        <v>-18659.534950977541</v>
      </c>
      <c r="M3935" s="367">
        <v>918.00000000001603</v>
      </c>
      <c r="N3935" s="367">
        <v>918</v>
      </c>
      <c r="O3935" s="384">
        <v>-1200.8723213537605</v>
      </c>
      <c r="P3935" s="367">
        <v>13.311</v>
      </c>
      <c r="Q3935" s="367">
        <v>918</v>
      </c>
      <c r="R3935" s="384">
        <v>275.04456790255387</v>
      </c>
      <c r="S3935" s="367">
        <v>12.852</v>
      </c>
      <c r="T3935" s="367">
        <v>31655.17241379265</v>
      </c>
      <c r="U3935" s="384">
        <v>-35914.662288465581</v>
      </c>
      <c r="V3935" s="367">
        <v>917.99999999998681</v>
      </c>
      <c r="W3935" s="367">
        <v>1530000.0000000126</v>
      </c>
      <c r="X3935" s="384">
        <v>71030.407585032575</v>
      </c>
      <c r="Y3935" s="386">
        <v>918.0000000000075</v>
      </c>
      <c r="Z3935" s="367"/>
      <c r="AA3935" s="367"/>
      <c r="AB3935" s="367"/>
      <c r="AC3935" s="367"/>
      <c r="AD3935" s="367"/>
      <c r="AE3935" s="367"/>
      <c r="AF3935" s="367"/>
      <c r="AG3935" s="367"/>
      <c r="AH3935" s="367"/>
      <c r="AI3935" s="367"/>
      <c r="AJ3935" s="367"/>
      <c r="AK3935" s="367"/>
      <c r="AL3935" s="367"/>
      <c r="AM3935" s="367"/>
      <c r="AN3935" s="367"/>
      <c r="AO3935" s="367"/>
      <c r="AP3935" s="367"/>
      <c r="AQ3935" s="367"/>
      <c r="AR3935" s="367"/>
      <c r="AS3935" s="367"/>
      <c r="AT3935" s="367"/>
    </row>
    <row r="3936" spans="2:46" ht="13.8">
      <c r="B3936" s="26">
        <v>153.16666666666669</v>
      </c>
      <c r="C3936" s="363">
        <v>319.20840497207757</v>
      </c>
      <c r="D3936" s="367">
        <v>919.00000000000011</v>
      </c>
      <c r="E3936" s="367">
        <v>42744.186046511895</v>
      </c>
      <c r="F3936" s="367">
        <v>-118782.68671888989</v>
      </c>
      <c r="G3936" s="367">
        <v>919.0000000000058</v>
      </c>
      <c r="H3936" s="367">
        <v>229750</v>
      </c>
      <c r="I3936" s="384">
        <v>-1440135.9517908678</v>
      </c>
      <c r="J3936" s="367">
        <v>918.99999999999989</v>
      </c>
      <c r="K3936" s="367">
        <v>55696.969696970664</v>
      </c>
      <c r="L3936" s="384">
        <v>-18791.097764071714</v>
      </c>
      <c r="M3936" s="367">
        <v>919.00000000001603</v>
      </c>
      <c r="N3936" s="367">
        <v>919</v>
      </c>
      <c r="O3936" s="384">
        <v>-1203.9810843884788</v>
      </c>
      <c r="P3936" s="367">
        <v>13.3255</v>
      </c>
      <c r="Q3936" s="367">
        <v>919</v>
      </c>
      <c r="R3936" s="384">
        <v>274.49436575427694</v>
      </c>
      <c r="S3936" s="367">
        <v>12.866</v>
      </c>
      <c r="T3936" s="367">
        <v>31689.655172413339</v>
      </c>
      <c r="U3936" s="384">
        <v>-36066.542440307661</v>
      </c>
      <c r="V3936" s="367">
        <v>918.99999999998681</v>
      </c>
      <c r="W3936" s="367">
        <v>1531666.6666666793</v>
      </c>
      <c r="X3936" s="384">
        <v>71103.589729001789</v>
      </c>
      <c r="Y3936" s="386">
        <v>919.00000000000762</v>
      </c>
      <c r="Z3936" s="367"/>
      <c r="AA3936" s="367"/>
      <c r="AB3936" s="367"/>
      <c r="AC3936" s="367"/>
      <c r="AD3936" s="367"/>
      <c r="AE3936" s="367"/>
      <c r="AF3936" s="367"/>
      <c r="AG3936" s="367"/>
      <c r="AH3936" s="367"/>
      <c r="AI3936" s="367"/>
      <c r="AJ3936" s="367"/>
      <c r="AK3936" s="367"/>
      <c r="AL3936" s="367"/>
      <c r="AM3936" s="367"/>
      <c r="AN3936" s="367"/>
      <c r="AO3936" s="367"/>
      <c r="AP3936" s="367"/>
      <c r="AQ3936" s="367"/>
      <c r="AR3936" s="367"/>
      <c r="AS3936" s="367"/>
      <c r="AT3936" s="367"/>
    </row>
    <row r="3937" spans="2:46" ht="13.8">
      <c r="B3937" s="26">
        <v>153.33333333333334</v>
      </c>
      <c r="C3937" s="363">
        <v>319.55505008546822</v>
      </c>
      <c r="D3937" s="367">
        <v>920</v>
      </c>
      <c r="E3937" s="367">
        <v>42790.697674418872</v>
      </c>
      <c r="F3937" s="367">
        <v>-119057.41795741579</v>
      </c>
      <c r="G3937" s="367">
        <v>920.0000000000058</v>
      </c>
      <c r="H3937" s="367">
        <v>230000</v>
      </c>
      <c r="I3937" s="384">
        <v>-1443415.7247432633</v>
      </c>
      <c r="J3937" s="367">
        <v>919.99999999999989</v>
      </c>
      <c r="K3937" s="367">
        <v>55757.575757576727</v>
      </c>
      <c r="L3937" s="384">
        <v>-18922.902658824867</v>
      </c>
      <c r="M3937" s="367">
        <v>920.00000000001603</v>
      </c>
      <c r="N3937" s="367">
        <v>920</v>
      </c>
      <c r="O3937" s="384">
        <v>-1207.09376608098</v>
      </c>
      <c r="P3937" s="367">
        <v>13.34</v>
      </c>
      <c r="Q3937" s="367">
        <v>920</v>
      </c>
      <c r="R3937" s="384">
        <v>273.94231417190355</v>
      </c>
      <c r="S3937" s="367">
        <v>12.879999999999999</v>
      </c>
      <c r="T3937" s="367">
        <v>31724.137931034027</v>
      </c>
      <c r="U3937" s="384">
        <v>-36218.667983718922</v>
      </c>
      <c r="V3937" s="367">
        <v>919.99999999998681</v>
      </c>
      <c r="W3937" s="367">
        <v>1533333.3333333461</v>
      </c>
      <c r="X3937" s="384">
        <v>71176.762747774686</v>
      </c>
      <c r="Y3937" s="386">
        <v>920.00000000000762</v>
      </c>
      <c r="Z3937" s="367"/>
      <c r="AA3937" s="367"/>
      <c r="AB3937" s="367"/>
      <c r="AC3937" s="367"/>
      <c r="AD3937" s="367"/>
      <c r="AE3937" s="367"/>
      <c r="AF3937" s="367"/>
      <c r="AG3937" s="367"/>
      <c r="AH3937" s="367"/>
      <c r="AI3937" s="367"/>
      <c r="AJ3937" s="367"/>
      <c r="AK3937" s="367"/>
      <c r="AL3937" s="367"/>
      <c r="AM3937" s="367"/>
      <c r="AN3937" s="367"/>
      <c r="AO3937" s="367"/>
      <c r="AP3937" s="367"/>
      <c r="AQ3937" s="367"/>
      <c r="AR3937" s="367"/>
      <c r="AS3937" s="367"/>
      <c r="AT3937" s="367"/>
    </row>
    <row r="3938" spans="2:46" ht="13.8">
      <c r="B3938" s="26">
        <v>153.5</v>
      </c>
      <c r="C3938" s="363">
        <v>319.90169368126942</v>
      </c>
      <c r="D3938" s="367">
        <v>921</v>
      </c>
      <c r="E3938" s="367">
        <v>42837.209302325849</v>
      </c>
      <c r="F3938" s="367">
        <v>-119332.46545492236</v>
      </c>
      <c r="G3938" s="367">
        <v>921.0000000000058</v>
      </c>
      <c r="H3938" s="367">
        <v>230250</v>
      </c>
      <c r="I3938" s="384">
        <v>-1446699.2209662066</v>
      </c>
      <c r="J3938" s="367">
        <v>920.99999999999989</v>
      </c>
      <c r="K3938" s="367">
        <v>55818.181818182791</v>
      </c>
      <c r="L3938" s="384">
        <v>-19054.949635237004</v>
      </c>
      <c r="M3938" s="367">
        <v>921.00000000001614</v>
      </c>
      <c r="N3938" s="367">
        <v>921</v>
      </c>
      <c r="O3938" s="384">
        <v>-1210.2103664312635</v>
      </c>
      <c r="P3938" s="367">
        <v>13.3545</v>
      </c>
      <c r="Q3938" s="367">
        <v>921</v>
      </c>
      <c r="R3938" s="384">
        <v>273.38841315543357</v>
      </c>
      <c r="S3938" s="367">
        <v>12.893999999999998</v>
      </c>
      <c r="T3938" s="367">
        <v>31758.620689654716</v>
      </c>
      <c r="U3938" s="384">
        <v>-36371.038918699342</v>
      </c>
      <c r="V3938" s="367">
        <v>920.9999999999867</v>
      </c>
      <c r="W3938" s="367">
        <v>1535000.0000000128</v>
      </c>
      <c r="X3938" s="384">
        <v>71249.926641351325</v>
      </c>
      <c r="Y3938" s="386">
        <v>921.00000000000762</v>
      </c>
      <c r="Z3938" s="367"/>
      <c r="AA3938" s="367"/>
      <c r="AB3938" s="367"/>
      <c r="AC3938" s="367"/>
      <c r="AD3938" s="367"/>
      <c r="AE3938" s="367"/>
      <c r="AF3938" s="367"/>
      <c r="AG3938" s="367"/>
      <c r="AH3938" s="367"/>
      <c r="AI3938" s="367"/>
      <c r="AJ3938" s="367"/>
      <c r="AK3938" s="367"/>
      <c r="AL3938" s="367"/>
      <c r="AM3938" s="367"/>
      <c r="AN3938" s="367"/>
      <c r="AO3938" s="367"/>
      <c r="AP3938" s="367"/>
      <c r="AQ3938" s="367"/>
      <c r="AR3938" s="367"/>
      <c r="AS3938" s="367"/>
      <c r="AT3938" s="367"/>
    </row>
    <row r="3939" spans="2:46" ht="13.8">
      <c r="B3939" s="26">
        <v>153.66666666666666</v>
      </c>
      <c r="C3939" s="363">
        <v>320.24833575948111</v>
      </c>
      <c r="D3939" s="367">
        <v>921.99999999999989</v>
      </c>
      <c r="E3939" s="367">
        <v>42883.720930232827</v>
      </c>
      <c r="F3939" s="367">
        <v>-119607.82921140958</v>
      </c>
      <c r="G3939" s="367">
        <v>922.0000000000058</v>
      </c>
      <c r="H3939" s="367">
        <v>230500</v>
      </c>
      <c r="I3939" s="384">
        <v>-1449986.4404596982</v>
      </c>
      <c r="J3939" s="367">
        <v>921.99999999999989</v>
      </c>
      <c r="K3939" s="367">
        <v>55878.787878788855</v>
      </c>
      <c r="L3939" s="384">
        <v>-19187.238693308096</v>
      </c>
      <c r="M3939" s="367">
        <v>922.00000000001614</v>
      </c>
      <c r="N3939" s="367">
        <v>922</v>
      </c>
      <c r="O3939" s="384">
        <v>-1213.3308854393304</v>
      </c>
      <c r="P3939" s="367">
        <v>13.369000000000002</v>
      </c>
      <c r="Q3939" s="367">
        <v>922</v>
      </c>
      <c r="R3939" s="384">
        <v>272.83266270486712</v>
      </c>
      <c r="S3939" s="367">
        <v>12.907999999999999</v>
      </c>
      <c r="T3939" s="367">
        <v>31793.103448275404</v>
      </c>
      <c r="U3939" s="384">
        <v>-36523.655245248963</v>
      </c>
      <c r="V3939" s="367">
        <v>921.9999999999867</v>
      </c>
      <c r="W3939" s="367">
        <v>1536666.6666666795</v>
      </c>
      <c r="X3939" s="384">
        <v>71323.081409731691</v>
      </c>
      <c r="Y3939" s="386">
        <v>922.00000000000773</v>
      </c>
      <c r="Z3939" s="367"/>
      <c r="AA3939" s="367"/>
      <c r="AB3939" s="367"/>
      <c r="AC3939" s="367"/>
      <c r="AD3939" s="367"/>
      <c r="AE3939" s="367"/>
      <c r="AF3939" s="367"/>
      <c r="AG3939" s="367"/>
      <c r="AH3939" s="367"/>
      <c r="AI3939" s="367"/>
      <c r="AJ3939" s="367"/>
      <c r="AK3939" s="367"/>
      <c r="AL3939" s="367"/>
      <c r="AM3939" s="367"/>
      <c r="AN3939" s="367"/>
      <c r="AO3939" s="367"/>
      <c r="AP3939" s="367"/>
      <c r="AQ3939" s="367"/>
      <c r="AR3939" s="367"/>
      <c r="AS3939" s="367"/>
      <c r="AT3939" s="367"/>
    </row>
    <row r="3940" spans="2:46" ht="13.8">
      <c r="B3940" s="26">
        <v>153.83333333333331</v>
      </c>
      <c r="C3940" s="363">
        <v>320.59497632010334</v>
      </c>
      <c r="D3940" s="367">
        <v>922.99999999999989</v>
      </c>
      <c r="E3940" s="367">
        <v>42930.232558139804</v>
      </c>
      <c r="F3940" s="367">
        <v>-119883.5092268775</v>
      </c>
      <c r="G3940" s="367">
        <v>923.0000000000058</v>
      </c>
      <c r="H3940" s="367">
        <v>230750</v>
      </c>
      <c r="I3940" s="384">
        <v>-1453277.3832237378</v>
      </c>
      <c r="J3940" s="367">
        <v>922.99999999999989</v>
      </c>
      <c r="K3940" s="367">
        <v>55939.393939394919</v>
      </c>
      <c r="L3940" s="384">
        <v>-19319.769833038179</v>
      </c>
      <c r="M3940" s="367">
        <v>923.00000000001626</v>
      </c>
      <c r="N3940" s="367">
        <v>923</v>
      </c>
      <c r="O3940" s="384">
        <v>-1216.4553231051789</v>
      </c>
      <c r="P3940" s="367">
        <v>13.3835</v>
      </c>
      <c r="Q3940" s="367">
        <v>923</v>
      </c>
      <c r="R3940" s="384">
        <v>272.27506282020414</v>
      </c>
      <c r="S3940" s="367">
        <v>12.921999999999999</v>
      </c>
      <c r="T3940" s="367">
        <v>31827.586206896092</v>
      </c>
      <c r="U3940" s="384">
        <v>-36676.516963367758</v>
      </c>
      <c r="V3940" s="367">
        <v>922.9999999999867</v>
      </c>
      <c r="W3940" s="367">
        <v>1538333.3333333463</v>
      </c>
      <c r="X3940" s="384">
        <v>71396.227052915739</v>
      </c>
      <c r="Y3940" s="386">
        <v>923.00000000000773</v>
      </c>
      <c r="Z3940" s="367"/>
      <c r="AA3940" s="367"/>
      <c r="AB3940" s="367"/>
      <c r="AC3940" s="367"/>
      <c r="AD3940" s="367"/>
      <c r="AE3940" s="367"/>
      <c r="AF3940" s="367"/>
      <c r="AG3940" s="367"/>
      <c r="AH3940" s="367"/>
      <c r="AI3940" s="367"/>
      <c r="AJ3940" s="367"/>
      <c r="AK3940" s="367"/>
      <c r="AL3940" s="367"/>
      <c r="AM3940" s="367"/>
      <c r="AN3940" s="367"/>
      <c r="AO3940" s="367"/>
      <c r="AP3940" s="367"/>
      <c r="AQ3940" s="367"/>
      <c r="AR3940" s="367"/>
      <c r="AS3940" s="367"/>
      <c r="AT3940" s="367"/>
    </row>
    <row r="3941" spans="2:46" ht="13.8">
      <c r="B3941" s="26">
        <v>153.99999999999997</v>
      </c>
      <c r="C3941" s="363">
        <v>320.94161536313618</v>
      </c>
      <c r="D3941" s="367">
        <v>923.99999999999977</v>
      </c>
      <c r="E3941" s="367">
        <v>42976.744186046781</v>
      </c>
      <c r="F3941" s="367">
        <v>-120159.50550132604</v>
      </c>
      <c r="G3941" s="367">
        <v>924.0000000000058</v>
      </c>
      <c r="H3941" s="367">
        <v>231000</v>
      </c>
      <c r="I3941" s="384">
        <v>-1456572.049258325</v>
      </c>
      <c r="J3941" s="367">
        <v>923.99999999999989</v>
      </c>
      <c r="K3941" s="367">
        <v>56000.000000000982</v>
      </c>
      <c r="L3941" s="384">
        <v>-19452.543054427217</v>
      </c>
      <c r="M3941" s="367">
        <v>924.00000000001626</v>
      </c>
      <c r="N3941" s="367">
        <v>924</v>
      </c>
      <c r="O3941" s="384">
        <v>-1219.5836794288102</v>
      </c>
      <c r="P3941" s="367">
        <v>13.398</v>
      </c>
      <c r="Q3941" s="367">
        <v>924</v>
      </c>
      <c r="R3941" s="384">
        <v>271.71561350144469</v>
      </c>
      <c r="S3941" s="367">
        <v>12.936</v>
      </c>
      <c r="T3941" s="367">
        <v>31862.068965516781</v>
      </c>
      <c r="U3941" s="384">
        <v>-36829.624073055718</v>
      </c>
      <c r="V3941" s="367">
        <v>923.99999999998658</v>
      </c>
      <c r="W3941" s="367">
        <v>1540000.000000013</v>
      </c>
      <c r="X3941" s="384">
        <v>71469.36357090353</v>
      </c>
      <c r="Y3941" s="386">
        <v>924.00000000000784</v>
      </c>
      <c r="Z3941" s="367"/>
      <c r="AA3941" s="367"/>
      <c r="AB3941" s="367"/>
      <c r="AC3941" s="367"/>
      <c r="AD3941" s="367"/>
      <c r="AE3941" s="367"/>
      <c r="AF3941" s="367"/>
      <c r="AG3941" s="367"/>
      <c r="AH3941" s="367"/>
      <c r="AI3941" s="367"/>
      <c r="AJ3941" s="367"/>
      <c r="AK3941" s="367"/>
      <c r="AL3941" s="367"/>
      <c r="AM3941" s="367"/>
      <c r="AN3941" s="367"/>
      <c r="AO3941" s="367"/>
      <c r="AP3941" s="367"/>
      <c r="AQ3941" s="367"/>
      <c r="AR3941" s="367"/>
      <c r="AS3941" s="367"/>
      <c r="AT3941" s="367"/>
    </row>
    <row r="3942" spans="2:46" ht="13.8">
      <c r="B3942" s="26">
        <v>154.16666666666663</v>
      </c>
      <c r="C3942" s="363">
        <v>321.28825288857945</v>
      </c>
      <c r="D3942" s="367">
        <v>924.99999999999977</v>
      </c>
      <c r="E3942" s="367">
        <v>43023.255813953758</v>
      </c>
      <c r="F3942" s="367">
        <v>-120435.81803475528</v>
      </c>
      <c r="G3942" s="367">
        <v>925.0000000000058</v>
      </c>
      <c r="H3942" s="367">
        <v>231250</v>
      </c>
      <c r="I3942" s="384">
        <v>-1459870.4385634605</v>
      </c>
      <c r="J3942" s="367">
        <v>924.99999999999989</v>
      </c>
      <c r="K3942" s="367">
        <v>56060.606060607046</v>
      </c>
      <c r="L3942" s="384">
        <v>-19585.558357475245</v>
      </c>
      <c r="M3942" s="367">
        <v>925.00000000001637</v>
      </c>
      <c r="N3942" s="367">
        <v>925</v>
      </c>
      <c r="O3942" s="384">
        <v>-1222.7159544102246</v>
      </c>
      <c r="P3942" s="367">
        <v>13.412500000000001</v>
      </c>
      <c r="Q3942" s="367">
        <v>925</v>
      </c>
      <c r="R3942" s="384">
        <v>271.15431474858872</v>
      </c>
      <c r="S3942" s="367">
        <v>12.95</v>
      </c>
      <c r="T3942" s="367">
        <v>31896.551724137469</v>
      </c>
      <c r="U3942" s="384">
        <v>-36982.976574312874</v>
      </c>
      <c r="V3942" s="367">
        <v>924.99999999998658</v>
      </c>
      <c r="W3942" s="367">
        <v>1541666.6666666798</v>
      </c>
      <c r="X3942" s="384">
        <v>71542.490963695032</v>
      </c>
      <c r="Y3942" s="386">
        <v>925.00000000000784</v>
      </c>
      <c r="Z3942" s="367"/>
      <c r="AA3942" s="367"/>
      <c r="AB3942" s="367"/>
      <c r="AC3942" s="367"/>
      <c r="AD3942" s="367"/>
      <c r="AE3942" s="367"/>
      <c r="AF3942" s="367"/>
      <c r="AG3942" s="367"/>
      <c r="AH3942" s="367"/>
      <c r="AI3942" s="367"/>
      <c r="AJ3942" s="367"/>
      <c r="AK3942" s="367"/>
      <c r="AL3942" s="367"/>
      <c r="AM3942" s="367"/>
      <c r="AN3942" s="367"/>
      <c r="AO3942" s="367"/>
      <c r="AP3942" s="367"/>
      <c r="AQ3942" s="367"/>
      <c r="AR3942" s="367"/>
      <c r="AS3942" s="367"/>
      <c r="AT3942" s="367"/>
    </row>
    <row r="3943" spans="2:46" ht="13.8">
      <c r="B3943" s="26">
        <v>154.33333333333329</v>
      </c>
      <c r="C3943" s="363">
        <v>321.63488889643338</v>
      </c>
      <c r="D3943" s="367">
        <v>925.99999999999966</v>
      </c>
      <c r="E3943" s="367">
        <v>43069.767441860735</v>
      </c>
      <c r="F3943" s="367">
        <v>-120712.44682716517</v>
      </c>
      <c r="G3943" s="367">
        <v>926.0000000000058</v>
      </c>
      <c r="H3943" s="367">
        <v>231500</v>
      </c>
      <c r="I3943" s="384">
        <v>-1463172.551139144</v>
      </c>
      <c r="J3943" s="367">
        <v>925.99999999999989</v>
      </c>
      <c r="K3943" s="367">
        <v>56121.21212121311</v>
      </c>
      <c r="L3943" s="384">
        <v>-19718.815742182232</v>
      </c>
      <c r="M3943" s="367">
        <v>926.00000000001637</v>
      </c>
      <c r="N3943" s="367">
        <v>926</v>
      </c>
      <c r="O3943" s="384">
        <v>-1225.852148049421</v>
      </c>
      <c r="P3943" s="367">
        <v>13.427</v>
      </c>
      <c r="Q3943" s="367">
        <v>926</v>
      </c>
      <c r="R3943" s="384">
        <v>270.59116656163621</v>
      </c>
      <c r="S3943" s="367">
        <v>12.964</v>
      </c>
      <c r="T3943" s="367">
        <v>31931.034482758158</v>
      </c>
      <c r="U3943" s="384">
        <v>-37136.574467139202</v>
      </c>
      <c r="V3943" s="367">
        <v>925.99999999998658</v>
      </c>
      <c r="W3943" s="367">
        <v>1543333.3333333465</v>
      </c>
      <c r="X3943" s="384">
        <v>71615.609231290262</v>
      </c>
      <c r="Y3943" s="386">
        <v>926.00000000000796</v>
      </c>
      <c r="Z3943" s="367"/>
      <c r="AA3943" s="367"/>
      <c r="AB3943" s="367"/>
      <c r="AC3943" s="367"/>
      <c r="AD3943" s="367"/>
      <c r="AE3943" s="367"/>
      <c r="AF3943" s="367"/>
      <c r="AG3943" s="367"/>
      <c r="AH3943" s="367"/>
      <c r="AI3943" s="367"/>
      <c r="AJ3943" s="367"/>
      <c r="AK3943" s="367"/>
      <c r="AL3943" s="367"/>
      <c r="AM3943" s="367"/>
      <c r="AN3943" s="367"/>
      <c r="AO3943" s="367"/>
      <c r="AP3943" s="367"/>
      <c r="AQ3943" s="367"/>
      <c r="AR3943" s="367"/>
      <c r="AS3943" s="367"/>
      <c r="AT3943" s="367"/>
    </row>
    <row r="3944" spans="2:46" ht="13.8">
      <c r="B3944" s="26">
        <v>154.49999999999994</v>
      </c>
      <c r="C3944" s="363">
        <v>321.9815233866978</v>
      </c>
      <c r="D3944" s="367">
        <v>926.99999999999966</v>
      </c>
      <c r="E3944" s="367">
        <v>43116.279069767712</v>
      </c>
      <c r="F3944" s="367">
        <v>-120989.39187855573</v>
      </c>
      <c r="G3944" s="367">
        <v>927.0000000000058</v>
      </c>
      <c r="H3944" s="367">
        <v>231750</v>
      </c>
      <c r="I3944" s="384">
        <v>-1466478.3869853753</v>
      </c>
      <c r="J3944" s="367">
        <v>926.99999999999989</v>
      </c>
      <c r="K3944" s="367">
        <v>56181.818181819173</v>
      </c>
      <c r="L3944" s="384">
        <v>-19852.315208548203</v>
      </c>
      <c r="M3944" s="367">
        <v>927.00000000001648</v>
      </c>
      <c r="N3944" s="367">
        <v>927</v>
      </c>
      <c r="O3944" s="384">
        <v>-1228.9922603464004</v>
      </c>
      <c r="P3944" s="367">
        <v>13.4415</v>
      </c>
      <c r="Q3944" s="367">
        <v>927</v>
      </c>
      <c r="R3944" s="384">
        <v>270.0261689405873</v>
      </c>
      <c r="S3944" s="367">
        <v>12.978</v>
      </c>
      <c r="T3944" s="367">
        <v>31965.517241378846</v>
      </c>
      <c r="U3944" s="384">
        <v>-37290.417751534696</v>
      </c>
      <c r="V3944" s="367">
        <v>926.99999999998647</v>
      </c>
      <c r="W3944" s="367">
        <v>1545000.0000000133</v>
      </c>
      <c r="X3944" s="384">
        <v>71688.718373689189</v>
      </c>
      <c r="Y3944" s="386">
        <v>927.00000000000796</v>
      </c>
      <c r="Z3944" s="367"/>
      <c r="AA3944" s="367"/>
      <c r="AB3944" s="367"/>
      <c r="AC3944" s="367"/>
      <c r="AD3944" s="367"/>
      <c r="AE3944" s="367"/>
      <c r="AF3944" s="367"/>
      <c r="AG3944" s="367"/>
      <c r="AH3944" s="367"/>
      <c r="AI3944" s="367"/>
      <c r="AJ3944" s="367"/>
      <c r="AK3944" s="367"/>
      <c r="AL3944" s="367"/>
      <c r="AM3944" s="367"/>
      <c r="AN3944" s="367"/>
      <c r="AO3944" s="367"/>
      <c r="AP3944" s="367"/>
      <c r="AQ3944" s="367"/>
      <c r="AR3944" s="367"/>
      <c r="AS3944" s="367"/>
      <c r="AT3944" s="367"/>
    </row>
    <row r="3945" spans="2:46" ht="13.8">
      <c r="B3945" s="26">
        <v>154.6666666666666</v>
      </c>
      <c r="C3945" s="363">
        <v>322.32815635937283</v>
      </c>
      <c r="D3945" s="367">
        <v>927.99999999999966</v>
      </c>
      <c r="E3945" s="367">
        <v>43162.790697674689</v>
      </c>
      <c r="F3945" s="367">
        <v>-121266.65318892697</v>
      </c>
      <c r="G3945" s="367">
        <v>928.0000000000058</v>
      </c>
      <c r="H3945" s="367">
        <v>232000</v>
      </c>
      <c r="I3945" s="384">
        <v>-1469787.9461021549</v>
      </c>
      <c r="J3945" s="367">
        <v>927.99999999999989</v>
      </c>
      <c r="K3945" s="367">
        <v>56242.424242425237</v>
      </c>
      <c r="L3945" s="384">
        <v>-19986.056756573136</v>
      </c>
      <c r="M3945" s="367">
        <v>928.00000000001648</v>
      </c>
      <c r="N3945" s="367">
        <v>928</v>
      </c>
      <c r="O3945" s="384">
        <v>-1232.1362913011621</v>
      </c>
      <c r="P3945" s="367">
        <v>13.456</v>
      </c>
      <c r="Q3945" s="367">
        <v>928</v>
      </c>
      <c r="R3945" s="384">
        <v>269.45932188544168</v>
      </c>
      <c r="S3945" s="367">
        <v>12.992000000000001</v>
      </c>
      <c r="T3945" s="367">
        <v>31999.999999999534</v>
      </c>
      <c r="U3945" s="384">
        <v>-37444.506427499386</v>
      </c>
      <c r="V3945" s="367">
        <v>927.99999999998647</v>
      </c>
      <c r="W3945" s="367">
        <v>1546666.66666668</v>
      </c>
      <c r="X3945" s="384">
        <v>71761.818390891844</v>
      </c>
      <c r="Y3945" s="386">
        <v>928.00000000000796</v>
      </c>
      <c r="Z3945" s="367"/>
      <c r="AA3945" s="367"/>
      <c r="AB3945" s="367"/>
      <c r="AC3945" s="367"/>
      <c r="AD3945" s="367"/>
      <c r="AE3945" s="367"/>
      <c r="AF3945" s="367"/>
      <c r="AG3945" s="367"/>
      <c r="AH3945" s="367"/>
      <c r="AI3945" s="367"/>
      <c r="AJ3945" s="367"/>
      <c r="AK3945" s="367"/>
      <c r="AL3945" s="367"/>
      <c r="AM3945" s="367"/>
      <c r="AN3945" s="367"/>
      <c r="AO3945" s="367"/>
      <c r="AP3945" s="367"/>
      <c r="AQ3945" s="367"/>
      <c r="AR3945" s="367"/>
      <c r="AS3945" s="367"/>
      <c r="AT3945" s="367"/>
    </row>
    <row r="3946" spans="2:46" ht="13.8">
      <c r="B3946" s="26">
        <v>154.83333333333326</v>
      </c>
      <c r="C3946" s="363">
        <v>322.67478781445834</v>
      </c>
      <c r="D3946" s="367">
        <v>928.99999999999966</v>
      </c>
      <c r="E3946" s="367">
        <v>43209.302325581666</v>
      </c>
      <c r="F3946" s="367">
        <v>-121544.23075827885</v>
      </c>
      <c r="G3946" s="367">
        <v>929.0000000000058</v>
      </c>
      <c r="H3946" s="367">
        <v>232250</v>
      </c>
      <c r="I3946" s="384">
        <v>-1473101.2284894823</v>
      </c>
      <c r="J3946" s="367">
        <v>928.99999999999989</v>
      </c>
      <c r="K3946" s="367">
        <v>56303.030303031301</v>
      </c>
      <c r="L3946" s="384">
        <v>-20120.040386257038</v>
      </c>
      <c r="M3946" s="367">
        <v>929.00000000001648</v>
      </c>
      <c r="N3946" s="367">
        <v>929</v>
      </c>
      <c r="O3946" s="384">
        <v>-1235.2842409137068</v>
      </c>
      <c r="P3946" s="367">
        <v>13.470499999999999</v>
      </c>
      <c r="Q3946" s="367">
        <v>929</v>
      </c>
      <c r="R3946" s="384">
        <v>268.89062539619982</v>
      </c>
      <c r="S3946" s="367">
        <v>13.006</v>
      </c>
      <c r="T3946" s="367">
        <v>32034.482758620223</v>
      </c>
      <c r="U3946" s="384">
        <v>-37598.840495033255</v>
      </c>
      <c r="V3946" s="367">
        <v>928.99999999998647</v>
      </c>
      <c r="W3946" s="367">
        <v>1548333.3333333468</v>
      </c>
      <c r="X3946" s="384">
        <v>71834.909282898225</v>
      </c>
      <c r="Y3946" s="386">
        <v>929.00000000000807</v>
      </c>
      <c r="Z3946" s="367"/>
      <c r="AA3946" s="367"/>
      <c r="AB3946" s="367"/>
      <c r="AC3946" s="367"/>
      <c r="AD3946" s="367"/>
      <c r="AE3946" s="367"/>
      <c r="AF3946" s="367"/>
      <c r="AG3946" s="367"/>
      <c r="AH3946" s="367"/>
      <c r="AI3946" s="367"/>
      <c r="AJ3946" s="367"/>
      <c r="AK3946" s="367"/>
      <c r="AL3946" s="367"/>
      <c r="AM3946" s="367"/>
      <c r="AN3946" s="367"/>
      <c r="AO3946" s="367"/>
      <c r="AP3946" s="367"/>
      <c r="AQ3946" s="367"/>
      <c r="AR3946" s="367"/>
      <c r="AS3946" s="367"/>
      <c r="AT3946" s="367"/>
    </row>
    <row r="3947" spans="2:46" ht="13.8">
      <c r="B3947" s="26">
        <v>154.99999999999991</v>
      </c>
      <c r="C3947" s="363">
        <v>323.0214177519544</v>
      </c>
      <c r="D3947" s="367">
        <v>929.99999999999955</v>
      </c>
      <c r="E3947" s="367">
        <v>43255.813953488643</v>
      </c>
      <c r="F3947" s="367">
        <v>-121822.1245866114</v>
      </c>
      <c r="G3947" s="367">
        <v>930.0000000000058</v>
      </c>
      <c r="H3947" s="367">
        <v>232500</v>
      </c>
      <c r="I3947" s="384">
        <v>-1476418.2341473578</v>
      </c>
      <c r="J3947" s="367">
        <v>929.99999999999989</v>
      </c>
      <c r="K3947" s="367">
        <v>56363.636363637364</v>
      </c>
      <c r="L3947" s="384">
        <v>-20254.266097599928</v>
      </c>
      <c r="M3947" s="367">
        <v>930.0000000000166</v>
      </c>
      <c r="N3947" s="367">
        <v>930</v>
      </c>
      <c r="O3947" s="384">
        <v>-1238.4361091840342</v>
      </c>
      <c r="P3947" s="367">
        <v>13.485000000000001</v>
      </c>
      <c r="Q3947" s="367">
        <v>930</v>
      </c>
      <c r="R3947" s="384">
        <v>268.32007947286132</v>
      </c>
      <c r="S3947" s="367">
        <v>13.02</v>
      </c>
      <c r="T3947" s="367">
        <v>32068.965517240911</v>
      </c>
      <c r="U3947" s="384">
        <v>-37753.419954136283</v>
      </c>
      <c r="V3947" s="367">
        <v>929.99999999998636</v>
      </c>
      <c r="W3947" s="367">
        <v>1550000.0000000135</v>
      </c>
      <c r="X3947" s="384">
        <v>71907.991049708289</v>
      </c>
      <c r="Y3947" s="386">
        <v>930.00000000000807</v>
      </c>
      <c r="Z3947" s="367"/>
      <c r="AA3947" s="367"/>
      <c r="AB3947" s="367"/>
      <c r="AC3947" s="367"/>
      <c r="AD3947" s="367"/>
      <c r="AE3947" s="367"/>
      <c r="AF3947" s="367"/>
      <c r="AG3947" s="367"/>
      <c r="AH3947" s="367"/>
      <c r="AI3947" s="367"/>
      <c r="AJ3947" s="367"/>
      <c r="AK3947" s="367"/>
      <c r="AL3947" s="367"/>
      <c r="AM3947" s="367"/>
      <c r="AN3947" s="367"/>
      <c r="AO3947" s="367"/>
      <c r="AP3947" s="367"/>
      <c r="AQ3947" s="367"/>
      <c r="AR3947" s="367"/>
      <c r="AS3947" s="367"/>
      <c r="AT3947" s="367"/>
    </row>
    <row r="3948" spans="2:46" ht="13.8">
      <c r="B3948" s="26">
        <v>155.16666666666657</v>
      </c>
      <c r="C3948" s="363">
        <v>323.36804617186101</v>
      </c>
      <c r="D3948" s="367">
        <v>930.99999999999955</v>
      </c>
      <c r="E3948" s="367">
        <v>43302.32558139562</v>
      </c>
      <c r="F3948" s="367">
        <v>-122100.33467392463</v>
      </c>
      <c r="G3948" s="367">
        <v>931.0000000000058</v>
      </c>
      <c r="H3948" s="367">
        <v>232750</v>
      </c>
      <c r="I3948" s="384">
        <v>-1479738.9630757812</v>
      </c>
      <c r="J3948" s="367">
        <v>930.99999999999989</v>
      </c>
      <c r="K3948" s="367">
        <v>56424.242424243428</v>
      </c>
      <c r="L3948" s="384">
        <v>-20388.733890601776</v>
      </c>
      <c r="M3948" s="367">
        <v>931.0000000000166</v>
      </c>
      <c r="N3948" s="367">
        <v>931</v>
      </c>
      <c r="O3948" s="384">
        <v>-1241.5918961121438</v>
      </c>
      <c r="P3948" s="367">
        <v>13.499499999999999</v>
      </c>
      <c r="Q3948" s="367">
        <v>931</v>
      </c>
      <c r="R3948" s="384">
        <v>267.7476841154263</v>
      </c>
      <c r="S3948" s="367">
        <v>13.034000000000001</v>
      </c>
      <c r="T3948" s="367">
        <v>32103.4482758616</v>
      </c>
      <c r="U3948" s="384">
        <v>-37908.244804808513</v>
      </c>
      <c r="V3948" s="367">
        <v>930.99999999998636</v>
      </c>
      <c r="W3948" s="367">
        <v>1551666.6666666802</v>
      </c>
      <c r="X3948" s="384">
        <v>71981.063691322095</v>
      </c>
      <c r="Y3948" s="386">
        <v>931.00000000000819</v>
      </c>
      <c r="Z3948" s="367"/>
      <c r="AA3948" s="367"/>
      <c r="AB3948" s="367"/>
      <c r="AC3948" s="367"/>
      <c r="AD3948" s="367"/>
      <c r="AE3948" s="367"/>
      <c r="AF3948" s="367"/>
      <c r="AG3948" s="367"/>
      <c r="AH3948" s="367"/>
      <c r="AI3948" s="367"/>
      <c r="AJ3948" s="367"/>
      <c r="AK3948" s="367"/>
      <c r="AL3948" s="367"/>
      <c r="AM3948" s="367"/>
      <c r="AN3948" s="367"/>
      <c r="AO3948" s="367"/>
      <c r="AP3948" s="367"/>
      <c r="AQ3948" s="367"/>
      <c r="AR3948" s="367"/>
      <c r="AS3948" s="367"/>
      <c r="AT3948" s="367"/>
    </row>
    <row r="3949" spans="2:46" ht="13.8">
      <c r="B3949" s="26">
        <v>155.33333333333323</v>
      </c>
      <c r="C3949" s="363">
        <v>323.71467307417817</v>
      </c>
      <c r="D3949" s="367">
        <v>931.99999999999943</v>
      </c>
      <c r="E3949" s="367">
        <v>43348.837209302597</v>
      </c>
      <c r="F3949" s="367">
        <v>-122378.86102021849</v>
      </c>
      <c r="G3949" s="367">
        <v>932.0000000000058</v>
      </c>
      <c r="H3949" s="367">
        <v>233000</v>
      </c>
      <c r="I3949" s="384">
        <v>-1483063.4152747525</v>
      </c>
      <c r="J3949" s="367">
        <v>931.99999999999989</v>
      </c>
      <c r="K3949" s="367">
        <v>56484.848484849492</v>
      </c>
      <c r="L3949" s="384">
        <v>-20523.443765262611</v>
      </c>
      <c r="M3949" s="367">
        <v>932.00000000001671</v>
      </c>
      <c r="N3949" s="367">
        <v>932</v>
      </c>
      <c r="O3949" s="384">
        <v>-1244.751601698036</v>
      </c>
      <c r="P3949" s="367">
        <v>13.513999999999999</v>
      </c>
      <c r="Q3949" s="367">
        <v>932</v>
      </c>
      <c r="R3949" s="384">
        <v>267.17343932389485</v>
      </c>
      <c r="S3949" s="367">
        <v>13.048</v>
      </c>
      <c r="T3949" s="367">
        <v>32137.931034482288</v>
      </c>
      <c r="U3949" s="384">
        <v>-38063.315047049917</v>
      </c>
      <c r="V3949" s="367">
        <v>931.99999999998636</v>
      </c>
      <c r="W3949" s="367">
        <v>1553333.333333347</v>
      </c>
      <c r="X3949" s="384">
        <v>72054.127207739599</v>
      </c>
      <c r="Y3949" s="386">
        <v>932.00000000000819</v>
      </c>
      <c r="Z3949" s="367"/>
      <c r="AA3949" s="367"/>
      <c r="AB3949" s="367"/>
      <c r="AC3949" s="367"/>
      <c r="AD3949" s="367"/>
      <c r="AE3949" s="367"/>
      <c r="AF3949" s="367"/>
      <c r="AG3949" s="367"/>
      <c r="AH3949" s="367"/>
      <c r="AI3949" s="367"/>
      <c r="AJ3949" s="367"/>
      <c r="AK3949" s="367"/>
      <c r="AL3949" s="367"/>
      <c r="AM3949" s="367"/>
      <c r="AN3949" s="367"/>
      <c r="AO3949" s="367"/>
      <c r="AP3949" s="367"/>
      <c r="AQ3949" s="367"/>
      <c r="AR3949" s="367"/>
      <c r="AS3949" s="367"/>
      <c r="AT3949" s="367"/>
    </row>
    <row r="3950" spans="2:46" ht="13.8">
      <c r="B3950" s="26">
        <v>155.49999999999989</v>
      </c>
      <c r="C3950" s="363">
        <v>324.06129845890592</v>
      </c>
      <c r="D3950" s="367">
        <v>932.99999999999943</v>
      </c>
      <c r="E3950" s="367">
        <v>43395.348837209574</v>
      </c>
      <c r="F3950" s="367">
        <v>-122657.7036254931</v>
      </c>
      <c r="G3950" s="367">
        <v>933.00000000000591</v>
      </c>
      <c r="H3950" s="367">
        <v>233250</v>
      </c>
      <c r="I3950" s="384">
        <v>-1486391.5907442719</v>
      </c>
      <c r="J3950" s="367">
        <v>932.99999999999989</v>
      </c>
      <c r="K3950" s="367">
        <v>56545.454545455555</v>
      </c>
      <c r="L3950" s="384">
        <v>-20658.395721582401</v>
      </c>
      <c r="M3950" s="367">
        <v>933.00000000001671</v>
      </c>
      <c r="N3950" s="367">
        <v>933</v>
      </c>
      <c r="O3950" s="384">
        <v>-1247.9152259417117</v>
      </c>
      <c r="P3950" s="367">
        <v>13.528500000000001</v>
      </c>
      <c r="Q3950" s="367">
        <v>933</v>
      </c>
      <c r="R3950" s="384">
        <v>266.59734509826689</v>
      </c>
      <c r="S3950" s="367">
        <v>13.061999999999999</v>
      </c>
      <c r="T3950" s="367">
        <v>32172.413793102976</v>
      </c>
      <c r="U3950" s="384">
        <v>-38218.630680860493</v>
      </c>
      <c r="V3950" s="367">
        <v>932.99999999998624</v>
      </c>
      <c r="W3950" s="367">
        <v>1555000.0000000137</v>
      </c>
      <c r="X3950" s="384">
        <v>72127.181598960844</v>
      </c>
      <c r="Y3950" s="386">
        <v>933.00000000000819</v>
      </c>
      <c r="Z3950" s="367"/>
      <c r="AA3950" s="367"/>
      <c r="AB3950" s="367"/>
      <c r="AC3950" s="367"/>
      <c r="AD3950" s="367"/>
      <c r="AE3950" s="367"/>
      <c r="AF3950" s="367"/>
      <c r="AG3950" s="367"/>
      <c r="AH3950" s="367"/>
      <c r="AI3950" s="367"/>
      <c r="AJ3950" s="367"/>
      <c r="AK3950" s="367"/>
      <c r="AL3950" s="367"/>
      <c r="AM3950" s="367"/>
      <c r="AN3950" s="367"/>
      <c r="AO3950" s="367"/>
      <c r="AP3950" s="367"/>
      <c r="AQ3950" s="367"/>
      <c r="AR3950" s="367"/>
      <c r="AS3950" s="367"/>
      <c r="AT3950" s="367"/>
    </row>
    <row r="3951" spans="2:46" ht="13.8">
      <c r="B3951" s="26">
        <v>155.66666666666654</v>
      </c>
      <c r="C3951" s="363">
        <v>324.40792232604412</v>
      </c>
      <c r="D3951" s="367">
        <v>933.99999999999932</v>
      </c>
      <c r="E3951" s="367">
        <v>43441.860465116551</v>
      </c>
      <c r="F3951" s="367">
        <v>-122936.8624897483</v>
      </c>
      <c r="G3951" s="367">
        <v>934.00000000000591</v>
      </c>
      <c r="H3951" s="367">
        <v>233500</v>
      </c>
      <c r="I3951" s="384">
        <v>-1489723.4894843395</v>
      </c>
      <c r="J3951" s="367">
        <v>933.99999999999989</v>
      </c>
      <c r="K3951" s="367">
        <v>56606.060606061619</v>
      </c>
      <c r="L3951" s="384">
        <v>-20793.589759561182</v>
      </c>
      <c r="M3951" s="367">
        <v>934.00000000001683</v>
      </c>
      <c r="N3951" s="367">
        <v>934</v>
      </c>
      <c r="O3951" s="384">
        <v>-1251.0827688431684</v>
      </c>
      <c r="P3951" s="367">
        <v>13.542999999999999</v>
      </c>
      <c r="Q3951" s="367">
        <v>934</v>
      </c>
      <c r="R3951" s="384">
        <v>266.01940143854245</v>
      </c>
      <c r="S3951" s="367">
        <v>13.075999999999999</v>
      </c>
      <c r="T3951" s="367">
        <v>32206.896551723665</v>
      </c>
      <c r="U3951" s="384">
        <v>-38374.191706240257</v>
      </c>
      <c r="V3951" s="367">
        <v>933.99999999998624</v>
      </c>
      <c r="W3951" s="367">
        <v>1556666.6666666805</v>
      </c>
      <c r="X3951" s="384">
        <v>72200.226864985802</v>
      </c>
      <c r="Y3951" s="386">
        <v>934.0000000000083</v>
      </c>
      <c r="Z3951" s="367"/>
      <c r="AA3951" s="367"/>
      <c r="AB3951" s="367"/>
      <c r="AC3951" s="367"/>
      <c r="AD3951" s="367"/>
      <c r="AE3951" s="367"/>
      <c r="AF3951" s="367"/>
      <c r="AG3951" s="367"/>
      <c r="AH3951" s="367"/>
      <c r="AI3951" s="367"/>
      <c r="AJ3951" s="367"/>
      <c r="AK3951" s="367"/>
      <c r="AL3951" s="367"/>
      <c r="AM3951" s="367"/>
      <c r="AN3951" s="367"/>
      <c r="AO3951" s="367"/>
      <c r="AP3951" s="367"/>
      <c r="AQ3951" s="367"/>
      <c r="AR3951" s="367"/>
      <c r="AS3951" s="367"/>
      <c r="AT3951" s="367"/>
    </row>
    <row r="3952" spans="2:46" ht="13.8">
      <c r="B3952" s="26">
        <v>155.8333333333332</v>
      </c>
      <c r="C3952" s="363">
        <v>324.75454467559297</v>
      </c>
      <c r="D3952" s="367">
        <v>934.99999999999932</v>
      </c>
      <c r="E3952" s="367">
        <v>43488.372093023529</v>
      </c>
      <c r="F3952" s="367">
        <v>-123216.33761298418</v>
      </c>
      <c r="G3952" s="367">
        <v>935.00000000000591</v>
      </c>
      <c r="H3952" s="367">
        <v>233750</v>
      </c>
      <c r="I3952" s="384">
        <v>-1493059.1114949547</v>
      </c>
      <c r="J3952" s="367">
        <v>934.99999999999989</v>
      </c>
      <c r="K3952" s="367">
        <v>56666.666666667683</v>
      </c>
      <c r="L3952" s="384">
        <v>-20929.025879198925</v>
      </c>
      <c r="M3952" s="367">
        <v>935.00000000001683</v>
      </c>
      <c r="N3952" s="367">
        <v>935</v>
      </c>
      <c r="O3952" s="384">
        <v>-1254.2542304024093</v>
      </c>
      <c r="P3952" s="367">
        <v>13.557500000000001</v>
      </c>
      <c r="Q3952" s="367">
        <v>935</v>
      </c>
      <c r="R3952" s="384">
        <v>265.43960834472142</v>
      </c>
      <c r="S3952" s="367">
        <v>13.09</v>
      </c>
      <c r="T3952" s="367">
        <v>32241.379310344353</v>
      </c>
      <c r="U3952" s="384">
        <v>-38529.998123189202</v>
      </c>
      <c r="V3952" s="367">
        <v>934.99999999998624</v>
      </c>
      <c r="W3952" s="367">
        <v>1558333.3333333472</v>
      </c>
      <c r="X3952" s="384">
        <v>72273.263005814486</v>
      </c>
      <c r="Y3952" s="386">
        <v>935.0000000000083</v>
      </c>
      <c r="Z3952" s="367"/>
      <c r="AA3952" s="367"/>
      <c r="AB3952" s="367"/>
      <c r="AC3952" s="367"/>
      <c r="AD3952" s="367"/>
      <c r="AE3952" s="367"/>
      <c r="AF3952" s="367"/>
      <c r="AG3952" s="367"/>
      <c r="AH3952" s="367"/>
      <c r="AI3952" s="367"/>
      <c r="AJ3952" s="367"/>
      <c r="AK3952" s="367"/>
      <c r="AL3952" s="367"/>
      <c r="AM3952" s="367"/>
      <c r="AN3952" s="367"/>
      <c r="AO3952" s="367"/>
      <c r="AP3952" s="367"/>
      <c r="AQ3952" s="367"/>
      <c r="AR3952" s="367"/>
      <c r="AS3952" s="367"/>
      <c r="AT3952" s="367"/>
    </row>
    <row r="3953" spans="2:46" ht="13.8">
      <c r="B3953" s="26">
        <v>155.99999999999986</v>
      </c>
      <c r="C3953" s="363">
        <v>325.10116550755225</v>
      </c>
      <c r="D3953" s="367">
        <v>935.9999999999992</v>
      </c>
      <c r="E3953" s="367">
        <v>43534.883720930506</v>
      </c>
      <c r="F3953" s="367">
        <v>-123496.12899520074</v>
      </c>
      <c r="G3953" s="367">
        <v>936.00000000000591</v>
      </c>
      <c r="H3953" s="367">
        <v>234000</v>
      </c>
      <c r="I3953" s="384">
        <v>-1496398.4567761186</v>
      </c>
      <c r="J3953" s="367">
        <v>936</v>
      </c>
      <c r="K3953" s="367">
        <v>56727.272727273747</v>
      </c>
      <c r="L3953" s="384">
        <v>-21064.704080495649</v>
      </c>
      <c r="M3953" s="367">
        <v>936.00000000001694</v>
      </c>
      <c r="N3953" s="367">
        <v>936</v>
      </c>
      <c r="O3953" s="384">
        <v>-1257.4296106194322</v>
      </c>
      <c r="P3953" s="367">
        <v>13.572000000000001</v>
      </c>
      <c r="Q3953" s="367">
        <v>936</v>
      </c>
      <c r="R3953" s="384">
        <v>264.85796581680393</v>
      </c>
      <c r="S3953" s="367">
        <v>13.103999999999999</v>
      </c>
      <c r="T3953" s="367">
        <v>32275.862068965042</v>
      </c>
      <c r="U3953" s="384">
        <v>-38686.049931707297</v>
      </c>
      <c r="V3953" s="367">
        <v>935.99999999998613</v>
      </c>
      <c r="W3953" s="367">
        <v>1560000.000000014</v>
      </c>
      <c r="X3953" s="384">
        <v>72346.290021446868</v>
      </c>
      <c r="Y3953" s="386">
        <v>936.00000000000841</v>
      </c>
      <c r="Z3953" s="367"/>
      <c r="AA3953" s="367"/>
      <c r="AB3953" s="367"/>
      <c r="AC3953" s="367"/>
      <c r="AD3953" s="367"/>
      <c r="AE3953" s="367"/>
      <c r="AF3953" s="367"/>
      <c r="AG3953" s="367"/>
      <c r="AH3953" s="367"/>
      <c r="AI3953" s="367"/>
      <c r="AJ3953" s="367"/>
      <c r="AK3953" s="367"/>
      <c r="AL3953" s="367"/>
      <c r="AM3953" s="367"/>
      <c r="AN3953" s="367"/>
      <c r="AO3953" s="367"/>
      <c r="AP3953" s="367"/>
      <c r="AQ3953" s="367"/>
      <c r="AR3953" s="367"/>
      <c r="AS3953" s="367"/>
      <c r="AT3953" s="367"/>
    </row>
    <row r="3954" spans="2:46" ht="13.8">
      <c r="B3954" s="26">
        <v>156.16666666666652</v>
      </c>
      <c r="C3954" s="363">
        <v>325.44778482192214</v>
      </c>
      <c r="D3954" s="367">
        <v>936.99999999999909</v>
      </c>
      <c r="E3954" s="367">
        <v>43581.395348837483</v>
      </c>
      <c r="F3954" s="367">
        <v>-123776.23663639794</v>
      </c>
      <c r="G3954" s="367">
        <v>937.00000000000591</v>
      </c>
      <c r="H3954" s="367">
        <v>234250</v>
      </c>
      <c r="I3954" s="384">
        <v>-1499741.5253278301</v>
      </c>
      <c r="J3954" s="367">
        <v>937</v>
      </c>
      <c r="K3954" s="367">
        <v>56787.87878787981</v>
      </c>
      <c r="L3954" s="384">
        <v>-21200.62436345133</v>
      </c>
      <c r="M3954" s="367">
        <v>937.00000000001694</v>
      </c>
      <c r="N3954" s="367">
        <v>937</v>
      </c>
      <c r="O3954" s="384">
        <v>-1260.6089094942372</v>
      </c>
      <c r="P3954" s="367">
        <v>13.586499999999999</v>
      </c>
      <c r="Q3954" s="367">
        <v>937</v>
      </c>
      <c r="R3954" s="384">
        <v>264.2744738547899</v>
      </c>
      <c r="S3954" s="367">
        <v>13.118</v>
      </c>
      <c r="T3954" s="367">
        <v>32310.34482758573</v>
      </c>
      <c r="U3954" s="384">
        <v>-38842.347131794602</v>
      </c>
      <c r="V3954" s="367">
        <v>936.99999999998613</v>
      </c>
      <c r="W3954" s="367">
        <v>1561666.6666666807</v>
      </c>
      <c r="X3954" s="384">
        <v>72419.307911882977</v>
      </c>
      <c r="Y3954" s="386">
        <v>937.00000000000841</v>
      </c>
      <c r="Z3954" s="367"/>
      <c r="AA3954" s="367"/>
      <c r="AB3954" s="367"/>
      <c r="AC3954" s="367"/>
      <c r="AD3954" s="367"/>
      <c r="AE3954" s="367"/>
      <c r="AF3954" s="367"/>
      <c r="AG3954" s="367"/>
      <c r="AH3954" s="367"/>
      <c r="AI3954" s="367"/>
      <c r="AJ3954" s="367"/>
      <c r="AK3954" s="367"/>
      <c r="AL3954" s="367"/>
      <c r="AM3954" s="367"/>
      <c r="AN3954" s="367"/>
      <c r="AO3954" s="367"/>
      <c r="AP3954" s="367"/>
      <c r="AQ3954" s="367"/>
      <c r="AR3954" s="367"/>
      <c r="AS3954" s="367"/>
      <c r="AT3954" s="367"/>
    </row>
    <row r="3955" spans="2:46" ht="13.8">
      <c r="B3955" s="26">
        <v>156.33333333333317</v>
      </c>
      <c r="C3955" s="363">
        <v>325.79440261870258</v>
      </c>
      <c r="D3955" s="367">
        <v>937.99999999999909</v>
      </c>
      <c r="E3955" s="367">
        <v>43627.90697674446</v>
      </c>
      <c r="F3955" s="367">
        <v>-124056.66053657582</v>
      </c>
      <c r="G3955" s="367">
        <v>938.00000000000591</v>
      </c>
      <c r="H3955" s="367">
        <v>234500</v>
      </c>
      <c r="I3955" s="384">
        <v>-1503088.3171500892</v>
      </c>
      <c r="J3955" s="367">
        <v>938</v>
      </c>
      <c r="K3955" s="367">
        <v>56848.484848485874</v>
      </c>
      <c r="L3955" s="384">
        <v>-21336.786728066003</v>
      </c>
      <c r="M3955" s="367">
        <v>938.00000000001705</v>
      </c>
      <c r="N3955" s="367">
        <v>938</v>
      </c>
      <c r="O3955" s="384">
        <v>-1263.7921270268255</v>
      </c>
      <c r="P3955" s="367">
        <v>13.601000000000001</v>
      </c>
      <c r="Q3955" s="367">
        <v>938</v>
      </c>
      <c r="R3955" s="384">
        <v>263.68913245867947</v>
      </c>
      <c r="S3955" s="367">
        <v>13.132</v>
      </c>
      <c r="T3955" s="367">
        <v>32344.827586206418</v>
      </c>
      <c r="U3955" s="384">
        <v>-38998.88972345108</v>
      </c>
      <c r="V3955" s="367">
        <v>937.99999999998613</v>
      </c>
      <c r="W3955" s="367">
        <v>1563333.3333333475</v>
      </c>
      <c r="X3955" s="384">
        <v>72492.316677122784</v>
      </c>
      <c r="Y3955" s="386">
        <v>938.00000000000841</v>
      </c>
      <c r="Z3955" s="367"/>
      <c r="AA3955" s="367"/>
      <c r="AB3955" s="367"/>
      <c r="AC3955" s="367"/>
      <c r="AD3955" s="367"/>
      <c r="AE3955" s="367"/>
      <c r="AF3955" s="367"/>
      <c r="AG3955" s="367"/>
      <c r="AH3955" s="367"/>
      <c r="AI3955" s="367"/>
      <c r="AJ3955" s="367"/>
      <c r="AK3955" s="367"/>
      <c r="AL3955" s="367"/>
      <c r="AM3955" s="367"/>
      <c r="AN3955" s="367"/>
      <c r="AO3955" s="367"/>
      <c r="AP3955" s="367"/>
      <c r="AQ3955" s="367"/>
      <c r="AR3955" s="367"/>
      <c r="AS3955" s="367"/>
      <c r="AT3955" s="367"/>
    </row>
    <row r="3956" spans="2:46" ht="13.8">
      <c r="B3956" s="26">
        <v>156.49999999999983</v>
      </c>
      <c r="C3956" s="363">
        <v>326.14101889789356</v>
      </c>
      <c r="D3956" s="367">
        <v>938.99999999999898</v>
      </c>
      <c r="E3956" s="367">
        <v>43674.418604651437</v>
      </c>
      <c r="F3956" s="367">
        <v>-124337.40069573435</v>
      </c>
      <c r="G3956" s="367">
        <v>939.00000000000591</v>
      </c>
      <c r="H3956" s="367">
        <v>234750</v>
      </c>
      <c r="I3956" s="384">
        <v>-1506438.832242897</v>
      </c>
      <c r="J3956" s="367">
        <v>939</v>
      </c>
      <c r="K3956" s="367">
        <v>56909.090909091938</v>
      </c>
      <c r="L3956" s="384">
        <v>-21473.191174339634</v>
      </c>
      <c r="M3956" s="367">
        <v>939.00000000001705</v>
      </c>
      <c r="N3956" s="367">
        <v>939</v>
      </c>
      <c r="O3956" s="384">
        <v>-1266.9792632171961</v>
      </c>
      <c r="P3956" s="367">
        <v>13.615500000000001</v>
      </c>
      <c r="Q3956" s="367">
        <v>939</v>
      </c>
      <c r="R3956" s="384">
        <v>263.10194162847245</v>
      </c>
      <c r="S3956" s="367">
        <v>13.145999999999999</v>
      </c>
      <c r="T3956" s="367">
        <v>32379.310344827107</v>
      </c>
      <c r="U3956" s="384">
        <v>-39155.677706676717</v>
      </c>
      <c r="V3956" s="367">
        <v>938.99999999998602</v>
      </c>
      <c r="W3956" s="367">
        <v>1565000.0000000142</v>
      </c>
      <c r="X3956" s="384">
        <v>72565.316317166333</v>
      </c>
      <c r="Y3956" s="386">
        <v>939.00000000000853</v>
      </c>
      <c r="Z3956" s="367"/>
      <c r="AA3956" s="367"/>
      <c r="AB3956" s="367"/>
      <c r="AC3956" s="367"/>
      <c r="AD3956" s="367"/>
      <c r="AE3956" s="367"/>
      <c r="AF3956" s="367"/>
      <c r="AG3956" s="367"/>
      <c r="AH3956" s="367"/>
      <c r="AI3956" s="367"/>
      <c r="AJ3956" s="367"/>
      <c r="AK3956" s="367"/>
      <c r="AL3956" s="367"/>
      <c r="AM3956" s="367"/>
      <c r="AN3956" s="367"/>
      <c r="AO3956" s="367"/>
      <c r="AP3956" s="367"/>
      <c r="AQ3956" s="367"/>
      <c r="AR3956" s="367"/>
      <c r="AS3956" s="367"/>
      <c r="AT3956" s="367"/>
    </row>
    <row r="3957" spans="2:46" ht="13.8">
      <c r="B3957" s="26">
        <v>156.66666666666649</v>
      </c>
      <c r="C3957" s="363">
        <v>326.48763365949503</v>
      </c>
      <c r="D3957" s="367">
        <v>939.99999999999898</v>
      </c>
      <c r="E3957" s="367">
        <v>43720.930232558414</v>
      </c>
      <c r="F3957" s="367">
        <v>-124618.45711387356</v>
      </c>
      <c r="G3957" s="367">
        <v>940.00000000000591</v>
      </c>
      <c r="H3957" s="367">
        <v>235000</v>
      </c>
      <c r="I3957" s="384">
        <v>-1509793.0706062522</v>
      </c>
      <c r="J3957" s="367">
        <v>940</v>
      </c>
      <c r="K3957" s="367">
        <v>56969.696969698001</v>
      </c>
      <c r="L3957" s="384">
        <v>-21609.837702272234</v>
      </c>
      <c r="M3957" s="367">
        <v>940.00000000001705</v>
      </c>
      <c r="N3957" s="367">
        <v>940</v>
      </c>
      <c r="O3957" s="384">
        <v>-1270.1703180653487</v>
      </c>
      <c r="P3957" s="367">
        <v>13.629999999999999</v>
      </c>
      <c r="Q3957" s="367">
        <v>940</v>
      </c>
      <c r="R3957" s="384">
        <v>262.5129013641689</v>
      </c>
      <c r="S3957" s="367">
        <v>13.16</v>
      </c>
      <c r="T3957" s="367">
        <v>32413.793103447795</v>
      </c>
      <c r="U3957" s="384">
        <v>-39312.711081471549</v>
      </c>
      <c r="V3957" s="367">
        <v>939.99999999998602</v>
      </c>
      <c r="W3957" s="367">
        <v>1566666.6666666809</v>
      </c>
      <c r="X3957" s="384">
        <v>72638.306832013594</v>
      </c>
      <c r="Y3957" s="386">
        <v>940.00000000000853</v>
      </c>
      <c r="Z3957" s="367"/>
      <c r="AA3957" s="367"/>
      <c r="AB3957" s="367"/>
      <c r="AC3957" s="367"/>
      <c r="AD3957" s="367"/>
      <c r="AE3957" s="367"/>
      <c r="AF3957" s="367"/>
      <c r="AG3957" s="367"/>
      <c r="AH3957" s="367"/>
      <c r="AI3957" s="367"/>
      <c r="AJ3957" s="367"/>
      <c r="AK3957" s="367"/>
      <c r="AL3957" s="367"/>
      <c r="AM3957" s="367"/>
      <c r="AN3957" s="367"/>
      <c r="AO3957" s="367"/>
      <c r="AP3957" s="367"/>
      <c r="AQ3957" s="367"/>
      <c r="AR3957" s="367"/>
      <c r="AS3957" s="367"/>
      <c r="AT3957" s="367"/>
    </row>
    <row r="3958" spans="2:46" ht="13.8">
      <c r="B3958" s="26">
        <v>156.83333333333314</v>
      </c>
      <c r="C3958" s="363">
        <v>326.83424690350716</v>
      </c>
      <c r="D3958" s="367">
        <v>940.99999999999886</v>
      </c>
      <c r="E3958" s="367">
        <v>43767.441860465391</v>
      </c>
      <c r="F3958" s="367">
        <v>-124899.82979099343</v>
      </c>
      <c r="G3958" s="367">
        <v>941.00000000000591</v>
      </c>
      <c r="H3958" s="367">
        <v>235250</v>
      </c>
      <c r="I3958" s="384">
        <v>-1513151.0322401556</v>
      </c>
      <c r="J3958" s="367">
        <v>941</v>
      </c>
      <c r="K3958" s="367">
        <v>57030.303030304065</v>
      </c>
      <c r="L3958" s="384">
        <v>-21746.726311863826</v>
      </c>
      <c r="M3958" s="367">
        <v>941.00000000001717</v>
      </c>
      <c r="N3958" s="367">
        <v>941</v>
      </c>
      <c r="O3958" s="384">
        <v>-1273.3652915712853</v>
      </c>
      <c r="P3958" s="367">
        <v>13.644500000000001</v>
      </c>
      <c r="Q3958" s="367">
        <v>941</v>
      </c>
      <c r="R3958" s="384">
        <v>261.92201166576893</v>
      </c>
      <c r="S3958" s="367">
        <v>13.173999999999999</v>
      </c>
      <c r="T3958" s="367">
        <v>32448.275862068484</v>
      </c>
      <c r="U3958" s="384">
        <v>-39469.989847835568</v>
      </c>
      <c r="V3958" s="367">
        <v>940.99999999998602</v>
      </c>
      <c r="W3958" s="367">
        <v>1568333.3333333477</v>
      </c>
      <c r="X3958" s="384">
        <v>72711.288221664567</v>
      </c>
      <c r="Y3958" s="386">
        <v>941.00000000000864</v>
      </c>
      <c r="Z3958" s="367"/>
      <c r="AA3958" s="367"/>
      <c r="AB3958" s="367"/>
      <c r="AC3958" s="367"/>
      <c r="AD3958" s="367"/>
      <c r="AE3958" s="367"/>
      <c r="AF3958" s="367"/>
      <c r="AG3958" s="367"/>
      <c r="AH3958" s="367"/>
      <c r="AI3958" s="367"/>
      <c r="AJ3958" s="367"/>
      <c r="AK3958" s="367"/>
      <c r="AL3958" s="367"/>
      <c r="AM3958" s="367"/>
      <c r="AN3958" s="367"/>
      <c r="AO3958" s="367"/>
      <c r="AP3958" s="367"/>
      <c r="AQ3958" s="367"/>
      <c r="AR3958" s="367"/>
      <c r="AS3958" s="367"/>
      <c r="AT3958" s="367"/>
    </row>
    <row r="3959" spans="2:46" ht="13.8">
      <c r="B3959" s="26">
        <v>156.9999999999998</v>
      </c>
      <c r="C3959" s="363">
        <v>327.18085862992973</v>
      </c>
      <c r="D3959" s="367">
        <v>941.99999999999886</v>
      </c>
      <c r="E3959" s="367">
        <v>43813.953488372368</v>
      </c>
      <c r="F3959" s="367">
        <v>-125181.51872709398</v>
      </c>
      <c r="G3959" s="367">
        <v>942.00000000000591</v>
      </c>
      <c r="H3959" s="367">
        <v>235500</v>
      </c>
      <c r="I3959" s="384">
        <v>-1516512.7171446069</v>
      </c>
      <c r="J3959" s="367">
        <v>942</v>
      </c>
      <c r="K3959" s="367">
        <v>57090.909090910129</v>
      </c>
      <c r="L3959" s="384">
        <v>-21883.857003114372</v>
      </c>
      <c r="M3959" s="367">
        <v>942.00000000001717</v>
      </c>
      <c r="N3959" s="367">
        <v>942</v>
      </c>
      <c r="O3959" s="384">
        <v>-1276.5641837350031</v>
      </c>
      <c r="P3959" s="367">
        <v>13.658999999999999</v>
      </c>
      <c r="Q3959" s="367">
        <v>942</v>
      </c>
      <c r="R3959" s="384">
        <v>261.32927253327233</v>
      </c>
      <c r="S3959" s="367">
        <v>13.188000000000001</v>
      </c>
      <c r="T3959" s="367">
        <v>32482.758620689172</v>
      </c>
      <c r="U3959" s="384">
        <v>-39627.514005768746</v>
      </c>
      <c r="V3959" s="367">
        <v>941.9999999999859</v>
      </c>
      <c r="W3959" s="367">
        <v>1570000.0000000144</v>
      </c>
      <c r="X3959" s="384">
        <v>72784.260486119252</v>
      </c>
      <c r="Y3959" s="386">
        <v>942.00000000000864</v>
      </c>
      <c r="Z3959" s="367"/>
      <c r="AA3959" s="367"/>
      <c r="AB3959" s="367"/>
      <c r="AC3959" s="367"/>
      <c r="AD3959" s="367"/>
      <c r="AE3959" s="367"/>
      <c r="AF3959" s="367"/>
      <c r="AG3959" s="367"/>
      <c r="AH3959" s="367"/>
      <c r="AI3959" s="367"/>
      <c r="AJ3959" s="367"/>
      <c r="AK3959" s="367"/>
      <c r="AL3959" s="367"/>
      <c r="AM3959" s="367"/>
      <c r="AN3959" s="367"/>
      <c r="AO3959" s="367"/>
      <c r="AP3959" s="367"/>
      <c r="AQ3959" s="367"/>
      <c r="AR3959" s="367"/>
      <c r="AS3959" s="367"/>
      <c r="AT3959" s="367"/>
    </row>
    <row r="3960" spans="2:46" ht="13.8">
      <c r="B3960" s="26">
        <v>157.16666666666646</v>
      </c>
      <c r="C3960" s="363">
        <v>327.5274688387629</v>
      </c>
      <c r="D3960" s="367">
        <v>942.99999999999875</v>
      </c>
      <c r="E3960" s="367">
        <v>43860.465116279345</v>
      </c>
      <c r="F3960" s="367">
        <v>-125463.52392217517</v>
      </c>
      <c r="G3960" s="367">
        <v>943.00000000000591</v>
      </c>
      <c r="H3960" s="367">
        <v>235750</v>
      </c>
      <c r="I3960" s="384">
        <v>-1519878.1253196064</v>
      </c>
      <c r="J3960" s="367">
        <v>943</v>
      </c>
      <c r="K3960" s="367">
        <v>57151.515151516192</v>
      </c>
      <c r="L3960" s="384">
        <v>-22021.229776023905</v>
      </c>
      <c r="M3960" s="367">
        <v>943.00000000001728</v>
      </c>
      <c r="N3960" s="367">
        <v>943</v>
      </c>
      <c r="O3960" s="384">
        <v>-1279.7669945565046</v>
      </c>
      <c r="P3960" s="367">
        <v>13.673500000000001</v>
      </c>
      <c r="Q3960" s="367">
        <v>943</v>
      </c>
      <c r="R3960" s="384">
        <v>260.73468396667943</v>
      </c>
      <c r="S3960" s="367">
        <v>13.202</v>
      </c>
      <c r="T3960" s="367">
        <v>32517.24137930986</v>
      </c>
      <c r="U3960" s="384">
        <v>-39785.283555271133</v>
      </c>
      <c r="V3960" s="367">
        <v>942.99999999998602</v>
      </c>
      <c r="W3960" s="367">
        <v>1571666.6666666812</v>
      </c>
      <c r="X3960" s="384">
        <v>72857.22362537765</v>
      </c>
      <c r="Y3960" s="386">
        <v>943.00000000000875</v>
      </c>
      <c r="Z3960" s="367"/>
      <c r="AA3960" s="367"/>
      <c r="AB3960" s="367"/>
      <c r="AC3960" s="367"/>
      <c r="AD3960" s="367"/>
      <c r="AE3960" s="367"/>
      <c r="AF3960" s="367"/>
      <c r="AG3960" s="367"/>
      <c r="AH3960" s="367"/>
      <c r="AI3960" s="367"/>
      <c r="AJ3960" s="367"/>
      <c r="AK3960" s="367"/>
      <c r="AL3960" s="367"/>
      <c r="AM3960" s="367"/>
      <c r="AN3960" s="367"/>
      <c r="AO3960" s="367"/>
      <c r="AP3960" s="367"/>
      <c r="AQ3960" s="367"/>
      <c r="AR3960" s="367"/>
      <c r="AS3960" s="367"/>
      <c r="AT3960" s="367"/>
    </row>
    <row r="3961" spans="2:46" ht="13.8">
      <c r="B3961" s="26">
        <v>157.33333333333312</v>
      </c>
      <c r="C3961" s="363">
        <v>327.87407753000656</v>
      </c>
      <c r="D3961" s="367">
        <v>943.99999999999875</v>
      </c>
      <c r="E3961" s="367">
        <v>43906.976744186322</v>
      </c>
      <c r="F3961" s="367">
        <v>-125745.84537623703</v>
      </c>
      <c r="G3961" s="367">
        <v>944.00000000000591</v>
      </c>
      <c r="H3961" s="367">
        <v>236000</v>
      </c>
      <c r="I3961" s="384">
        <v>-1523247.2567651537</v>
      </c>
      <c r="J3961" s="367">
        <v>944</v>
      </c>
      <c r="K3961" s="367">
        <v>57212.121212122256</v>
      </c>
      <c r="L3961" s="384">
        <v>-22158.844630592394</v>
      </c>
      <c r="M3961" s="367">
        <v>944.00000000001728</v>
      </c>
      <c r="N3961" s="367">
        <v>944</v>
      </c>
      <c r="O3961" s="384">
        <v>-1282.9737240357883</v>
      </c>
      <c r="P3961" s="367">
        <v>13.688000000000001</v>
      </c>
      <c r="Q3961" s="367">
        <v>944</v>
      </c>
      <c r="R3961" s="384">
        <v>260.13824596598982</v>
      </c>
      <c r="S3961" s="367">
        <v>13.216000000000001</v>
      </c>
      <c r="T3961" s="367">
        <v>32551.724137930549</v>
      </c>
      <c r="U3961" s="384">
        <v>-39943.298496342679</v>
      </c>
      <c r="V3961" s="367">
        <v>943.99999999998602</v>
      </c>
      <c r="W3961" s="367">
        <v>1573333.3333333479</v>
      </c>
      <c r="X3961" s="384">
        <v>72930.177639439775</v>
      </c>
      <c r="Y3961" s="386">
        <v>944.00000000000875</v>
      </c>
      <c r="Z3961" s="367"/>
      <c r="AA3961" s="367"/>
      <c r="AB3961" s="367"/>
      <c r="AC3961" s="367"/>
      <c r="AD3961" s="367"/>
      <c r="AE3961" s="367"/>
      <c r="AF3961" s="367"/>
      <c r="AG3961" s="367"/>
      <c r="AH3961" s="367"/>
      <c r="AI3961" s="367"/>
      <c r="AJ3961" s="367"/>
      <c r="AK3961" s="367"/>
      <c r="AL3961" s="367"/>
      <c r="AM3961" s="367"/>
      <c r="AN3961" s="367"/>
      <c r="AO3961" s="367"/>
      <c r="AP3961" s="367"/>
      <c r="AQ3961" s="367"/>
      <c r="AR3961" s="367"/>
      <c r="AS3961" s="367"/>
      <c r="AT3961" s="367"/>
    </row>
    <row r="3962" spans="2:46" ht="13.8">
      <c r="B3962" s="26">
        <v>157.49999999999977</v>
      </c>
      <c r="C3962" s="363">
        <v>328.22068470366082</v>
      </c>
      <c r="D3962" s="367">
        <v>944.99999999999864</v>
      </c>
      <c r="E3962" s="367">
        <v>43953.488372093299</v>
      </c>
      <c r="F3962" s="367">
        <v>-126028.48308927959</v>
      </c>
      <c r="G3962" s="367">
        <v>945.00000000000591</v>
      </c>
      <c r="H3962" s="367">
        <v>236250</v>
      </c>
      <c r="I3962" s="384">
        <v>-1526620.1114812491</v>
      </c>
      <c r="J3962" s="367">
        <v>945</v>
      </c>
      <c r="K3962" s="367">
        <v>57272.72727272832</v>
      </c>
      <c r="L3962" s="384">
        <v>-22296.701566819876</v>
      </c>
      <c r="M3962" s="367">
        <v>945.00000000001739</v>
      </c>
      <c r="N3962" s="367">
        <v>945</v>
      </c>
      <c r="O3962" s="384">
        <v>-1286.1843721728542</v>
      </c>
      <c r="P3962" s="367">
        <v>13.702499999999999</v>
      </c>
      <c r="Q3962" s="367">
        <v>945</v>
      </c>
      <c r="R3962" s="384">
        <v>259.53995853120387</v>
      </c>
      <c r="S3962" s="367">
        <v>13.23</v>
      </c>
      <c r="T3962" s="367">
        <v>32586.206896551237</v>
      </c>
      <c r="U3962" s="384">
        <v>-40101.558828983398</v>
      </c>
      <c r="V3962" s="367">
        <v>944.9999999999859</v>
      </c>
      <c r="W3962" s="367">
        <v>1575000.0000000147</v>
      </c>
      <c r="X3962" s="384">
        <v>73003.122528305612</v>
      </c>
      <c r="Y3962" s="386">
        <v>945.00000000000875</v>
      </c>
      <c r="Z3962" s="367"/>
      <c r="AA3962" s="367"/>
      <c r="AB3962" s="367"/>
      <c r="AC3962" s="367"/>
      <c r="AD3962" s="367"/>
      <c r="AE3962" s="367"/>
      <c r="AF3962" s="367"/>
      <c r="AG3962" s="367"/>
      <c r="AH3962" s="367"/>
      <c r="AI3962" s="367"/>
      <c r="AJ3962" s="367"/>
      <c r="AK3962" s="367"/>
      <c r="AL3962" s="367"/>
      <c r="AM3962" s="367"/>
      <c r="AN3962" s="367"/>
      <c r="AO3962" s="367"/>
      <c r="AP3962" s="367"/>
      <c r="AQ3962" s="367"/>
      <c r="AR3962" s="367"/>
      <c r="AS3962" s="367"/>
      <c r="AT3962" s="367"/>
    </row>
    <row r="3963" spans="2:46" ht="13.8">
      <c r="B3963" s="26">
        <v>157.66666666666643</v>
      </c>
      <c r="C3963" s="363">
        <v>328.56729035972563</v>
      </c>
      <c r="D3963" s="367">
        <v>945.99999999999864</v>
      </c>
      <c r="E3963" s="367">
        <v>44000.000000000276</v>
      </c>
      <c r="F3963" s="367">
        <v>-126311.43706130277</v>
      </c>
      <c r="G3963" s="367">
        <v>946.00000000000591</v>
      </c>
      <c r="H3963" s="367">
        <v>236500</v>
      </c>
      <c r="I3963" s="384">
        <v>-1529996.6894678925</v>
      </c>
      <c r="J3963" s="367">
        <v>946</v>
      </c>
      <c r="K3963" s="367">
        <v>57333.333333334383</v>
      </c>
      <c r="L3963" s="384">
        <v>-22434.800584706314</v>
      </c>
      <c r="M3963" s="367">
        <v>946.00000000001739</v>
      </c>
      <c r="N3963" s="367">
        <v>946</v>
      </c>
      <c r="O3963" s="384">
        <v>-1289.3989389677033</v>
      </c>
      <c r="P3963" s="367">
        <v>13.717000000000001</v>
      </c>
      <c r="Q3963" s="367">
        <v>946</v>
      </c>
      <c r="R3963" s="384">
        <v>258.93982166232132</v>
      </c>
      <c r="S3963" s="367">
        <v>13.244</v>
      </c>
      <c r="T3963" s="367">
        <v>32620.689655171926</v>
      </c>
      <c r="U3963" s="384">
        <v>-40260.064553193304</v>
      </c>
      <c r="V3963" s="367">
        <v>945.9999999999859</v>
      </c>
      <c r="W3963" s="367">
        <v>1576666.6666666814</v>
      </c>
      <c r="X3963" s="384">
        <v>73076.058291975176</v>
      </c>
      <c r="Y3963" s="386">
        <v>946.00000000000887</v>
      </c>
      <c r="Z3963" s="367"/>
      <c r="AA3963" s="367"/>
      <c r="AB3963" s="367"/>
      <c r="AC3963" s="367"/>
      <c r="AD3963" s="367"/>
      <c r="AE3963" s="367"/>
      <c r="AF3963" s="367"/>
      <c r="AG3963" s="367"/>
      <c r="AH3963" s="367"/>
      <c r="AI3963" s="367"/>
      <c r="AJ3963" s="367"/>
      <c r="AK3963" s="367"/>
      <c r="AL3963" s="367"/>
      <c r="AM3963" s="367"/>
      <c r="AN3963" s="367"/>
      <c r="AO3963" s="367"/>
      <c r="AP3963" s="367"/>
      <c r="AQ3963" s="367"/>
      <c r="AR3963" s="367"/>
      <c r="AS3963" s="367"/>
      <c r="AT3963" s="367"/>
    </row>
    <row r="3964" spans="2:46" ht="13.8">
      <c r="B3964" s="26">
        <v>157.83333333333309</v>
      </c>
      <c r="C3964" s="363">
        <v>328.91389449820099</v>
      </c>
      <c r="D3964" s="367">
        <v>946.99999999999852</v>
      </c>
      <c r="E3964" s="367">
        <v>44046.511627907254</v>
      </c>
      <c r="F3964" s="367">
        <v>-126594.70729230663</v>
      </c>
      <c r="G3964" s="367">
        <v>947.00000000000591</v>
      </c>
      <c r="H3964" s="367">
        <v>236750</v>
      </c>
      <c r="I3964" s="384">
        <v>-1533376.990725084</v>
      </c>
      <c r="J3964" s="367">
        <v>947</v>
      </c>
      <c r="K3964" s="367">
        <v>57393.939393940447</v>
      </c>
      <c r="L3964" s="384">
        <v>-22573.141684251739</v>
      </c>
      <c r="M3964" s="367">
        <v>947.00000000001751</v>
      </c>
      <c r="N3964" s="367">
        <v>947</v>
      </c>
      <c r="O3964" s="384">
        <v>-1292.6174244203348</v>
      </c>
      <c r="P3964" s="367">
        <v>13.7315</v>
      </c>
      <c r="Q3964" s="367">
        <v>947</v>
      </c>
      <c r="R3964" s="384">
        <v>258.33783535934236</v>
      </c>
      <c r="S3964" s="367">
        <v>13.257999999999999</v>
      </c>
      <c r="T3964" s="367">
        <v>32655.172413792614</v>
      </c>
      <c r="U3964" s="384">
        <v>-40418.815668972391</v>
      </c>
      <c r="V3964" s="367">
        <v>946.9999999999859</v>
      </c>
      <c r="W3964" s="367">
        <v>1578333.3333333482</v>
      </c>
      <c r="X3964" s="384">
        <v>73148.984930448438</v>
      </c>
      <c r="Y3964" s="386">
        <v>947.00000000000887</v>
      </c>
      <c r="Z3964" s="367"/>
      <c r="AA3964" s="367"/>
      <c r="AB3964" s="367"/>
      <c r="AC3964" s="367"/>
      <c r="AD3964" s="367"/>
      <c r="AE3964" s="367"/>
      <c r="AF3964" s="367"/>
      <c r="AG3964" s="367"/>
      <c r="AH3964" s="367"/>
      <c r="AI3964" s="367"/>
      <c r="AJ3964" s="367"/>
      <c r="AK3964" s="367"/>
      <c r="AL3964" s="367"/>
      <c r="AM3964" s="367"/>
      <c r="AN3964" s="367"/>
      <c r="AO3964" s="367"/>
      <c r="AP3964" s="367"/>
      <c r="AQ3964" s="367"/>
      <c r="AR3964" s="367"/>
      <c r="AS3964" s="367"/>
      <c r="AT3964" s="367"/>
    </row>
    <row r="3965" spans="2:46" ht="13.8">
      <c r="B3965" s="26">
        <v>157.99999999999974</v>
      </c>
      <c r="C3965" s="363">
        <v>329.26049711908684</v>
      </c>
      <c r="D3965" s="367">
        <v>947.99999999999852</v>
      </c>
      <c r="E3965" s="367">
        <v>44093.023255814231</v>
      </c>
      <c r="F3965" s="367">
        <v>-126878.29378229116</v>
      </c>
      <c r="G3965" s="367">
        <v>948.00000000000591</v>
      </c>
      <c r="H3965" s="367">
        <v>237000</v>
      </c>
      <c r="I3965" s="384">
        <v>-1536761.0152528235</v>
      </c>
      <c r="J3965" s="367">
        <v>948</v>
      </c>
      <c r="K3965" s="367">
        <v>57454.545454546511</v>
      </c>
      <c r="L3965" s="384">
        <v>-22711.724865456119</v>
      </c>
      <c r="M3965" s="367">
        <v>948.00000000001751</v>
      </c>
      <c r="N3965" s="367">
        <v>948</v>
      </c>
      <c r="O3965" s="384">
        <v>-1295.8398285307485</v>
      </c>
      <c r="P3965" s="367">
        <v>13.745999999999999</v>
      </c>
      <c r="Q3965" s="367">
        <v>948</v>
      </c>
      <c r="R3965" s="384">
        <v>257.73399962226682</v>
      </c>
      <c r="S3965" s="367">
        <v>13.271999999999998</v>
      </c>
      <c r="T3965" s="367">
        <v>32689.655172413302</v>
      </c>
      <c r="U3965" s="384">
        <v>-40577.812176320636</v>
      </c>
      <c r="V3965" s="367">
        <v>947.99999999998579</v>
      </c>
      <c r="W3965" s="367">
        <v>1580000.0000000149</v>
      </c>
      <c r="X3965" s="384">
        <v>73221.902443725441</v>
      </c>
      <c r="Y3965" s="386">
        <v>948.00000000000898</v>
      </c>
      <c r="Z3965" s="367"/>
      <c r="AA3965" s="367"/>
      <c r="AB3965" s="367"/>
      <c r="AC3965" s="367"/>
      <c r="AD3965" s="367"/>
      <c r="AE3965" s="367"/>
      <c r="AF3965" s="367"/>
      <c r="AG3965" s="367"/>
      <c r="AH3965" s="367"/>
      <c r="AI3965" s="367"/>
      <c r="AJ3965" s="367"/>
      <c r="AK3965" s="367"/>
      <c r="AL3965" s="367"/>
      <c r="AM3965" s="367"/>
      <c r="AN3965" s="367"/>
      <c r="AO3965" s="367"/>
      <c r="AP3965" s="367"/>
      <c r="AQ3965" s="367"/>
      <c r="AR3965" s="367"/>
      <c r="AS3965" s="367"/>
      <c r="AT3965" s="367"/>
    </row>
    <row r="3966" spans="2:46" ht="13.8">
      <c r="B3966" s="26">
        <v>158.1666666666664</v>
      </c>
      <c r="C3966" s="363">
        <v>329.60709822238329</v>
      </c>
      <c r="D3966" s="367">
        <v>948.99999999999841</v>
      </c>
      <c r="E3966" s="367">
        <v>44139.534883721208</v>
      </c>
      <c r="F3966" s="367">
        <v>-127162.19653125636</v>
      </c>
      <c r="G3966" s="367">
        <v>949.00000000000591</v>
      </c>
      <c r="H3966" s="367">
        <v>237250</v>
      </c>
      <c r="I3966" s="384">
        <v>-1540148.7630511108</v>
      </c>
      <c r="J3966" s="367">
        <v>949</v>
      </c>
      <c r="K3966" s="367">
        <v>57515.151515152575</v>
      </c>
      <c r="L3966" s="384">
        <v>-22850.55012831949</v>
      </c>
      <c r="M3966" s="367">
        <v>949.00000000001762</v>
      </c>
      <c r="N3966" s="367">
        <v>949</v>
      </c>
      <c r="O3966" s="384">
        <v>-1299.0661512989457</v>
      </c>
      <c r="P3966" s="367">
        <v>13.7605</v>
      </c>
      <c r="Q3966" s="367">
        <v>949</v>
      </c>
      <c r="R3966" s="384">
        <v>257.12831445109475</v>
      </c>
      <c r="S3966" s="367">
        <v>13.286</v>
      </c>
      <c r="T3966" s="367">
        <v>32724.137931033991</v>
      </c>
      <c r="U3966" s="384">
        <v>-40737.054075238084</v>
      </c>
      <c r="V3966" s="367">
        <v>948.99999999998579</v>
      </c>
      <c r="W3966" s="367">
        <v>1581666.6666666816</v>
      </c>
      <c r="X3966" s="384">
        <v>73294.810831806142</v>
      </c>
      <c r="Y3966" s="386">
        <v>949.00000000000898</v>
      </c>
      <c r="Z3966" s="367"/>
      <c r="AA3966" s="367"/>
      <c r="AB3966" s="367"/>
      <c r="AC3966" s="367"/>
      <c r="AD3966" s="367"/>
      <c r="AE3966" s="367"/>
      <c r="AF3966" s="367"/>
      <c r="AG3966" s="367"/>
      <c r="AH3966" s="367"/>
      <c r="AI3966" s="367"/>
      <c r="AJ3966" s="367"/>
      <c r="AK3966" s="367"/>
      <c r="AL3966" s="367"/>
      <c r="AM3966" s="367"/>
      <c r="AN3966" s="367"/>
      <c r="AO3966" s="367"/>
      <c r="AP3966" s="367"/>
      <c r="AQ3966" s="367"/>
      <c r="AR3966" s="367"/>
      <c r="AS3966" s="367"/>
      <c r="AT3966" s="367"/>
    </row>
    <row r="3967" spans="2:46" ht="13.8">
      <c r="B3967" s="26">
        <v>158.33333333333306</v>
      </c>
      <c r="C3967" s="363">
        <v>329.95369780809028</v>
      </c>
      <c r="D3967" s="367">
        <v>949.99999999999841</v>
      </c>
      <c r="E3967" s="367">
        <v>44186.046511628185</v>
      </c>
      <c r="F3967" s="367">
        <v>-127446.41553920225</v>
      </c>
      <c r="G3967" s="367">
        <v>950.00000000000603</v>
      </c>
      <c r="H3967" s="367">
        <v>237500</v>
      </c>
      <c r="I3967" s="384">
        <v>-1543540.2341199459</v>
      </c>
      <c r="J3967" s="367">
        <v>950</v>
      </c>
      <c r="K3967" s="367">
        <v>57575.757575758638</v>
      </c>
      <c r="L3967" s="384">
        <v>-22989.617472841815</v>
      </c>
      <c r="M3967" s="367">
        <v>950.00000000001762</v>
      </c>
      <c r="N3967" s="367">
        <v>950</v>
      </c>
      <c r="O3967" s="384">
        <v>-1302.2963927249252</v>
      </c>
      <c r="P3967" s="367">
        <v>13.775</v>
      </c>
      <c r="Q3967" s="367">
        <v>950</v>
      </c>
      <c r="R3967" s="384">
        <v>256.52077984582627</v>
      </c>
      <c r="S3967" s="367">
        <v>13.299999999999999</v>
      </c>
      <c r="T3967" s="367">
        <v>32758.620689654679</v>
      </c>
      <c r="U3967" s="384">
        <v>-40896.541365724705</v>
      </c>
      <c r="V3967" s="367">
        <v>949.99999999998579</v>
      </c>
      <c r="W3967" s="367">
        <v>1583333.3333333484</v>
      </c>
      <c r="X3967" s="384">
        <v>73367.71009469057</v>
      </c>
      <c r="Y3967" s="386">
        <v>950.00000000000898</v>
      </c>
      <c r="Z3967" s="367"/>
      <c r="AA3967" s="367"/>
      <c r="AB3967" s="367"/>
      <c r="AC3967" s="367"/>
      <c r="AD3967" s="367"/>
      <c r="AE3967" s="367"/>
      <c r="AF3967" s="367"/>
      <c r="AG3967" s="367"/>
      <c r="AH3967" s="367"/>
      <c r="AI3967" s="367"/>
      <c r="AJ3967" s="367"/>
      <c r="AK3967" s="367"/>
      <c r="AL3967" s="367"/>
      <c r="AM3967" s="367"/>
      <c r="AN3967" s="367"/>
      <c r="AO3967" s="367"/>
      <c r="AP3967" s="367"/>
      <c r="AQ3967" s="367"/>
      <c r="AR3967" s="367"/>
      <c r="AS3967" s="367"/>
      <c r="AT3967" s="367"/>
    </row>
    <row r="3968" spans="2:46" ht="13.8">
      <c r="B3968" s="26">
        <v>158.49999999999972</v>
      </c>
      <c r="C3968" s="363">
        <v>330.30029587620777</v>
      </c>
      <c r="D3968" s="367">
        <v>950.99999999999829</v>
      </c>
      <c r="E3968" s="367">
        <v>44232.558139535162</v>
      </c>
      <c r="F3968" s="367">
        <v>-127730.95080612876</v>
      </c>
      <c r="G3968" s="367">
        <v>951.00000000000603</v>
      </c>
      <c r="H3968" s="367">
        <v>237750</v>
      </c>
      <c r="I3968" s="384">
        <v>-1546935.4284593295</v>
      </c>
      <c r="J3968" s="367">
        <v>951</v>
      </c>
      <c r="K3968" s="367">
        <v>57636.363636364702</v>
      </c>
      <c r="L3968" s="384">
        <v>-23128.926899023121</v>
      </c>
      <c r="M3968" s="367">
        <v>951.00000000001762</v>
      </c>
      <c r="N3968" s="367">
        <v>951</v>
      </c>
      <c r="O3968" s="384">
        <v>-1305.5305528086872</v>
      </c>
      <c r="P3968" s="367">
        <v>13.7895</v>
      </c>
      <c r="Q3968" s="367">
        <v>951</v>
      </c>
      <c r="R3968" s="384">
        <v>255.9113958064612</v>
      </c>
      <c r="S3968" s="367">
        <v>13.314</v>
      </c>
      <c r="T3968" s="367">
        <v>32793.103448275368</v>
      </c>
      <c r="U3968" s="384">
        <v>-41056.274047780498</v>
      </c>
      <c r="V3968" s="367">
        <v>950.99999999998568</v>
      </c>
      <c r="W3968" s="367">
        <v>1585000.0000000151</v>
      </c>
      <c r="X3968" s="384">
        <v>73440.600232378725</v>
      </c>
      <c r="Y3968" s="386">
        <v>951.00000000000909</v>
      </c>
      <c r="Z3968" s="367"/>
      <c r="AA3968" s="367"/>
      <c r="AB3968" s="367"/>
      <c r="AC3968" s="367"/>
      <c r="AD3968" s="367"/>
      <c r="AE3968" s="367"/>
      <c r="AF3968" s="367"/>
      <c r="AG3968" s="367"/>
      <c r="AH3968" s="367"/>
      <c r="AI3968" s="367"/>
      <c r="AJ3968" s="367"/>
      <c r="AK3968" s="367"/>
      <c r="AL3968" s="367"/>
      <c r="AM3968" s="367"/>
      <c r="AN3968" s="367"/>
      <c r="AO3968" s="367"/>
      <c r="AP3968" s="367"/>
      <c r="AQ3968" s="367"/>
      <c r="AR3968" s="367"/>
      <c r="AS3968" s="367"/>
      <c r="AT3968" s="367"/>
    </row>
    <row r="3969" spans="2:46" ht="13.8">
      <c r="B3969" s="26">
        <v>158.66666666666637</v>
      </c>
      <c r="C3969" s="363">
        <v>330.6468924267358</v>
      </c>
      <c r="D3969" s="367">
        <v>951.99999999999829</v>
      </c>
      <c r="E3969" s="367">
        <v>44279.069767442139</v>
      </c>
      <c r="F3969" s="367">
        <v>-128015.80233203595</v>
      </c>
      <c r="G3969" s="367">
        <v>952.00000000000603</v>
      </c>
      <c r="H3969" s="367">
        <v>238000</v>
      </c>
      <c r="I3969" s="384">
        <v>-1550334.346069261</v>
      </c>
      <c r="J3969" s="367">
        <v>952</v>
      </c>
      <c r="K3969" s="367">
        <v>57696.969696970766</v>
      </c>
      <c r="L3969" s="384">
        <v>-23268.478406863407</v>
      </c>
      <c r="M3969" s="367">
        <v>952.00000000001774</v>
      </c>
      <c r="N3969" s="367">
        <v>952</v>
      </c>
      <c r="O3969" s="384">
        <v>-1308.7686315502317</v>
      </c>
      <c r="P3969" s="367">
        <v>13.804</v>
      </c>
      <c r="Q3969" s="367">
        <v>952</v>
      </c>
      <c r="R3969" s="384">
        <v>255.30016233299972</v>
      </c>
      <c r="S3969" s="367">
        <v>13.327999999999999</v>
      </c>
      <c r="T3969" s="367">
        <v>32827.586206896056</v>
      </c>
      <c r="U3969" s="384">
        <v>-41216.25212140548</v>
      </c>
      <c r="V3969" s="367">
        <v>951.99999999998568</v>
      </c>
      <c r="W3969" s="367">
        <v>1586666.6666666819</v>
      </c>
      <c r="X3969" s="384">
        <v>73513.481244870578</v>
      </c>
      <c r="Y3969" s="386">
        <v>952.00000000000909</v>
      </c>
      <c r="Z3969" s="367"/>
      <c r="AA3969" s="367"/>
      <c r="AB3969" s="367"/>
      <c r="AC3969" s="367"/>
      <c r="AD3969" s="367"/>
      <c r="AE3969" s="367"/>
      <c r="AF3969" s="367"/>
      <c r="AG3969" s="367"/>
      <c r="AH3969" s="367"/>
      <c r="AI3969" s="367"/>
      <c r="AJ3969" s="367"/>
      <c r="AK3969" s="367"/>
      <c r="AL3969" s="367"/>
      <c r="AM3969" s="367"/>
      <c r="AN3969" s="367"/>
      <c r="AO3969" s="367"/>
      <c r="AP3969" s="367"/>
      <c r="AQ3969" s="367"/>
      <c r="AR3969" s="367"/>
      <c r="AS3969" s="367"/>
      <c r="AT3969" s="367"/>
    </row>
    <row r="3970" spans="2:46" ht="13.8">
      <c r="B3970" s="26">
        <v>158.83333333333303</v>
      </c>
      <c r="C3970" s="363">
        <v>330.99348745967444</v>
      </c>
      <c r="D3970" s="367">
        <v>952.99999999999818</v>
      </c>
      <c r="E3970" s="367">
        <v>44325.581395349116</v>
      </c>
      <c r="F3970" s="367">
        <v>-128300.97011692381</v>
      </c>
      <c r="G3970" s="367">
        <v>953.00000000000603</v>
      </c>
      <c r="H3970" s="367">
        <v>238250</v>
      </c>
      <c r="I3970" s="384">
        <v>-1553736.9869497404</v>
      </c>
      <c r="J3970" s="367">
        <v>953</v>
      </c>
      <c r="K3970" s="367">
        <v>57757.575757576829</v>
      </c>
      <c r="L3970" s="384">
        <v>-23408.271996362651</v>
      </c>
      <c r="M3970" s="367">
        <v>953.00000000001774</v>
      </c>
      <c r="N3970" s="367">
        <v>953</v>
      </c>
      <c r="O3970" s="384">
        <v>-1312.0106289495586</v>
      </c>
      <c r="P3970" s="367">
        <v>13.8185</v>
      </c>
      <c r="Q3970" s="367">
        <v>953</v>
      </c>
      <c r="R3970" s="384">
        <v>254.68707942544162</v>
      </c>
      <c r="S3970" s="367">
        <v>13.342000000000001</v>
      </c>
      <c r="T3970" s="367">
        <v>32862.068965516744</v>
      </c>
      <c r="U3970" s="384">
        <v>-41376.475586599641</v>
      </c>
      <c r="V3970" s="367">
        <v>952.99999999998568</v>
      </c>
      <c r="W3970" s="367">
        <v>1588333.3333333486</v>
      </c>
      <c r="X3970" s="384">
        <v>73586.353132166143</v>
      </c>
      <c r="Y3970" s="386">
        <v>953.00000000000921</v>
      </c>
      <c r="Z3970" s="367"/>
      <c r="AA3970" s="367"/>
      <c r="AB3970" s="367"/>
      <c r="AC3970" s="367"/>
      <c r="AD3970" s="367"/>
      <c r="AE3970" s="367"/>
      <c r="AF3970" s="367"/>
      <c r="AG3970" s="367"/>
      <c r="AH3970" s="367"/>
      <c r="AI3970" s="367"/>
      <c r="AJ3970" s="367"/>
      <c r="AK3970" s="367"/>
      <c r="AL3970" s="367"/>
      <c r="AM3970" s="367"/>
      <c r="AN3970" s="367"/>
      <c r="AO3970" s="367"/>
      <c r="AP3970" s="367"/>
      <c r="AQ3970" s="367"/>
      <c r="AR3970" s="367"/>
      <c r="AS3970" s="367"/>
      <c r="AT3970" s="367"/>
    </row>
    <row r="3971" spans="2:46" ht="13.8">
      <c r="B3971" s="26">
        <v>158.99999999999969</v>
      </c>
      <c r="C3971" s="363">
        <v>331.34008097502362</v>
      </c>
      <c r="D3971" s="367">
        <v>953.99999999999818</v>
      </c>
      <c r="E3971" s="367">
        <v>44372.093023256093</v>
      </c>
      <c r="F3971" s="367">
        <v>-128586.45416079233</v>
      </c>
      <c r="G3971" s="367">
        <v>954.00000000000603</v>
      </c>
      <c r="H3971" s="367">
        <v>238500</v>
      </c>
      <c r="I3971" s="384">
        <v>-1557143.3511007675</v>
      </c>
      <c r="J3971" s="367">
        <v>954</v>
      </c>
      <c r="K3971" s="367">
        <v>57818.181818182893</v>
      </c>
      <c r="L3971" s="384">
        <v>-23548.307667520883</v>
      </c>
      <c r="M3971" s="367">
        <v>954.00000000001785</v>
      </c>
      <c r="N3971" s="367">
        <v>954</v>
      </c>
      <c r="O3971" s="384">
        <v>-1315.2565450066686</v>
      </c>
      <c r="P3971" s="367">
        <v>13.833</v>
      </c>
      <c r="Q3971" s="367">
        <v>954</v>
      </c>
      <c r="R3971" s="384">
        <v>254.07214708378706</v>
      </c>
      <c r="S3971" s="367">
        <v>13.356</v>
      </c>
      <c r="T3971" s="367">
        <v>32896.551724137433</v>
      </c>
      <c r="U3971" s="384">
        <v>-41536.944443362961</v>
      </c>
      <c r="V3971" s="367">
        <v>953.99999999998556</v>
      </c>
      <c r="W3971" s="367">
        <v>1590000.0000000154</v>
      </c>
      <c r="X3971" s="384">
        <v>73659.215894265421</v>
      </c>
      <c r="Y3971" s="386">
        <v>954.00000000000921</v>
      </c>
      <c r="Z3971" s="367"/>
      <c r="AA3971" s="367"/>
      <c r="AB3971" s="367"/>
      <c r="AC3971" s="367"/>
      <c r="AD3971" s="367"/>
      <c r="AE3971" s="367"/>
      <c r="AF3971" s="367"/>
      <c r="AG3971" s="367"/>
      <c r="AH3971" s="367"/>
      <c r="AI3971" s="367"/>
      <c r="AJ3971" s="367"/>
      <c r="AK3971" s="367"/>
      <c r="AL3971" s="367"/>
      <c r="AM3971" s="367"/>
      <c r="AN3971" s="367"/>
      <c r="AO3971" s="367"/>
      <c r="AP3971" s="367"/>
      <c r="AQ3971" s="367"/>
      <c r="AR3971" s="367"/>
      <c r="AS3971" s="367"/>
      <c r="AT3971" s="367"/>
    </row>
    <row r="3972" spans="2:46" ht="13.8">
      <c r="B3972" s="26">
        <v>159.16666666666634</v>
      </c>
      <c r="C3972" s="363">
        <v>331.6866729727833</v>
      </c>
      <c r="D3972" s="367">
        <v>954.99999999999807</v>
      </c>
      <c r="E3972" s="367">
        <v>44418.60465116307</v>
      </c>
      <c r="F3972" s="367">
        <v>-128872.25446364153</v>
      </c>
      <c r="G3972" s="367">
        <v>955.00000000000603</v>
      </c>
      <c r="H3972" s="367">
        <v>238750</v>
      </c>
      <c r="I3972" s="384">
        <v>-1560553.4385223433</v>
      </c>
      <c r="J3972" s="367">
        <v>955</v>
      </c>
      <c r="K3972" s="367">
        <v>57878.787878788957</v>
      </c>
      <c r="L3972" s="384">
        <v>-23688.585420338073</v>
      </c>
      <c r="M3972" s="367">
        <v>955.00000000001785</v>
      </c>
      <c r="N3972" s="367">
        <v>955</v>
      </c>
      <c r="O3972" s="384">
        <v>-1318.506379721561</v>
      </c>
      <c r="P3972" s="367">
        <v>13.8475</v>
      </c>
      <c r="Q3972" s="367">
        <v>955</v>
      </c>
      <c r="R3972" s="384">
        <v>253.45536530803611</v>
      </c>
      <c r="S3972" s="367">
        <v>13.37</v>
      </c>
      <c r="T3972" s="367">
        <v>32931.034482758121</v>
      </c>
      <c r="U3972" s="384">
        <v>-41697.658691695477</v>
      </c>
      <c r="V3972" s="367">
        <v>954.99999999998556</v>
      </c>
      <c r="W3972" s="367">
        <v>1591666.6666666821</v>
      </c>
      <c r="X3972" s="384">
        <v>73732.069531168425</v>
      </c>
      <c r="Y3972" s="386">
        <v>955.00000000000921</v>
      </c>
      <c r="Z3972" s="367"/>
      <c r="AA3972" s="367"/>
      <c r="AB3972" s="367"/>
      <c r="AC3972" s="367"/>
      <c r="AD3972" s="367"/>
      <c r="AE3972" s="367"/>
      <c r="AF3972" s="367"/>
      <c r="AG3972" s="367"/>
      <c r="AH3972" s="367"/>
      <c r="AI3972" s="367"/>
      <c r="AJ3972" s="367"/>
      <c r="AK3972" s="367"/>
      <c r="AL3972" s="367"/>
      <c r="AM3972" s="367"/>
      <c r="AN3972" s="367"/>
      <c r="AO3972" s="367"/>
      <c r="AP3972" s="367"/>
      <c r="AQ3972" s="367"/>
      <c r="AR3972" s="367"/>
      <c r="AS3972" s="367"/>
      <c r="AT3972" s="367"/>
    </row>
    <row r="3973" spans="2:46" ht="13.8">
      <c r="B3973" s="26">
        <v>159.333333333333</v>
      </c>
      <c r="C3973" s="363">
        <v>332.03326345295352</v>
      </c>
      <c r="D3973" s="367">
        <v>955.99999999999807</v>
      </c>
      <c r="E3973" s="367">
        <v>44465.116279070047</v>
      </c>
      <c r="F3973" s="367">
        <v>-129158.37102547137</v>
      </c>
      <c r="G3973" s="367">
        <v>956.00000000000603</v>
      </c>
      <c r="H3973" s="367">
        <v>239000</v>
      </c>
      <c r="I3973" s="384">
        <v>-1563967.2492144662</v>
      </c>
      <c r="J3973" s="367">
        <v>956</v>
      </c>
      <c r="K3973" s="367">
        <v>57939.39393939502</v>
      </c>
      <c r="L3973" s="384">
        <v>-23829.105254814254</v>
      </c>
      <c r="M3973" s="367">
        <v>956.00000000001796</v>
      </c>
      <c r="N3973" s="367">
        <v>956</v>
      </c>
      <c r="O3973" s="384">
        <v>-1321.7601330942359</v>
      </c>
      <c r="P3973" s="367">
        <v>13.862</v>
      </c>
      <c r="Q3973" s="367">
        <v>956</v>
      </c>
      <c r="R3973" s="384">
        <v>252.83673409818849</v>
      </c>
      <c r="S3973" s="367">
        <v>13.384</v>
      </c>
      <c r="T3973" s="367">
        <v>32965.51724137881</v>
      </c>
      <c r="U3973" s="384">
        <v>-41858.618331597172</v>
      </c>
      <c r="V3973" s="367">
        <v>955.99999999998556</v>
      </c>
      <c r="W3973" s="367">
        <v>1593333.3333333489</v>
      </c>
      <c r="X3973" s="384">
        <v>73804.914042875171</v>
      </c>
      <c r="Y3973" s="386">
        <v>956.00000000000932</v>
      </c>
      <c r="Z3973" s="367"/>
      <c r="AA3973" s="367"/>
      <c r="AB3973" s="367"/>
      <c r="AC3973" s="367"/>
      <c r="AD3973" s="367"/>
      <c r="AE3973" s="367"/>
      <c r="AF3973" s="367"/>
      <c r="AG3973" s="367"/>
      <c r="AH3973" s="367"/>
      <c r="AI3973" s="367"/>
      <c r="AJ3973" s="367"/>
      <c r="AK3973" s="367"/>
      <c r="AL3973" s="367"/>
      <c r="AM3973" s="367"/>
      <c r="AN3973" s="367"/>
      <c r="AO3973" s="367"/>
      <c r="AP3973" s="367"/>
      <c r="AQ3973" s="367"/>
      <c r="AR3973" s="367"/>
      <c r="AS3973" s="367"/>
      <c r="AT3973" s="367"/>
    </row>
    <row r="3974" spans="2:46" ht="13.8">
      <c r="B3974" s="26">
        <v>159.49999999999966</v>
      </c>
      <c r="C3974" s="363">
        <v>332.37985241553429</v>
      </c>
      <c r="D3974" s="367">
        <v>956.99999999999795</v>
      </c>
      <c r="E3974" s="367">
        <v>44511.627906977024</v>
      </c>
      <c r="F3974" s="367">
        <v>-129444.80384628188</v>
      </c>
      <c r="G3974" s="367">
        <v>957.00000000000603</v>
      </c>
      <c r="H3974" s="367">
        <v>239250</v>
      </c>
      <c r="I3974" s="384">
        <v>-1567384.7831771378</v>
      </c>
      <c r="J3974" s="367">
        <v>957</v>
      </c>
      <c r="K3974" s="367">
        <v>58000.000000001084</v>
      </c>
      <c r="L3974" s="384">
        <v>-23969.86717094939</v>
      </c>
      <c r="M3974" s="367">
        <v>957.00000000001796</v>
      </c>
      <c r="N3974" s="367">
        <v>957</v>
      </c>
      <c r="O3974" s="384">
        <v>-1325.0178051246933</v>
      </c>
      <c r="P3974" s="367">
        <v>13.8765</v>
      </c>
      <c r="Q3974" s="367">
        <v>957</v>
      </c>
      <c r="R3974" s="384">
        <v>252.21625345424451</v>
      </c>
      <c r="S3974" s="367">
        <v>13.398</v>
      </c>
      <c r="T3974" s="367">
        <v>32999.999999999498</v>
      </c>
      <c r="U3974" s="384">
        <v>-42019.823363068026</v>
      </c>
      <c r="V3974" s="367">
        <v>956.99999999998545</v>
      </c>
      <c r="W3974" s="367">
        <v>1595000.0000000156</v>
      </c>
      <c r="X3974" s="384">
        <v>73877.7494293856</v>
      </c>
      <c r="Y3974" s="386">
        <v>957.00000000000932</v>
      </c>
      <c r="Z3974" s="367"/>
      <c r="AA3974" s="367"/>
      <c r="AB3974" s="367"/>
      <c r="AC3974" s="367"/>
      <c r="AD3974" s="367"/>
      <c r="AE3974" s="367"/>
      <c r="AF3974" s="367"/>
      <c r="AG3974" s="367"/>
      <c r="AH3974" s="367"/>
      <c r="AI3974" s="367"/>
      <c r="AJ3974" s="367"/>
      <c r="AK3974" s="367"/>
      <c r="AL3974" s="367"/>
      <c r="AM3974" s="367"/>
      <c r="AN3974" s="367"/>
      <c r="AO3974" s="367"/>
      <c r="AP3974" s="367"/>
      <c r="AQ3974" s="367"/>
      <c r="AR3974" s="367"/>
      <c r="AS3974" s="367"/>
      <c r="AT3974" s="367"/>
    </row>
    <row r="3975" spans="2:46" ht="13.8">
      <c r="B3975" s="26">
        <v>159.66666666666632</v>
      </c>
      <c r="C3975" s="363">
        <v>332.72643986052566</v>
      </c>
      <c r="D3975" s="367">
        <v>957.99999999999795</v>
      </c>
      <c r="E3975" s="367">
        <v>44558.139534884001</v>
      </c>
      <c r="F3975" s="367">
        <v>-129731.55292607305</v>
      </c>
      <c r="G3975" s="367">
        <v>958.00000000000603</v>
      </c>
      <c r="H3975" s="367">
        <v>239500</v>
      </c>
      <c r="I3975" s="384">
        <v>-1570806.0404103571</v>
      </c>
      <c r="J3975" s="367">
        <v>958</v>
      </c>
      <c r="K3975" s="367">
        <v>58060.606060607148</v>
      </c>
      <c r="L3975" s="384">
        <v>-24110.871168743513</v>
      </c>
      <c r="M3975" s="367">
        <v>958.00000000001808</v>
      </c>
      <c r="N3975" s="367">
        <v>958</v>
      </c>
      <c r="O3975" s="384">
        <v>-1328.2793958129334</v>
      </c>
      <c r="P3975" s="367">
        <v>13.891</v>
      </c>
      <c r="Q3975" s="367">
        <v>958</v>
      </c>
      <c r="R3975" s="384">
        <v>251.59392337620389</v>
      </c>
      <c r="S3975" s="367">
        <v>13.412000000000001</v>
      </c>
      <c r="T3975" s="367">
        <v>33034.482758620186</v>
      </c>
      <c r="U3975" s="384">
        <v>-42181.273786108082</v>
      </c>
      <c r="V3975" s="367">
        <v>957.99999999998545</v>
      </c>
      <c r="W3975" s="367">
        <v>1596666.6666666823</v>
      </c>
      <c r="X3975" s="384">
        <v>73950.57569069977</v>
      </c>
      <c r="Y3975" s="386">
        <v>958.00000000000944</v>
      </c>
      <c r="Z3975" s="367"/>
      <c r="AA3975" s="367"/>
      <c r="AB3975" s="367"/>
      <c r="AC3975" s="367"/>
      <c r="AD3975" s="367"/>
      <c r="AE3975" s="367"/>
      <c r="AF3975" s="367"/>
      <c r="AG3975" s="367"/>
      <c r="AH3975" s="367"/>
      <c r="AI3975" s="367"/>
      <c r="AJ3975" s="367"/>
      <c r="AK3975" s="367"/>
      <c r="AL3975" s="367"/>
      <c r="AM3975" s="367"/>
      <c r="AN3975" s="367"/>
      <c r="AO3975" s="367"/>
      <c r="AP3975" s="367"/>
      <c r="AQ3975" s="367"/>
      <c r="AR3975" s="367"/>
      <c r="AS3975" s="367"/>
      <c r="AT3975" s="367"/>
    </row>
    <row r="3976" spans="2:46" ht="13.8">
      <c r="B3976" s="26">
        <v>159.83333333333297</v>
      </c>
      <c r="C3976" s="363">
        <v>333.07302578792758</v>
      </c>
      <c r="D3976" s="367">
        <v>958.99999999999784</v>
      </c>
      <c r="E3976" s="367">
        <v>44604.651162790979</v>
      </c>
      <c r="F3976" s="367">
        <v>-130018.61826484489</v>
      </c>
      <c r="G3976" s="367">
        <v>959.00000000000603</v>
      </c>
      <c r="H3976" s="367">
        <v>239750</v>
      </c>
      <c r="I3976" s="384">
        <v>-1574231.0209141243</v>
      </c>
      <c r="J3976" s="367">
        <v>959</v>
      </c>
      <c r="K3976" s="367">
        <v>58121.212121213212</v>
      </c>
      <c r="L3976" s="384">
        <v>-24252.117248196591</v>
      </c>
      <c r="M3976" s="367">
        <v>959.00000000001808</v>
      </c>
      <c r="N3976" s="367">
        <v>959</v>
      </c>
      <c r="O3976" s="384">
        <v>-1331.5449051589562</v>
      </c>
      <c r="P3976" s="367">
        <v>13.9055</v>
      </c>
      <c r="Q3976" s="367">
        <v>959</v>
      </c>
      <c r="R3976" s="384">
        <v>250.96974386406688</v>
      </c>
      <c r="S3976" s="367">
        <v>13.426</v>
      </c>
      <c r="T3976" s="367">
        <v>33068.965517240875</v>
      </c>
      <c r="U3976" s="384">
        <v>-42342.969600717312</v>
      </c>
      <c r="V3976" s="367">
        <v>958.99999999998545</v>
      </c>
      <c r="W3976" s="367">
        <v>1598333.3333333491</v>
      </c>
      <c r="X3976" s="384">
        <v>74023.392826817639</v>
      </c>
      <c r="Y3976" s="386">
        <v>959.00000000000944</v>
      </c>
      <c r="Z3976" s="367"/>
      <c r="AA3976" s="367"/>
      <c r="AB3976" s="367"/>
      <c r="AC3976" s="367"/>
      <c r="AD3976" s="367"/>
      <c r="AE3976" s="367"/>
      <c r="AF3976" s="367"/>
      <c r="AG3976" s="367"/>
      <c r="AH3976" s="367"/>
      <c r="AI3976" s="367"/>
      <c r="AJ3976" s="367"/>
      <c r="AK3976" s="367"/>
      <c r="AL3976" s="367"/>
      <c r="AM3976" s="367"/>
      <c r="AN3976" s="367"/>
      <c r="AO3976" s="367"/>
      <c r="AP3976" s="367"/>
      <c r="AQ3976" s="367"/>
      <c r="AR3976" s="367"/>
      <c r="AS3976" s="367"/>
      <c r="AT3976" s="367"/>
    </row>
    <row r="3977" spans="2:46" ht="13.8">
      <c r="B3977" s="26">
        <v>159.99999999999963</v>
      </c>
      <c r="C3977" s="363">
        <v>333.41961019773993</v>
      </c>
      <c r="D3977" s="367">
        <v>959.99999999999784</v>
      </c>
      <c r="E3977" s="367">
        <v>44651.162790697956</v>
      </c>
      <c r="F3977" s="367">
        <v>-130305.99986259743</v>
      </c>
      <c r="G3977" s="367">
        <v>960.00000000000603</v>
      </c>
      <c r="H3977" s="367">
        <v>240000</v>
      </c>
      <c r="I3977" s="384">
        <v>-1577659.7246884399</v>
      </c>
      <c r="J3977" s="367">
        <v>960</v>
      </c>
      <c r="K3977" s="367">
        <v>58181.818181819275</v>
      </c>
      <c r="L3977" s="384">
        <v>-24393.605409308646</v>
      </c>
      <c r="M3977" s="367">
        <v>960.00000000001808</v>
      </c>
      <c r="N3977" s="367">
        <v>960</v>
      </c>
      <c r="O3977" s="384">
        <v>-1334.8143331627616</v>
      </c>
      <c r="P3977" s="367">
        <v>13.92</v>
      </c>
      <c r="Q3977" s="367">
        <v>960</v>
      </c>
      <c r="R3977" s="384">
        <v>250.34371491783327</v>
      </c>
      <c r="S3977" s="367">
        <v>13.440000000000001</v>
      </c>
      <c r="T3977" s="367">
        <v>33103.448275861563</v>
      </c>
      <c r="U3977" s="384">
        <v>-42504.910806895714</v>
      </c>
      <c r="V3977" s="367">
        <v>959.99999999998533</v>
      </c>
      <c r="W3977" s="367">
        <v>1600000.0000000158</v>
      </c>
      <c r="X3977" s="384">
        <v>74096.200837739234</v>
      </c>
      <c r="Y3977" s="386">
        <v>960.00000000000944</v>
      </c>
      <c r="Z3977" s="367"/>
      <c r="AA3977" s="367"/>
      <c r="AB3977" s="367"/>
      <c r="AC3977" s="367"/>
      <c r="AD3977" s="367"/>
      <c r="AE3977" s="367"/>
      <c r="AF3977" s="367"/>
      <c r="AG3977" s="367"/>
      <c r="AH3977" s="367"/>
      <c r="AI3977" s="367"/>
      <c r="AJ3977" s="367"/>
      <c r="AK3977" s="367"/>
      <c r="AL3977" s="367"/>
      <c r="AM3977" s="367"/>
      <c r="AN3977" s="367"/>
      <c r="AO3977" s="367"/>
      <c r="AP3977" s="367"/>
      <c r="AQ3977" s="367"/>
      <c r="AR3977" s="367"/>
      <c r="AS3977" s="367"/>
      <c r="AT3977" s="367"/>
    </row>
    <row r="3978" spans="2:46" ht="13.8">
      <c r="B3978" s="26">
        <v>160.16666666666629</v>
      </c>
      <c r="C3978" s="363">
        <v>333.76619308996294</v>
      </c>
      <c r="D3978" s="367">
        <v>960.99999999999773</v>
      </c>
      <c r="E3978" s="367">
        <v>44697.674418604933</v>
      </c>
      <c r="F3978" s="367">
        <v>-130593.69771933061</v>
      </c>
      <c r="G3978" s="367">
        <v>961.00000000000603</v>
      </c>
      <c r="H3978" s="367">
        <v>240250</v>
      </c>
      <c r="I3978" s="384">
        <v>-1581092.1517333032</v>
      </c>
      <c r="J3978" s="367">
        <v>961</v>
      </c>
      <c r="K3978" s="367">
        <v>58242.424242425339</v>
      </c>
      <c r="L3978" s="384">
        <v>-24535.335652079688</v>
      </c>
      <c r="M3978" s="367">
        <v>961.00000000001819</v>
      </c>
      <c r="N3978" s="367">
        <v>961</v>
      </c>
      <c r="O3978" s="384">
        <v>-1338.0876798243496</v>
      </c>
      <c r="P3978" s="367">
        <v>13.9345</v>
      </c>
      <c r="Q3978" s="367">
        <v>961</v>
      </c>
      <c r="R3978" s="384">
        <v>249.71583653750335</v>
      </c>
      <c r="S3978" s="367">
        <v>13.453999999999999</v>
      </c>
      <c r="T3978" s="367">
        <v>33137.931034482252</v>
      </c>
      <c r="U3978" s="384">
        <v>-42667.097404643304</v>
      </c>
      <c r="V3978" s="367">
        <v>960.99999999998533</v>
      </c>
      <c r="W3978" s="367">
        <v>1601666.6666666826</v>
      </c>
      <c r="X3978" s="384">
        <v>74168.999723464556</v>
      </c>
      <c r="Y3978" s="386">
        <v>961.00000000000955</v>
      </c>
      <c r="Z3978" s="367"/>
      <c r="AA3978" s="367"/>
      <c r="AB3978" s="367"/>
      <c r="AC3978" s="367"/>
      <c r="AD3978" s="367"/>
      <c r="AE3978" s="367"/>
      <c r="AF3978" s="367"/>
      <c r="AG3978" s="367"/>
      <c r="AH3978" s="367"/>
      <c r="AI3978" s="367"/>
      <c r="AJ3978" s="367"/>
      <c r="AK3978" s="367"/>
      <c r="AL3978" s="367"/>
      <c r="AM3978" s="367"/>
      <c r="AN3978" s="367"/>
      <c r="AO3978" s="367"/>
      <c r="AP3978" s="367"/>
      <c r="AQ3978" s="367"/>
      <c r="AR3978" s="367"/>
      <c r="AS3978" s="367"/>
      <c r="AT3978" s="367"/>
    </row>
    <row r="3979" spans="2:46" ht="13.8">
      <c r="B3979" s="26">
        <v>160.33333333333294</v>
      </c>
      <c r="C3979" s="363">
        <v>334.11277446459638</v>
      </c>
      <c r="D3979" s="367">
        <v>961.99999999999761</v>
      </c>
      <c r="E3979" s="367">
        <v>44744.18604651191</v>
      </c>
      <c r="F3979" s="367">
        <v>-130881.71183504444</v>
      </c>
      <c r="G3979" s="367">
        <v>962.00000000000603</v>
      </c>
      <c r="H3979" s="367">
        <v>240500</v>
      </c>
      <c r="I3979" s="384">
        <v>-1584528.3020487146</v>
      </c>
      <c r="J3979" s="367">
        <v>962</v>
      </c>
      <c r="K3979" s="367">
        <v>58303.030303031403</v>
      </c>
      <c r="L3979" s="384">
        <v>-24677.307976509688</v>
      </c>
      <c r="M3979" s="367">
        <v>962.00000000001819</v>
      </c>
      <c r="N3979" s="367">
        <v>962</v>
      </c>
      <c r="O3979" s="384">
        <v>-1341.3649451437204</v>
      </c>
      <c r="P3979" s="367">
        <v>13.949</v>
      </c>
      <c r="Q3979" s="367">
        <v>962</v>
      </c>
      <c r="R3979" s="384">
        <v>249.08610872307679</v>
      </c>
      <c r="S3979" s="367">
        <v>13.467999999999998</v>
      </c>
      <c r="T3979" s="367">
        <v>33172.41379310294</v>
      </c>
      <c r="U3979" s="384">
        <v>-42829.529393960067</v>
      </c>
      <c r="V3979" s="367">
        <v>961.99999999998533</v>
      </c>
      <c r="W3979" s="367">
        <v>1603333.3333333493</v>
      </c>
      <c r="X3979" s="384">
        <v>74241.789483993576</v>
      </c>
      <c r="Y3979" s="386">
        <v>962.00000000000955</v>
      </c>
      <c r="Z3979" s="367"/>
      <c r="AA3979" s="367"/>
      <c r="AB3979" s="367"/>
      <c r="AC3979" s="367"/>
      <c r="AD3979" s="367"/>
      <c r="AE3979" s="367"/>
      <c r="AF3979" s="367"/>
      <c r="AG3979" s="367"/>
      <c r="AH3979" s="367"/>
      <c r="AI3979" s="367"/>
      <c r="AJ3979" s="367"/>
      <c r="AK3979" s="367"/>
      <c r="AL3979" s="367"/>
      <c r="AM3979" s="367"/>
      <c r="AN3979" s="367"/>
      <c r="AO3979" s="367"/>
      <c r="AP3979" s="367"/>
      <c r="AQ3979" s="367"/>
      <c r="AR3979" s="367"/>
      <c r="AS3979" s="367"/>
      <c r="AT3979" s="367"/>
    </row>
    <row r="3980" spans="2:46" ht="13.8">
      <c r="B3980" s="26">
        <v>160.4999999999996</v>
      </c>
      <c r="C3980" s="363">
        <v>334.45935432164055</v>
      </c>
      <c r="D3980" s="367">
        <v>962.99999999999761</v>
      </c>
      <c r="E3980" s="367">
        <v>44790.697674418887</v>
      </c>
      <c r="F3980" s="367">
        <v>-131170.04220973892</v>
      </c>
      <c r="G3980" s="367">
        <v>963.00000000000603</v>
      </c>
      <c r="H3980" s="367">
        <v>240750</v>
      </c>
      <c r="I3980" s="384">
        <v>-1587968.175634674</v>
      </c>
      <c r="J3980" s="367">
        <v>963</v>
      </c>
      <c r="K3980" s="367">
        <v>58363.636363637466</v>
      </c>
      <c r="L3980" s="384">
        <v>-24819.522382598676</v>
      </c>
      <c r="M3980" s="367">
        <v>963.0000000000183</v>
      </c>
      <c r="N3980" s="367">
        <v>963</v>
      </c>
      <c r="O3980" s="384">
        <v>-1344.6461291208734</v>
      </c>
      <c r="P3980" s="367">
        <v>13.9635</v>
      </c>
      <c r="Q3980" s="367">
        <v>963</v>
      </c>
      <c r="R3980" s="384">
        <v>248.45453147455368</v>
      </c>
      <c r="S3980" s="367">
        <v>13.481999999999999</v>
      </c>
      <c r="T3980" s="367">
        <v>33206.896551723628</v>
      </c>
      <c r="U3980" s="384">
        <v>-42992.206774845996</v>
      </c>
      <c r="V3980" s="367">
        <v>962.99999999998522</v>
      </c>
      <c r="W3980" s="367">
        <v>1605000.0000000161</v>
      </c>
      <c r="X3980" s="384">
        <v>74314.570119326338</v>
      </c>
      <c r="Y3980" s="386">
        <v>963.00000000000966</v>
      </c>
      <c r="Z3980" s="367"/>
      <c r="AA3980" s="367"/>
      <c r="AB3980" s="367"/>
      <c r="AC3980" s="367"/>
      <c r="AD3980" s="367"/>
      <c r="AE3980" s="367"/>
      <c r="AF3980" s="367"/>
      <c r="AG3980" s="367"/>
      <c r="AH3980" s="367"/>
      <c r="AI3980" s="367"/>
      <c r="AJ3980" s="367"/>
      <c r="AK3980" s="367"/>
      <c r="AL3980" s="367"/>
      <c r="AM3980" s="367"/>
      <c r="AN3980" s="367"/>
      <c r="AO3980" s="367"/>
      <c r="AP3980" s="367"/>
      <c r="AQ3980" s="367"/>
      <c r="AR3980" s="367"/>
      <c r="AS3980" s="367"/>
      <c r="AT3980" s="367"/>
    </row>
    <row r="3981" spans="2:46" ht="13.8">
      <c r="B3981" s="26">
        <v>160.66666666666626</v>
      </c>
      <c r="C3981" s="363">
        <v>334.80593266109508</v>
      </c>
      <c r="D3981" s="367">
        <v>963.9999999999975</v>
      </c>
      <c r="E3981" s="367">
        <v>44837.209302325864</v>
      </c>
      <c r="F3981" s="367">
        <v>-131458.6888434141</v>
      </c>
      <c r="G3981" s="367">
        <v>964.00000000000603</v>
      </c>
      <c r="H3981" s="367">
        <v>241000</v>
      </c>
      <c r="I3981" s="384">
        <v>-1591411.7724911813</v>
      </c>
      <c r="J3981" s="367">
        <v>964</v>
      </c>
      <c r="K3981" s="367">
        <v>58424.24242424353</v>
      </c>
      <c r="L3981" s="384">
        <v>-24961.978870346618</v>
      </c>
      <c r="M3981" s="367">
        <v>964.0000000000183</v>
      </c>
      <c r="N3981" s="367">
        <v>964</v>
      </c>
      <c r="O3981" s="384">
        <v>-1347.9312317558097</v>
      </c>
      <c r="P3981" s="367">
        <v>13.978000000000002</v>
      </c>
      <c r="Q3981" s="367">
        <v>964</v>
      </c>
      <c r="R3981" s="384">
        <v>247.82110479193415</v>
      </c>
      <c r="S3981" s="367">
        <v>13.495999999999999</v>
      </c>
      <c r="T3981" s="367">
        <v>33241.379310344317</v>
      </c>
      <c r="U3981" s="384">
        <v>-43155.12954730112</v>
      </c>
      <c r="V3981" s="367">
        <v>963.99999999998522</v>
      </c>
      <c r="W3981" s="367">
        <v>1606666.6666666828</v>
      </c>
      <c r="X3981" s="384">
        <v>74387.341629462797</v>
      </c>
      <c r="Y3981" s="386">
        <v>964.00000000000966</v>
      </c>
      <c r="Z3981" s="367"/>
      <c r="AA3981" s="367"/>
      <c r="AB3981" s="367"/>
      <c r="AC3981" s="367"/>
      <c r="AD3981" s="367"/>
      <c r="AE3981" s="367"/>
      <c r="AF3981" s="367"/>
      <c r="AG3981" s="367"/>
      <c r="AH3981" s="367"/>
      <c r="AI3981" s="367"/>
      <c r="AJ3981" s="367"/>
      <c r="AK3981" s="367"/>
      <c r="AL3981" s="367"/>
      <c r="AM3981" s="367"/>
      <c r="AN3981" s="367"/>
      <c r="AO3981" s="367"/>
      <c r="AP3981" s="367"/>
      <c r="AQ3981" s="367"/>
      <c r="AR3981" s="367"/>
      <c r="AS3981" s="367"/>
      <c r="AT3981" s="367"/>
    </row>
    <row r="3982" spans="2:46" ht="13.8">
      <c r="B3982" s="26">
        <v>160.83333333333292</v>
      </c>
      <c r="C3982" s="363">
        <v>335.15250948296028</v>
      </c>
      <c r="D3982" s="367">
        <v>964.9999999999975</v>
      </c>
      <c r="E3982" s="367">
        <v>44883.720930232841</v>
      </c>
      <c r="F3982" s="367">
        <v>-131747.65173606997</v>
      </c>
      <c r="G3982" s="367">
        <v>965.00000000000603</v>
      </c>
      <c r="H3982" s="367">
        <v>241250</v>
      </c>
      <c r="I3982" s="384">
        <v>-1594859.0926182368</v>
      </c>
      <c r="J3982" s="367">
        <v>965</v>
      </c>
      <c r="K3982" s="367">
        <v>58484.848484849594</v>
      </c>
      <c r="L3982" s="384">
        <v>-25104.677439753552</v>
      </c>
      <c r="M3982" s="367">
        <v>965.00000000001842</v>
      </c>
      <c r="N3982" s="367">
        <v>965</v>
      </c>
      <c r="O3982" s="384">
        <v>-1351.2202530485276</v>
      </c>
      <c r="P3982" s="367">
        <v>13.9925</v>
      </c>
      <c r="Q3982" s="367">
        <v>965</v>
      </c>
      <c r="R3982" s="384">
        <v>247.185828675218</v>
      </c>
      <c r="S3982" s="367">
        <v>13.51</v>
      </c>
      <c r="T3982" s="367">
        <v>33275.862068965005</v>
      </c>
      <c r="U3982" s="384">
        <v>-43318.297711325431</v>
      </c>
      <c r="V3982" s="367">
        <v>964.99999999998522</v>
      </c>
      <c r="W3982" s="367">
        <v>1608333.3333333496</v>
      </c>
      <c r="X3982" s="384">
        <v>74460.104014402983</v>
      </c>
      <c r="Y3982" s="386">
        <v>965.00000000000978</v>
      </c>
      <c r="Z3982" s="367"/>
      <c r="AA3982" s="367"/>
      <c r="AB3982" s="367"/>
      <c r="AC3982" s="367"/>
      <c r="AD3982" s="367"/>
      <c r="AE3982" s="367"/>
      <c r="AF3982" s="367"/>
      <c r="AG3982" s="367"/>
      <c r="AH3982" s="367"/>
      <c r="AI3982" s="367"/>
      <c r="AJ3982" s="367"/>
      <c r="AK3982" s="367"/>
      <c r="AL3982" s="367"/>
      <c r="AM3982" s="367"/>
      <c r="AN3982" s="367"/>
      <c r="AO3982" s="367"/>
      <c r="AP3982" s="367"/>
      <c r="AQ3982" s="367"/>
      <c r="AR3982" s="367"/>
      <c r="AS3982" s="367"/>
      <c r="AT3982" s="367"/>
    </row>
    <row r="3983" spans="2:46" ht="13.8">
      <c r="B3983" s="26">
        <v>160.99999999999957</v>
      </c>
      <c r="C3983" s="363">
        <v>335.49908478723592</v>
      </c>
      <c r="D3983" s="367">
        <v>965.99999999999739</v>
      </c>
      <c r="E3983" s="367">
        <v>44930.232558139818</v>
      </c>
      <c r="F3983" s="367">
        <v>-132036.93088770646</v>
      </c>
      <c r="G3983" s="367">
        <v>966.00000000000603</v>
      </c>
      <c r="H3983" s="367">
        <v>241500</v>
      </c>
      <c r="I3983" s="384">
        <v>-1598310.1360158401</v>
      </c>
      <c r="J3983" s="367">
        <v>966</v>
      </c>
      <c r="K3983" s="367">
        <v>58545.454545455657</v>
      </c>
      <c r="L3983" s="384">
        <v>-25247.618090819436</v>
      </c>
      <c r="M3983" s="367">
        <v>966.00000000001842</v>
      </c>
      <c r="N3983" s="367">
        <v>966</v>
      </c>
      <c r="O3983" s="384">
        <v>-1354.5131929990291</v>
      </c>
      <c r="P3983" s="367">
        <v>14.007</v>
      </c>
      <c r="Q3983" s="367">
        <v>966</v>
      </c>
      <c r="R3983" s="384">
        <v>246.54870312440551</v>
      </c>
      <c r="S3983" s="367">
        <v>13.523999999999999</v>
      </c>
      <c r="T3983" s="367">
        <v>33310.344827585694</v>
      </c>
      <c r="U3983" s="384">
        <v>-43481.711266918901</v>
      </c>
      <c r="V3983" s="367">
        <v>965.99999999998511</v>
      </c>
      <c r="W3983" s="367">
        <v>1610000.0000000163</v>
      </c>
      <c r="X3983" s="384">
        <v>74532.857274146867</v>
      </c>
      <c r="Y3983" s="386">
        <v>966.00000000000978</v>
      </c>
      <c r="Z3983" s="367"/>
      <c r="AA3983" s="367"/>
      <c r="AB3983" s="367"/>
      <c r="AC3983" s="367"/>
      <c r="AD3983" s="367"/>
      <c r="AE3983" s="367"/>
      <c r="AF3983" s="367"/>
      <c r="AG3983" s="367"/>
      <c r="AH3983" s="367"/>
      <c r="AI3983" s="367"/>
      <c r="AJ3983" s="367"/>
      <c r="AK3983" s="367"/>
      <c r="AL3983" s="367"/>
      <c r="AM3983" s="367"/>
      <c r="AN3983" s="367"/>
      <c r="AO3983" s="367"/>
      <c r="AP3983" s="367"/>
      <c r="AQ3983" s="367"/>
      <c r="AR3983" s="367"/>
      <c r="AS3983" s="367"/>
      <c r="AT3983" s="367"/>
    </row>
    <row r="3984" spans="2:46" ht="13.8">
      <c r="B3984" s="26">
        <v>161.16666666666623</v>
      </c>
      <c r="C3984" s="363">
        <v>335.84565857392221</v>
      </c>
      <c r="D3984" s="367">
        <v>966.99999999999739</v>
      </c>
      <c r="E3984" s="367">
        <v>44976.744186046795</v>
      </c>
      <c r="F3984" s="367">
        <v>-132326.52629832368</v>
      </c>
      <c r="G3984" s="367">
        <v>967.00000000000614</v>
      </c>
      <c r="H3984" s="367">
        <v>241750</v>
      </c>
      <c r="I3984" s="384">
        <v>-1601764.9026839915</v>
      </c>
      <c r="J3984" s="367">
        <v>967</v>
      </c>
      <c r="K3984" s="367">
        <v>58606.060606061721</v>
      </c>
      <c r="L3984" s="384">
        <v>-25390.800823544319</v>
      </c>
      <c r="M3984" s="367">
        <v>967.00000000001853</v>
      </c>
      <c r="N3984" s="367">
        <v>967</v>
      </c>
      <c r="O3984" s="384">
        <v>-1357.8100516073125</v>
      </c>
      <c r="P3984" s="367">
        <v>14.0215</v>
      </c>
      <c r="Q3984" s="367">
        <v>967</v>
      </c>
      <c r="R3984" s="384">
        <v>245.90972813949637</v>
      </c>
      <c r="S3984" s="367">
        <v>13.538</v>
      </c>
      <c r="T3984" s="367">
        <v>33344.827586206382</v>
      </c>
      <c r="U3984" s="384">
        <v>-43645.370214081566</v>
      </c>
      <c r="V3984" s="367">
        <v>966.99999999998511</v>
      </c>
      <c r="W3984" s="367">
        <v>1611666.666666683</v>
      </c>
      <c r="X3984" s="384">
        <v>74605.601408694463</v>
      </c>
      <c r="Y3984" s="386">
        <v>967.00000000000978</v>
      </c>
      <c r="Z3984" s="367"/>
      <c r="AA3984" s="367"/>
      <c r="AB3984" s="367"/>
      <c r="AC3984" s="367"/>
      <c r="AD3984" s="367"/>
      <c r="AE3984" s="367"/>
      <c r="AF3984" s="367"/>
      <c r="AG3984" s="367"/>
      <c r="AH3984" s="367"/>
      <c r="AI3984" s="367"/>
      <c r="AJ3984" s="367"/>
      <c r="AK3984" s="367"/>
      <c r="AL3984" s="367"/>
      <c r="AM3984" s="367"/>
      <c r="AN3984" s="367"/>
      <c r="AO3984" s="367"/>
      <c r="AP3984" s="367"/>
      <c r="AQ3984" s="367"/>
      <c r="AR3984" s="367"/>
      <c r="AS3984" s="367"/>
      <c r="AT3984" s="367"/>
    </row>
    <row r="3985" spans="2:46" ht="13.8">
      <c r="B3985" s="26">
        <v>161.33333333333289</v>
      </c>
      <c r="C3985" s="363">
        <v>336.19223084301893</v>
      </c>
      <c r="D3985" s="367">
        <v>967.99999999999727</v>
      </c>
      <c r="E3985" s="367">
        <v>45023.255813953772</v>
      </c>
      <c r="F3985" s="367">
        <v>-132616.43796792149</v>
      </c>
      <c r="G3985" s="367">
        <v>968.00000000000614</v>
      </c>
      <c r="H3985" s="367">
        <v>242000</v>
      </c>
      <c r="I3985" s="384">
        <v>-1605223.3926226906</v>
      </c>
      <c r="J3985" s="367">
        <v>968</v>
      </c>
      <c r="K3985" s="367">
        <v>58666.666666667785</v>
      </c>
      <c r="L3985" s="384">
        <v>-25534.22563792815</v>
      </c>
      <c r="M3985" s="367">
        <v>968.00000000001853</v>
      </c>
      <c r="N3985" s="367">
        <v>968</v>
      </c>
      <c r="O3985" s="384">
        <v>-1361.110828873379</v>
      </c>
      <c r="P3985" s="367">
        <v>14.036</v>
      </c>
      <c r="Q3985" s="367">
        <v>968</v>
      </c>
      <c r="R3985" s="384">
        <v>245.26890372049084</v>
      </c>
      <c r="S3985" s="367">
        <v>13.552</v>
      </c>
      <c r="T3985" s="367">
        <v>33379.31034482707</v>
      </c>
      <c r="U3985" s="384">
        <v>-43809.274552813404</v>
      </c>
      <c r="V3985" s="367">
        <v>967.99999999998511</v>
      </c>
      <c r="W3985" s="367">
        <v>1613333.3333333498</v>
      </c>
      <c r="X3985" s="384">
        <v>74678.336418045801</v>
      </c>
      <c r="Y3985" s="386">
        <v>968.00000000000989</v>
      </c>
      <c r="Z3985" s="367"/>
      <c r="AA3985" s="367"/>
      <c r="AB3985" s="367"/>
      <c r="AC3985" s="367"/>
      <c r="AD3985" s="367"/>
      <c r="AE3985" s="367"/>
      <c r="AF3985" s="367"/>
      <c r="AG3985" s="367"/>
      <c r="AH3985" s="367"/>
      <c r="AI3985" s="367"/>
      <c r="AJ3985" s="367"/>
      <c r="AK3985" s="367"/>
      <c r="AL3985" s="367"/>
      <c r="AM3985" s="367"/>
      <c r="AN3985" s="367"/>
      <c r="AO3985" s="367"/>
      <c r="AP3985" s="367"/>
      <c r="AQ3985" s="367"/>
      <c r="AR3985" s="367"/>
      <c r="AS3985" s="367"/>
      <c r="AT3985" s="367"/>
    </row>
    <row r="3986" spans="2:46" ht="13.8">
      <c r="B3986" s="26">
        <v>161.49999999999955</v>
      </c>
      <c r="C3986" s="363">
        <v>336.53880159452632</v>
      </c>
      <c r="D3986" s="367">
        <v>968.99999999999727</v>
      </c>
      <c r="E3986" s="367">
        <v>45069.767441860749</v>
      </c>
      <c r="F3986" s="367">
        <v>-132906.6658965</v>
      </c>
      <c r="G3986" s="367">
        <v>969.00000000000614</v>
      </c>
      <c r="H3986" s="367">
        <v>242250</v>
      </c>
      <c r="I3986" s="384">
        <v>-1608685.6058319381</v>
      </c>
      <c r="J3986" s="367">
        <v>969</v>
      </c>
      <c r="K3986" s="367">
        <v>58727.272727273848</v>
      </c>
      <c r="L3986" s="384">
        <v>-25677.892533970971</v>
      </c>
      <c r="M3986" s="367">
        <v>969.00000000001864</v>
      </c>
      <c r="N3986" s="367">
        <v>969</v>
      </c>
      <c r="O3986" s="384">
        <v>-1364.415524797228</v>
      </c>
      <c r="P3986" s="367">
        <v>14.050500000000001</v>
      </c>
      <c r="Q3986" s="367">
        <v>969</v>
      </c>
      <c r="R3986" s="384">
        <v>244.6262298673887</v>
      </c>
      <c r="S3986" s="367">
        <v>13.566000000000001</v>
      </c>
      <c r="T3986" s="367">
        <v>33413.793103447759</v>
      </c>
      <c r="U3986" s="384">
        <v>-43973.424283114407</v>
      </c>
      <c r="V3986" s="367">
        <v>968.99999999998499</v>
      </c>
      <c r="W3986" s="367">
        <v>1615000.0000000165</v>
      </c>
      <c r="X3986" s="384">
        <v>74751.062302200851</v>
      </c>
      <c r="Y3986" s="386">
        <v>969.00000000000989</v>
      </c>
      <c r="Z3986" s="367"/>
      <c r="AA3986" s="367"/>
      <c r="AB3986" s="367"/>
      <c r="AC3986" s="367"/>
      <c r="AD3986" s="367"/>
      <c r="AE3986" s="367"/>
      <c r="AF3986" s="367"/>
      <c r="AG3986" s="367"/>
      <c r="AH3986" s="367"/>
      <c r="AI3986" s="367"/>
      <c r="AJ3986" s="367"/>
      <c r="AK3986" s="367"/>
      <c r="AL3986" s="367"/>
      <c r="AM3986" s="367"/>
      <c r="AN3986" s="367"/>
      <c r="AO3986" s="367"/>
      <c r="AP3986" s="367"/>
      <c r="AQ3986" s="367"/>
      <c r="AR3986" s="367"/>
      <c r="AS3986" s="367"/>
      <c r="AT3986" s="367"/>
    </row>
    <row r="3987" spans="2:46" ht="13.8">
      <c r="B3987" s="26">
        <v>161.6666666666662</v>
      </c>
      <c r="C3987" s="363">
        <v>336.8853708284442</v>
      </c>
      <c r="D3987" s="367">
        <v>969.99999999999716</v>
      </c>
      <c r="E3987" s="367">
        <v>45116.279069767726</v>
      </c>
      <c r="F3987" s="367">
        <v>-133197.21008405916</v>
      </c>
      <c r="G3987" s="367">
        <v>970.00000000000614</v>
      </c>
      <c r="H3987" s="367">
        <v>242500</v>
      </c>
      <c r="I3987" s="384">
        <v>-1612151.5423117334</v>
      </c>
      <c r="J3987" s="367">
        <v>970</v>
      </c>
      <c r="K3987" s="367">
        <v>58787.878787879912</v>
      </c>
      <c r="L3987" s="384">
        <v>-25821.801511672755</v>
      </c>
      <c r="M3987" s="367">
        <v>970.00000000001864</v>
      </c>
      <c r="N3987" s="367">
        <v>970</v>
      </c>
      <c r="O3987" s="384">
        <v>-1367.7241393788593</v>
      </c>
      <c r="P3987" s="367">
        <v>14.065</v>
      </c>
      <c r="Q3987" s="367">
        <v>970</v>
      </c>
      <c r="R3987" s="384">
        <v>243.98170658019015</v>
      </c>
      <c r="S3987" s="367">
        <v>13.58</v>
      </c>
      <c r="T3987" s="367">
        <v>33448.275862068447</v>
      </c>
      <c r="U3987" s="384">
        <v>-44137.819404984606</v>
      </c>
      <c r="V3987" s="367">
        <v>969.99999999998499</v>
      </c>
      <c r="W3987" s="367">
        <v>1616666.6666666833</v>
      </c>
      <c r="X3987" s="384">
        <v>74823.779061159614</v>
      </c>
      <c r="Y3987" s="386">
        <v>970.00000000001</v>
      </c>
      <c r="Z3987" s="367"/>
      <c r="AA3987" s="367"/>
      <c r="AB3987" s="367"/>
      <c r="AC3987" s="367"/>
      <c r="AD3987" s="367"/>
      <c r="AE3987" s="367"/>
      <c r="AF3987" s="367"/>
      <c r="AG3987" s="367"/>
      <c r="AH3987" s="367"/>
      <c r="AI3987" s="367"/>
      <c r="AJ3987" s="367"/>
      <c r="AK3987" s="367"/>
      <c r="AL3987" s="367"/>
      <c r="AM3987" s="367"/>
      <c r="AN3987" s="367"/>
      <c r="AO3987" s="367"/>
      <c r="AP3987" s="367"/>
      <c r="AQ3987" s="367"/>
      <c r="AR3987" s="367"/>
      <c r="AS3987" s="367"/>
      <c r="AT3987" s="367"/>
    </row>
    <row r="3988" spans="2:46" ht="13.8">
      <c r="B3988" s="26">
        <v>161.83333333333286</v>
      </c>
      <c r="C3988" s="363">
        <v>337.23193854477262</v>
      </c>
      <c r="D3988" s="367">
        <v>970.99999999999716</v>
      </c>
      <c r="E3988" s="367">
        <v>45162.790697674704</v>
      </c>
      <c r="F3988" s="367">
        <v>-133488.07053059895</v>
      </c>
      <c r="G3988" s="367">
        <v>971.00000000000614</v>
      </c>
      <c r="H3988" s="367">
        <v>242750</v>
      </c>
      <c r="I3988" s="384">
        <v>-1615621.2020620769</v>
      </c>
      <c r="J3988" s="367">
        <v>971</v>
      </c>
      <c r="K3988" s="367">
        <v>58848.484848485976</v>
      </c>
      <c r="L3988" s="384">
        <v>-25965.952571033504</v>
      </c>
      <c r="M3988" s="367">
        <v>971.00000000001864</v>
      </c>
      <c r="N3988" s="367">
        <v>971</v>
      </c>
      <c r="O3988" s="384">
        <v>-1371.0366726182735</v>
      </c>
      <c r="P3988" s="367">
        <v>14.079499999999999</v>
      </c>
      <c r="Q3988" s="367">
        <v>971</v>
      </c>
      <c r="R3988" s="384">
        <v>243.33533385889513</v>
      </c>
      <c r="S3988" s="367">
        <v>13.593999999999999</v>
      </c>
      <c r="T3988" s="367">
        <v>33482.758620689136</v>
      </c>
      <c r="U3988" s="384">
        <v>-44302.459918423985</v>
      </c>
      <c r="V3988" s="367">
        <v>970.99999999998499</v>
      </c>
      <c r="W3988" s="367">
        <v>1618333.33333335</v>
      </c>
      <c r="X3988" s="384">
        <v>74896.486694922103</v>
      </c>
      <c r="Y3988" s="386">
        <v>971.00000000001</v>
      </c>
      <c r="Z3988" s="367"/>
      <c r="AA3988" s="367"/>
      <c r="AB3988" s="367"/>
      <c r="AC3988" s="367"/>
      <c r="AD3988" s="367"/>
      <c r="AE3988" s="367"/>
      <c r="AF3988" s="367"/>
      <c r="AG3988" s="367"/>
      <c r="AH3988" s="367"/>
      <c r="AI3988" s="367"/>
      <c r="AJ3988" s="367"/>
      <c r="AK3988" s="367"/>
      <c r="AL3988" s="367"/>
      <c r="AM3988" s="367"/>
      <c r="AN3988" s="367"/>
      <c r="AO3988" s="367"/>
      <c r="AP3988" s="367"/>
      <c r="AQ3988" s="367"/>
      <c r="AR3988" s="367"/>
      <c r="AS3988" s="367"/>
      <c r="AT3988" s="367"/>
    </row>
    <row r="3989" spans="2:46" ht="13.8">
      <c r="B3989" s="26">
        <v>161.99999999999952</v>
      </c>
      <c r="C3989" s="363">
        <v>337.57850474351153</v>
      </c>
      <c r="D3989" s="367">
        <v>971.99999999999704</v>
      </c>
      <c r="E3989" s="367">
        <v>45209.302325581681</v>
      </c>
      <c r="F3989" s="367">
        <v>-133779.24723611947</v>
      </c>
      <c r="G3989" s="367">
        <v>972.00000000000614</v>
      </c>
      <c r="H3989" s="367">
        <v>243000</v>
      </c>
      <c r="I3989" s="384">
        <v>-1619094.585082968</v>
      </c>
      <c r="J3989" s="367">
        <v>972</v>
      </c>
      <c r="K3989" s="367">
        <v>58909.09090909204</v>
      </c>
      <c r="L3989" s="384">
        <v>-26110.345712053244</v>
      </c>
      <c r="M3989" s="367">
        <v>972.00000000001876</v>
      </c>
      <c r="N3989" s="367">
        <v>972</v>
      </c>
      <c r="O3989" s="384">
        <v>-1374.3531245154704</v>
      </c>
      <c r="P3989" s="367">
        <v>14.094000000000001</v>
      </c>
      <c r="Q3989" s="367">
        <v>972</v>
      </c>
      <c r="R3989" s="384">
        <v>242.68711170350346</v>
      </c>
      <c r="S3989" s="367">
        <v>13.608000000000001</v>
      </c>
      <c r="T3989" s="367">
        <v>33517.241379309824</v>
      </c>
      <c r="U3989" s="384">
        <v>-44467.345823432523</v>
      </c>
      <c r="V3989" s="367">
        <v>971.99999999998488</v>
      </c>
      <c r="W3989" s="367">
        <v>1620000.0000000168</v>
      </c>
      <c r="X3989" s="384">
        <v>74969.18520348829</v>
      </c>
      <c r="Y3989" s="386">
        <v>972.00000000001</v>
      </c>
      <c r="Z3989" s="367"/>
      <c r="AA3989" s="367"/>
      <c r="AB3989" s="367"/>
      <c r="AC3989" s="367"/>
      <c r="AD3989" s="367"/>
      <c r="AE3989" s="367"/>
      <c r="AF3989" s="367"/>
      <c r="AG3989" s="367"/>
      <c r="AH3989" s="367"/>
      <c r="AI3989" s="367"/>
      <c r="AJ3989" s="367"/>
      <c r="AK3989" s="367"/>
      <c r="AL3989" s="367"/>
      <c r="AM3989" s="367"/>
      <c r="AN3989" s="367"/>
      <c r="AO3989" s="367"/>
      <c r="AP3989" s="367"/>
      <c r="AQ3989" s="367"/>
      <c r="AR3989" s="367"/>
      <c r="AS3989" s="367"/>
      <c r="AT3989" s="367"/>
    </row>
    <row r="3990" spans="2:46" ht="13.8">
      <c r="B3990" s="26">
        <v>162.16666666666617</v>
      </c>
      <c r="C3990" s="363">
        <v>337.9250694246611</v>
      </c>
      <c r="D3990" s="367">
        <v>972.99999999999704</v>
      </c>
      <c r="E3990" s="367">
        <v>45255.813953488658</v>
      </c>
      <c r="F3990" s="367">
        <v>-134070.74020062064</v>
      </c>
      <c r="G3990" s="367">
        <v>973.00000000000614</v>
      </c>
      <c r="H3990" s="367">
        <v>243250</v>
      </c>
      <c r="I3990" s="384">
        <v>-1622571.6913744074</v>
      </c>
      <c r="J3990" s="367">
        <v>973</v>
      </c>
      <c r="K3990" s="367">
        <v>58969.696969698103</v>
      </c>
      <c r="L3990" s="384">
        <v>-26254.980934731939</v>
      </c>
      <c r="M3990" s="367">
        <v>973.00000000001876</v>
      </c>
      <c r="N3990" s="367">
        <v>973</v>
      </c>
      <c r="O3990" s="384">
        <v>-1377.6734950704492</v>
      </c>
      <c r="P3990" s="367">
        <v>14.108499999999999</v>
      </c>
      <c r="Q3990" s="367">
        <v>973</v>
      </c>
      <c r="R3990" s="384">
        <v>242.03704011401541</v>
      </c>
      <c r="S3990" s="367">
        <v>13.622</v>
      </c>
      <c r="T3990" s="367">
        <v>33551.724137930512</v>
      </c>
      <c r="U3990" s="384">
        <v>-44632.477120010262</v>
      </c>
      <c r="V3990" s="367">
        <v>972.99999999998488</v>
      </c>
      <c r="W3990" s="367">
        <v>1621666.6666666835</v>
      </c>
      <c r="X3990" s="384">
        <v>75041.874586858219</v>
      </c>
      <c r="Y3990" s="386">
        <v>973.00000000001012</v>
      </c>
      <c r="Z3990" s="367"/>
      <c r="AA3990" s="367"/>
      <c r="AB3990" s="367"/>
      <c r="AC3990" s="367"/>
      <c r="AD3990" s="367"/>
      <c r="AE3990" s="367"/>
      <c r="AF3990" s="367"/>
      <c r="AG3990" s="367"/>
      <c r="AH3990" s="367"/>
      <c r="AI3990" s="367"/>
      <c r="AJ3990" s="367"/>
      <c r="AK3990" s="367"/>
      <c r="AL3990" s="367"/>
      <c r="AM3990" s="367"/>
      <c r="AN3990" s="367"/>
      <c r="AO3990" s="367"/>
      <c r="AP3990" s="367"/>
      <c r="AQ3990" s="367"/>
      <c r="AR3990" s="367"/>
      <c r="AS3990" s="367"/>
      <c r="AT3990" s="367"/>
    </row>
    <row r="3991" spans="2:46" ht="13.8">
      <c r="B3991" s="26">
        <v>162.33333333333283</v>
      </c>
      <c r="C3991" s="363">
        <v>338.27163258822111</v>
      </c>
      <c r="D3991" s="367">
        <v>973.99999999999693</v>
      </c>
      <c r="E3991" s="367">
        <v>45302.325581395635</v>
      </c>
      <c r="F3991" s="367">
        <v>-134362.54942410244</v>
      </c>
      <c r="G3991" s="367">
        <v>974.00000000000614</v>
      </c>
      <c r="H3991" s="367">
        <v>243500</v>
      </c>
      <c r="I3991" s="384">
        <v>-1626052.5209363948</v>
      </c>
      <c r="J3991" s="367">
        <v>974</v>
      </c>
      <c r="K3991" s="367">
        <v>59030.303030304167</v>
      </c>
      <c r="L3991" s="384">
        <v>-26399.858239069628</v>
      </c>
      <c r="M3991" s="367">
        <v>974.00000000001887</v>
      </c>
      <c r="N3991" s="367">
        <v>974</v>
      </c>
      <c r="O3991" s="384">
        <v>-1380.9977842832111</v>
      </c>
      <c r="P3991" s="367">
        <v>14.122999999999999</v>
      </c>
      <c r="Q3991" s="367">
        <v>974</v>
      </c>
      <c r="R3991" s="384">
        <v>241.38511909043075</v>
      </c>
      <c r="S3991" s="367">
        <v>13.636000000000001</v>
      </c>
      <c r="T3991" s="367">
        <v>33586.206896551201</v>
      </c>
      <c r="U3991" s="384">
        <v>-44797.853808157168</v>
      </c>
      <c r="V3991" s="367">
        <v>973.99999999998488</v>
      </c>
      <c r="W3991" s="367">
        <v>1623333.3333333503</v>
      </c>
      <c r="X3991" s="384">
        <v>75114.554845031846</v>
      </c>
      <c r="Y3991" s="386">
        <v>974.00000000001012</v>
      </c>
      <c r="Z3991" s="367"/>
      <c r="AA3991" s="367"/>
      <c r="AB3991" s="367"/>
      <c r="AC3991" s="367"/>
      <c r="AD3991" s="367"/>
      <c r="AE3991" s="367"/>
      <c r="AF3991" s="367"/>
      <c r="AG3991" s="367"/>
      <c r="AH3991" s="367"/>
      <c r="AI3991" s="367"/>
      <c r="AJ3991" s="367"/>
      <c r="AK3991" s="367"/>
      <c r="AL3991" s="367"/>
      <c r="AM3991" s="367"/>
      <c r="AN3991" s="367"/>
      <c r="AO3991" s="367"/>
      <c r="AP3991" s="367"/>
      <c r="AQ3991" s="367"/>
      <c r="AR3991" s="367"/>
      <c r="AS3991" s="367"/>
      <c r="AT3991" s="367"/>
    </row>
    <row r="3992" spans="2:46" ht="13.8">
      <c r="B3992" s="26">
        <v>162.49999999999949</v>
      </c>
      <c r="C3992" s="363">
        <v>338.61819423419178</v>
      </c>
      <c r="D3992" s="367">
        <v>974.99999999999693</v>
      </c>
      <c r="E3992" s="367">
        <v>45348.837209302612</v>
      </c>
      <c r="F3992" s="367">
        <v>-134654.67490656496</v>
      </c>
      <c r="G3992" s="367">
        <v>975.00000000000614</v>
      </c>
      <c r="H3992" s="367">
        <v>243750</v>
      </c>
      <c r="I3992" s="384">
        <v>-1629537.07376893</v>
      </c>
      <c r="J3992" s="367">
        <v>975</v>
      </c>
      <c r="K3992" s="367">
        <v>59090.909090910231</v>
      </c>
      <c r="L3992" s="384">
        <v>-26544.977625066273</v>
      </c>
      <c r="M3992" s="367">
        <v>975.00000000001887</v>
      </c>
      <c r="N3992" s="367">
        <v>975</v>
      </c>
      <c r="O3992" s="384">
        <v>-1384.325992153756</v>
      </c>
      <c r="P3992" s="367">
        <v>14.137500000000001</v>
      </c>
      <c r="Q3992" s="367">
        <v>975</v>
      </c>
      <c r="R3992" s="384">
        <v>240.73134863274981</v>
      </c>
      <c r="S3992" s="367">
        <v>13.649999999999999</v>
      </c>
      <c r="T3992" s="367">
        <v>33620.689655171889</v>
      </c>
      <c r="U3992" s="384">
        <v>-44963.475887873246</v>
      </c>
      <c r="V3992" s="367">
        <v>974.99999999998477</v>
      </c>
      <c r="W3992" s="367">
        <v>1625000.000000017</v>
      </c>
      <c r="X3992" s="384">
        <v>75187.225978009199</v>
      </c>
      <c r="Y3992" s="386">
        <v>975.00000000001023</v>
      </c>
      <c r="Z3992" s="367"/>
      <c r="AA3992" s="367"/>
      <c r="AB3992" s="367"/>
      <c r="AC3992" s="367"/>
      <c r="AD3992" s="367"/>
      <c r="AE3992" s="367"/>
      <c r="AF3992" s="367"/>
      <c r="AG3992" s="367"/>
      <c r="AH3992" s="367"/>
      <c r="AI3992" s="367"/>
      <c r="AJ3992" s="367"/>
      <c r="AK3992" s="367"/>
      <c r="AL3992" s="367"/>
      <c r="AM3992" s="367"/>
      <c r="AN3992" s="367"/>
      <c r="AO3992" s="367"/>
      <c r="AP3992" s="367"/>
      <c r="AQ3992" s="367"/>
      <c r="AR3992" s="367"/>
      <c r="AS3992" s="367"/>
      <c r="AT3992" s="367"/>
    </row>
    <row r="3993" spans="2:46" ht="13.8">
      <c r="B3993" s="26">
        <v>162.66666666666615</v>
      </c>
      <c r="C3993" s="363">
        <v>338.96475436257288</v>
      </c>
      <c r="D3993" s="367">
        <v>975.99999999999682</v>
      </c>
      <c r="E3993" s="367">
        <v>45395.348837209589</v>
      </c>
      <c r="F3993" s="367">
        <v>-134947.11664800809</v>
      </c>
      <c r="G3993" s="367">
        <v>976.00000000000614</v>
      </c>
      <c r="H3993" s="367">
        <v>244000</v>
      </c>
      <c r="I3993" s="384">
        <v>-1633025.3498720133</v>
      </c>
      <c r="J3993" s="367">
        <v>976</v>
      </c>
      <c r="K3993" s="367">
        <v>59151.515151516294</v>
      </c>
      <c r="L3993" s="384">
        <v>-26690.339092721904</v>
      </c>
      <c r="M3993" s="367">
        <v>976.00000000001899</v>
      </c>
      <c r="N3993" s="367">
        <v>976</v>
      </c>
      <c r="O3993" s="384">
        <v>-1387.6581186820829</v>
      </c>
      <c r="P3993" s="367">
        <v>14.151999999999999</v>
      </c>
      <c r="Q3993" s="367">
        <v>976</v>
      </c>
      <c r="R3993" s="384">
        <v>240.07572874097215</v>
      </c>
      <c r="S3993" s="367">
        <v>13.664</v>
      </c>
      <c r="T3993" s="367">
        <v>33655.172413792578</v>
      </c>
      <c r="U3993" s="384">
        <v>-45129.34335915852</v>
      </c>
      <c r="V3993" s="367">
        <v>975.99999999998477</v>
      </c>
      <c r="W3993" s="367">
        <v>1626666.6666666837</v>
      </c>
      <c r="X3993" s="384">
        <v>75259.887985790265</v>
      </c>
      <c r="Y3993" s="386">
        <v>976.00000000001023</v>
      </c>
      <c r="Z3993" s="367"/>
      <c r="AA3993" s="367"/>
      <c r="AB3993" s="367"/>
      <c r="AC3993" s="367"/>
      <c r="AD3993" s="367"/>
      <c r="AE3993" s="367"/>
      <c r="AF3993" s="367"/>
      <c r="AG3993" s="367"/>
      <c r="AH3993" s="367"/>
      <c r="AI3993" s="367"/>
      <c r="AJ3993" s="367"/>
      <c r="AK3993" s="367"/>
      <c r="AL3993" s="367"/>
      <c r="AM3993" s="367"/>
      <c r="AN3993" s="367"/>
      <c r="AO3993" s="367"/>
      <c r="AP3993" s="367"/>
      <c r="AQ3993" s="367"/>
      <c r="AR3993" s="367"/>
      <c r="AS3993" s="367"/>
      <c r="AT3993" s="367"/>
    </row>
    <row r="3994" spans="2:46" ht="13.8">
      <c r="B3994" s="26">
        <v>162.8333333333328</v>
      </c>
      <c r="C3994" s="363">
        <v>339.31131297336464</v>
      </c>
      <c r="D3994" s="367">
        <v>976.99999999999682</v>
      </c>
      <c r="E3994" s="367">
        <v>45441.860465116566</v>
      </c>
      <c r="F3994" s="367">
        <v>-135239.87464843196</v>
      </c>
      <c r="G3994" s="367">
        <v>977.00000000000625</v>
      </c>
      <c r="H3994" s="367">
        <v>244250</v>
      </c>
      <c r="I3994" s="384">
        <v>-1636517.3492456446</v>
      </c>
      <c r="J3994" s="367">
        <v>977</v>
      </c>
      <c r="K3994" s="367">
        <v>59212.121212122358</v>
      </c>
      <c r="L3994" s="384">
        <v>-26835.942642036491</v>
      </c>
      <c r="M3994" s="367">
        <v>977.00000000001899</v>
      </c>
      <c r="N3994" s="367">
        <v>977</v>
      </c>
      <c r="O3994" s="384">
        <v>-1390.994163868193</v>
      </c>
      <c r="P3994" s="367">
        <v>14.166500000000001</v>
      </c>
      <c r="Q3994" s="367">
        <v>977</v>
      </c>
      <c r="R3994" s="384">
        <v>239.41825941509808</v>
      </c>
      <c r="S3994" s="367">
        <v>13.677999999999999</v>
      </c>
      <c r="T3994" s="367">
        <v>33689.655172413266</v>
      </c>
      <c r="U3994" s="384">
        <v>-45295.456222012966</v>
      </c>
      <c r="V3994" s="367">
        <v>976.99999999998477</v>
      </c>
      <c r="W3994" s="367">
        <v>1628333.3333333505</v>
      </c>
      <c r="X3994" s="384">
        <v>75332.540868375043</v>
      </c>
      <c r="Y3994" s="386">
        <v>977.00000000001023</v>
      </c>
      <c r="Z3994" s="367"/>
      <c r="AA3994" s="367"/>
      <c r="AB3994" s="367"/>
      <c r="AC3994" s="367"/>
      <c r="AD3994" s="367"/>
      <c r="AE3994" s="367"/>
      <c r="AF3994" s="367"/>
      <c r="AG3994" s="367"/>
      <c r="AH3994" s="367"/>
      <c r="AI3994" s="367"/>
      <c r="AJ3994" s="367"/>
      <c r="AK3994" s="367"/>
      <c r="AL3994" s="367"/>
      <c r="AM3994" s="367"/>
      <c r="AN3994" s="367"/>
      <c r="AO3994" s="367"/>
      <c r="AP3994" s="367"/>
      <c r="AQ3994" s="367"/>
      <c r="AR3994" s="367"/>
      <c r="AS3994" s="367"/>
      <c r="AT3994" s="367"/>
    </row>
    <row r="3995" spans="2:46" ht="13.8">
      <c r="B3995" s="26">
        <v>162.99999999999946</v>
      </c>
      <c r="C3995" s="363">
        <v>339.65787006656689</v>
      </c>
      <c r="D3995" s="367">
        <v>977.99999999999682</v>
      </c>
      <c r="E3995" s="367">
        <v>45488.372093023543</v>
      </c>
      <c r="F3995" s="367">
        <v>-135532.94890783643</v>
      </c>
      <c r="G3995" s="367">
        <v>978.00000000000625</v>
      </c>
      <c r="H3995" s="367">
        <v>244500</v>
      </c>
      <c r="I3995" s="384">
        <v>-1640013.071889824</v>
      </c>
      <c r="J3995" s="367">
        <v>978</v>
      </c>
      <c r="K3995" s="367">
        <v>59272.727272728422</v>
      </c>
      <c r="L3995" s="384">
        <v>-26981.788273010065</v>
      </c>
      <c r="M3995" s="367">
        <v>978.0000000000191</v>
      </c>
      <c r="N3995" s="367">
        <v>978</v>
      </c>
      <c r="O3995" s="384">
        <v>-1394.3341277120853</v>
      </c>
      <c r="P3995" s="367">
        <v>14.181000000000001</v>
      </c>
      <c r="Q3995" s="367">
        <v>978</v>
      </c>
      <c r="R3995" s="384">
        <v>238.75894065512742</v>
      </c>
      <c r="S3995" s="367">
        <v>13.692</v>
      </c>
      <c r="T3995" s="367">
        <v>33724.137931033954</v>
      </c>
      <c r="U3995" s="384">
        <v>-45461.814476436579</v>
      </c>
      <c r="V3995" s="367">
        <v>977.99999999998465</v>
      </c>
      <c r="W3995" s="367">
        <v>1630000.0000000172</v>
      </c>
      <c r="X3995" s="384">
        <v>75405.184625763548</v>
      </c>
      <c r="Y3995" s="386">
        <v>978.00000000001035</v>
      </c>
      <c r="Z3995" s="367"/>
      <c r="AA3995" s="367"/>
      <c r="AB3995" s="367"/>
      <c r="AC3995" s="367"/>
      <c r="AD3995" s="367"/>
      <c r="AE3995" s="367"/>
      <c r="AF3995" s="367"/>
      <c r="AG3995" s="367"/>
      <c r="AH3995" s="367"/>
      <c r="AI3995" s="367"/>
      <c r="AJ3995" s="367"/>
      <c r="AK3995" s="367"/>
      <c r="AL3995" s="367"/>
      <c r="AM3995" s="367"/>
      <c r="AN3995" s="367"/>
      <c r="AO3995" s="367"/>
      <c r="AP3995" s="367"/>
      <c r="AQ3995" s="367"/>
      <c r="AR3995" s="367"/>
      <c r="AS3995" s="367"/>
      <c r="AT3995" s="367"/>
    </row>
    <row r="3996" spans="2:46" ht="13.8">
      <c r="B3996" s="26">
        <v>163.16666666666612</v>
      </c>
      <c r="C3996" s="363">
        <v>340.00442564217963</v>
      </c>
      <c r="D3996" s="367">
        <v>978.99999999999682</v>
      </c>
      <c r="E3996" s="367">
        <v>45534.88372093052</v>
      </c>
      <c r="F3996" s="367">
        <v>-135826.33942622159</v>
      </c>
      <c r="G3996" s="367">
        <v>979.00000000000625</v>
      </c>
      <c r="H3996" s="367">
        <v>244750</v>
      </c>
      <c r="I3996" s="384">
        <v>-1643512.5178045514</v>
      </c>
      <c r="J3996" s="367">
        <v>979</v>
      </c>
      <c r="K3996" s="367">
        <v>59333.333333334485</v>
      </c>
      <c r="L3996" s="384">
        <v>-27127.875985642597</v>
      </c>
      <c r="M3996" s="367">
        <v>979.0000000000191</v>
      </c>
      <c r="N3996" s="367">
        <v>979</v>
      </c>
      <c r="O3996" s="384">
        <v>-1397.6780102137598</v>
      </c>
      <c r="P3996" s="367">
        <v>14.195499999999999</v>
      </c>
      <c r="Q3996" s="367">
        <v>979</v>
      </c>
      <c r="R3996" s="384">
        <v>238.09777246106034</v>
      </c>
      <c r="S3996" s="367">
        <v>13.706</v>
      </c>
      <c r="T3996" s="367">
        <v>33758.620689654643</v>
      </c>
      <c r="U3996" s="384">
        <v>-45628.418122429386</v>
      </c>
      <c r="V3996" s="367">
        <v>978.99999999998465</v>
      </c>
      <c r="W3996" s="367">
        <v>1631666.666666684</v>
      </c>
      <c r="X3996" s="384">
        <v>75477.819257955751</v>
      </c>
      <c r="Y3996" s="386">
        <v>979.00000000001035</v>
      </c>
      <c r="Z3996" s="367"/>
      <c r="AA3996" s="367"/>
      <c r="AB3996" s="367"/>
      <c r="AC3996" s="367"/>
      <c r="AD3996" s="367"/>
      <c r="AE3996" s="367"/>
      <c r="AF3996" s="367"/>
      <c r="AG3996" s="367"/>
      <c r="AH3996" s="367"/>
      <c r="AI3996" s="367"/>
      <c r="AJ3996" s="367"/>
      <c r="AK3996" s="367"/>
      <c r="AL3996" s="367"/>
      <c r="AM3996" s="367"/>
      <c r="AN3996" s="367"/>
      <c r="AO3996" s="367"/>
      <c r="AP3996" s="367"/>
      <c r="AQ3996" s="367"/>
      <c r="AR3996" s="367"/>
      <c r="AS3996" s="367"/>
      <c r="AT3996" s="367"/>
    </row>
    <row r="3997" spans="2:46" ht="13.8">
      <c r="B3997" s="26">
        <v>163.33333333333277</v>
      </c>
      <c r="C3997" s="363">
        <v>340.35097970020297</v>
      </c>
      <c r="D3997" s="367">
        <v>979.9999999999967</v>
      </c>
      <c r="E3997" s="367">
        <v>45581.395348837497</v>
      </c>
      <c r="F3997" s="367">
        <v>-136120.04620358738</v>
      </c>
      <c r="G3997" s="367">
        <v>980.00000000000625</v>
      </c>
      <c r="H3997" s="367">
        <v>245000</v>
      </c>
      <c r="I3997" s="384">
        <v>-1647015.6869898266</v>
      </c>
      <c r="J3997" s="367">
        <v>980</v>
      </c>
      <c r="K3997" s="367">
        <v>59393.939393940549</v>
      </c>
      <c r="L3997" s="384">
        <v>-27274.20577993412</v>
      </c>
      <c r="M3997" s="367">
        <v>980.00000000001921</v>
      </c>
      <c r="N3997" s="367">
        <v>980</v>
      </c>
      <c r="O3997" s="384">
        <v>-1401.0258113732179</v>
      </c>
      <c r="P3997" s="367">
        <v>14.21</v>
      </c>
      <c r="Q3997" s="367">
        <v>980</v>
      </c>
      <c r="R3997" s="384">
        <v>237.4347548328968</v>
      </c>
      <c r="S3997" s="367">
        <v>13.719999999999999</v>
      </c>
      <c r="T3997" s="367">
        <v>33793.103448275331</v>
      </c>
      <c r="U3997" s="384">
        <v>-45795.267159991374</v>
      </c>
      <c r="V3997" s="367">
        <v>979.99999999998465</v>
      </c>
      <c r="W3997" s="367">
        <v>1633333.3333333507</v>
      </c>
      <c r="X3997" s="384">
        <v>75550.444764951681</v>
      </c>
      <c r="Y3997" s="386">
        <v>980.00000000001046</v>
      </c>
      <c r="Z3997" s="367"/>
      <c r="AA3997" s="367"/>
      <c r="AB3997" s="367"/>
      <c r="AC3997" s="367"/>
      <c r="AD3997" s="367"/>
      <c r="AE3997" s="367"/>
      <c r="AF3997" s="367"/>
      <c r="AG3997" s="367"/>
      <c r="AH3997" s="367"/>
      <c r="AI3997" s="367"/>
      <c r="AJ3997" s="367"/>
      <c r="AK3997" s="367"/>
      <c r="AL3997" s="367"/>
      <c r="AM3997" s="367"/>
      <c r="AN3997" s="367"/>
      <c r="AO3997" s="367"/>
      <c r="AP3997" s="367"/>
      <c r="AQ3997" s="367"/>
      <c r="AR3997" s="367"/>
      <c r="AS3997" s="367"/>
      <c r="AT3997" s="367"/>
    </row>
    <row r="3998" spans="2:46" ht="13.8">
      <c r="B3998" s="26">
        <v>163.49999999999943</v>
      </c>
      <c r="C3998" s="363">
        <v>340.69753224063686</v>
      </c>
      <c r="D3998" s="367">
        <v>980.9999999999967</v>
      </c>
      <c r="E3998" s="367">
        <v>45627.906976744474</v>
      </c>
      <c r="F3998" s="367">
        <v>-136414.06923993389</v>
      </c>
      <c r="G3998" s="367">
        <v>981.00000000000625</v>
      </c>
      <c r="H3998" s="367">
        <v>245250</v>
      </c>
      <c r="I3998" s="384">
        <v>-1650522.5794456501</v>
      </c>
      <c r="J3998" s="367">
        <v>981</v>
      </c>
      <c r="K3998" s="367">
        <v>59454.545454546613</v>
      </c>
      <c r="L3998" s="384">
        <v>-27420.777655884602</v>
      </c>
      <c r="M3998" s="367">
        <v>981.00000000001921</v>
      </c>
      <c r="N3998" s="367">
        <v>981</v>
      </c>
      <c r="O3998" s="384">
        <v>-1404.3775311904578</v>
      </c>
      <c r="P3998" s="367">
        <v>14.224499999999999</v>
      </c>
      <c r="Q3998" s="367">
        <v>981</v>
      </c>
      <c r="R3998" s="384">
        <v>236.76988777063661</v>
      </c>
      <c r="S3998" s="367">
        <v>13.734</v>
      </c>
      <c r="T3998" s="367">
        <v>33827.58620689602</v>
      </c>
      <c r="U3998" s="384">
        <v>-45962.361589122527</v>
      </c>
      <c r="V3998" s="367">
        <v>980.99999999998454</v>
      </c>
      <c r="W3998" s="367">
        <v>1635000.0000000175</v>
      </c>
      <c r="X3998" s="384">
        <v>75623.061146751337</v>
      </c>
      <c r="Y3998" s="386">
        <v>981.00000000001046</v>
      </c>
      <c r="Z3998" s="367"/>
      <c r="AA3998" s="367"/>
      <c r="AB3998" s="367"/>
      <c r="AC3998" s="367"/>
      <c r="AD3998" s="367"/>
      <c r="AE3998" s="367"/>
      <c r="AF3998" s="367"/>
      <c r="AG3998" s="367"/>
      <c r="AH3998" s="367"/>
      <c r="AI3998" s="367"/>
      <c r="AJ3998" s="367"/>
      <c r="AK3998" s="367"/>
      <c r="AL3998" s="367"/>
      <c r="AM3998" s="367"/>
      <c r="AN3998" s="367"/>
      <c r="AO3998" s="367"/>
      <c r="AP3998" s="367"/>
      <c r="AQ3998" s="367"/>
      <c r="AR3998" s="367"/>
      <c r="AS3998" s="367"/>
      <c r="AT3998" s="367"/>
    </row>
    <row r="3999" spans="2:46" ht="13.8">
      <c r="B3999" s="26">
        <v>163.66666666666609</v>
      </c>
      <c r="C3999" s="363">
        <v>341.04408326348124</v>
      </c>
      <c r="D3999" s="367">
        <v>981.99999999999659</v>
      </c>
      <c r="E3999" s="367">
        <v>45674.418604651451</v>
      </c>
      <c r="F3999" s="367">
        <v>-136708.40853526103</v>
      </c>
      <c r="G3999" s="367">
        <v>982.00000000000625</v>
      </c>
      <c r="H3999" s="367">
        <v>245500</v>
      </c>
      <c r="I3999" s="384">
        <v>-1654033.1951720212</v>
      </c>
      <c r="J3999" s="367">
        <v>982</v>
      </c>
      <c r="K3999" s="367">
        <v>59515.151515152676</v>
      </c>
      <c r="L3999" s="384">
        <v>-27567.591613494049</v>
      </c>
      <c r="M3999" s="367">
        <v>982.00000000001921</v>
      </c>
      <c r="N3999" s="367">
        <v>982</v>
      </c>
      <c r="O3999" s="384">
        <v>-1407.733169665481</v>
      </c>
      <c r="P3999" s="367">
        <v>14.239000000000001</v>
      </c>
      <c r="Q3999" s="367">
        <v>982</v>
      </c>
      <c r="R3999" s="384">
        <v>236.10317127428007</v>
      </c>
      <c r="S3999" s="367">
        <v>13.747999999999999</v>
      </c>
      <c r="T3999" s="367">
        <v>33862.068965516708</v>
      </c>
      <c r="U3999" s="384">
        <v>-46129.701409822876</v>
      </c>
      <c r="V3999" s="367">
        <v>981.99999999998454</v>
      </c>
      <c r="W3999" s="367">
        <v>1636666.6666666842</v>
      </c>
      <c r="X3999" s="384">
        <v>75695.668403354706</v>
      </c>
      <c r="Y3999" s="386">
        <v>982.00000000001057</v>
      </c>
      <c r="Z3999" s="367"/>
      <c r="AA3999" s="367"/>
      <c r="AB3999" s="367"/>
      <c r="AC3999" s="367"/>
      <c r="AD3999" s="367"/>
      <c r="AE3999" s="367"/>
      <c r="AF3999" s="367"/>
      <c r="AG3999" s="367"/>
      <c r="AH3999" s="367"/>
      <c r="AI3999" s="367"/>
      <c r="AJ3999" s="367"/>
      <c r="AK3999" s="367"/>
      <c r="AL3999" s="367"/>
      <c r="AM3999" s="367"/>
      <c r="AN3999" s="367"/>
      <c r="AO3999" s="367"/>
      <c r="AP3999" s="367"/>
      <c r="AQ3999" s="367"/>
      <c r="AR3999" s="367"/>
      <c r="AS3999" s="367"/>
      <c r="AT3999" s="367"/>
    </row>
    <row r="4000" spans="2:46" ht="13.8">
      <c r="B4000" s="26">
        <v>163.83333333333275</v>
      </c>
      <c r="C4000" s="363">
        <v>341.39063276873628</v>
      </c>
      <c r="D4000" s="367">
        <v>982.99999999999659</v>
      </c>
      <c r="E4000" s="367">
        <v>45720.930232558429</v>
      </c>
      <c r="F4000" s="367">
        <v>-137003.06408956886</v>
      </c>
      <c r="G4000" s="367">
        <v>983.00000000000625</v>
      </c>
      <c r="H4000" s="367">
        <v>245750</v>
      </c>
      <c r="I4000" s="384">
        <v>-1657547.5341689405</v>
      </c>
      <c r="J4000" s="367">
        <v>983</v>
      </c>
      <c r="K4000" s="367">
        <v>59575.75757575874</v>
      </c>
      <c r="L4000" s="384">
        <v>-27714.647652762487</v>
      </c>
      <c r="M4000" s="367">
        <v>983.00000000001933</v>
      </c>
      <c r="N4000" s="367">
        <v>983</v>
      </c>
      <c r="O4000" s="384">
        <v>-1411.0927267982863</v>
      </c>
      <c r="P4000" s="367">
        <v>14.253500000000001</v>
      </c>
      <c r="Q4000" s="367">
        <v>983</v>
      </c>
      <c r="R4000" s="384">
        <v>235.43460534382689</v>
      </c>
      <c r="S4000" s="367">
        <v>13.762</v>
      </c>
      <c r="T4000" s="367">
        <v>33896.551724137396</v>
      </c>
      <c r="U4000" s="384">
        <v>-46297.286622092397</v>
      </c>
      <c r="V4000" s="367">
        <v>982.99999999998454</v>
      </c>
      <c r="W4000" s="367">
        <v>1638333.333333351</v>
      </c>
      <c r="X4000" s="384">
        <v>75768.266534761788</v>
      </c>
      <c r="Y4000" s="386">
        <v>983.00000000001057</v>
      </c>
      <c r="Z4000" s="367"/>
      <c r="AA4000" s="367"/>
      <c r="AB4000" s="367"/>
      <c r="AC4000" s="367"/>
      <c r="AD4000" s="367"/>
      <c r="AE4000" s="367"/>
      <c r="AF4000" s="367"/>
      <c r="AG4000" s="367"/>
      <c r="AH4000" s="367"/>
      <c r="AI4000" s="367"/>
      <c r="AJ4000" s="367"/>
      <c r="AK4000" s="367"/>
      <c r="AL4000" s="367"/>
      <c r="AM4000" s="367"/>
      <c r="AN4000" s="367"/>
      <c r="AO4000" s="367"/>
      <c r="AP4000" s="367"/>
      <c r="AQ4000" s="367"/>
      <c r="AR4000" s="367"/>
      <c r="AS4000" s="367"/>
      <c r="AT4000" s="367"/>
    </row>
    <row r="4001" spans="2:46" ht="13.8">
      <c r="B4001" s="26">
        <v>163.9999999999994</v>
      </c>
      <c r="C4001" s="363">
        <v>341.73718075640176</v>
      </c>
      <c r="D4001" s="367">
        <v>983.99999999999648</v>
      </c>
      <c r="E4001" s="367">
        <v>45767.441860465406</v>
      </c>
      <c r="F4001" s="367">
        <v>-137298.03590285734</v>
      </c>
      <c r="G4001" s="367">
        <v>984.00000000000637</v>
      </c>
      <c r="H4001" s="367">
        <v>246000</v>
      </c>
      <c r="I4001" s="384">
        <v>-1661065.5964364079</v>
      </c>
      <c r="J4001" s="367">
        <v>984</v>
      </c>
      <c r="K4001" s="367">
        <v>59636.363636364804</v>
      </c>
      <c r="L4001" s="384">
        <v>-27861.945773689884</v>
      </c>
      <c r="M4001" s="367">
        <v>984.00000000001933</v>
      </c>
      <c r="N4001" s="367">
        <v>984</v>
      </c>
      <c r="O4001" s="384">
        <v>-1414.456202588874</v>
      </c>
      <c r="P4001" s="367">
        <v>14.267999999999999</v>
      </c>
      <c r="Q4001" s="367">
        <v>984</v>
      </c>
      <c r="R4001" s="384">
        <v>234.76418997927726</v>
      </c>
      <c r="S4001" s="367">
        <v>13.776</v>
      </c>
      <c r="T4001" s="367">
        <v>33931.034482758085</v>
      </c>
      <c r="U4001" s="384">
        <v>-46465.117225931084</v>
      </c>
      <c r="V4001" s="367">
        <v>983.99999999998442</v>
      </c>
      <c r="W4001" s="367">
        <v>1640000.0000000177</v>
      </c>
      <c r="X4001" s="384">
        <v>75840.855540972596</v>
      </c>
      <c r="Y4001" s="386">
        <v>984.00000000001057</v>
      </c>
      <c r="Z4001" s="367"/>
      <c r="AA4001" s="367"/>
      <c r="AB4001" s="367"/>
      <c r="AC4001" s="367"/>
      <c r="AD4001" s="367"/>
      <c r="AE4001" s="367"/>
      <c r="AF4001" s="367"/>
      <c r="AG4001" s="367"/>
      <c r="AH4001" s="367"/>
      <c r="AI4001" s="367"/>
      <c r="AJ4001" s="367"/>
      <c r="AK4001" s="367"/>
      <c r="AL4001" s="367"/>
      <c r="AM4001" s="367"/>
      <c r="AN4001" s="367"/>
      <c r="AO4001" s="367"/>
      <c r="AP4001" s="367"/>
      <c r="AQ4001" s="367"/>
      <c r="AR4001" s="367"/>
      <c r="AS4001" s="367"/>
      <c r="AT4001" s="367"/>
    </row>
    <row r="4002" spans="2:46" ht="13.8">
      <c r="B4002" s="26">
        <v>164.16666666666606</v>
      </c>
      <c r="C4002" s="363">
        <v>342.08372722647783</v>
      </c>
      <c r="D4002" s="367">
        <v>984.99999999999648</v>
      </c>
      <c r="E4002" s="367">
        <v>45813.953488372383</v>
      </c>
      <c r="F4002" s="367">
        <v>-137593.32397512649</v>
      </c>
      <c r="G4002" s="367">
        <v>985.00000000000637</v>
      </c>
      <c r="H4002" s="367">
        <v>246250</v>
      </c>
      <c r="I4002" s="384">
        <v>-1664587.3819744233</v>
      </c>
      <c r="J4002" s="367">
        <v>985</v>
      </c>
      <c r="K4002" s="367">
        <v>59696.969696970868</v>
      </c>
      <c r="L4002" s="384">
        <v>-28009.485976276268</v>
      </c>
      <c r="M4002" s="367">
        <v>985.00000000001944</v>
      </c>
      <c r="N4002" s="367">
        <v>985</v>
      </c>
      <c r="O4002" s="384">
        <v>-1417.823597037245</v>
      </c>
      <c r="P4002" s="367">
        <v>14.282500000000001</v>
      </c>
      <c r="Q4002" s="367">
        <v>985</v>
      </c>
      <c r="R4002" s="384">
        <v>234.09192518063114</v>
      </c>
      <c r="S4002" s="367">
        <v>13.790000000000001</v>
      </c>
      <c r="T4002" s="367">
        <v>33965.517241378773</v>
      </c>
      <c r="U4002" s="384">
        <v>-46633.193221338966</v>
      </c>
      <c r="V4002" s="367">
        <v>984.99999999998442</v>
      </c>
      <c r="W4002" s="367">
        <v>1641666.6666666844</v>
      </c>
      <c r="X4002" s="384">
        <v>75913.435421987117</v>
      </c>
      <c r="Y4002" s="386">
        <v>985.00000000001069</v>
      </c>
      <c r="Z4002" s="367"/>
      <c r="AA4002" s="367"/>
      <c r="AB4002" s="367"/>
      <c r="AC4002" s="367"/>
      <c r="AD4002" s="367"/>
      <c r="AE4002" s="367"/>
      <c r="AF4002" s="367"/>
      <c r="AG4002" s="367"/>
      <c r="AH4002" s="367"/>
      <c r="AI4002" s="367"/>
      <c r="AJ4002" s="367"/>
      <c r="AK4002" s="367"/>
      <c r="AL4002" s="367"/>
      <c r="AM4002" s="367"/>
      <c r="AN4002" s="367"/>
      <c r="AO4002" s="367"/>
      <c r="AP4002" s="367"/>
      <c r="AQ4002" s="367"/>
      <c r="AR4002" s="367"/>
      <c r="AS4002" s="367"/>
      <c r="AT4002" s="367"/>
    </row>
    <row r="4003" spans="2:46" ht="13.8">
      <c r="B4003" s="26">
        <v>164.33333333333272</v>
      </c>
      <c r="C4003" s="363">
        <v>342.430272178964</v>
      </c>
      <c r="D4003" s="367">
        <v>985.99999999999636</v>
      </c>
      <c r="E4003" s="367">
        <v>45860.46511627936</v>
      </c>
      <c r="F4003" s="367">
        <v>-137888.9283063763</v>
      </c>
      <c r="G4003" s="367">
        <v>986.00000000000637</v>
      </c>
      <c r="H4003" s="367">
        <v>246500</v>
      </c>
      <c r="I4003" s="384">
        <v>-1668112.8907829865</v>
      </c>
      <c r="J4003" s="367">
        <v>986</v>
      </c>
      <c r="K4003" s="367">
        <v>59757.575757576931</v>
      </c>
      <c r="L4003" s="384">
        <v>-28157.268260521614</v>
      </c>
      <c r="M4003" s="367">
        <v>986.00000000001944</v>
      </c>
      <c r="N4003" s="367">
        <v>986</v>
      </c>
      <c r="O4003" s="384">
        <v>-1421.1949101433981</v>
      </c>
      <c r="P4003" s="367">
        <v>14.297000000000001</v>
      </c>
      <c r="Q4003" s="367">
        <v>986</v>
      </c>
      <c r="R4003" s="384">
        <v>233.41781094788851</v>
      </c>
      <c r="S4003" s="367">
        <v>13.804</v>
      </c>
      <c r="T4003" s="367">
        <v>33999.999999999462</v>
      </c>
      <c r="U4003" s="384">
        <v>-46801.514608316022</v>
      </c>
      <c r="V4003" s="367">
        <v>985.99999999998442</v>
      </c>
      <c r="W4003" s="367">
        <v>1643333.3333333512</v>
      </c>
      <c r="X4003" s="384">
        <v>75986.006177805335</v>
      </c>
      <c r="Y4003" s="386">
        <v>986.00000000001069</v>
      </c>
      <c r="Z4003" s="367"/>
      <c r="AA4003" s="367"/>
      <c r="AB4003" s="367"/>
      <c r="AC4003" s="367"/>
      <c r="AD4003" s="367"/>
      <c r="AE4003" s="367"/>
      <c r="AF4003" s="367"/>
      <c r="AG4003" s="367"/>
      <c r="AH4003" s="367"/>
      <c r="AI4003" s="367"/>
      <c r="AJ4003" s="367"/>
      <c r="AK4003" s="367"/>
      <c r="AL4003" s="367"/>
      <c r="AM4003" s="367"/>
      <c r="AN4003" s="367"/>
      <c r="AO4003" s="367"/>
      <c r="AP4003" s="367"/>
      <c r="AQ4003" s="367"/>
      <c r="AR4003" s="367"/>
      <c r="AS4003" s="367"/>
      <c r="AT4003" s="367"/>
    </row>
    <row r="4004" spans="2:46" ht="13.8">
      <c r="B4004" s="26">
        <v>164.49999999999937</v>
      </c>
      <c r="C4004" s="363">
        <v>342.77681561386157</v>
      </c>
      <c r="D4004" s="367">
        <v>986.99999999999625</v>
      </c>
      <c r="E4004" s="367">
        <v>45906.976744186337</v>
      </c>
      <c r="F4004" s="367">
        <v>-138184.84889660674</v>
      </c>
      <c r="G4004" s="367">
        <v>987.00000000000637</v>
      </c>
      <c r="H4004" s="367">
        <v>246750</v>
      </c>
      <c r="I4004" s="384">
        <v>-1671642.1228620978</v>
      </c>
      <c r="J4004" s="367">
        <v>987</v>
      </c>
      <c r="K4004" s="367">
        <v>59818.181818182995</v>
      </c>
      <c r="L4004" s="384">
        <v>-28305.29262642594</v>
      </c>
      <c r="M4004" s="367">
        <v>987.00000000001955</v>
      </c>
      <c r="N4004" s="367">
        <v>987</v>
      </c>
      <c r="O4004" s="384">
        <v>-1424.5701419073339</v>
      </c>
      <c r="P4004" s="367">
        <v>14.311499999999999</v>
      </c>
      <c r="Q4004" s="367">
        <v>987</v>
      </c>
      <c r="R4004" s="384">
        <v>232.74184728104944</v>
      </c>
      <c r="S4004" s="367">
        <v>13.818</v>
      </c>
      <c r="T4004" s="367">
        <v>34034.48275862015</v>
      </c>
      <c r="U4004" s="384">
        <v>-46970.081386862243</v>
      </c>
      <c r="V4004" s="367">
        <v>986.99999999998431</v>
      </c>
      <c r="W4004" s="367">
        <v>1645000.0000000179</v>
      </c>
      <c r="X4004" s="384">
        <v>76058.56780842731</v>
      </c>
      <c r="Y4004" s="386">
        <v>987.0000000000108</v>
      </c>
      <c r="Z4004" s="367"/>
      <c r="AA4004" s="367"/>
      <c r="AB4004" s="367"/>
      <c r="AC4004" s="367"/>
      <c r="AD4004" s="367"/>
      <c r="AE4004" s="367"/>
      <c r="AF4004" s="367"/>
      <c r="AG4004" s="367"/>
      <c r="AH4004" s="367"/>
      <c r="AI4004" s="367"/>
      <c r="AJ4004" s="367"/>
      <c r="AK4004" s="367"/>
      <c r="AL4004" s="367"/>
      <c r="AM4004" s="367"/>
      <c r="AN4004" s="367"/>
      <c r="AO4004" s="367"/>
      <c r="AP4004" s="367"/>
      <c r="AQ4004" s="367"/>
      <c r="AR4004" s="367"/>
      <c r="AS4004" s="367"/>
      <c r="AT4004" s="367"/>
    </row>
    <row r="4005" spans="2:46" ht="13.8">
      <c r="B4005" s="26">
        <v>164.66666666666603</v>
      </c>
      <c r="C4005" s="363">
        <v>343.12335753116929</v>
      </c>
      <c r="D4005" s="367">
        <v>987.99999999999625</v>
      </c>
      <c r="E4005" s="367">
        <v>45953.488372093314</v>
      </c>
      <c r="F4005" s="367">
        <v>-138481.08574581789</v>
      </c>
      <c r="G4005" s="367">
        <v>988.00000000000637</v>
      </c>
      <c r="H4005" s="367">
        <v>247000</v>
      </c>
      <c r="I4005" s="384">
        <v>-1675175.0782117569</v>
      </c>
      <c r="J4005" s="367">
        <v>988</v>
      </c>
      <c r="K4005" s="367">
        <v>59878.787878789059</v>
      </c>
      <c r="L4005" s="384">
        <v>-28453.559073989225</v>
      </c>
      <c r="M4005" s="367">
        <v>988.00000000001955</v>
      </c>
      <c r="N4005" s="367">
        <v>988</v>
      </c>
      <c r="O4005" s="384">
        <v>-1427.9492923290527</v>
      </c>
      <c r="P4005" s="367">
        <v>14.326000000000001</v>
      </c>
      <c r="Q4005" s="367">
        <v>988</v>
      </c>
      <c r="R4005" s="384">
        <v>232.06403418011379</v>
      </c>
      <c r="S4005" s="367">
        <v>13.832000000000001</v>
      </c>
      <c r="T4005" s="367">
        <v>34068.965517240838</v>
      </c>
      <c r="U4005" s="384">
        <v>-47138.893556977659</v>
      </c>
      <c r="V4005" s="367">
        <v>987.99999999998431</v>
      </c>
      <c r="W4005" s="367">
        <v>1646666.6666666847</v>
      </c>
      <c r="X4005" s="384">
        <v>76131.120313852982</v>
      </c>
      <c r="Y4005" s="386">
        <v>988.0000000000108</v>
      </c>
      <c r="Z4005" s="367"/>
      <c r="AA4005" s="367"/>
      <c r="AB4005" s="367"/>
      <c r="AC4005" s="367"/>
      <c r="AD4005" s="367"/>
      <c r="AE4005" s="367"/>
      <c r="AF4005" s="367"/>
      <c r="AG4005" s="367"/>
      <c r="AH4005" s="367"/>
      <c r="AI4005" s="367"/>
      <c r="AJ4005" s="367"/>
      <c r="AK4005" s="367"/>
      <c r="AL4005" s="367"/>
      <c r="AM4005" s="367"/>
      <c r="AN4005" s="367"/>
      <c r="AO4005" s="367"/>
      <c r="AP4005" s="367"/>
      <c r="AQ4005" s="367"/>
      <c r="AR4005" s="367"/>
      <c r="AS4005" s="367"/>
      <c r="AT4005" s="367"/>
    </row>
    <row r="4006" spans="2:46" ht="13.8">
      <c r="B4006" s="26">
        <v>164.83333333333269</v>
      </c>
      <c r="C4006" s="363">
        <v>343.4698979308875</v>
      </c>
      <c r="D4006" s="367">
        <v>988.99999999999613</v>
      </c>
      <c r="E4006" s="367">
        <v>46000.000000000291</v>
      </c>
      <c r="F4006" s="367">
        <v>-138777.63885400974</v>
      </c>
      <c r="G4006" s="367">
        <v>989.00000000000637</v>
      </c>
      <c r="H4006" s="367">
        <v>247250</v>
      </c>
      <c r="I4006" s="384">
        <v>-1678711.7568319642</v>
      </c>
      <c r="J4006" s="367">
        <v>989</v>
      </c>
      <c r="K4006" s="367">
        <v>59939.393939395122</v>
      </c>
      <c r="L4006" s="384">
        <v>-28602.067603211501</v>
      </c>
      <c r="M4006" s="367">
        <v>989.00000000001967</v>
      </c>
      <c r="N4006" s="367">
        <v>989</v>
      </c>
      <c r="O4006" s="384">
        <v>-1431.3323614085534</v>
      </c>
      <c r="P4006" s="367">
        <v>14.3405</v>
      </c>
      <c r="Q4006" s="367">
        <v>989</v>
      </c>
      <c r="R4006" s="384">
        <v>231.38437164508179</v>
      </c>
      <c r="S4006" s="367">
        <v>13.845999999999998</v>
      </c>
      <c r="T4006" s="367">
        <v>34103.448275861527</v>
      </c>
      <c r="U4006" s="384">
        <v>-47307.951118662255</v>
      </c>
      <c r="V4006" s="367">
        <v>988.99999999998431</v>
      </c>
      <c r="W4006" s="367">
        <v>1648333.3333333514</v>
      </c>
      <c r="X4006" s="384">
        <v>76203.663694082366</v>
      </c>
      <c r="Y4006" s="386">
        <v>989.0000000000108</v>
      </c>
      <c r="Z4006" s="367"/>
      <c r="AA4006" s="367"/>
      <c r="AB4006" s="367"/>
      <c r="AC4006" s="367"/>
      <c r="AD4006" s="367"/>
      <c r="AE4006" s="367"/>
      <c r="AF4006" s="367"/>
      <c r="AG4006" s="367"/>
      <c r="AH4006" s="367"/>
      <c r="AI4006" s="367"/>
      <c r="AJ4006" s="367"/>
      <c r="AK4006" s="367"/>
      <c r="AL4006" s="367"/>
      <c r="AM4006" s="367"/>
      <c r="AN4006" s="367"/>
      <c r="AO4006" s="367"/>
      <c r="AP4006" s="367"/>
      <c r="AQ4006" s="367"/>
      <c r="AR4006" s="367"/>
      <c r="AS4006" s="367"/>
      <c r="AT4006" s="367"/>
    </row>
    <row r="4007" spans="2:46" ht="13.8">
      <c r="B4007" s="26">
        <v>164.99999999999935</v>
      </c>
      <c r="C4007" s="363">
        <v>343.81643681301637</v>
      </c>
      <c r="D4007" s="367">
        <v>989.99999999999613</v>
      </c>
      <c r="E4007" s="367">
        <v>46046.511627907268</v>
      </c>
      <c r="F4007" s="367">
        <v>-139074.50822118219</v>
      </c>
      <c r="G4007" s="367">
        <v>990.00000000000637</v>
      </c>
      <c r="H4007" s="367">
        <v>247500</v>
      </c>
      <c r="I4007" s="384">
        <v>-1682252.1587227196</v>
      </c>
      <c r="J4007" s="367">
        <v>990</v>
      </c>
      <c r="K4007" s="367">
        <v>60000.000000001186</v>
      </c>
      <c r="L4007" s="384">
        <v>-28750.818214092731</v>
      </c>
      <c r="M4007" s="367">
        <v>990.00000000001967</v>
      </c>
      <c r="N4007" s="367">
        <v>990</v>
      </c>
      <c r="O4007" s="384">
        <v>-1434.7193491458372</v>
      </c>
      <c r="P4007" s="367">
        <v>14.355</v>
      </c>
      <c r="Q4007" s="367">
        <v>990</v>
      </c>
      <c r="R4007" s="384">
        <v>230.70285967595308</v>
      </c>
      <c r="S4007" s="367">
        <v>13.86</v>
      </c>
      <c r="T4007" s="367">
        <v>34137.931034482215</v>
      </c>
      <c r="U4007" s="384">
        <v>-47477.254071916002</v>
      </c>
      <c r="V4007" s="367">
        <v>989.9999999999842</v>
      </c>
      <c r="W4007" s="367">
        <v>1650000.0000000182</v>
      </c>
      <c r="X4007" s="384">
        <v>76276.197949115463</v>
      </c>
      <c r="Y4007" s="386">
        <v>990.00000000001091</v>
      </c>
      <c r="Z4007" s="367"/>
      <c r="AA4007" s="367"/>
      <c r="AB4007" s="367"/>
      <c r="AC4007" s="367"/>
      <c r="AD4007" s="367"/>
      <c r="AE4007" s="367"/>
      <c r="AF4007" s="367"/>
      <c r="AG4007" s="367"/>
      <c r="AH4007" s="367"/>
      <c r="AI4007" s="367"/>
      <c r="AJ4007" s="367"/>
      <c r="AK4007" s="367"/>
      <c r="AL4007" s="367"/>
      <c r="AM4007" s="367"/>
      <c r="AN4007" s="367"/>
      <c r="AO4007" s="367"/>
      <c r="AP4007" s="367"/>
      <c r="AQ4007" s="367"/>
      <c r="AR4007" s="367"/>
      <c r="AS4007" s="367"/>
      <c r="AT4007" s="367"/>
    </row>
    <row r="4008" spans="2:46" ht="13.8">
      <c r="B4008" s="26">
        <v>165.166666666666</v>
      </c>
      <c r="C4008" s="363">
        <v>344.16297417755561</v>
      </c>
      <c r="D4008" s="367">
        <v>990.99999999999602</v>
      </c>
      <c r="E4008" s="367">
        <v>46093.023255814245</v>
      </c>
      <c r="F4008" s="367">
        <v>-139371.69384733532</v>
      </c>
      <c r="G4008" s="367">
        <v>991.00000000000637</v>
      </c>
      <c r="H4008" s="367">
        <v>247750</v>
      </c>
      <c r="I4008" s="384">
        <v>-1685796.2838840229</v>
      </c>
      <c r="J4008" s="367">
        <v>991</v>
      </c>
      <c r="K4008" s="367">
        <v>60060.60606060725</v>
      </c>
      <c r="L4008" s="384">
        <v>-28899.810906632938</v>
      </c>
      <c r="M4008" s="367">
        <v>991.00000000001967</v>
      </c>
      <c r="N4008" s="367">
        <v>991</v>
      </c>
      <c r="O4008" s="384">
        <v>-1438.1102555409036</v>
      </c>
      <c r="P4008" s="367">
        <v>14.3695</v>
      </c>
      <c r="Q4008" s="367">
        <v>991</v>
      </c>
      <c r="R4008" s="384">
        <v>230.01949827272799</v>
      </c>
      <c r="S4008" s="367">
        <v>13.873999999999999</v>
      </c>
      <c r="T4008" s="367">
        <v>34172.413793102904</v>
      </c>
      <c r="U4008" s="384">
        <v>-47646.802416738959</v>
      </c>
      <c r="V4008" s="367">
        <v>990.9999999999842</v>
      </c>
      <c r="W4008" s="367">
        <v>1651666.6666666849</v>
      </c>
      <c r="X4008" s="384">
        <v>76348.723078952273</v>
      </c>
      <c r="Y4008" s="386">
        <v>991.00000000001091</v>
      </c>
      <c r="Z4008" s="367"/>
      <c r="AA4008" s="367"/>
      <c r="AB4008" s="367"/>
      <c r="AC4008" s="367"/>
      <c r="AD4008" s="367"/>
      <c r="AE4008" s="367"/>
      <c r="AF4008" s="367"/>
      <c r="AG4008" s="367"/>
      <c r="AH4008" s="367"/>
      <c r="AI4008" s="367"/>
      <c r="AJ4008" s="367"/>
      <c r="AK4008" s="367"/>
      <c r="AL4008" s="367"/>
      <c r="AM4008" s="367"/>
      <c r="AN4008" s="367"/>
      <c r="AO4008" s="367"/>
      <c r="AP4008" s="367"/>
      <c r="AQ4008" s="367"/>
      <c r="AR4008" s="367"/>
      <c r="AS4008" s="367"/>
      <c r="AT4008" s="367"/>
    </row>
    <row r="4009" spans="2:46" ht="13.8">
      <c r="B4009" s="26">
        <v>165.33333333333266</v>
      </c>
      <c r="C4009" s="363">
        <v>344.50951002450552</v>
      </c>
      <c r="D4009" s="367">
        <v>991.99999999999602</v>
      </c>
      <c r="E4009" s="367">
        <v>46139.534883721222</v>
      </c>
      <c r="F4009" s="367">
        <v>-139669.19573246912</v>
      </c>
      <c r="G4009" s="367">
        <v>992.00000000000637</v>
      </c>
      <c r="H4009" s="367">
        <v>248000</v>
      </c>
      <c r="I4009" s="384">
        <v>-1689344.1323158741</v>
      </c>
      <c r="J4009" s="367">
        <v>992</v>
      </c>
      <c r="K4009" s="367">
        <v>60121.212121213313</v>
      </c>
      <c r="L4009" s="384">
        <v>-29049.045680832132</v>
      </c>
      <c r="M4009" s="367">
        <v>992.00000000001978</v>
      </c>
      <c r="N4009" s="367">
        <v>992</v>
      </c>
      <c r="O4009" s="384">
        <v>-1441.5050805937524</v>
      </c>
      <c r="P4009" s="367">
        <v>14.384</v>
      </c>
      <c r="Q4009" s="367">
        <v>992</v>
      </c>
      <c r="R4009" s="384">
        <v>229.33428743540628</v>
      </c>
      <c r="S4009" s="367">
        <v>13.888</v>
      </c>
      <c r="T4009" s="367">
        <v>34206.896551723592</v>
      </c>
      <c r="U4009" s="384">
        <v>-47816.596153131097</v>
      </c>
      <c r="V4009" s="367">
        <v>991.9999999999842</v>
      </c>
      <c r="W4009" s="367">
        <v>1653333.3333333516</v>
      </c>
      <c r="X4009" s="384">
        <v>76421.239083592809</v>
      </c>
      <c r="Y4009" s="386">
        <v>992.00000000001103</v>
      </c>
      <c r="Z4009" s="367"/>
      <c r="AA4009" s="367"/>
      <c r="AB4009" s="367"/>
      <c r="AC4009" s="367"/>
      <c r="AD4009" s="367"/>
      <c r="AE4009" s="367"/>
      <c r="AF4009" s="367"/>
      <c r="AG4009" s="367"/>
      <c r="AH4009" s="367"/>
      <c r="AI4009" s="367"/>
      <c r="AJ4009" s="367"/>
      <c r="AK4009" s="367"/>
      <c r="AL4009" s="367"/>
      <c r="AM4009" s="367"/>
      <c r="AN4009" s="367"/>
      <c r="AO4009" s="367"/>
      <c r="AP4009" s="367"/>
      <c r="AQ4009" s="367"/>
      <c r="AR4009" s="367"/>
      <c r="AS4009" s="367"/>
      <c r="AT4009" s="367"/>
    </row>
    <row r="4010" spans="2:46" ht="13.8">
      <c r="B4010" s="26">
        <v>165.49999999999932</v>
      </c>
      <c r="C4010" s="363">
        <v>344.85604435386591</v>
      </c>
      <c r="D4010" s="367">
        <v>992.99999999999591</v>
      </c>
      <c r="E4010" s="367">
        <v>46186.046511628199</v>
      </c>
      <c r="F4010" s="367">
        <v>-139967.01387658354</v>
      </c>
      <c r="G4010" s="367">
        <v>993.00000000000637</v>
      </c>
      <c r="H4010" s="367">
        <v>248250</v>
      </c>
      <c r="I4010" s="384">
        <v>-1692895.7040182736</v>
      </c>
      <c r="J4010" s="367">
        <v>993</v>
      </c>
      <c r="K4010" s="367">
        <v>60181.818181819377</v>
      </c>
      <c r="L4010" s="384">
        <v>-29198.522536690278</v>
      </c>
      <c r="M4010" s="367">
        <v>993.00000000001978</v>
      </c>
      <c r="N4010" s="367">
        <v>993</v>
      </c>
      <c r="O4010" s="384">
        <v>-1444.903824304384</v>
      </c>
      <c r="P4010" s="367">
        <v>14.3985</v>
      </c>
      <c r="Q4010" s="367">
        <v>993</v>
      </c>
      <c r="R4010" s="384">
        <v>228.64722716398819</v>
      </c>
      <c r="S4010" s="367">
        <v>13.901999999999999</v>
      </c>
      <c r="T4010" s="367">
        <v>34241.37931034428</v>
      </c>
      <c r="U4010" s="384">
        <v>-47986.635281092385</v>
      </c>
      <c r="V4010" s="367">
        <v>992.99999999998408</v>
      </c>
      <c r="W4010" s="367">
        <v>1655000.0000000184</v>
      </c>
      <c r="X4010" s="384">
        <v>76493.745963037058</v>
      </c>
      <c r="Y4010" s="386">
        <v>993.00000000001103</v>
      </c>
      <c r="Z4010" s="367"/>
      <c r="AA4010" s="367"/>
      <c r="AB4010" s="367"/>
      <c r="AC4010" s="367"/>
      <c r="AD4010" s="367"/>
      <c r="AE4010" s="367"/>
      <c r="AF4010" s="367"/>
      <c r="AG4010" s="367"/>
      <c r="AH4010" s="367"/>
      <c r="AI4010" s="367"/>
      <c r="AJ4010" s="367"/>
      <c r="AK4010" s="367"/>
      <c r="AL4010" s="367"/>
      <c r="AM4010" s="367"/>
      <c r="AN4010" s="367"/>
      <c r="AO4010" s="367"/>
      <c r="AP4010" s="367"/>
      <c r="AQ4010" s="367"/>
      <c r="AR4010" s="367"/>
      <c r="AS4010" s="367"/>
      <c r="AT4010" s="367"/>
    </row>
    <row r="4011" spans="2:46" ht="13.8">
      <c r="B4011" s="26">
        <v>165.66666666666598</v>
      </c>
      <c r="C4011" s="363">
        <v>345.20257716563685</v>
      </c>
      <c r="D4011" s="367">
        <v>993.99999999999591</v>
      </c>
      <c r="E4011" s="367">
        <v>46232.558139535176</v>
      </c>
      <c r="F4011" s="367">
        <v>-140265.14827967869</v>
      </c>
      <c r="G4011" s="367">
        <v>994.00000000000637</v>
      </c>
      <c r="H4011" s="367">
        <v>248500</v>
      </c>
      <c r="I4011" s="384">
        <v>-1696450.9989912207</v>
      </c>
      <c r="J4011" s="367">
        <v>994</v>
      </c>
      <c r="K4011" s="367">
        <v>60242.424242425441</v>
      </c>
      <c r="L4011" s="384">
        <v>-29348.241474207418</v>
      </c>
      <c r="M4011" s="367">
        <v>994.0000000000199</v>
      </c>
      <c r="N4011" s="367">
        <v>994</v>
      </c>
      <c r="O4011" s="384">
        <v>-1448.3064866727977</v>
      </c>
      <c r="P4011" s="367">
        <v>14.413</v>
      </c>
      <c r="Q4011" s="367">
        <v>994</v>
      </c>
      <c r="R4011" s="384">
        <v>227.95831745847349</v>
      </c>
      <c r="S4011" s="367">
        <v>13.916</v>
      </c>
      <c r="T4011" s="367">
        <v>34275.862068964969</v>
      </c>
      <c r="U4011" s="384">
        <v>-48156.919800622876</v>
      </c>
      <c r="V4011" s="367">
        <v>993.99999999998408</v>
      </c>
      <c r="W4011" s="367">
        <v>1656666.6666666851</v>
      </c>
      <c r="X4011" s="384">
        <v>76566.243717285033</v>
      </c>
      <c r="Y4011" s="386">
        <v>994.00000000001103</v>
      </c>
      <c r="Z4011" s="367"/>
      <c r="AA4011" s="367"/>
      <c r="AB4011" s="367"/>
      <c r="AC4011" s="367"/>
      <c r="AD4011" s="367"/>
      <c r="AE4011" s="367"/>
      <c r="AF4011" s="367"/>
      <c r="AG4011" s="367"/>
      <c r="AH4011" s="367"/>
      <c r="AI4011" s="367"/>
      <c r="AJ4011" s="367"/>
      <c r="AK4011" s="367"/>
      <c r="AL4011" s="367"/>
      <c r="AM4011" s="367"/>
      <c r="AN4011" s="367"/>
      <c r="AO4011" s="367"/>
      <c r="AP4011" s="367"/>
      <c r="AQ4011" s="367"/>
      <c r="AR4011" s="367"/>
      <c r="AS4011" s="367"/>
      <c r="AT4011" s="367"/>
    </row>
    <row r="4012" spans="2:46" ht="13.8">
      <c r="B4012" s="26">
        <v>165.83333333333263</v>
      </c>
      <c r="C4012" s="363">
        <v>345.54910845981834</v>
      </c>
      <c r="D4012" s="367">
        <v>994.99999999999579</v>
      </c>
      <c r="E4012" s="367">
        <v>46279.069767442154</v>
      </c>
      <c r="F4012" s="367">
        <v>-140563.59894175452</v>
      </c>
      <c r="G4012" s="367">
        <v>995.00000000000637</v>
      </c>
      <c r="H4012" s="367">
        <v>248750</v>
      </c>
      <c r="I4012" s="384">
        <v>-1700010.0172347163</v>
      </c>
      <c r="J4012" s="367">
        <v>995</v>
      </c>
      <c r="K4012" s="367">
        <v>60303.030303031504</v>
      </c>
      <c r="L4012" s="384">
        <v>-29498.202493383509</v>
      </c>
      <c r="M4012" s="367">
        <v>995.0000000000199</v>
      </c>
      <c r="N4012" s="367">
        <v>995</v>
      </c>
      <c r="O4012" s="384">
        <v>-1451.7130676989946</v>
      </c>
      <c r="P4012" s="367">
        <v>14.4275</v>
      </c>
      <c r="Q4012" s="367">
        <v>995</v>
      </c>
      <c r="R4012" s="384">
        <v>227.26755831886237</v>
      </c>
      <c r="S4012" s="367">
        <v>13.93</v>
      </c>
      <c r="T4012" s="367">
        <v>34310.344827585657</v>
      </c>
      <c r="U4012" s="384">
        <v>-48327.449711722547</v>
      </c>
      <c r="V4012" s="367">
        <v>994.99999999998408</v>
      </c>
      <c r="W4012" s="367">
        <v>1658333.3333333519</v>
      </c>
      <c r="X4012" s="384">
        <v>76638.732346336721</v>
      </c>
      <c r="Y4012" s="386">
        <v>995.00000000001114</v>
      </c>
      <c r="Z4012" s="367"/>
      <c r="AA4012" s="367"/>
      <c r="AB4012" s="367"/>
      <c r="AC4012" s="367"/>
      <c r="AD4012" s="367"/>
      <c r="AE4012" s="367"/>
      <c r="AF4012" s="367"/>
      <c r="AG4012" s="367"/>
      <c r="AH4012" s="367"/>
      <c r="AI4012" s="367"/>
      <c r="AJ4012" s="367"/>
      <c r="AK4012" s="367"/>
      <c r="AL4012" s="367"/>
      <c r="AM4012" s="367"/>
      <c r="AN4012" s="367"/>
      <c r="AO4012" s="367"/>
      <c r="AP4012" s="367"/>
      <c r="AQ4012" s="367"/>
      <c r="AR4012" s="367"/>
      <c r="AS4012" s="367"/>
      <c r="AT4012" s="367"/>
    </row>
    <row r="4013" spans="2:46" ht="13.8">
      <c r="B4013" s="26">
        <v>165.99999999999929</v>
      </c>
      <c r="C4013" s="363">
        <v>345.89563823641049</v>
      </c>
      <c r="D4013" s="367">
        <v>995.99999999999579</v>
      </c>
      <c r="E4013" s="367">
        <v>46325.581395349131</v>
      </c>
      <c r="F4013" s="367">
        <v>-140862.36586281093</v>
      </c>
      <c r="G4013" s="367">
        <v>996.00000000000637</v>
      </c>
      <c r="H4013" s="367">
        <v>249000</v>
      </c>
      <c r="I4013" s="384">
        <v>-1703572.7587487593</v>
      </c>
      <c r="J4013" s="367">
        <v>996</v>
      </c>
      <c r="K4013" s="367">
        <v>60363.636363637568</v>
      </c>
      <c r="L4013" s="384">
        <v>-29648.405594218595</v>
      </c>
      <c r="M4013" s="367">
        <v>996.00000000002001</v>
      </c>
      <c r="N4013" s="367">
        <v>996</v>
      </c>
      <c r="O4013" s="384">
        <v>-1455.1235673829738</v>
      </c>
      <c r="P4013" s="367">
        <v>14.442</v>
      </c>
      <c r="Q4013" s="367">
        <v>996</v>
      </c>
      <c r="R4013" s="384">
        <v>226.57494974515475</v>
      </c>
      <c r="S4013" s="367">
        <v>13.943999999999999</v>
      </c>
      <c r="T4013" s="367">
        <v>34344.827586206346</v>
      </c>
      <c r="U4013" s="384">
        <v>-48498.225014391377</v>
      </c>
      <c r="V4013" s="367">
        <v>995.99999999998397</v>
      </c>
      <c r="W4013" s="367">
        <v>1660000.0000000186</v>
      </c>
      <c r="X4013" s="384">
        <v>76711.211850192136</v>
      </c>
      <c r="Y4013" s="386">
        <v>996.00000000001114</v>
      </c>
      <c r="Z4013" s="367"/>
      <c r="AA4013" s="367"/>
      <c r="AB4013" s="367"/>
      <c r="AC4013" s="367"/>
      <c r="AD4013" s="367"/>
      <c r="AE4013" s="367"/>
      <c r="AF4013" s="367"/>
      <c r="AG4013" s="367"/>
      <c r="AH4013" s="367"/>
      <c r="AI4013" s="367"/>
      <c r="AJ4013" s="367"/>
      <c r="AK4013" s="367"/>
      <c r="AL4013" s="367"/>
      <c r="AM4013" s="367"/>
      <c r="AN4013" s="367"/>
      <c r="AO4013" s="367"/>
      <c r="AP4013" s="367"/>
      <c r="AQ4013" s="367"/>
      <c r="AR4013" s="367"/>
      <c r="AS4013" s="367"/>
      <c r="AT4013" s="367"/>
    </row>
    <row r="4014" spans="2:46" ht="13.8">
      <c r="B4014" s="26">
        <v>166.16666666666595</v>
      </c>
      <c r="C4014" s="363">
        <v>346.24216649541307</v>
      </c>
      <c r="D4014" s="367">
        <v>996.99999999999568</v>
      </c>
      <c r="E4014" s="367">
        <v>46372.093023256108</v>
      </c>
      <c r="F4014" s="367">
        <v>-141161.44904284808</v>
      </c>
      <c r="G4014" s="367">
        <v>997.00000000000637</v>
      </c>
      <c r="H4014" s="367">
        <v>249250</v>
      </c>
      <c r="I4014" s="384">
        <v>-1707139.2235333507</v>
      </c>
      <c r="J4014" s="367">
        <v>997</v>
      </c>
      <c r="K4014" s="367">
        <v>60424.242424243632</v>
      </c>
      <c r="L4014" s="384">
        <v>-29798.850776712636</v>
      </c>
      <c r="M4014" s="367">
        <v>997.00000000002001</v>
      </c>
      <c r="N4014" s="367">
        <v>997</v>
      </c>
      <c r="O4014" s="384">
        <v>-1458.537985724736</v>
      </c>
      <c r="P4014" s="367">
        <v>14.4565</v>
      </c>
      <c r="Q4014" s="367">
        <v>997</v>
      </c>
      <c r="R4014" s="384">
        <v>225.88049173735058</v>
      </c>
      <c r="S4014" s="367">
        <v>13.958</v>
      </c>
      <c r="T4014" s="367">
        <v>34379.310344827034</v>
      </c>
      <c r="U4014" s="384">
        <v>-48669.245708629409</v>
      </c>
      <c r="V4014" s="367">
        <v>996.99999999998397</v>
      </c>
      <c r="W4014" s="367">
        <v>1661666.6666666854</v>
      </c>
      <c r="X4014" s="384">
        <v>76783.682228851249</v>
      </c>
      <c r="Y4014" s="386">
        <v>997.00000000001125</v>
      </c>
      <c r="Z4014" s="367"/>
      <c r="AA4014" s="367"/>
      <c r="AB4014" s="367"/>
      <c r="AC4014" s="367"/>
      <c r="AD4014" s="367"/>
      <c r="AE4014" s="367"/>
      <c r="AF4014" s="367"/>
      <c r="AG4014" s="367"/>
      <c r="AH4014" s="367"/>
      <c r="AI4014" s="367"/>
      <c r="AJ4014" s="367"/>
      <c r="AK4014" s="367"/>
      <c r="AL4014" s="367"/>
      <c r="AM4014" s="367"/>
      <c r="AN4014" s="367"/>
      <c r="AO4014" s="367"/>
      <c r="AP4014" s="367"/>
      <c r="AQ4014" s="367"/>
      <c r="AR4014" s="367"/>
      <c r="AS4014" s="367"/>
      <c r="AT4014" s="367"/>
    </row>
    <row r="4015" spans="2:46" ht="13.8">
      <c r="B4015" s="26">
        <v>166.3333333333326</v>
      </c>
      <c r="C4015" s="363">
        <v>346.5886932368262</v>
      </c>
      <c r="D4015" s="367">
        <v>997.99999999999568</v>
      </c>
      <c r="E4015" s="367">
        <v>46418.604651163085</v>
      </c>
      <c r="F4015" s="367">
        <v>-141460.84848186583</v>
      </c>
      <c r="G4015" s="367">
        <v>998.00000000000637</v>
      </c>
      <c r="H4015" s="367">
        <v>249500</v>
      </c>
      <c r="I4015" s="384">
        <v>-1710709.41158849</v>
      </c>
      <c r="J4015" s="367">
        <v>998</v>
      </c>
      <c r="K4015" s="367">
        <v>60484.848484849696</v>
      </c>
      <c r="L4015" s="384">
        <v>-29949.538040865664</v>
      </c>
      <c r="M4015" s="367">
        <v>998.00000000002012</v>
      </c>
      <c r="N4015" s="367">
        <v>998</v>
      </c>
      <c r="O4015" s="384">
        <v>-1461.9563227242804</v>
      </c>
      <c r="P4015" s="367">
        <v>14.471</v>
      </c>
      <c r="Q4015" s="367">
        <v>998</v>
      </c>
      <c r="R4015" s="384">
        <v>225.18418429544997</v>
      </c>
      <c r="S4015" s="367">
        <v>13.972</v>
      </c>
      <c r="T4015" s="367">
        <v>34413.793103447722</v>
      </c>
      <c r="U4015" s="384">
        <v>-48840.511794436592</v>
      </c>
      <c r="V4015" s="367">
        <v>997.99999999998386</v>
      </c>
      <c r="W4015" s="367">
        <v>1663333.3333333521</v>
      </c>
      <c r="X4015" s="384">
        <v>76856.143482314103</v>
      </c>
      <c r="Y4015" s="386">
        <v>998.00000000001125</v>
      </c>
      <c r="Z4015" s="367"/>
      <c r="AA4015" s="367"/>
      <c r="AB4015" s="367"/>
      <c r="AC4015" s="367"/>
      <c r="AD4015" s="367"/>
      <c r="AE4015" s="367"/>
      <c r="AF4015" s="367"/>
      <c r="AG4015" s="367"/>
      <c r="AH4015" s="367"/>
      <c r="AI4015" s="367"/>
      <c r="AJ4015" s="367"/>
      <c r="AK4015" s="367"/>
      <c r="AL4015" s="367"/>
      <c r="AM4015" s="367"/>
      <c r="AN4015" s="367"/>
      <c r="AO4015" s="367"/>
      <c r="AP4015" s="367"/>
      <c r="AQ4015" s="367"/>
      <c r="AR4015" s="367"/>
      <c r="AS4015" s="367"/>
      <c r="AT4015" s="367"/>
    </row>
    <row r="4016" spans="2:46" ht="13.8">
      <c r="B4016" s="26">
        <v>166.49999999999926</v>
      </c>
      <c r="C4016" s="363">
        <v>346.93521846064982</v>
      </c>
      <c r="D4016" s="367">
        <v>998.99999999999557</v>
      </c>
      <c r="E4016" s="367">
        <v>46465.116279070062</v>
      </c>
      <c r="F4016" s="367">
        <v>-141760.5641798643</v>
      </c>
      <c r="G4016" s="367">
        <v>999.00000000000637</v>
      </c>
      <c r="H4016" s="367">
        <v>249750</v>
      </c>
      <c r="I4016" s="384">
        <v>-1714283.3229141771</v>
      </c>
      <c r="J4016" s="367">
        <v>999</v>
      </c>
      <c r="K4016" s="367">
        <v>60545.454545455759</v>
      </c>
      <c r="L4016" s="384">
        <v>-30100.46738667765</v>
      </c>
      <c r="M4016" s="367">
        <v>999.00000000002012</v>
      </c>
      <c r="N4016" s="367">
        <v>999</v>
      </c>
      <c r="O4016" s="384">
        <v>-1465.3785783816077</v>
      </c>
      <c r="P4016" s="367">
        <v>14.4855</v>
      </c>
      <c r="Q4016" s="367">
        <v>999</v>
      </c>
      <c r="R4016" s="384">
        <v>224.48602741945274</v>
      </c>
      <c r="S4016" s="367">
        <v>13.986000000000001</v>
      </c>
      <c r="T4016" s="367">
        <v>34448.275862068411</v>
      </c>
      <c r="U4016" s="384">
        <v>-49012.023271812977</v>
      </c>
      <c r="V4016" s="367">
        <v>998.99999999998386</v>
      </c>
      <c r="W4016" s="367">
        <v>1665000.0000000189</v>
      </c>
      <c r="X4016" s="384">
        <v>76928.595610580654</v>
      </c>
      <c r="Y4016" s="386">
        <v>999.00000000001137</v>
      </c>
      <c r="Z4016" s="367"/>
      <c r="AA4016" s="367"/>
      <c r="AB4016" s="367"/>
      <c r="AC4016" s="367"/>
      <c r="AD4016" s="367"/>
      <c r="AE4016" s="367"/>
      <c r="AF4016" s="367"/>
      <c r="AG4016" s="367"/>
      <c r="AH4016" s="367"/>
      <c r="AI4016" s="367"/>
      <c r="AJ4016" s="367"/>
      <c r="AK4016" s="367"/>
      <c r="AL4016" s="367"/>
      <c r="AM4016" s="367"/>
      <c r="AN4016" s="367"/>
      <c r="AO4016" s="367"/>
      <c r="AP4016" s="367"/>
      <c r="AQ4016" s="367"/>
      <c r="AR4016" s="367"/>
      <c r="AS4016" s="367"/>
      <c r="AT4016" s="367"/>
    </row>
    <row r="4017" spans="2:46" ht="13.8">
      <c r="B4017" s="26">
        <v>166.66666666666592</v>
      </c>
      <c r="C4017" s="363">
        <v>347.28174216688416</v>
      </c>
      <c r="D4017" s="367">
        <v>999.99999999999557</v>
      </c>
      <c r="E4017" s="367">
        <v>46511.627906977039</v>
      </c>
      <c r="F4017" s="367">
        <v>-142060.59613684347</v>
      </c>
      <c r="G4017" s="367">
        <v>1000.0000000000065</v>
      </c>
      <c r="H4017" s="367">
        <v>250000</v>
      </c>
      <c r="I4017" s="384">
        <v>-1717860.9575104122</v>
      </c>
      <c r="J4017" s="367">
        <v>1000</v>
      </c>
      <c r="K4017" s="367">
        <v>60606.060606061823</v>
      </c>
      <c r="L4017" s="384">
        <v>-30251.638814148624</v>
      </c>
      <c r="M4017" s="367">
        <v>1000.0000000000202</v>
      </c>
      <c r="N4017" s="367">
        <v>1000</v>
      </c>
      <c r="O4017" s="384">
        <v>-1468.8047526967175</v>
      </c>
      <c r="P4017" s="367">
        <v>14.5</v>
      </c>
      <c r="Q4017" s="367">
        <v>1000</v>
      </c>
      <c r="R4017" s="384">
        <v>223.78602110935913</v>
      </c>
      <c r="S4017" s="367">
        <v>14</v>
      </c>
      <c r="T4017" s="367">
        <v>34482.758620689099</v>
      </c>
      <c r="U4017" s="384">
        <v>-49183.780140758536</v>
      </c>
      <c r="V4017" s="367">
        <v>999.99999999998386</v>
      </c>
      <c r="W4017" s="367">
        <v>1666666.6666666856</v>
      </c>
      <c r="X4017" s="384">
        <v>77001.038613650919</v>
      </c>
      <c r="Y4017" s="386">
        <v>1000.0000000000114</v>
      </c>
      <c r="Z4017" s="367"/>
      <c r="AA4017" s="367"/>
      <c r="AB4017" s="367"/>
      <c r="AC4017" s="367"/>
      <c r="AD4017" s="367"/>
      <c r="AE4017" s="367"/>
      <c r="AF4017" s="367"/>
      <c r="AG4017" s="367"/>
      <c r="AH4017" s="367"/>
      <c r="AI4017" s="367"/>
      <c r="AJ4017" s="367"/>
      <c r="AK4017" s="367"/>
      <c r="AL4017" s="367"/>
      <c r="AM4017" s="367"/>
      <c r="AN4017" s="367"/>
      <c r="AO4017" s="367"/>
      <c r="AP4017" s="367"/>
      <c r="AQ4017" s="367"/>
      <c r="AR4017" s="367"/>
      <c r="AS4017" s="367"/>
      <c r="AT4017" s="367"/>
    </row>
    <row r="4018" spans="2:46" ht="13.8">
      <c r="B4018" s="26"/>
      <c r="C4018" s="367">
        <f>+MAX(C3018:C4017)</f>
        <v>347.28174216688416</v>
      </c>
      <c r="D4018" s="367">
        <f>VLOOKUP(C4018,C3018:D4018,2,FALSE)</f>
        <v>999.99999999999557</v>
      </c>
      <c r="E4018" s="367"/>
      <c r="F4018" s="367">
        <f>+MAX(F3018:F4017)</f>
        <v>408.21879962901181</v>
      </c>
      <c r="G4018" s="367">
        <f>VLOOKUP(F4018,F3018:G4018,2,FALSE)</f>
        <v>50.999999999999936</v>
      </c>
      <c r="H4018" s="367"/>
      <c r="I4018" s="367">
        <f>+MAX(I3018:I4017)</f>
        <v>2775.6510912970321</v>
      </c>
      <c r="J4018" s="367">
        <f>VLOOKUP(I4018,I3018:J4018,2,FALSE)</f>
        <v>39</v>
      </c>
      <c r="K4018" s="367"/>
      <c r="L4018" s="367">
        <f>+MAX(L3018:L4017)</f>
        <v>17024.57985554534</v>
      </c>
      <c r="M4018" s="367">
        <f>VLOOKUP(L4018,L3018:M4018,2,FALSE)</f>
        <v>374.99999999999818</v>
      </c>
      <c r="N4018" s="367"/>
      <c r="O4018" s="367">
        <f>+MAX(O3018:O4017)</f>
        <v>30.701003399323355</v>
      </c>
      <c r="P4018" s="367">
        <f>VLOOKUP(O4018,O3018:P4018,2,FALSE)</f>
        <v>1.8125</v>
      </c>
      <c r="Q4018" s="367"/>
      <c r="R4018" s="367">
        <f>+MAX(R3018:R4017)</f>
        <v>356.61159886828148</v>
      </c>
      <c r="S4018" s="367">
        <f>VLOOKUP(R4018,R3018:S4018,2,FALSE)</f>
        <v>8.6940000000000008</v>
      </c>
      <c r="T4018" s="367"/>
      <c r="U4018" s="367">
        <f>+MAX(U3018:U4017)</f>
        <v>11010.980721544578</v>
      </c>
      <c r="V4018" s="367">
        <f>VLOOKUP(U4018,U3018:V4018,2,FALSE)</f>
        <v>300.00000000000011</v>
      </c>
      <c r="W4018" s="367"/>
      <c r="X4018" s="367">
        <f>+MAX(X3018:X4017)</f>
        <v>77001.038613650919</v>
      </c>
      <c r="Y4018" s="367">
        <f>VLOOKUP(X4018,X3018:Y4018,2,FALSE)</f>
        <v>1000.0000000000114</v>
      </c>
      <c r="Z4018" s="367"/>
      <c r="AA4018" s="367"/>
      <c r="AB4018" s="367"/>
      <c r="AC4018" s="367"/>
      <c r="AD4018" s="367"/>
      <c r="AE4018" s="367"/>
      <c r="AF4018" s="367"/>
      <c r="AG4018" s="367"/>
      <c r="AH4018" s="367"/>
      <c r="AI4018" s="367"/>
      <c r="AJ4018" s="367"/>
      <c r="AK4018" s="367"/>
      <c r="AL4018" s="367"/>
      <c r="AM4018" s="367"/>
      <c r="AN4018" s="367"/>
      <c r="AO4018" s="367"/>
      <c r="AP4018" s="367"/>
      <c r="AQ4018" s="367"/>
      <c r="AR4018" s="367"/>
      <c r="AS4018" s="367"/>
      <c r="AT4018" s="367"/>
    </row>
    <row r="4019" spans="2:46" ht="13.8">
      <c r="B4019" s="31" t="s">
        <v>286</v>
      </c>
      <c r="C4019" s="398">
        <f>MAX(C3019:C4018)</f>
        <v>347.28174216688416</v>
      </c>
      <c r="D4019" s="399">
        <f>VLOOKUP(C4019,C3019:D4018,2,FALSE)</f>
        <v>999.99999999999557</v>
      </c>
      <c r="E4019" s="365"/>
      <c r="F4019" s="398">
        <f>MAX(F3019:F4018)</f>
        <v>408.21879962901181</v>
      </c>
      <c r="G4019" s="399">
        <f>VLOOKUP(F4019,F3019:G4018,2,FALSE)</f>
        <v>50.999999999999936</v>
      </c>
      <c r="H4019" s="368"/>
      <c r="I4019" s="398">
        <f>MAX(I3019:I4018)</f>
        <v>2775.6510912970321</v>
      </c>
      <c r="J4019" s="399">
        <f>VLOOKUP(I4019,I3019:J4018,2,FALSE)</f>
        <v>39</v>
      </c>
      <c r="K4019" s="363"/>
      <c r="L4019" s="398">
        <f>MAX(L3019:L4018)</f>
        <v>17024.57985554534</v>
      </c>
      <c r="M4019" s="399">
        <f>VLOOKUP(L4019,L3019:M4018,2,FALSE)</f>
        <v>374.99999999999818</v>
      </c>
      <c r="N4019" s="365"/>
      <c r="O4019" s="398">
        <f>MAX(O3019:O4018)</f>
        <v>30.701003399323355</v>
      </c>
      <c r="P4019" s="399">
        <f>VLOOKUP(O4019,O3019:P4018,2,FALSE)</f>
        <v>1.8125</v>
      </c>
      <c r="Q4019" s="368"/>
      <c r="R4019" s="398">
        <f>MAX(R3019:R4018)</f>
        <v>356.61159886828148</v>
      </c>
      <c r="S4019" s="399">
        <f>VLOOKUP(R4019,R3019:S4018,2,FALSE)</f>
        <v>8.6940000000000008</v>
      </c>
      <c r="T4019" s="363"/>
      <c r="U4019" s="398">
        <f>MAX(U3019:U4018)</f>
        <v>11010.980721544578</v>
      </c>
      <c r="V4019" s="399">
        <f>VLOOKUP(U4019,U3019:V4018,2,FALSE)</f>
        <v>300.00000000000011</v>
      </c>
      <c r="W4019" s="365"/>
      <c r="X4019" s="398">
        <f>MAX(X3019:X4018)</f>
        <v>77001.038613650919</v>
      </c>
      <c r="Y4019" s="399">
        <f>VLOOKUP(X4019,X3019:Y4018,2,FALSE)</f>
        <v>1000.0000000000114</v>
      </c>
      <c r="Z4019" s="368"/>
      <c r="AA4019" s="367"/>
      <c r="AB4019" s="368"/>
      <c r="AC4019" s="367"/>
      <c r="AD4019" s="367"/>
      <c r="AE4019" s="367"/>
      <c r="AF4019" s="367"/>
      <c r="AG4019" s="367"/>
      <c r="AH4019" s="367"/>
      <c r="AI4019" s="367"/>
      <c r="AJ4019" s="367"/>
      <c r="AK4019" s="367"/>
      <c r="AL4019" s="367"/>
      <c r="AM4019" s="367"/>
      <c r="AN4019" s="367"/>
      <c r="AO4019" s="367"/>
      <c r="AP4019" s="367"/>
      <c r="AQ4019" s="367"/>
      <c r="AR4019" s="367"/>
      <c r="AS4019" s="367"/>
      <c r="AT4019" s="367"/>
    </row>
    <row r="4020" spans="2:46" ht="13.8">
      <c r="B4020" s="392">
        <v>4500</v>
      </c>
      <c r="C4020" s="390">
        <v>2049</v>
      </c>
      <c r="D4020" s="367"/>
      <c r="E4020" s="367"/>
      <c r="F4020" s="367"/>
      <c r="G4020" s="367"/>
      <c r="H4020" s="367"/>
      <c r="I4020" s="384"/>
      <c r="J4020" s="367"/>
      <c r="K4020" s="367"/>
      <c r="L4020" s="384"/>
      <c r="M4020" s="367"/>
      <c r="N4020" s="367"/>
      <c r="O4020" s="384"/>
      <c r="P4020" s="367"/>
      <c r="Q4020" s="367"/>
      <c r="R4020" s="384"/>
      <c r="S4020" s="367"/>
      <c r="T4020" s="367"/>
      <c r="U4020" s="384"/>
      <c r="V4020" s="367"/>
      <c r="W4020" s="367"/>
      <c r="X4020" s="384"/>
      <c r="Y4020" s="386"/>
      <c r="Z4020" s="367"/>
      <c r="AA4020" s="367"/>
      <c r="AB4020" s="367"/>
      <c r="AC4020" s="367"/>
      <c r="AD4020" s="367"/>
      <c r="AE4020" s="367"/>
      <c r="AF4020" s="367"/>
      <c r="AG4020" s="367"/>
      <c r="AH4020" s="367"/>
      <c r="AI4020" s="367"/>
      <c r="AJ4020" s="367"/>
      <c r="AK4020" s="367"/>
      <c r="AL4020" s="367"/>
      <c r="AM4020" s="367"/>
      <c r="AN4020" s="367"/>
      <c r="AO4020" s="367"/>
      <c r="AP4020" s="367"/>
      <c r="AQ4020" s="367"/>
      <c r="AR4020" s="367"/>
      <c r="AS4020" s="367"/>
      <c r="AT4020" s="367"/>
    </row>
    <row r="4021" spans="2:46" ht="13.8">
      <c r="B4021" s="31" t="s">
        <v>107</v>
      </c>
      <c r="C4021" s="363">
        <v>166.66666666666666</v>
      </c>
      <c r="D4021" s="367">
        <v>0.16666666666666666</v>
      </c>
      <c r="E4021" s="385" t="s">
        <v>108</v>
      </c>
      <c r="F4021" s="367">
        <v>46511.627906976741</v>
      </c>
      <c r="G4021" s="367">
        <v>46.511627906976742</v>
      </c>
      <c r="H4021" s="385" t="s">
        <v>109</v>
      </c>
      <c r="I4021" s="384">
        <v>250000</v>
      </c>
      <c r="J4021" s="367">
        <v>250</v>
      </c>
      <c r="K4021" s="385" t="s">
        <v>110</v>
      </c>
      <c r="L4021" s="384">
        <v>60606.060606060608</v>
      </c>
      <c r="M4021" s="367">
        <v>60.606060606060609</v>
      </c>
      <c r="N4021" s="385" t="s">
        <v>111</v>
      </c>
      <c r="O4021" s="384">
        <v>68965.517241379304</v>
      </c>
      <c r="P4021" s="367">
        <v>1</v>
      </c>
      <c r="Q4021" s="385" t="s">
        <v>112</v>
      </c>
      <c r="R4021" s="384">
        <v>71428.571428571435</v>
      </c>
      <c r="S4021" s="367">
        <v>1</v>
      </c>
      <c r="T4021" s="385" t="s">
        <v>113</v>
      </c>
      <c r="U4021" s="384">
        <v>34482.758620689652</v>
      </c>
      <c r="V4021" s="367">
        <v>34.482758620689651</v>
      </c>
      <c r="W4021" s="385" t="s">
        <v>114</v>
      </c>
      <c r="X4021" s="384">
        <v>1666666.6666666667</v>
      </c>
      <c r="Y4021" s="388">
        <v>1666.6666666666667</v>
      </c>
      <c r="Z4021" s="367"/>
      <c r="AA4021" s="367"/>
      <c r="AB4021" s="367"/>
      <c r="AC4021" s="367"/>
      <c r="AD4021" s="367"/>
      <c r="AE4021" s="367"/>
      <c r="AF4021" s="367"/>
      <c r="AG4021" s="367"/>
      <c r="AH4021" s="367"/>
      <c r="AI4021" s="367"/>
      <c r="AJ4021" s="367"/>
      <c r="AK4021" s="367"/>
      <c r="AL4021" s="367"/>
      <c r="AM4021" s="367"/>
      <c r="AN4021" s="367"/>
      <c r="AO4021" s="367"/>
      <c r="AP4021" s="367"/>
      <c r="AQ4021" s="367"/>
      <c r="AR4021" s="367"/>
      <c r="AS4021" s="367"/>
      <c r="AT4021" s="367"/>
    </row>
    <row r="4022" spans="2:46" ht="13.8">
      <c r="B4022" s="26" t="s">
        <v>278</v>
      </c>
      <c r="C4022" s="363" t="s">
        <v>66</v>
      </c>
      <c r="D4022" s="367" t="s">
        <v>19</v>
      </c>
      <c r="E4022" s="367" t="s">
        <v>278</v>
      </c>
      <c r="F4022" s="367" t="s">
        <v>66</v>
      </c>
      <c r="G4022" s="367" t="s">
        <v>19</v>
      </c>
      <c r="H4022" s="367" t="s">
        <v>278</v>
      </c>
      <c r="I4022" s="384" t="s">
        <v>66</v>
      </c>
      <c r="J4022" s="367" t="s">
        <v>19</v>
      </c>
      <c r="K4022" s="367" t="s">
        <v>278</v>
      </c>
      <c r="L4022" s="384" t="s">
        <v>66</v>
      </c>
      <c r="M4022" s="367" t="s">
        <v>19</v>
      </c>
      <c r="N4022" s="367" t="s">
        <v>278</v>
      </c>
      <c r="O4022" s="384" t="s">
        <v>66</v>
      </c>
      <c r="P4022" s="367" t="s">
        <v>19</v>
      </c>
      <c r="Q4022" s="367" t="s">
        <v>278</v>
      </c>
      <c r="R4022" s="384" t="s">
        <v>66</v>
      </c>
      <c r="S4022" s="367" t="s">
        <v>19</v>
      </c>
      <c r="T4022" s="367" t="s">
        <v>278</v>
      </c>
      <c r="U4022" s="384" t="s">
        <v>66</v>
      </c>
      <c r="V4022" s="367" t="s">
        <v>19</v>
      </c>
      <c r="W4022" s="367" t="s">
        <v>278</v>
      </c>
      <c r="X4022" s="384" t="s">
        <v>66</v>
      </c>
      <c r="Y4022" s="386" t="s">
        <v>19</v>
      </c>
      <c r="Z4022" s="367"/>
      <c r="AA4022" s="367"/>
      <c r="AB4022" s="367"/>
      <c r="AC4022" s="367"/>
      <c r="AD4022" s="367"/>
      <c r="AE4022" s="367"/>
      <c r="AF4022" s="367"/>
      <c r="AG4022" s="367"/>
      <c r="AH4022" s="367"/>
      <c r="AI4022" s="367"/>
      <c r="AJ4022" s="367"/>
      <c r="AK4022" s="367"/>
      <c r="AL4022" s="367"/>
      <c r="AM4022" s="367"/>
      <c r="AN4022" s="367"/>
      <c r="AO4022" s="367"/>
      <c r="AP4022" s="367"/>
      <c r="AQ4022" s="367"/>
      <c r="AR4022" s="367"/>
      <c r="AS4022" s="367"/>
      <c r="AT4022" s="367"/>
    </row>
    <row r="4023" spans="2:46" ht="13.8">
      <c r="B4023" s="26">
        <v>0.16666666666666666</v>
      </c>
      <c r="C4023" s="363">
        <v>1.5661670504308598</v>
      </c>
      <c r="D4023" s="367">
        <v>4.5</v>
      </c>
      <c r="E4023" s="367">
        <v>46.511627906976742</v>
      </c>
      <c r="F4023" s="367">
        <v>69.107901701717054</v>
      </c>
      <c r="G4023" s="367">
        <v>4.5</v>
      </c>
      <c r="H4023" s="367">
        <v>250</v>
      </c>
      <c r="I4023" s="384">
        <v>609.28630989951841</v>
      </c>
      <c r="J4023" s="367">
        <v>4.5</v>
      </c>
      <c r="K4023" s="367">
        <v>60.606060606060609</v>
      </c>
      <c r="L4023" s="384">
        <v>406.10028122756603</v>
      </c>
      <c r="M4023" s="367">
        <v>4.5</v>
      </c>
      <c r="N4023" s="367">
        <v>1</v>
      </c>
      <c r="O4023" s="384">
        <v>2.1676822136854237</v>
      </c>
      <c r="P4023" s="367">
        <v>6.5250000000000002E-2</v>
      </c>
      <c r="Q4023" s="367">
        <v>1</v>
      </c>
      <c r="R4023" s="384">
        <v>5.1495382918957198</v>
      </c>
      <c r="S4023" s="367">
        <v>6.3E-2</v>
      </c>
      <c r="T4023" s="367">
        <v>34.482758620689651</v>
      </c>
      <c r="U4023" s="384">
        <v>328.31943038091669</v>
      </c>
      <c r="V4023" s="367">
        <v>4.4999999999999991</v>
      </c>
      <c r="W4023" s="367">
        <v>1666.6666666666667</v>
      </c>
      <c r="X4023" s="384">
        <v>366.94397278591049</v>
      </c>
      <c r="Y4023" s="386">
        <v>4.5</v>
      </c>
      <c r="Z4023" s="367"/>
      <c r="AA4023" s="367"/>
      <c r="AB4023" s="367"/>
      <c r="AC4023" s="367"/>
      <c r="AD4023" s="367"/>
      <c r="AE4023" s="367"/>
      <c r="AF4023" s="367"/>
      <c r="AG4023" s="367"/>
      <c r="AH4023" s="367"/>
      <c r="AI4023" s="367"/>
      <c r="AJ4023" s="367"/>
      <c r="AK4023" s="367"/>
      <c r="AL4023" s="367"/>
      <c r="AM4023" s="367"/>
      <c r="AN4023" s="367"/>
      <c r="AO4023" s="367"/>
      <c r="AP4023" s="367"/>
      <c r="AQ4023" s="367"/>
      <c r="AR4023" s="367"/>
      <c r="AS4023" s="367"/>
      <c r="AT4023" s="367"/>
    </row>
    <row r="4024" spans="2:46" ht="13.8">
      <c r="B4024" s="26">
        <v>0.33333333333333331</v>
      </c>
      <c r="C4024" s="363">
        <v>3.1323033696752622</v>
      </c>
      <c r="D4024" s="367">
        <v>9</v>
      </c>
      <c r="E4024" s="367">
        <v>93.023255813953483</v>
      </c>
      <c r="F4024" s="367">
        <v>131.81155904496347</v>
      </c>
      <c r="G4024" s="367">
        <v>9</v>
      </c>
      <c r="H4024" s="367">
        <v>500</v>
      </c>
      <c r="I4024" s="384">
        <v>1143.1763912020831</v>
      </c>
      <c r="J4024" s="367">
        <v>9</v>
      </c>
      <c r="K4024" s="367">
        <v>121.21212121212122</v>
      </c>
      <c r="L4024" s="384">
        <v>807.29840886093723</v>
      </c>
      <c r="M4024" s="367">
        <v>9</v>
      </c>
      <c r="N4024" s="367">
        <v>2</v>
      </c>
      <c r="O4024" s="384">
        <v>4.2560116072730194</v>
      </c>
      <c r="P4024" s="367">
        <v>0.1305</v>
      </c>
      <c r="Q4024" s="367">
        <v>2</v>
      </c>
      <c r="R4024" s="384">
        <v>10.26162554333726</v>
      </c>
      <c r="S4024" s="367">
        <v>0.126</v>
      </c>
      <c r="T4024" s="367">
        <v>68.965517241379303</v>
      </c>
      <c r="U4024" s="384">
        <v>651.669681485963</v>
      </c>
      <c r="V4024" s="367">
        <v>8.9999999999999982</v>
      </c>
      <c r="W4024" s="367">
        <v>3333.3333333333335</v>
      </c>
      <c r="X4024" s="384">
        <v>733.70316034708924</v>
      </c>
      <c r="Y4024" s="386">
        <v>9</v>
      </c>
      <c r="Z4024" s="367"/>
      <c r="AA4024" s="367"/>
      <c r="AB4024" s="367"/>
      <c r="AC4024" s="367"/>
      <c r="AD4024" s="367"/>
      <c r="AE4024" s="367"/>
      <c r="AF4024" s="367"/>
      <c r="AG4024" s="367"/>
      <c r="AH4024" s="367"/>
      <c r="AI4024" s="367"/>
      <c r="AJ4024" s="367"/>
      <c r="AK4024" s="367"/>
      <c r="AL4024" s="367"/>
      <c r="AM4024" s="367"/>
      <c r="AN4024" s="367"/>
      <c r="AO4024" s="367"/>
      <c r="AP4024" s="367"/>
      <c r="AQ4024" s="367"/>
      <c r="AR4024" s="367"/>
      <c r="AS4024" s="367"/>
      <c r="AT4024" s="367"/>
    </row>
    <row r="4025" spans="2:46" ht="13.8">
      <c r="B4025" s="26">
        <v>0.5</v>
      </c>
      <c r="C4025" s="363">
        <v>4.6984089577332062</v>
      </c>
      <c r="D4025" s="367">
        <v>13.5</v>
      </c>
      <c r="E4025" s="367">
        <v>139.53488372093022</v>
      </c>
      <c r="F4025" s="367">
        <v>188.11097202973923</v>
      </c>
      <c r="G4025" s="367">
        <v>13.5</v>
      </c>
      <c r="H4025" s="367">
        <v>750</v>
      </c>
      <c r="I4025" s="384">
        <v>1601.6702439076942</v>
      </c>
      <c r="J4025" s="367">
        <v>13.5</v>
      </c>
      <c r="K4025" s="367">
        <v>181.81818181818181</v>
      </c>
      <c r="L4025" s="384">
        <v>1203.5943829001137</v>
      </c>
      <c r="M4025" s="367">
        <v>13.5</v>
      </c>
      <c r="N4025" s="367">
        <v>3</v>
      </c>
      <c r="O4025" s="384">
        <v>6.2649881807627921</v>
      </c>
      <c r="P4025" s="367">
        <v>0.19575000000000001</v>
      </c>
      <c r="Q4025" s="367">
        <v>3</v>
      </c>
      <c r="R4025" s="384">
        <v>15.33626175432463</v>
      </c>
      <c r="S4025" s="367">
        <v>0.189</v>
      </c>
      <c r="T4025" s="367">
        <v>103.44827586206895</v>
      </c>
      <c r="U4025" s="384">
        <v>970.05075331513865</v>
      </c>
      <c r="V4025" s="367">
        <v>13.499999999999998</v>
      </c>
      <c r="W4025" s="367">
        <v>5000</v>
      </c>
      <c r="X4025" s="384">
        <v>1100.2775626835364</v>
      </c>
      <c r="Y4025" s="386">
        <v>13.5</v>
      </c>
      <c r="Z4025" s="367"/>
      <c r="AA4025" s="367"/>
      <c r="AB4025" s="367"/>
      <c r="AC4025" s="367"/>
      <c r="AD4025" s="367"/>
      <c r="AE4025" s="367"/>
      <c r="AF4025" s="367"/>
      <c r="AG4025" s="367"/>
      <c r="AH4025" s="367"/>
      <c r="AI4025" s="367"/>
      <c r="AJ4025" s="367"/>
      <c r="AK4025" s="367"/>
      <c r="AL4025" s="367"/>
      <c r="AM4025" s="367"/>
      <c r="AN4025" s="367"/>
      <c r="AO4025" s="367"/>
      <c r="AP4025" s="367"/>
      <c r="AQ4025" s="367"/>
      <c r="AR4025" s="367"/>
      <c r="AS4025" s="367"/>
      <c r="AT4025" s="367"/>
    </row>
    <row r="4026" spans="2:46" ht="13.8">
      <c r="B4026" s="26">
        <v>0.66666666666666663</v>
      </c>
      <c r="C4026" s="363">
        <v>6.2644838146046915</v>
      </c>
      <c r="D4026" s="367">
        <v>18</v>
      </c>
      <c r="E4026" s="367">
        <v>186.04651162790697</v>
      </c>
      <c r="F4026" s="367">
        <v>238.00614065604432</v>
      </c>
      <c r="G4026" s="367">
        <v>18</v>
      </c>
      <c r="H4026" s="367">
        <v>1000</v>
      </c>
      <c r="I4026" s="384">
        <v>1984.7678680163517</v>
      </c>
      <c r="J4026" s="367">
        <v>18</v>
      </c>
      <c r="K4026" s="367">
        <v>242.42424242424244</v>
      </c>
      <c r="L4026" s="384">
        <v>1594.9882033450951</v>
      </c>
      <c r="M4026" s="367">
        <v>18</v>
      </c>
      <c r="N4026" s="367">
        <v>4</v>
      </c>
      <c r="O4026" s="384">
        <v>8.1946119341547359</v>
      </c>
      <c r="P4026" s="367">
        <v>0.26100000000000001</v>
      </c>
      <c r="Q4026" s="367">
        <v>4</v>
      </c>
      <c r="R4026" s="384">
        <v>20.373446924857824</v>
      </c>
      <c r="S4026" s="367">
        <v>0.252</v>
      </c>
      <c r="T4026" s="367">
        <v>137.93103448275861</v>
      </c>
      <c r="U4026" s="384">
        <v>1283.4626458684438</v>
      </c>
      <c r="V4026" s="367">
        <v>17.999999999999996</v>
      </c>
      <c r="W4026" s="367">
        <v>6666.666666666667</v>
      </c>
      <c r="X4026" s="384">
        <v>1466.6671797952517</v>
      </c>
      <c r="Y4026" s="386">
        <v>18</v>
      </c>
      <c r="Z4026" s="367"/>
      <c r="AA4026" s="367"/>
      <c r="AB4026" s="367"/>
      <c r="AC4026" s="367"/>
      <c r="AD4026" s="367"/>
      <c r="AE4026" s="367"/>
      <c r="AF4026" s="367"/>
      <c r="AG4026" s="367"/>
      <c r="AH4026" s="367"/>
      <c r="AI4026" s="367"/>
      <c r="AJ4026" s="367"/>
      <c r="AK4026" s="367"/>
      <c r="AL4026" s="367"/>
      <c r="AM4026" s="367"/>
      <c r="AN4026" s="367"/>
      <c r="AO4026" s="367"/>
      <c r="AP4026" s="367"/>
      <c r="AQ4026" s="367"/>
      <c r="AR4026" s="367"/>
      <c r="AS4026" s="367"/>
      <c r="AT4026" s="367"/>
    </row>
    <row r="4027" spans="2:46" ht="13.8">
      <c r="B4027" s="26">
        <v>0.83333333333333326</v>
      </c>
      <c r="C4027" s="363">
        <v>7.8305279402897199</v>
      </c>
      <c r="D4027" s="367">
        <v>22.499999999999996</v>
      </c>
      <c r="E4027" s="367">
        <v>232.55813953488371</v>
      </c>
      <c r="F4027" s="367">
        <v>281.49706492387878</v>
      </c>
      <c r="G4027" s="367">
        <v>22.5</v>
      </c>
      <c r="H4027" s="367">
        <v>1250</v>
      </c>
      <c r="I4027" s="384">
        <v>2292.4692635280558</v>
      </c>
      <c r="J4027" s="367">
        <v>22.5</v>
      </c>
      <c r="K4027" s="367">
        <v>303.03030303030306</v>
      </c>
      <c r="L4027" s="384">
        <v>1981.4798701958821</v>
      </c>
      <c r="M4027" s="367">
        <v>22.500000000000004</v>
      </c>
      <c r="N4027" s="367">
        <v>5</v>
      </c>
      <c r="O4027" s="384">
        <v>10.044882867448855</v>
      </c>
      <c r="P4027" s="367">
        <v>0.32624999999999998</v>
      </c>
      <c r="Q4027" s="367">
        <v>5</v>
      </c>
      <c r="R4027" s="384">
        <v>25.373181054936826</v>
      </c>
      <c r="S4027" s="367">
        <v>0.31499999999999995</v>
      </c>
      <c r="T4027" s="367">
        <v>172.41379310344826</v>
      </c>
      <c r="U4027" s="384">
        <v>1591.9053591458787</v>
      </c>
      <c r="V4027" s="367">
        <v>22.499999999999996</v>
      </c>
      <c r="W4027" s="367">
        <v>8333.3333333333339</v>
      </c>
      <c r="X4027" s="384">
        <v>1832.8720116822358</v>
      </c>
      <c r="Y4027" s="386">
        <v>22.5</v>
      </c>
      <c r="Z4027" s="367"/>
      <c r="AA4027" s="367"/>
      <c r="AB4027" s="367"/>
      <c r="AC4027" s="367"/>
      <c r="AD4027" s="367"/>
      <c r="AE4027" s="367"/>
      <c r="AF4027" s="367"/>
      <c r="AG4027" s="367"/>
      <c r="AH4027" s="367"/>
      <c r="AI4027" s="367"/>
      <c r="AJ4027" s="367"/>
      <c r="AK4027" s="367"/>
      <c r="AL4027" s="367"/>
      <c r="AM4027" s="367"/>
      <c r="AN4027" s="367"/>
      <c r="AO4027" s="367"/>
      <c r="AP4027" s="367"/>
      <c r="AQ4027" s="367"/>
      <c r="AR4027" s="367"/>
      <c r="AS4027" s="367"/>
      <c r="AT4027" s="367"/>
    </row>
    <row r="4028" spans="2:46" ht="14.4" customHeight="1">
      <c r="B4028" s="26">
        <v>0.99999999999999989</v>
      </c>
      <c r="C4028" s="363">
        <v>9.3965413347882905</v>
      </c>
      <c r="D4028" s="367">
        <v>26.999999999999996</v>
      </c>
      <c r="E4028" s="367">
        <v>279.06976744186045</v>
      </c>
      <c r="F4028" s="367">
        <v>318.58374483324258</v>
      </c>
      <c r="G4028" s="367">
        <v>27</v>
      </c>
      <c r="H4028" s="367">
        <v>1500</v>
      </c>
      <c r="I4028" s="384">
        <v>2524.7744304428052</v>
      </c>
      <c r="J4028" s="367">
        <v>27</v>
      </c>
      <c r="K4028" s="367">
        <v>363.63636363636368</v>
      </c>
      <c r="L4028" s="384">
        <v>2363.0693834524741</v>
      </c>
      <c r="M4028" s="367">
        <v>27.000000000000004</v>
      </c>
      <c r="N4028" s="367">
        <v>6</v>
      </c>
      <c r="O4028" s="384">
        <v>11.815800980645147</v>
      </c>
      <c r="P4028" s="367">
        <v>0.39150000000000001</v>
      </c>
      <c r="Q4028" s="367">
        <v>6</v>
      </c>
      <c r="R4028" s="384">
        <v>30.335464144561673</v>
      </c>
      <c r="S4028" s="367">
        <v>0.378</v>
      </c>
      <c r="T4028" s="367">
        <v>206.89655172413791</v>
      </c>
      <c r="U4028" s="384">
        <v>1895.3788931474433</v>
      </c>
      <c r="V4028" s="367">
        <v>26.999999999999996</v>
      </c>
      <c r="W4028" s="367">
        <v>10000</v>
      </c>
      <c r="X4028" s="384">
        <v>2198.8920583444879</v>
      </c>
      <c r="Y4028" s="386">
        <v>27</v>
      </c>
      <c r="Z4028" s="367"/>
      <c r="AA4028" s="367"/>
      <c r="AB4028" s="367"/>
      <c r="AC4028" s="367"/>
      <c r="AD4028" s="367"/>
      <c r="AE4028" s="367"/>
      <c r="AF4028" s="367"/>
      <c r="AG4028" s="367"/>
      <c r="AH4028" s="367"/>
      <c r="AI4028" s="367"/>
      <c r="AJ4028" s="367"/>
      <c r="AK4028" s="367"/>
      <c r="AL4028" s="367"/>
      <c r="AM4028" s="367"/>
      <c r="AN4028" s="367"/>
      <c r="AO4028" s="367"/>
      <c r="AP4028" s="367"/>
      <c r="AQ4028" s="367"/>
      <c r="AR4028" s="367"/>
      <c r="AS4028" s="367"/>
      <c r="AT4028" s="367"/>
    </row>
    <row r="4029" spans="2:46" ht="13.8">
      <c r="B4029" s="26">
        <v>1.1666666666666665</v>
      </c>
      <c r="C4029" s="363">
        <v>10.962523998100401</v>
      </c>
      <c r="D4029" s="367">
        <v>31.499999999999996</v>
      </c>
      <c r="E4029" s="367">
        <v>325.58139534883719</v>
      </c>
      <c r="F4029" s="367">
        <v>349.26618038413568</v>
      </c>
      <c r="G4029" s="367">
        <v>31.5</v>
      </c>
      <c r="H4029" s="367">
        <v>1750</v>
      </c>
      <c r="I4029" s="384">
        <v>2681.6833687606013</v>
      </c>
      <c r="J4029" s="367">
        <v>31.499999999999996</v>
      </c>
      <c r="K4029" s="367">
        <v>424.24242424242431</v>
      </c>
      <c r="L4029" s="384">
        <v>2739.7567431148709</v>
      </c>
      <c r="M4029" s="367">
        <v>31.500000000000007</v>
      </c>
      <c r="N4029" s="367">
        <v>7</v>
      </c>
      <c r="O4029" s="384">
        <v>13.507366273743614</v>
      </c>
      <c r="P4029" s="367">
        <v>0.45674999999999999</v>
      </c>
      <c r="Q4029" s="367">
        <v>7</v>
      </c>
      <c r="R4029" s="384">
        <v>35.260296193732344</v>
      </c>
      <c r="S4029" s="367">
        <v>0.441</v>
      </c>
      <c r="T4029" s="367">
        <v>241.37931034482756</v>
      </c>
      <c r="U4029" s="384">
        <v>2193.883247873137</v>
      </c>
      <c r="V4029" s="367">
        <v>31.499999999999996</v>
      </c>
      <c r="W4029" s="367">
        <v>11666.666666666666</v>
      </c>
      <c r="X4029" s="384">
        <v>2564.7273197820082</v>
      </c>
      <c r="Y4029" s="386">
        <v>31.499999999999996</v>
      </c>
      <c r="Z4029" s="367"/>
      <c r="AA4029" s="367"/>
      <c r="AB4029" s="367"/>
      <c r="AC4029" s="367"/>
      <c r="AD4029" s="367"/>
      <c r="AE4029" s="367"/>
      <c r="AF4029" s="367"/>
      <c r="AG4029" s="367"/>
      <c r="AH4029" s="367"/>
      <c r="AI4029" s="367"/>
      <c r="AJ4029" s="367"/>
      <c r="AK4029" s="367"/>
      <c r="AL4029" s="367"/>
      <c r="AM4029" s="367"/>
      <c r="AN4029" s="367"/>
      <c r="AO4029" s="367"/>
      <c r="AP4029" s="367"/>
      <c r="AQ4029" s="367"/>
      <c r="AR4029" s="367"/>
      <c r="AS4029" s="367"/>
      <c r="AT4029" s="367"/>
    </row>
    <row r="4030" spans="2:46" ht="13.8">
      <c r="B4030" s="26">
        <v>1.3333333333333333</v>
      </c>
      <c r="C4030" s="363">
        <v>12.528475930226058</v>
      </c>
      <c r="D4030" s="367">
        <v>36</v>
      </c>
      <c r="E4030" s="367">
        <v>372.09302325581393</v>
      </c>
      <c r="F4030" s="367">
        <v>373.54437157655821</v>
      </c>
      <c r="G4030" s="367">
        <v>36</v>
      </c>
      <c r="H4030" s="367">
        <v>2000</v>
      </c>
      <c r="I4030" s="384">
        <v>2763.1960784814441</v>
      </c>
      <c r="J4030" s="367">
        <v>36</v>
      </c>
      <c r="K4030" s="367">
        <v>484.84848484848493</v>
      </c>
      <c r="L4030" s="384">
        <v>3111.541949183073</v>
      </c>
      <c r="M4030" s="367">
        <v>36.000000000000007</v>
      </c>
      <c r="N4030" s="367">
        <v>8</v>
      </c>
      <c r="O4030" s="384">
        <v>15.119578746744255</v>
      </c>
      <c r="P4030" s="367">
        <v>0.52200000000000002</v>
      </c>
      <c r="Q4030" s="367">
        <v>8</v>
      </c>
      <c r="R4030" s="384">
        <v>40.147677202448811</v>
      </c>
      <c r="S4030" s="367">
        <v>0.504</v>
      </c>
      <c r="T4030" s="367">
        <v>275.86206896551721</v>
      </c>
      <c r="U4030" s="384">
        <v>2487.4184233229594</v>
      </c>
      <c r="V4030" s="367">
        <v>35.999999999999993</v>
      </c>
      <c r="W4030" s="367">
        <v>13333.333333333332</v>
      </c>
      <c r="X4030" s="384">
        <v>2930.377795994797</v>
      </c>
      <c r="Y4030" s="386">
        <v>35.999999999999993</v>
      </c>
      <c r="Z4030" s="367"/>
      <c r="AA4030" s="367"/>
      <c r="AB4030" s="367"/>
      <c r="AC4030" s="367"/>
      <c r="AD4030" s="367"/>
      <c r="AE4030" s="367"/>
      <c r="AF4030" s="367"/>
      <c r="AG4030" s="367"/>
      <c r="AH4030" s="367"/>
      <c r="AI4030" s="367"/>
      <c r="AJ4030" s="367"/>
      <c r="AK4030" s="367"/>
      <c r="AL4030" s="367"/>
      <c r="AM4030" s="367"/>
      <c r="AN4030" s="367"/>
      <c r="AO4030" s="367"/>
      <c r="AP4030" s="367"/>
      <c r="AQ4030" s="367"/>
      <c r="AR4030" s="367"/>
      <c r="AS4030" s="367"/>
      <c r="AT4030" s="367"/>
    </row>
    <row r="4031" spans="2:46" ht="13.8">
      <c r="B4031" s="26">
        <v>1.5</v>
      </c>
      <c r="C4031" s="363">
        <v>14.094397131165255</v>
      </c>
      <c r="D4031" s="367">
        <v>40.500000000000007</v>
      </c>
      <c r="E4031" s="367">
        <v>418.60465116279067</v>
      </c>
      <c r="F4031" s="367">
        <v>391.41831841051004</v>
      </c>
      <c r="G4031" s="367">
        <v>40.5</v>
      </c>
      <c r="H4031" s="367">
        <v>2250</v>
      </c>
      <c r="I4031" s="384">
        <v>2769.3125596053337</v>
      </c>
      <c r="J4031" s="367">
        <v>40.5</v>
      </c>
      <c r="K4031" s="367">
        <v>545.4545454545455</v>
      </c>
      <c r="L4031" s="384">
        <v>3478.42500165708</v>
      </c>
      <c r="M4031" s="367">
        <v>40.500000000000007</v>
      </c>
      <c r="N4031" s="367">
        <v>9</v>
      </c>
      <c r="O4031" s="384">
        <v>16.652438399647071</v>
      </c>
      <c r="P4031" s="367">
        <v>0.58725000000000005</v>
      </c>
      <c r="Q4031" s="367">
        <v>9</v>
      </c>
      <c r="R4031" s="384">
        <v>44.997607170711127</v>
      </c>
      <c r="S4031" s="367">
        <v>0.56699999999999995</v>
      </c>
      <c r="T4031" s="367">
        <v>310.34482758620686</v>
      </c>
      <c r="U4031" s="384">
        <v>2775.9844194969128</v>
      </c>
      <c r="V4031" s="367">
        <v>40.5</v>
      </c>
      <c r="W4031" s="367">
        <v>14999.999999999998</v>
      </c>
      <c r="X4031" s="384">
        <v>3295.8434869828552</v>
      </c>
      <c r="Y4031" s="386">
        <v>40.5</v>
      </c>
      <c r="Z4031" s="367"/>
      <c r="AA4031" s="367"/>
      <c r="AB4031" s="367"/>
      <c r="AC4031" s="367"/>
      <c r="AD4031" s="367"/>
      <c r="AE4031" s="367"/>
      <c r="AF4031" s="367"/>
      <c r="AG4031" s="367"/>
      <c r="AH4031" s="367"/>
      <c r="AI4031" s="367"/>
      <c r="AJ4031" s="367"/>
      <c r="AK4031" s="367"/>
      <c r="AL4031" s="367"/>
      <c r="AM4031" s="367"/>
      <c r="AN4031" s="367"/>
      <c r="AO4031" s="367"/>
      <c r="AP4031" s="367"/>
      <c r="AQ4031" s="367"/>
      <c r="AR4031" s="367"/>
      <c r="AS4031" s="367"/>
      <c r="AT4031" s="367"/>
    </row>
    <row r="4032" spans="2:46" ht="13.8">
      <c r="B4032" s="26">
        <v>1.6666666666666667</v>
      </c>
      <c r="C4032" s="363">
        <v>15.660287600917993</v>
      </c>
      <c r="D4032" s="367">
        <v>45</v>
      </c>
      <c r="E4032" s="367">
        <v>465.11627906976742</v>
      </c>
      <c r="F4032" s="367">
        <v>402.88802088599124</v>
      </c>
      <c r="G4032" s="367">
        <v>45</v>
      </c>
      <c r="H4032" s="367">
        <v>2500</v>
      </c>
      <c r="I4032" s="384">
        <v>2700.0328121322691</v>
      </c>
      <c r="J4032" s="367">
        <v>45</v>
      </c>
      <c r="K4032" s="367">
        <v>606.06060606060612</v>
      </c>
      <c r="L4032" s="384">
        <v>3840.4059005368927</v>
      </c>
      <c r="M4032" s="367">
        <v>45.000000000000007</v>
      </c>
      <c r="N4032" s="367">
        <v>10</v>
      </c>
      <c r="O4032" s="384">
        <v>18.105945232452061</v>
      </c>
      <c r="P4032" s="367">
        <v>0.65249999999999997</v>
      </c>
      <c r="Q4032" s="367">
        <v>10</v>
      </c>
      <c r="R4032" s="384">
        <v>49.810086098519257</v>
      </c>
      <c r="S4032" s="367">
        <v>0.62999999999999989</v>
      </c>
      <c r="T4032" s="367">
        <v>344.82758620689651</v>
      </c>
      <c r="U4032" s="384">
        <v>3059.5812363949944</v>
      </c>
      <c r="V4032" s="367">
        <v>44.999999999999993</v>
      </c>
      <c r="W4032" s="367">
        <v>16666.666666666664</v>
      </c>
      <c r="X4032" s="384">
        <v>3661.1243927461796</v>
      </c>
      <c r="Y4032" s="386">
        <v>44.999999999999993</v>
      </c>
      <c r="Z4032" s="367"/>
      <c r="AA4032" s="367"/>
      <c r="AB4032" s="367"/>
      <c r="AC4032" s="367"/>
      <c r="AD4032" s="367"/>
      <c r="AE4032" s="367"/>
      <c r="AF4032" s="367"/>
      <c r="AG4032" s="367"/>
      <c r="AH4032" s="367"/>
      <c r="AI4032" s="367"/>
      <c r="AJ4032" s="367"/>
      <c r="AK4032" s="367"/>
      <c r="AL4032" s="367"/>
      <c r="AM4032" s="367"/>
      <c r="AN4032" s="367"/>
      <c r="AO4032" s="367"/>
      <c r="AP4032" s="367"/>
      <c r="AQ4032" s="367"/>
      <c r="AR4032" s="367"/>
      <c r="AS4032" s="367"/>
      <c r="AT4032" s="367"/>
    </row>
    <row r="4033" spans="2:46" ht="13.8">
      <c r="B4033" s="26">
        <v>1.8333333333333335</v>
      </c>
      <c r="C4033" s="363">
        <v>17.226147339484275</v>
      </c>
      <c r="D4033" s="367">
        <v>49.500000000000007</v>
      </c>
      <c r="E4033" s="367">
        <v>511.62790697674416</v>
      </c>
      <c r="F4033" s="367">
        <v>407.95347900300175</v>
      </c>
      <c r="G4033" s="367">
        <v>49.5</v>
      </c>
      <c r="H4033" s="367">
        <v>2750</v>
      </c>
      <c r="I4033" s="384">
        <v>2555.3568360622507</v>
      </c>
      <c r="J4033" s="367">
        <v>49.5</v>
      </c>
      <c r="K4033" s="367">
        <v>666.66666666666674</v>
      </c>
      <c r="L4033" s="384">
        <v>4197.4846458225102</v>
      </c>
      <c r="M4033" s="367">
        <v>49.500000000000014</v>
      </c>
      <c r="N4033" s="367">
        <v>11</v>
      </c>
      <c r="O4033" s="384">
        <v>19.48009924515922</v>
      </c>
      <c r="P4033" s="367">
        <v>0.71775</v>
      </c>
      <c r="Q4033" s="367">
        <v>11</v>
      </c>
      <c r="R4033" s="384">
        <v>54.585113985873221</v>
      </c>
      <c r="S4033" s="367">
        <v>0.69300000000000006</v>
      </c>
      <c r="T4033" s="367">
        <v>379.31034482758616</v>
      </c>
      <c r="U4033" s="384">
        <v>3338.2088740172071</v>
      </c>
      <c r="V4033" s="367">
        <v>49.5</v>
      </c>
      <c r="W4033" s="367">
        <v>18333.333333333332</v>
      </c>
      <c r="X4033" s="384">
        <v>4026.2205132847739</v>
      </c>
      <c r="Y4033" s="386">
        <v>49.5</v>
      </c>
      <c r="Z4033" s="367"/>
      <c r="AA4033" s="367"/>
      <c r="AB4033" s="367"/>
      <c r="AC4033" s="367"/>
      <c r="AD4033" s="367"/>
      <c r="AE4033" s="367"/>
      <c r="AF4033" s="367"/>
      <c r="AG4033" s="367"/>
      <c r="AH4033" s="367"/>
      <c r="AI4033" s="367"/>
      <c r="AJ4033" s="367"/>
      <c r="AK4033" s="367"/>
      <c r="AL4033" s="367"/>
      <c r="AM4033" s="367"/>
      <c r="AN4033" s="367"/>
      <c r="AO4033" s="367"/>
      <c r="AP4033" s="367"/>
      <c r="AQ4033" s="367"/>
      <c r="AR4033" s="367"/>
      <c r="AS4033" s="367"/>
      <c r="AT4033" s="367"/>
    </row>
    <row r="4034" spans="2:46" ht="13.8">
      <c r="B4034" s="26">
        <v>2</v>
      </c>
      <c r="C4034" s="363">
        <v>18.791976346864097</v>
      </c>
      <c r="D4034" s="367">
        <v>54</v>
      </c>
      <c r="E4034" s="367">
        <v>558.1395348837209</v>
      </c>
      <c r="F4034" s="367">
        <v>406.61469276154162</v>
      </c>
      <c r="G4034" s="367">
        <v>54</v>
      </c>
      <c r="H4034" s="367">
        <v>3000</v>
      </c>
      <c r="I4034" s="384">
        <v>2335.2846313952787</v>
      </c>
      <c r="J4034" s="367">
        <v>54</v>
      </c>
      <c r="K4034" s="367">
        <v>727.27272727272737</v>
      </c>
      <c r="L4034" s="384">
        <v>4549.6612375139321</v>
      </c>
      <c r="M4034" s="367">
        <v>54.000000000000007</v>
      </c>
      <c r="N4034" s="367">
        <v>12</v>
      </c>
      <c r="O4034" s="384">
        <v>20.774900437768554</v>
      </c>
      <c r="P4034" s="367">
        <v>0.78300000000000003</v>
      </c>
      <c r="Q4034" s="367">
        <v>12</v>
      </c>
      <c r="R4034" s="384">
        <v>59.322690832773006</v>
      </c>
      <c r="S4034" s="367">
        <v>0.75600000000000001</v>
      </c>
      <c r="T4034" s="367">
        <v>413.79310344827582</v>
      </c>
      <c r="U4034" s="384">
        <v>3611.867332363548</v>
      </c>
      <c r="V4034" s="367">
        <v>53.999999999999993</v>
      </c>
      <c r="W4034" s="367">
        <v>20000</v>
      </c>
      <c r="X4034" s="384">
        <v>4391.1318485986367</v>
      </c>
      <c r="Y4034" s="386">
        <v>54</v>
      </c>
      <c r="Z4034" s="367"/>
      <c r="AA4034" s="367"/>
      <c r="AB4034" s="367"/>
      <c r="AC4034" s="367"/>
      <c r="AD4034" s="367"/>
      <c r="AE4034" s="367"/>
      <c r="AF4034" s="367"/>
      <c r="AG4034" s="367"/>
      <c r="AH4034" s="367"/>
      <c r="AI4034" s="367"/>
      <c r="AJ4034" s="367"/>
      <c r="AK4034" s="367"/>
      <c r="AL4034" s="367"/>
      <c r="AM4034" s="367"/>
      <c r="AN4034" s="367"/>
      <c r="AO4034" s="367"/>
      <c r="AP4034" s="367"/>
      <c r="AQ4034" s="367"/>
      <c r="AR4034" s="367"/>
      <c r="AS4034" s="367"/>
      <c r="AT4034" s="367"/>
    </row>
    <row r="4035" spans="2:46" ht="13.8">
      <c r="B4035" s="26">
        <v>2.1666666666666665</v>
      </c>
      <c r="C4035" s="363">
        <v>20.357774623057463</v>
      </c>
      <c r="D4035" s="367">
        <v>58.5</v>
      </c>
      <c r="E4035" s="367">
        <v>604.65116279069764</v>
      </c>
      <c r="F4035" s="367">
        <v>398.8716621616108</v>
      </c>
      <c r="G4035" s="367">
        <v>58.5</v>
      </c>
      <c r="H4035" s="367">
        <v>3250</v>
      </c>
      <c r="I4035" s="384">
        <v>2039.8161981313535</v>
      </c>
      <c r="J4035" s="367">
        <v>58.5</v>
      </c>
      <c r="K4035" s="367">
        <v>787.87878787878799</v>
      </c>
      <c r="L4035" s="384">
        <v>4896.9356756111601</v>
      </c>
      <c r="M4035" s="367">
        <v>58.500000000000014</v>
      </c>
      <c r="N4035" s="367">
        <v>13</v>
      </c>
      <c r="O4035" s="384">
        <v>21.990348810280064</v>
      </c>
      <c r="P4035" s="367">
        <v>0.84825000000000006</v>
      </c>
      <c r="Q4035" s="367">
        <v>13</v>
      </c>
      <c r="R4035" s="384">
        <v>64.022816639218604</v>
      </c>
      <c r="S4035" s="367">
        <v>0.81900000000000006</v>
      </c>
      <c r="T4035" s="367">
        <v>448.27586206896547</v>
      </c>
      <c r="U4035" s="384">
        <v>3880.556611434019</v>
      </c>
      <c r="V4035" s="367">
        <v>58.5</v>
      </c>
      <c r="W4035" s="367">
        <v>21666.666666666668</v>
      </c>
      <c r="X4035" s="384">
        <v>4755.8583986877666</v>
      </c>
      <c r="Y4035" s="386">
        <v>58.5</v>
      </c>
      <c r="Z4035" s="367"/>
      <c r="AA4035" s="367"/>
      <c r="AB4035" s="367"/>
      <c r="AC4035" s="367"/>
      <c r="AD4035" s="367"/>
      <c r="AE4035" s="367"/>
      <c r="AF4035" s="367"/>
      <c r="AG4035" s="367"/>
      <c r="AH4035" s="367"/>
      <c r="AI4035" s="367"/>
      <c r="AJ4035" s="367"/>
      <c r="AK4035" s="367"/>
      <c r="AL4035" s="367"/>
      <c r="AM4035" s="367"/>
      <c r="AN4035" s="367"/>
      <c r="AO4035" s="367"/>
      <c r="AP4035" s="367"/>
      <c r="AQ4035" s="367"/>
      <c r="AR4035" s="367"/>
      <c r="AS4035" s="367"/>
      <c r="AT4035" s="367"/>
    </row>
    <row r="4036" spans="2:46" ht="13.8">
      <c r="B4036" s="26">
        <v>2.333333333333333</v>
      </c>
      <c r="C4036" s="363">
        <v>21.923542168064365</v>
      </c>
      <c r="D4036" s="367">
        <v>62.999999999999993</v>
      </c>
      <c r="E4036" s="367">
        <v>651.16279069767438</v>
      </c>
      <c r="F4036" s="367">
        <v>384.72438720320946</v>
      </c>
      <c r="G4036" s="367">
        <v>63</v>
      </c>
      <c r="H4036" s="367">
        <v>3500</v>
      </c>
      <c r="I4036" s="384">
        <v>1668.9515362704749</v>
      </c>
      <c r="J4036" s="367">
        <v>62.999999999999993</v>
      </c>
      <c r="K4036" s="367">
        <v>848.48484848484861</v>
      </c>
      <c r="L4036" s="384">
        <v>5239.3079601141935</v>
      </c>
      <c r="M4036" s="367">
        <v>63.000000000000014</v>
      </c>
      <c r="N4036" s="367">
        <v>14</v>
      </c>
      <c r="O4036" s="384">
        <v>23.126444362693753</v>
      </c>
      <c r="P4036" s="367">
        <v>0.91349999999999998</v>
      </c>
      <c r="Q4036" s="367">
        <v>14</v>
      </c>
      <c r="R4036" s="384">
        <v>68.68549140521003</v>
      </c>
      <c r="S4036" s="367">
        <v>0.88200000000000001</v>
      </c>
      <c r="T4036" s="367">
        <v>482.75862068965512</v>
      </c>
      <c r="U4036" s="384">
        <v>4144.2767112286192</v>
      </c>
      <c r="V4036" s="367">
        <v>62.999999999999993</v>
      </c>
      <c r="W4036" s="367">
        <v>23333.333333333336</v>
      </c>
      <c r="X4036" s="384">
        <v>5120.4001635521654</v>
      </c>
      <c r="Y4036" s="386">
        <v>63</v>
      </c>
      <c r="Z4036" s="367"/>
      <c r="AA4036" s="367"/>
      <c r="AB4036" s="367"/>
      <c r="AC4036" s="367"/>
      <c r="AD4036" s="367"/>
      <c r="AE4036" s="367"/>
      <c r="AF4036" s="367"/>
      <c r="AG4036" s="367"/>
      <c r="AH4036" s="367"/>
      <c r="AI4036" s="367"/>
      <c r="AJ4036" s="367"/>
      <c r="AK4036" s="367"/>
      <c r="AL4036" s="367"/>
      <c r="AM4036" s="367"/>
      <c r="AN4036" s="367"/>
      <c r="AO4036" s="367"/>
      <c r="AP4036" s="367"/>
      <c r="AQ4036" s="367"/>
      <c r="AR4036" s="367"/>
      <c r="AS4036" s="367"/>
      <c r="AT4036" s="367"/>
    </row>
    <row r="4037" spans="2:46" ht="13.8">
      <c r="B4037" s="26">
        <v>2.4999999999999996</v>
      </c>
      <c r="C4037" s="363">
        <v>23.489278981884812</v>
      </c>
      <c r="D4037" s="367">
        <v>67.499999999999986</v>
      </c>
      <c r="E4037" s="367">
        <v>697.67441860465112</v>
      </c>
      <c r="F4037" s="367">
        <v>364.17286788633731</v>
      </c>
      <c r="G4037" s="367">
        <v>67.5</v>
      </c>
      <c r="H4037" s="367">
        <v>3750</v>
      </c>
      <c r="I4037" s="384">
        <v>1222.6906458126414</v>
      </c>
      <c r="J4037" s="367">
        <v>67.5</v>
      </c>
      <c r="K4037" s="367">
        <v>909.09090909090924</v>
      </c>
      <c r="L4037" s="384">
        <v>5576.7780910230313</v>
      </c>
      <c r="M4037" s="367">
        <v>67.500000000000014</v>
      </c>
      <c r="N4037" s="367">
        <v>15</v>
      </c>
      <c r="O4037" s="384">
        <v>24.183187095009611</v>
      </c>
      <c r="P4037" s="367">
        <v>0.97875000000000001</v>
      </c>
      <c r="Q4037" s="367">
        <v>15</v>
      </c>
      <c r="R4037" s="384">
        <v>73.310715130747283</v>
      </c>
      <c r="S4037" s="367">
        <v>0.94500000000000006</v>
      </c>
      <c r="T4037" s="367">
        <v>517.24137931034477</v>
      </c>
      <c r="U4037" s="384">
        <v>4403.0276317473472</v>
      </c>
      <c r="V4037" s="367">
        <v>67.499999999999986</v>
      </c>
      <c r="W4037" s="367">
        <v>25000.000000000004</v>
      </c>
      <c r="X4037" s="384">
        <v>5484.7571431918332</v>
      </c>
      <c r="Y4037" s="386">
        <v>67.5</v>
      </c>
      <c r="Z4037" s="367"/>
      <c r="AA4037" s="367"/>
      <c r="AB4037" s="367"/>
      <c r="AC4037" s="367"/>
      <c r="AD4037" s="367"/>
      <c r="AE4037" s="367"/>
      <c r="AF4037" s="367"/>
      <c r="AG4037" s="367"/>
      <c r="AH4037" s="367"/>
      <c r="AI4037" s="367"/>
      <c r="AJ4037" s="367"/>
      <c r="AK4037" s="367"/>
      <c r="AL4037" s="367"/>
      <c r="AM4037" s="367"/>
      <c r="AN4037" s="367"/>
      <c r="AO4037" s="367"/>
      <c r="AP4037" s="367"/>
      <c r="AQ4037" s="367"/>
      <c r="AR4037" s="367"/>
      <c r="AS4037" s="367"/>
      <c r="AT4037" s="367"/>
    </row>
    <row r="4038" spans="2:46" ht="13.8">
      <c r="B4038" s="26">
        <v>2.6666666666666661</v>
      </c>
      <c r="C4038" s="363">
        <v>25.054985064518803</v>
      </c>
      <c r="D4038" s="367">
        <v>71.999999999999986</v>
      </c>
      <c r="E4038" s="367">
        <v>744.18604651162786</v>
      </c>
      <c r="F4038" s="367">
        <v>337.21710421099465</v>
      </c>
      <c r="G4038" s="367">
        <v>72</v>
      </c>
      <c r="H4038" s="367">
        <v>4000</v>
      </c>
      <c r="I4038" s="384">
        <v>701.03352675785482</v>
      </c>
      <c r="J4038" s="367">
        <v>72</v>
      </c>
      <c r="K4038" s="367">
        <v>969.69696969696986</v>
      </c>
      <c r="L4038" s="384">
        <v>5909.3460683376743</v>
      </c>
      <c r="M4038" s="367">
        <v>72.000000000000014</v>
      </c>
      <c r="N4038" s="367">
        <v>16</v>
      </c>
      <c r="O4038" s="384">
        <v>25.160577007227644</v>
      </c>
      <c r="P4038" s="367">
        <v>1.044</v>
      </c>
      <c r="Q4038" s="367">
        <v>16</v>
      </c>
      <c r="R4038" s="384">
        <v>77.898487815830364</v>
      </c>
      <c r="S4038" s="367">
        <v>1.008</v>
      </c>
      <c r="T4038" s="367">
        <v>551.72413793103442</v>
      </c>
      <c r="U4038" s="384">
        <v>4656.8093729902075</v>
      </c>
      <c r="V4038" s="367">
        <v>71.999999999999986</v>
      </c>
      <c r="W4038" s="367">
        <v>26666.666666666672</v>
      </c>
      <c r="X4038" s="384">
        <v>5848.9293376067699</v>
      </c>
      <c r="Y4038" s="386">
        <v>72.000000000000014</v>
      </c>
      <c r="Z4038" s="367"/>
      <c r="AA4038" s="367"/>
      <c r="AB4038" s="367"/>
      <c r="AC4038" s="367"/>
      <c r="AD4038" s="367"/>
      <c r="AE4038" s="367"/>
      <c r="AF4038" s="367"/>
      <c r="AG4038" s="367"/>
      <c r="AH4038" s="367"/>
      <c r="AI4038" s="367"/>
      <c r="AJ4038" s="367"/>
      <c r="AK4038" s="367"/>
      <c r="AL4038" s="367"/>
      <c r="AM4038" s="367"/>
      <c r="AN4038" s="367"/>
      <c r="AO4038" s="367"/>
      <c r="AP4038" s="367"/>
      <c r="AQ4038" s="367"/>
      <c r="AR4038" s="367"/>
      <c r="AS4038" s="367"/>
      <c r="AT4038" s="367"/>
    </row>
    <row r="4039" spans="2:46" ht="13.8">
      <c r="B4039" s="26">
        <v>2.8333333333333326</v>
      </c>
      <c r="C4039" s="363">
        <v>26.620660415966331</v>
      </c>
      <c r="D4039" s="367">
        <v>76.499999999999972</v>
      </c>
      <c r="E4039" s="367">
        <v>790.69767441860461</v>
      </c>
      <c r="F4039" s="367">
        <v>303.85709617718123</v>
      </c>
      <c r="G4039" s="367">
        <v>76.5</v>
      </c>
      <c r="H4039" s="367">
        <v>4250</v>
      </c>
      <c r="I4039" s="384">
        <v>103.98017910611661</v>
      </c>
      <c r="J4039" s="367">
        <v>76.499999999999986</v>
      </c>
      <c r="K4039" s="367">
        <v>1030.3030303030305</v>
      </c>
      <c r="L4039" s="384">
        <v>6237.0118920581235</v>
      </c>
      <c r="M4039" s="367">
        <v>76.500000000000014</v>
      </c>
      <c r="N4039" s="367">
        <v>17</v>
      </c>
      <c r="O4039" s="384">
        <v>26.058614099347846</v>
      </c>
      <c r="P4039" s="367">
        <v>1.1092499999999998</v>
      </c>
      <c r="Q4039" s="367">
        <v>17</v>
      </c>
      <c r="R4039" s="384">
        <v>82.448809460459259</v>
      </c>
      <c r="S4039" s="367">
        <v>1.071</v>
      </c>
      <c r="T4039" s="367">
        <v>586.20689655172407</v>
      </c>
      <c r="U4039" s="384">
        <v>4905.6219349571957</v>
      </c>
      <c r="V4039" s="367">
        <v>76.499999999999986</v>
      </c>
      <c r="W4039" s="367">
        <v>28333.333333333339</v>
      </c>
      <c r="X4039" s="384">
        <v>6212.9167467969728</v>
      </c>
      <c r="Y4039" s="386">
        <v>76.5</v>
      </c>
      <c r="Z4039" s="367"/>
      <c r="AA4039" s="367"/>
      <c r="AB4039" s="367"/>
      <c r="AC4039" s="367"/>
      <c r="AD4039" s="367"/>
      <c r="AE4039" s="367"/>
      <c r="AF4039" s="367"/>
      <c r="AG4039" s="367"/>
      <c r="AH4039" s="367"/>
      <c r="AI4039" s="367"/>
      <c r="AJ4039" s="367"/>
      <c r="AK4039" s="367"/>
      <c r="AL4039" s="367"/>
      <c r="AM4039" s="367"/>
      <c r="AN4039" s="367"/>
      <c r="AO4039" s="367"/>
      <c r="AP4039" s="367"/>
      <c r="AQ4039" s="367"/>
      <c r="AR4039" s="367"/>
      <c r="AS4039" s="367"/>
      <c r="AT4039" s="367"/>
    </row>
    <row r="4040" spans="2:46" ht="13.8">
      <c r="B4040" s="26">
        <v>2.9999999999999991</v>
      </c>
      <c r="C4040" s="363">
        <v>28.186305036227402</v>
      </c>
      <c r="D4040" s="367">
        <v>80.999999999999972</v>
      </c>
      <c r="E4040" s="367">
        <v>837.20930232558135</v>
      </c>
      <c r="F4040" s="367">
        <v>264.09284378489718</v>
      </c>
      <c r="G4040" s="367">
        <v>81</v>
      </c>
      <c r="H4040" s="367">
        <v>4500</v>
      </c>
      <c r="I4040" s="384">
        <v>-568.46939714257928</v>
      </c>
      <c r="J4040" s="367">
        <v>81</v>
      </c>
      <c r="K4040" s="367">
        <v>1090.909090909091</v>
      </c>
      <c r="L4040" s="384">
        <v>6559.7755621843762</v>
      </c>
      <c r="M4040" s="367">
        <v>81.000000000000014</v>
      </c>
      <c r="N4040" s="367">
        <v>18</v>
      </c>
      <c r="O4040" s="384">
        <v>26.877298371370227</v>
      </c>
      <c r="P4040" s="367">
        <v>1.1745000000000001</v>
      </c>
      <c r="Q4040" s="367">
        <v>18</v>
      </c>
      <c r="R4040" s="384">
        <v>86.961680064633981</v>
      </c>
      <c r="S4040" s="367">
        <v>1.1339999999999999</v>
      </c>
      <c r="T4040" s="367">
        <v>620.68965517241372</v>
      </c>
      <c r="U4040" s="384">
        <v>5149.4653176483152</v>
      </c>
      <c r="V4040" s="367">
        <v>81</v>
      </c>
      <c r="W4040" s="367">
        <v>30000.000000000007</v>
      </c>
      <c r="X4040" s="384">
        <v>6576.7193707624465</v>
      </c>
      <c r="Y4040" s="386">
        <v>81.000000000000014</v>
      </c>
      <c r="Z4040" s="367"/>
      <c r="AA4040" s="367"/>
      <c r="AB4040" s="367"/>
      <c r="AC4040" s="367"/>
      <c r="AD4040" s="367"/>
      <c r="AE4040" s="367"/>
      <c r="AF4040" s="367"/>
      <c r="AG4040" s="367"/>
      <c r="AH4040" s="367"/>
      <c r="AI4040" s="367"/>
      <c r="AJ4040" s="367"/>
      <c r="AK4040" s="367"/>
      <c r="AL4040" s="367"/>
      <c r="AM4040" s="367"/>
      <c r="AN4040" s="367"/>
      <c r="AO4040" s="367"/>
      <c r="AP4040" s="367"/>
      <c r="AQ4040" s="367"/>
      <c r="AR4040" s="367"/>
      <c r="AS4040" s="367"/>
      <c r="AT4040" s="367"/>
    </row>
    <row r="4041" spans="2:46" ht="13.8">
      <c r="B4041" s="26">
        <v>3.1666666666666656</v>
      </c>
      <c r="C4041" s="363">
        <v>29.751918925302025</v>
      </c>
      <c r="D4041" s="367">
        <v>85.499999999999972</v>
      </c>
      <c r="E4041" s="367">
        <v>883.72093023255809</v>
      </c>
      <c r="F4041" s="367">
        <v>217.92434703414247</v>
      </c>
      <c r="G4041" s="367">
        <v>85.5</v>
      </c>
      <c r="H4041" s="367">
        <v>4750</v>
      </c>
      <c r="I4041" s="384">
        <v>-1316.3152019882268</v>
      </c>
      <c r="J4041" s="367">
        <v>85.5</v>
      </c>
      <c r="K4041" s="367">
        <v>1151.5151515151515</v>
      </c>
      <c r="L4041" s="384">
        <v>6877.6370787164333</v>
      </c>
      <c r="M4041" s="367">
        <v>85.5</v>
      </c>
      <c r="N4041" s="367">
        <v>19</v>
      </c>
      <c r="O4041" s="384">
        <v>27.616629823294783</v>
      </c>
      <c r="P4041" s="367">
        <v>1.2397500000000001</v>
      </c>
      <c r="Q4041" s="367">
        <v>19</v>
      </c>
      <c r="R4041" s="384">
        <v>91.437099628354545</v>
      </c>
      <c r="S4041" s="367">
        <v>1.1970000000000001</v>
      </c>
      <c r="T4041" s="367">
        <v>655.17241379310337</v>
      </c>
      <c r="U4041" s="384">
        <v>5388.3395210635636</v>
      </c>
      <c r="V4041" s="367">
        <v>85.5</v>
      </c>
      <c r="W4041" s="367">
        <v>31666.666666666675</v>
      </c>
      <c r="X4041" s="384">
        <v>6940.3372095031873</v>
      </c>
      <c r="Y4041" s="386">
        <v>85.500000000000014</v>
      </c>
      <c r="Z4041" s="367"/>
      <c r="AA4041" s="367"/>
      <c r="AB4041" s="367"/>
      <c r="AC4041" s="367"/>
      <c r="AD4041" s="367"/>
      <c r="AE4041" s="367"/>
      <c r="AF4041" s="367"/>
      <c r="AG4041" s="367"/>
      <c r="AH4041" s="367"/>
      <c r="AI4041" s="367"/>
      <c r="AJ4041" s="367"/>
      <c r="AK4041" s="367"/>
      <c r="AL4041" s="367"/>
      <c r="AM4041" s="367"/>
      <c r="AN4041" s="367"/>
      <c r="AO4041" s="367"/>
      <c r="AP4041" s="367"/>
      <c r="AQ4041" s="367"/>
      <c r="AR4041" s="367"/>
      <c r="AS4041" s="367"/>
      <c r="AT4041" s="367"/>
    </row>
    <row r="4042" spans="2:46" ht="13.8">
      <c r="B4042" s="26">
        <v>3.3333333333333321</v>
      </c>
      <c r="C4042" s="363">
        <v>31.317502083190181</v>
      </c>
      <c r="D4042" s="367">
        <v>89.999999999999972</v>
      </c>
      <c r="E4042" s="367">
        <v>930.23255813953483</v>
      </c>
      <c r="F4042" s="367">
        <v>165.35160592491712</v>
      </c>
      <c r="G4042" s="367">
        <v>90</v>
      </c>
      <c r="H4042" s="367">
        <v>5000</v>
      </c>
      <c r="I4042" s="384">
        <v>-2139.5572354308283</v>
      </c>
      <c r="J4042" s="367">
        <v>90</v>
      </c>
      <c r="K4042" s="367">
        <v>1212.121212121212</v>
      </c>
      <c r="L4042" s="384">
        <v>7190.5964416542965</v>
      </c>
      <c r="M4042" s="367">
        <v>90</v>
      </c>
      <c r="N4042" s="367">
        <v>20</v>
      </c>
      <c r="O4042" s="384">
        <v>28.276608455121508</v>
      </c>
      <c r="P4042" s="367">
        <v>1.3049999999999999</v>
      </c>
      <c r="Q4042" s="367">
        <v>20</v>
      </c>
      <c r="R4042" s="384">
        <v>95.875068151620908</v>
      </c>
      <c r="S4042" s="367">
        <v>1.2599999999999998</v>
      </c>
      <c r="T4042" s="367">
        <v>689.65517241379303</v>
      </c>
      <c r="U4042" s="384">
        <v>5622.2445452029397</v>
      </c>
      <c r="V4042" s="367">
        <v>89.999999999999986</v>
      </c>
      <c r="W4042" s="367">
        <v>33333.333333333343</v>
      </c>
      <c r="X4042" s="384">
        <v>7303.7702630191961</v>
      </c>
      <c r="Y4042" s="386">
        <v>90.000000000000014</v>
      </c>
      <c r="Z4042" s="367"/>
      <c r="AA4042" s="367"/>
      <c r="AB4042" s="367"/>
      <c r="AC4042" s="367"/>
      <c r="AD4042" s="367"/>
      <c r="AE4042" s="367"/>
      <c r="AF4042" s="367"/>
      <c r="AG4042" s="367"/>
      <c r="AH4042" s="367"/>
      <c r="AI4042" s="367"/>
      <c r="AJ4042" s="367"/>
      <c r="AK4042" s="367"/>
      <c r="AL4042" s="367"/>
      <c r="AM4042" s="367"/>
      <c r="AN4042" s="367"/>
      <c r="AO4042" s="367"/>
      <c r="AP4042" s="367"/>
      <c r="AQ4042" s="367"/>
      <c r="AR4042" s="367"/>
      <c r="AS4042" s="367"/>
      <c r="AT4042" s="367"/>
    </row>
    <row r="4043" spans="2:46" ht="13.8">
      <c r="B4043" s="26">
        <v>3.4999999999999987</v>
      </c>
      <c r="C4043" s="363">
        <v>32.883054509891878</v>
      </c>
      <c r="D4043" s="367">
        <v>94.499999999999957</v>
      </c>
      <c r="E4043" s="367">
        <v>976.74418604651157</v>
      </c>
      <c r="F4043" s="367">
        <v>106.37462045722111</v>
      </c>
      <c r="G4043" s="367">
        <v>94.5</v>
      </c>
      <c r="H4043" s="367">
        <v>5250</v>
      </c>
      <c r="I4043" s="384">
        <v>-3038.1954974703804</v>
      </c>
      <c r="J4043" s="367">
        <v>94.499999999999986</v>
      </c>
      <c r="K4043" s="367">
        <v>1272.7272727272725</v>
      </c>
      <c r="L4043" s="384">
        <v>7498.6536509979642</v>
      </c>
      <c r="M4043" s="367">
        <v>94.499999999999986</v>
      </c>
      <c r="N4043" s="367">
        <v>21</v>
      </c>
      <c r="O4043" s="384">
        <v>28.857234266850408</v>
      </c>
      <c r="P4043" s="367">
        <v>1.37025</v>
      </c>
      <c r="Q4043" s="367">
        <v>21</v>
      </c>
      <c r="R4043" s="384">
        <v>100.27558563443309</v>
      </c>
      <c r="S4043" s="367">
        <v>1.323</v>
      </c>
      <c r="T4043" s="367">
        <v>724.13793103448268</v>
      </c>
      <c r="U4043" s="384">
        <v>5851.1803900664472</v>
      </c>
      <c r="V4043" s="367">
        <v>94.499999999999986</v>
      </c>
      <c r="W4043" s="367">
        <v>35000.000000000007</v>
      </c>
      <c r="X4043" s="384">
        <v>7667.0185313104739</v>
      </c>
      <c r="Y4043" s="386">
        <v>94.500000000000028</v>
      </c>
      <c r="Z4043" s="367"/>
      <c r="AA4043" s="367"/>
      <c r="AB4043" s="367"/>
      <c r="AC4043" s="367"/>
      <c r="AD4043" s="367"/>
      <c r="AE4043" s="367"/>
      <c r="AF4043" s="367"/>
      <c r="AG4043" s="367"/>
      <c r="AH4043" s="367"/>
      <c r="AI4043" s="367"/>
      <c r="AJ4043" s="367"/>
      <c r="AK4043" s="367"/>
      <c r="AL4043" s="367"/>
      <c r="AM4043" s="367"/>
      <c r="AN4043" s="367"/>
      <c r="AO4043" s="367"/>
      <c r="AP4043" s="367"/>
      <c r="AQ4043" s="367"/>
      <c r="AR4043" s="367"/>
      <c r="AS4043" s="367"/>
      <c r="AT4043" s="367"/>
    </row>
    <row r="4044" spans="2:46" ht="13.8">
      <c r="B4044" s="26">
        <v>3.6666666666666652</v>
      </c>
      <c r="C4044" s="363">
        <v>34.448576205407129</v>
      </c>
      <c r="D4044" s="367">
        <v>98.999999999999957</v>
      </c>
      <c r="E4044" s="367">
        <v>1023.2558139534883</v>
      </c>
      <c r="F4044" s="367">
        <v>40.993390631054474</v>
      </c>
      <c r="G4044" s="367">
        <v>99</v>
      </c>
      <c r="H4044" s="367">
        <v>5500</v>
      </c>
      <c r="I4044" s="384">
        <v>-4012.2299881068916</v>
      </c>
      <c r="J4044" s="367">
        <v>99</v>
      </c>
      <c r="K4044" s="367">
        <v>1333.333333333333</v>
      </c>
      <c r="L4044" s="384">
        <v>7801.8087067474371</v>
      </c>
      <c r="M4044" s="367">
        <v>98.999999999999972</v>
      </c>
      <c r="N4044" s="367">
        <v>22</v>
      </c>
      <c r="O4044" s="384">
        <v>29.358507258481481</v>
      </c>
      <c r="P4044" s="367">
        <v>1.4355</v>
      </c>
      <c r="Q4044" s="367">
        <v>22</v>
      </c>
      <c r="R4044" s="384">
        <v>104.63865207679113</v>
      </c>
      <c r="S4044" s="367">
        <v>1.3860000000000001</v>
      </c>
      <c r="T4044" s="367">
        <v>758.62068965517233</v>
      </c>
      <c r="U4044" s="384">
        <v>6075.1470556540826</v>
      </c>
      <c r="V4044" s="367">
        <v>99</v>
      </c>
      <c r="W4044" s="367">
        <v>36666.666666666672</v>
      </c>
      <c r="X4044" s="384">
        <v>8030.0820143770197</v>
      </c>
      <c r="Y4044" s="386">
        <v>99.000000000000014</v>
      </c>
      <c r="Z4044" s="367"/>
      <c r="AA4044" s="367"/>
      <c r="AB4044" s="367"/>
      <c r="AC4044" s="367"/>
      <c r="AD4044" s="367"/>
      <c r="AE4044" s="367"/>
      <c r="AF4044" s="367"/>
      <c r="AG4044" s="367"/>
      <c r="AH4044" s="367"/>
      <c r="AI4044" s="367"/>
      <c r="AJ4044" s="367"/>
      <c r="AK4044" s="367"/>
      <c r="AL4044" s="367"/>
      <c r="AM4044" s="367"/>
      <c r="AN4044" s="367"/>
      <c r="AO4044" s="367"/>
      <c r="AP4044" s="367"/>
      <c r="AQ4044" s="367"/>
      <c r="AR4044" s="367"/>
      <c r="AS4044" s="367"/>
      <c r="AT4044" s="367"/>
    </row>
    <row r="4045" spans="2:46" ht="13.8">
      <c r="B4045" s="26">
        <v>3.8333333333333317</v>
      </c>
      <c r="C4045" s="363">
        <v>36.01406716973591</v>
      </c>
      <c r="D4045" s="367">
        <v>103.49999999999996</v>
      </c>
      <c r="E4045" s="367">
        <v>1069.7674418604652</v>
      </c>
      <c r="F4045" s="367">
        <v>-30.792083553583069</v>
      </c>
      <c r="G4045" s="367">
        <v>103.50000000000001</v>
      </c>
      <c r="H4045" s="367">
        <v>5750</v>
      </c>
      <c r="I4045" s="384">
        <v>-5061.6607073403538</v>
      </c>
      <c r="J4045" s="367">
        <v>103.5</v>
      </c>
      <c r="K4045" s="367">
        <v>1393.9393939393935</v>
      </c>
      <c r="L4045" s="384">
        <v>8100.0616089027171</v>
      </c>
      <c r="M4045" s="367">
        <v>103.49999999999999</v>
      </c>
      <c r="N4045" s="367">
        <v>23</v>
      </c>
      <c r="O4045" s="384">
        <v>29.780427430014736</v>
      </c>
      <c r="P4045" s="367">
        <v>1.50075</v>
      </c>
      <c r="Q4045" s="367">
        <v>23</v>
      </c>
      <c r="R4045" s="384">
        <v>108.96426747869496</v>
      </c>
      <c r="S4045" s="367">
        <v>1.4490000000000001</v>
      </c>
      <c r="T4045" s="367">
        <v>793.10344827586198</v>
      </c>
      <c r="U4045" s="384">
        <v>6294.1445419658476</v>
      </c>
      <c r="V4045" s="367">
        <v>103.49999999999999</v>
      </c>
      <c r="W4045" s="367">
        <v>38333.333333333336</v>
      </c>
      <c r="X4045" s="384">
        <v>8392.9607122188299</v>
      </c>
      <c r="Y4045" s="386">
        <v>103.5</v>
      </c>
      <c r="Z4045" s="367"/>
      <c r="AA4045" s="367"/>
      <c r="AB4045" s="367"/>
      <c r="AC4045" s="367"/>
      <c r="AD4045" s="367"/>
      <c r="AE4045" s="367"/>
      <c r="AF4045" s="367"/>
      <c r="AG4045" s="367"/>
      <c r="AH4045" s="367"/>
      <c r="AI4045" s="367"/>
      <c r="AJ4045" s="367"/>
      <c r="AK4045" s="367"/>
      <c r="AL4045" s="367"/>
      <c r="AM4045" s="367"/>
      <c r="AN4045" s="367"/>
      <c r="AO4045" s="367"/>
      <c r="AP4045" s="367"/>
      <c r="AQ4045" s="367"/>
      <c r="AR4045" s="367"/>
      <c r="AS4045" s="367"/>
      <c r="AT4045" s="367"/>
    </row>
    <row r="4046" spans="2:46" ht="13.8">
      <c r="B4046" s="26">
        <v>3.9999999999999982</v>
      </c>
      <c r="C4046" s="363">
        <v>37.579527402878227</v>
      </c>
      <c r="D4046" s="367">
        <v>107.99999999999996</v>
      </c>
      <c r="E4046" s="367">
        <v>1116.2790697674418</v>
      </c>
      <c r="F4046" s="367">
        <v>-108.98180209669079</v>
      </c>
      <c r="G4046" s="367">
        <v>108</v>
      </c>
      <c r="H4046" s="367">
        <v>6000</v>
      </c>
      <c r="I4046" s="384">
        <v>-6186.4876551707694</v>
      </c>
      <c r="J4046" s="367">
        <v>108</v>
      </c>
      <c r="K4046" s="367">
        <v>1454.545454545454</v>
      </c>
      <c r="L4046" s="384">
        <v>8393.4123574638015</v>
      </c>
      <c r="M4046" s="367">
        <v>107.99999999999997</v>
      </c>
      <c r="N4046" s="367">
        <v>24</v>
      </c>
      <c r="O4046" s="384">
        <v>30.122994781450164</v>
      </c>
      <c r="P4046" s="367">
        <v>1.5660000000000001</v>
      </c>
      <c r="Q4046" s="367">
        <v>24</v>
      </c>
      <c r="R4046" s="384">
        <v>113.25243184014462</v>
      </c>
      <c r="S4046" s="367">
        <v>1.512</v>
      </c>
      <c r="T4046" s="367">
        <v>827.58620689655163</v>
      </c>
      <c r="U4046" s="384">
        <v>6508.1728490017431</v>
      </c>
      <c r="V4046" s="367">
        <v>107.99999999999999</v>
      </c>
      <c r="W4046" s="367">
        <v>40000</v>
      </c>
      <c r="X4046" s="384">
        <v>8755.6546248359136</v>
      </c>
      <c r="Y4046" s="386">
        <v>108</v>
      </c>
      <c r="Z4046" s="367"/>
      <c r="AA4046" s="367"/>
      <c r="AB4046" s="367"/>
      <c r="AC4046" s="367"/>
      <c r="AD4046" s="367"/>
      <c r="AE4046" s="367"/>
      <c r="AF4046" s="367"/>
      <c r="AG4046" s="367"/>
      <c r="AH4046" s="367"/>
      <c r="AI4046" s="367"/>
      <c r="AJ4046" s="367"/>
      <c r="AK4046" s="367"/>
      <c r="AL4046" s="367"/>
      <c r="AM4046" s="367"/>
      <c r="AN4046" s="367"/>
      <c r="AO4046" s="367"/>
      <c r="AP4046" s="367"/>
      <c r="AQ4046" s="367"/>
      <c r="AR4046" s="367"/>
      <c r="AS4046" s="367"/>
      <c r="AT4046" s="367"/>
    </row>
    <row r="4047" spans="2:46" ht="13.8">
      <c r="B4047" s="26">
        <v>4.1666666666666652</v>
      </c>
      <c r="C4047" s="363">
        <v>39.144956904834103</v>
      </c>
      <c r="D4047" s="367">
        <v>112.49999999999996</v>
      </c>
      <c r="E4047" s="367">
        <v>1162.7906976744184</v>
      </c>
      <c r="F4047" s="367">
        <v>-193.57576499826914</v>
      </c>
      <c r="G4047" s="367">
        <v>112.49999999999999</v>
      </c>
      <c r="H4047" s="367">
        <v>6250</v>
      </c>
      <c r="I4047" s="384">
        <v>-7386.710831598135</v>
      </c>
      <c r="J4047" s="367">
        <v>112.49999999999999</v>
      </c>
      <c r="K4047" s="367">
        <v>1515.1515151515146</v>
      </c>
      <c r="L4047" s="384">
        <v>8681.8609524306885</v>
      </c>
      <c r="M4047" s="367">
        <v>112.49999999999996</v>
      </c>
      <c r="N4047" s="367">
        <v>25</v>
      </c>
      <c r="O4047" s="384">
        <v>30.386209312787752</v>
      </c>
      <c r="P4047" s="367">
        <v>1.6312499999999999</v>
      </c>
      <c r="Q4047" s="367">
        <v>25</v>
      </c>
      <c r="R4047" s="384">
        <v>117.50314516114013</v>
      </c>
      <c r="S4047" s="367">
        <v>1.575</v>
      </c>
      <c r="T4047" s="367">
        <v>862.06896551724128</v>
      </c>
      <c r="U4047" s="384">
        <v>6717.2319767617682</v>
      </c>
      <c r="V4047" s="367">
        <v>112.49999999999999</v>
      </c>
      <c r="W4047" s="367">
        <v>41666.666666666664</v>
      </c>
      <c r="X4047" s="384">
        <v>9118.1637522282635</v>
      </c>
      <c r="Y4047" s="386">
        <v>112.49999999999999</v>
      </c>
      <c r="Z4047" s="367"/>
      <c r="AA4047" s="367"/>
      <c r="AB4047" s="367"/>
      <c r="AC4047" s="367"/>
      <c r="AD4047" s="367"/>
      <c r="AE4047" s="367"/>
      <c r="AF4047" s="367"/>
      <c r="AG4047" s="367"/>
      <c r="AH4047" s="367"/>
      <c r="AI4047" s="367"/>
      <c r="AJ4047" s="367"/>
      <c r="AK4047" s="367"/>
      <c r="AL4047" s="367"/>
      <c r="AM4047" s="367"/>
      <c r="AN4047" s="367"/>
      <c r="AO4047" s="367"/>
      <c r="AP4047" s="367"/>
      <c r="AQ4047" s="367"/>
      <c r="AR4047" s="367"/>
      <c r="AS4047" s="367"/>
      <c r="AT4047" s="367"/>
    </row>
    <row r="4048" spans="2:46" ht="13.8">
      <c r="B4048" s="26">
        <v>4.3333333333333321</v>
      </c>
      <c r="C4048" s="363">
        <v>40.710355675603516</v>
      </c>
      <c r="D4048" s="367">
        <v>116.99999999999996</v>
      </c>
      <c r="E4048" s="367">
        <v>1209.3023255813951</v>
      </c>
      <c r="F4048" s="367">
        <v>-284.57397225831835</v>
      </c>
      <c r="G4048" s="367">
        <v>116.99999999999999</v>
      </c>
      <c r="H4048" s="367">
        <v>6500</v>
      </c>
      <c r="I4048" s="384">
        <v>-8662.3302366224616</v>
      </c>
      <c r="J4048" s="367">
        <v>117</v>
      </c>
      <c r="K4048" s="367">
        <v>1575.7575757575751</v>
      </c>
      <c r="L4048" s="384">
        <v>8965.4073938033816</v>
      </c>
      <c r="M4048" s="367">
        <v>116.99999999999996</v>
      </c>
      <c r="N4048" s="367">
        <v>26</v>
      </c>
      <c r="O4048" s="384">
        <v>30.570071024027524</v>
      </c>
      <c r="P4048" s="367">
        <v>1.6965000000000001</v>
      </c>
      <c r="Q4048" s="367">
        <v>26</v>
      </c>
      <c r="R4048" s="384">
        <v>121.71640744168145</v>
      </c>
      <c r="S4048" s="367">
        <v>1.6380000000000001</v>
      </c>
      <c r="T4048" s="367">
        <v>896.55172413793093</v>
      </c>
      <c r="U4048" s="384">
        <v>6921.3219252459239</v>
      </c>
      <c r="V4048" s="367">
        <v>117</v>
      </c>
      <c r="W4048" s="367">
        <v>43333.333333333328</v>
      </c>
      <c r="X4048" s="384">
        <v>9480.4880943958815</v>
      </c>
      <c r="Y4048" s="386">
        <v>116.99999999999999</v>
      </c>
      <c r="Z4048" s="367"/>
      <c r="AA4048" s="367"/>
      <c r="AB4048" s="367"/>
      <c r="AC4048" s="367"/>
      <c r="AD4048" s="367"/>
      <c r="AE4048" s="367"/>
      <c r="AF4048" s="367"/>
      <c r="AG4048" s="367"/>
      <c r="AH4048" s="367"/>
      <c r="AI4048" s="367"/>
      <c r="AJ4048" s="367"/>
      <c r="AK4048" s="367"/>
      <c r="AL4048" s="367"/>
      <c r="AM4048" s="367"/>
      <c r="AN4048" s="367"/>
      <c r="AO4048" s="367"/>
      <c r="AP4048" s="367"/>
      <c r="AQ4048" s="367"/>
      <c r="AR4048" s="367"/>
      <c r="AS4048" s="367"/>
      <c r="AT4048" s="367"/>
    </row>
    <row r="4049" spans="2:46" ht="13.8">
      <c r="B4049" s="26">
        <v>4.4999999999999991</v>
      </c>
      <c r="C4049" s="363">
        <v>42.27572371518648</v>
      </c>
      <c r="D4049" s="367">
        <v>121.49999999999999</v>
      </c>
      <c r="E4049" s="367">
        <v>1255.8139534883717</v>
      </c>
      <c r="F4049" s="367">
        <v>-381.97642387683794</v>
      </c>
      <c r="G4049" s="367">
        <v>121.49999999999997</v>
      </c>
      <c r="H4049" s="367">
        <v>6750</v>
      </c>
      <c r="I4049" s="384">
        <v>-10013.34587024374</v>
      </c>
      <c r="J4049" s="367">
        <v>121.5</v>
      </c>
      <c r="K4049" s="367">
        <v>1636.3636363636356</v>
      </c>
      <c r="L4049" s="384">
        <v>9244.0516815818828</v>
      </c>
      <c r="M4049" s="367">
        <v>121.49999999999996</v>
      </c>
      <c r="N4049" s="367">
        <v>27</v>
      </c>
      <c r="O4049" s="384">
        <v>30.674579915169467</v>
      </c>
      <c r="P4049" s="367">
        <v>1.7617500000000001</v>
      </c>
      <c r="Q4049" s="367">
        <v>27</v>
      </c>
      <c r="R4049" s="384">
        <v>125.89221868176855</v>
      </c>
      <c r="S4049" s="367">
        <v>1.7009999999999998</v>
      </c>
      <c r="T4049" s="367">
        <v>931.03448275862058</v>
      </c>
      <c r="U4049" s="384">
        <v>7120.4426944542065</v>
      </c>
      <c r="V4049" s="367">
        <v>121.49999999999999</v>
      </c>
      <c r="W4049" s="367">
        <v>44999.999999999993</v>
      </c>
      <c r="X4049" s="384">
        <v>9842.6276513387693</v>
      </c>
      <c r="Y4049" s="386">
        <v>121.49999999999997</v>
      </c>
      <c r="Z4049" s="367"/>
      <c r="AA4049" s="367"/>
      <c r="AB4049" s="367"/>
      <c r="AC4049" s="367"/>
      <c r="AD4049" s="367"/>
      <c r="AE4049" s="367"/>
      <c r="AF4049" s="367"/>
      <c r="AG4049" s="367"/>
      <c r="AH4049" s="367"/>
      <c r="AI4049" s="367"/>
      <c r="AJ4049" s="367"/>
      <c r="AK4049" s="367"/>
      <c r="AL4049" s="367"/>
      <c r="AM4049" s="367"/>
      <c r="AN4049" s="367"/>
      <c r="AO4049" s="367"/>
      <c r="AP4049" s="367"/>
      <c r="AQ4049" s="367"/>
      <c r="AR4049" s="367"/>
      <c r="AS4049" s="367"/>
      <c r="AT4049" s="367"/>
    </row>
    <row r="4050" spans="2:46" ht="13.8">
      <c r="B4050" s="26">
        <v>4.6666666666666661</v>
      </c>
      <c r="C4050" s="363">
        <v>43.841061023582974</v>
      </c>
      <c r="D4050" s="367">
        <v>125.99999999999999</v>
      </c>
      <c r="E4050" s="367">
        <v>1302.3255813953483</v>
      </c>
      <c r="F4050" s="367">
        <v>-485.78311985382811</v>
      </c>
      <c r="G4050" s="367">
        <v>125.99999999999996</v>
      </c>
      <c r="H4050" s="367">
        <v>7000</v>
      </c>
      <c r="I4050" s="384">
        <v>-11439.757732461965</v>
      </c>
      <c r="J4050" s="367">
        <v>125.99999999999999</v>
      </c>
      <c r="K4050" s="367">
        <v>1696.9696969696961</v>
      </c>
      <c r="L4050" s="384">
        <v>9517.7938157661865</v>
      </c>
      <c r="M4050" s="367">
        <v>125.99999999999994</v>
      </c>
      <c r="N4050" s="367">
        <v>28</v>
      </c>
      <c r="O4050" s="384">
        <v>30.699735986213589</v>
      </c>
      <c r="P4050" s="367">
        <v>1.827</v>
      </c>
      <c r="Q4050" s="367">
        <v>28</v>
      </c>
      <c r="R4050" s="384">
        <v>130.03057888140151</v>
      </c>
      <c r="S4050" s="367">
        <v>1.764</v>
      </c>
      <c r="T4050" s="367">
        <v>965.51724137931024</v>
      </c>
      <c r="U4050" s="384">
        <v>7314.5942843866196</v>
      </c>
      <c r="V4050" s="367">
        <v>125.99999999999999</v>
      </c>
      <c r="W4050" s="367">
        <v>46666.666666666657</v>
      </c>
      <c r="X4050" s="384">
        <v>10204.582423056925</v>
      </c>
      <c r="Y4050" s="386">
        <v>125.99999999999997</v>
      </c>
      <c r="Z4050" s="367"/>
      <c r="AA4050" s="367"/>
      <c r="AB4050" s="367"/>
      <c r="AC4050" s="367"/>
      <c r="AD4050" s="367"/>
      <c r="AE4050" s="367"/>
      <c r="AF4050" s="367"/>
      <c r="AG4050" s="367"/>
      <c r="AH4050" s="367"/>
      <c r="AI4050" s="367"/>
      <c r="AJ4050" s="367"/>
      <c r="AK4050" s="367"/>
      <c r="AL4050" s="367"/>
      <c r="AM4050" s="367"/>
      <c r="AN4050" s="367"/>
      <c r="AO4050" s="367"/>
      <c r="AP4050" s="367"/>
      <c r="AQ4050" s="367"/>
      <c r="AR4050" s="367"/>
      <c r="AS4050" s="367"/>
      <c r="AT4050" s="367"/>
    </row>
    <row r="4051" spans="2:46" ht="13.8">
      <c r="B4051" s="26">
        <v>4.833333333333333</v>
      </c>
      <c r="C4051" s="363">
        <v>45.406367600793025</v>
      </c>
      <c r="D4051" s="367">
        <v>130.5</v>
      </c>
      <c r="E4051" s="367">
        <v>1348.8372093023249</v>
      </c>
      <c r="F4051" s="367">
        <v>-595.99406018928892</v>
      </c>
      <c r="G4051" s="367">
        <v>130.49999999999994</v>
      </c>
      <c r="H4051" s="367">
        <v>7250</v>
      </c>
      <c r="I4051" s="384">
        <v>-12941.565823277155</v>
      </c>
      <c r="J4051" s="367">
        <v>130.5</v>
      </c>
      <c r="K4051" s="367">
        <v>1757.5757575757566</v>
      </c>
      <c r="L4051" s="384">
        <v>9786.6337963562964</v>
      </c>
      <c r="M4051" s="367">
        <v>130.49999999999994</v>
      </c>
      <c r="N4051" s="367">
        <v>29</v>
      </c>
      <c r="O4051" s="384">
        <v>30.64553923715988</v>
      </c>
      <c r="P4051" s="367">
        <v>1.89225</v>
      </c>
      <c r="Q4051" s="367">
        <v>29</v>
      </c>
      <c r="R4051" s="384">
        <v>134.13148804058031</v>
      </c>
      <c r="S4051" s="367">
        <v>1.827</v>
      </c>
      <c r="T4051" s="367">
        <v>999.99999999999989</v>
      </c>
      <c r="U4051" s="384">
        <v>7503.7766950431633</v>
      </c>
      <c r="V4051" s="367">
        <v>130.5</v>
      </c>
      <c r="W4051" s="367">
        <v>48333.333333333321</v>
      </c>
      <c r="X4051" s="384">
        <v>10566.352409550347</v>
      </c>
      <c r="Y4051" s="386">
        <v>130.49999999999997</v>
      </c>
      <c r="Z4051" s="367"/>
      <c r="AA4051" s="367"/>
      <c r="AB4051" s="367"/>
      <c r="AC4051" s="367"/>
      <c r="AD4051" s="367"/>
      <c r="AE4051" s="367"/>
      <c r="AF4051" s="367"/>
      <c r="AG4051" s="367"/>
      <c r="AH4051" s="367"/>
      <c r="AI4051" s="367"/>
      <c r="AJ4051" s="367"/>
      <c r="AK4051" s="367"/>
      <c r="AL4051" s="367"/>
      <c r="AM4051" s="367"/>
      <c r="AN4051" s="367"/>
      <c r="AO4051" s="367"/>
      <c r="AP4051" s="367"/>
      <c r="AQ4051" s="367"/>
      <c r="AR4051" s="367"/>
      <c r="AS4051" s="367"/>
      <c r="AT4051" s="367"/>
    </row>
    <row r="4052" spans="2:46" ht="13.8">
      <c r="B4052" s="26">
        <v>5</v>
      </c>
      <c r="C4052" s="363">
        <v>46.9716434468166</v>
      </c>
      <c r="D4052" s="367">
        <v>135</v>
      </c>
      <c r="E4052" s="367">
        <v>1395.3488372093016</v>
      </c>
      <c r="F4052" s="367">
        <v>-712.60924488322075</v>
      </c>
      <c r="G4052" s="367">
        <v>134.99999999999994</v>
      </c>
      <c r="H4052" s="367">
        <v>7500</v>
      </c>
      <c r="I4052" s="384">
        <v>-14518.770142689293</v>
      </c>
      <c r="J4052" s="367">
        <v>135</v>
      </c>
      <c r="K4052" s="367">
        <v>1818.1818181818171</v>
      </c>
      <c r="L4052" s="384">
        <v>10050.571623352211</v>
      </c>
      <c r="M4052" s="367">
        <v>134.99999999999994</v>
      </c>
      <c r="N4052" s="367">
        <v>30</v>
      </c>
      <c r="O4052" s="384">
        <v>30.511989668008347</v>
      </c>
      <c r="P4052" s="367">
        <v>1.9575</v>
      </c>
      <c r="Q4052" s="367">
        <v>30</v>
      </c>
      <c r="R4052" s="384">
        <v>138.19494615930495</v>
      </c>
      <c r="S4052" s="367">
        <v>1.8900000000000001</v>
      </c>
      <c r="T4052" s="367">
        <v>1034.4827586206895</v>
      </c>
      <c r="U4052" s="384">
        <v>7687.9899264238347</v>
      </c>
      <c r="V4052" s="367">
        <v>134.99999999999997</v>
      </c>
      <c r="W4052" s="367">
        <v>49999.999999999985</v>
      </c>
      <c r="X4052" s="384">
        <v>10927.937610819039</v>
      </c>
      <c r="Y4052" s="386">
        <v>134.99999999999994</v>
      </c>
      <c r="Z4052" s="367"/>
      <c r="AA4052" s="367"/>
      <c r="AB4052" s="367"/>
      <c r="AC4052" s="367"/>
      <c r="AD4052" s="367"/>
      <c r="AE4052" s="367"/>
      <c r="AF4052" s="367"/>
      <c r="AG4052" s="367"/>
      <c r="AH4052" s="367"/>
      <c r="AI4052" s="367"/>
      <c r="AJ4052" s="367"/>
      <c r="AK4052" s="367"/>
      <c r="AL4052" s="367"/>
      <c r="AM4052" s="367"/>
      <c r="AN4052" s="367"/>
      <c r="AO4052" s="367"/>
      <c r="AP4052" s="367"/>
      <c r="AQ4052" s="367"/>
      <c r="AR4052" s="367"/>
      <c r="AS4052" s="367"/>
      <c r="AT4052" s="367"/>
    </row>
    <row r="4053" spans="2:46" ht="13.8">
      <c r="B4053" s="26">
        <v>5.166666666666667</v>
      </c>
      <c r="C4053" s="363">
        <v>48.536888561653733</v>
      </c>
      <c r="D4053" s="367">
        <v>139.50000000000003</v>
      </c>
      <c r="E4053" s="367">
        <v>1441.8604651162782</v>
      </c>
      <c r="F4053" s="367">
        <v>-835.62867393562237</v>
      </c>
      <c r="G4053" s="367">
        <v>139.49999999999991</v>
      </c>
      <c r="H4053" s="367">
        <v>7750</v>
      </c>
      <c r="I4053" s="384">
        <v>-16171.370690698383</v>
      </c>
      <c r="J4053" s="367">
        <v>139.5</v>
      </c>
      <c r="K4053" s="367">
        <v>1878.7878787878776</v>
      </c>
      <c r="L4053" s="384">
        <v>10309.607296753931</v>
      </c>
      <c r="M4053" s="367">
        <v>139.49999999999991</v>
      </c>
      <c r="N4053" s="367">
        <v>31</v>
      </c>
      <c r="O4053" s="384">
        <v>30.299087278758989</v>
      </c>
      <c r="P4053" s="367">
        <v>2.0227500000000003</v>
      </c>
      <c r="Q4053" s="367">
        <v>31</v>
      </c>
      <c r="R4053" s="384">
        <v>142.22095323757534</v>
      </c>
      <c r="S4053" s="367">
        <v>1.9529999999999998</v>
      </c>
      <c r="T4053" s="367">
        <v>1068.9655172413791</v>
      </c>
      <c r="U4053" s="384">
        <v>7867.2339785286358</v>
      </c>
      <c r="V4053" s="367">
        <v>139.49999999999997</v>
      </c>
      <c r="W4053" s="367">
        <v>51666.66666666665</v>
      </c>
      <c r="X4053" s="384">
        <v>11289.338026863001</v>
      </c>
      <c r="Y4053" s="386">
        <v>139.49999999999994</v>
      </c>
      <c r="Z4053" s="367"/>
      <c r="AA4053" s="367"/>
      <c r="AB4053" s="367"/>
      <c r="AC4053" s="367"/>
      <c r="AD4053" s="367"/>
      <c r="AE4053" s="367"/>
      <c r="AF4053" s="367"/>
      <c r="AG4053" s="367"/>
      <c r="AH4053" s="367"/>
      <c r="AI4053" s="367"/>
      <c r="AJ4053" s="367"/>
      <c r="AK4053" s="367"/>
      <c r="AL4053" s="367"/>
      <c r="AM4053" s="367"/>
      <c r="AN4053" s="367"/>
      <c r="AO4053" s="367"/>
      <c r="AP4053" s="367"/>
      <c r="AQ4053" s="367"/>
      <c r="AR4053" s="367"/>
      <c r="AS4053" s="367"/>
      <c r="AT4053" s="367"/>
    </row>
    <row r="4054" spans="2:46" ht="13.8">
      <c r="B4054" s="26">
        <v>5.3333333333333339</v>
      </c>
      <c r="C4054" s="363">
        <v>50.102102945304402</v>
      </c>
      <c r="D4054" s="367">
        <v>144.00000000000003</v>
      </c>
      <c r="E4054" s="367">
        <v>1488.3720930232548</v>
      </c>
      <c r="F4054" s="367">
        <v>-965.05234734649548</v>
      </c>
      <c r="G4054" s="367">
        <v>143.99999999999991</v>
      </c>
      <c r="H4054" s="367">
        <v>8000</v>
      </c>
      <c r="I4054" s="384">
        <v>-17899.367467304426</v>
      </c>
      <c r="J4054" s="367">
        <v>144</v>
      </c>
      <c r="K4054" s="367">
        <v>1939.3939393939381</v>
      </c>
      <c r="L4054" s="384">
        <v>10563.740816561456</v>
      </c>
      <c r="M4054" s="367">
        <v>143.99999999999991</v>
      </c>
      <c r="N4054" s="367">
        <v>32</v>
      </c>
      <c r="O4054" s="384">
        <v>30.006832069411807</v>
      </c>
      <c r="P4054" s="367">
        <v>2.0880000000000001</v>
      </c>
      <c r="Q4054" s="367">
        <v>32</v>
      </c>
      <c r="R4054" s="384">
        <v>146.20950927539161</v>
      </c>
      <c r="S4054" s="367">
        <v>2.016</v>
      </c>
      <c r="T4054" s="367">
        <v>1103.4482758620688</v>
      </c>
      <c r="U4054" s="384">
        <v>8041.5088513575665</v>
      </c>
      <c r="V4054" s="367">
        <v>143.99999999999997</v>
      </c>
      <c r="W4054" s="367">
        <v>53333.333333333314</v>
      </c>
      <c r="X4054" s="384">
        <v>11650.553657682227</v>
      </c>
      <c r="Y4054" s="386">
        <v>143.99999999999994</v>
      </c>
      <c r="Z4054" s="367"/>
      <c r="AA4054" s="367"/>
      <c r="AB4054" s="367"/>
      <c r="AC4054" s="367"/>
      <c r="AD4054" s="367"/>
      <c r="AE4054" s="367"/>
      <c r="AF4054" s="367"/>
      <c r="AG4054" s="367"/>
      <c r="AH4054" s="367"/>
      <c r="AI4054" s="367"/>
      <c r="AJ4054" s="367"/>
      <c r="AK4054" s="367"/>
      <c r="AL4054" s="367"/>
      <c r="AM4054" s="367"/>
      <c r="AN4054" s="367"/>
      <c r="AO4054" s="367"/>
      <c r="AP4054" s="367"/>
      <c r="AQ4054" s="367"/>
      <c r="AR4054" s="367"/>
      <c r="AS4054" s="367"/>
      <c r="AT4054" s="367"/>
    </row>
    <row r="4055" spans="2:46" ht="13.8">
      <c r="B4055" s="26">
        <v>5.5000000000000009</v>
      </c>
      <c r="C4055" s="363">
        <v>51.667286597768602</v>
      </c>
      <c r="D4055" s="367">
        <v>148.50000000000003</v>
      </c>
      <c r="E4055" s="367">
        <v>1534.8837209302314</v>
      </c>
      <c r="F4055" s="367">
        <v>-1100.8802651158392</v>
      </c>
      <c r="G4055" s="367">
        <v>148.49999999999991</v>
      </c>
      <c r="H4055" s="367">
        <v>8250</v>
      </c>
      <c r="I4055" s="384">
        <v>-19702.760472507427</v>
      </c>
      <c r="J4055" s="367">
        <v>148.5</v>
      </c>
      <c r="K4055" s="367">
        <v>1999.9999999999986</v>
      </c>
      <c r="L4055" s="384">
        <v>10812.972182774787</v>
      </c>
      <c r="M4055" s="367">
        <v>148.49999999999991</v>
      </c>
      <c r="N4055" s="367">
        <v>33</v>
      </c>
      <c r="O4055" s="384">
        <v>29.635224039966793</v>
      </c>
      <c r="P4055" s="367">
        <v>2.1532499999999999</v>
      </c>
      <c r="Q4055" s="367">
        <v>33</v>
      </c>
      <c r="R4055" s="384">
        <v>150.16061427275369</v>
      </c>
      <c r="S4055" s="367">
        <v>2.0790000000000002</v>
      </c>
      <c r="T4055" s="367">
        <v>1137.9310344827586</v>
      </c>
      <c r="U4055" s="384">
        <v>8210.8145449106287</v>
      </c>
      <c r="V4055" s="367">
        <v>148.5</v>
      </c>
      <c r="W4055" s="367">
        <v>54999.999999999978</v>
      </c>
      <c r="X4055" s="384">
        <v>12011.584503276727</v>
      </c>
      <c r="Y4055" s="386">
        <v>148.49999999999994</v>
      </c>
      <c r="Z4055" s="367"/>
      <c r="AA4055" s="367"/>
      <c r="AB4055" s="367"/>
      <c r="AC4055" s="367"/>
      <c r="AD4055" s="367"/>
      <c r="AE4055" s="367"/>
      <c r="AF4055" s="367"/>
      <c r="AG4055" s="367"/>
      <c r="AH4055" s="367"/>
      <c r="AI4055" s="367"/>
      <c r="AJ4055" s="367"/>
      <c r="AK4055" s="367"/>
      <c r="AL4055" s="367"/>
      <c r="AM4055" s="367"/>
      <c r="AN4055" s="367"/>
      <c r="AO4055" s="367"/>
      <c r="AP4055" s="367"/>
      <c r="AQ4055" s="367"/>
      <c r="AR4055" s="367"/>
      <c r="AS4055" s="367"/>
      <c r="AT4055" s="367"/>
    </row>
    <row r="4056" spans="2:46" ht="13.8">
      <c r="B4056" s="26">
        <v>5.6666666666666679</v>
      </c>
      <c r="C4056" s="363">
        <v>53.232439519046352</v>
      </c>
      <c r="D4056" s="367">
        <v>153.00000000000003</v>
      </c>
      <c r="E4056" s="367">
        <v>1581.3953488372081</v>
      </c>
      <c r="F4056" s="367">
        <v>-1243.1124272436525</v>
      </c>
      <c r="G4056" s="367">
        <v>152.99999999999989</v>
      </c>
      <c r="H4056" s="367">
        <v>8500</v>
      </c>
      <c r="I4056" s="384">
        <v>-21581.549706307367</v>
      </c>
      <c r="J4056" s="367">
        <v>152.99999999999997</v>
      </c>
      <c r="K4056" s="367">
        <v>2060.6060606060591</v>
      </c>
      <c r="L4056" s="384">
        <v>11057.301395393923</v>
      </c>
      <c r="M4056" s="367">
        <v>152.99999999999991</v>
      </c>
      <c r="N4056" s="367">
        <v>34</v>
      </c>
      <c r="O4056" s="384">
        <v>29.184263190423955</v>
      </c>
      <c r="P4056" s="367">
        <v>2.2184999999999997</v>
      </c>
      <c r="Q4056" s="367">
        <v>34</v>
      </c>
      <c r="R4056" s="384">
        <v>154.07426822966161</v>
      </c>
      <c r="S4056" s="367">
        <v>2.1419999999999999</v>
      </c>
      <c r="T4056" s="367">
        <v>1172.4137931034484</v>
      </c>
      <c r="U4056" s="384">
        <v>8375.1510591878196</v>
      </c>
      <c r="V4056" s="367">
        <v>153</v>
      </c>
      <c r="W4056" s="367">
        <v>56666.666666666642</v>
      </c>
      <c r="X4056" s="384">
        <v>12372.430563646487</v>
      </c>
      <c r="Y4056" s="386">
        <v>152.99999999999991</v>
      </c>
      <c r="Z4056" s="367"/>
      <c r="AA4056" s="367"/>
      <c r="AB4056" s="367"/>
      <c r="AC4056" s="367"/>
      <c r="AD4056" s="367"/>
      <c r="AE4056" s="367"/>
      <c r="AF4056" s="367"/>
      <c r="AG4056" s="367"/>
      <c r="AH4056" s="367"/>
      <c r="AI4056" s="367"/>
      <c r="AJ4056" s="367"/>
      <c r="AK4056" s="367"/>
      <c r="AL4056" s="367"/>
      <c r="AM4056" s="367"/>
      <c r="AN4056" s="367"/>
      <c r="AO4056" s="367"/>
      <c r="AP4056" s="367"/>
      <c r="AQ4056" s="367"/>
      <c r="AR4056" s="367"/>
      <c r="AS4056" s="367"/>
      <c r="AT4056" s="367"/>
    </row>
    <row r="4057" spans="2:46" ht="13.8">
      <c r="B4057" s="26">
        <v>5.8333333333333348</v>
      </c>
      <c r="C4057" s="363">
        <v>54.797561709137646</v>
      </c>
      <c r="D4057" s="367">
        <v>157.50000000000006</v>
      </c>
      <c r="E4057" s="367">
        <v>1627.9069767441847</v>
      </c>
      <c r="F4057" s="367">
        <v>-1391.7488337299378</v>
      </c>
      <c r="G4057" s="367">
        <v>157.49999999999989</v>
      </c>
      <c r="H4057" s="367">
        <v>8750</v>
      </c>
      <c r="I4057" s="384">
        <v>-23535.735168704276</v>
      </c>
      <c r="J4057" s="367">
        <v>157.49999999999997</v>
      </c>
      <c r="K4057" s="367">
        <v>2121.2121212121197</v>
      </c>
      <c r="L4057" s="384">
        <v>11296.728454418861</v>
      </c>
      <c r="M4057" s="367">
        <v>157.49999999999989</v>
      </c>
      <c r="N4057" s="367">
        <v>35</v>
      </c>
      <c r="O4057" s="384">
        <v>28.653949520783293</v>
      </c>
      <c r="P4057" s="367">
        <v>2.2837499999999999</v>
      </c>
      <c r="Q4057" s="367">
        <v>35</v>
      </c>
      <c r="R4057" s="384">
        <v>157.95047114611532</v>
      </c>
      <c r="S4057" s="367">
        <v>2.2050000000000001</v>
      </c>
      <c r="T4057" s="367">
        <v>1206.8965517241381</v>
      </c>
      <c r="U4057" s="384">
        <v>8534.518394189141</v>
      </c>
      <c r="V4057" s="367">
        <v>157.50000000000003</v>
      </c>
      <c r="W4057" s="367">
        <v>58333.333333333307</v>
      </c>
      <c r="X4057" s="384">
        <v>12733.091838791524</v>
      </c>
      <c r="Y4057" s="386">
        <v>157.49999999999991</v>
      </c>
      <c r="Z4057" s="367"/>
      <c r="AA4057" s="367"/>
      <c r="AB4057" s="367"/>
      <c r="AC4057" s="367"/>
      <c r="AD4057" s="367"/>
      <c r="AE4057" s="367"/>
      <c r="AF4057" s="367"/>
      <c r="AG4057" s="367"/>
      <c r="AH4057" s="367"/>
      <c r="AI4057" s="367"/>
      <c r="AJ4057" s="367"/>
      <c r="AK4057" s="367"/>
      <c r="AL4057" s="367"/>
      <c r="AM4057" s="367"/>
      <c r="AN4057" s="367"/>
      <c r="AO4057" s="367"/>
      <c r="AP4057" s="367"/>
      <c r="AQ4057" s="367"/>
      <c r="AR4057" s="367"/>
      <c r="AS4057" s="367"/>
      <c r="AT4057" s="367"/>
    </row>
    <row r="4058" spans="2:46" ht="13.8">
      <c r="B4058" s="26">
        <v>6.0000000000000018</v>
      </c>
      <c r="C4058" s="363">
        <v>56.362653168042485</v>
      </c>
      <c r="D4058" s="367">
        <v>162.00000000000006</v>
      </c>
      <c r="E4058" s="367">
        <v>1674.4186046511613</v>
      </c>
      <c r="F4058" s="367">
        <v>-1546.7894845746921</v>
      </c>
      <c r="G4058" s="367">
        <v>161.99999999999986</v>
      </c>
      <c r="H4058" s="367">
        <v>9000</v>
      </c>
      <c r="I4058" s="384">
        <v>-25565.316859698145</v>
      </c>
      <c r="J4058" s="367">
        <v>162</v>
      </c>
      <c r="K4058" s="367">
        <v>2181.8181818181802</v>
      </c>
      <c r="L4058" s="384">
        <v>11531.253359849607</v>
      </c>
      <c r="M4058" s="367">
        <v>161.99999999999989</v>
      </c>
      <c r="N4058" s="367">
        <v>36</v>
      </c>
      <c r="O4058" s="384">
        <v>28.044283031044802</v>
      </c>
      <c r="P4058" s="367">
        <v>2.3490000000000002</v>
      </c>
      <c r="Q4058" s="367">
        <v>36</v>
      </c>
      <c r="R4058" s="384">
        <v>161.78922302211484</v>
      </c>
      <c r="S4058" s="367">
        <v>2.2679999999999998</v>
      </c>
      <c r="T4058" s="367">
        <v>1241.3793103448279</v>
      </c>
      <c r="U4058" s="384">
        <v>8688.9165499145911</v>
      </c>
      <c r="V4058" s="367">
        <v>162.00000000000006</v>
      </c>
      <c r="W4058" s="367">
        <v>59999.999999999971</v>
      </c>
      <c r="X4058" s="384">
        <v>13093.568328711828</v>
      </c>
      <c r="Y4058" s="386">
        <v>161.99999999999991</v>
      </c>
      <c r="Z4058" s="367"/>
      <c r="AA4058" s="367"/>
      <c r="AB4058" s="367"/>
      <c r="AC4058" s="367"/>
      <c r="AD4058" s="367"/>
      <c r="AE4058" s="367"/>
      <c r="AF4058" s="367"/>
      <c r="AG4058" s="367"/>
      <c r="AH4058" s="367"/>
      <c r="AI4058" s="367"/>
      <c r="AJ4058" s="367"/>
      <c r="AK4058" s="367"/>
      <c r="AL4058" s="367"/>
      <c r="AM4058" s="367"/>
      <c r="AN4058" s="367"/>
      <c r="AO4058" s="367"/>
      <c r="AP4058" s="367"/>
      <c r="AQ4058" s="367"/>
      <c r="AR4058" s="367"/>
      <c r="AS4058" s="367"/>
      <c r="AT4058" s="367"/>
    </row>
    <row r="4059" spans="2:46" ht="13.8">
      <c r="B4059" s="26">
        <v>6.1666666666666687</v>
      </c>
      <c r="C4059" s="363">
        <v>57.927713895760853</v>
      </c>
      <c r="D4059" s="367">
        <v>166.50000000000006</v>
      </c>
      <c r="E4059" s="367">
        <v>1720.930232558138</v>
      </c>
      <c r="F4059" s="367">
        <v>-1708.2343797779185</v>
      </c>
      <c r="G4059" s="367">
        <v>166.49999999999986</v>
      </c>
      <c r="H4059" s="367">
        <v>9250</v>
      </c>
      <c r="I4059" s="384">
        <v>-27670.294779288957</v>
      </c>
      <c r="J4059" s="367">
        <v>166.5</v>
      </c>
      <c r="K4059" s="367">
        <v>2242.4242424242407</v>
      </c>
      <c r="L4059" s="384">
        <v>11760.876111686159</v>
      </c>
      <c r="M4059" s="367">
        <v>166.49999999999989</v>
      </c>
      <c r="N4059" s="367">
        <v>37</v>
      </c>
      <c r="O4059" s="384">
        <v>27.355263721208484</v>
      </c>
      <c r="P4059" s="367">
        <v>2.41425</v>
      </c>
      <c r="Q4059" s="367">
        <v>37</v>
      </c>
      <c r="R4059" s="384">
        <v>165.59052385766026</v>
      </c>
      <c r="S4059" s="367">
        <v>2.331</v>
      </c>
      <c r="T4059" s="367">
        <v>1275.8620689655177</v>
      </c>
      <c r="U4059" s="384">
        <v>8838.3455263641699</v>
      </c>
      <c r="V4059" s="367">
        <v>166.50000000000006</v>
      </c>
      <c r="W4059" s="367">
        <v>61666.666666666635</v>
      </c>
      <c r="X4059" s="384">
        <v>13453.860033407394</v>
      </c>
      <c r="Y4059" s="386">
        <v>166.49999999999989</v>
      </c>
      <c r="Z4059" s="367"/>
      <c r="AA4059" s="367"/>
      <c r="AB4059" s="367"/>
      <c r="AC4059" s="367"/>
      <c r="AD4059" s="367"/>
      <c r="AE4059" s="367"/>
      <c r="AF4059" s="367"/>
      <c r="AG4059" s="367"/>
      <c r="AH4059" s="367"/>
      <c r="AI4059" s="367"/>
      <c r="AJ4059" s="367"/>
      <c r="AK4059" s="367"/>
      <c r="AL4059" s="367"/>
      <c r="AM4059" s="367"/>
      <c r="AN4059" s="367"/>
      <c r="AO4059" s="367"/>
      <c r="AP4059" s="367"/>
      <c r="AQ4059" s="367"/>
      <c r="AR4059" s="367"/>
      <c r="AS4059" s="367"/>
      <c r="AT4059" s="367"/>
    </row>
    <row r="4060" spans="2:46" ht="13.8">
      <c r="B4060" s="26">
        <v>6.3333333333333357</v>
      </c>
      <c r="C4060" s="363">
        <v>59.492743892292772</v>
      </c>
      <c r="D4060" s="367">
        <v>171.00000000000006</v>
      </c>
      <c r="E4060" s="367">
        <v>1767.4418604651146</v>
      </c>
      <c r="F4060" s="367">
        <v>-1876.0835193396142</v>
      </c>
      <c r="G4060" s="367">
        <v>170.99999999999983</v>
      </c>
      <c r="H4060" s="367">
        <v>9500</v>
      </c>
      <c r="I4060" s="384">
        <v>-29850.668927476727</v>
      </c>
      <c r="J4060" s="367">
        <v>171</v>
      </c>
      <c r="K4060" s="367">
        <v>2303.0303030303012</v>
      </c>
      <c r="L4060" s="384">
        <v>11985.596709928512</v>
      </c>
      <c r="M4060" s="367">
        <v>170.99999999999986</v>
      </c>
      <c r="N4060" s="367">
        <v>38</v>
      </c>
      <c r="O4060" s="384">
        <v>26.586891591274341</v>
      </c>
      <c r="P4060" s="367">
        <v>2.4795000000000003</v>
      </c>
      <c r="Q4060" s="367">
        <v>38</v>
      </c>
      <c r="R4060" s="384">
        <v>169.35437365275146</v>
      </c>
      <c r="S4060" s="367">
        <v>2.3940000000000001</v>
      </c>
      <c r="T4060" s="367">
        <v>1310.3448275862074</v>
      </c>
      <c r="U4060" s="384">
        <v>8982.8053235378775</v>
      </c>
      <c r="V4060" s="367">
        <v>171.00000000000006</v>
      </c>
      <c r="W4060" s="367">
        <v>63333.333333333299</v>
      </c>
      <c r="X4060" s="384">
        <v>13813.966952878236</v>
      </c>
      <c r="Y4060" s="386">
        <v>170.99999999999991</v>
      </c>
      <c r="Z4060" s="367"/>
      <c r="AA4060" s="367"/>
      <c r="AB4060" s="367"/>
      <c r="AC4060" s="367"/>
      <c r="AD4060" s="367"/>
      <c r="AE4060" s="367"/>
      <c r="AF4060" s="367"/>
      <c r="AG4060" s="367"/>
      <c r="AH4060" s="367"/>
      <c r="AI4060" s="367"/>
      <c r="AJ4060" s="367"/>
      <c r="AK4060" s="367"/>
      <c r="AL4060" s="367"/>
      <c r="AM4060" s="367"/>
      <c r="AN4060" s="367"/>
      <c r="AO4060" s="367"/>
      <c r="AP4060" s="367"/>
      <c r="AQ4060" s="367"/>
      <c r="AR4060" s="367"/>
      <c r="AS4060" s="367"/>
      <c r="AT4060" s="367"/>
    </row>
    <row r="4061" spans="2:46" ht="13.8">
      <c r="B4061" s="26">
        <v>6.5000000000000027</v>
      </c>
      <c r="C4061" s="363">
        <v>61.057743157638235</v>
      </c>
      <c r="D4061" s="367">
        <v>175.50000000000006</v>
      </c>
      <c r="E4061" s="367">
        <v>1813.9534883720912</v>
      </c>
      <c r="F4061" s="367">
        <v>-2050.3369032597816</v>
      </c>
      <c r="G4061" s="367">
        <v>175.49999999999983</v>
      </c>
      <c r="H4061" s="367">
        <v>9750</v>
      </c>
      <c r="I4061" s="384">
        <v>-32106.439304261447</v>
      </c>
      <c r="J4061" s="367">
        <v>175.5</v>
      </c>
      <c r="K4061" s="367">
        <v>2363.6363636363617</v>
      </c>
      <c r="L4061" s="384">
        <v>12205.415154576676</v>
      </c>
      <c r="M4061" s="367">
        <v>175.49999999999989</v>
      </c>
      <c r="N4061" s="367">
        <v>39</v>
      </c>
      <c r="O4061" s="384">
        <v>25.739166641242377</v>
      </c>
      <c r="P4061" s="367">
        <v>2.5447500000000001</v>
      </c>
      <c r="Q4061" s="367">
        <v>39</v>
      </c>
      <c r="R4061" s="384">
        <v>173.08077240738848</v>
      </c>
      <c r="S4061" s="367">
        <v>2.4570000000000003</v>
      </c>
      <c r="T4061" s="367">
        <v>1344.8275862068972</v>
      </c>
      <c r="U4061" s="384">
        <v>9122.2959414357138</v>
      </c>
      <c r="V4061" s="367">
        <v>175.50000000000009</v>
      </c>
      <c r="W4061" s="367">
        <v>64999.999999999964</v>
      </c>
      <c r="X4061" s="384">
        <v>14173.889087124346</v>
      </c>
      <c r="Y4061" s="386">
        <v>175.49999999999991</v>
      </c>
      <c r="Z4061" s="367"/>
      <c r="AA4061" s="367"/>
      <c r="AB4061" s="367"/>
      <c r="AC4061" s="367"/>
      <c r="AD4061" s="367"/>
      <c r="AE4061" s="367"/>
      <c r="AF4061" s="367"/>
      <c r="AG4061" s="367"/>
      <c r="AH4061" s="367"/>
      <c r="AI4061" s="367"/>
      <c r="AJ4061" s="367"/>
      <c r="AK4061" s="367"/>
      <c r="AL4061" s="367"/>
      <c r="AM4061" s="367"/>
      <c r="AN4061" s="367"/>
      <c r="AO4061" s="367"/>
      <c r="AP4061" s="367"/>
      <c r="AQ4061" s="367"/>
      <c r="AR4061" s="367"/>
      <c r="AS4061" s="367"/>
      <c r="AT4061" s="367"/>
    </row>
    <row r="4062" spans="2:46" ht="13.8">
      <c r="B4062" s="26">
        <v>6.6666666666666696</v>
      </c>
      <c r="C4062" s="363">
        <v>62.62271169179725</v>
      </c>
      <c r="D4062" s="367">
        <v>180.00000000000009</v>
      </c>
      <c r="E4062" s="367">
        <v>1860.4651162790678</v>
      </c>
      <c r="F4062" s="367">
        <v>-2230.9945315384202</v>
      </c>
      <c r="G4062" s="367">
        <v>179.99999999999983</v>
      </c>
      <c r="H4062" s="367">
        <v>10000</v>
      </c>
      <c r="I4062" s="384">
        <v>-34437.60590964312</v>
      </c>
      <c r="J4062" s="367">
        <v>180</v>
      </c>
      <c r="K4062" s="367">
        <v>2424.2424242424222</v>
      </c>
      <c r="L4062" s="384">
        <v>12420.33144563064</v>
      </c>
      <c r="M4062" s="367">
        <v>179.99999999999986</v>
      </c>
      <c r="N4062" s="367">
        <v>40</v>
      </c>
      <c r="O4062" s="384">
        <v>24.812088871112589</v>
      </c>
      <c r="P4062" s="367">
        <v>2.61</v>
      </c>
      <c r="Q4062" s="367">
        <v>40</v>
      </c>
      <c r="R4062" s="384">
        <v>176.76972012157128</v>
      </c>
      <c r="S4062" s="367">
        <v>2.5199999999999996</v>
      </c>
      <c r="T4062" s="367">
        <v>1379.310344827587</v>
      </c>
      <c r="U4062" s="384">
        <v>9256.8173800576824</v>
      </c>
      <c r="V4062" s="367">
        <v>180.00000000000009</v>
      </c>
      <c r="W4062" s="367">
        <v>66666.666666666628</v>
      </c>
      <c r="X4062" s="384">
        <v>14533.626436145716</v>
      </c>
      <c r="Y4062" s="386">
        <v>179.99999999999989</v>
      </c>
      <c r="Z4062" s="367"/>
      <c r="AA4062" s="367"/>
      <c r="AB4062" s="367"/>
      <c r="AC4062" s="367"/>
      <c r="AD4062" s="367"/>
      <c r="AE4062" s="367"/>
      <c r="AF4062" s="367"/>
      <c r="AG4062" s="367"/>
      <c r="AH4062" s="367"/>
      <c r="AI4062" s="367"/>
      <c r="AJ4062" s="367"/>
      <c r="AK4062" s="367"/>
      <c r="AL4062" s="367"/>
      <c r="AM4062" s="367"/>
      <c r="AN4062" s="367"/>
      <c r="AO4062" s="367"/>
      <c r="AP4062" s="367"/>
      <c r="AQ4062" s="367"/>
      <c r="AR4062" s="367"/>
      <c r="AS4062" s="367"/>
      <c r="AT4062" s="367"/>
    </row>
    <row r="4063" spans="2:46" ht="13.8">
      <c r="B4063" s="26">
        <v>6.8333333333333366</v>
      </c>
      <c r="C4063" s="363">
        <v>64.187649494769801</v>
      </c>
      <c r="D4063" s="367">
        <v>184.50000000000011</v>
      </c>
      <c r="E4063" s="367">
        <v>1906.9767441860445</v>
      </c>
      <c r="F4063" s="367">
        <v>-2418.0564041755288</v>
      </c>
      <c r="G4063" s="367">
        <v>184.49999999999983</v>
      </c>
      <c r="H4063" s="367">
        <v>10250</v>
      </c>
      <c r="I4063" s="384">
        <v>-36844.168743621733</v>
      </c>
      <c r="J4063" s="367">
        <v>184.49999999999997</v>
      </c>
      <c r="K4063" s="367">
        <v>2484.8484848484827</v>
      </c>
      <c r="L4063" s="384">
        <v>12630.345583090411</v>
      </c>
      <c r="M4063" s="367">
        <v>184.49999999999986</v>
      </c>
      <c r="N4063" s="367">
        <v>41</v>
      </c>
      <c r="O4063" s="384">
        <v>23.805658280884973</v>
      </c>
      <c r="P4063" s="367">
        <v>2.6752499999999997</v>
      </c>
      <c r="Q4063" s="367">
        <v>41</v>
      </c>
      <c r="R4063" s="384">
        <v>180.42121679529996</v>
      </c>
      <c r="S4063" s="367">
        <v>2.5829999999999997</v>
      </c>
      <c r="T4063" s="367">
        <v>1413.7931034482767</v>
      </c>
      <c r="U4063" s="384">
        <v>9386.3696394037815</v>
      </c>
      <c r="V4063" s="367">
        <v>184.50000000000011</v>
      </c>
      <c r="W4063" s="367">
        <v>68333.333333333299</v>
      </c>
      <c r="X4063" s="384">
        <v>14893.178999942364</v>
      </c>
      <c r="Y4063" s="386">
        <v>184.49999999999991</v>
      </c>
      <c r="Z4063" s="367"/>
      <c r="AA4063" s="367"/>
      <c r="AB4063" s="367"/>
      <c r="AC4063" s="367"/>
      <c r="AD4063" s="367"/>
      <c r="AE4063" s="367"/>
      <c r="AF4063" s="367"/>
      <c r="AG4063" s="367"/>
      <c r="AH4063" s="367"/>
      <c r="AI4063" s="367"/>
      <c r="AJ4063" s="367"/>
      <c r="AK4063" s="367"/>
      <c r="AL4063" s="367"/>
      <c r="AM4063" s="367"/>
      <c r="AN4063" s="367"/>
      <c r="AO4063" s="367"/>
      <c r="AP4063" s="367"/>
      <c r="AQ4063" s="367"/>
      <c r="AR4063" s="367"/>
      <c r="AS4063" s="367"/>
      <c r="AT4063" s="367"/>
    </row>
    <row r="4064" spans="2:46" ht="13.8">
      <c r="B4064" s="26">
        <v>7.0000000000000036</v>
      </c>
      <c r="C4064" s="363">
        <v>65.752556566555882</v>
      </c>
      <c r="D4064" s="367">
        <v>189.00000000000011</v>
      </c>
      <c r="E4064" s="367">
        <v>1953.4883720930211</v>
      </c>
      <c r="F4064" s="367">
        <v>-2611.5225211711072</v>
      </c>
      <c r="G4064" s="367">
        <v>188.9999999999998</v>
      </c>
      <c r="H4064" s="367">
        <v>10500</v>
      </c>
      <c r="I4064" s="384">
        <v>-39326.127806197321</v>
      </c>
      <c r="J4064" s="367">
        <v>188.99999999999997</v>
      </c>
      <c r="K4064" s="367">
        <v>2545.4545454545432</v>
      </c>
      <c r="L4064" s="384">
        <v>12835.457566955987</v>
      </c>
      <c r="M4064" s="367">
        <v>188.99999999999986</v>
      </c>
      <c r="N4064" s="367">
        <v>42</v>
      </c>
      <c r="O4064" s="384">
        <v>22.719874870559515</v>
      </c>
      <c r="P4064" s="367">
        <v>2.7404999999999999</v>
      </c>
      <c r="Q4064" s="367">
        <v>42</v>
      </c>
      <c r="R4064" s="384">
        <v>184.03526242857447</v>
      </c>
      <c r="S4064" s="367">
        <v>2.6459999999999999</v>
      </c>
      <c r="T4064" s="367">
        <v>1448.2758620689665</v>
      </c>
      <c r="U4064" s="384">
        <v>9510.9527194740058</v>
      </c>
      <c r="V4064" s="367">
        <v>189.00000000000014</v>
      </c>
      <c r="W4064" s="367">
        <v>69999.999999999971</v>
      </c>
      <c r="X4064" s="384">
        <v>15252.546778514277</v>
      </c>
      <c r="Y4064" s="386">
        <v>188.99999999999991</v>
      </c>
      <c r="Z4064" s="367"/>
      <c r="AA4064" s="367"/>
      <c r="AB4064" s="367"/>
      <c r="AC4064" s="367"/>
      <c r="AD4064" s="367"/>
      <c r="AE4064" s="367"/>
      <c r="AF4064" s="367"/>
      <c r="AG4064" s="367"/>
      <c r="AH4064" s="367"/>
      <c r="AI4064" s="367"/>
      <c r="AJ4064" s="367"/>
      <c r="AK4064" s="367"/>
      <c r="AL4064" s="367"/>
      <c r="AM4064" s="367"/>
      <c r="AN4064" s="367"/>
      <c r="AO4064" s="367"/>
      <c r="AP4064" s="367"/>
      <c r="AQ4064" s="367"/>
      <c r="AR4064" s="367"/>
      <c r="AS4064" s="367"/>
      <c r="AT4064" s="367"/>
    </row>
    <row r="4065" spans="2:46" ht="13.8">
      <c r="B4065" s="26">
        <v>7.1666666666666705</v>
      </c>
      <c r="C4065" s="363">
        <v>67.317432907155506</v>
      </c>
      <c r="D4065" s="367">
        <v>193.50000000000011</v>
      </c>
      <c r="E4065" s="367">
        <v>1999.9999999999977</v>
      </c>
      <c r="F4065" s="367">
        <v>-2811.3928825251573</v>
      </c>
      <c r="G4065" s="367">
        <v>193.4999999999998</v>
      </c>
      <c r="H4065" s="367">
        <v>10750</v>
      </c>
      <c r="I4065" s="384">
        <v>-41883.483097369848</v>
      </c>
      <c r="J4065" s="367">
        <v>193.49999999999997</v>
      </c>
      <c r="K4065" s="367">
        <v>2606.0606060606037</v>
      </c>
      <c r="L4065" s="384">
        <v>13035.667397227373</v>
      </c>
      <c r="M4065" s="367">
        <v>193.49999999999983</v>
      </c>
      <c r="N4065" s="367">
        <v>43</v>
      </c>
      <c r="O4065" s="384">
        <v>21.554738640136243</v>
      </c>
      <c r="P4065" s="367">
        <v>2.8057500000000002</v>
      </c>
      <c r="Q4065" s="367">
        <v>43</v>
      </c>
      <c r="R4065" s="384">
        <v>187.61185702139485</v>
      </c>
      <c r="S4065" s="367">
        <v>2.7090000000000001</v>
      </c>
      <c r="T4065" s="367">
        <v>1482.7586206896563</v>
      </c>
      <c r="U4065" s="384">
        <v>9630.5666202683642</v>
      </c>
      <c r="V4065" s="367">
        <v>193.50000000000014</v>
      </c>
      <c r="W4065" s="367">
        <v>71666.666666666642</v>
      </c>
      <c r="X4065" s="384">
        <v>15611.729771861457</v>
      </c>
      <c r="Y4065" s="386">
        <v>193.49999999999991</v>
      </c>
      <c r="Z4065" s="367"/>
      <c r="AA4065" s="367"/>
      <c r="AB4065" s="367"/>
      <c r="AC4065" s="367"/>
      <c r="AD4065" s="367"/>
      <c r="AE4065" s="367"/>
      <c r="AF4065" s="367"/>
      <c r="AG4065" s="367"/>
      <c r="AH4065" s="367"/>
      <c r="AI4065" s="367"/>
      <c r="AJ4065" s="367"/>
      <c r="AK4065" s="367"/>
      <c r="AL4065" s="367"/>
      <c r="AM4065" s="367"/>
      <c r="AN4065" s="367"/>
      <c r="AO4065" s="367"/>
      <c r="AP4065" s="367"/>
      <c r="AQ4065" s="367"/>
      <c r="AR4065" s="367"/>
      <c r="AS4065" s="367"/>
      <c r="AT4065" s="367"/>
    </row>
    <row r="4066" spans="2:46" ht="13.8">
      <c r="B4066" s="26">
        <v>7.3333333333333375</v>
      </c>
      <c r="C4066" s="363">
        <v>68.882278516568675</v>
      </c>
      <c r="D4066" s="367">
        <v>198.00000000000011</v>
      </c>
      <c r="E4066" s="367">
        <v>2046.5116279069744</v>
      </c>
      <c r="F4066" s="367">
        <v>-3017.6674882376765</v>
      </c>
      <c r="G4066" s="367">
        <v>197.99999999999977</v>
      </c>
      <c r="H4066" s="367">
        <v>11000</v>
      </c>
      <c r="I4066" s="384">
        <v>-44516.234617139358</v>
      </c>
      <c r="J4066" s="367">
        <v>198</v>
      </c>
      <c r="K4066" s="367">
        <v>2666.6666666666642</v>
      </c>
      <c r="L4066" s="384">
        <v>13230.975073904558</v>
      </c>
      <c r="M4066" s="367">
        <v>197.99999999999983</v>
      </c>
      <c r="N4066" s="367">
        <v>44</v>
      </c>
      <c r="O4066" s="384">
        <v>20.310249589615147</v>
      </c>
      <c r="P4066" s="367">
        <v>2.871</v>
      </c>
      <c r="Q4066" s="367">
        <v>44</v>
      </c>
      <c r="R4066" s="384">
        <v>191.15100057376097</v>
      </c>
      <c r="S4066" s="367">
        <v>2.7720000000000002</v>
      </c>
      <c r="T4066" s="367">
        <v>1517.241379310346</v>
      </c>
      <c r="U4066" s="384">
        <v>9745.2113417868477</v>
      </c>
      <c r="V4066" s="367">
        <v>198.00000000000014</v>
      </c>
      <c r="W4066" s="367">
        <v>73333.333333333314</v>
      </c>
      <c r="X4066" s="384">
        <v>15970.727979983907</v>
      </c>
      <c r="Y4066" s="386">
        <v>197.99999999999991</v>
      </c>
      <c r="Z4066" s="367"/>
      <c r="AA4066" s="367"/>
      <c r="AB4066" s="367"/>
      <c r="AC4066" s="367"/>
      <c r="AD4066" s="367"/>
      <c r="AE4066" s="367"/>
      <c r="AF4066" s="367"/>
      <c r="AG4066" s="367"/>
      <c r="AH4066" s="367"/>
      <c r="AI4066" s="367"/>
      <c r="AJ4066" s="367"/>
      <c r="AK4066" s="367"/>
      <c r="AL4066" s="367"/>
      <c r="AM4066" s="367"/>
      <c r="AN4066" s="367"/>
      <c r="AO4066" s="367"/>
      <c r="AP4066" s="367"/>
      <c r="AQ4066" s="367"/>
      <c r="AR4066" s="367"/>
      <c r="AS4066" s="367"/>
      <c r="AT4066" s="367"/>
    </row>
    <row r="4067" spans="2:46" ht="13.8">
      <c r="B4067" s="26">
        <v>7.5000000000000044</v>
      </c>
      <c r="C4067" s="363">
        <v>70.447093394795388</v>
      </c>
      <c r="D4067" s="367">
        <v>202.50000000000011</v>
      </c>
      <c r="E4067" s="367">
        <v>2093.023255813951</v>
      </c>
      <c r="F4067" s="367">
        <v>-3230.3463383086678</v>
      </c>
      <c r="G4067" s="367">
        <v>202.49999999999977</v>
      </c>
      <c r="H4067" s="367">
        <v>11250</v>
      </c>
      <c r="I4067" s="384">
        <v>-47224.382365505793</v>
      </c>
      <c r="J4067" s="367">
        <v>202.5</v>
      </c>
      <c r="K4067" s="367">
        <v>2727.2727272727248</v>
      </c>
      <c r="L4067" s="384">
        <v>13421.38059698755</v>
      </c>
      <c r="M4067" s="367">
        <v>202.49999999999983</v>
      </c>
      <c r="N4067" s="367">
        <v>45</v>
      </c>
      <c r="O4067" s="384">
        <v>18.986407718996226</v>
      </c>
      <c r="P4067" s="367">
        <v>2.9362499999999998</v>
      </c>
      <c r="Q4067" s="367">
        <v>45</v>
      </c>
      <c r="R4067" s="384">
        <v>194.65269308567289</v>
      </c>
      <c r="S4067" s="367">
        <v>2.835</v>
      </c>
      <c r="T4067" s="367">
        <v>1551.7241379310358</v>
      </c>
      <c r="U4067" s="384">
        <v>9854.8868840294617</v>
      </c>
      <c r="V4067" s="367">
        <v>202.50000000000017</v>
      </c>
      <c r="W4067" s="367">
        <v>74999.999999999985</v>
      </c>
      <c r="X4067" s="384">
        <v>16329.541402881627</v>
      </c>
      <c r="Y4067" s="386">
        <v>202.49999999999997</v>
      </c>
      <c r="Z4067" s="367"/>
      <c r="AA4067" s="367"/>
      <c r="AB4067" s="367"/>
      <c r="AC4067" s="367"/>
      <c r="AD4067" s="367"/>
      <c r="AE4067" s="367"/>
      <c r="AF4067" s="367"/>
      <c r="AG4067" s="367"/>
      <c r="AH4067" s="367"/>
      <c r="AI4067" s="367"/>
      <c r="AJ4067" s="367"/>
      <c r="AK4067" s="367"/>
      <c r="AL4067" s="367"/>
      <c r="AM4067" s="367"/>
      <c r="AN4067" s="367"/>
      <c r="AO4067" s="367"/>
      <c r="AP4067" s="367"/>
      <c r="AQ4067" s="367"/>
      <c r="AR4067" s="367"/>
      <c r="AS4067" s="367"/>
      <c r="AT4067" s="367"/>
    </row>
    <row r="4068" spans="2:46" ht="13.8">
      <c r="B4068" s="26">
        <v>7.6666666666666714</v>
      </c>
      <c r="C4068" s="363">
        <v>72.011877541835645</v>
      </c>
      <c r="D4068" s="367">
        <v>207.00000000000011</v>
      </c>
      <c r="E4068" s="367">
        <v>2139.5348837209276</v>
      </c>
      <c r="F4068" s="367">
        <v>-3449.4294327381285</v>
      </c>
      <c r="G4068" s="367">
        <v>206.99999999999974</v>
      </c>
      <c r="H4068" s="367">
        <v>11500</v>
      </c>
      <c r="I4068" s="384">
        <v>-50007.926342469182</v>
      </c>
      <c r="J4068" s="367">
        <v>207</v>
      </c>
      <c r="K4068" s="367">
        <v>2787.8787878787853</v>
      </c>
      <c r="L4068" s="384">
        <v>13606.883966476344</v>
      </c>
      <c r="M4068" s="367">
        <v>206.9999999999998</v>
      </c>
      <c r="N4068" s="367">
        <v>46</v>
      </c>
      <c r="O4068" s="384">
        <v>17.58321302827947</v>
      </c>
      <c r="P4068" s="367">
        <v>3.0015000000000001</v>
      </c>
      <c r="Q4068" s="367">
        <v>46</v>
      </c>
      <c r="R4068" s="384">
        <v>198.11693455713069</v>
      </c>
      <c r="S4068" s="367">
        <v>2.8980000000000001</v>
      </c>
      <c r="T4068" s="367">
        <v>1586.2068965517255</v>
      </c>
      <c r="U4068" s="384">
        <v>9959.5932469962063</v>
      </c>
      <c r="V4068" s="367">
        <v>207.00000000000017</v>
      </c>
      <c r="W4068" s="367">
        <v>76666.666666666657</v>
      </c>
      <c r="X4068" s="384">
        <v>16688.170040554614</v>
      </c>
      <c r="Y4068" s="386">
        <v>206.99999999999997</v>
      </c>
      <c r="Z4068" s="367"/>
      <c r="AA4068" s="367"/>
      <c r="AB4068" s="367"/>
      <c r="AC4068" s="367"/>
      <c r="AD4068" s="367"/>
      <c r="AE4068" s="367"/>
      <c r="AF4068" s="367"/>
      <c r="AG4068" s="367"/>
      <c r="AH4068" s="367"/>
      <c r="AI4068" s="367"/>
      <c r="AJ4068" s="367"/>
      <c r="AK4068" s="367"/>
      <c r="AL4068" s="367"/>
      <c r="AM4068" s="367"/>
      <c r="AN4068" s="367"/>
      <c r="AO4068" s="367"/>
      <c r="AP4068" s="367"/>
      <c r="AQ4068" s="367"/>
      <c r="AR4068" s="367"/>
      <c r="AS4068" s="367"/>
      <c r="AT4068" s="367"/>
    </row>
    <row r="4069" spans="2:46" ht="13.8">
      <c r="B4069" s="26">
        <v>7.8333333333333384</v>
      </c>
      <c r="C4069" s="363">
        <v>73.576630957689432</v>
      </c>
      <c r="D4069" s="367">
        <v>211.50000000000011</v>
      </c>
      <c r="E4069" s="367">
        <v>2186.0465116279042</v>
      </c>
      <c r="F4069" s="367">
        <v>-3674.916771526061</v>
      </c>
      <c r="G4069" s="367">
        <v>211.49999999999974</v>
      </c>
      <c r="H4069" s="367">
        <v>11750</v>
      </c>
      <c r="I4069" s="384">
        <v>-52866.866548029539</v>
      </c>
      <c r="J4069" s="367">
        <v>211.5</v>
      </c>
      <c r="K4069" s="367">
        <v>2848.4848484848458</v>
      </c>
      <c r="L4069" s="384">
        <v>13787.485182370947</v>
      </c>
      <c r="M4069" s="367">
        <v>211.4999999999998</v>
      </c>
      <c r="N4069" s="367">
        <v>47</v>
      </c>
      <c r="O4069" s="384">
        <v>16.10066551746489</v>
      </c>
      <c r="P4069" s="367">
        <v>3.0667500000000003</v>
      </c>
      <c r="Q4069" s="367">
        <v>47</v>
      </c>
      <c r="R4069" s="384">
        <v>201.54372498813427</v>
      </c>
      <c r="S4069" s="367">
        <v>2.9609999999999999</v>
      </c>
      <c r="T4069" s="367">
        <v>1620.6896551724153</v>
      </c>
      <c r="U4069" s="384">
        <v>10059.33043068708</v>
      </c>
      <c r="V4069" s="367">
        <v>211.5000000000002</v>
      </c>
      <c r="W4069" s="367">
        <v>78333.333333333328</v>
      </c>
      <c r="X4069" s="384">
        <v>17046.613893002868</v>
      </c>
      <c r="Y4069" s="386">
        <v>211.49999999999997</v>
      </c>
      <c r="Z4069" s="367"/>
      <c r="AA4069" s="367"/>
      <c r="AB4069" s="367"/>
      <c r="AC4069" s="367"/>
      <c r="AD4069" s="367"/>
      <c r="AE4069" s="367"/>
      <c r="AF4069" s="367"/>
      <c r="AG4069" s="367"/>
      <c r="AH4069" s="367"/>
      <c r="AI4069" s="367"/>
      <c r="AJ4069" s="367"/>
      <c r="AK4069" s="367"/>
      <c r="AL4069" s="367"/>
      <c r="AM4069" s="367"/>
      <c r="AN4069" s="367"/>
      <c r="AO4069" s="367"/>
      <c r="AP4069" s="367"/>
      <c r="AQ4069" s="367"/>
      <c r="AR4069" s="367"/>
      <c r="AS4069" s="367"/>
      <c r="AT4069" s="367"/>
    </row>
    <row r="4070" spans="2:46" ht="13.8">
      <c r="B4070" s="26">
        <v>8.0000000000000053</v>
      </c>
      <c r="C4070" s="363">
        <v>75.14135364235679</v>
      </c>
      <c r="D4070" s="367">
        <v>216.00000000000017</v>
      </c>
      <c r="E4070" s="367">
        <v>2232.5581395348809</v>
      </c>
      <c r="F4070" s="367">
        <v>-3906.8083546724633</v>
      </c>
      <c r="G4070" s="367">
        <v>215.99999999999972</v>
      </c>
      <c r="H4070" s="367">
        <v>12000</v>
      </c>
      <c r="I4070" s="384">
        <v>-55801.202982186842</v>
      </c>
      <c r="J4070" s="367">
        <v>216</v>
      </c>
      <c r="K4070" s="367">
        <v>2909.0909090909063</v>
      </c>
      <c r="L4070" s="384">
        <v>13963.184244671358</v>
      </c>
      <c r="M4070" s="367">
        <v>215.99999999999983</v>
      </c>
      <c r="N4070" s="367">
        <v>48</v>
      </c>
      <c r="O4070" s="384">
        <v>14.538765186552491</v>
      </c>
      <c r="P4070" s="367">
        <v>3.1320000000000001</v>
      </c>
      <c r="Q4070" s="367">
        <v>48</v>
      </c>
      <c r="R4070" s="384">
        <v>204.93306437868375</v>
      </c>
      <c r="S4070" s="367">
        <v>3.024</v>
      </c>
      <c r="T4070" s="367">
        <v>1655.1724137931051</v>
      </c>
      <c r="U4070" s="384">
        <v>10154.098435102085</v>
      </c>
      <c r="V4070" s="367">
        <v>216.00000000000023</v>
      </c>
      <c r="W4070" s="367">
        <v>80000</v>
      </c>
      <c r="X4070" s="384">
        <v>17404.872960226396</v>
      </c>
      <c r="Y4070" s="386">
        <v>216</v>
      </c>
      <c r="Z4070" s="367"/>
      <c r="AA4070" s="367"/>
      <c r="AB4070" s="367"/>
      <c r="AC4070" s="367"/>
      <c r="AD4070" s="367"/>
      <c r="AE4070" s="367"/>
      <c r="AF4070" s="367"/>
      <c r="AG4070" s="367"/>
      <c r="AH4070" s="367"/>
      <c r="AI4070" s="367"/>
      <c r="AJ4070" s="367"/>
      <c r="AK4070" s="367"/>
      <c r="AL4070" s="367"/>
      <c r="AM4070" s="367"/>
      <c r="AN4070" s="367"/>
      <c r="AO4070" s="367"/>
      <c r="AP4070" s="367"/>
      <c r="AQ4070" s="367"/>
      <c r="AR4070" s="367"/>
      <c r="AS4070" s="367"/>
      <c r="AT4070" s="367"/>
    </row>
    <row r="4071" spans="2:46" ht="13.8">
      <c r="B4071" s="26">
        <v>8.1666666666666714</v>
      </c>
      <c r="C4071" s="363">
        <v>76.706045595837665</v>
      </c>
      <c r="D4071" s="367">
        <v>220.50000000000014</v>
      </c>
      <c r="E4071" s="367">
        <v>2279.0697674418575</v>
      </c>
      <c r="F4071" s="367">
        <v>-4145.104182177337</v>
      </c>
      <c r="G4071" s="367">
        <v>220.49999999999972</v>
      </c>
      <c r="H4071" s="367">
        <v>12250</v>
      </c>
      <c r="I4071" s="384">
        <v>-58810.935644941092</v>
      </c>
      <c r="J4071" s="367">
        <v>220.49999999999997</v>
      </c>
      <c r="K4071" s="367">
        <v>2969.6969696969668</v>
      </c>
      <c r="L4071" s="384">
        <v>14133.981153377566</v>
      </c>
      <c r="M4071" s="367">
        <v>220.4999999999998</v>
      </c>
      <c r="N4071" s="367">
        <v>49</v>
      </c>
      <c r="O4071" s="384">
        <v>12.897512035542269</v>
      </c>
      <c r="P4071" s="367">
        <v>3.1972499999999999</v>
      </c>
      <c r="Q4071" s="367">
        <v>49</v>
      </c>
      <c r="R4071" s="384">
        <v>208.28495272877899</v>
      </c>
      <c r="S4071" s="367">
        <v>3.0869999999999997</v>
      </c>
      <c r="T4071" s="367">
        <v>1689.6551724137948</v>
      </c>
      <c r="U4071" s="384">
        <v>10243.897260241218</v>
      </c>
      <c r="V4071" s="367">
        <v>220.50000000000023</v>
      </c>
      <c r="W4071" s="367">
        <v>81666.666666666672</v>
      </c>
      <c r="X4071" s="384">
        <v>17762.947242225186</v>
      </c>
      <c r="Y4071" s="386">
        <v>220.5</v>
      </c>
      <c r="Z4071" s="367"/>
      <c r="AA4071" s="367"/>
      <c r="AB4071" s="367"/>
      <c r="AC4071" s="367"/>
      <c r="AD4071" s="367"/>
      <c r="AE4071" s="367"/>
      <c r="AF4071" s="367"/>
      <c r="AG4071" s="367"/>
      <c r="AH4071" s="367"/>
      <c r="AI4071" s="367"/>
      <c r="AJ4071" s="367"/>
      <c r="AK4071" s="367"/>
      <c r="AL4071" s="367"/>
      <c r="AM4071" s="367"/>
      <c r="AN4071" s="367"/>
      <c r="AO4071" s="367"/>
      <c r="AP4071" s="367"/>
      <c r="AQ4071" s="367"/>
      <c r="AR4071" s="367"/>
      <c r="AS4071" s="367"/>
      <c r="AT4071" s="367"/>
    </row>
    <row r="4072" spans="2:46" ht="13.8">
      <c r="B4072" s="26">
        <v>8.3333333333333375</v>
      </c>
      <c r="C4072" s="363">
        <v>78.270706818132069</v>
      </c>
      <c r="D4072" s="367">
        <v>225.00000000000011</v>
      </c>
      <c r="E4072" s="367">
        <v>2325.5813953488341</v>
      </c>
      <c r="F4072" s="367">
        <v>-4389.8042540406796</v>
      </c>
      <c r="G4072" s="367">
        <v>224.99999999999969</v>
      </c>
      <c r="H4072" s="367">
        <v>12500</v>
      </c>
      <c r="I4072" s="384">
        <v>-61896.064536292302</v>
      </c>
      <c r="J4072" s="367">
        <v>224.99999999999997</v>
      </c>
      <c r="K4072" s="367">
        <v>3030.3030303030273</v>
      </c>
      <c r="L4072" s="384">
        <v>14299.875908489585</v>
      </c>
      <c r="M4072" s="367">
        <v>224.9999999999998</v>
      </c>
      <c r="N4072" s="367">
        <v>50</v>
      </c>
      <c r="O4072" s="384">
        <v>11.176906064434217</v>
      </c>
      <c r="P4072" s="367">
        <v>3.2624999999999997</v>
      </c>
      <c r="Q4072" s="367">
        <v>50</v>
      </c>
      <c r="R4072" s="384">
        <v>211.59939003842007</v>
      </c>
      <c r="S4072" s="367">
        <v>3.15</v>
      </c>
      <c r="T4072" s="367">
        <v>1724.1379310344846</v>
      </c>
      <c r="U4072" s="384">
        <v>10328.726906104481</v>
      </c>
      <c r="V4072" s="367">
        <v>225.00000000000023</v>
      </c>
      <c r="W4072" s="367">
        <v>83333.333333333343</v>
      </c>
      <c r="X4072" s="384">
        <v>18120.836738999245</v>
      </c>
      <c r="Y4072" s="386">
        <v>225</v>
      </c>
      <c r="Z4072" s="367"/>
      <c r="AA4072" s="367"/>
      <c r="AB4072" s="367"/>
      <c r="AC4072" s="367"/>
      <c r="AD4072" s="367"/>
      <c r="AE4072" s="367"/>
      <c r="AF4072" s="367"/>
      <c r="AG4072" s="367"/>
      <c r="AH4072" s="367"/>
      <c r="AI4072" s="367"/>
      <c r="AJ4072" s="367"/>
      <c r="AK4072" s="367"/>
      <c r="AL4072" s="367"/>
      <c r="AM4072" s="367"/>
      <c r="AN4072" s="367"/>
      <c r="AO4072" s="367"/>
      <c r="AP4072" s="367"/>
      <c r="AQ4072" s="367"/>
      <c r="AR4072" s="367"/>
      <c r="AS4072" s="367"/>
      <c r="AT4072" s="367"/>
    </row>
    <row r="4073" spans="2:46" ht="13.8">
      <c r="B4073" s="26">
        <v>8.5000000000000036</v>
      </c>
      <c r="C4073" s="363">
        <v>79.835337309240046</v>
      </c>
      <c r="D4073" s="367">
        <v>229.50000000000011</v>
      </c>
      <c r="E4073" s="367">
        <v>2372.0930232558107</v>
      </c>
      <c r="F4073" s="367">
        <v>-4640.9085702624971</v>
      </c>
      <c r="G4073" s="367">
        <v>229.49999999999972</v>
      </c>
      <c r="H4073" s="367">
        <v>12750</v>
      </c>
      <c r="I4073" s="384">
        <v>-65056.589656240467</v>
      </c>
      <c r="J4073" s="367">
        <v>229.49999999999997</v>
      </c>
      <c r="K4073" s="367">
        <v>3090.9090909090878</v>
      </c>
      <c r="L4073" s="384">
        <v>14460.868510007409</v>
      </c>
      <c r="M4073" s="367">
        <v>229.4999999999998</v>
      </c>
      <c r="N4073" s="367">
        <v>51</v>
      </c>
      <c r="O4073" s="384">
        <v>9.3769472732283301</v>
      </c>
      <c r="P4073" s="367">
        <v>3.32775</v>
      </c>
      <c r="Q4073" s="367">
        <v>51</v>
      </c>
      <c r="R4073" s="384">
        <v>214.87637630760699</v>
      </c>
      <c r="S4073" s="367">
        <v>3.2130000000000001</v>
      </c>
      <c r="T4073" s="367">
        <v>1758.6206896551744</v>
      </c>
      <c r="U4073" s="384">
        <v>10408.587372691873</v>
      </c>
      <c r="V4073" s="367">
        <v>229.50000000000026</v>
      </c>
      <c r="W4073" s="367">
        <v>85000.000000000015</v>
      </c>
      <c r="X4073" s="384">
        <v>18478.541450548571</v>
      </c>
      <c r="Y4073" s="386">
        <v>229.50000000000003</v>
      </c>
      <c r="Z4073" s="367"/>
      <c r="AA4073" s="367"/>
      <c r="AB4073" s="367"/>
      <c r="AC4073" s="367"/>
      <c r="AD4073" s="367"/>
      <c r="AE4073" s="367"/>
      <c r="AF4073" s="367"/>
      <c r="AG4073" s="367"/>
      <c r="AH4073" s="367"/>
      <c r="AI4073" s="367"/>
      <c r="AJ4073" s="367"/>
      <c r="AK4073" s="367"/>
      <c r="AL4073" s="367"/>
      <c r="AM4073" s="367"/>
      <c r="AN4073" s="367"/>
      <c r="AO4073" s="367"/>
      <c r="AP4073" s="367"/>
      <c r="AQ4073" s="367"/>
      <c r="AR4073" s="367"/>
      <c r="AS4073" s="367"/>
      <c r="AT4073" s="367"/>
    </row>
    <row r="4074" spans="2:46" ht="13.8">
      <c r="B4074" s="26">
        <v>8.6666666666666696</v>
      </c>
      <c r="C4074" s="363">
        <v>81.399937069161524</v>
      </c>
      <c r="D4074" s="367">
        <v>234.00000000000009</v>
      </c>
      <c r="E4074" s="367">
        <v>2418.6046511627874</v>
      </c>
      <c r="F4074" s="367">
        <v>-4898.4171308427813</v>
      </c>
      <c r="G4074" s="367">
        <v>233.99999999999969</v>
      </c>
      <c r="H4074" s="367">
        <v>13000</v>
      </c>
      <c r="I4074" s="384">
        <v>-68292.5110047856</v>
      </c>
      <c r="J4074" s="367">
        <v>234</v>
      </c>
      <c r="K4074" s="367">
        <v>3151.5151515151483</v>
      </c>
      <c r="L4074" s="384">
        <v>14616.958957931036</v>
      </c>
      <c r="M4074" s="367">
        <v>233.99999999999977</v>
      </c>
      <c r="N4074" s="367">
        <v>52</v>
      </c>
      <c r="O4074" s="384">
        <v>7.4976356619246154</v>
      </c>
      <c r="P4074" s="367">
        <v>3.3930000000000002</v>
      </c>
      <c r="Q4074" s="367">
        <v>52</v>
      </c>
      <c r="R4074" s="384">
        <v>218.11591153633975</v>
      </c>
      <c r="S4074" s="367">
        <v>3.2760000000000002</v>
      </c>
      <c r="T4074" s="367">
        <v>1793.1034482758641</v>
      </c>
      <c r="U4074" s="384">
        <v>10483.478660003393</v>
      </c>
      <c r="V4074" s="367">
        <v>234.00000000000028</v>
      </c>
      <c r="W4074" s="367">
        <v>86666.666666666686</v>
      </c>
      <c r="X4074" s="384">
        <v>18836.061376873171</v>
      </c>
      <c r="Y4074" s="386">
        <v>234.00000000000006</v>
      </c>
      <c r="Z4074" s="367"/>
      <c r="AA4074" s="367"/>
      <c r="AB4074" s="367"/>
      <c r="AC4074" s="367"/>
      <c r="AD4074" s="367"/>
      <c r="AE4074" s="367"/>
      <c r="AF4074" s="367"/>
      <c r="AG4074" s="367"/>
      <c r="AH4074" s="367"/>
      <c r="AI4074" s="367"/>
      <c r="AJ4074" s="367"/>
      <c r="AK4074" s="367"/>
      <c r="AL4074" s="367"/>
      <c r="AM4074" s="367"/>
      <c r="AN4074" s="367"/>
      <c r="AO4074" s="367"/>
      <c r="AP4074" s="367"/>
      <c r="AQ4074" s="367"/>
      <c r="AR4074" s="367"/>
      <c r="AS4074" s="367"/>
      <c r="AT4074" s="367"/>
    </row>
    <row r="4075" spans="2:46" ht="13.8">
      <c r="B4075" s="26">
        <v>8.8333333333333357</v>
      </c>
      <c r="C4075" s="363">
        <v>82.964506097896574</v>
      </c>
      <c r="D4075" s="367">
        <v>238.50000000000006</v>
      </c>
      <c r="E4075" s="367">
        <v>2465.116279069764</v>
      </c>
      <c r="F4075" s="367">
        <v>-5162.3299357815367</v>
      </c>
      <c r="G4075" s="367">
        <v>238.49999999999969</v>
      </c>
      <c r="H4075" s="367">
        <v>13250</v>
      </c>
      <c r="I4075" s="384">
        <v>-71603.828581927664</v>
      </c>
      <c r="J4075" s="367">
        <v>238.5</v>
      </c>
      <c r="K4075" s="367">
        <v>3212.1212121212088</v>
      </c>
      <c r="L4075" s="384">
        <v>14768.147252260469</v>
      </c>
      <c r="M4075" s="367">
        <v>238.49999999999977</v>
      </c>
      <c r="N4075" s="367">
        <v>53</v>
      </c>
      <c r="O4075" s="384">
        <v>5.5389712305230887</v>
      </c>
      <c r="P4075" s="367">
        <v>3.45825</v>
      </c>
      <c r="Q4075" s="367">
        <v>53</v>
      </c>
      <c r="R4075" s="384">
        <v>221.31799572461827</v>
      </c>
      <c r="S4075" s="367">
        <v>3.339</v>
      </c>
      <c r="T4075" s="367">
        <v>1827.5862068965539</v>
      </c>
      <c r="U4075" s="384">
        <v>10553.400768039042</v>
      </c>
      <c r="V4075" s="367">
        <v>238.50000000000028</v>
      </c>
      <c r="W4075" s="367">
        <v>88333.333333333358</v>
      </c>
      <c r="X4075" s="384">
        <v>19193.396517973037</v>
      </c>
      <c r="Y4075" s="386">
        <v>238.50000000000006</v>
      </c>
      <c r="Z4075" s="367"/>
      <c r="AA4075" s="367"/>
      <c r="AB4075" s="367"/>
      <c r="AC4075" s="367"/>
      <c r="AD4075" s="367"/>
      <c r="AE4075" s="367"/>
      <c r="AF4075" s="367"/>
      <c r="AG4075" s="367"/>
      <c r="AH4075" s="367"/>
      <c r="AI4075" s="367"/>
      <c r="AJ4075" s="367"/>
      <c r="AK4075" s="367"/>
      <c r="AL4075" s="367"/>
      <c r="AM4075" s="367"/>
      <c r="AN4075" s="367"/>
      <c r="AO4075" s="367"/>
      <c r="AP4075" s="367"/>
      <c r="AQ4075" s="367"/>
      <c r="AR4075" s="367"/>
      <c r="AS4075" s="367"/>
      <c r="AT4075" s="367"/>
    </row>
    <row r="4076" spans="2:46" ht="13.8">
      <c r="B4076" s="26">
        <v>9.0000000000000018</v>
      </c>
      <c r="C4076" s="363">
        <v>84.529044395445169</v>
      </c>
      <c r="D4076" s="367">
        <v>243.00000000000006</v>
      </c>
      <c r="E4076" s="367">
        <v>2511.6279069767406</v>
      </c>
      <c r="F4076" s="367">
        <v>-5432.6469850787626</v>
      </c>
      <c r="G4076" s="367">
        <v>242.99999999999966</v>
      </c>
      <c r="H4076" s="367">
        <v>13500</v>
      </c>
      <c r="I4076" s="384">
        <v>-74990.542387666705</v>
      </c>
      <c r="J4076" s="367">
        <v>243</v>
      </c>
      <c r="K4076" s="367">
        <v>3272.7272727272693</v>
      </c>
      <c r="L4076" s="384">
        <v>14914.433392995707</v>
      </c>
      <c r="M4076" s="367">
        <v>242.99999999999977</v>
      </c>
      <c r="N4076" s="367">
        <v>54</v>
      </c>
      <c r="O4076" s="384">
        <v>3.5009539790237216</v>
      </c>
      <c r="P4076" s="367">
        <v>3.5235000000000003</v>
      </c>
      <c r="Q4076" s="367">
        <v>54</v>
      </c>
      <c r="R4076" s="384">
        <v>224.48262887244266</v>
      </c>
      <c r="S4076" s="367">
        <v>3.4019999999999997</v>
      </c>
      <c r="T4076" s="367">
        <v>1862.0689655172437</v>
      </c>
      <c r="U4076" s="384">
        <v>10618.353696798822</v>
      </c>
      <c r="V4076" s="367">
        <v>243.00000000000031</v>
      </c>
      <c r="W4076" s="367">
        <v>90000.000000000029</v>
      </c>
      <c r="X4076" s="384">
        <v>19550.546873848165</v>
      </c>
      <c r="Y4076" s="386">
        <v>243.00000000000006</v>
      </c>
      <c r="Z4076" s="367"/>
      <c r="AA4076" s="367"/>
      <c r="AB4076" s="367"/>
      <c r="AC4076" s="367"/>
      <c r="AD4076" s="367"/>
      <c r="AE4076" s="367"/>
      <c r="AF4076" s="367"/>
      <c r="AG4076" s="367"/>
      <c r="AH4076" s="367"/>
      <c r="AI4076" s="367"/>
      <c r="AJ4076" s="367"/>
      <c r="AK4076" s="367"/>
      <c r="AL4076" s="367"/>
      <c r="AM4076" s="367"/>
      <c r="AN4076" s="367"/>
      <c r="AO4076" s="367"/>
      <c r="AP4076" s="367"/>
      <c r="AQ4076" s="367"/>
      <c r="AR4076" s="367"/>
      <c r="AS4076" s="367"/>
      <c r="AT4076" s="367"/>
    </row>
    <row r="4077" spans="2:46" ht="13.8">
      <c r="B4077" s="26">
        <v>9.1666666666666679</v>
      </c>
      <c r="C4077" s="363">
        <v>86.093551961807279</v>
      </c>
      <c r="D4077" s="367">
        <v>247.50000000000003</v>
      </c>
      <c r="E4077" s="367">
        <v>2558.1395348837173</v>
      </c>
      <c r="F4077" s="367">
        <v>-5709.3682787344605</v>
      </c>
      <c r="G4077" s="367">
        <v>247.49999999999966</v>
      </c>
      <c r="H4077" s="367">
        <v>13750</v>
      </c>
      <c r="I4077" s="384">
        <v>-78452.652422002662</v>
      </c>
      <c r="J4077" s="367">
        <v>247.5</v>
      </c>
      <c r="K4077" s="367">
        <v>3333.3333333333298</v>
      </c>
      <c r="L4077" s="384">
        <v>15055.817380136748</v>
      </c>
      <c r="M4077" s="367">
        <v>247.49999999999974</v>
      </c>
      <c r="N4077" s="367">
        <v>55</v>
      </c>
      <c r="O4077" s="384">
        <v>1.3835839074265426</v>
      </c>
      <c r="P4077" s="367">
        <v>3.5887500000000001</v>
      </c>
      <c r="Q4077" s="367">
        <v>55</v>
      </c>
      <c r="R4077" s="384">
        <v>227.60981097981289</v>
      </c>
      <c r="S4077" s="367">
        <v>3.4649999999999999</v>
      </c>
      <c r="T4077" s="367">
        <v>1896.5517241379334</v>
      </c>
      <c r="U4077" s="384">
        <v>10678.337446282732</v>
      </c>
      <c r="V4077" s="367">
        <v>247.50000000000031</v>
      </c>
      <c r="W4077" s="367">
        <v>91666.666666666701</v>
      </c>
      <c r="X4077" s="384">
        <v>19907.512444498574</v>
      </c>
      <c r="Y4077" s="386">
        <v>247.50000000000009</v>
      </c>
      <c r="Z4077" s="367"/>
      <c r="AA4077" s="367"/>
      <c r="AB4077" s="367"/>
      <c r="AC4077" s="367"/>
      <c r="AD4077" s="367"/>
      <c r="AE4077" s="367"/>
      <c r="AF4077" s="367"/>
      <c r="AG4077" s="367"/>
      <c r="AH4077" s="367"/>
      <c r="AI4077" s="367"/>
      <c r="AJ4077" s="367"/>
      <c r="AK4077" s="367"/>
      <c r="AL4077" s="367"/>
      <c r="AM4077" s="367"/>
      <c r="AN4077" s="367"/>
      <c r="AO4077" s="367"/>
      <c r="AP4077" s="367"/>
      <c r="AQ4077" s="367"/>
      <c r="AR4077" s="367"/>
      <c r="AS4077" s="367"/>
      <c r="AT4077" s="367"/>
    </row>
    <row r="4078" spans="2:46" ht="13.8">
      <c r="B4078" s="26">
        <v>9.3333333333333339</v>
      </c>
      <c r="C4078" s="363">
        <v>87.658028796982961</v>
      </c>
      <c r="D4078" s="367">
        <v>252.00000000000003</v>
      </c>
      <c r="E4078" s="367">
        <v>2604.6511627906939</v>
      </c>
      <c r="F4078" s="367">
        <v>-5992.4938167486271</v>
      </c>
      <c r="G4078" s="367">
        <v>251.99999999999963</v>
      </c>
      <c r="H4078" s="367">
        <v>14000</v>
      </c>
      <c r="I4078" s="384">
        <v>-81990.15868493561</v>
      </c>
      <c r="J4078" s="367">
        <v>251.99999999999997</v>
      </c>
      <c r="K4078" s="367">
        <v>3393.9393939393904</v>
      </c>
      <c r="L4078" s="384">
        <v>15192.299213683596</v>
      </c>
      <c r="M4078" s="367">
        <v>251.99999999999974</v>
      </c>
      <c r="N4078" s="367">
        <v>56</v>
      </c>
      <c r="O4078" s="384">
        <v>-0.81313898426846209</v>
      </c>
      <c r="P4078" s="367">
        <v>3.6539999999999999</v>
      </c>
      <c r="Q4078" s="367">
        <v>56</v>
      </c>
      <c r="R4078" s="384">
        <v>230.69954204672891</v>
      </c>
      <c r="S4078" s="367">
        <v>3.528</v>
      </c>
      <c r="T4078" s="367">
        <v>1931.0344827586232</v>
      </c>
      <c r="U4078" s="384">
        <v>10733.35201649077</v>
      </c>
      <c r="V4078" s="367">
        <v>252.00000000000031</v>
      </c>
      <c r="W4078" s="367">
        <v>93333.333333333372</v>
      </c>
      <c r="X4078" s="384">
        <v>20264.293229924238</v>
      </c>
      <c r="Y4078" s="386">
        <v>252.00000000000009</v>
      </c>
      <c r="Z4078" s="367"/>
      <c r="AA4078" s="367"/>
      <c r="AB4078" s="367"/>
      <c r="AC4078" s="367"/>
      <c r="AD4078" s="367"/>
      <c r="AE4078" s="367"/>
      <c r="AF4078" s="367"/>
      <c r="AG4078" s="367"/>
      <c r="AH4078" s="367"/>
      <c r="AI4078" s="367"/>
      <c r="AJ4078" s="367"/>
      <c r="AK4078" s="367"/>
      <c r="AL4078" s="367"/>
      <c r="AM4078" s="367"/>
      <c r="AN4078" s="367"/>
      <c r="AO4078" s="367"/>
      <c r="AP4078" s="367"/>
      <c r="AQ4078" s="367"/>
      <c r="AR4078" s="367"/>
      <c r="AS4078" s="367"/>
      <c r="AT4078" s="367"/>
    </row>
    <row r="4079" spans="2:46" ht="13.8">
      <c r="B4079" s="26">
        <v>9.5</v>
      </c>
      <c r="C4079" s="363">
        <v>89.222474900972173</v>
      </c>
      <c r="D4079" s="367">
        <v>256.5</v>
      </c>
      <c r="E4079" s="367">
        <v>2651.1627906976705</v>
      </c>
      <c r="F4079" s="367">
        <v>-6282.0235991212667</v>
      </c>
      <c r="G4079" s="367">
        <v>256.49999999999966</v>
      </c>
      <c r="H4079" s="367">
        <v>14250</v>
      </c>
      <c r="I4079" s="384">
        <v>-85603.06117646549</v>
      </c>
      <c r="J4079" s="367">
        <v>256.5</v>
      </c>
      <c r="K4079" s="367">
        <v>3454.5454545454509</v>
      </c>
      <c r="L4079" s="384">
        <v>15323.878893636253</v>
      </c>
      <c r="M4079" s="367">
        <v>256.49999999999977</v>
      </c>
      <c r="N4079" s="367">
        <v>57</v>
      </c>
      <c r="O4079" s="384">
        <v>-3.0892146960612927</v>
      </c>
      <c r="P4079" s="367">
        <v>3.7192499999999997</v>
      </c>
      <c r="Q4079" s="367">
        <v>57</v>
      </c>
      <c r="R4079" s="384">
        <v>233.75182207319074</v>
      </c>
      <c r="S4079" s="367">
        <v>3.5909999999999997</v>
      </c>
      <c r="T4079" s="367">
        <v>1965.517241379313</v>
      </c>
      <c r="U4079" s="384">
        <v>10783.397407422939</v>
      </c>
      <c r="V4079" s="367">
        <v>256.50000000000034</v>
      </c>
      <c r="W4079" s="367">
        <v>95000.000000000044</v>
      </c>
      <c r="X4079" s="384">
        <v>20620.889230125184</v>
      </c>
      <c r="Y4079" s="386">
        <v>256.50000000000011</v>
      </c>
      <c r="Z4079" s="367"/>
      <c r="AA4079" s="367"/>
      <c r="AB4079" s="367"/>
      <c r="AC4079" s="367"/>
      <c r="AD4079" s="367"/>
      <c r="AE4079" s="367"/>
      <c r="AF4079" s="367"/>
      <c r="AG4079" s="367"/>
      <c r="AH4079" s="367"/>
      <c r="AI4079" s="367"/>
      <c r="AJ4079" s="367"/>
      <c r="AK4079" s="367"/>
      <c r="AL4079" s="367"/>
      <c r="AM4079" s="367"/>
      <c r="AN4079" s="367"/>
      <c r="AO4079" s="367"/>
      <c r="AP4079" s="367"/>
      <c r="AQ4079" s="367"/>
      <c r="AR4079" s="367"/>
      <c r="AS4079" s="367"/>
      <c r="AT4079" s="367"/>
    </row>
    <row r="4080" spans="2:46" ht="13.8">
      <c r="B4080" s="26">
        <v>9.6666666666666661</v>
      </c>
      <c r="C4080" s="363">
        <v>90.786890273774915</v>
      </c>
      <c r="D4080" s="367">
        <v>261</v>
      </c>
      <c r="E4080" s="367">
        <v>2697.6744186046471</v>
      </c>
      <c r="F4080" s="367">
        <v>-6577.957625852373</v>
      </c>
      <c r="G4080" s="367">
        <v>260.9999999999996</v>
      </c>
      <c r="H4080" s="367">
        <v>14500</v>
      </c>
      <c r="I4080" s="384">
        <v>-89291.359896592345</v>
      </c>
      <c r="J4080" s="367">
        <v>261</v>
      </c>
      <c r="K4080" s="367">
        <v>3515.1515151515114</v>
      </c>
      <c r="L4080" s="384">
        <v>15450.556419994708</v>
      </c>
      <c r="M4080" s="367">
        <v>260.99999999999972</v>
      </c>
      <c r="N4080" s="367">
        <v>58</v>
      </c>
      <c r="O4080" s="384">
        <v>-5.444643227951965</v>
      </c>
      <c r="P4080" s="367">
        <v>3.7845</v>
      </c>
      <c r="Q4080" s="367">
        <v>58</v>
      </c>
      <c r="R4080" s="384">
        <v>236.76665105919841</v>
      </c>
      <c r="S4080" s="367">
        <v>3.6539999999999999</v>
      </c>
      <c r="T4080" s="367">
        <v>2000.0000000000027</v>
      </c>
      <c r="U4080" s="384">
        <v>10828.473619079239</v>
      </c>
      <c r="V4080" s="367">
        <v>261.00000000000034</v>
      </c>
      <c r="W4080" s="367">
        <v>96666.666666666715</v>
      </c>
      <c r="X4080" s="384">
        <v>20977.300445101388</v>
      </c>
      <c r="Y4080" s="386">
        <v>261.00000000000011</v>
      </c>
      <c r="Z4080" s="367"/>
      <c r="AA4080" s="367"/>
      <c r="AB4080" s="367"/>
      <c r="AC4080" s="367"/>
      <c r="AD4080" s="367"/>
      <c r="AE4080" s="367"/>
      <c r="AF4080" s="367"/>
      <c r="AG4080" s="367"/>
      <c r="AH4080" s="367"/>
      <c r="AI4080" s="367"/>
      <c r="AJ4080" s="367"/>
      <c r="AK4080" s="367"/>
      <c r="AL4080" s="367"/>
      <c r="AM4080" s="367"/>
      <c r="AN4080" s="367"/>
      <c r="AO4080" s="367"/>
      <c r="AP4080" s="367"/>
      <c r="AQ4080" s="367"/>
      <c r="AR4080" s="367"/>
      <c r="AS4080" s="367"/>
      <c r="AT4080" s="367"/>
    </row>
    <row r="4081" spans="2:46" ht="13.8">
      <c r="B4081" s="26">
        <v>9.8333333333333321</v>
      </c>
      <c r="C4081" s="363">
        <v>92.351274915391215</v>
      </c>
      <c r="D4081" s="367">
        <v>265.5</v>
      </c>
      <c r="E4081" s="367">
        <v>2744.1860465116238</v>
      </c>
      <c r="F4081" s="367">
        <v>-6880.2958969419542</v>
      </c>
      <c r="G4081" s="367">
        <v>265.4999999999996</v>
      </c>
      <c r="H4081" s="367">
        <v>14750</v>
      </c>
      <c r="I4081" s="384">
        <v>-93055.054845316132</v>
      </c>
      <c r="J4081" s="367">
        <v>265.5</v>
      </c>
      <c r="K4081" s="367">
        <v>3575.7575757575719</v>
      </c>
      <c r="L4081" s="384">
        <v>15572.331792758974</v>
      </c>
      <c r="M4081" s="367">
        <v>265.49999999999972</v>
      </c>
      <c r="N4081" s="367">
        <v>59</v>
      </c>
      <c r="O4081" s="384">
        <v>-7.8794245799404639</v>
      </c>
      <c r="P4081" s="367">
        <v>3.8497500000000002</v>
      </c>
      <c r="Q4081" s="367">
        <v>59</v>
      </c>
      <c r="R4081" s="384">
        <v>239.74402900475192</v>
      </c>
      <c r="S4081" s="367">
        <v>3.7170000000000001</v>
      </c>
      <c r="T4081" s="367">
        <v>2034.4827586206925</v>
      </c>
      <c r="U4081" s="384">
        <v>10868.580651459664</v>
      </c>
      <c r="V4081" s="367">
        <v>265.50000000000034</v>
      </c>
      <c r="W4081" s="367">
        <v>98333.333333333387</v>
      </c>
      <c r="X4081" s="384">
        <v>21333.526874852862</v>
      </c>
      <c r="Y4081" s="386">
        <v>265.50000000000017</v>
      </c>
      <c r="Z4081" s="367"/>
      <c r="AA4081" s="367"/>
      <c r="AB4081" s="367"/>
      <c r="AC4081" s="367"/>
      <c r="AD4081" s="367"/>
      <c r="AE4081" s="367"/>
      <c r="AF4081" s="367"/>
      <c r="AG4081" s="367"/>
      <c r="AH4081" s="367"/>
      <c r="AI4081" s="367"/>
      <c r="AJ4081" s="367"/>
      <c r="AK4081" s="367"/>
      <c r="AL4081" s="367"/>
      <c r="AM4081" s="367"/>
      <c r="AN4081" s="367"/>
      <c r="AO4081" s="367"/>
      <c r="AP4081" s="367"/>
      <c r="AQ4081" s="367"/>
      <c r="AR4081" s="367"/>
      <c r="AS4081" s="367"/>
      <c r="AT4081" s="367"/>
    </row>
    <row r="4082" spans="2:46" ht="13.8">
      <c r="B4082" s="26">
        <v>9.9999999999999982</v>
      </c>
      <c r="C4082" s="363">
        <v>93.915628825821031</v>
      </c>
      <c r="D4082" s="367">
        <v>269.99999999999994</v>
      </c>
      <c r="E4082" s="367">
        <v>2790.6976744186004</v>
      </c>
      <c r="F4082" s="367">
        <v>-7189.0384123900049</v>
      </c>
      <c r="G4082" s="367">
        <v>269.9999999999996</v>
      </c>
      <c r="H4082" s="367">
        <v>15000</v>
      </c>
      <c r="I4082" s="384">
        <v>-96894.14602263688</v>
      </c>
      <c r="J4082" s="367">
        <v>270</v>
      </c>
      <c r="K4082" s="367">
        <v>3636.3636363636324</v>
      </c>
      <c r="L4082" s="384">
        <v>15689.205011929042</v>
      </c>
      <c r="M4082" s="367">
        <v>269.99999999999972</v>
      </c>
      <c r="N4082" s="367">
        <v>60</v>
      </c>
      <c r="O4082" s="384">
        <v>-10.393558752026772</v>
      </c>
      <c r="P4082" s="367">
        <v>3.915</v>
      </c>
      <c r="Q4082" s="367">
        <v>60</v>
      </c>
      <c r="R4082" s="384">
        <v>242.68395590985125</v>
      </c>
      <c r="S4082" s="367">
        <v>3.7800000000000002</v>
      </c>
      <c r="T4082" s="367">
        <v>2068.9655172413823</v>
      </c>
      <c r="U4082" s="384">
        <v>10903.718504564222</v>
      </c>
      <c r="V4082" s="367">
        <v>270.0000000000004</v>
      </c>
      <c r="W4082" s="367">
        <v>100000.00000000006</v>
      </c>
      <c r="X4082" s="384">
        <v>21689.568519379609</v>
      </c>
      <c r="Y4082" s="386">
        <v>270.00000000000017</v>
      </c>
      <c r="Z4082" s="367"/>
      <c r="AA4082" s="367"/>
      <c r="AB4082" s="367"/>
      <c r="AC4082" s="367"/>
      <c r="AD4082" s="367"/>
      <c r="AE4082" s="367"/>
      <c r="AF4082" s="367"/>
      <c r="AG4082" s="367"/>
      <c r="AH4082" s="367"/>
      <c r="AI4082" s="367"/>
      <c r="AJ4082" s="367"/>
      <c r="AK4082" s="367"/>
      <c r="AL4082" s="367"/>
      <c r="AM4082" s="367"/>
      <c r="AN4082" s="367"/>
      <c r="AO4082" s="367"/>
      <c r="AP4082" s="367"/>
      <c r="AQ4082" s="367"/>
      <c r="AR4082" s="367"/>
      <c r="AS4082" s="367"/>
      <c r="AT4082" s="367"/>
    </row>
    <row r="4083" spans="2:46" ht="13.8">
      <c r="B4083" s="26">
        <v>10.166666666666664</v>
      </c>
      <c r="C4083" s="363">
        <v>95.479952005064419</v>
      </c>
      <c r="D4083" s="367">
        <v>274.49999999999994</v>
      </c>
      <c r="E4083" s="367">
        <v>2837.209302325577</v>
      </c>
      <c r="F4083" s="367">
        <v>-7504.1851721965268</v>
      </c>
      <c r="G4083" s="367">
        <v>274.4999999999996</v>
      </c>
      <c r="H4083" s="367">
        <v>15250</v>
      </c>
      <c r="I4083" s="384">
        <v>-100808.63342855457</v>
      </c>
      <c r="J4083" s="367">
        <v>274.5</v>
      </c>
      <c r="K4083" s="367">
        <v>3696.9696969696929</v>
      </c>
      <c r="L4083" s="384">
        <v>15801.176077504919</v>
      </c>
      <c r="M4083" s="367">
        <v>274.49999999999972</v>
      </c>
      <c r="N4083" s="367">
        <v>61</v>
      </c>
      <c r="O4083" s="384">
        <v>-12.987045744210908</v>
      </c>
      <c r="P4083" s="367">
        <v>3.9802499999999998</v>
      </c>
      <c r="Q4083" s="367">
        <v>61</v>
      </c>
      <c r="R4083" s="384">
        <v>245.58643177449636</v>
      </c>
      <c r="S4083" s="367">
        <v>3.8429999999999995</v>
      </c>
      <c r="T4083" s="367">
        <v>2103.448275862072</v>
      </c>
      <c r="U4083" s="384">
        <v>10933.88717839291</v>
      </c>
      <c r="V4083" s="367">
        <v>274.5000000000004</v>
      </c>
      <c r="W4083" s="367">
        <v>101666.66666666673</v>
      </c>
      <c r="X4083" s="384">
        <v>22045.425378681619</v>
      </c>
      <c r="Y4083" s="386">
        <v>274.50000000000017</v>
      </c>
      <c r="Z4083" s="367"/>
      <c r="AA4083" s="367"/>
      <c r="AB4083" s="367"/>
      <c r="AC4083" s="367"/>
      <c r="AD4083" s="367"/>
      <c r="AE4083" s="367"/>
      <c r="AF4083" s="367"/>
      <c r="AG4083" s="367"/>
      <c r="AH4083" s="367"/>
      <c r="AI4083" s="367"/>
      <c r="AJ4083" s="367"/>
      <c r="AK4083" s="367"/>
      <c r="AL4083" s="367"/>
      <c r="AM4083" s="367"/>
      <c r="AN4083" s="367"/>
      <c r="AO4083" s="367"/>
      <c r="AP4083" s="367"/>
      <c r="AQ4083" s="367"/>
      <c r="AR4083" s="367"/>
      <c r="AS4083" s="367"/>
      <c r="AT4083" s="367"/>
    </row>
    <row r="4084" spans="2:46" ht="13.8">
      <c r="B4084" s="26">
        <v>10.33333333333333</v>
      </c>
      <c r="C4084" s="363">
        <v>97.044244453121351</v>
      </c>
      <c r="D4084" s="367">
        <v>278.99999999999994</v>
      </c>
      <c r="E4084" s="367">
        <v>2883.7209302325537</v>
      </c>
      <c r="F4084" s="367">
        <v>-7825.7361763615181</v>
      </c>
      <c r="G4084" s="367">
        <v>278.9999999999996</v>
      </c>
      <c r="H4084" s="367">
        <v>15500</v>
      </c>
      <c r="I4084" s="384">
        <v>-104798.51706306924</v>
      </c>
      <c r="J4084" s="367">
        <v>279</v>
      </c>
      <c r="K4084" s="367">
        <v>3757.5757575757534</v>
      </c>
      <c r="L4084" s="384">
        <v>15908.244989486599</v>
      </c>
      <c r="M4084" s="367">
        <v>278.99999999999972</v>
      </c>
      <c r="N4084" s="367">
        <v>62</v>
      </c>
      <c r="O4084" s="384">
        <v>-15.659885556492902</v>
      </c>
      <c r="P4084" s="367">
        <v>4.0455000000000005</v>
      </c>
      <c r="Q4084" s="367">
        <v>62</v>
      </c>
      <c r="R4084" s="384">
        <v>248.45145659868737</v>
      </c>
      <c r="S4084" s="367">
        <v>3.9059999999999997</v>
      </c>
      <c r="T4084" s="367">
        <v>2137.9310344827618</v>
      </c>
      <c r="U4084" s="384">
        <v>10959.086672945727</v>
      </c>
      <c r="V4084" s="367">
        <v>279.0000000000004</v>
      </c>
      <c r="W4084" s="367">
        <v>103333.3333333334</v>
      </c>
      <c r="X4084" s="384">
        <v>22401.097452758899</v>
      </c>
      <c r="Y4084" s="386">
        <v>279.00000000000017</v>
      </c>
      <c r="Z4084" s="367"/>
      <c r="AA4084" s="367"/>
      <c r="AB4084" s="367"/>
      <c r="AC4084" s="367"/>
      <c r="AD4084" s="367"/>
      <c r="AE4084" s="367"/>
      <c r="AF4084" s="367"/>
      <c r="AG4084" s="367"/>
      <c r="AH4084" s="367"/>
      <c r="AI4084" s="367"/>
      <c r="AJ4084" s="367"/>
      <c r="AK4084" s="367"/>
      <c r="AL4084" s="367"/>
      <c r="AM4084" s="367"/>
      <c r="AN4084" s="367"/>
      <c r="AO4084" s="367"/>
      <c r="AP4084" s="367"/>
      <c r="AQ4084" s="367"/>
      <c r="AR4084" s="367"/>
      <c r="AS4084" s="367"/>
      <c r="AT4084" s="367"/>
    </row>
    <row r="4085" spans="2:46" ht="13.8">
      <c r="B4085" s="26">
        <v>10.499999999999996</v>
      </c>
      <c r="C4085" s="363">
        <v>98.608506169991827</v>
      </c>
      <c r="D4085" s="367">
        <v>283.49999999999994</v>
      </c>
      <c r="E4085" s="367">
        <v>2930.2325581395303</v>
      </c>
      <c r="F4085" s="367">
        <v>-8153.6914248849771</v>
      </c>
      <c r="G4085" s="367">
        <v>283.49999999999955</v>
      </c>
      <c r="H4085" s="367">
        <v>15750</v>
      </c>
      <c r="I4085" s="384">
        <v>-108863.79692618083</v>
      </c>
      <c r="J4085" s="367">
        <v>283.5</v>
      </c>
      <c r="K4085" s="367">
        <v>3818.1818181818139</v>
      </c>
      <c r="L4085" s="384">
        <v>16010.411747874083</v>
      </c>
      <c r="M4085" s="367">
        <v>283.49999999999972</v>
      </c>
      <c r="N4085" s="367">
        <v>63</v>
      </c>
      <c r="O4085" s="384">
        <v>-18.412078188872687</v>
      </c>
      <c r="P4085" s="367">
        <v>4.1107500000000003</v>
      </c>
      <c r="Q4085" s="367">
        <v>63</v>
      </c>
      <c r="R4085" s="384">
        <v>251.27903038242414</v>
      </c>
      <c r="S4085" s="367">
        <v>3.9689999999999999</v>
      </c>
      <c r="T4085" s="367">
        <v>2172.4137931034516</v>
      </c>
      <c r="U4085" s="384">
        <v>10979.31698822267</v>
      </c>
      <c r="V4085" s="367">
        <v>283.50000000000045</v>
      </c>
      <c r="W4085" s="367">
        <v>105000.00000000007</v>
      </c>
      <c r="X4085" s="384">
        <v>22756.584741611445</v>
      </c>
      <c r="Y4085" s="386">
        <v>283.50000000000017</v>
      </c>
      <c r="Z4085" s="367"/>
      <c r="AA4085" s="367"/>
      <c r="AB4085" s="367"/>
      <c r="AC4085" s="367"/>
      <c r="AD4085" s="367"/>
      <c r="AE4085" s="367"/>
      <c r="AF4085" s="367"/>
      <c r="AG4085" s="367"/>
      <c r="AH4085" s="367"/>
      <c r="AI4085" s="367"/>
      <c r="AJ4085" s="367"/>
      <c r="AK4085" s="367"/>
      <c r="AL4085" s="367"/>
      <c r="AM4085" s="367"/>
      <c r="AN4085" s="367"/>
      <c r="AO4085" s="367"/>
      <c r="AP4085" s="367"/>
      <c r="AQ4085" s="367"/>
      <c r="AR4085" s="367"/>
      <c r="AS4085" s="367"/>
      <c r="AT4085" s="367"/>
    </row>
    <row r="4086" spans="2:46" ht="13.8">
      <c r="B4086" s="26">
        <v>10.666666666666663</v>
      </c>
      <c r="C4086" s="363">
        <v>100.1727371556758</v>
      </c>
      <c r="D4086" s="367">
        <v>287.99999999999989</v>
      </c>
      <c r="E4086" s="367">
        <v>2976.7441860465069</v>
      </c>
      <c r="F4086" s="367">
        <v>-8488.0509177669101</v>
      </c>
      <c r="G4086" s="367">
        <v>287.99999999999955</v>
      </c>
      <c r="H4086" s="367">
        <v>16000</v>
      </c>
      <c r="I4086" s="384">
        <v>-113004.4730178894</v>
      </c>
      <c r="J4086" s="367">
        <v>288</v>
      </c>
      <c r="K4086" s="367">
        <v>3878.7878787878744</v>
      </c>
      <c r="L4086" s="384">
        <v>16107.676352667373</v>
      </c>
      <c r="M4086" s="367">
        <v>287.99999999999972</v>
      </c>
      <c r="N4086" s="367">
        <v>64</v>
      </c>
      <c r="O4086" s="384">
        <v>-21.2436236413503</v>
      </c>
      <c r="P4086" s="367">
        <v>4.1760000000000002</v>
      </c>
      <c r="Q4086" s="367">
        <v>64</v>
      </c>
      <c r="R4086" s="384">
        <v>254.06915312570678</v>
      </c>
      <c r="S4086" s="367">
        <v>4.032</v>
      </c>
      <c r="T4086" s="367">
        <v>2206.8965517241413</v>
      </c>
      <c r="U4086" s="384">
        <v>10994.578124223744</v>
      </c>
      <c r="V4086" s="367">
        <v>288.00000000000045</v>
      </c>
      <c r="W4086" s="367">
        <v>106666.66666666674</v>
      </c>
      <c r="X4086" s="384">
        <v>23111.887245239264</v>
      </c>
      <c r="Y4086" s="386">
        <v>288.00000000000017</v>
      </c>
      <c r="Z4086" s="367"/>
      <c r="AA4086" s="367"/>
      <c r="AB4086" s="367"/>
      <c r="AC4086" s="367"/>
      <c r="AD4086" s="367"/>
      <c r="AE4086" s="367"/>
      <c r="AF4086" s="367"/>
      <c r="AG4086" s="367"/>
      <c r="AH4086" s="367"/>
      <c r="AI4086" s="367"/>
      <c r="AJ4086" s="367"/>
      <c r="AK4086" s="367"/>
      <c r="AL4086" s="367"/>
      <c r="AM4086" s="367"/>
      <c r="AN4086" s="367"/>
      <c r="AO4086" s="367"/>
      <c r="AP4086" s="367"/>
      <c r="AQ4086" s="367"/>
      <c r="AR4086" s="367"/>
      <c r="AS4086" s="367"/>
      <c r="AT4086" s="367"/>
    </row>
    <row r="4087" spans="2:46" ht="13.8">
      <c r="B4087" s="26">
        <v>10.833333333333329</v>
      </c>
      <c r="C4087" s="363">
        <v>101.73693741017335</v>
      </c>
      <c r="D4087" s="367">
        <v>292.49999999999989</v>
      </c>
      <c r="E4087" s="367">
        <v>3023.2558139534835</v>
      </c>
      <c r="F4087" s="367">
        <v>-8828.8146550073161</v>
      </c>
      <c r="G4087" s="367">
        <v>292.49999999999955</v>
      </c>
      <c r="H4087" s="367">
        <v>16250</v>
      </c>
      <c r="I4087" s="384">
        <v>-117220.5453381949</v>
      </c>
      <c r="J4087" s="367">
        <v>292.5</v>
      </c>
      <c r="K4087" s="367">
        <v>3939.3939393939349</v>
      </c>
      <c r="L4087" s="384">
        <v>16200.038803866466</v>
      </c>
      <c r="M4087" s="367">
        <v>292.49999999999972</v>
      </c>
      <c r="N4087" s="367">
        <v>65</v>
      </c>
      <c r="O4087" s="384">
        <v>-24.154521913925741</v>
      </c>
      <c r="P4087" s="367">
        <v>4.24125</v>
      </c>
      <c r="Q4087" s="367">
        <v>65</v>
      </c>
      <c r="R4087" s="384">
        <v>256.82182482853523</v>
      </c>
      <c r="S4087" s="367">
        <v>4.0949999999999998</v>
      </c>
      <c r="T4087" s="367">
        <v>2241.3793103448311</v>
      </c>
      <c r="U4087" s="384">
        <v>11004.870080948947</v>
      </c>
      <c r="V4087" s="367">
        <v>292.50000000000045</v>
      </c>
      <c r="W4087" s="367">
        <v>108333.33333333342</v>
      </c>
      <c r="X4087" s="384">
        <v>23467.004963642343</v>
      </c>
      <c r="Y4087" s="386">
        <v>292.50000000000017</v>
      </c>
      <c r="Z4087" s="367"/>
      <c r="AA4087" s="367"/>
      <c r="AB4087" s="367"/>
      <c r="AC4087" s="367"/>
      <c r="AD4087" s="367"/>
      <c r="AE4087" s="367"/>
      <c r="AF4087" s="367"/>
      <c r="AG4087" s="367"/>
      <c r="AH4087" s="367"/>
      <c r="AI4087" s="367"/>
      <c r="AJ4087" s="367"/>
      <c r="AK4087" s="367"/>
      <c r="AL4087" s="367"/>
      <c r="AM4087" s="367"/>
      <c r="AN4087" s="367"/>
      <c r="AO4087" s="367"/>
      <c r="AP4087" s="367"/>
      <c r="AQ4087" s="367"/>
      <c r="AR4087" s="367"/>
      <c r="AS4087" s="367"/>
      <c r="AT4087" s="367"/>
    </row>
    <row r="4088" spans="2:46" ht="13.8">
      <c r="B4088" s="26">
        <v>10.999999999999995</v>
      </c>
      <c r="C4088" s="363">
        <v>103.30110693348446</v>
      </c>
      <c r="D4088" s="367">
        <v>296.99999999999989</v>
      </c>
      <c r="E4088" s="367">
        <v>3069.7674418604602</v>
      </c>
      <c r="F4088" s="367">
        <v>-9175.9826366061861</v>
      </c>
      <c r="G4088" s="367">
        <v>296.99999999999949</v>
      </c>
      <c r="H4088" s="367">
        <v>16500</v>
      </c>
      <c r="I4088" s="384">
        <v>-121512.01388709738</v>
      </c>
      <c r="J4088" s="367">
        <v>297</v>
      </c>
      <c r="K4088" s="367">
        <v>3999.9999999999955</v>
      </c>
      <c r="L4088" s="384">
        <v>16287.499101471367</v>
      </c>
      <c r="M4088" s="367">
        <v>296.99999999999972</v>
      </c>
      <c r="N4088" s="367">
        <v>66</v>
      </c>
      <c r="O4088" s="384">
        <v>-27.144773006598999</v>
      </c>
      <c r="P4088" s="367">
        <v>4.3064999999999998</v>
      </c>
      <c r="Q4088" s="367">
        <v>66</v>
      </c>
      <c r="R4088" s="384">
        <v>259.53704549090946</v>
      </c>
      <c r="S4088" s="367">
        <v>4.1580000000000004</v>
      </c>
      <c r="T4088" s="367">
        <v>2275.8620689655208</v>
      </c>
      <c r="U4088" s="384">
        <v>11010.192858398283</v>
      </c>
      <c r="V4088" s="367">
        <v>297.00000000000045</v>
      </c>
      <c r="W4088" s="367">
        <v>110000.00000000009</v>
      </c>
      <c r="X4088" s="384">
        <v>23821.937896820706</v>
      </c>
      <c r="Y4088" s="386">
        <v>297.00000000000023</v>
      </c>
      <c r="Z4088" s="367"/>
      <c r="AA4088" s="367"/>
      <c r="AB4088" s="367"/>
      <c r="AC4088" s="367"/>
      <c r="AD4088" s="367"/>
      <c r="AE4088" s="367"/>
      <c r="AF4088" s="367"/>
      <c r="AG4088" s="367"/>
      <c r="AH4088" s="367"/>
      <c r="AI4088" s="367"/>
      <c r="AJ4088" s="367"/>
      <c r="AK4088" s="367"/>
      <c r="AL4088" s="367"/>
      <c r="AM4088" s="367"/>
      <c r="AN4088" s="367"/>
      <c r="AO4088" s="367"/>
      <c r="AP4088" s="367"/>
      <c r="AQ4088" s="367"/>
      <c r="AR4088" s="367"/>
      <c r="AS4088" s="367"/>
      <c r="AT4088" s="367"/>
    </row>
    <row r="4089" spans="2:46" ht="13.8">
      <c r="B4089" s="26">
        <v>11.166666666666661</v>
      </c>
      <c r="C4089" s="363">
        <v>104.86524572560907</v>
      </c>
      <c r="D4089" s="367">
        <v>301.49999999999983</v>
      </c>
      <c r="E4089" s="367">
        <v>3116.2790697674368</v>
      </c>
      <c r="F4089" s="367">
        <v>-9529.5548625635347</v>
      </c>
      <c r="G4089" s="367">
        <v>301.49999999999955</v>
      </c>
      <c r="H4089" s="367">
        <v>16750</v>
      </c>
      <c r="I4089" s="384">
        <v>-125878.87866459676</v>
      </c>
      <c r="J4089" s="367">
        <v>301.49999999999994</v>
      </c>
      <c r="K4089" s="367">
        <v>4060.606060606056</v>
      </c>
      <c r="L4089" s="384">
        <v>16370.05724548207</v>
      </c>
      <c r="M4089" s="367">
        <v>301.49999999999972</v>
      </c>
      <c r="N4089" s="367">
        <v>67</v>
      </c>
      <c r="O4089" s="384">
        <v>-30.214376919370128</v>
      </c>
      <c r="P4089" s="367">
        <v>4.3717500000000005</v>
      </c>
      <c r="Q4089" s="367">
        <v>67</v>
      </c>
      <c r="R4089" s="384">
        <v>262.21481511282957</v>
      </c>
      <c r="S4089" s="367">
        <v>4.2210000000000001</v>
      </c>
      <c r="T4089" s="367">
        <v>2310.3448275862106</v>
      </c>
      <c r="U4089" s="384">
        <v>11010.546456571745</v>
      </c>
      <c r="V4089" s="367">
        <v>301.50000000000051</v>
      </c>
      <c r="W4089" s="367">
        <v>111666.66666666676</v>
      </c>
      <c r="X4089" s="384">
        <v>24176.68604477432</v>
      </c>
      <c r="Y4089" s="386">
        <v>301.50000000000023</v>
      </c>
      <c r="Z4089" s="367"/>
      <c r="AA4089" s="367"/>
      <c r="AB4089" s="367"/>
      <c r="AC4089" s="367"/>
      <c r="AD4089" s="367"/>
      <c r="AE4089" s="367"/>
      <c r="AF4089" s="367"/>
      <c r="AG4089" s="367"/>
      <c r="AH4089" s="367"/>
      <c r="AI4089" s="367"/>
      <c r="AJ4089" s="367"/>
      <c r="AK4089" s="367"/>
      <c r="AL4089" s="367"/>
      <c r="AM4089" s="367"/>
      <c r="AN4089" s="367"/>
      <c r="AO4089" s="367"/>
      <c r="AP4089" s="367"/>
      <c r="AQ4089" s="367"/>
      <c r="AR4089" s="367"/>
      <c r="AS4089" s="367"/>
      <c r="AT4089" s="367"/>
    </row>
    <row r="4090" spans="2:46" ht="13.8">
      <c r="B4090" s="26">
        <v>11.333333333333327</v>
      </c>
      <c r="C4090" s="363">
        <v>106.42935378654725</v>
      </c>
      <c r="D4090" s="367">
        <v>305.99999999999983</v>
      </c>
      <c r="E4090" s="367">
        <v>3162.7906976744134</v>
      </c>
      <c r="F4090" s="367">
        <v>-9889.5313328793527</v>
      </c>
      <c r="G4090" s="367">
        <v>305.99999999999955</v>
      </c>
      <c r="H4090" s="367">
        <v>17000</v>
      </c>
      <c r="I4090" s="384">
        <v>-130321.13967069313</v>
      </c>
      <c r="J4090" s="367">
        <v>305.99999999999994</v>
      </c>
      <c r="K4090" s="367">
        <v>4121.2121212121165</v>
      </c>
      <c r="L4090" s="384">
        <v>16447.71323589858</v>
      </c>
      <c r="M4090" s="367">
        <v>305.99999999999966</v>
      </c>
      <c r="N4090" s="367">
        <v>68</v>
      </c>
      <c r="O4090" s="384">
        <v>-33.363333652239007</v>
      </c>
      <c r="P4090" s="367">
        <v>4.4369999999999994</v>
      </c>
      <c r="Q4090" s="367">
        <v>68</v>
      </c>
      <c r="R4090" s="384">
        <v>264.85513369429549</v>
      </c>
      <c r="S4090" s="367">
        <v>4.2839999999999998</v>
      </c>
      <c r="T4090" s="367">
        <v>2344.8275862069004</v>
      </c>
      <c r="U4090" s="384">
        <v>11005.930875469337</v>
      </c>
      <c r="V4090" s="367">
        <v>306.00000000000051</v>
      </c>
      <c r="W4090" s="367">
        <v>113333.33333333343</v>
      </c>
      <c r="X4090" s="384">
        <v>24531.249407503219</v>
      </c>
      <c r="Y4090" s="386">
        <v>306.00000000000028</v>
      </c>
      <c r="Z4090" s="367"/>
      <c r="AA4090" s="367"/>
      <c r="AB4090" s="367"/>
      <c r="AC4090" s="367"/>
      <c r="AD4090" s="367"/>
      <c r="AE4090" s="367"/>
      <c r="AF4090" s="367"/>
      <c r="AG4090" s="367"/>
      <c r="AH4090" s="367"/>
      <c r="AI4090" s="367"/>
      <c r="AJ4090" s="367"/>
      <c r="AK4090" s="367"/>
      <c r="AL4090" s="367"/>
      <c r="AM4090" s="367"/>
      <c r="AN4090" s="367"/>
      <c r="AO4090" s="367"/>
      <c r="AP4090" s="367"/>
      <c r="AQ4090" s="367"/>
      <c r="AR4090" s="367"/>
      <c r="AS4090" s="367"/>
      <c r="AT4090" s="367"/>
    </row>
    <row r="4091" spans="2:46" ht="13.8">
      <c r="B4091" s="26">
        <v>11.499999999999993</v>
      </c>
      <c r="C4091" s="363">
        <v>107.99343111629896</v>
      </c>
      <c r="D4091" s="367">
        <v>310.49999999999983</v>
      </c>
      <c r="E4091" s="367">
        <v>3209.3023255813901</v>
      </c>
      <c r="F4091" s="367">
        <v>-10255.912047553638</v>
      </c>
      <c r="G4091" s="367">
        <v>310.49999999999955</v>
      </c>
      <c r="H4091" s="367">
        <v>17250</v>
      </c>
      <c r="I4091" s="384">
        <v>-134838.79690538647</v>
      </c>
      <c r="J4091" s="367">
        <v>310.49999999999994</v>
      </c>
      <c r="K4091" s="367">
        <v>4181.8181818181774</v>
      </c>
      <c r="L4091" s="384">
        <v>16520.467072720898</v>
      </c>
      <c r="M4091" s="367">
        <v>310.49999999999972</v>
      </c>
      <c r="N4091" s="367">
        <v>69</v>
      </c>
      <c r="O4091" s="384">
        <v>-36.591643205205791</v>
      </c>
      <c r="P4091" s="367">
        <v>4.5022500000000001</v>
      </c>
      <c r="Q4091" s="367">
        <v>69</v>
      </c>
      <c r="R4091" s="384">
        <v>267.45800123530722</v>
      </c>
      <c r="S4091" s="367">
        <v>4.3469999999999995</v>
      </c>
      <c r="T4091" s="367">
        <v>2379.3103448275901</v>
      </c>
      <c r="U4091" s="384">
        <v>10996.346115091061</v>
      </c>
      <c r="V4091" s="367">
        <v>310.50000000000051</v>
      </c>
      <c r="W4091" s="367">
        <v>115000.0000000001</v>
      </c>
      <c r="X4091" s="384">
        <v>24885.627985007377</v>
      </c>
      <c r="Y4091" s="386">
        <v>310.50000000000028</v>
      </c>
      <c r="Z4091" s="367"/>
      <c r="AA4091" s="367"/>
      <c r="AB4091" s="367"/>
      <c r="AC4091" s="367"/>
      <c r="AD4091" s="367"/>
      <c r="AE4091" s="367"/>
      <c r="AF4091" s="367"/>
      <c r="AG4091" s="367"/>
      <c r="AH4091" s="367"/>
      <c r="AI4091" s="367"/>
      <c r="AJ4091" s="367"/>
      <c r="AK4091" s="367"/>
      <c r="AL4091" s="367"/>
      <c r="AM4091" s="367"/>
      <c r="AN4091" s="367"/>
      <c r="AO4091" s="367"/>
      <c r="AP4091" s="367"/>
      <c r="AQ4091" s="367"/>
      <c r="AR4091" s="367"/>
      <c r="AS4091" s="367"/>
      <c r="AT4091" s="367"/>
    </row>
    <row r="4092" spans="2:46" ht="13.8">
      <c r="B4092" s="26">
        <v>11.666666666666659</v>
      </c>
      <c r="C4092" s="363">
        <v>109.55747771486422</v>
      </c>
      <c r="D4092" s="367">
        <v>314.99999999999977</v>
      </c>
      <c r="E4092" s="367">
        <v>3255.8139534883667</v>
      </c>
      <c r="F4092" s="367">
        <v>-10628.697006586392</v>
      </c>
      <c r="G4092" s="367">
        <v>314.99999999999949</v>
      </c>
      <c r="H4092" s="367">
        <v>17500</v>
      </c>
      <c r="I4092" s="384">
        <v>-139431.85036867671</v>
      </c>
      <c r="J4092" s="367">
        <v>314.99999999999994</v>
      </c>
      <c r="K4092" s="367">
        <v>4242.4242424242384</v>
      </c>
      <c r="L4092" s="384">
        <v>16588.318755949018</v>
      </c>
      <c r="M4092" s="367">
        <v>314.99999999999972</v>
      </c>
      <c r="N4092" s="367">
        <v>70</v>
      </c>
      <c r="O4092" s="384">
        <v>-39.899305578270358</v>
      </c>
      <c r="P4092" s="367">
        <v>4.5674999999999999</v>
      </c>
      <c r="Q4092" s="367">
        <v>70</v>
      </c>
      <c r="R4092" s="384">
        <v>270.02341773586483</v>
      </c>
      <c r="S4092" s="367">
        <v>4.41</v>
      </c>
      <c r="T4092" s="367">
        <v>2413.7931034482799</v>
      </c>
      <c r="U4092" s="384">
        <v>10981.792175436913</v>
      </c>
      <c r="V4092" s="367">
        <v>315.00000000000051</v>
      </c>
      <c r="W4092" s="367">
        <v>116666.66666666677</v>
      </c>
      <c r="X4092" s="384">
        <v>25239.821777286797</v>
      </c>
      <c r="Y4092" s="386">
        <v>315.00000000000028</v>
      </c>
      <c r="Z4092" s="367"/>
      <c r="AA4092" s="367"/>
      <c r="AB4092" s="367"/>
      <c r="AC4092" s="367"/>
      <c r="AD4092" s="367"/>
      <c r="AE4092" s="367"/>
      <c r="AF4092" s="367"/>
      <c r="AG4092" s="367"/>
      <c r="AH4092" s="367"/>
      <c r="AI4092" s="367"/>
      <c r="AJ4092" s="367"/>
      <c r="AK4092" s="367"/>
      <c r="AL4092" s="367"/>
      <c r="AM4092" s="367"/>
      <c r="AN4092" s="367"/>
      <c r="AO4092" s="367"/>
      <c r="AP4092" s="367"/>
      <c r="AQ4092" s="367"/>
      <c r="AR4092" s="367"/>
      <c r="AS4092" s="367"/>
      <c r="AT4092" s="367"/>
    </row>
    <row r="4093" spans="2:46" ht="13.8">
      <c r="B4093" s="26">
        <v>11.833333333333325</v>
      </c>
      <c r="C4093" s="363">
        <v>111.12149358224302</v>
      </c>
      <c r="D4093" s="367">
        <v>319.49999999999977</v>
      </c>
      <c r="E4093" s="367">
        <v>3302.3255813953433</v>
      </c>
      <c r="F4093" s="367">
        <v>-11007.886209977618</v>
      </c>
      <c r="G4093" s="367">
        <v>319.49999999999949</v>
      </c>
      <c r="H4093" s="367">
        <v>17750</v>
      </c>
      <c r="I4093" s="384">
        <v>-144100.30006056395</v>
      </c>
      <c r="J4093" s="367">
        <v>319.49999999999994</v>
      </c>
      <c r="K4093" s="367">
        <v>4303.0303030302994</v>
      </c>
      <c r="L4093" s="384">
        <v>16651.268285582944</v>
      </c>
      <c r="M4093" s="367">
        <v>319.49999999999972</v>
      </c>
      <c r="N4093" s="367">
        <v>71</v>
      </c>
      <c r="O4093" s="384">
        <v>-43.286320771432791</v>
      </c>
      <c r="P4093" s="367">
        <v>4.6327500000000006</v>
      </c>
      <c r="Q4093" s="367">
        <v>71</v>
      </c>
      <c r="R4093" s="384">
        <v>272.55138319596819</v>
      </c>
      <c r="S4093" s="367">
        <v>4.4730000000000008</v>
      </c>
      <c r="T4093" s="367">
        <v>2448.2758620689697</v>
      </c>
      <c r="U4093" s="384">
        <v>10962.269056506893</v>
      </c>
      <c r="V4093" s="367">
        <v>319.50000000000051</v>
      </c>
      <c r="W4093" s="367">
        <v>118333.33333333344</v>
      </c>
      <c r="X4093" s="384">
        <v>25593.830784341499</v>
      </c>
      <c r="Y4093" s="386">
        <v>319.50000000000028</v>
      </c>
      <c r="Z4093" s="367"/>
      <c r="AA4093" s="367"/>
      <c r="AB4093" s="367"/>
      <c r="AC4093" s="367"/>
      <c r="AD4093" s="367"/>
      <c r="AE4093" s="367"/>
      <c r="AF4093" s="367"/>
      <c r="AG4093" s="367"/>
      <c r="AH4093" s="367"/>
      <c r="AI4093" s="367"/>
      <c r="AJ4093" s="367"/>
      <c r="AK4093" s="367"/>
      <c r="AL4093" s="367"/>
      <c r="AM4093" s="367"/>
      <c r="AN4093" s="367"/>
      <c r="AO4093" s="367"/>
      <c r="AP4093" s="367"/>
      <c r="AQ4093" s="367"/>
      <c r="AR4093" s="367"/>
      <c r="AS4093" s="367"/>
      <c r="AT4093" s="367"/>
    </row>
    <row r="4094" spans="2:46" ht="13.8">
      <c r="B4094" s="26">
        <v>11.999999999999991</v>
      </c>
      <c r="C4094" s="363">
        <v>112.68547871843536</v>
      </c>
      <c r="D4094" s="367">
        <v>323.99999999999977</v>
      </c>
      <c r="E4094" s="367">
        <v>3348.8372093023199</v>
      </c>
      <c r="F4094" s="367">
        <v>-11393.479657727317</v>
      </c>
      <c r="G4094" s="367">
        <v>323.99999999999949</v>
      </c>
      <c r="H4094" s="367">
        <v>18000</v>
      </c>
      <c r="I4094" s="384">
        <v>-148844.14598104823</v>
      </c>
      <c r="J4094" s="367">
        <v>324</v>
      </c>
      <c r="K4094" s="367">
        <v>4363.6363636363603</v>
      </c>
      <c r="L4094" s="384">
        <v>16709.315661622673</v>
      </c>
      <c r="M4094" s="367">
        <v>323.99999999999977</v>
      </c>
      <c r="N4094" s="367">
        <v>72</v>
      </c>
      <c r="O4094" s="384">
        <v>-46.752688784693007</v>
      </c>
      <c r="P4094" s="367">
        <v>4.6980000000000004</v>
      </c>
      <c r="Q4094" s="367">
        <v>72</v>
      </c>
      <c r="R4094" s="384">
        <v>275.0418976156173</v>
      </c>
      <c r="S4094" s="367">
        <v>4.5359999999999996</v>
      </c>
      <c r="T4094" s="367">
        <v>2482.7586206896594</v>
      </c>
      <c r="U4094" s="384">
        <v>10937.776758301005</v>
      </c>
      <c r="V4094" s="367">
        <v>324.00000000000051</v>
      </c>
      <c r="W4094" s="367">
        <v>120000.00000000012</v>
      </c>
      <c r="X4094" s="384">
        <v>25947.655006171462</v>
      </c>
      <c r="Y4094" s="386">
        <v>324.00000000000028</v>
      </c>
      <c r="Z4094" s="367"/>
      <c r="AA4094" s="367"/>
      <c r="AB4094" s="367"/>
      <c r="AC4094" s="367"/>
      <c r="AD4094" s="367"/>
      <c r="AE4094" s="367"/>
      <c r="AF4094" s="367"/>
      <c r="AG4094" s="367"/>
      <c r="AH4094" s="367"/>
      <c r="AI4094" s="367"/>
      <c r="AJ4094" s="367"/>
      <c r="AK4094" s="367"/>
      <c r="AL4094" s="367"/>
      <c r="AM4094" s="367"/>
      <c r="AN4094" s="367"/>
      <c r="AO4094" s="367"/>
      <c r="AP4094" s="367"/>
      <c r="AQ4094" s="367"/>
      <c r="AR4094" s="367"/>
      <c r="AS4094" s="367"/>
      <c r="AT4094" s="367"/>
    </row>
    <row r="4095" spans="2:46" ht="13.8">
      <c r="B4095" s="26">
        <v>12.166666666666657</v>
      </c>
      <c r="C4095" s="363">
        <v>114.24943312344125</v>
      </c>
      <c r="D4095" s="367">
        <v>328.49999999999972</v>
      </c>
      <c r="E4095" s="367">
        <v>3395.3488372092966</v>
      </c>
      <c r="F4095" s="367">
        <v>-11785.477349835486</v>
      </c>
      <c r="G4095" s="367">
        <v>328.49999999999949</v>
      </c>
      <c r="H4095" s="367">
        <v>18250</v>
      </c>
      <c r="I4095" s="384">
        <v>-153663.38813012937</v>
      </c>
      <c r="J4095" s="367">
        <v>328.5</v>
      </c>
      <c r="K4095" s="367">
        <v>4424.2424242424213</v>
      </c>
      <c r="L4095" s="384">
        <v>16762.460884068212</v>
      </c>
      <c r="M4095" s="367">
        <v>328.49999999999977</v>
      </c>
      <c r="N4095" s="367">
        <v>73</v>
      </c>
      <c r="O4095" s="384">
        <v>-50.298409618051053</v>
      </c>
      <c r="P4095" s="367">
        <v>4.7632500000000002</v>
      </c>
      <c r="Q4095" s="367">
        <v>73</v>
      </c>
      <c r="R4095" s="384">
        <v>277.49496099481235</v>
      </c>
      <c r="S4095" s="367">
        <v>4.5989999999999993</v>
      </c>
      <c r="T4095" s="367">
        <v>2517.2413793103492</v>
      </c>
      <c r="U4095" s="384">
        <v>10908.315280819244</v>
      </c>
      <c r="V4095" s="367">
        <v>328.50000000000063</v>
      </c>
      <c r="W4095" s="367">
        <v>121666.66666666679</v>
      </c>
      <c r="X4095" s="384">
        <v>26301.294442776689</v>
      </c>
      <c r="Y4095" s="386">
        <v>328.50000000000028</v>
      </c>
      <c r="Z4095" s="367"/>
      <c r="AA4095" s="367"/>
      <c r="AB4095" s="367"/>
      <c r="AC4095" s="367"/>
      <c r="AD4095" s="367"/>
      <c r="AE4095" s="367"/>
      <c r="AF4095" s="367"/>
      <c r="AG4095" s="367"/>
      <c r="AH4095" s="367"/>
      <c r="AI4095" s="367"/>
      <c r="AJ4095" s="367"/>
      <c r="AK4095" s="367"/>
      <c r="AL4095" s="367"/>
      <c r="AM4095" s="367"/>
      <c r="AN4095" s="367"/>
      <c r="AO4095" s="367"/>
      <c r="AP4095" s="367"/>
      <c r="AQ4095" s="367"/>
      <c r="AR4095" s="367"/>
      <c r="AS4095" s="367"/>
      <c r="AT4095" s="367"/>
    </row>
    <row r="4096" spans="2:46" ht="13.8">
      <c r="B4096" s="26">
        <v>12.333333333333323</v>
      </c>
      <c r="C4096" s="363">
        <v>115.81335679726067</v>
      </c>
      <c r="D4096" s="367">
        <v>332.99999999999972</v>
      </c>
      <c r="E4096" s="367">
        <v>3441.8604651162732</v>
      </c>
      <c r="F4096" s="367">
        <v>-12183.879286302121</v>
      </c>
      <c r="G4096" s="367">
        <v>332.99999999999943</v>
      </c>
      <c r="H4096" s="367">
        <v>18500</v>
      </c>
      <c r="I4096" s="384">
        <v>-158558.02650780749</v>
      </c>
      <c r="J4096" s="367">
        <v>333</v>
      </c>
      <c r="K4096" s="367">
        <v>4484.8484848484823</v>
      </c>
      <c r="L4096" s="384">
        <v>16810.703952919554</v>
      </c>
      <c r="M4096" s="367">
        <v>332.99999999999989</v>
      </c>
      <c r="N4096" s="367">
        <v>74</v>
      </c>
      <c r="O4096" s="384">
        <v>-53.923483271506932</v>
      </c>
      <c r="P4096" s="367">
        <v>4.8285</v>
      </c>
      <c r="Q4096" s="367">
        <v>74</v>
      </c>
      <c r="R4096" s="384">
        <v>279.91057333355332</v>
      </c>
      <c r="S4096" s="367">
        <v>4.6619999999999999</v>
      </c>
      <c r="T4096" s="367">
        <v>2551.724137931039</v>
      </c>
      <c r="U4096" s="384">
        <v>10873.884624061613</v>
      </c>
      <c r="V4096" s="367">
        <v>333.00000000000063</v>
      </c>
      <c r="W4096" s="367">
        <v>123333.33333333346</v>
      </c>
      <c r="X4096" s="384">
        <v>26654.749094157192</v>
      </c>
      <c r="Y4096" s="386">
        <v>333.00000000000028</v>
      </c>
      <c r="Z4096" s="367"/>
      <c r="AA4096" s="367"/>
      <c r="AB4096" s="367"/>
      <c r="AC4096" s="367"/>
      <c r="AD4096" s="367"/>
      <c r="AE4096" s="367"/>
      <c r="AF4096" s="367"/>
      <c r="AG4096" s="367"/>
      <c r="AH4096" s="367"/>
      <c r="AI4096" s="367"/>
      <c r="AJ4096" s="367"/>
      <c r="AK4096" s="367"/>
      <c r="AL4096" s="367"/>
      <c r="AM4096" s="367"/>
      <c r="AN4096" s="367"/>
      <c r="AO4096" s="367"/>
      <c r="AP4096" s="367"/>
      <c r="AQ4096" s="367"/>
      <c r="AR4096" s="367"/>
      <c r="AS4096" s="367"/>
      <c r="AT4096" s="367"/>
    </row>
    <row r="4097" spans="2:46" ht="13.8">
      <c r="B4097" s="26">
        <v>12.499999999999989</v>
      </c>
      <c r="C4097" s="363">
        <v>117.37724973989364</v>
      </c>
      <c r="D4097" s="367">
        <v>337.49999999999972</v>
      </c>
      <c r="E4097" s="367">
        <v>3488.3720930232498</v>
      </c>
      <c r="F4097" s="367">
        <v>-12588.68546712723</v>
      </c>
      <c r="G4097" s="367">
        <v>337.49999999999943</v>
      </c>
      <c r="H4097" s="367">
        <v>18750</v>
      </c>
      <c r="I4097" s="384">
        <v>-163528.06111408252</v>
      </c>
      <c r="J4097" s="367">
        <v>337.5</v>
      </c>
      <c r="K4097" s="367">
        <v>4545.4545454545432</v>
      </c>
      <c r="L4097" s="384">
        <v>16854.044868176701</v>
      </c>
      <c r="M4097" s="367">
        <v>337.49999999999989</v>
      </c>
      <c r="N4097" s="367">
        <v>75</v>
      </c>
      <c r="O4097" s="384">
        <v>-57.627909745060627</v>
      </c>
      <c r="P4097" s="367">
        <v>4.8937499999999998</v>
      </c>
      <c r="Q4097" s="367">
        <v>75</v>
      </c>
      <c r="R4097" s="384">
        <v>282.28873463183993</v>
      </c>
      <c r="S4097" s="367">
        <v>4.7249999999999996</v>
      </c>
      <c r="T4097" s="367">
        <v>2586.2068965517287</v>
      </c>
      <c r="U4097" s="384">
        <v>10834.484788028112</v>
      </c>
      <c r="V4097" s="367">
        <v>337.50000000000063</v>
      </c>
      <c r="W4097" s="367">
        <v>125000.00000000013</v>
      </c>
      <c r="X4097" s="384">
        <v>27008.018960312966</v>
      </c>
      <c r="Y4097" s="386">
        <v>337.50000000000034</v>
      </c>
      <c r="Z4097" s="367"/>
      <c r="AA4097" s="367"/>
      <c r="AB4097" s="367"/>
      <c r="AC4097" s="367"/>
      <c r="AD4097" s="367"/>
      <c r="AE4097" s="367"/>
      <c r="AF4097" s="367"/>
      <c r="AG4097" s="367"/>
      <c r="AH4097" s="367"/>
      <c r="AI4097" s="367"/>
      <c r="AJ4097" s="367"/>
      <c r="AK4097" s="367"/>
      <c r="AL4097" s="367"/>
      <c r="AM4097" s="367"/>
      <c r="AN4097" s="367"/>
      <c r="AO4097" s="367"/>
      <c r="AP4097" s="367"/>
      <c r="AQ4097" s="367"/>
      <c r="AR4097" s="367"/>
      <c r="AS4097" s="367"/>
      <c r="AT4097" s="367"/>
    </row>
    <row r="4098" spans="2:46" ht="13.8">
      <c r="B4098" s="26">
        <v>12.666666666666655</v>
      </c>
      <c r="C4098" s="363">
        <v>118.94111195134013</v>
      </c>
      <c r="D4098" s="367">
        <v>341.99999999999966</v>
      </c>
      <c r="E4098" s="367">
        <v>3534.8837209302264</v>
      </c>
      <c r="F4098" s="367">
        <v>-12999.895892310811</v>
      </c>
      <c r="G4098" s="367">
        <v>341.99999999999943</v>
      </c>
      <c r="H4098" s="367">
        <v>19000</v>
      </c>
      <c r="I4098" s="384">
        <v>-168573.49194895453</v>
      </c>
      <c r="J4098" s="367">
        <v>342</v>
      </c>
      <c r="K4098" s="367">
        <v>4606.0606060606042</v>
      </c>
      <c r="L4098" s="384">
        <v>16892.483629839651</v>
      </c>
      <c r="M4098" s="367">
        <v>341.99999999999989</v>
      </c>
      <c r="N4098" s="367">
        <v>76</v>
      </c>
      <c r="O4098" s="384">
        <v>-61.41168903871219</v>
      </c>
      <c r="P4098" s="367">
        <v>4.9590000000000005</v>
      </c>
      <c r="Q4098" s="367">
        <v>76</v>
      </c>
      <c r="R4098" s="384">
        <v>284.62944488967247</v>
      </c>
      <c r="S4098" s="367">
        <v>4.7880000000000003</v>
      </c>
      <c r="T4098" s="367">
        <v>2620.6896551724185</v>
      </c>
      <c r="U4098" s="384">
        <v>10790.11577271874</v>
      </c>
      <c r="V4098" s="367">
        <v>342.00000000000063</v>
      </c>
      <c r="W4098" s="367">
        <v>126666.6666666668</v>
      </c>
      <c r="X4098" s="384">
        <v>27361.104041243998</v>
      </c>
      <c r="Y4098" s="386">
        <v>342.00000000000034</v>
      </c>
      <c r="Z4098" s="367"/>
      <c r="AA4098" s="367"/>
      <c r="AB4098" s="367"/>
      <c r="AC4098" s="367"/>
      <c r="AD4098" s="367"/>
      <c r="AE4098" s="367"/>
      <c r="AF4098" s="367"/>
      <c r="AG4098" s="367"/>
      <c r="AH4098" s="367"/>
      <c r="AI4098" s="367"/>
      <c r="AJ4098" s="367"/>
      <c r="AK4098" s="367"/>
      <c r="AL4098" s="367"/>
      <c r="AM4098" s="367"/>
      <c r="AN4098" s="367"/>
      <c r="AO4098" s="367"/>
      <c r="AP4098" s="367"/>
      <c r="AQ4098" s="367"/>
      <c r="AR4098" s="367"/>
      <c r="AS4098" s="367"/>
      <c r="AT4098" s="367"/>
    </row>
    <row r="4099" spans="2:46" ht="13.8">
      <c r="B4099" s="26">
        <v>12.833333333333321</v>
      </c>
      <c r="C4099" s="363">
        <v>120.5049434316002</v>
      </c>
      <c r="D4099" s="367">
        <v>346.49999999999966</v>
      </c>
      <c r="E4099" s="367">
        <v>3581.3953488372031</v>
      </c>
      <c r="F4099" s="367">
        <v>-13417.510561852865</v>
      </c>
      <c r="G4099" s="367">
        <v>346.49999999999943</v>
      </c>
      <c r="H4099" s="367">
        <v>19250</v>
      </c>
      <c r="I4099" s="384">
        <v>-173694.31901242348</v>
      </c>
      <c r="J4099" s="367">
        <v>346.5</v>
      </c>
      <c r="K4099" s="367">
        <v>4666.6666666666652</v>
      </c>
      <c r="L4099" s="384">
        <v>16926.020237908408</v>
      </c>
      <c r="M4099" s="367">
        <v>346.49999999999994</v>
      </c>
      <c r="N4099" s="367">
        <v>77</v>
      </c>
      <c r="O4099" s="384">
        <v>-65.274821152461541</v>
      </c>
      <c r="P4099" s="367">
        <v>5.0242500000000003</v>
      </c>
      <c r="Q4099" s="367">
        <v>77</v>
      </c>
      <c r="R4099" s="384">
        <v>286.93270410705082</v>
      </c>
      <c r="S4099" s="367">
        <v>4.851</v>
      </c>
      <c r="T4099" s="367">
        <v>2655.1724137931083</v>
      </c>
      <c r="U4099" s="384">
        <v>10740.777578133499</v>
      </c>
      <c r="V4099" s="367">
        <v>346.50000000000063</v>
      </c>
      <c r="W4099" s="367">
        <v>128333.33333333347</v>
      </c>
      <c r="X4099" s="384">
        <v>27714.004336950307</v>
      </c>
      <c r="Y4099" s="386">
        <v>346.5000000000004</v>
      </c>
      <c r="Z4099" s="367"/>
      <c r="AA4099" s="367"/>
      <c r="AB4099" s="367"/>
      <c r="AC4099" s="367"/>
      <c r="AD4099" s="367"/>
      <c r="AE4099" s="367"/>
      <c r="AF4099" s="367"/>
      <c r="AG4099" s="367"/>
      <c r="AH4099" s="367"/>
      <c r="AI4099" s="367"/>
      <c r="AJ4099" s="367"/>
      <c r="AK4099" s="367"/>
      <c r="AL4099" s="367"/>
      <c r="AM4099" s="367"/>
      <c r="AN4099" s="367"/>
      <c r="AO4099" s="367"/>
      <c r="AP4099" s="367"/>
      <c r="AQ4099" s="367"/>
      <c r="AR4099" s="367"/>
      <c r="AS4099" s="367"/>
      <c r="AT4099" s="367"/>
    </row>
    <row r="4100" spans="2:46" ht="13.8">
      <c r="B4100" s="26">
        <v>12.999999999999988</v>
      </c>
      <c r="C4100" s="363">
        <v>122.06874418067379</v>
      </c>
      <c r="D4100" s="367">
        <v>350.99999999999966</v>
      </c>
      <c r="E4100" s="367">
        <v>3627.9069767441797</v>
      </c>
      <c r="F4100" s="367">
        <v>-13841.529475753383</v>
      </c>
      <c r="G4100" s="367">
        <v>350.99999999999937</v>
      </c>
      <c r="H4100" s="367">
        <v>19500</v>
      </c>
      <c r="I4100" s="384">
        <v>-178890.54230448941</v>
      </c>
      <c r="J4100" s="367">
        <v>351</v>
      </c>
      <c r="K4100" s="367">
        <v>4727.2727272727261</v>
      </c>
      <c r="L4100" s="384">
        <v>16954.65469238297</v>
      </c>
      <c r="M4100" s="367">
        <v>350.99999999999994</v>
      </c>
      <c r="N4100" s="367">
        <v>78</v>
      </c>
      <c r="O4100" s="384">
        <v>-69.21730608630871</v>
      </c>
      <c r="P4100" s="367">
        <v>5.0895000000000001</v>
      </c>
      <c r="Q4100" s="367">
        <v>78</v>
      </c>
      <c r="R4100" s="384">
        <v>289.19851228397494</v>
      </c>
      <c r="S4100" s="367">
        <v>4.9140000000000006</v>
      </c>
      <c r="T4100" s="367">
        <v>2689.655172413798</v>
      </c>
      <c r="U4100" s="384">
        <v>10686.470204272386</v>
      </c>
      <c r="V4100" s="367">
        <v>351.00000000000063</v>
      </c>
      <c r="W4100" s="367">
        <v>130000.00000000015</v>
      </c>
      <c r="X4100" s="384">
        <v>28066.719847431879</v>
      </c>
      <c r="Y4100" s="386">
        <v>351.0000000000004</v>
      </c>
      <c r="Z4100" s="367"/>
      <c r="AA4100" s="367"/>
      <c r="AB4100" s="367"/>
      <c r="AC4100" s="367"/>
      <c r="AD4100" s="367"/>
      <c r="AE4100" s="367"/>
      <c r="AF4100" s="367"/>
      <c r="AG4100" s="367"/>
      <c r="AH4100" s="367"/>
      <c r="AI4100" s="367"/>
      <c r="AJ4100" s="367"/>
      <c r="AK4100" s="367"/>
      <c r="AL4100" s="367"/>
      <c r="AM4100" s="367"/>
      <c r="AN4100" s="367"/>
      <c r="AO4100" s="367"/>
      <c r="AP4100" s="367"/>
      <c r="AQ4100" s="367"/>
      <c r="AR4100" s="367"/>
      <c r="AS4100" s="367"/>
      <c r="AT4100" s="367"/>
    </row>
    <row r="4101" spans="2:46" ht="13.8">
      <c r="B4101" s="26">
        <v>13.166666666666654</v>
      </c>
      <c r="C4101" s="363">
        <v>123.6325141985609</v>
      </c>
      <c r="D4101" s="367">
        <v>355.4999999999996</v>
      </c>
      <c r="E4101" s="367">
        <v>3674.4186046511563</v>
      </c>
      <c r="F4101" s="367">
        <v>-14271.952634012374</v>
      </c>
      <c r="G4101" s="367">
        <v>355.49999999999937</v>
      </c>
      <c r="H4101" s="367">
        <v>19750</v>
      </c>
      <c r="I4101" s="384">
        <v>-184162.16182515229</v>
      </c>
      <c r="J4101" s="367">
        <v>355.5</v>
      </c>
      <c r="K4101" s="367">
        <v>4787.8787878787871</v>
      </c>
      <c r="L4101" s="384">
        <v>16978.386993263335</v>
      </c>
      <c r="M4101" s="367">
        <v>355.49999999999994</v>
      </c>
      <c r="N4101" s="367">
        <v>79</v>
      </c>
      <c r="O4101" s="384">
        <v>-73.239143840253718</v>
      </c>
      <c r="P4101" s="367">
        <v>5.1547499999999999</v>
      </c>
      <c r="Q4101" s="367">
        <v>79</v>
      </c>
      <c r="R4101" s="384">
        <v>291.42686942044492</v>
      </c>
      <c r="S4101" s="367">
        <v>4.9770000000000003</v>
      </c>
      <c r="T4101" s="367">
        <v>2724.1379310344878</v>
      </c>
      <c r="U4101" s="384">
        <v>10627.193651135402</v>
      </c>
      <c r="V4101" s="367">
        <v>355.50000000000063</v>
      </c>
      <c r="W4101" s="367">
        <v>131666.6666666668</v>
      </c>
      <c r="X4101" s="384">
        <v>28419.250572688725</v>
      </c>
      <c r="Y4101" s="386">
        <v>355.5000000000004</v>
      </c>
      <c r="Z4101" s="367"/>
      <c r="AA4101" s="367"/>
      <c r="AB4101" s="367"/>
      <c r="AC4101" s="367"/>
      <c r="AD4101" s="367"/>
      <c r="AE4101" s="367"/>
      <c r="AF4101" s="367"/>
      <c r="AG4101" s="367"/>
      <c r="AH4101" s="367"/>
      <c r="AI4101" s="367"/>
      <c r="AJ4101" s="367"/>
      <c r="AK4101" s="367"/>
      <c r="AL4101" s="367"/>
      <c r="AM4101" s="367"/>
      <c r="AN4101" s="367"/>
      <c r="AO4101" s="367"/>
      <c r="AP4101" s="367"/>
      <c r="AQ4101" s="367"/>
      <c r="AR4101" s="367"/>
      <c r="AS4101" s="367"/>
      <c r="AT4101" s="367"/>
    </row>
    <row r="4102" spans="2:46" ht="13.8">
      <c r="B4102" s="26">
        <v>13.33333333333332</v>
      </c>
      <c r="C4102" s="363">
        <v>125.19625348526162</v>
      </c>
      <c r="D4102" s="367">
        <v>359.99999999999966</v>
      </c>
      <c r="E4102" s="367">
        <v>3720.930232558133</v>
      </c>
      <c r="F4102" s="367">
        <v>-14708.780036629838</v>
      </c>
      <c r="G4102" s="367">
        <v>359.99999999999937</v>
      </c>
      <c r="H4102" s="367">
        <v>20000</v>
      </c>
      <c r="I4102" s="384">
        <v>-189509.17757441211</v>
      </c>
      <c r="J4102" s="367">
        <v>360</v>
      </c>
      <c r="K4102" s="367">
        <v>4848.484848484848</v>
      </c>
      <c r="L4102" s="384">
        <v>16997.21714054951</v>
      </c>
      <c r="M4102" s="367">
        <v>360</v>
      </c>
      <c r="N4102" s="367">
        <v>80</v>
      </c>
      <c r="O4102" s="384">
        <v>-77.340334414296535</v>
      </c>
      <c r="P4102" s="367">
        <v>5.22</v>
      </c>
      <c r="Q4102" s="367">
        <v>80</v>
      </c>
      <c r="R4102" s="384">
        <v>293.61777551646065</v>
      </c>
      <c r="S4102" s="367">
        <v>5.0399999999999991</v>
      </c>
      <c r="T4102" s="367">
        <v>2758.6206896551776</v>
      </c>
      <c r="U4102" s="384">
        <v>10562.947918722548</v>
      </c>
      <c r="V4102" s="367">
        <v>360.00000000000068</v>
      </c>
      <c r="W4102" s="367">
        <v>133333.33333333346</v>
      </c>
      <c r="X4102" s="384">
        <v>28771.596512720829</v>
      </c>
      <c r="Y4102" s="386">
        <v>360.00000000000034</v>
      </c>
      <c r="Z4102" s="367"/>
      <c r="AA4102" s="367"/>
      <c r="AB4102" s="367"/>
      <c r="AC4102" s="367"/>
      <c r="AD4102" s="367"/>
      <c r="AE4102" s="367"/>
      <c r="AF4102" s="367"/>
      <c r="AG4102" s="367"/>
      <c r="AH4102" s="367"/>
      <c r="AI4102" s="367"/>
      <c r="AJ4102" s="367"/>
      <c r="AK4102" s="367"/>
      <c r="AL4102" s="367"/>
      <c r="AM4102" s="367"/>
      <c r="AN4102" s="367"/>
      <c r="AO4102" s="367"/>
      <c r="AP4102" s="367"/>
      <c r="AQ4102" s="367"/>
      <c r="AR4102" s="367"/>
      <c r="AS4102" s="367"/>
      <c r="AT4102" s="367"/>
    </row>
    <row r="4103" spans="2:46" ht="13.8">
      <c r="B4103" s="26">
        <v>13.499999999999986</v>
      </c>
      <c r="C4103" s="363">
        <v>126.75996204077585</v>
      </c>
      <c r="D4103" s="367">
        <v>364.49999999999966</v>
      </c>
      <c r="E4103" s="367">
        <v>3767.4418604651096</v>
      </c>
      <c r="F4103" s="367">
        <v>-15152.011683605771</v>
      </c>
      <c r="G4103" s="367">
        <v>364.49999999999937</v>
      </c>
      <c r="H4103" s="367">
        <v>20250</v>
      </c>
      <c r="I4103" s="384">
        <v>-194931.58955226888</v>
      </c>
      <c r="J4103" s="367">
        <v>364.5</v>
      </c>
      <c r="K4103" s="367">
        <v>4909.090909090909</v>
      </c>
      <c r="L4103" s="384">
        <v>17011.145134241484</v>
      </c>
      <c r="M4103" s="367">
        <v>364.5</v>
      </c>
      <c r="N4103" s="367">
        <v>81</v>
      </c>
      <c r="O4103" s="384">
        <v>-81.520877808437191</v>
      </c>
      <c r="P4103" s="367">
        <v>5.2852499999999996</v>
      </c>
      <c r="Q4103" s="367">
        <v>81</v>
      </c>
      <c r="R4103" s="384">
        <v>295.77123057202232</v>
      </c>
      <c r="S4103" s="367">
        <v>5.1029999999999998</v>
      </c>
      <c r="T4103" s="367">
        <v>2793.1034482758673</v>
      </c>
      <c r="U4103" s="384">
        <v>10493.733007033825</v>
      </c>
      <c r="V4103" s="367">
        <v>364.50000000000068</v>
      </c>
      <c r="W4103" s="367">
        <v>135000.00000000012</v>
      </c>
      <c r="X4103" s="384">
        <v>29123.757667528203</v>
      </c>
      <c r="Y4103" s="386">
        <v>364.50000000000034</v>
      </c>
      <c r="Z4103" s="367"/>
      <c r="AA4103" s="367"/>
      <c r="AB4103" s="367"/>
      <c r="AC4103" s="367"/>
      <c r="AD4103" s="367"/>
      <c r="AE4103" s="367"/>
      <c r="AF4103" s="367"/>
      <c r="AG4103" s="367"/>
      <c r="AH4103" s="367"/>
      <c r="AI4103" s="367"/>
      <c r="AJ4103" s="367"/>
      <c r="AK4103" s="367"/>
      <c r="AL4103" s="367"/>
      <c r="AM4103" s="367"/>
      <c r="AN4103" s="367"/>
      <c r="AO4103" s="367"/>
      <c r="AP4103" s="367"/>
      <c r="AQ4103" s="367"/>
      <c r="AR4103" s="367"/>
      <c r="AS4103" s="367"/>
      <c r="AT4103" s="367"/>
    </row>
    <row r="4104" spans="2:46" ht="13.8">
      <c r="B4104" s="26">
        <v>13.666666666666652</v>
      </c>
      <c r="C4104" s="363">
        <v>128.32363986510359</v>
      </c>
      <c r="D4104" s="367">
        <v>368.9999999999996</v>
      </c>
      <c r="E4104" s="367">
        <v>3813.9534883720862</v>
      </c>
      <c r="F4104" s="367">
        <v>-15601.647574940171</v>
      </c>
      <c r="G4104" s="367">
        <v>368.99999999999932</v>
      </c>
      <c r="H4104" s="367">
        <v>20500</v>
      </c>
      <c r="I4104" s="384">
        <v>-200429.39775872254</v>
      </c>
      <c r="J4104" s="367">
        <v>368.99999999999994</v>
      </c>
      <c r="K4104" s="367">
        <v>4969.69696969697</v>
      </c>
      <c r="L4104" s="384">
        <v>17020.170974339264</v>
      </c>
      <c r="M4104" s="367">
        <v>369.00000000000006</v>
      </c>
      <c r="N4104" s="367">
        <v>82</v>
      </c>
      <c r="O4104" s="384">
        <v>-85.780774022675658</v>
      </c>
      <c r="P4104" s="367">
        <v>5.3504999999999994</v>
      </c>
      <c r="Q4104" s="367">
        <v>82</v>
      </c>
      <c r="R4104" s="384">
        <v>297.88723458712968</v>
      </c>
      <c r="S4104" s="367">
        <v>5.1659999999999995</v>
      </c>
      <c r="T4104" s="367">
        <v>2827.5862068965571</v>
      </c>
      <c r="U4104" s="384">
        <v>10419.54891606923</v>
      </c>
      <c r="V4104" s="367">
        <v>369.00000000000068</v>
      </c>
      <c r="W4104" s="367">
        <v>136666.66666666677</v>
      </c>
      <c r="X4104" s="384">
        <v>29475.734037110848</v>
      </c>
      <c r="Y4104" s="386">
        <v>369.00000000000028</v>
      </c>
      <c r="Z4104" s="367"/>
      <c r="AA4104" s="367"/>
      <c r="AB4104" s="367"/>
      <c r="AC4104" s="367"/>
      <c r="AD4104" s="367"/>
      <c r="AE4104" s="367"/>
      <c r="AF4104" s="367"/>
      <c r="AG4104" s="367"/>
      <c r="AH4104" s="367"/>
      <c r="AI4104" s="367"/>
      <c r="AJ4104" s="367"/>
      <c r="AK4104" s="367"/>
      <c r="AL4104" s="367"/>
      <c r="AM4104" s="367"/>
      <c r="AN4104" s="367"/>
      <c r="AO4104" s="367"/>
      <c r="AP4104" s="367"/>
      <c r="AQ4104" s="367"/>
      <c r="AR4104" s="367"/>
      <c r="AS4104" s="367"/>
      <c r="AT4104" s="367"/>
    </row>
    <row r="4105" spans="2:46" ht="13.8">
      <c r="B4105" s="26">
        <v>13.833333333333318</v>
      </c>
      <c r="C4105" s="363">
        <v>129.88728695824489</v>
      </c>
      <c r="D4105" s="367">
        <v>373.4999999999996</v>
      </c>
      <c r="E4105" s="367">
        <v>3860.4651162790628</v>
      </c>
      <c r="F4105" s="367">
        <v>-16057.687710633047</v>
      </c>
      <c r="G4105" s="367">
        <v>373.49999999999932</v>
      </c>
      <c r="H4105" s="367">
        <v>20750</v>
      </c>
      <c r="I4105" s="384">
        <v>-206002.60219377317</v>
      </c>
      <c r="J4105" s="367">
        <v>373.49999999999994</v>
      </c>
      <c r="K4105" s="367">
        <v>5030.3030303030309</v>
      </c>
      <c r="L4105" s="384">
        <v>17024.294660842854</v>
      </c>
      <c r="M4105" s="367">
        <v>373.50000000000006</v>
      </c>
      <c r="N4105" s="367">
        <v>83</v>
      </c>
      <c r="O4105" s="384">
        <v>-90.120023057012034</v>
      </c>
      <c r="P4105" s="367">
        <v>5.4157500000000001</v>
      </c>
      <c r="Q4105" s="367">
        <v>83</v>
      </c>
      <c r="R4105" s="384">
        <v>299.96578756178309</v>
      </c>
      <c r="S4105" s="367">
        <v>5.2290000000000001</v>
      </c>
      <c r="T4105" s="367">
        <v>2862.0689655172469</v>
      </c>
      <c r="U4105" s="384">
        <v>10340.395645828765</v>
      </c>
      <c r="V4105" s="367">
        <v>373.50000000000068</v>
      </c>
      <c r="W4105" s="367">
        <v>138333.33333333343</v>
      </c>
      <c r="X4105" s="384">
        <v>29827.525621468765</v>
      </c>
      <c r="Y4105" s="386">
        <v>373.50000000000028</v>
      </c>
      <c r="Z4105" s="367"/>
      <c r="AA4105" s="367"/>
      <c r="AB4105" s="367"/>
      <c r="AC4105" s="367"/>
      <c r="AD4105" s="367"/>
      <c r="AE4105" s="367"/>
      <c r="AF4105" s="367"/>
      <c r="AG4105" s="367"/>
      <c r="AH4105" s="367"/>
      <c r="AI4105" s="367"/>
      <c r="AJ4105" s="367"/>
      <c r="AK4105" s="367"/>
      <c r="AL4105" s="367"/>
      <c r="AM4105" s="367"/>
      <c r="AN4105" s="367"/>
      <c r="AO4105" s="367"/>
      <c r="AP4105" s="367"/>
      <c r="AQ4105" s="367"/>
      <c r="AR4105" s="367"/>
      <c r="AS4105" s="367"/>
      <c r="AT4105" s="367"/>
    </row>
    <row r="4106" spans="2:46" ht="13.8">
      <c r="B4106" s="26">
        <v>13.999999999999984</v>
      </c>
      <c r="C4106" s="363">
        <v>131.45090332019976</v>
      </c>
      <c r="D4106" s="367">
        <v>377.9999999999996</v>
      </c>
      <c r="E4106" s="367">
        <v>3906.9767441860395</v>
      </c>
      <c r="F4106" s="367">
        <v>-16520.132090684394</v>
      </c>
      <c r="G4106" s="367">
        <v>377.99999999999932</v>
      </c>
      <c r="H4106" s="367">
        <v>21000</v>
      </c>
      <c r="I4106" s="384">
        <v>-211651.20285742087</v>
      </c>
      <c r="J4106" s="367">
        <v>377.99999999999994</v>
      </c>
      <c r="K4106" s="367">
        <v>5090.9090909090919</v>
      </c>
      <c r="L4106" s="384">
        <v>17023.516193752243</v>
      </c>
      <c r="M4106" s="367">
        <v>378.00000000000011</v>
      </c>
      <c r="N4106" s="367">
        <v>84</v>
      </c>
      <c r="O4106" s="384">
        <v>-94.538624911446149</v>
      </c>
      <c r="P4106" s="367">
        <v>5.4809999999999999</v>
      </c>
      <c r="Q4106" s="367">
        <v>84</v>
      </c>
      <c r="R4106" s="384">
        <v>302.00688949598208</v>
      </c>
      <c r="S4106" s="367">
        <v>5.2919999999999998</v>
      </c>
      <c r="T4106" s="367">
        <v>2896.5517241379366</v>
      </c>
      <c r="U4106" s="384">
        <v>10256.27319631243</v>
      </c>
      <c r="V4106" s="367">
        <v>378.00000000000068</v>
      </c>
      <c r="W4106" s="367">
        <v>140000.00000000009</v>
      </c>
      <c r="X4106" s="384">
        <v>30179.132420601938</v>
      </c>
      <c r="Y4106" s="386">
        <v>378.00000000000023</v>
      </c>
      <c r="Z4106" s="367"/>
      <c r="AA4106" s="367"/>
      <c r="AB4106" s="367"/>
      <c r="AC4106" s="367"/>
      <c r="AD4106" s="367"/>
      <c r="AE4106" s="367"/>
      <c r="AF4106" s="367"/>
      <c r="AG4106" s="367"/>
      <c r="AH4106" s="367"/>
      <c r="AI4106" s="367"/>
      <c r="AJ4106" s="367"/>
      <c r="AK4106" s="367"/>
      <c r="AL4106" s="367"/>
      <c r="AM4106" s="367"/>
      <c r="AN4106" s="367"/>
      <c r="AO4106" s="367"/>
      <c r="AP4106" s="367"/>
      <c r="AQ4106" s="367"/>
      <c r="AR4106" s="367"/>
      <c r="AS4106" s="367"/>
      <c r="AT4106" s="367"/>
    </row>
    <row r="4107" spans="2:46" ht="13.8">
      <c r="B4107" s="26">
        <v>14.16666666666665</v>
      </c>
      <c r="C4107" s="363">
        <v>133.01448895096814</v>
      </c>
      <c r="D4107" s="367">
        <v>382.4999999999996</v>
      </c>
      <c r="E4107" s="367">
        <v>3953.4883720930161</v>
      </c>
      <c r="F4107" s="367">
        <v>-16988.980715094211</v>
      </c>
      <c r="G4107" s="367">
        <v>382.49999999999932</v>
      </c>
      <c r="H4107" s="367">
        <v>21250</v>
      </c>
      <c r="I4107" s="384">
        <v>-217375.19974966542</v>
      </c>
      <c r="J4107" s="367">
        <v>382.49999999999994</v>
      </c>
      <c r="K4107" s="367">
        <v>5151.5151515151529</v>
      </c>
      <c r="L4107" s="384">
        <v>17017.835573067445</v>
      </c>
      <c r="M4107" s="367">
        <v>382.50000000000017</v>
      </c>
      <c r="N4107" s="367">
        <v>85</v>
      </c>
      <c r="O4107" s="384">
        <v>-99.036579585978174</v>
      </c>
      <c r="P4107" s="367">
        <v>5.5462500000000006</v>
      </c>
      <c r="Q4107" s="367">
        <v>85</v>
      </c>
      <c r="R4107" s="384">
        <v>304.01054038972705</v>
      </c>
      <c r="S4107" s="367">
        <v>5.3550000000000004</v>
      </c>
      <c r="T4107" s="367">
        <v>2931.0344827586264</v>
      </c>
      <c r="U4107" s="384">
        <v>10167.181567520222</v>
      </c>
      <c r="V4107" s="367">
        <v>382.50000000000074</v>
      </c>
      <c r="W4107" s="367">
        <v>141666.66666666674</v>
      </c>
      <c r="X4107" s="384">
        <v>30530.554434510388</v>
      </c>
      <c r="Y4107" s="386">
        <v>382.50000000000023</v>
      </c>
      <c r="Z4107" s="367"/>
      <c r="AA4107" s="367"/>
      <c r="AB4107" s="367"/>
      <c r="AC4107" s="367"/>
      <c r="AD4107" s="367"/>
      <c r="AE4107" s="367"/>
      <c r="AF4107" s="367"/>
      <c r="AG4107" s="367"/>
      <c r="AH4107" s="367"/>
      <c r="AI4107" s="367"/>
      <c r="AJ4107" s="367"/>
      <c r="AK4107" s="367"/>
      <c r="AL4107" s="367"/>
      <c r="AM4107" s="367"/>
      <c r="AN4107" s="367"/>
      <c r="AO4107" s="367"/>
      <c r="AP4107" s="367"/>
      <c r="AQ4107" s="367"/>
      <c r="AR4107" s="367"/>
      <c r="AS4107" s="367"/>
      <c r="AT4107" s="367"/>
    </row>
    <row r="4108" spans="2:46" ht="13.8">
      <c r="B4108" s="26">
        <v>14.333333333333316</v>
      </c>
      <c r="C4108" s="363">
        <v>134.57804385055005</v>
      </c>
      <c r="D4108" s="367">
        <v>386.99999999999955</v>
      </c>
      <c r="E4108" s="367">
        <v>3999.9999999999927</v>
      </c>
      <c r="F4108" s="367">
        <v>-17464.233583862489</v>
      </c>
      <c r="G4108" s="367">
        <v>386.99999999999926</v>
      </c>
      <c r="H4108" s="367">
        <v>21500</v>
      </c>
      <c r="I4108" s="384">
        <v>-223174.59287050698</v>
      </c>
      <c r="J4108" s="367">
        <v>386.99999999999994</v>
      </c>
      <c r="K4108" s="367">
        <v>5212.1212121212138</v>
      </c>
      <c r="L4108" s="384">
        <v>17007.252798788442</v>
      </c>
      <c r="M4108" s="367">
        <v>387.00000000000017</v>
      </c>
      <c r="N4108" s="367">
        <v>86</v>
      </c>
      <c r="O4108" s="384">
        <v>-103.61388708060797</v>
      </c>
      <c r="P4108" s="367">
        <v>5.6115000000000004</v>
      </c>
      <c r="Q4108" s="367">
        <v>86</v>
      </c>
      <c r="R4108" s="384">
        <v>305.97674024301784</v>
      </c>
      <c r="S4108" s="367">
        <v>5.4180000000000001</v>
      </c>
      <c r="T4108" s="367">
        <v>2965.5172413793161</v>
      </c>
      <c r="U4108" s="384">
        <v>10073.120759452144</v>
      </c>
      <c r="V4108" s="367">
        <v>387.0000000000008</v>
      </c>
      <c r="W4108" s="367">
        <v>143333.3333333334</v>
      </c>
      <c r="X4108" s="384">
        <v>30881.791663194108</v>
      </c>
      <c r="Y4108" s="386">
        <v>387.00000000000017</v>
      </c>
      <c r="Z4108" s="367"/>
      <c r="AA4108" s="367"/>
      <c r="AB4108" s="367"/>
      <c r="AC4108" s="367"/>
      <c r="AD4108" s="367"/>
      <c r="AE4108" s="367"/>
      <c r="AF4108" s="367"/>
      <c r="AG4108" s="367"/>
      <c r="AH4108" s="367"/>
      <c r="AI4108" s="367"/>
      <c r="AJ4108" s="367"/>
      <c r="AK4108" s="367"/>
      <c r="AL4108" s="367"/>
      <c r="AM4108" s="367"/>
      <c r="AN4108" s="367"/>
      <c r="AO4108" s="367"/>
      <c r="AP4108" s="367"/>
      <c r="AQ4108" s="367"/>
      <c r="AR4108" s="367"/>
      <c r="AS4108" s="367"/>
      <c r="AT4108" s="367"/>
    </row>
    <row r="4109" spans="2:46" ht="13.8">
      <c r="B4109" s="26">
        <v>14.499999999999982</v>
      </c>
      <c r="C4109" s="363">
        <v>136.14156801894555</v>
      </c>
      <c r="D4109" s="367">
        <v>391.49999999999955</v>
      </c>
      <c r="E4109" s="367">
        <v>4046.5116279069694</v>
      </c>
      <c r="F4109" s="367">
        <v>-17945.890696989249</v>
      </c>
      <c r="G4109" s="367">
        <v>391.49999999999926</v>
      </c>
      <c r="H4109" s="367">
        <v>21750</v>
      </c>
      <c r="I4109" s="384">
        <v>-229049.38221994555</v>
      </c>
      <c r="J4109" s="367">
        <v>391.5</v>
      </c>
      <c r="K4109" s="367">
        <v>5272.7272727272748</v>
      </c>
      <c r="L4109" s="384">
        <v>16991.767870915253</v>
      </c>
      <c r="M4109" s="367">
        <v>391.50000000000017</v>
      </c>
      <c r="N4109" s="367">
        <v>87</v>
      </c>
      <c r="O4109" s="384">
        <v>-108.27054739533557</v>
      </c>
      <c r="P4109" s="367">
        <v>5.6767500000000002</v>
      </c>
      <c r="Q4109" s="367">
        <v>87</v>
      </c>
      <c r="R4109" s="384">
        <v>307.90548905585439</v>
      </c>
      <c r="S4109" s="367">
        <v>5.4809999999999999</v>
      </c>
      <c r="T4109" s="367">
        <v>3000.0000000000059</v>
      </c>
      <c r="U4109" s="384">
        <v>9974.0907721081967</v>
      </c>
      <c r="V4109" s="367">
        <v>391.5000000000008</v>
      </c>
      <c r="W4109" s="367">
        <v>145000.00000000006</v>
      </c>
      <c r="X4109" s="384">
        <v>31232.844106653094</v>
      </c>
      <c r="Y4109" s="386">
        <v>391.50000000000017</v>
      </c>
      <c r="Z4109" s="367"/>
      <c r="AA4109" s="367"/>
      <c r="AB4109" s="367"/>
      <c r="AC4109" s="367"/>
      <c r="AD4109" s="367"/>
      <c r="AE4109" s="367"/>
      <c r="AF4109" s="367"/>
      <c r="AG4109" s="367"/>
      <c r="AH4109" s="367"/>
      <c r="AI4109" s="367"/>
      <c r="AJ4109" s="367"/>
      <c r="AK4109" s="367"/>
      <c r="AL4109" s="367"/>
      <c r="AM4109" s="367"/>
      <c r="AN4109" s="367"/>
      <c r="AO4109" s="367"/>
      <c r="AP4109" s="367"/>
      <c r="AQ4109" s="367"/>
      <c r="AR4109" s="367"/>
      <c r="AS4109" s="367"/>
      <c r="AT4109" s="367"/>
    </row>
    <row r="4110" spans="2:46" ht="13.8">
      <c r="B4110" s="26">
        <v>14.666666666666648</v>
      </c>
      <c r="C4110" s="363">
        <v>137.70506145615454</v>
      </c>
      <c r="D4110" s="367">
        <v>395.99999999999955</v>
      </c>
      <c r="E4110" s="367">
        <v>4093.023255813946</v>
      </c>
      <c r="F4110" s="367">
        <v>-18433.952054474481</v>
      </c>
      <c r="G4110" s="367">
        <v>395.99999999999932</v>
      </c>
      <c r="H4110" s="367">
        <v>22000</v>
      </c>
      <c r="I4110" s="384">
        <v>-234999.567797981</v>
      </c>
      <c r="J4110" s="367">
        <v>396</v>
      </c>
      <c r="K4110" s="367">
        <v>5333.3333333333358</v>
      </c>
      <c r="L4110" s="384">
        <v>16971.380789447867</v>
      </c>
      <c r="M4110" s="367">
        <v>396.00000000000023</v>
      </c>
      <c r="N4110" s="367">
        <v>88</v>
      </c>
      <c r="O4110" s="384">
        <v>-113.00656053016098</v>
      </c>
      <c r="P4110" s="367">
        <v>5.742</v>
      </c>
      <c r="Q4110" s="367">
        <v>88</v>
      </c>
      <c r="R4110" s="384">
        <v>309.79678682823675</v>
      </c>
      <c r="S4110" s="367">
        <v>5.5440000000000005</v>
      </c>
      <c r="T4110" s="367">
        <v>3034.4827586206957</v>
      </c>
      <c r="U4110" s="384">
        <v>9870.0916054883783</v>
      </c>
      <c r="V4110" s="367">
        <v>396.0000000000008</v>
      </c>
      <c r="W4110" s="367">
        <v>146666.66666666672</v>
      </c>
      <c r="X4110" s="384">
        <v>31583.711764887346</v>
      </c>
      <c r="Y4110" s="386">
        <v>396.00000000000011</v>
      </c>
      <c r="Z4110" s="367"/>
      <c r="AA4110" s="367"/>
      <c r="AB4110" s="367"/>
      <c r="AC4110" s="367"/>
      <c r="AD4110" s="367"/>
      <c r="AE4110" s="367"/>
      <c r="AF4110" s="367"/>
      <c r="AG4110" s="367"/>
      <c r="AH4110" s="367"/>
      <c r="AI4110" s="367"/>
      <c r="AJ4110" s="367"/>
      <c r="AK4110" s="367"/>
      <c r="AL4110" s="367"/>
      <c r="AM4110" s="367"/>
      <c r="AN4110" s="367"/>
      <c r="AO4110" s="367"/>
      <c r="AP4110" s="367"/>
      <c r="AQ4110" s="367"/>
      <c r="AR4110" s="367"/>
      <c r="AS4110" s="367"/>
      <c r="AT4110" s="367"/>
    </row>
    <row r="4111" spans="2:46" ht="13.8">
      <c r="B4111" s="26">
        <v>14.833333333333314</v>
      </c>
      <c r="C4111" s="363">
        <v>139.2685241621771</v>
      </c>
      <c r="D4111" s="367">
        <v>400.49999999999949</v>
      </c>
      <c r="E4111" s="367">
        <v>4139.5348837209231</v>
      </c>
      <c r="F4111" s="367">
        <v>-18928.417656318183</v>
      </c>
      <c r="G4111" s="367">
        <v>400.49999999999932</v>
      </c>
      <c r="H4111" s="367">
        <v>22250</v>
      </c>
      <c r="I4111" s="384">
        <v>-241025.1496046134</v>
      </c>
      <c r="J4111" s="367">
        <v>400.5</v>
      </c>
      <c r="K4111" s="367">
        <v>5393.9393939393967</v>
      </c>
      <c r="L4111" s="384">
        <v>16946.091554386283</v>
      </c>
      <c r="M4111" s="367">
        <v>400.50000000000023</v>
      </c>
      <c r="N4111" s="367">
        <v>89</v>
      </c>
      <c r="O4111" s="384">
        <v>-117.82192648508425</v>
      </c>
      <c r="P4111" s="367">
        <v>5.8072499999999998</v>
      </c>
      <c r="Q4111" s="367">
        <v>89</v>
      </c>
      <c r="R4111" s="384">
        <v>311.65063356016492</v>
      </c>
      <c r="S4111" s="367">
        <v>5.6069999999999993</v>
      </c>
      <c r="T4111" s="367">
        <v>3068.9655172413854</v>
      </c>
      <c r="U4111" s="384">
        <v>9761.1232595926904</v>
      </c>
      <c r="V4111" s="367">
        <v>400.5000000000008</v>
      </c>
      <c r="W4111" s="367">
        <v>148333.33333333337</v>
      </c>
      <c r="X4111" s="384">
        <v>31934.394637896872</v>
      </c>
      <c r="Y4111" s="386">
        <v>400.50000000000011</v>
      </c>
      <c r="Z4111" s="367"/>
      <c r="AA4111" s="367"/>
      <c r="AB4111" s="367"/>
      <c r="AC4111" s="367"/>
      <c r="AD4111" s="367"/>
      <c r="AE4111" s="367"/>
      <c r="AF4111" s="367"/>
      <c r="AG4111" s="367"/>
      <c r="AH4111" s="367"/>
      <c r="AI4111" s="367"/>
      <c r="AJ4111" s="367"/>
      <c r="AK4111" s="367"/>
      <c r="AL4111" s="367"/>
      <c r="AM4111" s="367"/>
      <c r="AN4111" s="367"/>
      <c r="AO4111" s="367"/>
      <c r="AP4111" s="367"/>
      <c r="AQ4111" s="367"/>
      <c r="AR4111" s="367"/>
      <c r="AS4111" s="367"/>
      <c r="AT4111" s="367"/>
    </row>
    <row r="4112" spans="2:46" ht="13.8">
      <c r="B4112" s="26">
        <v>14.99999999999998</v>
      </c>
      <c r="C4112" s="363">
        <v>140.83195613701321</v>
      </c>
      <c r="D4112" s="367">
        <v>404.99999999999949</v>
      </c>
      <c r="E4112" s="367">
        <v>4186.0465116279001</v>
      </c>
      <c r="F4112" s="367">
        <v>-19429.287502520361</v>
      </c>
      <c r="G4112" s="367">
        <v>404.99999999999937</v>
      </c>
      <c r="H4112" s="367">
        <v>22500</v>
      </c>
      <c r="I4112" s="384">
        <v>-247126.12763984277</v>
      </c>
      <c r="J4112" s="367">
        <v>405</v>
      </c>
      <c r="K4112" s="367">
        <v>5454.5454545454577</v>
      </c>
      <c r="L4112" s="384">
        <v>16915.900165730505</v>
      </c>
      <c r="M4112" s="367">
        <v>405.00000000000023</v>
      </c>
      <c r="N4112" s="367">
        <v>90</v>
      </c>
      <c r="O4112" s="384">
        <v>-122.71664526010532</v>
      </c>
      <c r="P4112" s="367">
        <v>5.8724999999999996</v>
      </c>
      <c r="Q4112" s="367">
        <v>90</v>
      </c>
      <c r="R4112" s="384">
        <v>313.46702925163896</v>
      </c>
      <c r="S4112" s="367">
        <v>5.67</v>
      </c>
      <c r="T4112" s="367">
        <v>3103.4482758620752</v>
      </c>
      <c r="U4112" s="384">
        <v>9647.1857344211312</v>
      </c>
      <c r="V4112" s="367">
        <v>405.0000000000008</v>
      </c>
      <c r="W4112" s="367">
        <v>150000.00000000003</v>
      </c>
      <c r="X4112" s="384">
        <v>32284.892725681657</v>
      </c>
      <c r="Y4112" s="386">
        <v>405.00000000000006</v>
      </c>
      <c r="Z4112" s="367"/>
      <c r="AA4112" s="367"/>
      <c r="AB4112" s="367"/>
      <c r="AC4112" s="367"/>
      <c r="AD4112" s="367"/>
      <c r="AE4112" s="367"/>
      <c r="AF4112" s="367"/>
      <c r="AG4112" s="367"/>
      <c r="AH4112" s="367"/>
      <c r="AI4112" s="367"/>
      <c r="AJ4112" s="367"/>
      <c r="AK4112" s="367"/>
      <c r="AL4112" s="367"/>
      <c r="AM4112" s="367"/>
      <c r="AN4112" s="367"/>
      <c r="AO4112" s="367"/>
      <c r="AP4112" s="367"/>
      <c r="AQ4112" s="367"/>
      <c r="AR4112" s="367"/>
      <c r="AS4112" s="367"/>
      <c r="AT4112" s="367"/>
    </row>
    <row r="4113" spans="2:46" ht="13.8">
      <c r="B4113" s="26">
        <v>15.166666666666647</v>
      </c>
      <c r="C4113" s="363">
        <v>142.39535738066286</v>
      </c>
      <c r="D4113" s="367">
        <v>409.49999999999949</v>
      </c>
      <c r="E4113" s="367">
        <v>4232.5581395348772</v>
      </c>
      <c r="F4113" s="367">
        <v>-19936.561593081002</v>
      </c>
      <c r="G4113" s="367">
        <v>409.49999999999937</v>
      </c>
      <c r="H4113" s="367">
        <v>22750</v>
      </c>
      <c r="I4113" s="384">
        <v>-253302.50190366906</v>
      </c>
      <c r="J4113" s="367">
        <v>409.5</v>
      </c>
      <c r="K4113" s="367">
        <v>5515.1515151515187</v>
      </c>
      <c r="L4113" s="384">
        <v>16880.80662348053</v>
      </c>
      <c r="M4113" s="367">
        <v>409.50000000000028</v>
      </c>
      <c r="N4113" s="367">
        <v>91</v>
      </c>
      <c r="O4113" s="384">
        <v>-127.69071685522422</v>
      </c>
      <c r="P4113" s="367">
        <v>5.9377499999999994</v>
      </c>
      <c r="Q4113" s="367">
        <v>91</v>
      </c>
      <c r="R4113" s="384">
        <v>315.24597390265882</v>
      </c>
      <c r="S4113" s="367">
        <v>5.7329999999999997</v>
      </c>
      <c r="T4113" s="367">
        <v>3137.931034482765</v>
      </c>
      <c r="U4113" s="384">
        <v>9528.2790299737026</v>
      </c>
      <c r="V4113" s="367">
        <v>409.5000000000008</v>
      </c>
      <c r="W4113" s="367">
        <v>151666.66666666669</v>
      </c>
      <c r="X4113" s="384">
        <v>32635.206028241722</v>
      </c>
      <c r="Y4113" s="386">
        <v>409.50000000000006</v>
      </c>
      <c r="Z4113" s="367"/>
      <c r="AA4113" s="367"/>
      <c r="AB4113" s="367"/>
      <c r="AC4113" s="367"/>
      <c r="AD4113" s="367"/>
      <c r="AE4113" s="367"/>
      <c r="AF4113" s="367"/>
      <c r="AG4113" s="367"/>
      <c r="AH4113" s="367"/>
      <c r="AI4113" s="367"/>
      <c r="AJ4113" s="367"/>
      <c r="AK4113" s="367"/>
      <c r="AL4113" s="367"/>
      <c r="AM4113" s="367"/>
      <c r="AN4113" s="367"/>
      <c r="AO4113" s="367"/>
      <c r="AP4113" s="367"/>
      <c r="AQ4113" s="367"/>
      <c r="AR4113" s="367"/>
      <c r="AS4113" s="367"/>
      <c r="AT4113" s="367"/>
    </row>
    <row r="4114" spans="2:46" ht="13.8">
      <c r="B4114" s="26">
        <v>15.333333333333313</v>
      </c>
      <c r="C4114" s="363">
        <v>143.958727893126</v>
      </c>
      <c r="D4114" s="367">
        <v>413.99999999999943</v>
      </c>
      <c r="E4114" s="367">
        <v>4279.0697674418543</v>
      </c>
      <c r="F4114" s="367">
        <v>-20450.239928000119</v>
      </c>
      <c r="G4114" s="367">
        <v>413.99999999999943</v>
      </c>
      <c r="H4114" s="367">
        <v>23000</v>
      </c>
      <c r="I4114" s="384">
        <v>-259554.27239609233</v>
      </c>
      <c r="J4114" s="367">
        <v>414</v>
      </c>
      <c r="K4114" s="367">
        <v>5575.7575757575796</v>
      </c>
      <c r="L4114" s="384">
        <v>16840.810927636365</v>
      </c>
      <c r="M4114" s="367">
        <v>414.00000000000028</v>
      </c>
      <c r="N4114" s="367">
        <v>92</v>
      </c>
      <c r="O4114" s="384">
        <v>-132.74414127044105</v>
      </c>
      <c r="P4114" s="367">
        <v>6.0030000000000001</v>
      </c>
      <c r="Q4114" s="367">
        <v>92</v>
      </c>
      <c r="R4114" s="384">
        <v>316.98746751322454</v>
      </c>
      <c r="S4114" s="367">
        <v>5.7960000000000003</v>
      </c>
      <c r="T4114" s="367">
        <v>3172.4137931034547</v>
      </c>
      <c r="U4114" s="384">
        <v>9404.4031462504008</v>
      </c>
      <c r="V4114" s="367">
        <v>414.00000000000085</v>
      </c>
      <c r="W4114" s="367">
        <v>153333.33333333334</v>
      </c>
      <c r="X4114" s="384">
        <v>32985.334545577047</v>
      </c>
      <c r="Y4114" s="386">
        <v>414</v>
      </c>
      <c r="Z4114" s="367"/>
      <c r="AA4114" s="367"/>
      <c r="AB4114" s="367"/>
      <c r="AC4114" s="367"/>
      <c r="AD4114" s="367"/>
      <c r="AE4114" s="367"/>
      <c r="AF4114" s="367"/>
      <c r="AG4114" s="367"/>
      <c r="AH4114" s="367"/>
      <c r="AI4114" s="367"/>
      <c r="AJ4114" s="367"/>
      <c r="AK4114" s="367"/>
      <c r="AL4114" s="367"/>
      <c r="AM4114" s="367"/>
      <c r="AN4114" s="367"/>
      <c r="AO4114" s="367"/>
      <c r="AP4114" s="367"/>
      <c r="AQ4114" s="367"/>
      <c r="AR4114" s="367"/>
      <c r="AS4114" s="367"/>
      <c r="AT4114" s="367"/>
    </row>
    <row r="4115" spans="2:46" ht="13.8">
      <c r="B4115" s="26">
        <v>15.499999999999979</v>
      </c>
      <c r="C4115" s="363">
        <v>145.52206767440273</v>
      </c>
      <c r="D4115" s="367">
        <v>418.49999999999943</v>
      </c>
      <c r="E4115" s="367">
        <v>4325.5813953488314</v>
      </c>
      <c r="F4115" s="367">
        <v>-20970.322507277702</v>
      </c>
      <c r="G4115" s="367">
        <v>418.49999999999943</v>
      </c>
      <c r="H4115" s="367">
        <v>23250</v>
      </c>
      <c r="I4115" s="384">
        <v>-265881.43911711255</v>
      </c>
      <c r="J4115" s="367">
        <v>418.5</v>
      </c>
      <c r="K4115" s="367">
        <v>5636.3636363636406</v>
      </c>
      <c r="L4115" s="384">
        <v>16795.913078198002</v>
      </c>
      <c r="M4115" s="367">
        <v>418.5000000000004</v>
      </c>
      <c r="N4115" s="367">
        <v>93</v>
      </c>
      <c r="O4115" s="384">
        <v>-137.8769185057557</v>
      </c>
      <c r="P4115" s="367">
        <v>6.0682500000000008</v>
      </c>
      <c r="Q4115" s="367">
        <v>93</v>
      </c>
      <c r="R4115" s="384">
        <v>318.69151008333603</v>
      </c>
      <c r="S4115" s="367">
        <v>5.859</v>
      </c>
      <c r="T4115" s="367">
        <v>3206.8965517241445</v>
      </c>
      <c r="U4115" s="384">
        <v>9275.5580832512314</v>
      </c>
      <c r="V4115" s="367">
        <v>418.50000000000085</v>
      </c>
      <c r="W4115" s="367">
        <v>155000</v>
      </c>
      <c r="X4115" s="384">
        <v>33335.278277687641</v>
      </c>
      <c r="Y4115" s="386">
        <v>418.5</v>
      </c>
      <c r="Z4115" s="367"/>
      <c r="AA4115" s="367"/>
      <c r="AB4115" s="367"/>
      <c r="AC4115" s="367"/>
      <c r="AD4115" s="367"/>
      <c r="AE4115" s="367"/>
      <c r="AF4115" s="367"/>
      <c r="AG4115" s="367"/>
      <c r="AH4115" s="367"/>
      <c r="AI4115" s="367"/>
      <c r="AJ4115" s="367"/>
      <c r="AK4115" s="367"/>
      <c r="AL4115" s="367"/>
      <c r="AM4115" s="367"/>
      <c r="AN4115" s="367"/>
      <c r="AO4115" s="367"/>
      <c r="AP4115" s="367"/>
      <c r="AQ4115" s="367"/>
      <c r="AR4115" s="367"/>
      <c r="AS4115" s="367"/>
      <c r="AT4115" s="367"/>
    </row>
    <row r="4116" spans="2:46" ht="13.8">
      <c r="B4116" s="26">
        <v>15.666666666666645</v>
      </c>
      <c r="C4116" s="363">
        <v>147.08537672449302</v>
      </c>
      <c r="D4116" s="367">
        <v>422.99999999999943</v>
      </c>
      <c r="E4116" s="367">
        <v>4372.0930232558085</v>
      </c>
      <c r="F4116" s="367">
        <v>-21496.809330913758</v>
      </c>
      <c r="G4116" s="367">
        <v>422.99999999999949</v>
      </c>
      <c r="H4116" s="367">
        <v>23500</v>
      </c>
      <c r="I4116" s="384">
        <v>-272284.00206672976</v>
      </c>
      <c r="J4116" s="367">
        <v>423</v>
      </c>
      <c r="K4116" s="367">
        <v>5696.9696969697015</v>
      </c>
      <c r="L4116" s="384">
        <v>16746.113075165445</v>
      </c>
      <c r="M4116" s="367">
        <v>423.0000000000004</v>
      </c>
      <c r="N4116" s="367">
        <v>94</v>
      </c>
      <c r="O4116" s="384">
        <v>-143.08904856116806</v>
      </c>
      <c r="P4116" s="367">
        <v>6.1335000000000006</v>
      </c>
      <c r="Q4116" s="367">
        <v>94</v>
      </c>
      <c r="R4116" s="384">
        <v>320.35810161299327</v>
      </c>
      <c r="S4116" s="367">
        <v>5.9219999999999997</v>
      </c>
      <c r="T4116" s="367">
        <v>3241.3793103448343</v>
      </c>
      <c r="U4116" s="384">
        <v>9141.7438409761908</v>
      </c>
      <c r="V4116" s="367">
        <v>423.00000000000085</v>
      </c>
      <c r="W4116" s="367">
        <v>156666.66666666666</v>
      </c>
      <c r="X4116" s="384">
        <v>33685.037224573505</v>
      </c>
      <c r="Y4116" s="386">
        <v>422.99999999999994</v>
      </c>
      <c r="Z4116" s="367"/>
      <c r="AA4116" s="367"/>
      <c r="AB4116" s="367"/>
      <c r="AC4116" s="367"/>
      <c r="AD4116" s="367"/>
      <c r="AE4116" s="367"/>
      <c r="AF4116" s="367"/>
      <c r="AG4116" s="367"/>
      <c r="AH4116" s="367"/>
      <c r="AI4116" s="367"/>
      <c r="AJ4116" s="367"/>
      <c r="AK4116" s="367"/>
      <c r="AL4116" s="367"/>
      <c r="AM4116" s="367"/>
      <c r="AN4116" s="367"/>
      <c r="AO4116" s="367"/>
      <c r="AP4116" s="367"/>
      <c r="AQ4116" s="367"/>
      <c r="AR4116" s="367"/>
      <c r="AS4116" s="367"/>
      <c r="AT4116" s="367"/>
    </row>
    <row r="4117" spans="2:46" ht="13.8">
      <c r="B4117" s="26">
        <v>15.833333333333311</v>
      </c>
      <c r="C4117" s="363">
        <v>148.64865504339681</v>
      </c>
      <c r="D4117" s="367">
        <v>427.49999999999937</v>
      </c>
      <c r="E4117" s="367">
        <v>4418.6046511627856</v>
      </c>
      <c r="F4117" s="367">
        <v>-22029.700398908288</v>
      </c>
      <c r="G4117" s="367">
        <v>427.49999999999949</v>
      </c>
      <c r="H4117" s="367">
        <v>23750</v>
      </c>
      <c r="I4117" s="384">
        <v>-278761.96124494384</v>
      </c>
      <c r="J4117" s="367">
        <v>427.5</v>
      </c>
      <c r="K4117" s="367">
        <v>5757.5757575757625</v>
      </c>
      <c r="L4117" s="384">
        <v>16691.410918538695</v>
      </c>
      <c r="M4117" s="367">
        <v>427.5000000000004</v>
      </c>
      <c r="N4117" s="367">
        <v>95</v>
      </c>
      <c r="O4117" s="384">
        <v>-148.3805314366783</v>
      </c>
      <c r="P4117" s="367">
        <v>6.1987500000000004</v>
      </c>
      <c r="Q4117" s="367">
        <v>95</v>
      </c>
      <c r="R4117" s="384">
        <v>321.98724210219655</v>
      </c>
      <c r="S4117" s="367">
        <v>5.9850000000000003</v>
      </c>
      <c r="T4117" s="367">
        <v>3275.862068965524</v>
      </c>
      <c r="U4117" s="384">
        <v>9002.960419425277</v>
      </c>
      <c r="V4117" s="367">
        <v>427.50000000000085</v>
      </c>
      <c r="W4117" s="367">
        <v>158333.33333333331</v>
      </c>
      <c r="X4117" s="384">
        <v>34034.611386234639</v>
      </c>
      <c r="Y4117" s="386">
        <v>427.49999999999994</v>
      </c>
      <c r="Z4117" s="367"/>
      <c r="AA4117" s="367"/>
      <c r="AB4117" s="367"/>
      <c r="AC4117" s="367"/>
      <c r="AD4117" s="367"/>
      <c r="AE4117" s="367"/>
      <c r="AF4117" s="367"/>
      <c r="AG4117" s="367"/>
      <c r="AH4117" s="367"/>
      <c r="AI4117" s="367"/>
      <c r="AJ4117" s="367"/>
      <c r="AK4117" s="367"/>
      <c r="AL4117" s="367"/>
      <c r="AM4117" s="367"/>
      <c r="AN4117" s="367"/>
      <c r="AO4117" s="367"/>
      <c r="AP4117" s="367"/>
      <c r="AQ4117" s="367"/>
      <c r="AR4117" s="367"/>
      <c r="AS4117" s="367"/>
      <c r="AT4117" s="367"/>
    </row>
    <row r="4118" spans="2:46" ht="13.8">
      <c r="B4118" s="26">
        <v>15.999999999999977</v>
      </c>
      <c r="C4118" s="363">
        <v>150.21190263111419</v>
      </c>
      <c r="D4118" s="367">
        <v>431.99999999999937</v>
      </c>
      <c r="E4118" s="367">
        <v>4465.1162790697626</v>
      </c>
      <c r="F4118" s="367">
        <v>-22568.995711261283</v>
      </c>
      <c r="G4118" s="367">
        <v>431.99999999999955</v>
      </c>
      <c r="H4118" s="367">
        <v>24000</v>
      </c>
      <c r="I4118" s="384">
        <v>-285315.3166517549</v>
      </c>
      <c r="J4118" s="367">
        <v>432</v>
      </c>
      <c r="K4118" s="367">
        <v>5818.1818181818235</v>
      </c>
      <c r="L4118" s="384">
        <v>16631.806608317744</v>
      </c>
      <c r="M4118" s="367">
        <v>432.00000000000045</v>
      </c>
      <c r="N4118" s="367">
        <v>96</v>
      </c>
      <c r="O4118" s="384">
        <v>-153.7513671322863</v>
      </c>
      <c r="P4118" s="367">
        <v>6.2640000000000002</v>
      </c>
      <c r="Q4118" s="367">
        <v>96</v>
      </c>
      <c r="R4118" s="384">
        <v>323.57893155094553</v>
      </c>
      <c r="S4118" s="367">
        <v>6.048</v>
      </c>
      <c r="T4118" s="367">
        <v>3310.3448275862138</v>
      </c>
      <c r="U4118" s="384">
        <v>8859.2078185984956</v>
      </c>
      <c r="V4118" s="367">
        <v>432.00000000000091</v>
      </c>
      <c r="W4118" s="367">
        <v>159999.99999999997</v>
      </c>
      <c r="X4118" s="384">
        <v>34384.000762671036</v>
      </c>
      <c r="Y4118" s="386">
        <v>431.99999999999989</v>
      </c>
      <c r="Z4118" s="367"/>
      <c r="AA4118" s="367"/>
      <c r="AB4118" s="367"/>
      <c r="AC4118" s="367"/>
      <c r="AD4118" s="367"/>
      <c r="AE4118" s="367"/>
      <c r="AF4118" s="367"/>
      <c r="AG4118" s="367"/>
      <c r="AH4118" s="367"/>
      <c r="AI4118" s="367"/>
      <c r="AJ4118" s="367"/>
      <c r="AK4118" s="367"/>
      <c r="AL4118" s="367"/>
      <c r="AM4118" s="367"/>
      <c r="AN4118" s="367"/>
      <c r="AO4118" s="367"/>
      <c r="AP4118" s="367"/>
      <c r="AQ4118" s="367"/>
      <c r="AR4118" s="367"/>
      <c r="AS4118" s="367"/>
      <c r="AT4118" s="367"/>
    </row>
    <row r="4119" spans="2:46" ht="13.8">
      <c r="B4119" s="26">
        <v>16.166666666666643</v>
      </c>
      <c r="C4119" s="363">
        <v>151.77511948764507</v>
      </c>
      <c r="D4119" s="367">
        <v>436.49999999999937</v>
      </c>
      <c r="E4119" s="367">
        <v>4511.6279069767397</v>
      </c>
      <c r="F4119" s="367">
        <v>-23114.695267972758</v>
      </c>
      <c r="G4119" s="367">
        <v>436.4999999999996</v>
      </c>
      <c r="H4119" s="367">
        <v>24250</v>
      </c>
      <c r="I4119" s="384">
        <v>-291944.06828716287</v>
      </c>
      <c r="J4119" s="367">
        <v>436.49999999999994</v>
      </c>
      <c r="K4119" s="367">
        <v>5878.7878787878844</v>
      </c>
      <c r="L4119" s="384">
        <v>16567.300144502602</v>
      </c>
      <c r="M4119" s="367">
        <v>436.50000000000045</v>
      </c>
      <c r="N4119" s="367">
        <v>97</v>
      </c>
      <c r="O4119" s="384">
        <v>-159.20155564799219</v>
      </c>
      <c r="P4119" s="367">
        <v>6.32925</v>
      </c>
      <c r="Q4119" s="367">
        <v>97</v>
      </c>
      <c r="R4119" s="384">
        <v>325.13316995924032</v>
      </c>
      <c r="S4119" s="367">
        <v>6.1110000000000007</v>
      </c>
      <c r="T4119" s="367">
        <v>3344.8275862069036</v>
      </c>
      <c r="U4119" s="384">
        <v>8710.4860384958429</v>
      </c>
      <c r="V4119" s="367">
        <v>436.50000000000091</v>
      </c>
      <c r="W4119" s="367">
        <v>161666.66666666663</v>
      </c>
      <c r="X4119" s="384">
        <v>34733.205353882709</v>
      </c>
      <c r="Y4119" s="386">
        <v>436.49999999999989</v>
      </c>
      <c r="Z4119" s="367"/>
      <c r="AA4119" s="367"/>
      <c r="AB4119" s="367"/>
      <c r="AC4119" s="367"/>
      <c r="AD4119" s="367"/>
      <c r="AE4119" s="367"/>
      <c r="AF4119" s="367"/>
      <c r="AG4119" s="367"/>
      <c r="AH4119" s="367"/>
      <c r="AI4119" s="367"/>
      <c r="AJ4119" s="367"/>
      <c r="AK4119" s="367"/>
      <c r="AL4119" s="367"/>
      <c r="AM4119" s="367"/>
      <c r="AN4119" s="367"/>
      <c r="AO4119" s="367"/>
      <c r="AP4119" s="367"/>
      <c r="AQ4119" s="367"/>
      <c r="AR4119" s="367"/>
      <c r="AS4119" s="367"/>
      <c r="AT4119" s="367"/>
    </row>
    <row r="4120" spans="2:46" ht="13.8">
      <c r="B4120" s="26">
        <v>16.333333333333311</v>
      </c>
      <c r="C4120" s="363">
        <v>153.3383056129895</v>
      </c>
      <c r="D4120" s="367">
        <v>440.99999999999937</v>
      </c>
      <c r="E4120" s="367">
        <v>4558.1395348837168</v>
      </c>
      <c r="F4120" s="367">
        <v>-23666.7990690427</v>
      </c>
      <c r="G4120" s="367">
        <v>440.99999999999966</v>
      </c>
      <c r="H4120" s="367">
        <v>24500</v>
      </c>
      <c r="I4120" s="384">
        <v>-298648.21615116787</v>
      </c>
      <c r="J4120" s="367">
        <v>440.99999999999994</v>
      </c>
      <c r="K4120" s="367">
        <v>5939.3939393939454</v>
      </c>
      <c r="L4120" s="384">
        <v>16497.891527093263</v>
      </c>
      <c r="M4120" s="367">
        <v>441.00000000000045</v>
      </c>
      <c r="N4120" s="367">
        <v>98</v>
      </c>
      <c r="O4120" s="384">
        <v>-164.73109698379588</v>
      </c>
      <c r="P4120" s="367">
        <v>6.3944999999999999</v>
      </c>
      <c r="Q4120" s="367">
        <v>98</v>
      </c>
      <c r="R4120" s="384">
        <v>326.64995732708087</v>
      </c>
      <c r="S4120" s="367">
        <v>6.1739999999999995</v>
      </c>
      <c r="T4120" s="367">
        <v>3379.3103448275933</v>
      </c>
      <c r="U4120" s="384">
        <v>8556.7950791173171</v>
      </c>
      <c r="V4120" s="367">
        <v>441.00000000000097</v>
      </c>
      <c r="W4120" s="367">
        <v>163333.33333333328</v>
      </c>
      <c r="X4120" s="384">
        <v>35082.225159869646</v>
      </c>
      <c r="Y4120" s="386">
        <v>440.99999999999983</v>
      </c>
      <c r="Z4120" s="367"/>
      <c r="AA4120" s="367"/>
      <c r="AB4120" s="367"/>
      <c r="AC4120" s="367"/>
      <c r="AD4120" s="367"/>
      <c r="AE4120" s="367"/>
      <c r="AF4120" s="367"/>
      <c r="AG4120" s="367"/>
      <c r="AH4120" s="367"/>
      <c r="AI4120" s="367"/>
      <c r="AJ4120" s="367"/>
      <c r="AK4120" s="367"/>
      <c r="AL4120" s="367"/>
      <c r="AM4120" s="367"/>
      <c r="AN4120" s="367"/>
      <c r="AO4120" s="367"/>
      <c r="AP4120" s="367"/>
      <c r="AQ4120" s="367"/>
      <c r="AR4120" s="367"/>
      <c r="AS4120" s="367"/>
      <c r="AT4120" s="367"/>
    </row>
    <row r="4121" spans="2:46" ht="13.8">
      <c r="B4121" s="26">
        <v>16.499999999999979</v>
      </c>
      <c r="C4121" s="363">
        <v>154.9014610071475</v>
      </c>
      <c r="D4121" s="367">
        <v>445.49999999999943</v>
      </c>
      <c r="E4121" s="367">
        <v>4604.6511627906939</v>
      </c>
      <c r="F4121" s="367">
        <v>-24225.307114471107</v>
      </c>
      <c r="G4121" s="367">
        <v>445.49999999999966</v>
      </c>
      <c r="H4121" s="367">
        <v>24750</v>
      </c>
      <c r="I4121" s="384">
        <v>-305427.76024376985</v>
      </c>
      <c r="J4121" s="367">
        <v>445.49999999999994</v>
      </c>
      <c r="K4121" s="367">
        <v>6000.0000000000064</v>
      </c>
      <c r="L4121" s="384">
        <v>16423.580756089734</v>
      </c>
      <c r="M4121" s="367">
        <v>445.50000000000051</v>
      </c>
      <c r="N4121" s="367">
        <v>99</v>
      </c>
      <c r="O4121" s="384">
        <v>-170.33999113969736</v>
      </c>
      <c r="P4121" s="367">
        <v>6.4597499999999997</v>
      </c>
      <c r="Q4121" s="367">
        <v>99</v>
      </c>
      <c r="R4121" s="384">
        <v>328.12929365446735</v>
      </c>
      <c r="S4121" s="367">
        <v>6.2370000000000001</v>
      </c>
      <c r="T4121" s="367">
        <v>3413.7931034482831</v>
      </c>
      <c r="U4121" s="384">
        <v>8398.1349404629254</v>
      </c>
      <c r="V4121" s="367">
        <v>445.50000000000097</v>
      </c>
      <c r="W4121" s="367">
        <v>164999.99999999994</v>
      </c>
      <c r="X4121" s="384">
        <v>35431.060180631852</v>
      </c>
      <c r="Y4121" s="386">
        <v>445.49999999999983</v>
      </c>
      <c r="Z4121" s="367"/>
      <c r="AA4121" s="367"/>
      <c r="AB4121" s="367"/>
      <c r="AC4121" s="367"/>
      <c r="AD4121" s="367"/>
      <c r="AE4121" s="367"/>
      <c r="AF4121" s="367"/>
      <c r="AG4121" s="367"/>
      <c r="AH4121" s="367"/>
      <c r="AI4121" s="367"/>
      <c r="AJ4121" s="367"/>
      <c r="AK4121" s="367"/>
      <c r="AL4121" s="367"/>
      <c r="AM4121" s="367"/>
      <c r="AN4121" s="367"/>
      <c r="AO4121" s="367"/>
      <c r="AP4121" s="367"/>
      <c r="AQ4121" s="367"/>
      <c r="AR4121" s="367"/>
      <c r="AS4121" s="367"/>
      <c r="AT4121" s="367"/>
    </row>
    <row r="4122" spans="2:46" ht="13.8">
      <c r="B4122" s="26">
        <v>16.666666666666647</v>
      </c>
      <c r="C4122" s="363">
        <v>156.46458567011905</v>
      </c>
      <c r="D4122" s="367">
        <v>449.99999999999949</v>
      </c>
      <c r="E4122" s="367">
        <v>4651.162790697671</v>
      </c>
      <c r="F4122" s="367">
        <v>-24790.21940425799</v>
      </c>
      <c r="G4122" s="367">
        <v>449.99999999999972</v>
      </c>
      <c r="H4122" s="367">
        <v>25000</v>
      </c>
      <c r="I4122" s="384">
        <v>-312282.70056496875</v>
      </c>
      <c r="J4122" s="367">
        <v>449.99999999999994</v>
      </c>
      <c r="K4122" s="367">
        <v>6060.6060606060673</v>
      </c>
      <c r="L4122" s="384">
        <v>16344.367831492009</v>
      </c>
      <c r="M4122" s="367">
        <v>450.00000000000051</v>
      </c>
      <c r="N4122" s="367">
        <v>100</v>
      </c>
      <c r="O4122" s="384">
        <v>-176.02823811569672</v>
      </c>
      <c r="P4122" s="367">
        <v>6.5249999999999995</v>
      </c>
      <c r="Q4122" s="367">
        <v>100</v>
      </c>
      <c r="R4122" s="384">
        <v>329.57117894139964</v>
      </c>
      <c r="S4122" s="367">
        <v>6.3</v>
      </c>
      <c r="T4122" s="367">
        <v>3448.2758620689729</v>
      </c>
      <c r="U4122" s="384">
        <v>8234.5056225326607</v>
      </c>
      <c r="V4122" s="367">
        <v>450.00000000000097</v>
      </c>
      <c r="W4122" s="367">
        <v>166666.6666666666</v>
      </c>
      <c r="X4122" s="384">
        <v>35779.710416169328</v>
      </c>
      <c r="Y4122" s="386">
        <v>449.99999999999977</v>
      </c>
      <c r="Z4122" s="367"/>
      <c r="AA4122" s="367"/>
      <c r="AB4122" s="367"/>
      <c r="AC4122" s="367"/>
      <c r="AD4122" s="367"/>
      <c r="AE4122" s="367"/>
      <c r="AF4122" s="367"/>
      <c r="AG4122" s="367"/>
      <c r="AH4122" s="367"/>
      <c r="AI4122" s="367"/>
      <c r="AJ4122" s="367"/>
      <c r="AK4122" s="367"/>
      <c r="AL4122" s="367"/>
      <c r="AM4122" s="367"/>
      <c r="AN4122" s="367"/>
      <c r="AO4122" s="367"/>
      <c r="AP4122" s="367"/>
      <c r="AQ4122" s="367"/>
      <c r="AR4122" s="367"/>
      <c r="AS4122" s="367"/>
      <c r="AT4122" s="367"/>
    </row>
    <row r="4123" spans="2:46" ht="13.8">
      <c r="B4123" s="26">
        <v>16.833333333333314</v>
      </c>
      <c r="C4123" s="363">
        <v>158.02767960190414</v>
      </c>
      <c r="D4123" s="367">
        <v>454.49999999999949</v>
      </c>
      <c r="E4123" s="367">
        <v>4697.6744186046481</v>
      </c>
      <c r="F4123" s="367">
        <v>-25361.53593840334</v>
      </c>
      <c r="G4123" s="367">
        <v>454.49999999999972</v>
      </c>
      <c r="H4123" s="367">
        <v>25250</v>
      </c>
      <c r="I4123" s="384">
        <v>-319213.03711476451</v>
      </c>
      <c r="J4123" s="367">
        <v>454.49999999999994</v>
      </c>
      <c r="K4123" s="367">
        <v>6121.2121212121283</v>
      </c>
      <c r="L4123" s="384">
        <v>16260.252753300085</v>
      </c>
      <c r="M4123" s="367">
        <v>454.50000000000057</v>
      </c>
      <c r="N4123" s="367">
        <v>101</v>
      </c>
      <c r="O4123" s="384">
        <v>-181.79583791179397</v>
      </c>
      <c r="P4123" s="367">
        <v>6.5902500000000002</v>
      </c>
      <c r="Q4123" s="367">
        <v>101</v>
      </c>
      <c r="R4123" s="384">
        <v>330.97561318787768</v>
      </c>
      <c r="S4123" s="367">
        <v>6.3629999999999995</v>
      </c>
      <c r="T4123" s="367">
        <v>3482.7586206896626</v>
      </c>
      <c r="U4123" s="384">
        <v>8065.9071253265256</v>
      </c>
      <c r="V4123" s="367">
        <v>454.50000000000097</v>
      </c>
      <c r="W4123" s="367">
        <v>168333.33333333326</v>
      </c>
      <c r="X4123" s="384">
        <v>36128.175866482066</v>
      </c>
      <c r="Y4123" s="386">
        <v>454.49999999999977</v>
      </c>
      <c r="Z4123" s="367"/>
      <c r="AA4123" s="367"/>
      <c r="AB4123" s="367"/>
      <c r="AC4123" s="367"/>
      <c r="AD4123" s="367"/>
      <c r="AE4123" s="367"/>
      <c r="AF4123" s="367"/>
      <c r="AG4123" s="367"/>
      <c r="AH4123" s="367"/>
      <c r="AI4123" s="367"/>
      <c r="AJ4123" s="367"/>
      <c r="AK4123" s="367"/>
      <c r="AL4123" s="367"/>
      <c r="AM4123" s="367"/>
      <c r="AN4123" s="367"/>
      <c r="AO4123" s="367"/>
      <c r="AP4123" s="367"/>
      <c r="AQ4123" s="367"/>
      <c r="AR4123" s="367"/>
      <c r="AS4123" s="367"/>
      <c r="AT4123" s="367"/>
    </row>
    <row r="4124" spans="2:46" ht="13.8">
      <c r="B4124" s="26">
        <v>16.999999999999982</v>
      </c>
      <c r="C4124" s="363">
        <v>159.59074280250275</v>
      </c>
      <c r="D4124" s="367">
        <v>458.99999999999955</v>
      </c>
      <c r="E4124" s="367">
        <v>4744.1860465116251</v>
      </c>
      <c r="F4124" s="367">
        <v>-25939.256716907155</v>
      </c>
      <c r="G4124" s="367">
        <v>458.99999999999972</v>
      </c>
      <c r="H4124" s="367">
        <v>25500</v>
      </c>
      <c r="I4124" s="384">
        <v>-326218.76989315735</v>
      </c>
      <c r="J4124" s="367">
        <v>458.99999999999994</v>
      </c>
      <c r="K4124" s="367">
        <v>6181.8181818181893</v>
      </c>
      <c r="L4124" s="384">
        <v>16171.235521513971</v>
      </c>
      <c r="M4124" s="367">
        <v>459.00000000000057</v>
      </c>
      <c r="N4124" s="367">
        <v>102</v>
      </c>
      <c r="O4124" s="384">
        <v>-187.64279052798895</v>
      </c>
      <c r="P4124" s="367">
        <v>6.6555</v>
      </c>
      <c r="Q4124" s="367">
        <v>102</v>
      </c>
      <c r="R4124" s="384">
        <v>332.34259639390166</v>
      </c>
      <c r="S4124" s="367">
        <v>6.4260000000000002</v>
      </c>
      <c r="T4124" s="367">
        <v>3517.2413793103524</v>
      </c>
      <c r="U4124" s="384">
        <v>7892.339448844521</v>
      </c>
      <c r="V4124" s="367">
        <v>459.00000000000097</v>
      </c>
      <c r="W4124" s="367">
        <v>169999.99999999991</v>
      </c>
      <c r="X4124" s="384">
        <v>36476.456531570082</v>
      </c>
      <c r="Y4124" s="386">
        <v>458.99999999999972</v>
      </c>
      <c r="Z4124" s="367"/>
      <c r="AA4124" s="367"/>
      <c r="AB4124" s="367"/>
      <c r="AC4124" s="367"/>
      <c r="AD4124" s="367"/>
      <c r="AE4124" s="367"/>
      <c r="AF4124" s="367"/>
      <c r="AG4124" s="367"/>
      <c r="AH4124" s="367"/>
      <c r="AI4124" s="367"/>
      <c r="AJ4124" s="367"/>
      <c r="AK4124" s="367"/>
      <c r="AL4124" s="367"/>
      <c r="AM4124" s="367"/>
      <c r="AN4124" s="367"/>
      <c r="AO4124" s="367"/>
      <c r="AP4124" s="367"/>
      <c r="AQ4124" s="367"/>
      <c r="AR4124" s="367"/>
      <c r="AS4124" s="367"/>
      <c r="AT4124" s="367"/>
    </row>
    <row r="4125" spans="2:46" ht="13.8">
      <c r="B4125" s="26">
        <v>17.16666666666665</v>
      </c>
      <c r="C4125" s="363">
        <v>161.1537752719149</v>
      </c>
      <c r="D4125" s="367">
        <v>463.49999999999955</v>
      </c>
      <c r="E4125" s="367">
        <v>4790.6976744186022</v>
      </c>
      <c r="F4125" s="367">
        <v>-26523.381739769455</v>
      </c>
      <c r="G4125" s="367">
        <v>463.49999999999977</v>
      </c>
      <c r="H4125" s="367">
        <v>25750</v>
      </c>
      <c r="I4125" s="384">
        <v>-333299.89890014718</v>
      </c>
      <c r="J4125" s="367">
        <v>463.5</v>
      </c>
      <c r="K4125" s="367">
        <v>6242.4242424242502</v>
      </c>
      <c r="L4125" s="384">
        <v>16077.316136133657</v>
      </c>
      <c r="M4125" s="367">
        <v>463.50000000000063</v>
      </c>
      <c r="N4125" s="367">
        <v>103</v>
      </c>
      <c r="O4125" s="384">
        <v>-193.56909596428179</v>
      </c>
      <c r="P4125" s="367">
        <v>6.7207499999999998</v>
      </c>
      <c r="Q4125" s="367">
        <v>103</v>
      </c>
      <c r="R4125" s="384">
        <v>333.67212855947133</v>
      </c>
      <c r="S4125" s="367">
        <v>6.4889999999999999</v>
      </c>
      <c r="T4125" s="367">
        <v>3551.7241379310422</v>
      </c>
      <c r="U4125" s="384">
        <v>7713.8025930866461</v>
      </c>
      <c r="V4125" s="367">
        <v>463.50000000000097</v>
      </c>
      <c r="W4125" s="367">
        <v>171666.66666666657</v>
      </c>
      <c r="X4125" s="384">
        <v>36824.552411433353</v>
      </c>
      <c r="Y4125" s="386">
        <v>463.49999999999972</v>
      </c>
      <c r="Z4125" s="367"/>
      <c r="AA4125" s="367"/>
      <c r="AB4125" s="367"/>
      <c r="AC4125" s="367"/>
      <c r="AD4125" s="367"/>
      <c r="AE4125" s="367"/>
      <c r="AF4125" s="367"/>
      <c r="AG4125" s="367"/>
      <c r="AH4125" s="367"/>
      <c r="AI4125" s="367"/>
      <c r="AJ4125" s="367"/>
      <c r="AK4125" s="367"/>
      <c r="AL4125" s="367"/>
      <c r="AM4125" s="367"/>
      <c r="AN4125" s="367"/>
      <c r="AO4125" s="367"/>
      <c r="AP4125" s="367"/>
      <c r="AQ4125" s="367"/>
      <c r="AR4125" s="367"/>
      <c r="AS4125" s="367"/>
      <c r="AT4125" s="367"/>
    </row>
    <row r="4126" spans="2:46" ht="13.8">
      <c r="B4126" s="26">
        <v>17.333333333333318</v>
      </c>
      <c r="C4126" s="363">
        <v>162.71677701014062</v>
      </c>
      <c r="D4126" s="367">
        <v>467.9999999999996</v>
      </c>
      <c r="E4126" s="367">
        <v>4837.2093023255793</v>
      </c>
      <c r="F4126" s="367">
        <v>-27113.911006990213</v>
      </c>
      <c r="G4126" s="367">
        <v>467.99999999999977</v>
      </c>
      <c r="H4126" s="367">
        <v>26000</v>
      </c>
      <c r="I4126" s="384">
        <v>-340456.42413573386</v>
      </c>
      <c r="J4126" s="367">
        <v>468</v>
      </c>
      <c r="K4126" s="367">
        <v>6303.0303030303112</v>
      </c>
      <c r="L4126" s="384">
        <v>15978.49459715915</v>
      </c>
      <c r="M4126" s="367">
        <v>468.00000000000068</v>
      </c>
      <c r="N4126" s="367">
        <v>104</v>
      </c>
      <c r="O4126" s="384">
        <v>-199.5747542206725</v>
      </c>
      <c r="P4126" s="367">
        <v>6.7860000000000005</v>
      </c>
      <c r="Q4126" s="367">
        <v>104</v>
      </c>
      <c r="R4126" s="384">
        <v>334.96420968458699</v>
      </c>
      <c r="S4126" s="367">
        <v>6.5520000000000005</v>
      </c>
      <c r="T4126" s="367">
        <v>3586.2068965517319</v>
      </c>
      <c r="U4126" s="384">
        <v>7530.296558052898</v>
      </c>
      <c r="V4126" s="367">
        <v>468.00000000000102</v>
      </c>
      <c r="W4126" s="367">
        <v>173333.33333333323</v>
      </c>
      <c r="X4126" s="384">
        <v>37172.463506071908</v>
      </c>
      <c r="Y4126" s="386">
        <v>467.99999999999966</v>
      </c>
      <c r="Z4126" s="367"/>
      <c r="AA4126" s="367"/>
      <c r="AB4126" s="367"/>
      <c r="AC4126" s="367"/>
      <c r="AD4126" s="367"/>
      <c r="AE4126" s="367"/>
      <c r="AF4126" s="367"/>
      <c r="AG4126" s="367"/>
      <c r="AH4126" s="367"/>
      <c r="AI4126" s="367"/>
      <c r="AJ4126" s="367"/>
      <c r="AK4126" s="367"/>
      <c r="AL4126" s="367"/>
      <c r="AM4126" s="367"/>
      <c r="AN4126" s="367"/>
      <c r="AO4126" s="367"/>
      <c r="AP4126" s="367"/>
      <c r="AQ4126" s="367"/>
      <c r="AR4126" s="367"/>
      <c r="AS4126" s="367"/>
      <c r="AT4126" s="367"/>
    </row>
    <row r="4127" spans="2:46" ht="13.8">
      <c r="B4127" s="26">
        <v>17.499999999999986</v>
      </c>
      <c r="C4127" s="363">
        <v>164.27974801717986</v>
      </c>
      <c r="D4127" s="367">
        <v>472.4999999999996</v>
      </c>
      <c r="E4127" s="367">
        <v>4883.7209302325564</v>
      </c>
      <c r="F4127" s="367">
        <v>-27710.844518569455</v>
      </c>
      <c r="G4127" s="367">
        <v>472.49999999999983</v>
      </c>
      <c r="H4127" s="367">
        <v>26250</v>
      </c>
      <c r="I4127" s="384">
        <v>-347688.34559991758</v>
      </c>
      <c r="J4127" s="367">
        <v>472.5</v>
      </c>
      <c r="K4127" s="367">
        <v>6363.6363636363722</v>
      </c>
      <c r="L4127" s="384">
        <v>15874.770904590452</v>
      </c>
      <c r="M4127" s="367">
        <v>472.50000000000068</v>
      </c>
      <c r="N4127" s="367">
        <v>105</v>
      </c>
      <c r="O4127" s="384">
        <v>-205.65976529716099</v>
      </c>
      <c r="P4127" s="367">
        <v>6.8512500000000003</v>
      </c>
      <c r="Q4127" s="367">
        <v>105</v>
      </c>
      <c r="R4127" s="384">
        <v>336.21883976924835</v>
      </c>
      <c r="S4127" s="367">
        <v>6.6150000000000002</v>
      </c>
      <c r="T4127" s="367">
        <v>3620.6896551724217</v>
      </c>
      <c r="U4127" s="384">
        <v>7341.8213437432814</v>
      </c>
      <c r="V4127" s="367">
        <v>472.50000000000102</v>
      </c>
      <c r="W4127" s="367">
        <v>174999.99999999988</v>
      </c>
      <c r="X4127" s="384">
        <v>37520.189815485726</v>
      </c>
      <c r="Y4127" s="386">
        <v>472.49999999999966</v>
      </c>
      <c r="Z4127" s="367"/>
      <c r="AA4127" s="367"/>
      <c r="AB4127" s="367"/>
      <c r="AC4127" s="367"/>
      <c r="AD4127" s="367"/>
      <c r="AE4127" s="367"/>
      <c r="AF4127" s="367"/>
      <c r="AG4127" s="367"/>
      <c r="AH4127" s="367"/>
      <c r="AI4127" s="367"/>
      <c r="AJ4127" s="367"/>
      <c r="AK4127" s="367"/>
      <c r="AL4127" s="367"/>
      <c r="AM4127" s="367"/>
      <c r="AN4127" s="367"/>
      <c r="AO4127" s="367"/>
      <c r="AP4127" s="367"/>
      <c r="AQ4127" s="367"/>
      <c r="AR4127" s="367"/>
      <c r="AS4127" s="367"/>
      <c r="AT4127" s="367"/>
    </row>
    <row r="4128" spans="2:46" ht="13.8">
      <c r="B4128" s="26">
        <v>17.666666666666654</v>
      </c>
      <c r="C4128" s="363">
        <v>165.84268829303264</v>
      </c>
      <c r="D4128" s="367">
        <v>476.99999999999966</v>
      </c>
      <c r="E4128" s="367">
        <v>4930.2325581395335</v>
      </c>
      <c r="F4128" s="367">
        <v>-28314.182274507162</v>
      </c>
      <c r="G4128" s="367">
        <v>476.99999999999989</v>
      </c>
      <c r="H4128" s="367">
        <v>26500</v>
      </c>
      <c r="I4128" s="384">
        <v>-354995.66329269815</v>
      </c>
      <c r="J4128" s="367">
        <v>477</v>
      </c>
      <c r="K4128" s="367">
        <v>6424.2424242424331</v>
      </c>
      <c r="L4128" s="384">
        <v>15766.145058427552</v>
      </c>
      <c r="M4128" s="367">
        <v>477.00000000000068</v>
      </c>
      <c r="N4128" s="367">
        <v>106</v>
      </c>
      <c r="O4128" s="384">
        <v>-211.82412919374727</v>
      </c>
      <c r="P4128" s="367">
        <v>6.9165000000000001</v>
      </c>
      <c r="Q4128" s="367">
        <v>106</v>
      </c>
      <c r="R4128" s="384">
        <v>337.43601881345558</v>
      </c>
      <c r="S4128" s="367">
        <v>6.6779999999999999</v>
      </c>
      <c r="T4128" s="367">
        <v>3655.1724137931114</v>
      </c>
      <c r="U4128" s="384">
        <v>7148.3769501577935</v>
      </c>
      <c r="V4128" s="367">
        <v>477.00000000000102</v>
      </c>
      <c r="W4128" s="367">
        <v>176666.66666666654</v>
      </c>
      <c r="X4128" s="384">
        <v>37867.7313396748</v>
      </c>
      <c r="Y4128" s="386">
        <v>476.9999999999996</v>
      </c>
      <c r="Z4128" s="367"/>
      <c r="AA4128" s="367"/>
      <c r="AB4128" s="367"/>
      <c r="AC4128" s="367"/>
      <c r="AD4128" s="367"/>
      <c r="AE4128" s="367"/>
      <c r="AF4128" s="367"/>
      <c r="AG4128" s="367"/>
      <c r="AH4128" s="367"/>
      <c r="AI4128" s="367"/>
      <c r="AJ4128" s="367"/>
      <c r="AK4128" s="367"/>
      <c r="AL4128" s="367"/>
      <c r="AM4128" s="367"/>
      <c r="AN4128" s="367"/>
      <c r="AO4128" s="367"/>
      <c r="AP4128" s="367"/>
      <c r="AQ4128" s="367"/>
      <c r="AR4128" s="367"/>
      <c r="AS4128" s="367"/>
      <c r="AT4128" s="367"/>
    </row>
    <row r="4129" spans="2:46" ht="13.8">
      <c r="B4129" s="26">
        <v>17.833333333333321</v>
      </c>
      <c r="C4129" s="363">
        <v>167.40559783769896</v>
      </c>
      <c r="D4129" s="367">
        <v>481.49999999999966</v>
      </c>
      <c r="E4129" s="367">
        <v>4976.7441860465105</v>
      </c>
      <c r="F4129" s="367">
        <v>-28923.924274803339</v>
      </c>
      <c r="G4129" s="367">
        <v>481.49999999999994</v>
      </c>
      <c r="H4129" s="367">
        <v>26750</v>
      </c>
      <c r="I4129" s="384">
        <v>-362378.37721407571</v>
      </c>
      <c r="J4129" s="367">
        <v>481.5</v>
      </c>
      <c r="K4129" s="367">
        <v>6484.8484848484941</v>
      </c>
      <c r="L4129" s="384">
        <v>15652.617058670461</v>
      </c>
      <c r="M4129" s="367">
        <v>481.50000000000074</v>
      </c>
      <c r="N4129" s="367">
        <v>107</v>
      </c>
      <c r="O4129" s="384">
        <v>-218.0678459104314</v>
      </c>
      <c r="P4129" s="367">
        <v>6.9817499999999999</v>
      </c>
      <c r="Q4129" s="367">
        <v>107</v>
      </c>
      <c r="R4129" s="384">
        <v>338.61574681720856</v>
      </c>
      <c r="S4129" s="367">
        <v>6.7409999999999997</v>
      </c>
      <c r="T4129" s="367">
        <v>3689.6551724138012</v>
      </c>
      <c r="U4129" s="384">
        <v>6949.9633772964344</v>
      </c>
      <c r="V4129" s="367">
        <v>481.50000000000108</v>
      </c>
      <c r="W4129" s="367">
        <v>178333.3333333332</v>
      </c>
      <c r="X4129" s="384">
        <v>38215.088078639157</v>
      </c>
      <c r="Y4129" s="386">
        <v>481.4999999999996</v>
      </c>
      <c r="Z4129" s="367"/>
      <c r="AA4129" s="367"/>
      <c r="AB4129" s="367"/>
      <c r="AC4129" s="367"/>
      <c r="AD4129" s="367"/>
      <c r="AE4129" s="367"/>
      <c r="AF4129" s="367"/>
      <c r="AG4129" s="367"/>
      <c r="AH4129" s="367"/>
      <c r="AI4129" s="367"/>
      <c r="AJ4129" s="367"/>
      <c r="AK4129" s="367"/>
      <c r="AL4129" s="367"/>
      <c r="AM4129" s="367"/>
      <c r="AN4129" s="367"/>
      <c r="AO4129" s="367"/>
      <c r="AP4129" s="367"/>
      <c r="AQ4129" s="367"/>
      <c r="AR4129" s="367"/>
      <c r="AS4129" s="367"/>
      <c r="AT4129" s="367"/>
    </row>
    <row r="4130" spans="2:46" ht="13.8">
      <c r="B4130" s="26">
        <v>17.999999999999989</v>
      </c>
      <c r="C4130" s="363">
        <v>168.96847665117889</v>
      </c>
      <c r="D4130" s="367">
        <v>485.99999999999977</v>
      </c>
      <c r="E4130" s="367">
        <v>5023.2558139534876</v>
      </c>
      <c r="F4130" s="367">
        <v>-29540.070519457982</v>
      </c>
      <c r="G4130" s="367">
        <v>485.99999999999994</v>
      </c>
      <c r="H4130" s="367">
        <v>27000</v>
      </c>
      <c r="I4130" s="384">
        <v>-369836.48736405029</v>
      </c>
      <c r="J4130" s="367">
        <v>486</v>
      </c>
      <c r="K4130" s="367">
        <v>6545.454545454555</v>
      </c>
      <c r="L4130" s="384">
        <v>15534.186905319177</v>
      </c>
      <c r="M4130" s="367">
        <v>486.00000000000074</v>
      </c>
      <c r="N4130" s="367">
        <v>108</v>
      </c>
      <c r="O4130" s="384">
        <v>-224.39091544721347</v>
      </c>
      <c r="P4130" s="367">
        <v>7.0470000000000006</v>
      </c>
      <c r="Q4130" s="367">
        <v>108</v>
      </c>
      <c r="R4130" s="384">
        <v>339.75802378050747</v>
      </c>
      <c r="S4130" s="367">
        <v>6.8039999999999994</v>
      </c>
      <c r="T4130" s="367">
        <v>3724.137931034491</v>
      </c>
      <c r="U4130" s="384">
        <v>6746.5806251592057</v>
      </c>
      <c r="V4130" s="367">
        <v>486.00000000000108</v>
      </c>
      <c r="W4130" s="367">
        <v>179999.99999999985</v>
      </c>
      <c r="X4130" s="384">
        <v>38562.260032378785</v>
      </c>
      <c r="Y4130" s="386">
        <v>485.99999999999955</v>
      </c>
      <c r="Z4130" s="367"/>
      <c r="AA4130" s="367"/>
      <c r="AB4130" s="367"/>
      <c r="AC4130" s="367"/>
      <c r="AD4130" s="367"/>
      <c r="AE4130" s="367"/>
      <c r="AF4130" s="367"/>
      <c r="AG4130" s="367"/>
      <c r="AH4130" s="367"/>
      <c r="AI4130" s="367"/>
      <c r="AJ4130" s="367"/>
      <c r="AK4130" s="367"/>
      <c r="AL4130" s="367"/>
      <c r="AM4130" s="367"/>
      <c r="AN4130" s="367"/>
      <c r="AO4130" s="367"/>
      <c r="AP4130" s="367"/>
      <c r="AQ4130" s="367"/>
      <c r="AR4130" s="367"/>
      <c r="AS4130" s="367"/>
      <c r="AT4130" s="367"/>
    </row>
    <row r="4131" spans="2:46" ht="13.8">
      <c r="B4131" s="26">
        <v>18.166666666666657</v>
      </c>
      <c r="C4131" s="363">
        <v>170.53132473347227</v>
      </c>
      <c r="D4131" s="367">
        <v>490.49999999999977</v>
      </c>
      <c r="E4131" s="367">
        <v>5069.7674418604647</v>
      </c>
      <c r="F4131" s="367">
        <v>-30162.621008471106</v>
      </c>
      <c r="G4131" s="367">
        <v>490.5</v>
      </c>
      <c r="H4131" s="367">
        <v>27250</v>
      </c>
      <c r="I4131" s="384">
        <v>-377369.99374262174</v>
      </c>
      <c r="J4131" s="367">
        <v>490.5</v>
      </c>
      <c r="K4131" s="367">
        <v>6606.060606060616</v>
      </c>
      <c r="L4131" s="384">
        <v>15410.854598373697</v>
      </c>
      <c r="M4131" s="367">
        <v>490.50000000000074</v>
      </c>
      <c r="N4131" s="367">
        <v>109</v>
      </c>
      <c r="O4131" s="384">
        <v>-230.79333780409323</v>
      </c>
      <c r="P4131" s="367">
        <v>7.1122500000000004</v>
      </c>
      <c r="Q4131" s="367">
        <v>109</v>
      </c>
      <c r="R4131" s="384">
        <v>340.86284970335208</v>
      </c>
      <c r="S4131" s="367">
        <v>6.867</v>
      </c>
      <c r="T4131" s="367">
        <v>3758.6206896551807</v>
      </c>
      <c r="U4131" s="384">
        <v>6538.2286937461076</v>
      </c>
      <c r="V4131" s="367">
        <v>490.50000000000108</v>
      </c>
      <c r="W4131" s="367">
        <v>181666.66666666651</v>
      </c>
      <c r="X4131" s="384">
        <v>38909.247200893667</v>
      </c>
      <c r="Y4131" s="386">
        <v>490.49999999999955</v>
      </c>
      <c r="Z4131" s="367"/>
      <c r="AA4131" s="367"/>
      <c r="AB4131" s="367"/>
      <c r="AC4131" s="367"/>
      <c r="AD4131" s="367"/>
      <c r="AE4131" s="367"/>
      <c r="AF4131" s="367"/>
      <c r="AG4131" s="367"/>
      <c r="AH4131" s="367"/>
      <c r="AI4131" s="367"/>
      <c r="AJ4131" s="367"/>
      <c r="AK4131" s="367"/>
      <c r="AL4131" s="367"/>
      <c r="AM4131" s="367"/>
      <c r="AN4131" s="367"/>
      <c r="AO4131" s="367"/>
      <c r="AP4131" s="367"/>
      <c r="AQ4131" s="367"/>
      <c r="AR4131" s="367"/>
      <c r="AS4131" s="367"/>
      <c r="AT4131" s="367"/>
    </row>
    <row r="4132" spans="2:46" ht="13.8">
      <c r="B4132" s="26">
        <v>18.333333333333325</v>
      </c>
      <c r="C4132" s="363">
        <v>172.09414208457923</v>
      </c>
      <c r="D4132" s="367">
        <v>494.99999999999983</v>
      </c>
      <c r="E4132" s="367">
        <v>5116.2790697674418</v>
      </c>
      <c r="F4132" s="367">
        <v>-30791.575741842687</v>
      </c>
      <c r="G4132" s="367">
        <v>495</v>
      </c>
      <c r="H4132" s="367">
        <v>27500</v>
      </c>
      <c r="I4132" s="384">
        <v>-384978.89634979016</v>
      </c>
      <c r="J4132" s="367">
        <v>495</v>
      </c>
      <c r="K4132" s="367">
        <v>6666.666666666677</v>
      </c>
      <c r="L4132" s="384">
        <v>15282.620137834019</v>
      </c>
      <c r="M4132" s="367">
        <v>495.0000000000008</v>
      </c>
      <c r="N4132" s="367">
        <v>110</v>
      </c>
      <c r="O4132" s="384">
        <v>-237.27511298107083</v>
      </c>
      <c r="P4132" s="367">
        <v>7.1775000000000002</v>
      </c>
      <c r="Q4132" s="367">
        <v>110</v>
      </c>
      <c r="R4132" s="384">
        <v>341.93022458574268</v>
      </c>
      <c r="S4132" s="367">
        <v>6.93</v>
      </c>
      <c r="T4132" s="367">
        <v>3793.1034482758705</v>
      </c>
      <c r="U4132" s="384">
        <v>6324.9075830571364</v>
      </c>
      <c r="V4132" s="367">
        <v>495.00000000000114</v>
      </c>
      <c r="W4132" s="367">
        <v>183333.33333333317</v>
      </c>
      <c r="X4132" s="384">
        <v>39256.04958418382</v>
      </c>
      <c r="Y4132" s="386">
        <v>494.99999999999949</v>
      </c>
      <c r="Z4132" s="367"/>
      <c r="AA4132" s="367"/>
      <c r="AB4132" s="367"/>
      <c r="AC4132" s="367"/>
      <c r="AD4132" s="367"/>
      <c r="AE4132" s="367"/>
      <c r="AF4132" s="367"/>
      <c r="AG4132" s="367"/>
      <c r="AH4132" s="367"/>
      <c r="AI4132" s="367"/>
      <c r="AJ4132" s="367"/>
      <c r="AK4132" s="367"/>
      <c r="AL4132" s="367"/>
      <c r="AM4132" s="367"/>
      <c r="AN4132" s="367"/>
      <c r="AO4132" s="367"/>
      <c r="AP4132" s="367"/>
      <c r="AQ4132" s="367"/>
      <c r="AR4132" s="367"/>
      <c r="AS4132" s="367"/>
      <c r="AT4132" s="367"/>
    </row>
    <row r="4133" spans="2:46" ht="13.8">
      <c r="B4133" s="26">
        <v>18.499999999999993</v>
      </c>
      <c r="C4133" s="363">
        <v>173.65692870449973</v>
      </c>
      <c r="D4133" s="367">
        <v>499.49999999999983</v>
      </c>
      <c r="E4133" s="367">
        <v>5162.7906976744189</v>
      </c>
      <c r="F4133" s="367">
        <v>-31426.934719572753</v>
      </c>
      <c r="G4133" s="367">
        <v>499.50000000000006</v>
      </c>
      <c r="H4133" s="367">
        <v>27750</v>
      </c>
      <c r="I4133" s="384">
        <v>-392663.19518555561</v>
      </c>
      <c r="J4133" s="367">
        <v>499.5</v>
      </c>
      <c r="K4133" s="367">
        <v>6727.2727272727379</v>
      </c>
      <c r="L4133" s="384">
        <v>15149.483523700148</v>
      </c>
      <c r="M4133" s="367">
        <v>499.5000000000008</v>
      </c>
      <c r="N4133" s="367">
        <v>111</v>
      </c>
      <c r="O4133" s="384">
        <v>-243.83624097814624</v>
      </c>
      <c r="P4133" s="367">
        <v>7.24275</v>
      </c>
      <c r="Q4133" s="367">
        <v>111</v>
      </c>
      <c r="R4133" s="384">
        <v>342.96014842767897</v>
      </c>
      <c r="S4133" s="367">
        <v>6.9930000000000003</v>
      </c>
      <c r="T4133" s="367">
        <v>3827.5862068965603</v>
      </c>
      <c r="U4133" s="384">
        <v>6106.6172930922958</v>
      </c>
      <c r="V4133" s="367">
        <v>499.50000000000114</v>
      </c>
      <c r="W4133" s="367">
        <v>184999.99999999983</v>
      </c>
      <c r="X4133" s="384">
        <v>39602.667182249257</v>
      </c>
      <c r="Y4133" s="386">
        <v>499.49999999999949</v>
      </c>
      <c r="Z4133" s="367"/>
      <c r="AA4133" s="367"/>
      <c r="AB4133" s="367"/>
      <c r="AC4133" s="367"/>
      <c r="AD4133" s="367"/>
      <c r="AE4133" s="367"/>
      <c r="AF4133" s="367"/>
      <c r="AG4133" s="367"/>
      <c r="AH4133" s="367"/>
      <c r="AI4133" s="367"/>
      <c r="AJ4133" s="367"/>
      <c r="AK4133" s="367"/>
      <c r="AL4133" s="367"/>
      <c r="AM4133" s="367"/>
      <c r="AN4133" s="367"/>
      <c r="AO4133" s="367"/>
      <c r="AP4133" s="367"/>
      <c r="AQ4133" s="367"/>
      <c r="AR4133" s="367"/>
      <c r="AS4133" s="367"/>
      <c r="AT4133" s="367"/>
    </row>
    <row r="4134" spans="2:46" ht="13.8">
      <c r="B4134" s="26">
        <v>18.666666666666661</v>
      </c>
      <c r="C4134" s="363">
        <v>175.21968459323375</v>
      </c>
      <c r="D4134" s="367">
        <v>503.99999999999983</v>
      </c>
      <c r="E4134" s="367">
        <v>5209.302325581396</v>
      </c>
      <c r="F4134" s="367">
        <v>-32068.697941661278</v>
      </c>
      <c r="G4134" s="367">
        <v>504.00000000000006</v>
      </c>
      <c r="H4134" s="367">
        <v>28000</v>
      </c>
      <c r="I4134" s="384">
        <v>-400422.89024991775</v>
      </c>
      <c r="J4134" s="367">
        <v>503.99999999999994</v>
      </c>
      <c r="K4134" s="367">
        <v>6787.8787878787989</v>
      </c>
      <c r="L4134" s="384">
        <v>15011.444755972079</v>
      </c>
      <c r="M4134" s="367">
        <v>504.00000000000091</v>
      </c>
      <c r="N4134" s="367">
        <v>112</v>
      </c>
      <c r="O4134" s="384">
        <v>-250.47672179531946</v>
      </c>
      <c r="P4134" s="367">
        <v>7.3079999999999998</v>
      </c>
      <c r="Q4134" s="367">
        <v>112</v>
      </c>
      <c r="R4134" s="384">
        <v>343.95262122916114</v>
      </c>
      <c r="S4134" s="367">
        <v>7.056</v>
      </c>
      <c r="T4134" s="367">
        <v>3862.06896551725</v>
      </c>
      <c r="U4134" s="384">
        <v>5883.3578238515856</v>
      </c>
      <c r="V4134" s="367">
        <v>504.00000000000114</v>
      </c>
      <c r="W4134" s="367">
        <v>186666.66666666648</v>
      </c>
      <c r="X4134" s="384">
        <v>39949.099995089942</v>
      </c>
      <c r="Y4134" s="386">
        <v>503.99999999999943</v>
      </c>
      <c r="Z4134" s="367"/>
      <c r="AA4134" s="367"/>
      <c r="AB4134" s="367"/>
      <c r="AC4134" s="367"/>
      <c r="AD4134" s="367"/>
      <c r="AE4134" s="367"/>
      <c r="AF4134" s="367"/>
      <c r="AG4134" s="367"/>
      <c r="AH4134" s="367"/>
      <c r="AI4134" s="367"/>
      <c r="AJ4134" s="367"/>
      <c r="AK4134" s="367"/>
      <c r="AL4134" s="367"/>
      <c r="AM4134" s="367"/>
      <c r="AN4134" s="367"/>
      <c r="AO4134" s="367"/>
      <c r="AP4134" s="367"/>
      <c r="AQ4134" s="367"/>
      <c r="AR4134" s="367"/>
      <c r="AS4134" s="367"/>
      <c r="AT4134" s="367"/>
    </row>
    <row r="4135" spans="2:46" ht="13.8">
      <c r="B4135" s="26">
        <v>18.833333333333329</v>
      </c>
      <c r="C4135" s="363">
        <v>176.78240975078134</v>
      </c>
      <c r="D4135" s="367">
        <v>508.49999999999989</v>
      </c>
      <c r="E4135" s="367">
        <v>5255.813953488373</v>
      </c>
      <c r="F4135" s="367">
        <v>-32716.865408108282</v>
      </c>
      <c r="G4135" s="367">
        <v>508.50000000000011</v>
      </c>
      <c r="H4135" s="367">
        <v>28250</v>
      </c>
      <c r="I4135" s="384">
        <v>-408257.9815428771</v>
      </c>
      <c r="J4135" s="367">
        <v>508.49999999999994</v>
      </c>
      <c r="K4135" s="367">
        <v>6848.4848484848599</v>
      </c>
      <c r="L4135" s="384">
        <v>14868.50383464982</v>
      </c>
      <c r="M4135" s="367">
        <v>508.50000000000091</v>
      </c>
      <c r="N4135" s="367">
        <v>113</v>
      </c>
      <c r="O4135" s="384">
        <v>-257.19655543259057</v>
      </c>
      <c r="P4135" s="367">
        <v>7.3732499999999996</v>
      </c>
      <c r="Q4135" s="367">
        <v>113</v>
      </c>
      <c r="R4135" s="384">
        <v>344.90764299018917</v>
      </c>
      <c r="S4135" s="367">
        <v>7.1190000000000007</v>
      </c>
      <c r="T4135" s="367">
        <v>3896.5517241379398</v>
      </c>
      <c r="U4135" s="384">
        <v>5655.1291753350051</v>
      </c>
      <c r="V4135" s="367">
        <v>508.50000000000114</v>
      </c>
      <c r="W4135" s="367">
        <v>188333.33333333314</v>
      </c>
      <c r="X4135" s="384">
        <v>40295.348022705904</v>
      </c>
      <c r="Y4135" s="386">
        <v>508.49999999999943</v>
      </c>
      <c r="Z4135" s="367"/>
      <c r="AA4135" s="367"/>
      <c r="AB4135" s="367"/>
      <c r="AC4135" s="367"/>
      <c r="AD4135" s="367"/>
      <c r="AE4135" s="367"/>
      <c r="AF4135" s="367"/>
      <c r="AG4135" s="367"/>
      <c r="AH4135" s="367"/>
      <c r="AI4135" s="367"/>
      <c r="AJ4135" s="367"/>
      <c r="AK4135" s="367"/>
      <c r="AL4135" s="367"/>
      <c r="AM4135" s="367"/>
      <c r="AN4135" s="367"/>
      <c r="AO4135" s="367"/>
      <c r="AP4135" s="367"/>
      <c r="AQ4135" s="367"/>
      <c r="AR4135" s="367"/>
      <c r="AS4135" s="367"/>
      <c r="AT4135" s="367"/>
    </row>
    <row r="4136" spans="2:46" ht="13.8">
      <c r="B4136" s="26">
        <v>18.999999999999996</v>
      </c>
      <c r="C4136" s="363">
        <v>178.34510417714247</v>
      </c>
      <c r="D4136" s="367">
        <v>512.99999999999989</v>
      </c>
      <c r="E4136" s="367">
        <v>5302.3255813953501</v>
      </c>
      <c r="F4136" s="367">
        <v>-33371.437118913746</v>
      </c>
      <c r="G4136" s="367">
        <v>513.00000000000011</v>
      </c>
      <c r="H4136" s="367">
        <v>28500</v>
      </c>
      <c r="I4136" s="384">
        <v>-416168.46906443348</v>
      </c>
      <c r="J4136" s="367">
        <v>513</v>
      </c>
      <c r="K4136" s="367">
        <v>6909.0909090909208</v>
      </c>
      <c r="L4136" s="384">
        <v>14720.660759733366</v>
      </c>
      <c r="M4136" s="367">
        <v>513.00000000000091</v>
      </c>
      <c r="N4136" s="367">
        <v>114</v>
      </c>
      <c r="O4136" s="384">
        <v>-263.9957418899595</v>
      </c>
      <c r="P4136" s="367">
        <v>7.4384999999999994</v>
      </c>
      <c r="Q4136" s="367">
        <v>114</v>
      </c>
      <c r="R4136" s="384">
        <v>345.82521371076297</v>
      </c>
      <c r="S4136" s="367">
        <v>7.1819999999999995</v>
      </c>
      <c r="T4136" s="367">
        <v>3931.0344827586296</v>
      </c>
      <c r="U4136" s="384">
        <v>5421.9313475425533</v>
      </c>
      <c r="V4136" s="367">
        <v>513.00000000000114</v>
      </c>
      <c r="W4136" s="367">
        <v>189999.9999999998</v>
      </c>
      <c r="X4136" s="384">
        <v>40641.411265097136</v>
      </c>
      <c r="Y4136" s="386">
        <v>512.99999999999943</v>
      </c>
      <c r="Z4136" s="367"/>
      <c r="AA4136" s="367"/>
      <c r="AB4136" s="367"/>
      <c r="AC4136" s="367"/>
      <c r="AD4136" s="367"/>
      <c r="AE4136" s="367"/>
      <c r="AF4136" s="367"/>
      <c r="AG4136" s="367"/>
      <c r="AH4136" s="367"/>
      <c r="AI4136" s="367"/>
      <c r="AJ4136" s="367"/>
      <c r="AK4136" s="367"/>
      <c r="AL4136" s="367"/>
      <c r="AM4136" s="367"/>
      <c r="AN4136" s="367"/>
      <c r="AO4136" s="367"/>
      <c r="AP4136" s="367"/>
      <c r="AQ4136" s="367"/>
      <c r="AR4136" s="367"/>
      <c r="AS4136" s="367"/>
      <c r="AT4136" s="367"/>
    </row>
    <row r="4137" spans="2:46" ht="13.8">
      <c r="B4137" s="26">
        <v>19.166666666666664</v>
      </c>
      <c r="C4137" s="363">
        <v>179.90776787231715</v>
      </c>
      <c r="D4137" s="367">
        <v>517.5</v>
      </c>
      <c r="E4137" s="367">
        <v>5348.8372093023272</v>
      </c>
      <c r="F4137" s="367">
        <v>-34032.413074077682</v>
      </c>
      <c r="G4137" s="367">
        <v>517.50000000000011</v>
      </c>
      <c r="H4137" s="367">
        <v>28750</v>
      </c>
      <c r="I4137" s="384">
        <v>-424154.35281458666</v>
      </c>
      <c r="J4137" s="367">
        <v>517.5</v>
      </c>
      <c r="K4137" s="367">
        <v>6969.6969696969818</v>
      </c>
      <c r="L4137" s="384">
        <v>14567.915531222716</v>
      </c>
      <c r="M4137" s="367">
        <v>517.50000000000091</v>
      </c>
      <c r="N4137" s="367">
        <v>115</v>
      </c>
      <c r="O4137" s="384">
        <v>-270.8742811674262</v>
      </c>
      <c r="P4137" s="367">
        <v>7.5037499999999993</v>
      </c>
      <c r="Q4137" s="367">
        <v>115</v>
      </c>
      <c r="R4137" s="384">
        <v>346.70533339088257</v>
      </c>
      <c r="S4137" s="367">
        <v>7.2449999999999992</v>
      </c>
      <c r="T4137" s="367">
        <v>3965.5172413793193</v>
      </c>
      <c r="U4137" s="384">
        <v>5183.7643404742321</v>
      </c>
      <c r="V4137" s="367">
        <v>517.50000000000114</v>
      </c>
      <c r="W4137" s="367">
        <v>191666.66666666645</v>
      </c>
      <c r="X4137" s="384">
        <v>40987.289722263638</v>
      </c>
      <c r="Y4137" s="386">
        <v>517.49999999999943</v>
      </c>
      <c r="Z4137" s="367"/>
      <c r="AA4137" s="367"/>
      <c r="AB4137" s="367"/>
      <c r="AC4137" s="367"/>
      <c r="AD4137" s="367"/>
      <c r="AE4137" s="367"/>
      <c r="AF4137" s="367"/>
      <c r="AG4137" s="367"/>
      <c r="AH4137" s="367"/>
      <c r="AI4137" s="367"/>
      <c r="AJ4137" s="367"/>
      <c r="AK4137" s="367"/>
      <c r="AL4137" s="367"/>
      <c r="AM4137" s="367"/>
      <c r="AN4137" s="367"/>
      <c r="AO4137" s="367"/>
      <c r="AP4137" s="367"/>
      <c r="AQ4137" s="367"/>
      <c r="AR4137" s="367"/>
      <c r="AS4137" s="367"/>
      <c r="AT4137" s="367"/>
    </row>
    <row r="4138" spans="2:46" ht="13.8">
      <c r="B4138" s="26">
        <v>19.333333333333332</v>
      </c>
      <c r="C4138" s="363">
        <v>181.47040083630534</v>
      </c>
      <c r="D4138" s="367">
        <v>522</v>
      </c>
      <c r="E4138" s="367">
        <v>5395.3488372093043</v>
      </c>
      <c r="F4138" s="367">
        <v>-34699.793273600109</v>
      </c>
      <c r="G4138" s="367">
        <v>522.00000000000023</v>
      </c>
      <c r="H4138" s="367">
        <v>29000</v>
      </c>
      <c r="I4138" s="384">
        <v>-432215.63279333676</v>
      </c>
      <c r="J4138" s="367">
        <v>522</v>
      </c>
      <c r="K4138" s="367">
        <v>7030.3030303030428</v>
      </c>
      <c r="L4138" s="384">
        <v>14410.268149117872</v>
      </c>
      <c r="M4138" s="367">
        <v>522.00000000000091</v>
      </c>
      <c r="N4138" s="367">
        <v>116</v>
      </c>
      <c r="O4138" s="384">
        <v>-277.83217326499084</v>
      </c>
      <c r="P4138" s="367">
        <v>7.569</v>
      </c>
      <c r="Q4138" s="367">
        <v>116</v>
      </c>
      <c r="R4138" s="384">
        <v>347.54800203054805</v>
      </c>
      <c r="S4138" s="367">
        <v>7.3079999999999998</v>
      </c>
      <c r="T4138" s="367">
        <v>4000.0000000000091</v>
      </c>
      <c r="U4138" s="384">
        <v>4940.6281541300341</v>
      </c>
      <c r="V4138" s="367">
        <v>522.00000000000125</v>
      </c>
      <c r="W4138" s="367">
        <v>193333.33333333311</v>
      </c>
      <c r="X4138" s="384">
        <v>41332.98339420541</v>
      </c>
      <c r="Y4138" s="386">
        <v>521.99999999999943</v>
      </c>
      <c r="Z4138" s="367"/>
      <c r="AA4138" s="367"/>
      <c r="AB4138" s="367"/>
      <c r="AC4138" s="367"/>
      <c r="AD4138" s="367"/>
      <c r="AE4138" s="367"/>
      <c r="AF4138" s="367"/>
      <c r="AG4138" s="367"/>
      <c r="AH4138" s="367"/>
      <c r="AI4138" s="367"/>
      <c r="AJ4138" s="367"/>
      <c r="AK4138" s="367"/>
      <c r="AL4138" s="367"/>
      <c r="AM4138" s="367"/>
      <c r="AN4138" s="367"/>
      <c r="AO4138" s="367"/>
      <c r="AP4138" s="367"/>
      <c r="AQ4138" s="367"/>
      <c r="AR4138" s="367"/>
      <c r="AS4138" s="367"/>
      <c r="AT4138" s="367"/>
    </row>
    <row r="4139" spans="2:46" ht="13.8">
      <c r="B4139" s="26">
        <v>19.5</v>
      </c>
      <c r="C4139" s="363">
        <v>183.03300306910708</v>
      </c>
      <c r="D4139" s="367">
        <v>526.5</v>
      </c>
      <c r="E4139" s="367">
        <v>5441.8604651162814</v>
      </c>
      <c r="F4139" s="367">
        <v>-35373.577717480985</v>
      </c>
      <c r="G4139" s="367">
        <v>526.50000000000023</v>
      </c>
      <c r="H4139" s="367">
        <v>29250</v>
      </c>
      <c r="I4139" s="384">
        <v>-440352.30900068395</v>
      </c>
      <c r="J4139" s="367">
        <v>526.5</v>
      </c>
      <c r="K4139" s="367">
        <v>7090.9090909091037</v>
      </c>
      <c r="L4139" s="384">
        <v>14247.718613418827</v>
      </c>
      <c r="M4139" s="367">
        <v>526.50000000000102</v>
      </c>
      <c r="N4139" s="367">
        <v>117</v>
      </c>
      <c r="O4139" s="384">
        <v>-284.86941818265331</v>
      </c>
      <c r="P4139" s="367">
        <v>7.6342500000000006</v>
      </c>
      <c r="Q4139" s="367">
        <v>117</v>
      </c>
      <c r="R4139" s="384">
        <v>348.35321962975928</v>
      </c>
      <c r="S4139" s="367">
        <v>7.3709999999999996</v>
      </c>
      <c r="T4139" s="367">
        <v>4034.4827586206989</v>
      </c>
      <c r="U4139" s="384">
        <v>4692.5227885099712</v>
      </c>
      <c r="V4139" s="367">
        <v>526.50000000000125</v>
      </c>
      <c r="W4139" s="367">
        <v>194999.99999999977</v>
      </c>
      <c r="X4139" s="384">
        <v>41678.492280922437</v>
      </c>
      <c r="Y4139" s="386">
        <v>526.49999999999932</v>
      </c>
      <c r="Z4139" s="367"/>
      <c r="AA4139" s="367"/>
      <c r="AB4139" s="367"/>
      <c r="AC4139" s="367"/>
      <c r="AD4139" s="367"/>
      <c r="AE4139" s="367"/>
      <c r="AF4139" s="367"/>
      <c r="AG4139" s="367"/>
      <c r="AH4139" s="367"/>
      <c r="AI4139" s="367"/>
      <c r="AJ4139" s="367"/>
      <c r="AK4139" s="367"/>
      <c r="AL4139" s="367"/>
      <c r="AM4139" s="367"/>
      <c r="AN4139" s="367"/>
      <c r="AO4139" s="367"/>
      <c r="AP4139" s="367"/>
      <c r="AQ4139" s="367"/>
      <c r="AR4139" s="367"/>
      <c r="AS4139" s="367"/>
      <c r="AT4139" s="367"/>
    </row>
    <row r="4140" spans="2:46" ht="13.8">
      <c r="B4140" s="26">
        <v>19.666666666666668</v>
      </c>
      <c r="C4140" s="363">
        <v>184.59557457072239</v>
      </c>
      <c r="D4140" s="367">
        <v>531</v>
      </c>
      <c r="E4140" s="367">
        <v>5488.3720930232585</v>
      </c>
      <c r="F4140" s="367">
        <v>-36053.766405720358</v>
      </c>
      <c r="G4140" s="367">
        <v>531.00000000000034</v>
      </c>
      <c r="H4140" s="367">
        <v>29500</v>
      </c>
      <c r="I4140" s="384">
        <v>-448564.381436628</v>
      </c>
      <c r="J4140" s="367">
        <v>531</v>
      </c>
      <c r="K4140" s="367">
        <v>7151.5151515151647</v>
      </c>
      <c r="L4140" s="384">
        <v>14080.266924125592</v>
      </c>
      <c r="M4140" s="367">
        <v>531.00000000000102</v>
      </c>
      <c r="N4140" s="367">
        <v>118</v>
      </c>
      <c r="O4140" s="384">
        <v>-291.98601592041354</v>
      </c>
      <c r="P4140" s="367">
        <v>7.6995000000000005</v>
      </c>
      <c r="Q4140" s="367">
        <v>118</v>
      </c>
      <c r="R4140" s="384">
        <v>349.12098618851638</v>
      </c>
      <c r="S4140" s="367">
        <v>7.4340000000000002</v>
      </c>
      <c r="T4140" s="367">
        <v>4068.9655172413886</v>
      </c>
      <c r="U4140" s="384">
        <v>4439.4482436140379</v>
      </c>
      <c r="V4140" s="367">
        <v>531.00000000000125</v>
      </c>
      <c r="W4140" s="367">
        <v>196666.66666666642</v>
      </c>
      <c r="X4140" s="384">
        <v>42023.816382414749</v>
      </c>
      <c r="Y4140" s="386">
        <v>530.99999999999932</v>
      </c>
      <c r="Z4140" s="367"/>
      <c r="AA4140" s="367"/>
      <c r="AB4140" s="367"/>
      <c r="AC4140" s="367"/>
      <c r="AD4140" s="367"/>
      <c r="AE4140" s="367"/>
      <c r="AF4140" s="367"/>
      <c r="AG4140" s="367"/>
      <c r="AH4140" s="367"/>
      <c r="AI4140" s="367"/>
      <c r="AJ4140" s="367"/>
      <c r="AK4140" s="367"/>
      <c r="AL4140" s="367"/>
      <c r="AM4140" s="367"/>
      <c r="AN4140" s="367"/>
      <c r="AO4140" s="367"/>
      <c r="AP4140" s="367"/>
      <c r="AQ4140" s="367"/>
      <c r="AR4140" s="367"/>
      <c r="AS4140" s="367"/>
      <c r="AT4140" s="367"/>
    </row>
    <row r="4141" spans="2:46" ht="13.8">
      <c r="B4141" s="26">
        <v>19.833333333333336</v>
      </c>
      <c r="C4141" s="363">
        <v>186.15811534115122</v>
      </c>
      <c r="D4141" s="367">
        <v>535.50000000000011</v>
      </c>
      <c r="E4141" s="367">
        <v>5534.8837209302355</v>
      </c>
      <c r="F4141" s="367">
        <v>-36740.35933831818</v>
      </c>
      <c r="G4141" s="367">
        <v>535.50000000000034</v>
      </c>
      <c r="H4141" s="367">
        <v>29750</v>
      </c>
      <c r="I4141" s="384">
        <v>-456851.85010116891</v>
      </c>
      <c r="J4141" s="367">
        <v>535.5</v>
      </c>
      <c r="K4141" s="367">
        <v>7212.1212121212257</v>
      </c>
      <c r="L4141" s="384">
        <v>13907.913081238163</v>
      </c>
      <c r="M4141" s="367">
        <v>535.50000000000102</v>
      </c>
      <c r="N4141" s="367">
        <v>119</v>
      </c>
      <c r="O4141" s="384">
        <v>-299.18196647827153</v>
      </c>
      <c r="P4141" s="367">
        <v>7.7647500000000003</v>
      </c>
      <c r="Q4141" s="367">
        <v>119</v>
      </c>
      <c r="R4141" s="384">
        <v>349.85130170681936</v>
      </c>
      <c r="S4141" s="367">
        <v>7.4969999999999999</v>
      </c>
      <c r="T4141" s="367">
        <v>4103.4482758620779</v>
      </c>
      <c r="U4141" s="384">
        <v>4181.4045194422406</v>
      </c>
      <c r="V4141" s="367">
        <v>535.50000000000114</v>
      </c>
      <c r="W4141" s="367">
        <v>198333.33333333308</v>
      </c>
      <c r="X4141" s="384">
        <v>42368.955698682323</v>
      </c>
      <c r="Y4141" s="386">
        <v>535.49999999999932</v>
      </c>
      <c r="Z4141" s="367"/>
      <c r="AA4141" s="367"/>
      <c r="AB4141" s="367"/>
      <c r="AC4141" s="367"/>
      <c r="AD4141" s="367"/>
      <c r="AE4141" s="367"/>
      <c r="AF4141" s="367"/>
      <c r="AG4141" s="367"/>
      <c r="AH4141" s="367"/>
      <c r="AI4141" s="367"/>
      <c r="AJ4141" s="367"/>
      <c r="AK4141" s="367"/>
      <c r="AL4141" s="367"/>
      <c r="AM4141" s="367"/>
      <c r="AN4141" s="367"/>
      <c r="AO4141" s="367"/>
      <c r="AP4141" s="367"/>
      <c r="AQ4141" s="367"/>
      <c r="AR4141" s="367"/>
      <c r="AS4141" s="367"/>
      <c r="AT4141" s="367"/>
    </row>
    <row r="4142" spans="2:46" ht="13.8">
      <c r="B4142" s="26">
        <v>20.000000000000004</v>
      </c>
      <c r="C4142" s="363">
        <v>187.72062538039359</v>
      </c>
      <c r="D4142" s="367">
        <v>540.00000000000011</v>
      </c>
      <c r="E4142" s="367">
        <v>5581.3953488372126</v>
      </c>
      <c r="F4142" s="367">
        <v>-37433.356515274463</v>
      </c>
      <c r="G4142" s="367">
        <v>540.00000000000034</v>
      </c>
      <c r="H4142" s="367">
        <v>30000</v>
      </c>
      <c r="I4142" s="384">
        <v>-465214.71499430691</v>
      </c>
      <c r="J4142" s="367">
        <v>540</v>
      </c>
      <c r="K4142" s="367">
        <v>7272.7272727272866</v>
      </c>
      <c r="L4142" s="384">
        <v>13730.65708475654</v>
      </c>
      <c r="M4142" s="367">
        <v>540.00000000000102</v>
      </c>
      <c r="N4142" s="367">
        <v>120</v>
      </c>
      <c r="O4142" s="384">
        <v>-306.45726985622747</v>
      </c>
      <c r="P4142" s="367">
        <v>7.83</v>
      </c>
      <c r="Q4142" s="367">
        <v>120</v>
      </c>
      <c r="R4142" s="384">
        <v>350.54416618466809</v>
      </c>
      <c r="S4142" s="367">
        <v>7.5600000000000005</v>
      </c>
      <c r="T4142" s="367">
        <v>4137.9310344827672</v>
      </c>
      <c r="U4142" s="384">
        <v>3918.3916159945666</v>
      </c>
      <c r="V4142" s="367">
        <v>540.00000000000114</v>
      </c>
      <c r="W4142" s="367">
        <v>199999.99999999974</v>
      </c>
      <c r="X4142" s="384">
        <v>42713.910229725167</v>
      </c>
      <c r="Y4142" s="386">
        <v>539.99999999999932</v>
      </c>
      <c r="Z4142" s="367"/>
      <c r="AA4142" s="367"/>
      <c r="AB4142" s="367"/>
      <c r="AC4142" s="367"/>
      <c r="AD4142" s="367"/>
      <c r="AE4142" s="367"/>
      <c r="AF4142" s="367"/>
      <c r="AG4142" s="367"/>
      <c r="AH4142" s="367"/>
      <c r="AI4142" s="367"/>
      <c r="AJ4142" s="367"/>
      <c r="AK4142" s="367"/>
      <c r="AL4142" s="367"/>
      <c r="AM4142" s="367"/>
      <c r="AN4142" s="367"/>
      <c r="AO4142" s="367"/>
      <c r="AP4142" s="367"/>
      <c r="AQ4142" s="367"/>
      <c r="AR4142" s="367"/>
      <c r="AS4142" s="367"/>
      <c r="AT4142" s="367"/>
    </row>
    <row r="4143" spans="2:46" ht="13.8">
      <c r="B4143" s="26">
        <v>20.166666666666671</v>
      </c>
      <c r="C4143" s="363">
        <v>189.28310468844953</v>
      </c>
      <c r="D4143" s="367">
        <v>544.50000000000011</v>
      </c>
      <c r="E4143" s="367">
        <v>5627.9069767441897</v>
      </c>
      <c r="F4143" s="367">
        <v>-38132.757936589231</v>
      </c>
      <c r="G4143" s="367">
        <v>544.50000000000034</v>
      </c>
      <c r="H4143" s="367">
        <v>30250</v>
      </c>
      <c r="I4143" s="384">
        <v>-473652.97611604183</v>
      </c>
      <c r="J4143" s="367">
        <v>544.5</v>
      </c>
      <c r="K4143" s="367">
        <v>7333.3333333333476</v>
      </c>
      <c r="L4143" s="384">
        <v>13548.498934680716</v>
      </c>
      <c r="M4143" s="367">
        <v>544.50000000000114</v>
      </c>
      <c r="N4143" s="367">
        <v>121</v>
      </c>
      <c r="O4143" s="384">
        <v>-313.81192605428117</v>
      </c>
      <c r="P4143" s="367">
        <v>7.8952499999999999</v>
      </c>
      <c r="Q4143" s="367">
        <v>121</v>
      </c>
      <c r="R4143" s="384">
        <v>351.19957962206263</v>
      </c>
      <c r="S4143" s="367">
        <v>7.6230000000000002</v>
      </c>
      <c r="T4143" s="367">
        <v>4172.4137931034566</v>
      </c>
      <c r="U4143" s="384">
        <v>3650.4095332710226</v>
      </c>
      <c r="V4143" s="367">
        <v>544.50000000000114</v>
      </c>
      <c r="W4143" s="367">
        <v>201666.6666666664</v>
      </c>
      <c r="X4143" s="384">
        <v>43058.679975543273</v>
      </c>
      <c r="Y4143" s="386">
        <v>544.4999999999992</v>
      </c>
      <c r="Z4143" s="367"/>
      <c r="AA4143" s="367"/>
      <c r="AB4143" s="367"/>
      <c r="AC4143" s="367"/>
      <c r="AD4143" s="367"/>
      <c r="AE4143" s="367"/>
      <c r="AF4143" s="367"/>
      <c r="AG4143" s="367"/>
      <c r="AH4143" s="367"/>
      <c r="AI4143" s="367"/>
      <c r="AJ4143" s="367"/>
      <c r="AK4143" s="367"/>
      <c r="AL4143" s="367"/>
      <c r="AM4143" s="367"/>
      <c r="AN4143" s="367"/>
      <c r="AO4143" s="367"/>
      <c r="AP4143" s="367"/>
      <c r="AQ4143" s="367"/>
      <c r="AR4143" s="367"/>
      <c r="AS4143" s="367"/>
      <c r="AT4143" s="367"/>
    </row>
    <row r="4144" spans="2:46" ht="13.8">
      <c r="B4144" s="26">
        <v>20.333333333333339</v>
      </c>
      <c r="C4144" s="363">
        <v>190.84555326531901</v>
      </c>
      <c r="D4144" s="367">
        <v>549.00000000000023</v>
      </c>
      <c r="E4144" s="367">
        <v>5674.4186046511668</v>
      </c>
      <c r="F4144" s="367">
        <v>-38838.563602262482</v>
      </c>
      <c r="G4144" s="367">
        <v>549.00000000000045</v>
      </c>
      <c r="H4144" s="367">
        <v>30500</v>
      </c>
      <c r="I4144" s="384">
        <v>-482166.63346637378</v>
      </c>
      <c r="J4144" s="367">
        <v>549</v>
      </c>
      <c r="K4144" s="367">
        <v>7393.9393939394085</v>
      </c>
      <c r="L4144" s="384">
        <v>13361.438631010702</v>
      </c>
      <c r="M4144" s="367">
        <v>549.00000000000114</v>
      </c>
      <c r="N4144" s="367">
        <v>122</v>
      </c>
      <c r="O4144" s="384">
        <v>-321.24593507243264</v>
      </c>
      <c r="P4144" s="367">
        <v>7.9604999999999997</v>
      </c>
      <c r="Q4144" s="367">
        <v>122</v>
      </c>
      <c r="R4144" s="384">
        <v>351.81754201900304</v>
      </c>
      <c r="S4144" s="367">
        <v>7.6859999999999991</v>
      </c>
      <c r="T4144" s="367">
        <v>4206.8965517241459</v>
      </c>
      <c r="U4144" s="384">
        <v>3377.4582712716142</v>
      </c>
      <c r="V4144" s="367">
        <v>549.00000000000102</v>
      </c>
      <c r="W4144" s="367">
        <v>203333.33333333305</v>
      </c>
      <c r="X4144" s="384">
        <v>43403.264936136657</v>
      </c>
      <c r="Y4144" s="386">
        <v>548.9999999999992</v>
      </c>
      <c r="Z4144" s="367"/>
      <c r="AA4144" s="367"/>
      <c r="AB4144" s="367"/>
      <c r="AC4144" s="367"/>
      <c r="AD4144" s="367"/>
      <c r="AE4144" s="367"/>
      <c r="AF4144" s="367"/>
      <c r="AG4144" s="367"/>
      <c r="AH4144" s="367"/>
      <c r="AI4144" s="367"/>
      <c r="AJ4144" s="367"/>
      <c r="AK4144" s="367"/>
      <c r="AL4144" s="367"/>
      <c r="AM4144" s="367"/>
      <c r="AN4144" s="367"/>
      <c r="AO4144" s="367"/>
      <c r="AP4144" s="367"/>
      <c r="AQ4144" s="367"/>
      <c r="AR4144" s="367"/>
      <c r="AS4144" s="367"/>
      <c r="AT4144" s="367"/>
    </row>
    <row r="4145" spans="2:46" ht="13.8">
      <c r="B4145" s="26">
        <v>20.500000000000007</v>
      </c>
      <c r="C4145" s="363">
        <v>192.40797111100198</v>
      </c>
      <c r="D4145" s="367">
        <v>553.50000000000023</v>
      </c>
      <c r="E4145" s="367">
        <v>5720.9302325581439</v>
      </c>
      <c r="F4145" s="367">
        <v>-39550.773512294181</v>
      </c>
      <c r="G4145" s="367">
        <v>553.50000000000045</v>
      </c>
      <c r="H4145" s="367">
        <v>30750</v>
      </c>
      <c r="I4145" s="384">
        <v>-490755.68704530253</v>
      </c>
      <c r="J4145" s="367">
        <v>553.5</v>
      </c>
      <c r="K4145" s="367">
        <v>7454.5454545454695</v>
      </c>
      <c r="L4145" s="384">
        <v>13169.476173746492</v>
      </c>
      <c r="M4145" s="367">
        <v>553.50000000000114</v>
      </c>
      <c r="N4145" s="367">
        <v>123</v>
      </c>
      <c r="O4145" s="384">
        <v>-328.75929691068205</v>
      </c>
      <c r="P4145" s="367">
        <v>8.0257500000000004</v>
      </c>
      <c r="Q4145" s="367">
        <v>123</v>
      </c>
      <c r="R4145" s="384">
        <v>352.39805337548933</v>
      </c>
      <c r="S4145" s="367">
        <v>7.7489999999999997</v>
      </c>
      <c r="T4145" s="367">
        <v>4241.3793103448352</v>
      </c>
      <c r="U4145" s="384">
        <v>3099.5378299963286</v>
      </c>
      <c r="V4145" s="367">
        <v>553.50000000000102</v>
      </c>
      <c r="W4145" s="367">
        <v>204999.99999999971</v>
      </c>
      <c r="X4145" s="384">
        <v>43747.665111505295</v>
      </c>
      <c r="Y4145" s="386">
        <v>553.4999999999992</v>
      </c>
      <c r="Z4145" s="367"/>
      <c r="AA4145" s="367"/>
      <c r="AB4145" s="367"/>
      <c r="AC4145" s="367"/>
      <c r="AD4145" s="367"/>
      <c r="AE4145" s="367"/>
      <c r="AF4145" s="367"/>
      <c r="AG4145" s="367"/>
      <c r="AH4145" s="367"/>
      <c r="AI4145" s="367"/>
      <c r="AJ4145" s="367"/>
      <c r="AK4145" s="367"/>
      <c r="AL4145" s="367"/>
      <c r="AM4145" s="367"/>
      <c r="AN4145" s="367"/>
      <c r="AO4145" s="367"/>
      <c r="AP4145" s="367"/>
      <c r="AQ4145" s="367"/>
      <c r="AR4145" s="367"/>
      <c r="AS4145" s="367"/>
      <c r="AT4145" s="367"/>
    </row>
    <row r="4146" spans="2:46" ht="13.8">
      <c r="B4146" s="26">
        <v>20.666666666666675</v>
      </c>
      <c r="C4146" s="363">
        <v>193.97035822549853</v>
      </c>
      <c r="D4146" s="367">
        <v>558.00000000000023</v>
      </c>
      <c r="E4146" s="367">
        <v>5767.441860465121</v>
      </c>
      <c r="F4146" s="367">
        <v>-40269.387666684357</v>
      </c>
      <c r="G4146" s="367">
        <v>558.00000000000045</v>
      </c>
      <c r="H4146" s="367">
        <v>31000</v>
      </c>
      <c r="I4146" s="384">
        <v>-499420.13685282832</v>
      </c>
      <c r="J4146" s="367">
        <v>558</v>
      </c>
      <c r="K4146" s="367">
        <v>7515.1515151515305</v>
      </c>
      <c r="L4146" s="384">
        <v>12972.611562888089</v>
      </c>
      <c r="M4146" s="367">
        <v>558.00000000000114</v>
      </c>
      <c r="N4146" s="367">
        <v>124</v>
      </c>
      <c r="O4146" s="384">
        <v>-336.35201156902934</v>
      </c>
      <c r="P4146" s="367">
        <v>8.0910000000000011</v>
      </c>
      <c r="Q4146" s="367">
        <v>124</v>
      </c>
      <c r="R4146" s="384">
        <v>352.94111369152131</v>
      </c>
      <c r="S4146" s="367">
        <v>7.8119999999999994</v>
      </c>
      <c r="T4146" s="367">
        <v>4275.8620689655245</v>
      </c>
      <c r="U4146" s="384">
        <v>2816.6482094451799</v>
      </c>
      <c r="V4146" s="367">
        <v>558.00000000000091</v>
      </c>
      <c r="W4146" s="367">
        <v>206666.66666666637</v>
      </c>
      <c r="X4146" s="384">
        <v>44091.880501649212</v>
      </c>
      <c r="Y4146" s="386">
        <v>557.9999999999992</v>
      </c>
      <c r="Z4146" s="367"/>
      <c r="AA4146" s="367"/>
      <c r="AB4146" s="367"/>
      <c r="AC4146" s="367"/>
      <c r="AD4146" s="367"/>
      <c r="AE4146" s="367"/>
      <c r="AF4146" s="367"/>
      <c r="AG4146" s="367"/>
      <c r="AH4146" s="367"/>
      <c r="AI4146" s="367"/>
      <c r="AJ4146" s="367"/>
      <c r="AK4146" s="367"/>
      <c r="AL4146" s="367"/>
      <c r="AM4146" s="367"/>
      <c r="AN4146" s="367"/>
      <c r="AO4146" s="367"/>
      <c r="AP4146" s="367"/>
      <c r="AQ4146" s="367"/>
      <c r="AR4146" s="367"/>
      <c r="AS4146" s="367"/>
      <c r="AT4146" s="367"/>
    </row>
    <row r="4147" spans="2:46" ht="13.8">
      <c r="B4147" s="26">
        <v>20.833333333333343</v>
      </c>
      <c r="C4147" s="363">
        <v>195.53271460880862</v>
      </c>
      <c r="D4147" s="367">
        <v>562.50000000000023</v>
      </c>
      <c r="E4147" s="367">
        <v>5813.953488372098</v>
      </c>
      <c r="F4147" s="367">
        <v>-40994.406065433002</v>
      </c>
      <c r="G4147" s="367">
        <v>562.50000000000045</v>
      </c>
      <c r="H4147" s="367">
        <v>31250</v>
      </c>
      <c r="I4147" s="384">
        <v>-508159.98288895102</v>
      </c>
      <c r="J4147" s="367">
        <v>562.5</v>
      </c>
      <c r="K4147" s="367">
        <v>7575.7575757575914</v>
      </c>
      <c r="L4147" s="384">
        <v>12770.844798435486</v>
      </c>
      <c r="M4147" s="367">
        <v>562.50000000000125</v>
      </c>
      <c r="N4147" s="367">
        <v>125</v>
      </c>
      <c r="O4147" s="384">
        <v>-344.02407904747423</v>
      </c>
      <c r="P4147" s="367">
        <v>8.15625</v>
      </c>
      <c r="Q4147" s="367">
        <v>125</v>
      </c>
      <c r="R4147" s="384">
        <v>353.44672296709916</v>
      </c>
      <c r="S4147" s="367">
        <v>7.875</v>
      </c>
      <c r="T4147" s="367">
        <v>4310.3448275862138</v>
      </c>
      <c r="U4147" s="384">
        <v>2528.7894096181535</v>
      </c>
      <c r="V4147" s="367">
        <v>562.50000000000091</v>
      </c>
      <c r="W4147" s="367">
        <v>208333.33333333302</v>
      </c>
      <c r="X4147" s="384">
        <v>44435.91110656839</v>
      </c>
      <c r="Y4147" s="386">
        <v>562.49999999999909</v>
      </c>
      <c r="Z4147" s="367"/>
      <c r="AA4147" s="367"/>
      <c r="AB4147" s="367"/>
      <c r="AC4147" s="367"/>
      <c r="AD4147" s="367"/>
      <c r="AE4147" s="367"/>
      <c r="AF4147" s="367"/>
      <c r="AG4147" s="367"/>
      <c r="AH4147" s="367"/>
      <c r="AI4147" s="367"/>
      <c r="AJ4147" s="367"/>
      <c r="AK4147" s="367"/>
      <c r="AL4147" s="367"/>
      <c r="AM4147" s="367"/>
      <c r="AN4147" s="367"/>
      <c r="AO4147" s="367"/>
      <c r="AP4147" s="367"/>
      <c r="AQ4147" s="367"/>
      <c r="AR4147" s="367"/>
      <c r="AS4147" s="367"/>
      <c r="AT4147" s="367"/>
    </row>
    <row r="4148" spans="2:46" ht="13.8">
      <c r="B4148" s="26">
        <v>21.000000000000011</v>
      </c>
      <c r="C4148" s="363">
        <v>197.09504026093222</v>
      </c>
      <c r="D4148" s="367">
        <v>567.00000000000023</v>
      </c>
      <c r="E4148" s="367">
        <v>5860.4651162790751</v>
      </c>
      <c r="F4148" s="367">
        <v>-41725.828708540117</v>
      </c>
      <c r="G4148" s="367">
        <v>567.00000000000045</v>
      </c>
      <c r="H4148" s="367">
        <v>31500</v>
      </c>
      <c r="I4148" s="384">
        <v>-516975.22515367076</v>
      </c>
      <c r="J4148" s="367">
        <v>567</v>
      </c>
      <c r="K4148" s="367">
        <v>7636.3636363636524</v>
      </c>
      <c r="L4148" s="384">
        <v>12564.175880388691</v>
      </c>
      <c r="M4148" s="367">
        <v>567.00000000000125</v>
      </c>
      <c r="N4148" s="367">
        <v>126</v>
      </c>
      <c r="O4148" s="384">
        <v>-351.77549934601711</v>
      </c>
      <c r="P4148" s="367">
        <v>8.2215000000000007</v>
      </c>
      <c r="Q4148" s="367">
        <v>126</v>
      </c>
      <c r="R4148" s="384">
        <v>353.91488120222289</v>
      </c>
      <c r="S4148" s="367">
        <v>7.9379999999999997</v>
      </c>
      <c r="T4148" s="367">
        <v>4344.8275862069031</v>
      </c>
      <c r="U4148" s="384">
        <v>2235.9614305152568</v>
      </c>
      <c r="V4148" s="367">
        <v>567.00000000000091</v>
      </c>
      <c r="W4148" s="367">
        <v>209999.99999999968</v>
      </c>
      <c r="X4148" s="384">
        <v>44779.756926262846</v>
      </c>
      <c r="Y4148" s="386">
        <v>566.99999999999909</v>
      </c>
      <c r="Z4148" s="367"/>
      <c r="AA4148" s="367"/>
      <c r="AB4148" s="367"/>
      <c r="AC4148" s="367"/>
      <c r="AD4148" s="367"/>
      <c r="AE4148" s="367"/>
      <c r="AF4148" s="367"/>
      <c r="AG4148" s="367"/>
      <c r="AH4148" s="367"/>
      <c r="AI4148" s="367"/>
      <c r="AJ4148" s="367"/>
      <c r="AK4148" s="367"/>
      <c r="AL4148" s="367"/>
      <c r="AM4148" s="367"/>
      <c r="AN4148" s="367"/>
      <c r="AO4148" s="367"/>
      <c r="AP4148" s="367"/>
      <c r="AQ4148" s="367"/>
      <c r="AR4148" s="367"/>
      <c r="AS4148" s="367"/>
      <c r="AT4148" s="367"/>
    </row>
    <row r="4149" spans="2:46" ht="13.8">
      <c r="B4149" s="26">
        <v>21.166666666666679</v>
      </c>
      <c r="C4149" s="363">
        <v>198.6573351818694</v>
      </c>
      <c r="D4149" s="367">
        <v>571.50000000000034</v>
      </c>
      <c r="E4149" s="367">
        <v>5906.9767441860522</v>
      </c>
      <c r="F4149" s="367">
        <v>-42463.655596005745</v>
      </c>
      <c r="G4149" s="367">
        <v>571.50000000000068</v>
      </c>
      <c r="H4149" s="367">
        <v>31750</v>
      </c>
      <c r="I4149" s="384">
        <v>-525865.86364698736</v>
      </c>
      <c r="J4149" s="367">
        <v>571.5</v>
      </c>
      <c r="K4149" s="367">
        <v>7696.9696969697134</v>
      </c>
      <c r="L4149" s="384">
        <v>12352.604808747703</v>
      </c>
      <c r="M4149" s="367">
        <v>571.50000000000125</v>
      </c>
      <c r="N4149" s="367">
        <v>127</v>
      </c>
      <c r="O4149" s="384">
        <v>-359.60627246465765</v>
      </c>
      <c r="P4149" s="367">
        <v>8.2867499999999996</v>
      </c>
      <c r="Q4149" s="367">
        <v>127</v>
      </c>
      <c r="R4149" s="384">
        <v>354.34558839689242</v>
      </c>
      <c r="S4149" s="367">
        <v>8.0009999999999994</v>
      </c>
      <c r="T4149" s="367">
        <v>4379.3103448275924</v>
      </c>
      <c r="U4149" s="384">
        <v>1938.1642721364967</v>
      </c>
      <c r="V4149" s="367">
        <v>571.5000000000008</v>
      </c>
      <c r="W4149" s="367">
        <v>211666.66666666634</v>
      </c>
      <c r="X4149" s="384">
        <v>45123.417960732564</v>
      </c>
      <c r="Y4149" s="386">
        <v>571.49999999999909</v>
      </c>
      <c r="Z4149" s="367"/>
      <c r="AA4149" s="367"/>
      <c r="AB4149" s="367"/>
      <c r="AC4149" s="367"/>
      <c r="AD4149" s="367"/>
      <c r="AE4149" s="367"/>
      <c r="AF4149" s="367"/>
      <c r="AG4149" s="367"/>
      <c r="AH4149" s="367"/>
      <c r="AI4149" s="367"/>
      <c r="AJ4149" s="367"/>
      <c r="AK4149" s="367"/>
      <c r="AL4149" s="367"/>
      <c r="AM4149" s="367"/>
      <c r="AN4149" s="367"/>
      <c r="AO4149" s="367"/>
      <c r="AP4149" s="367"/>
      <c r="AQ4149" s="367"/>
      <c r="AR4149" s="367"/>
      <c r="AS4149" s="367"/>
      <c r="AT4149" s="367"/>
    </row>
    <row r="4150" spans="2:46" ht="13.8">
      <c r="B4150" s="26">
        <v>21.333333333333346</v>
      </c>
      <c r="C4150" s="363">
        <v>200.21959937162015</v>
      </c>
      <c r="D4150" s="367">
        <v>576.00000000000034</v>
      </c>
      <c r="E4150" s="367">
        <v>5953.4883720930293</v>
      </c>
      <c r="F4150" s="367">
        <v>-43207.886727829798</v>
      </c>
      <c r="G4150" s="367">
        <v>576.00000000000068</v>
      </c>
      <c r="H4150" s="367">
        <v>32000</v>
      </c>
      <c r="I4150" s="384">
        <v>-534831.89836890099</v>
      </c>
      <c r="J4150" s="367">
        <v>576</v>
      </c>
      <c r="K4150" s="367">
        <v>7757.5757575757743</v>
      </c>
      <c r="L4150" s="384">
        <v>12136.131583512519</v>
      </c>
      <c r="M4150" s="367">
        <v>576.00000000000125</v>
      </c>
      <c r="N4150" s="367">
        <v>128</v>
      </c>
      <c r="O4150" s="384">
        <v>-367.51639840339624</v>
      </c>
      <c r="P4150" s="367">
        <v>8.3520000000000003</v>
      </c>
      <c r="Q4150" s="367">
        <v>128</v>
      </c>
      <c r="R4150" s="384">
        <v>354.73884455110777</v>
      </c>
      <c r="S4150" s="367">
        <v>8.0640000000000001</v>
      </c>
      <c r="T4150" s="367">
        <v>4413.7931034482817</v>
      </c>
      <c r="U4150" s="384">
        <v>1635.3979344818588</v>
      </c>
      <c r="V4150" s="367">
        <v>576.0000000000008</v>
      </c>
      <c r="W4150" s="367">
        <v>213333.33333333299</v>
      </c>
      <c r="X4150" s="384">
        <v>45466.894209977545</v>
      </c>
      <c r="Y4150" s="386">
        <v>575.99999999999898</v>
      </c>
      <c r="Z4150" s="367"/>
      <c r="AA4150" s="367"/>
      <c r="AB4150" s="367"/>
      <c r="AC4150" s="367"/>
      <c r="AD4150" s="367"/>
      <c r="AE4150" s="367"/>
      <c r="AF4150" s="367"/>
      <c r="AG4150" s="367"/>
      <c r="AH4150" s="367"/>
      <c r="AI4150" s="367"/>
      <c r="AJ4150" s="367"/>
      <c r="AK4150" s="367"/>
      <c r="AL4150" s="367"/>
      <c r="AM4150" s="367"/>
      <c r="AN4150" s="367"/>
      <c r="AO4150" s="367"/>
      <c r="AP4150" s="367"/>
      <c r="AQ4150" s="367"/>
      <c r="AR4150" s="367"/>
      <c r="AS4150" s="367"/>
      <c r="AT4150" s="367"/>
    </row>
    <row r="4151" spans="2:46" ht="13.8">
      <c r="B4151" s="26">
        <v>21.500000000000014</v>
      </c>
      <c r="C4151" s="363">
        <v>201.78183283018438</v>
      </c>
      <c r="D4151" s="367">
        <v>580.50000000000034</v>
      </c>
      <c r="E4151" s="367">
        <v>6000.0000000000064</v>
      </c>
      <c r="F4151" s="367">
        <v>-43958.522104012322</v>
      </c>
      <c r="G4151" s="367">
        <v>580.50000000000068</v>
      </c>
      <c r="H4151" s="367">
        <v>32250</v>
      </c>
      <c r="I4151" s="384">
        <v>-543873.32931941154</v>
      </c>
      <c r="J4151" s="367">
        <v>580.5</v>
      </c>
      <c r="K4151" s="367">
        <v>7818.1818181818353</v>
      </c>
      <c r="L4151" s="384">
        <v>11914.756204683141</v>
      </c>
      <c r="M4151" s="367">
        <v>580.50000000000125</v>
      </c>
      <c r="N4151" s="367">
        <v>129</v>
      </c>
      <c r="O4151" s="384">
        <v>-375.50587716223242</v>
      </c>
      <c r="P4151" s="367">
        <v>8.4172499999999992</v>
      </c>
      <c r="Q4151" s="367">
        <v>129</v>
      </c>
      <c r="R4151" s="384">
        <v>355.09464966486888</v>
      </c>
      <c r="S4151" s="367">
        <v>8.1269999999999989</v>
      </c>
      <c r="T4151" s="367">
        <v>4448.275862068971</v>
      </c>
      <c r="U4151" s="384">
        <v>1327.6624175513505</v>
      </c>
      <c r="V4151" s="367">
        <v>580.5000000000008</v>
      </c>
      <c r="W4151" s="367">
        <v>214999.99999999965</v>
      </c>
      <c r="X4151" s="384">
        <v>45810.185673997803</v>
      </c>
      <c r="Y4151" s="386">
        <v>580.49999999999898</v>
      </c>
      <c r="Z4151" s="367"/>
      <c r="AA4151" s="367"/>
      <c r="AB4151" s="367"/>
      <c r="AC4151" s="367"/>
      <c r="AD4151" s="367"/>
      <c r="AE4151" s="367"/>
      <c r="AF4151" s="367"/>
      <c r="AG4151" s="367"/>
      <c r="AH4151" s="367"/>
      <c r="AI4151" s="367"/>
      <c r="AJ4151" s="367"/>
      <c r="AK4151" s="367"/>
      <c r="AL4151" s="367"/>
      <c r="AM4151" s="367"/>
      <c r="AN4151" s="367"/>
      <c r="AO4151" s="367"/>
      <c r="AP4151" s="367"/>
      <c r="AQ4151" s="367"/>
      <c r="AR4151" s="367"/>
      <c r="AS4151" s="367"/>
      <c r="AT4151" s="367"/>
    </row>
    <row r="4152" spans="2:46" ht="13.8">
      <c r="B4152" s="26">
        <v>21.666666666666682</v>
      </c>
      <c r="C4152" s="363">
        <v>203.34403555756217</v>
      </c>
      <c r="D4152" s="367">
        <v>585.00000000000034</v>
      </c>
      <c r="E4152" s="367">
        <v>6046.5116279069834</v>
      </c>
      <c r="F4152" s="367">
        <v>-44715.561724553329</v>
      </c>
      <c r="G4152" s="367">
        <v>585.00000000000068</v>
      </c>
      <c r="H4152" s="367">
        <v>32500</v>
      </c>
      <c r="I4152" s="384">
        <v>-552990.15649851901</v>
      </c>
      <c r="J4152" s="367">
        <v>585</v>
      </c>
      <c r="K4152" s="367">
        <v>7878.7878787878963</v>
      </c>
      <c r="L4152" s="384">
        <v>11688.478672259562</v>
      </c>
      <c r="M4152" s="367">
        <v>585.00000000000136</v>
      </c>
      <c r="N4152" s="367">
        <v>130</v>
      </c>
      <c r="O4152" s="384">
        <v>-383.57470874116672</v>
      </c>
      <c r="P4152" s="367">
        <v>8.4824999999999999</v>
      </c>
      <c r="Q4152" s="367">
        <v>130</v>
      </c>
      <c r="R4152" s="384">
        <v>355.41300373817586</v>
      </c>
      <c r="S4152" s="367">
        <v>8.19</v>
      </c>
      <c r="T4152" s="367">
        <v>4482.7586206896603</v>
      </c>
      <c r="U4152" s="384">
        <v>1014.9577213449797</v>
      </c>
      <c r="V4152" s="367">
        <v>585.00000000000068</v>
      </c>
      <c r="W4152" s="367">
        <v>216666.66666666631</v>
      </c>
      <c r="X4152" s="384">
        <v>46153.292352793331</v>
      </c>
      <c r="Y4152" s="386">
        <v>584.99999999999898</v>
      </c>
      <c r="Z4152" s="367"/>
      <c r="AA4152" s="367"/>
      <c r="AB4152" s="367"/>
      <c r="AC4152" s="367"/>
      <c r="AD4152" s="367"/>
      <c r="AE4152" s="367"/>
      <c r="AF4152" s="367"/>
      <c r="AG4152" s="367"/>
      <c r="AH4152" s="367"/>
      <c r="AI4152" s="367"/>
      <c r="AJ4152" s="367"/>
      <c r="AK4152" s="367"/>
      <c r="AL4152" s="367"/>
      <c r="AM4152" s="367"/>
      <c r="AN4152" s="367"/>
      <c r="AO4152" s="367"/>
      <c r="AP4152" s="367"/>
      <c r="AQ4152" s="367"/>
      <c r="AR4152" s="367"/>
      <c r="AS4152" s="367"/>
      <c r="AT4152" s="367"/>
    </row>
    <row r="4153" spans="2:46" ht="13.8">
      <c r="B4153" s="26">
        <v>21.83333333333335</v>
      </c>
      <c r="C4153" s="363">
        <v>204.90620755375355</v>
      </c>
      <c r="D4153" s="367">
        <v>589.50000000000045</v>
      </c>
      <c r="E4153" s="367">
        <v>6093.0232558139605</v>
      </c>
      <c r="F4153" s="367">
        <v>-45479.005589452798</v>
      </c>
      <c r="G4153" s="367">
        <v>589.50000000000068</v>
      </c>
      <c r="H4153" s="367">
        <v>32750</v>
      </c>
      <c r="I4153" s="384">
        <v>-562182.3799062235</v>
      </c>
      <c r="J4153" s="367">
        <v>589.5</v>
      </c>
      <c r="K4153" s="367">
        <v>7939.3939393939572</v>
      </c>
      <c r="L4153" s="384">
        <v>11457.298986241796</v>
      </c>
      <c r="M4153" s="367">
        <v>589.50000000000136</v>
      </c>
      <c r="N4153" s="367">
        <v>131</v>
      </c>
      <c r="O4153" s="384">
        <v>-391.72289314019844</v>
      </c>
      <c r="P4153" s="367">
        <v>8.5477499999999988</v>
      </c>
      <c r="Q4153" s="367">
        <v>131</v>
      </c>
      <c r="R4153" s="384">
        <v>355.69390677102871</v>
      </c>
      <c r="S4153" s="367">
        <v>8.2530000000000001</v>
      </c>
      <c r="T4153" s="367">
        <v>4517.2413793103497</v>
      </c>
      <c r="U4153" s="384">
        <v>697.28384586273057</v>
      </c>
      <c r="V4153" s="367">
        <v>589.50000000000068</v>
      </c>
      <c r="W4153" s="367">
        <v>218333.33333333296</v>
      </c>
      <c r="X4153" s="384">
        <v>46496.214246364128</v>
      </c>
      <c r="Y4153" s="386">
        <v>589.49999999999898</v>
      </c>
      <c r="Z4153" s="367"/>
      <c r="AA4153" s="367"/>
      <c r="AB4153" s="367"/>
      <c r="AC4153" s="367"/>
      <c r="AD4153" s="367"/>
      <c r="AE4153" s="367"/>
      <c r="AF4153" s="367"/>
      <c r="AG4153" s="367"/>
      <c r="AH4153" s="367"/>
      <c r="AI4153" s="367"/>
      <c r="AJ4153" s="367"/>
      <c r="AK4153" s="367"/>
      <c r="AL4153" s="367"/>
      <c r="AM4153" s="367"/>
      <c r="AN4153" s="367"/>
      <c r="AO4153" s="367"/>
      <c r="AP4153" s="367"/>
      <c r="AQ4153" s="367"/>
      <c r="AR4153" s="367"/>
      <c r="AS4153" s="367"/>
      <c r="AT4153" s="367"/>
    </row>
    <row r="4154" spans="2:46" ht="13.8">
      <c r="B4154" s="26">
        <v>22.000000000000018</v>
      </c>
      <c r="C4154" s="363">
        <v>206.46834881875844</v>
      </c>
      <c r="D4154" s="367">
        <v>594.00000000000057</v>
      </c>
      <c r="E4154" s="367">
        <v>6139.5348837209376</v>
      </c>
      <c r="F4154" s="367">
        <v>-46248.853698710751</v>
      </c>
      <c r="G4154" s="367">
        <v>594.0000000000008</v>
      </c>
      <c r="H4154" s="367">
        <v>33000</v>
      </c>
      <c r="I4154" s="384">
        <v>-571449.99954252504</v>
      </c>
      <c r="J4154" s="367">
        <v>594</v>
      </c>
      <c r="K4154" s="367">
        <v>8000.0000000000182</v>
      </c>
      <c r="L4154" s="384">
        <v>11221.217146629833</v>
      </c>
      <c r="M4154" s="367">
        <v>594.00000000000136</v>
      </c>
      <c r="N4154" s="367">
        <v>132</v>
      </c>
      <c r="O4154" s="384">
        <v>-399.95043035932838</v>
      </c>
      <c r="P4154" s="367">
        <v>8.6129999999999995</v>
      </c>
      <c r="Q4154" s="367">
        <v>132</v>
      </c>
      <c r="R4154" s="384">
        <v>355.93735876342737</v>
      </c>
      <c r="S4154" s="367">
        <v>8.3160000000000007</v>
      </c>
      <c r="T4154" s="367">
        <v>4551.724137931039</v>
      </c>
      <c r="U4154" s="384">
        <v>374.64079110461921</v>
      </c>
      <c r="V4154" s="367">
        <v>594.00000000000057</v>
      </c>
      <c r="W4154" s="367">
        <v>219999.99999999962</v>
      </c>
      <c r="X4154" s="384">
        <v>46838.951354710181</v>
      </c>
      <c r="Y4154" s="386">
        <v>593.99999999999886</v>
      </c>
      <c r="Z4154" s="367"/>
      <c r="AA4154" s="367"/>
      <c r="AB4154" s="367"/>
      <c r="AC4154" s="367"/>
      <c r="AD4154" s="367"/>
      <c r="AE4154" s="367"/>
      <c r="AF4154" s="367"/>
      <c r="AG4154" s="367"/>
      <c r="AH4154" s="367"/>
      <c r="AI4154" s="367"/>
      <c r="AJ4154" s="367"/>
      <c r="AK4154" s="367"/>
      <c r="AL4154" s="367"/>
      <c r="AM4154" s="367"/>
      <c r="AN4154" s="367"/>
      <c r="AO4154" s="367"/>
      <c r="AP4154" s="367"/>
      <c r="AQ4154" s="367"/>
      <c r="AR4154" s="367"/>
      <c r="AS4154" s="367"/>
      <c r="AT4154" s="367"/>
    </row>
    <row r="4155" spans="2:46" ht="13.8">
      <c r="B4155" s="26">
        <v>22.166666666666686</v>
      </c>
      <c r="C4155" s="363">
        <v>208.03045935257686</v>
      </c>
      <c r="D4155" s="367">
        <v>598.50000000000057</v>
      </c>
      <c r="E4155" s="367">
        <v>6186.0465116279147</v>
      </c>
      <c r="F4155" s="367">
        <v>-47025.106052327159</v>
      </c>
      <c r="G4155" s="367">
        <v>598.5000000000008</v>
      </c>
      <c r="H4155" s="367">
        <v>33250</v>
      </c>
      <c r="I4155" s="384">
        <v>-580793.01540742326</v>
      </c>
      <c r="J4155" s="367">
        <v>598.5</v>
      </c>
      <c r="K4155" s="367">
        <v>8060.6060606060792</v>
      </c>
      <c r="L4155" s="384">
        <v>10980.233153423675</v>
      </c>
      <c r="M4155" s="367">
        <v>598.50000000000136</v>
      </c>
      <c r="N4155" s="367">
        <v>133</v>
      </c>
      <c r="O4155" s="384">
        <v>-408.25732039855603</v>
      </c>
      <c r="P4155" s="367">
        <v>8.6782500000000002</v>
      </c>
      <c r="Q4155" s="367">
        <v>133</v>
      </c>
      <c r="R4155" s="384">
        <v>356.14335971537179</v>
      </c>
      <c r="S4155" s="367">
        <v>8.3789999999999996</v>
      </c>
      <c r="T4155" s="367">
        <v>4586.2068965517283</v>
      </c>
      <c r="U4155" s="384">
        <v>47.028557070629184</v>
      </c>
      <c r="V4155" s="367">
        <v>598.50000000000057</v>
      </c>
      <c r="W4155" s="367">
        <v>221666.66666666628</v>
      </c>
      <c r="X4155" s="384">
        <v>47181.503677831519</v>
      </c>
      <c r="Y4155" s="386">
        <v>598.49999999999886</v>
      </c>
      <c r="Z4155" s="367"/>
      <c r="AA4155" s="367"/>
      <c r="AB4155" s="367"/>
      <c r="AC4155" s="367"/>
      <c r="AD4155" s="367"/>
      <c r="AE4155" s="367"/>
      <c r="AF4155" s="367"/>
      <c r="AG4155" s="367"/>
      <c r="AH4155" s="367"/>
      <c r="AI4155" s="367"/>
      <c r="AJ4155" s="367"/>
      <c r="AK4155" s="367"/>
      <c r="AL4155" s="367"/>
      <c r="AM4155" s="367"/>
      <c r="AN4155" s="367"/>
      <c r="AO4155" s="367"/>
      <c r="AP4155" s="367"/>
      <c r="AQ4155" s="367"/>
      <c r="AR4155" s="367"/>
      <c r="AS4155" s="367"/>
      <c r="AT4155" s="367"/>
    </row>
    <row r="4156" spans="2:46" ht="13.8">
      <c r="B4156" s="26">
        <v>22.333333333333353</v>
      </c>
      <c r="C4156" s="363">
        <v>209.59253915520878</v>
      </c>
      <c r="D4156" s="367">
        <v>603.00000000000057</v>
      </c>
      <c r="E4156" s="367">
        <v>6232.5581395348918</v>
      </c>
      <c r="F4156" s="367">
        <v>-47807.762650302044</v>
      </c>
      <c r="G4156" s="367">
        <v>603.0000000000008</v>
      </c>
      <c r="H4156" s="367">
        <v>33500</v>
      </c>
      <c r="I4156" s="384">
        <v>-590211.42750091839</v>
      </c>
      <c r="J4156" s="367">
        <v>602.99999999999989</v>
      </c>
      <c r="K4156" s="367">
        <v>8121.2121212121401</v>
      </c>
      <c r="L4156" s="384">
        <v>10734.34700662332</v>
      </c>
      <c r="M4156" s="367">
        <v>603.00000000000136</v>
      </c>
      <c r="N4156" s="367">
        <v>134</v>
      </c>
      <c r="O4156" s="384">
        <v>-416.64356325788162</v>
      </c>
      <c r="P4156" s="367">
        <v>8.7435000000000009</v>
      </c>
      <c r="Q4156" s="367">
        <v>134</v>
      </c>
      <c r="R4156" s="384">
        <v>356.31190962686208</v>
      </c>
      <c r="S4156" s="367">
        <v>8.4420000000000002</v>
      </c>
      <c r="T4156" s="367">
        <v>4620.6896551724176</v>
      </c>
      <c r="U4156" s="384">
        <v>-285.55285623923135</v>
      </c>
      <c r="V4156" s="367">
        <v>603.00000000000057</v>
      </c>
      <c r="W4156" s="367">
        <v>223333.33333333294</v>
      </c>
      <c r="X4156" s="384">
        <v>47523.871215728112</v>
      </c>
      <c r="Y4156" s="386">
        <v>602.99999999999886</v>
      </c>
      <c r="Z4156" s="367"/>
      <c r="AA4156" s="367"/>
      <c r="AB4156" s="367"/>
      <c r="AC4156" s="367"/>
      <c r="AD4156" s="367"/>
      <c r="AE4156" s="367"/>
      <c r="AF4156" s="367"/>
      <c r="AG4156" s="367"/>
      <c r="AH4156" s="367"/>
      <c r="AI4156" s="367"/>
      <c r="AJ4156" s="367"/>
      <c r="AK4156" s="367"/>
      <c r="AL4156" s="367"/>
      <c r="AM4156" s="367"/>
      <c r="AN4156" s="367"/>
      <c r="AO4156" s="367"/>
      <c r="AP4156" s="367"/>
      <c r="AQ4156" s="367"/>
      <c r="AR4156" s="367"/>
      <c r="AS4156" s="367"/>
      <c r="AT4156" s="367"/>
    </row>
    <row r="4157" spans="2:46" ht="13.8">
      <c r="B4157" s="26">
        <v>22.500000000000021</v>
      </c>
      <c r="C4157" s="363">
        <v>211.15458822665431</v>
      </c>
      <c r="D4157" s="367">
        <v>607.50000000000057</v>
      </c>
      <c r="E4157" s="367">
        <v>6279.0697674418689</v>
      </c>
      <c r="F4157" s="367">
        <v>-48596.823492635398</v>
      </c>
      <c r="G4157" s="367">
        <v>607.5000000000008</v>
      </c>
      <c r="H4157" s="367">
        <v>33750</v>
      </c>
      <c r="I4157" s="384">
        <v>-599705.23582301056</v>
      </c>
      <c r="J4157" s="367">
        <v>607.49999999999989</v>
      </c>
      <c r="K4157" s="367">
        <v>8181.8181818182011</v>
      </c>
      <c r="L4157" s="384">
        <v>10483.558706228761</v>
      </c>
      <c r="M4157" s="367">
        <v>607.50000000000159</v>
      </c>
      <c r="N4157" s="367">
        <v>135</v>
      </c>
      <c r="O4157" s="384">
        <v>-425.1091589373047</v>
      </c>
      <c r="P4157" s="367">
        <v>8.8087499999999999</v>
      </c>
      <c r="Q4157" s="367">
        <v>135</v>
      </c>
      <c r="R4157" s="384">
        <v>356.44300849789812</v>
      </c>
      <c r="S4157" s="367">
        <v>8.504999999999999</v>
      </c>
      <c r="T4157" s="367">
        <v>4655.1724137931069</v>
      </c>
      <c r="U4157" s="384">
        <v>-623.10344882495372</v>
      </c>
      <c r="V4157" s="367">
        <v>607.50000000000045</v>
      </c>
      <c r="W4157" s="367">
        <v>224999.99999999959</v>
      </c>
      <c r="X4157" s="384">
        <v>47866.053968399981</v>
      </c>
      <c r="Y4157" s="386">
        <v>607.49999999999886</v>
      </c>
      <c r="Z4157" s="367"/>
      <c r="AA4157" s="367"/>
      <c r="AB4157" s="367"/>
      <c r="AC4157" s="367"/>
      <c r="AD4157" s="367"/>
      <c r="AE4157" s="367"/>
      <c r="AF4157" s="367"/>
      <c r="AG4157" s="367"/>
      <c r="AH4157" s="367"/>
      <c r="AI4157" s="367"/>
      <c r="AJ4157" s="367"/>
      <c r="AK4157" s="367"/>
      <c r="AL4157" s="367"/>
      <c r="AM4157" s="367"/>
      <c r="AN4157" s="367"/>
      <c r="AO4157" s="367"/>
      <c r="AP4157" s="367"/>
      <c r="AQ4157" s="367"/>
      <c r="AR4157" s="367"/>
      <c r="AS4157" s="367"/>
      <c r="AT4157" s="367"/>
    </row>
    <row r="4158" spans="2:46" ht="13.8">
      <c r="B4158" s="26">
        <v>22.666666666666689</v>
      </c>
      <c r="C4158" s="363">
        <v>212.71660656691338</v>
      </c>
      <c r="D4158" s="367">
        <v>612.00000000000068</v>
      </c>
      <c r="E4158" s="367">
        <v>6325.5813953488459</v>
      </c>
      <c r="F4158" s="367">
        <v>-49392.288579327236</v>
      </c>
      <c r="G4158" s="367">
        <v>612.00000000000091</v>
      </c>
      <c r="H4158" s="367">
        <v>34000</v>
      </c>
      <c r="I4158" s="384">
        <v>-609274.44037369988</v>
      </c>
      <c r="J4158" s="367">
        <v>611.99999999999989</v>
      </c>
      <c r="K4158" s="367">
        <v>8242.424242424262</v>
      </c>
      <c r="L4158" s="384">
        <v>10227.868252240018</v>
      </c>
      <c r="M4158" s="367">
        <v>612.00000000000159</v>
      </c>
      <c r="N4158" s="367">
        <v>136</v>
      </c>
      <c r="O4158" s="384">
        <v>-433.65410743682571</v>
      </c>
      <c r="P4158" s="367">
        <v>8.8739999999999988</v>
      </c>
      <c r="Q4158" s="367">
        <v>136</v>
      </c>
      <c r="R4158" s="384">
        <v>356.53665632848009</v>
      </c>
      <c r="S4158" s="367">
        <v>8.5679999999999996</v>
      </c>
      <c r="T4158" s="367">
        <v>4689.6551724137962</v>
      </c>
      <c r="U4158" s="384">
        <v>-965.62322068655521</v>
      </c>
      <c r="V4158" s="367">
        <v>612.00000000000045</v>
      </c>
      <c r="W4158" s="367">
        <v>226666.66666666625</v>
      </c>
      <c r="X4158" s="384">
        <v>48208.051935847107</v>
      </c>
      <c r="Y4158" s="386">
        <v>611.99999999999875</v>
      </c>
      <c r="Z4158" s="367"/>
      <c r="AA4158" s="367"/>
      <c r="AB4158" s="367"/>
      <c r="AC4158" s="367"/>
      <c r="AD4158" s="367"/>
      <c r="AE4158" s="367"/>
      <c r="AF4158" s="367"/>
      <c r="AG4158" s="367"/>
      <c r="AH4158" s="367"/>
      <c r="AI4158" s="367"/>
      <c r="AJ4158" s="367"/>
      <c r="AK4158" s="367"/>
      <c r="AL4158" s="367"/>
      <c r="AM4158" s="367"/>
      <c r="AN4158" s="367"/>
      <c r="AO4158" s="367"/>
      <c r="AP4158" s="367"/>
      <c r="AQ4158" s="367"/>
      <c r="AR4158" s="367"/>
      <c r="AS4158" s="367"/>
      <c r="AT4158" s="367"/>
    </row>
    <row r="4159" spans="2:46" ht="13.8">
      <c r="B4159" s="26">
        <v>22.833333333333357</v>
      </c>
      <c r="C4159" s="363">
        <v>214.27859417598594</v>
      </c>
      <c r="D4159" s="367">
        <v>616.50000000000068</v>
      </c>
      <c r="E4159" s="367">
        <v>6372.093023255823</v>
      </c>
      <c r="F4159" s="367">
        <v>-50194.157910377537</v>
      </c>
      <c r="G4159" s="367">
        <v>616.50000000000091</v>
      </c>
      <c r="H4159" s="367">
        <v>34250</v>
      </c>
      <c r="I4159" s="384">
        <v>-618919.041152986</v>
      </c>
      <c r="J4159" s="367">
        <v>616.49999999999989</v>
      </c>
      <c r="K4159" s="367">
        <v>8303.0303030303221</v>
      </c>
      <c r="L4159" s="384">
        <v>9967.2756446570875</v>
      </c>
      <c r="M4159" s="367">
        <v>616.50000000000148</v>
      </c>
      <c r="N4159" s="367">
        <v>137</v>
      </c>
      <c r="O4159" s="384">
        <v>-442.27840875644466</v>
      </c>
      <c r="P4159" s="367">
        <v>8.9392499999999995</v>
      </c>
      <c r="Q4159" s="367">
        <v>137</v>
      </c>
      <c r="R4159" s="384">
        <v>356.59285311860788</v>
      </c>
      <c r="S4159" s="367">
        <v>8.6310000000000002</v>
      </c>
      <c r="T4159" s="367">
        <v>4724.1379310344855</v>
      </c>
      <c r="U4159" s="384">
        <v>-1313.112171824027</v>
      </c>
      <c r="V4159" s="367">
        <v>616.50000000000045</v>
      </c>
      <c r="W4159" s="367">
        <v>228333.33333333291</v>
      </c>
      <c r="X4159" s="384">
        <v>48549.865118069509</v>
      </c>
      <c r="Y4159" s="386">
        <v>616.49999999999875</v>
      </c>
      <c r="Z4159" s="367"/>
      <c r="AA4159" s="367"/>
      <c r="AB4159" s="367"/>
      <c r="AC4159" s="367"/>
      <c r="AD4159" s="367"/>
      <c r="AE4159" s="367"/>
      <c r="AF4159" s="367"/>
      <c r="AG4159" s="367"/>
      <c r="AH4159" s="367"/>
      <c r="AI4159" s="367"/>
      <c r="AJ4159" s="367"/>
      <c r="AK4159" s="367"/>
      <c r="AL4159" s="367"/>
      <c r="AM4159" s="367"/>
      <c r="AN4159" s="367"/>
      <c r="AO4159" s="367"/>
      <c r="AP4159" s="367"/>
      <c r="AQ4159" s="367"/>
      <c r="AR4159" s="367"/>
      <c r="AS4159" s="367"/>
      <c r="AT4159" s="367"/>
    </row>
    <row r="4160" spans="2:46" ht="13.8">
      <c r="B4160" s="26">
        <v>23.000000000000025</v>
      </c>
      <c r="C4160" s="363">
        <v>215.8405510538721</v>
      </c>
      <c r="D4160" s="367">
        <v>621.00000000000068</v>
      </c>
      <c r="E4160" s="367">
        <v>6418.6046511628001</v>
      </c>
      <c r="F4160" s="367">
        <v>-51002.431485786292</v>
      </c>
      <c r="G4160" s="367">
        <v>621.00000000000091</v>
      </c>
      <c r="H4160" s="367">
        <v>34500</v>
      </c>
      <c r="I4160" s="384">
        <v>-628639.03816086927</v>
      </c>
      <c r="J4160" s="367">
        <v>620.99999999999989</v>
      </c>
      <c r="K4160" s="367">
        <v>8363.6363636363822</v>
      </c>
      <c r="L4160" s="384">
        <v>9701.7808834799544</v>
      </c>
      <c r="M4160" s="367">
        <v>621.00000000000148</v>
      </c>
      <c r="N4160" s="367">
        <v>138</v>
      </c>
      <c r="O4160" s="384">
        <v>-450.98206289616155</v>
      </c>
      <c r="P4160" s="367">
        <v>9.0045000000000002</v>
      </c>
      <c r="Q4160" s="367">
        <v>138</v>
      </c>
      <c r="R4160" s="384">
        <v>356.61159886828142</v>
      </c>
      <c r="S4160" s="367">
        <v>8.6939999999999991</v>
      </c>
      <c r="T4160" s="367">
        <v>4758.6206896551748</v>
      </c>
      <c r="U4160" s="384">
        <v>-1665.5703022373607</v>
      </c>
      <c r="V4160" s="367">
        <v>621.00000000000034</v>
      </c>
      <c r="W4160" s="367">
        <v>229999.99999999956</v>
      </c>
      <c r="X4160" s="384">
        <v>48891.493515067188</v>
      </c>
      <c r="Y4160" s="386">
        <v>620.99999999999875</v>
      </c>
      <c r="Z4160" s="367"/>
      <c r="AA4160" s="367"/>
      <c r="AB4160" s="367"/>
      <c r="AC4160" s="367"/>
      <c r="AD4160" s="367"/>
      <c r="AE4160" s="367"/>
      <c r="AF4160" s="367"/>
      <c r="AG4160" s="367"/>
      <c r="AH4160" s="367"/>
      <c r="AI4160" s="367"/>
      <c r="AJ4160" s="367"/>
      <c r="AK4160" s="367"/>
      <c r="AL4160" s="367"/>
      <c r="AM4160" s="367"/>
      <c r="AN4160" s="367"/>
      <c r="AO4160" s="367"/>
      <c r="AP4160" s="367"/>
      <c r="AQ4160" s="367"/>
      <c r="AR4160" s="367"/>
      <c r="AS4160" s="367"/>
      <c r="AT4160" s="367"/>
    </row>
    <row r="4161" spans="2:46" ht="13.8">
      <c r="B4161" s="26">
        <v>23.166666666666693</v>
      </c>
      <c r="C4161" s="363">
        <v>217.40247720057175</v>
      </c>
      <c r="D4161" s="367">
        <v>625.50000000000068</v>
      </c>
      <c r="E4161" s="367">
        <v>6465.1162790697772</v>
      </c>
      <c r="F4161" s="367">
        <v>-51817.109305553531</v>
      </c>
      <c r="G4161" s="367">
        <v>625.50000000000091</v>
      </c>
      <c r="H4161" s="367">
        <v>34750</v>
      </c>
      <c r="I4161" s="384">
        <v>-638434.43139734922</v>
      </c>
      <c r="J4161" s="367">
        <v>625.49999999999989</v>
      </c>
      <c r="K4161" s="367">
        <v>8424.2424242424422</v>
      </c>
      <c r="L4161" s="384">
        <v>9431.3839687086274</v>
      </c>
      <c r="M4161" s="367">
        <v>625.50000000000148</v>
      </c>
      <c r="N4161" s="367">
        <v>139</v>
      </c>
      <c r="O4161" s="384">
        <v>-459.76506985597598</v>
      </c>
      <c r="P4161" s="367">
        <v>9.0697499999999991</v>
      </c>
      <c r="Q4161" s="367">
        <v>139</v>
      </c>
      <c r="R4161" s="384">
        <v>356.59289357750083</v>
      </c>
      <c r="S4161" s="367">
        <v>8.7569999999999997</v>
      </c>
      <c r="T4161" s="367">
        <v>4793.1034482758641</v>
      </c>
      <c r="U4161" s="384">
        <v>-2022.9976119265734</v>
      </c>
      <c r="V4161" s="367">
        <v>625.50000000000034</v>
      </c>
      <c r="W4161" s="367">
        <v>231666.66666666622</v>
      </c>
      <c r="X4161" s="384">
        <v>49232.93712684013</v>
      </c>
      <c r="Y4161" s="386">
        <v>625.49999999999886</v>
      </c>
      <c r="Z4161" s="367"/>
      <c r="AA4161" s="367"/>
      <c r="AB4161" s="367"/>
      <c r="AC4161" s="367"/>
      <c r="AD4161" s="367"/>
      <c r="AE4161" s="367"/>
      <c r="AF4161" s="367"/>
      <c r="AG4161" s="367"/>
      <c r="AH4161" s="367"/>
      <c r="AI4161" s="367"/>
      <c r="AJ4161" s="367"/>
      <c r="AK4161" s="367"/>
      <c r="AL4161" s="367"/>
      <c r="AM4161" s="367"/>
      <c r="AN4161" s="367"/>
      <c r="AO4161" s="367"/>
      <c r="AP4161" s="367"/>
      <c r="AQ4161" s="367"/>
      <c r="AR4161" s="367"/>
      <c r="AS4161" s="367"/>
      <c r="AT4161" s="367"/>
    </row>
    <row r="4162" spans="2:46" ht="13.8">
      <c r="B4162" s="26">
        <v>23.333333333333361</v>
      </c>
      <c r="C4162" s="363">
        <v>218.96437261608497</v>
      </c>
      <c r="D4162" s="367">
        <v>630.0000000000008</v>
      </c>
      <c r="E4162" s="367">
        <v>6511.6279069767543</v>
      </c>
      <c r="F4162" s="367">
        <v>-52638.191369679247</v>
      </c>
      <c r="G4162" s="367">
        <v>630.00000000000102</v>
      </c>
      <c r="H4162" s="367">
        <v>35000</v>
      </c>
      <c r="I4162" s="384">
        <v>-648305.22086242633</v>
      </c>
      <c r="J4162" s="367">
        <v>629.99999999999989</v>
      </c>
      <c r="K4162" s="367">
        <v>8484.8484848485023</v>
      </c>
      <c r="L4162" s="384">
        <v>9156.0849003431122</v>
      </c>
      <c r="M4162" s="367">
        <v>630.00000000000136</v>
      </c>
      <c r="N4162" s="367">
        <v>140</v>
      </c>
      <c r="O4162" s="384">
        <v>-468.62742963588846</v>
      </c>
      <c r="P4162" s="367">
        <v>9.1349999999999998</v>
      </c>
      <c r="Q4162" s="367">
        <v>140</v>
      </c>
      <c r="R4162" s="384">
        <v>356.53673724626606</v>
      </c>
      <c r="S4162" s="367">
        <v>8.82</v>
      </c>
      <c r="T4162" s="367">
        <v>4827.5862068965534</v>
      </c>
      <c r="U4162" s="384">
        <v>-2385.3941008916472</v>
      </c>
      <c r="V4162" s="367">
        <v>630.00000000000023</v>
      </c>
      <c r="W4162" s="367">
        <v>233333.33333333288</v>
      </c>
      <c r="X4162" s="384">
        <v>49574.195953388327</v>
      </c>
      <c r="Y4162" s="386">
        <v>629.99999999999864</v>
      </c>
      <c r="Z4162" s="367"/>
      <c r="AA4162" s="367"/>
      <c r="AB4162" s="367"/>
      <c r="AC4162" s="367"/>
      <c r="AD4162" s="367"/>
      <c r="AE4162" s="367"/>
      <c r="AF4162" s="367"/>
      <c r="AG4162" s="367"/>
      <c r="AH4162" s="367"/>
      <c r="AI4162" s="367"/>
      <c r="AJ4162" s="367"/>
      <c r="AK4162" s="367"/>
      <c r="AL4162" s="367"/>
      <c r="AM4162" s="367"/>
      <c r="AN4162" s="367"/>
      <c r="AO4162" s="367"/>
      <c r="AP4162" s="367"/>
      <c r="AQ4162" s="367"/>
      <c r="AR4162" s="367"/>
      <c r="AS4162" s="367"/>
      <c r="AT4162" s="367"/>
    </row>
    <row r="4163" spans="2:46" ht="13.8">
      <c r="B4163" s="26">
        <v>23.500000000000028</v>
      </c>
      <c r="C4163" s="363">
        <v>220.52623730041171</v>
      </c>
      <c r="D4163" s="367">
        <v>634.5000000000008</v>
      </c>
      <c r="E4163" s="367">
        <v>6558.1395348837314</v>
      </c>
      <c r="F4163" s="367">
        <v>-53465.677678163425</v>
      </c>
      <c r="G4163" s="367">
        <v>634.50000000000102</v>
      </c>
      <c r="H4163" s="367">
        <v>35250</v>
      </c>
      <c r="I4163" s="384">
        <v>-658251.40655610035</v>
      </c>
      <c r="J4163" s="367">
        <v>634.49999999999989</v>
      </c>
      <c r="K4163" s="367">
        <v>8545.4545454545623</v>
      </c>
      <c r="L4163" s="384">
        <v>8875.8836783833958</v>
      </c>
      <c r="M4163" s="367">
        <v>634.50000000000136</v>
      </c>
      <c r="N4163" s="367">
        <v>141</v>
      </c>
      <c r="O4163" s="384">
        <v>-477.5691422358986</v>
      </c>
      <c r="P4163" s="367">
        <v>9.2002499999999987</v>
      </c>
      <c r="Q4163" s="367">
        <v>141</v>
      </c>
      <c r="R4163" s="384">
        <v>356.44312987457715</v>
      </c>
      <c r="S4163" s="367">
        <v>8.8830000000000009</v>
      </c>
      <c r="T4163" s="367">
        <v>4862.0689655172428</v>
      </c>
      <c r="U4163" s="384">
        <v>-2752.7597691326009</v>
      </c>
      <c r="V4163" s="367">
        <v>634.50000000000023</v>
      </c>
      <c r="W4163" s="367">
        <v>234999.99999999953</v>
      </c>
      <c r="X4163" s="384">
        <v>49915.269994711816</v>
      </c>
      <c r="Y4163" s="386">
        <v>634.49999999999864</v>
      </c>
      <c r="Z4163" s="367"/>
      <c r="AA4163" s="367"/>
      <c r="AB4163" s="367"/>
      <c r="AC4163" s="367"/>
      <c r="AD4163" s="367"/>
      <c r="AE4163" s="367"/>
      <c r="AF4163" s="367"/>
      <c r="AG4163" s="367"/>
      <c r="AH4163" s="367"/>
      <c r="AI4163" s="367"/>
      <c r="AJ4163" s="367"/>
      <c r="AK4163" s="367"/>
      <c r="AL4163" s="367"/>
      <c r="AM4163" s="367"/>
      <c r="AN4163" s="367"/>
      <c r="AO4163" s="367"/>
      <c r="AP4163" s="367"/>
      <c r="AQ4163" s="367"/>
      <c r="AR4163" s="367"/>
      <c r="AS4163" s="367"/>
      <c r="AT4163" s="367"/>
    </row>
    <row r="4164" spans="2:46" ht="13.8">
      <c r="B4164" s="26">
        <v>23.666666666666696</v>
      </c>
      <c r="C4164" s="363">
        <v>222.08807125355204</v>
      </c>
      <c r="D4164" s="367">
        <v>639.0000000000008</v>
      </c>
      <c r="E4164" s="367">
        <v>6604.6511627907084</v>
      </c>
      <c r="F4164" s="367">
        <v>-54299.56823100608</v>
      </c>
      <c r="G4164" s="367">
        <v>639.00000000000102</v>
      </c>
      <c r="H4164" s="367">
        <v>35500</v>
      </c>
      <c r="I4164" s="384">
        <v>-668272.98847837129</v>
      </c>
      <c r="J4164" s="367">
        <v>638.99999999999989</v>
      </c>
      <c r="K4164" s="367">
        <v>8606.0606060606224</v>
      </c>
      <c r="L4164" s="384">
        <v>8590.7803028294838</v>
      </c>
      <c r="M4164" s="367">
        <v>639.00000000000136</v>
      </c>
      <c r="N4164" s="367">
        <v>142</v>
      </c>
      <c r="O4164" s="384">
        <v>-486.5902076560069</v>
      </c>
      <c r="P4164" s="367">
        <v>9.2655000000000012</v>
      </c>
      <c r="Q4164" s="367">
        <v>142</v>
      </c>
      <c r="R4164" s="384">
        <v>356.31207146243401</v>
      </c>
      <c r="S4164" s="367">
        <v>8.9460000000000015</v>
      </c>
      <c r="T4164" s="367">
        <v>4896.5517241379321</v>
      </c>
      <c r="U4164" s="384">
        <v>-3125.094616649425</v>
      </c>
      <c r="V4164" s="367">
        <v>639.00000000000023</v>
      </c>
      <c r="W4164" s="367">
        <v>236666.66666666619</v>
      </c>
      <c r="X4164" s="384">
        <v>50256.15925081056</v>
      </c>
      <c r="Y4164" s="386">
        <v>638.99999999999875</v>
      </c>
      <c r="Z4164" s="367"/>
      <c r="AA4164" s="367"/>
      <c r="AB4164" s="367"/>
      <c r="AC4164" s="367"/>
      <c r="AD4164" s="367"/>
      <c r="AE4164" s="367"/>
      <c r="AF4164" s="367"/>
      <c r="AG4164" s="367"/>
      <c r="AH4164" s="367"/>
      <c r="AI4164" s="367"/>
      <c r="AJ4164" s="367"/>
      <c r="AK4164" s="367"/>
      <c r="AL4164" s="367"/>
      <c r="AM4164" s="367"/>
      <c r="AN4164" s="367"/>
      <c r="AO4164" s="367"/>
      <c r="AP4164" s="367"/>
      <c r="AQ4164" s="367"/>
      <c r="AR4164" s="367"/>
      <c r="AS4164" s="367"/>
      <c r="AT4164" s="367"/>
    </row>
    <row r="4165" spans="2:46" ht="13.8">
      <c r="B4165" s="26">
        <v>23.833333333333364</v>
      </c>
      <c r="C4165" s="363">
        <v>223.64987447550587</v>
      </c>
      <c r="D4165" s="367">
        <v>643.5000000000008</v>
      </c>
      <c r="E4165" s="367">
        <v>6651.1627906976855</v>
      </c>
      <c r="F4165" s="367">
        <v>-55139.86302820719</v>
      </c>
      <c r="G4165" s="367">
        <v>643.50000000000102</v>
      </c>
      <c r="H4165" s="367">
        <v>35750</v>
      </c>
      <c r="I4165" s="384">
        <v>-678369.96662923938</v>
      </c>
      <c r="J4165" s="367">
        <v>643.5</v>
      </c>
      <c r="K4165" s="367">
        <v>8666.6666666666824</v>
      </c>
      <c r="L4165" s="384">
        <v>8300.7747736813853</v>
      </c>
      <c r="M4165" s="367">
        <v>643.50000000000125</v>
      </c>
      <c r="N4165" s="367">
        <v>143</v>
      </c>
      <c r="O4165" s="384">
        <v>-495.69062589621245</v>
      </c>
      <c r="P4165" s="367">
        <v>9.3307499999999983</v>
      </c>
      <c r="Q4165" s="367">
        <v>143</v>
      </c>
      <c r="R4165" s="384">
        <v>356.14356200983667</v>
      </c>
      <c r="S4165" s="367">
        <v>9.0089999999999986</v>
      </c>
      <c r="T4165" s="367">
        <v>4931.0344827586214</v>
      </c>
      <c r="U4165" s="384">
        <v>-3502.3986434421104</v>
      </c>
      <c r="V4165" s="367">
        <v>643.50000000000011</v>
      </c>
      <c r="W4165" s="367">
        <v>238333.33333333285</v>
      </c>
      <c r="X4165" s="384">
        <v>50596.863721684575</v>
      </c>
      <c r="Y4165" s="386">
        <v>643.49999999999875</v>
      </c>
      <c r="Z4165" s="367"/>
      <c r="AA4165" s="367"/>
      <c r="AB4165" s="367"/>
      <c r="AC4165" s="367"/>
      <c r="AD4165" s="367"/>
      <c r="AE4165" s="367"/>
      <c r="AF4165" s="367"/>
      <c r="AG4165" s="367"/>
      <c r="AH4165" s="367"/>
      <c r="AI4165" s="367"/>
      <c r="AJ4165" s="367"/>
      <c r="AK4165" s="367"/>
      <c r="AL4165" s="367"/>
      <c r="AM4165" s="367"/>
      <c r="AN4165" s="367"/>
      <c r="AO4165" s="367"/>
      <c r="AP4165" s="367"/>
      <c r="AQ4165" s="367"/>
      <c r="AR4165" s="367"/>
      <c r="AS4165" s="367"/>
      <c r="AT4165" s="367"/>
    </row>
    <row r="4166" spans="2:46" ht="13.8">
      <c r="B4166" s="26">
        <v>24.000000000000032</v>
      </c>
      <c r="C4166" s="363">
        <v>225.21164696627324</v>
      </c>
      <c r="D4166" s="367">
        <v>648.0000000000008</v>
      </c>
      <c r="E4166" s="367">
        <v>6697.6744186046626</v>
      </c>
      <c r="F4166" s="367">
        <v>-55986.562069766784</v>
      </c>
      <c r="G4166" s="367">
        <v>648.00000000000102</v>
      </c>
      <c r="H4166" s="367">
        <v>36000</v>
      </c>
      <c r="I4166" s="384">
        <v>-688542.34100870416</v>
      </c>
      <c r="J4166" s="367">
        <v>648</v>
      </c>
      <c r="K4166" s="367">
        <v>8727.2727272727425</v>
      </c>
      <c r="L4166" s="384">
        <v>8005.8670909390839</v>
      </c>
      <c r="M4166" s="367">
        <v>648.00000000000125</v>
      </c>
      <c r="N4166" s="367">
        <v>144</v>
      </c>
      <c r="O4166" s="384">
        <v>-504.87039695651652</v>
      </c>
      <c r="P4166" s="367">
        <v>9.3960000000000008</v>
      </c>
      <c r="Q4166" s="367">
        <v>144</v>
      </c>
      <c r="R4166" s="384">
        <v>355.93760151678521</v>
      </c>
      <c r="S4166" s="367">
        <v>9.0719999999999992</v>
      </c>
      <c r="T4166" s="367">
        <v>4965.5172413793107</v>
      </c>
      <c r="U4166" s="384">
        <v>-3884.6718495106752</v>
      </c>
      <c r="V4166" s="367">
        <v>648.00000000000011</v>
      </c>
      <c r="W4166" s="367">
        <v>239999.99999999951</v>
      </c>
      <c r="X4166" s="384">
        <v>50937.383407333844</v>
      </c>
      <c r="Y4166" s="386">
        <v>647.99999999999852</v>
      </c>
      <c r="Z4166" s="367"/>
      <c r="AA4166" s="367"/>
      <c r="AB4166" s="367"/>
      <c r="AC4166" s="367"/>
      <c r="AD4166" s="367"/>
      <c r="AE4166" s="367"/>
      <c r="AF4166" s="367"/>
      <c r="AG4166" s="367"/>
      <c r="AH4166" s="367"/>
      <c r="AI4166" s="367"/>
      <c r="AJ4166" s="367"/>
      <c r="AK4166" s="367"/>
      <c r="AL4166" s="367"/>
      <c r="AM4166" s="367"/>
      <c r="AN4166" s="367"/>
      <c r="AO4166" s="367"/>
      <c r="AP4166" s="367"/>
      <c r="AQ4166" s="367"/>
      <c r="AR4166" s="367"/>
      <c r="AS4166" s="367"/>
      <c r="AT4166" s="367"/>
    </row>
    <row r="4167" spans="2:46" ht="13.8">
      <c r="B4167" s="26">
        <v>24.1666666666667</v>
      </c>
      <c r="C4167" s="363">
        <v>226.77338872585423</v>
      </c>
      <c r="D4167" s="367">
        <v>652.50000000000091</v>
      </c>
      <c r="E4167" s="367">
        <v>6744.1860465116397</v>
      </c>
      <c r="F4167" s="367">
        <v>-56839.665355684883</v>
      </c>
      <c r="G4167" s="367">
        <v>652.50000000000125</v>
      </c>
      <c r="H4167" s="367">
        <v>36250</v>
      </c>
      <c r="I4167" s="384">
        <v>-698790.11161676608</v>
      </c>
      <c r="J4167" s="367">
        <v>652.5</v>
      </c>
      <c r="K4167" s="367">
        <v>8787.8787878788025</v>
      </c>
      <c r="L4167" s="384">
        <v>7706.0572546026024</v>
      </c>
      <c r="M4167" s="367">
        <v>652.50000000000102</v>
      </c>
      <c r="N4167" s="367">
        <v>145</v>
      </c>
      <c r="O4167" s="384">
        <v>-514.12952083691812</v>
      </c>
      <c r="P4167" s="367">
        <v>9.4612500000000015</v>
      </c>
      <c r="Q4167" s="367">
        <v>145</v>
      </c>
      <c r="R4167" s="384">
        <v>355.6941899832795</v>
      </c>
      <c r="S4167" s="367">
        <v>9.1349999999999998</v>
      </c>
      <c r="T4167" s="367">
        <v>5000</v>
      </c>
      <c r="U4167" s="384">
        <v>-4271.9142348551013</v>
      </c>
      <c r="V4167" s="367">
        <v>652.5</v>
      </c>
      <c r="W4167" s="367">
        <v>241666.66666666616</v>
      </c>
      <c r="X4167" s="384">
        <v>51277.718307758405</v>
      </c>
      <c r="Y4167" s="386">
        <v>652.49999999999864</v>
      </c>
      <c r="Z4167" s="367"/>
      <c r="AA4167" s="367"/>
      <c r="AB4167" s="367"/>
      <c r="AC4167" s="367"/>
      <c r="AD4167" s="367"/>
      <c r="AE4167" s="367"/>
      <c r="AF4167" s="367"/>
      <c r="AG4167" s="367"/>
      <c r="AH4167" s="367"/>
      <c r="AI4167" s="367"/>
      <c r="AJ4167" s="367"/>
      <c r="AK4167" s="367"/>
      <c r="AL4167" s="367"/>
      <c r="AM4167" s="367"/>
      <c r="AN4167" s="367"/>
      <c r="AO4167" s="367"/>
      <c r="AP4167" s="367"/>
      <c r="AQ4167" s="367"/>
      <c r="AR4167" s="367"/>
      <c r="AS4167" s="367"/>
      <c r="AT4167" s="367"/>
    </row>
    <row r="4168" spans="2:46" ht="13.8">
      <c r="B4168" s="26">
        <v>24.333333333333368</v>
      </c>
      <c r="C4168" s="363">
        <v>228.33509975424866</v>
      </c>
      <c r="D4168" s="367">
        <v>657.00000000000091</v>
      </c>
      <c r="E4168" s="367">
        <v>6790.6976744186168</v>
      </c>
      <c r="F4168" s="367">
        <v>-57699.172885961409</v>
      </c>
      <c r="G4168" s="367">
        <v>657.00000000000125</v>
      </c>
      <c r="H4168" s="367">
        <v>36500</v>
      </c>
      <c r="I4168" s="384">
        <v>-709113.27845342492</v>
      </c>
      <c r="J4168" s="367">
        <v>657</v>
      </c>
      <c r="K4168" s="367">
        <v>8848.4848484848626</v>
      </c>
      <c r="L4168" s="384">
        <v>7401.3452646719052</v>
      </c>
      <c r="M4168" s="367">
        <v>657.00000000000114</v>
      </c>
      <c r="N4168" s="367">
        <v>146</v>
      </c>
      <c r="O4168" s="384">
        <v>-523.46799753741732</v>
      </c>
      <c r="P4168" s="367">
        <v>9.5265000000000004</v>
      </c>
      <c r="Q4168" s="367">
        <v>146</v>
      </c>
      <c r="R4168" s="384">
        <v>355.41332740931972</v>
      </c>
      <c r="S4168" s="367">
        <v>9.1979999999999986</v>
      </c>
      <c r="T4168" s="367">
        <v>5034.4827586206893</v>
      </c>
      <c r="U4168" s="384">
        <v>-4664.1257994754078</v>
      </c>
      <c r="V4168" s="367">
        <v>657</v>
      </c>
      <c r="W4168" s="367">
        <v>243333.33333333282</v>
      </c>
      <c r="X4168" s="384">
        <v>51617.868422958229</v>
      </c>
      <c r="Y4168" s="386">
        <v>656.99999999999864</v>
      </c>
      <c r="Z4168" s="367"/>
      <c r="AA4168" s="367"/>
      <c r="AB4168" s="367"/>
      <c r="AC4168" s="367"/>
      <c r="AD4168" s="367"/>
      <c r="AE4168" s="367"/>
      <c r="AF4168" s="367"/>
      <c r="AG4168" s="367"/>
      <c r="AH4168" s="367"/>
      <c r="AI4168" s="367"/>
      <c r="AJ4168" s="367"/>
      <c r="AK4168" s="367"/>
      <c r="AL4168" s="367"/>
      <c r="AM4168" s="367"/>
      <c r="AN4168" s="367"/>
      <c r="AO4168" s="367"/>
      <c r="AP4168" s="367"/>
      <c r="AQ4168" s="367"/>
      <c r="AR4168" s="367"/>
      <c r="AS4168" s="367"/>
      <c r="AT4168" s="367"/>
    </row>
    <row r="4169" spans="2:46" ht="13.8">
      <c r="B4169" s="26">
        <v>24.500000000000036</v>
      </c>
      <c r="C4169" s="363">
        <v>229.89678005145669</v>
      </c>
      <c r="D4169" s="367">
        <v>661.50000000000091</v>
      </c>
      <c r="E4169" s="367">
        <v>6837.2093023255939</v>
      </c>
      <c r="F4169" s="367">
        <v>-58565.084660596411</v>
      </c>
      <c r="G4169" s="367">
        <v>661.50000000000125</v>
      </c>
      <c r="H4169" s="367">
        <v>36750</v>
      </c>
      <c r="I4169" s="384">
        <v>-719511.84151868057</v>
      </c>
      <c r="J4169" s="367">
        <v>661.5</v>
      </c>
      <c r="K4169" s="367">
        <v>8909.0909090909227</v>
      </c>
      <c r="L4169" s="384">
        <v>7091.7311211470187</v>
      </c>
      <c r="M4169" s="367">
        <v>661.50000000000114</v>
      </c>
      <c r="N4169" s="367">
        <v>147</v>
      </c>
      <c r="O4169" s="384">
        <v>-532.88582705801457</v>
      </c>
      <c r="P4169" s="367">
        <v>9.5917500000000011</v>
      </c>
      <c r="Q4169" s="367">
        <v>147</v>
      </c>
      <c r="R4169" s="384">
        <v>355.0950137949057</v>
      </c>
      <c r="S4169" s="367">
        <v>9.2609999999999992</v>
      </c>
      <c r="T4169" s="367">
        <v>5068.9655172413786</v>
      </c>
      <c r="U4169" s="384">
        <v>-5061.3065433715838</v>
      </c>
      <c r="V4169" s="367">
        <v>661.5</v>
      </c>
      <c r="W4169" s="367">
        <v>244999.99999999948</v>
      </c>
      <c r="X4169" s="384">
        <v>51957.833752933308</v>
      </c>
      <c r="Y4169" s="386">
        <v>661.49999999999864</v>
      </c>
      <c r="Z4169" s="367"/>
      <c r="AA4169" s="367"/>
      <c r="AB4169" s="367"/>
      <c r="AC4169" s="367"/>
      <c r="AD4169" s="367"/>
      <c r="AE4169" s="367"/>
      <c r="AF4169" s="367"/>
      <c r="AG4169" s="367"/>
      <c r="AH4169" s="367"/>
      <c r="AI4169" s="367"/>
      <c r="AJ4169" s="367"/>
      <c r="AK4169" s="367"/>
      <c r="AL4169" s="367"/>
      <c r="AM4169" s="367"/>
      <c r="AN4169" s="367"/>
      <c r="AO4169" s="367"/>
      <c r="AP4169" s="367"/>
      <c r="AQ4169" s="367"/>
      <c r="AR4169" s="367"/>
      <c r="AS4169" s="367"/>
      <c r="AT4169" s="367"/>
    </row>
    <row r="4170" spans="2:46" ht="13.8">
      <c r="B4170" s="26">
        <v>24.666666666666703</v>
      </c>
      <c r="C4170" s="363">
        <v>231.4584296174782</v>
      </c>
      <c r="D4170" s="367">
        <v>666.00000000000091</v>
      </c>
      <c r="E4170" s="367">
        <v>6883.7209302325709</v>
      </c>
      <c r="F4170" s="367">
        <v>-59437.400679589889</v>
      </c>
      <c r="G4170" s="367">
        <v>666.00000000000125</v>
      </c>
      <c r="H4170" s="367">
        <v>37000</v>
      </c>
      <c r="I4170" s="384">
        <v>-729985.80081253313</v>
      </c>
      <c r="J4170" s="367">
        <v>666</v>
      </c>
      <c r="K4170" s="367">
        <v>8969.6969696969827</v>
      </c>
      <c r="L4170" s="384">
        <v>6777.2148240279539</v>
      </c>
      <c r="M4170" s="367">
        <v>666.00000000000091</v>
      </c>
      <c r="N4170" s="367">
        <v>148</v>
      </c>
      <c r="O4170" s="384">
        <v>-542.38300939870953</v>
      </c>
      <c r="P4170" s="367">
        <v>9.657</v>
      </c>
      <c r="Q4170" s="367">
        <v>148</v>
      </c>
      <c r="R4170" s="384">
        <v>354.73924914003754</v>
      </c>
      <c r="S4170" s="367">
        <v>9.3239999999999998</v>
      </c>
      <c r="T4170" s="367">
        <v>5103.4482758620679</v>
      </c>
      <c r="U4170" s="384">
        <v>-5463.4564665436201</v>
      </c>
      <c r="V4170" s="367">
        <v>665.99999999999989</v>
      </c>
      <c r="W4170" s="367">
        <v>246666.66666666613</v>
      </c>
      <c r="X4170" s="384">
        <v>52297.614297683664</v>
      </c>
      <c r="Y4170" s="386">
        <v>665.99999999999852</v>
      </c>
      <c r="Z4170" s="367"/>
      <c r="AA4170" s="367"/>
      <c r="AB4170" s="367"/>
      <c r="AC4170" s="367"/>
      <c r="AD4170" s="367"/>
      <c r="AE4170" s="367"/>
      <c r="AF4170" s="367"/>
      <c r="AG4170" s="367"/>
      <c r="AH4170" s="367"/>
      <c r="AI4170" s="367"/>
      <c r="AJ4170" s="367"/>
      <c r="AK4170" s="367"/>
      <c r="AL4170" s="367"/>
      <c r="AM4170" s="367"/>
      <c r="AN4170" s="367"/>
      <c r="AO4170" s="367"/>
      <c r="AP4170" s="367"/>
      <c r="AQ4170" s="367"/>
      <c r="AR4170" s="367"/>
      <c r="AS4170" s="367"/>
      <c r="AT4170" s="367"/>
    </row>
    <row r="4171" spans="2:46" ht="13.8">
      <c r="B4171" s="26">
        <v>24.833333333333371</v>
      </c>
      <c r="C4171" s="363">
        <v>233.02004845231338</v>
      </c>
      <c r="D4171" s="367">
        <v>670.50000000000114</v>
      </c>
      <c r="E4171" s="367">
        <v>6930.232558139548</v>
      </c>
      <c r="F4171" s="367">
        <v>-60316.120942941845</v>
      </c>
      <c r="G4171" s="367">
        <v>670.50000000000136</v>
      </c>
      <c r="H4171" s="367">
        <v>37250</v>
      </c>
      <c r="I4171" s="384">
        <v>-740535.15633498272</v>
      </c>
      <c r="J4171" s="367">
        <v>670.5</v>
      </c>
      <c r="K4171" s="367">
        <v>9030.3030303030428</v>
      </c>
      <c r="L4171" s="384">
        <v>6457.7963733146717</v>
      </c>
      <c r="M4171" s="367">
        <v>670.50000000000102</v>
      </c>
      <c r="N4171" s="367">
        <v>149</v>
      </c>
      <c r="O4171" s="384">
        <v>-551.95954455950232</v>
      </c>
      <c r="P4171" s="367">
        <v>9.7222500000000007</v>
      </c>
      <c r="Q4171" s="367">
        <v>149</v>
      </c>
      <c r="R4171" s="384">
        <v>354.34603344471515</v>
      </c>
      <c r="S4171" s="367">
        <v>9.3870000000000005</v>
      </c>
      <c r="T4171" s="367">
        <v>5137.9310344827572</v>
      </c>
      <c r="U4171" s="384">
        <v>-5870.5755689915368</v>
      </c>
      <c r="V4171" s="367">
        <v>670.49999999999989</v>
      </c>
      <c r="W4171" s="367">
        <v>248333.33333333279</v>
      </c>
      <c r="X4171" s="384">
        <v>52637.21005720929</v>
      </c>
      <c r="Y4171" s="386">
        <v>670.49999999999852</v>
      </c>
      <c r="Z4171" s="367"/>
      <c r="AA4171" s="367"/>
      <c r="AB4171" s="367"/>
      <c r="AC4171" s="367"/>
      <c r="AD4171" s="367"/>
      <c r="AE4171" s="367"/>
      <c r="AF4171" s="367"/>
      <c r="AG4171" s="367"/>
      <c r="AH4171" s="367"/>
      <c r="AI4171" s="367"/>
      <c r="AJ4171" s="367"/>
      <c r="AK4171" s="367"/>
      <c r="AL4171" s="367"/>
      <c r="AM4171" s="367"/>
      <c r="AN4171" s="367"/>
      <c r="AO4171" s="367"/>
      <c r="AP4171" s="367"/>
      <c r="AQ4171" s="367"/>
      <c r="AR4171" s="367"/>
      <c r="AS4171" s="367"/>
      <c r="AT4171" s="367"/>
    </row>
    <row r="4172" spans="2:46" ht="13.8">
      <c r="B4172" s="26">
        <v>25.000000000000039</v>
      </c>
      <c r="C4172" s="363">
        <v>234.58163655596201</v>
      </c>
      <c r="D4172" s="367">
        <v>675.00000000000114</v>
      </c>
      <c r="E4172" s="367">
        <v>6976.7441860465251</v>
      </c>
      <c r="F4172" s="367">
        <v>-61201.245450652255</v>
      </c>
      <c r="G4172" s="367">
        <v>675.00000000000136</v>
      </c>
      <c r="H4172" s="367">
        <v>37500</v>
      </c>
      <c r="I4172" s="384">
        <v>-751159.90808602946</v>
      </c>
      <c r="J4172" s="367">
        <v>675</v>
      </c>
      <c r="K4172" s="367">
        <v>9090.9090909091028</v>
      </c>
      <c r="L4172" s="384">
        <v>6133.4757690072011</v>
      </c>
      <c r="M4172" s="367">
        <v>675.00000000000102</v>
      </c>
      <c r="N4172" s="367">
        <v>150</v>
      </c>
      <c r="O4172" s="384">
        <v>-561.61543254039293</v>
      </c>
      <c r="P4172" s="367">
        <v>9.7874999999999996</v>
      </c>
      <c r="Q4172" s="367">
        <v>150</v>
      </c>
      <c r="R4172" s="384">
        <v>353.91536670893862</v>
      </c>
      <c r="S4172" s="367">
        <v>9.4499999999999993</v>
      </c>
      <c r="T4172" s="367">
        <v>5172.4137931034466</v>
      </c>
      <c r="U4172" s="384">
        <v>-6282.6638507153148</v>
      </c>
      <c r="V4172" s="367">
        <v>674.99999999999977</v>
      </c>
      <c r="W4172" s="367">
        <v>249999.99999999945</v>
      </c>
      <c r="X4172" s="384">
        <v>52976.621031510178</v>
      </c>
      <c r="Y4172" s="386">
        <v>674.99999999999852</v>
      </c>
      <c r="Z4172" s="367"/>
      <c r="AA4172" s="367"/>
      <c r="AB4172" s="367"/>
      <c r="AC4172" s="367"/>
      <c r="AD4172" s="367"/>
      <c r="AE4172" s="367"/>
      <c r="AF4172" s="367"/>
      <c r="AG4172" s="367"/>
      <c r="AH4172" s="367"/>
      <c r="AI4172" s="367"/>
      <c r="AJ4172" s="367"/>
      <c r="AK4172" s="367"/>
      <c r="AL4172" s="367"/>
      <c r="AM4172" s="367"/>
      <c r="AN4172" s="367"/>
      <c r="AO4172" s="367"/>
      <c r="AP4172" s="367"/>
      <c r="AQ4172" s="367"/>
      <c r="AR4172" s="367"/>
      <c r="AS4172" s="367"/>
      <c r="AT4172" s="367"/>
    </row>
    <row r="4173" spans="2:46" ht="13.8">
      <c r="B4173" s="26">
        <v>25.166666666666707</v>
      </c>
      <c r="C4173" s="363">
        <v>236.14319392842418</v>
      </c>
      <c r="D4173" s="367">
        <v>679.50000000000114</v>
      </c>
      <c r="E4173" s="367">
        <v>7023.2558139535022</v>
      </c>
      <c r="F4173" s="367">
        <v>-62092.774202721143</v>
      </c>
      <c r="G4173" s="367">
        <v>679.50000000000136</v>
      </c>
      <c r="H4173" s="367">
        <v>37750</v>
      </c>
      <c r="I4173" s="384">
        <v>-761860.05606567289</v>
      </c>
      <c r="J4173" s="367">
        <v>679.5</v>
      </c>
      <c r="K4173" s="367">
        <v>9151.5151515151629</v>
      </c>
      <c r="L4173" s="384">
        <v>5804.2530111055448</v>
      </c>
      <c r="M4173" s="367">
        <v>679.50000000000091</v>
      </c>
      <c r="N4173" s="367">
        <v>151</v>
      </c>
      <c r="O4173" s="384">
        <v>-571.35067334138137</v>
      </c>
      <c r="P4173" s="367">
        <v>9.8527500000000003</v>
      </c>
      <c r="Q4173" s="367">
        <v>151</v>
      </c>
      <c r="R4173" s="384">
        <v>353.44724893270791</v>
      </c>
      <c r="S4173" s="367">
        <v>9.5129999999999999</v>
      </c>
      <c r="T4173" s="367">
        <v>5206.8965517241359</v>
      </c>
      <c r="U4173" s="384">
        <v>-6699.7213117149731</v>
      </c>
      <c r="V4173" s="367">
        <v>679.49999999999977</v>
      </c>
      <c r="W4173" s="367">
        <v>251666.6666666661</v>
      </c>
      <c r="X4173" s="384">
        <v>53315.847220586336</v>
      </c>
      <c r="Y4173" s="386">
        <v>679.49999999999852</v>
      </c>
      <c r="Z4173" s="367"/>
      <c r="AA4173" s="367"/>
      <c r="AB4173" s="367"/>
      <c r="AC4173" s="367"/>
      <c r="AD4173" s="367"/>
      <c r="AE4173" s="367"/>
      <c r="AF4173" s="367"/>
      <c r="AG4173" s="367"/>
      <c r="AH4173" s="367"/>
      <c r="AI4173" s="367"/>
      <c r="AJ4173" s="367"/>
      <c r="AK4173" s="367"/>
      <c r="AL4173" s="367"/>
      <c r="AM4173" s="367"/>
      <c r="AN4173" s="367"/>
      <c r="AO4173" s="367"/>
      <c r="AP4173" s="367"/>
      <c r="AQ4173" s="367"/>
      <c r="AR4173" s="367"/>
      <c r="AS4173" s="367"/>
      <c r="AT4173" s="367"/>
    </row>
    <row r="4174" spans="2:46" ht="13.8">
      <c r="B4174" s="26">
        <v>25.333333333333375</v>
      </c>
      <c r="C4174" s="363">
        <v>237.7047205696999</v>
      </c>
      <c r="D4174" s="367">
        <v>684.00000000000114</v>
      </c>
      <c r="E4174" s="367">
        <v>7069.7674418604793</v>
      </c>
      <c r="F4174" s="367">
        <v>-62990.707199148499</v>
      </c>
      <c r="G4174" s="367">
        <v>684.00000000000136</v>
      </c>
      <c r="H4174" s="367">
        <v>38000</v>
      </c>
      <c r="I4174" s="384">
        <v>-772635.60027391347</v>
      </c>
      <c r="J4174" s="367">
        <v>684</v>
      </c>
      <c r="K4174" s="367">
        <v>9212.1212121212229</v>
      </c>
      <c r="L4174" s="384">
        <v>5470.1280996096848</v>
      </c>
      <c r="M4174" s="367">
        <v>684.00000000000091</v>
      </c>
      <c r="N4174" s="367">
        <v>152</v>
      </c>
      <c r="O4174" s="384">
        <v>-581.16526696246785</v>
      </c>
      <c r="P4174" s="367">
        <v>9.918000000000001</v>
      </c>
      <c r="Q4174" s="367">
        <v>152</v>
      </c>
      <c r="R4174" s="384">
        <v>352.94168011602301</v>
      </c>
      <c r="S4174" s="367">
        <v>9.5760000000000005</v>
      </c>
      <c r="T4174" s="367">
        <v>5241.3793103448252</v>
      </c>
      <c r="U4174" s="384">
        <v>-7121.7479519905019</v>
      </c>
      <c r="V4174" s="367">
        <v>683.99999999999977</v>
      </c>
      <c r="W4174" s="367">
        <v>253333.33333333276</v>
      </c>
      <c r="X4174" s="384">
        <v>53654.888624437772</v>
      </c>
      <c r="Y4174" s="386">
        <v>683.99999999999852</v>
      </c>
      <c r="Z4174" s="367"/>
      <c r="AA4174" s="367"/>
      <c r="AB4174" s="367"/>
      <c r="AC4174" s="367"/>
      <c r="AD4174" s="367"/>
      <c r="AE4174" s="367"/>
      <c r="AF4174" s="367"/>
      <c r="AG4174" s="367"/>
      <c r="AH4174" s="367"/>
      <c r="AI4174" s="367"/>
      <c r="AJ4174" s="367"/>
      <c r="AK4174" s="367"/>
      <c r="AL4174" s="367"/>
      <c r="AM4174" s="367"/>
      <c r="AN4174" s="367"/>
      <c r="AO4174" s="367"/>
      <c r="AP4174" s="367"/>
      <c r="AQ4174" s="367"/>
      <c r="AR4174" s="367"/>
      <c r="AS4174" s="367"/>
      <c r="AT4174" s="367"/>
    </row>
    <row r="4175" spans="2:46" ht="13.8">
      <c r="B4175" s="26">
        <v>25.500000000000043</v>
      </c>
      <c r="C4175" s="363">
        <v>239.26621647978916</v>
      </c>
      <c r="D4175" s="367">
        <v>688.50000000000114</v>
      </c>
      <c r="E4175" s="367">
        <v>7116.2790697674563</v>
      </c>
      <c r="F4175" s="367">
        <v>-63895.04443993434</v>
      </c>
      <c r="G4175" s="367">
        <v>688.50000000000148</v>
      </c>
      <c r="H4175" s="367">
        <v>38250</v>
      </c>
      <c r="I4175" s="384">
        <v>-783486.54071075085</v>
      </c>
      <c r="J4175" s="367">
        <v>688.5</v>
      </c>
      <c r="K4175" s="367">
        <v>9272.727272727283</v>
      </c>
      <c r="L4175" s="384">
        <v>5131.1010345196291</v>
      </c>
      <c r="M4175" s="367">
        <v>688.50000000000091</v>
      </c>
      <c r="N4175" s="367">
        <v>153</v>
      </c>
      <c r="O4175" s="384">
        <v>-591.05921340365182</v>
      </c>
      <c r="P4175" s="367">
        <v>9.98325</v>
      </c>
      <c r="Q4175" s="367">
        <v>153</v>
      </c>
      <c r="R4175" s="384">
        <v>352.39866025888392</v>
      </c>
      <c r="S4175" s="367">
        <v>9.6389999999999993</v>
      </c>
      <c r="T4175" s="367">
        <v>5275.8620689655145</v>
      </c>
      <c r="U4175" s="384">
        <v>-7548.7437715418901</v>
      </c>
      <c r="V4175" s="367">
        <v>688.49999999999966</v>
      </c>
      <c r="W4175" s="367">
        <v>254999.99999999942</v>
      </c>
      <c r="X4175" s="384">
        <v>53993.745243064455</v>
      </c>
      <c r="Y4175" s="386">
        <v>688.49999999999841</v>
      </c>
      <c r="Z4175" s="367"/>
      <c r="AA4175" s="367"/>
      <c r="AB4175" s="367"/>
      <c r="AC4175" s="367"/>
      <c r="AD4175" s="367"/>
      <c r="AE4175" s="367"/>
      <c r="AF4175" s="367"/>
      <c r="AG4175" s="367"/>
      <c r="AH4175" s="367"/>
      <c r="AI4175" s="367"/>
      <c r="AJ4175" s="367"/>
      <c r="AK4175" s="367"/>
      <c r="AL4175" s="367"/>
      <c r="AM4175" s="367"/>
      <c r="AN4175" s="367"/>
      <c r="AO4175" s="367"/>
      <c r="AP4175" s="367"/>
      <c r="AQ4175" s="367"/>
      <c r="AR4175" s="367"/>
      <c r="AS4175" s="367"/>
      <c r="AT4175" s="367"/>
    </row>
    <row r="4176" spans="2:46" ht="13.8">
      <c r="B4176" s="26">
        <v>25.66666666666671</v>
      </c>
      <c r="C4176" s="363">
        <v>240.82768165869197</v>
      </c>
      <c r="D4176" s="367">
        <v>693.00000000000125</v>
      </c>
      <c r="E4176" s="367">
        <v>7162.7906976744334</v>
      </c>
      <c r="F4176" s="367">
        <v>-64805.785925078642</v>
      </c>
      <c r="G4176" s="367">
        <v>693.00000000000148</v>
      </c>
      <c r="H4176" s="367">
        <v>38500</v>
      </c>
      <c r="I4176" s="384">
        <v>-794412.87737618526</v>
      </c>
      <c r="J4176" s="367">
        <v>693</v>
      </c>
      <c r="K4176" s="367">
        <v>9333.333333333343</v>
      </c>
      <c r="L4176" s="384">
        <v>4787.1718158353888</v>
      </c>
      <c r="M4176" s="367">
        <v>693.0000000000008</v>
      </c>
      <c r="N4176" s="367">
        <v>154</v>
      </c>
      <c r="O4176" s="384">
        <v>-601.03251266493396</v>
      </c>
      <c r="P4176" s="367">
        <v>10.048500000000001</v>
      </c>
      <c r="Q4176" s="367">
        <v>154</v>
      </c>
      <c r="R4176" s="384">
        <v>351.81818936129065</v>
      </c>
      <c r="S4176" s="367">
        <v>9.702</v>
      </c>
      <c r="T4176" s="367">
        <v>5310.3448275862038</v>
      </c>
      <c r="U4176" s="384">
        <v>-7980.7087703691595</v>
      </c>
      <c r="V4176" s="367">
        <v>692.99999999999966</v>
      </c>
      <c r="W4176" s="367">
        <v>256666.66666666607</v>
      </c>
      <c r="X4176" s="384">
        <v>54332.41707646643</v>
      </c>
      <c r="Y4176" s="386">
        <v>692.99999999999841</v>
      </c>
      <c r="Z4176" s="367"/>
      <c r="AA4176" s="367"/>
      <c r="AB4176" s="367"/>
      <c r="AC4176" s="367"/>
      <c r="AD4176" s="367"/>
      <c r="AE4176" s="367"/>
      <c r="AF4176" s="367"/>
      <c r="AG4176" s="367"/>
      <c r="AH4176" s="367"/>
      <c r="AI4176" s="367"/>
      <c r="AJ4176" s="367"/>
      <c r="AK4176" s="367"/>
      <c r="AL4176" s="367"/>
      <c r="AM4176" s="367"/>
      <c r="AN4176" s="367"/>
      <c r="AO4176" s="367"/>
      <c r="AP4176" s="367"/>
      <c r="AQ4176" s="367"/>
      <c r="AR4176" s="367"/>
      <c r="AS4176" s="367"/>
      <c r="AT4176" s="367"/>
    </row>
    <row r="4177" spans="2:46" ht="13.8">
      <c r="B4177" s="26">
        <v>25.833333333333378</v>
      </c>
      <c r="C4177" s="363">
        <v>242.38911610640835</v>
      </c>
      <c r="D4177" s="367">
        <v>697.50000000000125</v>
      </c>
      <c r="E4177" s="367">
        <v>7209.3023255814105</v>
      </c>
      <c r="F4177" s="367">
        <v>-65722.931654581407</v>
      </c>
      <c r="G4177" s="367">
        <v>697.50000000000148</v>
      </c>
      <c r="H4177" s="367">
        <v>38750</v>
      </c>
      <c r="I4177" s="384">
        <v>-805414.6102702166</v>
      </c>
      <c r="J4177" s="367">
        <v>697.5</v>
      </c>
      <c r="K4177" s="367">
        <v>9393.9393939394031</v>
      </c>
      <c r="L4177" s="384">
        <v>4438.3404435569446</v>
      </c>
      <c r="M4177" s="367">
        <v>697.5000000000008</v>
      </c>
      <c r="N4177" s="367">
        <v>155</v>
      </c>
      <c r="O4177" s="384">
        <v>-611.08516474631369</v>
      </c>
      <c r="P4177" s="367">
        <v>10.11375</v>
      </c>
      <c r="Q4177" s="367">
        <v>155</v>
      </c>
      <c r="R4177" s="384">
        <v>351.2002674232433</v>
      </c>
      <c r="S4177" s="367">
        <v>9.7650000000000006</v>
      </c>
      <c r="T4177" s="367">
        <v>5344.8275862068931</v>
      </c>
      <c r="U4177" s="384">
        <v>-8417.6429484722885</v>
      </c>
      <c r="V4177" s="367">
        <v>697.49999999999955</v>
      </c>
      <c r="W4177" s="367">
        <v>258333.33333333273</v>
      </c>
      <c r="X4177" s="384">
        <v>54670.904124643668</v>
      </c>
      <c r="Y4177" s="386">
        <v>697.49999999999841</v>
      </c>
      <c r="Z4177" s="367"/>
      <c r="AA4177" s="367"/>
      <c r="AB4177" s="367"/>
      <c r="AC4177" s="367"/>
      <c r="AD4177" s="367"/>
      <c r="AE4177" s="367"/>
      <c r="AF4177" s="367"/>
      <c r="AG4177" s="367"/>
      <c r="AH4177" s="367"/>
      <c r="AI4177" s="367"/>
      <c r="AJ4177" s="367"/>
      <c r="AK4177" s="367"/>
      <c r="AL4177" s="367"/>
      <c r="AM4177" s="367"/>
      <c r="AN4177" s="367"/>
      <c r="AO4177" s="367"/>
      <c r="AP4177" s="367"/>
      <c r="AQ4177" s="367"/>
      <c r="AR4177" s="367"/>
      <c r="AS4177" s="367"/>
      <c r="AT4177" s="367"/>
    </row>
    <row r="4178" spans="2:46" ht="13.8">
      <c r="B4178" s="26">
        <v>26.000000000000046</v>
      </c>
      <c r="C4178" s="363">
        <v>243.95051982293822</v>
      </c>
      <c r="D4178" s="367">
        <v>702.00000000000125</v>
      </c>
      <c r="E4178" s="367">
        <v>7255.8139534883876</v>
      </c>
      <c r="F4178" s="367">
        <v>-66646.481628442634</v>
      </c>
      <c r="G4178" s="367">
        <v>702.00000000000148</v>
      </c>
      <c r="H4178" s="367">
        <v>39000</v>
      </c>
      <c r="I4178" s="384">
        <v>-816491.73939284496</v>
      </c>
      <c r="J4178" s="367">
        <v>702</v>
      </c>
      <c r="K4178" s="367">
        <v>9454.5454545454631</v>
      </c>
      <c r="L4178" s="384">
        <v>4084.6069176843057</v>
      </c>
      <c r="M4178" s="367">
        <v>702.0000000000008</v>
      </c>
      <c r="N4178" s="367">
        <v>156</v>
      </c>
      <c r="O4178" s="384">
        <v>-621.21716964779137</v>
      </c>
      <c r="P4178" s="367">
        <v>10.179</v>
      </c>
      <c r="Q4178" s="367">
        <v>156</v>
      </c>
      <c r="R4178" s="384">
        <v>350.54489444474171</v>
      </c>
      <c r="S4178" s="367">
        <v>9.8280000000000012</v>
      </c>
      <c r="T4178" s="367">
        <v>5379.3103448275824</v>
      </c>
      <c r="U4178" s="384">
        <v>-8859.5463058512996</v>
      </c>
      <c r="V4178" s="367">
        <v>701.99999999999955</v>
      </c>
      <c r="W4178" s="367">
        <v>259999.99999999939</v>
      </c>
      <c r="X4178" s="384">
        <v>55009.206387596168</v>
      </c>
      <c r="Y4178" s="386">
        <v>701.99999999999841</v>
      </c>
      <c r="Z4178" s="367"/>
      <c r="AA4178" s="367"/>
      <c r="AB4178" s="367"/>
      <c r="AC4178" s="367"/>
      <c r="AD4178" s="367"/>
      <c r="AE4178" s="367"/>
      <c r="AF4178" s="367"/>
      <c r="AG4178" s="367"/>
      <c r="AH4178" s="367"/>
      <c r="AI4178" s="367"/>
      <c r="AJ4178" s="367"/>
      <c r="AK4178" s="367"/>
      <c r="AL4178" s="367"/>
      <c r="AM4178" s="367"/>
      <c r="AN4178" s="367"/>
      <c r="AO4178" s="367"/>
      <c r="AP4178" s="367"/>
      <c r="AQ4178" s="367"/>
      <c r="AR4178" s="367"/>
      <c r="AS4178" s="367"/>
      <c r="AT4178" s="367"/>
    </row>
    <row r="4179" spans="2:46" ht="13.8">
      <c r="B4179" s="26">
        <v>26.166666666666714</v>
      </c>
      <c r="C4179" s="363">
        <v>245.51189280828163</v>
      </c>
      <c r="D4179" s="367">
        <v>706.50000000000125</v>
      </c>
      <c r="E4179" s="367">
        <v>7302.3255813953647</v>
      </c>
      <c r="F4179" s="367">
        <v>-67576.435846662338</v>
      </c>
      <c r="G4179" s="367">
        <v>706.50000000000148</v>
      </c>
      <c r="H4179" s="367">
        <v>39250</v>
      </c>
      <c r="I4179" s="384">
        <v>-827644.26474407013</v>
      </c>
      <c r="J4179" s="367">
        <v>706.5</v>
      </c>
      <c r="K4179" s="367">
        <v>9515.1515151515232</v>
      </c>
      <c r="L4179" s="384">
        <v>3725.9712382174803</v>
      </c>
      <c r="M4179" s="367">
        <v>706.50000000000068</v>
      </c>
      <c r="N4179" s="367">
        <v>157</v>
      </c>
      <c r="O4179" s="384">
        <v>-631.42852736936663</v>
      </c>
      <c r="P4179" s="367">
        <v>10.244249999999999</v>
      </c>
      <c r="Q4179" s="367">
        <v>157</v>
      </c>
      <c r="R4179" s="384">
        <v>349.85207042578588</v>
      </c>
      <c r="S4179" s="367">
        <v>9.891</v>
      </c>
      <c r="T4179" s="367">
        <v>5413.7931034482717</v>
      </c>
      <c r="U4179" s="384">
        <v>-9306.4188425061802</v>
      </c>
      <c r="V4179" s="367">
        <v>706.49999999999955</v>
      </c>
      <c r="W4179" s="367">
        <v>261666.66666666605</v>
      </c>
      <c r="X4179" s="384">
        <v>55347.323865323931</v>
      </c>
      <c r="Y4179" s="386">
        <v>706.49999999999829</v>
      </c>
      <c r="Z4179" s="367"/>
      <c r="AA4179" s="367"/>
      <c r="AB4179" s="367"/>
      <c r="AC4179" s="367"/>
      <c r="AD4179" s="367"/>
      <c r="AE4179" s="367"/>
      <c r="AF4179" s="367"/>
      <c r="AG4179" s="367"/>
      <c r="AH4179" s="367"/>
      <c r="AI4179" s="367"/>
      <c r="AJ4179" s="367"/>
      <c r="AK4179" s="367"/>
      <c r="AL4179" s="367"/>
      <c r="AM4179" s="367"/>
      <c r="AN4179" s="367"/>
      <c r="AO4179" s="367"/>
      <c r="AP4179" s="367"/>
      <c r="AQ4179" s="367"/>
      <c r="AR4179" s="367"/>
      <c r="AS4179" s="367"/>
      <c r="AT4179" s="367"/>
    </row>
    <row r="4180" spans="2:46" ht="13.8">
      <c r="B4180" s="26">
        <v>26.333333333333382</v>
      </c>
      <c r="C4180" s="363">
        <v>247.07323506243861</v>
      </c>
      <c r="D4180" s="367">
        <v>711.00000000000136</v>
      </c>
      <c r="E4180" s="367">
        <v>7348.8372093023418</v>
      </c>
      <c r="F4180" s="367">
        <v>-68512.794309240548</v>
      </c>
      <c r="G4180" s="367">
        <v>711.00000000000159</v>
      </c>
      <c r="H4180" s="367">
        <v>39500</v>
      </c>
      <c r="I4180" s="384">
        <v>-838872.18632389244</v>
      </c>
      <c r="J4180" s="367">
        <v>711</v>
      </c>
      <c r="K4180" s="367">
        <v>9575.7575757575833</v>
      </c>
      <c r="L4180" s="384">
        <v>3362.433405156452</v>
      </c>
      <c r="M4180" s="367">
        <v>711.00000000000068</v>
      </c>
      <c r="N4180" s="367">
        <v>158</v>
      </c>
      <c r="O4180" s="384">
        <v>-641.71923791103995</v>
      </c>
      <c r="P4180" s="367">
        <v>10.3095</v>
      </c>
      <c r="Q4180" s="367">
        <v>158</v>
      </c>
      <c r="R4180" s="384">
        <v>349.12179536637592</v>
      </c>
      <c r="S4180" s="367">
        <v>9.9540000000000006</v>
      </c>
      <c r="T4180" s="367">
        <v>5448.275862068961</v>
      </c>
      <c r="U4180" s="384">
        <v>-9758.2605584369194</v>
      </c>
      <c r="V4180" s="367">
        <v>710.99999999999943</v>
      </c>
      <c r="W4180" s="367">
        <v>263333.33333333273</v>
      </c>
      <c r="X4180" s="384">
        <v>55685.256557826979</v>
      </c>
      <c r="Y4180" s="386">
        <v>710.99999999999841</v>
      </c>
      <c r="Z4180" s="367"/>
      <c r="AA4180" s="367"/>
      <c r="AB4180" s="367"/>
      <c r="AC4180" s="367"/>
      <c r="AD4180" s="367"/>
      <c r="AE4180" s="367"/>
      <c r="AF4180" s="367"/>
      <c r="AG4180" s="367"/>
      <c r="AH4180" s="367"/>
      <c r="AI4180" s="367"/>
      <c r="AJ4180" s="367"/>
      <c r="AK4180" s="367"/>
      <c r="AL4180" s="367"/>
      <c r="AM4180" s="367"/>
      <c r="AN4180" s="367"/>
      <c r="AO4180" s="367"/>
      <c r="AP4180" s="367"/>
      <c r="AQ4180" s="367"/>
      <c r="AR4180" s="367"/>
      <c r="AS4180" s="367"/>
      <c r="AT4180" s="367"/>
    </row>
    <row r="4181" spans="2:46" ht="13.8">
      <c r="B4181" s="26">
        <v>26.50000000000005</v>
      </c>
      <c r="C4181" s="363">
        <v>248.63454658540914</v>
      </c>
      <c r="D4181" s="367">
        <v>715.50000000000136</v>
      </c>
      <c r="E4181" s="367">
        <v>7395.3488372093188</v>
      </c>
      <c r="F4181" s="367">
        <v>-69455.55701617719</v>
      </c>
      <c r="G4181" s="367">
        <v>715.50000000000159</v>
      </c>
      <c r="H4181" s="367">
        <v>39750</v>
      </c>
      <c r="I4181" s="384">
        <v>-850175.50413231156</v>
      </c>
      <c r="J4181" s="367">
        <v>715.5</v>
      </c>
      <c r="K4181" s="367">
        <v>9636.3636363636433</v>
      </c>
      <c r="L4181" s="384">
        <v>2993.9934185012467</v>
      </c>
      <c r="M4181" s="367">
        <v>715.50000000000045</v>
      </c>
      <c r="N4181" s="367">
        <v>159</v>
      </c>
      <c r="O4181" s="384">
        <v>-652.08930127281087</v>
      </c>
      <c r="P4181" s="367">
        <v>10.374749999999999</v>
      </c>
      <c r="Q4181" s="367">
        <v>159</v>
      </c>
      <c r="R4181" s="384">
        <v>348.35406926651177</v>
      </c>
      <c r="S4181" s="367">
        <v>10.017000000000001</v>
      </c>
      <c r="T4181" s="367">
        <v>5482.7586206896503</v>
      </c>
      <c r="U4181" s="384">
        <v>-10215.071453643541</v>
      </c>
      <c r="V4181" s="367">
        <v>715.49999999999943</v>
      </c>
      <c r="W4181" s="367">
        <v>264999.99999999942</v>
      </c>
      <c r="X4181" s="384">
        <v>56023.004465105281</v>
      </c>
      <c r="Y4181" s="386">
        <v>715.49999999999841</v>
      </c>
      <c r="Z4181" s="367"/>
      <c r="AA4181" s="367"/>
      <c r="AB4181" s="367"/>
      <c r="AC4181" s="367"/>
      <c r="AD4181" s="367"/>
      <c r="AE4181" s="367"/>
      <c r="AF4181" s="367"/>
      <c r="AG4181" s="367"/>
      <c r="AH4181" s="367"/>
      <c r="AI4181" s="367"/>
      <c r="AJ4181" s="367"/>
      <c r="AK4181" s="367"/>
      <c r="AL4181" s="367"/>
      <c r="AM4181" s="367"/>
      <c r="AN4181" s="367"/>
      <c r="AO4181" s="367"/>
      <c r="AP4181" s="367"/>
      <c r="AQ4181" s="367"/>
      <c r="AR4181" s="367"/>
      <c r="AS4181" s="367"/>
      <c r="AT4181" s="367"/>
    </row>
    <row r="4182" spans="2:46" ht="13.8">
      <c r="B4182" s="26">
        <v>26.666666666666718</v>
      </c>
      <c r="C4182" s="363">
        <v>250.19582737719318</v>
      </c>
      <c r="D4182" s="367">
        <v>720.00000000000136</v>
      </c>
      <c r="E4182" s="367">
        <v>7441.8604651162959</v>
      </c>
      <c r="F4182" s="367">
        <v>-70404.723967472324</v>
      </c>
      <c r="G4182" s="367">
        <v>720.00000000000159</v>
      </c>
      <c r="H4182" s="367">
        <v>40000</v>
      </c>
      <c r="I4182" s="384">
        <v>-861554.21816932759</v>
      </c>
      <c r="J4182" s="367">
        <v>720</v>
      </c>
      <c r="K4182" s="367">
        <v>9696.9696969697034</v>
      </c>
      <c r="L4182" s="384">
        <v>2620.6512782518189</v>
      </c>
      <c r="M4182" s="367">
        <v>720.00000000000057</v>
      </c>
      <c r="N4182" s="367">
        <v>160</v>
      </c>
      <c r="O4182" s="384">
        <v>-662.53871745467995</v>
      </c>
      <c r="P4182" s="367">
        <v>10.44</v>
      </c>
      <c r="Q4182" s="367">
        <v>160</v>
      </c>
      <c r="R4182" s="384">
        <v>347.54889212619355</v>
      </c>
      <c r="S4182" s="367">
        <v>10.079999999999998</v>
      </c>
      <c r="T4182" s="367">
        <v>5517.2413793103397</v>
      </c>
      <c r="U4182" s="384">
        <v>-10676.851528126033</v>
      </c>
      <c r="V4182" s="367">
        <v>719.99999999999943</v>
      </c>
      <c r="W4182" s="367">
        <v>266666.6666666661</v>
      </c>
      <c r="X4182" s="384">
        <v>56360.567587158861</v>
      </c>
      <c r="Y4182" s="386">
        <v>719.99999999999841</v>
      </c>
      <c r="Z4182" s="367"/>
      <c r="AA4182" s="367"/>
      <c r="AB4182" s="367"/>
      <c r="AC4182" s="367"/>
      <c r="AD4182" s="367"/>
      <c r="AE4182" s="367"/>
      <c r="AF4182" s="367"/>
      <c r="AG4182" s="367"/>
      <c r="AH4182" s="367"/>
      <c r="AI4182" s="367"/>
      <c r="AJ4182" s="367"/>
      <c r="AK4182" s="367"/>
      <c r="AL4182" s="367"/>
      <c r="AM4182" s="367"/>
      <c r="AN4182" s="367"/>
      <c r="AO4182" s="367"/>
      <c r="AP4182" s="367"/>
      <c r="AQ4182" s="367"/>
      <c r="AR4182" s="367"/>
      <c r="AS4182" s="367"/>
      <c r="AT4182" s="367"/>
    </row>
    <row r="4183" spans="2:46" ht="13.8">
      <c r="B4183" s="26">
        <v>26.833333333333385</v>
      </c>
      <c r="C4183" s="363">
        <v>251.75707743779077</v>
      </c>
      <c r="D4183" s="367">
        <v>724.50000000000136</v>
      </c>
      <c r="E4183" s="367">
        <v>7488.372093023273</v>
      </c>
      <c r="F4183" s="367">
        <v>-71360.295163125906</v>
      </c>
      <c r="G4183" s="367">
        <v>724.50000000000159</v>
      </c>
      <c r="H4183" s="367">
        <v>40250</v>
      </c>
      <c r="I4183" s="384">
        <v>-873008.32843494066</v>
      </c>
      <c r="J4183" s="367">
        <v>724.5</v>
      </c>
      <c r="K4183" s="367">
        <v>9757.5757575757634</v>
      </c>
      <c r="L4183" s="384">
        <v>2242.406984408206</v>
      </c>
      <c r="M4183" s="367">
        <v>724.50000000000057</v>
      </c>
      <c r="N4183" s="367">
        <v>161</v>
      </c>
      <c r="O4183" s="384">
        <v>-673.06748645664675</v>
      </c>
      <c r="P4183" s="367">
        <v>10.50525</v>
      </c>
      <c r="Q4183" s="367">
        <v>161</v>
      </c>
      <c r="R4183" s="384">
        <v>346.70626394542109</v>
      </c>
      <c r="S4183" s="367">
        <v>10.142999999999999</v>
      </c>
      <c r="T4183" s="367">
        <v>5551.724137931029</v>
      </c>
      <c r="U4183" s="384">
        <v>-11143.600781884386</v>
      </c>
      <c r="V4183" s="367">
        <v>724.49999999999932</v>
      </c>
      <c r="W4183" s="367">
        <v>268333.33333333279</v>
      </c>
      <c r="X4183" s="384">
        <v>56697.945923987711</v>
      </c>
      <c r="Y4183" s="386">
        <v>724.49999999999852</v>
      </c>
      <c r="Z4183" s="367"/>
      <c r="AA4183" s="367"/>
      <c r="AB4183" s="367"/>
      <c r="AC4183" s="367"/>
      <c r="AD4183" s="367"/>
      <c r="AE4183" s="367"/>
      <c r="AF4183" s="367"/>
      <c r="AG4183" s="367"/>
      <c r="AH4183" s="367"/>
      <c r="AI4183" s="367"/>
      <c r="AJ4183" s="367"/>
      <c r="AK4183" s="367"/>
      <c r="AL4183" s="367"/>
      <c r="AM4183" s="367"/>
      <c r="AN4183" s="367"/>
      <c r="AO4183" s="367"/>
      <c r="AP4183" s="367"/>
      <c r="AQ4183" s="367"/>
      <c r="AR4183" s="367"/>
      <c r="AS4183" s="367"/>
      <c r="AT4183" s="367"/>
    </row>
    <row r="4184" spans="2:46" ht="13.8">
      <c r="B4184" s="26">
        <v>27.000000000000053</v>
      </c>
      <c r="C4184" s="363">
        <v>253.31829676720193</v>
      </c>
      <c r="D4184" s="367">
        <v>729.00000000000136</v>
      </c>
      <c r="E4184" s="367">
        <v>7534.8837209302501</v>
      </c>
      <c r="F4184" s="367">
        <v>-72322.270603138008</v>
      </c>
      <c r="G4184" s="367">
        <v>729.00000000000182</v>
      </c>
      <c r="H4184" s="367">
        <v>40500</v>
      </c>
      <c r="I4184" s="384">
        <v>-884537.83492915088</v>
      </c>
      <c r="J4184" s="367">
        <v>729</v>
      </c>
      <c r="K4184" s="367">
        <v>9818.1818181818235</v>
      </c>
      <c r="L4184" s="384">
        <v>1859.2605369704172</v>
      </c>
      <c r="M4184" s="367">
        <v>729.00000000000034</v>
      </c>
      <c r="N4184" s="367">
        <v>162</v>
      </c>
      <c r="O4184" s="384">
        <v>-683.67560827871114</v>
      </c>
      <c r="P4184" s="367">
        <v>10.570499999999999</v>
      </c>
      <c r="Q4184" s="367">
        <v>162</v>
      </c>
      <c r="R4184" s="384">
        <v>345.82618472419438</v>
      </c>
      <c r="S4184" s="367">
        <v>10.206</v>
      </c>
      <c r="T4184" s="367">
        <v>5586.2068965517183</v>
      </c>
      <c r="U4184" s="384">
        <v>-11615.319214918618</v>
      </c>
      <c r="V4184" s="367">
        <v>728.99999999999932</v>
      </c>
      <c r="W4184" s="367">
        <v>269999.99999999948</v>
      </c>
      <c r="X4184" s="384">
        <v>57035.13947559183</v>
      </c>
      <c r="Y4184" s="386">
        <v>728.99999999999852</v>
      </c>
      <c r="Z4184" s="367"/>
      <c r="AA4184" s="367"/>
      <c r="AB4184" s="367"/>
      <c r="AC4184" s="367"/>
      <c r="AD4184" s="367"/>
      <c r="AE4184" s="367"/>
      <c r="AF4184" s="367"/>
      <c r="AG4184" s="367"/>
      <c r="AH4184" s="367"/>
      <c r="AI4184" s="367"/>
      <c r="AJ4184" s="367"/>
      <c r="AK4184" s="367"/>
      <c r="AL4184" s="367"/>
      <c r="AM4184" s="367"/>
      <c r="AN4184" s="367"/>
      <c r="AO4184" s="367"/>
      <c r="AP4184" s="367"/>
      <c r="AQ4184" s="367"/>
      <c r="AR4184" s="367"/>
      <c r="AS4184" s="367"/>
      <c r="AT4184" s="367"/>
    </row>
    <row r="4185" spans="2:46" ht="13.8">
      <c r="B4185" s="26">
        <v>27.166666666666721</v>
      </c>
      <c r="C4185" s="363">
        <v>254.87948536542663</v>
      </c>
      <c r="D4185" s="367">
        <v>733.50000000000148</v>
      </c>
      <c r="E4185" s="367">
        <v>7581.3953488372272</v>
      </c>
      <c r="F4185" s="367">
        <v>-73290.650287508557</v>
      </c>
      <c r="G4185" s="367">
        <v>733.50000000000182</v>
      </c>
      <c r="H4185" s="367">
        <v>40750</v>
      </c>
      <c r="I4185" s="384">
        <v>-896142.73765195778</v>
      </c>
      <c r="J4185" s="367">
        <v>733.5</v>
      </c>
      <c r="K4185" s="367">
        <v>9878.7878787878835</v>
      </c>
      <c r="L4185" s="384">
        <v>1471.2119359384046</v>
      </c>
      <c r="M4185" s="367">
        <v>733.50000000000045</v>
      </c>
      <c r="N4185" s="367">
        <v>163</v>
      </c>
      <c r="O4185" s="384">
        <v>-694.36308292087369</v>
      </c>
      <c r="P4185" s="367">
        <v>10.63575</v>
      </c>
      <c r="Q4185" s="367">
        <v>163</v>
      </c>
      <c r="R4185" s="384">
        <v>344.90865446251354</v>
      </c>
      <c r="S4185" s="367">
        <v>10.269</v>
      </c>
      <c r="T4185" s="367">
        <v>5620.6896551724076</v>
      </c>
      <c r="U4185" s="384">
        <v>-12092.00682722871</v>
      </c>
      <c r="V4185" s="367">
        <v>733.4999999999992</v>
      </c>
      <c r="W4185" s="367">
        <v>271666.66666666616</v>
      </c>
      <c r="X4185" s="384">
        <v>57372.148241971227</v>
      </c>
      <c r="Y4185" s="386">
        <v>733.49999999999864</v>
      </c>
      <c r="Z4185" s="367"/>
      <c r="AA4185" s="367"/>
      <c r="AB4185" s="367"/>
      <c r="AC4185" s="367"/>
      <c r="AD4185" s="367"/>
      <c r="AE4185" s="367"/>
      <c r="AF4185" s="367"/>
      <c r="AG4185" s="367"/>
      <c r="AH4185" s="367"/>
      <c r="AI4185" s="367"/>
      <c r="AJ4185" s="367"/>
      <c r="AK4185" s="367"/>
      <c r="AL4185" s="367"/>
      <c r="AM4185" s="367"/>
      <c r="AN4185" s="367"/>
      <c r="AO4185" s="367"/>
      <c r="AP4185" s="367"/>
      <c r="AQ4185" s="367"/>
      <c r="AR4185" s="367"/>
      <c r="AS4185" s="367"/>
      <c r="AT4185" s="367"/>
    </row>
    <row r="4186" spans="2:46" ht="13.8">
      <c r="B4186" s="26">
        <v>27.333333333333389</v>
      </c>
      <c r="C4186" s="363">
        <v>256.44064323246482</v>
      </c>
      <c r="D4186" s="367">
        <v>738.00000000000148</v>
      </c>
      <c r="E4186" s="367">
        <v>7627.9069767442043</v>
      </c>
      <c r="F4186" s="367">
        <v>-74265.43421623754</v>
      </c>
      <c r="G4186" s="367">
        <v>738.00000000000182</v>
      </c>
      <c r="H4186" s="367">
        <v>41000</v>
      </c>
      <c r="I4186" s="384">
        <v>-907823.03660336125</v>
      </c>
      <c r="J4186" s="367">
        <v>737.99999999999989</v>
      </c>
      <c r="K4186" s="367">
        <v>9939.3939393939436</v>
      </c>
      <c r="L4186" s="384">
        <v>1078.2611813122069</v>
      </c>
      <c r="M4186" s="367">
        <v>738.00000000000045</v>
      </c>
      <c r="N4186" s="367">
        <v>164</v>
      </c>
      <c r="O4186" s="384">
        <v>-705.12991038313373</v>
      </c>
      <c r="P4186" s="367">
        <v>10.700999999999999</v>
      </c>
      <c r="Q4186" s="367">
        <v>164</v>
      </c>
      <c r="R4186" s="384">
        <v>343.95367316037857</v>
      </c>
      <c r="S4186" s="367">
        <v>10.331999999999999</v>
      </c>
      <c r="T4186" s="367">
        <v>5655.1724137930969</v>
      </c>
      <c r="U4186" s="384">
        <v>-12573.663618814684</v>
      </c>
      <c r="V4186" s="367">
        <v>737.9999999999992</v>
      </c>
      <c r="W4186" s="367">
        <v>273333.33333333285</v>
      </c>
      <c r="X4186" s="384">
        <v>57708.972223125864</v>
      </c>
      <c r="Y4186" s="386">
        <v>737.99999999999864</v>
      </c>
      <c r="Z4186" s="367"/>
      <c r="AA4186" s="367"/>
      <c r="AB4186" s="367"/>
      <c r="AC4186" s="367"/>
      <c r="AD4186" s="367"/>
      <c r="AE4186" s="367"/>
      <c r="AF4186" s="367"/>
      <c r="AG4186" s="367"/>
      <c r="AH4186" s="367"/>
      <c r="AI4186" s="367"/>
      <c r="AJ4186" s="367"/>
      <c r="AK4186" s="367"/>
      <c r="AL4186" s="367"/>
      <c r="AM4186" s="367"/>
      <c r="AN4186" s="367"/>
      <c r="AO4186" s="367"/>
      <c r="AP4186" s="367"/>
      <c r="AQ4186" s="367"/>
      <c r="AR4186" s="367"/>
      <c r="AS4186" s="367"/>
      <c r="AT4186" s="367"/>
    </row>
    <row r="4187" spans="2:46" ht="13.8">
      <c r="B4187" s="26">
        <v>27.500000000000057</v>
      </c>
      <c r="C4187" s="363">
        <v>258.00177036831656</v>
      </c>
      <c r="D4187" s="367">
        <v>742.50000000000148</v>
      </c>
      <c r="E4187" s="367">
        <v>7674.4186046511813</v>
      </c>
      <c r="F4187" s="367">
        <v>-75246.622389325028</v>
      </c>
      <c r="G4187" s="367">
        <v>742.50000000000182</v>
      </c>
      <c r="H4187" s="367">
        <v>41250</v>
      </c>
      <c r="I4187" s="384">
        <v>-919578.73178336211</v>
      </c>
      <c r="J4187" s="367">
        <v>742.49999999999989</v>
      </c>
      <c r="K4187" s="367">
        <v>10000.000000000004</v>
      </c>
      <c r="L4187" s="384">
        <v>680.40827309182453</v>
      </c>
      <c r="M4187" s="367">
        <v>742.50000000000034</v>
      </c>
      <c r="N4187" s="367">
        <v>165</v>
      </c>
      <c r="O4187" s="384">
        <v>-715.97609066549217</v>
      </c>
      <c r="P4187" s="367">
        <v>10.766250000000001</v>
      </c>
      <c r="Q4187" s="367">
        <v>165</v>
      </c>
      <c r="R4187" s="384">
        <v>342.96124081778942</v>
      </c>
      <c r="S4187" s="367">
        <v>10.395</v>
      </c>
      <c r="T4187" s="367">
        <v>5689.6551724137862</v>
      </c>
      <c r="U4187" s="384">
        <v>-13060.289589676528</v>
      </c>
      <c r="V4187" s="367">
        <v>742.4999999999992</v>
      </c>
      <c r="W4187" s="367">
        <v>274999.99999999953</v>
      </c>
      <c r="X4187" s="384">
        <v>58045.611419055793</v>
      </c>
      <c r="Y4187" s="386">
        <v>742.49999999999864</v>
      </c>
      <c r="Z4187" s="367"/>
      <c r="AA4187" s="367"/>
      <c r="AB4187" s="367"/>
      <c r="AC4187" s="367"/>
      <c r="AD4187" s="367"/>
      <c r="AE4187" s="367"/>
      <c r="AF4187" s="367"/>
      <c r="AG4187" s="367"/>
      <c r="AH4187" s="367"/>
      <c r="AI4187" s="367"/>
      <c r="AJ4187" s="367"/>
      <c r="AK4187" s="367"/>
      <c r="AL4187" s="367"/>
      <c r="AM4187" s="367"/>
      <c r="AN4187" s="367"/>
      <c r="AO4187" s="367"/>
      <c r="AP4187" s="367"/>
      <c r="AQ4187" s="367"/>
      <c r="AR4187" s="367"/>
      <c r="AS4187" s="367"/>
      <c r="AT4187" s="367"/>
    </row>
    <row r="4188" spans="2:46" ht="13.8">
      <c r="B4188" s="26">
        <v>27.666666666666725</v>
      </c>
      <c r="C4188" s="363">
        <v>259.56286677298198</v>
      </c>
      <c r="D4188" s="367">
        <v>747.00000000000159</v>
      </c>
      <c r="E4188" s="367">
        <v>7720.9302325581584</v>
      </c>
      <c r="F4188" s="367">
        <v>-76234.214806770993</v>
      </c>
      <c r="G4188" s="367">
        <v>747.00000000000193</v>
      </c>
      <c r="H4188" s="367">
        <v>41500</v>
      </c>
      <c r="I4188" s="384">
        <v>-931409.82319196011</v>
      </c>
      <c r="J4188" s="367">
        <v>746.99999999999989</v>
      </c>
      <c r="K4188" s="367">
        <v>10060.606060606064</v>
      </c>
      <c r="L4188" s="384">
        <v>277.65321127723712</v>
      </c>
      <c r="M4188" s="367">
        <v>747.00000000000034</v>
      </c>
      <c r="N4188" s="367">
        <v>166</v>
      </c>
      <c r="O4188" s="384">
        <v>-726.90162376794785</v>
      </c>
      <c r="P4188" s="367">
        <v>10.8315</v>
      </c>
      <c r="Q4188" s="367">
        <v>166</v>
      </c>
      <c r="R4188" s="384">
        <v>341.93135743474602</v>
      </c>
      <c r="S4188" s="367">
        <v>10.458</v>
      </c>
      <c r="T4188" s="367">
        <v>5724.1379310344755</v>
      </c>
      <c r="U4188" s="384">
        <v>-13551.88473981423</v>
      </c>
      <c r="V4188" s="367">
        <v>746.99999999999909</v>
      </c>
      <c r="W4188" s="367">
        <v>276666.66666666622</v>
      </c>
      <c r="X4188" s="384">
        <v>58382.065829760992</v>
      </c>
      <c r="Y4188" s="386">
        <v>746.99999999999875</v>
      </c>
      <c r="Z4188" s="367"/>
      <c r="AA4188" s="367"/>
      <c r="AB4188" s="367"/>
      <c r="AC4188" s="367"/>
      <c r="AD4188" s="367"/>
      <c r="AE4188" s="367"/>
      <c r="AF4188" s="367"/>
      <c r="AG4188" s="367"/>
      <c r="AH4188" s="367"/>
      <c r="AI4188" s="367"/>
      <c r="AJ4188" s="367"/>
      <c r="AK4188" s="367"/>
      <c r="AL4188" s="367"/>
      <c r="AM4188" s="367"/>
      <c r="AN4188" s="367"/>
      <c r="AO4188" s="367"/>
      <c r="AP4188" s="367"/>
      <c r="AQ4188" s="367"/>
      <c r="AR4188" s="367"/>
      <c r="AS4188" s="367"/>
      <c r="AT4188" s="367"/>
    </row>
    <row r="4189" spans="2:46" ht="13.8">
      <c r="B4189" s="26">
        <v>27.833333333333393</v>
      </c>
      <c r="C4189" s="363">
        <v>261.12393244646086</v>
      </c>
      <c r="D4189" s="367">
        <v>751.50000000000171</v>
      </c>
      <c r="E4189" s="367">
        <v>7767.4418604651355</v>
      </c>
      <c r="F4189" s="367">
        <v>-77228.211468575406</v>
      </c>
      <c r="G4189" s="367">
        <v>751.50000000000193</v>
      </c>
      <c r="H4189" s="367">
        <v>41750</v>
      </c>
      <c r="I4189" s="384">
        <v>-943316.31082915491</v>
      </c>
      <c r="J4189" s="367">
        <v>751.49999999999989</v>
      </c>
      <c r="K4189" s="367">
        <v>10121.212121212124</v>
      </c>
      <c r="L4189" s="384">
        <v>-130.00400413154506</v>
      </c>
      <c r="M4189" s="367">
        <v>751.50000000000034</v>
      </c>
      <c r="N4189" s="367">
        <v>167</v>
      </c>
      <c r="O4189" s="384">
        <v>-737.90650969050182</v>
      </c>
      <c r="P4189" s="367">
        <v>10.896750000000001</v>
      </c>
      <c r="Q4189" s="367">
        <v>167</v>
      </c>
      <c r="R4189" s="384">
        <v>340.86402301124849</v>
      </c>
      <c r="S4189" s="367">
        <v>10.520999999999999</v>
      </c>
      <c r="T4189" s="367">
        <v>5758.6206896551648</v>
      </c>
      <c r="U4189" s="384">
        <v>-14048.449069227818</v>
      </c>
      <c r="V4189" s="367">
        <v>751.49999999999909</v>
      </c>
      <c r="W4189" s="367">
        <v>278333.33333333291</v>
      </c>
      <c r="X4189" s="384">
        <v>58718.335455241446</v>
      </c>
      <c r="Y4189" s="386">
        <v>751.49999999999875</v>
      </c>
      <c r="Z4189" s="367"/>
      <c r="AA4189" s="367"/>
      <c r="AB4189" s="367"/>
      <c r="AC4189" s="367"/>
      <c r="AD4189" s="367"/>
      <c r="AE4189" s="367"/>
      <c r="AF4189" s="367"/>
      <c r="AG4189" s="367"/>
      <c r="AH4189" s="367"/>
      <c r="AI4189" s="367"/>
      <c r="AJ4189" s="367"/>
      <c r="AK4189" s="367"/>
      <c r="AL4189" s="367"/>
      <c r="AM4189" s="367"/>
      <c r="AN4189" s="367"/>
      <c r="AO4189" s="367"/>
      <c r="AP4189" s="367"/>
      <c r="AQ4189" s="367"/>
      <c r="AR4189" s="367"/>
      <c r="AS4189" s="367"/>
      <c r="AT4189" s="367"/>
    </row>
    <row r="4190" spans="2:46" ht="13.8">
      <c r="B4190" s="26">
        <v>28.00000000000006</v>
      </c>
      <c r="C4190" s="363">
        <v>262.68496738875319</v>
      </c>
      <c r="D4190" s="367">
        <v>756.00000000000171</v>
      </c>
      <c r="E4190" s="367">
        <v>7813.9534883721126</v>
      </c>
      <c r="F4190" s="367">
        <v>-78228.612374738295</v>
      </c>
      <c r="G4190" s="367">
        <v>756.00000000000193</v>
      </c>
      <c r="H4190" s="367">
        <v>42000</v>
      </c>
      <c r="I4190" s="384">
        <v>-955298.19469494664</v>
      </c>
      <c r="J4190" s="367">
        <v>755.99999999999989</v>
      </c>
      <c r="K4190" s="367">
        <v>10181.818181818184</v>
      </c>
      <c r="L4190" s="384">
        <v>-542.56337313451161</v>
      </c>
      <c r="M4190" s="367">
        <v>756.00000000000023</v>
      </c>
      <c r="N4190" s="367">
        <v>168</v>
      </c>
      <c r="O4190" s="384">
        <v>-748.99074843315304</v>
      </c>
      <c r="P4190" s="367">
        <v>10.962</v>
      </c>
      <c r="Q4190" s="367">
        <v>168</v>
      </c>
      <c r="R4190" s="384">
        <v>339.75923754729683</v>
      </c>
      <c r="S4190" s="367">
        <v>10.584</v>
      </c>
      <c r="T4190" s="367">
        <v>5793.1034482758541</v>
      </c>
      <c r="U4190" s="384">
        <v>-14549.982577917259</v>
      </c>
      <c r="V4190" s="367">
        <v>755.99999999999898</v>
      </c>
      <c r="W4190" s="367">
        <v>279999.99999999959</v>
      </c>
      <c r="X4190" s="384">
        <v>59054.420295497192</v>
      </c>
      <c r="Y4190" s="386">
        <v>755.99999999999898</v>
      </c>
      <c r="Z4190" s="367"/>
      <c r="AA4190" s="367"/>
      <c r="AB4190" s="367"/>
      <c r="AC4190" s="367"/>
      <c r="AD4190" s="367"/>
      <c r="AE4190" s="367"/>
      <c r="AF4190" s="367"/>
      <c r="AG4190" s="367"/>
      <c r="AH4190" s="367"/>
      <c r="AI4190" s="367"/>
      <c r="AJ4190" s="367"/>
      <c r="AK4190" s="367"/>
      <c r="AL4190" s="367"/>
      <c r="AM4190" s="367"/>
      <c r="AN4190" s="367"/>
      <c r="AO4190" s="367"/>
      <c r="AP4190" s="367"/>
      <c r="AQ4190" s="367"/>
      <c r="AR4190" s="367"/>
      <c r="AS4190" s="367"/>
      <c r="AT4190" s="367"/>
    </row>
    <row r="4191" spans="2:46" ht="13.8">
      <c r="B4191" s="26">
        <v>28.166666666666728</v>
      </c>
      <c r="C4191" s="363">
        <v>264.24597159985916</v>
      </c>
      <c r="D4191" s="367">
        <v>760.50000000000171</v>
      </c>
      <c r="E4191" s="367">
        <v>7860.4651162790897</v>
      </c>
      <c r="F4191" s="367">
        <v>-79235.417525259647</v>
      </c>
      <c r="G4191" s="367">
        <v>760.50000000000193</v>
      </c>
      <c r="H4191" s="367">
        <v>42250</v>
      </c>
      <c r="I4191" s="384">
        <v>-967355.47478933516</v>
      </c>
      <c r="J4191" s="367">
        <v>760.49999999999989</v>
      </c>
      <c r="K4191" s="367">
        <v>10242.424242424244</v>
      </c>
      <c r="L4191" s="384">
        <v>-960.0248957316835</v>
      </c>
      <c r="M4191" s="367">
        <v>760.50000000000023</v>
      </c>
      <c r="N4191" s="367">
        <v>169</v>
      </c>
      <c r="O4191" s="384">
        <v>-760.15433999590255</v>
      </c>
      <c r="P4191" s="367">
        <v>11.02725</v>
      </c>
      <c r="Q4191" s="367">
        <v>169</v>
      </c>
      <c r="R4191" s="384">
        <v>338.61700104289088</v>
      </c>
      <c r="S4191" s="367">
        <v>10.647</v>
      </c>
      <c r="T4191" s="367">
        <v>5827.5862068965434</v>
      </c>
      <c r="U4191" s="384">
        <v>-15056.485265882586</v>
      </c>
      <c r="V4191" s="367">
        <v>760.49999999999898</v>
      </c>
      <c r="W4191" s="367">
        <v>281666.66666666628</v>
      </c>
      <c r="X4191" s="384">
        <v>59390.320350528171</v>
      </c>
      <c r="Y4191" s="386">
        <v>760.49999999999898</v>
      </c>
      <c r="Z4191" s="367"/>
      <c r="AA4191" s="367"/>
      <c r="AB4191" s="367"/>
      <c r="AC4191" s="367"/>
      <c r="AD4191" s="367"/>
      <c r="AE4191" s="367"/>
      <c r="AF4191" s="367"/>
      <c r="AG4191" s="367"/>
      <c r="AH4191" s="367"/>
      <c r="AI4191" s="367"/>
      <c r="AJ4191" s="367"/>
      <c r="AK4191" s="367"/>
      <c r="AL4191" s="367"/>
      <c r="AM4191" s="367"/>
      <c r="AN4191" s="367"/>
      <c r="AO4191" s="367"/>
      <c r="AP4191" s="367"/>
      <c r="AQ4191" s="367"/>
      <c r="AR4191" s="367"/>
      <c r="AS4191" s="367"/>
      <c r="AT4191" s="367"/>
    </row>
    <row r="4192" spans="2:46" ht="13.8">
      <c r="B4192" s="26">
        <v>28.333333333333396</v>
      </c>
      <c r="C4192" s="363">
        <v>265.80694507977859</v>
      </c>
      <c r="D4192" s="367">
        <v>765.00000000000171</v>
      </c>
      <c r="E4192" s="367">
        <v>7906.9767441860668</v>
      </c>
      <c r="F4192" s="367">
        <v>-80248.626920139475</v>
      </c>
      <c r="G4192" s="367">
        <v>765.00000000000193</v>
      </c>
      <c r="H4192" s="367">
        <v>42500</v>
      </c>
      <c r="I4192" s="384">
        <v>-979488.15111232095</v>
      </c>
      <c r="J4192" s="367">
        <v>764.99999999999989</v>
      </c>
      <c r="K4192" s="367">
        <v>10303.030303030304</v>
      </c>
      <c r="L4192" s="384">
        <v>-1382.38857192305</v>
      </c>
      <c r="M4192" s="367">
        <v>765.00000000000023</v>
      </c>
      <c r="N4192" s="367">
        <v>170</v>
      </c>
      <c r="O4192" s="384">
        <v>-771.39728437874976</v>
      </c>
      <c r="P4192" s="367">
        <v>11.092500000000001</v>
      </c>
      <c r="Q4192" s="367">
        <v>170</v>
      </c>
      <c r="R4192" s="384">
        <v>337.43731349803085</v>
      </c>
      <c r="S4192" s="367">
        <v>10.71</v>
      </c>
      <c r="T4192" s="367">
        <v>5862.0689655172328</v>
      </c>
      <c r="U4192" s="384">
        <v>-15567.957133123784</v>
      </c>
      <c r="V4192" s="367">
        <v>764.99999999999898</v>
      </c>
      <c r="W4192" s="367">
        <v>283333.33333333296</v>
      </c>
      <c r="X4192" s="384">
        <v>59726.035620334442</v>
      </c>
      <c r="Y4192" s="386">
        <v>764.99999999999898</v>
      </c>
      <c r="Z4192" s="367"/>
      <c r="AA4192" s="367"/>
      <c r="AB4192" s="367"/>
      <c r="AC4192" s="367"/>
      <c r="AD4192" s="367"/>
      <c r="AE4192" s="367"/>
      <c r="AF4192" s="367"/>
      <c r="AG4192" s="367"/>
      <c r="AH4192" s="367"/>
      <c r="AI4192" s="367"/>
      <c r="AJ4192" s="367"/>
      <c r="AK4192" s="367"/>
      <c r="AL4192" s="367"/>
      <c r="AM4192" s="367"/>
      <c r="AN4192" s="367"/>
      <c r="AO4192" s="367"/>
      <c r="AP4192" s="367"/>
      <c r="AQ4192" s="367"/>
      <c r="AR4192" s="367"/>
      <c r="AS4192" s="367"/>
      <c r="AT4192" s="367"/>
    </row>
    <row r="4193" spans="2:46" ht="13.8">
      <c r="B4193" s="26">
        <v>28.500000000000064</v>
      </c>
      <c r="C4193" s="363">
        <v>267.36788782851164</v>
      </c>
      <c r="D4193" s="367">
        <v>769.50000000000171</v>
      </c>
      <c r="E4193" s="367">
        <v>7953.4883720930438</v>
      </c>
      <c r="F4193" s="367">
        <v>-81268.240559377795</v>
      </c>
      <c r="G4193" s="367">
        <v>769.50000000000205</v>
      </c>
      <c r="H4193" s="367">
        <v>42750</v>
      </c>
      <c r="I4193" s="384">
        <v>-991696.22366390354</v>
      </c>
      <c r="J4193" s="367">
        <v>769.49999999999989</v>
      </c>
      <c r="K4193" s="367">
        <v>10363.636363636364</v>
      </c>
      <c r="L4193" s="384">
        <v>-1809.654401708601</v>
      </c>
      <c r="M4193" s="367">
        <v>769.50000000000011</v>
      </c>
      <c r="N4193" s="367">
        <v>171</v>
      </c>
      <c r="O4193" s="384">
        <v>-782.71958158169468</v>
      </c>
      <c r="P4193" s="367">
        <v>11.15775</v>
      </c>
      <c r="Q4193" s="367">
        <v>171</v>
      </c>
      <c r="R4193" s="384">
        <v>336.22017491271663</v>
      </c>
      <c r="S4193" s="367">
        <v>10.773</v>
      </c>
      <c r="T4193" s="367">
        <v>5896.5517241379221</v>
      </c>
      <c r="U4193" s="384">
        <v>-16084.398179640835</v>
      </c>
      <c r="V4193" s="367">
        <v>769.49999999999886</v>
      </c>
      <c r="W4193" s="367">
        <v>284999.99999999965</v>
      </c>
      <c r="X4193" s="384">
        <v>60061.566104915975</v>
      </c>
      <c r="Y4193" s="386">
        <v>769.49999999999909</v>
      </c>
      <c r="Z4193" s="367"/>
      <c r="AA4193" s="367"/>
      <c r="AB4193" s="367"/>
      <c r="AC4193" s="367"/>
      <c r="AD4193" s="367"/>
      <c r="AE4193" s="367"/>
      <c r="AF4193" s="367"/>
      <c r="AG4193" s="367"/>
      <c r="AH4193" s="367"/>
      <c r="AI4193" s="367"/>
      <c r="AJ4193" s="367"/>
      <c r="AK4193" s="367"/>
      <c r="AL4193" s="367"/>
      <c r="AM4193" s="367"/>
      <c r="AN4193" s="367"/>
      <c r="AO4193" s="367"/>
      <c r="AP4193" s="367"/>
      <c r="AQ4193" s="367"/>
      <c r="AR4193" s="367"/>
      <c r="AS4193" s="367"/>
      <c r="AT4193" s="367"/>
    </row>
    <row r="4194" spans="2:46" ht="13.8">
      <c r="B4194" s="26">
        <v>28.666666666666732</v>
      </c>
      <c r="C4194" s="363">
        <v>268.92879984605821</v>
      </c>
      <c r="D4194" s="367">
        <v>774.00000000000182</v>
      </c>
      <c r="E4194" s="367">
        <v>8000.0000000000209</v>
      </c>
      <c r="F4194" s="367">
        <v>-82294.258442974562</v>
      </c>
      <c r="G4194" s="367">
        <v>774.00000000000205</v>
      </c>
      <c r="H4194" s="367">
        <v>43000</v>
      </c>
      <c r="I4194" s="384">
        <v>-1003979.692444083</v>
      </c>
      <c r="J4194" s="367">
        <v>773.99999999999989</v>
      </c>
      <c r="K4194" s="367">
        <v>10424.242424242424</v>
      </c>
      <c r="L4194" s="384">
        <v>-2241.8223850883574</v>
      </c>
      <c r="M4194" s="367">
        <v>774.00000000000011</v>
      </c>
      <c r="N4194" s="367">
        <v>172</v>
      </c>
      <c r="O4194" s="384">
        <v>-794.12123160473777</v>
      </c>
      <c r="P4194" s="367">
        <v>11.223000000000001</v>
      </c>
      <c r="Q4194" s="367">
        <v>172</v>
      </c>
      <c r="R4194" s="384">
        <v>334.96558528694817</v>
      </c>
      <c r="S4194" s="367">
        <v>10.836</v>
      </c>
      <c r="T4194" s="367">
        <v>5931.0344827586114</v>
      </c>
      <c r="U4194" s="384">
        <v>-16605.808405433774</v>
      </c>
      <c r="V4194" s="367">
        <v>773.99999999999886</v>
      </c>
      <c r="W4194" s="367">
        <v>286666.66666666634</v>
      </c>
      <c r="X4194" s="384">
        <v>60396.911804272764</v>
      </c>
      <c r="Y4194" s="386">
        <v>773.99999999999909</v>
      </c>
      <c r="Z4194" s="367"/>
      <c r="AA4194" s="367"/>
      <c r="AB4194" s="367"/>
      <c r="AC4194" s="367"/>
      <c r="AD4194" s="367"/>
      <c r="AE4194" s="367"/>
      <c r="AF4194" s="367"/>
      <c r="AG4194" s="367"/>
      <c r="AH4194" s="367"/>
      <c r="AI4194" s="367"/>
      <c r="AJ4194" s="367"/>
      <c r="AK4194" s="367"/>
      <c r="AL4194" s="367"/>
      <c r="AM4194" s="367"/>
      <c r="AN4194" s="367"/>
      <c r="AO4194" s="367"/>
      <c r="AP4194" s="367"/>
      <c r="AQ4194" s="367"/>
      <c r="AR4194" s="367"/>
      <c r="AS4194" s="367"/>
      <c r="AT4194" s="367"/>
    </row>
    <row r="4195" spans="2:46" ht="13.8">
      <c r="B4195" s="26">
        <v>28.8333333333334</v>
      </c>
      <c r="C4195" s="363">
        <v>270.4896811324183</v>
      </c>
      <c r="D4195" s="367">
        <v>778.50000000000182</v>
      </c>
      <c r="E4195" s="367">
        <v>8046.511627906998</v>
      </c>
      <c r="F4195" s="367">
        <v>-83326.680570929791</v>
      </c>
      <c r="G4195" s="367">
        <v>778.50000000000205</v>
      </c>
      <c r="H4195" s="367">
        <v>43250</v>
      </c>
      <c r="I4195" s="384">
        <v>-1016338.5574528596</v>
      </c>
      <c r="J4195" s="367">
        <v>778.49999999999989</v>
      </c>
      <c r="K4195" s="367">
        <v>10484.848484848484</v>
      </c>
      <c r="L4195" s="384">
        <v>-2678.8925220622859</v>
      </c>
      <c r="M4195" s="367">
        <v>778.49999999999989</v>
      </c>
      <c r="N4195" s="367">
        <v>173</v>
      </c>
      <c r="O4195" s="384">
        <v>-805.60223444787812</v>
      </c>
      <c r="P4195" s="367">
        <v>11.28825</v>
      </c>
      <c r="Q4195" s="367">
        <v>173</v>
      </c>
      <c r="R4195" s="384">
        <v>333.67354462072558</v>
      </c>
      <c r="S4195" s="367">
        <v>10.899000000000001</v>
      </c>
      <c r="T4195" s="367">
        <v>5965.5172413793007</v>
      </c>
      <c r="U4195" s="384">
        <v>-17132.187810502572</v>
      </c>
      <c r="V4195" s="367">
        <v>778.49999999999875</v>
      </c>
      <c r="W4195" s="367">
        <v>288333.33333333302</v>
      </c>
      <c r="X4195" s="384">
        <v>60732.072718404837</v>
      </c>
      <c r="Y4195" s="386">
        <v>778.49999999999909</v>
      </c>
      <c r="Z4195" s="367"/>
      <c r="AA4195" s="367"/>
      <c r="AB4195" s="367"/>
      <c r="AC4195" s="367"/>
      <c r="AD4195" s="367"/>
      <c r="AE4195" s="367"/>
      <c r="AF4195" s="367"/>
      <c r="AG4195" s="367"/>
      <c r="AH4195" s="367"/>
      <c r="AI4195" s="367"/>
      <c r="AJ4195" s="367"/>
      <c r="AK4195" s="367"/>
      <c r="AL4195" s="367"/>
      <c r="AM4195" s="367"/>
      <c r="AN4195" s="367"/>
      <c r="AO4195" s="367"/>
      <c r="AP4195" s="367"/>
      <c r="AQ4195" s="367"/>
      <c r="AR4195" s="367"/>
      <c r="AS4195" s="367"/>
      <c r="AT4195" s="367"/>
    </row>
    <row r="4196" spans="2:46" ht="13.8">
      <c r="B4196" s="26">
        <v>29.000000000000068</v>
      </c>
      <c r="C4196" s="363">
        <v>272.05053168759196</v>
      </c>
      <c r="D4196" s="367">
        <v>783.00000000000182</v>
      </c>
      <c r="E4196" s="367">
        <v>8093.0232558139751</v>
      </c>
      <c r="F4196" s="367">
        <v>-84365.506943243498</v>
      </c>
      <c r="G4196" s="367">
        <v>783.00000000000205</v>
      </c>
      <c r="H4196" s="367">
        <v>43500</v>
      </c>
      <c r="I4196" s="384">
        <v>-1028772.8186902333</v>
      </c>
      <c r="J4196" s="367">
        <v>783</v>
      </c>
      <c r="K4196" s="367">
        <v>10545.454545454544</v>
      </c>
      <c r="L4196" s="384">
        <v>-3120.8648126304429</v>
      </c>
      <c r="M4196" s="367">
        <v>783</v>
      </c>
      <c r="N4196" s="367">
        <v>174</v>
      </c>
      <c r="O4196" s="384">
        <v>-817.16259011111674</v>
      </c>
      <c r="P4196" s="367">
        <v>11.3535</v>
      </c>
      <c r="Q4196" s="367">
        <v>174</v>
      </c>
      <c r="R4196" s="384">
        <v>332.34405291404886</v>
      </c>
      <c r="S4196" s="367">
        <v>10.962</v>
      </c>
      <c r="T4196" s="367">
        <v>5999.99999999999</v>
      </c>
      <c r="U4196" s="384">
        <v>-17663.536394847248</v>
      </c>
      <c r="V4196" s="367">
        <v>782.99999999999875</v>
      </c>
      <c r="W4196" s="367">
        <v>289999.99999999971</v>
      </c>
      <c r="X4196" s="384">
        <v>61067.048847312188</v>
      </c>
      <c r="Y4196" s="386">
        <v>782.9999999999992</v>
      </c>
      <c r="Z4196" s="367"/>
      <c r="AA4196" s="367"/>
      <c r="AB4196" s="367"/>
      <c r="AC4196" s="367"/>
      <c r="AD4196" s="367"/>
      <c r="AE4196" s="367"/>
      <c r="AF4196" s="367"/>
      <c r="AG4196" s="367"/>
      <c r="AH4196" s="367"/>
      <c r="AI4196" s="367"/>
      <c r="AJ4196" s="367"/>
      <c r="AK4196" s="367"/>
      <c r="AL4196" s="367"/>
      <c r="AM4196" s="367"/>
      <c r="AN4196" s="367"/>
      <c r="AO4196" s="367"/>
      <c r="AP4196" s="367"/>
      <c r="AQ4196" s="367"/>
      <c r="AR4196" s="367"/>
      <c r="AS4196" s="367"/>
      <c r="AT4196" s="367"/>
    </row>
    <row r="4197" spans="2:46" ht="13.8">
      <c r="B4197" s="26">
        <v>29.166666666666735</v>
      </c>
      <c r="C4197" s="363">
        <v>273.61135151157907</v>
      </c>
      <c r="D4197" s="367">
        <v>787.50000000000182</v>
      </c>
      <c r="E4197" s="367">
        <v>8139.5348837209522</v>
      </c>
      <c r="F4197" s="367">
        <v>-85410.737559915709</v>
      </c>
      <c r="G4197" s="367">
        <v>787.50000000000216</v>
      </c>
      <c r="H4197" s="367">
        <v>43750</v>
      </c>
      <c r="I4197" s="384">
        <v>-1041282.4761562038</v>
      </c>
      <c r="J4197" s="367">
        <v>787.5</v>
      </c>
      <c r="K4197" s="367">
        <v>10606.060606060604</v>
      </c>
      <c r="L4197" s="384">
        <v>-3567.7392567927836</v>
      </c>
      <c r="M4197" s="367">
        <v>787.5</v>
      </c>
      <c r="N4197" s="367">
        <v>175</v>
      </c>
      <c r="O4197" s="384">
        <v>-828.80229859445296</v>
      </c>
      <c r="P4197" s="367">
        <v>11.418749999999999</v>
      </c>
      <c r="Q4197" s="367">
        <v>175</v>
      </c>
      <c r="R4197" s="384">
        <v>330.9771101669179</v>
      </c>
      <c r="S4197" s="367">
        <v>11.025</v>
      </c>
      <c r="T4197" s="367">
        <v>6034.4827586206793</v>
      </c>
      <c r="U4197" s="384">
        <v>-18199.854158467795</v>
      </c>
      <c r="V4197" s="367">
        <v>787.49999999999875</v>
      </c>
      <c r="W4197" s="367">
        <v>291666.6666666664</v>
      </c>
      <c r="X4197" s="384">
        <v>61401.840190994779</v>
      </c>
      <c r="Y4197" s="386">
        <v>787.4999999999992</v>
      </c>
      <c r="Z4197" s="367"/>
      <c r="AA4197" s="367"/>
      <c r="AB4197" s="367"/>
      <c r="AC4197" s="367"/>
      <c r="AD4197" s="367"/>
      <c r="AE4197" s="367"/>
      <c r="AF4197" s="367"/>
      <c r="AG4197" s="367"/>
      <c r="AH4197" s="367"/>
      <c r="AI4197" s="367"/>
      <c r="AJ4197" s="367"/>
      <c r="AK4197" s="367"/>
      <c r="AL4197" s="367"/>
      <c r="AM4197" s="367"/>
      <c r="AN4197" s="367"/>
      <c r="AO4197" s="367"/>
      <c r="AP4197" s="367"/>
      <c r="AQ4197" s="367"/>
      <c r="AR4197" s="367"/>
      <c r="AS4197" s="367"/>
      <c r="AT4197" s="367"/>
    </row>
    <row r="4198" spans="2:46" ht="13.8">
      <c r="B4198" s="26">
        <v>29.333333333333403</v>
      </c>
      <c r="C4198" s="363">
        <v>275.17214060437988</v>
      </c>
      <c r="D4198" s="367">
        <v>792.00000000000193</v>
      </c>
      <c r="E4198" s="367">
        <v>8186.0465116279292</v>
      </c>
      <c r="F4198" s="367">
        <v>-86462.372420946354</v>
      </c>
      <c r="G4198" s="367">
        <v>792.00000000000216</v>
      </c>
      <c r="H4198" s="367">
        <v>44000</v>
      </c>
      <c r="I4198" s="384">
        <v>-1053867.5298507712</v>
      </c>
      <c r="J4198" s="367">
        <v>792</v>
      </c>
      <c r="K4198" s="367">
        <v>10666.666666666664</v>
      </c>
      <c r="L4198" s="384">
        <v>-4019.5158545492964</v>
      </c>
      <c r="M4198" s="367">
        <v>791.99999999999977</v>
      </c>
      <c r="N4198" s="367">
        <v>176</v>
      </c>
      <c r="O4198" s="384">
        <v>-840.52135989788724</v>
      </c>
      <c r="P4198" s="367">
        <v>11.484</v>
      </c>
      <c r="Q4198" s="367">
        <v>176</v>
      </c>
      <c r="R4198" s="384">
        <v>329.57271637933269</v>
      </c>
      <c r="S4198" s="367">
        <v>11.088000000000001</v>
      </c>
      <c r="T4198" s="367">
        <v>6068.9655172413686</v>
      </c>
      <c r="U4198" s="384">
        <v>-18741.141101364203</v>
      </c>
      <c r="V4198" s="367">
        <v>791.99999999999864</v>
      </c>
      <c r="W4198" s="367">
        <v>293333.33333333308</v>
      </c>
      <c r="X4198" s="384">
        <v>61736.446749452662</v>
      </c>
      <c r="Y4198" s="386">
        <v>791.99999999999932</v>
      </c>
      <c r="Z4198" s="367"/>
      <c r="AA4198" s="367"/>
      <c r="AB4198" s="367"/>
      <c r="AC4198" s="367"/>
      <c r="AD4198" s="367"/>
      <c r="AE4198" s="367"/>
      <c r="AF4198" s="367"/>
      <c r="AG4198" s="367"/>
      <c r="AH4198" s="367"/>
      <c r="AI4198" s="367"/>
      <c r="AJ4198" s="367"/>
      <c r="AK4198" s="367"/>
      <c r="AL4198" s="367"/>
      <c r="AM4198" s="367"/>
      <c r="AN4198" s="367"/>
      <c r="AO4198" s="367"/>
      <c r="AP4198" s="367"/>
      <c r="AQ4198" s="367"/>
      <c r="AR4198" s="367"/>
      <c r="AS4198" s="367"/>
      <c r="AT4198" s="367"/>
    </row>
    <row r="4199" spans="2:46" ht="13.8">
      <c r="B4199" s="26">
        <v>29.500000000000071</v>
      </c>
      <c r="C4199" s="363">
        <v>276.73289896599414</v>
      </c>
      <c r="D4199" s="367">
        <v>796.50000000000193</v>
      </c>
      <c r="E4199" s="367">
        <v>8232.5581395349054</v>
      </c>
      <c r="F4199" s="367">
        <v>-87520.411526335462</v>
      </c>
      <c r="G4199" s="367">
        <v>796.50000000000205</v>
      </c>
      <c r="H4199" s="367">
        <v>44250</v>
      </c>
      <c r="I4199" s="384">
        <v>-1066527.9797739354</v>
      </c>
      <c r="J4199" s="367">
        <v>796.5</v>
      </c>
      <c r="K4199" s="367">
        <v>10727.272727272724</v>
      </c>
      <c r="L4199" s="384">
        <v>-4476.1946059000375</v>
      </c>
      <c r="M4199" s="367">
        <v>796.49999999999989</v>
      </c>
      <c r="N4199" s="367">
        <v>177</v>
      </c>
      <c r="O4199" s="384">
        <v>-852.31977402141922</v>
      </c>
      <c r="P4199" s="367">
        <v>11.549250000000001</v>
      </c>
      <c r="Q4199" s="367">
        <v>177</v>
      </c>
      <c r="R4199" s="384">
        <v>328.13087155129347</v>
      </c>
      <c r="S4199" s="367">
        <v>11.151000000000002</v>
      </c>
      <c r="T4199" s="367">
        <v>6103.4482758620579</v>
      </c>
      <c r="U4199" s="384">
        <v>-19287.397223536493</v>
      </c>
      <c r="V4199" s="367">
        <v>796.49999999999864</v>
      </c>
      <c r="W4199" s="367">
        <v>294999.99999999977</v>
      </c>
      <c r="X4199" s="384">
        <v>62070.868522685807</v>
      </c>
      <c r="Y4199" s="386">
        <v>796.49999999999932</v>
      </c>
      <c r="Z4199" s="367"/>
      <c r="AA4199" s="367"/>
      <c r="AB4199" s="367"/>
      <c r="AC4199" s="367"/>
      <c r="AD4199" s="367"/>
      <c r="AE4199" s="367"/>
      <c r="AF4199" s="367"/>
      <c r="AG4199" s="367"/>
      <c r="AH4199" s="367"/>
      <c r="AI4199" s="367"/>
      <c r="AJ4199" s="367"/>
      <c r="AK4199" s="367"/>
      <c r="AL4199" s="367"/>
      <c r="AM4199" s="367"/>
      <c r="AN4199" s="367"/>
      <c r="AO4199" s="367"/>
      <c r="AP4199" s="367"/>
      <c r="AQ4199" s="367"/>
      <c r="AR4199" s="367"/>
      <c r="AS4199" s="367"/>
      <c r="AT4199" s="367"/>
    </row>
    <row r="4200" spans="2:46" ht="13.8">
      <c r="B4200" s="26">
        <v>29.666666666666739</v>
      </c>
      <c r="C4200" s="363">
        <v>278.29362659642192</v>
      </c>
      <c r="D4200" s="367">
        <v>801.00000000000193</v>
      </c>
      <c r="E4200" s="367">
        <v>8279.0697674418825</v>
      </c>
      <c r="F4200" s="367">
        <v>-88584.854876083074</v>
      </c>
      <c r="G4200" s="367">
        <v>801.00000000000216</v>
      </c>
      <c r="H4200" s="367">
        <v>44500</v>
      </c>
      <c r="I4200" s="384">
        <v>-1079263.8259256966</v>
      </c>
      <c r="J4200" s="367">
        <v>801</v>
      </c>
      <c r="K4200" s="367">
        <v>10787.878787878784</v>
      </c>
      <c r="L4200" s="384">
        <v>-4937.7755108449637</v>
      </c>
      <c r="M4200" s="367">
        <v>800.99999999999989</v>
      </c>
      <c r="N4200" s="367">
        <v>178</v>
      </c>
      <c r="O4200" s="384">
        <v>-864.1975409650488</v>
      </c>
      <c r="P4200" s="367">
        <v>11.6145</v>
      </c>
      <c r="Q4200" s="367">
        <v>178</v>
      </c>
      <c r="R4200" s="384">
        <v>326.65157568280006</v>
      </c>
      <c r="S4200" s="367">
        <v>11.213999999999999</v>
      </c>
      <c r="T4200" s="367">
        <v>6137.9310344827472</v>
      </c>
      <c r="U4200" s="384">
        <v>-19838.622524984625</v>
      </c>
      <c r="V4200" s="367">
        <v>800.99999999999841</v>
      </c>
      <c r="W4200" s="367">
        <v>296666.66666666645</v>
      </c>
      <c r="X4200" s="384">
        <v>62405.1055106942</v>
      </c>
      <c r="Y4200" s="386">
        <v>800.99999999999932</v>
      </c>
      <c r="Z4200" s="367"/>
      <c r="AA4200" s="367"/>
      <c r="AB4200" s="367"/>
      <c r="AC4200" s="367"/>
      <c r="AD4200" s="367"/>
      <c r="AE4200" s="367"/>
      <c r="AF4200" s="367"/>
      <c r="AG4200" s="367"/>
      <c r="AH4200" s="367"/>
      <c r="AI4200" s="367"/>
      <c r="AJ4200" s="367"/>
      <c r="AK4200" s="367"/>
      <c r="AL4200" s="367"/>
      <c r="AM4200" s="367"/>
      <c r="AN4200" s="367"/>
      <c r="AO4200" s="367"/>
      <c r="AP4200" s="367"/>
      <c r="AQ4200" s="367"/>
      <c r="AR4200" s="367"/>
      <c r="AS4200" s="367"/>
      <c r="AT4200" s="367"/>
    </row>
    <row r="4201" spans="2:46" ht="13.8">
      <c r="B4201" s="26">
        <v>29.833333333333407</v>
      </c>
      <c r="C4201" s="363">
        <v>279.85432349566332</v>
      </c>
      <c r="D4201" s="367">
        <v>805.50000000000193</v>
      </c>
      <c r="E4201" s="367">
        <v>8325.5813953488596</v>
      </c>
      <c r="F4201" s="367">
        <v>-89655.70247018915</v>
      </c>
      <c r="G4201" s="367">
        <v>805.50000000000216</v>
      </c>
      <c r="H4201" s="367">
        <v>44750</v>
      </c>
      <c r="I4201" s="384">
        <v>-1092075.0683060552</v>
      </c>
      <c r="J4201" s="367">
        <v>805.5</v>
      </c>
      <c r="K4201" s="367">
        <v>10848.484848484844</v>
      </c>
      <c r="L4201" s="384">
        <v>-5404.258569384072</v>
      </c>
      <c r="M4201" s="367">
        <v>805.49999999999977</v>
      </c>
      <c r="N4201" s="367">
        <v>179</v>
      </c>
      <c r="O4201" s="384">
        <v>-876.15466072877655</v>
      </c>
      <c r="P4201" s="367">
        <v>11.67975</v>
      </c>
      <c r="Q4201" s="367">
        <v>179</v>
      </c>
      <c r="R4201" s="384">
        <v>325.1348287738524</v>
      </c>
      <c r="S4201" s="367">
        <v>11.276999999999999</v>
      </c>
      <c r="T4201" s="367">
        <v>6172.4137931034365</v>
      </c>
      <c r="U4201" s="384">
        <v>-20394.817005708668</v>
      </c>
      <c r="V4201" s="367">
        <v>805.49999999999852</v>
      </c>
      <c r="W4201" s="367">
        <v>298333.33333333314</v>
      </c>
      <c r="X4201" s="384">
        <v>62739.157713477893</v>
      </c>
      <c r="Y4201" s="386">
        <v>805.49999999999943</v>
      </c>
      <c r="Z4201" s="367"/>
      <c r="AA4201" s="367"/>
      <c r="AB4201" s="367"/>
      <c r="AC4201" s="367"/>
      <c r="AD4201" s="367"/>
      <c r="AE4201" s="367"/>
      <c r="AF4201" s="367"/>
      <c r="AG4201" s="367"/>
      <c r="AH4201" s="367"/>
      <c r="AI4201" s="367"/>
      <c r="AJ4201" s="367"/>
      <c r="AK4201" s="367"/>
      <c r="AL4201" s="367"/>
      <c r="AM4201" s="367"/>
      <c r="AN4201" s="367"/>
      <c r="AO4201" s="367"/>
      <c r="AP4201" s="367"/>
      <c r="AQ4201" s="367"/>
      <c r="AR4201" s="367"/>
      <c r="AS4201" s="367"/>
      <c r="AT4201" s="367"/>
    </row>
    <row r="4202" spans="2:46" ht="13.8">
      <c r="B4202" s="26">
        <v>30.000000000000075</v>
      </c>
      <c r="C4202" s="363">
        <v>281.41498966371825</v>
      </c>
      <c r="D4202" s="367">
        <v>810.00000000000205</v>
      </c>
      <c r="E4202" s="367">
        <v>8372.0930232558367</v>
      </c>
      <c r="F4202" s="367">
        <v>-90732.954308653701</v>
      </c>
      <c r="G4202" s="367">
        <v>810.00000000000227</v>
      </c>
      <c r="H4202" s="367">
        <v>45000</v>
      </c>
      <c r="I4202" s="384">
        <v>-1104961.7069150102</v>
      </c>
      <c r="J4202" s="367">
        <v>810</v>
      </c>
      <c r="K4202" s="367">
        <v>10909.090909090904</v>
      </c>
      <c r="L4202" s="384">
        <v>-5875.6437815173858</v>
      </c>
      <c r="M4202" s="367">
        <v>809.99999999999977</v>
      </c>
      <c r="N4202" s="367">
        <v>180</v>
      </c>
      <c r="O4202" s="384">
        <v>-888.19113331260189</v>
      </c>
      <c r="P4202" s="367">
        <v>11.744999999999999</v>
      </c>
      <c r="Q4202" s="367">
        <v>180</v>
      </c>
      <c r="R4202" s="384">
        <v>323.58063082445057</v>
      </c>
      <c r="S4202" s="367">
        <v>11.34</v>
      </c>
      <c r="T4202" s="367">
        <v>6206.8965517241259</v>
      </c>
      <c r="U4202" s="384">
        <v>-20955.980665708572</v>
      </c>
      <c r="V4202" s="367">
        <v>809.99999999999852</v>
      </c>
      <c r="W4202" s="367">
        <v>299999.99999999983</v>
      </c>
      <c r="X4202" s="384">
        <v>63073.025131036833</v>
      </c>
      <c r="Y4202" s="386">
        <v>809.99999999999943</v>
      </c>
      <c r="Z4202" s="367"/>
      <c r="AA4202" s="367"/>
      <c r="AB4202" s="367"/>
      <c r="AC4202" s="367"/>
      <c r="AD4202" s="367"/>
      <c r="AE4202" s="367"/>
      <c r="AF4202" s="367"/>
      <c r="AG4202" s="367"/>
      <c r="AH4202" s="367"/>
      <c r="AI4202" s="367"/>
      <c r="AJ4202" s="367"/>
      <c r="AK4202" s="367"/>
      <c r="AL4202" s="367"/>
      <c r="AM4202" s="367"/>
      <c r="AN4202" s="367"/>
      <c r="AO4202" s="367"/>
      <c r="AP4202" s="367"/>
      <c r="AQ4202" s="367"/>
      <c r="AR4202" s="367"/>
      <c r="AS4202" s="367"/>
      <c r="AT4202" s="367"/>
    </row>
    <row r="4203" spans="2:46" ht="13.8">
      <c r="B4203" s="26">
        <v>30.166666666666742</v>
      </c>
      <c r="C4203" s="363">
        <v>282.97562510058663</v>
      </c>
      <c r="D4203" s="367">
        <v>814.50000000000205</v>
      </c>
      <c r="E4203" s="367">
        <v>8418.6046511628138</v>
      </c>
      <c r="F4203" s="367">
        <v>-91816.610391476701</v>
      </c>
      <c r="G4203" s="367">
        <v>814.50000000000227</v>
      </c>
      <c r="H4203" s="367">
        <v>45250</v>
      </c>
      <c r="I4203" s="384">
        <v>-1117923.7417525621</v>
      </c>
      <c r="J4203" s="367">
        <v>814.5</v>
      </c>
      <c r="K4203" s="367">
        <v>10969.696969696965</v>
      </c>
      <c r="L4203" s="384">
        <v>-6351.9311472448962</v>
      </c>
      <c r="M4203" s="367">
        <v>814.49999999999977</v>
      </c>
      <c r="N4203" s="367">
        <v>181</v>
      </c>
      <c r="O4203" s="384">
        <v>-900.30695871652529</v>
      </c>
      <c r="P4203" s="367">
        <v>11.81025</v>
      </c>
      <c r="Q4203" s="367">
        <v>181</v>
      </c>
      <c r="R4203" s="384">
        <v>321.9889818345946</v>
      </c>
      <c r="S4203" s="367">
        <v>11.402999999999999</v>
      </c>
      <c r="T4203" s="367">
        <v>6241.3793103448152</v>
      </c>
      <c r="U4203" s="384">
        <v>-21522.113504984314</v>
      </c>
      <c r="V4203" s="367">
        <v>814.49999999999829</v>
      </c>
      <c r="W4203" s="367">
        <v>301666.66666666651</v>
      </c>
      <c r="X4203" s="384">
        <v>63406.707763371051</v>
      </c>
      <c r="Y4203" s="386">
        <v>814.49999999999955</v>
      </c>
      <c r="Z4203" s="367"/>
      <c r="AA4203" s="367"/>
      <c r="AB4203" s="367"/>
      <c r="AC4203" s="367"/>
      <c r="AD4203" s="367"/>
      <c r="AE4203" s="367"/>
      <c r="AF4203" s="367"/>
      <c r="AG4203" s="367"/>
      <c r="AH4203" s="367"/>
      <c r="AI4203" s="367"/>
      <c r="AJ4203" s="367"/>
      <c r="AK4203" s="367"/>
      <c r="AL4203" s="367"/>
      <c r="AM4203" s="367"/>
      <c r="AN4203" s="367"/>
      <c r="AO4203" s="367"/>
      <c r="AP4203" s="367"/>
      <c r="AQ4203" s="367"/>
      <c r="AR4203" s="367"/>
      <c r="AS4203" s="367"/>
      <c r="AT4203" s="367"/>
    </row>
    <row r="4204" spans="2:46" ht="13.8">
      <c r="B4204" s="26">
        <v>30.33333333333341</v>
      </c>
      <c r="C4204" s="363">
        <v>284.53622980626864</v>
      </c>
      <c r="D4204" s="367">
        <v>819.00000000000205</v>
      </c>
      <c r="E4204" s="367">
        <v>8465.1162790697908</v>
      </c>
      <c r="F4204" s="367">
        <v>-92906.670718658206</v>
      </c>
      <c r="G4204" s="367">
        <v>819.00000000000239</v>
      </c>
      <c r="H4204" s="367">
        <v>45500</v>
      </c>
      <c r="I4204" s="384">
        <v>-1130961.1728187113</v>
      </c>
      <c r="J4204" s="367">
        <v>819</v>
      </c>
      <c r="K4204" s="367">
        <v>11030.303030303025</v>
      </c>
      <c r="L4204" s="384">
        <v>-6833.1206665665886</v>
      </c>
      <c r="M4204" s="367">
        <v>818.99999999999966</v>
      </c>
      <c r="N4204" s="367">
        <v>182</v>
      </c>
      <c r="O4204" s="384">
        <v>-912.50213694054594</v>
      </c>
      <c r="P4204" s="367">
        <v>11.875499999999999</v>
      </c>
      <c r="Q4204" s="367">
        <v>182</v>
      </c>
      <c r="R4204" s="384">
        <v>320.35988180428438</v>
      </c>
      <c r="S4204" s="367">
        <v>11.465999999999999</v>
      </c>
      <c r="T4204" s="367">
        <v>6275.8620689655045</v>
      </c>
      <c r="U4204" s="384">
        <v>-22093.215523535971</v>
      </c>
      <c r="V4204" s="367">
        <v>818.99999999999841</v>
      </c>
      <c r="W4204" s="367">
        <v>303333.3333333332</v>
      </c>
      <c r="X4204" s="384">
        <v>63740.205610480552</v>
      </c>
      <c r="Y4204" s="386">
        <v>818.99999999999966</v>
      </c>
      <c r="Z4204" s="367"/>
      <c r="AA4204" s="367"/>
      <c r="AB4204" s="367"/>
      <c r="AC4204" s="367"/>
      <c r="AD4204" s="367"/>
      <c r="AE4204" s="367"/>
      <c r="AF4204" s="367"/>
      <c r="AG4204" s="367"/>
      <c r="AH4204" s="367"/>
      <c r="AI4204" s="367"/>
      <c r="AJ4204" s="367"/>
      <c r="AK4204" s="367"/>
      <c r="AL4204" s="367"/>
      <c r="AM4204" s="367"/>
      <c r="AN4204" s="367"/>
      <c r="AO4204" s="367"/>
      <c r="AP4204" s="367"/>
      <c r="AQ4204" s="367"/>
      <c r="AR4204" s="367"/>
      <c r="AS4204" s="367"/>
      <c r="AT4204" s="367"/>
    </row>
    <row r="4205" spans="2:46" ht="13.8">
      <c r="B4205" s="26">
        <v>30.500000000000078</v>
      </c>
      <c r="C4205" s="363">
        <v>286.09680378076422</v>
      </c>
      <c r="D4205" s="367">
        <v>823.50000000000216</v>
      </c>
      <c r="E4205" s="367">
        <v>8511.6279069767679</v>
      </c>
      <c r="F4205" s="367">
        <v>-94003.135290198145</v>
      </c>
      <c r="G4205" s="367">
        <v>823.50000000000239</v>
      </c>
      <c r="H4205" s="367">
        <v>45750</v>
      </c>
      <c r="I4205" s="384">
        <v>-1144074.0001134574</v>
      </c>
      <c r="J4205" s="367">
        <v>823.5</v>
      </c>
      <c r="K4205" s="367">
        <v>11090.909090909085</v>
      </c>
      <c r="L4205" s="384">
        <v>-7319.2123394824885</v>
      </c>
      <c r="M4205" s="367">
        <v>823.49999999999966</v>
      </c>
      <c r="N4205" s="367">
        <v>183</v>
      </c>
      <c r="O4205" s="384">
        <v>-924.7766679846651</v>
      </c>
      <c r="P4205" s="367">
        <v>11.94075</v>
      </c>
      <c r="Q4205" s="367">
        <v>183</v>
      </c>
      <c r="R4205" s="384">
        <v>318.69333073352004</v>
      </c>
      <c r="S4205" s="367">
        <v>11.529</v>
      </c>
      <c r="T4205" s="367">
        <v>6310.3448275861938</v>
      </c>
      <c r="U4205" s="384">
        <v>-22669.286721363456</v>
      </c>
      <c r="V4205" s="367">
        <v>823.49999999999818</v>
      </c>
      <c r="W4205" s="367">
        <v>304999.99999999988</v>
      </c>
      <c r="X4205" s="384">
        <v>64073.518672365288</v>
      </c>
      <c r="Y4205" s="386">
        <v>823.49999999999966</v>
      </c>
      <c r="Z4205" s="367"/>
      <c r="AA4205" s="367"/>
      <c r="AB4205" s="367"/>
      <c r="AC4205" s="367"/>
      <c r="AD4205" s="367"/>
      <c r="AE4205" s="367"/>
      <c r="AF4205" s="367"/>
      <c r="AG4205" s="367"/>
      <c r="AH4205" s="367"/>
      <c r="AI4205" s="367"/>
      <c r="AJ4205" s="367"/>
      <c r="AK4205" s="367"/>
      <c r="AL4205" s="367"/>
      <c r="AM4205" s="367"/>
      <c r="AN4205" s="367"/>
      <c r="AO4205" s="367"/>
      <c r="AP4205" s="367"/>
      <c r="AQ4205" s="367"/>
      <c r="AR4205" s="367"/>
      <c r="AS4205" s="367"/>
      <c r="AT4205" s="367"/>
    </row>
    <row r="4206" spans="2:46" ht="13.8">
      <c r="B4206" s="26">
        <v>30.666666666666746</v>
      </c>
      <c r="C4206" s="363">
        <v>287.6573470240732</v>
      </c>
      <c r="D4206" s="367">
        <v>828.00000000000216</v>
      </c>
      <c r="E4206" s="367">
        <v>8558.139534883745</v>
      </c>
      <c r="F4206" s="367">
        <v>-95106.004106096574</v>
      </c>
      <c r="G4206" s="367">
        <v>828.00000000000239</v>
      </c>
      <c r="H4206" s="367">
        <v>46000</v>
      </c>
      <c r="I4206" s="384">
        <v>-1157262.2236368004</v>
      </c>
      <c r="J4206" s="367">
        <v>828</v>
      </c>
      <c r="K4206" s="367">
        <v>11151.515151515145</v>
      </c>
      <c r="L4206" s="384">
        <v>-7810.2061659925812</v>
      </c>
      <c r="M4206" s="367">
        <v>827.99999999999966</v>
      </c>
      <c r="N4206" s="367">
        <v>184</v>
      </c>
      <c r="O4206" s="384">
        <v>-937.13055184888208</v>
      </c>
      <c r="P4206" s="367">
        <v>12.006</v>
      </c>
      <c r="Q4206" s="367">
        <v>184</v>
      </c>
      <c r="R4206" s="384">
        <v>316.98932862230146</v>
      </c>
      <c r="S4206" s="367">
        <v>11.592000000000001</v>
      </c>
      <c r="T4206" s="367">
        <v>6344.8275862068831</v>
      </c>
      <c r="U4206" s="384">
        <v>-23250.327098466838</v>
      </c>
      <c r="V4206" s="367">
        <v>827.99999999999818</v>
      </c>
      <c r="W4206" s="367">
        <v>306666.66666666657</v>
      </c>
      <c r="X4206" s="384">
        <v>64406.646949025322</v>
      </c>
      <c r="Y4206" s="386">
        <v>827.99999999999977</v>
      </c>
      <c r="Z4206" s="367"/>
      <c r="AA4206" s="367"/>
      <c r="AB4206" s="367"/>
      <c r="AC4206" s="367"/>
      <c r="AD4206" s="367"/>
      <c r="AE4206" s="367"/>
      <c r="AF4206" s="367"/>
      <c r="AG4206" s="367"/>
      <c r="AH4206" s="367"/>
      <c r="AI4206" s="367"/>
      <c r="AJ4206" s="367"/>
      <c r="AK4206" s="367"/>
      <c r="AL4206" s="367"/>
      <c r="AM4206" s="367"/>
      <c r="AN4206" s="367"/>
      <c r="AO4206" s="367"/>
      <c r="AP4206" s="367"/>
      <c r="AQ4206" s="367"/>
      <c r="AR4206" s="367"/>
      <c r="AS4206" s="367"/>
      <c r="AT4206" s="367"/>
    </row>
    <row r="4207" spans="2:46" ht="13.8">
      <c r="B4207" s="26">
        <v>30.833333333333414</v>
      </c>
      <c r="C4207" s="363">
        <v>289.21785953619587</v>
      </c>
      <c r="D4207" s="367">
        <v>832.50000000000227</v>
      </c>
      <c r="E4207" s="367">
        <v>8604.6511627907221</v>
      </c>
      <c r="F4207" s="367">
        <v>-96215.277166353451</v>
      </c>
      <c r="G4207" s="367">
        <v>832.50000000000239</v>
      </c>
      <c r="H4207" s="367">
        <v>46250</v>
      </c>
      <c r="I4207" s="384">
        <v>-1170525.8433887404</v>
      </c>
      <c r="J4207" s="367">
        <v>832.5</v>
      </c>
      <c r="K4207" s="367">
        <v>11212.121212121205</v>
      </c>
      <c r="L4207" s="384">
        <v>-8306.1021460968586</v>
      </c>
      <c r="M4207" s="367">
        <v>832.49999999999955</v>
      </c>
      <c r="N4207" s="367">
        <v>185</v>
      </c>
      <c r="O4207" s="384">
        <v>-949.56378853319654</v>
      </c>
      <c r="P4207" s="367">
        <v>12.071249999999999</v>
      </c>
      <c r="Q4207" s="367">
        <v>185</v>
      </c>
      <c r="R4207" s="384">
        <v>315.2478754706288</v>
      </c>
      <c r="S4207" s="367">
        <v>11.654999999999999</v>
      </c>
      <c r="T4207" s="367">
        <v>6379.3103448275724</v>
      </c>
      <c r="U4207" s="384">
        <v>-23836.336654846105</v>
      </c>
      <c r="V4207" s="367">
        <v>832.49999999999829</v>
      </c>
      <c r="W4207" s="367">
        <v>308333.33333333326</v>
      </c>
      <c r="X4207" s="384">
        <v>64739.590440460604</v>
      </c>
      <c r="Y4207" s="386">
        <v>832.49999999999977</v>
      </c>
      <c r="Z4207" s="367"/>
      <c r="AA4207" s="367"/>
      <c r="AB4207" s="367"/>
      <c r="AC4207" s="367"/>
      <c r="AD4207" s="367"/>
      <c r="AE4207" s="367"/>
      <c r="AF4207" s="367"/>
      <c r="AG4207" s="367"/>
      <c r="AH4207" s="367"/>
      <c r="AI4207" s="367"/>
      <c r="AJ4207" s="367"/>
      <c r="AK4207" s="367"/>
      <c r="AL4207" s="367"/>
      <c r="AM4207" s="367"/>
      <c r="AN4207" s="367"/>
      <c r="AO4207" s="367"/>
      <c r="AP4207" s="367"/>
      <c r="AQ4207" s="367"/>
      <c r="AR4207" s="367"/>
      <c r="AS4207" s="367"/>
      <c r="AT4207" s="367"/>
    </row>
    <row r="4208" spans="2:46" ht="13.8">
      <c r="B4208" s="26">
        <v>31.000000000000082</v>
      </c>
      <c r="C4208" s="363">
        <v>290.77834131713206</v>
      </c>
      <c r="D4208" s="367">
        <v>837.00000000000227</v>
      </c>
      <c r="E4208" s="367">
        <v>8651.1627906976992</v>
      </c>
      <c r="F4208" s="367">
        <v>-97330.954470968805</v>
      </c>
      <c r="G4208" s="367">
        <v>837.00000000000239</v>
      </c>
      <c r="H4208" s="367">
        <v>46500</v>
      </c>
      <c r="I4208" s="384">
        <v>-1183864.8593692773</v>
      </c>
      <c r="J4208" s="367">
        <v>837</v>
      </c>
      <c r="K4208" s="367">
        <v>11272.727272727265</v>
      </c>
      <c r="L4208" s="384">
        <v>-8806.9002797953435</v>
      </c>
      <c r="M4208" s="367">
        <v>836.99999999999955</v>
      </c>
      <c r="N4208" s="367">
        <v>186</v>
      </c>
      <c r="O4208" s="384">
        <v>-962.07637803760929</v>
      </c>
      <c r="P4208" s="367">
        <v>12.136500000000002</v>
      </c>
      <c r="Q4208" s="367">
        <v>186</v>
      </c>
      <c r="R4208" s="384">
        <v>313.4689712785019</v>
      </c>
      <c r="S4208" s="367">
        <v>11.718</v>
      </c>
      <c r="T4208" s="367">
        <v>6413.7931034482617</v>
      </c>
      <c r="U4208" s="384">
        <v>-24427.3153905012</v>
      </c>
      <c r="V4208" s="367">
        <v>836.99999999999807</v>
      </c>
      <c r="W4208" s="367">
        <v>309999.99999999994</v>
      </c>
      <c r="X4208" s="384">
        <v>65072.349146671157</v>
      </c>
      <c r="Y4208" s="386">
        <v>836.99999999999977</v>
      </c>
      <c r="Z4208" s="367"/>
      <c r="AA4208" s="367"/>
      <c r="AB4208" s="367"/>
      <c r="AC4208" s="367"/>
      <c r="AD4208" s="367"/>
      <c r="AE4208" s="367"/>
      <c r="AF4208" s="367"/>
      <c r="AG4208" s="367"/>
      <c r="AH4208" s="367"/>
      <c r="AI4208" s="367"/>
      <c r="AJ4208" s="367"/>
      <c r="AK4208" s="367"/>
      <c r="AL4208" s="367"/>
      <c r="AM4208" s="367"/>
      <c r="AN4208" s="367"/>
      <c r="AO4208" s="367"/>
      <c r="AP4208" s="367"/>
      <c r="AQ4208" s="367"/>
      <c r="AR4208" s="367"/>
      <c r="AS4208" s="367"/>
      <c r="AT4208" s="367"/>
    </row>
    <row r="4209" spans="2:46" ht="13.8">
      <c r="B4209" s="26">
        <v>31.16666666666675</v>
      </c>
      <c r="C4209" s="363">
        <v>292.33879236688171</v>
      </c>
      <c r="D4209" s="367">
        <v>841.50000000000227</v>
      </c>
      <c r="E4209" s="367">
        <v>8697.6744186046762</v>
      </c>
      <c r="F4209" s="367">
        <v>-98453.036019942665</v>
      </c>
      <c r="G4209" s="367">
        <v>841.5000000000025</v>
      </c>
      <c r="H4209" s="367">
        <v>46750</v>
      </c>
      <c r="I4209" s="384">
        <v>-1197279.2715784111</v>
      </c>
      <c r="J4209" s="367">
        <v>841.5</v>
      </c>
      <c r="K4209" s="367">
        <v>11333.333333333325</v>
      </c>
      <c r="L4209" s="384">
        <v>-9312.6005670879949</v>
      </c>
      <c r="M4209" s="367">
        <v>841.49999999999932</v>
      </c>
      <c r="N4209" s="367">
        <v>187</v>
      </c>
      <c r="O4209" s="384">
        <v>-974.66832036211929</v>
      </c>
      <c r="P4209" s="367">
        <v>12.201750000000001</v>
      </c>
      <c r="Q4209" s="367">
        <v>187</v>
      </c>
      <c r="R4209" s="384">
        <v>311.65261604592075</v>
      </c>
      <c r="S4209" s="367">
        <v>11.781000000000001</v>
      </c>
      <c r="T4209" s="367">
        <v>6448.275862068951</v>
      </c>
      <c r="U4209" s="384">
        <v>-25023.263305432207</v>
      </c>
      <c r="V4209" s="367">
        <v>841.49999999999818</v>
      </c>
      <c r="W4209" s="367">
        <v>311666.66666666663</v>
      </c>
      <c r="X4209" s="384">
        <v>65404.923067656986</v>
      </c>
      <c r="Y4209" s="386">
        <v>841.49999999999989</v>
      </c>
      <c r="Z4209" s="367"/>
      <c r="AA4209" s="367"/>
      <c r="AB4209" s="367"/>
      <c r="AC4209" s="367"/>
      <c r="AD4209" s="367"/>
      <c r="AE4209" s="367"/>
      <c r="AF4209" s="367"/>
      <c r="AG4209" s="367"/>
      <c r="AH4209" s="367"/>
      <c r="AI4209" s="367"/>
      <c r="AJ4209" s="367"/>
      <c r="AK4209" s="367"/>
      <c r="AL4209" s="367"/>
      <c r="AM4209" s="367"/>
      <c r="AN4209" s="367"/>
      <c r="AO4209" s="367"/>
      <c r="AP4209" s="367"/>
      <c r="AQ4209" s="367"/>
      <c r="AR4209" s="367"/>
      <c r="AS4209" s="367"/>
      <c r="AT4209" s="367"/>
    </row>
    <row r="4210" spans="2:46" ht="13.8">
      <c r="B4210" s="26">
        <v>31.333333333333417</v>
      </c>
      <c r="C4210" s="363">
        <v>293.89921268544492</v>
      </c>
      <c r="D4210" s="367">
        <v>846.00000000000227</v>
      </c>
      <c r="E4210" s="367">
        <v>8744.1860465116533</v>
      </c>
      <c r="F4210" s="367">
        <v>-99581.521813274972</v>
      </c>
      <c r="G4210" s="367">
        <v>846.0000000000025</v>
      </c>
      <c r="H4210" s="367">
        <v>47000</v>
      </c>
      <c r="I4210" s="384">
        <v>-1210769.080016142</v>
      </c>
      <c r="J4210" s="367">
        <v>846</v>
      </c>
      <c r="K4210" s="367">
        <v>11393.939393939385</v>
      </c>
      <c r="L4210" s="384">
        <v>-9823.203007974882</v>
      </c>
      <c r="M4210" s="367">
        <v>845.99999999999943</v>
      </c>
      <c r="N4210" s="367">
        <v>188</v>
      </c>
      <c r="O4210" s="384">
        <v>-987.33961550672745</v>
      </c>
      <c r="P4210" s="367">
        <v>12.267000000000001</v>
      </c>
      <c r="Q4210" s="367">
        <v>188</v>
      </c>
      <c r="R4210" s="384">
        <v>309.79880977288559</v>
      </c>
      <c r="S4210" s="367">
        <v>11.843999999999999</v>
      </c>
      <c r="T4210" s="367">
        <v>6482.7586206896403</v>
      </c>
      <c r="U4210" s="384">
        <v>-25624.180399639074</v>
      </c>
      <c r="V4210" s="367">
        <v>845.99999999999818</v>
      </c>
      <c r="W4210" s="367">
        <v>313333.33333333331</v>
      </c>
      <c r="X4210" s="384">
        <v>65737.312203418085</v>
      </c>
      <c r="Y4210" s="386">
        <v>845.99999999999989</v>
      </c>
      <c r="Z4210" s="367"/>
      <c r="AA4210" s="367"/>
      <c r="AB4210" s="367"/>
      <c r="AC4210" s="367"/>
      <c r="AD4210" s="367"/>
      <c r="AE4210" s="367"/>
      <c r="AF4210" s="367"/>
      <c r="AG4210" s="367"/>
      <c r="AH4210" s="367"/>
      <c r="AI4210" s="367"/>
      <c r="AJ4210" s="367"/>
      <c r="AK4210" s="367"/>
      <c r="AL4210" s="367"/>
      <c r="AM4210" s="367"/>
      <c r="AN4210" s="367"/>
      <c r="AO4210" s="367"/>
      <c r="AP4210" s="367"/>
      <c r="AQ4210" s="367"/>
      <c r="AR4210" s="367"/>
      <c r="AS4210" s="367"/>
      <c r="AT4210" s="367"/>
    </row>
    <row r="4211" spans="2:46" ht="13.8">
      <c r="B4211" s="26">
        <v>31.500000000000085</v>
      </c>
      <c r="C4211" s="363">
        <v>295.45960227282171</v>
      </c>
      <c r="D4211" s="367">
        <v>850.50000000000239</v>
      </c>
      <c r="E4211" s="367">
        <v>8790.6976744186304</v>
      </c>
      <c r="F4211" s="367">
        <v>-100716.41185096573</v>
      </c>
      <c r="G4211" s="367">
        <v>850.5000000000025</v>
      </c>
      <c r="H4211" s="367">
        <v>47250</v>
      </c>
      <c r="I4211" s="384">
        <v>-1224334.2846824697</v>
      </c>
      <c r="J4211" s="367">
        <v>850.5</v>
      </c>
      <c r="K4211" s="367">
        <v>11454.545454545445</v>
      </c>
      <c r="L4211" s="384">
        <v>-10338.707602455952</v>
      </c>
      <c r="M4211" s="367">
        <v>850.49999999999943</v>
      </c>
      <c r="N4211" s="367">
        <v>189</v>
      </c>
      <c r="O4211" s="384">
        <v>-1000.0902634714332</v>
      </c>
      <c r="P4211" s="367">
        <v>12.33225</v>
      </c>
      <c r="Q4211" s="367">
        <v>189</v>
      </c>
      <c r="R4211" s="384">
        <v>307.90755245939619</v>
      </c>
      <c r="S4211" s="367">
        <v>11.907</v>
      </c>
      <c r="T4211" s="367">
        <v>6517.2413793103296</v>
      </c>
      <c r="U4211" s="384">
        <v>-26230.066673121779</v>
      </c>
      <c r="V4211" s="367">
        <v>850.49999999999795</v>
      </c>
      <c r="W4211" s="367">
        <v>315000</v>
      </c>
      <c r="X4211" s="384">
        <v>66069.51655395444</v>
      </c>
      <c r="Y4211" s="386">
        <v>850.5</v>
      </c>
      <c r="Z4211" s="367"/>
      <c r="AA4211" s="367"/>
      <c r="AB4211" s="367"/>
      <c r="AC4211" s="367"/>
      <c r="AD4211" s="367"/>
      <c r="AE4211" s="367"/>
      <c r="AF4211" s="367"/>
      <c r="AG4211" s="367"/>
      <c r="AH4211" s="367"/>
      <c r="AI4211" s="367"/>
      <c r="AJ4211" s="367"/>
      <c r="AK4211" s="367"/>
      <c r="AL4211" s="367"/>
      <c r="AM4211" s="367"/>
      <c r="AN4211" s="367"/>
      <c r="AO4211" s="367"/>
      <c r="AP4211" s="367"/>
      <c r="AQ4211" s="367"/>
      <c r="AR4211" s="367"/>
      <c r="AS4211" s="367"/>
      <c r="AT4211" s="367"/>
    </row>
    <row r="4212" spans="2:46" ht="13.8">
      <c r="B4212" s="26">
        <v>31.666666666666753</v>
      </c>
      <c r="C4212" s="363">
        <v>297.01996112901207</v>
      </c>
      <c r="D4212" s="367">
        <v>855.00000000000239</v>
      </c>
      <c r="E4212" s="367">
        <v>8837.2093023256075</v>
      </c>
      <c r="F4212" s="367">
        <v>-101857.70613301497</v>
      </c>
      <c r="G4212" s="367">
        <v>855.0000000000025</v>
      </c>
      <c r="H4212" s="367">
        <v>47500</v>
      </c>
      <c r="I4212" s="384">
        <v>-1237974.8855773944</v>
      </c>
      <c r="J4212" s="367">
        <v>855</v>
      </c>
      <c r="K4212" s="367">
        <v>11515.151515151505</v>
      </c>
      <c r="L4212" s="384">
        <v>-10859.114350531187</v>
      </c>
      <c r="M4212" s="367">
        <v>854.9999999999992</v>
      </c>
      <c r="N4212" s="367">
        <v>190</v>
      </c>
      <c r="O4212" s="384">
        <v>-1012.9202642562371</v>
      </c>
      <c r="P4212" s="367">
        <v>12.397500000000001</v>
      </c>
      <c r="Q4212" s="367">
        <v>190</v>
      </c>
      <c r="R4212" s="384">
        <v>305.97884410545259</v>
      </c>
      <c r="S4212" s="367">
        <v>11.97</v>
      </c>
      <c r="T4212" s="367">
        <v>6551.724137931019</v>
      </c>
      <c r="U4212" s="384">
        <v>-26840.922125880399</v>
      </c>
      <c r="V4212" s="367">
        <v>854.99999999999807</v>
      </c>
      <c r="W4212" s="367">
        <v>316666.66666666669</v>
      </c>
      <c r="X4212" s="384">
        <v>66401.536119266078</v>
      </c>
      <c r="Y4212" s="386">
        <v>855</v>
      </c>
      <c r="Z4212" s="367"/>
      <c r="AA4212" s="367"/>
      <c r="AB4212" s="367"/>
      <c r="AC4212" s="367"/>
      <c r="AD4212" s="367"/>
      <c r="AE4212" s="367"/>
      <c r="AF4212" s="367"/>
      <c r="AG4212" s="367"/>
      <c r="AH4212" s="367"/>
      <c r="AI4212" s="367"/>
      <c r="AJ4212" s="367"/>
      <c r="AK4212" s="367"/>
      <c r="AL4212" s="367"/>
      <c r="AM4212" s="367"/>
      <c r="AN4212" s="367"/>
      <c r="AO4212" s="367"/>
      <c r="AP4212" s="367"/>
      <c r="AQ4212" s="367"/>
      <c r="AR4212" s="367"/>
      <c r="AS4212" s="367"/>
      <c r="AT4212" s="367"/>
    </row>
    <row r="4213" spans="2:46" ht="13.8">
      <c r="B4213" s="26">
        <v>31.833333333333421</v>
      </c>
      <c r="C4213" s="363">
        <v>298.5802892540159</v>
      </c>
      <c r="D4213" s="367">
        <v>859.50000000000239</v>
      </c>
      <c r="E4213" s="367">
        <v>8883.7209302325846</v>
      </c>
      <c r="F4213" s="367">
        <v>-103005.40465942271</v>
      </c>
      <c r="G4213" s="367">
        <v>859.50000000000261</v>
      </c>
      <c r="H4213" s="367">
        <v>47750</v>
      </c>
      <c r="I4213" s="384">
        <v>-1251690.8827009161</v>
      </c>
      <c r="J4213" s="367">
        <v>859.5</v>
      </c>
      <c r="K4213" s="367">
        <v>11575.757575757565</v>
      </c>
      <c r="L4213" s="384">
        <v>-11384.423252200659</v>
      </c>
      <c r="M4213" s="367">
        <v>859.49999999999932</v>
      </c>
      <c r="N4213" s="367">
        <v>191</v>
      </c>
      <c r="O4213" s="384">
        <v>-1025.8296178611383</v>
      </c>
      <c r="P4213" s="367">
        <v>12.46275</v>
      </c>
      <c r="Q4213" s="367">
        <v>191</v>
      </c>
      <c r="R4213" s="384">
        <v>304.01268471105476</v>
      </c>
      <c r="S4213" s="367">
        <v>12.033000000000001</v>
      </c>
      <c r="T4213" s="367">
        <v>6586.2068965517083</v>
      </c>
      <c r="U4213" s="384">
        <v>-27456.746757914847</v>
      </c>
      <c r="V4213" s="367">
        <v>859.49999999999784</v>
      </c>
      <c r="W4213" s="367">
        <v>318333.33333333337</v>
      </c>
      <c r="X4213" s="384">
        <v>66733.370899352958</v>
      </c>
      <c r="Y4213" s="386">
        <v>859.5</v>
      </c>
      <c r="Z4213" s="367"/>
      <c r="AA4213" s="367"/>
      <c r="AB4213" s="367"/>
      <c r="AC4213" s="367"/>
      <c r="AD4213" s="367"/>
      <c r="AE4213" s="367"/>
      <c r="AF4213" s="367"/>
      <c r="AG4213" s="367"/>
      <c r="AH4213" s="367"/>
      <c r="AI4213" s="367"/>
      <c r="AJ4213" s="367"/>
      <c r="AK4213" s="367"/>
      <c r="AL4213" s="367"/>
      <c r="AM4213" s="367"/>
      <c r="AN4213" s="367"/>
      <c r="AO4213" s="367"/>
      <c r="AP4213" s="367"/>
      <c r="AQ4213" s="367"/>
      <c r="AR4213" s="367"/>
      <c r="AS4213" s="367"/>
      <c r="AT4213" s="367"/>
    </row>
    <row r="4214" spans="2:46" ht="13.8">
      <c r="B4214" s="26">
        <v>32.000000000000085</v>
      </c>
      <c r="C4214" s="363">
        <v>300.14058664783329</v>
      </c>
      <c r="D4214" s="367">
        <v>864.00000000000227</v>
      </c>
      <c r="E4214" s="367">
        <v>8930.2325581395617</v>
      </c>
      <c r="F4214" s="367">
        <v>-104159.50743018888</v>
      </c>
      <c r="G4214" s="367">
        <v>864.00000000000261</v>
      </c>
      <c r="H4214" s="367">
        <v>48000</v>
      </c>
      <c r="I4214" s="384">
        <v>-1265482.2760530349</v>
      </c>
      <c r="J4214" s="367">
        <v>864</v>
      </c>
      <c r="K4214" s="367">
        <v>11636.363636363625</v>
      </c>
      <c r="L4214" s="384">
        <v>-11914.634307464312</v>
      </c>
      <c r="M4214" s="367">
        <v>863.99999999999932</v>
      </c>
      <c r="N4214" s="367">
        <v>192</v>
      </c>
      <c r="O4214" s="384">
        <v>-1038.8183242861378</v>
      </c>
      <c r="P4214" s="367">
        <v>12.528</v>
      </c>
      <c r="Q4214" s="367">
        <v>192</v>
      </c>
      <c r="R4214" s="384">
        <v>302.00907427620291</v>
      </c>
      <c r="S4214" s="367">
        <v>12.096</v>
      </c>
      <c r="T4214" s="367">
        <v>6620.6896551723976</v>
      </c>
      <c r="U4214" s="384">
        <v>-28077.540569225192</v>
      </c>
      <c r="V4214" s="367">
        <v>863.99999999999784</v>
      </c>
      <c r="W4214" s="367">
        <v>320000.00000000006</v>
      </c>
      <c r="X4214" s="384">
        <v>67065.020894215137</v>
      </c>
      <c r="Y4214" s="386">
        <v>864.00000000000011</v>
      </c>
      <c r="Z4214" s="367"/>
      <c r="AA4214" s="367"/>
      <c r="AB4214" s="367"/>
      <c r="AC4214" s="367"/>
      <c r="AD4214" s="367"/>
      <c r="AE4214" s="367"/>
      <c r="AF4214" s="367"/>
      <c r="AG4214" s="367"/>
      <c r="AH4214" s="367"/>
      <c r="AI4214" s="367"/>
      <c r="AJ4214" s="367"/>
      <c r="AK4214" s="367"/>
      <c r="AL4214" s="367"/>
      <c r="AM4214" s="367"/>
      <c r="AN4214" s="367"/>
      <c r="AO4214" s="367"/>
      <c r="AP4214" s="367"/>
      <c r="AQ4214" s="367"/>
      <c r="AR4214" s="367"/>
      <c r="AS4214" s="367"/>
      <c r="AT4214" s="367"/>
    </row>
    <row r="4215" spans="2:46" ht="13.8">
      <c r="B4215" s="26">
        <v>32.16666666666675</v>
      </c>
      <c r="C4215" s="363">
        <v>301.70085331046425</v>
      </c>
      <c r="D4215" s="367">
        <v>868.50000000000227</v>
      </c>
      <c r="E4215" s="367">
        <v>8976.7441860465387</v>
      </c>
      <c r="F4215" s="367">
        <v>-105320.01444531354</v>
      </c>
      <c r="G4215" s="367">
        <v>868.50000000000261</v>
      </c>
      <c r="H4215" s="367">
        <v>48250</v>
      </c>
      <c r="I4215" s="384">
        <v>-1279349.0656337505</v>
      </c>
      <c r="J4215" s="367">
        <v>868.5</v>
      </c>
      <c r="K4215" s="367">
        <v>11696.969696969685</v>
      </c>
      <c r="L4215" s="384">
        <v>-12449.747516322144</v>
      </c>
      <c r="M4215" s="367">
        <v>868.4999999999992</v>
      </c>
      <c r="N4215" s="367">
        <v>193</v>
      </c>
      <c r="O4215" s="384">
        <v>-1051.8863835312352</v>
      </c>
      <c r="P4215" s="367">
        <v>12.593250000000001</v>
      </c>
      <c r="Q4215" s="367">
        <v>193</v>
      </c>
      <c r="R4215" s="384">
        <v>299.96801280089676</v>
      </c>
      <c r="S4215" s="367">
        <v>12.159000000000001</v>
      </c>
      <c r="T4215" s="367">
        <v>6655.1724137930869</v>
      </c>
      <c r="U4215" s="384">
        <v>-28703.303559811426</v>
      </c>
      <c r="V4215" s="367">
        <v>868.49999999999795</v>
      </c>
      <c r="W4215" s="367">
        <v>321666.66666666674</v>
      </c>
      <c r="X4215" s="384">
        <v>67396.486103852585</v>
      </c>
      <c r="Y4215" s="386">
        <v>868.50000000000011</v>
      </c>
      <c r="Z4215" s="367"/>
      <c r="AA4215" s="367"/>
      <c r="AB4215" s="367"/>
      <c r="AC4215" s="367"/>
      <c r="AD4215" s="367"/>
      <c r="AE4215" s="367"/>
      <c r="AF4215" s="367"/>
      <c r="AG4215" s="367"/>
      <c r="AH4215" s="367"/>
      <c r="AI4215" s="367"/>
      <c r="AJ4215" s="367"/>
      <c r="AK4215" s="367"/>
      <c r="AL4215" s="367"/>
      <c r="AM4215" s="367"/>
      <c r="AN4215" s="367"/>
      <c r="AO4215" s="367"/>
      <c r="AP4215" s="367"/>
      <c r="AQ4215" s="367"/>
      <c r="AR4215" s="367"/>
      <c r="AS4215" s="367"/>
      <c r="AT4215" s="367"/>
    </row>
    <row r="4216" spans="2:46" ht="13.8">
      <c r="B4216" s="26">
        <v>32.333333333333414</v>
      </c>
      <c r="C4216" s="363">
        <v>303.26108924190868</v>
      </c>
      <c r="D4216" s="367">
        <v>873.00000000000216</v>
      </c>
      <c r="E4216" s="367">
        <v>9023.2558139535158</v>
      </c>
      <c r="F4216" s="367">
        <v>-106486.92570479665</v>
      </c>
      <c r="G4216" s="367">
        <v>873.00000000000261</v>
      </c>
      <c r="H4216" s="367">
        <v>48500</v>
      </c>
      <c r="I4216" s="384">
        <v>-1293291.2514430624</v>
      </c>
      <c r="J4216" s="367">
        <v>872.99999999999989</v>
      </c>
      <c r="K4216" s="367">
        <v>11757.575757575745</v>
      </c>
      <c r="L4216" s="384">
        <v>-12989.762878774187</v>
      </c>
      <c r="M4216" s="367">
        <v>872.9999999999992</v>
      </c>
      <c r="N4216" s="367">
        <v>194</v>
      </c>
      <c r="O4216" s="384">
        <v>-1065.0337955964301</v>
      </c>
      <c r="P4216" s="367">
        <v>12.6585</v>
      </c>
      <c r="Q4216" s="367">
        <v>194</v>
      </c>
      <c r="R4216" s="384">
        <v>297.88950028513642</v>
      </c>
      <c r="S4216" s="367">
        <v>12.222000000000001</v>
      </c>
      <c r="T4216" s="367">
        <v>6689.6551724137762</v>
      </c>
      <c r="U4216" s="384">
        <v>-29334.03572967348</v>
      </c>
      <c r="V4216" s="367">
        <v>872.99999999999773</v>
      </c>
      <c r="W4216" s="367">
        <v>323333.33333333343</v>
      </c>
      <c r="X4216" s="384">
        <v>67727.766528265274</v>
      </c>
      <c r="Y4216" s="386">
        <v>873.00000000000023</v>
      </c>
      <c r="Z4216" s="367"/>
      <c r="AA4216" s="367"/>
      <c r="AB4216" s="367"/>
      <c r="AC4216" s="367"/>
      <c r="AD4216" s="367"/>
      <c r="AE4216" s="367"/>
      <c r="AF4216" s="367"/>
      <c r="AG4216" s="367"/>
      <c r="AH4216" s="367"/>
      <c r="AI4216" s="367"/>
      <c r="AJ4216" s="367"/>
      <c r="AK4216" s="367"/>
      <c r="AL4216" s="367"/>
      <c r="AM4216" s="367"/>
      <c r="AN4216" s="367"/>
      <c r="AO4216" s="367"/>
      <c r="AP4216" s="367"/>
      <c r="AQ4216" s="367"/>
      <c r="AR4216" s="367"/>
      <c r="AS4216" s="367"/>
      <c r="AT4216" s="367"/>
    </row>
    <row r="4217" spans="2:46" ht="13.8">
      <c r="B4217" s="26">
        <v>32.500000000000078</v>
      </c>
      <c r="C4217" s="363">
        <v>304.82129444216667</v>
      </c>
      <c r="D4217" s="367">
        <v>877.50000000000216</v>
      </c>
      <c r="E4217" s="367">
        <v>9069.7674418604929</v>
      </c>
      <c r="F4217" s="367">
        <v>-107660.24120863828</v>
      </c>
      <c r="G4217" s="367">
        <v>877.50000000000273</v>
      </c>
      <c r="H4217" s="367">
        <v>48750</v>
      </c>
      <c r="I4217" s="384">
        <v>-1307308.8334809719</v>
      </c>
      <c r="J4217" s="367">
        <v>877.49999999999989</v>
      </c>
      <c r="K4217" s="367">
        <v>11818.181818181805</v>
      </c>
      <c r="L4217" s="384">
        <v>-13534.680394820425</v>
      </c>
      <c r="M4217" s="367">
        <v>877.4999999999992</v>
      </c>
      <c r="N4217" s="367">
        <v>195</v>
      </c>
      <c r="O4217" s="384">
        <v>-1078.2605604817231</v>
      </c>
      <c r="P4217" s="367">
        <v>12.723750000000001</v>
      </c>
      <c r="Q4217" s="367">
        <v>195</v>
      </c>
      <c r="R4217" s="384">
        <v>295.77353672892207</v>
      </c>
      <c r="S4217" s="367">
        <v>12.284999999999998</v>
      </c>
      <c r="T4217" s="367">
        <v>6724.1379310344655</v>
      </c>
      <c r="U4217" s="384">
        <v>-29969.737078811439</v>
      </c>
      <c r="V4217" s="367">
        <v>877.49999999999773</v>
      </c>
      <c r="W4217" s="367">
        <v>325000.00000000012</v>
      </c>
      <c r="X4217" s="384">
        <v>68058.862167453248</v>
      </c>
      <c r="Y4217" s="386">
        <v>877.50000000000023</v>
      </c>
      <c r="Z4217" s="367"/>
      <c r="AA4217" s="367"/>
      <c r="AB4217" s="367"/>
      <c r="AC4217" s="367"/>
      <c r="AD4217" s="367"/>
      <c r="AE4217" s="367"/>
      <c r="AF4217" s="367"/>
      <c r="AG4217" s="367"/>
      <c r="AH4217" s="367"/>
      <c r="AI4217" s="367"/>
      <c r="AJ4217" s="367"/>
      <c r="AK4217" s="367"/>
      <c r="AL4217" s="367"/>
      <c r="AM4217" s="367"/>
      <c r="AN4217" s="367"/>
      <c r="AO4217" s="367"/>
      <c r="AP4217" s="367"/>
      <c r="AQ4217" s="367"/>
      <c r="AR4217" s="367"/>
      <c r="AS4217" s="367"/>
      <c r="AT4217" s="367"/>
    </row>
    <row r="4218" spans="2:46" ht="13.8">
      <c r="B4218" s="26">
        <v>32.666666666666742</v>
      </c>
      <c r="C4218" s="363">
        <v>306.38146891123824</v>
      </c>
      <c r="D4218" s="367">
        <v>882.00000000000205</v>
      </c>
      <c r="E4218" s="367">
        <v>9116.27906976747</v>
      </c>
      <c r="F4218" s="367">
        <v>-108839.96095683836</v>
      </c>
      <c r="G4218" s="367">
        <v>882.00000000000273</v>
      </c>
      <c r="H4218" s="367">
        <v>49000</v>
      </c>
      <c r="I4218" s="384">
        <v>-1321401.8117474786</v>
      </c>
      <c r="J4218" s="367">
        <v>881.99999999999989</v>
      </c>
      <c r="K4218" s="367">
        <v>11878.787878787865</v>
      </c>
      <c r="L4218" s="384">
        <v>-14084.500064460841</v>
      </c>
      <c r="M4218" s="367">
        <v>881.99999999999909</v>
      </c>
      <c r="N4218" s="367">
        <v>196</v>
      </c>
      <c r="O4218" s="384">
        <v>-1091.5666781871132</v>
      </c>
      <c r="P4218" s="367">
        <v>12.789</v>
      </c>
      <c r="Q4218" s="367">
        <v>196</v>
      </c>
      <c r="R4218" s="384">
        <v>293.62012213225347</v>
      </c>
      <c r="S4218" s="367">
        <v>12.347999999999999</v>
      </c>
      <c r="T4218" s="367">
        <v>6758.6206896551548</v>
      </c>
      <c r="U4218" s="384">
        <v>-30610.407607225254</v>
      </c>
      <c r="V4218" s="367">
        <v>881.99999999999761</v>
      </c>
      <c r="W4218" s="367">
        <v>326666.6666666668</v>
      </c>
      <c r="X4218" s="384">
        <v>68389.773021416491</v>
      </c>
      <c r="Y4218" s="386">
        <v>882.00000000000023</v>
      </c>
      <c r="Z4218" s="367"/>
      <c r="AA4218" s="367"/>
      <c r="AB4218" s="367"/>
      <c r="AC4218" s="367"/>
      <c r="AD4218" s="367"/>
      <c r="AE4218" s="367"/>
      <c r="AF4218" s="367"/>
      <c r="AG4218" s="367"/>
      <c r="AH4218" s="367"/>
      <c r="AI4218" s="367"/>
      <c r="AJ4218" s="367"/>
      <c r="AK4218" s="367"/>
      <c r="AL4218" s="367"/>
      <c r="AM4218" s="367"/>
      <c r="AN4218" s="367"/>
      <c r="AO4218" s="367"/>
      <c r="AP4218" s="367"/>
      <c r="AQ4218" s="367"/>
      <c r="AR4218" s="367"/>
      <c r="AS4218" s="367"/>
      <c r="AT4218" s="367"/>
    </row>
    <row r="4219" spans="2:46" ht="13.8">
      <c r="B4219" s="26">
        <v>32.833333333333407</v>
      </c>
      <c r="C4219" s="363">
        <v>307.94161264912327</v>
      </c>
      <c r="D4219" s="367">
        <v>886.50000000000205</v>
      </c>
      <c r="E4219" s="367">
        <v>9162.7906976744471</v>
      </c>
      <c r="F4219" s="367">
        <v>-110026.08494939693</v>
      </c>
      <c r="G4219" s="367">
        <v>886.50000000000284</v>
      </c>
      <c r="H4219" s="367">
        <v>49250</v>
      </c>
      <c r="I4219" s="384">
        <v>-1335570.186242582</v>
      </c>
      <c r="J4219" s="367">
        <v>886.49999999999989</v>
      </c>
      <c r="K4219" s="367">
        <v>11939.393939393925</v>
      </c>
      <c r="L4219" s="384">
        <v>-14639.221887695468</v>
      </c>
      <c r="M4219" s="367">
        <v>886.49999999999909</v>
      </c>
      <c r="N4219" s="367">
        <v>197</v>
      </c>
      <c r="O4219" s="384">
        <v>-1104.9521487126019</v>
      </c>
      <c r="P4219" s="367">
        <v>12.85425</v>
      </c>
      <c r="Q4219" s="367">
        <v>197</v>
      </c>
      <c r="R4219" s="384">
        <v>291.42925649513057</v>
      </c>
      <c r="S4219" s="367">
        <v>12.411</v>
      </c>
      <c r="T4219" s="367">
        <v>6793.1034482758441</v>
      </c>
      <c r="U4219" s="384">
        <v>-31256.047314914955</v>
      </c>
      <c r="V4219" s="367">
        <v>886.49999999999761</v>
      </c>
      <c r="W4219" s="367">
        <v>328333.33333333349</v>
      </c>
      <c r="X4219" s="384">
        <v>68720.499090155005</v>
      </c>
      <c r="Y4219" s="386">
        <v>886.50000000000045</v>
      </c>
      <c r="Z4219" s="367"/>
      <c r="AA4219" s="367"/>
      <c r="AB4219" s="367"/>
      <c r="AC4219" s="367"/>
      <c r="AD4219" s="367"/>
      <c r="AE4219" s="367"/>
      <c r="AF4219" s="367"/>
      <c r="AG4219" s="367"/>
      <c r="AH4219" s="367"/>
      <c r="AI4219" s="367"/>
      <c r="AJ4219" s="367"/>
      <c r="AK4219" s="367"/>
      <c r="AL4219" s="367"/>
      <c r="AM4219" s="367"/>
      <c r="AN4219" s="367"/>
      <c r="AO4219" s="367"/>
      <c r="AP4219" s="367"/>
      <c r="AQ4219" s="367"/>
      <c r="AR4219" s="367"/>
      <c r="AS4219" s="367"/>
      <c r="AT4219" s="367"/>
    </row>
    <row r="4220" spans="2:46" ht="13.8">
      <c r="B4220" s="26">
        <v>33.000000000000071</v>
      </c>
      <c r="C4220" s="363">
        <v>309.50172565582193</v>
      </c>
      <c r="D4220" s="367">
        <v>891.00000000000193</v>
      </c>
      <c r="E4220" s="367">
        <v>9209.3023255814242</v>
      </c>
      <c r="F4220" s="367">
        <v>-111218.61318631393</v>
      </c>
      <c r="G4220" s="367">
        <v>891.00000000000284</v>
      </c>
      <c r="H4220" s="367">
        <v>49500</v>
      </c>
      <c r="I4220" s="384">
        <v>-1349813.9569662821</v>
      </c>
      <c r="J4220" s="367">
        <v>890.99999999999989</v>
      </c>
      <c r="K4220" s="367">
        <v>11999.999999999985</v>
      </c>
      <c r="L4220" s="384">
        <v>-15198.845864524292</v>
      </c>
      <c r="M4220" s="367">
        <v>890.99999999999909</v>
      </c>
      <c r="N4220" s="367">
        <v>198</v>
      </c>
      <c r="O4220" s="384">
        <v>-1118.4169720581881</v>
      </c>
      <c r="P4220" s="367">
        <v>12.919499999999999</v>
      </c>
      <c r="Q4220" s="367">
        <v>198</v>
      </c>
      <c r="R4220" s="384">
        <v>289.20093981755355</v>
      </c>
      <c r="S4220" s="367">
        <v>12.474</v>
      </c>
      <c r="T4220" s="367">
        <v>6827.5862068965334</v>
      </c>
      <c r="U4220" s="384">
        <v>-31906.656201880523</v>
      </c>
      <c r="V4220" s="367">
        <v>890.99999999999761</v>
      </c>
      <c r="W4220" s="367">
        <v>330000.00000000017</v>
      </c>
      <c r="X4220" s="384">
        <v>69051.040373668788</v>
      </c>
      <c r="Y4220" s="386">
        <v>891.00000000000045</v>
      </c>
      <c r="Z4220" s="367"/>
      <c r="AA4220" s="367"/>
      <c r="AB4220" s="367"/>
      <c r="AC4220" s="367"/>
      <c r="AD4220" s="367"/>
      <c r="AE4220" s="367"/>
      <c r="AF4220" s="367"/>
      <c r="AG4220" s="367"/>
      <c r="AH4220" s="367"/>
      <c r="AI4220" s="367"/>
      <c r="AJ4220" s="367"/>
      <c r="AK4220" s="367"/>
      <c r="AL4220" s="367"/>
      <c r="AM4220" s="367"/>
      <c r="AN4220" s="367"/>
      <c r="AO4220" s="367"/>
      <c r="AP4220" s="367"/>
      <c r="AQ4220" s="367"/>
      <c r="AR4220" s="367"/>
      <c r="AS4220" s="367"/>
      <c r="AT4220" s="367"/>
    </row>
    <row r="4221" spans="2:46" ht="13.8">
      <c r="B4221" s="26">
        <v>33.166666666666735</v>
      </c>
      <c r="C4221" s="363">
        <v>311.06180793133404</v>
      </c>
      <c r="D4221" s="367">
        <v>895.50000000000193</v>
      </c>
      <c r="E4221" s="367">
        <v>9255.8139534884012</v>
      </c>
      <c r="F4221" s="367">
        <v>-112417.54566758941</v>
      </c>
      <c r="G4221" s="367">
        <v>895.50000000000284</v>
      </c>
      <c r="H4221" s="367">
        <v>49750</v>
      </c>
      <c r="I4221" s="384">
        <v>-1364133.1239185794</v>
      </c>
      <c r="J4221" s="367">
        <v>895.49999999999989</v>
      </c>
      <c r="K4221" s="367">
        <v>12060.606060606046</v>
      </c>
      <c r="L4221" s="384">
        <v>-15763.371994947294</v>
      </c>
      <c r="M4221" s="367">
        <v>895.49999999999898</v>
      </c>
      <c r="N4221" s="367">
        <v>199</v>
      </c>
      <c r="O4221" s="384">
        <v>-1131.9611482238724</v>
      </c>
      <c r="P4221" s="367">
        <v>12.98475</v>
      </c>
      <c r="Q4221" s="367">
        <v>199</v>
      </c>
      <c r="R4221" s="384">
        <v>286.93517209952239</v>
      </c>
      <c r="S4221" s="367">
        <v>12.536999999999999</v>
      </c>
      <c r="T4221" s="367">
        <v>6862.0689655172228</v>
      </c>
      <c r="U4221" s="384">
        <v>-32562.234268121942</v>
      </c>
      <c r="V4221" s="367">
        <v>895.4999999999975</v>
      </c>
      <c r="W4221" s="367">
        <v>331666.66666666686</v>
      </c>
      <c r="X4221" s="384">
        <v>69381.396871957841</v>
      </c>
      <c r="Y4221" s="386">
        <v>895.50000000000057</v>
      </c>
      <c r="Z4221" s="367"/>
      <c r="AA4221" s="367"/>
      <c r="AB4221" s="367"/>
      <c r="AC4221" s="367"/>
      <c r="AD4221" s="367"/>
      <c r="AE4221" s="367"/>
      <c r="AF4221" s="367"/>
      <c r="AG4221" s="367"/>
      <c r="AH4221" s="367"/>
      <c r="AI4221" s="367"/>
      <c r="AJ4221" s="367"/>
      <c r="AK4221" s="367"/>
      <c r="AL4221" s="367"/>
      <c r="AM4221" s="367"/>
      <c r="AN4221" s="367"/>
      <c r="AO4221" s="367"/>
      <c r="AP4221" s="367"/>
      <c r="AQ4221" s="367"/>
      <c r="AR4221" s="367"/>
      <c r="AS4221" s="367"/>
      <c r="AT4221" s="367"/>
    </row>
    <row r="4222" spans="2:46" ht="13.8">
      <c r="B4222" s="26">
        <v>33.3333333333334</v>
      </c>
      <c r="C4222" s="363">
        <v>312.62185947565985</v>
      </c>
      <c r="D4222" s="367">
        <v>900.00000000000182</v>
      </c>
      <c r="E4222" s="367">
        <v>9302.3255813953783</v>
      </c>
      <c r="F4222" s="367">
        <v>-113622.88239322338</v>
      </c>
      <c r="G4222" s="367">
        <v>900.00000000000296</v>
      </c>
      <c r="H4222" s="367">
        <v>50000</v>
      </c>
      <c r="I4222" s="384">
        <v>-1378527.6870994738</v>
      </c>
      <c r="J4222" s="367">
        <v>899.99999999999989</v>
      </c>
      <c r="K4222" s="367">
        <v>12121.212121212106</v>
      </c>
      <c r="L4222" s="384">
        <v>-16332.800278964503</v>
      </c>
      <c r="M4222" s="367">
        <v>899.99999999999898</v>
      </c>
      <c r="N4222" s="367">
        <v>200</v>
      </c>
      <c r="O4222" s="384">
        <v>-1145.584677209654</v>
      </c>
      <c r="P4222" s="367">
        <v>13.049999999999999</v>
      </c>
      <c r="Q4222" s="367">
        <v>200</v>
      </c>
      <c r="R4222" s="384">
        <v>284.63195334103705</v>
      </c>
      <c r="S4222" s="367">
        <v>12.6</v>
      </c>
      <c r="T4222" s="367">
        <v>6896.5517241379121</v>
      </c>
      <c r="U4222" s="384">
        <v>-33222.781513639253</v>
      </c>
      <c r="V4222" s="367">
        <v>899.9999999999975</v>
      </c>
      <c r="W4222" s="367">
        <v>333333.33333333355</v>
      </c>
      <c r="X4222" s="384">
        <v>69711.568585022149</v>
      </c>
      <c r="Y4222" s="386">
        <v>900.00000000000057</v>
      </c>
      <c r="Z4222" s="367"/>
      <c r="AA4222" s="367"/>
      <c r="AB4222" s="367"/>
      <c r="AC4222" s="367"/>
      <c r="AD4222" s="367"/>
      <c r="AE4222" s="367"/>
      <c r="AF4222" s="367"/>
      <c r="AG4222" s="367"/>
      <c r="AH4222" s="367"/>
      <c r="AI4222" s="367"/>
      <c r="AJ4222" s="367"/>
      <c r="AK4222" s="367"/>
      <c r="AL4222" s="367"/>
      <c r="AM4222" s="367"/>
      <c r="AN4222" s="367"/>
      <c r="AO4222" s="367"/>
      <c r="AP4222" s="367"/>
      <c r="AQ4222" s="367"/>
      <c r="AR4222" s="367"/>
      <c r="AS4222" s="367"/>
      <c r="AT4222" s="367"/>
    </row>
    <row r="4223" spans="2:46" ht="13.8">
      <c r="B4223" s="26">
        <v>33.500000000000064</v>
      </c>
      <c r="C4223" s="363">
        <v>314.18188028879911</v>
      </c>
      <c r="D4223" s="367">
        <v>904.50000000000182</v>
      </c>
      <c r="E4223" s="367">
        <v>9348.8372093023554</v>
      </c>
      <c r="F4223" s="367">
        <v>-114834.6233632158</v>
      </c>
      <c r="G4223" s="367">
        <v>904.50000000000296</v>
      </c>
      <c r="H4223" s="367">
        <v>50250</v>
      </c>
      <c r="I4223" s="384">
        <v>-1392997.6465089649</v>
      </c>
      <c r="J4223" s="367">
        <v>904.49999999999989</v>
      </c>
      <c r="K4223" s="367">
        <v>12181.818181818166</v>
      </c>
      <c r="L4223" s="384">
        <v>-16907.130716575881</v>
      </c>
      <c r="M4223" s="367">
        <v>904.49999999999875</v>
      </c>
      <c r="N4223" s="367">
        <v>201</v>
      </c>
      <c r="O4223" s="384">
        <v>-1159.287559015534</v>
      </c>
      <c r="P4223" s="367">
        <v>13.11525</v>
      </c>
      <c r="Q4223" s="367">
        <v>201</v>
      </c>
      <c r="R4223" s="384">
        <v>282.29128354209752</v>
      </c>
      <c r="S4223" s="367">
        <v>12.663</v>
      </c>
      <c r="T4223" s="367">
        <v>6931.0344827586014</v>
      </c>
      <c r="U4223" s="384">
        <v>-33888.297938432414</v>
      </c>
      <c r="V4223" s="367">
        <v>904.49999999999739</v>
      </c>
      <c r="W4223" s="367">
        <v>335000.00000000023</v>
      </c>
      <c r="X4223" s="384">
        <v>70041.555512861742</v>
      </c>
      <c r="Y4223" s="386">
        <v>904.50000000000057</v>
      </c>
      <c r="Z4223" s="367"/>
      <c r="AA4223" s="367"/>
      <c r="AB4223" s="367"/>
      <c r="AC4223" s="367"/>
      <c r="AD4223" s="367"/>
      <c r="AE4223" s="367"/>
      <c r="AF4223" s="367"/>
      <c r="AG4223" s="367"/>
      <c r="AH4223" s="367"/>
      <c r="AI4223" s="367"/>
      <c r="AJ4223" s="367"/>
      <c r="AK4223" s="367"/>
      <c r="AL4223" s="367"/>
      <c r="AM4223" s="367"/>
      <c r="AN4223" s="367"/>
      <c r="AO4223" s="367"/>
      <c r="AP4223" s="367"/>
      <c r="AQ4223" s="367"/>
      <c r="AR4223" s="367"/>
      <c r="AS4223" s="367"/>
      <c r="AT4223" s="367"/>
    </row>
    <row r="4224" spans="2:46" ht="13.8">
      <c r="B4224" s="26">
        <v>33.666666666666728</v>
      </c>
      <c r="C4224" s="363">
        <v>315.74187037075183</v>
      </c>
      <c r="D4224" s="367">
        <v>909.00000000000171</v>
      </c>
      <c r="E4224" s="367">
        <v>9395.3488372093325</v>
      </c>
      <c r="F4224" s="367">
        <v>-116052.76857756669</v>
      </c>
      <c r="G4224" s="367">
        <v>909.00000000000296</v>
      </c>
      <c r="H4224" s="367">
        <v>50500</v>
      </c>
      <c r="I4224" s="384">
        <v>-1407543.0021470531</v>
      </c>
      <c r="J4224" s="367">
        <v>908.99999999999989</v>
      </c>
      <c r="K4224" s="367">
        <v>12242.424242424226</v>
      </c>
      <c r="L4224" s="384">
        <v>-17486.363307781496</v>
      </c>
      <c r="M4224" s="367">
        <v>908.99999999999886</v>
      </c>
      <c r="N4224" s="367">
        <v>202</v>
      </c>
      <c r="O4224" s="384">
        <v>-1173.0697936415118</v>
      </c>
      <c r="P4224" s="367">
        <v>13.1805</v>
      </c>
      <c r="Q4224" s="367">
        <v>202</v>
      </c>
      <c r="R4224" s="384">
        <v>279.9131627027038</v>
      </c>
      <c r="S4224" s="367">
        <v>12.725999999999999</v>
      </c>
      <c r="T4224" s="367">
        <v>6965.5172413792907</v>
      </c>
      <c r="U4224" s="384">
        <v>-34558.783542501464</v>
      </c>
      <c r="V4224" s="367">
        <v>908.99999999999739</v>
      </c>
      <c r="W4224" s="367">
        <v>336666.66666666692</v>
      </c>
      <c r="X4224" s="384">
        <v>70371.357655476575</v>
      </c>
      <c r="Y4224" s="386">
        <v>909.00000000000068</v>
      </c>
      <c r="Z4224" s="367"/>
      <c r="AA4224" s="367"/>
      <c r="AB4224" s="367"/>
      <c r="AC4224" s="367"/>
      <c r="AD4224" s="367"/>
      <c r="AE4224" s="367"/>
      <c r="AF4224" s="367"/>
      <c r="AG4224" s="367"/>
      <c r="AH4224" s="367"/>
      <c r="AI4224" s="367"/>
      <c r="AJ4224" s="367"/>
      <c r="AK4224" s="367"/>
      <c r="AL4224" s="367"/>
      <c r="AM4224" s="367"/>
      <c r="AN4224" s="367"/>
      <c r="AO4224" s="367"/>
      <c r="AP4224" s="367"/>
      <c r="AQ4224" s="367"/>
      <c r="AR4224" s="367"/>
      <c r="AS4224" s="367"/>
      <c r="AT4224" s="367"/>
    </row>
    <row r="4225" spans="2:46" ht="13.8">
      <c r="B4225" s="26">
        <v>33.833333333333393</v>
      </c>
      <c r="C4225" s="363">
        <v>317.30182972151823</v>
      </c>
      <c r="D4225" s="367">
        <v>913.50000000000159</v>
      </c>
      <c r="E4225" s="367">
        <v>9441.8604651163096</v>
      </c>
      <c r="F4225" s="367">
        <v>-117277.31803627605</v>
      </c>
      <c r="G4225" s="367">
        <v>913.50000000000296</v>
      </c>
      <c r="H4225" s="367">
        <v>50750</v>
      </c>
      <c r="I4225" s="384">
        <v>-1422163.7540137381</v>
      </c>
      <c r="J4225" s="367">
        <v>913.49999999999989</v>
      </c>
      <c r="K4225" s="367">
        <v>12303.030303030286</v>
      </c>
      <c r="L4225" s="384">
        <v>-18070.498052581293</v>
      </c>
      <c r="M4225" s="367">
        <v>913.49999999999886</v>
      </c>
      <c r="N4225" s="367">
        <v>203</v>
      </c>
      <c r="O4225" s="384">
        <v>-1186.9313810875872</v>
      </c>
      <c r="P4225" s="367">
        <v>13.245749999999999</v>
      </c>
      <c r="Q4225" s="367">
        <v>203</v>
      </c>
      <c r="R4225" s="384">
        <v>277.49759082285595</v>
      </c>
      <c r="S4225" s="367">
        <v>12.789</v>
      </c>
      <c r="T4225" s="367">
        <v>6999.99999999998</v>
      </c>
      <c r="U4225" s="384">
        <v>-35234.238325846396</v>
      </c>
      <c r="V4225" s="367">
        <v>913.49999999999739</v>
      </c>
      <c r="W4225" s="367">
        <v>338333.3333333336</v>
      </c>
      <c r="X4225" s="384">
        <v>70700.975012866693</v>
      </c>
      <c r="Y4225" s="386">
        <v>913.50000000000068</v>
      </c>
      <c r="Z4225" s="367"/>
      <c r="AA4225" s="367"/>
      <c r="AB4225" s="367"/>
      <c r="AC4225" s="367"/>
      <c r="AD4225" s="367"/>
      <c r="AE4225" s="367"/>
      <c r="AF4225" s="367"/>
      <c r="AG4225" s="367"/>
      <c r="AH4225" s="367"/>
      <c r="AI4225" s="367"/>
      <c r="AJ4225" s="367"/>
      <c r="AK4225" s="367"/>
      <c r="AL4225" s="367"/>
      <c r="AM4225" s="367"/>
      <c r="AN4225" s="367"/>
      <c r="AO4225" s="367"/>
      <c r="AP4225" s="367"/>
      <c r="AQ4225" s="367"/>
      <c r="AR4225" s="367"/>
      <c r="AS4225" s="367"/>
      <c r="AT4225" s="367"/>
    </row>
    <row r="4226" spans="2:46" ht="13.8">
      <c r="B4226" s="26">
        <v>34.000000000000057</v>
      </c>
      <c r="C4226" s="363">
        <v>318.86175834109804</v>
      </c>
      <c r="D4226" s="367">
        <v>918.00000000000159</v>
      </c>
      <c r="E4226" s="367">
        <v>9488.3720930232867</v>
      </c>
      <c r="F4226" s="367">
        <v>-118508.27173934389</v>
      </c>
      <c r="G4226" s="367">
        <v>918.00000000000307</v>
      </c>
      <c r="H4226" s="367">
        <v>51000</v>
      </c>
      <c r="I4226" s="384">
        <v>-1436859.9021090204</v>
      </c>
      <c r="J4226" s="367">
        <v>917.99999999999989</v>
      </c>
      <c r="K4226" s="367">
        <v>12363.636363636346</v>
      </c>
      <c r="L4226" s="384">
        <v>-18659.534950975252</v>
      </c>
      <c r="M4226" s="367">
        <v>917.99999999999864</v>
      </c>
      <c r="N4226" s="367">
        <v>204</v>
      </c>
      <c r="O4226" s="384">
        <v>-1200.8723213537605</v>
      </c>
      <c r="P4226" s="367">
        <v>13.311</v>
      </c>
      <c r="Q4226" s="367">
        <v>204</v>
      </c>
      <c r="R4226" s="384">
        <v>275.04456790255387</v>
      </c>
      <c r="S4226" s="367">
        <v>12.852</v>
      </c>
      <c r="T4226" s="367">
        <v>7034.4827586206693</v>
      </c>
      <c r="U4226" s="384">
        <v>-35914.662288467167</v>
      </c>
      <c r="V4226" s="367">
        <v>917.99999999999727</v>
      </c>
      <c r="W4226" s="367">
        <v>340000.00000000029</v>
      </c>
      <c r="X4226" s="384">
        <v>71030.407585032081</v>
      </c>
      <c r="Y4226" s="386">
        <v>918.00000000000068</v>
      </c>
      <c r="Z4226" s="367"/>
      <c r="AA4226" s="367"/>
      <c r="AB4226" s="367"/>
      <c r="AC4226" s="367"/>
      <c r="AD4226" s="367"/>
      <c r="AE4226" s="367"/>
      <c r="AF4226" s="367"/>
      <c r="AG4226" s="367"/>
      <c r="AH4226" s="367"/>
      <c r="AI4226" s="367"/>
      <c r="AJ4226" s="367"/>
      <c r="AK4226" s="367"/>
      <c r="AL4226" s="367"/>
      <c r="AM4226" s="367"/>
      <c r="AN4226" s="367"/>
      <c r="AO4226" s="367"/>
      <c r="AP4226" s="367"/>
      <c r="AQ4226" s="367"/>
      <c r="AR4226" s="367"/>
      <c r="AS4226" s="367"/>
      <c r="AT4226" s="367"/>
    </row>
    <row r="4227" spans="2:46" ht="13.8">
      <c r="B4227" s="26">
        <v>34.166666666666721</v>
      </c>
      <c r="C4227" s="363">
        <v>320.42165622949148</v>
      </c>
      <c r="D4227" s="367">
        <v>922.50000000000148</v>
      </c>
      <c r="E4227" s="367">
        <v>9534.8837209302637</v>
      </c>
      <c r="F4227" s="367">
        <v>-119745.62968677022</v>
      </c>
      <c r="G4227" s="367">
        <v>922.50000000000307</v>
      </c>
      <c r="H4227" s="367">
        <v>51250</v>
      </c>
      <c r="I4227" s="384">
        <v>-1451631.4464328999</v>
      </c>
      <c r="J4227" s="367">
        <v>922.5</v>
      </c>
      <c r="K4227" s="367">
        <v>12424.242424242406</v>
      </c>
      <c r="L4227" s="384">
        <v>-19253.474002963456</v>
      </c>
      <c r="M4227" s="367">
        <v>922.49999999999875</v>
      </c>
      <c r="N4227" s="367">
        <v>205</v>
      </c>
      <c r="O4227" s="384">
        <v>-1214.8926144400311</v>
      </c>
      <c r="P4227" s="367">
        <v>13.376249999999999</v>
      </c>
      <c r="Q4227" s="367">
        <v>205</v>
      </c>
      <c r="R4227" s="384">
        <v>272.55409394179759</v>
      </c>
      <c r="S4227" s="367">
        <v>12.915000000000001</v>
      </c>
      <c r="T4227" s="367">
        <v>7068.9655172413586</v>
      </c>
      <c r="U4227" s="384">
        <v>-36600.055430363827</v>
      </c>
      <c r="V4227" s="367">
        <v>922.49999999999727</v>
      </c>
      <c r="W4227" s="367">
        <v>341666.66666666698</v>
      </c>
      <c r="X4227" s="384">
        <v>71359.655371972738</v>
      </c>
      <c r="Y4227" s="386">
        <v>922.5000000000008</v>
      </c>
      <c r="Z4227" s="367"/>
      <c r="AA4227" s="367"/>
      <c r="AB4227" s="367"/>
      <c r="AC4227" s="367"/>
      <c r="AD4227" s="367"/>
      <c r="AE4227" s="367"/>
      <c r="AF4227" s="367"/>
      <c r="AG4227" s="367"/>
      <c r="AH4227" s="367"/>
      <c r="AI4227" s="367"/>
      <c r="AJ4227" s="367"/>
      <c r="AK4227" s="367"/>
      <c r="AL4227" s="367"/>
      <c r="AM4227" s="367"/>
      <c r="AN4227" s="367"/>
      <c r="AO4227" s="367"/>
      <c r="AP4227" s="367"/>
      <c r="AQ4227" s="367"/>
      <c r="AR4227" s="367"/>
      <c r="AS4227" s="367"/>
      <c r="AT4227" s="367"/>
    </row>
    <row r="4228" spans="2:46" ht="13.8">
      <c r="B4228" s="26">
        <v>34.333333333333385</v>
      </c>
      <c r="C4228" s="363">
        <v>321.98152338669843</v>
      </c>
      <c r="D4228" s="367">
        <v>927.00000000000148</v>
      </c>
      <c r="E4228" s="367">
        <v>9581.3953488372408</v>
      </c>
      <c r="F4228" s="367">
        <v>-120989.39187855498</v>
      </c>
      <c r="G4228" s="367">
        <v>927.00000000000307</v>
      </c>
      <c r="H4228" s="367">
        <v>51500</v>
      </c>
      <c r="I4228" s="384">
        <v>-1466478.3869853758</v>
      </c>
      <c r="J4228" s="367">
        <v>927</v>
      </c>
      <c r="K4228" s="367">
        <v>12484.848484848466</v>
      </c>
      <c r="L4228" s="384">
        <v>-19852.315208545831</v>
      </c>
      <c r="M4228" s="367">
        <v>926.99999999999875</v>
      </c>
      <c r="N4228" s="367">
        <v>206</v>
      </c>
      <c r="O4228" s="384">
        <v>-1228.9922603464004</v>
      </c>
      <c r="P4228" s="367">
        <v>13.4415</v>
      </c>
      <c r="Q4228" s="367">
        <v>206</v>
      </c>
      <c r="R4228" s="384">
        <v>270.0261689405873</v>
      </c>
      <c r="S4228" s="367">
        <v>12.978</v>
      </c>
      <c r="T4228" s="367">
        <v>7103.4482758620479</v>
      </c>
      <c r="U4228" s="384">
        <v>-37290.417751536348</v>
      </c>
      <c r="V4228" s="367">
        <v>926.99999999999716</v>
      </c>
      <c r="W4228" s="367">
        <v>343333.33333333366</v>
      </c>
      <c r="X4228" s="384">
        <v>71688.718373688665</v>
      </c>
      <c r="Y4228" s="386">
        <v>927.0000000000008</v>
      </c>
      <c r="Z4228" s="367"/>
      <c r="AA4228" s="367"/>
      <c r="AB4228" s="367"/>
      <c r="AC4228" s="367"/>
      <c r="AD4228" s="367"/>
      <c r="AE4228" s="367"/>
      <c r="AF4228" s="367"/>
      <c r="AG4228" s="367"/>
      <c r="AH4228" s="367"/>
      <c r="AI4228" s="367"/>
      <c r="AJ4228" s="367"/>
      <c r="AK4228" s="367"/>
      <c r="AL4228" s="367"/>
      <c r="AM4228" s="367"/>
      <c r="AN4228" s="367"/>
      <c r="AO4228" s="367"/>
      <c r="AP4228" s="367"/>
      <c r="AQ4228" s="367"/>
      <c r="AR4228" s="367"/>
      <c r="AS4228" s="367"/>
      <c r="AT4228" s="367"/>
    </row>
    <row r="4229" spans="2:46" ht="13.8">
      <c r="B4229" s="26">
        <v>34.50000000000005</v>
      </c>
      <c r="C4229" s="363">
        <v>323.54135981271895</v>
      </c>
      <c r="D4229" s="367">
        <v>931.50000000000136</v>
      </c>
      <c r="E4229" s="367">
        <v>9627.9069767442179</v>
      </c>
      <c r="F4229" s="367">
        <v>-122239.55831469822</v>
      </c>
      <c r="G4229" s="367">
        <v>931.50000000000307</v>
      </c>
      <c r="H4229" s="367">
        <v>51750</v>
      </c>
      <c r="I4229" s="384">
        <v>-1481400.7237664487</v>
      </c>
      <c r="J4229" s="367">
        <v>931.5</v>
      </c>
      <c r="K4229" s="367">
        <v>12545.454545454526</v>
      </c>
      <c r="L4229" s="384">
        <v>-20456.058567722393</v>
      </c>
      <c r="M4229" s="367">
        <v>931.49999999999864</v>
      </c>
      <c r="N4229" s="367">
        <v>207</v>
      </c>
      <c r="O4229" s="384">
        <v>-1243.1712590728669</v>
      </c>
      <c r="P4229" s="367">
        <v>13.506749999999998</v>
      </c>
      <c r="Q4229" s="367">
        <v>207</v>
      </c>
      <c r="R4229" s="384">
        <v>267.46079289892265</v>
      </c>
      <c r="S4229" s="367">
        <v>13.041</v>
      </c>
      <c r="T4229" s="367">
        <v>7137.9310344827372</v>
      </c>
      <c r="U4229" s="384">
        <v>-37985.749251984744</v>
      </c>
      <c r="V4229" s="367">
        <v>931.49999999999716</v>
      </c>
      <c r="W4229" s="367">
        <v>345000.00000000035</v>
      </c>
      <c r="X4229" s="384">
        <v>72017.596590179863</v>
      </c>
      <c r="Y4229" s="386">
        <v>931.50000000000091</v>
      </c>
      <c r="Z4229" s="367"/>
      <c r="AA4229" s="367"/>
      <c r="AB4229" s="367"/>
      <c r="AC4229" s="367"/>
      <c r="AD4229" s="367"/>
      <c r="AE4229" s="367"/>
      <c r="AF4229" s="367"/>
      <c r="AG4229" s="367"/>
      <c r="AH4229" s="367"/>
      <c r="AI4229" s="367"/>
      <c r="AJ4229" s="367"/>
      <c r="AK4229" s="367"/>
      <c r="AL4229" s="367"/>
      <c r="AM4229" s="367"/>
      <c r="AN4229" s="367"/>
      <c r="AO4229" s="367"/>
      <c r="AP4229" s="367"/>
      <c r="AQ4229" s="367"/>
      <c r="AR4229" s="367"/>
      <c r="AS4229" s="367"/>
      <c r="AT4229" s="367"/>
    </row>
    <row r="4230" spans="2:46" ht="13.8">
      <c r="B4230" s="26">
        <v>34.666666666666714</v>
      </c>
      <c r="C4230" s="363">
        <v>325.10116550755305</v>
      </c>
      <c r="D4230" s="367">
        <v>936.00000000000136</v>
      </c>
      <c r="E4230" s="367">
        <v>9674.418604651195</v>
      </c>
      <c r="F4230" s="367">
        <v>-123496.12899519996</v>
      </c>
      <c r="G4230" s="367">
        <v>936.00000000000318</v>
      </c>
      <c r="H4230" s="367">
        <v>52000</v>
      </c>
      <c r="I4230" s="384">
        <v>-1496398.4567761186</v>
      </c>
      <c r="J4230" s="367">
        <v>936</v>
      </c>
      <c r="K4230" s="367">
        <v>12606.060606060586</v>
      </c>
      <c r="L4230" s="384">
        <v>-21064.704080493164</v>
      </c>
      <c r="M4230" s="367">
        <v>935.99999999999864</v>
      </c>
      <c r="N4230" s="367">
        <v>208</v>
      </c>
      <c r="O4230" s="384">
        <v>-1257.4296106194322</v>
      </c>
      <c r="P4230" s="367">
        <v>13.572000000000001</v>
      </c>
      <c r="Q4230" s="367">
        <v>208</v>
      </c>
      <c r="R4230" s="384">
        <v>264.85796581680387</v>
      </c>
      <c r="S4230" s="367">
        <v>13.104000000000001</v>
      </c>
      <c r="T4230" s="367">
        <v>7172.4137931034265</v>
      </c>
      <c r="U4230" s="384">
        <v>-38686.049931709022</v>
      </c>
      <c r="V4230" s="367">
        <v>935.99999999999716</v>
      </c>
      <c r="W4230" s="367">
        <v>346666.66666666704</v>
      </c>
      <c r="X4230" s="384">
        <v>72346.290021446315</v>
      </c>
      <c r="Y4230" s="386">
        <v>936.00000000000091</v>
      </c>
      <c r="Z4230" s="367"/>
      <c r="AA4230" s="367"/>
      <c r="AB4230" s="367"/>
      <c r="AC4230" s="367"/>
      <c r="AD4230" s="367"/>
      <c r="AE4230" s="367"/>
      <c r="AF4230" s="367"/>
      <c r="AG4230" s="367"/>
      <c r="AH4230" s="367"/>
      <c r="AI4230" s="367"/>
      <c r="AJ4230" s="367"/>
      <c r="AK4230" s="367"/>
      <c r="AL4230" s="367"/>
      <c r="AM4230" s="367"/>
      <c r="AN4230" s="367"/>
      <c r="AO4230" s="367"/>
      <c r="AP4230" s="367"/>
      <c r="AQ4230" s="367"/>
      <c r="AR4230" s="367"/>
      <c r="AS4230" s="367"/>
      <c r="AT4230" s="367"/>
    </row>
    <row r="4231" spans="2:46" ht="13.8">
      <c r="B4231" s="26">
        <v>34.833333333333378</v>
      </c>
      <c r="C4231" s="363">
        <v>326.66094047120055</v>
      </c>
      <c r="D4231" s="367">
        <v>940.50000000000125</v>
      </c>
      <c r="E4231" s="367">
        <v>9720.9302325581721</v>
      </c>
      <c r="F4231" s="367">
        <v>-124759.10392006015</v>
      </c>
      <c r="G4231" s="367">
        <v>940.50000000000318</v>
      </c>
      <c r="H4231" s="367">
        <v>52250</v>
      </c>
      <c r="I4231" s="384">
        <v>-1511471.5860143853</v>
      </c>
      <c r="J4231" s="367">
        <v>940.5</v>
      </c>
      <c r="K4231" s="367">
        <v>12666.666666666646</v>
      </c>
      <c r="L4231" s="384">
        <v>-21678.251746858128</v>
      </c>
      <c r="M4231" s="367">
        <v>940.49999999999864</v>
      </c>
      <c r="N4231" s="367">
        <v>209</v>
      </c>
      <c r="O4231" s="384">
        <v>-1271.7673149860946</v>
      </c>
      <c r="P4231" s="367">
        <v>13.637250000000002</v>
      </c>
      <c r="Q4231" s="367">
        <v>209</v>
      </c>
      <c r="R4231" s="384">
        <v>262.21768769423096</v>
      </c>
      <c r="S4231" s="367">
        <v>13.167</v>
      </c>
      <c r="T4231" s="367">
        <v>7206.8965517241159</v>
      </c>
      <c r="U4231" s="384">
        <v>-39391.319790709153</v>
      </c>
      <c r="V4231" s="367">
        <v>940.49999999999704</v>
      </c>
      <c r="W4231" s="367">
        <v>348333.33333333372</v>
      </c>
      <c r="X4231" s="384">
        <v>72674.798667488052</v>
      </c>
      <c r="Y4231" s="386">
        <v>940.50000000000091</v>
      </c>
      <c r="Z4231" s="367"/>
      <c r="AA4231" s="367"/>
      <c r="AB4231" s="367"/>
      <c r="AC4231" s="367"/>
      <c r="AD4231" s="367"/>
      <c r="AE4231" s="367"/>
      <c r="AF4231" s="367"/>
      <c r="AG4231" s="367"/>
      <c r="AH4231" s="367"/>
      <c r="AI4231" s="367"/>
      <c r="AJ4231" s="367"/>
      <c r="AK4231" s="367"/>
      <c r="AL4231" s="367"/>
      <c r="AM4231" s="367"/>
      <c r="AN4231" s="367"/>
      <c r="AO4231" s="367"/>
      <c r="AP4231" s="367"/>
      <c r="AQ4231" s="367"/>
      <c r="AR4231" s="367"/>
      <c r="AS4231" s="367"/>
      <c r="AT4231" s="367"/>
    </row>
    <row r="4232" spans="2:46" ht="13.8">
      <c r="B4232" s="26">
        <v>35.000000000000043</v>
      </c>
      <c r="C4232" s="363">
        <v>328.22068470366173</v>
      </c>
      <c r="D4232" s="367">
        <v>945.00000000000125</v>
      </c>
      <c r="E4232" s="367">
        <v>9767.4418604651491</v>
      </c>
      <c r="F4232" s="367">
        <v>-126028.4830892788</v>
      </c>
      <c r="G4232" s="367">
        <v>945.00000000000318</v>
      </c>
      <c r="H4232" s="367">
        <v>52500</v>
      </c>
      <c r="I4232" s="384">
        <v>-1526620.1114812491</v>
      </c>
      <c r="J4232" s="367">
        <v>945</v>
      </c>
      <c r="K4232" s="367">
        <v>12727.272727272706</v>
      </c>
      <c r="L4232" s="384">
        <v>-22296.701566817272</v>
      </c>
      <c r="M4232" s="367">
        <v>944.99999999999852</v>
      </c>
      <c r="N4232" s="367">
        <v>210</v>
      </c>
      <c r="O4232" s="384">
        <v>-1286.1843721728546</v>
      </c>
      <c r="P4232" s="367">
        <v>13.702500000000001</v>
      </c>
      <c r="Q4232" s="367">
        <v>210</v>
      </c>
      <c r="R4232" s="384">
        <v>259.53995853120387</v>
      </c>
      <c r="S4232" s="367">
        <v>13.23</v>
      </c>
      <c r="T4232" s="367">
        <v>7241.3793103448052</v>
      </c>
      <c r="U4232" s="384">
        <v>-40101.558828985166</v>
      </c>
      <c r="V4232" s="367">
        <v>944.99999999999704</v>
      </c>
      <c r="W4232" s="367">
        <v>350000.00000000041</v>
      </c>
      <c r="X4232" s="384">
        <v>73003.122528305059</v>
      </c>
      <c r="Y4232" s="386">
        <v>945.00000000000114</v>
      </c>
      <c r="Z4232" s="367"/>
      <c r="AA4232" s="367"/>
      <c r="AB4232" s="367"/>
      <c r="AC4232" s="367"/>
      <c r="AD4232" s="367"/>
      <c r="AE4232" s="367"/>
      <c r="AF4232" s="367"/>
      <c r="AG4232" s="367"/>
      <c r="AH4232" s="367"/>
      <c r="AI4232" s="367"/>
      <c r="AJ4232" s="367"/>
      <c r="AK4232" s="367"/>
      <c r="AL4232" s="367"/>
      <c r="AM4232" s="367"/>
      <c r="AN4232" s="367"/>
      <c r="AO4232" s="367"/>
      <c r="AP4232" s="367"/>
      <c r="AQ4232" s="367"/>
      <c r="AR4232" s="367"/>
      <c r="AS4232" s="367"/>
      <c r="AT4232" s="367"/>
    </row>
    <row r="4233" spans="2:46" ht="13.8">
      <c r="B4233" s="26">
        <v>35.166666666666707</v>
      </c>
      <c r="C4233" s="363">
        <v>329.78039820493638</v>
      </c>
      <c r="D4233" s="367">
        <v>949.50000000000114</v>
      </c>
      <c r="E4233" s="367">
        <v>9813.9534883721262</v>
      </c>
      <c r="F4233" s="367">
        <v>-127304.26650285593</v>
      </c>
      <c r="G4233" s="367">
        <v>949.50000000000318</v>
      </c>
      <c r="H4233" s="367">
        <v>52750</v>
      </c>
      <c r="I4233" s="384">
        <v>-1541844.0331767099</v>
      </c>
      <c r="J4233" s="367">
        <v>949.5</v>
      </c>
      <c r="K4233" s="367">
        <v>12787.878787878766</v>
      </c>
      <c r="L4233" s="384">
        <v>-22920.053540370627</v>
      </c>
      <c r="M4233" s="367">
        <v>949.49999999999852</v>
      </c>
      <c r="N4233" s="367">
        <v>211</v>
      </c>
      <c r="O4233" s="384">
        <v>-1300.6807821797127</v>
      </c>
      <c r="P4233" s="367">
        <v>13.767750000000001</v>
      </c>
      <c r="Q4233" s="367">
        <v>211</v>
      </c>
      <c r="R4233" s="384">
        <v>256.82477832772258</v>
      </c>
      <c r="S4233" s="367">
        <v>13.292999999999999</v>
      </c>
      <c r="T4233" s="367">
        <v>7275.8620689654945</v>
      </c>
      <c r="U4233" s="384">
        <v>-40816.767046537047</v>
      </c>
      <c r="V4233" s="367">
        <v>949.49999999999704</v>
      </c>
      <c r="W4233" s="367">
        <v>351666.66666666709</v>
      </c>
      <c r="X4233" s="384">
        <v>73331.261603897321</v>
      </c>
      <c r="Y4233" s="386">
        <v>949.50000000000114</v>
      </c>
      <c r="Z4233" s="367"/>
      <c r="AA4233" s="367"/>
      <c r="AB4233" s="367"/>
      <c r="AC4233" s="367"/>
      <c r="AD4233" s="367"/>
      <c r="AE4233" s="367"/>
      <c r="AF4233" s="367"/>
      <c r="AG4233" s="367"/>
      <c r="AH4233" s="367"/>
      <c r="AI4233" s="367"/>
      <c r="AJ4233" s="367"/>
      <c r="AK4233" s="367"/>
      <c r="AL4233" s="367"/>
      <c r="AM4233" s="367"/>
      <c r="AN4233" s="367"/>
      <c r="AO4233" s="367"/>
      <c r="AP4233" s="367"/>
      <c r="AQ4233" s="367"/>
      <c r="AR4233" s="367"/>
      <c r="AS4233" s="367"/>
      <c r="AT4233" s="367"/>
    </row>
    <row r="4234" spans="2:46" ht="13.8">
      <c r="B4234" s="26">
        <v>35.333333333333371</v>
      </c>
      <c r="C4234" s="363">
        <v>331.34008097502465</v>
      </c>
      <c r="D4234" s="367">
        <v>954.00000000000114</v>
      </c>
      <c r="E4234" s="367">
        <v>9860.4651162791033</v>
      </c>
      <c r="F4234" s="367">
        <v>-128586.45416079153</v>
      </c>
      <c r="G4234" s="367">
        <v>954.00000000000318</v>
      </c>
      <c r="H4234" s="367">
        <v>53000</v>
      </c>
      <c r="I4234" s="384">
        <v>-1557143.3511007675</v>
      </c>
      <c r="J4234" s="367">
        <v>954</v>
      </c>
      <c r="K4234" s="367">
        <v>12848.484848484826</v>
      </c>
      <c r="L4234" s="384">
        <v>-23548.307667518176</v>
      </c>
      <c r="M4234" s="367">
        <v>953.99999999999852</v>
      </c>
      <c r="N4234" s="367">
        <v>212</v>
      </c>
      <c r="O4234" s="384">
        <v>-1315.2565450066686</v>
      </c>
      <c r="P4234" s="367">
        <v>13.833</v>
      </c>
      <c r="Q4234" s="367">
        <v>212</v>
      </c>
      <c r="R4234" s="384">
        <v>254.07214708378706</v>
      </c>
      <c r="S4234" s="367">
        <v>13.356</v>
      </c>
      <c r="T4234" s="367">
        <v>7310.3448275861838</v>
      </c>
      <c r="U4234" s="384">
        <v>-41536.94444336478</v>
      </c>
      <c r="V4234" s="367">
        <v>953.99999999999693</v>
      </c>
      <c r="W4234" s="367">
        <v>353333.33333333378</v>
      </c>
      <c r="X4234" s="384">
        <v>73659.215894264853</v>
      </c>
      <c r="Y4234" s="386">
        <v>954.00000000000125</v>
      </c>
      <c r="Z4234" s="367"/>
      <c r="AA4234" s="367"/>
      <c r="AB4234" s="367"/>
      <c r="AC4234" s="367"/>
      <c r="AD4234" s="367"/>
      <c r="AE4234" s="367"/>
      <c r="AF4234" s="367"/>
      <c r="AG4234" s="367"/>
      <c r="AH4234" s="367"/>
      <c r="AI4234" s="367"/>
      <c r="AJ4234" s="367"/>
      <c r="AK4234" s="367"/>
      <c r="AL4234" s="367"/>
      <c r="AM4234" s="367"/>
      <c r="AN4234" s="367"/>
      <c r="AO4234" s="367"/>
      <c r="AP4234" s="367"/>
      <c r="AQ4234" s="367"/>
      <c r="AR4234" s="367"/>
      <c r="AS4234" s="367"/>
      <c r="AT4234" s="367"/>
    </row>
    <row r="4235" spans="2:46" ht="13.8">
      <c r="B4235" s="26">
        <v>35.500000000000036</v>
      </c>
      <c r="C4235" s="363">
        <v>332.89973301392638</v>
      </c>
      <c r="D4235" s="367">
        <v>958.50000000000102</v>
      </c>
      <c r="E4235" s="367">
        <v>9906.9767441860804</v>
      </c>
      <c r="F4235" s="367">
        <v>-129875.04606308563</v>
      </c>
      <c r="G4235" s="367">
        <v>958.5000000000033</v>
      </c>
      <c r="H4235" s="367">
        <v>53250</v>
      </c>
      <c r="I4235" s="384">
        <v>-1572518.0652534226</v>
      </c>
      <c r="J4235" s="367">
        <v>958.5</v>
      </c>
      <c r="K4235" s="367">
        <v>12909.090909090886</v>
      </c>
      <c r="L4235" s="384">
        <v>-24181.463948259901</v>
      </c>
      <c r="M4235" s="367">
        <v>958.49999999999841</v>
      </c>
      <c r="N4235" s="367">
        <v>213</v>
      </c>
      <c r="O4235" s="384">
        <v>-1329.9116606537223</v>
      </c>
      <c r="P4235" s="367">
        <v>13.898250000000001</v>
      </c>
      <c r="Q4235" s="367">
        <v>213</v>
      </c>
      <c r="R4235" s="384">
        <v>251.28206479939752</v>
      </c>
      <c r="S4235" s="367">
        <v>13.418999999999999</v>
      </c>
      <c r="T4235" s="367">
        <v>7344.8275862068731</v>
      </c>
      <c r="U4235" s="384">
        <v>-42262.091019468404</v>
      </c>
      <c r="V4235" s="367">
        <v>958.49999999999693</v>
      </c>
      <c r="W4235" s="367">
        <v>355000.00000000047</v>
      </c>
      <c r="X4235" s="384">
        <v>73986.985399407655</v>
      </c>
      <c r="Y4235" s="386">
        <v>958.50000000000125</v>
      </c>
      <c r="Z4235" s="367"/>
      <c r="AA4235" s="367"/>
      <c r="AB4235" s="367"/>
      <c r="AC4235" s="367"/>
      <c r="AD4235" s="367"/>
      <c r="AE4235" s="367"/>
      <c r="AF4235" s="367"/>
      <c r="AG4235" s="367"/>
      <c r="AH4235" s="367"/>
      <c r="AI4235" s="367"/>
      <c r="AJ4235" s="367"/>
      <c r="AK4235" s="367"/>
      <c r="AL4235" s="367"/>
      <c r="AM4235" s="367"/>
      <c r="AN4235" s="367"/>
      <c r="AO4235" s="367"/>
      <c r="AP4235" s="367"/>
      <c r="AQ4235" s="367"/>
      <c r="AR4235" s="367"/>
      <c r="AS4235" s="367"/>
      <c r="AT4235" s="367"/>
    </row>
    <row r="4236" spans="2:46" ht="13.8">
      <c r="B4236" s="26">
        <v>35.6666666666667</v>
      </c>
      <c r="C4236" s="363">
        <v>334.45935432164168</v>
      </c>
      <c r="D4236" s="367">
        <v>963.00000000000091</v>
      </c>
      <c r="E4236" s="367">
        <v>9953.4883720930575</v>
      </c>
      <c r="F4236" s="367">
        <v>-131170.04220973817</v>
      </c>
      <c r="G4236" s="367">
        <v>963.0000000000033</v>
      </c>
      <c r="H4236" s="367">
        <v>53500</v>
      </c>
      <c r="I4236" s="384">
        <v>-1587968.175634674</v>
      </c>
      <c r="J4236" s="367">
        <v>963</v>
      </c>
      <c r="K4236" s="367">
        <v>12969.696969696946</v>
      </c>
      <c r="L4236" s="384">
        <v>-24819.522382595842</v>
      </c>
      <c r="M4236" s="367">
        <v>962.99999999999841</v>
      </c>
      <c r="N4236" s="367">
        <v>214</v>
      </c>
      <c r="O4236" s="384">
        <v>-1344.6461291208734</v>
      </c>
      <c r="P4236" s="367">
        <v>13.9635</v>
      </c>
      <c r="Q4236" s="367">
        <v>214</v>
      </c>
      <c r="R4236" s="384">
        <v>248.45453147455368</v>
      </c>
      <c r="S4236" s="367">
        <v>13.481999999999999</v>
      </c>
      <c r="T4236" s="367">
        <v>7379.3103448275624</v>
      </c>
      <c r="U4236" s="384">
        <v>-42992.20677484788</v>
      </c>
      <c r="V4236" s="367">
        <v>962.99999999999682</v>
      </c>
      <c r="W4236" s="367">
        <v>356666.66666666715</v>
      </c>
      <c r="X4236" s="384">
        <v>74314.570119325726</v>
      </c>
      <c r="Y4236" s="386">
        <v>963.00000000000125</v>
      </c>
      <c r="Z4236" s="367"/>
      <c r="AA4236" s="367"/>
      <c r="AB4236" s="367"/>
      <c r="AC4236" s="367"/>
      <c r="AD4236" s="367"/>
      <c r="AE4236" s="367"/>
      <c r="AF4236" s="367"/>
      <c r="AG4236" s="367"/>
      <c r="AH4236" s="367"/>
      <c r="AI4236" s="367"/>
      <c r="AJ4236" s="367"/>
      <c r="AK4236" s="367"/>
      <c r="AL4236" s="367"/>
      <c r="AM4236" s="367"/>
      <c r="AN4236" s="367"/>
      <c r="AO4236" s="367"/>
      <c r="AP4236" s="367"/>
      <c r="AQ4236" s="367"/>
      <c r="AR4236" s="367"/>
      <c r="AS4236" s="367"/>
      <c r="AT4236" s="367"/>
    </row>
    <row r="4237" spans="2:46" ht="13.8">
      <c r="B4237" s="26">
        <v>35.833333333333364</v>
      </c>
      <c r="C4237" s="363">
        <v>336.0189448981705</v>
      </c>
      <c r="D4237" s="367">
        <v>967.50000000000091</v>
      </c>
      <c r="E4237" s="367">
        <v>10000.000000000035</v>
      </c>
      <c r="F4237" s="367">
        <v>-132471.44260074917</v>
      </c>
      <c r="G4237" s="367">
        <v>967.50000000000341</v>
      </c>
      <c r="H4237" s="367">
        <v>53750</v>
      </c>
      <c r="I4237" s="384">
        <v>-1603493.6822445225</v>
      </c>
      <c r="J4237" s="367">
        <v>967.5</v>
      </c>
      <c r="K4237" s="367">
        <v>13030.303030303006</v>
      </c>
      <c r="L4237" s="384">
        <v>-25462.482970525947</v>
      </c>
      <c r="M4237" s="367">
        <v>967.49999999999818</v>
      </c>
      <c r="N4237" s="367">
        <v>215</v>
      </c>
      <c r="O4237" s="384">
        <v>-1359.4599504081229</v>
      </c>
      <c r="P4237" s="367">
        <v>14.02875</v>
      </c>
      <c r="Q4237" s="367">
        <v>215</v>
      </c>
      <c r="R4237" s="384">
        <v>245.58954710925565</v>
      </c>
      <c r="S4237" s="367">
        <v>13.545</v>
      </c>
      <c r="T4237" s="367">
        <v>7413.7931034482517</v>
      </c>
      <c r="U4237" s="384">
        <v>-43727.291709503246</v>
      </c>
      <c r="V4237" s="367">
        <v>967.49999999999682</v>
      </c>
      <c r="W4237" s="367">
        <v>358333.33333333384</v>
      </c>
      <c r="X4237" s="384">
        <v>74641.970054019068</v>
      </c>
      <c r="Y4237" s="386">
        <v>967.50000000000136</v>
      </c>
      <c r="Z4237" s="367"/>
      <c r="AA4237" s="367"/>
      <c r="AB4237" s="367"/>
      <c r="AC4237" s="367"/>
      <c r="AD4237" s="367"/>
      <c r="AE4237" s="367"/>
      <c r="AF4237" s="367"/>
      <c r="AG4237" s="367"/>
      <c r="AH4237" s="367"/>
      <c r="AI4237" s="367"/>
      <c r="AJ4237" s="367"/>
      <c r="AK4237" s="367"/>
      <c r="AL4237" s="367"/>
      <c r="AM4237" s="367"/>
      <c r="AN4237" s="367"/>
      <c r="AO4237" s="367"/>
      <c r="AP4237" s="367"/>
      <c r="AQ4237" s="367"/>
      <c r="AR4237" s="367"/>
      <c r="AS4237" s="367"/>
      <c r="AT4237" s="367"/>
    </row>
    <row r="4238" spans="2:46" ht="13.8">
      <c r="B4238" s="26">
        <v>36.000000000000028</v>
      </c>
      <c r="C4238" s="363">
        <v>337.57850474351278</v>
      </c>
      <c r="D4238" s="367">
        <v>972.00000000000068</v>
      </c>
      <c r="E4238" s="367">
        <v>10046.511627907012</v>
      </c>
      <c r="F4238" s="367">
        <v>-133779.24723611868</v>
      </c>
      <c r="G4238" s="367">
        <v>972.00000000000341</v>
      </c>
      <c r="H4238" s="367">
        <v>54000</v>
      </c>
      <c r="I4238" s="384">
        <v>-1619094.585082968</v>
      </c>
      <c r="J4238" s="367">
        <v>972</v>
      </c>
      <c r="K4238" s="367">
        <v>13090.909090909066</v>
      </c>
      <c r="L4238" s="384">
        <v>-26110.345712050286</v>
      </c>
      <c r="M4238" s="367">
        <v>971.99999999999829</v>
      </c>
      <c r="N4238" s="367">
        <v>216</v>
      </c>
      <c r="O4238" s="384">
        <v>-1374.3531245154704</v>
      </c>
      <c r="P4238" s="367">
        <v>14.094000000000001</v>
      </c>
      <c r="Q4238" s="367">
        <v>216</v>
      </c>
      <c r="R4238" s="384">
        <v>242.68711170350355</v>
      </c>
      <c r="S4238" s="367">
        <v>13.607999999999999</v>
      </c>
      <c r="T4238" s="367">
        <v>7448.275862068941</v>
      </c>
      <c r="U4238" s="384">
        <v>-44467.345823434494</v>
      </c>
      <c r="V4238" s="367">
        <v>971.99999999999682</v>
      </c>
      <c r="W4238" s="367">
        <v>360000.00000000052</v>
      </c>
      <c r="X4238" s="384">
        <v>74969.185203487665</v>
      </c>
      <c r="Y4238" s="386">
        <v>972.00000000000136</v>
      </c>
      <c r="Z4238" s="367"/>
      <c r="AA4238" s="367"/>
      <c r="AB4238" s="367"/>
      <c r="AC4238" s="367"/>
      <c r="AD4238" s="367"/>
      <c r="AE4238" s="367"/>
      <c r="AF4238" s="367"/>
      <c r="AG4238" s="367"/>
      <c r="AH4238" s="367"/>
      <c r="AI4238" s="367"/>
      <c r="AJ4238" s="367"/>
      <c r="AK4238" s="367"/>
      <c r="AL4238" s="367"/>
      <c r="AM4238" s="367"/>
      <c r="AN4238" s="367"/>
      <c r="AO4238" s="367"/>
      <c r="AP4238" s="367"/>
      <c r="AQ4238" s="367"/>
      <c r="AR4238" s="367"/>
      <c r="AS4238" s="367"/>
      <c r="AT4238" s="367"/>
    </row>
    <row r="4239" spans="2:46" ht="13.8">
      <c r="B4239" s="26">
        <v>36.166666666666693</v>
      </c>
      <c r="C4239" s="363">
        <v>339.13803385766886</v>
      </c>
      <c r="D4239" s="367">
        <v>976.5000000000008</v>
      </c>
      <c r="E4239" s="367">
        <v>10093.023255813989</v>
      </c>
      <c r="F4239" s="367">
        <v>-135093.45611584664</v>
      </c>
      <c r="G4239" s="367">
        <v>976.50000000000352</v>
      </c>
      <c r="H4239" s="367">
        <v>54250</v>
      </c>
      <c r="I4239" s="384">
        <v>-1634770.8841500108</v>
      </c>
      <c r="J4239" s="367">
        <v>976.5</v>
      </c>
      <c r="K4239" s="367">
        <v>13151.515151515126</v>
      </c>
      <c r="L4239" s="384">
        <v>-26763.110607168812</v>
      </c>
      <c r="M4239" s="367">
        <v>976.49999999999829</v>
      </c>
      <c r="N4239" s="367">
        <v>217</v>
      </c>
      <c r="O4239" s="384">
        <v>-1389.3256514429152</v>
      </c>
      <c r="P4239" s="367">
        <v>14.15925</v>
      </c>
      <c r="Q4239" s="367">
        <v>217</v>
      </c>
      <c r="R4239" s="384">
        <v>239.74722525729717</v>
      </c>
      <c r="S4239" s="367">
        <v>13.670999999999999</v>
      </c>
      <c r="T4239" s="367">
        <v>7482.7586206896303</v>
      </c>
      <c r="U4239" s="384">
        <v>-45212.369116641581</v>
      </c>
      <c r="V4239" s="367">
        <v>976.4999999999967</v>
      </c>
      <c r="W4239" s="367">
        <v>361666.66666666721</v>
      </c>
      <c r="X4239" s="384">
        <v>75296.215567731546</v>
      </c>
      <c r="Y4239" s="386">
        <v>976.50000000000136</v>
      </c>
      <c r="Z4239" s="367"/>
      <c r="AA4239" s="367"/>
      <c r="AB4239" s="367"/>
      <c r="AC4239" s="367"/>
      <c r="AD4239" s="367"/>
      <c r="AE4239" s="367"/>
      <c r="AF4239" s="367"/>
      <c r="AG4239" s="367"/>
      <c r="AH4239" s="367"/>
      <c r="AI4239" s="367"/>
      <c r="AJ4239" s="367"/>
      <c r="AK4239" s="367"/>
      <c r="AL4239" s="367"/>
      <c r="AM4239" s="367"/>
      <c r="AN4239" s="367"/>
      <c r="AO4239" s="367"/>
      <c r="AP4239" s="367"/>
      <c r="AQ4239" s="367"/>
      <c r="AR4239" s="367"/>
      <c r="AS4239" s="367"/>
      <c r="AT4239" s="367"/>
    </row>
    <row r="4240" spans="2:46" ht="13.8">
      <c r="B4240" s="26">
        <v>36.333333333333357</v>
      </c>
      <c r="C4240" s="363">
        <v>340.69753224063822</v>
      </c>
      <c r="D4240" s="367">
        <v>981.00000000000057</v>
      </c>
      <c r="E4240" s="367">
        <v>10139.534883720966</v>
      </c>
      <c r="F4240" s="367">
        <v>-136414.06923993307</v>
      </c>
      <c r="G4240" s="367">
        <v>981.00000000000352</v>
      </c>
      <c r="H4240" s="367">
        <v>54500</v>
      </c>
      <c r="I4240" s="384">
        <v>-1650522.5794456501</v>
      </c>
      <c r="J4240" s="367">
        <v>981</v>
      </c>
      <c r="K4240" s="367">
        <v>13212.121212121187</v>
      </c>
      <c r="L4240" s="384">
        <v>-27420.777655881499</v>
      </c>
      <c r="M4240" s="367">
        <v>980.99999999999807</v>
      </c>
      <c r="N4240" s="367">
        <v>218</v>
      </c>
      <c r="O4240" s="384">
        <v>-1404.3775311904583</v>
      </c>
      <c r="P4240" s="367">
        <v>14.224500000000001</v>
      </c>
      <c r="Q4240" s="367">
        <v>218</v>
      </c>
      <c r="R4240" s="384">
        <v>236.76988777063661</v>
      </c>
      <c r="S4240" s="367">
        <v>13.734</v>
      </c>
      <c r="T4240" s="367">
        <v>7517.2413793103196</v>
      </c>
      <c r="U4240" s="384">
        <v>-45962.361589124564</v>
      </c>
      <c r="V4240" s="367">
        <v>980.9999999999967</v>
      </c>
      <c r="W4240" s="367">
        <v>363333.3333333339</v>
      </c>
      <c r="X4240" s="384">
        <v>75623.061146750697</v>
      </c>
      <c r="Y4240" s="386">
        <v>981.00000000000148</v>
      </c>
      <c r="Z4240" s="367"/>
      <c r="AA4240" s="367"/>
      <c r="AB4240" s="367"/>
      <c r="AC4240" s="367"/>
      <c r="AD4240" s="367"/>
      <c r="AE4240" s="367"/>
      <c r="AF4240" s="367"/>
      <c r="AG4240" s="367"/>
      <c r="AH4240" s="367"/>
      <c r="AI4240" s="367"/>
      <c r="AJ4240" s="367"/>
      <c r="AK4240" s="367"/>
      <c r="AL4240" s="367"/>
      <c r="AM4240" s="367"/>
      <c r="AN4240" s="367"/>
      <c r="AO4240" s="367"/>
      <c r="AP4240" s="367"/>
      <c r="AQ4240" s="367"/>
      <c r="AR4240" s="367"/>
      <c r="AS4240" s="367"/>
      <c r="AT4240" s="367"/>
    </row>
    <row r="4241" spans="2:46" ht="13.8">
      <c r="B4241" s="26">
        <v>36.500000000000021</v>
      </c>
      <c r="C4241" s="363">
        <v>342.25699989242128</v>
      </c>
      <c r="D4241" s="367">
        <v>985.50000000000068</v>
      </c>
      <c r="E4241" s="367">
        <v>10186.046511627943</v>
      </c>
      <c r="F4241" s="367">
        <v>-137741.08660837798</v>
      </c>
      <c r="G4241" s="367">
        <v>985.50000000000352</v>
      </c>
      <c r="H4241" s="367">
        <v>54750</v>
      </c>
      <c r="I4241" s="384">
        <v>-1666349.6709698865</v>
      </c>
      <c r="J4241" s="367">
        <v>985.5</v>
      </c>
      <c r="K4241" s="367">
        <v>13272.727272727247</v>
      </c>
      <c r="L4241" s="384">
        <v>-28083.346858188426</v>
      </c>
      <c r="M4241" s="367">
        <v>985.49999999999818</v>
      </c>
      <c r="N4241" s="367">
        <v>219</v>
      </c>
      <c r="O4241" s="384">
        <v>-1419.5087637580984</v>
      </c>
      <c r="P4241" s="367">
        <v>14.28975</v>
      </c>
      <c r="Q4241" s="367">
        <v>219</v>
      </c>
      <c r="R4241" s="384">
        <v>233.75509924352187</v>
      </c>
      <c r="S4241" s="367">
        <v>13.797000000000001</v>
      </c>
      <c r="T4241" s="367">
        <v>7551.724137931009</v>
      </c>
      <c r="U4241" s="384">
        <v>-46717.323240883394</v>
      </c>
      <c r="V4241" s="367">
        <v>985.49999999999659</v>
      </c>
      <c r="W4241" s="367">
        <v>365000.00000000058</v>
      </c>
      <c r="X4241" s="384">
        <v>75949.721940545103</v>
      </c>
      <c r="Y4241" s="386">
        <v>985.50000000000148</v>
      </c>
      <c r="Z4241" s="367"/>
      <c r="AA4241" s="367"/>
      <c r="AB4241" s="367"/>
      <c r="AC4241" s="367"/>
      <c r="AD4241" s="367"/>
      <c r="AE4241" s="367"/>
      <c r="AF4241" s="367"/>
      <c r="AG4241" s="367"/>
      <c r="AH4241" s="367"/>
      <c r="AI4241" s="367"/>
      <c r="AJ4241" s="367"/>
      <c r="AK4241" s="367"/>
      <c r="AL4241" s="367"/>
      <c r="AM4241" s="367"/>
      <c r="AN4241" s="367"/>
      <c r="AO4241" s="367"/>
      <c r="AP4241" s="367"/>
      <c r="AQ4241" s="367"/>
      <c r="AR4241" s="367"/>
      <c r="AS4241" s="367"/>
      <c r="AT4241" s="367"/>
    </row>
    <row r="4242" spans="2:46" ht="13.8">
      <c r="B4242" s="26">
        <v>36.666666666666686</v>
      </c>
      <c r="C4242" s="363">
        <v>343.81643681301784</v>
      </c>
      <c r="D4242" s="367">
        <v>990.00000000000045</v>
      </c>
      <c r="E4242" s="367">
        <v>10232.55813953492</v>
      </c>
      <c r="F4242" s="367">
        <v>-139074.50822118134</v>
      </c>
      <c r="G4242" s="367">
        <v>990.00000000000352</v>
      </c>
      <c r="H4242" s="367">
        <v>55000</v>
      </c>
      <c r="I4242" s="384">
        <v>-1682252.1587227196</v>
      </c>
      <c r="J4242" s="367">
        <v>990</v>
      </c>
      <c r="K4242" s="367">
        <v>13333.333333333307</v>
      </c>
      <c r="L4242" s="384">
        <v>-28750.818214089533</v>
      </c>
      <c r="M4242" s="367">
        <v>989.99999999999818</v>
      </c>
      <c r="N4242" s="367">
        <v>220</v>
      </c>
      <c r="O4242" s="384">
        <v>-1434.7193491458372</v>
      </c>
      <c r="P4242" s="367">
        <v>14.355</v>
      </c>
      <c r="Q4242" s="367">
        <v>220</v>
      </c>
      <c r="R4242" s="384">
        <v>230.70285967595308</v>
      </c>
      <c r="S4242" s="367">
        <v>13.86</v>
      </c>
      <c r="T4242" s="367">
        <v>7586.2068965516983</v>
      </c>
      <c r="U4242" s="384">
        <v>-47477.254071918105</v>
      </c>
      <c r="V4242" s="367">
        <v>989.99999999999659</v>
      </c>
      <c r="W4242" s="367">
        <v>366666.66666666727</v>
      </c>
      <c r="X4242" s="384">
        <v>76276.197949114794</v>
      </c>
      <c r="Y4242" s="386">
        <v>990.00000000000159</v>
      </c>
      <c r="Z4242" s="367"/>
      <c r="AA4242" s="367"/>
      <c r="AB4242" s="367"/>
      <c r="AC4242" s="367"/>
      <c r="AD4242" s="367"/>
      <c r="AE4242" s="367"/>
      <c r="AF4242" s="367"/>
      <c r="AG4242" s="367"/>
      <c r="AH4242" s="367"/>
      <c r="AI4242" s="367"/>
      <c r="AJ4242" s="367"/>
      <c r="AK4242" s="367"/>
      <c r="AL4242" s="367"/>
      <c r="AM4242" s="367"/>
      <c r="AN4242" s="367"/>
      <c r="AO4242" s="367"/>
      <c r="AP4242" s="367"/>
      <c r="AQ4242" s="367"/>
      <c r="AR4242" s="367"/>
      <c r="AS4242" s="367"/>
      <c r="AT4242" s="367"/>
    </row>
    <row r="4243" spans="2:46" ht="13.8">
      <c r="B4243" s="26">
        <v>36.83333333333335</v>
      </c>
      <c r="C4243" s="363">
        <v>345.37584300242793</v>
      </c>
      <c r="D4243" s="367">
        <v>994.50000000000045</v>
      </c>
      <c r="E4243" s="367">
        <v>10279.069767441897</v>
      </c>
      <c r="F4243" s="367">
        <v>-140414.33407834321</v>
      </c>
      <c r="G4243" s="367">
        <v>994.50000000000364</v>
      </c>
      <c r="H4243" s="367">
        <v>55250</v>
      </c>
      <c r="I4243" s="384">
        <v>-1698230.0427041501</v>
      </c>
      <c r="J4243" s="367">
        <v>994.5</v>
      </c>
      <c r="K4243" s="367">
        <v>13393.939393939367</v>
      </c>
      <c r="L4243" s="384">
        <v>-29423.19172358482</v>
      </c>
      <c r="M4243" s="367">
        <v>994.49999999999807</v>
      </c>
      <c r="N4243" s="367">
        <v>221</v>
      </c>
      <c r="O4243" s="384">
        <v>-1450.0092873536735</v>
      </c>
      <c r="P4243" s="367">
        <v>14.420249999999999</v>
      </c>
      <c r="Q4243" s="367">
        <v>221</v>
      </c>
      <c r="R4243" s="384">
        <v>227.61316906793002</v>
      </c>
      <c r="S4243" s="367">
        <v>13.923</v>
      </c>
      <c r="T4243" s="367">
        <v>7620.6896551723876</v>
      </c>
      <c r="U4243" s="384">
        <v>-48242.154082228699</v>
      </c>
      <c r="V4243" s="367">
        <v>994.49999999999659</v>
      </c>
      <c r="W4243" s="367">
        <v>368333.33333333395</v>
      </c>
      <c r="X4243" s="384">
        <v>76602.48917245974</v>
      </c>
      <c r="Y4243" s="386">
        <v>994.50000000000159</v>
      </c>
      <c r="Z4243" s="367"/>
      <c r="AA4243" s="367"/>
      <c r="AB4243" s="367"/>
      <c r="AC4243" s="367"/>
      <c r="AD4243" s="367"/>
      <c r="AE4243" s="367"/>
      <c r="AF4243" s="367"/>
      <c r="AG4243" s="367"/>
      <c r="AH4243" s="367"/>
      <c r="AI4243" s="367"/>
      <c r="AJ4243" s="367"/>
      <c r="AK4243" s="367"/>
      <c r="AL4243" s="367"/>
      <c r="AM4243" s="367"/>
      <c r="AN4243" s="367"/>
      <c r="AO4243" s="367"/>
      <c r="AP4243" s="367"/>
      <c r="AQ4243" s="367"/>
      <c r="AR4243" s="367"/>
      <c r="AS4243" s="367"/>
      <c r="AT4243" s="367"/>
    </row>
    <row r="4244" spans="2:46" ht="13.8">
      <c r="B4244" s="26">
        <v>37.000000000000014</v>
      </c>
      <c r="C4244" s="363">
        <v>346.93521846065153</v>
      </c>
      <c r="D4244" s="367">
        <v>999.00000000000034</v>
      </c>
      <c r="E4244" s="367">
        <v>10325.581395348874</v>
      </c>
      <c r="F4244" s="367">
        <v>-141760.56417986349</v>
      </c>
      <c r="G4244" s="367">
        <v>999.00000000000364</v>
      </c>
      <c r="H4244" s="367">
        <v>55500</v>
      </c>
      <c r="I4244" s="384">
        <v>-1714283.3229141771</v>
      </c>
      <c r="J4244" s="367">
        <v>999</v>
      </c>
      <c r="K4244" s="367">
        <v>13454.545454545427</v>
      </c>
      <c r="L4244" s="384">
        <v>-30100.467386674314</v>
      </c>
      <c r="M4244" s="367">
        <v>998.99999999999807</v>
      </c>
      <c r="N4244" s="367">
        <v>222</v>
      </c>
      <c r="O4244" s="384">
        <v>-1465.3785783816077</v>
      </c>
      <c r="P4244" s="367">
        <v>14.4855</v>
      </c>
      <c r="Q4244" s="367">
        <v>222</v>
      </c>
      <c r="R4244" s="384">
        <v>224.48602741945274</v>
      </c>
      <c r="S4244" s="367">
        <v>13.986000000000001</v>
      </c>
      <c r="T4244" s="367">
        <v>7655.1724137930769</v>
      </c>
      <c r="U4244" s="384">
        <v>-49012.023271815146</v>
      </c>
      <c r="V4244" s="367">
        <v>998.99999999999648</v>
      </c>
      <c r="W4244" s="367">
        <v>370000.00000000064</v>
      </c>
      <c r="X4244" s="384">
        <v>76928.595610579956</v>
      </c>
      <c r="Y4244" s="386">
        <v>999.00000000000159</v>
      </c>
      <c r="Z4244" s="367"/>
      <c r="AA4244" s="367"/>
      <c r="AB4244" s="367"/>
      <c r="AC4244" s="367"/>
      <c r="AD4244" s="367"/>
      <c r="AE4244" s="367"/>
      <c r="AF4244" s="367"/>
      <c r="AG4244" s="367"/>
      <c r="AH4244" s="367"/>
      <c r="AI4244" s="367"/>
      <c r="AJ4244" s="367"/>
      <c r="AK4244" s="367"/>
      <c r="AL4244" s="367"/>
      <c r="AM4244" s="367"/>
      <c r="AN4244" s="367"/>
      <c r="AO4244" s="367"/>
      <c r="AP4244" s="367"/>
      <c r="AQ4244" s="367"/>
      <c r="AR4244" s="367"/>
      <c r="AS4244" s="367"/>
      <c r="AT4244" s="367"/>
    </row>
    <row r="4245" spans="2:46" ht="13.8">
      <c r="B4245" s="26">
        <v>37.166666666666679</v>
      </c>
      <c r="C4245" s="363">
        <v>348.4945631876887</v>
      </c>
      <c r="D4245" s="367">
        <v>1003.5000000000003</v>
      </c>
      <c r="E4245" s="367">
        <v>10372.093023255851</v>
      </c>
      <c r="F4245" s="367">
        <v>-143113.19852574228</v>
      </c>
      <c r="G4245" s="367">
        <v>1003.5000000000036</v>
      </c>
      <c r="H4245" s="367">
        <v>55750</v>
      </c>
      <c r="I4245" s="384">
        <v>-1730411.9993528014</v>
      </c>
      <c r="J4245" s="367">
        <v>1003.5</v>
      </c>
      <c r="K4245" s="367">
        <v>13515.151515151487</v>
      </c>
      <c r="L4245" s="384">
        <v>-30782.645203358006</v>
      </c>
      <c r="M4245" s="367">
        <v>1003.4999999999981</v>
      </c>
      <c r="N4245" s="367">
        <v>223</v>
      </c>
      <c r="O4245" s="384">
        <v>-1480.8272222296391</v>
      </c>
      <c r="P4245" s="367">
        <v>14.550749999999999</v>
      </c>
      <c r="Q4245" s="367">
        <v>223</v>
      </c>
      <c r="R4245" s="384">
        <v>221.32143473052139</v>
      </c>
      <c r="S4245" s="367">
        <v>14.048999999999999</v>
      </c>
      <c r="T4245" s="367">
        <v>7689.6551724137662</v>
      </c>
      <c r="U4245" s="384">
        <v>-49786.861640677474</v>
      </c>
      <c r="V4245" s="367">
        <v>1003.4999999999965</v>
      </c>
      <c r="W4245" s="367">
        <v>371666.66666666733</v>
      </c>
      <c r="X4245" s="384">
        <v>77254.517263475442</v>
      </c>
      <c r="Y4245" s="386">
        <v>1003.5000000000018</v>
      </c>
      <c r="Z4245" s="367"/>
      <c r="AA4245" s="367"/>
      <c r="AB4245" s="367"/>
      <c r="AC4245" s="367"/>
      <c r="AD4245" s="367"/>
      <c r="AE4245" s="367"/>
      <c r="AF4245" s="367"/>
      <c r="AG4245" s="367"/>
      <c r="AH4245" s="367"/>
      <c r="AI4245" s="367"/>
      <c r="AJ4245" s="367"/>
      <c r="AK4245" s="367"/>
      <c r="AL4245" s="367"/>
      <c r="AM4245" s="367"/>
      <c r="AN4245" s="367"/>
      <c r="AO4245" s="367"/>
      <c r="AP4245" s="367"/>
      <c r="AQ4245" s="367"/>
      <c r="AR4245" s="367"/>
      <c r="AS4245" s="367"/>
      <c r="AT4245" s="367"/>
    </row>
    <row r="4246" spans="2:46" ht="13.8">
      <c r="B4246" s="26">
        <v>37.333333333333343</v>
      </c>
      <c r="C4246" s="363">
        <v>350.05387718353944</v>
      </c>
      <c r="D4246" s="367">
        <v>1008.0000000000002</v>
      </c>
      <c r="E4246" s="367">
        <v>10418.604651162828</v>
      </c>
      <c r="F4246" s="367">
        <v>-144472.23711597949</v>
      </c>
      <c r="G4246" s="367">
        <v>1008.0000000000036</v>
      </c>
      <c r="H4246" s="367">
        <v>56000</v>
      </c>
      <c r="I4246" s="384">
        <v>-1746616.0720200222</v>
      </c>
      <c r="J4246" s="367">
        <v>1007.9999999999999</v>
      </c>
      <c r="K4246" s="367">
        <v>13575.757575757547</v>
      </c>
      <c r="L4246" s="384">
        <v>-31469.725173635878</v>
      </c>
      <c r="M4246" s="367">
        <v>1007.999999999998</v>
      </c>
      <c r="N4246" s="367">
        <v>224</v>
      </c>
      <c r="O4246" s="384">
        <v>-1496.3552188977692</v>
      </c>
      <c r="P4246" s="367">
        <v>14.616</v>
      </c>
      <c r="Q4246" s="367">
        <v>224</v>
      </c>
      <c r="R4246" s="384">
        <v>218.1193910011358</v>
      </c>
      <c r="S4246" s="367">
        <v>14.112</v>
      </c>
      <c r="T4246" s="367">
        <v>7724.1379310344555</v>
      </c>
      <c r="U4246" s="384">
        <v>-50566.669188815649</v>
      </c>
      <c r="V4246" s="367">
        <v>1007.9999999999964</v>
      </c>
      <c r="W4246" s="367">
        <v>373333.33333333401</v>
      </c>
      <c r="X4246" s="384">
        <v>77580.254131146197</v>
      </c>
      <c r="Y4246" s="386">
        <v>1008.0000000000018</v>
      </c>
      <c r="Z4246" s="367"/>
      <c r="AA4246" s="367"/>
      <c r="AB4246" s="367"/>
      <c r="AC4246" s="367"/>
      <c r="AD4246" s="367"/>
      <c r="AE4246" s="367"/>
      <c r="AF4246" s="367"/>
      <c r="AG4246" s="367"/>
      <c r="AH4246" s="367"/>
      <c r="AI4246" s="367"/>
      <c r="AJ4246" s="367"/>
      <c r="AK4246" s="367"/>
      <c r="AL4246" s="367"/>
      <c r="AM4246" s="367"/>
      <c r="AN4246" s="367"/>
      <c r="AO4246" s="367"/>
      <c r="AP4246" s="367"/>
      <c r="AQ4246" s="367"/>
      <c r="AR4246" s="367"/>
      <c r="AS4246" s="367"/>
      <c r="AT4246" s="367"/>
    </row>
    <row r="4247" spans="2:46" ht="13.8">
      <c r="B4247" s="26">
        <v>37.500000000000007</v>
      </c>
      <c r="C4247" s="363">
        <v>351.6131604482037</v>
      </c>
      <c r="D4247" s="367">
        <v>1012.5000000000002</v>
      </c>
      <c r="E4247" s="367">
        <v>10465.116279069805</v>
      </c>
      <c r="F4247" s="367">
        <v>-145837.67995057526</v>
      </c>
      <c r="G4247" s="367">
        <v>1012.5000000000038</v>
      </c>
      <c r="H4247" s="367">
        <v>56250</v>
      </c>
      <c r="I4247" s="384">
        <v>-1762895.5409158403</v>
      </c>
      <c r="J4247" s="367">
        <v>1012.4999999999999</v>
      </c>
      <c r="K4247" s="367">
        <v>13636.363636363607</v>
      </c>
      <c r="L4247" s="384">
        <v>-32161.707297507961</v>
      </c>
      <c r="M4247" s="367">
        <v>1012.499999999998</v>
      </c>
      <c r="N4247" s="367">
        <v>225</v>
      </c>
      <c r="O4247" s="384">
        <v>-1511.962568385997</v>
      </c>
      <c r="P4247" s="367">
        <v>14.68125</v>
      </c>
      <c r="Q4247" s="367">
        <v>225</v>
      </c>
      <c r="R4247" s="384">
        <v>214.87989623129599</v>
      </c>
      <c r="S4247" s="367">
        <v>14.175000000000001</v>
      </c>
      <c r="T4247" s="367">
        <v>7758.6206896551448</v>
      </c>
      <c r="U4247" s="384">
        <v>-51351.445916229721</v>
      </c>
      <c r="V4247" s="367">
        <v>1012.4999999999964</v>
      </c>
      <c r="W4247" s="367">
        <v>375000.0000000007</v>
      </c>
      <c r="X4247" s="384">
        <v>77905.806213592208</v>
      </c>
      <c r="Y4247" s="386">
        <v>1012.5000000000019</v>
      </c>
      <c r="Z4247" s="367"/>
      <c r="AA4247" s="367"/>
      <c r="AB4247" s="367"/>
      <c r="AC4247" s="367"/>
      <c r="AD4247" s="367"/>
      <c r="AE4247" s="367"/>
      <c r="AF4247" s="367"/>
      <c r="AG4247" s="367"/>
      <c r="AH4247" s="367"/>
      <c r="AI4247" s="367"/>
      <c r="AJ4247" s="367"/>
      <c r="AK4247" s="367"/>
      <c r="AL4247" s="367"/>
      <c r="AM4247" s="367"/>
      <c r="AN4247" s="367"/>
      <c r="AO4247" s="367"/>
      <c r="AP4247" s="367"/>
      <c r="AQ4247" s="367"/>
      <c r="AR4247" s="367"/>
      <c r="AS4247" s="367"/>
      <c r="AT4247" s="367"/>
    </row>
    <row r="4248" spans="2:46" ht="13.8">
      <c r="B4248" s="26">
        <v>37.666666666666671</v>
      </c>
      <c r="C4248" s="363">
        <v>353.17241298168148</v>
      </c>
      <c r="D4248" s="367">
        <v>1017.0000000000001</v>
      </c>
      <c r="E4248" s="367">
        <v>10511.627906976782</v>
      </c>
      <c r="F4248" s="367">
        <v>-147209.52702952945</v>
      </c>
      <c r="G4248" s="367">
        <v>1017.0000000000038</v>
      </c>
      <c r="H4248" s="367">
        <v>56500</v>
      </c>
      <c r="I4248" s="384">
        <v>-1779250.4060402552</v>
      </c>
      <c r="J4248" s="367">
        <v>1016.9999999999999</v>
      </c>
      <c r="K4248" s="367">
        <v>13696.969696969667</v>
      </c>
      <c r="L4248" s="384">
        <v>-32858.591574974234</v>
      </c>
      <c r="M4248" s="367">
        <v>1016.999999999998</v>
      </c>
      <c r="N4248" s="367">
        <v>226</v>
      </c>
      <c r="O4248" s="384">
        <v>-1527.6492706943222</v>
      </c>
      <c r="P4248" s="367">
        <v>14.746499999999999</v>
      </c>
      <c r="Q4248" s="367">
        <v>226</v>
      </c>
      <c r="R4248" s="384">
        <v>211.60295042100205</v>
      </c>
      <c r="S4248" s="367">
        <v>14.238000000000001</v>
      </c>
      <c r="T4248" s="367">
        <v>7793.1034482758341</v>
      </c>
      <c r="U4248" s="384">
        <v>-52141.19182291966</v>
      </c>
      <c r="V4248" s="367">
        <v>1016.9999999999964</v>
      </c>
      <c r="W4248" s="367">
        <v>376666.66666666738</v>
      </c>
      <c r="X4248" s="384">
        <v>78231.173510813504</v>
      </c>
      <c r="Y4248" s="386">
        <v>1017.0000000000019</v>
      </c>
      <c r="Z4248" s="367"/>
      <c r="AA4248" s="367"/>
      <c r="AB4248" s="367"/>
      <c r="AC4248" s="367"/>
      <c r="AD4248" s="367"/>
      <c r="AE4248" s="367"/>
      <c r="AF4248" s="367"/>
      <c r="AG4248" s="367"/>
      <c r="AH4248" s="367"/>
      <c r="AI4248" s="367"/>
      <c r="AJ4248" s="367"/>
      <c r="AK4248" s="367"/>
      <c r="AL4248" s="367"/>
      <c r="AM4248" s="367"/>
      <c r="AN4248" s="367"/>
      <c r="AO4248" s="367"/>
      <c r="AP4248" s="367"/>
      <c r="AQ4248" s="367"/>
      <c r="AR4248" s="367"/>
      <c r="AS4248" s="367"/>
      <c r="AT4248" s="367"/>
    </row>
    <row r="4249" spans="2:46" ht="13.8">
      <c r="B4249" s="26">
        <v>37.833333333333336</v>
      </c>
      <c r="C4249" s="363">
        <v>354.73163478397282</v>
      </c>
      <c r="D4249" s="367">
        <v>1021.5</v>
      </c>
      <c r="E4249" s="367">
        <v>10558.13953488376</v>
      </c>
      <c r="F4249" s="367">
        <v>-148587.77835284208</v>
      </c>
      <c r="G4249" s="367">
        <v>1021.5000000000038</v>
      </c>
      <c r="H4249" s="367">
        <v>56750</v>
      </c>
      <c r="I4249" s="384">
        <v>-1795680.6673932672</v>
      </c>
      <c r="J4249" s="367">
        <v>1021.4999999999999</v>
      </c>
      <c r="K4249" s="367">
        <v>13757.575757575727</v>
      </c>
      <c r="L4249" s="384">
        <v>-33560.378006034691</v>
      </c>
      <c r="M4249" s="367">
        <v>1021.4999999999978</v>
      </c>
      <c r="N4249" s="367">
        <v>227</v>
      </c>
      <c r="O4249" s="384">
        <v>-1543.4153258227454</v>
      </c>
      <c r="P4249" s="367">
        <v>14.81175</v>
      </c>
      <c r="Q4249" s="367">
        <v>227</v>
      </c>
      <c r="R4249" s="384">
        <v>208.28855357025409</v>
      </c>
      <c r="S4249" s="367">
        <v>14.300999999999998</v>
      </c>
      <c r="T4249" s="367">
        <v>7827.5862068965234</v>
      </c>
      <c r="U4249" s="384">
        <v>-52935.906908885459</v>
      </c>
      <c r="V4249" s="367">
        <v>1021.4999999999962</v>
      </c>
      <c r="W4249" s="367">
        <v>378333.33333333407</v>
      </c>
      <c r="X4249" s="384">
        <v>78556.356022810054</v>
      </c>
      <c r="Y4249" s="386">
        <v>1021.5000000000019</v>
      </c>
      <c r="Z4249" s="367"/>
      <c r="AA4249" s="367"/>
      <c r="AB4249" s="367"/>
      <c r="AC4249" s="367"/>
      <c r="AD4249" s="367"/>
      <c r="AE4249" s="367"/>
      <c r="AF4249" s="367"/>
      <c r="AG4249" s="367"/>
      <c r="AH4249" s="367"/>
      <c r="AI4249" s="367"/>
      <c r="AJ4249" s="367"/>
      <c r="AK4249" s="367"/>
      <c r="AL4249" s="367"/>
      <c r="AM4249" s="367"/>
      <c r="AN4249" s="367"/>
      <c r="AO4249" s="367"/>
      <c r="AP4249" s="367"/>
      <c r="AQ4249" s="367"/>
      <c r="AR4249" s="367"/>
      <c r="AS4249" s="367"/>
      <c r="AT4249" s="367"/>
    </row>
    <row r="4250" spans="2:46" ht="13.8">
      <c r="B4250" s="26">
        <v>38</v>
      </c>
      <c r="C4250" s="363">
        <v>356.29082585507774</v>
      </c>
      <c r="D4250" s="367">
        <v>1026</v>
      </c>
      <c r="E4250" s="367">
        <v>10604.651162790737</v>
      </c>
      <c r="F4250" s="367">
        <v>-149972.43392051326</v>
      </c>
      <c r="G4250" s="367">
        <v>1026.0000000000039</v>
      </c>
      <c r="H4250" s="367">
        <v>57000</v>
      </c>
      <c r="I4250" s="384">
        <v>-1812186.3249748766</v>
      </c>
      <c r="J4250" s="367">
        <v>1026</v>
      </c>
      <c r="K4250" s="367">
        <v>13818.181818181787</v>
      </c>
      <c r="L4250" s="384">
        <v>-34267.066590689341</v>
      </c>
      <c r="M4250" s="367">
        <v>1025.9999999999977</v>
      </c>
      <c r="N4250" s="367">
        <v>228</v>
      </c>
      <c r="O4250" s="384">
        <v>-1559.2607337712664</v>
      </c>
      <c r="P4250" s="367">
        <v>14.876999999999999</v>
      </c>
      <c r="Q4250" s="367">
        <v>228</v>
      </c>
      <c r="R4250" s="384">
        <v>204.93670567905178</v>
      </c>
      <c r="S4250" s="367">
        <v>14.363999999999999</v>
      </c>
      <c r="T4250" s="367">
        <v>7862.0689655172127</v>
      </c>
      <c r="U4250" s="384">
        <v>-53735.591174127156</v>
      </c>
      <c r="V4250" s="367">
        <v>1025.9999999999964</v>
      </c>
      <c r="W4250" s="367">
        <v>380000.00000000076</v>
      </c>
      <c r="X4250" s="384">
        <v>78881.353749581889</v>
      </c>
      <c r="Y4250" s="386">
        <v>1026.000000000002</v>
      </c>
      <c r="Z4250" s="367"/>
      <c r="AA4250" s="367"/>
      <c r="AB4250" s="367"/>
      <c r="AC4250" s="367"/>
      <c r="AD4250" s="367"/>
      <c r="AE4250" s="367"/>
      <c r="AF4250" s="367"/>
      <c r="AG4250" s="367"/>
      <c r="AH4250" s="367"/>
      <c r="AI4250" s="367"/>
      <c r="AJ4250" s="367"/>
      <c r="AK4250" s="367"/>
      <c r="AL4250" s="367"/>
      <c r="AM4250" s="367"/>
      <c r="AN4250" s="367"/>
      <c r="AO4250" s="367"/>
      <c r="AP4250" s="367"/>
      <c r="AQ4250" s="367"/>
      <c r="AR4250" s="367"/>
      <c r="AS4250" s="367"/>
      <c r="AT4250" s="367"/>
    </row>
    <row r="4251" spans="2:46" ht="13.8">
      <c r="B4251" s="26">
        <v>38.166666666666664</v>
      </c>
      <c r="C4251" s="363">
        <v>357.84998619499618</v>
      </c>
      <c r="D4251" s="367">
        <v>1030.5</v>
      </c>
      <c r="E4251" s="367">
        <v>10651.162790697714</v>
      </c>
      <c r="F4251" s="367">
        <v>-151363.49373254288</v>
      </c>
      <c r="G4251" s="367">
        <v>1030.5000000000039</v>
      </c>
      <c r="H4251" s="367">
        <v>57250</v>
      </c>
      <c r="I4251" s="384">
        <v>-1828767.3787850824</v>
      </c>
      <c r="J4251" s="367">
        <v>1030.5</v>
      </c>
      <c r="K4251" s="367">
        <v>13878.787878787847</v>
      </c>
      <c r="L4251" s="384">
        <v>-34978.657328938199</v>
      </c>
      <c r="M4251" s="367">
        <v>1030.4999999999977</v>
      </c>
      <c r="N4251" s="367">
        <v>229</v>
      </c>
      <c r="O4251" s="384">
        <v>-1575.1854945398857</v>
      </c>
      <c r="P4251" s="367">
        <v>14.94225</v>
      </c>
      <c r="Q4251" s="367">
        <v>229</v>
      </c>
      <c r="R4251" s="384">
        <v>201.54740674739526</v>
      </c>
      <c r="S4251" s="367">
        <v>14.427</v>
      </c>
      <c r="T4251" s="367">
        <v>7896.5517241379021</v>
      </c>
      <c r="U4251" s="384">
        <v>-54540.244618644676</v>
      </c>
      <c r="V4251" s="367">
        <v>1030.4999999999961</v>
      </c>
      <c r="W4251" s="367">
        <v>381666.66666666744</v>
      </c>
      <c r="X4251" s="384">
        <v>79206.166691128994</v>
      </c>
      <c r="Y4251" s="386">
        <v>1030.500000000002</v>
      </c>
      <c r="Z4251" s="367"/>
      <c r="AA4251" s="367"/>
      <c r="AB4251" s="367"/>
      <c r="AC4251" s="367"/>
      <c r="AD4251" s="367"/>
      <c r="AE4251" s="367"/>
      <c r="AF4251" s="367"/>
      <c r="AG4251" s="367"/>
      <c r="AH4251" s="367"/>
      <c r="AI4251" s="367"/>
      <c r="AJ4251" s="367"/>
      <c r="AK4251" s="367"/>
      <c r="AL4251" s="367"/>
      <c r="AM4251" s="367"/>
      <c r="AN4251" s="367"/>
      <c r="AO4251" s="367"/>
      <c r="AP4251" s="367"/>
      <c r="AQ4251" s="367"/>
      <c r="AR4251" s="367"/>
      <c r="AS4251" s="367"/>
      <c r="AT4251" s="367"/>
    </row>
    <row r="4252" spans="2:46" ht="13.8">
      <c r="B4252" s="26">
        <v>38.333333333333329</v>
      </c>
      <c r="C4252" s="363">
        <v>359.40911580372813</v>
      </c>
      <c r="D4252" s="367">
        <v>1035</v>
      </c>
      <c r="E4252" s="367">
        <v>10697.674418604691</v>
      </c>
      <c r="F4252" s="367">
        <v>-152760.95778893091</v>
      </c>
      <c r="G4252" s="367">
        <v>1035.0000000000039</v>
      </c>
      <c r="H4252" s="367">
        <v>57500</v>
      </c>
      <c r="I4252" s="384">
        <v>-1845423.8288238854</v>
      </c>
      <c r="J4252" s="367">
        <v>1035</v>
      </c>
      <c r="K4252" s="367">
        <v>13939.393939393907</v>
      </c>
      <c r="L4252" s="384">
        <v>-35695.150220781259</v>
      </c>
      <c r="M4252" s="367">
        <v>1034.9999999999977</v>
      </c>
      <c r="N4252" s="367">
        <v>230</v>
      </c>
      <c r="O4252" s="384">
        <v>-1591.1896081286022</v>
      </c>
      <c r="P4252" s="367">
        <v>15.007499999999999</v>
      </c>
      <c r="Q4252" s="367">
        <v>230</v>
      </c>
      <c r="R4252" s="384">
        <v>198.12065677528469</v>
      </c>
      <c r="S4252" s="367">
        <v>14.489999999999998</v>
      </c>
      <c r="T4252" s="367">
        <v>7931.0344827585914</v>
      </c>
      <c r="U4252" s="384">
        <v>-55349.8672424381</v>
      </c>
      <c r="V4252" s="367">
        <v>1034.9999999999961</v>
      </c>
      <c r="W4252" s="367">
        <v>383333.33333333413</v>
      </c>
      <c r="X4252" s="384">
        <v>79530.79484745134</v>
      </c>
      <c r="Y4252" s="386">
        <v>1035.000000000002</v>
      </c>
      <c r="Z4252" s="367"/>
      <c r="AA4252" s="367"/>
      <c r="AB4252" s="367"/>
      <c r="AC4252" s="367"/>
      <c r="AD4252" s="367"/>
      <c r="AE4252" s="367"/>
      <c r="AF4252" s="367"/>
      <c r="AG4252" s="367"/>
      <c r="AH4252" s="367"/>
      <c r="AI4252" s="367"/>
      <c r="AJ4252" s="367"/>
      <c r="AK4252" s="367"/>
      <c r="AL4252" s="367"/>
      <c r="AM4252" s="367"/>
      <c r="AN4252" s="367"/>
      <c r="AO4252" s="367"/>
      <c r="AP4252" s="367"/>
      <c r="AQ4252" s="367"/>
      <c r="AR4252" s="367"/>
      <c r="AS4252" s="367"/>
      <c r="AT4252" s="367"/>
    </row>
    <row r="4253" spans="2:46" ht="13.8">
      <c r="B4253" s="26">
        <v>38.499999999999993</v>
      </c>
      <c r="C4253" s="363">
        <v>360.96821468127365</v>
      </c>
      <c r="D4253" s="367">
        <v>1039.4999999999998</v>
      </c>
      <c r="E4253" s="367">
        <v>10744.186046511668</v>
      </c>
      <c r="F4253" s="367">
        <v>-154164.82608967746</v>
      </c>
      <c r="G4253" s="367">
        <v>1039.5000000000039</v>
      </c>
      <c r="H4253" s="367">
        <v>57750</v>
      </c>
      <c r="I4253" s="384">
        <v>-1862155.6750912853</v>
      </c>
      <c r="J4253" s="367">
        <v>1039.5</v>
      </c>
      <c r="K4253" s="367">
        <v>13999.999999999967</v>
      </c>
      <c r="L4253" s="384">
        <v>-36416.545266218505</v>
      </c>
      <c r="M4253" s="367">
        <v>1039.4999999999977</v>
      </c>
      <c r="N4253" s="367">
        <v>231</v>
      </c>
      <c r="O4253" s="384">
        <v>-1607.2730745374174</v>
      </c>
      <c r="P4253" s="367">
        <v>15.072750000000001</v>
      </c>
      <c r="Q4253" s="367">
        <v>231</v>
      </c>
      <c r="R4253" s="384">
        <v>194.65645576271987</v>
      </c>
      <c r="S4253" s="367">
        <v>14.552999999999999</v>
      </c>
      <c r="T4253" s="367">
        <v>7965.5172413792807</v>
      </c>
      <c r="U4253" s="384">
        <v>-56164.459045507392</v>
      </c>
      <c r="V4253" s="367">
        <v>1039.4999999999961</v>
      </c>
      <c r="W4253" s="367">
        <v>385000.00000000081</v>
      </c>
      <c r="X4253" s="384">
        <v>79855.238218548999</v>
      </c>
      <c r="Y4253" s="386">
        <v>1039.5000000000023</v>
      </c>
      <c r="Z4253" s="367"/>
      <c r="AA4253" s="367"/>
      <c r="AB4253" s="367"/>
      <c r="AC4253" s="367"/>
      <c r="AD4253" s="367"/>
      <c r="AE4253" s="367"/>
      <c r="AF4253" s="367"/>
      <c r="AG4253" s="367"/>
      <c r="AH4253" s="367"/>
      <c r="AI4253" s="367"/>
      <c r="AJ4253" s="367"/>
      <c r="AK4253" s="367"/>
      <c r="AL4253" s="367"/>
      <c r="AM4253" s="367"/>
      <c r="AN4253" s="367"/>
      <c r="AO4253" s="367"/>
      <c r="AP4253" s="367"/>
      <c r="AQ4253" s="367"/>
      <c r="AR4253" s="367"/>
      <c r="AS4253" s="367"/>
      <c r="AT4253" s="367"/>
    </row>
    <row r="4254" spans="2:46" ht="13.8">
      <c r="B4254" s="26">
        <v>38.666666666666657</v>
      </c>
      <c r="C4254" s="363">
        <v>362.52728282763269</v>
      </c>
      <c r="D4254" s="367">
        <v>1043.9999999999998</v>
      </c>
      <c r="E4254" s="367">
        <v>10790.697674418645</v>
      </c>
      <c r="F4254" s="367">
        <v>-155575.09863478245</v>
      </c>
      <c r="G4254" s="367">
        <v>1044.0000000000039</v>
      </c>
      <c r="H4254" s="367">
        <v>58000</v>
      </c>
      <c r="I4254" s="384">
        <v>-1878962.9175872819</v>
      </c>
      <c r="J4254" s="367">
        <v>1044</v>
      </c>
      <c r="K4254" s="367">
        <v>14060.606060606027</v>
      </c>
      <c r="L4254" s="384">
        <v>-37142.842465249916</v>
      </c>
      <c r="M4254" s="367">
        <v>1043.9999999999975</v>
      </c>
      <c r="N4254" s="367">
        <v>232</v>
      </c>
      <c r="O4254" s="384">
        <v>-1623.4358937663292</v>
      </c>
      <c r="P4254" s="367">
        <v>15.138</v>
      </c>
      <c r="Q4254" s="367">
        <v>232</v>
      </c>
      <c r="R4254" s="384">
        <v>191.15480370970084</v>
      </c>
      <c r="S4254" s="367">
        <v>14.616</v>
      </c>
      <c r="T4254" s="367">
        <v>7999.99999999997</v>
      </c>
      <c r="U4254" s="384">
        <v>-56984.020027852552</v>
      </c>
      <c r="V4254" s="367">
        <v>1043.9999999999961</v>
      </c>
      <c r="W4254" s="367">
        <v>386666.6666666675</v>
      </c>
      <c r="X4254" s="384">
        <v>80179.496804421869</v>
      </c>
      <c r="Y4254" s="386">
        <v>1044.0000000000023</v>
      </c>
      <c r="Z4254" s="367"/>
      <c r="AA4254" s="367"/>
      <c r="AB4254" s="367"/>
      <c r="AC4254" s="367"/>
      <c r="AD4254" s="367"/>
      <c r="AE4254" s="367"/>
      <c r="AF4254" s="367"/>
      <c r="AG4254" s="367"/>
      <c r="AH4254" s="367"/>
      <c r="AI4254" s="367"/>
      <c r="AJ4254" s="367"/>
      <c r="AK4254" s="367"/>
      <c r="AL4254" s="367"/>
      <c r="AM4254" s="367"/>
      <c r="AN4254" s="367"/>
      <c r="AO4254" s="367"/>
      <c r="AP4254" s="367"/>
      <c r="AQ4254" s="367"/>
      <c r="AR4254" s="367"/>
      <c r="AS4254" s="367"/>
      <c r="AT4254" s="367"/>
    </row>
    <row r="4255" spans="2:46" ht="13.8">
      <c r="B4255" s="26">
        <v>38.833333333333321</v>
      </c>
      <c r="C4255" s="363">
        <v>364.0863202428053</v>
      </c>
      <c r="D4255" s="367">
        <v>1048.4999999999998</v>
      </c>
      <c r="E4255" s="367">
        <v>10837.209302325622</v>
      </c>
      <c r="F4255" s="367">
        <v>-156991.77542424598</v>
      </c>
      <c r="G4255" s="367">
        <v>1048.5000000000039</v>
      </c>
      <c r="H4255" s="367">
        <v>58250</v>
      </c>
      <c r="I4255" s="384">
        <v>-1895845.5563118756</v>
      </c>
      <c r="J4255" s="367">
        <v>1048.5</v>
      </c>
      <c r="K4255" s="367">
        <v>14121.212121212087</v>
      </c>
      <c r="L4255" s="384">
        <v>-37874.041817875557</v>
      </c>
      <c r="M4255" s="367">
        <v>1048.4999999999975</v>
      </c>
      <c r="N4255" s="367">
        <v>233</v>
      </c>
      <c r="O4255" s="384">
        <v>-1639.6780658153398</v>
      </c>
      <c r="P4255" s="367">
        <v>15.203250000000001</v>
      </c>
      <c r="Q4255" s="367">
        <v>233</v>
      </c>
      <c r="R4255" s="384">
        <v>187.61570061622766</v>
      </c>
      <c r="S4255" s="367">
        <v>14.679</v>
      </c>
      <c r="T4255" s="367">
        <v>8034.4827586206593</v>
      </c>
      <c r="U4255" s="384">
        <v>-57808.550189473593</v>
      </c>
      <c r="V4255" s="367">
        <v>1048.4999999999961</v>
      </c>
      <c r="W4255" s="367">
        <v>388333.33333333419</v>
      </c>
      <c r="X4255" s="384">
        <v>80503.570605070054</v>
      </c>
      <c r="Y4255" s="386">
        <v>1048.5000000000023</v>
      </c>
      <c r="Z4255" s="367"/>
      <c r="AA4255" s="367"/>
      <c r="AB4255" s="367"/>
      <c r="AC4255" s="367"/>
      <c r="AD4255" s="367"/>
      <c r="AE4255" s="367"/>
      <c r="AF4255" s="367"/>
      <c r="AG4255" s="367"/>
      <c r="AH4255" s="367"/>
      <c r="AI4255" s="367"/>
      <c r="AJ4255" s="367"/>
      <c r="AK4255" s="367"/>
      <c r="AL4255" s="367"/>
      <c r="AM4255" s="367"/>
      <c r="AN4255" s="367"/>
      <c r="AO4255" s="367"/>
      <c r="AP4255" s="367"/>
      <c r="AQ4255" s="367"/>
      <c r="AR4255" s="367"/>
      <c r="AS4255" s="367"/>
      <c r="AT4255" s="367"/>
    </row>
    <row r="4256" spans="2:46" ht="13.8">
      <c r="B4256" s="26">
        <v>38.999999999999986</v>
      </c>
      <c r="C4256" s="363">
        <v>365.64532692679154</v>
      </c>
      <c r="D4256" s="367">
        <v>1052.9999999999998</v>
      </c>
      <c r="E4256" s="367">
        <v>10883.720930232599</v>
      </c>
      <c r="F4256" s="367">
        <v>-158414.85645806798</v>
      </c>
      <c r="G4256" s="367">
        <v>1053.0000000000041</v>
      </c>
      <c r="H4256" s="367">
        <v>58500</v>
      </c>
      <c r="I4256" s="384">
        <v>-1912803.5912650665</v>
      </c>
      <c r="J4256" s="367">
        <v>1053</v>
      </c>
      <c r="K4256" s="367">
        <v>14181.818181818147</v>
      </c>
      <c r="L4256" s="384">
        <v>-38610.143324095399</v>
      </c>
      <c r="M4256" s="367">
        <v>1052.9999999999975</v>
      </c>
      <c r="N4256" s="367">
        <v>234</v>
      </c>
      <c r="O4256" s="384">
        <v>-1655.9995906844479</v>
      </c>
      <c r="P4256" s="367">
        <v>15.268500000000001</v>
      </c>
      <c r="Q4256" s="367">
        <v>234</v>
      </c>
      <c r="R4256" s="384">
        <v>184.0391464823004</v>
      </c>
      <c r="S4256" s="367">
        <v>14.741999999999999</v>
      </c>
      <c r="T4256" s="367">
        <v>8068.9655172413486</v>
      </c>
      <c r="U4256" s="384">
        <v>-58638.049530370452</v>
      </c>
      <c r="V4256" s="367">
        <v>1052.9999999999959</v>
      </c>
      <c r="W4256" s="367">
        <v>390000.00000000087</v>
      </c>
      <c r="X4256" s="384">
        <v>80827.459620493493</v>
      </c>
      <c r="Y4256" s="386">
        <v>1053.0000000000023</v>
      </c>
      <c r="Z4256" s="367"/>
      <c r="AA4256" s="367"/>
      <c r="AB4256" s="367"/>
      <c r="AC4256" s="367"/>
      <c r="AD4256" s="367"/>
      <c r="AE4256" s="367"/>
      <c r="AF4256" s="367"/>
      <c r="AG4256" s="367"/>
      <c r="AH4256" s="367"/>
      <c r="AI4256" s="367"/>
      <c r="AJ4256" s="367"/>
      <c r="AK4256" s="367"/>
      <c r="AL4256" s="367"/>
      <c r="AM4256" s="367"/>
      <c r="AN4256" s="367"/>
      <c r="AO4256" s="367"/>
      <c r="AP4256" s="367"/>
      <c r="AQ4256" s="367"/>
      <c r="AR4256" s="367"/>
      <c r="AS4256" s="367"/>
      <c r="AT4256" s="367"/>
    </row>
    <row r="4257" spans="2:46" ht="13.8">
      <c r="B4257" s="26">
        <v>39.16666666666665</v>
      </c>
      <c r="C4257" s="363">
        <v>367.20430287959113</v>
      </c>
      <c r="D4257" s="367">
        <v>1057.4999999999995</v>
      </c>
      <c r="E4257" s="367">
        <v>10930.232558139576</v>
      </c>
      <c r="F4257" s="367">
        <v>-159844.3417362484</v>
      </c>
      <c r="G4257" s="367">
        <v>1057.5000000000041</v>
      </c>
      <c r="H4257" s="367">
        <v>58750</v>
      </c>
      <c r="I4257" s="384">
        <v>-1929837.0224468543</v>
      </c>
      <c r="J4257" s="367">
        <v>1057.5</v>
      </c>
      <c r="K4257" s="367">
        <v>14242.424242424207</v>
      </c>
      <c r="L4257" s="384">
        <v>-39351.146983909421</v>
      </c>
      <c r="M4257" s="367">
        <v>1057.4999999999975</v>
      </c>
      <c r="N4257" s="367">
        <v>235</v>
      </c>
      <c r="O4257" s="384">
        <v>-1672.4004683736537</v>
      </c>
      <c r="P4257" s="367">
        <v>15.33375</v>
      </c>
      <c r="Q4257" s="367">
        <v>235</v>
      </c>
      <c r="R4257" s="384">
        <v>180.42514130791881</v>
      </c>
      <c r="S4257" s="367">
        <v>14.805</v>
      </c>
      <c r="T4257" s="367">
        <v>8103.4482758620379</v>
      </c>
      <c r="U4257" s="384">
        <v>-59472.518050543236</v>
      </c>
      <c r="V4257" s="367">
        <v>1057.4999999999959</v>
      </c>
      <c r="W4257" s="367">
        <v>391666.66666666756</v>
      </c>
      <c r="X4257" s="384">
        <v>81151.163850692174</v>
      </c>
      <c r="Y4257" s="386">
        <v>1057.5000000000023</v>
      </c>
      <c r="Z4257" s="367"/>
      <c r="AA4257" s="367"/>
      <c r="AB4257" s="367"/>
      <c r="AC4257" s="367"/>
      <c r="AD4257" s="367"/>
      <c r="AE4257" s="367"/>
      <c r="AF4257" s="367"/>
      <c r="AG4257" s="367"/>
      <c r="AH4257" s="367"/>
      <c r="AI4257" s="367"/>
      <c r="AJ4257" s="367"/>
      <c r="AK4257" s="367"/>
      <c r="AL4257" s="367"/>
      <c r="AM4257" s="367"/>
      <c r="AN4257" s="367"/>
      <c r="AO4257" s="367"/>
      <c r="AP4257" s="367"/>
      <c r="AQ4257" s="367"/>
      <c r="AR4257" s="367"/>
      <c r="AS4257" s="367"/>
      <c r="AT4257" s="367"/>
    </row>
    <row r="4258" spans="2:46" ht="13.8">
      <c r="B4258" s="26">
        <v>39.333333333333314</v>
      </c>
      <c r="C4258" s="363">
        <v>368.7632481012044</v>
      </c>
      <c r="D4258" s="367">
        <v>1061.9999999999995</v>
      </c>
      <c r="E4258" s="367">
        <v>10976.744186046553</v>
      </c>
      <c r="F4258" s="367">
        <v>-161280.23125878727</v>
      </c>
      <c r="G4258" s="367">
        <v>1062.0000000000041</v>
      </c>
      <c r="H4258" s="367">
        <v>59000</v>
      </c>
      <c r="I4258" s="384">
        <v>-1946945.8498572386</v>
      </c>
      <c r="J4258" s="367">
        <v>1062</v>
      </c>
      <c r="K4258" s="367">
        <v>14303.030303030268</v>
      </c>
      <c r="L4258" s="384">
        <v>-40097.05279731765</v>
      </c>
      <c r="M4258" s="367">
        <v>1061.9999999999975</v>
      </c>
      <c r="N4258" s="367">
        <v>236</v>
      </c>
      <c r="O4258" s="384">
        <v>-1688.8806988829576</v>
      </c>
      <c r="P4258" s="367">
        <v>15.399000000000001</v>
      </c>
      <c r="Q4258" s="367">
        <v>236</v>
      </c>
      <c r="R4258" s="384">
        <v>176.77368509308312</v>
      </c>
      <c r="S4258" s="367">
        <v>14.868</v>
      </c>
      <c r="T4258" s="367">
        <v>8137.9310344827272</v>
      </c>
      <c r="U4258" s="384">
        <v>-60311.955749991881</v>
      </c>
      <c r="V4258" s="367">
        <v>1061.9999999999959</v>
      </c>
      <c r="W4258" s="367">
        <v>393333.33333333425</v>
      </c>
      <c r="X4258" s="384">
        <v>81474.683295666182</v>
      </c>
      <c r="Y4258" s="386">
        <v>1062.0000000000025</v>
      </c>
      <c r="Z4258" s="367"/>
      <c r="AA4258" s="367"/>
      <c r="AB4258" s="367"/>
      <c r="AC4258" s="367"/>
      <c r="AD4258" s="367"/>
      <c r="AE4258" s="367"/>
      <c r="AF4258" s="367"/>
      <c r="AG4258" s="367"/>
      <c r="AH4258" s="367"/>
      <c r="AI4258" s="367"/>
      <c r="AJ4258" s="367"/>
      <c r="AK4258" s="367"/>
      <c r="AL4258" s="367"/>
      <c r="AM4258" s="367"/>
      <c r="AN4258" s="367"/>
      <c r="AO4258" s="367"/>
      <c r="AP4258" s="367"/>
      <c r="AQ4258" s="367"/>
      <c r="AR4258" s="367"/>
      <c r="AS4258" s="367"/>
      <c r="AT4258" s="367"/>
    </row>
    <row r="4259" spans="2:46" ht="13.8">
      <c r="B4259" s="26">
        <v>39.499999999999979</v>
      </c>
      <c r="C4259" s="363">
        <v>370.32216259163118</v>
      </c>
      <c r="D4259" s="367">
        <v>1066.4999999999995</v>
      </c>
      <c r="E4259" s="367">
        <v>11023.25581395353</v>
      </c>
      <c r="F4259" s="367">
        <v>-162722.52502568465</v>
      </c>
      <c r="G4259" s="367">
        <v>1066.5000000000041</v>
      </c>
      <c r="H4259" s="367">
        <v>59250</v>
      </c>
      <c r="I4259" s="384">
        <v>-1964130.0734962202</v>
      </c>
      <c r="J4259" s="367">
        <v>1066.5</v>
      </c>
      <c r="K4259" s="367">
        <v>14363.636363636328</v>
      </c>
      <c r="L4259" s="384">
        <v>-40847.860764320067</v>
      </c>
      <c r="M4259" s="367">
        <v>1066.4999999999975</v>
      </c>
      <c r="N4259" s="367">
        <v>237</v>
      </c>
      <c r="O4259" s="384">
        <v>-1705.4402822123586</v>
      </c>
      <c r="P4259" s="367">
        <v>15.46425</v>
      </c>
      <c r="Q4259" s="367">
        <v>237</v>
      </c>
      <c r="R4259" s="384">
        <v>173.0847778377933</v>
      </c>
      <c r="S4259" s="367">
        <v>14.930999999999999</v>
      </c>
      <c r="T4259" s="367">
        <v>8172.4137931034165</v>
      </c>
      <c r="U4259" s="384">
        <v>-61156.362628716401</v>
      </c>
      <c r="V4259" s="367">
        <v>1066.4999999999959</v>
      </c>
      <c r="W4259" s="367">
        <v>395000.00000000093</v>
      </c>
      <c r="X4259" s="384">
        <v>81798.017955415417</v>
      </c>
      <c r="Y4259" s="386">
        <v>1066.5000000000025</v>
      </c>
      <c r="Z4259" s="367"/>
      <c r="AA4259" s="367"/>
      <c r="AB4259" s="367"/>
      <c r="AC4259" s="367"/>
      <c r="AD4259" s="367"/>
      <c r="AE4259" s="367"/>
      <c r="AF4259" s="367"/>
      <c r="AG4259" s="367"/>
      <c r="AH4259" s="367"/>
      <c r="AI4259" s="367"/>
      <c r="AJ4259" s="367"/>
      <c r="AK4259" s="367"/>
      <c r="AL4259" s="367"/>
      <c r="AM4259" s="367"/>
      <c r="AN4259" s="367"/>
      <c r="AO4259" s="367"/>
      <c r="AP4259" s="367"/>
      <c r="AQ4259" s="367"/>
      <c r="AR4259" s="367"/>
      <c r="AS4259" s="367"/>
      <c r="AT4259" s="367"/>
    </row>
    <row r="4260" spans="2:46" ht="13.8">
      <c r="B4260" s="26">
        <v>39.666666666666643</v>
      </c>
      <c r="C4260" s="363">
        <v>371.88104635087143</v>
      </c>
      <c r="D4260" s="367">
        <v>1070.9999999999993</v>
      </c>
      <c r="E4260" s="367">
        <v>11069.767441860507</v>
      </c>
      <c r="F4260" s="367">
        <v>-164171.22303694047</v>
      </c>
      <c r="G4260" s="367">
        <v>1071.0000000000041</v>
      </c>
      <c r="H4260" s="367">
        <v>59500</v>
      </c>
      <c r="I4260" s="384">
        <v>-1981389.6933637988</v>
      </c>
      <c r="J4260" s="367">
        <v>1071</v>
      </c>
      <c r="K4260" s="367">
        <v>14424.242424242388</v>
      </c>
      <c r="L4260" s="384">
        <v>-41603.570884916648</v>
      </c>
      <c r="M4260" s="367">
        <v>1070.9999999999973</v>
      </c>
      <c r="N4260" s="367">
        <v>238</v>
      </c>
      <c r="O4260" s="384">
        <v>-1722.0792183618582</v>
      </c>
      <c r="P4260" s="367">
        <v>15.529500000000001</v>
      </c>
      <c r="Q4260" s="367">
        <v>238</v>
      </c>
      <c r="R4260" s="384">
        <v>169.35841954204923</v>
      </c>
      <c r="S4260" s="367">
        <v>14.994</v>
      </c>
      <c r="T4260" s="367">
        <v>8206.8965517241068</v>
      </c>
      <c r="U4260" s="384">
        <v>-62005.738686716781</v>
      </c>
      <c r="V4260" s="367">
        <v>1070.9999999999959</v>
      </c>
      <c r="W4260" s="367">
        <v>396666.66666666762</v>
      </c>
      <c r="X4260" s="384">
        <v>82121.167829939921</v>
      </c>
      <c r="Y4260" s="386">
        <v>1071.0000000000025</v>
      </c>
      <c r="Z4260" s="367"/>
      <c r="AA4260" s="367"/>
      <c r="AB4260" s="367"/>
      <c r="AC4260" s="367"/>
      <c r="AD4260" s="367"/>
      <c r="AE4260" s="367"/>
      <c r="AF4260" s="367"/>
      <c r="AG4260" s="367"/>
      <c r="AH4260" s="367"/>
      <c r="AI4260" s="367"/>
      <c r="AJ4260" s="367"/>
      <c r="AK4260" s="367"/>
      <c r="AL4260" s="367"/>
      <c r="AM4260" s="367"/>
      <c r="AN4260" s="367"/>
      <c r="AO4260" s="367"/>
      <c r="AP4260" s="367"/>
      <c r="AQ4260" s="367"/>
      <c r="AR4260" s="367"/>
      <c r="AS4260" s="367"/>
      <c r="AT4260" s="367"/>
    </row>
    <row r="4261" spans="2:46" ht="13.8">
      <c r="B4261" s="26">
        <v>39.833333333333307</v>
      </c>
      <c r="C4261" s="363">
        <v>373.43989937892525</v>
      </c>
      <c r="D4261" s="367">
        <v>1075.4999999999993</v>
      </c>
      <c r="E4261" s="367">
        <v>11116.279069767485</v>
      </c>
      <c r="F4261" s="367">
        <v>-165626.3252925548</v>
      </c>
      <c r="G4261" s="367">
        <v>1075.5000000000041</v>
      </c>
      <c r="H4261" s="367">
        <v>59750</v>
      </c>
      <c r="I4261" s="384">
        <v>-1998724.7094599742</v>
      </c>
      <c r="J4261" s="367">
        <v>1075.5</v>
      </c>
      <c r="K4261" s="367">
        <v>14484.848484848448</v>
      </c>
      <c r="L4261" s="384">
        <v>-42364.183159107452</v>
      </c>
      <c r="M4261" s="367">
        <v>1075.4999999999973</v>
      </c>
      <c r="N4261" s="367">
        <v>239</v>
      </c>
      <c r="O4261" s="384">
        <v>-1738.7975073314551</v>
      </c>
      <c r="P4261" s="367">
        <v>15.594749999999999</v>
      </c>
      <c r="Q4261" s="367">
        <v>239</v>
      </c>
      <c r="R4261" s="384">
        <v>165.59461020585096</v>
      </c>
      <c r="S4261" s="367">
        <v>15.057</v>
      </c>
      <c r="T4261" s="367">
        <v>8241.379310344797</v>
      </c>
      <c r="U4261" s="384">
        <v>-62860.083923993036</v>
      </c>
      <c r="V4261" s="367">
        <v>1075.4999999999959</v>
      </c>
      <c r="W4261" s="367">
        <v>398333.3333333343</v>
      </c>
      <c r="X4261" s="384">
        <v>82444.132919239695</v>
      </c>
      <c r="Y4261" s="386">
        <v>1075.5000000000025</v>
      </c>
      <c r="Z4261" s="367"/>
      <c r="AA4261" s="367"/>
      <c r="AB4261" s="367"/>
      <c r="AC4261" s="367"/>
      <c r="AD4261" s="367"/>
      <c r="AE4261" s="367"/>
      <c r="AF4261" s="367"/>
      <c r="AG4261" s="367"/>
      <c r="AH4261" s="367"/>
      <c r="AI4261" s="367"/>
      <c r="AJ4261" s="367"/>
      <c r="AK4261" s="367"/>
      <c r="AL4261" s="367"/>
      <c r="AM4261" s="367"/>
      <c r="AN4261" s="367"/>
      <c r="AO4261" s="367"/>
      <c r="AP4261" s="367"/>
      <c r="AQ4261" s="367"/>
      <c r="AR4261" s="367"/>
      <c r="AS4261" s="367"/>
      <c r="AT4261" s="367"/>
    </row>
    <row r="4262" spans="2:46" ht="13.8">
      <c r="B4262" s="26">
        <v>39.999999999999972</v>
      </c>
      <c r="C4262" s="363">
        <v>374.99872167579269</v>
      </c>
      <c r="D4262" s="367">
        <v>1079.9999999999993</v>
      </c>
      <c r="E4262" s="367">
        <v>11162.790697674462</v>
      </c>
      <c r="F4262" s="367">
        <v>-167087.83179252764</v>
      </c>
      <c r="G4262" s="367">
        <v>1080.0000000000043</v>
      </c>
      <c r="H4262" s="367">
        <v>60000</v>
      </c>
      <c r="I4262" s="384">
        <v>-2016135.1217847464</v>
      </c>
      <c r="J4262" s="367">
        <v>1080</v>
      </c>
      <c r="K4262" s="367">
        <v>14545.454545454508</v>
      </c>
      <c r="L4262" s="384">
        <v>-43129.697586892464</v>
      </c>
      <c r="M4262" s="367">
        <v>1079.9999999999973</v>
      </c>
      <c r="N4262" s="367">
        <v>240</v>
      </c>
      <c r="O4262" s="384">
        <v>-1755.5951491211504</v>
      </c>
      <c r="P4262" s="367">
        <v>15.66</v>
      </c>
      <c r="Q4262" s="367">
        <v>240</v>
      </c>
      <c r="R4262" s="384">
        <v>161.79334982919849</v>
      </c>
      <c r="S4262" s="367">
        <v>15.120000000000001</v>
      </c>
      <c r="T4262" s="367">
        <v>8275.8620689654872</v>
      </c>
      <c r="U4262" s="384">
        <v>-63719.398340545216</v>
      </c>
      <c r="V4262" s="367">
        <v>1079.9999999999961</v>
      </c>
      <c r="W4262" s="367">
        <v>400000.00000000099</v>
      </c>
      <c r="X4262" s="384">
        <v>82766.913223314754</v>
      </c>
      <c r="Y4262" s="386">
        <v>1080.0000000000025</v>
      </c>
      <c r="Z4262" s="367"/>
      <c r="AA4262" s="367"/>
      <c r="AB4262" s="367"/>
      <c r="AC4262" s="367"/>
      <c r="AD4262" s="367"/>
      <c r="AE4262" s="367"/>
      <c r="AF4262" s="367"/>
      <c r="AG4262" s="367"/>
      <c r="AH4262" s="367"/>
      <c r="AI4262" s="367"/>
      <c r="AJ4262" s="367"/>
      <c r="AK4262" s="367"/>
      <c r="AL4262" s="367"/>
      <c r="AM4262" s="367"/>
      <c r="AN4262" s="367"/>
      <c r="AO4262" s="367"/>
      <c r="AP4262" s="367"/>
      <c r="AQ4262" s="367"/>
      <c r="AR4262" s="367"/>
      <c r="AS4262" s="367"/>
      <c r="AT4262" s="367"/>
    </row>
    <row r="4263" spans="2:46" ht="13.8">
      <c r="B4263" s="26">
        <v>40.166666666666636</v>
      </c>
      <c r="C4263" s="363">
        <v>376.55751324147366</v>
      </c>
      <c r="D4263" s="367">
        <v>1084.4999999999993</v>
      </c>
      <c r="E4263" s="367">
        <v>11209.302325581439</v>
      </c>
      <c r="F4263" s="367">
        <v>-168555.74253685892</v>
      </c>
      <c r="G4263" s="367">
        <v>1084.5000000000043</v>
      </c>
      <c r="H4263" s="367">
        <v>60250</v>
      </c>
      <c r="I4263" s="384">
        <v>-2033620.9303381159</v>
      </c>
      <c r="J4263" s="367">
        <v>1084.5</v>
      </c>
      <c r="K4263" s="367">
        <v>14606.060606060568</v>
      </c>
      <c r="L4263" s="384">
        <v>-43900.114168271648</v>
      </c>
      <c r="M4263" s="367">
        <v>1084.4999999999973</v>
      </c>
      <c r="N4263" s="367">
        <v>241</v>
      </c>
      <c r="O4263" s="384">
        <v>-1772.4721437309433</v>
      </c>
      <c r="P4263" s="367">
        <v>15.725250000000001</v>
      </c>
      <c r="Q4263" s="367">
        <v>241</v>
      </c>
      <c r="R4263" s="384">
        <v>157.95463841209201</v>
      </c>
      <c r="S4263" s="367">
        <v>15.183</v>
      </c>
      <c r="T4263" s="367">
        <v>8310.3448275861774</v>
      </c>
      <c r="U4263" s="384">
        <v>-64583.681936373214</v>
      </c>
      <c r="V4263" s="367">
        <v>1084.4999999999961</v>
      </c>
      <c r="W4263" s="367">
        <v>401666.66666666768</v>
      </c>
      <c r="X4263" s="384">
        <v>83089.508742165068</v>
      </c>
      <c r="Y4263" s="386">
        <v>1084.5000000000027</v>
      </c>
      <c r="Z4263" s="367"/>
      <c r="AA4263" s="367"/>
      <c r="AB4263" s="367"/>
      <c r="AC4263" s="367"/>
      <c r="AD4263" s="367"/>
      <c r="AE4263" s="367"/>
      <c r="AF4263" s="367"/>
      <c r="AG4263" s="367"/>
      <c r="AH4263" s="367"/>
      <c r="AI4263" s="367"/>
      <c r="AJ4263" s="367"/>
      <c r="AK4263" s="367"/>
      <c r="AL4263" s="367"/>
      <c r="AM4263" s="367"/>
      <c r="AN4263" s="367"/>
      <c r="AO4263" s="367"/>
      <c r="AP4263" s="367"/>
      <c r="AQ4263" s="367"/>
      <c r="AR4263" s="367"/>
      <c r="AS4263" s="367"/>
      <c r="AT4263" s="367"/>
    </row>
    <row r="4264" spans="2:46" ht="13.8">
      <c r="B4264" s="26">
        <v>40.3333333333333</v>
      </c>
      <c r="C4264" s="363">
        <v>378.11627407596808</v>
      </c>
      <c r="D4264" s="367">
        <v>1088.9999999999991</v>
      </c>
      <c r="E4264" s="367">
        <v>11255.813953488416</v>
      </c>
      <c r="F4264" s="367">
        <v>-170030.05752554862</v>
      </c>
      <c r="G4264" s="367">
        <v>1089.0000000000043</v>
      </c>
      <c r="H4264" s="367">
        <v>60500</v>
      </c>
      <c r="I4264" s="384">
        <v>-2051182.1351200824</v>
      </c>
      <c r="J4264" s="367">
        <v>1089</v>
      </c>
      <c r="K4264" s="367">
        <v>14666.666666666628</v>
      </c>
      <c r="L4264" s="384">
        <v>-44675.432903245055</v>
      </c>
      <c r="M4264" s="367">
        <v>1088.9999999999973</v>
      </c>
      <c r="N4264" s="367">
        <v>242</v>
      </c>
      <c r="O4264" s="384">
        <v>-1789.4284911608338</v>
      </c>
      <c r="P4264" s="367">
        <v>15.7905</v>
      </c>
      <c r="Q4264" s="367">
        <v>242</v>
      </c>
      <c r="R4264" s="384">
        <v>154.07847595453123</v>
      </c>
      <c r="S4264" s="367">
        <v>15.246</v>
      </c>
      <c r="T4264" s="367">
        <v>8344.8275862068676</v>
      </c>
      <c r="U4264" s="384">
        <v>-65452.934711477079</v>
      </c>
      <c r="V4264" s="367">
        <v>1088.9999999999961</v>
      </c>
      <c r="W4264" s="367">
        <v>403333.33333333436</v>
      </c>
      <c r="X4264" s="384">
        <v>83411.919475790666</v>
      </c>
      <c r="Y4264" s="386">
        <v>1089.0000000000027</v>
      </c>
      <c r="Z4264" s="367"/>
      <c r="AA4264" s="367"/>
      <c r="AB4264" s="367"/>
      <c r="AC4264" s="367"/>
      <c r="AD4264" s="367"/>
      <c r="AE4264" s="367"/>
      <c r="AF4264" s="367"/>
      <c r="AG4264" s="367"/>
      <c r="AH4264" s="367"/>
      <c r="AI4264" s="367"/>
      <c r="AJ4264" s="367"/>
      <c r="AK4264" s="367"/>
      <c r="AL4264" s="367"/>
      <c r="AM4264" s="367"/>
      <c r="AN4264" s="367"/>
      <c r="AO4264" s="367"/>
      <c r="AP4264" s="367"/>
      <c r="AQ4264" s="367"/>
      <c r="AR4264" s="367"/>
      <c r="AS4264" s="367"/>
      <c r="AT4264" s="367"/>
    </row>
    <row r="4265" spans="2:46" ht="13.8">
      <c r="B4265" s="26">
        <v>40.499999999999964</v>
      </c>
      <c r="C4265" s="363">
        <v>379.67500417927607</v>
      </c>
      <c r="D4265" s="367">
        <v>1093.4999999999991</v>
      </c>
      <c r="E4265" s="367">
        <v>11302.325581395393</v>
      </c>
      <c r="F4265" s="367">
        <v>-171510.7767585968</v>
      </c>
      <c r="G4265" s="367">
        <v>1093.5000000000043</v>
      </c>
      <c r="H4265" s="367">
        <v>60750</v>
      </c>
      <c r="I4265" s="384">
        <v>-2068818.7361306457</v>
      </c>
      <c r="J4265" s="367">
        <v>1093.5</v>
      </c>
      <c r="K4265" s="367">
        <v>14727.272727272688</v>
      </c>
      <c r="L4265" s="384">
        <v>-45455.653791812598</v>
      </c>
      <c r="M4265" s="367">
        <v>1093.499999999997</v>
      </c>
      <c r="N4265" s="367">
        <v>243</v>
      </c>
      <c r="O4265" s="384">
        <v>-1806.4641914108227</v>
      </c>
      <c r="P4265" s="367">
        <v>15.85575</v>
      </c>
      <c r="Q4265" s="367">
        <v>243</v>
      </c>
      <c r="R4265" s="384">
        <v>150.16486245651626</v>
      </c>
      <c r="S4265" s="367">
        <v>15.309000000000001</v>
      </c>
      <c r="T4265" s="367">
        <v>8379.3103448275579</v>
      </c>
      <c r="U4265" s="384">
        <v>-66327.156665856863</v>
      </c>
      <c r="V4265" s="367">
        <v>1093.4999999999964</v>
      </c>
      <c r="W4265" s="367">
        <v>405000.00000000105</v>
      </c>
      <c r="X4265" s="384">
        <v>83734.145424191491</v>
      </c>
      <c r="Y4265" s="386">
        <v>1093.5000000000027</v>
      </c>
      <c r="Z4265" s="367"/>
      <c r="AA4265" s="367"/>
      <c r="AB4265" s="367"/>
      <c r="AC4265" s="367"/>
      <c r="AD4265" s="367"/>
      <c r="AE4265" s="367"/>
      <c r="AF4265" s="367"/>
      <c r="AG4265" s="367"/>
      <c r="AH4265" s="367"/>
      <c r="AI4265" s="367"/>
      <c r="AJ4265" s="367"/>
      <c r="AK4265" s="367"/>
      <c r="AL4265" s="367"/>
      <c r="AM4265" s="367"/>
      <c r="AN4265" s="367"/>
      <c r="AO4265" s="367"/>
      <c r="AP4265" s="367"/>
      <c r="AQ4265" s="367"/>
      <c r="AR4265" s="367"/>
      <c r="AS4265" s="367"/>
      <c r="AT4265" s="367"/>
    </row>
    <row r="4266" spans="2:46" ht="13.8">
      <c r="B4266" s="26">
        <v>40.666666666666629</v>
      </c>
      <c r="C4266" s="363">
        <v>381.2337035513977</v>
      </c>
      <c r="D4266" s="367">
        <v>1097.9999999999991</v>
      </c>
      <c r="E4266" s="367">
        <v>11348.83720930237</v>
      </c>
      <c r="F4266" s="367">
        <v>-172997.90023600345</v>
      </c>
      <c r="G4266" s="367">
        <v>1098.0000000000043</v>
      </c>
      <c r="H4266" s="367">
        <v>61000</v>
      </c>
      <c r="I4266" s="384">
        <v>-2086530.7333698059</v>
      </c>
      <c r="J4266" s="367">
        <v>1098</v>
      </c>
      <c r="K4266" s="367">
        <v>14787.878787878748</v>
      </c>
      <c r="L4266" s="384">
        <v>-46240.776833974385</v>
      </c>
      <c r="M4266" s="367">
        <v>1097.999999999997</v>
      </c>
      <c r="N4266" s="367">
        <v>244</v>
      </c>
      <c r="O4266" s="384">
        <v>-1823.5792444809085</v>
      </c>
      <c r="P4266" s="367">
        <v>15.920999999999999</v>
      </c>
      <c r="Q4266" s="367">
        <v>244</v>
      </c>
      <c r="R4266" s="384">
        <v>146.21379791804736</v>
      </c>
      <c r="S4266" s="367">
        <v>15.371999999999998</v>
      </c>
      <c r="T4266" s="367">
        <v>8413.7931034482481</v>
      </c>
      <c r="U4266" s="384">
        <v>-67206.347799512485</v>
      </c>
      <c r="V4266" s="367">
        <v>1097.9999999999964</v>
      </c>
      <c r="W4266" s="367">
        <v>406666.66666666773</v>
      </c>
      <c r="X4266" s="384">
        <v>84056.186587367643</v>
      </c>
      <c r="Y4266" s="386">
        <v>1098.000000000003</v>
      </c>
      <c r="Z4266" s="367"/>
      <c r="AA4266" s="367"/>
      <c r="AB4266" s="367"/>
      <c r="AC4266" s="367"/>
      <c r="AD4266" s="367"/>
      <c r="AE4266" s="367"/>
      <c r="AF4266" s="367"/>
      <c r="AG4266" s="367"/>
      <c r="AH4266" s="367"/>
      <c r="AI4266" s="367"/>
      <c r="AJ4266" s="367"/>
      <c r="AK4266" s="367"/>
      <c r="AL4266" s="367"/>
      <c r="AM4266" s="367"/>
      <c r="AN4266" s="367"/>
      <c r="AO4266" s="367"/>
      <c r="AP4266" s="367"/>
      <c r="AQ4266" s="367"/>
      <c r="AR4266" s="367"/>
      <c r="AS4266" s="367"/>
      <c r="AT4266" s="367"/>
    </row>
    <row r="4267" spans="2:46" ht="13.8">
      <c r="B4267" s="26">
        <v>40.833333333333293</v>
      </c>
      <c r="C4267" s="363">
        <v>382.79237219233283</v>
      </c>
      <c r="D4267" s="367">
        <v>1102.4999999999991</v>
      </c>
      <c r="E4267" s="367">
        <v>11395.348837209347</v>
      </c>
      <c r="F4267" s="367">
        <v>-174491.42795776858</v>
      </c>
      <c r="G4267" s="367">
        <v>1102.5000000000043</v>
      </c>
      <c r="H4267" s="367">
        <v>61250</v>
      </c>
      <c r="I4267" s="384">
        <v>-2104318.1268375628</v>
      </c>
      <c r="J4267" s="367">
        <v>1102.5</v>
      </c>
      <c r="K4267" s="367">
        <v>14848.484848484808</v>
      </c>
      <c r="L4267" s="384">
        <v>-47030.802029730359</v>
      </c>
      <c r="M4267" s="367">
        <v>1102.499999999997</v>
      </c>
      <c r="N4267" s="367">
        <v>245</v>
      </c>
      <c r="O4267" s="384">
        <v>-1840.773650371093</v>
      </c>
      <c r="P4267" s="367">
        <v>15.98625</v>
      </c>
      <c r="Q4267" s="367">
        <v>245</v>
      </c>
      <c r="R4267" s="384">
        <v>142.22528233912402</v>
      </c>
      <c r="S4267" s="367">
        <v>15.434999999999999</v>
      </c>
      <c r="T4267" s="367">
        <v>8448.2758620689383</v>
      </c>
      <c r="U4267" s="384">
        <v>-68090.508112444004</v>
      </c>
      <c r="V4267" s="367">
        <v>1102.4999999999966</v>
      </c>
      <c r="W4267" s="367">
        <v>408333.33333333442</v>
      </c>
      <c r="X4267" s="384">
        <v>84378.042965319022</v>
      </c>
      <c r="Y4267" s="386">
        <v>1102.500000000003</v>
      </c>
      <c r="Z4267" s="367"/>
      <c r="AA4267" s="367"/>
      <c r="AB4267" s="367"/>
      <c r="AC4267" s="367"/>
      <c r="AD4267" s="367"/>
      <c r="AE4267" s="367"/>
      <c r="AF4267" s="367"/>
      <c r="AG4267" s="367"/>
      <c r="AH4267" s="367"/>
      <c r="AI4267" s="367"/>
      <c r="AJ4267" s="367"/>
      <c r="AK4267" s="367"/>
      <c r="AL4267" s="367"/>
      <c r="AM4267" s="367"/>
      <c r="AN4267" s="367"/>
      <c r="AO4267" s="367"/>
      <c r="AP4267" s="367"/>
      <c r="AQ4267" s="367"/>
      <c r="AR4267" s="367"/>
      <c r="AS4267" s="367"/>
      <c r="AT4267" s="367"/>
    </row>
    <row r="4268" spans="2:46" ht="13.8">
      <c r="B4268" s="26">
        <v>40.999999999999957</v>
      </c>
      <c r="C4268" s="363">
        <v>384.35101010208137</v>
      </c>
      <c r="D4268" s="367">
        <v>1106.9999999999989</v>
      </c>
      <c r="E4268" s="367">
        <v>11441.860465116324</v>
      </c>
      <c r="F4268" s="367">
        <v>-175991.35992389222</v>
      </c>
      <c r="G4268" s="367">
        <v>1107.0000000000043</v>
      </c>
      <c r="H4268" s="367">
        <v>61500</v>
      </c>
      <c r="I4268" s="384">
        <v>-2122180.9165339172</v>
      </c>
      <c r="J4268" s="367">
        <v>1107</v>
      </c>
      <c r="K4268" s="367">
        <v>14909.090909090868</v>
      </c>
      <c r="L4268" s="384">
        <v>-47825.729379080534</v>
      </c>
      <c r="M4268" s="367">
        <v>1106.999999999997</v>
      </c>
      <c r="N4268" s="367">
        <v>246</v>
      </c>
      <c r="O4268" s="384">
        <v>-1858.0474090813748</v>
      </c>
      <c r="P4268" s="367">
        <v>16.051500000000001</v>
      </c>
      <c r="Q4268" s="367">
        <v>246</v>
      </c>
      <c r="R4268" s="384">
        <v>138.19931571974652</v>
      </c>
      <c r="S4268" s="367">
        <v>15.497999999999999</v>
      </c>
      <c r="T4268" s="367">
        <v>8482.7586206896285</v>
      </c>
      <c r="U4268" s="384">
        <v>-68979.637604651347</v>
      </c>
      <c r="V4268" s="367">
        <v>1106.9999999999966</v>
      </c>
      <c r="W4268" s="367">
        <v>410000.00000000111</v>
      </c>
      <c r="X4268" s="384">
        <v>84699.714558045671</v>
      </c>
      <c r="Y4268" s="386">
        <v>1107.000000000003</v>
      </c>
      <c r="Z4268" s="367"/>
      <c r="AA4268" s="367"/>
      <c r="AB4268" s="367"/>
      <c r="AC4268" s="367"/>
      <c r="AD4268" s="367"/>
      <c r="AE4268" s="367"/>
      <c r="AF4268" s="367"/>
      <c r="AG4268" s="367"/>
      <c r="AH4268" s="367"/>
      <c r="AI4268" s="367"/>
      <c r="AJ4268" s="367"/>
      <c r="AK4268" s="367"/>
      <c r="AL4268" s="367"/>
      <c r="AM4268" s="367"/>
      <c r="AN4268" s="367"/>
      <c r="AO4268" s="367"/>
      <c r="AP4268" s="367"/>
      <c r="AQ4268" s="367"/>
      <c r="AR4268" s="367"/>
      <c r="AS4268" s="367"/>
      <c r="AT4268" s="367"/>
    </row>
    <row r="4269" spans="2:46" ht="13.8">
      <c r="B4269" s="26">
        <v>41.166666666666622</v>
      </c>
      <c r="C4269" s="363">
        <v>385.90961728064354</v>
      </c>
      <c r="D4269" s="367">
        <v>1111.4999999999989</v>
      </c>
      <c r="E4269" s="367">
        <v>11488.372093023301</v>
      </c>
      <c r="F4269" s="367">
        <v>-177497.69613437436</v>
      </c>
      <c r="G4269" s="367">
        <v>1111.5000000000045</v>
      </c>
      <c r="H4269" s="367">
        <v>61750</v>
      </c>
      <c r="I4269" s="384">
        <v>-2140119.1024588682</v>
      </c>
      <c r="J4269" s="367">
        <v>1111.5</v>
      </c>
      <c r="K4269" s="367">
        <v>14969.696969696928</v>
      </c>
      <c r="L4269" s="384">
        <v>-48625.558882024903</v>
      </c>
      <c r="M4269" s="367">
        <v>1111.499999999997</v>
      </c>
      <c r="N4269" s="367">
        <v>247</v>
      </c>
      <c r="O4269" s="384">
        <v>-1875.4005206117545</v>
      </c>
      <c r="P4269" s="367">
        <v>16.11675</v>
      </c>
      <c r="Q4269" s="367">
        <v>247</v>
      </c>
      <c r="R4269" s="384">
        <v>134.13589805991487</v>
      </c>
      <c r="S4269" s="367">
        <v>15.561</v>
      </c>
      <c r="T4269" s="367">
        <v>8517.2413793103187</v>
      </c>
      <c r="U4269" s="384">
        <v>-69873.736276134572</v>
      </c>
      <c r="V4269" s="367">
        <v>1111.4999999999966</v>
      </c>
      <c r="W4269" s="367">
        <v>411666.66666666779</v>
      </c>
      <c r="X4269" s="384">
        <v>85021.201365547604</v>
      </c>
      <c r="Y4269" s="386">
        <v>1111.500000000003</v>
      </c>
      <c r="Z4269" s="367"/>
      <c r="AA4269" s="367"/>
      <c r="AB4269" s="367"/>
      <c r="AC4269" s="367"/>
      <c r="AD4269" s="367"/>
      <c r="AE4269" s="367"/>
      <c r="AF4269" s="367"/>
      <c r="AG4269" s="367"/>
      <c r="AH4269" s="367"/>
      <c r="AI4269" s="367"/>
      <c r="AJ4269" s="367"/>
      <c r="AK4269" s="367"/>
      <c r="AL4269" s="367"/>
      <c r="AM4269" s="367"/>
      <c r="AN4269" s="367"/>
      <c r="AO4269" s="367"/>
      <c r="AP4269" s="367"/>
      <c r="AQ4269" s="367"/>
      <c r="AR4269" s="367"/>
      <c r="AS4269" s="367"/>
      <c r="AT4269" s="367"/>
    </row>
    <row r="4270" spans="2:46" ht="13.8">
      <c r="B4270" s="26">
        <v>41.333333333333286</v>
      </c>
      <c r="C4270" s="363">
        <v>387.46819372801929</v>
      </c>
      <c r="D4270" s="367">
        <v>1115.9999999999986</v>
      </c>
      <c r="E4270" s="367">
        <v>11534.883720930278</v>
      </c>
      <c r="F4270" s="367">
        <v>-179010.43658921486</v>
      </c>
      <c r="G4270" s="367">
        <v>1116.0000000000045</v>
      </c>
      <c r="H4270" s="367">
        <v>62000</v>
      </c>
      <c r="I4270" s="384">
        <v>-2158132.6846124162</v>
      </c>
      <c r="J4270" s="367">
        <v>1116</v>
      </c>
      <c r="K4270" s="367">
        <v>15030.303030302988</v>
      </c>
      <c r="L4270" s="384">
        <v>-49430.290538563466</v>
      </c>
      <c r="M4270" s="367">
        <v>1115.999999999997</v>
      </c>
      <c r="N4270" s="367">
        <v>248</v>
      </c>
      <c r="O4270" s="384">
        <v>-1892.8329849622328</v>
      </c>
      <c r="P4270" s="367">
        <v>16.182000000000002</v>
      </c>
      <c r="Q4270" s="367">
        <v>248</v>
      </c>
      <c r="R4270" s="384">
        <v>130.03502935962914</v>
      </c>
      <c r="S4270" s="367">
        <v>15.623999999999999</v>
      </c>
      <c r="T4270" s="367">
        <v>8551.724137931009</v>
      </c>
      <c r="U4270" s="384">
        <v>-70772.804126893679</v>
      </c>
      <c r="V4270" s="367">
        <v>1115.9999999999966</v>
      </c>
      <c r="W4270" s="367">
        <v>413333.33333333448</v>
      </c>
      <c r="X4270" s="384">
        <v>85342.503387824792</v>
      </c>
      <c r="Y4270" s="386">
        <v>1116.000000000003</v>
      </c>
      <c r="Z4270" s="367"/>
      <c r="AA4270" s="367"/>
      <c r="AB4270" s="367"/>
      <c r="AC4270" s="367"/>
      <c r="AD4270" s="367"/>
      <c r="AE4270" s="367"/>
      <c r="AF4270" s="367"/>
      <c r="AG4270" s="367"/>
      <c r="AH4270" s="367"/>
      <c r="AI4270" s="367"/>
      <c r="AJ4270" s="367"/>
      <c r="AK4270" s="367"/>
      <c r="AL4270" s="367"/>
      <c r="AM4270" s="367"/>
      <c r="AN4270" s="367"/>
      <c r="AO4270" s="367"/>
      <c r="AP4270" s="367"/>
      <c r="AQ4270" s="367"/>
      <c r="AR4270" s="367"/>
      <c r="AS4270" s="367"/>
      <c r="AT4270" s="367"/>
    </row>
    <row r="4271" spans="2:46" ht="13.8">
      <c r="B4271" s="26">
        <v>41.49999999999995</v>
      </c>
      <c r="C4271" s="363">
        <v>389.0267394442086</v>
      </c>
      <c r="D4271" s="367">
        <v>1120.4999999999986</v>
      </c>
      <c r="E4271" s="367">
        <v>11581.395348837255</v>
      </c>
      <c r="F4271" s="367">
        <v>-180529.58128841387</v>
      </c>
      <c r="G4271" s="367">
        <v>1120.5000000000045</v>
      </c>
      <c r="H4271" s="367">
        <v>62250</v>
      </c>
      <c r="I4271" s="384">
        <v>-2176221.6629945613</v>
      </c>
      <c r="J4271" s="367">
        <v>1120.5</v>
      </c>
      <c r="K4271" s="367">
        <v>15090.909090909048</v>
      </c>
      <c r="L4271" s="384">
        <v>-50239.924348696179</v>
      </c>
      <c r="M4271" s="367">
        <v>1120.4999999999968</v>
      </c>
      <c r="N4271" s="367">
        <v>249</v>
      </c>
      <c r="O4271" s="384">
        <v>-1910.3448021328079</v>
      </c>
      <c r="P4271" s="367">
        <v>16.247250000000001</v>
      </c>
      <c r="Q4271" s="367">
        <v>249</v>
      </c>
      <c r="R4271" s="384">
        <v>125.8967096188891</v>
      </c>
      <c r="S4271" s="367">
        <v>15.686999999999999</v>
      </c>
      <c r="T4271" s="367">
        <v>8586.2068965516992</v>
      </c>
      <c r="U4271" s="384">
        <v>-71676.841156928684</v>
      </c>
      <c r="V4271" s="367">
        <v>1120.4999999999968</v>
      </c>
      <c r="W4271" s="367">
        <v>415000.00000000116</v>
      </c>
      <c r="X4271" s="384">
        <v>85663.620624877251</v>
      </c>
      <c r="Y4271" s="386">
        <v>1120.5000000000032</v>
      </c>
      <c r="Z4271" s="367"/>
      <c r="AA4271" s="367"/>
      <c r="AB4271" s="367"/>
      <c r="AC4271" s="367"/>
      <c r="AD4271" s="367"/>
      <c r="AE4271" s="367"/>
      <c r="AF4271" s="367"/>
      <c r="AG4271" s="367"/>
      <c r="AH4271" s="367"/>
      <c r="AI4271" s="367"/>
      <c r="AJ4271" s="367"/>
      <c r="AK4271" s="367"/>
      <c r="AL4271" s="367"/>
      <c r="AM4271" s="367"/>
      <c r="AN4271" s="367"/>
      <c r="AO4271" s="367"/>
      <c r="AP4271" s="367"/>
      <c r="AQ4271" s="367"/>
      <c r="AR4271" s="367"/>
      <c r="AS4271" s="367"/>
      <c r="AT4271" s="367"/>
    </row>
    <row r="4272" spans="2:46" ht="13.8">
      <c r="B4272" s="26">
        <v>41.666666666666615</v>
      </c>
      <c r="C4272" s="363">
        <v>390.58525442921143</v>
      </c>
      <c r="D4272" s="367">
        <v>1124.9999999999986</v>
      </c>
      <c r="E4272" s="367">
        <v>11627.906976744232</v>
      </c>
      <c r="F4272" s="367">
        <v>-182055.13023197136</v>
      </c>
      <c r="G4272" s="367">
        <v>1125.0000000000045</v>
      </c>
      <c r="H4272" s="367">
        <v>62500</v>
      </c>
      <c r="I4272" s="384">
        <v>-2194386.0376053033</v>
      </c>
      <c r="J4272" s="367">
        <v>1125</v>
      </c>
      <c r="K4272" s="367">
        <v>15151.515151515108</v>
      </c>
      <c r="L4272" s="384">
        <v>-51054.460312423129</v>
      </c>
      <c r="M4272" s="367">
        <v>1124.9999999999968</v>
      </c>
      <c r="N4272" s="367">
        <v>250</v>
      </c>
      <c r="O4272" s="384">
        <v>-1927.9359721234807</v>
      </c>
      <c r="P4272" s="367">
        <v>16.3125</v>
      </c>
      <c r="Q4272" s="367">
        <v>250</v>
      </c>
      <c r="R4272" s="384">
        <v>121.7209388376949</v>
      </c>
      <c r="S4272" s="367">
        <v>15.75</v>
      </c>
      <c r="T4272" s="367">
        <v>8620.6896551723894</v>
      </c>
      <c r="U4272" s="384">
        <v>-72585.847366239512</v>
      </c>
      <c r="V4272" s="367">
        <v>1124.9999999999968</v>
      </c>
      <c r="W4272" s="367">
        <v>416666.66666666785</v>
      </c>
      <c r="X4272" s="384">
        <v>85984.553076704993</v>
      </c>
      <c r="Y4272" s="386">
        <v>1125.0000000000032</v>
      </c>
      <c r="Z4272" s="367"/>
      <c r="AA4272" s="367"/>
      <c r="AB4272" s="367"/>
      <c r="AC4272" s="367"/>
      <c r="AD4272" s="367"/>
      <c r="AE4272" s="367"/>
      <c r="AF4272" s="367"/>
      <c r="AG4272" s="367"/>
      <c r="AH4272" s="367"/>
      <c r="AI4272" s="367"/>
      <c r="AJ4272" s="367"/>
      <c r="AK4272" s="367"/>
      <c r="AL4272" s="367"/>
      <c r="AM4272" s="367"/>
      <c r="AN4272" s="367"/>
      <c r="AO4272" s="367"/>
      <c r="AP4272" s="367"/>
      <c r="AQ4272" s="367"/>
      <c r="AR4272" s="367"/>
      <c r="AS4272" s="367"/>
      <c r="AT4272" s="367"/>
    </row>
    <row r="4273" spans="2:46" ht="13.8">
      <c r="B4273" s="26">
        <v>41.833333333333279</v>
      </c>
      <c r="C4273" s="363">
        <v>392.14373868302772</v>
      </c>
      <c r="D4273" s="367">
        <v>1129.4999999999984</v>
      </c>
      <c r="E4273" s="367">
        <v>11674.41860465121</v>
      </c>
      <c r="F4273" s="367">
        <v>-183587.08341988732</v>
      </c>
      <c r="G4273" s="367">
        <v>1129.5000000000045</v>
      </c>
      <c r="H4273" s="367">
        <v>62750</v>
      </c>
      <c r="I4273" s="384">
        <v>-2212625.808444642</v>
      </c>
      <c r="J4273" s="367">
        <v>1129.5</v>
      </c>
      <c r="K4273" s="367">
        <v>15212.121212121168</v>
      </c>
      <c r="L4273" s="384">
        <v>-51873.898429744273</v>
      </c>
      <c r="M4273" s="367">
        <v>1129.4999999999968</v>
      </c>
      <c r="N4273" s="367">
        <v>251</v>
      </c>
      <c r="O4273" s="384">
        <v>-1945.6064949342517</v>
      </c>
      <c r="P4273" s="367">
        <v>16.377749999999999</v>
      </c>
      <c r="Q4273" s="367">
        <v>251</v>
      </c>
      <c r="R4273" s="384">
        <v>117.50771701604664</v>
      </c>
      <c r="S4273" s="367">
        <v>15.812999999999999</v>
      </c>
      <c r="T4273" s="367">
        <v>8655.1724137930796</v>
      </c>
      <c r="U4273" s="384">
        <v>-73499.822754826266</v>
      </c>
      <c r="V4273" s="367">
        <v>1129.499999999997</v>
      </c>
      <c r="W4273" s="367">
        <v>418333.33333333454</v>
      </c>
      <c r="X4273" s="384">
        <v>86305.300743307991</v>
      </c>
      <c r="Y4273" s="386">
        <v>1129.5000000000032</v>
      </c>
      <c r="Z4273" s="367"/>
      <c r="AA4273" s="367"/>
      <c r="AB4273" s="367"/>
      <c r="AC4273" s="367"/>
      <c r="AD4273" s="367"/>
      <c r="AE4273" s="367"/>
      <c r="AF4273" s="367"/>
      <c r="AG4273" s="367"/>
      <c r="AH4273" s="367"/>
      <c r="AI4273" s="367"/>
      <c r="AJ4273" s="367"/>
      <c r="AK4273" s="367"/>
      <c r="AL4273" s="367"/>
      <c r="AM4273" s="367"/>
      <c r="AN4273" s="367"/>
      <c r="AO4273" s="367"/>
      <c r="AP4273" s="367"/>
      <c r="AQ4273" s="367"/>
      <c r="AR4273" s="367"/>
      <c r="AS4273" s="367"/>
      <c r="AT4273" s="367"/>
    </row>
    <row r="4274" spans="2:46" ht="13.8">
      <c r="B4274" s="26">
        <v>41.999999999999943</v>
      </c>
      <c r="C4274" s="363">
        <v>393.70219220565764</v>
      </c>
      <c r="D4274" s="367">
        <v>1133.9999999999984</v>
      </c>
      <c r="E4274" s="367">
        <v>11720.930232558187</v>
      </c>
      <c r="F4274" s="367">
        <v>-185125.44085216173</v>
      </c>
      <c r="G4274" s="367">
        <v>1134.0000000000045</v>
      </c>
      <c r="H4274" s="367">
        <v>63000</v>
      </c>
      <c r="I4274" s="384">
        <v>-2230940.9755125782</v>
      </c>
      <c r="J4274" s="367">
        <v>1134</v>
      </c>
      <c r="K4274" s="367">
        <v>15272.727272727228</v>
      </c>
      <c r="L4274" s="384">
        <v>-52698.238700659625</v>
      </c>
      <c r="M4274" s="367">
        <v>1133.9999999999968</v>
      </c>
      <c r="N4274" s="367">
        <v>252</v>
      </c>
      <c r="O4274" s="384">
        <v>-1963.3563705651213</v>
      </c>
      <c r="P4274" s="367">
        <v>16.443000000000001</v>
      </c>
      <c r="Q4274" s="367">
        <v>252</v>
      </c>
      <c r="R4274" s="384">
        <v>113.25704415394409</v>
      </c>
      <c r="S4274" s="367">
        <v>15.875999999999999</v>
      </c>
      <c r="T4274" s="367">
        <v>8689.6551724137698</v>
      </c>
      <c r="U4274" s="384">
        <v>-74418.767322688844</v>
      </c>
      <c r="V4274" s="367">
        <v>1133.999999999997</v>
      </c>
      <c r="W4274" s="367">
        <v>420000.00000000122</v>
      </c>
      <c r="X4274" s="384">
        <v>86625.863624686244</v>
      </c>
      <c r="Y4274" s="386">
        <v>1134.0000000000032</v>
      </c>
      <c r="Z4274" s="367"/>
      <c r="AA4274" s="367"/>
      <c r="AB4274" s="367"/>
      <c r="AC4274" s="367"/>
      <c r="AD4274" s="367"/>
      <c r="AE4274" s="367"/>
      <c r="AF4274" s="367"/>
      <c r="AG4274" s="367"/>
      <c r="AH4274" s="367"/>
      <c r="AI4274" s="367"/>
      <c r="AJ4274" s="367"/>
      <c r="AK4274" s="367"/>
      <c r="AL4274" s="367"/>
      <c r="AM4274" s="367"/>
      <c r="AN4274" s="367"/>
      <c r="AO4274" s="367"/>
      <c r="AP4274" s="367"/>
      <c r="AQ4274" s="367"/>
      <c r="AR4274" s="367"/>
      <c r="AS4274" s="367"/>
      <c r="AT4274" s="367"/>
    </row>
    <row r="4275" spans="2:46" ht="13.8">
      <c r="B4275" s="26">
        <v>42.166666666666607</v>
      </c>
      <c r="C4275" s="363">
        <v>395.26061499710107</v>
      </c>
      <c r="D4275" s="367">
        <v>1138.4999999999984</v>
      </c>
      <c r="E4275" s="367">
        <v>11767.441860465164</v>
      </c>
      <c r="F4275" s="367">
        <v>-186670.20252879462</v>
      </c>
      <c r="G4275" s="367">
        <v>1138.5000000000045</v>
      </c>
      <c r="H4275" s="367">
        <v>63250</v>
      </c>
      <c r="I4275" s="384">
        <v>-2249331.5388091109</v>
      </c>
      <c r="J4275" s="367">
        <v>1138.5</v>
      </c>
      <c r="K4275" s="367">
        <v>15333.333333333288</v>
      </c>
      <c r="L4275" s="384">
        <v>-53527.481125169157</v>
      </c>
      <c r="M4275" s="367">
        <v>1138.4999999999968</v>
      </c>
      <c r="N4275" s="367">
        <v>253</v>
      </c>
      <c r="O4275" s="384">
        <v>-1981.1855990160877</v>
      </c>
      <c r="P4275" s="367">
        <v>16.50825</v>
      </c>
      <c r="Q4275" s="367">
        <v>253</v>
      </c>
      <c r="R4275" s="384">
        <v>108.96892025138737</v>
      </c>
      <c r="S4275" s="367">
        <v>15.939</v>
      </c>
      <c r="T4275" s="367">
        <v>8724.1379310344601</v>
      </c>
      <c r="U4275" s="384">
        <v>-75342.681069827289</v>
      </c>
      <c r="V4275" s="367">
        <v>1138.499999999997</v>
      </c>
      <c r="W4275" s="367">
        <v>421666.66666666791</v>
      </c>
      <c r="X4275" s="384">
        <v>86946.241720839796</v>
      </c>
      <c r="Y4275" s="386">
        <v>1138.5000000000032</v>
      </c>
      <c r="Z4275" s="367"/>
      <c r="AA4275" s="367"/>
      <c r="AB4275" s="367"/>
      <c r="AC4275" s="367"/>
      <c r="AD4275" s="367"/>
      <c r="AE4275" s="367"/>
      <c r="AF4275" s="367"/>
      <c r="AG4275" s="367"/>
      <c r="AH4275" s="367"/>
      <c r="AI4275" s="367"/>
      <c r="AJ4275" s="367"/>
      <c r="AK4275" s="367"/>
      <c r="AL4275" s="367"/>
      <c r="AM4275" s="367"/>
      <c r="AN4275" s="367"/>
      <c r="AO4275" s="367"/>
      <c r="AP4275" s="367"/>
      <c r="AQ4275" s="367"/>
      <c r="AR4275" s="367"/>
      <c r="AS4275" s="367"/>
      <c r="AT4275" s="367"/>
    </row>
    <row r="4276" spans="2:46" ht="13.8">
      <c r="B4276" s="26">
        <v>42.333333333333272</v>
      </c>
      <c r="C4276" s="363">
        <v>396.81900705735802</v>
      </c>
      <c r="D4276" s="367">
        <v>1142.9999999999982</v>
      </c>
      <c r="E4276" s="367">
        <v>11813.953488372141</v>
      </c>
      <c r="F4276" s="367">
        <v>-188221.36844978607</v>
      </c>
      <c r="G4276" s="367">
        <v>1143.0000000000048</v>
      </c>
      <c r="H4276" s="367">
        <v>63500</v>
      </c>
      <c r="I4276" s="384">
        <v>-2267797.4983342402</v>
      </c>
      <c r="J4276" s="367">
        <v>1143</v>
      </c>
      <c r="K4276" s="367">
        <v>15393.939393939349</v>
      </c>
      <c r="L4276" s="384">
        <v>-54361.62570327289</v>
      </c>
      <c r="M4276" s="367">
        <v>1142.9999999999968</v>
      </c>
      <c r="N4276" s="367">
        <v>254</v>
      </c>
      <c r="O4276" s="384">
        <v>-1999.0941802871523</v>
      </c>
      <c r="P4276" s="367">
        <v>16.573499999999999</v>
      </c>
      <c r="Q4276" s="367">
        <v>254</v>
      </c>
      <c r="R4276" s="384">
        <v>104.64334530837658</v>
      </c>
      <c r="S4276" s="367">
        <v>16.001999999999999</v>
      </c>
      <c r="T4276" s="367">
        <v>8758.6206896551503</v>
      </c>
      <c r="U4276" s="384">
        <v>-76271.563996241603</v>
      </c>
      <c r="V4276" s="367">
        <v>1142.999999999997</v>
      </c>
      <c r="W4276" s="367">
        <v>423333.33333333459</v>
      </c>
      <c r="X4276" s="384">
        <v>87266.435031768575</v>
      </c>
      <c r="Y4276" s="386">
        <v>1143.0000000000032</v>
      </c>
      <c r="Z4276" s="367"/>
      <c r="AA4276" s="367"/>
      <c r="AB4276" s="367"/>
      <c r="AC4276" s="367"/>
      <c r="AD4276" s="367"/>
      <c r="AE4276" s="367"/>
      <c r="AF4276" s="367"/>
      <c r="AG4276" s="367"/>
      <c r="AH4276" s="367"/>
      <c r="AI4276" s="367"/>
      <c r="AJ4276" s="367"/>
      <c r="AK4276" s="367"/>
      <c r="AL4276" s="367"/>
      <c r="AM4276" s="367"/>
      <c r="AN4276" s="367"/>
      <c r="AO4276" s="367"/>
      <c r="AP4276" s="367"/>
      <c r="AQ4276" s="367"/>
      <c r="AR4276" s="367"/>
      <c r="AS4276" s="367"/>
      <c r="AT4276" s="367"/>
    </row>
    <row r="4277" spans="2:46" ht="13.8">
      <c r="B4277" s="26">
        <v>42.499999999999936</v>
      </c>
      <c r="C4277" s="363">
        <v>398.3773683864286</v>
      </c>
      <c r="D4277" s="367">
        <v>1147.4999999999982</v>
      </c>
      <c r="E4277" s="367">
        <v>11860.465116279118</v>
      </c>
      <c r="F4277" s="367">
        <v>-189778.93861513588</v>
      </c>
      <c r="G4277" s="367">
        <v>1147.5000000000048</v>
      </c>
      <c r="H4277" s="367">
        <v>63750</v>
      </c>
      <c r="I4277" s="384">
        <v>-2286338.854087967</v>
      </c>
      <c r="J4277" s="367">
        <v>1147.5</v>
      </c>
      <c r="K4277" s="367">
        <v>15454.545454545409</v>
      </c>
      <c r="L4277" s="384">
        <v>-55200.672434970817</v>
      </c>
      <c r="M4277" s="367">
        <v>1147.4999999999968</v>
      </c>
      <c r="N4277" s="367">
        <v>255</v>
      </c>
      <c r="O4277" s="384">
        <v>-2017.0821143783141</v>
      </c>
      <c r="P4277" s="367">
        <v>16.638749999999998</v>
      </c>
      <c r="Q4277" s="367">
        <v>255</v>
      </c>
      <c r="R4277" s="384">
        <v>100.28031932491162</v>
      </c>
      <c r="S4277" s="367">
        <v>16.064999999999998</v>
      </c>
      <c r="T4277" s="367">
        <v>8793.1034482758405</v>
      </c>
      <c r="U4277" s="384">
        <v>-77205.416101931856</v>
      </c>
      <c r="V4277" s="367">
        <v>1147.4999999999973</v>
      </c>
      <c r="W4277" s="367">
        <v>425000.00000000128</v>
      </c>
      <c r="X4277" s="384">
        <v>87586.443557472667</v>
      </c>
      <c r="Y4277" s="386">
        <v>1147.5000000000034</v>
      </c>
      <c r="Z4277" s="367"/>
      <c r="AA4277" s="367"/>
      <c r="AB4277" s="367"/>
      <c r="AC4277" s="367"/>
      <c r="AD4277" s="367"/>
      <c r="AE4277" s="367"/>
      <c r="AF4277" s="367"/>
      <c r="AG4277" s="367"/>
      <c r="AH4277" s="367"/>
      <c r="AI4277" s="367"/>
      <c r="AJ4277" s="367"/>
      <c r="AK4277" s="367"/>
      <c r="AL4277" s="367"/>
      <c r="AM4277" s="367"/>
      <c r="AN4277" s="367"/>
      <c r="AO4277" s="367"/>
      <c r="AP4277" s="367"/>
      <c r="AQ4277" s="367"/>
      <c r="AR4277" s="367"/>
      <c r="AS4277" s="367"/>
      <c r="AT4277" s="367"/>
    </row>
    <row r="4278" spans="2:46" ht="13.8">
      <c r="B4278" s="26">
        <v>42.6666666666666</v>
      </c>
      <c r="C4278" s="363">
        <v>399.93569898431264</v>
      </c>
      <c r="D4278" s="367">
        <v>1151.9999999999982</v>
      </c>
      <c r="E4278" s="367">
        <v>11906.976744186095</v>
      </c>
      <c r="F4278" s="367">
        <v>-191342.91302484419</v>
      </c>
      <c r="G4278" s="367">
        <v>1152.0000000000048</v>
      </c>
      <c r="H4278" s="367">
        <v>64000</v>
      </c>
      <c r="I4278" s="384">
        <v>-2304955.6060702908</v>
      </c>
      <c r="J4278" s="367">
        <v>1152</v>
      </c>
      <c r="K4278" s="367">
        <v>15515.151515151469</v>
      </c>
      <c r="L4278" s="384">
        <v>-56044.621320262901</v>
      </c>
      <c r="M4278" s="367">
        <v>1151.9999999999966</v>
      </c>
      <c r="N4278" s="367">
        <v>256</v>
      </c>
      <c r="O4278" s="384">
        <v>-2035.1494012895751</v>
      </c>
      <c r="P4278" s="367">
        <v>16.704000000000001</v>
      </c>
      <c r="Q4278" s="367">
        <v>256</v>
      </c>
      <c r="R4278" s="384">
        <v>95.879842300992237</v>
      </c>
      <c r="S4278" s="367">
        <v>16.128</v>
      </c>
      <c r="T4278" s="367">
        <v>8827.5862068965307</v>
      </c>
      <c r="U4278" s="384">
        <v>-78144.237386897905</v>
      </c>
      <c r="V4278" s="367">
        <v>1151.9999999999973</v>
      </c>
      <c r="W4278" s="367">
        <v>426666.66666666797</v>
      </c>
      <c r="X4278" s="384">
        <v>87906.267297952028</v>
      </c>
      <c r="Y4278" s="386">
        <v>1152.0000000000034</v>
      </c>
      <c r="Z4278" s="367"/>
      <c r="AA4278" s="367"/>
      <c r="AB4278" s="367"/>
      <c r="AC4278" s="367"/>
      <c r="AD4278" s="367"/>
      <c r="AE4278" s="367"/>
      <c r="AF4278" s="367"/>
      <c r="AG4278" s="367"/>
      <c r="AH4278" s="367"/>
      <c r="AI4278" s="367"/>
      <c r="AJ4278" s="367"/>
      <c r="AK4278" s="367"/>
      <c r="AL4278" s="367"/>
      <c r="AM4278" s="367"/>
      <c r="AN4278" s="367"/>
      <c r="AO4278" s="367"/>
      <c r="AP4278" s="367"/>
      <c r="AQ4278" s="367"/>
      <c r="AR4278" s="367"/>
      <c r="AS4278" s="367"/>
      <c r="AT4278" s="367"/>
    </row>
    <row r="4279" spans="2:46" ht="13.8">
      <c r="B4279" s="26">
        <v>42.833333333333265</v>
      </c>
      <c r="C4279" s="363">
        <v>401.49399885101025</v>
      </c>
      <c r="D4279" s="367">
        <v>1156.4999999999982</v>
      </c>
      <c r="E4279" s="367">
        <v>11953.488372093072</v>
      </c>
      <c r="F4279" s="367">
        <v>-192913.29167891099</v>
      </c>
      <c r="G4279" s="367">
        <v>1156.5000000000048</v>
      </c>
      <c r="H4279" s="367">
        <v>64250</v>
      </c>
      <c r="I4279" s="384">
        <v>-2323647.7542812112</v>
      </c>
      <c r="J4279" s="367">
        <v>1156.5</v>
      </c>
      <c r="K4279" s="367">
        <v>15575.757575757529</v>
      </c>
      <c r="L4279" s="384">
        <v>-56893.472359149207</v>
      </c>
      <c r="M4279" s="367">
        <v>1156.4999999999966</v>
      </c>
      <c r="N4279" s="367">
        <v>257</v>
      </c>
      <c r="O4279" s="384">
        <v>-2053.296041020933</v>
      </c>
      <c r="P4279" s="367">
        <v>16.76925</v>
      </c>
      <c r="Q4279" s="367">
        <v>257</v>
      </c>
      <c r="R4279" s="384">
        <v>91.441914236618928</v>
      </c>
      <c r="S4279" s="367">
        <v>16.190999999999999</v>
      </c>
      <c r="T4279" s="367">
        <v>8862.0689655172209</v>
      </c>
      <c r="U4279" s="384">
        <v>-79088.027851139821</v>
      </c>
      <c r="V4279" s="367">
        <v>1156.4999999999973</v>
      </c>
      <c r="W4279" s="367">
        <v>428333.33333333465</v>
      </c>
      <c r="X4279" s="384">
        <v>88225.906253206631</v>
      </c>
      <c r="Y4279" s="386">
        <v>1156.5000000000036</v>
      </c>
      <c r="Z4279" s="367"/>
      <c r="AA4279" s="367"/>
      <c r="AB4279" s="367"/>
      <c r="AC4279" s="367"/>
      <c r="AD4279" s="367"/>
      <c r="AE4279" s="367"/>
      <c r="AF4279" s="367"/>
      <c r="AG4279" s="367"/>
      <c r="AH4279" s="367"/>
      <c r="AI4279" s="367"/>
      <c r="AJ4279" s="367"/>
      <c r="AK4279" s="367"/>
      <c r="AL4279" s="367"/>
      <c r="AM4279" s="367"/>
      <c r="AN4279" s="367"/>
      <c r="AO4279" s="367"/>
      <c r="AP4279" s="367"/>
      <c r="AQ4279" s="367"/>
      <c r="AR4279" s="367"/>
      <c r="AS4279" s="367"/>
      <c r="AT4279" s="367"/>
    </row>
    <row r="4280" spans="2:46" ht="13.8">
      <c r="B4280" s="26">
        <v>42.999999999999929</v>
      </c>
      <c r="C4280" s="363">
        <v>403.05226798652143</v>
      </c>
      <c r="D4280" s="367">
        <v>1160.999999999998</v>
      </c>
      <c r="E4280" s="367">
        <v>12000.000000000049</v>
      </c>
      <c r="F4280" s="367">
        <v>-194490.07457733626</v>
      </c>
      <c r="G4280" s="367">
        <v>1161.0000000000048</v>
      </c>
      <c r="H4280" s="367">
        <v>64500</v>
      </c>
      <c r="I4280" s="384">
        <v>-2342415.2987207291</v>
      </c>
      <c r="J4280" s="367">
        <v>1161</v>
      </c>
      <c r="K4280" s="367">
        <v>15636.363636363589</v>
      </c>
      <c r="L4280" s="384">
        <v>-57747.22555162973</v>
      </c>
      <c r="M4280" s="367">
        <v>1160.9999999999966</v>
      </c>
      <c r="N4280" s="367">
        <v>258</v>
      </c>
      <c r="O4280" s="384">
        <v>-2071.5220335723884</v>
      </c>
      <c r="P4280" s="367">
        <v>16.834499999999998</v>
      </c>
      <c r="Q4280" s="367">
        <v>258</v>
      </c>
      <c r="R4280" s="384">
        <v>86.966535131791446</v>
      </c>
      <c r="S4280" s="367">
        <v>16.253999999999998</v>
      </c>
      <c r="T4280" s="367">
        <v>8896.5517241379112</v>
      </c>
      <c r="U4280" s="384">
        <v>-80036.787494657663</v>
      </c>
      <c r="V4280" s="367">
        <v>1160.9999999999975</v>
      </c>
      <c r="W4280" s="367">
        <v>430000.00000000134</v>
      </c>
      <c r="X4280" s="384">
        <v>88545.360423236503</v>
      </c>
      <c r="Y4280" s="386">
        <v>1161.0000000000036</v>
      </c>
      <c r="Z4280" s="367"/>
      <c r="AA4280" s="367"/>
      <c r="AB4280" s="367"/>
      <c r="AC4280" s="367"/>
      <c r="AD4280" s="367"/>
      <c r="AE4280" s="367"/>
      <c r="AF4280" s="367"/>
      <c r="AG4280" s="367"/>
      <c r="AH4280" s="367"/>
      <c r="AI4280" s="367"/>
      <c r="AJ4280" s="367"/>
      <c r="AK4280" s="367"/>
      <c r="AL4280" s="367"/>
      <c r="AM4280" s="367"/>
      <c r="AN4280" s="367"/>
      <c r="AO4280" s="367"/>
      <c r="AP4280" s="367"/>
      <c r="AQ4280" s="367"/>
      <c r="AR4280" s="367"/>
      <c r="AS4280" s="367"/>
      <c r="AT4280" s="367"/>
    </row>
    <row r="4281" spans="2:46" ht="13.8">
      <c r="B4281" s="26">
        <v>43.166666666666593</v>
      </c>
      <c r="C4281" s="363">
        <v>404.61050639084613</v>
      </c>
      <c r="D4281" s="367">
        <v>1165.499999999998</v>
      </c>
      <c r="E4281" s="367">
        <v>12046.511627907026</v>
      </c>
      <c r="F4281" s="367">
        <v>-196073.26172011995</v>
      </c>
      <c r="G4281" s="367">
        <v>1165.5000000000048</v>
      </c>
      <c r="H4281" s="367">
        <v>64750</v>
      </c>
      <c r="I4281" s="384">
        <v>-2361258.2393888435</v>
      </c>
      <c r="J4281" s="367">
        <v>1165.5</v>
      </c>
      <c r="K4281" s="367">
        <v>15696.969696969649</v>
      </c>
      <c r="L4281" s="384">
        <v>-58605.880897704425</v>
      </c>
      <c r="M4281" s="367">
        <v>1165.4999999999966</v>
      </c>
      <c r="N4281" s="367">
        <v>259</v>
      </c>
      <c r="O4281" s="384">
        <v>-2089.8273789439431</v>
      </c>
      <c r="P4281" s="367">
        <v>16.899750000000001</v>
      </c>
      <c r="Q4281" s="367">
        <v>259</v>
      </c>
      <c r="R4281" s="384">
        <v>82.453704986509521</v>
      </c>
      <c r="S4281" s="367">
        <v>16.317</v>
      </c>
      <c r="T4281" s="367">
        <v>8931.0344827586014</v>
      </c>
      <c r="U4281" s="384">
        <v>-80990.516317451358</v>
      </c>
      <c r="V4281" s="367">
        <v>1165.4999999999975</v>
      </c>
      <c r="W4281" s="367">
        <v>431666.66666666802</v>
      </c>
      <c r="X4281" s="384">
        <v>88864.629808041645</v>
      </c>
      <c r="Y4281" s="386">
        <v>1165.5000000000036</v>
      </c>
      <c r="Z4281" s="367"/>
      <c r="AA4281" s="367"/>
      <c r="AB4281" s="367"/>
      <c r="AC4281" s="367"/>
      <c r="AD4281" s="367"/>
      <c r="AE4281" s="367"/>
      <c r="AF4281" s="367"/>
      <c r="AG4281" s="367"/>
      <c r="AH4281" s="367"/>
      <c r="AI4281" s="367"/>
      <c r="AJ4281" s="367"/>
      <c r="AK4281" s="367"/>
      <c r="AL4281" s="367"/>
      <c r="AM4281" s="367"/>
      <c r="AN4281" s="367"/>
      <c r="AO4281" s="367"/>
      <c r="AP4281" s="367"/>
      <c r="AQ4281" s="367"/>
      <c r="AR4281" s="367"/>
      <c r="AS4281" s="367"/>
      <c r="AT4281" s="367"/>
    </row>
    <row r="4282" spans="2:46" ht="13.8">
      <c r="B4282" s="26">
        <v>43.333333333333258</v>
      </c>
      <c r="C4282" s="363">
        <v>406.16871406398434</v>
      </c>
      <c r="D4282" s="367">
        <v>1169.999999999998</v>
      </c>
      <c r="E4282" s="367">
        <v>12093.023255814003</v>
      </c>
      <c r="F4282" s="367">
        <v>-197662.85310726214</v>
      </c>
      <c r="G4282" s="367">
        <v>1170.0000000000048</v>
      </c>
      <c r="H4282" s="367">
        <v>65000</v>
      </c>
      <c r="I4282" s="384">
        <v>-2380176.576285555</v>
      </c>
      <c r="J4282" s="367">
        <v>1170</v>
      </c>
      <c r="K4282" s="367">
        <v>15757.575757575709</v>
      </c>
      <c r="L4282" s="384">
        <v>-59469.438397373335</v>
      </c>
      <c r="M4282" s="367">
        <v>1169.9999999999966</v>
      </c>
      <c r="N4282" s="367">
        <v>260</v>
      </c>
      <c r="O4282" s="384">
        <v>-2108.212077135594</v>
      </c>
      <c r="P4282" s="367">
        <v>16.965</v>
      </c>
      <c r="Q4282" s="367">
        <v>260</v>
      </c>
      <c r="R4282" s="384">
        <v>77.903423800773695</v>
      </c>
      <c r="S4282" s="367">
        <v>16.38</v>
      </c>
      <c r="T4282" s="367">
        <v>8965.5172413792916</v>
      </c>
      <c r="U4282" s="384">
        <v>-81949.214319520892</v>
      </c>
      <c r="V4282" s="367">
        <v>1169.9999999999975</v>
      </c>
      <c r="W4282" s="367">
        <v>433333.33333333471</v>
      </c>
      <c r="X4282" s="384">
        <v>89183.714407622087</v>
      </c>
      <c r="Y4282" s="386">
        <v>1170.0000000000039</v>
      </c>
      <c r="Z4282" s="367"/>
      <c r="AA4282" s="367"/>
      <c r="AB4282" s="367"/>
      <c r="AC4282" s="367"/>
      <c r="AD4282" s="367"/>
      <c r="AE4282" s="367"/>
      <c r="AF4282" s="367"/>
      <c r="AG4282" s="367"/>
      <c r="AH4282" s="367"/>
      <c r="AI4282" s="367"/>
      <c r="AJ4282" s="367"/>
      <c r="AK4282" s="367"/>
      <c r="AL4282" s="367"/>
      <c r="AM4282" s="367"/>
      <c r="AN4282" s="367"/>
      <c r="AO4282" s="367"/>
      <c r="AP4282" s="367"/>
      <c r="AQ4282" s="367"/>
      <c r="AR4282" s="367"/>
      <c r="AS4282" s="367"/>
      <c r="AT4282" s="367"/>
    </row>
    <row r="4283" spans="2:46" ht="13.8">
      <c r="B4283" s="26">
        <v>43.499999999999922</v>
      </c>
      <c r="C4283" s="363">
        <v>407.72689100593607</v>
      </c>
      <c r="D4283" s="367">
        <v>1174.4999999999977</v>
      </c>
      <c r="E4283" s="367">
        <v>12139.53488372098</v>
      </c>
      <c r="F4283" s="367">
        <v>-199258.84873876281</v>
      </c>
      <c r="G4283" s="367">
        <v>1174.5000000000048</v>
      </c>
      <c r="H4283" s="367">
        <v>65250</v>
      </c>
      <c r="I4283" s="384">
        <v>-2399170.3094108631</v>
      </c>
      <c r="J4283" s="367">
        <v>1174.5</v>
      </c>
      <c r="K4283" s="367">
        <v>15818.181818181769</v>
      </c>
      <c r="L4283" s="384">
        <v>-60337.898050636424</v>
      </c>
      <c r="M4283" s="367">
        <v>1174.4999999999966</v>
      </c>
      <c r="N4283" s="367">
        <v>261</v>
      </c>
      <c r="O4283" s="384">
        <v>-2126.6761281473432</v>
      </c>
      <c r="P4283" s="367">
        <v>17.030249999999999</v>
      </c>
      <c r="Q4283" s="367">
        <v>261</v>
      </c>
      <c r="R4283" s="384">
        <v>73.315691574583411</v>
      </c>
      <c r="S4283" s="367">
        <v>16.443000000000001</v>
      </c>
      <c r="T4283" s="367">
        <v>8999.9999999999818</v>
      </c>
      <c r="U4283" s="384">
        <v>-82912.881500866293</v>
      </c>
      <c r="V4283" s="367">
        <v>1174.4999999999975</v>
      </c>
      <c r="W4283" s="367">
        <v>435000.0000000014</v>
      </c>
      <c r="X4283" s="384">
        <v>89502.614221977768</v>
      </c>
      <c r="Y4283" s="386">
        <v>1174.5000000000039</v>
      </c>
      <c r="Z4283" s="367"/>
      <c r="AA4283" s="367"/>
      <c r="AB4283" s="367"/>
      <c r="AC4283" s="367"/>
      <c r="AD4283" s="367"/>
      <c r="AE4283" s="367"/>
      <c r="AF4283" s="367"/>
      <c r="AG4283" s="367"/>
      <c r="AH4283" s="367"/>
      <c r="AI4283" s="367"/>
      <c r="AJ4283" s="367"/>
      <c r="AK4283" s="367"/>
      <c r="AL4283" s="367"/>
      <c r="AM4283" s="367"/>
      <c r="AN4283" s="367"/>
      <c r="AO4283" s="367"/>
      <c r="AP4283" s="367"/>
      <c r="AQ4283" s="367"/>
      <c r="AR4283" s="367"/>
      <c r="AS4283" s="367"/>
      <c r="AT4283" s="367"/>
    </row>
    <row r="4284" spans="2:46" ht="13.8">
      <c r="B4284" s="26">
        <v>43.666666666666586</v>
      </c>
      <c r="C4284" s="363">
        <v>409.28503721670143</v>
      </c>
      <c r="D4284" s="367">
        <v>1178.9999999999977</v>
      </c>
      <c r="E4284" s="367">
        <v>12186.046511627957</v>
      </c>
      <c r="F4284" s="367">
        <v>-200861.24861462202</v>
      </c>
      <c r="G4284" s="367">
        <v>1179.000000000005</v>
      </c>
      <c r="H4284" s="367">
        <v>65500</v>
      </c>
      <c r="I4284" s="384">
        <v>-2418239.4387647691</v>
      </c>
      <c r="J4284" s="367">
        <v>1179</v>
      </c>
      <c r="K4284" s="367">
        <v>15878.787878787829</v>
      </c>
      <c r="L4284" s="384">
        <v>-61211.259857493671</v>
      </c>
      <c r="M4284" s="367">
        <v>1178.9999999999964</v>
      </c>
      <c r="N4284" s="367">
        <v>262</v>
      </c>
      <c r="O4284" s="384">
        <v>-2145.2195319791899</v>
      </c>
      <c r="P4284" s="367">
        <v>17.095499999999998</v>
      </c>
      <c r="Q4284" s="367">
        <v>262</v>
      </c>
      <c r="R4284" s="384">
        <v>68.690508307939226</v>
      </c>
      <c r="S4284" s="367">
        <v>16.506</v>
      </c>
      <c r="T4284" s="367">
        <v>9034.482758620672</v>
      </c>
      <c r="U4284" s="384">
        <v>-83881.51786148762</v>
      </c>
      <c r="V4284" s="367">
        <v>1178.9999999999977</v>
      </c>
      <c r="W4284" s="367">
        <v>436666.66666666808</v>
      </c>
      <c r="X4284" s="384">
        <v>89821.32925110872</v>
      </c>
      <c r="Y4284" s="386">
        <v>1179.0000000000039</v>
      </c>
      <c r="Z4284" s="367"/>
      <c r="AA4284" s="367"/>
      <c r="AB4284" s="367"/>
      <c r="AC4284" s="367"/>
      <c r="AD4284" s="367"/>
      <c r="AE4284" s="367"/>
      <c r="AF4284" s="367"/>
      <c r="AG4284" s="367"/>
      <c r="AH4284" s="367"/>
      <c r="AI4284" s="367"/>
      <c r="AJ4284" s="367"/>
      <c r="AK4284" s="367"/>
      <c r="AL4284" s="367"/>
      <c r="AM4284" s="367"/>
      <c r="AN4284" s="367"/>
      <c r="AO4284" s="367"/>
      <c r="AP4284" s="367"/>
      <c r="AQ4284" s="367"/>
      <c r="AR4284" s="367"/>
      <c r="AS4284" s="367"/>
      <c r="AT4284" s="367"/>
    </row>
    <row r="4285" spans="2:46" ht="13.8">
      <c r="B4285" s="26">
        <v>43.83333333333325</v>
      </c>
      <c r="C4285" s="363">
        <v>410.8431526962803</v>
      </c>
      <c r="D4285" s="367">
        <v>1183.4999999999977</v>
      </c>
      <c r="E4285" s="367">
        <v>12232.558139534935</v>
      </c>
      <c r="F4285" s="367">
        <v>-202470.05273483961</v>
      </c>
      <c r="G4285" s="367">
        <v>1183.500000000005</v>
      </c>
      <c r="H4285" s="367">
        <v>65750</v>
      </c>
      <c r="I4285" s="384">
        <v>-2437383.9643472712</v>
      </c>
      <c r="J4285" s="367">
        <v>1183.5</v>
      </c>
      <c r="K4285" s="367">
        <v>15939.393939393889</v>
      </c>
      <c r="L4285" s="384">
        <v>-62089.523817945155</v>
      </c>
      <c r="M4285" s="367">
        <v>1183.4999999999964</v>
      </c>
      <c r="N4285" s="367">
        <v>263</v>
      </c>
      <c r="O4285" s="384">
        <v>-2163.8422886311359</v>
      </c>
      <c r="P4285" s="367">
        <v>17.16075</v>
      </c>
      <c r="Q4285" s="367">
        <v>263</v>
      </c>
      <c r="R4285" s="384">
        <v>64.027874000840853</v>
      </c>
      <c r="S4285" s="367">
        <v>16.568999999999999</v>
      </c>
      <c r="T4285" s="367">
        <v>9068.9655172413622</v>
      </c>
      <c r="U4285" s="384">
        <v>-84855.123401384772</v>
      </c>
      <c r="V4285" s="367">
        <v>1183.4999999999977</v>
      </c>
      <c r="W4285" s="367">
        <v>438333.33333333477</v>
      </c>
      <c r="X4285" s="384">
        <v>90139.859495014913</v>
      </c>
      <c r="Y4285" s="386">
        <v>1183.5000000000039</v>
      </c>
      <c r="Z4285" s="367"/>
      <c r="AA4285" s="367"/>
      <c r="AB4285" s="367"/>
      <c r="AC4285" s="367"/>
      <c r="AD4285" s="367"/>
      <c r="AE4285" s="367"/>
      <c r="AF4285" s="367"/>
      <c r="AG4285" s="367"/>
      <c r="AH4285" s="367"/>
      <c r="AI4285" s="367"/>
      <c r="AJ4285" s="367"/>
      <c r="AK4285" s="367"/>
      <c r="AL4285" s="367"/>
      <c r="AM4285" s="367"/>
      <c r="AN4285" s="367"/>
      <c r="AO4285" s="367"/>
      <c r="AP4285" s="367"/>
      <c r="AQ4285" s="367"/>
      <c r="AR4285" s="367"/>
      <c r="AS4285" s="367"/>
      <c r="AT4285" s="367"/>
    </row>
    <row r="4286" spans="2:46" ht="13.8">
      <c r="B4286" s="26">
        <v>43.999999999999915</v>
      </c>
      <c r="C4286" s="363">
        <v>412.40123744467269</v>
      </c>
      <c r="D4286" s="367">
        <v>1187.9999999999977</v>
      </c>
      <c r="E4286" s="367">
        <v>12279.069767441912</v>
      </c>
      <c r="F4286" s="367">
        <v>-204085.26109941571</v>
      </c>
      <c r="G4286" s="367">
        <v>1188.000000000005</v>
      </c>
      <c r="H4286" s="367">
        <v>66000</v>
      </c>
      <c r="I4286" s="384">
        <v>-2456603.8861583704</v>
      </c>
      <c r="J4286" s="367">
        <v>1188</v>
      </c>
      <c r="K4286" s="367">
        <v>15999.999999999949</v>
      </c>
      <c r="L4286" s="384">
        <v>-62972.689931990841</v>
      </c>
      <c r="M4286" s="367">
        <v>1187.9999999999964</v>
      </c>
      <c r="N4286" s="367">
        <v>264</v>
      </c>
      <c r="O4286" s="384">
        <v>-2182.5443981031781</v>
      </c>
      <c r="P4286" s="367">
        <v>17.225999999999999</v>
      </c>
      <c r="Q4286" s="367">
        <v>264</v>
      </c>
      <c r="R4286" s="384">
        <v>59.327788653288046</v>
      </c>
      <c r="S4286" s="367">
        <v>16.632000000000001</v>
      </c>
      <c r="T4286" s="367">
        <v>9103.4482758620525</v>
      </c>
      <c r="U4286" s="384">
        <v>-85833.69812055779</v>
      </c>
      <c r="V4286" s="367">
        <v>1187.9999999999977</v>
      </c>
      <c r="W4286" s="367">
        <v>440000.00000000146</v>
      </c>
      <c r="X4286" s="384">
        <v>90458.204953696404</v>
      </c>
      <c r="Y4286" s="386">
        <v>1188.0000000000039</v>
      </c>
      <c r="Z4286" s="367"/>
      <c r="AA4286" s="367"/>
      <c r="AB4286" s="367"/>
      <c r="AC4286" s="367"/>
      <c r="AD4286" s="367"/>
      <c r="AE4286" s="367"/>
      <c r="AF4286" s="367"/>
      <c r="AG4286" s="367"/>
      <c r="AH4286" s="367"/>
      <c r="AI4286" s="367"/>
      <c r="AJ4286" s="367"/>
      <c r="AK4286" s="367"/>
      <c r="AL4286" s="367"/>
      <c r="AM4286" s="367"/>
      <c r="AN4286" s="367"/>
      <c r="AO4286" s="367"/>
      <c r="AP4286" s="367"/>
      <c r="AQ4286" s="367"/>
      <c r="AR4286" s="367"/>
      <c r="AS4286" s="367"/>
      <c r="AT4286" s="367"/>
    </row>
    <row r="4287" spans="2:46" ht="13.8">
      <c r="B4287" s="26">
        <v>44.166666666666579</v>
      </c>
      <c r="C4287" s="363">
        <v>413.95929146187865</v>
      </c>
      <c r="D4287" s="367">
        <v>1192.4999999999975</v>
      </c>
      <c r="E4287" s="367">
        <v>12325.581395348889</v>
      </c>
      <c r="F4287" s="367">
        <v>-205706.87370835021</v>
      </c>
      <c r="G4287" s="367">
        <v>1192.500000000005</v>
      </c>
      <c r="H4287" s="367">
        <v>66250</v>
      </c>
      <c r="I4287" s="384">
        <v>-2475899.2041980666</v>
      </c>
      <c r="J4287" s="367">
        <v>1192.5</v>
      </c>
      <c r="K4287" s="367">
        <v>16060.606060606009</v>
      </c>
      <c r="L4287" s="384">
        <v>-63860.758199630713</v>
      </c>
      <c r="M4287" s="367">
        <v>1192.4999999999964</v>
      </c>
      <c r="N4287" s="367">
        <v>265</v>
      </c>
      <c r="O4287" s="384">
        <v>-2201.3258603953195</v>
      </c>
      <c r="P4287" s="367">
        <v>17.291250000000002</v>
      </c>
      <c r="Q4287" s="367">
        <v>265</v>
      </c>
      <c r="R4287" s="384">
        <v>54.590252265281329</v>
      </c>
      <c r="S4287" s="367">
        <v>16.695</v>
      </c>
      <c r="T4287" s="367">
        <v>9137.9310344827427</v>
      </c>
      <c r="U4287" s="384">
        <v>-86817.242019006691</v>
      </c>
      <c r="V4287" s="367">
        <v>1192.4999999999977</v>
      </c>
      <c r="W4287" s="367">
        <v>441666.66666666814</v>
      </c>
      <c r="X4287" s="384">
        <v>90776.365627153151</v>
      </c>
      <c r="Y4287" s="386">
        <v>1192.5000000000039</v>
      </c>
      <c r="Z4287" s="367"/>
      <c r="AA4287" s="367"/>
      <c r="AB4287" s="367"/>
      <c r="AC4287" s="367"/>
      <c r="AD4287" s="367"/>
      <c r="AE4287" s="367"/>
      <c r="AF4287" s="367"/>
      <c r="AG4287" s="367"/>
      <c r="AH4287" s="367"/>
      <c r="AI4287" s="367"/>
      <c r="AJ4287" s="367"/>
      <c r="AK4287" s="367"/>
      <c r="AL4287" s="367"/>
      <c r="AM4287" s="367"/>
      <c r="AN4287" s="367"/>
      <c r="AO4287" s="367"/>
      <c r="AP4287" s="367"/>
      <c r="AQ4287" s="367"/>
      <c r="AR4287" s="367"/>
      <c r="AS4287" s="367"/>
      <c r="AT4287" s="367"/>
    </row>
    <row r="4288" spans="2:46" ht="13.8">
      <c r="B4288" s="26">
        <v>44.333333333333243</v>
      </c>
      <c r="C4288" s="363">
        <v>415.51731474789807</v>
      </c>
      <c r="D4288" s="367">
        <v>1196.9999999999975</v>
      </c>
      <c r="E4288" s="367">
        <v>12372.093023255866</v>
      </c>
      <c r="F4288" s="367">
        <v>-207334.89056164323</v>
      </c>
      <c r="G4288" s="367">
        <v>1197.000000000005</v>
      </c>
      <c r="H4288" s="367">
        <v>66500</v>
      </c>
      <c r="I4288" s="384">
        <v>-2495269.9184663598</v>
      </c>
      <c r="J4288" s="367">
        <v>1197</v>
      </c>
      <c r="K4288" s="367">
        <v>16121.212121212069</v>
      </c>
      <c r="L4288" s="384">
        <v>-64753.728620864778</v>
      </c>
      <c r="M4288" s="367">
        <v>1196.9999999999964</v>
      </c>
      <c r="N4288" s="367">
        <v>266</v>
      </c>
      <c r="O4288" s="384">
        <v>-2220.186675507558</v>
      </c>
      <c r="P4288" s="367">
        <v>17.3565</v>
      </c>
      <c r="Q4288" s="367">
        <v>266</v>
      </c>
      <c r="R4288" s="384">
        <v>49.815264836820447</v>
      </c>
      <c r="S4288" s="367">
        <v>16.757999999999999</v>
      </c>
      <c r="T4288" s="367">
        <v>9172.4137931034329</v>
      </c>
      <c r="U4288" s="384">
        <v>-87805.755096731504</v>
      </c>
      <c r="V4288" s="367">
        <v>1196.999999999998</v>
      </c>
      <c r="W4288" s="367">
        <v>443333.33333333483</v>
      </c>
      <c r="X4288" s="384">
        <v>91094.341515385182</v>
      </c>
      <c r="Y4288" s="386">
        <v>1197.0000000000041</v>
      </c>
      <c r="Z4288" s="367"/>
      <c r="AA4288" s="367"/>
      <c r="AB4288" s="367"/>
      <c r="AC4288" s="367"/>
      <c r="AD4288" s="367"/>
      <c r="AE4288" s="367"/>
      <c r="AF4288" s="367"/>
      <c r="AG4288" s="367"/>
      <c r="AH4288" s="367"/>
      <c r="AI4288" s="367"/>
      <c r="AJ4288" s="367"/>
      <c r="AK4288" s="367"/>
      <c r="AL4288" s="367"/>
      <c r="AM4288" s="367"/>
      <c r="AN4288" s="367"/>
      <c r="AO4288" s="367"/>
      <c r="AP4288" s="367"/>
      <c r="AQ4288" s="367"/>
      <c r="AR4288" s="367"/>
      <c r="AS4288" s="367"/>
      <c r="AT4288" s="367"/>
    </row>
    <row r="4289" spans="2:46" ht="13.8">
      <c r="B4289" s="26">
        <v>44.499999999999908</v>
      </c>
      <c r="C4289" s="363">
        <v>417.07530730273112</v>
      </c>
      <c r="D4289" s="367">
        <v>1201.4999999999975</v>
      </c>
      <c r="E4289" s="367">
        <v>12418.604651162843</v>
      </c>
      <c r="F4289" s="367">
        <v>-208969.31165929473</v>
      </c>
      <c r="G4289" s="367">
        <v>1201.500000000005</v>
      </c>
      <c r="H4289" s="367">
        <v>66750</v>
      </c>
      <c r="I4289" s="384">
        <v>-2514716.0289632506</v>
      </c>
      <c r="J4289" s="367">
        <v>1201.5</v>
      </c>
      <c r="K4289" s="367">
        <v>16181.818181818129</v>
      </c>
      <c r="L4289" s="384">
        <v>-65651.601195693002</v>
      </c>
      <c r="M4289" s="367">
        <v>1201.4999999999961</v>
      </c>
      <c r="N4289" s="367">
        <v>267</v>
      </c>
      <c r="O4289" s="384">
        <v>-2239.1268434398935</v>
      </c>
      <c r="P4289" s="367">
        <v>17.421749999999999</v>
      </c>
      <c r="Q4289" s="367">
        <v>267</v>
      </c>
      <c r="R4289" s="384">
        <v>45.002826367905108</v>
      </c>
      <c r="S4289" s="367">
        <v>16.821000000000002</v>
      </c>
      <c r="T4289" s="367">
        <v>9206.8965517241231</v>
      </c>
      <c r="U4289" s="384">
        <v>-88799.237353732198</v>
      </c>
      <c r="V4289" s="367">
        <v>1201.4999999999982</v>
      </c>
      <c r="W4289" s="367">
        <v>445000.00000000151</v>
      </c>
      <c r="X4289" s="384">
        <v>91412.132618392498</v>
      </c>
      <c r="Y4289" s="386">
        <v>1201.5000000000041</v>
      </c>
      <c r="Z4289" s="367"/>
      <c r="AA4289" s="367"/>
      <c r="AB4289" s="367"/>
      <c r="AC4289" s="367"/>
      <c r="AD4289" s="367"/>
      <c r="AE4289" s="367"/>
      <c r="AF4289" s="367"/>
      <c r="AG4289" s="367"/>
      <c r="AH4289" s="367"/>
      <c r="AI4289" s="367"/>
      <c r="AJ4289" s="367"/>
      <c r="AK4289" s="367"/>
      <c r="AL4289" s="367"/>
      <c r="AM4289" s="367"/>
      <c r="AN4289" s="367"/>
      <c r="AO4289" s="367"/>
      <c r="AP4289" s="367"/>
      <c r="AQ4289" s="367"/>
      <c r="AR4289" s="367"/>
      <c r="AS4289" s="367"/>
      <c r="AT4289" s="367"/>
    </row>
    <row r="4290" spans="2:46" ht="13.8">
      <c r="B4290" s="26">
        <v>44.666666666666572</v>
      </c>
      <c r="C4290" s="363">
        <v>418.6332691263778</v>
      </c>
      <c r="D4290" s="367">
        <v>1205.9999999999975</v>
      </c>
      <c r="E4290" s="367">
        <v>12465.11627906982</v>
      </c>
      <c r="F4290" s="367">
        <v>-210610.13700130468</v>
      </c>
      <c r="G4290" s="367">
        <v>1206.000000000005</v>
      </c>
      <c r="H4290" s="367">
        <v>67000</v>
      </c>
      <c r="I4290" s="384">
        <v>-2534237.535688736</v>
      </c>
      <c r="J4290" s="367">
        <v>1205.9999999999998</v>
      </c>
      <c r="K4290" s="367">
        <v>16242.424242424189</v>
      </c>
      <c r="L4290" s="384">
        <v>-66554.375924115462</v>
      </c>
      <c r="M4290" s="367">
        <v>1205.9999999999961</v>
      </c>
      <c r="N4290" s="367">
        <v>268</v>
      </c>
      <c r="O4290" s="384">
        <v>-2258.1463641923287</v>
      </c>
      <c r="P4290" s="367">
        <v>17.487000000000002</v>
      </c>
      <c r="Q4290" s="367">
        <v>268</v>
      </c>
      <c r="R4290" s="384">
        <v>40.152936858535867</v>
      </c>
      <c r="S4290" s="367">
        <v>16.884</v>
      </c>
      <c r="T4290" s="367">
        <v>9241.3793103448133</v>
      </c>
      <c r="U4290" s="384">
        <v>-89797.688790008688</v>
      </c>
      <c r="V4290" s="367">
        <v>1205.9999999999982</v>
      </c>
      <c r="W4290" s="367">
        <v>446666.6666666682</v>
      </c>
      <c r="X4290" s="384">
        <v>91729.738936175039</v>
      </c>
      <c r="Y4290" s="386">
        <v>1206.0000000000041</v>
      </c>
      <c r="Z4290" s="367"/>
      <c r="AA4290" s="367"/>
      <c r="AB4290" s="367"/>
      <c r="AC4290" s="367"/>
      <c r="AD4290" s="367"/>
      <c r="AE4290" s="367"/>
      <c r="AF4290" s="367"/>
      <c r="AG4290" s="367"/>
      <c r="AH4290" s="367"/>
      <c r="AI4290" s="367"/>
      <c r="AJ4290" s="367"/>
      <c r="AK4290" s="367"/>
      <c r="AL4290" s="367"/>
      <c r="AM4290" s="367"/>
      <c r="AN4290" s="367"/>
      <c r="AO4290" s="367"/>
      <c r="AP4290" s="367"/>
      <c r="AQ4290" s="367"/>
      <c r="AR4290" s="367"/>
      <c r="AS4290" s="367"/>
      <c r="AT4290" s="367"/>
    </row>
    <row r="4291" spans="2:46" ht="13.8">
      <c r="B4291" s="26">
        <v>44.833333333333236</v>
      </c>
      <c r="C4291" s="363">
        <v>420.19120021883782</v>
      </c>
      <c r="D4291" s="367">
        <v>1210.4999999999973</v>
      </c>
      <c r="E4291" s="367">
        <v>12511.627906976797</v>
      </c>
      <c r="F4291" s="367">
        <v>-212257.36658767311</v>
      </c>
      <c r="G4291" s="367">
        <v>1210.500000000005</v>
      </c>
      <c r="H4291" s="367">
        <v>67250</v>
      </c>
      <c r="I4291" s="384">
        <v>-2553834.4386428203</v>
      </c>
      <c r="J4291" s="367">
        <v>1210.4999999999998</v>
      </c>
      <c r="K4291" s="367">
        <v>16303.030303030249</v>
      </c>
      <c r="L4291" s="384">
        <v>-67462.052806132109</v>
      </c>
      <c r="M4291" s="367">
        <v>1210.4999999999961</v>
      </c>
      <c r="N4291" s="367">
        <v>269</v>
      </c>
      <c r="O4291" s="384">
        <v>-2277.2452377648601</v>
      </c>
      <c r="P4291" s="367">
        <v>17.552250000000001</v>
      </c>
      <c r="Q4291" s="367">
        <v>269</v>
      </c>
      <c r="R4291" s="384">
        <v>35.265596308712446</v>
      </c>
      <c r="S4291" s="367">
        <v>16.946999999999999</v>
      </c>
      <c r="T4291" s="367">
        <v>9275.8620689655036</v>
      </c>
      <c r="U4291" s="384">
        <v>-90801.109405561117</v>
      </c>
      <c r="V4291" s="367">
        <v>1210.4999999999984</v>
      </c>
      <c r="W4291" s="367">
        <v>448333.33333333489</v>
      </c>
      <c r="X4291" s="384">
        <v>92047.16046873288</v>
      </c>
      <c r="Y4291" s="386">
        <v>1210.5000000000041</v>
      </c>
      <c r="Z4291" s="367"/>
      <c r="AA4291" s="367"/>
      <c r="AB4291" s="367"/>
      <c r="AC4291" s="367"/>
      <c r="AD4291" s="367"/>
      <c r="AE4291" s="367"/>
      <c r="AF4291" s="367"/>
      <c r="AG4291" s="367"/>
      <c r="AH4291" s="367"/>
      <c r="AI4291" s="367"/>
      <c r="AJ4291" s="367"/>
      <c r="AK4291" s="367"/>
      <c r="AL4291" s="367"/>
      <c r="AM4291" s="367"/>
      <c r="AN4291" s="367"/>
      <c r="AO4291" s="367"/>
      <c r="AP4291" s="367"/>
      <c r="AQ4291" s="367"/>
      <c r="AR4291" s="367"/>
      <c r="AS4291" s="367"/>
      <c r="AT4291" s="367"/>
    </row>
    <row r="4292" spans="2:46" ht="13.8">
      <c r="B4292" s="26">
        <v>44.999999999999901</v>
      </c>
      <c r="C4292" s="363">
        <v>421.74910058011147</v>
      </c>
      <c r="D4292" s="367">
        <v>1214.9999999999973</v>
      </c>
      <c r="E4292" s="367">
        <v>12558.139534883774</v>
      </c>
      <c r="F4292" s="367">
        <v>-213911.00041839998</v>
      </c>
      <c r="G4292" s="367">
        <v>1215.000000000005</v>
      </c>
      <c r="H4292" s="367">
        <v>67500</v>
      </c>
      <c r="I4292" s="384">
        <v>-2573506.7378255012</v>
      </c>
      <c r="J4292" s="367">
        <v>1214.9999999999998</v>
      </c>
      <c r="K4292" s="367">
        <v>16363.636363636309</v>
      </c>
      <c r="L4292" s="384">
        <v>-68374.631841742957</v>
      </c>
      <c r="M4292" s="367">
        <v>1214.9999999999961</v>
      </c>
      <c r="N4292" s="367">
        <v>270</v>
      </c>
      <c r="O4292" s="384">
        <v>-2296.4234641574899</v>
      </c>
      <c r="P4292" s="367">
        <v>17.6175</v>
      </c>
      <c r="Q4292" s="367">
        <v>270</v>
      </c>
      <c r="R4292" s="384">
        <v>30.340804718434853</v>
      </c>
      <c r="S4292" s="367">
        <v>17.009999999999998</v>
      </c>
      <c r="T4292" s="367">
        <v>9310.3448275861938</v>
      </c>
      <c r="U4292" s="384">
        <v>-91809.499200389371</v>
      </c>
      <c r="V4292" s="367">
        <v>1214.9999999999984</v>
      </c>
      <c r="W4292" s="367">
        <v>450000.00000000157</v>
      </c>
      <c r="X4292" s="384">
        <v>92364.397216065976</v>
      </c>
      <c r="Y4292" s="386">
        <v>1215.0000000000041</v>
      </c>
      <c r="Z4292" s="367"/>
      <c r="AA4292" s="367"/>
      <c r="AB4292" s="367"/>
      <c r="AC4292" s="367"/>
      <c r="AD4292" s="367"/>
      <c r="AE4292" s="367"/>
      <c r="AF4292" s="367"/>
      <c r="AG4292" s="367"/>
      <c r="AH4292" s="367"/>
      <c r="AI4292" s="367"/>
      <c r="AJ4292" s="367"/>
      <c r="AK4292" s="367"/>
      <c r="AL4292" s="367"/>
      <c r="AM4292" s="367"/>
      <c r="AN4292" s="367"/>
      <c r="AO4292" s="367"/>
      <c r="AP4292" s="367"/>
      <c r="AQ4292" s="367"/>
      <c r="AR4292" s="367"/>
      <c r="AS4292" s="367"/>
      <c r="AT4292" s="367"/>
    </row>
    <row r="4293" spans="2:46" ht="13.8">
      <c r="B4293" s="26">
        <v>45.166666666666565</v>
      </c>
      <c r="C4293" s="363">
        <v>423.3069702101987</v>
      </c>
      <c r="D4293" s="367">
        <v>1219.4999999999973</v>
      </c>
      <c r="E4293" s="367">
        <v>12604.651162790751</v>
      </c>
      <c r="F4293" s="367">
        <v>-215571.03849348542</v>
      </c>
      <c r="G4293" s="367">
        <v>1219.5000000000052</v>
      </c>
      <c r="H4293" s="367">
        <v>67750</v>
      </c>
      <c r="I4293" s="384">
        <v>-2593254.4332367792</v>
      </c>
      <c r="J4293" s="367">
        <v>1219.4999999999998</v>
      </c>
      <c r="K4293" s="367">
        <v>16424.242424242369</v>
      </c>
      <c r="L4293" s="384">
        <v>-69292.113030948007</v>
      </c>
      <c r="M4293" s="367">
        <v>1219.4999999999961</v>
      </c>
      <c r="N4293" s="367">
        <v>271</v>
      </c>
      <c r="O4293" s="384">
        <v>-2315.6810433702171</v>
      </c>
      <c r="P4293" s="367">
        <v>17.682749999999999</v>
      </c>
      <c r="Q4293" s="367">
        <v>271</v>
      </c>
      <c r="R4293" s="384">
        <v>25.378562087702804</v>
      </c>
      <c r="S4293" s="367">
        <v>17.073</v>
      </c>
      <c r="T4293" s="367">
        <v>9344.827586206884</v>
      </c>
      <c r="U4293" s="384">
        <v>-92822.858174493493</v>
      </c>
      <c r="V4293" s="367">
        <v>1219.4999999999984</v>
      </c>
      <c r="W4293" s="367">
        <v>451666.66666666826</v>
      </c>
      <c r="X4293" s="384">
        <v>92681.449178174342</v>
      </c>
      <c r="Y4293" s="386">
        <v>1219.5000000000043</v>
      </c>
      <c r="Z4293" s="367"/>
      <c r="AA4293" s="367"/>
      <c r="AB4293" s="367"/>
      <c r="AC4293" s="367"/>
      <c r="AD4293" s="367"/>
      <c r="AE4293" s="367"/>
      <c r="AF4293" s="367"/>
      <c r="AG4293" s="367"/>
      <c r="AH4293" s="367"/>
      <c r="AI4293" s="367"/>
      <c r="AJ4293" s="367"/>
      <c r="AK4293" s="367"/>
      <c r="AL4293" s="367"/>
      <c r="AM4293" s="367"/>
      <c r="AN4293" s="367"/>
      <c r="AO4293" s="367"/>
      <c r="AP4293" s="367"/>
      <c r="AQ4293" s="367"/>
      <c r="AR4293" s="367"/>
      <c r="AS4293" s="367"/>
      <c r="AT4293" s="367"/>
    </row>
    <row r="4294" spans="2:46" ht="13.8">
      <c r="B4294" s="26">
        <v>45.333333333333229</v>
      </c>
      <c r="C4294" s="363">
        <v>424.86480910909938</v>
      </c>
      <c r="D4294" s="367">
        <v>1223.999999999997</v>
      </c>
      <c r="E4294" s="367">
        <v>12651.162790697728</v>
      </c>
      <c r="F4294" s="367">
        <v>-217237.48081292928</v>
      </c>
      <c r="G4294" s="367">
        <v>1224.0000000000052</v>
      </c>
      <c r="H4294" s="367">
        <v>68000</v>
      </c>
      <c r="I4294" s="384">
        <v>-2613077.5248766541</v>
      </c>
      <c r="J4294" s="367">
        <v>1223.9999999999998</v>
      </c>
      <c r="K4294" s="367">
        <v>16484.84848484843</v>
      </c>
      <c r="L4294" s="384">
        <v>-70214.496373747257</v>
      </c>
      <c r="M4294" s="367">
        <v>1223.9999999999961</v>
      </c>
      <c r="N4294" s="367">
        <v>272</v>
      </c>
      <c r="O4294" s="384">
        <v>-2335.0179754030423</v>
      </c>
      <c r="P4294" s="367">
        <v>17.747999999999998</v>
      </c>
      <c r="Q4294" s="367">
        <v>272</v>
      </c>
      <c r="R4294" s="384">
        <v>20.378868416516863</v>
      </c>
      <c r="S4294" s="367">
        <v>17.135999999999999</v>
      </c>
      <c r="T4294" s="367">
        <v>9379.3103448275742</v>
      </c>
      <c r="U4294" s="384">
        <v>-93841.186327873467</v>
      </c>
      <c r="V4294" s="367">
        <v>1223.9999999999984</v>
      </c>
      <c r="W4294" s="367">
        <v>453333.33333333494</v>
      </c>
      <c r="X4294" s="384">
        <v>92998.316355057977</v>
      </c>
      <c r="Y4294" s="386">
        <v>1224.0000000000043</v>
      </c>
      <c r="Z4294" s="367"/>
      <c r="AA4294" s="367"/>
      <c r="AB4294" s="367"/>
      <c r="AC4294" s="367"/>
      <c r="AD4294" s="367"/>
      <c r="AE4294" s="367"/>
      <c r="AF4294" s="367"/>
      <c r="AG4294" s="367"/>
      <c r="AH4294" s="367"/>
      <c r="AI4294" s="367"/>
      <c r="AJ4294" s="367"/>
      <c r="AK4294" s="367"/>
      <c r="AL4294" s="367"/>
      <c r="AM4294" s="367"/>
      <c r="AN4294" s="367"/>
      <c r="AO4294" s="367"/>
      <c r="AP4294" s="367"/>
      <c r="AQ4294" s="367"/>
      <c r="AR4294" s="367"/>
      <c r="AS4294" s="367"/>
      <c r="AT4294" s="367"/>
    </row>
    <row r="4295" spans="2:46" ht="13.8">
      <c r="B4295" s="26">
        <v>45.499999999999893</v>
      </c>
      <c r="C4295" s="363">
        <v>426.42261727681364</v>
      </c>
      <c r="D4295" s="367">
        <v>1228.499999999997</v>
      </c>
      <c r="E4295" s="367">
        <v>12697.674418604705</v>
      </c>
      <c r="F4295" s="367">
        <v>-218910.32737673158</v>
      </c>
      <c r="G4295" s="367">
        <v>1228.5000000000052</v>
      </c>
      <c r="H4295" s="367">
        <v>68250</v>
      </c>
      <c r="I4295" s="384">
        <v>-2632976.0127451257</v>
      </c>
      <c r="J4295" s="367">
        <v>1228.4999999999998</v>
      </c>
      <c r="K4295" s="367">
        <v>16545.45454545449</v>
      </c>
      <c r="L4295" s="384">
        <v>-71141.781870140621</v>
      </c>
      <c r="M4295" s="367">
        <v>1228.4999999999959</v>
      </c>
      <c r="N4295" s="367">
        <v>273</v>
      </c>
      <c r="O4295" s="384">
        <v>-2354.4342602559659</v>
      </c>
      <c r="P4295" s="367">
        <v>17.81325</v>
      </c>
      <c r="Q4295" s="367">
        <v>273</v>
      </c>
      <c r="R4295" s="384">
        <v>15.34172370487674</v>
      </c>
      <c r="S4295" s="367">
        <v>17.198999999999998</v>
      </c>
      <c r="T4295" s="367">
        <v>9413.7931034482644</v>
      </c>
      <c r="U4295" s="384">
        <v>-94864.483660529382</v>
      </c>
      <c r="V4295" s="367">
        <v>1228.4999999999986</v>
      </c>
      <c r="W4295" s="367">
        <v>455000.00000000163</v>
      </c>
      <c r="X4295" s="384">
        <v>93314.998746716883</v>
      </c>
      <c r="Y4295" s="386">
        <v>1228.5000000000043</v>
      </c>
      <c r="Z4295" s="367"/>
      <c r="AA4295" s="367"/>
      <c r="AB4295" s="367"/>
      <c r="AC4295" s="367"/>
      <c r="AD4295" s="367"/>
      <c r="AE4295" s="367"/>
      <c r="AF4295" s="367"/>
      <c r="AG4295" s="367"/>
      <c r="AH4295" s="367"/>
      <c r="AI4295" s="367"/>
      <c r="AJ4295" s="367"/>
      <c r="AK4295" s="367"/>
      <c r="AL4295" s="367"/>
      <c r="AM4295" s="367"/>
      <c r="AN4295" s="367"/>
      <c r="AO4295" s="367"/>
      <c r="AP4295" s="367"/>
      <c r="AQ4295" s="367"/>
      <c r="AR4295" s="367"/>
      <c r="AS4295" s="367"/>
      <c r="AT4295" s="367"/>
    </row>
    <row r="4296" spans="2:46" ht="13.8">
      <c r="B4296" s="26">
        <v>45.666666666666558</v>
      </c>
      <c r="C4296" s="363">
        <v>427.98039471334152</v>
      </c>
      <c r="D4296" s="367">
        <v>1232.999999999997</v>
      </c>
      <c r="E4296" s="367">
        <v>12744.186046511682</v>
      </c>
      <c r="F4296" s="367">
        <v>-220589.57818489239</v>
      </c>
      <c r="G4296" s="367">
        <v>1233.0000000000052</v>
      </c>
      <c r="H4296" s="367">
        <v>68500</v>
      </c>
      <c r="I4296" s="384">
        <v>-2652949.8968421952</v>
      </c>
      <c r="J4296" s="367">
        <v>1232.9999999999998</v>
      </c>
      <c r="K4296" s="367">
        <v>16606.06060606055</v>
      </c>
      <c r="L4296" s="384">
        <v>-72073.969520128259</v>
      </c>
      <c r="M4296" s="367">
        <v>1232.9999999999959</v>
      </c>
      <c r="N4296" s="367">
        <v>274</v>
      </c>
      <c r="O4296" s="384">
        <v>-2373.929897928987</v>
      </c>
      <c r="P4296" s="367">
        <v>17.878499999999999</v>
      </c>
      <c r="Q4296" s="367">
        <v>274</v>
      </c>
      <c r="R4296" s="384">
        <v>10.267127952782161</v>
      </c>
      <c r="S4296" s="367">
        <v>17.262</v>
      </c>
      <c r="T4296" s="367">
        <v>9448.2758620689547</v>
      </c>
      <c r="U4296" s="384">
        <v>-95892.750172461107</v>
      </c>
      <c r="V4296" s="367">
        <v>1232.9999999999986</v>
      </c>
      <c r="W4296" s="367">
        <v>456666.66666666832</v>
      </c>
      <c r="X4296" s="384">
        <v>93631.496353151044</v>
      </c>
      <c r="Y4296" s="386">
        <v>1233.0000000000043</v>
      </c>
      <c r="Z4296" s="367"/>
      <c r="AA4296" s="367"/>
      <c r="AB4296" s="367"/>
      <c r="AC4296" s="367"/>
      <c r="AD4296" s="367"/>
      <c r="AE4296" s="367"/>
      <c r="AF4296" s="367"/>
      <c r="AG4296" s="367"/>
      <c r="AH4296" s="367"/>
      <c r="AI4296" s="367"/>
      <c r="AJ4296" s="367"/>
      <c r="AK4296" s="367"/>
      <c r="AL4296" s="367"/>
      <c r="AM4296" s="367"/>
      <c r="AN4296" s="367"/>
      <c r="AO4296" s="367"/>
      <c r="AP4296" s="367"/>
      <c r="AQ4296" s="367"/>
      <c r="AR4296" s="367"/>
      <c r="AS4296" s="367"/>
      <c r="AT4296" s="367"/>
    </row>
    <row r="4297" spans="2:46" ht="13.8">
      <c r="B4297" s="26">
        <v>45.833333333333222</v>
      </c>
      <c r="C4297" s="363">
        <v>429.53814141868293</v>
      </c>
      <c r="D4297" s="367">
        <v>1237.499999999997</v>
      </c>
      <c r="E4297" s="367">
        <v>12790.69767441866</v>
      </c>
      <c r="F4297" s="367">
        <v>-222275.23323741174</v>
      </c>
      <c r="G4297" s="367">
        <v>1237.5000000000055</v>
      </c>
      <c r="H4297" s="367">
        <v>68750</v>
      </c>
      <c r="I4297" s="384">
        <v>-2672999.1771678603</v>
      </c>
      <c r="J4297" s="367">
        <v>1237.4999999999998</v>
      </c>
      <c r="K4297" s="367">
        <v>16666.66666666661</v>
      </c>
      <c r="L4297" s="384">
        <v>-73011.059323710084</v>
      </c>
      <c r="M4297" s="367">
        <v>1237.4999999999959</v>
      </c>
      <c r="N4297" s="367">
        <v>275</v>
      </c>
      <c r="O4297" s="384">
        <v>-2393.5048884221055</v>
      </c>
      <c r="P4297" s="367">
        <v>17.943749999999998</v>
      </c>
      <c r="Q4297" s="367">
        <v>275</v>
      </c>
      <c r="R4297" s="384">
        <v>5.1550811602336895</v>
      </c>
      <c r="S4297" s="367">
        <v>17.324999999999999</v>
      </c>
      <c r="T4297" s="367">
        <v>9482.7586206896449</v>
      </c>
      <c r="U4297" s="384">
        <v>-96925.985863668713</v>
      </c>
      <c r="V4297" s="367">
        <v>1237.4999999999986</v>
      </c>
      <c r="W4297" s="367">
        <v>458333.333333335</v>
      </c>
      <c r="X4297" s="384">
        <v>93947.809174360489</v>
      </c>
      <c r="Y4297" s="386">
        <v>1237.5000000000043</v>
      </c>
      <c r="Z4297" s="367"/>
      <c r="AA4297" s="367"/>
      <c r="AB4297" s="367"/>
      <c r="AC4297" s="367"/>
      <c r="AD4297" s="367"/>
      <c r="AE4297" s="367"/>
      <c r="AF4297" s="367"/>
      <c r="AG4297" s="367"/>
      <c r="AH4297" s="367"/>
      <c r="AI4297" s="367"/>
      <c r="AJ4297" s="367"/>
      <c r="AK4297" s="367"/>
      <c r="AL4297" s="367"/>
      <c r="AM4297" s="367"/>
      <c r="AN4297" s="367"/>
      <c r="AO4297" s="367"/>
      <c r="AP4297" s="367"/>
      <c r="AQ4297" s="367"/>
      <c r="AR4297" s="367"/>
      <c r="AS4297" s="367"/>
      <c r="AT4297" s="367"/>
    </row>
    <row r="4298" spans="2:46" ht="13.8">
      <c r="B4298" s="26">
        <v>45.999999999999886</v>
      </c>
      <c r="C4298" s="363">
        <v>431.09585739283773</v>
      </c>
      <c r="D4298" s="367">
        <v>1241.9999999999968</v>
      </c>
      <c r="E4298" s="367">
        <v>12837.209302325637</v>
      </c>
      <c r="F4298" s="367">
        <v>-223967.29253428945</v>
      </c>
      <c r="G4298" s="367">
        <v>1242.0000000000055</v>
      </c>
      <c r="H4298" s="367">
        <v>69000</v>
      </c>
      <c r="I4298" s="384">
        <v>-2693123.8537221234</v>
      </c>
      <c r="J4298" s="367">
        <v>1241.9999999999998</v>
      </c>
      <c r="K4298" s="367">
        <v>16727.27272727267</v>
      </c>
      <c r="L4298" s="384">
        <v>-73953.051280886109</v>
      </c>
      <c r="M4298" s="367">
        <v>1241.9999999999959</v>
      </c>
      <c r="N4298" s="367">
        <v>276</v>
      </c>
      <c r="O4298" s="384">
        <v>-2413.1592317353229</v>
      </c>
      <c r="P4298" s="367">
        <v>18.009</v>
      </c>
      <c r="Q4298" s="367">
        <v>276</v>
      </c>
      <c r="R4298" s="384">
        <v>5.583327231043325E-3</v>
      </c>
      <c r="S4298" s="367">
        <v>17.387999999999998</v>
      </c>
      <c r="T4298" s="367">
        <v>9517.2413793103351</v>
      </c>
      <c r="U4298" s="384">
        <v>-97964.190734152231</v>
      </c>
      <c r="V4298" s="367">
        <v>1241.9999999999989</v>
      </c>
      <c r="W4298" s="367">
        <v>460000.00000000169</v>
      </c>
      <c r="X4298" s="384">
        <v>94263.93721034519</v>
      </c>
      <c r="Y4298" s="386">
        <v>1242.0000000000045</v>
      </c>
      <c r="Z4298" s="367"/>
      <c r="AA4298" s="367"/>
      <c r="AB4298" s="367"/>
      <c r="AC4298" s="367"/>
      <c r="AD4298" s="367"/>
      <c r="AE4298" s="367"/>
      <c r="AF4298" s="367"/>
      <c r="AG4298" s="367"/>
      <c r="AH4298" s="367"/>
      <c r="AI4298" s="367"/>
      <c r="AJ4298" s="367"/>
      <c r="AK4298" s="367"/>
      <c r="AL4298" s="367"/>
      <c r="AM4298" s="367"/>
      <c r="AN4298" s="367"/>
      <c r="AO4298" s="367"/>
      <c r="AP4298" s="367"/>
      <c r="AQ4298" s="367"/>
      <c r="AR4298" s="367"/>
      <c r="AS4298" s="367"/>
      <c r="AT4298" s="367"/>
    </row>
    <row r="4299" spans="2:46" ht="13.8">
      <c r="B4299" s="26">
        <v>46.166666666666551</v>
      </c>
      <c r="C4299" s="363">
        <v>432.65354263580622</v>
      </c>
      <c r="D4299" s="367">
        <v>1246.4999999999968</v>
      </c>
      <c r="E4299" s="367">
        <v>12883.720930232614</v>
      </c>
      <c r="F4299" s="367">
        <v>-225665.75607552563</v>
      </c>
      <c r="G4299" s="367">
        <v>1246.5000000000055</v>
      </c>
      <c r="H4299" s="367">
        <v>69250</v>
      </c>
      <c r="I4299" s="384">
        <v>-2713323.9265049831</v>
      </c>
      <c r="J4299" s="367">
        <v>1246.4999999999998</v>
      </c>
      <c r="K4299" s="367">
        <v>16787.87878787873</v>
      </c>
      <c r="L4299" s="384">
        <v>-74899.945391656307</v>
      </c>
      <c r="M4299" s="367">
        <v>1246.4999999999959</v>
      </c>
      <c r="N4299" s="367">
        <v>277</v>
      </c>
      <c r="O4299" s="384">
        <v>-2432.8929278686373</v>
      </c>
      <c r="P4299" s="367">
        <v>18.074249999999999</v>
      </c>
      <c r="Q4299" s="367">
        <v>277</v>
      </c>
      <c r="R4299" s="384">
        <v>-5.181365546226071</v>
      </c>
      <c r="S4299" s="367">
        <v>17.451000000000001</v>
      </c>
      <c r="T4299" s="367">
        <v>9551.7241379310253</v>
      </c>
      <c r="U4299" s="384">
        <v>-99007.364783911573</v>
      </c>
      <c r="V4299" s="367">
        <v>1246.4999999999989</v>
      </c>
      <c r="W4299" s="367">
        <v>461666.66666666837</v>
      </c>
      <c r="X4299" s="384">
        <v>94579.880461105175</v>
      </c>
      <c r="Y4299" s="386">
        <v>1246.5000000000045</v>
      </c>
      <c r="Z4299" s="367"/>
      <c r="AA4299" s="367"/>
      <c r="AB4299" s="367"/>
      <c r="AC4299" s="367"/>
      <c r="AD4299" s="367"/>
      <c r="AE4299" s="367"/>
      <c r="AF4299" s="367"/>
      <c r="AG4299" s="367"/>
      <c r="AH4299" s="367"/>
      <c r="AI4299" s="367"/>
      <c r="AJ4299" s="367"/>
      <c r="AK4299" s="367"/>
      <c r="AL4299" s="367"/>
      <c r="AM4299" s="367"/>
      <c r="AN4299" s="367"/>
      <c r="AO4299" s="367"/>
      <c r="AP4299" s="367"/>
      <c r="AQ4299" s="367"/>
      <c r="AR4299" s="367"/>
      <c r="AS4299" s="367"/>
      <c r="AT4299" s="367"/>
    </row>
    <row r="4300" spans="2:46" ht="13.8">
      <c r="B4300" s="26">
        <v>46.333333333333215</v>
      </c>
      <c r="C4300" s="363">
        <v>434.21119714758828</v>
      </c>
      <c r="D4300" s="367">
        <v>1250.9999999999968</v>
      </c>
      <c r="E4300" s="367">
        <v>12930.232558139591</v>
      </c>
      <c r="F4300" s="367">
        <v>-227370.62386112029</v>
      </c>
      <c r="G4300" s="367">
        <v>1251.0000000000055</v>
      </c>
      <c r="H4300" s="367">
        <v>69500</v>
      </c>
      <c r="I4300" s="384">
        <v>-2733599.3955164393</v>
      </c>
      <c r="J4300" s="367">
        <v>1250.9999999999998</v>
      </c>
      <c r="K4300" s="367">
        <v>16848.48484848479</v>
      </c>
      <c r="L4300" s="384">
        <v>-75851.74165602072</v>
      </c>
      <c r="M4300" s="367">
        <v>1250.9999999999959</v>
      </c>
      <c r="N4300" s="367">
        <v>278</v>
      </c>
      <c r="O4300" s="384">
        <v>-2452.7059768220493</v>
      </c>
      <c r="P4300" s="367">
        <v>18.139499999999998</v>
      </c>
      <c r="Q4300" s="367">
        <v>278</v>
      </c>
      <c r="R4300" s="384">
        <v>-10.405765460137069</v>
      </c>
      <c r="S4300" s="367">
        <v>17.513999999999999</v>
      </c>
      <c r="T4300" s="367">
        <v>9586.2068965517155</v>
      </c>
      <c r="U4300" s="384">
        <v>-100055.50801294677</v>
      </c>
      <c r="V4300" s="367">
        <v>1250.9999999999989</v>
      </c>
      <c r="W4300" s="367">
        <v>463333.33333333506</v>
      </c>
      <c r="X4300" s="384">
        <v>94895.638926640429</v>
      </c>
      <c r="Y4300" s="386">
        <v>1251.0000000000045</v>
      </c>
      <c r="Z4300" s="367"/>
      <c r="AA4300" s="367"/>
      <c r="AB4300" s="367"/>
      <c r="AC4300" s="367"/>
      <c r="AD4300" s="367"/>
      <c r="AE4300" s="367"/>
      <c r="AF4300" s="367"/>
      <c r="AG4300" s="367"/>
      <c r="AH4300" s="367"/>
      <c r="AI4300" s="367"/>
      <c r="AJ4300" s="367"/>
      <c r="AK4300" s="367"/>
      <c r="AL4300" s="367"/>
      <c r="AM4300" s="367"/>
      <c r="AN4300" s="367"/>
      <c r="AO4300" s="367"/>
      <c r="AP4300" s="367"/>
      <c r="AQ4300" s="367"/>
      <c r="AR4300" s="367"/>
      <c r="AS4300" s="367"/>
      <c r="AT4300" s="367"/>
    </row>
    <row r="4301" spans="2:46" ht="13.8">
      <c r="B4301" s="26">
        <v>46.499999999999879</v>
      </c>
      <c r="C4301" s="363">
        <v>435.76882092818386</v>
      </c>
      <c r="D4301" s="367">
        <v>1255.4999999999968</v>
      </c>
      <c r="E4301" s="367">
        <v>12976.744186046568</v>
      </c>
      <c r="F4301" s="367">
        <v>-229081.89589107351</v>
      </c>
      <c r="G4301" s="367">
        <v>1255.5000000000057</v>
      </c>
      <c r="H4301" s="367">
        <v>69750</v>
      </c>
      <c r="I4301" s="384">
        <v>-2753950.2607564935</v>
      </c>
      <c r="J4301" s="367">
        <v>1255.4999999999998</v>
      </c>
      <c r="K4301" s="367">
        <v>16909.09090909085</v>
      </c>
      <c r="L4301" s="384">
        <v>-76808.440073979276</v>
      </c>
      <c r="M4301" s="367">
        <v>1255.4999999999957</v>
      </c>
      <c r="N4301" s="367">
        <v>279</v>
      </c>
      <c r="O4301" s="384">
        <v>-2472.5983785955591</v>
      </c>
      <c r="P4301" s="367">
        <v>18.204749999999997</v>
      </c>
      <c r="Q4301" s="367">
        <v>279</v>
      </c>
      <c r="R4301" s="384">
        <v>-15.667616414502241</v>
      </c>
      <c r="S4301" s="367">
        <v>17.576999999999998</v>
      </c>
      <c r="T4301" s="367">
        <v>9620.6896551724058</v>
      </c>
      <c r="U4301" s="384">
        <v>-101108.62042125787</v>
      </c>
      <c r="V4301" s="367">
        <v>1255.4999999999989</v>
      </c>
      <c r="W4301" s="367">
        <v>465000.00000000175</v>
      </c>
      <c r="X4301" s="384">
        <v>95211.212606950925</v>
      </c>
      <c r="Y4301" s="386">
        <v>1255.5000000000045</v>
      </c>
      <c r="Z4301" s="367"/>
      <c r="AA4301" s="367"/>
      <c r="AB4301" s="367"/>
      <c r="AC4301" s="367"/>
      <c r="AD4301" s="367"/>
      <c r="AE4301" s="367"/>
      <c r="AF4301" s="367"/>
      <c r="AG4301" s="367"/>
      <c r="AH4301" s="367"/>
      <c r="AI4301" s="367"/>
      <c r="AJ4301" s="367"/>
      <c r="AK4301" s="367"/>
      <c r="AL4301" s="367"/>
      <c r="AM4301" s="367"/>
      <c r="AN4301" s="367"/>
      <c r="AO4301" s="367"/>
      <c r="AP4301" s="367"/>
      <c r="AQ4301" s="367"/>
      <c r="AR4301" s="367"/>
      <c r="AS4301" s="367"/>
      <c r="AT4301" s="367"/>
    </row>
    <row r="4302" spans="2:46" ht="13.8">
      <c r="B4302" s="26">
        <v>46.666666666666544</v>
      </c>
      <c r="C4302" s="363">
        <v>437.32641397759278</v>
      </c>
      <c r="D4302" s="367">
        <v>1259.9999999999966</v>
      </c>
      <c r="E4302" s="367">
        <v>13023.255813953545</v>
      </c>
      <c r="F4302" s="367">
        <v>-230799.57216538512</v>
      </c>
      <c r="G4302" s="367">
        <v>1260.0000000000057</v>
      </c>
      <c r="H4302" s="367">
        <v>70000</v>
      </c>
      <c r="I4302" s="384">
        <v>-2774376.5222251434</v>
      </c>
      <c r="J4302" s="367">
        <v>1259.9999999999998</v>
      </c>
      <c r="K4302" s="367">
        <v>16969.69696969691</v>
      </c>
      <c r="L4302" s="384">
        <v>-77770.040645532077</v>
      </c>
      <c r="M4302" s="367">
        <v>1259.9999999999957</v>
      </c>
      <c r="N4302" s="367">
        <v>280</v>
      </c>
      <c r="O4302" s="384">
        <v>-2492.5701331891678</v>
      </c>
      <c r="P4302" s="367">
        <v>18.27</v>
      </c>
      <c r="Q4302" s="367">
        <v>280</v>
      </c>
      <c r="R4302" s="384">
        <v>-20.966918409321888</v>
      </c>
      <c r="S4302" s="367">
        <v>17.64</v>
      </c>
      <c r="T4302" s="367">
        <v>9655.172413793096</v>
      </c>
      <c r="U4302" s="384">
        <v>-102166.70200884486</v>
      </c>
      <c r="V4302" s="367">
        <v>1259.9999999999991</v>
      </c>
      <c r="W4302" s="367">
        <v>466666.66666666843</v>
      </c>
      <c r="X4302" s="384">
        <v>95526.601502036705</v>
      </c>
      <c r="Y4302" s="386">
        <v>1260.0000000000045</v>
      </c>
      <c r="Z4302" s="367"/>
      <c r="AA4302" s="367"/>
      <c r="AB4302" s="367"/>
      <c r="AC4302" s="367"/>
      <c r="AD4302" s="367"/>
      <c r="AE4302" s="367"/>
      <c r="AF4302" s="367"/>
      <c r="AG4302" s="367"/>
      <c r="AH4302" s="367"/>
      <c r="AI4302" s="367"/>
      <c r="AJ4302" s="367"/>
      <c r="AK4302" s="367"/>
      <c r="AL4302" s="367"/>
      <c r="AM4302" s="367"/>
      <c r="AN4302" s="367"/>
      <c r="AO4302" s="367"/>
      <c r="AP4302" s="367"/>
      <c r="AQ4302" s="367"/>
      <c r="AR4302" s="367"/>
      <c r="AS4302" s="367"/>
      <c r="AT4302" s="367"/>
    </row>
    <row r="4303" spans="2:46" ht="13.8">
      <c r="B4303" s="26">
        <v>46.833333333333208</v>
      </c>
      <c r="C4303" s="363">
        <v>438.88397629581544</v>
      </c>
      <c r="D4303" s="367">
        <v>1264.4999999999966</v>
      </c>
      <c r="E4303" s="367">
        <v>13069.767441860522</v>
      </c>
      <c r="F4303" s="367">
        <v>-232523.65268405518</v>
      </c>
      <c r="G4303" s="367">
        <v>1264.5000000000057</v>
      </c>
      <c r="H4303" s="367">
        <v>70250</v>
      </c>
      <c r="I4303" s="384">
        <v>-2794878.1799223917</v>
      </c>
      <c r="J4303" s="367">
        <v>1264.4999999999998</v>
      </c>
      <c r="K4303" s="367">
        <v>17030.30303030297</v>
      </c>
      <c r="L4303" s="384">
        <v>-78736.543370679065</v>
      </c>
      <c r="M4303" s="367">
        <v>1264.4999999999957</v>
      </c>
      <c r="N4303" s="367">
        <v>281</v>
      </c>
      <c r="O4303" s="384">
        <v>-2512.6212406028731</v>
      </c>
      <c r="P4303" s="367">
        <v>18.335249999999998</v>
      </c>
      <c r="Q4303" s="367">
        <v>281</v>
      </c>
      <c r="R4303" s="384">
        <v>-26.303671444595413</v>
      </c>
      <c r="S4303" s="367">
        <v>17.702999999999999</v>
      </c>
      <c r="T4303" s="367">
        <v>9689.6551724137862</v>
      </c>
      <c r="U4303" s="384">
        <v>-103229.7527757077</v>
      </c>
      <c r="V4303" s="367">
        <v>1264.4999999999991</v>
      </c>
      <c r="W4303" s="367">
        <v>468333.33333333512</v>
      </c>
      <c r="X4303" s="384">
        <v>95841.805611897784</v>
      </c>
      <c r="Y4303" s="386">
        <v>1264.5000000000048</v>
      </c>
      <c r="Z4303" s="367"/>
      <c r="AA4303" s="367"/>
      <c r="AB4303" s="367"/>
      <c r="AC4303" s="367"/>
      <c r="AD4303" s="367"/>
      <c r="AE4303" s="367"/>
      <c r="AF4303" s="367"/>
      <c r="AG4303" s="367"/>
      <c r="AH4303" s="367"/>
      <c r="AI4303" s="367"/>
      <c r="AJ4303" s="367"/>
      <c r="AK4303" s="367"/>
      <c r="AL4303" s="367"/>
      <c r="AM4303" s="367"/>
      <c r="AN4303" s="367"/>
      <c r="AO4303" s="367"/>
      <c r="AP4303" s="367"/>
      <c r="AQ4303" s="367"/>
      <c r="AR4303" s="367"/>
      <c r="AS4303" s="367"/>
      <c r="AT4303" s="367"/>
    </row>
    <row r="4304" spans="2:46" ht="13.8">
      <c r="B4304" s="26">
        <v>46.999999999999872</v>
      </c>
      <c r="C4304" s="363">
        <v>440.44150788285162</v>
      </c>
      <c r="D4304" s="367">
        <v>1268.9999999999966</v>
      </c>
      <c r="E4304" s="367">
        <v>13116.279069767499</v>
      </c>
      <c r="F4304" s="367">
        <v>-234254.13744708375</v>
      </c>
      <c r="G4304" s="367">
        <v>1269.0000000000057</v>
      </c>
      <c r="H4304" s="367">
        <v>70500</v>
      </c>
      <c r="I4304" s="384">
        <v>-2815455.233848236</v>
      </c>
      <c r="J4304" s="367">
        <v>1268.9999999999998</v>
      </c>
      <c r="K4304" s="367">
        <v>17090.90909090903</v>
      </c>
      <c r="L4304" s="384">
        <v>-79707.948249420253</v>
      </c>
      <c r="M4304" s="367">
        <v>1268.9999999999957</v>
      </c>
      <c r="N4304" s="367">
        <v>282</v>
      </c>
      <c r="O4304" s="384">
        <v>-2532.7517008366772</v>
      </c>
      <c r="P4304" s="367">
        <v>18.400499999999997</v>
      </c>
      <c r="Q4304" s="367">
        <v>282</v>
      </c>
      <c r="R4304" s="384">
        <v>-31.677875520323411</v>
      </c>
      <c r="S4304" s="367">
        <v>17.766000000000002</v>
      </c>
      <c r="T4304" s="367">
        <v>9724.1379310344764</v>
      </c>
      <c r="U4304" s="384">
        <v>-104297.77272184638</v>
      </c>
      <c r="V4304" s="367">
        <v>1268.9999999999991</v>
      </c>
      <c r="W4304" s="367">
        <v>470000.0000000018</v>
      </c>
      <c r="X4304" s="384">
        <v>96156.824936534074</v>
      </c>
      <c r="Y4304" s="386">
        <v>1269.0000000000048</v>
      </c>
      <c r="Z4304" s="367"/>
      <c r="AA4304" s="367"/>
      <c r="AB4304" s="367"/>
      <c r="AC4304" s="367"/>
      <c r="AD4304" s="367"/>
      <c r="AE4304" s="367"/>
      <c r="AF4304" s="367"/>
      <c r="AG4304" s="367"/>
      <c r="AH4304" s="367"/>
      <c r="AI4304" s="367"/>
      <c r="AJ4304" s="367"/>
      <c r="AK4304" s="367"/>
      <c r="AL4304" s="367"/>
      <c r="AM4304" s="367"/>
      <c r="AN4304" s="367"/>
      <c r="AO4304" s="367"/>
      <c r="AP4304" s="367"/>
      <c r="AQ4304" s="367"/>
      <c r="AR4304" s="367"/>
      <c r="AS4304" s="367"/>
      <c r="AT4304" s="367"/>
    </row>
    <row r="4305" spans="2:46" ht="13.8">
      <c r="B4305" s="26">
        <v>47.166666666666536</v>
      </c>
      <c r="C4305" s="363">
        <v>441.99900873870126</v>
      </c>
      <c r="D4305" s="367">
        <v>1273.4999999999964</v>
      </c>
      <c r="E4305" s="367">
        <v>13162.790697674476</v>
      </c>
      <c r="F4305" s="367">
        <v>-235991.02645447073</v>
      </c>
      <c r="G4305" s="367">
        <v>1273.5000000000057</v>
      </c>
      <c r="H4305" s="367">
        <v>70750</v>
      </c>
      <c r="I4305" s="384">
        <v>-2836107.684002677</v>
      </c>
      <c r="J4305" s="367">
        <v>1273.4999999999998</v>
      </c>
      <c r="K4305" s="367">
        <v>17151.51515151509</v>
      </c>
      <c r="L4305" s="384">
        <v>-80684.255281755628</v>
      </c>
      <c r="M4305" s="367">
        <v>1273.4999999999957</v>
      </c>
      <c r="N4305" s="367">
        <v>283</v>
      </c>
      <c r="O4305" s="384">
        <v>-2552.9615138905801</v>
      </c>
      <c r="P4305" s="367">
        <v>18.465750000000003</v>
      </c>
      <c r="Q4305" s="367">
        <v>283</v>
      </c>
      <c r="R4305" s="384">
        <v>-37.089530636505287</v>
      </c>
      <c r="S4305" s="367">
        <v>17.829000000000001</v>
      </c>
      <c r="T4305" s="367">
        <v>9758.6206896551666</v>
      </c>
      <c r="U4305" s="384">
        <v>-105370.76184726095</v>
      </c>
      <c r="V4305" s="367">
        <v>1273.4999999999991</v>
      </c>
      <c r="W4305" s="367">
        <v>471666.66666666849</v>
      </c>
      <c r="X4305" s="384">
        <v>96471.659475945664</v>
      </c>
      <c r="Y4305" s="386">
        <v>1273.5000000000048</v>
      </c>
      <c r="Z4305" s="367"/>
      <c r="AA4305" s="367"/>
      <c r="AB4305" s="367"/>
      <c r="AC4305" s="367"/>
      <c r="AD4305" s="367"/>
      <c r="AE4305" s="367"/>
      <c r="AF4305" s="367"/>
      <c r="AG4305" s="367"/>
      <c r="AH4305" s="367"/>
      <c r="AI4305" s="367"/>
      <c r="AJ4305" s="367"/>
      <c r="AK4305" s="367"/>
      <c r="AL4305" s="367"/>
      <c r="AM4305" s="367"/>
      <c r="AN4305" s="367"/>
      <c r="AO4305" s="367"/>
      <c r="AP4305" s="367"/>
      <c r="AQ4305" s="367"/>
      <c r="AR4305" s="367"/>
      <c r="AS4305" s="367"/>
      <c r="AT4305" s="367"/>
    </row>
    <row r="4306" spans="2:46" ht="13.8">
      <c r="B4306" s="26">
        <v>47.333333333333201</v>
      </c>
      <c r="C4306" s="363">
        <v>443.55647886336453</v>
      </c>
      <c r="D4306" s="367">
        <v>1277.9999999999964</v>
      </c>
      <c r="E4306" s="367">
        <v>13209.302325581453</v>
      </c>
      <c r="F4306" s="367">
        <v>-237734.31970621625</v>
      </c>
      <c r="G4306" s="367">
        <v>1278.0000000000057</v>
      </c>
      <c r="H4306" s="367">
        <v>71000</v>
      </c>
      <c r="I4306" s="384">
        <v>-2856835.5303857159</v>
      </c>
      <c r="J4306" s="367">
        <v>1277.9999999999998</v>
      </c>
      <c r="K4306" s="367">
        <v>17212.12121212115</v>
      </c>
      <c r="L4306" s="384">
        <v>-81665.46446768516</v>
      </c>
      <c r="M4306" s="367">
        <v>1277.9999999999955</v>
      </c>
      <c r="N4306" s="367">
        <v>284</v>
      </c>
      <c r="O4306" s="384">
        <v>-2573.2506797645797</v>
      </c>
      <c r="P4306" s="367">
        <v>18.531000000000002</v>
      </c>
      <c r="Q4306" s="367">
        <v>284</v>
      </c>
      <c r="R4306" s="384">
        <v>-42.538636793141656</v>
      </c>
      <c r="S4306" s="367">
        <v>17.892000000000003</v>
      </c>
      <c r="T4306" s="367">
        <v>9793.1034482758569</v>
      </c>
      <c r="U4306" s="384">
        <v>-106448.72015195142</v>
      </c>
      <c r="V4306" s="367">
        <v>1277.9999999999993</v>
      </c>
      <c r="W4306" s="367">
        <v>473333.33333333518</v>
      </c>
      <c r="X4306" s="384">
        <v>96786.309230132523</v>
      </c>
      <c r="Y4306" s="386">
        <v>1278.0000000000048</v>
      </c>
      <c r="Z4306" s="367"/>
      <c r="AA4306" s="367"/>
      <c r="AB4306" s="367"/>
      <c r="AC4306" s="367"/>
      <c r="AD4306" s="367"/>
      <c r="AE4306" s="367"/>
      <c r="AF4306" s="367"/>
      <c r="AG4306" s="367"/>
      <c r="AH4306" s="367"/>
      <c r="AI4306" s="367"/>
      <c r="AJ4306" s="367"/>
      <c r="AK4306" s="367"/>
      <c r="AL4306" s="367"/>
      <c r="AM4306" s="367"/>
      <c r="AN4306" s="367"/>
      <c r="AO4306" s="367"/>
      <c r="AP4306" s="367"/>
      <c r="AQ4306" s="367"/>
      <c r="AR4306" s="367"/>
      <c r="AS4306" s="367"/>
      <c r="AT4306" s="367"/>
    </row>
    <row r="4307" spans="2:46" ht="13.8">
      <c r="B4307" s="26">
        <v>47.499999999999865</v>
      </c>
      <c r="C4307" s="363">
        <v>445.11391825684137</v>
      </c>
      <c r="D4307" s="367">
        <v>1282.4999999999964</v>
      </c>
      <c r="E4307" s="367">
        <v>13255.81395348843</v>
      </c>
      <c r="F4307" s="367">
        <v>-239484.01720232019</v>
      </c>
      <c r="G4307" s="367">
        <v>1282.5000000000057</v>
      </c>
      <c r="H4307" s="367">
        <v>71250</v>
      </c>
      <c r="I4307" s="384">
        <v>-2877638.7729973518</v>
      </c>
      <c r="J4307" s="367">
        <v>1282.5</v>
      </c>
      <c r="K4307" s="367">
        <v>17272.72727272721</v>
      </c>
      <c r="L4307" s="384">
        <v>-82651.575807208923</v>
      </c>
      <c r="M4307" s="367">
        <v>1282.4999999999955</v>
      </c>
      <c r="N4307" s="367">
        <v>285</v>
      </c>
      <c r="O4307" s="384">
        <v>-2593.6191984586753</v>
      </c>
      <c r="P4307" s="367">
        <v>18.596249999999998</v>
      </c>
      <c r="Q4307" s="367">
        <v>285</v>
      </c>
      <c r="R4307" s="384">
        <v>-48.025193990231564</v>
      </c>
      <c r="S4307" s="367">
        <v>17.954999999999998</v>
      </c>
      <c r="T4307" s="367">
        <v>9827.5862068965471</v>
      </c>
      <c r="U4307" s="384">
        <v>-107531.64763591775</v>
      </c>
      <c r="V4307" s="367">
        <v>1282.4999999999993</v>
      </c>
      <c r="W4307" s="367">
        <v>475000.00000000186</v>
      </c>
      <c r="X4307" s="384">
        <v>97100.774199094638</v>
      </c>
      <c r="Y4307" s="386">
        <v>1282.5000000000048</v>
      </c>
      <c r="Z4307" s="367"/>
      <c r="AA4307" s="367"/>
      <c r="AB4307" s="367"/>
      <c r="AC4307" s="367"/>
      <c r="AD4307" s="367"/>
      <c r="AE4307" s="367"/>
      <c r="AF4307" s="367"/>
      <c r="AG4307" s="367"/>
      <c r="AH4307" s="367"/>
      <c r="AI4307" s="367"/>
      <c r="AJ4307" s="367"/>
      <c r="AK4307" s="367"/>
      <c r="AL4307" s="367"/>
      <c r="AM4307" s="367"/>
      <c r="AN4307" s="367"/>
      <c r="AO4307" s="367"/>
      <c r="AP4307" s="367"/>
      <c r="AQ4307" s="367"/>
      <c r="AR4307" s="367"/>
      <c r="AS4307" s="367"/>
      <c r="AT4307" s="367"/>
    </row>
    <row r="4308" spans="2:46" ht="13.8">
      <c r="B4308" s="26">
        <v>47.666666666666529</v>
      </c>
      <c r="C4308" s="363">
        <v>446.67132691913173</v>
      </c>
      <c r="D4308" s="367">
        <v>1286.9999999999964</v>
      </c>
      <c r="E4308" s="367">
        <v>13302.325581395407</v>
      </c>
      <c r="F4308" s="367">
        <v>-241240.1189427826</v>
      </c>
      <c r="G4308" s="367">
        <v>1287.0000000000057</v>
      </c>
      <c r="H4308" s="367">
        <v>71500</v>
      </c>
      <c r="I4308" s="384">
        <v>-2898517.4118375843</v>
      </c>
      <c r="J4308" s="367">
        <v>1287</v>
      </c>
      <c r="K4308" s="367">
        <v>17333.33333333327</v>
      </c>
      <c r="L4308" s="384">
        <v>-83642.589300326901</v>
      </c>
      <c r="M4308" s="367">
        <v>1286.9999999999955</v>
      </c>
      <c r="N4308" s="367">
        <v>286</v>
      </c>
      <c r="O4308" s="384">
        <v>-2614.0670699728698</v>
      </c>
      <c r="P4308" s="367">
        <v>18.661499999999997</v>
      </c>
      <c r="Q4308" s="367">
        <v>286</v>
      </c>
      <c r="R4308" s="384">
        <v>-53.549202227775965</v>
      </c>
      <c r="S4308" s="367">
        <v>18.017999999999997</v>
      </c>
      <c r="T4308" s="367">
        <v>9862.0689655172373</v>
      </c>
      <c r="U4308" s="384">
        <v>-108619.54429915993</v>
      </c>
      <c r="V4308" s="367">
        <v>1286.9999999999993</v>
      </c>
      <c r="W4308" s="367">
        <v>476666.66666666855</v>
      </c>
      <c r="X4308" s="384">
        <v>97415.054382832051</v>
      </c>
      <c r="Y4308" s="386">
        <v>1287.0000000000052</v>
      </c>
      <c r="Z4308" s="367"/>
      <c r="AA4308" s="367"/>
      <c r="AB4308" s="367"/>
      <c r="AC4308" s="367"/>
      <c r="AD4308" s="367"/>
      <c r="AE4308" s="367"/>
      <c r="AF4308" s="367"/>
      <c r="AG4308" s="367"/>
      <c r="AH4308" s="367"/>
      <c r="AI4308" s="367"/>
      <c r="AJ4308" s="367"/>
      <c r="AK4308" s="367"/>
      <c r="AL4308" s="367"/>
      <c r="AM4308" s="367"/>
      <c r="AN4308" s="367"/>
      <c r="AO4308" s="367"/>
      <c r="AP4308" s="367"/>
      <c r="AQ4308" s="367"/>
      <c r="AR4308" s="367"/>
      <c r="AS4308" s="367"/>
      <c r="AT4308" s="367"/>
    </row>
    <row r="4309" spans="2:46" ht="13.8">
      <c r="B4309" s="26">
        <v>47.833333333333194</v>
      </c>
      <c r="C4309" s="363">
        <v>448.22870485023549</v>
      </c>
      <c r="D4309" s="367">
        <v>1291.4999999999961</v>
      </c>
      <c r="E4309" s="367">
        <v>13348.837209302385</v>
      </c>
      <c r="F4309" s="367">
        <v>-243002.62492760349</v>
      </c>
      <c r="G4309" s="367">
        <v>1291.5000000000057</v>
      </c>
      <c r="H4309" s="367">
        <v>71750</v>
      </c>
      <c r="I4309" s="384">
        <v>-2919471.4469064134</v>
      </c>
      <c r="J4309" s="367">
        <v>1291.5</v>
      </c>
      <c r="K4309" s="367">
        <v>17393.93939393933</v>
      </c>
      <c r="L4309" s="384">
        <v>-84638.504947039066</v>
      </c>
      <c r="M4309" s="367">
        <v>1291.4999999999955</v>
      </c>
      <c r="N4309" s="367">
        <v>287</v>
      </c>
      <c r="O4309" s="384">
        <v>-2634.5942943071645</v>
      </c>
      <c r="P4309" s="367">
        <v>18.726750000000003</v>
      </c>
      <c r="Q4309" s="367">
        <v>287</v>
      </c>
      <c r="R4309" s="384">
        <v>-59.110661505774857</v>
      </c>
      <c r="S4309" s="367">
        <v>18.081</v>
      </c>
      <c r="T4309" s="367">
        <v>9896.5517241379275</v>
      </c>
      <c r="U4309" s="384">
        <v>-109712.41014167802</v>
      </c>
      <c r="V4309" s="367">
        <v>1291.4999999999995</v>
      </c>
      <c r="W4309" s="367">
        <v>478333.33333333523</v>
      </c>
      <c r="X4309" s="384">
        <v>97729.149781344706</v>
      </c>
      <c r="Y4309" s="386">
        <v>1291.5000000000052</v>
      </c>
      <c r="Z4309" s="367"/>
      <c r="AA4309" s="367"/>
      <c r="AB4309" s="367"/>
      <c r="AC4309" s="367"/>
      <c r="AD4309" s="367"/>
      <c r="AE4309" s="367"/>
      <c r="AF4309" s="367"/>
      <c r="AG4309" s="367"/>
      <c r="AH4309" s="367"/>
      <c r="AI4309" s="367"/>
      <c r="AJ4309" s="367"/>
      <c r="AK4309" s="367"/>
      <c r="AL4309" s="367"/>
      <c r="AM4309" s="367"/>
      <c r="AN4309" s="367"/>
      <c r="AO4309" s="367"/>
      <c r="AP4309" s="367"/>
      <c r="AQ4309" s="367"/>
      <c r="AR4309" s="367"/>
      <c r="AS4309" s="367"/>
      <c r="AT4309" s="367"/>
    </row>
    <row r="4310" spans="2:46" ht="13.8">
      <c r="B4310" s="26">
        <v>47.999999999999858</v>
      </c>
      <c r="C4310" s="363">
        <v>449.78605205015293</v>
      </c>
      <c r="D4310" s="367">
        <v>1295.9999999999961</v>
      </c>
      <c r="E4310" s="367">
        <v>13395.348837209362</v>
      </c>
      <c r="F4310" s="367">
        <v>-244771.53515678298</v>
      </c>
      <c r="G4310" s="367">
        <v>1296.0000000000059</v>
      </c>
      <c r="H4310" s="367">
        <v>72000</v>
      </c>
      <c r="I4310" s="384">
        <v>-2940500.8782038391</v>
      </c>
      <c r="J4310" s="367">
        <v>1296</v>
      </c>
      <c r="K4310" s="367">
        <v>17454.54545454539</v>
      </c>
      <c r="L4310" s="384">
        <v>-85639.322747345403</v>
      </c>
      <c r="M4310" s="367">
        <v>1295.9999999999955</v>
      </c>
      <c r="N4310" s="367">
        <v>288</v>
      </c>
      <c r="O4310" s="384">
        <v>-2655.2008714615549</v>
      </c>
      <c r="P4310" s="367">
        <v>18.792000000000002</v>
      </c>
      <c r="Q4310" s="367">
        <v>288</v>
      </c>
      <c r="R4310" s="384">
        <v>-64.709571824227609</v>
      </c>
      <c r="S4310" s="367">
        <v>18.143999999999998</v>
      </c>
      <c r="T4310" s="367">
        <v>9931.0344827586177</v>
      </c>
      <c r="U4310" s="384">
        <v>-110810.24516347195</v>
      </c>
      <c r="V4310" s="367">
        <v>1295.9999999999995</v>
      </c>
      <c r="W4310" s="367">
        <v>480000.00000000192</v>
      </c>
      <c r="X4310" s="384">
        <v>98043.060394632645</v>
      </c>
      <c r="Y4310" s="386">
        <v>1296.0000000000052</v>
      </c>
      <c r="Z4310" s="367"/>
      <c r="AA4310" s="367"/>
      <c r="AB4310" s="367"/>
      <c r="AC4310" s="367"/>
      <c r="AD4310" s="367"/>
      <c r="AE4310" s="367"/>
      <c r="AF4310" s="367"/>
      <c r="AG4310" s="367"/>
      <c r="AH4310" s="367"/>
      <c r="AI4310" s="367"/>
      <c r="AJ4310" s="367"/>
      <c r="AK4310" s="367"/>
      <c r="AL4310" s="367"/>
      <c r="AM4310" s="367"/>
      <c r="AN4310" s="367"/>
      <c r="AO4310" s="367"/>
      <c r="AP4310" s="367"/>
      <c r="AQ4310" s="367"/>
      <c r="AR4310" s="367"/>
      <c r="AS4310" s="367"/>
      <c r="AT4310" s="367"/>
    </row>
    <row r="4311" spans="2:46" ht="13.8">
      <c r="B4311" s="26">
        <v>48.166666666666522</v>
      </c>
      <c r="C4311" s="363">
        <v>451.34336851888395</v>
      </c>
      <c r="D4311" s="367">
        <v>1300.4999999999961</v>
      </c>
      <c r="E4311" s="367">
        <v>13441.860465116339</v>
      </c>
      <c r="F4311" s="367">
        <v>-246546.84963032079</v>
      </c>
      <c r="G4311" s="367">
        <v>1300.5000000000059</v>
      </c>
      <c r="H4311" s="367">
        <v>72250</v>
      </c>
      <c r="I4311" s="384">
        <v>-2961605.7057298627</v>
      </c>
      <c r="J4311" s="367">
        <v>1300.5</v>
      </c>
      <c r="K4311" s="367">
        <v>17515.15151515145</v>
      </c>
      <c r="L4311" s="384">
        <v>-86645.04270124597</v>
      </c>
      <c r="M4311" s="367">
        <v>1300.4999999999955</v>
      </c>
      <c r="N4311" s="367">
        <v>289</v>
      </c>
      <c r="O4311" s="384">
        <v>-2675.8868014360428</v>
      </c>
      <c r="P4311" s="367">
        <v>18.857250000000001</v>
      </c>
      <c r="Q4311" s="367">
        <v>289</v>
      </c>
      <c r="R4311" s="384">
        <v>-70.345933183134861</v>
      </c>
      <c r="S4311" s="367">
        <v>18.207000000000001</v>
      </c>
      <c r="T4311" s="367">
        <v>9965.517241379308</v>
      </c>
      <c r="U4311" s="384">
        <v>-111913.04936454173</v>
      </c>
      <c r="V4311" s="367">
        <v>1300.4999999999995</v>
      </c>
      <c r="W4311" s="367">
        <v>481666.66666666861</v>
      </c>
      <c r="X4311" s="384">
        <v>98356.786222695824</v>
      </c>
      <c r="Y4311" s="386">
        <v>1300.5000000000052</v>
      </c>
      <c r="Z4311" s="367"/>
      <c r="AA4311" s="367"/>
      <c r="AB4311" s="367"/>
      <c r="AC4311" s="367"/>
      <c r="AD4311" s="367"/>
      <c r="AE4311" s="367"/>
      <c r="AF4311" s="367"/>
      <c r="AG4311" s="367"/>
      <c r="AH4311" s="367"/>
      <c r="AI4311" s="367"/>
      <c r="AJ4311" s="367"/>
      <c r="AK4311" s="367"/>
      <c r="AL4311" s="367"/>
      <c r="AM4311" s="367"/>
      <c r="AN4311" s="367"/>
      <c r="AO4311" s="367"/>
      <c r="AP4311" s="367"/>
      <c r="AQ4311" s="367"/>
      <c r="AR4311" s="367"/>
      <c r="AS4311" s="367"/>
      <c r="AT4311" s="367"/>
    </row>
    <row r="4312" spans="2:46" ht="13.8">
      <c r="B4312" s="26">
        <v>48.333333333333186</v>
      </c>
      <c r="C4312" s="363">
        <v>452.90065425642848</v>
      </c>
      <c r="D4312" s="367">
        <v>1304.9999999999961</v>
      </c>
      <c r="E4312" s="367">
        <v>13488.372093023316</v>
      </c>
      <c r="F4312" s="367">
        <v>-248328.56834821712</v>
      </c>
      <c r="G4312" s="367">
        <v>1305.0000000000059</v>
      </c>
      <c r="H4312" s="367">
        <v>72500</v>
      </c>
      <c r="I4312" s="384">
        <v>-2982785.9294844833</v>
      </c>
      <c r="J4312" s="367">
        <v>1305</v>
      </c>
      <c r="K4312" s="367">
        <v>17575.75757575751</v>
      </c>
      <c r="L4312" s="384">
        <v>-87655.664808740679</v>
      </c>
      <c r="M4312" s="367">
        <v>1304.9999999999952</v>
      </c>
      <c r="N4312" s="367">
        <v>290</v>
      </c>
      <c r="O4312" s="384">
        <v>-2696.6520842306304</v>
      </c>
      <c r="P4312" s="367">
        <v>18.922500000000003</v>
      </c>
      <c r="Q4312" s="367">
        <v>290</v>
      </c>
      <c r="R4312" s="384">
        <v>-76.019745582495958</v>
      </c>
      <c r="S4312" s="367">
        <v>18.27</v>
      </c>
      <c r="T4312" s="367">
        <v>9999.9999999999982</v>
      </c>
      <c r="U4312" s="384">
        <v>-113020.82274488745</v>
      </c>
      <c r="V4312" s="367">
        <v>1304.9999999999998</v>
      </c>
      <c r="W4312" s="367">
        <v>483333.33333333529</v>
      </c>
      <c r="X4312" s="384">
        <v>98670.327265534288</v>
      </c>
      <c r="Y4312" s="386">
        <v>1305.0000000000052</v>
      </c>
      <c r="Z4312" s="367"/>
      <c r="AA4312" s="367"/>
      <c r="AB4312" s="367"/>
      <c r="AC4312" s="367"/>
      <c r="AD4312" s="367"/>
      <c r="AE4312" s="367"/>
      <c r="AF4312" s="367"/>
      <c r="AG4312" s="367"/>
      <c r="AH4312" s="367"/>
      <c r="AI4312" s="367"/>
      <c r="AJ4312" s="367"/>
      <c r="AK4312" s="367"/>
      <c r="AL4312" s="367"/>
      <c r="AM4312" s="367"/>
      <c r="AN4312" s="367"/>
      <c r="AO4312" s="367"/>
      <c r="AP4312" s="367"/>
      <c r="AQ4312" s="367"/>
      <c r="AR4312" s="367"/>
      <c r="AS4312" s="367"/>
      <c r="AT4312" s="367"/>
    </row>
    <row r="4313" spans="2:46" ht="13.8">
      <c r="B4313" s="26">
        <v>48.499999999999851</v>
      </c>
      <c r="C4313" s="363">
        <v>454.45790926278642</v>
      </c>
      <c r="D4313" s="367">
        <v>1309.4999999999959</v>
      </c>
      <c r="E4313" s="367">
        <v>13534.883720930293</v>
      </c>
      <c r="F4313" s="367">
        <v>-250116.69131047191</v>
      </c>
      <c r="G4313" s="367">
        <v>1309.5000000000059</v>
      </c>
      <c r="H4313" s="367">
        <v>72750</v>
      </c>
      <c r="I4313" s="384">
        <v>-3004041.5494676996</v>
      </c>
      <c r="J4313" s="367">
        <v>1309.5</v>
      </c>
      <c r="K4313" s="367">
        <v>17636.363636363571</v>
      </c>
      <c r="L4313" s="384">
        <v>-88671.18906982959</v>
      </c>
      <c r="M4313" s="367">
        <v>1309.4999999999952</v>
      </c>
      <c r="N4313" s="367">
        <v>291</v>
      </c>
      <c r="O4313" s="384">
        <v>-2717.4967198453137</v>
      </c>
      <c r="P4313" s="367">
        <v>18.987750000000002</v>
      </c>
      <c r="Q4313" s="367">
        <v>291</v>
      </c>
      <c r="R4313" s="384">
        <v>-81.731009022311568</v>
      </c>
      <c r="S4313" s="367">
        <v>18.333000000000002</v>
      </c>
      <c r="T4313" s="367">
        <v>10034.482758620688</v>
      </c>
      <c r="U4313" s="384">
        <v>-114133.56530450903</v>
      </c>
      <c r="V4313" s="367">
        <v>1309.5</v>
      </c>
      <c r="W4313" s="367">
        <v>485000.00000000198</v>
      </c>
      <c r="X4313" s="384">
        <v>98983.683523148022</v>
      </c>
      <c r="Y4313" s="386">
        <v>1309.5000000000052</v>
      </c>
      <c r="Z4313" s="367"/>
      <c r="AA4313" s="367"/>
      <c r="AB4313" s="367"/>
      <c r="AC4313" s="367"/>
      <c r="AD4313" s="367"/>
      <c r="AE4313" s="367"/>
      <c r="AF4313" s="367"/>
      <c r="AG4313" s="367"/>
      <c r="AH4313" s="367"/>
      <c r="AI4313" s="367"/>
      <c r="AJ4313" s="367"/>
      <c r="AK4313" s="367"/>
      <c r="AL4313" s="367"/>
      <c r="AM4313" s="367"/>
      <c r="AN4313" s="367"/>
      <c r="AO4313" s="367"/>
      <c r="AP4313" s="367"/>
      <c r="AQ4313" s="367"/>
      <c r="AR4313" s="367"/>
      <c r="AS4313" s="367"/>
      <c r="AT4313" s="367"/>
    </row>
    <row r="4314" spans="2:46" ht="13.8">
      <c r="B4314" s="26">
        <v>48.666666666666515</v>
      </c>
      <c r="C4314" s="363">
        <v>456.01513353795809</v>
      </c>
      <c r="D4314" s="367">
        <v>1313.9999999999959</v>
      </c>
      <c r="E4314" s="367">
        <v>13581.39534883727</v>
      </c>
      <c r="F4314" s="367">
        <v>-251911.21851708516</v>
      </c>
      <c r="G4314" s="367">
        <v>1314.0000000000059</v>
      </c>
      <c r="H4314" s="367">
        <v>73000</v>
      </c>
      <c r="I4314" s="384">
        <v>-3025372.5656795138</v>
      </c>
      <c r="J4314" s="367">
        <v>1314</v>
      </c>
      <c r="K4314" s="367">
        <v>17696.969696969631</v>
      </c>
      <c r="L4314" s="384">
        <v>-89691.615484512731</v>
      </c>
      <c r="M4314" s="367">
        <v>1313.9999999999952</v>
      </c>
      <c r="N4314" s="367">
        <v>292</v>
      </c>
      <c r="O4314" s="384">
        <v>-2738.4207082800954</v>
      </c>
      <c r="P4314" s="367">
        <v>19.053000000000001</v>
      </c>
      <c r="Q4314" s="367">
        <v>292</v>
      </c>
      <c r="R4314" s="384">
        <v>-87.479723502580697</v>
      </c>
      <c r="S4314" s="367">
        <v>18.395999999999997</v>
      </c>
      <c r="T4314" s="367">
        <v>10068.965517241379</v>
      </c>
      <c r="U4314" s="384">
        <v>-115251.27704340642</v>
      </c>
      <c r="V4314" s="367">
        <v>1314</v>
      </c>
      <c r="W4314" s="367">
        <v>486666.66666666867</v>
      </c>
      <c r="X4314" s="384">
        <v>99296.854995537025</v>
      </c>
      <c r="Y4314" s="386">
        <v>1314.0000000000055</v>
      </c>
      <c r="Z4314" s="367"/>
      <c r="AA4314" s="367"/>
      <c r="AB4314" s="367"/>
      <c r="AC4314" s="367"/>
      <c r="AD4314" s="367"/>
      <c r="AE4314" s="367"/>
      <c r="AF4314" s="367"/>
      <c r="AG4314" s="367"/>
      <c r="AH4314" s="367"/>
      <c r="AI4314" s="367"/>
      <c r="AJ4314" s="367"/>
      <c r="AK4314" s="367"/>
      <c r="AL4314" s="367"/>
      <c r="AM4314" s="367"/>
      <c r="AN4314" s="367"/>
      <c r="AO4314" s="367"/>
      <c r="AP4314" s="367"/>
      <c r="AQ4314" s="367"/>
      <c r="AR4314" s="367"/>
      <c r="AS4314" s="367"/>
      <c r="AT4314" s="367"/>
    </row>
    <row r="4315" spans="2:46" ht="13.8">
      <c r="B4315" s="26">
        <v>48.833333333333179</v>
      </c>
      <c r="C4315" s="363">
        <v>457.57232708194317</v>
      </c>
      <c r="D4315" s="367">
        <v>1318.4999999999959</v>
      </c>
      <c r="E4315" s="367">
        <v>13627.906976744247</v>
      </c>
      <c r="F4315" s="367">
        <v>-253712.14996805685</v>
      </c>
      <c r="G4315" s="367">
        <v>1318.5000000000059</v>
      </c>
      <c r="H4315" s="367">
        <v>73250</v>
      </c>
      <c r="I4315" s="384">
        <v>-3046778.9781199247</v>
      </c>
      <c r="J4315" s="367">
        <v>1318.5</v>
      </c>
      <c r="K4315" s="367">
        <v>17757.575757575691</v>
      </c>
      <c r="L4315" s="384">
        <v>-90716.944052790059</v>
      </c>
      <c r="M4315" s="367">
        <v>1318.4999999999952</v>
      </c>
      <c r="N4315" s="367">
        <v>293</v>
      </c>
      <c r="O4315" s="384">
        <v>-2759.424049534975</v>
      </c>
      <c r="P4315" s="367">
        <v>19.11825</v>
      </c>
      <c r="Q4315" s="367">
        <v>293</v>
      </c>
      <c r="R4315" s="384">
        <v>-93.265889023304652</v>
      </c>
      <c r="S4315" s="367">
        <v>18.459</v>
      </c>
      <c r="T4315" s="367">
        <v>10103.448275862069</v>
      </c>
      <c r="U4315" s="384">
        <v>-116373.9579615797</v>
      </c>
      <c r="V4315" s="367">
        <v>1318.5</v>
      </c>
      <c r="W4315" s="367">
        <v>488333.33333333535</v>
      </c>
      <c r="X4315" s="384">
        <v>99609.84168270127</v>
      </c>
      <c r="Y4315" s="386">
        <v>1318.5000000000055</v>
      </c>
      <c r="Z4315" s="367"/>
      <c r="AA4315" s="367"/>
      <c r="AB4315" s="367"/>
      <c r="AC4315" s="367"/>
      <c r="AD4315" s="367"/>
      <c r="AE4315" s="367"/>
      <c r="AF4315" s="367"/>
      <c r="AG4315" s="367"/>
      <c r="AH4315" s="367"/>
      <c r="AI4315" s="367"/>
      <c r="AJ4315" s="367"/>
      <c r="AK4315" s="367"/>
      <c r="AL4315" s="367"/>
      <c r="AM4315" s="367"/>
      <c r="AN4315" s="367"/>
      <c r="AO4315" s="367"/>
      <c r="AP4315" s="367"/>
      <c r="AQ4315" s="367"/>
      <c r="AR4315" s="367"/>
      <c r="AS4315" s="367"/>
      <c r="AT4315" s="367"/>
    </row>
    <row r="4316" spans="2:46" ht="13.8">
      <c r="B4316" s="26">
        <v>48.999999999999844</v>
      </c>
      <c r="C4316" s="363">
        <v>459.12948989474188</v>
      </c>
      <c r="D4316" s="367">
        <v>1322.9999999999959</v>
      </c>
      <c r="E4316" s="367">
        <v>13674.418604651224</v>
      </c>
      <c r="F4316" s="367">
        <v>-255519.48566338705</v>
      </c>
      <c r="G4316" s="367">
        <v>1323.0000000000059</v>
      </c>
      <c r="H4316" s="367">
        <v>73500</v>
      </c>
      <c r="I4316" s="384">
        <v>-3068260.786788933</v>
      </c>
      <c r="J4316" s="367">
        <v>1323</v>
      </c>
      <c r="K4316" s="367">
        <v>17818.181818181751</v>
      </c>
      <c r="L4316" s="384">
        <v>-91747.174774661573</v>
      </c>
      <c r="M4316" s="367">
        <v>1322.9999999999952</v>
      </c>
      <c r="N4316" s="367">
        <v>294</v>
      </c>
      <c r="O4316" s="384">
        <v>-2780.5067436099534</v>
      </c>
      <c r="P4316" s="367">
        <v>19.183500000000002</v>
      </c>
      <c r="Q4316" s="367">
        <v>294</v>
      </c>
      <c r="R4316" s="384">
        <v>-99.089505584482453</v>
      </c>
      <c r="S4316" s="367">
        <v>18.521999999999998</v>
      </c>
      <c r="T4316" s="367">
        <v>10137.931034482759</v>
      </c>
      <c r="U4316" s="384">
        <v>-117501.60805902888</v>
      </c>
      <c r="V4316" s="367">
        <v>1323.0000000000002</v>
      </c>
      <c r="W4316" s="367">
        <v>490000.00000000204</v>
      </c>
      <c r="X4316" s="384">
        <v>99922.643584640813</v>
      </c>
      <c r="Y4316" s="386">
        <v>1323.0000000000055</v>
      </c>
      <c r="Z4316" s="367"/>
      <c r="AA4316" s="367"/>
      <c r="AB4316" s="367"/>
      <c r="AC4316" s="367"/>
      <c r="AD4316" s="367"/>
      <c r="AE4316" s="367"/>
      <c r="AF4316" s="367"/>
      <c r="AG4316" s="367"/>
      <c r="AH4316" s="367"/>
      <c r="AI4316" s="367"/>
      <c r="AJ4316" s="367"/>
      <c r="AK4316" s="367"/>
      <c r="AL4316" s="367"/>
      <c r="AM4316" s="367"/>
      <c r="AN4316" s="367"/>
      <c r="AO4316" s="367"/>
      <c r="AP4316" s="367"/>
      <c r="AQ4316" s="367"/>
      <c r="AR4316" s="367"/>
      <c r="AS4316" s="367"/>
      <c r="AT4316" s="367"/>
    </row>
    <row r="4317" spans="2:46" ht="13.8">
      <c r="B4317" s="26">
        <v>49.166666666666508</v>
      </c>
      <c r="C4317" s="363">
        <v>460.68662197635399</v>
      </c>
      <c r="D4317" s="367">
        <v>1327.4999999999957</v>
      </c>
      <c r="E4317" s="367">
        <v>13720.930232558201</v>
      </c>
      <c r="F4317" s="367">
        <v>-257333.22560307573</v>
      </c>
      <c r="G4317" s="367">
        <v>1327.5000000000059</v>
      </c>
      <c r="H4317" s="367">
        <v>73750</v>
      </c>
      <c r="I4317" s="384">
        <v>-3089817.9916865379</v>
      </c>
      <c r="J4317" s="367">
        <v>1327.5</v>
      </c>
      <c r="K4317" s="367">
        <v>17878.787878787811</v>
      </c>
      <c r="L4317" s="384">
        <v>-92782.307650127259</v>
      </c>
      <c r="M4317" s="367">
        <v>1327.499999999995</v>
      </c>
      <c r="N4317" s="367">
        <v>295</v>
      </c>
      <c r="O4317" s="384">
        <v>-2801.6687905050285</v>
      </c>
      <c r="P4317" s="367">
        <v>19.248750000000001</v>
      </c>
      <c r="Q4317" s="367">
        <v>295</v>
      </c>
      <c r="R4317" s="384">
        <v>-104.95057318611475</v>
      </c>
      <c r="S4317" s="367">
        <v>18.585000000000001</v>
      </c>
      <c r="T4317" s="367">
        <v>10172.413793103449</v>
      </c>
      <c r="U4317" s="384">
        <v>-118634.22733575389</v>
      </c>
      <c r="V4317" s="367">
        <v>1327.5000000000002</v>
      </c>
      <c r="W4317" s="367">
        <v>491666.66666666872</v>
      </c>
      <c r="X4317" s="384">
        <v>100235.2607013556</v>
      </c>
      <c r="Y4317" s="386">
        <v>1327.5000000000055</v>
      </c>
      <c r="Z4317" s="367"/>
      <c r="AA4317" s="367"/>
      <c r="AB4317" s="367"/>
      <c r="AC4317" s="367"/>
      <c r="AD4317" s="367"/>
      <c r="AE4317" s="367"/>
      <c r="AF4317" s="367"/>
      <c r="AG4317" s="367"/>
      <c r="AH4317" s="367"/>
      <c r="AI4317" s="367"/>
      <c r="AJ4317" s="367"/>
      <c r="AK4317" s="367"/>
      <c r="AL4317" s="367"/>
      <c r="AM4317" s="367"/>
      <c r="AN4317" s="367"/>
      <c r="AO4317" s="367"/>
      <c r="AP4317" s="367"/>
      <c r="AQ4317" s="367"/>
      <c r="AR4317" s="367"/>
      <c r="AS4317" s="367"/>
      <c r="AT4317" s="367"/>
    </row>
    <row r="4318" spans="2:46" ht="13.8">
      <c r="B4318" s="26">
        <v>49.333333333333172</v>
      </c>
      <c r="C4318" s="363">
        <v>462.24372332677984</v>
      </c>
      <c r="D4318" s="367">
        <v>1331.9999999999957</v>
      </c>
      <c r="E4318" s="367">
        <v>13767.441860465178</v>
      </c>
      <c r="F4318" s="367">
        <v>-259153.36978712285</v>
      </c>
      <c r="G4318" s="367">
        <v>1332.0000000000059</v>
      </c>
      <c r="H4318" s="367">
        <v>74000</v>
      </c>
      <c r="I4318" s="384">
        <v>-3111450.5928127393</v>
      </c>
      <c r="J4318" s="367">
        <v>1332</v>
      </c>
      <c r="K4318" s="367">
        <v>17939.393939393871</v>
      </c>
      <c r="L4318" s="384">
        <v>-93822.342679187175</v>
      </c>
      <c r="M4318" s="367">
        <v>1331.999999999995</v>
      </c>
      <c r="N4318" s="367">
        <v>296</v>
      </c>
      <c r="O4318" s="384">
        <v>-2822.9101902202015</v>
      </c>
      <c r="P4318" s="367">
        <v>19.314</v>
      </c>
      <c r="Q4318" s="367">
        <v>296</v>
      </c>
      <c r="R4318" s="384">
        <v>-110.84909182820093</v>
      </c>
      <c r="S4318" s="367">
        <v>18.648</v>
      </c>
      <c r="T4318" s="367">
        <v>10206.896551724139</v>
      </c>
      <c r="U4318" s="384">
        <v>-119771.81579175478</v>
      </c>
      <c r="V4318" s="367">
        <v>1332.0000000000002</v>
      </c>
      <c r="W4318" s="367">
        <v>493333.33333333541</v>
      </c>
      <c r="X4318" s="384">
        <v>100547.69303284568</v>
      </c>
      <c r="Y4318" s="386">
        <v>1332.0000000000055</v>
      </c>
      <c r="Z4318" s="367"/>
      <c r="AA4318" s="367"/>
      <c r="AB4318" s="367"/>
      <c r="AC4318" s="367"/>
      <c r="AD4318" s="367"/>
      <c r="AE4318" s="367"/>
      <c r="AF4318" s="367"/>
      <c r="AG4318" s="367"/>
      <c r="AH4318" s="367"/>
      <c r="AI4318" s="367"/>
      <c r="AJ4318" s="367"/>
      <c r="AK4318" s="367"/>
      <c r="AL4318" s="367"/>
      <c r="AM4318" s="367"/>
      <c r="AN4318" s="367"/>
      <c r="AO4318" s="367"/>
      <c r="AP4318" s="367"/>
      <c r="AQ4318" s="367"/>
      <c r="AR4318" s="367"/>
      <c r="AS4318" s="367"/>
      <c r="AT4318" s="367"/>
    </row>
    <row r="4319" spans="2:46" ht="13.8">
      <c r="B4319" s="26">
        <v>49.499999999999837</v>
      </c>
      <c r="C4319" s="363">
        <v>463.8007939460191</v>
      </c>
      <c r="D4319" s="367">
        <v>1336.4999999999957</v>
      </c>
      <c r="E4319" s="367">
        <v>13813.953488372155</v>
      </c>
      <c r="F4319" s="367">
        <v>-260979.91821552857</v>
      </c>
      <c r="G4319" s="367">
        <v>1336.5000000000061</v>
      </c>
      <c r="H4319" s="367">
        <v>74250</v>
      </c>
      <c r="I4319" s="384">
        <v>-3133158.5901675383</v>
      </c>
      <c r="J4319" s="367">
        <v>1336.5</v>
      </c>
      <c r="K4319" s="367">
        <v>17999.999999999931</v>
      </c>
      <c r="L4319" s="384">
        <v>-94867.279861841293</v>
      </c>
      <c r="M4319" s="367">
        <v>1336.499999999995</v>
      </c>
      <c r="N4319" s="367">
        <v>297</v>
      </c>
      <c r="O4319" s="384">
        <v>-2844.2309427554733</v>
      </c>
      <c r="P4319" s="367">
        <v>19.379250000000003</v>
      </c>
      <c r="Q4319" s="367">
        <v>297</v>
      </c>
      <c r="R4319" s="384">
        <v>-116.7850615107416</v>
      </c>
      <c r="S4319" s="367">
        <v>18.711000000000002</v>
      </c>
      <c r="T4319" s="367">
        <v>10241.37931034483</v>
      </c>
      <c r="U4319" s="384">
        <v>-120914.37342703153</v>
      </c>
      <c r="V4319" s="367">
        <v>1336.5000000000002</v>
      </c>
      <c r="W4319" s="367">
        <v>495000.0000000021</v>
      </c>
      <c r="X4319" s="384">
        <v>100859.94057911105</v>
      </c>
      <c r="Y4319" s="386">
        <v>1336.5000000000057</v>
      </c>
      <c r="Z4319" s="367"/>
      <c r="AA4319" s="367"/>
      <c r="AB4319" s="367"/>
      <c r="AC4319" s="367"/>
      <c r="AD4319" s="367"/>
      <c r="AE4319" s="367"/>
      <c r="AF4319" s="367"/>
      <c r="AG4319" s="367"/>
      <c r="AH4319" s="367"/>
      <c r="AI4319" s="367"/>
      <c r="AJ4319" s="367"/>
      <c r="AK4319" s="367"/>
      <c r="AL4319" s="367"/>
      <c r="AM4319" s="367"/>
      <c r="AN4319" s="367"/>
      <c r="AO4319" s="367"/>
      <c r="AP4319" s="367"/>
      <c r="AQ4319" s="367"/>
      <c r="AR4319" s="367"/>
      <c r="AS4319" s="367"/>
      <c r="AT4319" s="367"/>
    </row>
    <row r="4320" spans="2:46" ht="13.8">
      <c r="B4320" s="26">
        <v>49.666666666666501</v>
      </c>
      <c r="C4320" s="363">
        <v>465.35783383407187</v>
      </c>
      <c r="D4320" s="367">
        <v>1340.9999999999955</v>
      </c>
      <c r="E4320" s="367">
        <v>13860.465116279132</v>
      </c>
      <c r="F4320" s="367">
        <v>-262812.87088829267</v>
      </c>
      <c r="G4320" s="367">
        <v>1341.0000000000061</v>
      </c>
      <c r="H4320" s="367">
        <v>74500</v>
      </c>
      <c r="I4320" s="384">
        <v>-3154941.9837509333</v>
      </c>
      <c r="J4320" s="367">
        <v>1341</v>
      </c>
      <c r="K4320" s="367">
        <v>18060.606060605991</v>
      </c>
      <c r="L4320" s="384">
        <v>-95917.119198089567</v>
      </c>
      <c r="M4320" s="367">
        <v>1340.999999999995</v>
      </c>
      <c r="N4320" s="367">
        <v>298</v>
      </c>
      <c r="O4320" s="384">
        <v>-2865.6310481108417</v>
      </c>
      <c r="P4320" s="367">
        <v>19.444500000000001</v>
      </c>
      <c r="Q4320" s="367">
        <v>298</v>
      </c>
      <c r="R4320" s="384">
        <v>-122.75848223373609</v>
      </c>
      <c r="S4320" s="367">
        <v>18.774000000000001</v>
      </c>
      <c r="T4320" s="367">
        <v>10275.86206896552</v>
      </c>
      <c r="U4320" s="384">
        <v>-122061.90024158423</v>
      </c>
      <c r="V4320" s="367">
        <v>1341.0000000000005</v>
      </c>
      <c r="W4320" s="367">
        <v>496666.66666666878</v>
      </c>
      <c r="X4320" s="384">
        <v>101172.00334015164</v>
      </c>
      <c r="Y4320" s="386">
        <v>1341.0000000000057</v>
      </c>
      <c r="Z4320" s="367"/>
      <c r="AA4320" s="367"/>
      <c r="AB4320" s="367"/>
      <c r="AC4320" s="367"/>
      <c r="AD4320" s="367"/>
      <c r="AE4320" s="367"/>
      <c r="AF4320" s="367"/>
      <c r="AG4320" s="367"/>
      <c r="AH4320" s="367"/>
      <c r="AI4320" s="367"/>
      <c r="AJ4320" s="367"/>
      <c r="AK4320" s="367"/>
      <c r="AL4320" s="367"/>
      <c r="AM4320" s="367"/>
      <c r="AN4320" s="367"/>
      <c r="AO4320" s="367"/>
      <c r="AP4320" s="367"/>
      <c r="AQ4320" s="367"/>
      <c r="AR4320" s="367"/>
      <c r="AS4320" s="367"/>
      <c r="AT4320" s="367"/>
    </row>
    <row r="4321" spans="2:46" ht="13.8">
      <c r="B4321" s="26">
        <v>49.833333333333165</v>
      </c>
      <c r="C4321" s="363">
        <v>466.91484299093827</v>
      </c>
      <c r="D4321" s="367">
        <v>1345.4999999999955</v>
      </c>
      <c r="E4321" s="367">
        <v>13906.976744186109</v>
      </c>
      <c r="F4321" s="367">
        <v>-264652.22780541517</v>
      </c>
      <c r="G4321" s="367">
        <v>1345.5000000000061</v>
      </c>
      <c r="H4321" s="367">
        <v>74750</v>
      </c>
      <c r="I4321" s="384">
        <v>-3176800.7735629268</v>
      </c>
      <c r="J4321" s="367">
        <v>1345.5</v>
      </c>
      <c r="K4321" s="367">
        <v>18121.212121212051</v>
      </c>
      <c r="L4321" s="384">
        <v>-96971.860687932072</v>
      </c>
      <c r="M4321" s="367">
        <v>1345.499999999995</v>
      </c>
      <c r="N4321" s="367">
        <v>299</v>
      </c>
      <c r="O4321" s="384">
        <v>-2887.110506286308</v>
      </c>
      <c r="P4321" s="367">
        <v>19.50975</v>
      </c>
      <c r="Q4321" s="367">
        <v>299</v>
      </c>
      <c r="R4321" s="384">
        <v>-128.76935399718479</v>
      </c>
      <c r="S4321" s="367">
        <v>18.837</v>
      </c>
      <c r="T4321" s="367">
        <v>10310.34482758621</v>
      </c>
      <c r="U4321" s="384">
        <v>-123214.3962354127</v>
      </c>
      <c r="V4321" s="367">
        <v>1345.5000000000005</v>
      </c>
      <c r="W4321" s="367">
        <v>498333.33333333547</v>
      </c>
      <c r="X4321" s="384">
        <v>101483.88131596752</v>
      </c>
      <c r="Y4321" s="386">
        <v>1345.5000000000057</v>
      </c>
      <c r="Z4321" s="367"/>
      <c r="AA4321" s="367"/>
      <c r="AB4321" s="367"/>
      <c r="AC4321" s="367"/>
      <c r="AD4321" s="367"/>
      <c r="AE4321" s="367"/>
      <c r="AF4321" s="367"/>
      <c r="AG4321" s="367"/>
      <c r="AH4321" s="367"/>
      <c r="AI4321" s="367"/>
      <c r="AJ4321" s="367"/>
      <c r="AK4321" s="367"/>
      <c r="AL4321" s="367"/>
      <c r="AM4321" s="367"/>
      <c r="AN4321" s="367"/>
      <c r="AO4321" s="367"/>
      <c r="AP4321" s="367"/>
      <c r="AQ4321" s="367"/>
      <c r="AR4321" s="367"/>
      <c r="AS4321" s="367"/>
      <c r="AT4321" s="367"/>
    </row>
    <row r="4322" spans="2:46" ht="13.8">
      <c r="B4322" s="26">
        <v>49.999999999999829</v>
      </c>
      <c r="C4322" s="363">
        <v>468.47182141661818</v>
      </c>
      <c r="D4322" s="367">
        <v>1349.9999999999955</v>
      </c>
      <c r="E4322" s="367">
        <v>13953.488372093087</v>
      </c>
      <c r="F4322" s="367">
        <v>-266497.9889668962</v>
      </c>
      <c r="G4322" s="367">
        <v>1350.0000000000061</v>
      </c>
      <c r="H4322" s="367">
        <v>75000</v>
      </c>
      <c r="I4322" s="384">
        <v>-3198734.9596035164</v>
      </c>
      <c r="J4322" s="367">
        <v>1350</v>
      </c>
      <c r="K4322" s="367">
        <v>18181.818181818111</v>
      </c>
      <c r="L4322" s="384">
        <v>-98031.504331368764</v>
      </c>
      <c r="M4322" s="367">
        <v>1349.999999999995</v>
      </c>
      <c r="N4322" s="367">
        <v>300</v>
      </c>
      <c r="O4322" s="384">
        <v>-2908.6693172818727</v>
      </c>
      <c r="P4322" s="367">
        <v>19.574999999999999</v>
      </c>
      <c r="Q4322" s="367">
        <v>300</v>
      </c>
      <c r="R4322" s="384">
        <v>-134.81767680108763</v>
      </c>
      <c r="S4322" s="367">
        <v>18.899999999999999</v>
      </c>
      <c r="T4322" s="367">
        <v>10344.8275862069</v>
      </c>
      <c r="U4322" s="384">
        <v>-124371.86140851707</v>
      </c>
      <c r="V4322" s="367">
        <v>1350.0000000000005</v>
      </c>
      <c r="W4322" s="367">
        <v>500000.00000000215</v>
      </c>
      <c r="X4322" s="384">
        <v>101795.57450655868</v>
      </c>
      <c r="Y4322" s="386">
        <v>1350.0000000000057</v>
      </c>
      <c r="Z4322" s="367"/>
      <c r="AA4322" s="367"/>
      <c r="AB4322" s="367"/>
      <c r="AC4322" s="367"/>
      <c r="AD4322" s="367"/>
      <c r="AE4322" s="367"/>
      <c r="AF4322" s="367"/>
      <c r="AG4322" s="367"/>
      <c r="AH4322" s="367"/>
      <c r="AI4322" s="367"/>
      <c r="AJ4322" s="367"/>
      <c r="AK4322" s="367"/>
      <c r="AL4322" s="367"/>
      <c r="AM4322" s="367"/>
      <c r="AN4322" s="367"/>
      <c r="AO4322" s="367"/>
      <c r="AP4322" s="367"/>
      <c r="AQ4322" s="367"/>
      <c r="AR4322" s="367"/>
      <c r="AS4322" s="367"/>
      <c r="AT4322" s="367"/>
    </row>
    <row r="4323" spans="2:46" ht="13.8">
      <c r="B4323" s="26">
        <v>50.166666666666494</v>
      </c>
      <c r="C4323" s="363">
        <v>470.02876911111167</v>
      </c>
      <c r="D4323" s="367">
        <v>1354.4999999999955</v>
      </c>
      <c r="E4323" s="367">
        <v>14000.000000000064</v>
      </c>
      <c r="F4323" s="367">
        <v>-268350.15437273565</v>
      </c>
      <c r="G4323" s="367">
        <v>1354.5000000000061</v>
      </c>
      <c r="H4323" s="367">
        <v>75250</v>
      </c>
      <c r="I4323" s="384">
        <v>-3220744.5418727025</v>
      </c>
      <c r="J4323" s="367">
        <v>1354.5</v>
      </c>
      <c r="K4323" s="367">
        <v>18242.424242424171</v>
      </c>
      <c r="L4323" s="384">
        <v>-99096.050128399613</v>
      </c>
      <c r="M4323" s="367">
        <v>1354.4999999999948</v>
      </c>
      <c r="N4323" s="367">
        <v>301</v>
      </c>
      <c r="O4323" s="384">
        <v>-2930.3074810975354</v>
      </c>
      <c r="P4323" s="367">
        <v>19.640250000000002</v>
      </c>
      <c r="Q4323" s="367">
        <v>301</v>
      </c>
      <c r="R4323" s="384">
        <v>-140.90345064544502</v>
      </c>
      <c r="S4323" s="367">
        <v>18.963000000000001</v>
      </c>
      <c r="T4323" s="367">
        <v>10379.310344827591</v>
      </c>
      <c r="U4323" s="384">
        <v>-125534.29576089737</v>
      </c>
      <c r="V4323" s="367">
        <v>1354.5000000000007</v>
      </c>
      <c r="W4323" s="367">
        <v>501666.66666666884</v>
      </c>
      <c r="X4323" s="384">
        <v>102107.08291192507</v>
      </c>
      <c r="Y4323" s="386">
        <v>1354.5000000000057</v>
      </c>
      <c r="Z4323" s="367"/>
      <c r="AA4323" s="367"/>
      <c r="AB4323" s="367"/>
      <c r="AC4323" s="367"/>
      <c r="AD4323" s="367"/>
      <c r="AE4323" s="367"/>
      <c r="AF4323" s="367"/>
      <c r="AG4323" s="367"/>
      <c r="AH4323" s="367"/>
      <c r="AI4323" s="367"/>
      <c r="AJ4323" s="367"/>
      <c r="AK4323" s="367"/>
      <c r="AL4323" s="367"/>
      <c r="AM4323" s="367"/>
      <c r="AN4323" s="367"/>
      <c r="AO4323" s="367"/>
      <c r="AP4323" s="367"/>
      <c r="AQ4323" s="367"/>
      <c r="AR4323" s="367"/>
      <c r="AS4323" s="367"/>
      <c r="AT4323" s="367"/>
    </row>
    <row r="4324" spans="2:46" ht="13.8">
      <c r="B4324" s="26">
        <v>50.333333333333158</v>
      </c>
      <c r="C4324" s="363">
        <v>471.58568607441862</v>
      </c>
      <c r="D4324" s="367">
        <v>1358.9999999999952</v>
      </c>
      <c r="E4324" s="367">
        <v>14046.511627907041</v>
      </c>
      <c r="F4324" s="367">
        <v>-270208.72402293363</v>
      </c>
      <c r="G4324" s="367">
        <v>1359.0000000000061</v>
      </c>
      <c r="H4324" s="367">
        <v>75500</v>
      </c>
      <c r="I4324" s="384">
        <v>-3242829.5203704862</v>
      </c>
      <c r="J4324" s="367">
        <v>1359</v>
      </c>
      <c r="K4324" s="367">
        <v>18303.030303030231</v>
      </c>
      <c r="L4324" s="384">
        <v>-100165.49807902471</v>
      </c>
      <c r="M4324" s="367">
        <v>1358.9999999999948</v>
      </c>
      <c r="N4324" s="367">
        <v>302</v>
      </c>
      <c r="O4324" s="384">
        <v>-2952.0249977332951</v>
      </c>
      <c r="P4324" s="367">
        <v>19.705500000000001</v>
      </c>
      <c r="Q4324" s="367">
        <v>302</v>
      </c>
      <c r="R4324" s="384">
        <v>-147.02667553025623</v>
      </c>
      <c r="S4324" s="367">
        <v>19.026</v>
      </c>
      <c r="T4324" s="367">
        <v>10413.793103448281</v>
      </c>
      <c r="U4324" s="384">
        <v>-126701.69929255347</v>
      </c>
      <c r="V4324" s="367">
        <v>1359.0000000000007</v>
      </c>
      <c r="W4324" s="367">
        <v>503333.33333333553</v>
      </c>
      <c r="X4324" s="384">
        <v>102418.40653206679</v>
      </c>
      <c r="Y4324" s="386">
        <v>1359.0000000000059</v>
      </c>
      <c r="Z4324" s="367"/>
      <c r="AA4324" s="367"/>
      <c r="AB4324" s="367"/>
      <c r="AC4324" s="367"/>
      <c r="AD4324" s="367"/>
      <c r="AE4324" s="367"/>
      <c r="AF4324" s="367"/>
      <c r="AG4324" s="367"/>
      <c r="AH4324" s="367"/>
      <c r="AI4324" s="367"/>
      <c r="AJ4324" s="367"/>
      <c r="AK4324" s="367"/>
      <c r="AL4324" s="367"/>
      <c r="AM4324" s="367"/>
      <c r="AN4324" s="367"/>
      <c r="AO4324" s="367"/>
      <c r="AP4324" s="367"/>
      <c r="AQ4324" s="367"/>
      <c r="AR4324" s="367"/>
      <c r="AS4324" s="367"/>
      <c r="AT4324" s="367"/>
    </row>
    <row r="4325" spans="2:46" ht="13.8">
      <c r="B4325" s="26">
        <v>50.499999999999822</v>
      </c>
      <c r="C4325" s="363">
        <v>473.14257230653919</v>
      </c>
      <c r="D4325" s="367">
        <v>1363.4999999999952</v>
      </c>
      <c r="E4325" s="367">
        <v>14093.023255814018</v>
      </c>
      <c r="F4325" s="367">
        <v>-272073.69791749009</v>
      </c>
      <c r="G4325" s="367">
        <v>1363.5000000000061</v>
      </c>
      <c r="H4325" s="367">
        <v>75750</v>
      </c>
      <c r="I4325" s="384">
        <v>-3264989.8950968669</v>
      </c>
      <c r="J4325" s="367">
        <v>1363.5</v>
      </c>
      <c r="K4325" s="367">
        <v>18363.636363636291</v>
      </c>
      <c r="L4325" s="384">
        <v>-101239.84818324397</v>
      </c>
      <c r="M4325" s="367">
        <v>1363.4999999999948</v>
      </c>
      <c r="N4325" s="367">
        <v>303</v>
      </c>
      <c r="O4325" s="384">
        <v>-2973.8218671891527</v>
      </c>
      <c r="P4325" s="367">
        <v>19.77075</v>
      </c>
      <c r="Q4325" s="367">
        <v>303</v>
      </c>
      <c r="R4325" s="384">
        <v>-153.18735145552196</v>
      </c>
      <c r="S4325" s="367">
        <v>19.089000000000002</v>
      </c>
      <c r="T4325" s="367">
        <v>10448.275862068971</v>
      </c>
      <c r="U4325" s="384">
        <v>-127874.07200348543</v>
      </c>
      <c r="V4325" s="367">
        <v>1363.5000000000007</v>
      </c>
      <c r="W4325" s="367">
        <v>505000.00000000221</v>
      </c>
      <c r="X4325" s="384">
        <v>102729.54536698374</v>
      </c>
      <c r="Y4325" s="386">
        <v>1363.5000000000059</v>
      </c>
      <c r="Z4325" s="367"/>
      <c r="AA4325" s="367"/>
      <c r="AB4325" s="367"/>
      <c r="AC4325" s="367"/>
      <c r="AD4325" s="367"/>
      <c r="AE4325" s="367"/>
      <c r="AF4325" s="367"/>
      <c r="AG4325" s="367"/>
      <c r="AH4325" s="367"/>
      <c r="AI4325" s="367"/>
      <c r="AJ4325" s="367"/>
      <c r="AK4325" s="367"/>
      <c r="AL4325" s="367"/>
      <c r="AM4325" s="367"/>
      <c r="AN4325" s="367"/>
      <c r="AO4325" s="367"/>
      <c r="AP4325" s="367"/>
      <c r="AQ4325" s="367"/>
      <c r="AR4325" s="367"/>
      <c r="AS4325" s="367"/>
      <c r="AT4325" s="367"/>
    </row>
    <row r="4326" spans="2:46" ht="13.8">
      <c r="B4326" s="26">
        <v>50.666666666666487</v>
      </c>
      <c r="C4326" s="363">
        <v>474.69942780747328</v>
      </c>
      <c r="D4326" s="367">
        <v>1367.9999999999952</v>
      </c>
      <c r="E4326" s="367">
        <v>14139.534883720995</v>
      </c>
      <c r="F4326" s="367">
        <v>-273945.07605640497</v>
      </c>
      <c r="G4326" s="367">
        <v>1368.0000000000061</v>
      </c>
      <c r="H4326" s="367">
        <v>76000</v>
      </c>
      <c r="I4326" s="384">
        <v>-3287225.6660518441</v>
      </c>
      <c r="J4326" s="367">
        <v>1368</v>
      </c>
      <c r="K4326" s="367">
        <v>18424.242424242351</v>
      </c>
      <c r="L4326" s="384">
        <v>-102319.10044105744</v>
      </c>
      <c r="M4326" s="367">
        <v>1367.9999999999948</v>
      </c>
      <c r="N4326" s="367">
        <v>304</v>
      </c>
      <c r="O4326" s="384">
        <v>-2995.6980894651101</v>
      </c>
      <c r="P4326" s="367">
        <v>19.836000000000002</v>
      </c>
      <c r="Q4326" s="367">
        <v>304</v>
      </c>
      <c r="R4326" s="384">
        <v>-159.38547842124154</v>
      </c>
      <c r="S4326" s="367">
        <v>19.152000000000001</v>
      </c>
      <c r="T4326" s="367">
        <v>10482.758620689661</v>
      </c>
      <c r="U4326" s="384">
        <v>-129051.41389369329</v>
      </c>
      <c r="V4326" s="367">
        <v>1368.0000000000007</v>
      </c>
      <c r="W4326" s="367">
        <v>506666.6666666689</v>
      </c>
      <c r="X4326" s="384">
        <v>103040.49941667594</v>
      </c>
      <c r="Y4326" s="386">
        <v>1368.0000000000059</v>
      </c>
      <c r="Z4326" s="367"/>
      <c r="AA4326" s="367"/>
      <c r="AB4326" s="367"/>
      <c r="AC4326" s="367"/>
      <c r="AD4326" s="367"/>
      <c r="AE4326" s="367"/>
      <c r="AF4326" s="367"/>
      <c r="AG4326" s="367"/>
      <c r="AH4326" s="367"/>
      <c r="AI4326" s="367"/>
      <c r="AJ4326" s="367"/>
      <c r="AK4326" s="367"/>
      <c r="AL4326" s="367"/>
      <c r="AM4326" s="367"/>
      <c r="AN4326" s="367"/>
      <c r="AO4326" s="367"/>
      <c r="AP4326" s="367"/>
      <c r="AQ4326" s="367"/>
      <c r="AR4326" s="367"/>
      <c r="AS4326" s="367"/>
      <c r="AT4326" s="367"/>
    </row>
    <row r="4327" spans="2:46" ht="13.8">
      <c r="B4327" s="26">
        <v>50.833333333333151</v>
      </c>
      <c r="C4327" s="363">
        <v>476.25625257722089</v>
      </c>
      <c r="D4327" s="367">
        <v>1372.4999999999952</v>
      </c>
      <c r="E4327" s="367">
        <v>14186.046511627972</v>
      </c>
      <c r="F4327" s="367">
        <v>-275822.85843967838</v>
      </c>
      <c r="G4327" s="367">
        <v>1372.5000000000064</v>
      </c>
      <c r="H4327" s="367">
        <v>76250</v>
      </c>
      <c r="I4327" s="384">
        <v>-3309536.8332354189</v>
      </c>
      <c r="J4327" s="367">
        <v>1372.5</v>
      </c>
      <c r="K4327" s="367">
        <v>18484.848484848411</v>
      </c>
      <c r="L4327" s="384">
        <v>-103403.25485246511</v>
      </c>
      <c r="M4327" s="367">
        <v>1372.4999999999948</v>
      </c>
      <c r="N4327" s="367">
        <v>305</v>
      </c>
      <c r="O4327" s="384">
        <v>-3017.6536645611632</v>
      </c>
      <c r="P4327" s="367">
        <v>19.901250000000001</v>
      </c>
      <c r="Q4327" s="367">
        <v>305</v>
      </c>
      <c r="R4327" s="384">
        <v>-165.62105642741528</v>
      </c>
      <c r="S4327" s="367">
        <v>19.215</v>
      </c>
      <c r="T4327" s="367">
        <v>10517.241379310351</v>
      </c>
      <c r="U4327" s="384">
        <v>-130233.72496317705</v>
      </c>
      <c r="V4327" s="367">
        <v>1372.5000000000009</v>
      </c>
      <c r="W4327" s="367">
        <v>508333.33333333558</v>
      </c>
      <c r="X4327" s="384">
        <v>103351.26868114344</v>
      </c>
      <c r="Y4327" s="386">
        <v>1372.5000000000059</v>
      </c>
      <c r="Z4327" s="367"/>
      <c r="AA4327" s="367"/>
      <c r="AB4327" s="367"/>
      <c r="AC4327" s="367"/>
      <c r="AD4327" s="367"/>
      <c r="AE4327" s="367"/>
      <c r="AF4327" s="367"/>
      <c r="AG4327" s="367"/>
      <c r="AH4327" s="367"/>
      <c r="AI4327" s="367"/>
      <c r="AJ4327" s="367"/>
      <c r="AK4327" s="367"/>
      <c r="AL4327" s="367"/>
      <c r="AM4327" s="367"/>
      <c r="AN4327" s="367"/>
      <c r="AO4327" s="367"/>
      <c r="AP4327" s="367"/>
      <c r="AQ4327" s="367"/>
      <c r="AR4327" s="367"/>
      <c r="AS4327" s="367"/>
      <c r="AT4327" s="367"/>
    </row>
    <row r="4328" spans="2:46" ht="13.8">
      <c r="B4328" s="26">
        <v>50.999999999999815</v>
      </c>
      <c r="C4328" s="363">
        <v>477.81304661578207</v>
      </c>
      <c r="D4328" s="367">
        <v>1376.999999999995</v>
      </c>
      <c r="E4328" s="367">
        <v>14232.558139534949</v>
      </c>
      <c r="F4328" s="367">
        <v>-277707.04506731028</v>
      </c>
      <c r="G4328" s="367">
        <v>1377.0000000000064</v>
      </c>
      <c r="H4328" s="367">
        <v>76500</v>
      </c>
      <c r="I4328" s="384">
        <v>-3331923.3966475897</v>
      </c>
      <c r="J4328" s="367">
        <v>1377</v>
      </c>
      <c r="K4328" s="367">
        <v>18545.454545454471</v>
      </c>
      <c r="L4328" s="384">
        <v>-104492.31141746696</v>
      </c>
      <c r="M4328" s="367">
        <v>1376.9999999999948</v>
      </c>
      <c r="N4328" s="367">
        <v>306</v>
      </c>
      <c r="O4328" s="384">
        <v>-3039.6885924773146</v>
      </c>
      <c r="P4328" s="367">
        <v>19.9665</v>
      </c>
      <c r="Q4328" s="367">
        <v>306</v>
      </c>
      <c r="R4328" s="384">
        <v>-171.89408547404318</v>
      </c>
      <c r="S4328" s="367">
        <v>19.277999999999999</v>
      </c>
      <c r="T4328" s="367">
        <v>10551.724137931042</v>
      </c>
      <c r="U4328" s="384">
        <v>-131421.00521193666</v>
      </c>
      <c r="V4328" s="367">
        <v>1377.0000000000009</v>
      </c>
      <c r="W4328" s="367">
        <v>510000.00000000227</v>
      </c>
      <c r="X4328" s="384">
        <v>103661.85316038618</v>
      </c>
      <c r="Y4328" s="386">
        <v>1377.0000000000059</v>
      </c>
      <c r="Z4328" s="367"/>
      <c r="AA4328" s="367"/>
      <c r="AB4328" s="367"/>
      <c r="AC4328" s="367"/>
      <c r="AD4328" s="367"/>
      <c r="AE4328" s="367"/>
      <c r="AF4328" s="367"/>
      <c r="AG4328" s="367"/>
      <c r="AH4328" s="367"/>
      <c r="AI4328" s="367"/>
      <c r="AJ4328" s="367"/>
      <c r="AK4328" s="367"/>
      <c r="AL4328" s="367"/>
      <c r="AM4328" s="367"/>
      <c r="AN4328" s="367"/>
      <c r="AO4328" s="367"/>
      <c r="AP4328" s="367"/>
      <c r="AQ4328" s="367"/>
      <c r="AR4328" s="367"/>
      <c r="AS4328" s="367"/>
      <c r="AT4328" s="367"/>
    </row>
    <row r="4329" spans="2:46" ht="13.8">
      <c r="B4329" s="26">
        <v>51.16666666666648</v>
      </c>
      <c r="C4329" s="363">
        <v>479.36980992315677</v>
      </c>
      <c r="D4329" s="367">
        <v>1381.499999999995</v>
      </c>
      <c r="E4329" s="367">
        <v>14279.069767441926</v>
      </c>
      <c r="F4329" s="367">
        <v>-279597.63593930058</v>
      </c>
      <c r="G4329" s="367">
        <v>1381.5000000000064</v>
      </c>
      <c r="H4329" s="367">
        <v>76750</v>
      </c>
      <c r="I4329" s="384">
        <v>-3354385.3562883581</v>
      </c>
      <c r="J4329" s="367">
        <v>1381.5</v>
      </c>
      <c r="K4329" s="367">
        <v>18606.060606060531</v>
      </c>
      <c r="L4329" s="384">
        <v>-105586.27013606297</v>
      </c>
      <c r="M4329" s="367">
        <v>1381.4999999999945</v>
      </c>
      <c r="N4329" s="367">
        <v>307</v>
      </c>
      <c r="O4329" s="384">
        <v>-3061.802873213564</v>
      </c>
      <c r="P4329" s="367">
        <v>20.031749999999999</v>
      </c>
      <c r="Q4329" s="367">
        <v>307</v>
      </c>
      <c r="R4329" s="384">
        <v>-178.20456556112526</v>
      </c>
      <c r="S4329" s="367">
        <v>19.340999999999998</v>
      </c>
      <c r="T4329" s="367">
        <v>10586.206896551732</v>
      </c>
      <c r="U4329" s="384">
        <v>-132613.25463997209</v>
      </c>
      <c r="V4329" s="367">
        <v>1381.5000000000009</v>
      </c>
      <c r="W4329" s="367">
        <v>511666.66666666896</v>
      </c>
      <c r="X4329" s="384">
        <v>103972.25285440423</v>
      </c>
      <c r="Y4329" s="386">
        <v>1381.5000000000061</v>
      </c>
      <c r="Z4329" s="367"/>
      <c r="AA4329" s="367"/>
      <c r="AB4329" s="367"/>
      <c r="AC4329" s="367"/>
      <c r="AD4329" s="367"/>
      <c r="AE4329" s="367"/>
      <c r="AF4329" s="367"/>
      <c r="AG4329" s="367"/>
      <c r="AH4329" s="367"/>
      <c r="AI4329" s="367"/>
      <c r="AJ4329" s="367"/>
      <c r="AK4329" s="367"/>
      <c r="AL4329" s="367"/>
      <c r="AM4329" s="367"/>
      <c r="AN4329" s="367"/>
      <c r="AO4329" s="367"/>
      <c r="AP4329" s="367"/>
      <c r="AQ4329" s="367"/>
      <c r="AR4329" s="367"/>
      <c r="AS4329" s="367"/>
      <c r="AT4329" s="367"/>
    </row>
    <row r="4330" spans="2:46" ht="13.8">
      <c r="B4330" s="26">
        <v>51.333333333333144</v>
      </c>
      <c r="C4330" s="363">
        <v>480.92654249934503</v>
      </c>
      <c r="D4330" s="367">
        <v>1385.999999999995</v>
      </c>
      <c r="E4330" s="367">
        <v>14325.581395348903</v>
      </c>
      <c r="F4330" s="367">
        <v>-281494.63105564943</v>
      </c>
      <c r="G4330" s="367">
        <v>1386.0000000000064</v>
      </c>
      <c r="H4330" s="367">
        <v>77000</v>
      </c>
      <c r="I4330" s="384">
        <v>-3376922.712157724</v>
      </c>
      <c r="J4330" s="367">
        <v>1386</v>
      </c>
      <c r="K4330" s="367">
        <v>18666.666666666591</v>
      </c>
      <c r="L4330" s="384">
        <v>-106685.13100825323</v>
      </c>
      <c r="M4330" s="367">
        <v>1385.9999999999945</v>
      </c>
      <c r="N4330" s="367">
        <v>308</v>
      </c>
      <c r="O4330" s="384">
        <v>-3083.9965067699109</v>
      </c>
      <c r="P4330" s="367">
        <v>20.097000000000001</v>
      </c>
      <c r="Q4330" s="367">
        <v>308</v>
      </c>
      <c r="R4330" s="384">
        <v>-184.55249668866188</v>
      </c>
      <c r="S4330" s="367">
        <v>19.404</v>
      </c>
      <c r="T4330" s="367">
        <v>10620.689655172422</v>
      </c>
      <c r="U4330" s="384">
        <v>-133810.47324728343</v>
      </c>
      <c r="V4330" s="367">
        <v>1386.0000000000009</v>
      </c>
      <c r="W4330" s="367">
        <v>513333.33333333564</v>
      </c>
      <c r="X4330" s="384">
        <v>104282.46776319752</v>
      </c>
      <c r="Y4330" s="386">
        <v>1386.0000000000061</v>
      </c>
      <c r="Z4330" s="367"/>
      <c r="AA4330" s="367"/>
      <c r="AB4330" s="367"/>
      <c r="AC4330" s="367"/>
      <c r="AD4330" s="367"/>
      <c r="AE4330" s="367"/>
      <c r="AF4330" s="367"/>
      <c r="AG4330" s="367"/>
      <c r="AH4330" s="367"/>
      <c r="AI4330" s="367"/>
      <c r="AJ4330" s="367"/>
      <c r="AK4330" s="367"/>
      <c r="AL4330" s="367"/>
      <c r="AM4330" s="367"/>
      <c r="AN4330" s="367"/>
      <c r="AO4330" s="367"/>
      <c r="AP4330" s="367"/>
      <c r="AQ4330" s="367"/>
      <c r="AR4330" s="367"/>
      <c r="AS4330" s="367"/>
      <c r="AT4330" s="367"/>
    </row>
    <row r="4331" spans="2:46" ht="13.8">
      <c r="B4331" s="26">
        <v>51.499999999999808</v>
      </c>
      <c r="C4331" s="363">
        <v>482.48324434434687</v>
      </c>
      <c r="D4331" s="367">
        <v>1390.4999999999948</v>
      </c>
      <c r="E4331" s="367">
        <v>14372.09302325588</v>
      </c>
      <c r="F4331" s="367">
        <v>-283398.03041635675</v>
      </c>
      <c r="G4331" s="367">
        <v>1390.5000000000066</v>
      </c>
      <c r="H4331" s="367">
        <v>77250</v>
      </c>
      <c r="I4331" s="384">
        <v>-3399535.4642556855</v>
      </c>
      <c r="J4331" s="367">
        <v>1390.5</v>
      </c>
      <c r="K4331" s="367">
        <v>18727.272727272652</v>
      </c>
      <c r="L4331" s="384">
        <v>-107788.89403403769</v>
      </c>
      <c r="M4331" s="367">
        <v>1390.4999999999945</v>
      </c>
      <c r="N4331" s="367">
        <v>309</v>
      </c>
      <c r="O4331" s="384">
        <v>-3106.2694931463561</v>
      </c>
      <c r="P4331" s="367">
        <v>20.16225</v>
      </c>
      <c r="Q4331" s="367">
        <v>309</v>
      </c>
      <c r="R4331" s="384">
        <v>-190.9378788566523</v>
      </c>
      <c r="S4331" s="367">
        <v>19.466999999999999</v>
      </c>
      <c r="T4331" s="367">
        <v>10655.172413793112</v>
      </c>
      <c r="U4331" s="384">
        <v>-135012.66103387068</v>
      </c>
      <c r="V4331" s="367">
        <v>1390.5000000000011</v>
      </c>
      <c r="W4331" s="367">
        <v>515000.00000000233</v>
      </c>
      <c r="X4331" s="384">
        <v>104592.49788676608</v>
      </c>
      <c r="Y4331" s="386">
        <v>1390.5000000000061</v>
      </c>
      <c r="Z4331" s="367"/>
      <c r="AA4331" s="367"/>
      <c r="AB4331" s="367"/>
      <c r="AC4331" s="367"/>
      <c r="AD4331" s="367"/>
      <c r="AE4331" s="367"/>
      <c r="AF4331" s="367"/>
      <c r="AG4331" s="367"/>
      <c r="AH4331" s="367"/>
      <c r="AI4331" s="367"/>
      <c r="AJ4331" s="367"/>
      <c r="AK4331" s="367"/>
      <c r="AL4331" s="367"/>
      <c r="AM4331" s="367"/>
      <c r="AN4331" s="367"/>
      <c r="AO4331" s="367"/>
      <c r="AP4331" s="367"/>
      <c r="AQ4331" s="367"/>
      <c r="AR4331" s="367"/>
      <c r="AS4331" s="367"/>
      <c r="AT4331" s="367"/>
    </row>
    <row r="4332" spans="2:46" ht="13.8">
      <c r="B4332" s="26">
        <v>51.666666666666472</v>
      </c>
      <c r="C4332" s="363">
        <v>484.03991545816217</v>
      </c>
      <c r="D4332" s="367">
        <v>1394.9999999999948</v>
      </c>
      <c r="E4332" s="367">
        <v>14418.604651162857</v>
      </c>
      <c r="F4332" s="367">
        <v>-285307.83402142249</v>
      </c>
      <c r="G4332" s="367">
        <v>1395.0000000000066</v>
      </c>
      <c r="H4332" s="367">
        <v>77500</v>
      </c>
      <c r="I4332" s="384">
        <v>-3422223.6125822449</v>
      </c>
      <c r="J4332" s="367">
        <v>1395</v>
      </c>
      <c r="K4332" s="367">
        <v>18787.878787878712</v>
      </c>
      <c r="L4332" s="384">
        <v>-108897.5592134163</v>
      </c>
      <c r="M4332" s="367">
        <v>1394.9999999999945</v>
      </c>
      <c r="N4332" s="367">
        <v>310</v>
      </c>
      <c r="O4332" s="384">
        <v>-3128.6218323428984</v>
      </c>
      <c r="P4332" s="367">
        <v>20.227499999999999</v>
      </c>
      <c r="Q4332" s="367">
        <v>310</v>
      </c>
      <c r="R4332" s="384">
        <v>-197.36071206509729</v>
      </c>
      <c r="S4332" s="367">
        <v>19.53</v>
      </c>
      <c r="T4332" s="367">
        <v>10689.655172413803</v>
      </c>
      <c r="U4332" s="384">
        <v>-136219.81799973379</v>
      </c>
      <c r="V4332" s="367">
        <v>1395.0000000000011</v>
      </c>
      <c r="W4332" s="367">
        <v>516666.66666666901</v>
      </c>
      <c r="X4332" s="384">
        <v>104902.3432251099</v>
      </c>
      <c r="Y4332" s="386">
        <v>1395.0000000000061</v>
      </c>
      <c r="Z4332" s="367"/>
      <c r="AA4332" s="367"/>
      <c r="AB4332" s="367"/>
      <c r="AC4332" s="367"/>
      <c r="AD4332" s="367"/>
      <c r="AE4332" s="367"/>
      <c r="AF4332" s="367"/>
      <c r="AG4332" s="367"/>
      <c r="AH4332" s="367"/>
      <c r="AI4332" s="367"/>
      <c r="AJ4332" s="367"/>
      <c r="AK4332" s="367"/>
      <c r="AL4332" s="367"/>
      <c r="AM4332" s="367"/>
      <c r="AN4332" s="367"/>
      <c r="AO4332" s="367"/>
      <c r="AP4332" s="367"/>
      <c r="AQ4332" s="367"/>
      <c r="AR4332" s="367"/>
      <c r="AS4332" s="367"/>
      <c r="AT4332" s="367"/>
    </row>
    <row r="4333" spans="2:46" ht="13.8">
      <c r="B4333" s="26">
        <v>51.833333333333137</v>
      </c>
      <c r="C4333" s="363">
        <v>485.5965558407911</v>
      </c>
      <c r="D4333" s="367">
        <v>1399.4999999999948</v>
      </c>
      <c r="E4333" s="367">
        <v>14465.116279069834</v>
      </c>
      <c r="F4333" s="367">
        <v>-287224.04187084659</v>
      </c>
      <c r="G4333" s="367">
        <v>1399.5000000000066</v>
      </c>
      <c r="H4333" s="367">
        <v>77750</v>
      </c>
      <c r="I4333" s="384">
        <v>-3444987.1571374014</v>
      </c>
      <c r="J4333" s="367">
        <v>1399.5</v>
      </c>
      <c r="K4333" s="367">
        <v>18848.484848484772</v>
      </c>
      <c r="L4333" s="384">
        <v>-110011.12654638916</v>
      </c>
      <c r="M4333" s="367">
        <v>1399.4999999999945</v>
      </c>
      <c r="N4333" s="367">
        <v>311</v>
      </c>
      <c r="O4333" s="384">
        <v>-3151.0535243595382</v>
      </c>
      <c r="P4333" s="367">
        <v>20.292749999999998</v>
      </c>
      <c r="Q4333" s="367">
        <v>311</v>
      </c>
      <c r="R4333" s="384">
        <v>-203.82099631399609</v>
      </c>
      <c r="S4333" s="367">
        <v>19.593</v>
      </c>
      <c r="T4333" s="367">
        <v>10724.137931034493</v>
      </c>
      <c r="U4333" s="384">
        <v>-137431.94414487272</v>
      </c>
      <c r="V4333" s="367">
        <v>1399.5000000000011</v>
      </c>
      <c r="W4333" s="367">
        <v>518333.3333333357</v>
      </c>
      <c r="X4333" s="384">
        <v>105212.00377822902</v>
      </c>
      <c r="Y4333" s="386">
        <v>1399.5000000000061</v>
      </c>
      <c r="Z4333" s="367"/>
      <c r="AA4333" s="367"/>
      <c r="AB4333" s="367"/>
      <c r="AC4333" s="367"/>
      <c r="AD4333" s="367"/>
      <c r="AE4333" s="367"/>
      <c r="AF4333" s="367"/>
      <c r="AG4333" s="367"/>
      <c r="AH4333" s="367"/>
      <c r="AI4333" s="367"/>
      <c r="AJ4333" s="367"/>
      <c r="AK4333" s="367"/>
      <c r="AL4333" s="367"/>
      <c r="AM4333" s="367"/>
      <c r="AN4333" s="367"/>
      <c r="AO4333" s="367"/>
      <c r="AP4333" s="367"/>
      <c r="AQ4333" s="367"/>
      <c r="AR4333" s="367"/>
      <c r="AS4333" s="367"/>
      <c r="AT4333" s="367"/>
    </row>
    <row r="4334" spans="2:46" ht="13.8">
      <c r="B4334" s="26">
        <v>51.999999999999801</v>
      </c>
      <c r="C4334" s="363">
        <v>487.15316549223348</v>
      </c>
      <c r="D4334" s="367">
        <v>1403.9999999999948</v>
      </c>
      <c r="E4334" s="367">
        <v>14511.627906976812</v>
      </c>
      <c r="F4334" s="367">
        <v>-289146.65396462934</v>
      </c>
      <c r="G4334" s="367">
        <v>1404.0000000000066</v>
      </c>
      <c r="H4334" s="367">
        <v>78000</v>
      </c>
      <c r="I4334" s="384">
        <v>-3467826.097921154</v>
      </c>
      <c r="J4334" s="367">
        <v>1404</v>
      </c>
      <c r="K4334" s="367">
        <v>18909.090909090832</v>
      </c>
      <c r="L4334" s="384">
        <v>-111129.59603295612</v>
      </c>
      <c r="M4334" s="367">
        <v>1403.9999999999943</v>
      </c>
      <c r="N4334" s="367">
        <v>312</v>
      </c>
      <c r="O4334" s="384">
        <v>-3173.5645691962786</v>
      </c>
      <c r="P4334" s="367">
        <v>20.358000000000001</v>
      </c>
      <c r="Q4334" s="367">
        <v>312</v>
      </c>
      <c r="R4334" s="384">
        <v>-210.31873160334945</v>
      </c>
      <c r="S4334" s="367">
        <v>19.656000000000002</v>
      </c>
      <c r="T4334" s="367">
        <v>10758.620689655183</v>
      </c>
      <c r="U4334" s="384">
        <v>-138649.03946928764</v>
      </c>
      <c r="V4334" s="367">
        <v>1404.0000000000016</v>
      </c>
      <c r="W4334" s="367">
        <v>520000.00000000239</v>
      </c>
      <c r="X4334" s="384">
        <v>105521.47954612339</v>
      </c>
      <c r="Y4334" s="386">
        <v>1404.0000000000066</v>
      </c>
      <c r="Z4334" s="367"/>
      <c r="AA4334" s="367"/>
      <c r="AB4334" s="367"/>
      <c r="AC4334" s="367"/>
      <c r="AD4334" s="367"/>
      <c r="AE4334" s="367"/>
      <c r="AF4334" s="367"/>
      <c r="AG4334" s="367"/>
      <c r="AH4334" s="367"/>
      <c r="AI4334" s="367"/>
      <c r="AJ4334" s="367"/>
      <c r="AK4334" s="367"/>
      <c r="AL4334" s="367"/>
      <c r="AM4334" s="367"/>
      <c r="AN4334" s="367"/>
      <c r="AO4334" s="367"/>
      <c r="AP4334" s="367"/>
      <c r="AQ4334" s="367"/>
      <c r="AR4334" s="367"/>
      <c r="AS4334" s="367"/>
      <c r="AT4334" s="367"/>
    </row>
    <row r="4335" spans="2:46" ht="13.8">
      <c r="B4335" s="26">
        <v>52.166666666666465</v>
      </c>
      <c r="C4335" s="363">
        <v>488.70974441248944</v>
      </c>
      <c r="D4335" s="367">
        <v>1408.4999999999945</v>
      </c>
      <c r="E4335" s="367">
        <v>14558.139534883789</v>
      </c>
      <c r="F4335" s="367">
        <v>-291075.67030277045</v>
      </c>
      <c r="G4335" s="367">
        <v>1408.5000000000066</v>
      </c>
      <c r="H4335" s="367">
        <v>78250</v>
      </c>
      <c r="I4335" s="384">
        <v>-3490740.4349335041</v>
      </c>
      <c r="J4335" s="367">
        <v>1408.5</v>
      </c>
      <c r="K4335" s="367">
        <v>18969.696969696892</v>
      </c>
      <c r="L4335" s="384">
        <v>-112252.96767311735</v>
      </c>
      <c r="M4335" s="367">
        <v>1408.4999999999943</v>
      </c>
      <c r="N4335" s="367">
        <v>313</v>
      </c>
      <c r="O4335" s="384">
        <v>-3196.1549668531143</v>
      </c>
      <c r="P4335" s="367">
        <v>20.423249999999999</v>
      </c>
      <c r="Q4335" s="367">
        <v>313</v>
      </c>
      <c r="R4335" s="384">
        <v>-216.85391793315617</v>
      </c>
      <c r="S4335" s="367">
        <v>19.718999999999998</v>
      </c>
      <c r="T4335" s="367">
        <v>10793.103448275873</v>
      </c>
      <c r="U4335" s="384">
        <v>-139871.10397297834</v>
      </c>
      <c r="V4335" s="367">
        <v>1408.5000000000016</v>
      </c>
      <c r="W4335" s="367">
        <v>521666.66666666907</v>
      </c>
      <c r="X4335" s="384">
        <v>105830.77052879304</v>
      </c>
      <c r="Y4335" s="386">
        <v>1408.5000000000066</v>
      </c>
      <c r="Z4335" s="367"/>
      <c r="AA4335" s="367"/>
      <c r="AB4335" s="367"/>
      <c r="AC4335" s="367"/>
      <c r="AD4335" s="367"/>
      <c r="AE4335" s="367"/>
      <c r="AF4335" s="367"/>
      <c r="AG4335" s="367"/>
      <c r="AH4335" s="367"/>
      <c r="AI4335" s="367"/>
      <c r="AJ4335" s="367"/>
      <c r="AK4335" s="367"/>
      <c r="AL4335" s="367"/>
      <c r="AM4335" s="367"/>
      <c r="AN4335" s="367"/>
      <c r="AO4335" s="367"/>
      <c r="AP4335" s="367"/>
      <c r="AQ4335" s="367"/>
      <c r="AR4335" s="367"/>
      <c r="AS4335" s="367"/>
      <c r="AT4335" s="367"/>
    </row>
    <row r="4336" spans="2:46" ht="13.8">
      <c r="B4336" s="26">
        <v>52.33333333333313</v>
      </c>
      <c r="C4336" s="363">
        <v>490.26629260155897</v>
      </c>
      <c r="D4336" s="367">
        <v>1412.9999999999945</v>
      </c>
      <c r="E4336" s="367">
        <v>14604.651162790766</v>
      </c>
      <c r="F4336" s="367">
        <v>-293011.09088527015</v>
      </c>
      <c r="G4336" s="367">
        <v>1413.0000000000068</v>
      </c>
      <c r="H4336" s="367">
        <v>78500</v>
      </c>
      <c r="I4336" s="384">
        <v>-3513730.1681744512</v>
      </c>
      <c r="J4336" s="367">
        <v>1413</v>
      </c>
      <c r="K4336" s="367">
        <v>19030.303030302952</v>
      </c>
      <c r="L4336" s="384">
        <v>-113381.24146687279</v>
      </c>
      <c r="M4336" s="367">
        <v>1412.9999999999943</v>
      </c>
      <c r="N4336" s="367">
        <v>314</v>
      </c>
      <c r="O4336" s="384">
        <v>-3218.8247173300483</v>
      </c>
      <c r="P4336" s="367">
        <v>20.488499999999998</v>
      </c>
      <c r="Q4336" s="367">
        <v>314</v>
      </c>
      <c r="R4336" s="384">
        <v>-223.42655530341787</v>
      </c>
      <c r="S4336" s="367">
        <v>19.782</v>
      </c>
      <c r="T4336" s="367">
        <v>10827.586206896563</v>
      </c>
      <c r="U4336" s="384">
        <v>-141098.13765594488</v>
      </c>
      <c r="V4336" s="367">
        <v>1413.0000000000016</v>
      </c>
      <c r="W4336" s="367">
        <v>523333.33333333576</v>
      </c>
      <c r="X4336" s="384">
        <v>106139.87672623796</v>
      </c>
      <c r="Y4336" s="386">
        <v>1413.0000000000066</v>
      </c>
      <c r="Z4336" s="367"/>
      <c r="AA4336" s="367"/>
      <c r="AB4336" s="367"/>
      <c r="AC4336" s="367"/>
      <c r="AD4336" s="367"/>
      <c r="AE4336" s="367"/>
      <c r="AF4336" s="367"/>
      <c r="AG4336" s="367"/>
      <c r="AH4336" s="367"/>
      <c r="AI4336" s="367"/>
      <c r="AJ4336" s="367"/>
      <c r="AK4336" s="367"/>
      <c r="AL4336" s="367"/>
      <c r="AM4336" s="367"/>
      <c r="AN4336" s="367"/>
      <c r="AO4336" s="367"/>
      <c r="AP4336" s="367"/>
      <c r="AQ4336" s="367"/>
      <c r="AR4336" s="367"/>
      <c r="AS4336" s="367"/>
      <c r="AT4336" s="367"/>
    </row>
    <row r="4337" spans="2:46" ht="13.8">
      <c r="B4337" s="26">
        <v>52.499999999999794</v>
      </c>
      <c r="C4337" s="363">
        <v>491.82281005944196</v>
      </c>
      <c r="D4337" s="367">
        <v>1417.4999999999945</v>
      </c>
      <c r="E4337" s="367">
        <v>14651.162790697743</v>
      </c>
      <c r="F4337" s="367">
        <v>-294952.91571212822</v>
      </c>
      <c r="G4337" s="367">
        <v>1417.5000000000068</v>
      </c>
      <c r="H4337" s="367">
        <v>78750</v>
      </c>
      <c r="I4337" s="384">
        <v>-3536795.2976439949</v>
      </c>
      <c r="J4337" s="367">
        <v>1417.5</v>
      </c>
      <c r="K4337" s="367">
        <v>19090.909090909012</v>
      </c>
      <c r="L4337" s="384">
        <v>-114514.41741422239</v>
      </c>
      <c r="M4337" s="367">
        <v>1417.4999999999943</v>
      </c>
      <c r="N4337" s="367">
        <v>315</v>
      </c>
      <c r="O4337" s="384">
        <v>-3241.5738206270803</v>
      </c>
      <c r="P4337" s="367">
        <v>20.553750000000001</v>
      </c>
      <c r="Q4337" s="367">
        <v>315</v>
      </c>
      <c r="R4337" s="384">
        <v>-230.03664371413336</v>
      </c>
      <c r="S4337" s="367">
        <v>19.844999999999999</v>
      </c>
      <c r="T4337" s="367">
        <v>10862.068965517254</v>
      </c>
      <c r="U4337" s="384">
        <v>-142330.14051818728</v>
      </c>
      <c r="V4337" s="367">
        <v>1417.5000000000016</v>
      </c>
      <c r="W4337" s="367">
        <v>525000.00000000244</v>
      </c>
      <c r="X4337" s="384">
        <v>106448.79813845811</v>
      </c>
      <c r="Y4337" s="386">
        <v>1417.5000000000066</v>
      </c>
      <c r="Z4337" s="367"/>
      <c r="AA4337" s="367"/>
      <c r="AB4337" s="367"/>
      <c r="AC4337" s="367"/>
      <c r="AD4337" s="367"/>
      <c r="AE4337" s="367"/>
      <c r="AF4337" s="367"/>
      <c r="AG4337" s="367"/>
      <c r="AH4337" s="367"/>
      <c r="AI4337" s="367"/>
      <c r="AJ4337" s="367"/>
      <c r="AK4337" s="367"/>
      <c r="AL4337" s="367"/>
      <c r="AM4337" s="367"/>
      <c r="AN4337" s="367"/>
      <c r="AO4337" s="367"/>
      <c r="AP4337" s="367"/>
      <c r="AQ4337" s="367"/>
      <c r="AR4337" s="367"/>
      <c r="AS4337" s="367"/>
      <c r="AT4337" s="367"/>
    </row>
    <row r="4338" spans="2:46" ht="13.8">
      <c r="B4338" s="26">
        <v>52.666666666666458</v>
      </c>
      <c r="C4338" s="363">
        <v>493.37929678613864</v>
      </c>
      <c r="D4338" s="367">
        <v>1421.9999999999945</v>
      </c>
      <c r="E4338" s="367">
        <v>14697.67441860472</v>
      </c>
      <c r="F4338" s="367">
        <v>-296901.14478334476</v>
      </c>
      <c r="G4338" s="367">
        <v>1422.0000000000068</v>
      </c>
      <c r="H4338" s="367">
        <v>79000</v>
      </c>
      <c r="I4338" s="384">
        <v>-3559935.8233421361</v>
      </c>
      <c r="J4338" s="367">
        <v>1422</v>
      </c>
      <c r="K4338" s="367">
        <v>19151.515151515072</v>
      </c>
      <c r="L4338" s="384">
        <v>-115652.49551516621</v>
      </c>
      <c r="M4338" s="367">
        <v>1421.9999999999943</v>
      </c>
      <c r="N4338" s="367">
        <v>316</v>
      </c>
      <c r="O4338" s="384">
        <v>-3264.4022767442098</v>
      </c>
      <c r="P4338" s="367">
        <v>20.619</v>
      </c>
      <c r="Q4338" s="367">
        <v>316</v>
      </c>
      <c r="R4338" s="384">
        <v>-236.68418316530344</v>
      </c>
      <c r="S4338" s="367">
        <v>19.908000000000001</v>
      </c>
      <c r="T4338" s="367">
        <v>10896.551724137944</v>
      </c>
      <c r="U4338" s="384">
        <v>-143567.11255970565</v>
      </c>
      <c r="V4338" s="367">
        <v>1422.0000000000018</v>
      </c>
      <c r="W4338" s="367">
        <v>526666.66666666907</v>
      </c>
      <c r="X4338" s="384">
        <v>106757.53476545354</v>
      </c>
      <c r="Y4338" s="386">
        <v>1422.0000000000066</v>
      </c>
      <c r="Z4338" s="367"/>
      <c r="AA4338" s="367"/>
      <c r="AB4338" s="367"/>
      <c r="AC4338" s="367"/>
      <c r="AD4338" s="367"/>
      <c r="AE4338" s="367"/>
      <c r="AF4338" s="367"/>
      <c r="AG4338" s="367"/>
      <c r="AH4338" s="367"/>
      <c r="AI4338" s="367"/>
      <c r="AJ4338" s="367"/>
      <c r="AK4338" s="367"/>
      <c r="AL4338" s="367"/>
      <c r="AM4338" s="367"/>
      <c r="AN4338" s="367"/>
      <c r="AO4338" s="367"/>
      <c r="AP4338" s="367"/>
      <c r="AQ4338" s="367"/>
      <c r="AR4338" s="367"/>
      <c r="AS4338" s="367"/>
      <c r="AT4338" s="367"/>
    </row>
    <row r="4339" spans="2:46" ht="13.8">
      <c r="B4339" s="26">
        <v>52.833333333333123</v>
      </c>
      <c r="C4339" s="363">
        <v>494.93575278164872</v>
      </c>
      <c r="D4339" s="367">
        <v>1426.4999999999943</v>
      </c>
      <c r="E4339" s="367">
        <v>14744.186046511697</v>
      </c>
      <c r="F4339" s="367">
        <v>-298855.77809891978</v>
      </c>
      <c r="G4339" s="367">
        <v>1426.5000000000068</v>
      </c>
      <c r="H4339" s="367">
        <v>79250</v>
      </c>
      <c r="I4339" s="384">
        <v>-3583151.7452688734</v>
      </c>
      <c r="J4339" s="367">
        <v>1426.5</v>
      </c>
      <c r="K4339" s="367">
        <v>19212.121212121132</v>
      </c>
      <c r="L4339" s="384">
        <v>-116795.47576970422</v>
      </c>
      <c r="M4339" s="367">
        <v>1426.4999999999943</v>
      </c>
      <c r="N4339" s="367">
        <v>317</v>
      </c>
      <c r="O4339" s="384">
        <v>-3287.3100856814372</v>
      </c>
      <c r="P4339" s="367">
        <v>20.684249999999999</v>
      </c>
      <c r="Q4339" s="367">
        <v>317</v>
      </c>
      <c r="R4339" s="384">
        <v>-243.36917365692727</v>
      </c>
      <c r="S4339" s="367">
        <v>19.971</v>
      </c>
      <c r="T4339" s="367">
        <v>10931.034482758634</v>
      </c>
      <c r="U4339" s="384">
        <v>-144809.05378049982</v>
      </c>
      <c r="V4339" s="367">
        <v>1426.5000000000018</v>
      </c>
      <c r="W4339" s="367">
        <v>528333.3333333357</v>
      </c>
      <c r="X4339" s="384">
        <v>107066.08660722422</v>
      </c>
      <c r="Y4339" s="386">
        <v>1426.5000000000064</v>
      </c>
      <c r="Z4339" s="367"/>
      <c r="AA4339" s="367"/>
      <c r="AB4339" s="367"/>
      <c r="AC4339" s="367"/>
      <c r="AD4339" s="367"/>
      <c r="AE4339" s="367"/>
      <c r="AF4339" s="367"/>
      <c r="AG4339" s="367"/>
      <c r="AH4339" s="367"/>
      <c r="AI4339" s="367"/>
      <c r="AJ4339" s="367"/>
      <c r="AK4339" s="367"/>
      <c r="AL4339" s="367"/>
      <c r="AM4339" s="367"/>
      <c r="AN4339" s="367"/>
      <c r="AO4339" s="367"/>
      <c r="AP4339" s="367"/>
      <c r="AQ4339" s="367"/>
      <c r="AR4339" s="367"/>
      <c r="AS4339" s="367"/>
      <c r="AT4339" s="367"/>
    </row>
    <row r="4340" spans="2:46" ht="13.8">
      <c r="B4340" s="26">
        <v>52.999999999999787</v>
      </c>
      <c r="C4340" s="363">
        <v>496.49217804597237</v>
      </c>
      <c r="D4340" s="367">
        <v>1430.9999999999943</v>
      </c>
      <c r="E4340" s="367">
        <v>14790.697674418674</v>
      </c>
      <c r="F4340" s="367">
        <v>-300816.81565885327</v>
      </c>
      <c r="G4340" s="367">
        <v>1431.0000000000068</v>
      </c>
      <c r="H4340" s="367">
        <v>79500</v>
      </c>
      <c r="I4340" s="384">
        <v>-3606443.0634242087</v>
      </c>
      <c r="J4340" s="367">
        <v>1431</v>
      </c>
      <c r="K4340" s="367">
        <v>19272.727272727192</v>
      </c>
      <c r="L4340" s="384">
        <v>-117943.35817783636</v>
      </c>
      <c r="M4340" s="367">
        <v>1430.9999999999941</v>
      </c>
      <c r="N4340" s="367">
        <v>318</v>
      </c>
      <c r="O4340" s="384">
        <v>-3310.297247438762</v>
      </c>
      <c r="P4340" s="367">
        <v>20.749499999999998</v>
      </c>
      <c r="Q4340" s="367">
        <v>318</v>
      </c>
      <c r="R4340" s="384">
        <v>-250.09161518900564</v>
      </c>
      <c r="S4340" s="367">
        <v>20.034000000000002</v>
      </c>
      <c r="T4340" s="367">
        <v>10965.517241379324</v>
      </c>
      <c r="U4340" s="384">
        <v>-146055.96418056983</v>
      </c>
      <c r="V4340" s="367">
        <v>1431.0000000000018</v>
      </c>
      <c r="W4340" s="367">
        <v>530000.00000000233</v>
      </c>
      <c r="X4340" s="384">
        <v>107374.45366377021</v>
      </c>
      <c r="Y4340" s="386">
        <v>1431.0000000000064</v>
      </c>
      <c r="Z4340" s="367"/>
      <c r="AA4340" s="367"/>
      <c r="AB4340" s="367"/>
      <c r="AC4340" s="367"/>
      <c r="AD4340" s="367"/>
      <c r="AE4340" s="367"/>
      <c r="AF4340" s="367"/>
      <c r="AG4340" s="367"/>
      <c r="AH4340" s="367"/>
      <c r="AI4340" s="367"/>
      <c r="AJ4340" s="367"/>
      <c r="AK4340" s="367"/>
      <c r="AL4340" s="367"/>
      <c r="AM4340" s="367"/>
      <c r="AN4340" s="367"/>
      <c r="AO4340" s="367"/>
      <c r="AP4340" s="367"/>
      <c r="AQ4340" s="367"/>
      <c r="AR4340" s="367"/>
      <c r="AS4340" s="367"/>
      <c r="AT4340" s="367"/>
    </row>
    <row r="4341" spans="2:46" ht="13.8">
      <c r="B4341" s="26">
        <v>53.166666666666451</v>
      </c>
      <c r="C4341" s="363">
        <v>498.0485725791097</v>
      </c>
      <c r="D4341" s="367">
        <v>1435.4999999999943</v>
      </c>
      <c r="E4341" s="367">
        <v>14837.209302325651</v>
      </c>
      <c r="F4341" s="367">
        <v>-302784.25746314524</v>
      </c>
      <c r="G4341" s="367">
        <v>1435.5000000000068</v>
      </c>
      <c r="H4341" s="367">
        <v>79750</v>
      </c>
      <c r="I4341" s="384">
        <v>-3629809.77780814</v>
      </c>
      <c r="J4341" s="367">
        <v>1435.5</v>
      </c>
      <c r="K4341" s="367">
        <v>19333.333333333252</v>
      </c>
      <c r="L4341" s="384">
        <v>-119096.14273956274</v>
      </c>
      <c r="M4341" s="367">
        <v>1435.4999999999941</v>
      </c>
      <c r="N4341" s="367">
        <v>319</v>
      </c>
      <c r="O4341" s="384">
        <v>-3333.3637620161871</v>
      </c>
      <c r="P4341" s="367">
        <v>20.81475</v>
      </c>
      <c r="Q4341" s="367">
        <v>319</v>
      </c>
      <c r="R4341" s="384">
        <v>-256.85150776153785</v>
      </c>
      <c r="S4341" s="367">
        <v>20.097000000000001</v>
      </c>
      <c r="T4341" s="367">
        <v>11000.000000000015</v>
      </c>
      <c r="U4341" s="384">
        <v>-147307.84375991582</v>
      </c>
      <c r="V4341" s="367">
        <v>1435.500000000002</v>
      </c>
      <c r="W4341" s="367">
        <v>531666.66666666896</v>
      </c>
      <c r="X4341" s="384">
        <v>107682.63593509143</v>
      </c>
      <c r="Y4341" s="386">
        <v>1435.5000000000059</v>
      </c>
      <c r="Z4341" s="367"/>
      <c r="AA4341" s="367"/>
      <c r="AB4341" s="367"/>
      <c r="AC4341" s="367"/>
      <c r="AD4341" s="367"/>
      <c r="AE4341" s="367"/>
      <c r="AF4341" s="367"/>
      <c r="AG4341" s="367"/>
      <c r="AH4341" s="367"/>
      <c r="AI4341" s="367"/>
      <c r="AJ4341" s="367"/>
      <c r="AK4341" s="367"/>
      <c r="AL4341" s="367"/>
      <c r="AM4341" s="367"/>
      <c r="AN4341" s="367"/>
      <c r="AO4341" s="367"/>
      <c r="AP4341" s="367"/>
      <c r="AQ4341" s="367"/>
      <c r="AR4341" s="367"/>
      <c r="AS4341" s="367"/>
      <c r="AT4341" s="367"/>
    </row>
    <row r="4342" spans="2:46" ht="13.8">
      <c r="B4342" s="26">
        <v>53.333333333333115</v>
      </c>
      <c r="C4342" s="363">
        <v>499.60493638106033</v>
      </c>
      <c r="D4342" s="367">
        <v>1439.9999999999941</v>
      </c>
      <c r="E4342" s="367">
        <v>14883.720930232628</v>
      </c>
      <c r="F4342" s="367">
        <v>-304758.10351179569</v>
      </c>
      <c r="G4342" s="367">
        <v>1440.0000000000068</v>
      </c>
      <c r="H4342" s="367">
        <v>80000</v>
      </c>
      <c r="I4342" s="384">
        <v>-3653251.8884206689</v>
      </c>
      <c r="J4342" s="367">
        <v>1440</v>
      </c>
      <c r="K4342" s="367">
        <v>19393.939393939312</v>
      </c>
      <c r="L4342" s="384">
        <v>-120253.82945488334</v>
      </c>
      <c r="M4342" s="367">
        <v>1439.9999999999941</v>
      </c>
      <c r="N4342" s="367">
        <v>320</v>
      </c>
      <c r="O4342" s="384">
        <v>-3356.5096294137074</v>
      </c>
      <c r="P4342" s="367">
        <v>20.88</v>
      </c>
      <c r="Q4342" s="367">
        <v>320</v>
      </c>
      <c r="R4342" s="384">
        <v>-263.64885137452382</v>
      </c>
      <c r="S4342" s="367">
        <v>20.159999999999997</v>
      </c>
      <c r="T4342" s="367">
        <v>11034.482758620705</v>
      </c>
      <c r="U4342" s="384">
        <v>-148564.6925185376</v>
      </c>
      <c r="V4342" s="367">
        <v>1440.000000000002</v>
      </c>
      <c r="W4342" s="367">
        <v>533333.33333333558</v>
      </c>
      <c r="X4342" s="384">
        <v>107990.63342118793</v>
      </c>
      <c r="Y4342" s="386">
        <v>1440.0000000000059</v>
      </c>
      <c r="Z4342" s="367"/>
      <c r="AA4342" s="367"/>
      <c r="AB4342" s="367"/>
      <c r="AC4342" s="367"/>
      <c r="AD4342" s="367"/>
      <c r="AE4342" s="367"/>
      <c r="AF4342" s="367"/>
      <c r="AG4342" s="367"/>
      <c r="AH4342" s="367"/>
      <c r="AI4342" s="367"/>
      <c r="AJ4342" s="367"/>
      <c r="AK4342" s="367"/>
      <c r="AL4342" s="367"/>
      <c r="AM4342" s="367"/>
      <c r="AN4342" s="367"/>
      <c r="AO4342" s="367"/>
      <c r="AP4342" s="367"/>
      <c r="AQ4342" s="367"/>
      <c r="AR4342" s="367"/>
      <c r="AS4342" s="367"/>
      <c r="AT4342" s="367"/>
    </row>
    <row r="4343" spans="2:46" ht="13.8">
      <c r="B4343" s="26">
        <v>53.49999999999978</v>
      </c>
      <c r="C4343" s="363">
        <v>501.16126945182464</v>
      </c>
      <c r="D4343" s="367">
        <v>1444.4999999999941</v>
      </c>
      <c r="E4343" s="367">
        <v>14930.232558139605</v>
      </c>
      <c r="F4343" s="367">
        <v>-306738.35380480462</v>
      </c>
      <c r="G4343" s="367">
        <v>1444.5000000000068</v>
      </c>
      <c r="H4343" s="367">
        <v>80250</v>
      </c>
      <c r="I4343" s="384">
        <v>-3676769.3952617948</v>
      </c>
      <c r="J4343" s="367">
        <v>1444.5</v>
      </c>
      <c r="K4343" s="367">
        <v>19454.545454545372</v>
      </c>
      <c r="L4343" s="384">
        <v>-121416.41832379812</v>
      </c>
      <c r="M4343" s="367">
        <v>1444.4999999999941</v>
      </c>
      <c r="N4343" s="367">
        <v>321</v>
      </c>
      <c r="O4343" s="384">
        <v>-3379.7348496313261</v>
      </c>
      <c r="P4343" s="367">
        <v>20.945249999999998</v>
      </c>
      <c r="Q4343" s="367">
        <v>321</v>
      </c>
      <c r="R4343" s="384">
        <v>-270.48364602796477</v>
      </c>
      <c r="S4343" s="367">
        <v>20.222999999999999</v>
      </c>
      <c r="T4343" s="367">
        <v>11068.965517241395</v>
      </c>
      <c r="U4343" s="384">
        <v>-149826.51045643524</v>
      </c>
      <c r="V4343" s="367">
        <v>1444.500000000002</v>
      </c>
      <c r="W4343" s="367">
        <v>535000.00000000221</v>
      </c>
      <c r="X4343" s="384">
        <v>108298.44612205973</v>
      </c>
      <c r="Y4343" s="386">
        <v>1444.5000000000061</v>
      </c>
      <c r="Z4343" s="367"/>
      <c r="AA4343" s="367"/>
      <c r="AB4343" s="367"/>
      <c r="AC4343" s="367"/>
      <c r="AD4343" s="367"/>
      <c r="AE4343" s="367"/>
      <c r="AF4343" s="367"/>
      <c r="AG4343" s="367"/>
      <c r="AH4343" s="367"/>
      <c r="AI4343" s="367"/>
      <c r="AJ4343" s="367"/>
      <c r="AK4343" s="367"/>
      <c r="AL4343" s="367"/>
      <c r="AM4343" s="367"/>
      <c r="AN4343" s="367"/>
      <c r="AO4343" s="367"/>
      <c r="AP4343" s="367"/>
      <c r="AQ4343" s="367"/>
      <c r="AR4343" s="367"/>
      <c r="AS4343" s="367"/>
      <c r="AT4343" s="367"/>
    </row>
    <row r="4344" spans="2:46" ht="13.8">
      <c r="B4344" s="26">
        <v>53.666666666666444</v>
      </c>
      <c r="C4344" s="363">
        <v>502.71757179140252</v>
      </c>
      <c r="D4344" s="367">
        <v>1448.9999999999941</v>
      </c>
      <c r="E4344" s="367">
        <v>14976.744186046582</v>
      </c>
      <c r="F4344" s="367">
        <v>-308725.0083421719</v>
      </c>
      <c r="G4344" s="367">
        <v>1449.0000000000068</v>
      </c>
      <c r="H4344" s="367">
        <v>80500</v>
      </c>
      <c r="I4344" s="384">
        <v>-3700362.2983315168</v>
      </c>
      <c r="J4344" s="367">
        <v>1449</v>
      </c>
      <c r="K4344" s="367">
        <v>19515.151515151432</v>
      </c>
      <c r="L4344" s="384">
        <v>-122583.90934630709</v>
      </c>
      <c r="M4344" s="367">
        <v>1448.9999999999941</v>
      </c>
      <c r="N4344" s="367">
        <v>322</v>
      </c>
      <c r="O4344" s="384">
        <v>-3403.0394226690432</v>
      </c>
      <c r="P4344" s="367">
        <v>21.0105</v>
      </c>
      <c r="Q4344" s="367">
        <v>322</v>
      </c>
      <c r="R4344" s="384">
        <v>-277.35589172185951</v>
      </c>
      <c r="S4344" s="367">
        <v>20.285999999999998</v>
      </c>
      <c r="T4344" s="367">
        <v>11103.448275862085</v>
      </c>
      <c r="U4344" s="384">
        <v>-151093.29757360875</v>
      </c>
      <c r="V4344" s="367">
        <v>1449.000000000002</v>
      </c>
      <c r="W4344" s="367">
        <v>536666.66666666884</v>
      </c>
      <c r="X4344" s="384">
        <v>108606.07403770676</v>
      </c>
      <c r="Y4344" s="386">
        <v>1449.0000000000057</v>
      </c>
      <c r="Z4344" s="367"/>
      <c r="AA4344" s="367"/>
      <c r="AB4344" s="367"/>
      <c r="AC4344" s="367"/>
      <c r="AD4344" s="367"/>
      <c r="AE4344" s="367"/>
      <c r="AF4344" s="367"/>
      <c r="AG4344" s="367"/>
      <c r="AH4344" s="367"/>
      <c r="AI4344" s="367"/>
      <c r="AJ4344" s="367"/>
      <c r="AK4344" s="367"/>
      <c r="AL4344" s="367"/>
      <c r="AM4344" s="367"/>
      <c r="AN4344" s="367"/>
      <c r="AO4344" s="367"/>
      <c r="AP4344" s="367"/>
      <c r="AQ4344" s="367"/>
      <c r="AR4344" s="367"/>
      <c r="AS4344" s="367"/>
      <c r="AT4344" s="367"/>
    </row>
    <row r="4345" spans="2:46" ht="13.8">
      <c r="B4345" s="26">
        <v>53.833333333333108</v>
      </c>
      <c r="C4345" s="363">
        <v>504.27384339979398</v>
      </c>
      <c r="D4345" s="367">
        <v>1453.4999999999941</v>
      </c>
      <c r="E4345" s="367">
        <v>15023.255813953559</v>
      </c>
      <c r="F4345" s="367">
        <v>-310718.0671238979</v>
      </c>
      <c r="G4345" s="367">
        <v>1453.500000000007</v>
      </c>
      <c r="H4345" s="367">
        <v>80750</v>
      </c>
      <c r="I4345" s="384">
        <v>-3724030.5976298368</v>
      </c>
      <c r="J4345" s="367">
        <v>1453.5</v>
      </c>
      <c r="K4345" s="367">
        <v>19575.757575757492</v>
      </c>
      <c r="L4345" s="384">
        <v>-123756.30252241022</v>
      </c>
      <c r="M4345" s="367">
        <v>1453.4999999999939</v>
      </c>
      <c r="N4345" s="367">
        <v>323</v>
      </c>
      <c r="O4345" s="384">
        <v>-3426.4233485268574</v>
      </c>
      <c r="P4345" s="367">
        <v>21.075749999999999</v>
      </c>
      <c r="Q4345" s="367">
        <v>323</v>
      </c>
      <c r="R4345" s="384">
        <v>-284.26558845620877</v>
      </c>
      <c r="S4345" s="367">
        <v>20.349</v>
      </c>
      <c r="T4345" s="367">
        <v>11137.931034482775</v>
      </c>
      <c r="U4345" s="384">
        <v>-152365.05387005818</v>
      </c>
      <c r="V4345" s="367">
        <v>1453.5000000000023</v>
      </c>
      <c r="W4345" s="367">
        <v>538333.33333333547</v>
      </c>
      <c r="X4345" s="384">
        <v>108913.51716812905</v>
      </c>
      <c r="Y4345" s="386">
        <v>1453.5000000000057</v>
      </c>
      <c r="Z4345" s="367"/>
      <c r="AA4345" s="367"/>
      <c r="AB4345" s="367"/>
      <c r="AC4345" s="367"/>
      <c r="AD4345" s="367"/>
      <c r="AE4345" s="367"/>
      <c r="AF4345" s="367"/>
      <c r="AG4345" s="367"/>
      <c r="AH4345" s="367"/>
      <c r="AI4345" s="367"/>
      <c r="AJ4345" s="367"/>
      <c r="AK4345" s="367"/>
      <c r="AL4345" s="367"/>
      <c r="AM4345" s="367"/>
      <c r="AN4345" s="367"/>
      <c r="AO4345" s="367"/>
      <c r="AP4345" s="367"/>
      <c r="AQ4345" s="367"/>
      <c r="AR4345" s="367"/>
      <c r="AS4345" s="367"/>
      <c r="AT4345" s="367"/>
    </row>
    <row r="4346" spans="2:46" ht="13.8">
      <c r="B4346" s="26">
        <v>53.999999999999773</v>
      </c>
      <c r="C4346" s="363">
        <v>505.83008427699878</v>
      </c>
      <c r="D4346" s="367">
        <v>1457.9999999999939</v>
      </c>
      <c r="E4346" s="367">
        <v>15069.767441860537</v>
      </c>
      <c r="F4346" s="367">
        <v>-312717.53014998225</v>
      </c>
      <c r="G4346" s="367">
        <v>1458.000000000007</v>
      </c>
      <c r="H4346" s="367">
        <v>81000</v>
      </c>
      <c r="I4346" s="384">
        <v>-3747774.2931567538</v>
      </c>
      <c r="J4346" s="367">
        <v>1458</v>
      </c>
      <c r="K4346" s="367">
        <v>19636.363636363552</v>
      </c>
      <c r="L4346" s="384">
        <v>-124933.59785210759</v>
      </c>
      <c r="M4346" s="367">
        <v>1457.9999999999939</v>
      </c>
      <c r="N4346" s="367">
        <v>324</v>
      </c>
      <c r="O4346" s="384">
        <v>-3449.886627204769</v>
      </c>
      <c r="P4346" s="367">
        <v>21.140999999999998</v>
      </c>
      <c r="Q4346" s="367">
        <v>324</v>
      </c>
      <c r="R4346" s="384">
        <v>-291.21273623101183</v>
      </c>
      <c r="S4346" s="367">
        <v>20.411999999999999</v>
      </c>
      <c r="T4346" s="367">
        <v>11172.413793103466</v>
      </c>
      <c r="U4346" s="384">
        <v>-153641.77934578346</v>
      </c>
      <c r="V4346" s="367">
        <v>1458.0000000000023</v>
      </c>
      <c r="W4346" s="367">
        <v>540000.0000000021</v>
      </c>
      <c r="X4346" s="384">
        <v>109220.77551332662</v>
      </c>
      <c r="Y4346" s="386">
        <v>1458.0000000000055</v>
      </c>
      <c r="Z4346" s="367"/>
      <c r="AA4346" s="367"/>
      <c r="AB4346" s="367"/>
      <c r="AC4346" s="367"/>
      <c r="AD4346" s="367"/>
      <c r="AE4346" s="367"/>
      <c r="AF4346" s="367"/>
      <c r="AG4346" s="367"/>
      <c r="AH4346" s="367"/>
      <c r="AI4346" s="367"/>
      <c r="AJ4346" s="367"/>
      <c r="AK4346" s="367"/>
      <c r="AL4346" s="367"/>
      <c r="AM4346" s="367"/>
      <c r="AN4346" s="367"/>
      <c r="AO4346" s="367"/>
      <c r="AP4346" s="367"/>
      <c r="AQ4346" s="367"/>
      <c r="AR4346" s="367"/>
      <c r="AS4346" s="367"/>
      <c r="AT4346" s="367"/>
    </row>
    <row r="4347" spans="2:46" ht="13.8">
      <c r="B4347" s="26">
        <v>54.166666666666437</v>
      </c>
      <c r="C4347" s="363">
        <v>507.38629442301726</v>
      </c>
      <c r="D4347" s="367">
        <v>1462.4999999999939</v>
      </c>
      <c r="E4347" s="367">
        <v>15116.279069767514</v>
      </c>
      <c r="F4347" s="367">
        <v>-314723.39742042497</v>
      </c>
      <c r="G4347" s="367">
        <v>1462.500000000007</v>
      </c>
      <c r="H4347" s="367">
        <v>81250</v>
      </c>
      <c r="I4347" s="384">
        <v>-3771593.3849122664</v>
      </c>
      <c r="J4347" s="367">
        <v>1462.5</v>
      </c>
      <c r="K4347" s="367">
        <v>19696.969696969612</v>
      </c>
      <c r="L4347" s="384">
        <v>-126115.79533539915</v>
      </c>
      <c r="M4347" s="367">
        <v>1462.4999999999939</v>
      </c>
      <c r="N4347" s="367">
        <v>325</v>
      </c>
      <c r="O4347" s="384">
        <v>-3473.429258702779</v>
      </c>
      <c r="P4347" s="367">
        <v>21.206249999999997</v>
      </c>
      <c r="Q4347" s="367">
        <v>325</v>
      </c>
      <c r="R4347" s="384">
        <v>-298.19733504626953</v>
      </c>
      <c r="S4347" s="367">
        <v>20.475000000000001</v>
      </c>
      <c r="T4347" s="367">
        <v>11206.896551724156</v>
      </c>
      <c r="U4347" s="384">
        <v>-154923.47400078457</v>
      </c>
      <c r="V4347" s="367">
        <v>1462.5000000000023</v>
      </c>
      <c r="W4347" s="367">
        <v>541666.66666666872</v>
      </c>
      <c r="X4347" s="384">
        <v>109527.8490732995</v>
      </c>
      <c r="Y4347" s="386">
        <v>1462.5000000000055</v>
      </c>
      <c r="Z4347" s="367"/>
      <c r="AA4347" s="367"/>
      <c r="AB4347" s="367"/>
      <c r="AC4347" s="367"/>
      <c r="AD4347" s="367"/>
      <c r="AE4347" s="367"/>
      <c r="AF4347" s="367"/>
      <c r="AG4347" s="367"/>
      <c r="AH4347" s="367"/>
      <c r="AI4347" s="367"/>
      <c r="AJ4347" s="367"/>
      <c r="AK4347" s="367"/>
      <c r="AL4347" s="367"/>
      <c r="AM4347" s="367"/>
      <c r="AN4347" s="367"/>
      <c r="AO4347" s="367"/>
      <c r="AP4347" s="367"/>
      <c r="AQ4347" s="367"/>
      <c r="AR4347" s="367"/>
      <c r="AS4347" s="367"/>
      <c r="AT4347" s="367"/>
    </row>
    <row r="4348" spans="2:46" ht="13.8">
      <c r="B4348" s="26">
        <v>54.333333333333101</v>
      </c>
      <c r="C4348" s="363">
        <v>508.94247383784938</v>
      </c>
      <c r="D4348" s="367">
        <v>1466.9999999999939</v>
      </c>
      <c r="E4348" s="367">
        <v>15162.790697674491</v>
      </c>
      <c r="F4348" s="367">
        <v>-316735.66893522622</v>
      </c>
      <c r="G4348" s="367">
        <v>1467.000000000007</v>
      </c>
      <c r="H4348" s="367">
        <v>81500</v>
      </c>
      <c r="I4348" s="384">
        <v>-3795487.8728963775</v>
      </c>
      <c r="J4348" s="367">
        <v>1467</v>
      </c>
      <c r="K4348" s="367">
        <v>19757.575757575672</v>
      </c>
      <c r="L4348" s="384">
        <v>-127302.89497228492</v>
      </c>
      <c r="M4348" s="367">
        <v>1466.9999999999939</v>
      </c>
      <c r="N4348" s="367">
        <v>326</v>
      </c>
      <c r="O4348" s="384">
        <v>-3497.0512430208887</v>
      </c>
      <c r="P4348" s="367">
        <v>21.2715</v>
      </c>
      <c r="Q4348" s="367">
        <v>326</v>
      </c>
      <c r="R4348" s="384">
        <v>-305.2193849019809</v>
      </c>
      <c r="S4348" s="367">
        <v>20.538</v>
      </c>
      <c r="T4348" s="367">
        <v>11241.379310344846</v>
      </c>
      <c r="U4348" s="384">
        <v>-156210.13783506159</v>
      </c>
      <c r="V4348" s="367">
        <v>1467.0000000000023</v>
      </c>
      <c r="W4348" s="367">
        <v>543333.33333333535</v>
      </c>
      <c r="X4348" s="384">
        <v>109834.7378480476</v>
      </c>
      <c r="Y4348" s="386">
        <v>1467.0000000000052</v>
      </c>
      <c r="Z4348" s="367"/>
      <c r="AA4348" s="367"/>
      <c r="AB4348" s="367"/>
      <c r="AC4348" s="367"/>
      <c r="AD4348" s="367"/>
      <c r="AE4348" s="367"/>
      <c r="AF4348" s="367"/>
      <c r="AG4348" s="367"/>
      <c r="AH4348" s="367"/>
      <c r="AI4348" s="367"/>
      <c r="AJ4348" s="367"/>
      <c r="AK4348" s="367"/>
      <c r="AL4348" s="367"/>
      <c r="AM4348" s="367"/>
      <c r="AN4348" s="367"/>
      <c r="AO4348" s="367"/>
      <c r="AP4348" s="367"/>
      <c r="AQ4348" s="367"/>
      <c r="AR4348" s="367"/>
      <c r="AS4348" s="367"/>
      <c r="AT4348" s="367"/>
    </row>
    <row r="4349" spans="2:46" ht="13.8">
      <c r="B4349" s="26">
        <v>54.499999999999766</v>
      </c>
      <c r="C4349" s="363">
        <v>510.49862252149489</v>
      </c>
      <c r="D4349" s="367">
        <v>1471.4999999999939</v>
      </c>
      <c r="E4349" s="367">
        <v>15209.302325581468</v>
      </c>
      <c r="F4349" s="367">
        <v>-318754.34469438595</v>
      </c>
      <c r="G4349" s="367">
        <v>1471.500000000007</v>
      </c>
      <c r="H4349" s="367">
        <v>81750</v>
      </c>
      <c r="I4349" s="384">
        <v>-3819457.7571090842</v>
      </c>
      <c r="J4349" s="367">
        <v>1471.5</v>
      </c>
      <c r="K4349" s="367">
        <v>19818.181818181733</v>
      </c>
      <c r="L4349" s="384">
        <v>-128494.89676276485</v>
      </c>
      <c r="M4349" s="367">
        <v>1471.4999999999939</v>
      </c>
      <c r="N4349" s="367">
        <v>327</v>
      </c>
      <c r="O4349" s="384">
        <v>-3520.7525801590941</v>
      </c>
      <c r="P4349" s="367">
        <v>21.336749999999999</v>
      </c>
      <c r="Q4349" s="367">
        <v>327</v>
      </c>
      <c r="R4349" s="384">
        <v>-312.27888579814652</v>
      </c>
      <c r="S4349" s="367">
        <v>20.600999999999999</v>
      </c>
      <c r="T4349" s="367">
        <v>11275.862068965536</v>
      </c>
      <c r="U4349" s="384">
        <v>-157501.77084861451</v>
      </c>
      <c r="V4349" s="367">
        <v>1471.5000000000025</v>
      </c>
      <c r="W4349" s="367">
        <v>545000.00000000198</v>
      </c>
      <c r="X4349" s="384">
        <v>110141.44183757099</v>
      </c>
      <c r="Y4349" s="386">
        <v>1471.5000000000052</v>
      </c>
      <c r="Z4349" s="367"/>
      <c r="AA4349" s="367"/>
      <c r="AB4349" s="367"/>
      <c r="AC4349" s="367"/>
      <c r="AD4349" s="367"/>
      <c r="AE4349" s="367"/>
      <c r="AF4349" s="367"/>
      <c r="AG4349" s="367"/>
      <c r="AH4349" s="367"/>
      <c r="AI4349" s="367"/>
      <c r="AJ4349" s="367"/>
      <c r="AK4349" s="367"/>
      <c r="AL4349" s="367"/>
      <c r="AM4349" s="367"/>
      <c r="AN4349" s="367"/>
      <c r="AO4349" s="367"/>
      <c r="AP4349" s="367"/>
      <c r="AQ4349" s="367"/>
      <c r="AR4349" s="367"/>
      <c r="AS4349" s="367"/>
      <c r="AT4349" s="367"/>
    </row>
    <row r="4350" spans="2:46" ht="13.8">
      <c r="B4350" s="26">
        <v>54.66666666666643</v>
      </c>
      <c r="C4350" s="363">
        <v>512.05474047395398</v>
      </c>
      <c r="D4350" s="367">
        <v>1475.9999999999936</v>
      </c>
      <c r="E4350" s="367">
        <v>15255.813953488445</v>
      </c>
      <c r="F4350" s="367">
        <v>-320779.42469790415</v>
      </c>
      <c r="G4350" s="367">
        <v>1476.000000000007</v>
      </c>
      <c r="H4350" s="367">
        <v>82000</v>
      </c>
      <c r="I4350" s="384">
        <v>-3843503.0375503874</v>
      </c>
      <c r="J4350" s="367">
        <v>1475.9999999999998</v>
      </c>
      <c r="K4350" s="367">
        <v>19878.787878787793</v>
      </c>
      <c r="L4350" s="384">
        <v>-129691.80070683901</v>
      </c>
      <c r="M4350" s="367">
        <v>1475.9999999999939</v>
      </c>
      <c r="N4350" s="367">
        <v>328</v>
      </c>
      <c r="O4350" s="384">
        <v>-3544.5332701173975</v>
      </c>
      <c r="P4350" s="367">
        <v>21.401999999999997</v>
      </c>
      <c r="Q4350" s="367">
        <v>328</v>
      </c>
      <c r="R4350" s="384">
        <v>-319.37583773476626</v>
      </c>
      <c r="S4350" s="367">
        <v>20.663999999999998</v>
      </c>
      <c r="T4350" s="367">
        <v>11310.344827586227</v>
      </c>
      <c r="U4350" s="384">
        <v>-158798.37304144326</v>
      </c>
      <c r="V4350" s="367">
        <v>1476.0000000000025</v>
      </c>
      <c r="W4350" s="367">
        <v>546666.66666666861</v>
      </c>
      <c r="X4350" s="384">
        <v>110447.96104186965</v>
      </c>
      <c r="Y4350" s="386">
        <v>1476.000000000005</v>
      </c>
      <c r="Z4350" s="367"/>
      <c r="AA4350" s="367"/>
      <c r="AB4350" s="367"/>
      <c r="AC4350" s="367"/>
      <c r="AD4350" s="367"/>
      <c r="AE4350" s="367"/>
      <c r="AF4350" s="367"/>
      <c r="AG4350" s="367"/>
      <c r="AH4350" s="367"/>
      <c r="AI4350" s="367"/>
      <c r="AJ4350" s="367"/>
      <c r="AK4350" s="367"/>
      <c r="AL4350" s="367"/>
      <c r="AM4350" s="367"/>
      <c r="AN4350" s="367"/>
      <c r="AO4350" s="367"/>
      <c r="AP4350" s="367"/>
      <c r="AQ4350" s="367"/>
      <c r="AR4350" s="367"/>
      <c r="AS4350" s="367"/>
      <c r="AT4350" s="367"/>
    </row>
    <row r="4351" spans="2:46" ht="13.8">
      <c r="B4351" s="26">
        <v>54.833333333333094</v>
      </c>
      <c r="C4351" s="363">
        <v>513.61082769522648</v>
      </c>
      <c r="D4351" s="367">
        <v>1480.4999999999936</v>
      </c>
      <c r="E4351" s="367">
        <v>15302.325581395422</v>
      </c>
      <c r="F4351" s="367">
        <v>-322810.90894578083</v>
      </c>
      <c r="G4351" s="367">
        <v>1480.500000000007</v>
      </c>
      <c r="H4351" s="367">
        <v>82250</v>
      </c>
      <c r="I4351" s="384">
        <v>-3867623.7142202896</v>
      </c>
      <c r="J4351" s="367">
        <v>1480.4999999999998</v>
      </c>
      <c r="K4351" s="367">
        <v>19939.393939393853</v>
      </c>
      <c r="L4351" s="384">
        <v>-130893.60680450729</v>
      </c>
      <c r="M4351" s="367">
        <v>1480.4999999999936</v>
      </c>
      <c r="N4351" s="367">
        <v>329</v>
      </c>
      <c r="O4351" s="384">
        <v>-3568.3933128958015</v>
      </c>
      <c r="P4351" s="367">
        <v>21.467250000000003</v>
      </c>
      <c r="Q4351" s="367">
        <v>329</v>
      </c>
      <c r="R4351" s="384">
        <v>-326.51024071184059</v>
      </c>
      <c r="S4351" s="367">
        <v>20.727</v>
      </c>
      <c r="T4351" s="367">
        <v>11344.827586206917</v>
      </c>
      <c r="U4351" s="384">
        <v>-160099.94441354787</v>
      </c>
      <c r="V4351" s="367">
        <v>1480.5000000000025</v>
      </c>
      <c r="W4351" s="367">
        <v>548333.33333333523</v>
      </c>
      <c r="X4351" s="384">
        <v>110754.29546094355</v>
      </c>
      <c r="Y4351" s="386">
        <v>1480.500000000005</v>
      </c>
      <c r="Z4351" s="367"/>
      <c r="AA4351" s="367"/>
      <c r="AB4351" s="367"/>
      <c r="AC4351" s="367"/>
      <c r="AD4351" s="367"/>
      <c r="AE4351" s="367"/>
      <c r="AF4351" s="367"/>
      <c r="AG4351" s="367"/>
      <c r="AH4351" s="367"/>
      <c r="AI4351" s="367"/>
      <c r="AJ4351" s="367"/>
      <c r="AK4351" s="367"/>
      <c r="AL4351" s="367"/>
      <c r="AM4351" s="367"/>
      <c r="AN4351" s="367"/>
      <c r="AO4351" s="367"/>
      <c r="AP4351" s="367"/>
      <c r="AQ4351" s="367"/>
      <c r="AR4351" s="367"/>
      <c r="AS4351" s="367"/>
      <c r="AT4351" s="367"/>
    </row>
    <row r="4352" spans="2:46" ht="13.8">
      <c r="B4352" s="26">
        <v>54.999999999999758</v>
      </c>
      <c r="C4352" s="363">
        <v>515.16688418531282</v>
      </c>
      <c r="D4352" s="367">
        <v>1484.9999999999936</v>
      </c>
      <c r="E4352" s="367">
        <v>15348.837209302399</v>
      </c>
      <c r="F4352" s="367">
        <v>-324848.79743801599</v>
      </c>
      <c r="G4352" s="367">
        <v>1485.000000000007</v>
      </c>
      <c r="H4352" s="367">
        <v>82500</v>
      </c>
      <c r="I4352" s="384">
        <v>-3891819.7871187869</v>
      </c>
      <c r="J4352" s="367">
        <v>1484.9999999999998</v>
      </c>
      <c r="K4352" s="367">
        <v>19999.999999999913</v>
      </c>
      <c r="L4352" s="384">
        <v>-132100.31505576984</v>
      </c>
      <c r="M4352" s="367">
        <v>1484.9999999999936</v>
      </c>
      <c r="N4352" s="367">
        <v>330</v>
      </c>
      <c r="O4352" s="384">
        <v>-3592.3327084943003</v>
      </c>
      <c r="P4352" s="367">
        <v>21.532500000000002</v>
      </c>
      <c r="Q4352" s="367">
        <v>330</v>
      </c>
      <c r="R4352" s="384">
        <v>-333.68209472936877</v>
      </c>
      <c r="S4352" s="367">
        <v>20.79</v>
      </c>
      <c r="T4352" s="367">
        <v>11379.310344827607</v>
      </c>
      <c r="U4352" s="384">
        <v>-161406.48496492842</v>
      </c>
      <c r="V4352" s="367">
        <v>1485.0000000000027</v>
      </c>
      <c r="W4352" s="367">
        <v>550000.00000000186</v>
      </c>
      <c r="X4352" s="384">
        <v>111060.44509479277</v>
      </c>
      <c r="Y4352" s="386">
        <v>1485.000000000005</v>
      </c>
      <c r="Z4352" s="367"/>
      <c r="AA4352" s="367"/>
      <c r="AB4352" s="367"/>
      <c r="AC4352" s="367"/>
      <c r="AD4352" s="367"/>
      <c r="AE4352" s="367"/>
      <c r="AF4352" s="367"/>
      <c r="AG4352" s="367"/>
      <c r="AH4352" s="367"/>
      <c r="AI4352" s="367"/>
      <c r="AJ4352" s="367"/>
      <c r="AK4352" s="367"/>
      <c r="AL4352" s="367"/>
      <c r="AM4352" s="367"/>
      <c r="AN4352" s="367"/>
      <c r="AO4352" s="367"/>
      <c r="AP4352" s="367"/>
      <c r="AQ4352" s="367"/>
      <c r="AR4352" s="367"/>
      <c r="AS4352" s="367"/>
      <c r="AT4352" s="367"/>
    </row>
    <row r="4353" spans="2:46" ht="13.8">
      <c r="B4353" s="26">
        <v>55.166666666666423</v>
      </c>
      <c r="C4353" s="363">
        <v>516.72290994421246</v>
      </c>
      <c r="D4353" s="367">
        <v>1489.4999999999934</v>
      </c>
      <c r="E4353" s="367">
        <v>15395.348837209376</v>
      </c>
      <c r="F4353" s="367">
        <v>-326893.09017460968</v>
      </c>
      <c r="G4353" s="367">
        <v>1489.5000000000073</v>
      </c>
      <c r="H4353" s="367">
        <v>82750</v>
      </c>
      <c r="I4353" s="384">
        <v>-3916091.2562458827</v>
      </c>
      <c r="J4353" s="367">
        <v>1489.4999999999998</v>
      </c>
      <c r="K4353" s="367">
        <v>20060.606060605973</v>
      </c>
      <c r="L4353" s="384">
        <v>-133311.92546062655</v>
      </c>
      <c r="M4353" s="367">
        <v>1489.4999999999936</v>
      </c>
      <c r="N4353" s="367">
        <v>331</v>
      </c>
      <c r="O4353" s="384">
        <v>-3616.351456912897</v>
      </c>
      <c r="P4353" s="367">
        <v>21.597750000000001</v>
      </c>
      <c r="Q4353" s="367">
        <v>331</v>
      </c>
      <c r="R4353" s="384">
        <v>-340.89139978735147</v>
      </c>
      <c r="S4353" s="367">
        <v>20.853000000000002</v>
      </c>
      <c r="T4353" s="367">
        <v>11413.793103448297</v>
      </c>
      <c r="U4353" s="384">
        <v>-162717.99469558481</v>
      </c>
      <c r="V4353" s="367">
        <v>1489.5000000000027</v>
      </c>
      <c r="W4353" s="367">
        <v>551666.66666666849</v>
      </c>
      <c r="X4353" s="384">
        <v>111366.40994341719</v>
      </c>
      <c r="Y4353" s="386">
        <v>1489.5000000000048</v>
      </c>
      <c r="Z4353" s="367"/>
      <c r="AA4353" s="367"/>
      <c r="AB4353" s="367"/>
      <c r="AC4353" s="367"/>
      <c r="AD4353" s="367"/>
      <c r="AE4353" s="367"/>
      <c r="AF4353" s="367"/>
      <c r="AG4353" s="367"/>
      <c r="AH4353" s="367"/>
      <c r="AI4353" s="367"/>
      <c r="AJ4353" s="367"/>
      <c r="AK4353" s="367"/>
      <c r="AL4353" s="367"/>
      <c r="AM4353" s="367"/>
      <c r="AN4353" s="367"/>
      <c r="AO4353" s="367"/>
      <c r="AP4353" s="367"/>
      <c r="AQ4353" s="367"/>
      <c r="AR4353" s="367"/>
      <c r="AS4353" s="367"/>
      <c r="AT4353" s="367"/>
    </row>
    <row r="4354" spans="2:46" ht="13.8">
      <c r="B4354" s="26">
        <v>55.333333333333087</v>
      </c>
      <c r="C4354" s="363">
        <v>518.27890497192573</v>
      </c>
      <c r="D4354" s="367">
        <v>1493.9999999999934</v>
      </c>
      <c r="E4354" s="367">
        <v>15441.860465116353</v>
      </c>
      <c r="F4354" s="367">
        <v>-328943.78715556173</v>
      </c>
      <c r="G4354" s="367">
        <v>1494.0000000000073</v>
      </c>
      <c r="H4354" s="367">
        <v>83000</v>
      </c>
      <c r="I4354" s="384">
        <v>-3940438.1216015751</v>
      </c>
      <c r="J4354" s="367">
        <v>1493.9999999999998</v>
      </c>
      <c r="K4354" s="367">
        <v>20121.212121212033</v>
      </c>
      <c r="L4354" s="384">
        <v>-134528.4380190775</v>
      </c>
      <c r="M4354" s="367">
        <v>1493.9999999999936</v>
      </c>
      <c r="N4354" s="367">
        <v>332</v>
      </c>
      <c r="O4354" s="384">
        <v>-3640.4495581515916</v>
      </c>
      <c r="P4354" s="367">
        <v>21.663</v>
      </c>
      <c r="Q4354" s="367">
        <v>332</v>
      </c>
      <c r="R4354" s="384">
        <v>-348.13815588578797</v>
      </c>
      <c r="S4354" s="367">
        <v>20.916</v>
      </c>
      <c r="T4354" s="367">
        <v>11448.275862068987</v>
      </c>
      <c r="U4354" s="384">
        <v>-164034.47360551698</v>
      </c>
      <c r="V4354" s="367">
        <v>1494.0000000000027</v>
      </c>
      <c r="W4354" s="367">
        <v>553333.33333333512</v>
      </c>
      <c r="X4354" s="384">
        <v>111672.19000681693</v>
      </c>
      <c r="Y4354" s="386">
        <v>1494.0000000000048</v>
      </c>
      <c r="Z4354" s="367"/>
      <c r="AA4354" s="367"/>
      <c r="AB4354" s="367"/>
      <c r="AC4354" s="367"/>
      <c r="AD4354" s="367"/>
      <c r="AE4354" s="367"/>
      <c r="AF4354" s="367"/>
      <c r="AG4354" s="367"/>
      <c r="AH4354" s="367"/>
      <c r="AI4354" s="367"/>
      <c r="AJ4354" s="367"/>
      <c r="AK4354" s="367"/>
      <c r="AL4354" s="367"/>
      <c r="AM4354" s="367"/>
      <c r="AN4354" s="367"/>
      <c r="AO4354" s="367"/>
      <c r="AP4354" s="367"/>
      <c r="AQ4354" s="367"/>
      <c r="AR4354" s="367"/>
      <c r="AS4354" s="367"/>
      <c r="AT4354" s="367"/>
    </row>
    <row r="4355" spans="2:46" ht="13.8">
      <c r="B4355" s="26">
        <v>55.499999999999751</v>
      </c>
      <c r="C4355" s="363">
        <v>519.83486926845262</v>
      </c>
      <c r="D4355" s="367">
        <v>1498.4999999999934</v>
      </c>
      <c r="E4355" s="367">
        <v>15488.37209302333</v>
      </c>
      <c r="F4355" s="367">
        <v>-331000.88838087238</v>
      </c>
      <c r="G4355" s="367">
        <v>1498.5000000000073</v>
      </c>
      <c r="H4355" s="367">
        <v>83250</v>
      </c>
      <c r="I4355" s="384">
        <v>-3964860.3831858635</v>
      </c>
      <c r="J4355" s="367">
        <v>1498.4999999999998</v>
      </c>
      <c r="K4355" s="367">
        <v>20181.818181818093</v>
      </c>
      <c r="L4355" s="384">
        <v>-135749.85273112261</v>
      </c>
      <c r="M4355" s="367">
        <v>1498.4999999999936</v>
      </c>
      <c r="N4355" s="367">
        <v>333</v>
      </c>
      <c r="O4355" s="384">
        <v>-3664.6270122103847</v>
      </c>
      <c r="P4355" s="367">
        <v>21.728250000000003</v>
      </c>
      <c r="Q4355" s="367">
        <v>333</v>
      </c>
      <c r="R4355" s="384">
        <v>-355.42236302467904</v>
      </c>
      <c r="S4355" s="367">
        <v>20.979000000000003</v>
      </c>
      <c r="T4355" s="367">
        <v>11482.758620689678</v>
      </c>
      <c r="U4355" s="384">
        <v>-165355.92169472508</v>
      </c>
      <c r="V4355" s="367">
        <v>1498.5000000000027</v>
      </c>
      <c r="W4355" s="367">
        <v>555000.00000000175</v>
      </c>
      <c r="X4355" s="384">
        <v>111977.78528499193</v>
      </c>
      <c r="Y4355" s="386">
        <v>1498.5000000000045</v>
      </c>
      <c r="Z4355" s="367"/>
      <c r="AA4355" s="367"/>
      <c r="AB4355" s="367"/>
      <c r="AC4355" s="367"/>
      <c r="AD4355" s="367"/>
      <c r="AE4355" s="367"/>
      <c r="AF4355" s="367"/>
      <c r="AG4355" s="367"/>
      <c r="AH4355" s="367"/>
      <c r="AI4355" s="367"/>
      <c r="AJ4355" s="367"/>
      <c r="AK4355" s="367"/>
      <c r="AL4355" s="367"/>
      <c r="AM4355" s="367"/>
      <c r="AN4355" s="367"/>
      <c r="AO4355" s="367"/>
      <c r="AP4355" s="367"/>
      <c r="AQ4355" s="367"/>
      <c r="AR4355" s="367"/>
      <c r="AS4355" s="367"/>
      <c r="AT4355" s="367"/>
    </row>
    <row r="4356" spans="2:46" ht="13.8">
      <c r="B4356" s="26">
        <v>55.666666666666416</v>
      </c>
      <c r="C4356" s="363">
        <v>521.39080283379292</v>
      </c>
      <c r="D4356" s="367">
        <v>1502.9999999999934</v>
      </c>
      <c r="E4356" s="367">
        <v>15534.883720930307</v>
      </c>
      <c r="F4356" s="367">
        <v>-333064.39385054132</v>
      </c>
      <c r="G4356" s="367">
        <v>1503.0000000000073</v>
      </c>
      <c r="H4356" s="367">
        <v>83500</v>
      </c>
      <c r="I4356" s="384">
        <v>-3989358.0409987499</v>
      </c>
      <c r="J4356" s="367">
        <v>1502.9999999999998</v>
      </c>
      <c r="K4356" s="367">
        <v>20242.424242424153</v>
      </c>
      <c r="L4356" s="384">
        <v>-136976.16959676193</v>
      </c>
      <c r="M4356" s="367">
        <v>1502.9999999999936</v>
      </c>
      <c r="N4356" s="367">
        <v>334</v>
      </c>
      <c r="O4356" s="384">
        <v>-3688.8838190892748</v>
      </c>
      <c r="P4356" s="367">
        <v>21.793500000000002</v>
      </c>
      <c r="Q4356" s="367">
        <v>334</v>
      </c>
      <c r="R4356" s="384">
        <v>-362.74402120402345</v>
      </c>
      <c r="S4356" s="367">
        <v>21.041999999999998</v>
      </c>
      <c r="T4356" s="367">
        <v>11517.241379310368</v>
      </c>
      <c r="U4356" s="384">
        <v>-166682.33896320919</v>
      </c>
      <c r="V4356" s="367">
        <v>1503.0000000000032</v>
      </c>
      <c r="W4356" s="367">
        <v>556666.66666666837</v>
      </c>
      <c r="X4356" s="384">
        <v>112283.19577794218</v>
      </c>
      <c r="Y4356" s="386">
        <v>1503.0000000000045</v>
      </c>
      <c r="Z4356" s="367"/>
      <c r="AA4356" s="367"/>
      <c r="AB4356" s="367"/>
      <c r="AC4356" s="367"/>
      <c r="AD4356" s="367"/>
      <c r="AE4356" s="367"/>
      <c r="AF4356" s="367"/>
      <c r="AG4356" s="367"/>
      <c r="AH4356" s="367"/>
      <c r="AI4356" s="367"/>
      <c r="AJ4356" s="367"/>
      <c r="AK4356" s="367"/>
      <c r="AL4356" s="367"/>
      <c r="AM4356" s="367"/>
      <c r="AN4356" s="367"/>
      <c r="AO4356" s="367"/>
      <c r="AP4356" s="367"/>
      <c r="AQ4356" s="367"/>
      <c r="AR4356" s="367"/>
      <c r="AS4356" s="367"/>
      <c r="AT4356" s="367"/>
    </row>
    <row r="4357" spans="2:46" ht="13.8">
      <c r="B4357" s="26">
        <v>55.83333333333308</v>
      </c>
      <c r="C4357" s="363">
        <v>522.94670566794673</v>
      </c>
      <c r="D4357" s="367">
        <v>1507.4999999999932</v>
      </c>
      <c r="E4357" s="367">
        <v>15581.395348837284</v>
      </c>
      <c r="F4357" s="367">
        <v>-335134.30356456881</v>
      </c>
      <c r="G4357" s="367">
        <v>1507.5000000000073</v>
      </c>
      <c r="H4357" s="367">
        <v>83750</v>
      </c>
      <c r="I4357" s="384">
        <v>-4013931.0950402333</v>
      </c>
      <c r="J4357" s="367">
        <v>1507.4999999999998</v>
      </c>
      <c r="K4357" s="367">
        <v>20303.030303030213</v>
      </c>
      <c r="L4357" s="384">
        <v>-138207.38861599538</v>
      </c>
      <c r="M4357" s="367">
        <v>1507.4999999999934</v>
      </c>
      <c r="N4357" s="367">
        <v>335</v>
      </c>
      <c r="O4357" s="384">
        <v>-3713.2199787882632</v>
      </c>
      <c r="P4357" s="367">
        <v>21.858750000000001</v>
      </c>
      <c r="Q4357" s="367">
        <v>335</v>
      </c>
      <c r="R4357" s="384">
        <v>-370.10313042382279</v>
      </c>
      <c r="S4357" s="367">
        <v>21.105</v>
      </c>
      <c r="T4357" s="367">
        <v>11551.724137931058</v>
      </c>
      <c r="U4357" s="384">
        <v>-168013.72541096903</v>
      </c>
      <c r="V4357" s="367">
        <v>1507.5000000000032</v>
      </c>
      <c r="W4357" s="367">
        <v>558333.333333335</v>
      </c>
      <c r="X4357" s="384">
        <v>112588.4214856677</v>
      </c>
      <c r="Y4357" s="386">
        <v>1507.5000000000043</v>
      </c>
      <c r="Z4357" s="367"/>
      <c r="AA4357" s="367"/>
      <c r="AB4357" s="367"/>
      <c r="AC4357" s="367"/>
      <c r="AD4357" s="367"/>
      <c r="AE4357" s="367"/>
      <c r="AF4357" s="367"/>
      <c r="AG4357" s="367"/>
      <c r="AH4357" s="367"/>
      <c r="AI4357" s="367"/>
      <c r="AJ4357" s="367"/>
      <c r="AK4357" s="367"/>
      <c r="AL4357" s="367"/>
      <c r="AM4357" s="367"/>
      <c r="AN4357" s="367"/>
      <c r="AO4357" s="367"/>
      <c r="AP4357" s="367"/>
      <c r="AQ4357" s="367"/>
      <c r="AR4357" s="367"/>
      <c r="AS4357" s="367"/>
      <c r="AT4357" s="367"/>
    </row>
    <row r="4358" spans="2:46" ht="13.8">
      <c r="B4358" s="26">
        <v>55.999999999999744</v>
      </c>
      <c r="C4358" s="363">
        <v>524.50257777091417</v>
      </c>
      <c r="D4358" s="367">
        <v>1511.9999999999932</v>
      </c>
      <c r="E4358" s="367">
        <v>15627.906976744262</v>
      </c>
      <c r="F4358" s="367">
        <v>-337210.61752295482</v>
      </c>
      <c r="G4358" s="367">
        <v>1512.0000000000073</v>
      </c>
      <c r="H4358" s="367">
        <v>84000</v>
      </c>
      <c r="I4358" s="384">
        <v>-4038579.5453103124</v>
      </c>
      <c r="J4358" s="367">
        <v>1511.9999999999998</v>
      </c>
      <c r="K4358" s="367">
        <v>20363.636363636273</v>
      </c>
      <c r="L4358" s="384">
        <v>-139443.50978882308</v>
      </c>
      <c r="M4358" s="367">
        <v>1511.9999999999934</v>
      </c>
      <c r="N4358" s="367">
        <v>336</v>
      </c>
      <c r="O4358" s="384">
        <v>-3737.6354913073492</v>
      </c>
      <c r="P4358" s="367">
        <v>21.923999999999999</v>
      </c>
      <c r="Q4358" s="367">
        <v>336</v>
      </c>
      <c r="R4358" s="384">
        <v>-377.49969068407603</v>
      </c>
      <c r="S4358" s="367">
        <v>21.167999999999999</v>
      </c>
      <c r="T4358" s="367">
        <v>11586.206896551748</v>
      </c>
      <c r="U4358" s="384">
        <v>-169350.08103800472</v>
      </c>
      <c r="V4358" s="367">
        <v>1512.0000000000032</v>
      </c>
      <c r="W4358" s="367">
        <v>560000.00000000163</v>
      </c>
      <c r="X4358" s="384">
        <v>112893.46240816852</v>
      </c>
      <c r="Y4358" s="386">
        <v>1512.0000000000043</v>
      </c>
      <c r="Z4358" s="367"/>
      <c r="AA4358" s="367"/>
      <c r="AB4358" s="367"/>
      <c r="AC4358" s="367"/>
      <c r="AD4358" s="367"/>
      <c r="AE4358" s="367"/>
      <c r="AF4358" s="367"/>
      <c r="AG4358" s="367"/>
      <c r="AH4358" s="367"/>
      <c r="AI4358" s="367"/>
      <c r="AJ4358" s="367"/>
      <c r="AK4358" s="367"/>
      <c r="AL4358" s="367"/>
      <c r="AM4358" s="367"/>
      <c r="AN4358" s="367"/>
      <c r="AO4358" s="367"/>
      <c r="AP4358" s="367"/>
      <c r="AQ4358" s="367"/>
      <c r="AR4358" s="367"/>
      <c r="AS4358" s="367"/>
      <c r="AT4358" s="367"/>
    </row>
    <row r="4359" spans="2:46" ht="13.8">
      <c r="B4359" s="26">
        <v>56.166666666666409</v>
      </c>
      <c r="C4359" s="363">
        <v>526.05841914269524</v>
      </c>
      <c r="D4359" s="367">
        <v>1516.4999999999932</v>
      </c>
      <c r="E4359" s="367">
        <v>15674.418604651239</v>
      </c>
      <c r="F4359" s="367">
        <v>-339293.3357256992</v>
      </c>
      <c r="G4359" s="367">
        <v>1516.5000000000073</v>
      </c>
      <c r="H4359" s="367">
        <v>84250</v>
      </c>
      <c r="I4359" s="384">
        <v>-4063303.3918089895</v>
      </c>
      <c r="J4359" s="367">
        <v>1516.4999999999998</v>
      </c>
      <c r="K4359" s="367">
        <v>20424.242424242333</v>
      </c>
      <c r="L4359" s="384">
        <v>-140684.53311524499</v>
      </c>
      <c r="M4359" s="367">
        <v>1516.4999999999934</v>
      </c>
      <c r="N4359" s="367">
        <v>337</v>
      </c>
      <c r="O4359" s="384">
        <v>-3762.1303566465349</v>
      </c>
      <c r="P4359" s="367">
        <v>21.989250000000002</v>
      </c>
      <c r="Q4359" s="367">
        <v>337</v>
      </c>
      <c r="R4359" s="384">
        <v>-384.9337019847838</v>
      </c>
      <c r="S4359" s="367">
        <v>21.231000000000002</v>
      </c>
      <c r="T4359" s="367">
        <v>11620.689655172439</v>
      </c>
      <c r="U4359" s="384">
        <v>-170691.40584431638</v>
      </c>
      <c r="V4359" s="367">
        <v>1516.5000000000034</v>
      </c>
      <c r="W4359" s="367">
        <v>561666.66666666826</v>
      </c>
      <c r="X4359" s="384">
        <v>113198.31854544458</v>
      </c>
      <c r="Y4359" s="386">
        <v>1516.5000000000043</v>
      </c>
      <c r="Z4359" s="367"/>
      <c r="AA4359" s="367"/>
      <c r="AB4359" s="367"/>
      <c r="AC4359" s="367"/>
      <c r="AD4359" s="367"/>
      <c r="AE4359" s="367"/>
      <c r="AF4359" s="367"/>
      <c r="AG4359" s="367"/>
      <c r="AH4359" s="367"/>
      <c r="AI4359" s="367"/>
      <c r="AJ4359" s="367"/>
      <c r="AK4359" s="367"/>
      <c r="AL4359" s="367"/>
      <c r="AM4359" s="367"/>
      <c r="AN4359" s="367"/>
      <c r="AO4359" s="367"/>
      <c r="AP4359" s="367"/>
      <c r="AQ4359" s="367"/>
      <c r="AR4359" s="367"/>
      <c r="AS4359" s="367"/>
      <c r="AT4359" s="367"/>
    </row>
    <row r="4360" spans="2:46" ht="13.8">
      <c r="B4360" s="26">
        <v>56.333333333333073</v>
      </c>
      <c r="C4360" s="363">
        <v>527.61422978328972</v>
      </c>
      <c r="D4360" s="367">
        <v>1520.9999999999932</v>
      </c>
      <c r="E4360" s="367">
        <v>15720.930232558216</v>
      </c>
      <c r="F4360" s="367">
        <v>-341382.45817280217</v>
      </c>
      <c r="G4360" s="367">
        <v>1521.0000000000073</v>
      </c>
      <c r="H4360" s="367">
        <v>84500</v>
      </c>
      <c r="I4360" s="384">
        <v>-4088102.6345362631</v>
      </c>
      <c r="J4360" s="367">
        <v>1520.9999999999998</v>
      </c>
      <c r="K4360" s="367">
        <v>20484.848484848393</v>
      </c>
      <c r="L4360" s="384">
        <v>-141930.45859526109</v>
      </c>
      <c r="M4360" s="367">
        <v>1520.9999999999934</v>
      </c>
      <c r="N4360" s="367">
        <v>338</v>
      </c>
      <c r="O4360" s="384">
        <v>-3786.7045748058158</v>
      </c>
      <c r="P4360" s="367">
        <v>22.054500000000001</v>
      </c>
      <c r="Q4360" s="367">
        <v>338</v>
      </c>
      <c r="R4360" s="384">
        <v>-392.40516432594529</v>
      </c>
      <c r="S4360" s="367">
        <v>21.294</v>
      </c>
      <c r="T4360" s="367">
        <v>11655.172413793129</v>
      </c>
      <c r="U4360" s="384">
        <v>-172037.69982990381</v>
      </c>
      <c r="V4360" s="367">
        <v>1521.0000000000034</v>
      </c>
      <c r="W4360" s="367">
        <v>563333.33333333489</v>
      </c>
      <c r="X4360" s="384">
        <v>113502.98989749591</v>
      </c>
      <c r="Y4360" s="386">
        <v>1521.0000000000041</v>
      </c>
      <c r="Z4360" s="367"/>
      <c r="AA4360" s="367"/>
      <c r="AB4360" s="367"/>
      <c r="AC4360" s="367"/>
      <c r="AD4360" s="367"/>
      <c r="AE4360" s="367"/>
      <c r="AF4360" s="367"/>
      <c r="AG4360" s="367"/>
      <c r="AH4360" s="367"/>
      <c r="AI4360" s="367"/>
      <c r="AJ4360" s="367"/>
      <c r="AK4360" s="367"/>
      <c r="AL4360" s="367"/>
      <c r="AM4360" s="367"/>
      <c r="AN4360" s="367"/>
      <c r="AO4360" s="367"/>
      <c r="AP4360" s="367"/>
      <c r="AQ4360" s="367"/>
      <c r="AR4360" s="367"/>
      <c r="AS4360" s="367"/>
      <c r="AT4360" s="367"/>
    </row>
    <row r="4361" spans="2:46" ht="13.8">
      <c r="B4361" s="26">
        <v>56.499999999999737</v>
      </c>
      <c r="C4361" s="363">
        <v>529.1700096926977</v>
      </c>
      <c r="D4361" s="367">
        <v>1525.499999999993</v>
      </c>
      <c r="E4361" s="367">
        <v>15767.441860465193</v>
      </c>
      <c r="F4361" s="367">
        <v>-343477.98486426345</v>
      </c>
      <c r="G4361" s="367">
        <v>1525.5000000000073</v>
      </c>
      <c r="H4361" s="367">
        <v>84750</v>
      </c>
      <c r="I4361" s="384">
        <v>-4112977.2734921342</v>
      </c>
      <c r="J4361" s="367">
        <v>1525.4999999999998</v>
      </c>
      <c r="K4361" s="367">
        <v>20545.454545454453</v>
      </c>
      <c r="L4361" s="384">
        <v>-143181.28622887135</v>
      </c>
      <c r="M4361" s="367">
        <v>1525.4999999999934</v>
      </c>
      <c r="N4361" s="367">
        <v>339</v>
      </c>
      <c r="O4361" s="384">
        <v>-3811.3581457851951</v>
      </c>
      <c r="P4361" s="367">
        <v>22.11975</v>
      </c>
      <c r="Q4361" s="367">
        <v>339</v>
      </c>
      <c r="R4361" s="384">
        <v>-399.91407770756103</v>
      </c>
      <c r="S4361" s="367">
        <v>21.356999999999999</v>
      </c>
      <c r="T4361" s="367">
        <v>11689.655172413819</v>
      </c>
      <c r="U4361" s="384">
        <v>-173388.96299476715</v>
      </c>
      <c r="V4361" s="367">
        <v>1525.5000000000034</v>
      </c>
      <c r="W4361" s="367">
        <v>565000.00000000151</v>
      </c>
      <c r="X4361" s="384">
        <v>113807.47646432254</v>
      </c>
      <c r="Y4361" s="386">
        <v>1525.5000000000041</v>
      </c>
      <c r="Z4361" s="367"/>
      <c r="AA4361" s="367"/>
      <c r="AB4361" s="367"/>
      <c r="AC4361" s="367"/>
      <c r="AD4361" s="367"/>
      <c r="AE4361" s="367"/>
      <c r="AF4361" s="367"/>
      <c r="AG4361" s="367"/>
      <c r="AH4361" s="367"/>
      <c r="AI4361" s="367"/>
      <c r="AJ4361" s="367"/>
      <c r="AK4361" s="367"/>
      <c r="AL4361" s="367"/>
      <c r="AM4361" s="367"/>
      <c r="AN4361" s="367"/>
      <c r="AO4361" s="367"/>
      <c r="AP4361" s="367"/>
      <c r="AQ4361" s="367"/>
      <c r="AR4361" s="367"/>
      <c r="AS4361" s="367"/>
      <c r="AT4361" s="367"/>
    </row>
    <row r="4362" spans="2:46" ht="13.8">
      <c r="B4362" s="26">
        <v>56.666666666666401</v>
      </c>
      <c r="C4362" s="363">
        <v>530.72575887091944</v>
      </c>
      <c r="D4362" s="367">
        <v>1529.999999999993</v>
      </c>
      <c r="E4362" s="367">
        <v>15813.95348837217</v>
      </c>
      <c r="F4362" s="367">
        <v>-345579.91580008343</v>
      </c>
      <c r="G4362" s="367">
        <v>1530.0000000000075</v>
      </c>
      <c r="H4362" s="367">
        <v>85000</v>
      </c>
      <c r="I4362" s="384">
        <v>-4137927.3086766023</v>
      </c>
      <c r="J4362" s="367">
        <v>1529.9999999999998</v>
      </c>
      <c r="K4362" s="367">
        <v>20606.060606060513</v>
      </c>
      <c r="L4362" s="384">
        <v>-144437.0160160758</v>
      </c>
      <c r="M4362" s="367">
        <v>1529.9999999999932</v>
      </c>
      <c r="N4362" s="367">
        <v>340</v>
      </c>
      <c r="O4362" s="384">
        <v>-3836.0910695846737</v>
      </c>
      <c r="P4362" s="367">
        <v>22.185000000000002</v>
      </c>
      <c r="Q4362" s="367">
        <v>340</v>
      </c>
      <c r="R4362" s="384">
        <v>-407.4604421296313</v>
      </c>
      <c r="S4362" s="367">
        <v>21.42</v>
      </c>
      <c r="T4362" s="367">
        <v>11724.137931034509</v>
      </c>
      <c r="U4362" s="384">
        <v>-174745.19533890631</v>
      </c>
      <c r="V4362" s="367">
        <v>1530.0000000000034</v>
      </c>
      <c r="W4362" s="367">
        <v>566666.66666666814</v>
      </c>
      <c r="X4362" s="384">
        <v>114111.77824592438</v>
      </c>
      <c r="Y4362" s="386">
        <v>1530.0000000000039</v>
      </c>
      <c r="Z4362" s="367"/>
      <c r="AA4362" s="367"/>
      <c r="AB4362" s="367"/>
      <c r="AC4362" s="367"/>
      <c r="AD4362" s="367"/>
      <c r="AE4362" s="367"/>
      <c r="AF4362" s="367"/>
      <c r="AG4362" s="367"/>
      <c r="AH4362" s="367"/>
      <c r="AI4362" s="367"/>
      <c r="AJ4362" s="367"/>
      <c r="AK4362" s="367"/>
      <c r="AL4362" s="367"/>
      <c r="AM4362" s="367"/>
      <c r="AN4362" s="367"/>
      <c r="AO4362" s="367"/>
      <c r="AP4362" s="367"/>
      <c r="AQ4362" s="367"/>
      <c r="AR4362" s="367"/>
      <c r="AS4362" s="367"/>
      <c r="AT4362" s="367"/>
    </row>
    <row r="4363" spans="2:46" ht="13.8">
      <c r="B4363" s="26">
        <v>56.833333333333066</v>
      </c>
      <c r="C4363" s="363">
        <v>532.28147731795457</v>
      </c>
      <c r="D4363" s="367">
        <v>1534.499999999993</v>
      </c>
      <c r="E4363" s="367">
        <v>15860.465116279147</v>
      </c>
      <c r="F4363" s="367">
        <v>-347688.25098026177</v>
      </c>
      <c r="G4363" s="367">
        <v>1534.5000000000075</v>
      </c>
      <c r="H4363" s="367">
        <v>85250</v>
      </c>
      <c r="I4363" s="384">
        <v>-4162952.740089667</v>
      </c>
      <c r="J4363" s="367">
        <v>1534.4999999999998</v>
      </c>
      <c r="K4363" s="367">
        <v>20666.666666666573</v>
      </c>
      <c r="L4363" s="384">
        <v>-145697.64795687448</v>
      </c>
      <c r="M4363" s="367">
        <v>1534.4999999999932</v>
      </c>
      <c r="N4363" s="367">
        <v>341</v>
      </c>
      <c r="O4363" s="384">
        <v>-3860.9033462042485</v>
      </c>
      <c r="P4363" s="367">
        <v>22.250250000000001</v>
      </c>
      <c r="Q4363" s="367">
        <v>341</v>
      </c>
      <c r="R4363" s="384">
        <v>-415.04425759215496</v>
      </c>
      <c r="S4363" s="367">
        <v>21.482999999999997</v>
      </c>
      <c r="T4363" s="367">
        <v>11758.620689655199</v>
      </c>
      <c r="U4363" s="384">
        <v>-176106.39686232148</v>
      </c>
      <c r="V4363" s="367">
        <v>1534.5000000000036</v>
      </c>
      <c r="W4363" s="367">
        <v>568333.33333333477</v>
      </c>
      <c r="X4363" s="384">
        <v>114415.89524230154</v>
      </c>
      <c r="Y4363" s="386">
        <v>1534.5000000000039</v>
      </c>
      <c r="Z4363" s="367"/>
      <c r="AA4363" s="367"/>
      <c r="AB4363" s="367"/>
      <c r="AC4363" s="367"/>
      <c r="AD4363" s="367"/>
      <c r="AE4363" s="367"/>
      <c r="AF4363" s="367"/>
      <c r="AG4363" s="367"/>
      <c r="AH4363" s="367"/>
      <c r="AI4363" s="367"/>
      <c r="AJ4363" s="367"/>
      <c r="AK4363" s="367"/>
      <c r="AL4363" s="367"/>
      <c r="AM4363" s="367"/>
      <c r="AN4363" s="367"/>
      <c r="AO4363" s="367"/>
      <c r="AP4363" s="367"/>
      <c r="AQ4363" s="367"/>
      <c r="AR4363" s="367"/>
      <c r="AS4363" s="367"/>
      <c r="AT4363" s="367"/>
    </row>
    <row r="4364" spans="2:46" ht="13.8">
      <c r="B4364" s="26">
        <v>56.99999999999973</v>
      </c>
      <c r="C4364" s="363">
        <v>533.8371650338031</v>
      </c>
      <c r="D4364" s="367">
        <v>1538.9999999999927</v>
      </c>
      <c r="E4364" s="367">
        <v>15906.976744186124</v>
      </c>
      <c r="F4364" s="367">
        <v>-349802.99040479859</v>
      </c>
      <c r="G4364" s="367">
        <v>1539.0000000000075</v>
      </c>
      <c r="H4364" s="367">
        <v>85500</v>
      </c>
      <c r="I4364" s="384">
        <v>-4188053.5677313283</v>
      </c>
      <c r="J4364" s="367">
        <v>1538.9999999999998</v>
      </c>
      <c r="K4364" s="367">
        <v>20727.272727272633</v>
      </c>
      <c r="L4364" s="384">
        <v>-146963.18205126736</v>
      </c>
      <c r="M4364" s="367">
        <v>1538.9999999999932</v>
      </c>
      <c r="N4364" s="367">
        <v>342</v>
      </c>
      <c r="O4364" s="384">
        <v>-3885.7949756439216</v>
      </c>
      <c r="P4364" s="367">
        <v>22.3155</v>
      </c>
      <c r="Q4364" s="367">
        <v>342</v>
      </c>
      <c r="R4364" s="384">
        <v>-422.66552409513361</v>
      </c>
      <c r="S4364" s="367">
        <v>21.545999999999999</v>
      </c>
      <c r="T4364" s="367">
        <v>11793.10344827589</v>
      </c>
      <c r="U4364" s="384">
        <v>-177472.56756501237</v>
      </c>
      <c r="V4364" s="367">
        <v>1539.0000000000036</v>
      </c>
      <c r="W4364" s="367">
        <v>570000.0000000014</v>
      </c>
      <c r="X4364" s="384">
        <v>114719.82745345391</v>
      </c>
      <c r="Y4364" s="386">
        <v>1539.0000000000036</v>
      </c>
      <c r="Z4364" s="367"/>
      <c r="AA4364" s="367"/>
      <c r="AB4364" s="367"/>
      <c r="AC4364" s="367"/>
      <c r="AD4364" s="367"/>
      <c r="AE4364" s="367"/>
      <c r="AF4364" s="367"/>
      <c r="AG4364" s="367"/>
      <c r="AH4364" s="367"/>
      <c r="AI4364" s="367"/>
      <c r="AJ4364" s="367"/>
      <c r="AK4364" s="367"/>
      <c r="AL4364" s="367"/>
      <c r="AM4364" s="367"/>
      <c r="AN4364" s="367"/>
      <c r="AO4364" s="367"/>
      <c r="AP4364" s="367"/>
      <c r="AQ4364" s="367"/>
      <c r="AR4364" s="367"/>
      <c r="AS4364" s="367"/>
      <c r="AT4364" s="367"/>
    </row>
    <row r="4365" spans="2:46" ht="13.8">
      <c r="B4365" s="26">
        <v>57.166666666666394</v>
      </c>
      <c r="C4365" s="363">
        <v>535.39282201846538</v>
      </c>
      <c r="D4365" s="367">
        <v>1543.4999999999927</v>
      </c>
      <c r="E4365" s="367">
        <v>15953.488372093101</v>
      </c>
      <c r="F4365" s="367">
        <v>-351924.13407369383</v>
      </c>
      <c r="G4365" s="367">
        <v>1543.5000000000075</v>
      </c>
      <c r="H4365" s="367">
        <v>85750</v>
      </c>
      <c r="I4365" s="384">
        <v>-4213229.7916015871</v>
      </c>
      <c r="J4365" s="367">
        <v>1543.4999999999998</v>
      </c>
      <c r="K4365" s="367">
        <v>20787.878787878693</v>
      </c>
      <c r="L4365" s="384">
        <v>-148233.61829925442</v>
      </c>
      <c r="M4365" s="367">
        <v>1543.4999999999932</v>
      </c>
      <c r="N4365" s="367">
        <v>343</v>
      </c>
      <c r="O4365" s="384">
        <v>-3910.7659579036922</v>
      </c>
      <c r="P4365" s="367">
        <v>22.380749999999999</v>
      </c>
      <c r="Q4365" s="367">
        <v>343</v>
      </c>
      <c r="R4365" s="384">
        <v>-430.32424163856604</v>
      </c>
      <c r="S4365" s="367">
        <v>21.608999999999998</v>
      </c>
      <c r="T4365" s="367">
        <v>11827.58620689658</v>
      </c>
      <c r="U4365" s="384">
        <v>-178843.70744697918</v>
      </c>
      <c r="V4365" s="367">
        <v>1543.5000000000036</v>
      </c>
      <c r="W4365" s="367">
        <v>571666.66666666802</v>
      </c>
      <c r="X4365" s="384">
        <v>115023.5748793816</v>
      </c>
      <c r="Y4365" s="386">
        <v>1543.5000000000036</v>
      </c>
      <c r="Z4365" s="367"/>
      <c r="AA4365" s="367"/>
      <c r="AB4365" s="367"/>
      <c r="AC4365" s="367"/>
      <c r="AD4365" s="367"/>
      <c r="AE4365" s="367"/>
      <c r="AF4365" s="367"/>
      <c r="AG4365" s="367"/>
      <c r="AH4365" s="367"/>
      <c r="AI4365" s="367"/>
      <c r="AJ4365" s="367"/>
      <c r="AK4365" s="367"/>
      <c r="AL4365" s="367"/>
      <c r="AM4365" s="367"/>
      <c r="AN4365" s="367"/>
      <c r="AO4365" s="367"/>
      <c r="AP4365" s="367"/>
      <c r="AQ4365" s="367"/>
      <c r="AR4365" s="367"/>
      <c r="AS4365" s="367"/>
      <c r="AT4365" s="367"/>
    </row>
    <row r="4366" spans="2:46" ht="13.8">
      <c r="B4366" s="26">
        <v>57.333333333333059</v>
      </c>
      <c r="C4366" s="363">
        <v>536.94844827194129</v>
      </c>
      <c r="D4366" s="367">
        <v>1547.9999999999927</v>
      </c>
      <c r="E4366" s="367">
        <v>16000.000000000078</v>
      </c>
      <c r="F4366" s="367">
        <v>-354051.68198694766</v>
      </c>
      <c r="G4366" s="367">
        <v>1548.0000000000077</v>
      </c>
      <c r="H4366" s="367">
        <v>86000</v>
      </c>
      <c r="I4366" s="384">
        <v>-4238481.4117004424</v>
      </c>
      <c r="J4366" s="367">
        <v>1547.9999999999998</v>
      </c>
      <c r="K4366" s="367">
        <v>20848.484848484753</v>
      </c>
      <c r="L4366" s="384">
        <v>-149508.9567008357</v>
      </c>
      <c r="M4366" s="367">
        <v>1547.9999999999932</v>
      </c>
      <c r="N4366" s="367">
        <v>344</v>
      </c>
      <c r="O4366" s="384">
        <v>-3935.8162929835635</v>
      </c>
      <c r="P4366" s="367">
        <v>22.446000000000002</v>
      </c>
      <c r="Q4366" s="367">
        <v>344</v>
      </c>
      <c r="R4366" s="384">
        <v>-438.02041022245299</v>
      </c>
      <c r="S4366" s="367">
        <v>21.672000000000001</v>
      </c>
      <c r="T4366" s="367">
        <v>11862.06896551727</v>
      </c>
      <c r="U4366" s="384">
        <v>-180219.81650822191</v>
      </c>
      <c r="V4366" s="367">
        <v>1548.0000000000039</v>
      </c>
      <c r="W4366" s="367">
        <v>573333.33333333465</v>
      </c>
      <c r="X4366" s="384">
        <v>115327.13752008455</v>
      </c>
      <c r="Y4366" s="386">
        <v>1548.0000000000034</v>
      </c>
      <c r="Z4366" s="367"/>
      <c r="AA4366" s="367"/>
      <c r="AB4366" s="367"/>
      <c r="AC4366" s="367"/>
      <c r="AD4366" s="367"/>
      <c r="AE4366" s="367"/>
      <c r="AF4366" s="367"/>
      <c r="AG4366" s="367"/>
      <c r="AH4366" s="367"/>
      <c r="AI4366" s="367"/>
      <c r="AJ4366" s="367"/>
      <c r="AK4366" s="367"/>
      <c r="AL4366" s="367"/>
      <c r="AM4366" s="367"/>
      <c r="AN4366" s="367"/>
      <c r="AO4366" s="367"/>
      <c r="AP4366" s="367"/>
      <c r="AQ4366" s="367"/>
      <c r="AR4366" s="367"/>
      <c r="AS4366" s="367"/>
      <c r="AT4366" s="367"/>
    </row>
    <row r="4367" spans="2:46" ht="13.8">
      <c r="B4367" s="26">
        <v>57.499999999999723</v>
      </c>
      <c r="C4367" s="363">
        <v>538.5040437942306</v>
      </c>
      <c r="D4367" s="367">
        <v>1552.4999999999927</v>
      </c>
      <c r="E4367" s="367">
        <v>16046.511627907055</v>
      </c>
      <c r="F4367" s="367">
        <v>-356185.63414455985</v>
      </c>
      <c r="G4367" s="367">
        <v>1552.5000000000077</v>
      </c>
      <c r="H4367" s="367">
        <v>86250</v>
      </c>
      <c r="I4367" s="384">
        <v>-4263808.4280278953</v>
      </c>
      <c r="J4367" s="367">
        <v>1552.4999999999998</v>
      </c>
      <c r="K4367" s="367">
        <v>20909.090909090814</v>
      </c>
      <c r="L4367" s="384">
        <v>-150789.19725601116</v>
      </c>
      <c r="M4367" s="367">
        <v>1552.4999999999932</v>
      </c>
      <c r="N4367" s="367">
        <v>345</v>
      </c>
      <c r="O4367" s="384">
        <v>-3960.945980883529</v>
      </c>
      <c r="P4367" s="367">
        <v>22.51125</v>
      </c>
      <c r="Q4367" s="367">
        <v>345</v>
      </c>
      <c r="R4367" s="384">
        <v>-445.7540298467938</v>
      </c>
      <c r="S4367" s="367">
        <v>21.734999999999999</v>
      </c>
      <c r="T4367" s="367">
        <v>11896.55172413796</v>
      </c>
      <c r="U4367" s="384">
        <v>-181600.89474874048</v>
      </c>
      <c r="V4367" s="367">
        <v>1552.5000000000039</v>
      </c>
      <c r="W4367" s="367">
        <v>575000.00000000128</v>
      </c>
      <c r="X4367" s="384">
        <v>115630.51537556275</v>
      </c>
      <c r="Y4367" s="386">
        <v>1552.5000000000034</v>
      </c>
      <c r="Z4367" s="367"/>
      <c r="AA4367" s="367"/>
      <c r="AB4367" s="367"/>
      <c r="AC4367" s="367"/>
      <c r="AD4367" s="367"/>
      <c r="AE4367" s="367"/>
      <c r="AF4367" s="367"/>
      <c r="AG4367" s="367"/>
      <c r="AH4367" s="367"/>
      <c r="AI4367" s="367"/>
      <c r="AJ4367" s="367"/>
      <c r="AK4367" s="367"/>
      <c r="AL4367" s="367"/>
      <c r="AM4367" s="367"/>
      <c r="AN4367" s="367"/>
      <c r="AO4367" s="367"/>
      <c r="AP4367" s="367"/>
      <c r="AQ4367" s="367"/>
      <c r="AR4367" s="367"/>
      <c r="AS4367" s="367"/>
      <c r="AT4367" s="367"/>
    </row>
    <row r="4368" spans="2:46" ht="13.8">
      <c r="B4368" s="26">
        <v>57.666666666666387</v>
      </c>
      <c r="C4368" s="363">
        <v>540.05960858533331</v>
      </c>
      <c r="D4368" s="367">
        <v>1556.9999999999925</v>
      </c>
      <c r="E4368" s="367">
        <v>16093.023255814032</v>
      </c>
      <c r="F4368" s="367">
        <v>-358325.99054653052</v>
      </c>
      <c r="G4368" s="367">
        <v>1557.0000000000077</v>
      </c>
      <c r="H4368" s="367">
        <v>86500</v>
      </c>
      <c r="I4368" s="384">
        <v>-4289210.8405839447</v>
      </c>
      <c r="J4368" s="367">
        <v>1556.9999999999998</v>
      </c>
      <c r="K4368" s="367">
        <v>20969.696969696874</v>
      </c>
      <c r="L4368" s="384">
        <v>-152074.33996478075</v>
      </c>
      <c r="M4368" s="367">
        <v>1556.999999999993</v>
      </c>
      <c r="N4368" s="367">
        <v>346</v>
      </c>
      <c r="O4368" s="384">
        <v>-3986.155021603593</v>
      </c>
      <c r="P4368" s="367">
        <v>22.576499999999999</v>
      </c>
      <c r="Q4368" s="367">
        <v>346</v>
      </c>
      <c r="R4368" s="384">
        <v>-453.52510051158919</v>
      </c>
      <c r="S4368" s="367">
        <v>21.798000000000002</v>
      </c>
      <c r="T4368" s="367">
        <v>11931.03448275865</v>
      </c>
      <c r="U4368" s="384">
        <v>-182986.94216853485</v>
      </c>
      <c r="V4368" s="367">
        <v>1557.0000000000039</v>
      </c>
      <c r="W4368" s="367">
        <v>576666.66666666791</v>
      </c>
      <c r="X4368" s="384">
        <v>115933.70844581624</v>
      </c>
      <c r="Y4368" s="386">
        <v>1557.0000000000034</v>
      </c>
      <c r="Z4368" s="367"/>
      <c r="AA4368" s="367"/>
      <c r="AB4368" s="367"/>
      <c r="AC4368" s="367"/>
      <c r="AD4368" s="367"/>
      <c r="AE4368" s="367"/>
      <c r="AF4368" s="367"/>
      <c r="AG4368" s="367"/>
      <c r="AH4368" s="367"/>
      <c r="AI4368" s="367"/>
      <c r="AJ4368" s="367"/>
      <c r="AK4368" s="367"/>
      <c r="AL4368" s="367"/>
      <c r="AM4368" s="367"/>
      <c r="AN4368" s="367"/>
      <c r="AO4368" s="367"/>
      <c r="AP4368" s="367"/>
      <c r="AQ4368" s="367"/>
      <c r="AR4368" s="367"/>
      <c r="AS4368" s="367"/>
      <c r="AT4368" s="367"/>
    </row>
    <row r="4369" spans="2:46" ht="13.8">
      <c r="B4369" s="26">
        <v>57.833333333333051</v>
      </c>
      <c r="C4369" s="363">
        <v>541.61514264524988</v>
      </c>
      <c r="D4369" s="367">
        <v>1561.4999999999925</v>
      </c>
      <c r="E4369" s="367">
        <v>16139.534883721009</v>
      </c>
      <c r="F4369" s="367">
        <v>-360472.75119285967</v>
      </c>
      <c r="G4369" s="367">
        <v>1561.5000000000077</v>
      </c>
      <c r="H4369" s="367">
        <v>86750</v>
      </c>
      <c r="I4369" s="384">
        <v>-4314688.6493685925</v>
      </c>
      <c r="J4369" s="367">
        <v>1561.5</v>
      </c>
      <c r="K4369" s="367">
        <v>21030.303030302934</v>
      </c>
      <c r="L4369" s="384">
        <v>-153364.38482714459</v>
      </c>
      <c r="M4369" s="367">
        <v>1561.499999999993</v>
      </c>
      <c r="N4369" s="367">
        <v>347</v>
      </c>
      <c r="O4369" s="384">
        <v>-4011.4434151437563</v>
      </c>
      <c r="P4369" s="367">
        <v>22.641750000000002</v>
      </c>
      <c r="Q4369" s="367">
        <v>347</v>
      </c>
      <c r="R4369" s="384">
        <v>-461.33362221683831</v>
      </c>
      <c r="S4369" s="367">
        <v>21.861000000000001</v>
      </c>
      <c r="T4369" s="367">
        <v>11965.517241379341</v>
      </c>
      <c r="U4369" s="384">
        <v>-184377.95876760516</v>
      </c>
      <c r="V4369" s="367">
        <v>1561.5000000000039</v>
      </c>
      <c r="W4369" s="367">
        <v>578333.33333333454</v>
      </c>
      <c r="X4369" s="384">
        <v>116236.716730845</v>
      </c>
      <c r="Y4369" s="386">
        <v>1561.5000000000032</v>
      </c>
      <c r="Z4369" s="367"/>
      <c r="AA4369" s="367"/>
      <c r="AB4369" s="367"/>
      <c r="AC4369" s="367"/>
      <c r="AD4369" s="367"/>
      <c r="AE4369" s="367"/>
      <c r="AF4369" s="367"/>
      <c r="AG4369" s="367"/>
      <c r="AH4369" s="367"/>
      <c r="AI4369" s="367"/>
      <c r="AJ4369" s="367"/>
      <c r="AK4369" s="367"/>
      <c r="AL4369" s="367"/>
      <c r="AM4369" s="367"/>
      <c r="AN4369" s="367"/>
      <c r="AO4369" s="367"/>
      <c r="AP4369" s="367"/>
      <c r="AQ4369" s="367"/>
      <c r="AR4369" s="367"/>
      <c r="AS4369" s="367"/>
      <c r="AT4369" s="367"/>
    </row>
    <row r="4370" spans="2:46" ht="13.8">
      <c r="B4370" s="26">
        <v>57.999999999999716</v>
      </c>
      <c r="C4370" s="363">
        <v>543.17064597397973</v>
      </c>
      <c r="D4370" s="367">
        <v>1565.9999999999925</v>
      </c>
      <c r="E4370" s="367">
        <v>16186.046511627987</v>
      </c>
      <c r="F4370" s="367">
        <v>-362625.91608354729</v>
      </c>
      <c r="G4370" s="367">
        <v>1566.0000000000077</v>
      </c>
      <c r="H4370" s="367">
        <v>87000</v>
      </c>
      <c r="I4370" s="384">
        <v>-4340241.8543818351</v>
      </c>
      <c r="J4370" s="367">
        <v>1566</v>
      </c>
      <c r="K4370" s="367">
        <v>21090.909090908994</v>
      </c>
      <c r="L4370" s="384">
        <v>-154659.33184310264</v>
      </c>
      <c r="M4370" s="367">
        <v>1565.999999999993</v>
      </c>
      <c r="N4370" s="367">
        <v>348</v>
      </c>
      <c r="O4370" s="384">
        <v>-4036.8111615040157</v>
      </c>
      <c r="P4370" s="367">
        <v>22.707000000000001</v>
      </c>
      <c r="Q4370" s="367">
        <v>348</v>
      </c>
      <c r="R4370" s="384">
        <v>-469.17959496254161</v>
      </c>
      <c r="S4370" s="367">
        <v>21.923999999999999</v>
      </c>
      <c r="T4370" s="367">
        <v>12000.000000000031</v>
      </c>
      <c r="U4370" s="384">
        <v>-185773.94454595135</v>
      </c>
      <c r="V4370" s="367">
        <v>1566.0000000000041</v>
      </c>
      <c r="W4370" s="367">
        <v>580000.00000000116</v>
      </c>
      <c r="X4370" s="384">
        <v>116539.54023064901</v>
      </c>
      <c r="Y4370" s="386">
        <v>1566.0000000000032</v>
      </c>
      <c r="Z4370" s="367"/>
      <c r="AA4370" s="367"/>
      <c r="AB4370" s="367"/>
      <c r="AC4370" s="367"/>
      <c r="AD4370" s="367"/>
      <c r="AE4370" s="367"/>
      <c r="AF4370" s="367"/>
      <c r="AG4370" s="367"/>
      <c r="AH4370" s="367"/>
      <c r="AI4370" s="367"/>
      <c r="AJ4370" s="367"/>
      <c r="AK4370" s="367"/>
      <c r="AL4370" s="367"/>
      <c r="AM4370" s="367"/>
      <c r="AN4370" s="367"/>
      <c r="AO4370" s="367"/>
      <c r="AP4370" s="367"/>
      <c r="AQ4370" s="367"/>
      <c r="AR4370" s="367"/>
      <c r="AS4370" s="367"/>
      <c r="AT4370" s="367"/>
    </row>
    <row r="4371" spans="2:46" ht="13.8">
      <c r="B4371" s="26">
        <v>58.16666666666638</v>
      </c>
      <c r="C4371" s="363">
        <v>544.72611857152322</v>
      </c>
      <c r="D4371" s="367">
        <v>1570.4999999999925</v>
      </c>
      <c r="E4371" s="367">
        <v>16232.558139534964</v>
      </c>
      <c r="F4371" s="367">
        <v>-364785.48521859344</v>
      </c>
      <c r="G4371" s="367">
        <v>1570.500000000008</v>
      </c>
      <c r="H4371" s="367">
        <v>87250</v>
      </c>
      <c r="I4371" s="384">
        <v>-4365870.4556236761</v>
      </c>
      <c r="J4371" s="367">
        <v>1570.5</v>
      </c>
      <c r="K4371" s="367">
        <v>21151.515151515054</v>
      </c>
      <c r="L4371" s="384">
        <v>-155959.18101265491</v>
      </c>
      <c r="M4371" s="367">
        <v>1570.499999999993</v>
      </c>
      <c r="N4371" s="367">
        <v>349</v>
      </c>
      <c r="O4371" s="384">
        <v>-4062.258260684373</v>
      </c>
      <c r="P4371" s="367">
        <v>22.77225</v>
      </c>
      <c r="Q4371" s="367">
        <v>349</v>
      </c>
      <c r="R4371" s="384">
        <v>-477.06301874869905</v>
      </c>
      <c r="S4371" s="367">
        <v>21.986999999999998</v>
      </c>
      <c r="T4371" s="367">
        <v>12034.482758620721</v>
      </c>
      <c r="U4371" s="384">
        <v>-187174.8995035734</v>
      </c>
      <c r="V4371" s="367">
        <v>1570.5000000000041</v>
      </c>
      <c r="W4371" s="367">
        <v>581666.66666666779</v>
      </c>
      <c r="X4371" s="384">
        <v>116842.1789452283</v>
      </c>
      <c r="Y4371" s="386">
        <v>1570.500000000003</v>
      </c>
      <c r="Z4371" s="367"/>
      <c r="AA4371" s="367"/>
      <c r="AB4371" s="367"/>
      <c r="AC4371" s="367"/>
      <c r="AD4371" s="367"/>
      <c r="AE4371" s="367"/>
      <c r="AF4371" s="367"/>
      <c r="AG4371" s="367"/>
      <c r="AH4371" s="367"/>
      <c r="AI4371" s="367"/>
      <c r="AJ4371" s="367"/>
      <c r="AK4371" s="367"/>
      <c r="AL4371" s="367"/>
      <c r="AM4371" s="367"/>
      <c r="AN4371" s="367"/>
      <c r="AO4371" s="367"/>
      <c r="AP4371" s="367"/>
      <c r="AQ4371" s="367"/>
      <c r="AR4371" s="367"/>
      <c r="AS4371" s="367"/>
      <c r="AT4371" s="367"/>
    </row>
    <row r="4372" spans="2:46" ht="13.8">
      <c r="B4372" s="26">
        <v>58.333333333333044</v>
      </c>
      <c r="C4372" s="363">
        <v>546.28156043788022</v>
      </c>
      <c r="D4372" s="367">
        <v>1574.9999999999923</v>
      </c>
      <c r="E4372" s="367">
        <v>16279.069767441941</v>
      </c>
      <c r="F4372" s="367">
        <v>-366951.45859799802</v>
      </c>
      <c r="G4372" s="367">
        <v>1575.000000000008</v>
      </c>
      <c r="H4372" s="367">
        <v>87500</v>
      </c>
      <c r="I4372" s="384">
        <v>-4391574.4530941136</v>
      </c>
      <c r="J4372" s="367">
        <v>1575</v>
      </c>
      <c r="K4372" s="367">
        <v>21212.121212121114</v>
      </c>
      <c r="L4372" s="384">
        <v>-157263.93233580134</v>
      </c>
      <c r="M4372" s="367">
        <v>1574.999999999993</v>
      </c>
      <c r="N4372" s="367">
        <v>350</v>
      </c>
      <c r="O4372" s="384">
        <v>-4087.7847126848292</v>
      </c>
      <c r="P4372" s="367">
        <v>22.837499999999999</v>
      </c>
      <c r="Q4372" s="367">
        <v>350</v>
      </c>
      <c r="R4372" s="384">
        <v>-484.98389357531113</v>
      </c>
      <c r="S4372" s="367">
        <v>22.05</v>
      </c>
      <c r="T4372" s="367">
        <v>12068.965517241411</v>
      </c>
      <c r="U4372" s="384">
        <v>-188580.82364047127</v>
      </c>
      <c r="V4372" s="367">
        <v>1575.0000000000041</v>
      </c>
      <c r="W4372" s="367">
        <v>583333.33333333442</v>
      </c>
      <c r="X4372" s="384">
        <v>117144.63287458287</v>
      </c>
      <c r="Y4372" s="386">
        <v>1575.000000000003</v>
      </c>
      <c r="Z4372" s="367"/>
      <c r="AA4372" s="367"/>
      <c r="AB4372" s="367"/>
      <c r="AC4372" s="367"/>
      <c r="AD4372" s="367"/>
      <c r="AE4372" s="367"/>
      <c r="AF4372" s="367"/>
      <c r="AG4372" s="367"/>
      <c r="AH4372" s="367"/>
      <c r="AI4372" s="367"/>
      <c r="AJ4372" s="367"/>
      <c r="AK4372" s="367"/>
      <c r="AL4372" s="367"/>
      <c r="AM4372" s="367"/>
      <c r="AN4372" s="367"/>
      <c r="AO4372" s="367"/>
      <c r="AP4372" s="367"/>
      <c r="AQ4372" s="367"/>
      <c r="AR4372" s="367"/>
      <c r="AS4372" s="367"/>
      <c r="AT4372" s="367"/>
    </row>
    <row r="4373" spans="2:46" ht="13.8">
      <c r="B4373" s="26">
        <v>58.499999999999709</v>
      </c>
      <c r="C4373" s="363">
        <v>547.83697157305073</v>
      </c>
      <c r="D4373" s="367">
        <v>1579.4999999999923</v>
      </c>
      <c r="E4373" s="367">
        <v>16325.581395348918</v>
      </c>
      <c r="F4373" s="367">
        <v>-369123.83622176101</v>
      </c>
      <c r="G4373" s="367">
        <v>1579.500000000008</v>
      </c>
      <c r="H4373" s="367">
        <v>87750</v>
      </c>
      <c r="I4373" s="384">
        <v>-4417353.8467931468</v>
      </c>
      <c r="J4373" s="367">
        <v>1579.5</v>
      </c>
      <c r="K4373" s="367">
        <v>21272.727272727174</v>
      </c>
      <c r="L4373" s="384">
        <v>-158573.58581254186</v>
      </c>
      <c r="M4373" s="367">
        <v>1579.4999999999927</v>
      </c>
      <c r="N4373" s="367">
        <v>351</v>
      </c>
      <c r="O4373" s="384">
        <v>-4113.3905175053842</v>
      </c>
      <c r="P4373" s="367">
        <v>22.902750000000001</v>
      </c>
      <c r="Q4373" s="367">
        <v>351</v>
      </c>
      <c r="R4373" s="384">
        <v>-492.94221944237688</v>
      </c>
      <c r="S4373" s="367">
        <v>22.113</v>
      </c>
      <c r="T4373" s="367">
        <v>12103.448275862102</v>
      </c>
      <c r="U4373" s="384">
        <v>-189991.71695664505</v>
      </c>
      <c r="V4373" s="367">
        <v>1579.5000000000041</v>
      </c>
      <c r="W4373" s="367">
        <v>585000.00000000105</v>
      </c>
      <c r="X4373" s="384">
        <v>117446.90201871266</v>
      </c>
      <c r="Y4373" s="386">
        <v>1579.5000000000027</v>
      </c>
      <c r="Z4373" s="367"/>
      <c r="AA4373" s="367"/>
      <c r="AB4373" s="367"/>
      <c r="AC4373" s="367"/>
      <c r="AD4373" s="367"/>
      <c r="AE4373" s="367"/>
      <c r="AF4373" s="367"/>
      <c r="AG4373" s="367"/>
      <c r="AH4373" s="367"/>
      <c r="AI4373" s="367"/>
      <c r="AJ4373" s="367"/>
      <c r="AK4373" s="367"/>
      <c r="AL4373" s="367"/>
      <c r="AM4373" s="367"/>
      <c r="AN4373" s="367"/>
      <c r="AO4373" s="367"/>
      <c r="AP4373" s="367"/>
      <c r="AQ4373" s="367"/>
      <c r="AR4373" s="367"/>
      <c r="AS4373" s="367"/>
      <c r="AT4373" s="367"/>
    </row>
    <row r="4374" spans="2:46" ht="13.8">
      <c r="B4374" s="26">
        <v>58.666666666666373</v>
      </c>
      <c r="C4374" s="363">
        <v>549.39235197703488</v>
      </c>
      <c r="D4374" s="367">
        <v>1583.9999999999923</v>
      </c>
      <c r="E4374" s="367">
        <v>16372.093023255895</v>
      </c>
      <c r="F4374" s="367">
        <v>-371302.61808988248</v>
      </c>
      <c r="G4374" s="367">
        <v>1584.000000000008</v>
      </c>
      <c r="H4374" s="367">
        <v>88000</v>
      </c>
      <c r="I4374" s="384">
        <v>-4443208.6367207794</v>
      </c>
      <c r="J4374" s="367">
        <v>1584</v>
      </c>
      <c r="K4374" s="367">
        <v>21333.333333333234</v>
      </c>
      <c r="L4374" s="384">
        <v>-159888.14144287669</v>
      </c>
      <c r="M4374" s="367">
        <v>1583.9999999999927</v>
      </c>
      <c r="N4374" s="367">
        <v>352</v>
      </c>
      <c r="O4374" s="384">
        <v>-4139.0756751460358</v>
      </c>
      <c r="P4374" s="367">
        <v>22.968</v>
      </c>
      <c r="Q4374" s="367">
        <v>352</v>
      </c>
      <c r="R4374" s="384">
        <v>-500.93799634989739</v>
      </c>
      <c r="S4374" s="367">
        <v>22.176000000000002</v>
      </c>
      <c r="T4374" s="367">
        <v>12137.931034482792</v>
      </c>
      <c r="U4374" s="384">
        <v>-191407.57945209474</v>
      </c>
      <c r="V4374" s="367">
        <v>1584.0000000000043</v>
      </c>
      <c r="W4374" s="367">
        <v>586666.66666666768</v>
      </c>
      <c r="X4374" s="384">
        <v>117748.98637761778</v>
      </c>
      <c r="Y4374" s="386">
        <v>1584.0000000000027</v>
      </c>
      <c r="Z4374" s="367"/>
      <c r="AA4374" s="367"/>
      <c r="AB4374" s="367"/>
      <c r="AC4374" s="367"/>
      <c r="AD4374" s="367"/>
      <c r="AE4374" s="367"/>
      <c r="AF4374" s="367"/>
      <c r="AG4374" s="367"/>
      <c r="AH4374" s="367"/>
      <c r="AI4374" s="367"/>
      <c r="AJ4374" s="367"/>
      <c r="AK4374" s="367"/>
      <c r="AL4374" s="367"/>
      <c r="AM4374" s="367"/>
      <c r="AN4374" s="367"/>
      <c r="AO4374" s="367"/>
      <c r="AP4374" s="367"/>
      <c r="AQ4374" s="367"/>
      <c r="AR4374" s="367"/>
      <c r="AS4374" s="367"/>
      <c r="AT4374" s="367"/>
    </row>
    <row r="4375" spans="2:46" ht="13.8">
      <c r="B4375" s="26">
        <v>58.833333333333037</v>
      </c>
      <c r="C4375" s="363">
        <v>550.94770164983231</v>
      </c>
      <c r="D4375" s="367">
        <v>1588.4999999999918</v>
      </c>
      <c r="E4375" s="367">
        <v>16418.60465116287</v>
      </c>
      <c r="F4375" s="367">
        <v>-373487.80420236243</v>
      </c>
      <c r="G4375" s="367">
        <v>1588.5000000000077</v>
      </c>
      <c r="H4375" s="367">
        <v>88250</v>
      </c>
      <c r="I4375" s="384">
        <v>-4469138.8228770075</v>
      </c>
      <c r="J4375" s="367">
        <v>1588.5</v>
      </c>
      <c r="K4375" s="367">
        <v>21393.939393939294</v>
      </c>
      <c r="L4375" s="384">
        <v>-161207.59922680573</v>
      </c>
      <c r="M4375" s="367">
        <v>1588.4999999999927</v>
      </c>
      <c r="N4375" s="367">
        <v>353</v>
      </c>
      <c r="O4375" s="384">
        <v>-4164.840185606784</v>
      </c>
      <c r="P4375" s="367">
        <v>23.033249999999999</v>
      </c>
      <c r="Q4375" s="367">
        <v>353</v>
      </c>
      <c r="R4375" s="384">
        <v>-508.97122429787157</v>
      </c>
      <c r="S4375" s="367">
        <v>22.239000000000001</v>
      </c>
      <c r="T4375" s="367">
        <v>12172.413793103482</v>
      </c>
      <c r="U4375" s="384">
        <v>-192828.41112682025</v>
      </c>
      <c r="V4375" s="367">
        <v>1588.5000000000043</v>
      </c>
      <c r="W4375" s="367">
        <v>588333.3333333343</v>
      </c>
      <c r="X4375" s="384">
        <v>118050.88595129811</v>
      </c>
      <c r="Y4375" s="386">
        <v>1588.5000000000027</v>
      </c>
      <c r="Z4375" s="367"/>
      <c r="AA4375" s="367"/>
      <c r="AB4375" s="367"/>
      <c r="AC4375" s="367"/>
      <c r="AD4375" s="367"/>
      <c r="AE4375" s="367"/>
      <c r="AF4375" s="367"/>
      <c r="AG4375" s="367"/>
      <c r="AH4375" s="367"/>
      <c r="AI4375" s="367"/>
      <c r="AJ4375" s="367"/>
      <c r="AK4375" s="367"/>
      <c r="AL4375" s="367"/>
      <c r="AM4375" s="367"/>
      <c r="AN4375" s="367"/>
      <c r="AO4375" s="367"/>
      <c r="AP4375" s="367"/>
      <c r="AQ4375" s="367"/>
      <c r="AR4375" s="367"/>
      <c r="AS4375" s="367"/>
      <c r="AT4375" s="367"/>
    </row>
    <row r="4376" spans="2:46" ht="13.8">
      <c r="B4376" s="26">
        <v>58.999999999999702</v>
      </c>
      <c r="C4376" s="363">
        <v>552.5030205914436</v>
      </c>
      <c r="D4376" s="367">
        <v>1592.9999999999918</v>
      </c>
      <c r="E4376" s="367">
        <v>16465.116279069847</v>
      </c>
      <c r="F4376" s="367">
        <v>-375679.39455920085</v>
      </c>
      <c r="G4376" s="367">
        <v>1593.0000000000077</v>
      </c>
      <c r="H4376" s="367">
        <v>88500</v>
      </c>
      <c r="I4376" s="384">
        <v>-4495144.4052618323</v>
      </c>
      <c r="J4376" s="367">
        <v>1593</v>
      </c>
      <c r="K4376" s="367">
        <v>21454.545454545354</v>
      </c>
      <c r="L4376" s="384">
        <v>-162531.95916432893</v>
      </c>
      <c r="M4376" s="367">
        <v>1592.9999999999927</v>
      </c>
      <c r="N4376" s="367">
        <v>354</v>
      </c>
      <c r="O4376" s="384">
        <v>-4190.6840488876314</v>
      </c>
      <c r="P4376" s="367">
        <v>23.098500000000001</v>
      </c>
      <c r="Q4376" s="367">
        <v>354</v>
      </c>
      <c r="R4376" s="384">
        <v>-517.04190328630023</v>
      </c>
      <c r="S4376" s="367">
        <v>22.302000000000003</v>
      </c>
      <c r="T4376" s="367">
        <v>12206.896551724172</v>
      </c>
      <c r="U4376" s="384">
        <v>-194254.21198082162</v>
      </c>
      <c r="V4376" s="367">
        <v>1593.0000000000043</v>
      </c>
      <c r="W4376" s="367">
        <v>590000.00000000093</v>
      </c>
      <c r="X4376" s="384">
        <v>118352.60073975378</v>
      </c>
      <c r="Y4376" s="386">
        <v>1593.0000000000025</v>
      </c>
      <c r="Z4376" s="367"/>
      <c r="AA4376" s="367"/>
      <c r="AB4376" s="367"/>
      <c r="AC4376" s="367"/>
      <c r="AD4376" s="367"/>
      <c r="AE4376" s="367"/>
      <c r="AF4376" s="367"/>
      <c r="AG4376" s="367"/>
      <c r="AH4376" s="367"/>
      <c r="AI4376" s="367"/>
      <c r="AJ4376" s="367"/>
      <c r="AK4376" s="367"/>
      <c r="AL4376" s="367"/>
      <c r="AM4376" s="367"/>
      <c r="AN4376" s="367"/>
      <c r="AO4376" s="367"/>
      <c r="AP4376" s="367"/>
      <c r="AQ4376" s="367"/>
      <c r="AR4376" s="367"/>
      <c r="AS4376" s="367"/>
      <c r="AT4376" s="367"/>
    </row>
    <row r="4377" spans="2:46" ht="13.8">
      <c r="B4377" s="26">
        <v>59.166666666666366</v>
      </c>
      <c r="C4377" s="363">
        <v>554.05830880186829</v>
      </c>
      <c r="D4377" s="367">
        <v>1597.4999999999918</v>
      </c>
      <c r="E4377" s="367">
        <v>16511.627906976824</v>
      </c>
      <c r="F4377" s="367">
        <v>-377877.38916039787</v>
      </c>
      <c r="G4377" s="367">
        <v>1597.500000000008</v>
      </c>
      <c r="H4377" s="367">
        <v>88750</v>
      </c>
      <c r="I4377" s="384">
        <v>-4521225.3838752545</v>
      </c>
      <c r="J4377" s="367">
        <v>1597.5</v>
      </c>
      <c r="K4377" s="367">
        <v>21515.151515151414</v>
      </c>
      <c r="L4377" s="384">
        <v>-163861.22125544635</v>
      </c>
      <c r="M4377" s="367">
        <v>1597.4999999999927</v>
      </c>
      <c r="N4377" s="367">
        <v>355</v>
      </c>
      <c r="O4377" s="384">
        <v>-4216.6072649885764</v>
      </c>
      <c r="P4377" s="367">
        <v>23.16375</v>
      </c>
      <c r="Q4377" s="367">
        <v>355</v>
      </c>
      <c r="R4377" s="384">
        <v>-525.15003331518233</v>
      </c>
      <c r="S4377" s="367">
        <v>22.364999999999998</v>
      </c>
      <c r="T4377" s="367">
        <v>12241.379310344862</v>
      </c>
      <c r="U4377" s="384">
        <v>-195684.98201409902</v>
      </c>
      <c r="V4377" s="367">
        <v>1597.5000000000048</v>
      </c>
      <c r="W4377" s="367">
        <v>591666.66666666756</v>
      </c>
      <c r="X4377" s="384">
        <v>118654.13074298466</v>
      </c>
      <c r="Y4377" s="386">
        <v>1597.5000000000025</v>
      </c>
      <c r="Z4377" s="367"/>
      <c r="AA4377" s="367"/>
      <c r="AB4377" s="367"/>
      <c r="AC4377" s="367"/>
      <c r="AD4377" s="367"/>
      <c r="AE4377" s="367"/>
      <c r="AF4377" s="367"/>
      <c r="AG4377" s="367"/>
      <c r="AH4377" s="367"/>
      <c r="AI4377" s="367"/>
      <c r="AJ4377" s="367"/>
      <c r="AK4377" s="367"/>
      <c r="AL4377" s="367"/>
      <c r="AM4377" s="367"/>
      <c r="AN4377" s="367"/>
      <c r="AO4377" s="367"/>
      <c r="AP4377" s="367"/>
      <c r="AQ4377" s="367"/>
      <c r="AR4377" s="367"/>
      <c r="AS4377" s="367"/>
      <c r="AT4377" s="367"/>
    </row>
    <row r="4378" spans="2:46" ht="13.8">
      <c r="B4378" s="26">
        <v>59.33333333333303</v>
      </c>
      <c r="C4378" s="363">
        <v>555.61356628110673</v>
      </c>
      <c r="D4378" s="367">
        <v>1601.999999999992</v>
      </c>
      <c r="E4378" s="367">
        <v>16558.139534883801</v>
      </c>
      <c r="F4378" s="367">
        <v>-380081.78800595319</v>
      </c>
      <c r="G4378" s="367">
        <v>1602.000000000008</v>
      </c>
      <c r="H4378" s="367">
        <v>89000</v>
      </c>
      <c r="I4378" s="384">
        <v>-4547381.7587172734</v>
      </c>
      <c r="J4378" s="367">
        <v>1602</v>
      </c>
      <c r="K4378" s="367">
        <v>21575.757575757474</v>
      </c>
      <c r="L4378" s="384">
        <v>-165195.38550015795</v>
      </c>
      <c r="M4378" s="367">
        <v>1601.9999999999927</v>
      </c>
      <c r="N4378" s="367">
        <v>356</v>
      </c>
      <c r="O4378" s="384">
        <v>-4242.6098339096188</v>
      </c>
      <c r="P4378" s="367">
        <v>23.228999999999999</v>
      </c>
      <c r="Q4378" s="367">
        <v>356</v>
      </c>
      <c r="R4378" s="384">
        <v>-533.29561438451913</v>
      </c>
      <c r="S4378" s="367">
        <v>22.427999999999997</v>
      </c>
      <c r="T4378" s="367">
        <v>12275.862068965553</v>
      </c>
      <c r="U4378" s="384">
        <v>-197120.72122665212</v>
      </c>
      <c r="V4378" s="367">
        <v>1602.0000000000048</v>
      </c>
      <c r="W4378" s="367">
        <v>593333.33333333419</v>
      </c>
      <c r="X4378" s="384">
        <v>118955.47596099082</v>
      </c>
      <c r="Y4378" s="386">
        <v>1602.0000000000023</v>
      </c>
      <c r="Z4378" s="367"/>
      <c r="AA4378" s="367"/>
      <c r="AB4378" s="367"/>
      <c r="AC4378" s="367"/>
      <c r="AD4378" s="367"/>
      <c r="AE4378" s="367"/>
      <c r="AF4378" s="367"/>
      <c r="AG4378" s="367"/>
      <c r="AH4378" s="367"/>
      <c r="AI4378" s="367"/>
      <c r="AJ4378" s="367"/>
      <c r="AK4378" s="367"/>
      <c r="AL4378" s="367"/>
      <c r="AM4378" s="367"/>
      <c r="AN4378" s="367"/>
      <c r="AO4378" s="367"/>
      <c r="AP4378" s="367"/>
      <c r="AQ4378" s="367"/>
      <c r="AR4378" s="367"/>
      <c r="AS4378" s="367"/>
      <c r="AT4378" s="367"/>
    </row>
    <row r="4379" spans="2:46" ht="13.8">
      <c r="B4379" s="26">
        <v>59.499999999999694</v>
      </c>
      <c r="C4379" s="363">
        <v>557.16879302915845</v>
      </c>
      <c r="D4379" s="367">
        <v>1606.4999999999916</v>
      </c>
      <c r="E4379" s="367">
        <v>16604.651162790778</v>
      </c>
      <c r="F4379" s="367">
        <v>-382292.59109586704</v>
      </c>
      <c r="G4379" s="367">
        <v>1606.500000000008</v>
      </c>
      <c r="H4379" s="367">
        <v>89250</v>
      </c>
      <c r="I4379" s="384">
        <v>-4573613.5297878897</v>
      </c>
      <c r="J4379" s="367">
        <v>1606.5</v>
      </c>
      <c r="K4379" s="367">
        <v>21636.363636363534</v>
      </c>
      <c r="L4379" s="384">
        <v>-166534.45189846368</v>
      </c>
      <c r="M4379" s="367">
        <v>1606.4999999999925</v>
      </c>
      <c r="N4379" s="367">
        <v>357</v>
      </c>
      <c r="O4379" s="384">
        <v>-4268.6917556507588</v>
      </c>
      <c r="P4379" s="367">
        <v>23.294249999999998</v>
      </c>
      <c r="Q4379" s="367">
        <v>357</v>
      </c>
      <c r="R4379" s="384">
        <v>-541.47864649431051</v>
      </c>
      <c r="S4379" s="367">
        <v>22.491</v>
      </c>
      <c r="T4379" s="367">
        <v>12310.344827586243</v>
      </c>
      <c r="U4379" s="384">
        <v>-198561.42961848114</v>
      </c>
      <c r="V4379" s="367">
        <v>1606.5000000000048</v>
      </c>
      <c r="W4379" s="367">
        <v>595000.00000000081</v>
      </c>
      <c r="X4379" s="384">
        <v>119256.63639377228</v>
      </c>
      <c r="Y4379" s="386">
        <v>1606.5000000000023</v>
      </c>
      <c r="Z4379" s="367"/>
      <c r="AA4379" s="367"/>
      <c r="AB4379" s="367"/>
      <c r="AC4379" s="367"/>
      <c r="AD4379" s="367"/>
      <c r="AE4379" s="367"/>
      <c r="AF4379" s="367"/>
      <c r="AG4379" s="367"/>
      <c r="AH4379" s="367"/>
      <c r="AI4379" s="367"/>
      <c r="AJ4379" s="367"/>
      <c r="AK4379" s="367"/>
      <c r="AL4379" s="367"/>
      <c r="AM4379" s="367"/>
      <c r="AN4379" s="367"/>
      <c r="AO4379" s="367"/>
      <c r="AP4379" s="367"/>
      <c r="AQ4379" s="367"/>
      <c r="AR4379" s="367"/>
      <c r="AS4379" s="367"/>
      <c r="AT4379" s="367"/>
    </row>
    <row r="4380" spans="2:46" ht="13.8">
      <c r="B4380" s="26">
        <v>59.666666666666359</v>
      </c>
      <c r="C4380" s="363">
        <v>558.7239890460238</v>
      </c>
      <c r="D4380" s="367">
        <v>1610.9999999999916</v>
      </c>
      <c r="E4380" s="367">
        <v>16651.162790697756</v>
      </c>
      <c r="F4380" s="367">
        <v>-384509.79843013937</v>
      </c>
      <c r="G4380" s="367">
        <v>1611.000000000008</v>
      </c>
      <c r="H4380" s="367">
        <v>89500</v>
      </c>
      <c r="I4380" s="384">
        <v>-4599920.6970871026</v>
      </c>
      <c r="J4380" s="367">
        <v>1611</v>
      </c>
      <c r="K4380" s="367">
        <v>21696.969696969594</v>
      </c>
      <c r="L4380" s="384">
        <v>-167878.42045036366</v>
      </c>
      <c r="M4380" s="367">
        <v>1610.9999999999925</v>
      </c>
      <c r="N4380" s="367">
        <v>358</v>
      </c>
      <c r="O4380" s="384">
        <v>-4294.8530302119989</v>
      </c>
      <c r="P4380" s="367">
        <v>23.359500000000001</v>
      </c>
      <c r="Q4380" s="367">
        <v>358</v>
      </c>
      <c r="R4380" s="384">
        <v>-549.69912964455546</v>
      </c>
      <c r="S4380" s="367">
        <v>22.553999999999998</v>
      </c>
      <c r="T4380" s="367">
        <v>12344.827586206933</v>
      </c>
      <c r="U4380" s="384">
        <v>-200007.10718958595</v>
      </c>
      <c r="V4380" s="367">
        <v>1611.0000000000048</v>
      </c>
      <c r="W4380" s="367">
        <v>596666.66666666744</v>
      </c>
      <c r="X4380" s="384">
        <v>119557.61204132893</v>
      </c>
      <c r="Y4380" s="386">
        <v>1611.0000000000018</v>
      </c>
      <c r="Z4380" s="367"/>
      <c r="AA4380" s="367"/>
      <c r="AB4380" s="367"/>
      <c r="AC4380" s="367"/>
      <c r="AD4380" s="367"/>
      <c r="AE4380" s="367"/>
      <c r="AF4380" s="367"/>
      <c r="AG4380" s="367"/>
      <c r="AH4380" s="367"/>
      <c r="AI4380" s="367"/>
      <c r="AJ4380" s="367"/>
      <c r="AK4380" s="367"/>
      <c r="AL4380" s="367"/>
      <c r="AM4380" s="367"/>
      <c r="AN4380" s="367"/>
      <c r="AO4380" s="367"/>
      <c r="AP4380" s="367"/>
      <c r="AQ4380" s="367"/>
      <c r="AR4380" s="367"/>
      <c r="AS4380" s="367"/>
      <c r="AT4380" s="367"/>
    </row>
    <row r="4381" spans="2:46" ht="13.8">
      <c r="B4381" s="26">
        <v>59.833333333333023</v>
      </c>
      <c r="C4381" s="363">
        <v>560.27915433170267</v>
      </c>
      <c r="D4381" s="367">
        <v>1615.4999999999916</v>
      </c>
      <c r="E4381" s="367">
        <v>16697.674418604733</v>
      </c>
      <c r="F4381" s="367">
        <v>-386733.41000877018</v>
      </c>
      <c r="G4381" s="367">
        <v>1615.500000000008</v>
      </c>
      <c r="H4381" s="367">
        <v>89750</v>
      </c>
      <c r="I4381" s="384">
        <v>-4626303.260614912</v>
      </c>
      <c r="J4381" s="367">
        <v>1615.5</v>
      </c>
      <c r="K4381" s="367">
        <v>21757.575757575654</v>
      </c>
      <c r="L4381" s="384">
        <v>-169227.29115585785</v>
      </c>
      <c r="M4381" s="367">
        <v>1615.4999999999925</v>
      </c>
      <c r="N4381" s="367">
        <v>359</v>
      </c>
      <c r="O4381" s="384">
        <v>-4321.0936575933347</v>
      </c>
      <c r="P4381" s="367">
        <v>23.42475</v>
      </c>
      <c r="Q4381" s="367">
        <v>359</v>
      </c>
      <c r="R4381" s="384">
        <v>-557.9570638352551</v>
      </c>
      <c r="S4381" s="367">
        <v>22.617000000000001</v>
      </c>
      <c r="T4381" s="367">
        <v>12379.310344827623</v>
      </c>
      <c r="U4381" s="384">
        <v>-201457.75393996679</v>
      </c>
      <c r="V4381" s="367">
        <v>1615.500000000005</v>
      </c>
      <c r="W4381" s="367">
        <v>598333.33333333407</v>
      </c>
      <c r="X4381" s="384">
        <v>119858.40290366093</v>
      </c>
      <c r="Y4381" s="386">
        <v>1615.500000000002</v>
      </c>
      <c r="Z4381" s="367"/>
      <c r="AA4381" s="367"/>
      <c r="AB4381" s="367"/>
      <c r="AC4381" s="367"/>
      <c r="AD4381" s="367"/>
      <c r="AE4381" s="367"/>
      <c r="AF4381" s="367"/>
      <c r="AG4381" s="367"/>
      <c r="AH4381" s="367"/>
      <c r="AI4381" s="367"/>
      <c r="AJ4381" s="367"/>
      <c r="AK4381" s="367"/>
      <c r="AL4381" s="367"/>
      <c r="AM4381" s="367"/>
      <c r="AN4381" s="367"/>
      <c r="AO4381" s="367"/>
      <c r="AP4381" s="367"/>
      <c r="AQ4381" s="367"/>
      <c r="AR4381" s="367"/>
      <c r="AS4381" s="367"/>
      <c r="AT4381" s="367"/>
    </row>
    <row r="4382" spans="2:46" ht="13.8">
      <c r="B4382" s="26">
        <v>59.999999999999687</v>
      </c>
      <c r="C4382" s="363">
        <v>561.83428888619517</v>
      </c>
      <c r="D4382" s="367">
        <v>1619.9999999999916</v>
      </c>
      <c r="E4382" s="367">
        <v>16744.18604651171</v>
      </c>
      <c r="F4382" s="367">
        <v>-388963.42583175946</v>
      </c>
      <c r="G4382" s="367">
        <v>1620.000000000008</v>
      </c>
      <c r="H4382" s="367">
        <v>90000</v>
      </c>
      <c r="I4382" s="384">
        <v>-4652761.220371319</v>
      </c>
      <c r="J4382" s="367">
        <v>1620</v>
      </c>
      <c r="K4382" s="367">
        <v>21818.181818181714</v>
      </c>
      <c r="L4382" s="384">
        <v>-170581.06401494626</v>
      </c>
      <c r="M4382" s="367">
        <v>1619.9999999999925</v>
      </c>
      <c r="N4382" s="367">
        <v>360</v>
      </c>
      <c r="O4382" s="384">
        <v>-4347.4136377947689</v>
      </c>
      <c r="P4382" s="367">
        <v>23.49</v>
      </c>
      <c r="Q4382" s="367">
        <v>360</v>
      </c>
      <c r="R4382" s="384">
        <v>-566.25244906640853</v>
      </c>
      <c r="S4382" s="367">
        <v>22.68</v>
      </c>
      <c r="T4382" s="367">
        <v>12413.793103448314</v>
      </c>
      <c r="U4382" s="384">
        <v>-202913.36986962336</v>
      </c>
      <c r="V4382" s="367">
        <v>1620.000000000005</v>
      </c>
      <c r="W4382" s="367">
        <v>600000.0000000007</v>
      </c>
      <c r="X4382" s="384">
        <v>120159.00898076814</v>
      </c>
      <c r="Y4382" s="386">
        <v>1620.0000000000016</v>
      </c>
      <c r="Z4382" s="367"/>
      <c r="AA4382" s="367"/>
      <c r="AB4382" s="367"/>
      <c r="AC4382" s="367"/>
      <c r="AD4382" s="367"/>
      <c r="AE4382" s="367"/>
      <c r="AF4382" s="367"/>
      <c r="AG4382" s="367"/>
      <c r="AH4382" s="367"/>
      <c r="AI4382" s="367"/>
      <c r="AJ4382" s="367"/>
      <c r="AK4382" s="367"/>
      <c r="AL4382" s="367"/>
      <c r="AM4382" s="367"/>
      <c r="AN4382" s="367"/>
      <c r="AO4382" s="367"/>
      <c r="AP4382" s="367"/>
      <c r="AQ4382" s="367"/>
      <c r="AR4382" s="367"/>
      <c r="AS4382" s="367"/>
      <c r="AT4382" s="367"/>
    </row>
    <row r="4383" spans="2:46" ht="13.8">
      <c r="B4383" s="26">
        <v>60.166666666666352</v>
      </c>
      <c r="C4383" s="363">
        <v>563.38939270950107</v>
      </c>
      <c r="D4383" s="367">
        <v>1624.4999999999914</v>
      </c>
      <c r="E4383" s="367">
        <v>16790.697674418687</v>
      </c>
      <c r="F4383" s="367">
        <v>-391199.84589910711</v>
      </c>
      <c r="G4383" s="367">
        <v>1624.500000000008</v>
      </c>
      <c r="H4383" s="367">
        <v>90250</v>
      </c>
      <c r="I4383" s="384">
        <v>-4679294.5763563234</v>
      </c>
      <c r="J4383" s="367">
        <v>1624.5</v>
      </c>
      <c r="K4383" s="367">
        <v>21878.787878787774</v>
      </c>
      <c r="L4383" s="384">
        <v>-171939.73902762885</v>
      </c>
      <c r="M4383" s="367">
        <v>1624.4999999999925</v>
      </c>
      <c r="N4383" s="367">
        <v>361</v>
      </c>
      <c r="O4383" s="384">
        <v>-4373.8129708163015</v>
      </c>
      <c r="P4383" s="367">
        <v>23.555250000000001</v>
      </c>
      <c r="Q4383" s="367">
        <v>361</v>
      </c>
      <c r="R4383" s="384">
        <v>-574.58528533801643</v>
      </c>
      <c r="S4383" s="367">
        <v>22.743000000000002</v>
      </c>
      <c r="T4383" s="367">
        <v>12448.275862069004</v>
      </c>
      <c r="U4383" s="384">
        <v>-204373.95497855585</v>
      </c>
      <c r="V4383" s="367">
        <v>1624.500000000005</v>
      </c>
      <c r="W4383" s="367">
        <v>601666.66666666733</v>
      </c>
      <c r="X4383" s="384">
        <v>120459.43027265066</v>
      </c>
      <c r="Y4383" s="386">
        <v>1624.5000000000016</v>
      </c>
      <c r="Z4383" s="367"/>
      <c r="AA4383" s="367"/>
      <c r="AB4383" s="367"/>
      <c r="AC4383" s="367"/>
      <c r="AD4383" s="367"/>
      <c r="AE4383" s="367"/>
      <c r="AF4383" s="367"/>
      <c r="AG4383" s="367"/>
      <c r="AH4383" s="367"/>
      <c r="AI4383" s="367"/>
      <c r="AJ4383" s="367"/>
      <c r="AK4383" s="367"/>
      <c r="AL4383" s="367"/>
      <c r="AM4383" s="367"/>
      <c r="AN4383" s="367"/>
      <c r="AO4383" s="367"/>
      <c r="AP4383" s="367"/>
      <c r="AQ4383" s="367"/>
      <c r="AR4383" s="367"/>
      <c r="AS4383" s="367"/>
      <c r="AT4383" s="367"/>
    </row>
    <row r="4384" spans="2:46" ht="13.8">
      <c r="B4384" s="26">
        <v>60.333333333333016</v>
      </c>
      <c r="C4384" s="363">
        <v>564.94446580162059</v>
      </c>
      <c r="D4384" s="367">
        <v>1628.9999999999914</v>
      </c>
      <c r="E4384" s="367">
        <v>16837.209302325664</v>
      </c>
      <c r="F4384" s="367">
        <v>-393442.67021081335</v>
      </c>
      <c r="G4384" s="367">
        <v>1629.000000000008</v>
      </c>
      <c r="H4384" s="367">
        <v>90500</v>
      </c>
      <c r="I4384" s="384">
        <v>-4705903.3285699235</v>
      </c>
      <c r="J4384" s="367">
        <v>1629</v>
      </c>
      <c r="K4384" s="367">
        <v>21939.393939393834</v>
      </c>
      <c r="L4384" s="384">
        <v>-173303.3161939056</v>
      </c>
      <c r="M4384" s="367">
        <v>1628.9999999999925</v>
      </c>
      <c r="N4384" s="367">
        <v>362</v>
      </c>
      <c r="O4384" s="384">
        <v>-4400.2916566579306</v>
      </c>
      <c r="P4384" s="367">
        <v>23.6205</v>
      </c>
      <c r="Q4384" s="367">
        <v>362</v>
      </c>
      <c r="R4384" s="384">
        <v>-582.95557265007778</v>
      </c>
      <c r="S4384" s="367">
        <v>22.805999999999997</v>
      </c>
      <c r="T4384" s="367">
        <v>12482.758620689694</v>
      </c>
      <c r="U4384" s="384">
        <v>-205839.50926676425</v>
      </c>
      <c r="V4384" s="367">
        <v>1629.0000000000052</v>
      </c>
      <c r="W4384" s="367">
        <v>603333.33333333395</v>
      </c>
      <c r="X4384" s="384">
        <v>120759.66677930845</v>
      </c>
      <c r="Y4384" s="386">
        <v>1629.0000000000016</v>
      </c>
      <c r="Z4384" s="367"/>
      <c r="AA4384" s="367"/>
      <c r="AB4384" s="367"/>
      <c r="AC4384" s="367"/>
      <c r="AD4384" s="367"/>
      <c r="AE4384" s="367"/>
      <c r="AF4384" s="367"/>
      <c r="AG4384" s="367"/>
      <c r="AH4384" s="367"/>
      <c r="AI4384" s="367"/>
      <c r="AJ4384" s="367"/>
      <c r="AK4384" s="367"/>
      <c r="AL4384" s="367"/>
      <c r="AM4384" s="367"/>
      <c r="AN4384" s="367"/>
      <c r="AO4384" s="367"/>
      <c r="AP4384" s="367"/>
      <c r="AQ4384" s="367"/>
      <c r="AR4384" s="367"/>
      <c r="AS4384" s="367"/>
      <c r="AT4384" s="367"/>
    </row>
    <row r="4385" spans="2:46" ht="13.8">
      <c r="B4385" s="26">
        <v>60.49999999999968</v>
      </c>
      <c r="C4385" s="363">
        <v>566.49950816255364</v>
      </c>
      <c r="D4385" s="367">
        <v>1633.4999999999914</v>
      </c>
      <c r="E4385" s="367">
        <v>16883.720930232641</v>
      </c>
      <c r="F4385" s="367">
        <v>-395691.89876687812</v>
      </c>
      <c r="G4385" s="367">
        <v>1633.5000000000082</v>
      </c>
      <c r="H4385" s="367">
        <v>90750</v>
      </c>
      <c r="I4385" s="384">
        <v>-4732587.477012122</v>
      </c>
      <c r="J4385" s="367">
        <v>1633.5</v>
      </c>
      <c r="K4385" s="367">
        <v>21999.999999999894</v>
      </c>
      <c r="L4385" s="384">
        <v>-174671.79551377648</v>
      </c>
      <c r="M4385" s="367">
        <v>1633.4999999999923</v>
      </c>
      <c r="N4385" s="367">
        <v>363</v>
      </c>
      <c r="O4385" s="384">
        <v>-4426.8496953196573</v>
      </c>
      <c r="P4385" s="367">
        <v>23.685749999999999</v>
      </c>
      <c r="Q4385" s="367">
        <v>363</v>
      </c>
      <c r="R4385" s="384">
        <v>-591.36331100259417</v>
      </c>
      <c r="S4385" s="367">
        <v>22.869</v>
      </c>
      <c r="T4385" s="367">
        <v>12517.241379310384</v>
      </c>
      <c r="U4385" s="384">
        <v>-207310.03273424847</v>
      </c>
      <c r="V4385" s="367">
        <v>1633.5000000000052</v>
      </c>
      <c r="W4385" s="367">
        <v>605000.00000000058</v>
      </c>
      <c r="X4385" s="384">
        <v>121059.71850074147</v>
      </c>
      <c r="Y4385" s="386">
        <v>1633.5000000000014</v>
      </c>
      <c r="Z4385" s="367"/>
      <c r="AA4385" s="367"/>
      <c r="AB4385" s="367"/>
      <c r="AC4385" s="367"/>
      <c r="AD4385" s="367"/>
      <c r="AE4385" s="367"/>
      <c r="AF4385" s="367"/>
      <c r="AG4385" s="367"/>
      <c r="AH4385" s="367"/>
      <c r="AI4385" s="367"/>
      <c r="AJ4385" s="367"/>
      <c r="AK4385" s="367"/>
      <c r="AL4385" s="367"/>
      <c r="AM4385" s="367"/>
      <c r="AN4385" s="367"/>
      <c r="AO4385" s="367"/>
      <c r="AP4385" s="367"/>
      <c r="AQ4385" s="367"/>
      <c r="AR4385" s="367"/>
      <c r="AS4385" s="367"/>
      <c r="AT4385" s="367"/>
    </row>
    <row r="4386" spans="2:46" ht="13.8">
      <c r="B4386" s="26">
        <v>60.666666666666345</v>
      </c>
      <c r="C4386" s="363">
        <v>568.05451979230031</v>
      </c>
      <c r="D4386" s="367">
        <v>1637.9999999999911</v>
      </c>
      <c r="E4386" s="367">
        <v>16930.232558139618</v>
      </c>
      <c r="F4386" s="367">
        <v>-397947.53156730125</v>
      </c>
      <c r="G4386" s="367">
        <v>1638.0000000000082</v>
      </c>
      <c r="H4386" s="367">
        <v>91000</v>
      </c>
      <c r="I4386" s="384">
        <v>-4759347.0216829162</v>
      </c>
      <c r="J4386" s="367">
        <v>1638</v>
      </c>
      <c r="K4386" s="367">
        <v>22060.606060605955</v>
      </c>
      <c r="L4386" s="384">
        <v>-176045.17698724166</v>
      </c>
      <c r="M4386" s="367">
        <v>1637.9999999999923</v>
      </c>
      <c r="N4386" s="367">
        <v>364</v>
      </c>
      <c r="O4386" s="384">
        <v>-4453.4870868014823</v>
      </c>
      <c r="P4386" s="367">
        <v>23.750999999999998</v>
      </c>
      <c r="Q4386" s="367">
        <v>364</v>
      </c>
      <c r="R4386" s="384">
        <v>-599.80850039556424</v>
      </c>
      <c r="S4386" s="367">
        <v>22.931999999999999</v>
      </c>
      <c r="T4386" s="367">
        <v>12551.724137931074</v>
      </c>
      <c r="U4386" s="384">
        <v>-208785.52538100854</v>
      </c>
      <c r="V4386" s="367">
        <v>1638.0000000000052</v>
      </c>
      <c r="W4386" s="367">
        <v>606666.66666666721</v>
      </c>
      <c r="X4386" s="384">
        <v>121359.5854369498</v>
      </c>
      <c r="Y4386" s="386">
        <v>1638.0000000000014</v>
      </c>
      <c r="Z4386" s="367"/>
      <c r="AA4386" s="367"/>
      <c r="AB4386" s="367"/>
      <c r="AC4386" s="367"/>
      <c r="AD4386" s="367"/>
      <c r="AE4386" s="367"/>
      <c r="AF4386" s="367"/>
      <c r="AG4386" s="367"/>
      <c r="AH4386" s="367"/>
      <c r="AI4386" s="367"/>
      <c r="AJ4386" s="367"/>
      <c r="AK4386" s="367"/>
      <c r="AL4386" s="367"/>
      <c r="AM4386" s="367"/>
      <c r="AN4386" s="367"/>
      <c r="AO4386" s="367"/>
      <c r="AP4386" s="367"/>
      <c r="AQ4386" s="367"/>
      <c r="AR4386" s="367"/>
      <c r="AS4386" s="367"/>
      <c r="AT4386" s="367"/>
    </row>
    <row r="4387" spans="2:46" ht="13.8">
      <c r="B4387" s="26">
        <v>60.833333333333009</v>
      </c>
      <c r="C4387" s="363">
        <v>569.6095006908605</v>
      </c>
      <c r="D4387" s="367">
        <v>1642.4999999999911</v>
      </c>
      <c r="E4387" s="367">
        <v>16976.744186046595</v>
      </c>
      <c r="F4387" s="367">
        <v>-400209.56861208286</v>
      </c>
      <c r="G4387" s="367">
        <v>1642.5000000000082</v>
      </c>
      <c r="H4387" s="367">
        <v>91250</v>
      </c>
      <c r="I4387" s="384">
        <v>-4786181.9625823069</v>
      </c>
      <c r="J4387" s="367">
        <v>1642.5</v>
      </c>
      <c r="K4387" s="367">
        <v>22121.212121212015</v>
      </c>
      <c r="L4387" s="384">
        <v>-177423.46061430103</v>
      </c>
      <c r="M4387" s="367">
        <v>1642.4999999999923</v>
      </c>
      <c r="N4387" s="367">
        <v>365</v>
      </c>
      <c r="O4387" s="384">
        <v>-4480.2038311034075</v>
      </c>
      <c r="P4387" s="367">
        <v>23.81625</v>
      </c>
      <c r="Q4387" s="367">
        <v>365</v>
      </c>
      <c r="R4387" s="384">
        <v>-608.291140828989</v>
      </c>
      <c r="S4387" s="367">
        <v>22.995000000000001</v>
      </c>
      <c r="T4387" s="367">
        <v>12586.206896551765</v>
      </c>
      <c r="U4387" s="384">
        <v>-210265.98720704453</v>
      </c>
      <c r="V4387" s="367">
        <v>1642.5000000000052</v>
      </c>
      <c r="W4387" s="367">
        <v>608333.33333333384</v>
      </c>
      <c r="X4387" s="384">
        <v>121659.26758793337</v>
      </c>
      <c r="Y4387" s="386">
        <v>1642.5000000000011</v>
      </c>
      <c r="Z4387" s="367"/>
      <c r="AA4387" s="367"/>
      <c r="AB4387" s="367"/>
      <c r="AC4387" s="367"/>
      <c r="AD4387" s="367"/>
      <c r="AE4387" s="367"/>
      <c r="AF4387" s="367"/>
      <c r="AG4387" s="367"/>
      <c r="AH4387" s="367"/>
      <c r="AI4387" s="367"/>
      <c r="AJ4387" s="367"/>
      <c r="AK4387" s="367"/>
      <c r="AL4387" s="367"/>
      <c r="AM4387" s="367"/>
      <c r="AN4387" s="367"/>
      <c r="AO4387" s="367"/>
      <c r="AP4387" s="367"/>
      <c r="AQ4387" s="367"/>
      <c r="AR4387" s="367"/>
      <c r="AS4387" s="367"/>
      <c r="AT4387" s="367"/>
    </row>
    <row r="4388" spans="2:46" ht="13.8">
      <c r="B4388" s="26">
        <v>60.999999999999673</v>
      </c>
      <c r="C4388" s="363">
        <v>571.16445085823409</v>
      </c>
      <c r="D4388" s="367">
        <v>1646.9999999999911</v>
      </c>
      <c r="E4388" s="367">
        <v>17023.255813953572</v>
      </c>
      <c r="F4388" s="367">
        <v>-402478.00990122301</v>
      </c>
      <c r="G4388" s="367">
        <v>1647.0000000000082</v>
      </c>
      <c r="H4388" s="367">
        <v>91500</v>
      </c>
      <c r="I4388" s="384">
        <v>-4813092.299710297</v>
      </c>
      <c r="J4388" s="367">
        <v>1647</v>
      </c>
      <c r="K4388" s="367">
        <v>22181.818181818075</v>
      </c>
      <c r="L4388" s="384">
        <v>-178806.64639495459</v>
      </c>
      <c r="M4388" s="367">
        <v>1646.9999999999923</v>
      </c>
      <c r="N4388" s="367">
        <v>366</v>
      </c>
      <c r="O4388" s="384">
        <v>-4506.9999282254284</v>
      </c>
      <c r="P4388" s="367">
        <v>23.881499999999999</v>
      </c>
      <c r="Q4388" s="367">
        <v>366</v>
      </c>
      <c r="R4388" s="384">
        <v>-616.81123230286755</v>
      </c>
      <c r="S4388" s="367">
        <v>23.058</v>
      </c>
      <c r="T4388" s="367">
        <v>12620.689655172455</v>
      </c>
      <c r="U4388" s="384">
        <v>-211751.4182123564</v>
      </c>
      <c r="V4388" s="367">
        <v>1647.0000000000055</v>
      </c>
      <c r="W4388" s="367">
        <v>610000.00000000047</v>
      </c>
      <c r="X4388" s="384">
        <v>121958.76495369221</v>
      </c>
      <c r="Y4388" s="386">
        <v>1647.0000000000011</v>
      </c>
      <c r="Z4388" s="367"/>
      <c r="AA4388" s="367"/>
      <c r="AB4388" s="367"/>
      <c r="AC4388" s="367"/>
      <c r="AD4388" s="367"/>
      <c r="AE4388" s="367"/>
      <c r="AF4388" s="367"/>
      <c r="AG4388" s="367"/>
      <c r="AH4388" s="367"/>
      <c r="AI4388" s="367"/>
      <c r="AJ4388" s="367"/>
      <c r="AK4388" s="367"/>
      <c r="AL4388" s="367"/>
      <c r="AM4388" s="367"/>
      <c r="AN4388" s="367"/>
      <c r="AO4388" s="367"/>
      <c r="AP4388" s="367"/>
      <c r="AQ4388" s="367"/>
      <c r="AR4388" s="367"/>
      <c r="AS4388" s="367"/>
      <c r="AT4388" s="367"/>
    </row>
    <row r="4389" spans="2:46" ht="13.8">
      <c r="B4389" s="26">
        <v>61.166666666666337</v>
      </c>
      <c r="C4389" s="363">
        <v>572.71937029442154</v>
      </c>
      <c r="D4389" s="367">
        <v>1651.4999999999911</v>
      </c>
      <c r="E4389" s="367">
        <v>17069.767441860549</v>
      </c>
      <c r="F4389" s="367">
        <v>-404752.85543472145</v>
      </c>
      <c r="G4389" s="367">
        <v>1651.5000000000082</v>
      </c>
      <c r="H4389" s="367">
        <v>91750</v>
      </c>
      <c r="I4389" s="384">
        <v>-4840078.0330668818</v>
      </c>
      <c r="J4389" s="367">
        <v>1651.5</v>
      </c>
      <c r="K4389" s="367">
        <v>22242.424242424135</v>
      </c>
      <c r="L4389" s="384">
        <v>-180194.7343292023</v>
      </c>
      <c r="M4389" s="367">
        <v>1651.4999999999923</v>
      </c>
      <c r="N4389" s="367">
        <v>367</v>
      </c>
      <c r="O4389" s="384">
        <v>-4533.8753781675459</v>
      </c>
      <c r="P4389" s="367">
        <v>23.946749999999998</v>
      </c>
      <c r="Q4389" s="367">
        <v>367</v>
      </c>
      <c r="R4389" s="384">
        <v>-625.36877481720069</v>
      </c>
      <c r="S4389" s="367">
        <v>23.121000000000002</v>
      </c>
      <c r="T4389" s="367">
        <v>12655.172413793145</v>
      </c>
      <c r="U4389" s="384">
        <v>-213241.81839694412</v>
      </c>
      <c r="V4389" s="367">
        <v>1651.5000000000055</v>
      </c>
      <c r="W4389" s="367">
        <v>611666.66666666709</v>
      </c>
      <c r="X4389" s="384">
        <v>122258.07753422632</v>
      </c>
      <c r="Y4389" s="386">
        <v>1651.5000000000009</v>
      </c>
      <c r="Z4389" s="367"/>
      <c r="AA4389" s="367"/>
      <c r="AB4389" s="367"/>
      <c r="AC4389" s="367"/>
      <c r="AD4389" s="367"/>
      <c r="AE4389" s="367"/>
      <c r="AF4389" s="367"/>
      <c r="AG4389" s="367"/>
      <c r="AH4389" s="367"/>
      <c r="AI4389" s="367"/>
      <c r="AJ4389" s="367"/>
      <c r="AK4389" s="367"/>
      <c r="AL4389" s="367"/>
      <c r="AM4389" s="367"/>
      <c r="AN4389" s="367"/>
      <c r="AO4389" s="367"/>
      <c r="AP4389" s="367"/>
      <c r="AQ4389" s="367"/>
      <c r="AR4389" s="367"/>
      <c r="AS4389" s="367"/>
      <c r="AT4389" s="367"/>
    </row>
    <row r="4390" spans="2:46" ht="13.8">
      <c r="B4390" s="26">
        <v>61.333333333333002</v>
      </c>
      <c r="C4390" s="363">
        <v>574.27425899942216</v>
      </c>
      <c r="D4390" s="367">
        <v>1655.9999999999909</v>
      </c>
      <c r="E4390" s="367">
        <v>17116.279069767526</v>
      </c>
      <c r="F4390" s="367">
        <v>-407034.10521257855</v>
      </c>
      <c r="G4390" s="367">
        <v>1656.0000000000082</v>
      </c>
      <c r="H4390" s="367">
        <v>92000</v>
      </c>
      <c r="I4390" s="384">
        <v>-4867139.1626520641</v>
      </c>
      <c r="J4390" s="367">
        <v>1656</v>
      </c>
      <c r="K4390" s="367">
        <v>22303.030303030195</v>
      </c>
      <c r="L4390" s="384">
        <v>-181587.72441704417</v>
      </c>
      <c r="M4390" s="367">
        <v>1655.999999999992</v>
      </c>
      <c r="N4390" s="367">
        <v>368</v>
      </c>
      <c r="O4390" s="384">
        <v>-4560.8301809297636</v>
      </c>
      <c r="P4390" s="367">
        <v>24.012</v>
      </c>
      <c r="Q4390" s="367">
        <v>368</v>
      </c>
      <c r="R4390" s="384">
        <v>-633.96376837198738</v>
      </c>
      <c r="S4390" s="367">
        <v>23.184000000000001</v>
      </c>
      <c r="T4390" s="367">
        <v>12689.655172413835</v>
      </c>
      <c r="U4390" s="384">
        <v>-214737.18776080763</v>
      </c>
      <c r="V4390" s="367">
        <v>1656.0000000000055</v>
      </c>
      <c r="W4390" s="367">
        <v>613333.33333333372</v>
      </c>
      <c r="X4390" s="384">
        <v>122557.20532953573</v>
      </c>
      <c r="Y4390" s="386">
        <v>1656.0000000000009</v>
      </c>
      <c r="Z4390" s="367"/>
      <c r="AA4390" s="367"/>
      <c r="AB4390" s="367"/>
      <c r="AC4390" s="367"/>
      <c r="AD4390" s="367"/>
      <c r="AE4390" s="367"/>
      <c r="AF4390" s="367"/>
      <c r="AG4390" s="367"/>
      <c r="AH4390" s="367"/>
      <c r="AI4390" s="367"/>
      <c r="AJ4390" s="367"/>
      <c r="AK4390" s="367"/>
      <c r="AL4390" s="367"/>
      <c r="AM4390" s="367"/>
      <c r="AN4390" s="367"/>
      <c r="AO4390" s="367"/>
      <c r="AP4390" s="367"/>
      <c r="AQ4390" s="367"/>
      <c r="AR4390" s="367"/>
      <c r="AS4390" s="367"/>
      <c r="AT4390" s="367"/>
    </row>
    <row r="4391" spans="2:46" ht="13.8">
      <c r="B4391" s="26">
        <v>61.499999999999666</v>
      </c>
      <c r="C4391" s="363">
        <v>575.82911697323641</v>
      </c>
      <c r="D4391" s="367">
        <v>1660.4999999999909</v>
      </c>
      <c r="E4391" s="367">
        <v>17162.790697674503</v>
      </c>
      <c r="F4391" s="367">
        <v>-409321.75923479407</v>
      </c>
      <c r="G4391" s="367">
        <v>1660.5000000000082</v>
      </c>
      <c r="H4391" s="367">
        <v>92250</v>
      </c>
      <c r="I4391" s="384">
        <v>-4894275.6884658439</v>
      </c>
      <c r="J4391" s="367">
        <v>1660.5</v>
      </c>
      <c r="K4391" s="367">
        <v>22363.636363636255</v>
      </c>
      <c r="L4391" s="384">
        <v>-182985.61665848031</v>
      </c>
      <c r="M4391" s="367">
        <v>1660.499999999992</v>
      </c>
      <c r="N4391" s="367">
        <v>369</v>
      </c>
      <c r="O4391" s="384">
        <v>-4587.864336512077</v>
      </c>
      <c r="P4391" s="367">
        <v>24.077249999999999</v>
      </c>
      <c r="Q4391" s="367">
        <v>369</v>
      </c>
      <c r="R4391" s="384">
        <v>-642.59621296722821</v>
      </c>
      <c r="S4391" s="367">
        <v>23.247</v>
      </c>
      <c r="T4391" s="367">
        <v>12724.137931034526</v>
      </c>
      <c r="U4391" s="384">
        <v>-216237.52630394712</v>
      </c>
      <c r="V4391" s="367">
        <v>1660.5000000000055</v>
      </c>
      <c r="W4391" s="367">
        <v>615000.00000000035</v>
      </c>
      <c r="X4391" s="384">
        <v>122856.1483396204</v>
      </c>
      <c r="Y4391" s="386">
        <v>1660.5000000000009</v>
      </c>
      <c r="Z4391" s="367"/>
      <c r="AA4391" s="367"/>
      <c r="AB4391" s="367"/>
      <c r="AC4391" s="367"/>
      <c r="AD4391" s="367"/>
      <c r="AE4391" s="367"/>
      <c r="AF4391" s="367"/>
      <c r="AG4391" s="367"/>
      <c r="AH4391" s="367"/>
      <c r="AI4391" s="367"/>
      <c r="AJ4391" s="367"/>
      <c r="AK4391" s="367"/>
      <c r="AL4391" s="367"/>
      <c r="AM4391" s="367"/>
      <c r="AN4391" s="367"/>
      <c r="AO4391" s="367"/>
      <c r="AP4391" s="367"/>
      <c r="AQ4391" s="367"/>
      <c r="AR4391" s="367"/>
      <c r="AS4391" s="367"/>
      <c r="AT4391" s="367"/>
    </row>
    <row r="4392" spans="2:46" ht="13.8">
      <c r="B4392" s="26">
        <v>61.66666666666633</v>
      </c>
      <c r="C4392" s="363">
        <v>577.38394421586429</v>
      </c>
      <c r="D4392" s="367">
        <v>1664.9999999999909</v>
      </c>
      <c r="E4392" s="367">
        <v>17209.302325581481</v>
      </c>
      <c r="F4392" s="367">
        <v>-411615.817501368</v>
      </c>
      <c r="G4392" s="367">
        <v>1665.0000000000082</v>
      </c>
      <c r="H4392" s="367">
        <v>92500</v>
      </c>
      <c r="I4392" s="384">
        <v>-4921487.6105082193</v>
      </c>
      <c r="J4392" s="367">
        <v>1665</v>
      </c>
      <c r="K4392" s="367">
        <v>22424.242424242315</v>
      </c>
      <c r="L4392" s="384">
        <v>-184388.41105351067</v>
      </c>
      <c r="M4392" s="367">
        <v>1664.999999999992</v>
      </c>
      <c r="N4392" s="367">
        <v>370</v>
      </c>
      <c r="O4392" s="384">
        <v>-4614.9778449144897</v>
      </c>
      <c r="P4392" s="367">
        <v>24.142499999999998</v>
      </c>
      <c r="Q4392" s="367">
        <v>370</v>
      </c>
      <c r="R4392" s="384">
        <v>-651.26610860292351</v>
      </c>
      <c r="S4392" s="367">
        <v>23.31</v>
      </c>
      <c r="T4392" s="367">
        <v>12758.620689655216</v>
      </c>
      <c r="U4392" s="384">
        <v>-217742.83402636246</v>
      </c>
      <c r="V4392" s="367">
        <v>1665.0000000000057</v>
      </c>
      <c r="W4392" s="367">
        <v>616666.66666666698</v>
      </c>
      <c r="X4392" s="384">
        <v>123154.90656448029</v>
      </c>
      <c r="Y4392" s="386">
        <v>1665.0000000000007</v>
      </c>
      <c r="Z4392" s="367"/>
      <c r="AA4392" s="367"/>
      <c r="AB4392" s="367"/>
      <c r="AC4392" s="367"/>
      <c r="AD4392" s="367"/>
      <c r="AE4392" s="367"/>
      <c r="AF4392" s="367"/>
      <c r="AG4392" s="367"/>
      <c r="AH4392" s="367"/>
      <c r="AI4392" s="367"/>
      <c r="AJ4392" s="367"/>
      <c r="AK4392" s="367"/>
      <c r="AL4392" s="367"/>
      <c r="AM4392" s="367"/>
      <c r="AN4392" s="367"/>
      <c r="AO4392" s="367"/>
      <c r="AP4392" s="367"/>
      <c r="AQ4392" s="367"/>
      <c r="AR4392" s="367"/>
      <c r="AS4392" s="367"/>
      <c r="AT4392" s="367"/>
    </row>
    <row r="4393" spans="2:46" ht="13.8">
      <c r="B4393" s="26">
        <v>61.833333333332995</v>
      </c>
      <c r="C4393" s="363">
        <v>578.93874072730591</v>
      </c>
      <c r="D4393" s="367">
        <v>1669.4999999999909</v>
      </c>
      <c r="E4393" s="367">
        <v>17255.813953488458</v>
      </c>
      <c r="F4393" s="367">
        <v>-413916.28001230047</v>
      </c>
      <c r="G4393" s="367">
        <v>1669.5000000000082</v>
      </c>
      <c r="H4393" s="367">
        <v>92750</v>
      </c>
      <c r="I4393" s="384">
        <v>-4948774.9287791932</v>
      </c>
      <c r="J4393" s="367">
        <v>1669.5</v>
      </c>
      <c r="K4393" s="367">
        <v>22484.848484848375</v>
      </c>
      <c r="L4393" s="384">
        <v>-185796.10760213516</v>
      </c>
      <c r="M4393" s="367">
        <v>1669.499999999992</v>
      </c>
      <c r="N4393" s="367">
        <v>371</v>
      </c>
      <c r="O4393" s="384">
        <v>-4642.1707061369998</v>
      </c>
      <c r="P4393" s="367">
        <v>24.207749999999997</v>
      </c>
      <c r="Q4393" s="367">
        <v>371</v>
      </c>
      <c r="R4393" s="384">
        <v>-659.97345527907282</v>
      </c>
      <c r="S4393" s="367">
        <v>23.372999999999998</v>
      </c>
      <c r="T4393" s="367">
        <v>12793.103448275906</v>
      </c>
      <c r="U4393" s="384">
        <v>-219253.11092805365</v>
      </c>
      <c r="V4393" s="367">
        <v>1669.5000000000057</v>
      </c>
      <c r="W4393" s="367">
        <v>618333.3333333336</v>
      </c>
      <c r="X4393" s="384">
        <v>123453.48000411551</v>
      </c>
      <c r="Y4393" s="386">
        <v>1669.5000000000007</v>
      </c>
      <c r="Z4393" s="367"/>
      <c r="AA4393" s="367"/>
      <c r="AB4393" s="367"/>
      <c r="AC4393" s="367"/>
      <c r="AD4393" s="367"/>
      <c r="AE4393" s="367"/>
      <c r="AF4393" s="367"/>
      <c r="AG4393" s="367"/>
      <c r="AH4393" s="367"/>
      <c r="AI4393" s="367"/>
      <c r="AJ4393" s="367"/>
      <c r="AK4393" s="367"/>
      <c r="AL4393" s="367"/>
      <c r="AM4393" s="367"/>
      <c r="AN4393" s="367"/>
      <c r="AO4393" s="367"/>
      <c r="AP4393" s="367"/>
      <c r="AQ4393" s="367"/>
      <c r="AR4393" s="367"/>
      <c r="AS4393" s="367"/>
      <c r="AT4393" s="367"/>
    </row>
    <row r="4394" spans="2:46" ht="13.8">
      <c r="B4394" s="26">
        <v>61.999999999999659</v>
      </c>
      <c r="C4394" s="363">
        <v>580.49350650756071</v>
      </c>
      <c r="D4394" s="367">
        <v>1673.9999999999907</v>
      </c>
      <c r="E4394" s="367">
        <v>17302.325581395435</v>
      </c>
      <c r="F4394" s="367">
        <v>-416223.14676759148</v>
      </c>
      <c r="G4394" s="367">
        <v>1674.0000000000084</v>
      </c>
      <c r="H4394" s="367">
        <v>93000</v>
      </c>
      <c r="I4394" s="384">
        <v>-4976137.6432787636</v>
      </c>
      <c r="J4394" s="367">
        <v>1674</v>
      </c>
      <c r="K4394" s="367">
        <v>22545.454545454435</v>
      </c>
      <c r="L4394" s="384">
        <v>-187208.70630435389</v>
      </c>
      <c r="M4394" s="367">
        <v>1673.999999999992</v>
      </c>
      <c r="N4394" s="367">
        <v>372</v>
      </c>
      <c r="O4394" s="384">
        <v>-4669.4429201796102</v>
      </c>
      <c r="P4394" s="367">
        <v>24.273000000000003</v>
      </c>
      <c r="Q4394" s="367">
        <v>372</v>
      </c>
      <c r="R4394" s="384">
        <v>-668.71825299567683</v>
      </c>
      <c r="S4394" s="367">
        <v>23.436</v>
      </c>
      <c r="T4394" s="367">
        <v>12827.586206896596</v>
      </c>
      <c r="U4394" s="384">
        <v>-220768.35700902072</v>
      </c>
      <c r="V4394" s="367">
        <v>1674.0000000000057</v>
      </c>
      <c r="W4394" s="367">
        <v>620000.00000000023</v>
      </c>
      <c r="X4394" s="384">
        <v>123751.86865852596</v>
      </c>
      <c r="Y4394" s="386">
        <v>1674.0000000000005</v>
      </c>
      <c r="Z4394" s="367"/>
      <c r="AA4394" s="367"/>
      <c r="AB4394" s="367"/>
      <c r="AC4394" s="367"/>
      <c r="AD4394" s="367"/>
      <c r="AE4394" s="367"/>
      <c r="AF4394" s="367"/>
      <c r="AG4394" s="367"/>
      <c r="AH4394" s="367"/>
      <c r="AI4394" s="367"/>
      <c r="AJ4394" s="367"/>
      <c r="AK4394" s="367"/>
      <c r="AL4394" s="367"/>
      <c r="AM4394" s="367"/>
      <c r="AN4394" s="367"/>
      <c r="AO4394" s="367"/>
      <c r="AP4394" s="367"/>
      <c r="AQ4394" s="367"/>
      <c r="AR4394" s="367"/>
      <c r="AS4394" s="367"/>
      <c r="AT4394" s="367"/>
    </row>
    <row r="4395" spans="2:46" ht="13.8">
      <c r="B4395" s="26">
        <v>62.166666666666323</v>
      </c>
      <c r="C4395" s="363">
        <v>582.04824155662914</v>
      </c>
      <c r="D4395" s="367">
        <v>1678.4999999999907</v>
      </c>
      <c r="E4395" s="367">
        <v>17348.837209302412</v>
      </c>
      <c r="F4395" s="367">
        <v>-418536.41776724084</v>
      </c>
      <c r="G4395" s="367">
        <v>1678.5000000000084</v>
      </c>
      <c r="H4395" s="367">
        <v>93250</v>
      </c>
      <c r="I4395" s="384">
        <v>-5003575.7540069306</v>
      </c>
      <c r="J4395" s="367">
        <v>1678.5</v>
      </c>
      <c r="K4395" s="367">
        <v>22606.060606060495</v>
      </c>
      <c r="L4395" s="384">
        <v>-188626.20716016684</v>
      </c>
      <c r="M4395" s="367">
        <v>1678.499999999992</v>
      </c>
      <c r="N4395" s="367">
        <v>373</v>
      </c>
      <c r="O4395" s="384">
        <v>-4696.7944870423153</v>
      </c>
      <c r="P4395" s="367">
        <v>24.338250000000002</v>
      </c>
      <c r="Q4395" s="367">
        <v>373</v>
      </c>
      <c r="R4395" s="384">
        <v>-677.50050175273441</v>
      </c>
      <c r="S4395" s="367">
        <v>23.498999999999999</v>
      </c>
      <c r="T4395" s="367">
        <v>12862.068965517286</v>
      </c>
      <c r="U4395" s="384">
        <v>-222288.57226926371</v>
      </c>
      <c r="V4395" s="367">
        <v>1678.5000000000059</v>
      </c>
      <c r="W4395" s="367">
        <v>621666.66666666686</v>
      </c>
      <c r="X4395" s="384">
        <v>124050.07252771167</v>
      </c>
      <c r="Y4395" s="386">
        <v>1678.5000000000005</v>
      </c>
      <c r="Z4395" s="367"/>
      <c r="AA4395" s="367"/>
      <c r="AB4395" s="367"/>
      <c r="AC4395" s="367"/>
      <c r="AD4395" s="367"/>
      <c r="AE4395" s="367"/>
      <c r="AF4395" s="367"/>
      <c r="AG4395" s="367"/>
      <c r="AH4395" s="367"/>
      <c r="AI4395" s="367"/>
      <c r="AJ4395" s="367"/>
      <c r="AK4395" s="367"/>
      <c r="AL4395" s="367"/>
      <c r="AM4395" s="367"/>
      <c r="AN4395" s="367"/>
      <c r="AO4395" s="367"/>
      <c r="AP4395" s="367"/>
      <c r="AQ4395" s="367"/>
      <c r="AR4395" s="367"/>
      <c r="AS4395" s="367"/>
      <c r="AT4395" s="367"/>
    </row>
    <row r="4396" spans="2:46" ht="13.8">
      <c r="B4396" s="26">
        <v>62.333333333332988</v>
      </c>
      <c r="C4396" s="363">
        <v>583.60294587451131</v>
      </c>
      <c r="D4396" s="367">
        <v>1682.9999999999907</v>
      </c>
      <c r="E4396" s="367">
        <v>17395.348837209389</v>
      </c>
      <c r="F4396" s="367">
        <v>-420856.09301124868</v>
      </c>
      <c r="G4396" s="367">
        <v>1683.0000000000084</v>
      </c>
      <c r="H4396" s="367">
        <v>93500</v>
      </c>
      <c r="I4396" s="384">
        <v>-5031089.2609636951</v>
      </c>
      <c r="J4396" s="367">
        <v>1683</v>
      </c>
      <c r="K4396" s="367">
        <v>22666.666666666555</v>
      </c>
      <c r="L4396" s="384">
        <v>-190048.61016957386</v>
      </c>
      <c r="M4396" s="367">
        <v>1682.9999999999918</v>
      </c>
      <c r="N4396" s="367">
        <v>374</v>
      </c>
      <c r="O4396" s="384">
        <v>-4724.2254067251188</v>
      </c>
      <c r="P4396" s="367">
        <v>24.403500000000001</v>
      </c>
      <c r="Q4396" s="367">
        <v>374</v>
      </c>
      <c r="R4396" s="384">
        <v>-686.32020155024679</v>
      </c>
      <c r="S4396" s="367">
        <v>23.562000000000001</v>
      </c>
      <c r="T4396" s="367">
        <v>12896.551724137977</v>
      </c>
      <c r="U4396" s="384">
        <v>-223813.75670878246</v>
      </c>
      <c r="V4396" s="367">
        <v>1683.0000000000059</v>
      </c>
      <c r="W4396" s="367">
        <v>623333.33333333349</v>
      </c>
      <c r="X4396" s="384">
        <v>124348.09161167266</v>
      </c>
      <c r="Y4396" s="386">
        <v>1683.0000000000002</v>
      </c>
      <c r="Z4396" s="367"/>
      <c r="AA4396" s="367"/>
      <c r="AB4396" s="367"/>
      <c r="AC4396" s="367"/>
      <c r="AD4396" s="367"/>
      <c r="AE4396" s="367"/>
      <c r="AF4396" s="367"/>
      <c r="AG4396" s="367"/>
      <c r="AH4396" s="367"/>
      <c r="AI4396" s="367"/>
      <c r="AJ4396" s="367"/>
      <c r="AK4396" s="367"/>
      <c r="AL4396" s="367"/>
      <c r="AM4396" s="367"/>
      <c r="AN4396" s="367"/>
      <c r="AO4396" s="367"/>
      <c r="AP4396" s="367"/>
      <c r="AQ4396" s="367"/>
      <c r="AR4396" s="367"/>
      <c r="AS4396" s="367"/>
      <c r="AT4396" s="367"/>
    </row>
    <row r="4397" spans="2:46" ht="13.8">
      <c r="B4397" s="26">
        <v>62.499999999999652</v>
      </c>
      <c r="C4397" s="363">
        <v>585.15761946120688</v>
      </c>
      <c r="D4397" s="367">
        <v>1687.4999999999907</v>
      </c>
      <c r="E4397" s="367">
        <v>17441.860465116366</v>
      </c>
      <c r="F4397" s="367">
        <v>-423182.17249961506</v>
      </c>
      <c r="G4397" s="367">
        <v>1687.5000000000084</v>
      </c>
      <c r="H4397" s="367">
        <v>93750</v>
      </c>
      <c r="I4397" s="384">
        <v>-5058678.1641490562</v>
      </c>
      <c r="J4397" s="367">
        <v>1687.5</v>
      </c>
      <c r="K4397" s="367">
        <v>22727.272727272615</v>
      </c>
      <c r="L4397" s="384">
        <v>-191475.91533257515</v>
      </c>
      <c r="M4397" s="367">
        <v>1687.4999999999918</v>
      </c>
      <c r="N4397" s="367">
        <v>375</v>
      </c>
      <c r="O4397" s="384">
        <v>-4751.7356792280198</v>
      </c>
      <c r="P4397" s="367">
        <v>24.46875</v>
      </c>
      <c r="Q4397" s="367">
        <v>375</v>
      </c>
      <c r="R4397" s="384">
        <v>-695.17735238821285</v>
      </c>
      <c r="S4397" s="367">
        <v>23.625</v>
      </c>
      <c r="T4397" s="367">
        <v>12931.034482758667</v>
      </c>
      <c r="U4397" s="384">
        <v>-225343.91032757715</v>
      </c>
      <c r="V4397" s="367">
        <v>1687.5000000000059</v>
      </c>
      <c r="W4397" s="367">
        <v>625000.00000000012</v>
      </c>
      <c r="X4397" s="384">
        <v>124645.92591040894</v>
      </c>
      <c r="Y4397" s="386">
        <v>1687.5000000000002</v>
      </c>
      <c r="Z4397" s="367"/>
      <c r="AA4397" s="367"/>
      <c r="AB4397" s="367"/>
      <c r="AC4397" s="367"/>
      <c r="AD4397" s="367"/>
      <c r="AE4397" s="367"/>
      <c r="AF4397" s="367"/>
      <c r="AG4397" s="367"/>
      <c r="AH4397" s="367"/>
      <c r="AI4397" s="367"/>
      <c r="AJ4397" s="367"/>
      <c r="AK4397" s="367"/>
      <c r="AL4397" s="367"/>
      <c r="AM4397" s="367"/>
      <c r="AN4397" s="367"/>
      <c r="AO4397" s="367"/>
      <c r="AP4397" s="367"/>
      <c r="AQ4397" s="367"/>
      <c r="AR4397" s="367"/>
      <c r="AS4397" s="367"/>
      <c r="AT4397" s="367"/>
    </row>
    <row r="4398" spans="2:46" ht="13.8">
      <c r="B4398" s="26">
        <v>62.666666666666316</v>
      </c>
      <c r="C4398" s="363">
        <v>586.71226231671596</v>
      </c>
      <c r="D4398" s="367">
        <v>1691.9999999999905</v>
      </c>
      <c r="E4398" s="367">
        <v>17488.372093023343</v>
      </c>
      <c r="F4398" s="367">
        <v>-425514.6562323398</v>
      </c>
      <c r="G4398" s="367">
        <v>1692.0000000000084</v>
      </c>
      <c r="H4398" s="367">
        <v>94000</v>
      </c>
      <c r="I4398" s="384">
        <v>-5086342.4635630148</v>
      </c>
      <c r="J4398" s="367">
        <v>1692</v>
      </c>
      <c r="K4398" s="367">
        <v>22787.878787878675</v>
      </c>
      <c r="L4398" s="384">
        <v>-192908.12264917063</v>
      </c>
      <c r="M4398" s="367">
        <v>1691.9999999999918</v>
      </c>
      <c r="N4398" s="367">
        <v>376</v>
      </c>
      <c r="O4398" s="384">
        <v>-4779.3253045510201</v>
      </c>
      <c r="P4398" s="367">
        <v>24.534000000000002</v>
      </c>
      <c r="Q4398" s="367">
        <v>376</v>
      </c>
      <c r="R4398" s="384">
        <v>-704.07195426663304</v>
      </c>
      <c r="S4398" s="367">
        <v>23.687999999999999</v>
      </c>
      <c r="T4398" s="367">
        <v>12965.517241379357</v>
      </c>
      <c r="U4398" s="384">
        <v>-226879.03312564766</v>
      </c>
      <c r="V4398" s="367">
        <v>1692.0000000000059</v>
      </c>
      <c r="W4398" s="367">
        <v>626666.66666666674</v>
      </c>
      <c r="X4398" s="384">
        <v>124943.57542392047</v>
      </c>
      <c r="Y4398" s="386">
        <v>1692.0000000000002</v>
      </c>
      <c r="Z4398" s="367"/>
      <c r="AA4398" s="367"/>
      <c r="AB4398" s="367"/>
      <c r="AC4398" s="367"/>
      <c r="AD4398" s="367"/>
      <c r="AE4398" s="367"/>
      <c r="AF4398" s="367"/>
      <c r="AG4398" s="367"/>
      <c r="AH4398" s="367"/>
      <c r="AI4398" s="367"/>
      <c r="AJ4398" s="367"/>
      <c r="AK4398" s="367"/>
      <c r="AL4398" s="367"/>
      <c r="AM4398" s="367"/>
      <c r="AN4398" s="367"/>
      <c r="AO4398" s="367"/>
      <c r="AP4398" s="367"/>
      <c r="AQ4398" s="367"/>
      <c r="AR4398" s="367"/>
      <c r="AS4398" s="367"/>
      <c r="AT4398" s="367"/>
    </row>
    <row r="4399" spans="2:46" ht="13.8">
      <c r="B4399" s="26">
        <v>62.83333333333298</v>
      </c>
      <c r="C4399" s="363">
        <v>588.26687444103857</v>
      </c>
      <c r="D4399" s="367">
        <v>1696.4999999999905</v>
      </c>
      <c r="E4399" s="367">
        <v>17534.88372093032</v>
      </c>
      <c r="F4399" s="367">
        <v>-427853.54420942307</v>
      </c>
      <c r="G4399" s="367">
        <v>1696.5000000000084</v>
      </c>
      <c r="H4399" s="367">
        <v>94250</v>
      </c>
      <c r="I4399" s="384">
        <v>-5114082.159205569</v>
      </c>
      <c r="J4399" s="367">
        <v>1696.5</v>
      </c>
      <c r="K4399" s="367">
        <v>22848.484848484735</v>
      </c>
      <c r="L4399" s="384">
        <v>-194345.23211936036</v>
      </c>
      <c r="M4399" s="367">
        <v>1696.4999999999918</v>
      </c>
      <c r="N4399" s="367">
        <v>377</v>
      </c>
      <c r="O4399" s="384">
        <v>-4806.9942826941169</v>
      </c>
      <c r="P4399" s="367">
        <v>24.599250000000001</v>
      </c>
      <c r="Q4399" s="367">
        <v>377</v>
      </c>
      <c r="R4399" s="384">
        <v>-713.00400718550748</v>
      </c>
      <c r="S4399" s="367">
        <v>23.750999999999998</v>
      </c>
      <c r="T4399" s="367">
        <v>13000.000000000047</v>
      </c>
      <c r="U4399" s="384">
        <v>-228419.12510299424</v>
      </c>
      <c r="V4399" s="367">
        <v>1696.5000000000064</v>
      </c>
      <c r="W4399" s="367">
        <v>628333.33333333337</v>
      </c>
      <c r="X4399" s="384">
        <v>125241.04015220726</v>
      </c>
      <c r="Y4399" s="386">
        <v>1696.5</v>
      </c>
      <c r="Z4399" s="367"/>
      <c r="AA4399" s="367"/>
      <c r="AB4399" s="367"/>
      <c r="AC4399" s="367"/>
      <c r="AD4399" s="367"/>
      <c r="AE4399" s="367"/>
      <c r="AF4399" s="367"/>
      <c r="AG4399" s="367"/>
      <c r="AH4399" s="367"/>
      <c r="AI4399" s="367"/>
      <c r="AJ4399" s="367"/>
      <c r="AK4399" s="367"/>
      <c r="AL4399" s="367"/>
      <c r="AM4399" s="367"/>
      <c r="AN4399" s="367"/>
      <c r="AO4399" s="367"/>
      <c r="AP4399" s="367"/>
      <c r="AQ4399" s="367"/>
      <c r="AR4399" s="367"/>
      <c r="AS4399" s="367"/>
      <c r="AT4399" s="367"/>
    </row>
    <row r="4400" spans="2:46" ht="13.8">
      <c r="B4400" s="26">
        <v>62.999999999999645</v>
      </c>
      <c r="C4400" s="363">
        <v>589.8214558341748</v>
      </c>
      <c r="D4400" s="367">
        <v>1700.9999999999905</v>
      </c>
      <c r="E4400" s="367">
        <v>17581.395348837297</v>
      </c>
      <c r="F4400" s="367">
        <v>-430198.83643086482</v>
      </c>
      <c r="G4400" s="367">
        <v>1701.0000000000084</v>
      </c>
      <c r="H4400" s="367">
        <v>94500</v>
      </c>
      <c r="I4400" s="384">
        <v>-5141897.2510767216</v>
      </c>
      <c r="J4400" s="367">
        <v>1701</v>
      </c>
      <c r="K4400" s="367">
        <v>22909.090909090795</v>
      </c>
      <c r="L4400" s="384">
        <v>-195787.24374314424</v>
      </c>
      <c r="M4400" s="367">
        <v>1700.9999999999918</v>
      </c>
      <c r="N4400" s="367">
        <v>378</v>
      </c>
      <c r="O4400" s="384">
        <v>-4834.7426136573122</v>
      </c>
      <c r="P4400" s="367">
        <v>24.6645</v>
      </c>
      <c r="Q4400" s="367">
        <v>378</v>
      </c>
      <c r="R4400" s="384">
        <v>-721.97351114483638</v>
      </c>
      <c r="S4400" s="367">
        <v>23.814</v>
      </c>
      <c r="T4400" s="367">
        <v>13034.482758620738</v>
      </c>
      <c r="U4400" s="384">
        <v>-229964.18625961652</v>
      </c>
      <c r="V4400" s="367">
        <v>1701.0000000000064</v>
      </c>
      <c r="W4400" s="367">
        <v>630000</v>
      </c>
      <c r="X4400" s="384">
        <v>125538.32009526936</v>
      </c>
      <c r="Y4400" s="386">
        <v>1701</v>
      </c>
      <c r="Z4400" s="367"/>
      <c r="AA4400" s="367"/>
      <c r="AB4400" s="367"/>
      <c r="AC4400" s="367"/>
      <c r="AD4400" s="367"/>
      <c r="AE4400" s="367"/>
      <c r="AF4400" s="367"/>
      <c r="AG4400" s="367"/>
      <c r="AH4400" s="367"/>
      <c r="AI4400" s="367"/>
      <c r="AJ4400" s="367"/>
      <c r="AK4400" s="367"/>
      <c r="AL4400" s="367"/>
      <c r="AM4400" s="367"/>
      <c r="AN4400" s="367"/>
      <c r="AO4400" s="367"/>
      <c r="AP4400" s="367"/>
      <c r="AQ4400" s="367"/>
      <c r="AR4400" s="367"/>
      <c r="AS4400" s="367"/>
      <c r="AT4400" s="367"/>
    </row>
    <row r="4401" spans="2:46" ht="13.8">
      <c r="B4401" s="26">
        <v>63.166666666666309</v>
      </c>
      <c r="C4401" s="363">
        <v>591.37600649612443</v>
      </c>
      <c r="D4401" s="367">
        <v>1705.4999999999902</v>
      </c>
      <c r="E4401" s="367">
        <v>17627.906976744274</v>
      </c>
      <c r="F4401" s="367">
        <v>-432550.53289666498</v>
      </c>
      <c r="G4401" s="367">
        <v>1705.5000000000084</v>
      </c>
      <c r="H4401" s="367">
        <v>94750</v>
      </c>
      <c r="I4401" s="384">
        <v>-5169787.7391764708</v>
      </c>
      <c r="J4401" s="367">
        <v>1705.5</v>
      </c>
      <c r="K4401" s="367">
        <v>22969.696969696855</v>
      </c>
      <c r="L4401" s="384">
        <v>-197234.15752052225</v>
      </c>
      <c r="M4401" s="367">
        <v>1705.4999999999916</v>
      </c>
      <c r="N4401" s="367">
        <v>379</v>
      </c>
      <c r="O4401" s="384">
        <v>-4862.5702974406049</v>
      </c>
      <c r="P4401" s="367">
        <v>24.729750000000003</v>
      </c>
      <c r="Q4401" s="367">
        <v>379</v>
      </c>
      <c r="R4401" s="384">
        <v>-730.98046614461919</v>
      </c>
      <c r="S4401" s="367">
        <v>23.876999999999999</v>
      </c>
      <c r="T4401" s="367">
        <v>13068.965517241428</v>
      </c>
      <c r="U4401" s="384">
        <v>-231514.21659551462</v>
      </c>
      <c r="V4401" s="367">
        <v>1705.5000000000064</v>
      </c>
      <c r="W4401" s="367">
        <v>631666.66666666663</v>
      </c>
      <c r="X4401" s="384">
        <v>125835.41525310666</v>
      </c>
      <c r="Y4401" s="386">
        <v>1705.4999999999998</v>
      </c>
      <c r="Z4401" s="367"/>
      <c r="AA4401" s="367"/>
      <c r="AB4401" s="367"/>
      <c r="AC4401" s="367"/>
      <c r="AD4401" s="367"/>
      <c r="AE4401" s="367"/>
      <c r="AF4401" s="367"/>
      <c r="AG4401" s="367"/>
      <c r="AH4401" s="367"/>
      <c r="AI4401" s="367"/>
      <c r="AJ4401" s="367"/>
      <c r="AK4401" s="367"/>
      <c r="AL4401" s="367"/>
      <c r="AM4401" s="367"/>
      <c r="AN4401" s="367"/>
      <c r="AO4401" s="367"/>
      <c r="AP4401" s="367"/>
      <c r="AQ4401" s="367"/>
      <c r="AR4401" s="367"/>
      <c r="AS4401" s="367"/>
      <c r="AT4401" s="367"/>
    </row>
    <row r="4402" spans="2:46" ht="13.8">
      <c r="B4402" s="26">
        <v>63.333333333332973</v>
      </c>
      <c r="C4402" s="363">
        <v>592.9305264268877</v>
      </c>
      <c r="D4402" s="367">
        <v>1709.9999999999902</v>
      </c>
      <c r="E4402" s="367">
        <v>17674.418604651251</v>
      </c>
      <c r="F4402" s="367">
        <v>-434908.63360682363</v>
      </c>
      <c r="G4402" s="367">
        <v>1710.0000000000084</v>
      </c>
      <c r="H4402" s="367">
        <v>95000</v>
      </c>
      <c r="I4402" s="384">
        <v>-5197753.6235048166</v>
      </c>
      <c r="J4402" s="367">
        <v>1710</v>
      </c>
      <c r="K4402" s="367">
        <v>23030.303030302915</v>
      </c>
      <c r="L4402" s="384">
        <v>-198685.97345149453</v>
      </c>
      <c r="M4402" s="367">
        <v>1709.9999999999916</v>
      </c>
      <c r="N4402" s="367">
        <v>380</v>
      </c>
      <c r="O4402" s="384">
        <v>-4890.4773340439942</v>
      </c>
      <c r="P4402" s="367">
        <v>24.795000000000002</v>
      </c>
      <c r="Q4402" s="367">
        <v>380</v>
      </c>
      <c r="R4402" s="384">
        <v>-740.02487218485658</v>
      </c>
      <c r="S4402" s="367">
        <v>23.94</v>
      </c>
      <c r="T4402" s="367">
        <v>13103.448275862118</v>
      </c>
      <c r="U4402" s="384">
        <v>-233069.21611068872</v>
      </c>
      <c r="V4402" s="367">
        <v>1710.0000000000066</v>
      </c>
      <c r="W4402" s="367">
        <v>633333.33333333326</v>
      </c>
      <c r="X4402" s="384">
        <v>126132.32562571928</v>
      </c>
      <c r="Y4402" s="386">
        <v>1709.9999999999998</v>
      </c>
      <c r="Z4402" s="367"/>
      <c r="AA4402" s="367"/>
      <c r="AB4402" s="367"/>
      <c r="AC4402" s="367"/>
      <c r="AD4402" s="367"/>
      <c r="AE4402" s="367"/>
      <c r="AF4402" s="367"/>
      <c r="AG4402" s="367"/>
      <c r="AH4402" s="367"/>
      <c r="AI4402" s="367"/>
      <c r="AJ4402" s="367"/>
      <c r="AK4402" s="367"/>
      <c r="AL4402" s="367"/>
      <c r="AM4402" s="367"/>
      <c r="AN4402" s="367"/>
      <c r="AO4402" s="367"/>
      <c r="AP4402" s="367"/>
      <c r="AQ4402" s="367"/>
      <c r="AR4402" s="367"/>
      <c r="AS4402" s="367"/>
      <c r="AT4402" s="367"/>
    </row>
    <row r="4403" spans="2:46" ht="13.8">
      <c r="B4403" s="26">
        <v>63.499999999999638</v>
      </c>
      <c r="C4403" s="363">
        <v>594.4850156264647</v>
      </c>
      <c r="D4403" s="367">
        <v>1714.4999999999902</v>
      </c>
      <c r="E4403" s="367">
        <v>17720.930232558228</v>
      </c>
      <c r="F4403" s="367">
        <v>-437273.13856134104</v>
      </c>
      <c r="G4403" s="367">
        <v>1714.5000000000089</v>
      </c>
      <c r="H4403" s="367">
        <v>95250</v>
      </c>
      <c r="I4403" s="384">
        <v>-5225794.9040617598</v>
      </c>
      <c r="J4403" s="367">
        <v>1714.5</v>
      </c>
      <c r="K4403" s="367">
        <v>23090.909090908975</v>
      </c>
      <c r="L4403" s="384">
        <v>-200142.691536061</v>
      </c>
      <c r="M4403" s="367">
        <v>1714.4999999999916</v>
      </c>
      <c r="N4403" s="367">
        <v>381</v>
      </c>
      <c r="O4403" s="384">
        <v>-4918.4637234674829</v>
      </c>
      <c r="P4403" s="367">
        <v>24.860250000000001</v>
      </c>
      <c r="Q4403" s="367">
        <v>381</v>
      </c>
      <c r="R4403" s="384">
        <v>-749.10672926554776</v>
      </c>
      <c r="S4403" s="367">
        <v>24.003</v>
      </c>
      <c r="T4403" s="367">
        <v>13137.931034482808</v>
      </c>
      <c r="U4403" s="384">
        <v>-234629.18480513859</v>
      </c>
      <c r="V4403" s="367">
        <v>1714.5000000000066</v>
      </c>
      <c r="W4403" s="367">
        <v>634999.99999999988</v>
      </c>
      <c r="X4403" s="384">
        <v>126429.05121310713</v>
      </c>
      <c r="Y4403" s="386">
        <v>1714.4999999999995</v>
      </c>
      <c r="Z4403" s="367"/>
      <c r="AA4403" s="367"/>
      <c r="AB4403" s="367"/>
      <c r="AC4403" s="367"/>
      <c r="AD4403" s="367"/>
      <c r="AE4403" s="367"/>
      <c r="AF4403" s="367"/>
      <c r="AG4403" s="367"/>
      <c r="AH4403" s="367"/>
      <c r="AI4403" s="367"/>
      <c r="AJ4403" s="367"/>
      <c r="AK4403" s="367"/>
      <c r="AL4403" s="367"/>
      <c r="AM4403" s="367"/>
      <c r="AN4403" s="367"/>
      <c r="AO4403" s="367"/>
      <c r="AP4403" s="367"/>
      <c r="AQ4403" s="367"/>
      <c r="AR4403" s="367"/>
      <c r="AS4403" s="367"/>
      <c r="AT4403" s="367"/>
    </row>
    <row r="4404" spans="2:46" ht="13.8">
      <c r="B4404" s="26">
        <v>63.666666666666302</v>
      </c>
      <c r="C4404" s="363">
        <v>596.039474094855</v>
      </c>
      <c r="D4404" s="367">
        <v>1718.9999999999902</v>
      </c>
      <c r="E4404" s="367">
        <v>17767.441860465206</v>
      </c>
      <c r="F4404" s="367">
        <v>-439644.04776021664</v>
      </c>
      <c r="G4404" s="367">
        <v>1719.0000000000089</v>
      </c>
      <c r="H4404" s="367">
        <v>95500</v>
      </c>
      <c r="I4404" s="384">
        <v>-5253911.5808472997</v>
      </c>
      <c r="J4404" s="367">
        <v>1719</v>
      </c>
      <c r="K4404" s="367">
        <v>23151.515151515036</v>
      </c>
      <c r="L4404" s="384">
        <v>-201604.31177422166</v>
      </c>
      <c r="M4404" s="367">
        <v>1718.9999999999916</v>
      </c>
      <c r="N4404" s="367">
        <v>382</v>
      </c>
      <c r="O4404" s="384">
        <v>-4946.529465711069</v>
      </c>
      <c r="P4404" s="367">
        <v>24.9255</v>
      </c>
      <c r="Q4404" s="367">
        <v>382</v>
      </c>
      <c r="R4404" s="384">
        <v>-758.22603738669341</v>
      </c>
      <c r="S4404" s="367">
        <v>24.066000000000003</v>
      </c>
      <c r="T4404" s="367">
        <v>13172.413793103498</v>
      </c>
      <c r="U4404" s="384">
        <v>-236194.12267886437</v>
      </c>
      <c r="V4404" s="367">
        <v>1719.0000000000066</v>
      </c>
      <c r="W4404" s="367">
        <v>636666.66666666651</v>
      </c>
      <c r="X4404" s="384">
        <v>126725.59201527029</v>
      </c>
      <c r="Y4404" s="386">
        <v>1718.9999999999995</v>
      </c>
      <c r="Z4404" s="367"/>
      <c r="AA4404" s="367"/>
      <c r="AB4404" s="367"/>
      <c r="AC4404" s="367"/>
      <c r="AD4404" s="367"/>
      <c r="AE4404" s="367"/>
      <c r="AF4404" s="367"/>
      <c r="AG4404" s="367"/>
      <c r="AH4404" s="367"/>
      <c r="AI4404" s="367"/>
      <c r="AJ4404" s="367"/>
      <c r="AK4404" s="367"/>
      <c r="AL4404" s="367"/>
      <c r="AM4404" s="367"/>
      <c r="AN4404" s="367"/>
      <c r="AO4404" s="367"/>
      <c r="AP4404" s="367"/>
      <c r="AQ4404" s="367"/>
      <c r="AR4404" s="367"/>
      <c r="AS4404" s="367"/>
      <c r="AT4404" s="367"/>
    </row>
    <row r="4405" spans="2:46" ht="13.8">
      <c r="B4405" s="26">
        <v>63.833333333332966</v>
      </c>
      <c r="C4405" s="363">
        <v>597.59390183205892</v>
      </c>
      <c r="D4405" s="367">
        <v>1723.49999999999</v>
      </c>
      <c r="E4405" s="367">
        <v>17813.953488372183</v>
      </c>
      <c r="F4405" s="367">
        <v>-442021.36120345077</v>
      </c>
      <c r="G4405" s="367">
        <v>1723.5000000000089</v>
      </c>
      <c r="H4405" s="367">
        <v>95750</v>
      </c>
      <c r="I4405" s="384">
        <v>-5282103.6538614351</v>
      </c>
      <c r="J4405" s="367">
        <v>1723.5</v>
      </c>
      <c r="K4405" s="367">
        <v>23212.121212121096</v>
      </c>
      <c r="L4405" s="384">
        <v>-203070.83416597653</v>
      </c>
      <c r="M4405" s="367">
        <v>1723.4999999999916</v>
      </c>
      <c r="N4405" s="367">
        <v>383</v>
      </c>
      <c r="O4405" s="384">
        <v>-4974.6745607747553</v>
      </c>
      <c r="P4405" s="367">
        <v>24.990750000000002</v>
      </c>
      <c r="Q4405" s="367">
        <v>383</v>
      </c>
      <c r="R4405" s="384">
        <v>-767.38279654829239</v>
      </c>
      <c r="S4405" s="367">
        <v>24.128999999999998</v>
      </c>
      <c r="T4405" s="367">
        <v>13206.896551724189</v>
      </c>
      <c r="U4405" s="384">
        <v>-237764.02973186597</v>
      </c>
      <c r="V4405" s="367">
        <v>1723.5000000000066</v>
      </c>
      <c r="W4405" s="367">
        <v>638333.33333333314</v>
      </c>
      <c r="X4405" s="384">
        <v>127021.9480322087</v>
      </c>
      <c r="Y4405" s="386">
        <v>1723.4999999999993</v>
      </c>
      <c r="Z4405" s="367"/>
      <c r="AA4405" s="367"/>
      <c r="AB4405" s="367"/>
      <c r="AC4405" s="367"/>
      <c r="AD4405" s="367"/>
      <c r="AE4405" s="367"/>
      <c r="AF4405" s="367"/>
      <c r="AG4405" s="367"/>
      <c r="AH4405" s="367"/>
      <c r="AI4405" s="367"/>
      <c r="AJ4405" s="367"/>
      <c r="AK4405" s="367"/>
      <c r="AL4405" s="367"/>
      <c r="AM4405" s="367"/>
      <c r="AN4405" s="367"/>
      <c r="AO4405" s="367"/>
      <c r="AP4405" s="367"/>
      <c r="AQ4405" s="367"/>
      <c r="AR4405" s="367"/>
      <c r="AS4405" s="367"/>
      <c r="AT4405" s="367"/>
    </row>
    <row r="4406" spans="2:46" ht="13.8">
      <c r="B4406" s="26">
        <v>63.999999999999631</v>
      </c>
      <c r="C4406" s="363">
        <v>599.14829883807647</v>
      </c>
      <c r="D4406" s="367">
        <v>1727.99999999999</v>
      </c>
      <c r="E4406" s="367">
        <v>17860.46511627916</v>
      </c>
      <c r="F4406" s="367">
        <v>-444405.07889104332</v>
      </c>
      <c r="G4406" s="367">
        <v>1728.0000000000089</v>
      </c>
      <c r="H4406" s="367">
        <v>96000</v>
      </c>
      <c r="I4406" s="384">
        <v>-5310371.12310417</v>
      </c>
      <c r="J4406" s="367">
        <v>1728</v>
      </c>
      <c r="K4406" s="367">
        <v>23272.727272727156</v>
      </c>
      <c r="L4406" s="384">
        <v>-204542.25871132559</v>
      </c>
      <c r="M4406" s="367">
        <v>1727.9999999999916</v>
      </c>
      <c r="N4406" s="367">
        <v>384</v>
      </c>
      <c r="O4406" s="384">
        <v>-5002.8990086585363</v>
      </c>
      <c r="P4406" s="367">
        <v>25.056000000000001</v>
      </c>
      <c r="Q4406" s="367">
        <v>384</v>
      </c>
      <c r="R4406" s="384">
        <v>-776.57700675034653</v>
      </c>
      <c r="S4406" s="367">
        <v>24.192</v>
      </c>
      <c r="T4406" s="367">
        <v>13241.379310344879</v>
      </c>
      <c r="U4406" s="384">
        <v>-239338.90596414352</v>
      </c>
      <c r="V4406" s="367">
        <v>1728.0000000000068</v>
      </c>
      <c r="W4406" s="367">
        <v>639999.99999999977</v>
      </c>
      <c r="X4406" s="384">
        <v>127318.11926392237</v>
      </c>
      <c r="Y4406" s="386">
        <v>1727.9999999999993</v>
      </c>
      <c r="Z4406" s="367"/>
      <c r="AA4406" s="367"/>
      <c r="AB4406" s="367"/>
      <c r="AC4406" s="367"/>
      <c r="AD4406" s="367"/>
      <c r="AE4406" s="367"/>
      <c r="AF4406" s="367"/>
      <c r="AG4406" s="367"/>
      <c r="AH4406" s="367"/>
      <c r="AI4406" s="367"/>
      <c r="AJ4406" s="367"/>
      <c r="AK4406" s="367"/>
      <c r="AL4406" s="367"/>
      <c r="AM4406" s="367"/>
      <c r="AN4406" s="367"/>
      <c r="AO4406" s="367"/>
      <c r="AP4406" s="367"/>
      <c r="AQ4406" s="367"/>
      <c r="AR4406" s="367"/>
      <c r="AS4406" s="367"/>
      <c r="AT4406" s="367"/>
    </row>
    <row r="4407" spans="2:46" ht="13.8">
      <c r="B4407" s="26">
        <v>64.166666666666302</v>
      </c>
      <c r="C4407" s="363">
        <v>600.70266511290754</v>
      </c>
      <c r="D4407" s="367">
        <v>1732.4999999999902</v>
      </c>
      <c r="E4407" s="367">
        <v>17906.976744186137</v>
      </c>
      <c r="F4407" s="367">
        <v>-446795.20082299429</v>
      </c>
      <c r="G4407" s="367">
        <v>1732.5000000000089</v>
      </c>
      <c r="H4407" s="367">
        <v>96250</v>
      </c>
      <c r="I4407" s="384">
        <v>-5338713.9885754995</v>
      </c>
      <c r="J4407" s="367">
        <v>1732.5</v>
      </c>
      <c r="K4407" s="367">
        <v>23333.333333333216</v>
      </c>
      <c r="L4407" s="384">
        <v>-206018.5854102688</v>
      </c>
      <c r="M4407" s="367">
        <v>1732.4999999999914</v>
      </c>
      <c r="N4407" s="367">
        <v>385</v>
      </c>
      <c r="O4407" s="384">
        <v>-5031.2028093624158</v>
      </c>
      <c r="P4407" s="367">
        <v>25.12125</v>
      </c>
      <c r="Q4407" s="367">
        <v>385</v>
      </c>
      <c r="R4407" s="384">
        <v>-785.80866799285423</v>
      </c>
      <c r="S4407" s="367">
        <v>24.254999999999999</v>
      </c>
      <c r="T4407" s="367">
        <v>13275.862068965569</v>
      </c>
      <c r="U4407" s="384">
        <v>-240918.75137569688</v>
      </c>
      <c r="V4407" s="367">
        <v>1732.5000000000068</v>
      </c>
      <c r="W4407" s="367">
        <v>641666.6666666664</v>
      </c>
      <c r="X4407" s="384">
        <v>127614.10571041134</v>
      </c>
      <c r="Y4407" s="386">
        <v>1732.4999999999993</v>
      </c>
      <c r="Z4407" s="367"/>
      <c r="AA4407" s="367"/>
      <c r="AB4407" s="367"/>
      <c r="AC4407" s="367"/>
      <c r="AD4407" s="367"/>
      <c r="AE4407" s="367"/>
      <c r="AF4407" s="367"/>
      <c r="AG4407" s="367"/>
      <c r="AH4407" s="367"/>
      <c r="AI4407" s="367"/>
      <c r="AJ4407" s="367"/>
      <c r="AK4407" s="367"/>
      <c r="AL4407" s="367"/>
      <c r="AM4407" s="367"/>
      <c r="AN4407" s="367"/>
      <c r="AO4407" s="367"/>
      <c r="AP4407" s="367"/>
      <c r="AQ4407" s="367"/>
      <c r="AR4407" s="367"/>
      <c r="AS4407" s="367"/>
      <c r="AT4407" s="367"/>
    </row>
    <row r="4408" spans="2:46" ht="13.8">
      <c r="B4408" s="26">
        <v>64.333333333332973</v>
      </c>
      <c r="C4408" s="363">
        <v>602.2570006565519</v>
      </c>
      <c r="D4408" s="367">
        <v>1736.9999999999902</v>
      </c>
      <c r="E4408" s="367">
        <v>17953.488372093114</v>
      </c>
      <c r="F4408" s="367">
        <v>-449191.72699930379</v>
      </c>
      <c r="G4408" s="367">
        <v>1737.0000000000089</v>
      </c>
      <c r="H4408" s="367">
        <v>96500</v>
      </c>
      <c r="I4408" s="384">
        <v>-5367132.2502754275</v>
      </c>
      <c r="J4408" s="367">
        <v>1737</v>
      </c>
      <c r="K4408" s="367">
        <v>23393.939393939276</v>
      </c>
      <c r="L4408" s="384">
        <v>-207499.81426280623</v>
      </c>
      <c r="M4408" s="367">
        <v>1736.9999999999914</v>
      </c>
      <c r="N4408" s="367">
        <v>386</v>
      </c>
      <c r="O4408" s="384">
        <v>-5059.5859628863946</v>
      </c>
      <c r="P4408" s="367">
        <v>25.186500000000002</v>
      </c>
      <c r="Q4408" s="367">
        <v>386</v>
      </c>
      <c r="R4408" s="384">
        <v>-795.07778027581674</v>
      </c>
      <c r="S4408" s="367">
        <v>24.318000000000001</v>
      </c>
      <c r="T4408" s="367">
        <v>13310.344827586259</v>
      </c>
      <c r="U4408" s="384">
        <v>-242503.56596652613</v>
      </c>
      <c r="V4408" s="367">
        <v>1737.0000000000068</v>
      </c>
      <c r="W4408" s="367">
        <v>643333.33333333302</v>
      </c>
      <c r="X4408" s="384">
        <v>127909.90737167555</v>
      </c>
      <c r="Y4408" s="386">
        <v>1736.9999999999991</v>
      </c>
      <c r="Z4408" s="367"/>
      <c r="AA4408" s="367"/>
      <c r="AB4408" s="367"/>
      <c r="AC4408" s="367"/>
      <c r="AD4408" s="367"/>
      <c r="AE4408" s="367"/>
      <c r="AF4408" s="367"/>
      <c r="AG4408" s="367"/>
      <c r="AH4408" s="367"/>
      <c r="AI4408" s="367"/>
      <c r="AJ4408" s="367"/>
      <c r="AK4408" s="367"/>
      <c r="AL4408" s="367"/>
      <c r="AM4408" s="367"/>
      <c r="AN4408" s="367"/>
      <c r="AO4408" s="367"/>
      <c r="AP4408" s="367"/>
      <c r="AQ4408" s="367"/>
      <c r="AR4408" s="367"/>
      <c r="AS4408" s="367"/>
      <c r="AT4408" s="367"/>
    </row>
    <row r="4409" spans="2:46" ht="13.8">
      <c r="B4409" s="26">
        <v>64.499999999999645</v>
      </c>
      <c r="C4409" s="363">
        <v>603.81130546901011</v>
      </c>
      <c r="D4409" s="367">
        <v>1741.4999999999905</v>
      </c>
      <c r="E4409" s="367">
        <v>18000.000000000091</v>
      </c>
      <c r="F4409" s="367">
        <v>-451594.65741997177</v>
      </c>
      <c r="G4409" s="367">
        <v>1741.5000000000089</v>
      </c>
      <c r="H4409" s="367">
        <v>96750</v>
      </c>
      <c r="I4409" s="384">
        <v>-5395625.9082039511</v>
      </c>
      <c r="J4409" s="367">
        <v>1741.4999999999998</v>
      </c>
      <c r="K4409" s="367">
        <v>23454.545454545336</v>
      </c>
      <c r="L4409" s="384">
        <v>-208985.94526893785</v>
      </c>
      <c r="M4409" s="367">
        <v>1741.4999999999914</v>
      </c>
      <c r="N4409" s="367">
        <v>387</v>
      </c>
      <c r="O4409" s="384">
        <v>-5088.0484692304681</v>
      </c>
      <c r="P4409" s="367">
        <v>25.251750000000001</v>
      </c>
      <c r="Q4409" s="367">
        <v>387</v>
      </c>
      <c r="R4409" s="384">
        <v>-804.38434359923292</v>
      </c>
      <c r="S4409" s="367">
        <v>24.381</v>
      </c>
      <c r="T4409" s="367">
        <v>13344.827586206949</v>
      </c>
      <c r="U4409" s="384">
        <v>-244093.34973663132</v>
      </c>
      <c r="V4409" s="367">
        <v>1741.500000000007</v>
      </c>
      <c r="W4409" s="367">
        <v>644999.99999999965</v>
      </c>
      <c r="X4409" s="384">
        <v>128205.52424771502</v>
      </c>
      <c r="Y4409" s="386">
        <v>1741.4999999999991</v>
      </c>
      <c r="Z4409" s="367"/>
      <c r="AA4409" s="367"/>
      <c r="AB4409" s="367"/>
      <c r="AC4409" s="367"/>
      <c r="AD4409" s="367"/>
      <c r="AE4409" s="367"/>
      <c r="AF4409" s="367"/>
      <c r="AG4409" s="367"/>
      <c r="AH4409" s="367"/>
      <c r="AI4409" s="367"/>
      <c r="AJ4409" s="367"/>
      <c r="AK4409" s="367"/>
      <c r="AL4409" s="367"/>
      <c r="AM4409" s="367"/>
      <c r="AN4409" s="367"/>
      <c r="AO4409" s="367"/>
      <c r="AP4409" s="367"/>
      <c r="AQ4409" s="367"/>
      <c r="AR4409" s="367"/>
      <c r="AS4409" s="367"/>
      <c r="AT4409" s="367"/>
    </row>
    <row r="4410" spans="2:46" ht="13.8">
      <c r="B4410" s="26">
        <v>64.666666666666316</v>
      </c>
      <c r="C4410" s="363">
        <v>605.36557955028184</v>
      </c>
      <c r="D4410" s="367">
        <v>1745.9999999999905</v>
      </c>
      <c r="E4410" s="367">
        <v>18046.511627907068</v>
      </c>
      <c r="F4410" s="367">
        <v>-454003.99208499829</v>
      </c>
      <c r="G4410" s="367">
        <v>1746.0000000000089</v>
      </c>
      <c r="H4410" s="367">
        <v>97000</v>
      </c>
      <c r="I4410" s="384">
        <v>-5424194.9623610722</v>
      </c>
      <c r="J4410" s="367">
        <v>1745.9999999999998</v>
      </c>
      <c r="K4410" s="367">
        <v>23515.151515151396</v>
      </c>
      <c r="L4410" s="384">
        <v>-210476.97842866372</v>
      </c>
      <c r="M4410" s="367">
        <v>1745.9999999999914</v>
      </c>
      <c r="N4410" s="367">
        <v>388</v>
      </c>
      <c r="O4410" s="384">
        <v>-5116.5903283946418</v>
      </c>
      <c r="P4410" s="367">
        <v>25.317</v>
      </c>
      <c r="Q4410" s="367">
        <v>388</v>
      </c>
      <c r="R4410" s="384">
        <v>-813.72835796310369</v>
      </c>
      <c r="S4410" s="367">
        <v>24.444000000000003</v>
      </c>
      <c r="T4410" s="367">
        <v>13379.31034482764</v>
      </c>
      <c r="U4410" s="384">
        <v>-245688.10268601228</v>
      </c>
      <c r="V4410" s="367">
        <v>1746.000000000007</v>
      </c>
      <c r="W4410" s="367">
        <v>646666.66666666628</v>
      </c>
      <c r="X4410" s="384">
        <v>128500.95633852978</v>
      </c>
      <c r="Y4410" s="386">
        <v>1745.9999999999989</v>
      </c>
      <c r="Z4410" s="367"/>
      <c r="AA4410" s="367"/>
      <c r="AB4410" s="367"/>
      <c r="AC4410" s="367"/>
      <c r="AD4410" s="367"/>
      <c r="AE4410" s="367"/>
      <c r="AF4410" s="367"/>
      <c r="AG4410" s="367"/>
      <c r="AH4410" s="367"/>
      <c r="AI4410" s="367"/>
      <c r="AJ4410" s="367"/>
      <c r="AK4410" s="367"/>
      <c r="AL4410" s="367"/>
      <c r="AM4410" s="367"/>
      <c r="AN4410" s="367"/>
      <c r="AO4410" s="367"/>
      <c r="AP4410" s="367"/>
      <c r="AQ4410" s="367"/>
      <c r="AR4410" s="367"/>
      <c r="AS4410" s="367"/>
      <c r="AT4410" s="367"/>
    </row>
    <row r="4411" spans="2:46" ht="13.8">
      <c r="B4411" s="26">
        <v>64.833333333332988</v>
      </c>
      <c r="C4411" s="363">
        <v>606.91982290036708</v>
      </c>
      <c r="D4411" s="367">
        <v>1750.4999999999909</v>
      </c>
      <c r="E4411" s="367">
        <v>18093.023255814045</v>
      </c>
      <c r="F4411" s="367">
        <v>-456419.73099438328</v>
      </c>
      <c r="G4411" s="367">
        <v>1750.5000000000091</v>
      </c>
      <c r="H4411" s="367">
        <v>97250</v>
      </c>
      <c r="I4411" s="384">
        <v>-5452839.4127467908</v>
      </c>
      <c r="J4411" s="367">
        <v>1750.4999999999998</v>
      </c>
      <c r="K4411" s="367">
        <v>23575.757575757456</v>
      </c>
      <c r="L4411" s="384">
        <v>-211972.91374198376</v>
      </c>
      <c r="M4411" s="367">
        <v>1750.4999999999914</v>
      </c>
      <c r="N4411" s="367">
        <v>389</v>
      </c>
      <c r="O4411" s="384">
        <v>-5145.211540378913</v>
      </c>
      <c r="P4411" s="367">
        <v>25.382249999999999</v>
      </c>
      <c r="Q4411" s="367">
        <v>389</v>
      </c>
      <c r="R4411" s="384">
        <v>-823.10982336742825</v>
      </c>
      <c r="S4411" s="367">
        <v>24.507000000000001</v>
      </c>
      <c r="T4411" s="367">
        <v>13413.79310344833</v>
      </c>
      <c r="U4411" s="384">
        <v>-247287.82481466915</v>
      </c>
      <c r="V4411" s="367">
        <v>1750.500000000007</v>
      </c>
      <c r="W4411" s="367">
        <v>648333.33333333291</v>
      </c>
      <c r="X4411" s="384">
        <v>128796.2036441198</v>
      </c>
      <c r="Y4411" s="386">
        <v>1750.4999999999989</v>
      </c>
      <c r="Z4411" s="367"/>
      <c r="AA4411" s="367"/>
      <c r="AB4411" s="367"/>
      <c r="AC4411" s="367"/>
      <c r="AD4411" s="367"/>
      <c r="AE4411" s="367"/>
      <c r="AF4411" s="367"/>
      <c r="AG4411" s="367"/>
      <c r="AH4411" s="367"/>
      <c r="AI4411" s="367"/>
      <c r="AJ4411" s="367"/>
      <c r="AK4411" s="367"/>
      <c r="AL4411" s="367"/>
      <c r="AM4411" s="367"/>
      <c r="AN4411" s="367"/>
      <c r="AO4411" s="367"/>
      <c r="AP4411" s="367"/>
      <c r="AQ4411" s="367"/>
      <c r="AR4411" s="367"/>
      <c r="AS4411" s="367"/>
      <c r="AT4411" s="367"/>
    </row>
    <row r="4412" spans="2:46" ht="13.8">
      <c r="B4412" s="26">
        <v>64.999999999999659</v>
      </c>
      <c r="C4412" s="363">
        <v>608.47403551926584</v>
      </c>
      <c r="D4412" s="367">
        <v>1754.9999999999909</v>
      </c>
      <c r="E4412" s="367">
        <v>18139.534883721022</v>
      </c>
      <c r="F4412" s="367">
        <v>-458841.87414812669</v>
      </c>
      <c r="G4412" s="367">
        <v>1755.0000000000091</v>
      </c>
      <c r="H4412" s="367">
        <v>97500</v>
      </c>
      <c r="I4412" s="384">
        <v>-5481559.2593611069</v>
      </c>
      <c r="J4412" s="367">
        <v>1754.9999999999998</v>
      </c>
      <c r="K4412" s="367">
        <v>23636.363636363516</v>
      </c>
      <c r="L4412" s="384">
        <v>-213473.75120889797</v>
      </c>
      <c r="M4412" s="367">
        <v>1754.9999999999914</v>
      </c>
      <c r="N4412" s="367">
        <v>390</v>
      </c>
      <c r="O4412" s="384">
        <v>-5173.9121051832826</v>
      </c>
      <c r="P4412" s="367">
        <v>25.447500000000002</v>
      </c>
      <c r="Q4412" s="367">
        <v>390</v>
      </c>
      <c r="R4412" s="384">
        <v>-832.52873981220625</v>
      </c>
      <c r="S4412" s="367">
        <v>24.569999999999997</v>
      </c>
      <c r="T4412" s="367">
        <v>13448.27586206902</v>
      </c>
      <c r="U4412" s="384">
        <v>-248892.51612260187</v>
      </c>
      <c r="V4412" s="367">
        <v>1755.000000000007</v>
      </c>
      <c r="W4412" s="367">
        <v>649999.99999999953</v>
      </c>
      <c r="X4412" s="384">
        <v>129091.2661644851</v>
      </c>
      <c r="Y4412" s="386">
        <v>1754.9999999999986</v>
      </c>
      <c r="Z4412" s="367"/>
      <c r="AA4412" s="367"/>
      <c r="AB4412" s="367"/>
      <c r="AC4412" s="367"/>
      <c r="AD4412" s="367"/>
      <c r="AE4412" s="367"/>
      <c r="AF4412" s="367"/>
      <c r="AG4412" s="367"/>
      <c r="AH4412" s="367"/>
      <c r="AI4412" s="367"/>
      <c r="AJ4412" s="367"/>
      <c r="AK4412" s="367"/>
      <c r="AL4412" s="367"/>
      <c r="AM4412" s="367"/>
      <c r="AN4412" s="367"/>
      <c r="AO4412" s="367"/>
      <c r="AP4412" s="367"/>
      <c r="AQ4412" s="367"/>
      <c r="AR4412" s="367"/>
      <c r="AS4412" s="367"/>
      <c r="AT4412" s="367"/>
    </row>
    <row r="4413" spans="2:46" ht="13.8">
      <c r="B4413" s="26">
        <v>65.16666666666633</v>
      </c>
      <c r="C4413" s="363">
        <v>610.02821740697823</v>
      </c>
      <c r="D4413" s="367">
        <v>1759.4999999999911</v>
      </c>
      <c r="E4413" s="367">
        <v>18186.046511627999</v>
      </c>
      <c r="F4413" s="367">
        <v>-461270.42154622852</v>
      </c>
      <c r="G4413" s="367">
        <v>1759.5000000000091</v>
      </c>
      <c r="H4413" s="367">
        <v>97750</v>
      </c>
      <c r="I4413" s="384">
        <v>-5510354.5022040186</v>
      </c>
      <c r="J4413" s="367">
        <v>1759.4999999999998</v>
      </c>
      <c r="K4413" s="367">
        <v>23696.969696969576</v>
      </c>
      <c r="L4413" s="384">
        <v>-214979.49082940631</v>
      </c>
      <c r="M4413" s="367">
        <v>1759.4999999999911</v>
      </c>
      <c r="N4413" s="367">
        <v>391</v>
      </c>
      <c r="O4413" s="384">
        <v>-5202.6920228077497</v>
      </c>
      <c r="P4413" s="367">
        <v>25.51275</v>
      </c>
      <c r="Q4413" s="367">
        <v>391</v>
      </c>
      <c r="R4413" s="384">
        <v>-841.98510729743964</v>
      </c>
      <c r="S4413" s="367">
        <v>24.632999999999999</v>
      </c>
      <c r="T4413" s="367">
        <v>13482.75862068971</v>
      </c>
      <c r="U4413" s="384">
        <v>-250502.17660981053</v>
      </c>
      <c r="V4413" s="367">
        <v>1759.5000000000073</v>
      </c>
      <c r="W4413" s="367">
        <v>651666.66666666616</v>
      </c>
      <c r="X4413" s="384">
        <v>129386.14389962565</v>
      </c>
      <c r="Y4413" s="386">
        <v>1759.4999999999986</v>
      </c>
      <c r="Z4413" s="367"/>
      <c r="AA4413" s="367"/>
      <c r="AB4413" s="367"/>
      <c r="AC4413" s="367"/>
      <c r="AD4413" s="367"/>
      <c r="AE4413" s="367"/>
      <c r="AF4413" s="367"/>
      <c r="AG4413" s="367"/>
      <c r="AH4413" s="367"/>
      <c r="AI4413" s="367"/>
      <c r="AJ4413" s="367"/>
      <c r="AK4413" s="367"/>
      <c r="AL4413" s="367"/>
      <c r="AM4413" s="367"/>
      <c r="AN4413" s="367"/>
      <c r="AO4413" s="367"/>
      <c r="AP4413" s="367"/>
      <c r="AQ4413" s="367"/>
      <c r="AR4413" s="367"/>
      <c r="AS4413" s="367"/>
      <c r="AT4413" s="367"/>
    </row>
    <row r="4414" spans="2:46" ht="13.8">
      <c r="B4414" s="26">
        <v>65.333333333333002</v>
      </c>
      <c r="C4414" s="363">
        <v>611.58236856350402</v>
      </c>
      <c r="D4414" s="367">
        <v>1763.9999999999911</v>
      </c>
      <c r="E4414" s="367">
        <v>18232.558139534976</v>
      </c>
      <c r="F4414" s="367">
        <v>-463705.37318868883</v>
      </c>
      <c r="G4414" s="367">
        <v>1764.0000000000091</v>
      </c>
      <c r="H4414" s="367">
        <v>98000</v>
      </c>
      <c r="I4414" s="384">
        <v>-5539225.1412755279</v>
      </c>
      <c r="J4414" s="367">
        <v>1763.9999999999998</v>
      </c>
      <c r="K4414" s="367">
        <v>23757.575757575636</v>
      </c>
      <c r="L4414" s="384">
        <v>-216490.13260350894</v>
      </c>
      <c r="M4414" s="367">
        <v>1763.9999999999911</v>
      </c>
      <c r="N4414" s="367">
        <v>392</v>
      </c>
      <c r="O4414" s="384">
        <v>-5231.5512932523134</v>
      </c>
      <c r="P4414" s="367">
        <v>25.577999999999999</v>
      </c>
      <c r="Q4414" s="367">
        <v>392</v>
      </c>
      <c r="R4414" s="384">
        <v>-851.4789258231267</v>
      </c>
      <c r="S4414" s="367">
        <v>24.695999999999998</v>
      </c>
      <c r="T4414" s="367">
        <v>13517.241379310401</v>
      </c>
      <c r="U4414" s="384">
        <v>-252116.80627629498</v>
      </c>
      <c r="V4414" s="367">
        <v>1764.0000000000073</v>
      </c>
      <c r="W4414" s="367">
        <v>653333.33333333279</v>
      </c>
      <c r="X4414" s="384">
        <v>129680.83684954148</v>
      </c>
      <c r="Y4414" s="386">
        <v>1763.9999999999986</v>
      </c>
      <c r="Z4414" s="367"/>
      <c r="AA4414" s="367"/>
      <c r="AB4414" s="367"/>
      <c r="AC4414" s="367"/>
      <c r="AD4414" s="367"/>
      <c r="AE4414" s="367"/>
      <c r="AF4414" s="367"/>
      <c r="AG4414" s="367"/>
      <c r="AH4414" s="367"/>
      <c r="AI4414" s="367"/>
      <c r="AJ4414" s="367"/>
      <c r="AK4414" s="367"/>
      <c r="AL4414" s="367"/>
      <c r="AM4414" s="367"/>
      <c r="AN4414" s="367"/>
      <c r="AO4414" s="367"/>
      <c r="AP4414" s="367"/>
      <c r="AQ4414" s="367"/>
      <c r="AR4414" s="367"/>
      <c r="AS4414" s="367"/>
      <c r="AT4414" s="367"/>
    </row>
    <row r="4415" spans="2:46" ht="13.8">
      <c r="B4415" s="26">
        <v>65.499999999999673</v>
      </c>
      <c r="C4415" s="363">
        <v>613.13648898884344</v>
      </c>
      <c r="D4415" s="367">
        <v>1768.4999999999914</v>
      </c>
      <c r="E4415" s="367">
        <v>18279.069767441953</v>
      </c>
      <c r="F4415" s="367">
        <v>-466146.72907550761</v>
      </c>
      <c r="G4415" s="367">
        <v>1768.5000000000091</v>
      </c>
      <c r="H4415" s="367">
        <v>98250</v>
      </c>
      <c r="I4415" s="384">
        <v>-5568171.1765756346</v>
      </c>
      <c r="J4415" s="367">
        <v>1768.4999999999998</v>
      </c>
      <c r="K4415" s="367">
        <v>23818.181818181696</v>
      </c>
      <c r="L4415" s="384">
        <v>-218005.67653120574</v>
      </c>
      <c r="M4415" s="367">
        <v>1768.4999999999911</v>
      </c>
      <c r="N4415" s="367">
        <v>393</v>
      </c>
      <c r="O4415" s="384">
        <v>-5260.4899165169772</v>
      </c>
      <c r="P4415" s="367">
        <v>25.643250000000002</v>
      </c>
      <c r="Q4415" s="367">
        <v>393</v>
      </c>
      <c r="R4415" s="384">
        <v>-861.01019538926846</v>
      </c>
      <c r="S4415" s="367">
        <v>24.759</v>
      </c>
      <c r="T4415" s="367">
        <v>13551.724137931091</v>
      </c>
      <c r="U4415" s="384">
        <v>-253736.40512205532</v>
      </c>
      <c r="V4415" s="367">
        <v>1768.5000000000073</v>
      </c>
      <c r="W4415" s="367">
        <v>654999.99999999942</v>
      </c>
      <c r="X4415" s="384">
        <v>129975.34501423259</v>
      </c>
      <c r="Y4415" s="386">
        <v>1768.4999999999984</v>
      </c>
      <c r="Z4415" s="367"/>
      <c r="AA4415" s="367"/>
      <c r="AB4415" s="367"/>
      <c r="AC4415" s="367"/>
      <c r="AD4415" s="367"/>
      <c r="AE4415" s="367"/>
      <c r="AF4415" s="367"/>
      <c r="AG4415" s="367"/>
      <c r="AH4415" s="367"/>
      <c r="AI4415" s="367"/>
      <c r="AJ4415" s="367"/>
      <c r="AK4415" s="367"/>
      <c r="AL4415" s="367"/>
      <c r="AM4415" s="367"/>
      <c r="AN4415" s="367"/>
      <c r="AO4415" s="367"/>
      <c r="AP4415" s="367"/>
      <c r="AQ4415" s="367"/>
      <c r="AR4415" s="367"/>
      <c r="AS4415" s="367"/>
      <c r="AT4415" s="367"/>
    </row>
    <row r="4416" spans="2:46" ht="13.8">
      <c r="B4416" s="26">
        <v>65.666666666666345</v>
      </c>
      <c r="C4416" s="363">
        <v>614.69057868299637</v>
      </c>
      <c r="D4416" s="367">
        <v>1772.9999999999914</v>
      </c>
      <c r="E4416" s="367">
        <v>18325.581395348931</v>
      </c>
      <c r="F4416" s="367">
        <v>-468594.48920668487</v>
      </c>
      <c r="G4416" s="367">
        <v>1773.0000000000091</v>
      </c>
      <c r="H4416" s="367">
        <v>98500</v>
      </c>
      <c r="I4416" s="384">
        <v>-5597192.6081043379</v>
      </c>
      <c r="J4416" s="367">
        <v>1772.9999999999998</v>
      </c>
      <c r="K4416" s="367">
        <v>23878.787878787756</v>
      </c>
      <c r="L4416" s="384">
        <v>-219526.12261249675</v>
      </c>
      <c r="M4416" s="367">
        <v>1772.9999999999911</v>
      </c>
      <c r="N4416" s="367">
        <v>394</v>
      </c>
      <c r="O4416" s="384">
        <v>-5289.5078926017359</v>
      </c>
      <c r="P4416" s="367">
        <v>25.708500000000001</v>
      </c>
      <c r="Q4416" s="367">
        <v>394</v>
      </c>
      <c r="R4416" s="384">
        <v>-870.57891599586389</v>
      </c>
      <c r="S4416" s="367">
        <v>24.821999999999999</v>
      </c>
      <c r="T4416" s="367">
        <v>13586.206896551781</v>
      </c>
      <c r="U4416" s="384">
        <v>-255360.97314709151</v>
      </c>
      <c r="V4416" s="367">
        <v>1773.0000000000073</v>
      </c>
      <c r="W4416" s="367">
        <v>656666.66666666605</v>
      </c>
      <c r="X4416" s="384">
        <v>130269.66839369894</v>
      </c>
      <c r="Y4416" s="386">
        <v>1772.9999999999984</v>
      </c>
      <c r="Z4416" s="367"/>
      <c r="AA4416" s="367"/>
      <c r="AB4416" s="367"/>
      <c r="AC4416" s="367"/>
      <c r="AD4416" s="367"/>
      <c r="AE4416" s="367"/>
      <c r="AF4416" s="367"/>
      <c r="AG4416" s="367"/>
      <c r="AH4416" s="367"/>
      <c r="AI4416" s="367"/>
      <c r="AJ4416" s="367"/>
      <c r="AK4416" s="367"/>
      <c r="AL4416" s="367"/>
      <c r="AM4416" s="367"/>
      <c r="AN4416" s="367"/>
      <c r="AO4416" s="367"/>
      <c r="AP4416" s="367"/>
      <c r="AQ4416" s="367"/>
      <c r="AR4416" s="367"/>
      <c r="AS4416" s="367"/>
      <c r="AT4416" s="367"/>
    </row>
    <row r="4417" spans="2:46" ht="13.8">
      <c r="B4417" s="26">
        <v>65.833333333333016</v>
      </c>
      <c r="C4417" s="363">
        <v>616.24463764596294</v>
      </c>
      <c r="D4417" s="367">
        <v>1777.4999999999916</v>
      </c>
      <c r="E4417" s="367">
        <v>18372.093023255908</v>
      </c>
      <c r="F4417" s="367">
        <v>-471048.65358222061</v>
      </c>
      <c r="G4417" s="367">
        <v>1777.5000000000091</v>
      </c>
      <c r="H4417" s="367">
        <v>98750</v>
      </c>
      <c r="I4417" s="384">
        <v>-5626289.4358616387</v>
      </c>
      <c r="J4417" s="367">
        <v>1777.4999999999998</v>
      </c>
      <c r="K4417" s="367">
        <v>23939.393939393816</v>
      </c>
      <c r="L4417" s="384">
        <v>-221051.47084738195</v>
      </c>
      <c r="M4417" s="367">
        <v>1777.4999999999911</v>
      </c>
      <c r="N4417" s="367">
        <v>395</v>
      </c>
      <c r="O4417" s="384">
        <v>-5318.6052215065938</v>
      </c>
      <c r="P4417" s="367">
        <v>25.77375</v>
      </c>
      <c r="Q4417" s="367">
        <v>395</v>
      </c>
      <c r="R4417" s="384">
        <v>-880.18508764291391</v>
      </c>
      <c r="S4417" s="367">
        <v>24.885000000000002</v>
      </c>
      <c r="T4417" s="367">
        <v>13620.689655172471</v>
      </c>
      <c r="U4417" s="384">
        <v>-256990.51035140367</v>
      </c>
      <c r="V4417" s="367">
        <v>1777.5000000000075</v>
      </c>
      <c r="W4417" s="367">
        <v>658333.33333333267</v>
      </c>
      <c r="X4417" s="384">
        <v>130563.80698794057</v>
      </c>
      <c r="Y4417" s="386">
        <v>1777.4999999999982</v>
      </c>
      <c r="Z4417" s="367"/>
      <c r="AA4417" s="367"/>
      <c r="AB4417" s="367"/>
      <c r="AC4417" s="367"/>
      <c r="AD4417" s="367"/>
      <c r="AE4417" s="367"/>
      <c r="AF4417" s="367"/>
      <c r="AG4417" s="367"/>
      <c r="AH4417" s="367"/>
      <c r="AI4417" s="367"/>
      <c r="AJ4417" s="367"/>
      <c r="AK4417" s="367"/>
      <c r="AL4417" s="367"/>
      <c r="AM4417" s="367"/>
      <c r="AN4417" s="367"/>
      <c r="AO4417" s="367"/>
      <c r="AP4417" s="367"/>
      <c r="AQ4417" s="367"/>
      <c r="AR4417" s="367"/>
      <c r="AS4417" s="367"/>
      <c r="AT4417" s="367"/>
    </row>
    <row r="4418" spans="2:46" ht="13.8">
      <c r="B4418" s="26">
        <v>65.999999999999687</v>
      </c>
      <c r="C4418" s="363">
        <v>617.79866587774291</v>
      </c>
      <c r="D4418" s="367">
        <v>1781.9999999999916</v>
      </c>
      <c r="E4418" s="367">
        <v>18418.604651162885</v>
      </c>
      <c r="F4418" s="367">
        <v>-473509.22220211476</v>
      </c>
      <c r="G4418" s="367">
        <v>1782.0000000000091</v>
      </c>
      <c r="H4418" s="367">
        <v>99000</v>
      </c>
      <c r="I4418" s="384">
        <v>-5655461.6598475352</v>
      </c>
      <c r="J4418" s="367">
        <v>1781.9999999999998</v>
      </c>
      <c r="K4418" s="367">
        <v>23999.999999999876</v>
      </c>
      <c r="L4418" s="384">
        <v>-222581.72123586125</v>
      </c>
      <c r="M4418" s="367">
        <v>1781.9999999999909</v>
      </c>
      <c r="N4418" s="367">
        <v>396</v>
      </c>
      <c r="O4418" s="384">
        <v>-5347.7819032315492</v>
      </c>
      <c r="P4418" s="367">
        <v>25.838999999999999</v>
      </c>
      <c r="Q4418" s="367">
        <v>396</v>
      </c>
      <c r="R4418" s="384">
        <v>-889.82871033041749</v>
      </c>
      <c r="S4418" s="367">
        <v>24.948</v>
      </c>
      <c r="T4418" s="367">
        <v>13655.172413793161</v>
      </c>
      <c r="U4418" s="384">
        <v>-258625.01673499157</v>
      </c>
      <c r="V4418" s="367">
        <v>1782.0000000000075</v>
      </c>
      <c r="W4418" s="367">
        <v>659999.9999999993</v>
      </c>
      <c r="X4418" s="384">
        <v>130857.76079695749</v>
      </c>
      <c r="Y4418" s="386">
        <v>1781.9999999999982</v>
      </c>
      <c r="Z4418" s="367"/>
      <c r="AA4418" s="367"/>
      <c r="AB4418" s="367"/>
      <c r="AC4418" s="367"/>
      <c r="AD4418" s="367"/>
      <c r="AE4418" s="367"/>
      <c r="AF4418" s="367"/>
      <c r="AG4418" s="367"/>
      <c r="AH4418" s="367"/>
      <c r="AI4418" s="367"/>
      <c r="AJ4418" s="367"/>
      <c r="AK4418" s="367"/>
      <c r="AL4418" s="367"/>
      <c r="AM4418" s="367"/>
      <c r="AN4418" s="367"/>
      <c r="AO4418" s="367"/>
      <c r="AP4418" s="367"/>
      <c r="AQ4418" s="367"/>
      <c r="AR4418" s="367"/>
      <c r="AS4418" s="367"/>
      <c r="AT4418" s="367"/>
    </row>
    <row r="4419" spans="2:46" ht="13.8">
      <c r="B4419" s="26">
        <v>66.166666666666359</v>
      </c>
      <c r="C4419" s="363">
        <v>619.35266337833639</v>
      </c>
      <c r="D4419" s="367">
        <v>1786.4999999999918</v>
      </c>
      <c r="E4419" s="367">
        <v>18465.116279069862</v>
      </c>
      <c r="F4419" s="367">
        <v>-475976.19506636745</v>
      </c>
      <c r="G4419" s="367">
        <v>1786.5000000000091</v>
      </c>
      <c r="H4419" s="367">
        <v>99250</v>
      </c>
      <c r="I4419" s="384">
        <v>-5684709.2800620291</v>
      </c>
      <c r="J4419" s="367">
        <v>1786.4999999999998</v>
      </c>
      <c r="K4419" s="367">
        <v>24060.606060605936</v>
      </c>
      <c r="L4419" s="384">
        <v>-224116.87377793487</v>
      </c>
      <c r="M4419" s="367">
        <v>1786.4999999999909</v>
      </c>
      <c r="N4419" s="367">
        <v>397</v>
      </c>
      <c r="O4419" s="384">
        <v>-5377.0379377766048</v>
      </c>
      <c r="P4419" s="367">
        <v>25.904250000000001</v>
      </c>
      <c r="Q4419" s="367">
        <v>397</v>
      </c>
      <c r="R4419" s="384">
        <v>-899.50978405837543</v>
      </c>
      <c r="S4419" s="367">
        <v>25.010999999999999</v>
      </c>
      <c r="T4419" s="367">
        <v>13689.655172413852</v>
      </c>
      <c r="U4419" s="384">
        <v>-260264.49229785541</v>
      </c>
      <c r="V4419" s="367">
        <v>1786.5000000000075</v>
      </c>
      <c r="W4419" s="367">
        <v>661666.66666666593</v>
      </c>
      <c r="X4419" s="384">
        <v>131151.52982074959</v>
      </c>
      <c r="Y4419" s="386">
        <v>1786.4999999999977</v>
      </c>
      <c r="Z4419" s="367"/>
      <c r="AA4419" s="367"/>
      <c r="AB4419" s="367"/>
      <c r="AC4419" s="367"/>
      <c r="AD4419" s="367"/>
      <c r="AE4419" s="367"/>
      <c r="AF4419" s="367"/>
      <c r="AG4419" s="367"/>
      <c r="AH4419" s="367"/>
      <c r="AI4419" s="367"/>
      <c r="AJ4419" s="367"/>
      <c r="AK4419" s="367"/>
      <c r="AL4419" s="367"/>
      <c r="AM4419" s="367"/>
      <c r="AN4419" s="367"/>
      <c r="AO4419" s="367"/>
      <c r="AP4419" s="367"/>
      <c r="AQ4419" s="367"/>
      <c r="AR4419" s="367"/>
      <c r="AS4419" s="367"/>
      <c r="AT4419" s="367"/>
    </row>
    <row r="4420" spans="2:46" ht="13.8">
      <c r="B4420" s="26">
        <v>66.33333333333303</v>
      </c>
      <c r="C4420" s="363">
        <v>620.9066301477435</v>
      </c>
      <c r="D4420" s="367">
        <v>1790.9999999999918</v>
      </c>
      <c r="E4420" s="367">
        <v>18511.627906976839</v>
      </c>
      <c r="F4420" s="367">
        <v>-478449.57217497873</v>
      </c>
      <c r="G4420" s="367">
        <v>1791.0000000000093</v>
      </c>
      <c r="H4420" s="367">
        <v>99500</v>
      </c>
      <c r="I4420" s="384">
        <v>-5714032.2965051206</v>
      </c>
      <c r="J4420" s="367">
        <v>1790.9999999999998</v>
      </c>
      <c r="K4420" s="367">
        <v>24121.212121211996</v>
      </c>
      <c r="L4420" s="384">
        <v>-225656.92847360266</v>
      </c>
      <c r="M4420" s="367">
        <v>1790.9999999999909</v>
      </c>
      <c r="N4420" s="367">
        <v>398</v>
      </c>
      <c r="O4420" s="384">
        <v>-5406.3733251417561</v>
      </c>
      <c r="P4420" s="367">
        <v>25.9695</v>
      </c>
      <c r="Q4420" s="367">
        <v>398</v>
      </c>
      <c r="R4420" s="384">
        <v>-909.2283088267875</v>
      </c>
      <c r="S4420" s="367">
        <v>25.073999999999998</v>
      </c>
      <c r="T4420" s="367">
        <v>13724.137931034542</v>
      </c>
      <c r="U4420" s="384">
        <v>-261908.93703999516</v>
      </c>
      <c r="V4420" s="367">
        <v>1791.0000000000077</v>
      </c>
      <c r="W4420" s="367">
        <v>663333.33333333256</v>
      </c>
      <c r="X4420" s="384">
        <v>131445.11405931707</v>
      </c>
      <c r="Y4420" s="386">
        <v>1790.999999999998</v>
      </c>
      <c r="Z4420" s="367"/>
      <c r="AA4420" s="367"/>
      <c r="AB4420" s="367"/>
      <c r="AC4420" s="367"/>
      <c r="AD4420" s="367"/>
      <c r="AE4420" s="367"/>
      <c r="AF4420" s="367"/>
      <c r="AG4420" s="367"/>
      <c r="AH4420" s="367"/>
      <c r="AI4420" s="367"/>
      <c r="AJ4420" s="367"/>
      <c r="AK4420" s="367"/>
      <c r="AL4420" s="367"/>
      <c r="AM4420" s="367"/>
      <c r="AN4420" s="367"/>
      <c r="AO4420" s="367"/>
      <c r="AP4420" s="367"/>
      <c r="AQ4420" s="367"/>
      <c r="AR4420" s="367"/>
      <c r="AS4420" s="367"/>
      <c r="AT4420" s="367"/>
    </row>
    <row r="4421" spans="2:46" ht="13.8">
      <c r="B4421" s="26">
        <v>66.499999999999702</v>
      </c>
      <c r="C4421" s="363">
        <v>622.46056618596424</v>
      </c>
      <c r="D4421" s="367">
        <v>1795.499999999992</v>
      </c>
      <c r="E4421" s="367">
        <v>18558.139534883816</v>
      </c>
      <c r="F4421" s="367">
        <v>-480929.35352794832</v>
      </c>
      <c r="G4421" s="367">
        <v>1795.5000000000093</v>
      </c>
      <c r="H4421" s="367">
        <v>99750</v>
      </c>
      <c r="I4421" s="384">
        <v>-5743430.7091768086</v>
      </c>
      <c r="J4421" s="367">
        <v>1795.4999999999998</v>
      </c>
      <c r="K4421" s="367">
        <v>24181.818181818056</v>
      </c>
      <c r="L4421" s="384">
        <v>-227201.8853228646</v>
      </c>
      <c r="M4421" s="367">
        <v>1795.4999999999909</v>
      </c>
      <c r="N4421" s="367">
        <v>399</v>
      </c>
      <c r="O4421" s="384">
        <v>-5435.788065327004</v>
      </c>
      <c r="P4421" s="367">
        <v>26.034749999999999</v>
      </c>
      <c r="Q4421" s="367">
        <v>399</v>
      </c>
      <c r="R4421" s="384">
        <v>-918.98428463565438</v>
      </c>
      <c r="S4421" s="367">
        <v>25.137</v>
      </c>
      <c r="T4421" s="367">
        <v>13758.620689655232</v>
      </c>
      <c r="U4421" s="384">
        <v>-263558.35096141073</v>
      </c>
      <c r="V4421" s="367">
        <v>1795.5000000000077</v>
      </c>
      <c r="W4421" s="367">
        <v>664999.99999999919</v>
      </c>
      <c r="X4421" s="384">
        <v>131738.51351265973</v>
      </c>
      <c r="Y4421" s="386">
        <v>1795.4999999999975</v>
      </c>
      <c r="Z4421" s="367"/>
      <c r="AA4421" s="367"/>
      <c r="AB4421" s="367"/>
      <c r="AC4421" s="367"/>
      <c r="AD4421" s="367"/>
      <c r="AE4421" s="367"/>
      <c r="AF4421" s="367"/>
      <c r="AG4421" s="367"/>
      <c r="AH4421" s="367"/>
      <c r="AI4421" s="367"/>
      <c r="AJ4421" s="367"/>
      <c r="AK4421" s="367"/>
      <c r="AL4421" s="367"/>
      <c r="AM4421" s="367"/>
      <c r="AN4421" s="367"/>
      <c r="AO4421" s="367"/>
      <c r="AP4421" s="367"/>
      <c r="AQ4421" s="367"/>
      <c r="AR4421" s="367"/>
      <c r="AS4421" s="367"/>
      <c r="AT4421" s="367"/>
    </row>
    <row r="4422" spans="2:46" ht="13.8">
      <c r="B4422" s="26">
        <v>66.666666666666373</v>
      </c>
      <c r="C4422" s="363">
        <v>624.01447149299838</v>
      </c>
      <c r="D4422" s="367">
        <v>1799.999999999992</v>
      </c>
      <c r="E4422" s="367">
        <v>18604.651162790793</v>
      </c>
      <c r="F4422" s="367">
        <v>-483415.53912527638</v>
      </c>
      <c r="G4422" s="367">
        <v>1800.0000000000093</v>
      </c>
      <c r="H4422" s="367">
        <v>100000</v>
      </c>
      <c r="I4422" s="384">
        <v>-5772904.5180770932</v>
      </c>
      <c r="J4422" s="367">
        <v>1799.9999999999998</v>
      </c>
      <c r="K4422" s="367">
        <v>24242.424242424117</v>
      </c>
      <c r="L4422" s="384">
        <v>-228751.74432572082</v>
      </c>
      <c r="M4422" s="367">
        <v>1799.9999999999909</v>
      </c>
      <c r="N4422" s="367">
        <v>400</v>
      </c>
      <c r="O4422" s="384">
        <v>-5465.2821583323512</v>
      </c>
      <c r="P4422" s="367">
        <v>26.099999999999998</v>
      </c>
      <c r="Q4422" s="367">
        <v>400</v>
      </c>
      <c r="R4422" s="384">
        <v>-928.7777114849747</v>
      </c>
      <c r="S4422" s="367">
        <v>25.2</v>
      </c>
      <c r="T4422" s="367">
        <v>13793.103448275922</v>
      </c>
      <c r="U4422" s="384">
        <v>-265212.73406210216</v>
      </c>
      <c r="V4422" s="367">
        <v>1800.0000000000077</v>
      </c>
      <c r="W4422" s="367">
        <v>666666.66666666581</v>
      </c>
      <c r="X4422" s="384">
        <v>132031.72818077772</v>
      </c>
      <c r="Y4422" s="386">
        <v>1799.9999999999975</v>
      </c>
      <c r="Z4422" s="367"/>
      <c r="AA4422" s="367"/>
      <c r="AB4422" s="367"/>
      <c r="AC4422" s="367"/>
      <c r="AD4422" s="367"/>
      <c r="AE4422" s="367"/>
      <c r="AF4422" s="367"/>
      <c r="AG4422" s="367"/>
      <c r="AH4422" s="367"/>
      <c r="AI4422" s="367"/>
      <c r="AJ4422" s="367"/>
      <c r="AK4422" s="367"/>
      <c r="AL4422" s="367"/>
      <c r="AM4422" s="367"/>
      <c r="AN4422" s="367"/>
      <c r="AO4422" s="367"/>
      <c r="AP4422" s="367"/>
      <c r="AQ4422" s="367"/>
      <c r="AR4422" s="367"/>
      <c r="AS4422" s="367"/>
      <c r="AT4422" s="367"/>
    </row>
    <row r="4423" spans="2:46" ht="13.8">
      <c r="B4423" s="26">
        <v>66.833333333333044</v>
      </c>
      <c r="C4423" s="363">
        <v>625.56834606884604</v>
      </c>
      <c r="D4423" s="367">
        <v>1804.4999999999923</v>
      </c>
      <c r="E4423" s="367">
        <v>18651.16279069777</v>
      </c>
      <c r="F4423" s="367">
        <v>-485908.12896696304</v>
      </c>
      <c r="G4423" s="367">
        <v>1804.5000000000093</v>
      </c>
      <c r="H4423" s="367">
        <v>100250</v>
      </c>
      <c r="I4423" s="384">
        <v>-5802453.7232059753</v>
      </c>
      <c r="J4423" s="367">
        <v>1804.4999999999998</v>
      </c>
      <c r="K4423" s="367">
        <v>24303.030303030177</v>
      </c>
      <c r="L4423" s="384">
        <v>-230306.5054821712</v>
      </c>
      <c r="M4423" s="367">
        <v>1804.4999999999909</v>
      </c>
      <c r="N4423" s="367">
        <v>401</v>
      </c>
      <c r="O4423" s="384">
        <v>-5494.8556041577967</v>
      </c>
      <c r="P4423" s="367">
        <v>26.16525</v>
      </c>
      <c r="Q4423" s="367">
        <v>401</v>
      </c>
      <c r="R4423" s="384">
        <v>-938.60858937474984</v>
      </c>
      <c r="S4423" s="367">
        <v>25.263000000000002</v>
      </c>
      <c r="T4423" s="367">
        <v>13827.586206896613</v>
      </c>
      <c r="U4423" s="384">
        <v>-266872.0863420695</v>
      </c>
      <c r="V4423" s="367">
        <v>1804.500000000008</v>
      </c>
      <c r="W4423" s="367">
        <v>668333.33333333244</v>
      </c>
      <c r="X4423" s="384">
        <v>132324.75806367098</v>
      </c>
      <c r="Y4423" s="386">
        <v>1804.4999999999975</v>
      </c>
      <c r="Z4423" s="367"/>
      <c r="AA4423" s="367"/>
      <c r="AB4423" s="367"/>
      <c r="AC4423" s="367"/>
      <c r="AD4423" s="367"/>
      <c r="AE4423" s="367"/>
      <c r="AF4423" s="367"/>
      <c r="AG4423" s="367"/>
      <c r="AH4423" s="367"/>
      <c r="AI4423" s="367"/>
      <c r="AJ4423" s="367"/>
      <c r="AK4423" s="367"/>
      <c r="AL4423" s="367"/>
      <c r="AM4423" s="367"/>
      <c r="AN4423" s="367"/>
      <c r="AO4423" s="367"/>
      <c r="AP4423" s="367"/>
      <c r="AQ4423" s="367"/>
      <c r="AR4423" s="367"/>
      <c r="AS4423" s="367"/>
      <c r="AT4423" s="367"/>
    </row>
    <row r="4424" spans="2:46" ht="13.8">
      <c r="B4424" s="26">
        <v>66.999999999999716</v>
      </c>
      <c r="C4424" s="363">
        <v>627.12218991350733</v>
      </c>
      <c r="D4424" s="367">
        <v>1808.9999999999923</v>
      </c>
      <c r="E4424" s="367">
        <v>18697.674418604747</v>
      </c>
      <c r="F4424" s="367">
        <v>-488407.12305300805</v>
      </c>
      <c r="G4424" s="367">
        <v>1809.0000000000093</v>
      </c>
      <c r="H4424" s="367">
        <v>100500</v>
      </c>
      <c r="I4424" s="384">
        <v>-5832078.3245634539</v>
      </c>
      <c r="J4424" s="367">
        <v>1808.9999999999998</v>
      </c>
      <c r="K4424" s="367">
        <v>24363.636363636237</v>
      </c>
      <c r="L4424" s="384">
        <v>-231866.16879221567</v>
      </c>
      <c r="M4424" s="367">
        <v>1808.9999999999907</v>
      </c>
      <c r="N4424" s="367">
        <v>402</v>
      </c>
      <c r="O4424" s="384">
        <v>-5524.5084028033389</v>
      </c>
      <c r="P4424" s="367">
        <v>26.230499999999999</v>
      </c>
      <c r="Q4424" s="367">
        <v>402</v>
      </c>
      <c r="R4424" s="384">
        <v>-948.47691830497865</v>
      </c>
      <c r="S4424" s="367">
        <v>25.326000000000001</v>
      </c>
      <c r="T4424" s="367">
        <v>13862.068965517303</v>
      </c>
      <c r="U4424" s="384">
        <v>-268536.40780131274</v>
      </c>
      <c r="V4424" s="367">
        <v>1809.0000000000082</v>
      </c>
      <c r="W4424" s="367">
        <v>669999.99999999907</v>
      </c>
      <c r="X4424" s="384">
        <v>132617.60316133947</v>
      </c>
      <c r="Y4424" s="386">
        <v>1808.9999999999973</v>
      </c>
      <c r="Z4424" s="367"/>
      <c r="AA4424" s="367"/>
      <c r="AB4424" s="367"/>
      <c r="AC4424" s="367"/>
      <c r="AD4424" s="367"/>
      <c r="AE4424" s="367"/>
      <c r="AF4424" s="367"/>
      <c r="AG4424" s="367"/>
      <c r="AH4424" s="367"/>
      <c r="AI4424" s="367"/>
      <c r="AJ4424" s="367"/>
      <c r="AK4424" s="367"/>
      <c r="AL4424" s="367"/>
      <c r="AM4424" s="367"/>
      <c r="AN4424" s="367"/>
      <c r="AO4424" s="367"/>
      <c r="AP4424" s="367"/>
      <c r="AQ4424" s="367"/>
      <c r="AR4424" s="367"/>
      <c r="AS4424" s="367"/>
      <c r="AT4424" s="367"/>
    </row>
    <row r="4425" spans="2:46" ht="13.8">
      <c r="B4425" s="26">
        <v>67.166666666666387</v>
      </c>
      <c r="C4425" s="363">
        <v>628.67600302698202</v>
      </c>
      <c r="D4425" s="367">
        <v>1813.4999999999923</v>
      </c>
      <c r="E4425" s="367">
        <v>18744.186046511724</v>
      </c>
      <c r="F4425" s="367">
        <v>-490912.5213834116</v>
      </c>
      <c r="G4425" s="367">
        <v>1813.5000000000093</v>
      </c>
      <c r="H4425" s="367">
        <v>100750</v>
      </c>
      <c r="I4425" s="384">
        <v>-5861778.3221495301</v>
      </c>
      <c r="J4425" s="367">
        <v>1813.4999999999998</v>
      </c>
      <c r="K4425" s="367">
        <v>24424.242424242297</v>
      </c>
      <c r="L4425" s="384">
        <v>-233430.73425585442</v>
      </c>
      <c r="M4425" s="367">
        <v>1813.4999999999907</v>
      </c>
      <c r="N4425" s="367">
        <v>403</v>
      </c>
      <c r="O4425" s="384">
        <v>-5554.2405542689785</v>
      </c>
      <c r="P4425" s="367">
        <v>26.295749999999998</v>
      </c>
      <c r="Q4425" s="367">
        <v>403</v>
      </c>
      <c r="R4425" s="384">
        <v>-958.38269827566216</v>
      </c>
      <c r="S4425" s="367">
        <v>25.389000000000003</v>
      </c>
      <c r="T4425" s="367">
        <v>13896.551724137993</v>
      </c>
      <c r="U4425" s="384">
        <v>-270205.69843983185</v>
      </c>
      <c r="V4425" s="367">
        <v>1813.5000000000082</v>
      </c>
      <c r="W4425" s="367">
        <v>671666.6666666657</v>
      </c>
      <c r="X4425" s="384">
        <v>132910.26347378327</v>
      </c>
      <c r="Y4425" s="386">
        <v>1813.4999999999973</v>
      </c>
      <c r="Z4425" s="367"/>
      <c r="AA4425" s="367"/>
      <c r="AB4425" s="367"/>
      <c r="AC4425" s="367"/>
      <c r="AD4425" s="367"/>
      <c r="AE4425" s="367"/>
      <c r="AF4425" s="367"/>
      <c r="AG4425" s="367"/>
      <c r="AH4425" s="367"/>
      <c r="AI4425" s="367"/>
      <c r="AJ4425" s="367"/>
      <c r="AK4425" s="367"/>
      <c r="AL4425" s="367"/>
      <c r="AM4425" s="367"/>
      <c r="AN4425" s="367"/>
      <c r="AO4425" s="367"/>
      <c r="AP4425" s="367"/>
      <c r="AQ4425" s="367"/>
      <c r="AR4425" s="367"/>
      <c r="AS4425" s="367"/>
      <c r="AT4425" s="367"/>
    </row>
    <row r="4426" spans="2:46" ht="13.8">
      <c r="B4426" s="26">
        <v>67.333333333333059</v>
      </c>
      <c r="C4426" s="363">
        <v>630.22978540927045</v>
      </c>
      <c r="D4426" s="367">
        <v>1817.9999999999927</v>
      </c>
      <c r="E4426" s="367">
        <v>18790.697674418701</v>
      </c>
      <c r="F4426" s="367">
        <v>-493424.32395817351</v>
      </c>
      <c r="G4426" s="367">
        <v>1818.0000000000093</v>
      </c>
      <c r="H4426" s="367">
        <v>101000</v>
      </c>
      <c r="I4426" s="384">
        <v>-5891553.7159642028</v>
      </c>
      <c r="J4426" s="367">
        <v>1817.9999999999998</v>
      </c>
      <c r="K4426" s="367">
        <v>24484.848484848357</v>
      </c>
      <c r="L4426" s="384">
        <v>-235000.20187308735</v>
      </c>
      <c r="M4426" s="367">
        <v>1817.9999999999907</v>
      </c>
      <c r="N4426" s="367">
        <v>404</v>
      </c>
      <c r="O4426" s="384">
        <v>-5584.0520585547192</v>
      </c>
      <c r="P4426" s="367">
        <v>26.361000000000001</v>
      </c>
      <c r="Q4426" s="367">
        <v>404</v>
      </c>
      <c r="R4426" s="384">
        <v>-968.32592928679856</v>
      </c>
      <c r="S4426" s="367">
        <v>25.451999999999998</v>
      </c>
      <c r="T4426" s="367">
        <v>13931.034482758683</v>
      </c>
      <c r="U4426" s="384">
        <v>-271879.95825762668</v>
      </c>
      <c r="V4426" s="367">
        <v>1818.0000000000082</v>
      </c>
      <c r="W4426" s="367">
        <v>673333.33333333232</v>
      </c>
      <c r="X4426" s="384">
        <v>133202.73900100231</v>
      </c>
      <c r="Y4426" s="386">
        <v>1817.999999999997</v>
      </c>
      <c r="Z4426" s="367"/>
      <c r="AA4426" s="367"/>
      <c r="AB4426" s="367"/>
      <c r="AC4426" s="367"/>
      <c r="AD4426" s="367"/>
      <c r="AE4426" s="367"/>
      <c r="AF4426" s="367"/>
      <c r="AG4426" s="367"/>
      <c r="AH4426" s="367"/>
      <c r="AI4426" s="367"/>
      <c r="AJ4426" s="367"/>
      <c r="AK4426" s="367"/>
      <c r="AL4426" s="367"/>
      <c r="AM4426" s="367"/>
      <c r="AN4426" s="367"/>
      <c r="AO4426" s="367"/>
      <c r="AP4426" s="367"/>
      <c r="AQ4426" s="367"/>
      <c r="AR4426" s="367"/>
      <c r="AS4426" s="367"/>
      <c r="AT4426" s="367"/>
    </row>
    <row r="4427" spans="2:46" ht="13.8">
      <c r="B4427" s="26">
        <v>67.49999999999973</v>
      </c>
      <c r="C4427" s="363">
        <v>631.7835370603724</v>
      </c>
      <c r="D4427" s="367">
        <v>1822.4999999999927</v>
      </c>
      <c r="E4427" s="367">
        <v>18837.209302325678</v>
      </c>
      <c r="F4427" s="367">
        <v>-495942.5307772939</v>
      </c>
      <c r="G4427" s="367">
        <v>1822.5000000000093</v>
      </c>
      <c r="H4427" s="367">
        <v>101250</v>
      </c>
      <c r="I4427" s="384">
        <v>-5921404.5060074721</v>
      </c>
      <c r="J4427" s="367">
        <v>1822.4999999999998</v>
      </c>
      <c r="K4427" s="367">
        <v>24545.454545454417</v>
      </c>
      <c r="L4427" s="384">
        <v>-236574.57164391453</v>
      </c>
      <c r="M4427" s="367">
        <v>1822.4999999999907</v>
      </c>
      <c r="N4427" s="367">
        <v>405</v>
      </c>
      <c r="O4427" s="384">
        <v>-5613.9429156605556</v>
      </c>
      <c r="P4427" s="367">
        <v>26.42625</v>
      </c>
      <c r="Q4427" s="367">
        <v>405</v>
      </c>
      <c r="R4427" s="384">
        <v>-978.30661133838998</v>
      </c>
      <c r="S4427" s="367">
        <v>25.514999999999997</v>
      </c>
      <c r="T4427" s="367">
        <v>13965.517241379373</v>
      </c>
      <c r="U4427" s="384">
        <v>-273559.18725469755</v>
      </c>
      <c r="V4427" s="367">
        <v>1822.5000000000084</v>
      </c>
      <c r="W4427" s="367">
        <v>674999.99999999895</v>
      </c>
      <c r="X4427" s="384">
        <v>133495.02974299664</v>
      </c>
      <c r="Y4427" s="386">
        <v>1822.499999999997</v>
      </c>
      <c r="Z4427" s="367"/>
      <c r="AA4427" s="367"/>
      <c r="AB4427" s="367"/>
      <c r="AC4427" s="367"/>
      <c r="AD4427" s="367"/>
      <c r="AE4427" s="367"/>
      <c r="AF4427" s="367"/>
      <c r="AG4427" s="367"/>
      <c r="AH4427" s="367"/>
      <c r="AI4427" s="367"/>
      <c r="AJ4427" s="367"/>
      <c r="AK4427" s="367"/>
      <c r="AL4427" s="367"/>
      <c r="AM4427" s="367"/>
      <c r="AN4427" s="367"/>
      <c r="AO4427" s="367"/>
      <c r="AP4427" s="367"/>
      <c r="AQ4427" s="367"/>
      <c r="AR4427" s="367"/>
      <c r="AS4427" s="367"/>
      <c r="AT4427" s="367"/>
    </row>
    <row r="4428" spans="2:46" ht="13.8">
      <c r="B4428" s="26">
        <v>67.666666666666401</v>
      </c>
      <c r="C4428" s="363">
        <v>633.33725798028786</v>
      </c>
      <c r="D4428" s="367">
        <v>1826.999999999993</v>
      </c>
      <c r="E4428" s="367">
        <v>18883.720930232656</v>
      </c>
      <c r="F4428" s="367">
        <v>-498467.14184077294</v>
      </c>
      <c r="G4428" s="367">
        <v>1827.0000000000095</v>
      </c>
      <c r="H4428" s="367">
        <v>101500</v>
      </c>
      <c r="I4428" s="384">
        <v>-5951330.6922793388</v>
      </c>
      <c r="J4428" s="367">
        <v>1826.9999999999998</v>
      </c>
      <c r="K4428" s="367">
        <v>24606.060606060477</v>
      </c>
      <c r="L4428" s="384">
        <v>-238153.8435683359</v>
      </c>
      <c r="M4428" s="367">
        <v>1826.9999999999907</v>
      </c>
      <c r="N4428" s="367">
        <v>406</v>
      </c>
      <c r="O4428" s="384">
        <v>-5643.9131255864895</v>
      </c>
      <c r="P4428" s="367">
        <v>26.491499999999998</v>
      </c>
      <c r="Q4428" s="367">
        <v>406</v>
      </c>
      <c r="R4428" s="384">
        <v>-988.324744430436</v>
      </c>
      <c r="S4428" s="367">
        <v>25.577999999999999</v>
      </c>
      <c r="T4428" s="367">
        <v>14000.000000000064</v>
      </c>
      <c r="U4428" s="384">
        <v>-275243.38543104421</v>
      </c>
      <c r="V4428" s="367">
        <v>1827.0000000000084</v>
      </c>
      <c r="W4428" s="367">
        <v>676666.66666666558</v>
      </c>
      <c r="X4428" s="384">
        <v>133787.13569976619</v>
      </c>
      <c r="Y4428" s="386">
        <v>1826.9999999999968</v>
      </c>
      <c r="Z4428" s="367"/>
      <c r="AA4428" s="367"/>
      <c r="AB4428" s="367"/>
      <c r="AC4428" s="367"/>
      <c r="AD4428" s="367"/>
      <c r="AE4428" s="367"/>
      <c r="AF4428" s="367"/>
      <c r="AG4428" s="367"/>
      <c r="AH4428" s="367"/>
      <c r="AI4428" s="367"/>
      <c r="AJ4428" s="367"/>
      <c r="AK4428" s="367"/>
      <c r="AL4428" s="367"/>
      <c r="AM4428" s="367"/>
      <c r="AN4428" s="367"/>
      <c r="AO4428" s="367"/>
      <c r="AP4428" s="367"/>
      <c r="AQ4428" s="367"/>
      <c r="AR4428" s="367"/>
      <c r="AS4428" s="367"/>
      <c r="AT4428" s="367"/>
    </row>
    <row r="4429" spans="2:46" ht="13.8">
      <c r="B4429" s="26">
        <v>67.833333333333073</v>
      </c>
      <c r="C4429" s="363">
        <v>634.89094816901684</v>
      </c>
      <c r="D4429" s="367">
        <v>1831.499999999993</v>
      </c>
      <c r="E4429" s="367">
        <v>18930.232558139633</v>
      </c>
      <c r="F4429" s="367">
        <v>-500998.15714861039</v>
      </c>
      <c r="G4429" s="367">
        <v>1831.5000000000095</v>
      </c>
      <c r="H4429" s="367">
        <v>101750</v>
      </c>
      <c r="I4429" s="384">
        <v>-5981332.2747798022</v>
      </c>
      <c r="J4429" s="367">
        <v>1831.4999999999998</v>
      </c>
      <c r="K4429" s="367">
        <v>24666.666666666537</v>
      </c>
      <c r="L4429" s="384">
        <v>-239738.01764635133</v>
      </c>
      <c r="M4429" s="367">
        <v>1831.4999999999905</v>
      </c>
      <c r="N4429" s="367">
        <v>407</v>
      </c>
      <c r="O4429" s="384">
        <v>-5673.96268833252</v>
      </c>
      <c r="P4429" s="367">
        <v>26.556749999999997</v>
      </c>
      <c r="Q4429" s="367">
        <v>407</v>
      </c>
      <c r="R4429" s="384">
        <v>-998.38032856293569</v>
      </c>
      <c r="S4429" s="367">
        <v>25.640999999999998</v>
      </c>
      <c r="T4429" s="367">
        <v>14034.482758620754</v>
      </c>
      <c r="U4429" s="384">
        <v>-276932.55278666673</v>
      </c>
      <c r="V4429" s="367">
        <v>1831.5000000000084</v>
      </c>
      <c r="W4429" s="367">
        <v>678333.33333333221</v>
      </c>
      <c r="X4429" s="384">
        <v>134079.05687131107</v>
      </c>
      <c r="Y4429" s="386">
        <v>1831.4999999999968</v>
      </c>
      <c r="Z4429" s="367"/>
      <c r="AA4429" s="367"/>
      <c r="AB4429" s="367"/>
      <c r="AC4429" s="367"/>
      <c r="AD4429" s="367"/>
      <c r="AE4429" s="367"/>
      <c r="AF4429" s="367"/>
      <c r="AG4429" s="367"/>
      <c r="AH4429" s="367"/>
      <c r="AI4429" s="367"/>
      <c r="AJ4429" s="367"/>
      <c r="AK4429" s="367"/>
      <c r="AL4429" s="367"/>
      <c r="AM4429" s="367"/>
      <c r="AN4429" s="367"/>
      <c r="AO4429" s="367"/>
      <c r="AP4429" s="367"/>
      <c r="AQ4429" s="367"/>
      <c r="AR4429" s="367"/>
      <c r="AS4429" s="367"/>
      <c r="AT4429" s="367"/>
    </row>
    <row r="4430" spans="2:46" ht="13.8">
      <c r="B4430" s="26">
        <v>67.999999999999744</v>
      </c>
      <c r="C4430" s="363">
        <v>636.44460762655945</v>
      </c>
      <c r="D4430" s="367">
        <v>1835.9999999999932</v>
      </c>
      <c r="E4430" s="367">
        <v>18976.74418604661</v>
      </c>
      <c r="F4430" s="367">
        <v>-503535.57670080621</v>
      </c>
      <c r="G4430" s="367">
        <v>1836.0000000000095</v>
      </c>
      <c r="H4430" s="367">
        <v>102000</v>
      </c>
      <c r="I4430" s="384">
        <v>-6011409.253508864</v>
      </c>
      <c r="J4430" s="367">
        <v>1835.9999999999998</v>
      </c>
      <c r="K4430" s="367">
        <v>24727.272727272597</v>
      </c>
      <c r="L4430" s="384">
        <v>-241327.09387796104</v>
      </c>
      <c r="M4430" s="367">
        <v>1835.9999999999905</v>
      </c>
      <c r="N4430" s="367">
        <v>408</v>
      </c>
      <c r="O4430" s="384">
        <v>-5704.0916038986497</v>
      </c>
      <c r="P4430" s="367">
        <v>26.622</v>
      </c>
      <c r="Q4430" s="367">
        <v>408</v>
      </c>
      <c r="R4430" s="384">
        <v>-1008.4733637358901</v>
      </c>
      <c r="S4430" s="367">
        <v>25.704000000000001</v>
      </c>
      <c r="T4430" s="367">
        <v>14068.965517241444</v>
      </c>
      <c r="U4430" s="384">
        <v>-278626.68932156509</v>
      </c>
      <c r="V4430" s="367">
        <v>1836.0000000000084</v>
      </c>
      <c r="W4430" s="367">
        <v>679999.99999999884</v>
      </c>
      <c r="X4430" s="384">
        <v>134370.79325763119</v>
      </c>
      <c r="Y4430" s="386">
        <v>1835.9999999999968</v>
      </c>
      <c r="Z4430" s="367"/>
      <c r="AA4430" s="367"/>
      <c r="AB4430" s="367"/>
      <c r="AC4430" s="367"/>
      <c r="AD4430" s="367"/>
      <c r="AE4430" s="367"/>
      <c r="AF4430" s="367"/>
      <c r="AG4430" s="367"/>
      <c r="AH4430" s="367"/>
      <c r="AI4430" s="367"/>
      <c r="AJ4430" s="367"/>
      <c r="AK4430" s="367"/>
      <c r="AL4430" s="367"/>
      <c r="AM4430" s="367"/>
      <c r="AN4430" s="367"/>
      <c r="AO4430" s="367"/>
      <c r="AP4430" s="367"/>
      <c r="AQ4430" s="367"/>
      <c r="AR4430" s="367"/>
      <c r="AS4430" s="367"/>
      <c r="AT4430" s="367"/>
    </row>
    <row r="4431" spans="2:46" ht="13.8">
      <c r="B4431" s="26">
        <v>68.166666666666416</v>
      </c>
      <c r="C4431" s="363">
        <v>637.99823635291546</v>
      </c>
      <c r="D4431" s="367">
        <v>1840.4999999999932</v>
      </c>
      <c r="E4431" s="367">
        <v>19023.255813953587</v>
      </c>
      <c r="F4431" s="367">
        <v>-506079.40049736056</v>
      </c>
      <c r="G4431" s="367">
        <v>1840.5000000000095</v>
      </c>
      <c r="H4431" s="367">
        <v>102250</v>
      </c>
      <c r="I4431" s="384">
        <v>-6041561.6284665214</v>
      </c>
      <c r="J4431" s="367">
        <v>1840.4999999999998</v>
      </c>
      <c r="K4431" s="367">
        <v>24787.878787878657</v>
      </c>
      <c r="L4431" s="384">
        <v>-242921.072263165</v>
      </c>
      <c r="M4431" s="367">
        <v>1840.4999999999905</v>
      </c>
      <c r="N4431" s="367">
        <v>409</v>
      </c>
      <c r="O4431" s="384">
        <v>-5734.2998722848779</v>
      </c>
      <c r="P4431" s="367">
        <v>26.687249999999999</v>
      </c>
      <c r="Q4431" s="367">
        <v>409</v>
      </c>
      <c r="R4431" s="384">
        <v>-1018.603849949298</v>
      </c>
      <c r="S4431" s="367">
        <v>25.766999999999999</v>
      </c>
      <c r="T4431" s="367">
        <v>14103.448275862134</v>
      </c>
      <c r="U4431" s="384">
        <v>-280325.79503573943</v>
      </c>
      <c r="V4431" s="367">
        <v>1840.5000000000086</v>
      </c>
      <c r="W4431" s="367">
        <v>681666.66666666546</v>
      </c>
      <c r="X4431" s="384">
        <v>134662.34485872654</v>
      </c>
      <c r="Y4431" s="386">
        <v>1840.4999999999966</v>
      </c>
      <c r="Z4431" s="367"/>
      <c r="AA4431" s="367"/>
      <c r="AB4431" s="367"/>
      <c r="AC4431" s="367"/>
      <c r="AD4431" s="367"/>
      <c r="AE4431" s="367"/>
      <c r="AF4431" s="367"/>
      <c r="AG4431" s="367"/>
      <c r="AH4431" s="367"/>
      <c r="AI4431" s="367"/>
      <c r="AJ4431" s="367"/>
      <c r="AK4431" s="367"/>
      <c r="AL4431" s="367"/>
      <c r="AM4431" s="367"/>
      <c r="AN4431" s="367"/>
      <c r="AO4431" s="367"/>
      <c r="AP4431" s="367"/>
      <c r="AQ4431" s="367"/>
      <c r="AR4431" s="367"/>
      <c r="AS4431" s="367"/>
      <c r="AT4431" s="367"/>
    </row>
    <row r="4432" spans="2:46" ht="13.8">
      <c r="B4432" s="26">
        <v>68.333333333333087</v>
      </c>
      <c r="C4432" s="363">
        <v>639.55183434808498</v>
      </c>
      <c r="D4432" s="367">
        <v>1844.9999999999934</v>
      </c>
      <c r="E4432" s="367">
        <v>19069.767441860564</v>
      </c>
      <c r="F4432" s="367">
        <v>-508629.62853827333</v>
      </c>
      <c r="G4432" s="367">
        <v>1845.0000000000095</v>
      </c>
      <c r="H4432" s="367">
        <v>102500</v>
      </c>
      <c r="I4432" s="384">
        <v>-6071789.3996527772</v>
      </c>
      <c r="J4432" s="367">
        <v>1845</v>
      </c>
      <c r="K4432" s="367">
        <v>24848.484848484717</v>
      </c>
      <c r="L4432" s="384">
        <v>-244519.95280196311</v>
      </c>
      <c r="M4432" s="367">
        <v>1844.9999999999905</v>
      </c>
      <c r="N4432" s="367">
        <v>410</v>
      </c>
      <c r="O4432" s="384">
        <v>-5764.5874934912017</v>
      </c>
      <c r="P4432" s="367">
        <v>26.752499999999998</v>
      </c>
      <c r="Q4432" s="367">
        <v>410</v>
      </c>
      <c r="R4432" s="384">
        <v>-1028.7717872031608</v>
      </c>
      <c r="S4432" s="367">
        <v>25.830000000000002</v>
      </c>
      <c r="T4432" s="367">
        <v>14137.931034482825</v>
      </c>
      <c r="U4432" s="384">
        <v>-282029.86992918956</v>
      </c>
      <c r="V4432" s="367">
        <v>1845.0000000000086</v>
      </c>
      <c r="W4432" s="367">
        <v>683333.33333333209</v>
      </c>
      <c r="X4432" s="384">
        <v>134953.71167459723</v>
      </c>
      <c r="Y4432" s="386">
        <v>1844.9999999999966</v>
      </c>
      <c r="Z4432" s="367"/>
      <c r="AA4432" s="367"/>
      <c r="AB4432" s="367"/>
      <c r="AC4432" s="367"/>
      <c r="AD4432" s="367"/>
      <c r="AE4432" s="367"/>
      <c r="AF4432" s="367"/>
      <c r="AG4432" s="367"/>
      <c r="AH4432" s="367"/>
      <c r="AI4432" s="367"/>
      <c r="AJ4432" s="367"/>
      <c r="AK4432" s="367"/>
      <c r="AL4432" s="367"/>
      <c r="AM4432" s="367"/>
      <c r="AN4432" s="367"/>
      <c r="AO4432" s="367"/>
      <c r="AP4432" s="367"/>
      <c r="AQ4432" s="367"/>
      <c r="AR4432" s="367"/>
      <c r="AS4432" s="367"/>
      <c r="AT4432" s="367"/>
    </row>
    <row r="4433" spans="2:46" ht="13.8">
      <c r="B4433" s="26">
        <v>68.499999999999758</v>
      </c>
      <c r="C4433" s="363">
        <v>641.10540161206814</v>
      </c>
      <c r="D4433" s="367">
        <v>1849.4999999999934</v>
      </c>
      <c r="E4433" s="367">
        <v>19116.279069767541</v>
      </c>
      <c r="F4433" s="367">
        <v>-511186.26082354452</v>
      </c>
      <c r="G4433" s="367">
        <v>1849.5000000000095</v>
      </c>
      <c r="H4433" s="367">
        <v>102750</v>
      </c>
      <c r="I4433" s="384">
        <v>-6102092.5670676287</v>
      </c>
      <c r="J4433" s="367">
        <v>1849.5</v>
      </c>
      <c r="K4433" s="367">
        <v>24909.090909090777</v>
      </c>
      <c r="L4433" s="384">
        <v>-246123.73549435544</v>
      </c>
      <c r="M4433" s="367">
        <v>1849.4999999999905</v>
      </c>
      <c r="N4433" s="367">
        <v>411</v>
      </c>
      <c r="O4433" s="384">
        <v>-5794.9544675176285</v>
      </c>
      <c r="P4433" s="367">
        <v>26.81775</v>
      </c>
      <c r="Q4433" s="367">
        <v>411</v>
      </c>
      <c r="R4433" s="384">
        <v>-1038.9771754974765</v>
      </c>
      <c r="S4433" s="367">
        <v>25.892999999999997</v>
      </c>
      <c r="T4433" s="367">
        <v>14172.413793103515</v>
      </c>
      <c r="U4433" s="384">
        <v>-283738.9140019156</v>
      </c>
      <c r="V4433" s="367">
        <v>1849.5000000000086</v>
      </c>
      <c r="W4433" s="367">
        <v>684999.99999999872</v>
      </c>
      <c r="X4433" s="384">
        <v>135244.89370524313</v>
      </c>
      <c r="Y4433" s="386">
        <v>1849.4999999999964</v>
      </c>
      <c r="Z4433" s="367"/>
      <c r="AA4433" s="367"/>
      <c r="AB4433" s="367"/>
      <c r="AC4433" s="367"/>
      <c r="AD4433" s="367"/>
      <c r="AE4433" s="367"/>
      <c r="AF4433" s="367"/>
      <c r="AG4433" s="367"/>
      <c r="AH4433" s="367"/>
      <c r="AI4433" s="367"/>
      <c r="AJ4433" s="367"/>
      <c r="AK4433" s="367"/>
      <c r="AL4433" s="367"/>
      <c r="AM4433" s="367"/>
      <c r="AN4433" s="367"/>
      <c r="AO4433" s="367"/>
      <c r="AP4433" s="367"/>
      <c r="AQ4433" s="367"/>
      <c r="AR4433" s="367"/>
      <c r="AS4433" s="367"/>
      <c r="AT4433" s="367"/>
    </row>
    <row r="4434" spans="2:46" ht="13.8">
      <c r="B4434" s="26">
        <v>68.66666666666643</v>
      </c>
      <c r="C4434" s="363">
        <v>642.65893814486492</v>
      </c>
      <c r="D4434" s="367">
        <v>1853.9999999999936</v>
      </c>
      <c r="E4434" s="367">
        <v>19162.790697674518</v>
      </c>
      <c r="F4434" s="367">
        <v>-513749.29735317436</v>
      </c>
      <c r="G4434" s="367">
        <v>1854.0000000000095</v>
      </c>
      <c r="H4434" s="367">
        <v>103000</v>
      </c>
      <c r="I4434" s="384">
        <v>-6132471.1307110768</v>
      </c>
      <c r="J4434" s="367">
        <v>1854</v>
      </c>
      <c r="K4434" s="367">
        <v>24969.696969696837</v>
      </c>
      <c r="L4434" s="384">
        <v>-247732.42034034195</v>
      </c>
      <c r="M4434" s="367">
        <v>1853.9999999999905</v>
      </c>
      <c r="N4434" s="367">
        <v>412</v>
      </c>
      <c r="O4434" s="384">
        <v>-5825.4007943641491</v>
      </c>
      <c r="P4434" s="367">
        <v>26.882999999999999</v>
      </c>
      <c r="Q4434" s="367">
        <v>412</v>
      </c>
      <c r="R4434" s="384">
        <v>-1049.2200148322477</v>
      </c>
      <c r="S4434" s="367">
        <v>25.956</v>
      </c>
      <c r="T4434" s="367">
        <v>14206.896551724205</v>
      </c>
      <c r="U4434" s="384">
        <v>-285452.92725391738</v>
      </c>
      <c r="V4434" s="367">
        <v>1854.0000000000086</v>
      </c>
      <c r="W4434" s="367">
        <v>686666.66666666535</v>
      </c>
      <c r="X4434" s="384">
        <v>135535.89095066432</v>
      </c>
      <c r="Y4434" s="386">
        <v>1853.9999999999964</v>
      </c>
      <c r="Z4434" s="367"/>
      <c r="AA4434" s="367"/>
      <c r="AB4434" s="367"/>
      <c r="AC4434" s="367"/>
      <c r="AD4434" s="367"/>
      <c r="AE4434" s="367"/>
      <c r="AF4434" s="367"/>
      <c r="AG4434" s="367"/>
      <c r="AH4434" s="367"/>
      <c r="AI4434" s="367"/>
      <c r="AJ4434" s="367"/>
      <c r="AK4434" s="367"/>
      <c r="AL4434" s="367"/>
      <c r="AM4434" s="367"/>
      <c r="AN4434" s="367"/>
      <c r="AO4434" s="367"/>
      <c r="AP4434" s="367"/>
      <c r="AQ4434" s="367"/>
      <c r="AR4434" s="367"/>
      <c r="AS4434" s="367"/>
      <c r="AT4434" s="367"/>
    </row>
    <row r="4435" spans="2:46" ht="13.8">
      <c r="B4435" s="26">
        <v>68.833333333333101</v>
      </c>
      <c r="C4435" s="363">
        <v>644.2124439464751</v>
      </c>
      <c r="D4435" s="367">
        <v>1858.4999999999936</v>
      </c>
      <c r="E4435" s="367">
        <v>19209.302325581495</v>
      </c>
      <c r="F4435" s="367">
        <v>-516318.73812716251</v>
      </c>
      <c r="G4435" s="367">
        <v>1858.5000000000095</v>
      </c>
      <c r="H4435" s="367">
        <v>103250</v>
      </c>
      <c r="I4435" s="384">
        <v>-6162925.0905831223</v>
      </c>
      <c r="J4435" s="367">
        <v>1858.5</v>
      </c>
      <c r="K4435" s="367">
        <v>25030.303030302897</v>
      </c>
      <c r="L4435" s="384">
        <v>-249346.00733992257</v>
      </c>
      <c r="M4435" s="367">
        <v>1858.4999999999902</v>
      </c>
      <c r="N4435" s="367">
        <v>413</v>
      </c>
      <c r="O4435" s="384">
        <v>-5855.9264740307663</v>
      </c>
      <c r="P4435" s="367">
        <v>26.948249999999998</v>
      </c>
      <c r="Q4435" s="367">
        <v>413</v>
      </c>
      <c r="R4435" s="384">
        <v>-1059.5003052074724</v>
      </c>
      <c r="S4435" s="367">
        <v>26.018999999999998</v>
      </c>
      <c r="T4435" s="367">
        <v>14241.379310344895</v>
      </c>
      <c r="U4435" s="384">
        <v>-287171.90968519525</v>
      </c>
      <c r="V4435" s="367">
        <v>1858.5000000000089</v>
      </c>
      <c r="W4435" s="367">
        <v>688333.33333333198</v>
      </c>
      <c r="X4435" s="384">
        <v>135826.70341086079</v>
      </c>
      <c r="Y4435" s="386">
        <v>1858.4999999999961</v>
      </c>
      <c r="Z4435" s="367"/>
      <c r="AA4435" s="367"/>
      <c r="AB4435" s="367"/>
      <c r="AC4435" s="367"/>
      <c r="AD4435" s="367"/>
      <c r="AE4435" s="367"/>
      <c r="AF4435" s="367"/>
      <c r="AG4435" s="367"/>
      <c r="AH4435" s="367"/>
      <c r="AI4435" s="367"/>
      <c r="AJ4435" s="367"/>
      <c r="AK4435" s="367"/>
      <c r="AL4435" s="367"/>
      <c r="AM4435" s="367"/>
      <c r="AN4435" s="367"/>
      <c r="AO4435" s="367"/>
      <c r="AP4435" s="367"/>
      <c r="AQ4435" s="367"/>
      <c r="AR4435" s="367"/>
      <c r="AS4435" s="367"/>
      <c r="AT4435" s="367"/>
    </row>
    <row r="4436" spans="2:46" ht="13.8">
      <c r="B4436" s="26">
        <v>68.999999999999773</v>
      </c>
      <c r="C4436" s="363">
        <v>645.76591901689881</v>
      </c>
      <c r="D4436" s="367">
        <v>1862.9999999999939</v>
      </c>
      <c r="E4436" s="367">
        <v>19255.813953488472</v>
      </c>
      <c r="F4436" s="367">
        <v>-518894.58314550924</v>
      </c>
      <c r="G4436" s="367">
        <v>1863.0000000000095</v>
      </c>
      <c r="H4436" s="367">
        <v>103500</v>
      </c>
      <c r="I4436" s="384">
        <v>-6193454.4466837645</v>
      </c>
      <c r="J4436" s="367">
        <v>1863</v>
      </c>
      <c r="K4436" s="367">
        <v>25090.909090908957</v>
      </c>
      <c r="L4436" s="384">
        <v>-250964.49649309745</v>
      </c>
      <c r="M4436" s="367">
        <v>1862.9999999999902</v>
      </c>
      <c r="N4436" s="367">
        <v>414</v>
      </c>
      <c r="O4436" s="384">
        <v>-5886.5315065174836</v>
      </c>
      <c r="P4436" s="367">
        <v>27.013499999999997</v>
      </c>
      <c r="Q4436" s="367">
        <v>414</v>
      </c>
      <c r="R4436" s="384">
        <v>-1069.8180466231518</v>
      </c>
      <c r="S4436" s="367">
        <v>26.082000000000001</v>
      </c>
      <c r="T4436" s="367">
        <v>14275.862068965585</v>
      </c>
      <c r="U4436" s="384">
        <v>-288895.86129574891</v>
      </c>
      <c r="V4436" s="367">
        <v>1863.0000000000089</v>
      </c>
      <c r="W4436" s="367">
        <v>689999.9999999986</v>
      </c>
      <c r="X4436" s="384">
        <v>136117.33108583253</v>
      </c>
      <c r="Y4436" s="386">
        <v>1862.9999999999961</v>
      </c>
      <c r="Z4436" s="367"/>
      <c r="AA4436" s="367"/>
      <c r="AB4436" s="367"/>
      <c r="AC4436" s="367"/>
      <c r="AD4436" s="367"/>
      <c r="AE4436" s="367"/>
      <c r="AF4436" s="367"/>
      <c r="AG4436" s="367"/>
      <c r="AH4436" s="367"/>
      <c r="AI4436" s="367"/>
      <c r="AJ4436" s="367"/>
      <c r="AK4436" s="367"/>
      <c r="AL4436" s="367"/>
      <c r="AM4436" s="367"/>
      <c r="AN4436" s="367"/>
      <c r="AO4436" s="367"/>
      <c r="AP4436" s="367"/>
      <c r="AQ4436" s="367"/>
      <c r="AR4436" s="367"/>
      <c r="AS4436" s="367"/>
      <c r="AT4436" s="367"/>
    </row>
    <row r="4437" spans="2:46" ht="13.8">
      <c r="B4437" s="26">
        <v>69.166666666666444</v>
      </c>
      <c r="C4437" s="363">
        <v>647.31936335613625</v>
      </c>
      <c r="D4437" s="367">
        <v>1867.4999999999939</v>
      </c>
      <c r="E4437" s="367">
        <v>19302.325581395449</v>
      </c>
      <c r="F4437" s="367">
        <v>-521476.83240821463</v>
      </c>
      <c r="G4437" s="367">
        <v>1867.50000000001</v>
      </c>
      <c r="H4437" s="367">
        <v>103750</v>
      </c>
      <c r="I4437" s="384">
        <v>-6224059.199013005</v>
      </c>
      <c r="J4437" s="367">
        <v>1867.5</v>
      </c>
      <c r="K4437" s="367">
        <v>25151.515151515017</v>
      </c>
      <c r="L4437" s="384">
        <v>-252587.88779986658</v>
      </c>
      <c r="M4437" s="367">
        <v>1867.4999999999902</v>
      </c>
      <c r="N4437" s="367">
        <v>415</v>
      </c>
      <c r="O4437" s="384">
        <v>-5917.2158918243003</v>
      </c>
      <c r="P4437" s="367">
        <v>27.078750000000003</v>
      </c>
      <c r="Q4437" s="367">
        <v>415</v>
      </c>
      <c r="R4437" s="384">
        <v>-1080.1732390792849</v>
      </c>
      <c r="S4437" s="367">
        <v>26.145</v>
      </c>
      <c r="T4437" s="367">
        <v>14310.344827586276</v>
      </c>
      <c r="U4437" s="384">
        <v>-290624.78208557836</v>
      </c>
      <c r="V4437" s="367">
        <v>1867.5000000000089</v>
      </c>
      <c r="W4437" s="367">
        <v>691666.66666666523</v>
      </c>
      <c r="X4437" s="384">
        <v>136407.77397557953</v>
      </c>
      <c r="Y4437" s="386">
        <v>1867.4999999999961</v>
      </c>
      <c r="Z4437" s="367"/>
      <c r="AA4437" s="367"/>
      <c r="AB4437" s="367"/>
      <c r="AC4437" s="367"/>
      <c r="AD4437" s="367"/>
      <c r="AE4437" s="367"/>
      <c r="AF4437" s="367"/>
      <c r="AG4437" s="367"/>
      <c r="AH4437" s="367"/>
      <c r="AI4437" s="367"/>
      <c r="AJ4437" s="367"/>
      <c r="AK4437" s="367"/>
      <c r="AL4437" s="367"/>
      <c r="AM4437" s="367"/>
      <c r="AN4437" s="367"/>
      <c r="AO4437" s="367"/>
      <c r="AP4437" s="367"/>
      <c r="AQ4437" s="367"/>
      <c r="AR4437" s="367"/>
      <c r="AS4437" s="367"/>
      <c r="AT4437" s="367"/>
    </row>
    <row r="4438" spans="2:46" ht="13.8">
      <c r="B4438" s="26">
        <v>69.333333333333115</v>
      </c>
      <c r="C4438" s="363">
        <v>648.8727769641871</v>
      </c>
      <c r="D4438" s="367">
        <v>1871.9999999999941</v>
      </c>
      <c r="E4438" s="367">
        <v>19348.837209302426</v>
      </c>
      <c r="F4438" s="367">
        <v>-524065.48591527832</v>
      </c>
      <c r="G4438" s="367">
        <v>1872.00000000001</v>
      </c>
      <c r="H4438" s="367">
        <v>104000</v>
      </c>
      <c r="I4438" s="384">
        <v>-6254739.3475708403</v>
      </c>
      <c r="J4438" s="367">
        <v>1872</v>
      </c>
      <c r="K4438" s="367">
        <v>25212.121212121077</v>
      </c>
      <c r="L4438" s="384">
        <v>-254216.18126022987</v>
      </c>
      <c r="M4438" s="367">
        <v>1871.9999999999902</v>
      </c>
      <c r="N4438" s="367">
        <v>416</v>
      </c>
      <c r="O4438" s="384">
        <v>-5947.9796299512127</v>
      </c>
      <c r="P4438" s="367">
        <v>27.144000000000002</v>
      </c>
      <c r="Q4438" s="367">
        <v>416</v>
      </c>
      <c r="R4438" s="384">
        <v>-1090.5658825758726</v>
      </c>
      <c r="S4438" s="367">
        <v>26.208000000000002</v>
      </c>
      <c r="T4438" s="367">
        <v>14344.827586206966</v>
      </c>
      <c r="U4438" s="384">
        <v>-292358.67205468379</v>
      </c>
      <c r="V4438" s="367">
        <v>1872.0000000000091</v>
      </c>
      <c r="W4438" s="367">
        <v>693333.33333333186</v>
      </c>
      <c r="X4438" s="384">
        <v>136698.03208010178</v>
      </c>
      <c r="Y4438" s="386">
        <v>1871.9999999999959</v>
      </c>
      <c r="Z4438" s="367"/>
      <c r="AA4438" s="367"/>
      <c r="AB4438" s="367"/>
      <c r="AC4438" s="367"/>
      <c r="AD4438" s="367"/>
      <c r="AE4438" s="367"/>
      <c r="AF4438" s="367"/>
      <c r="AG4438" s="367"/>
      <c r="AH4438" s="367"/>
      <c r="AI4438" s="367"/>
      <c r="AJ4438" s="367"/>
      <c r="AK4438" s="367"/>
      <c r="AL4438" s="367"/>
      <c r="AM4438" s="367"/>
      <c r="AN4438" s="367"/>
      <c r="AO4438" s="367"/>
      <c r="AP4438" s="367"/>
      <c r="AQ4438" s="367"/>
      <c r="AR4438" s="367"/>
      <c r="AS4438" s="367"/>
      <c r="AT4438" s="367"/>
    </row>
    <row r="4439" spans="2:46" ht="13.8">
      <c r="B4439" s="26">
        <v>69.499999999999787</v>
      </c>
      <c r="C4439" s="363">
        <v>650.42615984105146</v>
      </c>
      <c r="D4439" s="367">
        <v>1876.4999999999941</v>
      </c>
      <c r="E4439" s="367">
        <v>19395.348837209403</v>
      </c>
      <c r="F4439" s="367">
        <v>-526660.54366670037</v>
      </c>
      <c r="G4439" s="367">
        <v>1876.50000000001</v>
      </c>
      <c r="H4439" s="367">
        <v>104250</v>
      </c>
      <c r="I4439" s="384">
        <v>-6285494.892357273</v>
      </c>
      <c r="J4439" s="367">
        <v>1876.5</v>
      </c>
      <c r="K4439" s="367">
        <v>25272.727272727137</v>
      </c>
      <c r="L4439" s="384">
        <v>-255849.37687418735</v>
      </c>
      <c r="M4439" s="367">
        <v>1876.4999999999902</v>
      </c>
      <c r="N4439" s="367">
        <v>417</v>
      </c>
      <c r="O4439" s="384">
        <v>-5978.8227208982216</v>
      </c>
      <c r="P4439" s="367">
        <v>27.209250000000001</v>
      </c>
      <c r="Q4439" s="367">
        <v>417</v>
      </c>
      <c r="R4439" s="384">
        <v>-1100.995977112914</v>
      </c>
      <c r="S4439" s="367">
        <v>26.271000000000001</v>
      </c>
      <c r="T4439" s="367">
        <v>14379.310344827656</v>
      </c>
      <c r="U4439" s="384">
        <v>-294097.53120306501</v>
      </c>
      <c r="V4439" s="367">
        <v>1876.5000000000091</v>
      </c>
      <c r="W4439" s="367">
        <v>694999.99999999849</v>
      </c>
      <c r="X4439" s="384">
        <v>136988.10539939933</v>
      </c>
      <c r="Y4439" s="386">
        <v>1876.4999999999959</v>
      </c>
      <c r="Z4439" s="367"/>
      <c r="AA4439" s="367"/>
      <c r="AB4439" s="367"/>
      <c r="AC4439" s="367"/>
      <c r="AD4439" s="367"/>
      <c r="AE4439" s="367"/>
      <c r="AF4439" s="367"/>
      <c r="AG4439" s="367"/>
      <c r="AH4439" s="367"/>
      <c r="AI4439" s="367"/>
      <c r="AJ4439" s="367"/>
      <c r="AK4439" s="367"/>
      <c r="AL4439" s="367"/>
      <c r="AM4439" s="367"/>
      <c r="AN4439" s="367"/>
      <c r="AO4439" s="367"/>
      <c r="AP4439" s="367"/>
      <c r="AQ4439" s="367"/>
      <c r="AR4439" s="367"/>
      <c r="AS4439" s="367"/>
      <c r="AT4439" s="367"/>
    </row>
    <row r="4440" spans="2:46" ht="13.8">
      <c r="B4440" s="26">
        <v>69.666666666666458</v>
      </c>
      <c r="C4440" s="363">
        <v>651.97951198672934</v>
      </c>
      <c r="D4440" s="367">
        <v>1880.9999999999943</v>
      </c>
      <c r="E4440" s="367">
        <v>19441.860465116381</v>
      </c>
      <c r="F4440" s="367">
        <v>-529262.00566248083</v>
      </c>
      <c r="G4440" s="367">
        <v>1881.00000000001</v>
      </c>
      <c r="H4440" s="367">
        <v>104500</v>
      </c>
      <c r="I4440" s="384">
        <v>-6316325.8333723042</v>
      </c>
      <c r="J4440" s="367">
        <v>1881</v>
      </c>
      <c r="K4440" s="367">
        <v>25333.333333333198</v>
      </c>
      <c r="L4440" s="384">
        <v>-257487.47464173907</v>
      </c>
      <c r="M4440" s="367">
        <v>1880.9999999999902</v>
      </c>
      <c r="N4440" s="367">
        <v>418</v>
      </c>
      <c r="O4440" s="384">
        <v>-6009.7451646653308</v>
      </c>
      <c r="P4440" s="367">
        <v>27.274500000000003</v>
      </c>
      <c r="Q4440" s="367">
        <v>418</v>
      </c>
      <c r="R4440" s="384">
        <v>-1111.4635226904097</v>
      </c>
      <c r="S4440" s="367">
        <v>26.334</v>
      </c>
      <c r="T4440" s="367">
        <v>14413.793103448346</v>
      </c>
      <c r="U4440" s="384">
        <v>-295841.35953072208</v>
      </c>
      <c r="V4440" s="367">
        <v>1881.0000000000091</v>
      </c>
      <c r="W4440" s="367">
        <v>696666.66666666511</v>
      </c>
      <c r="X4440" s="384">
        <v>137277.99393347211</v>
      </c>
      <c r="Y4440" s="386">
        <v>1880.9999999999957</v>
      </c>
      <c r="Z4440" s="367"/>
      <c r="AA4440" s="367"/>
      <c r="AB4440" s="367"/>
      <c r="AC4440" s="367"/>
      <c r="AD4440" s="367"/>
      <c r="AE4440" s="367"/>
      <c r="AF4440" s="367"/>
      <c r="AG4440" s="367"/>
      <c r="AH4440" s="367"/>
      <c r="AI4440" s="367"/>
      <c r="AJ4440" s="367"/>
      <c r="AK4440" s="367"/>
      <c r="AL4440" s="367"/>
      <c r="AM4440" s="367"/>
      <c r="AN4440" s="367"/>
      <c r="AO4440" s="367"/>
      <c r="AP4440" s="367"/>
      <c r="AQ4440" s="367"/>
      <c r="AR4440" s="367"/>
      <c r="AS4440" s="367"/>
      <c r="AT4440" s="367"/>
    </row>
    <row r="4441" spans="2:46" ht="13.8">
      <c r="B4441" s="26">
        <v>69.83333333333313</v>
      </c>
      <c r="C4441" s="363">
        <v>653.53283340122096</v>
      </c>
      <c r="D4441" s="367">
        <v>1885.4999999999945</v>
      </c>
      <c r="E4441" s="367">
        <v>19488.372093023358</v>
      </c>
      <c r="F4441" s="367">
        <v>-531869.87190261995</v>
      </c>
      <c r="G4441" s="367">
        <v>1885.50000000001</v>
      </c>
      <c r="H4441" s="367">
        <v>104750</v>
      </c>
      <c r="I4441" s="384">
        <v>-6347232.1706159301</v>
      </c>
      <c r="J4441" s="367">
        <v>1885.5</v>
      </c>
      <c r="K4441" s="367">
        <v>25393.939393939258</v>
      </c>
      <c r="L4441" s="384">
        <v>-259130.4745628848</v>
      </c>
      <c r="M4441" s="367">
        <v>1885.49999999999</v>
      </c>
      <c r="N4441" s="367">
        <v>419</v>
      </c>
      <c r="O4441" s="384">
        <v>-6040.7469612525365</v>
      </c>
      <c r="P4441" s="367">
        <v>27.339750000000002</v>
      </c>
      <c r="Q4441" s="367">
        <v>419</v>
      </c>
      <c r="R4441" s="384">
        <v>-1121.9685193083594</v>
      </c>
      <c r="S4441" s="367">
        <v>26.396999999999998</v>
      </c>
      <c r="T4441" s="367">
        <v>14448.275862069037</v>
      </c>
      <c r="U4441" s="384">
        <v>-297590.15703765507</v>
      </c>
      <c r="V4441" s="367">
        <v>1885.5000000000091</v>
      </c>
      <c r="W4441" s="367">
        <v>698333.33333333174</v>
      </c>
      <c r="X4441" s="384">
        <v>137567.69768232023</v>
      </c>
      <c r="Y4441" s="386">
        <v>1885.4999999999957</v>
      </c>
      <c r="Z4441" s="367"/>
      <c r="AA4441" s="367"/>
      <c r="AB4441" s="367"/>
      <c r="AC4441" s="367"/>
      <c r="AD4441" s="367"/>
      <c r="AE4441" s="367"/>
      <c r="AF4441" s="367"/>
      <c r="AG4441" s="367"/>
      <c r="AH4441" s="367"/>
      <c r="AI4441" s="367"/>
      <c r="AJ4441" s="367"/>
      <c r="AK4441" s="367"/>
      <c r="AL4441" s="367"/>
      <c r="AM4441" s="367"/>
      <c r="AN4441" s="367"/>
      <c r="AO4441" s="367"/>
      <c r="AP4441" s="367"/>
      <c r="AQ4441" s="367"/>
      <c r="AR4441" s="367"/>
      <c r="AS4441" s="367"/>
      <c r="AT4441" s="367"/>
    </row>
    <row r="4442" spans="2:46" ht="13.8">
      <c r="B4442" s="26">
        <v>69.999999999999801</v>
      </c>
      <c r="C4442" s="363">
        <v>655.08612408452598</v>
      </c>
      <c r="D4442" s="367">
        <v>1889.9999999999948</v>
      </c>
      <c r="E4442" s="367">
        <v>19534.883720930335</v>
      </c>
      <c r="F4442" s="367">
        <v>-534484.14238711738</v>
      </c>
      <c r="G4442" s="367">
        <v>1890.00000000001</v>
      </c>
      <c r="H4442" s="367">
        <v>105000</v>
      </c>
      <c r="I4442" s="384">
        <v>-6378213.9040881554</v>
      </c>
      <c r="J4442" s="367">
        <v>1890</v>
      </c>
      <c r="K4442" s="367">
        <v>25454.545454545318</v>
      </c>
      <c r="L4442" s="384">
        <v>-260778.37663762493</v>
      </c>
      <c r="M4442" s="367">
        <v>1889.99999999999</v>
      </c>
      <c r="N4442" s="367">
        <v>420</v>
      </c>
      <c r="O4442" s="384">
        <v>-6071.8281106598397</v>
      </c>
      <c r="P4442" s="367">
        <v>27.405000000000001</v>
      </c>
      <c r="Q4442" s="367">
        <v>420</v>
      </c>
      <c r="R4442" s="384">
        <v>-1132.5109669667638</v>
      </c>
      <c r="S4442" s="367">
        <v>26.46</v>
      </c>
      <c r="T4442" s="367">
        <v>14482.758620689727</v>
      </c>
      <c r="U4442" s="384">
        <v>-299343.92372386402</v>
      </c>
      <c r="V4442" s="367">
        <v>1890.0000000000093</v>
      </c>
      <c r="W4442" s="367">
        <v>699999.99999999837</v>
      </c>
      <c r="X4442" s="384">
        <v>137857.2166459435</v>
      </c>
      <c r="Y4442" s="386">
        <v>1889.9999999999955</v>
      </c>
      <c r="Z4442" s="367"/>
      <c r="AA4442" s="367"/>
      <c r="AB4442" s="367"/>
      <c r="AC4442" s="367"/>
      <c r="AD4442" s="367"/>
      <c r="AE4442" s="367"/>
      <c r="AF4442" s="367"/>
      <c r="AG4442" s="367"/>
      <c r="AH4442" s="367"/>
      <c r="AI4442" s="367"/>
      <c r="AJ4442" s="367"/>
      <c r="AK4442" s="367"/>
      <c r="AL4442" s="367"/>
      <c r="AM4442" s="367"/>
      <c r="AN4442" s="367"/>
      <c r="AO4442" s="367"/>
      <c r="AP4442" s="367"/>
      <c r="AQ4442" s="367"/>
      <c r="AR4442" s="367"/>
      <c r="AS4442" s="367"/>
      <c r="AT4442" s="367"/>
    </row>
    <row r="4443" spans="2:46" ht="13.8">
      <c r="B4443" s="26">
        <v>70.166666666666472</v>
      </c>
      <c r="C4443" s="363">
        <v>656.63938403664451</v>
      </c>
      <c r="D4443" s="367">
        <v>1894.4999999999948</v>
      </c>
      <c r="E4443" s="367">
        <v>19581.395348837312</v>
      </c>
      <c r="F4443" s="367">
        <v>-537104.81711597345</v>
      </c>
      <c r="G4443" s="367">
        <v>1894.50000000001</v>
      </c>
      <c r="H4443" s="367">
        <v>105250</v>
      </c>
      <c r="I4443" s="384">
        <v>-6409271.0337889763</v>
      </c>
      <c r="J4443" s="367">
        <v>1894.5</v>
      </c>
      <c r="K4443" s="367">
        <v>25515.151515151378</v>
      </c>
      <c r="L4443" s="384">
        <v>-262431.18086595921</v>
      </c>
      <c r="M4443" s="367">
        <v>1894.49999999999</v>
      </c>
      <c r="N4443" s="367">
        <v>421</v>
      </c>
      <c r="O4443" s="384">
        <v>-6102.9886128872395</v>
      </c>
      <c r="P4443" s="367">
        <v>27.47025</v>
      </c>
      <c r="Q4443" s="367">
        <v>421</v>
      </c>
      <c r="R4443" s="384">
        <v>-1143.090865665622</v>
      </c>
      <c r="S4443" s="367">
        <v>26.523</v>
      </c>
      <c r="T4443" s="367">
        <v>14517.241379310417</v>
      </c>
      <c r="U4443" s="384">
        <v>-301102.65958934865</v>
      </c>
      <c r="V4443" s="367">
        <v>1894.5000000000093</v>
      </c>
      <c r="W4443" s="367">
        <v>701666.666666665</v>
      </c>
      <c r="X4443" s="384">
        <v>138146.55082434212</v>
      </c>
      <c r="Y4443" s="386">
        <v>1894.4999999999955</v>
      </c>
      <c r="Z4443" s="367"/>
      <c r="AA4443" s="367"/>
      <c r="AB4443" s="367"/>
      <c r="AC4443" s="367"/>
      <c r="AD4443" s="367"/>
      <c r="AE4443" s="367"/>
      <c r="AF4443" s="367"/>
      <c r="AG4443" s="367"/>
      <c r="AH4443" s="367"/>
      <c r="AI4443" s="367"/>
      <c r="AJ4443" s="367"/>
      <c r="AK4443" s="367"/>
      <c r="AL4443" s="367"/>
      <c r="AM4443" s="367"/>
      <c r="AN4443" s="367"/>
      <c r="AO4443" s="367"/>
      <c r="AP4443" s="367"/>
      <c r="AQ4443" s="367"/>
      <c r="AR4443" s="367"/>
      <c r="AS4443" s="367"/>
      <c r="AT4443" s="367"/>
    </row>
    <row r="4444" spans="2:46" ht="13.8">
      <c r="B4444" s="26">
        <v>70.333333333333144</v>
      </c>
      <c r="C4444" s="363">
        <v>658.1926132575768</v>
      </c>
      <c r="D4444" s="367">
        <v>1898.999999999995</v>
      </c>
      <c r="E4444" s="367">
        <v>19627.906976744289</v>
      </c>
      <c r="F4444" s="367">
        <v>-539731.89608918782</v>
      </c>
      <c r="G4444" s="367">
        <v>1899.00000000001</v>
      </c>
      <c r="H4444" s="367">
        <v>105500</v>
      </c>
      <c r="I4444" s="384">
        <v>-6440403.5597183937</v>
      </c>
      <c r="J4444" s="367">
        <v>1899</v>
      </c>
      <c r="K4444" s="367">
        <v>25575.757575757438</v>
      </c>
      <c r="L4444" s="384">
        <v>-264088.88724788761</v>
      </c>
      <c r="M4444" s="367">
        <v>1898.99999999999</v>
      </c>
      <c r="N4444" s="367">
        <v>422</v>
      </c>
      <c r="O4444" s="384">
        <v>-6134.2284679347413</v>
      </c>
      <c r="P4444" s="367">
        <v>27.535500000000003</v>
      </c>
      <c r="Q4444" s="367">
        <v>422</v>
      </c>
      <c r="R4444" s="384">
        <v>-1153.7082154049342</v>
      </c>
      <c r="S4444" s="367">
        <v>26.585999999999999</v>
      </c>
      <c r="T4444" s="367">
        <v>14551.724137931107</v>
      </c>
      <c r="U4444" s="384">
        <v>-302866.36463410931</v>
      </c>
      <c r="V4444" s="367">
        <v>1899.0000000000093</v>
      </c>
      <c r="W4444" s="367">
        <v>703333.33333333163</v>
      </c>
      <c r="X4444" s="384">
        <v>138435.70021751602</v>
      </c>
      <c r="Y4444" s="386">
        <v>1898.9999999999952</v>
      </c>
      <c r="Z4444" s="367"/>
      <c r="AA4444" s="367"/>
      <c r="AB4444" s="367"/>
      <c r="AC4444" s="367"/>
      <c r="AD4444" s="367"/>
      <c r="AE4444" s="367"/>
      <c r="AF4444" s="367"/>
      <c r="AG4444" s="367"/>
      <c r="AH4444" s="367"/>
      <c r="AI4444" s="367"/>
      <c r="AJ4444" s="367"/>
      <c r="AK4444" s="367"/>
      <c r="AL4444" s="367"/>
      <c r="AM4444" s="367"/>
      <c r="AN4444" s="367"/>
      <c r="AO4444" s="367"/>
      <c r="AP4444" s="367"/>
      <c r="AQ4444" s="367"/>
      <c r="AR4444" s="367"/>
      <c r="AS4444" s="367"/>
      <c r="AT4444" s="367"/>
    </row>
    <row r="4445" spans="2:46" ht="13.8">
      <c r="B4445" s="26">
        <v>70.499999999999815</v>
      </c>
      <c r="C4445" s="363">
        <v>659.74581174732225</v>
      </c>
      <c r="D4445" s="367">
        <v>1903.499999999995</v>
      </c>
      <c r="E4445" s="367">
        <v>19674.418604651266</v>
      </c>
      <c r="F4445" s="367">
        <v>-542365.37930676073</v>
      </c>
      <c r="G4445" s="367">
        <v>1903.50000000001</v>
      </c>
      <c r="H4445" s="367">
        <v>105750</v>
      </c>
      <c r="I4445" s="384">
        <v>-6471611.4818764087</v>
      </c>
      <c r="J4445" s="367">
        <v>1903.5</v>
      </c>
      <c r="K4445" s="367">
        <v>25636.363636363498</v>
      </c>
      <c r="L4445" s="384">
        <v>-265751.49578341033</v>
      </c>
      <c r="M4445" s="367">
        <v>1903.49999999999</v>
      </c>
      <c r="N4445" s="367">
        <v>423</v>
      </c>
      <c r="O4445" s="384">
        <v>-6165.5476758023369</v>
      </c>
      <c r="P4445" s="367">
        <v>27.600750000000001</v>
      </c>
      <c r="Q4445" s="367">
        <v>423</v>
      </c>
      <c r="R4445" s="384">
        <v>-1164.3630161847011</v>
      </c>
      <c r="S4445" s="367">
        <v>26.649000000000001</v>
      </c>
      <c r="T4445" s="367">
        <v>14586.206896551797</v>
      </c>
      <c r="U4445" s="384">
        <v>-304635.03885814594</v>
      </c>
      <c r="V4445" s="367">
        <v>1903.5000000000098</v>
      </c>
      <c r="W4445" s="367">
        <v>704999.99999999825</v>
      </c>
      <c r="X4445" s="384">
        <v>138724.66482546518</v>
      </c>
      <c r="Y4445" s="386">
        <v>1903.4999999999952</v>
      </c>
      <c r="Z4445" s="367"/>
      <c r="AA4445" s="367"/>
      <c r="AB4445" s="367"/>
      <c r="AC4445" s="367"/>
      <c r="AD4445" s="367"/>
      <c r="AE4445" s="367"/>
      <c r="AF4445" s="367"/>
      <c r="AG4445" s="367"/>
      <c r="AH4445" s="367"/>
      <c r="AI4445" s="367"/>
      <c r="AJ4445" s="367"/>
      <c r="AK4445" s="367"/>
      <c r="AL4445" s="367"/>
      <c r="AM4445" s="367"/>
      <c r="AN4445" s="367"/>
      <c r="AO4445" s="367"/>
      <c r="AP4445" s="367"/>
      <c r="AQ4445" s="367"/>
      <c r="AR4445" s="367"/>
      <c r="AS4445" s="367"/>
      <c r="AT4445" s="367"/>
    </row>
    <row r="4446" spans="2:46" ht="13.8">
      <c r="B4446" s="26">
        <v>70.666666666666487</v>
      </c>
      <c r="C4446" s="363">
        <v>661.29897950588156</v>
      </c>
      <c r="D4446" s="367">
        <v>1907.9999999999952</v>
      </c>
      <c r="E4446" s="367">
        <v>19720.930232558243</v>
      </c>
      <c r="F4446" s="367">
        <v>-545005.26676869229</v>
      </c>
      <c r="G4446" s="367">
        <v>1908.0000000000102</v>
      </c>
      <c r="H4446" s="367">
        <v>106000</v>
      </c>
      <c r="I4446" s="384">
        <v>-6502894.8002630211</v>
      </c>
      <c r="J4446" s="367">
        <v>1908</v>
      </c>
      <c r="K4446" s="367">
        <v>25696.969696969558</v>
      </c>
      <c r="L4446" s="384">
        <v>-267419.00647252705</v>
      </c>
      <c r="M4446" s="367">
        <v>1907.9999999999898</v>
      </c>
      <c r="N4446" s="367">
        <v>424</v>
      </c>
      <c r="O4446" s="384">
        <v>-6196.9462364900328</v>
      </c>
      <c r="P4446" s="367">
        <v>27.666</v>
      </c>
      <c r="Q4446" s="367">
        <v>424</v>
      </c>
      <c r="R4446" s="384">
        <v>-1175.0552680049218</v>
      </c>
      <c r="S4446" s="367">
        <v>26.712</v>
      </c>
      <c r="T4446" s="367">
        <v>14620.689655172488</v>
      </c>
      <c r="U4446" s="384">
        <v>-306408.68226145819</v>
      </c>
      <c r="V4446" s="367">
        <v>1908.0000000000098</v>
      </c>
      <c r="W4446" s="367">
        <v>706666.66666666488</v>
      </c>
      <c r="X4446" s="384">
        <v>139013.44464818956</v>
      </c>
      <c r="Y4446" s="386">
        <v>1907.9999999999952</v>
      </c>
      <c r="Z4446" s="367"/>
      <c r="AA4446" s="367"/>
      <c r="AB4446" s="367"/>
      <c r="AC4446" s="367"/>
      <c r="AD4446" s="367"/>
      <c r="AE4446" s="367"/>
      <c r="AF4446" s="367"/>
      <c r="AG4446" s="367"/>
      <c r="AH4446" s="367"/>
      <c r="AI4446" s="367"/>
      <c r="AJ4446" s="367"/>
      <c r="AK4446" s="367"/>
      <c r="AL4446" s="367"/>
      <c r="AM4446" s="367"/>
      <c r="AN4446" s="367"/>
      <c r="AO4446" s="367"/>
      <c r="AP4446" s="367"/>
      <c r="AQ4446" s="367"/>
      <c r="AR4446" s="367"/>
      <c r="AS4446" s="367"/>
      <c r="AT4446" s="367"/>
    </row>
    <row r="4447" spans="2:46" ht="13.8">
      <c r="B4447" s="26">
        <v>70.833333333333158</v>
      </c>
      <c r="C4447" s="363">
        <v>662.85211653325439</v>
      </c>
      <c r="D4447" s="367">
        <v>1912.4999999999952</v>
      </c>
      <c r="E4447" s="367">
        <v>19767.44186046522</v>
      </c>
      <c r="F4447" s="367">
        <v>-547651.55847498216</v>
      </c>
      <c r="G4447" s="367">
        <v>1912.5000000000102</v>
      </c>
      <c r="H4447" s="367">
        <v>106250</v>
      </c>
      <c r="I4447" s="384">
        <v>-6534253.5148782292</v>
      </c>
      <c r="J4447" s="367">
        <v>1912.5</v>
      </c>
      <c r="K4447" s="367">
        <v>25757.575757575618</v>
      </c>
      <c r="L4447" s="384">
        <v>-269091.41931523813</v>
      </c>
      <c r="M4447" s="367">
        <v>1912.4999999999898</v>
      </c>
      <c r="N4447" s="367">
        <v>425</v>
      </c>
      <c r="O4447" s="384">
        <v>-6228.4241499978252</v>
      </c>
      <c r="P4447" s="367">
        <v>27.731250000000003</v>
      </c>
      <c r="Q4447" s="367">
        <v>425</v>
      </c>
      <c r="R4447" s="384">
        <v>-1185.7849708655967</v>
      </c>
      <c r="S4447" s="367">
        <v>26.774999999999999</v>
      </c>
      <c r="T4447" s="367">
        <v>14655.172413793178</v>
      </c>
      <c r="U4447" s="384">
        <v>-308187.29484404635</v>
      </c>
      <c r="V4447" s="367">
        <v>1912.5000000000098</v>
      </c>
      <c r="W4447" s="367">
        <v>708333.33333333151</v>
      </c>
      <c r="X4447" s="384">
        <v>139302.03968568926</v>
      </c>
      <c r="Y4447" s="386">
        <v>1912.499999999995</v>
      </c>
      <c r="Z4447" s="367"/>
      <c r="AA4447" s="367"/>
      <c r="AB4447" s="367"/>
      <c r="AC4447" s="367"/>
      <c r="AD4447" s="367"/>
      <c r="AE4447" s="367"/>
      <c r="AF4447" s="367"/>
      <c r="AG4447" s="367"/>
      <c r="AH4447" s="367"/>
      <c r="AI4447" s="367"/>
      <c r="AJ4447" s="367"/>
      <c r="AK4447" s="367"/>
      <c r="AL4447" s="367"/>
      <c r="AM4447" s="367"/>
      <c r="AN4447" s="367"/>
      <c r="AO4447" s="367"/>
      <c r="AP4447" s="367"/>
      <c r="AQ4447" s="367"/>
      <c r="AR4447" s="367"/>
      <c r="AS4447" s="367"/>
      <c r="AT4447" s="367"/>
    </row>
    <row r="4448" spans="2:46" ht="13.8">
      <c r="B4448" s="26">
        <v>70.999999999999829</v>
      </c>
      <c r="C4448" s="363">
        <v>664.40522282944062</v>
      </c>
      <c r="D4448" s="367">
        <v>1916.9999999999955</v>
      </c>
      <c r="E4448" s="367">
        <v>19813.953488372197</v>
      </c>
      <c r="F4448" s="367">
        <v>-550304.25442563044</v>
      </c>
      <c r="G4448" s="367">
        <v>1917.0000000000102</v>
      </c>
      <c r="H4448" s="367">
        <v>106500</v>
      </c>
      <c r="I4448" s="384">
        <v>-6565687.6257220358</v>
      </c>
      <c r="J4448" s="367">
        <v>1917</v>
      </c>
      <c r="K4448" s="367">
        <v>25818.181818181678</v>
      </c>
      <c r="L4448" s="384">
        <v>-270768.73431154335</v>
      </c>
      <c r="M4448" s="367">
        <v>1916.9999999999898</v>
      </c>
      <c r="N4448" s="367">
        <v>426</v>
      </c>
      <c r="O4448" s="384">
        <v>-6259.9814163257161</v>
      </c>
      <c r="P4448" s="367">
        <v>27.796500000000002</v>
      </c>
      <c r="Q4448" s="367">
        <v>426</v>
      </c>
      <c r="R4448" s="384">
        <v>-1196.5521247667255</v>
      </c>
      <c r="S4448" s="367">
        <v>26.837999999999997</v>
      </c>
      <c r="T4448" s="367">
        <v>14689.655172413868</v>
      </c>
      <c r="U4448" s="384">
        <v>-309970.87660591042</v>
      </c>
      <c r="V4448" s="367">
        <v>1917.0000000000098</v>
      </c>
      <c r="W4448" s="367">
        <v>709999.99999999814</v>
      </c>
      <c r="X4448" s="384">
        <v>139590.44993796424</v>
      </c>
      <c r="Y4448" s="386">
        <v>1916.999999999995</v>
      </c>
      <c r="Z4448" s="367"/>
      <c r="AA4448" s="367"/>
      <c r="AB4448" s="367"/>
      <c r="AC4448" s="367"/>
      <c r="AD4448" s="367"/>
      <c r="AE4448" s="367"/>
      <c r="AF4448" s="367"/>
      <c r="AG4448" s="367"/>
      <c r="AH4448" s="367"/>
      <c r="AI4448" s="367"/>
      <c r="AJ4448" s="367"/>
      <c r="AK4448" s="367"/>
      <c r="AL4448" s="367"/>
      <c r="AM4448" s="367"/>
      <c r="AN4448" s="367"/>
      <c r="AO4448" s="367"/>
      <c r="AP4448" s="367"/>
      <c r="AQ4448" s="367"/>
      <c r="AR4448" s="367"/>
      <c r="AS4448" s="367"/>
      <c r="AT4448" s="367"/>
    </row>
    <row r="4449" spans="2:46" ht="13.8">
      <c r="B4449" s="26">
        <v>71.166666666666501</v>
      </c>
      <c r="C4449" s="363">
        <v>665.95829839444036</v>
      </c>
      <c r="D4449" s="367">
        <v>1921.4999999999955</v>
      </c>
      <c r="E4449" s="367">
        <v>19860.465116279174</v>
      </c>
      <c r="F4449" s="367">
        <v>-552963.35462063726</v>
      </c>
      <c r="G4449" s="367">
        <v>1921.5000000000102</v>
      </c>
      <c r="H4449" s="367">
        <v>106750</v>
      </c>
      <c r="I4449" s="384">
        <v>-6597197.1327944379</v>
      </c>
      <c r="J4449" s="367">
        <v>1921.5</v>
      </c>
      <c r="K4449" s="367">
        <v>25878.787878787738</v>
      </c>
      <c r="L4449" s="384">
        <v>-272450.95146144275</v>
      </c>
      <c r="M4449" s="367">
        <v>1921.4999999999898</v>
      </c>
      <c r="N4449" s="367">
        <v>427</v>
      </c>
      <c r="O4449" s="384">
        <v>-6291.6180354737044</v>
      </c>
      <c r="P4449" s="367">
        <v>27.861750000000001</v>
      </c>
      <c r="Q4449" s="367">
        <v>427</v>
      </c>
      <c r="R4449" s="384">
        <v>-1207.3567297083093</v>
      </c>
      <c r="S4449" s="367">
        <v>26.901</v>
      </c>
      <c r="T4449" s="367">
        <v>14724.137931034558</v>
      </c>
      <c r="U4449" s="384">
        <v>-311759.42754705052</v>
      </c>
      <c r="V4449" s="367">
        <v>1921.50000000001</v>
      </c>
      <c r="W4449" s="367">
        <v>711666.66666666477</v>
      </c>
      <c r="X4449" s="384">
        <v>139878.67540501439</v>
      </c>
      <c r="Y4449" s="386">
        <v>1921.4999999999948</v>
      </c>
      <c r="Z4449" s="367"/>
      <c r="AA4449" s="367"/>
      <c r="AB4449" s="367"/>
      <c r="AC4449" s="367"/>
      <c r="AD4449" s="367"/>
      <c r="AE4449" s="367"/>
      <c r="AF4449" s="367"/>
      <c r="AG4449" s="367"/>
      <c r="AH4449" s="367"/>
      <c r="AI4449" s="367"/>
      <c r="AJ4449" s="367"/>
      <c r="AK4449" s="367"/>
      <c r="AL4449" s="367"/>
      <c r="AM4449" s="367"/>
      <c r="AN4449" s="367"/>
      <c r="AO4449" s="367"/>
      <c r="AP4449" s="367"/>
      <c r="AQ4449" s="367"/>
      <c r="AR4449" s="367"/>
      <c r="AS4449" s="367"/>
      <c r="AT4449" s="367"/>
    </row>
    <row r="4450" spans="2:46" ht="13.8">
      <c r="B4450" s="26">
        <v>71.333333333333172</v>
      </c>
      <c r="C4450" s="363">
        <v>667.51134322825374</v>
      </c>
      <c r="D4450" s="367">
        <v>1925.9999999999957</v>
      </c>
      <c r="E4450" s="367">
        <v>19906.976744186151</v>
      </c>
      <c r="F4450" s="367">
        <v>-555628.85906000249</v>
      </c>
      <c r="G4450" s="367">
        <v>1926.0000000000102</v>
      </c>
      <c r="H4450" s="367">
        <v>107000</v>
      </c>
      <c r="I4450" s="384">
        <v>-6628782.0360954385</v>
      </c>
      <c r="J4450" s="367">
        <v>1926</v>
      </c>
      <c r="K4450" s="367">
        <v>25939.393939393798</v>
      </c>
      <c r="L4450" s="384">
        <v>-274138.07076493645</v>
      </c>
      <c r="M4450" s="367">
        <v>1925.9999999999898</v>
      </c>
      <c r="N4450" s="367">
        <v>428</v>
      </c>
      <c r="O4450" s="384">
        <v>-6323.3340074417893</v>
      </c>
      <c r="P4450" s="367">
        <v>27.927</v>
      </c>
      <c r="Q4450" s="367">
        <v>428</v>
      </c>
      <c r="R4450" s="384">
        <v>-1218.1987856903468</v>
      </c>
      <c r="S4450" s="367">
        <v>26.963999999999999</v>
      </c>
      <c r="T4450" s="367">
        <v>14758.620689655248</v>
      </c>
      <c r="U4450" s="384">
        <v>-313552.9476674663</v>
      </c>
      <c r="V4450" s="367">
        <v>1926.00000000001</v>
      </c>
      <c r="W4450" s="367">
        <v>713333.33333333139</v>
      </c>
      <c r="X4450" s="384">
        <v>140166.71608683994</v>
      </c>
      <c r="Y4450" s="386">
        <v>1925.9999999999948</v>
      </c>
      <c r="Z4450" s="367"/>
      <c r="AA4450" s="367"/>
      <c r="AB4450" s="367"/>
      <c r="AC4450" s="367"/>
      <c r="AD4450" s="367"/>
      <c r="AE4450" s="367"/>
      <c r="AF4450" s="367"/>
      <c r="AG4450" s="367"/>
      <c r="AH4450" s="367"/>
      <c r="AI4450" s="367"/>
      <c r="AJ4450" s="367"/>
      <c r="AK4450" s="367"/>
      <c r="AL4450" s="367"/>
      <c r="AM4450" s="367"/>
      <c r="AN4450" s="367"/>
      <c r="AO4450" s="367"/>
      <c r="AP4450" s="367"/>
      <c r="AQ4450" s="367"/>
      <c r="AR4450" s="367"/>
      <c r="AS4450" s="367"/>
      <c r="AT4450" s="367"/>
    </row>
    <row r="4451" spans="2:46" ht="13.8">
      <c r="B4451" s="26">
        <v>71.499999999999844</v>
      </c>
      <c r="C4451" s="363">
        <v>669.06435733088063</v>
      </c>
      <c r="D4451" s="367">
        <v>1930.4999999999957</v>
      </c>
      <c r="E4451" s="367">
        <v>19953.488372093128</v>
      </c>
      <c r="F4451" s="367">
        <v>-558300.76774372614</v>
      </c>
      <c r="G4451" s="367">
        <v>1930.5000000000102</v>
      </c>
      <c r="H4451" s="367">
        <v>107250</v>
      </c>
      <c r="I4451" s="384">
        <v>-6660442.3356250348</v>
      </c>
      <c r="J4451" s="367">
        <v>1930.5</v>
      </c>
      <c r="K4451" s="367">
        <v>25999.999999999858</v>
      </c>
      <c r="L4451" s="384">
        <v>-275830.09222202422</v>
      </c>
      <c r="M4451" s="367">
        <v>1930.4999999999898</v>
      </c>
      <c r="N4451" s="367">
        <v>429</v>
      </c>
      <c r="O4451" s="384">
        <v>-6355.1293322299762</v>
      </c>
      <c r="P4451" s="367">
        <v>27.992250000000002</v>
      </c>
      <c r="Q4451" s="367">
        <v>429</v>
      </c>
      <c r="R4451" s="384">
        <v>-1229.0782927128389</v>
      </c>
      <c r="S4451" s="367">
        <v>27.027000000000001</v>
      </c>
      <c r="T4451" s="367">
        <v>14793.103448275939</v>
      </c>
      <c r="U4451" s="384">
        <v>-315351.43696715793</v>
      </c>
      <c r="V4451" s="367">
        <v>1930.50000000001</v>
      </c>
      <c r="W4451" s="367">
        <v>714999.99999999802</v>
      </c>
      <c r="X4451" s="384">
        <v>140454.57198344066</v>
      </c>
      <c r="Y4451" s="386">
        <v>1930.4999999999945</v>
      </c>
      <c r="Z4451" s="367"/>
      <c r="AA4451" s="367"/>
      <c r="AB4451" s="367"/>
      <c r="AC4451" s="367"/>
      <c r="AD4451" s="367"/>
      <c r="AE4451" s="367"/>
      <c r="AF4451" s="367"/>
      <c r="AG4451" s="367"/>
      <c r="AH4451" s="367"/>
      <c r="AI4451" s="367"/>
      <c r="AJ4451" s="367"/>
      <c r="AK4451" s="367"/>
      <c r="AL4451" s="367"/>
      <c r="AM4451" s="367"/>
      <c r="AN4451" s="367"/>
      <c r="AO4451" s="367"/>
      <c r="AP4451" s="367"/>
      <c r="AQ4451" s="367"/>
      <c r="AR4451" s="367"/>
      <c r="AS4451" s="367"/>
      <c r="AT4451" s="367"/>
    </row>
    <row r="4452" spans="2:46" ht="13.8">
      <c r="B4452" s="26">
        <v>71.666666666666515</v>
      </c>
      <c r="C4452" s="363">
        <v>670.61734070232114</v>
      </c>
      <c r="D4452" s="367">
        <v>1934.9999999999959</v>
      </c>
      <c r="E4452" s="367">
        <v>20000.000000000106</v>
      </c>
      <c r="F4452" s="367">
        <v>-560979.08067180845</v>
      </c>
      <c r="G4452" s="367">
        <v>1935.0000000000102</v>
      </c>
      <c r="H4452" s="367">
        <v>107500</v>
      </c>
      <c r="I4452" s="384">
        <v>-6692178.0313832285</v>
      </c>
      <c r="J4452" s="367">
        <v>1935</v>
      </c>
      <c r="K4452" s="367">
        <v>26060.606060605918</v>
      </c>
      <c r="L4452" s="384">
        <v>-277527.01583270618</v>
      </c>
      <c r="M4452" s="367">
        <v>1934.9999999999895</v>
      </c>
      <c r="N4452" s="367">
        <v>430</v>
      </c>
      <c r="O4452" s="384">
        <v>-6387.0040098382578</v>
      </c>
      <c r="P4452" s="367">
        <v>28.057500000000001</v>
      </c>
      <c r="Q4452" s="367">
        <v>430</v>
      </c>
      <c r="R4452" s="384">
        <v>-1239.9952507757846</v>
      </c>
      <c r="S4452" s="367">
        <v>27.09</v>
      </c>
      <c r="T4452" s="367">
        <v>14827.586206896629</v>
      </c>
      <c r="U4452" s="384">
        <v>-317154.89544612559</v>
      </c>
      <c r="V4452" s="367">
        <v>1935.0000000000102</v>
      </c>
      <c r="W4452" s="367">
        <v>716666.66666666465</v>
      </c>
      <c r="X4452" s="384">
        <v>140742.24309481669</v>
      </c>
      <c r="Y4452" s="386">
        <v>1934.9999999999945</v>
      </c>
      <c r="Z4452" s="367"/>
      <c r="AA4452" s="367"/>
      <c r="AB4452" s="367"/>
      <c r="AC4452" s="367"/>
      <c r="AD4452" s="367"/>
      <c r="AE4452" s="367"/>
      <c r="AF4452" s="367"/>
      <c r="AG4452" s="367"/>
      <c r="AH4452" s="367"/>
      <c r="AI4452" s="367"/>
      <c r="AJ4452" s="367"/>
      <c r="AK4452" s="367"/>
      <c r="AL4452" s="367"/>
      <c r="AM4452" s="367"/>
      <c r="AN4452" s="367"/>
      <c r="AO4452" s="367"/>
      <c r="AP4452" s="367"/>
      <c r="AQ4452" s="367"/>
      <c r="AR4452" s="367"/>
      <c r="AS4452" s="367"/>
      <c r="AT4452" s="367"/>
    </row>
    <row r="4453" spans="2:46" ht="13.8">
      <c r="B4453" s="26">
        <v>71.833333333333186</v>
      </c>
      <c r="C4453" s="363">
        <v>672.17029334257506</v>
      </c>
      <c r="D4453" s="367">
        <v>1939.4999999999959</v>
      </c>
      <c r="E4453" s="367">
        <v>20046.511627907083</v>
      </c>
      <c r="F4453" s="367">
        <v>-563663.79784424917</v>
      </c>
      <c r="G4453" s="367">
        <v>1939.5000000000102</v>
      </c>
      <c r="H4453" s="367">
        <v>107750</v>
      </c>
      <c r="I4453" s="384">
        <v>-6723989.1233700188</v>
      </c>
      <c r="J4453" s="367">
        <v>1939.5</v>
      </c>
      <c r="K4453" s="367">
        <v>26121.212121211978</v>
      </c>
      <c r="L4453" s="384">
        <v>-279228.84159698238</v>
      </c>
      <c r="M4453" s="367">
        <v>1939.4999999999895</v>
      </c>
      <c r="N4453" s="367">
        <v>431</v>
      </c>
      <c r="O4453" s="384">
        <v>-6418.958040266637</v>
      </c>
      <c r="P4453" s="367">
        <v>28.12275</v>
      </c>
      <c r="Q4453" s="367">
        <v>431</v>
      </c>
      <c r="R4453" s="384">
        <v>-1250.9496598791852</v>
      </c>
      <c r="S4453" s="367">
        <v>27.153000000000002</v>
      </c>
      <c r="T4453" s="367">
        <v>14862.068965517319</v>
      </c>
      <c r="U4453" s="384">
        <v>-318963.32310436899</v>
      </c>
      <c r="V4453" s="367">
        <v>1939.5000000000102</v>
      </c>
      <c r="W4453" s="367">
        <v>718333.33333333128</v>
      </c>
      <c r="X4453" s="384">
        <v>141029.72942096798</v>
      </c>
      <c r="Y4453" s="386">
        <v>1939.4999999999945</v>
      </c>
      <c r="Z4453" s="367"/>
      <c r="AA4453" s="367"/>
      <c r="AB4453" s="367"/>
      <c r="AC4453" s="367"/>
      <c r="AD4453" s="367"/>
      <c r="AE4453" s="367"/>
      <c r="AF4453" s="367"/>
      <c r="AG4453" s="367"/>
      <c r="AH4453" s="367"/>
      <c r="AI4453" s="367"/>
      <c r="AJ4453" s="367"/>
      <c r="AK4453" s="367"/>
      <c r="AL4453" s="367"/>
      <c r="AM4453" s="367"/>
      <c r="AN4453" s="367"/>
      <c r="AO4453" s="367"/>
      <c r="AP4453" s="367"/>
      <c r="AQ4453" s="367"/>
      <c r="AR4453" s="367"/>
      <c r="AS4453" s="367"/>
      <c r="AT4453" s="367"/>
    </row>
    <row r="4454" spans="2:46" ht="13.8">
      <c r="B4454" s="26">
        <v>71.999999999999858</v>
      </c>
      <c r="C4454" s="363">
        <v>673.72321525164273</v>
      </c>
      <c r="D4454" s="367">
        <v>1943.9999999999961</v>
      </c>
      <c r="E4454" s="367">
        <v>20093.02325581406</v>
      </c>
      <c r="F4454" s="367">
        <v>-566354.91926104843</v>
      </c>
      <c r="G4454" s="367">
        <v>1944.0000000000105</v>
      </c>
      <c r="H4454" s="367">
        <v>108000</v>
      </c>
      <c r="I4454" s="384">
        <v>-6755875.6115854057</v>
      </c>
      <c r="J4454" s="367">
        <v>1944</v>
      </c>
      <c r="K4454" s="367">
        <v>26181.818181818038</v>
      </c>
      <c r="L4454" s="384">
        <v>-280935.56951485277</v>
      </c>
      <c r="M4454" s="367">
        <v>1943.9999999999895</v>
      </c>
      <c r="N4454" s="367">
        <v>432</v>
      </c>
      <c r="O4454" s="384">
        <v>-6450.9914235151145</v>
      </c>
      <c r="P4454" s="367">
        <v>28.188000000000002</v>
      </c>
      <c r="Q4454" s="367">
        <v>432</v>
      </c>
      <c r="R4454" s="384">
        <v>-1261.9415200230383</v>
      </c>
      <c r="S4454" s="367">
        <v>27.215999999999998</v>
      </c>
      <c r="T4454" s="367">
        <v>14896.551724138009</v>
      </c>
      <c r="U4454" s="384">
        <v>-320776.7199418883</v>
      </c>
      <c r="V4454" s="367">
        <v>1944.0000000000102</v>
      </c>
      <c r="W4454" s="367">
        <v>719999.9999999979</v>
      </c>
      <c r="X4454" s="384">
        <v>141317.03096189455</v>
      </c>
      <c r="Y4454" s="386">
        <v>1943.9999999999943</v>
      </c>
      <c r="Z4454" s="367"/>
      <c r="AA4454" s="367"/>
      <c r="AB4454" s="367"/>
      <c r="AC4454" s="367"/>
      <c r="AD4454" s="367"/>
      <c r="AE4454" s="367"/>
      <c r="AF4454" s="367"/>
      <c r="AG4454" s="367"/>
      <c r="AH4454" s="367"/>
      <c r="AI4454" s="367"/>
      <c r="AJ4454" s="367"/>
      <c r="AK4454" s="367"/>
      <c r="AL4454" s="367"/>
      <c r="AM4454" s="367"/>
      <c r="AN4454" s="367"/>
      <c r="AO4454" s="367"/>
      <c r="AP4454" s="367"/>
      <c r="AQ4454" s="367"/>
      <c r="AR4454" s="367"/>
      <c r="AS4454" s="367"/>
      <c r="AT4454" s="367"/>
    </row>
    <row r="4455" spans="2:46" ht="13.8">
      <c r="B4455" s="26">
        <v>72.166666666666529</v>
      </c>
      <c r="C4455" s="363">
        <v>675.27610642952368</v>
      </c>
      <c r="D4455" s="367">
        <v>1948.4999999999961</v>
      </c>
      <c r="E4455" s="367">
        <v>20139.534883721037</v>
      </c>
      <c r="F4455" s="367">
        <v>-569052.44492220611</v>
      </c>
      <c r="G4455" s="367">
        <v>1948.5000000000105</v>
      </c>
      <c r="H4455" s="367">
        <v>108250</v>
      </c>
      <c r="I4455" s="384">
        <v>-6787837.49602939</v>
      </c>
      <c r="J4455" s="367">
        <v>1948.5</v>
      </c>
      <c r="K4455" s="367">
        <v>26242.424242424098</v>
      </c>
      <c r="L4455" s="384">
        <v>-282647.19958631735</v>
      </c>
      <c r="M4455" s="367">
        <v>1948.4999999999895</v>
      </c>
      <c r="N4455" s="367">
        <v>433</v>
      </c>
      <c r="O4455" s="384">
        <v>-6483.1041595836896</v>
      </c>
      <c r="P4455" s="367">
        <v>28.253250000000001</v>
      </c>
      <c r="Q4455" s="367">
        <v>433</v>
      </c>
      <c r="R4455" s="384">
        <v>-1272.9708312073474</v>
      </c>
      <c r="S4455" s="367">
        <v>27.279</v>
      </c>
      <c r="T4455" s="367">
        <v>14931.0344827587</v>
      </c>
      <c r="U4455" s="384">
        <v>-322595.0859586834</v>
      </c>
      <c r="V4455" s="367">
        <v>1948.5000000000102</v>
      </c>
      <c r="W4455" s="367">
        <v>721666.66666666453</v>
      </c>
      <c r="X4455" s="384">
        <v>141604.14771759638</v>
      </c>
      <c r="Y4455" s="386">
        <v>1948.4999999999943</v>
      </c>
      <c r="Z4455" s="367"/>
      <c r="AA4455" s="367"/>
      <c r="AB4455" s="367"/>
      <c r="AC4455" s="367"/>
      <c r="AD4455" s="367"/>
      <c r="AE4455" s="367"/>
      <c r="AF4455" s="367"/>
      <c r="AG4455" s="367"/>
      <c r="AH4455" s="367"/>
      <c r="AI4455" s="367"/>
      <c r="AJ4455" s="367"/>
      <c r="AK4455" s="367"/>
      <c r="AL4455" s="367"/>
      <c r="AM4455" s="367"/>
      <c r="AN4455" s="367"/>
      <c r="AO4455" s="367"/>
      <c r="AP4455" s="367"/>
      <c r="AQ4455" s="367"/>
      <c r="AR4455" s="367"/>
      <c r="AS4455" s="367"/>
      <c r="AT4455" s="367"/>
    </row>
    <row r="4456" spans="2:46" ht="13.8">
      <c r="B4456" s="26">
        <v>72.333333333333201</v>
      </c>
      <c r="C4456" s="363">
        <v>676.82896687621837</v>
      </c>
      <c r="D4456" s="367">
        <v>1952.9999999999966</v>
      </c>
      <c r="E4456" s="367">
        <v>20186.046511628014</v>
      </c>
      <c r="F4456" s="367">
        <v>-571756.37482772209</v>
      </c>
      <c r="G4456" s="367">
        <v>1953.0000000000105</v>
      </c>
      <c r="H4456" s="367">
        <v>108500</v>
      </c>
      <c r="I4456" s="384">
        <v>-6819874.7767019719</v>
      </c>
      <c r="J4456" s="367">
        <v>1953</v>
      </c>
      <c r="K4456" s="367">
        <v>26303.030303030158</v>
      </c>
      <c r="L4456" s="384">
        <v>-284363.73181137623</v>
      </c>
      <c r="M4456" s="367">
        <v>1952.9999999999895</v>
      </c>
      <c r="N4456" s="367">
        <v>434</v>
      </c>
      <c r="O4456" s="384">
        <v>-6515.2962484723612</v>
      </c>
      <c r="P4456" s="367">
        <v>28.3185</v>
      </c>
      <c r="Q4456" s="367">
        <v>434</v>
      </c>
      <c r="R4456" s="384">
        <v>-1284.0375934321098</v>
      </c>
      <c r="S4456" s="367">
        <v>27.341999999999999</v>
      </c>
      <c r="T4456" s="367">
        <v>14965.51724137939</v>
      </c>
      <c r="U4456" s="384">
        <v>-324418.42115475459</v>
      </c>
      <c r="V4456" s="367">
        <v>1953.0000000000105</v>
      </c>
      <c r="W4456" s="367">
        <v>723333.33333333116</v>
      </c>
      <c r="X4456" s="384">
        <v>141891.07968807346</v>
      </c>
      <c r="Y4456" s="386">
        <v>1952.9999999999941</v>
      </c>
      <c r="Z4456" s="367"/>
      <c r="AA4456" s="367"/>
      <c r="AB4456" s="367"/>
      <c r="AC4456" s="367"/>
      <c r="AD4456" s="367"/>
      <c r="AE4456" s="367"/>
      <c r="AF4456" s="367"/>
      <c r="AG4456" s="367"/>
      <c r="AH4456" s="367"/>
      <c r="AI4456" s="367"/>
      <c r="AJ4456" s="367"/>
      <c r="AK4456" s="367"/>
      <c r="AL4456" s="367"/>
      <c r="AM4456" s="367"/>
      <c r="AN4456" s="367"/>
      <c r="AO4456" s="367"/>
      <c r="AP4456" s="367"/>
      <c r="AQ4456" s="367"/>
      <c r="AR4456" s="367"/>
      <c r="AS4456" s="367"/>
      <c r="AT4456" s="367"/>
    </row>
    <row r="4457" spans="2:46" ht="13.8">
      <c r="B4457" s="26">
        <v>72.499999999999872</v>
      </c>
      <c r="C4457" s="363">
        <v>678.38179659172647</v>
      </c>
      <c r="D4457" s="367">
        <v>1957.4999999999966</v>
      </c>
      <c r="E4457" s="367">
        <v>20232.558139534991</v>
      </c>
      <c r="F4457" s="367">
        <v>-574466.7089775966</v>
      </c>
      <c r="G4457" s="367">
        <v>1957.5000000000105</v>
      </c>
      <c r="H4457" s="367">
        <v>108750</v>
      </c>
      <c r="I4457" s="384">
        <v>-6851987.4536031503</v>
      </c>
      <c r="J4457" s="367">
        <v>1957.5</v>
      </c>
      <c r="K4457" s="367">
        <v>26363.636363636218</v>
      </c>
      <c r="L4457" s="384">
        <v>-286085.16619002912</v>
      </c>
      <c r="M4457" s="367">
        <v>1957.4999999999893</v>
      </c>
      <c r="N4457" s="367">
        <v>435</v>
      </c>
      <c r="O4457" s="384">
        <v>-6547.567690181133</v>
      </c>
      <c r="P4457" s="367">
        <v>28.383749999999999</v>
      </c>
      <c r="Q4457" s="367">
        <v>435</v>
      </c>
      <c r="R4457" s="384">
        <v>-1295.1418066973267</v>
      </c>
      <c r="S4457" s="367">
        <v>27.405000000000001</v>
      </c>
      <c r="T4457" s="367">
        <v>15000.00000000008</v>
      </c>
      <c r="U4457" s="384">
        <v>-326246.72553010145</v>
      </c>
      <c r="V4457" s="367">
        <v>1957.5000000000105</v>
      </c>
      <c r="W4457" s="367">
        <v>724999.99999999779</v>
      </c>
      <c r="X4457" s="384">
        <v>142177.82687332583</v>
      </c>
      <c r="Y4457" s="386">
        <v>1957.4999999999941</v>
      </c>
      <c r="Z4457" s="367"/>
      <c r="AA4457" s="367"/>
      <c r="AB4457" s="367"/>
      <c r="AC4457" s="367"/>
      <c r="AD4457" s="367"/>
      <c r="AE4457" s="367"/>
      <c r="AF4457" s="367"/>
      <c r="AG4457" s="367"/>
      <c r="AH4457" s="367"/>
      <c r="AI4457" s="367"/>
      <c r="AJ4457" s="367"/>
      <c r="AK4457" s="367"/>
      <c r="AL4457" s="367"/>
      <c r="AM4457" s="367"/>
      <c r="AN4457" s="367"/>
      <c r="AO4457" s="367"/>
      <c r="AP4457" s="367"/>
      <c r="AQ4457" s="367"/>
      <c r="AR4457" s="367"/>
      <c r="AS4457" s="367"/>
      <c r="AT4457" s="367"/>
    </row>
    <row r="4458" spans="2:46" ht="13.8">
      <c r="B4458" s="26">
        <v>72.666666666666544</v>
      </c>
      <c r="C4458" s="363">
        <v>679.9345955760482</v>
      </c>
      <c r="D4458" s="367">
        <v>1961.9999999999968</v>
      </c>
      <c r="E4458" s="367">
        <v>20279.069767441968</v>
      </c>
      <c r="F4458" s="367">
        <v>-577183.44737182977</v>
      </c>
      <c r="G4458" s="367">
        <v>1962.0000000000105</v>
      </c>
      <c r="H4458" s="367">
        <v>109000</v>
      </c>
      <c r="I4458" s="384">
        <v>-6884175.5267329253</v>
      </c>
      <c r="J4458" s="367">
        <v>1962</v>
      </c>
      <c r="K4458" s="367">
        <v>26424.242424242279</v>
      </c>
      <c r="L4458" s="384">
        <v>-287811.50272227637</v>
      </c>
      <c r="M4458" s="367">
        <v>1961.9999999999893</v>
      </c>
      <c r="N4458" s="367">
        <v>436</v>
      </c>
      <c r="O4458" s="384">
        <v>-6579.9184847100032</v>
      </c>
      <c r="P4458" s="367">
        <v>28.449000000000002</v>
      </c>
      <c r="Q4458" s="367">
        <v>436</v>
      </c>
      <c r="R4458" s="384">
        <v>-1306.2834710029974</v>
      </c>
      <c r="S4458" s="367">
        <v>27.468</v>
      </c>
      <c r="T4458" s="367">
        <v>15034.48275862077</v>
      </c>
      <c r="U4458" s="384">
        <v>-328079.99908472423</v>
      </c>
      <c r="V4458" s="367">
        <v>1962.0000000000105</v>
      </c>
      <c r="W4458" s="367">
        <v>726666.66666666442</v>
      </c>
      <c r="X4458" s="384">
        <v>142464.38927335344</v>
      </c>
      <c r="Y4458" s="386">
        <v>1961.9999999999939</v>
      </c>
      <c r="Z4458" s="367"/>
      <c r="AA4458" s="367"/>
      <c r="AB4458" s="367"/>
      <c r="AC4458" s="367"/>
      <c r="AD4458" s="367"/>
      <c r="AE4458" s="367"/>
      <c r="AF4458" s="367"/>
      <c r="AG4458" s="367"/>
      <c r="AH4458" s="367"/>
      <c r="AI4458" s="367"/>
      <c r="AJ4458" s="367"/>
      <c r="AK4458" s="367"/>
      <c r="AL4458" s="367"/>
      <c r="AM4458" s="367"/>
      <c r="AN4458" s="367"/>
      <c r="AO4458" s="367"/>
      <c r="AP4458" s="367"/>
      <c r="AQ4458" s="367"/>
      <c r="AR4458" s="367"/>
      <c r="AS4458" s="367"/>
      <c r="AT4458" s="367"/>
    </row>
    <row r="4459" spans="2:46" ht="13.8">
      <c r="B4459" s="26">
        <v>72.833333333333215</v>
      </c>
      <c r="C4459" s="363">
        <v>681.48736382918344</v>
      </c>
      <c r="D4459" s="367">
        <v>1966.4999999999968</v>
      </c>
      <c r="E4459" s="367">
        <v>20325.581395348945</v>
      </c>
      <c r="F4459" s="367">
        <v>-579906.59001042123</v>
      </c>
      <c r="G4459" s="367">
        <v>1966.5000000000105</v>
      </c>
      <c r="H4459" s="367">
        <v>109250</v>
      </c>
      <c r="I4459" s="384">
        <v>-6916438.9960912988</v>
      </c>
      <c r="J4459" s="367">
        <v>1966.5</v>
      </c>
      <c r="K4459" s="367">
        <v>26484.848484848339</v>
      </c>
      <c r="L4459" s="384">
        <v>-289542.74140811764</v>
      </c>
      <c r="M4459" s="367">
        <v>1966.4999999999893</v>
      </c>
      <c r="N4459" s="367">
        <v>437</v>
      </c>
      <c r="O4459" s="384">
        <v>-6612.34863205897</v>
      </c>
      <c r="P4459" s="367">
        <v>28.514250000000001</v>
      </c>
      <c r="Q4459" s="367">
        <v>437</v>
      </c>
      <c r="R4459" s="384">
        <v>-1317.4625863491228</v>
      </c>
      <c r="S4459" s="367">
        <v>27.531000000000002</v>
      </c>
      <c r="T4459" s="367">
        <v>15068.96551724146</v>
      </c>
      <c r="U4459" s="384">
        <v>-329918.2418186228</v>
      </c>
      <c r="V4459" s="367">
        <v>1966.5000000000105</v>
      </c>
      <c r="W4459" s="367">
        <v>728333.33333333104</v>
      </c>
      <c r="X4459" s="384">
        <v>142750.76688815636</v>
      </c>
      <c r="Y4459" s="386">
        <v>1966.4999999999939</v>
      </c>
      <c r="Z4459" s="367"/>
      <c r="AA4459" s="367"/>
      <c r="AB4459" s="367"/>
      <c r="AC4459" s="367"/>
      <c r="AD4459" s="367"/>
      <c r="AE4459" s="367"/>
      <c r="AF4459" s="367"/>
      <c r="AG4459" s="367"/>
      <c r="AH4459" s="367"/>
      <c r="AI4459" s="367"/>
      <c r="AJ4459" s="367"/>
      <c r="AK4459" s="367"/>
      <c r="AL4459" s="367"/>
      <c r="AM4459" s="367"/>
      <c r="AN4459" s="367"/>
      <c r="AO4459" s="367"/>
      <c r="AP4459" s="367"/>
      <c r="AQ4459" s="367"/>
      <c r="AR4459" s="367"/>
      <c r="AS4459" s="367"/>
      <c r="AT4459" s="367"/>
    </row>
    <row r="4460" spans="2:46" ht="13.8">
      <c r="B4460" s="26">
        <v>72.999999999999886</v>
      </c>
      <c r="C4460" s="363">
        <v>683.04010135113219</v>
      </c>
      <c r="D4460" s="367">
        <v>1970.999999999997</v>
      </c>
      <c r="E4460" s="367">
        <v>20372.093023255922</v>
      </c>
      <c r="F4460" s="367">
        <v>-582636.13689337135</v>
      </c>
      <c r="G4460" s="367">
        <v>1971.0000000000105</v>
      </c>
      <c r="H4460" s="367">
        <v>109500</v>
      </c>
      <c r="I4460" s="384">
        <v>-6948777.8616782669</v>
      </c>
      <c r="J4460" s="367">
        <v>1971</v>
      </c>
      <c r="K4460" s="367">
        <v>26545.454545454399</v>
      </c>
      <c r="L4460" s="384">
        <v>-291278.88224755327</v>
      </c>
      <c r="M4460" s="367">
        <v>1970.9999999999893</v>
      </c>
      <c r="N4460" s="367">
        <v>438</v>
      </c>
      <c r="O4460" s="384">
        <v>-6644.8581322280334</v>
      </c>
      <c r="P4460" s="367">
        <v>28.579499999999999</v>
      </c>
      <c r="Q4460" s="367">
        <v>438</v>
      </c>
      <c r="R4460" s="384">
        <v>-1328.6791527357022</v>
      </c>
      <c r="S4460" s="367">
        <v>27.594000000000001</v>
      </c>
      <c r="T4460" s="367">
        <v>15103.448275862151</v>
      </c>
      <c r="U4460" s="384">
        <v>-331761.4537317974</v>
      </c>
      <c r="V4460" s="367">
        <v>1971.0000000000107</v>
      </c>
      <c r="W4460" s="367">
        <v>729999.99999999767</v>
      </c>
      <c r="X4460" s="384">
        <v>143036.95971773451</v>
      </c>
      <c r="Y4460" s="386">
        <v>1970.9999999999934</v>
      </c>
      <c r="Z4460" s="367"/>
      <c r="AA4460" s="367"/>
      <c r="AB4460" s="367"/>
      <c r="AC4460" s="367"/>
      <c r="AD4460" s="367"/>
      <c r="AE4460" s="367"/>
      <c r="AF4460" s="367"/>
      <c r="AG4460" s="367"/>
      <c r="AH4460" s="367"/>
      <c r="AI4460" s="367"/>
      <c r="AJ4460" s="367"/>
      <c r="AK4460" s="367"/>
      <c r="AL4460" s="367"/>
      <c r="AM4460" s="367"/>
      <c r="AN4460" s="367"/>
      <c r="AO4460" s="367"/>
      <c r="AP4460" s="367"/>
      <c r="AQ4460" s="367"/>
      <c r="AR4460" s="367"/>
      <c r="AS4460" s="367"/>
      <c r="AT4460" s="367"/>
    </row>
    <row r="4461" spans="2:46" ht="13.8">
      <c r="B4461" s="26">
        <v>73.166666666666558</v>
      </c>
      <c r="C4461" s="363">
        <v>684.59280814189458</v>
      </c>
      <c r="D4461" s="367">
        <v>1975.499999999997</v>
      </c>
      <c r="E4461" s="367">
        <v>20418.604651162899</v>
      </c>
      <c r="F4461" s="367">
        <v>-585372.08802067966</v>
      </c>
      <c r="G4461" s="367">
        <v>1975.5000000000105</v>
      </c>
      <c r="H4461" s="367">
        <v>109750</v>
      </c>
      <c r="I4461" s="384">
        <v>-6981192.1234938335</v>
      </c>
      <c r="J4461" s="367">
        <v>1975.5</v>
      </c>
      <c r="K4461" s="367">
        <v>26606.060606060459</v>
      </c>
      <c r="L4461" s="384">
        <v>-293019.92524058308</v>
      </c>
      <c r="M4461" s="367">
        <v>1975.4999999999893</v>
      </c>
      <c r="N4461" s="367">
        <v>439</v>
      </c>
      <c r="O4461" s="384">
        <v>-6677.4469852171951</v>
      </c>
      <c r="P4461" s="367">
        <v>28.644749999999998</v>
      </c>
      <c r="Q4461" s="367">
        <v>439</v>
      </c>
      <c r="R4461" s="384">
        <v>-1339.933170162735</v>
      </c>
      <c r="S4461" s="367">
        <v>27.656999999999996</v>
      </c>
      <c r="T4461" s="367">
        <v>15137.931034482841</v>
      </c>
      <c r="U4461" s="384">
        <v>-333609.6348242478</v>
      </c>
      <c r="V4461" s="367">
        <v>1975.5000000000107</v>
      </c>
      <c r="W4461" s="367">
        <v>731666.6666666643</v>
      </c>
      <c r="X4461" s="384">
        <v>143322.96776208797</v>
      </c>
      <c r="Y4461" s="386">
        <v>1975.4999999999934</v>
      </c>
      <c r="Z4461" s="367"/>
      <c r="AA4461" s="367"/>
      <c r="AB4461" s="367"/>
      <c r="AC4461" s="367"/>
      <c r="AD4461" s="367"/>
      <c r="AE4461" s="367"/>
      <c r="AF4461" s="367"/>
      <c r="AG4461" s="367"/>
      <c r="AH4461" s="367"/>
      <c r="AI4461" s="367"/>
      <c r="AJ4461" s="367"/>
      <c r="AK4461" s="367"/>
      <c r="AL4461" s="367"/>
      <c r="AM4461" s="367"/>
      <c r="AN4461" s="367"/>
      <c r="AO4461" s="367"/>
      <c r="AP4461" s="367"/>
      <c r="AQ4461" s="367"/>
      <c r="AR4461" s="367"/>
      <c r="AS4461" s="367"/>
      <c r="AT4461" s="367"/>
    </row>
    <row r="4462" spans="2:46" ht="13.8">
      <c r="B4462" s="26">
        <v>73.333333333333229</v>
      </c>
      <c r="C4462" s="363">
        <v>686.14548420147048</v>
      </c>
      <c r="D4462" s="367">
        <v>1979.9999999999973</v>
      </c>
      <c r="E4462" s="367">
        <v>20465.116279069876</v>
      </c>
      <c r="F4462" s="367">
        <v>-588114.4433923465</v>
      </c>
      <c r="G4462" s="367">
        <v>1980.0000000000105</v>
      </c>
      <c r="H4462" s="367">
        <v>110000</v>
      </c>
      <c r="I4462" s="384">
        <v>-7013681.7815379957</v>
      </c>
      <c r="J4462" s="367">
        <v>1980</v>
      </c>
      <c r="K4462" s="367">
        <v>26666.666666666519</v>
      </c>
      <c r="L4462" s="384">
        <v>-294765.87038720702</v>
      </c>
      <c r="M4462" s="367">
        <v>1979.9999999999893</v>
      </c>
      <c r="N4462" s="367">
        <v>440</v>
      </c>
      <c r="O4462" s="384">
        <v>-6710.1151910264562</v>
      </c>
      <c r="P4462" s="367">
        <v>28.71</v>
      </c>
      <c r="Q4462" s="367">
        <v>440</v>
      </c>
      <c r="R4462" s="384">
        <v>-1351.2246386302227</v>
      </c>
      <c r="S4462" s="367">
        <v>27.72</v>
      </c>
      <c r="T4462" s="367">
        <v>15172.413793103531</v>
      </c>
      <c r="U4462" s="384">
        <v>-335462.78509597405</v>
      </c>
      <c r="V4462" s="367">
        <v>1980.0000000000107</v>
      </c>
      <c r="W4462" s="367">
        <v>733333.33333333093</v>
      </c>
      <c r="X4462" s="384">
        <v>143608.79102121666</v>
      </c>
      <c r="Y4462" s="386">
        <v>1979.9999999999934</v>
      </c>
      <c r="Z4462" s="367"/>
      <c r="AA4462" s="367"/>
      <c r="AB4462" s="367"/>
      <c r="AC4462" s="367"/>
      <c r="AD4462" s="367"/>
      <c r="AE4462" s="367"/>
      <c r="AF4462" s="367"/>
      <c r="AG4462" s="367"/>
      <c r="AH4462" s="367"/>
      <c r="AI4462" s="367"/>
      <c r="AJ4462" s="367"/>
      <c r="AK4462" s="367"/>
      <c r="AL4462" s="367"/>
      <c r="AM4462" s="367"/>
      <c r="AN4462" s="367"/>
      <c r="AO4462" s="367"/>
      <c r="AP4462" s="367"/>
      <c r="AQ4462" s="367"/>
      <c r="AR4462" s="367"/>
      <c r="AS4462" s="367"/>
      <c r="AT4462" s="367"/>
    </row>
    <row r="4463" spans="2:46" ht="13.8">
      <c r="B4463" s="26">
        <v>73.499999999999901</v>
      </c>
      <c r="C4463" s="363">
        <v>687.69812952985978</v>
      </c>
      <c r="D4463" s="367">
        <v>1984.4999999999973</v>
      </c>
      <c r="E4463" s="367">
        <v>20511.627906976853</v>
      </c>
      <c r="F4463" s="367">
        <v>-590863.20300837199</v>
      </c>
      <c r="G4463" s="367">
        <v>1984.5000000000107</v>
      </c>
      <c r="H4463" s="367">
        <v>110250</v>
      </c>
      <c r="I4463" s="384">
        <v>-7046246.8358107563</v>
      </c>
      <c r="J4463" s="367">
        <v>1984.5</v>
      </c>
      <c r="K4463" s="367">
        <v>26727.272727272579</v>
      </c>
      <c r="L4463" s="384">
        <v>-296516.71768742509</v>
      </c>
      <c r="M4463" s="367">
        <v>1984.4999999999891</v>
      </c>
      <c r="N4463" s="367">
        <v>441</v>
      </c>
      <c r="O4463" s="384">
        <v>-6742.8627496558138</v>
      </c>
      <c r="P4463" s="367">
        <v>28.77525</v>
      </c>
      <c r="Q4463" s="367">
        <v>441</v>
      </c>
      <c r="R4463" s="384">
        <v>-1362.5535581381644</v>
      </c>
      <c r="S4463" s="367">
        <v>27.782999999999998</v>
      </c>
      <c r="T4463" s="367">
        <v>15206.896551724221</v>
      </c>
      <c r="U4463" s="384">
        <v>-337320.90454697626</v>
      </c>
      <c r="V4463" s="367">
        <v>1984.5000000000109</v>
      </c>
      <c r="W4463" s="367">
        <v>734999.99999999756</v>
      </c>
      <c r="X4463" s="384">
        <v>143894.42949512065</v>
      </c>
      <c r="Y4463" s="386">
        <v>1984.4999999999932</v>
      </c>
      <c r="Z4463" s="367"/>
      <c r="AA4463" s="367"/>
      <c r="AB4463" s="367"/>
      <c r="AC4463" s="367"/>
      <c r="AD4463" s="367"/>
      <c r="AE4463" s="367"/>
      <c r="AF4463" s="367"/>
      <c r="AG4463" s="367"/>
      <c r="AH4463" s="367"/>
      <c r="AI4463" s="367"/>
      <c r="AJ4463" s="367"/>
      <c r="AK4463" s="367"/>
      <c r="AL4463" s="367"/>
      <c r="AM4463" s="367"/>
      <c r="AN4463" s="367"/>
      <c r="AO4463" s="367"/>
      <c r="AP4463" s="367"/>
      <c r="AQ4463" s="367"/>
      <c r="AR4463" s="367"/>
      <c r="AS4463" s="367"/>
      <c r="AT4463" s="367"/>
    </row>
    <row r="4464" spans="2:46" ht="13.8">
      <c r="B4464" s="26">
        <v>73.666666666666572</v>
      </c>
      <c r="C4464" s="363">
        <v>689.25074412706272</v>
      </c>
      <c r="D4464" s="367">
        <v>1988.9999999999975</v>
      </c>
      <c r="E4464" s="367">
        <v>20558.13953488383</v>
      </c>
      <c r="F4464" s="367">
        <v>-593618.3668687559</v>
      </c>
      <c r="G4464" s="367">
        <v>1989.0000000000107</v>
      </c>
      <c r="H4464" s="367">
        <v>110500</v>
      </c>
      <c r="I4464" s="384">
        <v>-7078887.2863121135</v>
      </c>
      <c r="J4464" s="367">
        <v>1989</v>
      </c>
      <c r="K4464" s="367">
        <v>26787.878787878639</v>
      </c>
      <c r="L4464" s="384">
        <v>-298272.46714123746</v>
      </c>
      <c r="M4464" s="367">
        <v>1988.9999999999891</v>
      </c>
      <c r="N4464" s="367">
        <v>442</v>
      </c>
      <c r="O4464" s="384">
        <v>-6775.6896611052698</v>
      </c>
      <c r="P4464" s="367">
        <v>28.840499999999999</v>
      </c>
      <c r="Q4464" s="367">
        <v>442</v>
      </c>
      <c r="R4464" s="384">
        <v>-1373.9199286865608</v>
      </c>
      <c r="S4464" s="367">
        <v>27.846</v>
      </c>
      <c r="T4464" s="367">
        <v>15241.379310344912</v>
      </c>
      <c r="U4464" s="384">
        <v>-339183.99317725428</v>
      </c>
      <c r="V4464" s="367">
        <v>1989.0000000000109</v>
      </c>
      <c r="W4464" s="367">
        <v>736666.66666666418</v>
      </c>
      <c r="X4464" s="384">
        <v>144179.88318379989</v>
      </c>
      <c r="Y4464" s="386">
        <v>1988.9999999999932</v>
      </c>
      <c r="Z4464" s="367"/>
      <c r="AA4464" s="367"/>
      <c r="AB4464" s="367"/>
      <c r="AC4464" s="367"/>
      <c r="AD4464" s="367"/>
      <c r="AE4464" s="367"/>
      <c r="AF4464" s="367"/>
      <c r="AG4464" s="367"/>
      <c r="AH4464" s="367"/>
      <c r="AI4464" s="367"/>
      <c r="AJ4464" s="367"/>
      <c r="AK4464" s="367"/>
      <c r="AL4464" s="367"/>
      <c r="AM4464" s="367"/>
      <c r="AN4464" s="367"/>
      <c r="AO4464" s="367"/>
      <c r="AP4464" s="367"/>
      <c r="AQ4464" s="367"/>
      <c r="AR4464" s="367"/>
      <c r="AS4464" s="367"/>
      <c r="AT4464" s="367"/>
    </row>
    <row r="4465" spans="2:46" ht="13.8">
      <c r="B4465" s="26">
        <v>73.833333333333243</v>
      </c>
      <c r="C4465" s="363">
        <v>690.80332799307928</v>
      </c>
      <c r="D4465" s="367">
        <v>1993.4999999999975</v>
      </c>
      <c r="E4465" s="367">
        <v>20604.651162790808</v>
      </c>
      <c r="F4465" s="367">
        <v>-596379.93497349822</v>
      </c>
      <c r="G4465" s="367">
        <v>1993.5000000000107</v>
      </c>
      <c r="H4465" s="367">
        <v>110750</v>
      </c>
      <c r="I4465" s="384">
        <v>-7111603.1330420673</v>
      </c>
      <c r="J4465" s="367">
        <v>1993.5</v>
      </c>
      <c r="K4465" s="367">
        <v>26848.484848484699</v>
      </c>
      <c r="L4465" s="384">
        <v>-300033.11874864396</v>
      </c>
      <c r="M4465" s="367">
        <v>1993.4999999999891</v>
      </c>
      <c r="N4465" s="367">
        <v>443</v>
      </c>
      <c r="O4465" s="384">
        <v>-6808.5959253748251</v>
      </c>
      <c r="P4465" s="367">
        <v>28.905750000000001</v>
      </c>
      <c r="Q4465" s="367">
        <v>443</v>
      </c>
      <c r="R4465" s="384">
        <v>-1385.3237502754109</v>
      </c>
      <c r="S4465" s="367">
        <v>27.908999999999999</v>
      </c>
      <c r="T4465" s="367">
        <v>15275.862068965602</v>
      </c>
      <c r="U4465" s="384">
        <v>-341052.05098680808</v>
      </c>
      <c r="V4465" s="367">
        <v>1993.5000000000109</v>
      </c>
      <c r="W4465" s="367">
        <v>738333.33333333081</v>
      </c>
      <c r="X4465" s="384">
        <v>144465.15208725439</v>
      </c>
      <c r="Y4465" s="386">
        <v>1993.499999999993</v>
      </c>
      <c r="Z4465" s="367"/>
      <c r="AA4465" s="367"/>
      <c r="AB4465" s="367"/>
      <c r="AC4465" s="367"/>
      <c r="AD4465" s="367"/>
      <c r="AE4465" s="367"/>
      <c r="AF4465" s="367"/>
      <c r="AG4465" s="367"/>
      <c r="AH4465" s="367"/>
      <c r="AI4465" s="367"/>
      <c r="AJ4465" s="367"/>
      <c r="AK4465" s="367"/>
      <c r="AL4465" s="367"/>
      <c r="AM4465" s="367"/>
      <c r="AN4465" s="367"/>
      <c r="AO4465" s="367"/>
      <c r="AP4465" s="367"/>
      <c r="AQ4465" s="367"/>
      <c r="AR4465" s="367"/>
      <c r="AS4465" s="367"/>
      <c r="AT4465" s="367"/>
    </row>
    <row r="4466" spans="2:46" ht="13.8">
      <c r="B4466" s="26">
        <v>73.999999999999915</v>
      </c>
      <c r="C4466" s="363">
        <v>692.35588112790936</v>
      </c>
      <c r="D4466" s="367">
        <v>1997.9999999999977</v>
      </c>
      <c r="E4466" s="367">
        <v>20651.162790697785</v>
      </c>
      <c r="F4466" s="367">
        <v>-599147.90732259909</v>
      </c>
      <c r="G4466" s="367">
        <v>1998.0000000000107</v>
      </c>
      <c r="H4466" s="367">
        <v>111000</v>
      </c>
      <c r="I4466" s="384">
        <v>-7144394.3760006186</v>
      </c>
      <c r="J4466" s="367">
        <v>1998</v>
      </c>
      <c r="K4466" s="367">
        <v>26909.090909090759</v>
      </c>
      <c r="L4466" s="384">
        <v>-301798.67250964476</v>
      </c>
      <c r="M4466" s="367">
        <v>1997.9999999999891</v>
      </c>
      <c r="N4466" s="367">
        <v>444</v>
      </c>
      <c r="O4466" s="384">
        <v>-6841.5815424644752</v>
      </c>
      <c r="P4466" s="367">
        <v>28.971</v>
      </c>
      <c r="Q4466" s="367">
        <v>444</v>
      </c>
      <c r="R4466" s="384">
        <v>-1396.7650229047158</v>
      </c>
      <c r="S4466" s="367">
        <v>27.972000000000001</v>
      </c>
      <c r="T4466" s="367">
        <v>15310.344827586292</v>
      </c>
      <c r="U4466" s="384">
        <v>-342925.07797563786</v>
      </c>
      <c r="V4466" s="367">
        <v>1998.0000000000109</v>
      </c>
      <c r="W4466" s="367">
        <v>739999.99999999744</v>
      </c>
      <c r="X4466" s="384">
        <v>144750.23620548419</v>
      </c>
      <c r="Y4466" s="386">
        <v>1997.999999999993</v>
      </c>
      <c r="Z4466" s="367"/>
      <c r="AA4466" s="367"/>
      <c r="AB4466" s="367"/>
      <c r="AC4466" s="367"/>
      <c r="AD4466" s="367"/>
      <c r="AE4466" s="367"/>
      <c r="AF4466" s="367"/>
      <c r="AG4466" s="367"/>
      <c r="AH4466" s="367"/>
      <c r="AI4466" s="367"/>
      <c r="AJ4466" s="367"/>
      <c r="AK4466" s="367"/>
      <c r="AL4466" s="367"/>
      <c r="AM4466" s="367"/>
      <c r="AN4466" s="367"/>
      <c r="AO4466" s="367"/>
      <c r="AP4466" s="367"/>
      <c r="AQ4466" s="367"/>
      <c r="AR4466" s="367"/>
      <c r="AS4466" s="367"/>
      <c r="AT4466" s="367"/>
    </row>
    <row r="4467" spans="2:46" ht="13.8">
      <c r="B4467" s="26">
        <v>74.166666666666586</v>
      </c>
      <c r="C4467" s="363">
        <v>693.90840353155284</v>
      </c>
      <c r="D4467" s="367">
        <v>2002.4999999999977</v>
      </c>
      <c r="E4467" s="367">
        <v>20697.674418604762</v>
      </c>
      <c r="F4467" s="367">
        <v>-601922.28391605837</v>
      </c>
      <c r="G4467" s="367">
        <v>2002.5000000000107</v>
      </c>
      <c r="H4467" s="367">
        <v>111250</v>
      </c>
      <c r="I4467" s="384">
        <v>-7177261.0151877673</v>
      </c>
      <c r="J4467" s="367">
        <v>2002.5</v>
      </c>
      <c r="K4467" s="367">
        <v>26969.696969696819</v>
      </c>
      <c r="L4467" s="384">
        <v>-303569.12842423969</v>
      </c>
      <c r="M4467" s="367">
        <v>2002.4999999999891</v>
      </c>
      <c r="N4467" s="367">
        <v>445</v>
      </c>
      <c r="O4467" s="384">
        <v>-6874.6465123742255</v>
      </c>
      <c r="P4467" s="367">
        <v>29.036249999999999</v>
      </c>
      <c r="Q4467" s="367">
        <v>445</v>
      </c>
      <c r="R4467" s="384">
        <v>-1408.2437465744738</v>
      </c>
      <c r="S4467" s="367">
        <v>28.035</v>
      </c>
      <c r="T4467" s="367">
        <v>15344.827586206982</v>
      </c>
      <c r="U4467" s="384">
        <v>-344803.07414374355</v>
      </c>
      <c r="V4467" s="367">
        <v>2002.5000000000114</v>
      </c>
      <c r="W4467" s="367">
        <v>741666.66666666407</v>
      </c>
      <c r="X4467" s="384">
        <v>145035.13553848921</v>
      </c>
      <c r="Y4467" s="386">
        <v>2002.4999999999927</v>
      </c>
      <c r="Z4467" s="367"/>
      <c r="AA4467" s="367"/>
      <c r="AB4467" s="367"/>
      <c r="AC4467" s="367"/>
      <c r="AD4467" s="367"/>
      <c r="AE4467" s="367"/>
      <c r="AF4467" s="367"/>
      <c r="AG4467" s="367"/>
      <c r="AH4467" s="367"/>
      <c r="AI4467" s="367"/>
      <c r="AJ4467" s="367"/>
      <c r="AK4467" s="367"/>
      <c r="AL4467" s="367"/>
      <c r="AM4467" s="367"/>
      <c r="AN4467" s="367"/>
      <c r="AO4467" s="367"/>
      <c r="AP4467" s="367"/>
      <c r="AQ4467" s="367"/>
      <c r="AR4467" s="367"/>
      <c r="AS4467" s="367"/>
      <c r="AT4467" s="367"/>
    </row>
    <row r="4468" spans="2:46" ht="13.8">
      <c r="B4468" s="26">
        <v>74.333333333333258</v>
      </c>
      <c r="C4468" s="363">
        <v>695.46089520401006</v>
      </c>
      <c r="D4468" s="367">
        <v>2006.999999999998</v>
      </c>
      <c r="E4468" s="367">
        <v>20744.186046511739</v>
      </c>
      <c r="F4468" s="367">
        <v>-604703.06475387607</v>
      </c>
      <c r="G4468" s="367">
        <v>2007.0000000000107</v>
      </c>
      <c r="H4468" s="367">
        <v>111500</v>
      </c>
      <c r="I4468" s="384">
        <v>-7210203.0506035117</v>
      </c>
      <c r="J4468" s="367">
        <v>2007</v>
      </c>
      <c r="K4468" s="367">
        <v>27030.303030302879</v>
      </c>
      <c r="L4468" s="384">
        <v>-305344.48649242881</v>
      </c>
      <c r="M4468" s="367">
        <v>2006.9999999999891</v>
      </c>
      <c r="N4468" s="367">
        <v>446</v>
      </c>
      <c r="O4468" s="384">
        <v>-6907.7908351040714</v>
      </c>
      <c r="P4468" s="367">
        <v>29.101499999999998</v>
      </c>
      <c r="Q4468" s="367">
        <v>446</v>
      </c>
      <c r="R4468" s="384">
        <v>-1419.7599212846865</v>
      </c>
      <c r="S4468" s="367">
        <v>28.097999999999999</v>
      </c>
      <c r="T4468" s="367">
        <v>15379.310344827672</v>
      </c>
      <c r="U4468" s="384">
        <v>-346686.03949112509</v>
      </c>
      <c r="V4468" s="367">
        <v>2007.0000000000114</v>
      </c>
      <c r="W4468" s="367">
        <v>743333.33333333069</v>
      </c>
      <c r="X4468" s="384">
        <v>145319.85008626955</v>
      </c>
      <c r="Y4468" s="386">
        <v>2006.9999999999927</v>
      </c>
      <c r="Z4468" s="367"/>
      <c r="AA4468" s="367"/>
      <c r="AB4468" s="367"/>
      <c r="AC4468" s="367"/>
      <c r="AD4468" s="367"/>
      <c r="AE4468" s="367"/>
      <c r="AF4468" s="367"/>
      <c r="AG4468" s="367"/>
      <c r="AH4468" s="367"/>
      <c r="AI4468" s="367"/>
      <c r="AJ4468" s="367"/>
      <c r="AK4468" s="367"/>
      <c r="AL4468" s="367"/>
      <c r="AM4468" s="367"/>
      <c r="AN4468" s="367"/>
      <c r="AO4468" s="367"/>
      <c r="AP4468" s="367"/>
      <c r="AQ4468" s="367"/>
      <c r="AR4468" s="367"/>
      <c r="AS4468" s="367"/>
      <c r="AT4468" s="367"/>
    </row>
    <row r="4469" spans="2:46" ht="13.8">
      <c r="B4469" s="26">
        <v>74.499999999999929</v>
      </c>
      <c r="C4469" s="363">
        <v>697.01335614528068</v>
      </c>
      <c r="D4469" s="367">
        <v>2011.499999999998</v>
      </c>
      <c r="E4469" s="367">
        <v>20790.697674418716</v>
      </c>
      <c r="F4469" s="367">
        <v>-607490.2498360523</v>
      </c>
      <c r="G4469" s="367">
        <v>2011.5000000000107</v>
      </c>
      <c r="H4469" s="367">
        <v>111750</v>
      </c>
      <c r="I4469" s="384">
        <v>-7243220.4822478509</v>
      </c>
      <c r="J4469" s="367">
        <v>2011.4999999999998</v>
      </c>
      <c r="K4469" s="367">
        <v>27090.909090908939</v>
      </c>
      <c r="L4469" s="384">
        <v>-307124.74671421206</v>
      </c>
      <c r="M4469" s="367">
        <v>2011.4999999999889</v>
      </c>
      <c r="N4469" s="367">
        <v>447</v>
      </c>
      <c r="O4469" s="384">
        <v>-6941.0145106540167</v>
      </c>
      <c r="P4469" s="367">
        <v>29.16675</v>
      </c>
      <c r="Q4469" s="367">
        <v>447</v>
      </c>
      <c r="R4469" s="384">
        <v>-1431.3135470353532</v>
      </c>
      <c r="S4469" s="367">
        <v>28.160999999999998</v>
      </c>
      <c r="T4469" s="367">
        <v>15413.793103448363</v>
      </c>
      <c r="U4469" s="384">
        <v>-348573.97401778243</v>
      </c>
      <c r="V4469" s="367">
        <v>2011.5000000000114</v>
      </c>
      <c r="W4469" s="367">
        <v>744999.99999999732</v>
      </c>
      <c r="X4469" s="384">
        <v>145604.37984882513</v>
      </c>
      <c r="Y4469" s="386">
        <v>2011.4999999999927</v>
      </c>
      <c r="Z4469" s="367"/>
      <c r="AA4469" s="367"/>
      <c r="AB4469" s="367"/>
      <c r="AC4469" s="367"/>
      <c r="AD4469" s="367"/>
      <c r="AE4469" s="367"/>
      <c r="AF4469" s="367"/>
      <c r="AG4469" s="367"/>
      <c r="AH4469" s="367"/>
      <c r="AI4469" s="367"/>
      <c r="AJ4469" s="367"/>
      <c r="AK4469" s="367"/>
      <c r="AL4469" s="367"/>
      <c r="AM4469" s="367"/>
      <c r="AN4469" s="367"/>
      <c r="AO4469" s="367"/>
      <c r="AP4469" s="367"/>
      <c r="AQ4469" s="367"/>
      <c r="AR4469" s="367"/>
      <c r="AS4469" s="367"/>
      <c r="AT4469" s="367"/>
    </row>
    <row r="4470" spans="2:46" ht="13.8">
      <c r="B4470" s="26">
        <v>74.6666666666666</v>
      </c>
      <c r="C4470" s="363">
        <v>698.56578635536493</v>
      </c>
      <c r="D4470" s="367">
        <v>2015.9999999999982</v>
      </c>
      <c r="E4470" s="367">
        <v>20837.209302325693</v>
      </c>
      <c r="F4470" s="367">
        <v>-610283.83916258684</v>
      </c>
      <c r="G4470" s="367">
        <v>2016.0000000000107</v>
      </c>
      <c r="H4470" s="367">
        <v>112000</v>
      </c>
      <c r="I4470" s="384">
        <v>-7276313.3101207903</v>
      </c>
      <c r="J4470" s="367">
        <v>2015.9999999999998</v>
      </c>
      <c r="K4470" s="367">
        <v>27151.515151514999</v>
      </c>
      <c r="L4470" s="384">
        <v>-308909.90908958961</v>
      </c>
      <c r="M4470" s="367">
        <v>2015.9999999999889</v>
      </c>
      <c r="N4470" s="367">
        <v>448</v>
      </c>
      <c r="O4470" s="384">
        <v>-6974.3175390240585</v>
      </c>
      <c r="P4470" s="367">
        <v>29.231999999999999</v>
      </c>
      <c r="Q4470" s="367">
        <v>448</v>
      </c>
      <c r="R4470" s="384">
        <v>-1442.9046238264746</v>
      </c>
      <c r="S4470" s="367">
        <v>28.224</v>
      </c>
      <c r="T4470" s="367">
        <v>15448.275862069053</v>
      </c>
      <c r="U4470" s="384">
        <v>-350466.87772371573</v>
      </c>
      <c r="V4470" s="367">
        <v>2016.0000000000116</v>
      </c>
      <c r="W4470" s="367">
        <v>746666.66666666395</v>
      </c>
      <c r="X4470" s="384">
        <v>145888.72482615596</v>
      </c>
      <c r="Y4470" s="386">
        <v>2015.9999999999925</v>
      </c>
      <c r="Z4470" s="367"/>
      <c r="AA4470" s="367"/>
      <c r="AB4470" s="367"/>
      <c r="AC4470" s="367"/>
      <c r="AD4470" s="367"/>
      <c r="AE4470" s="367"/>
      <c r="AF4470" s="367"/>
      <c r="AG4470" s="367"/>
      <c r="AH4470" s="367"/>
      <c r="AI4470" s="367"/>
      <c r="AJ4470" s="367"/>
      <c r="AK4470" s="367"/>
      <c r="AL4470" s="367"/>
      <c r="AM4470" s="367"/>
      <c r="AN4470" s="367"/>
      <c r="AO4470" s="367"/>
      <c r="AP4470" s="367"/>
      <c r="AQ4470" s="367"/>
      <c r="AR4470" s="367"/>
      <c r="AS4470" s="367"/>
      <c r="AT4470" s="367"/>
    </row>
    <row r="4471" spans="2:46" ht="13.8">
      <c r="B4471" s="26">
        <v>74.833333333333272</v>
      </c>
      <c r="C4471" s="363">
        <v>700.1181858342627</v>
      </c>
      <c r="D4471" s="367">
        <v>2020.4999999999984</v>
      </c>
      <c r="E4471" s="367">
        <v>20883.72093023267</v>
      </c>
      <c r="F4471" s="367">
        <v>-613083.83273348014</v>
      </c>
      <c r="G4471" s="367">
        <v>2020.5000000000107</v>
      </c>
      <c r="H4471" s="367">
        <v>112250</v>
      </c>
      <c r="I4471" s="384">
        <v>-7309481.5342223262</v>
      </c>
      <c r="J4471" s="367">
        <v>2020.4999999999998</v>
      </c>
      <c r="K4471" s="367">
        <v>27212.121212121059</v>
      </c>
      <c r="L4471" s="384">
        <v>-310699.97361856134</v>
      </c>
      <c r="M4471" s="367">
        <v>2020.4999999999889</v>
      </c>
      <c r="N4471" s="367">
        <v>449</v>
      </c>
      <c r="O4471" s="384">
        <v>-7007.6999202141988</v>
      </c>
      <c r="P4471" s="367">
        <v>29.297249999999998</v>
      </c>
      <c r="Q4471" s="367">
        <v>449</v>
      </c>
      <c r="R4471" s="384">
        <v>-1454.5331516580497</v>
      </c>
      <c r="S4471" s="367">
        <v>28.286999999999999</v>
      </c>
      <c r="T4471" s="367">
        <v>15482.758620689743</v>
      </c>
      <c r="U4471" s="384">
        <v>-352364.75060892478</v>
      </c>
      <c r="V4471" s="367">
        <v>2020.5000000000116</v>
      </c>
      <c r="W4471" s="367">
        <v>748333.33333333058</v>
      </c>
      <c r="X4471" s="384">
        <v>146172.88501826211</v>
      </c>
      <c r="Y4471" s="386">
        <v>2020.4999999999925</v>
      </c>
      <c r="Z4471" s="367"/>
      <c r="AA4471" s="367"/>
      <c r="AB4471" s="367"/>
      <c r="AC4471" s="367"/>
      <c r="AD4471" s="367"/>
      <c r="AE4471" s="367"/>
      <c r="AF4471" s="367"/>
      <c r="AG4471" s="367"/>
      <c r="AH4471" s="367"/>
      <c r="AI4471" s="367"/>
      <c r="AJ4471" s="367"/>
      <c r="AK4471" s="367"/>
      <c r="AL4471" s="367"/>
      <c r="AM4471" s="367"/>
      <c r="AN4471" s="367"/>
      <c r="AO4471" s="367"/>
      <c r="AP4471" s="367"/>
      <c r="AQ4471" s="367"/>
      <c r="AR4471" s="367"/>
      <c r="AS4471" s="367"/>
      <c r="AT4471" s="367"/>
    </row>
    <row r="4472" spans="2:46" ht="13.8">
      <c r="B4472" s="26">
        <v>74.999999999999943</v>
      </c>
      <c r="C4472" s="363">
        <v>701.67055458197399</v>
      </c>
      <c r="D4472" s="367">
        <v>2024.9999999999986</v>
      </c>
      <c r="E4472" s="367">
        <v>20930.232558139647</v>
      </c>
      <c r="F4472" s="367">
        <v>-615890.23054873198</v>
      </c>
      <c r="G4472" s="367">
        <v>2025.0000000000111</v>
      </c>
      <c r="H4472" s="367">
        <v>112500</v>
      </c>
      <c r="I4472" s="384">
        <v>-7342725.1545524588</v>
      </c>
      <c r="J4472" s="367">
        <v>2024.9999999999998</v>
      </c>
      <c r="K4472" s="367">
        <v>27272.727272727119</v>
      </c>
      <c r="L4472" s="384">
        <v>-312494.94030112727</v>
      </c>
      <c r="M4472" s="367">
        <v>2024.9999999999889</v>
      </c>
      <c r="N4472" s="367">
        <v>450</v>
      </c>
      <c r="O4472" s="384">
        <v>-7041.1616542244401</v>
      </c>
      <c r="P4472" s="367">
        <v>29.362500000000001</v>
      </c>
      <c r="Q4472" s="367">
        <v>450</v>
      </c>
      <c r="R4472" s="384">
        <v>-1466.1991305300794</v>
      </c>
      <c r="S4472" s="367">
        <v>28.35</v>
      </c>
      <c r="T4472" s="367">
        <v>15517.241379310433</v>
      </c>
      <c r="U4472" s="384">
        <v>-354267.59267340979</v>
      </c>
      <c r="V4472" s="367">
        <v>2025.0000000000116</v>
      </c>
      <c r="W4472" s="367">
        <v>749999.99999999721</v>
      </c>
      <c r="X4472" s="384">
        <v>146456.86042514347</v>
      </c>
      <c r="Y4472" s="386">
        <v>2024.9999999999923</v>
      </c>
      <c r="Z4472" s="367"/>
      <c r="AA4472" s="367"/>
      <c r="AB4472" s="367"/>
      <c r="AC4472" s="367"/>
      <c r="AD4472" s="367"/>
      <c r="AE4472" s="367"/>
      <c r="AF4472" s="367"/>
      <c r="AG4472" s="367"/>
      <c r="AH4472" s="367"/>
      <c r="AI4472" s="367"/>
      <c r="AJ4472" s="367"/>
      <c r="AK4472" s="367"/>
      <c r="AL4472" s="367"/>
      <c r="AM4472" s="367"/>
      <c r="AN4472" s="367"/>
      <c r="AO4472" s="367"/>
      <c r="AP4472" s="367"/>
      <c r="AQ4472" s="367"/>
      <c r="AR4472" s="367"/>
      <c r="AS4472" s="367"/>
      <c r="AT4472" s="367"/>
    </row>
    <row r="4473" spans="2:46" ht="13.8">
      <c r="B4473" s="26">
        <v>75.166666666666615</v>
      </c>
      <c r="C4473" s="363">
        <v>703.22289259849879</v>
      </c>
      <c r="D4473" s="367">
        <v>2029.4999999999986</v>
      </c>
      <c r="E4473" s="367">
        <v>20976.744186046624</v>
      </c>
      <c r="F4473" s="367">
        <v>-618703.03260834212</v>
      </c>
      <c r="G4473" s="367">
        <v>2029.5000000000111</v>
      </c>
      <c r="H4473" s="367">
        <v>112750</v>
      </c>
      <c r="I4473" s="384">
        <v>-7376044.1711111879</v>
      </c>
      <c r="J4473" s="367">
        <v>2029.4999999999998</v>
      </c>
      <c r="K4473" s="367">
        <v>27333.333333333179</v>
      </c>
      <c r="L4473" s="384">
        <v>-314294.80913728732</v>
      </c>
      <c r="M4473" s="367">
        <v>2029.4999999999889</v>
      </c>
      <c r="N4473" s="367">
        <v>451</v>
      </c>
      <c r="O4473" s="384">
        <v>-7074.7027410547762</v>
      </c>
      <c r="P4473" s="367">
        <v>29.42775</v>
      </c>
      <c r="Q4473" s="367">
        <v>451</v>
      </c>
      <c r="R4473" s="384">
        <v>-1477.9025604425628</v>
      </c>
      <c r="S4473" s="367">
        <v>28.413</v>
      </c>
      <c r="T4473" s="367">
        <v>15551.724137931124</v>
      </c>
      <c r="U4473" s="384">
        <v>-356175.4039171706</v>
      </c>
      <c r="V4473" s="367">
        <v>2029.5000000000116</v>
      </c>
      <c r="W4473" s="367">
        <v>751666.66666666383</v>
      </c>
      <c r="X4473" s="384">
        <v>146740.65104680014</v>
      </c>
      <c r="Y4473" s="386">
        <v>2029.4999999999923</v>
      </c>
      <c r="Z4473" s="367"/>
      <c r="AA4473" s="367"/>
      <c r="AB4473" s="367"/>
      <c r="AC4473" s="367"/>
      <c r="AD4473" s="367"/>
      <c r="AE4473" s="367"/>
      <c r="AF4473" s="367"/>
      <c r="AG4473" s="367"/>
      <c r="AH4473" s="367"/>
      <c r="AI4473" s="367"/>
      <c r="AJ4473" s="367"/>
      <c r="AK4473" s="367"/>
      <c r="AL4473" s="367"/>
      <c r="AM4473" s="367"/>
      <c r="AN4473" s="367"/>
      <c r="AO4473" s="367"/>
      <c r="AP4473" s="367"/>
      <c r="AQ4473" s="367"/>
      <c r="AR4473" s="367"/>
      <c r="AS4473" s="367"/>
      <c r="AT4473" s="367"/>
    </row>
    <row r="4474" spans="2:46" ht="13.8">
      <c r="B4474" s="26">
        <v>75.333333333333286</v>
      </c>
      <c r="C4474" s="363">
        <v>704.77519988383722</v>
      </c>
      <c r="D4474" s="367">
        <v>2033.9999999999989</v>
      </c>
      <c r="E4474" s="367">
        <v>21023.255813953601</v>
      </c>
      <c r="F4474" s="367">
        <v>-621522.23891231068</v>
      </c>
      <c r="G4474" s="367">
        <v>2034.0000000000111</v>
      </c>
      <c r="H4474" s="367">
        <v>113000</v>
      </c>
      <c r="I4474" s="384">
        <v>-7409438.5838985154</v>
      </c>
      <c r="J4474" s="367">
        <v>2033.9999999999998</v>
      </c>
      <c r="K4474" s="367">
        <v>27393.939393939239</v>
      </c>
      <c r="L4474" s="384">
        <v>-316099.58012704161</v>
      </c>
      <c r="M4474" s="367">
        <v>2033.9999999999886</v>
      </c>
      <c r="N4474" s="367">
        <v>452</v>
      </c>
      <c r="O4474" s="384">
        <v>-7108.3231807052098</v>
      </c>
      <c r="P4474" s="367">
        <v>29.492999999999999</v>
      </c>
      <c r="Q4474" s="367">
        <v>452</v>
      </c>
      <c r="R4474" s="384">
        <v>-1489.643441395501</v>
      </c>
      <c r="S4474" s="367">
        <v>28.476000000000003</v>
      </c>
      <c r="T4474" s="367">
        <v>15586.206896551814</v>
      </c>
      <c r="U4474" s="384">
        <v>-358088.18434020737</v>
      </c>
      <c r="V4474" s="367">
        <v>2034.0000000000118</v>
      </c>
      <c r="W4474" s="367">
        <v>753333.33333333046</v>
      </c>
      <c r="X4474" s="384">
        <v>147024.25688323207</v>
      </c>
      <c r="Y4474" s="386">
        <v>2033.999999999992</v>
      </c>
      <c r="Z4474" s="367"/>
      <c r="AA4474" s="367"/>
      <c r="AB4474" s="367"/>
      <c r="AC4474" s="367"/>
      <c r="AD4474" s="367"/>
      <c r="AE4474" s="367"/>
      <c r="AF4474" s="367"/>
      <c r="AG4474" s="367"/>
      <c r="AH4474" s="367"/>
      <c r="AI4474" s="367"/>
      <c r="AJ4474" s="367"/>
      <c r="AK4474" s="367"/>
      <c r="AL4474" s="367"/>
      <c r="AM4474" s="367"/>
      <c r="AN4474" s="367"/>
      <c r="AO4474" s="367"/>
      <c r="AP4474" s="367"/>
      <c r="AQ4474" s="367"/>
      <c r="AR4474" s="367"/>
      <c r="AS4474" s="367"/>
      <c r="AT4474" s="367"/>
    </row>
    <row r="4475" spans="2:46" ht="13.8">
      <c r="B4475" s="26">
        <v>75.499999999999957</v>
      </c>
      <c r="C4475" s="363">
        <v>706.32747643798905</v>
      </c>
      <c r="D4475" s="367">
        <v>2038.4999999999989</v>
      </c>
      <c r="E4475" s="367">
        <v>21069.767441860578</v>
      </c>
      <c r="F4475" s="367">
        <v>-624347.84946063766</v>
      </c>
      <c r="G4475" s="367">
        <v>2038.5000000000111</v>
      </c>
      <c r="H4475" s="367">
        <v>113250</v>
      </c>
      <c r="I4475" s="384">
        <v>-7442908.3929144396</v>
      </c>
      <c r="J4475" s="367">
        <v>2038.4999999999998</v>
      </c>
      <c r="K4475" s="367">
        <v>27454.545454545299</v>
      </c>
      <c r="L4475" s="384">
        <v>-317909.25327039004</v>
      </c>
      <c r="M4475" s="367">
        <v>2038.4999999999886</v>
      </c>
      <c r="N4475" s="367">
        <v>453</v>
      </c>
      <c r="O4475" s="384">
        <v>-7142.0229731757408</v>
      </c>
      <c r="P4475" s="367">
        <v>29.558249999999997</v>
      </c>
      <c r="Q4475" s="367">
        <v>453</v>
      </c>
      <c r="R4475" s="384">
        <v>-1501.421773388892</v>
      </c>
      <c r="S4475" s="367">
        <v>28.538999999999998</v>
      </c>
      <c r="T4475" s="367">
        <v>15620.689655172504</v>
      </c>
      <c r="U4475" s="384">
        <v>-360005.93394251989</v>
      </c>
      <c r="V4475" s="367">
        <v>2038.5000000000118</v>
      </c>
      <c r="W4475" s="367">
        <v>754999.99999999709</v>
      </c>
      <c r="X4475" s="384">
        <v>147307.67793443927</v>
      </c>
      <c r="Y4475" s="386">
        <v>2038.499999999992</v>
      </c>
      <c r="Z4475" s="367"/>
      <c r="AA4475" s="367"/>
      <c r="AB4475" s="367"/>
      <c r="AC4475" s="367"/>
      <c r="AD4475" s="367"/>
      <c r="AE4475" s="367"/>
      <c r="AF4475" s="367"/>
      <c r="AG4475" s="367"/>
      <c r="AH4475" s="367"/>
      <c r="AI4475" s="367"/>
      <c r="AJ4475" s="367"/>
      <c r="AK4475" s="367"/>
      <c r="AL4475" s="367"/>
      <c r="AM4475" s="367"/>
      <c r="AN4475" s="367"/>
      <c r="AO4475" s="367"/>
      <c r="AP4475" s="367"/>
      <c r="AQ4475" s="367"/>
      <c r="AR4475" s="367"/>
      <c r="AS4475" s="367"/>
      <c r="AT4475" s="367"/>
    </row>
    <row r="4476" spans="2:46" ht="13.8">
      <c r="B4476" s="26">
        <v>75.666666666666629</v>
      </c>
      <c r="C4476" s="363">
        <v>707.87972226095462</v>
      </c>
      <c r="D4476" s="367">
        <v>2042.9999999999991</v>
      </c>
      <c r="E4476" s="367">
        <v>21116.279069767555</v>
      </c>
      <c r="F4476" s="367">
        <v>-627179.86425332318</v>
      </c>
      <c r="G4476" s="367">
        <v>2043.0000000000111</v>
      </c>
      <c r="H4476" s="367">
        <v>113500</v>
      </c>
      <c r="I4476" s="384">
        <v>-7476453.5981589584</v>
      </c>
      <c r="J4476" s="367">
        <v>2042.9999999999998</v>
      </c>
      <c r="K4476" s="367">
        <v>27515.151515151359</v>
      </c>
      <c r="L4476" s="384">
        <v>-319723.82856733276</v>
      </c>
      <c r="M4476" s="367">
        <v>2042.9999999999886</v>
      </c>
      <c r="N4476" s="367">
        <v>454</v>
      </c>
      <c r="O4476" s="384">
        <v>-7175.8021184663703</v>
      </c>
      <c r="P4476" s="367">
        <v>29.6235</v>
      </c>
      <c r="Q4476" s="367">
        <v>454</v>
      </c>
      <c r="R4476" s="384">
        <v>-1513.237556422738</v>
      </c>
      <c r="S4476" s="367">
        <v>28.601999999999997</v>
      </c>
      <c r="T4476" s="367">
        <v>15655.172413793194</v>
      </c>
      <c r="U4476" s="384">
        <v>-361928.65272410837</v>
      </c>
      <c r="V4476" s="367">
        <v>2043.0000000000118</v>
      </c>
      <c r="W4476" s="367">
        <v>756666.66666666372</v>
      </c>
      <c r="X4476" s="384">
        <v>147590.91420042171</v>
      </c>
      <c r="Y4476" s="386">
        <v>2042.9999999999918</v>
      </c>
      <c r="Z4476" s="367"/>
      <c r="AA4476" s="367"/>
      <c r="AB4476" s="367"/>
      <c r="AC4476" s="367"/>
      <c r="AD4476" s="367"/>
      <c r="AE4476" s="367"/>
      <c r="AF4476" s="367"/>
      <c r="AG4476" s="367"/>
      <c r="AH4476" s="367"/>
      <c r="AI4476" s="367"/>
      <c r="AJ4476" s="367"/>
      <c r="AK4476" s="367"/>
      <c r="AL4476" s="367"/>
      <c r="AM4476" s="367"/>
      <c r="AN4476" s="367"/>
      <c r="AO4476" s="367"/>
      <c r="AP4476" s="367"/>
      <c r="AQ4476" s="367"/>
      <c r="AR4476" s="367"/>
      <c r="AS4476" s="367"/>
      <c r="AT4476" s="367"/>
    </row>
    <row r="4477" spans="2:46" ht="13.8">
      <c r="B4477" s="26">
        <v>75.8333333333333</v>
      </c>
      <c r="C4477" s="363">
        <v>709.4319373527336</v>
      </c>
      <c r="D4477" s="367">
        <v>2047.4999999999991</v>
      </c>
      <c r="E4477" s="367">
        <v>21162.790697674533</v>
      </c>
      <c r="F4477" s="367">
        <v>-630018.28329036711</v>
      </c>
      <c r="G4477" s="367">
        <v>2047.5000000000111</v>
      </c>
      <c r="H4477" s="367">
        <v>113750</v>
      </c>
      <c r="I4477" s="384">
        <v>-7510074.1996320765</v>
      </c>
      <c r="J4477" s="367">
        <v>2047.4999999999998</v>
      </c>
      <c r="K4477" s="367">
        <v>27575.75757575742</v>
      </c>
      <c r="L4477" s="384">
        <v>-321543.30601786968</v>
      </c>
      <c r="M4477" s="367">
        <v>2047.4999999999886</v>
      </c>
      <c r="N4477" s="367">
        <v>455</v>
      </c>
      <c r="O4477" s="384">
        <v>-7209.6606165770982</v>
      </c>
      <c r="P4477" s="367">
        <v>29.688749999999999</v>
      </c>
      <c r="Q4477" s="367">
        <v>455</v>
      </c>
      <c r="R4477" s="384">
        <v>-1525.0907904970386</v>
      </c>
      <c r="S4477" s="367">
        <v>28.664999999999999</v>
      </c>
      <c r="T4477" s="367">
        <v>15689.655172413884</v>
      </c>
      <c r="U4477" s="384">
        <v>-363856.3406849727</v>
      </c>
      <c r="V4477" s="367">
        <v>2047.5000000000118</v>
      </c>
      <c r="W4477" s="367">
        <v>758333.33333333035</v>
      </c>
      <c r="X4477" s="384">
        <v>147873.96568117946</v>
      </c>
      <c r="Y4477" s="386">
        <v>2047.4999999999918</v>
      </c>
      <c r="Z4477" s="367"/>
      <c r="AA4477" s="367"/>
      <c r="AB4477" s="367"/>
      <c r="AC4477" s="367"/>
      <c r="AD4477" s="367"/>
      <c r="AE4477" s="367"/>
      <c r="AF4477" s="367"/>
      <c r="AG4477" s="367"/>
      <c r="AH4477" s="367"/>
      <c r="AI4477" s="367"/>
      <c r="AJ4477" s="367"/>
      <c r="AK4477" s="367"/>
      <c r="AL4477" s="367"/>
      <c r="AM4477" s="367"/>
      <c r="AN4477" s="367"/>
      <c r="AO4477" s="367"/>
      <c r="AP4477" s="367"/>
      <c r="AQ4477" s="367"/>
      <c r="AR4477" s="367"/>
      <c r="AS4477" s="367"/>
      <c r="AT4477" s="367"/>
    </row>
    <row r="4478" spans="2:46" ht="13.8">
      <c r="B4478" s="26">
        <v>75.999999999999972</v>
      </c>
      <c r="C4478" s="363">
        <v>710.98412171332632</v>
      </c>
      <c r="D4478" s="367">
        <v>2051.9999999999995</v>
      </c>
      <c r="E4478" s="367">
        <v>21209.30232558151</v>
      </c>
      <c r="F4478" s="367">
        <v>-632863.10657176946</v>
      </c>
      <c r="G4478" s="367">
        <v>2052.0000000000109</v>
      </c>
      <c r="H4478" s="367">
        <v>114000</v>
      </c>
      <c r="I4478" s="384">
        <v>-7543770.1973337922</v>
      </c>
      <c r="J4478" s="367">
        <v>2052</v>
      </c>
      <c r="K4478" s="367">
        <v>27636.36363636348</v>
      </c>
      <c r="L4478" s="384">
        <v>-323367.68562200072</v>
      </c>
      <c r="M4478" s="367">
        <v>2051.9999999999886</v>
      </c>
      <c r="N4478" s="367">
        <v>456</v>
      </c>
      <c r="O4478" s="384">
        <v>-7243.5984675079226</v>
      </c>
      <c r="P4478" s="367">
        <v>29.753999999999998</v>
      </c>
      <c r="Q4478" s="367">
        <v>456</v>
      </c>
      <c r="R4478" s="384">
        <v>-1536.981475611793</v>
      </c>
      <c r="S4478" s="367">
        <v>28.727999999999998</v>
      </c>
      <c r="T4478" s="367">
        <v>15724.137931034575</v>
      </c>
      <c r="U4478" s="384">
        <v>-365788.99782511307</v>
      </c>
      <c r="V4478" s="367">
        <v>2052.0000000000123</v>
      </c>
      <c r="W4478" s="367">
        <v>759999.99999999697</v>
      </c>
      <c r="X4478" s="384">
        <v>148156.83237671247</v>
      </c>
      <c r="Y4478" s="386">
        <v>2051.9999999999918</v>
      </c>
      <c r="Z4478" s="367"/>
      <c r="AA4478" s="367"/>
      <c r="AB4478" s="367"/>
      <c r="AC4478" s="367"/>
      <c r="AD4478" s="367"/>
      <c r="AE4478" s="367"/>
      <c r="AF4478" s="367"/>
      <c r="AG4478" s="367"/>
      <c r="AH4478" s="367"/>
      <c r="AI4478" s="367"/>
      <c r="AJ4478" s="367"/>
      <c r="AK4478" s="367"/>
      <c r="AL4478" s="367"/>
      <c r="AM4478" s="367"/>
      <c r="AN4478" s="367"/>
      <c r="AO4478" s="367"/>
      <c r="AP4478" s="367"/>
      <c r="AQ4478" s="367"/>
      <c r="AR4478" s="367"/>
      <c r="AS4478" s="367"/>
      <c r="AT4478" s="367"/>
    </row>
    <row r="4479" spans="2:46" ht="13.8">
      <c r="B4479" s="26">
        <v>76.166666666666643</v>
      </c>
      <c r="C4479" s="363">
        <v>712.53627534273232</v>
      </c>
      <c r="D4479" s="367">
        <v>2056.4999999999995</v>
      </c>
      <c r="E4479" s="367">
        <v>21255.813953488487</v>
      </c>
      <c r="F4479" s="367">
        <v>-635714.33409753034</v>
      </c>
      <c r="G4479" s="367">
        <v>2056.5000000000109</v>
      </c>
      <c r="H4479" s="367">
        <v>114250</v>
      </c>
      <c r="I4479" s="384">
        <v>-7577541.5912641045</v>
      </c>
      <c r="J4479" s="367">
        <v>2056.5</v>
      </c>
      <c r="K4479" s="367">
        <v>27696.96969696954</v>
      </c>
      <c r="L4479" s="384">
        <v>-325196.96737972606</v>
      </c>
      <c r="M4479" s="367">
        <v>2056.4999999999886</v>
      </c>
      <c r="N4479" s="367">
        <v>457</v>
      </c>
      <c r="O4479" s="384">
        <v>-7277.615671258849</v>
      </c>
      <c r="P4479" s="367">
        <v>29.81925</v>
      </c>
      <c r="Q4479" s="367">
        <v>457</v>
      </c>
      <c r="R4479" s="384">
        <v>-1548.9096117670019</v>
      </c>
      <c r="S4479" s="367">
        <v>28.791</v>
      </c>
      <c r="T4479" s="367">
        <v>15758.620689655265</v>
      </c>
      <c r="U4479" s="384">
        <v>-367726.62414452905</v>
      </c>
      <c r="V4479" s="367">
        <v>2056.5000000000123</v>
      </c>
      <c r="W4479" s="367">
        <v>761666.6666666636</v>
      </c>
      <c r="X4479" s="384">
        <v>148439.51428702075</v>
      </c>
      <c r="Y4479" s="386">
        <v>2056.4999999999914</v>
      </c>
      <c r="Z4479" s="367"/>
      <c r="AA4479" s="367"/>
      <c r="AB4479" s="367"/>
      <c r="AC4479" s="367"/>
      <c r="AD4479" s="367"/>
      <c r="AE4479" s="367"/>
      <c r="AF4479" s="367"/>
      <c r="AG4479" s="367"/>
      <c r="AH4479" s="367"/>
      <c r="AI4479" s="367"/>
      <c r="AJ4479" s="367"/>
      <c r="AK4479" s="367"/>
      <c r="AL4479" s="367"/>
      <c r="AM4479" s="367"/>
      <c r="AN4479" s="367"/>
      <c r="AO4479" s="367"/>
      <c r="AP4479" s="367"/>
      <c r="AQ4479" s="367"/>
      <c r="AR4479" s="367"/>
      <c r="AS4479" s="367"/>
      <c r="AT4479" s="367"/>
    </row>
    <row r="4480" spans="2:46" ht="13.8">
      <c r="B4480" s="26">
        <v>76.333333333333314</v>
      </c>
      <c r="C4480" s="363">
        <v>714.08839824095185</v>
      </c>
      <c r="D4480" s="367">
        <v>2060.9999999999995</v>
      </c>
      <c r="E4480" s="367">
        <v>21302.325581395464</v>
      </c>
      <c r="F4480" s="367">
        <v>-638571.96586765011</v>
      </c>
      <c r="G4480" s="367">
        <v>2061.0000000000114</v>
      </c>
      <c r="H4480" s="367">
        <v>114500</v>
      </c>
      <c r="I4480" s="384">
        <v>-7611388.3814230124</v>
      </c>
      <c r="J4480" s="367">
        <v>2061</v>
      </c>
      <c r="K4480" s="367">
        <v>27757.5757575756</v>
      </c>
      <c r="L4480" s="384">
        <v>-327031.15129104536</v>
      </c>
      <c r="M4480" s="367">
        <v>2060.9999999999882</v>
      </c>
      <c r="N4480" s="367">
        <v>458</v>
      </c>
      <c r="O4480" s="384">
        <v>-7311.7122278298693</v>
      </c>
      <c r="P4480" s="367">
        <v>29.884499999999999</v>
      </c>
      <c r="Q4480" s="367">
        <v>458</v>
      </c>
      <c r="R4480" s="384">
        <v>-1560.8751989626649</v>
      </c>
      <c r="S4480" s="367">
        <v>28.853999999999999</v>
      </c>
      <c r="T4480" s="367">
        <v>15793.103448275955</v>
      </c>
      <c r="U4480" s="384">
        <v>-369669.219643221</v>
      </c>
      <c r="V4480" s="367">
        <v>2061.0000000000123</v>
      </c>
      <c r="W4480" s="367">
        <v>763333.33333333023</v>
      </c>
      <c r="X4480" s="384">
        <v>148722.0114121043</v>
      </c>
      <c r="Y4480" s="386">
        <v>2060.9999999999918</v>
      </c>
      <c r="Z4480" s="367"/>
      <c r="AA4480" s="367"/>
      <c r="AB4480" s="367"/>
      <c r="AC4480" s="367"/>
      <c r="AD4480" s="367"/>
      <c r="AE4480" s="367"/>
      <c r="AF4480" s="367"/>
      <c r="AG4480" s="367"/>
      <c r="AH4480" s="367"/>
      <c r="AI4480" s="367"/>
      <c r="AJ4480" s="367"/>
      <c r="AK4480" s="367"/>
      <c r="AL4480" s="367"/>
      <c r="AM4480" s="367"/>
      <c r="AN4480" s="367"/>
      <c r="AO4480" s="367"/>
      <c r="AP4480" s="367"/>
      <c r="AQ4480" s="367"/>
      <c r="AR4480" s="367"/>
      <c r="AS4480" s="367"/>
      <c r="AT4480" s="367"/>
    </row>
    <row r="4481" spans="2:46" ht="13.8">
      <c r="B4481" s="26">
        <v>76.499999999999986</v>
      </c>
      <c r="C4481" s="363">
        <v>715.64049040798488</v>
      </c>
      <c r="D4481" s="367">
        <v>2065.4999999999995</v>
      </c>
      <c r="E4481" s="367">
        <v>21348.837209302441</v>
      </c>
      <c r="F4481" s="367">
        <v>-641436.00188212795</v>
      </c>
      <c r="G4481" s="367">
        <v>2065.5000000000114</v>
      </c>
      <c r="H4481" s="367">
        <v>114750</v>
      </c>
      <c r="I4481" s="384">
        <v>-7645310.5678105168</v>
      </c>
      <c r="J4481" s="367">
        <v>2065.5</v>
      </c>
      <c r="K4481" s="367">
        <v>27818.18181818166</v>
      </c>
      <c r="L4481" s="384">
        <v>-328870.23735595896</v>
      </c>
      <c r="M4481" s="367">
        <v>2065.4999999999882</v>
      </c>
      <c r="N4481" s="367">
        <v>459</v>
      </c>
      <c r="O4481" s="384">
        <v>-7345.8881372209871</v>
      </c>
      <c r="P4481" s="367">
        <v>29.949749999999998</v>
      </c>
      <c r="Q4481" s="367">
        <v>459</v>
      </c>
      <c r="R4481" s="384">
        <v>-1572.8782371987818</v>
      </c>
      <c r="S4481" s="367">
        <v>28.917000000000002</v>
      </c>
      <c r="T4481" s="367">
        <v>15827.586206896645</v>
      </c>
      <c r="U4481" s="384">
        <v>-371616.78432118875</v>
      </c>
      <c r="V4481" s="367">
        <v>2065.5000000000123</v>
      </c>
      <c r="W4481" s="367">
        <v>764999.99999999686</v>
      </c>
      <c r="X4481" s="384">
        <v>149004.32375196309</v>
      </c>
      <c r="Y4481" s="386">
        <v>2065.4999999999914</v>
      </c>
      <c r="Z4481" s="367"/>
      <c r="AA4481" s="367"/>
      <c r="AB4481" s="367"/>
      <c r="AC4481" s="367"/>
      <c r="AD4481" s="367"/>
      <c r="AE4481" s="367"/>
      <c r="AF4481" s="367"/>
      <c r="AG4481" s="367"/>
      <c r="AH4481" s="367"/>
      <c r="AI4481" s="367"/>
      <c r="AJ4481" s="367"/>
      <c r="AK4481" s="367"/>
      <c r="AL4481" s="367"/>
      <c r="AM4481" s="367"/>
      <c r="AN4481" s="367"/>
      <c r="AO4481" s="367"/>
      <c r="AP4481" s="367"/>
      <c r="AQ4481" s="367"/>
      <c r="AR4481" s="367"/>
      <c r="AS4481" s="367"/>
      <c r="AT4481" s="367"/>
    </row>
    <row r="4482" spans="2:46" ht="13.8">
      <c r="B4482" s="26">
        <v>76.666666666666657</v>
      </c>
      <c r="C4482" s="363">
        <v>717.19255184383189</v>
      </c>
      <c r="D4482" s="367">
        <v>2070</v>
      </c>
      <c r="E4482" s="367">
        <v>21395.348837209418</v>
      </c>
      <c r="F4482" s="367">
        <v>-644306.44214096433</v>
      </c>
      <c r="G4482" s="367">
        <v>2070.0000000000114</v>
      </c>
      <c r="H4482" s="367">
        <v>115000</v>
      </c>
      <c r="I4482" s="384">
        <v>-7679308.1504266197</v>
      </c>
      <c r="J4482" s="367">
        <v>2070</v>
      </c>
      <c r="K4482" s="367">
        <v>27878.78787878772</v>
      </c>
      <c r="L4482" s="384">
        <v>-330714.22557446687</v>
      </c>
      <c r="M4482" s="367">
        <v>2069.9999999999882</v>
      </c>
      <c r="N4482" s="367">
        <v>460</v>
      </c>
      <c r="O4482" s="384">
        <v>-7380.1433994322042</v>
      </c>
      <c r="P4482" s="367">
        <v>30.014999999999997</v>
      </c>
      <c r="Q4482" s="367">
        <v>460</v>
      </c>
      <c r="R4482" s="384">
        <v>-1584.9187264753523</v>
      </c>
      <c r="S4482" s="367">
        <v>28.979999999999997</v>
      </c>
      <c r="T4482" s="367">
        <v>15862.068965517336</v>
      </c>
      <c r="U4482" s="384">
        <v>-373569.31817843247</v>
      </c>
      <c r="V4482" s="367">
        <v>2070.0000000000123</v>
      </c>
      <c r="W4482" s="367">
        <v>766666.66666666348</v>
      </c>
      <c r="X4482" s="384">
        <v>149286.45130659713</v>
      </c>
      <c r="Y4482" s="386">
        <v>2069.9999999999914</v>
      </c>
      <c r="Z4482" s="367"/>
      <c r="AA4482" s="367"/>
      <c r="AB4482" s="367"/>
      <c r="AC4482" s="367"/>
      <c r="AD4482" s="367"/>
      <c r="AE4482" s="367"/>
      <c r="AF4482" s="367"/>
      <c r="AG4482" s="367"/>
      <c r="AH4482" s="367"/>
      <c r="AI4482" s="367"/>
      <c r="AJ4482" s="367"/>
      <c r="AK4482" s="367"/>
      <c r="AL4482" s="367"/>
      <c r="AM4482" s="367"/>
      <c r="AN4482" s="367"/>
      <c r="AO4482" s="367"/>
      <c r="AP4482" s="367"/>
      <c r="AQ4482" s="367"/>
      <c r="AR4482" s="367"/>
      <c r="AS4482" s="367"/>
      <c r="AT4482" s="367"/>
    </row>
    <row r="4483" spans="2:46" ht="13.8">
      <c r="B4483" s="26">
        <v>76.833333333333329</v>
      </c>
      <c r="C4483" s="363">
        <v>718.74458254849208</v>
      </c>
      <c r="D4483" s="367">
        <v>2074.5</v>
      </c>
      <c r="E4483" s="367">
        <v>21441.860465116395</v>
      </c>
      <c r="F4483" s="367">
        <v>-647183.286644159</v>
      </c>
      <c r="G4483" s="367">
        <v>2074.5000000000114</v>
      </c>
      <c r="H4483" s="367">
        <v>115250</v>
      </c>
      <c r="I4483" s="384">
        <v>-7713381.1292713182</v>
      </c>
      <c r="J4483" s="367">
        <v>2074.5</v>
      </c>
      <c r="K4483" s="367">
        <v>27939.39393939378</v>
      </c>
      <c r="L4483" s="384">
        <v>-332563.1159465689</v>
      </c>
      <c r="M4483" s="367">
        <v>2074.4999999999882</v>
      </c>
      <c r="N4483" s="367">
        <v>461</v>
      </c>
      <c r="O4483" s="384">
        <v>-7414.4780144635206</v>
      </c>
      <c r="P4483" s="367">
        <v>30.080250000000003</v>
      </c>
      <c r="Q4483" s="367">
        <v>461</v>
      </c>
      <c r="R4483" s="384">
        <v>-1596.9966667923782</v>
      </c>
      <c r="S4483" s="367">
        <v>29.042999999999999</v>
      </c>
      <c r="T4483" s="367">
        <v>15896.551724138026</v>
      </c>
      <c r="U4483" s="384">
        <v>-375526.82121495192</v>
      </c>
      <c r="V4483" s="367">
        <v>2074.5000000000123</v>
      </c>
      <c r="W4483" s="367">
        <v>768333.33333333011</v>
      </c>
      <c r="X4483" s="384">
        <v>149568.39407600646</v>
      </c>
      <c r="Y4483" s="386">
        <v>2074.4999999999909</v>
      </c>
      <c r="Z4483" s="367"/>
      <c r="AA4483" s="367"/>
      <c r="AB4483" s="367"/>
      <c r="AC4483" s="367"/>
      <c r="AD4483" s="367"/>
      <c r="AE4483" s="367"/>
      <c r="AF4483" s="367"/>
      <c r="AG4483" s="367"/>
      <c r="AH4483" s="367"/>
      <c r="AI4483" s="367"/>
      <c r="AJ4483" s="367"/>
      <c r="AK4483" s="367"/>
      <c r="AL4483" s="367"/>
      <c r="AM4483" s="367"/>
      <c r="AN4483" s="367"/>
      <c r="AO4483" s="367"/>
      <c r="AP4483" s="367"/>
      <c r="AQ4483" s="367"/>
      <c r="AR4483" s="367"/>
      <c r="AS4483" s="367"/>
      <c r="AT4483" s="367"/>
    </row>
    <row r="4484" spans="2:46" ht="13.8">
      <c r="B4484" s="26">
        <v>77</v>
      </c>
      <c r="C4484" s="363">
        <v>720.29658252196566</v>
      </c>
      <c r="D4484" s="367">
        <v>2079</v>
      </c>
      <c r="E4484" s="367">
        <v>21488.372093023372</v>
      </c>
      <c r="F4484" s="367">
        <v>-650066.53539171221</v>
      </c>
      <c r="G4484" s="367">
        <v>2079.0000000000114</v>
      </c>
      <c r="H4484" s="367">
        <v>115500</v>
      </c>
      <c r="I4484" s="384">
        <v>-7747529.5043446152</v>
      </c>
      <c r="J4484" s="367">
        <v>2079</v>
      </c>
      <c r="K4484" s="367">
        <v>27999.99999999984</v>
      </c>
      <c r="L4484" s="384">
        <v>-334416.90847226512</v>
      </c>
      <c r="M4484" s="367">
        <v>2078.9999999999882</v>
      </c>
      <c r="N4484" s="367">
        <v>462</v>
      </c>
      <c r="O4484" s="384">
        <v>-7448.8919823149336</v>
      </c>
      <c r="P4484" s="367">
        <v>30.145500000000002</v>
      </c>
      <c r="Q4484" s="367">
        <v>462</v>
      </c>
      <c r="R4484" s="384">
        <v>-1609.1120581498574</v>
      </c>
      <c r="S4484" s="367">
        <v>29.105999999999998</v>
      </c>
      <c r="T4484" s="367">
        <v>15931.034482758716</v>
      </c>
      <c r="U4484" s="384">
        <v>-377489.29343074735</v>
      </c>
      <c r="V4484" s="367">
        <v>2079.0000000000123</v>
      </c>
      <c r="W4484" s="367">
        <v>769999.99999999674</v>
      </c>
      <c r="X4484" s="384">
        <v>149850.15206019109</v>
      </c>
      <c r="Y4484" s="386">
        <v>2078.9999999999909</v>
      </c>
      <c r="Z4484" s="367"/>
      <c r="AA4484" s="367"/>
      <c r="AB4484" s="367"/>
      <c r="AC4484" s="367"/>
      <c r="AD4484" s="367"/>
      <c r="AE4484" s="367"/>
      <c r="AF4484" s="367"/>
      <c r="AG4484" s="367"/>
      <c r="AH4484" s="367"/>
      <c r="AI4484" s="367"/>
      <c r="AJ4484" s="367"/>
      <c r="AK4484" s="367"/>
      <c r="AL4484" s="367"/>
      <c r="AM4484" s="367"/>
      <c r="AN4484" s="367"/>
      <c r="AO4484" s="367"/>
      <c r="AP4484" s="367"/>
      <c r="AQ4484" s="367"/>
      <c r="AR4484" s="367"/>
      <c r="AS4484" s="367"/>
      <c r="AT4484" s="367"/>
    </row>
    <row r="4485" spans="2:46" ht="13.8">
      <c r="B4485" s="26">
        <v>77.166666666666671</v>
      </c>
      <c r="C4485" s="363">
        <v>721.8485517642531</v>
      </c>
      <c r="D4485" s="367">
        <v>2083.5</v>
      </c>
      <c r="E4485" s="367">
        <v>21534.883720930349</v>
      </c>
      <c r="F4485" s="367">
        <v>-652956.18838362407</v>
      </c>
      <c r="G4485" s="367">
        <v>2083.5000000000114</v>
      </c>
      <c r="H4485" s="367">
        <v>115750</v>
      </c>
      <c r="I4485" s="384">
        <v>-7781753.2756465087</v>
      </c>
      <c r="J4485" s="367">
        <v>2083.5</v>
      </c>
      <c r="K4485" s="367">
        <v>28060.6060606059</v>
      </c>
      <c r="L4485" s="384">
        <v>-336275.60315155564</v>
      </c>
      <c r="M4485" s="367">
        <v>2083.4999999999882</v>
      </c>
      <c r="N4485" s="367">
        <v>463</v>
      </c>
      <c r="O4485" s="384">
        <v>-7483.3853029864422</v>
      </c>
      <c r="P4485" s="367">
        <v>30.210750000000001</v>
      </c>
      <c r="Q4485" s="367">
        <v>463</v>
      </c>
      <c r="R4485" s="384">
        <v>-1621.2649005477917</v>
      </c>
      <c r="S4485" s="367">
        <v>29.169</v>
      </c>
      <c r="T4485" s="367">
        <v>15965.517241379406</v>
      </c>
      <c r="U4485" s="384">
        <v>-379456.73482581886</v>
      </c>
      <c r="V4485" s="367">
        <v>2083.5000000000127</v>
      </c>
      <c r="W4485" s="367">
        <v>771666.66666666337</v>
      </c>
      <c r="X4485" s="384">
        <v>150131.72525915096</v>
      </c>
      <c r="Y4485" s="386">
        <v>2083.4999999999909</v>
      </c>
      <c r="Z4485" s="367"/>
      <c r="AA4485" s="367"/>
      <c r="AB4485" s="367"/>
      <c r="AC4485" s="367"/>
      <c r="AD4485" s="367"/>
      <c r="AE4485" s="367"/>
      <c r="AF4485" s="367"/>
      <c r="AG4485" s="367"/>
      <c r="AH4485" s="367"/>
      <c r="AI4485" s="367"/>
      <c r="AJ4485" s="367"/>
      <c r="AK4485" s="367"/>
      <c r="AL4485" s="367"/>
      <c r="AM4485" s="367"/>
      <c r="AN4485" s="367"/>
      <c r="AO4485" s="367"/>
      <c r="AP4485" s="367"/>
      <c r="AQ4485" s="367"/>
      <c r="AR4485" s="367"/>
      <c r="AS4485" s="367"/>
      <c r="AT4485" s="367"/>
    </row>
    <row r="4486" spans="2:46" ht="13.8">
      <c r="B4486" s="26">
        <v>77.333333333333343</v>
      </c>
      <c r="C4486" s="363">
        <v>723.40049027535406</v>
      </c>
      <c r="D4486" s="367">
        <v>2088.0000000000005</v>
      </c>
      <c r="E4486" s="367">
        <v>21581.395348837326</v>
      </c>
      <c r="F4486" s="367">
        <v>-655852.24561989424</v>
      </c>
      <c r="G4486" s="367">
        <v>2088.0000000000114</v>
      </c>
      <c r="H4486" s="367">
        <v>116000</v>
      </c>
      <c r="I4486" s="384">
        <v>-7816052.4431769978</v>
      </c>
      <c r="J4486" s="367">
        <v>2088</v>
      </c>
      <c r="K4486" s="367">
        <v>28121.21212121196</v>
      </c>
      <c r="L4486" s="384">
        <v>-338139.19998444023</v>
      </c>
      <c r="M4486" s="367">
        <v>2087.9999999999882</v>
      </c>
      <c r="N4486" s="367">
        <v>464</v>
      </c>
      <c r="O4486" s="384">
        <v>-7517.9579764780501</v>
      </c>
      <c r="P4486" s="367">
        <v>30.276</v>
      </c>
      <c r="Q4486" s="367">
        <v>464</v>
      </c>
      <c r="R4486" s="384">
        <v>-1633.4551939861792</v>
      </c>
      <c r="S4486" s="367">
        <v>29.231999999999999</v>
      </c>
      <c r="T4486" s="367">
        <v>16000.000000000096</v>
      </c>
      <c r="U4486" s="384">
        <v>-381429.14540016599</v>
      </c>
      <c r="V4486" s="367">
        <v>2088.0000000000127</v>
      </c>
      <c r="W4486" s="367">
        <v>773333.33333333</v>
      </c>
      <c r="X4486" s="384">
        <v>150413.11367288613</v>
      </c>
      <c r="Y4486" s="386">
        <v>2087.9999999999909</v>
      </c>
      <c r="Z4486" s="367"/>
      <c r="AA4486" s="367"/>
      <c r="AB4486" s="367"/>
      <c r="AC4486" s="367"/>
      <c r="AD4486" s="367"/>
      <c r="AE4486" s="367"/>
      <c r="AF4486" s="367"/>
      <c r="AG4486" s="367"/>
      <c r="AH4486" s="367"/>
      <c r="AI4486" s="367"/>
      <c r="AJ4486" s="367"/>
      <c r="AK4486" s="367"/>
      <c r="AL4486" s="367"/>
      <c r="AM4486" s="367"/>
      <c r="AN4486" s="367"/>
      <c r="AO4486" s="367"/>
      <c r="AP4486" s="367"/>
      <c r="AQ4486" s="367"/>
      <c r="AR4486" s="367"/>
      <c r="AS4486" s="367"/>
      <c r="AT4486" s="367"/>
    </row>
    <row r="4487" spans="2:46" ht="13.8">
      <c r="B4487" s="26">
        <v>77.500000000000014</v>
      </c>
      <c r="C4487" s="363">
        <v>724.95239805526842</v>
      </c>
      <c r="D4487" s="367">
        <v>2092.5000000000005</v>
      </c>
      <c r="E4487" s="367">
        <v>21627.906976744303</v>
      </c>
      <c r="F4487" s="367">
        <v>-658754.70710052305</v>
      </c>
      <c r="G4487" s="367">
        <v>2092.5000000000114</v>
      </c>
      <c r="H4487" s="367">
        <v>116250</v>
      </c>
      <c r="I4487" s="384">
        <v>-7850427.0069360845</v>
      </c>
      <c r="J4487" s="367">
        <v>2092.5</v>
      </c>
      <c r="K4487" s="367">
        <v>28181.81818181802</v>
      </c>
      <c r="L4487" s="384">
        <v>-340007.69897091913</v>
      </c>
      <c r="M4487" s="367">
        <v>2092.4999999999882</v>
      </c>
      <c r="N4487" s="367">
        <v>465</v>
      </c>
      <c r="O4487" s="384">
        <v>-7552.6100027897564</v>
      </c>
      <c r="P4487" s="367">
        <v>30.341250000000002</v>
      </c>
      <c r="Q4487" s="367">
        <v>465</v>
      </c>
      <c r="R4487" s="384">
        <v>-1645.6829384650218</v>
      </c>
      <c r="S4487" s="367">
        <v>29.295000000000002</v>
      </c>
      <c r="T4487" s="367">
        <v>16034.482758620787</v>
      </c>
      <c r="U4487" s="384">
        <v>-383406.52515378897</v>
      </c>
      <c r="V4487" s="367">
        <v>2092.5000000000127</v>
      </c>
      <c r="W4487" s="367">
        <v>774999.99999999662</v>
      </c>
      <c r="X4487" s="384">
        <v>150694.31730139657</v>
      </c>
      <c r="Y4487" s="386">
        <v>2092.4999999999909</v>
      </c>
      <c r="Z4487" s="367"/>
      <c r="AA4487" s="367"/>
      <c r="AB4487" s="367"/>
      <c r="AC4487" s="367"/>
      <c r="AD4487" s="367"/>
      <c r="AE4487" s="367"/>
      <c r="AF4487" s="367"/>
      <c r="AG4487" s="367"/>
      <c r="AH4487" s="367"/>
      <c r="AI4487" s="367"/>
      <c r="AJ4487" s="367"/>
      <c r="AK4487" s="367"/>
      <c r="AL4487" s="367"/>
      <c r="AM4487" s="367"/>
      <c r="AN4487" s="367"/>
      <c r="AO4487" s="367"/>
      <c r="AP4487" s="367"/>
      <c r="AQ4487" s="367"/>
      <c r="AR4487" s="367"/>
      <c r="AS4487" s="367"/>
      <c r="AT4487" s="367"/>
    </row>
    <row r="4488" spans="2:46" ht="13.8">
      <c r="B4488" s="26">
        <v>77.666666666666686</v>
      </c>
      <c r="C4488" s="363">
        <v>726.50427510399652</v>
      </c>
      <c r="D4488" s="367">
        <v>2097.0000000000005</v>
      </c>
      <c r="E4488" s="367">
        <v>21674.41860465128</v>
      </c>
      <c r="F4488" s="367">
        <v>-661663.57282551005</v>
      </c>
      <c r="G4488" s="367">
        <v>2097.0000000000114</v>
      </c>
      <c r="H4488" s="367">
        <v>116500</v>
      </c>
      <c r="I4488" s="384">
        <v>-7884876.9669237696</v>
      </c>
      <c r="J4488" s="367">
        <v>2097</v>
      </c>
      <c r="K4488" s="367">
        <v>28242.42424242408</v>
      </c>
      <c r="L4488" s="384">
        <v>-341881.10011099209</v>
      </c>
      <c r="M4488" s="367">
        <v>2096.9999999999882</v>
      </c>
      <c r="N4488" s="367">
        <v>466</v>
      </c>
      <c r="O4488" s="384">
        <v>-7587.3413819215593</v>
      </c>
      <c r="P4488" s="367">
        <v>30.406500000000001</v>
      </c>
      <c r="Q4488" s="367">
        <v>466</v>
      </c>
      <c r="R4488" s="384">
        <v>-1657.9481339843178</v>
      </c>
      <c r="S4488" s="367">
        <v>29.358000000000001</v>
      </c>
      <c r="T4488" s="367">
        <v>16068.965517241477</v>
      </c>
      <c r="U4488" s="384">
        <v>-385388.87408668787</v>
      </c>
      <c r="V4488" s="367">
        <v>2097.0000000000127</v>
      </c>
      <c r="W4488" s="367">
        <v>776666.66666666325</v>
      </c>
      <c r="X4488" s="384">
        <v>150975.33614468219</v>
      </c>
      <c r="Y4488" s="386">
        <v>2096.9999999999905</v>
      </c>
      <c r="Z4488" s="367"/>
      <c r="AA4488" s="367"/>
      <c r="AB4488" s="367"/>
      <c r="AC4488" s="367"/>
      <c r="AD4488" s="367"/>
      <c r="AE4488" s="367"/>
      <c r="AF4488" s="367"/>
      <c r="AG4488" s="367"/>
      <c r="AH4488" s="367"/>
      <c r="AI4488" s="367"/>
      <c r="AJ4488" s="367"/>
      <c r="AK4488" s="367"/>
      <c r="AL4488" s="367"/>
      <c r="AM4488" s="367"/>
      <c r="AN4488" s="367"/>
      <c r="AO4488" s="367"/>
      <c r="AP4488" s="367"/>
      <c r="AQ4488" s="367"/>
      <c r="AR4488" s="367"/>
      <c r="AS4488" s="367"/>
      <c r="AT4488" s="367"/>
    </row>
    <row r="4489" spans="2:46" ht="13.8">
      <c r="B4489" s="26">
        <v>77.833333333333357</v>
      </c>
      <c r="C4489" s="363">
        <v>728.0561214215378</v>
      </c>
      <c r="D4489" s="367">
        <v>2101.5000000000005</v>
      </c>
      <c r="E4489" s="367">
        <v>21720.930232558258</v>
      </c>
      <c r="F4489" s="367">
        <v>-664578.84279485606</v>
      </c>
      <c r="G4489" s="367">
        <v>2101.5000000000118</v>
      </c>
      <c r="H4489" s="367">
        <v>116750</v>
      </c>
      <c r="I4489" s="384">
        <v>-7919402.3231400494</v>
      </c>
      <c r="J4489" s="367">
        <v>2101.5</v>
      </c>
      <c r="K4489" s="367">
        <v>28303.03030303014</v>
      </c>
      <c r="L4489" s="384">
        <v>-343759.40340465936</v>
      </c>
      <c r="M4489" s="367">
        <v>2101.4999999999882</v>
      </c>
      <c r="N4489" s="367">
        <v>467</v>
      </c>
      <c r="O4489" s="384">
        <v>-7622.1521138734606</v>
      </c>
      <c r="P4489" s="367">
        <v>30.47175</v>
      </c>
      <c r="Q4489" s="367">
        <v>467</v>
      </c>
      <c r="R4489" s="384">
        <v>-1670.250780544068</v>
      </c>
      <c r="S4489" s="367">
        <v>29.420999999999999</v>
      </c>
      <c r="T4489" s="367">
        <v>16103.448275862167</v>
      </c>
      <c r="U4489" s="384">
        <v>-387376.19219886261</v>
      </c>
      <c r="V4489" s="367">
        <v>2101.5000000000127</v>
      </c>
      <c r="W4489" s="367">
        <v>778333.33333332988</v>
      </c>
      <c r="X4489" s="384">
        <v>151256.17020274315</v>
      </c>
      <c r="Y4489" s="386">
        <v>2101.4999999999905</v>
      </c>
      <c r="Z4489" s="367"/>
      <c r="AA4489" s="367"/>
      <c r="AB4489" s="367"/>
      <c r="AC4489" s="367"/>
      <c r="AD4489" s="367"/>
      <c r="AE4489" s="367"/>
      <c r="AF4489" s="367"/>
      <c r="AG4489" s="367"/>
      <c r="AH4489" s="367"/>
      <c r="AI4489" s="367"/>
      <c r="AJ4489" s="367"/>
      <c r="AK4489" s="367"/>
      <c r="AL4489" s="367"/>
      <c r="AM4489" s="367"/>
      <c r="AN4489" s="367"/>
      <c r="AO4489" s="367"/>
      <c r="AP4489" s="367"/>
      <c r="AQ4489" s="367"/>
      <c r="AR4489" s="367"/>
      <c r="AS4489" s="367"/>
      <c r="AT4489" s="367"/>
    </row>
    <row r="4490" spans="2:46" ht="13.8">
      <c r="B4490" s="26">
        <v>78.000000000000028</v>
      </c>
      <c r="C4490" s="363">
        <v>729.60793700789293</v>
      </c>
      <c r="D4490" s="367">
        <v>2106.0000000000009</v>
      </c>
      <c r="E4490" s="367">
        <v>21767.441860465235</v>
      </c>
      <c r="F4490" s="367">
        <v>-667500.51700856013</v>
      </c>
      <c r="G4490" s="367">
        <v>2106.0000000000118</v>
      </c>
      <c r="H4490" s="367">
        <v>117000</v>
      </c>
      <c r="I4490" s="384">
        <v>-7954003.0755849285</v>
      </c>
      <c r="J4490" s="367">
        <v>2106</v>
      </c>
      <c r="K4490" s="367">
        <v>28363.6363636362</v>
      </c>
      <c r="L4490" s="384">
        <v>-345642.60885192081</v>
      </c>
      <c r="M4490" s="367">
        <v>2105.9999999999882</v>
      </c>
      <c r="N4490" s="367">
        <v>468</v>
      </c>
      <c r="O4490" s="384">
        <v>-7657.0421986454621</v>
      </c>
      <c r="P4490" s="367">
        <v>30.537000000000003</v>
      </c>
      <c r="Q4490" s="367">
        <v>468</v>
      </c>
      <c r="R4490" s="384">
        <v>-1682.5908781442722</v>
      </c>
      <c r="S4490" s="367">
        <v>29.483999999999998</v>
      </c>
      <c r="T4490" s="367">
        <v>16137.931034482857</v>
      </c>
      <c r="U4490" s="384">
        <v>-389368.47949031327</v>
      </c>
      <c r="V4490" s="367">
        <v>2106.0000000000127</v>
      </c>
      <c r="W4490" s="367">
        <v>779999.99999999651</v>
      </c>
      <c r="X4490" s="384">
        <v>151536.8194755794</v>
      </c>
      <c r="Y4490" s="386">
        <v>2105.9999999999905</v>
      </c>
      <c r="Z4490" s="367"/>
      <c r="AA4490" s="367"/>
      <c r="AB4490" s="367"/>
      <c r="AC4490" s="367"/>
      <c r="AD4490" s="367"/>
      <c r="AE4490" s="367"/>
      <c r="AF4490" s="367"/>
      <c r="AG4490" s="367"/>
      <c r="AH4490" s="367"/>
      <c r="AI4490" s="367"/>
      <c r="AJ4490" s="367"/>
      <c r="AK4490" s="367"/>
      <c r="AL4490" s="367"/>
      <c r="AM4490" s="367"/>
      <c r="AN4490" s="367"/>
      <c r="AO4490" s="367"/>
      <c r="AP4490" s="367"/>
      <c r="AQ4490" s="367"/>
      <c r="AR4490" s="367"/>
      <c r="AS4490" s="367"/>
      <c r="AT4490" s="367"/>
    </row>
    <row r="4491" spans="2:46" ht="13.8">
      <c r="B4491" s="26">
        <v>78.1666666666667</v>
      </c>
      <c r="C4491" s="363">
        <v>731.15972186306146</v>
      </c>
      <c r="D4491" s="367">
        <v>2110.5000000000009</v>
      </c>
      <c r="E4491" s="367">
        <v>21813.953488372212</v>
      </c>
      <c r="F4491" s="367">
        <v>-670428.59546662262</v>
      </c>
      <c r="G4491" s="367">
        <v>2110.5000000000118</v>
      </c>
      <c r="H4491" s="367">
        <v>117250</v>
      </c>
      <c r="I4491" s="384">
        <v>-7988679.2242584024</v>
      </c>
      <c r="J4491" s="367">
        <v>2110.5</v>
      </c>
      <c r="K4491" s="367">
        <v>28424.24242424226</v>
      </c>
      <c r="L4491" s="384">
        <v>-347530.71645277616</v>
      </c>
      <c r="M4491" s="367">
        <v>2110.4999999999877</v>
      </c>
      <c r="N4491" s="367">
        <v>469</v>
      </c>
      <c r="O4491" s="384">
        <v>-7692.0116362375584</v>
      </c>
      <c r="P4491" s="367">
        <v>30.602250000000002</v>
      </c>
      <c r="Q4491" s="367">
        <v>469</v>
      </c>
      <c r="R4491" s="384">
        <v>-1694.9684267849314</v>
      </c>
      <c r="S4491" s="367">
        <v>29.547000000000001</v>
      </c>
      <c r="T4491" s="367">
        <v>16172.413793103548</v>
      </c>
      <c r="U4491" s="384">
        <v>-391365.73596103978</v>
      </c>
      <c r="V4491" s="367">
        <v>2110.5000000000127</v>
      </c>
      <c r="W4491" s="367">
        <v>781666.66666666314</v>
      </c>
      <c r="X4491" s="384">
        <v>151817.28396319089</v>
      </c>
      <c r="Y4491" s="386">
        <v>2110.4999999999905</v>
      </c>
      <c r="Z4491" s="367"/>
      <c r="AA4491" s="367"/>
      <c r="AB4491" s="367"/>
      <c r="AC4491" s="367"/>
      <c r="AD4491" s="367"/>
      <c r="AE4491" s="367"/>
      <c r="AF4491" s="367"/>
      <c r="AG4491" s="367"/>
      <c r="AH4491" s="367"/>
      <c r="AI4491" s="367"/>
      <c r="AJ4491" s="367"/>
      <c r="AK4491" s="367"/>
      <c r="AL4491" s="367"/>
      <c r="AM4491" s="367"/>
      <c r="AN4491" s="367"/>
      <c r="AO4491" s="367"/>
      <c r="AP4491" s="367"/>
      <c r="AQ4491" s="367"/>
      <c r="AR4491" s="367"/>
      <c r="AS4491" s="367"/>
      <c r="AT4491" s="367"/>
    </row>
    <row r="4492" spans="2:46" ht="13.8">
      <c r="B4492" s="26">
        <v>78.333333333333371</v>
      </c>
      <c r="C4492" s="363">
        <v>732.71147598704374</v>
      </c>
      <c r="D4492" s="367">
        <v>2115.0000000000009</v>
      </c>
      <c r="E4492" s="367">
        <v>21860.465116279189</v>
      </c>
      <c r="F4492" s="367">
        <v>-673363.07816904376</v>
      </c>
      <c r="G4492" s="367">
        <v>2115.0000000000118</v>
      </c>
      <c r="H4492" s="367">
        <v>117500</v>
      </c>
      <c r="I4492" s="384">
        <v>-8023430.7691604747</v>
      </c>
      <c r="J4492" s="367">
        <v>2115</v>
      </c>
      <c r="K4492" s="367">
        <v>28484.84848484832</v>
      </c>
      <c r="L4492" s="384">
        <v>-349423.72620722605</v>
      </c>
      <c r="M4492" s="367">
        <v>2114.9999999999877</v>
      </c>
      <c r="N4492" s="367">
        <v>470</v>
      </c>
      <c r="O4492" s="384">
        <v>-7727.060426649753</v>
      </c>
      <c r="P4492" s="367">
        <v>30.6675</v>
      </c>
      <c r="Q4492" s="367">
        <v>470</v>
      </c>
      <c r="R4492" s="384">
        <v>-1707.3834264660441</v>
      </c>
      <c r="S4492" s="367">
        <v>29.61</v>
      </c>
      <c r="T4492" s="367">
        <v>16206.896551724238</v>
      </c>
      <c r="U4492" s="384">
        <v>-393367.96161104226</v>
      </c>
      <c r="V4492" s="367">
        <v>2115.0000000000132</v>
      </c>
      <c r="W4492" s="367">
        <v>783333.33333332976</v>
      </c>
      <c r="X4492" s="384">
        <v>152097.56366557765</v>
      </c>
      <c r="Y4492" s="386">
        <v>2114.9999999999905</v>
      </c>
      <c r="Z4492" s="367"/>
      <c r="AA4492" s="367"/>
      <c r="AB4492" s="367"/>
      <c r="AC4492" s="367"/>
      <c r="AD4492" s="367"/>
      <c r="AE4492" s="367"/>
      <c r="AF4492" s="367"/>
      <c r="AG4492" s="367"/>
      <c r="AH4492" s="367"/>
      <c r="AI4492" s="367"/>
      <c r="AJ4492" s="367"/>
      <c r="AK4492" s="367"/>
      <c r="AL4492" s="367"/>
      <c r="AM4492" s="367"/>
      <c r="AN4492" s="367"/>
      <c r="AO4492" s="367"/>
      <c r="AP4492" s="367"/>
      <c r="AQ4492" s="367"/>
      <c r="AR4492" s="367"/>
      <c r="AS4492" s="367"/>
      <c r="AT4492" s="367"/>
    </row>
    <row r="4493" spans="2:46" ht="13.8">
      <c r="B4493" s="26">
        <v>78.500000000000043</v>
      </c>
      <c r="C4493" s="363">
        <v>734.26319937983931</v>
      </c>
      <c r="D4493" s="367">
        <v>2119.5000000000009</v>
      </c>
      <c r="E4493" s="367">
        <v>21906.976744186166</v>
      </c>
      <c r="F4493" s="367">
        <v>-676303.9651158232</v>
      </c>
      <c r="G4493" s="367">
        <v>2119.5000000000118</v>
      </c>
      <c r="H4493" s="367">
        <v>117750</v>
      </c>
      <c r="I4493" s="384">
        <v>-8058257.7102911435</v>
      </c>
      <c r="J4493" s="367">
        <v>2119.5</v>
      </c>
      <c r="K4493" s="367">
        <v>28545.45454545438</v>
      </c>
      <c r="L4493" s="384">
        <v>-351321.63811527006</v>
      </c>
      <c r="M4493" s="367">
        <v>2119.4999999999877</v>
      </c>
      <c r="N4493" s="367">
        <v>471</v>
      </c>
      <c r="O4493" s="384">
        <v>-7762.1885698820452</v>
      </c>
      <c r="P4493" s="367">
        <v>30.732749999999999</v>
      </c>
      <c r="Q4493" s="367">
        <v>471</v>
      </c>
      <c r="R4493" s="384">
        <v>-1719.8358771876117</v>
      </c>
      <c r="S4493" s="367">
        <v>29.673000000000002</v>
      </c>
      <c r="T4493" s="367">
        <v>16241.379310344928</v>
      </c>
      <c r="U4493" s="384">
        <v>-395375.15644032054</v>
      </c>
      <c r="V4493" s="367">
        <v>2119.5000000000132</v>
      </c>
      <c r="W4493" s="367">
        <v>784999.99999999639</v>
      </c>
      <c r="X4493" s="384">
        <v>152377.65858273968</v>
      </c>
      <c r="Y4493" s="386">
        <v>2119.49999999999</v>
      </c>
      <c r="Z4493" s="367"/>
      <c r="AA4493" s="367"/>
      <c r="AB4493" s="367"/>
      <c r="AC4493" s="367"/>
      <c r="AD4493" s="367"/>
      <c r="AE4493" s="367"/>
      <c r="AF4493" s="367"/>
      <c r="AG4493" s="367"/>
      <c r="AH4493" s="367"/>
      <c r="AI4493" s="367"/>
      <c r="AJ4493" s="367"/>
      <c r="AK4493" s="367"/>
      <c r="AL4493" s="367"/>
      <c r="AM4493" s="367"/>
      <c r="AN4493" s="367"/>
      <c r="AO4493" s="367"/>
      <c r="AP4493" s="367"/>
      <c r="AQ4493" s="367"/>
      <c r="AR4493" s="367"/>
      <c r="AS4493" s="367"/>
      <c r="AT4493" s="367"/>
    </row>
    <row r="4494" spans="2:46" ht="13.8">
      <c r="B4494" s="26">
        <v>78.666666666666714</v>
      </c>
      <c r="C4494" s="363">
        <v>735.81489204144862</v>
      </c>
      <c r="D4494" s="367">
        <v>2124.0000000000014</v>
      </c>
      <c r="E4494" s="367">
        <v>21953.488372093143</v>
      </c>
      <c r="F4494" s="367">
        <v>-679251.2563069613</v>
      </c>
      <c r="G4494" s="367">
        <v>2124.0000000000118</v>
      </c>
      <c r="H4494" s="367">
        <v>118000</v>
      </c>
      <c r="I4494" s="384">
        <v>-8093160.047650408</v>
      </c>
      <c r="J4494" s="367">
        <v>2124</v>
      </c>
      <c r="K4494" s="367">
        <v>28606.06060606044</v>
      </c>
      <c r="L4494" s="384">
        <v>-353224.45217690821</v>
      </c>
      <c r="M4494" s="367">
        <v>2123.9999999999877</v>
      </c>
      <c r="N4494" s="367">
        <v>472</v>
      </c>
      <c r="O4494" s="384">
        <v>-7797.3960659344357</v>
      </c>
      <c r="P4494" s="367">
        <v>30.798000000000002</v>
      </c>
      <c r="Q4494" s="367">
        <v>472</v>
      </c>
      <c r="R4494" s="384">
        <v>-1732.3257789496329</v>
      </c>
      <c r="S4494" s="367">
        <v>29.736000000000001</v>
      </c>
      <c r="T4494" s="367">
        <v>16275.862068965618</v>
      </c>
      <c r="U4494" s="384">
        <v>-397387.32044887467</v>
      </c>
      <c r="V4494" s="367">
        <v>2124.0000000000132</v>
      </c>
      <c r="W4494" s="367">
        <v>786666.66666666302</v>
      </c>
      <c r="X4494" s="384">
        <v>152657.56871467698</v>
      </c>
      <c r="Y4494" s="386">
        <v>2123.99999999999</v>
      </c>
      <c r="Z4494" s="367"/>
      <c r="AA4494" s="367"/>
      <c r="AB4494" s="367"/>
      <c r="AC4494" s="367"/>
      <c r="AD4494" s="367"/>
      <c r="AE4494" s="367"/>
      <c r="AF4494" s="367"/>
      <c r="AG4494" s="367"/>
      <c r="AH4494" s="367"/>
      <c r="AI4494" s="367"/>
      <c r="AJ4494" s="367"/>
      <c r="AK4494" s="367"/>
      <c r="AL4494" s="367"/>
      <c r="AM4494" s="367"/>
      <c r="AN4494" s="367"/>
      <c r="AO4494" s="367"/>
      <c r="AP4494" s="367"/>
      <c r="AQ4494" s="367"/>
      <c r="AR4494" s="367"/>
      <c r="AS4494" s="367"/>
      <c r="AT4494" s="367"/>
    </row>
    <row r="4495" spans="2:46" ht="13.8">
      <c r="B4495" s="26">
        <v>78.833333333333385</v>
      </c>
      <c r="C4495" s="363">
        <v>737.36655397187133</v>
      </c>
      <c r="D4495" s="367">
        <v>2128.5000000000014</v>
      </c>
      <c r="E4495" s="367">
        <v>22000.00000000012</v>
      </c>
      <c r="F4495" s="367">
        <v>-682204.95174245758</v>
      </c>
      <c r="G4495" s="367">
        <v>2128.5000000000118</v>
      </c>
      <c r="H4495" s="367">
        <v>118250</v>
      </c>
      <c r="I4495" s="384">
        <v>-8128137.7812382719</v>
      </c>
      <c r="J4495" s="367">
        <v>2128.5</v>
      </c>
      <c r="K4495" s="367">
        <v>28666.666666666501</v>
      </c>
      <c r="L4495" s="384">
        <v>-355132.16839214065</v>
      </c>
      <c r="M4495" s="367">
        <v>2128.4999999999877</v>
      </c>
      <c r="N4495" s="367">
        <v>473</v>
      </c>
      <c r="O4495" s="384">
        <v>-7832.6829148069246</v>
      </c>
      <c r="P4495" s="367">
        <v>30.863250000000001</v>
      </c>
      <c r="Q4495" s="367">
        <v>473</v>
      </c>
      <c r="R4495" s="384">
        <v>-1744.8531317521088</v>
      </c>
      <c r="S4495" s="367">
        <v>29.799000000000003</v>
      </c>
      <c r="T4495" s="367">
        <v>16310.344827586308</v>
      </c>
      <c r="U4495" s="384">
        <v>-399404.45363670465</v>
      </c>
      <c r="V4495" s="367">
        <v>2128.5000000000132</v>
      </c>
      <c r="W4495" s="367">
        <v>788333.33333332965</v>
      </c>
      <c r="X4495" s="384">
        <v>152937.29406138952</v>
      </c>
      <c r="Y4495" s="386">
        <v>2128.49999999999</v>
      </c>
      <c r="Z4495" s="367"/>
      <c r="AA4495" s="367"/>
      <c r="AB4495" s="367"/>
      <c r="AC4495" s="367"/>
      <c r="AD4495" s="367"/>
      <c r="AE4495" s="367"/>
      <c r="AF4495" s="367"/>
      <c r="AG4495" s="367"/>
      <c r="AH4495" s="367"/>
      <c r="AI4495" s="367"/>
      <c r="AJ4495" s="367"/>
      <c r="AK4495" s="367"/>
      <c r="AL4495" s="367"/>
      <c r="AM4495" s="367"/>
      <c r="AN4495" s="367"/>
      <c r="AO4495" s="367"/>
      <c r="AP4495" s="367"/>
      <c r="AQ4495" s="367"/>
      <c r="AR4495" s="367"/>
      <c r="AS4495" s="367"/>
      <c r="AT4495" s="367"/>
    </row>
    <row r="4496" spans="2:46" ht="13.8">
      <c r="B4496" s="26">
        <v>79.000000000000057</v>
      </c>
      <c r="C4496" s="363">
        <v>738.91818517110778</v>
      </c>
      <c r="D4496" s="367">
        <v>2133.0000000000018</v>
      </c>
      <c r="E4496" s="367">
        <v>22046.511627907097</v>
      </c>
      <c r="F4496" s="367">
        <v>-685165.05142231251</v>
      </c>
      <c r="G4496" s="367">
        <v>2133.0000000000118</v>
      </c>
      <c r="H4496" s="367">
        <v>118500</v>
      </c>
      <c r="I4496" s="384">
        <v>-8163190.9110547313</v>
      </c>
      <c r="J4496" s="367">
        <v>2133</v>
      </c>
      <c r="K4496" s="367">
        <v>28727.272727272561</v>
      </c>
      <c r="L4496" s="384">
        <v>-357044.78676096722</v>
      </c>
      <c r="M4496" s="367">
        <v>2132.9999999999877</v>
      </c>
      <c r="N4496" s="367">
        <v>474</v>
      </c>
      <c r="O4496" s="384">
        <v>-7868.0491164995092</v>
      </c>
      <c r="P4496" s="367">
        <v>30.9285</v>
      </c>
      <c r="Q4496" s="367">
        <v>474</v>
      </c>
      <c r="R4496" s="384">
        <v>-1757.4179355950373</v>
      </c>
      <c r="S4496" s="367">
        <v>29.861999999999998</v>
      </c>
      <c r="T4496" s="367">
        <v>16344.827586206999</v>
      </c>
      <c r="U4496" s="384">
        <v>-401426.55600381043</v>
      </c>
      <c r="V4496" s="367">
        <v>2133.0000000000132</v>
      </c>
      <c r="W4496" s="367">
        <v>789999.99999999627</v>
      </c>
      <c r="X4496" s="384">
        <v>153216.83462287736</v>
      </c>
      <c r="Y4496" s="386">
        <v>2132.99999999999</v>
      </c>
      <c r="Z4496" s="367"/>
      <c r="AA4496" s="367"/>
      <c r="AB4496" s="367"/>
      <c r="AC4496" s="367"/>
      <c r="AD4496" s="367"/>
      <c r="AE4496" s="367"/>
      <c r="AF4496" s="367"/>
      <c r="AG4496" s="367"/>
      <c r="AH4496" s="367"/>
      <c r="AI4496" s="367"/>
      <c r="AJ4496" s="367"/>
      <c r="AK4496" s="367"/>
      <c r="AL4496" s="367"/>
      <c r="AM4496" s="367"/>
      <c r="AN4496" s="367"/>
      <c r="AO4496" s="367"/>
      <c r="AP4496" s="367"/>
      <c r="AQ4496" s="367"/>
      <c r="AR4496" s="367"/>
      <c r="AS4496" s="367"/>
      <c r="AT4496" s="367"/>
    </row>
    <row r="4497" spans="2:46" ht="13.8">
      <c r="B4497" s="26">
        <v>79.166666666666728</v>
      </c>
      <c r="C4497" s="363">
        <v>740.46978563915752</v>
      </c>
      <c r="D4497" s="367">
        <v>2137.5000000000018</v>
      </c>
      <c r="E4497" s="367">
        <v>22093.023255814074</v>
      </c>
      <c r="F4497" s="367">
        <v>-688131.55534652597</v>
      </c>
      <c r="G4497" s="367">
        <v>2137.5000000000118</v>
      </c>
      <c r="H4497" s="367">
        <v>118750</v>
      </c>
      <c r="I4497" s="384">
        <v>-8198319.4370997874</v>
      </c>
      <c r="J4497" s="367">
        <v>2137.5</v>
      </c>
      <c r="K4497" s="367">
        <v>28787.878787878621</v>
      </c>
      <c r="L4497" s="384">
        <v>-358962.30728338799</v>
      </c>
      <c r="M4497" s="367">
        <v>2137.4999999999877</v>
      </c>
      <c r="N4497" s="367">
        <v>475</v>
      </c>
      <c r="O4497" s="384">
        <v>-7903.4946710121967</v>
      </c>
      <c r="P4497" s="367">
        <v>30.993750000000002</v>
      </c>
      <c r="Q4497" s="367">
        <v>475</v>
      </c>
      <c r="R4497" s="384">
        <v>-1770.0201904784212</v>
      </c>
      <c r="S4497" s="367">
        <v>29.924999999999997</v>
      </c>
      <c r="T4497" s="367">
        <v>16379.310344827689</v>
      </c>
      <c r="U4497" s="384">
        <v>-403453.62755019218</v>
      </c>
      <c r="V4497" s="367">
        <v>2137.5000000000132</v>
      </c>
      <c r="W4497" s="367">
        <v>791666.6666666629</v>
      </c>
      <c r="X4497" s="384">
        <v>153496.19039914047</v>
      </c>
      <c r="Y4497" s="386">
        <v>2137.4999999999895</v>
      </c>
      <c r="Z4497" s="367"/>
      <c r="AA4497" s="367"/>
      <c r="AB4497" s="367"/>
      <c r="AC4497" s="367"/>
      <c r="AD4497" s="367"/>
      <c r="AE4497" s="367"/>
      <c r="AF4497" s="367"/>
      <c r="AG4497" s="367"/>
      <c r="AH4497" s="367"/>
      <c r="AI4497" s="367"/>
      <c r="AJ4497" s="367"/>
      <c r="AK4497" s="367"/>
      <c r="AL4497" s="367"/>
      <c r="AM4497" s="367"/>
      <c r="AN4497" s="367"/>
      <c r="AO4497" s="367"/>
      <c r="AP4497" s="367"/>
      <c r="AQ4497" s="367"/>
      <c r="AR4497" s="367"/>
      <c r="AS4497" s="367"/>
      <c r="AT4497" s="367"/>
    </row>
    <row r="4498" spans="2:46" ht="13.8">
      <c r="B4498" s="26">
        <v>79.3333333333334</v>
      </c>
      <c r="C4498" s="363">
        <v>742.02135537602089</v>
      </c>
      <c r="D4498" s="367">
        <v>2142.0000000000018</v>
      </c>
      <c r="E4498" s="367">
        <v>22139.534883721051</v>
      </c>
      <c r="F4498" s="367">
        <v>-691104.46351509774</v>
      </c>
      <c r="G4498" s="367">
        <v>2142.0000000000118</v>
      </c>
      <c r="H4498" s="367">
        <v>119000</v>
      </c>
      <c r="I4498" s="384">
        <v>-8233523.3593734419</v>
      </c>
      <c r="J4498" s="367">
        <v>2142</v>
      </c>
      <c r="K4498" s="367">
        <v>28848.484848484681</v>
      </c>
      <c r="L4498" s="384">
        <v>-360884.72995940299</v>
      </c>
      <c r="M4498" s="367">
        <v>2141.9999999999877</v>
      </c>
      <c r="N4498" s="367">
        <v>476</v>
      </c>
      <c r="O4498" s="384">
        <v>-7939.0195783449781</v>
      </c>
      <c r="P4498" s="367">
        <v>31.059000000000001</v>
      </c>
      <c r="Q4498" s="367">
        <v>476</v>
      </c>
      <c r="R4498" s="384">
        <v>-1782.6598964022596</v>
      </c>
      <c r="S4498" s="367">
        <v>29.988</v>
      </c>
      <c r="T4498" s="367">
        <v>16413.793103448377</v>
      </c>
      <c r="U4498" s="384">
        <v>-405485.66827584978</v>
      </c>
      <c r="V4498" s="367">
        <v>2142.0000000000132</v>
      </c>
      <c r="W4498" s="367">
        <v>793333.33333332953</v>
      </c>
      <c r="X4498" s="384">
        <v>153775.36139017879</v>
      </c>
      <c r="Y4498" s="386">
        <v>2141.9999999999895</v>
      </c>
      <c r="Z4498" s="367"/>
      <c r="AA4498" s="367"/>
      <c r="AB4498" s="367"/>
      <c r="AC4498" s="367"/>
      <c r="AD4498" s="367"/>
      <c r="AE4498" s="367"/>
      <c r="AF4498" s="367"/>
      <c r="AG4498" s="367"/>
      <c r="AH4498" s="367"/>
      <c r="AI4498" s="367"/>
      <c r="AJ4498" s="367"/>
      <c r="AK4498" s="367"/>
      <c r="AL4498" s="367"/>
      <c r="AM4498" s="367"/>
      <c r="AN4498" s="367"/>
      <c r="AO4498" s="367"/>
      <c r="AP4498" s="367"/>
      <c r="AQ4498" s="367"/>
      <c r="AR4498" s="367"/>
      <c r="AS4498" s="367"/>
      <c r="AT4498" s="367"/>
    </row>
    <row r="4499" spans="2:46" ht="13.8">
      <c r="B4499" s="26">
        <v>79.500000000000071</v>
      </c>
      <c r="C4499" s="363">
        <v>743.57289438169778</v>
      </c>
      <c r="D4499" s="367">
        <v>2146.5000000000018</v>
      </c>
      <c r="E4499" s="367">
        <v>22186.046511628028</v>
      </c>
      <c r="F4499" s="367">
        <v>-694083.77592802816</v>
      </c>
      <c r="G4499" s="367">
        <v>2146.5000000000118</v>
      </c>
      <c r="H4499" s="367">
        <v>119250</v>
      </c>
      <c r="I4499" s="384">
        <v>-8268802.677875692</v>
      </c>
      <c r="J4499" s="367">
        <v>2146.5</v>
      </c>
      <c r="K4499" s="367">
        <v>28909.090909090741</v>
      </c>
      <c r="L4499" s="384">
        <v>-362812.05478901218</v>
      </c>
      <c r="M4499" s="367">
        <v>2146.4999999999877</v>
      </c>
      <c r="N4499" s="367">
        <v>477</v>
      </c>
      <c r="O4499" s="384">
        <v>-7974.6238384978569</v>
      </c>
      <c r="P4499" s="367">
        <v>31.12425</v>
      </c>
      <c r="Q4499" s="367">
        <v>477</v>
      </c>
      <c r="R4499" s="384">
        <v>-1795.3370533665513</v>
      </c>
      <c r="S4499" s="367">
        <v>30.050999999999998</v>
      </c>
      <c r="T4499" s="367">
        <v>16448.275862069066</v>
      </c>
      <c r="U4499" s="384">
        <v>-407522.67818078323</v>
      </c>
      <c r="V4499" s="367">
        <v>2146.5000000000132</v>
      </c>
      <c r="W4499" s="367">
        <v>794999.99999999616</v>
      </c>
      <c r="X4499" s="384">
        <v>154054.34759599247</v>
      </c>
      <c r="Y4499" s="386">
        <v>2146.4999999999895</v>
      </c>
      <c r="Z4499" s="367"/>
      <c r="AA4499" s="367"/>
      <c r="AB4499" s="367"/>
      <c r="AC4499" s="367"/>
      <c r="AD4499" s="367"/>
      <c r="AE4499" s="367"/>
      <c r="AF4499" s="367"/>
      <c r="AG4499" s="367"/>
      <c r="AH4499" s="367"/>
      <c r="AI4499" s="367"/>
      <c r="AJ4499" s="367"/>
      <c r="AK4499" s="367"/>
      <c r="AL4499" s="367"/>
      <c r="AM4499" s="367"/>
      <c r="AN4499" s="367"/>
      <c r="AO4499" s="367"/>
      <c r="AP4499" s="367"/>
      <c r="AQ4499" s="367"/>
      <c r="AR4499" s="367"/>
      <c r="AS4499" s="367"/>
      <c r="AT4499" s="367"/>
    </row>
    <row r="4500" spans="2:46" ht="13.8">
      <c r="B4500" s="26">
        <v>79.666666666666742</v>
      </c>
      <c r="C4500" s="363">
        <v>745.12440265618829</v>
      </c>
      <c r="D4500" s="367">
        <v>2151.0000000000023</v>
      </c>
      <c r="E4500" s="367">
        <v>22232.558139535005</v>
      </c>
      <c r="F4500" s="367">
        <v>-697069.492585317</v>
      </c>
      <c r="G4500" s="367">
        <v>2151.0000000000118</v>
      </c>
      <c r="H4500" s="367">
        <v>119500</v>
      </c>
      <c r="I4500" s="384">
        <v>-8304157.3926065397</v>
      </c>
      <c r="J4500" s="367">
        <v>2151</v>
      </c>
      <c r="K4500" s="367">
        <v>28969.696969696801</v>
      </c>
      <c r="L4500" s="384">
        <v>-364744.2817722155</v>
      </c>
      <c r="M4500" s="367">
        <v>2150.9999999999877</v>
      </c>
      <c r="N4500" s="367">
        <v>478</v>
      </c>
      <c r="O4500" s="384">
        <v>-8010.3074514708342</v>
      </c>
      <c r="P4500" s="367">
        <v>31.189499999999999</v>
      </c>
      <c r="Q4500" s="367">
        <v>478</v>
      </c>
      <c r="R4500" s="384">
        <v>-1808.0516613712982</v>
      </c>
      <c r="S4500" s="367">
        <v>30.114000000000001</v>
      </c>
      <c r="T4500" s="367">
        <v>16482.758620689754</v>
      </c>
      <c r="U4500" s="384">
        <v>-409564.65726499236</v>
      </c>
      <c r="V4500" s="367">
        <v>2151.0000000000127</v>
      </c>
      <c r="W4500" s="367">
        <v>796666.66666666279</v>
      </c>
      <c r="X4500" s="384">
        <v>154333.14901658139</v>
      </c>
      <c r="Y4500" s="386">
        <v>2150.9999999999895</v>
      </c>
      <c r="Z4500" s="367"/>
      <c r="AA4500" s="367"/>
      <c r="AB4500" s="367"/>
      <c r="AC4500" s="367"/>
      <c r="AD4500" s="367"/>
      <c r="AE4500" s="367"/>
      <c r="AF4500" s="367"/>
      <c r="AG4500" s="367"/>
      <c r="AH4500" s="367"/>
      <c r="AI4500" s="367"/>
      <c r="AJ4500" s="367"/>
      <c r="AK4500" s="367"/>
      <c r="AL4500" s="367"/>
      <c r="AM4500" s="367"/>
      <c r="AN4500" s="367"/>
      <c r="AO4500" s="367"/>
      <c r="AP4500" s="367"/>
      <c r="AQ4500" s="367"/>
      <c r="AR4500" s="367"/>
      <c r="AS4500" s="367"/>
      <c r="AT4500" s="367"/>
    </row>
    <row r="4501" spans="2:46" ht="13.8">
      <c r="B4501" s="26">
        <v>79.833333333333414</v>
      </c>
      <c r="C4501" s="363">
        <v>746.67588019949233</v>
      </c>
      <c r="D4501" s="367">
        <v>2155.5000000000023</v>
      </c>
      <c r="E4501" s="367">
        <v>22279.069767441983</v>
      </c>
      <c r="F4501" s="367">
        <v>-700061.61348696426</v>
      </c>
      <c r="G4501" s="367">
        <v>2155.5000000000118</v>
      </c>
      <c r="H4501" s="367">
        <v>119750</v>
      </c>
      <c r="I4501" s="384">
        <v>-8339587.5035659829</v>
      </c>
      <c r="J4501" s="367">
        <v>2155.5</v>
      </c>
      <c r="K4501" s="367">
        <v>29030.303030302861</v>
      </c>
      <c r="L4501" s="384">
        <v>-366681.41090901312</v>
      </c>
      <c r="M4501" s="367">
        <v>2155.4999999999877</v>
      </c>
      <c r="N4501" s="367">
        <v>479</v>
      </c>
      <c r="O4501" s="384">
        <v>-8046.0704172639098</v>
      </c>
      <c r="P4501" s="367">
        <v>31.254750000000001</v>
      </c>
      <c r="Q4501" s="367">
        <v>479</v>
      </c>
      <c r="R4501" s="384">
        <v>-1820.8037204164987</v>
      </c>
      <c r="S4501" s="367">
        <v>30.177</v>
      </c>
      <c r="T4501" s="367">
        <v>16517.241379310442</v>
      </c>
      <c r="U4501" s="384">
        <v>-411611.60552847752</v>
      </c>
      <c r="V4501" s="367">
        <v>2155.5000000000127</v>
      </c>
      <c r="W4501" s="367">
        <v>798333.33333332941</v>
      </c>
      <c r="X4501" s="384">
        <v>154611.76565194555</v>
      </c>
      <c r="Y4501" s="386">
        <v>2155.4999999999895</v>
      </c>
      <c r="Z4501" s="367"/>
      <c r="AA4501" s="367"/>
      <c r="AB4501" s="367"/>
      <c r="AC4501" s="367"/>
      <c r="AD4501" s="367"/>
      <c r="AE4501" s="367"/>
      <c r="AF4501" s="367"/>
      <c r="AG4501" s="367"/>
      <c r="AH4501" s="367"/>
      <c r="AI4501" s="367"/>
      <c r="AJ4501" s="367"/>
      <c r="AK4501" s="367"/>
      <c r="AL4501" s="367"/>
      <c r="AM4501" s="367"/>
      <c r="AN4501" s="367"/>
      <c r="AO4501" s="367"/>
      <c r="AP4501" s="367"/>
      <c r="AQ4501" s="367"/>
      <c r="AR4501" s="367"/>
      <c r="AS4501" s="367"/>
      <c r="AT4501" s="367"/>
    </row>
    <row r="4502" spans="2:46" ht="13.8">
      <c r="B4502" s="26">
        <v>80.000000000000085</v>
      </c>
      <c r="C4502" s="363">
        <v>748.22732701160987</v>
      </c>
      <c r="D4502" s="367">
        <v>2160.0000000000023</v>
      </c>
      <c r="E4502" s="367">
        <v>22325.58139534896</v>
      </c>
      <c r="F4502" s="367">
        <v>-703060.13863297005</v>
      </c>
      <c r="G4502" s="367">
        <v>2160.0000000000118</v>
      </c>
      <c r="H4502" s="367">
        <v>120000</v>
      </c>
      <c r="I4502" s="384">
        <v>-8375093.0107540246</v>
      </c>
      <c r="J4502" s="367">
        <v>2160</v>
      </c>
      <c r="K4502" s="367">
        <v>29090.909090908921</v>
      </c>
      <c r="L4502" s="384">
        <v>-368623.44219940464</v>
      </c>
      <c r="M4502" s="367">
        <v>2159.9999999999873</v>
      </c>
      <c r="N4502" s="367">
        <v>480</v>
      </c>
      <c r="O4502" s="384">
        <v>-8081.912735877082</v>
      </c>
      <c r="P4502" s="367">
        <v>31.32</v>
      </c>
      <c r="Q4502" s="367">
        <v>480</v>
      </c>
      <c r="R4502" s="384">
        <v>-1833.5932305021538</v>
      </c>
      <c r="S4502" s="367">
        <v>30.240000000000002</v>
      </c>
      <c r="T4502" s="367">
        <v>16551.724137931131</v>
      </c>
      <c r="U4502" s="384">
        <v>-413663.52297123859</v>
      </c>
      <c r="V4502" s="367">
        <v>2160.0000000000127</v>
      </c>
      <c r="W4502" s="367">
        <v>799999.99999999604</v>
      </c>
      <c r="X4502" s="384">
        <v>154890.19750208495</v>
      </c>
      <c r="Y4502" s="386">
        <v>2159.9999999999891</v>
      </c>
      <c r="Z4502" s="367"/>
      <c r="AA4502" s="367"/>
      <c r="AB4502" s="367"/>
      <c r="AC4502" s="367"/>
      <c r="AD4502" s="367"/>
      <c r="AE4502" s="367"/>
      <c r="AF4502" s="367"/>
      <c r="AG4502" s="367"/>
      <c r="AH4502" s="367"/>
      <c r="AI4502" s="367"/>
      <c r="AJ4502" s="367"/>
      <c r="AK4502" s="367"/>
      <c r="AL4502" s="367"/>
      <c r="AM4502" s="367"/>
      <c r="AN4502" s="367"/>
      <c r="AO4502" s="367"/>
      <c r="AP4502" s="367"/>
      <c r="AQ4502" s="367"/>
      <c r="AR4502" s="367"/>
      <c r="AS4502" s="367"/>
      <c r="AT4502" s="367"/>
    </row>
    <row r="4503" spans="2:46" ht="13.8">
      <c r="B4503" s="26">
        <v>80.166666666666757</v>
      </c>
      <c r="C4503" s="363">
        <v>749.77874309254082</v>
      </c>
      <c r="D4503" s="367">
        <v>2164.5000000000023</v>
      </c>
      <c r="E4503" s="367">
        <v>22372.093023255937</v>
      </c>
      <c r="F4503" s="367">
        <v>-706065.06802333414</v>
      </c>
      <c r="G4503" s="367">
        <v>2164.5000000000118</v>
      </c>
      <c r="H4503" s="367">
        <v>120250</v>
      </c>
      <c r="I4503" s="384">
        <v>-8410673.9141706638</v>
      </c>
      <c r="J4503" s="367">
        <v>2164.5</v>
      </c>
      <c r="K4503" s="367">
        <v>29151.515151514981</v>
      </c>
      <c r="L4503" s="384">
        <v>-370570.3756433907</v>
      </c>
      <c r="M4503" s="367">
        <v>2164.4999999999873</v>
      </c>
      <c r="N4503" s="367">
        <v>481</v>
      </c>
      <c r="O4503" s="384">
        <v>-8117.8344073103526</v>
      </c>
      <c r="P4503" s="367">
        <v>31.385249999999999</v>
      </c>
      <c r="Q4503" s="367">
        <v>481</v>
      </c>
      <c r="R4503" s="384">
        <v>-1846.4201916282616</v>
      </c>
      <c r="S4503" s="367">
        <v>30.302999999999997</v>
      </c>
      <c r="T4503" s="367">
        <v>16586.206896551819</v>
      </c>
      <c r="U4503" s="384">
        <v>-415720.40959327528</v>
      </c>
      <c r="V4503" s="367">
        <v>2164.5000000000123</v>
      </c>
      <c r="W4503" s="367">
        <v>801666.66666666267</v>
      </c>
      <c r="X4503" s="384">
        <v>155168.44456699965</v>
      </c>
      <c r="Y4503" s="386">
        <v>2164.4999999999891</v>
      </c>
      <c r="Z4503" s="367"/>
      <c r="AA4503" s="367"/>
      <c r="AB4503" s="367"/>
      <c r="AC4503" s="367"/>
      <c r="AD4503" s="367"/>
      <c r="AE4503" s="367"/>
      <c r="AF4503" s="367"/>
      <c r="AG4503" s="367"/>
      <c r="AH4503" s="367"/>
      <c r="AI4503" s="367"/>
      <c r="AJ4503" s="367"/>
      <c r="AK4503" s="367"/>
      <c r="AL4503" s="367"/>
      <c r="AM4503" s="367"/>
      <c r="AN4503" s="367"/>
      <c r="AO4503" s="367"/>
      <c r="AP4503" s="367"/>
      <c r="AQ4503" s="367"/>
      <c r="AR4503" s="367"/>
      <c r="AS4503" s="367"/>
      <c r="AT4503" s="367"/>
    </row>
    <row r="4504" spans="2:46" ht="13.8">
      <c r="B4504" s="26">
        <v>80.333333333333428</v>
      </c>
      <c r="C4504" s="363">
        <v>751.33012844228563</v>
      </c>
      <c r="D4504" s="367">
        <v>2169.0000000000027</v>
      </c>
      <c r="E4504" s="367">
        <v>22418.604651162914</v>
      </c>
      <c r="F4504" s="367">
        <v>-709076.401658057</v>
      </c>
      <c r="G4504" s="367">
        <v>2169.0000000000118</v>
      </c>
      <c r="H4504" s="367">
        <v>120500</v>
      </c>
      <c r="I4504" s="384">
        <v>-8446330.2138158977</v>
      </c>
      <c r="J4504" s="367">
        <v>2169</v>
      </c>
      <c r="K4504" s="367">
        <v>29212.121212121041</v>
      </c>
      <c r="L4504" s="384">
        <v>-372522.21124097082</v>
      </c>
      <c r="M4504" s="367">
        <v>2168.9999999999873</v>
      </c>
      <c r="N4504" s="367">
        <v>482</v>
      </c>
      <c r="O4504" s="384">
        <v>-8153.8354315637243</v>
      </c>
      <c r="P4504" s="367">
        <v>31.450500000000002</v>
      </c>
      <c r="Q4504" s="367">
        <v>482</v>
      </c>
      <c r="R4504" s="384">
        <v>-1859.284603794825</v>
      </c>
      <c r="S4504" s="367">
        <v>30.366</v>
      </c>
      <c r="T4504" s="367">
        <v>16620.689655172508</v>
      </c>
      <c r="U4504" s="384">
        <v>-417782.26539458818</v>
      </c>
      <c r="V4504" s="367">
        <v>2169.0000000000123</v>
      </c>
      <c r="W4504" s="367">
        <v>803333.3333333293</v>
      </c>
      <c r="X4504" s="384">
        <v>155446.50684668965</v>
      </c>
      <c r="Y4504" s="386">
        <v>2168.9999999999891</v>
      </c>
      <c r="Z4504" s="367"/>
      <c r="AA4504" s="367"/>
      <c r="AB4504" s="367"/>
      <c r="AC4504" s="367"/>
      <c r="AD4504" s="367"/>
      <c r="AE4504" s="367"/>
      <c r="AF4504" s="367"/>
      <c r="AG4504" s="367"/>
      <c r="AH4504" s="367"/>
      <c r="AI4504" s="367"/>
      <c r="AJ4504" s="367"/>
      <c r="AK4504" s="367"/>
      <c r="AL4504" s="367"/>
      <c r="AM4504" s="367"/>
      <c r="AN4504" s="367"/>
      <c r="AO4504" s="367"/>
      <c r="AP4504" s="367"/>
      <c r="AQ4504" s="367"/>
      <c r="AR4504" s="367"/>
      <c r="AS4504" s="367"/>
      <c r="AT4504" s="367"/>
    </row>
    <row r="4505" spans="2:46" ht="13.8">
      <c r="B4505" s="26">
        <v>80.500000000000099</v>
      </c>
      <c r="C4505" s="363">
        <v>752.88148306084372</v>
      </c>
      <c r="D4505" s="367">
        <v>2173.5000000000027</v>
      </c>
      <c r="E4505" s="367">
        <v>22465.116279069891</v>
      </c>
      <c r="F4505" s="367">
        <v>-712094.13953713805</v>
      </c>
      <c r="G4505" s="367">
        <v>2173.5000000000118</v>
      </c>
      <c r="H4505" s="367">
        <v>120750</v>
      </c>
      <c r="I4505" s="384">
        <v>-8482061.9096897319</v>
      </c>
      <c r="J4505" s="367">
        <v>2173.5</v>
      </c>
      <c r="K4505" s="367">
        <v>29272.727272727101</v>
      </c>
      <c r="L4505" s="384">
        <v>-374478.94899214513</v>
      </c>
      <c r="M4505" s="367">
        <v>2173.4999999999873</v>
      </c>
      <c r="N4505" s="367">
        <v>483</v>
      </c>
      <c r="O4505" s="384">
        <v>-8189.9158086371908</v>
      </c>
      <c r="P4505" s="367">
        <v>31.515750000000001</v>
      </c>
      <c r="Q4505" s="367">
        <v>483</v>
      </c>
      <c r="R4505" s="384">
        <v>-1872.1864670018422</v>
      </c>
      <c r="S4505" s="367">
        <v>30.428999999999998</v>
      </c>
      <c r="T4505" s="367">
        <v>16655.172413793196</v>
      </c>
      <c r="U4505" s="384">
        <v>-419849.09037517686</v>
      </c>
      <c r="V4505" s="367">
        <v>2173.5000000000123</v>
      </c>
      <c r="W4505" s="367">
        <v>804999.99999999593</v>
      </c>
      <c r="X4505" s="384">
        <v>155724.38434115492</v>
      </c>
      <c r="Y4505" s="386">
        <v>2173.4999999999891</v>
      </c>
      <c r="Z4505" s="367"/>
      <c r="AA4505" s="367"/>
      <c r="AB4505" s="367"/>
      <c r="AC4505" s="367"/>
      <c r="AD4505" s="367"/>
      <c r="AE4505" s="367"/>
      <c r="AF4505" s="367"/>
      <c r="AG4505" s="367"/>
      <c r="AH4505" s="367"/>
      <c r="AI4505" s="367"/>
      <c r="AJ4505" s="367"/>
      <c r="AK4505" s="367"/>
      <c r="AL4505" s="367"/>
      <c r="AM4505" s="367"/>
      <c r="AN4505" s="367"/>
      <c r="AO4505" s="367"/>
      <c r="AP4505" s="367"/>
      <c r="AQ4505" s="367"/>
      <c r="AR4505" s="367"/>
      <c r="AS4505" s="367"/>
      <c r="AT4505" s="367"/>
    </row>
    <row r="4506" spans="2:46" ht="13.8">
      <c r="B4506" s="26">
        <v>80.666666666666771</v>
      </c>
      <c r="C4506" s="363">
        <v>754.43280694821544</v>
      </c>
      <c r="D4506" s="367">
        <v>2178.0000000000027</v>
      </c>
      <c r="E4506" s="367">
        <v>22511.627906976868</v>
      </c>
      <c r="F4506" s="367">
        <v>-715118.28166057798</v>
      </c>
      <c r="G4506" s="367">
        <v>2178.0000000000123</v>
      </c>
      <c r="H4506" s="367">
        <v>121000</v>
      </c>
      <c r="I4506" s="384">
        <v>-8517869.0017921589</v>
      </c>
      <c r="J4506" s="367">
        <v>2178</v>
      </c>
      <c r="K4506" s="367">
        <v>29333.333333333161</v>
      </c>
      <c r="L4506" s="384">
        <v>-376440.58889691369</v>
      </c>
      <c r="M4506" s="367">
        <v>2177.9999999999873</v>
      </c>
      <c r="N4506" s="367">
        <v>484</v>
      </c>
      <c r="O4506" s="384">
        <v>-8226.0755385307548</v>
      </c>
      <c r="P4506" s="367">
        <v>31.581</v>
      </c>
      <c r="Q4506" s="367">
        <v>484</v>
      </c>
      <c r="R4506" s="384">
        <v>-1885.1257812493141</v>
      </c>
      <c r="S4506" s="367">
        <v>30.492000000000001</v>
      </c>
      <c r="T4506" s="367">
        <v>16689.655172413884</v>
      </c>
      <c r="U4506" s="384">
        <v>-421920.88453504111</v>
      </c>
      <c r="V4506" s="367">
        <v>2178.0000000000118</v>
      </c>
      <c r="W4506" s="367">
        <v>806666.66666666255</v>
      </c>
      <c r="X4506" s="384">
        <v>156002.07705039537</v>
      </c>
      <c r="Y4506" s="386">
        <v>2177.9999999999886</v>
      </c>
      <c r="Z4506" s="367"/>
      <c r="AA4506" s="367"/>
      <c r="AB4506" s="367"/>
      <c r="AC4506" s="367"/>
      <c r="AD4506" s="367"/>
      <c r="AE4506" s="367"/>
      <c r="AF4506" s="367"/>
      <c r="AG4506" s="367"/>
      <c r="AH4506" s="367"/>
      <c r="AI4506" s="367"/>
      <c r="AJ4506" s="367"/>
      <c r="AK4506" s="367"/>
      <c r="AL4506" s="367"/>
      <c r="AM4506" s="367"/>
      <c r="AN4506" s="367"/>
      <c r="AO4506" s="367"/>
      <c r="AP4506" s="367"/>
      <c r="AQ4506" s="367"/>
      <c r="AR4506" s="367"/>
      <c r="AS4506" s="367"/>
      <c r="AT4506" s="367"/>
    </row>
    <row r="4507" spans="2:46" ht="13.8">
      <c r="B4507" s="26">
        <v>80.833333333333442</v>
      </c>
      <c r="C4507" s="363">
        <v>755.98410010440057</v>
      </c>
      <c r="D4507" s="367">
        <v>2182.5000000000027</v>
      </c>
      <c r="E4507" s="367">
        <v>22558.139534883845</v>
      </c>
      <c r="F4507" s="367">
        <v>-718148.8280283761</v>
      </c>
      <c r="G4507" s="367">
        <v>2182.5000000000123</v>
      </c>
      <c r="H4507" s="367">
        <v>121250</v>
      </c>
      <c r="I4507" s="384">
        <v>-8553751.4901231844</v>
      </c>
      <c r="J4507" s="367">
        <v>2182.5</v>
      </c>
      <c r="K4507" s="367">
        <v>29393.939393939221</v>
      </c>
      <c r="L4507" s="384">
        <v>-378407.13095527643</v>
      </c>
      <c r="M4507" s="367">
        <v>2182.4999999999873</v>
      </c>
      <c r="N4507" s="367">
        <v>485</v>
      </c>
      <c r="O4507" s="384">
        <v>-8262.3146212444153</v>
      </c>
      <c r="P4507" s="367">
        <v>31.646249999999998</v>
      </c>
      <c r="Q4507" s="367">
        <v>485</v>
      </c>
      <c r="R4507" s="384">
        <v>-1898.1025465372395</v>
      </c>
      <c r="S4507" s="367">
        <v>30.555</v>
      </c>
      <c r="T4507" s="367">
        <v>16724.137931034573</v>
      </c>
      <c r="U4507" s="384">
        <v>-423997.64787418157</v>
      </c>
      <c r="V4507" s="367">
        <v>2182.5000000000118</v>
      </c>
      <c r="W4507" s="367">
        <v>808333.33333332918</v>
      </c>
      <c r="X4507" s="384">
        <v>156279.58497441118</v>
      </c>
      <c r="Y4507" s="386">
        <v>2182.4999999999886</v>
      </c>
      <c r="Z4507" s="367"/>
      <c r="AA4507" s="367"/>
      <c r="AB4507" s="367"/>
      <c r="AC4507" s="367"/>
      <c r="AD4507" s="367"/>
      <c r="AE4507" s="367"/>
      <c r="AF4507" s="367"/>
      <c r="AG4507" s="367"/>
      <c r="AH4507" s="367"/>
      <c r="AI4507" s="367"/>
      <c r="AJ4507" s="367"/>
      <c r="AK4507" s="367"/>
      <c r="AL4507" s="367"/>
      <c r="AM4507" s="367"/>
      <c r="AN4507" s="367"/>
      <c r="AO4507" s="367"/>
      <c r="AP4507" s="367"/>
      <c r="AQ4507" s="367"/>
      <c r="AR4507" s="367"/>
      <c r="AS4507" s="367"/>
      <c r="AT4507" s="367"/>
    </row>
    <row r="4508" spans="2:46" ht="13.8">
      <c r="B4508" s="26">
        <v>81.000000000000114</v>
      </c>
      <c r="C4508" s="363">
        <v>757.53536252939944</v>
      </c>
      <c r="D4508" s="367">
        <v>2187.0000000000032</v>
      </c>
      <c r="E4508" s="367">
        <v>22604.651162790822</v>
      </c>
      <c r="F4508" s="367">
        <v>-721185.77864053252</v>
      </c>
      <c r="G4508" s="367">
        <v>2187.0000000000123</v>
      </c>
      <c r="H4508" s="367">
        <v>121500</v>
      </c>
      <c r="I4508" s="384">
        <v>-8589709.3746828083</v>
      </c>
      <c r="J4508" s="367">
        <v>2187</v>
      </c>
      <c r="K4508" s="367">
        <v>29454.545454545281</v>
      </c>
      <c r="L4508" s="384">
        <v>-380378.5751672333</v>
      </c>
      <c r="M4508" s="367">
        <v>2186.9999999999873</v>
      </c>
      <c r="N4508" s="367">
        <v>486</v>
      </c>
      <c r="O4508" s="384">
        <v>-8298.633056778177</v>
      </c>
      <c r="P4508" s="367">
        <v>31.711500000000001</v>
      </c>
      <c r="Q4508" s="367">
        <v>486</v>
      </c>
      <c r="R4508" s="384">
        <v>-1911.1167628656196</v>
      </c>
      <c r="S4508" s="367">
        <v>30.618000000000002</v>
      </c>
      <c r="T4508" s="367">
        <v>16758.620689655261</v>
      </c>
      <c r="U4508" s="384">
        <v>-426079.38039259787</v>
      </c>
      <c r="V4508" s="367">
        <v>2187.0000000000118</v>
      </c>
      <c r="W4508" s="367">
        <v>809999.99999999581</v>
      </c>
      <c r="X4508" s="384">
        <v>156556.90811320225</v>
      </c>
      <c r="Y4508" s="386">
        <v>2186.9999999999886</v>
      </c>
      <c r="Z4508" s="367"/>
      <c r="AA4508" s="367"/>
      <c r="AB4508" s="367"/>
      <c r="AC4508" s="367"/>
      <c r="AD4508" s="367"/>
      <c r="AE4508" s="367"/>
      <c r="AF4508" s="367"/>
      <c r="AG4508" s="367"/>
      <c r="AH4508" s="367"/>
      <c r="AI4508" s="367"/>
      <c r="AJ4508" s="367"/>
      <c r="AK4508" s="367"/>
      <c r="AL4508" s="367"/>
      <c r="AM4508" s="367"/>
      <c r="AN4508" s="367"/>
      <c r="AO4508" s="367"/>
      <c r="AP4508" s="367"/>
      <c r="AQ4508" s="367"/>
      <c r="AR4508" s="367"/>
      <c r="AS4508" s="367"/>
      <c r="AT4508" s="367"/>
    </row>
    <row r="4509" spans="2:46" ht="13.8">
      <c r="B4509" s="26">
        <v>81.166666666666785</v>
      </c>
      <c r="C4509" s="363">
        <v>759.08659422321193</v>
      </c>
      <c r="D4509" s="367">
        <v>2191.5000000000032</v>
      </c>
      <c r="E4509" s="367">
        <v>22651.162790697799</v>
      </c>
      <c r="F4509" s="367">
        <v>-724229.1334970477</v>
      </c>
      <c r="G4509" s="367">
        <v>2191.5000000000123</v>
      </c>
      <c r="H4509" s="367">
        <v>121750</v>
      </c>
      <c r="I4509" s="384">
        <v>-8625742.6554710288</v>
      </c>
      <c r="J4509" s="367">
        <v>2191.5</v>
      </c>
      <c r="K4509" s="367">
        <v>29515.151515151341</v>
      </c>
      <c r="L4509" s="384">
        <v>-382354.92153278447</v>
      </c>
      <c r="M4509" s="367">
        <v>2191.4999999999873</v>
      </c>
      <c r="N4509" s="367">
        <v>487</v>
      </c>
      <c r="O4509" s="384">
        <v>-8335.0308451320343</v>
      </c>
      <c r="P4509" s="367">
        <v>31.77675</v>
      </c>
      <c r="Q4509" s="367">
        <v>487</v>
      </c>
      <c r="R4509" s="384">
        <v>-1924.1684302344531</v>
      </c>
      <c r="S4509" s="367">
        <v>30.681000000000001</v>
      </c>
      <c r="T4509" s="367">
        <v>16793.10344827595</v>
      </c>
      <c r="U4509" s="384">
        <v>-428166.08209028986</v>
      </c>
      <c r="V4509" s="367">
        <v>2191.5000000000114</v>
      </c>
      <c r="W4509" s="367">
        <v>811666.66666666244</v>
      </c>
      <c r="X4509" s="384">
        <v>156834.04646676854</v>
      </c>
      <c r="Y4509" s="386">
        <v>2191.4999999999886</v>
      </c>
      <c r="Z4509" s="367"/>
      <c r="AA4509" s="367"/>
      <c r="AB4509" s="367"/>
      <c r="AC4509" s="367"/>
      <c r="AD4509" s="367"/>
      <c r="AE4509" s="367"/>
      <c r="AF4509" s="367"/>
      <c r="AG4509" s="367"/>
      <c r="AH4509" s="367"/>
      <c r="AI4509" s="367"/>
      <c r="AJ4509" s="367"/>
      <c r="AK4509" s="367"/>
      <c r="AL4509" s="367"/>
      <c r="AM4509" s="367"/>
      <c r="AN4509" s="367"/>
      <c r="AO4509" s="367"/>
      <c r="AP4509" s="367"/>
      <c r="AQ4509" s="367"/>
      <c r="AR4509" s="367"/>
      <c r="AS4509" s="367"/>
      <c r="AT4509" s="367"/>
    </row>
    <row r="4510" spans="2:46" ht="13.8">
      <c r="B4510" s="26">
        <v>81.333333333333456</v>
      </c>
      <c r="C4510" s="363">
        <v>760.63779518583794</v>
      </c>
      <c r="D4510" s="367">
        <v>2196.0000000000036</v>
      </c>
      <c r="E4510" s="367">
        <v>22697.674418604776</v>
      </c>
      <c r="F4510" s="367">
        <v>-727278.89259792108</v>
      </c>
      <c r="G4510" s="367">
        <v>2196.0000000000123</v>
      </c>
      <c r="H4510" s="367">
        <v>122000</v>
      </c>
      <c r="I4510" s="384">
        <v>-8661851.3324878458</v>
      </c>
      <c r="J4510" s="367">
        <v>2196</v>
      </c>
      <c r="K4510" s="367">
        <v>29575.757575757401</v>
      </c>
      <c r="L4510" s="384">
        <v>-384336.17005192977</v>
      </c>
      <c r="M4510" s="367">
        <v>2195.9999999999873</v>
      </c>
      <c r="N4510" s="367">
        <v>488</v>
      </c>
      <c r="O4510" s="384">
        <v>-8371.5079863059891</v>
      </c>
      <c r="P4510" s="367">
        <v>31.841999999999999</v>
      </c>
      <c r="Q4510" s="367">
        <v>488</v>
      </c>
      <c r="R4510" s="384">
        <v>-1937.2575486437404</v>
      </c>
      <c r="S4510" s="367">
        <v>30.743999999999996</v>
      </c>
      <c r="T4510" s="367">
        <v>16827.586206896638</v>
      </c>
      <c r="U4510" s="384">
        <v>-430257.75296725787</v>
      </c>
      <c r="V4510" s="367">
        <v>2196.0000000000114</v>
      </c>
      <c r="W4510" s="367">
        <v>813333.33333332906</v>
      </c>
      <c r="X4510" s="384">
        <v>157111.00003511016</v>
      </c>
      <c r="Y4510" s="386">
        <v>2195.9999999999886</v>
      </c>
      <c r="Z4510" s="367"/>
      <c r="AA4510" s="367"/>
      <c r="AB4510" s="367"/>
      <c r="AC4510" s="367"/>
      <c r="AD4510" s="367"/>
      <c r="AE4510" s="367"/>
      <c r="AF4510" s="367"/>
      <c r="AG4510" s="367"/>
      <c r="AH4510" s="367"/>
      <c r="AI4510" s="367"/>
      <c r="AJ4510" s="367"/>
      <c r="AK4510" s="367"/>
      <c r="AL4510" s="367"/>
      <c r="AM4510" s="367"/>
      <c r="AN4510" s="367"/>
      <c r="AO4510" s="367"/>
      <c r="AP4510" s="367"/>
      <c r="AQ4510" s="367"/>
      <c r="AR4510" s="367"/>
      <c r="AS4510" s="367"/>
      <c r="AT4510" s="367"/>
    </row>
    <row r="4511" spans="2:46" ht="13.8">
      <c r="B4511" s="26">
        <v>81.500000000000128</v>
      </c>
      <c r="C4511" s="363">
        <v>762.18896541727725</v>
      </c>
      <c r="D4511" s="367">
        <v>2200.5000000000036</v>
      </c>
      <c r="E4511" s="367">
        <v>22744.186046511753</v>
      </c>
      <c r="F4511" s="367">
        <v>-730335.05594315322</v>
      </c>
      <c r="G4511" s="367">
        <v>2200.5000000000123</v>
      </c>
      <c r="H4511" s="367">
        <v>122250</v>
      </c>
      <c r="I4511" s="384">
        <v>-8698035.4057332613</v>
      </c>
      <c r="J4511" s="367">
        <v>2200.5</v>
      </c>
      <c r="K4511" s="367">
        <v>29636.363636363461</v>
      </c>
      <c r="L4511" s="384">
        <v>-386322.32072466932</v>
      </c>
      <c r="M4511" s="367">
        <v>2200.4999999999873</v>
      </c>
      <c r="N4511" s="367">
        <v>489</v>
      </c>
      <c r="O4511" s="384">
        <v>-8408.064480300045</v>
      </c>
      <c r="P4511" s="367">
        <v>31.907250000000001</v>
      </c>
      <c r="Q4511" s="367">
        <v>489</v>
      </c>
      <c r="R4511" s="384">
        <v>-1950.384118093483</v>
      </c>
      <c r="S4511" s="367">
        <v>30.806999999999999</v>
      </c>
      <c r="T4511" s="367">
        <v>16862.068965517326</v>
      </c>
      <c r="U4511" s="384">
        <v>-432354.39302350167</v>
      </c>
      <c r="V4511" s="367">
        <v>2200.5000000000114</v>
      </c>
      <c r="W4511" s="367">
        <v>814999.99999999569</v>
      </c>
      <c r="X4511" s="384">
        <v>157387.76881822702</v>
      </c>
      <c r="Y4511" s="386">
        <v>2200.4999999999882</v>
      </c>
      <c r="Z4511" s="367"/>
      <c r="AA4511" s="367"/>
      <c r="AB4511" s="367"/>
      <c r="AC4511" s="367"/>
      <c r="AD4511" s="367"/>
      <c r="AE4511" s="367"/>
      <c r="AF4511" s="367"/>
      <c r="AG4511" s="367"/>
      <c r="AH4511" s="367"/>
      <c r="AI4511" s="367"/>
      <c r="AJ4511" s="367"/>
      <c r="AK4511" s="367"/>
      <c r="AL4511" s="367"/>
      <c r="AM4511" s="367"/>
      <c r="AN4511" s="367"/>
      <c r="AO4511" s="367"/>
      <c r="AP4511" s="367"/>
      <c r="AQ4511" s="367"/>
      <c r="AR4511" s="367"/>
      <c r="AS4511" s="367"/>
      <c r="AT4511" s="367"/>
    </row>
    <row r="4512" spans="2:46" ht="13.8">
      <c r="B4512" s="26">
        <v>81.666666666666799</v>
      </c>
      <c r="C4512" s="363">
        <v>763.74010491753029</v>
      </c>
      <c r="D4512" s="367">
        <v>2205.0000000000036</v>
      </c>
      <c r="E4512" s="367">
        <v>22790.69767441873</v>
      </c>
      <c r="F4512" s="367">
        <v>-733397.62353274366</v>
      </c>
      <c r="G4512" s="367">
        <v>2205.0000000000123</v>
      </c>
      <c r="H4512" s="367">
        <v>122500</v>
      </c>
      <c r="I4512" s="384">
        <v>-8734294.8752072696</v>
      </c>
      <c r="J4512" s="367">
        <v>2205</v>
      </c>
      <c r="K4512" s="367">
        <v>29696.969696969521</v>
      </c>
      <c r="L4512" s="384">
        <v>-388313.37355100305</v>
      </c>
      <c r="M4512" s="367">
        <v>2204.9999999999873</v>
      </c>
      <c r="N4512" s="367">
        <v>490</v>
      </c>
      <c r="O4512" s="384">
        <v>-8444.7003271141966</v>
      </c>
      <c r="P4512" s="367">
        <v>31.9725</v>
      </c>
      <c r="Q4512" s="367">
        <v>490</v>
      </c>
      <c r="R4512" s="384">
        <v>-1963.5481385836792</v>
      </c>
      <c r="S4512" s="367">
        <v>30.869999999999997</v>
      </c>
      <c r="T4512" s="367">
        <v>16896.551724138015</v>
      </c>
      <c r="U4512" s="384">
        <v>-434456.00225902128</v>
      </c>
      <c r="V4512" s="367">
        <v>2205.0000000000109</v>
      </c>
      <c r="W4512" s="367">
        <v>816666.66666666232</v>
      </c>
      <c r="X4512" s="384">
        <v>157664.35281611912</v>
      </c>
      <c r="Y4512" s="386">
        <v>2204.9999999999882</v>
      </c>
      <c r="Z4512" s="367"/>
      <c r="AA4512" s="367"/>
      <c r="AB4512" s="367"/>
      <c r="AC4512" s="367"/>
      <c r="AD4512" s="367"/>
      <c r="AE4512" s="367"/>
      <c r="AF4512" s="367"/>
      <c r="AG4512" s="367"/>
      <c r="AH4512" s="367"/>
      <c r="AI4512" s="367"/>
      <c r="AJ4512" s="367"/>
      <c r="AK4512" s="367"/>
      <c r="AL4512" s="367"/>
      <c r="AM4512" s="367"/>
      <c r="AN4512" s="367"/>
      <c r="AO4512" s="367"/>
      <c r="AP4512" s="367"/>
      <c r="AQ4512" s="367"/>
      <c r="AR4512" s="367"/>
      <c r="AS4512" s="367"/>
      <c r="AT4512" s="367"/>
    </row>
    <row r="4513" spans="2:46" ht="13.8">
      <c r="B4513" s="26">
        <v>81.833333333333471</v>
      </c>
      <c r="C4513" s="363">
        <v>765.29121368659673</v>
      </c>
      <c r="D4513" s="367">
        <v>2209.5000000000036</v>
      </c>
      <c r="E4513" s="367">
        <v>22837.209302325708</v>
      </c>
      <c r="F4513" s="367">
        <v>-736466.59536669252</v>
      </c>
      <c r="G4513" s="367">
        <v>2209.5000000000123</v>
      </c>
      <c r="H4513" s="367">
        <v>122750</v>
      </c>
      <c r="I4513" s="384">
        <v>-8770629.7409098782</v>
      </c>
      <c r="J4513" s="367">
        <v>2209.5</v>
      </c>
      <c r="K4513" s="367">
        <v>29757.575757575582</v>
      </c>
      <c r="L4513" s="384">
        <v>-390309.32853093068</v>
      </c>
      <c r="M4513" s="367">
        <v>2209.4999999999868</v>
      </c>
      <c r="N4513" s="367">
        <v>491</v>
      </c>
      <c r="O4513" s="384">
        <v>-8481.4155267484457</v>
      </c>
      <c r="P4513" s="367">
        <v>32.037750000000003</v>
      </c>
      <c r="Q4513" s="367">
        <v>491</v>
      </c>
      <c r="R4513" s="384">
        <v>-1976.7496101143304</v>
      </c>
      <c r="S4513" s="367">
        <v>30.933</v>
      </c>
      <c r="T4513" s="367">
        <v>16931.034482758703</v>
      </c>
      <c r="U4513" s="384">
        <v>-436562.58067381696</v>
      </c>
      <c r="V4513" s="367">
        <v>2209.5000000000109</v>
      </c>
      <c r="W4513" s="367">
        <v>818333.33333332895</v>
      </c>
      <c r="X4513" s="384">
        <v>157940.75202878652</v>
      </c>
      <c r="Y4513" s="386">
        <v>2209.4999999999882</v>
      </c>
      <c r="Z4513" s="367"/>
      <c r="AA4513" s="367"/>
      <c r="AB4513" s="367"/>
      <c r="AC4513" s="367"/>
      <c r="AD4513" s="367"/>
      <c r="AE4513" s="367"/>
      <c r="AF4513" s="367"/>
      <c r="AG4513" s="367"/>
      <c r="AH4513" s="367"/>
      <c r="AI4513" s="367"/>
      <c r="AJ4513" s="367"/>
      <c r="AK4513" s="367"/>
      <c r="AL4513" s="367"/>
      <c r="AM4513" s="367"/>
      <c r="AN4513" s="367"/>
      <c r="AO4513" s="367"/>
      <c r="AP4513" s="367"/>
      <c r="AQ4513" s="367"/>
      <c r="AR4513" s="367"/>
      <c r="AS4513" s="367"/>
      <c r="AT4513" s="367"/>
    </row>
    <row r="4514" spans="2:46" ht="13.8">
      <c r="B4514" s="26">
        <v>82.000000000000142</v>
      </c>
      <c r="C4514" s="363">
        <v>766.84229172447692</v>
      </c>
      <c r="D4514" s="367">
        <v>2214.0000000000041</v>
      </c>
      <c r="E4514" s="367">
        <v>22883.720930232685</v>
      </c>
      <c r="F4514" s="367">
        <v>-739541.97144499992</v>
      </c>
      <c r="G4514" s="367">
        <v>2214.0000000000123</v>
      </c>
      <c r="H4514" s="367">
        <v>123000</v>
      </c>
      <c r="I4514" s="384">
        <v>-8807040.0028410833</v>
      </c>
      <c r="J4514" s="367">
        <v>2214</v>
      </c>
      <c r="K4514" s="367">
        <v>29818.181818181642</v>
      </c>
      <c r="L4514" s="384">
        <v>-392310.18566445279</v>
      </c>
      <c r="M4514" s="367">
        <v>2213.9999999999868</v>
      </c>
      <c r="N4514" s="367">
        <v>492</v>
      </c>
      <c r="O4514" s="384">
        <v>-8518.2100792027923</v>
      </c>
      <c r="P4514" s="367">
        <v>32.103000000000002</v>
      </c>
      <c r="Q4514" s="367">
        <v>492</v>
      </c>
      <c r="R4514" s="384">
        <v>-1989.9885326854351</v>
      </c>
      <c r="S4514" s="367">
        <v>30.995999999999999</v>
      </c>
      <c r="T4514" s="367">
        <v>16965.517241379392</v>
      </c>
      <c r="U4514" s="384">
        <v>-438674.12826788845</v>
      </c>
      <c r="V4514" s="367">
        <v>2214.0000000000109</v>
      </c>
      <c r="W4514" s="367">
        <v>819999.99999999558</v>
      </c>
      <c r="X4514" s="384">
        <v>158216.96645622919</v>
      </c>
      <c r="Y4514" s="386">
        <v>2213.9999999999882</v>
      </c>
      <c r="Z4514" s="367"/>
      <c r="AA4514" s="367"/>
      <c r="AB4514" s="367"/>
      <c r="AC4514" s="367"/>
      <c r="AD4514" s="367"/>
      <c r="AE4514" s="367"/>
      <c r="AF4514" s="367"/>
      <c r="AG4514" s="367"/>
      <c r="AH4514" s="367"/>
      <c r="AI4514" s="367"/>
      <c r="AJ4514" s="367"/>
      <c r="AK4514" s="367"/>
      <c r="AL4514" s="367"/>
      <c r="AM4514" s="367"/>
      <c r="AN4514" s="367"/>
      <c r="AO4514" s="367"/>
      <c r="AP4514" s="367"/>
      <c r="AQ4514" s="367"/>
      <c r="AR4514" s="367"/>
      <c r="AS4514" s="367"/>
      <c r="AT4514" s="367"/>
    </row>
    <row r="4515" spans="2:46" ht="13.8">
      <c r="B4515" s="26">
        <v>82.166666666666814</v>
      </c>
      <c r="C4515" s="363">
        <v>768.39333903117029</v>
      </c>
      <c r="D4515" s="367">
        <v>2218.5000000000041</v>
      </c>
      <c r="E4515" s="367">
        <v>22930.232558139662</v>
      </c>
      <c r="F4515" s="367">
        <v>-742623.75176766573</v>
      </c>
      <c r="G4515" s="367">
        <v>2218.5000000000123</v>
      </c>
      <c r="H4515" s="367">
        <v>123250</v>
      </c>
      <c r="I4515" s="384">
        <v>-8843525.6610008851</v>
      </c>
      <c r="J4515" s="367">
        <v>2218.5</v>
      </c>
      <c r="K4515" s="367">
        <v>29878.787878787702</v>
      </c>
      <c r="L4515" s="384">
        <v>-394315.94495156908</v>
      </c>
      <c r="M4515" s="367">
        <v>2218.4999999999868</v>
      </c>
      <c r="N4515" s="367">
        <v>493</v>
      </c>
      <c r="O4515" s="384">
        <v>-8555.0839844772363</v>
      </c>
      <c r="P4515" s="367">
        <v>32.16825</v>
      </c>
      <c r="Q4515" s="367">
        <v>493</v>
      </c>
      <c r="R4515" s="384">
        <v>-2003.2649062969947</v>
      </c>
      <c r="S4515" s="367">
        <v>31.059000000000001</v>
      </c>
      <c r="T4515" s="367">
        <v>17000.00000000008</v>
      </c>
      <c r="U4515" s="384">
        <v>-440790.64504123566</v>
      </c>
      <c r="V4515" s="367">
        <v>2218.5000000000105</v>
      </c>
      <c r="W4515" s="367">
        <v>821666.6666666622</v>
      </c>
      <c r="X4515" s="384">
        <v>158492.99609844713</v>
      </c>
      <c r="Y4515" s="386">
        <v>2218.4999999999877</v>
      </c>
      <c r="Z4515" s="367"/>
      <c r="AA4515" s="367"/>
      <c r="AB4515" s="367"/>
      <c r="AC4515" s="367"/>
      <c r="AD4515" s="367"/>
      <c r="AE4515" s="367"/>
      <c r="AF4515" s="367"/>
      <c r="AG4515" s="367"/>
      <c r="AH4515" s="367"/>
      <c r="AI4515" s="367"/>
      <c r="AJ4515" s="367"/>
      <c r="AK4515" s="367"/>
      <c r="AL4515" s="367"/>
      <c r="AM4515" s="367"/>
      <c r="AN4515" s="367"/>
      <c r="AO4515" s="367"/>
      <c r="AP4515" s="367"/>
      <c r="AQ4515" s="367"/>
      <c r="AR4515" s="367"/>
      <c r="AS4515" s="367"/>
      <c r="AT4515" s="367"/>
    </row>
    <row r="4516" spans="2:46" ht="13.8">
      <c r="B4516" s="26">
        <v>82.333333333333485</v>
      </c>
      <c r="C4516" s="363">
        <v>769.94435560667762</v>
      </c>
      <c r="D4516" s="367">
        <v>2223.0000000000041</v>
      </c>
      <c r="E4516" s="367">
        <v>22976.744186046639</v>
      </c>
      <c r="F4516" s="367">
        <v>-745711.9363346902</v>
      </c>
      <c r="G4516" s="367">
        <v>2223.0000000000123</v>
      </c>
      <c r="H4516" s="367">
        <v>123500</v>
      </c>
      <c r="I4516" s="384">
        <v>-8880086.7153892834</v>
      </c>
      <c r="J4516" s="367">
        <v>2223</v>
      </c>
      <c r="K4516" s="367">
        <v>29939.393939393762</v>
      </c>
      <c r="L4516" s="384">
        <v>-396326.60639227962</v>
      </c>
      <c r="M4516" s="367">
        <v>2222.9999999999868</v>
      </c>
      <c r="N4516" s="367">
        <v>494</v>
      </c>
      <c r="O4516" s="384">
        <v>-8592.0372425717796</v>
      </c>
      <c r="P4516" s="367">
        <v>32.233499999999999</v>
      </c>
      <c r="Q4516" s="367">
        <v>494</v>
      </c>
      <c r="R4516" s="384">
        <v>-2016.5787309490074</v>
      </c>
      <c r="S4516" s="367">
        <v>31.122</v>
      </c>
      <c r="T4516" s="367">
        <v>17034.482758620768</v>
      </c>
      <c r="U4516" s="384">
        <v>-442912.13099385868</v>
      </c>
      <c r="V4516" s="367">
        <v>2223.00000000001</v>
      </c>
      <c r="W4516" s="367">
        <v>823333.33333332883</v>
      </c>
      <c r="X4516" s="384">
        <v>158768.8409554403</v>
      </c>
      <c r="Y4516" s="386">
        <v>2222.9999999999877</v>
      </c>
      <c r="Z4516" s="367"/>
      <c r="AA4516" s="367"/>
      <c r="AB4516" s="367"/>
      <c r="AC4516" s="367"/>
      <c r="AD4516" s="367"/>
      <c r="AE4516" s="367"/>
      <c r="AF4516" s="367"/>
      <c r="AG4516" s="367"/>
      <c r="AH4516" s="367"/>
      <c r="AI4516" s="367"/>
      <c r="AJ4516" s="367"/>
      <c r="AK4516" s="367"/>
      <c r="AL4516" s="367"/>
      <c r="AM4516" s="367"/>
      <c r="AN4516" s="367"/>
      <c r="AO4516" s="367"/>
      <c r="AP4516" s="367"/>
      <c r="AQ4516" s="367"/>
      <c r="AR4516" s="367"/>
      <c r="AS4516" s="367"/>
      <c r="AT4516" s="367"/>
    </row>
    <row r="4517" spans="2:46" ht="13.8">
      <c r="B4517" s="26">
        <v>82.500000000000156</v>
      </c>
      <c r="C4517" s="363">
        <v>771.49534145099813</v>
      </c>
      <c r="D4517" s="367">
        <v>2227.5000000000041</v>
      </c>
      <c r="E4517" s="367">
        <v>23023.255813953616</v>
      </c>
      <c r="F4517" s="367">
        <v>-748806.52514607296</v>
      </c>
      <c r="G4517" s="367">
        <v>2227.5000000000123</v>
      </c>
      <c r="H4517" s="367">
        <v>123750</v>
      </c>
      <c r="I4517" s="384">
        <v>-8916723.1660062782</v>
      </c>
      <c r="J4517" s="367">
        <v>2227.5</v>
      </c>
      <c r="K4517" s="367">
        <v>29999.999999999822</v>
      </c>
      <c r="L4517" s="384">
        <v>-398342.16998658428</v>
      </c>
      <c r="M4517" s="367">
        <v>2227.4999999999868</v>
      </c>
      <c r="N4517" s="367">
        <v>495</v>
      </c>
      <c r="O4517" s="384">
        <v>-8629.0698534864187</v>
      </c>
      <c r="P4517" s="367">
        <v>32.298749999999998</v>
      </c>
      <c r="Q4517" s="367">
        <v>495</v>
      </c>
      <c r="R4517" s="384">
        <v>-2029.9300066414744</v>
      </c>
      <c r="S4517" s="367">
        <v>31.184999999999999</v>
      </c>
      <c r="T4517" s="367">
        <v>17068.965517241457</v>
      </c>
      <c r="U4517" s="384">
        <v>-445038.58612575778</v>
      </c>
      <c r="V4517" s="367">
        <v>2227.50000000001</v>
      </c>
      <c r="W4517" s="367">
        <v>824999.99999999546</v>
      </c>
      <c r="X4517" s="384">
        <v>159044.50102720878</v>
      </c>
      <c r="Y4517" s="386">
        <v>2227.4999999999877</v>
      </c>
      <c r="Z4517" s="367"/>
      <c r="AA4517" s="367"/>
      <c r="AB4517" s="367"/>
      <c r="AC4517" s="367"/>
      <c r="AD4517" s="367"/>
      <c r="AE4517" s="367"/>
      <c r="AF4517" s="367"/>
      <c r="AG4517" s="367"/>
      <c r="AH4517" s="367"/>
      <c r="AI4517" s="367"/>
      <c r="AJ4517" s="367"/>
      <c r="AK4517" s="367"/>
      <c r="AL4517" s="367"/>
      <c r="AM4517" s="367"/>
      <c r="AN4517" s="367"/>
      <c r="AO4517" s="367"/>
      <c r="AP4517" s="367"/>
      <c r="AQ4517" s="367"/>
      <c r="AR4517" s="367"/>
      <c r="AS4517" s="367"/>
      <c r="AT4517" s="367"/>
    </row>
    <row r="4518" spans="2:46" ht="13.8">
      <c r="B4518" s="26">
        <v>82.666666666666828</v>
      </c>
      <c r="C4518" s="363">
        <v>773.04629656413238</v>
      </c>
      <c r="D4518" s="367">
        <v>2232.0000000000045</v>
      </c>
      <c r="E4518" s="367">
        <v>23069.767441860593</v>
      </c>
      <c r="F4518" s="367">
        <v>-751907.51820181415</v>
      </c>
      <c r="G4518" s="367">
        <v>2232.0000000000123</v>
      </c>
      <c r="H4518" s="367">
        <v>124000</v>
      </c>
      <c r="I4518" s="384">
        <v>-8953435.0128518716</v>
      </c>
      <c r="J4518" s="367">
        <v>2232</v>
      </c>
      <c r="K4518" s="367">
        <v>30060.606060605882</v>
      </c>
      <c r="L4518" s="384">
        <v>-400362.63573448313</v>
      </c>
      <c r="M4518" s="367">
        <v>2231.9999999999868</v>
      </c>
      <c r="N4518" s="367">
        <v>496</v>
      </c>
      <c r="O4518" s="384">
        <v>-8666.1818172211624</v>
      </c>
      <c r="P4518" s="367">
        <v>32.364000000000004</v>
      </c>
      <c r="Q4518" s="367">
        <v>496</v>
      </c>
      <c r="R4518" s="384">
        <v>-2043.3187333743958</v>
      </c>
      <c r="S4518" s="367">
        <v>31.247999999999998</v>
      </c>
      <c r="T4518" s="367">
        <v>17103.448275862145</v>
      </c>
      <c r="U4518" s="384">
        <v>-447170.01043693279</v>
      </c>
      <c r="V4518" s="367">
        <v>2232.00000000001</v>
      </c>
      <c r="W4518" s="367">
        <v>826666.66666666209</v>
      </c>
      <c r="X4518" s="384">
        <v>159319.9763137525</v>
      </c>
      <c r="Y4518" s="386">
        <v>2231.9999999999873</v>
      </c>
      <c r="Z4518" s="367"/>
      <c r="AA4518" s="367"/>
      <c r="AB4518" s="367"/>
      <c r="AC4518" s="367"/>
      <c r="AD4518" s="367"/>
      <c r="AE4518" s="367"/>
      <c r="AF4518" s="367"/>
      <c r="AG4518" s="367"/>
      <c r="AH4518" s="367"/>
      <c r="AI4518" s="367"/>
      <c r="AJ4518" s="367"/>
      <c r="AK4518" s="367"/>
      <c r="AL4518" s="367"/>
      <c r="AM4518" s="367"/>
      <c r="AN4518" s="367"/>
      <c r="AO4518" s="367"/>
      <c r="AP4518" s="367"/>
      <c r="AQ4518" s="367"/>
      <c r="AR4518" s="367"/>
      <c r="AS4518" s="367"/>
      <c r="AT4518" s="367"/>
    </row>
    <row r="4519" spans="2:46" ht="13.8">
      <c r="B4519" s="26">
        <v>82.833333333333499</v>
      </c>
      <c r="C4519" s="363">
        <v>774.59722094608026</v>
      </c>
      <c r="D4519" s="367">
        <v>2236.5000000000045</v>
      </c>
      <c r="E4519" s="367">
        <v>23116.27906976757</v>
      </c>
      <c r="F4519" s="367">
        <v>-755014.91550191387</v>
      </c>
      <c r="G4519" s="367">
        <v>2236.5000000000123</v>
      </c>
      <c r="H4519" s="367">
        <v>124250</v>
      </c>
      <c r="I4519" s="384">
        <v>-8990222.2559260614</v>
      </c>
      <c r="J4519" s="367">
        <v>2236.5</v>
      </c>
      <c r="K4519" s="367">
        <v>30121.212121211942</v>
      </c>
      <c r="L4519" s="384">
        <v>-402388.00363597623</v>
      </c>
      <c r="M4519" s="367">
        <v>2236.4999999999868</v>
      </c>
      <c r="N4519" s="367">
        <v>497</v>
      </c>
      <c r="O4519" s="384">
        <v>-8703.3731337759964</v>
      </c>
      <c r="P4519" s="367">
        <v>32.429250000000003</v>
      </c>
      <c r="Q4519" s="367">
        <v>497</v>
      </c>
      <c r="R4519" s="384">
        <v>-2056.7449111477722</v>
      </c>
      <c r="S4519" s="367">
        <v>31.311</v>
      </c>
      <c r="T4519" s="367">
        <v>17137.931034482834</v>
      </c>
      <c r="U4519" s="384">
        <v>-449306.40392738342</v>
      </c>
      <c r="V4519" s="367">
        <v>2236.5000000000095</v>
      </c>
      <c r="W4519" s="367">
        <v>828333.33333332872</v>
      </c>
      <c r="X4519" s="384">
        <v>159595.26681507152</v>
      </c>
      <c r="Y4519" s="386">
        <v>2236.4999999999877</v>
      </c>
      <c r="Z4519" s="367"/>
      <c r="AA4519" s="367"/>
      <c r="AB4519" s="367"/>
      <c r="AC4519" s="367"/>
      <c r="AD4519" s="367"/>
      <c r="AE4519" s="367"/>
      <c r="AF4519" s="367"/>
      <c r="AG4519" s="367"/>
      <c r="AH4519" s="367"/>
      <c r="AI4519" s="367"/>
      <c r="AJ4519" s="367"/>
      <c r="AK4519" s="367"/>
      <c r="AL4519" s="367"/>
      <c r="AM4519" s="367"/>
      <c r="AN4519" s="367"/>
      <c r="AO4519" s="367"/>
      <c r="AP4519" s="367"/>
      <c r="AQ4519" s="367"/>
      <c r="AR4519" s="367"/>
      <c r="AS4519" s="367"/>
      <c r="AT4519" s="367"/>
    </row>
    <row r="4520" spans="2:46" ht="13.8">
      <c r="B4520" s="26">
        <v>83.000000000000171</v>
      </c>
      <c r="C4520" s="363">
        <v>776.14811459684154</v>
      </c>
      <c r="D4520" s="367">
        <v>2241.0000000000045</v>
      </c>
      <c r="E4520" s="367">
        <v>23162.790697674547</v>
      </c>
      <c r="F4520" s="367">
        <v>-758128.71704637213</v>
      </c>
      <c r="G4520" s="367">
        <v>2241.0000000000123</v>
      </c>
      <c r="H4520" s="367">
        <v>124500</v>
      </c>
      <c r="I4520" s="384">
        <v>-9027084.8952288479</v>
      </c>
      <c r="J4520" s="367">
        <v>2241</v>
      </c>
      <c r="K4520" s="367">
        <v>30181.818181818002</v>
      </c>
      <c r="L4520" s="384">
        <v>-404418.27369106351</v>
      </c>
      <c r="M4520" s="367">
        <v>2240.9999999999868</v>
      </c>
      <c r="N4520" s="367">
        <v>498</v>
      </c>
      <c r="O4520" s="384">
        <v>-8740.6438031509315</v>
      </c>
      <c r="P4520" s="367">
        <v>32.494500000000002</v>
      </c>
      <c r="Q4520" s="367">
        <v>498</v>
      </c>
      <c r="R4520" s="384">
        <v>-2070.2085399616017</v>
      </c>
      <c r="S4520" s="367">
        <v>31.373999999999999</v>
      </c>
      <c r="T4520" s="367">
        <v>17172.413793103522</v>
      </c>
      <c r="U4520" s="384">
        <v>-451447.76659711014</v>
      </c>
      <c r="V4520" s="367">
        <v>2241.0000000000095</v>
      </c>
      <c r="W4520" s="367">
        <v>829999.99999999534</v>
      </c>
      <c r="X4520" s="384">
        <v>159870.37253116581</v>
      </c>
      <c r="Y4520" s="386">
        <v>2240.9999999999873</v>
      </c>
      <c r="Z4520" s="367"/>
      <c r="AA4520" s="367"/>
      <c r="AB4520" s="367"/>
      <c r="AC4520" s="367"/>
      <c r="AD4520" s="367"/>
      <c r="AE4520" s="367"/>
      <c r="AF4520" s="367"/>
      <c r="AG4520" s="367"/>
      <c r="AH4520" s="367"/>
      <c r="AI4520" s="367"/>
      <c r="AJ4520" s="367"/>
      <c r="AK4520" s="367"/>
      <c r="AL4520" s="367"/>
      <c r="AM4520" s="367"/>
      <c r="AN4520" s="367"/>
      <c r="AO4520" s="367"/>
      <c r="AP4520" s="367"/>
      <c r="AQ4520" s="367"/>
      <c r="AR4520" s="367"/>
      <c r="AS4520" s="367"/>
      <c r="AT4520" s="367"/>
    </row>
    <row r="4521" spans="2:46" ht="13.8">
      <c r="B4521" s="26">
        <v>83.166666666666842</v>
      </c>
      <c r="C4521" s="363">
        <v>777.69897751641622</v>
      </c>
      <c r="D4521" s="367">
        <v>2245.5000000000045</v>
      </c>
      <c r="E4521" s="367">
        <v>23209.302325581524</v>
      </c>
      <c r="F4521" s="367">
        <v>-761248.92283518892</v>
      </c>
      <c r="G4521" s="367">
        <v>2245.5000000000123</v>
      </c>
      <c r="H4521" s="367">
        <v>124750</v>
      </c>
      <c r="I4521" s="384">
        <v>-9064022.9307602309</v>
      </c>
      <c r="J4521" s="367">
        <v>2245.5</v>
      </c>
      <c r="K4521" s="367">
        <v>30242.424242424062</v>
      </c>
      <c r="L4521" s="384">
        <v>-406453.44589974493</v>
      </c>
      <c r="M4521" s="367">
        <v>2245.4999999999868</v>
      </c>
      <c r="N4521" s="367">
        <v>499</v>
      </c>
      <c r="O4521" s="384">
        <v>-8777.9938253459623</v>
      </c>
      <c r="P4521" s="367">
        <v>32.559750000000001</v>
      </c>
      <c r="Q4521" s="367">
        <v>499</v>
      </c>
      <c r="R4521" s="384">
        <v>-2083.7096198158861</v>
      </c>
      <c r="S4521" s="367">
        <v>31.437000000000001</v>
      </c>
      <c r="T4521" s="367">
        <v>17206.89655172421</v>
      </c>
      <c r="U4521" s="384">
        <v>-453594.09844611277</v>
      </c>
      <c r="V4521" s="367">
        <v>2245.5000000000095</v>
      </c>
      <c r="W4521" s="367">
        <v>831666.66666666197</v>
      </c>
      <c r="X4521" s="384">
        <v>160145.2934620353</v>
      </c>
      <c r="Y4521" s="386">
        <v>2245.4999999999873</v>
      </c>
      <c r="Z4521" s="367"/>
      <c r="AA4521" s="367"/>
      <c r="AB4521" s="367"/>
      <c r="AC4521" s="367"/>
      <c r="AD4521" s="367"/>
      <c r="AE4521" s="367"/>
      <c r="AF4521" s="367"/>
      <c r="AG4521" s="367"/>
      <c r="AH4521" s="367"/>
      <c r="AI4521" s="367"/>
      <c r="AJ4521" s="367"/>
      <c r="AK4521" s="367"/>
      <c r="AL4521" s="367"/>
      <c r="AM4521" s="367"/>
      <c r="AN4521" s="367"/>
      <c r="AO4521" s="367"/>
      <c r="AP4521" s="367"/>
      <c r="AQ4521" s="367"/>
      <c r="AR4521" s="367"/>
      <c r="AS4521" s="367"/>
      <c r="AT4521" s="367"/>
    </row>
    <row r="4522" spans="2:46" ht="13.8">
      <c r="B4522" s="26">
        <v>83.333333333333513</v>
      </c>
      <c r="C4522" s="363">
        <v>779.24980970480476</v>
      </c>
      <c r="D4522" s="367">
        <v>2250.000000000005</v>
      </c>
      <c r="E4522" s="367">
        <v>23255.813953488501</v>
      </c>
      <c r="F4522" s="367">
        <v>-764375.53286836401</v>
      </c>
      <c r="G4522" s="367">
        <v>2250.0000000000123</v>
      </c>
      <c r="H4522" s="367">
        <v>125000</v>
      </c>
      <c r="I4522" s="384">
        <v>-9101036.3625202104</v>
      </c>
      <c r="J4522" s="367">
        <v>2250</v>
      </c>
      <c r="K4522" s="367">
        <v>30303.030303030122</v>
      </c>
      <c r="L4522" s="384">
        <v>-408493.52026202064</v>
      </c>
      <c r="M4522" s="367">
        <v>2249.9999999999868</v>
      </c>
      <c r="N4522" s="367">
        <v>500</v>
      </c>
      <c r="O4522" s="384">
        <v>-8815.4232003610905</v>
      </c>
      <c r="P4522" s="367">
        <v>32.625</v>
      </c>
      <c r="Q4522" s="367">
        <v>500</v>
      </c>
      <c r="R4522" s="384">
        <v>-2097.248150710624</v>
      </c>
      <c r="S4522" s="367">
        <v>31.5</v>
      </c>
      <c r="T4522" s="367">
        <v>17241.379310344899</v>
      </c>
      <c r="U4522" s="384">
        <v>-455745.39947439125</v>
      </c>
      <c r="V4522" s="367">
        <v>2250.0000000000095</v>
      </c>
      <c r="W4522" s="367">
        <v>833333.3333333286</v>
      </c>
      <c r="X4522" s="384">
        <v>160420.0296076801</v>
      </c>
      <c r="Y4522" s="386">
        <v>2249.9999999999868</v>
      </c>
      <c r="Z4522" s="367"/>
      <c r="AA4522" s="367"/>
      <c r="AB4522" s="367"/>
      <c r="AC4522" s="367"/>
      <c r="AD4522" s="367"/>
      <c r="AE4522" s="367"/>
      <c r="AF4522" s="367"/>
      <c r="AG4522" s="367"/>
      <c r="AH4522" s="367"/>
      <c r="AI4522" s="367"/>
      <c r="AJ4522" s="367"/>
      <c r="AK4522" s="367"/>
      <c r="AL4522" s="367"/>
      <c r="AM4522" s="367"/>
      <c r="AN4522" s="367"/>
      <c r="AO4522" s="367"/>
      <c r="AP4522" s="367"/>
      <c r="AQ4522" s="367"/>
      <c r="AR4522" s="367"/>
      <c r="AS4522" s="367"/>
      <c r="AT4522" s="367"/>
    </row>
    <row r="4523" spans="2:46" ht="13.8">
      <c r="B4523" s="26">
        <v>83.500000000000185</v>
      </c>
      <c r="C4523" s="363">
        <v>780.8006111620067</v>
      </c>
      <c r="D4523" s="367">
        <v>2254.500000000005</v>
      </c>
      <c r="E4523" s="367">
        <v>23302.325581395478</v>
      </c>
      <c r="F4523" s="367">
        <v>-767508.54714589752</v>
      </c>
      <c r="G4523" s="367">
        <v>2254.5000000000123</v>
      </c>
      <c r="H4523" s="367">
        <v>125250</v>
      </c>
      <c r="I4523" s="384">
        <v>-9138125.1905087885</v>
      </c>
      <c r="J4523" s="367">
        <v>2254.5</v>
      </c>
      <c r="K4523" s="367">
        <v>30363.636363636182</v>
      </c>
      <c r="L4523" s="384">
        <v>-410538.49677789025</v>
      </c>
      <c r="M4523" s="367">
        <v>2254.4999999999864</v>
      </c>
      <c r="N4523" s="367">
        <v>501</v>
      </c>
      <c r="O4523" s="384">
        <v>-8852.931928196318</v>
      </c>
      <c r="P4523" s="367">
        <v>32.690249999999999</v>
      </c>
      <c r="Q4523" s="367">
        <v>501</v>
      </c>
      <c r="R4523" s="384">
        <v>-2110.8241326458169</v>
      </c>
      <c r="S4523" s="367">
        <v>31.563000000000002</v>
      </c>
      <c r="T4523" s="367">
        <v>17275.862068965587</v>
      </c>
      <c r="U4523" s="384">
        <v>-457901.66968194535</v>
      </c>
      <c r="V4523" s="367">
        <v>2254.5000000000091</v>
      </c>
      <c r="W4523" s="367">
        <v>834999.99999999523</v>
      </c>
      <c r="X4523" s="384">
        <v>160694.5809681002</v>
      </c>
      <c r="Y4523" s="386">
        <v>2254.4999999999868</v>
      </c>
      <c r="Z4523" s="367"/>
      <c r="AA4523" s="367"/>
      <c r="AB4523" s="367"/>
      <c r="AC4523" s="367"/>
      <c r="AD4523" s="367"/>
      <c r="AE4523" s="367"/>
      <c r="AF4523" s="367"/>
      <c r="AG4523" s="367"/>
      <c r="AH4523" s="367"/>
      <c r="AI4523" s="367"/>
      <c r="AJ4523" s="367"/>
      <c r="AK4523" s="367"/>
      <c r="AL4523" s="367"/>
      <c r="AM4523" s="367"/>
      <c r="AN4523" s="367"/>
      <c r="AO4523" s="367"/>
      <c r="AP4523" s="367"/>
      <c r="AQ4523" s="367"/>
      <c r="AR4523" s="367"/>
      <c r="AS4523" s="367"/>
      <c r="AT4523" s="367"/>
    </row>
    <row r="4524" spans="2:46" ht="13.8">
      <c r="B4524" s="26">
        <v>83.666666666666856</v>
      </c>
      <c r="C4524" s="363">
        <v>782.35138188802216</v>
      </c>
      <c r="D4524" s="367">
        <v>2259.000000000005</v>
      </c>
      <c r="E4524" s="367">
        <v>23348.837209302455</v>
      </c>
      <c r="F4524" s="367">
        <v>-770647.9656677898</v>
      </c>
      <c r="G4524" s="367">
        <v>2259.0000000000123</v>
      </c>
      <c r="H4524" s="367">
        <v>125500</v>
      </c>
      <c r="I4524" s="384">
        <v>-9175289.414725963</v>
      </c>
      <c r="J4524" s="367">
        <v>2259</v>
      </c>
      <c r="K4524" s="367">
        <v>30424.242424242242</v>
      </c>
      <c r="L4524" s="384">
        <v>-412588.37544735434</v>
      </c>
      <c r="M4524" s="367">
        <v>2258.9999999999864</v>
      </c>
      <c r="N4524" s="367">
        <v>502</v>
      </c>
      <c r="O4524" s="384">
        <v>-8890.5200088516431</v>
      </c>
      <c r="P4524" s="367">
        <v>32.755499999999998</v>
      </c>
      <c r="Q4524" s="367">
        <v>502</v>
      </c>
      <c r="R4524" s="384">
        <v>-2124.4375656214625</v>
      </c>
      <c r="S4524" s="367">
        <v>31.625999999999998</v>
      </c>
      <c r="T4524" s="367">
        <v>17310.344827586276</v>
      </c>
      <c r="U4524" s="384">
        <v>-460062.90906877554</v>
      </c>
      <c r="V4524" s="367">
        <v>2259.0000000000091</v>
      </c>
      <c r="W4524" s="367">
        <v>836666.66666666185</v>
      </c>
      <c r="X4524" s="384">
        <v>160968.94754329554</v>
      </c>
      <c r="Y4524" s="386">
        <v>2258.9999999999868</v>
      </c>
      <c r="Z4524" s="367"/>
      <c r="AA4524" s="367"/>
      <c r="AB4524" s="367"/>
      <c r="AC4524" s="367"/>
      <c r="AD4524" s="367"/>
      <c r="AE4524" s="367"/>
      <c r="AF4524" s="367"/>
      <c r="AG4524" s="367"/>
      <c r="AH4524" s="367"/>
      <c r="AI4524" s="367"/>
      <c r="AJ4524" s="367"/>
      <c r="AK4524" s="367"/>
      <c r="AL4524" s="367"/>
      <c r="AM4524" s="367"/>
      <c r="AN4524" s="367"/>
      <c r="AO4524" s="367"/>
      <c r="AP4524" s="367"/>
      <c r="AQ4524" s="367"/>
      <c r="AR4524" s="367"/>
      <c r="AS4524" s="367"/>
      <c r="AT4524" s="367"/>
    </row>
    <row r="4525" spans="2:46" ht="13.8">
      <c r="B4525" s="26">
        <v>83.833333333333528</v>
      </c>
      <c r="C4525" s="363">
        <v>783.90212188285125</v>
      </c>
      <c r="D4525" s="367">
        <v>2263.5000000000055</v>
      </c>
      <c r="E4525" s="367">
        <v>23395.348837209433</v>
      </c>
      <c r="F4525" s="367">
        <v>-773793.78843404027</v>
      </c>
      <c r="G4525" s="367">
        <v>2263.5000000000123</v>
      </c>
      <c r="H4525" s="367">
        <v>125750</v>
      </c>
      <c r="I4525" s="384">
        <v>-9212529.0351717342</v>
      </c>
      <c r="J4525" s="367">
        <v>2263.5</v>
      </c>
      <c r="K4525" s="367">
        <v>30484.848484848302</v>
      </c>
      <c r="L4525" s="384">
        <v>-414643.15627041255</v>
      </c>
      <c r="M4525" s="367">
        <v>2263.4999999999864</v>
      </c>
      <c r="N4525" s="367">
        <v>503</v>
      </c>
      <c r="O4525" s="384">
        <v>-8928.1874423270656</v>
      </c>
      <c r="P4525" s="367">
        <v>32.820749999999997</v>
      </c>
      <c r="Q4525" s="367">
        <v>503</v>
      </c>
      <c r="R4525" s="384">
        <v>-2138.0884496375638</v>
      </c>
      <c r="S4525" s="367">
        <v>31.689</v>
      </c>
      <c r="T4525" s="367">
        <v>17344.827586206964</v>
      </c>
      <c r="U4525" s="384">
        <v>-462229.11763488164</v>
      </c>
      <c r="V4525" s="367">
        <v>2263.5000000000091</v>
      </c>
      <c r="W4525" s="367">
        <v>838333.33333332848</v>
      </c>
      <c r="X4525" s="384">
        <v>161243.12933326617</v>
      </c>
      <c r="Y4525" s="386">
        <v>2263.4999999999868</v>
      </c>
      <c r="Z4525" s="367"/>
      <c r="AA4525" s="367"/>
      <c r="AB4525" s="367"/>
      <c r="AC4525" s="367"/>
      <c r="AD4525" s="367"/>
      <c r="AE4525" s="367"/>
      <c r="AF4525" s="367"/>
      <c r="AG4525" s="367"/>
      <c r="AH4525" s="367"/>
      <c r="AI4525" s="367"/>
      <c r="AJ4525" s="367"/>
      <c r="AK4525" s="367"/>
      <c r="AL4525" s="367"/>
      <c r="AM4525" s="367"/>
      <c r="AN4525" s="367"/>
      <c r="AO4525" s="367"/>
      <c r="AP4525" s="367"/>
      <c r="AQ4525" s="367"/>
      <c r="AR4525" s="367"/>
      <c r="AS4525" s="367"/>
      <c r="AT4525" s="367"/>
    </row>
    <row r="4526" spans="2:46" ht="13.8">
      <c r="B4526" s="26">
        <v>84.000000000000199</v>
      </c>
      <c r="C4526" s="363">
        <v>785.45283114649385</v>
      </c>
      <c r="D4526" s="367">
        <v>2268.0000000000055</v>
      </c>
      <c r="E4526" s="367">
        <v>23441.86046511641</v>
      </c>
      <c r="F4526" s="367">
        <v>-776946.01544464962</v>
      </c>
      <c r="G4526" s="367">
        <v>2268.0000000000127</v>
      </c>
      <c r="H4526" s="367">
        <v>126000</v>
      </c>
      <c r="I4526" s="384">
        <v>-9249844.0518461019</v>
      </c>
      <c r="J4526" s="367">
        <v>2268</v>
      </c>
      <c r="K4526" s="367">
        <v>30545.454545454362</v>
      </c>
      <c r="L4526" s="384">
        <v>-416702.83924706496</v>
      </c>
      <c r="M4526" s="367">
        <v>2267.9999999999864</v>
      </c>
      <c r="N4526" s="367">
        <v>504</v>
      </c>
      <c r="O4526" s="384">
        <v>-8965.934228622591</v>
      </c>
      <c r="P4526" s="367">
        <v>32.886000000000003</v>
      </c>
      <c r="Q4526" s="367">
        <v>504</v>
      </c>
      <c r="R4526" s="384">
        <v>-2151.7767846941183</v>
      </c>
      <c r="S4526" s="367">
        <v>31.751999999999999</v>
      </c>
      <c r="T4526" s="367">
        <v>17379.310344827652</v>
      </c>
      <c r="U4526" s="384">
        <v>-464400.29538026341</v>
      </c>
      <c r="V4526" s="367">
        <v>2268.0000000000086</v>
      </c>
      <c r="W4526" s="367">
        <v>839999.99999999511</v>
      </c>
      <c r="X4526" s="384">
        <v>161517.12633801202</v>
      </c>
      <c r="Y4526" s="386">
        <v>2267.9999999999864</v>
      </c>
      <c r="Z4526" s="367"/>
      <c r="AA4526" s="367"/>
      <c r="AB4526" s="367"/>
      <c r="AC4526" s="367"/>
      <c r="AD4526" s="367"/>
      <c r="AE4526" s="367"/>
      <c r="AF4526" s="367"/>
      <c r="AG4526" s="367"/>
      <c r="AH4526" s="367"/>
      <c r="AI4526" s="367"/>
      <c r="AJ4526" s="367"/>
      <c r="AK4526" s="367"/>
      <c r="AL4526" s="367"/>
      <c r="AM4526" s="367"/>
      <c r="AN4526" s="367"/>
      <c r="AO4526" s="367"/>
      <c r="AP4526" s="367"/>
      <c r="AQ4526" s="367"/>
      <c r="AR4526" s="367"/>
      <c r="AS4526" s="367"/>
      <c r="AT4526" s="367"/>
    </row>
    <row r="4527" spans="2:46" ht="13.8">
      <c r="B4527" s="26">
        <v>84.16666666666687</v>
      </c>
      <c r="C4527" s="363">
        <v>787.00350967894997</v>
      </c>
      <c r="D4527" s="367">
        <v>2272.5000000000055</v>
      </c>
      <c r="E4527" s="367">
        <v>23488.372093023387</v>
      </c>
      <c r="F4527" s="367">
        <v>-780104.64669961715</v>
      </c>
      <c r="G4527" s="367">
        <v>2272.5000000000127</v>
      </c>
      <c r="H4527" s="367">
        <v>126250</v>
      </c>
      <c r="I4527" s="384">
        <v>-9287234.464749068</v>
      </c>
      <c r="J4527" s="367">
        <v>2272.5</v>
      </c>
      <c r="K4527" s="367">
        <v>30606.060606060422</v>
      </c>
      <c r="L4527" s="384">
        <v>-418767.4243773116</v>
      </c>
      <c r="M4527" s="367">
        <v>2272.4999999999864</v>
      </c>
      <c r="N4527" s="367">
        <v>505</v>
      </c>
      <c r="O4527" s="384">
        <v>-9003.7603677382085</v>
      </c>
      <c r="P4527" s="367">
        <v>32.951250000000002</v>
      </c>
      <c r="Q4527" s="367">
        <v>505</v>
      </c>
      <c r="R4527" s="384">
        <v>-2165.5025707911282</v>
      </c>
      <c r="S4527" s="367">
        <v>31.815000000000001</v>
      </c>
      <c r="T4527" s="367">
        <v>17413.793103448341</v>
      </c>
      <c r="U4527" s="384">
        <v>-466576.44230492122</v>
      </c>
      <c r="V4527" s="367">
        <v>2272.5000000000086</v>
      </c>
      <c r="W4527" s="367">
        <v>841666.66666666174</v>
      </c>
      <c r="X4527" s="384">
        <v>161790.9385575332</v>
      </c>
      <c r="Y4527" s="386">
        <v>2272.4999999999864</v>
      </c>
      <c r="Z4527" s="367"/>
      <c r="AA4527" s="367"/>
      <c r="AB4527" s="367"/>
      <c r="AC4527" s="367"/>
      <c r="AD4527" s="367"/>
      <c r="AE4527" s="367"/>
      <c r="AF4527" s="367"/>
      <c r="AG4527" s="367"/>
      <c r="AH4527" s="367"/>
      <c r="AI4527" s="367"/>
      <c r="AJ4527" s="367"/>
      <c r="AK4527" s="367"/>
      <c r="AL4527" s="367"/>
      <c r="AM4527" s="367"/>
      <c r="AN4527" s="367"/>
      <c r="AO4527" s="367"/>
      <c r="AP4527" s="367"/>
      <c r="AQ4527" s="367"/>
      <c r="AR4527" s="367"/>
      <c r="AS4527" s="367"/>
      <c r="AT4527" s="367"/>
    </row>
    <row r="4528" spans="2:46" ht="13.8">
      <c r="B4528" s="26">
        <v>84.333333333333542</v>
      </c>
      <c r="C4528" s="363">
        <v>788.55415748021949</v>
      </c>
      <c r="D4528" s="367">
        <v>2277.0000000000055</v>
      </c>
      <c r="E4528" s="367">
        <v>23534.883720930364</v>
      </c>
      <c r="F4528" s="367">
        <v>-783269.68219894345</v>
      </c>
      <c r="G4528" s="367">
        <v>2277.0000000000132</v>
      </c>
      <c r="H4528" s="367">
        <v>126500</v>
      </c>
      <c r="I4528" s="384">
        <v>-9324700.2738806289</v>
      </c>
      <c r="J4528" s="367">
        <v>2277</v>
      </c>
      <c r="K4528" s="367">
        <v>30666.666666666482</v>
      </c>
      <c r="L4528" s="384">
        <v>-420836.91166115244</v>
      </c>
      <c r="M4528" s="367">
        <v>2276.9999999999864</v>
      </c>
      <c r="N4528" s="367">
        <v>506</v>
      </c>
      <c r="O4528" s="384">
        <v>-9041.6658596739235</v>
      </c>
      <c r="P4528" s="367">
        <v>33.016500000000001</v>
      </c>
      <c r="Q4528" s="367">
        <v>506</v>
      </c>
      <c r="R4528" s="384">
        <v>-2179.2658079285911</v>
      </c>
      <c r="S4528" s="367">
        <v>31.878</v>
      </c>
      <c r="T4528" s="367">
        <v>17448.275862069029</v>
      </c>
      <c r="U4528" s="384">
        <v>-468757.55840885488</v>
      </c>
      <c r="V4528" s="367">
        <v>2277.0000000000086</v>
      </c>
      <c r="W4528" s="367">
        <v>843333.33333332837</v>
      </c>
      <c r="X4528" s="384">
        <v>162064.56599182959</v>
      </c>
      <c r="Y4528" s="386">
        <v>2276.9999999999864</v>
      </c>
      <c r="Z4528" s="367"/>
      <c r="AA4528" s="367"/>
      <c r="AB4528" s="367"/>
      <c r="AC4528" s="367"/>
      <c r="AD4528" s="367"/>
      <c r="AE4528" s="367"/>
      <c r="AF4528" s="367"/>
      <c r="AG4528" s="367"/>
      <c r="AH4528" s="367"/>
      <c r="AI4528" s="367"/>
      <c r="AJ4528" s="367"/>
      <c r="AK4528" s="367"/>
      <c r="AL4528" s="367"/>
      <c r="AM4528" s="367"/>
      <c r="AN4528" s="367"/>
      <c r="AO4528" s="367"/>
      <c r="AP4528" s="367"/>
      <c r="AQ4528" s="367"/>
      <c r="AR4528" s="367"/>
      <c r="AS4528" s="367"/>
      <c r="AT4528" s="367"/>
    </row>
    <row r="4529" spans="2:46" ht="13.8">
      <c r="B4529" s="26">
        <v>84.500000000000213</v>
      </c>
      <c r="C4529" s="363">
        <v>790.10477455030286</v>
      </c>
      <c r="D4529" s="367">
        <v>2281.5000000000059</v>
      </c>
      <c r="E4529" s="367">
        <v>23581.395348837341</v>
      </c>
      <c r="F4529" s="367">
        <v>-786441.12194262794</v>
      </c>
      <c r="G4529" s="367">
        <v>2281.5000000000132</v>
      </c>
      <c r="H4529" s="367">
        <v>126750</v>
      </c>
      <c r="I4529" s="384">
        <v>-9362241.4792407881</v>
      </c>
      <c r="J4529" s="367">
        <v>2281.5</v>
      </c>
      <c r="K4529" s="367">
        <v>30727.272727272542</v>
      </c>
      <c r="L4529" s="384">
        <v>-422911.30109858746</v>
      </c>
      <c r="M4529" s="367">
        <v>2281.4999999999864</v>
      </c>
      <c r="N4529" s="367">
        <v>507</v>
      </c>
      <c r="O4529" s="384">
        <v>-9079.6507044297359</v>
      </c>
      <c r="P4529" s="367">
        <v>33.08175</v>
      </c>
      <c r="Q4529" s="367">
        <v>507</v>
      </c>
      <c r="R4529" s="384">
        <v>-2193.0664961065081</v>
      </c>
      <c r="S4529" s="367">
        <v>31.940999999999999</v>
      </c>
      <c r="T4529" s="367">
        <v>17482.758620689718</v>
      </c>
      <c r="U4529" s="384">
        <v>-470943.64369206427</v>
      </c>
      <c r="V4529" s="367">
        <v>2281.5000000000082</v>
      </c>
      <c r="W4529" s="367">
        <v>844999.99999999499</v>
      </c>
      <c r="X4529" s="384">
        <v>162338.0086409013</v>
      </c>
      <c r="Y4529" s="386">
        <v>2281.4999999999864</v>
      </c>
      <c r="Z4529" s="367"/>
      <c r="AA4529" s="367"/>
      <c r="AB4529" s="367"/>
      <c r="AC4529" s="367"/>
      <c r="AD4529" s="367"/>
      <c r="AE4529" s="367"/>
      <c r="AF4529" s="367"/>
      <c r="AG4529" s="367"/>
      <c r="AH4529" s="367"/>
      <c r="AI4529" s="367"/>
      <c r="AJ4529" s="367"/>
      <c r="AK4529" s="367"/>
      <c r="AL4529" s="367"/>
      <c r="AM4529" s="367"/>
      <c r="AN4529" s="367"/>
      <c r="AO4529" s="367"/>
      <c r="AP4529" s="367"/>
      <c r="AQ4529" s="367"/>
      <c r="AR4529" s="367"/>
      <c r="AS4529" s="367"/>
      <c r="AT4529" s="367"/>
    </row>
    <row r="4530" spans="2:46" ht="13.8">
      <c r="B4530" s="26">
        <v>84.666666666666885</v>
      </c>
      <c r="C4530" s="363">
        <v>791.65536088919941</v>
      </c>
      <c r="D4530" s="367">
        <v>2286.0000000000059</v>
      </c>
      <c r="E4530" s="367">
        <v>23627.906976744318</v>
      </c>
      <c r="F4530" s="367">
        <v>-789618.96593067085</v>
      </c>
      <c r="G4530" s="367">
        <v>2286.0000000000132</v>
      </c>
      <c r="H4530" s="367">
        <v>127000</v>
      </c>
      <c r="I4530" s="384">
        <v>-9399858.080829544</v>
      </c>
      <c r="J4530" s="367">
        <v>2286</v>
      </c>
      <c r="K4530" s="367">
        <v>30787.878787878602</v>
      </c>
      <c r="L4530" s="384">
        <v>-424990.59268961666</v>
      </c>
      <c r="M4530" s="367">
        <v>2285.9999999999864</v>
      </c>
      <c r="N4530" s="367">
        <v>508</v>
      </c>
      <c r="O4530" s="384">
        <v>-9117.7149020056513</v>
      </c>
      <c r="P4530" s="367">
        <v>33.146999999999998</v>
      </c>
      <c r="Q4530" s="367">
        <v>508</v>
      </c>
      <c r="R4530" s="384">
        <v>-2206.90463532488</v>
      </c>
      <c r="S4530" s="367">
        <v>32.003999999999998</v>
      </c>
      <c r="T4530" s="367">
        <v>17517.241379310406</v>
      </c>
      <c r="U4530" s="384">
        <v>-473134.69815454964</v>
      </c>
      <c r="V4530" s="367">
        <v>2286.0000000000082</v>
      </c>
      <c r="W4530" s="367">
        <v>846666.66666666162</v>
      </c>
      <c r="X4530" s="384">
        <v>162611.26650474826</v>
      </c>
      <c r="Y4530" s="386">
        <v>2285.9999999999859</v>
      </c>
      <c r="Z4530" s="367"/>
      <c r="AA4530" s="367"/>
      <c r="AB4530" s="367"/>
      <c r="AC4530" s="367"/>
      <c r="AD4530" s="367"/>
      <c r="AE4530" s="367"/>
      <c r="AF4530" s="367"/>
      <c r="AG4530" s="367"/>
      <c r="AH4530" s="367"/>
      <c r="AI4530" s="367"/>
      <c r="AJ4530" s="367"/>
      <c r="AK4530" s="367"/>
      <c r="AL4530" s="367"/>
      <c r="AM4530" s="367"/>
      <c r="AN4530" s="367"/>
      <c r="AO4530" s="367"/>
      <c r="AP4530" s="367"/>
      <c r="AQ4530" s="367"/>
      <c r="AR4530" s="367"/>
      <c r="AS4530" s="367"/>
      <c r="AT4530" s="367"/>
    </row>
    <row r="4531" spans="2:46" ht="13.8">
      <c r="B4531" s="26">
        <v>84.833333333333556</v>
      </c>
      <c r="C4531" s="363">
        <v>793.20591649690971</v>
      </c>
      <c r="D4531" s="367">
        <v>2290.5000000000059</v>
      </c>
      <c r="E4531" s="367">
        <v>23674.418604651295</v>
      </c>
      <c r="F4531" s="367">
        <v>-792803.21416307217</v>
      </c>
      <c r="G4531" s="367">
        <v>2290.5000000000132</v>
      </c>
      <c r="H4531" s="367">
        <v>127250</v>
      </c>
      <c r="I4531" s="384">
        <v>-9437550.0786468983</v>
      </c>
      <c r="J4531" s="367">
        <v>2290.5</v>
      </c>
      <c r="K4531" s="367">
        <v>30848.484848484663</v>
      </c>
      <c r="L4531" s="384">
        <v>-427074.78643424012</v>
      </c>
      <c r="M4531" s="367">
        <v>2290.4999999999864</v>
      </c>
      <c r="N4531" s="367">
        <v>509</v>
      </c>
      <c r="O4531" s="384">
        <v>-9155.8584524016605</v>
      </c>
      <c r="P4531" s="367">
        <v>33.212249999999997</v>
      </c>
      <c r="Q4531" s="367">
        <v>509</v>
      </c>
      <c r="R4531" s="384">
        <v>-2220.7802255837059</v>
      </c>
      <c r="S4531" s="367">
        <v>32.067</v>
      </c>
      <c r="T4531" s="367">
        <v>17551.724137931094</v>
      </c>
      <c r="U4531" s="384">
        <v>-475330.72179631103</v>
      </c>
      <c r="V4531" s="367">
        <v>2290.5000000000082</v>
      </c>
      <c r="W4531" s="367">
        <v>848333.33333332825</v>
      </c>
      <c r="X4531" s="384">
        <v>162884.33958337046</v>
      </c>
      <c r="Y4531" s="386">
        <v>2290.4999999999859</v>
      </c>
      <c r="Z4531" s="367"/>
      <c r="AA4531" s="367"/>
      <c r="AB4531" s="367"/>
      <c r="AC4531" s="367"/>
      <c r="AD4531" s="367"/>
      <c r="AE4531" s="367"/>
      <c r="AF4531" s="367"/>
      <c r="AG4531" s="367"/>
      <c r="AH4531" s="367"/>
      <c r="AI4531" s="367"/>
      <c r="AJ4531" s="367"/>
      <c r="AK4531" s="367"/>
      <c r="AL4531" s="367"/>
      <c r="AM4531" s="367"/>
      <c r="AN4531" s="367"/>
      <c r="AO4531" s="367"/>
      <c r="AP4531" s="367"/>
      <c r="AQ4531" s="367"/>
      <c r="AR4531" s="367"/>
      <c r="AS4531" s="367"/>
      <c r="AT4531" s="367"/>
    </row>
    <row r="4532" spans="2:46" ht="13.8">
      <c r="B4532" s="26">
        <v>85.000000000000227</v>
      </c>
      <c r="C4532" s="363">
        <v>794.7564413734334</v>
      </c>
      <c r="D4532" s="367">
        <v>2295.0000000000059</v>
      </c>
      <c r="E4532" s="367">
        <v>23720.930232558272</v>
      </c>
      <c r="F4532" s="367">
        <v>-795993.86663983203</v>
      </c>
      <c r="G4532" s="367">
        <v>2295.0000000000132</v>
      </c>
      <c r="H4532" s="367">
        <v>127500</v>
      </c>
      <c r="I4532" s="384">
        <v>-9475317.4726928473</v>
      </c>
      <c r="J4532" s="367">
        <v>2295</v>
      </c>
      <c r="K4532" s="367">
        <v>30909.090909090723</v>
      </c>
      <c r="L4532" s="384">
        <v>-429163.8823324577</v>
      </c>
      <c r="M4532" s="367">
        <v>2294.9999999999864</v>
      </c>
      <c r="N4532" s="367">
        <v>510</v>
      </c>
      <c r="O4532" s="384">
        <v>-9194.0813556177673</v>
      </c>
      <c r="P4532" s="367">
        <v>33.277499999999996</v>
      </c>
      <c r="Q4532" s="367">
        <v>510</v>
      </c>
      <c r="R4532" s="384">
        <v>-2234.6932668829845</v>
      </c>
      <c r="S4532" s="367">
        <v>32.129999999999995</v>
      </c>
      <c r="T4532" s="367">
        <v>17586.206896551783</v>
      </c>
      <c r="U4532" s="384">
        <v>-477531.71461734793</v>
      </c>
      <c r="V4532" s="367">
        <v>2295.0000000000077</v>
      </c>
      <c r="W4532" s="367">
        <v>849999.99999999488</v>
      </c>
      <c r="X4532" s="384">
        <v>163157.22787676798</v>
      </c>
      <c r="Y4532" s="386">
        <v>2294.9999999999859</v>
      </c>
      <c r="Z4532" s="367"/>
      <c r="AA4532" s="367"/>
      <c r="AB4532" s="367"/>
      <c r="AC4532" s="367"/>
      <c r="AD4532" s="367"/>
      <c r="AE4532" s="367"/>
      <c r="AF4532" s="367"/>
      <c r="AG4532" s="367"/>
      <c r="AH4532" s="367"/>
      <c r="AI4532" s="367"/>
      <c r="AJ4532" s="367"/>
      <c r="AK4532" s="367"/>
      <c r="AL4532" s="367"/>
      <c r="AM4532" s="367"/>
      <c r="AN4532" s="367"/>
      <c r="AO4532" s="367"/>
      <c r="AP4532" s="367"/>
      <c r="AQ4532" s="367"/>
      <c r="AR4532" s="367"/>
      <c r="AS4532" s="367"/>
      <c r="AT4532" s="367"/>
    </row>
    <row r="4533" spans="2:46" ht="13.8">
      <c r="B4533" s="26">
        <v>85.166666666666899</v>
      </c>
      <c r="C4533" s="363">
        <v>796.30693551877107</v>
      </c>
      <c r="D4533" s="367">
        <v>2299.5000000000064</v>
      </c>
      <c r="E4533" s="367">
        <v>23767.441860465249</v>
      </c>
      <c r="F4533" s="367">
        <v>-799190.92336095043</v>
      </c>
      <c r="G4533" s="367">
        <v>2299.5000000000132</v>
      </c>
      <c r="H4533" s="367">
        <v>127750</v>
      </c>
      <c r="I4533" s="384">
        <v>-9513160.2629673947</v>
      </c>
      <c r="J4533" s="367">
        <v>2299.5</v>
      </c>
      <c r="K4533" s="367">
        <v>30969.696969696783</v>
      </c>
      <c r="L4533" s="384">
        <v>-431257.88038426929</v>
      </c>
      <c r="M4533" s="367">
        <v>2299.4999999999859</v>
      </c>
      <c r="N4533" s="367">
        <v>511</v>
      </c>
      <c r="O4533" s="384">
        <v>-9232.3836116539769</v>
      </c>
      <c r="P4533" s="367">
        <v>33.342750000000002</v>
      </c>
      <c r="Q4533" s="367">
        <v>511</v>
      </c>
      <c r="R4533" s="384">
        <v>-2248.6437592227194</v>
      </c>
      <c r="S4533" s="367">
        <v>32.192999999999998</v>
      </c>
      <c r="T4533" s="367">
        <v>17620.689655172471</v>
      </c>
      <c r="U4533" s="384">
        <v>-479737.67661766103</v>
      </c>
      <c r="V4533" s="367">
        <v>2299.5000000000077</v>
      </c>
      <c r="W4533" s="367">
        <v>851666.66666666151</v>
      </c>
      <c r="X4533" s="384">
        <v>163429.93138494072</v>
      </c>
      <c r="Y4533" s="386">
        <v>2299.4999999999859</v>
      </c>
      <c r="Z4533" s="367"/>
      <c r="AA4533" s="367"/>
      <c r="AB4533" s="367"/>
      <c r="AC4533" s="367"/>
      <c r="AD4533" s="367"/>
      <c r="AE4533" s="367"/>
      <c r="AF4533" s="367"/>
      <c r="AG4533" s="367"/>
      <c r="AH4533" s="367"/>
      <c r="AI4533" s="367"/>
      <c r="AJ4533" s="367"/>
      <c r="AK4533" s="367"/>
      <c r="AL4533" s="367"/>
      <c r="AM4533" s="367"/>
      <c r="AN4533" s="367"/>
      <c r="AO4533" s="367"/>
      <c r="AP4533" s="367"/>
      <c r="AQ4533" s="367"/>
      <c r="AR4533" s="367"/>
      <c r="AS4533" s="367"/>
      <c r="AT4533" s="367"/>
    </row>
    <row r="4534" spans="2:46" ht="13.8">
      <c r="B4534" s="26">
        <v>85.33333333333357</v>
      </c>
      <c r="C4534" s="363">
        <v>797.8573989329218</v>
      </c>
      <c r="D4534" s="367">
        <v>2304.0000000000064</v>
      </c>
      <c r="E4534" s="367">
        <v>23813.953488372226</v>
      </c>
      <c r="F4534" s="367">
        <v>-802394.38432642724</v>
      </c>
      <c r="G4534" s="367">
        <v>2304.0000000000132</v>
      </c>
      <c r="H4534" s="367">
        <v>128000</v>
      </c>
      <c r="I4534" s="384">
        <v>-9551078.4494705386</v>
      </c>
      <c r="J4534" s="367">
        <v>2304</v>
      </c>
      <c r="K4534" s="367">
        <v>31030.303030302843</v>
      </c>
      <c r="L4534" s="384">
        <v>-433356.7805896753</v>
      </c>
      <c r="M4534" s="367">
        <v>2303.9999999999859</v>
      </c>
      <c r="N4534" s="367">
        <v>512</v>
      </c>
      <c r="O4534" s="384">
        <v>-9270.7652205102786</v>
      </c>
      <c r="P4534" s="367">
        <v>33.408000000000001</v>
      </c>
      <c r="Q4534" s="367">
        <v>512</v>
      </c>
      <c r="R4534" s="384">
        <v>-2262.6317026029087</v>
      </c>
      <c r="S4534" s="367">
        <v>32.256</v>
      </c>
      <c r="T4534" s="367">
        <v>17655.17241379316</v>
      </c>
      <c r="U4534" s="384">
        <v>-481948.60779724992</v>
      </c>
      <c r="V4534" s="367">
        <v>2304.0000000000077</v>
      </c>
      <c r="W4534" s="367">
        <v>853333.33333332813</v>
      </c>
      <c r="X4534" s="384">
        <v>163702.45010788876</v>
      </c>
      <c r="Y4534" s="386">
        <v>2303.9999999999859</v>
      </c>
      <c r="Z4534" s="367"/>
      <c r="AA4534" s="367"/>
      <c r="AB4534" s="367"/>
      <c r="AC4534" s="367"/>
      <c r="AD4534" s="367"/>
      <c r="AE4534" s="367"/>
      <c r="AF4534" s="367"/>
      <c r="AG4534" s="367"/>
      <c r="AH4534" s="367"/>
      <c r="AI4534" s="367"/>
      <c r="AJ4534" s="367"/>
      <c r="AK4534" s="367"/>
      <c r="AL4534" s="367"/>
      <c r="AM4534" s="367"/>
      <c r="AN4534" s="367"/>
      <c r="AO4534" s="367"/>
      <c r="AP4534" s="367"/>
      <c r="AQ4534" s="367"/>
      <c r="AR4534" s="367"/>
      <c r="AS4534" s="367"/>
      <c r="AT4534" s="367"/>
    </row>
    <row r="4535" spans="2:46" ht="13.8">
      <c r="B4535" s="26">
        <v>85.500000000000242</v>
      </c>
      <c r="C4535" s="363">
        <v>799.40783161588615</v>
      </c>
      <c r="D4535" s="367">
        <v>2308.5000000000064</v>
      </c>
      <c r="E4535" s="367">
        <v>23860.465116279203</v>
      </c>
      <c r="F4535" s="367">
        <v>-805604.24953626259</v>
      </c>
      <c r="G4535" s="367">
        <v>2308.5000000000132</v>
      </c>
      <c r="H4535" s="367">
        <v>128250</v>
      </c>
      <c r="I4535" s="384">
        <v>-9589072.0322022792</v>
      </c>
      <c r="J4535" s="367">
        <v>2308.5</v>
      </c>
      <c r="K4535" s="367">
        <v>31090.909090908903</v>
      </c>
      <c r="L4535" s="384">
        <v>-435460.5829486755</v>
      </c>
      <c r="M4535" s="367">
        <v>2308.4999999999859</v>
      </c>
      <c r="N4535" s="367">
        <v>513</v>
      </c>
      <c r="O4535" s="384">
        <v>-9309.2261821866814</v>
      </c>
      <c r="P4535" s="367">
        <v>33.47325</v>
      </c>
      <c r="Q4535" s="367">
        <v>513</v>
      </c>
      <c r="R4535" s="384">
        <v>-2276.6570970235512</v>
      </c>
      <c r="S4535" s="367">
        <v>32.319000000000003</v>
      </c>
      <c r="T4535" s="367">
        <v>17689.655172413848</v>
      </c>
      <c r="U4535" s="384">
        <v>-484164.50815611426</v>
      </c>
      <c r="V4535" s="367">
        <v>2308.5000000000068</v>
      </c>
      <c r="W4535" s="367">
        <v>854999.99999999476</v>
      </c>
      <c r="X4535" s="384">
        <v>163974.78404561203</v>
      </c>
      <c r="Y4535" s="386">
        <v>2308.4999999999854</v>
      </c>
      <c r="Z4535" s="367"/>
      <c r="AA4535" s="367"/>
      <c r="AB4535" s="367"/>
      <c r="AC4535" s="367"/>
      <c r="AD4535" s="367"/>
      <c r="AE4535" s="367"/>
      <c r="AF4535" s="367"/>
      <c r="AG4535" s="367"/>
      <c r="AH4535" s="367"/>
      <c r="AI4535" s="367"/>
      <c r="AJ4535" s="367"/>
      <c r="AK4535" s="367"/>
      <c r="AL4535" s="367"/>
      <c r="AM4535" s="367"/>
      <c r="AN4535" s="367"/>
      <c r="AO4535" s="367"/>
      <c r="AP4535" s="367"/>
      <c r="AQ4535" s="367"/>
      <c r="AR4535" s="367"/>
      <c r="AS4535" s="367"/>
      <c r="AT4535" s="367"/>
    </row>
    <row r="4536" spans="2:46" ht="13.8">
      <c r="B4536" s="26">
        <v>85.666666666666913</v>
      </c>
      <c r="C4536" s="363">
        <v>800.95823356766425</v>
      </c>
      <c r="D4536" s="367">
        <v>2313.0000000000064</v>
      </c>
      <c r="E4536" s="367">
        <v>23906.97674418618</v>
      </c>
      <c r="F4536" s="367">
        <v>-808820.51899045624</v>
      </c>
      <c r="G4536" s="367">
        <v>2313.0000000000132</v>
      </c>
      <c r="H4536" s="367">
        <v>128500</v>
      </c>
      <c r="I4536" s="384">
        <v>-9627141.0111626163</v>
      </c>
      <c r="J4536" s="367">
        <v>2313</v>
      </c>
      <c r="K4536" s="367">
        <v>31151.515151514963</v>
      </c>
      <c r="L4536" s="384">
        <v>-437569.28746126988</v>
      </c>
      <c r="M4536" s="367">
        <v>2312.9999999999859</v>
      </c>
      <c r="N4536" s="367">
        <v>514</v>
      </c>
      <c r="O4536" s="384">
        <v>-9347.7664966831799</v>
      </c>
      <c r="P4536" s="367">
        <v>33.538499999999999</v>
      </c>
      <c r="Q4536" s="367">
        <v>514</v>
      </c>
      <c r="R4536" s="384">
        <v>-2290.7199424846472</v>
      </c>
      <c r="S4536" s="367">
        <v>32.381999999999998</v>
      </c>
      <c r="T4536" s="367">
        <v>17724.137931034536</v>
      </c>
      <c r="U4536" s="384">
        <v>-486385.37769425515</v>
      </c>
      <c r="V4536" s="367">
        <v>2313.0000000000073</v>
      </c>
      <c r="W4536" s="367">
        <v>856666.66666666139</v>
      </c>
      <c r="X4536" s="384">
        <v>164246.93319811061</v>
      </c>
      <c r="Y4536" s="386">
        <v>2312.9999999999854</v>
      </c>
      <c r="Z4536" s="367"/>
      <c r="AA4536" s="367"/>
      <c r="AB4536" s="367"/>
      <c r="AC4536" s="367"/>
      <c r="AD4536" s="367"/>
      <c r="AE4536" s="367"/>
      <c r="AF4536" s="367"/>
      <c r="AG4536" s="367"/>
      <c r="AH4536" s="367"/>
      <c r="AI4536" s="367"/>
      <c r="AJ4536" s="367"/>
      <c r="AK4536" s="367"/>
      <c r="AL4536" s="367"/>
      <c r="AM4536" s="367"/>
      <c r="AN4536" s="367"/>
      <c r="AO4536" s="367"/>
      <c r="AP4536" s="367"/>
      <c r="AQ4536" s="367"/>
      <c r="AR4536" s="367"/>
      <c r="AS4536" s="367"/>
      <c r="AT4536" s="367"/>
    </row>
    <row r="4537" spans="2:46" ht="13.8">
      <c r="B4537" s="26">
        <v>85.833333333333584</v>
      </c>
      <c r="C4537" s="363">
        <v>802.50860478825598</v>
      </c>
      <c r="D4537" s="367">
        <v>2317.5000000000073</v>
      </c>
      <c r="E4537" s="367">
        <v>23953.488372093158</v>
      </c>
      <c r="F4537" s="367">
        <v>-812043.19268900843</v>
      </c>
      <c r="G4537" s="367">
        <v>2317.5000000000132</v>
      </c>
      <c r="H4537" s="367">
        <v>128750</v>
      </c>
      <c r="I4537" s="384">
        <v>-9665285.38635155</v>
      </c>
      <c r="J4537" s="367">
        <v>2317.5</v>
      </c>
      <c r="K4537" s="367">
        <v>31212.121212121023</v>
      </c>
      <c r="L4537" s="384">
        <v>-439682.89412745839</v>
      </c>
      <c r="M4537" s="367">
        <v>2317.4999999999859</v>
      </c>
      <c r="N4537" s="367">
        <v>515</v>
      </c>
      <c r="O4537" s="384">
        <v>-9386.3861639997758</v>
      </c>
      <c r="P4537" s="367">
        <v>33.603749999999998</v>
      </c>
      <c r="Q4537" s="367">
        <v>515</v>
      </c>
      <c r="R4537" s="384">
        <v>-2304.820238986199</v>
      </c>
      <c r="S4537" s="367">
        <v>32.445</v>
      </c>
      <c r="T4537" s="367">
        <v>17758.620689655225</v>
      </c>
      <c r="U4537" s="384">
        <v>-488611.21641167166</v>
      </c>
      <c r="V4537" s="367">
        <v>2317.5000000000073</v>
      </c>
      <c r="W4537" s="367">
        <v>858333.33333332802</v>
      </c>
      <c r="X4537" s="384">
        <v>164518.89756538442</v>
      </c>
      <c r="Y4537" s="386">
        <v>2317.4999999999854</v>
      </c>
      <c r="Z4537" s="367"/>
      <c r="AA4537" s="367"/>
      <c r="AB4537" s="367"/>
      <c r="AC4537" s="367"/>
      <c r="AD4537" s="367"/>
      <c r="AE4537" s="367"/>
      <c r="AF4537" s="367"/>
      <c r="AG4537" s="367"/>
      <c r="AH4537" s="367"/>
      <c r="AI4537" s="367"/>
      <c r="AJ4537" s="367"/>
      <c r="AK4537" s="367"/>
      <c r="AL4537" s="367"/>
      <c r="AM4537" s="367"/>
      <c r="AN4537" s="367"/>
      <c r="AO4537" s="367"/>
      <c r="AP4537" s="367"/>
      <c r="AQ4537" s="367"/>
      <c r="AR4537" s="367"/>
      <c r="AS4537" s="367"/>
      <c r="AT4537" s="367"/>
    </row>
    <row r="4538" spans="2:46" ht="13.8">
      <c r="B4538" s="26">
        <v>86.000000000000256</v>
      </c>
      <c r="C4538" s="363">
        <v>804.05894527766088</v>
      </c>
      <c r="D4538" s="367">
        <v>2322.0000000000073</v>
      </c>
      <c r="E4538" s="367">
        <v>24000.000000000135</v>
      </c>
      <c r="F4538" s="367">
        <v>-815272.27063191915</v>
      </c>
      <c r="G4538" s="367">
        <v>2322.0000000000132</v>
      </c>
      <c r="H4538" s="367">
        <v>129000</v>
      </c>
      <c r="I4538" s="384">
        <v>-9703505.1577690821</v>
      </c>
      <c r="J4538" s="367">
        <v>2322</v>
      </c>
      <c r="K4538" s="367">
        <v>31272.727272727083</v>
      </c>
      <c r="L4538" s="384">
        <v>-441801.40294724127</v>
      </c>
      <c r="M4538" s="367">
        <v>2321.9999999999859</v>
      </c>
      <c r="N4538" s="367">
        <v>516</v>
      </c>
      <c r="O4538" s="384">
        <v>-9425.0851841364711</v>
      </c>
      <c r="P4538" s="367">
        <v>33.668999999999997</v>
      </c>
      <c r="Q4538" s="367">
        <v>516</v>
      </c>
      <c r="R4538" s="384">
        <v>-2318.9579865282026</v>
      </c>
      <c r="S4538" s="367">
        <v>32.507999999999996</v>
      </c>
      <c r="T4538" s="367">
        <v>17793.103448275913</v>
      </c>
      <c r="U4538" s="384">
        <v>-490842.02430836362</v>
      </c>
      <c r="V4538" s="367">
        <v>2322.0000000000064</v>
      </c>
      <c r="W4538" s="367">
        <v>859999.99999999464</v>
      </c>
      <c r="X4538" s="384">
        <v>164790.67714743357</v>
      </c>
      <c r="Y4538" s="386">
        <v>2321.9999999999854</v>
      </c>
      <c r="Z4538" s="367"/>
      <c r="AA4538" s="367"/>
      <c r="AB4538" s="367"/>
      <c r="AC4538" s="367"/>
      <c r="AD4538" s="367"/>
      <c r="AE4538" s="367"/>
      <c r="AF4538" s="367"/>
      <c r="AG4538" s="367"/>
      <c r="AH4538" s="367"/>
      <c r="AI4538" s="367"/>
      <c r="AJ4538" s="367"/>
      <c r="AK4538" s="367"/>
      <c r="AL4538" s="367"/>
      <c r="AM4538" s="367"/>
      <c r="AN4538" s="367"/>
      <c r="AO4538" s="367"/>
      <c r="AP4538" s="367"/>
      <c r="AQ4538" s="367"/>
      <c r="AR4538" s="367"/>
      <c r="AS4538" s="367"/>
      <c r="AT4538" s="367"/>
    </row>
    <row r="4539" spans="2:46" ht="13.8">
      <c r="B4539" s="26">
        <v>86.166666666666927</v>
      </c>
      <c r="C4539" s="363">
        <v>805.60925503587941</v>
      </c>
      <c r="D4539" s="367">
        <v>2326.5000000000073</v>
      </c>
      <c r="E4539" s="367">
        <v>24046.511627907112</v>
      </c>
      <c r="F4539" s="367">
        <v>-818507.75281918829</v>
      </c>
      <c r="G4539" s="367">
        <v>2326.5000000000132</v>
      </c>
      <c r="H4539" s="367">
        <v>129250</v>
      </c>
      <c r="I4539" s="384">
        <v>-9741800.3254152108</v>
      </c>
      <c r="J4539" s="367">
        <v>2326.5</v>
      </c>
      <c r="K4539" s="367">
        <v>31333.333333333143</v>
      </c>
      <c r="L4539" s="384">
        <v>-443924.81392061821</v>
      </c>
      <c r="M4539" s="367">
        <v>2326.4999999999859</v>
      </c>
      <c r="N4539" s="367">
        <v>517</v>
      </c>
      <c r="O4539" s="384">
        <v>-9463.863557093262</v>
      </c>
      <c r="P4539" s="367">
        <v>33.734249999999996</v>
      </c>
      <c r="Q4539" s="367">
        <v>517</v>
      </c>
      <c r="R4539" s="384">
        <v>-2333.1331851106625</v>
      </c>
      <c r="S4539" s="367">
        <v>32.570999999999998</v>
      </c>
      <c r="T4539" s="367">
        <v>17827.586206896602</v>
      </c>
      <c r="U4539" s="384">
        <v>-493077.80138433189</v>
      </c>
      <c r="V4539" s="367">
        <v>2326.5000000000064</v>
      </c>
      <c r="W4539" s="367">
        <v>861666.66666666127</v>
      </c>
      <c r="X4539" s="384">
        <v>165062.2719442579</v>
      </c>
      <c r="Y4539" s="386">
        <v>2326.4999999999854</v>
      </c>
      <c r="Z4539" s="367"/>
      <c r="AA4539" s="367"/>
      <c r="AB4539" s="367"/>
      <c r="AC4539" s="367"/>
      <c r="AD4539" s="367"/>
      <c r="AE4539" s="367"/>
      <c r="AF4539" s="367"/>
      <c r="AG4539" s="367"/>
      <c r="AH4539" s="367"/>
      <c r="AI4539" s="367"/>
      <c r="AJ4539" s="367"/>
      <c r="AK4539" s="367"/>
      <c r="AL4539" s="367"/>
      <c r="AM4539" s="367"/>
      <c r="AN4539" s="367"/>
      <c r="AO4539" s="367"/>
      <c r="AP4539" s="367"/>
      <c r="AQ4539" s="367"/>
      <c r="AR4539" s="367"/>
      <c r="AS4539" s="367"/>
      <c r="AT4539" s="367"/>
    </row>
    <row r="4540" spans="2:46" ht="13.8">
      <c r="B4540" s="26">
        <v>86.333333333333599</v>
      </c>
      <c r="C4540" s="363">
        <v>807.15953406291169</v>
      </c>
      <c r="D4540" s="367">
        <v>2331.0000000000073</v>
      </c>
      <c r="E4540" s="367">
        <v>24093.023255814089</v>
      </c>
      <c r="F4540" s="367">
        <v>-821749.63925081596</v>
      </c>
      <c r="G4540" s="367">
        <v>2331.0000000000132</v>
      </c>
      <c r="H4540" s="367">
        <v>129500</v>
      </c>
      <c r="I4540" s="384">
        <v>-9780170.8892899379</v>
      </c>
      <c r="J4540" s="367">
        <v>2331</v>
      </c>
      <c r="K4540" s="367">
        <v>31393.939393939203</v>
      </c>
      <c r="L4540" s="384">
        <v>-446053.1270475894</v>
      </c>
      <c r="M4540" s="367">
        <v>2330.9999999999859</v>
      </c>
      <c r="N4540" s="367">
        <v>518</v>
      </c>
      <c r="O4540" s="384">
        <v>-9502.7212828701577</v>
      </c>
      <c r="P4540" s="367">
        <v>33.799500000000002</v>
      </c>
      <c r="Q4540" s="367">
        <v>518</v>
      </c>
      <c r="R4540" s="384">
        <v>-2347.3458347335763</v>
      </c>
      <c r="S4540" s="367">
        <v>32.634</v>
      </c>
      <c r="T4540" s="367">
        <v>17862.06896551729</v>
      </c>
      <c r="U4540" s="384">
        <v>-495318.54763957602</v>
      </c>
      <c r="V4540" s="367">
        <v>2331.0000000000064</v>
      </c>
      <c r="W4540" s="367">
        <v>863333.3333333279</v>
      </c>
      <c r="X4540" s="384">
        <v>165333.68195585752</v>
      </c>
      <c r="Y4540" s="386">
        <v>2330.999999999985</v>
      </c>
      <c r="Z4540" s="367"/>
      <c r="AA4540" s="367"/>
      <c r="AB4540" s="367"/>
      <c r="AC4540" s="367"/>
      <c r="AD4540" s="367"/>
      <c r="AE4540" s="367"/>
      <c r="AF4540" s="367"/>
      <c r="AG4540" s="367"/>
      <c r="AH4540" s="367"/>
      <c r="AI4540" s="367"/>
      <c r="AJ4540" s="367"/>
      <c r="AK4540" s="367"/>
      <c r="AL4540" s="367"/>
      <c r="AM4540" s="367"/>
      <c r="AN4540" s="367"/>
      <c r="AO4540" s="367"/>
      <c r="AP4540" s="367"/>
      <c r="AQ4540" s="367"/>
      <c r="AR4540" s="367"/>
      <c r="AS4540" s="367"/>
      <c r="AT4540" s="367"/>
    </row>
    <row r="4541" spans="2:46" ht="13.8">
      <c r="B4541" s="26">
        <v>86.50000000000027</v>
      </c>
      <c r="C4541" s="363">
        <v>808.70978235875748</v>
      </c>
      <c r="D4541" s="367">
        <v>2335.5000000000077</v>
      </c>
      <c r="E4541" s="367">
        <v>24139.534883721066</v>
      </c>
      <c r="F4541" s="367">
        <v>-824997.92992680205</v>
      </c>
      <c r="G4541" s="367">
        <v>2335.5000000000132</v>
      </c>
      <c r="H4541" s="367">
        <v>129750</v>
      </c>
      <c r="I4541" s="384">
        <v>-9818616.8493932597</v>
      </c>
      <c r="J4541" s="367">
        <v>2335.5</v>
      </c>
      <c r="K4541" s="367">
        <v>31454.545454545263</v>
      </c>
      <c r="L4541" s="384">
        <v>-448186.34232815471</v>
      </c>
      <c r="M4541" s="367">
        <v>2335.4999999999859</v>
      </c>
      <c r="N4541" s="367">
        <v>519</v>
      </c>
      <c r="O4541" s="384">
        <v>-9541.6583614671454</v>
      </c>
      <c r="P4541" s="367">
        <v>33.864750000000001</v>
      </c>
      <c r="Q4541" s="367">
        <v>519</v>
      </c>
      <c r="R4541" s="384">
        <v>-2361.5959353969442</v>
      </c>
      <c r="S4541" s="367">
        <v>32.697000000000003</v>
      </c>
      <c r="T4541" s="367">
        <v>17896.551724137978</v>
      </c>
      <c r="U4541" s="384">
        <v>-497564.26307409583</v>
      </c>
      <c r="V4541" s="367">
        <v>2335.5000000000059</v>
      </c>
      <c r="W4541" s="367">
        <v>864999.99999999453</v>
      </c>
      <c r="X4541" s="384">
        <v>165604.90718223245</v>
      </c>
      <c r="Y4541" s="386">
        <v>2335.499999999985</v>
      </c>
      <c r="Z4541" s="367"/>
      <c r="AA4541" s="367"/>
      <c r="AB4541" s="367"/>
      <c r="AC4541" s="367"/>
      <c r="AD4541" s="367"/>
      <c r="AE4541" s="367"/>
      <c r="AF4541" s="367"/>
      <c r="AG4541" s="367"/>
      <c r="AH4541" s="367"/>
      <c r="AI4541" s="367"/>
      <c r="AJ4541" s="367"/>
      <c r="AK4541" s="367"/>
      <c r="AL4541" s="367"/>
      <c r="AM4541" s="367"/>
      <c r="AN4541" s="367"/>
      <c r="AO4541" s="367"/>
      <c r="AP4541" s="367"/>
      <c r="AQ4541" s="367"/>
      <c r="AR4541" s="367"/>
      <c r="AS4541" s="367"/>
      <c r="AT4541" s="367"/>
    </row>
    <row r="4542" spans="2:46" ht="13.8">
      <c r="B4542" s="26">
        <v>86.666666666666941</v>
      </c>
      <c r="C4542" s="363">
        <v>810.25999992341656</v>
      </c>
      <c r="D4542" s="367">
        <v>2340.0000000000077</v>
      </c>
      <c r="E4542" s="367">
        <v>24186.046511628043</v>
      </c>
      <c r="F4542" s="367">
        <v>-828252.62484714657</v>
      </c>
      <c r="G4542" s="367">
        <v>2340.0000000000132</v>
      </c>
      <c r="H4542" s="367">
        <v>130000</v>
      </c>
      <c r="I4542" s="384">
        <v>-9857138.20572518</v>
      </c>
      <c r="J4542" s="367">
        <v>2340</v>
      </c>
      <c r="K4542" s="367">
        <v>31515.151515151323</v>
      </c>
      <c r="L4542" s="384">
        <v>-450324.45976231428</v>
      </c>
      <c r="M4542" s="367">
        <v>2339.9999999999859</v>
      </c>
      <c r="N4542" s="367">
        <v>520</v>
      </c>
      <c r="O4542" s="384">
        <v>-9580.6747928842287</v>
      </c>
      <c r="P4542" s="367">
        <v>33.93</v>
      </c>
      <c r="Q4542" s="367">
        <v>520</v>
      </c>
      <c r="R4542" s="384">
        <v>-2375.8834871007648</v>
      </c>
      <c r="S4542" s="367">
        <v>32.76</v>
      </c>
      <c r="T4542" s="367">
        <v>17931.034482758667</v>
      </c>
      <c r="U4542" s="384">
        <v>-499814.94768789172</v>
      </c>
      <c r="V4542" s="367">
        <v>2340.0000000000059</v>
      </c>
      <c r="W4542" s="367">
        <v>866666.66666666116</v>
      </c>
      <c r="X4542" s="384">
        <v>165875.94762338261</v>
      </c>
      <c r="Y4542" s="386">
        <v>2339.999999999985</v>
      </c>
      <c r="Z4542" s="367"/>
      <c r="AA4542" s="367"/>
      <c r="AB4542" s="367"/>
      <c r="AC4542" s="367"/>
      <c r="AD4542" s="367"/>
      <c r="AE4542" s="367"/>
      <c r="AF4542" s="367"/>
      <c r="AG4542" s="367"/>
      <c r="AH4542" s="367"/>
      <c r="AI4542" s="367"/>
      <c r="AJ4542" s="367"/>
      <c r="AK4542" s="367"/>
      <c r="AL4542" s="367"/>
      <c r="AM4542" s="367"/>
      <c r="AN4542" s="367"/>
      <c r="AO4542" s="367"/>
      <c r="AP4542" s="367"/>
      <c r="AQ4542" s="367"/>
      <c r="AR4542" s="367"/>
      <c r="AS4542" s="367"/>
      <c r="AT4542" s="367"/>
    </row>
    <row r="4543" spans="2:46" ht="13.8">
      <c r="B4543" s="26">
        <v>86.833333333333613</v>
      </c>
      <c r="C4543" s="363">
        <v>811.81018675688938</v>
      </c>
      <c r="D4543" s="367">
        <v>2344.5000000000077</v>
      </c>
      <c r="E4543" s="367">
        <v>24232.55813953502</v>
      </c>
      <c r="F4543" s="367">
        <v>-831513.72401184973</v>
      </c>
      <c r="G4543" s="367">
        <v>2344.5000000000132</v>
      </c>
      <c r="H4543" s="367">
        <v>130250</v>
      </c>
      <c r="I4543" s="384">
        <v>-9895734.9582856949</v>
      </c>
      <c r="J4543" s="367">
        <v>2344.5</v>
      </c>
      <c r="K4543" s="367">
        <v>31575.757575757383</v>
      </c>
      <c r="L4543" s="384">
        <v>-452467.47935006802</v>
      </c>
      <c r="M4543" s="367">
        <v>2344.4999999999859</v>
      </c>
      <c r="N4543" s="367">
        <v>521</v>
      </c>
      <c r="O4543" s="384">
        <v>-9619.7705771214132</v>
      </c>
      <c r="P4543" s="367">
        <v>33.995249999999999</v>
      </c>
      <c r="Q4543" s="367">
        <v>521</v>
      </c>
      <c r="R4543" s="384">
        <v>-2390.2084898450416</v>
      </c>
      <c r="S4543" s="367">
        <v>32.823</v>
      </c>
      <c r="T4543" s="367">
        <v>17965.517241379355</v>
      </c>
      <c r="U4543" s="384">
        <v>-502070.60148096347</v>
      </c>
      <c r="V4543" s="367">
        <v>2344.5000000000059</v>
      </c>
      <c r="W4543" s="367">
        <v>868333.33333332778</v>
      </c>
      <c r="X4543" s="384">
        <v>166146.80327930808</v>
      </c>
      <c r="Y4543" s="386">
        <v>2344.499999999985</v>
      </c>
      <c r="Z4543" s="367"/>
      <c r="AA4543" s="367"/>
      <c r="AB4543" s="367"/>
      <c r="AC4543" s="367"/>
      <c r="AD4543" s="367"/>
      <c r="AE4543" s="367"/>
      <c r="AF4543" s="367"/>
      <c r="AG4543" s="367"/>
      <c r="AH4543" s="367"/>
      <c r="AI4543" s="367"/>
      <c r="AJ4543" s="367"/>
      <c r="AK4543" s="367"/>
      <c r="AL4543" s="367"/>
      <c r="AM4543" s="367"/>
      <c r="AN4543" s="367"/>
      <c r="AO4543" s="367"/>
      <c r="AP4543" s="367"/>
      <c r="AQ4543" s="367"/>
      <c r="AR4543" s="367"/>
      <c r="AS4543" s="367"/>
      <c r="AT4543" s="367"/>
    </row>
    <row r="4544" spans="2:46" ht="13.8">
      <c r="B4544" s="26">
        <v>87.000000000000284</v>
      </c>
      <c r="C4544" s="363">
        <v>813.3603428591756</v>
      </c>
      <c r="D4544" s="367">
        <v>2349.0000000000077</v>
      </c>
      <c r="E4544" s="367">
        <v>24279.069767441997</v>
      </c>
      <c r="F4544" s="367">
        <v>-834781.22742091108</v>
      </c>
      <c r="G4544" s="367">
        <v>2349.0000000000132</v>
      </c>
      <c r="H4544" s="367">
        <v>130500</v>
      </c>
      <c r="I4544" s="384">
        <v>-9934407.1070748083</v>
      </c>
      <c r="J4544" s="367">
        <v>2349</v>
      </c>
      <c r="K4544" s="367">
        <v>31636.363636363443</v>
      </c>
      <c r="L4544" s="384">
        <v>-454615.40109141573</v>
      </c>
      <c r="M4544" s="367">
        <v>2348.9999999999854</v>
      </c>
      <c r="N4544" s="367">
        <v>522</v>
      </c>
      <c r="O4544" s="384">
        <v>-9658.9457141786934</v>
      </c>
      <c r="P4544" s="367">
        <v>34.060499999999998</v>
      </c>
      <c r="Q4544" s="367">
        <v>522</v>
      </c>
      <c r="R4544" s="384">
        <v>-2404.570943629772</v>
      </c>
      <c r="S4544" s="367">
        <v>32.886000000000003</v>
      </c>
      <c r="T4544" s="367">
        <v>18000.000000000044</v>
      </c>
      <c r="U4544" s="384">
        <v>-504331.22445331083</v>
      </c>
      <c r="V4544" s="367">
        <v>2349.0000000000055</v>
      </c>
      <c r="W4544" s="367">
        <v>869999.99999999441</v>
      </c>
      <c r="X4544" s="384">
        <v>166417.47415000878</v>
      </c>
      <c r="Y4544" s="386">
        <v>2348.9999999999845</v>
      </c>
      <c r="Z4544" s="367"/>
      <c r="AA4544" s="367"/>
      <c r="AB4544" s="367"/>
      <c r="AC4544" s="367"/>
      <c r="AD4544" s="367"/>
      <c r="AE4544" s="367"/>
      <c r="AF4544" s="367"/>
      <c r="AG4544" s="367"/>
      <c r="AH4544" s="367"/>
      <c r="AI4544" s="367"/>
      <c r="AJ4544" s="367"/>
      <c r="AK4544" s="367"/>
      <c r="AL4544" s="367"/>
      <c r="AM4544" s="367"/>
      <c r="AN4544" s="367"/>
      <c r="AO4544" s="367"/>
      <c r="AP4544" s="367"/>
      <c r="AQ4544" s="367"/>
      <c r="AR4544" s="367"/>
      <c r="AS4544" s="367"/>
      <c r="AT4544" s="367"/>
    </row>
    <row r="4545" spans="2:46" ht="13.8">
      <c r="B4545" s="26">
        <v>87.166666666666956</v>
      </c>
      <c r="C4545" s="363">
        <v>814.91046823027557</v>
      </c>
      <c r="D4545" s="367">
        <v>2353.5000000000082</v>
      </c>
      <c r="E4545" s="367">
        <v>24325.581395348974</v>
      </c>
      <c r="F4545" s="367">
        <v>-838055.13507433154</v>
      </c>
      <c r="G4545" s="367">
        <v>2353.5000000000136</v>
      </c>
      <c r="H4545" s="367">
        <v>130750</v>
      </c>
      <c r="I4545" s="384">
        <v>-9973154.6520925183</v>
      </c>
      <c r="J4545" s="367">
        <v>2353.5</v>
      </c>
      <c r="K4545" s="367">
        <v>31696.969696969503</v>
      </c>
      <c r="L4545" s="384">
        <v>-456768.22498635785</v>
      </c>
      <c r="M4545" s="367">
        <v>2353.4999999999854</v>
      </c>
      <c r="N4545" s="367">
        <v>523</v>
      </c>
      <c r="O4545" s="384">
        <v>-9698.2002040560765</v>
      </c>
      <c r="P4545" s="367">
        <v>34.125749999999996</v>
      </c>
      <c r="Q4545" s="367">
        <v>523</v>
      </c>
      <c r="R4545" s="384">
        <v>-2418.9708484549556</v>
      </c>
      <c r="S4545" s="367">
        <v>32.948999999999998</v>
      </c>
      <c r="T4545" s="367">
        <v>18034.482758620732</v>
      </c>
      <c r="U4545" s="384">
        <v>-506596.81660493434</v>
      </c>
      <c r="V4545" s="367">
        <v>2353.5000000000055</v>
      </c>
      <c r="W4545" s="367">
        <v>871666.66666666104</v>
      </c>
      <c r="X4545" s="384">
        <v>166687.96023548473</v>
      </c>
      <c r="Y4545" s="386">
        <v>2353.4999999999845</v>
      </c>
      <c r="Z4545" s="367"/>
      <c r="AA4545" s="367"/>
      <c r="AB4545" s="367"/>
      <c r="AC4545" s="367"/>
      <c r="AD4545" s="367"/>
      <c r="AE4545" s="367"/>
      <c r="AF4545" s="367"/>
      <c r="AG4545" s="367"/>
      <c r="AH4545" s="367"/>
      <c r="AI4545" s="367"/>
      <c r="AJ4545" s="367"/>
      <c r="AK4545" s="367"/>
      <c r="AL4545" s="367"/>
      <c r="AM4545" s="367"/>
      <c r="AN4545" s="367"/>
      <c r="AO4545" s="367"/>
      <c r="AP4545" s="367"/>
      <c r="AQ4545" s="367"/>
      <c r="AR4545" s="367"/>
      <c r="AS4545" s="367"/>
      <c r="AT4545" s="367"/>
    </row>
    <row r="4546" spans="2:46" ht="13.8">
      <c r="B4546" s="26">
        <v>87.333333333333627</v>
      </c>
      <c r="C4546" s="363">
        <v>816.46056287018894</v>
      </c>
      <c r="D4546" s="367">
        <v>2358.0000000000082</v>
      </c>
      <c r="E4546" s="367">
        <v>24372.093023255951</v>
      </c>
      <c r="F4546" s="367">
        <v>-841335.44697210996</v>
      </c>
      <c r="G4546" s="367">
        <v>2358.0000000000136</v>
      </c>
      <c r="H4546" s="367">
        <v>131000</v>
      </c>
      <c r="I4546" s="384">
        <v>-10011977.593338825</v>
      </c>
      <c r="J4546" s="367">
        <v>2358</v>
      </c>
      <c r="K4546" s="367">
        <v>31757.575757575563</v>
      </c>
      <c r="L4546" s="384">
        <v>-458925.95103489421</v>
      </c>
      <c r="M4546" s="367">
        <v>2357.9999999999854</v>
      </c>
      <c r="N4546" s="367">
        <v>524</v>
      </c>
      <c r="O4546" s="384">
        <v>-9737.5340467535516</v>
      </c>
      <c r="P4546" s="367">
        <v>34.190999999999995</v>
      </c>
      <c r="Q4546" s="367">
        <v>524</v>
      </c>
      <c r="R4546" s="384">
        <v>-2433.408204320594</v>
      </c>
      <c r="S4546" s="367">
        <v>33.012</v>
      </c>
      <c r="T4546" s="367">
        <v>18068.96551724142</v>
      </c>
      <c r="U4546" s="384">
        <v>-508867.37793583365</v>
      </c>
      <c r="V4546" s="367">
        <v>2358.0000000000055</v>
      </c>
      <c r="W4546" s="367">
        <v>873333.33333332767</v>
      </c>
      <c r="X4546" s="384">
        <v>166958.26153573598</v>
      </c>
      <c r="Y4546" s="386">
        <v>2357.9999999999845</v>
      </c>
      <c r="Z4546" s="367"/>
      <c r="AA4546" s="367"/>
      <c r="AB4546" s="367"/>
      <c r="AC4546" s="367"/>
      <c r="AD4546" s="367"/>
      <c r="AE4546" s="367"/>
      <c r="AF4546" s="367"/>
      <c r="AG4546" s="367"/>
      <c r="AH4546" s="367"/>
      <c r="AI4546" s="367"/>
      <c r="AJ4546" s="367"/>
      <c r="AK4546" s="367"/>
      <c r="AL4546" s="367"/>
      <c r="AM4546" s="367"/>
      <c r="AN4546" s="367"/>
      <c r="AO4546" s="367"/>
      <c r="AP4546" s="367"/>
      <c r="AQ4546" s="367"/>
      <c r="AR4546" s="367"/>
      <c r="AS4546" s="367"/>
      <c r="AT4546" s="367"/>
    </row>
    <row r="4547" spans="2:46" ht="13.8">
      <c r="B4547" s="26">
        <v>87.500000000000298</v>
      </c>
      <c r="C4547" s="363">
        <v>818.01062677891593</v>
      </c>
      <c r="D4547" s="367">
        <v>2362.5000000000082</v>
      </c>
      <c r="E4547" s="367">
        <v>24418.604651162928</v>
      </c>
      <c r="F4547" s="367">
        <v>-844622.16311424691</v>
      </c>
      <c r="G4547" s="367">
        <v>2362.5000000000136</v>
      </c>
      <c r="H4547" s="367">
        <v>131250</v>
      </c>
      <c r="I4547" s="384">
        <v>-10050875.93081373</v>
      </c>
      <c r="J4547" s="367">
        <v>2362.5</v>
      </c>
      <c r="K4547" s="367">
        <v>31818.181818181623</v>
      </c>
      <c r="L4547" s="384">
        <v>-461088.57923702471</v>
      </c>
      <c r="M4547" s="367">
        <v>2362.4999999999854</v>
      </c>
      <c r="N4547" s="367">
        <v>525</v>
      </c>
      <c r="O4547" s="384">
        <v>-9776.9472422711315</v>
      </c>
      <c r="P4547" s="367">
        <v>34.256250000000001</v>
      </c>
      <c r="Q4547" s="367">
        <v>525</v>
      </c>
      <c r="R4547" s="384">
        <v>-2447.8830112266855</v>
      </c>
      <c r="S4547" s="367">
        <v>33.074999999999996</v>
      </c>
      <c r="T4547" s="367">
        <v>18103.448275862109</v>
      </c>
      <c r="U4547" s="384">
        <v>-511142.90844600863</v>
      </c>
      <c r="V4547" s="367">
        <v>2362.500000000005</v>
      </c>
      <c r="W4547" s="367">
        <v>874999.9999999943</v>
      </c>
      <c r="X4547" s="384">
        <v>167228.37805076255</v>
      </c>
      <c r="Y4547" s="386">
        <v>2362.4999999999845</v>
      </c>
      <c r="Z4547" s="367"/>
      <c r="AA4547" s="367"/>
      <c r="AB4547" s="367"/>
      <c r="AC4547" s="367"/>
      <c r="AD4547" s="367"/>
      <c r="AE4547" s="367"/>
      <c r="AF4547" s="367"/>
      <c r="AG4547" s="367"/>
      <c r="AH4547" s="367"/>
      <c r="AI4547" s="367"/>
      <c r="AJ4547" s="367"/>
      <c r="AK4547" s="367"/>
      <c r="AL4547" s="367"/>
      <c r="AM4547" s="367"/>
      <c r="AN4547" s="367"/>
      <c r="AO4547" s="367"/>
      <c r="AP4547" s="367"/>
      <c r="AQ4547" s="367"/>
      <c r="AR4547" s="367"/>
      <c r="AS4547" s="367"/>
      <c r="AT4547" s="367"/>
    </row>
    <row r="4548" spans="2:46" ht="13.8">
      <c r="B4548" s="26">
        <v>87.66666666666697</v>
      </c>
      <c r="C4548" s="363">
        <v>819.56065995645633</v>
      </c>
      <c r="D4548" s="367">
        <v>2367.0000000000082</v>
      </c>
      <c r="E4548" s="367">
        <v>24465.116279069905</v>
      </c>
      <c r="F4548" s="367">
        <v>-847915.28350074228</v>
      </c>
      <c r="G4548" s="367">
        <v>2367.0000000000136</v>
      </c>
      <c r="H4548" s="367">
        <v>131500</v>
      </c>
      <c r="I4548" s="384">
        <v>-10089849.664517231</v>
      </c>
      <c r="J4548" s="367">
        <v>2367</v>
      </c>
      <c r="K4548" s="367">
        <v>31878.787878787683</v>
      </c>
      <c r="L4548" s="384">
        <v>-463256.1095927495</v>
      </c>
      <c r="M4548" s="367">
        <v>2366.9999999999854</v>
      </c>
      <c r="N4548" s="367">
        <v>526</v>
      </c>
      <c r="O4548" s="384">
        <v>-9816.4397906088016</v>
      </c>
      <c r="P4548" s="367">
        <v>34.3215</v>
      </c>
      <c r="Q4548" s="367">
        <v>526</v>
      </c>
      <c r="R4548" s="384">
        <v>-2462.3952691732334</v>
      </c>
      <c r="S4548" s="367">
        <v>33.137999999999998</v>
      </c>
      <c r="T4548" s="367">
        <v>18137.931034482797</v>
      </c>
      <c r="U4548" s="384">
        <v>-513423.40813545982</v>
      </c>
      <c r="V4548" s="367">
        <v>2367.000000000005</v>
      </c>
      <c r="W4548" s="367">
        <v>876666.66666666092</v>
      </c>
      <c r="X4548" s="384">
        <v>167498.3097805643</v>
      </c>
      <c r="Y4548" s="386">
        <v>2366.9999999999845</v>
      </c>
      <c r="Z4548" s="367"/>
      <c r="AA4548" s="367"/>
      <c r="AB4548" s="367"/>
      <c r="AC4548" s="367"/>
      <c r="AD4548" s="367"/>
      <c r="AE4548" s="367"/>
      <c r="AF4548" s="367"/>
      <c r="AG4548" s="367"/>
      <c r="AH4548" s="367"/>
      <c r="AI4548" s="367"/>
      <c r="AJ4548" s="367"/>
      <c r="AK4548" s="367"/>
      <c r="AL4548" s="367"/>
      <c r="AM4548" s="367"/>
      <c r="AN4548" s="367"/>
      <c r="AO4548" s="367"/>
      <c r="AP4548" s="367"/>
      <c r="AQ4548" s="367"/>
      <c r="AR4548" s="367"/>
      <c r="AS4548" s="367"/>
      <c r="AT4548" s="367"/>
    </row>
    <row r="4549" spans="2:46" ht="13.8">
      <c r="B4549" s="26">
        <v>87.833333333333641</v>
      </c>
      <c r="C4549" s="363">
        <v>821.11066240281036</v>
      </c>
      <c r="D4549" s="367">
        <v>2371.5000000000086</v>
      </c>
      <c r="E4549" s="367">
        <v>24511.627906976883</v>
      </c>
      <c r="F4549" s="367">
        <v>-851214.80813159607</v>
      </c>
      <c r="G4549" s="367">
        <v>2371.5000000000136</v>
      </c>
      <c r="H4549" s="367">
        <v>131750</v>
      </c>
      <c r="I4549" s="384">
        <v>-10128898.794449329</v>
      </c>
      <c r="J4549" s="367">
        <v>2371.5</v>
      </c>
      <c r="K4549" s="367">
        <v>31939.393939393743</v>
      </c>
      <c r="L4549" s="384">
        <v>-465428.54210206837</v>
      </c>
      <c r="M4549" s="367">
        <v>2371.4999999999854</v>
      </c>
      <c r="N4549" s="367">
        <v>527</v>
      </c>
      <c r="O4549" s="384">
        <v>-9856.0116917665728</v>
      </c>
      <c r="P4549" s="367">
        <v>34.386749999999999</v>
      </c>
      <c r="Q4549" s="367">
        <v>527</v>
      </c>
      <c r="R4549" s="384">
        <v>-2476.9449781602343</v>
      </c>
      <c r="S4549" s="367">
        <v>33.201000000000001</v>
      </c>
      <c r="T4549" s="367">
        <v>18172.413793103486</v>
      </c>
      <c r="U4549" s="384">
        <v>-515708.8770041868</v>
      </c>
      <c r="V4549" s="367">
        <v>2371.500000000005</v>
      </c>
      <c r="W4549" s="367">
        <v>878333.33333332755</v>
      </c>
      <c r="X4549" s="384">
        <v>167768.05672514136</v>
      </c>
      <c r="Y4549" s="386">
        <v>2371.4999999999841</v>
      </c>
      <c r="Z4549" s="367"/>
      <c r="AA4549" s="367"/>
      <c r="AB4549" s="367"/>
      <c r="AC4549" s="367"/>
      <c r="AD4549" s="367"/>
      <c r="AE4549" s="367"/>
      <c r="AF4549" s="367"/>
      <c r="AG4549" s="367"/>
      <c r="AH4549" s="367"/>
      <c r="AI4549" s="367"/>
      <c r="AJ4549" s="367"/>
      <c r="AK4549" s="367"/>
      <c r="AL4549" s="367"/>
      <c r="AM4549" s="367"/>
      <c r="AN4549" s="367"/>
      <c r="AO4549" s="367"/>
      <c r="AP4549" s="367"/>
      <c r="AQ4549" s="367"/>
      <c r="AR4549" s="367"/>
      <c r="AS4549" s="367"/>
      <c r="AT4549" s="367"/>
    </row>
    <row r="4550" spans="2:46" ht="13.8">
      <c r="B4550" s="26">
        <v>88.000000000000313</v>
      </c>
      <c r="C4550" s="363">
        <v>822.66063411797802</v>
      </c>
      <c r="D4550" s="367">
        <v>2376.0000000000086</v>
      </c>
      <c r="E4550" s="367">
        <v>24558.13953488386</v>
      </c>
      <c r="F4550" s="367">
        <v>-854520.7370068084</v>
      </c>
      <c r="G4550" s="367">
        <v>2376.0000000000136</v>
      </c>
      <c r="H4550" s="367">
        <v>132000</v>
      </c>
      <c r="I4550" s="384">
        <v>-10168023.320610024</v>
      </c>
      <c r="J4550" s="367">
        <v>2376</v>
      </c>
      <c r="K4550" s="367">
        <v>31999.999999999804</v>
      </c>
      <c r="L4550" s="384">
        <v>-467605.87676498148</v>
      </c>
      <c r="M4550" s="367">
        <v>2375.9999999999854</v>
      </c>
      <c r="N4550" s="367">
        <v>528</v>
      </c>
      <c r="O4550" s="384">
        <v>-9895.6629457444415</v>
      </c>
      <c r="P4550" s="367">
        <v>34.451999999999998</v>
      </c>
      <c r="Q4550" s="367">
        <v>528</v>
      </c>
      <c r="R4550" s="384">
        <v>-2491.5321381876906</v>
      </c>
      <c r="S4550" s="367">
        <v>33.264000000000003</v>
      </c>
      <c r="T4550" s="367">
        <v>18206.896551724174</v>
      </c>
      <c r="U4550" s="384">
        <v>-517999.31505218934</v>
      </c>
      <c r="V4550" s="367">
        <v>2376.0000000000045</v>
      </c>
      <c r="W4550" s="367">
        <v>879999.99999999418</v>
      </c>
      <c r="X4550" s="384">
        <v>168037.61888449368</v>
      </c>
      <c r="Y4550" s="386">
        <v>2375.9999999999841</v>
      </c>
      <c r="Z4550" s="367"/>
      <c r="AA4550" s="367"/>
      <c r="AB4550" s="367"/>
      <c r="AC4550" s="367"/>
      <c r="AD4550" s="367"/>
      <c r="AE4550" s="367"/>
      <c r="AF4550" s="367"/>
      <c r="AG4550" s="367"/>
      <c r="AH4550" s="367"/>
      <c r="AI4550" s="367"/>
      <c r="AJ4550" s="367"/>
      <c r="AK4550" s="367"/>
      <c r="AL4550" s="367"/>
      <c r="AM4550" s="367"/>
      <c r="AN4550" s="367"/>
      <c r="AO4550" s="367"/>
      <c r="AP4550" s="367"/>
      <c r="AQ4550" s="367"/>
      <c r="AR4550" s="367"/>
      <c r="AS4550" s="367"/>
      <c r="AT4550" s="367"/>
    </row>
    <row r="4551" spans="2:46" ht="13.8">
      <c r="B4551" s="26">
        <v>88.166666666666984</v>
      </c>
      <c r="C4551" s="363">
        <v>824.21057510195908</v>
      </c>
      <c r="D4551" s="367">
        <v>2380.5000000000086</v>
      </c>
      <c r="E4551" s="367">
        <v>24604.651162790837</v>
      </c>
      <c r="F4551" s="367">
        <v>-857833.07012637926</v>
      </c>
      <c r="G4551" s="367">
        <v>2380.5000000000136</v>
      </c>
      <c r="H4551" s="367">
        <v>132250</v>
      </c>
      <c r="I4551" s="384">
        <v>-10207223.242999315</v>
      </c>
      <c r="J4551" s="367">
        <v>2380.5</v>
      </c>
      <c r="K4551" s="367">
        <v>32060.606060605864</v>
      </c>
      <c r="L4551" s="384">
        <v>-469788.11358148878</v>
      </c>
      <c r="M4551" s="367">
        <v>2380.4999999999854</v>
      </c>
      <c r="N4551" s="367">
        <v>529</v>
      </c>
      <c r="O4551" s="384">
        <v>-9935.3935525424113</v>
      </c>
      <c r="P4551" s="367">
        <v>34.517250000000004</v>
      </c>
      <c r="Q4551" s="367">
        <v>529</v>
      </c>
      <c r="R4551" s="384">
        <v>-2506.1567492555982</v>
      </c>
      <c r="S4551" s="367">
        <v>33.326999999999998</v>
      </c>
      <c r="T4551" s="367">
        <v>18241.379310344862</v>
      </c>
      <c r="U4551" s="384">
        <v>-520294.72227946803</v>
      </c>
      <c r="V4551" s="367">
        <v>2380.5000000000045</v>
      </c>
      <c r="W4551" s="367">
        <v>881666.66666666081</v>
      </c>
      <c r="X4551" s="384">
        <v>168306.99625862131</v>
      </c>
      <c r="Y4551" s="386">
        <v>2380.4999999999841</v>
      </c>
      <c r="Z4551" s="367"/>
      <c r="AA4551" s="367"/>
      <c r="AB4551" s="367"/>
      <c r="AC4551" s="367"/>
      <c r="AD4551" s="367"/>
      <c r="AE4551" s="367"/>
      <c r="AF4551" s="367"/>
      <c r="AG4551" s="367"/>
      <c r="AH4551" s="367"/>
      <c r="AI4551" s="367"/>
      <c r="AJ4551" s="367"/>
      <c r="AK4551" s="367"/>
      <c r="AL4551" s="367"/>
      <c r="AM4551" s="367"/>
      <c r="AN4551" s="367"/>
      <c r="AO4551" s="367"/>
      <c r="AP4551" s="367"/>
      <c r="AQ4551" s="367"/>
      <c r="AR4551" s="367"/>
      <c r="AS4551" s="367"/>
      <c r="AT4551" s="367"/>
    </row>
    <row r="4552" spans="2:46" ht="13.8">
      <c r="B4552" s="26">
        <v>88.333333333333655</v>
      </c>
      <c r="C4552" s="363">
        <v>825.76048535475365</v>
      </c>
      <c r="D4552" s="367">
        <v>2385.0000000000086</v>
      </c>
      <c r="E4552" s="367">
        <v>24651.162790697814</v>
      </c>
      <c r="F4552" s="367">
        <v>-861151.80749030854</v>
      </c>
      <c r="G4552" s="367">
        <v>2385.0000000000136</v>
      </c>
      <c r="H4552" s="367">
        <v>132500</v>
      </c>
      <c r="I4552" s="384">
        <v>-10246498.561617207</v>
      </c>
      <c r="J4552" s="367">
        <v>2385</v>
      </c>
      <c r="K4552" s="367">
        <v>32121.212121211924</v>
      </c>
      <c r="L4552" s="384">
        <v>-471975.25255159033</v>
      </c>
      <c r="M4552" s="367">
        <v>2384.9999999999854</v>
      </c>
      <c r="N4552" s="367">
        <v>530</v>
      </c>
      <c r="O4552" s="384">
        <v>-9975.2035121604767</v>
      </c>
      <c r="P4552" s="367">
        <v>34.582500000000003</v>
      </c>
      <c r="Q4552" s="367">
        <v>530</v>
      </c>
      <c r="R4552" s="384">
        <v>-2520.8188113639626</v>
      </c>
      <c r="S4552" s="367">
        <v>33.39</v>
      </c>
      <c r="T4552" s="367">
        <v>18275.862068965551</v>
      </c>
      <c r="U4552" s="384">
        <v>-522595.09868602268</v>
      </c>
      <c r="V4552" s="367">
        <v>2385.0000000000045</v>
      </c>
      <c r="W4552" s="367">
        <v>883333.33333332743</v>
      </c>
      <c r="X4552" s="384">
        <v>168576.18884752414</v>
      </c>
      <c r="Y4552" s="386">
        <v>2384.9999999999841</v>
      </c>
      <c r="Z4552" s="367"/>
      <c r="AA4552" s="367"/>
      <c r="AB4552" s="367"/>
      <c r="AC4552" s="367"/>
      <c r="AD4552" s="367"/>
      <c r="AE4552" s="367"/>
      <c r="AF4552" s="367"/>
      <c r="AG4552" s="367"/>
      <c r="AH4552" s="367"/>
      <c r="AI4552" s="367"/>
      <c r="AJ4552" s="367"/>
      <c r="AK4552" s="367"/>
      <c r="AL4552" s="367"/>
      <c r="AM4552" s="367"/>
      <c r="AN4552" s="367"/>
      <c r="AO4552" s="367"/>
      <c r="AP4552" s="367"/>
      <c r="AQ4552" s="367"/>
      <c r="AR4552" s="367"/>
      <c r="AS4552" s="367"/>
      <c r="AT4552" s="367"/>
    </row>
    <row r="4553" spans="2:46" ht="13.8">
      <c r="B4553" s="26">
        <v>88.500000000000327</v>
      </c>
      <c r="C4553" s="363">
        <v>827.31036487636209</v>
      </c>
      <c r="D4553" s="367">
        <v>2389.5000000000091</v>
      </c>
      <c r="E4553" s="367">
        <v>24697.674418604791</v>
      </c>
      <c r="F4553" s="367">
        <v>-864476.94909859623</v>
      </c>
      <c r="G4553" s="367">
        <v>2389.5000000000136</v>
      </c>
      <c r="H4553" s="367">
        <v>132750</v>
      </c>
      <c r="I4553" s="384">
        <v>-10285849.276463691</v>
      </c>
      <c r="J4553" s="367">
        <v>2389.5</v>
      </c>
      <c r="K4553" s="367">
        <v>32181.818181817984</v>
      </c>
      <c r="L4553" s="384">
        <v>-474167.293675286</v>
      </c>
      <c r="M4553" s="367">
        <v>2389.4999999999854</v>
      </c>
      <c r="N4553" s="367">
        <v>531</v>
      </c>
      <c r="O4553" s="384">
        <v>-10015.092824598638</v>
      </c>
      <c r="P4553" s="367">
        <v>34.647750000000002</v>
      </c>
      <c r="Q4553" s="367">
        <v>531</v>
      </c>
      <c r="R4553" s="384">
        <v>-2535.5183245127796</v>
      </c>
      <c r="S4553" s="367">
        <v>33.452999999999996</v>
      </c>
      <c r="T4553" s="367">
        <v>18310.344827586239</v>
      </c>
      <c r="U4553" s="384">
        <v>-524900.44427185284</v>
      </c>
      <c r="V4553" s="367">
        <v>2389.5000000000041</v>
      </c>
      <c r="W4553" s="367">
        <v>884999.99999999406</v>
      </c>
      <c r="X4553" s="384">
        <v>168845.19665120222</v>
      </c>
      <c r="Y4553" s="386">
        <v>2389.4999999999836</v>
      </c>
      <c r="Z4553" s="367"/>
      <c r="AA4553" s="367"/>
      <c r="AB4553" s="367"/>
      <c r="AC4553" s="367"/>
      <c r="AD4553" s="367"/>
      <c r="AE4553" s="367"/>
      <c r="AF4553" s="367"/>
      <c r="AG4553" s="367"/>
      <c r="AH4553" s="367"/>
      <c r="AI4553" s="367"/>
      <c r="AJ4553" s="367"/>
      <c r="AK4553" s="367"/>
      <c r="AL4553" s="367"/>
      <c r="AM4553" s="367"/>
      <c r="AN4553" s="367"/>
      <c r="AO4553" s="367"/>
      <c r="AP4553" s="367"/>
      <c r="AQ4553" s="367"/>
      <c r="AR4553" s="367"/>
      <c r="AS4553" s="367"/>
      <c r="AT4553" s="367"/>
    </row>
    <row r="4554" spans="2:46" ht="13.8">
      <c r="B4554" s="26">
        <v>88.666666666666998</v>
      </c>
      <c r="C4554" s="363">
        <v>828.86021366678381</v>
      </c>
      <c r="D4554" s="367">
        <v>2394.0000000000091</v>
      </c>
      <c r="E4554" s="367">
        <v>24744.186046511768</v>
      </c>
      <c r="F4554" s="367">
        <v>-867808.49495124235</v>
      </c>
      <c r="G4554" s="367">
        <v>2394.0000000000136</v>
      </c>
      <c r="H4554" s="367">
        <v>133000</v>
      </c>
      <c r="I4554" s="384">
        <v>-10325275.387538772</v>
      </c>
      <c r="J4554" s="367">
        <v>2394</v>
      </c>
      <c r="K4554" s="367">
        <v>32242.424242424044</v>
      </c>
      <c r="L4554" s="384">
        <v>-476364.23695257591</v>
      </c>
      <c r="M4554" s="367">
        <v>2393.9999999999854</v>
      </c>
      <c r="N4554" s="367">
        <v>532</v>
      </c>
      <c r="O4554" s="384">
        <v>-10055.061489856897</v>
      </c>
      <c r="P4554" s="367">
        <v>34.713000000000001</v>
      </c>
      <c r="Q4554" s="367">
        <v>532</v>
      </c>
      <c r="R4554" s="384">
        <v>-2550.2552887020515</v>
      </c>
      <c r="S4554" s="367">
        <v>33.515999999999998</v>
      </c>
      <c r="T4554" s="367">
        <v>18344.827586206928</v>
      </c>
      <c r="U4554" s="384">
        <v>-527210.75903695915</v>
      </c>
      <c r="V4554" s="367">
        <v>2394.0000000000041</v>
      </c>
      <c r="W4554" s="367">
        <v>886666.66666666069</v>
      </c>
      <c r="X4554" s="384">
        <v>169114.01966965565</v>
      </c>
      <c r="Y4554" s="386">
        <v>2393.9999999999836</v>
      </c>
      <c r="Z4554" s="367"/>
      <c r="AA4554" s="367"/>
      <c r="AB4554" s="367"/>
      <c r="AC4554" s="367"/>
      <c r="AD4554" s="367"/>
      <c r="AE4554" s="367"/>
      <c r="AF4554" s="367"/>
      <c r="AG4554" s="367"/>
      <c r="AH4554" s="367"/>
      <c r="AI4554" s="367"/>
      <c r="AJ4554" s="367"/>
      <c r="AK4554" s="367"/>
      <c r="AL4554" s="367"/>
      <c r="AM4554" s="367"/>
      <c r="AN4554" s="367"/>
      <c r="AO4554" s="367"/>
      <c r="AP4554" s="367"/>
      <c r="AQ4554" s="367"/>
      <c r="AR4554" s="367"/>
      <c r="AS4554" s="367"/>
      <c r="AT4554" s="367"/>
    </row>
    <row r="4555" spans="2:46" ht="13.8">
      <c r="B4555" s="26">
        <v>88.83333333333367</v>
      </c>
      <c r="C4555" s="363">
        <v>830.41003172601904</v>
      </c>
      <c r="D4555" s="367">
        <v>2398.5000000000091</v>
      </c>
      <c r="E4555" s="367">
        <v>24790.697674418745</v>
      </c>
      <c r="F4555" s="367">
        <v>-871146.44504824723</v>
      </c>
      <c r="G4555" s="367">
        <v>2398.5000000000136</v>
      </c>
      <c r="H4555" s="367">
        <v>133250</v>
      </c>
      <c r="I4555" s="384">
        <v>-10364776.894842455</v>
      </c>
      <c r="J4555" s="367">
        <v>2398.5</v>
      </c>
      <c r="K4555" s="367">
        <v>32303.030303030104</v>
      </c>
      <c r="L4555" s="384">
        <v>-478566.08238345978</v>
      </c>
      <c r="M4555" s="367">
        <v>2398.499999999985</v>
      </c>
      <c r="N4555" s="367">
        <v>533</v>
      </c>
      <c r="O4555" s="384">
        <v>-10095.109507935254</v>
      </c>
      <c r="P4555" s="367">
        <v>34.77825</v>
      </c>
      <c r="Q4555" s="367">
        <v>533</v>
      </c>
      <c r="R4555" s="384">
        <v>-2565.0297039317784</v>
      </c>
      <c r="S4555" s="367">
        <v>33.579000000000001</v>
      </c>
      <c r="T4555" s="367">
        <v>18379.310344827616</v>
      </c>
      <c r="U4555" s="384">
        <v>-529526.04298134136</v>
      </c>
      <c r="V4555" s="367">
        <v>2398.5000000000041</v>
      </c>
      <c r="W4555" s="367">
        <v>888333.33333332732</v>
      </c>
      <c r="X4555" s="384">
        <v>169382.6579028843</v>
      </c>
      <c r="Y4555" s="386">
        <v>2398.4999999999836</v>
      </c>
      <c r="Z4555" s="367"/>
      <c r="AA4555" s="367"/>
      <c r="AB4555" s="367"/>
      <c r="AC4555" s="367"/>
      <c r="AD4555" s="367"/>
      <c r="AE4555" s="367"/>
      <c r="AF4555" s="367"/>
      <c r="AG4555" s="367"/>
      <c r="AH4555" s="367"/>
      <c r="AI4555" s="367"/>
      <c r="AJ4555" s="367"/>
      <c r="AK4555" s="367"/>
      <c r="AL4555" s="367"/>
      <c r="AM4555" s="367"/>
      <c r="AN4555" s="367"/>
      <c r="AO4555" s="367"/>
      <c r="AP4555" s="367"/>
      <c r="AQ4555" s="367"/>
      <c r="AR4555" s="367"/>
      <c r="AS4555" s="367"/>
      <c r="AT4555" s="367"/>
    </row>
    <row r="4556" spans="2:46" ht="13.8">
      <c r="B4556" s="26">
        <v>89.000000000000341</v>
      </c>
      <c r="C4556" s="363">
        <v>831.95981905406768</v>
      </c>
      <c r="D4556" s="367">
        <v>2403.0000000000091</v>
      </c>
      <c r="E4556" s="367">
        <v>24837.209302325722</v>
      </c>
      <c r="F4556" s="367">
        <v>-874490.7993896103</v>
      </c>
      <c r="G4556" s="367">
        <v>2403.0000000000136</v>
      </c>
      <c r="H4556" s="367">
        <v>133500</v>
      </c>
      <c r="I4556" s="384">
        <v>-10404353.798374731</v>
      </c>
      <c r="J4556" s="367">
        <v>2403</v>
      </c>
      <c r="K4556" s="367">
        <v>32363.636363636164</v>
      </c>
      <c r="L4556" s="384">
        <v>-480772.82996793807</v>
      </c>
      <c r="M4556" s="367">
        <v>2402.999999999985</v>
      </c>
      <c r="N4556" s="367">
        <v>534</v>
      </c>
      <c r="O4556" s="384">
        <v>-10135.236878833712</v>
      </c>
      <c r="P4556" s="367">
        <v>34.843499999999999</v>
      </c>
      <c r="Q4556" s="367">
        <v>534</v>
      </c>
      <c r="R4556" s="384">
        <v>-2579.8415702019588</v>
      </c>
      <c r="S4556" s="367">
        <v>33.642000000000003</v>
      </c>
      <c r="T4556" s="367">
        <v>18413.793103448304</v>
      </c>
      <c r="U4556" s="384">
        <v>-531846.29610499926</v>
      </c>
      <c r="V4556" s="367">
        <v>2403.0000000000036</v>
      </c>
      <c r="W4556" s="367">
        <v>889999.99999999395</v>
      </c>
      <c r="X4556" s="384">
        <v>169651.11135088827</v>
      </c>
      <c r="Y4556" s="386">
        <v>2402.9999999999836</v>
      </c>
      <c r="Z4556" s="367"/>
      <c r="AA4556" s="367"/>
      <c r="AB4556" s="367"/>
      <c r="AC4556" s="367"/>
      <c r="AD4556" s="367"/>
      <c r="AE4556" s="367"/>
      <c r="AF4556" s="367"/>
      <c r="AG4556" s="367"/>
      <c r="AH4556" s="367"/>
      <c r="AI4556" s="367"/>
      <c r="AJ4556" s="367"/>
      <c r="AK4556" s="367"/>
      <c r="AL4556" s="367"/>
      <c r="AM4556" s="367"/>
      <c r="AN4556" s="367"/>
      <c r="AO4556" s="367"/>
      <c r="AP4556" s="367"/>
      <c r="AQ4556" s="367"/>
      <c r="AR4556" s="367"/>
      <c r="AS4556" s="367"/>
      <c r="AT4556" s="367"/>
    </row>
    <row r="4557" spans="2:46" ht="13.8">
      <c r="B4557" s="26">
        <v>89.166666666667012</v>
      </c>
      <c r="C4557" s="363">
        <v>833.50957565093029</v>
      </c>
      <c r="D4557" s="367">
        <v>2407.5000000000095</v>
      </c>
      <c r="E4557" s="367">
        <v>24883.720930232699</v>
      </c>
      <c r="F4557" s="367">
        <v>-877841.55797533202</v>
      </c>
      <c r="G4557" s="367">
        <v>2407.5000000000136</v>
      </c>
      <c r="H4557" s="367">
        <v>133750</v>
      </c>
      <c r="I4557" s="384">
        <v>-10444006.098135605</v>
      </c>
      <c r="J4557" s="367">
        <v>2407.5</v>
      </c>
      <c r="K4557" s="367">
        <v>32424.242424242224</v>
      </c>
      <c r="L4557" s="384">
        <v>-482984.47970601055</v>
      </c>
      <c r="M4557" s="367">
        <v>2407.499999999985</v>
      </c>
      <c r="N4557" s="367">
        <v>535</v>
      </c>
      <c r="O4557" s="384">
        <v>-10175.443602552263</v>
      </c>
      <c r="P4557" s="367">
        <v>34.908749999999998</v>
      </c>
      <c r="Q4557" s="367">
        <v>535</v>
      </c>
      <c r="R4557" s="384">
        <v>-2594.6908875125923</v>
      </c>
      <c r="S4557" s="367">
        <v>33.704999999999998</v>
      </c>
      <c r="T4557" s="367">
        <v>18448.275862068993</v>
      </c>
      <c r="U4557" s="384">
        <v>-534171.51840793318</v>
      </c>
      <c r="V4557" s="367">
        <v>2407.5000000000036</v>
      </c>
      <c r="W4557" s="367">
        <v>891666.66666666057</v>
      </c>
      <c r="X4557" s="384">
        <v>169919.38001366745</v>
      </c>
      <c r="Y4557" s="386">
        <v>2407.4999999999836</v>
      </c>
      <c r="Z4557" s="367"/>
      <c r="AA4557" s="367"/>
      <c r="AB4557" s="367"/>
      <c r="AC4557" s="367"/>
      <c r="AD4557" s="367"/>
      <c r="AE4557" s="367"/>
      <c r="AF4557" s="367"/>
      <c r="AG4557" s="367"/>
      <c r="AH4557" s="367"/>
      <c r="AI4557" s="367"/>
      <c r="AJ4557" s="367"/>
      <c r="AK4557" s="367"/>
      <c r="AL4557" s="367"/>
      <c r="AM4557" s="367"/>
      <c r="AN4557" s="367"/>
      <c r="AO4557" s="367"/>
      <c r="AP4557" s="367"/>
      <c r="AQ4557" s="367"/>
      <c r="AR4557" s="367"/>
      <c r="AS4557" s="367"/>
      <c r="AT4557" s="367"/>
    </row>
    <row r="4558" spans="2:46" ht="13.8">
      <c r="B4558" s="26">
        <v>89.333333333333684</v>
      </c>
      <c r="C4558" s="363">
        <v>835.05930151660607</v>
      </c>
      <c r="D4558" s="367">
        <v>2412.0000000000095</v>
      </c>
      <c r="E4558" s="367">
        <v>24930.232558139676</v>
      </c>
      <c r="F4558" s="367">
        <v>-881198.72080541204</v>
      </c>
      <c r="G4558" s="367">
        <v>2412.0000000000136</v>
      </c>
      <c r="H4558" s="367">
        <v>134000</v>
      </c>
      <c r="I4558" s="384">
        <v>-10483733.794125073</v>
      </c>
      <c r="J4558" s="367">
        <v>2411.9999999999995</v>
      </c>
      <c r="K4558" s="367">
        <v>32484.848484848284</v>
      </c>
      <c r="L4558" s="384">
        <v>-485201.03159767715</v>
      </c>
      <c r="M4558" s="367">
        <v>2411.999999999985</v>
      </c>
      <c r="N4558" s="367">
        <v>536</v>
      </c>
      <c r="O4558" s="384">
        <v>-10215.729679090917</v>
      </c>
      <c r="P4558" s="367">
        <v>34.974000000000004</v>
      </c>
      <c r="Q4558" s="367">
        <v>536</v>
      </c>
      <c r="R4558" s="384">
        <v>-2609.5776558636817</v>
      </c>
      <c r="S4558" s="367">
        <v>33.768000000000001</v>
      </c>
      <c r="T4558" s="367">
        <v>18482.758620689681</v>
      </c>
      <c r="U4558" s="384">
        <v>-536501.70989014301</v>
      </c>
      <c r="V4558" s="367">
        <v>2412.0000000000036</v>
      </c>
      <c r="W4558" s="367">
        <v>893333.3333333272</v>
      </c>
      <c r="X4558" s="384">
        <v>170187.46389122188</v>
      </c>
      <c r="Y4558" s="386">
        <v>2411.9999999999832</v>
      </c>
      <c r="Z4558" s="367"/>
      <c r="AA4558" s="367"/>
      <c r="AB4558" s="367"/>
      <c r="AC4558" s="367"/>
      <c r="AD4558" s="367"/>
      <c r="AE4558" s="367"/>
      <c r="AF4558" s="367"/>
      <c r="AG4558" s="367"/>
      <c r="AH4558" s="367"/>
      <c r="AI4558" s="367"/>
      <c r="AJ4558" s="367"/>
      <c r="AK4558" s="367"/>
      <c r="AL4558" s="367"/>
      <c r="AM4558" s="367"/>
      <c r="AN4558" s="367"/>
      <c r="AO4558" s="367"/>
      <c r="AP4558" s="367"/>
      <c r="AQ4558" s="367"/>
      <c r="AR4558" s="367"/>
      <c r="AS4558" s="367"/>
      <c r="AT4558" s="367"/>
    </row>
    <row r="4559" spans="2:46" ht="13.8">
      <c r="B4559" s="26">
        <v>89.500000000000355</v>
      </c>
      <c r="C4559" s="363">
        <v>836.60899665109548</v>
      </c>
      <c r="D4559" s="367">
        <v>2416.5000000000095</v>
      </c>
      <c r="E4559" s="367">
        <v>24976.744186046653</v>
      </c>
      <c r="F4559" s="367">
        <v>-884562.28787985072</v>
      </c>
      <c r="G4559" s="367">
        <v>2416.5000000000136</v>
      </c>
      <c r="H4559" s="367">
        <v>134250</v>
      </c>
      <c r="I4559" s="384">
        <v>-10523536.886343138</v>
      </c>
      <c r="J4559" s="367">
        <v>2416.4999999999995</v>
      </c>
      <c r="K4559" s="367">
        <v>32545.454545454344</v>
      </c>
      <c r="L4559" s="384">
        <v>-487422.48564293806</v>
      </c>
      <c r="M4559" s="367">
        <v>2416.499999999985</v>
      </c>
      <c r="N4559" s="367">
        <v>537</v>
      </c>
      <c r="O4559" s="384">
        <v>-10256.095108449666</v>
      </c>
      <c r="P4559" s="367">
        <v>35.039250000000003</v>
      </c>
      <c r="Q4559" s="367">
        <v>537</v>
      </c>
      <c r="R4559" s="384">
        <v>-2624.5018752552232</v>
      </c>
      <c r="S4559" s="367">
        <v>33.830999999999996</v>
      </c>
      <c r="T4559" s="367">
        <v>18517.24137931037</v>
      </c>
      <c r="U4559" s="384">
        <v>-538836.87055162841</v>
      </c>
      <c r="V4559" s="367">
        <v>2416.5000000000032</v>
      </c>
      <c r="W4559" s="367">
        <v>894999.99999999383</v>
      </c>
      <c r="X4559" s="384">
        <v>170455.36298355166</v>
      </c>
      <c r="Y4559" s="386">
        <v>2416.4999999999832</v>
      </c>
      <c r="Z4559" s="367"/>
      <c r="AA4559" s="367"/>
      <c r="AB4559" s="367"/>
      <c r="AC4559" s="367"/>
      <c r="AD4559" s="367"/>
      <c r="AE4559" s="367"/>
      <c r="AF4559" s="367"/>
      <c r="AG4559" s="367"/>
      <c r="AH4559" s="367"/>
      <c r="AI4559" s="367"/>
      <c r="AJ4559" s="367"/>
      <c r="AK4559" s="367"/>
      <c r="AL4559" s="367"/>
      <c r="AM4559" s="367"/>
      <c r="AN4559" s="367"/>
      <c r="AO4559" s="367"/>
      <c r="AP4559" s="367"/>
      <c r="AQ4559" s="367"/>
      <c r="AR4559" s="367"/>
      <c r="AS4559" s="367"/>
      <c r="AT4559" s="367"/>
    </row>
    <row r="4560" spans="2:46" ht="13.8">
      <c r="B4560" s="26">
        <v>89.666666666667027</v>
      </c>
      <c r="C4560" s="363">
        <v>838.15866105439852</v>
      </c>
      <c r="D4560" s="367">
        <v>2421.0000000000095</v>
      </c>
      <c r="E4560" s="367">
        <v>25023.25581395363</v>
      </c>
      <c r="F4560" s="367">
        <v>-887932.25919864781</v>
      </c>
      <c r="G4560" s="367">
        <v>2421.0000000000136</v>
      </c>
      <c r="H4560" s="367">
        <v>134500</v>
      </c>
      <c r="I4560" s="384">
        <v>-10563415.374789802</v>
      </c>
      <c r="J4560" s="367">
        <v>2420.9999999999995</v>
      </c>
      <c r="K4560" s="367">
        <v>32606.060606060404</v>
      </c>
      <c r="L4560" s="384">
        <v>-489648.84184179315</v>
      </c>
      <c r="M4560" s="367">
        <v>2420.999999999985</v>
      </c>
      <c r="N4560" s="367">
        <v>538</v>
      </c>
      <c r="O4560" s="384">
        <v>-10296.539890628515</v>
      </c>
      <c r="P4560" s="367">
        <v>35.104500000000002</v>
      </c>
      <c r="Q4560" s="367">
        <v>538</v>
      </c>
      <c r="R4560" s="384">
        <v>-2639.4635456872206</v>
      </c>
      <c r="S4560" s="367">
        <v>33.893999999999998</v>
      </c>
      <c r="T4560" s="367">
        <v>18551.724137931058</v>
      </c>
      <c r="U4560" s="384">
        <v>-541177.00039238995</v>
      </c>
      <c r="V4560" s="367">
        <v>2421.0000000000032</v>
      </c>
      <c r="W4560" s="367">
        <v>896666.66666666046</v>
      </c>
      <c r="X4560" s="384">
        <v>170723.07729065663</v>
      </c>
      <c r="Y4560" s="386">
        <v>2420.9999999999832</v>
      </c>
      <c r="Z4560" s="367"/>
      <c r="AA4560" s="367"/>
      <c r="AB4560" s="367"/>
      <c r="AC4560" s="367"/>
      <c r="AD4560" s="367"/>
      <c r="AE4560" s="367"/>
      <c r="AF4560" s="367"/>
      <c r="AG4560" s="367"/>
      <c r="AH4560" s="367"/>
      <c r="AI4560" s="367"/>
      <c r="AJ4560" s="367"/>
      <c r="AK4560" s="367"/>
      <c r="AL4560" s="367"/>
      <c r="AM4560" s="367"/>
      <c r="AN4560" s="367"/>
      <c r="AO4560" s="367"/>
      <c r="AP4560" s="367"/>
      <c r="AQ4560" s="367"/>
      <c r="AR4560" s="367"/>
      <c r="AS4560" s="367"/>
      <c r="AT4560" s="367"/>
    </row>
    <row r="4561" spans="2:46" ht="13.8">
      <c r="B4561" s="26">
        <v>89.833333333333698</v>
      </c>
      <c r="C4561" s="363">
        <v>839.70829472651519</v>
      </c>
      <c r="D4561" s="367">
        <v>2425.50000000001</v>
      </c>
      <c r="E4561" s="367">
        <v>25069.767441860608</v>
      </c>
      <c r="F4561" s="367">
        <v>-891308.6347618032</v>
      </c>
      <c r="G4561" s="367">
        <v>2425.5000000000136</v>
      </c>
      <c r="H4561" s="367">
        <v>134750</v>
      </c>
      <c r="I4561" s="384">
        <v>-10603369.259465067</v>
      </c>
      <c r="J4561" s="367">
        <v>2425.4999999999995</v>
      </c>
      <c r="K4561" s="367">
        <v>32666.666666666464</v>
      </c>
      <c r="L4561" s="384">
        <v>-491880.10019424238</v>
      </c>
      <c r="M4561" s="367">
        <v>2425.499999999985</v>
      </c>
      <c r="N4561" s="367">
        <v>539</v>
      </c>
      <c r="O4561" s="384">
        <v>-10337.064025627458</v>
      </c>
      <c r="P4561" s="367">
        <v>35.169750000000001</v>
      </c>
      <c r="Q4561" s="367">
        <v>539</v>
      </c>
      <c r="R4561" s="384">
        <v>-2654.462667159672</v>
      </c>
      <c r="S4561" s="367">
        <v>33.957000000000001</v>
      </c>
      <c r="T4561" s="367">
        <v>18586.206896551746</v>
      </c>
      <c r="U4561" s="384">
        <v>-543522.0994124274</v>
      </c>
      <c r="V4561" s="367">
        <v>2425.5000000000032</v>
      </c>
      <c r="W4561" s="367">
        <v>898333.33333332709</v>
      </c>
      <c r="X4561" s="384">
        <v>170990.60681253692</v>
      </c>
      <c r="Y4561" s="386">
        <v>2425.4999999999832</v>
      </c>
      <c r="Z4561" s="367"/>
      <c r="AA4561" s="367"/>
      <c r="AB4561" s="367"/>
      <c r="AC4561" s="367"/>
      <c r="AD4561" s="367"/>
      <c r="AE4561" s="367"/>
      <c r="AF4561" s="367"/>
      <c r="AG4561" s="367"/>
      <c r="AH4561" s="367"/>
      <c r="AI4561" s="367"/>
      <c r="AJ4561" s="367"/>
      <c r="AK4561" s="367"/>
      <c r="AL4561" s="367"/>
      <c r="AM4561" s="367"/>
      <c r="AN4561" s="367"/>
      <c r="AO4561" s="367"/>
      <c r="AP4561" s="367"/>
      <c r="AQ4561" s="367"/>
      <c r="AR4561" s="367"/>
      <c r="AS4561" s="367"/>
      <c r="AT4561" s="367"/>
    </row>
    <row r="4562" spans="2:46" ht="13.8">
      <c r="B4562" s="26">
        <v>90.000000000000369</v>
      </c>
      <c r="C4562" s="363">
        <v>841.25789766744515</v>
      </c>
      <c r="D4562" s="367">
        <v>2430.00000000001</v>
      </c>
      <c r="E4562" s="367">
        <v>25116.279069767585</v>
      </c>
      <c r="F4562" s="367">
        <v>-894691.4145693176</v>
      </c>
      <c r="G4562" s="367">
        <v>2430.0000000000141</v>
      </c>
      <c r="H4562" s="367">
        <v>135000</v>
      </c>
      <c r="I4562" s="384">
        <v>-10643398.540368924</v>
      </c>
      <c r="J4562" s="367">
        <v>2429.9999999999995</v>
      </c>
      <c r="K4562" s="367">
        <v>32727.272727272524</v>
      </c>
      <c r="L4562" s="384">
        <v>-494116.26070028584</v>
      </c>
      <c r="M4562" s="367">
        <v>2429.999999999985</v>
      </c>
      <c r="N4562" s="367">
        <v>540</v>
      </c>
      <c r="O4562" s="384">
        <v>-10377.6675134465</v>
      </c>
      <c r="P4562" s="367">
        <v>35.234999999999999</v>
      </c>
      <c r="Q4562" s="367">
        <v>540</v>
      </c>
      <c r="R4562" s="384">
        <v>-2669.4992396725761</v>
      </c>
      <c r="S4562" s="367">
        <v>34.019999999999996</v>
      </c>
      <c r="T4562" s="367">
        <v>18620.689655172435</v>
      </c>
      <c r="U4562" s="384">
        <v>-545872.16761174041</v>
      </c>
      <c r="V4562" s="367">
        <v>2430.0000000000027</v>
      </c>
      <c r="W4562" s="367">
        <v>899999.99999999371</v>
      </c>
      <c r="X4562" s="384">
        <v>171257.95154919245</v>
      </c>
      <c r="Y4562" s="386">
        <v>2429.9999999999827</v>
      </c>
      <c r="Z4562" s="367"/>
      <c r="AA4562" s="367"/>
      <c r="AB4562" s="367"/>
      <c r="AC4562" s="367"/>
      <c r="AD4562" s="367"/>
      <c r="AE4562" s="367"/>
      <c r="AF4562" s="367"/>
      <c r="AG4562" s="367"/>
      <c r="AH4562" s="367"/>
      <c r="AI4562" s="367"/>
      <c r="AJ4562" s="367"/>
      <c r="AK4562" s="367"/>
      <c r="AL4562" s="367"/>
      <c r="AM4562" s="367"/>
      <c r="AN4562" s="367"/>
      <c r="AO4562" s="367"/>
      <c r="AP4562" s="367"/>
      <c r="AQ4562" s="367"/>
      <c r="AR4562" s="367"/>
      <c r="AS4562" s="367"/>
      <c r="AT4562" s="367"/>
    </row>
    <row r="4563" spans="2:46" ht="13.8">
      <c r="B4563" s="26">
        <v>90.166666666667041</v>
      </c>
      <c r="C4563" s="363">
        <v>842.80746987718862</v>
      </c>
      <c r="D4563" s="367">
        <v>2434.50000000001</v>
      </c>
      <c r="E4563" s="367">
        <v>25162.790697674562</v>
      </c>
      <c r="F4563" s="367">
        <v>-898080.59862119006</v>
      </c>
      <c r="G4563" s="367">
        <v>2434.5000000000141</v>
      </c>
      <c r="H4563" s="367">
        <v>135250</v>
      </c>
      <c r="I4563" s="384">
        <v>-10683503.21750138</v>
      </c>
      <c r="J4563" s="367">
        <v>2434.4999999999995</v>
      </c>
      <c r="K4563" s="367">
        <v>32787.878787878588</v>
      </c>
      <c r="L4563" s="384">
        <v>-496357.32335992344</v>
      </c>
      <c r="M4563" s="367">
        <v>2434.499999999985</v>
      </c>
      <c r="N4563" s="367">
        <v>541</v>
      </c>
      <c r="O4563" s="384">
        <v>-10418.350354085644</v>
      </c>
      <c r="P4563" s="367">
        <v>35.300250000000005</v>
      </c>
      <c r="Q4563" s="367">
        <v>541</v>
      </c>
      <c r="R4563" s="384">
        <v>-2684.5732632259364</v>
      </c>
      <c r="S4563" s="367">
        <v>34.082999999999998</v>
      </c>
      <c r="T4563" s="367">
        <v>18655.172413793123</v>
      </c>
      <c r="U4563" s="384">
        <v>-548227.20499032957</v>
      </c>
      <c r="V4563" s="367">
        <v>2434.5000000000027</v>
      </c>
      <c r="W4563" s="367">
        <v>901666.66666666034</v>
      </c>
      <c r="X4563" s="384">
        <v>171525.11150062329</v>
      </c>
      <c r="Y4563" s="386">
        <v>2434.4999999999827</v>
      </c>
      <c r="Z4563" s="367"/>
      <c r="AA4563" s="367"/>
      <c r="AB4563" s="367"/>
      <c r="AC4563" s="367"/>
      <c r="AD4563" s="367"/>
      <c r="AE4563" s="367"/>
      <c r="AF4563" s="367"/>
      <c r="AG4563" s="367"/>
      <c r="AH4563" s="367"/>
      <c r="AI4563" s="367"/>
      <c r="AJ4563" s="367"/>
      <c r="AK4563" s="367"/>
      <c r="AL4563" s="367"/>
      <c r="AM4563" s="367"/>
      <c r="AN4563" s="367"/>
      <c r="AO4563" s="367"/>
      <c r="AP4563" s="367"/>
      <c r="AQ4563" s="367"/>
      <c r="AR4563" s="367"/>
      <c r="AS4563" s="367"/>
      <c r="AT4563" s="367"/>
    </row>
    <row r="4564" spans="2:46" ht="13.8">
      <c r="B4564" s="26">
        <v>90.333333333333712</v>
      </c>
      <c r="C4564" s="363">
        <v>844.35701135574584</v>
      </c>
      <c r="D4564" s="367">
        <v>2439.00000000001</v>
      </c>
      <c r="E4564" s="367">
        <v>25209.302325581539</v>
      </c>
      <c r="F4564" s="367">
        <v>-901476.18691742094</v>
      </c>
      <c r="G4564" s="367">
        <v>2439.0000000000141</v>
      </c>
      <c r="H4564" s="367">
        <v>135500</v>
      </c>
      <c r="I4564" s="384">
        <v>-10723683.290862432</v>
      </c>
      <c r="J4564" s="367">
        <v>2438.9999999999995</v>
      </c>
      <c r="K4564" s="367">
        <v>32848.484848484652</v>
      </c>
      <c r="L4564" s="384">
        <v>-498603.28817315574</v>
      </c>
      <c r="M4564" s="367">
        <v>2438.9999999999859</v>
      </c>
      <c r="N4564" s="367">
        <v>542</v>
      </c>
      <c r="O4564" s="384">
        <v>-10459.112547544877</v>
      </c>
      <c r="P4564" s="367">
        <v>35.365499999999997</v>
      </c>
      <c r="Q4564" s="367">
        <v>542</v>
      </c>
      <c r="R4564" s="384">
        <v>-2699.6847378197508</v>
      </c>
      <c r="S4564" s="367">
        <v>34.146000000000001</v>
      </c>
      <c r="T4564" s="367">
        <v>18689.655172413812</v>
      </c>
      <c r="U4564" s="384">
        <v>-550587.21154819452</v>
      </c>
      <c r="V4564" s="367">
        <v>2439.0000000000027</v>
      </c>
      <c r="W4564" s="367">
        <v>903333.33333332697</v>
      </c>
      <c r="X4564" s="384">
        <v>171792.08666682933</v>
      </c>
      <c r="Y4564" s="386">
        <v>2438.9999999999827</v>
      </c>
      <c r="Z4564" s="367"/>
      <c r="AA4564" s="367"/>
      <c r="AB4564" s="367"/>
      <c r="AC4564" s="367"/>
      <c r="AD4564" s="367"/>
      <c r="AE4564" s="367"/>
      <c r="AF4564" s="367"/>
      <c r="AG4564" s="367"/>
      <c r="AH4564" s="367"/>
      <c r="AI4564" s="367"/>
      <c r="AJ4564" s="367"/>
      <c r="AK4564" s="367"/>
      <c r="AL4564" s="367"/>
      <c r="AM4564" s="367"/>
      <c r="AN4564" s="367"/>
      <c r="AO4564" s="367"/>
      <c r="AP4564" s="367"/>
      <c r="AQ4564" s="367"/>
      <c r="AR4564" s="367"/>
      <c r="AS4564" s="367"/>
      <c r="AT4564" s="367"/>
    </row>
    <row r="4565" spans="2:46" ht="13.8">
      <c r="B4565" s="26">
        <v>90.500000000000384</v>
      </c>
      <c r="C4565" s="363">
        <v>845.90652210311646</v>
      </c>
      <c r="D4565" s="367">
        <v>2443.50000000001</v>
      </c>
      <c r="E4565" s="367">
        <v>25255.813953488516</v>
      </c>
      <c r="F4565" s="367">
        <v>-904878.17945801036</v>
      </c>
      <c r="G4565" s="367">
        <v>2443.5000000000141</v>
      </c>
      <c r="H4565" s="367">
        <v>135750</v>
      </c>
      <c r="I4565" s="384">
        <v>-10763938.760452081</v>
      </c>
      <c r="J4565" s="367">
        <v>2443.4999999999995</v>
      </c>
      <c r="K4565" s="367">
        <v>32909.090909090715</v>
      </c>
      <c r="L4565" s="384">
        <v>-500854.15513998183</v>
      </c>
      <c r="M4565" s="367">
        <v>2443.4999999999859</v>
      </c>
      <c r="N4565" s="367">
        <v>543</v>
      </c>
      <c r="O4565" s="384">
        <v>-10499.954093824219</v>
      </c>
      <c r="P4565" s="367">
        <v>35.430750000000003</v>
      </c>
      <c r="Q4565" s="367">
        <v>543</v>
      </c>
      <c r="R4565" s="384">
        <v>-2714.8336634540187</v>
      </c>
      <c r="S4565" s="367">
        <v>34.209000000000003</v>
      </c>
      <c r="T4565" s="367">
        <v>18724.1379310345</v>
      </c>
      <c r="U4565" s="384">
        <v>-552952.18728533527</v>
      </c>
      <c r="V4565" s="367">
        <v>2443.5000000000023</v>
      </c>
      <c r="W4565" s="367">
        <v>904999.9999999936</v>
      </c>
      <c r="X4565" s="384">
        <v>172058.87704781073</v>
      </c>
      <c r="Y4565" s="386">
        <v>2443.4999999999827</v>
      </c>
      <c r="Z4565" s="367"/>
      <c r="AA4565" s="367"/>
      <c r="AB4565" s="367"/>
      <c r="AC4565" s="367"/>
      <c r="AD4565" s="367"/>
      <c r="AE4565" s="367"/>
      <c r="AF4565" s="367"/>
      <c r="AG4565" s="367"/>
      <c r="AH4565" s="367"/>
      <c r="AI4565" s="367"/>
      <c r="AJ4565" s="367"/>
      <c r="AK4565" s="367"/>
      <c r="AL4565" s="367"/>
      <c r="AM4565" s="367"/>
      <c r="AN4565" s="367"/>
      <c r="AO4565" s="367"/>
      <c r="AP4565" s="367"/>
      <c r="AQ4565" s="367"/>
      <c r="AR4565" s="367"/>
      <c r="AS4565" s="367"/>
      <c r="AT4565" s="367"/>
    </row>
    <row r="4566" spans="2:46" ht="13.8">
      <c r="B4566" s="26">
        <v>90.666666666667055</v>
      </c>
      <c r="C4566" s="363">
        <v>847.45600211930082</v>
      </c>
      <c r="D4566" s="367">
        <v>2448.0000000000105</v>
      </c>
      <c r="E4566" s="367">
        <v>25302.325581395493</v>
      </c>
      <c r="F4566" s="367">
        <v>-908286.57624295808</v>
      </c>
      <c r="G4566" s="367">
        <v>2448.0000000000141</v>
      </c>
      <c r="H4566" s="367">
        <v>136000</v>
      </c>
      <c r="I4566" s="384">
        <v>-10804269.626270328</v>
      </c>
      <c r="J4566" s="367">
        <v>2447.9999999999995</v>
      </c>
      <c r="K4566" s="367">
        <v>32969.696969696779</v>
      </c>
      <c r="L4566" s="384">
        <v>-503109.92426040227</v>
      </c>
      <c r="M4566" s="367">
        <v>2447.9999999999864</v>
      </c>
      <c r="N4566" s="367">
        <v>544</v>
      </c>
      <c r="O4566" s="384">
        <v>-10540.874992923646</v>
      </c>
      <c r="P4566" s="367">
        <v>35.495999999999995</v>
      </c>
      <c r="Q4566" s="367">
        <v>544</v>
      </c>
      <c r="R4566" s="384">
        <v>-2730.0200401287398</v>
      </c>
      <c r="S4566" s="367">
        <v>34.271999999999998</v>
      </c>
      <c r="T4566" s="367">
        <v>18758.620689655188</v>
      </c>
      <c r="U4566" s="384">
        <v>-555322.13220175204</v>
      </c>
      <c r="V4566" s="367">
        <v>2448.0000000000023</v>
      </c>
      <c r="W4566" s="367">
        <v>906666.66666666023</v>
      </c>
      <c r="X4566" s="384">
        <v>172325.48264356735</v>
      </c>
      <c r="Y4566" s="386">
        <v>2447.9999999999827</v>
      </c>
      <c r="Z4566" s="367"/>
      <c r="AA4566" s="367"/>
      <c r="AB4566" s="367"/>
      <c r="AC4566" s="367"/>
      <c r="AD4566" s="367"/>
      <c r="AE4566" s="367"/>
      <c r="AF4566" s="367"/>
      <c r="AG4566" s="367"/>
      <c r="AH4566" s="367"/>
      <c r="AI4566" s="367"/>
      <c r="AJ4566" s="367"/>
      <c r="AK4566" s="367"/>
      <c r="AL4566" s="367"/>
      <c r="AM4566" s="367"/>
      <c r="AN4566" s="367"/>
      <c r="AO4566" s="367"/>
      <c r="AP4566" s="367"/>
      <c r="AQ4566" s="367"/>
      <c r="AR4566" s="367"/>
      <c r="AS4566" s="367"/>
      <c r="AT4566" s="367"/>
    </row>
    <row r="4567" spans="2:46" ht="13.8">
      <c r="B4567" s="26">
        <v>90.833333333333727</v>
      </c>
      <c r="C4567" s="363">
        <v>849.00545140429858</v>
      </c>
      <c r="D4567" s="367">
        <v>2452.5000000000105</v>
      </c>
      <c r="E4567" s="367">
        <v>25348.83720930247</v>
      </c>
      <c r="F4567" s="367">
        <v>-911701.37727226457</v>
      </c>
      <c r="G4567" s="367">
        <v>2452.5000000000141</v>
      </c>
      <c r="H4567" s="367">
        <v>136250</v>
      </c>
      <c r="I4567" s="384">
        <v>-10844675.888317171</v>
      </c>
      <c r="J4567" s="367">
        <v>2452.4999999999995</v>
      </c>
      <c r="K4567" s="367">
        <v>33030.303030302843</v>
      </c>
      <c r="L4567" s="384">
        <v>-505370.59553441667</v>
      </c>
      <c r="M4567" s="367">
        <v>2452.4999999999864</v>
      </c>
      <c r="N4567" s="367">
        <v>545</v>
      </c>
      <c r="O4567" s="384">
        <v>-10581.875244843182</v>
      </c>
      <c r="P4567" s="367">
        <v>35.561250000000001</v>
      </c>
      <c r="Q4567" s="367">
        <v>545</v>
      </c>
      <c r="R4567" s="384">
        <v>-2745.2438678439162</v>
      </c>
      <c r="S4567" s="367">
        <v>34.335000000000001</v>
      </c>
      <c r="T4567" s="367">
        <v>18793.103448275877</v>
      </c>
      <c r="U4567" s="384">
        <v>-557697.04629744473</v>
      </c>
      <c r="V4567" s="367">
        <v>2452.5000000000023</v>
      </c>
      <c r="W4567" s="367">
        <v>908333.33333332685</v>
      </c>
      <c r="X4567" s="384">
        <v>172591.90345409917</v>
      </c>
      <c r="Y4567" s="386">
        <v>2452.4999999999823</v>
      </c>
      <c r="Z4567" s="367"/>
      <c r="AA4567" s="367"/>
      <c r="AB4567" s="367"/>
      <c r="AC4567" s="367"/>
      <c r="AD4567" s="367"/>
      <c r="AE4567" s="367"/>
      <c r="AF4567" s="367"/>
      <c r="AG4567" s="367"/>
      <c r="AH4567" s="367"/>
      <c r="AI4567" s="367"/>
      <c r="AJ4567" s="367"/>
      <c r="AK4567" s="367"/>
      <c r="AL4567" s="367"/>
      <c r="AM4567" s="367"/>
      <c r="AN4567" s="367"/>
      <c r="AO4567" s="367"/>
      <c r="AP4567" s="367"/>
      <c r="AQ4567" s="367"/>
      <c r="AR4567" s="367"/>
      <c r="AS4567" s="367"/>
      <c r="AT4567" s="367"/>
    </row>
    <row r="4568" spans="2:46" ht="13.8">
      <c r="B4568" s="26">
        <v>91.000000000000398</v>
      </c>
      <c r="C4568" s="363">
        <v>850.55486995810998</v>
      </c>
      <c r="D4568" s="367">
        <v>2457.0000000000105</v>
      </c>
      <c r="E4568" s="367">
        <v>25395.348837209447</v>
      </c>
      <c r="F4568" s="367">
        <v>-915122.58254592924</v>
      </c>
      <c r="G4568" s="367">
        <v>2457.0000000000141</v>
      </c>
      <c r="H4568" s="367">
        <v>136500</v>
      </c>
      <c r="I4568" s="384">
        <v>-10885157.54659261</v>
      </c>
      <c r="J4568" s="367">
        <v>2456.9999999999995</v>
      </c>
      <c r="K4568" s="367">
        <v>33090.909090908906</v>
      </c>
      <c r="L4568" s="384">
        <v>-507636.16896202549</v>
      </c>
      <c r="M4568" s="367">
        <v>2456.9999999999868</v>
      </c>
      <c r="N4568" s="367">
        <v>546</v>
      </c>
      <c r="O4568" s="384">
        <v>-10622.954849582811</v>
      </c>
      <c r="P4568" s="367">
        <v>35.6265</v>
      </c>
      <c r="Q4568" s="367">
        <v>546</v>
      </c>
      <c r="R4568" s="384">
        <v>-2760.5051465995452</v>
      </c>
      <c r="S4568" s="367">
        <v>34.397999999999996</v>
      </c>
      <c r="T4568" s="367">
        <v>18827.586206896565</v>
      </c>
      <c r="U4568" s="384">
        <v>-560076.92957241298</v>
      </c>
      <c r="V4568" s="367">
        <v>2457.0000000000018</v>
      </c>
      <c r="W4568" s="367">
        <v>909999.99999999348</v>
      </c>
      <c r="X4568" s="384">
        <v>172858.13947940635</v>
      </c>
      <c r="Y4568" s="386">
        <v>2456.9999999999823</v>
      </c>
      <c r="Z4568" s="367"/>
      <c r="AA4568" s="367"/>
      <c r="AB4568" s="367"/>
      <c r="AC4568" s="367"/>
      <c r="AD4568" s="367"/>
      <c r="AE4568" s="367"/>
      <c r="AF4568" s="367"/>
      <c r="AG4568" s="367"/>
      <c r="AH4568" s="367"/>
      <c r="AI4568" s="367"/>
      <c r="AJ4568" s="367"/>
      <c r="AK4568" s="367"/>
      <c r="AL4568" s="367"/>
      <c r="AM4568" s="367"/>
      <c r="AN4568" s="367"/>
      <c r="AO4568" s="367"/>
      <c r="AP4568" s="367"/>
      <c r="AQ4568" s="367"/>
      <c r="AR4568" s="367"/>
      <c r="AS4568" s="367"/>
      <c r="AT4568" s="367"/>
    </row>
    <row r="4569" spans="2:46" ht="13.8">
      <c r="B4569" s="26">
        <v>91.166666666667069</v>
      </c>
      <c r="C4569" s="363">
        <v>852.10425778073477</v>
      </c>
      <c r="D4569" s="367">
        <v>2461.5000000000105</v>
      </c>
      <c r="E4569" s="367">
        <v>25441.860465116424</v>
      </c>
      <c r="F4569" s="367">
        <v>-918550.19206395268</v>
      </c>
      <c r="G4569" s="367">
        <v>2461.5000000000141</v>
      </c>
      <c r="H4569" s="367">
        <v>136750</v>
      </c>
      <c r="I4569" s="384">
        <v>-10925714.601096647</v>
      </c>
      <c r="J4569" s="367">
        <v>2461.4999999999995</v>
      </c>
      <c r="K4569" s="367">
        <v>33151.51515151497</v>
      </c>
      <c r="L4569" s="384">
        <v>-509906.64454322838</v>
      </c>
      <c r="M4569" s="367">
        <v>2461.4999999999868</v>
      </c>
      <c r="N4569" s="367">
        <v>547</v>
      </c>
      <c r="O4569" s="384">
        <v>-10664.113807142538</v>
      </c>
      <c r="P4569" s="367">
        <v>35.691749999999999</v>
      </c>
      <c r="Q4569" s="367">
        <v>547</v>
      </c>
      <c r="R4569" s="384">
        <v>-2775.8038763956306</v>
      </c>
      <c r="S4569" s="367">
        <v>34.460999999999999</v>
      </c>
      <c r="T4569" s="367">
        <v>18862.068965517254</v>
      </c>
      <c r="U4569" s="384">
        <v>-562461.78202665737</v>
      </c>
      <c r="V4569" s="367">
        <v>2461.5000000000018</v>
      </c>
      <c r="W4569" s="367">
        <v>911666.66666666011</v>
      </c>
      <c r="X4569" s="384">
        <v>173124.1907194888</v>
      </c>
      <c r="Y4569" s="386">
        <v>2461.4999999999823</v>
      </c>
      <c r="Z4569" s="367"/>
      <c r="AA4569" s="367"/>
      <c r="AB4569" s="367"/>
      <c r="AC4569" s="367"/>
      <c r="AD4569" s="367"/>
      <c r="AE4569" s="367"/>
      <c r="AF4569" s="367"/>
      <c r="AG4569" s="367"/>
      <c r="AH4569" s="367"/>
      <c r="AI4569" s="367"/>
      <c r="AJ4569" s="367"/>
      <c r="AK4569" s="367"/>
      <c r="AL4569" s="367"/>
      <c r="AM4569" s="367"/>
      <c r="AN4569" s="367"/>
      <c r="AO4569" s="367"/>
      <c r="AP4569" s="367"/>
      <c r="AQ4569" s="367"/>
      <c r="AR4569" s="367"/>
      <c r="AS4569" s="367"/>
      <c r="AT4569" s="367"/>
    </row>
    <row r="4570" spans="2:46" ht="13.8">
      <c r="B4570" s="26">
        <v>91.333333333333741</v>
      </c>
      <c r="C4570" s="363">
        <v>853.65361487217342</v>
      </c>
      <c r="D4570" s="367">
        <v>2466.0000000000114</v>
      </c>
      <c r="E4570" s="367">
        <v>25488.372093023401</v>
      </c>
      <c r="F4570" s="367">
        <v>-921984.20582633442</v>
      </c>
      <c r="G4570" s="367">
        <v>2466.0000000000141</v>
      </c>
      <c r="H4570" s="367">
        <v>137000</v>
      </c>
      <c r="I4570" s="384">
        <v>-10966347.05182928</v>
      </c>
      <c r="J4570" s="367">
        <v>2465.9999999999995</v>
      </c>
      <c r="K4570" s="367">
        <v>33212.121212121034</v>
      </c>
      <c r="L4570" s="384">
        <v>-512182.02227802534</v>
      </c>
      <c r="M4570" s="367">
        <v>2465.9999999999868</v>
      </c>
      <c r="N4570" s="367">
        <v>548</v>
      </c>
      <c r="O4570" s="384">
        <v>-10705.352117522361</v>
      </c>
      <c r="P4570" s="367">
        <v>35.756999999999998</v>
      </c>
      <c r="Q4570" s="367">
        <v>548</v>
      </c>
      <c r="R4570" s="384">
        <v>-2791.1400572321695</v>
      </c>
      <c r="S4570" s="367">
        <v>34.524000000000001</v>
      </c>
      <c r="T4570" s="367">
        <v>18896.551724137942</v>
      </c>
      <c r="U4570" s="384">
        <v>-564851.60366017756</v>
      </c>
      <c r="V4570" s="367">
        <v>2466.0000000000018</v>
      </c>
      <c r="W4570" s="367">
        <v>913333.33333332674</v>
      </c>
      <c r="X4570" s="384">
        <v>173390.05717434647</v>
      </c>
      <c r="Y4570" s="386">
        <v>2465.9999999999823</v>
      </c>
      <c r="Z4570" s="367"/>
      <c r="AA4570" s="367"/>
      <c r="AB4570" s="367"/>
      <c r="AC4570" s="367"/>
      <c r="AD4570" s="367"/>
      <c r="AE4570" s="367"/>
      <c r="AF4570" s="367"/>
      <c r="AG4570" s="367"/>
      <c r="AH4570" s="367"/>
      <c r="AI4570" s="367"/>
      <c r="AJ4570" s="367"/>
      <c r="AK4570" s="367"/>
      <c r="AL4570" s="367"/>
      <c r="AM4570" s="367"/>
      <c r="AN4570" s="367"/>
      <c r="AO4570" s="367"/>
      <c r="AP4570" s="367"/>
      <c r="AQ4570" s="367"/>
      <c r="AR4570" s="367"/>
      <c r="AS4570" s="367"/>
      <c r="AT4570" s="367"/>
    </row>
    <row r="4571" spans="2:46" ht="13.8">
      <c r="B4571" s="26">
        <v>91.500000000000412</v>
      </c>
      <c r="C4571" s="363">
        <v>855.20294123242525</v>
      </c>
      <c r="D4571" s="367">
        <v>2470.5000000000114</v>
      </c>
      <c r="E4571" s="367">
        <v>25534.883720930378</v>
      </c>
      <c r="F4571" s="367">
        <v>-925424.62383307458</v>
      </c>
      <c r="G4571" s="367">
        <v>2470.5000000000141</v>
      </c>
      <c r="H4571" s="367">
        <v>137250</v>
      </c>
      <c r="I4571" s="384">
        <v>-11007054.898790514</v>
      </c>
      <c r="J4571" s="367">
        <v>2470.4999999999995</v>
      </c>
      <c r="K4571" s="367">
        <v>33272.727272727097</v>
      </c>
      <c r="L4571" s="384">
        <v>-514462.30216641678</v>
      </c>
      <c r="M4571" s="367">
        <v>2470.4999999999873</v>
      </c>
      <c r="N4571" s="367">
        <v>549</v>
      </c>
      <c r="O4571" s="384">
        <v>-10746.669780722292</v>
      </c>
      <c r="P4571" s="367">
        <v>35.822250000000004</v>
      </c>
      <c r="Q4571" s="367">
        <v>549</v>
      </c>
      <c r="R4571" s="384">
        <v>-2806.5136891091634</v>
      </c>
      <c r="S4571" s="367">
        <v>34.587000000000003</v>
      </c>
      <c r="T4571" s="367">
        <v>18931.03448275863</v>
      </c>
      <c r="U4571" s="384">
        <v>-567246.39447297354</v>
      </c>
      <c r="V4571" s="367">
        <v>2470.5000000000014</v>
      </c>
      <c r="W4571" s="367">
        <v>914999.99999999336</v>
      </c>
      <c r="X4571" s="384">
        <v>173655.73884397946</v>
      </c>
      <c r="Y4571" s="386">
        <v>2470.4999999999823</v>
      </c>
      <c r="Z4571" s="367"/>
      <c r="AA4571" s="367"/>
      <c r="AB4571" s="367"/>
      <c r="AC4571" s="367"/>
      <c r="AD4571" s="367"/>
      <c r="AE4571" s="367"/>
      <c r="AF4571" s="367"/>
      <c r="AG4571" s="367"/>
      <c r="AH4571" s="367"/>
      <c r="AI4571" s="367"/>
      <c r="AJ4571" s="367"/>
      <c r="AK4571" s="367"/>
      <c r="AL4571" s="367"/>
      <c r="AM4571" s="367"/>
      <c r="AN4571" s="367"/>
      <c r="AO4571" s="367"/>
      <c r="AP4571" s="367"/>
      <c r="AQ4571" s="367"/>
      <c r="AR4571" s="367"/>
      <c r="AS4571" s="367"/>
      <c r="AT4571" s="367"/>
    </row>
    <row r="4572" spans="2:46" ht="13.8">
      <c r="B4572" s="26">
        <v>91.666666666667084</v>
      </c>
      <c r="C4572" s="363">
        <v>856.75223686149081</v>
      </c>
      <c r="D4572" s="367">
        <v>2475.0000000000114</v>
      </c>
      <c r="E4572" s="367">
        <v>25581.395348837355</v>
      </c>
      <c r="F4572" s="367">
        <v>-928871.44608417328</v>
      </c>
      <c r="G4572" s="367">
        <v>2475.0000000000141</v>
      </c>
      <c r="H4572" s="367">
        <v>137500</v>
      </c>
      <c r="I4572" s="384">
        <v>-11047838.141980341</v>
      </c>
      <c r="J4572" s="367">
        <v>2474.9999999999995</v>
      </c>
      <c r="K4572" s="367">
        <v>33333.333333333161</v>
      </c>
      <c r="L4572" s="384">
        <v>-516747.48420840228</v>
      </c>
      <c r="M4572" s="367">
        <v>2474.9999999999873</v>
      </c>
      <c r="N4572" s="367">
        <v>550</v>
      </c>
      <c r="O4572" s="384">
        <v>-10788.066796742307</v>
      </c>
      <c r="P4572" s="367">
        <v>35.887499999999996</v>
      </c>
      <c r="Q4572" s="367">
        <v>550</v>
      </c>
      <c r="R4572" s="384">
        <v>-2821.9247720266094</v>
      </c>
      <c r="S4572" s="367">
        <v>34.65</v>
      </c>
      <c r="T4572" s="367">
        <v>18965.517241379319</v>
      </c>
      <c r="U4572" s="384">
        <v>-569646.15446504555</v>
      </c>
      <c r="V4572" s="367">
        <v>2475.0000000000014</v>
      </c>
      <c r="W4572" s="367">
        <v>916666.66666665999</v>
      </c>
      <c r="X4572" s="384">
        <v>173921.23572838766</v>
      </c>
      <c r="Y4572" s="386">
        <v>2474.9999999999818</v>
      </c>
      <c r="Z4572" s="367"/>
      <c r="AA4572" s="367"/>
      <c r="AB4572" s="367"/>
      <c r="AC4572" s="367"/>
      <c r="AD4572" s="367"/>
      <c r="AE4572" s="367"/>
      <c r="AF4572" s="367"/>
      <c r="AG4572" s="367"/>
      <c r="AH4572" s="367"/>
      <c r="AI4572" s="367"/>
      <c r="AJ4572" s="367"/>
      <c r="AK4572" s="367"/>
      <c r="AL4572" s="367"/>
      <c r="AM4572" s="367"/>
      <c r="AN4572" s="367"/>
      <c r="AO4572" s="367"/>
      <c r="AP4572" s="367"/>
      <c r="AQ4572" s="367"/>
      <c r="AR4572" s="367"/>
      <c r="AS4572" s="367"/>
      <c r="AT4572" s="367"/>
    </row>
    <row r="4573" spans="2:46" ht="13.8">
      <c r="B4573" s="26">
        <v>91.833333333333755</v>
      </c>
      <c r="C4573" s="363">
        <v>858.30150175936967</v>
      </c>
      <c r="D4573" s="367">
        <v>2479.5000000000114</v>
      </c>
      <c r="E4573" s="367">
        <v>25627.906976744332</v>
      </c>
      <c r="F4573" s="367">
        <v>-932324.67257963039</v>
      </c>
      <c r="G4573" s="367">
        <v>2479.5000000000141</v>
      </c>
      <c r="H4573" s="367">
        <v>137750</v>
      </c>
      <c r="I4573" s="384">
        <v>-11088696.781398768</v>
      </c>
      <c r="J4573" s="367">
        <v>2479.4999999999995</v>
      </c>
      <c r="K4573" s="367">
        <v>33393.939393939225</v>
      </c>
      <c r="L4573" s="384">
        <v>-519037.56840398203</v>
      </c>
      <c r="M4573" s="367">
        <v>2479.4999999999877</v>
      </c>
      <c r="N4573" s="367">
        <v>551</v>
      </c>
      <c r="O4573" s="384">
        <v>-10829.543165582429</v>
      </c>
      <c r="P4573" s="367">
        <v>35.952750000000002</v>
      </c>
      <c r="Q4573" s="367">
        <v>551</v>
      </c>
      <c r="R4573" s="384">
        <v>-2837.3733059845113</v>
      </c>
      <c r="S4573" s="367">
        <v>34.713000000000001</v>
      </c>
      <c r="T4573" s="367">
        <v>19000.000000000007</v>
      </c>
      <c r="U4573" s="384">
        <v>-572050.88363639324</v>
      </c>
      <c r="V4573" s="367">
        <v>2479.5000000000014</v>
      </c>
      <c r="W4573" s="367">
        <v>918333.33333332662</v>
      </c>
      <c r="X4573" s="384">
        <v>174186.54782757114</v>
      </c>
      <c r="Y4573" s="386">
        <v>2479.4999999999818</v>
      </c>
      <c r="Z4573" s="367"/>
      <c r="AA4573" s="367"/>
      <c r="AB4573" s="367"/>
      <c r="AC4573" s="367"/>
      <c r="AD4573" s="367"/>
      <c r="AE4573" s="367"/>
      <c r="AF4573" s="367"/>
      <c r="AG4573" s="367"/>
      <c r="AH4573" s="367"/>
      <c r="AI4573" s="367"/>
      <c r="AJ4573" s="367"/>
      <c r="AK4573" s="367"/>
      <c r="AL4573" s="367"/>
      <c r="AM4573" s="367"/>
      <c r="AN4573" s="367"/>
      <c r="AO4573" s="367"/>
      <c r="AP4573" s="367"/>
      <c r="AQ4573" s="367"/>
      <c r="AR4573" s="367"/>
      <c r="AS4573" s="367"/>
      <c r="AT4573" s="367"/>
    </row>
    <row r="4574" spans="2:46" ht="13.8">
      <c r="B4574" s="26">
        <v>92.000000000000426</v>
      </c>
      <c r="C4574" s="363">
        <v>859.8507359260625</v>
      </c>
      <c r="D4574" s="367">
        <v>2484.0000000000118</v>
      </c>
      <c r="E4574" s="367">
        <v>25674.41860465131</v>
      </c>
      <c r="F4574" s="367">
        <v>-935784.30331944616</v>
      </c>
      <c r="G4574" s="367">
        <v>2484.0000000000141</v>
      </c>
      <c r="H4574" s="367">
        <v>138000</v>
      </c>
      <c r="I4574" s="384">
        <v>-11129630.817045787</v>
      </c>
      <c r="J4574" s="367">
        <v>2483.9999999999995</v>
      </c>
      <c r="K4574" s="367">
        <v>33454.545454545289</v>
      </c>
      <c r="L4574" s="384">
        <v>-521332.5547531558</v>
      </c>
      <c r="M4574" s="367">
        <v>2483.9999999999877</v>
      </c>
      <c r="N4574" s="367">
        <v>552</v>
      </c>
      <c r="O4574" s="384">
        <v>-10871.098887242644</v>
      </c>
      <c r="P4574" s="367">
        <v>36.018000000000001</v>
      </c>
      <c r="Q4574" s="367">
        <v>552</v>
      </c>
      <c r="R4574" s="384">
        <v>-2852.8592909828653</v>
      </c>
      <c r="S4574" s="367">
        <v>34.775999999999996</v>
      </c>
      <c r="T4574" s="367">
        <v>19034.482758620696</v>
      </c>
      <c r="U4574" s="384">
        <v>-574460.58198701683</v>
      </c>
      <c r="V4574" s="367">
        <v>2484.0000000000009</v>
      </c>
      <c r="W4574" s="367">
        <v>919999.99999999325</v>
      </c>
      <c r="X4574" s="384">
        <v>174451.67514152991</v>
      </c>
      <c r="Y4574" s="386">
        <v>2483.9999999999818</v>
      </c>
      <c r="Z4574" s="367"/>
      <c r="AA4574" s="367"/>
      <c r="AB4574" s="367"/>
      <c r="AC4574" s="367"/>
      <c r="AD4574" s="367"/>
      <c r="AE4574" s="367"/>
      <c r="AF4574" s="367"/>
      <c r="AG4574" s="367"/>
      <c r="AH4574" s="367"/>
      <c r="AI4574" s="367"/>
      <c r="AJ4574" s="367"/>
      <c r="AK4574" s="367"/>
      <c r="AL4574" s="367"/>
      <c r="AM4574" s="367"/>
      <c r="AN4574" s="367"/>
      <c r="AO4574" s="367"/>
      <c r="AP4574" s="367"/>
      <c r="AQ4574" s="367"/>
      <c r="AR4574" s="367"/>
      <c r="AS4574" s="367"/>
      <c r="AT4574" s="367"/>
    </row>
    <row r="4575" spans="2:46" ht="13.8">
      <c r="B4575" s="26">
        <v>92.166666666667098</v>
      </c>
      <c r="C4575" s="363">
        <v>861.3999393615685</v>
      </c>
      <c r="D4575" s="367">
        <v>2488.5000000000118</v>
      </c>
      <c r="E4575" s="367">
        <v>25720.930232558287</v>
      </c>
      <c r="F4575" s="367">
        <v>-939250.33830362023</v>
      </c>
      <c r="G4575" s="367">
        <v>2488.5000000000141</v>
      </c>
      <c r="H4575" s="367">
        <v>138250</v>
      </c>
      <c r="I4575" s="384">
        <v>-11170640.248921406</v>
      </c>
      <c r="J4575" s="367">
        <v>2488.4999999999995</v>
      </c>
      <c r="K4575" s="367">
        <v>33515.151515151352</v>
      </c>
      <c r="L4575" s="384">
        <v>-523632.44325592398</v>
      </c>
      <c r="M4575" s="367">
        <v>2488.4999999999882</v>
      </c>
      <c r="N4575" s="367">
        <v>553</v>
      </c>
      <c r="O4575" s="384">
        <v>-10912.733961722957</v>
      </c>
      <c r="P4575" s="367">
        <v>36.08325</v>
      </c>
      <c r="Q4575" s="367">
        <v>553</v>
      </c>
      <c r="R4575" s="384">
        <v>-2868.3827270216748</v>
      </c>
      <c r="S4575" s="367">
        <v>34.838999999999999</v>
      </c>
      <c r="T4575" s="367">
        <v>19068.965517241384</v>
      </c>
      <c r="U4575" s="384">
        <v>-576875.24951691634</v>
      </c>
      <c r="V4575" s="367">
        <v>2488.5000000000009</v>
      </c>
      <c r="W4575" s="367">
        <v>921666.66666665988</v>
      </c>
      <c r="X4575" s="384">
        <v>174716.61767026392</v>
      </c>
      <c r="Y4575" s="386">
        <v>2488.4999999999818</v>
      </c>
      <c r="Z4575" s="367"/>
      <c r="AA4575" s="367"/>
      <c r="AB4575" s="367"/>
      <c r="AC4575" s="367"/>
      <c r="AD4575" s="367"/>
      <c r="AE4575" s="367"/>
      <c r="AF4575" s="367"/>
      <c r="AG4575" s="367"/>
      <c r="AH4575" s="367"/>
      <c r="AI4575" s="367"/>
      <c r="AJ4575" s="367"/>
      <c r="AK4575" s="367"/>
      <c r="AL4575" s="367"/>
      <c r="AM4575" s="367"/>
      <c r="AN4575" s="367"/>
      <c r="AO4575" s="367"/>
      <c r="AP4575" s="367"/>
      <c r="AQ4575" s="367"/>
      <c r="AR4575" s="367"/>
      <c r="AS4575" s="367"/>
      <c r="AT4575" s="367"/>
    </row>
    <row r="4576" spans="2:46" ht="13.8">
      <c r="B4576" s="26">
        <v>92.333333333333769</v>
      </c>
      <c r="C4576" s="363">
        <v>862.94911206588813</v>
      </c>
      <c r="D4576" s="367">
        <v>2493.0000000000118</v>
      </c>
      <c r="E4576" s="367">
        <v>25767.441860465264</v>
      </c>
      <c r="F4576" s="367">
        <v>-942722.77753215272</v>
      </c>
      <c r="G4576" s="367">
        <v>2493.0000000000141</v>
      </c>
      <c r="H4576" s="367">
        <v>138500</v>
      </c>
      <c r="I4576" s="384">
        <v>-11211725.077025622</v>
      </c>
      <c r="J4576" s="367">
        <v>2492.9999999999995</v>
      </c>
      <c r="K4576" s="367">
        <v>33575.757575757416</v>
      </c>
      <c r="L4576" s="384">
        <v>-525937.23391228623</v>
      </c>
      <c r="M4576" s="367">
        <v>2492.9999999999882</v>
      </c>
      <c r="N4576" s="367">
        <v>554</v>
      </c>
      <c r="O4576" s="384">
        <v>-10954.448389023371</v>
      </c>
      <c r="P4576" s="367">
        <v>36.148499999999999</v>
      </c>
      <c r="Q4576" s="367">
        <v>554</v>
      </c>
      <c r="R4576" s="384">
        <v>-2883.9436141009396</v>
      </c>
      <c r="S4576" s="367">
        <v>34.902000000000001</v>
      </c>
      <c r="T4576" s="367">
        <v>19103.448275862072</v>
      </c>
      <c r="U4576" s="384">
        <v>-579294.88622609188</v>
      </c>
      <c r="V4576" s="367">
        <v>2493.0000000000009</v>
      </c>
      <c r="W4576" s="367">
        <v>923333.3333333265</v>
      </c>
      <c r="X4576" s="384">
        <v>174981.3754137732</v>
      </c>
      <c r="Y4576" s="386">
        <v>2492.9999999999814</v>
      </c>
      <c r="Z4576" s="367"/>
      <c r="AA4576" s="367"/>
      <c r="AB4576" s="367"/>
      <c r="AC4576" s="367"/>
      <c r="AD4576" s="367"/>
      <c r="AE4576" s="367"/>
      <c r="AF4576" s="367"/>
      <c r="AG4576" s="367"/>
      <c r="AH4576" s="367"/>
      <c r="AI4576" s="367"/>
      <c r="AJ4576" s="367"/>
      <c r="AK4576" s="367"/>
      <c r="AL4576" s="367"/>
      <c r="AM4576" s="367"/>
      <c r="AN4576" s="367"/>
      <c r="AO4576" s="367"/>
      <c r="AP4576" s="367"/>
      <c r="AQ4576" s="367"/>
      <c r="AR4576" s="367"/>
      <c r="AS4576" s="367"/>
      <c r="AT4576" s="367"/>
    </row>
    <row r="4577" spans="2:46" ht="13.8">
      <c r="B4577" s="26">
        <v>92.500000000000441</v>
      </c>
      <c r="C4577" s="363">
        <v>864.4982540390215</v>
      </c>
      <c r="D4577" s="367">
        <v>2497.5000000000118</v>
      </c>
      <c r="E4577" s="367">
        <v>25813.953488372241</v>
      </c>
      <c r="F4577" s="367">
        <v>-946201.62100504374</v>
      </c>
      <c r="G4577" s="367">
        <v>2497.5000000000141</v>
      </c>
      <c r="H4577" s="367">
        <v>138750</v>
      </c>
      <c r="I4577" s="384">
        <v>-11252885.301358435</v>
      </c>
      <c r="J4577" s="367">
        <v>2497.4999999999995</v>
      </c>
      <c r="K4577" s="367">
        <v>33636.36363636348</v>
      </c>
      <c r="L4577" s="384">
        <v>-528246.92672224285</v>
      </c>
      <c r="M4577" s="367">
        <v>2497.4999999999886</v>
      </c>
      <c r="N4577" s="367">
        <v>555</v>
      </c>
      <c r="O4577" s="384">
        <v>-10996.242169143885</v>
      </c>
      <c r="P4577" s="367">
        <v>36.213750000000005</v>
      </c>
      <c r="Q4577" s="367">
        <v>555</v>
      </c>
      <c r="R4577" s="384">
        <v>-2899.541952220658</v>
      </c>
      <c r="S4577" s="367">
        <v>34.965000000000003</v>
      </c>
      <c r="T4577" s="367">
        <v>19137.931034482761</v>
      </c>
      <c r="U4577" s="384">
        <v>-581719.49211454275</v>
      </c>
      <c r="V4577" s="367">
        <v>2497.5</v>
      </c>
      <c r="W4577" s="367">
        <v>924999.99999999313</v>
      </c>
      <c r="X4577" s="384">
        <v>175245.94837205778</v>
      </c>
      <c r="Y4577" s="386">
        <v>2497.4999999999814</v>
      </c>
      <c r="Z4577" s="367"/>
      <c r="AA4577" s="367"/>
      <c r="AB4577" s="367"/>
      <c r="AC4577" s="367"/>
      <c r="AD4577" s="367"/>
      <c r="AE4577" s="367"/>
      <c r="AF4577" s="367"/>
      <c r="AG4577" s="367"/>
      <c r="AH4577" s="367"/>
      <c r="AI4577" s="367"/>
      <c r="AJ4577" s="367"/>
      <c r="AK4577" s="367"/>
      <c r="AL4577" s="367"/>
      <c r="AM4577" s="367"/>
      <c r="AN4577" s="367"/>
      <c r="AO4577" s="367"/>
      <c r="AP4577" s="367"/>
      <c r="AQ4577" s="367"/>
      <c r="AR4577" s="367"/>
      <c r="AS4577" s="367"/>
      <c r="AT4577" s="367"/>
    </row>
    <row r="4578" spans="2:46" ht="13.8">
      <c r="B4578" s="26">
        <v>92.666666666667112</v>
      </c>
      <c r="C4578" s="363">
        <v>866.04736528096828</v>
      </c>
      <c r="D4578" s="367">
        <v>2502.0000000000123</v>
      </c>
      <c r="E4578" s="367">
        <v>25860.465116279218</v>
      </c>
      <c r="F4578" s="367">
        <v>-949686.86872229329</v>
      </c>
      <c r="G4578" s="367">
        <v>2502.0000000000141</v>
      </c>
      <c r="H4578" s="367">
        <v>139000</v>
      </c>
      <c r="I4578" s="384">
        <v>-11294120.921919845</v>
      </c>
      <c r="J4578" s="367">
        <v>2501.9999999999995</v>
      </c>
      <c r="K4578" s="367">
        <v>33696.969696969543</v>
      </c>
      <c r="L4578" s="384">
        <v>-530561.52168579341</v>
      </c>
      <c r="M4578" s="367">
        <v>2501.9999999999886</v>
      </c>
      <c r="N4578" s="367">
        <v>556</v>
      </c>
      <c r="O4578" s="384">
        <v>-11038.115302084487</v>
      </c>
      <c r="P4578" s="367">
        <v>36.278999999999996</v>
      </c>
      <c r="Q4578" s="367">
        <v>556</v>
      </c>
      <c r="R4578" s="384">
        <v>-2915.1777413808286</v>
      </c>
      <c r="S4578" s="367">
        <v>35.027999999999999</v>
      </c>
      <c r="T4578" s="367">
        <v>19172.413793103449</v>
      </c>
      <c r="U4578" s="384">
        <v>-584149.06718227</v>
      </c>
      <c r="V4578" s="367">
        <v>2502</v>
      </c>
      <c r="W4578" s="367">
        <v>926666.66666665976</v>
      </c>
      <c r="X4578" s="384">
        <v>175510.33654511761</v>
      </c>
      <c r="Y4578" s="386">
        <v>2501.9999999999814</v>
      </c>
      <c r="Z4578" s="367"/>
      <c r="AA4578" s="367"/>
      <c r="AB4578" s="367"/>
      <c r="AC4578" s="367"/>
      <c r="AD4578" s="367"/>
      <c r="AE4578" s="367"/>
      <c r="AF4578" s="367"/>
      <c r="AG4578" s="367"/>
      <c r="AH4578" s="367"/>
      <c r="AI4578" s="367"/>
      <c r="AJ4578" s="367"/>
      <c r="AK4578" s="367"/>
      <c r="AL4578" s="367"/>
      <c r="AM4578" s="367"/>
      <c r="AN4578" s="367"/>
      <c r="AO4578" s="367"/>
      <c r="AP4578" s="367"/>
      <c r="AQ4578" s="367"/>
      <c r="AR4578" s="367"/>
      <c r="AS4578" s="367"/>
      <c r="AT4578" s="367"/>
    </row>
    <row r="4579" spans="2:46" ht="13.8">
      <c r="B4579" s="26">
        <v>92.833333333333783</v>
      </c>
      <c r="C4579" s="363">
        <v>867.59644579172846</v>
      </c>
      <c r="D4579" s="367">
        <v>2506.5000000000123</v>
      </c>
      <c r="E4579" s="367">
        <v>25906.976744186195</v>
      </c>
      <c r="F4579" s="367">
        <v>-953178.52068390127</v>
      </c>
      <c r="G4579" s="367">
        <v>2506.5000000000141</v>
      </c>
      <c r="H4579" s="367">
        <v>139250</v>
      </c>
      <c r="I4579" s="384">
        <v>-11335431.938709853</v>
      </c>
      <c r="J4579" s="367">
        <v>2506.4999999999995</v>
      </c>
      <c r="K4579" s="367">
        <v>33757.575757575607</v>
      </c>
      <c r="L4579" s="384">
        <v>-532881.0188029384</v>
      </c>
      <c r="M4579" s="367">
        <v>2506.4999999999891</v>
      </c>
      <c r="N4579" s="367">
        <v>557</v>
      </c>
      <c r="O4579" s="384">
        <v>-11080.067787845197</v>
      </c>
      <c r="P4579" s="367">
        <v>36.344250000000002</v>
      </c>
      <c r="Q4579" s="367">
        <v>557</v>
      </c>
      <c r="R4579" s="384">
        <v>-2930.8509815814559</v>
      </c>
      <c r="S4579" s="367">
        <v>35.091000000000001</v>
      </c>
      <c r="T4579" s="367">
        <v>19206.896551724138</v>
      </c>
      <c r="U4579" s="384">
        <v>-586583.61142927327</v>
      </c>
      <c r="V4579" s="367">
        <v>2506.5000000000005</v>
      </c>
      <c r="W4579" s="367">
        <v>928333.33333332639</v>
      </c>
      <c r="X4579" s="384">
        <v>175774.53993295273</v>
      </c>
      <c r="Y4579" s="386">
        <v>2506.4999999999814</v>
      </c>
      <c r="Z4579" s="367"/>
      <c r="AA4579" s="367"/>
      <c r="AB4579" s="367"/>
      <c r="AC4579" s="367"/>
      <c r="AD4579" s="367"/>
      <c r="AE4579" s="367"/>
      <c r="AF4579" s="367"/>
      <c r="AG4579" s="367"/>
      <c r="AH4579" s="367"/>
      <c r="AI4579" s="367"/>
      <c r="AJ4579" s="367"/>
      <c r="AK4579" s="367"/>
      <c r="AL4579" s="367"/>
      <c r="AM4579" s="367"/>
      <c r="AN4579" s="367"/>
      <c r="AO4579" s="367"/>
      <c r="AP4579" s="367"/>
      <c r="AQ4579" s="367"/>
      <c r="AR4579" s="367"/>
      <c r="AS4579" s="367"/>
      <c r="AT4579" s="367"/>
    </row>
    <row r="4580" spans="2:46" ht="13.8">
      <c r="B4580" s="26">
        <v>93.000000000000455</v>
      </c>
      <c r="C4580" s="363">
        <v>869.14549557130215</v>
      </c>
      <c r="D4580" s="367">
        <v>2511.0000000000123</v>
      </c>
      <c r="E4580" s="367">
        <v>25953.488372093172</v>
      </c>
      <c r="F4580" s="367">
        <v>-956676.57688986813</v>
      </c>
      <c r="G4580" s="367">
        <v>2511.0000000000146</v>
      </c>
      <c r="H4580" s="367">
        <v>139500</v>
      </c>
      <c r="I4580" s="384">
        <v>-11376818.351728454</v>
      </c>
      <c r="J4580" s="367">
        <v>2510.9999999999995</v>
      </c>
      <c r="K4580" s="367">
        <v>33818.181818181671</v>
      </c>
      <c r="L4580" s="384">
        <v>-535205.41807367746</v>
      </c>
      <c r="M4580" s="367">
        <v>2510.9999999999891</v>
      </c>
      <c r="N4580" s="367">
        <v>558</v>
      </c>
      <c r="O4580" s="384">
        <v>-11122.099626425994</v>
      </c>
      <c r="P4580" s="367">
        <v>36.409499999999994</v>
      </c>
      <c r="Q4580" s="367">
        <v>558</v>
      </c>
      <c r="R4580" s="384">
        <v>-2946.561672822535</v>
      </c>
      <c r="S4580" s="367">
        <v>35.153999999999996</v>
      </c>
      <c r="T4580" s="367">
        <v>19241.379310344826</v>
      </c>
      <c r="U4580" s="384">
        <v>-589023.12485555175</v>
      </c>
      <c r="V4580" s="367">
        <v>2510.9999999999995</v>
      </c>
      <c r="W4580" s="367">
        <v>929999.99999999302</v>
      </c>
      <c r="X4580" s="384">
        <v>176038.55853556312</v>
      </c>
      <c r="Y4580" s="386">
        <v>2510.9999999999814</v>
      </c>
      <c r="Z4580" s="367"/>
      <c r="AA4580" s="367"/>
      <c r="AB4580" s="367"/>
      <c r="AC4580" s="367"/>
      <c r="AD4580" s="367"/>
      <c r="AE4580" s="367"/>
      <c r="AF4580" s="367"/>
      <c r="AG4580" s="367"/>
      <c r="AH4580" s="367"/>
      <c r="AI4580" s="367"/>
      <c r="AJ4580" s="367"/>
      <c r="AK4580" s="367"/>
      <c r="AL4580" s="367"/>
      <c r="AM4580" s="367"/>
      <c r="AN4580" s="367"/>
      <c r="AO4580" s="367"/>
      <c r="AP4580" s="367"/>
      <c r="AQ4580" s="367"/>
      <c r="AR4580" s="367"/>
      <c r="AS4580" s="367"/>
      <c r="AT4580" s="367"/>
    </row>
    <row r="4581" spans="2:46" ht="13.8">
      <c r="B4581" s="26">
        <v>93.166666666667126</v>
      </c>
      <c r="C4581" s="363">
        <v>870.6945146196897</v>
      </c>
      <c r="D4581" s="367">
        <v>2515.5000000000123</v>
      </c>
      <c r="E4581" s="367">
        <v>26000.000000000149</v>
      </c>
      <c r="F4581" s="367">
        <v>-960181.03734019306</v>
      </c>
      <c r="G4581" s="367">
        <v>2515.5000000000146</v>
      </c>
      <c r="H4581" s="367">
        <v>139750</v>
      </c>
      <c r="I4581" s="384">
        <v>-11418280.160975656</v>
      </c>
      <c r="J4581" s="367">
        <v>2515.4999999999995</v>
      </c>
      <c r="K4581" s="367">
        <v>33878.787878787734</v>
      </c>
      <c r="L4581" s="384">
        <v>-537534.71949801059</v>
      </c>
      <c r="M4581" s="367">
        <v>2515.4999999999891</v>
      </c>
      <c r="N4581" s="367">
        <v>559</v>
      </c>
      <c r="O4581" s="384">
        <v>-11164.210817826903</v>
      </c>
      <c r="P4581" s="367">
        <v>36.47475</v>
      </c>
      <c r="Q4581" s="367">
        <v>559</v>
      </c>
      <c r="R4581" s="384">
        <v>-2962.3098151040704</v>
      </c>
      <c r="S4581" s="367">
        <v>35.216999999999999</v>
      </c>
      <c r="T4581" s="367">
        <v>19275.862068965514</v>
      </c>
      <c r="U4581" s="384">
        <v>-591467.6074611065</v>
      </c>
      <c r="V4581" s="367">
        <v>2515.4999999999995</v>
      </c>
      <c r="W4581" s="367">
        <v>931666.66666665964</v>
      </c>
      <c r="X4581" s="384">
        <v>176302.39235294872</v>
      </c>
      <c r="Y4581" s="386">
        <v>2515.4999999999809</v>
      </c>
      <c r="Z4581" s="367"/>
      <c r="AA4581" s="367"/>
      <c r="AB4581" s="367"/>
      <c r="AC4581" s="367"/>
      <c r="AD4581" s="367"/>
      <c r="AE4581" s="367"/>
      <c r="AF4581" s="367"/>
      <c r="AG4581" s="367"/>
      <c r="AH4581" s="367"/>
      <c r="AI4581" s="367"/>
      <c r="AJ4581" s="367"/>
      <c r="AK4581" s="367"/>
      <c r="AL4581" s="367"/>
      <c r="AM4581" s="367"/>
      <c r="AN4581" s="367"/>
      <c r="AO4581" s="367"/>
      <c r="AP4581" s="367"/>
      <c r="AQ4581" s="367"/>
      <c r="AR4581" s="367"/>
      <c r="AS4581" s="367"/>
      <c r="AT4581" s="367"/>
    </row>
    <row r="4582" spans="2:46" ht="13.8">
      <c r="B4582" s="26">
        <v>93.333333333333798</v>
      </c>
      <c r="C4582" s="363">
        <v>872.24350293689054</v>
      </c>
      <c r="D4582" s="367">
        <v>2520.0000000000127</v>
      </c>
      <c r="E4582" s="367">
        <v>26046.511627907126</v>
      </c>
      <c r="F4582" s="367">
        <v>-963691.9020348764</v>
      </c>
      <c r="G4582" s="367">
        <v>2520.0000000000146</v>
      </c>
      <c r="H4582" s="367">
        <v>140000</v>
      </c>
      <c r="I4582" s="384">
        <v>-11459817.366451455</v>
      </c>
      <c r="J4582" s="367">
        <v>2519.9999999999995</v>
      </c>
      <c r="K4582" s="367">
        <v>33939.393939393798</v>
      </c>
      <c r="L4582" s="384">
        <v>-539868.92307593813</v>
      </c>
      <c r="M4582" s="367">
        <v>2519.9999999999895</v>
      </c>
      <c r="N4582" s="367">
        <v>560</v>
      </c>
      <c r="O4582" s="384">
        <v>-11206.4013620479</v>
      </c>
      <c r="P4582" s="367">
        <v>36.54</v>
      </c>
      <c r="Q4582" s="367">
        <v>560</v>
      </c>
      <c r="R4582" s="384">
        <v>-2978.0954084260597</v>
      </c>
      <c r="S4582" s="367">
        <v>35.28</v>
      </c>
      <c r="T4582" s="367">
        <v>19310.344827586203</v>
      </c>
      <c r="U4582" s="384">
        <v>-593917.05924593727</v>
      </c>
      <c r="V4582" s="367">
        <v>2519.9999999999995</v>
      </c>
      <c r="W4582" s="367">
        <v>933333.33333332627</v>
      </c>
      <c r="X4582" s="384">
        <v>176566.04138510965</v>
      </c>
      <c r="Y4582" s="386">
        <v>2519.9999999999809</v>
      </c>
      <c r="Z4582" s="367"/>
      <c r="AA4582" s="367"/>
      <c r="AB4582" s="367"/>
      <c r="AC4582" s="367"/>
      <c r="AD4582" s="367"/>
      <c r="AE4582" s="367"/>
      <c r="AF4582" s="367"/>
      <c r="AG4582" s="367"/>
      <c r="AH4582" s="367"/>
      <c r="AI4582" s="367"/>
      <c r="AJ4582" s="367"/>
      <c r="AK4582" s="367"/>
      <c r="AL4582" s="367"/>
      <c r="AM4582" s="367"/>
      <c r="AN4582" s="367"/>
      <c r="AO4582" s="367"/>
      <c r="AP4582" s="367"/>
      <c r="AQ4582" s="367"/>
      <c r="AR4582" s="367"/>
      <c r="AS4582" s="367"/>
      <c r="AT4582" s="367"/>
    </row>
    <row r="4583" spans="2:46" ht="13.8">
      <c r="B4583" s="26">
        <v>93.500000000000469</v>
      </c>
      <c r="C4583" s="363">
        <v>873.792460522905</v>
      </c>
      <c r="D4583" s="367">
        <v>2524.5000000000127</v>
      </c>
      <c r="E4583" s="367">
        <v>26093.023255814103</v>
      </c>
      <c r="F4583" s="367">
        <v>-967209.17097391828</v>
      </c>
      <c r="G4583" s="367">
        <v>2524.5000000000146</v>
      </c>
      <c r="H4583" s="367">
        <v>140250</v>
      </c>
      <c r="I4583" s="384">
        <v>-11501429.96815585</v>
      </c>
      <c r="J4583" s="367">
        <v>2524.4999999999995</v>
      </c>
      <c r="K4583" s="367">
        <v>33999.999999999862</v>
      </c>
      <c r="L4583" s="384">
        <v>-542208.02880745975</v>
      </c>
      <c r="M4583" s="367">
        <v>2524.4999999999895</v>
      </c>
      <c r="N4583" s="367">
        <v>561</v>
      </c>
      <c r="O4583" s="384">
        <v>-11248.671259088997</v>
      </c>
      <c r="P4583" s="367">
        <v>36.605249999999998</v>
      </c>
      <c r="Q4583" s="367">
        <v>561</v>
      </c>
      <c r="R4583" s="384">
        <v>-2993.9184527885018</v>
      </c>
      <c r="S4583" s="367">
        <v>35.342999999999996</v>
      </c>
      <c r="T4583" s="367">
        <v>19344.827586206891</v>
      </c>
      <c r="U4583" s="384">
        <v>-596371.48021004361</v>
      </c>
      <c r="V4583" s="367">
        <v>2524.4999999999991</v>
      </c>
      <c r="W4583" s="367">
        <v>934999.9999999929</v>
      </c>
      <c r="X4583" s="384">
        <v>176829.50563204582</v>
      </c>
      <c r="Y4583" s="386">
        <v>2524.4999999999809</v>
      </c>
      <c r="Z4583" s="367"/>
      <c r="AA4583" s="367"/>
      <c r="AB4583" s="367"/>
      <c r="AC4583" s="367"/>
      <c r="AD4583" s="367"/>
      <c r="AE4583" s="367"/>
      <c r="AF4583" s="367"/>
      <c r="AG4583" s="367"/>
      <c r="AH4583" s="367"/>
      <c r="AI4583" s="367"/>
      <c r="AJ4583" s="367"/>
      <c r="AK4583" s="367"/>
      <c r="AL4583" s="367"/>
      <c r="AM4583" s="367"/>
      <c r="AN4583" s="367"/>
      <c r="AO4583" s="367"/>
      <c r="AP4583" s="367"/>
      <c r="AQ4583" s="367"/>
      <c r="AR4583" s="367"/>
      <c r="AS4583" s="367"/>
      <c r="AT4583" s="367"/>
    </row>
    <row r="4584" spans="2:46" ht="13.8">
      <c r="B4584" s="26">
        <v>93.66666666666714</v>
      </c>
      <c r="C4584" s="363">
        <v>875.3413873777331</v>
      </c>
      <c r="D4584" s="367">
        <v>2529.0000000000127</v>
      </c>
      <c r="E4584" s="367">
        <v>26139.53488372108</v>
      </c>
      <c r="F4584" s="367">
        <v>-970732.8441573187</v>
      </c>
      <c r="G4584" s="367">
        <v>2529.0000000000146</v>
      </c>
      <c r="H4584" s="367">
        <v>140500</v>
      </c>
      <c r="I4584" s="384">
        <v>-11543117.966088841</v>
      </c>
      <c r="J4584" s="367">
        <v>2528.9999999999995</v>
      </c>
      <c r="K4584" s="367">
        <v>34060.606060605925</v>
      </c>
      <c r="L4584" s="384">
        <v>-544552.0366925759</v>
      </c>
      <c r="M4584" s="367">
        <v>2528.9999999999905</v>
      </c>
      <c r="N4584" s="367">
        <v>562</v>
      </c>
      <c r="O4584" s="384">
        <v>-11291.020508950189</v>
      </c>
      <c r="P4584" s="367">
        <v>36.670499999999997</v>
      </c>
      <c r="Q4584" s="367">
        <v>562</v>
      </c>
      <c r="R4584" s="384">
        <v>-3009.7789481913996</v>
      </c>
      <c r="S4584" s="367">
        <v>35.405999999999999</v>
      </c>
      <c r="T4584" s="367">
        <v>19379.31034482758</v>
      </c>
      <c r="U4584" s="384">
        <v>-598830.87035342597</v>
      </c>
      <c r="V4584" s="367">
        <v>2528.9999999999991</v>
      </c>
      <c r="W4584" s="367">
        <v>936666.66666665953</v>
      </c>
      <c r="X4584" s="384">
        <v>177092.78509375727</v>
      </c>
      <c r="Y4584" s="386">
        <v>2528.9999999999809</v>
      </c>
      <c r="Z4584" s="367"/>
      <c r="AA4584" s="367"/>
      <c r="AB4584" s="367"/>
      <c r="AC4584" s="367"/>
      <c r="AD4584" s="367"/>
      <c r="AE4584" s="367"/>
      <c r="AF4584" s="367"/>
      <c r="AG4584" s="367"/>
      <c r="AH4584" s="367"/>
      <c r="AI4584" s="367"/>
      <c r="AJ4584" s="367"/>
      <c r="AK4584" s="367"/>
      <c r="AL4584" s="367"/>
      <c r="AM4584" s="367"/>
      <c r="AN4584" s="367"/>
      <c r="AO4584" s="367"/>
      <c r="AP4584" s="367"/>
      <c r="AQ4584" s="367"/>
      <c r="AR4584" s="367"/>
      <c r="AS4584" s="367"/>
      <c r="AT4584" s="367"/>
    </row>
    <row r="4585" spans="2:46" ht="13.8">
      <c r="B4585" s="26">
        <v>93.833333333333812</v>
      </c>
      <c r="C4585" s="363">
        <v>876.8902835013746</v>
      </c>
      <c r="D4585" s="367">
        <v>2533.5000000000127</v>
      </c>
      <c r="E4585" s="367">
        <v>26186.046511628057</v>
      </c>
      <c r="F4585" s="367">
        <v>-974262.92158507742</v>
      </c>
      <c r="G4585" s="367">
        <v>2533.5000000000146</v>
      </c>
      <c r="H4585" s="367">
        <v>140750</v>
      </c>
      <c r="I4585" s="384">
        <v>-11584881.360250426</v>
      </c>
      <c r="J4585" s="367">
        <v>2533.4999999999995</v>
      </c>
      <c r="K4585" s="367">
        <v>34121.212121211989</v>
      </c>
      <c r="L4585" s="384">
        <v>-546900.94673128577</v>
      </c>
      <c r="M4585" s="367">
        <v>2533.4999999999905</v>
      </c>
      <c r="N4585" s="367">
        <v>563</v>
      </c>
      <c r="O4585" s="384">
        <v>-11333.449111631486</v>
      </c>
      <c r="P4585" s="367">
        <v>36.735750000000003</v>
      </c>
      <c r="Q4585" s="367">
        <v>563</v>
      </c>
      <c r="R4585" s="384">
        <v>-3025.6768946347511</v>
      </c>
      <c r="S4585" s="367">
        <v>35.469000000000001</v>
      </c>
      <c r="T4585" s="367">
        <v>19413.793103448268</v>
      </c>
      <c r="U4585" s="384">
        <v>-601295.22967608413</v>
      </c>
      <c r="V4585" s="367">
        <v>2533.4999999999986</v>
      </c>
      <c r="W4585" s="367">
        <v>938333.33333332615</v>
      </c>
      <c r="X4585" s="384">
        <v>177355.87977024398</v>
      </c>
      <c r="Y4585" s="386">
        <v>2533.4999999999804</v>
      </c>
      <c r="Z4585" s="367"/>
      <c r="AA4585" s="367"/>
      <c r="AB4585" s="367"/>
      <c r="AC4585" s="367"/>
      <c r="AD4585" s="367"/>
      <c r="AE4585" s="367"/>
      <c r="AF4585" s="367"/>
      <c r="AG4585" s="367"/>
      <c r="AH4585" s="367"/>
      <c r="AI4585" s="367"/>
      <c r="AJ4585" s="367"/>
      <c r="AK4585" s="367"/>
      <c r="AL4585" s="367"/>
      <c r="AM4585" s="367"/>
      <c r="AN4585" s="367"/>
      <c r="AO4585" s="367"/>
      <c r="AP4585" s="367"/>
      <c r="AQ4585" s="367"/>
      <c r="AR4585" s="367"/>
      <c r="AS4585" s="367"/>
      <c r="AT4585" s="367"/>
    </row>
    <row r="4586" spans="2:46" ht="13.8">
      <c r="B4586" s="26">
        <v>94.000000000000483</v>
      </c>
      <c r="C4586" s="363">
        <v>878.43914889382961</v>
      </c>
      <c r="D4586" s="367">
        <v>2538.0000000000132</v>
      </c>
      <c r="E4586" s="367">
        <v>26232.558139535035</v>
      </c>
      <c r="F4586" s="367">
        <v>-977799.40325719479</v>
      </c>
      <c r="G4586" s="367">
        <v>2538.0000000000146</v>
      </c>
      <c r="H4586" s="367">
        <v>141000</v>
      </c>
      <c r="I4586" s="384">
        <v>-11626720.150640612</v>
      </c>
      <c r="J4586" s="367">
        <v>2537.9999999999995</v>
      </c>
      <c r="K4586" s="367">
        <v>34181.818181818053</v>
      </c>
      <c r="L4586" s="384">
        <v>-549254.7589235903</v>
      </c>
      <c r="M4586" s="367">
        <v>2537.9999999999909</v>
      </c>
      <c r="N4586" s="367">
        <v>564</v>
      </c>
      <c r="O4586" s="384">
        <v>-11375.957067132873</v>
      </c>
      <c r="P4586" s="367">
        <v>36.800999999999995</v>
      </c>
      <c r="Q4586" s="367">
        <v>564</v>
      </c>
      <c r="R4586" s="384">
        <v>-3041.6122921185574</v>
      </c>
      <c r="S4586" s="367">
        <v>35.532000000000004</v>
      </c>
      <c r="T4586" s="367">
        <v>19448.275862068956</v>
      </c>
      <c r="U4586" s="384">
        <v>-603764.5581780182</v>
      </c>
      <c r="V4586" s="367">
        <v>2537.9999999999986</v>
      </c>
      <c r="W4586" s="367">
        <v>939999.99999999278</v>
      </c>
      <c r="X4586" s="384">
        <v>177618.78966150599</v>
      </c>
      <c r="Y4586" s="386">
        <v>2537.9999999999804</v>
      </c>
      <c r="Z4586" s="367"/>
      <c r="AA4586" s="367"/>
      <c r="AB4586" s="367"/>
      <c r="AC4586" s="367"/>
      <c r="AD4586" s="367"/>
      <c r="AE4586" s="367"/>
      <c r="AF4586" s="367"/>
      <c r="AG4586" s="367"/>
      <c r="AH4586" s="367"/>
      <c r="AI4586" s="367"/>
      <c r="AJ4586" s="367"/>
      <c r="AK4586" s="367"/>
      <c r="AL4586" s="367"/>
      <c r="AM4586" s="367"/>
      <c r="AN4586" s="367"/>
      <c r="AO4586" s="367"/>
      <c r="AP4586" s="367"/>
      <c r="AQ4586" s="367"/>
      <c r="AR4586" s="367"/>
      <c r="AS4586" s="367"/>
      <c r="AT4586" s="367"/>
    </row>
    <row r="4587" spans="2:46" ht="13.8">
      <c r="B4587" s="26">
        <v>94.166666666667155</v>
      </c>
      <c r="C4587" s="363">
        <v>879.98798355509825</v>
      </c>
      <c r="D4587" s="367">
        <v>2542.5000000000132</v>
      </c>
      <c r="E4587" s="367">
        <v>26279.069767442012</v>
      </c>
      <c r="F4587" s="367">
        <v>-981342.28917367046</v>
      </c>
      <c r="G4587" s="367">
        <v>2542.5000000000146</v>
      </c>
      <c r="H4587" s="367">
        <v>141250</v>
      </c>
      <c r="I4587" s="384">
        <v>-11668634.337259395</v>
      </c>
      <c r="J4587" s="367">
        <v>2542.4999999999995</v>
      </c>
      <c r="K4587" s="367">
        <v>34242.424242424117</v>
      </c>
      <c r="L4587" s="384">
        <v>-551613.47326948855</v>
      </c>
      <c r="M4587" s="367">
        <v>2542.4999999999909</v>
      </c>
      <c r="N4587" s="367">
        <v>565</v>
      </c>
      <c r="O4587" s="384">
        <v>-11418.544375454367</v>
      </c>
      <c r="P4587" s="367">
        <v>36.866250000000001</v>
      </c>
      <c r="Q4587" s="367">
        <v>565</v>
      </c>
      <c r="R4587" s="384">
        <v>-3057.585140642816</v>
      </c>
      <c r="S4587" s="367">
        <v>35.594999999999999</v>
      </c>
      <c r="T4587" s="367">
        <v>19482.758620689645</v>
      </c>
      <c r="U4587" s="384">
        <v>-606238.85585922829</v>
      </c>
      <c r="V4587" s="367">
        <v>2542.4999999999986</v>
      </c>
      <c r="W4587" s="367">
        <v>941666.66666665941</v>
      </c>
      <c r="X4587" s="384">
        <v>177881.51476754324</v>
      </c>
      <c r="Y4587" s="386">
        <v>2542.4999999999804</v>
      </c>
      <c r="Z4587" s="367"/>
      <c r="AA4587" s="367"/>
      <c r="AB4587" s="367"/>
      <c r="AC4587" s="367"/>
      <c r="AD4587" s="367"/>
      <c r="AE4587" s="367"/>
      <c r="AF4587" s="367"/>
      <c r="AG4587" s="367"/>
      <c r="AH4587" s="367"/>
      <c r="AI4587" s="367"/>
      <c r="AJ4587" s="367"/>
      <c r="AK4587" s="367"/>
      <c r="AL4587" s="367"/>
      <c r="AM4587" s="367"/>
      <c r="AN4587" s="367"/>
      <c r="AO4587" s="367"/>
      <c r="AP4587" s="367"/>
      <c r="AQ4587" s="367"/>
      <c r="AR4587" s="367"/>
      <c r="AS4587" s="367"/>
      <c r="AT4587" s="367"/>
    </row>
    <row r="4588" spans="2:46" ht="13.8">
      <c r="B4588" s="26">
        <v>94.333333333333826</v>
      </c>
      <c r="C4588" s="363">
        <v>881.53678748518041</v>
      </c>
      <c r="D4588" s="367">
        <v>2547.0000000000132</v>
      </c>
      <c r="E4588" s="367">
        <v>26325.581395348989</v>
      </c>
      <c r="F4588" s="367">
        <v>-984891.57933450467</v>
      </c>
      <c r="G4588" s="367">
        <v>2547.0000000000146</v>
      </c>
      <c r="H4588" s="367">
        <v>141500</v>
      </c>
      <c r="I4588" s="384">
        <v>-11710623.920106774</v>
      </c>
      <c r="J4588" s="367">
        <v>2546.9999999999995</v>
      </c>
      <c r="K4588" s="367">
        <v>34303.03030303018</v>
      </c>
      <c r="L4588" s="384">
        <v>-553977.08976898133</v>
      </c>
      <c r="M4588" s="367">
        <v>2546.9999999999914</v>
      </c>
      <c r="N4588" s="367">
        <v>566</v>
      </c>
      <c r="O4588" s="384">
        <v>-11461.211036595954</v>
      </c>
      <c r="P4588" s="367">
        <v>36.931500000000007</v>
      </c>
      <c r="Q4588" s="367">
        <v>566</v>
      </c>
      <c r="R4588" s="384">
        <v>-3073.5954402075299</v>
      </c>
      <c r="S4588" s="367">
        <v>35.658000000000001</v>
      </c>
      <c r="T4588" s="367">
        <v>19517.241379310333</v>
      </c>
      <c r="U4588" s="384">
        <v>-608718.12271971395</v>
      </c>
      <c r="V4588" s="367">
        <v>2546.9999999999982</v>
      </c>
      <c r="W4588" s="367">
        <v>943333.33333332604</v>
      </c>
      <c r="X4588" s="384">
        <v>178144.05508835573</v>
      </c>
      <c r="Y4588" s="386">
        <v>2546.9999999999804</v>
      </c>
      <c r="Z4588" s="367"/>
      <c r="AA4588" s="367"/>
      <c r="AB4588" s="367"/>
      <c r="AC4588" s="367"/>
      <c r="AD4588" s="367"/>
      <c r="AE4588" s="367"/>
      <c r="AF4588" s="367"/>
      <c r="AG4588" s="367"/>
      <c r="AH4588" s="367"/>
      <c r="AI4588" s="367"/>
      <c r="AJ4588" s="367"/>
      <c r="AK4588" s="367"/>
      <c r="AL4588" s="367"/>
      <c r="AM4588" s="367"/>
      <c r="AN4588" s="367"/>
      <c r="AO4588" s="367"/>
      <c r="AP4588" s="367"/>
      <c r="AQ4588" s="367"/>
      <c r="AR4588" s="367"/>
      <c r="AS4588" s="367"/>
      <c r="AT4588" s="367"/>
    </row>
    <row r="4589" spans="2:46" ht="13.8">
      <c r="B4589" s="26">
        <v>94.500000000000497</v>
      </c>
      <c r="C4589" s="363">
        <v>883.08556068407609</v>
      </c>
      <c r="D4589" s="367">
        <v>2551.5000000000132</v>
      </c>
      <c r="E4589" s="367">
        <v>26372.093023255966</v>
      </c>
      <c r="F4589" s="367">
        <v>-988447.27373969741</v>
      </c>
      <c r="G4589" s="367">
        <v>2551.5000000000146</v>
      </c>
      <c r="H4589" s="367">
        <v>141750</v>
      </c>
      <c r="I4589" s="384">
        <v>-11752688.899182754</v>
      </c>
      <c r="J4589" s="367">
        <v>2551.4999999999995</v>
      </c>
      <c r="K4589" s="367">
        <v>34363.636363636244</v>
      </c>
      <c r="L4589" s="384">
        <v>-556345.60842206795</v>
      </c>
      <c r="M4589" s="367">
        <v>2551.4999999999914</v>
      </c>
      <c r="N4589" s="367">
        <v>567</v>
      </c>
      <c r="O4589" s="384">
        <v>-11503.957050557634</v>
      </c>
      <c r="P4589" s="367">
        <v>36.996749999999999</v>
      </c>
      <c r="Q4589" s="367">
        <v>567</v>
      </c>
      <c r="R4589" s="384">
        <v>-3089.6431908126992</v>
      </c>
      <c r="S4589" s="367">
        <v>35.721000000000004</v>
      </c>
      <c r="T4589" s="367">
        <v>19551.724137931022</v>
      </c>
      <c r="U4589" s="384">
        <v>-611202.35875947564</v>
      </c>
      <c r="V4589" s="367">
        <v>2551.4999999999982</v>
      </c>
      <c r="W4589" s="367">
        <v>944999.99999999267</v>
      </c>
      <c r="X4589" s="384">
        <v>178406.41062394352</v>
      </c>
      <c r="Y4589" s="386">
        <v>2551.4999999999804</v>
      </c>
      <c r="Z4589" s="367"/>
      <c r="AA4589" s="367"/>
      <c r="AB4589" s="367"/>
      <c r="AC4589" s="367"/>
      <c r="AD4589" s="367"/>
      <c r="AE4589" s="367"/>
      <c r="AF4589" s="367"/>
      <c r="AG4589" s="367"/>
      <c r="AH4589" s="367"/>
      <c r="AI4589" s="367"/>
      <c r="AJ4589" s="367"/>
      <c r="AK4589" s="367"/>
      <c r="AL4589" s="367"/>
      <c r="AM4589" s="367"/>
      <c r="AN4589" s="367"/>
      <c r="AO4589" s="367"/>
      <c r="AP4589" s="367"/>
      <c r="AQ4589" s="367"/>
      <c r="AR4589" s="367"/>
      <c r="AS4589" s="367"/>
      <c r="AT4589" s="367"/>
    </row>
    <row r="4590" spans="2:46" ht="13.8">
      <c r="B4590" s="26">
        <v>94.666666666667169</v>
      </c>
      <c r="C4590" s="363">
        <v>884.6343031517855</v>
      </c>
      <c r="D4590" s="367">
        <v>2556.0000000000136</v>
      </c>
      <c r="E4590" s="367">
        <v>26418.604651162943</v>
      </c>
      <c r="F4590" s="367">
        <v>-992009.37238924857</v>
      </c>
      <c r="G4590" s="367">
        <v>2556.0000000000146</v>
      </c>
      <c r="H4590" s="367">
        <v>142000</v>
      </c>
      <c r="I4590" s="384">
        <v>-11794829.274487324</v>
      </c>
      <c r="J4590" s="367">
        <v>2555.9999999999995</v>
      </c>
      <c r="K4590" s="367">
        <v>34424.242424242308</v>
      </c>
      <c r="L4590" s="384">
        <v>-558719.02922874922</v>
      </c>
      <c r="M4590" s="367">
        <v>2555.9999999999918</v>
      </c>
      <c r="N4590" s="367">
        <v>568</v>
      </c>
      <c r="O4590" s="384">
        <v>-11546.782417339418</v>
      </c>
      <c r="P4590" s="367">
        <v>37.062000000000005</v>
      </c>
      <c r="Q4590" s="367">
        <v>568</v>
      </c>
      <c r="R4590" s="384">
        <v>-3105.7283924583217</v>
      </c>
      <c r="S4590" s="367">
        <v>35.784000000000006</v>
      </c>
      <c r="T4590" s="367">
        <v>19586.20689655171</v>
      </c>
      <c r="U4590" s="384">
        <v>-613691.56397851335</v>
      </c>
      <c r="V4590" s="367">
        <v>2555.9999999999982</v>
      </c>
      <c r="W4590" s="367">
        <v>946666.66666665929</v>
      </c>
      <c r="X4590" s="384">
        <v>178668.58137430661</v>
      </c>
      <c r="Y4590" s="386">
        <v>2555.99999999998</v>
      </c>
      <c r="Z4590" s="367"/>
      <c r="AA4590" s="367"/>
      <c r="AB4590" s="367"/>
      <c r="AC4590" s="367"/>
      <c r="AD4590" s="367"/>
      <c r="AE4590" s="367"/>
      <c r="AF4590" s="367"/>
      <c r="AG4590" s="367"/>
      <c r="AH4590" s="367"/>
      <c r="AI4590" s="367"/>
      <c r="AJ4590" s="367"/>
      <c r="AK4590" s="367"/>
      <c r="AL4590" s="367"/>
      <c r="AM4590" s="367"/>
      <c r="AN4590" s="367"/>
      <c r="AO4590" s="367"/>
      <c r="AP4590" s="367"/>
      <c r="AQ4590" s="367"/>
      <c r="AR4590" s="367"/>
      <c r="AS4590" s="367"/>
      <c r="AT4590" s="367"/>
    </row>
    <row r="4591" spans="2:46" ht="13.8">
      <c r="B4591" s="26">
        <v>94.83333333333384</v>
      </c>
      <c r="C4591" s="363">
        <v>886.18301488830821</v>
      </c>
      <c r="D4591" s="367">
        <v>2560.5000000000136</v>
      </c>
      <c r="E4591" s="367">
        <v>26465.11627906992</v>
      </c>
      <c r="F4591" s="367">
        <v>-995577.87528315827</v>
      </c>
      <c r="G4591" s="367">
        <v>2560.5000000000146</v>
      </c>
      <c r="H4591" s="367">
        <v>142250</v>
      </c>
      <c r="I4591" s="384">
        <v>-11837045.0460205</v>
      </c>
      <c r="J4591" s="367">
        <v>2560.5</v>
      </c>
      <c r="K4591" s="367">
        <v>34484.848484848371</v>
      </c>
      <c r="L4591" s="384">
        <v>-561097.35218902421</v>
      </c>
      <c r="M4591" s="367">
        <v>2560.4999999999918</v>
      </c>
      <c r="N4591" s="367">
        <v>569</v>
      </c>
      <c r="O4591" s="384">
        <v>-11589.687136941298</v>
      </c>
      <c r="P4591" s="367">
        <v>37.127250000000004</v>
      </c>
      <c r="Q4591" s="367">
        <v>569</v>
      </c>
      <c r="R4591" s="384">
        <v>-3121.8510451443949</v>
      </c>
      <c r="S4591" s="367">
        <v>35.846999999999994</v>
      </c>
      <c r="T4591" s="367">
        <v>19620.689655172398</v>
      </c>
      <c r="U4591" s="384">
        <v>-616185.73837682663</v>
      </c>
      <c r="V4591" s="367">
        <v>2560.4999999999977</v>
      </c>
      <c r="W4591" s="367">
        <v>948333.33333332592</v>
      </c>
      <c r="X4591" s="384">
        <v>178930.56733944491</v>
      </c>
      <c r="Y4591" s="386">
        <v>2560.49999999998</v>
      </c>
      <c r="Z4591" s="367"/>
      <c r="AA4591" s="367"/>
      <c r="AB4591" s="367"/>
      <c r="AC4591" s="367"/>
      <c r="AD4591" s="367"/>
      <c r="AE4591" s="367"/>
      <c r="AF4591" s="367"/>
      <c r="AG4591" s="367"/>
      <c r="AH4591" s="367"/>
      <c r="AI4591" s="367"/>
      <c r="AJ4591" s="367"/>
      <c r="AK4591" s="367"/>
      <c r="AL4591" s="367"/>
      <c r="AM4591" s="367"/>
      <c r="AN4591" s="367"/>
      <c r="AO4591" s="367"/>
      <c r="AP4591" s="367"/>
      <c r="AQ4591" s="367"/>
      <c r="AR4591" s="367"/>
      <c r="AS4591" s="367"/>
      <c r="AT4591" s="367"/>
    </row>
    <row r="4592" spans="2:46" ht="13.8">
      <c r="B4592" s="26">
        <v>95.000000000000512</v>
      </c>
      <c r="C4592" s="363">
        <v>887.73169589364454</v>
      </c>
      <c r="D4592" s="367">
        <v>2565.0000000000136</v>
      </c>
      <c r="E4592" s="367">
        <v>26511.627906976897</v>
      </c>
      <c r="F4592" s="367">
        <v>-999152.78242142638</v>
      </c>
      <c r="G4592" s="367">
        <v>2565.0000000000146</v>
      </c>
      <c r="H4592" s="367">
        <v>142500</v>
      </c>
      <c r="I4592" s="384">
        <v>-11879336.213782268</v>
      </c>
      <c r="J4592" s="367">
        <v>2565</v>
      </c>
      <c r="K4592" s="367">
        <v>34545.454545454435</v>
      </c>
      <c r="L4592" s="384">
        <v>-563480.57730289351</v>
      </c>
      <c r="M4592" s="367">
        <v>2564.9999999999918</v>
      </c>
      <c r="N4592" s="367">
        <v>570</v>
      </c>
      <c r="O4592" s="384">
        <v>-11632.67120936327</v>
      </c>
      <c r="P4592" s="367">
        <v>37.192499999999995</v>
      </c>
      <c r="Q4592" s="367">
        <v>570</v>
      </c>
      <c r="R4592" s="384">
        <v>-3138.0111488709263</v>
      </c>
      <c r="S4592" s="367">
        <v>35.909999999999997</v>
      </c>
      <c r="T4592" s="367">
        <v>19655.172413793087</v>
      </c>
      <c r="U4592" s="384">
        <v>-618684.88195441593</v>
      </c>
      <c r="V4592" s="367">
        <v>2564.9999999999977</v>
      </c>
      <c r="W4592" s="367">
        <v>949999.99999999255</v>
      </c>
      <c r="X4592" s="384">
        <v>179192.36851935851</v>
      </c>
      <c r="Y4592" s="386">
        <v>2564.99999999998</v>
      </c>
      <c r="Z4592" s="367"/>
      <c r="AA4592" s="367"/>
      <c r="AB4592" s="367"/>
      <c r="AC4592" s="367"/>
      <c r="AD4592" s="367"/>
      <c r="AE4592" s="367"/>
      <c r="AF4592" s="367"/>
      <c r="AG4592" s="367"/>
      <c r="AH4592" s="367"/>
      <c r="AI4592" s="367"/>
      <c r="AJ4592" s="367"/>
      <c r="AK4592" s="367"/>
      <c r="AL4592" s="367"/>
      <c r="AM4592" s="367"/>
      <c r="AN4592" s="367"/>
      <c r="AO4592" s="367"/>
      <c r="AP4592" s="367"/>
      <c r="AQ4592" s="367"/>
      <c r="AR4592" s="367"/>
      <c r="AS4592" s="367"/>
      <c r="AT4592" s="367"/>
    </row>
    <row r="4593" spans="2:46" ht="13.8">
      <c r="B4593" s="26">
        <v>95.166666666667183</v>
      </c>
      <c r="C4593" s="363">
        <v>889.28034616779428</v>
      </c>
      <c r="D4593" s="367">
        <v>2569.5000000000136</v>
      </c>
      <c r="E4593" s="367">
        <v>26558.139534883874</v>
      </c>
      <c r="F4593" s="367">
        <v>-1002734.0938040528</v>
      </c>
      <c r="G4593" s="367">
        <v>2569.5000000000146</v>
      </c>
      <c r="H4593" s="367">
        <v>142750</v>
      </c>
      <c r="I4593" s="384">
        <v>-11921702.77777263</v>
      </c>
      <c r="J4593" s="367">
        <v>2569.5</v>
      </c>
      <c r="K4593" s="367">
        <v>34606.060606060499</v>
      </c>
      <c r="L4593" s="384">
        <v>-565868.70457035734</v>
      </c>
      <c r="M4593" s="367">
        <v>2569.4999999999923</v>
      </c>
      <c r="N4593" s="367">
        <v>571</v>
      </c>
      <c r="O4593" s="384">
        <v>-11675.734634605349</v>
      </c>
      <c r="P4593" s="367">
        <v>37.257750000000001</v>
      </c>
      <c r="Q4593" s="367">
        <v>571</v>
      </c>
      <c r="R4593" s="384">
        <v>-3154.2087036379112</v>
      </c>
      <c r="S4593" s="367">
        <v>35.972999999999999</v>
      </c>
      <c r="T4593" s="367">
        <v>19689.655172413775</v>
      </c>
      <c r="U4593" s="384">
        <v>-621188.99471128138</v>
      </c>
      <c r="V4593" s="367">
        <v>2569.4999999999977</v>
      </c>
      <c r="W4593" s="367">
        <v>951666.66666665918</v>
      </c>
      <c r="X4593" s="384">
        <v>179453.98491404738</v>
      </c>
      <c r="Y4593" s="386">
        <v>2569.49999999998</v>
      </c>
      <c r="Z4593" s="367"/>
      <c r="AA4593" s="367"/>
      <c r="AB4593" s="367"/>
      <c r="AC4593" s="367"/>
      <c r="AD4593" s="367"/>
      <c r="AE4593" s="367"/>
      <c r="AF4593" s="367"/>
      <c r="AG4593" s="367"/>
      <c r="AH4593" s="367"/>
      <c r="AI4593" s="367"/>
      <c r="AJ4593" s="367"/>
      <c r="AK4593" s="367"/>
      <c r="AL4593" s="367"/>
      <c r="AM4593" s="367"/>
      <c r="AN4593" s="367"/>
      <c r="AO4593" s="367"/>
      <c r="AP4593" s="367"/>
      <c r="AQ4593" s="367"/>
      <c r="AR4593" s="367"/>
      <c r="AS4593" s="367"/>
      <c r="AT4593" s="367"/>
    </row>
    <row r="4594" spans="2:46" ht="13.8">
      <c r="B4594" s="26">
        <v>95.333333333333854</v>
      </c>
      <c r="C4594" s="363">
        <v>890.82896571075798</v>
      </c>
      <c r="D4594" s="367">
        <v>2574.0000000000141</v>
      </c>
      <c r="E4594" s="367">
        <v>26604.651162790851</v>
      </c>
      <c r="F4594" s="367">
        <v>-1006321.8094310379</v>
      </c>
      <c r="G4594" s="367">
        <v>2574.0000000000146</v>
      </c>
      <c r="H4594" s="367">
        <v>143000</v>
      </c>
      <c r="I4594" s="384">
        <v>-11964144.737991594</v>
      </c>
      <c r="J4594" s="367">
        <v>2574</v>
      </c>
      <c r="K4594" s="367">
        <v>34666.666666666562</v>
      </c>
      <c r="L4594" s="384">
        <v>-568261.73399141501</v>
      </c>
      <c r="M4594" s="367">
        <v>2573.9999999999923</v>
      </c>
      <c r="N4594" s="367">
        <v>572</v>
      </c>
      <c r="O4594" s="384">
        <v>-11718.877412667518</v>
      </c>
      <c r="P4594" s="367">
        <v>37.322999999999993</v>
      </c>
      <c r="Q4594" s="367">
        <v>572</v>
      </c>
      <c r="R4594" s="384">
        <v>-3170.4437094453497</v>
      </c>
      <c r="S4594" s="367">
        <v>36.035999999999994</v>
      </c>
      <c r="T4594" s="367">
        <v>19724.137931034464</v>
      </c>
      <c r="U4594" s="384">
        <v>-623698.07664742216</v>
      </c>
      <c r="V4594" s="367">
        <v>2573.9999999999973</v>
      </c>
      <c r="W4594" s="367">
        <v>953333.33333332581</v>
      </c>
      <c r="X4594" s="384">
        <v>179715.41652351149</v>
      </c>
      <c r="Y4594" s="386">
        <v>2573.99999999998</v>
      </c>
      <c r="Z4594" s="367"/>
      <c r="AA4594" s="367"/>
      <c r="AB4594" s="367"/>
      <c r="AC4594" s="367"/>
      <c r="AD4594" s="367"/>
      <c r="AE4594" s="367"/>
      <c r="AF4594" s="367"/>
      <c r="AG4594" s="367"/>
      <c r="AH4594" s="367"/>
      <c r="AI4594" s="367"/>
      <c r="AJ4594" s="367"/>
      <c r="AK4594" s="367"/>
      <c r="AL4594" s="367"/>
      <c r="AM4594" s="367"/>
      <c r="AN4594" s="367"/>
      <c r="AO4594" s="367"/>
      <c r="AP4594" s="367"/>
      <c r="AQ4594" s="367"/>
      <c r="AR4594" s="367"/>
      <c r="AS4594" s="367"/>
      <c r="AT4594" s="367"/>
    </row>
    <row r="4595" spans="2:46" ht="13.8">
      <c r="B4595" s="26">
        <v>95.500000000000526</v>
      </c>
      <c r="C4595" s="363">
        <v>892.37755452253475</v>
      </c>
      <c r="D4595" s="367">
        <v>2578.5000000000141</v>
      </c>
      <c r="E4595" s="367">
        <v>26651.162790697828</v>
      </c>
      <c r="F4595" s="367">
        <v>-1009915.9293023818</v>
      </c>
      <c r="G4595" s="367">
        <v>2578.500000000015</v>
      </c>
      <c r="H4595" s="367">
        <v>143250</v>
      </c>
      <c r="I4595" s="384">
        <v>-12006662.094439147</v>
      </c>
      <c r="J4595" s="367">
        <v>2578.5</v>
      </c>
      <c r="K4595" s="367">
        <v>34727.272727272626</v>
      </c>
      <c r="L4595" s="384">
        <v>-570659.66556606709</v>
      </c>
      <c r="M4595" s="367">
        <v>2578.4999999999927</v>
      </c>
      <c r="N4595" s="367">
        <v>573</v>
      </c>
      <c r="O4595" s="384">
        <v>-11762.099543549793</v>
      </c>
      <c r="P4595" s="367">
        <v>37.388249999999999</v>
      </c>
      <c r="Q4595" s="367">
        <v>573</v>
      </c>
      <c r="R4595" s="384">
        <v>-3186.7161662932426</v>
      </c>
      <c r="S4595" s="367">
        <v>36.098999999999997</v>
      </c>
      <c r="T4595" s="367">
        <v>19758.620689655152</v>
      </c>
      <c r="U4595" s="384">
        <v>-626212.1277628392</v>
      </c>
      <c r="V4595" s="367">
        <v>2578.4999999999973</v>
      </c>
      <c r="W4595" s="367">
        <v>954999.99999999243</v>
      </c>
      <c r="X4595" s="384">
        <v>179976.66334775084</v>
      </c>
      <c r="Y4595" s="386">
        <v>2578.4999999999791</v>
      </c>
      <c r="Z4595" s="367"/>
      <c r="AA4595" s="367"/>
      <c r="AB4595" s="367"/>
      <c r="AC4595" s="367"/>
      <c r="AD4595" s="367"/>
      <c r="AE4595" s="367"/>
      <c r="AF4595" s="367"/>
      <c r="AG4595" s="367"/>
      <c r="AH4595" s="367"/>
      <c r="AI4595" s="367"/>
      <c r="AJ4595" s="367"/>
      <c r="AK4595" s="367"/>
      <c r="AL4595" s="367"/>
      <c r="AM4595" s="367"/>
      <c r="AN4595" s="367"/>
      <c r="AO4595" s="367"/>
      <c r="AP4595" s="367"/>
      <c r="AQ4595" s="367"/>
      <c r="AR4595" s="367"/>
      <c r="AS4595" s="367"/>
      <c r="AT4595" s="367"/>
    </row>
    <row r="4596" spans="2:46" ht="13.8">
      <c r="B4596" s="26">
        <v>95.666666666667197</v>
      </c>
      <c r="C4596" s="363">
        <v>893.92611260312526</v>
      </c>
      <c r="D4596" s="367">
        <v>2583.0000000000141</v>
      </c>
      <c r="E4596" s="367">
        <v>26697.674418604805</v>
      </c>
      <c r="F4596" s="367">
        <v>-1013516.4534180838</v>
      </c>
      <c r="G4596" s="367">
        <v>2583.000000000015</v>
      </c>
      <c r="H4596" s="367">
        <v>143500</v>
      </c>
      <c r="I4596" s="384">
        <v>-12049254.847115304</v>
      </c>
      <c r="J4596" s="367">
        <v>2583</v>
      </c>
      <c r="K4596" s="367">
        <v>34787.87878787869</v>
      </c>
      <c r="L4596" s="384">
        <v>-573062.49929431325</v>
      </c>
      <c r="M4596" s="367">
        <v>2582.9999999999927</v>
      </c>
      <c r="N4596" s="367">
        <v>574</v>
      </c>
      <c r="O4596" s="384">
        <v>-11805.401027252168</v>
      </c>
      <c r="P4596" s="367">
        <v>37.453500000000005</v>
      </c>
      <c r="Q4596" s="367">
        <v>574</v>
      </c>
      <c r="R4596" s="384">
        <v>-3203.0260741815905</v>
      </c>
      <c r="S4596" s="367">
        <v>36.161999999999999</v>
      </c>
      <c r="T4596" s="367">
        <v>19793.10344827584</v>
      </c>
      <c r="U4596" s="384">
        <v>-628731.14805753203</v>
      </c>
      <c r="V4596" s="367">
        <v>2582.9999999999973</v>
      </c>
      <c r="W4596" s="367">
        <v>956666.66666665906</v>
      </c>
      <c r="X4596" s="384">
        <v>180237.72538676552</v>
      </c>
      <c r="Y4596" s="386">
        <v>2582.9999999999795</v>
      </c>
      <c r="Z4596" s="367"/>
      <c r="AA4596" s="367"/>
      <c r="AB4596" s="367"/>
      <c r="AC4596" s="367"/>
      <c r="AD4596" s="367"/>
      <c r="AE4596" s="367"/>
      <c r="AF4596" s="367"/>
      <c r="AG4596" s="367"/>
      <c r="AH4596" s="367"/>
      <c r="AI4596" s="367"/>
      <c r="AJ4596" s="367"/>
      <c r="AK4596" s="367"/>
      <c r="AL4596" s="367"/>
      <c r="AM4596" s="367"/>
      <c r="AN4596" s="367"/>
      <c r="AO4596" s="367"/>
      <c r="AP4596" s="367"/>
      <c r="AQ4596" s="367"/>
      <c r="AR4596" s="367"/>
      <c r="AS4596" s="367"/>
      <c r="AT4596" s="367"/>
    </row>
    <row r="4597" spans="2:46" ht="13.8">
      <c r="B4597" s="26">
        <v>95.833333333333869</v>
      </c>
      <c r="C4597" s="363">
        <v>895.47463995252929</v>
      </c>
      <c r="D4597" s="367">
        <v>2587.5000000000141</v>
      </c>
      <c r="E4597" s="367">
        <v>26744.186046511782</v>
      </c>
      <c r="F4597" s="367">
        <v>-1017123.3817781446</v>
      </c>
      <c r="G4597" s="367">
        <v>2587.5000000000155</v>
      </c>
      <c r="H4597" s="367">
        <v>143750</v>
      </c>
      <c r="I4597" s="384">
        <v>-12091922.996020056</v>
      </c>
      <c r="J4597" s="367">
        <v>2587.5</v>
      </c>
      <c r="K4597" s="367">
        <v>34848.484848484753</v>
      </c>
      <c r="L4597" s="384">
        <v>-575470.23517615383</v>
      </c>
      <c r="M4597" s="367">
        <v>2587.4999999999932</v>
      </c>
      <c r="N4597" s="367">
        <v>575</v>
      </c>
      <c r="O4597" s="384">
        <v>-11848.78186377463</v>
      </c>
      <c r="P4597" s="367">
        <v>37.518749999999997</v>
      </c>
      <c r="Q4597" s="367">
        <v>575</v>
      </c>
      <c r="R4597" s="384">
        <v>-3219.3734331103929</v>
      </c>
      <c r="S4597" s="367">
        <v>36.225000000000001</v>
      </c>
      <c r="T4597" s="367">
        <v>19827.586206896529</v>
      </c>
      <c r="U4597" s="384">
        <v>-631255.13753150054</v>
      </c>
      <c r="V4597" s="367">
        <v>2587.4999999999968</v>
      </c>
      <c r="W4597" s="367">
        <v>958333.33333332569</v>
      </c>
      <c r="X4597" s="384">
        <v>180498.60264055547</v>
      </c>
      <c r="Y4597" s="386">
        <v>2587.4999999999795</v>
      </c>
      <c r="Z4597" s="367"/>
      <c r="AA4597" s="367"/>
      <c r="AB4597" s="367"/>
      <c r="AC4597" s="367"/>
      <c r="AD4597" s="367"/>
      <c r="AE4597" s="367"/>
      <c r="AF4597" s="367"/>
      <c r="AG4597" s="367"/>
      <c r="AH4597" s="367"/>
      <c r="AI4597" s="367"/>
      <c r="AJ4597" s="367"/>
      <c r="AK4597" s="367"/>
      <c r="AL4597" s="367"/>
      <c r="AM4597" s="367"/>
      <c r="AN4597" s="367"/>
      <c r="AO4597" s="367"/>
      <c r="AP4597" s="367"/>
      <c r="AQ4597" s="367"/>
      <c r="AR4597" s="367"/>
      <c r="AS4597" s="367"/>
      <c r="AT4597" s="367"/>
    </row>
    <row r="4598" spans="2:46" ht="13.8">
      <c r="B4598" s="26">
        <v>96.00000000000054</v>
      </c>
      <c r="C4598" s="363">
        <v>897.02313657074717</v>
      </c>
      <c r="D4598" s="367">
        <v>2592.000000000015</v>
      </c>
      <c r="E4598" s="367">
        <v>26790.69767441876</v>
      </c>
      <c r="F4598" s="367">
        <v>-1020736.7143825636</v>
      </c>
      <c r="G4598" s="367">
        <v>2592.0000000000155</v>
      </c>
      <c r="H4598" s="367">
        <v>144000</v>
      </c>
      <c r="I4598" s="384">
        <v>-12134666.541153405</v>
      </c>
      <c r="J4598" s="367">
        <v>2592</v>
      </c>
      <c r="K4598" s="367">
        <v>34909.090909090817</v>
      </c>
      <c r="L4598" s="384">
        <v>-577882.87321158824</v>
      </c>
      <c r="M4598" s="367">
        <v>2591.9999999999932</v>
      </c>
      <c r="N4598" s="367">
        <v>576</v>
      </c>
      <c r="O4598" s="384">
        <v>-11892.242053117196</v>
      </c>
      <c r="P4598" s="367">
        <v>37.584000000000003</v>
      </c>
      <c r="Q4598" s="367">
        <v>576</v>
      </c>
      <c r="R4598" s="384">
        <v>-3235.7582430796469</v>
      </c>
      <c r="S4598" s="367">
        <v>36.287999999999997</v>
      </c>
      <c r="T4598" s="367">
        <v>19862.068965517217</v>
      </c>
      <c r="U4598" s="384">
        <v>-633784.0961847452</v>
      </c>
      <c r="V4598" s="367">
        <v>2591.9999999999968</v>
      </c>
      <c r="W4598" s="367">
        <v>959999.99999999232</v>
      </c>
      <c r="X4598" s="384">
        <v>180759.29510912072</v>
      </c>
      <c r="Y4598" s="386">
        <v>2591.9999999999795</v>
      </c>
      <c r="Z4598" s="367"/>
      <c r="AA4598" s="367"/>
      <c r="AB4598" s="367"/>
      <c r="AC4598" s="367"/>
      <c r="AD4598" s="367"/>
      <c r="AE4598" s="367"/>
      <c r="AF4598" s="367"/>
      <c r="AG4598" s="367"/>
      <c r="AH4598" s="367"/>
      <c r="AI4598" s="367"/>
      <c r="AJ4598" s="367"/>
      <c r="AK4598" s="367"/>
      <c r="AL4598" s="367"/>
      <c r="AM4598" s="367"/>
      <c r="AN4598" s="367"/>
      <c r="AO4598" s="367"/>
      <c r="AP4598" s="367"/>
      <c r="AQ4598" s="367"/>
      <c r="AR4598" s="367"/>
      <c r="AS4598" s="367"/>
      <c r="AT4598" s="367"/>
    </row>
    <row r="4599" spans="2:46" ht="13.8">
      <c r="B4599" s="26">
        <v>96.166666666667211</v>
      </c>
      <c r="C4599" s="363">
        <v>898.57160245777834</v>
      </c>
      <c r="D4599" s="367">
        <v>2596.500000000015</v>
      </c>
      <c r="E4599" s="367">
        <v>26837.209302325737</v>
      </c>
      <c r="F4599" s="367">
        <v>-1024356.4512313409</v>
      </c>
      <c r="G4599" s="367">
        <v>2596.5000000000155</v>
      </c>
      <c r="H4599" s="367">
        <v>144250</v>
      </c>
      <c r="I4599" s="384">
        <v>-12177485.482515352</v>
      </c>
      <c r="J4599" s="367">
        <v>2596.5</v>
      </c>
      <c r="K4599" s="367">
        <v>34969.696969696881</v>
      </c>
      <c r="L4599" s="384">
        <v>-580300.4134006172</v>
      </c>
      <c r="M4599" s="367">
        <v>2596.4999999999936</v>
      </c>
      <c r="N4599" s="367">
        <v>577</v>
      </c>
      <c r="O4599" s="384">
        <v>-11935.781595279857</v>
      </c>
      <c r="P4599" s="367">
        <v>37.649250000000002</v>
      </c>
      <c r="Q4599" s="367">
        <v>577</v>
      </c>
      <c r="R4599" s="384">
        <v>-3252.1805040893578</v>
      </c>
      <c r="S4599" s="367">
        <v>36.350999999999999</v>
      </c>
      <c r="T4599" s="367">
        <v>19896.551724137906</v>
      </c>
      <c r="U4599" s="384">
        <v>-636318.02401726576</v>
      </c>
      <c r="V4599" s="367">
        <v>2596.4999999999968</v>
      </c>
      <c r="W4599" s="367">
        <v>961666.66666665894</v>
      </c>
      <c r="X4599" s="384">
        <v>181019.80279246115</v>
      </c>
      <c r="Y4599" s="386">
        <v>2596.4999999999786</v>
      </c>
      <c r="Z4599" s="367"/>
      <c r="AA4599" s="367"/>
      <c r="AB4599" s="367"/>
      <c r="AC4599" s="367"/>
      <c r="AD4599" s="367"/>
      <c r="AE4599" s="367"/>
      <c r="AF4599" s="367"/>
      <c r="AG4599" s="367"/>
      <c r="AH4599" s="367"/>
      <c r="AI4599" s="367"/>
      <c r="AJ4599" s="367"/>
      <c r="AK4599" s="367"/>
      <c r="AL4599" s="367"/>
      <c r="AM4599" s="367"/>
      <c r="AN4599" s="367"/>
      <c r="AO4599" s="367"/>
      <c r="AP4599" s="367"/>
      <c r="AQ4599" s="367"/>
      <c r="AR4599" s="367"/>
      <c r="AS4599" s="367"/>
      <c r="AT4599" s="367"/>
    </row>
    <row r="4600" spans="2:46" ht="13.8">
      <c r="B4600" s="26">
        <v>96.333333333333883</v>
      </c>
      <c r="C4600" s="363">
        <v>900.12003761362291</v>
      </c>
      <c r="D4600" s="367">
        <v>2601.000000000015</v>
      </c>
      <c r="E4600" s="367">
        <v>26883.720930232714</v>
      </c>
      <c r="F4600" s="367">
        <v>-1027982.5923244769</v>
      </c>
      <c r="G4600" s="367">
        <v>2601.0000000000155</v>
      </c>
      <c r="H4600" s="367">
        <v>144500</v>
      </c>
      <c r="I4600" s="384">
        <v>-12220379.820105892</v>
      </c>
      <c r="J4600" s="367">
        <v>2601</v>
      </c>
      <c r="K4600" s="367">
        <v>35030.303030302945</v>
      </c>
      <c r="L4600" s="384">
        <v>-582722.8557432401</v>
      </c>
      <c r="M4600" s="367">
        <v>2600.9999999999936</v>
      </c>
      <c r="N4600" s="367">
        <v>578</v>
      </c>
      <c r="O4600" s="384">
        <v>-11979.400490262617</v>
      </c>
      <c r="P4600" s="367">
        <v>37.714500000000001</v>
      </c>
      <c r="Q4600" s="367">
        <v>578</v>
      </c>
      <c r="R4600" s="384">
        <v>-3268.6402161395217</v>
      </c>
      <c r="S4600" s="367">
        <v>36.414000000000001</v>
      </c>
      <c r="T4600" s="367">
        <v>19931.034482758594</v>
      </c>
      <c r="U4600" s="384">
        <v>-638856.92102906178</v>
      </c>
      <c r="V4600" s="367">
        <v>2600.9999999999964</v>
      </c>
      <c r="W4600" s="367">
        <v>963333.33333332557</v>
      </c>
      <c r="X4600" s="384">
        <v>181280.12569057688</v>
      </c>
      <c r="Y4600" s="386">
        <v>2600.9999999999786</v>
      </c>
      <c r="Z4600" s="367"/>
      <c r="AA4600" s="367"/>
      <c r="AB4600" s="367"/>
      <c r="AC4600" s="367"/>
      <c r="AD4600" s="367"/>
      <c r="AE4600" s="367"/>
      <c r="AF4600" s="367"/>
      <c r="AG4600" s="367"/>
      <c r="AH4600" s="367"/>
      <c r="AI4600" s="367"/>
      <c r="AJ4600" s="367"/>
      <c r="AK4600" s="367"/>
      <c r="AL4600" s="367"/>
      <c r="AM4600" s="367"/>
      <c r="AN4600" s="367"/>
      <c r="AO4600" s="367"/>
      <c r="AP4600" s="367"/>
      <c r="AQ4600" s="367"/>
      <c r="AR4600" s="367"/>
      <c r="AS4600" s="367"/>
      <c r="AT4600" s="367"/>
    </row>
    <row r="4601" spans="2:46" ht="13.8">
      <c r="B4601" s="26">
        <v>96.500000000000554</v>
      </c>
      <c r="C4601" s="363">
        <v>901.66844203828111</v>
      </c>
      <c r="D4601" s="367">
        <v>2605.500000000015</v>
      </c>
      <c r="E4601" s="367">
        <v>26930.232558139691</v>
      </c>
      <c r="F4601" s="367">
        <v>-1031615.1376619712</v>
      </c>
      <c r="G4601" s="367">
        <v>2605.5000000000155</v>
      </c>
      <c r="H4601" s="367">
        <v>144750</v>
      </c>
      <c r="I4601" s="384">
        <v>-12263349.553925032</v>
      </c>
      <c r="J4601" s="367">
        <v>2605.5</v>
      </c>
      <c r="K4601" s="367">
        <v>35090.909090909008</v>
      </c>
      <c r="L4601" s="384">
        <v>-585150.20023945696</v>
      </c>
      <c r="M4601" s="367">
        <v>2605.4999999999936</v>
      </c>
      <c r="N4601" s="367">
        <v>579</v>
      </c>
      <c r="O4601" s="384">
        <v>-12023.098738065475</v>
      </c>
      <c r="P4601" s="367">
        <v>37.77975</v>
      </c>
      <c r="Q4601" s="367">
        <v>579</v>
      </c>
      <c r="R4601" s="384">
        <v>-3285.1373792301411</v>
      </c>
      <c r="S4601" s="367">
        <v>36.477000000000004</v>
      </c>
      <c r="T4601" s="367">
        <v>19965.517241379282</v>
      </c>
      <c r="U4601" s="384">
        <v>-641400.78722013405</v>
      </c>
      <c r="V4601" s="367">
        <v>2605.4999999999964</v>
      </c>
      <c r="W4601" s="367">
        <v>964999.9999999922</v>
      </c>
      <c r="X4601" s="384">
        <v>181540.26380346788</v>
      </c>
      <c r="Y4601" s="386">
        <v>2605.4999999999786</v>
      </c>
      <c r="Z4601" s="367"/>
      <c r="AA4601" s="367"/>
      <c r="AB4601" s="367"/>
      <c r="AC4601" s="367"/>
      <c r="AD4601" s="367"/>
      <c r="AE4601" s="367"/>
      <c r="AF4601" s="367"/>
      <c r="AG4601" s="367"/>
      <c r="AH4601" s="367"/>
      <c r="AI4601" s="367"/>
      <c r="AJ4601" s="367"/>
      <c r="AK4601" s="367"/>
      <c r="AL4601" s="367"/>
      <c r="AM4601" s="367"/>
      <c r="AN4601" s="367"/>
      <c r="AO4601" s="367"/>
      <c r="AP4601" s="367"/>
      <c r="AQ4601" s="367"/>
      <c r="AR4601" s="367"/>
      <c r="AS4601" s="367"/>
      <c r="AT4601" s="367"/>
    </row>
    <row r="4602" spans="2:46" ht="13.8">
      <c r="B4602" s="26">
        <v>96.666666666667226</v>
      </c>
      <c r="C4602" s="363">
        <v>903.21681573175294</v>
      </c>
      <c r="D4602" s="367">
        <v>2610.0000000000155</v>
      </c>
      <c r="E4602" s="367">
        <v>26976.744186046668</v>
      </c>
      <c r="F4602" s="367">
        <v>-1035254.0872438239</v>
      </c>
      <c r="G4602" s="367">
        <v>2610.0000000000155</v>
      </c>
      <c r="H4602" s="367">
        <v>145000</v>
      </c>
      <c r="I4602" s="384">
        <v>-12306394.683972768</v>
      </c>
      <c r="J4602" s="367">
        <v>2610</v>
      </c>
      <c r="K4602" s="367">
        <v>35151.515151515072</v>
      </c>
      <c r="L4602" s="384">
        <v>-587582.44688926882</v>
      </c>
      <c r="M4602" s="367">
        <v>2609.9999999999945</v>
      </c>
      <c r="N4602" s="367">
        <v>580</v>
      </c>
      <c r="O4602" s="384">
        <v>-12066.876338688437</v>
      </c>
      <c r="P4602" s="367">
        <v>37.845000000000006</v>
      </c>
      <c r="Q4602" s="367">
        <v>580</v>
      </c>
      <c r="R4602" s="384">
        <v>-3301.6719933612121</v>
      </c>
      <c r="S4602" s="367">
        <v>36.54</v>
      </c>
      <c r="T4602" s="367">
        <v>19999.999999999971</v>
      </c>
      <c r="U4602" s="384">
        <v>-643949.622590482</v>
      </c>
      <c r="V4602" s="367">
        <v>2609.9999999999964</v>
      </c>
      <c r="W4602" s="367">
        <v>966666.66666665883</v>
      </c>
      <c r="X4602" s="384">
        <v>181800.21713113418</v>
      </c>
      <c r="Y4602" s="386">
        <v>2609.9999999999786</v>
      </c>
      <c r="Z4602" s="367"/>
      <c r="AA4602" s="367"/>
      <c r="AB4602" s="367"/>
      <c r="AC4602" s="367"/>
      <c r="AD4602" s="367"/>
      <c r="AE4602" s="367"/>
      <c r="AF4602" s="367"/>
      <c r="AG4602" s="367"/>
      <c r="AH4602" s="367"/>
      <c r="AI4602" s="367"/>
      <c r="AJ4602" s="367"/>
      <c r="AK4602" s="367"/>
      <c r="AL4602" s="367"/>
      <c r="AM4602" s="367"/>
      <c r="AN4602" s="367"/>
      <c r="AO4602" s="367"/>
      <c r="AP4602" s="367"/>
      <c r="AQ4602" s="367"/>
      <c r="AR4602" s="367"/>
      <c r="AS4602" s="367"/>
      <c r="AT4602" s="367"/>
    </row>
    <row r="4603" spans="2:46" ht="13.8">
      <c r="B4603" s="26">
        <v>96.833333333333897</v>
      </c>
      <c r="C4603" s="363">
        <v>904.76515869403806</v>
      </c>
      <c r="D4603" s="367">
        <v>2614.5000000000155</v>
      </c>
      <c r="E4603" s="367">
        <v>27023.255813953645</v>
      </c>
      <c r="F4603" s="367">
        <v>-1038899.4410700353</v>
      </c>
      <c r="G4603" s="367">
        <v>2614.5000000000155</v>
      </c>
      <c r="H4603" s="367">
        <v>145250</v>
      </c>
      <c r="I4603" s="384">
        <v>-12349515.210249104</v>
      </c>
      <c r="J4603" s="367">
        <v>2614.5</v>
      </c>
      <c r="K4603" s="367">
        <v>35212.121212121136</v>
      </c>
      <c r="L4603" s="384">
        <v>-590019.59569267428</v>
      </c>
      <c r="M4603" s="367">
        <v>2614.4999999999945</v>
      </c>
      <c r="N4603" s="367">
        <v>581</v>
      </c>
      <c r="O4603" s="384">
        <v>-12110.733292131483</v>
      </c>
      <c r="P4603" s="367">
        <v>37.910249999999998</v>
      </c>
      <c r="Q4603" s="367">
        <v>581</v>
      </c>
      <c r="R4603" s="384">
        <v>-3318.244058532739</v>
      </c>
      <c r="S4603" s="367">
        <v>36.603000000000002</v>
      </c>
      <c r="T4603" s="367">
        <v>20034.482758620659</v>
      </c>
      <c r="U4603" s="384">
        <v>-646503.42714010575</v>
      </c>
      <c r="V4603" s="367">
        <v>2614.4999999999959</v>
      </c>
      <c r="W4603" s="367">
        <v>968333.33333332546</v>
      </c>
      <c r="X4603" s="384">
        <v>182059.98567357572</v>
      </c>
      <c r="Y4603" s="386">
        <v>2614.4999999999786</v>
      </c>
      <c r="Z4603" s="367"/>
      <c r="AA4603" s="367"/>
      <c r="AB4603" s="367"/>
      <c r="AC4603" s="367"/>
      <c r="AD4603" s="367"/>
      <c r="AE4603" s="367"/>
      <c r="AF4603" s="367"/>
      <c r="AG4603" s="367"/>
      <c r="AH4603" s="367"/>
      <c r="AI4603" s="367"/>
      <c r="AJ4603" s="367"/>
      <c r="AK4603" s="367"/>
      <c r="AL4603" s="367"/>
      <c r="AM4603" s="367"/>
      <c r="AN4603" s="367"/>
      <c r="AO4603" s="367"/>
      <c r="AP4603" s="367"/>
      <c r="AQ4603" s="367"/>
      <c r="AR4603" s="367"/>
      <c r="AS4603" s="367"/>
      <c r="AT4603" s="367"/>
    </row>
    <row r="4604" spans="2:46" ht="13.8">
      <c r="B4604" s="26">
        <v>97.000000000000568</v>
      </c>
      <c r="C4604" s="363">
        <v>906.31347092513693</v>
      </c>
      <c r="D4604" s="367">
        <v>2619.0000000000155</v>
      </c>
      <c r="E4604" s="367">
        <v>27069.767441860622</v>
      </c>
      <c r="F4604" s="367">
        <v>-1042551.1991406051</v>
      </c>
      <c r="G4604" s="367">
        <v>2619.0000000000155</v>
      </c>
      <c r="H4604" s="367">
        <v>145500</v>
      </c>
      <c r="I4604" s="384">
        <v>-12392711.132754035</v>
      </c>
      <c r="J4604" s="367">
        <v>2619</v>
      </c>
      <c r="K4604" s="367">
        <v>35272.727272727199</v>
      </c>
      <c r="L4604" s="384">
        <v>-592461.64664967416</v>
      </c>
      <c r="M4604" s="367">
        <v>2618.999999999995</v>
      </c>
      <c r="N4604" s="367">
        <v>582</v>
      </c>
      <c r="O4604" s="384">
        <v>-12154.669598394637</v>
      </c>
      <c r="P4604" s="367">
        <v>37.975500000000004</v>
      </c>
      <c r="Q4604" s="367">
        <v>582</v>
      </c>
      <c r="R4604" s="384">
        <v>-3334.8535747447208</v>
      </c>
      <c r="S4604" s="367">
        <v>36.666000000000004</v>
      </c>
      <c r="T4604" s="367">
        <v>20068.965517241348</v>
      </c>
      <c r="U4604" s="384">
        <v>-649062.20086900564</v>
      </c>
      <c r="V4604" s="367">
        <v>2618.9999999999959</v>
      </c>
      <c r="W4604" s="367">
        <v>969999.99999999208</v>
      </c>
      <c r="X4604" s="384">
        <v>182319.5694307925</v>
      </c>
      <c r="Y4604" s="386">
        <v>2618.9999999999782</v>
      </c>
      <c r="Z4604" s="367"/>
      <c r="AA4604" s="367"/>
      <c r="AB4604" s="367"/>
      <c r="AC4604" s="367"/>
      <c r="AD4604" s="367"/>
      <c r="AE4604" s="367"/>
      <c r="AF4604" s="367"/>
      <c r="AG4604" s="367"/>
      <c r="AH4604" s="367"/>
      <c r="AI4604" s="367"/>
      <c r="AJ4604" s="367"/>
      <c r="AK4604" s="367"/>
      <c r="AL4604" s="367"/>
      <c r="AM4604" s="367"/>
      <c r="AN4604" s="367"/>
      <c r="AO4604" s="367"/>
      <c r="AP4604" s="367"/>
      <c r="AQ4604" s="367"/>
      <c r="AR4604" s="367"/>
      <c r="AS4604" s="367"/>
      <c r="AT4604" s="367"/>
    </row>
    <row r="4605" spans="2:46" ht="13.8">
      <c r="B4605" s="26">
        <v>97.16666666666724</v>
      </c>
      <c r="C4605" s="363">
        <v>907.86175242504942</v>
      </c>
      <c r="D4605" s="367">
        <v>2623.5000000000155</v>
      </c>
      <c r="E4605" s="367">
        <v>27116.279069767599</v>
      </c>
      <c r="F4605" s="367">
        <v>-1046209.3614555333</v>
      </c>
      <c r="G4605" s="367">
        <v>2623.5000000000155</v>
      </c>
      <c r="H4605" s="367">
        <v>145750</v>
      </c>
      <c r="I4605" s="384">
        <v>-12435982.45148756</v>
      </c>
      <c r="J4605" s="367">
        <v>2623.5</v>
      </c>
      <c r="K4605" s="367">
        <v>35333.333333333263</v>
      </c>
      <c r="L4605" s="384">
        <v>-594908.599760268</v>
      </c>
      <c r="M4605" s="367">
        <v>2623.499999999995</v>
      </c>
      <c r="N4605" s="367">
        <v>583</v>
      </c>
      <c r="O4605" s="384">
        <v>-12198.685257477882</v>
      </c>
      <c r="P4605" s="367">
        <v>38.040749999999996</v>
      </c>
      <c r="Q4605" s="367">
        <v>583</v>
      </c>
      <c r="R4605" s="384">
        <v>-3351.500541997154</v>
      </c>
      <c r="S4605" s="367">
        <v>36.728999999999999</v>
      </c>
      <c r="T4605" s="367">
        <v>20103.448275862036</v>
      </c>
      <c r="U4605" s="384">
        <v>-651625.94377718132</v>
      </c>
      <c r="V4605" s="367">
        <v>2623.4999999999959</v>
      </c>
      <c r="W4605" s="367">
        <v>971666.66666665871</v>
      </c>
      <c r="X4605" s="384">
        <v>182578.96840278461</v>
      </c>
      <c r="Y4605" s="386">
        <v>2623.4999999999782</v>
      </c>
      <c r="Z4605" s="367"/>
      <c r="AA4605" s="367"/>
      <c r="AB4605" s="367"/>
      <c r="AC4605" s="367"/>
      <c r="AD4605" s="367"/>
      <c r="AE4605" s="367"/>
      <c r="AF4605" s="367"/>
      <c r="AG4605" s="367"/>
      <c r="AH4605" s="367"/>
      <c r="AI4605" s="367"/>
      <c r="AJ4605" s="367"/>
      <c r="AK4605" s="367"/>
      <c r="AL4605" s="367"/>
      <c r="AM4605" s="367"/>
      <c r="AN4605" s="367"/>
      <c r="AO4605" s="367"/>
      <c r="AP4605" s="367"/>
      <c r="AQ4605" s="367"/>
      <c r="AR4605" s="367"/>
      <c r="AS4605" s="367"/>
      <c r="AT4605" s="367"/>
    </row>
    <row r="4606" spans="2:46" ht="13.8">
      <c r="B4606" s="26">
        <v>97.333333333333911</v>
      </c>
      <c r="C4606" s="363">
        <v>909.41000319377542</v>
      </c>
      <c r="D4606" s="367">
        <v>2628.0000000000159</v>
      </c>
      <c r="E4606" s="367">
        <v>27162.790697674576</v>
      </c>
      <c r="F4606" s="367">
        <v>-1049873.92801482</v>
      </c>
      <c r="G4606" s="367">
        <v>2628.0000000000155</v>
      </c>
      <c r="H4606" s="367">
        <v>146000</v>
      </c>
      <c r="I4606" s="384">
        <v>-12479329.166449685</v>
      </c>
      <c r="J4606" s="367">
        <v>2628</v>
      </c>
      <c r="K4606" s="367">
        <v>35393.939393939327</v>
      </c>
      <c r="L4606" s="384">
        <v>-597360.45502445626</v>
      </c>
      <c r="M4606" s="367">
        <v>2627.9999999999955</v>
      </c>
      <c r="N4606" s="367">
        <v>584</v>
      </c>
      <c r="O4606" s="384">
        <v>-12242.780269381234</v>
      </c>
      <c r="P4606" s="367">
        <v>38.106000000000002</v>
      </c>
      <c r="Q4606" s="367">
        <v>584</v>
      </c>
      <c r="R4606" s="384">
        <v>-3368.1849602900415</v>
      </c>
      <c r="S4606" s="367">
        <v>36.791999999999994</v>
      </c>
      <c r="T4606" s="367">
        <v>20137.931034482724</v>
      </c>
      <c r="U4606" s="384">
        <v>-654194.65586463269</v>
      </c>
      <c r="V4606" s="367">
        <v>2627.9999999999955</v>
      </c>
      <c r="W4606" s="367">
        <v>973333.33333332534</v>
      </c>
      <c r="X4606" s="384">
        <v>182838.18258955193</v>
      </c>
      <c r="Y4606" s="386">
        <v>2627.9999999999782</v>
      </c>
      <c r="Z4606" s="367"/>
      <c r="AA4606" s="367"/>
      <c r="AB4606" s="367"/>
      <c r="AC4606" s="367"/>
      <c r="AD4606" s="367"/>
      <c r="AE4606" s="367"/>
      <c r="AF4606" s="367"/>
      <c r="AG4606" s="367"/>
      <c r="AH4606" s="367"/>
      <c r="AI4606" s="367"/>
      <c r="AJ4606" s="367"/>
      <c r="AK4606" s="367"/>
      <c r="AL4606" s="367"/>
      <c r="AM4606" s="367"/>
      <c r="AN4606" s="367"/>
      <c r="AO4606" s="367"/>
      <c r="AP4606" s="367"/>
      <c r="AQ4606" s="367"/>
      <c r="AR4606" s="367"/>
      <c r="AS4606" s="367"/>
      <c r="AT4606" s="367"/>
    </row>
    <row r="4607" spans="2:46" ht="13.8">
      <c r="B4607" s="26">
        <v>97.500000000000583</v>
      </c>
      <c r="C4607" s="363">
        <v>910.95822323131472</v>
      </c>
      <c r="D4607" s="367">
        <v>2632.5000000000159</v>
      </c>
      <c r="E4607" s="367">
        <v>27209.302325581553</v>
      </c>
      <c r="F4607" s="367">
        <v>-1053544.8988184649</v>
      </c>
      <c r="G4607" s="367">
        <v>2632.5000000000155</v>
      </c>
      <c r="H4607" s="367">
        <v>146250</v>
      </c>
      <c r="I4607" s="384">
        <v>-12522751.277640408</v>
      </c>
      <c r="J4607" s="367">
        <v>2632.5</v>
      </c>
      <c r="K4607" s="367">
        <v>35454.54545454539</v>
      </c>
      <c r="L4607" s="384">
        <v>-599817.21244223847</v>
      </c>
      <c r="M4607" s="367">
        <v>2632.4999999999955</v>
      </c>
      <c r="N4607" s="367">
        <v>585</v>
      </c>
      <c r="O4607" s="384">
        <v>-12286.954634104679</v>
      </c>
      <c r="P4607" s="367">
        <v>38.171250000000001</v>
      </c>
      <c r="Q4607" s="367">
        <v>585</v>
      </c>
      <c r="R4607" s="384">
        <v>-3384.9068296233859</v>
      </c>
      <c r="S4607" s="367">
        <v>36.854999999999997</v>
      </c>
      <c r="T4607" s="367">
        <v>20172.413793103413</v>
      </c>
      <c r="U4607" s="384">
        <v>-656768.33713136008</v>
      </c>
      <c r="V4607" s="367">
        <v>2632.4999999999955</v>
      </c>
      <c r="W4607" s="367">
        <v>974999.99999999197</v>
      </c>
      <c r="X4607" s="384">
        <v>183097.21199109458</v>
      </c>
      <c r="Y4607" s="386">
        <v>2632.4999999999782</v>
      </c>
      <c r="Z4607" s="367"/>
      <c r="AA4607" s="367"/>
      <c r="AB4607" s="367"/>
      <c r="AC4607" s="367"/>
      <c r="AD4607" s="367"/>
      <c r="AE4607" s="367"/>
      <c r="AF4607" s="367"/>
      <c r="AG4607" s="367"/>
      <c r="AH4607" s="367"/>
      <c r="AI4607" s="367"/>
      <c r="AJ4607" s="367"/>
      <c r="AK4607" s="367"/>
      <c r="AL4607" s="367"/>
      <c r="AM4607" s="367"/>
      <c r="AN4607" s="367"/>
      <c r="AO4607" s="367"/>
      <c r="AP4607" s="367"/>
      <c r="AQ4607" s="367"/>
      <c r="AR4607" s="367"/>
      <c r="AS4607" s="367"/>
      <c r="AT4607" s="367"/>
    </row>
    <row r="4608" spans="2:46" ht="13.8">
      <c r="B4608" s="26">
        <v>97.666666666667254</v>
      </c>
      <c r="C4608" s="363">
        <v>912.50641253766787</v>
      </c>
      <c r="D4608" s="367">
        <v>2637.0000000000159</v>
      </c>
      <c r="E4608" s="367">
        <v>27255.81395348853</v>
      </c>
      <c r="F4608" s="367">
        <v>-1057222.2738664688</v>
      </c>
      <c r="G4608" s="367">
        <v>2637.0000000000155</v>
      </c>
      <c r="H4608" s="367">
        <v>146500</v>
      </c>
      <c r="I4608" s="384">
        <v>-12566248.785059726</v>
      </c>
      <c r="J4608" s="367">
        <v>2637</v>
      </c>
      <c r="K4608" s="367">
        <v>35515.151515151454</v>
      </c>
      <c r="L4608" s="384">
        <v>-602278.87201361521</v>
      </c>
      <c r="M4608" s="367">
        <v>2636.9999999999959</v>
      </c>
      <c r="N4608" s="367">
        <v>586</v>
      </c>
      <c r="O4608" s="384">
        <v>-12331.20835164822</v>
      </c>
      <c r="P4608" s="367">
        <v>38.236499999999999</v>
      </c>
      <c r="Q4608" s="367">
        <v>586</v>
      </c>
      <c r="R4608" s="384">
        <v>-3401.6661499971838</v>
      </c>
      <c r="S4608" s="367">
        <v>36.917999999999999</v>
      </c>
      <c r="T4608" s="367">
        <v>20206.896551724101</v>
      </c>
      <c r="U4608" s="384">
        <v>-659346.98757736338</v>
      </c>
      <c r="V4608" s="367">
        <v>2636.9999999999955</v>
      </c>
      <c r="W4608" s="367">
        <v>976666.6666666586</v>
      </c>
      <c r="X4608" s="384">
        <v>183356.05660741244</v>
      </c>
      <c r="Y4608" s="386">
        <v>2636.9999999999777</v>
      </c>
      <c r="Z4608" s="367"/>
      <c r="AA4608" s="367"/>
      <c r="AB4608" s="367"/>
      <c r="AC4608" s="367"/>
      <c r="AD4608" s="367"/>
      <c r="AE4608" s="367"/>
      <c r="AF4608" s="367"/>
      <c r="AG4608" s="367"/>
      <c r="AH4608" s="367"/>
      <c r="AI4608" s="367"/>
      <c r="AJ4608" s="367"/>
      <c r="AK4608" s="367"/>
      <c r="AL4608" s="367"/>
      <c r="AM4608" s="367"/>
      <c r="AN4608" s="367"/>
      <c r="AO4608" s="367"/>
      <c r="AP4608" s="367"/>
      <c r="AQ4608" s="367"/>
      <c r="AR4608" s="367"/>
      <c r="AS4608" s="367"/>
      <c r="AT4608" s="367"/>
    </row>
    <row r="4609" spans="2:46" ht="13.8">
      <c r="B4609" s="26">
        <v>97.833333333333925</v>
      </c>
      <c r="C4609" s="363">
        <v>914.05457111283431</v>
      </c>
      <c r="D4609" s="367">
        <v>2641.5000000000159</v>
      </c>
      <c r="E4609" s="367">
        <v>27302.325581395507</v>
      </c>
      <c r="F4609" s="367">
        <v>-1060906.0531588309</v>
      </c>
      <c r="G4609" s="367">
        <v>2641.5000000000155</v>
      </c>
      <c r="H4609" s="367">
        <v>146750</v>
      </c>
      <c r="I4609" s="384">
        <v>-12609821.688707642</v>
      </c>
      <c r="J4609" s="367">
        <v>2641.5</v>
      </c>
      <c r="K4609" s="367">
        <v>35575.757575757518</v>
      </c>
      <c r="L4609" s="384">
        <v>-604745.43373858579</v>
      </c>
      <c r="M4609" s="367">
        <v>2641.4999999999959</v>
      </c>
      <c r="N4609" s="367">
        <v>587</v>
      </c>
      <c r="O4609" s="384">
        <v>-12375.54142201186</v>
      </c>
      <c r="P4609" s="367">
        <v>38.301749999999998</v>
      </c>
      <c r="Q4609" s="367">
        <v>587</v>
      </c>
      <c r="R4609" s="384">
        <v>-3418.4629214114361</v>
      </c>
      <c r="S4609" s="367">
        <v>36.981000000000002</v>
      </c>
      <c r="T4609" s="367">
        <v>20241.37931034479</v>
      </c>
      <c r="U4609" s="384">
        <v>-661930.60720264225</v>
      </c>
      <c r="V4609" s="367">
        <v>2641.499999999995</v>
      </c>
      <c r="W4609" s="367">
        <v>978333.33333332522</v>
      </c>
      <c r="X4609" s="384">
        <v>183614.71643850557</v>
      </c>
      <c r="Y4609" s="386">
        <v>2641.4999999999777</v>
      </c>
      <c r="Z4609" s="367"/>
      <c r="AA4609" s="367"/>
      <c r="AB4609" s="367"/>
      <c r="AC4609" s="367"/>
      <c r="AD4609" s="367"/>
      <c r="AE4609" s="367"/>
      <c r="AF4609" s="367"/>
      <c r="AG4609" s="367"/>
      <c r="AH4609" s="367"/>
      <c r="AI4609" s="367"/>
      <c r="AJ4609" s="367"/>
      <c r="AK4609" s="367"/>
      <c r="AL4609" s="367"/>
      <c r="AM4609" s="367"/>
      <c r="AN4609" s="367"/>
      <c r="AO4609" s="367"/>
      <c r="AP4609" s="367"/>
      <c r="AQ4609" s="367"/>
      <c r="AR4609" s="367"/>
      <c r="AS4609" s="367"/>
      <c r="AT4609" s="367"/>
    </row>
    <row r="4610" spans="2:46" ht="13.8">
      <c r="B4610" s="26">
        <v>98.000000000000597</v>
      </c>
      <c r="C4610" s="363">
        <v>915.60269895681449</v>
      </c>
      <c r="D4610" s="367">
        <v>2646.0000000000164</v>
      </c>
      <c r="E4610" s="367">
        <v>27348.837209302485</v>
      </c>
      <c r="F4610" s="367">
        <v>-1064596.2366955513</v>
      </c>
      <c r="G4610" s="367">
        <v>2646.0000000000155</v>
      </c>
      <c r="H4610" s="367">
        <v>147000</v>
      </c>
      <c r="I4610" s="384">
        <v>-12653469.988584151</v>
      </c>
      <c r="J4610" s="367">
        <v>2646</v>
      </c>
      <c r="K4610" s="367">
        <v>35636.363636363581</v>
      </c>
      <c r="L4610" s="384">
        <v>-607216.8976171508</v>
      </c>
      <c r="M4610" s="367">
        <v>2645.9999999999964</v>
      </c>
      <c r="N4610" s="367">
        <v>588</v>
      </c>
      <c r="O4610" s="384">
        <v>-12419.953845195601</v>
      </c>
      <c r="P4610" s="367">
        <v>38.367000000000004</v>
      </c>
      <c r="Q4610" s="367">
        <v>588</v>
      </c>
      <c r="R4610" s="384">
        <v>-3435.2971438661402</v>
      </c>
      <c r="S4610" s="367">
        <v>37.043999999999997</v>
      </c>
      <c r="T4610" s="367">
        <v>20275.862068965478</v>
      </c>
      <c r="U4610" s="384">
        <v>-664519.19600719749</v>
      </c>
      <c r="V4610" s="367">
        <v>2645.999999999995</v>
      </c>
      <c r="W4610" s="367">
        <v>979999.99999999185</v>
      </c>
      <c r="X4610" s="384">
        <v>183873.19148437402</v>
      </c>
      <c r="Y4610" s="386">
        <v>2645.9999999999777</v>
      </c>
      <c r="Z4610" s="367"/>
      <c r="AA4610" s="367"/>
      <c r="AB4610" s="367"/>
      <c r="AC4610" s="367"/>
      <c r="AD4610" s="367"/>
      <c r="AE4610" s="367"/>
      <c r="AF4610" s="367"/>
      <c r="AG4610" s="367"/>
      <c r="AH4610" s="367"/>
      <c r="AI4610" s="367"/>
      <c r="AJ4610" s="367"/>
      <c r="AK4610" s="367"/>
      <c r="AL4610" s="367"/>
      <c r="AM4610" s="367"/>
      <c r="AN4610" s="367"/>
      <c r="AO4610" s="367"/>
      <c r="AP4610" s="367"/>
      <c r="AQ4610" s="367"/>
      <c r="AR4610" s="367"/>
      <c r="AS4610" s="367"/>
      <c r="AT4610" s="367"/>
    </row>
    <row r="4611" spans="2:46" ht="13.8">
      <c r="B4611" s="26">
        <v>98.166666666667268</v>
      </c>
      <c r="C4611" s="363">
        <v>917.15079606960808</v>
      </c>
      <c r="D4611" s="367">
        <v>2650.5000000000164</v>
      </c>
      <c r="E4611" s="367">
        <v>27395.348837209462</v>
      </c>
      <c r="F4611" s="367">
        <v>-1068292.8244766304</v>
      </c>
      <c r="G4611" s="367">
        <v>2650.5000000000155</v>
      </c>
      <c r="H4611" s="367">
        <v>147250</v>
      </c>
      <c r="I4611" s="384">
        <v>-12697193.684689261</v>
      </c>
      <c r="J4611" s="367">
        <v>2650.5</v>
      </c>
      <c r="K4611" s="367">
        <v>35696.969696969645</v>
      </c>
      <c r="L4611" s="384">
        <v>-609693.26364930987</v>
      </c>
      <c r="M4611" s="367">
        <v>2650.4999999999964</v>
      </c>
      <c r="N4611" s="367">
        <v>589</v>
      </c>
      <c r="O4611" s="384">
        <v>-12464.445621199431</v>
      </c>
      <c r="P4611" s="367">
        <v>38.432249999999996</v>
      </c>
      <c r="Q4611" s="367">
        <v>589</v>
      </c>
      <c r="R4611" s="384">
        <v>-3452.1688173613006</v>
      </c>
      <c r="S4611" s="367">
        <v>37.106999999999999</v>
      </c>
      <c r="T4611" s="367">
        <v>20310.344827586167</v>
      </c>
      <c r="U4611" s="384">
        <v>-667112.75399102841</v>
      </c>
      <c r="V4611" s="367">
        <v>2650.499999999995</v>
      </c>
      <c r="W4611" s="367">
        <v>981666.66666665848</v>
      </c>
      <c r="X4611" s="384">
        <v>184131.48174501772</v>
      </c>
      <c r="Y4611" s="386">
        <v>2650.4999999999777</v>
      </c>
      <c r="Z4611" s="367"/>
      <c r="AA4611" s="367"/>
      <c r="AB4611" s="367"/>
      <c r="AC4611" s="367"/>
      <c r="AD4611" s="367"/>
      <c r="AE4611" s="367"/>
      <c r="AF4611" s="367"/>
      <c r="AG4611" s="367"/>
      <c r="AH4611" s="367"/>
      <c r="AI4611" s="367"/>
      <c r="AJ4611" s="367"/>
      <c r="AK4611" s="367"/>
      <c r="AL4611" s="367"/>
      <c r="AM4611" s="367"/>
      <c r="AN4611" s="367"/>
      <c r="AO4611" s="367"/>
      <c r="AP4611" s="367"/>
      <c r="AQ4611" s="367"/>
      <c r="AR4611" s="367"/>
      <c r="AS4611" s="367"/>
      <c r="AT4611" s="367"/>
    </row>
    <row r="4612" spans="2:46" ht="13.8">
      <c r="B4612" s="26">
        <v>98.33333333333394</v>
      </c>
      <c r="C4612" s="363">
        <v>918.69886245121518</v>
      </c>
      <c r="D4612" s="367">
        <v>2655.0000000000164</v>
      </c>
      <c r="E4612" s="367">
        <v>27441.860465116439</v>
      </c>
      <c r="F4612" s="367">
        <v>-1071995.816502068</v>
      </c>
      <c r="G4612" s="367">
        <v>2655.0000000000155</v>
      </c>
      <c r="H4612" s="367">
        <v>147500</v>
      </c>
      <c r="I4612" s="384">
        <v>-12740992.777022969</v>
      </c>
      <c r="J4612" s="367">
        <v>2655</v>
      </c>
      <c r="K4612" s="367">
        <v>35757.575757575709</v>
      </c>
      <c r="L4612" s="384">
        <v>-612174.53183506313</v>
      </c>
      <c r="M4612" s="367">
        <v>2654.9999999999964</v>
      </c>
      <c r="N4612" s="367">
        <v>590</v>
      </c>
      <c r="O4612" s="384">
        <v>-12509.016750023373</v>
      </c>
      <c r="P4612" s="367">
        <v>38.497500000000002</v>
      </c>
      <c r="Q4612" s="367">
        <v>590</v>
      </c>
      <c r="R4612" s="384">
        <v>-3469.0779418969159</v>
      </c>
      <c r="S4612" s="367">
        <v>37.17</v>
      </c>
      <c r="T4612" s="367">
        <v>20344.827586206855</v>
      </c>
      <c r="U4612" s="384">
        <v>-669711.28115413501</v>
      </c>
      <c r="V4612" s="367">
        <v>2654.9999999999945</v>
      </c>
      <c r="W4612" s="367">
        <v>983333.33333332511</v>
      </c>
      <c r="X4612" s="384">
        <v>184389.58722043666</v>
      </c>
      <c r="Y4612" s="386">
        <v>2654.9999999999777</v>
      </c>
      <c r="Z4612" s="367"/>
      <c r="AA4612" s="367"/>
      <c r="AB4612" s="367"/>
      <c r="AC4612" s="367"/>
      <c r="AD4612" s="367"/>
      <c r="AE4612" s="367"/>
      <c r="AF4612" s="367"/>
      <c r="AG4612" s="367"/>
      <c r="AH4612" s="367"/>
      <c r="AI4612" s="367"/>
      <c r="AJ4612" s="367"/>
      <c r="AK4612" s="367"/>
      <c r="AL4612" s="367"/>
      <c r="AM4612" s="367"/>
      <c r="AN4612" s="367"/>
      <c r="AO4612" s="367"/>
      <c r="AP4612" s="367"/>
      <c r="AQ4612" s="367"/>
      <c r="AR4612" s="367"/>
      <c r="AS4612" s="367"/>
      <c r="AT4612" s="367"/>
    </row>
    <row r="4613" spans="2:46" ht="13.8">
      <c r="B4613" s="26">
        <v>98.500000000000611</v>
      </c>
      <c r="C4613" s="363">
        <v>920.24689810163591</v>
      </c>
      <c r="D4613" s="367">
        <v>2659.5000000000164</v>
      </c>
      <c r="E4613" s="367">
        <v>27488.372093023416</v>
      </c>
      <c r="F4613" s="367">
        <v>-1075705.2127718641</v>
      </c>
      <c r="G4613" s="367">
        <v>2659.5000000000155</v>
      </c>
      <c r="H4613" s="367">
        <v>147750</v>
      </c>
      <c r="I4613" s="384">
        <v>-12784867.265585274</v>
      </c>
      <c r="J4613" s="367">
        <v>2659.5</v>
      </c>
      <c r="K4613" s="367">
        <v>35818.181818181773</v>
      </c>
      <c r="L4613" s="384">
        <v>-614660.70217441069</v>
      </c>
      <c r="M4613" s="367">
        <v>2659.4999999999968</v>
      </c>
      <c r="N4613" s="367">
        <v>591</v>
      </c>
      <c r="O4613" s="384">
        <v>-12553.667231667403</v>
      </c>
      <c r="P4613" s="367">
        <v>38.562750000000001</v>
      </c>
      <c r="Q4613" s="367">
        <v>591</v>
      </c>
      <c r="R4613" s="384">
        <v>-3486.0245174729826</v>
      </c>
      <c r="S4613" s="367">
        <v>37.232999999999997</v>
      </c>
      <c r="T4613" s="367">
        <v>20379.310344827543</v>
      </c>
      <c r="U4613" s="384">
        <v>-672314.77749651752</v>
      </c>
      <c r="V4613" s="367">
        <v>2659.4999999999945</v>
      </c>
      <c r="W4613" s="367">
        <v>984999.99999999173</v>
      </c>
      <c r="X4613" s="384">
        <v>184647.50791063087</v>
      </c>
      <c r="Y4613" s="386">
        <v>2659.4999999999773</v>
      </c>
      <c r="Z4613" s="367"/>
      <c r="AA4613" s="367"/>
      <c r="AB4613" s="367"/>
      <c r="AC4613" s="367"/>
      <c r="AD4613" s="367"/>
      <c r="AE4613" s="367"/>
      <c r="AF4613" s="367"/>
      <c r="AG4613" s="367"/>
      <c r="AH4613" s="367"/>
      <c r="AI4613" s="367"/>
      <c r="AJ4613" s="367"/>
      <c r="AK4613" s="367"/>
      <c r="AL4613" s="367"/>
      <c r="AM4613" s="367"/>
      <c r="AN4613" s="367"/>
      <c r="AO4613" s="367"/>
      <c r="AP4613" s="367"/>
      <c r="AQ4613" s="367"/>
      <c r="AR4613" s="367"/>
      <c r="AS4613" s="367"/>
      <c r="AT4613" s="367"/>
    </row>
    <row r="4614" spans="2:46" ht="13.8">
      <c r="B4614" s="26">
        <v>98.666666666667282</v>
      </c>
      <c r="C4614" s="363">
        <v>921.79490302087027</v>
      </c>
      <c r="D4614" s="367">
        <v>2664.0000000000168</v>
      </c>
      <c r="E4614" s="367">
        <v>27534.883720930393</v>
      </c>
      <c r="F4614" s="367">
        <v>-1079421.0132860187</v>
      </c>
      <c r="G4614" s="367">
        <v>2664.0000000000159</v>
      </c>
      <c r="H4614" s="367">
        <v>148000</v>
      </c>
      <c r="I4614" s="384">
        <v>-12828817.150376173</v>
      </c>
      <c r="J4614" s="367">
        <v>2664</v>
      </c>
      <c r="K4614" s="367">
        <v>35878.787878787836</v>
      </c>
      <c r="L4614" s="384">
        <v>-617151.77466735244</v>
      </c>
      <c r="M4614" s="367">
        <v>2663.9999999999968</v>
      </c>
      <c r="N4614" s="367">
        <v>592</v>
      </c>
      <c r="O4614" s="384">
        <v>-12598.397066131532</v>
      </c>
      <c r="P4614" s="367">
        <v>38.628</v>
      </c>
      <c r="Q4614" s="367">
        <v>592</v>
      </c>
      <c r="R4614" s="384">
        <v>-3503.0085440895059</v>
      </c>
      <c r="S4614" s="367">
        <v>37.295999999999999</v>
      </c>
      <c r="T4614" s="367">
        <v>20413.793103448232</v>
      </c>
      <c r="U4614" s="384">
        <v>-674923.24301817617</v>
      </c>
      <c r="V4614" s="367">
        <v>2663.9999999999945</v>
      </c>
      <c r="W4614" s="367">
        <v>986666.66666665836</v>
      </c>
      <c r="X4614" s="384">
        <v>184905.24381560038</v>
      </c>
      <c r="Y4614" s="386">
        <v>2663.9999999999773</v>
      </c>
      <c r="Z4614" s="367"/>
      <c r="AA4614" s="367"/>
      <c r="AB4614" s="367"/>
      <c r="AC4614" s="367"/>
      <c r="AD4614" s="367"/>
      <c r="AE4614" s="367"/>
      <c r="AF4614" s="367"/>
      <c r="AG4614" s="367"/>
      <c r="AH4614" s="367"/>
      <c r="AI4614" s="367"/>
      <c r="AJ4614" s="367"/>
      <c r="AK4614" s="367"/>
      <c r="AL4614" s="367"/>
      <c r="AM4614" s="367"/>
      <c r="AN4614" s="367"/>
      <c r="AO4614" s="367"/>
      <c r="AP4614" s="367"/>
      <c r="AQ4614" s="367"/>
      <c r="AR4614" s="367"/>
      <c r="AS4614" s="367"/>
      <c r="AT4614" s="367"/>
    </row>
    <row r="4615" spans="2:46" ht="13.8">
      <c r="B4615" s="26">
        <v>98.833333333333954</v>
      </c>
      <c r="C4615" s="363">
        <v>923.34287720891814</v>
      </c>
      <c r="D4615" s="367">
        <v>2668.5000000000168</v>
      </c>
      <c r="E4615" s="367">
        <v>27581.39534883737</v>
      </c>
      <c r="F4615" s="367">
        <v>-1083143.2180445318</v>
      </c>
      <c r="G4615" s="367">
        <v>2668.5000000000159</v>
      </c>
      <c r="H4615" s="367">
        <v>148250</v>
      </c>
      <c r="I4615" s="384">
        <v>-12872842.431395669</v>
      </c>
      <c r="J4615" s="367">
        <v>2668.5</v>
      </c>
      <c r="K4615" s="367">
        <v>35939.3939393939</v>
      </c>
      <c r="L4615" s="384">
        <v>-619647.74931388837</v>
      </c>
      <c r="M4615" s="367">
        <v>2668.4999999999973</v>
      </c>
      <c r="N4615" s="367">
        <v>593</v>
      </c>
      <c r="O4615" s="384">
        <v>-12643.206253415758</v>
      </c>
      <c r="P4615" s="367">
        <v>38.693249999999999</v>
      </c>
      <c r="Q4615" s="367">
        <v>593</v>
      </c>
      <c r="R4615" s="384">
        <v>-3520.0300217464828</v>
      </c>
      <c r="S4615" s="367">
        <v>37.359000000000002</v>
      </c>
      <c r="T4615" s="367">
        <v>20448.27586206892</v>
      </c>
      <c r="U4615" s="384">
        <v>-677536.67771911027</v>
      </c>
      <c r="V4615" s="367">
        <v>2668.4999999999941</v>
      </c>
      <c r="W4615" s="367">
        <v>988333.33333332499</v>
      </c>
      <c r="X4615" s="384">
        <v>185162.79493534515</v>
      </c>
      <c r="Y4615" s="386">
        <v>2668.4999999999773</v>
      </c>
      <c r="Z4615" s="367"/>
      <c r="AA4615" s="367"/>
      <c r="AB4615" s="367"/>
      <c r="AC4615" s="367"/>
      <c r="AD4615" s="367"/>
      <c r="AE4615" s="367"/>
      <c r="AF4615" s="367"/>
      <c r="AG4615" s="367"/>
      <c r="AH4615" s="367"/>
      <c r="AI4615" s="367"/>
      <c r="AJ4615" s="367"/>
      <c r="AK4615" s="367"/>
      <c r="AL4615" s="367"/>
      <c r="AM4615" s="367"/>
      <c r="AN4615" s="367"/>
      <c r="AO4615" s="367"/>
      <c r="AP4615" s="367"/>
      <c r="AQ4615" s="367"/>
      <c r="AR4615" s="367"/>
      <c r="AS4615" s="367"/>
      <c r="AT4615" s="367"/>
    </row>
    <row r="4616" spans="2:46" ht="13.8">
      <c r="B4616" s="26">
        <v>99.000000000000625</v>
      </c>
      <c r="C4616" s="363">
        <v>924.89082066577942</v>
      </c>
      <c r="D4616" s="367">
        <v>2673.0000000000168</v>
      </c>
      <c r="E4616" s="367">
        <v>27627.906976744347</v>
      </c>
      <c r="F4616" s="367">
        <v>-1086871.8270474032</v>
      </c>
      <c r="G4616" s="367">
        <v>2673.0000000000159</v>
      </c>
      <c r="H4616" s="367">
        <v>148500</v>
      </c>
      <c r="I4616" s="384">
        <v>-12916943.108643763</v>
      </c>
      <c r="J4616" s="367">
        <v>2673</v>
      </c>
      <c r="K4616" s="367">
        <v>35999.999999999964</v>
      </c>
      <c r="L4616" s="384">
        <v>-622148.62611401838</v>
      </c>
      <c r="M4616" s="367">
        <v>2672.9999999999973</v>
      </c>
      <c r="N4616" s="367">
        <v>594</v>
      </c>
      <c r="O4616" s="384">
        <v>-12688.094793520089</v>
      </c>
      <c r="P4616" s="367">
        <v>38.758500000000005</v>
      </c>
      <c r="Q4616" s="367">
        <v>594</v>
      </c>
      <c r="R4616" s="384">
        <v>-3537.0889504439142</v>
      </c>
      <c r="S4616" s="367">
        <v>37.422000000000004</v>
      </c>
      <c r="T4616" s="367">
        <v>20482.758620689609</v>
      </c>
      <c r="U4616" s="384">
        <v>-680155.08159932052</v>
      </c>
      <c r="V4616" s="367">
        <v>2672.9999999999941</v>
      </c>
      <c r="W4616" s="367">
        <v>989999.99999999162</v>
      </c>
      <c r="X4616" s="384">
        <v>185420.1612698652</v>
      </c>
      <c r="Y4616" s="386">
        <v>2672.9999999999773</v>
      </c>
      <c r="Z4616" s="367"/>
      <c r="AA4616" s="367"/>
      <c r="AB4616" s="367"/>
      <c r="AC4616" s="367"/>
      <c r="AD4616" s="367"/>
      <c r="AE4616" s="367"/>
      <c r="AF4616" s="367"/>
      <c r="AG4616" s="367"/>
      <c r="AH4616" s="367"/>
      <c r="AI4616" s="367"/>
      <c r="AJ4616" s="367"/>
      <c r="AK4616" s="367"/>
      <c r="AL4616" s="367"/>
      <c r="AM4616" s="367"/>
      <c r="AN4616" s="367"/>
      <c r="AO4616" s="367"/>
      <c r="AP4616" s="367"/>
      <c r="AQ4616" s="367"/>
      <c r="AR4616" s="367"/>
      <c r="AS4616" s="367"/>
      <c r="AT4616" s="367"/>
    </row>
    <row r="4617" spans="2:46" ht="13.8">
      <c r="B4617" s="26">
        <v>99.166666666667297</v>
      </c>
      <c r="C4617" s="363">
        <v>926.43873339145421</v>
      </c>
      <c r="D4617" s="367">
        <v>2677.5000000000168</v>
      </c>
      <c r="E4617" s="367">
        <v>27674.418604651324</v>
      </c>
      <c r="F4617" s="367">
        <v>-1090606.8402946331</v>
      </c>
      <c r="G4617" s="367">
        <v>2677.5000000000159</v>
      </c>
      <c r="H4617" s="367">
        <v>148750</v>
      </c>
      <c r="I4617" s="384">
        <v>-12961119.182120454</v>
      </c>
      <c r="J4617" s="367">
        <v>2677.5</v>
      </c>
      <c r="K4617" s="367">
        <v>36060.606060606027</v>
      </c>
      <c r="L4617" s="384">
        <v>-624654.4050677428</v>
      </c>
      <c r="M4617" s="367">
        <v>2677.4999999999977</v>
      </c>
      <c r="N4617" s="367">
        <v>595</v>
      </c>
      <c r="O4617" s="384">
        <v>-12733.062686444508</v>
      </c>
      <c r="P4617" s="367">
        <v>38.823749999999997</v>
      </c>
      <c r="Q4617" s="367">
        <v>595</v>
      </c>
      <c r="R4617" s="384">
        <v>-3554.1853301817982</v>
      </c>
      <c r="S4617" s="367">
        <v>37.484999999999999</v>
      </c>
      <c r="T4617" s="367">
        <v>20517.241379310297</v>
      </c>
      <c r="U4617" s="384">
        <v>-682778.45465880679</v>
      </c>
      <c r="V4617" s="367">
        <v>2677.4999999999941</v>
      </c>
      <c r="W4617" s="367">
        <v>991666.66666665825</v>
      </c>
      <c r="X4617" s="384">
        <v>185677.34281916049</v>
      </c>
      <c r="Y4617" s="386">
        <v>2677.4999999999768</v>
      </c>
      <c r="Z4617" s="367"/>
      <c r="AA4617" s="367"/>
      <c r="AB4617" s="367"/>
      <c r="AC4617" s="367"/>
      <c r="AD4617" s="367"/>
      <c r="AE4617" s="367"/>
      <c r="AF4617" s="367"/>
      <c r="AG4617" s="367"/>
      <c r="AH4617" s="367"/>
      <c r="AI4617" s="367"/>
      <c r="AJ4617" s="367"/>
      <c r="AK4617" s="367"/>
      <c r="AL4617" s="367"/>
      <c r="AM4617" s="367"/>
      <c r="AN4617" s="367"/>
      <c r="AO4617" s="367"/>
      <c r="AP4617" s="367"/>
      <c r="AQ4617" s="367"/>
      <c r="AR4617" s="367"/>
      <c r="AS4617" s="367"/>
      <c r="AT4617" s="367"/>
    </row>
    <row r="4618" spans="2:46" ht="13.8">
      <c r="B4618" s="26">
        <v>99.333333333333968</v>
      </c>
      <c r="C4618" s="363">
        <v>927.98661538594286</v>
      </c>
      <c r="D4618" s="367">
        <v>2682.0000000000173</v>
      </c>
      <c r="E4618" s="367">
        <v>27720.930232558301</v>
      </c>
      <c r="F4618" s="367">
        <v>-1094348.2577862213</v>
      </c>
      <c r="G4618" s="367">
        <v>2682.0000000000159</v>
      </c>
      <c r="H4618" s="367">
        <v>149000</v>
      </c>
      <c r="I4618" s="384">
        <v>-13005370.651825741</v>
      </c>
      <c r="J4618" s="367">
        <v>2682</v>
      </c>
      <c r="K4618" s="367">
        <v>36121.212121212091</v>
      </c>
      <c r="L4618" s="384">
        <v>-627165.0861750613</v>
      </c>
      <c r="M4618" s="367">
        <v>2681.9999999999977</v>
      </c>
      <c r="N4618" s="367">
        <v>596</v>
      </c>
      <c r="O4618" s="384">
        <v>-12778.109932189031</v>
      </c>
      <c r="P4618" s="367">
        <v>38.889000000000003</v>
      </c>
      <c r="Q4618" s="367">
        <v>596</v>
      </c>
      <c r="R4618" s="384">
        <v>-3571.3191609601377</v>
      </c>
      <c r="S4618" s="367">
        <v>37.548000000000002</v>
      </c>
      <c r="T4618" s="367">
        <v>20551.724137930985</v>
      </c>
      <c r="U4618" s="384">
        <v>-685406.79689756816</v>
      </c>
      <c r="V4618" s="367">
        <v>2681.9999999999932</v>
      </c>
      <c r="W4618" s="367">
        <v>993333.33333332487</v>
      </c>
      <c r="X4618" s="384">
        <v>185934.33958323108</v>
      </c>
      <c r="Y4618" s="386">
        <v>2681.9999999999768</v>
      </c>
      <c r="Z4618" s="367"/>
      <c r="AA4618" s="367"/>
      <c r="AB4618" s="367"/>
      <c r="AC4618" s="367"/>
      <c r="AD4618" s="367"/>
      <c r="AE4618" s="367"/>
      <c r="AF4618" s="367"/>
      <c r="AG4618" s="367"/>
      <c r="AH4618" s="367"/>
      <c r="AI4618" s="367"/>
      <c r="AJ4618" s="367"/>
      <c r="AK4618" s="367"/>
      <c r="AL4618" s="367"/>
      <c r="AM4618" s="367"/>
      <c r="AN4618" s="367"/>
      <c r="AO4618" s="367"/>
      <c r="AP4618" s="367"/>
      <c r="AQ4618" s="367"/>
      <c r="AR4618" s="367"/>
      <c r="AS4618" s="367"/>
      <c r="AT4618" s="367"/>
    </row>
    <row r="4619" spans="2:46" ht="13.8">
      <c r="B4619" s="26">
        <v>99.500000000000639</v>
      </c>
      <c r="C4619" s="363">
        <v>929.53446664924479</v>
      </c>
      <c r="D4619" s="367">
        <v>2686.5000000000173</v>
      </c>
      <c r="E4619" s="367">
        <v>27767.441860465278</v>
      </c>
      <c r="F4619" s="367">
        <v>-1098096.0795221683</v>
      </c>
      <c r="G4619" s="367">
        <v>2686.5000000000159</v>
      </c>
      <c r="H4619" s="367">
        <v>149250</v>
      </c>
      <c r="I4619" s="384">
        <v>-13049697.517759629</v>
      </c>
      <c r="J4619" s="367">
        <v>2686.5</v>
      </c>
      <c r="K4619" s="367">
        <v>36181.818181818155</v>
      </c>
      <c r="L4619" s="384">
        <v>-629680.66943597398</v>
      </c>
      <c r="M4619" s="367">
        <v>2686.4999999999982</v>
      </c>
      <c r="N4619" s="367">
        <v>597</v>
      </c>
      <c r="O4619" s="384">
        <v>-12823.236530753644</v>
      </c>
      <c r="P4619" s="367">
        <v>38.954249999999995</v>
      </c>
      <c r="Q4619" s="367">
        <v>597</v>
      </c>
      <c r="R4619" s="384">
        <v>-3588.4904427789297</v>
      </c>
      <c r="S4619" s="367">
        <v>37.610999999999997</v>
      </c>
      <c r="T4619" s="367">
        <v>20586.206896551674</v>
      </c>
      <c r="U4619" s="384">
        <v>-688040.10831560602</v>
      </c>
      <c r="V4619" s="367">
        <v>2686.4999999999932</v>
      </c>
      <c r="W4619" s="367">
        <v>994999.9999999915</v>
      </c>
      <c r="X4619" s="384">
        <v>186191.15156207691</v>
      </c>
      <c r="Y4619" s="386">
        <v>2686.4999999999768</v>
      </c>
      <c r="Z4619" s="367"/>
      <c r="AA4619" s="367"/>
      <c r="AB4619" s="367"/>
      <c r="AC4619" s="367"/>
      <c r="AD4619" s="367"/>
      <c r="AE4619" s="367"/>
      <c r="AF4619" s="367"/>
      <c r="AG4619" s="367"/>
      <c r="AH4619" s="367"/>
      <c r="AI4619" s="367"/>
      <c r="AJ4619" s="367"/>
      <c r="AK4619" s="367"/>
      <c r="AL4619" s="367"/>
      <c r="AM4619" s="367"/>
      <c r="AN4619" s="367"/>
      <c r="AO4619" s="367"/>
      <c r="AP4619" s="367"/>
      <c r="AQ4619" s="367"/>
      <c r="AR4619" s="367"/>
      <c r="AS4619" s="367"/>
      <c r="AT4619" s="367"/>
    </row>
    <row r="4620" spans="2:46" ht="13.8">
      <c r="B4620" s="26">
        <v>99.666666666667311</v>
      </c>
      <c r="C4620" s="363">
        <v>931.08228718136024</v>
      </c>
      <c r="D4620" s="367">
        <v>2691.0000000000173</v>
      </c>
      <c r="E4620" s="367">
        <v>27813.953488372255</v>
      </c>
      <c r="F4620" s="367">
        <v>-1101850.3055024736</v>
      </c>
      <c r="G4620" s="367">
        <v>2691.0000000000159</v>
      </c>
      <c r="H4620" s="367">
        <v>149500</v>
      </c>
      <c r="I4620" s="384">
        <v>-13094099.779922109</v>
      </c>
      <c r="J4620" s="367">
        <v>2691</v>
      </c>
      <c r="K4620" s="367">
        <v>36242.424242424218</v>
      </c>
      <c r="L4620" s="384">
        <v>-632201.15485048085</v>
      </c>
      <c r="M4620" s="367">
        <v>2690.9999999999982</v>
      </c>
      <c r="N4620" s="367">
        <v>598</v>
      </c>
      <c r="O4620" s="384">
        <v>-12868.442482138364</v>
      </c>
      <c r="P4620" s="367">
        <v>39.019500000000001</v>
      </c>
      <c r="Q4620" s="367">
        <v>598</v>
      </c>
      <c r="R4620" s="384">
        <v>-3605.6991756381781</v>
      </c>
      <c r="S4620" s="367">
        <v>37.673999999999999</v>
      </c>
      <c r="T4620" s="367">
        <v>20620.689655172362</v>
      </c>
      <c r="U4620" s="384">
        <v>-690678.38891291991</v>
      </c>
      <c r="V4620" s="367">
        <v>2690.9999999999932</v>
      </c>
      <c r="W4620" s="367">
        <v>996666.66666665813</v>
      </c>
      <c r="X4620" s="384">
        <v>186447.77875569803</v>
      </c>
      <c r="Y4620" s="386">
        <v>2690.9999999999768</v>
      </c>
      <c r="Z4620" s="367"/>
      <c r="AA4620" s="367"/>
      <c r="AB4620" s="367"/>
      <c r="AC4620" s="367"/>
      <c r="AD4620" s="367"/>
      <c r="AE4620" s="367"/>
      <c r="AF4620" s="367"/>
      <c r="AG4620" s="367"/>
      <c r="AH4620" s="367"/>
      <c r="AI4620" s="367"/>
      <c r="AJ4620" s="367"/>
      <c r="AK4620" s="367"/>
      <c r="AL4620" s="367"/>
      <c r="AM4620" s="367"/>
      <c r="AN4620" s="367"/>
      <c r="AO4620" s="367"/>
      <c r="AP4620" s="367"/>
      <c r="AQ4620" s="367"/>
      <c r="AR4620" s="367"/>
      <c r="AS4620" s="367"/>
      <c r="AT4620" s="367"/>
    </row>
    <row r="4621" spans="2:46" ht="13.8">
      <c r="B4621" s="26">
        <v>99.833333333333982</v>
      </c>
      <c r="C4621" s="363">
        <v>932.6300769822891</v>
      </c>
      <c r="D4621" s="367">
        <v>2695.5000000000173</v>
      </c>
      <c r="E4621" s="367">
        <v>27860.465116279232</v>
      </c>
      <c r="F4621" s="367">
        <v>-1105610.9357271371</v>
      </c>
      <c r="G4621" s="367">
        <v>2695.5000000000159</v>
      </c>
      <c r="H4621" s="367">
        <v>149750</v>
      </c>
      <c r="I4621" s="384">
        <v>-13138577.438313186</v>
      </c>
      <c r="J4621" s="367">
        <v>2695.5</v>
      </c>
      <c r="K4621" s="367">
        <v>36303.030303030282</v>
      </c>
      <c r="L4621" s="384">
        <v>-634726.54241858225</v>
      </c>
      <c r="M4621" s="367">
        <v>2695.4999999999991</v>
      </c>
      <c r="N4621" s="367">
        <v>599</v>
      </c>
      <c r="O4621" s="384">
        <v>-12913.727786343177</v>
      </c>
      <c r="P4621" s="367">
        <v>39.08475</v>
      </c>
      <c r="Q4621" s="367">
        <v>599</v>
      </c>
      <c r="R4621" s="384">
        <v>-3622.9453595378782</v>
      </c>
      <c r="S4621" s="367">
        <v>37.736999999999995</v>
      </c>
      <c r="T4621" s="367">
        <v>20655.172413793051</v>
      </c>
      <c r="U4621" s="384">
        <v>-693321.63868950924</v>
      </c>
      <c r="V4621" s="367">
        <v>2695.4999999999927</v>
      </c>
      <c r="W4621" s="367">
        <v>998333.33333332476</v>
      </c>
      <c r="X4621" s="384">
        <v>186704.22116409437</v>
      </c>
      <c r="Y4621" s="386">
        <v>2695.4999999999768</v>
      </c>
      <c r="Z4621" s="367"/>
      <c r="AA4621" s="367"/>
      <c r="AB4621" s="367"/>
      <c r="AC4621" s="367"/>
      <c r="AD4621" s="367"/>
      <c r="AE4621" s="367"/>
      <c r="AF4621" s="367"/>
      <c r="AG4621" s="367"/>
      <c r="AH4621" s="367"/>
      <c r="AI4621" s="367"/>
      <c r="AJ4621" s="367"/>
      <c r="AK4621" s="367"/>
      <c r="AL4621" s="367"/>
      <c r="AM4621" s="367"/>
      <c r="AN4621" s="367"/>
      <c r="AO4621" s="367"/>
      <c r="AP4621" s="367"/>
      <c r="AQ4621" s="367"/>
      <c r="AR4621" s="367"/>
      <c r="AS4621" s="367"/>
      <c r="AT4621" s="367"/>
    </row>
    <row r="4622" spans="2:46" ht="13.8">
      <c r="B4622" s="26">
        <v>100.00000000000065</v>
      </c>
      <c r="C4622" s="363">
        <v>934.17783605203192</v>
      </c>
      <c r="D4622" s="367">
        <v>2700.0000000000177</v>
      </c>
      <c r="E4622" s="367">
        <v>27906.97674418621</v>
      </c>
      <c r="F4622" s="367">
        <v>-1109377.9701961593</v>
      </c>
      <c r="G4622" s="367">
        <v>2700.0000000000159</v>
      </c>
      <c r="H4622" s="367">
        <v>150000</v>
      </c>
      <c r="I4622" s="384">
        <v>-13183130.492932864</v>
      </c>
      <c r="J4622" s="367">
        <v>2700</v>
      </c>
      <c r="K4622" s="367">
        <v>36363.636363636346</v>
      </c>
      <c r="L4622" s="384">
        <v>-637256.83214027749</v>
      </c>
      <c r="M4622" s="367">
        <v>2699.9999999999991</v>
      </c>
      <c r="N4622" s="367">
        <v>600</v>
      </c>
      <c r="O4622" s="384">
        <v>-12959.09244336809</v>
      </c>
      <c r="P4622" s="367">
        <v>39.15</v>
      </c>
      <c r="Q4622" s="367">
        <v>600</v>
      </c>
      <c r="R4622" s="384">
        <v>-3640.228994478035</v>
      </c>
      <c r="S4622" s="367">
        <v>37.799999999999997</v>
      </c>
      <c r="T4622" s="367">
        <v>20689.655172413739</v>
      </c>
      <c r="U4622" s="384">
        <v>-695969.85764537472</v>
      </c>
      <c r="V4622" s="367">
        <v>2699.9999999999927</v>
      </c>
      <c r="W4622" s="367">
        <v>999999.99999999139</v>
      </c>
      <c r="X4622" s="384">
        <v>186960.47878726601</v>
      </c>
      <c r="Y4622" s="386">
        <v>2699.9999999999764</v>
      </c>
      <c r="Z4622" s="367"/>
      <c r="AA4622" s="367"/>
      <c r="AB4622" s="367"/>
      <c r="AC4622" s="367"/>
      <c r="AD4622" s="367"/>
      <c r="AE4622" s="367"/>
      <c r="AF4622" s="367"/>
      <c r="AG4622" s="367"/>
      <c r="AH4622" s="367"/>
      <c r="AI4622" s="367"/>
      <c r="AJ4622" s="367"/>
      <c r="AK4622" s="367"/>
      <c r="AL4622" s="367"/>
      <c r="AM4622" s="367"/>
      <c r="AN4622" s="367"/>
      <c r="AO4622" s="367"/>
      <c r="AP4622" s="367"/>
      <c r="AQ4622" s="367"/>
      <c r="AR4622" s="367"/>
      <c r="AS4622" s="367"/>
      <c r="AT4622" s="367"/>
    </row>
    <row r="4623" spans="2:46" ht="13.8">
      <c r="B4623" s="26">
        <v>100.16666666666733</v>
      </c>
      <c r="C4623" s="363">
        <v>935.72556439058803</v>
      </c>
      <c r="D4623" s="367">
        <v>2704.5000000000177</v>
      </c>
      <c r="E4623" s="367">
        <v>27953.488372093187</v>
      </c>
      <c r="F4623" s="367">
        <v>-1113151.4089095402</v>
      </c>
      <c r="G4623" s="367">
        <v>2704.5000000000159</v>
      </c>
      <c r="H4623" s="367">
        <v>150250</v>
      </c>
      <c r="I4623" s="384">
        <v>-13227758.943781136</v>
      </c>
      <c r="J4623" s="367">
        <v>2704.5</v>
      </c>
      <c r="K4623" s="367">
        <v>36424.242424242409</v>
      </c>
      <c r="L4623" s="384">
        <v>-639792.0240155668</v>
      </c>
      <c r="M4623" s="367">
        <v>2704.4999999999991</v>
      </c>
      <c r="N4623" s="367">
        <v>601</v>
      </c>
      <c r="O4623" s="384">
        <v>-13004.536453213101</v>
      </c>
      <c r="P4623" s="367">
        <v>39.215249999999997</v>
      </c>
      <c r="Q4623" s="367">
        <v>601</v>
      </c>
      <c r="R4623" s="384">
        <v>-3657.5500804586459</v>
      </c>
      <c r="S4623" s="367">
        <v>37.863</v>
      </c>
      <c r="T4623" s="367">
        <v>20724.137931034427</v>
      </c>
      <c r="U4623" s="384">
        <v>-698623.04578051623</v>
      </c>
      <c r="V4623" s="367">
        <v>2704.4999999999927</v>
      </c>
      <c r="W4623" s="367">
        <v>1001666.666666658</v>
      </c>
      <c r="X4623" s="384">
        <v>187216.55162521295</v>
      </c>
      <c r="Y4623" s="386">
        <v>2704.4999999999764</v>
      </c>
      <c r="Z4623" s="367"/>
      <c r="AA4623" s="367"/>
      <c r="AB4623" s="367"/>
      <c r="AC4623" s="367"/>
      <c r="AD4623" s="367"/>
      <c r="AE4623" s="367"/>
      <c r="AF4623" s="367"/>
      <c r="AG4623" s="367"/>
      <c r="AH4623" s="367"/>
      <c r="AI4623" s="367"/>
      <c r="AJ4623" s="367"/>
      <c r="AK4623" s="367"/>
      <c r="AL4623" s="367"/>
      <c r="AM4623" s="367"/>
      <c r="AN4623" s="367"/>
      <c r="AO4623" s="367"/>
      <c r="AP4623" s="367"/>
      <c r="AQ4623" s="367"/>
      <c r="AR4623" s="367"/>
      <c r="AS4623" s="367"/>
      <c r="AT4623" s="367"/>
    </row>
    <row r="4624" spans="2:46" ht="13.8">
      <c r="B4624" s="26">
        <v>100.333333333334</v>
      </c>
      <c r="C4624" s="363">
        <v>937.27326199795766</v>
      </c>
      <c r="D4624" s="367">
        <v>2709.0000000000177</v>
      </c>
      <c r="E4624" s="367">
        <v>28000.000000000164</v>
      </c>
      <c r="F4624" s="367">
        <v>-1116931.2518672792</v>
      </c>
      <c r="G4624" s="367">
        <v>2709.0000000000159</v>
      </c>
      <c r="H4624" s="367">
        <v>150500</v>
      </c>
      <c r="I4624" s="384">
        <v>-13272462.790858006</v>
      </c>
      <c r="J4624" s="367">
        <v>2709</v>
      </c>
      <c r="K4624" s="367">
        <v>36484.848484848473</v>
      </c>
      <c r="L4624" s="384">
        <v>-642332.11804445053</v>
      </c>
      <c r="M4624" s="367">
        <v>2708.9999999999995</v>
      </c>
      <c r="N4624" s="367">
        <v>602</v>
      </c>
      <c r="O4624" s="384">
        <v>-13050.059815878212</v>
      </c>
      <c r="P4624" s="367">
        <v>39.280500000000004</v>
      </c>
      <c r="Q4624" s="367">
        <v>602</v>
      </c>
      <c r="R4624" s="384">
        <v>-3674.9086174797103</v>
      </c>
      <c r="S4624" s="367">
        <v>37.926000000000002</v>
      </c>
      <c r="T4624" s="367">
        <v>20758.620689655116</v>
      </c>
      <c r="U4624" s="384">
        <v>-701281.20309493307</v>
      </c>
      <c r="V4624" s="367">
        <v>2708.9999999999923</v>
      </c>
      <c r="W4624" s="367">
        <v>1003333.3333333246</v>
      </c>
      <c r="X4624" s="384">
        <v>187472.43967793512</v>
      </c>
      <c r="Y4624" s="386">
        <v>2708.9999999999764</v>
      </c>
      <c r="Z4624" s="367"/>
      <c r="AA4624" s="367"/>
      <c r="AB4624" s="367"/>
      <c r="AC4624" s="367"/>
      <c r="AD4624" s="367"/>
      <c r="AE4624" s="367"/>
      <c r="AF4624" s="367"/>
      <c r="AG4624" s="367"/>
      <c r="AH4624" s="367"/>
      <c r="AI4624" s="367"/>
      <c r="AJ4624" s="367"/>
      <c r="AK4624" s="367"/>
      <c r="AL4624" s="367"/>
      <c r="AM4624" s="367"/>
      <c r="AN4624" s="367"/>
      <c r="AO4624" s="367"/>
      <c r="AP4624" s="367"/>
      <c r="AQ4624" s="367"/>
      <c r="AR4624" s="367"/>
      <c r="AS4624" s="367"/>
      <c r="AT4624" s="367"/>
    </row>
    <row r="4625" spans="2:46" ht="13.8">
      <c r="B4625" s="26">
        <v>100.50000000000067</v>
      </c>
      <c r="C4625" s="363">
        <v>938.82092887414092</v>
      </c>
      <c r="D4625" s="367">
        <v>2713.5000000000177</v>
      </c>
      <c r="E4625" s="367">
        <v>28046.511627907141</v>
      </c>
      <c r="F4625" s="367">
        <v>-1120717.4990693771</v>
      </c>
      <c r="G4625" s="367">
        <v>2713.5000000000159</v>
      </c>
      <c r="H4625" s="367">
        <v>150750</v>
      </c>
      <c r="I4625" s="384">
        <v>-13317242.034163471</v>
      </c>
      <c r="J4625" s="367">
        <v>2713.5</v>
      </c>
      <c r="K4625" s="367">
        <v>36545.454545454537</v>
      </c>
      <c r="L4625" s="384">
        <v>-644877.11422692833</v>
      </c>
      <c r="M4625" s="367">
        <v>2713.4999999999995</v>
      </c>
      <c r="N4625" s="367">
        <v>603</v>
      </c>
      <c r="O4625" s="384">
        <v>-13095.662531363412</v>
      </c>
      <c r="P4625" s="367">
        <v>39.345749999999995</v>
      </c>
      <c r="Q4625" s="367">
        <v>603</v>
      </c>
      <c r="R4625" s="384">
        <v>-3692.3046055412278</v>
      </c>
      <c r="S4625" s="367">
        <v>37.988999999999997</v>
      </c>
      <c r="T4625" s="367">
        <v>20793.103448275804</v>
      </c>
      <c r="U4625" s="384">
        <v>-703944.32958862616</v>
      </c>
      <c r="V4625" s="367">
        <v>2713.4999999999923</v>
      </c>
      <c r="W4625" s="367">
        <v>1004999.9999999913</v>
      </c>
      <c r="X4625" s="384">
        <v>187728.14294543257</v>
      </c>
      <c r="Y4625" s="386">
        <v>2713.4999999999764</v>
      </c>
      <c r="Z4625" s="367"/>
      <c r="AA4625" s="367"/>
      <c r="AB4625" s="367"/>
      <c r="AC4625" s="367"/>
      <c r="AD4625" s="367"/>
      <c r="AE4625" s="367"/>
      <c r="AF4625" s="367"/>
      <c r="AG4625" s="367"/>
      <c r="AH4625" s="367"/>
      <c r="AI4625" s="367"/>
      <c r="AJ4625" s="367"/>
      <c r="AK4625" s="367"/>
      <c r="AL4625" s="367"/>
      <c r="AM4625" s="367"/>
      <c r="AN4625" s="367"/>
      <c r="AO4625" s="367"/>
      <c r="AP4625" s="367"/>
      <c r="AQ4625" s="367"/>
      <c r="AR4625" s="367"/>
      <c r="AS4625" s="367"/>
      <c r="AT4625" s="367"/>
    </row>
    <row r="4626" spans="2:46" ht="13.8">
      <c r="B4626" s="26">
        <v>100.66666666666734</v>
      </c>
      <c r="C4626" s="363">
        <v>940.36856501913769</v>
      </c>
      <c r="D4626" s="367">
        <v>2718.0000000000182</v>
      </c>
      <c r="E4626" s="367">
        <v>28093.023255814118</v>
      </c>
      <c r="F4626" s="367">
        <v>-1124510.1505158329</v>
      </c>
      <c r="G4626" s="367">
        <v>2718.0000000000159</v>
      </c>
      <c r="H4626" s="367">
        <v>151000</v>
      </c>
      <c r="I4626" s="384">
        <v>-13362096.673697535</v>
      </c>
      <c r="J4626" s="367">
        <v>2718</v>
      </c>
      <c r="K4626" s="367">
        <v>36606.060606060601</v>
      </c>
      <c r="L4626" s="384">
        <v>-647427.01256300043</v>
      </c>
      <c r="M4626" s="367">
        <v>2718</v>
      </c>
      <c r="N4626" s="367">
        <v>604</v>
      </c>
      <c r="O4626" s="384">
        <v>-13141.344599668721</v>
      </c>
      <c r="P4626" s="367">
        <v>39.411000000000001</v>
      </c>
      <c r="Q4626" s="367">
        <v>604</v>
      </c>
      <c r="R4626" s="384">
        <v>-3709.7380446432003</v>
      </c>
      <c r="S4626" s="367">
        <v>38.052</v>
      </c>
      <c r="T4626" s="367">
        <v>20827.586206896493</v>
      </c>
      <c r="U4626" s="384">
        <v>-706612.42526159517</v>
      </c>
      <c r="V4626" s="367">
        <v>2717.9999999999923</v>
      </c>
      <c r="W4626" s="367">
        <v>1006666.6666666579</v>
      </c>
      <c r="X4626" s="384">
        <v>187983.66142770532</v>
      </c>
      <c r="Y4626" s="386">
        <v>2717.9999999999764</v>
      </c>
      <c r="Z4626" s="367"/>
      <c r="AA4626" s="367"/>
      <c r="AB4626" s="367"/>
      <c r="AC4626" s="367"/>
      <c r="AD4626" s="367"/>
      <c r="AE4626" s="367"/>
      <c r="AF4626" s="367"/>
      <c r="AG4626" s="367"/>
      <c r="AH4626" s="367"/>
      <c r="AI4626" s="367"/>
      <c r="AJ4626" s="367"/>
      <c r="AK4626" s="367"/>
      <c r="AL4626" s="367"/>
      <c r="AM4626" s="367"/>
      <c r="AN4626" s="367"/>
      <c r="AO4626" s="367"/>
      <c r="AP4626" s="367"/>
      <c r="AQ4626" s="367"/>
      <c r="AR4626" s="367"/>
      <c r="AS4626" s="367"/>
      <c r="AT4626" s="367"/>
    </row>
    <row r="4627" spans="2:46" ht="13.8">
      <c r="B4627" s="26">
        <v>100.83333333333401</v>
      </c>
      <c r="C4627" s="363">
        <v>941.91617043294798</v>
      </c>
      <c r="D4627" s="367">
        <v>2722.5000000000182</v>
      </c>
      <c r="E4627" s="367">
        <v>28139.534883721095</v>
      </c>
      <c r="F4627" s="367">
        <v>-1128309.2062066477</v>
      </c>
      <c r="G4627" s="367">
        <v>2722.5000000000159</v>
      </c>
      <c r="H4627" s="367">
        <v>151250</v>
      </c>
      <c r="I4627" s="384">
        <v>-13407026.709460195</v>
      </c>
      <c r="J4627" s="367">
        <v>2722.5</v>
      </c>
      <c r="K4627" s="367">
        <v>36666.666666666664</v>
      </c>
      <c r="L4627" s="384">
        <v>-649981.81305266661</v>
      </c>
      <c r="M4627" s="367">
        <v>2722.5</v>
      </c>
      <c r="N4627" s="367">
        <v>605</v>
      </c>
      <c r="O4627" s="384">
        <v>-13187.106020794123</v>
      </c>
      <c r="P4627" s="367">
        <v>39.47625</v>
      </c>
      <c r="Q4627" s="367">
        <v>605</v>
      </c>
      <c r="R4627" s="384">
        <v>-3727.2089347856281</v>
      </c>
      <c r="S4627" s="367">
        <v>38.115000000000002</v>
      </c>
      <c r="T4627" s="367">
        <v>20862.068965517181</v>
      </c>
      <c r="U4627" s="384">
        <v>-709285.49011383986</v>
      </c>
      <c r="V4627" s="367">
        <v>2722.4999999999918</v>
      </c>
      <c r="W4627" s="367">
        <v>1008333.3333333245</v>
      </c>
      <c r="X4627" s="384">
        <v>188238.99512475322</v>
      </c>
      <c r="Y4627" s="386">
        <v>2722.4999999999759</v>
      </c>
      <c r="Z4627" s="367"/>
      <c r="AA4627" s="367"/>
      <c r="AB4627" s="367"/>
      <c r="AC4627" s="367"/>
      <c r="AD4627" s="367"/>
      <c r="AE4627" s="367"/>
      <c r="AF4627" s="367"/>
      <c r="AG4627" s="367"/>
      <c r="AH4627" s="367"/>
      <c r="AI4627" s="367"/>
      <c r="AJ4627" s="367"/>
      <c r="AK4627" s="367"/>
      <c r="AL4627" s="367"/>
      <c r="AM4627" s="367"/>
      <c r="AN4627" s="367"/>
      <c r="AO4627" s="367"/>
      <c r="AP4627" s="367"/>
      <c r="AQ4627" s="367"/>
      <c r="AR4627" s="367"/>
      <c r="AS4627" s="367"/>
      <c r="AT4627" s="367"/>
    </row>
    <row r="4628" spans="2:46" ht="13.8">
      <c r="B4628" s="26">
        <v>101.00000000000068</v>
      </c>
      <c r="C4628" s="363">
        <v>943.46374511557167</v>
      </c>
      <c r="D4628" s="367">
        <v>2727.0000000000182</v>
      </c>
      <c r="E4628" s="367">
        <v>28186.046511628072</v>
      </c>
      <c r="F4628" s="367">
        <v>-1132114.6661418208</v>
      </c>
      <c r="G4628" s="367">
        <v>2727.0000000000159</v>
      </c>
      <c r="H4628" s="367">
        <v>151500</v>
      </c>
      <c r="I4628" s="384">
        <v>-13452032.141451452</v>
      </c>
      <c r="J4628" s="367">
        <v>2727</v>
      </c>
      <c r="K4628" s="367">
        <v>36727.272727272728</v>
      </c>
      <c r="L4628" s="384">
        <v>-652541.5156959272</v>
      </c>
      <c r="M4628" s="367">
        <v>2727.0000000000005</v>
      </c>
      <c r="N4628" s="367">
        <v>606</v>
      </c>
      <c r="O4628" s="384">
        <v>-13232.946794739619</v>
      </c>
      <c r="P4628" s="367">
        <v>39.541499999999999</v>
      </c>
      <c r="Q4628" s="367">
        <v>606</v>
      </c>
      <c r="R4628" s="384">
        <v>-3744.7172759685095</v>
      </c>
      <c r="S4628" s="367">
        <v>38.178000000000004</v>
      </c>
      <c r="T4628" s="367">
        <v>20896.551724137869</v>
      </c>
      <c r="U4628" s="384">
        <v>-711963.52414536057</v>
      </c>
      <c r="V4628" s="367">
        <v>2726.9999999999918</v>
      </c>
      <c r="W4628" s="367">
        <v>1009999.9999999912</v>
      </c>
      <c r="X4628" s="384">
        <v>188494.1440365765</v>
      </c>
      <c r="Y4628" s="386">
        <v>2726.9999999999759</v>
      </c>
      <c r="Z4628" s="367"/>
      <c r="AA4628" s="367"/>
      <c r="AB4628" s="367"/>
      <c r="AC4628" s="367"/>
      <c r="AD4628" s="367"/>
      <c r="AE4628" s="367"/>
      <c r="AF4628" s="367"/>
      <c r="AG4628" s="367"/>
      <c r="AH4628" s="367"/>
      <c r="AI4628" s="367"/>
      <c r="AJ4628" s="367"/>
      <c r="AK4628" s="367"/>
      <c r="AL4628" s="367"/>
      <c r="AM4628" s="367"/>
      <c r="AN4628" s="367"/>
      <c r="AO4628" s="367"/>
      <c r="AP4628" s="367"/>
      <c r="AQ4628" s="367"/>
      <c r="AR4628" s="367"/>
      <c r="AS4628" s="367"/>
      <c r="AT4628" s="367"/>
    </row>
    <row r="4629" spans="2:46" ht="13.8">
      <c r="B4629" s="26">
        <v>101.16666666666735</v>
      </c>
      <c r="C4629" s="363">
        <v>945.01128906700922</v>
      </c>
      <c r="D4629" s="367">
        <v>2731.5000000000182</v>
      </c>
      <c r="E4629" s="367">
        <v>28232.558139535049</v>
      </c>
      <c r="F4629" s="367">
        <v>-1135926.5303213522</v>
      </c>
      <c r="G4629" s="367">
        <v>2731.5000000000159</v>
      </c>
      <c r="H4629" s="367">
        <v>151750</v>
      </c>
      <c r="I4629" s="384">
        <v>-13497112.969671307</v>
      </c>
      <c r="J4629" s="367">
        <v>2731.5</v>
      </c>
      <c r="K4629" s="367">
        <v>36787.878787878792</v>
      </c>
      <c r="L4629" s="384">
        <v>-655106.12049278175</v>
      </c>
      <c r="M4629" s="367">
        <v>2731.5000000000005</v>
      </c>
      <c r="N4629" s="367">
        <v>607</v>
      </c>
      <c r="O4629" s="384">
        <v>-13278.866921505216</v>
      </c>
      <c r="P4629" s="367">
        <v>39.606749999999998</v>
      </c>
      <c r="Q4629" s="367">
        <v>607</v>
      </c>
      <c r="R4629" s="384">
        <v>-3762.2630681918426</v>
      </c>
      <c r="S4629" s="367">
        <v>38.241</v>
      </c>
      <c r="T4629" s="367">
        <v>20931.034482758558</v>
      </c>
      <c r="U4629" s="384">
        <v>-714646.5273561572</v>
      </c>
      <c r="V4629" s="367">
        <v>2731.4999999999918</v>
      </c>
      <c r="W4629" s="367">
        <v>1011666.6666666578</v>
      </c>
      <c r="X4629" s="384">
        <v>188749.10816317503</v>
      </c>
      <c r="Y4629" s="386">
        <v>2731.4999999999759</v>
      </c>
      <c r="Z4629" s="367"/>
      <c r="AA4629" s="367"/>
      <c r="AB4629" s="367"/>
      <c r="AC4629" s="367"/>
      <c r="AD4629" s="367"/>
      <c r="AE4629" s="367"/>
      <c r="AF4629" s="367"/>
      <c r="AG4629" s="367"/>
      <c r="AH4629" s="367"/>
      <c r="AI4629" s="367"/>
      <c r="AJ4629" s="367"/>
      <c r="AK4629" s="367"/>
      <c r="AL4629" s="367"/>
      <c r="AM4629" s="367"/>
      <c r="AN4629" s="367"/>
      <c r="AO4629" s="367"/>
      <c r="AP4629" s="367"/>
      <c r="AQ4629" s="367"/>
      <c r="AR4629" s="367"/>
      <c r="AS4629" s="367"/>
      <c r="AT4629" s="367"/>
    </row>
    <row r="4630" spans="2:46" ht="13.8">
      <c r="B4630" s="26">
        <v>101.33333333333402</v>
      </c>
      <c r="C4630" s="363">
        <v>946.55880228726039</v>
      </c>
      <c r="D4630" s="367">
        <v>2736.0000000000191</v>
      </c>
      <c r="E4630" s="367">
        <v>28279.069767442026</v>
      </c>
      <c r="F4630" s="367">
        <v>-1139744.7987452424</v>
      </c>
      <c r="G4630" s="367">
        <v>2736.0000000000159</v>
      </c>
      <c r="H4630" s="367">
        <v>152000</v>
      </c>
      <c r="I4630" s="384">
        <v>-13542269.194119761</v>
      </c>
      <c r="J4630" s="367">
        <v>2736</v>
      </c>
      <c r="K4630" s="367">
        <v>36848.484848484855</v>
      </c>
      <c r="L4630" s="384">
        <v>-657675.62744323071</v>
      </c>
      <c r="M4630" s="367">
        <v>2736.0000000000009</v>
      </c>
      <c r="N4630" s="367">
        <v>608</v>
      </c>
      <c r="O4630" s="384">
        <v>-13324.866401090914</v>
      </c>
      <c r="P4630" s="367">
        <v>39.672000000000004</v>
      </c>
      <c r="Q4630" s="367">
        <v>608</v>
      </c>
      <c r="R4630" s="384">
        <v>-3779.8463114556334</v>
      </c>
      <c r="S4630" s="367">
        <v>38.304000000000002</v>
      </c>
      <c r="T4630" s="367">
        <v>20965.517241379246</v>
      </c>
      <c r="U4630" s="384">
        <v>-717334.49974622927</v>
      </c>
      <c r="V4630" s="367">
        <v>2735.9999999999914</v>
      </c>
      <c r="W4630" s="367">
        <v>1013333.3333333244</v>
      </c>
      <c r="X4630" s="384">
        <v>189003.88750454882</v>
      </c>
      <c r="Y4630" s="386">
        <v>2735.9999999999759</v>
      </c>
      <c r="Z4630" s="367"/>
      <c r="AA4630" s="367"/>
      <c r="AB4630" s="367"/>
      <c r="AC4630" s="367"/>
      <c r="AD4630" s="367"/>
      <c r="AE4630" s="367"/>
      <c r="AF4630" s="367"/>
      <c r="AG4630" s="367"/>
      <c r="AH4630" s="367"/>
      <c r="AI4630" s="367"/>
      <c r="AJ4630" s="367"/>
      <c r="AK4630" s="367"/>
      <c r="AL4630" s="367"/>
      <c r="AM4630" s="367"/>
      <c r="AN4630" s="367"/>
      <c r="AO4630" s="367"/>
      <c r="AP4630" s="367"/>
      <c r="AQ4630" s="367"/>
      <c r="AR4630" s="367"/>
      <c r="AS4630" s="367"/>
      <c r="AT4630" s="367"/>
    </row>
    <row r="4631" spans="2:46" ht="13.8">
      <c r="B4631" s="26">
        <v>101.5000000000007</v>
      </c>
      <c r="C4631" s="363">
        <v>948.10628477632474</v>
      </c>
      <c r="D4631" s="367">
        <v>2740.5000000000191</v>
      </c>
      <c r="E4631" s="367">
        <v>28325.581395349003</v>
      </c>
      <c r="F4631" s="367">
        <v>-1143569.4714134908</v>
      </c>
      <c r="G4631" s="367">
        <v>2740.5000000000164</v>
      </c>
      <c r="H4631" s="367">
        <v>152250</v>
      </c>
      <c r="I4631" s="384">
        <v>-13587500.814796807</v>
      </c>
      <c r="J4631" s="367">
        <v>2740.5</v>
      </c>
      <c r="K4631" s="367">
        <v>36909.090909090919</v>
      </c>
      <c r="L4631" s="384">
        <v>-660250.03654727363</v>
      </c>
      <c r="M4631" s="367">
        <v>2740.5000000000009</v>
      </c>
      <c r="N4631" s="367">
        <v>609</v>
      </c>
      <c r="O4631" s="384">
        <v>-13370.945233496701</v>
      </c>
      <c r="P4631" s="367">
        <v>39.737249999999996</v>
      </c>
      <c r="Q4631" s="367">
        <v>609</v>
      </c>
      <c r="R4631" s="384">
        <v>-3797.4670057598769</v>
      </c>
      <c r="S4631" s="367">
        <v>38.367000000000004</v>
      </c>
      <c r="T4631" s="367">
        <v>20999.999999999935</v>
      </c>
      <c r="U4631" s="384">
        <v>-720027.4413155776</v>
      </c>
      <c r="V4631" s="367">
        <v>2740.4999999999914</v>
      </c>
      <c r="W4631" s="367">
        <v>1014999.999999991</v>
      </c>
      <c r="X4631" s="384">
        <v>189258.48206069786</v>
      </c>
      <c r="Y4631" s="386">
        <v>2740.4999999999754</v>
      </c>
      <c r="Z4631" s="367"/>
      <c r="AA4631" s="367"/>
      <c r="AB4631" s="367"/>
      <c r="AC4631" s="367"/>
      <c r="AD4631" s="367"/>
      <c r="AE4631" s="367"/>
      <c r="AF4631" s="367"/>
      <c r="AG4631" s="367"/>
      <c r="AH4631" s="367"/>
      <c r="AI4631" s="367"/>
      <c r="AJ4631" s="367"/>
      <c r="AK4631" s="367"/>
      <c r="AL4631" s="367"/>
      <c r="AM4631" s="367"/>
      <c r="AN4631" s="367"/>
      <c r="AO4631" s="367"/>
      <c r="AP4631" s="367"/>
      <c r="AQ4631" s="367"/>
      <c r="AR4631" s="367"/>
      <c r="AS4631" s="367"/>
      <c r="AT4631" s="367"/>
    </row>
    <row r="4632" spans="2:46" ht="13.8">
      <c r="B4632" s="26">
        <v>101.66666666666737</v>
      </c>
      <c r="C4632" s="363">
        <v>949.65373653420284</v>
      </c>
      <c r="D4632" s="367">
        <v>2745.0000000000191</v>
      </c>
      <c r="E4632" s="367">
        <v>28372.09302325598</v>
      </c>
      <c r="F4632" s="367">
        <v>-1147400.5483260981</v>
      </c>
      <c r="G4632" s="367">
        <v>2745.0000000000164</v>
      </c>
      <c r="H4632" s="367">
        <v>152500</v>
      </c>
      <c r="I4632" s="384">
        <v>-13632807.831702452</v>
      </c>
      <c r="J4632" s="367">
        <v>2745</v>
      </c>
      <c r="K4632" s="367">
        <v>36969.696969696983</v>
      </c>
      <c r="L4632" s="384">
        <v>-662829.34780491074</v>
      </c>
      <c r="M4632" s="367">
        <v>2745.0000000000009</v>
      </c>
      <c r="N4632" s="367">
        <v>610</v>
      </c>
      <c r="O4632" s="384">
        <v>-13417.103418722598</v>
      </c>
      <c r="P4632" s="367">
        <v>39.802500000000002</v>
      </c>
      <c r="Q4632" s="367">
        <v>610</v>
      </c>
      <c r="R4632" s="384">
        <v>-3815.1251511045739</v>
      </c>
      <c r="S4632" s="367">
        <v>38.43</v>
      </c>
      <c r="T4632" s="367">
        <v>21034.482758620623</v>
      </c>
      <c r="U4632" s="384">
        <v>-722725.35206420184</v>
      </c>
      <c r="V4632" s="367">
        <v>2744.9999999999914</v>
      </c>
      <c r="W4632" s="367">
        <v>1016666.6666666577</v>
      </c>
      <c r="X4632" s="384">
        <v>189512.89183162223</v>
      </c>
      <c r="Y4632" s="386">
        <v>2744.9999999999754</v>
      </c>
      <c r="Z4632" s="367"/>
      <c r="AA4632" s="367"/>
      <c r="AB4632" s="367"/>
      <c r="AC4632" s="367"/>
      <c r="AD4632" s="367"/>
      <c r="AE4632" s="367"/>
      <c r="AF4632" s="367"/>
      <c r="AG4632" s="367"/>
      <c r="AH4632" s="367"/>
      <c r="AI4632" s="367"/>
      <c r="AJ4632" s="367"/>
      <c r="AK4632" s="367"/>
      <c r="AL4632" s="367"/>
      <c r="AM4632" s="367"/>
      <c r="AN4632" s="367"/>
      <c r="AO4632" s="367"/>
      <c r="AP4632" s="367"/>
      <c r="AQ4632" s="367"/>
      <c r="AR4632" s="367"/>
      <c r="AS4632" s="367"/>
      <c r="AT4632" s="367"/>
    </row>
    <row r="4633" spans="2:46" ht="13.8">
      <c r="B4633" s="26">
        <v>101.83333333333404</v>
      </c>
      <c r="C4633" s="363">
        <v>951.20115756089433</v>
      </c>
      <c r="D4633" s="367">
        <v>2749.5000000000191</v>
      </c>
      <c r="E4633" s="367">
        <v>28418.604651162957</v>
      </c>
      <c r="F4633" s="367">
        <v>-1151238.0294830634</v>
      </c>
      <c r="G4633" s="367">
        <v>2749.5000000000164</v>
      </c>
      <c r="H4633" s="367">
        <v>152750</v>
      </c>
      <c r="I4633" s="384">
        <v>-13678190.244836695</v>
      </c>
      <c r="J4633" s="367">
        <v>2749.5</v>
      </c>
      <c r="K4633" s="367">
        <v>37030.303030303046</v>
      </c>
      <c r="L4633" s="384">
        <v>-665413.56121614226</v>
      </c>
      <c r="M4633" s="367">
        <v>2749.5000000000014</v>
      </c>
      <c r="N4633" s="367">
        <v>611</v>
      </c>
      <c r="O4633" s="384">
        <v>-13463.340956768581</v>
      </c>
      <c r="P4633" s="367">
        <v>39.867749999999994</v>
      </c>
      <c r="Q4633" s="367">
        <v>611</v>
      </c>
      <c r="R4633" s="384">
        <v>-3832.820747489724</v>
      </c>
      <c r="S4633" s="367">
        <v>38.492999999999995</v>
      </c>
      <c r="T4633" s="367">
        <v>21068.965517241311</v>
      </c>
      <c r="U4633" s="384">
        <v>-725428.23199210165</v>
      </c>
      <c r="V4633" s="367">
        <v>2749.4999999999909</v>
      </c>
      <c r="W4633" s="367">
        <v>1018333.3333333243</v>
      </c>
      <c r="X4633" s="384">
        <v>189767.11681732183</v>
      </c>
      <c r="Y4633" s="386">
        <v>2749.4999999999754</v>
      </c>
      <c r="Z4633" s="367"/>
      <c r="AA4633" s="367"/>
      <c r="AB4633" s="367"/>
      <c r="AC4633" s="367"/>
      <c r="AD4633" s="367"/>
      <c r="AE4633" s="367"/>
      <c r="AF4633" s="367"/>
      <c r="AG4633" s="367"/>
      <c r="AH4633" s="367"/>
      <c r="AI4633" s="367"/>
      <c r="AJ4633" s="367"/>
      <c r="AK4633" s="367"/>
      <c r="AL4633" s="367"/>
      <c r="AM4633" s="367"/>
      <c r="AN4633" s="367"/>
      <c r="AO4633" s="367"/>
      <c r="AP4633" s="367"/>
      <c r="AQ4633" s="367"/>
      <c r="AR4633" s="367"/>
      <c r="AS4633" s="367"/>
      <c r="AT4633" s="367"/>
    </row>
    <row r="4634" spans="2:46" ht="13.8">
      <c r="B4634" s="26">
        <v>102.00000000000071</v>
      </c>
      <c r="C4634" s="363">
        <v>952.74854785639945</v>
      </c>
      <c r="D4634" s="367">
        <v>2754.0000000000196</v>
      </c>
      <c r="E4634" s="367">
        <v>28465.116279069935</v>
      </c>
      <c r="F4634" s="367">
        <v>-1155081.914884387</v>
      </c>
      <c r="G4634" s="367">
        <v>2754.0000000000164</v>
      </c>
      <c r="H4634" s="367">
        <v>153000</v>
      </c>
      <c r="I4634" s="384">
        <v>-13723648.054199535</v>
      </c>
      <c r="J4634" s="367">
        <v>2754</v>
      </c>
      <c r="K4634" s="367">
        <v>37090.90909090911</v>
      </c>
      <c r="L4634" s="384">
        <v>-668002.67678096774</v>
      </c>
      <c r="M4634" s="367">
        <v>2754.0000000000014</v>
      </c>
      <c r="N4634" s="367">
        <v>612</v>
      </c>
      <c r="O4634" s="384">
        <v>-13509.657847634671</v>
      </c>
      <c r="P4634" s="367">
        <v>39.933</v>
      </c>
      <c r="Q4634" s="367">
        <v>612</v>
      </c>
      <c r="R4634" s="384">
        <v>-3850.5537949153309</v>
      </c>
      <c r="S4634" s="367">
        <v>38.555999999999997</v>
      </c>
      <c r="T4634" s="367">
        <v>21103.448275862</v>
      </c>
      <c r="U4634" s="384">
        <v>-728136.08109927771</v>
      </c>
      <c r="V4634" s="367">
        <v>2753.9999999999909</v>
      </c>
      <c r="W4634" s="367">
        <v>1019999.9999999909</v>
      </c>
      <c r="X4634" s="384">
        <v>190021.15701779668</v>
      </c>
      <c r="Y4634" s="386">
        <v>2753.9999999999754</v>
      </c>
      <c r="Z4634" s="367"/>
      <c r="AA4634" s="367"/>
      <c r="AB4634" s="367"/>
      <c r="AC4634" s="367"/>
      <c r="AD4634" s="367"/>
      <c r="AE4634" s="367"/>
      <c r="AF4634" s="367"/>
      <c r="AG4634" s="367"/>
      <c r="AH4634" s="367"/>
      <c r="AI4634" s="367"/>
      <c r="AJ4634" s="367"/>
      <c r="AK4634" s="367"/>
      <c r="AL4634" s="367"/>
      <c r="AM4634" s="367"/>
      <c r="AN4634" s="367"/>
      <c r="AO4634" s="367"/>
      <c r="AP4634" s="367"/>
      <c r="AQ4634" s="367"/>
      <c r="AR4634" s="367"/>
      <c r="AS4634" s="367"/>
      <c r="AT4634" s="367"/>
    </row>
    <row r="4635" spans="2:46" ht="13.8">
      <c r="B4635" s="26">
        <v>102.16666666666738</v>
      </c>
      <c r="C4635" s="363">
        <v>954.29590742071832</v>
      </c>
      <c r="D4635" s="367">
        <v>2758.5000000000196</v>
      </c>
      <c r="E4635" s="367">
        <v>28511.627906976912</v>
      </c>
      <c r="F4635" s="367">
        <v>-1158932.2045300698</v>
      </c>
      <c r="G4635" s="367">
        <v>2758.5000000000164</v>
      </c>
      <c r="H4635" s="367">
        <v>153250</v>
      </c>
      <c r="I4635" s="384">
        <v>-13769181.259790972</v>
      </c>
      <c r="J4635" s="367">
        <v>2758.5</v>
      </c>
      <c r="K4635" s="367">
        <v>37151.515151515174</v>
      </c>
      <c r="L4635" s="384">
        <v>-670596.69449938776</v>
      </c>
      <c r="M4635" s="367">
        <v>2758.5000000000018</v>
      </c>
      <c r="N4635" s="367">
        <v>613</v>
      </c>
      <c r="O4635" s="384">
        <v>-13556.054091320859</v>
      </c>
      <c r="P4635" s="367">
        <v>39.998250000000006</v>
      </c>
      <c r="Q4635" s="367">
        <v>613</v>
      </c>
      <c r="R4635" s="384">
        <v>-3868.3242933813917</v>
      </c>
      <c r="S4635" s="367">
        <v>38.619</v>
      </c>
      <c r="T4635" s="367">
        <v>21137.931034482688</v>
      </c>
      <c r="U4635" s="384">
        <v>-730848.89938572946</v>
      </c>
      <c r="V4635" s="367">
        <v>2758.4999999999909</v>
      </c>
      <c r="W4635" s="367">
        <v>1021666.6666666575</v>
      </c>
      <c r="X4635" s="384">
        <v>190275.01243304682</v>
      </c>
      <c r="Y4635" s="386">
        <v>2758.4999999999754</v>
      </c>
      <c r="Z4635" s="367"/>
      <c r="AA4635" s="367"/>
      <c r="AB4635" s="367"/>
      <c r="AC4635" s="367"/>
      <c r="AD4635" s="367"/>
      <c r="AE4635" s="367"/>
      <c r="AF4635" s="367"/>
      <c r="AG4635" s="367"/>
      <c r="AH4635" s="367"/>
      <c r="AI4635" s="367"/>
      <c r="AJ4635" s="367"/>
      <c r="AK4635" s="367"/>
      <c r="AL4635" s="367"/>
      <c r="AM4635" s="367"/>
      <c r="AN4635" s="367"/>
      <c r="AO4635" s="367"/>
      <c r="AP4635" s="367"/>
      <c r="AQ4635" s="367"/>
      <c r="AR4635" s="367"/>
      <c r="AS4635" s="367"/>
      <c r="AT4635" s="367"/>
    </row>
    <row r="4636" spans="2:46" ht="13.8">
      <c r="B4636" s="26">
        <v>102.33333333333405</v>
      </c>
      <c r="C4636" s="363">
        <v>955.84323625385025</v>
      </c>
      <c r="D4636" s="367">
        <v>2763.0000000000196</v>
      </c>
      <c r="E4636" s="367">
        <v>28558.139534883889</v>
      </c>
      <c r="F4636" s="367">
        <v>-1162788.8984201103</v>
      </c>
      <c r="G4636" s="367">
        <v>2763.0000000000164</v>
      </c>
      <c r="H4636" s="367">
        <v>153500</v>
      </c>
      <c r="I4636" s="384">
        <v>-13814789.861611005</v>
      </c>
      <c r="J4636" s="367">
        <v>2763</v>
      </c>
      <c r="K4636" s="367">
        <v>37212.121212121237</v>
      </c>
      <c r="L4636" s="384">
        <v>-673195.61437140172</v>
      </c>
      <c r="M4636" s="367">
        <v>2763.0000000000018</v>
      </c>
      <c r="N4636" s="367">
        <v>614</v>
      </c>
      <c r="O4636" s="384">
        <v>-13602.529687827135</v>
      </c>
      <c r="P4636" s="367">
        <v>40.063499999999998</v>
      </c>
      <c r="Q4636" s="367">
        <v>614</v>
      </c>
      <c r="R4636" s="384">
        <v>-3886.1322428879043</v>
      </c>
      <c r="S4636" s="367">
        <v>38.681999999999995</v>
      </c>
      <c r="T4636" s="367">
        <v>21172.413793103377</v>
      </c>
      <c r="U4636" s="384">
        <v>-733566.68685145688</v>
      </c>
      <c r="V4636" s="367">
        <v>2762.9999999999905</v>
      </c>
      <c r="W4636" s="367">
        <v>1023333.3333333242</v>
      </c>
      <c r="X4636" s="384">
        <v>190528.68306307224</v>
      </c>
      <c r="Y4636" s="386">
        <v>2762.999999999975</v>
      </c>
      <c r="Z4636" s="367"/>
      <c r="AA4636" s="367"/>
      <c r="AB4636" s="367"/>
      <c r="AC4636" s="367"/>
      <c r="AD4636" s="367"/>
      <c r="AE4636" s="367"/>
      <c r="AF4636" s="367"/>
      <c r="AG4636" s="367"/>
      <c r="AH4636" s="367"/>
      <c r="AI4636" s="367"/>
      <c r="AJ4636" s="367"/>
      <c r="AK4636" s="367"/>
      <c r="AL4636" s="367"/>
      <c r="AM4636" s="367"/>
      <c r="AN4636" s="367"/>
      <c r="AO4636" s="367"/>
      <c r="AP4636" s="367"/>
      <c r="AQ4636" s="367"/>
      <c r="AR4636" s="367"/>
      <c r="AS4636" s="367"/>
      <c r="AT4636" s="367"/>
    </row>
    <row r="4637" spans="2:46" ht="13.8">
      <c r="B4637" s="26">
        <v>102.50000000000072</v>
      </c>
      <c r="C4637" s="363">
        <v>957.39053435579592</v>
      </c>
      <c r="D4637" s="367">
        <v>2767.5000000000196</v>
      </c>
      <c r="E4637" s="367">
        <v>28604.651162790866</v>
      </c>
      <c r="F4637" s="367">
        <v>-1166651.9965545097</v>
      </c>
      <c r="G4637" s="367">
        <v>2767.5000000000164</v>
      </c>
      <c r="H4637" s="367">
        <v>153750</v>
      </c>
      <c r="I4637" s="384">
        <v>-13860473.859659633</v>
      </c>
      <c r="J4637" s="367">
        <v>2767.5</v>
      </c>
      <c r="K4637" s="367">
        <v>37272.727272727301</v>
      </c>
      <c r="L4637" s="384">
        <v>-675799.43639700999</v>
      </c>
      <c r="M4637" s="367">
        <v>2767.5000000000023</v>
      </c>
      <c r="N4637" s="367">
        <v>615</v>
      </c>
      <c r="O4637" s="384">
        <v>-13649.084637153521</v>
      </c>
      <c r="P4637" s="367">
        <v>40.128750000000004</v>
      </c>
      <c r="Q4637" s="367">
        <v>615</v>
      </c>
      <c r="R4637" s="384">
        <v>-3903.9776434348732</v>
      </c>
      <c r="S4637" s="367">
        <v>38.744999999999997</v>
      </c>
      <c r="T4637" s="367">
        <v>21206.896551724065</v>
      </c>
      <c r="U4637" s="384">
        <v>-736289.44349646044</v>
      </c>
      <c r="V4637" s="367">
        <v>2767.4999999999905</v>
      </c>
      <c r="W4637" s="367">
        <v>1024999.9999999908</v>
      </c>
      <c r="X4637" s="384">
        <v>190782.16890787287</v>
      </c>
      <c r="Y4637" s="386">
        <v>2767.499999999975</v>
      </c>
      <c r="Z4637" s="367"/>
      <c r="AA4637" s="367"/>
      <c r="AB4637" s="367"/>
      <c r="AC4637" s="367"/>
      <c r="AD4637" s="367"/>
      <c r="AE4637" s="367"/>
      <c r="AF4637" s="367"/>
      <c r="AG4637" s="367"/>
      <c r="AH4637" s="367"/>
      <c r="AI4637" s="367"/>
      <c r="AJ4637" s="367"/>
      <c r="AK4637" s="367"/>
      <c r="AL4637" s="367"/>
      <c r="AM4637" s="367"/>
      <c r="AN4637" s="367"/>
      <c r="AO4637" s="367"/>
      <c r="AP4637" s="367"/>
      <c r="AQ4637" s="367"/>
      <c r="AR4637" s="367"/>
      <c r="AS4637" s="367"/>
      <c r="AT4637" s="367"/>
    </row>
    <row r="4638" spans="2:46" ht="13.8">
      <c r="B4638" s="26">
        <v>102.6666666666674</v>
      </c>
      <c r="C4638" s="363">
        <v>958.93780172655534</v>
      </c>
      <c r="D4638" s="367">
        <v>2772.00000000002</v>
      </c>
      <c r="E4638" s="367">
        <v>28651.162790697843</v>
      </c>
      <c r="F4638" s="367">
        <v>-1170521.4989332675</v>
      </c>
      <c r="G4638" s="367">
        <v>2772.0000000000164</v>
      </c>
      <c r="H4638" s="367">
        <v>154000</v>
      </c>
      <c r="I4638" s="384">
        <v>-13906233.253936861</v>
      </c>
      <c r="J4638" s="367">
        <v>2772</v>
      </c>
      <c r="K4638" s="367">
        <v>37333.333333333365</v>
      </c>
      <c r="L4638" s="384">
        <v>-678408.16057621234</v>
      </c>
      <c r="M4638" s="367">
        <v>2772.0000000000023</v>
      </c>
      <c r="N4638" s="367">
        <v>616</v>
      </c>
      <c r="O4638" s="384">
        <v>-13695.718939299997</v>
      </c>
      <c r="P4638" s="367">
        <v>40.194000000000003</v>
      </c>
      <c r="Q4638" s="367">
        <v>616</v>
      </c>
      <c r="R4638" s="384">
        <v>-3921.8604950222966</v>
      </c>
      <c r="S4638" s="367">
        <v>38.808</v>
      </c>
      <c r="T4638" s="367">
        <v>21241.379310344753</v>
      </c>
      <c r="U4638" s="384">
        <v>-739017.16932073981</v>
      </c>
      <c r="V4638" s="367">
        <v>2771.9999999999905</v>
      </c>
      <c r="W4638" s="367">
        <v>1026666.6666666574</v>
      </c>
      <c r="X4638" s="384">
        <v>191035.46996744882</v>
      </c>
      <c r="Y4638" s="386">
        <v>2771.999999999975</v>
      </c>
      <c r="Z4638" s="367"/>
      <c r="AA4638" s="367"/>
      <c r="AB4638" s="367"/>
      <c r="AC4638" s="367"/>
      <c r="AD4638" s="367"/>
      <c r="AE4638" s="367"/>
      <c r="AF4638" s="367"/>
      <c r="AG4638" s="367"/>
      <c r="AH4638" s="367"/>
      <c r="AI4638" s="367"/>
      <c r="AJ4638" s="367"/>
      <c r="AK4638" s="367"/>
      <c r="AL4638" s="367"/>
      <c r="AM4638" s="367"/>
      <c r="AN4638" s="367"/>
      <c r="AO4638" s="367"/>
      <c r="AP4638" s="367"/>
      <c r="AQ4638" s="367"/>
      <c r="AR4638" s="367"/>
      <c r="AS4638" s="367"/>
      <c r="AT4638" s="367"/>
    </row>
    <row r="4639" spans="2:46" ht="13.8">
      <c r="B4639" s="26">
        <v>102.83333333333407</v>
      </c>
      <c r="C4639" s="363">
        <v>960.48503836612815</v>
      </c>
      <c r="D4639" s="367">
        <v>2776.50000000002</v>
      </c>
      <c r="E4639" s="367">
        <v>28697.67441860482</v>
      </c>
      <c r="F4639" s="367">
        <v>-1174397.4055563838</v>
      </c>
      <c r="G4639" s="367">
        <v>2776.5000000000164</v>
      </c>
      <c r="H4639" s="367">
        <v>154250</v>
      </c>
      <c r="I4639" s="384">
        <v>-13952068.044442685</v>
      </c>
      <c r="J4639" s="367">
        <v>2776.5</v>
      </c>
      <c r="K4639" s="367">
        <v>37393.939393939429</v>
      </c>
      <c r="L4639" s="384">
        <v>-681021.78690900933</v>
      </c>
      <c r="M4639" s="367">
        <v>2776.5000000000032</v>
      </c>
      <c r="N4639" s="367">
        <v>617</v>
      </c>
      <c r="O4639" s="384">
        <v>-13742.432594266571</v>
      </c>
      <c r="P4639" s="367">
        <v>40.259250000000002</v>
      </c>
      <c r="Q4639" s="367">
        <v>617</v>
      </c>
      <c r="R4639" s="384">
        <v>-3939.7807976501745</v>
      </c>
      <c r="S4639" s="367">
        <v>38.871000000000002</v>
      </c>
      <c r="T4639" s="367">
        <v>21275.862068965442</v>
      </c>
      <c r="U4639" s="384">
        <v>-741749.86432429485</v>
      </c>
      <c r="V4639" s="367">
        <v>2776.49999999999</v>
      </c>
      <c r="W4639" s="367">
        <v>1028333.3333333241</v>
      </c>
      <c r="X4639" s="384">
        <v>191288.58624180002</v>
      </c>
      <c r="Y4639" s="386">
        <v>2776.499999999975</v>
      </c>
      <c r="Z4639" s="367"/>
      <c r="AA4639" s="367"/>
      <c r="AB4639" s="367"/>
      <c r="AC4639" s="367"/>
      <c r="AD4639" s="367"/>
      <c r="AE4639" s="367"/>
      <c r="AF4639" s="367"/>
      <c r="AG4639" s="367"/>
      <c r="AH4639" s="367"/>
      <c r="AI4639" s="367"/>
      <c r="AJ4639" s="367"/>
      <c r="AK4639" s="367"/>
      <c r="AL4639" s="367"/>
      <c r="AM4639" s="367"/>
      <c r="AN4639" s="367"/>
      <c r="AO4639" s="367"/>
      <c r="AP4639" s="367"/>
      <c r="AQ4639" s="367"/>
      <c r="AR4639" s="367"/>
      <c r="AS4639" s="367"/>
      <c r="AT4639" s="367"/>
    </row>
    <row r="4640" spans="2:46" ht="13.8">
      <c r="B4640" s="26">
        <v>103.00000000000074</v>
      </c>
      <c r="C4640" s="363">
        <v>962.03224427451448</v>
      </c>
      <c r="D4640" s="367">
        <v>2781.00000000002</v>
      </c>
      <c r="E4640" s="367">
        <v>28744.186046511797</v>
      </c>
      <c r="F4640" s="367">
        <v>-1178279.7164238584</v>
      </c>
      <c r="G4640" s="367">
        <v>2781.0000000000164</v>
      </c>
      <c r="H4640" s="367">
        <v>154500</v>
      </c>
      <c r="I4640" s="384">
        <v>-13997978.231177106</v>
      </c>
      <c r="J4640" s="367">
        <v>2781</v>
      </c>
      <c r="K4640" s="367">
        <v>37454.545454545492</v>
      </c>
      <c r="L4640" s="384">
        <v>-683640.31539540004</v>
      </c>
      <c r="M4640" s="367">
        <v>2781.0000000000032</v>
      </c>
      <c r="N4640" s="367">
        <v>618</v>
      </c>
      <c r="O4640" s="384">
        <v>-13789.225602053242</v>
      </c>
      <c r="P4640" s="367">
        <v>40.3245</v>
      </c>
      <c r="Q4640" s="367">
        <v>618</v>
      </c>
      <c r="R4640" s="384">
        <v>-3957.7385513185041</v>
      </c>
      <c r="S4640" s="367">
        <v>38.933999999999997</v>
      </c>
      <c r="T4640" s="367">
        <v>21310.34482758613</v>
      </c>
      <c r="U4640" s="384">
        <v>-744487.52850712603</v>
      </c>
      <c r="V4640" s="367">
        <v>2780.99999999999</v>
      </c>
      <c r="W4640" s="367">
        <v>1029999.9999999907</v>
      </c>
      <c r="X4640" s="384">
        <v>191541.51773092648</v>
      </c>
      <c r="Y4640" s="386">
        <v>2780.9999999999745</v>
      </c>
      <c r="Z4640" s="367"/>
      <c r="AA4640" s="367"/>
      <c r="AB4640" s="367"/>
      <c r="AC4640" s="367"/>
      <c r="AD4640" s="367"/>
      <c r="AE4640" s="367"/>
      <c r="AF4640" s="367"/>
      <c r="AG4640" s="367"/>
      <c r="AH4640" s="367"/>
      <c r="AI4640" s="367"/>
      <c r="AJ4640" s="367"/>
      <c r="AK4640" s="367"/>
      <c r="AL4640" s="367"/>
      <c r="AM4640" s="367"/>
      <c r="AN4640" s="367"/>
      <c r="AO4640" s="367"/>
      <c r="AP4640" s="367"/>
      <c r="AQ4640" s="367"/>
      <c r="AR4640" s="367"/>
      <c r="AS4640" s="367"/>
      <c r="AT4640" s="367"/>
    </row>
    <row r="4641" spans="2:46" ht="13.8">
      <c r="B4641" s="26">
        <v>103.16666666666741</v>
      </c>
      <c r="C4641" s="363">
        <v>963.57941945171422</v>
      </c>
      <c r="D4641" s="367">
        <v>2785.50000000002</v>
      </c>
      <c r="E4641" s="367">
        <v>28790.697674418774</v>
      </c>
      <c r="F4641" s="367">
        <v>-1182168.4315356915</v>
      </c>
      <c r="G4641" s="367">
        <v>2785.5000000000164</v>
      </c>
      <c r="H4641" s="367">
        <v>154750</v>
      </c>
      <c r="I4641" s="384">
        <v>-14043963.814140124</v>
      </c>
      <c r="J4641" s="367">
        <v>2785.5</v>
      </c>
      <c r="K4641" s="367">
        <v>37515.151515151556</v>
      </c>
      <c r="L4641" s="384">
        <v>-686263.74603538506</v>
      </c>
      <c r="M4641" s="367">
        <v>2785.5000000000036</v>
      </c>
      <c r="N4641" s="367">
        <v>619</v>
      </c>
      <c r="O4641" s="384">
        <v>-13836.097962660018</v>
      </c>
      <c r="P4641" s="367">
        <v>40.389750000000006</v>
      </c>
      <c r="Q4641" s="367">
        <v>619</v>
      </c>
      <c r="R4641" s="384">
        <v>-3975.7337560272895</v>
      </c>
      <c r="S4641" s="367">
        <v>38.997</v>
      </c>
      <c r="T4641" s="367">
        <v>21344.827586206819</v>
      </c>
      <c r="U4641" s="384">
        <v>-747230.16186923301</v>
      </c>
      <c r="V4641" s="367">
        <v>2785.49999999999</v>
      </c>
      <c r="W4641" s="367">
        <v>1031666.6666666573</v>
      </c>
      <c r="X4641" s="384">
        <v>191794.26443482825</v>
      </c>
      <c r="Y4641" s="386">
        <v>2785.4999999999745</v>
      </c>
      <c r="Z4641" s="367"/>
      <c r="AA4641" s="367"/>
      <c r="AB4641" s="367"/>
      <c r="AC4641" s="367"/>
      <c r="AD4641" s="367"/>
      <c r="AE4641" s="367"/>
      <c r="AF4641" s="367"/>
      <c r="AG4641" s="367"/>
      <c r="AH4641" s="367"/>
      <c r="AI4641" s="367"/>
      <c r="AJ4641" s="367"/>
      <c r="AK4641" s="367"/>
      <c r="AL4641" s="367"/>
      <c r="AM4641" s="367"/>
      <c r="AN4641" s="367"/>
      <c r="AO4641" s="367"/>
      <c r="AP4641" s="367"/>
      <c r="AQ4641" s="367"/>
      <c r="AR4641" s="367"/>
      <c r="AS4641" s="367"/>
      <c r="AT4641" s="367"/>
    </row>
    <row r="4642" spans="2:46" ht="13.8">
      <c r="B4642" s="26">
        <v>103.33333333333408</v>
      </c>
      <c r="C4642" s="363">
        <v>965.12656389772792</v>
      </c>
      <c r="D4642" s="367">
        <v>2790.0000000000205</v>
      </c>
      <c r="E4642" s="367">
        <v>28837.209302325751</v>
      </c>
      <c r="F4642" s="367">
        <v>-1186063.5508918832</v>
      </c>
      <c r="G4642" s="367">
        <v>2790.0000000000164</v>
      </c>
      <c r="H4642" s="367">
        <v>155000</v>
      </c>
      <c r="I4642" s="384">
        <v>-14090024.793331739</v>
      </c>
      <c r="J4642" s="367">
        <v>2790</v>
      </c>
      <c r="K4642" s="367">
        <v>37575.75757575762</v>
      </c>
      <c r="L4642" s="384">
        <v>-688892.07882896415</v>
      </c>
      <c r="M4642" s="367">
        <v>2790.0000000000036</v>
      </c>
      <c r="N4642" s="367">
        <v>620</v>
      </c>
      <c r="O4642" s="384">
        <v>-13883.049676086881</v>
      </c>
      <c r="P4642" s="367">
        <v>40.454999999999998</v>
      </c>
      <c r="Q4642" s="367">
        <v>620</v>
      </c>
      <c r="R4642" s="384">
        <v>-3993.7664117765303</v>
      </c>
      <c r="S4642" s="367">
        <v>39.06</v>
      </c>
      <c r="T4642" s="367">
        <v>21379.310344827507</v>
      </c>
      <c r="U4642" s="384">
        <v>-749977.76441061567</v>
      </c>
      <c r="V4642" s="367">
        <v>2789.9999999999895</v>
      </c>
      <c r="W4642" s="367">
        <v>1033333.3333333239</v>
      </c>
      <c r="X4642" s="384">
        <v>192046.8263535052</v>
      </c>
      <c r="Y4642" s="386">
        <v>2789.9999999999745</v>
      </c>
      <c r="Z4642" s="367"/>
      <c r="AA4642" s="367"/>
      <c r="AB4642" s="367"/>
      <c r="AC4642" s="367"/>
      <c r="AD4642" s="367"/>
      <c r="AE4642" s="367"/>
      <c r="AF4642" s="367"/>
      <c r="AG4642" s="367"/>
      <c r="AH4642" s="367"/>
      <c r="AI4642" s="367"/>
      <c r="AJ4642" s="367"/>
      <c r="AK4642" s="367"/>
      <c r="AL4642" s="367"/>
      <c r="AM4642" s="367"/>
      <c r="AN4642" s="367"/>
      <c r="AO4642" s="367"/>
      <c r="AP4642" s="367"/>
      <c r="AQ4642" s="367"/>
      <c r="AR4642" s="367"/>
      <c r="AS4642" s="367"/>
      <c r="AT4642" s="367"/>
    </row>
    <row r="4643" spans="2:46" ht="13.8">
      <c r="B4643" s="26">
        <v>103.50000000000075</v>
      </c>
      <c r="C4643" s="363">
        <v>966.67367761255491</v>
      </c>
      <c r="D4643" s="367">
        <v>2794.5000000000205</v>
      </c>
      <c r="E4643" s="367">
        <v>28883.720930232728</v>
      </c>
      <c r="F4643" s="367">
        <v>-1189965.0744924333</v>
      </c>
      <c r="G4643" s="367">
        <v>2794.5000000000164</v>
      </c>
      <c r="H4643" s="367">
        <v>155250</v>
      </c>
      <c r="I4643" s="384">
        <v>-14136161.168751949</v>
      </c>
      <c r="J4643" s="367">
        <v>2794.5</v>
      </c>
      <c r="K4643" s="367">
        <v>37636.363636363683</v>
      </c>
      <c r="L4643" s="384">
        <v>-691525.31377613742</v>
      </c>
      <c r="M4643" s="367">
        <v>2794.5000000000036</v>
      </c>
      <c r="N4643" s="367">
        <v>621</v>
      </c>
      <c r="O4643" s="384">
        <v>-13930.080742333854</v>
      </c>
      <c r="P4643" s="367">
        <v>40.520250000000004</v>
      </c>
      <c r="Q4643" s="367">
        <v>621</v>
      </c>
      <c r="R4643" s="384">
        <v>-4011.8365185662242</v>
      </c>
      <c r="S4643" s="367">
        <v>39.123000000000005</v>
      </c>
      <c r="T4643" s="367">
        <v>21413.793103448195</v>
      </c>
      <c r="U4643" s="384">
        <v>-752730.33613127447</v>
      </c>
      <c r="V4643" s="367">
        <v>2794.4999999999895</v>
      </c>
      <c r="W4643" s="367">
        <v>1034999.9999999906</v>
      </c>
      <c r="X4643" s="384">
        <v>192299.2034869575</v>
      </c>
      <c r="Y4643" s="386">
        <v>2794.4999999999745</v>
      </c>
      <c r="Z4643" s="367"/>
      <c r="AA4643" s="367"/>
      <c r="AB4643" s="367"/>
      <c r="AC4643" s="367"/>
      <c r="AD4643" s="367"/>
      <c r="AE4643" s="367"/>
      <c r="AF4643" s="367"/>
      <c r="AG4643" s="367"/>
      <c r="AH4643" s="367"/>
      <c r="AI4643" s="367"/>
      <c r="AJ4643" s="367"/>
      <c r="AK4643" s="367"/>
      <c r="AL4643" s="367"/>
      <c r="AM4643" s="367"/>
      <c r="AN4643" s="367"/>
      <c r="AO4643" s="367"/>
      <c r="AP4643" s="367"/>
      <c r="AQ4643" s="367"/>
      <c r="AR4643" s="367"/>
      <c r="AS4643" s="367"/>
      <c r="AT4643" s="367"/>
    </row>
    <row r="4644" spans="2:46" ht="13.8">
      <c r="B4644" s="26">
        <v>103.66666666666742</v>
      </c>
      <c r="C4644" s="363">
        <v>968.2207605961953</v>
      </c>
      <c r="D4644" s="367">
        <v>2799.0000000000205</v>
      </c>
      <c r="E4644" s="367">
        <v>28930.232558139705</v>
      </c>
      <c r="F4644" s="367">
        <v>-1193873.0023373417</v>
      </c>
      <c r="G4644" s="367">
        <v>2799.0000000000164</v>
      </c>
      <c r="H4644" s="367">
        <v>155500</v>
      </c>
      <c r="I4644" s="384">
        <v>-14182372.940400759</v>
      </c>
      <c r="J4644" s="367">
        <v>2799</v>
      </c>
      <c r="K4644" s="367">
        <v>37696.969696969747</v>
      </c>
      <c r="L4644" s="384">
        <v>-694163.45087690523</v>
      </c>
      <c r="M4644" s="367">
        <v>2799.0000000000041</v>
      </c>
      <c r="N4644" s="367">
        <v>622</v>
      </c>
      <c r="O4644" s="384">
        <v>-13977.191161400913</v>
      </c>
      <c r="P4644" s="367">
        <v>40.585499999999996</v>
      </c>
      <c r="Q4644" s="367">
        <v>622</v>
      </c>
      <c r="R4644" s="384">
        <v>-4029.9440763963703</v>
      </c>
      <c r="S4644" s="367">
        <v>39.186</v>
      </c>
      <c r="T4644" s="367">
        <v>21448.275862068884</v>
      </c>
      <c r="U4644" s="384">
        <v>-755487.87703120918</v>
      </c>
      <c r="V4644" s="367">
        <v>2798.9999999999895</v>
      </c>
      <c r="W4644" s="367">
        <v>1036666.6666666572</v>
      </c>
      <c r="X4644" s="384">
        <v>192551.39583518507</v>
      </c>
      <c r="Y4644" s="386">
        <v>2798.9999999999745</v>
      </c>
      <c r="Z4644" s="367"/>
      <c r="AA4644" s="367"/>
      <c r="AB4644" s="367"/>
      <c r="AC4644" s="367"/>
      <c r="AD4644" s="367"/>
      <c r="AE4644" s="367"/>
      <c r="AF4644" s="367"/>
      <c r="AG4644" s="367"/>
      <c r="AH4644" s="367"/>
      <c r="AI4644" s="367"/>
      <c r="AJ4644" s="367"/>
      <c r="AK4644" s="367"/>
      <c r="AL4644" s="367"/>
      <c r="AM4644" s="367"/>
      <c r="AN4644" s="367"/>
      <c r="AO4644" s="367"/>
      <c r="AP4644" s="367"/>
      <c r="AQ4644" s="367"/>
      <c r="AR4644" s="367"/>
      <c r="AS4644" s="367"/>
      <c r="AT4644" s="367"/>
    </row>
    <row r="4645" spans="2:46" ht="13.8">
      <c r="B4645" s="26">
        <v>103.8333333333341</v>
      </c>
      <c r="C4645" s="363">
        <v>969.76781284864921</v>
      </c>
      <c r="D4645" s="367">
        <v>2803.5000000000205</v>
      </c>
      <c r="E4645" s="367">
        <v>28976.744186046682</v>
      </c>
      <c r="F4645" s="367">
        <v>-1197787.3344266091</v>
      </c>
      <c r="G4645" s="367">
        <v>2803.5000000000164</v>
      </c>
      <c r="H4645" s="367">
        <v>155750</v>
      </c>
      <c r="I4645" s="384">
        <v>-14228660.108278165</v>
      </c>
      <c r="J4645" s="367">
        <v>2803.5</v>
      </c>
      <c r="K4645" s="367">
        <v>37757.575757575811</v>
      </c>
      <c r="L4645" s="384">
        <v>-696806.49013126676</v>
      </c>
      <c r="M4645" s="367">
        <v>2803.5000000000041</v>
      </c>
      <c r="N4645" s="367">
        <v>623</v>
      </c>
      <c r="O4645" s="384">
        <v>-14024.380933288077</v>
      </c>
      <c r="P4645" s="367">
        <v>40.650750000000002</v>
      </c>
      <c r="Q4645" s="367">
        <v>623</v>
      </c>
      <c r="R4645" s="384">
        <v>-4048.0890852669731</v>
      </c>
      <c r="S4645" s="367">
        <v>39.249000000000002</v>
      </c>
      <c r="T4645" s="367">
        <v>21482.758620689572</v>
      </c>
      <c r="U4645" s="384">
        <v>-758250.38711041945</v>
      </c>
      <c r="V4645" s="367">
        <v>2803.4999999999891</v>
      </c>
      <c r="W4645" s="367">
        <v>1038333.3333333238</v>
      </c>
      <c r="X4645" s="384">
        <v>192803.40339818786</v>
      </c>
      <c r="Y4645" s="386">
        <v>2803.4999999999741</v>
      </c>
      <c r="Z4645" s="367"/>
      <c r="AA4645" s="367"/>
      <c r="AB4645" s="367"/>
      <c r="AC4645" s="367"/>
      <c r="AD4645" s="367"/>
      <c r="AE4645" s="367"/>
      <c r="AF4645" s="367"/>
      <c r="AG4645" s="367"/>
      <c r="AH4645" s="367"/>
      <c r="AI4645" s="367"/>
      <c r="AJ4645" s="367"/>
      <c r="AK4645" s="367"/>
      <c r="AL4645" s="367"/>
      <c r="AM4645" s="367"/>
      <c r="AN4645" s="367"/>
      <c r="AO4645" s="367"/>
      <c r="AP4645" s="367"/>
      <c r="AQ4645" s="367"/>
      <c r="AR4645" s="367"/>
      <c r="AS4645" s="367"/>
      <c r="AT4645" s="367"/>
    </row>
    <row r="4646" spans="2:46" ht="13.8">
      <c r="B4646" s="26">
        <v>104.00000000000077</v>
      </c>
      <c r="C4646" s="363">
        <v>971.31483436991709</v>
      </c>
      <c r="D4646" s="367">
        <v>2808.0000000000209</v>
      </c>
      <c r="E4646" s="367">
        <v>29023.25581395366</v>
      </c>
      <c r="F4646" s="367">
        <v>-1201708.0707602345</v>
      </c>
      <c r="G4646" s="367">
        <v>2808.0000000000164</v>
      </c>
      <c r="H4646" s="367">
        <v>156000</v>
      </c>
      <c r="I4646" s="384">
        <v>-14275022.672384167</v>
      </c>
      <c r="J4646" s="367">
        <v>2808</v>
      </c>
      <c r="K4646" s="367">
        <v>37818.181818181874</v>
      </c>
      <c r="L4646" s="384">
        <v>-699454.43153922283</v>
      </c>
      <c r="M4646" s="367">
        <v>2808.0000000000045</v>
      </c>
      <c r="N4646" s="367">
        <v>624</v>
      </c>
      <c r="O4646" s="384">
        <v>-14071.650057995337</v>
      </c>
      <c r="P4646" s="367">
        <v>40.716000000000001</v>
      </c>
      <c r="Q4646" s="367">
        <v>624</v>
      </c>
      <c r="R4646" s="384">
        <v>-4066.27154517803</v>
      </c>
      <c r="S4646" s="367">
        <v>39.312000000000005</v>
      </c>
      <c r="T4646" s="367">
        <v>21517.241379310261</v>
      </c>
      <c r="U4646" s="384">
        <v>-761017.86636890587</v>
      </c>
      <c r="V4646" s="367">
        <v>2807.9999999999891</v>
      </c>
      <c r="W4646" s="367">
        <v>1039999.9999999905</v>
      </c>
      <c r="X4646" s="384">
        <v>193055.22617596595</v>
      </c>
      <c r="Y4646" s="386">
        <v>2807.9999999999741</v>
      </c>
      <c r="Z4646" s="367"/>
      <c r="AA4646" s="367"/>
      <c r="AB4646" s="367"/>
      <c r="AC4646" s="367"/>
      <c r="AD4646" s="367"/>
      <c r="AE4646" s="367"/>
      <c r="AF4646" s="367"/>
      <c r="AG4646" s="367"/>
      <c r="AH4646" s="367"/>
      <c r="AI4646" s="367"/>
      <c r="AJ4646" s="367"/>
      <c r="AK4646" s="367"/>
      <c r="AL4646" s="367"/>
      <c r="AM4646" s="367"/>
      <c r="AN4646" s="367"/>
      <c r="AO4646" s="367"/>
      <c r="AP4646" s="367"/>
      <c r="AQ4646" s="367"/>
      <c r="AR4646" s="367"/>
      <c r="AS4646" s="367"/>
      <c r="AT4646" s="367"/>
    </row>
    <row r="4647" spans="2:46" ht="13.8">
      <c r="B4647" s="26">
        <v>104.16666666666744</v>
      </c>
      <c r="C4647" s="363">
        <v>972.86182515999815</v>
      </c>
      <c r="D4647" s="367">
        <v>2812.5000000000209</v>
      </c>
      <c r="E4647" s="367">
        <v>29069.767441860637</v>
      </c>
      <c r="F4647" s="367">
        <v>-1205635.2113382185</v>
      </c>
      <c r="G4647" s="367">
        <v>2812.5000000000164</v>
      </c>
      <c r="H4647" s="367">
        <v>156250</v>
      </c>
      <c r="I4647" s="384">
        <v>-14321460.632718764</v>
      </c>
      <c r="J4647" s="367">
        <v>2812.5</v>
      </c>
      <c r="K4647" s="367">
        <v>37878.787878787938</v>
      </c>
      <c r="L4647" s="384">
        <v>-702107.27510077285</v>
      </c>
      <c r="M4647" s="367">
        <v>2812.5000000000045</v>
      </c>
      <c r="N4647" s="367">
        <v>625</v>
      </c>
      <c r="O4647" s="384">
        <v>-14118.998535522693</v>
      </c>
      <c r="P4647" s="367">
        <v>40.78125</v>
      </c>
      <c r="Q4647" s="367">
        <v>625</v>
      </c>
      <c r="R4647" s="384">
        <v>-4084.4914561295363</v>
      </c>
      <c r="S4647" s="367">
        <v>39.374999999999993</v>
      </c>
      <c r="T4647" s="367">
        <v>21551.724137930949</v>
      </c>
      <c r="U4647" s="384">
        <v>-763790.31480666809</v>
      </c>
      <c r="V4647" s="367">
        <v>2812.4999999999891</v>
      </c>
      <c r="W4647" s="367">
        <v>1041666.6666666571</v>
      </c>
      <c r="X4647" s="384">
        <v>193306.8641685193</v>
      </c>
      <c r="Y4647" s="386">
        <v>2812.4999999999741</v>
      </c>
      <c r="Z4647" s="367"/>
      <c r="AA4647" s="367"/>
      <c r="AB4647" s="367"/>
      <c r="AC4647" s="367"/>
      <c r="AD4647" s="367"/>
      <c r="AE4647" s="367"/>
      <c r="AF4647" s="367"/>
      <c r="AG4647" s="367"/>
      <c r="AH4647" s="367"/>
      <c r="AI4647" s="367"/>
      <c r="AJ4647" s="367"/>
      <c r="AK4647" s="367"/>
      <c r="AL4647" s="367"/>
      <c r="AM4647" s="367"/>
      <c r="AN4647" s="367"/>
      <c r="AO4647" s="367"/>
      <c r="AP4647" s="367"/>
      <c r="AQ4647" s="367"/>
      <c r="AR4647" s="367"/>
      <c r="AS4647" s="367"/>
      <c r="AT4647" s="367"/>
    </row>
    <row r="4648" spans="2:46" ht="13.8">
      <c r="B4648" s="26">
        <v>104.33333333333411</v>
      </c>
      <c r="C4648" s="363">
        <v>974.40878521889272</v>
      </c>
      <c r="D4648" s="367">
        <v>2817.0000000000209</v>
      </c>
      <c r="E4648" s="367">
        <v>29116.279069767614</v>
      </c>
      <c r="F4648" s="367">
        <v>-1209568.756160561</v>
      </c>
      <c r="G4648" s="367">
        <v>2817.0000000000164</v>
      </c>
      <c r="H4648" s="367">
        <v>156500</v>
      </c>
      <c r="I4648" s="384">
        <v>-14367973.989281962</v>
      </c>
      <c r="J4648" s="367">
        <v>2817</v>
      </c>
      <c r="K4648" s="367">
        <v>37939.393939394002</v>
      </c>
      <c r="L4648" s="384">
        <v>-704765.02081591741</v>
      </c>
      <c r="M4648" s="367">
        <v>2817.000000000005</v>
      </c>
      <c r="N4648" s="367">
        <v>626</v>
      </c>
      <c r="O4648" s="384">
        <v>-14166.426365870151</v>
      </c>
      <c r="P4648" s="367">
        <v>40.846499999999999</v>
      </c>
      <c r="Q4648" s="367">
        <v>626</v>
      </c>
      <c r="R4648" s="384">
        <v>-4102.7488181215022</v>
      </c>
      <c r="S4648" s="367">
        <v>39.437999999999995</v>
      </c>
      <c r="T4648" s="367">
        <v>21586.206896551637</v>
      </c>
      <c r="U4648" s="384">
        <v>-766567.73242370598</v>
      </c>
      <c r="V4648" s="367">
        <v>2816.9999999999886</v>
      </c>
      <c r="W4648" s="367">
        <v>1043333.3333333237</v>
      </c>
      <c r="X4648" s="384">
        <v>193558.31737584792</v>
      </c>
      <c r="Y4648" s="386">
        <v>2816.9999999999741</v>
      </c>
      <c r="Z4648" s="367"/>
      <c r="AA4648" s="367"/>
      <c r="AB4648" s="367"/>
      <c r="AC4648" s="367"/>
      <c r="AD4648" s="367"/>
      <c r="AE4648" s="367"/>
      <c r="AF4648" s="367"/>
      <c r="AG4648" s="367"/>
      <c r="AH4648" s="367"/>
      <c r="AI4648" s="367"/>
      <c r="AJ4648" s="367"/>
      <c r="AK4648" s="367"/>
      <c r="AL4648" s="367"/>
      <c r="AM4648" s="367"/>
      <c r="AN4648" s="367"/>
      <c r="AO4648" s="367"/>
      <c r="AP4648" s="367"/>
      <c r="AQ4648" s="367"/>
      <c r="AR4648" s="367"/>
      <c r="AS4648" s="367"/>
      <c r="AT4648" s="367"/>
    </row>
    <row r="4649" spans="2:46" ht="13.8">
      <c r="B4649" s="26">
        <v>104.50000000000078</v>
      </c>
      <c r="C4649" s="363">
        <v>975.95571454660114</v>
      </c>
      <c r="D4649" s="367">
        <v>2821.5000000000209</v>
      </c>
      <c r="E4649" s="367">
        <v>29162.790697674591</v>
      </c>
      <c r="F4649" s="367">
        <v>-1213508.7052272623</v>
      </c>
      <c r="G4649" s="367">
        <v>2821.5000000000168</v>
      </c>
      <c r="H4649" s="367">
        <v>156750</v>
      </c>
      <c r="I4649" s="384">
        <v>-14414562.742073756</v>
      </c>
      <c r="J4649" s="367">
        <v>2821.5</v>
      </c>
      <c r="K4649" s="367">
        <v>38000.000000000065</v>
      </c>
      <c r="L4649" s="384">
        <v>-707427.66868465592</v>
      </c>
      <c r="M4649" s="367">
        <v>2821.500000000005</v>
      </c>
      <c r="N4649" s="367">
        <v>627</v>
      </c>
      <c r="O4649" s="384">
        <v>-14213.933549037707</v>
      </c>
      <c r="P4649" s="367">
        <v>40.911750000000005</v>
      </c>
      <c r="Q4649" s="367">
        <v>627</v>
      </c>
      <c r="R4649" s="384">
        <v>-4121.0436311539206</v>
      </c>
      <c r="S4649" s="367">
        <v>39.500999999999998</v>
      </c>
      <c r="T4649" s="367">
        <v>21620.689655172326</v>
      </c>
      <c r="U4649" s="384">
        <v>-769350.11922002002</v>
      </c>
      <c r="V4649" s="367">
        <v>2821.4999999999886</v>
      </c>
      <c r="W4649" s="367">
        <v>1044999.9999999903</v>
      </c>
      <c r="X4649" s="384">
        <v>193809.58579795185</v>
      </c>
      <c r="Y4649" s="386">
        <v>2821.4999999999741</v>
      </c>
      <c r="Z4649" s="367"/>
      <c r="AA4649" s="367"/>
      <c r="AB4649" s="367"/>
      <c r="AC4649" s="367"/>
      <c r="AD4649" s="367"/>
      <c r="AE4649" s="367"/>
      <c r="AF4649" s="367"/>
      <c r="AG4649" s="367"/>
      <c r="AH4649" s="367"/>
      <c r="AI4649" s="367"/>
      <c r="AJ4649" s="367"/>
      <c r="AK4649" s="367"/>
      <c r="AL4649" s="367"/>
      <c r="AM4649" s="367"/>
      <c r="AN4649" s="367"/>
      <c r="AO4649" s="367"/>
      <c r="AP4649" s="367"/>
      <c r="AQ4649" s="367"/>
      <c r="AR4649" s="367"/>
      <c r="AS4649" s="367"/>
      <c r="AT4649" s="367"/>
    </row>
    <row r="4650" spans="2:46" ht="13.8">
      <c r="B4650" s="26">
        <v>104.66666666666745</v>
      </c>
      <c r="C4650" s="363">
        <v>977.50261314312286</v>
      </c>
      <c r="D4650" s="367">
        <v>2826.0000000000214</v>
      </c>
      <c r="E4650" s="367">
        <v>29209.302325581568</v>
      </c>
      <c r="F4650" s="367">
        <v>-1217455.0585383216</v>
      </c>
      <c r="G4650" s="367">
        <v>2826.0000000000168</v>
      </c>
      <c r="H4650" s="367">
        <v>157000</v>
      </c>
      <c r="I4650" s="384">
        <v>-14461226.891094148</v>
      </c>
      <c r="J4650" s="367">
        <v>2826</v>
      </c>
      <c r="K4650" s="367">
        <v>38060.606060606129</v>
      </c>
      <c r="L4650" s="384">
        <v>-710095.21870698861</v>
      </c>
      <c r="M4650" s="367">
        <v>2826.0000000000055</v>
      </c>
      <c r="N4650" s="367">
        <v>628</v>
      </c>
      <c r="O4650" s="384">
        <v>-14261.520085025353</v>
      </c>
      <c r="P4650" s="367">
        <v>40.976999999999997</v>
      </c>
      <c r="Q4650" s="367">
        <v>628</v>
      </c>
      <c r="R4650" s="384">
        <v>-4139.3758952267954</v>
      </c>
      <c r="S4650" s="367">
        <v>39.564</v>
      </c>
      <c r="T4650" s="367">
        <v>21655.172413793014</v>
      </c>
      <c r="U4650" s="384">
        <v>-772137.47519560973</v>
      </c>
      <c r="V4650" s="367">
        <v>2825.9999999999886</v>
      </c>
      <c r="W4650" s="367">
        <v>1046666.666666657</v>
      </c>
      <c r="X4650" s="384">
        <v>194060.66943483092</v>
      </c>
      <c r="Y4650" s="386">
        <v>2825.9999999999736</v>
      </c>
      <c r="Z4650" s="367"/>
      <c r="AA4650" s="367"/>
      <c r="AB4650" s="367"/>
      <c r="AC4650" s="367"/>
      <c r="AD4650" s="367"/>
      <c r="AE4650" s="367"/>
      <c r="AF4650" s="367"/>
      <c r="AG4650" s="367"/>
      <c r="AH4650" s="367"/>
      <c r="AI4650" s="367"/>
      <c r="AJ4650" s="367"/>
      <c r="AK4650" s="367"/>
      <c r="AL4650" s="367"/>
      <c r="AM4650" s="367"/>
      <c r="AN4650" s="367"/>
      <c r="AO4650" s="367"/>
      <c r="AP4650" s="367"/>
      <c r="AQ4650" s="367"/>
      <c r="AR4650" s="367"/>
      <c r="AS4650" s="367"/>
      <c r="AT4650" s="367"/>
    </row>
    <row r="4651" spans="2:46" ht="13.8">
      <c r="B4651" s="26">
        <v>104.83333333333412</v>
      </c>
      <c r="C4651" s="363">
        <v>979.04948100845809</v>
      </c>
      <c r="D4651" s="367">
        <v>2830.5000000000214</v>
      </c>
      <c r="E4651" s="367">
        <v>29255.813953488545</v>
      </c>
      <c r="F4651" s="367">
        <v>-1221407.8160937394</v>
      </c>
      <c r="G4651" s="367">
        <v>2830.5000000000168</v>
      </c>
      <c r="H4651" s="367">
        <v>157250</v>
      </c>
      <c r="I4651" s="384">
        <v>-14507966.436343133</v>
      </c>
      <c r="J4651" s="367">
        <v>2830.5</v>
      </c>
      <c r="K4651" s="367">
        <v>38121.212121212193</v>
      </c>
      <c r="L4651" s="384">
        <v>-712767.6708829155</v>
      </c>
      <c r="M4651" s="367">
        <v>2830.5000000000055</v>
      </c>
      <c r="N4651" s="367">
        <v>629</v>
      </c>
      <c r="O4651" s="384">
        <v>-14309.185973833106</v>
      </c>
      <c r="P4651" s="367">
        <v>41.042250000000003</v>
      </c>
      <c r="Q4651" s="367">
        <v>629</v>
      </c>
      <c r="R4651" s="384">
        <v>-4157.74561034012</v>
      </c>
      <c r="S4651" s="367">
        <v>39.626999999999995</v>
      </c>
      <c r="T4651" s="367">
        <v>21689.655172413703</v>
      </c>
      <c r="U4651" s="384">
        <v>-774929.80035047524</v>
      </c>
      <c r="V4651" s="367">
        <v>2830.4999999999882</v>
      </c>
      <c r="W4651" s="367">
        <v>1048333.3333333236</v>
      </c>
      <c r="X4651" s="384">
        <v>194311.56828648536</v>
      </c>
      <c r="Y4651" s="386">
        <v>2830.4999999999736</v>
      </c>
      <c r="Z4651" s="367"/>
      <c r="AA4651" s="367"/>
      <c r="AB4651" s="367"/>
      <c r="AC4651" s="367"/>
      <c r="AD4651" s="367"/>
      <c r="AE4651" s="367"/>
      <c r="AF4651" s="367"/>
      <c r="AG4651" s="367"/>
      <c r="AH4651" s="367"/>
      <c r="AI4651" s="367"/>
      <c r="AJ4651" s="367"/>
      <c r="AK4651" s="367"/>
      <c r="AL4651" s="367"/>
      <c r="AM4651" s="367"/>
      <c r="AN4651" s="367"/>
      <c r="AO4651" s="367"/>
      <c r="AP4651" s="367"/>
      <c r="AQ4651" s="367"/>
      <c r="AR4651" s="367"/>
      <c r="AS4651" s="367"/>
      <c r="AT4651" s="367"/>
    </row>
    <row r="4652" spans="2:46" ht="13.8">
      <c r="B4652" s="26">
        <v>105.0000000000008</v>
      </c>
      <c r="C4652" s="363">
        <v>980.59631814260695</v>
      </c>
      <c r="D4652" s="367">
        <v>2835.0000000000214</v>
      </c>
      <c r="E4652" s="367">
        <v>29302.325581395522</v>
      </c>
      <c r="F4652" s="367">
        <v>-1225366.977893516</v>
      </c>
      <c r="G4652" s="367">
        <v>2835.0000000000168</v>
      </c>
      <c r="H4652" s="367">
        <v>157500</v>
      </c>
      <c r="I4652" s="384">
        <v>-14554781.377820721</v>
      </c>
      <c r="J4652" s="367">
        <v>2835</v>
      </c>
      <c r="K4652" s="367">
        <v>38181.818181818257</v>
      </c>
      <c r="L4652" s="384">
        <v>-715445.02521243691</v>
      </c>
      <c r="M4652" s="367">
        <v>2835.0000000000059</v>
      </c>
      <c r="N4652" s="367">
        <v>630</v>
      </c>
      <c r="O4652" s="384">
        <v>-14356.931215460952</v>
      </c>
      <c r="P4652" s="367">
        <v>41.107500000000002</v>
      </c>
      <c r="Q4652" s="367">
        <v>630</v>
      </c>
      <c r="R4652" s="384">
        <v>-4176.1527764939019</v>
      </c>
      <c r="S4652" s="367">
        <v>39.69</v>
      </c>
      <c r="T4652" s="367">
        <v>21724.137931034391</v>
      </c>
      <c r="U4652" s="384">
        <v>-777727.09468461678</v>
      </c>
      <c r="V4652" s="367">
        <v>2834.9999999999882</v>
      </c>
      <c r="W4652" s="367">
        <v>1049999.9999999902</v>
      </c>
      <c r="X4652" s="384">
        <v>194562.28235291509</v>
      </c>
      <c r="Y4652" s="386">
        <v>2834.9999999999736</v>
      </c>
      <c r="Z4652" s="367"/>
      <c r="AA4652" s="367"/>
      <c r="AB4652" s="367"/>
      <c r="AC4652" s="367"/>
      <c r="AD4652" s="367"/>
      <c r="AE4652" s="367"/>
      <c r="AF4652" s="367"/>
      <c r="AG4652" s="367"/>
      <c r="AH4652" s="367"/>
      <c r="AI4652" s="367"/>
      <c r="AJ4652" s="367"/>
      <c r="AK4652" s="367"/>
      <c r="AL4652" s="367"/>
      <c r="AM4652" s="367"/>
      <c r="AN4652" s="367"/>
      <c r="AO4652" s="367"/>
      <c r="AP4652" s="367"/>
      <c r="AQ4652" s="367"/>
      <c r="AR4652" s="367"/>
      <c r="AS4652" s="367"/>
      <c r="AT4652" s="367"/>
    </row>
    <row r="4653" spans="2:46" ht="13.8">
      <c r="B4653" s="26">
        <v>105.16666666666747</v>
      </c>
      <c r="C4653" s="363">
        <v>982.14312454556932</v>
      </c>
      <c r="D4653" s="367">
        <v>2839.5000000000214</v>
      </c>
      <c r="E4653" s="367">
        <v>29348.837209302499</v>
      </c>
      <c r="F4653" s="367">
        <v>-1229332.5439376507</v>
      </c>
      <c r="G4653" s="367">
        <v>2839.5000000000168</v>
      </c>
      <c r="H4653" s="367">
        <v>157750</v>
      </c>
      <c r="I4653" s="384">
        <v>-14601671.715526899</v>
      </c>
      <c r="J4653" s="367">
        <v>2839.5</v>
      </c>
      <c r="K4653" s="367">
        <v>38242.42424242432</v>
      </c>
      <c r="L4653" s="384">
        <v>-718127.28169555205</v>
      </c>
      <c r="M4653" s="367">
        <v>2839.5000000000059</v>
      </c>
      <c r="N4653" s="367">
        <v>631</v>
      </c>
      <c r="O4653" s="384">
        <v>-14404.755809908898</v>
      </c>
      <c r="P4653" s="367">
        <v>41.172750000000001</v>
      </c>
      <c r="Q4653" s="367">
        <v>631</v>
      </c>
      <c r="R4653" s="384">
        <v>-4194.5973936881383</v>
      </c>
      <c r="S4653" s="367">
        <v>39.753</v>
      </c>
      <c r="T4653" s="367">
        <v>21758.620689655079</v>
      </c>
      <c r="U4653" s="384">
        <v>-780529.35819803434</v>
      </c>
      <c r="V4653" s="367">
        <v>2839.4999999999882</v>
      </c>
      <c r="W4653" s="367">
        <v>1051666.666666657</v>
      </c>
      <c r="X4653" s="384">
        <v>194812.81163412001</v>
      </c>
      <c r="Y4653" s="386">
        <v>2839.4999999999736</v>
      </c>
      <c r="Z4653" s="367"/>
      <c r="AA4653" s="367"/>
      <c r="AB4653" s="367"/>
      <c r="AC4653" s="367"/>
      <c r="AD4653" s="367"/>
      <c r="AE4653" s="367"/>
      <c r="AF4653" s="367"/>
      <c r="AG4653" s="367"/>
      <c r="AH4653" s="367"/>
      <c r="AI4653" s="367"/>
      <c r="AJ4653" s="367"/>
      <c r="AK4653" s="367"/>
      <c r="AL4653" s="367"/>
      <c r="AM4653" s="367"/>
      <c r="AN4653" s="367"/>
      <c r="AO4653" s="367"/>
      <c r="AP4653" s="367"/>
      <c r="AQ4653" s="367"/>
      <c r="AR4653" s="367"/>
      <c r="AS4653" s="367"/>
      <c r="AT4653" s="367"/>
    </row>
    <row r="4654" spans="2:46" ht="13.8">
      <c r="B4654" s="26">
        <v>105.33333333333414</v>
      </c>
      <c r="C4654" s="363">
        <v>983.68990021734544</v>
      </c>
      <c r="D4654" s="367">
        <v>2844.0000000000218</v>
      </c>
      <c r="E4654" s="367">
        <v>29395.348837209476</v>
      </c>
      <c r="F4654" s="367">
        <v>-1233304.5142261439</v>
      </c>
      <c r="G4654" s="367">
        <v>2844.0000000000168</v>
      </c>
      <c r="H4654" s="367">
        <v>158000</v>
      </c>
      <c r="I4654" s="384">
        <v>-14648637.449461676</v>
      </c>
      <c r="J4654" s="367">
        <v>2844</v>
      </c>
      <c r="K4654" s="367">
        <v>38303.030303030384</v>
      </c>
      <c r="L4654" s="384">
        <v>-720814.44033226161</v>
      </c>
      <c r="M4654" s="367">
        <v>2844.0000000000059</v>
      </c>
      <c r="N4654" s="367">
        <v>632</v>
      </c>
      <c r="O4654" s="384">
        <v>-14452.65975717694</v>
      </c>
      <c r="P4654" s="367">
        <v>41.238</v>
      </c>
      <c r="Q4654" s="367">
        <v>632</v>
      </c>
      <c r="R4654" s="384">
        <v>-4213.0794619228282</v>
      </c>
      <c r="S4654" s="367">
        <v>39.816000000000003</v>
      </c>
      <c r="T4654" s="367">
        <v>21793.103448275768</v>
      </c>
      <c r="U4654" s="384">
        <v>-783336.59089072736</v>
      </c>
      <c r="V4654" s="367">
        <v>2843.9999999999877</v>
      </c>
      <c r="W4654" s="367">
        <v>1053333.3333333237</v>
      </c>
      <c r="X4654" s="384">
        <v>195063.15613010031</v>
      </c>
      <c r="Y4654" s="386">
        <v>2843.9999999999741</v>
      </c>
      <c r="Z4654" s="367"/>
      <c r="AA4654" s="367"/>
      <c r="AB4654" s="367"/>
      <c r="AC4654" s="367"/>
      <c r="AD4654" s="367"/>
      <c r="AE4654" s="367"/>
      <c r="AF4654" s="367"/>
      <c r="AG4654" s="367"/>
      <c r="AH4654" s="367"/>
      <c r="AI4654" s="367"/>
      <c r="AJ4654" s="367"/>
      <c r="AK4654" s="367"/>
      <c r="AL4654" s="367"/>
      <c r="AM4654" s="367"/>
      <c r="AN4654" s="367"/>
      <c r="AO4654" s="367"/>
      <c r="AP4654" s="367"/>
      <c r="AQ4654" s="367"/>
      <c r="AR4654" s="367"/>
      <c r="AS4654" s="367"/>
      <c r="AT4654" s="367"/>
    </row>
    <row r="4655" spans="2:46" ht="13.8">
      <c r="B4655" s="26">
        <v>105.50000000000081</v>
      </c>
      <c r="C4655" s="363">
        <v>985.23664515793484</v>
      </c>
      <c r="D4655" s="367">
        <v>2848.5000000000218</v>
      </c>
      <c r="E4655" s="367">
        <v>29441.860465116453</v>
      </c>
      <c r="F4655" s="367">
        <v>-1237282.8887589958</v>
      </c>
      <c r="G4655" s="367">
        <v>2848.5000000000168</v>
      </c>
      <c r="H4655" s="367">
        <v>158250</v>
      </c>
      <c r="I4655" s="384">
        <v>-14695678.579625053</v>
      </c>
      <c r="J4655" s="367">
        <v>2848.5</v>
      </c>
      <c r="K4655" s="367">
        <v>38363.636363636448</v>
      </c>
      <c r="L4655" s="384">
        <v>-723506.50112256513</v>
      </c>
      <c r="M4655" s="367">
        <v>2848.5000000000064</v>
      </c>
      <c r="N4655" s="367">
        <v>633</v>
      </c>
      <c r="O4655" s="384">
        <v>-14500.643057265084</v>
      </c>
      <c r="P4655" s="367">
        <v>41.303250000000006</v>
      </c>
      <c r="Q4655" s="367">
        <v>633</v>
      </c>
      <c r="R4655" s="384">
        <v>-4231.5989811979698</v>
      </c>
      <c r="S4655" s="367">
        <v>39.878999999999998</v>
      </c>
      <c r="T4655" s="367">
        <v>21827.586206896456</v>
      </c>
      <c r="U4655" s="384">
        <v>-786148.79276269663</v>
      </c>
      <c r="V4655" s="367">
        <v>2848.4999999999877</v>
      </c>
      <c r="W4655" s="367">
        <v>1054999.9999999905</v>
      </c>
      <c r="X4655" s="384">
        <v>195313.31584085582</v>
      </c>
      <c r="Y4655" s="386">
        <v>2848.4999999999741</v>
      </c>
      <c r="Z4655" s="367"/>
      <c r="AA4655" s="367"/>
      <c r="AB4655" s="367"/>
      <c r="AC4655" s="367"/>
      <c r="AD4655" s="367"/>
      <c r="AE4655" s="367"/>
      <c r="AF4655" s="367"/>
      <c r="AG4655" s="367"/>
      <c r="AH4655" s="367"/>
      <c r="AI4655" s="367"/>
      <c r="AJ4655" s="367"/>
      <c r="AK4655" s="367"/>
      <c r="AL4655" s="367"/>
      <c r="AM4655" s="367"/>
      <c r="AN4655" s="367"/>
      <c r="AO4655" s="367"/>
      <c r="AP4655" s="367"/>
      <c r="AQ4655" s="367"/>
      <c r="AR4655" s="367"/>
      <c r="AS4655" s="367"/>
      <c r="AT4655" s="367"/>
    </row>
    <row r="4656" spans="2:46" ht="13.8">
      <c r="B4656" s="26">
        <v>105.66666666666748</v>
      </c>
      <c r="C4656" s="363">
        <v>986.78335936733788</v>
      </c>
      <c r="D4656" s="367">
        <v>2853.0000000000218</v>
      </c>
      <c r="E4656" s="367">
        <v>29488.37209302343</v>
      </c>
      <c r="F4656" s="367">
        <v>-1241267.6675362061</v>
      </c>
      <c r="G4656" s="367">
        <v>2853.0000000000168</v>
      </c>
      <c r="H4656" s="367">
        <v>158500</v>
      </c>
      <c r="I4656" s="384">
        <v>-14742795.106017027</v>
      </c>
      <c r="J4656" s="367">
        <v>2853</v>
      </c>
      <c r="K4656" s="367">
        <v>38424.242424242511</v>
      </c>
      <c r="L4656" s="384">
        <v>-726203.46406646306</v>
      </c>
      <c r="M4656" s="367">
        <v>2853.0000000000064</v>
      </c>
      <c r="N4656" s="367">
        <v>634</v>
      </c>
      <c r="O4656" s="384">
        <v>-14548.705710173317</v>
      </c>
      <c r="P4656" s="367">
        <v>41.368499999999997</v>
      </c>
      <c r="Q4656" s="367">
        <v>634</v>
      </c>
      <c r="R4656" s="384">
        <v>-4250.1559515135696</v>
      </c>
      <c r="S4656" s="367">
        <v>39.942</v>
      </c>
      <c r="T4656" s="367">
        <v>21862.068965517145</v>
      </c>
      <c r="U4656" s="384">
        <v>-788965.96381394169</v>
      </c>
      <c r="V4656" s="367">
        <v>2852.9999999999877</v>
      </c>
      <c r="W4656" s="367">
        <v>1056666.6666666572</v>
      </c>
      <c r="X4656" s="384">
        <v>195563.29076638658</v>
      </c>
      <c r="Y4656" s="386">
        <v>2852.9999999999741</v>
      </c>
      <c r="Z4656" s="367"/>
      <c r="AA4656" s="367"/>
      <c r="AB4656" s="367"/>
      <c r="AC4656" s="367"/>
      <c r="AD4656" s="367"/>
      <c r="AE4656" s="367"/>
      <c r="AF4656" s="367"/>
      <c r="AG4656" s="367"/>
      <c r="AH4656" s="367"/>
      <c r="AI4656" s="367"/>
      <c r="AJ4656" s="367"/>
      <c r="AK4656" s="367"/>
      <c r="AL4656" s="367"/>
      <c r="AM4656" s="367"/>
      <c r="AN4656" s="367"/>
      <c r="AO4656" s="367"/>
      <c r="AP4656" s="367"/>
      <c r="AQ4656" s="367"/>
      <c r="AR4656" s="367"/>
      <c r="AS4656" s="367"/>
      <c r="AT4656" s="367"/>
    </row>
    <row r="4657" spans="2:46" ht="13.8">
      <c r="B4657" s="26">
        <v>105.83333333333415</v>
      </c>
      <c r="C4657" s="363">
        <v>988.33004284555443</v>
      </c>
      <c r="D4657" s="367">
        <v>2857.5000000000218</v>
      </c>
      <c r="E4657" s="367">
        <v>29534.883720930407</v>
      </c>
      <c r="F4657" s="367">
        <v>-1245258.8505577748</v>
      </c>
      <c r="G4657" s="367">
        <v>2857.5000000000168</v>
      </c>
      <c r="H4657" s="367">
        <v>158750</v>
      </c>
      <c r="I4657" s="384">
        <v>-14789987.028637595</v>
      </c>
      <c r="J4657" s="367">
        <v>2857.5</v>
      </c>
      <c r="K4657" s="367">
        <v>38484.848484848575</v>
      </c>
      <c r="L4657" s="384">
        <v>-728905.32916395541</v>
      </c>
      <c r="M4657" s="367">
        <v>2857.5000000000068</v>
      </c>
      <c r="N4657" s="367">
        <v>635</v>
      </c>
      <c r="O4657" s="384">
        <v>-14596.84771590166</v>
      </c>
      <c r="P4657" s="367">
        <v>41.433750000000003</v>
      </c>
      <c r="Q4657" s="367">
        <v>635</v>
      </c>
      <c r="R4657" s="384">
        <v>-4268.750372869622</v>
      </c>
      <c r="S4657" s="367">
        <v>40.005000000000003</v>
      </c>
      <c r="T4657" s="367">
        <v>21896.551724137833</v>
      </c>
      <c r="U4657" s="384">
        <v>-791788.10404446244</v>
      </c>
      <c r="V4657" s="367">
        <v>2857.4999999999873</v>
      </c>
      <c r="W4657" s="367">
        <v>1058333.3333333239</v>
      </c>
      <c r="X4657" s="384">
        <v>195813.08090669269</v>
      </c>
      <c r="Y4657" s="386">
        <v>2857.4999999999745</v>
      </c>
      <c r="Z4657" s="367"/>
      <c r="AA4657" s="367"/>
      <c r="AB4657" s="367"/>
      <c r="AC4657" s="367"/>
      <c r="AD4657" s="367"/>
      <c r="AE4657" s="367"/>
      <c r="AF4657" s="367"/>
      <c r="AG4657" s="367"/>
      <c r="AH4657" s="367"/>
      <c r="AI4657" s="367"/>
      <c r="AJ4657" s="367"/>
      <c r="AK4657" s="367"/>
      <c r="AL4657" s="367"/>
      <c r="AM4657" s="367"/>
      <c r="AN4657" s="367"/>
      <c r="AO4657" s="367"/>
      <c r="AP4657" s="367"/>
      <c r="AQ4657" s="367"/>
      <c r="AR4657" s="367"/>
      <c r="AS4657" s="367"/>
      <c r="AT4657" s="367"/>
    </row>
    <row r="4658" spans="2:46" ht="13.8">
      <c r="B4658" s="26">
        <v>106.00000000000082</v>
      </c>
      <c r="C4658" s="363">
        <v>989.87669559258484</v>
      </c>
      <c r="D4658" s="367">
        <v>2862.0000000000227</v>
      </c>
      <c r="E4658" s="367">
        <v>29581.395348837385</v>
      </c>
      <c r="F4658" s="367">
        <v>-1249256.4378237019</v>
      </c>
      <c r="G4658" s="367">
        <v>2862.0000000000168</v>
      </c>
      <c r="H4658" s="367">
        <v>159000</v>
      </c>
      <c r="I4658" s="384">
        <v>-14837254.347486759</v>
      </c>
      <c r="J4658" s="367">
        <v>2862</v>
      </c>
      <c r="K4658" s="367">
        <v>38545.454545454639</v>
      </c>
      <c r="L4658" s="384">
        <v>-731612.0964150416</v>
      </c>
      <c r="M4658" s="367">
        <v>2862.0000000000068</v>
      </c>
      <c r="N4658" s="367">
        <v>636</v>
      </c>
      <c r="O4658" s="384">
        <v>-14645.069074450088</v>
      </c>
      <c r="P4658" s="367">
        <v>41.498999999999995</v>
      </c>
      <c r="Q4658" s="367">
        <v>636</v>
      </c>
      <c r="R4658" s="384">
        <v>-4287.3822452661288</v>
      </c>
      <c r="S4658" s="367">
        <v>40.068000000000005</v>
      </c>
      <c r="T4658" s="367">
        <v>21931.034482758521</v>
      </c>
      <c r="U4658" s="384">
        <v>-794615.21345425933</v>
      </c>
      <c r="V4658" s="367">
        <v>2861.9999999999873</v>
      </c>
      <c r="W4658" s="367">
        <v>1059999.9999999907</v>
      </c>
      <c r="X4658" s="384">
        <v>196062.68626177398</v>
      </c>
      <c r="Y4658" s="386">
        <v>2861.9999999999745</v>
      </c>
      <c r="Z4658" s="367"/>
      <c r="AA4658" s="367"/>
      <c r="AB4658" s="367"/>
      <c r="AC4658" s="367"/>
      <c r="AD4658" s="367"/>
      <c r="AE4658" s="367"/>
      <c r="AF4658" s="367"/>
      <c r="AG4658" s="367"/>
      <c r="AH4658" s="367"/>
      <c r="AI4658" s="367"/>
      <c r="AJ4658" s="367"/>
      <c r="AK4658" s="367"/>
      <c r="AL4658" s="367"/>
      <c r="AM4658" s="367"/>
      <c r="AN4658" s="367"/>
      <c r="AO4658" s="367"/>
      <c r="AP4658" s="367"/>
      <c r="AQ4658" s="367"/>
      <c r="AR4658" s="367"/>
      <c r="AS4658" s="367"/>
      <c r="AT4658" s="367"/>
    </row>
    <row r="4659" spans="2:46" ht="13.8">
      <c r="B4659" s="26">
        <v>106.1666666666675</v>
      </c>
      <c r="C4659" s="363">
        <v>991.42331760842842</v>
      </c>
      <c r="D4659" s="367">
        <v>2866.5000000000227</v>
      </c>
      <c r="E4659" s="367">
        <v>29627.906976744362</v>
      </c>
      <c r="F4659" s="367">
        <v>-1253260.4293339874</v>
      </c>
      <c r="G4659" s="367">
        <v>2866.5000000000168</v>
      </c>
      <c r="H4659" s="367">
        <v>159250</v>
      </c>
      <c r="I4659" s="384">
        <v>-14884597.062564522</v>
      </c>
      <c r="J4659" s="367">
        <v>2866.5</v>
      </c>
      <c r="K4659" s="367">
        <v>38606.060606060702</v>
      </c>
      <c r="L4659" s="384">
        <v>-734323.76581972255</v>
      </c>
      <c r="M4659" s="367">
        <v>2866.5000000000077</v>
      </c>
      <c r="N4659" s="367">
        <v>637</v>
      </c>
      <c r="O4659" s="384">
        <v>-14693.369785818624</v>
      </c>
      <c r="P4659" s="367">
        <v>41.564250000000001</v>
      </c>
      <c r="Q4659" s="367">
        <v>637</v>
      </c>
      <c r="R4659" s="384">
        <v>-4306.0515687030875</v>
      </c>
      <c r="S4659" s="367">
        <v>40.131</v>
      </c>
      <c r="T4659" s="367">
        <v>21965.51724137921</v>
      </c>
      <c r="U4659" s="384">
        <v>-797447.29204333201</v>
      </c>
      <c r="V4659" s="367">
        <v>2866.4999999999873</v>
      </c>
      <c r="W4659" s="367">
        <v>1061666.6666666574</v>
      </c>
      <c r="X4659" s="384">
        <v>196312.10683163058</v>
      </c>
      <c r="Y4659" s="386">
        <v>2866.499999999975</v>
      </c>
      <c r="Z4659" s="367"/>
      <c r="AA4659" s="367"/>
      <c r="AB4659" s="367"/>
      <c r="AC4659" s="367"/>
      <c r="AD4659" s="367"/>
      <c r="AE4659" s="367"/>
      <c r="AF4659" s="367"/>
      <c r="AG4659" s="367"/>
      <c r="AH4659" s="367"/>
      <c r="AI4659" s="367"/>
      <c r="AJ4659" s="367"/>
      <c r="AK4659" s="367"/>
      <c r="AL4659" s="367"/>
      <c r="AM4659" s="367"/>
      <c r="AN4659" s="367"/>
      <c r="AO4659" s="367"/>
      <c r="AP4659" s="367"/>
      <c r="AQ4659" s="367"/>
      <c r="AR4659" s="367"/>
      <c r="AS4659" s="367"/>
      <c r="AT4659" s="367"/>
    </row>
    <row r="4660" spans="2:46" ht="13.8">
      <c r="B4660" s="26">
        <v>106.33333333333417</v>
      </c>
      <c r="C4660" s="363">
        <v>992.96990889308552</v>
      </c>
      <c r="D4660" s="367">
        <v>2871.0000000000227</v>
      </c>
      <c r="E4660" s="367">
        <v>29674.418604651339</v>
      </c>
      <c r="F4660" s="367">
        <v>-1257270.8250886316</v>
      </c>
      <c r="G4660" s="367">
        <v>2871.0000000000168</v>
      </c>
      <c r="H4660" s="367">
        <v>159500</v>
      </c>
      <c r="I4660" s="384">
        <v>-14932015.173870884</v>
      </c>
      <c r="J4660" s="367">
        <v>2871</v>
      </c>
      <c r="K4660" s="367">
        <v>38666.666666666766</v>
      </c>
      <c r="L4660" s="384">
        <v>-737040.33737799712</v>
      </c>
      <c r="M4660" s="367">
        <v>2871.0000000000077</v>
      </c>
      <c r="N4660" s="367">
        <v>638</v>
      </c>
      <c r="O4660" s="384">
        <v>-14741.749850007251</v>
      </c>
      <c r="P4660" s="367">
        <v>41.6295</v>
      </c>
      <c r="Q4660" s="367">
        <v>638</v>
      </c>
      <c r="R4660" s="384">
        <v>-4324.7583431805024</v>
      </c>
      <c r="S4660" s="367">
        <v>40.194000000000003</v>
      </c>
      <c r="T4660" s="367">
        <v>21999.999999999898</v>
      </c>
      <c r="U4660" s="384">
        <v>-800284.33981168002</v>
      </c>
      <c r="V4660" s="367">
        <v>2870.9999999999864</v>
      </c>
      <c r="W4660" s="367">
        <v>1063333.3333333242</v>
      </c>
      <c r="X4660" s="384">
        <v>196561.34261626244</v>
      </c>
      <c r="Y4660" s="386">
        <v>2870.999999999975</v>
      </c>
      <c r="Z4660" s="367"/>
      <c r="AA4660" s="367"/>
      <c r="AB4660" s="367"/>
      <c r="AC4660" s="367"/>
      <c r="AD4660" s="367"/>
      <c r="AE4660" s="367"/>
      <c r="AF4660" s="367"/>
      <c r="AG4660" s="367"/>
      <c r="AH4660" s="367"/>
      <c r="AI4660" s="367"/>
      <c r="AJ4660" s="367"/>
      <c r="AK4660" s="367"/>
      <c r="AL4660" s="367"/>
      <c r="AM4660" s="367"/>
      <c r="AN4660" s="367"/>
      <c r="AO4660" s="367"/>
      <c r="AP4660" s="367"/>
      <c r="AQ4660" s="367"/>
      <c r="AR4660" s="367"/>
      <c r="AS4660" s="367"/>
      <c r="AT4660" s="367"/>
    </row>
    <row r="4661" spans="2:46" ht="13.8">
      <c r="B4661" s="26">
        <v>106.50000000000084</v>
      </c>
      <c r="C4661" s="363">
        <v>994.51646944655624</v>
      </c>
      <c r="D4661" s="367">
        <v>2875.5000000000227</v>
      </c>
      <c r="E4661" s="367">
        <v>29720.930232558316</v>
      </c>
      <c r="F4661" s="367">
        <v>-1261287.6250876342</v>
      </c>
      <c r="G4661" s="367">
        <v>2875.5000000000168</v>
      </c>
      <c r="H4661" s="367">
        <v>159750</v>
      </c>
      <c r="I4661" s="384">
        <v>-14979508.68140584</v>
      </c>
      <c r="J4661" s="367">
        <v>2875.5</v>
      </c>
      <c r="K4661" s="367">
        <v>38727.27272727283</v>
      </c>
      <c r="L4661" s="384">
        <v>-739761.8110898661</v>
      </c>
      <c r="M4661" s="367">
        <v>2875.5000000000082</v>
      </c>
      <c r="N4661" s="367">
        <v>639</v>
      </c>
      <c r="O4661" s="384">
        <v>-14790.20926701598</v>
      </c>
      <c r="P4661" s="367">
        <v>41.694749999999999</v>
      </c>
      <c r="Q4661" s="367">
        <v>639</v>
      </c>
      <c r="R4661" s="384">
        <v>-4343.5025686983699</v>
      </c>
      <c r="S4661" s="367">
        <v>40.256999999999998</v>
      </c>
      <c r="T4661" s="367">
        <v>22034.482758620587</v>
      </c>
      <c r="U4661" s="384">
        <v>-803126.3567593043</v>
      </c>
      <c r="V4661" s="367">
        <v>2875.4999999999864</v>
      </c>
      <c r="W4661" s="367">
        <v>1064999.9999999909</v>
      </c>
      <c r="X4661" s="384">
        <v>196810.39361566954</v>
      </c>
      <c r="Y4661" s="386">
        <v>2875.4999999999754</v>
      </c>
      <c r="Z4661" s="367"/>
      <c r="AA4661" s="367"/>
      <c r="AB4661" s="367"/>
      <c r="AC4661" s="367"/>
      <c r="AD4661" s="367"/>
      <c r="AE4661" s="367"/>
      <c r="AF4661" s="367"/>
      <c r="AG4661" s="367"/>
      <c r="AH4661" s="367"/>
      <c r="AI4661" s="367"/>
      <c r="AJ4661" s="367"/>
      <c r="AK4661" s="367"/>
      <c r="AL4661" s="367"/>
      <c r="AM4661" s="367"/>
      <c r="AN4661" s="367"/>
      <c r="AO4661" s="367"/>
      <c r="AP4661" s="367"/>
      <c r="AQ4661" s="367"/>
      <c r="AR4661" s="367"/>
      <c r="AS4661" s="367"/>
      <c r="AT4661" s="367"/>
    </row>
    <row r="4662" spans="2:46" ht="13.8">
      <c r="B4662" s="26">
        <v>106.66666666666751</v>
      </c>
      <c r="C4662" s="363">
        <v>996.0629992688406</v>
      </c>
      <c r="D4662" s="367">
        <v>2880.0000000000232</v>
      </c>
      <c r="E4662" s="367">
        <v>29767.441860465293</v>
      </c>
      <c r="F4662" s="367">
        <v>-1265310.8293309952</v>
      </c>
      <c r="G4662" s="367">
        <v>2880.0000000000168</v>
      </c>
      <c r="H4662" s="367">
        <v>160000</v>
      </c>
      <c r="I4662" s="384">
        <v>-15027077.585169395</v>
      </c>
      <c r="J4662" s="367">
        <v>2880</v>
      </c>
      <c r="K4662" s="367">
        <v>38787.878787878893</v>
      </c>
      <c r="L4662" s="384">
        <v>-742488.18695532891</v>
      </c>
      <c r="M4662" s="367">
        <v>2880.0000000000082</v>
      </c>
      <c r="N4662" s="367">
        <v>640</v>
      </c>
      <c r="O4662" s="384">
        <v>-14838.748036844801</v>
      </c>
      <c r="P4662" s="367">
        <v>41.76</v>
      </c>
      <c r="Q4662" s="367">
        <v>640</v>
      </c>
      <c r="R4662" s="384">
        <v>-4362.284245256692</v>
      </c>
      <c r="S4662" s="367">
        <v>40.319999999999993</v>
      </c>
      <c r="T4662" s="367">
        <v>22068.965517241275</v>
      </c>
      <c r="U4662" s="384">
        <v>-805973.34288620471</v>
      </c>
      <c r="V4662" s="367">
        <v>2879.9999999999864</v>
      </c>
      <c r="W4662" s="367">
        <v>1066666.6666666577</v>
      </c>
      <c r="X4662" s="384">
        <v>197059.25982985194</v>
      </c>
      <c r="Y4662" s="386">
        <v>2879.9999999999754</v>
      </c>
      <c r="Z4662" s="367"/>
      <c r="AA4662" s="367"/>
      <c r="AB4662" s="367"/>
      <c r="AC4662" s="367"/>
      <c r="AD4662" s="367"/>
      <c r="AE4662" s="367"/>
      <c r="AF4662" s="367"/>
      <c r="AG4662" s="367"/>
      <c r="AH4662" s="367"/>
      <c r="AI4662" s="367"/>
      <c r="AJ4662" s="367"/>
      <c r="AK4662" s="367"/>
      <c r="AL4662" s="367"/>
      <c r="AM4662" s="367"/>
      <c r="AN4662" s="367"/>
      <c r="AO4662" s="367"/>
      <c r="AP4662" s="367"/>
      <c r="AQ4662" s="367"/>
      <c r="AR4662" s="367"/>
      <c r="AS4662" s="367"/>
      <c r="AT4662" s="367"/>
    </row>
    <row r="4663" spans="2:46" ht="13.8">
      <c r="B4663" s="26">
        <v>106.83333333333418</v>
      </c>
      <c r="C4663" s="363">
        <v>997.60949835993847</v>
      </c>
      <c r="D4663" s="367">
        <v>2884.5000000000232</v>
      </c>
      <c r="E4663" s="367">
        <v>29813.95348837227</v>
      </c>
      <c r="F4663" s="367">
        <v>-1269340.4378187149</v>
      </c>
      <c r="G4663" s="367">
        <v>2884.5000000000168</v>
      </c>
      <c r="H4663" s="367">
        <v>160250</v>
      </c>
      <c r="I4663" s="384">
        <v>-15074721.885161545</v>
      </c>
      <c r="J4663" s="367">
        <v>2884.5</v>
      </c>
      <c r="K4663" s="367">
        <v>38848.484848484957</v>
      </c>
      <c r="L4663" s="384">
        <v>-745219.46497438615</v>
      </c>
      <c r="M4663" s="367">
        <v>2884.5000000000082</v>
      </c>
      <c r="N4663" s="367">
        <v>641</v>
      </c>
      <c r="O4663" s="384">
        <v>-14887.366159493731</v>
      </c>
      <c r="P4663" s="367">
        <v>41.825250000000004</v>
      </c>
      <c r="Q4663" s="367">
        <v>641</v>
      </c>
      <c r="R4663" s="384">
        <v>-4381.1033728554694</v>
      </c>
      <c r="S4663" s="367">
        <v>40.382999999999996</v>
      </c>
      <c r="T4663" s="367">
        <v>22103.448275861963</v>
      </c>
      <c r="U4663" s="384">
        <v>-808825.29819238058</v>
      </c>
      <c r="V4663" s="367">
        <v>2884.4999999999859</v>
      </c>
      <c r="W4663" s="367">
        <v>1068333.3333333244</v>
      </c>
      <c r="X4663" s="384">
        <v>197307.94125880962</v>
      </c>
      <c r="Y4663" s="386">
        <v>2884.4999999999754</v>
      </c>
      <c r="Z4663" s="367"/>
      <c r="AA4663" s="367"/>
      <c r="AB4663" s="367"/>
      <c r="AC4663" s="367"/>
      <c r="AD4663" s="367"/>
      <c r="AE4663" s="367"/>
      <c r="AF4663" s="367"/>
      <c r="AG4663" s="367"/>
      <c r="AH4663" s="367"/>
      <c r="AI4663" s="367"/>
      <c r="AJ4663" s="367"/>
      <c r="AK4663" s="367"/>
      <c r="AL4663" s="367"/>
      <c r="AM4663" s="367"/>
      <c r="AN4663" s="367"/>
      <c r="AO4663" s="367"/>
      <c r="AP4663" s="367"/>
      <c r="AQ4663" s="367"/>
      <c r="AR4663" s="367"/>
      <c r="AS4663" s="367"/>
      <c r="AT4663" s="367"/>
    </row>
    <row r="4664" spans="2:46" ht="13.8">
      <c r="B4664" s="26">
        <v>107.00000000000085</v>
      </c>
      <c r="C4664" s="363">
        <v>999.15596671984974</v>
      </c>
      <c r="D4664" s="367">
        <v>2889.0000000000232</v>
      </c>
      <c r="E4664" s="367">
        <v>29860.465116279247</v>
      </c>
      <c r="F4664" s="367">
        <v>-1273376.4505507932</v>
      </c>
      <c r="G4664" s="367">
        <v>2889.0000000000173</v>
      </c>
      <c r="H4664" s="367">
        <v>160500</v>
      </c>
      <c r="I4664" s="384">
        <v>-15122441.581382291</v>
      </c>
      <c r="J4664" s="367">
        <v>2889</v>
      </c>
      <c r="K4664" s="367">
        <v>38909.090909091021</v>
      </c>
      <c r="L4664" s="384">
        <v>-747955.64514703793</v>
      </c>
      <c r="M4664" s="367">
        <v>2889.0000000000086</v>
      </c>
      <c r="N4664" s="367">
        <v>642</v>
      </c>
      <c r="O4664" s="384">
        <v>-14936.063634962748</v>
      </c>
      <c r="P4664" s="367">
        <v>41.890499999999996</v>
      </c>
      <c r="Q4664" s="367">
        <v>642</v>
      </c>
      <c r="R4664" s="384">
        <v>-4399.9599514947013</v>
      </c>
      <c r="S4664" s="367">
        <v>40.445999999999998</v>
      </c>
      <c r="T4664" s="367">
        <v>22137.931034482652</v>
      </c>
      <c r="U4664" s="384">
        <v>-811682.2226778327</v>
      </c>
      <c r="V4664" s="367">
        <v>2888.9999999999859</v>
      </c>
      <c r="W4664" s="367">
        <v>1069999.9999999912</v>
      </c>
      <c r="X4664" s="384">
        <v>197556.43790254253</v>
      </c>
      <c r="Y4664" s="386">
        <v>2888.9999999999759</v>
      </c>
      <c r="Z4664" s="367"/>
      <c r="AA4664" s="367"/>
      <c r="AB4664" s="367"/>
      <c r="AC4664" s="367"/>
      <c r="AD4664" s="367"/>
      <c r="AE4664" s="367"/>
      <c r="AF4664" s="367"/>
      <c r="AG4664" s="367"/>
      <c r="AH4664" s="367"/>
      <c r="AI4664" s="367"/>
      <c r="AJ4664" s="367"/>
      <c r="AK4664" s="367"/>
      <c r="AL4664" s="367"/>
      <c r="AM4664" s="367"/>
      <c r="AN4664" s="367"/>
      <c r="AO4664" s="367"/>
      <c r="AP4664" s="367"/>
      <c r="AQ4664" s="367"/>
      <c r="AR4664" s="367"/>
      <c r="AS4664" s="367"/>
      <c r="AT4664" s="367"/>
    </row>
    <row r="4665" spans="2:46" ht="13.8">
      <c r="B4665" s="26">
        <v>107.16666666666752</v>
      </c>
      <c r="C4665" s="363">
        <v>1000.7024043485746</v>
      </c>
      <c r="D4665" s="367">
        <v>2893.5000000000232</v>
      </c>
      <c r="E4665" s="367">
        <v>29906.976744186224</v>
      </c>
      <c r="F4665" s="367">
        <v>-1277418.8675272297</v>
      </c>
      <c r="G4665" s="367">
        <v>2893.5000000000173</v>
      </c>
      <c r="H4665" s="367">
        <v>160750</v>
      </c>
      <c r="I4665" s="384">
        <v>-15170236.673831638</v>
      </c>
      <c r="J4665" s="367">
        <v>2893.5</v>
      </c>
      <c r="K4665" s="367">
        <v>38969.696969697085</v>
      </c>
      <c r="L4665" s="384">
        <v>-750696.72747328342</v>
      </c>
      <c r="M4665" s="367">
        <v>2893.5000000000086</v>
      </c>
      <c r="N4665" s="367">
        <v>643</v>
      </c>
      <c r="O4665" s="384">
        <v>-14984.84046325187</v>
      </c>
      <c r="P4665" s="367">
        <v>41.955750000000002</v>
      </c>
      <c r="Q4665" s="367">
        <v>643</v>
      </c>
      <c r="R4665" s="384">
        <v>-4418.8539811743867</v>
      </c>
      <c r="S4665" s="367">
        <v>40.509</v>
      </c>
      <c r="T4665" s="367">
        <v>22172.41379310334</v>
      </c>
      <c r="U4665" s="384">
        <v>-814544.11634256062</v>
      </c>
      <c r="V4665" s="367">
        <v>2893.4999999999859</v>
      </c>
      <c r="W4665" s="367">
        <v>1071666.6666666579</v>
      </c>
      <c r="X4665" s="384">
        <v>197804.74976105068</v>
      </c>
      <c r="Y4665" s="386">
        <v>2893.4999999999759</v>
      </c>
      <c r="Z4665" s="367"/>
      <c r="AA4665" s="367"/>
      <c r="AB4665" s="367"/>
      <c r="AC4665" s="367"/>
      <c r="AD4665" s="367"/>
      <c r="AE4665" s="367"/>
      <c r="AF4665" s="367"/>
      <c r="AG4665" s="367"/>
      <c r="AH4665" s="367"/>
      <c r="AI4665" s="367"/>
      <c r="AJ4665" s="367"/>
      <c r="AK4665" s="367"/>
      <c r="AL4665" s="367"/>
      <c r="AM4665" s="367"/>
      <c r="AN4665" s="367"/>
      <c r="AO4665" s="367"/>
      <c r="AP4665" s="367"/>
      <c r="AQ4665" s="367"/>
      <c r="AR4665" s="367"/>
      <c r="AS4665" s="367"/>
      <c r="AT4665" s="367"/>
    </row>
    <row r="4666" spans="2:46" ht="13.8">
      <c r="B4666" s="26">
        <v>107.3333333333342</v>
      </c>
      <c r="C4666" s="363">
        <v>1002.2488112461133</v>
      </c>
      <c r="D4666" s="367">
        <v>2898.0000000000236</v>
      </c>
      <c r="E4666" s="367">
        <v>29953.488372093201</v>
      </c>
      <c r="F4666" s="367">
        <v>-1281467.6887480251</v>
      </c>
      <c r="G4666" s="367">
        <v>2898.0000000000177</v>
      </c>
      <c r="H4666" s="367">
        <v>161000</v>
      </c>
      <c r="I4666" s="384">
        <v>-15218107.162509579</v>
      </c>
      <c r="J4666" s="367">
        <v>2898</v>
      </c>
      <c r="K4666" s="367">
        <v>39030.303030303148</v>
      </c>
      <c r="L4666" s="384">
        <v>-753442.71195312322</v>
      </c>
      <c r="M4666" s="367">
        <v>2898.0000000000091</v>
      </c>
      <c r="N4666" s="367">
        <v>644</v>
      </c>
      <c r="O4666" s="384">
        <v>-15033.696644361085</v>
      </c>
      <c r="P4666" s="367">
        <v>42.021000000000001</v>
      </c>
      <c r="Q4666" s="367">
        <v>644</v>
      </c>
      <c r="R4666" s="384">
        <v>-4437.7854618945257</v>
      </c>
      <c r="S4666" s="367">
        <v>40.571999999999996</v>
      </c>
      <c r="T4666" s="367">
        <v>22206.896551724029</v>
      </c>
      <c r="U4666" s="384">
        <v>-817410.97918656422</v>
      </c>
      <c r="V4666" s="367">
        <v>2897.9999999999854</v>
      </c>
      <c r="W4666" s="367">
        <v>1073333.3333333246</v>
      </c>
      <c r="X4666" s="384">
        <v>198052.87683433422</v>
      </c>
      <c r="Y4666" s="386">
        <v>2897.9999999999768</v>
      </c>
      <c r="Z4666" s="367"/>
      <c r="AA4666" s="367"/>
      <c r="AB4666" s="367"/>
      <c r="AC4666" s="367"/>
      <c r="AD4666" s="367"/>
      <c r="AE4666" s="367"/>
      <c r="AF4666" s="367"/>
      <c r="AG4666" s="367"/>
      <c r="AH4666" s="367"/>
      <c r="AI4666" s="367"/>
      <c r="AJ4666" s="367"/>
      <c r="AK4666" s="367"/>
      <c r="AL4666" s="367"/>
      <c r="AM4666" s="367"/>
      <c r="AN4666" s="367"/>
      <c r="AO4666" s="367"/>
      <c r="AP4666" s="367"/>
      <c r="AQ4666" s="367"/>
      <c r="AR4666" s="367"/>
      <c r="AS4666" s="367"/>
      <c r="AT4666" s="367"/>
    </row>
    <row r="4667" spans="2:46" ht="13.8">
      <c r="B4667" s="26">
        <v>107.50000000000087</v>
      </c>
      <c r="C4667" s="363">
        <v>1003.7951874124652</v>
      </c>
      <c r="D4667" s="367">
        <v>2902.5000000000236</v>
      </c>
      <c r="E4667" s="367">
        <v>30000.000000000178</v>
      </c>
      <c r="F4667" s="367">
        <v>-1285522.9142131784</v>
      </c>
      <c r="G4667" s="367">
        <v>2902.5000000000177</v>
      </c>
      <c r="H4667" s="367">
        <v>161250</v>
      </c>
      <c r="I4667" s="384">
        <v>-15266053.047416119</v>
      </c>
      <c r="J4667" s="367">
        <v>2902.5</v>
      </c>
      <c r="K4667" s="367">
        <v>39090.909090909212</v>
      </c>
      <c r="L4667" s="384">
        <v>-756193.5985865572</v>
      </c>
      <c r="M4667" s="367">
        <v>2902.5000000000091</v>
      </c>
      <c r="N4667" s="367">
        <v>645</v>
      </c>
      <c r="O4667" s="384">
        <v>-15082.6321782904</v>
      </c>
      <c r="P4667" s="367">
        <v>42.08625</v>
      </c>
      <c r="Q4667" s="367">
        <v>645</v>
      </c>
      <c r="R4667" s="384">
        <v>-4456.7543936551201</v>
      </c>
      <c r="S4667" s="367">
        <v>40.634999999999998</v>
      </c>
      <c r="T4667" s="367">
        <v>22241.379310344717</v>
      </c>
      <c r="U4667" s="384">
        <v>-820282.81120984384</v>
      </c>
      <c r="V4667" s="367">
        <v>2902.4999999999854</v>
      </c>
      <c r="W4667" s="367">
        <v>1074999.9999999914</v>
      </c>
      <c r="X4667" s="384">
        <v>198300.81912239298</v>
      </c>
      <c r="Y4667" s="386">
        <v>2902.4999999999768</v>
      </c>
      <c r="Z4667" s="367"/>
      <c r="AA4667" s="367"/>
      <c r="AB4667" s="367"/>
      <c r="AC4667" s="367"/>
      <c r="AD4667" s="367"/>
      <c r="AE4667" s="367"/>
      <c r="AF4667" s="367"/>
      <c r="AG4667" s="367"/>
      <c r="AH4667" s="367"/>
      <c r="AI4667" s="367"/>
      <c r="AJ4667" s="367"/>
      <c r="AK4667" s="367"/>
      <c r="AL4667" s="367"/>
      <c r="AM4667" s="367"/>
      <c r="AN4667" s="367"/>
      <c r="AO4667" s="367"/>
      <c r="AP4667" s="367"/>
      <c r="AQ4667" s="367"/>
      <c r="AR4667" s="367"/>
      <c r="AS4667" s="367"/>
      <c r="AT4667" s="367"/>
    </row>
    <row r="4668" spans="2:46" ht="13.8">
      <c r="B4668" s="26">
        <v>107.66666666666754</v>
      </c>
      <c r="C4668" s="363">
        <v>1005.3415328476306</v>
      </c>
      <c r="D4668" s="367">
        <v>2907.0000000000236</v>
      </c>
      <c r="E4668" s="367">
        <v>30046.511627907155</v>
      </c>
      <c r="F4668" s="367">
        <v>-1289584.5439226904</v>
      </c>
      <c r="G4668" s="367">
        <v>2907.0000000000177</v>
      </c>
      <c r="H4668" s="367">
        <v>161500</v>
      </c>
      <c r="I4668" s="384">
        <v>-15314074.328551253</v>
      </c>
      <c r="J4668" s="367">
        <v>2907</v>
      </c>
      <c r="K4668" s="367">
        <v>39151.515151515276</v>
      </c>
      <c r="L4668" s="384">
        <v>-758949.38737358584</v>
      </c>
      <c r="M4668" s="367">
        <v>2907.0000000000095</v>
      </c>
      <c r="N4668" s="367">
        <v>646</v>
      </c>
      <c r="O4668" s="384">
        <v>-15131.647065039811</v>
      </c>
      <c r="P4668" s="367">
        <v>42.151499999999999</v>
      </c>
      <c r="Q4668" s="367">
        <v>646</v>
      </c>
      <c r="R4668" s="384">
        <v>-4475.760776456169</v>
      </c>
      <c r="S4668" s="367">
        <v>40.698</v>
      </c>
      <c r="T4668" s="367">
        <v>22275.862068965405</v>
      </c>
      <c r="U4668" s="384">
        <v>-823159.61241239938</v>
      </c>
      <c r="V4668" s="367">
        <v>2906.9999999999854</v>
      </c>
      <c r="W4668" s="367">
        <v>1076666.6666666581</v>
      </c>
      <c r="X4668" s="384">
        <v>198548.57662522691</v>
      </c>
      <c r="Y4668" s="386">
        <v>2906.9999999999768</v>
      </c>
      <c r="Z4668" s="367"/>
      <c r="AA4668" s="367"/>
      <c r="AB4668" s="367"/>
      <c r="AC4668" s="367"/>
      <c r="AD4668" s="367"/>
      <c r="AE4668" s="367"/>
      <c r="AF4668" s="367"/>
      <c r="AG4668" s="367"/>
      <c r="AH4668" s="367"/>
      <c r="AI4668" s="367"/>
      <c r="AJ4668" s="367"/>
      <c r="AK4668" s="367"/>
      <c r="AL4668" s="367"/>
      <c r="AM4668" s="367"/>
      <c r="AN4668" s="367"/>
      <c r="AO4668" s="367"/>
      <c r="AP4668" s="367"/>
      <c r="AQ4668" s="367"/>
      <c r="AR4668" s="367"/>
      <c r="AS4668" s="367"/>
      <c r="AT4668" s="367"/>
    </row>
    <row r="4669" spans="2:46" ht="13.8">
      <c r="B4669" s="26">
        <v>107.83333333333421</v>
      </c>
      <c r="C4669" s="363">
        <v>1006.8878475516096</v>
      </c>
      <c r="D4669" s="367">
        <v>2911.5000000000236</v>
      </c>
      <c r="E4669" s="367">
        <v>30093.023255814132</v>
      </c>
      <c r="F4669" s="367">
        <v>-1293652.5778765606</v>
      </c>
      <c r="G4669" s="367">
        <v>2911.5000000000177</v>
      </c>
      <c r="H4669" s="367">
        <v>161750</v>
      </c>
      <c r="I4669" s="384">
        <v>-15362171.005914986</v>
      </c>
      <c r="J4669" s="367">
        <v>2911.5</v>
      </c>
      <c r="K4669" s="367">
        <v>39212.121212121339</v>
      </c>
      <c r="L4669" s="384">
        <v>-761710.07831420808</v>
      </c>
      <c r="M4669" s="367">
        <v>2911.5000000000095</v>
      </c>
      <c r="N4669" s="367">
        <v>647</v>
      </c>
      <c r="O4669" s="384">
        <v>-15180.741304609321</v>
      </c>
      <c r="P4669" s="367">
        <v>42.216749999999998</v>
      </c>
      <c r="Q4669" s="367">
        <v>647</v>
      </c>
      <c r="R4669" s="384">
        <v>-4494.8046102976714</v>
      </c>
      <c r="S4669" s="367">
        <v>40.761000000000003</v>
      </c>
      <c r="T4669" s="367">
        <v>22310.344827586094</v>
      </c>
      <c r="U4669" s="384">
        <v>-826041.38279423059</v>
      </c>
      <c r="V4669" s="367">
        <v>2911.499999999985</v>
      </c>
      <c r="W4669" s="367">
        <v>1078333.3333333249</v>
      </c>
      <c r="X4669" s="384">
        <v>198796.1493428362</v>
      </c>
      <c r="Y4669" s="386">
        <v>2911.4999999999773</v>
      </c>
      <c r="Z4669" s="367"/>
      <c r="AA4669" s="367"/>
      <c r="AB4669" s="367"/>
      <c r="AC4669" s="367"/>
      <c r="AD4669" s="367"/>
      <c r="AE4669" s="367"/>
      <c r="AF4669" s="367"/>
      <c r="AG4669" s="367"/>
      <c r="AH4669" s="367"/>
      <c r="AI4669" s="367"/>
      <c r="AJ4669" s="367"/>
      <c r="AK4669" s="367"/>
      <c r="AL4669" s="367"/>
      <c r="AM4669" s="367"/>
      <c r="AN4669" s="367"/>
      <c r="AO4669" s="367"/>
      <c r="AP4669" s="367"/>
      <c r="AQ4669" s="367"/>
      <c r="AR4669" s="367"/>
      <c r="AS4669" s="367"/>
      <c r="AT4669" s="367"/>
    </row>
    <row r="4670" spans="2:46" ht="13.8">
      <c r="B4670" s="26">
        <v>108.00000000000088</v>
      </c>
      <c r="C4670" s="363">
        <v>1008.4341315244025</v>
      </c>
      <c r="D4670" s="367">
        <v>2916.0000000000241</v>
      </c>
      <c r="E4670" s="367">
        <v>30139.53488372111</v>
      </c>
      <c r="F4670" s="367">
        <v>-1297727.0160747895</v>
      </c>
      <c r="G4670" s="367">
        <v>2916.0000000000177</v>
      </c>
      <c r="H4670" s="367">
        <v>162000</v>
      </c>
      <c r="I4670" s="384">
        <v>-15410343.079507316</v>
      </c>
      <c r="J4670" s="367">
        <v>2916</v>
      </c>
      <c r="K4670" s="367">
        <v>39272.727272727403</v>
      </c>
      <c r="L4670" s="384">
        <v>-764475.67140842485</v>
      </c>
      <c r="M4670" s="367">
        <v>2916.00000000001</v>
      </c>
      <c r="N4670" s="367">
        <v>648</v>
      </c>
      <c r="O4670" s="384">
        <v>-15229.914896998927</v>
      </c>
      <c r="P4670" s="367">
        <v>42.281999999999996</v>
      </c>
      <c r="Q4670" s="367">
        <v>648</v>
      </c>
      <c r="R4670" s="384">
        <v>-4513.8858951796265</v>
      </c>
      <c r="S4670" s="367">
        <v>40.823999999999998</v>
      </c>
      <c r="T4670" s="367">
        <v>22344.827586206782</v>
      </c>
      <c r="U4670" s="384">
        <v>-828928.12235533784</v>
      </c>
      <c r="V4670" s="367">
        <v>2915.999999999985</v>
      </c>
      <c r="W4670" s="367">
        <v>1079999.9999999916</v>
      </c>
      <c r="X4670" s="384">
        <v>199043.53727522073</v>
      </c>
      <c r="Y4670" s="386">
        <v>2915.9999999999773</v>
      </c>
      <c r="Z4670" s="367"/>
      <c r="AA4670" s="367"/>
      <c r="AB4670" s="367"/>
      <c r="AC4670" s="367"/>
      <c r="AD4670" s="367"/>
      <c r="AE4670" s="367"/>
      <c r="AF4670" s="367"/>
      <c r="AG4670" s="367"/>
      <c r="AH4670" s="367"/>
      <c r="AI4670" s="367"/>
      <c r="AJ4670" s="367"/>
      <c r="AK4670" s="367"/>
      <c r="AL4670" s="367"/>
      <c r="AM4670" s="367"/>
      <c r="AN4670" s="367"/>
      <c r="AO4670" s="367"/>
      <c r="AP4670" s="367"/>
      <c r="AQ4670" s="367"/>
      <c r="AR4670" s="367"/>
      <c r="AS4670" s="367"/>
      <c r="AT4670" s="367"/>
    </row>
    <row r="4671" spans="2:46" ht="13.8">
      <c r="B4671" s="26">
        <v>108.16666666666755</v>
      </c>
      <c r="C4671" s="363">
        <v>1009.9803847660086</v>
      </c>
      <c r="D4671" s="367">
        <v>2920.5000000000241</v>
      </c>
      <c r="E4671" s="367">
        <v>30186.046511628087</v>
      </c>
      <c r="F4671" s="367">
        <v>-1301807.8585173769</v>
      </c>
      <c r="G4671" s="367">
        <v>2920.5000000000177</v>
      </c>
      <c r="H4671" s="367">
        <v>162250</v>
      </c>
      <c r="I4671" s="384">
        <v>-15458590.549328241</v>
      </c>
      <c r="J4671" s="367">
        <v>2920.5</v>
      </c>
      <c r="K4671" s="367">
        <v>39333.333333333467</v>
      </c>
      <c r="L4671" s="384">
        <v>-767246.16665623558</v>
      </c>
      <c r="M4671" s="367">
        <v>2920.50000000001</v>
      </c>
      <c r="N4671" s="367">
        <v>649</v>
      </c>
      <c r="O4671" s="384">
        <v>-15279.167842208637</v>
      </c>
      <c r="P4671" s="367">
        <v>42.347250000000003</v>
      </c>
      <c r="Q4671" s="367">
        <v>649</v>
      </c>
      <c r="R4671" s="384">
        <v>-4533.0046311020378</v>
      </c>
      <c r="S4671" s="367">
        <v>40.887</v>
      </c>
      <c r="T4671" s="367">
        <v>22379.310344827471</v>
      </c>
      <c r="U4671" s="384">
        <v>-831819.83109572099</v>
      </c>
      <c r="V4671" s="367">
        <v>2920.499999999985</v>
      </c>
      <c r="W4671" s="367">
        <v>1081666.6666666584</v>
      </c>
      <c r="X4671" s="384">
        <v>199290.74042238056</v>
      </c>
      <c r="Y4671" s="386">
        <v>2920.4999999999777</v>
      </c>
      <c r="Z4671" s="367"/>
      <c r="AA4671" s="367"/>
      <c r="AB4671" s="367"/>
      <c r="AC4671" s="367"/>
      <c r="AD4671" s="367"/>
      <c r="AE4671" s="367"/>
      <c r="AF4671" s="367"/>
      <c r="AG4671" s="367"/>
      <c r="AH4671" s="367"/>
      <c r="AI4671" s="367"/>
      <c r="AJ4671" s="367"/>
      <c r="AK4671" s="367"/>
      <c r="AL4671" s="367"/>
      <c r="AM4671" s="367"/>
      <c r="AN4671" s="367"/>
      <c r="AO4671" s="367"/>
      <c r="AP4671" s="367"/>
      <c r="AQ4671" s="367"/>
      <c r="AR4671" s="367"/>
      <c r="AS4671" s="367"/>
      <c r="AT4671" s="367"/>
    </row>
    <row r="4672" spans="2:46" ht="13.8">
      <c r="B4672" s="26">
        <v>108.33333333333422</v>
      </c>
      <c r="C4672" s="363">
        <v>1011.5266072764282</v>
      </c>
      <c r="D4672" s="367">
        <v>2925.0000000000241</v>
      </c>
      <c r="E4672" s="367">
        <v>30232.558139535064</v>
      </c>
      <c r="F4672" s="367">
        <v>-1305895.1052043224</v>
      </c>
      <c r="G4672" s="367">
        <v>2925.0000000000177</v>
      </c>
      <c r="H4672" s="367">
        <v>162500</v>
      </c>
      <c r="I4672" s="384">
        <v>-15506913.415377768</v>
      </c>
      <c r="J4672" s="367">
        <v>2925</v>
      </c>
      <c r="K4672" s="367">
        <v>39393.93939393953</v>
      </c>
      <c r="L4672" s="384">
        <v>-770021.56405764085</v>
      </c>
      <c r="M4672" s="367">
        <v>2925.0000000000105</v>
      </c>
      <c r="N4672" s="367">
        <v>650</v>
      </c>
      <c r="O4672" s="384">
        <v>-15328.500140238435</v>
      </c>
      <c r="P4672" s="367">
        <v>42.412499999999994</v>
      </c>
      <c r="Q4672" s="367">
        <v>650</v>
      </c>
      <c r="R4672" s="384">
        <v>-4552.1608180649027</v>
      </c>
      <c r="S4672" s="367">
        <v>40.950000000000003</v>
      </c>
      <c r="T4672" s="367">
        <v>22413.793103448159</v>
      </c>
      <c r="U4672" s="384">
        <v>-834716.50901537971</v>
      </c>
      <c r="V4672" s="367">
        <v>2924.9999999999845</v>
      </c>
      <c r="W4672" s="367">
        <v>1083333.3333333251</v>
      </c>
      <c r="X4672" s="384">
        <v>199537.75878431564</v>
      </c>
      <c r="Y4672" s="386">
        <v>2924.9999999999777</v>
      </c>
      <c r="Z4672" s="367"/>
      <c r="AA4672" s="367"/>
      <c r="AB4672" s="367"/>
      <c r="AC4672" s="367"/>
      <c r="AD4672" s="367"/>
      <c r="AE4672" s="367"/>
      <c r="AF4672" s="367"/>
      <c r="AG4672" s="367"/>
      <c r="AH4672" s="367"/>
      <c r="AI4672" s="367"/>
      <c r="AJ4672" s="367"/>
      <c r="AK4672" s="367"/>
      <c r="AL4672" s="367"/>
      <c r="AM4672" s="367"/>
      <c r="AN4672" s="367"/>
      <c r="AO4672" s="367"/>
      <c r="AP4672" s="367"/>
      <c r="AQ4672" s="367"/>
      <c r="AR4672" s="367"/>
      <c r="AS4672" s="367"/>
      <c r="AT4672" s="367"/>
    </row>
    <row r="4673" spans="2:46" ht="13.8">
      <c r="B4673" s="26">
        <v>108.5000000000009</v>
      </c>
      <c r="C4673" s="363">
        <v>1013.0727990556616</v>
      </c>
      <c r="D4673" s="367">
        <v>2929.5000000000241</v>
      </c>
      <c r="E4673" s="367">
        <v>30279.069767442041</v>
      </c>
      <c r="F4673" s="367">
        <v>-1309988.7561356269</v>
      </c>
      <c r="G4673" s="367">
        <v>2929.5000000000177</v>
      </c>
      <c r="H4673" s="367">
        <v>162750</v>
      </c>
      <c r="I4673" s="384">
        <v>-15555311.677655889</v>
      </c>
      <c r="J4673" s="367">
        <v>2929.5</v>
      </c>
      <c r="K4673" s="367">
        <v>39454.545454545594</v>
      </c>
      <c r="L4673" s="384">
        <v>-772801.86361263995</v>
      </c>
      <c r="M4673" s="367">
        <v>2929.5000000000105</v>
      </c>
      <c r="N4673" s="367">
        <v>651</v>
      </c>
      <c r="O4673" s="384">
        <v>-15377.911791088341</v>
      </c>
      <c r="P4673" s="367">
        <v>42.47775</v>
      </c>
      <c r="Q4673" s="367">
        <v>651</v>
      </c>
      <c r="R4673" s="384">
        <v>-4571.354456068223</v>
      </c>
      <c r="S4673" s="367">
        <v>41.013000000000005</v>
      </c>
      <c r="T4673" s="367">
        <v>22448.275862068847</v>
      </c>
      <c r="U4673" s="384">
        <v>-837618.15611431445</v>
      </c>
      <c r="V4673" s="367">
        <v>2929.4999999999845</v>
      </c>
      <c r="W4673" s="367">
        <v>1084999.9999999919</v>
      </c>
      <c r="X4673" s="384">
        <v>199784.59236102595</v>
      </c>
      <c r="Y4673" s="386">
        <v>2929.4999999999777</v>
      </c>
      <c r="Z4673" s="367"/>
      <c r="AA4673" s="367"/>
      <c r="AB4673" s="367"/>
      <c r="AC4673" s="367"/>
      <c r="AD4673" s="367"/>
      <c r="AE4673" s="367"/>
      <c r="AF4673" s="367"/>
      <c r="AG4673" s="367"/>
      <c r="AH4673" s="367"/>
      <c r="AI4673" s="367"/>
      <c r="AJ4673" s="367"/>
      <c r="AK4673" s="367"/>
      <c r="AL4673" s="367"/>
      <c r="AM4673" s="367"/>
      <c r="AN4673" s="367"/>
      <c r="AO4673" s="367"/>
      <c r="AP4673" s="367"/>
      <c r="AQ4673" s="367"/>
      <c r="AR4673" s="367"/>
      <c r="AS4673" s="367"/>
      <c r="AT4673" s="367"/>
    </row>
    <row r="4674" spans="2:46" ht="13.8">
      <c r="B4674" s="26">
        <v>108.66666666666757</v>
      </c>
      <c r="C4674" s="363">
        <v>1014.6189601037083</v>
      </c>
      <c r="D4674" s="367">
        <v>2934.0000000000246</v>
      </c>
      <c r="E4674" s="367">
        <v>30325.581395349018</v>
      </c>
      <c r="F4674" s="367">
        <v>-1314088.8113112894</v>
      </c>
      <c r="G4674" s="367">
        <v>2934.0000000000177</v>
      </c>
      <c r="H4674" s="367">
        <v>163000</v>
      </c>
      <c r="I4674" s="384">
        <v>-15603785.336162603</v>
      </c>
      <c r="J4674" s="367">
        <v>2934</v>
      </c>
      <c r="K4674" s="367">
        <v>39515.151515151658</v>
      </c>
      <c r="L4674" s="384">
        <v>-775587.06532123336</v>
      </c>
      <c r="M4674" s="367">
        <v>2934.0000000000105</v>
      </c>
      <c r="N4674" s="367">
        <v>652</v>
      </c>
      <c r="O4674" s="384">
        <v>-15427.40279475834</v>
      </c>
      <c r="P4674" s="367">
        <v>42.542999999999999</v>
      </c>
      <c r="Q4674" s="367">
        <v>652</v>
      </c>
      <c r="R4674" s="384">
        <v>-4590.5855451119942</v>
      </c>
      <c r="S4674" s="367">
        <v>41.076000000000001</v>
      </c>
      <c r="T4674" s="367">
        <v>22482.758620689536</v>
      </c>
      <c r="U4674" s="384">
        <v>-840524.77239252522</v>
      </c>
      <c r="V4674" s="367">
        <v>2933.9999999999845</v>
      </c>
      <c r="W4674" s="367">
        <v>1086666.6666666586</v>
      </c>
      <c r="X4674" s="384">
        <v>200031.24115251162</v>
      </c>
      <c r="Y4674" s="386">
        <v>2933.9999999999782</v>
      </c>
      <c r="Z4674" s="367"/>
      <c r="AA4674" s="367"/>
      <c r="AB4674" s="367"/>
      <c r="AC4674" s="367"/>
      <c r="AD4674" s="367"/>
      <c r="AE4674" s="367"/>
      <c r="AF4674" s="367"/>
      <c r="AG4674" s="367"/>
      <c r="AH4674" s="367"/>
      <c r="AI4674" s="367"/>
      <c r="AJ4674" s="367"/>
      <c r="AK4674" s="367"/>
      <c r="AL4674" s="367"/>
      <c r="AM4674" s="367"/>
      <c r="AN4674" s="367"/>
      <c r="AO4674" s="367"/>
      <c r="AP4674" s="367"/>
      <c r="AQ4674" s="367"/>
      <c r="AR4674" s="367"/>
      <c r="AS4674" s="367"/>
      <c r="AT4674" s="367"/>
    </row>
    <row r="4675" spans="2:46" ht="13.8">
      <c r="B4675" s="26">
        <v>108.83333333333424</v>
      </c>
      <c r="C4675" s="363">
        <v>1016.1650904205685</v>
      </c>
      <c r="D4675" s="367">
        <v>2938.5000000000246</v>
      </c>
      <c r="E4675" s="367">
        <v>30372.093023255995</v>
      </c>
      <c r="F4675" s="367">
        <v>-1318195.2707313106</v>
      </c>
      <c r="G4675" s="367">
        <v>2938.5000000000177</v>
      </c>
      <c r="H4675" s="367">
        <v>163250</v>
      </c>
      <c r="I4675" s="384">
        <v>-15652334.390897917</v>
      </c>
      <c r="J4675" s="367">
        <v>2938.5</v>
      </c>
      <c r="K4675" s="367">
        <v>39575.757575757721</v>
      </c>
      <c r="L4675" s="384">
        <v>-778377.16918342083</v>
      </c>
      <c r="M4675" s="367">
        <v>2938.5000000000109</v>
      </c>
      <c r="N4675" s="367">
        <v>653</v>
      </c>
      <c r="O4675" s="384">
        <v>-15476.973151248438</v>
      </c>
      <c r="P4675" s="367">
        <v>42.608249999999998</v>
      </c>
      <c r="Q4675" s="367">
        <v>653</v>
      </c>
      <c r="R4675" s="384">
        <v>-4609.8540851962198</v>
      </c>
      <c r="S4675" s="367">
        <v>41.138999999999996</v>
      </c>
      <c r="T4675" s="367">
        <v>22517.241379310224</v>
      </c>
      <c r="U4675" s="384">
        <v>-843436.35785001155</v>
      </c>
      <c r="V4675" s="367">
        <v>2938.4999999999841</v>
      </c>
      <c r="W4675" s="367">
        <v>1088333.3333333253</v>
      </c>
      <c r="X4675" s="384">
        <v>200277.70515877244</v>
      </c>
      <c r="Y4675" s="386">
        <v>2938.4999999999782</v>
      </c>
      <c r="Z4675" s="367"/>
      <c r="AA4675" s="367"/>
      <c r="AB4675" s="367"/>
      <c r="AC4675" s="367"/>
      <c r="AD4675" s="367"/>
      <c r="AE4675" s="367"/>
      <c r="AF4675" s="367"/>
      <c r="AG4675" s="367"/>
      <c r="AH4675" s="367"/>
      <c r="AI4675" s="367"/>
      <c r="AJ4675" s="367"/>
      <c r="AK4675" s="367"/>
      <c r="AL4675" s="367"/>
      <c r="AM4675" s="367"/>
      <c r="AN4675" s="367"/>
      <c r="AO4675" s="367"/>
      <c r="AP4675" s="367"/>
      <c r="AQ4675" s="367"/>
      <c r="AR4675" s="367"/>
      <c r="AS4675" s="367"/>
      <c r="AT4675" s="367"/>
    </row>
    <row r="4676" spans="2:46" ht="13.8">
      <c r="B4676" s="26">
        <v>109.00000000000091</v>
      </c>
      <c r="C4676" s="363">
        <v>1017.7111900062424</v>
      </c>
      <c r="D4676" s="367">
        <v>2943.0000000000246</v>
      </c>
      <c r="E4676" s="367">
        <v>30418.604651162972</v>
      </c>
      <c r="F4676" s="367">
        <v>-1322308.1343956904</v>
      </c>
      <c r="G4676" s="367">
        <v>2943.0000000000177</v>
      </c>
      <c r="H4676" s="367">
        <v>163500</v>
      </c>
      <c r="I4676" s="384">
        <v>-15700958.841861829</v>
      </c>
      <c r="J4676" s="367">
        <v>2943</v>
      </c>
      <c r="K4676" s="367">
        <v>39636.363636363785</v>
      </c>
      <c r="L4676" s="384">
        <v>-781172.17519920261</v>
      </c>
      <c r="M4676" s="367">
        <v>2943.0000000000109</v>
      </c>
      <c r="N4676" s="367">
        <v>654</v>
      </c>
      <c r="O4676" s="384">
        <v>-15526.622860558631</v>
      </c>
      <c r="P4676" s="367">
        <v>42.673499999999997</v>
      </c>
      <c r="Q4676" s="367">
        <v>654</v>
      </c>
      <c r="R4676" s="384">
        <v>-4629.1600763209026</v>
      </c>
      <c r="S4676" s="367">
        <v>41.201999999999998</v>
      </c>
      <c r="T4676" s="367">
        <v>22551.724137930913</v>
      </c>
      <c r="U4676" s="384">
        <v>-846352.91248677415</v>
      </c>
      <c r="V4676" s="367">
        <v>2942.9999999999841</v>
      </c>
      <c r="W4676" s="367">
        <v>1089999.9999999921</v>
      </c>
      <c r="X4676" s="384">
        <v>200523.98437980865</v>
      </c>
      <c r="Y4676" s="386">
        <v>2942.9999999999786</v>
      </c>
      <c r="Z4676" s="367"/>
      <c r="AA4676" s="367"/>
      <c r="AB4676" s="367"/>
      <c r="AC4676" s="367"/>
      <c r="AD4676" s="367"/>
      <c r="AE4676" s="367"/>
      <c r="AF4676" s="367"/>
      <c r="AG4676" s="367"/>
      <c r="AH4676" s="367"/>
      <c r="AI4676" s="367"/>
      <c r="AJ4676" s="367"/>
      <c r="AK4676" s="367"/>
      <c r="AL4676" s="367"/>
      <c r="AM4676" s="367"/>
      <c r="AN4676" s="367"/>
      <c r="AO4676" s="367"/>
      <c r="AP4676" s="367"/>
      <c r="AQ4676" s="367"/>
      <c r="AR4676" s="367"/>
      <c r="AS4676" s="367"/>
      <c r="AT4676" s="367"/>
    </row>
    <row r="4677" spans="2:46" ht="13.8">
      <c r="B4677" s="26">
        <v>109.16666666666758</v>
      </c>
      <c r="C4677" s="363">
        <v>1019.2572588607298</v>
      </c>
      <c r="D4677" s="367">
        <v>2947.5000000000246</v>
      </c>
      <c r="E4677" s="367">
        <v>30465.116279069949</v>
      </c>
      <c r="F4677" s="367">
        <v>-1326427.4023044284</v>
      </c>
      <c r="G4677" s="367">
        <v>2947.5000000000177</v>
      </c>
      <c r="H4677" s="367">
        <v>163750</v>
      </c>
      <c r="I4677" s="384">
        <v>-15749658.689054333</v>
      </c>
      <c r="J4677" s="367">
        <v>2947.4999999999995</v>
      </c>
      <c r="K4677" s="367">
        <v>39696.969696969849</v>
      </c>
      <c r="L4677" s="384">
        <v>-783972.08336857904</v>
      </c>
      <c r="M4677" s="367">
        <v>2947.5000000000118</v>
      </c>
      <c r="N4677" s="367">
        <v>655</v>
      </c>
      <c r="O4677" s="384">
        <v>-15576.351922688928</v>
      </c>
      <c r="P4677" s="367">
        <v>42.738750000000003</v>
      </c>
      <c r="Q4677" s="367">
        <v>655</v>
      </c>
      <c r="R4677" s="384">
        <v>-4648.5035184860362</v>
      </c>
      <c r="S4677" s="367">
        <v>41.264999999999993</v>
      </c>
      <c r="T4677" s="367">
        <v>22586.206896551601</v>
      </c>
      <c r="U4677" s="384">
        <v>-849274.43630281242</v>
      </c>
      <c r="V4677" s="367">
        <v>2947.4999999999841</v>
      </c>
      <c r="W4677" s="367">
        <v>1091666.6666666588</v>
      </c>
      <c r="X4677" s="384">
        <v>200770.07881562007</v>
      </c>
      <c r="Y4677" s="386">
        <v>2947.4999999999786</v>
      </c>
      <c r="Z4677" s="367"/>
      <c r="AA4677" s="367"/>
      <c r="AB4677" s="367"/>
      <c r="AC4677" s="367"/>
      <c r="AD4677" s="367"/>
      <c r="AE4677" s="367"/>
      <c r="AF4677" s="367"/>
      <c r="AG4677" s="367"/>
      <c r="AH4677" s="367"/>
      <c r="AI4677" s="367"/>
      <c r="AJ4677" s="367"/>
      <c r="AK4677" s="367"/>
      <c r="AL4677" s="367"/>
      <c r="AM4677" s="367"/>
      <c r="AN4677" s="367"/>
      <c r="AO4677" s="367"/>
      <c r="AP4677" s="367"/>
      <c r="AQ4677" s="367"/>
      <c r="AR4677" s="367"/>
      <c r="AS4677" s="367"/>
      <c r="AT4677" s="367"/>
    </row>
    <row r="4678" spans="2:46" ht="13.8">
      <c r="B4678" s="26">
        <v>109.33333333333425</v>
      </c>
      <c r="C4678" s="363">
        <v>1020.8032969840309</v>
      </c>
      <c r="D4678" s="367">
        <v>2952.000000000025</v>
      </c>
      <c r="E4678" s="367">
        <v>30511.627906976926</v>
      </c>
      <c r="F4678" s="367">
        <v>-1330553.074457525</v>
      </c>
      <c r="G4678" s="367">
        <v>2952.0000000000177</v>
      </c>
      <c r="H4678" s="367">
        <v>164000</v>
      </c>
      <c r="I4678" s="384">
        <v>-15798433.932475438</v>
      </c>
      <c r="J4678" s="367">
        <v>2951.9999999999995</v>
      </c>
      <c r="K4678" s="367">
        <v>39757.575757575913</v>
      </c>
      <c r="L4678" s="384">
        <v>-786776.89369154919</v>
      </c>
      <c r="M4678" s="367">
        <v>2952.0000000000118</v>
      </c>
      <c r="N4678" s="367">
        <v>656</v>
      </c>
      <c r="O4678" s="384">
        <v>-15626.160337639312</v>
      </c>
      <c r="P4678" s="367">
        <v>42.803999999999995</v>
      </c>
      <c r="Q4678" s="367">
        <v>656</v>
      </c>
      <c r="R4678" s="384">
        <v>-4667.8844116916262</v>
      </c>
      <c r="S4678" s="367">
        <v>41.327999999999996</v>
      </c>
      <c r="T4678" s="367">
        <v>22620.689655172289</v>
      </c>
      <c r="U4678" s="384">
        <v>-852200.92929812637</v>
      </c>
      <c r="V4678" s="367">
        <v>2951.9999999999836</v>
      </c>
      <c r="W4678" s="367">
        <v>1093333.3333333256</v>
      </c>
      <c r="X4678" s="384">
        <v>201015.98846620673</v>
      </c>
      <c r="Y4678" s="386">
        <v>2951.9999999999791</v>
      </c>
      <c r="Z4678" s="367"/>
      <c r="AA4678" s="367"/>
      <c r="AB4678" s="367"/>
      <c r="AC4678" s="367"/>
      <c r="AD4678" s="367"/>
      <c r="AE4678" s="367"/>
      <c r="AF4678" s="367"/>
      <c r="AG4678" s="367"/>
      <c r="AH4678" s="367"/>
      <c r="AI4678" s="367"/>
      <c r="AJ4678" s="367"/>
      <c r="AK4678" s="367"/>
      <c r="AL4678" s="367"/>
      <c r="AM4678" s="367"/>
      <c r="AN4678" s="367"/>
      <c r="AO4678" s="367"/>
      <c r="AP4678" s="367"/>
      <c r="AQ4678" s="367"/>
      <c r="AR4678" s="367"/>
      <c r="AS4678" s="367"/>
      <c r="AT4678" s="367"/>
    </row>
    <row r="4679" spans="2:46" ht="13.8">
      <c r="B4679" s="26">
        <v>109.50000000000092</v>
      </c>
      <c r="C4679" s="363">
        <v>1022.3493043761454</v>
      </c>
      <c r="D4679" s="367">
        <v>2956.500000000025</v>
      </c>
      <c r="E4679" s="367">
        <v>30558.139534883903</v>
      </c>
      <c r="F4679" s="367">
        <v>-1334685.1508549801</v>
      </c>
      <c r="G4679" s="367">
        <v>2956.5000000000177</v>
      </c>
      <c r="H4679" s="367">
        <v>164250</v>
      </c>
      <c r="I4679" s="384">
        <v>-15847284.572125139</v>
      </c>
      <c r="J4679" s="367">
        <v>2956.4999999999995</v>
      </c>
      <c r="K4679" s="367">
        <v>39818.181818181976</v>
      </c>
      <c r="L4679" s="384">
        <v>-789586.60616811388</v>
      </c>
      <c r="M4679" s="367">
        <v>2956.5000000000123</v>
      </c>
      <c r="N4679" s="367">
        <v>657</v>
      </c>
      <c r="O4679" s="384">
        <v>-15676.048105409807</v>
      </c>
      <c r="P4679" s="367">
        <v>42.869250000000001</v>
      </c>
      <c r="Q4679" s="367">
        <v>657</v>
      </c>
      <c r="R4679" s="384">
        <v>-4687.3027559376715</v>
      </c>
      <c r="S4679" s="367">
        <v>41.390999999999998</v>
      </c>
      <c r="T4679" s="367">
        <v>22655.172413792978</v>
      </c>
      <c r="U4679" s="384">
        <v>-855132.39147271658</v>
      </c>
      <c r="V4679" s="367">
        <v>2956.4999999999836</v>
      </c>
      <c r="W4679" s="367">
        <v>1094999.9999999923</v>
      </c>
      <c r="X4679" s="384">
        <v>201261.71333156872</v>
      </c>
      <c r="Y4679" s="386">
        <v>2956.4999999999791</v>
      </c>
      <c r="Z4679" s="367"/>
      <c r="AA4679" s="367"/>
      <c r="AB4679" s="367"/>
      <c r="AC4679" s="367"/>
      <c r="AD4679" s="367"/>
      <c r="AE4679" s="367"/>
      <c r="AF4679" s="367"/>
      <c r="AG4679" s="367"/>
      <c r="AH4679" s="367"/>
      <c r="AI4679" s="367"/>
      <c r="AJ4679" s="367"/>
      <c r="AK4679" s="367"/>
      <c r="AL4679" s="367"/>
      <c r="AM4679" s="367"/>
      <c r="AN4679" s="367"/>
      <c r="AO4679" s="367"/>
      <c r="AP4679" s="367"/>
      <c r="AQ4679" s="367"/>
      <c r="AR4679" s="367"/>
      <c r="AS4679" s="367"/>
      <c r="AT4679" s="367"/>
    </row>
    <row r="4680" spans="2:46" ht="13.8">
      <c r="B4680" s="26">
        <v>109.6666666666676</v>
      </c>
      <c r="C4680" s="363">
        <v>1023.8952810370735</v>
      </c>
      <c r="D4680" s="367">
        <v>2961.000000000025</v>
      </c>
      <c r="E4680" s="367">
        <v>30604.65116279088</v>
      </c>
      <c r="F4680" s="367">
        <v>-1338823.6314967934</v>
      </c>
      <c r="G4680" s="367">
        <v>2961.0000000000177</v>
      </c>
      <c r="H4680" s="367">
        <v>164500</v>
      </c>
      <c r="I4680" s="384">
        <v>-15896210.608003438</v>
      </c>
      <c r="J4680" s="367">
        <v>2960.9999999999995</v>
      </c>
      <c r="K4680" s="367">
        <v>39878.78787878804</v>
      </c>
      <c r="L4680" s="384">
        <v>-792401.22079827229</v>
      </c>
      <c r="M4680" s="367">
        <v>2961.0000000000123</v>
      </c>
      <c r="N4680" s="367">
        <v>658</v>
      </c>
      <c r="O4680" s="384">
        <v>-15726.015226000396</v>
      </c>
      <c r="P4680" s="367">
        <v>42.934500000000007</v>
      </c>
      <c r="Q4680" s="367">
        <v>658</v>
      </c>
      <c r="R4680" s="384">
        <v>-4706.7585512241694</v>
      </c>
      <c r="S4680" s="367">
        <v>41.454000000000001</v>
      </c>
      <c r="T4680" s="367">
        <v>22689.655172413666</v>
      </c>
      <c r="U4680" s="384">
        <v>-858068.82282658259</v>
      </c>
      <c r="V4680" s="367">
        <v>2960.9999999999836</v>
      </c>
      <c r="W4680" s="367">
        <v>1096666.6666666591</v>
      </c>
      <c r="X4680" s="384">
        <v>201507.2534117059</v>
      </c>
      <c r="Y4680" s="386">
        <v>2960.9999999999791</v>
      </c>
      <c r="Z4680" s="367"/>
      <c r="AA4680" s="367"/>
      <c r="AB4680" s="367"/>
      <c r="AC4680" s="367"/>
      <c r="AD4680" s="367"/>
      <c r="AE4680" s="367"/>
      <c r="AF4680" s="367"/>
      <c r="AG4680" s="367"/>
      <c r="AH4680" s="367"/>
      <c r="AI4680" s="367"/>
      <c r="AJ4680" s="367"/>
      <c r="AK4680" s="367"/>
      <c r="AL4680" s="367"/>
      <c r="AM4680" s="367"/>
      <c r="AN4680" s="367"/>
      <c r="AO4680" s="367"/>
      <c r="AP4680" s="367"/>
      <c r="AQ4680" s="367"/>
      <c r="AR4680" s="367"/>
      <c r="AS4680" s="367"/>
      <c r="AT4680" s="367"/>
    </row>
    <row r="4681" spans="2:46" ht="13.8">
      <c r="B4681" s="26">
        <v>109.83333333333427</v>
      </c>
      <c r="C4681" s="363">
        <v>1025.4412269668148</v>
      </c>
      <c r="D4681" s="367">
        <v>2965.500000000025</v>
      </c>
      <c r="E4681" s="367">
        <v>30651.162790697857</v>
      </c>
      <c r="F4681" s="367">
        <v>-1342968.5163829655</v>
      </c>
      <c r="G4681" s="367">
        <v>2965.5000000000177</v>
      </c>
      <c r="H4681" s="367">
        <v>164750</v>
      </c>
      <c r="I4681" s="384">
        <v>-15945212.040110333</v>
      </c>
      <c r="J4681" s="367">
        <v>2965.4999999999995</v>
      </c>
      <c r="K4681" s="367">
        <v>39939.393939394104</v>
      </c>
      <c r="L4681" s="384">
        <v>-795220.73758202512</v>
      </c>
      <c r="M4681" s="367">
        <v>2965.5000000000127</v>
      </c>
      <c r="N4681" s="367">
        <v>659</v>
      </c>
      <c r="O4681" s="384">
        <v>-15776.061699411075</v>
      </c>
      <c r="P4681" s="367">
        <v>42.999749999999999</v>
      </c>
      <c r="Q4681" s="367">
        <v>659</v>
      </c>
      <c r="R4681" s="384">
        <v>-4726.2517975511209</v>
      </c>
      <c r="S4681" s="367">
        <v>41.516999999999996</v>
      </c>
      <c r="T4681" s="367">
        <v>22724.137931034355</v>
      </c>
      <c r="U4681" s="384">
        <v>-861010.22335972416</v>
      </c>
      <c r="V4681" s="367">
        <v>2965.4999999999832</v>
      </c>
      <c r="W4681" s="367">
        <v>1098333.3333333258</v>
      </c>
      <c r="X4681" s="384">
        <v>201752.60870661843</v>
      </c>
      <c r="Y4681" s="386">
        <v>2965.4999999999795</v>
      </c>
      <c r="Z4681" s="367"/>
      <c r="AA4681" s="367"/>
      <c r="AB4681" s="367"/>
      <c r="AC4681" s="367"/>
      <c r="AD4681" s="367"/>
      <c r="AE4681" s="367"/>
      <c r="AF4681" s="367"/>
      <c r="AG4681" s="367"/>
      <c r="AH4681" s="367"/>
      <c r="AI4681" s="367"/>
      <c r="AJ4681" s="367"/>
      <c r="AK4681" s="367"/>
      <c r="AL4681" s="367"/>
      <c r="AM4681" s="367"/>
      <c r="AN4681" s="367"/>
      <c r="AO4681" s="367"/>
      <c r="AP4681" s="367"/>
      <c r="AQ4681" s="367"/>
      <c r="AR4681" s="367"/>
      <c r="AS4681" s="367"/>
      <c r="AT4681" s="367"/>
    </row>
    <row r="4682" spans="2:46" ht="13.8">
      <c r="B4682" s="26">
        <v>110.00000000000094</v>
      </c>
      <c r="C4682" s="363">
        <v>1026.98714216537</v>
      </c>
      <c r="D4682" s="367">
        <v>2970.0000000000255</v>
      </c>
      <c r="E4682" s="367">
        <v>30697.674418604835</v>
      </c>
      <c r="F4682" s="367">
        <v>-1347119.805513496</v>
      </c>
      <c r="G4682" s="367">
        <v>2970.0000000000177</v>
      </c>
      <c r="H4682" s="367">
        <v>165000</v>
      </c>
      <c r="I4682" s="384">
        <v>-15994288.868445827</v>
      </c>
      <c r="J4682" s="367">
        <v>2969.9999999999995</v>
      </c>
      <c r="K4682" s="367">
        <v>40000.000000000167</v>
      </c>
      <c r="L4682" s="384">
        <v>-798045.15651937202</v>
      </c>
      <c r="M4682" s="367">
        <v>2970.0000000000127</v>
      </c>
      <c r="N4682" s="367">
        <v>660</v>
      </c>
      <c r="O4682" s="384">
        <v>-15826.187525641861</v>
      </c>
      <c r="P4682" s="367">
        <v>43.065000000000005</v>
      </c>
      <c r="Q4682" s="367">
        <v>660</v>
      </c>
      <c r="R4682" s="384">
        <v>-4745.7824949185269</v>
      </c>
      <c r="S4682" s="367">
        <v>41.58</v>
      </c>
      <c r="T4682" s="367">
        <v>22758.620689655043</v>
      </c>
      <c r="U4682" s="384">
        <v>-863956.59307214199</v>
      </c>
      <c r="V4682" s="367">
        <v>2969.9999999999832</v>
      </c>
      <c r="W4682" s="367">
        <v>1099999.9999999925</v>
      </c>
      <c r="X4682" s="384">
        <v>201997.77921630614</v>
      </c>
      <c r="Y4682" s="386">
        <v>2969.9999999999795</v>
      </c>
      <c r="Z4682" s="367"/>
      <c r="AA4682" s="367"/>
      <c r="AB4682" s="367"/>
      <c r="AC4682" s="367"/>
      <c r="AD4682" s="367"/>
      <c r="AE4682" s="367"/>
      <c r="AF4682" s="367"/>
      <c r="AG4682" s="367"/>
      <c r="AH4682" s="367"/>
      <c r="AI4682" s="367"/>
      <c r="AJ4682" s="367"/>
      <c r="AK4682" s="367"/>
      <c r="AL4682" s="367"/>
      <c r="AM4682" s="367"/>
      <c r="AN4682" s="367"/>
      <c r="AO4682" s="367"/>
      <c r="AP4682" s="367"/>
      <c r="AQ4682" s="367"/>
      <c r="AR4682" s="367"/>
      <c r="AS4682" s="367"/>
      <c r="AT4682" s="367"/>
    </row>
    <row r="4683" spans="2:46" ht="13.8">
      <c r="B4683" s="26">
        <v>110.16666666666761</v>
      </c>
      <c r="C4683" s="363">
        <v>1028.5330266327387</v>
      </c>
      <c r="D4683" s="367">
        <v>2974.5000000000255</v>
      </c>
      <c r="E4683" s="367">
        <v>30744.186046511812</v>
      </c>
      <c r="F4683" s="367">
        <v>-1351277.4988883855</v>
      </c>
      <c r="G4683" s="367">
        <v>2974.5000000000182</v>
      </c>
      <c r="H4683" s="367">
        <v>165250</v>
      </c>
      <c r="I4683" s="384">
        <v>-16043441.093009917</v>
      </c>
      <c r="J4683" s="367">
        <v>2974.4999999999995</v>
      </c>
      <c r="K4683" s="367">
        <v>40060.606060606231</v>
      </c>
      <c r="L4683" s="384">
        <v>-800874.4776103131</v>
      </c>
      <c r="M4683" s="367">
        <v>2974.5000000000127</v>
      </c>
      <c r="N4683" s="367">
        <v>661</v>
      </c>
      <c r="O4683" s="384">
        <v>-15876.392704692733</v>
      </c>
      <c r="P4683" s="367">
        <v>43.130249999999997</v>
      </c>
      <c r="Q4683" s="367">
        <v>661</v>
      </c>
      <c r="R4683" s="384">
        <v>-4765.3506433263892</v>
      </c>
      <c r="S4683" s="367">
        <v>41.643000000000001</v>
      </c>
      <c r="T4683" s="367">
        <v>22793.103448275731</v>
      </c>
      <c r="U4683" s="384">
        <v>-866907.93196383526</v>
      </c>
      <c r="V4683" s="367">
        <v>2974.4999999999832</v>
      </c>
      <c r="W4683" s="367">
        <v>1101666.6666666593</v>
      </c>
      <c r="X4683" s="384">
        <v>202242.76494076921</v>
      </c>
      <c r="Y4683" s="386">
        <v>2974.49999999998</v>
      </c>
      <c r="Z4683" s="367"/>
      <c r="AA4683" s="367"/>
      <c r="AB4683" s="367"/>
      <c r="AC4683" s="367"/>
      <c r="AD4683" s="367"/>
      <c r="AE4683" s="367"/>
      <c r="AF4683" s="367"/>
      <c r="AG4683" s="367"/>
      <c r="AH4683" s="367"/>
      <c r="AI4683" s="367"/>
      <c r="AJ4683" s="367"/>
      <c r="AK4683" s="367"/>
      <c r="AL4683" s="367"/>
      <c r="AM4683" s="367"/>
      <c r="AN4683" s="367"/>
      <c r="AO4683" s="367"/>
      <c r="AP4683" s="367"/>
      <c r="AQ4683" s="367"/>
      <c r="AR4683" s="367"/>
      <c r="AS4683" s="367"/>
      <c r="AT4683" s="367"/>
    </row>
    <row r="4684" spans="2:46" ht="13.8">
      <c r="B4684" s="26">
        <v>110.33333333333428</v>
      </c>
      <c r="C4684" s="363">
        <v>1030.0788803689211</v>
      </c>
      <c r="D4684" s="367">
        <v>2979.0000000000255</v>
      </c>
      <c r="E4684" s="367">
        <v>30790.697674418789</v>
      </c>
      <c r="F4684" s="367">
        <v>-1355441.5965076326</v>
      </c>
      <c r="G4684" s="367">
        <v>2979.0000000000182</v>
      </c>
      <c r="H4684" s="367">
        <v>165500</v>
      </c>
      <c r="I4684" s="384">
        <v>-16092668.713802604</v>
      </c>
      <c r="J4684" s="367">
        <v>2978.9999999999995</v>
      </c>
      <c r="K4684" s="367">
        <v>40121.212121212295</v>
      </c>
      <c r="L4684" s="384">
        <v>-803708.70085484872</v>
      </c>
      <c r="M4684" s="367">
        <v>2979.0000000000132</v>
      </c>
      <c r="N4684" s="367">
        <v>662</v>
      </c>
      <c r="O4684" s="384">
        <v>-15926.677236563719</v>
      </c>
      <c r="P4684" s="367">
        <v>43.195500000000003</v>
      </c>
      <c r="Q4684" s="367">
        <v>662</v>
      </c>
      <c r="R4684" s="384">
        <v>-4784.9562427747051</v>
      </c>
      <c r="S4684" s="367">
        <v>41.706000000000003</v>
      </c>
      <c r="T4684" s="367">
        <v>22827.58620689642</v>
      </c>
      <c r="U4684" s="384">
        <v>-869864.24003480456</v>
      </c>
      <c r="V4684" s="367">
        <v>2978.9999999999827</v>
      </c>
      <c r="W4684" s="367">
        <v>1103333.333333326</v>
      </c>
      <c r="X4684" s="384">
        <v>202487.56588000746</v>
      </c>
      <c r="Y4684" s="386">
        <v>2978.99999999998</v>
      </c>
      <c r="Z4684" s="367"/>
      <c r="AA4684" s="367"/>
      <c r="AB4684" s="367"/>
      <c r="AC4684" s="367"/>
      <c r="AD4684" s="367"/>
      <c r="AE4684" s="367"/>
      <c r="AF4684" s="367"/>
      <c r="AG4684" s="367"/>
      <c r="AH4684" s="367"/>
      <c r="AI4684" s="367"/>
      <c r="AJ4684" s="367"/>
      <c r="AK4684" s="367"/>
      <c r="AL4684" s="367"/>
      <c r="AM4684" s="367"/>
      <c r="AN4684" s="367"/>
      <c r="AO4684" s="367"/>
      <c r="AP4684" s="367"/>
      <c r="AQ4684" s="367"/>
      <c r="AR4684" s="367"/>
      <c r="AS4684" s="367"/>
      <c r="AT4684" s="367"/>
    </row>
    <row r="4685" spans="2:46" ht="13.8">
      <c r="B4685" s="26">
        <v>110.50000000000095</v>
      </c>
      <c r="C4685" s="363">
        <v>1031.6247033739166</v>
      </c>
      <c r="D4685" s="367">
        <v>2983.5000000000255</v>
      </c>
      <c r="E4685" s="367">
        <v>30837.209302325766</v>
      </c>
      <c r="F4685" s="367">
        <v>-1359612.0983712387</v>
      </c>
      <c r="G4685" s="367">
        <v>2983.5000000000182</v>
      </c>
      <c r="H4685" s="367">
        <v>165750</v>
      </c>
      <c r="I4685" s="384">
        <v>-16141971.730823886</v>
      </c>
      <c r="J4685" s="367">
        <v>2983.4999999999995</v>
      </c>
      <c r="K4685" s="367">
        <v>40181.818181818358</v>
      </c>
      <c r="L4685" s="384">
        <v>-806547.82625297806</v>
      </c>
      <c r="M4685" s="367">
        <v>2983.5000000000132</v>
      </c>
      <c r="N4685" s="367">
        <v>663</v>
      </c>
      <c r="O4685" s="384">
        <v>-15977.04112125479</v>
      </c>
      <c r="P4685" s="367">
        <v>43.260750000000002</v>
      </c>
      <c r="Q4685" s="367">
        <v>663</v>
      </c>
      <c r="R4685" s="384">
        <v>-4804.5992932634726</v>
      </c>
      <c r="S4685" s="367">
        <v>41.768999999999998</v>
      </c>
      <c r="T4685" s="367">
        <v>22862.068965517108</v>
      </c>
      <c r="U4685" s="384">
        <v>-872825.51728504989</v>
      </c>
      <c r="V4685" s="367">
        <v>2983.4999999999827</v>
      </c>
      <c r="W4685" s="367">
        <v>1104999.9999999928</v>
      </c>
      <c r="X4685" s="384">
        <v>202732.18203402101</v>
      </c>
      <c r="Y4685" s="386">
        <v>2983.49999999998</v>
      </c>
      <c r="Z4685" s="367"/>
      <c r="AA4685" s="367"/>
      <c r="AB4685" s="367"/>
      <c r="AC4685" s="367"/>
      <c r="AD4685" s="367"/>
      <c r="AE4685" s="367"/>
      <c r="AF4685" s="367"/>
      <c r="AG4685" s="367"/>
      <c r="AH4685" s="367"/>
      <c r="AI4685" s="367"/>
      <c r="AJ4685" s="367"/>
      <c r="AK4685" s="367"/>
      <c r="AL4685" s="367"/>
      <c r="AM4685" s="367"/>
      <c r="AN4685" s="367"/>
      <c r="AO4685" s="367"/>
      <c r="AP4685" s="367"/>
      <c r="AQ4685" s="367"/>
      <c r="AR4685" s="367"/>
      <c r="AS4685" s="367"/>
      <c r="AT4685" s="367"/>
    </row>
    <row r="4686" spans="2:46" ht="13.8">
      <c r="B4686" s="26">
        <v>110.66666666666762</v>
      </c>
      <c r="C4686" s="363">
        <v>1033.1704956477261</v>
      </c>
      <c r="D4686" s="367">
        <v>2988.0000000000259</v>
      </c>
      <c r="E4686" s="367">
        <v>30883.720930232743</v>
      </c>
      <c r="F4686" s="367">
        <v>-1363789.0044792031</v>
      </c>
      <c r="G4686" s="367">
        <v>2988.0000000000182</v>
      </c>
      <c r="H4686" s="367">
        <v>166000</v>
      </c>
      <c r="I4686" s="384">
        <v>-16191350.144073769</v>
      </c>
      <c r="J4686" s="367">
        <v>2987.9999999999995</v>
      </c>
      <c r="K4686" s="367">
        <v>40242.424242424422</v>
      </c>
      <c r="L4686" s="384">
        <v>-809391.85380470206</v>
      </c>
      <c r="M4686" s="367">
        <v>2988.0000000000136</v>
      </c>
      <c r="N4686" s="367">
        <v>664</v>
      </c>
      <c r="O4686" s="384">
        <v>-16027.484358765963</v>
      </c>
      <c r="P4686" s="367">
        <v>43.326000000000001</v>
      </c>
      <c r="Q4686" s="367">
        <v>664</v>
      </c>
      <c r="R4686" s="384">
        <v>-4824.2797947926956</v>
      </c>
      <c r="S4686" s="367">
        <v>41.832000000000001</v>
      </c>
      <c r="T4686" s="367">
        <v>22896.551724137797</v>
      </c>
      <c r="U4686" s="384">
        <v>-875791.76371457113</v>
      </c>
      <c r="V4686" s="367">
        <v>2987.9999999999827</v>
      </c>
      <c r="W4686" s="367">
        <v>1106666.6666666595</v>
      </c>
      <c r="X4686" s="384">
        <v>202976.61340280989</v>
      </c>
      <c r="Y4686" s="386">
        <v>2987.9999999999804</v>
      </c>
      <c r="Z4686" s="367"/>
      <c r="AA4686" s="367"/>
      <c r="AB4686" s="367"/>
      <c r="AC4686" s="367"/>
      <c r="AD4686" s="367"/>
      <c r="AE4686" s="367"/>
      <c r="AF4686" s="367"/>
      <c r="AG4686" s="367"/>
      <c r="AH4686" s="367"/>
      <c r="AI4686" s="367"/>
      <c r="AJ4686" s="367"/>
      <c r="AK4686" s="367"/>
      <c r="AL4686" s="367"/>
      <c r="AM4686" s="367"/>
      <c r="AN4686" s="367"/>
      <c r="AO4686" s="367"/>
      <c r="AP4686" s="367"/>
      <c r="AQ4686" s="367"/>
      <c r="AR4686" s="367"/>
      <c r="AS4686" s="367"/>
      <c r="AT4686" s="367"/>
    </row>
    <row r="4687" spans="2:46" ht="13.8">
      <c r="B4687" s="26">
        <v>110.83333333333429</v>
      </c>
      <c r="C4687" s="363">
        <v>1034.7162571903489</v>
      </c>
      <c r="D4687" s="367">
        <v>2992.5000000000259</v>
      </c>
      <c r="E4687" s="367">
        <v>30930.23255813972</v>
      </c>
      <c r="F4687" s="367">
        <v>-1367972.3148315258</v>
      </c>
      <c r="G4687" s="367">
        <v>2992.5000000000182</v>
      </c>
      <c r="H4687" s="367">
        <v>166250</v>
      </c>
      <c r="I4687" s="384">
        <v>-16240803.953552246</v>
      </c>
      <c r="J4687" s="367">
        <v>2992.4999999999995</v>
      </c>
      <c r="K4687" s="367">
        <v>40303.030303030486</v>
      </c>
      <c r="L4687" s="384">
        <v>-812240.78351001989</v>
      </c>
      <c r="M4687" s="367">
        <v>2992.5000000000136</v>
      </c>
      <c r="N4687" s="367">
        <v>665</v>
      </c>
      <c r="O4687" s="384">
        <v>-16078.006949097235</v>
      </c>
      <c r="P4687" s="367">
        <v>43.391249999999999</v>
      </c>
      <c r="Q4687" s="367">
        <v>665</v>
      </c>
      <c r="R4687" s="384">
        <v>-4843.997747362374</v>
      </c>
      <c r="S4687" s="367">
        <v>41.895000000000003</v>
      </c>
      <c r="T4687" s="367">
        <v>22931.034482758485</v>
      </c>
      <c r="U4687" s="384">
        <v>-878762.97932336794</v>
      </c>
      <c r="V4687" s="367">
        <v>2992.4999999999823</v>
      </c>
      <c r="W4687" s="367">
        <v>1108333.3333333263</v>
      </c>
      <c r="X4687" s="384">
        <v>203220.85998637398</v>
      </c>
      <c r="Y4687" s="386">
        <v>2992.4999999999809</v>
      </c>
      <c r="Z4687" s="367"/>
      <c r="AA4687" s="367"/>
      <c r="AB4687" s="367"/>
      <c r="AC4687" s="367"/>
      <c r="AD4687" s="367"/>
      <c r="AE4687" s="367"/>
      <c r="AF4687" s="367"/>
      <c r="AG4687" s="367"/>
      <c r="AH4687" s="367"/>
      <c r="AI4687" s="367"/>
      <c r="AJ4687" s="367"/>
      <c r="AK4687" s="367"/>
      <c r="AL4687" s="367"/>
      <c r="AM4687" s="367"/>
      <c r="AN4687" s="367"/>
      <c r="AO4687" s="367"/>
      <c r="AP4687" s="367"/>
      <c r="AQ4687" s="367"/>
      <c r="AR4687" s="367"/>
      <c r="AS4687" s="367"/>
      <c r="AT4687" s="367"/>
    </row>
    <row r="4688" spans="2:46" ht="13.8">
      <c r="B4688" s="26">
        <v>111.00000000000097</v>
      </c>
      <c r="C4688" s="363">
        <v>1036.2619880017851</v>
      </c>
      <c r="D4688" s="367">
        <v>2997.0000000000259</v>
      </c>
      <c r="E4688" s="367">
        <v>30976.744186046697</v>
      </c>
      <c r="F4688" s="367">
        <v>-1372162.0294282073</v>
      </c>
      <c r="G4688" s="367">
        <v>2997.0000000000182</v>
      </c>
      <c r="H4688" s="367">
        <v>166500</v>
      </c>
      <c r="I4688" s="384">
        <v>-16290333.159259321</v>
      </c>
      <c r="J4688" s="367">
        <v>2996.9999999999995</v>
      </c>
      <c r="K4688" s="367">
        <v>40363.63636363655</v>
      </c>
      <c r="L4688" s="384">
        <v>-815094.61536893237</v>
      </c>
      <c r="M4688" s="367">
        <v>2997.0000000000141</v>
      </c>
      <c r="N4688" s="367">
        <v>666</v>
      </c>
      <c r="O4688" s="384">
        <v>-16128.608892248609</v>
      </c>
      <c r="P4688" s="367">
        <v>43.456500000000005</v>
      </c>
      <c r="Q4688" s="367">
        <v>666</v>
      </c>
      <c r="R4688" s="384">
        <v>-4863.7531509725059</v>
      </c>
      <c r="S4688" s="367">
        <v>41.958000000000006</v>
      </c>
      <c r="T4688" s="367">
        <v>22965.517241379173</v>
      </c>
      <c r="U4688" s="384">
        <v>-881739.16411144088</v>
      </c>
      <c r="V4688" s="367">
        <v>2996.9999999999823</v>
      </c>
      <c r="W4688" s="367">
        <v>1109999.999999993</v>
      </c>
      <c r="X4688" s="384">
        <v>203464.92178471337</v>
      </c>
      <c r="Y4688" s="386">
        <v>2996.9999999999814</v>
      </c>
      <c r="Z4688" s="367"/>
      <c r="AA4688" s="367"/>
      <c r="AB4688" s="367"/>
      <c r="AC4688" s="367"/>
      <c r="AD4688" s="367"/>
      <c r="AE4688" s="367"/>
      <c r="AF4688" s="367"/>
      <c r="AG4688" s="367"/>
      <c r="AH4688" s="367"/>
      <c r="AI4688" s="367"/>
      <c r="AJ4688" s="367"/>
      <c r="AK4688" s="367"/>
      <c r="AL4688" s="367"/>
      <c r="AM4688" s="367"/>
      <c r="AN4688" s="367"/>
      <c r="AO4688" s="367"/>
      <c r="AP4688" s="367"/>
      <c r="AQ4688" s="367"/>
      <c r="AR4688" s="367"/>
      <c r="AS4688" s="367"/>
      <c r="AT4688" s="367"/>
    </row>
    <row r="4689" spans="2:46" ht="13.8">
      <c r="B4689" s="26">
        <v>111.16666666666764</v>
      </c>
      <c r="C4689" s="363">
        <v>1037.8076880820349</v>
      </c>
      <c r="D4689" s="367">
        <v>3001.5000000000259</v>
      </c>
      <c r="E4689" s="367">
        <v>31023.255813953674</v>
      </c>
      <c r="F4689" s="367">
        <v>-1376358.148269247</v>
      </c>
      <c r="G4689" s="367">
        <v>3001.5000000000182</v>
      </c>
      <c r="H4689" s="367">
        <v>166750</v>
      </c>
      <c r="I4689" s="384">
        <v>-16339937.761194993</v>
      </c>
      <c r="J4689" s="367">
        <v>3001.4999999999995</v>
      </c>
      <c r="K4689" s="367">
        <v>40424.242424242613</v>
      </c>
      <c r="L4689" s="384">
        <v>-817953.34938143857</v>
      </c>
      <c r="M4689" s="367">
        <v>3001.5000000000141</v>
      </c>
      <c r="N4689" s="367">
        <v>667</v>
      </c>
      <c r="O4689" s="384">
        <v>-16179.290188220069</v>
      </c>
      <c r="P4689" s="367">
        <v>43.521749999999997</v>
      </c>
      <c r="Q4689" s="367">
        <v>667</v>
      </c>
      <c r="R4689" s="384">
        <v>-4883.5460056230886</v>
      </c>
      <c r="S4689" s="367">
        <v>42.020999999999994</v>
      </c>
      <c r="T4689" s="367">
        <v>22999.999999999862</v>
      </c>
      <c r="U4689" s="384">
        <v>-884720.31807878963</v>
      </c>
      <c r="V4689" s="367">
        <v>3001.4999999999823</v>
      </c>
      <c r="W4689" s="367">
        <v>1111666.6666666598</v>
      </c>
      <c r="X4689" s="384">
        <v>203708.798797828</v>
      </c>
      <c r="Y4689" s="386">
        <v>3001.4999999999814</v>
      </c>
      <c r="Z4689" s="367"/>
      <c r="AA4689" s="367"/>
      <c r="AB4689" s="367"/>
      <c r="AC4689" s="367"/>
      <c r="AD4689" s="367"/>
      <c r="AE4689" s="367"/>
      <c r="AF4689" s="367"/>
      <c r="AG4689" s="367"/>
      <c r="AH4689" s="367"/>
      <c r="AI4689" s="367"/>
      <c r="AJ4689" s="367"/>
      <c r="AK4689" s="367"/>
      <c r="AL4689" s="367"/>
      <c r="AM4689" s="367"/>
      <c r="AN4689" s="367"/>
      <c r="AO4689" s="367"/>
      <c r="AP4689" s="367"/>
      <c r="AQ4689" s="367"/>
      <c r="AR4689" s="367"/>
      <c r="AS4689" s="367"/>
      <c r="AT4689" s="367"/>
    </row>
    <row r="4690" spans="2:46" ht="13.8">
      <c r="B4690" s="26">
        <v>111.33333333333431</v>
      </c>
      <c r="C4690" s="363">
        <v>1039.3533574310989</v>
      </c>
      <c r="D4690" s="367">
        <v>3006.0000000000268</v>
      </c>
      <c r="E4690" s="367">
        <v>31069.767441860651</v>
      </c>
      <c r="F4690" s="367">
        <v>-1380560.6713546452</v>
      </c>
      <c r="G4690" s="367">
        <v>3006.0000000000182</v>
      </c>
      <c r="H4690" s="367">
        <v>167000</v>
      </c>
      <c r="I4690" s="384">
        <v>-16389617.759359259</v>
      </c>
      <c r="J4690" s="367">
        <v>3005.9999999999995</v>
      </c>
      <c r="K4690" s="367">
        <v>40484.848484848677</v>
      </c>
      <c r="L4690" s="384">
        <v>-820816.98554753908</v>
      </c>
      <c r="M4690" s="367">
        <v>3006.0000000000146</v>
      </c>
      <c r="N4690" s="367">
        <v>668</v>
      </c>
      <c r="O4690" s="384">
        <v>-16230.050837011639</v>
      </c>
      <c r="P4690" s="367">
        <v>43.587000000000003</v>
      </c>
      <c r="Q4690" s="367">
        <v>668</v>
      </c>
      <c r="R4690" s="384">
        <v>-4903.3763113141285</v>
      </c>
      <c r="S4690" s="367">
        <v>42.083999999999996</v>
      </c>
      <c r="T4690" s="367">
        <v>23034.48275862055</v>
      </c>
      <c r="U4690" s="384">
        <v>-887706.44122541416</v>
      </c>
      <c r="V4690" s="367">
        <v>3005.9999999999818</v>
      </c>
      <c r="W4690" s="367">
        <v>1113333.3333333265</v>
      </c>
      <c r="X4690" s="384">
        <v>203952.49102571793</v>
      </c>
      <c r="Y4690" s="386">
        <v>3005.9999999999814</v>
      </c>
      <c r="Z4690" s="367"/>
      <c r="AA4690" s="367"/>
      <c r="AB4690" s="367"/>
      <c r="AC4690" s="367"/>
      <c r="AD4690" s="367"/>
      <c r="AE4690" s="367"/>
      <c r="AF4690" s="367"/>
      <c r="AG4690" s="367"/>
      <c r="AH4690" s="367"/>
      <c r="AI4690" s="367"/>
      <c r="AJ4690" s="367"/>
      <c r="AK4690" s="367"/>
      <c r="AL4690" s="367"/>
      <c r="AM4690" s="367"/>
      <c r="AN4690" s="367"/>
      <c r="AO4690" s="367"/>
      <c r="AP4690" s="367"/>
      <c r="AQ4690" s="367"/>
      <c r="AR4690" s="367"/>
      <c r="AS4690" s="367"/>
      <c r="AT4690" s="367"/>
    </row>
    <row r="4691" spans="2:46" ht="13.8">
      <c r="B4691" s="26">
        <v>111.50000000000098</v>
      </c>
      <c r="C4691" s="363">
        <v>1040.8989960489757</v>
      </c>
      <c r="D4691" s="367">
        <v>3010.5000000000268</v>
      </c>
      <c r="E4691" s="367">
        <v>31116.279069767628</v>
      </c>
      <c r="F4691" s="367">
        <v>-1384769.5986844017</v>
      </c>
      <c r="G4691" s="367">
        <v>3010.5000000000182</v>
      </c>
      <c r="H4691" s="367">
        <v>167250</v>
      </c>
      <c r="I4691" s="384">
        <v>-16439373.153752126</v>
      </c>
      <c r="J4691" s="367">
        <v>3010.4999999999995</v>
      </c>
      <c r="K4691" s="367">
        <v>40545.454545454741</v>
      </c>
      <c r="L4691" s="384">
        <v>-823685.52386723366</v>
      </c>
      <c r="M4691" s="367">
        <v>3010.5000000000146</v>
      </c>
      <c r="N4691" s="367">
        <v>669</v>
      </c>
      <c r="O4691" s="384">
        <v>-16280.890838623298</v>
      </c>
      <c r="P4691" s="367">
        <v>43.652250000000002</v>
      </c>
      <c r="Q4691" s="367">
        <v>669</v>
      </c>
      <c r="R4691" s="384">
        <v>-4923.2440680456239</v>
      </c>
      <c r="S4691" s="367">
        <v>42.146999999999998</v>
      </c>
      <c r="T4691" s="367">
        <v>23068.965517241239</v>
      </c>
      <c r="U4691" s="384">
        <v>-890697.53355131461</v>
      </c>
      <c r="V4691" s="367">
        <v>3010.4999999999818</v>
      </c>
      <c r="W4691" s="367">
        <v>1114999.9999999932</v>
      </c>
      <c r="X4691" s="384">
        <v>204195.99846838307</v>
      </c>
      <c r="Y4691" s="386">
        <v>3010.4999999999818</v>
      </c>
      <c r="Z4691" s="367"/>
      <c r="AA4691" s="367"/>
      <c r="AB4691" s="367"/>
      <c r="AC4691" s="367"/>
      <c r="AD4691" s="367"/>
      <c r="AE4691" s="367"/>
      <c r="AF4691" s="367"/>
      <c r="AG4691" s="367"/>
      <c r="AH4691" s="367"/>
      <c r="AI4691" s="367"/>
      <c r="AJ4691" s="367"/>
      <c r="AK4691" s="367"/>
      <c r="AL4691" s="367"/>
      <c r="AM4691" s="367"/>
      <c r="AN4691" s="367"/>
      <c r="AO4691" s="367"/>
      <c r="AP4691" s="367"/>
      <c r="AQ4691" s="367"/>
      <c r="AR4691" s="367"/>
      <c r="AS4691" s="367"/>
      <c r="AT4691" s="367"/>
    </row>
    <row r="4692" spans="2:46" ht="13.8">
      <c r="B4692" s="26">
        <v>111.66666666666765</v>
      </c>
      <c r="C4692" s="363">
        <v>1042.4446039356662</v>
      </c>
      <c r="D4692" s="367">
        <v>3015.0000000000268</v>
      </c>
      <c r="E4692" s="367">
        <v>31162.790697674605</v>
      </c>
      <c r="F4692" s="367">
        <v>-1388984.9302585169</v>
      </c>
      <c r="G4692" s="367">
        <v>3015.0000000000182</v>
      </c>
      <c r="H4692" s="367">
        <v>167500</v>
      </c>
      <c r="I4692" s="384">
        <v>-16489203.944373589</v>
      </c>
      <c r="J4692" s="367">
        <v>3014.9999999999995</v>
      </c>
      <c r="K4692" s="367">
        <v>40606.060606060804</v>
      </c>
      <c r="L4692" s="384">
        <v>-826558.96434052289</v>
      </c>
      <c r="M4692" s="367">
        <v>3015.000000000015</v>
      </c>
      <c r="N4692" s="367">
        <v>670</v>
      </c>
      <c r="O4692" s="384">
        <v>-16331.810193055057</v>
      </c>
      <c r="P4692" s="367">
        <v>43.717500000000001</v>
      </c>
      <c r="Q4692" s="367">
        <v>670</v>
      </c>
      <c r="R4692" s="384">
        <v>-4943.1492758175727</v>
      </c>
      <c r="S4692" s="367">
        <v>42.21</v>
      </c>
      <c r="T4692" s="367">
        <v>23103.448275861927</v>
      </c>
      <c r="U4692" s="384">
        <v>-893693.59505649121</v>
      </c>
      <c r="V4692" s="367">
        <v>3014.9999999999818</v>
      </c>
      <c r="W4692" s="367">
        <v>1116666.66666666</v>
      </c>
      <c r="X4692" s="384">
        <v>204439.32112582354</v>
      </c>
      <c r="Y4692" s="386">
        <v>3014.9999999999818</v>
      </c>
      <c r="Z4692" s="367"/>
      <c r="AA4692" s="367"/>
      <c r="AB4692" s="367"/>
      <c r="AC4692" s="367"/>
      <c r="AD4692" s="367"/>
      <c r="AE4692" s="367"/>
      <c r="AF4692" s="367"/>
      <c r="AG4692" s="367"/>
      <c r="AH4692" s="367"/>
      <c r="AI4692" s="367"/>
      <c r="AJ4692" s="367"/>
      <c r="AK4692" s="367"/>
      <c r="AL4692" s="367"/>
      <c r="AM4692" s="367"/>
      <c r="AN4692" s="367"/>
      <c r="AO4692" s="367"/>
      <c r="AP4692" s="367"/>
      <c r="AQ4692" s="367"/>
      <c r="AR4692" s="367"/>
      <c r="AS4692" s="367"/>
      <c r="AT4692" s="367"/>
    </row>
    <row r="4693" spans="2:46" ht="13.8">
      <c r="B4693" s="26">
        <v>111.83333333333432</v>
      </c>
      <c r="C4693" s="363">
        <v>1043.9901810911701</v>
      </c>
      <c r="D4693" s="367">
        <v>3019.5000000000268</v>
      </c>
      <c r="E4693" s="367">
        <v>31209.302325581582</v>
      </c>
      <c r="F4693" s="367">
        <v>-1393206.6660769908</v>
      </c>
      <c r="G4693" s="367">
        <v>3019.5000000000182</v>
      </c>
      <c r="H4693" s="367">
        <v>167750</v>
      </c>
      <c r="I4693" s="384">
        <v>-16539110.131223649</v>
      </c>
      <c r="J4693" s="367">
        <v>3019.4999999999995</v>
      </c>
      <c r="K4693" s="367">
        <v>40666.666666666868</v>
      </c>
      <c r="L4693" s="384">
        <v>-829437.30696740607</v>
      </c>
      <c r="M4693" s="367">
        <v>3019.500000000015</v>
      </c>
      <c r="N4693" s="367">
        <v>671</v>
      </c>
      <c r="O4693" s="384">
        <v>-16382.808900306914</v>
      </c>
      <c r="P4693" s="367">
        <v>43.78275</v>
      </c>
      <c r="Q4693" s="367">
        <v>671</v>
      </c>
      <c r="R4693" s="384">
        <v>-4963.0919346299734</v>
      </c>
      <c r="S4693" s="367">
        <v>42.272999999999996</v>
      </c>
      <c r="T4693" s="367">
        <v>23137.931034482615</v>
      </c>
      <c r="U4693" s="384">
        <v>-896694.62574094313</v>
      </c>
      <c r="V4693" s="367">
        <v>3019.4999999999814</v>
      </c>
      <c r="W4693" s="367">
        <v>1118333.3333333267</v>
      </c>
      <c r="X4693" s="384">
        <v>204682.45899803928</v>
      </c>
      <c r="Y4693" s="386">
        <v>3019.4999999999823</v>
      </c>
      <c r="Z4693" s="367"/>
      <c r="AA4693" s="367"/>
      <c r="AB4693" s="367"/>
      <c r="AC4693" s="367"/>
      <c r="AD4693" s="367"/>
      <c r="AE4693" s="367"/>
      <c r="AF4693" s="367"/>
      <c r="AG4693" s="367"/>
      <c r="AH4693" s="367"/>
      <c r="AI4693" s="367"/>
      <c r="AJ4693" s="367"/>
      <c r="AK4693" s="367"/>
      <c r="AL4693" s="367"/>
      <c r="AM4693" s="367"/>
      <c r="AN4693" s="367"/>
      <c r="AO4693" s="367"/>
      <c r="AP4693" s="367"/>
      <c r="AQ4693" s="367"/>
      <c r="AR4693" s="367"/>
      <c r="AS4693" s="367"/>
      <c r="AT4693" s="367"/>
    </row>
    <row r="4694" spans="2:46" ht="13.8">
      <c r="B4694" s="26">
        <v>112.00000000000099</v>
      </c>
      <c r="C4694" s="363">
        <v>1045.5357275154881</v>
      </c>
      <c r="D4694" s="367">
        <v>3024.0000000000273</v>
      </c>
      <c r="E4694" s="367">
        <v>31255.813953488559</v>
      </c>
      <c r="F4694" s="367">
        <v>-1397434.8061398226</v>
      </c>
      <c r="G4694" s="367">
        <v>3024.0000000000182</v>
      </c>
      <c r="H4694" s="367">
        <v>168000</v>
      </c>
      <c r="I4694" s="384">
        <v>-16589091.714302305</v>
      </c>
      <c r="J4694" s="367">
        <v>3023.9999999999995</v>
      </c>
      <c r="K4694" s="367">
        <v>40727.272727272932</v>
      </c>
      <c r="L4694" s="384">
        <v>-832320.55174788332</v>
      </c>
      <c r="M4694" s="367">
        <v>3024.000000000015</v>
      </c>
      <c r="N4694" s="367">
        <v>672</v>
      </c>
      <c r="O4694" s="384">
        <v>-16433.88696037887</v>
      </c>
      <c r="P4694" s="367">
        <v>43.847999999999999</v>
      </c>
      <c r="Q4694" s="367">
        <v>672</v>
      </c>
      <c r="R4694" s="384">
        <v>-4983.0720444828312</v>
      </c>
      <c r="S4694" s="367">
        <v>42.335999999999999</v>
      </c>
      <c r="T4694" s="367">
        <v>23172.413793103304</v>
      </c>
      <c r="U4694" s="384">
        <v>-899700.62560467108</v>
      </c>
      <c r="V4694" s="367">
        <v>3023.9999999999814</v>
      </c>
      <c r="W4694" s="367">
        <v>1119999.9999999935</v>
      </c>
      <c r="X4694" s="384">
        <v>204925.4120850302</v>
      </c>
      <c r="Y4694" s="386">
        <v>3023.9999999999823</v>
      </c>
      <c r="Z4694" s="367"/>
      <c r="AA4694" s="367"/>
      <c r="AB4694" s="367"/>
      <c r="AC4694" s="367"/>
      <c r="AD4694" s="367"/>
      <c r="AE4694" s="367"/>
      <c r="AF4694" s="367"/>
      <c r="AG4694" s="367"/>
      <c r="AH4694" s="367"/>
      <c r="AI4694" s="367"/>
      <c r="AJ4694" s="367"/>
      <c r="AK4694" s="367"/>
      <c r="AL4694" s="367"/>
      <c r="AM4694" s="367"/>
      <c r="AN4694" s="367"/>
      <c r="AO4694" s="367"/>
      <c r="AP4694" s="367"/>
      <c r="AQ4694" s="367"/>
      <c r="AR4694" s="367"/>
      <c r="AS4694" s="367"/>
      <c r="AT4694" s="367"/>
    </row>
    <row r="4695" spans="2:46" ht="13.8">
      <c r="B4695" s="26">
        <v>112.16666666666767</v>
      </c>
      <c r="C4695" s="363">
        <v>1047.0812432086193</v>
      </c>
      <c r="D4695" s="367">
        <v>3028.5000000000273</v>
      </c>
      <c r="E4695" s="367">
        <v>31302.325581395537</v>
      </c>
      <c r="F4695" s="367">
        <v>-1401669.3504470133</v>
      </c>
      <c r="G4695" s="367">
        <v>3028.5000000000182</v>
      </c>
      <c r="H4695" s="367">
        <v>168250</v>
      </c>
      <c r="I4695" s="384">
        <v>-16639148.693609556</v>
      </c>
      <c r="J4695" s="367">
        <v>3028.4999999999995</v>
      </c>
      <c r="K4695" s="367">
        <v>40787.878787878995</v>
      </c>
      <c r="L4695" s="384">
        <v>-835208.69868195476</v>
      </c>
      <c r="M4695" s="367">
        <v>3028.5000000000155</v>
      </c>
      <c r="N4695" s="367">
        <v>673</v>
      </c>
      <c r="O4695" s="384">
        <v>-16485.044373270925</v>
      </c>
      <c r="P4695" s="367">
        <v>43.913249999999998</v>
      </c>
      <c r="Q4695" s="367">
        <v>673</v>
      </c>
      <c r="R4695" s="384">
        <v>-5003.0896053761426</v>
      </c>
      <c r="S4695" s="367">
        <v>42.399000000000001</v>
      </c>
      <c r="T4695" s="367">
        <v>23206.896551723992</v>
      </c>
      <c r="U4695" s="384">
        <v>-902711.59464767517</v>
      </c>
      <c r="V4695" s="367">
        <v>3028.4999999999814</v>
      </c>
      <c r="W4695" s="367">
        <v>1121666.6666666602</v>
      </c>
      <c r="X4695" s="384">
        <v>205168.18038679651</v>
      </c>
      <c r="Y4695" s="386">
        <v>3028.4999999999827</v>
      </c>
      <c r="Z4695" s="367"/>
      <c r="AA4695" s="367"/>
      <c r="AB4695" s="367"/>
      <c r="AC4695" s="367"/>
      <c r="AD4695" s="367"/>
      <c r="AE4695" s="367"/>
      <c r="AF4695" s="367"/>
      <c r="AG4695" s="367"/>
      <c r="AH4695" s="367"/>
      <c r="AI4695" s="367"/>
      <c r="AJ4695" s="367"/>
      <c r="AK4695" s="367"/>
      <c r="AL4695" s="367"/>
      <c r="AM4695" s="367"/>
      <c r="AN4695" s="367"/>
      <c r="AO4695" s="367"/>
      <c r="AP4695" s="367"/>
      <c r="AQ4695" s="367"/>
      <c r="AR4695" s="367"/>
      <c r="AS4695" s="367"/>
      <c r="AT4695" s="367"/>
    </row>
    <row r="4696" spans="2:46" ht="13.8">
      <c r="B4696" s="26">
        <v>112.33333333333434</v>
      </c>
      <c r="C4696" s="363">
        <v>1048.6267281705639</v>
      </c>
      <c r="D4696" s="367">
        <v>3033.0000000000273</v>
      </c>
      <c r="E4696" s="367">
        <v>31348.837209302514</v>
      </c>
      <c r="F4696" s="367">
        <v>-1405910.2989985624</v>
      </c>
      <c r="G4696" s="367">
        <v>3033.0000000000182</v>
      </c>
      <c r="H4696" s="367">
        <v>168500</v>
      </c>
      <c r="I4696" s="384">
        <v>-16689281.069145408</v>
      </c>
      <c r="J4696" s="367">
        <v>3032.9999999999995</v>
      </c>
      <c r="K4696" s="367">
        <v>40848.484848485059</v>
      </c>
      <c r="L4696" s="384">
        <v>-838101.74776962027</v>
      </c>
      <c r="M4696" s="367">
        <v>3033.0000000000155</v>
      </c>
      <c r="N4696" s="367">
        <v>674</v>
      </c>
      <c r="O4696" s="384">
        <v>-16536.281138983079</v>
      </c>
      <c r="P4696" s="367">
        <v>43.978500000000004</v>
      </c>
      <c r="Q4696" s="367">
        <v>674</v>
      </c>
      <c r="R4696" s="384">
        <v>-5023.1446173099075</v>
      </c>
      <c r="S4696" s="367">
        <v>42.462000000000003</v>
      </c>
      <c r="T4696" s="367">
        <v>23241.379310344681</v>
      </c>
      <c r="U4696" s="384">
        <v>-905727.53286995483</v>
      </c>
      <c r="V4696" s="367">
        <v>3032.9999999999809</v>
      </c>
      <c r="W4696" s="367">
        <v>1123333.333333327</v>
      </c>
      <c r="X4696" s="384">
        <v>205410.763903338</v>
      </c>
      <c r="Y4696" s="386">
        <v>3032.9999999999827</v>
      </c>
      <c r="Z4696" s="367"/>
      <c r="AA4696" s="367"/>
      <c r="AB4696" s="367"/>
      <c r="AC4696" s="367"/>
      <c r="AD4696" s="367"/>
      <c r="AE4696" s="367"/>
      <c r="AF4696" s="367"/>
      <c r="AG4696" s="367"/>
      <c r="AH4696" s="367"/>
      <c r="AI4696" s="367"/>
      <c r="AJ4696" s="367"/>
      <c r="AK4696" s="367"/>
      <c r="AL4696" s="367"/>
      <c r="AM4696" s="367"/>
      <c r="AN4696" s="367"/>
      <c r="AO4696" s="367"/>
      <c r="AP4696" s="367"/>
      <c r="AQ4696" s="367"/>
      <c r="AR4696" s="367"/>
      <c r="AS4696" s="367"/>
      <c r="AT4696" s="367"/>
    </row>
    <row r="4697" spans="2:46" ht="13.8">
      <c r="B4697" s="26">
        <v>112.50000000000101</v>
      </c>
      <c r="C4697" s="363">
        <v>1050.1721824013221</v>
      </c>
      <c r="D4697" s="367">
        <v>3037.5000000000273</v>
      </c>
      <c r="E4697" s="367">
        <v>31395.348837209491</v>
      </c>
      <c r="F4697" s="367">
        <v>-1410157.6517944699</v>
      </c>
      <c r="G4697" s="367">
        <v>3037.5000000000182</v>
      </c>
      <c r="H4697" s="367">
        <v>168750</v>
      </c>
      <c r="I4697" s="384">
        <v>-16739488.840909855</v>
      </c>
      <c r="J4697" s="367">
        <v>3037.4999999999995</v>
      </c>
      <c r="K4697" s="367">
        <v>40909.090909091123</v>
      </c>
      <c r="L4697" s="384">
        <v>-840999.69901088066</v>
      </c>
      <c r="M4697" s="367">
        <v>3037.5000000000164</v>
      </c>
      <c r="N4697" s="367">
        <v>675</v>
      </c>
      <c r="O4697" s="384">
        <v>-16587.597257515321</v>
      </c>
      <c r="P4697" s="367">
        <v>44.043749999999996</v>
      </c>
      <c r="Q4697" s="367">
        <v>675</v>
      </c>
      <c r="R4697" s="384">
        <v>-5043.2370802841251</v>
      </c>
      <c r="S4697" s="367">
        <v>42.524999999999999</v>
      </c>
      <c r="T4697" s="367">
        <v>23275.862068965369</v>
      </c>
      <c r="U4697" s="384">
        <v>-908748.44027151063</v>
      </c>
      <c r="V4697" s="367">
        <v>3037.4999999999809</v>
      </c>
      <c r="W4697" s="367">
        <v>1124999.9999999937</v>
      </c>
      <c r="X4697" s="384">
        <v>205653.16263465479</v>
      </c>
      <c r="Y4697" s="386">
        <v>3037.4999999999827</v>
      </c>
      <c r="Z4697" s="367"/>
      <c r="AA4697" s="367"/>
      <c r="AB4697" s="367"/>
      <c r="AC4697" s="367"/>
      <c r="AD4697" s="367"/>
      <c r="AE4697" s="367"/>
      <c r="AF4697" s="367"/>
      <c r="AG4697" s="367"/>
      <c r="AH4697" s="367"/>
      <c r="AI4697" s="367"/>
      <c r="AJ4697" s="367"/>
      <c r="AK4697" s="367"/>
      <c r="AL4697" s="367"/>
      <c r="AM4697" s="367"/>
      <c r="AN4697" s="367"/>
      <c r="AO4697" s="367"/>
      <c r="AP4697" s="367"/>
      <c r="AQ4697" s="367"/>
      <c r="AR4697" s="367"/>
      <c r="AS4697" s="367"/>
      <c r="AT4697" s="367"/>
    </row>
    <row r="4698" spans="2:46" ht="13.8">
      <c r="B4698" s="26">
        <v>112.66666666666768</v>
      </c>
      <c r="C4698" s="363">
        <v>1051.7176059008939</v>
      </c>
      <c r="D4698" s="367">
        <v>3042.0000000000277</v>
      </c>
      <c r="E4698" s="367">
        <v>31441.860465116468</v>
      </c>
      <c r="F4698" s="367">
        <v>-1414411.4088347361</v>
      </c>
      <c r="G4698" s="367">
        <v>3042.0000000000182</v>
      </c>
      <c r="H4698" s="367">
        <v>169000</v>
      </c>
      <c r="I4698" s="384">
        <v>-16789772.0089029</v>
      </c>
      <c r="J4698" s="367">
        <v>3041.9999999999995</v>
      </c>
      <c r="K4698" s="367">
        <v>40969.696969697186</v>
      </c>
      <c r="L4698" s="384">
        <v>-843902.55240573455</v>
      </c>
      <c r="M4698" s="367">
        <v>3042.0000000000164</v>
      </c>
      <c r="N4698" s="367">
        <v>676</v>
      </c>
      <c r="O4698" s="384">
        <v>-16638.992728867674</v>
      </c>
      <c r="P4698" s="367">
        <v>44.109000000000002</v>
      </c>
      <c r="Q4698" s="367">
        <v>676</v>
      </c>
      <c r="R4698" s="384">
        <v>-5063.366994298799</v>
      </c>
      <c r="S4698" s="367">
        <v>42.588000000000001</v>
      </c>
      <c r="T4698" s="367">
        <v>23310.344827586057</v>
      </c>
      <c r="U4698" s="384">
        <v>-911774.31685234222</v>
      </c>
      <c r="V4698" s="367">
        <v>3041.9999999999809</v>
      </c>
      <c r="W4698" s="367">
        <v>1126666.6666666605</v>
      </c>
      <c r="X4698" s="384">
        <v>205895.37658074682</v>
      </c>
      <c r="Y4698" s="386">
        <v>3041.9999999999832</v>
      </c>
      <c r="Z4698" s="367"/>
      <c r="AA4698" s="367"/>
      <c r="AB4698" s="367"/>
      <c r="AC4698" s="367"/>
      <c r="AD4698" s="367"/>
      <c r="AE4698" s="367"/>
      <c r="AF4698" s="367"/>
      <c r="AG4698" s="367"/>
      <c r="AH4698" s="367"/>
      <c r="AI4698" s="367"/>
      <c r="AJ4698" s="367"/>
      <c r="AK4698" s="367"/>
      <c r="AL4698" s="367"/>
      <c r="AM4698" s="367"/>
      <c r="AN4698" s="367"/>
      <c r="AO4698" s="367"/>
      <c r="AP4698" s="367"/>
      <c r="AQ4698" s="367"/>
      <c r="AR4698" s="367"/>
      <c r="AS4698" s="367"/>
      <c r="AT4698" s="367"/>
    </row>
    <row r="4699" spans="2:46" ht="13.8">
      <c r="B4699" s="26">
        <v>112.83333333333435</v>
      </c>
      <c r="C4699" s="363">
        <v>1053.2629986692791</v>
      </c>
      <c r="D4699" s="367">
        <v>3046.5000000000277</v>
      </c>
      <c r="E4699" s="367">
        <v>31488.372093023445</v>
      </c>
      <c r="F4699" s="367">
        <v>-1418671.5701193605</v>
      </c>
      <c r="G4699" s="367">
        <v>3046.5000000000182</v>
      </c>
      <c r="H4699" s="367">
        <v>169250</v>
      </c>
      <c r="I4699" s="384">
        <v>-16840130.573124543</v>
      </c>
      <c r="J4699" s="367">
        <v>3046.4999999999995</v>
      </c>
      <c r="K4699" s="367">
        <v>41030.30303030325</v>
      </c>
      <c r="L4699" s="384">
        <v>-846810.30795418331</v>
      </c>
      <c r="M4699" s="367">
        <v>3046.5000000000168</v>
      </c>
      <c r="N4699" s="367">
        <v>677</v>
      </c>
      <c r="O4699" s="384">
        <v>-16690.467553040118</v>
      </c>
      <c r="P4699" s="367">
        <v>44.174250000000001</v>
      </c>
      <c r="Q4699" s="367">
        <v>677</v>
      </c>
      <c r="R4699" s="384">
        <v>-5083.5343593539274</v>
      </c>
      <c r="S4699" s="367">
        <v>42.651000000000003</v>
      </c>
      <c r="T4699" s="367">
        <v>23344.827586206746</v>
      </c>
      <c r="U4699" s="384">
        <v>-914805.16261244949</v>
      </c>
      <c r="V4699" s="367">
        <v>3046.4999999999804</v>
      </c>
      <c r="W4699" s="367">
        <v>1128333.3333333272</v>
      </c>
      <c r="X4699" s="384">
        <v>206137.40574161411</v>
      </c>
      <c r="Y4699" s="386">
        <v>3046.4999999999832</v>
      </c>
      <c r="Z4699" s="367"/>
      <c r="AA4699" s="367"/>
      <c r="AB4699" s="367"/>
      <c r="AC4699" s="367"/>
      <c r="AD4699" s="367"/>
      <c r="AE4699" s="367"/>
      <c r="AF4699" s="367"/>
      <c r="AG4699" s="367"/>
      <c r="AH4699" s="367"/>
      <c r="AI4699" s="367"/>
      <c r="AJ4699" s="367"/>
      <c r="AK4699" s="367"/>
      <c r="AL4699" s="367"/>
      <c r="AM4699" s="367"/>
      <c r="AN4699" s="367"/>
      <c r="AO4699" s="367"/>
      <c r="AP4699" s="367"/>
      <c r="AQ4699" s="367"/>
      <c r="AR4699" s="367"/>
      <c r="AS4699" s="367"/>
      <c r="AT4699" s="367"/>
    </row>
    <row r="4700" spans="2:46" ht="13.8">
      <c r="B4700" s="26">
        <v>113.00000000000102</v>
      </c>
      <c r="C4700" s="363">
        <v>1054.8083607064782</v>
      </c>
      <c r="D4700" s="367">
        <v>3051.0000000000277</v>
      </c>
      <c r="E4700" s="367">
        <v>31534.883720930422</v>
      </c>
      <c r="F4700" s="367">
        <v>-1422938.1356483435</v>
      </c>
      <c r="G4700" s="367">
        <v>3051.0000000000182</v>
      </c>
      <c r="H4700" s="367">
        <v>169500</v>
      </c>
      <c r="I4700" s="384">
        <v>-16890564.533574779</v>
      </c>
      <c r="J4700" s="367">
        <v>3050.9999999999995</v>
      </c>
      <c r="K4700" s="367">
        <v>41090.909090909314</v>
      </c>
      <c r="L4700" s="384">
        <v>-849722.9656562258</v>
      </c>
      <c r="M4700" s="367">
        <v>3051.0000000000168</v>
      </c>
      <c r="N4700" s="367">
        <v>678</v>
      </c>
      <c r="O4700" s="384">
        <v>-16742.021730032662</v>
      </c>
      <c r="P4700" s="367">
        <v>44.2395</v>
      </c>
      <c r="Q4700" s="367">
        <v>678</v>
      </c>
      <c r="R4700" s="384">
        <v>-5103.7391754495075</v>
      </c>
      <c r="S4700" s="367">
        <v>42.713999999999999</v>
      </c>
      <c r="T4700" s="367">
        <v>23379.310344827434</v>
      </c>
      <c r="U4700" s="384">
        <v>-917840.97755183291</v>
      </c>
      <c r="V4700" s="367">
        <v>3050.9999999999804</v>
      </c>
      <c r="W4700" s="367">
        <v>1129999.9999999939</v>
      </c>
      <c r="X4700" s="384">
        <v>206379.25011725677</v>
      </c>
      <c r="Y4700" s="386">
        <v>3050.9999999999836</v>
      </c>
      <c r="Z4700" s="367"/>
      <c r="AA4700" s="367"/>
      <c r="AB4700" s="367"/>
      <c r="AC4700" s="367"/>
      <c r="AD4700" s="367"/>
      <c r="AE4700" s="367"/>
      <c r="AF4700" s="367"/>
      <c r="AG4700" s="367"/>
      <c r="AH4700" s="367"/>
      <c r="AI4700" s="367"/>
      <c r="AJ4700" s="367"/>
      <c r="AK4700" s="367"/>
      <c r="AL4700" s="367"/>
      <c r="AM4700" s="367"/>
      <c r="AN4700" s="367"/>
      <c r="AO4700" s="367"/>
      <c r="AP4700" s="367"/>
      <c r="AQ4700" s="367"/>
      <c r="AR4700" s="367"/>
      <c r="AS4700" s="367"/>
      <c r="AT4700" s="367"/>
    </row>
    <row r="4701" spans="2:46" ht="13.8">
      <c r="B4701" s="26">
        <v>113.16666666666769</v>
      </c>
      <c r="C4701" s="363">
        <v>1056.3536920124905</v>
      </c>
      <c r="D4701" s="367">
        <v>3055.5000000000277</v>
      </c>
      <c r="E4701" s="367">
        <v>31581.395348837399</v>
      </c>
      <c r="F4701" s="367">
        <v>-1427211.1054216851</v>
      </c>
      <c r="G4701" s="367">
        <v>3055.5000000000186</v>
      </c>
      <c r="H4701" s="367">
        <v>169750</v>
      </c>
      <c r="I4701" s="384">
        <v>-16941073.890253611</v>
      </c>
      <c r="J4701" s="367">
        <v>3055.4999999999995</v>
      </c>
      <c r="K4701" s="367">
        <v>41151.515151515378</v>
      </c>
      <c r="L4701" s="384">
        <v>-852640.52551186248</v>
      </c>
      <c r="M4701" s="367">
        <v>3055.5000000000173</v>
      </c>
      <c r="N4701" s="367">
        <v>679</v>
      </c>
      <c r="O4701" s="384">
        <v>-16793.655259845298</v>
      </c>
      <c r="P4701" s="367">
        <v>44.304749999999999</v>
      </c>
      <c r="Q4701" s="367">
        <v>679</v>
      </c>
      <c r="R4701" s="384">
        <v>-5123.9814425855438</v>
      </c>
      <c r="S4701" s="367">
        <v>42.777000000000001</v>
      </c>
      <c r="T4701" s="367">
        <v>23413.793103448123</v>
      </c>
      <c r="U4701" s="384">
        <v>-920881.76167049212</v>
      </c>
      <c r="V4701" s="367">
        <v>3055.4999999999804</v>
      </c>
      <c r="W4701" s="367">
        <v>1131666.6666666607</v>
      </c>
      <c r="X4701" s="384">
        <v>206620.90970767458</v>
      </c>
      <c r="Y4701" s="386">
        <v>3055.4999999999836</v>
      </c>
      <c r="Z4701" s="367"/>
      <c r="AA4701" s="367"/>
      <c r="AB4701" s="367"/>
      <c r="AC4701" s="367"/>
      <c r="AD4701" s="367"/>
      <c r="AE4701" s="367"/>
      <c r="AF4701" s="367"/>
      <c r="AG4701" s="367"/>
      <c r="AH4701" s="367"/>
      <c r="AI4701" s="367"/>
      <c r="AJ4701" s="367"/>
      <c r="AK4701" s="367"/>
      <c r="AL4701" s="367"/>
      <c r="AM4701" s="367"/>
      <c r="AN4701" s="367"/>
      <c r="AO4701" s="367"/>
      <c r="AP4701" s="367"/>
      <c r="AQ4701" s="367"/>
      <c r="AR4701" s="367"/>
      <c r="AS4701" s="367"/>
      <c r="AT4701" s="367"/>
    </row>
    <row r="4702" spans="2:46" ht="13.8">
      <c r="B4702" s="26">
        <v>113.33333333333437</v>
      </c>
      <c r="C4702" s="363">
        <v>1057.8989925873163</v>
      </c>
      <c r="D4702" s="367">
        <v>3060.0000000000277</v>
      </c>
      <c r="E4702" s="367">
        <v>31627.906976744376</v>
      </c>
      <c r="F4702" s="367">
        <v>-1431490.4794393852</v>
      </c>
      <c r="G4702" s="367">
        <v>3060.0000000000186</v>
      </c>
      <c r="H4702" s="367">
        <v>170000</v>
      </c>
      <c r="I4702" s="384">
        <v>-16991658.643161047</v>
      </c>
      <c r="J4702" s="367">
        <v>3059.9999999999995</v>
      </c>
      <c r="K4702" s="367">
        <v>41212.121212121441</v>
      </c>
      <c r="L4702" s="384">
        <v>-855562.98752109322</v>
      </c>
      <c r="M4702" s="367">
        <v>3060.0000000000173</v>
      </c>
      <c r="N4702" s="367">
        <v>680</v>
      </c>
      <c r="O4702" s="384">
        <v>-16845.368142478041</v>
      </c>
      <c r="P4702" s="367">
        <v>44.370000000000005</v>
      </c>
      <c r="Q4702" s="367">
        <v>680</v>
      </c>
      <c r="R4702" s="384">
        <v>-5144.2611607620347</v>
      </c>
      <c r="S4702" s="367">
        <v>42.84</v>
      </c>
      <c r="T4702" s="367">
        <v>23448.275862068811</v>
      </c>
      <c r="U4702" s="384">
        <v>-923927.51496842667</v>
      </c>
      <c r="V4702" s="367">
        <v>3059.9999999999795</v>
      </c>
      <c r="W4702" s="367">
        <v>1133333.3333333274</v>
      </c>
      <c r="X4702" s="384">
        <v>206862.38451286769</v>
      </c>
      <c r="Y4702" s="386">
        <v>3059.9999999999836</v>
      </c>
      <c r="Z4702" s="367"/>
      <c r="AA4702" s="367"/>
      <c r="AB4702" s="367"/>
      <c r="AC4702" s="367"/>
      <c r="AD4702" s="367"/>
      <c r="AE4702" s="367"/>
      <c r="AF4702" s="367"/>
      <c r="AG4702" s="367"/>
      <c r="AH4702" s="367"/>
      <c r="AI4702" s="367"/>
      <c r="AJ4702" s="367"/>
      <c r="AK4702" s="367"/>
      <c r="AL4702" s="367"/>
      <c r="AM4702" s="367"/>
      <c r="AN4702" s="367"/>
      <c r="AO4702" s="367"/>
      <c r="AP4702" s="367"/>
      <c r="AQ4702" s="367"/>
      <c r="AR4702" s="367"/>
      <c r="AS4702" s="367"/>
      <c r="AT4702" s="367"/>
    </row>
    <row r="4703" spans="2:46" ht="13.8">
      <c r="B4703" s="26">
        <v>113.50000000000104</v>
      </c>
      <c r="C4703" s="363">
        <v>1059.4442624309559</v>
      </c>
      <c r="D4703" s="367">
        <v>3064.5000000000282</v>
      </c>
      <c r="E4703" s="367">
        <v>31674.418604651353</v>
      </c>
      <c r="F4703" s="367">
        <v>-1435776.2577014435</v>
      </c>
      <c r="G4703" s="367">
        <v>3064.5000000000186</v>
      </c>
      <c r="H4703" s="367">
        <v>170250</v>
      </c>
      <c r="I4703" s="384">
        <v>-17042318.792297076</v>
      </c>
      <c r="J4703" s="367">
        <v>3064.4999999999995</v>
      </c>
      <c r="K4703" s="367">
        <v>41272.727272727505</v>
      </c>
      <c r="L4703" s="384">
        <v>-858490.35168391862</v>
      </c>
      <c r="M4703" s="367">
        <v>3064.5000000000177</v>
      </c>
      <c r="N4703" s="367">
        <v>681</v>
      </c>
      <c r="O4703" s="384">
        <v>-16897.160377930872</v>
      </c>
      <c r="P4703" s="367">
        <v>44.435249999999996</v>
      </c>
      <c r="Q4703" s="367">
        <v>681</v>
      </c>
      <c r="R4703" s="384">
        <v>-5164.5783299789773</v>
      </c>
      <c r="S4703" s="367">
        <v>42.902999999999999</v>
      </c>
      <c r="T4703" s="367">
        <v>23482.758620689499</v>
      </c>
      <c r="U4703" s="384">
        <v>-926978.23744563782</v>
      </c>
      <c r="V4703" s="367">
        <v>3064.4999999999795</v>
      </c>
      <c r="W4703" s="367">
        <v>1134999.9999999942</v>
      </c>
      <c r="X4703" s="384">
        <v>207103.67453283607</v>
      </c>
      <c r="Y4703" s="386">
        <v>3064.4999999999841</v>
      </c>
      <c r="Z4703" s="367"/>
      <c r="AA4703" s="367"/>
      <c r="AB4703" s="367"/>
      <c r="AC4703" s="367"/>
      <c r="AD4703" s="367"/>
      <c r="AE4703" s="367"/>
      <c r="AF4703" s="367"/>
      <c r="AG4703" s="367"/>
      <c r="AH4703" s="367"/>
      <c r="AI4703" s="367"/>
      <c r="AJ4703" s="367"/>
      <c r="AK4703" s="367"/>
      <c r="AL4703" s="367"/>
      <c r="AM4703" s="367"/>
      <c r="AN4703" s="367"/>
      <c r="AO4703" s="367"/>
      <c r="AP4703" s="367"/>
      <c r="AQ4703" s="367"/>
      <c r="AR4703" s="367"/>
      <c r="AS4703" s="367"/>
      <c r="AT4703" s="367"/>
    </row>
    <row r="4704" spans="2:46" ht="13.8">
      <c r="B4704" s="26">
        <v>113.66666666666771</v>
      </c>
      <c r="C4704" s="363">
        <v>1060.989501543409</v>
      </c>
      <c r="D4704" s="367">
        <v>3069.0000000000282</v>
      </c>
      <c r="E4704" s="367">
        <v>31720.93023255833</v>
      </c>
      <c r="F4704" s="367">
        <v>-1440068.4402078602</v>
      </c>
      <c r="G4704" s="367">
        <v>3069.0000000000186</v>
      </c>
      <c r="H4704" s="367">
        <v>170500</v>
      </c>
      <c r="I4704" s="384">
        <v>-17093054.337661702</v>
      </c>
      <c r="J4704" s="367">
        <v>3068.9999999999995</v>
      </c>
      <c r="K4704" s="367">
        <v>41333.333333333569</v>
      </c>
      <c r="L4704" s="384">
        <v>-861422.61800033774</v>
      </c>
      <c r="M4704" s="367">
        <v>3069.0000000000177</v>
      </c>
      <c r="N4704" s="367">
        <v>682</v>
      </c>
      <c r="O4704" s="384">
        <v>-16949.031966203813</v>
      </c>
      <c r="P4704" s="367">
        <v>44.500500000000002</v>
      </c>
      <c r="Q4704" s="367">
        <v>682</v>
      </c>
      <c r="R4704" s="384">
        <v>-5184.9329502363735</v>
      </c>
      <c r="S4704" s="367">
        <v>42.965999999999994</v>
      </c>
      <c r="T4704" s="367">
        <v>23517.241379310188</v>
      </c>
      <c r="U4704" s="384">
        <v>-930033.92910212465</v>
      </c>
      <c r="V4704" s="367">
        <v>3068.9999999999795</v>
      </c>
      <c r="W4704" s="367">
        <v>1136666.6666666609</v>
      </c>
      <c r="X4704" s="384">
        <v>207344.77976757978</v>
      </c>
      <c r="Y4704" s="386">
        <v>3068.9999999999841</v>
      </c>
      <c r="Z4704" s="367"/>
      <c r="AA4704" s="367"/>
      <c r="AB4704" s="367"/>
      <c r="AC4704" s="367"/>
      <c r="AD4704" s="367"/>
      <c r="AE4704" s="367"/>
      <c r="AF4704" s="367"/>
      <c r="AG4704" s="367"/>
      <c r="AH4704" s="367"/>
      <c r="AI4704" s="367"/>
      <c r="AJ4704" s="367"/>
      <c r="AK4704" s="367"/>
      <c r="AL4704" s="367"/>
      <c r="AM4704" s="367"/>
      <c r="AN4704" s="367"/>
      <c r="AO4704" s="367"/>
      <c r="AP4704" s="367"/>
      <c r="AQ4704" s="367"/>
      <c r="AR4704" s="367"/>
      <c r="AS4704" s="367"/>
      <c r="AT4704" s="367"/>
    </row>
    <row r="4705" spans="2:46" ht="13.8">
      <c r="B4705" s="26">
        <v>113.83333333333438</v>
      </c>
      <c r="C4705" s="363">
        <v>1062.5347099246756</v>
      </c>
      <c r="D4705" s="367">
        <v>3073.5000000000282</v>
      </c>
      <c r="E4705" s="367">
        <v>31767.441860465307</v>
      </c>
      <c r="F4705" s="367">
        <v>-1444367.0269586358</v>
      </c>
      <c r="G4705" s="367">
        <v>3073.5000000000186</v>
      </c>
      <c r="H4705" s="367">
        <v>170750</v>
      </c>
      <c r="I4705" s="384">
        <v>-17143865.279254925</v>
      </c>
      <c r="J4705" s="367">
        <v>3073.4999999999995</v>
      </c>
      <c r="K4705" s="367">
        <v>41393.939393939632</v>
      </c>
      <c r="L4705" s="384">
        <v>-864359.78647035104</v>
      </c>
      <c r="M4705" s="367">
        <v>3073.5000000000177</v>
      </c>
      <c r="N4705" s="367">
        <v>683</v>
      </c>
      <c r="O4705" s="384">
        <v>-17000.982907296842</v>
      </c>
      <c r="P4705" s="367">
        <v>44.565750000000001</v>
      </c>
      <c r="Q4705" s="367">
        <v>683</v>
      </c>
      <c r="R4705" s="384">
        <v>-5205.3250215342268</v>
      </c>
      <c r="S4705" s="367">
        <v>43.028999999999996</v>
      </c>
      <c r="T4705" s="367">
        <v>23551.724137930876</v>
      </c>
      <c r="U4705" s="384">
        <v>-933094.58993788704</v>
      </c>
      <c r="V4705" s="367">
        <v>3073.4999999999791</v>
      </c>
      <c r="W4705" s="367">
        <v>1138333.3333333277</v>
      </c>
      <c r="X4705" s="384">
        <v>207585.7002170987</v>
      </c>
      <c r="Y4705" s="386">
        <v>3073.4999999999845</v>
      </c>
      <c r="Z4705" s="367"/>
      <c r="AA4705" s="367"/>
      <c r="AB4705" s="367"/>
      <c r="AC4705" s="367"/>
      <c r="AD4705" s="367"/>
      <c r="AE4705" s="367"/>
      <c r="AF4705" s="367"/>
      <c r="AG4705" s="367"/>
      <c r="AH4705" s="367"/>
      <c r="AI4705" s="367"/>
      <c r="AJ4705" s="367"/>
      <c r="AK4705" s="367"/>
      <c r="AL4705" s="367"/>
      <c r="AM4705" s="367"/>
      <c r="AN4705" s="367"/>
      <c r="AO4705" s="367"/>
      <c r="AP4705" s="367"/>
      <c r="AQ4705" s="367"/>
      <c r="AR4705" s="367"/>
      <c r="AS4705" s="367"/>
      <c r="AT4705" s="367"/>
    </row>
    <row r="4706" spans="2:46" ht="13.8">
      <c r="B4706" s="26">
        <v>114.00000000000105</v>
      </c>
      <c r="C4706" s="363">
        <v>1064.0798875747557</v>
      </c>
      <c r="D4706" s="367">
        <v>3078.0000000000282</v>
      </c>
      <c r="E4706" s="367">
        <v>31813.953488372284</v>
      </c>
      <c r="F4706" s="367">
        <v>-1448672.0179537693</v>
      </c>
      <c r="G4706" s="367">
        <v>3078.0000000000186</v>
      </c>
      <c r="H4706" s="367">
        <v>171000</v>
      </c>
      <c r="I4706" s="384">
        <v>-17194751.617076743</v>
      </c>
      <c r="J4706" s="367">
        <v>3077.9999999999995</v>
      </c>
      <c r="K4706" s="367">
        <v>41454.545454545696</v>
      </c>
      <c r="L4706" s="384">
        <v>-867301.85709395865</v>
      </c>
      <c r="M4706" s="367">
        <v>3078.0000000000182</v>
      </c>
      <c r="N4706" s="367">
        <v>684</v>
      </c>
      <c r="O4706" s="384">
        <v>-17053.013201209971</v>
      </c>
      <c r="P4706" s="367">
        <v>44.631</v>
      </c>
      <c r="Q4706" s="367">
        <v>684</v>
      </c>
      <c r="R4706" s="384">
        <v>-5225.7545438725347</v>
      </c>
      <c r="S4706" s="367">
        <v>43.091999999999999</v>
      </c>
      <c r="T4706" s="367">
        <v>23586.206896551565</v>
      </c>
      <c r="U4706" s="384">
        <v>-936160.21995292546</v>
      </c>
      <c r="V4706" s="367">
        <v>3077.9999999999791</v>
      </c>
      <c r="W4706" s="367">
        <v>1139999.9999999944</v>
      </c>
      <c r="X4706" s="384">
        <v>207826.43588139291</v>
      </c>
      <c r="Y4706" s="386">
        <v>3077.9999999999845</v>
      </c>
      <c r="Z4706" s="367"/>
      <c r="AA4706" s="367"/>
      <c r="AB4706" s="367"/>
      <c r="AC4706" s="367"/>
      <c r="AD4706" s="367"/>
      <c r="AE4706" s="367"/>
      <c r="AF4706" s="367"/>
      <c r="AG4706" s="367"/>
      <c r="AH4706" s="367"/>
      <c r="AI4706" s="367"/>
      <c r="AJ4706" s="367"/>
      <c r="AK4706" s="367"/>
      <c r="AL4706" s="367"/>
      <c r="AM4706" s="367"/>
      <c r="AN4706" s="367"/>
      <c r="AO4706" s="367"/>
      <c r="AP4706" s="367"/>
      <c r="AQ4706" s="367"/>
      <c r="AR4706" s="367"/>
      <c r="AS4706" s="367"/>
      <c r="AT4706" s="367"/>
    </row>
    <row r="4707" spans="2:46" ht="13.8">
      <c r="B4707" s="26">
        <v>114.16666666666772</v>
      </c>
      <c r="C4707" s="363">
        <v>1065.6250344936495</v>
      </c>
      <c r="D4707" s="367">
        <v>3082.5000000000286</v>
      </c>
      <c r="E4707" s="367">
        <v>31860.465116279262</v>
      </c>
      <c r="F4707" s="367">
        <v>-1452983.4131932617</v>
      </c>
      <c r="G4707" s="367">
        <v>3082.5000000000186</v>
      </c>
      <c r="H4707" s="367">
        <v>171250</v>
      </c>
      <c r="I4707" s="384">
        <v>-17245713.351127159</v>
      </c>
      <c r="J4707" s="367">
        <v>3082.4999999999995</v>
      </c>
      <c r="K4707" s="367">
        <v>41515.15151515176</v>
      </c>
      <c r="L4707" s="384">
        <v>-870248.82987116056</v>
      </c>
      <c r="M4707" s="367">
        <v>3082.5000000000182</v>
      </c>
      <c r="N4707" s="367">
        <v>685</v>
      </c>
      <c r="O4707" s="384">
        <v>-17105.122847943199</v>
      </c>
      <c r="P4707" s="367">
        <v>44.696249999999999</v>
      </c>
      <c r="Q4707" s="367">
        <v>685</v>
      </c>
      <c r="R4707" s="384">
        <v>-5246.221517251297</v>
      </c>
      <c r="S4707" s="367">
        <v>43.155000000000001</v>
      </c>
      <c r="T4707" s="367">
        <v>23620.689655172253</v>
      </c>
      <c r="U4707" s="384">
        <v>-939230.81914724002</v>
      </c>
      <c r="V4707" s="367">
        <v>3082.4999999999791</v>
      </c>
      <c r="W4707" s="367">
        <v>1141666.6666666612</v>
      </c>
      <c r="X4707" s="384">
        <v>208066.98676046234</v>
      </c>
      <c r="Y4707" s="386">
        <v>3082.4999999999845</v>
      </c>
      <c r="Z4707" s="367"/>
      <c r="AA4707" s="367"/>
      <c r="AB4707" s="367"/>
      <c r="AC4707" s="367"/>
      <c r="AD4707" s="367"/>
      <c r="AE4707" s="367"/>
      <c r="AF4707" s="367"/>
      <c r="AG4707" s="367"/>
      <c r="AH4707" s="367"/>
      <c r="AI4707" s="367"/>
      <c r="AJ4707" s="367"/>
      <c r="AK4707" s="367"/>
      <c r="AL4707" s="367"/>
      <c r="AM4707" s="367"/>
      <c r="AN4707" s="367"/>
      <c r="AO4707" s="367"/>
      <c r="AP4707" s="367"/>
      <c r="AQ4707" s="367"/>
      <c r="AR4707" s="367"/>
      <c r="AS4707" s="367"/>
      <c r="AT4707" s="367"/>
    </row>
    <row r="4708" spans="2:46" ht="13.8">
      <c r="B4708" s="26">
        <v>114.33333333333439</v>
      </c>
      <c r="C4708" s="363">
        <v>1067.1701506813565</v>
      </c>
      <c r="D4708" s="367">
        <v>3087.0000000000286</v>
      </c>
      <c r="E4708" s="367">
        <v>31906.976744186239</v>
      </c>
      <c r="F4708" s="367">
        <v>-1457301.2126771123</v>
      </c>
      <c r="G4708" s="367">
        <v>3087.0000000000186</v>
      </c>
      <c r="H4708" s="367">
        <v>171500</v>
      </c>
      <c r="I4708" s="384">
        <v>-17296750.481406175</v>
      </c>
      <c r="J4708" s="367">
        <v>3086.9999999999995</v>
      </c>
      <c r="K4708" s="367">
        <v>41575.757575757823</v>
      </c>
      <c r="L4708" s="384">
        <v>-873200.70480195701</v>
      </c>
      <c r="M4708" s="367">
        <v>3087.0000000000186</v>
      </c>
      <c r="N4708" s="367">
        <v>686</v>
      </c>
      <c r="O4708" s="384">
        <v>-17157.311847496523</v>
      </c>
      <c r="P4708" s="367">
        <v>44.761499999999998</v>
      </c>
      <c r="Q4708" s="367">
        <v>686</v>
      </c>
      <c r="R4708" s="384">
        <v>-5266.7259416705101</v>
      </c>
      <c r="S4708" s="367">
        <v>43.217999999999996</v>
      </c>
      <c r="T4708" s="367">
        <v>23655.172413792941</v>
      </c>
      <c r="U4708" s="384">
        <v>-942306.38752083003</v>
      </c>
      <c r="V4708" s="367">
        <v>3086.9999999999786</v>
      </c>
      <c r="W4708" s="367">
        <v>1143333.3333333279</v>
      </c>
      <c r="X4708" s="384">
        <v>208307.35285430713</v>
      </c>
      <c r="Y4708" s="386">
        <v>3086.9999999999854</v>
      </c>
      <c r="Z4708" s="367"/>
      <c r="AA4708" s="367"/>
      <c r="AB4708" s="367"/>
      <c r="AC4708" s="367"/>
      <c r="AD4708" s="367"/>
      <c r="AE4708" s="367"/>
      <c r="AF4708" s="367"/>
      <c r="AG4708" s="367"/>
      <c r="AH4708" s="367"/>
      <c r="AI4708" s="367"/>
      <c r="AJ4708" s="367"/>
      <c r="AK4708" s="367"/>
      <c r="AL4708" s="367"/>
      <c r="AM4708" s="367"/>
      <c r="AN4708" s="367"/>
      <c r="AO4708" s="367"/>
      <c r="AP4708" s="367"/>
      <c r="AQ4708" s="367"/>
      <c r="AR4708" s="367"/>
      <c r="AS4708" s="367"/>
      <c r="AT4708" s="367"/>
    </row>
    <row r="4709" spans="2:46" ht="13.8">
      <c r="B4709" s="26">
        <v>114.50000000000107</v>
      </c>
      <c r="C4709" s="363">
        <v>1068.7152361378774</v>
      </c>
      <c r="D4709" s="367">
        <v>3091.5000000000286</v>
      </c>
      <c r="E4709" s="367">
        <v>31953.488372093216</v>
      </c>
      <c r="F4709" s="367">
        <v>-1461625.4164053216</v>
      </c>
      <c r="G4709" s="367">
        <v>3091.5000000000186</v>
      </c>
      <c r="H4709" s="367">
        <v>171750</v>
      </c>
      <c r="I4709" s="384">
        <v>-17347863.007913787</v>
      </c>
      <c r="J4709" s="367">
        <v>3091.4999999999995</v>
      </c>
      <c r="K4709" s="367">
        <v>41636.363636363887</v>
      </c>
      <c r="L4709" s="384">
        <v>-876157.48188634717</v>
      </c>
      <c r="M4709" s="367">
        <v>3091.5000000000186</v>
      </c>
      <c r="N4709" s="367">
        <v>687</v>
      </c>
      <c r="O4709" s="384">
        <v>-17209.58019986995</v>
      </c>
      <c r="P4709" s="367">
        <v>44.826749999999997</v>
      </c>
      <c r="Q4709" s="367">
        <v>687</v>
      </c>
      <c r="R4709" s="384">
        <v>-5287.2678171301804</v>
      </c>
      <c r="S4709" s="367">
        <v>43.280999999999999</v>
      </c>
      <c r="T4709" s="367">
        <v>23689.65517241363</v>
      </c>
      <c r="U4709" s="384">
        <v>-945386.9250736963</v>
      </c>
      <c r="V4709" s="367">
        <v>3091.4999999999786</v>
      </c>
      <c r="W4709" s="367">
        <v>1144999.9999999946</v>
      </c>
      <c r="X4709" s="384">
        <v>208547.53416292716</v>
      </c>
      <c r="Y4709" s="386">
        <v>3091.4999999999854</v>
      </c>
      <c r="Z4709" s="367"/>
      <c r="AA4709" s="367"/>
      <c r="AB4709" s="367"/>
      <c r="AC4709" s="367"/>
      <c r="AD4709" s="367"/>
      <c r="AE4709" s="367"/>
      <c r="AF4709" s="367"/>
      <c r="AG4709" s="367"/>
      <c r="AH4709" s="367"/>
      <c r="AI4709" s="367"/>
      <c r="AJ4709" s="367"/>
      <c r="AK4709" s="367"/>
      <c r="AL4709" s="367"/>
      <c r="AM4709" s="367"/>
      <c r="AN4709" s="367"/>
      <c r="AO4709" s="367"/>
      <c r="AP4709" s="367"/>
      <c r="AQ4709" s="367"/>
      <c r="AR4709" s="367"/>
      <c r="AS4709" s="367"/>
      <c r="AT4709" s="367"/>
    </row>
    <row r="4710" spans="2:46" ht="13.8">
      <c r="B4710" s="26">
        <v>114.66666666666774</v>
      </c>
      <c r="C4710" s="363">
        <v>1070.2602908632116</v>
      </c>
      <c r="D4710" s="367">
        <v>3096.0000000000286</v>
      </c>
      <c r="E4710" s="367">
        <v>32000.000000000193</v>
      </c>
      <c r="F4710" s="367">
        <v>-1465956.024377889</v>
      </c>
      <c r="G4710" s="367">
        <v>3096.0000000000186</v>
      </c>
      <c r="H4710" s="367">
        <v>172000</v>
      </c>
      <c r="I4710" s="384">
        <v>-17399050.930649992</v>
      </c>
      <c r="J4710" s="367">
        <v>3095.9999999999995</v>
      </c>
      <c r="K4710" s="367">
        <v>41696.969696969951</v>
      </c>
      <c r="L4710" s="384">
        <v>-879119.16112433153</v>
      </c>
      <c r="M4710" s="367">
        <v>3096.0000000000191</v>
      </c>
      <c r="N4710" s="367">
        <v>688</v>
      </c>
      <c r="O4710" s="384">
        <v>-17261.927905063472</v>
      </c>
      <c r="P4710" s="367">
        <v>44.892000000000003</v>
      </c>
      <c r="Q4710" s="367">
        <v>688</v>
      </c>
      <c r="R4710" s="384">
        <v>-5307.8471436303043</v>
      </c>
      <c r="S4710" s="367">
        <v>43.344000000000001</v>
      </c>
      <c r="T4710" s="367">
        <v>23724.137931034318</v>
      </c>
      <c r="U4710" s="384">
        <v>-948472.43180583848</v>
      </c>
      <c r="V4710" s="367">
        <v>3095.9999999999786</v>
      </c>
      <c r="W4710" s="367">
        <v>1146666.6666666614</v>
      </c>
      <c r="X4710" s="384">
        <v>208787.5306863224</v>
      </c>
      <c r="Y4710" s="386">
        <v>3095.9999999999859</v>
      </c>
      <c r="Z4710" s="367"/>
      <c r="AA4710" s="367"/>
      <c r="AB4710" s="367"/>
      <c r="AC4710" s="367"/>
      <c r="AD4710" s="367"/>
      <c r="AE4710" s="367"/>
      <c r="AF4710" s="367"/>
      <c r="AG4710" s="367"/>
      <c r="AH4710" s="367"/>
      <c r="AI4710" s="367"/>
      <c r="AJ4710" s="367"/>
      <c r="AK4710" s="367"/>
      <c r="AL4710" s="367"/>
      <c r="AM4710" s="367"/>
      <c r="AN4710" s="367"/>
      <c r="AO4710" s="367"/>
      <c r="AP4710" s="367"/>
      <c r="AQ4710" s="367"/>
      <c r="AR4710" s="367"/>
      <c r="AS4710" s="367"/>
      <c r="AT4710" s="367"/>
    </row>
    <row r="4711" spans="2:46" ht="13.8">
      <c r="B4711" s="26">
        <v>114.83333333333441</v>
      </c>
      <c r="C4711" s="363">
        <v>1071.8053148573597</v>
      </c>
      <c r="D4711" s="367">
        <v>3100.5000000000291</v>
      </c>
      <c r="E4711" s="367">
        <v>32046.51162790717</v>
      </c>
      <c r="F4711" s="367">
        <v>-1470293.0365948151</v>
      </c>
      <c r="G4711" s="367">
        <v>3100.5000000000186</v>
      </c>
      <c r="H4711" s="367">
        <v>172250</v>
      </c>
      <c r="I4711" s="384">
        <v>-17450314.249614798</v>
      </c>
      <c r="J4711" s="367">
        <v>3100.4999999999995</v>
      </c>
      <c r="K4711" s="367">
        <v>41757.575757576014</v>
      </c>
      <c r="L4711" s="384">
        <v>-882085.74251590995</v>
      </c>
      <c r="M4711" s="367">
        <v>3100.5000000000191</v>
      </c>
      <c r="N4711" s="367">
        <v>689</v>
      </c>
      <c r="O4711" s="384">
        <v>-17314.354963077083</v>
      </c>
      <c r="P4711" s="367">
        <v>44.957249999999995</v>
      </c>
      <c r="Q4711" s="367">
        <v>689</v>
      </c>
      <c r="R4711" s="384">
        <v>-5328.4639211708818</v>
      </c>
      <c r="S4711" s="367">
        <v>43.407000000000004</v>
      </c>
      <c r="T4711" s="367">
        <v>23758.620689655007</v>
      </c>
      <c r="U4711" s="384">
        <v>-951562.90771725611</v>
      </c>
      <c r="V4711" s="367">
        <v>3100.4999999999782</v>
      </c>
      <c r="W4711" s="367">
        <v>1148333.3333333281</v>
      </c>
      <c r="X4711" s="384">
        <v>209027.34242449293</v>
      </c>
      <c r="Y4711" s="386">
        <v>3100.4999999999859</v>
      </c>
      <c r="Z4711" s="367"/>
      <c r="AA4711" s="367"/>
      <c r="AB4711" s="367"/>
      <c r="AC4711" s="367"/>
      <c r="AD4711" s="367"/>
      <c r="AE4711" s="367"/>
      <c r="AF4711" s="367"/>
      <c r="AG4711" s="367"/>
      <c r="AH4711" s="367"/>
      <c r="AI4711" s="367"/>
      <c r="AJ4711" s="367"/>
      <c r="AK4711" s="367"/>
      <c r="AL4711" s="367"/>
      <c r="AM4711" s="367"/>
      <c r="AN4711" s="367"/>
      <c r="AO4711" s="367"/>
      <c r="AP4711" s="367"/>
      <c r="AQ4711" s="367"/>
      <c r="AR4711" s="367"/>
      <c r="AS4711" s="367"/>
      <c r="AT4711" s="367"/>
    </row>
    <row r="4712" spans="2:46" ht="13.8">
      <c r="B4712" s="26">
        <v>115.00000000000108</v>
      </c>
      <c r="C4712" s="363">
        <v>1073.350308120321</v>
      </c>
      <c r="D4712" s="367">
        <v>3105.0000000000291</v>
      </c>
      <c r="E4712" s="367">
        <v>32093.023255814147</v>
      </c>
      <c r="F4712" s="367">
        <v>-1474636.4530561001</v>
      </c>
      <c r="G4712" s="367">
        <v>3105.0000000000186</v>
      </c>
      <c r="H4712" s="367">
        <v>172500</v>
      </c>
      <c r="I4712" s="384">
        <v>-17501652.9648082</v>
      </c>
      <c r="J4712" s="367">
        <v>3104.9999999999995</v>
      </c>
      <c r="K4712" s="367">
        <v>41818.181818182078</v>
      </c>
      <c r="L4712" s="384">
        <v>-885057.22606108326</v>
      </c>
      <c r="M4712" s="367">
        <v>3105.0000000000196</v>
      </c>
      <c r="N4712" s="367">
        <v>690</v>
      </c>
      <c r="O4712" s="384">
        <v>-17366.861373910804</v>
      </c>
      <c r="P4712" s="367">
        <v>45.022500000000001</v>
      </c>
      <c r="Q4712" s="367">
        <v>690</v>
      </c>
      <c r="R4712" s="384">
        <v>-5349.1181497519128</v>
      </c>
      <c r="S4712" s="367">
        <v>43.47</v>
      </c>
      <c r="T4712" s="367">
        <v>23793.103448275695</v>
      </c>
      <c r="U4712" s="384">
        <v>-954658.35280794988</v>
      </c>
      <c r="V4712" s="367">
        <v>3104.9999999999782</v>
      </c>
      <c r="W4712" s="367">
        <v>1149999.9999999949</v>
      </c>
      <c r="X4712" s="384">
        <v>209266.9693774388</v>
      </c>
      <c r="Y4712" s="386">
        <v>3104.9999999999864</v>
      </c>
      <c r="Z4712" s="367"/>
      <c r="AA4712" s="367"/>
      <c r="AB4712" s="367"/>
      <c r="AC4712" s="367"/>
      <c r="AD4712" s="367"/>
      <c r="AE4712" s="367"/>
      <c r="AF4712" s="367"/>
      <c r="AG4712" s="367"/>
      <c r="AH4712" s="367"/>
      <c r="AI4712" s="367"/>
      <c r="AJ4712" s="367"/>
      <c r="AK4712" s="367"/>
      <c r="AL4712" s="367"/>
      <c r="AM4712" s="367"/>
      <c r="AN4712" s="367"/>
      <c r="AO4712" s="367"/>
      <c r="AP4712" s="367"/>
      <c r="AQ4712" s="367"/>
      <c r="AR4712" s="367"/>
      <c r="AS4712" s="367"/>
      <c r="AT4712" s="367"/>
    </row>
    <row r="4713" spans="2:46" ht="13.8">
      <c r="B4713" s="26">
        <v>115.16666666666775</v>
      </c>
      <c r="C4713" s="363">
        <v>1074.8952706520956</v>
      </c>
      <c r="D4713" s="367">
        <v>3109.5000000000291</v>
      </c>
      <c r="E4713" s="367">
        <v>32139.534883721124</v>
      </c>
      <c r="F4713" s="367">
        <v>-1478986.2737617427</v>
      </c>
      <c r="G4713" s="367">
        <v>3109.5000000000186</v>
      </c>
      <c r="H4713" s="367">
        <v>172750</v>
      </c>
      <c r="I4713" s="384">
        <v>-17553067.076230198</v>
      </c>
      <c r="J4713" s="367">
        <v>3109.4999999999995</v>
      </c>
      <c r="K4713" s="367">
        <v>41878.787878788142</v>
      </c>
      <c r="L4713" s="384">
        <v>-888033.61175985006</v>
      </c>
      <c r="M4713" s="367">
        <v>3109.5000000000196</v>
      </c>
      <c r="N4713" s="367">
        <v>691</v>
      </c>
      <c r="O4713" s="384">
        <v>-17419.447137564621</v>
      </c>
      <c r="P4713" s="367">
        <v>45.08775</v>
      </c>
      <c r="Q4713" s="367">
        <v>691</v>
      </c>
      <c r="R4713" s="384">
        <v>-5369.8098293733983</v>
      </c>
      <c r="S4713" s="367">
        <v>43.533000000000001</v>
      </c>
      <c r="T4713" s="367">
        <v>23827.586206896383</v>
      </c>
      <c r="U4713" s="384">
        <v>-957758.76707791968</v>
      </c>
      <c r="V4713" s="367">
        <v>3109.4999999999782</v>
      </c>
      <c r="W4713" s="367">
        <v>1151666.6666666616</v>
      </c>
      <c r="X4713" s="384">
        <v>209506.41154515985</v>
      </c>
      <c r="Y4713" s="386">
        <v>3109.4999999999864</v>
      </c>
      <c r="Z4713" s="367"/>
      <c r="AA4713" s="367"/>
      <c r="AB4713" s="367"/>
      <c r="AC4713" s="367"/>
      <c r="AD4713" s="367"/>
      <c r="AE4713" s="367"/>
      <c r="AF4713" s="367"/>
      <c r="AG4713" s="367"/>
      <c r="AH4713" s="367"/>
      <c r="AI4713" s="367"/>
      <c r="AJ4713" s="367"/>
      <c r="AK4713" s="367"/>
      <c r="AL4713" s="367"/>
      <c r="AM4713" s="367"/>
      <c r="AN4713" s="367"/>
      <c r="AO4713" s="367"/>
      <c r="AP4713" s="367"/>
      <c r="AQ4713" s="367"/>
      <c r="AR4713" s="367"/>
      <c r="AS4713" s="367"/>
      <c r="AT4713" s="367"/>
    </row>
    <row r="4714" spans="2:46" ht="13.8">
      <c r="B4714" s="26">
        <v>115.33333333333442</v>
      </c>
      <c r="C4714" s="363">
        <v>1076.4402024526844</v>
      </c>
      <c r="D4714" s="367">
        <v>3114.0000000000291</v>
      </c>
      <c r="E4714" s="367">
        <v>32186.046511628101</v>
      </c>
      <c r="F4714" s="367">
        <v>-1483342.4987117443</v>
      </c>
      <c r="G4714" s="367">
        <v>3114.0000000000186</v>
      </c>
      <c r="H4714" s="367">
        <v>173000</v>
      </c>
      <c r="I4714" s="384">
        <v>-17604556.583880793</v>
      </c>
      <c r="J4714" s="367">
        <v>3113.9999999999995</v>
      </c>
      <c r="K4714" s="367">
        <v>41939.393939394206</v>
      </c>
      <c r="L4714" s="384">
        <v>-891014.89961221139</v>
      </c>
      <c r="M4714" s="367">
        <v>3114.0000000000196</v>
      </c>
      <c r="N4714" s="367">
        <v>692</v>
      </c>
      <c r="O4714" s="384">
        <v>-17472.112254038533</v>
      </c>
      <c r="P4714" s="367">
        <v>45.152999999999999</v>
      </c>
      <c r="Q4714" s="367">
        <v>692</v>
      </c>
      <c r="R4714" s="384">
        <v>-5390.5389600353401</v>
      </c>
      <c r="S4714" s="367">
        <v>43.596000000000004</v>
      </c>
      <c r="T4714" s="367">
        <v>23862.068965517072</v>
      </c>
      <c r="U4714" s="384">
        <v>-960864.15052716492</v>
      </c>
      <c r="V4714" s="367">
        <v>3113.9999999999777</v>
      </c>
      <c r="W4714" s="367">
        <v>1153333.3333333284</v>
      </c>
      <c r="X4714" s="384">
        <v>209745.66892765617</v>
      </c>
      <c r="Y4714" s="386">
        <v>3113.9999999999864</v>
      </c>
      <c r="Z4714" s="367"/>
      <c r="AA4714" s="367"/>
      <c r="AB4714" s="367"/>
      <c r="AC4714" s="367"/>
      <c r="AD4714" s="367"/>
      <c r="AE4714" s="367"/>
      <c r="AF4714" s="367"/>
      <c r="AG4714" s="367"/>
      <c r="AH4714" s="367"/>
      <c r="AI4714" s="367"/>
      <c r="AJ4714" s="367"/>
      <c r="AK4714" s="367"/>
      <c r="AL4714" s="367"/>
      <c r="AM4714" s="367"/>
      <c r="AN4714" s="367"/>
      <c r="AO4714" s="367"/>
      <c r="AP4714" s="367"/>
      <c r="AQ4714" s="367"/>
      <c r="AR4714" s="367"/>
      <c r="AS4714" s="367"/>
      <c r="AT4714" s="367"/>
    </row>
    <row r="4715" spans="2:46" ht="13.8">
      <c r="B4715" s="26">
        <v>115.50000000000109</v>
      </c>
      <c r="C4715" s="363">
        <v>1077.9851035220863</v>
      </c>
      <c r="D4715" s="367">
        <v>3118.5000000000296</v>
      </c>
      <c r="E4715" s="367">
        <v>32232.558139535078</v>
      </c>
      <c r="F4715" s="367">
        <v>-1487705.1279061043</v>
      </c>
      <c r="G4715" s="367">
        <v>3118.5000000000186</v>
      </c>
      <c r="H4715" s="367">
        <v>173250</v>
      </c>
      <c r="I4715" s="384">
        <v>-17656121.487759989</v>
      </c>
      <c r="J4715" s="367">
        <v>3118.4999999999995</v>
      </c>
      <c r="K4715" s="367">
        <v>42000.000000000269</v>
      </c>
      <c r="L4715" s="384">
        <v>-894001.08961816714</v>
      </c>
      <c r="M4715" s="367">
        <v>3118.5000000000205</v>
      </c>
      <c r="N4715" s="367">
        <v>693</v>
      </c>
      <c r="O4715" s="384">
        <v>-17524.856723332541</v>
      </c>
      <c r="P4715" s="367">
        <v>45.218249999999998</v>
      </c>
      <c r="Q4715" s="367">
        <v>693</v>
      </c>
      <c r="R4715" s="384">
        <v>-5411.3055417377345</v>
      </c>
      <c r="S4715" s="367">
        <v>43.659000000000006</v>
      </c>
      <c r="T4715" s="367">
        <v>23896.55172413776</v>
      </c>
      <c r="U4715" s="384">
        <v>-963974.50315568631</v>
      </c>
      <c r="V4715" s="367">
        <v>3118.4999999999777</v>
      </c>
      <c r="W4715" s="367">
        <v>1154999.9999999951</v>
      </c>
      <c r="X4715" s="384">
        <v>209984.74152492778</v>
      </c>
      <c r="Y4715" s="386">
        <v>3118.4999999999868</v>
      </c>
      <c r="Z4715" s="367"/>
      <c r="AA4715" s="367"/>
      <c r="AB4715" s="367"/>
      <c r="AC4715" s="367"/>
      <c r="AD4715" s="367"/>
      <c r="AE4715" s="367"/>
      <c r="AF4715" s="367"/>
      <c r="AG4715" s="367"/>
      <c r="AH4715" s="367"/>
      <c r="AI4715" s="367"/>
      <c r="AJ4715" s="367"/>
      <c r="AK4715" s="367"/>
      <c r="AL4715" s="367"/>
      <c r="AM4715" s="367"/>
      <c r="AN4715" s="367"/>
      <c r="AO4715" s="367"/>
      <c r="AP4715" s="367"/>
      <c r="AQ4715" s="367"/>
      <c r="AR4715" s="367"/>
      <c r="AS4715" s="367"/>
      <c r="AT4715" s="367"/>
    </row>
    <row r="4716" spans="2:46" ht="13.8">
      <c r="B4716" s="26">
        <v>115.66666666666777</v>
      </c>
      <c r="C4716" s="363">
        <v>1079.5299738603017</v>
      </c>
      <c r="D4716" s="367">
        <v>3123.0000000000296</v>
      </c>
      <c r="E4716" s="367">
        <v>32279.069767442055</v>
      </c>
      <c r="F4716" s="367">
        <v>-1492074.161344823</v>
      </c>
      <c r="G4716" s="367">
        <v>3123.0000000000186</v>
      </c>
      <c r="H4716" s="367">
        <v>173500</v>
      </c>
      <c r="I4716" s="384">
        <v>-17707761.787867781</v>
      </c>
      <c r="J4716" s="367">
        <v>3123</v>
      </c>
      <c r="K4716" s="367">
        <v>42060.606060606333</v>
      </c>
      <c r="L4716" s="384">
        <v>-896992.18177771673</v>
      </c>
      <c r="M4716" s="367">
        <v>3123.0000000000205</v>
      </c>
      <c r="N4716" s="367">
        <v>694</v>
      </c>
      <c r="O4716" s="384">
        <v>-17577.680545446656</v>
      </c>
      <c r="P4716" s="367">
        <v>45.283500000000004</v>
      </c>
      <c r="Q4716" s="367">
        <v>694</v>
      </c>
      <c r="R4716" s="384">
        <v>-5432.1095744805807</v>
      </c>
      <c r="S4716" s="367">
        <v>43.722000000000001</v>
      </c>
      <c r="T4716" s="367">
        <v>23931.034482758449</v>
      </c>
      <c r="U4716" s="384">
        <v>-967089.82496348373</v>
      </c>
      <c r="V4716" s="367">
        <v>3122.9999999999777</v>
      </c>
      <c r="W4716" s="367">
        <v>1156666.6666666619</v>
      </c>
      <c r="X4716" s="384">
        <v>210223.62933697467</v>
      </c>
      <c r="Y4716" s="386">
        <v>3122.9999999999868</v>
      </c>
      <c r="Z4716" s="367"/>
      <c r="AA4716" s="367"/>
      <c r="AB4716" s="367"/>
      <c r="AC4716" s="367"/>
      <c r="AD4716" s="367"/>
      <c r="AE4716" s="367"/>
      <c r="AF4716" s="367"/>
      <c r="AG4716" s="367"/>
      <c r="AH4716" s="367"/>
      <c r="AI4716" s="367"/>
      <c r="AJ4716" s="367"/>
      <c r="AK4716" s="367"/>
      <c r="AL4716" s="367"/>
      <c r="AM4716" s="367"/>
      <c r="AN4716" s="367"/>
      <c r="AO4716" s="367"/>
      <c r="AP4716" s="367"/>
      <c r="AQ4716" s="367"/>
      <c r="AR4716" s="367"/>
      <c r="AS4716" s="367"/>
      <c r="AT4716" s="367"/>
    </row>
    <row r="4717" spans="2:46" ht="13.8">
      <c r="B4717" s="26">
        <v>115.83333333333444</v>
      </c>
      <c r="C4717" s="363">
        <v>1081.0748134673308</v>
      </c>
      <c r="D4717" s="367">
        <v>3127.5000000000296</v>
      </c>
      <c r="E4717" s="367">
        <v>32325.581395349032</v>
      </c>
      <c r="F4717" s="367">
        <v>-1496449.5990278998</v>
      </c>
      <c r="G4717" s="367">
        <v>3127.5000000000186</v>
      </c>
      <c r="H4717" s="367">
        <v>173750</v>
      </c>
      <c r="I4717" s="384">
        <v>-17759477.484204166</v>
      </c>
      <c r="J4717" s="367">
        <v>3127.5</v>
      </c>
      <c r="K4717" s="367">
        <v>42121.212121212397</v>
      </c>
      <c r="L4717" s="384">
        <v>-899988.17609086039</v>
      </c>
      <c r="M4717" s="367">
        <v>3127.5000000000209</v>
      </c>
      <c r="N4717" s="367">
        <v>695</v>
      </c>
      <c r="O4717" s="384">
        <v>-17630.583720380851</v>
      </c>
      <c r="P4717" s="367">
        <v>45.348749999999995</v>
      </c>
      <c r="Q4717" s="367">
        <v>695</v>
      </c>
      <c r="R4717" s="384">
        <v>-5452.9510582638832</v>
      </c>
      <c r="S4717" s="367">
        <v>43.784999999999997</v>
      </c>
      <c r="T4717" s="367">
        <v>23965.517241379137</v>
      </c>
      <c r="U4717" s="384">
        <v>-970210.11595055647</v>
      </c>
      <c r="V4717" s="367">
        <v>3127.4999999999773</v>
      </c>
      <c r="W4717" s="367">
        <v>1158333.3333333286</v>
      </c>
      <c r="X4717" s="384">
        <v>210462.3323637968</v>
      </c>
      <c r="Y4717" s="386">
        <v>3127.4999999999873</v>
      </c>
      <c r="Z4717" s="367"/>
      <c r="AA4717" s="367"/>
      <c r="AB4717" s="367"/>
      <c r="AC4717" s="367"/>
      <c r="AD4717" s="367"/>
      <c r="AE4717" s="367"/>
      <c r="AF4717" s="367"/>
      <c r="AG4717" s="367"/>
      <c r="AH4717" s="367"/>
      <c r="AI4717" s="367"/>
      <c r="AJ4717" s="367"/>
      <c r="AK4717" s="367"/>
      <c r="AL4717" s="367"/>
      <c r="AM4717" s="367"/>
      <c r="AN4717" s="367"/>
      <c r="AO4717" s="367"/>
      <c r="AP4717" s="367"/>
      <c r="AQ4717" s="367"/>
      <c r="AR4717" s="367"/>
      <c r="AS4717" s="367"/>
      <c r="AT4717" s="367"/>
    </row>
    <row r="4718" spans="2:46" ht="13.8">
      <c r="B4718" s="26">
        <v>116.00000000000111</v>
      </c>
      <c r="C4718" s="363">
        <v>1082.6196223431734</v>
      </c>
      <c r="D4718" s="367">
        <v>3132.0000000000296</v>
      </c>
      <c r="E4718" s="367">
        <v>32372.093023256009</v>
      </c>
      <c r="F4718" s="367">
        <v>-1500831.4409553357</v>
      </c>
      <c r="G4718" s="367">
        <v>3132.0000000000191</v>
      </c>
      <c r="H4718" s="367">
        <v>174000</v>
      </c>
      <c r="I4718" s="384">
        <v>-17811268.576769147</v>
      </c>
      <c r="J4718" s="367">
        <v>3132</v>
      </c>
      <c r="K4718" s="367">
        <v>42181.81818181846</v>
      </c>
      <c r="L4718" s="384">
        <v>-902989.07255759835</v>
      </c>
      <c r="M4718" s="367">
        <v>3132.0000000000209</v>
      </c>
      <c r="N4718" s="367">
        <v>696</v>
      </c>
      <c r="O4718" s="384">
        <v>-17683.566248135161</v>
      </c>
      <c r="P4718" s="367">
        <v>45.414000000000001</v>
      </c>
      <c r="Q4718" s="367">
        <v>696</v>
      </c>
      <c r="R4718" s="384">
        <v>-5473.8299930876401</v>
      </c>
      <c r="S4718" s="367">
        <v>43.847999999999999</v>
      </c>
      <c r="T4718" s="367">
        <v>23999.999999999825</v>
      </c>
      <c r="U4718" s="384">
        <v>-973335.37611690548</v>
      </c>
      <c r="V4718" s="367">
        <v>3131.9999999999773</v>
      </c>
      <c r="W4718" s="367">
        <v>1159999.9999999953</v>
      </c>
      <c r="X4718" s="384">
        <v>210700.85060539425</v>
      </c>
      <c r="Y4718" s="386">
        <v>3131.9999999999873</v>
      </c>
      <c r="Z4718" s="367"/>
      <c r="AA4718" s="367"/>
      <c r="AB4718" s="367"/>
      <c r="AC4718" s="367"/>
      <c r="AD4718" s="367"/>
      <c r="AE4718" s="367"/>
      <c r="AF4718" s="367"/>
      <c r="AG4718" s="367"/>
      <c r="AH4718" s="367"/>
      <c r="AI4718" s="367"/>
      <c r="AJ4718" s="367"/>
      <c r="AK4718" s="367"/>
      <c r="AL4718" s="367"/>
      <c r="AM4718" s="367"/>
      <c r="AN4718" s="367"/>
      <c r="AO4718" s="367"/>
      <c r="AP4718" s="367"/>
      <c r="AQ4718" s="367"/>
      <c r="AR4718" s="367"/>
      <c r="AS4718" s="367"/>
      <c r="AT4718" s="367"/>
    </row>
    <row r="4719" spans="2:46" ht="13.8">
      <c r="B4719" s="26">
        <v>116.16666666666778</v>
      </c>
      <c r="C4719" s="363">
        <v>1084.1644004878299</v>
      </c>
      <c r="D4719" s="367">
        <v>3136.5000000000305</v>
      </c>
      <c r="E4719" s="367">
        <v>32418.604651162987</v>
      </c>
      <c r="F4719" s="367">
        <v>-1505219.6871271296</v>
      </c>
      <c r="G4719" s="367">
        <v>3136.5000000000191</v>
      </c>
      <c r="H4719" s="367">
        <v>174250</v>
      </c>
      <c r="I4719" s="384">
        <v>-17863135.065562729</v>
      </c>
      <c r="J4719" s="367">
        <v>3136.5</v>
      </c>
      <c r="K4719" s="367">
        <v>42242.424242424524</v>
      </c>
      <c r="L4719" s="384">
        <v>-905994.87117793085</v>
      </c>
      <c r="M4719" s="367">
        <v>3136.5000000000214</v>
      </c>
      <c r="N4719" s="367">
        <v>697</v>
      </c>
      <c r="O4719" s="384">
        <v>-17736.628128709566</v>
      </c>
      <c r="P4719" s="367">
        <v>45.479250000000008</v>
      </c>
      <c r="Q4719" s="367">
        <v>697</v>
      </c>
      <c r="R4719" s="384">
        <v>-5494.7463789518497</v>
      </c>
      <c r="S4719" s="367">
        <v>43.910999999999994</v>
      </c>
      <c r="T4719" s="367">
        <v>24034.482758620514</v>
      </c>
      <c r="U4719" s="384">
        <v>-976465.60546253051</v>
      </c>
      <c r="V4719" s="367">
        <v>3136.4999999999773</v>
      </c>
      <c r="W4719" s="367">
        <v>1161666.6666666621</v>
      </c>
      <c r="X4719" s="384">
        <v>210939.18406176689</v>
      </c>
      <c r="Y4719" s="386">
        <v>3136.4999999999873</v>
      </c>
      <c r="Z4719" s="367"/>
      <c r="AA4719" s="367"/>
      <c r="AB4719" s="367"/>
      <c r="AC4719" s="367"/>
      <c r="AD4719" s="367"/>
      <c r="AE4719" s="367"/>
      <c r="AF4719" s="367"/>
      <c r="AG4719" s="367"/>
      <c r="AH4719" s="367"/>
      <c r="AI4719" s="367"/>
      <c r="AJ4719" s="367"/>
      <c r="AK4719" s="367"/>
      <c r="AL4719" s="367"/>
      <c r="AM4719" s="367"/>
      <c r="AN4719" s="367"/>
      <c r="AO4719" s="367"/>
      <c r="AP4719" s="367"/>
      <c r="AQ4719" s="367"/>
      <c r="AR4719" s="367"/>
      <c r="AS4719" s="367"/>
      <c r="AT4719" s="367"/>
    </row>
    <row r="4720" spans="2:46" ht="13.8">
      <c r="B4720" s="26">
        <v>116.33333333333445</v>
      </c>
      <c r="C4720" s="363">
        <v>1085.7091479012997</v>
      </c>
      <c r="D4720" s="367">
        <v>3141.0000000000305</v>
      </c>
      <c r="E4720" s="367">
        <v>32465.116279069964</v>
      </c>
      <c r="F4720" s="367">
        <v>-1509614.337543282</v>
      </c>
      <c r="G4720" s="367">
        <v>3141.0000000000191</v>
      </c>
      <c r="H4720" s="367">
        <v>174500</v>
      </c>
      <c r="I4720" s="384">
        <v>-17915076.950584911</v>
      </c>
      <c r="J4720" s="367">
        <v>3141</v>
      </c>
      <c r="K4720" s="367">
        <v>42303.030303030588</v>
      </c>
      <c r="L4720" s="384">
        <v>-909005.57195185719</v>
      </c>
      <c r="M4720" s="367">
        <v>3141.0000000000214</v>
      </c>
      <c r="N4720" s="367">
        <v>698</v>
      </c>
      <c r="O4720" s="384">
        <v>-17789.76936210406</v>
      </c>
      <c r="P4720" s="367">
        <v>45.544499999999999</v>
      </c>
      <c r="Q4720" s="367">
        <v>698</v>
      </c>
      <c r="R4720" s="384">
        <v>-5515.7002158565156</v>
      </c>
      <c r="S4720" s="367">
        <v>43.973999999999997</v>
      </c>
      <c r="T4720" s="367">
        <v>24068.965517241202</v>
      </c>
      <c r="U4720" s="384">
        <v>-979600.80398743099</v>
      </c>
      <c r="V4720" s="367">
        <v>3140.9999999999768</v>
      </c>
      <c r="W4720" s="367">
        <v>1163333.3333333288</v>
      </c>
      <c r="X4720" s="384">
        <v>211177.33273291489</v>
      </c>
      <c r="Y4720" s="386">
        <v>3140.9999999999877</v>
      </c>
      <c r="Z4720" s="367"/>
      <c r="AA4720" s="367"/>
      <c r="AB4720" s="367"/>
      <c r="AC4720" s="367"/>
      <c r="AD4720" s="367"/>
      <c r="AE4720" s="367"/>
      <c r="AF4720" s="367"/>
      <c r="AG4720" s="367"/>
      <c r="AH4720" s="367"/>
      <c r="AI4720" s="367"/>
      <c r="AJ4720" s="367"/>
      <c r="AK4720" s="367"/>
      <c r="AL4720" s="367"/>
      <c r="AM4720" s="367"/>
      <c r="AN4720" s="367"/>
      <c r="AO4720" s="367"/>
      <c r="AP4720" s="367"/>
      <c r="AQ4720" s="367"/>
      <c r="AR4720" s="367"/>
      <c r="AS4720" s="367"/>
      <c r="AT4720" s="367"/>
    </row>
    <row r="4721" spans="2:46" ht="13.8">
      <c r="B4721" s="26">
        <v>116.50000000000112</v>
      </c>
      <c r="C4721" s="363">
        <v>1087.2538645835828</v>
      </c>
      <c r="D4721" s="367">
        <v>3145.5000000000305</v>
      </c>
      <c r="E4721" s="367">
        <v>32511.627906976941</v>
      </c>
      <c r="F4721" s="367">
        <v>-1514015.3922037927</v>
      </c>
      <c r="G4721" s="367">
        <v>3145.5000000000191</v>
      </c>
      <c r="H4721" s="367">
        <v>174750</v>
      </c>
      <c r="I4721" s="384">
        <v>-17967094.231835678</v>
      </c>
      <c r="J4721" s="367">
        <v>3145.5</v>
      </c>
      <c r="K4721" s="367">
        <v>42363.636363636651</v>
      </c>
      <c r="L4721" s="384">
        <v>-912021.17487937794</v>
      </c>
      <c r="M4721" s="367">
        <v>3145.5000000000218</v>
      </c>
      <c r="N4721" s="367">
        <v>699</v>
      </c>
      <c r="O4721" s="384">
        <v>-17842.989948318664</v>
      </c>
      <c r="P4721" s="367">
        <v>45.609750000000005</v>
      </c>
      <c r="Q4721" s="367">
        <v>699</v>
      </c>
      <c r="R4721" s="384">
        <v>-5536.6915038016359</v>
      </c>
      <c r="S4721" s="367">
        <v>44.036999999999999</v>
      </c>
      <c r="T4721" s="367">
        <v>24103.448275861891</v>
      </c>
      <c r="U4721" s="384">
        <v>-982740.97169160761</v>
      </c>
      <c r="V4721" s="367">
        <v>3145.4999999999768</v>
      </c>
      <c r="W4721" s="367">
        <v>1164999.9999999956</v>
      </c>
      <c r="X4721" s="384">
        <v>211415.29661883813</v>
      </c>
      <c r="Y4721" s="386">
        <v>3145.4999999999877</v>
      </c>
      <c r="Z4721" s="367"/>
      <c r="AA4721" s="367"/>
      <c r="AB4721" s="367"/>
      <c r="AC4721" s="367"/>
      <c r="AD4721" s="367"/>
      <c r="AE4721" s="367"/>
      <c r="AF4721" s="367"/>
      <c r="AG4721" s="367"/>
      <c r="AH4721" s="367"/>
      <c r="AI4721" s="367"/>
      <c r="AJ4721" s="367"/>
      <c r="AK4721" s="367"/>
      <c r="AL4721" s="367"/>
      <c r="AM4721" s="367"/>
      <c r="AN4721" s="367"/>
      <c r="AO4721" s="367"/>
      <c r="AP4721" s="367"/>
      <c r="AQ4721" s="367"/>
      <c r="AR4721" s="367"/>
      <c r="AS4721" s="367"/>
      <c r="AT4721" s="367"/>
    </row>
    <row r="4722" spans="2:46" ht="13.8">
      <c r="B4722" s="26">
        <v>116.66666666666779</v>
      </c>
      <c r="C4722" s="363">
        <v>1088.7985505346796</v>
      </c>
      <c r="D4722" s="367">
        <v>3150.0000000000305</v>
      </c>
      <c r="E4722" s="367">
        <v>32558.139534883918</v>
      </c>
      <c r="F4722" s="367">
        <v>-1518422.8511086621</v>
      </c>
      <c r="G4722" s="367">
        <v>3150.0000000000191</v>
      </c>
      <c r="H4722" s="367">
        <v>175000</v>
      </c>
      <c r="I4722" s="384">
        <v>-18019186.90931505</v>
      </c>
      <c r="J4722" s="367">
        <v>3150</v>
      </c>
      <c r="K4722" s="367">
        <v>42424.242424242715</v>
      </c>
      <c r="L4722" s="384">
        <v>-915041.67996049253</v>
      </c>
      <c r="M4722" s="367">
        <v>3150.0000000000218</v>
      </c>
      <c r="N4722" s="367">
        <v>700</v>
      </c>
      <c r="O4722" s="384">
        <v>-17896.289887353352</v>
      </c>
      <c r="P4722" s="367">
        <v>45.674999999999997</v>
      </c>
      <c r="Q4722" s="367">
        <v>700</v>
      </c>
      <c r="R4722" s="384">
        <v>-5557.7202427872098</v>
      </c>
      <c r="S4722" s="367">
        <v>44.1</v>
      </c>
      <c r="T4722" s="367">
        <v>24137.931034482579</v>
      </c>
      <c r="U4722" s="384">
        <v>-985886.10857506015</v>
      </c>
      <c r="V4722" s="367">
        <v>3149.9999999999768</v>
      </c>
      <c r="W4722" s="367">
        <v>1166666.6666666623</v>
      </c>
      <c r="X4722" s="384">
        <v>211653.07571953657</v>
      </c>
      <c r="Y4722" s="386">
        <v>3149.9999999999882</v>
      </c>
      <c r="Z4722" s="367"/>
      <c r="AA4722" s="367"/>
      <c r="AB4722" s="367"/>
      <c r="AC4722" s="367"/>
      <c r="AD4722" s="367"/>
      <c r="AE4722" s="367"/>
      <c r="AF4722" s="367"/>
      <c r="AG4722" s="367"/>
      <c r="AH4722" s="367"/>
      <c r="AI4722" s="367"/>
      <c r="AJ4722" s="367"/>
      <c r="AK4722" s="367"/>
      <c r="AL4722" s="367"/>
      <c r="AM4722" s="367"/>
      <c r="AN4722" s="367"/>
      <c r="AO4722" s="367"/>
      <c r="AP4722" s="367"/>
      <c r="AQ4722" s="367"/>
      <c r="AR4722" s="367"/>
      <c r="AS4722" s="367"/>
      <c r="AT4722" s="367"/>
    </row>
    <row r="4723" spans="2:46" ht="13.8">
      <c r="B4723" s="26">
        <v>116.83333333333447</v>
      </c>
      <c r="C4723" s="363">
        <v>1090.3432057545899</v>
      </c>
      <c r="D4723" s="367">
        <v>3154.5000000000309</v>
      </c>
      <c r="E4723" s="367">
        <v>32604.651162790895</v>
      </c>
      <c r="F4723" s="367">
        <v>-1522836.7142578899</v>
      </c>
      <c r="G4723" s="367">
        <v>3154.5000000000191</v>
      </c>
      <c r="H4723" s="367">
        <v>175250</v>
      </c>
      <c r="I4723" s="384">
        <v>-18071354.983023018</v>
      </c>
      <c r="J4723" s="367">
        <v>3154.5</v>
      </c>
      <c r="K4723" s="367">
        <v>42484.848484848779</v>
      </c>
      <c r="L4723" s="384">
        <v>-918067.08719520189</v>
      </c>
      <c r="M4723" s="367">
        <v>3154.5000000000223</v>
      </c>
      <c r="N4723" s="367">
        <v>701</v>
      </c>
      <c r="O4723" s="384">
        <v>-17949.669179208147</v>
      </c>
      <c r="P4723" s="367">
        <v>45.740250000000003</v>
      </c>
      <c r="Q4723" s="367">
        <v>701</v>
      </c>
      <c r="R4723" s="384">
        <v>-5578.7864328132364</v>
      </c>
      <c r="S4723" s="367">
        <v>44.162999999999997</v>
      </c>
      <c r="T4723" s="367">
        <v>24172.413793103267</v>
      </c>
      <c r="U4723" s="384">
        <v>-989036.21463778825</v>
      </c>
      <c r="V4723" s="367">
        <v>3154.4999999999764</v>
      </c>
      <c r="W4723" s="367">
        <v>1168333.3333333291</v>
      </c>
      <c r="X4723" s="384">
        <v>211890.67003501029</v>
      </c>
      <c r="Y4723" s="386">
        <v>3154.4999999999882</v>
      </c>
      <c r="Z4723" s="367"/>
      <c r="AA4723" s="367"/>
      <c r="AB4723" s="367"/>
      <c r="AC4723" s="367"/>
      <c r="AD4723" s="367"/>
      <c r="AE4723" s="367"/>
      <c r="AF4723" s="367"/>
      <c r="AG4723" s="367"/>
      <c r="AH4723" s="367"/>
      <c r="AI4723" s="367"/>
      <c r="AJ4723" s="367"/>
      <c r="AK4723" s="367"/>
      <c r="AL4723" s="367"/>
      <c r="AM4723" s="367"/>
      <c r="AN4723" s="367"/>
      <c r="AO4723" s="367"/>
      <c r="AP4723" s="367"/>
      <c r="AQ4723" s="367"/>
      <c r="AR4723" s="367"/>
      <c r="AS4723" s="367"/>
      <c r="AT4723" s="367"/>
    </row>
    <row r="4724" spans="2:46" ht="13.8">
      <c r="B4724" s="26">
        <v>117.00000000000114</v>
      </c>
      <c r="C4724" s="363">
        <v>1091.8878302433141</v>
      </c>
      <c r="D4724" s="367">
        <v>3159.0000000000309</v>
      </c>
      <c r="E4724" s="367">
        <v>32651.162790697872</v>
      </c>
      <c r="F4724" s="367">
        <v>-1527256.9816514764</v>
      </c>
      <c r="G4724" s="367">
        <v>3159.0000000000191</v>
      </c>
      <c r="H4724" s="367">
        <v>175500</v>
      </c>
      <c r="I4724" s="384">
        <v>-18123598.452959586</v>
      </c>
      <c r="J4724" s="367">
        <v>3159</v>
      </c>
      <c r="K4724" s="367">
        <v>42545.454545454842</v>
      </c>
      <c r="L4724" s="384">
        <v>-921097.39658350497</v>
      </c>
      <c r="M4724" s="367">
        <v>3159.0000000000223</v>
      </c>
      <c r="N4724" s="367">
        <v>702</v>
      </c>
      <c r="O4724" s="384">
        <v>-18003.127823883042</v>
      </c>
      <c r="P4724" s="367">
        <v>45.805500000000002</v>
      </c>
      <c r="Q4724" s="367">
        <v>702</v>
      </c>
      <c r="R4724" s="384">
        <v>-5599.8900738797183</v>
      </c>
      <c r="S4724" s="367">
        <v>44.225999999999999</v>
      </c>
      <c r="T4724" s="367">
        <v>24206.896551723956</v>
      </c>
      <c r="U4724" s="384">
        <v>-992191.2898797926</v>
      </c>
      <c r="V4724" s="367">
        <v>3158.9999999999764</v>
      </c>
      <c r="W4724" s="367">
        <v>1169999.9999999958</v>
      </c>
      <c r="X4724" s="384">
        <v>212128.07956525937</v>
      </c>
      <c r="Y4724" s="386">
        <v>3158.9999999999882</v>
      </c>
      <c r="Z4724" s="367"/>
      <c r="AA4724" s="367"/>
      <c r="AB4724" s="367"/>
      <c r="AC4724" s="367"/>
      <c r="AD4724" s="367"/>
      <c r="AE4724" s="367"/>
      <c r="AF4724" s="367"/>
      <c r="AG4724" s="367"/>
      <c r="AH4724" s="367"/>
      <c r="AI4724" s="367"/>
      <c r="AJ4724" s="367"/>
      <c r="AK4724" s="367"/>
      <c r="AL4724" s="367"/>
      <c r="AM4724" s="367"/>
      <c r="AN4724" s="367"/>
      <c r="AO4724" s="367"/>
      <c r="AP4724" s="367"/>
      <c r="AQ4724" s="367"/>
      <c r="AR4724" s="367"/>
      <c r="AS4724" s="367"/>
      <c r="AT4724" s="367"/>
    </row>
    <row r="4725" spans="2:46" ht="13.8">
      <c r="B4725" s="26">
        <v>117.16666666666781</v>
      </c>
      <c r="C4725" s="363">
        <v>1093.4324240008514</v>
      </c>
      <c r="D4725" s="367">
        <v>3163.5000000000309</v>
      </c>
      <c r="E4725" s="367">
        <v>32697.674418604849</v>
      </c>
      <c r="F4725" s="367">
        <v>-1531683.6532894208</v>
      </c>
      <c r="G4725" s="367">
        <v>3163.5000000000191</v>
      </c>
      <c r="H4725" s="367">
        <v>175750</v>
      </c>
      <c r="I4725" s="384">
        <v>-18175917.319124751</v>
      </c>
      <c r="J4725" s="367">
        <v>3163.5</v>
      </c>
      <c r="K4725" s="367">
        <v>42606.060606060906</v>
      </c>
      <c r="L4725" s="384">
        <v>-924132.60812540213</v>
      </c>
      <c r="M4725" s="367">
        <v>3163.5000000000223</v>
      </c>
      <c r="N4725" s="367">
        <v>703</v>
      </c>
      <c r="O4725" s="384">
        <v>-18056.665821378021</v>
      </c>
      <c r="P4725" s="367">
        <v>45.870749999999994</v>
      </c>
      <c r="Q4725" s="367">
        <v>703</v>
      </c>
      <c r="R4725" s="384">
        <v>-5621.0311659866547</v>
      </c>
      <c r="S4725" s="367">
        <v>44.289000000000001</v>
      </c>
      <c r="T4725" s="367">
        <v>24241.379310344644</v>
      </c>
      <c r="U4725" s="384">
        <v>-995351.33430107275</v>
      </c>
      <c r="V4725" s="367">
        <v>3163.4999999999764</v>
      </c>
      <c r="W4725" s="367">
        <v>1171666.6666666626</v>
      </c>
      <c r="X4725" s="384">
        <v>212365.30431028368</v>
      </c>
      <c r="Y4725" s="386">
        <v>3163.4999999999886</v>
      </c>
      <c r="Z4725" s="367"/>
      <c r="AA4725" s="367"/>
      <c r="AB4725" s="367"/>
      <c r="AC4725" s="367"/>
      <c r="AD4725" s="367"/>
      <c r="AE4725" s="367"/>
      <c r="AF4725" s="367"/>
      <c r="AG4725" s="367"/>
      <c r="AH4725" s="367"/>
      <c r="AI4725" s="367"/>
      <c r="AJ4725" s="367"/>
      <c r="AK4725" s="367"/>
      <c r="AL4725" s="367"/>
      <c r="AM4725" s="367"/>
      <c r="AN4725" s="367"/>
      <c r="AO4725" s="367"/>
      <c r="AP4725" s="367"/>
      <c r="AQ4725" s="367"/>
      <c r="AR4725" s="367"/>
      <c r="AS4725" s="367"/>
      <c r="AT4725" s="367"/>
    </row>
    <row r="4726" spans="2:46" ht="13.8">
      <c r="B4726" s="26">
        <v>117.33333333333448</v>
      </c>
      <c r="C4726" s="363">
        <v>1094.9769870272021</v>
      </c>
      <c r="D4726" s="367">
        <v>3168.0000000000309</v>
      </c>
      <c r="E4726" s="367">
        <v>32744.186046511826</v>
      </c>
      <c r="F4726" s="367">
        <v>-1536116.7291717238</v>
      </c>
      <c r="G4726" s="367">
        <v>3168.0000000000191</v>
      </c>
      <c r="H4726" s="367">
        <v>176000</v>
      </c>
      <c r="I4726" s="384">
        <v>-18228311.581518505</v>
      </c>
      <c r="J4726" s="367">
        <v>3168</v>
      </c>
      <c r="K4726" s="367">
        <v>42666.66666666697</v>
      </c>
      <c r="L4726" s="384">
        <v>-927172.72182089358</v>
      </c>
      <c r="M4726" s="367">
        <v>3168.0000000000227</v>
      </c>
      <c r="N4726" s="367">
        <v>704</v>
      </c>
      <c r="O4726" s="384">
        <v>-18110.28317169311</v>
      </c>
      <c r="P4726" s="367">
        <v>45.936</v>
      </c>
      <c r="Q4726" s="367">
        <v>704</v>
      </c>
      <c r="R4726" s="384">
        <v>-5642.2097091340465</v>
      </c>
      <c r="S4726" s="367">
        <v>44.352000000000004</v>
      </c>
      <c r="T4726" s="367">
        <v>24275.862068965333</v>
      </c>
      <c r="U4726" s="384">
        <v>-998516.34790162847</v>
      </c>
      <c r="V4726" s="367">
        <v>3167.9999999999759</v>
      </c>
      <c r="W4726" s="367">
        <v>1173333.3333333293</v>
      </c>
      <c r="X4726" s="384">
        <v>212602.34427008321</v>
      </c>
      <c r="Y4726" s="386">
        <v>3167.9999999999886</v>
      </c>
      <c r="Z4726" s="367"/>
      <c r="AA4726" s="367"/>
      <c r="AB4726" s="367"/>
      <c r="AC4726" s="367"/>
      <c r="AD4726" s="367"/>
      <c r="AE4726" s="367"/>
      <c r="AF4726" s="367"/>
      <c r="AG4726" s="367"/>
      <c r="AH4726" s="367"/>
      <c r="AI4726" s="367"/>
      <c r="AJ4726" s="367"/>
      <c r="AK4726" s="367"/>
      <c r="AL4726" s="367"/>
      <c r="AM4726" s="367"/>
      <c r="AN4726" s="367"/>
      <c r="AO4726" s="367"/>
      <c r="AP4726" s="367"/>
      <c r="AQ4726" s="367"/>
      <c r="AR4726" s="367"/>
      <c r="AS4726" s="367"/>
      <c r="AT4726" s="367"/>
    </row>
    <row r="4727" spans="2:46" ht="13.8">
      <c r="B4727" s="26">
        <v>117.50000000000115</v>
      </c>
      <c r="C4727" s="363">
        <v>1096.5215193223669</v>
      </c>
      <c r="D4727" s="367">
        <v>3172.5000000000314</v>
      </c>
      <c r="E4727" s="367">
        <v>32790.6976744188</v>
      </c>
      <c r="F4727" s="367">
        <v>-1540556.2092983851</v>
      </c>
      <c r="G4727" s="367">
        <v>3172.5000000000186</v>
      </c>
      <c r="H4727" s="367">
        <v>176250</v>
      </c>
      <c r="I4727" s="384">
        <v>-18280781.240140863</v>
      </c>
      <c r="J4727" s="367">
        <v>3172.5</v>
      </c>
      <c r="K4727" s="367">
        <v>42727.272727273034</v>
      </c>
      <c r="L4727" s="384">
        <v>-930217.73766997934</v>
      </c>
      <c r="M4727" s="367">
        <v>3172.5000000000227</v>
      </c>
      <c r="N4727" s="367">
        <v>705</v>
      </c>
      <c r="O4727" s="384">
        <v>-18163.979874828299</v>
      </c>
      <c r="P4727" s="367">
        <v>46.001250000000006</v>
      </c>
      <c r="Q4727" s="367">
        <v>705</v>
      </c>
      <c r="R4727" s="384">
        <v>-5663.4257033218901</v>
      </c>
      <c r="S4727" s="367">
        <v>44.414999999999999</v>
      </c>
      <c r="T4727" s="367">
        <v>24310.344827586021</v>
      </c>
      <c r="U4727" s="384">
        <v>-1001686.3306814604</v>
      </c>
      <c r="V4727" s="367">
        <v>3172.4999999999759</v>
      </c>
      <c r="W4727" s="367">
        <v>1174999.999999996</v>
      </c>
      <c r="X4727" s="384">
        <v>212839.19944465809</v>
      </c>
      <c r="Y4727" s="386">
        <v>3172.4999999999895</v>
      </c>
      <c r="Z4727" s="367"/>
      <c r="AA4727" s="367"/>
      <c r="AB4727" s="367"/>
      <c r="AC4727" s="367"/>
      <c r="AD4727" s="367"/>
      <c r="AE4727" s="367"/>
      <c r="AF4727" s="367"/>
      <c r="AG4727" s="367"/>
      <c r="AH4727" s="367"/>
      <c r="AI4727" s="367"/>
      <c r="AJ4727" s="367"/>
      <c r="AK4727" s="367"/>
      <c r="AL4727" s="367"/>
      <c r="AM4727" s="367"/>
      <c r="AN4727" s="367"/>
      <c r="AO4727" s="367"/>
      <c r="AP4727" s="367"/>
      <c r="AQ4727" s="367"/>
      <c r="AR4727" s="367"/>
      <c r="AS4727" s="367"/>
      <c r="AT4727" s="367"/>
    </row>
    <row r="4728" spans="2:46" ht="13.8">
      <c r="B4728" s="26">
        <v>117.66666666666782</v>
      </c>
      <c r="C4728" s="363">
        <v>1098.0660208863449</v>
      </c>
      <c r="D4728" s="367">
        <v>3177.0000000000314</v>
      </c>
      <c r="E4728" s="367">
        <v>32837.209302325777</v>
      </c>
      <c r="F4728" s="367">
        <v>-1545002.0936694052</v>
      </c>
      <c r="G4728" s="367">
        <v>3177.0000000000186</v>
      </c>
      <c r="H4728" s="367">
        <v>176500</v>
      </c>
      <c r="I4728" s="384">
        <v>-18333326.294991817</v>
      </c>
      <c r="J4728" s="367">
        <v>3177</v>
      </c>
      <c r="K4728" s="367">
        <v>42787.878787879097</v>
      </c>
      <c r="L4728" s="384">
        <v>-933267.65567265975</v>
      </c>
      <c r="M4728" s="367">
        <v>3177.0000000000232</v>
      </c>
      <c r="N4728" s="367">
        <v>706</v>
      </c>
      <c r="O4728" s="384">
        <v>-18217.755930783576</v>
      </c>
      <c r="P4728" s="367">
        <v>46.066499999999998</v>
      </c>
      <c r="Q4728" s="367">
        <v>706</v>
      </c>
      <c r="R4728" s="384">
        <v>-5684.6791485501881</v>
      </c>
      <c r="S4728" s="367">
        <v>44.478000000000002</v>
      </c>
      <c r="T4728" s="367">
        <v>24344.827586206709</v>
      </c>
      <c r="U4728" s="384">
        <v>-1004861.2826405679</v>
      </c>
      <c r="V4728" s="367">
        <v>3176.9999999999754</v>
      </c>
      <c r="W4728" s="367">
        <v>1176666.6666666628</v>
      </c>
      <c r="X4728" s="384">
        <v>213075.86983400819</v>
      </c>
      <c r="Y4728" s="386">
        <v>3176.9999999999895</v>
      </c>
      <c r="Z4728" s="367"/>
      <c r="AA4728" s="367"/>
      <c r="AB4728" s="367"/>
      <c r="AC4728" s="367"/>
      <c r="AD4728" s="367"/>
      <c r="AE4728" s="367"/>
      <c r="AF4728" s="367"/>
      <c r="AG4728" s="367"/>
      <c r="AH4728" s="367"/>
      <c r="AI4728" s="367"/>
      <c r="AJ4728" s="367"/>
      <c r="AK4728" s="367"/>
      <c r="AL4728" s="367"/>
      <c r="AM4728" s="367"/>
      <c r="AN4728" s="367"/>
      <c r="AO4728" s="367"/>
      <c r="AP4728" s="367"/>
      <c r="AQ4728" s="367"/>
      <c r="AR4728" s="367"/>
      <c r="AS4728" s="367"/>
      <c r="AT4728" s="367"/>
    </row>
    <row r="4729" spans="2:46" ht="13.8">
      <c r="B4729" s="26">
        <v>117.83333333333449</v>
      </c>
      <c r="C4729" s="363">
        <v>1099.6104917191365</v>
      </c>
      <c r="D4729" s="367">
        <v>3181.5000000000314</v>
      </c>
      <c r="E4729" s="367">
        <v>32883.720930232754</v>
      </c>
      <c r="F4729" s="367">
        <v>-1549454.3822847838</v>
      </c>
      <c r="G4729" s="367">
        <v>3181.5000000000186</v>
      </c>
      <c r="H4729" s="367">
        <v>176750</v>
      </c>
      <c r="I4729" s="384">
        <v>-18385946.746071365</v>
      </c>
      <c r="J4729" s="367">
        <v>3181.5</v>
      </c>
      <c r="K4729" s="367">
        <v>42848.484848485161</v>
      </c>
      <c r="L4729" s="384">
        <v>-936322.47582893376</v>
      </c>
      <c r="M4729" s="367">
        <v>3181.5000000000232</v>
      </c>
      <c r="N4729" s="367">
        <v>707</v>
      </c>
      <c r="O4729" s="384">
        <v>-18271.611339558964</v>
      </c>
      <c r="P4729" s="367">
        <v>46.131750000000004</v>
      </c>
      <c r="Q4729" s="367">
        <v>707</v>
      </c>
      <c r="R4729" s="384">
        <v>-5705.9700448189415</v>
      </c>
      <c r="S4729" s="367">
        <v>44.541000000000004</v>
      </c>
      <c r="T4729" s="367">
        <v>24379.310344827398</v>
      </c>
      <c r="U4729" s="384">
        <v>-1008041.2037789512</v>
      </c>
      <c r="V4729" s="367">
        <v>3181.4999999999754</v>
      </c>
      <c r="W4729" s="367">
        <v>1178333.3333333295</v>
      </c>
      <c r="X4729" s="384">
        <v>213312.35543813359</v>
      </c>
      <c r="Y4729" s="386">
        <v>3181.49999999999</v>
      </c>
      <c r="Z4729" s="367"/>
      <c r="AA4729" s="367"/>
      <c r="AB4729" s="367"/>
      <c r="AC4729" s="367"/>
      <c r="AD4729" s="367"/>
      <c r="AE4729" s="367"/>
      <c r="AF4729" s="367"/>
      <c r="AG4729" s="367"/>
      <c r="AH4729" s="367"/>
      <c r="AI4729" s="367"/>
      <c r="AJ4729" s="367"/>
      <c r="AK4729" s="367"/>
      <c r="AL4729" s="367"/>
      <c r="AM4729" s="367"/>
      <c r="AN4729" s="367"/>
      <c r="AO4729" s="367"/>
      <c r="AP4729" s="367"/>
      <c r="AQ4729" s="367"/>
      <c r="AR4729" s="367"/>
      <c r="AS4729" s="367"/>
      <c r="AT4729" s="367"/>
    </row>
    <row r="4730" spans="2:46" ht="13.8">
      <c r="B4730" s="26">
        <v>118.00000000000117</v>
      </c>
      <c r="C4730" s="363">
        <v>1101.1549318207417</v>
      </c>
      <c r="D4730" s="367">
        <v>3186.0000000000314</v>
      </c>
      <c r="E4730" s="367">
        <v>32930.232558139731</v>
      </c>
      <c r="F4730" s="367">
        <v>-1553913.0751445214</v>
      </c>
      <c r="G4730" s="367">
        <v>3186.0000000000191</v>
      </c>
      <c r="H4730" s="367">
        <v>177000</v>
      </c>
      <c r="I4730" s="384">
        <v>-18438642.593379512</v>
      </c>
      <c r="J4730" s="367">
        <v>3186</v>
      </c>
      <c r="K4730" s="367">
        <v>42909.090909091225</v>
      </c>
      <c r="L4730" s="384">
        <v>-939382.19813880208</v>
      </c>
      <c r="M4730" s="367">
        <v>3186.0000000000236</v>
      </c>
      <c r="N4730" s="367">
        <v>708</v>
      </c>
      <c r="O4730" s="384">
        <v>-18325.546101154436</v>
      </c>
      <c r="P4730" s="367">
        <v>46.197000000000003</v>
      </c>
      <c r="Q4730" s="367">
        <v>708</v>
      </c>
      <c r="R4730" s="384">
        <v>-5727.2983921281493</v>
      </c>
      <c r="S4730" s="367">
        <v>44.604000000000006</v>
      </c>
      <c r="T4730" s="367">
        <v>24413.793103448086</v>
      </c>
      <c r="U4730" s="384">
        <v>-1011226.0940966108</v>
      </c>
      <c r="V4730" s="367">
        <v>3185.9999999999754</v>
      </c>
      <c r="W4730" s="367">
        <v>1179999.9999999963</v>
      </c>
      <c r="X4730" s="384">
        <v>213548.65625703422</v>
      </c>
      <c r="Y4730" s="386">
        <v>3185.99999999999</v>
      </c>
      <c r="Z4730" s="367"/>
      <c r="AA4730" s="367"/>
      <c r="AB4730" s="367"/>
      <c r="AC4730" s="367"/>
      <c r="AD4730" s="367"/>
      <c r="AE4730" s="367"/>
      <c r="AF4730" s="367"/>
      <c r="AG4730" s="367"/>
      <c r="AH4730" s="367"/>
      <c r="AI4730" s="367"/>
      <c r="AJ4730" s="367"/>
      <c r="AK4730" s="367"/>
      <c r="AL4730" s="367"/>
      <c r="AM4730" s="367"/>
      <c r="AN4730" s="367"/>
      <c r="AO4730" s="367"/>
      <c r="AP4730" s="367"/>
      <c r="AQ4730" s="367"/>
      <c r="AR4730" s="367"/>
      <c r="AS4730" s="367"/>
      <c r="AT4730" s="367"/>
    </row>
    <row r="4731" spans="2:46" ht="13.8">
      <c r="B4731" s="26">
        <v>118.16666666666784</v>
      </c>
      <c r="C4731" s="363">
        <v>1102.6993411911603</v>
      </c>
      <c r="D4731" s="367">
        <v>3190.5000000000318</v>
      </c>
      <c r="E4731" s="367">
        <v>32976.744186046708</v>
      </c>
      <c r="F4731" s="367">
        <v>-1558378.1722486168</v>
      </c>
      <c r="G4731" s="367">
        <v>3190.5000000000191</v>
      </c>
      <c r="H4731" s="367">
        <v>177250</v>
      </c>
      <c r="I4731" s="384">
        <v>-18491413.836916253</v>
      </c>
      <c r="J4731" s="367">
        <v>3190.5</v>
      </c>
      <c r="K4731" s="367">
        <v>42969.696969697288</v>
      </c>
      <c r="L4731" s="384">
        <v>-942446.82260226447</v>
      </c>
      <c r="M4731" s="367">
        <v>3190.5000000000236</v>
      </c>
      <c r="N4731" s="367">
        <v>709</v>
      </c>
      <c r="O4731" s="384">
        <v>-18379.560215570011</v>
      </c>
      <c r="P4731" s="367">
        <v>46.262250000000002</v>
      </c>
      <c r="Q4731" s="367">
        <v>709</v>
      </c>
      <c r="R4731" s="384">
        <v>-5748.6641904778071</v>
      </c>
      <c r="S4731" s="367">
        <v>44.666999999999994</v>
      </c>
      <c r="T4731" s="367">
        <v>24448.275862068775</v>
      </c>
      <c r="U4731" s="384">
        <v>-1014415.9535935458</v>
      </c>
      <c r="V4731" s="367">
        <v>3190.499999999975</v>
      </c>
      <c r="W4731" s="367">
        <v>1181666.666666663</v>
      </c>
      <c r="X4731" s="384">
        <v>213784.77229071013</v>
      </c>
      <c r="Y4731" s="386">
        <v>3190.49999999999</v>
      </c>
      <c r="Z4731" s="367"/>
      <c r="AA4731" s="367"/>
      <c r="AB4731" s="367"/>
      <c r="AC4731" s="367"/>
      <c r="AD4731" s="367"/>
      <c r="AE4731" s="367"/>
      <c r="AF4731" s="367"/>
      <c r="AG4731" s="367"/>
      <c r="AH4731" s="367"/>
      <c r="AI4731" s="367"/>
      <c r="AJ4731" s="367"/>
      <c r="AK4731" s="367"/>
      <c r="AL4731" s="367"/>
      <c r="AM4731" s="367"/>
      <c r="AN4731" s="367"/>
      <c r="AO4731" s="367"/>
      <c r="AP4731" s="367"/>
      <c r="AQ4731" s="367"/>
      <c r="AR4731" s="367"/>
      <c r="AS4731" s="367"/>
      <c r="AT4731" s="367"/>
    </row>
    <row r="4732" spans="2:46" ht="13.8">
      <c r="B4732" s="26">
        <v>118.33333333333451</v>
      </c>
      <c r="C4732" s="363">
        <v>1104.2437198303926</v>
      </c>
      <c r="D4732" s="367">
        <v>3195.0000000000318</v>
      </c>
      <c r="E4732" s="367">
        <v>33023.255813953685</v>
      </c>
      <c r="F4732" s="367">
        <v>-1562849.6735970711</v>
      </c>
      <c r="G4732" s="367">
        <v>3195.0000000000191</v>
      </c>
      <c r="H4732" s="367">
        <v>177500</v>
      </c>
      <c r="I4732" s="384">
        <v>-18544260.476681594</v>
      </c>
      <c r="J4732" s="367">
        <v>3195</v>
      </c>
      <c r="K4732" s="367">
        <v>43030.303030303352</v>
      </c>
      <c r="L4732" s="384">
        <v>-945516.34921932162</v>
      </c>
      <c r="M4732" s="367">
        <v>3195.0000000000241</v>
      </c>
      <c r="N4732" s="367">
        <v>710</v>
      </c>
      <c r="O4732" s="384">
        <v>-18433.653682805681</v>
      </c>
      <c r="P4732" s="367">
        <v>46.327500000000001</v>
      </c>
      <c r="Q4732" s="367">
        <v>710</v>
      </c>
      <c r="R4732" s="384">
        <v>-5770.0674398679221</v>
      </c>
      <c r="S4732" s="367">
        <v>44.73</v>
      </c>
      <c r="T4732" s="367">
        <v>24482.758620689463</v>
      </c>
      <c r="U4732" s="384">
        <v>-1017610.7822697571</v>
      </c>
      <c r="V4732" s="367">
        <v>3194.999999999975</v>
      </c>
      <c r="W4732" s="367">
        <v>1183333.3333333298</v>
      </c>
      <c r="X4732" s="384">
        <v>214020.70353916127</v>
      </c>
      <c r="Y4732" s="386">
        <v>3194.9999999999905</v>
      </c>
      <c r="Z4732" s="367"/>
      <c r="AA4732" s="367"/>
      <c r="AB4732" s="367"/>
      <c r="AC4732" s="367"/>
      <c r="AD4732" s="367"/>
      <c r="AE4732" s="367"/>
      <c r="AF4732" s="367"/>
      <c r="AG4732" s="367"/>
      <c r="AH4732" s="367"/>
      <c r="AI4732" s="367"/>
      <c r="AJ4732" s="367"/>
      <c r="AK4732" s="367"/>
      <c r="AL4732" s="367"/>
      <c r="AM4732" s="367"/>
      <c r="AN4732" s="367"/>
      <c r="AO4732" s="367"/>
      <c r="AP4732" s="367"/>
      <c r="AQ4732" s="367"/>
      <c r="AR4732" s="367"/>
      <c r="AS4732" s="367"/>
      <c r="AT4732" s="367"/>
    </row>
    <row r="4733" spans="2:46" ht="13.8">
      <c r="B4733" s="26">
        <v>118.50000000000118</v>
      </c>
      <c r="C4733" s="363">
        <v>1105.788067738438</v>
      </c>
      <c r="D4733" s="367">
        <v>3199.5000000000318</v>
      </c>
      <c r="E4733" s="367">
        <v>33069.767441860662</v>
      </c>
      <c r="F4733" s="367">
        <v>-1567327.5791898838</v>
      </c>
      <c r="G4733" s="367">
        <v>3199.5000000000196</v>
      </c>
      <c r="H4733" s="367">
        <v>177750</v>
      </c>
      <c r="I4733" s="384">
        <v>-18597182.512675535</v>
      </c>
      <c r="J4733" s="367">
        <v>3199.5</v>
      </c>
      <c r="K4733" s="367">
        <v>43090.909090909416</v>
      </c>
      <c r="L4733" s="384">
        <v>-948590.77798997238</v>
      </c>
      <c r="M4733" s="367">
        <v>3199.5000000000241</v>
      </c>
      <c r="N4733" s="367">
        <v>711</v>
      </c>
      <c r="O4733" s="384">
        <v>-18487.826502861451</v>
      </c>
      <c r="P4733" s="367">
        <v>46.392749999999999</v>
      </c>
      <c r="Q4733" s="367">
        <v>711</v>
      </c>
      <c r="R4733" s="384">
        <v>-5791.5081402984933</v>
      </c>
      <c r="S4733" s="367">
        <v>44.792999999999999</v>
      </c>
      <c r="T4733" s="367">
        <v>24517.241379310151</v>
      </c>
      <c r="U4733" s="384">
        <v>-1020810.5801252442</v>
      </c>
      <c r="V4733" s="367">
        <v>3199.499999999975</v>
      </c>
      <c r="W4733" s="367">
        <v>1184999.9999999965</v>
      </c>
      <c r="X4733" s="384">
        <v>214256.45000238775</v>
      </c>
      <c r="Y4733" s="386">
        <v>3199.4999999999905</v>
      </c>
      <c r="Z4733" s="367"/>
      <c r="AA4733" s="367"/>
      <c r="AB4733" s="367"/>
      <c r="AC4733" s="367"/>
      <c r="AD4733" s="367"/>
      <c r="AE4733" s="367"/>
      <c r="AF4733" s="367"/>
      <c r="AG4733" s="367"/>
      <c r="AH4733" s="367"/>
      <c r="AI4733" s="367"/>
      <c r="AJ4733" s="367"/>
      <c r="AK4733" s="367"/>
      <c r="AL4733" s="367"/>
      <c r="AM4733" s="367"/>
      <c r="AN4733" s="367"/>
      <c r="AO4733" s="367"/>
      <c r="AP4733" s="367"/>
      <c r="AQ4733" s="367"/>
      <c r="AR4733" s="367"/>
      <c r="AS4733" s="367"/>
      <c r="AT4733" s="367"/>
    </row>
    <row r="4734" spans="2:46" ht="13.8">
      <c r="B4734" s="26">
        <v>118.66666666666785</v>
      </c>
      <c r="C4734" s="363">
        <v>1107.3323849152976</v>
      </c>
      <c r="D4734" s="367">
        <v>3204.0000000000318</v>
      </c>
      <c r="E4734" s="367">
        <v>33116.279069767639</v>
      </c>
      <c r="F4734" s="367">
        <v>-1571811.8890270549</v>
      </c>
      <c r="G4734" s="367">
        <v>3204.0000000000196</v>
      </c>
      <c r="H4734" s="367">
        <v>178000</v>
      </c>
      <c r="I4734" s="384">
        <v>-18650179.944898069</v>
      </c>
      <c r="J4734" s="367">
        <v>3204</v>
      </c>
      <c r="K4734" s="367">
        <v>43151.515151515479</v>
      </c>
      <c r="L4734" s="384">
        <v>-951670.10891421803</v>
      </c>
      <c r="M4734" s="367">
        <v>3204.000000000025</v>
      </c>
      <c r="N4734" s="367">
        <v>712</v>
      </c>
      <c r="O4734" s="384">
        <v>-18542.078675737321</v>
      </c>
      <c r="P4734" s="367">
        <v>46.457999999999998</v>
      </c>
      <c r="Q4734" s="367">
        <v>712</v>
      </c>
      <c r="R4734" s="384">
        <v>-5812.9862917695145</v>
      </c>
      <c r="S4734" s="367">
        <v>44.855999999999995</v>
      </c>
      <c r="T4734" s="367">
        <v>24551.72413793084</v>
      </c>
      <c r="U4734" s="384">
        <v>-1024015.3471600069</v>
      </c>
      <c r="V4734" s="367">
        <v>3203.9999999999745</v>
      </c>
      <c r="W4734" s="367">
        <v>1186666.6666666633</v>
      </c>
      <c r="X4734" s="384">
        <v>214492.01168038946</v>
      </c>
      <c r="Y4734" s="386">
        <v>3203.9999999999909</v>
      </c>
      <c r="Z4734" s="367"/>
      <c r="AA4734" s="367"/>
      <c r="AB4734" s="367"/>
      <c r="AC4734" s="367"/>
      <c r="AD4734" s="367"/>
      <c r="AE4734" s="367"/>
      <c r="AF4734" s="367"/>
      <c r="AG4734" s="367"/>
      <c r="AH4734" s="367"/>
      <c r="AI4734" s="367"/>
      <c r="AJ4734" s="367"/>
      <c r="AK4734" s="367"/>
      <c r="AL4734" s="367"/>
      <c r="AM4734" s="367"/>
      <c r="AN4734" s="367"/>
      <c r="AO4734" s="367"/>
      <c r="AP4734" s="367"/>
      <c r="AQ4734" s="367"/>
      <c r="AR4734" s="367"/>
      <c r="AS4734" s="367"/>
      <c r="AT4734" s="367"/>
    </row>
    <row r="4735" spans="2:46" ht="13.8">
      <c r="B4735" s="26">
        <v>118.83333333333452</v>
      </c>
      <c r="C4735" s="363">
        <v>1108.8766713609705</v>
      </c>
      <c r="D4735" s="367">
        <v>3208.5000000000323</v>
      </c>
      <c r="E4735" s="367">
        <v>33162.790697674616</v>
      </c>
      <c r="F4735" s="367">
        <v>-1576302.6031085842</v>
      </c>
      <c r="G4735" s="367">
        <v>3208.5000000000196</v>
      </c>
      <c r="H4735" s="367">
        <v>178250</v>
      </c>
      <c r="I4735" s="384">
        <v>-18703252.773349199</v>
      </c>
      <c r="J4735" s="367">
        <v>3208.5</v>
      </c>
      <c r="K4735" s="367">
        <v>43212.121212121543</v>
      </c>
      <c r="L4735" s="384">
        <v>-954754.34199205716</v>
      </c>
      <c r="M4735" s="367">
        <v>3208.500000000025</v>
      </c>
      <c r="N4735" s="367">
        <v>713</v>
      </c>
      <c r="O4735" s="384">
        <v>-18596.410201433297</v>
      </c>
      <c r="P4735" s="367">
        <v>46.523250000000004</v>
      </c>
      <c r="Q4735" s="367">
        <v>713</v>
      </c>
      <c r="R4735" s="384">
        <v>-5834.5018942809929</v>
      </c>
      <c r="S4735" s="367">
        <v>44.918999999999997</v>
      </c>
      <c r="T4735" s="367">
        <v>24586.206896551528</v>
      </c>
      <c r="U4735" s="384">
        <v>-1027225.0833740459</v>
      </c>
      <c r="V4735" s="367">
        <v>3208.4999999999745</v>
      </c>
      <c r="W4735" s="367">
        <v>1188333.33333333</v>
      </c>
      <c r="X4735" s="384">
        <v>214727.38857316642</v>
      </c>
      <c r="Y4735" s="386">
        <v>3208.4999999999909</v>
      </c>
      <c r="Z4735" s="367"/>
      <c r="AA4735" s="367"/>
      <c r="AB4735" s="367"/>
      <c r="AC4735" s="367"/>
      <c r="AD4735" s="367"/>
      <c r="AE4735" s="367"/>
      <c r="AF4735" s="367"/>
      <c r="AG4735" s="367"/>
      <c r="AH4735" s="367"/>
      <c r="AI4735" s="367"/>
      <c r="AJ4735" s="367"/>
      <c r="AK4735" s="367"/>
      <c r="AL4735" s="367"/>
      <c r="AM4735" s="367"/>
      <c r="AN4735" s="367"/>
      <c r="AO4735" s="367"/>
      <c r="AP4735" s="367"/>
      <c r="AQ4735" s="367"/>
      <c r="AR4735" s="367"/>
      <c r="AS4735" s="367"/>
      <c r="AT4735" s="367"/>
    </row>
    <row r="4736" spans="2:46" ht="13.8">
      <c r="B4736" s="26">
        <v>119.00000000000119</v>
      </c>
      <c r="C4736" s="363">
        <v>1110.4209270754568</v>
      </c>
      <c r="D4736" s="367">
        <v>3213.0000000000323</v>
      </c>
      <c r="E4736" s="367">
        <v>33209.302325581593</v>
      </c>
      <c r="F4736" s="367">
        <v>-1580799.7214344721</v>
      </c>
      <c r="G4736" s="367">
        <v>3213.0000000000196</v>
      </c>
      <c r="H4736" s="367">
        <v>178500</v>
      </c>
      <c r="I4736" s="384">
        <v>-18756400.99802893</v>
      </c>
      <c r="J4736" s="367">
        <v>3213</v>
      </c>
      <c r="K4736" s="367">
        <v>43272.727272727607</v>
      </c>
      <c r="L4736" s="384">
        <v>-957843.47722349083</v>
      </c>
      <c r="M4736" s="367">
        <v>3213.000000000025</v>
      </c>
      <c r="N4736" s="367">
        <v>714</v>
      </c>
      <c r="O4736" s="384">
        <v>-18650.82107994935</v>
      </c>
      <c r="P4736" s="367">
        <v>46.588499999999996</v>
      </c>
      <c r="Q4736" s="367">
        <v>714</v>
      </c>
      <c r="R4736" s="384">
        <v>-5856.0549478329258</v>
      </c>
      <c r="S4736" s="367">
        <v>44.981999999999999</v>
      </c>
      <c r="T4736" s="367">
        <v>24620.689655172217</v>
      </c>
      <c r="U4736" s="384">
        <v>-1030439.7887673605</v>
      </c>
      <c r="V4736" s="367">
        <v>3212.9999999999745</v>
      </c>
      <c r="W4736" s="367">
        <v>1189999.9999999967</v>
      </c>
      <c r="X4736" s="384">
        <v>214962.58068071865</v>
      </c>
      <c r="Y4736" s="386">
        <v>3212.9999999999909</v>
      </c>
      <c r="Z4736" s="367"/>
      <c r="AA4736" s="367"/>
      <c r="AB4736" s="367"/>
      <c r="AC4736" s="367"/>
      <c r="AD4736" s="367"/>
      <c r="AE4736" s="367"/>
      <c r="AF4736" s="367"/>
      <c r="AG4736" s="367"/>
      <c r="AH4736" s="367"/>
      <c r="AI4736" s="367"/>
      <c r="AJ4736" s="367"/>
      <c r="AK4736" s="367"/>
      <c r="AL4736" s="367"/>
      <c r="AM4736" s="367"/>
      <c r="AN4736" s="367"/>
      <c r="AO4736" s="367"/>
      <c r="AP4736" s="367"/>
      <c r="AQ4736" s="367"/>
      <c r="AR4736" s="367"/>
      <c r="AS4736" s="367"/>
      <c r="AT4736" s="367"/>
    </row>
    <row r="4737" spans="2:46" ht="13.8">
      <c r="B4737" s="26">
        <v>119.16666666666787</v>
      </c>
      <c r="C4737" s="363">
        <v>1111.9651520587568</v>
      </c>
      <c r="D4737" s="367">
        <v>3217.5000000000323</v>
      </c>
      <c r="E4737" s="367">
        <v>33255.81395348857</v>
      </c>
      <c r="F4737" s="367">
        <v>-1585303.2440047185</v>
      </c>
      <c r="G4737" s="367">
        <v>3217.5000000000196</v>
      </c>
      <c r="H4737" s="367">
        <v>178750</v>
      </c>
      <c r="I4737" s="384">
        <v>-18809624.618937254</v>
      </c>
      <c r="J4737" s="367">
        <v>3217.5</v>
      </c>
      <c r="K4737" s="367">
        <v>43333.33333333367</v>
      </c>
      <c r="L4737" s="384">
        <v>-960937.51460851845</v>
      </c>
      <c r="M4737" s="367">
        <v>3217.5000000000255</v>
      </c>
      <c r="N4737" s="367">
        <v>715</v>
      </c>
      <c r="O4737" s="384">
        <v>-18705.311311285517</v>
      </c>
      <c r="P4737" s="367">
        <v>46.653750000000002</v>
      </c>
      <c r="Q4737" s="367">
        <v>715</v>
      </c>
      <c r="R4737" s="384">
        <v>-5877.645452425314</v>
      </c>
      <c r="S4737" s="367">
        <v>45.045000000000002</v>
      </c>
      <c r="T4737" s="367">
        <v>24655.172413792905</v>
      </c>
      <c r="U4737" s="384">
        <v>-1033659.4633399509</v>
      </c>
      <c r="V4737" s="367">
        <v>3217.4999999999741</v>
      </c>
      <c r="W4737" s="367">
        <v>1191666.6666666635</v>
      </c>
      <c r="X4737" s="384">
        <v>215197.58800304623</v>
      </c>
      <c r="Y4737" s="386">
        <v>3217.4999999999914</v>
      </c>
      <c r="Z4737" s="367"/>
      <c r="AA4737" s="367"/>
      <c r="AB4737" s="367"/>
      <c r="AC4737" s="367"/>
      <c r="AD4737" s="367"/>
      <c r="AE4737" s="367"/>
      <c r="AF4737" s="367"/>
      <c r="AG4737" s="367"/>
      <c r="AH4737" s="367"/>
      <c r="AI4737" s="367"/>
      <c r="AJ4737" s="367"/>
      <c r="AK4737" s="367"/>
      <c r="AL4737" s="367"/>
      <c r="AM4737" s="367"/>
      <c r="AN4737" s="367"/>
      <c r="AO4737" s="367"/>
      <c r="AP4737" s="367"/>
      <c r="AQ4737" s="367"/>
      <c r="AR4737" s="367"/>
      <c r="AS4737" s="367"/>
      <c r="AT4737" s="367"/>
    </row>
    <row r="4738" spans="2:46" ht="13.8">
      <c r="B4738" s="26">
        <v>119.33333333333454</v>
      </c>
      <c r="C4738" s="363">
        <v>1113.5093463108701</v>
      </c>
      <c r="D4738" s="367">
        <v>3222.0000000000323</v>
      </c>
      <c r="E4738" s="367">
        <v>33302.325581395547</v>
      </c>
      <c r="F4738" s="367">
        <v>-1589813.1708193233</v>
      </c>
      <c r="G4738" s="367">
        <v>3222.0000000000196</v>
      </c>
      <c r="H4738" s="367">
        <v>179000</v>
      </c>
      <c r="I4738" s="384">
        <v>-18862923.636074174</v>
      </c>
      <c r="J4738" s="367">
        <v>3222</v>
      </c>
      <c r="K4738" s="367">
        <v>43393.939393939734</v>
      </c>
      <c r="L4738" s="384">
        <v>-964036.45414714026</v>
      </c>
      <c r="M4738" s="367">
        <v>3222.0000000000255</v>
      </c>
      <c r="N4738" s="367">
        <v>716</v>
      </c>
      <c r="O4738" s="384">
        <v>-18759.88089544178</v>
      </c>
      <c r="P4738" s="367">
        <v>46.719000000000001</v>
      </c>
      <c r="Q4738" s="367">
        <v>716</v>
      </c>
      <c r="R4738" s="384">
        <v>-5899.2734080581522</v>
      </c>
      <c r="S4738" s="367">
        <v>45.107999999999997</v>
      </c>
      <c r="T4738" s="367">
        <v>24689.655172413593</v>
      </c>
      <c r="U4738" s="384">
        <v>-1036884.1070918173</v>
      </c>
      <c r="V4738" s="367">
        <v>3221.9999999999741</v>
      </c>
      <c r="W4738" s="367">
        <v>1193333.3333333302</v>
      </c>
      <c r="X4738" s="384">
        <v>215432.41054014897</v>
      </c>
      <c r="Y4738" s="386">
        <v>3221.9999999999914</v>
      </c>
      <c r="Z4738" s="367"/>
      <c r="AA4738" s="367"/>
      <c r="AB4738" s="367"/>
      <c r="AC4738" s="367"/>
      <c r="AD4738" s="367"/>
      <c r="AE4738" s="367"/>
      <c r="AF4738" s="367"/>
      <c r="AG4738" s="367"/>
      <c r="AH4738" s="367"/>
      <c r="AI4738" s="367"/>
      <c r="AJ4738" s="367"/>
      <c r="AK4738" s="367"/>
      <c r="AL4738" s="367"/>
      <c r="AM4738" s="367"/>
      <c r="AN4738" s="367"/>
      <c r="AO4738" s="367"/>
      <c r="AP4738" s="367"/>
      <c r="AQ4738" s="367"/>
      <c r="AR4738" s="367"/>
      <c r="AS4738" s="367"/>
      <c r="AT4738" s="367"/>
    </row>
    <row r="4739" spans="2:46" ht="13.8">
      <c r="B4739" s="26">
        <v>119.50000000000121</v>
      </c>
      <c r="C4739" s="363">
        <v>1115.0535098317973</v>
      </c>
      <c r="D4739" s="367">
        <v>3226.5000000000327</v>
      </c>
      <c r="E4739" s="367">
        <v>33348.837209302525</v>
      </c>
      <c r="F4739" s="367">
        <v>-1594329.5018782865</v>
      </c>
      <c r="G4739" s="367">
        <v>3226.5000000000196</v>
      </c>
      <c r="H4739" s="367">
        <v>179250</v>
      </c>
      <c r="I4739" s="384">
        <v>-18916298.049439695</v>
      </c>
      <c r="J4739" s="367">
        <v>3226.5</v>
      </c>
      <c r="K4739" s="367">
        <v>43454.545454545798</v>
      </c>
      <c r="L4739" s="384">
        <v>-967140.29583935661</v>
      </c>
      <c r="M4739" s="367">
        <v>3226.5000000000259</v>
      </c>
      <c r="N4739" s="367">
        <v>717</v>
      </c>
      <c r="O4739" s="384">
        <v>-18814.529832418135</v>
      </c>
      <c r="P4739" s="367">
        <v>46.78425</v>
      </c>
      <c r="Q4739" s="367">
        <v>717</v>
      </c>
      <c r="R4739" s="384">
        <v>-5920.9388147314467</v>
      </c>
      <c r="S4739" s="367">
        <v>45.170999999999999</v>
      </c>
      <c r="T4739" s="367">
        <v>24724.137931034282</v>
      </c>
      <c r="U4739" s="384">
        <v>-1040113.7200229594</v>
      </c>
      <c r="V4739" s="367">
        <v>3226.4999999999741</v>
      </c>
      <c r="W4739" s="367">
        <v>1194999.999999997</v>
      </c>
      <c r="X4739" s="384">
        <v>215667.04829202703</v>
      </c>
      <c r="Y4739" s="386">
        <v>3226.4999999999918</v>
      </c>
      <c r="Z4739" s="367"/>
      <c r="AA4739" s="367"/>
      <c r="AB4739" s="367"/>
      <c r="AC4739" s="367"/>
      <c r="AD4739" s="367"/>
      <c r="AE4739" s="367"/>
      <c r="AF4739" s="367"/>
      <c r="AG4739" s="367"/>
      <c r="AH4739" s="367"/>
      <c r="AI4739" s="367"/>
      <c r="AJ4739" s="367"/>
      <c r="AK4739" s="367"/>
      <c r="AL4739" s="367"/>
      <c r="AM4739" s="367"/>
      <c r="AN4739" s="367"/>
      <c r="AO4739" s="367"/>
      <c r="AP4739" s="367"/>
      <c r="AQ4739" s="367"/>
      <c r="AR4739" s="367"/>
      <c r="AS4739" s="367"/>
      <c r="AT4739" s="367"/>
    </row>
    <row r="4740" spans="2:46" ht="13.8">
      <c r="B4740" s="26">
        <v>119.66666666666788</v>
      </c>
      <c r="C4740" s="363">
        <v>1116.5976426215377</v>
      </c>
      <c r="D4740" s="367">
        <v>3231.0000000000327</v>
      </c>
      <c r="E4740" s="367">
        <v>33395.348837209502</v>
      </c>
      <c r="F4740" s="367">
        <v>-1598852.2371816083</v>
      </c>
      <c r="G4740" s="367">
        <v>3231.0000000000196</v>
      </c>
      <c r="H4740" s="367">
        <v>179500</v>
      </c>
      <c r="I4740" s="384">
        <v>-18969747.859033812</v>
      </c>
      <c r="J4740" s="367">
        <v>3231</v>
      </c>
      <c r="K4740" s="367">
        <v>43515.151515151862</v>
      </c>
      <c r="L4740" s="384">
        <v>-970249.03968516679</v>
      </c>
      <c r="M4740" s="367">
        <v>3231.0000000000259</v>
      </c>
      <c r="N4740" s="367">
        <v>718</v>
      </c>
      <c r="O4740" s="384">
        <v>-18869.258122214593</v>
      </c>
      <c r="P4740" s="367">
        <v>46.849499999999999</v>
      </c>
      <c r="Q4740" s="367">
        <v>718</v>
      </c>
      <c r="R4740" s="384">
        <v>-5942.6416724451965</v>
      </c>
      <c r="S4740" s="367">
        <v>45.234000000000002</v>
      </c>
      <c r="T4740" s="367">
        <v>24758.62068965497</v>
      </c>
      <c r="U4740" s="384">
        <v>-1043348.3021333773</v>
      </c>
      <c r="V4740" s="367">
        <v>3230.9999999999732</v>
      </c>
      <c r="W4740" s="367">
        <v>1196666.6666666637</v>
      </c>
      <c r="X4740" s="384">
        <v>215901.50125868031</v>
      </c>
      <c r="Y4740" s="386">
        <v>3230.9999999999918</v>
      </c>
      <c r="Z4740" s="367"/>
      <c r="AA4740" s="367"/>
      <c r="AB4740" s="367"/>
      <c r="AC4740" s="367"/>
      <c r="AD4740" s="367"/>
      <c r="AE4740" s="367"/>
      <c r="AF4740" s="367"/>
      <c r="AG4740" s="367"/>
      <c r="AH4740" s="367"/>
      <c r="AI4740" s="367"/>
      <c r="AJ4740" s="367"/>
      <c r="AK4740" s="367"/>
      <c r="AL4740" s="367"/>
      <c r="AM4740" s="367"/>
      <c r="AN4740" s="367"/>
      <c r="AO4740" s="367"/>
      <c r="AP4740" s="367"/>
      <c r="AQ4740" s="367"/>
      <c r="AR4740" s="367"/>
      <c r="AS4740" s="367"/>
      <c r="AT4740" s="367"/>
    </row>
    <row r="4741" spans="2:46" ht="13.8">
      <c r="B4741" s="26">
        <v>119.83333333333455</v>
      </c>
      <c r="C4741" s="363">
        <v>1118.1417446800917</v>
      </c>
      <c r="D4741" s="367">
        <v>3235.5000000000327</v>
      </c>
      <c r="E4741" s="367">
        <v>33441.860465116479</v>
      </c>
      <c r="F4741" s="367">
        <v>-1603381.3767292886</v>
      </c>
      <c r="G4741" s="367">
        <v>3235.5000000000196</v>
      </c>
      <c r="H4741" s="367">
        <v>179750</v>
      </c>
      <c r="I4741" s="384">
        <v>-19023273.064856526</v>
      </c>
      <c r="J4741" s="367">
        <v>3235.5</v>
      </c>
      <c r="K4741" s="367">
        <v>43575.757575757925</v>
      </c>
      <c r="L4741" s="384">
        <v>-973362.68568457139</v>
      </c>
      <c r="M4741" s="367">
        <v>3235.5000000000264</v>
      </c>
      <c r="N4741" s="367">
        <v>719</v>
      </c>
      <c r="O4741" s="384">
        <v>-18924.06576483115</v>
      </c>
      <c r="P4741" s="367">
        <v>46.914750000000005</v>
      </c>
      <c r="Q4741" s="367">
        <v>719</v>
      </c>
      <c r="R4741" s="384">
        <v>-5964.3819811993999</v>
      </c>
      <c r="S4741" s="367">
        <v>45.297000000000004</v>
      </c>
      <c r="T4741" s="367">
        <v>24793.103448275659</v>
      </c>
      <c r="U4741" s="384">
        <v>-1046587.8534230714</v>
      </c>
      <c r="V4741" s="367">
        <v>3235.4999999999736</v>
      </c>
      <c r="W4741" s="367">
        <v>1198333.3333333305</v>
      </c>
      <c r="X4741" s="384">
        <v>216135.76944010894</v>
      </c>
      <c r="Y4741" s="386">
        <v>3235.4999999999918</v>
      </c>
      <c r="Z4741" s="367"/>
      <c r="AA4741" s="367"/>
      <c r="AB4741" s="367"/>
      <c r="AC4741" s="367"/>
      <c r="AD4741" s="367"/>
      <c r="AE4741" s="367"/>
      <c r="AF4741" s="367"/>
      <c r="AG4741" s="367"/>
      <c r="AH4741" s="367"/>
      <c r="AI4741" s="367"/>
      <c r="AJ4741" s="367"/>
      <c r="AK4741" s="367"/>
      <c r="AL4741" s="367"/>
      <c r="AM4741" s="367"/>
      <c r="AN4741" s="367"/>
      <c r="AO4741" s="367"/>
      <c r="AP4741" s="367"/>
      <c r="AQ4741" s="367"/>
      <c r="AR4741" s="367"/>
      <c r="AS4741" s="367"/>
      <c r="AT4741" s="367"/>
    </row>
    <row r="4742" spans="2:46" ht="13.8">
      <c r="B4742" s="26">
        <v>120.00000000000122</v>
      </c>
      <c r="C4742" s="363">
        <v>1119.6858160074594</v>
      </c>
      <c r="D4742" s="367">
        <v>3240.0000000000327</v>
      </c>
      <c r="E4742" s="367">
        <v>33488.372093023456</v>
      </c>
      <c r="F4742" s="367">
        <v>-1607916.9205213273</v>
      </c>
      <c r="G4742" s="367">
        <v>3240.0000000000196</v>
      </c>
      <c r="H4742" s="367">
        <v>180000</v>
      </c>
      <c r="I4742" s="384">
        <v>-19076873.666907832</v>
      </c>
      <c r="J4742" s="367">
        <v>3240</v>
      </c>
      <c r="K4742" s="367">
        <v>43636.363636363989</v>
      </c>
      <c r="L4742" s="384">
        <v>-976481.23383757006</v>
      </c>
      <c r="M4742" s="367">
        <v>3240.0000000000264</v>
      </c>
      <c r="N4742" s="367">
        <v>720</v>
      </c>
      <c r="O4742" s="384">
        <v>-18978.952760267795</v>
      </c>
      <c r="P4742" s="367">
        <v>46.98</v>
      </c>
      <c r="Q4742" s="367">
        <v>720</v>
      </c>
      <c r="R4742" s="384">
        <v>-5986.159740994055</v>
      </c>
      <c r="S4742" s="367">
        <v>45.36</v>
      </c>
      <c r="T4742" s="367">
        <v>24827.586206896347</v>
      </c>
      <c r="U4742" s="384">
        <v>-1049832.3738920414</v>
      </c>
      <c r="V4742" s="367">
        <v>3239.9999999999736</v>
      </c>
      <c r="W4742" s="367">
        <v>1199999.9999999972</v>
      </c>
      <c r="X4742" s="384">
        <v>216369.85283631278</v>
      </c>
      <c r="Y4742" s="386">
        <v>3239.9999999999923</v>
      </c>
      <c r="Z4742" s="367"/>
      <c r="AA4742" s="367"/>
      <c r="AB4742" s="367"/>
      <c r="AC4742" s="367"/>
      <c r="AD4742" s="367"/>
      <c r="AE4742" s="367"/>
      <c r="AF4742" s="367"/>
      <c r="AG4742" s="367"/>
      <c r="AH4742" s="367"/>
      <c r="AI4742" s="367"/>
      <c r="AJ4742" s="367"/>
      <c r="AK4742" s="367"/>
      <c r="AL4742" s="367"/>
      <c r="AM4742" s="367"/>
      <c r="AN4742" s="367"/>
      <c r="AO4742" s="367"/>
      <c r="AP4742" s="367"/>
      <c r="AQ4742" s="367"/>
      <c r="AR4742" s="367"/>
      <c r="AS4742" s="367"/>
      <c r="AT4742" s="367"/>
    </row>
    <row r="4743" spans="2:46" ht="13.8">
      <c r="B4743" s="26">
        <v>120.16666666666789</v>
      </c>
      <c r="C4743" s="363">
        <v>1121.2298566036407</v>
      </c>
      <c r="D4743" s="367">
        <v>3244.5000000000332</v>
      </c>
      <c r="E4743" s="367">
        <v>33534.883720930433</v>
      </c>
      <c r="F4743" s="367">
        <v>-1612458.8685577246</v>
      </c>
      <c r="G4743" s="367">
        <v>3244.5000000000196</v>
      </c>
      <c r="H4743" s="367">
        <v>180250</v>
      </c>
      <c r="I4743" s="384">
        <v>-19130549.665187743</v>
      </c>
      <c r="J4743" s="367">
        <v>3244.5</v>
      </c>
      <c r="K4743" s="367">
        <v>43696.969696970053</v>
      </c>
      <c r="L4743" s="384">
        <v>-979604.68414416327</v>
      </c>
      <c r="M4743" s="367">
        <v>3244.5000000000268</v>
      </c>
      <c r="N4743" s="367">
        <v>721</v>
      </c>
      <c r="O4743" s="384">
        <v>-19033.919108524547</v>
      </c>
      <c r="P4743" s="367">
        <v>47.045250000000003</v>
      </c>
      <c r="Q4743" s="367">
        <v>721</v>
      </c>
      <c r="R4743" s="384">
        <v>-6007.9749518291674</v>
      </c>
      <c r="S4743" s="367">
        <v>45.423000000000002</v>
      </c>
      <c r="T4743" s="367">
        <v>24862.068965517035</v>
      </c>
      <c r="U4743" s="384">
        <v>-1053081.8635402867</v>
      </c>
      <c r="V4743" s="367">
        <v>3244.4999999999727</v>
      </c>
      <c r="W4743" s="367">
        <v>1201666.666666664</v>
      </c>
      <c r="X4743" s="384">
        <v>216603.75144729193</v>
      </c>
      <c r="Y4743" s="386">
        <v>3244.4999999999923</v>
      </c>
      <c r="Z4743" s="367"/>
      <c r="AA4743" s="367"/>
      <c r="AB4743" s="367"/>
      <c r="AC4743" s="367"/>
      <c r="AD4743" s="367"/>
      <c r="AE4743" s="367"/>
      <c r="AF4743" s="367"/>
      <c r="AG4743" s="367"/>
      <c r="AH4743" s="367"/>
      <c r="AI4743" s="367"/>
      <c r="AJ4743" s="367"/>
      <c r="AK4743" s="367"/>
      <c r="AL4743" s="367"/>
      <c r="AM4743" s="367"/>
      <c r="AN4743" s="367"/>
      <c r="AO4743" s="367"/>
      <c r="AP4743" s="367"/>
      <c r="AQ4743" s="367"/>
      <c r="AR4743" s="367"/>
      <c r="AS4743" s="367"/>
      <c r="AT4743" s="367"/>
    </row>
    <row r="4744" spans="2:46" ht="13.8">
      <c r="B4744" s="26">
        <v>120.33333333333456</v>
      </c>
      <c r="C4744" s="363">
        <v>1122.7738664686356</v>
      </c>
      <c r="D4744" s="367">
        <v>3249.0000000000332</v>
      </c>
      <c r="E4744" s="367">
        <v>33581.39534883741</v>
      </c>
      <c r="F4744" s="367">
        <v>-1617007.2208384802</v>
      </c>
      <c r="G4744" s="367">
        <v>3249.0000000000196</v>
      </c>
      <c r="H4744" s="367">
        <v>180500</v>
      </c>
      <c r="I4744" s="384">
        <v>-19184301.059696246</v>
      </c>
      <c r="J4744" s="367">
        <v>3249</v>
      </c>
      <c r="K4744" s="367">
        <v>43757.575757576116</v>
      </c>
      <c r="L4744" s="384">
        <v>-982733.0366043502</v>
      </c>
      <c r="M4744" s="367">
        <v>3249.0000000000268</v>
      </c>
      <c r="N4744" s="367">
        <v>722</v>
      </c>
      <c r="O4744" s="384">
        <v>-19088.964809601395</v>
      </c>
      <c r="P4744" s="367">
        <v>47.110500000000002</v>
      </c>
      <c r="Q4744" s="367">
        <v>722</v>
      </c>
      <c r="R4744" s="384">
        <v>-6029.8276137047333</v>
      </c>
      <c r="S4744" s="367">
        <v>45.486000000000004</v>
      </c>
      <c r="T4744" s="367">
        <v>24896.551724137724</v>
      </c>
      <c r="U4744" s="384">
        <v>-1056336.3223678083</v>
      </c>
      <c r="V4744" s="367">
        <v>3248.9999999999727</v>
      </c>
      <c r="W4744" s="367">
        <v>1203333.3333333307</v>
      </c>
      <c r="X4744" s="384">
        <v>216837.46527304631</v>
      </c>
      <c r="Y4744" s="386">
        <v>3248.9999999999927</v>
      </c>
      <c r="Z4744" s="367"/>
      <c r="AA4744" s="367"/>
      <c r="AB4744" s="367"/>
      <c r="AC4744" s="367"/>
      <c r="AD4744" s="367"/>
      <c r="AE4744" s="367"/>
      <c r="AF4744" s="367"/>
      <c r="AG4744" s="367"/>
      <c r="AH4744" s="367"/>
      <c r="AI4744" s="367"/>
      <c r="AJ4744" s="367"/>
      <c r="AK4744" s="367"/>
      <c r="AL4744" s="367"/>
      <c r="AM4744" s="367"/>
      <c r="AN4744" s="367"/>
      <c r="AO4744" s="367"/>
      <c r="AP4744" s="367"/>
      <c r="AQ4744" s="367"/>
      <c r="AR4744" s="367"/>
      <c r="AS4744" s="367"/>
      <c r="AT4744" s="367"/>
    </row>
    <row r="4745" spans="2:46" ht="13.8">
      <c r="B4745" s="26">
        <v>120.50000000000124</v>
      </c>
      <c r="C4745" s="363">
        <v>1124.3178456024436</v>
      </c>
      <c r="D4745" s="367">
        <v>3253.5000000000332</v>
      </c>
      <c r="E4745" s="367">
        <v>33627.906976744387</v>
      </c>
      <c r="F4745" s="367">
        <v>-1621561.9773635941</v>
      </c>
      <c r="G4745" s="367">
        <v>3253.5000000000196</v>
      </c>
      <c r="H4745" s="367">
        <v>180750</v>
      </c>
      <c r="I4745" s="384">
        <v>-19238127.850433346</v>
      </c>
      <c r="J4745" s="367">
        <v>3253.5</v>
      </c>
      <c r="K4745" s="367">
        <v>43818.18181818218</v>
      </c>
      <c r="L4745" s="384">
        <v>-985866.29121813131</v>
      </c>
      <c r="M4745" s="367">
        <v>3253.5000000000268</v>
      </c>
      <c r="N4745" s="367">
        <v>723</v>
      </c>
      <c r="O4745" s="384">
        <v>-19144.089863498339</v>
      </c>
      <c r="P4745" s="367">
        <v>47.175750000000001</v>
      </c>
      <c r="Q4745" s="367">
        <v>723</v>
      </c>
      <c r="R4745" s="384">
        <v>-6051.7177266207482</v>
      </c>
      <c r="S4745" s="367">
        <v>45.548999999999992</v>
      </c>
      <c r="T4745" s="367">
        <v>24931.034482758412</v>
      </c>
      <c r="U4745" s="384">
        <v>-1059595.7503746059</v>
      </c>
      <c r="V4745" s="367">
        <v>3253.4999999999727</v>
      </c>
      <c r="W4745" s="367">
        <v>1204999.9999999974</v>
      </c>
      <c r="X4745" s="384">
        <v>217070.99431357597</v>
      </c>
      <c r="Y4745" s="386">
        <v>3253.4999999999927</v>
      </c>
      <c r="Z4745" s="367"/>
      <c r="AA4745" s="367"/>
      <c r="AB4745" s="367"/>
      <c r="AC4745" s="367"/>
      <c r="AD4745" s="367"/>
      <c r="AE4745" s="367"/>
      <c r="AF4745" s="367"/>
      <c r="AG4745" s="367"/>
      <c r="AH4745" s="367"/>
      <c r="AI4745" s="367"/>
      <c r="AJ4745" s="367"/>
      <c r="AK4745" s="367"/>
      <c r="AL4745" s="367"/>
      <c r="AM4745" s="367"/>
      <c r="AN4745" s="367"/>
      <c r="AO4745" s="367"/>
      <c r="AP4745" s="367"/>
      <c r="AQ4745" s="367"/>
      <c r="AR4745" s="367"/>
      <c r="AS4745" s="367"/>
      <c r="AT4745" s="367"/>
    </row>
    <row r="4746" spans="2:46" ht="13.8">
      <c r="B4746" s="26">
        <v>120.66666666666791</v>
      </c>
      <c r="C4746" s="363">
        <v>1125.8617940050653</v>
      </c>
      <c r="D4746" s="367">
        <v>3258.0000000000332</v>
      </c>
      <c r="E4746" s="367">
        <v>33674.418604651364</v>
      </c>
      <c r="F4746" s="367">
        <v>-1626123.1381330667</v>
      </c>
      <c r="G4746" s="367">
        <v>3258.0000000000196</v>
      </c>
      <c r="H4746" s="367">
        <v>181000</v>
      </c>
      <c r="I4746" s="384">
        <v>-19292030.037399046</v>
      </c>
      <c r="J4746" s="367">
        <v>3258</v>
      </c>
      <c r="K4746" s="367">
        <v>43878.787878788244</v>
      </c>
      <c r="L4746" s="384">
        <v>-989004.44798550685</v>
      </c>
      <c r="M4746" s="367">
        <v>3258.0000000000273</v>
      </c>
      <c r="N4746" s="367">
        <v>724</v>
      </c>
      <c r="O4746" s="384">
        <v>-19199.294270215381</v>
      </c>
      <c r="P4746" s="367">
        <v>47.241</v>
      </c>
      <c r="Q4746" s="367">
        <v>724</v>
      </c>
      <c r="R4746" s="384">
        <v>-6073.6452905772239</v>
      </c>
      <c r="S4746" s="367">
        <v>45.611999999999995</v>
      </c>
      <c r="T4746" s="367">
        <v>24965.517241379101</v>
      </c>
      <c r="U4746" s="384">
        <v>-1062860.1475606789</v>
      </c>
      <c r="V4746" s="367">
        <v>3257.9999999999723</v>
      </c>
      <c r="W4746" s="367">
        <v>1206666.6666666642</v>
      </c>
      <c r="X4746" s="384">
        <v>217304.33856888092</v>
      </c>
      <c r="Y4746" s="386">
        <v>3257.9999999999927</v>
      </c>
      <c r="Z4746" s="367"/>
      <c r="AA4746" s="367"/>
      <c r="AB4746" s="367"/>
      <c r="AC4746" s="367"/>
      <c r="AD4746" s="367"/>
      <c r="AE4746" s="367"/>
      <c r="AF4746" s="367"/>
      <c r="AG4746" s="367"/>
      <c r="AH4746" s="367"/>
      <c r="AI4746" s="367"/>
      <c r="AJ4746" s="367"/>
      <c r="AK4746" s="367"/>
      <c r="AL4746" s="367"/>
      <c r="AM4746" s="367"/>
      <c r="AN4746" s="367"/>
      <c r="AO4746" s="367"/>
      <c r="AP4746" s="367"/>
      <c r="AQ4746" s="367"/>
      <c r="AR4746" s="367"/>
      <c r="AS4746" s="367"/>
      <c r="AT4746" s="367"/>
    </row>
    <row r="4747" spans="2:46" ht="13.8">
      <c r="B4747" s="26">
        <v>120.83333333333458</v>
      </c>
      <c r="C4747" s="363">
        <v>1127.4057116765009</v>
      </c>
      <c r="D4747" s="367">
        <v>3262.5000000000337</v>
      </c>
      <c r="E4747" s="367">
        <v>33720.930232558341</v>
      </c>
      <c r="F4747" s="367">
        <v>-1630690.7031468984</v>
      </c>
      <c r="G4747" s="367">
        <v>3262.50000000002</v>
      </c>
      <c r="H4747" s="367">
        <v>181250</v>
      </c>
      <c r="I4747" s="384">
        <v>-19346007.620593339</v>
      </c>
      <c r="J4747" s="367">
        <v>3262.5</v>
      </c>
      <c r="K4747" s="367">
        <v>43939.393939394307</v>
      </c>
      <c r="L4747" s="384">
        <v>-992147.50690647622</v>
      </c>
      <c r="M4747" s="367">
        <v>3262.5000000000273</v>
      </c>
      <c r="N4747" s="367">
        <v>725</v>
      </c>
      <c r="O4747" s="384">
        <v>-19254.57802975252</v>
      </c>
      <c r="P4747" s="367">
        <v>47.306249999999999</v>
      </c>
      <c r="Q4747" s="367">
        <v>725</v>
      </c>
      <c r="R4747" s="384">
        <v>-6095.6103055741514</v>
      </c>
      <c r="S4747" s="367">
        <v>45.674999999999997</v>
      </c>
      <c r="T4747" s="367">
        <v>24999.999999999789</v>
      </c>
      <c r="U4747" s="384">
        <v>-1066129.5139260283</v>
      </c>
      <c r="V4747" s="367">
        <v>3262.4999999999723</v>
      </c>
      <c r="W4747" s="367">
        <v>1208333.3333333309</v>
      </c>
      <c r="X4747" s="384">
        <v>217537.49803896112</v>
      </c>
      <c r="Y4747" s="386">
        <v>3262.4999999999932</v>
      </c>
      <c r="Z4747" s="367"/>
      <c r="AA4747" s="367"/>
      <c r="AB4747" s="367"/>
      <c r="AC4747" s="367"/>
      <c r="AD4747" s="367"/>
      <c r="AE4747" s="367"/>
      <c r="AF4747" s="367"/>
      <c r="AG4747" s="367"/>
      <c r="AH4747" s="367"/>
      <c r="AI4747" s="367"/>
      <c r="AJ4747" s="367"/>
      <c r="AK4747" s="367"/>
      <c r="AL4747" s="367"/>
      <c r="AM4747" s="367"/>
      <c r="AN4747" s="367"/>
      <c r="AO4747" s="367"/>
      <c r="AP4747" s="367"/>
      <c r="AQ4747" s="367"/>
      <c r="AR4747" s="367"/>
      <c r="AS4747" s="367"/>
      <c r="AT4747" s="367"/>
    </row>
    <row r="4748" spans="2:46" ht="13.8">
      <c r="B4748" s="26">
        <v>121.00000000000125</v>
      </c>
      <c r="C4748" s="363">
        <v>1128.9495986167499</v>
      </c>
      <c r="D4748" s="367">
        <v>3267.0000000000337</v>
      </c>
      <c r="E4748" s="367">
        <v>33767.441860465318</v>
      </c>
      <c r="F4748" s="367">
        <v>-1635264.6724050879</v>
      </c>
      <c r="G4748" s="367">
        <v>3267.00000000002</v>
      </c>
      <c r="H4748" s="367">
        <v>181500</v>
      </c>
      <c r="I4748" s="384">
        <v>-19400060.600016229</v>
      </c>
      <c r="J4748" s="367">
        <v>3267</v>
      </c>
      <c r="K4748" s="367">
        <v>44000.000000000371</v>
      </c>
      <c r="L4748" s="384">
        <v>-995295.46798104059</v>
      </c>
      <c r="M4748" s="367">
        <v>3267.0000000000277</v>
      </c>
      <c r="N4748" s="367">
        <v>726</v>
      </c>
      <c r="O4748" s="384">
        <v>-19309.941142109754</v>
      </c>
      <c r="P4748" s="367">
        <v>47.371499999999997</v>
      </c>
      <c r="Q4748" s="367">
        <v>726</v>
      </c>
      <c r="R4748" s="384">
        <v>-6117.6127716115352</v>
      </c>
      <c r="S4748" s="367">
        <v>45.738</v>
      </c>
      <c r="T4748" s="367">
        <v>25034.482758620477</v>
      </c>
      <c r="U4748" s="384">
        <v>-1069403.8494706536</v>
      </c>
      <c r="V4748" s="367">
        <v>3266.9999999999723</v>
      </c>
      <c r="W4748" s="367">
        <v>1209999.9999999977</v>
      </c>
      <c r="X4748" s="384">
        <v>217770.47272381664</v>
      </c>
      <c r="Y4748" s="386">
        <v>3266.9999999999936</v>
      </c>
      <c r="Z4748" s="367"/>
      <c r="AA4748" s="367"/>
      <c r="AB4748" s="367"/>
      <c r="AC4748" s="367"/>
      <c r="AD4748" s="367"/>
      <c r="AE4748" s="367"/>
      <c r="AF4748" s="367"/>
      <c r="AG4748" s="367"/>
      <c r="AH4748" s="367"/>
      <c r="AI4748" s="367"/>
      <c r="AJ4748" s="367"/>
      <c r="AK4748" s="367"/>
      <c r="AL4748" s="367"/>
      <c r="AM4748" s="367"/>
      <c r="AN4748" s="367"/>
      <c r="AO4748" s="367"/>
      <c r="AP4748" s="367"/>
      <c r="AQ4748" s="367"/>
      <c r="AR4748" s="367"/>
      <c r="AS4748" s="367"/>
      <c r="AT4748" s="367"/>
    </row>
    <row r="4749" spans="2:46" ht="13.8">
      <c r="B4749" s="26">
        <v>121.16666666666792</v>
      </c>
      <c r="C4749" s="363">
        <v>1130.4934548258123</v>
      </c>
      <c r="D4749" s="367">
        <v>3271.5000000000341</v>
      </c>
      <c r="E4749" s="367">
        <v>33813.953488372295</v>
      </c>
      <c r="F4749" s="367">
        <v>-1639845.0459076359</v>
      </c>
      <c r="G4749" s="367">
        <v>3271.50000000002</v>
      </c>
      <c r="H4749" s="367">
        <v>181750</v>
      </c>
      <c r="I4749" s="384">
        <v>-19454188.975667719</v>
      </c>
      <c r="J4749" s="367">
        <v>3271.5</v>
      </c>
      <c r="K4749" s="367">
        <v>44060.606060606435</v>
      </c>
      <c r="L4749" s="384">
        <v>-998448.33120919869</v>
      </c>
      <c r="M4749" s="367">
        <v>3271.5000000000277</v>
      </c>
      <c r="N4749" s="367">
        <v>727</v>
      </c>
      <c r="O4749" s="384">
        <v>-19365.383607287098</v>
      </c>
      <c r="P4749" s="367">
        <v>47.436750000000004</v>
      </c>
      <c r="Q4749" s="367">
        <v>727</v>
      </c>
      <c r="R4749" s="384">
        <v>-6139.6526886893698</v>
      </c>
      <c r="S4749" s="367">
        <v>45.800999999999995</v>
      </c>
      <c r="T4749" s="367">
        <v>25068.965517241166</v>
      </c>
      <c r="U4749" s="384">
        <v>-1072683.1541945541</v>
      </c>
      <c r="V4749" s="367">
        <v>3271.4999999999718</v>
      </c>
      <c r="W4749" s="367">
        <v>1211666.6666666644</v>
      </c>
      <c r="X4749" s="384">
        <v>218003.26262344734</v>
      </c>
      <c r="Y4749" s="386">
        <v>3271.4999999999941</v>
      </c>
      <c r="Z4749" s="367"/>
      <c r="AA4749" s="367"/>
      <c r="AB4749" s="367"/>
      <c r="AC4749" s="367"/>
      <c r="AD4749" s="367"/>
      <c r="AE4749" s="367"/>
      <c r="AF4749" s="367"/>
      <c r="AG4749" s="367"/>
      <c r="AH4749" s="367"/>
      <c r="AI4749" s="367"/>
      <c r="AJ4749" s="367"/>
      <c r="AK4749" s="367"/>
      <c r="AL4749" s="367"/>
      <c r="AM4749" s="367"/>
      <c r="AN4749" s="367"/>
      <c r="AO4749" s="367"/>
      <c r="AP4749" s="367"/>
      <c r="AQ4749" s="367"/>
      <c r="AR4749" s="367"/>
      <c r="AS4749" s="367"/>
      <c r="AT4749" s="367"/>
    </row>
    <row r="4750" spans="2:46" ht="13.8">
      <c r="B4750" s="26">
        <v>121.33333333333459</v>
      </c>
      <c r="C4750" s="363">
        <v>1132.0372803036882</v>
      </c>
      <c r="D4750" s="367">
        <v>3276.0000000000341</v>
      </c>
      <c r="E4750" s="367">
        <v>33860.465116279272</v>
      </c>
      <c r="F4750" s="367">
        <v>-1644431.8236545424</v>
      </c>
      <c r="G4750" s="367">
        <v>3276.00000000002</v>
      </c>
      <c r="H4750" s="367">
        <v>182000</v>
      </c>
      <c r="I4750" s="384">
        <v>-19508392.747547809</v>
      </c>
      <c r="J4750" s="367">
        <v>3276</v>
      </c>
      <c r="K4750" s="367">
        <v>44121.212121212498</v>
      </c>
      <c r="L4750" s="384">
        <v>-1001606.0965909509</v>
      </c>
      <c r="M4750" s="367">
        <v>3276.0000000000282</v>
      </c>
      <c r="N4750" s="367">
        <v>728</v>
      </c>
      <c r="O4750" s="384">
        <v>-19420.905425284531</v>
      </c>
      <c r="P4750" s="367">
        <v>47.501999999999995</v>
      </c>
      <c r="Q4750" s="367">
        <v>728</v>
      </c>
      <c r="R4750" s="384">
        <v>-6161.7300568076607</v>
      </c>
      <c r="S4750" s="367">
        <v>45.863999999999997</v>
      </c>
      <c r="T4750" s="367">
        <v>25103.448275861854</v>
      </c>
      <c r="U4750" s="384">
        <v>-1075967.4280977312</v>
      </c>
      <c r="V4750" s="367">
        <v>3275.9999999999718</v>
      </c>
      <c r="W4750" s="367">
        <v>1213333.3333333312</v>
      </c>
      <c r="X4750" s="384">
        <v>218235.86773785335</v>
      </c>
      <c r="Y4750" s="386">
        <v>3275.9999999999941</v>
      </c>
      <c r="Z4750" s="367"/>
      <c r="AA4750" s="367"/>
      <c r="AB4750" s="367"/>
      <c r="AC4750" s="367"/>
      <c r="AD4750" s="367"/>
      <c r="AE4750" s="367"/>
      <c r="AF4750" s="367"/>
      <c r="AG4750" s="367"/>
      <c r="AH4750" s="367"/>
      <c r="AI4750" s="367"/>
      <c r="AJ4750" s="367"/>
      <c r="AK4750" s="367"/>
      <c r="AL4750" s="367"/>
      <c r="AM4750" s="367"/>
      <c r="AN4750" s="367"/>
      <c r="AO4750" s="367"/>
      <c r="AP4750" s="367"/>
      <c r="AQ4750" s="367"/>
      <c r="AR4750" s="367"/>
      <c r="AS4750" s="367"/>
      <c r="AT4750" s="367"/>
    </row>
    <row r="4751" spans="2:46" ht="13.8">
      <c r="B4751" s="26">
        <v>121.50000000000126</v>
      </c>
      <c r="C4751" s="363">
        <v>1133.5810750503781</v>
      </c>
      <c r="D4751" s="367">
        <v>3280.5000000000346</v>
      </c>
      <c r="E4751" s="367">
        <v>33906.97674418625</v>
      </c>
      <c r="F4751" s="367">
        <v>-1649025.0056458074</v>
      </c>
      <c r="G4751" s="367">
        <v>3280.50000000002</v>
      </c>
      <c r="H4751" s="367">
        <v>182250</v>
      </c>
      <c r="I4751" s="384">
        <v>-19562671.915656492</v>
      </c>
      <c r="J4751" s="367">
        <v>3280.5</v>
      </c>
      <c r="K4751" s="367">
        <v>44181.818181818562</v>
      </c>
      <c r="L4751" s="384">
        <v>-1004768.7641262972</v>
      </c>
      <c r="M4751" s="367">
        <v>3280.5000000000282</v>
      </c>
      <c r="N4751" s="367">
        <v>729</v>
      </c>
      <c r="O4751" s="384">
        <v>-19476.506596102066</v>
      </c>
      <c r="P4751" s="367">
        <v>47.567250000000001</v>
      </c>
      <c r="Q4751" s="367">
        <v>729</v>
      </c>
      <c r="R4751" s="384">
        <v>-6183.8448759664061</v>
      </c>
      <c r="S4751" s="367">
        <v>45.927</v>
      </c>
      <c r="T4751" s="367">
        <v>25137.931034482543</v>
      </c>
      <c r="U4751" s="384">
        <v>-1079256.6711801838</v>
      </c>
      <c r="V4751" s="367">
        <v>3280.4999999999718</v>
      </c>
      <c r="W4751" s="367">
        <v>1214999.9999999979</v>
      </c>
      <c r="X4751" s="384">
        <v>218468.28806703462</v>
      </c>
      <c r="Y4751" s="386">
        <v>3280.4999999999945</v>
      </c>
      <c r="Z4751" s="367"/>
      <c r="AA4751" s="367"/>
      <c r="AB4751" s="367"/>
      <c r="AC4751" s="367"/>
      <c r="AD4751" s="367"/>
      <c r="AE4751" s="367"/>
      <c r="AF4751" s="367"/>
      <c r="AG4751" s="367"/>
      <c r="AH4751" s="367"/>
      <c r="AI4751" s="367"/>
      <c r="AJ4751" s="367"/>
      <c r="AK4751" s="367"/>
      <c r="AL4751" s="367"/>
      <c r="AM4751" s="367"/>
      <c r="AN4751" s="367"/>
      <c r="AO4751" s="367"/>
      <c r="AP4751" s="367"/>
      <c r="AQ4751" s="367"/>
      <c r="AR4751" s="367"/>
      <c r="AS4751" s="367"/>
      <c r="AT4751" s="367"/>
    </row>
    <row r="4752" spans="2:46" ht="13.8">
      <c r="B4752" s="26">
        <v>121.66666666666794</v>
      </c>
      <c r="C4752" s="363">
        <v>1135.1248390658809</v>
      </c>
      <c r="D4752" s="367">
        <v>3285.0000000000346</v>
      </c>
      <c r="E4752" s="367">
        <v>33953.488372093227</v>
      </c>
      <c r="F4752" s="367">
        <v>-1653624.5918814309</v>
      </c>
      <c r="G4752" s="367">
        <v>3285.00000000002</v>
      </c>
      <c r="H4752" s="367">
        <v>182500</v>
      </c>
      <c r="I4752" s="384">
        <v>-19617026.479993764</v>
      </c>
      <c r="J4752" s="367">
        <v>3285</v>
      </c>
      <c r="K4752" s="367">
        <v>44242.424242424626</v>
      </c>
      <c r="L4752" s="384">
        <v>-1007936.3338152383</v>
      </c>
      <c r="M4752" s="367">
        <v>3285.0000000000291</v>
      </c>
      <c r="N4752" s="367">
        <v>730</v>
      </c>
      <c r="O4752" s="384">
        <v>-19532.18711973969</v>
      </c>
      <c r="P4752" s="367">
        <v>47.6325</v>
      </c>
      <c r="Q4752" s="367">
        <v>730</v>
      </c>
      <c r="R4752" s="384">
        <v>-6205.997146165606</v>
      </c>
      <c r="S4752" s="367">
        <v>45.99</v>
      </c>
      <c r="T4752" s="367">
        <v>25172.413793103231</v>
      </c>
      <c r="U4752" s="384">
        <v>-1082550.883441912</v>
      </c>
      <c r="V4752" s="367">
        <v>3284.9999999999714</v>
      </c>
      <c r="W4752" s="367">
        <v>1216666.6666666646</v>
      </c>
      <c r="X4752" s="384">
        <v>218700.52361099116</v>
      </c>
      <c r="Y4752" s="386">
        <v>3284.9999999999945</v>
      </c>
      <c r="Z4752" s="367"/>
      <c r="AA4752" s="367"/>
      <c r="AB4752" s="367"/>
      <c r="AC4752" s="367"/>
      <c r="AD4752" s="367"/>
      <c r="AE4752" s="367"/>
      <c r="AF4752" s="367"/>
      <c r="AG4752" s="367"/>
      <c r="AH4752" s="367"/>
      <c r="AI4752" s="367"/>
      <c r="AJ4752" s="367"/>
      <c r="AK4752" s="367"/>
      <c r="AL4752" s="367"/>
      <c r="AM4752" s="367"/>
      <c r="AN4752" s="367"/>
      <c r="AO4752" s="367"/>
      <c r="AP4752" s="367"/>
      <c r="AQ4752" s="367"/>
      <c r="AR4752" s="367"/>
      <c r="AS4752" s="367"/>
      <c r="AT4752" s="367"/>
    </row>
    <row r="4753" spans="2:46" ht="13.8">
      <c r="B4753" s="26">
        <v>121.83333333333461</v>
      </c>
      <c r="C4753" s="363">
        <v>1136.6685723501976</v>
      </c>
      <c r="D4753" s="367">
        <v>3289.5000000000346</v>
      </c>
      <c r="E4753" s="367">
        <v>34000.000000000204</v>
      </c>
      <c r="F4753" s="367">
        <v>-1658230.5823614125</v>
      </c>
      <c r="G4753" s="367">
        <v>3289.50000000002</v>
      </c>
      <c r="H4753" s="367">
        <v>182750</v>
      </c>
      <c r="I4753" s="384">
        <v>-19671456.440559644</v>
      </c>
      <c r="J4753" s="367">
        <v>3289.5</v>
      </c>
      <c r="K4753" s="367">
        <v>44303.03030303069</v>
      </c>
      <c r="L4753" s="384">
        <v>-1011108.805657773</v>
      </c>
      <c r="M4753" s="367">
        <v>3289.5000000000291</v>
      </c>
      <c r="N4753" s="367">
        <v>731</v>
      </c>
      <c r="O4753" s="384">
        <v>-19587.946996197417</v>
      </c>
      <c r="P4753" s="367">
        <v>47.697749999999999</v>
      </c>
      <c r="Q4753" s="367">
        <v>731</v>
      </c>
      <c r="R4753" s="384">
        <v>-6228.1868674052566</v>
      </c>
      <c r="S4753" s="367">
        <v>46.052999999999997</v>
      </c>
      <c r="T4753" s="367">
        <v>25206.896551723919</v>
      </c>
      <c r="U4753" s="384">
        <v>-1085850.0648829166</v>
      </c>
      <c r="V4753" s="367">
        <v>3289.4999999999714</v>
      </c>
      <c r="W4753" s="367">
        <v>1218333.3333333314</v>
      </c>
      <c r="X4753" s="384">
        <v>218932.57436972298</v>
      </c>
      <c r="Y4753" s="386">
        <v>3289.4999999999945</v>
      </c>
      <c r="Z4753" s="367"/>
      <c r="AA4753" s="367"/>
      <c r="AB4753" s="367"/>
      <c r="AC4753" s="367"/>
      <c r="AD4753" s="367"/>
      <c r="AE4753" s="367"/>
      <c r="AF4753" s="367"/>
      <c r="AG4753" s="367"/>
      <c r="AH4753" s="367"/>
      <c r="AI4753" s="367"/>
      <c r="AJ4753" s="367"/>
      <c r="AK4753" s="367"/>
      <c r="AL4753" s="367"/>
      <c r="AM4753" s="367"/>
      <c r="AN4753" s="367"/>
      <c r="AO4753" s="367"/>
      <c r="AP4753" s="367"/>
      <c r="AQ4753" s="367"/>
      <c r="AR4753" s="367"/>
      <c r="AS4753" s="367"/>
      <c r="AT4753" s="367"/>
    </row>
    <row r="4754" spans="2:46" ht="13.8">
      <c r="B4754" s="26">
        <v>122.00000000000128</v>
      </c>
      <c r="C4754" s="363">
        <v>1138.2122749033276</v>
      </c>
      <c r="D4754" s="367">
        <v>3294.0000000000346</v>
      </c>
      <c r="E4754" s="367">
        <v>34046.511627907181</v>
      </c>
      <c r="F4754" s="367">
        <v>-1662842.9770857531</v>
      </c>
      <c r="G4754" s="367">
        <v>3294.00000000002</v>
      </c>
      <c r="H4754" s="367">
        <v>183000</v>
      </c>
      <c r="I4754" s="384">
        <v>-19725961.797354117</v>
      </c>
      <c r="J4754" s="367">
        <v>3294</v>
      </c>
      <c r="K4754" s="367">
        <v>44363.636363636753</v>
      </c>
      <c r="L4754" s="384">
        <v>-1014286.1796539024</v>
      </c>
      <c r="M4754" s="367">
        <v>3294.0000000000296</v>
      </c>
      <c r="N4754" s="367">
        <v>732</v>
      </c>
      <c r="O4754" s="384">
        <v>-19643.78622547524</v>
      </c>
      <c r="P4754" s="367">
        <v>47.762999999999998</v>
      </c>
      <c r="Q4754" s="367">
        <v>732</v>
      </c>
      <c r="R4754" s="384">
        <v>-6250.4140396853645</v>
      </c>
      <c r="S4754" s="367">
        <v>46.116</v>
      </c>
      <c r="T4754" s="367">
        <v>25241.379310344608</v>
      </c>
      <c r="U4754" s="384">
        <v>-1089154.2155031969</v>
      </c>
      <c r="V4754" s="367">
        <v>3293.9999999999714</v>
      </c>
      <c r="W4754" s="367">
        <v>1219999.9999999981</v>
      </c>
      <c r="X4754" s="384">
        <v>219164.44034323006</v>
      </c>
      <c r="Y4754" s="386">
        <v>3293.999999999995</v>
      </c>
      <c r="Z4754" s="367"/>
      <c r="AA4754" s="367"/>
      <c r="AB4754" s="367"/>
      <c r="AC4754" s="367"/>
      <c r="AD4754" s="367"/>
      <c r="AE4754" s="367"/>
      <c r="AF4754" s="367"/>
      <c r="AG4754" s="367"/>
      <c r="AH4754" s="367"/>
      <c r="AI4754" s="367"/>
      <c r="AJ4754" s="367"/>
      <c r="AK4754" s="367"/>
      <c r="AL4754" s="367"/>
      <c r="AM4754" s="367"/>
      <c r="AN4754" s="367"/>
      <c r="AO4754" s="367"/>
      <c r="AP4754" s="367"/>
      <c r="AQ4754" s="367"/>
      <c r="AR4754" s="367"/>
      <c r="AS4754" s="367"/>
      <c r="AT4754" s="367"/>
    </row>
    <row r="4755" spans="2:46" ht="13.8">
      <c r="B4755" s="26">
        <v>122.16666666666795</v>
      </c>
      <c r="C4755" s="363">
        <v>1139.7559467252713</v>
      </c>
      <c r="D4755" s="367">
        <v>3298.500000000035</v>
      </c>
      <c r="E4755" s="367">
        <v>34093.023255814158</v>
      </c>
      <c r="F4755" s="367">
        <v>-1667461.7760544519</v>
      </c>
      <c r="G4755" s="367">
        <v>3298.50000000002</v>
      </c>
      <c r="H4755" s="367">
        <v>183250</v>
      </c>
      <c r="I4755" s="384">
        <v>-19780542.55037719</v>
      </c>
      <c r="J4755" s="367">
        <v>3298.5</v>
      </c>
      <c r="K4755" s="367">
        <v>44424.242424242817</v>
      </c>
      <c r="L4755" s="384">
        <v>-1017468.4558036254</v>
      </c>
      <c r="M4755" s="367">
        <v>3298.5000000000296</v>
      </c>
      <c r="N4755" s="367">
        <v>733</v>
      </c>
      <c r="O4755" s="384">
        <v>-19699.704807573173</v>
      </c>
      <c r="P4755" s="367">
        <v>47.828250000000004</v>
      </c>
      <c r="Q4755" s="367">
        <v>733</v>
      </c>
      <c r="R4755" s="384">
        <v>-6272.6786630059278</v>
      </c>
      <c r="S4755" s="367">
        <v>46.179000000000002</v>
      </c>
      <c r="T4755" s="367">
        <v>25275.862068965296</v>
      </c>
      <c r="U4755" s="384">
        <v>-1092463.3353027529</v>
      </c>
      <c r="V4755" s="367">
        <v>3298.4999999999709</v>
      </c>
      <c r="W4755" s="367">
        <v>1221666.6666666649</v>
      </c>
      <c r="X4755" s="384">
        <v>219396.12153151241</v>
      </c>
      <c r="Y4755" s="386">
        <v>3298.499999999995</v>
      </c>
      <c r="Z4755" s="367"/>
      <c r="AA4755" s="367"/>
      <c r="AB4755" s="367"/>
      <c r="AC4755" s="367"/>
      <c r="AD4755" s="367"/>
      <c r="AE4755" s="367"/>
      <c r="AF4755" s="367"/>
      <c r="AG4755" s="367"/>
      <c r="AH4755" s="367"/>
      <c r="AI4755" s="367"/>
      <c r="AJ4755" s="367"/>
      <c r="AK4755" s="367"/>
      <c r="AL4755" s="367"/>
      <c r="AM4755" s="367"/>
      <c r="AN4755" s="367"/>
      <c r="AO4755" s="367"/>
      <c r="AP4755" s="367"/>
      <c r="AQ4755" s="367"/>
      <c r="AR4755" s="367"/>
      <c r="AS4755" s="367"/>
      <c r="AT4755" s="367"/>
    </row>
    <row r="4756" spans="2:46" ht="13.8">
      <c r="B4756" s="26">
        <v>122.33333333333462</v>
      </c>
      <c r="C4756" s="363">
        <v>1141.2995878160286</v>
      </c>
      <c r="D4756" s="367">
        <v>3303.000000000035</v>
      </c>
      <c r="E4756" s="367">
        <v>34139.534883721135</v>
      </c>
      <c r="F4756" s="367">
        <v>-1672086.9792675092</v>
      </c>
      <c r="G4756" s="367">
        <v>3303.00000000002</v>
      </c>
      <c r="H4756" s="367">
        <v>183500</v>
      </c>
      <c r="I4756" s="384">
        <v>-19835198.69962886</v>
      </c>
      <c r="J4756" s="367">
        <v>3303</v>
      </c>
      <c r="K4756" s="367">
        <v>44484.848484848881</v>
      </c>
      <c r="L4756" s="384">
        <v>-1020655.6341069429</v>
      </c>
      <c r="M4756" s="367">
        <v>3303.0000000000296</v>
      </c>
      <c r="N4756" s="367">
        <v>734</v>
      </c>
      <c r="O4756" s="384">
        <v>-19755.702742491187</v>
      </c>
      <c r="P4756" s="367">
        <v>47.893499999999996</v>
      </c>
      <c r="Q4756" s="367">
        <v>734</v>
      </c>
      <c r="R4756" s="384">
        <v>-6294.9807373669437</v>
      </c>
      <c r="S4756" s="367">
        <v>46.242000000000004</v>
      </c>
      <c r="T4756" s="367">
        <v>25310.344827585985</v>
      </c>
      <c r="U4756" s="384">
        <v>-1095777.424281585</v>
      </c>
      <c r="V4756" s="367">
        <v>3302.9999999999709</v>
      </c>
      <c r="W4756" s="367">
        <v>1223333.3333333316</v>
      </c>
      <c r="X4756" s="384">
        <v>219627.61793457004</v>
      </c>
      <c r="Y4756" s="386">
        <v>3302.9999999999955</v>
      </c>
      <c r="Z4756" s="367"/>
      <c r="AA4756" s="367"/>
      <c r="AB4756" s="367"/>
      <c r="AC4756" s="367"/>
      <c r="AD4756" s="367"/>
      <c r="AE4756" s="367"/>
      <c r="AF4756" s="367"/>
      <c r="AG4756" s="367"/>
      <c r="AH4756" s="367"/>
      <c r="AI4756" s="367"/>
      <c r="AJ4756" s="367"/>
      <c r="AK4756" s="367"/>
      <c r="AL4756" s="367"/>
      <c r="AM4756" s="367"/>
      <c r="AN4756" s="367"/>
      <c r="AO4756" s="367"/>
      <c r="AP4756" s="367"/>
      <c r="AQ4756" s="367"/>
      <c r="AR4756" s="367"/>
      <c r="AS4756" s="367"/>
      <c r="AT4756" s="367"/>
    </row>
    <row r="4757" spans="2:46" ht="13.8">
      <c r="B4757" s="26">
        <v>122.50000000000129</v>
      </c>
      <c r="C4757" s="363">
        <v>1142.8431981755994</v>
      </c>
      <c r="D4757" s="367">
        <v>3307.500000000035</v>
      </c>
      <c r="E4757" s="367">
        <v>34186.046511628112</v>
      </c>
      <c r="F4757" s="367">
        <v>-1676718.5867249251</v>
      </c>
      <c r="G4757" s="367">
        <v>3307.50000000002</v>
      </c>
      <c r="H4757" s="367">
        <v>183750</v>
      </c>
      <c r="I4757" s="384">
        <v>-19889930.245109122</v>
      </c>
      <c r="J4757" s="367">
        <v>3307.5</v>
      </c>
      <c r="K4757" s="367">
        <v>44545.454545454944</v>
      </c>
      <c r="L4757" s="384">
        <v>-1023847.7145638546</v>
      </c>
      <c r="M4757" s="367">
        <v>3307.50000000003</v>
      </c>
      <c r="N4757" s="367">
        <v>735</v>
      </c>
      <c r="O4757" s="384">
        <v>-19811.780030229311</v>
      </c>
      <c r="P4757" s="367">
        <v>47.958750000000002</v>
      </c>
      <c r="Q4757" s="367">
        <v>735</v>
      </c>
      <c r="R4757" s="384">
        <v>-6317.3202627684113</v>
      </c>
      <c r="S4757" s="367">
        <v>46.305</v>
      </c>
      <c r="T4757" s="367">
        <v>25344.827586206673</v>
      </c>
      <c r="U4757" s="384">
        <v>-1099096.4824396931</v>
      </c>
      <c r="V4757" s="367">
        <v>3307.4999999999709</v>
      </c>
      <c r="W4757" s="367">
        <v>1224999.9999999984</v>
      </c>
      <c r="X4757" s="384">
        <v>219858.92955240287</v>
      </c>
      <c r="Y4757" s="386">
        <v>3307.4999999999955</v>
      </c>
      <c r="Z4757" s="367"/>
      <c r="AA4757" s="367"/>
      <c r="AB4757" s="367"/>
      <c r="AC4757" s="367"/>
      <c r="AD4757" s="367"/>
      <c r="AE4757" s="367"/>
      <c r="AF4757" s="367"/>
      <c r="AG4757" s="367"/>
      <c r="AH4757" s="367"/>
      <c r="AI4757" s="367"/>
      <c r="AJ4757" s="367"/>
      <c r="AK4757" s="367"/>
      <c r="AL4757" s="367"/>
      <c r="AM4757" s="367"/>
      <c r="AN4757" s="367"/>
      <c r="AO4757" s="367"/>
      <c r="AP4757" s="367"/>
      <c r="AQ4757" s="367"/>
      <c r="AR4757" s="367"/>
      <c r="AS4757" s="367"/>
      <c r="AT4757" s="367"/>
    </row>
    <row r="4758" spans="2:46" ht="13.8">
      <c r="B4758" s="26">
        <v>122.66666666666796</v>
      </c>
      <c r="C4758" s="363">
        <v>1144.3867778039837</v>
      </c>
      <c r="D4758" s="367">
        <v>3312.000000000035</v>
      </c>
      <c r="E4758" s="367">
        <v>34232.558139535089</v>
      </c>
      <c r="F4758" s="367">
        <v>-1681356.5984266992</v>
      </c>
      <c r="G4758" s="367">
        <v>3312.00000000002</v>
      </c>
      <c r="H4758" s="367">
        <v>184000</v>
      </c>
      <c r="I4758" s="384">
        <v>-19944737.186817981</v>
      </c>
      <c r="J4758" s="367">
        <v>3312</v>
      </c>
      <c r="K4758" s="367">
        <v>44606.060606061008</v>
      </c>
      <c r="L4758" s="384">
        <v>-1027044.6971743602</v>
      </c>
      <c r="M4758" s="367">
        <v>3312.00000000003</v>
      </c>
      <c r="N4758" s="367">
        <v>736</v>
      </c>
      <c r="O4758" s="384">
        <v>-19867.936670787523</v>
      </c>
      <c r="P4758" s="367">
        <v>48.024000000000001</v>
      </c>
      <c r="Q4758" s="367">
        <v>736</v>
      </c>
      <c r="R4758" s="384">
        <v>-6339.6972392103362</v>
      </c>
      <c r="S4758" s="367">
        <v>46.368000000000002</v>
      </c>
      <c r="T4758" s="367">
        <v>25379.310344827361</v>
      </c>
      <c r="U4758" s="384">
        <v>-1102420.5097770765</v>
      </c>
      <c r="V4758" s="367">
        <v>3311.9999999999704</v>
      </c>
      <c r="W4758" s="367">
        <v>1226666.6666666651</v>
      </c>
      <c r="X4758" s="384">
        <v>220090.05638501103</v>
      </c>
      <c r="Y4758" s="386">
        <v>3311.9999999999955</v>
      </c>
      <c r="Z4758" s="367"/>
      <c r="AA4758" s="367"/>
      <c r="AB4758" s="367"/>
      <c r="AC4758" s="367"/>
      <c r="AD4758" s="367"/>
      <c r="AE4758" s="367"/>
      <c r="AF4758" s="367"/>
      <c r="AG4758" s="367"/>
      <c r="AH4758" s="367"/>
      <c r="AI4758" s="367"/>
      <c r="AJ4758" s="367"/>
      <c r="AK4758" s="367"/>
      <c r="AL4758" s="367"/>
      <c r="AM4758" s="367"/>
      <c r="AN4758" s="367"/>
      <c r="AO4758" s="367"/>
      <c r="AP4758" s="367"/>
      <c r="AQ4758" s="367"/>
      <c r="AR4758" s="367"/>
      <c r="AS4758" s="367"/>
      <c r="AT4758" s="367"/>
    </row>
    <row r="4759" spans="2:46" ht="13.8">
      <c r="B4759" s="26">
        <v>122.83333333333464</v>
      </c>
      <c r="C4759" s="363">
        <v>1145.9303267011817</v>
      </c>
      <c r="D4759" s="367">
        <v>3316.5000000000355</v>
      </c>
      <c r="E4759" s="367">
        <v>34279.069767442066</v>
      </c>
      <c r="F4759" s="367">
        <v>-1686001.0143728319</v>
      </c>
      <c r="G4759" s="367">
        <v>3316.50000000002</v>
      </c>
      <c r="H4759" s="367">
        <v>184250</v>
      </c>
      <c r="I4759" s="384">
        <v>-19999619.524755441</v>
      </c>
      <c r="J4759" s="367">
        <v>3316.5</v>
      </c>
      <c r="K4759" s="367">
        <v>44666.666666667072</v>
      </c>
      <c r="L4759" s="384">
        <v>-1030246.5819384607</v>
      </c>
      <c r="M4759" s="367">
        <v>3316.5000000000305</v>
      </c>
      <c r="N4759" s="367">
        <v>737</v>
      </c>
      <c r="O4759" s="384">
        <v>-19924.172664165839</v>
      </c>
      <c r="P4759" s="367">
        <v>48.08925</v>
      </c>
      <c r="Q4759" s="367">
        <v>737</v>
      </c>
      <c r="R4759" s="384">
        <v>-6362.1116666927119</v>
      </c>
      <c r="S4759" s="367">
        <v>46.430999999999997</v>
      </c>
      <c r="T4759" s="367">
        <v>25413.79310344805</v>
      </c>
      <c r="U4759" s="384">
        <v>-1105749.5062937362</v>
      </c>
      <c r="V4759" s="367">
        <v>3316.4999999999704</v>
      </c>
      <c r="W4759" s="367">
        <v>1228333.3333333319</v>
      </c>
      <c r="X4759" s="384">
        <v>220320.99843239447</v>
      </c>
      <c r="Y4759" s="386">
        <v>3316.4999999999959</v>
      </c>
      <c r="Z4759" s="367"/>
      <c r="AA4759" s="367"/>
      <c r="AB4759" s="367"/>
      <c r="AC4759" s="367"/>
      <c r="AD4759" s="367"/>
      <c r="AE4759" s="367"/>
      <c r="AF4759" s="367"/>
      <c r="AG4759" s="367"/>
      <c r="AH4759" s="367"/>
      <c r="AI4759" s="367"/>
      <c r="AJ4759" s="367"/>
      <c r="AK4759" s="367"/>
      <c r="AL4759" s="367"/>
      <c r="AM4759" s="367"/>
      <c r="AN4759" s="367"/>
      <c r="AO4759" s="367"/>
      <c r="AP4759" s="367"/>
      <c r="AQ4759" s="367"/>
      <c r="AR4759" s="367"/>
      <c r="AS4759" s="367"/>
      <c r="AT4759" s="367"/>
    </row>
    <row r="4760" spans="2:46" ht="13.8">
      <c r="B4760" s="26">
        <v>123.00000000000131</v>
      </c>
      <c r="C4760" s="363">
        <v>1147.4738448671928</v>
      </c>
      <c r="D4760" s="367">
        <v>3321.0000000000355</v>
      </c>
      <c r="E4760" s="367">
        <v>34325.581395349043</v>
      </c>
      <c r="F4760" s="367">
        <v>-1690651.8345633228</v>
      </c>
      <c r="G4760" s="367">
        <v>3321.00000000002</v>
      </c>
      <c r="H4760" s="367">
        <v>184500</v>
      </c>
      <c r="I4760" s="384">
        <v>-20054577.258921497</v>
      </c>
      <c r="J4760" s="367">
        <v>3321</v>
      </c>
      <c r="K4760" s="367">
        <v>44727.272727273135</v>
      </c>
      <c r="L4760" s="384">
        <v>-1033453.3688561546</v>
      </c>
      <c r="M4760" s="367">
        <v>3321.0000000000305</v>
      </c>
      <c r="N4760" s="367">
        <v>738</v>
      </c>
      <c r="O4760" s="384">
        <v>-19980.488010364254</v>
      </c>
      <c r="P4760" s="367">
        <v>48.154499999999999</v>
      </c>
      <c r="Q4760" s="367">
        <v>738</v>
      </c>
      <c r="R4760" s="384">
        <v>-6384.5635452155457</v>
      </c>
      <c r="S4760" s="367">
        <v>46.494</v>
      </c>
      <c r="T4760" s="367">
        <v>25448.275862068738</v>
      </c>
      <c r="U4760" s="384">
        <v>-1109083.4719896722</v>
      </c>
      <c r="V4760" s="367">
        <v>3320.9999999999704</v>
      </c>
      <c r="W4760" s="367">
        <v>1229999.9999999986</v>
      </c>
      <c r="X4760" s="384">
        <v>220551.75569455314</v>
      </c>
      <c r="Y4760" s="386">
        <v>3320.9999999999959</v>
      </c>
      <c r="Z4760" s="367"/>
      <c r="AA4760" s="367"/>
      <c r="AB4760" s="367"/>
      <c r="AC4760" s="367"/>
      <c r="AD4760" s="367"/>
      <c r="AE4760" s="367"/>
      <c r="AF4760" s="367"/>
      <c r="AG4760" s="367"/>
      <c r="AH4760" s="367"/>
      <c r="AI4760" s="367"/>
      <c r="AJ4760" s="367"/>
      <c r="AK4760" s="367"/>
      <c r="AL4760" s="367"/>
      <c r="AM4760" s="367"/>
      <c r="AN4760" s="367"/>
      <c r="AO4760" s="367"/>
      <c r="AP4760" s="367"/>
      <c r="AQ4760" s="367"/>
      <c r="AR4760" s="367"/>
      <c r="AS4760" s="367"/>
      <c r="AT4760" s="367"/>
    </row>
    <row r="4761" spans="2:46" ht="13.8">
      <c r="B4761" s="26">
        <v>123.16666666666798</v>
      </c>
      <c r="C4761" s="363">
        <v>1149.0173323020181</v>
      </c>
      <c r="D4761" s="367">
        <v>3325.5000000000355</v>
      </c>
      <c r="E4761" s="367">
        <v>34372.09302325602</v>
      </c>
      <c r="F4761" s="367">
        <v>-1695309.0589981729</v>
      </c>
      <c r="G4761" s="367">
        <v>3325.50000000002</v>
      </c>
      <c r="H4761" s="367">
        <v>184750</v>
      </c>
      <c r="I4761" s="384">
        <v>-20109610.389316149</v>
      </c>
      <c r="J4761" s="367">
        <v>3325.5</v>
      </c>
      <c r="K4761" s="367">
        <v>44787.878787879199</v>
      </c>
      <c r="L4761" s="384">
        <v>-1036665.0579274431</v>
      </c>
      <c r="M4761" s="367">
        <v>3325.5000000000309</v>
      </c>
      <c r="N4761" s="367">
        <v>739</v>
      </c>
      <c r="O4761" s="384">
        <v>-20036.88270938276</v>
      </c>
      <c r="P4761" s="367">
        <v>48.219749999999998</v>
      </c>
      <c r="Q4761" s="367">
        <v>739</v>
      </c>
      <c r="R4761" s="384">
        <v>-6407.0528747788303</v>
      </c>
      <c r="S4761" s="367">
        <v>46.556999999999995</v>
      </c>
      <c r="T4761" s="367">
        <v>25482.758620689427</v>
      </c>
      <c r="U4761" s="384">
        <v>-1112422.4068648831</v>
      </c>
      <c r="V4761" s="367">
        <v>3325.49999999997</v>
      </c>
      <c r="W4761" s="367">
        <v>1231666.6666666653</v>
      </c>
      <c r="X4761" s="384">
        <v>220782.32817148714</v>
      </c>
      <c r="Y4761" s="386">
        <v>3325.4999999999964</v>
      </c>
      <c r="Z4761" s="367"/>
      <c r="AA4761" s="367"/>
      <c r="AB4761" s="367"/>
      <c r="AC4761" s="367"/>
      <c r="AD4761" s="367"/>
      <c r="AE4761" s="367"/>
      <c r="AF4761" s="367"/>
      <c r="AG4761" s="367"/>
      <c r="AH4761" s="367"/>
      <c r="AI4761" s="367"/>
      <c r="AJ4761" s="367"/>
      <c r="AK4761" s="367"/>
      <c r="AL4761" s="367"/>
      <c r="AM4761" s="367"/>
      <c r="AN4761" s="367"/>
      <c r="AO4761" s="367"/>
      <c r="AP4761" s="367"/>
      <c r="AQ4761" s="367"/>
      <c r="AR4761" s="367"/>
      <c r="AS4761" s="367"/>
      <c r="AT4761" s="367"/>
    </row>
    <row r="4762" spans="2:46" ht="13.8">
      <c r="B4762" s="26">
        <v>123.33333333333465</v>
      </c>
      <c r="C4762" s="363">
        <v>1150.5607890056565</v>
      </c>
      <c r="D4762" s="367">
        <v>3330.0000000000355</v>
      </c>
      <c r="E4762" s="367">
        <v>34418.604651162997</v>
      </c>
      <c r="F4762" s="367">
        <v>-1699972.6876773809</v>
      </c>
      <c r="G4762" s="367">
        <v>3330.00000000002</v>
      </c>
      <c r="H4762" s="367">
        <v>185000</v>
      </c>
      <c r="I4762" s="384">
        <v>-20164718.915939398</v>
      </c>
      <c r="J4762" s="367">
        <v>3330</v>
      </c>
      <c r="K4762" s="367">
        <v>44848.484848485263</v>
      </c>
      <c r="L4762" s="384">
        <v>-1039881.6491523255</v>
      </c>
      <c r="M4762" s="367">
        <v>3330.0000000000309</v>
      </c>
      <c r="N4762" s="367">
        <v>740</v>
      </c>
      <c r="O4762" s="384">
        <v>-20093.35676122137</v>
      </c>
      <c r="P4762" s="367">
        <v>48.284999999999997</v>
      </c>
      <c r="Q4762" s="367">
        <v>740</v>
      </c>
      <c r="R4762" s="384">
        <v>-6429.5796553825721</v>
      </c>
      <c r="S4762" s="367">
        <v>46.62</v>
      </c>
      <c r="T4762" s="367">
        <v>25517.241379310115</v>
      </c>
      <c r="U4762" s="384">
        <v>-1115766.3109193703</v>
      </c>
      <c r="V4762" s="367">
        <v>3329.99999999997</v>
      </c>
      <c r="W4762" s="367">
        <v>1233333.3333333321</v>
      </c>
      <c r="X4762" s="384">
        <v>221012.71586319635</v>
      </c>
      <c r="Y4762" s="386">
        <v>3329.9999999999964</v>
      </c>
      <c r="Z4762" s="367"/>
      <c r="AA4762" s="367"/>
      <c r="AB4762" s="367"/>
      <c r="AC4762" s="367"/>
      <c r="AD4762" s="367"/>
      <c r="AE4762" s="367"/>
      <c r="AF4762" s="367"/>
      <c r="AG4762" s="367"/>
      <c r="AH4762" s="367"/>
      <c r="AI4762" s="367"/>
      <c r="AJ4762" s="367"/>
      <c r="AK4762" s="367"/>
      <c r="AL4762" s="367"/>
      <c r="AM4762" s="367"/>
      <c r="AN4762" s="367"/>
      <c r="AO4762" s="367"/>
      <c r="AP4762" s="367"/>
      <c r="AQ4762" s="367"/>
      <c r="AR4762" s="367"/>
      <c r="AS4762" s="367"/>
      <c r="AT4762" s="367"/>
    </row>
    <row r="4763" spans="2:46" ht="13.8">
      <c r="B4763" s="26">
        <v>123.50000000000132</v>
      </c>
      <c r="C4763" s="363">
        <v>1152.1042149781085</v>
      </c>
      <c r="D4763" s="367">
        <v>3334.5000000000359</v>
      </c>
      <c r="E4763" s="367">
        <v>34465.116279069975</v>
      </c>
      <c r="F4763" s="367">
        <v>-1704642.7206009475</v>
      </c>
      <c r="G4763" s="367">
        <v>3334.50000000002</v>
      </c>
      <c r="H4763" s="367">
        <v>185250</v>
      </c>
      <c r="I4763" s="384">
        <v>-20219902.83879124</v>
      </c>
      <c r="J4763" s="367">
        <v>3334.5</v>
      </c>
      <c r="K4763" s="367">
        <v>44909.090909091326</v>
      </c>
      <c r="L4763" s="384">
        <v>-1043103.1425308026</v>
      </c>
      <c r="M4763" s="367">
        <v>3334.5000000000314</v>
      </c>
      <c r="N4763" s="367">
        <v>741</v>
      </c>
      <c r="O4763" s="384">
        <v>-20149.910165880076</v>
      </c>
      <c r="P4763" s="367">
        <v>48.350250000000003</v>
      </c>
      <c r="Q4763" s="367">
        <v>741</v>
      </c>
      <c r="R4763" s="384">
        <v>-6452.1438870267666</v>
      </c>
      <c r="S4763" s="367">
        <v>46.683</v>
      </c>
      <c r="T4763" s="367">
        <v>25551.724137930803</v>
      </c>
      <c r="U4763" s="384">
        <v>-1119115.1841531335</v>
      </c>
      <c r="V4763" s="367">
        <v>3334.49999999997</v>
      </c>
      <c r="W4763" s="367">
        <v>1234999.9999999988</v>
      </c>
      <c r="X4763" s="384">
        <v>221242.91876968081</v>
      </c>
      <c r="Y4763" s="386">
        <v>3334.4999999999964</v>
      </c>
      <c r="Z4763" s="367"/>
      <c r="AA4763" s="367"/>
      <c r="AB4763" s="367"/>
      <c r="AC4763" s="367"/>
      <c r="AD4763" s="367"/>
      <c r="AE4763" s="367"/>
      <c r="AF4763" s="367"/>
      <c r="AG4763" s="367"/>
      <c r="AH4763" s="367"/>
      <c r="AI4763" s="367"/>
      <c r="AJ4763" s="367"/>
      <c r="AK4763" s="367"/>
      <c r="AL4763" s="367"/>
      <c r="AM4763" s="367"/>
      <c r="AN4763" s="367"/>
      <c r="AO4763" s="367"/>
      <c r="AP4763" s="367"/>
      <c r="AQ4763" s="367"/>
      <c r="AR4763" s="367"/>
      <c r="AS4763" s="367"/>
      <c r="AT4763" s="367"/>
    </row>
    <row r="4764" spans="2:46" ht="13.8">
      <c r="B4764" s="26">
        <v>123.66666666666799</v>
      </c>
      <c r="C4764" s="363">
        <v>1153.647610219374</v>
      </c>
      <c r="D4764" s="367">
        <v>3339.0000000000359</v>
      </c>
      <c r="E4764" s="367">
        <v>34511.627906976952</v>
      </c>
      <c r="F4764" s="367">
        <v>-1709319.1577688726</v>
      </c>
      <c r="G4764" s="367">
        <v>3339.00000000002</v>
      </c>
      <c r="H4764" s="367">
        <v>185500</v>
      </c>
      <c r="I4764" s="384">
        <v>-20275162.157871686</v>
      </c>
      <c r="J4764" s="367">
        <v>3339</v>
      </c>
      <c r="K4764" s="367">
        <v>44969.69696969739</v>
      </c>
      <c r="L4764" s="384">
        <v>-1046329.5380628738</v>
      </c>
      <c r="M4764" s="367">
        <v>3339.0000000000314</v>
      </c>
      <c r="N4764" s="367">
        <v>742</v>
      </c>
      <c r="O4764" s="384">
        <v>-20206.542923358873</v>
      </c>
      <c r="P4764" s="367">
        <v>48.415499999999994</v>
      </c>
      <c r="Q4764" s="367">
        <v>742</v>
      </c>
      <c r="R4764" s="384">
        <v>-6474.7455697114137</v>
      </c>
      <c r="S4764" s="367">
        <v>46.745999999999995</v>
      </c>
      <c r="T4764" s="367">
        <v>25586.206896551492</v>
      </c>
      <c r="U4764" s="384">
        <v>-1122469.0265661723</v>
      </c>
      <c r="V4764" s="367">
        <v>3338.9999999999695</v>
      </c>
      <c r="W4764" s="367">
        <v>1236666.6666666656</v>
      </c>
      <c r="X4764" s="384">
        <v>221472.93689094059</v>
      </c>
      <c r="Y4764" s="386">
        <v>3338.9999999999968</v>
      </c>
      <c r="Z4764" s="367"/>
      <c r="AA4764" s="367"/>
      <c r="AB4764" s="367"/>
      <c r="AC4764" s="367"/>
      <c r="AD4764" s="367"/>
      <c r="AE4764" s="367"/>
      <c r="AF4764" s="367"/>
      <c r="AG4764" s="367"/>
      <c r="AH4764" s="367"/>
      <c r="AI4764" s="367"/>
      <c r="AJ4764" s="367"/>
      <c r="AK4764" s="367"/>
      <c r="AL4764" s="367"/>
      <c r="AM4764" s="367"/>
      <c r="AN4764" s="367"/>
      <c r="AO4764" s="367"/>
      <c r="AP4764" s="367"/>
      <c r="AQ4764" s="367"/>
      <c r="AR4764" s="367"/>
      <c r="AS4764" s="367"/>
      <c r="AT4764" s="367"/>
    </row>
    <row r="4765" spans="2:46" ht="13.8">
      <c r="B4765" s="26">
        <v>123.83333333333466</v>
      </c>
      <c r="C4765" s="363">
        <v>1155.1909747294533</v>
      </c>
      <c r="D4765" s="367">
        <v>3343.5000000000359</v>
      </c>
      <c r="E4765" s="367">
        <v>34558.139534883929</v>
      </c>
      <c r="F4765" s="367">
        <v>-1714001.9991811565</v>
      </c>
      <c r="G4765" s="367">
        <v>3343.5000000000205</v>
      </c>
      <c r="H4765" s="367">
        <v>185750</v>
      </c>
      <c r="I4765" s="384">
        <v>-20330496.873180725</v>
      </c>
      <c r="J4765" s="367">
        <v>3343.5</v>
      </c>
      <c r="K4765" s="367">
        <v>45030.303030303454</v>
      </c>
      <c r="L4765" s="384">
        <v>-1049560.8357485388</v>
      </c>
      <c r="M4765" s="367">
        <v>3343.5000000000318</v>
      </c>
      <c r="N4765" s="367">
        <v>743</v>
      </c>
      <c r="O4765" s="384">
        <v>-20263.255033657784</v>
      </c>
      <c r="P4765" s="367">
        <v>48.48075</v>
      </c>
      <c r="Q4765" s="367">
        <v>743</v>
      </c>
      <c r="R4765" s="384">
        <v>-6497.3847034365181</v>
      </c>
      <c r="S4765" s="367">
        <v>46.808999999999997</v>
      </c>
      <c r="T4765" s="367">
        <v>25620.68965517218</v>
      </c>
      <c r="U4765" s="384">
        <v>-1125827.8381584873</v>
      </c>
      <c r="V4765" s="367">
        <v>3343.4999999999695</v>
      </c>
      <c r="W4765" s="367">
        <v>1238333.3333333323</v>
      </c>
      <c r="X4765" s="384">
        <v>221702.77022697564</v>
      </c>
      <c r="Y4765" s="386">
        <v>3343.4999999999968</v>
      </c>
      <c r="Z4765" s="367"/>
      <c r="AA4765" s="367"/>
      <c r="AB4765" s="367"/>
      <c r="AC4765" s="367"/>
      <c r="AD4765" s="367"/>
      <c r="AE4765" s="367"/>
      <c r="AF4765" s="367"/>
      <c r="AG4765" s="367"/>
      <c r="AH4765" s="367"/>
      <c r="AI4765" s="367"/>
      <c r="AJ4765" s="367"/>
      <c r="AK4765" s="367"/>
      <c r="AL4765" s="367"/>
      <c r="AM4765" s="367"/>
      <c r="AN4765" s="367"/>
      <c r="AO4765" s="367"/>
      <c r="AP4765" s="367"/>
      <c r="AQ4765" s="367"/>
      <c r="AR4765" s="367"/>
      <c r="AS4765" s="367"/>
      <c r="AT4765" s="367"/>
    </row>
    <row r="4766" spans="2:46" ht="13.8">
      <c r="B4766" s="26">
        <v>124.00000000000134</v>
      </c>
      <c r="C4766" s="363">
        <v>1156.7343085083457</v>
      </c>
      <c r="D4766" s="367">
        <v>3348.0000000000359</v>
      </c>
      <c r="E4766" s="367">
        <v>34604.651162790906</v>
      </c>
      <c r="F4766" s="367">
        <v>-1718691.2448377984</v>
      </c>
      <c r="G4766" s="367">
        <v>3348.0000000000205</v>
      </c>
      <c r="H4766" s="367">
        <v>186000</v>
      </c>
      <c r="I4766" s="384">
        <v>-20385906.984718367</v>
      </c>
      <c r="J4766" s="367">
        <v>3348</v>
      </c>
      <c r="K4766" s="367">
        <v>45090.909090909518</v>
      </c>
      <c r="L4766" s="384">
        <v>-1052797.0355877981</v>
      </c>
      <c r="M4766" s="367">
        <v>3348.0000000000318</v>
      </c>
      <c r="N4766" s="367">
        <v>744</v>
      </c>
      <c r="O4766" s="384">
        <v>-20320.046496776788</v>
      </c>
      <c r="P4766" s="367">
        <v>48.546000000000006</v>
      </c>
      <c r="Q4766" s="367">
        <v>744</v>
      </c>
      <c r="R4766" s="384">
        <v>-6520.061288202076</v>
      </c>
      <c r="S4766" s="367">
        <v>46.872</v>
      </c>
      <c r="T4766" s="367">
        <v>25655.172413792869</v>
      </c>
      <c r="U4766" s="384">
        <v>-1129191.6189300783</v>
      </c>
      <c r="V4766" s="367">
        <v>3347.9999999999695</v>
      </c>
      <c r="W4766" s="367">
        <v>1239999.9999999991</v>
      </c>
      <c r="X4766" s="384">
        <v>221932.41877778593</v>
      </c>
      <c r="Y4766" s="386">
        <v>3347.9999999999973</v>
      </c>
      <c r="Z4766" s="367"/>
      <c r="AA4766" s="367"/>
      <c r="AB4766" s="367"/>
      <c r="AC4766" s="367"/>
      <c r="AD4766" s="367"/>
      <c r="AE4766" s="367"/>
      <c r="AF4766" s="367"/>
      <c r="AG4766" s="367"/>
      <c r="AH4766" s="367"/>
      <c r="AI4766" s="367"/>
      <c r="AJ4766" s="367"/>
      <c r="AK4766" s="367"/>
      <c r="AL4766" s="367"/>
      <c r="AM4766" s="367"/>
      <c r="AN4766" s="367"/>
      <c r="AO4766" s="367"/>
      <c r="AP4766" s="367"/>
      <c r="AQ4766" s="367"/>
      <c r="AR4766" s="367"/>
      <c r="AS4766" s="367"/>
      <c r="AT4766" s="367"/>
    </row>
    <row r="4767" spans="2:46" ht="13.8">
      <c r="B4767" s="26">
        <v>124.16666666666801</v>
      </c>
      <c r="C4767" s="363">
        <v>1158.2776115560519</v>
      </c>
      <c r="D4767" s="367">
        <v>3352.5000000000364</v>
      </c>
      <c r="E4767" s="367">
        <v>34651.162790697883</v>
      </c>
      <c r="F4767" s="367">
        <v>-1723386.894738799</v>
      </c>
      <c r="G4767" s="367">
        <v>3352.5000000000205</v>
      </c>
      <c r="H4767" s="367">
        <v>186250</v>
      </c>
      <c r="I4767" s="384">
        <v>-20441392.492484599</v>
      </c>
      <c r="J4767" s="367">
        <v>3352.5</v>
      </c>
      <c r="K4767" s="367">
        <v>45151.515151515581</v>
      </c>
      <c r="L4767" s="384">
        <v>-1056038.1375806516</v>
      </c>
      <c r="M4767" s="367">
        <v>3352.5000000000318</v>
      </c>
      <c r="N4767" s="367">
        <v>745</v>
      </c>
      <c r="O4767" s="384">
        <v>-20376.917312715876</v>
      </c>
      <c r="P4767" s="367">
        <v>48.611249999999998</v>
      </c>
      <c r="Q4767" s="367">
        <v>745</v>
      </c>
      <c r="R4767" s="384">
        <v>-6542.7753240080874</v>
      </c>
      <c r="S4767" s="367">
        <v>46.935000000000002</v>
      </c>
      <c r="T4767" s="367">
        <v>25689.655172413557</v>
      </c>
      <c r="U4767" s="384">
        <v>-1132560.3688809446</v>
      </c>
      <c r="V4767" s="367">
        <v>3352.4999999999691</v>
      </c>
      <c r="W4767" s="367">
        <v>1241666.6666666658</v>
      </c>
      <c r="X4767" s="384">
        <v>222161.88254337152</v>
      </c>
      <c r="Y4767" s="386">
        <v>3352.4999999999973</v>
      </c>
      <c r="Z4767" s="367"/>
      <c r="AA4767" s="367"/>
      <c r="AB4767" s="367"/>
      <c r="AC4767" s="367"/>
      <c r="AD4767" s="367"/>
      <c r="AE4767" s="367"/>
      <c r="AF4767" s="367"/>
      <c r="AG4767" s="367"/>
      <c r="AH4767" s="367"/>
      <c r="AI4767" s="367"/>
      <c r="AJ4767" s="367"/>
      <c r="AK4767" s="367"/>
      <c r="AL4767" s="367"/>
      <c r="AM4767" s="367"/>
      <c r="AN4767" s="367"/>
      <c r="AO4767" s="367"/>
      <c r="AP4767" s="367"/>
      <c r="AQ4767" s="367"/>
      <c r="AR4767" s="367"/>
      <c r="AS4767" s="367"/>
      <c r="AT4767" s="367"/>
    </row>
    <row r="4768" spans="2:46" ht="13.8">
      <c r="B4768" s="26">
        <v>124.33333333333468</v>
      </c>
      <c r="C4768" s="363">
        <v>1159.8208838725718</v>
      </c>
      <c r="D4768" s="367">
        <v>3357.0000000000364</v>
      </c>
      <c r="E4768" s="367">
        <v>34697.67441860486</v>
      </c>
      <c r="F4768" s="367">
        <v>-1728088.9488841579</v>
      </c>
      <c r="G4768" s="367">
        <v>3357.0000000000205</v>
      </c>
      <c r="H4768" s="367">
        <v>186500</v>
      </c>
      <c r="I4768" s="384">
        <v>-20496953.396479428</v>
      </c>
      <c r="J4768" s="367">
        <v>3357</v>
      </c>
      <c r="K4768" s="367">
        <v>45212.121212121645</v>
      </c>
      <c r="L4768" s="384">
        <v>-1059284.1417270997</v>
      </c>
      <c r="M4768" s="367">
        <v>3357.0000000000323</v>
      </c>
      <c r="N4768" s="367">
        <v>746</v>
      </c>
      <c r="O4768" s="384">
        <v>-20433.867481475078</v>
      </c>
      <c r="P4768" s="367">
        <v>48.676500000000004</v>
      </c>
      <c r="Q4768" s="367">
        <v>746</v>
      </c>
      <c r="R4768" s="384">
        <v>-6565.5268108545524</v>
      </c>
      <c r="S4768" s="367">
        <v>46.997999999999998</v>
      </c>
      <c r="T4768" s="367">
        <v>25724.137931034245</v>
      </c>
      <c r="U4768" s="384">
        <v>-1135934.0880110872</v>
      </c>
      <c r="V4768" s="367">
        <v>3356.9999999999691</v>
      </c>
      <c r="W4768" s="367">
        <v>1243333.3333333326</v>
      </c>
      <c r="X4768" s="384">
        <v>222391.16152373239</v>
      </c>
      <c r="Y4768" s="386">
        <v>3356.9999999999982</v>
      </c>
      <c r="Z4768" s="367"/>
      <c r="AA4768" s="367"/>
      <c r="AB4768" s="367"/>
      <c r="AC4768" s="367"/>
      <c r="AD4768" s="367"/>
      <c r="AE4768" s="367"/>
      <c r="AF4768" s="367"/>
      <c r="AG4768" s="367"/>
      <c r="AH4768" s="367"/>
      <c r="AI4768" s="367"/>
      <c r="AJ4768" s="367"/>
      <c r="AK4768" s="367"/>
      <c r="AL4768" s="367"/>
      <c r="AM4768" s="367"/>
      <c r="AN4768" s="367"/>
      <c r="AO4768" s="367"/>
      <c r="AP4768" s="367"/>
      <c r="AQ4768" s="367"/>
      <c r="AR4768" s="367"/>
      <c r="AS4768" s="367"/>
      <c r="AT4768" s="367"/>
    </row>
    <row r="4769" spans="2:46" ht="13.8">
      <c r="B4769" s="26">
        <v>124.50000000000135</v>
      </c>
      <c r="C4769" s="363">
        <v>1161.3641254579049</v>
      </c>
      <c r="D4769" s="367">
        <v>3361.5000000000364</v>
      </c>
      <c r="E4769" s="367">
        <v>34744.186046511837</v>
      </c>
      <c r="F4769" s="367">
        <v>-1732797.4072738753</v>
      </c>
      <c r="G4769" s="367">
        <v>3361.5000000000205</v>
      </c>
      <c r="H4769" s="367">
        <v>186750</v>
      </c>
      <c r="I4769" s="384">
        <v>-20552589.696702853</v>
      </c>
      <c r="J4769" s="367">
        <v>3361.5</v>
      </c>
      <c r="K4769" s="367">
        <v>45272.727272727709</v>
      </c>
      <c r="L4769" s="384">
        <v>-1062535.0480271415</v>
      </c>
      <c r="M4769" s="367">
        <v>3361.5000000000323</v>
      </c>
      <c r="N4769" s="367">
        <v>747</v>
      </c>
      <c r="O4769" s="384">
        <v>-20490.897003054368</v>
      </c>
      <c r="P4769" s="367">
        <v>48.741750000000003</v>
      </c>
      <c r="Q4769" s="367">
        <v>747</v>
      </c>
      <c r="R4769" s="384">
        <v>-6588.3157487414719</v>
      </c>
      <c r="S4769" s="367">
        <v>47.061</v>
      </c>
      <c r="T4769" s="367">
        <v>25758.620689654934</v>
      </c>
      <c r="U4769" s="384">
        <v>-1139312.7763205057</v>
      </c>
      <c r="V4769" s="367">
        <v>3361.4999999999691</v>
      </c>
      <c r="W4769" s="367">
        <v>1244999.9999999993</v>
      </c>
      <c r="X4769" s="384">
        <v>222620.25571886846</v>
      </c>
      <c r="Y4769" s="386">
        <v>3361.4999999999982</v>
      </c>
      <c r="Z4769" s="367"/>
      <c r="AA4769" s="367"/>
      <c r="AB4769" s="367"/>
      <c r="AC4769" s="367"/>
      <c r="AD4769" s="367"/>
      <c r="AE4769" s="367"/>
      <c r="AF4769" s="367"/>
      <c r="AG4769" s="367"/>
      <c r="AH4769" s="367"/>
      <c r="AI4769" s="367"/>
      <c r="AJ4769" s="367"/>
      <c r="AK4769" s="367"/>
      <c r="AL4769" s="367"/>
      <c r="AM4769" s="367"/>
      <c r="AN4769" s="367"/>
      <c r="AO4769" s="367"/>
      <c r="AP4769" s="367"/>
      <c r="AQ4769" s="367"/>
      <c r="AR4769" s="367"/>
      <c r="AS4769" s="367"/>
      <c r="AT4769" s="367"/>
    </row>
    <row r="4770" spans="2:46" ht="13.8">
      <c r="B4770" s="26">
        <v>124.66666666666802</v>
      </c>
      <c r="C4770" s="363">
        <v>1162.9073363120517</v>
      </c>
      <c r="D4770" s="367">
        <v>3366.0000000000364</v>
      </c>
      <c r="E4770" s="367">
        <v>34790.697674418814</v>
      </c>
      <c r="F4770" s="367">
        <v>-1737512.2699079511</v>
      </c>
      <c r="G4770" s="367">
        <v>3366.0000000000205</v>
      </c>
      <c r="H4770" s="367">
        <v>187000</v>
      </c>
      <c r="I4770" s="384">
        <v>-20608301.393154882</v>
      </c>
      <c r="J4770" s="367">
        <v>3366</v>
      </c>
      <c r="K4770" s="367">
        <v>45333.333333333772</v>
      </c>
      <c r="L4770" s="384">
        <v>-1065790.8564807777</v>
      </c>
      <c r="M4770" s="367">
        <v>3366.0000000000327</v>
      </c>
      <c r="N4770" s="367">
        <v>748</v>
      </c>
      <c r="O4770" s="384">
        <v>-20548.005877453761</v>
      </c>
      <c r="P4770" s="367">
        <v>48.807000000000002</v>
      </c>
      <c r="Q4770" s="367">
        <v>748</v>
      </c>
      <c r="R4770" s="384">
        <v>-6611.1421376688468</v>
      </c>
      <c r="S4770" s="367">
        <v>47.124000000000002</v>
      </c>
      <c r="T4770" s="367">
        <v>25793.103448275622</v>
      </c>
      <c r="U4770" s="384">
        <v>-1142696.4338091996</v>
      </c>
      <c r="V4770" s="367">
        <v>3365.9999999999686</v>
      </c>
      <c r="W4770" s="367">
        <v>1246666.666666666</v>
      </c>
      <c r="X4770" s="384">
        <v>222849.1651287798</v>
      </c>
      <c r="Y4770" s="386">
        <v>3365.9999999999982</v>
      </c>
      <c r="Z4770" s="367"/>
      <c r="AA4770" s="367"/>
      <c r="AB4770" s="367"/>
      <c r="AC4770" s="367"/>
      <c r="AD4770" s="367"/>
      <c r="AE4770" s="367"/>
      <c r="AF4770" s="367"/>
      <c r="AG4770" s="367"/>
      <c r="AH4770" s="367"/>
      <c r="AI4770" s="367"/>
      <c r="AJ4770" s="367"/>
      <c r="AK4770" s="367"/>
      <c r="AL4770" s="367"/>
      <c r="AM4770" s="367"/>
      <c r="AN4770" s="367"/>
      <c r="AO4770" s="367"/>
      <c r="AP4770" s="367"/>
      <c r="AQ4770" s="367"/>
      <c r="AR4770" s="367"/>
      <c r="AS4770" s="367"/>
      <c r="AT4770" s="367"/>
    </row>
    <row r="4771" spans="2:46" ht="13.8">
      <c r="B4771" s="26">
        <v>124.83333333333469</v>
      </c>
      <c r="C4771" s="363">
        <v>1164.4505164350123</v>
      </c>
      <c r="D4771" s="367">
        <v>3370.5000000000368</v>
      </c>
      <c r="E4771" s="367">
        <v>34837.209302325791</v>
      </c>
      <c r="F4771" s="367">
        <v>-1742233.5367863856</v>
      </c>
      <c r="G4771" s="367">
        <v>3370.5000000000205</v>
      </c>
      <c r="H4771" s="367">
        <v>187250</v>
      </c>
      <c r="I4771" s="384">
        <v>-20664088.485835504</v>
      </c>
      <c r="J4771" s="367">
        <v>3370.5</v>
      </c>
      <c r="K4771" s="367">
        <v>45393.939393939836</v>
      </c>
      <c r="L4771" s="384">
        <v>-1069051.5670880084</v>
      </c>
      <c r="M4771" s="367">
        <v>3370.5000000000332</v>
      </c>
      <c r="N4771" s="367">
        <v>749</v>
      </c>
      <c r="O4771" s="384">
        <v>-20605.194104673246</v>
      </c>
      <c r="P4771" s="367">
        <v>48.872250000000001</v>
      </c>
      <c r="Q4771" s="367">
        <v>749</v>
      </c>
      <c r="R4771" s="384">
        <v>-6634.0059776366761</v>
      </c>
      <c r="S4771" s="367">
        <v>47.187000000000005</v>
      </c>
      <c r="T4771" s="367">
        <v>25827.586206896311</v>
      </c>
      <c r="U4771" s="384">
        <v>-1146085.0604771699</v>
      </c>
      <c r="V4771" s="367">
        <v>3370.4999999999686</v>
      </c>
      <c r="W4771" s="367">
        <v>1248333.3333333328</v>
      </c>
      <c r="X4771" s="384">
        <v>223077.88975346647</v>
      </c>
      <c r="Y4771" s="386">
        <v>3370.4999999999986</v>
      </c>
      <c r="Z4771" s="367"/>
      <c r="AA4771" s="367"/>
      <c r="AB4771" s="367"/>
      <c r="AC4771" s="367"/>
      <c r="AD4771" s="367"/>
      <c r="AE4771" s="367"/>
      <c r="AF4771" s="367"/>
      <c r="AG4771" s="367"/>
      <c r="AH4771" s="367"/>
      <c r="AI4771" s="367"/>
      <c r="AJ4771" s="367"/>
      <c r="AK4771" s="367"/>
      <c r="AL4771" s="367"/>
      <c r="AM4771" s="367"/>
      <c r="AN4771" s="367"/>
      <c r="AO4771" s="367"/>
      <c r="AP4771" s="367"/>
      <c r="AQ4771" s="367"/>
      <c r="AR4771" s="367"/>
      <c r="AS4771" s="367"/>
      <c r="AT4771" s="367"/>
    </row>
    <row r="4772" spans="2:46" ht="13.8">
      <c r="B4772" s="26">
        <v>125.00000000000136</v>
      </c>
      <c r="C4772" s="363">
        <v>1165.9936658267861</v>
      </c>
      <c r="D4772" s="367">
        <v>3375.0000000000368</v>
      </c>
      <c r="E4772" s="367">
        <v>34883.720930232768</v>
      </c>
      <c r="F4772" s="367">
        <v>-1746961.2079091785</v>
      </c>
      <c r="G4772" s="367">
        <v>3375.0000000000205</v>
      </c>
      <c r="H4772" s="367">
        <v>187500</v>
      </c>
      <c r="I4772" s="384">
        <v>-20719950.974744722</v>
      </c>
      <c r="J4772" s="367">
        <v>3375</v>
      </c>
      <c r="K4772" s="367">
        <v>45454.5454545459</v>
      </c>
      <c r="L4772" s="384">
        <v>-1072317.179848833</v>
      </c>
      <c r="M4772" s="367">
        <v>3375.0000000000337</v>
      </c>
      <c r="N4772" s="367">
        <v>750</v>
      </c>
      <c r="O4772" s="384">
        <v>-20662.461684712831</v>
      </c>
      <c r="P4772" s="367">
        <v>48.9375</v>
      </c>
      <c r="Q4772" s="367">
        <v>750</v>
      </c>
      <c r="R4772" s="384">
        <v>-6656.9072686449572</v>
      </c>
      <c r="S4772" s="367">
        <v>47.25</v>
      </c>
      <c r="T4772" s="367">
        <v>25862.068965516999</v>
      </c>
      <c r="U4772" s="384">
        <v>-1149478.6563244159</v>
      </c>
      <c r="V4772" s="367">
        <v>3374.9999999999686</v>
      </c>
      <c r="W4772" s="367">
        <v>1249999.9999999995</v>
      </c>
      <c r="X4772" s="384">
        <v>223306.42959292838</v>
      </c>
      <c r="Y4772" s="386">
        <v>3374.9999999999986</v>
      </c>
      <c r="Z4772" s="367"/>
      <c r="AA4772" s="367"/>
      <c r="AB4772" s="367"/>
      <c r="AC4772" s="367"/>
      <c r="AD4772" s="367"/>
      <c r="AE4772" s="367"/>
      <c r="AF4772" s="367"/>
      <c r="AG4772" s="367"/>
      <c r="AH4772" s="367"/>
      <c r="AI4772" s="367"/>
      <c r="AJ4772" s="367"/>
      <c r="AK4772" s="367"/>
      <c r="AL4772" s="367"/>
      <c r="AM4772" s="367"/>
      <c r="AN4772" s="367"/>
      <c r="AO4772" s="367"/>
      <c r="AP4772" s="367"/>
      <c r="AQ4772" s="367"/>
      <c r="AR4772" s="367"/>
      <c r="AS4772" s="367"/>
      <c r="AT4772" s="367"/>
    </row>
    <row r="4773" spans="2:46" ht="13.8">
      <c r="B4773" s="26">
        <v>125.16666666666804</v>
      </c>
      <c r="C4773" s="363">
        <v>1167.5367844873736</v>
      </c>
      <c r="D4773" s="367">
        <v>3379.5000000000368</v>
      </c>
      <c r="E4773" s="367">
        <v>34930.232558139745</v>
      </c>
      <c r="F4773" s="367">
        <v>-1751695.2832763297</v>
      </c>
      <c r="G4773" s="367">
        <v>3379.5000000000205</v>
      </c>
      <c r="H4773" s="367">
        <v>187750</v>
      </c>
      <c r="I4773" s="384">
        <v>-20775888.859882537</v>
      </c>
      <c r="J4773" s="367">
        <v>3379.5</v>
      </c>
      <c r="K4773" s="367">
        <v>45515.151515151963</v>
      </c>
      <c r="L4773" s="384">
        <v>-1075587.6947632516</v>
      </c>
      <c r="M4773" s="367">
        <v>3379.5000000000337</v>
      </c>
      <c r="N4773" s="367">
        <v>751</v>
      </c>
      <c r="O4773" s="384">
        <v>-20719.808617572511</v>
      </c>
      <c r="P4773" s="367">
        <v>49.002749999999999</v>
      </c>
      <c r="Q4773" s="367">
        <v>751</v>
      </c>
      <c r="R4773" s="384">
        <v>-6679.8460106936918</v>
      </c>
      <c r="S4773" s="367">
        <v>47.312999999999995</v>
      </c>
      <c r="T4773" s="367">
        <v>25896.551724137687</v>
      </c>
      <c r="U4773" s="384">
        <v>-1152877.2213509374</v>
      </c>
      <c r="V4773" s="367">
        <v>3379.4999999999682</v>
      </c>
      <c r="W4773" s="367">
        <v>1251666.6666666663</v>
      </c>
      <c r="X4773" s="384">
        <v>223534.78464716554</v>
      </c>
      <c r="Y4773" s="386">
        <v>3379.4999999999991</v>
      </c>
      <c r="Z4773" s="367"/>
      <c r="AA4773" s="367"/>
      <c r="AB4773" s="367"/>
      <c r="AC4773" s="367"/>
      <c r="AD4773" s="367"/>
      <c r="AE4773" s="367"/>
      <c r="AF4773" s="367"/>
      <c r="AG4773" s="367"/>
      <c r="AH4773" s="367"/>
      <c r="AI4773" s="367"/>
      <c r="AJ4773" s="367"/>
      <c r="AK4773" s="367"/>
      <c r="AL4773" s="367"/>
      <c r="AM4773" s="367"/>
      <c r="AN4773" s="367"/>
      <c r="AO4773" s="367"/>
      <c r="AP4773" s="367"/>
      <c r="AQ4773" s="367"/>
      <c r="AR4773" s="367"/>
      <c r="AS4773" s="367"/>
      <c r="AT4773" s="367"/>
    </row>
    <row r="4774" spans="2:46" ht="13.8">
      <c r="B4774" s="26">
        <v>125.33333333333471</v>
      </c>
      <c r="C4774" s="363">
        <v>1169.0798724167744</v>
      </c>
      <c r="D4774" s="367">
        <v>3384.0000000000368</v>
      </c>
      <c r="E4774" s="367">
        <v>34976.744186046722</v>
      </c>
      <c r="F4774" s="367">
        <v>-1756435.7628878395</v>
      </c>
      <c r="G4774" s="367">
        <v>3384.0000000000205</v>
      </c>
      <c r="H4774" s="367">
        <v>188000</v>
      </c>
      <c r="I4774" s="384">
        <v>-20831902.141248949</v>
      </c>
      <c r="J4774" s="367">
        <v>3384</v>
      </c>
      <c r="K4774" s="367">
        <v>45575.757575758027</v>
      </c>
      <c r="L4774" s="384">
        <v>-1078863.111831265</v>
      </c>
      <c r="M4774" s="367">
        <v>3384.0000000000341</v>
      </c>
      <c r="N4774" s="367">
        <v>752</v>
      </c>
      <c r="O4774" s="384">
        <v>-20777.234903252298</v>
      </c>
      <c r="P4774" s="367">
        <v>49.068000000000005</v>
      </c>
      <c r="Q4774" s="367">
        <v>752</v>
      </c>
      <c r="R4774" s="384">
        <v>-6702.8222037828837</v>
      </c>
      <c r="S4774" s="367">
        <v>47.375999999999998</v>
      </c>
      <c r="T4774" s="367">
        <v>25931.034482758376</v>
      </c>
      <c r="U4774" s="384">
        <v>-1156280.755556735</v>
      </c>
      <c r="V4774" s="367">
        <v>3383.9999999999682</v>
      </c>
      <c r="W4774" s="367">
        <v>1253333.333333333</v>
      </c>
      <c r="X4774" s="384">
        <v>223762.95491617796</v>
      </c>
      <c r="Y4774" s="386">
        <v>3383.9999999999991</v>
      </c>
      <c r="Z4774" s="367"/>
      <c r="AA4774" s="367"/>
      <c r="AB4774" s="367"/>
      <c r="AC4774" s="367"/>
      <c r="AD4774" s="367"/>
      <c r="AE4774" s="367"/>
      <c r="AF4774" s="367"/>
      <c r="AG4774" s="367"/>
      <c r="AH4774" s="367"/>
      <c r="AI4774" s="367"/>
      <c r="AJ4774" s="367"/>
      <c r="AK4774" s="367"/>
      <c r="AL4774" s="367"/>
      <c r="AM4774" s="367"/>
      <c r="AN4774" s="367"/>
      <c r="AO4774" s="367"/>
      <c r="AP4774" s="367"/>
      <c r="AQ4774" s="367"/>
      <c r="AR4774" s="367"/>
      <c r="AS4774" s="367"/>
      <c r="AT4774" s="367"/>
    </row>
    <row r="4775" spans="2:46" ht="13.8">
      <c r="B4775" s="26">
        <v>125.50000000000138</v>
      </c>
      <c r="C4775" s="363">
        <v>1170.6229296149893</v>
      </c>
      <c r="D4775" s="367">
        <v>3388.5000000000373</v>
      </c>
      <c r="E4775" s="367">
        <v>35023.2558139537</v>
      </c>
      <c r="F4775" s="367">
        <v>-1761182.6467437076</v>
      </c>
      <c r="G4775" s="367">
        <v>3388.5000000000205</v>
      </c>
      <c r="H4775" s="367">
        <v>188250</v>
      </c>
      <c r="I4775" s="384">
        <v>-20887990.818843961</v>
      </c>
      <c r="J4775" s="367">
        <v>3388.5</v>
      </c>
      <c r="K4775" s="367">
        <v>45636.363636364091</v>
      </c>
      <c r="L4775" s="384">
        <v>-1082143.431052872</v>
      </c>
      <c r="M4775" s="367">
        <v>3388.5000000000341</v>
      </c>
      <c r="N4775" s="367">
        <v>753</v>
      </c>
      <c r="O4775" s="384">
        <v>-20834.740541752173</v>
      </c>
      <c r="P4775" s="367">
        <v>49.133249999999997</v>
      </c>
      <c r="Q4775" s="367">
        <v>753</v>
      </c>
      <c r="R4775" s="384">
        <v>-6725.83584791253</v>
      </c>
      <c r="S4775" s="367">
        <v>47.439</v>
      </c>
      <c r="T4775" s="367">
        <v>25965.517241379064</v>
      </c>
      <c r="U4775" s="384">
        <v>-1159689.2589418087</v>
      </c>
      <c r="V4775" s="367">
        <v>3388.4999999999682</v>
      </c>
      <c r="W4775" s="367">
        <v>1254999.9999999998</v>
      </c>
      <c r="X4775" s="384">
        <v>223990.94039996568</v>
      </c>
      <c r="Y4775" s="386">
        <v>3388.4999999999991</v>
      </c>
      <c r="Z4775" s="367"/>
      <c r="AA4775" s="367"/>
      <c r="AB4775" s="367"/>
      <c r="AC4775" s="367"/>
      <c r="AD4775" s="367"/>
      <c r="AE4775" s="367"/>
      <c r="AF4775" s="367"/>
      <c r="AG4775" s="367"/>
      <c r="AH4775" s="367"/>
      <c r="AI4775" s="367"/>
      <c r="AJ4775" s="367"/>
      <c r="AK4775" s="367"/>
      <c r="AL4775" s="367"/>
      <c r="AM4775" s="367"/>
      <c r="AN4775" s="367"/>
      <c r="AO4775" s="367"/>
      <c r="AP4775" s="367"/>
      <c r="AQ4775" s="367"/>
      <c r="AR4775" s="367"/>
      <c r="AS4775" s="367"/>
      <c r="AT4775" s="367"/>
    </row>
    <row r="4776" spans="2:46" ht="13.8">
      <c r="B4776" s="26">
        <v>125.66666666666805</v>
      </c>
      <c r="C4776" s="363">
        <v>1172.1659560820171</v>
      </c>
      <c r="D4776" s="367">
        <v>3393.0000000000373</v>
      </c>
      <c r="E4776" s="367">
        <v>35069.767441860677</v>
      </c>
      <c r="F4776" s="367">
        <v>-1765935.9348439346</v>
      </c>
      <c r="G4776" s="367">
        <v>3393.0000000000205</v>
      </c>
      <c r="H4776" s="367">
        <v>188500</v>
      </c>
      <c r="I4776" s="384">
        <v>-20944154.892667569</v>
      </c>
      <c r="J4776" s="367">
        <v>3393</v>
      </c>
      <c r="K4776" s="367">
        <v>45696.969696970154</v>
      </c>
      <c r="L4776" s="384">
        <v>-1085428.6524280731</v>
      </c>
      <c r="M4776" s="367">
        <v>3393.0000000000341</v>
      </c>
      <c r="N4776" s="367">
        <v>754</v>
      </c>
      <c r="O4776" s="384">
        <v>-20892.325533072159</v>
      </c>
      <c r="P4776" s="367">
        <v>49.198500000000003</v>
      </c>
      <c r="Q4776" s="367">
        <v>754</v>
      </c>
      <c r="R4776" s="384">
        <v>-6748.8869430826262</v>
      </c>
      <c r="S4776" s="367">
        <v>47.501999999999995</v>
      </c>
      <c r="T4776" s="367">
        <v>25999.999999999753</v>
      </c>
      <c r="U4776" s="384">
        <v>-1163102.7315061579</v>
      </c>
      <c r="V4776" s="367">
        <v>3392.9999999999677</v>
      </c>
      <c r="W4776" s="367">
        <v>1256666.6666666665</v>
      </c>
      <c r="X4776" s="384">
        <v>224218.7410985287</v>
      </c>
      <c r="Y4776" s="386">
        <v>3392.9999999999995</v>
      </c>
      <c r="Z4776" s="367"/>
      <c r="AA4776" s="367"/>
      <c r="AB4776" s="367"/>
      <c r="AC4776" s="367"/>
      <c r="AD4776" s="367"/>
      <c r="AE4776" s="367"/>
      <c r="AF4776" s="367"/>
      <c r="AG4776" s="367"/>
      <c r="AH4776" s="367"/>
      <c r="AI4776" s="367"/>
      <c r="AJ4776" s="367"/>
      <c r="AK4776" s="367"/>
      <c r="AL4776" s="367"/>
      <c r="AM4776" s="367"/>
      <c r="AN4776" s="367"/>
      <c r="AO4776" s="367"/>
      <c r="AP4776" s="367"/>
      <c r="AQ4776" s="367"/>
      <c r="AR4776" s="367"/>
      <c r="AS4776" s="367"/>
      <c r="AT4776" s="367"/>
    </row>
    <row r="4777" spans="2:46" ht="13.8">
      <c r="B4777" s="26">
        <v>125.83333333333472</v>
      </c>
      <c r="C4777" s="363">
        <v>1173.7089518178586</v>
      </c>
      <c r="D4777" s="367">
        <v>3397.5000000000373</v>
      </c>
      <c r="E4777" s="367">
        <v>35116.279069767654</v>
      </c>
      <c r="F4777" s="367">
        <v>-1770695.6271885198</v>
      </c>
      <c r="G4777" s="367">
        <v>3397.5000000000205</v>
      </c>
      <c r="H4777" s="367">
        <v>188750</v>
      </c>
      <c r="I4777" s="384">
        <v>-21000394.362719774</v>
      </c>
      <c r="J4777" s="367">
        <v>3397.5</v>
      </c>
      <c r="K4777" s="367">
        <v>45757.575757576218</v>
      </c>
      <c r="L4777" s="384">
        <v>-1088718.7759568689</v>
      </c>
      <c r="M4777" s="367">
        <v>3397.5000000000346</v>
      </c>
      <c r="N4777" s="367">
        <v>755</v>
      </c>
      <c r="O4777" s="384">
        <v>-20949.989877212232</v>
      </c>
      <c r="P4777" s="367">
        <v>49.263750000000002</v>
      </c>
      <c r="Q4777" s="367">
        <v>755</v>
      </c>
      <c r="R4777" s="384">
        <v>-6771.9754892931805</v>
      </c>
      <c r="S4777" s="367">
        <v>47.564999999999998</v>
      </c>
      <c r="T4777" s="367">
        <v>26034.482758620441</v>
      </c>
      <c r="U4777" s="384">
        <v>-1166521.1732497835</v>
      </c>
      <c r="V4777" s="367">
        <v>3397.4999999999677</v>
      </c>
      <c r="W4777" s="367">
        <v>1258333.3333333333</v>
      </c>
      <c r="X4777" s="384">
        <v>224446.35701186693</v>
      </c>
      <c r="Y4777" s="386">
        <v>3397.4999999999995</v>
      </c>
      <c r="Z4777" s="367"/>
      <c r="AA4777" s="367"/>
      <c r="AB4777" s="367"/>
      <c r="AC4777" s="367"/>
      <c r="AD4777" s="367"/>
      <c r="AE4777" s="367"/>
      <c r="AF4777" s="367"/>
      <c r="AG4777" s="367"/>
      <c r="AH4777" s="367"/>
      <c r="AI4777" s="367"/>
      <c r="AJ4777" s="367"/>
      <c r="AK4777" s="367"/>
      <c r="AL4777" s="367"/>
      <c r="AM4777" s="367"/>
      <c r="AN4777" s="367"/>
      <c r="AO4777" s="367"/>
      <c r="AP4777" s="367"/>
      <c r="AQ4777" s="367"/>
      <c r="AR4777" s="367"/>
      <c r="AS4777" s="367"/>
      <c r="AT4777" s="367"/>
    </row>
    <row r="4778" spans="2:46" ht="13.8">
      <c r="B4778" s="26">
        <v>126.00000000000139</v>
      </c>
      <c r="C4778" s="363">
        <v>1175.251916822514</v>
      </c>
      <c r="D4778" s="367">
        <v>3402.0000000000373</v>
      </c>
      <c r="E4778" s="367">
        <v>35162.790697674631</v>
      </c>
      <c r="F4778" s="367">
        <v>-1775461.7237774632</v>
      </c>
      <c r="G4778" s="367">
        <v>3402.0000000000205</v>
      </c>
      <c r="H4778" s="367">
        <v>189000</v>
      </c>
      <c r="I4778" s="384">
        <v>-21056709.229000572</v>
      </c>
      <c r="J4778" s="367">
        <v>3402</v>
      </c>
      <c r="K4778" s="367">
        <v>45818.181818182282</v>
      </c>
      <c r="L4778" s="384">
        <v>-1092013.8016392584</v>
      </c>
      <c r="M4778" s="367">
        <v>3402.0000000000346</v>
      </c>
      <c r="N4778" s="367">
        <v>756</v>
      </c>
      <c r="O4778" s="384">
        <v>-21007.733574172405</v>
      </c>
      <c r="P4778" s="367">
        <v>49.329000000000001</v>
      </c>
      <c r="Q4778" s="367">
        <v>756</v>
      </c>
      <c r="R4778" s="384">
        <v>-6795.1014865441894</v>
      </c>
      <c r="S4778" s="367">
        <v>47.628</v>
      </c>
      <c r="T4778" s="367">
        <v>26068.965517241129</v>
      </c>
      <c r="U4778" s="384">
        <v>-1169944.5841726847</v>
      </c>
      <c r="V4778" s="367">
        <v>3401.9999999999677</v>
      </c>
      <c r="W4778" s="367">
        <v>1260000</v>
      </c>
      <c r="X4778" s="384">
        <v>224673.78813998046</v>
      </c>
      <c r="Y4778" s="386">
        <v>3402</v>
      </c>
      <c r="Z4778" s="367"/>
      <c r="AA4778" s="367"/>
      <c r="AB4778" s="367"/>
      <c r="AC4778" s="367"/>
      <c r="AD4778" s="367"/>
      <c r="AE4778" s="367"/>
      <c r="AF4778" s="367"/>
      <c r="AG4778" s="367"/>
      <c r="AH4778" s="367"/>
      <c r="AI4778" s="367"/>
      <c r="AJ4778" s="367"/>
      <c r="AK4778" s="367"/>
      <c r="AL4778" s="367"/>
      <c r="AM4778" s="367"/>
      <c r="AN4778" s="367"/>
      <c r="AO4778" s="367"/>
      <c r="AP4778" s="367"/>
      <c r="AQ4778" s="367"/>
      <c r="AR4778" s="367"/>
      <c r="AS4778" s="367"/>
      <c r="AT4778" s="367"/>
    </row>
    <row r="4779" spans="2:46" ht="13.8">
      <c r="B4779" s="26">
        <v>126.16666666666806</v>
      </c>
      <c r="C4779" s="363">
        <v>1176.7948510959829</v>
      </c>
      <c r="D4779" s="367">
        <v>3406.5000000000382</v>
      </c>
      <c r="E4779" s="367">
        <v>35209.302325581608</v>
      </c>
      <c r="F4779" s="367">
        <v>-1780234.2246107652</v>
      </c>
      <c r="G4779" s="367">
        <v>3406.5000000000205</v>
      </c>
      <c r="H4779" s="367">
        <v>189250</v>
      </c>
      <c r="I4779" s="384">
        <v>-21113099.491509967</v>
      </c>
      <c r="J4779" s="367">
        <v>3406.5</v>
      </c>
      <c r="K4779" s="367">
        <v>45878.787878788346</v>
      </c>
      <c r="L4779" s="384">
        <v>-1095313.7294752426</v>
      </c>
      <c r="M4779" s="367">
        <v>3406.500000000035</v>
      </c>
      <c r="N4779" s="367">
        <v>757</v>
      </c>
      <c r="O4779" s="384">
        <v>-21065.556623952674</v>
      </c>
      <c r="P4779" s="367">
        <v>49.39425</v>
      </c>
      <c r="Q4779" s="367">
        <v>757</v>
      </c>
      <c r="R4779" s="384">
        <v>-6818.2649348356499</v>
      </c>
      <c r="S4779" s="367">
        <v>47.691000000000003</v>
      </c>
      <c r="T4779" s="367">
        <v>26103.448275861818</v>
      </c>
      <c r="U4779" s="384">
        <v>-1173372.9642748616</v>
      </c>
      <c r="V4779" s="367">
        <v>3406.4999999999673</v>
      </c>
      <c r="W4779" s="367">
        <v>1261666.6666666667</v>
      </c>
      <c r="X4779" s="384">
        <v>224901.03448286926</v>
      </c>
      <c r="Y4779" s="386">
        <v>3406.5</v>
      </c>
      <c r="Z4779" s="367"/>
      <c r="AA4779" s="367"/>
      <c r="AB4779" s="367"/>
      <c r="AC4779" s="367"/>
      <c r="AD4779" s="367"/>
      <c r="AE4779" s="367"/>
      <c r="AF4779" s="367"/>
      <c r="AG4779" s="367"/>
      <c r="AH4779" s="367"/>
      <c r="AI4779" s="367"/>
      <c r="AJ4779" s="367"/>
      <c r="AK4779" s="367"/>
      <c r="AL4779" s="367"/>
      <c r="AM4779" s="367"/>
      <c r="AN4779" s="367"/>
      <c r="AO4779" s="367"/>
      <c r="AP4779" s="367"/>
      <c r="AQ4779" s="367"/>
      <c r="AR4779" s="367"/>
      <c r="AS4779" s="367"/>
      <c r="AT4779" s="367"/>
    </row>
    <row r="4780" spans="2:46" ht="13.8">
      <c r="B4780" s="26">
        <v>126.33333333333474</v>
      </c>
      <c r="C4780" s="363">
        <v>1178.3377546382651</v>
      </c>
      <c r="D4780" s="367">
        <v>3411.0000000000382</v>
      </c>
      <c r="E4780" s="367">
        <v>35255.813953488585</v>
      </c>
      <c r="F4780" s="367">
        <v>-1785013.1296884259</v>
      </c>
      <c r="G4780" s="367">
        <v>3411.0000000000205</v>
      </c>
      <c r="H4780" s="367">
        <v>189500</v>
      </c>
      <c r="I4780" s="384">
        <v>-21169565.150247965</v>
      </c>
      <c r="J4780" s="367">
        <v>3411</v>
      </c>
      <c r="K4780" s="367">
        <v>45939.393939394409</v>
      </c>
      <c r="L4780" s="384">
        <v>-1098618.5594648207</v>
      </c>
      <c r="M4780" s="367">
        <v>3411.000000000035</v>
      </c>
      <c r="N4780" s="367">
        <v>758</v>
      </c>
      <c r="O4780" s="384">
        <v>-21123.45902655305</v>
      </c>
      <c r="P4780" s="367">
        <v>49.459500000000006</v>
      </c>
      <c r="Q4780" s="367">
        <v>758</v>
      </c>
      <c r="R4780" s="384">
        <v>-6841.465834167564</v>
      </c>
      <c r="S4780" s="367">
        <v>47.753999999999998</v>
      </c>
      <c r="T4780" s="367">
        <v>26137.931034482506</v>
      </c>
      <c r="U4780" s="384">
        <v>-1176806.3135563147</v>
      </c>
      <c r="V4780" s="367">
        <v>3410.9999999999673</v>
      </c>
      <c r="W4780" s="367">
        <v>1263333.3333333335</v>
      </c>
      <c r="X4780" s="384">
        <v>225128.09604053327</v>
      </c>
      <c r="Y4780" s="386">
        <v>3411</v>
      </c>
      <c r="Z4780" s="367"/>
      <c r="AA4780" s="367"/>
      <c r="AB4780" s="367"/>
      <c r="AC4780" s="367"/>
      <c r="AD4780" s="367"/>
      <c r="AE4780" s="367"/>
      <c r="AF4780" s="367"/>
      <c r="AG4780" s="367"/>
      <c r="AH4780" s="367"/>
      <c r="AI4780" s="367"/>
      <c r="AJ4780" s="367"/>
      <c r="AK4780" s="367"/>
      <c r="AL4780" s="367"/>
      <c r="AM4780" s="367"/>
      <c r="AN4780" s="367"/>
      <c r="AO4780" s="367"/>
      <c r="AP4780" s="367"/>
      <c r="AQ4780" s="367"/>
      <c r="AR4780" s="367"/>
      <c r="AS4780" s="367"/>
      <c r="AT4780" s="367"/>
    </row>
    <row r="4781" spans="2:46" ht="13.8">
      <c r="B4781" s="26">
        <v>126.50000000000141</v>
      </c>
      <c r="C4781" s="363">
        <v>1179.8806274493609</v>
      </c>
      <c r="D4781" s="367">
        <v>3415.5000000000382</v>
      </c>
      <c r="E4781" s="367">
        <v>35302.325581395562</v>
      </c>
      <c r="F4781" s="367">
        <v>-1789798.4390104453</v>
      </c>
      <c r="G4781" s="367">
        <v>3415.5000000000205</v>
      </c>
      <c r="H4781" s="367">
        <v>189750</v>
      </c>
      <c r="I4781" s="384">
        <v>-21226106.205214553</v>
      </c>
      <c r="J4781" s="367">
        <v>3415.5</v>
      </c>
      <c r="K4781" s="367">
        <v>46000.000000000473</v>
      </c>
      <c r="L4781" s="384">
        <v>-1101928.291607993</v>
      </c>
      <c r="M4781" s="367">
        <v>3415.5000000000355</v>
      </c>
      <c r="N4781" s="367">
        <v>759</v>
      </c>
      <c r="O4781" s="384">
        <v>-21181.44078197351</v>
      </c>
      <c r="P4781" s="367">
        <v>49.524749999999997</v>
      </c>
      <c r="Q4781" s="367">
        <v>759</v>
      </c>
      <c r="R4781" s="384">
        <v>-6864.7041845399353</v>
      </c>
      <c r="S4781" s="367">
        <v>47.817</v>
      </c>
      <c r="T4781" s="367">
        <v>26172.413793103195</v>
      </c>
      <c r="U4781" s="384">
        <v>-1180244.6320170434</v>
      </c>
      <c r="V4781" s="367">
        <v>3415.4999999999673</v>
      </c>
      <c r="W4781" s="367">
        <v>1265000.0000000002</v>
      </c>
      <c r="X4781" s="384">
        <v>225354.97281297264</v>
      </c>
      <c r="Y4781" s="386">
        <v>3415.5000000000005</v>
      </c>
      <c r="Z4781" s="367"/>
      <c r="AA4781" s="367"/>
      <c r="AB4781" s="367"/>
      <c r="AC4781" s="367"/>
      <c r="AD4781" s="367"/>
      <c r="AE4781" s="367"/>
      <c r="AF4781" s="367"/>
      <c r="AG4781" s="367"/>
      <c r="AH4781" s="367"/>
      <c r="AI4781" s="367"/>
      <c r="AJ4781" s="367"/>
      <c r="AK4781" s="367"/>
      <c r="AL4781" s="367"/>
      <c r="AM4781" s="367"/>
      <c r="AN4781" s="367"/>
      <c r="AO4781" s="367"/>
      <c r="AP4781" s="367"/>
      <c r="AQ4781" s="367"/>
      <c r="AR4781" s="367"/>
      <c r="AS4781" s="367"/>
      <c r="AT4781" s="367"/>
    </row>
    <row r="4782" spans="2:46" ht="13.8">
      <c r="B4782" s="26">
        <v>126.66666666666808</v>
      </c>
      <c r="C4782" s="363">
        <v>1181.4234695292701</v>
      </c>
      <c r="D4782" s="367">
        <v>3420.0000000000382</v>
      </c>
      <c r="E4782" s="367">
        <v>35348.837209302539</v>
      </c>
      <c r="F4782" s="367">
        <v>-1794590.152576823</v>
      </c>
      <c r="G4782" s="367">
        <v>3420.0000000000209</v>
      </c>
      <c r="H4782" s="367">
        <v>190000</v>
      </c>
      <c r="I4782" s="384">
        <v>-21282722.656409744</v>
      </c>
      <c r="J4782" s="367">
        <v>3420</v>
      </c>
      <c r="K4782" s="367">
        <v>46060.606060606537</v>
      </c>
      <c r="L4782" s="384">
        <v>-1105242.9259047592</v>
      </c>
      <c r="M4782" s="367">
        <v>3420.0000000000355</v>
      </c>
      <c r="N4782" s="367">
        <v>760</v>
      </c>
      <c r="O4782" s="384">
        <v>-21239.50189021408</v>
      </c>
      <c r="P4782" s="367">
        <v>49.59</v>
      </c>
      <c r="Q4782" s="367">
        <v>760</v>
      </c>
      <c r="R4782" s="384">
        <v>-6887.9799859527611</v>
      </c>
      <c r="S4782" s="367">
        <v>47.88</v>
      </c>
      <c r="T4782" s="367">
        <v>26206.896551723883</v>
      </c>
      <c r="U4782" s="384">
        <v>-1183687.9196570476</v>
      </c>
      <c r="V4782" s="367">
        <v>3419.9999999999663</v>
      </c>
      <c r="W4782" s="367">
        <v>1266666.666666667</v>
      </c>
      <c r="X4782" s="384">
        <v>225581.66480018722</v>
      </c>
      <c r="Y4782" s="386">
        <v>3420.0000000000005</v>
      </c>
      <c r="Z4782" s="367"/>
      <c r="AA4782" s="367"/>
      <c r="AB4782" s="367"/>
      <c r="AC4782" s="367"/>
      <c r="AD4782" s="367"/>
      <c r="AE4782" s="367"/>
      <c r="AF4782" s="367"/>
      <c r="AG4782" s="367"/>
      <c r="AH4782" s="367"/>
      <c r="AI4782" s="367"/>
      <c r="AJ4782" s="367"/>
      <c r="AK4782" s="367"/>
      <c r="AL4782" s="367"/>
      <c r="AM4782" s="367"/>
      <c r="AN4782" s="367"/>
      <c r="AO4782" s="367"/>
      <c r="AP4782" s="367"/>
      <c r="AQ4782" s="367"/>
      <c r="AR4782" s="367"/>
      <c r="AS4782" s="367"/>
      <c r="AT4782" s="367"/>
    </row>
    <row r="4783" spans="2:46" ht="13.8">
      <c r="B4783" s="26">
        <v>126.83333333333475</v>
      </c>
      <c r="C4783" s="363">
        <v>1182.9662808779931</v>
      </c>
      <c r="D4783" s="367">
        <v>3424.5000000000387</v>
      </c>
      <c r="E4783" s="367">
        <v>35395.348837209516</v>
      </c>
      <c r="F4783" s="367">
        <v>-1799388.2703875592</v>
      </c>
      <c r="G4783" s="367">
        <v>3424.5000000000209</v>
      </c>
      <c r="H4783" s="367">
        <v>190250</v>
      </c>
      <c r="I4783" s="384">
        <v>-21339414.503833529</v>
      </c>
      <c r="J4783" s="367">
        <v>3424.5</v>
      </c>
      <c r="K4783" s="367">
        <v>46121.2121212126</v>
      </c>
      <c r="L4783" s="384">
        <v>-1108562.4623551203</v>
      </c>
      <c r="M4783" s="367">
        <v>3424.5000000000359</v>
      </c>
      <c r="N4783" s="367">
        <v>761</v>
      </c>
      <c r="O4783" s="384">
        <v>-21297.642351274739</v>
      </c>
      <c r="P4783" s="367">
        <v>49.655250000000002</v>
      </c>
      <c r="Q4783" s="367">
        <v>761</v>
      </c>
      <c r="R4783" s="384">
        <v>-6911.2932384060359</v>
      </c>
      <c r="S4783" s="367">
        <v>47.942999999999998</v>
      </c>
      <c r="T4783" s="367">
        <v>26241.379310344571</v>
      </c>
      <c r="U4783" s="384">
        <v>-1187136.1764763282</v>
      </c>
      <c r="V4783" s="367">
        <v>3424.4999999999663</v>
      </c>
      <c r="W4783" s="367">
        <v>1268333.3333333337</v>
      </c>
      <c r="X4783" s="384">
        <v>225808.1720021771</v>
      </c>
      <c r="Y4783" s="386">
        <v>3424.5000000000009</v>
      </c>
      <c r="Z4783" s="367"/>
      <c r="AA4783" s="367"/>
      <c r="AB4783" s="367"/>
      <c r="AC4783" s="367"/>
      <c r="AD4783" s="367"/>
      <c r="AE4783" s="367"/>
      <c r="AF4783" s="367"/>
      <c r="AG4783" s="367"/>
      <c r="AH4783" s="367"/>
      <c r="AI4783" s="367"/>
      <c r="AJ4783" s="367"/>
      <c r="AK4783" s="367"/>
      <c r="AL4783" s="367"/>
      <c r="AM4783" s="367"/>
      <c r="AN4783" s="367"/>
      <c r="AO4783" s="367"/>
      <c r="AP4783" s="367"/>
      <c r="AQ4783" s="367"/>
      <c r="AR4783" s="367"/>
      <c r="AS4783" s="367"/>
      <c r="AT4783" s="367"/>
    </row>
    <row r="4784" spans="2:46" ht="13.8">
      <c r="B4784" s="26">
        <v>127.00000000000142</v>
      </c>
      <c r="C4784" s="363">
        <v>1184.5090614955293</v>
      </c>
      <c r="D4784" s="367">
        <v>3429.0000000000387</v>
      </c>
      <c r="E4784" s="367">
        <v>35441.860465116493</v>
      </c>
      <c r="F4784" s="367">
        <v>-1804192.7924426536</v>
      </c>
      <c r="G4784" s="367">
        <v>3429.0000000000209</v>
      </c>
      <c r="H4784" s="367">
        <v>190500</v>
      </c>
      <c r="I4784" s="384">
        <v>-21396181.74748591</v>
      </c>
      <c r="J4784" s="367">
        <v>3429</v>
      </c>
      <c r="K4784" s="367">
        <v>46181.818181818664</v>
      </c>
      <c r="L4784" s="384">
        <v>-1111886.9009590754</v>
      </c>
      <c r="M4784" s="367">
        <v>3429.0000000000359</v>
      </c>
      <c r="N4784" s="367">
        <v>762</v>
      </c>
      <c r="O4784" s="384">
        <v>-21355.862165155497</v>
      </c>
      <c r="P4784" s="367">
        <v>49.720500000000001</v>
      </c>
      <c r="Q4784" s="367">
        <v>762</v>
      </c>
      <c r="R4784" s="384">
        <v>-6934.6439418997707</v>
      </c>
      <c r="S4784" s="367">
        <v>48.006</v>
      </c>
      <c r="T4784" s="367">
        <v>26275.86206896526</v>
      </c>
      <c r="U4784" s="384">
        <v>-1190589.4024748846</v>
      </c>
      <c r="V4784" s="367">
        <v>3428.9999999999663</v>
      </c>
      <c r="W4784" s="367">
        <v>1270000.0000000005</v>
      </c>
      <c r="X4784" s="384">
        <v>226034.49441894222</v>
      </c>
      <c r="Y4784" s="386">
        <v>3429.0000000000009</v>
      </c>
      <c r="Z4784" s="367"/>
      <c r="AA4784" s="367"/>
      <c r="AB4784" s="367"/>
      <c r="AC4784" s="367"/>
      <c r="AD4784" s="367"/>
      <c r="AE4784" s="367"/>
      <c r="AF4784" s="367"/>
      <c r="AG4784" s="367"/>
      <c r="AH4784" s="367"/>
      <c r="AI4784" s="367"/>
      <c r="AJ4784" s="367"/>
      <c r="AK4784" s="367"/>
      <c r="AL4784" s="367"/>
      <c r="AM4784" s="367"/>
      <c r="AN4784" s="367"/>
      <c r="AO4784" s="367"/>
      <c r="AP4784" s="367"/>
      <c r="AQ4784" s="367"/>
      <c r="AR4784" s="367"/>
      <c r="AS4784" s="367"/>
      <c r="AT4784" s="367"/>
    </row>
    <row r="4785" spans="2:46" ht="13.8">
      <c r="B4785" s="26">
        <v>127.16666666666809</v>
      </c>
      <c r="C4785" s="363">
        <v>1186.0518113818796</v>
      </c>
      <c r="D4785" s="367">
        <v>3433.5000000000387</v>
      </c>
      <c r="E4785" s="367">
        <v>35488.37209302347</v>
      </c>
      <c r="F4785" s="367">
        <v>-1809003.7187421066</v>
      </c>
      <c r="G4785" s="367">
        <v>3433.5000000000209</v>
      </c>
      <c r="H4785" s="367">
        <v>190750</v>
      </c>
      <c r="I4785" s="384">
        <v>-21453024.387366891</v>
      </c>
      <c r="J4785" s="367">
        <v>3433.5</v>
      </c>
      <c r="K4785" s="367">
        <v>46242.424242424728</v>
      </c>
      <c r="L4785" s="384">
        <v>-1115216.2417166245</v>
      </c>
      <c r="M4785" s="367">
        <v>3433.5000000000364</v>
      </c>
      <c r="N4785" s="367">
        <v>763</v>
      </c>
      <c r="O4785" s="384">
        <v>-21414.161331856354</v>
      </c>
      <c r="P4785" s="367">
        <v>49.78575</v>
      </c>
      <c r="Q4785" s="367">
        <v>763</v>
      </c>
      <c r="R4785" s="384">
        <v>-6958.032096433958</v>
      </c>
      <c r="S4785" s="367">
        <v>48.069000000000003</v>
      </c>
      <c r="T4785" s="367">
        <v>26310.344827585948</v>
      </c>
      <c r="U4785" s="384">
        <v>-1194047.5976527166</v>
      </c>
      <c r="V4785" s="367">
        <v>3433.4999999999659</v>
      </c>
      <c r="W4785" s="367">
        <v>1271666.6666666672</v>
      </c>
      <c r="X4785" s="384">
        <v>226260.63205048259</v>
      </c>
      <c r="Y4785" s="386">
        <v>3433.5000000000014</v>
      </c>
      <c r="Z4785" s="367"/>
      <c r="AA4785" s="367"/>
      <c r="AB4785" s="367"/>
      <c r="AC4785" s="367"/>
      <c r="AD4785" s="367"/>
      <c r="AE4785" s="367"/>
      <c r="AF4785" s="367"/>
      <c r="AG4785" s="367"/>
      <c r="AH4785" s="367"/>
      <c r="AI4785" s="367"/>
      <c r="AJ4785" s="367"/>
      <c r="AK4785" s="367"/>
      <c r="AL4785" s="367"/>
      <c r="AM4785" s="367"/>
      <c r="AN4785" s="367"/>
      <c r="AO4785" s="367"/>
      <c r="AP4785" s="367"/>
      <c r="AQ4785" s="367"/>
      <c r="AR4785" s="367"/>
      <c r="AS4785" s="367"/>
      <c r="AT4785" s="367"/>
    </row>
    <row r="4786" spans="2:46" ht="13.8">
      <c r="B4786" s="26">
        <v>127.33333333333476</v>
      </c>
      <c r="C4786" s="363">
        <v>1187.5945305370428</v>
      </c>
      <c r="D4786" s="367">
        <v>3438.0000000000387</v>
      </c>
      <c r="E4786" s="367">
        <v>35534.883720930447</v>
      </c>
      <c r="F4786" s="367">
        <v>-1813821.0492859178</v>
      </c>
      <c r="G4786" s="367">
        <v>3438.0000000000209</v>
      </c>
      <c r="H4786" s="367">
        <v>191000</v>
      </c>
      <c r="I4786" s="384">
        <v>-21509942.423476465</v>
      </c>
      <c r="J4786" s="367">
        <v>3438</v>
      </c>
      <c r="K4786" s="367">
        <v>46303.030303030791</v>
      </c>
      <c r="L4786" s="384">
        <v>-1118550.4846277675</v>
      </c>
      <c r="M4786" s="367">
        <v>3438.0000000000364</v>
      </c>
      <c r="N4786" s="367">
        <v>764</v>
      </c>
      <c r="O4786" s="384">
        <v>-21472.539851377311</v>
      </c>
      <c r="P4786" s="367">
        <v>49.850999999999999</v>
      </c>
      <c r="Q4786" s="367">
        <v>764</v>
      </c>
      <c r="R4786" s="384">
        <v>-6981.457702008599</v>
      </c>
      <c r="S4786" s="367">
        <v>48.132000000000005</v>
      </c>
      <c r="T4786" s="367">
        <v>26344.827586206637</v>
      </c>
      <c r="U4786" s="384">
        <v>-1197510.7620098249</v>
      </c>
      <c r="V4786" s="367">
        <v>3437.9999999999659</v>
      </c>
      <c r="W4786" s="367">
        <v>1273333.333333334</v>
      </c>
      <c r="X4786" s="384">
        <v>226486.58489679825</v>
      </c>
      <c r="Y4786" s="386">
        <v>3438.0000000000014</v>
      </c>
      <c r="Z4786" s="367"/>
      <c r="AA4786" s="367"/>
      <c r="AB4786" s="367"/>
      <c r="AC4786" s="367"/>
      <c r="AD4786" s="367"/>
      <c r="AE4786" s="367"/>
      <c r="AF4786" s="367"/>
      <c r="AG4786" s="367"/>
      <c r="AH4786" s="367"/>
      <c r="AI4786" s="367"/>
      <c r="AJ4786" s="367"/>
      <c r="AK4786" s="367"/>
      <c r="AL4786" s="367"/>
      <c r="AM4786" s="367"/>
      <c r="AN4786" s="367"/>
      <c r="AO4786" s="367"/>
      <c r="AP4786" s="367"/>
      <c r="AQ4786" s="367"/>
      <c r="AR4786" s="367"/>
      <c r="AS4786" s="367"/>
      <c r="AT4786" s="367"/>
    </row>
    <row r="4787" spans="2:46" ht="13.8">
      <c r="B4787" s="26">
        <v>127.50000000000144</v>
      </c>
      <c r="C4787" s="363">
        <v>1189.1372189610199</v>
      </c>
      <c r="D4787" s="367">
        <v>3442.5000000000391</v>
      </c>
      <c r="E4787" s="367">
        <v>35581.395348837425</v>
      </c>
      <c r="F4787" s="367">
        <v>-1818644.7840740879</v>
      </c>
      <c r="G4787" s="367">
        <v>3442.5000000000209</v>
      </c>
      <c r="H4787" s="367">
        <v>191250</v>
      </c>
      <c r="I4787" s="384">
        <v>-21566935.855814639</v>
      </c>
      <c r="J4787" s="367">
        <v>3442.5</v>
      </c>
      <c r="K4787" s="367">
        <v>46363.636363636855</v>
      </c>
      <c r="L4787" s="384">
        <v>-1121889.6296925049</v>
      </c>
      <c r="M4787" s="367">
        <v>3442.5000000000364</v>
      </c>
      <c r="N4787" s="367">
        <v>765</v>
      </c>
      <c r="O4787" s="384">
        <v>-21530.997723718363</v>
      </c>
      <c r="P4787" s="367">
        <v>49.916249999999998</v>
      </c>
      <c r="Q4787" s="367">
        <v>765</v>
      </c>
      <c r="R4787" s="384">
        <v>-7004.9207586236898</v>
      </c>
      <c r="S4787" s="367">
        <v>48.194999999999993</v>
      </c>
      <c r="T4787" s="367">
        <v>26379.310344827325</v>
      </c>
      <c r="U4787" s="384">
        <v>-1200978.8955462088</v>
      </c>
      <c r="V4787" s="367">
        <v>3442.4999999999659</v>
      </c>
      <c r="W4787" s="367">
        <v>1275000.0000000007</v>
      </c>
      <c r="X4787" s="384">
        <v>226712.35295788918</v>
      </c>
      <c r="Y4787" s="386">
        <v>3442.5000000000014</v>
      </c>
      <c r="Z4787" s="367"/>
      <c r="AA4787" s="367"/>
      <c r="AB4787" s="367"/>
      <c r="AC4787" s="367"/>
      <c r="AD4787" s="367"/>
      <c r="AE4787" s="367"/>
      <c r="AF4787" s="367"/>
      <c r="AG4787" s="367"/>
      <c r="AH4787" s="367"/>
      <c r="AI4787" s="367"/>
      <c r="AJ4787" s="367"/>
      <c r="AK4787" s="367"/>
      <c r="AL4787" s="367"/>
      <c r="AM4787" s="367"/>
      <c r="AN4787" s="367"/>
      <c r="AO4787" s="367"/>
      <c r="AP4787" s="367"/>
      <c r="AQ4787" s="367"/>
      <c r="AR4787" s="367"/>
      <c r="AS4787" s="367"/>
      <c r="AT4787" s="367"/>
    </row>
    <row r="4788" spans="2:46" ht="13.8">
      <c r="B4788" s="26">
        <v>127.66666666666811</v>
      </c>
      <c r="C4788" s="363">
        <v>1190.6798766538107</v>
      </c>
      <c r="D4788" s="367">
        <v>3447.0000000000391</v>
      </c>
      <c r="E4788" s="367">
        <v>35627.906976744402</v>
      </c>
      <c r="F4788" s="367">
        <v>-1823474.9231066164</v>
      </c>
      <c r="G4788" s="367">
        <v>3447.0000000000209</v>
      </c>
      <c r="H4788" s="367">
        <v>191500</v>
      </c>
      <c r="I4788" s="384">
        <v>-21624004.68438141</v>
      </c>
      <c r="J4788" s="367">
        <v>3447</v>
      </c>
      <c r="K4788" s="367">
        <v>46424.242424242919</v>
      </c>
      <c r="L4788" s="384">
        <v>-1125233.6769108369</v>
      </c>
      <c r="M4788" s="367">
        <v>3447.0000000000368</v>
      </c>
      <c r="N4788" s="367">
        <v>766</v>
      </c>
      <c r="O4788" s="384">
        <v>-21589.534948879518</v>
      </c>
      <c r="P4788" s="367">
        <v>49.981500000000004</v>
      </c>
      <c r="Q4788" s="367">
        <v>766</v>
      </c>
      <c r="R4788" s="384">
        <v>-7028.4212662792406</v>
      </c>
      <c r="S4788" s="367">
        <v>48.257999999999996</v>
      </c>
      <c r="T4788" s="367">
        <v>26413.793103448013</v>
      </c>
      <c r="U4788" s="384">
        <v>-1204451.9982618685</v>
      </c>
      <c r="V4788" s="367">
        <v>3446.9999999999654</v>
      </c>
      <c r="W4788" s="367">
        <v>1276666.6666666674</v>
      </c>
      <c r="X4788" s="384">
        <v>226937.93623375543</v>
      </c>
      <c r="Y4788" s="386">
        <v>3447.0000000000023</v>
      </c>
      <c r="Z4788" s="367"/>
      <c r="AA4788" s="367"/>
      <c r="AB4788" s="367"/>
      <c r="AC4788" s="367"/>
      <c r="AD4788" s="367"/>
      <c r="AE4788" s="367"/>
      <c r="AF4788" s="367"/>
      <c r="AG4788" s="367"/>
      <c r="AH4788" s="367"/>
      <c r="AI4788" s="367"/>
      <c r="AJ4788" s="367"/>
      <c r="AK4788" s="367"/>
      <c r="AL4788" s="367"/>
      <c r="AM4788" s="367"/>
      <c r="AN4788" s="367"/>
      <c r="AO4788" s="367"/>
      <c r="AP4788" s="367"/>
      <c r="AQ4788" s="367"/>
      <c r="AR4788" s="367"/>
      <c r="AS4788" s="367"/>
      <c r="AT4788" s="367"/>
    </row>
    <row r="4789" spans="2:46" ht="13.8">
      <c r="B4789" s="26">
        <v>127.83333333333478</v>
      </c>
      <c r="C4789" s="363">
        <v>1192.2225036154148</v>
      </c>
      <c r="D4789" s="367">
        <v>3451.5000000000391</v>
      </c>
      <c r="E4789" s="367">
        <v>35674.418604651379</v>
      </c>
      <c r="F4789" s="367">
        <v>-1828311.4663835031</v>
      </c>
      <c r="G4789" s="367">
        <v>3451.5000000000209</v>
      </c>
      <c r="H4789" s="367">
        <v>191750</v>
      </c>
      <c r="I4789" s="384">
        <v>-21681148.909176771</v>
      </c>
      <c r="J4789" s="367">
        <v>3451.5</v>
      </c>
      <c r="K4789" s="367">
        <v>46484.848484848982</v>
      </c>
      <c r="L4789" s="384">
        <v>-1128582.6262827627</v>
      </c>
      <c r="M4789" s="367">
        <v>3451.5000000000368</v>
      </c>
      <c r="N4789" s="367">
        <v>767</v>
      </c>
      <c r="O4789" s="384">
        <v>-21648.151526860762</v>
      </c>
      <c r="P4789" s="367">
        <v>50.046749999999996</v>
      </c>
      <c r="Q4789" s="367">
        <v>767</v>
      </c>
      <c r="R4789" s="384">
        <v>-7051.9592249752432</v>
      </c>
      <c r="S4789" s="367">
        <v>48.320999999999998</v>
      </c>
      <c r="T4789" s="367">
        <v>26448.275862068702</v>
      </c>
      <c r="U4789" s="384">
        <v>-1207930.0701568043</v>
      </c>
      <c r="V4789" s="367">
        <v>3451.4999999999654</v>
      </c>
      <c r="W4789" s="367">
        <v>1278333.3333333342</v>
      </c>
      <c r="X4789" s="384">
        <v>227163.3347243969</v>
      </c>
      <c r="Y4789" s="386">
        <v>3451.5000000000023</v>
      </c>
      <c r="Z4789" s="367"/>
      <c r="AA4789" s="367"/>
      <c r="AB4789" s="367"/>
      <c r="AC4789" s="367"/>
      <c r="AD4789" s="367"/>
      <c r="AE4789" s="367"/>
      <c r="AF4789" s="367"/>
      <c r="AG4789" s="367"/>
      <c r="AH4789" s="367"/>
      <c r="AI4789" s="367"/>
      <c r="AJ4789" s="367"/>
      <c r="AK4789" s="367"/>
      <c r="AL4789" s="367"/>
      <c r="AM4789" s="367"/>
      <c r="AN4789" s="367"/>
      <c r="AO4789" s="367"/>
      <c r="AP4789" s="367"/>
      <c r="AQ4789" s="367"/>
      <c r="AR4789" s="367"/>
      <c r="AS4789" s="367"/>
      <c r="AT4789" s="367"/>
    </row>
    <row r="4790" spans="2:46" ht="13.8">
      <c r="B4790" s="26">
        <v>128.00000000000145</v>
      </c>
      <c r="C4790" s="363">
        <v>1193.7650998458323</v>
      </c>
      <c r="D4790" s="367">
        <v>3456.0000000000391</v>
      </c>
      <c r="E4790" s="367">
        <v>35720.930232558356</v>
      </c>
      <c r="F4790" s="367">
        <v>-1833154.4139047484</v>
      </c>
      <c r="G4790" s="367">
        <v>3456.0000000000209</v>
      </c>
      <c r="H4790" s="367">
        <v>192000</v>
      </c>
      <c r="I4790" s="384">
        <v>-21738368.530200738</v>
      </c>
      <c r="J4790" s="367">
        <v>3456</v>
      </c>
      <c r="K4790" s="367">
        <v>46545.454545455046</v>
      </c>
      <c r="L4790" s="384">
        <v>-1131936.4778082832</v>
      </c>
      <c r="M4790" s="367">
        <v>3456.0000000000377</v>
      </c>
      <c r="N4790" s="367">
        <v>768</v>
      </c>
      <c r="O4790" s="384">
        <v>-21706.847457662112</v>
      </c>
      <c r="P4790" s="367">
        <v>50.112000000000002</v>
      </c>
      <c r="Q4790" s="367">
        <v>768</v>
      </c>
      <c r="R4790" s="384">
        <v>-7075.534634711702</v>
      </c>
      <c r="S4790" s="367">
        <v>48.384</v>
      </c>
      <c r="T4790" s="367">
        <v>26482.75862068939</v>
      </c>
      <c r="U4790" s="384">
        <v>-1211413.111231016</v>
      </c>
      <c r="V4790" s="367">
        <v>3455.9999999999654</v>
      </c>
      <c r="W4790" s="367">
        <v>1280000.0000000009</v>
      </c>
      <c r="X4790" s="384">
        <v>227388.54842981361</v>
      </c>
      <c r="Y4790" s="386">
        <v>3456.0000000000027</v>
      </c>
      <c r="Z4790" s="367"/>
      <c r="AA4790" s="367"/>
      <c r="AB4790" s="367"/>
      <c r="AC4790" s="367"/>
      <c r="AD4790" s="367"/>
      <c r="AE4790" s="367"/>
      <c r="AF4790" s="367"/>
      <c r="AG4790" s="367"/>
      <c r="AH4790" s="367"/>
      <c r="AI4790" s="367"/>
      <c r="AJ4790" s="367"/>
      <c r="AK4790" s="367"/>
      <c r="AL4790" s="367"/>
      <c r="AM4790" s="367"/>
      <c r="AN4790" s="367"/>
      <c r="AO4790" s="367"/>
      <c r="AP4790" s="367"/>
      <c r="AQ4790" s="367"/>
      <c r="AR4790" s="367"/>
      <c r="AS4790" s="367"/>
      <c r="AT4790" s="367"/>
    </row>
    <row r="4791" spans="2:46" ht="13.8">
      <c r="B4791" s="26">
        <v>128.16666666666811</v>
      </c>
      <c r="C4791" s="363">
        <v>1195.3076653450635</v>
      </c>
      <c r="D4791" s="367">
        <v>3460.5000000000391</v>
      </c>
      <c r="E4791" s="367">
        <v>35767.441860465333</v>
      </c>
      <c r="F4791" s="367">
        <v>-1838003.7656703521</v>
      </c>
      <c r="G4791" s="367">
        <v>3460.5000000000209</v>
      </c>
      <c r="H4791" s="367">
        <v>192250</v>
      </c>
      <c r="I4791" s="384">
        <v>-21795663.547453299</v>
      </c>
      <c r="J4791" s="367">
        <v>3460.5</v>
      </c>
      <c r="K4791" s="367">
        <v>46606.06060606111</v>
      </c>
      <c r="L4791" s="384">
        <v>-1135295.2314873971</v>
      </c>
      <c r="M4791" s="367">
        <v>3460.5000000000377</v>
      </c>
      <c r="N4791" s="367">
        <v>769</v>
      </c>
      <c r="O4791" s="384">
        <v>-21765.622741283561</v>
      </c>
      <c r="P4791" s="367">
        <v>50.177250000000001</v>
      </c>
      <c r="Q4791" s="367">
        <v>769</v>
      </c>
      <c r="R4791" s="384">
        <v>-7099.1474954886125</v>
      </c>
      <c r="S4791" s="367">
        <v>48.446999999999996</v>
      </c>
      <c r="T4791" s="367">
        <v>26517.241379310079</v>
      </c>
      <c r="U4791" s="384">
        <v>-1214901.1214845034</v>
      </c>
      <c r="V4791" s="367">
        <v>3460.499999999965</v>
      </c>
      <c r="W4791" s="367">
        <v>1281666.6666666677</v>
      </c>
      <c r="X4791" s="384">
        <v>227613.57735000562</v>
      </c>
      <c r="Y4791" s="386">
        <v>3460.5000000000027</v>
      </c>
      <c r="Z4791" s="367"/>
      <c r="AA4791" s="367"/>
      <c r="AB4791" s="367"/>
      <c r="AC4791" s="367"/>
      <c r="AD4791" s="367"/>
      <c r="AE4791" s="367"/>
      <c r="AF4791" s="367"/>
      <c r="AG4791" s="367"/>
      <c r="AH4791" s="367"/>
      <c r="AI4791" s="367"/>
      <c r="AJ4791" s="367"/>
      <c r="AK4791" s="367"/>
      <c r="AL4791" s="367"/>
      <c r="AM4791" s="367"/>
      <c r="AN4791" s="367"/>
      <c r="AO4791" s="367"/>
      <c r="AP4791" s="367"/>
      <c r="AQ4791" s="367"/>
      <c r="AR4791" s="367"/>
      <c r="AS4791" s="367"/>
      <c r="AT4791" s="367"/>
    </row>
    <row r="4792" spans="2:46" ht="13.8">
      <c r="B4792" s="26">
        <v>128.33333333333476</v>
      </c>
      <c r="C4792" s="363">
        <v>1196.850200113108</v>
      </c>
      <c r="D4792" s="367">
        <v>3465.0000000000387</v>
      </c>
      <c r="E4792" s="367">
        <v>35813.95348837231</v>
      </c>
      <c r="F4792" s="367">
        <v>-1842859.5216803143</v>
      </c>
      <c r="G4792" s="367">
        <v>3465.0000000000209</v>
      </c>
      <c r="H4792" s="367">
        <v>192500</v>
      </c>
      <c r="I4792" s="384">
        <v>-21853033.96093446</v>
      </c>
      <c r="J4792" s="367">
        <v>3465</v>
      </c>
      <c r="K4792" s="367">
        <v>46666.666666667174</v>
      </c>
      <c r="L4792" s="384">
        <v>-1138658.8873201059</v>
      </c>
      <c r="M4792" s="367">
        <v>3465.0000000000382</v>
      </c>
      <c r="N4792" s="367">
        <v>770</v>
      </c>
      <c r="O4792" s="384">
        <v>-21824.477377725099</v>
      </c>
      <c r="P4792" s="367">
        <v>50.2425</v>
      </c>
      <c r="Q4792" s="367">
        <v>770</v>
      </c>
      <c r="R4792" s="384">
        <v>-7122.7978073059785</v>
      </c>
      <c r="S4792" s="367">
        <v>48.51</v>
      </c>
      <c r="T4792" s="367">
        <v>26551.724137930767</v>
      </c>
      <c r="U4792" s="384">
        <v>-1218394.1009172667</v>
      </c>
      <c r="V4792" s="367">
        <v>3464.999999999965</v>
      </c>
      <c r="W4792" s="367">
        <v>1283333.3333333344</v>
      </c>
      <c r="X4792" s="384">
        <v>227838.4214849729</v>
      </c>
      <c r="Y4792" s="386">
        <v>3465.0000000000027</v>
      </c>
      <c r="Z4792" s="367"/>
      <c r="AA4792" s="367"/>
      <c r="AB4792" s="367"/>
      <c r="AC4792" s="367"/>
      <c r="AD4792" s="367"/>
      <c r="AE4792" s="367"/>
      <c r="AF4792" s="367"/>
      <c r="AG4792" s="367"/>
      <c r="AH4792" s="367"/>
      <c r="AI4792" s="367"/>
      <c r="AJ4792" s="367"/>
      <c r="AK4792" s="367"/>
      <c r="AL4792" s="367"/>
      <c r="AM4792" s="367"/>
      <c r="AN4792" s="367"/>
      <c r="AO4792" s="367"/>
      <c r="AP4792" s="367"/>
      <c r="AQ4792" s="367"/>
      <c r="AR4792" s="367"/>
      <c r="AS4792" s="367"/>
      <c r="AT4792" s="367"/>
    </row>
    <row r="4793" spans="2:46" ht="13.8">
      <c r="B4793" s="26">
        <v>128.50000000000142</v>
      </c>
      <c r="C4793" s="363">
        <v>1198.3927041499662</v>
      </c>
      <c r="D4793" s="367">
        <v>3469.5000000000387</v>
      </c>
      <c r="E4793" s="367">
        <v>35860.465116279287</v>
      </c>
      <c r="F4793" s="367">
        <v>-1847721.6819346352</v>
      </c>
      <c r="G4793" s="367">
        <v>3469.5000000000209</v>
      </c>
      <c r="H4793" s="367">
        <v>192750</v>
      </c>
      <c r="I4793" s="384">
        <v>-21910479.770644214</v>
      </c>
      <c r="J4793" s="367">
        <v>3469.5</v>
      </c>
      <c r="K4793" s="367">
        <v>46727.272727273237</v>
      </c>
      <c r="L4793" s="384">
        <v>-1142027.4453064085</v>
      </c>
      <c r="M4793" s="367">
        <v>3469.5000000000382</v>
      </c>
      <c r="N4793" s="367">
        <v>771</v>
      </c>
      <c r="O4793" s="384">
        <v>-21883.41136698674</v>
      </c>
      <c r="P4793" s="367">
        <v>50.307749999999999</v>
      </c>
      <c r="Q4793" s="367">
        <v>771</v>
      </c>
      <c r="R4793" s="384">
        <v>-7146.4855701637989</v>
      </c>
      <c r="S4793" s="367">
        <v>48.573</v>
      </c>
      <c r="T4793" s="367">
        <v>26586.206896551455</v>
      </c>
      <c r="U4793" s="384">
        <v>-1221892.0495293064</v>
      </c>
      <c r="V4793" s="367">
        <v>3469.499999999965</v>
      </c>
      <c r="W4793" s="367">
        <v>1285000.0000000012</v>
      </c>
      <c r="X4793" s="384">
        <v>228063.08083471545</v>
      </c>
      <c r="Y4793" s="386">
        <v>3469.5000000000032</v>
      </c>
      <c r="Z4793" s="367"/>
      <c r="AA4793" s="367"/>
      <c r="AB4793" s="367"/>
      <c r="AC4793" s="367"/>
      <c r="AD4793" s="367"/>
      <c r="AE4793" s="367"/>
      <c r="AF4793" s="367"/>
      <c r="AG4793" s="367"/>
      <c r="AH4793" s="367"/>
      <c r="AI4793" s="367"/>
      <c r="AJ4793" s="367"/>
      <c r="AK4793" s="367"/>
      <c r="AL4793" s="367"/>
      <c r="AM4793" s="367"/>
      <c r="AN4793" s="367"/>
      <c r="AO4793" s="367"/>
      <c r="AP4793" s="367"/>
      <c r="AQ4793" s="367"/>
      <c r="AR4793" s="367"/>
      <c r="AS4793" s="367"/>
      <c r="AT4793" s="367"/>
    </row>
    <row r="4794" spans="2:46" ht="13.8">
      <c r="B4794" s="26">
        <v>128.66666666666808</v>
      </c>
      <c r="C4794" s="363">
        <v>1199.9351774556378</v>
      </c>
      <c r="D4794" s="367">
        <v>3474.0000000000382</v>
      </c>
      <c r="E4794" s="367">
        <v>35906.976744186264</v>
      </c>
      <c r="F4794" s="367">
        <v>-1852590.2464333142</v>
      </c>
      <c r="G4794" s="367">
        <v>3474.0000000000209</v>
      </c>
      <c r="H4794" s="367">
        <v>193000</v>
      </c>
      <c r="I4794" s="384">
        <v>-21968000.976582561</v>
      </c>
      <c r="J4794" s="367">
        <v>3474</v>
      </c>
      <c r="K4794" s="367">
        <v>46787.878787879301</v>
      </c>
      <c r="L4794" s="384">
        <v>-1145400.9054463056</v>
      </c>
      <c r="M4794" s="367">
        <v>3474.0000000000387</v>
      </c>
      <c r="N4794" s="367">
        <v>772</v>
      </c>
      <c r="O4794" s="384">
        <v>-21942.424709068484</v>
      </c>
      <c r="P4794" s="367">
        <v>50.373000000000005</v>
      </c>
      <c r="Q4794" s="367">
        <v>772</v>
      </c>
      <c r="R4794" s="384">
        <v>-7170.2107840620747</v>
      </c>
      <c r="S4794" s="367">
        <v>48.636000000000003</v>
      </c>
      <c r="T4794" s="367">
        <v>26620.689655172144</v>
      </c>
      <c r="U4794" s="384">
        <v>-1225394.967320621</v>
      </c>
      <c r="V4794" s="367">
        <v>3473.9999999999645</v>
      </c>
      <c r="W4794" s="367">
        <v>1286666.6666666679</v>
      </c>
      <c r="X4794" s="384">
        <v>228287.55539923324</v>
      </c>
      <c r="Y4794" s="386">
        <v>3474.0000000000032</v>
      </c>
      <c r="Z4794" s="367"/>
      <c r="AA4794" s="367"/>
      <c r="AB4794" s="367"/>
      <c r="AC4794" s="367"/>
      <c r="AD4794" s="367"/>
      <c r="AE4794" s="367"/>
      <c r="AF4794" s="367"/>
      <c r="AG4794" s="367"/>
      <c r="AH4794" s="367"/>
      <c r="AI4794" s="367"/>
      <c r="AJ4794" s="367"/>
      <c r="AK4794" s="367"/>
      <c r="AL4794" s="367"/>
      <c r="AM4794" s="367"/>
      <c r="AN4794" s="367"/>
      <c r="AO4794" s="367"/>
      <c r="AP4794" s="367"/>
      <c r="AQ4794" s="367"/>
      <c r="AR4794" s="367"/>
      <c r="AS4794" s="367"/>
      <c r="AT4794" s="367"/>
    </row>
    <row r="4795" spans="2:46" ht="13.8">
      <c r="B4795" s="26">
        <v>128.83333333333474</v>
      </c>
      <c r="C4795" s="363">
        <v>1201.4776200301235</v>
      </c>
      <c r="D4795" s="367">
        <v>3478.5000000000382</v>
      </c>
      <c r="E4795" s="367">
        <v>35953.488372093241</v>
      </c>
      <c r="F4795" s="367">
        <v>-1857465.2151763521</v>
      </c>
      <c r="G4795" s="367">
        <v>3478.5000000000209</v>
      </c>
      <c r="H4795" s="367">
        <v>193250</v>
      </c>
      <c r="I4795" s="384">
        <v>-22025597.578749511</v>
      </c>
      <c r="J4795" s="367">
        <v>3478.5</v>
      </c>
      <c r="K4795" s="367">
        <v>46848.484848485365</v>
      </c>
      <c r="L4795" s="384">
        <v>-1148779.2677397965</v>
      </c>
      <c r="M4795" s="367">
        <v>3478.5000000000387</v>
      </c>
      <c r="N4795" s="367">
        <v>773</v>
      </c>
      <c r="O4795" s="384">
        <v>-22001.517403970312</v>
      </c>
      <c r="P4795" s="367">
        <v>50.438249999999996</v>
      </c>
      <c r="Q4795" s="367">
        <v>773</v>
      </c>
      <c r="R4795" s="384">
        <v>-7193.9734490008013</v>
      </c>
      <c r="S4795" s="367">
        <v>48.698999999999998</v>
      </c>
      <c r="T4795" s="367">
        <v>26655.172413792832</v>
      </c>
      <c r="U4795" s="384">
        <v>-1228902.854291212</v>
      </c>
      <c r="V4795" s="367">
        <v>3478.4999999999645</v>
      </c>
      <c r="W4795" s="367">
        <v>1288333.3333333347</v>
      </c>
      <c r="X4795" s="384">
        <v>228511.84517852636</v>
      </c>
      <c r="Y4795" s="386">
        <v>3478.5000000000036</v>
      </c>
      <c r="Z4795" s="367"/>
      <c r="AA4795" s="367"/>
      <c r="AB4795" s="367"/>
      <c r="AC4795" s="367"/>
      <c r="AD4795" s="367"/>
      <c r="AE4795" s="367"/>
      <c r="AF4795" s="367"/>
      <c r="AG4795" s="367"/>
      <c r="AH4795" s="367"/>
      <c r="AI4795" s="367"/>
      <c r="AJ4795" s="367"/>
      <c r="AK4795" s="367"/>
      <c r="AL4795" s="367"/>
      <c r="AM4795" s="367"/>
      <c r="AN4795" s="367"/>
      <c r="AO4795" s="367"/>
      <c r="AP4795" s="367"/>
      <c r="AQ4795" s="367"/>
      <c r="AR4795" s="367"/>
      <c r="AS4795" s="367"/>
      <c r="AT4795" s="367"/>
    </row>
    <row r="4796" spans="2:46" ht="13.8">
      <c r="B4796" s="26">
        <v>129.00000000000139</v>
      </c>
      <c r="C4796" s="363">
        <v>1203.0200318734221</v>
      </c>
      <c r="D4796" s="367">
        <v>3483.0000000000377</v>
      </c>
      <c r="E4796" s="367">
        <v>36000.000000000218</v>
      </c>
      <c r="F4796" s="367">
        <v>-1862346.5881637479</v>
      </c>
      <c r="G4796" s="367">
        <v>3483.0000000000209</v>
      </c>
      <c r="H4796" s="367">
        <v>193500</v>
      </c>
      <c r="I4796" s="384">
        <v>-22083269.577145055</v>
      </c>
      <c r="J4796" s="367">
        <v>3482.9999999999995</v>
      </c>
      <c r="K4796" s="367">
        <v>46909.090909091428</v>
      </c>
      <c r="L4796" s="384">
        <v>-1152162.5321868819</v>
      </c>
      <c r="M4796" s="367">
        <v>3483.0000000000391</v>
      </c>
      <c r="N4796" s="367">
        <v>774</v>
      </c>
      <c r="O4796" s="384">
        <v>-22060.689451692255</v>
      </c>
      <c r="P4796" s="367">
        <v>50.503500000000003</v>
      </c>
      <c r="Q4796" s="367">
        <v>774</v>
      </c>
      <c r="R4796" s="384">
        <v>-7217.7735649799843</v>
      </c>
      <c r="S4796" s="367">
        <v>48.762</v>
      </c>
      <c r="T4796" s="367">
        <v>26689.655172413521</v>
      </c>
      <c r="U4796" s="384">
        <v>-1232415.710441079</v>
      </c>
      <c r="V4796" s="367">
        <v>3482.9999999999645</v>
      </c>
      <c r="W4796" s="367">
        <v>1290000.0000000014</v>
      </c>
      <c r="X4796" s="384">
        <v>228735.95017259469</v>
      </c>
      <c r="Y4796" s="386">
        <v>3483.0000000000036</v>
      </c>
      <c r="Z4796" s="367"/>
      <c r="AA4796" s="367"/>
      <c r="AB4796" s="367"/>
      <c r="AC4796" s="367"/>
      <c r="AD4796" s="367"/>
      <c r="AE4796" s="367"/>
      <c r="AF4796" s="367"/>
      <c r="AG4796" s="367"/>
      <c r="AH4796" s="367"/>
      <c r="AI4796" s="367"/>
      <c r="AJ4796" s="367"/>
      <c r="AK4796" s="367"/>
      <c r="AL4796" s="367"/>
      <c r="AM4796" s="367"/>
      <c r="AN4796" s="367"/>
      <c r="AO4796" s="367"/>
      <c r="AP4796" s="367"/>
      <c r="AQ4796" s="367"/>
      <c r="AR4796" s="367"/>
      <c r="AS4796" s="367"/>
      <c r="AT4796" s="367"/>
    </row>
    <row r="4797" spans="2:46" ht="13.8">
      <c r="B4797" s="26">
        <v>129.16666666666805</v>
      </c>
      <c r="C4797" s="363">
        <v>1204.5624129855344</v>
      </c>
      <c r="D4797" s="367">
        <v>3487.5000000000377</v>
      </c>
      <c r="E4797" s="367">
        <v>36046.511627907195</v>
      </c>
      <c r="F4797" s="367">
        <v>-1867234.3653955027</v>
      </c>
      <c r="G4797" s="367">
        <v>3487.5000000000209</v>
      </c>
      <c r="H4797" s="367">
        <v>193750</v>
      </c>
      <c r="I4797" s="384">
        <v>-22141016.971769195</v>
      </c>
      <c r="J4797" s="367">
        <v>3487.4999999999995</v>
      </c>
      <c r="K4797" s="367">
        <v>46969.696969697492</v>
      </c>
      <c r="L4797" s="384">
        <v>-1155550.6987875609</v>
      </c>
      <c r="M4797" s="367">
        <v>3487.5000000000391</v>
      </c>
      <c r="N4797" s="367">
        <v>775</v>
      </c>
      <c r="O4797" s="384">
        <v>-22119.940852234278</v>
      </c>
      <c r="P4797" s="367">
        <v>50.568749999999994</v>
      </c>
      <c r="Q4797" s="367">
        <v>775</v>
      </c>
      <c r="R4797" s="384">
        <v>-7241.6111319996216</v>
      </c>
      <c r="S4797" s="367">
        <v>48.825000000000003</v>
      </c>
      <c r="T4797" s="367">
        <v>26724.137931034209</v>
      </c>
      <c r="U4797" s="384">
        <v>-1235933.5357702214</v>
      </c>
      <c r="V4797" s="367">
        <v>3487.4999999999641</v>
      </c>
      <c r="W4797" s="367">
        <v>1291666.6666666681</v>
      </c>
      <c r="X4797" s="384">
        <v>228959.87038143829</v>
      </c>
      <c r="Y4797" s="386">
        <v>3487.5000000000036</v>
      </c>
      <c r="Z4797" s="367"/>
      <c r="AA4797" s="367"/>
      <c r="AB4797" s="367"/>
      <c r="AC4797" s="367"/>
      <c r="AD4797" s="367"/>
      <c r="AE4797" s="367"/>
      <c r="AF4797" s="367"/>
      <c r="AG4797" s="367"/>
      <c r="AH4797" s="367"/>
      <c r="AI4797" s="367"/>
      <c r="AJ4797" s="367"/>
      <c r="AK4797" s="367"/>
      <c r="AL4797" s="367"/>
      <c r="AM4797" s="367"/>
      <c r="AN4797" s="367"/>
      <c r="AO4797" s="367"/>
      <c r="AP4797" s="367"/>
      <c r="AQ4797" s="367"/>
      <c r="AR4797" s="367"/>
      <c r="AS4797" s="367"/>
      <c r="AT4797" s="367"/>
    </row>
    <row r="4798" spans="2:46" ht="13.8">
      <c r="B4798" s="26">
        <v>129.33333333333471</v>
      </c>
      <c r="C4798" s="363">
        <v>1206.10476336646</v>
      </c>
      <c r="D4798" s="367">
        <v>3492.0000000000373</v>
      </c>
      <c r="E4798" s="367">
        <v>36093.023255814172</v>
      </c>
      <c r="F4798" s="367">
        <v>-1872128.5468716158</v>
      </c>
      <c r="G4798" s="367">
        <v>3492.0000000000209</v>
      </c>
      <c r="H4798" s="367">
        <v>194000</v>
      </c>
      <c r="I4798" s="384">
        <v>-22198839.762621935</v>
      </c>
      <c r="J4798" s="367">
        <v>3491.9999999999995</v>
      </c>
      <c r="K4798" s="367">
        <v>47030.303030303556</v>
      </c>
      <c r="L4798" s="384">
        <v>-1158943.7675418346</v>
      </c>
      <c r="M4798" s="367">
        <v>3492.0000000000391</v>
      </c>
      <c r="N4798" s="367">
        <v>776</v>
      </c>
      <c r="O4798" s="384">
        <v>-22179.271605596412</v>
      </c>
      <c r="P4798" s="367">
        <v>50.634</v>
      </c>
      <c r="Q4798" s="367">
        <v>776</v>
      </c>
      <c r="R4798" s="384">
        <v>-7265.4861500597144</v>
      </c>
      <c r="S4798" s="367">
        <v>48.888000000000005</v>
      </c>
      <c r="T4798" s="367">
        <v>26758.620689654897</v>
      </c>
      <c r="U4798" s="384">
        <v>-1239456.3302786401</v>
      </c>
      <c r="V4798" s="367">
        <v>3491.9999999999641</v>
      </c>
      <c r="W4798" s="367">
        <v>1293333.3333333349</v>
      </c>
      <c r="X4798" s="384">
        <v>229183.60580505722</v>
      </c>
      <c r="Y4798" s="386">
        <v>3492.0000000000041</v>
      </c>
      <c r="Z4798" s="367"/>
      <c r="AA4798" s="367"/>
      <c r="AB4798" s="367"/>
      <c r="AC4798" s="367"/>
      <c r="AD4798" s="367"/>
      <c r="AE4798" s="367"/>
      <c r="AF4798" s="367"/>
      <c r="AG4798" s="367"/>
      <c r="AH4798" s="367"/>
      <c r="AI4798" s="367"/>
      <c r="AJ4798" s="367"/>
      <c r="AK4798" s="367"/>
      <c r="AL4798" s="367"/>
      <c r="AM4798" s="367"/>
      <c r="AN4798" s="367"/>
      <c r="AO4798" s="367"/>
      <c r="AP4798" s="367"/>
      <c r="AQ4798" s="367"/>
      <c r="AR4798" s="367"/>
      <c r="AS4798" s="367"/>
      <c r="AT4798" s="367"/>
    </row>
    <row r="4799" spans="2:46" ht="13.8">
      <c r="B4799" s="26">
        <v>129.50000000000136</v>
      </c>
      <c r="C4799" s="363">
        <v>1207.6470830161998</v>
      </c>
      <c r="D4799" s="367">
        <v>3496.5000000000373</v>
      </c>
      <c r="E4799" s="367">
        <v>36139.53488372115</v>
      </c>
      <c r="F4799" s="367">
        <v>-1877029.1325920876</v>
      </c>
      <c r="G4799" s="367">
        <v>3496.5000000000214</v>
      </c>
      <c r="H4799" s="367">
        <v>194250</v>
      </c>
      <c r="I4799" s="384">
        <v>-22256737.949703272</v>
      </c>
      <c r="J4799" s="367">
        <v>3496.4999999999995</v>
      </c>
      <c r="K4799" s="367">
        <v>47090.909090909619</v>
      </c>
      <c r="L4799" s="384">
        <v>-1162341.7384497027</v>
      </c>
      <c r="M4799" s="367">
        <v>3496.5000000000396</v>
      </c>
      <c r="N4799" s="367">
        <v>777</v>
      </c>
      <c r="O4799" s="384">
        <v>-22238.681711778641</v>
      </c>
      <c r="P4799" s="367">
        <v>50.699249999999999</v>
      </c>
      <c r="Q4799" s="367">
        <v>777</v>
      </c>
      <c r="R4799" s="384">
        <v>-7289.3986191602571</v>
      </c>
      <c r="S4799" s="367">
        <v>48.951000000000001</v>
      </c>
      <c r="T4799" s="367">
        <v>26793.103448275586</v>
      </c>
      <c r="U4799" s="384">
        <v>-1242984.0939663346</v>
      </c>
      <c r="V4799" s="367">
        <v>3496.4999999999641</v>
      </c>
      <c r="W4799" s="367">
        <v>1295000.0000000016</v>
      </c>
      <c r="X4799" s="384">
        <v>229407.15644345136</v>
      </c>
      <c r="Y4799" s="386">
        <v>3496.5000000000041</v>
      </c>
      <c r="Z4799" s="367"/>
      <c r="AA4799" s="367"/>
      <c r="AB4799" s="367"/>
      <c r="AC4799" s="367"/>
      <c r="AD4799" s="367"/>
      <c r="AE4799" s="367"/>
      <c r="AF4799" s="367"/>
      <c r="AG4799" s="367"/>
      <c r="AH4799" s="367"/>
      <c r="AI4799" s="367"/>
      <c r="AJ4799" s="367"/>
      <c r="AK4799" s="367"/>
      <c r="AL4799" s="367"/>
      <c r="AM4799" s="367"/>
      <c r="AN4799" s="367"/>
      <c r="AO4799" s="367"/>
      <c r="AP4799" s="367"/>
      <c r="AQ4799" s="367"/>
      <c r="AR4799" s="367"/>
      <c r="AS4799" s="367"/>
      <c r="AT4799" s="367"/>
    </row>
    <row r="4800" spans="2:46" ht="13.8">
      <c r="B4800" s="26">
        <v>129.66666666666802</v>
      </c>
      <c r="C4800" s="363">
        <v>1209.1893719347524</v>
      </c>
      <c r="D4800" s="367">
        <v>3501.0000000000364</v>
      </c>
      <c r="E4800" s="367">
        <v>36186.046511628127</v>
      </c>
      <c r="F4800" s="367">
        <v>-1881936.1225569178</v>
      </c>
      <c r="G4800" s="367">
        <v>3501.0000000000214</v>
      </c>
      <c r="H4800" s="367">
        <v>194500</v>
      </c>
      <c r="I4800" s="384">
        <v>-22314711.533013202</v>
      </c>
      <c r="J4800" s="367">
        <v>3500.9999999999995</v>
      </c>
      <c r="K4800" s="367">
        <v>47151.515151515683</v>
      </c>
      <c r="L4800" s="384">
        <v>-1165744.6115111648</v>
      </c>
      <c r="M4800" s="367">
        <v>3501.0000000000396</v>
      </c>
      <c r="N4800" s="367">
        <v>778</v>
      </c>
      <c r="O4800" s="384">
        <v>-22298.171170780963</v>
      </c>
      <c r="P4800" s="367">
        <v>50.764499999999998</v>
      </c>
      <c r="Q4800" s="367">
        <v>778</v>
      </c>
      <c r="R4800" s="384">
        <v>-7313.348539301257</v>
      </c>
      <c r="S4800" s="367">
        <v>49.014000000000003</v>
      </c>
      <c r="T4800" s="367">
        <v>26827.586206896274</v>
      </c>
      <c r="U4800" s="384">
        <v>-1246516.8268333049</v>
      </c>
      <c r="V4800" s="367">
        <v>3500.9999999999636</v>
      </c>
      <c r="W4800" s="367">
        <v>1296666.6666666684</v>
      </c>
      <c r="X4800" s="384">
        <v>229630.52229662077</v>
      </c>
      <c r="Y4800" s="386">
        <v>3501.0000000000045</v>
      </c>
      <c r="Z4800" s="367"/>
      <c r="AA4800" s="367"/>
      <c r="AB4800" s="367"/>
      <c r="AC4800" s="367"/>
      <c r="AD4800" s="367"/>
      <c r="AE4800" s="367"/>
      <c r="AF4800" s="367"/>
      <c r="AG4800" s="367"/>
      <c r="AH4800" s="367"/>
      <c r="AI4800" s="367"/>
      <c r="AJ4800" s="367"/>
      <c r="AK4800" s="367"/>
      <c r="AL4800" s="367"/>
      <c r="AM4800" s="367"/>
      <c r="AN4800" s="367"/>
      <c r="AO4800" s="367"/>
      <c r="AP4800" s="367"/>
      <c r="AQ4800" s="367"/>
      <c r="AR4800" s="367"/>
      <c r="AS4800" s="367"/>
      <c r="AT4800" s="367"/>
    </row>
    <row r="4801" spans="2:46" ht="13.8">
      <c r="B4801" s="26">
        <v>129.83333333333468</v>
      </c>
      <c r="C4801" s="363">
        <v>1210.731630122119</v>
      </c>
      <c r="D4801" s="367">
        <v>3505.5000000000364</v>
      </c>
      <c r="E4801" s="367">
        <v>36232.558139535104</v>
      </c>
      <c r="F4801" s="367">
        <v>-1886849.516766106</v>
      </c>
      <c r="G4801" s="367">
        <v>3505.5000000000214</v>
      </c>
      <c r="H4801" s="367">
        <v>194750</v>
      </c>
      <c r="I4801" s="384">
        <v>-22372760.512551732</v>
      </c>
      <c r="J4801" s="367">
        <v>3505.4999999999995</v>
      </c>
      <c r="K4801" s="367">
        <v>47212.121212121747</v>
      </c>
      <c r="L4801" s="384">
        <v>-1169152.3867262208</v>
      </c>
      <c r="M4801" s="367">
        <v>3505.50000000004</v>
      </c>
      <c r="N4801" s="367">
        <v>779</v>
      </c>
      <c r="O4801" s="384">
        <v>-22357.739982603383</v>
      </c>
      <c r="P4801" s="367">
        <v>50.829749999999997</v>
      </c>
      <c r="Q4801" s="367">
        <v>779</v>
      </c>
      <c r="R4801" s="384">
        <v>-7337.3359104827096</v>
      </c>
      <c r="S4801" s="367">
        <v>49.076999999999998</v>
      </c>
      <c r="T4801" s="367">
        <v>26862.068965516963</v>
      </c>
      <c r="U4801" s="384">
        <v>-1250054.5288795512</v>
      </c>
      <c r="V4801" s="367">
        <v>3505.4999999999636</v>
      </c>
      <c r="W4801" s="367">
        <v>1298333.3333333351</v>
      </c>
      <c r="X4801" s="384">
        <v>229853.70336456544</v>
      </c>
      <c r="Y4801" s="386">
        <v>3505.5000000000045</v>
      </c>
      <c r="Z4801" s="367"/>
      <c r="AA4801" s="367"/>
      <c r="AB4801" s="367"/>
      <c r="AC4801" s="367"/>
      <c r="AD4801" s="367"/>
      <c r="AE4801" s="367"/>
      <c r="AF4801" s="367"/>
      <c r="AG4801" s="367"/>
      <c r="AH4801" s="367"/>
      <c r="AI4801" s="367"/>
      <c r="AJ4801" s="367"/>
      <c r="AK4801" s="367"/>
      <c r="AL4801" s="367"/>
      <c r="AM4801" s="367"/>
      <c r="AN4801" s="367"/>
      <c r="AO4801" s="367"/>
      <c r="AP4801" s="367"/>
      <c r="AQ4801" s="367"/>
      <c r="AR4801" s="367"/>
      <c r="AS4801" s="367"/>
      <c r="AT4801" s="367"/>
    </row>
    <row r="4802" spans="2:46" ht="13.8">
      <c r="B4802" s="26">
        <v>130.00000000000134</v>
      </c>
      <c r="C4802" s="363">
        <v>1212.2738575782989</v>
      </c>
      <c r="D4802" s="367">
        <v>3510.0000000000359</v>
      </c>
      <c r="E4802" s="367">
        <v>36279.069767442081</v>
      </c>
      <c r="F4802" s="367">
        <v>-1891769.3152196538</v>
      </c>
      <c r="G4802" s="367">
        <v>3510.0000000000218</v>
      </c>
      <c r="H4802" s="367">
        <v>195000</v>
      </c>
      <c r="I4802" s="384">
        <v>-22430884.888318863</v>
      </c>
      <c r="J4802" s="367">
        <v>3509.9999999999995</v>
      </c>
      <c r="K4802" s="367">
        <v>47272.72727272781</v>
      </c>
      <c r="L4802" s="384">
        <v>-1172565.0640948713</v>
      </c>
      <c r="M4802" s="367">
        <v>3510.00000000004</v>
      </c>
      <c r="N4802" s="367">
        <v>780</v>
      </c>
      <c r="O4802" s="384">
        <v>-22417.388147245914</v>
      </c>
      <c r="P4802" s="367">
        <v>50.895000000000003</v>
      </c>
      <c r="Q4802" s="367">
        <v>780</v>
      </c>
      <c r="R4802" s="384">
        <v>-7361.3607327046147</v>
      </c>
      <c r="S4802" s="367">
        <v>49.139999999999993</v>
      </c>
      <c r="T4802" s="367">
        <v>26896.551724137651</v>
      </c>
      <c r="U4802" s="384">
        <v>-1253597.2001050732</v>
      </c>
      <c r="V4802" s="367">
        <v>3509.9999999999636</v>
      </c>
      <c r="W4802" s="367">
        <v>1300000.0000000019</v>
      </c>
      <c r="X4802" s="384">
        <v>230076.69964728542</v>
      </c>
      <c r="Y4802" s="386">
        <v>3510.000000000005</v>
      </c>
      <c r="Z4802" s="367"/>
      <c r="AA4802" s="367"/>
      <c r="AB4802" s="367"/>
      <c r="AC4802" s="367"/>
      <c r="AD4802" s="367"/>
      <c r="AE4802" s="367"/>
      <c r="AF4802" s="367"/>
      <c r="AG4802" s="367"/>
      <c r="AH4802" s="367"/>
      <c r="AI4802" s="367"/>
      <c r="AJ4802" s="367"/>
      <c r="AK4802" s="367"/>
      <c r="AL4802" s="367"/>
      <c r="AM4802" s="367"/>
      <c r="AN4802" s="367"/>
      <c r="AO4802" s="367"/>
      <c r="AP4802" s="367"/>
      <c r="AQ4802" s="367"/>
      <c r="AR4802" s="367"/>
      <c r="AS4802" s="367"/>
      <c r="AT4802" s="367"/>
    </row>
    <row r="4803" spans="2:46" ht="13.8">
      <c r="B4803" s="26">
        <v>130.16666666666799</v>
      </c>
      <c r="C4803" s="363">
        <v>1213.8160543032927</v>
      </c>
      <c r="D4803" s="367">
        <v>3514.5000000000359</v>
      </c>
      <c r="E4803" s="367">
        <v>36325.581395349058</v>
      </c>
      <c r="F4803" s="367">
        <v>-1896695.517917559</v>
      </c>
      <c r="G4803" s="367">
        <v>3514.5000000000218</v>
      </c>
      <c r="H4803" s="367">
        <v>195250</v>
      </c>
      <c r="I4803" s="384">
        <v>-22489084.66031459</v>
      </c>
      <c r="J4803" s="367">
        <v>3514.4999999999995</v>
      </c>
      <c r="K4803" s="367">
        <v>47333.333333333874</v>
      </c>
      <c r="L4803" s="384">
        <v>-1175982.6436171161</v>
      </c>
      <c r="M4803" s="367">
        <v>3514.5000000000405</v>
      </c>
      <c r="N4803" s="367">
        <v>781</v>
      </c>
      <c r="O4803" s="384">
        <v>-22477.115664708526</v>
      </c>
      <c r="P4803" s="367">
        <v>50.960249999999995</v>
      </c>
      <c r="Q4803" s="367">
        <v>781</v>
      </c>
      <c r="R4803" s="384">
        <v>-7385.4230059669771</v>
      </c>
      <c r="S4803" s="367">
        <v>49.202999999999996</v>
      </c>
      <c r="T4803" s="367">
        <v>26931.034482758339</v>
      </c>
      <c r="U4803" s="384">
        <v>-1257144.840509871</v>
      </c>
      <c r="V4803" s="367">
        <v>3514.4999999999632</v>
      </c>
      <c r="W4803" s="367">
        <v>1301666.6666666686</v>
      </c>
      <c r="X4803" s="384">
        <v>230299.51114478064</v>
      </c>
      <c r="Y4803" s="386">
        <v>3514.500000000005</v>
      </c>
      <c r="Z4803" s="367"/>
      <c r="AA4803" s="367"/>
      <c r="AB4803" s="367"/>
      <c r="AC4803" s="367"/>
      <c r="AD4803" s="367"/>
      <c r="AE4803" s="367"/>
      <c r="AF4803" s="367"/>
      <c r="AG4803" s="367"/>
      <c r="AH4803" s="367"/>
      <c r="AI4803" s="367"/>
      <c r="AJ4803" s="367"/>
      <c r="AK4803" s="367"/>
      <c r="AL4803" s="367"/>
      <c r="AM4803" s="367"/>
      <c r="AN4803" s="367"/>
      <c r="AO4803" s="367"/>
      <c r="AP4803" s="367"/>
      <c r="AQ4803" s="367"/>
      <c r="AR4803" s="367"/>
      <c r="AS4803" s="367"/>
      <c r="AT4803" s="367"/>
    </row>
    <row r="4804" spans="2:46" ht="13.8">
      <c r="B4804" s="26">
        <v>130.33333333333465</v>
      </c>
      <c r="C4804" s="363">
        <v>1215.3582202970997</v>
      </c>
      <c r="D4804" s="367">
        <v>3519.0000000000355</v>
      </c>
      <c r="E4804" s="367">
        <v>36372.093023256035</v>
      </c>
      <c r="F4804" s="367">
        <v>-1901628.1248598229</v>
      </c>
      <c r="G4804" s="367">
        <v>3519.0000000000218</v>
      </c>
      <c r="H4804" s="367">
        <v>195500</v>
      </c>
      <c r="I4804" s="384">
        <v>-22547359.82853891</v>
      </c>
      <c r="J4804" s="367">
        <v>3518.9999999999995</v>
      </c>
      <c r="K4804" s="367">
        <v>47393.939393939938</v>
      </c>
      <c r="L4804" s="384">
        <v>-1179405.1252929547</v>
      </c>
      <c r="M4804" s="367">
        <v>3519.0000000000405</v>
      </c>
      <c r="N4804" s="367">
        <v>782</v>
      </c>
      <c r="O4804" s="384">
        <v>-22536.922534991245</v>
      </c>
      <c r="P4804" s="367">
        <v>51.025500000000001</v>
      </c>
      <c r="Q4804" s="367">
        <v>782</v>
      </c>
      <c r="R4804" s="384">
        <v>-7409.522730269794</v>
      </c>
      <c r="S4804" s="367">
        <v>49.265999999999998</v>
      </c>
      <c r="T4804" s="367">
        <v>26965.517241379028</v>
      </c>
      <c r="U4804" s="384">
        <v>-1260697.450093945</v>
      </c>
      <c r="V4804" s="367">
        <v>3518.9999999999632</v>
      </c>
      <c r="W4804" s="367">
        <v>1303333.3333333354</v>
      </c>
      <c r="X4804" s="384">
        <v>230522.1378570511</v>
      </c>
      <c r="Y4804" s="386">
        <v>3519.000000000005</v>
      </c>
      <c r="Z4804" s="367"/>
      <c r="AA4804" s="367"/>
      <c r="AB4804" s="367"/>
      <c r="AC4804" s="367"/>
      <c r="AD4804" s="367"/>
      <c r="AE4804" s="367"/>
      <c r="AF4804" s="367"/>
      <c r="AG4804" s="367"/>
      <c r="AH4804" s="367"/>
      <c r="AI4804" s="367"/>
      <c r="AJ4804" s="367"/>
      <c r="AK4804" s="367"/>
      <c r="AL4804" s="367"/>
      <c r="AM4804" s="367"/>
      <c r="AN4804" s="367"/>
      <c r="AO4804" s="367"/>
      <c r="AP4804" s="367"/>
      <c r="AQ4804" s="367"/>
      <c r="AR4804" s="367"/>
      <c r="AS4804" s="367"/>
      <c r="AT4804" s="367"/>
    </row>
    <row r="4805" spans="2:46" ht="13.8">
      <c r="B4805" s="26">
        <v>130.50000000000131</v>
      </c>
      <c r="C4805" s="363">
        <v>1216.9003555597205</v>
      </c>
      <c r="D4805" s="367">
        <v>3523.5000000000355</v>
      </c>
      <c r="E4805" s="367">
        <v>36418.604651163012</v>
      </c>
      <c r="F4805" s="367">
        <v>-1906567.1360464457</v>
      </c>
      <c r="G4805" s="367">
        <v>3523.5000000000218</v>
      </c>
      <c r="H4805" s="367">
        <v>195750</v>
      </c>
      <c r="I4805" s="384">
        <v>-22605710.392991826</v>
      </c>
      <c r="J4805" s="367">
        <v>3523.4999999999995</v>
      </c>
      <c r="K4805" s="367">
        <v>47454.545454546002</v>
      </c>
      <c r="L4805" s="384">
        <v>-1182832.5091223882</v>
      </c>
      <c r="M4805" s="367">
        <v>3523.5000000000409</v>
      </c>
      <c r="N4805" s="367">
        <v>783</v>
      </c>
      <c r="O4805" s="384">
        <v>-22596.808758094059</v>
      </c>
      <c r="P4805" s="367">
        <v>51.09075</v>
      </c>
      <c r="Q4805" s="367">
        <v>783</v>
      </c>
      <c r="R4805" s="384">
        <v>-7433.6599056130653</v>
      </c>
      <c r="S4805" s="367">
        <v>49.329000000000001</v>
      </c>
      <c r="T4805" s="367">
        <v>26999.999999999716</v>
      </c>
      <c r="U4805" s="384">
        <v>-1264255.0288572947</v>
      </c>
      <c r="V4805" s="367">
        <v>3523.4999999999632</v>
      </c>
      <c r="W4805" s="367">
        <v>1305000.0000000021</v>
      </c>
      <c r="X4805" s="384">
        <v>230744.57978409689</v>
      </c>
      <c r="Y4805" s="386">
        <v>3523.5000000000055</v>
      </c>
      <c r="Z4805" s="367"/>
      <c r="AA4805" s="367"/>
      <c r="AB4805" s="367"/>
      <c r="AC4805" s="367"/>
      <c r="AD4805" s="367"/>
      <c r="AE4805" s="367"/>
      <c r="AF4805" s="367"/>
      <c r="AG4805" s="367"/>
      <c r="AH4805" s="367"/>
      <c r="AI4805" s="367"/>
      <c r="AJ4805" s="367"/>
      <c r="AK4805" s="367"/>
      <c r="AL4805" s="367"/>
      <c r="AM4805" s="367"/>
      <c r="AN4805" s="367"/>
      <c r="AO4805" s="367"/>
      <c r="AP4805" s="367"/>
      <c r="AQ4805" s="367"/>
      <c r="AR4805" s="367"/>
      <c r="AS4805" s="367"/>
      <c r="AT4805" s="367"/>
    </row>
    <row r="4806" spans="2:46" ht="13.8">
      <c r="B4806" s="26">
        <v>130.66666666666796</v>
      </c>
      <c r="C4806" s="363">
        <v>1218.4424600911548</v>
      </c>
      <c r="D4806" s="367">
        <v>3528.000000000035</v>
      </c>
      <c r="E4806" s="367">
        <v>36465.116279069989</v>
      </c>
      <c r="F4806" s="367">
        <v>-1911512.5514774264</v>
      </c>
      <c r="G4806" s="367">
        <v>3528.0000000000218</v>
      </c>
      <c r="H4806" s="367">
        <v>196000</v>
      </c>
      <c r="I4806" s="384">
        <v>-22664136.353673343</v>
      </c>
      <c r="J4806" s="367">
        <v>3527.9999999999995</v>
      </c>
      <c r="K4806" s="367">
        <v>47515.151515152065</v>
      </c>
      <c r="L4806" s="384">
        <v>-1186264.7951054149</v>
      </c>
      <c r="M4806" s="367">
        <v>3528.0000000000409</v>
      </c>
      <c r="N4806" s="367">
        <v>784</v>
      </c>
      <c r="O4806" s="384">
        <v>-22656.774334016973</v>
      </c>
      <c r="P4806" s="367">
        <v>51.155999999999999</v>
      </c>
      <c r="Q4806" s="367">
        <v>784</v>
      </c>
      <c r="R4806" s="384">
        <v>-7457.8345319967875</v>
      </c>
      <c r="S4806" s="367">
        <v>49.391999999999996</v>
      </c>
      <c r="T4806" s="367">
        <v>27034.482758620405</v>
      </c>
      <c r="U4806" s="384">
        <v>-1267817.5767999201</v>
      </c>
      <c r="V4806" s="367">
        <v>3527.9999999999627</v>
      </c>
      <c r="W4806" s="367">
        <v>1306666.6666666688</v>
      </c>
      <c r="X4806" s="384">
        <v>230966.83692591792</v>
      </c>
      <c r="Y4806" s="386">
        <v>3528.0000000000055</v>
      </c>
      <c r="Z4806" s="367"/>
      <c r="AA4806" s="367"/>
      <c r="AB4806" s="367"/>
      <c r="AC4806" s="367"/>
      <c r="AD4806" s="367"/>
      <c r="AE4806" s="367"/>
      <c r="AF4806" s="367"/>
      <c r="AG4806" s="367"/>
      <c r="AH4806" s="367"/>
      <c r="AI4806" s="367"/>
      <c r="AJ4806" s="367"/>
      <c r="AK4806" s="367"/>
      <c r="AL4806" s="367"/>
      <c r="AM4806" s="367"/>
      <c r="AN4806" s="367"/>
      <c r="AO4806" s="367"/>
      <c r="AP4806" s="367"/>
      <c r="AQ4806" s="367"/>
      <c r="AR4806" s="367"/>
      <c r="AS4806" s="367"/>
      <c r="AT4806" s="367"/>
    </row>
    <row r="4807" spans="2:46" ht="13.8">
      <c r="B4807" s="26">
        <v>130.83333333333462</v>
      </c>
      <c r="C4807" s="363">
        <v>1219.9845338914022</v>
      </c>
      <c r="D4807" s="367">
        <v>3532.5000000000346</v>
      </c>
      <c r="E4807" s="367">
        <v>36511.627906976966</v>
      </c>
      <c r="F4807" s="367">
        <v>-1916464.3711527656</v>
      </c>
      <c r="G4807" s="367">
        <v>3532.5000000000218</v>
      </c>
      <c r="H4807" s="367">
        <v>196250</v>
      </c>
      <c r="I4807" s="384">
        <v>-22722637.710583456</v>
      </c>
      <c r="J4807" s="367">
        <v>3532.4999999999995</v>
      </c>
      <c r="K4807" s="367">
        <v>47575.757575758129</v>
      </c>
      <c r="L4807" s="384">
        <v>-1189701.9832420363</v>
      </c>
      <c r="M4807" s="367">
        <v>3532.5000000000409</v>
      </c>
      <c r="N4807" s="367">
        <v>785</v>
      </c>
      <c r="O4807" s="384">
        <v>-22716.819262759982</v>
      </c>
      <c r="P4807" s="367">
        <v>51.221249999999998</v>
      </c>
      <c r="Q4807" s="367">
        <v>785</v>
      </c>
      <c r="R4807" s="384">
        <v>-7482.0466094209669</v>
      </c>
      <c r="S4807" s="367">
        <v>49.454999999999998</v>
      </c>
      <c r="T4807" s="367">
        <v>27068.965517241093</v>
      </c>
      <c r="U4807" s="384">
        <v>-1271385.0939218213</v>
      </c>
      <c r="V4807" s="367">
        <v>3532.4999999999627</v>
      </c>
      <c r="W4807" s="367">
        <v>1308333.3333333356</v>
      </c>
      <c r="X4807" s="384">
        <v>231188.90928251424</v>
      </c>
      <c r="Y4807" s="386">
        <v>3532.5000000000059</v>
      </c>
      <c r="Z4807" s="367"/>
      <c r="AA4807" s="367"/>
      <c r="AB4807" s="367"/>
      <c r="AC4807" s="367"/>
      <c r="AD4807" s="367"/>
      <c r="AE4807" s="367"/>
      <c r="AF4807" s="367"/>
      <c r="AG4807" s="367"/>
      <c r="AH4807" s="367"/>
      <c r="AI4807" s="367"/>
      <c r="AJ4807" s="367"/>
      <c r="AK4807" s="367"/>
      <c r="AL4807" s="367"/>
      <c r="AM4807" s="367"/>
      <c r="AN4807" s="367"/>
      <c r="AO4807" s="367"/>
      <c r="AP4807" s="367"/>
      <c r="AQ4807" s="367"/>
      <c r="AR4807" s="367"/>
      <c r="AS4807" s="367"/>
      <c r="AT4807" s="367"/>
    </row>
    <row r="4808" spans="2:46" ht="13.8">
      <c r="B4808" s="26">
        <v>131.00000000000128</v>
      </c>
      <c r="C4808" s="363">
        <v>1221.5265769604637</v>
      </c>
      <c r="D4808" s="367">
        <v>3537.0000000000346</v>
      </c>
      <c r="E4808" s="367">
        <v>36558.139534883943</v>
      </c>
      <c r="F4808" s="367">
        <v>-1921422.5950724634</v>
      </c>
      <c r="G4808" s="367">
        <v>3537.0000000000218</v>
      </c>
      <c r="H4808" s="367">
        <v>196500</v>
      </c>
      <c r="I4808" s="384">
        <v>-22781214.463722162</v>
      </c>
      <c r="J4808" s="367">
        <v>3536.9999999999995</v>
      </c>
      <c r="K4808" s="367">
        <v>47636.363636364193</v>
      </c>
      <c r="L4808" s="384">
        <v>-1193144.0735322523</v>
      </c>
      <c r="M4808" s="367">
        <v>3537.0000000000418</v>
      </c>
      <c r="N4808" s="367">
        <v>786</v>
      </c>
      <c r="O4808" s="384">
        <v>-22776.943544323094</v>
      </c>
      <c r="P4808" s="367">
        <v>51.286500000000004</v>
      </c>
      <c r="Q4808" s="367">
        <v>786</v>
      </c>
      <c r="R4808" s="384">
        <v>-7506.2961378856007</v>
      </c>
      <c r="S4808" s="367">
        <v>49.518000000000001</v>
      </c>
      <c r="T4808" s="367">
        <v>27103.448275861781</v>
      </c>
      <c r="U4808" s="384">
        <v>-1274957.5802229987</v>
      </c>
      <c r="V4808" s="367">
        <v>3536.9999999999627</v>
      </c>
      <c r="W4808" s="367">
        <v>1310000.0000000023</v>
      </c>
      <c r="X4808" s="384">
        <v>231410.79685388578</v>
      </c>
      <c r="Y4808" s="386">
        <v>3537.0000000000064</v>
      </c>
      <c r="Z4808" s="367"/>
      <c r="AA4808" s="367"/>
      <c r="AB4808" s="367"/>
      <c r="AC4808" s="367"/>
      <c r="AD4808" s="367"/>
      <c r="AE4808" s="367"/>
      <c r="AF4808" s="367"/>
      <c r="AG4808" s="367"/>
      <c r="AH4808" s="367"/>
      <c r="AI4808" s="367"/>
      <c r="AJ4808" s="367"/>
      <c r="AK4808" s="367"/>
      <c r="AL4808" s="367"/>
      <c r="AM4808" s="367"/>
      <c r="AN4808" s="367"/>
      <c r="AO4808" s="367"/>
      <c r="AP4808" s="367"/>
      <c r="AQ4808" s="367"/>
      <c r="AR4808" s="367"/>
      <c r="AS4808" s="367"/>
      <c r="AT4808" s="367"/>
    </row>
    <row r="4809" spans="2:46" ht="13.8">
      <c r="B4809" s="26">
        <v>131.16666666666794</v>
      </c>
      <c r="C4809" s="363">
        <v>1223.0685892983386</v>
      </c>
      <c r="D4809" s="367">
        <v>3541.5000000000341</v>
      </c>
      <c r="E4809" s="367">
        <v>36604.65116279092</v>
      </c>
      <c r="F4809" s="367">
        <v>-1926387.2232365194</v>
      </c>
      <c r="G4809" s="367">
        <v>3541.5000000000218</v>
      </c>
      <c r="H4809" s="367">
        <v>196750</v>
      </c>
      <c r="I4809" s="384">
        <v>-22839866.613089472</v>
      </c>
      <c r="J4809" s="367">
        <v>3541.4999999999995</v>
      </c>
      <c r="K4809" s="367">
        <v>47696.969696970256</v>
      </c>
      <c r="L4809" s="384">
        <v>-1196591.0659760619</v>
      </c>
      <c r="M4809" s="367">
        <v>3541.5000000000418</v>
      </c>
      <c r="N4809" s="367">
        <v>787</v>
      </c>
      <c r="O4809" s="384">
        <v>-22837.147178706295</v>
      </c>
      <c r="P4809" s="367">
        <v>51.351749999999996</v>
      </c>
      <c r="Q4809" s="367">
        <v>787</v>
      </c>
      <c r="R4809" s="384">
        <v>-7530.5831173906872</v>
      </c>
      <c r="S4809" s="367">
        <v>49.581000000000003</v>
      </c>
      <c r="T4809" s="367">
        <v>27137.93103448247</v>
      </c>
      <c r="U4809" s="384">
        <v>-1278535.0357034516</v>
      </c>
      <c r="V4809" s="367">
        <v>3541.4999999999623</v>
      </c>
      <c r="W4809" s="367">
        <v>1311666.6666666691</v>
      </c>
      <c r="X4809" s="384">
        <v>231632.49964003262</v>
      </c>
      <c r="Y4809" s="386">
        <v>3541.5000000000064</v>
      </c>
      <c r="Z4809" s="367"/>
      <c r="AA4809" s="367"/>
      <c r="AB4809" s="367"/>
      <c r="AC4809" s="367"/>
      <c r="AD4809" s="367"/>
      <c r="AE4809" s="367"/>
      <c r="AF4809" s="367"/>
      <c r="AG4809" s="367"/>
      <c r="AH4809" s="367"/>
      <c r="AI4809" s="367"/>
      <c r="AJ4809" s="367"/>
      <c r="AK4809" s="367"/>
      <c r="AL4809" s="367"/>
      <c r="AM4809" s="367"/>
      <c r="AN4809" s="367"/>
      <c r="AO4809" s="367"/>
      <c r="AP4809" s="367"/>
      <c r="AQ4809" s="367"/>
      <c r="AR4809" s="367"/>
      <c r="AS4809" s="367"/>
      <c r="AT4809" s="367"/>
    </row>
    <row r="4810" spans="2:46" ht="13.8">
      <c r="B4810" s="26">
        <v>131.33333333333459</v>
      </c>
      <c r="C4810" s="363">
        <v>1224.6105709050269</v>
      </c>
      <c r="D4810" s="367">
        <v>3546.0000000000341</v>
      </c>
      <c r="E4810" s="367">
        <v>36651.162790697897</v>
      </c>
      <c r="F4810" s="367">
        <v>-1931358.255644934</v>
      </c>
      <c r="G4810" s="367">
        <v>3546.0000000000218</v>
      </c>
      <c r="H4810" s="367">
        <v>197000</v>
      </c>
      <c r="I4810" s="384">
        <v>-22898594.158685375</v>
      </c>
      <c r="J4810" s="367">
        <v>3545.9999999999995</v>
      </c>
      <c r="K4810" s="367">
        <v>47757.57575757632</v>
      </c>
      <c r="L4810" s="384">
        <v>-1200042.9605734665</v>
      </c>
      <c r="M4810" s="367">
        <v>3546.0000000000423</v>
      </c>
      <c r="N4810" s="367">
        <v>788</v>
      </c>
      <c r="O4810" s="384">
        <v>-22897.430165909602</v>
      </c>
      <c r="P4810" s="367">
        <v>51.417000000000002</v>
      </c>
      <c r="Q4810" s="367">
        <v>788</v>
      </c>
      <c r="R4810" s="384">
        <v>-7554.9075479362273</v>
      </c>
      <c r="S4810" s="367">
        <v>49.643999999999998</v>
      </c>
      <c r="T4810" s="367">
        <v>27172.413793103158</v>
      </c>
      <c r="U4810" s="384">
        <v>-1282117.4603631808</v>
      </c>
      <c r="V4810" s="367">
        <v>3545.9999999999623</v>
      </c>
      <c r="W4810" s="367">
        <v>1313333.3333333358</v>
      </c>
      <c r="X4810" s="384">
        <v>231854.01764095476</v>
      </c>
      <c r="Y4810" s="386">
        <v>3546.0000000000068</v>
      </c>
      <c r="Z4810" s="367"/>
      <c r="AA4810" s="367"/>
      <c r="AB4810" s="367"/>
      <c r="AC4810" s="367"/>
      <c r="AD4810" s="367"/>
      <c r="AE4810" s="367"/>
      <c r="AF4810" s="367"/>
      <c r="AG4810" s="367"/>
      <c r="AH4810" s="367"/>
      <c r="AI4810" s="367"/>
      <c r="AJ4810" s="367"/>
      <c r="AK4810" s="367"/>
      <c r="AL4810" s="367"/>
      <c r="AM4810" s="367"/>
      <c r="AN4810" s="367"/>
      <c r="AO4810" s="367"/>
      <c r="AP4810" s="367"/>
      <c r="AQ4810" s="367"/>
      <c r="AR4810" s="367"/>
      <c r="AS4810" s="367"/>
      <c r="AT4810" s="367"/>
    </row>
    <row r="4811" spans="2:46" ht="13.8">
      <c r="B4811" s="26">
        <v>131.50000000000125</v>
      </c>
      <c r="C4811" s="363">
        <v>1226.1525217805288</v>
      </c>
      <c r="D4811" s="367">
        <v>3550.5000000000337</v>
      </c>
      <c r="E4811" s="367">
        <v>36697.674418604875</v>
      </c>
      <c r="F4811" s="367">
        <v>-1936335.6922977078</v>
      </c>
      <c r="G4811" s="367">
        <v>3550.5000000000218</v>
      </c>
      <c r="H4811" s="367">
        <v>197250</v>
      </c>
      <c r="I4811" s="384">
        <v>-22957397.100509871</v>
      </c>
      <c r="J4811" s="367">
        <v>3550.4999999999995</v>
      </c>
      <c r="K4811" s="367">
        <v>47818.181818182384</v>
      </c>
      <c r="L4811" s="384">
        <v>-1203499.7573244644</v>
      </c>
      <c r="M4811" s="367">
        <v>3550.5000000000423</v>
      </c>
      <c r="N4811" s="367">
        <v>789</v>
      </c>
      <c r="O4811" s="384">
        <v>-22957.792505932994</v>
      </c>
      <c r="P4811" s="367">
        <v>51.482249999999993</v>
      </c>
      <c r="Q4811" s="367">
        <v>789</v>
      </c>
      <c r="R4811" s="384">
        <v>-7579.2694295222245</v>
      </c>
      <c r="S4811" s="367">
        <v>49.707000000000001</v>
      </c>
      <c r="T4811" s="367">
        <v>27206.896551723847</v>
      </c>
      <c r="U4811" s="384">
        <v>-1285704.8542021858</v>
      </c>
      <c r="V4811" s="367">
        <v>3550.4999999999623</v>
      </c>
      <c r="W4811" s="367">
        <v>1315000.0000000026</v>
      </c>
      <c r="X4811" s="384">
        <v>232075.35085665213</v>
      </c>
      <c r="Y4811" s="386">
        <v>3550.5000000000068</v>
      </c>
      <c r="Z4811" s="367"/>
      <c r="AA4811" s="367"/>
      <c r="AB4811" s="367"/>
      <c r="AC4811" s="367"/>
      <c r="AD4811" s="367"/>
      <c r="AE4811" s="367"/>
      <c r="AF4811" s="367"/>
      <c r="AG4811" s="367"/>
      <c r="AH4811" s="367"/>
      <c r="AI4811" s="367"/>
      <c r="AJ4811" s="367"/>
      <c r="AK4811" s="367"/>
      <c r="AL4811" s="367"/>
      <c r="AM4811" s="367"/>
      <c r="AN4811" s="367"/>
      <c r="AO4811" s="367"/>
      <c r="AP4811" s="367"/>
      <c r="AQ4811" s="367"/>
      <c r="AR4811" s="367"/>
      <c r="AS4811" s="367"/>
      <c r="AT4811" s="367"/>
    </row>
    <row r="4812" spans="2:46" ht="13.8">
      <c r="B4812" s="26">
        <v>131.66666666666791</v>
      </c>
      <c r="C4812" s="363">
        <v>1227.6944419248443</v>
      </c>
      <c r="D4812" s="367">
        <v>3555.0000000000337</v>
      </c>
      <c r="E4812" s="367">
        <v>36744.186046511852</v>
      </c>
      <c r="F4812" s="367">
        <v>-1941319.5331948393</v>
      </c>
      <c r="G4812" s="367">
        <v>3555.0000000000218</v>
      </c>
      <c r="H4812" s="367">
        <v>197500</v>
      </c>
      <c r="I4812" s="384">
        <v>-23016275.438562967</v>
      </c>
      <c r="J4812" s="367">
        <v>3554.9999999999995</v>
      </c>
      <c r="K4812" s="367">
        <v>47878.787878788447</v>
      </c>
      <c r="L4812" s="384">
        <v>-1206961.4562290569</v>
      </c>
      <c r="M4812" s="367">
        <v>3555.0000000000427</v>
      </c>
      <c r="N4812" s="367">
        <v>790</v>
      </c>
      <c r="O4812" s="384">
        <v>-23018.234198776503</v>
      </c>
      <c r="P4812" s="367">
        <v>51.547499999999999</v>
      </c>
      <c r="Q4812" s="367">
        <v>790</v>
      </c>
      <c r="R4812" s="384">
        <v>-7603.6687621486726</v>
      </c>
      <c r="S4812" s="367">
        <v>49.77</v>
      </c>
      <c r="T4812" s="367">
        <v>27241.379310344535</v>
      </c>
      <c r="U4812" s="384">
        <v>-1289297.2172204664</v>
      </c>
      <c r="V4812" s="367">
        <v>3554.9999999999618</v>
      </c>
      <c r="W4812" s="367">
        <v>1316666.6666666693</v>
      </c>
      <c r="X4812" s="384">
        <v>232296.49928712478</v>
      </c>
      <c r="Y4812" s="386">
        <v>3555.0000000000073</v>
      </c>
      <c r="Z4812" s="367"/>
      <c r="AA4812" s="367"/>
      <c r="AB4812" s="367"/>
      <c r="AC4812" s="367"/>
      <c r="AD4812" s="367"/>
      <c r="AE4812" s="367"/>
      <c r="AF4812" s="367"/>
      <c r="AG4812" s="367"/>
      <c r="AH4812" s="367"/>
      <c r="AI4812" s="367"/>
      <c r="AJ4812" s="367"/>
      <c r="AK4812" s="367"/>
      <c r="AL4812" s="367"/>
      <c r="AM4812" s="367"/>
      <c r="AN4812" s="367"/>
      <c r="AO4812" s="367"/>
      <c r="AP4812" s="367"/>
      <c r="AQ4812" s="367"/>
      <c r="AR4812" s="367"/>
      <c r="AS4812" s="367"/>
      <c r="AT4812" s="367"/>
    </row>
    <row r="4813" spans="2:46" ht="13.8">
      <c r="B4813" s="26">
        <v>131.83333333333456</v>
      </c>
      <c r="C4813" s="363">
        <v>1229.2363313379733</v>
      </c>
      <c r="D4813" s="367">
        <v>3559.5000000000332</v>
      </c>
      <c r="E4813" s="367">
        <v>36790.697674418829</v>
      </c>
      <c r="F4813" s="367">
        <v>-1946309.7783363292</v>
      </c>
      <c r="G4813" s="367">
        <v>3559.5000000000218</v>
      </c>
      <c r="H4813" s="367">
        <v>197750</v>
      </c>
      <c r="I4813" s="384">
        <v>-23075229.172844663</v>
      </c>
      <c r="J4813" s="367">
        <v>3559.4999999999995</v>
      </c>
      <c r="K4813" s="367">
        <v>47939.393939394511</v>
      </c>
      <c r="L4813" s="384">
        <v>-1210428.0572872434</v>
      </c>
      <c r="M4813" s="367">
        <v>3559.5000000000427</v>
      </c>
      <c r="N4813" s="367">
        <v>791</v>
      </c>
      <c r="O4813" s="384">
        <v>-23078.755244440104</v>
      </c>
      <c r="P4813" s="367">
        <v>51.612750000000005</v>
      </c>
      <c r="Q4813" s="367">
        <v>791</v>
      </c>
      <c r="R4813" s="384">
        <v>-7628.1055458155779</v>
      </c>
      <c r="S4813" s="367">
        <v>49.833000000000006</v>
      </c>
      <c r="T4813" s="367">
        <v>27275.862068965223</v>
      </c>
      <c r="U4813" s="384">
        <v>-1292894.5494180231</v>
      </c>
      <c r="V4813" s="367">
        <v>3559.4999999999618</v>
      </c>
      <c r="W4813" s="367">
        <v>1318333.333333336</v>
      </c>
      <c r="X4813" s="384">
        <v>232517.46293237267</v>
      </c>
      <c r="Y4813" s="386">
        <v>3559.5000000000073</v>
      </c>
      <c r="Z4813" s="367"/>
      <c r="AA4813" s="367"/>
      <c r="AB4813" s="367"/>
      <c r="AC4813" s="367"/>
      <c r="AD4813" s="367"/>
      <c r="AE4813" s="367"/>
      <c r="AF4813" s="367"/>
      <c r="AG4813" s="367"/>
      <c r="AH4813" s="367"/>
      <c r="AI4813" s="367"/>
      <c r="AJ4813" s="367"/>
      <c r="AK4813" s="367"/>
      <c r="AL4813" s="367"/>
      <c r="AM4813" s="367"/>
      <c r="AN4813" s="367"/>
      <c r="AO4813" s="367"/>
      <c r="AP4813" s="367"/>
      <c r="AQ4813" s="367"/>
      <c r="AR4813" s="367"/>
      <c r="AS4813" s="367"/>
      <c r="AT4813" s="367"/>
    </row>
    <row r="4814" spans="2:46" ht="13.8">
      <c r="B4814" s="26">
        <v>132.00000000000122</v>
      </c>
      <c r="C4814" s="363">
        <v>1230.7781900199161</v>
      </c>
      <c r="D4814" s="367">
        <v>3564.0000000000332</v>
      </c>
      <c r="E4814" s="367">
        <v>36837.209302325806</v>
      </c>
      <c r="F4814" s="367">
        <v>-1951306.4277221777</v>
      </c>
      <c r="G4814" s="367">
        <v>3564.0000000000218</v>
      </c>
      <c r="H4814" s="367">
        <v>198000</v>
      </c>
      <c r="I4814" s="384">
        <v>-23134258.303354956</v>
      </c>
      <c r="J4814" s="367">
        <v>3563.9999999999995</v>
      </c>
      <c r="K4814" s="367">
        <v>48000.000000000575</v>
      </c>
      <c r="L4814" s="384">
        <v>-1213899.5604990246</v>
      </c>
      <c r="M4814" s="367">
        <v>3564.0000000000432</v>
      </c>
      <c r="N4814" s="367">
        <v>792</v>
      </c>
      <c r="O4814" s="384">
        <v>-23139.355642923791</v>
      </c>
      <c r="P4814" s="367">
        <v>51.677999999999997</v>
      </c>
      <c r="Q4814" s="367">
        <v>792</v>
      </c>
      <c r="R4814" s="384">
        <v>-7652.5797805229349</v>
      </c>
      <c r="S4814" s="367">
        <v>49.896000000000001</v>
      </c>
      <c r="T4814" s="367">
        <v>27310.344827585912</v>
      </c>
      <c r="U4814" s="384">
        <v>-1296496.8507948557</v>
      </c>
      <c r="V4814" s="367">
        <v>3563.9999999999618</v>
      </c>
      <c r="W4814" s="367">
        <v>1320000.0000000028</v>
      </c>
      <c r="X4814" s="384">
        <v>232738.24179239586</v>
      </c>
      <c r="Y4814" s="386">
        <v>3564.0000000000073</v>
      </c>
      <c r="Z4814" s="367"/>
      <c r="AA4814" s="367"/>
      <c r="AB4814" s="367"/>
      <c r="AC4814" s="367"/>
      <c r="AD4814" s="367"/>
      <c r="AE4814" s="367"/>
      <c r="AF4814" s="367"/>
      <c r="AG4814" s="367"/>
      <c r="AH4814" s="367"/>
      <c r="AI4814" s="367"/>
      <c r="AJ4814" s="367"/>
      <c r="AK4814" s="367"/>
      <c r="AL4814" s="367"/>
      <c r="AM4814" s="367"/>
      <c r="AN4814" s="367"/>
      <c r="AO4814" s="367"/>
      <c r="AP4814" s="367"/>
      <c r="AQ4814" s="367"/>
      <c r="AR4814" s="367"/>
      <c r="AS4814" s="367"/>
      <c r="AT4814" s="367"/>
    </row>
    <row r="4815" spans="2:46" ht="13.8">
      <c r="B4815" s="26">
        <v>132.16666666666788</v>
      </c>
      <c r="C4815" s="363">
        <v>1232.3200179706719</v>
      </c>
      <c r="D4815" s="367">
        <v>3568.5000000000327</v>
      </c>
      <c r="E4815" s="367">
        <v>36883.720930232783</v>
      </c>
      <c r="F4815" s="367">
        <v>-1956309.4813523847</v>
      </c>
      <c r="G4815" s="367">
        <v>3568.5000000000218</v>
      </c>
      <c r="H4815" s="367">
        <v>198250</v>
      </c>
      <c r="I4815" s="384">
        <v>-23193362.830093842</v>
      </c>
      <c r="J4815" s="367">
        <v>3568.4999999999995</v>
      </c>
      <c r="K4815" s="367">
        <v>48060.606060606638</v>
      </c>
      <c r="L4815" s="384">
        <v>-1217375.9658643994</v>
      </c>
      <c r="M4815" s="367">
        <v>3568.5000000000432</v>
      </c>
      <c r="N4815" s="367">
        <v>793</v>
      </c>
      <c r="O4815" s="384">
        <v>-23200.035394227587</v>
      </c>
      <c r="P4815" s="367">
        <v>51.743250000000003</v>
      </c>
      <c r="Q4815" s="367">
        <v>793</v>
      </c>
      <c r="R4815" s="384">
        <v>-7677.0914662707428</v>
      </c>
      <c r="S4815" s="367">
        <v>49.958999999999996</v>
      </c>
      <c r="T4815" s="367">
        <v>27344.8275862066</v>
      </c>
      <c r="U4815" s="384">
        <v>-1300104.1213509638</v>
      </c>
      <c r="V4815" s="367">
        <v>3568.4999999999613</v>
      </c>
      <c r="W4815" s="367">
        <v>1321666.6666666695</v>
      </c>
      <c r="X4815" s="384">
        <v>232958.83586719431</v>
      </c>
      <c r="Y4815" s="386">
        <v>3568.5000000000077</v>
      </c>
      <c r="Z4815" s="367"/>
      <c r="AA4815" s="367"/>
      <c r="AB4815" s="367"/>
      <c r="AC4815" s="367"/>
      <c r="AD4815" s="367"/>
      <c r="AE4815" s="367"/>
      <c r="AF4815" s="367"/>
      <c r="AG4815" s="367"/>
      <c r="AH4815" s="367"/>
      <c r="AI4815" s="367"/>
      <c r="AJ4815" s="367"/>
      <c r="AK4815" s="367"/>
      <c r="AL4815" s="367"/>
      <c r="AM4815" s="367"/>
      <c r="AN4815" s="367"/>
      <c r="AO4815" s="367"/>
      <c r="AP4815" s="367"/>
      <c r="AQ4815" s="367"/>
      <c r="AR4815" s="367"/>
      <c r="AS4815" s="367"/>
      <c r="AT4815" s="367"/>
    </row>
    <row r="4816" spans="2:46" ht="13.8">
      <c r="B4816" s="26">
        <v>132.33333333333454</v>
      </c>
      <c r="C4816" s="363">
        <v>1233.8618151902417</v>
      </c>
      <c r="D4816" s="367">
        <v>3573.0000000000327</v>
      </c>
      <c r="E4816" s="367">
        <v>36930.23255813976</v>
      </c>
      <c r="F4816" s="367">
        <v>-1961318.9392269508</v>
      </c>
      <c r="G4816" s="367">
        <v>3573.0000000000223</v>
      </c>
      <c r="H4816" s="367">
        <v>198500</v>
      </c>
      <c r="I4816" s="384">
        <v>-23252542.753061328</v>
      </c>
      <c r="J4816" s="367">
        <v>3572.9999999999995</v>
      </c>
      <c r="K4816" s="367">
        <v>48121.212121212702</v>
      </c>
      <c r="L4816" s="384">
        <v>-1220857.2733833683</v>
      </c>
      <c r="M4816" s="367">
        <v>3573.0000000000437</v>
      </c>
      <c r="N4816" s="367">
        <v>794</v>
      </c>
      <c r="O4816" s="384">
        <v>-23260.794498351483</v>
      </c>
      <c r="P4816" s="367">
        <v>51.808500000000002</v>
      </c>
      <c r="Q4816" s="367">
        <v>794</v>
      </c>
      <c r="R4816" s="384">
        <v>-7701.6406030590106</v>
      </c>
      <c r="S4816" s="367">
        <v>50.021999999999998</v>
      </c>
      <c r="T4816" s="367">
        <v>27379.310344827289</v>
      </c>
      <c r="U4816" s="384">
        <v>-1303716.3610863483</v>
      </c>
      <c r="V4816" s="367">
        <v>3572.9999999999613</v>
      </c>
      <c r="W4816" s="367">
        <v>1323333.3333333363</v>
      </c>
      <c r="X4816" s="384">
        <v>233179.24515676801</v>
      </c>
      <c r="Y4816" s="386">
        <v>3573.0000000000077</v>
      </c>
      <c r="Z4816" s="367"/>
      <c r="AA4816" s="367"/>
      <c r="AB4816" s="367"/>
      <c r="AC4816" s="367"/>
      <c r="AD4816" s="367"/>
      <c r="AE4816" s="367"/>
      <c r="AF4816" s="367"/>
      <c r="AG4816" s="367"/>
      <c r="AH4816" s="367"/>
      <c r="AI4816" s="367"/>
      <c r="AJ4816" s="367"/>
      <c r="AK4816" s="367"/>
      <c r="AL4816" s="367"/>
      <c r="AM4816" s="367"/>
      <c r="AN4816" s="367"/>
      <c r="AO4816" s="367"/>
      <c r="AP4816" s="367"/>
      <c r="AQ4816" s="367"/>
      <c r="AR4816" s="367"/>
      <c r="AS4816" s="367"/>
      <c r="AT4816" s="367"/>
    </row>
    <row r="4817" spans="2:46" ht="13.8">
      <c r="B4817" s="26">
        <v>132.50000000000119</v>
      </c>
      <c r="C4817" s="363">
        <v>1235.4035816786247</v>
      </c>
      <c r="D4817" s="367">
        <v>3577.5000000000323</v>
      </c>
      <c r="E4817" s="367">
        <v>36976.744186046737</v>
      </c>
      <c r="F4817" s="367">
        <v>-1966334.8013458746</v>
      </c>
      <c r="G4817" s="367">
        <v>3577.5000000000223</v>
      </c>
      <c r="H4817" s="367">
        <v>198750</v>
      </c>
      <c r="I4817" s="384">
        <v>-23311798.072257411</v>
      </c>
      <c r="J4817" s="367">
        <v>3577.4999999999995</v>
      </c>
      <c r="K4817" s="367">
        <v>48181.818181818766</v>
      </c>
      <c r="L4817" s="384">
        <v>-1224343.4830559315</v>
      </c>
      <c r="M4817" s="367">
        <v>3577.5000000000437</v>
      </c>
      <c r="N4817" s="367">
        <v>795</v>
      </c>
      <c r="O4817" s="384">
        <v>-23321.632955295467</v>
      </c>
      <c r="P4817" s="367">
        <v>51.873750000000001</v>
      </c>
      <c r="Q4817" s="367">
        <v>795</v>
      </c>
      <c r="R4817" s="384">
        <v>-7726.2271908877292</v>
      </c>
      <c r="S4817" s="367">
        <v>50.084999999999994</v>
      </c>
      <c r="T4817" s="367">
        <v>27413.793103447977</v>
      </c>
      <c r="U4817" s="384">
        <v>-1307333.5700010085</v>
      </c>
      <c r="V4817" s="367">
        <v>3577.4999999999613</v>
      </c>
      <c r="W4817" s="367">
        <v>1325000.000000003</v>
      </c>
      <c r="X4817" s="384">
        <v>233399.46966111707</v>
      </c>
      <c r="Y4817" s="386">
        <v>3577.5000000000082</v>
      </c>
      <c r="Z4817" s="367"/>
      <c r="AA4817" s="367"/>
      <c r="AB4817" s="367"/>
      <c r="AC4817" s="367"/>
      <c r="AD4817" s="367"/>
      <c r="AE4817" s="367"/>
      <c r="AF4817" s="367"/>
      <c r="AG4817" s="367"/>
      <c r="AH4817" s="367"/>
      <c r="AI4817" s="367"/>
      <c r="AJ4817" s="367"/>
      <c r="AK4817" s="367"/>
      <c r="AL4817" s="367"/>
      <c r="AM4817" s="367"/>
      <c r="AN4817" s="367"/>
      <c r="AO4817" s="367"/>
      <c r="AP4817" s="367"/>
      <c r="AQ4817" s="367"/>
      <c r="AR4817" s="367"/>
      <c r="AS4817" s="367"/>
      <c r="AT4817" s="367"/>
    </row>
    <row r="4818" spans="2:46" ht="13.8">
      <c r="B4818" s="26">
        <v>132.66666666666785</v>
      </c>
      <c r="C4818" s="363">
        <v>1236.9453174358214</v>
      </c>
      <c r="D4818" s="367">
        <v>3582.0000000000323</v>
      </c>
      <c r="E4818" s="367">
        <v>37023.255813953714</v>
      </c>
      <c r="F4818" s="367">
        <v>-1971357.0677091577</v>
      </c>
      <c r="G4818" s="367">
        <v>3582.0000000000223</v>
      </c>
      <c r="H4818" s="367">
        <v>199000</v>
      </c>
      <c r="I4818" s="384">
        <v>-23371128.78768209</v>
      </c>
      <c r="J4818" s="367">
        <v>3581.9999999999995</v>
      </c>
      <c r="K4818" s="367">
        <v>48242.42424242483</v>
      </c>
      <c r="L4818" s="384">
        <v>-1227834.5948820887</v>
      </c>
      <c r="M4818" s="367">
        <v>3582.0000000000437</v>
      </c>
      <c r="N4818" s="367">
        <v>796</v>
      </c>
      <c r="O4818" s="384">
        <v>-23382.550765059554</v>
      </c>
      <c r="P4818" s="367">
        <v>51.939</v>
      </c>
      <c r="Q4818" s="367">
        <v>796</v>
      </c>
      <c r="R4818" s="384">
        <v>-7750.8512297569032</v>
      </c>
      <c r="S4818" s="367">
        <v>50.147999999999996</v>
      </c>
      <c r="T4818" s="367">
        <v>27448.275862068665</v>
      </c>
      <c r="U4818" s="384">
        <v>-1310955.7480949443</v>
      </c>
      <c r="V4818" s="367">
        <v>3581.9999999999609</v>
      </c>
      <c r="W4818" s="367">
        <v>1326666.6666666698</v>
      </c>
      <c r="X4818" s="384">
        <v>233619.5093802413</v>
      </c>
      <c r="Y4818" s="386">
        <v>3582.0000000000082</v>
      </c>
      <c r="Z4818" s="367"/>
      <c r="AA4818" s="367"/>
      <c r="AB4818" s="367"/>
      <c r="AC4818" s="367"/>
      <c r="AD4818" s="367"/>
      <c r="AE4818" s="367"/>
      <c r="AF4818" s="367"/>
      <c r="AG4818" s="367"/>
      <c r="AH4818" s="367"/>
      <c r="AI4818" s="367"/>
      <c r="AJ4818" s="367"/>
      <c r="AK4818" s="367"/>
      <c r="AL4818" s="367"/>
      <c r="AM4818" s="367"/>
      <c r="AN4818" s="367"/>
      <c r="AO4818" s="367"/>
      <c r="AP4818" s="367"/>
      <c r="AQ4818" s="367"/>
      <c r="AR4818" s="367"/>
      <c r="AS4818" s="367"/>
      <c r="AT4818" s="367"/>
    </row>
    <row r="4819" spans="2:46" ht="13.8">
      <c r="B4819" s="26">
        <v>132.83333333333451</v>
      </c>
      <c r="C4819" s="363">
        <v>1238.4870224618317</v>
      </c>
      <c r="D4819" s="367">
        <v>3586.5000000000318</v>
      </c>
      <c r="E4819" s="367">
        <v>37069.767441860691</v>
      </c>
      <c r="F4819" s="367">
        <v>-1976385.7383167986</v>
      </c>
      <c r="G4819" s="367">
        <v>3586.5000000000223</v>
      </c>
      <c r="H4819" s="367">
        <v>199250</v>
      </c>
      <c r="I4819" s="384">
        <v>-23430534.899335362</v>
      </c>
      <c r="J4819" s="367">
        <v>3586.4999999999995</v>
      </c>
      <c r="K4819" s="367">
        <v>48303.030303030893</v>
      </c>
      <c r="L4819" s="384">
        <v>-1231330.608861841</v>
      </c>
      <c r="M4819" s="367">
        <v>3586.5000000000441</v>
      </c>
      <c r="N4819" s="367">
        <v>797</v>
      </c>
      <c r="O4819" s="384">
        <v>-23443.54792764374</v>
      </c>
      <c r="P4819" s="367">
        <v>52.004250000000006</v>
      </c>
      <c r="Q4819" s="367">
        <v>797</v>
      </c>
      <c r="R4819" s="384">
        <v>-7775.5127196665344</v>
      </c>
      <c r="S4819" s="367">
        <v>50.210999999999999</v>
      </c>
      <c r="T4819" s="367">
        <v>27482.758620689354</v>
      </c>
      <c r="U4819" s="384">
        <v>-1314582.895368156</v>
      </c>
      <c r="V4819" s="367">
        <v>3586.4999999999609</v>
      </c>
      <c r="W4819" s="367">
        <v>1328333.3333333365</v>
      </c>
      <c r="X4819" s="384">
        <v>233839.36431414078</v>
      </c>
      <c r="Y4819" s="386">
        <v>3586.5000000000082</v>
      </c>
      <c r="Z4819" s="367"/>
      <c r="AA4819" s="367"/>
      <c r="AB4819" s="367"/>
      <c r="AC4819" s="367"/>
      <c r="AD4819" s="367"/>
      <c r="AE4819" s="367"/>
      <c r="AF4819" s="367"/>
      <c r="AG4819" s="367"/>
      <c r="AH4819" s="367"/>
      <c r="AI4819" s="367"/>
      <c r="AJ4819" s="367"/>
      <c r="AK4819" s="367"/>
      <c r="AL4819" s="367"/>
      <c r="AM4819" s="367"/>
      <c r="AN4819" s="367"/>
      <c r="AO4819" s="367"/>
      <c r="AP4819" s="367"/>
      <c r="AQ4819" s="367"/>
      <c r="AR4819" s="367"/>
      <c r="AS4819" s="367"/>
      <c r="AT4819" s="367"/>
    </row>
    <row r="4820" spans="2:46" ht="13.8">
      <c r="B4820" s="26">
        <v>133.00000000000117</v>
      </c>
      <c r="C4820" s="363">
        <v>1240.0286967566556</v>
      </c>
      <c r="D4820" s="367">
        <v>3591.0000000000318</v>
      </c>
      <c r="E4820" s="367">
        <v>37116.279069767668</v>
      </c>
      <c r="F4820" s="367">
        <v>-1981420.8131687979</v>
      </c>
      <c r="G4820" s="367">
        <v>3591.0000000000223</v>
      </c>
      <c r="H4820" s="367">
        <v>199500</v>
      </c>
      <c r="I4820" s="384">
        <v>-23490016.407217238</v>
      </c>
      <c r="J4820" s="367">
        <v>3590.9999999999995</v>
      </c>
      <c r="K4820" s="367">
        <v>48363.636363636957</v>
      </c>
      <c r="L4820" s="384">
        <v>-1234831.5249951871</v>
      </c>
      <c r="M4820" s="367">
        <v>3591.0000000000441</v>
      </c>
      <c r="N4820" s="367">
        <v>798</v>
      </c>
      <c r="O4820" s="384">
        <v>-23504.624443048015</v>
      </c>
      <c r="P4820" s="367">
        <v>52.069499999999998</v>
      </c>
      <c r="Q4820" s="367">
        <v>798</v>
      </c>
      <c r="R4820" s="384">
        <v>-7800.2116606166182</v>
      </c>
      <c r="S4820" s="367">
        <v>50.274000000000001</v>
      </c>
      <c r="T4820" s="367">
        <v>27517.241379310042</v>
      </c>
      <c r="U4820" s="384">
        <v>-1318215.0118206437</v>
      </c>
      <c r="V4820" s="367">
        <v>3590.9999999999609</v>
      </c>
      <c r="W4820" s="367">
        <v>1330000.0000000033</v>
      </c>
      <c r="X4820" s="384">
        <v>234059.03446281553</v>
      </c>
      <c r="Y4820" s="386">
        <v>3591.0000000000086</v>
      </c>
      <c r="Z4820" s="367"/>
      <c r="AA4820" s="367"/>
      <c r="AB4820" s="367"/>
      <c r="AC4820" s="367"/>
      <c r="AD4820" s="367"/>
      <c r="AE4820" s="367"/>
      <c r="AF4820" s="367"/>
      <c r="AG4820" s="367"/>
      <c r="AH4820" s="367"/>
      <c r="AI4820" s="367"/>
      <c r="AJ4820" s="367"/>
      <c r="AK4820" s="367"/>
      <c r="AL4820" s="367"/>
      <c r="AM4820" s="367"/>
      <c r="AN4820" s="367"/>
      <c r="AO4820" s="367"/>
      <c r="AP4820" s="367"/>
      <c r="AQ4820" s="367"/>
      <c r="AR4820" s="367"/>
      <c r="AS4820" s="367"/>
      <c r="AT4820" s="367"/>
    </row>
    <row r="4821" spans="2:46" ht="13.8">
      <c r="B4821" s="26">
        <v>133.16666666666782</v>
      </c>
      <c r="C4821" s="363">
        <v>1241.5703403202929</v>
      </c>
      <c r="D4821" s="367">
        <v>3595.5000000000314</v>
      </c>
      <c r="E4821" s="367">
        <v>37162.790697674645</v>
      </c>
      <c r="F4821" s="367">
        <v>-1986462.2922651556</v>
      </c>
      <c r="G4821" s="367">
        <v>3595.5000000000223</v>
      </c>
      <c r="H4821" s="367">
        <v>199750</v>
      </c>
      <c r="I4821" s="384">
        <v>-23549573.311327703</v>
      </c>
      <c r="J4821" s="367">
        <v>3595.4999999999995</v>
      </c>
      <c r="K4821" s="367">
        <v>48424.242424243021</v>
      </c>
      <c r="L4821" s="384">
        <v>-1238337.3432821271</v>
      </c>
      <c r="M4821" s="367">
        <v>3595.5000000000446</v>
      </c>
      <c r="N4821" s="367">
        <v>799</v>
      </c>
      <c r="O4821" s="384">
        <v>-23565.780311272403</v>
      </c>
      <c r="P4821" s="367">
        <v>52.134750000000004</v>
      </c>
      <c r="Q4821" s="367">
        <v>799</v>
      </c>
      <c r="R4821" s="384">
        <v>-7824.9480526071538</v>
      </c>
      <c r="S4821" s="367">
        <v>50.336999999999996</v>
      </c>
      <c r="T4821" s="367">
        <v>27551.724137930731</v>
      </c>
      <c r="U4821" s="384">
        <v>-1321852.0974524072</v>
      </c>
      <c r="V4821" s="367">
        <v>3595.4999999999604</v>
      </c>
      <c r="W4821" s="367">
        <v>1331666.66666667</v>
      </c>
      <c r="X4821" s="384">
        <v>234278.5198262656</v>
      </c>
      <c r="Y4821" s="386">
        <v>3595.5000000000086</v>
      </c>
      <c r="Z4821" s="367"/>
      <c r="AA4821" s="367"/>
      <c r="AB4821" s="367"/>
      <c r="AC4821" s="367"/>
      <c r="AD4821" s="367"/>
      <c r="AE4821" s="367"/>
      <c r="AF4821" s="367"/>
      <c r="AG4821" s="367"/>
      <c r="AH4821" s="367"/>
      <c r="AI4821" s="367"/>
      <c r="AJ4821" s="367"/>
      <c r="AK4821" s="367"/>
      <c r="AL4821" s="367"/>
      <c r="AM4821" s="367"/>
      <c r="AN4821" s="367"/>
      <c r="AO4821" s="367"/>
      <c r="AP4821" s="367"/>
      <c r="AQ4821" s="367"/>
      <c r="AR4821" s="367"/>
      <c r="AS4821" s="367"/>
      <c r="AT4821" s="367"/>
    </row>
    <row r="4822" spans="2:46" ht="13.8">
      <c r="B4822" s="26">
        <v>133.33333333333448</v>
      </c>
      <c r="C4822" s="363">
        <v>1243.1119531527438</v>
      </c>
      <c r="D4822" s="367">
        <v>3600.0000000000314</v>
      </c>
      <c r="E4822" s="367">
        <v>37209.302325581622</v>
      </c>
      <c r="F4822" s="367">
        <v>-1991510.1756058719</v>
      </c>
      <c r="G4822" s="367">
        <v>3600.0000000000223</v>
      </c>
      <c r="H4822" s="367">
        <v>200000</v>
      </c>
      <c r="I4822" s="384">
        <v>-23609205.611666769</v>
      </c>
      <c r="J4822" s="367">
        <v>3599.9999999999995</v>
      </c>
      <c r="K4822" s="367">
        <v>48484.848484849084</v>
      </c>
      <c r="L4822" s="384">
        <v>-1241848.0637226612</v>
      </c>
      <c r="M4822" s="367">
        <v>3600.0000000000446</v>
      </c>
      <c r="N4822" s="367">
        <v>800</v>
      </c>
      <c r="O4822" s="384">
        <v>-23627.015532316869</v>
      </c>
      <c r="P4822" s="367">
        <v>52.199999999999996</v>
      </c>
      <c r="Q4822" s="367">
        <v>800</v>
      </c>
      <c r="R4822" s="384">
        <v>-7849.7218956381439</v>
      </c>
      <c r="S4822" s="367">
        <v>50.4</v>
      </c>
      <c r="T4822" s="367">
        <v>27586.206896551419</v>
      </c>
      <c r="U4822" s="384">
        <v>-1325494.1522634467</v>
      </c>
      <c r="V4822" s="367">
        <v>3599.9999999999604</v>
      </c>
      <c r="W4822" s="367">
        <v>1333333.3333333367</v>
      </c>
      <c r="X4822" s="384">
        <v>234497.82040449095</v>
      </c>
      <c r="Y4822" s="386">
        <v>3600.0000000000091</v>
      </c>
      <c r="Z4822" s="367"/>
      <c r="AA4822" s="367"/>
      <c r="AB4822" s="367"/>
      <c r="AC4822" s="367"/>
      <c r="AD4822" s="367"/>
      <c r="AE4822" s="367"/>
      <c r="AF4822" s="367"/>
      <c r="AG4822" s="367"/>
      <c r="AH4822" s="367"/>
      <c r="AI4822" s="367"/>
      <c r="AJ4822" s="367"/>
      <c r="AK4822" s="367"/>
      <c r="AL4822" s="367"/>
      <c r="AM4822" s="367"/>
      <c r="AN4822" s="367"/>
      <c r="AO4822" s="367"/>
      <c r="AP4822" s="367"/>
      <c r="AQ4822" s="367"/>
      <c r="AR4822" s="367"/>
      <c r="AS4822" s="367"/>
      <c r="AT4822" s="367"/>
    </row>
    <row r="4823" spans="2:46" ht="13.8">
      <c r="B4823" s="26">
        <v>133.50000000000114</v>
      </c>
      <c r="C4823" s="363">
        <v>1244.6535352540081</v>
      </c>
      <c r="D4823" s="367">
        <v>3604.5000000000305</v>
      </c>
      <c r="E4823" s="367">
        <v>37255.8139534886</v>
      </c>
      <c r="F4823" s="367">
        <v>-1996564.4631909472</v>
      </c>
      <c r="G4823" s="367">
        <v>3604.5000000000223</v>
      </c>
      <c r="H4823" s="367">
        <v>200250</v>
      </c>
      <c r="I4823" s="384">
        <v>-23668913.308234431</v>
      </c>
      <c r="J4823" s="367">
        <v>3604.4999999999995</v>
      </c>
      <c r="K4823" s="367">
        <v>48545.454545455148</v>
      </c>
      <c r="L4823" s="384">
        <v>-1245363.6863167903</v>
      </c>
      <c r="M4823" s="367">
        <v>3604.500000000045</v>
      </c>
      <c r="N4823" s="367">
        <v>801</v>
      </c>
      <c r="O4823" s="384">
        <v>-23688.330106181453</v>
      </c>
      <c r="P4823" s="367">
        <v>52.265250000000002</v>
      </c>
      <c r="Q4823" s="367">
        <v>801</v>
      </c>
      <c r="R4823" s="384">
        <v>-7874.5331897095903</v>
      </c>
      <c r="S4823" s="367">
        <v>50.463000000000001</v>
      </c>
      <c r="T4823" s="367">
        <v>27620.689655172107</v>
      </c>
      <c r="U4823" s="384">
        <v>-1329141.1762537621</v>
      </c>
      <c r="V4823" s="367">
        <v>3604.4999999999604</v>
      </c>
      <c r="W4823" s="367">
        <v>1335000.0000000035</v>
      </c>
      <c r="X4823" s="384">
        <v>234716.93619749154</v>
      </c>
      <c r="Y4823" s="386">
        <v>3604.5000000000091</v>
      </c>
      <c r="Z4823" s="367"/>
      <c r="AA4823" s="367"/>
      <c r="AB4823" s="367"/>
      <c r="AC4823" s="367"/>
      <c r="AD4823" s="367"/>
      <c r="AE4823" s="367"/>
      <c r="AF4823" s="367"/>
      <c r="AG4823" s="367"/>
      <c r="AH4823" s="367"/>
      <c r="AI4823" s="367"/>
      <c r="AJ4823" s="367"/>
      <c r="AK4823" s="367"/>
      <c r="AL4823" s="367"/>
      <c r="AM4823" s="367"/>
      <c r="AN4823" s="367"/>
      <c r="AO4823" s="367"/>
      <c r="AP4823" s="367"/>
      <c r="AQ4823" s="367"/>
      <c r="AR4823" s="367"/>
      <c r="AS4823" s="367"/>
      <c r="AT4823" s="367"/>
    </row>
    <row r="4824" spans="2:46" ht="13.8">
      <c r="B4824" s="26">
        <v>133.66666666666779</v>
      </c>
      <c r="C4824" s="363">
        <v>1246.1950866240861</v>
      </c>
      <c r="D4824" s="367">
        <v>3609.0000000000305</v>
      </c>
      <c r="E4824" s="367">
        <v>37302.325581395577</v>
      </c>
      <c r="F4824" s="367">
        <v>-2001625.1550203804</v>
      </c>
      <c r="G4824" s="367">
        <v>3609.0000000000223</v>
      </c>
      <c r="H4824" s="367">
        <v>200500</v>
      </c>
      <c r="I4824" s="384">
        <v>-23728696.401030693</v>
      </c>
      <c r="J4824" s="367">
        <v>3608.9999999999995</v>
      </c>
      <c r="K4824" s="367">
        <v>48606.060606061212</v>
      </c>
      <c r="L4824" s="384">
        <v>-1248884.2110645126</v>
      </c>
      <c r="M4824" s="367">
        <v>3609.000000000045</v>
      </c>
      <c r="N4824" s="367">
        <v>802</v>
      </c>
      <c r="O4824" s="384">
        <v>-23749.724032866125</v>
      </c>
      <c r="P4824" s="367">
        <v>52.330500000000001</v>
      </c>
      <c r="Q4824" s="367">
        <v>802</v>
      </c>
      <c r="R4824" s="384">
        <v>-7899.381934821492</v>
      </c>
      <c r="S4824" s="367">
        <v>50.526000000000003</v>
      </c>
      <c r="T4824" s="367">
        <v>27655.172413792796</v>
      </c>
      <c r="U4824" s="384">
        <v>-1332793.1694233527</v>
      </c>
      <c r="V4824" s="367">
        <v>3608.9999999999595</v>
      </c>
      <c r="W4824" s="367">
        <v>1336666.6666666702</v>
      </c>
      <c r="X4824" s="384">
        <v>234935.86720526742</v>
      </c>
      <c r="Y4824" s="386">
        <v>3609.0000000000095</v>
      </c>
      <c r="Z4824" s="367"/>
      <c r="AA4824" s="367"/>
      <c r="AB4824" s="367"/>
      <c r="AC4824" s="367"/>
      <c r="AD4824" s="367"/>
      <c r="AE4824" s="367"/>
      <c r="AF4824" s="367"/>
      <c r="AG4824" s="367"/>
      <c r="AH4824" s="367"/>
      <c r="AI4824" s="367"/>
      <c r="AJ4824" s="367"/>
      <c r="AK4824" s="367"/>
      <c r="AL4824" s="367"/>
      <c r="AM4824" s="367"/>
      <c r="AN4824" s="367"/>
      <c r="AO4824" s="367"/>
      <c r="AP4824" s="367"/>
      <c r="AQ4824" s="367"/>
      <c r="AR4824" s="367"/>
      <c r="AS4824" s="367"/>
      <c r="AT4824" s="367"/>
    </row>
    <row r="4825" spans="2:46" ht="13.8">
      <c r="B4825" s="26">
        <v>133.83333333333445</v>
      </c>
      <c r="C4825" s="363">
        <v>1247.7366072629775</v>
      </c>
      <c r="D4825" s="367">
        <v>3613.50000000003</v>
      </c>
      <c r="E4825" s="367">
        <v>37348.837209302554</v>
      </c>
      <c r="F4825" s="367">
        <v>-2006692.251094172</v>
      </c>
      <c r="G4825" s="367">
        <v>3613.5000000000223</v>
      </c>
      <c r="H4825" s="367">
        <v>200750</v>
      </c>
      <c r="I4825" s="384">
        <v>-23788554.890055552</v>
      </c>
      <c r="J4825" s="367">
        <v>3613.4999999999995</v>
      </c>
      <c r="K4825" s="367">
        <v>48666.666666667275</v>
      </c>
      <c r="L4825" s="384">
        <v>-1252409.6379658296</v>
      </c>
      <c r="M4825" s="367">
        <v>3613.5000000000455</v>
      </c>
      <c r="N4825" s="367">
        <v>803</v>
      </c>
      <c r="O4825" s="384">
        <v>-23811.197312370896</v>
      </c>
      <c r="P4825" s="367">
        <v>52.39575</v>
      </c>
      <c r="Q4825" s="367">
        <v>803</v>
      </c>
      <c r="R4825" s="384">
        <v>-7924.2681309738418</v>
      </c>
      <c r="S4825" s="367">
        <v>50.588999999999999</v>
      </c>
      <c r="T4825" s="367">
        <v>27689.655172413484</v>
      </c>
      <c r="U4825" s="384">
        <v>-1336450.1317722199</v>
      </c>
      <c r="V4825" s="367">
        <v>3613.4999999999595</v>
      </c>
      <c r="W4825" s="367">
        <v>1338333.333333337</v>
      </c>
      <c r="X4825" s="384">
        <v>235154.61342781855</v>
      </c>
      <c r="Y4825" s="386">
        <v>3613.5000000000095</v>
      </c>
      <c r="Z4825" s="367"/>
      <c r="AA4825" s="367"/>
      <c r="AB4825" s="367"/>
      <c r="AC4825" s="367"/>
      <c r="AD4825" s="367"/>
      <c r="AE4825" s="367"/>
      <c r="AF4825" s="367"/>
      <c r="AG4825" s="367"/>
      <c r="AH4825" s="367"/>
      <c r="AI4825" s="367"/>
      <c r="AJ4825" s="367"/>
      <c r="AK4825" s="367"/>
      <c r="AL4825" s="367"/>
      <c r="AM4825" s="367"/>
      <c r="AN4825" s="367"/>
      <c r="AO4825" s="367"/>
      <c r="AP4825" s="367"/>
      <c r="AQ4825" s="367"/>
      <c r="AR4825" s="367"/>
      <c r="AS4825" s="367"/>
      <c r="AT4825" s="367"/>
    </row>
    <row r="4826" spans="2:46" ht="13.8">
      <c r="B4826" s="26">
        <v>134.00000000000111</v>
      </c>
      <c r="C4826" s="363">
        <v>1249.2780971706829</v>
      </c>
      <c r="D4826" s="367">
        <v>3618.00000000003</v>
      </c>
      <c r="E4826" s="367">
        <v>37395.348837209531</v>
      </c>
      <c r="F4826" s="367">
        <v>-2011765.7514123223</v>
      </c>
      <c r="G4826" s="367">
        <v>3618.0000000000223</v>
      </c>
      <c r="H4826" s="367">
        <v>201000</v>
      </c>
      <c r="I4826" s="384">
        <v>-23848488.775309008</v>
      </c>
      <c r="J4826" s="367">
        <v>3617.9999999999995</v>
      </c>
      <c r="K4826" s="367">
        <v>48727.272727273339</v>
      </c>
      <c r="L4826" s="384">
        <v>-1255939.9670207407</v>
      </c>
      <c r="M4826" s="367">
        <v>3618.0000000000455</v>
      </c>
      <c r="N4826" s="367">
        <v>804</v>
      </c>
      <c r="O4826" s="384">
        <v>-23872.749944695763</v>
      </c>
      <c r="P4826" s="367">
        <v>52.460999999999999</v>
      </c>
      <c r="Q4826" s="367">
        <v>804</v>
      </c>
      <c r="R4826" s="384">
        <v>-7949.1917781666516</v>
      </c>
      <c r="S4826" s="367">
        <v>50.652000000000001</v>
      </c>
      <c r="T4826" s="367">
        <v>27724.137931034173</v>
      </c>
      <c r="U4826" s="384">
        <v>-1340112.063300363</v>
      </c>
      <c r="V4826" s="367">
        <v>3617.9999999999595</v>
      </c>
      <c r="W4826" s="367">
        <v>1340000.0000000037</v>
      </c>
      <c r="X4826" s="384">
        <v>235373.17486514492</v>
      </c>
      <c r="Y4826" s="386">
        <v>3618.0000000000095</v>
      </c>
      <c r="Z4826" s="367"/>
      <c r="AA4826" s="367"/>
      <c r="AB4826" s="367"/>
      <c r="AC4826" s="367"/>
      <c r="AD4826" s="367"/>
      <c r="AE4826" s="367"/>
      <c r="AF4826" s="367"/>
      <c r="AG4826" s="367"/>
      <c r="AH4826" s="367"/>
      <c r="AI4826" s="367"/>
      <c r="AJ4826" s="367"/>
      <c r="AK4826" s="367"/>
      <c r="AL4826" s="367"/>
      <c r="AM4826" s="367"/>
      <c r="AN4826" s="367"/>
      <c r="AO4826" s="367"/>
      <c r="AP4826" s="367"/>
      <c r="AQ4826" s="367"/>
      <c r="AR4826" s="367"/>
      <c r="AS4826" s="367"/>
      <c r="AT4826" s="367"/>
    </row>
    <row r="4827" spans="2:46" ht="13.8">
      <c r="B4827" s="26">
        <v>134.16666666666777</v>
      </c>
      <c r="C4827" s="363">
        <v>1250.8195563472013</v>
      </c>
      <c r="D4827" s="367">
        <v>3622.5000000000296</v>
      </c>
      <c r="E4827" s="367">
        <v>37441.860465116508</v>
      </c>
      <c r="F4827" s="367">
        <v>-2016845.6559748307</v>
      </c>
      <c r="G4827" s="367">
        <v>3622.5000000000223</v>
      </c>
      <c r="H4827" s="367">
        <v>201250</v>
      </c>
      <c r="I4827" s="384">
        <v>-23908498.056791056</v>
      </c>
      <c r="J4827" s="367">
        <v>3622.4999999999995</v>
      </c>
      <c r="K4827" s="367">
        <v>48787.878787879403</v>
      </c>
      <c r="L4827" s="384">
        <v>-1259475.1982292465</v>
      </c>
      <c r="M4827" s="367">
        <v>3622.5000000000464</v>
      </c>
      <c r="N4827" s="367">
        <v>805</v>
      </c>
      <c r="O4827" s="384">
        <v>-23934.381929840736</v>
      </c>
      <c r="P4827" s="367">
        <v>52.526250000000005</v>
      </c>
      <c r="Q4827" s="367">
        <v>805</v>
      </c>
      <c r="R4827" s="384">
        <v>-7974.152876399914</v>
      </c>
      <c r="S4827" s="367">
        <v>50.715000000000003</v>
      </c>
      <c r="T4827" s="367">
        <v>27758.620689654861</v>
      </c>
      <c r="U4827" s="384">
        <v>-1343778.9640077816</v>
      </c>
      <c r="V4827" s="367">
        <v>3622.4999999999591</v>
      </c>
      <c r="W4827" s="367">
        <v>1341666.6666666705</v>
      </c>
      <c r="X4827" s="384">
        <v>235591.55151724658</v>
      </c>
      <c r="Y4827" s="386">
        <v>3622.50000000001</v>
      </c>
      <c r="Z4827" s="367"/>
      <c r="AA4827" s="367"/>
      <c r="AB4827" s="367"/>
      <c r="AC4827" s="367"/>
      <c r="AD4827" s="367"/>
      <c r="AE4827" s="367"/>
      <c r="AF4827" s="367"/>
      <c r="AG4827" s="367"/>
      <c r="AH4827" s="367"/>
      <c r="AI4827" s="367"/>
      <c r="AJ4827" s="367"/>
      <c r="AK4827" s="367"/>
      <c r="AL4827" s="367"/>
      <c r="AM4827" s="367"/>
      <c r="AN4827" s="367"/>
      <c r="AO4827" s="367"/>
      <c r="AP4827" s="367"/>
      <c r="AQ4827" s="367"/>
      <c r="AR4827" s="367"/>
      <c r="AS4827" s="367"/>
      <c r="AT4827" s="367"/>
    </row>
    <row r="4828" spans="2:46" ht="13.8">
      <c r="B4828" s="26">
        <v>134.33333333333442</v>
      </c>
      <c r="C4828" s="363">
        <v>1252.3609847925334</v>
      </c>
      <c r="D4828" s="367">
        <v>3627.0000000000296</v>
      </c>
      <c r="E4828" s="367">
        <v>37488.372093023485</v>
      </c>
      <c r="F4828" s="367">
        <v>-2021931.9647816983</v>
      </c>
      <c r="G4828" s="367">
        <v>3627.0000000000223</v>
      </c>
      <c r="H4828" s="367">
        <v>201500</v>
      </c>
      <c r="I4828" s="384">
        <v>-23968582.734501705</v>
      </c>
      <c r="J4828" s="367">
        <v>3626.9999999999995</v>
      </c>
      <c r="K4828" s="367">
        <v>48848.484848485467</v>
      </c>
      <c r="L4828" s="384">
        <v>-1263015.3315913458</v>
      </c>
      <c r="M4828" s="367">
        <v>3627.0000000000464</v>
      </c>
      <c r="N4828" s="367">
        <v>806</v>
      </c>
      <c r="O4828" s="384">
        <v>-23996.093267805794</v>
      </c>
      <c r="P4828" s="367">
        <v>52.591499999999996</v>
      </c>
      <c r="Q4828" s="367">
        <v>806</v>
      </c>
      <c r="R4828" s="384">
        <v>-7999.1514256736318</v>
      </c>
      <c r="S4828" s="367">
        <v>50.778000000000006</v>
      </c>
      <c r="T4828" s="367">
        <v>27793.103448275549</v>
      </c>
      <c r="U4828" s="384">
        <v>-1347450.8338944765</v>
      </c>
      <c r="V4828" s="367">
        <v>3626.9999999999591</v>
      </c>
      <c r="W4828" s="367">
        <v>1343333.3333333372</v>
      </c>
      <c r="X4828" s="384">
        <v>235809.74338412349</v>
      </c>
      <c r="Y4828" s="386">
        <v>3627.00000000001</v>
      </c>
      <c r="Z4828" s="367"/>
      <c r="AA4828" s="367"/>
      <c r="AB4828" s="367"/>
      <c r="AC4828" s="367"/>
      <c r="AD4828" s="367"/>
      <c r="AE4828" s="367"/>
      <c r="AF4828" s="367"/>
      <c r="AG4828" s="367"/>
      <c r="AH4828" s="367"/>
      <c r="AI4828" s="367"/>
      <c r="AJ4828" s="367"/>
      <c r="AK4828" s="367"/>
      <c r="AL4828" s="367"/>
      <c r="AM4828" s="367"/>
      <c r="AN4828" s="367"/>
      <c r="AO4828" s="367"/>
      <c r="AP4828" s="367"/>
      <c r="AQ4828" s="367"/>
      <c r="AR4828" s="367"/>
      <c r="AS4828" s="367"/>
      <c r="AT4828" s="367"/>
    </row>
    <row r="4829" spans="2:46" ht="13.8">
      <c r="B4829" s="26">
        <v>134.50000000000108</v>
      </c>
      <c r="C4829" s="363">
        <v>1253.9023825066793</v>
      </c>
      <c r="D4829" s="367">
        <v>3631.5000000000291</v>
      </c>
      <c r="E4829" s="367">
        <v>37534.883720930462</v>
      </c>
      <c r="F4829" s="367">
        <v>-2027024.6778329241</v>
      </c>
      <c r="G4829" s="367">
        <v>3631.5000000000223</v>
      </c>
      <c r="H4829" s="367">
        <v>201750</v>
      </c>
      <c r="I4829" s="384">
        <v>-24028742.808440953</v>
      </c>
      <c r="J4829" s="367">
        <v>3631.4999999999995</v>
      </c>
      <c r="K4829" s="367">
        <v>48909.09090909153</v>
      </c>
      <c r="L4829" s="384">
        <v>-1266560.3671070396</v>
      </c>
      <c r="M4829" s="367">
        <v>3631.5000000000464</v>
      </c>
      <c r="N4829" s="367">
        <v>807</v>
      </c>
      <c r="O4829" s="384">
        <v>-24057.883958590959</v>
      </c>
      <c r="P4829" s="367">
        <v>52.656750000000002</v>
      </c>
      <c r="Q4829" s="367">
        <v>807</v>
      </c>
      <c r="R4829" s="384">
        <v>-8024.1874259877977</v>
      </c>
      <c r="S4829" s="367">
        <v>50.840999999999994</v>
      </c>
      <c r="T4829" s="367">
        <v>27827.586206896238</v>
      </c>
      <c r="U4829" s="384">
        <v>-1351127.6729604471</v>
      </c>
      <c r="V4829" s="367">
        <v>3631.4999999999591</v>
      </c>
      <c r="W4829" s="367">
        <v>1345000.000000004</v>
      </c>
      <c r="X4829" s="384">
        <v>236027.75046577578</v>
      </c>
      <c r="Y4829" s="386">
        <v>3631.5000000000109</v>
      </c>
      <c r="Z4829" s="367"/>
      <c r="AA4829" s="367"/>
      <c r="AB4829" s="367"/>
      <c r="AC4829" s="367"/>
      <c r="AD4829" s="367"/>
      <c r="AE4829" s="367"/>
      <c r="AF4829" s="367"/>
      <c r="AG4829" s="367"/>
      <c r="AH4829" s="367"/>
      <c r="AI4829" s="367"/>
      <c r="AJ4829" s="367"/>
      <c r="AK4829" s="367"/>
      <c r="AL4829" s="367"/>
      <c r="AM4829" s="367"/>
      <c r="AN4829" s="367"/>
      <c r="AO4829" s="367"/>
      <c r="AP4829" s="367"/>
      <c r="AQ4829" s="367"/>
      <c r="AR4829" s="367"/>
      <c r="AS4829" s="367"/>
      <c r="AT4829" s="367"/>
    </row>
    <row r="4830" spans="2:46" ht="13.8">
      <c r="B4830" s="26">
        <v>134.66666666666774</v>
      </c>
      <c r="C4830" s="363">
        <v>1255.4437494896388</v>
      </c>
      <c r="D4830" s="367">
        <v>3636.0000000000291</v>
      </c>
      <c r="E4830" s="367">
        <v>37581.395348837439</v>
      </c>
      <c r="F4830" s="367">
        <v>-2032123.795128508</v>
      </c>
      <c r="G4830" s="367">
        <v>3636.0000000000223</v>
      </c>
      <c r="H4830" s="367">
        <v>202000</v>
      </c>
      <c r="I4830" s="384">
        <v>-24088978.278608795</v>
      </c>
      <c r="J4830" s="367">
        <v>3635.9999999999995</v>
      </c>
      <c r="K4830" s="367">
        <v>48969.696969697594</v>
      </c>
      <c r="L4830" s="384">
        <v>-1270110.3047763279</v>
      </c>
      <c r="M4830" s="367">
        <v>3636.0000000000468</v>
      </c>
      <c r="N4830" s="367">
        <v>808</v>
      </c>
      <c r="O4830" s="384">
        <v>-24119.75400219622</v>
      </c>
      <c r="P4830" s="367">
        <v>52.722000000000001</v>
      </c>
      <c r="Q4830" s="367">
        <v>808</v>
      </c>
      <c r="R4830" s="384">
        <v>-8049.2608773424226</v>
      </c>
      <c r="S4830" s="367">
        <v>50.903999999999996</v>
      </c>
      <c r="T4830" s="367">
        <v>27862.068965516926</v>
      </c>
      <c r="U4830" s="384">
        <v>-1354809.481205693</v>
      </c>
      <c r="V4830" s="367">
        <v>3635.9999999999586</v>
      </c>
      <c r="W4830" s="367">
        <v>1346666.6666666707</v>
      </c>
      <c r="X4830" s="384">
        <v>236245.57276220323</v>
      </c>
      <c r="Y4830" s="386">
        <v>3636.0000000000109</v>
      </c>
      <c r="Z4830" s="367"/>
      <c r="AA4830" s="367"/>
      <c r="AB4830" s="367"/>
      <c r="AC4830" s="367"/>
      <c r="AD4830" s="367"/>
      <c r="AE4830" s="367"/>
      <c r="AF4830" s="367"/>
      <c r="AG4830" s="367"/>
      <c r="AH4830" s="367"/>
      <c r="AI4830" s="367"/>
      <c r="AJ4830" s="367"/>
      <c r="AK4830" s="367"/>
      <c r="AL4830" s="367"/>
      <c r="AM4830" s="367"/>
      <c r="AN4830" s="367"/>
      <c r="AO4830" s="367"/>
      <c r="AP4830" s="367"/>
      <c r="AQ4830" s="367"/>
      <c r="AR4830" s="367"/>
      <c r="AS4830" s="367"/>
      <c r="AT4830" s="367"/>
    </row>
    <row r="4831" spans="2:46" ht="13.8">
      <c r="B4831" s="26">
        <v>134.83333333333439</v>
      </c>
      <c r="C4831" s="363">
        <v>1256.9850857414115</v>
      </c>
      <c r="D4831" s="367">
        <v>3640.5000000000286</v>
      </c>
      <c r="E4831" s="367">
        <v>37627.906976744416</v>
      </c>
      <c r="F4831" s="367">
        <v>-2037229.3166684504</v>
      </c>
      <c r="G4831" s="367">
        <v>3640.5000000000223</v>
      </c>
      <c r="H4831" s="367">
        <v>202250</v>
      </c>
      <c r="I4831" s="384">
        <v>-24149289.145005234</v>
      </c>
      <c r="J4831" s="367">
        <v>3640.4999999999995</v>
      </c>
      <c r="K4831" s="367">
        <v>49030.303030303658</v>
      </c>
      <c r="L4831" s="384">
        <v>-1273665.1445992098</v>
      </c>
      <c r="M4831" s="367">
        <v>3640.5000000000468</v>
      </c>
      <c r="N4831" s="367">
        <v>809</v>
      </c>
      <c r="O4831" s="384">
        <v>-24181.703398621572</v>
      </c>
      <c r="P4831" s="367">
        <v>52.78725</v>
      </c>
      <c r="Q4831" s="367">
        <v>809</v>
      </c>
      <c r="R4831" s="384">
        <v>-8074.3717797375029</v>
      </c>
      <c r="S4831" s="367">
        <v>50.966999999999999</v>
      </c>
      <c r="T4831" s="367">
        <v>27896.551724137615</v>
      </c>
      <c r="U4831" s="384">
        <v>-1358496.2586302154</v>
      </c>
      <c r="V4831" s="367">
        <v>3640.4999999999586</v>
      </c>
      <c r="W4831" s="367">
        <v>1348333.3333333374</v>
      </c>
      <c r="X4831" s="384">
        <v>236463.21027340597</v>
      </c>
      <c r="Y4831" s="386">
        <v>3640.5000000000109</v>
      </c>
      <c r="Z4831" s="367"/>
      <c r="AA4831" s="367"/>
      <c r="AB4831" s="367"/>
      <c r="AC4831" s="367"/>
      <c r="AD4831" s="367"/>
      <c r="AE4831" s="367"/>
      <c r="AF4831" s="367"/>
      <c r="AG4831" s="367"/>
      <c r="AH4831" s="367"/>
      <c r="AI4831" s="367"/>
      <c r="AJ4831" s="367"/>
      <c r="AK4831" s="367"/>
      <c r="AL4831" s="367"/>
      <c r="AM4831" s="367"/>
      <c r="AN4831" s="367"/>
      <c r="AO4831" s="367"/>
      <c r="AP4831" s="367"/>
      <c r="AQ4831" s="367"/>
      <c r="AR4831" s="367"/>
      <c r="AS4831" s="367"/>
      <c r="AT4831" s="367"/>
    </row>
    <row r="4832" spans="2:46" ht="13.8">
      <c r="B4832" s="26">
        <v>135.00000000000105</v>
      </c>
      <c r="C4832" s="363">
        <v>1258.5263912619976</v>
      </c>
      <c r="D4832" s="367">
        <v>3645.0000000000286</v>
      </c>
      <c r="E4832" s="367">
        <v>37674.418604651393</v>
      </c>
      <c r="F4832" s="367">
        <v>-2042341.2424527514</v>
      </c>
      <c r="G4832" s="367">
        <v>3645.0000000000223</v>
      </c>
      <c r="H4832" s="367">
        <v>202500</v>
      </c>
      <c r="I4832" s="384">
        <v>-24209675.407630268</v>
      </c>
      <c r="J4832" s="367">
        <v>3644.9999999999995</v>
      </c>
      <c r="K4832" s="367">
        <v>49090.909090909721</v>
      </c>
      <c r="L4832" s="384">
        <v>-1277224.886575686</v>
      </c>
      <c r="M4832" s="367">
        <v>3645.0000000000473</v>
      </c>
      <c r="N4832" s="367">
        <v>810</v>
      </c>
      <c r="O4832" s="384">
        <v>-24243.732147867035</v>
      </c>
      <c r="P4832" s="367">
        <v>52.852499999999999</v>
      </c>
      <c r="Q4832" s="367">
        <v>810</v>
      </c>
      <c r="R4832" s="384">
        <v>-8099.5201331730332</v>
      </c>
      <c r="S4832" s="367">
        <v>51.029999999999994</v>
      </c>
      <c r="T4832" s="367">
        <v>27931.034482758303</v>
      </c>
      <c r="U4832" s="384">
        <v>-1362188.0052340138</v>
      </c>
      <c r="V4832" s="367">
        <v>3644.9999999999586</v>
      </c>
      <c r="W4832" s="367">
        <v>1350000.0000000042</v>
      </c>
      <c r="X4832" s="384">
        <v>236680.66299938396</v>
      </c>
      <c r="Y4832" s="386">
        <v>3645.0000000000114</v>
      </c>
      <c r="Z4832" s="367"/>
      <c r="AA4832" s="367"/>
      <c r="AB4832" s="367"/>
      <c r="AC4832" s="367"/>
      <c r="AD4832" s="367"/>
      <c r="AE4832" s="367"/>
      <c r="AF4832" s="367"/>
      <c r="AG4832" s="367"/>
      <c r="AH4832" s="367"/>
      <c r="AI4832" s="367"/>
      <c r="AJ4832" s="367"/>
      <c r="AK4832" s="367"/>
      <c r="AL4832" s="367"/>
      <c r="AM4832" s="367"/>
      <c r="AN4832" s="367"/>
      <c r="AO4832" s="367"/>
      <c r="AP4832" s="367"/>
      <c r="AQ4832" s="367"/>
      <c r="AR4832" s="367"/>
      <c r="AS4832" s="367"/>
      <c r="AT4832" s="367"/>
    </row>
    <row r="4833" spans="2:46" ht="13.8">
      <c r="B4833" s="26">
        <v>135.16666666666771</v>
      </c>
      <c r="C4833" s="363">
        <v>1260.0676660513973</v>
      </c>
      <c r="D4833" s="367">
        <v>3649.5000000000282</v>
      </c>
      <c r="E4833" s="367">
        <v>37720.93023255837</v>
      </c>
      <c r="F4833" s="367">
        <v>-2047459.5724814113</v>
      </c>
      <c r="G4833" s="367">
        <v>3649.5000000000223</v>
      </c>
      <c r="H4833" s="367">
        <v>202750</v>
      </c>
      <c r="I4833" s="384">
        <v>-24270137.0664839</v>
      </c>
      <c r="J4833" s="367">
        <v>3649.4999999999995</v>
      </c>
      <c r="K4833" s="367">
        <v>49151.515151515785</v>
      </c>
      <c r="L4833" s="384">
        <v>-1280789.5307057563</v>
      </c>
      <c r="M4833" s="367">
        <v>3649.5000000000473</v>
      </c>
      <c r="N4833" s="367">
        <v>811</v>
      </c>
      <c r="O4833" s="384">
        <v>-24305.840249932589</v>
      </c>
      <c r="P4833" s="367">
        <v>52.917750000000005</v>
      </c>
      <c r="Q4833" s="367">
        <v>811</v>
      </c>
      <c r="R4833" s="384">
        <v>-8124.7059376490215</v>
      </c>
      <c r="S4833" s="367">
        <v>51.092999999999996</v>
      </c>
      <c r="T4833" s="367">
        <v>27965.517241378991</v>
      </c>
      <c r="U4833" s="384">
        <v>-1365884.7210170876</v>
      </c>
      <c r="V4833" s="367">
        <v>3649.4999999999582</v>
      </c>
      <c r="W4833" s="367">
        <v>1351666.6666666709</v>
      </c>
      <c r="X4833" s="384">
        <v>236897.93094013724</v>
      </c>
      <c r="Y4833" s="386">
        <v>3649.5000000000114</v>
      </c>
      <c r="Z4833" s="367"/>
      <c r="AA4833" s="367"/>
      <c r="AB4833" s="367"/>
      <c r="AC4833" s="367"/>
      <c r="AD4833" s="367"/>
      <c r="AE4833" s="367"/>
      <c r="AF4833" s="367"/>
      <c r="AG4833" s="367"/>
      <c r="AH4833" s="367"/>
      <c r="AI4833" s="367"/>
      <c r="AJ4833" s="367"/>
      <c r="AK4833" s="367"/>
      <c r="AL4833" s="367"/>
      <c r="AM4833" s="367"/>
      <c r="AN4833" s="367"/>
      <c r="AO4833" s="367"/>
      <c r="AP4833" s="367"/>
      <c r="AQ4833" s="367"/>
      <c r="AR4833" s="367"/>
      <c r="AS4833" s="367"/>
      <c r="AT4833" s="367"/>
    </row>
    <row r="4834" spans="2:46" ht="13.8">
      <c r="B4834" s="26">
        <v>135.33333333333437</v>
      </c>
      <c r="C4834" s="363">
        <v>1261.6089101096106</v>
      </c>
      <c r="D4834" s="367">
        <v>3654.0000000000277</v>
      </c>
      <c r="E4834" s="367">
        <v>37767.441860465347</v>
      </c>
      <c r="F4834" s="367">
        <v>-2052584.3067544296</v>
      </c>
      <c r="G4834" s="367">
        <v>3654.0000000000227</v>
      </c>
      <c r="H4834" s="367">
        <v>203000</v>
      </c>
      <c r="I4834" s="384">
        <v>-24330674.121566132</v>
      </c>
      <c r="J4834" s="367">
        <v>3653.9999999999995</v>
      </c>
      <c r="K4834" s="367">
        <v>49212.121212121849</v>
      </c>
      <c r="L4834" s="384">
        <v>-1284359.0769894216</v>
      </c>
      <c r="M4834" s="367">
        <v>3654.0000000000477</v>
      </c>
      <c r="N4834" s="367">
        <v>812</v>
      </c>
      <c r="O4834" s="384">
        <v>-24368.027704818232</v>
      </c>
      <c r="P4834" s="367">
        <v>52.982999999999997</v>
      </c>
      <c r="Q4834" s="367">
        <v>812</v>
      </c>
      <c r="R4834" s="384">
        <v>-8149.9291931654643</v>
      </c>
      <c r="S4834" s="367">
        <v>51.155999999999999</v>
      </c>
      <c r="T4834" s="367">
        <v>27999.99999999968</v>
      </c>
      <c r="U4834" s="384">
        <v>-1369586.4059794378</v>
      </c>
      <c r="V4834" s="367">
        <v>3653.9999999999582</v>
      </c>
      <c r="W4834" s="367">
        <v>1353333.3333333377</v>
      </c>
      <c r="X4834" s="384">
        <v>237115.01409566583</v>
      </c>
      <c r="Y4834" s="386">
        <v>3654.0000000000118</v>
      </c>
      <c r="Z4834" s="367"/>
      <c r="AA4834" s="367"/>
      <c r="AB4834" s="367"/>
      <c r="AC4834" s="367"/>
      <c r="AD4834" s="367"/>
      <c r="AE4834" s="367"/>
      <c r="AF4834" s="367"/>
      <c r="AG4834" s="367"/>
      <c r="AH4834" s="367"/>
      <c r="AI4834" s="367"/>
      <c r="AJ4834" s="367"/>
      <c r="AK4834" s="367"/>
      <c r="AL4834" s="367"/>
      <c r="AM4834" s="367"/>
      <c r="AN4834" s="367"/>
      <c r="AO4834" s="367"/>
      <c r="AP4834" s="367"/>
      <c r="AQ4834" s="367"/>
      <c r="AR4834" s="367"/>
      <c r="AS4834" s="367"/>
      <c r="AT4834" s="367"/>
    </row>
    <row r="4835" spans="2:46" ht="13.8">
      <c r="B4835" s="26">
        <v>135.50000000000102</v>
      </c>
      <c r="C4835" s="363">
        <v>1263.1501234366378</v>
      </c>
      <c r="D4835" s="367">
        <v>3658.5000000000277</v>
      </c>
      <c r="E4835" s="367">
        <v>37813.953488372325</v>
      </c>
      <c r="F4835" s="367">
        <v>-2057715.4452718063</v>
      </c>
      <c r="G4835" s="367">
        <v>3658.5000000000227</v>
      </c>
      <c r="H4835" s="367">
        <v>203250</v>
      </c>
      <c r="I4835" s="384">
        <v>-24391286.57287696</v>
      </c>
      <c r="J4835" s="367">
        <v>3658.4999999999995</v>
      </c>
      <c r="K4835" s="367">
        <v>49272.727272727912</v>
      </c>
      <c r="L4835" s="384">
        <v>-1287933.5254266802</v>
      </c>
      <c r="M4835" s="367">
        <v>3658.5000000000477</v>
      </c>
      <c r="N4835" s="367">
        <v>813</v>
      </c>
      <c r="O4835" s="384">
        <v>-24430.294512523989</v>
      </c>
      <c r="P4835" s="367">
        <v>53.048250000000003</v>
      </c>
      <c r="Q4835" s="367">
        <v>813</v>
      </c>
      <c r="R4835" s="384">
        <v>-8175.1898997223589</v>
      </c>
      <c r="S4835" s="367">
        <v>51.219000000000001</v>
      </c>
      <c r="T4835" s="367">
        <v>28034.482758620368</v>
      </c>
      <c r="U4835" s="384">
        <v>-1373293.0601210634</v>
      </c>
      <c r="V4835" s="367">
        <v>3658.4999999999582</v>
      </c>
      <c r="W4835" s="367">
        <v>1355000.0000000044</v>
      </c>
      <c r="X4835" s="384">
        <v>237331.91246596962</v>
      </c>
      <c r="Y4835" s="386">
        <v>3658.5000000000118</v>
      </c>
      <c r="Z4835" s="367"/>
      <c r="AA4835" s="367"/>
      <c r="AB4835" s="367"/>
      <c r="AC4835" s="367"/>
      <c r="AD4835" s="367"/>
      <c r="AE4835" s="367"/>
      <c r="AF4835" s="367"/>
      <c r="AG4835" s="367"/>
      <c r="AH4835" s="367"/>
      <c r="AI4835" s="367"/>
      <c r="AJ4835" s="367"/>
      <c r="AK4835" s="367"/>
      <c r="AL4835" s="367"/>
      <c r="AM4835" s="367"/>
      <c r="AN4835" s="367"/>
      <c r="AO4835" s="367"/>
      <c r="AP4835" s="367"/>
      <c r="AQ4835" s="367"/>
      <c r="AR4835" s="367"/>
      <c r="AS4835" s="367"/>
      <c r="AT4835" s="367"/>
    </row>
    <row r="4836" spans="2:46" ht="13.8">
      <c r="B4836" s="26">
        <v>135.66666666666768</v>
      </c>
      <c r="C4836" s="363">
        <v>1264.691306032478</v>
      </c>
      <c r="D4836" s="367">
        <v>3663.0000000000273</v>
      </c>
      <c r="E4836" s="367">
        <v>37860.465116279302</v>
      </c>
      <c r="F4836" s="367">
        <v>-2062852.9880335412</v>
      </c>
      <c r="G4836" s="367">
        <v>3663.0000000000227</v>
      </c>
      <c r="H4836" s="367">
        <v>203500</v>
      </c>
      <c r="I4836" s="384">
        <v>-24451974.420416381</v>
      </c>
      <c r="J4836" s="367">
        <v>3662.9999999999995</v>
      </c>
      <c r="K4836" s="367">
        <v>49333.333333333976</v>
      </c>
      <c r="L4836" s="384">
        <v>-1291512.8760175332</v>
      </c>
      <c r="M4836" s="367">
        <v>3663.0000000000482</v>
      </c>
      <c r="N4836" s="367">
        <v>814</v>
      </c>
      <c r="O4836" s="384">
        <v>-24492.640673049827</v>
      </c>
      <c r="P4836" s="367">
        <v>53.113499999999995</v>
      </c>
      <c r="Q4836" s="367">
        <v>814</v>
      </c>
      <c r="R4836" s="384">
        <v>-8200.4880573197079</v>
      </c>
      <c r="S4836" s="367">
        <v>51.281999999999996</v>
      </c>
      <c r="T4836" s="367">
        <v>28068.965517241057</v>
      </c>
      <c r="U4836" s="384">
        <v>-1377004.6834419649</v>
      </c>
      <c r="V4836" s="367">
        <v>3662.9999999999577</v>
      </c>
      <c r="W4836" s="367">
        <v>1356666.6666666712</v>
      </c>
      <c r="X4836" s="384">
        <v>237548.62605104866</v>
      </c>
      <c r="Y4836" s="386">
        <v>3663.0000000000118</v>
      </c>
      <c r="Z4836" s="367"/>
      <c r="AA4836" s="367"/>
      <c r="AB4836" s="367"/>
      <c r="AC4836" s="367"/>
      <c r="AD4836" s="367"/>
      <c r="AE4836" s="367"/>
      <c r="AF4836" s="367"/>
      <c r="AG4836" s="367"/>
      <c r="AH4836" s="367"/>
      <c r="AI4836" s="367"/>
      <c r="AJ4836" s="367"/>
      <c r="AK4836" s="367"/>
      <c r="AL4836" s="367"/>
      <c r="AM4836" s="367"/>
      <c r="AN4836" s="367"/>
      <c r="AO4836" s="367"/>
      <c r="AP4836" s="367"/>
      <c r="AQ4836" s="367"/>
      <c r="AR4836" s="367"/>
      <c r="AS4836" s="367"/>
      <c r="AT4836" s="367"/>
    </row>
    <row r="4837" spans="2:46" ht="13.8">
      <c r="B4837" s="26">
        <v>135.83333333333434</v>
      </c>
      <c r="C4837" s="363">
        <v>1266.2324578971322</v>
      </c>
      <c r="D4837" s="367">
        <v>3667.5000000000273</v>
      </c>
      <c r="E4837" s="367">
        <v>37906.976744186279</v>
      </c>
      <c r="F4837" s="367">
        <v>-2067996.9350396346</v>
      </c>
      <c r="G4837" s="367">
        <v>3667.5000000000227</v>
      </c>
      <c r="H4837" s="367">
        <v>203750</v>
      </c>
      <c r="I4837" s="384">
        <v>-24512737.664184403</v>
      </c>
      <c r="J4837" s="367">
        <v>3667.4999999999995</v>
      </c>
      <c r="K4837" s="367">
        <v>49393.93939394004</v>
      </c>
      <c r="L4837" s="384">
        <v>-1295097.1287619802</v>
      </c>
      <c r="M4837" s="367">
        <v>3667.5000000000482</v>
      </c>
      <c r="N4837" s="367">
        <v>815</v>
      </c>
      <c r="O4837" s="384">
        <v>-24555.066186395783</v>
      </c>
      <c r="P4837" s="367">
        <v>53.178750000000001</v>
      </c>
      <c r="Q4837" s="367">
        <v>815</v>
      </c>
      <c r="R4837" s="384">
        <v>-8225.8236659575123</v>
      </c>
      <c r="S4837" s="367">
        <v>51.344999999999999</v>
      </c>
      <c r="T4837" s="367">
        <v>28103.448275861745</v>
      </c>
      <c r="U4837" s="384">
        <v>-1380721.2759421426</v>
      </c>
      <c r="V4837" s="367">
        <v>3667.4999999999577</v>
      </c>
      <c r="W4837" s="367">
        <v>1358333.3333333379</v>
      </c>
      <c r="X4837" s="384">
        <v>237765.15485090303</v>
      </c>
      <c r="Y4837" s="386">
        <v>3667.5000000000123</v>
      </c>
      <c r="Z4837" s="367"/>
      <c r="AA4837" s="367"/>
      <c r="AB4837" s="367"/>
      <c r="AC4837" s="367"/>
      <c r="AD4837" s="367"/>
      <c r="AE4837" s="367"/>
      <c r="AF4837" s="367"/>
      <c r="AG4837" s="367"/>
      <c r="AH4837" s="367"/>
      <c r="AI4837" s="367"/>
      <c r="AJ4837" s="367"/>
      <c r="AK4837" s="367"/>
      <c r="AL4837" s="367"/>
      <c r="AM4837" s="367"/>
      <c r="AN4837" s="367"/>
      <c r="AO4837" s="367"/>
      <c r="AP4837" s="367"/>
      <c r="AQ4837" s="367"/>
      <c r="AR4837" s="367"/>
      <c r="AS4837" s="367"/>
      <c r="AT4837" s="367"/>
    </row>
    <row r="4838" spans="2:46" ht="13.8">
      <c r="B4838" s="26">
        <v>136.00000000000099</v>
      </c>
      <c r="C4838" s="363">
        <v>1267.7735790305999</v>
      </c>
      <c r="D4838" s="367">
        <v>3672.0000000000268</v>
      </c>
      <c r="E4838" s="367">
        <v>37953.488372093256</v>
      </c>
      <c r="F4838" s="367">
        <v>-2073147.2862900863</v>
      </c>
      <c r="G4838" s="367">
        <v>3672.0000000000227</v>
      </c>
      <c r="H4838" s="367">
        <v>204000</v>
      </c>
      <c r="I4838" s="384">
        <v>-24573576.304181017</v>
      </c>
      <c r="J4838" s="367">
        <v>3671.9999999999995</v>
      </c>
      <c r="K4838" s="367">
        <v>49454.545454546103</v>
      </c>
      <c r="L4838" s="384">
        <v>-1298686.2836600214</v>
      </c>
      <c r="M4838" s="367">
        <v>3672.0000000000482</v>
      </c>
      <c r="N4838" s="367">
        <v>816</v>
      </c>
      <c r="O4838" s="384">
        <v>-24617.571052561823</v>
      </c>
      <c r="P4838" s="367">
        <v>53.244</v>
      </c>
      <c r="Q4838" s="367">
        <v>816</v>
      </c>
      <c r="R4838" s="384">
        <v>-8251.1967256357711</v>
      </c>
      <c r="S4838" s="367">
        <v>51.408000000000001</v>
      </c>
      <c r="T4838" s="367">
        <v>28137.931034482433</v>
      </c>
      <c r="U4838" s="384">
        <v>-1384442.8376215962</v>
      </c>
      <c r="V4838" s="367">
        <v>3671.9999999999577</v>
      </c>
      <c r="W4838" s="367">
        <v>1360000.0000000047</v>
      </c>
      <c r="X4838" s="384">
        <v>237981.49886553263</v>
      </c>
      <c r="Y4838" s="386">
        <v>3672.0000000000123</v>
      </c>
      <c r="Z4838" s="367"/>
      <c r="AA4838" s="367"/>
      <c r="AB4838" s="367"/>
      <c r="AC4838" s="367"/>
      <c r="AD4838" s="367"/>
      <c r="AE4838" s="367"/>
      <c r="AF4838" s="367"/>
      <c r="AG4838" s="367"/>
      <c r="AH4838" s="367"/>
      <c r="AI4838" s="367"/>
      <c r="AJ4838" s="367"/>
      <c r="AK4838" s="367"/>
      <c r="AL4838" s="367"/>
      <c r="AM4838" s="367"/>
      <c r="AN4838" s="367"/>
      <c r="AO4838" s="367"/>
      <c r="AP4838" s="367"/>
      <c r="AQ4838" s="367"/>
      <c r="AR4838" s="367"/>
      <c r="AS4838" s="367"/>
      <c r="AT4838" s="367"/>
    </row>
    <row r="4839" spans="2:46" ht="13.8">
      <c r="B4839" s="26">
        <v>136.16666666666765</v>
      </c>
      <c r="C4839" s="363">
        <v>1269.3146694328809</v>
      </c>
      <c r="D4839" s="367">
        <v>3676.5000000000268</v>
      </c>
      <c r="E4839" s="367">
        <v>38000.000000000233</v>
      </c>
      <c r="F4839" s="367">
        <v>-2078304.0417848967</v>
      </c>
      <c r="G4839" s="367">
        <v>3676.5000000000227</v>
      </c>
      <c r="H4839" s="367">
        <v>204250</v>
      </c>
      <c r="I4839" s="384">
        <v>-24634490.340406232</v>
      </c>
      <c r="J4839" s="367">
        <v>3676.4999999999995</v>
      </c>
      <c r="K4839" s="367">
        <v>49515.151515152167</v>
      </c>
      <c r="L4839" s="384">
        <v>-1302280.3407116577</v>
      </c>
      <c r="M4839" s="367">
        <v>3676.5000000000487</v>
      </c>
      <c r="N4839" s="367">
        <v>817</v>
      </c>
      <c r="O4839" s="384">
        <v>-24680.155271547959</v>
      </c>
      <c r="P4839" s="367">
        <v>53.309249999999999</v>
      </c>
      <c r="Q4839" s="367">
        <v>817</v>
      </c>
      <c r="R4839" s="384">
        <v>-8276.6072363544845</v>
      </c>
      <c r="S4839" s="367">
        <v>51.471000000000004</v>
      </c>
      <c r="T4839" s="367">
        <v>28172.413793103122</v>
      </c>
      <c r="U4839" s="384">
        <v>-1388169.3684803252</v>
      </c>
      <c r="V4839" s="367">
        <v>3676.4999999999573</v>
      </c>
      <c r="W4839" s="367">
        <v>1361666.6666666714</v>
      </c>
      <c r="X4839" s="384">
        <v>238197.65809493756</v>
      </c>
      <c r="Y4839" s="386">
        <v>3676.5000000000127</v>
      </c>
      <c r="Z4839" s="367"/>
      <c r="AA4839" s="367"/>
      <c r="AB4839" s="367"/>
      <c r="AC4839" s="367"/>
      <c r="AD4839" s="367"/>
      <c r="AE4839" s="367"/>
      <c r="AF4839" s="367"/>
      <c r="AG4839" s="367"/>
      <c r="AH4839" s="367"/>
      <c r="AI4839" s="367"/>
      <c r="AJ4839" s="367"/>
      <c r="AK4839" s="367"/>
      <c r="AL4839" s="367"/>
      <c r="AM4839" s="367"/>
      <c r="AN4839" s="367"/>
      <c r="AO4839" s="367"/>
      <c r="AP4839" s="367"/>
      <c r="AQ4839" s="367"/>
      <c r="AR4839" s="367"/>
      <c r="AS4839" s="367"/>
      <c r="AT4839" s="367"/>
    </row>
    <row r="4840" spans="2:46" ht="13.8">
      <c r="B4840" s="26">
        <v>136.33333333333431</v>
      </c>
      <c r="C4840" s="363">
        <v>1270.8557291039754</v>
      </c>
      <c r="D4840" s="367">
        <v>3681.0000000000264</v>
      </c>
      <c r="E4840" s="367">
        <v>38046.51162790721</v>
      </c>
      <c r="F4840" s="367">
        <v>-2083467.2015240658</v>
      </c>
      <c r="G4840" s="367">
        <v>3681.0000000000227</v>
      </c>
      <c r="H4840" s="367">
        <v>204500</v>
      </c>
      <c r="I4840" s="384">
        <v>-24695479.772860046</v>
      </c>
      <c r="J4840" s="367">
        <v>3680.9999999999995</v>
      </c>
      <c r="K4840" s="367">
        <v>49575.757575758231</v>
      </c>
      <c r="L4840" s="384">
        <v>-1305879.2999168874</v>
      </c>
      <c r="M4840" s="367">
        <v>3681.0000000000487</v>
      </c>
      <c r="N4840" s="367">
        <v>818</v>
      </c>
      <c r="O4840" s="384">
        <v>-24742.818843354198</v>
      </c>
      <c r="P4840" s="367">
        <v>53.374499999999998</v>
      </c>
      <c r="Q4840" s="367">
        <v>818</v>
      </c>
      <c r="R4840" s="384">
        <v>-8302.0551981136487</v>
      </c>
      <c r="S4840" s="367">
        <v>51.533999999999999</v>
      </c>
      <c r="T4840" s="367">
        <v>28206.89655172381</v>
      </c>
      <c r="U4840" s="384">
        <v>-1391900.8685183302</v>
      </c>
      <c r="V4840" s="367">
        <v>3680.9999999999573</v>
      </c>
      <c r="W4840" s="367">
        <v>1363333.3333333381</v>
      </c>
      <c r="X4840" s="384">
        <v>238413.63253911765</v>
      </c>
      <c r="Y4840" s="386">
        <v>3681.0000000000127</v>
      </c>
      <c r="Z4840" s="367"/>
      <c r="AA4840" s="367"/>
      <c r="AB4840" s="367"/>
      <c r="AC4840" s="367"/>
      <c r="AD4840" s="367"/>
      <c r="AE4840" s="367"/>
      <c r="AF4840" s="367"/>
      <c r="AG4840" s="367"/>
      <c r="AH4840" s="367"/>
      <c r="AI4840" s="367"/>
      <c r="AJ4840" s="367"/>
      <c r="AK4840" s="367"/>
      <c r="AL4840" s="367"/>
      <c r="AM4840" s="367"/>
      <c r="AN4840" s="367"/>
      <c r="AO4840" s="367"/>
      <c r="AP4840" s="367"/>
      <c r="AQ4840" s="367"/>
      <c r="AR4840" s="367"/>
      <c r="AS4840" s="367"/>
      <c r="AT4840" s="367"/>
    </row>
    <row r="4841" spans="2:46" ht="13.8">
      <c r="B4841" s="26">
        <v>136.50000000000097</v>
      </c>
      <c r="C4841" s="363">
        <v>1272.3967580438837</v>
      </c>
      <c r="D4841" s="367">
        <v>3685.5000000000264</v>
      </c>
      <c r="E4841" s="367">
        <v>38093.023255814187</v>
      </c>
      <c r="F4841" s="367">
        <v>-2088636.7655075931</v>
      </c>
      <c r="G4841" s="367">
        <v>3685.5000000000227</v>
      </c>
      <c r="H4841" s="367">
        <v>204750</v>
      </c>
      <c r="I4841" s="384">
        <v>-24756544.601542465</v>
      </c>
      <c r="J4841" s="367">
        <v>3685.5</v>
      </c>
      <c r="K4841" s="367">
        <v>49636.363636364295</v>
      </c>
      <c r="L4841" s="384">
        <v>-1309483.1612757114</v>
      </c>
      <c r="M4841" s="367">
        <v>3685.5000000000491</v>
      </c>
      <c r="N4841" s="367">
        <v>819</v>
      </c>
      <c r="O4841" s="384">
        <v>-24805.56176798054</v>
      </c>
      <c r="P4841" s="367">
        <v>53.439750000000004</v>
      </c>
      <c r="Q4841" s="367">
        <v>819</v>
      </c>
      <c r="R4841" s="384">
        <v>-8327.5406109132709</v>
      </c>
      <c r="S4841" s="367">
        <v>51.597000000000001</v>
      </c>
      <c r="T4841" s="367">
        <v>28241.379310344499</v>
      </c>
      <c r="U4841" s="384">
        <v>-1395637.3377356112</v>
      </c>
      <c r="V4841" s="367">
        <v>3685.4999999999573</v>
      </c>
      <c r="W4841" s="367">
        <v>1365000.0000000049</v>
      </c>
      <c r="X4841" s="384">
        <v>238629.42219807315</v>
      </c>
      <c r="Y4841" s="386">
        <v>3685.5000000000132</v>
      </c>
      <c r="Z4841" s="367"/>
      <c r="AA4841" s="367"/>
      <c r="AB4841" s="367"/>
      <c r="AC4841" s="367"/>
      <c r="AD4841" s="367"/>
      <c r="AE4841" s="367"/>
      <c r="AF4841" s="367"/>
      <c r="AG4841" s="367"/>
      <c r="AH4841" s="367"/>
      <c r="AI4841" s="367"/>
      <c r="AJ4841" s="367"/>
      <c r="AK4841" s="367"/>
      <c r="AL4841" s="367"/>
      <c r="AM4841" s="367"/>
      <c r="AN4841" s="367"/>
      <c r="AO4841" s="367"/>
      <c r="AP4841" s="367"/>
      <c r="AQ4841" s="367"/>
      <c r="AR4841" s="367"/>
      <c r="AS4841" s="367"/>
      <c r="AT4841" s="367"/>
    </row>
    <row r="4842" spans="2:46" ht="13.8">
      <c r="B4842" s="26">
        <v>136.66666666666762</v>
      </c>
      <c r="C4842" s="363">
        <v>1273.9377562526054</v>
      </c>
      <c r="D4842" s="367">
        <v>3690.0000000000259</v>
      </c>
      <c r="E4842" s="367">
        <v>38139.534883721164</v>
      </c>
      <c r="F4842" s="367">
        <v>-2093812.7337354787</v>
      </c>
      <c r="G4842" s="367">
        <v>3690.0000000000227</v>
      </c>
      <c r="H4842" s="367">
        <v>205000</v>
      </c>
      <c r="I4842" s="384">
        <v>-24817684.826453462</v>
      </c>
      <c r="J4842" s="367">
        <v>3690</v>
      </c>
      <c r="K4842" s="367">
        <v>49696.969696970358</v>
      </c>
      <c r="L4842" s="384">
        <v>-1313091.9247881295</v>
      </c>
      <c r="M4842" s="367">
        <v>3690.0000000000491</v>
      </c>
      <c r="N4842" s="367">
        <v>820</v>
      </c>
      <c r="O4842" s="384">
        <v>-24868.384045426967</v>
      </c>
      <c r="P4842" s="367">
        <v>53.504999999999995</v>
      </c>
      <c r="Q4842" s="367">
        <v>820</v>
      </c>
      <c r="R4842" s="384">
        <v>-8353.0634747533459</v>
      </c>
      <c r="S4842" s="367">
        <v>51.660000000000004</v>
      </c>
      <c r="T4842" s="367">
        <v>28275.862068965187</v>
      </c>
      <c r="U4842" s="384">
        <v>-1399378.776132168</v>
      </c>
      <c r="V4842" s="367">
        <v>3689.9999999999568</v>
      </c>
      <c r="W4842" s="367">
        <v>1366666.6666666716</v>
      </c>
      <c r="X4842" s="384">
        <v>238845.02707180381</v>
      </c>
      <c r="Y4842" s="386">
        <v>3690.0000000000132</v>
      </c>
      <c r="Z4842" s="367"/>
      <c r="AA4842" s="367"/>
      <c r="AB4842" s="367"/>
      <c r="AC4842" s="367"/>
      <c r="AD4842" s="367"/>
      <c r="AE4842" s="367"/>
      <c r="AF4842" s="367"/>
      <c r="AG4842" s="367"/>
      <c r="AH4842" s="367"/>
      <c r="AI4842" s="367"/>
      <c r="AJ4842" s="367"/>
      <c r="AK4842" s="367"/>
      <c r="AL4842" s="367"/>
      <c r="AM4842" s="367"/>
      <c r="AN4842" s="367"/>
      <c r="AO4842" s="367"/>
      <c r="AP4842" s="367"/>
      <c r="AQ4842" s="367"/>
      <c r="AR4842" s="367"/>
      <c r="AS4842" s="367"/>
      <c r="AT4842" s="367"/>
    </row>
    <row r="4843" spans="2:46" ht="13.8">
      <c r="B4843" s="26">
        <v>136.83333333333428</v>
      </c>
      <c r="C4843" s="363">
        <v>1275.4787237301407</v>
      </c>
      <c r="D4843" s="367">
        <v>3694.5000000000259</v>
      </c>
      <c r="E4843" s="367">
        <v>38186.046511628141</v>
      </c>
      <c r="F4843" s="367">
        <v>-2098995.1062077233</v>
      </c>
      <c r="G4843" s="367">
        <v>3694.5000000000227</v>
      </c>
      <c r="H4843" s="367">
        <v>205250</v>
      </c>
      <c r="I4843" s="384">
        <v>-24878900.447593071</v>
      </c>
      <c r="J4843" s="367">
        <v>3694.5</v>
      </c>
      <c r="K4843" s="367">
        <v>49757.575757576422</v>
      </c>
      <c r="L4843" s="384">
        <v>-1316705.5904541423</v>
      </c>
      <c r="M4843" s="367">
        <v>3694.5000000000496</v>
      </c>
      <c r="N4843" s="367">
        <v>821</v>
      </c>
      <c r="O4843" s="384">
        <v>-24931.285675693503</v>
      </c>
      <c r="P4843" s="367">
        <v>53.570250000000001</v>
      </c>
      <c r="Q4843" s="367">
        <v>821</v>
      </c>
      <c r="R4843" s="384">
        <v>-8378.6237896338735</v>
      </c>
      <c r="S4843" s="367">
        <v>51.722999999999999</v>
      </c>
      <c r="T4843" s="367">
        <v>28310.344827585875</v>
      </c>
      <c r="U4843" s="384">
        <v>-1403125.1837080007</v>
      </c>
      <c r="V4843" s="367">
        <v>3694.4999999999568</v>
      </c>
      <c r="W4843" s="367">
        <v>1368333.3333333384</v>
      </c>
      <c r="X4843" s="384">
        <v>239060.44716030976</v>
      </c>
      <c r="Y4843" s="386">
        <v>3694.5000000000132</v>
      </c>
      <c r="Z4843" s="367"/>
      <c r="AA4843" s="367"/>
      <c r="AB4843" s="367"/>
      <c r="AC4843" s="367"/>
      <c r="AD4843" s="367"/>
      <c r="AE4843" s="367"/>
      <c r="AF4843" s="367"/>
      <c r="AG4843" s="367"/>
      <c r="AH4843" s="367"/>
      <c r="AI4843" s="367"/>
      <c r="AJ4843" s="367"/>
      <c r="AK4843" s="367"/>
      <c r="AL4843" s="367"/>
      <c r="AM4843" s="367"/>
      <c r="AN4843" s="367"/>
      <c r="AO4843" s="367"/>
      <c r="AP4843" s="367"/>
      <c r="AQ4843" s="367"/>
      <c r="AR4843" s="367"/>
      <c r="AS4843" s="367"/>
      <c r="AT4843" s="367"/>
    </row>
    <row r="4844" spans="2:46" ht="13.8">
      <c r="B4844" s="26">
        <v>137.00000000000094</v>
      </c>
      <c r="C4844" s="363">
        <v>1277.0196604764897</v>
      </c>
      <c r="D4844" s="367">
        <v>3699.0000000000255</v>
      </c>
      <c r="E4844" s="367">
        <v>38232.558139535118</v>
      </c>
      <c r="F4844" s="367">
        <v>-2104183.8829243258</v>
      </c>
      <c r="G4844" s="367">
        <v>3699.0000000000227</v>
      </c>
      <c r="H4844" s="367">
        <v>205500</v>
      </c>
      <c r="I4844" s="384">
        <v>-24940191.464961268</v>
      </c>
      <c r="J4844" s="367">
        <v>3699</v>
      </c>
      <c r="K4844" s="367">
        <v>49818.181818182486</v>
      </c>
      <c r="L4844" s="384">
        <v>-1320324.1582737488</v>
      </c>
      <c r="M4844" s="367">
        <v>3699.0000000000496</v>
      </c>
      <c r="N4844" s="367">
        <v>822</v>
      </c>
      <c r="O4844" s="384">
        <v>-24994.266658780136</v>
      </c>
      <c r="P4844" s="367">
        <v>53.6355</v>
      </c>
      <c r="Q4844" s="367">
        <v>822</v>
      </c>
      <c r="R4844" s="384">
        <v>-8404.2215555548537</v>
      </c>
      <c r="S4844" s="367">
        <v>51.785999999999994</v>
      </c>
      <c r="T4844" s="367">
        <v>28344.827586206564</v>
      </c>
      <c r="U4844" s="384">
        <v>-1406876.5604631095</v>
      </c>
      <c r="V4844" s="367">
        <v>3698.9999999999568</v>
      </c>
      <c r="W4844" s="367">
        <v>1370000.0000000051</v>
      </c>
      <c r="X4844" s="384">
        <v>239275.68246359096</v>
      </c>
      <c r="Y4844" s="386">
        <v>3699.0000000000136</v>
      </c>
      <c r="Z4844" s="367"/>
      <c r="AA4844" s="367"/>
      <c r="AB4844" s="367"/>
      <c r="AC4844" s="367"/>
      <c r="AD4844" s="367"/>
      <c r="AE4844" s="367"/>
      <c r="AF4844" s="367"/>
      <c r="AG4844" s="367"/>
      <c r="AH4844" s="367"/>
      <c r="AI4844" s="367"/>
      <c r="AJ4844" s="367"/>
      <c r="AK4844" s="367"/>
      <c r="AL4844" s="367"/>
      <c r="AM4844" s="367"/>
      <c r="AN4844" s="367"/>
      <c r="AO4844" s="367"/>
      <c r="AP4844" s="367"/>
      <c r="AQ4844" s="367"/>
      <c r="AR4844" s="367"/>
      <c r="AS4844" s="367"/>
      <c r="AT4844" s="367"/>
    </row>
    <row r="4845" spans="2:46" ht="13.8">
      <c r="B4845" s="26">
        <v>137.1666666666676</v>
      </c>
      <c r="C4845" s="363">
        <v>1278.560566491652</v>
      </c>
      <c r="D4845" s="367">
        <v>3703.5000000000255</v>
      </c>
      <c r="E4845" s="367">
        <v>38279.069767442095</v>
      </c>
      <c r="F4845" s="367">
        <v>-2109379.0638852869</v>
      </c>
      <c r="G4845" s="367">
        <v>3703.5000000000227</v>
      </c>
      <c r="H4845" s="367">
        <v>205750</v>
      </c>
      <c r="I4845" s="384">
        <v>-25001557.878558066</v>
      </c>
      <c r="J4845" s="367">
        <v>3703.5</v>
      </c>
      <c r="K4845" s="367">
        <v>49878.787878788549</v>
      </c>
      <c r="L4845" s="384">
        <v>-1323947.6282469502</v>
      </c>
      <c r="M4845" s="367">
        <v>3703.5000000000505</v>
      </c>
      <c r="N4845" s="367">
        <v>823</v>
      </c>
      <c r="O4845" s="384">
        <v>-25057.326994686857</v>
      </c>
      <c r="P4845" s="367">
        <v>53.700749999999999</v>
      </c>
      <c r="Q4845" s="367">
        <v>823</v>
      </c>
      <c r="R4845" s="384">
        <v>-8429.856772516292</v>
      </c>
      <c r="S4845" s="367">
        <v>51.848999999999997</v>
      </c>
      <c r="T4845" s="367">
        <v>28379.310344827252</v>
      </c>
      <c r="U4845" s="384">
        <v>-1410632.9063974936</v>
      </c>
      <c r="V4845" s="367">
        <v>3703.4999999999563</v>
      </c>
      <c r="W4845" s="367">
        <v>1371666.6666666719</v>
      </c>
      <c r="X4845" s="384">
        <v>239490.73298164748</v>
      </c>
      <c r="Y4845" s="386">
        <v>3703.5000000000136</v>
      </c>
      <c r="Z4845" s="367"/>
      <c r="AA4845" s="367"/>
      <c r="AB4845" s="367"/>
      <c r="AC4845" s="367"/>
      <c r="AD4845" s="367"/>
      <c r="AE4845" s="367"/>
      <c r="AF4845" s="367"/>
      <c r="AG4845" s="367"/>
      <c r="AH4845" s="367"/>
      <c r="AI4845" s="367"/>
      <c r="AJ4845" s="367"/>
      <c r="AK4845" s="367"/>
      <c r="AL4845" s="367"/>
      <c r="AM4845" s="367"/>
      <c r="AN4845" s="367"/>
      <c r="AO4845" s="367"/>
      <c r="AP4845" s="367"/>
      <c r="AQ4845" s="367"/>
      <c r="AR4845" s="367"/>
      <c r="AS4845" s="367"/>
      <c r="AT4845" s="367"/>
    </row>
    <row r="4846" spans="2:46" ht="13.8">
      <c r="B4846" s="26">
        <v>137.33333333333425</v>
      </c>
      <c r="C4846" s="363">
        <v>1280.1014417756276</v>
      </c>
      <c r="D4846" s="367">
        <v>3708.0000000000246</v>
      </c>
      <c r="E4846" s="367">
        <v>38325.581395349072</v>
      </c>
      <c r="F4846" s="367">
        <v>-2114580.6490906067</v>
      </c>
      <c r="G4846" s="367">
        <v>3708.0000000000227</v>
      </c>
      <c r="H4846" s="367">
        <v>206000</v>
      </c>
      <c r="I4846" s="384">
        <v>-25062999.68838346</v>
      </c>
      <c r="J4846" s="367">
        <v>3708</v>
      </c>
      <c r="K4846" s="367">
        <v>49939.393939394613</v>
      </c>
      <c r="L4846" s="384">
        <v>-1327576.0003737451</v>
      </c>
      <c r="M4846" s="367">
        <v>3708.0000000000505</v>
      </c>
      <c r="N4846" s="367">
        <v>824</v>
      </c>
      <c r="O4846" s="384">
        <v>-25120.466683413684</v>
      </c>
      <c r="P4846" s="367">
        <v>53.765999999999998</v>
      </c>
      <c r="Q4846" s="367">
        <v>824</v>
      </c>
      <c r="R4846" s="384">
        <v>-8455.529440518183</v>
      </c>
      <c r="S4846" s="367">
        <v>51.911999999999999</v>
      </c>
      <c r="T4846" s="367">
        <v>28413.793103447941</v>
      </c>
      <c r="U4846" s="384">
        <v>-1414394.2215111542</v>
      </c>
      <c r="V4846" s="367">
        <v>3707.9999999999563</v>
      </c>
      <c r="W4846" s="367">
        <v>1373333.3333333386</v>
      </c>
      <c r="X4846" s="384">
        <v>239705.59871447927</v>
      </c>
      <c r="Y4846" s="386">
        <v>3708.0000000000141</v>
      </c>
      <c r="Z4846" s="367"/>
      <c r="AA4846" s="367"/>
      <c r="AB4846" s="367"/>
      <c r="AC4846" s="367"/>
      <c r="AD4846" s="367"/>
      <c r="AE4846" s="367"/>
      <c r="AF4846" s="367"/>
      <c r="AG4846" s="367"/>
      <c r="AH4846" s="367"/>
      <c r="AI4846" s="367"/>
      <c r="AJ4846" s="367"/>
      <c r="AK4846" s="367"/>
      <c r="AL4846" s="367"/>
      <c r="AM4846" s="367"/>
      <c r="AN4846" s="367"/>
      <c r="AO4846" s="367"/>
      <c r="AP4846" s="367"/>
      <c r="AQ4846" s="367"/>
      <c r="AR4846" s="367"/>
      <c r="AS4846" s="367"/>
      <c r="AT4846" s="367"/>
    </row>
    <row r="4847" spans="2:46" ht="13.8">
      <c r="B4847" s="26">
        <v>137.50000000000091</v>
      </c>
      <c r="C4847" s="363">
        <v>1281.6422863284172</v>
      </c>
      <c r="D4847" s="367">
        <v>3712.5000000000246</v>
      </c>
      <c r="E4847" s="367">
        <v>38372.093023256049</v>
      </c>
      <c r="F4847" s="367">
        <v>-2119788.6385402847</v>
      </c>
      <c r="G4847" s="367">
        <v>3712.5000000000227</v>
      </c>
      <c r="H4847" s="367">
        <v>206250</v>
      </c>
      <c r="I4847" s="384">
        <v>-25124516.894437447</v>
      </c>
      <c r="J4847" s="367">
        <v>3712.5</v>
      </c>
      <c r="K4847" s="367">
        <v>50000.000000000677</v>
      </c>
      <c r="L4847" s="384">
        <v>-1331209.2746541342</v>
      </c>
      <c r="M4847" s="367">
        <v>3712.5000000000509</v>
      </c>
      <c r="N4847" s="367">
        <v>825</v>
      </c>
      <c r="O4847" s="384">
        <v>-25183.685724960615</v>
      </c>
      <c r="P4847" s="367">
        <v>53.831250000000004</v>
      </c>
      <c r="Q4847" s="367">
        <v>825</v>
      </c>
      <c r="R4847" s="384">
        <v>-8481.2395595605267</v>
      </c>
      <c r="S4847" s="367">
        <v>51.974999999999994</v>
      </c>
      <c r="T4847" s="367">
        <v>28448.275862068629</v>
      </c>
      <c r="U4847" s="384">
        <v>-1418160.5058040905</v>
      </c>
      <c r="V4847" s="367">
        <v>3712.4999999999563</v>
      </c>
      <c r="W4847" s="367">
        <v>1375000.0000000054</v>
      </c>
      <c r="X4847" s="384">
        <v>239920.27966208625</v>
      </c>
      <c r="Y4847" s="386">
        <v>3712.5000000000141</v>
      </c>
      <c r="Z4847" s="367"/>
      <c r="AA4847" s="367"/>
      <c r="AB4847" s="367"/>
      <c r="AC4847" s="367"/>
      <c r="AD4847" s="367"/>
      <c r="AE4847" s="367"/>
      <c r="AF4847" s="367"/>
      <c r="AG4847" s="367"/>
      <c r="AH4847" s="367"/>
      <c r="AI4847" s="367"/>
      <c r="AJ4847" s="367"/>
      <c r="AK4847" s="367"/>
      <c r="AL4847" s="367"/>
      <c r="AM4847" s="367"/>
      <c r="AN4847" s="367"/>
      <c r="AO4847" s="367"/>
      <c r="AP4847" s="367"/>
      <c r="AQ4847" s="367"/>
      <c r="AR4847" s="367"/>
      <c r="AS4847" s="367"/>
      <c r="AT4847" s="367"/>
    </row>
    <row r="4848" spans="2:46" ht="13.8">
      <c r="B4848" s="26">
        <v>137.66666666666757</v>
      </c>
      <c r="C4848" s="363">
        <v>1283.18310015002</v>
      </c>
      <c r="D4848" s="367">
        <v>3717.0000000000241</v>
      </c>
      <c r="E4848" s="367">
        <v>38418.604651163027</v>
      </c>
      <c r="F4848" s="367">
        <v>-2125003.0322343213</v>
      </c>
      <c r="G4848" s="367">
        <v>3717.0000000000227</v>
      </c>
      <c r="H4848" s="367">
        <v>206500</v>
      </c>
      <c r="I4848" s="384">
        <v>-25186109.496720035</v>
      </c>
      <c r="J4848" s="367">
        <v>3717</v>
      </c>
      <c r="K4848" s="367">
        <v>50060.60606060674</v>
      </c>
      <c r="L4848" s="384">
        <v>-1334847.4510881177</v>
      </c>
      <c r="M4848" s="367">
        <v>3717.0000000000509</v>
      </c>
      <c r="N4848" s="367">
        <v>826</v>
      </c>
      <c r="O4848" s="384">
        <v>-25246.98411932763</v>
      </c>
      <c r="P4848" s="367">
        <v>53.896499999999996</v>
      </c>
      <c r="Q4848" s="367">
        <v>826</v>
      </c>
      <c r="R4848" s="384">
        <v>-8506.9871296433266</v>
      </c>
      <c r="S4848" s="367">
        <v>52.037999999999997</v>
      </c>
      <c r="T4848" s="367">
        <v>28482.758620689317</v>
      </c>
      <c r="U4848" s="384">
        <v>-1421931.7592763025</v>
      </c>
      <c r="V4848" s="367">
        <v>3716.9999999999559</v>
      </c>
      <c r="W4848" s="367">
        <v>1376666.6666666721</v>
      </c>
      <c r="X4848" s="384">
        <v>240134.77582446858</v>
      </c>
      <c r="Y4848" s="386">
        <v>3717.0000000000141</v>
      </c>
      <c r="Z4848" s="367"/>
      <c r="AA4848" s="367"/>
      <c r="AB4848" s="367"/>
      <c r="AC4848" s="367"/>
      <c r="AD4848" s="367"/>
      <c r="AE4848" s="367"/>
      <c r="AF4848" s="367"/>
      <c r="AG4848" s="367"/>
      <c r="AH4848" s="367"/>
      <c r="AI4848" s="367"/>
      <c r="AJ4848" s="367"/>
      <c r="AK4848" s="367"/>
      <c r="AL4848" s="367"/>
      <c r="AM4848" s="367"/>
      <c r="AN4848" s="367"/>
      <c r="AO4848" s="367"/>
      <c r="AP4848" s="367"/>
      <c r="AQ4848" s="367"/>
      <c r="AR4848" s="367"/>
      <c r="AS4848" s="367"/>
      <c r="AT4848" s="367"/>
    </row>
    <row r="4849" spans="2:46" ht="13.8">
      <c r="B4849" s="26">
        <v>137.83333333333422</v>
      </c>
      <c r="C4849" s="363">
        <v>1284.7238832404366</v>
      </c>
      <c r="D4849" s="367">
        <v>3721.5000000000241</v>
      </c>
      <c r="E4849" s="367">
        <v>38465.116279070004</v>
      </c>
      <c r="F4849" s="367">
        <v>-2130223.8301727162</v>
      </c>
      <c r="G4849" s="367">
        <v>3721.5000000000227</v>
      </c>
      <c r="H4849" s="367">
        <v>206750</v>
      </c>
      <c r="I4849" s="384">
        <v>-25247777.495231222</v>
      </c>
      <c r="J4849" s="367">
        <v>3721.5</v>
      </c>
      <c r="K4849" s="367">
        <v>50121.212121212804</v>
      </c>
      <c r="L4849" s="384">
        <v>-1338490.5296756951</v>
      </c>
      <c r="M4849" s="367">
        <v>3721.5000000000509</v>
      </c>
      <c r="N4849" s="367">
        <v>827</v>
      </c>
      <c r="O4849" s="384">
        <v>-25310.361866514751</v>
      </c>
      <c r="P4849" s="367">
        <v>53.961750000000002</v>
      </c>
      <c r="Q4849" s="367">
        <v>827</v>
      </c>
      <c r="R4849" s="384">
        <v>-8532.7721507665829</v>
      </c>
      <c r="S4849" s="367">
        <v>52.100999999999999</v>
      </c>
      <c r="T4849" s="367">
        <v>28517.241379310006</v>
      </c>
      <c r="U4849" s="384">
        <v>-1425707.9819277904</v>
      </c>
      <c r="V4849" s="367">
        <v>3721.4999999999559</v>
      </c>
      <c r="W4849" s="367">
        <v>1378333.3333333388</v>
      </c>
      <c r="X4849" s="384">
        <v>240349.08720162621</v>
      </c>
      <c r="Y4849" s="386">
        <v>3721.500000000015</v>
      </c>
      <c r="Z4849" s="367"/>
      <c r="AA4849" s="367"/>
      <c r="AB4849" s="367"/>
      <c r="AC4849" s="367"/>
      <c r="AD4849" s="367"/>
      <c r="AE4849" s="367"/>
      <c r="AF4849" s="367"/>
      <c r="AG4849" s="367"/>
      <c r="AH4849" s="367"/>
      <c r="AI4849" s="367"/>
      <c r="AJ4849" s="367"/>
      <c r="AK4849" s="367"/>
      <c r="AL4849" s="367"/>
      <c r="AM4849" s="367"/>
      <c r="AN4849" s="367"/>
      <c r="AO4849" s="367"/>
      <c r="AP4849" s="367"/>
      <c r="AQ4849" s="367"/>
      <c r="AR4849" s="367"/>
      <c r="AS4849" s="367"/>
      <c r="AT4849" s="367"/>
    </row>
    <row r="4850" spans="2:46" ht="13.8">
      <c r="B4850" s="26">
        <v>138.00000000000088</v>
      </c>
      <c r="C4850" s="363">
        <v>1286.2646355996665</v>
      </c>
      <c r="D4850" s="367">
        <v>3726.0000000000236</v>
      </c>
      <c r="E4850" s="367">
        <v>38511.627906976981</v>
      </c>
      <c r="F4850" s="367">
        <v>-2135451.0323554701</v>
      </c>
      <c r="G4850" s="367">
        <v>3726.0000000000227</v>
      </c>
      <c r="H4850" s="367">
        <v>207000</v>
      </c>
      <c r="I4850" s="384">
        <v>-25309520.889971003</v>
      </c>
      <c r="J4850" s="367">
        <v>3726</v>
      </c>
      <c r="K4850" s="367">
        <v>50181.818181818868</v>
      </c>
      <c r="L4850" s="384">
        <v>-1342138.5104168672</v>
      </c>
      <c r="M4850" s="367">
        <v>3726.0000000000514</v>
      </c>
      <c r="N4850" s="367">
        <v>828</v>
      </c>
      <c r="O4850" s="384">
        <v>-25373.818966521962</v>
      </c>
      <c r="P4850" s="367">
        <v>54.026999999999994</v>
      </c>
      <c r="Q4850" s="367">
        <v>828</v>
      </c>
      <c r="R4850" s="384">
        <v>-8558.5946229302917</v>
      </c>
      <c r="S4850" s="367">
        <v>52.164000000000001</v>
      </c>
      <c r="T4850" s="367">
        <v>28551.724137930694</v>
      </c>
      <c r="U4850" s="384">
        <v>-1429489.1737585543</v>
      </c>
      <c r="V4850" s="367">
        <v>3725.9999999999559</v>
      </c>
      <c r="W4850" s="367">
        <v>1380000.0000000056</v>
      </c>
      <c r="X4850" s="384">
        <v>240563.213793559</v>
      </c>
      <c r="Y4850" s="386">
        <v>3726.000000000015</v>
      </c>
      <c r="Z4850" s="367"/>
      <c r="AA4850" s="367"/>
      <c r="AB4850" s="367"/>
      <c r="AC4850" s="367"/>
      <c r="AD4850" s="367"/>
      <c r="AE4850" s="367"/>
      <c r="AF4850" s="367"/>
      <c r="AG4850" s="367"/>
      <c r="AH4850" s="367"/>
      <c r="AI4850" s="367"/>
      <c r="AJ4850" s="367"/>
      <c r="AK4850" s="367"/>
      <c r="AL4850" s="367"/>
      <c r="AM4850" s="367"/>
      <c r="AN4850" s="367"/>
      <c r="AO4850" s="367"/>
      <c r="AP4850" s="367"/>
      <c r="AQ4850" s="367"/>
      <c r="AR4850" s="367"/>
      <c r="AS4850" s="367"/>
      <c r="AT4850" s="367"/>
    </row>
    <row r="4851" spans="2:46" ht="13.8">
      <c r="B4851" s="26">
        <v>138.16666666666754</v>
      </c>
      <c r="C4851" s="363">
        <v>1287.8053572277104</v>
      </c>
      <c r="D4851" s="367">
        <v>3730.5000000000236</v>
      </c>
      <c r="E4851" s="367">
        <v>38558.139534883958</v>
      </c>
      <c r="F4851" s="367">
        <v>-2140684.6387825822</v>
      </c>
      <c r="G4851" s="367">
        <v>3730.5000000000232</v>
      </c>
      <c r="H4851" s="367">
        <v>207250</v>
      </c>
      <c r="I4851" s="384">
        <v>-25371339.68093938</v>
      </c>
      <c r="J4851" s="367">
        <v>3730.5</v>
      </c>
      <c r="K4851" s="367">
        <v>50242.424242424931</v>
      </c>
      <c r="L4851" s="384">
        <v>-1345791.393311633</v>
      </c>
      <c r="M4851" s="367">
        <v>3730.5000000000514</v>
      </c>
      <c r="N4851" s="367">
        <v>829</v>
      </c>
      <c r="O4851" s="384">
        <v>-25437.355419349282</v>
      </c>
      <c r="P4851" s="367">
        <v>54.09225</v>
      </c>
      <c r="Q4851" s="367">
        <v>829</v>
      </c>
      <c r="R4851" s="384">
        <v>-8584.4545461344514</v>
      </c>
      <c r="S4851" s="367">
        <v>52.226999999999997</v>
      </c>
      <c r="T4851" s="367">
        <v>28586.206896551383</v>
      </c>
      <c r="U4851" s="384">
        <v>-1433275.334768594</v>
      </c>
      <c r="V4851" s="367">
        <v>3730.4999999999554</v>
      </c>
      <c r="W4851" s="367">
        <v>1381666.6666666723</v>
      </c>
      <c r="X4851" s="384">
        <v>240777.15560026714</v>
      </c>
      <c r="Y4851" s="386">
        <v>3730.5000000000155</v>
      </c>
      <c r="Z4851" s="367"/>
      <c r="AA4851" s="367"/>
      <c r="AB4851" s="367"/>
      <c r="AC4851" s="367"/>
      <c r="AD4851" s="367"/>
      <c r="AE4851" s="367"/>
      <c r="AF4851" s="367"/>
      <c r="AG4851" s="367"/>
      <c r="AH4851" s="367"/>
      <c r="AI4851" s="367"/>
      <c r="AJ4851" s="367"/>
      <c r="AK4851" s="367"/>
      <c r="AL4851" s="367"/>
      <c r="AM4851" s="367"/>
      <c r="AN4851" s="367"/>
      <c r="AO4851" s="367"/>
      <c r="AP4851" s="367"/>
      <c r="AQ4851" s="367"/>
      <c r="AR4851" s="367"/>
      <c r="AS4851" s="367"/>
      <c r="AT4851" s="367"/>
    </row>
    <row r="4852" spans="2:46" ht="13.8">
      <c r="B4852" s="26">
        <v>138.3333333333342</v>
      </c>
      <c r="C4852" s="363">
        <v>1289.3460481245675</v>
      </c>
      <c r="D4852" s="367">
        <v>3735.0000000000232</v>
      </c>
      <c r="E4852" s="367">
        <v>38604.651162790935</v>
      </c>
      <c r="F4852" s="367">
        <v>-2145924.649454053</v>
      </c>
      <c r="G4852" s="367">
        <v>3735.0000000000232</v>
      </c>
      <c r="H4852" s="367">
        <v>207500</v>
      </c>
      <c r="I4852" s="384">
        <v>-25433233.868136354</v>
      </c>
      <c r="J4852" s="367">
        <v>3735</v>
      </c>
      <c r="K4852" s="367">
        <v>50303.030303030995</v>
      </c>
      <c r="L4852" s="384">
        <v>-1349449.178359993</v>
      </c>
      <c r="M4852" s="367">
        <v>3735.0000000000518</v>
      </c>
      <c r="N4852" s="367">
        <v>830</v>
      </c>
      <c r="O4852" s="384">
        <v>-25500.971224996698</v>
      </c>
      <c r="P4852" s="367">
        <v>54.157500000000006</v>
      </c>
      <c r="Q4852" s="367">
        <v>830</v>
      </c>
      <c r="R4852" s="384">
        <v>-8610.3519203790693</v>
      </c>
      <c r="S4852" s="367">
        <v>52.29</v>
      </c>
      <c r="T4852" s="367">
        <v>28620.689655172071</v>
      </c>
      <c r="U4852" s="384">
        <v>-1437066.4649579094</v>
      </c>
      <c r="V4852" s="367">
        <v>3734.9999999999554</v>
      </c>
      <c r="W4852" s="367">
        <v>1383333.3333333391</v>
      </c>
      <c r="X4852" s="384">
        <v>240990.91262175053</v>
      </c>
      <c r="Y4852" s="386">
        <v>3735.0000000000155</v>
      </c>
      <c r="Z4852" s="367"/>
      <c r="AA4852" s="367"/>
      <c r="AB4852" s="367"/>
      <c r="AC4852" s="367"/>
      <c r="AD4852" s="367"/>
      <c r="AE4852" s="367"/>
      <c r="AF4852" s="367"/>
      <c r="AG4852" s="367"/>
      <c r="AH4852" s="367"/>
      <c r="AI4852" s="367"/>
      <c r="AJ4852" s="367"/>
      <c r="AK4852" s="367"/>
      <c r="AL4852" s="367"/>
      <c r="AM4852" s="367"/>
      <c r="AN4852" s="367"/>
      <c r="AO4852" s="367"/>
      <c r="AP4852" s="367"/>
      <c r="AQ4852" s="367"/>
      <c r="AR4852" s="367"/>
      <c r="AS4852" s="367"/>
      <c r="AT4852" s="367"/>
    </row>
    <row r="4853" spans="2:46" ht="13.8">
      <c r="B4853" s="26">
        <v>138.50000000000085</v>
      </c>
      <c r="C4853" s="363">
        <v>1290.8867082902382</v>
      </c>
      <c r="D4853" s="367">
        <v>3739.5000000000232</v>
      </c>
      <c r="E4853" s="367">
        <v>38651.162790697912</v>
      </c>
      <c r="F4853" s="367">
        <v>-2151171.064369882</v>
      </c>
      <c r="G4853" s="367">
        <v>3739.5000000000232</v>
      </c>
      <c r="H4853" s="367">
        <v>207750</v>
      </c>
      <c r="I4853" s="384">
        <v>-25495203.451561924</v>
      </c>
      <c r="J4853" s="367">
        <v>3739.5</v>
      </c>
      <c r="K4853" s="367">
        <v>50363.636363637059</v>
      </c>
      <c r="L4853" s="384">
        <v>-1353111.8655619475</v>
      </c>
      <c r="M4853" s="367">
        <v>3739.5000000000518</v>
      </c>
      <c r="N4853" s="367">
        <v>831</v>
      </c>
      <c r="O4853" s="384">
        <v>-25564.666383464202</v>
      </c>
      <c r="P4853" s="367">
        <v>54.222749999999998</v>
      </c>
      <c r="Q4853" s="367">
        <v>831</v>
      </c>
      <c r="R4853" s="384">
        <v>-8636.2867456641397</v>
      </c>
      <c r="S4853" s="367">
        <v>52.353000000000002</v>
      </c>
      <c r="T4853" s="367">
        <v>28655.172413792759</v>
      </c>
      <c r="U4853" s="384">
        <v>-1440862.564326501</v>
      </c>
      <c r="V4853" s="367">
        <v>3739.4999999999554</v>
      </c>
      <c r="W4853" s="367">
        <v>1385000.0000000058</v>
      </c>
      <c r="X4853" s="384">
        <v>241204.48485800915</v>
      </c>
      <c r="Y4853" s="386">
        <v>3739.5000000000155</v>
      </c>
      <c r="Z4853" s="367"/>
      <c r="AA4853" s="367"/>
      <c r="AB4853" s="367"/>
      <c r="AC4853" s="367"/>
      <c r="AD4853" s="367"/>
      <c r="AE4853" s="367"/>
      <c r="AF4853" s="367"/>
      <c r="AG4853" s="367"/>
      <c r="AH4853" s="367"/>
      <c r="AI4853" s="367"/>
      <c r="AJ4853" s="367"/>
      <c r="AK4853" s="367"/>
      <c r="AL4853" s="367"/>
      <c r="AM4853" s="367"/>
      <c r="AN4853" s="367"/>
      <c r="AO4853" s="367"/>
      <c r="AP4853" s="367"/>
      <c r="AQ4853" s="367"/>
      <c r="AR4853" s="367"/>
      <c r="AS4853" s="367"/>
      <c r="AT4853" s="367"/>
    </row>
    <row r="4854" spans="2:46" ht="13.8">
      <c r="B4854" s="26">
        <v>138.66666666666751</v>
      </c>
      <c r="C4854" s="363">
        <v>1292.4273377247225</v>
      </c>
      <c r="D4854" s="367">
        <v>3744.0000000000227</v>
      </c>
      <c r="E4854" s="367">
        <v>38697.674418604889</v>
      </c>
      <c r="F4854" s="367">
        <v>-2156423.8835300696</v>
      </c>
      <c r="G4854" s="367">
        <v>3744.0000000000232</v>
      </c>
      <c r="H4854" s="367">
        <v>208000</v>
      </c>
      <c r="I4854" s="384">
        <v>-25557248.431216095</v>
      </c>
      <c r="J4854" s="367">
        <v>3744</v>
      </c>
      <c r="K4854" s="367">
        <v>50424.242424243123</v>
      </c>
      <c r="L4854" s="384">
        <v>-1356779.4549174963</v>
      </c>
      <c r="M4854" s="367">
        <v>3744.0000000000523</v>
      </c>
      <c r="N4854" s="367">
        <v>832</v>
      </c>
      <c r="O4854" s="384">
        <v>-25628.440894751813</v>
      </c>
      <c r="P4854" s="367">
        <v>54.288000000000004</v>
      </c>
      <c r="Q4854" s="367">
        <v>832</v>
      </c>
      <c r="R4854" s="384">
        <v>-8662.2590219896683</v>
      </c>
      <c r="S4854" s="367">
        <v>52.416000000000004</v>
      </c>
      <c r="T4854" s="367">
        <v>28689.655172413448</v>
      </c>
      <c r="U4854" s="384">
        <v>-1444663.6328743678</v>
      </c>
      <c r="V4854" s="367">
        <v>3743.999999999955</v>
      </c>
      <c r="W4854" s="367">
        <v>1386666.6666666726</v>
      </c>
      <c r="X4854" s="384">
        <v>241417.87230904304</v>
      </c>
      <c r="Y4854" s="386">
        <v>3744.0000000000159</v>
      </c>
      <c r="Z4854" s="367"/>
      <c r="AA4854" s="367"/>
      <c r="AB4854" s="367"/>
      <c r="AC4854" s="367"/>
      <c r="AD4854" s="367"/>
      <c r="AE4854" s="367"/>
      <c r="AF4854" s="367"/>
      <c r="AG4854" s="367"/>
      <c r="AH4854" s="367"/>
      <c r="AI4854" s="367"/>
      <c r="AJ4854" s="367"/>
      <c r="AK4854" s="367"/>
      <c r="AL4854" s="367"/>
      <c r="AM4854" s="367"/>
      <c r="AN4854" s="367"/>
      <c r="AO4854" s="367"/>
      <c r="AP4854" s="367"/>
      <c r="AQ4854" s="367"/>
      <c r="AR4854" s="367"/>
      <c r="AS4854" s="367"/>
      <c r="AT4854" s="367"/>
    </row>
    <row r="4855" spans="2:46" ht="13.8">
      <c r="B4855" s="26">
        <v>138.83333333333417</v>
      </c>
      <c r="C4855" s="363">
        <v>1293.9679364280205</v>
      </c>
      <c r="D4855" s="367">
        <v>3748.5000000000227</v>
      </c>
      <c r="E4855" s="367">
        <v>38744.186046511866</v>
      </c>
      <c r="F4855" s="367">
        <v>-2161683.1069346149</v>
      </c>
      <c r="G4855" s="367">
        <v>3748.5000000000232</v>
      </c>
      <c r="H4855" s="367">
        <v>208250</v>
      </c>
      <c r="I4855" s="384">
        <v>-25619368.807098862</v>
      </c>
      <c r="J4855" s="367">
        <v>3748.5</v>
      </c>
      <c r="K4855" s="367">
        <v>50484.848484849186</v>
      </c>
      <c r="L4855" s="384">
        <v>-1360451.9464266391</v>
      </c>
      <c r="M4855" s="367">
        <v>3748.5000000000523</v>
      </c>
      <c r="N4855" s="367">
        <v>833</v>
      </c>
      <c r="O4855" s="384">
        <v>-25692.29475885952</v>
      </c>
      <c r="P4855" s="367">
        <v>54.353250000000003</v>
      </c>
      <c r="Q4855" s="367">
        <v>833</v>
      </c>
      <c r="R4855" s="384">
        <v>-8688.2687493556441</v>
      </c>
      <c r="S4855" s="367">
        <v>52.478999999999999</v>
      </c>
      <c r="T4855" s="367">
        <v>28724.137931034136</v>
      </c>
      <c r="U4855" s="384">
        <v>-1448469.6706015111</v>
      </c>
      <c r="V4855" s="367">
        <v>3748.499999999955</v>
      </c>
      <c r="W4855" s="367">
        <v>1388333.3333333393</v>
      </c>
      <c r="X4855" s="384">
        <v>241631.07497485224</v>
      </c>
      <c r="Y4855" s="386">
        <v>3748.5000000000159</v>
      </c>
      <c r="Z4855" s="367"/>
      <c r="AA4855" s="367"/>
      <c r="AB4855" s="367"/>
      <c r="AC4855" s="367"/>
      <c r="AD4855" s="367"/>
      <c r="AE4855" s="367"/>
      <c r="AF4855" s="367"/>
      <c r="AG4855" s="367"/>
      <c r="AH4855" s="367"/>
      <c r="AI4855" s="367"/>
      <c r="AJ4855" s="367"/>
      <c r="AK4855" s="367"/>
      <c r="AL4855" s="367"/>
      <c r="AM4855" s="367"/>
      <c r="AN4855" s="367"/>
      <c r="AO4855" s="367"/>
      <c r="AP4855" s="367"/>
      <c r="AQ4855" s="367"/>
      <c r="AR4855" s="367"/>
      <c r="AS4855" s="367"/>
      <c r="AT4855" s="367"/>
    </row>
    <row r="4856" spans="2:46" ht="13.8">
      <c r="B4856" s="26">
        <v>139.00000000000082</v>
      </c>
      <c r="C4856" s="363">
        <v>1295.5085044001314</v>
      </c>
      <c r="D4856" s="367">
        <v>3753.0000000000223</v>
      </c>
      <c r="E4856" s="367">
        <v>38790.697674418843</v>
      </c>
      <c r="F4856" s="367">
        <v>-2166948.7345835194</v>
      </c>
      <c r="G4856" s="367">
        <v>3753.0000000000232</v>
      </c>
      <c r="H4856" s="367">
        <v>208500</v>
      </c>
      <c r="I4856" s="384">
        <v>-25681564.579210225</v>
      </c>
      <c r="J4856" s="367">
        <v>3753</v>
      </c>
      <c r="K4856" s="367">
        <v>50545.45454545525</v>
      </c>
      <c r="L4856" s="384">
        <v>-1364129.3400893761</v>
      </c>
      <c r="M4856" s="367">
        <v>3753.0000000000528</v>
      </c>
      <c r="N4856" s="367">
        <v>834</v>
      </c>
      <c r="O4856" s="384">
        <v>-25756.227975787322</v>
      </c>
      <c r="P4856" s="367">
        <v>54.418500000000002</v>
      </c>
      <c r="Q4856" s="367">
        <v>834</v>
      </c>
      <c r="R4856" s="384">
        <v>-8714.3159277620762</v>
      </c>
      <c r="S4856" s="367">
        <v>52.542000000000002</v>
      </c>
      <c r="T4856" s="367">
        <v>28758.620689654825</v>
      </c>
      <c r="U4856" s="384">
        <v>-1452280.6775079304</v>
      </c>
      <c r="V4856" s="367">
        <v>3752.999999999955</v>
      </c>
      <c r="W4856" s="367">
        <v>1390000.0000000061</v>
      </c>
      <c r="X4856" s="384">
        <v>241844.0928554367</v>
      </c>
      <c r="Y4856" s="386">
        <v>3753.0000000000164</v>
      </c>
      <c r="Z4856" s="367"/>
      <c r="AA4856" s="367"/>
      <c r="AB4856" s="367"/>
      <c r="AC4856" s="367"/>
      <c r="AD4856" s="367"/>
      <c r="AE4856" s="367"/>
      <c r="AF4856" s="367"/>
      <c r="AG4856" s="367"/>
      <c r="AH4856" s="367"/>
      <c r="AI4856" s="367"/>
      <c r="AJ4856" s="367"/>
      <c r="AK4856" s="367"/>
      <c r="AL4856" s="367"/>
      <c r="AM4856" s="367"/>
      <c r="AN4856" s="367"/>
      <c r="AO4856" s="367"/>
      <c r="AP4856" s="367"/>
      <c r="AQ4856" s="367"/>
      <c r="AR4856" s="367"/>
      <c r="AS4856" s="367"/>
      <c r="AT4856" s="367"/>
    </row>
    <row r="4857" spans="2:46" ht="13.8">
      <c r="B4857" s="26">
        <v>139.16666666666748</v>
      </c>
      <c r="C4857" s="363">
        <v>1297.0490416410564</v>
      </c>
      <c r="D4857" s="367">
        <v>3757.5000000000223</v>
      </c>
      <c r="E4857" s="367">
        <v>38837.20930232582</v>
      </c>
      <c r="F4857" s="367">
        <v>-2172220.7664767825</v>
      </c>
      <c r="G4857" s="367">
        <v>3757.5000000000232</v>
      </c>
      <c r="H4857" s="367">
        <v>208750</v>
      </c>
      <c r="I4857" s="384">
        <v>-25743835.747550182</v>
      </c>
      <c r="J4857" s="367">
        <v>3757.5</v>
      </c>
      <c r="K4857" s="367">
        <v>50606.060606061314</v>
      </c>
      <c r="L4857" s="384">
        <v>-1367811.635905707</v>
      </c>
      <c r="M4857" s="367">
        <v>3757.5000000000528</v>
      </c>
      <c r="N4857" s="367">
        <v>835</v>
      </c>
      <c r="O4857" s="384">
        <v>-25820.24054553522</v>
      </c>
      <c r="P4857" s="367">
        <v>54.483750000000001</v>
      </c>
      <c r="Q4857" s="367">
        <v>835</v>
      </c>
      <c r="R4857" s="384">
        <v>-8740.4005572089627</v>
      </c>
      <c r="S4857" s="367">
        <v>52.604999999999997</v>
      </c>
      <c r="T4857" s="367">
        <v>28793.103448275513</v>
      </c>
      <c r="U4857" s="384">
        <v>-1456096.6535936252</v>
      </c>
      <c r="V4857" s="367">
        <v>3757.4999999999545</v>
      </c>
      <c r="W4857" s="367">
        <v>1391666.6666666728</v>
      </c>
      <c r="X4857" s="384">
        <v>242056.9259507964</v>
      </c>
      <c r="Y4857" s="386">
        <v>3757.5000000000164</v>
      </c>
      <c r="Z4857" s="367"/>
      <c r="AA4857" s="367"/>
      <c r="AB4857" s="367"/>
      <c r="AC4857" s="367"/>
      <c r="AD4857" s="367"/>
      <c r="AE4857" s="367"/>
      <c r="AF4857" s="367"/>
      <c r="AG4857" s="367"/>
      <c r="AH4857" s="367"/>
      <c r="AI4857" s="367"/>
      <c r="AJ4857" s="367"/>
      <c r="AK4857" s="367"/>
      <c r="AL4857" s="367"/>
      <c r="AM4857" s="367"/>
      <c r="AN4857" s="367"/>
      <c r="AO4857" s="367"/>
      <c r="AP4857" s="367"/>
      <c r="AQ4857" s="367"/>
      <c r="AR4857" s="367"/>
      <c r="AS4857" s="367"/>
      <c r="AT4857" s="367"/>
    </row>
    <row r="4858" spans="2:46" ht="13.8">
      <c r="B4858" s="26">
        <v>139.33333333333414</v>
      </c>
      <c r="C4858" s="363">
        <v>1298.5895481507948</v>
      </c>
      <c r="D4858" s="367">
        <v>3762.0000000000218</v>
      </c>
      <c r="E4858" s="367">
        <v>38883.720930232797</v>
      </c>
      <c r="F4858" s="367">
        <v>-2177499.2026144038</v>
      </c>
      <c r="G4858" s="367">
        <v>3762.0000000000232</v>
      </c>
      <c r="H4858" s="367">
        <v>209000</v>
      </c>
      <c r="I4858" s="384">
        <v>-25806182.312118743</v>
      </c>
      <c r="J4858" s="367">
        <v>3762</v>
      </c>
      <c r="K4858" s="367">
        <v>50666.666666667377</v>
      </c>
      <c r="L4858" s="384">
        <v>-1371498.8338756328</v>
      </c>
      <c r="M4858" s="367">
        <v>3762.0000000000532</v>
      </c>
      <c r="N4858" s="367">
        <v>836</v>
      </c>
      <c r="O4858" s="384">
        <v>-25884.332468103228</v>
      </c>
      <c r="P4858" s="367">
        <v>54.549000000000007</v>
      </c>
      <c r="Q4858" s="367">
        <v>836</v>
      </c>
      <c r="R4858" s="384">
        <v>-8766.5226376963037</v>
      </c>
      <c r="S4858" s="367">
        <v>52.667999999999999</v>
      </c>
      <c r="T4858" s="367">
        <v>28827.586206896201</v>
      </c>
      <c r="U4858" s="384">
        <v>-1459917.5988585961</v>
      </c>
      <c r="V4858" s="367">
        <v>3761.9999999999545</v>
      </c>
      <c r="W4858" s="367">
        <v>1393333.3333333395</v>
      </c>
      <c r="X4858" s="384">
        <v>242269.57426093137</v>
      </c>
      <c r="Y4858" s="386">
        <v>3762.0000000000168</v>
      </c>
      <c r="Z4858" s="367"/>
      <c r="AA4858" s="367"/>
      <c r="AB4858" s="367"/>
      <c r="AC4858" s="367"/>
      <c r="AD4858" s="367"/>
      <c r="AE4858" s="367"/>
      <c r="AF4858" s="367"/>
      <c r="AG4858" s="367"/>
      <c r="AH4858" s="367"/>
      <c r="AI4858" s="367"/>
      <c r="AJ4858" s="367"/>
      <c r="AK4858" s="367"/>
      <c r="AL4858" s="367"/>
      <c r="AM4858" s="367"/>
      <c r="AN4858" s="367"/>
      <c r="AO4858" s="367"/>
      <c r="AP4858" s="367"/>
      <c r="AQ4858" s="367"/>
      <c r="AR4858" s="367"/>
      <c r="AS4858" s="367"/>
      <c r="AT4858" s="367"/>
    </row>
    <row r="4859" spans="2:46" ht="13.8">
      <c r="B4859" s="26">
        <v>139.5000000000008</v>
      </c>
      <c r="C4859" s="363">
        <v>1300.1300239293466</v>
      </c>
      <c r="D4859" s="367">
        <v>3766.5000000000214</v>
      </c>
      <c r="E4859" s="367">
        <v>38930.232558139774</v>
      </c>
      <c r="F4859" s="367">
        <v>-2182784.0429963837</v>
      </c>
      <c r="G4859" s="367">
        <v>3766.5000000000232</v>
      </c>
      <c r="H4859" s="367">
        <v>209250</v>
      </c>
      <c r="I4859" s="384">
        <v>-25868604.272915892</v>
      </c>
      <c r="J4859" s="367">
        <v>3766.5</v>
      </c>
      <c r="K4859" s="367">
        <v>50727.272727273441</v>
      </c>
      <c r="L4859" s="384">
        <v>-1375190.9339991524</v>
      </c>
      <c r="M4859" s="367">
        <v>3766.5000000000532</v>
      </c>
      <c r="N4859" s="367">
        <v>837</v>
      </c>
      <c r="O4859" s="384">
        <v>-25948.503743491317</v>
      </c>
      <c r="P4859" s="367">
        <v>54.614249999999998</v>
      </c>
      <c r="Q4859" s="367">
        <v>837</v>
      </c>
      <c r="R4859" s="384">
        <v>-8792.6821692240992</v>
      </c>
      <c r="S4859" s="367">
        <v>52.730999999999995</v>
      </c>
      <c r="T4859" s="367">
        <v>28862.06896551689</v>
      </c>
      <c r="U4859" s="384">
        <v>-1463743.5133028429</v>
      </c>
      <c r="V4859" s="367">
        <v>3766.4999999999545</v>
      </c>
      <c r="W4859" s="367">
        <v>1395000.0000000063</v>
      </c>
      <c r="X4859" s="384">
        <v>242482.03778584165</v>
      </c>
      <c r="Y4859" s="386">
        <v>3766.5000000000168</v>
      </c>
      <c r="Z4859" s="367"/>
      <c r="AA4859" s="367"/>
      <c r="AB4859" s="367"/>
      <c r="AC4859" s="367"/>
      <c r="AD4859" s="367"/>
      <c r="AE4859" s="367"/>
      <c r="AF4859" s="367"/>
      <c r="AG4859" s="367"/>
      <c r="AH4859" s="367"/>
      <c r="AI4859" s="367"/>
      <c r="AJ4859" s="367"/>
      <c r="AK4859" s="367"/>
      <c r="AL4859" s="367"/>
      <c r="AM4859" s="367"/>
      <c r="AN4859" s="367"/>
      <c r="AO4859" s="367"/>
      <c r="AP4859" s="367"/>
      <c r="AQ4859" s="367"/>
      <c r="AR4859" s="367"/>
      <c r="AS4859" s="367"/>
      <c r="AT4859" s="367"/>
    </row>
    <row r="4860" spans="2:46" ht="13.8">
      <c r="B4860" s="26">
        <v>139.66666666666745</v>
      </c>
      <c r="C4860" s="363">
        <v>1301.6704689767121</v>
      </c>
      <c r="D4860" s="367">
        <v>3771.0000000000214</v>
      </c>
      <c r="E4860" s="367">
        <v>38976.744186046752</v>
      </c>
      <c r="F4860" s="367">
        <v>-2188075.2876227219</v>
      </c>
      <c r="G4860" s="367">
        <v>3771.0000000000232</v>
      </c>
      <c r="H4860" s="367">
        <v>209500</v>
      </c>
      <c r="I4860" s="384">
        <v>-25931101.629941646</v>
      </c>
      <c r="J4860" s="367">
        <v>3771</v>
      </c>
      <c r="K4860" s="367">
        <v>50787.878787879505</v>
      </c>
      <c r="L4860" s="384">
        <v>-1378887.9362762659</v>
      </c>
      <c r="M4860" s="367">
        <v>3771.0000000000532</v>
      </c>
      <c r="N4860" s="367">
        <v>838</v>
      </c>
      <c r="O4860" s="384">
        <v>-26012.754371699521</v>
      </c>
      <c r="P4860" s="367">
        <v>54.679500000000004</v>
      </c>
      <c r="Q4860" s="367">
        <v>838</v>
      </c>
      <c r="R4860" s="384">
        <v>-8818.879151792351</v>
      </c>
      <c r="S4860" s="367">
        <v>52.793999999999997</v>
      </c>
      <c r="T4860" s="367">
        <v>28896.551724137578</v>
      </c>
      <c r="U4860" s="384">
        <v>-1467574.3969263651</v>
      </c>
      <c r="V4860" s="367">
        <v>3770.9999999999541</v>
      </c>
      <c r="W4860" s="367">
        <v>1396666.666666673</v>
      </c>
      <c r="X4860" s="384">
        <v>242694.31652552716</v>
      </c>
      <c r="Y4860" s="386">
        <v>3771.0000000000168</v>
      </c>
      <c r="Z4860" s="367"/>
      <c r="AA4860" s="367"/>
      <c r="AB4860" s="367"/>
      <c r="AC4860" s="367"/>
      <c r="AD4860" s="367"/>
      <c r="AE4860" s="367"/>
      <c r="AF4860" s="367"/>
      <c r="AG4860" s="367"/>
      <c r="AH4860" s="367"/>
      <c r="AI4860" s="367"/>
      <c r="AJ4860" s="367"/>
      <c r="AK4860" s="367"/>
      <c r="AL4860" s="367"/>
      <c r="AM4860" s="367"/>
      <c r="AN4860" s="367"/>
      <c r="AO4860" s="367"/>
      <c r="AP4860" s="367"/>
      <c r="AQ4860" s="367"/>
      <c r="AR4860" s="367"/>
      <c r="AS4860" s="367"/>
      <c r="AT4860" s="367"/>
    </row>
    <row r="4861" spans="2:46" ht="13.8">
      <c r="B4861" s="26">
        <v>139.83333333333411</v>
      </c>
      <c r="C4861" s="363">
        <v>1303.2108832928911</v>
      </c>
      <c r="D4861" s="367">
        <v>3775.5000000000209</v>
      </c>
      <c r="E4861" s="367">
        <v>39023.255813953729</v>
      </c>
      <c r="F4861" s="367">
        <v>-2193372.9364934182</v>
      </c>
      <c r="G4861" s="367">
        <v>3775.5000000000232</v>
      </c>
      <c r="H4861" s="367">
        <v>209750</v>
      </c>
      <c r="I4861" s="384">
        <v>-25993674.383195996</v>
      </c>
      <c r="J4861" s="367">
        <v>3775.5</v>
      </c>
      <c r="K4861" s="367">
        <v>50848.484848485568</v>
      </c>
      <c r="L4861" s="384">
        <v>-1382589.8407069738</v>
      </c>
      <c r="M4861" s="367">
        <v>3775.5000000000537</v>
      </c>
      <c r="N4861" s="367">
        <v>839</v>
      </c>
      <c r="O4861" s="384">
        <v>-26077.084352727801</v>
      </c>
      <c r="P4861" s="367">
        <v>54.744749999999996</v>
      </c>
      <c r="Q4861" s="367">
        <v>839</v>
      </c>
      <c r="R4861" s="384">
        <v>-8845.1135854010536</v>
      </c>
      <c r="S4861" s="367">
        <v>52.856999999999999</v>
      </c>
      <c r="T4861" s="367">
        <v>28931.034482758267</v>
      </c>
      <c r="U4861" s="384">
        <v>-1471410.2497291637</v>
      </c>
      <c r="V4861" s="367">
        <v>3775.4999999999541</v>
      </c>
      <c r="W4861" s="367">
        <v>1398333.3333333398</v>
      </c>
      <c r="X4861" s="384">
        <v>242906.41047998794</v>
      </c>
      <c r="Y4861" s="386">
        <v>3775.5000000000173</v>
      </c>
      <c r="Z4861" s="367"/>
      <c r="AA4861" s="367"/>
      <c r="AB4861" s="367"/>
      <c r="AC4861" s="367"/>
      <c r="AD4861" s="367"/>
      <c r="AE4861" s="367"/>
      <c r="AF4861" s="367"/>
      <c r="AG4861" s="367"/>
      <c r="AH4861" s="367"/>
      <c r="AI4861" s="367"/>
      <c r="AJ4861" s="367"/>
      <c r="AK4861" s="367"/>
      <c r="AL4861" s="367"/>
      <c r="AM4861" s="367"/>
      <c r="AN4861" s="367"/>
      <c r="AO4861" s="367"/>
      <c r="AP4861" s="367"/>
      <c r="AQ4861" s="367"/>
      <c r="AR4861" s="367"/>
      <c r="AS4861" s="367"/>
      <c r="AT4861" s="367"/>
    </row>
    <row r="4862" spans="2:46" ht="13.8">
      <c r="B4862" s="26">
        <v>140.00000000000077</v>
      </c>
      <c r="C4862" s="363">
        <v>1304.7512668778838</v>
      </c>
      <c r="D4862" s="367">
        <v>3780.0000000000209</v>
      </c>
      <c r="E4862" s="367">
        <v>39069.767441860706</v>
      </c>
      <c r="F4862" s="367">
        <v>-2198676.9896084741</v>
      </c>
      <c r="G4862" s="367">
        <v>3780.0000000000232</v>
      </c>
      <c r="H4862" s="367">
        <v>210000</v>
      </c>
      <c r="I4862" s="384">
        <v>-26056322.532678939</v>
      </c>
      <c r="J4862" s="367">
        <v>3780</v>
      </c>
      <c r="K4862" s="367">
        <v>50909.090909091632</v>
      </c>
      <c r="L4862" s="384">
        <v>-1386296.6472912759</v>
      </c>
      <c r="M4862" s="367">
        <v>3780.0000000000537</v>
      </c>
      <c r="N4862" s="367">
        <v>840</v>
      </c>
      <c r="O4862" s="384">
        <v>-26141.493686576196</v>
      </c>
      <c r="P4862" s="367">
        <v>54.81</v>
      </c>
      <c r="Q4862" s="367">
        <v>840</v>
      </c>
      <c r="R4862" s="384">
        <v>-8871.3854700502143</v>
      </c>
      <c r="S4862" s="367">
        <v>52.92</v>
      </c>
      <c r="T4862" s="367">
        <v>28965.517241378955</v>
      </c>
      <c r="U4862" s="384">
        <v>-1475251.071711238</v>
      </c>
      <c r="V4862" s="367">
        <v>3779.9999999999541</v>
      </c>
      <c r="W4862" s="367">
        <v>1400000.0000000065</v>
      </c>
      <c r="X4862" s="384">
        <v>243118.31964922399</v>
      </c>
      <c r="Y4862" s="386">
        <v>3780.0000000000173</v>
      </c>
      <c r="Z4862" s="367"/>
      <c r="AA4862" s="367"/>
      <c r="AB4862" s="367"/>
      <c r="AC4862" s="367"/>
      <c r="AD4862" s="367"/>
      <c r="AE4862" s="367"/>
      <c r="AF4862" s="367"/>
      <c r="AG4862" s="367"/>
      <c r="AH4862" s="367"/>
      <c r="AI4862" s="367"/>
      <c r="AJ4862" s="367"/>
      <c r="AK4862" s="367"/>
      <c r="AL4862" s="367"/>
      <c r="AM4862" s="367"/>
      <c r="AN4862" s="367"/>
      <c r="AO4862" s="367"/>
      <c r="AP4862" s="367"/>
      <c r="AQ4862" s="367"/>
      <c r="AR4862" s="367"/>
      <c r="AS4862" s="367"/>
      <c r="AT4862" s="367"/>
    </row>
    <row r="4863" spans="2:46" ht="13.8">
      <c r="B4863" s="26">
        <v>140.16666666666742</v>
      </c>
      <c r="C4863" s="363">
        <v>1306.2916197316899</v>
      </c>
      <c r="D4863" s="367">
        <v>3784.5000000000205</v>
      </c>
      <c r="E4863" s="367">
        <v>39116.279069767683</v>
      </c>
      <c r="F4863" s="367">
        <v>-2203987.4469678877</v>
      </c>
      <c r="G4863" s="367">
        <v>3784.5000000000232</v>
      </c>
      <c r="H4863" s="367">
        <v>210250</v>
      </c>
      <c r="I4863" s="384">
        <v>-26119046.078390479</v>
      </c>
      <c r="J4863" s="367">
        <v>3784.5</v>
      </c>
      <c r="K4863" s="367">
        <v>50969.696969697696</v>
      </c>
      <c r="L4863" s="384">
        <v>-1390008.3560291727</v>
      </c>
      <c r="M4863" s="367">
        <v>3784.5000000000541</v>
      </c>
      <c r="N4863" s="367">
        <v>841</v>
      </c>
      <c r="O4863" s="384">
        <v>-26205.982373244689</v>
      </c>
      <c r="P4863" s="367">
        <v>54.875250000000001</v>
      </c>
      <c r="Q4863" s="367">
        <v>841</v>
      </c>
      <c r="R4863" s="384">
        <v>-8897.694805739824</v>
      </c>
      <c r="S4863" s="367">
        <v>52.982999999999997</v>
      </c>
      <c r="T4863" s="367">
        <v>28999.999999999643</v>
      </c>
      <c r="U4863" s="384">
        <v>-1479096.8628725877</v>
      </c>
      <c r="V4863" s="367">
        <v>3784.4999999999536</v>
      </c>
      <c r="W4863" s="367">
        <v>1401666.6666666733</v>
      </c>
      <c r="X4863" s="384">
        <v>243330.04403323532</v>
      </c>
      <c r="Y4863" s="386">
        <v>3784.5000000000177</v>
      </c>
      <c r="Z4863" s="367"/>
      <c r="AA4863" s="367"/>
      <c r="AB4863" s="367"/>
      <c r="AC4863" s="367"/>
      <c r="AD4863" s="367"/>
      <c r="AE4863" s="367"/>
      <c r="AF4863" s="367"/>
      <c r="AG4863" s="367"/>
      <c r="AH4863" s="367"/>
      <c r="AI4863" s="367"/>
      <c r="AJ4863" s="367"/>
      <c r="AK4863" s="367"/>
      <c r="AL4863" s="367"/>
      <c r="AM4863" s="367"/>
      <c r="AN4863" s="367"/>
      <c r="AO4863" s="367"/>
      <c r="AP4863" s="367"/>
      <c r="AQ4863" s="367"/>
      <c r="AR4863" s="367"/>
      <c r="AS4863" s="367"/>
      <c r="AT4863" s="367"/>
    </row>
    <row r="4864" spans="2:46" ht="13.8">
      <c r="B4864" s="26">
        <v>140.33333333333408</v>
      </c>
      <c r="C4864" s="363">
        <v>1307.8319418543094</v>
      </c>
      <c r="D4864" s="367">
        <v>3789.0000000000205</v>
      </c>
      <c r="E4864" s="367">
        <v>39162.79069767466</v>
      </c>
      <c r="F4864" s="367">
        <v>-2209304.3085716595</v>
      </c>
      <c r="G4864" s="367">
        <v>3789.0000000000232</v>
      </c>
      <c r="H4864" s="367">
        <v>210500</v>
      </c>
      <c r="I4864" s="384">
        <v>-26181845.020330615</v>
      </c>
      <c r="J4864" s="367">
        <v>3789</v>
      </c>
      <c r="K4864" s="367">
        <v>51030.303030303759</v>
      </c>
      <c r="L4864" s="384">
        <v>-1393724.9669206631</v>
      </c>
      <c r="M4864" s="367">
        <v>3789.0000000000541</v>
      </c>
      <c r="N4864" s="367">
        <v>842</v>
      </c>
      <c r="O4864" s="384">
        <v>-26270.550412733272</v>
      </c>
      <c r="P4864" s="367">
        <v>54.9405</v>
      </c>
      <c r="Q4864" s="367">
        <v>842</v>
      </c>
      <c r="R4864" s="384">
        <v>-8924.04159246989</v>
      </c>
      <c r="S4864" s="367">
        <v>53.045999999999999</v>
      </c>
      <c r="T4864" s="367">
        <v>29034.482758620332</v>
      </c>
      <c r="U4864" s="384">
        <v>-1482947.6232132139</v>
      </c>
      <c r="V4864" s="367">
        <v>3788.9999999999536</v>
      </c>
      <c r="W4864" s="367">
        <v>1403333.33333334</v>
      </c>
      <c r="X4864" s="384">
        <v>243541.58363202194</v>
      </c>
      <c r="Y4864" s="386">
        <v>3789.0000000000177</v>
      </c>
      <c r="Z4864" s="367"/>
      <c r="AA4864" s="367"/>
      <c r="AB4864" s="367"/>
      <c r="AC4864" s="367"/>
      <c r="AD4864" s="367"/>
      <c r="AE4864" s="367"/>
      <c r="AF4864" s="367"/>
      <c r="AG4864" s="367"/>
      <c r="AH4864" s="367"/>
      <c r="AI4864" s="367"/>
      <c r="AJ4864" s="367"/>
      <c r="AK4864" s="367"/>
      <c r="AL4864" s="367"/>
      <c r="AM4864" s="367"/>
      <c r="AN4864" s="367"/>
      <c r="AO4864" s="367"/>
      <c r="AP4864" s="367"/>
      <c r="AQ4864" s="367"/>
      <c r="AR4864" s="367"/>
      <c r="AS4864" s="367"/>
      <c r="AT4864" s="367"/>
    </row>
    <row r="4865" spans="2:46" ht="13.8">
      <c r="B4865" s="26">
        <v>140.50000000000074</v>
      </c>
      <c r="C4865" s="363">
        <v>1309.3722332457428</v>
      </c>
      <c r="D4865" s="367">
        <v>3793.50000000002</v>
      </c>
      <c r="E4865" s="367">
        <v>39209.302325581637</v>
      </c>
      <c r="F4865" s="367">
        <v>-2214627.5744197899</v>
      </c>
      <c r="G4865" s="367">
        <v>3793.5000000000232</v>
      </c>
      <c r="H4865" s="367">
        <v>210750</v>
      </c>
      <c r="I4865" s="384">
        <v>-26244719.358499356</v>
      </c>
      <c r="J4865" s="367">
        <v>3793.5</v>
      </c>
      <c r="K4865" s="367">
        <v>51090.909090909823</v>
      </c>
      <c r="L4865" s="384">
        <v>-1397446.4799657483</v>
      </c>
      <c r="M4865" s="367">
        <v>3793.500000000055</v>
      </c>
      <c r="N4865" s="367">
        <v>843</v>
      </c>
      <c r="O4865" s="384">
        <v>-26335.197805041957</v>
      </c>
      <c r="P4865" s="367">
        <v>55.005749999999999</v>
      </c>
      <c r="Q4865" s="367">
        <v>843</v>
      </c>
      <c r="R4865" s="384">
        <v>-8950.4258302404141</v>
      </c>
      <c r="S4865" s="367">
        <v>53.109000000000002</v>
      </c>
      <c r="T4865" s="367">
        <v>29068.96551724102</v>
      </c>
      <c r="U4865" s="384">
        <v>-1486803.3527331159</v>
      </c>
      <c r="V4865" s="367">
        <v>3793.4999999999536</v>
      </c>
      <c r="W4865" s="367">
        <v>1405000.0000000068</v>
      </c>
      <c r="X4865" s="384">
        <v>243752.93844558377</v>
      </c>
      <c r="Y4865" s="386">
        <v>3793.5000000000177</v>
      </c>
      <c r="Z4865" s="367"/>
      <c r="AA4865" s="367"/>
      <c r="AB4865" s="367"/>
      <c r="AC4865" s="367"/>
      <c r="AD4865" s="367"/>
      <c r="AE4865" s="367"/>
      <c r="AF4865" s="367"/>
      <c r="AG4865" s="367"/>
      <c r="AH4865" s="367"/>
      <c r="AI4865" s="367"/>
      <c r="AJ4865" s="367"/>
      <c r="AK4865" s="367"/>
      <c r="AL4865" s="367"/>
      <c r="AM4865" s="367"/>
      <c r="AN4865" s="367"/>
      <c r="AO4865" s="367"/>
      <c r="AP4865" s="367"/>
      <c r="AQ4865" s="367"/>
      <c r="AR4865" s="367"/>
      <c r="AS4865" s="367"/>
      <c r="AT4865" s="367"/>
    </row>
    <row r="4866" spans="2:46" ht="13.8">
      <c r="B4866" s="26">
        <v>140.6666666666674</v>
      </c>
      <c r="C4866" s="363">
        <v>1310.9124939059895</v>
      </c>
      <c r="D4866" s="367">
        <v>3798.00000000002</v>
      </c>
      <c r="E4866" s="367">
        <v>39255.813953488614</v>
      </c>
      <c r="F4866" s="367">
        <v>-2219957.2445122791</v>
      </c>
      <c r="G4866" s="367">
        <v>3798.0000000000232</v>
      </c>
      <c r="H4866" s="367">
        <v>211000</v>
      </c>
      <c r="I4866" s="384">
        <v>-26307669.092896685</v>
      </c>
      <c r="J4866" s="367">
        <v>3798</v>
      </c>
      <c r="K4866" s="367">
        <v>51151.515151515887</v>
      </c>
      <c r="L4866" s="384">
        <v>-1401172.8951644269</v>
      </c>
      <c r="M4866" s="367">
        <v>3798.000000000055</v>
      </c>
      <c r="N4866" s="367">
        <v>844</v>
      </c>
      <c r="O4866" s="384">
        <v>-26399.924550170741</v>
      </c>
      <c r="P4866" s="367">
        <v>55.071000000000005</v>
      </c>
      <c r="Q4866" s="367">
        <v>844</v>
      </c>
      <c r="R4866" s="384">
        <v>-8976.8475190513855</v>
      </c>
      <c r="S4866" s="367">
        <v>53.171999999999997</v>
      </c>
      <c r="T4866" s="367">
        <v>29103.448275861709</v>
      </c>
      <c r="U4866" s="384">
        <v>-1490664.0514322929</v>
      </c>
      <c r="V4866" s="367">
        <v>3797.9999999999527</v>
      </c>
      <c r="W4866" s="367">
        <v>1406666.6666666735</v>
      </c>
      <c r="X4866" s="384">
        <v>243964.1084739209</v>
      </c>
      <c r="Y4866" s="386">
        <v>3798.0000000000182</v>
      </c>
      <c r="Z4866" s="367"/>
      <c r="AA4866" s="367"/>
      <c r="AB4866" s="367"/>
      <c r="AC4866" s="367"/>
      <c r="AD4866" s="367"/>
      <c r="AE4866" s="367"/>
      <c r="AF4866" s="367"/>
      <c r="AG4866" s="367"/>
      <c r="AH4866" s="367"/>
      <c r="AI4866" s="367"/>
      <c r="AJ4866" s="367"/>
      <c r="AK4866" s="367"/>
      <c r="AL4866" s="367"/>
      <c r="AM4866" s="367"/>
      <c r="AN4866" s="367"/>
      <c r="AO4866" s="367"/>
      <c r="AP4866" s="367"/>
      <c r="AQ4866" s="367"/>
      <c r="AR4866" s="367"/>
      <c r="AS4866" s="367"/>
      <c r="AT4866" s="367"/>
    </row>
    <row r="4867" spans="2:46" ht="13.8">
      <c r="B4867" s="26">
        <v>140.83333333333405</v>
      </c>
      <c r="C4867" s="363">
        <v>1312.4527238350497</v>
      </c>
      <c r="D4867" s="367">
        <v>3802.5000000000196</v>
      </c>
      <c r="E4867" s="367">
        <v>39302.325581395591</v>
      </c>
      <c r="F4867" s="367">
        <v>-2225293.3188491268</v>
      </c>
      <c r="G4867" s="367">
        <v>3802.5000000000232</v>
      </c>
      <c r="H4867" s="367">
        <v>211250</v>
      </c>
      <c r="I4867" s="384">
        <v>-26370694.223522615</v>
      </c>
      <c r="J4867" s="367">
        <v>3802.5</v>
      </c>
      <c r="K4867" s="367">
        <v>51212.121212121951</v>
      </c>
      <c r="L4867" s="384">
        <v>-1404904.2125167002</v>
      </c>
      <c r="M4867" s="367">
        <v>3802.5000000000555</v>
      </c>
      <c r="N4867" s="367">
        <v>845</v>
      </c>
      <c r="O4867" s="384">
        <v>-26464.730648119614</v>
      </c>
      <c r="P4867" s="367">
        <v>55.136249999999997</v>
      </c>
      <c r="Q4867" s="367">
        <v>845</v>
      </c>
      <c r="R4867" s="384">
        <v>-9003.3066589028167</v>
      </c>
      <c r="S4867" s="367">
        <v>53.234999999999999</v>
      </c>
      <c r="T4867" s="367">
        <v>29137.931034482397</v>
      </c>
      <c r="U4867" s="384">
        <v>-1494529.7193107468</v>
      </c>
      <c r="V4867" s="367">
        <v>3802.4999999999527</v>
      </c>
      <c r="W4867" s="367">
        <v>1408333.3333333402</v>
      </c>
      <c r="X4867" s="384">
        <v>244175.09371703331</v>
      </c>
      <c r="Y4867" s="386">
        <v>3802.5000000000182</v>
      </c>
      <c r="Z4867" s="367"/>
      <c r="AA4867" s="367"/>
      <c r="AB4867" s="367"/>
      <c r="AC4867" s="367"/>
      <c r="AD4867" s="367"/>
      <c r="AE4867" s="367"/>
      <c r="AF4867" s="367"/>
      <c r="AG4867" s="367"/>
      <c r="AH4867" s="367"/>
      <c r="AI4867" s="367"/>
      <c r="AJ4867" s="367"/>
      <c r="AK4867" s="367"/>
      <c r="AL4867" s="367"/>
      <c r="AM4867" s="367"/>
      <c r="AN4867" s="367"/>
      <c r="AO4867" s="367"/>
      <c r="AP4867" s="367"/>
      <c r="AQ4867" s="367"/>
      <c r="AR4867" s="367"/>
      <c r="AS4867" s="367"/>
      <c r="AT4867" s="367"/>
    </row>
    <row r="4868" spans="2:46" ht="13.8">
      <c r="B4868" s="26">
        <v>141.00000000000071</v>
      </c>
      <c r="C4868" s="363">
        <v>1313.992923032924</v>
      </c>
      <c r="D4868" s="367">
        <v>3807.0000000000196</v>
      </c>
      <c r="E4868" s="367">
        <v>39348.837209302568</v>
      </c>
      <c r="F4868" s="367">
        <v>-2230635.7974303332</v>
      </c>
      <c r="G4868" s="367">
        <v>3807.0000000000236</v>
      </c>
      <c r="H4868" s="367">
        <v>211500</v>
      </c>
      <c r="I4868" s="384">
        <v>-26433794.750377141</v>
      </c>
      <c r="J4868" s="367">
        <v>3807</v>
      </c>
      <c r="K4868" s="367">
        <v>51272.727272728014</v>
      </c>
      <c r="L4868" s="384">
        <v>-1408640.4320225674</v>
      </c>
      <c r="M4868" s="367">
        <v>3807.0000000000555</v>
      </c>
      <c r="N4868" s="367">
        <v>846</v>
      </c>
      <c r="O4868" s="384">
        <v>-26529.616098888597</v>
      </c>
      <c r="P4868" s="367">
        <v>55.201500000000003</v>
      </c>
      <c r="Q4868" s="367">
        <v>846</v>
      </c>
      <c r="R4868" s="384">
        <v>-9029.8032497947006</v>
      </c>
      <c r="S4868" s="367">
        <v>53.298000000000002</v>
      </c>
      <c r="T4868" s="367">
        <v>29172.413793103085</v>
      </c>
      <c r="U4868" s="384">
        <v>-1498400.3563684763</v>
      </c>
      <c r="V4868" s="367">
        <v>3806.9999999999527</v>
      </c>
      <c r="W4868" s="367">
        <v>1410000.000000007</v>
      </c>
      <c r="X4868" s="384">
        <v>244385.89417492101</v>
      </c>
      <c r="Y4868" s="386">
        <v>3807.0000000000186</v>
      </c>
      <c r="Z4868" s="367"/>
      <c r="AA4868" s="367"/>
      <c r="AB4868" s="367"/>
      <c r="AC4868" s="367"/>
      <c r="AD4868" s="367"/>
      <c r="AE4868" s="367"/>
      <c r="AF4868" s="367"/>
      <c r="AG4868" s="367"/>
      <c r="AH4868" s="367"/>
      <c r="AI4868" s="367"/>
      <c r="AJ4868" s="367"/>
      <c r="AK4868" s="367"/>
      <c r="AL4868" s="367"/>
      <c r="AM4868" s="367"/>
      <c r="AN4868" s="367"/>
      <c r="AO4868" s="367"/>
      <c r="AP4868" s="367"/>
      <c r="AQ4868" s="367"/>
      <c r="AR4868" s="367"/>
      <c r="AS4868" s="367"/>
      <c r="AT4868" s="367"/>
    </row>
    <row r="4869" spans="2:46" ht="13.8">
      <c r="B4869" s="26">
        <v>141.16666666666737</v>
      </c>
      <c r="C4869" s="363">
        <v>1315.5330914996111</v>
      </c>
      <c r="D4869" s="367">
        <v>3811.5000000000191</v>
      </c>
      <c r="E4869" s="367">
        <v>39395.348837209545</v>
      </c>
      <c r="F4869" s="367">
        <v>-2235984.6802558978</v>
      </c>
      <c r="G4869" s="367">
        <v>3811.5000000000236</v>
      </c>
      <c r="H4869" s="367">
        <v>211750</v>
      </c>
      <c r="I4869" s="384">
        <v>-26496970.673460264</v>
      </c>
      <c r="J4869" s="367">
        <v>3811.5</v>
      </c>
      <c r="K4869" s="367">
        <v>51333.333333334078</v>
      </c>
      <c r="L4869" s="384">
        <v>-1412381.5536820288</v>
      </c>
      <c r="M4869" s="367">
        <v>3811.5000000000555</v>
      </c>
      <c r="N4869" s="367">
        <v>847</v>
      </c>
      <c r="O4869" s="384">
        <v>-26594.580902477672</v>
      </c>
      <c r="P4869" s="367">
        <v>55.266750000000002</v>
      </c>
      <c r="Q4869" s="367">
        <v>847</v>
      </c>
      <c r="R4869" s="384">
        <v>-9056.337291727039</v>
      </c>
      <c r="S4869" s="367">
        <v>53.361000000000004</v>
      </c>
      <c r="T4869" s="367">
        <v>29206.896551723774</v>
      </c>
      <c r="U4869" s="384">
        <v>-1502275.9626054813</v>
      </c>
      <c r="V4869" s="367">
        <v>3811.4999999999523</v>
      </c>
      <c r="W4869" s="367">
        <v>1411666.6666666737</v>
      </c>
      <c r="X4869" s="384">
        <v>244596.50984758395</v>
      </c>
      <c r="Y4869" s="386">
        <v>3811.5000000000191</v>
      </c>
      <c r="Z4869" s="367"/>
      <c r="AA4869" s="367"/>
      <c r="AB4869" s="367"/>
      <c r="AC4869" s="367"/>
      <c r="AD4869" s="367"/>
      <c r="AE4869" s="367"/>
      <c r="AF4869" s="367"/>
      <c r="AG4869" s="367"/>
      <c r="AH4869" s="367"/>
      <c r="AI4869" s="367"/>
      <c r="AJ4869" s="367"/>
      <c r="AK4869" s="367"/>
      <c r="AL4869" s="367"/>
      <c r="AM4869" s="367"/>
      <c r="AN4869" s="367"/>
      <c r="AO4869" s="367"/>
      <c r="AP4869" s="367"/>
      <c r="AQ4869" s="367"/>
      <c r="AR4869" s="367"/>
      <c r="AS4869" s="367"/>
      <c r="AT4869" s="367"/>
    </row>
    <row r="4870" spans="2:46" ht="13.8">
      <c r="B4870" s="26">
        <v>141.33333333333402</v>
      </c>
      <c r="C4870" s="363">
        <v>1317.073229235112</v>
      </c>
      <c r="D4870" s="367">
        <v>3816.0000000000191</v>
      </c>
      <c r="E4870" s="367">
        <v>39441.860465116522</v>
      </c>
      <c r="F4870" s="367">
        <v>-2241339.9673258206</v>
      </c>
      <c r="G4870" s="367">
        <v>3816.0000000000236</v>
      </c>
      <c r="H4870" s="367">
        <v>212000</v>
      </c>
      <c r="I4870" s="384">
        <v>-26560221.992771983</v>
      </c>
      <c r="J4870" s="367">
        <v>3816</v>
      </c>
      <c r="K4870" s="367">
        <v>51393.939393940142</v>
      </c>
      <c r="L4870" s="384">
        <v>-1416127.5774950848</v>
      </c>
      <c r="M4870" s="367">
        <v>3816.0000000000559</v>
      </c>
      <c r="N4870" s="367">
        <v>848</v>
      </c>
      <c r="O4870" s="384">
        <v>-26659.625058886842</v>
      </c>
      <c r="P4870" s="367">
        <v>55.332000000000001</v>
      </c>
      <c r="Q4870" s="367">
        <v>848</v>
      </c>
      <c r="R4870" s="384">
        <v>-9082.9087846998282</v>
      </c>
      <c r="S4870" s="367">
        <v>53.423999999999999</v>
      </c>
      <c r="T4870" s="367">
        <v>29241.379310344462</v>
      </c>
      <c r="U4870" s="384">
        <v>-1506156.5380217629</v>
      </c>
      <c r="V4870" s="367">
        <v>3815.9999999999523</v>
      </c>
      <c r="W4870" s="367">
        <v>1413333.3333333405</v>
      </c>
      <c r="X4870" s="384">
        <v>244806.94073502216</v>
      </c>
      <c r="Y4870" s="386">
        <v>3816.0000000000191</v>
      </c>
      <c r="Z4870" s="367"/>
      <c r="AA4870" s="367"/>
      <c r="AB4870" s="367"/>
      <c r="AC4870" s="367"/>
      <c r="AD4870" s="367"/>
      <c r="AE4870" s="367"/>
      <c r="AF4870" s="367"/>
      <c r="AG4870" s="367"/>
      <c r="AH4870" s="367"/>
      <c r="AI4870" s="367"/>
      <c r="AJ4870" s="367"/>
      <c r="AK4870" s="367"/>
      <c r="AL4870" s="367"/>
      <c r="AM4870" s="367"/>
      <c r="AN4870" s="367"/>
      <c r="AO4870" s="367"/>
      <c r="AP4870" s="367"/>
      <c r="AQ4870" s="367"/>
      <c r="AR4870" s="367"/>
      <c r="AS4870" s="367"/>
      <c r="AT4870" s="367"/>
    </row>
    <row r="4871" spans="2:46" ht="13.8">
      <c r="B4871" s="26">
        <v>141.50000000000068</v>
      </c>
      <c r="C4871" s="363">
        <v>1318.6133362394264</v>
      </c>
      <c r="D4871" s="367">
        <v>3820.5000000000182</v>
      </c>
      <c r="E4871" s="367">
        <v>39488.372093023499</v>
      </c>
      <c r="F4871" s="367">
        <v>-2246701.6586401029</v>
      </c>
      <c r="G4871" s="367">
        <v>3820.5000000000241</v>
      </c>
      <c r="H4871" s="367">
        <v>212250</v>
      </c>
      <c r="I4871" s="384">
        <v>-26623548.708312303</v>
      </c>
      <c r="J4871" s="367">
        <v>3820.5</v>
      </c>
      <c r="K4871" s="367">
        <v>51454.545454546205</v>
      </c>
      <c r="L4871" s="384">
        <v>-1419878.5034617346</v>
      </c>
      <c r="M4871" s="367">
        <v>3820.5000000000559</v>
      </c>
      <c r="N4871" s="367">
        <v>849</v>
      </c>
      <c r="O4871" s="384">
        <v>-26724.748568116116</v>
      </c>
      <c r="P4871" s="367">
        <v>55.39725</v>
      </c>
      <c r="Q4871" s="367">
        <v>849</v>
      </c>
      <c r="R4871" s="384">
        <v>-9109.5177287130718</v>
      </c>
      <c r="S4871" s="367">
        <v>53.486999999999995</v>
      </c>
      <c r="T4871" s="367">
        <v>29275.862068965151</v>
      </c>
      <c r="U4871" s="384">
        <v>-1510042.0826173199</v>
      </c>
      <c r="V4871" s="367">
        <v>3820.4999999999523</v>
      </c>
      <c r="W4871" s="367">
        <v>1415000.0000000072</v>
      </c>
      <c r="X4871" s="384">
        <v>245017.18683723558</v>
      </c>
      <c r="Y4871" s="386">
        <v>3820.5000000000196</v>
      </c>
      <c r="Z4871" s="367"/>
      <c r="AA4871" s="367"/>
      <c r="AB4871" s="367"/>
      <c r="AC4871" s="367"/>
      <c r="AD4871" s="367"/>
      <c r="AE4871" s="367"/>
      <c r="AF4871" s="367"/>
      <c r="AG4871" s="367"/>
      <c r="AH4871" s="367"/>
      <c r="AI4871" s="367"/>
      <c r="AJ4871" s="367"/>
      <c r="AK4871" s="367"/>
      <c r="AL4871" s="367"/>
      <c r="AM4871" s="367"/>
      <c r="AN4871" s="367"/>
      <c r="AO4871" s="367"/>
      <c r="AP4871" s="367"/>
      <c r="AQ4871" s="367"/>
      <c r="AR4871" s="367"/>
      <c r="AS4871" s="367"/>
      <c r="AT4871" s="367"/>
    </row>
    <row r="4872" spans="2:46" ht="13.8">
      <c r="B4872" s="26">
        <v>141.66666666666734</v>
      </c>
      <c r="C4872" s="363">
        <v>1320.1534125125543</v>
      </c>
      <c r="D4872" s="367">
        <v>3825.0000000000182</v>
      </c>
      <c r="E4872" s="367">
        <v>39534.883720930477</v>
      </c>
      <c r="F4872" s="367">
        <v>-2252069.7541987426</v>
      </c>
      <c r="G4872" s="367">
        <v>3825.0000000000241</v>
      </c>
      <c r="H4872" s="367">
        <v>212500</v>
      </c>
      <c r="I4872" s="384">
        <v>-26686950.820081219</v>
      </c>
      <c r="J4872" s="367">
        <v>3825</v>
      </c>
      <c r="K4872" s="367">
        <v>51515.151515152269</v>
      </c>
      <c r="L4872" s="384">
        <v>-1423634.3315819786</v>
      </c>
      <c r="M4872" s="367">
        <v>3825.0000000000564</v>
      </c>
      <c r="N4872" s="367">
        <v>850</v>
      </c>
      <c r="O4872" s="384">
        <v>-26789.951430165489</v>
      </c>
      <c r="P4872" s="367">
        <v>55.462500000000006</v>
      </c>
      <c r="Q4872" s="367">
        <v>850</v>
      </c>
      <c r="R4872" s="384">
        <v>-9136.1641237667736</v>
      </c>
      <c r="S4872" s="367">
        <v>53.55</v>
      </c>
      <c r="T4872" s="367">
        <v>29310.344827585839</v>
      </c>
      <c r="U4872" s="384">
        <v>-1513932.5963921528</v>
      </c>
      <c r="V4872" s="367">
        <v>3824.9999999999518</v>
      </c>
      <c r="W4872" s="367">
        <v>1416666.666666674</v>
      </c>
      <c r="X4872" s="384">
        <v>245227.24815422436</v>
      </c>
      <c r="Y4872" s="386">
        <v>3825.0000000000196</v>
      </c>
      <c r="Z4872" s="367"/>
      <c r="AA4872" s="367"/>
      <c r="AB4872" s="367"/>
      <c r="AC4872" s="367"/>
      <c r="AD4872" s="367"/>
      <c r="AE4872" s="367"/>
      <c r="AF4872" s="367"/>
      <c r="AG4872" s="367"/>
      <c r="AH4872" s="367"/>
      <c r="AI4872" s="367"/>
      <c r="AJ4872" s="367"/>
      <c r="AK4872" s="367"/>
      <c r="AL4872" s="367"/>
      <c r="AM4872" s="367"/>
      <c r="AN4872" s="367"/>
      <c r="AO4872" s="367"/>
      <c r="AP4872" s="367"/>
      <c r="AQ4872" s="367"/>
      <c r="AR4872" s="367"/>
      <c r="AS4872" s="367"/>
      <c r="AT4872" s="367"/>
    </row>
    <row r="4873" spans="2:46" ht="13.8">
      <c r="B4873" s="26">
        <v>141.833333333334</v>
      </c>
      <c r="C4873" s="363">
        <v>1321.6934580544957</v>
      </c>
      <c r="D4873" s="367">
        <v>3829.5000000000177</v>
      </c>
      <c r="E4873" s="367">
        <v>39581.395348837454</v>
      </c>
      <c r="F4873" s="367">
        <v>-2257444.2540017413</v>
      </c>
      <c r="G4873" s="367">
        <v>3829.5000000000241</v>
      </c>
      <c r="H4873" s="367">
        <v>212750</v>
      </c>
      <c r="I4873" s="384">
        <v>-26750428.328078724</v>
      </c>
      <c r="J4873" s="367">
        <v>3829.5</v>
      </c>
      <c r="K4873" s="367">
        <v>51575.757575758333</v>
      </c>
      <c r="L4873" s="384">
        <v>-1427395.0618558167</v>
      </c>
      <c r="M4873" s="367">
        <v>3829.5000000000564</v>
      </c>
      <c r="N4873" s="367">
        <v>851</v>
      </c>
      <c r="O4873" s="384">
        <v>-26855.23364503495</v>
      </c>
      <c r="P4873" s="367">
        <v>55.527749999999997</v>
      </c>
      <c r="Q4873" s="367">
        <v>851</v>
      </c>
      <c r="R4873" s="384">
        <v>-9162.8479698609299</v>
      </c>
      <c r="S4873" s="367">
        <v>53.613</v>
      </c>
      <c r="T4873" s="367">
        <v>29344.827586206527</v>
      </c>
      <c r="U4873" s="384">
        <v>-1517828.0793462617</v>
      </c>
      <c r="V4873" s="367">
        <v>3829.4999999999518</v>
      </c>
      <c r="W4873" s="367">
        <v>1418333.3333333407</v>
      </c>
      <c r="X4873" s="384">
        <v>245437.12468598835</v>
      </c>
      <c r="Y4873" s="386">
        <v>3829.50000000002</v>
      </c>
      <c r="Z4873" s="367"/>
      <c r="AA4873" s="367"/>
      <c r="AB4873" s="367"/>
      <c r="AC4873" s="367"/>
      <c r="AD4873" s="367"/>
      <c r="AE4873" s="367"/>
      <c r="AF4873" s="367"/>
      <c r="AG4873" s="367"/>
      <c r="AH4873" s="367"/>
      <c r="AI4873" s="367"/>
      <c r="AJ4873" s="367"/>
      <c r="AK4873" s="367"/>
      <c r="AL4873" s="367"/>
      <c r="AM4873" s="367"/>
      <c r="AN4873" s="367"/>
      <c r="AO4873" s="367"/>
      <c r="AP4873" s="367"/>
      <c r="AQ4873" s="367"/>
      <c r="AR4873" s="367"/>
      <c r="AS4873" s="367"/>
      <c r="AT4873" s="367"/>
    </row>
    <row r="4874" spans="2:46" ht="13.8">
      <c r="B4874" s="26">
        <v>142.00000000000065</v>
      </c>
      <c r="C4874" s="363">
        <v>1323.2334728652509</v>
      </c>
      <c r="D4874" s="367">
        <v>3834.0000000000177</v>
      </c>
      <c r="E4874" s="367">
        <v>39627.906976744431</v>
      </c>
      <c r="F4874" s="367">
        <v>-2262825.1580490978</v>
      </c>
      <c r="G4874" s="367">
        <v>3834.0000000000241</v>
      </c>
      <c r="H4874" s="367">
        <v>213000</v>
      </c>
      <c r="I4874" s="384">
        <v>-26813981.232304834</v>
      </c>
      <c r="J4874" s="367">
        <v>3834</v>
      </c>
      <c r="K4874" s="367">
        <v>51636.363636364396</v>
      </c>
      <c r="L4874" s="384">
        <v>-1431160.6942832498</v>
      </c>
      <c r="M4874" s="367">
        <v>3834.0000000000568</v>
      </c>
      <c r="N4874" s="367">
        <v>852</v>
      </c>
      <c r="O4874" s="384">
        <v>-26920.595212724522</v>
      </c>
      <c r="P4874" s="367">
        <v>55.593000000000004</v>
      </c>
      <c r="Q4874" s="367">
        <v>852</v>
      </c>
      <c r="R4874" s="384">
        <v>-9189.5692669955351</v>
      </c>
      <c r="S4874" s="367">
        <v>53.675999999999995</v>
      </c>
      <c r="T4874" s="367">
        <v>29379.310344827216</v>
      </c>
      <c r="U4874" s="384">
        <v>-1521728.5314796462</v>
      </c>
      <c r="V4874" s="367">
        <v>3833.9999999999513</v>
      </c>
      <c r="W4874" s="367">
        <v>1420000.0000000075</v>
      </c>
      <c r="X4874" s="384">
        <v>245646.81643252764</v>
      </c>
      <c r="Y4874" s="386">
        <v>3834.00000000002</v>
      </c>
      <c r="Z4874" s="367"/>
      <c r="AA4874" s="367"/>
      <c r="AB4874" s="367"/>
      <c r="AC4874" s="367"/>
      <c r="AD4874" s="367"/>
      <c r="AE4874" s="367"/>
      <c r="AF4874" s="367"/>
      <c r="AG4874" s="367"/>
      <c r="AH4874" s="367"/>
      <c r="AI4874" s="367"/>
      <c r="AJ4874" s="367"/>
      <c r="AK4874" s="367"/>
      <c r="AL4874" s="367"/>
      <c r="AM4874" s="367"/>
      <c r="AN4874" s="367"/>
      <c r="AO4874" s="367"/>
      <c r="AP4874" s="367"/>
      <c r="AQ4874" s="367"/>
      <c r="AR4874" s="367"/>
      <c r="AS4874" s="367"/>
      <c r="AT4874" s="367"/>
    </row>
    <row r="4875" spans="2:46" ht="13.8">
      <c r="B4875" s="26">
        <v>142.16666666666731</v>
      </c>
      <c r="C4875" s="363">
        <v>1324.7734569448196</v>
      </c>
      <c r="D4875" s="367">
        <v>3838.5000000000173</v>
      </c>
      <c r="E4875" s="367">
        <v>39674.418604651408</v>
      </c>
      <c r="F4875" s="367">
        <v>-2268212.4663408129</v>
      </c>
      <c r="G4875" s="367">
        <v>3838.5000000000241</v>
      </c>
      <c r="H4875" s="367">
        <v>213250</v>
      </c>
      <c r="I4875" s="384">
        <v>-26877609.532759544</v>
      </c>
      <c r="J4875" s="367">
        <v>3838.5</v>
      </c>
      <c r="K4875" s="367">
        <v>51696.96969697046</v>
      </c>
      <c r="L4875" s="384">
        <v>-1434931.2288642761</v>
      </c>
      <c r="M4875" s="367">
        <v>3838.5000000000568</v>
      </c>
      <c r="N4875" s="367">
        <v>853</v>
      </c>
      <c r="O4875" s="384">
        <v>-26986.036133234171</v>
      </c>
      <c r="P4875" s="367">
        <v>55.658249999999995</v>
      </c>
      <c r="Q4875" s="367">
        <v>853</v>
      </c>
      <c r="R4875" s="384">
        <v>-9216.3280151705967</v>
      </c>
      <c r="S4875" s="367">
        <v>53.738999999999997</v>
      </c>
      <c r="T4875" s="367">
        <v>29413.793103447904</v>
      </c>
      <c r="U4875" s="384">
        <v>-1525633.9527923067</v>
      </c>
      <c r="V4875" s="367">
        <v>3838.4999999999513</v>
      </c>
      <c r="W4875" s="367">
        <v>1421666.6666666742</v>
      </c>
      <c r="X4875" s="384">
        <v>245856.32339384221</v>
      </c>
      <c r="Y4875" s="386">
        <v>3838.5000000000205</v>
      </c>
      <c r="Z4875" s="367"/>
      <c r="AA4875" s="367"/>
      <c r="AB4875" s="367"/>
      <c r="AC4875" s="367"/>
      <c r="AD4875" s="367"/>
      <c r="AE4875" s="367"/>
      <c r="AF4875" s="367"/>
      <c r="AG4875" s="367"/>
      <c r="AH4875" s="367"/>
      <c r="AI4875" s="367"/>
      <c r="AJ4875" s="367"/>
      <c r="AK4875" s="367"/>
      <c r="AL4875" s="367"/>
      <c r="AM4875" s="367"/>
      <c r="AN4875" s="367"/>
      <c r="AO4875" s="367"/>
      <c r="AP4875" s="367"/>
      <c r="AQ4875" s="367"/>
      <c r="AR4875" s="367"/>
      <c r="AS4875" s="367"/>
      <c r="AT4875" s="367"/>
    </row>
    <row r="4876" spans="2:46" ht="13.8">
      <c r="B4876" s="26">
        <v>142.33333333333397</v>
      </c>
      <c r="C4876" s="363">
        <v>1326.3134102932015</v>
      </c>
      <c r="D4876" s="367">
        <v>3843.0000000000173</v>
      </c>
      <c r="E4876" s="367">
        <v>39720.930232558385</v>
      </c>
      <c r="F4876" s="367">
        <v>-2273606.1788768871</v>
      </c>
      <c r="G4876" s="367">
        <v>3843.0000000000241</v>
      </c>
      <c r="H4876" s="367">
        <v>213500</v>
      </c>
      <c r="I4876" s="384">
        <v>-26941313.229442842</v>
      </c>
      <c r="J4876" s="367">
        <v>3843</v>
      </c>
      <c r="K4876" s="367">
        <v>51757.575757576524</v>
      </c>
      <c r="L4876" s="384">
        <v>-1438706.6655988973</v>
      </c>
      <c r="M4876" s="367">
        <v>3843.0000000000573</v>
      </c>
      <c r="N4876" s="367">
        <v>854</v>
      </c>
      <c r="O4876" s="384">
        <v>-27051.556406563937</v>
      </c>
      <c r="P4876" s="367">
        <v>55.723500000000001</v>
      </c>
      <c r="Q4876" s="367">
        <v>854</v>
      </c>
      <c r="R4876" s="384">
        <v>-9243.1242143861164</v>
      </c>
      <c r="S4876" s="367">
        <v>53.802</v>
      </c>
      <c r="T4876" s="367">
        <v>29448.275862068593</v>
      </c>
      <c r="U4876" s="384">
        <v>-1529544.3432842433</v>
      </c>
      <c r="V4876" s="367">
        <v>3842.9999999999513</v>
      </c>
      <c r="W4876" s="367">
        <v>1423333.3333333409</v>
      </c>
      <c r="X4876" s="384">
        <v>246065.64556993204</v>
      </c>
      <c r="Y4876" s="386">
        <v>3843.0000000000205</v>
      </c>
      <c r="Z4876" s="367"/>
      <c r="AA4876" s="367"/>
      <c r="AB4876" s="367"/>
      <c r="AC4876" s="367"/>
      <c r="AD4876" s="367"/>
      <c r="AE4876" s="367"/>
      <c r="AF4876" s="367"/>
      <c r="AG4876" s="367"/>
      <c r="AH4876" s="367"/>
      <c r="AI4876" s="367"/>
      <c r="AJ4876" s="367"/>
      <c r="AK4876" s="367"/>
      <c r="AL4876" s="367"/>
      <c r="AM4876" s="367"/>
      <c r="AN4876" s="367"/>
      <c r="AO4876" s="367"/>
      <c r="AP4876" s="367"/>
      <c r="AQ4876" s="367"/>
      <c r="AR4876" s="367"/>
      <c r="AS4876" s="367"/>
      <c r="AT4876" s="367"/>
    </row>
    <row r="4877" spans="2:46" ht="13.8">
      <c r="B4877" s="26">
        <v>142.50000000000063</v>
      </c>
      <c r="C4877" s="363">
        <v>1327.8533329103973</v>
      </c>
      <c r="D4877" s="367">
        <v>3847.5000000000168</v>
      </c>
      <c r="E4877" s="367">
        <v>39767.441860465362</v>
      </c>
      <c r="F4877" s="367">
        <v>-2279006.295657319</v>
      </c>
      <c r="G4877" s="367">
        <v>3847.5000000000241</v>
      </c>
      <c r="H4877" s="367">
        <v>213750</v>
      </c>
      <c r="I4877" s="384">
        <v>-27005092.322354741</v>
      </c>
      <c r="J4877" s="367">
        <v>3847.5</v>
      </c>
      <c r="K4877" s="367">
        <v>51818.181818182587</v>
      </c>
      <c r="L4877" s="384">
        <v>-1442487.0044871119</v>
      </c>
      <c r="M4877" s="367">
        <v>3847.5000000000573</v>
      </c>
      <c r="N4877" s="367">
        <v>855</v>
      </c>
      <c r="O4877" s="384">
        <v>-27117.156032713792</v>
      </c>
      <c r="P4877" s="367">
        <v>55.78875</v>
      </c>
      <c r="Q4877" s="367">
        <v>855</v>
      </c>
      <c r="R4877" s="384">
        <v>-9269.9578646420869</v>
      </c>
      <c r="S4877" s="367">
        <v>53.865000000000002</v>
      </c>
      <c r="T4877" s="367">
        <v>29482.758620689281</v>
      </c>
      <c r="U4877" s="384">
        <v>-1533459.7029554553</v>
      </c>
      <c r="V4877" s="367">
        <v>3847.4999999999509</v>
      </c>
      <c r="W4877" s="367">
        <v>1425000.0000000077</v>
      </c>
      <c r="X4877" s="384">
        <v>246274.78296079708</v>
      </c>
      <c r="Y4877" s="386">
        <v>3847.5000000000205</v>
      </c>
      <c r="Z4877" s="367"/>
      <c r="AA4877" s="367"/>
      <c r="AB4877" s="367"/>
      <c r="AC4877" s="367"/>
      <c r="AD4877" s="367"/>
      <c r="AE4877" s="367"/>
      <c r="AF4877" s="367"/>
      <c r="AG4877" s="367"/>
      <c r="AH4877" s="367"/>
      <c r="AI4877" s="367"/>
      <c r="AJ4877" s="367"/>
      <c r="AK4877" s="367"/>
      <c r="AL4877" s="367"/>
      <c r="AM4877" s="367"/>
      <c r="AN4877" s="367"/>
      <c r="AO4877" s="367"/>
      <c r="AP4877" s="367"/>
      <c r="AQ4877" s="367"/>
      <c r="AR4877" s="367"/>
      <c r="AS4877" s="367"/>
      <c r="AT4877" s="367"/>
    </row>
    <row r="4878" spans="2:46" ht="13.8">
      <c r="B4878" s="26">
        <v>142.66666666666728</v>
      </c>
      <c r="C4878" s="363">
        <v>1329.3932247964067</v>
      </c>
      <c r="D4878" s="367">
        <v>3852.0000000000168</v>
      </c>
      <c r="E4878" s="367">
        <v>39813.953488372339</v>
      </c>
      <c r="F4878" s="367">
        <v>-2284412.8166821096</v>
      </c>
      <c r="G4878" s="367">
        <v>3852.0000000000241</v>
      </c>
      <c r="H4878" s="367">
        <v>214000</v>
      </c>
      <c r="I4878" s="384">
        <v>-27068946.811495237</v>
      </c>
      <c r="J4878" s="367">
        <v>3852</v>
      </c>
      <c r="K4878" s="367">
        <v>51878.787878788651</v>
      </c>
      <c r="L4878" s="384">
        <v>-1446272.2455289217</v>
      </c>
      <c r="M4878" s="367">
        <v>3852.0000000000578</v>
      </c>
      <c r="N4878" s="367">
        <v>856</v>
      </c>
      <c r="O4878" s="384">
        <v>-27182.835011683754</v>
      </c>
      <c r="P4878" s="367">
        <v>55.853999999999999</v>
      </c>
      <c r="Q4878" s="367">
        <v>856</v>
      </c>
      <c r="R4878" s="384">
        <v>-9296.82896593851</v>
      </c>
      <c r="S4878" s="367">
        <v>53.927999999999997</v>
      </c>
      <c r="T4878" s="367">
        <v>29517.241379309969</v>
      </c>
      <c r="U4878" s="384">
        <v>-1537380.0318059435</v>
      </c>
      <c r="V4878" s="367">
        <v>3851.9999999999509</v>
      </c>
      <c r="W4878" s="367">
        <v>1426666.6666666744</v>
      </c>
      <c r="X4878" s="384">
        <v>246483.73556643742</v>
      </c>
      <c r="Y4878" s="386">
        <v>3852.0000000000209</v>
      </c>
      <c r="Z4878" s="367"/>
      <c r="AA4878" s="367"/>
      <c r="AB4878" s="367"/>
      <c r="AC4878" s="367"/>
      <c r="AD4878" s="367"/>
      <c r="AE4878" s="367"/>
      <c r="AF4878" s="367"/>
      <c r="AG4878" s="367"/>
      <c r="AH4878" s="367"/>
      <c r="AI4878" s="367"/>
      <c r="AJ4878" s="367"/>
      <c r="AK4878" s="367"/>
      <c r="AL4878" s="367"/>
      <c r="AM4878" s="367"/>
      <c r="AN4878" s="367"/>
      <c r="AO4878" s="367"/>
      <c r="AP4878" s="367"/>
      <c r="AQ4878" s="367"/>
      <c r="AR4878" s="367"/>
      <c r="AS4878" s="367"/>
      <c r="AT4878" s="367"/>
    </row>
    <row r="4879" spans="2:46" ht="13.8">
      <c r="B4879" s="26">
        <v>142.83333333333394</v>
      </c>
      <c r="C4879" s="363">
        <v>1330.9330859512295</v>
      </c>
      <c r="D4879" s="367">
        <v>3856.5000000000164</v>
      </c>
      <c r="E4879" s="367">
        <v>39860.465116279316</v>
      </c>
      <c r="F4879" s="367">
        <v>-2289825.7419512593</v>
      </c>
      <c r="G4879" s="367">
        <v>3856.5000000000241</v>
      </c>
      <c r="H4879" s="367">
        <v>214250</v>
      </c>
      <c r="I4879" s="384">
        <v>-27132876.696864326</v>
      </c>
      <c r="J4879" s="367">
        <v>3856.5</v>
      </c>
      <c r="K4879" s="367">
        <v>51939.393939394715</v>
      </c>
      <c r="L4879" s="384">
        <v>-1450062.3887243252</v>
      </c>
      <c r="M4879" s="367">
        <v>3856.5000000000578</v>
      </c>
      <c r="N4879" s="367">
        <v>857</v>
      </c>
      <c r="O4879" s="384">
        <v>-27248.593343473804</v>
      </c>
      <c r="P4879" s="367">
        <v>55.919249999999998</v>
      </c>
      <c r="Q4879" s="367">
        <v>857</v>
      </c>
      <c r="R4879" s="384">
        <v>-9323.7375182753894</v>
      </c>
      <c r="S4879" s="367">
        <v>53.991</v>
      </c>
      <c r="T4879" s="367">
        <v>29551.724137930658</v>
      </c>
      <c r="U4879" s="384">
        <v>-1541305.329835708</v>
      </c>
      <c r="V4879" s="367">
        <v>3856.4999999999509</v>
      </c>
      <c r="W4879" s="367">
        <v>1428333.3333333412</v>
      </c>
      <c r="X4879" s="384">
        <v>246692.50338685306</v>
      </c>
      <c r="Y4879" s="386">
        <v>3856.5000000000209</v>
      </c>
      <c r="Z4879" s="367"/>
      <c r="AA4879" s="367"/>
      <c r="AB4879" s="367"/>
      <c r="AC4879" s="367"/>
      <c r="AD4879" s="367"/>
      <c r="AE4879" s="367"/>
      <c r="AF4879" s="367"/>
      <c r="AG4879" s="367"/>
      <c r="AH4879" s="367"/>
      <c r="AI4879" s="367"/>
      <c r="AJ4879" s="367"/>
      <c r="AK4879" s="367"/>
      <c r="AL4879" s="367"/>
      <c r="AM4879" s="367"/>
      <c r="AN4879" s="367"/>
      <c r="AO4879" s="367"/>
      <c r="AP4879" s="367"/>
      <c r="AQ4879" s="367"/>
      <c r="AR4879" s="367"/>
      <c r="AS4879" s="367"/>
      <c r="AT4879" s="367"/>
    </row>
    <row r="4880" spans="2:46" ht="13.8">
      <c r="B4880" s="26">
        <v>143.0000000000006</v>
      </c>
      <c r="C4880" s="363">
        <v>1332.4729163748657</v>
      </c>
      <c r="D4880" s="367">
        <v>3861.0000000000164</v>
      </c>
      <c r="E4880" s="367">
        <v>39906.976744186293</v>
      </c>
      <c r="F4880" s="367">
        <v>-2295245.0714647663</v>
      </c>
      <c r="G4880" s="367">
        <v>3861.0000000000241</v>
      </c>
      <c r="H4880" s="367">
        <v>214500</v>
      </c>
      <c r="I4880" s="384">
        <v>-27196881.978462018</v>
      </c>
      <c r="J4880" s="367">
        <v>3861</v>
      </c>
      <c r="K4880" s="367">
        <v>52000.000000000779</v>
      </c>
      <c r="L4880" s="384">
        <v>-1453857.4340733225</v>
      </c>
      <c r="M4880" s="367">
        <v>3861.0000000000578</v>
      </c>
      <c r="N4880" s="367">
        <v>858</v>
      </c>
      <c r="O4880" s="384">
        <v>-27314.43102808396</v>
      </c>
      <c r="P4880" s="367">
        <v>55.984500000000004</v>
      </c>
      <c r="Q4880" s="367">
        <v>858</v>
      </c>
      <c r="R4880" s="384">
        <v>-9350.6835216527252</v>
      </c>
      <c r="S4880" s="367">
        <v>54.054000000000002</v>
      </c>
      <c r="T4880" s="367">
        <v>29586.206896551346</v>
      </c>
      <c r="U4880" s="384">
        <v>-1545235.5970447476</v>
      </c>
      <c r="V4880" s="367">
        <v>3860.9999999999504</v>
      </c>
      <c r="W4880" s="367">
        <v>1430000.0000000079</v>
      </c>
      <c r="X4880" s="384">
        <v>246901.08642204394</v>
      </c>
      <c r="Y4880" s="386">
        <v>3861.0000000000214</v>
      </c>
      <c r="Z4880" s="367"/>
      <c r="AA4880" s="367"/>
      <c r="AB4880" s="367"/>
      <c r="AC4880" s="367"/>
      <c r="AD4880" s="367"/>
      <c r="AE4880" s="367"/>
      <c r="AF4880" s="367"/>
      <c r="AG4880" s="367"/>
      <c r="AH4880" s="367"/>
      <c r="AI4880" s="367"/>
      <c r="AJ4880" s="367"/>
      <c r="AK4880" s="367"/>
      <c r="AL4880" s="367"/>
      <c r="AM4880" s="367"/>
      <c r="AN4880" s="367"/>
      <c r="AO4880" s="367"/>
      <c r="AP4880" s="367"/>
      <c r="AQ4880" s="367"/>
      <c r="AR4880" s="367"/>
      <c r="AS4880" s="367"/>
      <c r="AT4880" s="367"/>
    </row>
    <row r="4881" spans="2:46" ht="13.8">
      <c r="B4881" s="26">
        <v>143.16666666666725</v>
      </c>
      <c r="C4881" s="363">
        <v>1334.0127160673155</v>
      </c>
      <c r="D4881" s="367">
        <v>3865.5000000000159</v>
      </c>
      <c r="E4881" s="367">
        <v>39953.48837209327</v>
      </c>
      <c r="F4881" s="367">
        <v>-2300670.8052226333</v>
      </c>
      <c r="G4881" s="367">
        <v>3865.5000000000241</v>
      </c>
      <c r="H4881" s="367">
        <v>214750</v>
      </c>
      <c r="I4881" s="384">
        <v>-27260962.656288307</v>
      </c>
      <c r="J4881" s="367">
        <v>3865.5</v>
      </c>
      <c r="K4881" s="367">
        <v>52060.606060606842</v>
      </c>
      <c r="L4881" s="384">
        <v>-1457657.3815759143</v>
      </c>
      <c r="M4881" s="367">
        <v>3865.5000000000582</v>
      </c>
      <c r="N4881" s="367">
        <v>859</v>
      </c>
      <c r="O4881" s="384">
        <v>-27380.348065514201</v>
      </c>
      <c r="P4881" s="367">
        <v>56.049749999999996</v>
      </c>
      <c r="Q4881" s="367">
        <v>859</v>
      </c>
      <c r="R4881" s="384">
        <v>-9377.6669760705117</v>
      </c>
      <c r="S4881" s="367">
        <v>54.117000000000004</v>
      </c>
      <c r="T4881" s="367">
        <v>29620.689655172035</v>
      </c>
      <c r="U4881" s="384">
        <v>-1549170.8334330635</v>
      </c>
      <c r="V4881" s="367">
        <v>3865.4999999999504</v>
      </c>
      <c r="W4881" s="367">
        <v>1431666.6666666747</v>
      </c>
      <c r="X4881" s="384">
        <v>247109.48467201009</v>
      </c>
      <c r="Y4881" s="386">
        <v>3865.5000000000214</v>
      </c>
      <c r="Z4881" s="367"/>
      <c r="AA4881" s="367"/>
      <c r="AB4881" s="367"/>
      <c r="AC4881" s="367"/>
      <c r="AD4881" s="367"/>
      <c r="AE4881" s="367"/>
      <c r="AF4881" s="367"/>
      <c r="AG4881" s="367"/>
      <c r="AH4881" s="367"/>
      <c r="AI4881" s="367"/>
      <c r="AJ4881" s="367"/>
      <c r="AK4881" s="367"/>
      <c r="AL4881" s="367"/>
      <c r="AM4881" s="367"/>
      <c r="AN4881" s="367"/>
      <c r="AO4881" s="367"/>
      <c r="AP4881" s="367"/>
      <c r="AQ4881" s="367"/>
      <c r="AR4881" s="367"/>
      <c r="AS4881" s="367"/>
      <c r="AT4881" s="367"/>
    </row>
    <row r="4882" spans="2:46" ht="13.8">
      <c r="B4882" s="26">
        <v>143.33333333333391</v>
      </c>
      <c r="C4882" s="363">
        <v>1335.5524850285792</v>
      </c>
      <c r="D4882" s="367">
        <v>3870.0000000000159</v>
      </c>
      <c r="E4882" s="367">
        <v>40000.000000000247</v>
      </c>
      <c r="F4882" s="367">
        <v>-2306102.943224858</v>
      </c>
      <c r="G4882" s="367">
        <v>3870.0000000000241</v>
      </c>
      <c r="H4882" s="367">
        <v>215000</v>
      </c>
      <c r="I4882" s="384">
        <v>-27325118.730343189</v>
      </c>
      <c r="J4882" s="367">
        <v>3870</v>
      </c>
      <c r="K4882" s="367">
        <v>52121.212121212906</v>
      </c>
      <c r="L4882" s="384">
        <v>-1461462.2312321002</v>
      </c>
      <c r="M4882" s="367">
        <v>3870.0000000000582</v>
      </c>
      <c r="N4882" s="367">
        <v>860</v>
      </c>
      <c r="O4882" s="384">
        <v>-27446.344455764556</v>
      </c>
      <c r="P4882" s="367">
        <v>56.115000000000002</v>
      </c>
      <c r="Q4882" s="367">
        <v>860</v>
      </c>
      <c r="R4882" s="384">
        <v>-9404.6878815287528</v>
      </c>
      <c r="S4882" s="367">
        <v>54.18</v>
      </c>
      <c r="T4882" s="367">
        <v>29655.172413792723</v>
      </c>
      <c r="U4882" s="384">
        <v>-1553111.0390006553</v>
      </c>
      <c r="V4882" s="367">
        <v>3869.9999999999504</v>
      </c>
      <c r="W4882" s="367">
        <v>1433333.3333333414</v>
      </c>
      <c r="X4882" s="384">
        <v>247317.69813675148</v>
      </c>
      <c r="Y4882" s="386">
        <v>3870.0000000000214</v>
      </c>
      <c r="Z4882" s="367"/>
      <c r="AA4882" s="367"/>
      <c r="AB4882" s="367"/>
      <c r="AC4882" s="367"/>
      <c r="AD4882" s="367"/>
      <c r="AE4882" s="367"/>
      <c r="AF4882" s="367"/>
      <c r="AG4882" s="367"/>
      <c r="AH4882" s="367"/>
      <c r="AI4882" s="367"/>
      <c r="AJ4882" s="367"/>
      <c r="AK4882" s="367"/>
      <c r="AL4882" s="367"/>
      <c r="AM4882" s="367"/>
      <c r="AN4882" s="367"/>
      <c r="AO4882" s="367"/>
      <c r="AP4882" s="367"/>
      <c r="AQ4882" s="367"/>
      <c r="AR4882" s="367"/>
      <c r="AS4882" s="367"/>
      <c r="AT4882" s="367"/>
    </row>
    <row r="4883" spans="2:46" ht="13.8">
      <c r="B4883" s="26">
        <v>143.50000000000057</v>
      </c>
      <c r="C4883" s="363">
        <v>1337.0922232586561</v>
      </c>
      <c r="D4883" s="367">
        <v>3874.5000000000155</v>
      </c>
      <c r="E4883" s="367">
        <v>40046.511627907224</v>
      </c>
      <c r="F4883" s="367">
        <v>-2311541.4854714409</v>
      </c>
      <c r="G4883" s="367">
        <v>3874.5000000000241</v>
      </c>
      <c r="H4883" s="367">
        <v>215250</v>
      </c>
      <c r="I4883" s="384">
        <v>-27389350.200626671</v>
      </c>
      <c r="J4883" s="367">
        <v>3874.5</v>
      </c>
      <c r="K4883" s="367">
        <v>52181.81818181897</v>
      </c>
      <c r="L4883" s="384">
        <v>-1465271.9830418814</v>
      </c>
      <c r="M4883" s="367">
        <v>3874.5000000000591</v>
      </c>
      <c r="N4883" s="367">
        <v>861</v>
      </c>
      <c r="O4883" s="384">
        <v>-27512.420198835003</v>
      </c>
      <c r="P4883" s="367">
        <v>56.180250000000001</v>
      </c>
      <c r="Q4883" s="367">
        <v>861</v>
      </c>
      <c r="R4883" s="384">
        <v>-9431.7462380274501</v>
      </c>
      <c r="S4883" s="367">
        <v>54.243000000000002</v>
      </c>
      <c r="T4883" s="367">
        <v>29689.655172413411</v>
      </c>
      <c r="U4883" s="384">
        <v>-1557056.2137475226</v>
      </c>
      <c r="V4883" s="367">
        <v>3874.49999999995</v>
      </c>
      <c r="W4883" s="367">
        <v>1435000.0000000081</v>
      </c>
      <c r="X4883" s="384">
        <v>247525.72681626823</v>
      </c>
      <c r="Y4883" s="386">
        <v>3874.5000000000218</v>
      </c>
      <c r="Z4883" s="367"/>
      <c r="AA4883" s="367"/>
      <c r="AB4883" s="367"/>
      <c r="AC4883" s="367"/>
      <c r="AD4883" s="367"/>
      <c r="AE4883" s="367"/>
      <c r="AF4883" s="367"/>
      <c r="AG4883" s="367"/>
      <c r="AH4883" s="367"/>
      <c r="AI4883" s="367"/>
      <c r="AJ4883" s="367"/>
      <c r="AK4883" s="367"/>
      <c r="AL4883" s="367"/>
      <c r="AM4883" s="367"/>
      <c r="AN4883" s="367"/>
      <c r="AO4883" s="367"/>
      <c r="AP4883" s="367"/>
      <c r="AQ4883" s="367"/>
      <c r="AR4883" s="367"/>
      <c r="AS4883" s="367"/>
      <c r="AT4883" s="367"/>
    </row>
    <row r="4884" spans="2:46" ht="13.8">
      <c r="B4884" s="26">
        <v>143.66666666666723</v>
      </c>
      <c r="C4884" s="363">
        <v>1338.6319307575463</v>
      </c>
      <c r="D4884" s="367">
        <v>3879.000000000015</v>
      </c>
      <c r="E4884" s="367">
        <v>40093.023255814202</v>
      </c>
      <c r="F4884" s="367">
        <v>-2316986.431962382</v>
      </c>
      <c r="G4884" s="367">
        <v>3879.0000000000241</v>
      </c>
      <c r="H4884" s="367">
        <v>215500</v>
      </c>
      <c r="I4884" s="384">
        <v>-27453657.06713875</v>
      </c>
      <c r="J4884" s="367">
        <v>3879</v>
      </c>
      <c r="K4884" s="367">
        <v>52242.424242425033</v>
      </c>
      <c r="L4884" s="384">
        <v>-1469086.6370052556</v>
      </c>
      <c r="M4884" s="367">
        <v>3879.0000000000591</v>
      </c>
      <c r="N4884" s="367">
        <v>862</v>
      </c>
      <c r="O4884" s="384">
        <v>-27578.575294725542</v>
      </c>
      <c r="P4884" s="367">
        <v>56.2455</v>
      </c>
      <c r="Q4884" s="367">
        <v>862</v>
      </c>
      <c r="R4884" s="384">
        <v>-9458.8420455666001</v>
      </c>
      <c r="S4884" s="367">
        <v>54.306000000000004</v>
      </c>
      <c r="T4884" s="367">
        <v>29724.1379310341</v>
      </c>
      <c r="U4884" s="384">
        <v>-1561006.3576736662</v>
      </c>
      <c r="V4884" s="367">
        <v>3878.99999999995</v>
      </c>
      <c r="W4884" s="367">
        <v>1436666.6666666749</v>
      </c>
      <c r="X4884" s="384">
        <v>247733.57071056016</v>
      </c>
      <c r="Y4884" s="386">
        <v>3879.0000000000218</v>
      </c>
      <c r="Z4884" s="367"/>
      <c r="AA4884" s="367"/>
      <c r="AB4884" s="367"/>
      <c r="AC4884" s="367"/>
      <c r="AD4884" s="367"/>
      <c r="AE4884" s="367"/>
      <c r="AF4884" s="367"/>
      <c r="AG4884" s="367"/>
      <c r="AH4884" s="367"/>
      <c r="AI4884" s="367"/>
      <c r="AJ4884" s="367"/>
      <c r="AK4884" s="367"/>
      <c r="AL4884" s="367"/>
      <c r="AM4884" s="367"/>
      <c r="AN4884" s="367"/>
      <c r="AO4884" s="367"/>
      <c r="AP4884" s="367"/>
      <c r="AQ4884" s="367"/>
      <c r="AR4884" s="367"/>
      <c r="AS4884" s="367"/>
      <c r="AT4884" s="367"/>
    </row>
    <row r="4885" spans="2:46" ht="13.8">
      <c r="B4885" s="26">
        <v>143.83333333333388</v>
      </c>
      <c r="C4885" s="363">
        <v>1340.1716075252507</v>
      </c>
      <c r="D4885" s="367">
        <v>3883.500000000015</v>
      </c>
      <c r="E4885" s="367">
        <v>40139.534883721179</v>
      </c>
      <c r="F4885" s="367">
        <v>-2322437.7826976818</v>
      </c>
      <c r="G4885" s="367">
        <v>3883.5000000000241</v>
      </c>
      <c r="H4885" s="367">
        <v>215750</v>
      </c>
      <c r="I4885" s="384">
        <v>-27518039.329879422</v>
      </c>
      <c r="J4885" s="367">
        <v>3883.5</v>
      </c>
      <c r="K4885" s="367">
        <v>52303.030303031097</v>
      </c>
      <c r="L4885" s="384">
        <v>-1472906.1931222246</v>
      </c>
      <c r="M4885" s="367">
        <v>3883.5000000000596</v>
      </c>
      <c r="N4885" s="367">
        <v>863</v>
      </c>
      <c r="O4885" s="384">
        <v>-27644.809743436184</v>
      </c>
      <c r="P4885" s="367">
        <v>56.310749999999999</v>
      </c>
      <c r="Q4885" s="367">
        <v>863</v>
      </c>
      <c r="R4885" s="384">
        <v>-9485.9753041461991</v>
      </c>
      <c r="S4885" s="367">
        <v>54.368999999999993</v>
      </c>
      <c r="T4885" s="367">
        <v>29758.620689654788</v>
      </c>
      <c r="U4885" s="384">
        <v>-1564961.4707790855</v>
      </c>
      <c r="V4885" s="367">
        <v>3883.49999999995</v>
      </c>
      <c r="W4885" s="367">
        <v>1438333.3333333416</v>
      </c>
      <c r="X4885" s="384">
        <v>247941.22981962739</v>
      </c>
      <c r="Y4885" s="386">
        <v>3883.5000000000223</v>
      </c>
      <c r="Z4885" s="367"/>
      <c r="AA4885" s="367"/>
      <c r="AB4885" s="367"/>
      <c r="AC4885" s="367"/>
      <c r="AD4885" s="367"/>
      <c r="AE4885" s="367"/>
      <c r="AF4885" s="367"/>
      <c r="AG4885" s="367"/>
      <c r="AH4885" s="367"/>
      <c r="AI4885" s="367"/>
      <c r="AJ4885" s="367"/>
      <c r="AK4885" s="367"/>
      <c r="AL4885" s="367"/>
      <c r="AM4885" s="367"/>
      <c r="AN4885" s="367"/>
      <c r="AO4885" s="367"/>
      <c r="AP4885" s="367"/>
      <c r="AQ4885" s="367"/>
      <c r="AR4885" s="367"/>
      <c r="AS4885" s="367"/>
      <c r="AT4885" s="367"/>
    </row>
    <row r="4886" spans="2:46" ht="13.8">
      <c r="B4886" s="26">
        <v>144.00000000000054</v>
      </c>
      <c r="C4886" s="363">
        <v>1341.711253561768</v>
      </c>
      <c r="D4886" s="367">
        <v>3888.0000000000146</v>
      </c>
      <c r="E4886" s="367">
        <v>40186.046511628156</v>
      </c>
      <c r="F4886" s="367">
        <v>-2327895.5376773411</v>
      </c>
      <c r="G4886" s="367">
        <v>3888.0000000000246</v>
      </c>
      <c r="H4886" s="367">
        <v>216000</v>
      </c>
      <c r="I4886" s="384">
        <v>-27582496.988848694</v>
      </c>
      <c r="J4886" s="367">
        <v>3888</v>
      </c>
      <c r="K4886" s="367">
        <v>52363.636363637161</v>
      </c>
      <c r="L4886" s="384">
        <v>-1476730.651392787</v>
      </c>
      <c r="M4886" s="367">
        <v>3888.0000000000596</v>
      </c>
      <c r="N4886" s="367">
        <v>864</v>
      </c>
      <c r="O4886" s="384">
        <v>-27711.123544966926</v>
      </c>
      <c r="P4886" s="367">
        <v>56.376000000000005</v>
      </c>
      <c r="Q4886" s="367">
        <v>864</v>
      </c>
      <c r="R4886" s="384">
        <v>-9513.1460137662598</v>
      </c>
      <c r="S4886" s="367">
        <v>54.431999999999995</v>
      </c>
      <c r="T4886" s="367">
        <v>29793.103448275477</v>
      </c>
      <c r="U4886" s="384">
        <v>-1568921.5530637803</v>
      </c>
      <c r="V4886" s="367">
        <v>3887.9999999999495</v>
      </c>
      <c r="W4886" s="367">
        <v>1440000.0000000084</v>
      </c>
      <c r="X4886" s="384">
        <v>248148.70414346989</v>
      </c>
      <c r="Y4886" s="386">
        <v>3888.0000000000223</v>
      </c>
      <c r="Z4886" s="367"/>
      <c r="AA4886" s="367"/>
      <c r="AB4886" s="367"/>
      <c r="AC4886" s="367"/>
      <c r="AD4886" s="367"/>
      <c r="AE4886" s="367"/>
      <c r="AF4886" s="367"/>
      <c r="AG4886" s="367"/>
      <c r="AH4886" s="367"/>
      <c r="AI4886" s="367"/>
      <c r="AJ4886" s="367"/>
      <c r="AK4886" s="367"/>
      <c r="AL4886" s="367"/>
      <c r="AM4886" s="367"/>
      <c r="AN4886" s="367"/>
      <c r="AO4886" s="367"/>
      <c r="AP4886" s="367"/>
      <c r="AQ4886" s="367"/>
      <c r="AR4886" s="367"/>
      <c r="AS4886" s="367"/>
      <c r="AT4886" s="367"/>
    </row>
    <row r="4887" spans="2:46" ht="13.8">
      <c r="B4887" s="26">
        <v>144.1666666666672</v>
      </c>
      <c r="C4887" s="363">
        <v>1343.2508688670991</v>
      </c>
      <c r="D4887" s="367">
        <v>3892.5000000000146</v>
      </c>
      <c r="E4887" s="367">
        <v>40232.558139535133</v>
      </c>
      <c r="F4887" s="367">
        <v>-2333359.6969013577</v>
      </c>
      <c r="G4887" s="367">
        <v>3892.5000000000246</v>
      </c>
      <c r="H4887" s="367">
        <v>216250</v>
      </c>
      <c r="I4887" s="384">
        <v>-27647030.044046566</v>
      </c>
      <c r="J4887" s="367">
        <v>3892.5</v>
      </c>
      <c r="K4887" s="367">
        <v>52424.242424243224</v>
      </c>
      <c r="L4887" s="384">
        <v>-1480560.011816944</v>
      </c>
      <c r="M4887" s="367">
        <v>3892.50000000006</v>
      </c>
      <c r="N4887" s="367">
        <v>865</v>
      </c>
      <c r="O4887" s="384">
        <v>-27777.516699317752</v>
      </c>
      <c r="P4887" s="367">
        <v>56.441249999999997</v>
      </c>
      <c r="Q4887" s="367">
        <v>865</v>
      </c>
      <c r="R4887" s="384">
        <v>-9540.3541744267732</v>
      </c>
      <c r="S4887" s="367">
        <v>54.494999999999997</v>
      </c>
      <c r="T4887" s="367">
        <v>29827.586206896165</v>
      </c>
      <c r="U4887" s="384">
        <v>-1572886.6045277514</v>
      </c>
      <c r="V4887" s="367">
        <v>3892.4999999999495</v>
      </c>
      <c r="W4887" s="367">
        <v>1441666.6666666751</v>
      </c>
      <c r="X4887" s="384">
        <v>248355.99368208766</v>
      </c>
      <c r="Y4887" s="386">
        <v>3892.5000000000223</v>
      </c>
      <c r="Z4887" s="367"/>
      <c r="AA4887" s="367"/>
      <c r="AB4887" s="367"/>
      <c r="AC4887" s="367"/>
      <c r="AD4887" s="367"/>
      <c r="AE4887" s="367"/>
      <c r="AF4887" s="367"/>
      <c r="AG4887" s="367"/>
      <c r="AH4887" s="367"/>
      <c r="AI4887" s="367"/>
      <c r="AJ4887" s="367"/>
      <c r="AK4887" s="367"/>
      <c r="AL4887" s="367"/>
      <c r="AM4887" s="367"/>
      <c r="AN4887" s="367"/>
      <c r="AO4887" s="367"/>
      <c r="AP4887" s="367"/>
      <c r="AQ4887" s="367"/>
      <c r="AR4887" s="367"/>
      <c r="AS4887" s="367"/>
      <c r="AT4887" s="367"/>
    </row>
    <row r="4888" spans="2:46" ht="13.8">
      <c r="B4888" s="26">
        <v>144.33333333333385</v>
      </c>
      <c r="C4888" s="363">
        <v>1344.7904534412439</v>
      </c>
      <c r="D4888" s="367">
        <v>3897.0000000000141</v>
      </c>
      <c r="E4888" s="367">
        <v>40279.06976744211</v>
      </c>
      <c r="F4888" s="367">
        <v>-2338830.2603697339</v>
      </c>
      <c r="G4888" s="367">
        <v>3897.0000000000246</v>
      </c>
      <c r="H4888" s="367">
        <v>216500</v>
      </c>
      <c r="I4888" s="384">
        <v>-27711638.495473031</v>
      </c>
      <c r="J4888" s="367">
        <v>3897</v>
      </c>
      <c r="K4888" s="367">
        <v>52484.848484849288</v>
      </c>
      <c r="L4888" s="384">
        <v>-1484394.2743946952</v>
      </c>
      <c r="M4888" s="367">
        <v>3897.00000000006</v>
      </c>
      <c r="N4888" s="367">
        <v>866</v>
      </c>
      <c r="O4888" s="384">
        <v>-27843.989206488695</v>
      </c>
      <c r="P4888" s="367">
        <v>56.506500000000003</v>
      </c>
      <c r="Q4888" s="367">
        <v>866</v>
      </c>
      <c r="R4888" s="384">
        <v>-9567.599786127741</v>
      </c>
      <c r="S4888" s="367">
        <v>54.558</v>
      </c>
      <c r="T4888" s="367">
        <v>29862.068965516853</v>
      </c>
      <c r="U4888" s="384">
        <v>-1576856.6251709985</v>
      </c>
      <c r="V4888" s="367">
        <v>3896.9999999999495</v>
      </c>
      <c r="W4888" s="367">
        <v>1443333.3333333419</v>
      </c>
      <c r="X4888" s="384">
        <v>248563.09843548073</v>
      </c>
      <c r="Y4888" s="386">
        <v>3897.0000000000227</v>
      </c>
      <c r="Z4888" s="367"/>
      <c r="AA4888" s="367"/>
      <c r="AB4888" s="367"/>
      <c r="AC4888" s="367"/>
      <c r="AD4888" s="367"/>
      <c r="AE4888" s="367"/>
      <c r="AF4888" s="367"/>
      <c r="AG4888" s="367"/>
      <c r="AH4888" s="367"/>
      <c r="AI4888" s="367"/>
      <c r="AJ4888" s="367"/>
      <c r="AK4888" s="367"/>
      <c r="AL4888" s="367"/>
      <c r="AM4888" s="367"/>
      <c r="AN4888" s="367"/>
      <c r="AO4888" s="367"/>
      <c r="AP4888" s="367"/>
      <c r="AQ4888" s="367"/>
      <c r="AR4888" s="367"/>
      <c r="AS4888" s="367"/>
      <c r="AT4888" s="367"/>
    </row>
    <row r="4889" spans="2:46" ht="13.8">
      <c r="B4889" s="26">
        <v>144.50000000000051</v>
      </c>
      <c r="C4889" s="363">
        <v>1346.3300072842021</v>
      </c>
      <c r="D4889" s="367">
        <v>3901.5000000000141</v>
      </c>
      <c r="E4889" s="367">
        <v>40325.581395349087</v>
      </c>
      <c r="F4889" s="367">
        <v>-2344307.2280824678</v>
      </c>
      <c r="G4889" s="367">
        <v>3901.5000000000246</v>
      </c>
      <c r="H4889" s="367">
        <v>216750</v>
      </c>
      <c r="I4889" s="384">
        <v>-27776322.343128089</v>
      </c>
      <c r="J4889" s="367">
        <v>3901.5</v>
      </c>
      <c r="K4889" s="367">
        <v>52545.454545455352</v>
      </c>
      <c r="L4889" s="384">
        <v>-1488233.4391260408</v>
      </c>
      <c r="M4889" s="367">
        <v>3901.50000000006</v>
      </c>
      <c r="N4889" s="367">
        <v>867</v>
      </c>
      <c r="O4889" s="384">
        <v>-27910.54106647972</v>
      </c>
      <c r="P4889" s="367">
        <v>56.571749999999994</v>
      </c>
      <c r="Q4889" s="367">
        <v>867</v>
      </c>
      <c r="R4889" s="384">
        <v>-9594.8828488691597</v>
      </c>
      <c r="S4889" s="367">
        <v>54.620999999999995</v>
      </c>
      <c r="T4889" s="367">
        <v>29896.551724137542</v>
      </c>
      <c r="U4889" s="384">
        <v>-1580831.614993521</v>
      </c>
      <c r="V4889" s="367">
        <v>3901.4999999999491</v>
      </c>
      <c r="W4889" s="367">
        <v>1445000.0000000086</v>
      </c>
      <c r="X4889" s="384">
        <v>248770.01840364901</v>
      </c>
      <c r="Y4889" s="386">
        <v>3901.5000000000227</v>
      </c>
      <c r="Z4889" s="367"/>
      <c r="AA4889" s="367"/>
      <c r="AB4889" s="367"/>
      <c r="AC4889" s="367"/>
      <c r="AD4889" s="367"/>
      <c r="AE4889" s="367"/>
      <c r="AF4889" s="367"/>
      <c r="AG4889" s="367"/>
      <c r="AH4889" s="367"/>
      <c r="AI4889" s="367"/>
      <c r="AJ4889" s="367"/>
      <c r="AK4889" s="367"/>
      <c r="AL4889" s="367"/>
      <c r="AM4889" s="367"/>
      <c r="AN4889" s="367"/>
      <c r="AO4889" s="367"/>
      <c r="AP4889" s="367"/>
      <c r="AQ4889" s="367"/>
      <c r="AR4889" s="367"/>
      <c r="AS4889" s="367"/>
      <c r="AT4889" s="367"/>
    </row>
    <row r="4890" spans="2:46" ht="13.8">
      <c r="B4890" s="26">
        <v>144.66666666666717</v>
      </c>
      <c r="C4890" s="363">
        <v>1347.8695303959739</v>
      </c>
      <c r="D4890" s="367">
        <v>3906.0000000000136</v>
      </c>
      <c r="E4890" s="367">
        <v>40372.093023256064</v>
      </c>
      <c r="F4890" s="367">
        <v>-2349790.6000395599</v>
      </c>
      <c r="G4890" s="367">
        <v>3906.0000000000246</v>
      </c>
      <c r="H4890" s="367">
        <v>217000</v>
      </c>
      <c r="I4890" s="384">
        <v>-27841081.587011747</v>
      </c>
      <c r="J4890" s="367">
        <v>3906</v>
      </c>
      <c r="K4890" s="367">
        <v>52606.060606061415</v>
      </c>
      <c r="L4890" s="384">
        <v>-1492077.5060109806</v>
      </c>
      <c r="M4890" s="367">
        <v>3906.0000000000605</v>
      </c>
      <c r="N4890" s="367">
        <v>868</v>
      </c>
      <c r="O4890" s="384">
        <v>-27977.172279290855</v>
      </c>
      <c r="P4890" s="367">
        <v>56.637</v>
      </c>
      <c r="Q4890" s="367">
        <v>868</v>
      </c>
      <c r="R4890" s="384">
        <v>-9622.2033626510365</v>
      </c>
      <c r="S4890" s="367">
        <v>54.683999999999997</v>
      </c>
      <c r="T4890" s="367">
        <v>29931.03448275823</v>
      </c>
      <c r="U4890" s="384">
        <v>-1584811.5739953197</v>
      </c>
      <c r="V4890" s="367">
        <v>3905.9999999999491</v>
      </c>
      <c r="W4890" s="367">
        <v>1446666.6666666754</v>
      </c>
      <c r="X4890" s="384">
        <v>248976.75358659259</v>
      </c>
      <c r="Y4890" s="386">
        <v>3906.0000000000236</v>
      </c>
      <c r="Z4890" s="367"/>
      <c r="AA4890" s="367"/>
      <c r="AB4890" s="367"/>
      <c r="AC4890" s="367"/>
      <c r="AD4890" s="367"/>
      <c r="AE4890" s="367"/>
      <c r="AF4890" s="367"/>
      <c r="AG4890" s="367"/>
      <c r="AH4890" s="367"/>
      <c r="AI4890" s="367"/>
      <c r="AJ4890" s="367"/>
      <c r="AK4890" s="367"/>
      <c r="AL4890" s="367"/>
      <c r="AM4890" s="367"/>
      <c r="AN4890" s="367"/>
      <c r="AO4890" s="367"/>
      <c r="AP4890" s="367"/>
      <c r="AQ4890" s="367"/>
      <c r="AR4890" s="367"/>
      <c r="AS4890" s="367"/>
      <c r="AT4890" s="367"/>
    </row>
    <row r="4891" spans="2:46" ht="13.8">
      <c r="B4891" s="26">
        <v>144.83333333333383</v>
      </c>
      <c r="C4891" s="363">
        <v>1349.4090227765591</v>
      </c>
      <c r="D4891" s="367">
        <v>3910.5000000000136</v>
      </c>
      <c r="E4891" s="367">
        <v>40418.604651163041</v>
      </c>
      <c r="F4891" s="367">
        <v>-2355280.3762410106</v>
      </c>
      <c r="G4891" s="367">
        <v>3910.5000000000246</v>
      </c>
      <c r="H4891" s="367">
        <v>217250</v>
      </c>
      <c r="I4891" s="384">
        <v>-27905916.227124006</v>
      </c>
      <c r="J4891" s="367">
        <v>3910.5</v>
      </c>
      <c r="K4891" s="367">
        <v>52666.666666667479</v>
      </c>
      <c r="L4891" s="384">
        <v>-1495926.4750495143</v>
      </c>
      <c r="M4891" s="367">
        <v>3910.5000000000605</v>
      </c>
      <c r="N4891" s="367">
        <v>869</v>
      </c>
      <c r="O4891" s="384">
        <v>-28043.882844922078</v>
      </c>
      <c r="P4891" s="367">
        <v>56.702249999999999</v>
      </c>
      <c r="Q4891" s="367">
        <v>869</v>
      </c>
      <c r="R4891" s="384">
        <v>-9649.561327473366</v>
      </c>
      <c r="S4891" s="367">
        <v>54.747</v>
      </c>
      <c r="T4891" s="367">
        <v>29965.517241378919</v>
      </c>
      <c r="U4891" s="384">
        <v>-1588796.5021763942</v>
      </c>
      <c r="V4891" s="367">
        <v>3910.4999999999491</v>
      </c>
      <c r="W4891" s="367">
        <v>1448333.3333333421</v>
      </c>
      <c r="X4891" s="384">
        <v>249183.30398431144</v>
      </c>
      <c r="Y4891" s="386">
        <v>3910.5000000000236</v>
      </c>
      <c r="Z4891" s="367"/>
      <c r="AA4891" s="367"/>
      <c r="AB4891" s="367"/>
      <c r="AC4891" s="367"/>
      <c r="AD4891" s="367"/>
      <c r="AE4891" s="367"/>
      <c r="AF4891" s="367"/>
      <c r="AG4891" s="367"/>
      <c r="AH4891" s="367"/>
      <c r="AI4891" s="367"/>
      <c r="AJ4891" s="367"/>
      <c r="AK4891" s="367"/>
      <c r="AL4891" s="367"/>
      <c r="AM4891" s="367"/>
      <c r="AN4891" s="367"/>
      <c r="AO4891" s="367"/>
      <c r="AP4891" s="367"/>
      <c r="AQ4891" s="367"/>
      <c r="AR4891" s="367"/>
      <c r="AS4891" s="367"/>
      <c r="AT4891" s="367"/>
    </row>
    <row r="4892" spans="2:46" ht="13.8">
      <c r="B4892" s="26">
        <v>145.00000000000048</v>
      </c>
      <c r="C4892" s="363">
        <v>1350.948484425958</v>
      </c>
      <c r="D4892" s="367">
        <v>3915.0000000000132</v>
      </c>
      <c r="E4892" s="367">
        <v>40465.116279070018</v>
      </c>
      <c r="F4892" s="367">
        <v>-2360776.5566868195</v>
      </c>
      <c r="G4892" s="367">
        <v>3915.0000000000246</v>
      </c>
      <c r="H4892" s="367">
        <v>217500</v>
      </c>
      <c r="I4892" s="384">
        <v>-27970826.263464857</v>
      </c>
      <c r="J4892" s="367">
        <v>3915</v>
      </c>
      <c r="K4892" s="367">
        <v>52727.272727273543</v>
      </c>
      <c r="L4892" s="384">
        <v>-1499780.3462416423</v>
      </c>
      <c r="M4892" s="367">
        <v>3915.0000000000609</v>
      </c>
      <c r="N4892" s="367">
        <v>870</v>
      </c>
      <c r="O4892" s="384">
        <v>-28110.672763373404</v>
      </c>
      <c r="P4892" s="367">
        <v>56.767499999999998</v>
      </c>
      <c r="Q4892" s="367">
        <v>870</v>
      </c>
      <c r="R4892" s="384">
        <v>-9676.9567433361499</v>
      </c>
      <c r="S4892" s="367">
        <v>54.81</v>
      </c>
      <c r="T4892" s="367">
        <v>29999.999999999607</v>
      </c>
      <c r="U4892" s="384">
        <v>-1592786.3995367442</v>
      </c>
      <c r="V4892" s="367">
        <v>3914.9999999999486</v>
      </c>
      <c r="W4892" s="367">
        <v>1450000.0000000088</v>
      </c>
      <c r="X4892" s="384">
        <v>249389.66959680556</v>
      </c>
      <c r="Y4892" s="386">
        <v>3915.0000000000241</v>
      </c>
      <c r="Z4892" s="367"/>
      <c r="AA4892" s="367"/>
      <c r="AB4892" s="367"/>
      <c r="AC4892" s="367"/>
      <c r="AD4892" s="367"/>
      <c r="AE4892" s="367"/>
      <c r="AF4892" s="367"/>
      <c r="AG4892" s="367"/>
      <c r="AH4892" s="367"/>
      <c r="AI4892" s="367"/>
      <c r="AJ4892" s="367"/>
      <c r="AK4892" s="367"/>
      <c r="AL4892" s="367"/>
      <c r="AM4892" s="367"/>
      <c r="AN4892" s="367"/>
      <c r="AO4892" s="367"/>
      <c r="AP4892" s="367"/>
      <c r="AQ4892" s="367"/>
      <c r="AR4892" s="367"/>
      <c r="AS4892" s="367"/>
      <c r="AT4892" s="367"/>
    </row>
    <row r="4893" spans="2:46" ht="13.8">
      <c r="B4893" s="26">
        <v>145.16666666666714</v>
      </c>
      <c r="C4893" s="363">
        <v>1352.4879153441702</v>
      </c>
      <c r="D4893" s="367">
        <v>3919.5000000000132</v>
      </c>
      <c r="E4893" s="367">
        <v>40511.627906976995</v>
      </c>
      <c r="F4893" s="367">
        <v>-2366279.141376988</v>
      </c>
      <c r="G4893" s="367">
        <v>3919.5000000000246</v>
      </c>
      <c r="H4893" s="367">
        <v>217750</v>
      </c>
      <c r="I4893" s="384">
        <v>-28035811.696034312</v>
      </c>
      <c r="J4893" s="367">
        <v>3919.5</v>
      </c>
      <c r="K4893" s="367">
        <v>52787.878787879607</v>
      </c>
      <c r="L4893" s="384">
        <v>-1503639.1195873641</v>
      </c>
      <c r="M4893" s="367">
        <v>3919.5000000000609</v>
      </c>
      <c r="N4893" s="367">
        <v>871</v>
      </c>
      <c r="O4893" s="384">
        <v>-28177.542034644823</v>
      </c>
      <c r="P4893" s="367">
        <v>56.832749999999997</v>
      </c>
      <c r="Q4893" s="367">
        <v>871</v>
      </c>
      <c r="R4893" s="384">
        <v>-9704.3896102393846</v>
      </c>
      <c r="S4893" s="367">
        <v>54.872999999999998</v>
      </c>
      <c r="T4893" s="367">
        <v>30034.482758620295</v>
      </c>
      <c r="U4893" s="384">
        <v>-1596781.2660763708</v>
      </c>
      <c r="V4893" s="367">
        <v>3919.4999999999486</v>
      </c>
      <c r="W4893" s="367">
        <v>1451666.6666666756</v>
      </c>
      <c r="X4893" s="384">
        <v>249595.85042407492</v>
      </c>
      <c r="Y4893" s="386">
        <v>3919.5000000000241</v>
      </c>
      <c r="Z4893" s="367"/>
      <c r="AA4893" s="367"/>
      <c r="AB4893" s="367"/>
      <c r="AC4893" s="367"/>
      <c r="AD4893" s="367"/>
      <c r="AE4893" s="367"/>
      <c r="AF4893" s="367"/>
      <c r="AG4893" s="367"/>
      <c r="AH4893" s="367"/>
      <c r="AI4893" s="367"/>
      <c r="AJ4893" s="367"/>
      <c r="AK4893" s="367"/>
      <c r="AL4893" s="367"/>
      <c r="AM4893" s="367"/>
      <c r="AN4893" s="367"/>
      <c r="AO4893" s="367"/>
      <c r="AP4893" s="367"/>
      <c r="AQ4893" s="367"/>
      <c r="AR4893" s="367"/>
      <c r="AS4893" s="367"/>
      <c r="AT4893" s="367"/>
    </row>
    <row r="4894" spans="2:46" ht="13.8">
      <c r="B4894" s="26">
        <v>145.3333333333338</v>
      </c>
      <c r="C4894" s="363">
        <v>1354.0273155311961</v>
      </c>
      <c r="D4894" s="367">
        <v>3924.0000000000123</v>
      </c>
      <c r="E4894" s="367">
        <v>40558.139534883972</v>
      </c>
      <c r="F4894" s="367">
        <v>-2371788.1303115143</v>
      </c>
      <c r="G4894" s="367">
        <v>3924.0000000000246</v>
      </c>
      <c r="H4894" s="367">
        <v>218000</v>
      </c>
      <c r="I4894" s="384">
        <v>-28100872.524832353</v>
      </c>
      <c r="J4894" s="367">
        <v>3924</v>
      </c>
      <c r="K4894" s="367">
        <v>52848.48484848567</v>
      </c>
      <c r="L4894" s="384">
        <v>-1507502.7950866811</v>
      </c>
      <c r="M4894" s="367">
        <v>3924.0000000000614</v>
      </c>
      <c r="N4894" s="367">
        <v>872</v>
      </c>
      <c r="O4894" s="384">
        <v>-28244.490658736355</v>
      </c>
      <c r="P4894" s="367">
        <v>56.898000000000003</v>
      </c>
      <c r="Q4894" s="367">
        <v>872</v>
      </c>
      <c r="R4894" s="384">
        <v>-9731.8599281830775</v>
      </c>
      <c r="S4894" s="367">
        <v>54.936</v>
      </c>
      <c r="T4894" s="367">
        <v>30068.965517240984</v>
      </c>
      <c r="U4894" s="384">
        <v>-1600781.1017952731</v>
      </c>
      <c r="V4894" s="367">
        <v>3923.9999999999486</v>
      </c>
      <c r="W4894" s="367">
        <v>1453333.3333333423</v>
      </c>
      <c r="X4894" s="384">
        <v>249801.84646611958</v>
      </c>
      <c r="Y4894" s="386">
        <v>3924.0000000000241</v>
      </c>
      <c r="Z4894" s="367"/>
      <c r="AA4894" s="367"/>
      <c r="AB4894" s="367"/>
      <c r="AC4894" s="367"/>
      <c r="AD4894" s="367"/>
      <c r="AE4894" s="367"/>
      <c r="AF4894" s="367"/>
      <c r="AG4894" s="367"/>
      <c r="AH4894" s="367"/>
      <c r="AI4894" s="367"/>
      <c r="AJ4894" s="367"/>
      <c r="AK4894" s="367"/>
      <c r="AL4894" s="367"/>
      <c r="AM4894" s="367"/>
      <c r="AN4894" s="367"/>
      <c r="AO4894" s="367"/>
      <c r="AP4894" s="367"/>
      <c r="AQ4894" s="367"/>
      <c r="AR4894" s="367"/>
      <c r="AS4894" s="367"/>
      <c r="AT4894" s="367"/>
    </row>
    <row r="4895" spans="2:46" ht="13.8">
      <c r="B4895" s="26">
        <v>145.50000000000045</v>
      </c>
      <c r="C4895" s="363">
        <v>1355.5666849870356</v>
      </c>
      <c r="D4895" s="367">
        <v>3928.5000000000123</v>
      </c>
      <c r="E4895" s="367">
        <v>40604.651162790949</v>
      </c>
      <c r="F4895" s="367">
        <v>-2377303.5234903987</v>
      </c>
      <c r="G4895" s="367">
        <v>3928.5000000000246</v>
      </c>
      <c r="H4895" s="367">
        <v>218250</v>
      </c>
      <c r="I4895" s="384">
        <v>-28166008.749858998</v>
      </c>
      <c r="J4895" s="367">
        <v>3928.5</v>
      </c>
      <c r="K4895" s="367">
        <v>52909.090909091734</v>
      </c>
      <c r="L4895" s="384">
        <v>-1511371.3727395914</v>
      </c>
      <c r="M4895" s="367">
        <v>3928.5000000000614</v>
      </c>
      <c r="N4895" s="367">
        <v>873</v>
      </c>
      <c r="O4895" s="384">
        <v>-28311.518635647964</v>
      </c>
      <c r="P4895" s="367">
        <v>56.963249999999995</v>
      </c>
      <c r="Q4895" s="367">
        <v>873</v>
      </c>
      <c r="R4895" s="384">
        <v>-9759.3676971672248</v>
      </c>
      <c r="S4895" s="367">
        <v>54.999000000000002</v>
      </c>
      <c r="T4895" s="367">
        <v>30103.448275861672</v>
      </c>
      <c r="U4895" s="384">
        <v>-1604785.9066934509</v>
      </c>
      <c r="V4895" s="367">
        <v>3928.4999999999482</v>
      </c>
      <c r="W4895" s="367">
        <v>1455000.0000000091</v>
      </c>
      <c r="X4895" s="384">
        <v>250007.65772293948</v>
      </c>
      <c r="Y4895" s="386">
        <v>3928.5000000000246</v>
      </c>
      <c r="Z4895" s="367"/>
      <c r="AA4895" s="367"/>
      <c r="AB4895" s="367"/>
      <c r="AC4895" s="367"/>
      <c r="AD4895" s="367"/>
      <c r="AE4895" s="367"/>
      <c r="AF4895" s="367"/>
      <c r="AG4895" s="367"/>
      <c r="AH4895" s="367"/>
      <c r="AI4895" s="367"/>
      <c r="AJ4895" s="367"/>
      <c r="AK4895" s="367"/>
      <c r="AL4895" s="367"/>
      <c r="AM4895" s="367"/>
      <c r="AN4895" s="367"/>
      <c r="AO4895" s="367"/>
      <c r="AP4895" s="367"/>
      <c r="AQ4895" s="367"/>
      <c r="AR4895" s="367"/>
      <c r="AS4895" s="367"/>
      <c r="AT4895" s="367"/>
    </row>
    <row r="4896" spans="2:46" ht="13.8">
      <c r="B4896" s="26">
        <v>145.66666666666711</v>
      </c>
      <c r="C4896" s="363">
        <v>1357.1060237116885</v>
      </c>
      <c r="D4896" s="367">
        <v>3933.0000000000118</v>
      </c>
      <c r="E4896" s="367">
        <v>40651.162790697927</v>
      </c>
      <c r="F4896" s="367">
        <v>-2382825.3209136422</v>
      </c>
      <c r="G4896" s="367">
        <v>3933.0000000000246</v>
      </c>
      <c r="H4896" s="367">
        <v>218500</v>
      </c>
      <c r="I4896" s="384">
        <v>-28231220.371114239</v>
      </c>
      <c r="J4896" s="367">
        <v>3933</v>
      </c>
      <c r="K4896" s="367">
        <v>52969.696969697798</v>
      </c>
      <c r="L4896" s="384">
        <v>-1515244.8525460963</v>
      </c>
      <c r="M4896" s="367">
        <v>3933.0000000000618</v>
      </c>
      <c r="N4896" s="367">
        <v>874</v>
      </c>
      <c r="O4896" s="384">
        <v>-28378.625965379688</v>
      </c>
      <c r="P4896" s="367">
        <v>57.028500000000001</v>
      </c>
      <c r="Q4896" s="367">
        <v>874</v>
      </c>
      <c r="R4896" s="384">
        <v>-9786.9129171918266</v>
      </c>
      <c r="S4896" s="367">
        <v>55.062000000000005</v>
      </c>
      <c r="T4896" s="367">
        <v>30137.931034482361</v>
      </c>
      <c r="U4896" s="384">
        <v>-1608795.6807709048</v>
      </c>
      <c r="V4896" s="367">
        <v>3932.9999999999482</v>
      </c>
      <c r="W4896" s="367">
        <v>1456666.6666666758</v>
      </c>
      <c r="X4896" s="384">
        <v>250213.28419453462</v>
      </c>
      <c r="Y4896" s="386">
        <v>3933.0000000000246</v>
      </c>
      <c r="Z4896" s="367"/>
      <c r="AA4896" s="367"/>
      <c r="AB4896" s="367"/>
      <c r="AC4896" s="367"/>
      <c r="AD4896" s="367"/>
      <c r="AE4896" s="367"/>
      <c r="AF4896" s="367"/>
      <c r="AG4896" s="367"/>
      <c r="AH4896" s="367"/>
      <c r="AI4896" s="367"/>
      <c r="AJ4896" s="367"/>
      <c r="AK4896" s="367"/>
      <c r="AL4896" s="367"/>
      <c r="AM4896" s="367"/>
      <c r="AN4896" s="367"/>
      <c r="AO4896" s="367"/>
      <c r="AP4896" s="367"/>
      <c r="AQ4896" s="367"/>
      <c r="AR4896" s="367"/>
      <c r="AS4896" s="367"/>
      <c r="AT4896" s="367"/>
    </row>
    <row r="4897" spans="2:46" ht="13.8">
      <c r="B4897" s="26">
        <v>145.83333333333377</v>
      </c>
      <c r="C4897" s="363">
        <v>1358.6453317051551</v>
      </c>
      <c r="D4897" s="367">
        <v>3937.5000000000118</v>
      </c>
      <c r="E4897" s="367">
        <v>40697.674418604904</v>
      </c>
      <c r="F4897" s="367">
        <v>-2388353.5225812434</v>
      </c>
      <c r="G4897" s="367">
        <v>3937.5000000000246</v>
      </c>
      <c r="H4897" s="367">
        <v>218750</v>
      </c>
      <c r="I4897" s="384">
        <v>-28296507.388598081</v>
      </c>
      <c r="J4897" s="367">
        <v>3937.5</v>
      </c>
      <c r="K4897" s="367">
        <v>53030.303030303861</v>
      </c>
      <c r="L4897" s="384">
        <v>-1519123.2345061952</v>
      </c>
      <c r="M4897" s="367">
        <v>3937.5000000000618</v>
      </c>
      <c r="N4897" s="367">
        <v>875</v>
      </c>
      <c r="O4897" s="384">
        <v>-28445.812647931507</v>
      </c>
      <c r="P4897" s="367">
        <v>57.093750000000007</v>
      </c>
      <c r="Q4897" s="367">
        <v>875</v>
      </c>
      <c r="R4897" s="384">
        <v>-9814.4955882568775</v>
      </c>
      <c r="S4897" s="367">
        <v>55.125</v>
      </c>
      <c r="T4897" s="367">
        <v>30172.413793103049</v>
      </c>
      <c r="U4897" s="384">
        <v>-1612810.4240276346</v>
      </c>
      <c r="V4897" s="367">
        <v>3937.4999999999482</v>
      </c>
      <c r="W4897" s="367">
        <v>1458333.3333333426</v>
      </c>
      <c r="X4897" s="384">
        <v>250418.72588090511</v>
      </c>
      <c r="Y4897" s="386">
        <v>3937.500000000025</v>
      </c>
      <c r="Z4897" s="367"/>
      <c r="AA4897" s="367"/>
      <c r="AB4897" s="367"/>
      <c r="AC4897" s="367"/>
      <c r="AD4897" s="367"/>
      <c r="AE4897" s="367"/>
      <c r="AF4897" s="367"/>
      <c r="AG4897" s="367"/>
      <c r="AH4897" s="367"/>
      <c r="AI4897" s="367"/>
      <c r="AJ4897" s="367"/>
      <c r="AK4897" s="367"/>
      <c r="AL4897" s="367"/>
      <c r="AM4897" s="367"/>
      <c r="AN4897" s="367"/>
      <c r="AO4897" s="367"/>
      <c r="AP4897" s="367"/>
      <c r="AQ4897" s="367"/>
      <c r="AR4897" s="367"/>
      <c r="AS4897" s="367"/>
      <c r="AT4897" s="367"/>
    </row>
    <row r="4898" spans="2:46" ht="13.8">
      <c r="B4898" s="26">
        <v>146.00000000000043</v>
      </c>
      <c r="C4898" s="363">
        <v>1360.184608967435</v>
      </c>
      <c r="D4898" s="367">
        <v>3942.0000000000114</v>
      </c>
      <c r="E4898" s="367">
        <v>40744.186046511881</v>
      </c>
      <c r="F4898" s="367">
        <v>-2393888.1284932038</v>
      </c>
      <c r="G4898" s="367">
        <v>3942.0000000000246</v>
      </c>
      <c r="H4898" s="367">
        <v>219000</v>
      </c>
      <c r="I4898" s="384">
        <v>-28361869.802310515</v>
      </c>
      <c r="J4898" s="367">
        <v>3942</v>
      </c>
      <c r="K4898" s="367">
        <v>53090.909090909925</v>
      </c>
      <c r="L4898" s="384">
        <v>-1523006.5186198889</v>
      </c>
      <c r="M4898" s="367">
        <v>3942.0000000000623</v>
      </c>
      <c r="N4898" s="367">
        <v>876</v>
      </c>
      <c r="O4898" s="384">
        <v>-28513.078683303407</v>
      </c>
      <c r="P4898" s="367">
        <v>57.158999999999999</v>
      </c>
      <c r="Q4898" s="367">
        <v>876</v>
      </c>
      <c r="R4898" s="384">
        <v>-9842.1157103623882</v>
      </c>
      <c r="S4898" s="367">
        <v>55.188000000000002</v>
      </c>
      <c r="T4898" s="367">
        <v>30206.896551723738</v>
      </c>
      <c r="U4898" s="384">
        <v>-1616830.1364636398</v>
      </c>
      <c r="V4898" s="367">
        <v>3941.9999999999477</v>
      </c>
      <c r="W4898" s="367">
        <v>1460000.0000000093</v>
      </c>
      <c r="X4898" s="384">
        <v>250623.98278205082</v>
      </c>
      <c r="Y4898" s="386">
        <v>3942.000000000025</v>
      </c>
      <c r="Z4898" s="367"/>
      <c r="AA4898" s="367"/>
      <c r="AB4898" s="367"/>
      <c r="AC4898" s="367"/>
      <c r="AD4898" s="367"/>
      <c r="AE4898" s="367"/>
      <c r="AF4898" s="367"/>
      <c r="AG4898" s="367"/>
      <c r="AH4898" s="367"/>
      <c r="AI4898" s="367"/>
      <c r="AJ4898" s="367"/>
      <c r="AK4898" s="367"/>
      <c r="AL4898" s="367"/>
      <c r="AM4898" s="367"/>
      <c r="AN4898" s="367"/>
      <c r="AO4898" s="367"/>
      <c r="AP4898" s="367"/>
      <c r="AQ4898" s="367"/>
      <c r="AR4898" s="367"/>
      <c r="AS4898" s="367"/>
      <c r="AT4898" s="367"/>
    </row>
    <row r="4899" spans="2:46" ht="13.8">
      <c r="B4899" s="26">
        <v>146.16666666666708</v>
      </c>
      <c r="C4899" s="363">
        <v>1361.7238554985288</v>
      </c>
      <c r="D4899" s="367">
        <v>3946.5000000000114</v>
      </c>
      <c r="E4899" s="367">
        <v>40790.697674418858</v>
      </c>
      <c r="F4899" s="367">
        <v>-2399429.1386495223</v>
      </c>
      <c r="G4899" s="367">
        <v>3946.5000000000246</v>
      </c>
      <c r="H4899" s="367">
        <v>219250</v>
      </c>
      <c r="I4899" s="384">
        <v>-28427307.612251546</v>
      </c>
      <c r="J4899" s="367">
        <v>3946.5</v>
      </c>
      <c r="K4899" s="367">
        <v>53151.515151515989</v>
      </c>
      <c r="L4899" s="384">
        <v>-1526894.7048871759</v>
      </c>
      <c r="M4899" s="367">
        <v>3946.5000000000623</v>
      </c>
      <c r="N4899" s="367">
        <v>877</v>
      </c>
      <c r="O4899" s="384">
        <v>-28580.424071495429</v>
      </c>
      <c r="P4899" s="367">
        <v>57.224250000000005</v>
      </c>
      <c r="Q4899" s="367">
        <v>877</v>
      </c>
      <c r="R4899" s="384">
        <v>-9869.7732835083498</v>
      </c>
      <c r="S4899" s="367">
        <v>55.250999999999998</v>
      </c>
      <c r="T4899" s="367">
        <v>30241.379310344426</v>
      </c>
      <c r="U4899" s="384">
        <v>-1620854.8180789214</v>
      </c>
      <c r="V4899" s="367">
        <v>3946.4999999999477</v>
      </c>
      <c r="W4899" s="367">
        <v>1461666.6666666761</v>
      </c>
      <c r="X4899" s="384">
        <v>250829.0548979718</v>
      </c>
      <c r="Y4899" s="386">
        <v>3946.500000000025</v>
      </c>
      <c r="Z4899" s="367"/>
      <c r="AA4899" s="367"/>
      <c r="AB4899" s="367"/>
      <c r="AC4899" s="367"/>
      <c r="AD4899" s="367"/>
      <c r="AE4899" s="367"/>
      <c r="AF4899" s="367"/>
      <c r="AG4899" s="367"/>
      <c r="AH4899" s="367"/>
      <c r="AI4899" s="367"/>
      <c r="AJ4899" s="367"/>
      <c r="AK4899" s="367"/>
      <c r="AL4899" s="367"/>
      <c r="AM4899" s="367"/>
      <c r="AN4899" s="367"/>
      <c r="AO4899" s="367"/>
      <c r="AP4899" s="367"/>
      <c r="AQ4899" s="367"/>
      <c r="AR4899" s="367"/>
      <c r="AS4899" s="367"/>
      <c r="AT4899" s="367"/>
    </row>
    <row r="4900" spans="2:46" ht="13.8">
      <c r="B4900" s="26">
        <v>146.33333333333374</v>
      </c>
      <c r="C4900" s="363">
        <v>1363.2630712984362</v>
      </c>
      <c r="D4900" s="367">
        <v>3951.0000000000109</v>
      </c>
      <c r="E4900" s="367">
        <v>40837.209302325835</v>
      </c>
      <c r="F4900" s="367">
        <v>-2404976.5530501995</v>
      </c>
      <c r="G4900" s="367">
        <v>3951.0000000000246</v>
      </c>
      <c r="H4900" s="367">
        <v>219500</v>
      </c>
      <c r="I4900" s="384">
        <v>-28492820.818421174</v>
      </c>
      <c r="J4900" s="367">
        <v>3951</v>
      </c>
      <c r="K4900" s="367">
        <v>53212.121212122052</v>
      </c>
      <c r="L4900" s="384">
        <v>-1530787.7933080574</v>
      </c>
      <c r="M4900" s="367">
        <v>3951.0000000000623</v>
      </c>
      <c r="N4900" s="367">
        <v>878</v>
      </c>
      <c r="O4900" s="384">
        <v>-28647.848812507527</v>
      </c>
      <c r="P4900" s="367">
        <v>57.289499999999997</v>
      </c>
      <c r="Q4900" s="367">
        <v>878</v>
      </c>
      <c r="R4900" s="384">
        <v>-9897.4683076947622</v>
      </c>
      <c r="S4900" s="367">
        <v>55.313999999999993</v>
      </c>
      <c r="T4900" s="367">
        <v>30275.862068965114</v>
      </c>
      <c r="U4900" s="384">
        <v>-1624884.4688734787</v>
      </c>
      <c r="V4900" s="367">
        <v>3950.9999999999477</v>
      </c>
      <c r="W4900" s="367">
        <v>1463333.3333333428</v>
      </c>
      <c r="X4900" s="384">
        <v>251033.94222866805</v>
      </c>
      <c r="Y4900" s="386">
        <v>3951.0000000000255</v>
      </c>
      <c r="Z4900" s="367"/>
      <c r="AA4900" s="367"/>
      <c r="AB4900" s="367"/>
      <c r="AC4900" s="367"/>
      <c r="AD4900" s="367"/>
      <c r="AE4900" s="367"/>
      <c r="AF4900" s="367"/>
      <c r="AG4900" s="367"/>
      <c r="AH4900" s="367"/>
      <c r="AI4900" s="367"/>
      <c r="AJ4900" s="367"/>
      <c r="AK4900" s="367"/>
      <c r="AL4900" s="367"/>
      <c r="AM4900" s="367"/>
      <c r="AN4900" s="367"/>
      <c r="AO4900" s="367"/>
      <c r="AP4900" s="367"/>
      <c r="AQ4900" s="367"/>
      <c r="AR4900" s="367"/>
      <c r="AS4900" s="367"/>
      <c r="AT4900" s="367"/>
    </row>
    <row r="4901" spans="2:46" ht="13.8">
      <c r="B4901" s="26">
        <v>146.5000000000004</v>
      </c>
      <c r="C4901" s="363">
        <v>1364.8022563671566</v>
      </c>
      <c r="D4901" s="367">
        <v>3955.5000000000109</v>
      </c>
      <c r="E4901" s="367">
        <v>40883.720930232812</v>
      </c>
      <c r="F4901" s="367">
        <v>-2410530.3716952354</v>
      </c>
      <c r="G4901" s="367">
        <v>3955.5000000000246</v>
      </c>
      <c r="H4901" s="367">
        <v>219750</v>
      </c>
      <c r="I4901" s="384">
        <v>-28558409.420819402</v>
      </c>
      <c r="J4901" s="367">
        <v>3955.5</v>
      </c>
      <c r="K4901" s="367">
        <v>53272.727272728116</v>
      </c>
      <c r="L4901" s="384">
        <v>-1534685.7838825332</v>
      </c>
      <c r="M4901" s="367">
        <v>3955.5000000000628</v>
      </c>
      <c r="N4901" s="367">
        <v>879</v>
      </c>
      <c r="O4901" s="384">
        <v>-28715.35290633974</v>
      </c>
      <c r="P4901" s="367">
        <v>57.354750000000003</v>
      </c>
      <c r="Q4901" s="367">
        <v>879</v>
      </c>
      <c r="R4901" s="384">
        <v>-9925.2007829216363</v>
      </c>
      <c r="S4901" s="367">
        <v>55.376999999999995</v>
      </c>
      <c r="T4901" s="367">
        <v>30310.344827585803</v>
      </c>
      <c r="U4901" s="384">
        <v>-1628919.0888473117</v>
      </c>
      <c r="V4901" s="367">
        <v>3955.4999999999472</v>
      </c>
      <c r="W4901" s="367">
        <v>1465000.0000000095</v>
      </c>
      <c r="X4901" s="384">
        <v>251238.64477413957</v>
      </c>
      <c r="Y4901" s="386">
        <v>3955.5000000000255</v>
      </c>
      <c r="Z4901" s="367"/>
      <c r="AA4901" s="367"/>
      <c r="AB4901" s="367"/>
      <c r="AC4901" s="367"/>
      <c r="AD4901" s="367"/>
      <c r="AE4901" s="367"/>
      <c r="AF4901" s="367"/>
      <c r="AG4901" s="367"/>
      <c r="AH4901" s="367"/>
      <c r="AI4901" s="367"/>
      <c r="AJ4901" s="367"/>
      <c r="AK4901" s="367"/>
      <c r="AL4901" s="367"/>
      <c r="AM4901" s="367"/>
      <c r="AN4901" s="367"/>
      <c r="AO4901" s="367"/>
      <c r="AP4901" s="367"/>
      <c r="AQ4901" s="367"/>
      <c r="AR4901" s="367"/>
      <c r="AS4901" s="367"/>
      <c r="AT4901" s="367"/>
    </row>
    <row r="4902" spans="2:46" ht="13.8">
      <c r="B4902" s="26">
        <v>146.66666666666706</v>
      </c>
      <c r="C4902" s="363">
        <v>1366.341410704691</v>
      </c>
      <c r="D4902" s="367">
        <v>3960.0000000000105</v>
      </c>
      <c r="E4902" s="367">
        <v>40930.232558139789</v>
      </c>
      <c r="F4902" s="367">
        <v>-2416090.5945846289</v>
      </c>
      <c r="G4902" s="367">
        <v>3960.0000000000246</v>
      </c>
      <c r="H4902" s="367">
        <v>220000</v>
      </c>
      <c r="I4902" s="384">
        <v>-28624073.419446226</v>
      </c>
      <c r="J4902" s="367">
        <v>3960</v>
      </c>
      <c r="K4902" s="367">
        <v>53333.33333333418</v>
      </c>
      <c r="L4902" s="384">
        <v>-1538588.6766106028</v>
      </c>
      <c r="M4902" s="367">
        <v>3960.0000000000628</v>
      </c>
      <c r="N4902" s="367">
        <v>880</v>
      </c>
      <c r="O4902" s="384">
        <v>-28782.936352992041</v>
      </c>
      <c r="P4902" s="367">
        <v>57.42</v>
      </c>
      <c r="Q4902" s="367">
        <v>880</v>
      </c>
      <c r="R4902" s="384">
        <v>-9952.9707091889632</v>
      </c>
      <c r="S4902" s="367">
        <v>55.44</v>
      </c>
      <c r="T4902" s="367">
        <v>30344.827586206491</v>
      </c>
      <c r="U4902" s="384">
        <v>-1632958.678000421</v>
      </c>
      <c r="V4902" s="367">
        <v>3959.9999999999472</v>
      </c>
      <c r="W4902" s="367">
        <v>1466666.6666666763</v>
      </c>
      <c r="X4902" s="384">
        <v>251443.16253438641</v>
      </c>
      <c r="Y4902" s="386">
        <v>3960.0000000000259</v>
      </c>
      <c r="Z4902" s="367"/>
      <c r="AA4902" s="367"/>
      <c r="AB4902" s="367"/>
      <c r="AC4902" s="367"/>
      <c r="AD4902" s="367"/>
      <c r="AE4902" s="367"/>
      <c r="AF4902" s="367"/>
      <c r="AG4902" s="367"/>
      <c r="AH4902" s="367"/>
      <c r="AI4902" s="367"/>
      <c r="AJ4902" s="367"/>
      <c r="AK4902" s="367"/>
      <c r="AL4902" s="367"/>
      <c r="AM4902" s="367"/>
      <c r="AN4902" s="367"/>
      <c r="AO4902" s="367"/>
      <c r="AP4902" s="367"/>
      <c r="AQ4902" s="367"/>
      <c r="AR4902" s="367"/>
      <c r="AS4902" s="367"/>
      <c r="AT4902" s="367"/>
    </row>
    <row r="4903" spans="2:46" ht="13.8">
      <c r="B4903" s="26">
        <v>146.83333333333371</v>
      </c>
      <c r="C4903" s="363">
        <v>1367.8805343110389</v>
      </c>
      <c r="D4903" s="367">
        <v>3964.5000000000105</v>
      </c>
      <c r="E4903" s="367">
        <v>40976.744186046766</v>
      </c>
      <c r="F4903" s="367">
        <v>-2421657.2217183821</v>
      </c>
      <c r="G4903" s="367">
        <v>3964.500000000025</v>
      </c>
      <c r="H4903" s="367">
        <v>220250</v>
      </c>
      <c r="I4903" s="384">
        <v>-28689812.814301644</v>
      </c>
      <c r="J4903" s="367">
        <v>3964.5</v>
      </c>
      <c r="K4903" s="367">
        <v>53393.939393940243</v>
      </c>
      <c r="L4903" s="384">
        <v>-1542496.4714922674</v>
      </c>
      <c r="M4903" s="367">
        <v>3964.5000000000637</v>
      </c>
      <c r="N4903" s="367">
        <v>881</v>
      </c>
      <c r="O4903" s="384">
        <v>-28850.599152464441</v>
      </c>
      <c r="P4903" s="367">
        <v>57.485250000000001</v>
      </c>
      <c r="Q4903" s="367">
        <v>881</v>
      </c>
      <c r="R4903" s="384">
        <v>-9980.7780864967444</v>
      </c>
      <c r="S4903" s="367">
        <v>55.503</v>
      </c>
      <c r="T4903" s="367">
        <v>30379.31034482718</v>
      </c>
      <c r="U4903" s="384">
        <v>-1637003.2363328061</v>
      </c>
      <c r="V4903" s="367">
        <v>3964.4999999999472</v>
      </c>
      <c r="W4903" s="367">
        <v>1468333.333333343</v>
      </c>
      <c r="X4903" s="384">
        <v>251647.49550940844</v>
      </c>
      <c r="Y4903" s="386">
        <v>3964.5000000000259</v>
      </c>
      <c r="Z4903" s="367"/>
      <c r="AA4903" s="367"/>
      <c r="AB4903" s="367"/>
      <c r="AC4903" s="367"/>
      <c r="AD4903" s="367"/>
      <c r="AE4903" s="367"/>
      <c r="AF4903" s="367"/>
      <c r="AG4903" s="367"/>
      <c r="AH4903" s="367"/>
      <c r="AI4903" s="367"/>
      <c r="AJ4903" s="367"/>
      <c r="AK4903" s="367"/>
      <c r="AL4903" s="367"/>
      <c r="AM4903" s="367"/>
      <c r="AN4903" s="367"/>
      <c r="AO4903" s="367"/>
      <c r="AP4903" s="367"/>
      <c r="AQ4903" s="367"/>
      <c r="AR4903" s="367"/>
      <c r="AS4903" s="367"/>
      <c r="AT4903" s="367"/>
    </row>
    <row r="4904" spans="2:46" ht="13.8">
      <c r="B4904" s="26">
        <v>147.00000000000037</v>
      </c>
      <c r="C4904" s="363">
        <v>1369.4196271862002</v>
      </c>
      <c r="D4904" s="367">
        <v>3969.00000000001</v>
      </c>
      <c r="E4904" s="367">
        <v>41023.255813953743</v>
      </c>
      <c r="F4904" s="367">
        <v>-2427230.253096493</v>
      </c>
      <c r="G4904" s="367">
        <v>3969.000000000025</v>
      </c>
      <c r="H4904" s="367">
        <v>220500</v>
      </c>
      <c r="I4904" s="384">
        <v>-28755627.605385661</v>
      </c>
      <c r="J4904" s="367">
        <v>3969</v>
      </c>
      <c r="K4904" s="367">
        <v>53454.545454546307</v>
      </c>
      <c r="L4904" s="384">
        <v>-1546409.1685275261</v>
      </c>
      <c r="M4904" s="367">
        <v>3969.0000000000637</v>
      </c>
      <c r="N4904" s="367">
        <v>882</v>
      </c>
      <c r="O4904" s="384">
        <v>-28918.341304756941</v>
      </c>
      <c r="P4904" s="367">
        <v>57.5505</v>
      </c>
      <c r="Q4904" s="367">
        <v>882</v>
      </c>
      <c r="R4904" s="384">
        <v>-10008.622914844975</v>
      </c>
      <c r="S4904" s="367">
        <v>55.565999999999995</v>
      </c>
      <c r="T4904" s="367">
        <v>30413.793103447868</v>
      </c>
      <c r="U4904" s="384">
        <v>-1641052.7638444665</v>
      </c>
      <c r="V4904" s="367">
        <v>3968.9999999999468</v>
      </c>
      <c r="W4904" s="367">
        <v>1470000.0000000098</v>
      </c>
      <c r="X4904" s="384">
        <v>251851.64369920574</v>
      </c>
      <c r="Y4904" s="386">
        <v>3969.0000000000259</v>
      </c>
      <c r="Z4904" s="367"/>
      <c r="AA4904" s="367"/>
      <c r="AB4904" s="367"/>
      <c r="AC4904" s="367"/>
      <c r="AD4904" s="367"/>
      <c r="AE4904" s="367"/>
      <c r="AF4904" s="367"/>
      <c r="AG4904" s="367"/>
      <c r="AH4904" s="367"/>
      <c r="AI4904" s="367"/>
      <c r="AJ4904" s="367"/>
      <c r="AK4904" s="367"/>
      <c r="AL4904" s="367"/>
      <c r="AM4904" s="367"/>
      <c r="AN4904" s="367"/>
      <c r="AO4904" s="367"/>
      <c r="AP4904" s="367"/>
      <c r="AQ4904" s="367"/>
      <c r="AR4904" s="367"/>
      <c r="AS4904" s="367"/>
      <c r="AT4904" s="367"/>
    </row>
    <row r="4905" spans="2:46" ht="13.8">
      <c r="B4905" s="26">
        <v>147.16666666666703</v>
      </c>
      <c r="C4905" s="363">
        <v>1370.9586893301748</v>
      </c>
      <c r="D4905" s="367">
        <v>3973.50000000001</v>
      </c>
      <c r="E4905" s="367">
        <v>41069.76744186072</v>
      </c>
      <c r="F4905" s="367">
        <v>-2432809.6887189629</v>
      </c>
      <c r="G4905" s="367">
        <v>3973.500000000025</v>
      </c>
      <c r="H4905" s="367">
        <v>220750</v>
      </c>
      <c r="I4905" s="384">
        <v>-28821517.792698272</v>
      </c>
      <c r="J4905" s="367">
        <v>3973.5</v>
      </c>
      <c r="K4905" s="367">
        <v>53515.151515152371</v>
      </c>
      <c r="L4905" s="384">
        <v>-1550326.7677163789</v>
      </c>
      <c r="M4905" s="367">
        <v>3973.5000000000641</v>
      </c>
      <c r="N4905" s="367">
        <v>883</v>
      </c>
      <c r="O4905" s="384">
        <v>-28986.162809869544</v>
      </c>
      <c r="P4905" s="367">
        <v>57.615750000000006</v>
      </c>
      <c r="Q4905" s="367">
        <v>883</v>
      </c>
      <c r="R4905" s="384">
        <v>-10036.505194233663</v>
      </c>
      <c r="S4905" s="367">
        <v>55.628999999999998</v>
      </c>
      <c r="T4905" s="367">
        <v>30448.275862068556</v>
      </c>
      <c r="U4905" s="384">
        <v>-1645107.2605354034</v>
      </c>
      <c r="V4905" s="367">
        <v>3973.4999999999468</v>
      </c>
      <c r="W4905" s="367">
        <v>1471666.6666666765</v>
      </c>
      <c r="X4905" s="384">
        <v>252055.60710377837</v>
      </c>
      <c r="Y4905" s="386">
        <v>3973.5000000000264</v>
      </c>
      <c r="Z4905" s="367"/>
      <c r="AA4905" s="367"/>
      <c r="AB4905" s="367"/>
      <c r="AC4905" s="367"/>
      <c r="AD4905" s="367"/>
      <c r="AE4905" s="367"/>
      <c r="AF4905" s="367"/>
      <c r="AG4905" s="367"/>
      <c r="AH4905" s="367"/>
      <c r="AI4905" s="367"/>
      <c r="AJ4905" s="367"/>
      <c r="AK4905" s="367"/>
      <c r="AL4905" s="367"/>
      <c r="AM4905" s="367"/>
      <c r="AN4905" s="367"/>
      <c r="AO4905" s="367"/>
      <c r="AP4905" s="367"/>
      <c r="AQ4905" s="367"/>
      <c r="AR4905" s="367"/>
      <c r="AS4905" s="367"/>
      <c r="AT4905" s="367"/>
    </row>
    <row r="4906" spans="2:46" ht="13.8">
      <c r="B4906" s="26">
        <v>147.33333333333368</v>
      </c>
      <c r="C4906" s="363">
        <v>1372.4977207429636</v>
      </c>
      <c r="D4906" s="367">
        <v>3978.0000000000095</v>
      </c>
      <c r="E4906" s="367">
        <v>41116.279069767697</v>
      </c>
      <c r="F4906" s="367">
        <v>-2438395.5285857902</v>
      </c>
      <c r="G4906" s="367">
        <v>3978.000000000025</v>
      </c>
      <c r="H4906" s="367">
        <v>221000</v>
      </c>
      <c r="I4906" s="384">
        <v>-28887483.376239482</v>
      </c>
      <c r="J4906" s="367">
        <v>3978</v>
      </c>
      <c r="K4906" s="367">
        <v>53575.757575758435</v>
      </c>
      <c r="L4906" s="384">
        <v>-1554249.2690588254</v>
      </c>
      <c r="M4906" s="367">
        <v>3978.0000000000641</v>
      </c>
      <c r="N4906" s="367">
        <v>884</v>
      </c>
      <c r="O4906" s="384">
        <v>-29054.063667802231</v>
      </c>
      <c r="P4906" s="367">
        <v>57.680999999999997</v>
      </c>
      <c r="Q4906" s="367">
        <v>884</v>
      </c>
      <c r="R4906" s="384">
        <v>-10064.424924662806</v>
      </c>
      <c r="S4906" s="367">
        <v>55.692</v>
      </c>
      <c r="T4906" s="367">
        <v>30482.758620689245</v>
      </c>
      <c r="U4906" s="384">
        <v>-1649166.7264056162</v>
      </c>
      <c r="V4906" s="367">
        <v>3977.9999999999468</v>
      </c>
      <c r="W4906" s="367">
        <v>1473333.3333333433</v>
      </c>
      <c r="X4906" s="384">
        <v>252259.38572312624</v>
      </c>
      <c r="Y4906" s="386">
        <v>3978.0000000000264</v>
      </c>
      <c r="Z4906" s="367"/>
      <c r="AA4906" s="367"/>
      <c r="AB4906" s="367"/>
      <c r="AC4906" s="367"/>
      <c r="AD4906" s="367"/>
      <c r="AE4906" s="367"/>
      <c r="AF4906" s="367"/>
      <c r="AG4906" s="367"/>
      <c r="AH4906" s="367"/>
      <c r="AI4906" s="367"/>
      <c r="AJ4906" s="367"/>
      <c r="AK4906" s="367"/>
      <c r="AL4906" s="367"/>
      <c r="AM4906" s="367"/>
      <c r="AN4906" s="367"/>
      <c r="AO4906" s="367"/>
      <c r="AP4906" s="367"/>
      <c r="AQ4906" s="367"/>
      <c r="AR4906" s="367"/>
      <c r="AS4906" s="367"/>
      <c r="AT4906" s="367"/>
    </row>
    <row r="4907" spans="2:46" ht="13.8">
      <c r="B4907" s="26">
        <v>147.50000000000034</v>
      </c>
      <c r="C4907" s="363">
        <v>1374.0367214245655</v>
      </c>
      <c r="D4907" s="367">
        <v>3982.5000000000095</v>
      </c>
      <c r="E4907" s="367">
        <v>41162.790697674674</v>
      </c>
      <c r="F4907" s="367">
        <v>-2443987.772696977</v>
      </c>
      <c r="G4907" s="367">
        <v>3982.500000000025</v>
      </c>
      <c r="H4907" s="367">
        <v>221250</v>
      </c>
      <c r="I4907" s="384">
        <v>-28953524.356009293</v>
      </c>
      <c r="J4907" s="367">
        <v>3982.5</v>
      </c>
      <c r="K4907" s="367">
        <v>53636.363636364498</v>
      </c>
      <c r="L4907" s="384">
        <v>-1558176.6725548664</v>
      </c>
      <c r="M4907" s="367">
        <v>3982.5000000000646</v>
      </c>
      <c r="N4907" s="367">
        <v>885</v>
      </c>
      <c r="O4907" s="384">
        <v>-29122.043878555029</v>
      </c>
      <c r="P4907" s="367">
        <v>57.746250000000003</v>
      </c>
      <c r="Q4907" s="367">
        <v>885</v>
      </c>
      <c r="R4907" s="384">
        <v>-10092.382106132402</v>
      </c>
      <c r="S4907" s="367">
        <v>55.755000000000003</v>
      </c>
      <c r="T4907" s="367">
        <v>30517.241379309933</v>
      </c>
      <c r="U4907" s="384">
        <v>-1653231.1614551039</v>
      </c>
      <c r="V4907" s="367">
        <v>3982.4999999999459</v>
      </c>
      <c r="W4907" s="367">
        <v>1475000.00000001</v>
      </c>
      <c r="X4907" s="384">
        <v>252462.97955724935</v>
      </c>
      <c r="Y4907" s="386">
        <v>3982.5000000000268</v>
      </c>
      <c r="Z4907" s="367"/>
      <c r="AA4907" s="367"/>
      <c r="AB4907" s="367"/>
      <c r="AC4907" s="367"/>
      <c r="AD4907" s="367"/>
      <c r="AE4907" s="367"/>
      <c r="AF4907" s="367"/>
      <c r="AG4907" s="367"/>
      <c r="AH4907" s="367"/>
      <c r="AI4907" s="367"/>
      <c r="AJ4907" s="367"/>
      <c r="AK4907" s="367"/>
      <c r="AL4907" s="367"/>
      <c r="AM4907" s="367"/>
      <c r="AN4907" s="367"/>
      <c r="AO4907" s="367"/>
      <c r="AP4907" s="367"/>
      <c r="AQ4907" s="367"/>
      <c r="AR4907" s="367"/>
      <c r="AS4907" s="367"/>
      <c r="AT4907" s="367"/>
    </row>
    <row r="4908" spans="2:46" ht="13.8">
      <c r="B4908" s="26">
        <v>147.666666666667</v>
      </c>
      <c r="C4908" s="363">
        <v>1375.5756913749808</v>
      </c>
      <c r="D4908" s="367">
        <v>3987.0000000000091</v>
      </c>
      <c r="E4908" s="367">
        <v>41209.302325581652</v>
      </c>
      <c r="F4908" s="367">
        <v>-2449586.421052522</v>
      </c>
      <c r="G4908" s="367">
        <v>3987.000000000025</v>
      </c>
      <c r="H4908" s="367">
        <v>221500</v>
      </c>
      <c r="I4908" s="384">
        <v>-29019640.732007697</v>
      </c>
      <c r="J4908" s="367">
        <v>3987</v>
      </c>
      <c r="K4908" s="367">
        <v>53696.969696970562</v>
      </c>
      <c r="L4908" s="384">
        <v>-1562108.9782045011</v>
      </c>
      <c r="M4908" s="367">
        <v>3987.0000000000646</v>
      </c>
      <c r="N4908" s="367">
        <v>886</v>
      </c>
      <c r="O4908" s="384">
        <v>-29190.103442127918</v>
      </c>
      <c r="P4908" s="367">
        <v>57.811500000000002</v>
      </c>
      <c r="Q4908" s="367">
        <v>886</v>
      </c>
      <c r="R4908" s="384">
        <v>-10120.37673864245</v>
      </c>
      <c r="S4908" s="367">
        <v>55.817999999999998</v>
      </c>
      <c r="T4908" s="367">
        <v>30551.724137930622</v>
      </c>
      <c r="U4908" s="384">
        <v>-1657300.5656838682</v>
      </c>
      <c r="V4908" s="367">
        <v>3986.9999999999459</v>
      </c>
      <c r="W4908" s="367">
        <v>1476666.6666666768</v>
      </c>
      <c r="X4908" s="384">
        <v>252666.38860614772</v>
      </c>
      <c r="Y4908" s="386">
        <v>3987.0000000000268</v>
      </c>
      <c r="Z4908" s="367"/>
      <c r="AA4908" s="367"/>
      <c r="AB4908" s="367"/>
      <c r="AC4908" s="367"/>
      <c r="AD4908" s="367"/>
      <c r="AE4908" s="367"/>
      <c r="AF4908" s="367"/>
      <c r="AG4908" s="367"/>
      <c r="AH4908" s="367"/>
      <c r="AI4908" s="367"/>
      <c r="AJ4908" s="367"/>
      <c r="AK4908" s="367"/>
      <c r="AL4908" s="367"/>
      <c r="AM4908" s="367"/>
      <c r="AN4908" s="367"/>
      <c r="AO4908" s="367"/>
      <c r="AP4908" s="367"/>
      <c r="AQ4908" s="367"/>
      <c r="AR4908" s="367"/>
      <c r="AS4908" s="367"/>
      <c r="AT4908" s="367"/>
    </row>
    <row r="4909" spans="2:46" ht="13.8">
      <c r="B4909" s="26">
        <v>147.83333333333366</v>
      </c>
      <c r="C4909" s="363">
        <v>1377.11463059421</v>
      </c>
      <c r="D4909" s="367">
        <v>3991.5000000000086</v>
      </c>
      <c r="E4909" s="367">
        <v>41255.813953488629</v>
      </c>
      <c r="F4909" s="367">
        <v>-2455191.4736524248</v>
      </c>
      <c r="G4909" s="367">
        <v>3991.500000000025</v>
      </c>
      <c r="H4909" s="367">
        <v>221750</v>
      </c>
      <c r="I4909" s="384">
        <v>-29085832.504234698</v>
      </c>
      <c r="J4909" s="367">
        <v>3991.5</v>
      </c>
      <c r="K4909" s="367">
        <v>53757.575757576626</v>
      </c>
      <c r="L4909" s="384">
        <v>-1566046.1860077311</v>
      </c>
      <c r="M4909" s="367">
        <v>3991.500000000065</v>
      </c>
      <c r="N4909" s="367">
        <v>887</v>
      </c>
      <c r="O4909" s="384">
        <v>-29258.242358520907</v>
      </c>
      <c r="P4909" s="367">
        <v>57.876750000000001</v>
      </c>
      <c r="Q4909" s="367">
        <v>887</v>
      </c>
      <c r="R4909" s="384">
        <v>-10148.408822192956</v>
      </c>
      <c r="S4909" s="367">
        <v>55.881</v>
      </c>
      <c r="T4909" s="367">
        <v>30586.20689655131</v>
      </c>
      <c r="U4909" s="384">
        <v>-1661374.9390919083</v>
      </c>
      <c r="V4909" s="367">
        <v>3991.4999999999459</v>
      </c>
      <c r="W4909" s="367">
        <v>1478333.3333333435</v>
      </c>
      <c r="X4909" s="384">
        <v>252869.6128698214</v>
      </c>
      <c r="Y4909" s="386">
        <v>3991.5000000000268</v>
      </c>
      <c r="Z4909" s="367"/>
      <c r="AA4909" s="367"/>
      <c r="AB4909" s="367"/>
      <c r="AC4909" s="367"/>
      <c r="AD4909" s="367"/>
      <c r="AE4909" s="367"/>
      <c r="AF4909" s="367"/>
      <c r="AG4909" s="367"/>
      <c r="AH4909" s="367"/>
      <c r="AI4909" s="367"/>
      <c r="AJ4909" s="367"/>
      <c r="AK4909" s="367"/>
      <c r="AL4909" s="367"/>
      <c r="AM4909" s="367"/>
      <c r="AN4909" s="367"/>
      <c r="AO4909" s="367"/>
      <c r="AP4909" s="367"/>
      <c r="AQ4909" s="367"/>
      <c r="AR4909" s="367"/>
      <c r="AS4909" s="367"/>
      <c r="AT4909" s="367"/>
    </row>
    <row r="4910" spans="2:46" ht="13.8">
      <c r="B4910" s="26">
        <v>148.00000000000031</v>
      </c>
      <c r="C4910" s="363">
        <v>1378.6535390822528</v>
      </c>
      <c r="D4910" s="367">
        <v>3996.0000000000086</v>
      </c>
      <c r="E4910" s="367">
        <v>41302.325581395606</v>
      </c>
      <c r="F4910" s="367">
        <v>-2460802.9304966871</v>
      </c>
      <c r="G4910" s="367">
        <v>3996.000000000025</v>
      </c>
      <c r="H4910" s="367">
        <v>222000</v>
      </c>
      <c r="I4910" s="384">
        <v>-29152099.672690295</v>
      </c>
      <c r="J4910" s="367">
        <v>3996</v>
      </c>
      <c r="K4910" s="367">
        <v>53818.181818182689</v>
      </c>
      <c r="L4910" s="384">
        <v>-1569988.2959645544</v>
      </c>
      <c r="M4910" s="367">
        <v>3996.000000000065</v>
      </c>
      <c r="N4910" s="367">
        <v>888</v>
      </c>
      <c r="O4910" s="384">
        <v>-29326.460627733992</v>
      </c>
      <c r="P4910" s="367">
        <v>57.942</v>
      </c>
      <c r="Q4910" s="367">
        <v>888</v>
      </c>
      <c r="R4910" s="384">
        <v>-10176.478356783917</v>
      </c>
      <c r="S4910" s="367">
        <v>55.944000000000003</v>
      </c>
      <c r="T4910" s="367">
        <v>30620.689655171998</v>
      </c>
      <c r="U4910" s="384">
        <v>-1665454.281679224</v>
      </c>
      <c r="V4910" s="367">
        <v>3995.9999999999454</v>
      </c>
      <c r="W4910" s="367">
        <v>1480000.0000000102</v>
      </c>
      <c r="X4910" s="384">
        <v>253072.65234827041</v>
      </c>
      <c r="Y4910" s="386">
        <v>3996.0000000000277</v>
      </c>
      <c r="Z4910" s="367"/>
      <c r="AA4910" s="367"/>
      <c r="AB4910" s="367"/>
      <c r="AC4910" s="367"/>
      <c r="AD4910" s="367"/>
      <c r="AE4910" s="367"/>
      <c r="AF4910" s="367"/>
      <c r="AG4910" s="367"/>
      <c r="AH4910" s="367"/>
      <c r="AI4910" s="367"/>
      <c r="AJ4910" s="367"/>
      <c r="AK4910" s="367"/>
      <c r="AL4910" s="367"/>
      <c r="AM4910" s="367"/>
      <c r="AN4910" s="367"/>
      <c r="AO4910" s="367"/>
      <c r="AP4910" s="367"/>
      <c r="AQ4910" s="367"/>
      <c r="AR4910" s="367"/>
      <c r="AS4910" s="367"/>
      <c r="AT4910" s="367"/>
    </row>
    <row r="4911" spans="2:46" ht="13.8">
      <c r="B4911" s="26">
        <v>148.16666666666697</v>
      </c>
      <c r="C4911" s="363">
        <v>1380.1924168391085</v>
      </c>
      <c r="D4911" s="367">
        <v>4000.5000000000082</v>
      </c>
      <c r="E4911" s="367">
        <v>41348.837209302583</v>
      </c>
      <c r="F4911" s="367">
        <v>-2466420.7915853071</v>
      </c>
      <c r="G4911" s="367">
        <v>4000.500000000025</v>
      </c>
      <c r="H4911" s="367">
        <v>222250</v>
      </c>
      <c r="I4911" s="384">
        <v>-29218442.237374492</v>
      </c>
      <c r="J4911" s="367">
        <v>4000.5</v>
      </c>
      <c r="K4911" s="367">
        <v>53878.787878788753</v>
      </c>
      <c r="L4911" s="384">
        <v>-1573935.3080749721</v>
      </c>
      <c r="M4911" s="367">
        <v>4000.500000000065</v>
      </c>
      <c r="N4911" s="367">
        <v>889</v>
      </c>
      <c r="O4911" s="384">
        <v>-29394.758249767183</v>
      </c>
      <c r="P4911" s="367">
        <v>58.007250000000006</v>
      </c>
      <c r="Q4911" s="367">
        <v>889</v>
      </c>
      <c r="R4911" s="384">
        <v>-10204.585342415328</v>
      </c>
      <c r="S4911" s="367">
        <v>56.007000000000005</v>
      </c>
      <c r="T4911" s="367">
        <v>30655.172413792687</v>
      </c>
      <c r="U4911" s="384">
        <v>-1669538.5934458161</v>
      </c>
      <c r="V4911" s="367">
        <v>4000.4999999999454</v>
      </c>
      <c r="W4911" s="367">
        <v>1481666.666666677</v>
      </c>
      <c r="X4911" s="384">
        <v>253275.50704149459</v>
      </c>
      <c r="Y4911" s="386">
        <v>4000.5000000000277</v>
      </c>
      <c r="Z4911" s="367"/>
      <c r="AA4911" s="367"/>
      <c r="AB4911" s="367"/>
      <c r="AC4911" s="367"/>
      <c r="AD4911" s="367"/>
      <c r="AE4911" s="367"/>
      <c r="AF4911" s="367"/>
      <c r="AG4911" s="367"/>
      <c r="AH4911" s="367"/>
      <c r="AI4911" s="367"/>
      <c r="AJ4911" s="367"/>
      <c r="AK4911" s="367"/>
      <c r="AL4911" s="367"/>
      <c r="AM4911" s="367"/>
      <c r="AN4911" s="367"/>
      <c r="AO4911" s="367"/>
      <c r="AP4911" s="367"/>
      <c r="AQ4911" s="367"/>
      <c r="AR4911" s="367"/>
      <c r="AS4911" s="367"/>
      <c r="AT4911" s="367"/>
    </row>
    <row r="4912" spans="2:46" ht="13.8">
      <c r="B4912" s="26">
        <v>148.33333333333363</v>
      </c>
      <c r="C4912" s="363">
        <v>1381.7312638647784</v>
      </c>
      <c r="D4912" s="367">
        <v>4005.0000000000082</v>
      </c>
      <c r="E4912" s="367">
        <v>41395.34883720956</v>
      </c>
      <c r="F4912" s="367">
        <v>-2472045.0569182863</v>
      </c>
      <c r="G4912" s="367">
        <v>4005.000000000025</v>
      </c>
      <c r="H4912" s="367">
        <v>222500</v>
      </c>
      <c r="I4912" s="384">
        <v>-29284860.198287282</v>
      </c>
      <c r="J4912" s="367">
        <v>4005</v>
      </c>
      <c r="K4912" s="367">
        <v>53939.393939394817</v>
      </c>
      <c r="L4912" s="384">
        <v>-1577887.222338984</v>
      </c>
      <c r="M4912" s="367">
        <v>4005.0000000000655</v>
      </c>
      <c r="N4912" s="367">
        <v>890</v>
      </c>
      <c r="O4912" s="384">
        <v>-29463.135224620455</v>
      </c>
      <c r="P4912" s="367">
        <v>58.072499999999998</v>
      </c>
      <c r="Q4912" s="367">
        <v>890</v>
      </c>
      <c r="R4912" s="384">
        <v>-10232.729779087194</v>
      </c>
      <c r="S4912" s="367">
        <v>56.07</v>
      </c>
      <c r="T4912" s="367">
        <v>30689.655172413375</v>
      </c>
      <c r="U4912" s="384">
        <v>-1673627.8743916841</v>
      </c>
      <c r="V4912" s="367">
        <v>4004.9999999999454</v>
      </c>
      <c r="W4912" s="367">
        <v>1483333.3333333437</v>
      </c>
      <c r="X4912" s="384">
        <v>253478.17694949402</v>
      </c>
      <c r="Y4912" s="386">
        <v>4005.0000000000282</v>
      </c>
      <c r="Z4912" s="367"/>
      <c r="AA4912" s="367"/>
      <c r="AB4912" s="367"/>
      <c r="AC4912" s="367"/>
      <c r="AD4912" s="367"/>
      <c r="AE4912" s="367"/>
      <c r="AF4912" s="367"/>
      <c r="AG4912" s="367"/>
      <c r="AH4912" s="367"/>
      <c r="AI4912" s="367"/>
      <c r="AJ4912" s="367"/>
      <c r="AK4912" s="367"/>
      <c r="AL4912" s="367"/>
      <c r="AM4912" s="367"/>
      <c r="AN4912" s="367"/>
      <c r="AO4912" s="367"/>
      <c r="AP4912" s="367"/>
      <c r="AQ4912" s="367"/>
      <c r="AR4912" s="367"/>
      <c r="AS4912" s="367"/>
      <c r="AT4912" s="367"/>
    </row>
    <row r="4913" spans="2:46" ht="13.8">
      <c r="B4913" s="26">
        <v>148.50000000000028</v>
      </c>
      <c r="C4913" s="363">
        <v>1383.2700801592616</v>
      </c>
      <c r="D4913" s="367">
        <v>4009.5000000000077</v>
      </c>
      <c r="E4913" s="367">
        <v>41441.860465116537</v>
      </c>
      <c r="F4913" s="367">
        <v>-2477675.7264956231</v>
      </c>
      <c r="G4913" s="367">
        <v>4009.500000000025</v>
      </c>
      <c r="H4913" s="367">
        <v>222750</v>
      </c>
      <c r="I4913" s="384">
        <v>-29351353.555428676</v>
      </c>
      <c r="J4913" s="367">
        <v>4009.5</v>
      </c>
      <c r="K4913" s="367">
        <v>54000.00000000088</v>
      </c>
      <c r="L4913" s="384">
        <v>-1581844.0387565899</v>
      </c>
      <c r="M4913" s="367">
        <v>4009.5000000000655</v>
      </c>
      <c r="N4913" s="367">
        <v>891</v>
      </c>
      <c r="O4913" s="384">
        <v>-29531.591552293841</v>
      </c>
      <c r="P4913" s="367">
        <v>58.137750000000004</v>
      </c>
      <c r="Q4913" s="367">
        <v>891</v>
      </c>
      <c r="R4913" s="384">
        <v>-10260.911666799513</v>
      </c>
      <c r="S4913" s="367">
        <v>56.132999999999996</v>
      </c>
      <c r="T4913" s="367">
        <v>30724.137931034064</v>
      </c>
      <c r="U4913" s="384">
        <v>-1677722.1245168275</v>
      </c>
      <c r="V4913" s="367">
        <v>4009.499999999945</v>
      </c>
      <c r="W4913" s="367">
        <v>1485000.0000000105</v>
      </c>
      <c r="X4913" s="384">
        <v>253680.66207226875</v>
      </c>
      <c r="Y4913" s="386">
        <v>4009.5000000000282</v>
      </c>
      <c r="Z4913" s="367"/>
      <c r="AA4913" s="367"/>
      <c r="AB4913" s="367"/>
      <c r="AC4913" s="367"/>
      <c r="AD4913" s="367"/>
      <c r="AE4913" s="367"/>
      <c r="AF4913" s="367"/>
      <c r="AG4913" s="367"/>
      <c r="AH4913" s="367"/>
      <c r="AI4913" s="367"/>
      <c r="AJ4913" s="367"/>
      <c r="AK4913" s="367"/>
      <c r="AL4913" s="367"/>
      <c r="AM4913" s="367"/>
      <c r="AN4913" s="367"/>
      <c r="AO4913" s="367"/>
      <c r="AP4913" s="367"/>
      <c r="AQ4913" s="367"/>
      <c r="AR4913" s="367"/>
      <c r="AS4913" s="367"/>
      <c r="AT4913" s="367"/>
    </row>
    <row r="4914" spans="2:46" ht="13.8">
      <c r="B4914" s="26">
        <v>148.66666666666694</v>
      </c>
      <c r="C4914" s="363">
        <v>1384.8088657225585</v>
      </c>
      <c r="D4914" s="367">
        <v>4014.0000000000077</v>
      </c>
      <c r="E4914" s="367">
        <v>41488.372093023514</v>
      </c>
      <c r="F4914" s="367">
        <v>-2483312.8003173186</v>
      </c>
      <c r="G4914" s="367">
        <v>4014.000000000025</v>
      </c>
      <c r="H4914" s="367">
        <v>223000</v>
      </c>
      <c r="I4914" s="384">
        <v>-29417922.30879866</v>
      </c>
      <c r="J4914" s="367">
        <v>4014</v>
      </c>
      <c r="K4914" s="367">
        <v>54060.606060606944</v>
      </c>
      <c r="L4914" s="384">
        <v>-1585805.7573277906</v>
      </c>
      <c r="M4914" s="367">
        <v>4014.0000000000659</v>
      </c>
      <c r="N4914" s="367">
        <v>892</v>
      </c>
      <c r="O4914" s="384">
        <v>-29600.127232787316</v>
      </c>
      <c r="P4914" s="367">
        <v>58.202999999999996</v>
      </c>
      <c r="Q4914" s="367">
        <v>892</v>
      </c>
      <c r="R4914" s="384">
        <v>-10289.13100555229</v>
      </c>
      <c r="S4914" s="367">
        <v>56.195999999999998</v>
      </c>
      <c r="T4914" s="367">
        <v>30758.620689654752</v>
      </c>
      <c r="U4914" s="384">
        <v>-1681821.3438212473</v>
      </c>
      <c r="V4914" s="367">
        <v>4013.999999999945</v>
      </c>
      <c r="W4914" s="367">
        <v>1486666.6666666772</v>
      </c>
      <c r="X4914" s="384">
        <v>253882.96240981881</v>
      </c>
      <c r="Y4914" s="386">
        <v>4014.0000000000286</v>
      </c>
      <c r="Z4914" s="367"/>
      <c r="AA4914" s="367"/>
      <c r="AB4914" s="367"/>
      <c r="AC4914" s="367"/>
      <c r="AD4914" s="367"/>
      <c r="AE4914" s="367"/>
      <c r="AF4914" s="367"/>
      <c r="AG4914" s="367"/>
      <c r="AH4914" s="367"/>
      <c r="AI4914" s="367"/>
      <c r="AJ4914" s="367"/>
      <c r="AK4914" s="367"/>
      <c r="AL4914" s="367"/>
      <c r="AM4914" s="367"/>
      <c r="AN4914" s="367"/>
      <c r="AO4914" s="367"/>
      <c r="AP4914" s="367"/>
      <c r="AQ4914" s="367"/>
      <c r="AR4914" s="367"/>
      <c r="AS4914" s="367"/>
      <c r="AT4914" s="367"/>
    </row>
    <row r="4915" spans="2:46" ht="13.8">
      <c r="B4915" s="26">
        <v>148.8333333333336</v>
      </c>
      <c r="C4915" s="363">
        <v>1386.3476205546685</v>
      </c>
      <c r="D4915" s="367">
        <v>4018.5000000000073</v>
      </c>
      <c r="E4915" s="367">
        <v>41534.883720930491</v>
      </c>
      <c r="F4915" s="367">
        <v>-2488956.2783833728</v>
      </c>
      <c r="G4915" s="367">
        <v>4018.500000000025</v>
      </c>
      <c r="H4915" s="367">
        <v>223250</v>
      </c>
      <c r="I4915" s="384">
        <v>-29484566.458397236</v>
      </c>
      <c r="J4915" s="367">
        <v>4018.4999999999995</v>
      </c>
      <c r="K4915" s="367">
        <v>54121.212121213008</v>
      </c>
      <c r="L4915" s="384">
        <v>-1589772.3780525848</v>
      </c>
      <c r="M4915" s="367">
        <v>4018.5000000000659</v>
      </c>
      <c r="N4915" s="367">
        <v>893</v>
      </c>
      <c r="O4915" s="384">
        <v>-29668.742266100893</v>
      </c>
      <c r="P4915" s="367">
        <v>58.268250000000002</v>
      </c>
      <c r="Q4915" s="367">
        <v>893</v>
      </c>
      <c r="R4915" s="384">
        <v>-10317.387795345518</v>
      </c>
      <c r="S4915" s="367">
        <v>56.258999999999993</v>
      </c>
      <c r="T4915" s="367">
        <v>30793.10344827544</v>
      </c>
      <c r="U4915" s="384">
        <v>-1685925.5323049428</v>
      </c>
      <c r="V4915" s="367">
        <v>4018.499999999945</v>
      </c>
      <c r="W4915" s="367">
        <v>1488333.333333344</v>
      </c>
      <c r="X4915" s="384">
        <v>254085.0779621441</v>
      </c>
      <c r="Y4915" s="386">
        <v>4018.5000000000286</v>
      </c>
      <c r="Z4915" s="367"/>
      <c r="AA4915" s="367"/>
      <c r="AB4915" s="367"/>
      <c r="AC4915" s="367"/>
      <c r="AD4915" s="367"/>
      <c r="AE4915" s="367"/>
      <c r="AF4915" s="367"/>
      <c r="AG4915" s="367"/>
      <c r="AH4915" s="367"/>
      <c r="AI4915" s="367"/>
      <c r="AJ4915" s="367"/>
      <c r="AK4915" s="367"/>
      <c r="AL4915" s="367"/>
      <c r="AM4915" s="367"/>
      <c r="AN4915" s="367"/>
      <c r="AO4915" s="367"/>
      <c r="AP4915" s="367"/>
      <c r="AQ4915" s="367"/>
      <c r="AR4915" s="367"/>
      <c r="AS4915" s="367"/>
      <c r="AT4915" s="367"/>
    </row>
    <row r="4916" spans="2:46" ht="13.8">
      <c r="B4916" s="26">
        <v>149.00000000000026</v>
      </c>
      <c r="C4916" s="363">
        <v>1387.8863446555927</v>
      </c>
      <c r="D4916" s="367">
        <v>4023.0000000000073</v>
      </c>
      <c r="E4916" s="367">
        <v>41581.395348837468</v>
      </c>
      <c r="F4916" s="367">
        <v>-2494606.1606937856</v>
      </c>
      <c r="G4916" s="367">
        <v>4023.000000000025</v>
      </c>
      <c r="H4916" s="367">
        <v>223500</v>
      </c>
      <c r="I4916" s="384">
        <v>-29551286.004224412</v>
      </c>
      <c r="J4916" s="367">
        <v>4022.9999999999995</v>
      </c>
      <c r="K4916" s="367">
        <v>54181.818181819071</v>
      </c>
      <c r="L4916" s="384">
        <v>-1593743.9009309735</v>
      </c>
      <c r="M4916" s="367">
        <v>4023.0000000000664</v>
      </c>
      <c r="N4916" s="367">
        <v>894</v>
      </c>
      <c r="O4916" s="384">
        <v>-29737.436652234563</v>
      </c>
      <c r="P4916" s="367">
        <v>58.333500000000001</v>
      </c>
      <c r="Q4916" s="367">
        <v>894</v>
      </c>
      <c r="R4916" s="384">
        <v>-10345.682036179203</v>
      </c>
      <c r="S4916" s="367">
        <v>56.321999999999996</v>
      </c>
      <c r="T4916" s="367">
        <v>30827.586206896129</v>
      </c>
      <c r="U4916" s="384">
        <v>-1690034.6899679138</v>
      </c>
      <c r="V4916" s="367">
        <v>4022.9999999999445</v>
      </c>
      <c r="W4916" s="367">
        <v>1490000.0000000107</v>
      </c>
      <c r="X4916" s="384">
        <v>254287.00872924461</v>
      </c>
      <c r="Y4916" s="386">
        <v>4023.0000000000286</v>
      </c>
      <c r="Z4916" s="367"/>
      <c r="AA4916" s="367"/>
      <c r="AB4916" s="367"/>
      <c r="AC4916" s="367"/>
      <c r="AD4916" s="367"/>
      <c r="AE4916" s="367"/>
      <c r="AF4916" s="367"/>
      <c r="AG4916" s="367"/>
      <c r="AH4916" s="367"/>
      <c r="AI4916" s="367"/>
      <c r="AJ4916" s="367"/>
      <c r="AK4916" s="367"/>
      <c r="AL4916" s="367"/>
      <c r="AM4916" s="367"/>
      <c r="AN4916" s="367"/>
      <c r="AO4916" s="367"/>
      <c r="AP4916" s="367"/>
      <c r="AQ4916" s="367"/>
      <c r="AR4916" s="367"/>
      <c r="AS4916" s="367"/>
      <c r="AT4916" s="367"/>
    </row>
    <row r="4917" spans="2:46" ht="13.8">
      <c r="B4917" s="26">
        <v>149.16666666666691</v>
      </c>
      <c r="C4917" s="363">
        <v>1389.4250380253297</v>
      </c>
      <c r="D4917" s="367">
        <v>4027.5000000000064</v>
      </c>
      <c r="E4917" s="367">
        <v>41627.906976744445</v>
      </c>
      <c r="F4917" s="367">
        <v>-2500262.4472485567</v>
      </c>
      <c r="G4917" s="367">
        <v>4027.500000000025</v>
      </c>
      <c r="H4917" s="367">
        <v>223750</v>
      </c>
      <c r="I4917" s="384">
        <v>-29618080.946280193</v>
      </c>
      <c r="J4917" s="367">
        <v>4027.4999999999995</v>
      </c>
      <c r="K4917" s="367">
        <v>54242.424242425135</v>
      </c>
      <c r="L4917" s="384">
        <v>-1597720.3259629565</v>
      </c>
      <c r="M4917" s="367">
        <v>4027.5000000000664</v>
      </c>
      <c r="N4917" s="367">
        <v>895</v>
      </c>
      <c r="O4917" s="384">
        <v>-29806.210391188335</v>
      </c>
      <c r="P4917" s="367">
        <v>58.39875</v>
      </c>
      <c r="Q4917" s="367">
        <v>895</v>
      </c>
      <c r="R4917" s="384">
        <v>-10374.01372805334</v>
      </c>
      <c r="S4917" s="367">
        <v>56.384999999999998</v>
      </c>
      <c r="T4917" s="367">
        <v>30862.068965516817</v>
      </c>
      <c r="U4917" s="384">
        <v>-1694148.8168101609</v>
      </c>
      <c r="V4917" s="367">
        <v>4027.4999999999445</v>
      </c>
      <c r="W4917" s="367">
        <v>1491666.6666666775</v>
      </c>
      <c r="X4917" s="384">
        <v>254488.75471112048</v>
      </c>
      <c r="Y4917" s="386">
        <v>4027.5000000000291</v>
      </c>
      <c r="Z4917" s="367"/>
      <c r="AA4917" s="367"/>
      <c r="AB4917" s="367"/>
      <c r="AC4917" s="367"/>
      <c r="AD4917" s="367"/>
      <c r="AE4917" s="367"/>
      <c r="AF4917" s="367"/>
      <c r="AG4917" s="367"/>
      <c r="AH4917" s="367"/>
      <c r="AI4917" s="367"/>
      <c r="AJ4917" s="367"/>
      <c r="AK4917" s="367"/>
      <c r="AL4917" s="367"/>
      <c r="AM4917" s="367"/>
      <c r="AN4917" s="367"/>
      <c r="AO4917" s="367"/>
      <c r="AP4917" s="367"/>
      <c r="AQ4917" s="367"/>
      <c r="AR4917" s="367"/>
      <c r="AS4917" s="367"/>
      <c r="AT4917" s="367"/>
    </row>
    <row r="4918" spans="2:46" ht="13.8">
      <c r="B4918" s="26">
        <v>149.33333333333357</v>
      </c>
      <c r="C4918" s="363">
        <v>1390.9637006638804</v>
      </c>
      <c r="D4918" s="367">
        <v>4032.0000000000064</v>
      </c>
      <c r="E4918" s="367">
        <v>41674.418604651422</v>
      </c>
      <c r="F4918" s="367">
        <v>-2505925.1380476858</v>
      </c>
      <c r="G4918" s="367">
        <v>4032.000000000025</v>
      </c>
      <c r="H4918" s="367">
        <v>224000</v>
      </c>
      <c r="I4918" s="384">
        <v>-29684951.284564566</v>
      </c>
      <c r="J4918" s="367">
        <v>4031.9999999999995</v>
      </c>
      <c r="K4918" s="367">
        <v>54303.030303031199</v>
      </c>
      <c r="L4918" s="384">
        <v>-1601701.653148534</v>
      </c>
      <c r="M4918" s="367">
        <v>4032.0000000000668</v>
      </c>
      <c r="N4918" s="367">
        <v>896</v>
      </c>
      <c r="O4918" s="384">
        <v>-29875.063482962203</v>
      </c>
      <c r="P4918" s="367">
        <v>58.463999999999999</v>
      </c>
      <c r="Q4918" s="367">
        <v>896</v>
      </c>
      <c r="R4918" s="384">
        <v>-10402.382870967933</v>
      </c>
      <c r="S4918" s="367">
        <v>56.448</v>
      </c>
      <c r="T4918" s="367">
        <v>30896.551724137506</v>
      </c>
      <c r="U4918" s="384">
        <v>-1698267.9128316841</v>
      </c>
      <c r="V4918" s="367">
        <v>4031.9999999999445</v>
      </c>
      <c r="W4918" s="367">
        <v>1493333.3333333442</v>
      </c>
      <c r="X4918" s="384">
        <v>254690.31590777152</v>
      </c>
      <c r="Y4918" s="386">
        <v>4032.0000000000291</v>
      </c>
      <c r="Z4918" s="367"/>
      <c r="AA4918" s="367"/>
      <c r="AB4918" s="367"/>
      <c r="AC4918" s="367"/>
      <c r="AD4918" s="367"/>
      <c r="AE4918" s="367"/>
      <c r="AF4918" s="367"/>
      <c r="AG4918" s="367"/>
      <c r="AH4918" s="367"/>
      <c r="AI4918" s="367"/>
      <c r="AJ4918" s="367"/>
      <c r="AK4918" s="367"/>
      <c r="AL4918" s="367"/>
      <c r="AM4918" s="367"/>
      <c r="AN4918" s="367"/>
      <c r="AO4918" s="367"/>
      <c r="AP4918" s="367"/>
      <c r="AQ4918" s="367"/>
      <c r="AR4918" s="367"/>
      <c r="AS4918" s="367"/>
      <c r="AT4918" s="367"/>
    </row>
    <row r="4919" spans="2:46" ht="13.8">
      <c r="B4919" s="26">
        <v>149.50000000000023</v>
      </c>
      <c r="C4919" s="363">
        <v>1392.5023325712452</v>
      </c>
      <c r="D4919" s="367">
        <v>4036.5000000000059</v>
      </c>
      <c r="E4919" s="367">
        <v>41720.930232558399</v>
      </c>
      <c r="F4919" s="367">
        <v>-2511594.2330911737</v>
      </c>
      <c r="G4919" s="367">
        <v>4036.500000000025</v>
      </c>
      <c r="H4919" s="367">
        <v>224250</v>
      </c>
      <c r="I4919" s="384">
        <v>-29751897.019077539</v>
      </c>
      <c r="J4919" s="367">
        <v>4036.4999999999995</v>
      </c>
      <c r="K4919" s="367">
        <v>54363.636363637263</v>
      </c>
      <c r="L4919" s="384">
        <v>-1605687.882487705</v>
      </c>
      <c r="M4919" s="367">
        <v>4036.5000000000668</v>
      </c>
      <c r="N4919" s="367">
        <v>897</v>
      </c>
      <c r="O4919" s="384">
        <v>-29943.995927556178</v>
      </c>
      <c r="P4919" s="367">
        <v>58.529250000000005</v>
      </c>
      <c r="Q4919" s="367">
        <v>897</v>
      </c>
      <c r="R4919" s="384">
        <v>-10430.789464922978</v>
      </c>
      <c r="S4919" s="367">
        <v>56.510999999999996</v>
      </c>
      <c r="T4919" s="367">
        <v>30931.034482758194</v>
      </c>
      <c r="U4919" s="384">
        <v>-1702391.9780324826</v>
      </c>
      <c r="V4919" s="367">
        <v>4036.4999999999441</v>
      </c>
      <c r="W4919" s="367">
        <v>1495000.0000000109</v>
      </c>
      <c r="X4919" s="384">
        <v>254891.6923191979</v>
      </c>
      <c r="Y4919" s="386">
        <v>4036.5000000000296</v>
      </c>
      <c r="Z4919" s="367"/>
      <c r="AA4919" s="367"/>
      <c r="AB4919" s="367"/>
      <c r="AC4919" s="367"/>
      <c r="AD4919" s="367"/>
      <c r="AE4919" s="367"/>
      <c r="AF4919" s="367"/>
      <c r="AG4919" s="367"/>
      <c r="AH4919" s="367"/>
      <c r="AI4919" s="367"/>
      <c r="AJ4919" s="367"/>
      <c r="AK4919" s="367"/>
      <c r="AL4919" s="367"/>
      <c r="AM4919" s="367"/>
      <c r="AN4919" s="367"/>
      <c r="AO4919" s="367"/>
      <c r="AP4919" s="367"/>
      <c r="AQ4919" s="367"/>
      <c r="AR4919" s="367"/>
      <c r="AS4919" s="367"/>
      <c r="AT4919" s="367"/>
    </row>
    <row r="4920" spans="2:46" ht="13.8">
      <c r="B4920" s="26">
        <v>149.66666666666688</v>
      </c>
      <c r="C4920" s="363">
        <v>1394.0409337474232</v>
      </c>
      <c r="D4920" s="367">
        <v>4041.0000000000059</v>
      </c>
      <c r="E4920" s="367">
        <v>41767.441860465377</v>
      </c>
      <c r="F4920" s="367">
        <v>-2517269.7323790207</v>
      </c>
      <c r="G4920" s="367">
        <v>4041.0000000000255</v>
      </c>
      <c r="H4920" s="367">
        <v>224500</v>
      </c>
      <c r="I4920" s="384">
        <v>-29818918.14981911</v>
      </c>
      <c r="J4920" s="367">
        <v>4040.9999999999995</v>
      </c>
      <c r="K4920" s="367">
        <v>54424.242424243326</v>
      </c>
      <c r="L4920" s="384">
        <v>-1609679.0139804704</v>
      </c>
      <c r="M4920" s="367">
        <v>4041.0000000000668</v>
      </c>
      <c r="N4920" s="367">
        <v>898</v>
      </c>
      <c r="O4920" s="384">
        <v>-30013.007724970234</v>
      </c>
      <c r="P4920" s="367">
        <v>58.594499999999996</v>
      </c>
      <c r="Q4920" s="367">
        <v>898</v>
      </c>
      <c r="R4920" s="384">
        <v>-10459.23350991848</v>
      </c>
      <c r="S4920" s="367">
        <v>56.573999999999998</v>
      </c>
      <c r="T4920" s="367">
        <v>30965.517241378882</v>
      </c>
      <c r="U4920" s="384">
        <v>-1706521.0124125574</v>
      </c>
      <c r="V4920" s="367">
        <v>4040.9999999999441</v>
      </c>
      <c r="W4920" s="367">
        <v>1496666.6666666777</v>
      </c>
      <c r="X4920" s="384">
        <v>255092.88394539949</v>
      </c>
      <c r="Y4920" s="386">
        <v>4041.0000000000296</v>
      </c>
      <c r="Z4920" s="367"/>
      <c r="AA4920" s="367"/>
      <c r="AB4920" s="367"/>
      <c r="AC4920" s="367"/>
      <c r="AD4920" s="367"/>
      <c r="AE4920" s="367"/>
      <c r="AF4920" s="367"/>
      <c r="AG4920" s="367"/>
      <c r="AH4920" s="367"/>
      <c r="AI4920" s="367"/>
      <c r="AJ4920" s="367"/>
      <c r="AK4920" s="367"/>
      <c r="AL4920" s="367"/>
      <c r="AM4920" s="367"/>
      <c r="AN4920" s="367"/>
      <c r="AO4920" s="367"/>
      <c r="AP4920" s="367"/>
      <c r="AQ4920" s="367"/>
      <c r="AR4920" s="367"/>
      <c r="AS4920" s="367"/>
      <c r="AT4920" s="367"/>
    </row>
    <row r="4921" spans="2:46" ht="13.8">
      <c r="B4921" s="26">
        <v>149.83333333333354</v>
      </c>
      <c r="C4921" s="363">
        <v>1395.5795041924148</v>
      </c>
      <c r="D4921" s="367">
        <v>4045.5000000000055</v>
      </c>
      <c r="E4921" s="367">
        <v>41813.953488372354</v>
      </c>
      <c r="F4921" s="367">
        <v>-2522951.6359112258</v>
      </c>
      <c r="G4921" s="367">
        <v>4045.5000000000255</v>
      </c>
      <c r="H4921" s="367">
        <v>224750</v>
      </c>
      <c r="I4921" s="384">
        <v>-29886014.676789269</v>
      </c>
      <c r="J4921" s="367">
        <v>4045.4999999999995</v>
      </c>
      <c r="K4921" s="367">
        <v>54484.84848484939</v>
      </c>
      <c r="L4921" s="384">
        <v>-1613675.0476268304</v>
      </c>
      <c r="M4921" s="367">
        <v>4045.5000000000678</v>
      </c>
      <c r="N4921" s="367">
        <v>899</v>
      </c>
      <c r="O4921" s="384">
        <v>-30082.098875204403</v>
      </c>
      <c r="P4921" s="367">
        <v>58.659750000000003</v>
      </c>
      <c r="Q4921" s="367">
        <v>899</v>
      </c>
      <c r="R4921" s="384">
        <v>-10487.715005954435</v>
      </c>
      <c r="S4921" s="367">
        <v>56.637</v>
      </c>
      <c r="T4921" s="367">
        <v>30999.999999999571</v>
      </c>
      <c r="U4921" s="384">
        <v>-1710655.0159719081</v>
      </c>
      <c r="V4921" s="367">
        <v>4045.4999999999441</v>
      </c>
      <c r="W4921" s="367">
        <v>1498333.3333333444</v>
      </c>
      <c r="X4921" s="384">
        <v>255293.89078637643</v>
      </c>
      <c r="Y4921" s="386">
        <v>4045.5000000000296</v>
      </c>
      <c r="Z4921" s="367"/>
      <c r="AA4921" s="367"/>
      <c r="AB4921" s="367"/>
      <c r="AC4921" s="367"/>
      <c r="AD4921" s="367"/>
      <c r="AE4921" s="367"/>
      <c r="AF4921" s="367"/>
      <c r="AG4921" s="367"/>
      <c r="AH4921" s="367"/>
      <c r="AI4921" s="367"/>
      <c r="AJ4921" s="367"/>
      <c r="AK4921" s="367"/>
      <c r="AL4921" s="367"/>
      <c r="AM4921" s="367"/>
      <c r="AN4921" s="367"/>
      <c r="AO4921" s="367"/>
      <c r="AP4921" s="367"/>
      <c r="AQ4921" s="367"/>
      <c r="AR4921" s="367"/>
      <c r="AS4921" s="367"/>
      <c r="AT4921" s="367"/>
    </row>
    <row r="4922" spans="2:46" ht="13.8">
      <c r="B4922" s="26">
        <v>150.0000000000002</v>
      </c>
      <c r="C4922" s="363">
        <v>1397.1180439062196</v>
      </c>
      <c r="D4922" s="367">
        <v>4050.0000000000055</v>
      </c>
      <c r="E4922" s="367">
        <v>41860.465116279331</v>
      </c>
      <c r="F4922" s="367">
        <v>-2528639.9436877901</v>
      </c>
      <c r="G4922" s="367">
        <v>4050.0000000000255</v>
      </c>
      <c r="H4922" s="367">
        <v>225000</v>
      </c>
      <c r="I4922" s="384">
        <v>-29953186.599988028</v>
      </c>
      <c r="J4922" s="367">
        <v>4049.9999999999995</v>
      </c>
      <c r="K4922" s="367">
        <v>54545.454545455454</v>
      </c>
      <c r="L4922" s="384">
        <v>-1617675.9834267844</v>
      </c>
      <c r="M4922" s="367">
        <v>4050.0000000000678</v>
      </c>
      <c r="N4922" s="367">
        <v>900</v>
      </c>
      <c r="O4922" s="384">
        <v>-30151.269378258658</v>
      </c>
      <c r="P4922" s="367">
        <v>58.725000000000001</v>
      </c>
      <c r="Q4922" s="367">
        <v>900</v>
      </c>
      <c r="R4922" s="384">
        <v>-10516.233953030845</v>
      </c>
      <c r="S4922" s="367">
        <v>56.7</v>
      </c>
      <c r="T4922" s="367">
        <v>31034.482758620259</v>
      </c>
      <c r="U4922" s="384">
        <v>-1714793.9887105343</v>
      </c>
      <c r="V4922" s="367">
        <v>4049.9999999999436</v>
      </c>
      <c r="W4922" s="367">
        <v>1500000.0000000112</v>
      </c>
      <c r="X4922" s="384">
        <v>255494.71284212859</v>
      </c>
      <c r="Y4922" s="386">
        <v>4050.00000000003</v>
      </c>
      <c r="Z4922" s="367"/>
      <c r="AA4922" s="367"/>
      <c r="AB4922" s="367"/>
      <c r="AC4922" s="367"/>
      <c r="AD4922" s="367"/>
      <c r="AE4922" s="367"/>
      <c r="AF4922" s="367"/>
      <c r="AG4922" s="367"/>
      <c r="AH4922" s="367"/>
      <c r="AI4922" s="367"/>
      <c r="AJ4922" s="367"/>
      <c r="AK4922" s="367"/>
      <c r="AL4922" s="367"/>
      <c r="AM4922" s="367"/>
      <c r="AN4922" s="367"/>
      <c r="AO4922" s="367"/>
      <c r="AP4922" s="367"/>
      <c r="AQ4922" s="367"/>
      <c r="AR4922" s="367"/>
      <c r="AS4922" s="367"/>
      <c r="AT4922" s="367"/>
    </row>
    <row r="4923" spans="2:46" ht="13.8">
      <c r="B4923" s="26">
        <v>150.16666666666686</v>
      </c>
      <c r="C4923" s="363">
        <v>1398.6565528888384</v>
      </c>
      <c r="D4923" s="367">
        <v>4054.500000000005</v>
      </c>
      <c r="E4923" s="367">
        <v>41906.976744186308</v>
      </c>
      <c r="F4923" s="367">
        <v>-2534334.6557087116</v>
      </c>
      <c r="G4923" s="367">
        <v>4054.5000000000255</v>
      </c>
      <c r="H4923" s="367">
        <v>225250</v>
      </c>
      <c r="I4923" s="384">
        <v>-30020433.919415388</v>
      </c>
      <c r="J4923" s="367">
        <v>4054.4999999999995</v>
      </c>
      <c r="K4923" s="367">
        <v>54606.060606061517</v>
      </c>
      <c r="L4923" s="384">
        <v>-1621681.8213803321</v>
      </c>
      <c r="M4923" s="367">
        <v>4054.5000000000682</v>
      </c>
      <c r="N4923" s="367">
        <v>901</v>
      </c>
      <c r="O4923" s="384">
        <v>-30220.519234133015</v>
      </c>
      <c r="P4923" s="367">
        <v>58.79025</v>
      </c>
      <c r="Q4923" s="367">
        <v>901</v>
      </c>
      <c r="R4923" s="384">
        <v>-10544.790351147705</v>
      </c>
      <c r="S4923" s="367">
        <v>56.762999999999998</v>
      </c>
      <c r="T4923" s="367">
        <v>31068.965517240948</v>
      </c>
      <c r="U4923" s="384">
        <v>-1718937.9306284366</v>
      </c>
      <c r="V4923" s="367">
        <v>4054.4999999999436</v>
      </c>
      <c r="W4923" s="367">
        <v>1501666.6666666779</v>
      </c>
      <c r="X4923" s="384">
        <v>255695.35011265599</v>
      </c>
      <c r="Y4923" s="386">
        <v>4054.50000000003</v>
      </c>
      <c r="Z4923" s="367"/>
      <c r="AA4923" s="367"/>
      <c r="AB4923" s="367"/>
      <c r="AC4923" s="367"/>
      <c r="AD4923" s="367"/>
      <c r="AE4923" s="367"/>
      <c r="AF4923" s="367"/>
      <c r="AG4923" s="367"/>
      <c r="AH4923" s="367"/>
      <c r="AI4923" s="367"/>
      <c r="AJ4923" s="367"/>
      <c r="AK4923" s="367"/>
      <c r="AL4923" s="367"/>
      <c r="AM4923" s="367"/>
      <c r="AN4923" s="367"/>
      <c r="AO4923" s="367"/>
      <c r="AP4923" s="367"/>
      <c r="AQ4923" s="367"/>
      <c r="AR4923" s="367"/>
      <c r="AS4923" s="367"/>
      <c r="AT4923" s="367"/>
    </row>
    <row r="4924" spans="2:46" ht="13.8">
      <c r="B4924" s="26">
        <v>150.33333333333351</v>
      </c>
      <c r="C4924" s="363">
        <v>1400.1950311402707</v>
      </c>
      <c r="D4924" s="367">
        <v>4059.000000000005</v>
      </c>
      <c r="E4924" s="367">
        <v>41953.488372093285</v>
      </c>
      <c r="F4924" s="367">
        <v>-2540035.7719739922</v>
      </c>
      <c r="G4924" s="367">
        <v>4059.0000000000255</v>
      </c>
      <c r="H4924" s="367">
        <v>225500</v>
      </c>
      <c r="I4924" s="384">
        <v>-30087756.635071345</v>
      </c>
      <c r="J4924" s="367">
        <v>4058.9999999999995</v>
      </c>
      <c r="K4924" s="367">
        <v>54666.666666667581</v>
      </c>
      <c r="L4924" s="384">
        <v>-1625692.5614874745</v>
      </c>
      <c r="M4924" s="367">
        <v>4059.0000000000682</v>
      </c>
      <c r="N4924" s="367">
        <v>902</v>
      </c>
      <c r="O4924" s="384">
        <v>-30289.848442827471</v>
      </c>
      <c r="P4924" s="367">
        <v>58.855499999999999</v>
      </c>
      <c r="Q4924" s="367">
        <v>902</v>
      </c>
      <c r="R4924" s="384">
        <v>-10573.384200305023</v>
      </c>
      <c r="S4924" s="367">
        <v>56.826000000000001</v>
      </c>
      <c r="T4924" s="367">
        <v>31103.448275861636</v>
      </c>
      <c r="U4924" s="384">
        <v>-1723086.8417256151</v>
      </c>
      <c r="V4924" s="367">
        <v>4058.9999999999436</v>
      </c>
      <c r="W4924" s="367">
        <v>1503333.3333333447</v>
      </c>
      <c r="X4924" s="384">
        <v>255895.80259795868</v>
      </c>
      <c r="Y4924" s="386">
        <v>4059.0000000000305</v>
      </c>
      <c r="Z4924" s="367"/>
      <c r="AA4924" s="367"/>
      <c r="AB4924" s="367"/>
      <c r="AC4924" s="367"/>
      <c r="AD4924" s="367"/>
      <c r="AE4924" s="367"/>
      <c r="AF4924" s="367"/>
      <c r="AG4924" s="367"/>
      <c r="AH4924" s="367"/>
      <c r="AI4924" s="367"/>
      <c r="AJ4924" s="367"/>
      <c r="AK4924" s="367"/>
      <c r="AL4924" s="367"/>
      <c r="AM4924" s="367"/>
      <c r="AN4924" s="367"/>
      <c r="AO4924" s="367"/>
      <c r="AP4924" s="367"/>
      <c r="AQ4924" s="367"/>
      <c r="AR4924" s="367"/>
      <c r="AS4924" s="367"/>
      <c r="AT4924" s="367"/>
    </row>
    <row r="4925" spans="2:46" ht="13.8">
      <c r="B4925" s="26">
        <v>150.50000000000017</v>
      </c>
      <c r="C4925" s="363">
        <v>1401.7334786605163</v>
      </c>
      <c r="D4925" s="367">
        <v>4063.5000000000045</v>
      </c>
      <c r="E4925" s="367">
        <v>42000.000000000262</v>
      </c>
      <c r="F4925" s="367">
        <v>-2545743.2924836306</v>
      </c>
      <c r="G4925" s="367">
        <v>4063.5000000000255</v>
      </c>
      <c r="H4925" s="367">
        <v>225750</v>
      </c>
      <c r="I4925" s="384">
        <v>-30155154.746955901</v>
      </c>
      <c r="J4925" s="367">
        <v>4063.4999999999995</v>
      </c>
      <c r="K4925" s="367">
        <v>54727.272727273645</v>
      </c>
      <c r="L4925" s="384">
        <v>-1629708.2037482113</v>
      </c>
      <c r="M4925" s="367">
        <v>4063.5000000000687</v>
      </c>
      <c r="N4925" s="367">
        <v>903</v>
      </c>
      <c r="O4925" s="384">
        <v>-30359.257004342024</v>
      </c>
      <c r="P4925" s="367">
        <v>58.920749999999998</v>
      </c>
      <c r="Q4925" s="367">
        <v>903</v>
      </c>
      <c r="R4925" s="384">
        <v>-10602.015500502795</v>
      </c>
      <c r="S4925" s="367">
        <v>56.889000000000003</v>
      </c>
      <c r="T4925" s="367">
        <v>31137.931034482324</v>
      </c>
      <c r="U4925" s="384">
        <v>-1727240.722002069</v>
      </c>
      <c r="V4925" s="367">
        <v>4063.4999999999432</v>
      </c>
      <c r="W4925" s="367">
        <v>1505000.0000000114</v>
      </c>
      <c r="X4925" s="384">
        <v>256096.07029803665</v>
      </c>
      <c r="Y4925" s="386">
        <v>4063.5000000000305</v>
      </c>
      <c r="Z4925" s="367"/>
      <c r="AA4925" s="367"/>
      <c r="AB4925" s="367"/>
      <c r="AC4925" s="367"/>
      <c r="AD4925" s="367"/>
      <c r="AE4925" s="367"/>
      <c r="AF4925" s="367"/>
      <c r="AG4925" s="367"/>
      <c r="AH4925" s="367"/>
      <c r="AI4925" s="367"/>
      <c r="AJ4925" s="367"/>
      <c r="AK4925" s="367"/>
      <c r="AL4925" s="367"/>
      <c r="AM4925" s="367"/>
      <c r="AN4925" s="367"/>
      <c r="AO4925" s="367"/>
      <c r="AP4925" s="367"/>
      <c r="AQ4925" s="367"/>
      <c r="AR4925" s="367"/>
      <c r="AS4925" s="367"/>
      <c r="AT4925" s="367"/>
    </row>
    <row r="4926" spans="2:46" ht="13.8">
      <c r="B4926" s="26">
        <v>150.66666666666683</v>
      </c>
      <c r="C4926" s="363">
        <v>1403.2718954495758</v>
      </c>
      <c r="D4926" s="367">
        <v>4068.0000000000045</v>
      </c>
      <c r="E4926" s="367">
        <v>42046.511627907239</v>
      </c>
      <c r="F4926" s="367">
        <v>-2551457.2172376276</v>
      </c>
      <c r="G4926" s="367">
        <v>4068.0000000000255</v>
      </c>
      <c r="H4926" s="367">
        <v>226000</v>
      </c>
      <c r="I4926" s="384">
        <v>-30222628.255069047</v>
      </c>
      <c r="J4926" s="367">
        <v>4067.9999999999995</v>
      </c>
      <c r="K4926" s="367">
        <v>54787.878787879708</v>
      </c>
      <c r="L4926" s="384">
        <v>-1633728.748162542</v>
      </c>
      <c r="M4926" s="367">
        <v>4068.0000000000687</v>
      </c>
      <c r="N4926" s="367">
        <v>904</v>
      </c>
      <c r="O4926" s="384">
        <v>-30428.744918676675</v>
      </c>
      <c r="P4926" s="367">
        <v>58.985999999999997</v>
      </c>
      <c r="Q4926" s="367">
        <v>904</v>
      </c>
      <c r="R4926" s="384">
        <v>-10630.684251741024</v>
      </c>
      <c r="S4926" s="367">
        <v>56.952000000000005</v>
      </c>
      <c r="T4926" s="367">
        <v>31172.413793103013</v>
      </c>
      <c r="U4926" s="384">
        <v>-1731399.5714577991</v>
      </c>
      <c r="V4926" s="367">
        <v>4067.9999999999432</v>
      </c>
      <c r="W4926" s="367">
        <v>1506666.6666666782</v>
      </c>
      <c r="X4926" s="384">
        <v>256296.15321288985</v>
      </c>
      <c r="Y4926" s="386">
        <v>4068.0000000000305</v>
      </c>
      <c r="Z4926" s="367"/>
      <c r="AA4926" s="367"/>
      <c r="AB4926" s="367"/>
      <c r="AC4926" s="367"/>
      <c r="AD4926" s="367"/>
      <c r="AE4926" s="367"/>
      <c r="AF4926" s="367"/>
      <c r="AG4926" s="367"/>
      <c r="AH4926" s="367"/>
      <c r="AI4926" s="367"/>
      <c r="AJ4926" s="367"/>
      <c r="AK4926" s="367"/>
      <c r="AL4926" s="367"/>
      <c r="AM4926" s="367"/>
      <c r="AN4926" s="367"/>
      <c r="AO4926" s="367"/>
      <c r="AP4926" s="367"/>
      <c r="AQ4926" s="367"/>
      <c r="AR4926" s="367"/>
      <c r="AS4926" s="367"/>
      <c r="AT4926" s="367"/>
    </row>
    <row r="4927" spans="2:46" ht="13.8">
      <c r="B4927" s="26">
        <v>150.83333333333348</v>
      </c>
      <c r="C4927" s="363">
        <v>1404.8102815074483</v>
      </c>
      <c r="D4927" s="367">
        <v>4072.5000000000041</v>
      </c>
      <c r="E4927" s="367">
        <v>42093.023255814216</v>
      </c>
      <c r="F4927" s="367">
        <v>-2557177.5462359837</v>
      </c>
      <c r="G4927" s="367">
        <v>4072.5000000000255</v>
      </c>
      <c r="H4927" s="367">
        <v>226250</v>
      </c>
      <c r="I4927" s="384">
        <v>-30290177.159410797</v>
      </c>
      <c r="J4927" s="367">
        <v>4072.4999999999995</v>
      </c>
      <c r="K4927" s="367">
        <v>54848.484848485772</v>
      </c>
      <c r="L4927" s="384">
        <v>-1637754.1947304667</v>
      </c>
      <c r="M4927" s="367">
        <v>4072.5000000000691</v>
      </c>
      <c r="N4927" s="367">
        <v>905</v>
      </c>
      <c r="O4927" s="384">
        <v>-30498.31218583143</v>
      </c>
      <c r="P4927" s="367">
        <v>59.051250000000003</v>
      </c>
      <c r="Q4927" s="367">
        <v>905</v>
      </c>
      <c r="R4927" s="384">
        <v>-10659.390454019696</v>
      </c>
      <c r="S4927" s="367">
        <v>57.014999999999993</v>
      </c>
      <c r="T4927" s="367">
        <v>31206.896551723701</v>
      </c>
      <c r="U4927" s="384">
        <v>-1735563.390092805</v>
      </c>
      <c r="V4927" s="367">
        <v>4072.4999999999432</v>
      </c>
      <c r="W4927" s="367">
        <v>1508333.3333333449</v>
      </c>
      <c r="X4927" s="384">
        <v>256496.05134251836</v>
      </c>
      <c r="Y4927" s="386">
        <v>4072.5000000000309</v>
      </c>
      <c r="Z4927" s="367"/>
      <c r="AA4927" s="367"/>
      <c r="AB4927" s="367"/>
      <c r="AC4927" s="367"/>
      <c r="AD4927" s="367"/>
      <c r="AE4927" s="367"/>
      <c r="AF4927" s="367"/>
      <c r="AG4927" s="367"/>
      <c r="AH4927" s="367"/>
      <c r="AI4927" s="367"/>
      <c r="AJ4927" s="367"/>
      <c r="AK4927" s="367"/>
      <c r="AL4927" s="367"/>
      <c r="AM4927" s="367"/>
      <c r="AN4927" s="367"/>
      <c r="AO4927" s="367"/>
      <c r="AP4927" s="367"/>
      <c r="AQ4927" s="367"/>
      <c r="AR4927" s="367"/>
      <c r="AS4927" s="367"/>
      <c r="AT4927" s="367"/>
    </row>
    <row r="4928" spans="2:46" ht="13.8">
      <c r="B4928" s="26">
        <v>151.00000000000014</v>
      </c>
      <c r="C4928" s="363">
        <v>1406.3486368341348</v>
      </c>
      <c r="D4928" s="367">
        <v>4077.0000000000041</v>
      </c>
      <c r="E4928" s="367">
        <v>42139.534883721193</v>
      </c>
      <c r="F4928" s="367">
        <v>-2562904.279478698</v>
      </c>
      <c r="G4928" s="367">
        <v>4077.0000000000255</v>
      </c>
      <c r="H4928" s="367">
        <v>226500</v>
      </c>
      <c r="I4928" s="384">
        <v>-30357801.45998114</v>
      </c>
      <c r="J4928" s="367">
        <v>4076.9999999999995</v>
      </c>
      <c r="K4928" s="367">
        <v>54909.090909091836</v>
      </c>
      <c r="L4928" s="384">
        <v>-1641784.5434519856</v>
      </c>
      <c r="M4928" s="367">
        <v>4077.0000000000691</v>
      </c>
      <c r="N4928" s="367">
        <v>906</v>
      </c>
      <c r="O4928" s="384">
        <v>-30567.958805806269</v>
      </c>
      <c r="P4928" s="367">
        <v>59.116499999999995</v>
      </c>
      <c r="Q4928" s="367">
        <v>906</v>
      </c>
      <c r="R4928" s="384">
        <v>-10688.134107338832</v>
      </c>
      <c r="S4928" s="367">
        <v>57.077999999999996</v>
      </c>
      <c r="T4928" s="367">
        <v>31241.37931034439</v>
      </c>
      <c r="U4928" s="384">
        <v>-1739732.1779070864</v>
      </c>
      <c r="V4928" s="367">
        <v>4076.9999999999427</v>
      </c>
      <c r="W4928" s="367">
        <v>1510000.0000000116</v>
      </c>
      <c r="X4928" s="384">
        <v>256695.76468692211</v>
      </c>
      <c r="Y4928" s="386">
        <v>4077.0000000000309</v>
      </c>
      <c r="Z4928" s="367"/>
      <c r="AA4928" s="367"/>
      <c r="AB4928" s="367"/>
      <c r="AC4928" s="367"/>
      <c r="AD4928" s="367"/>
      <c r="AE4928" s="367"/>
      <c r="AF4928" s="367"/>
      <c r="AG4928" s="367"/>
      <c r="AH4928" s="367"/>
      <c r="AI4928" s="367"/>
      <c r="AJ4928" s="367"/>
      <c r="AK4928" s="367"/>
      <c r="AL4928" s="367"/>
      <c r="AM4928" s="367"/>
      <c r="AN4928" s="367"/>
      <c r="AO4928" s="367"/>
      <c r="AP4928" s="367"/>
      <c r="AQ4928" s="367"/>
      <c r="AR4928" s="367"/>
      <c r="AS4928" s="367"/>
      <c r="AT4928" s="367"/>
    </row>
    <row r="4929" spans="2:46" ht="13.8">
      <c r="B4929" s="26">
        <v>151.1666666666668</v>
      </c>
      <c r="C4929" s="363">
        <v>1407.8869614296348</v>
      </c>
      <c r="D4929" s="367">
        <v>4081.5000000000036</v>
      </c>
      <c r="E4929" s="367">
        <v>42186.04651162817</v>
      </c>
      <c r="F4929" s="367">
        <v>-2568637.416965771</v>
      </c>
      <c r="G4929" s="367">
        <v>4081.5000000000255</v>
      </c>
      <c r="H4929" s="367">
        <v>226750</v>
      </c>
      <c r="I4929" s="384">
        <v>-30425501.156780079</v>
      </c>
      <c r="J4929" s="367">
        <v>4081.4999999999995</v>
      </c>
      <c r="K4929" s="367">
        <v>54969.696969697899</v>
      </c>
      <c r="L4929" s="384">
        <v>-1645819.7943270993</v>
      </c>
      <c r="M4929" s="367">
        <v>4081.5000000000696</v>
      </c>
      <c r="N4929" s="367">
        <v>907</v>
      </c>
      <c r="O4929" s="384">
        <v>-30637.684778601222</v>
      </c>
      <c r="P4929" s="367">
        <v>59.181750000000001</v>
      </c>
      <c r="Q4929" s="367">
        <v>907</v>
      </c>
      <c r="R4929" s="384">
        <v>-10716.915211698421</v>
      </c>
      <c r="S4929" s="367">
        <v>57.140999999999998</v>
      </c>
      <c r="T4929" s="367">
        <v>31275.862068965078</v>
      </c>
      <c r="U4929" s="384">
        <v>-1743905.9349006442</v>
      </c>
      <c r="V4929" s="367">
        <v>4081.4999999999427</v>
      </c>
      <c r="W4929" s="367">
        <v>1511666.6666666784</v>
      </c>
      <c r="X4929" s="384">
        <v>256895.29324610118</v>
      </c>
      <c r="Y4929" s="386">
        <v>4081.5000000000314</v>
      </c>
      <c r="Z4929" s="367"/>
      <c r="AA4929" s="367"/>
      <c r="AB4929" s="367"/>
      <c r="AC4929" s="367"/>
      <c r="AD4929" s="367"/>
      <c r="AE4929" s="367"/>
      <c r="AF4929" s="367"/>
      <c r="AG4929" s="367"/>
      <c r="AH4929" s="367"/>
      <c r="AI4929" s="367"/>
      <c r="AJ4929" s="367"/>
      <c r="AK4929" s="367"/>
      <c r="AL4929" s="367"/>
      <c r="AM4929" s="367"/>
      <c r="AN4929" s="367"/>
      <c r="AO4929" s="367"/>
      <c r="AP4929" s="367"/>
      <c r="AQ4929" s="367"/>
      <c r="AR4929" s="367"/>
      <c r="AS4929" s="367"/>
      <c r="AT4929" s="367"/>
    </row>
    <row r="4930" spans="2:46" ht="13.8">
      <c r="B4930" s="26">
        <v>151.33333333333346</v>
      </c>
      <c r="C4930" s="363">
        <v>1409.4252552939481</v>
      </c>
      <c r="D4930" s="367">
        <v>4086.0000000000036</v>
      </c>
      <c r="E4930" s="367">
        <v>42232.558139535147</v>
      </c>
      <c r="F4930" s="367">
        <v>-2574376.9586972021</v>
      </c>
      <c r="G4930" s="367">
        <v>4086.0000000000255</v>
      </c>
      <c r="H4930" s="367">
        <v>227000</v>
      </c>
      <c r="I4930" s="384">
        <v>-30493276.249807619</v>
      </c>
      <c r="J4930" s="367">
        <v>4085.9999999999995</v>
      </c>
      <c r="K4930" s="367">
        <v>55030.303030303963</v>
      </c>
      <c r="L4930" s="384">
        <v>-1649859.9473558064</v>
      </c>
      <c r="M4930" s="367">
        <v>4086.0000000000696</v>
      </c>
      <c r="N4930" s="367">
        <v>908</v>
      </c>
      <c r="O4930" s="384">
        <v>-30707.49010421626</v>
      </c>
      <c r="P4930" s="367">
        <v>59.247</v>
      </c>
      <c r="Q4930" s="367">
        <v>908</v>
      </c>
      <c r="R4930" s="384">
        <v>-10745.73376709846</v>
      </c>
      <c r="S4930" s="367">
        <v>57.203999999999994</v>
      </c>
      <c r="T4930" s="367">
        <v>31310.344827585766</v>
      </c>
      <c r="U4930" s="384">
        <v>-1748084.6610734777</v>
      </c>
      <c r="V4930" s="367">
        <v>4085.9999999999427</v>
      </c>
      <c r="W4930" s="367">
        <v>1513333.3333333451</v>
      </c>
      <c r="X4930" s="384">
        <v>257094.63702005547</v>
      </c>
      <c r="Y4930" s="386">
        <v>4086.0000000000318</v>
      </c>
      <c r="Z4930" s="367"/>
      <c r="AA4930" s="367"/>
      <c r="AB4930" s="367"/>
      <c r="AC4930" s="367"/>
      <c r="AD4930" s="367"/>
      <c r="AE4930" s="367"/>
      <c r="AF4930" s="367"/>
      <c r="AG4930" s="367"/>
      <c r="AH4930" s="367"/>
      <c r="AI4930" s="367"/>
      <c r="AJ4930" s="367"/>
      <c r="AK4930" s="367"/>
      <c r="AL4930" s="367"/>
      <c r="AM4930" s="367"/>
      <c r="AN4930" s="367"/>
      <c r="AO4930" s="367"/>
      <c r="AP4930" s="367"/>
      <c r="AQ4930" s="367"/>
      <c r="AR4930" s="367"/>
      <c r="AS4930" s="367"/>
      <c r="AT4930" s="367"/>
    </row>
    <row r="4931" spans="2:46" ht="13.8">
      <c r="B4931" s="26">
        <v>151.50000000000011</v>
      </c>
      <c r="C4931" s="363">
        <v>1410.9635184270751</v>
      </c>
      <c r="D4931" s="367">
        <v>4090.5000000000032</v>
      </c>
      <c r="E4931" s="367">
        <v>42279.069767442124</v>
      </c>
      <c r="F4931" s="367">
        <v>-2580122.9046729915</v>
      </c>
      <c r="G4931" s="367">
        <v>4090.5000000000255</v>
      </c>
      <c r="H4931" s="367">
        <v>227250</v>
      </c>
      <c r="I4931" s="384">
        <v>-30561126.739063751</v>
      </c>
      <c r="J4931" s="367">
        <v>4090.4999999999995</v>
      </c>
      <c r="K4931" s="367">
        <v>55090.909090910027</v>
      </c>
      <c r="L4931" s="384">
        <v>-1653905.002538108</v>
      </c>
      <c r="M4931" s="367">
        <v>4090.5000000000696</v>
      </c>
      <c r="N4931" s="367">
        <v>909</v>
      </c>
      <c r="O4931" s="384">
        <v>-30777.374782651401</v>
      </c>
      <c r="P4931" s="367">
        <v>59.312249999999999</v>
      </c>
      <c r="Q4931" s="367">
        <v>909</v>
      </c>
      <c r="R4931" s="384">
        <v>-10774.589773538957</v>
      </c>
      <c r="S4931" s="367">
        <v>57.266999999999996</v>
      </c>
      <c r="T4931" s="367">
        <v>31344.827586206455</v>
      </c>
      <c r="U4931" s="384">
        <v>-1752268.3564255866</v>
      </c>
      <c r="V4931" s="367">
        <v>4090.4999999999422</v>
      </c>
      <c r="W4931" s="367">
        <v>1515000.0000000119</v>
      </c>
      <c r="X4931" s="384">
        <v>257293.79600878505</v>
      </c>
      <c r="Y4931" s="386">
        <v>4090.5000000000323</v>
      </c>
      <c r="Z4931" s="367"/>
      <c r="AA4931" s="367"/>
      <c r="AB4931" s="367"/>
      <c r="AC4931" s="367"/>
      <c r="AD4931" s="367"/>
      <c r="AE4931" s="367"/>
      <c r="AF4931" s="367"/>
      <c r="AG4931" s="367"/>
      <c r="AH4931" s="367"/>
      <c r="AI4931" s="367"/>
      <c r="AJ4931" s="367"/>
      <c r="AK4931" s="367"/>
      <c r="AL4931" s="367"/>
      <c r="AM4931" s="367"/>
      <c r="AN4931" s="367"/>
      <c r="AO4931" s="367"/>
      <c r="AP4931" s="367"/>
      <c r="AQ4931" s="367"/>
      <c r="AR4931" s="367"/>
      <c r="AS4931" s="367"/>
      <c r="AT4931" s="367"/>
    </row>
    <row r="4932" spans="2:46" ht="13.8">
      <c r="B4932" s="26">
        <v>151.66666666666677</v>
      </c>
      <c r="C4932" s="363">
        <v>1412.5017508290157</v>
      </c>
      <c r="D4932" s="367">
        <v>4095.0000000000032</v>
      </c>
      <c r="E4932" s="367">
        <v>42325.581395349102</v>
      </c>
      <c r="F4932" s="367">
        <v>-2585875.2548931399</v>
      </c>
      <c r="G4932" s="367">
        <v>4095.0000000000255</v>
      </c>
      <c r="H4932" s="367">
        <v>227500</v>
      </c>
      <c r="I4932" s="384">
        <v>-30629052.624548484</v>
      </c>
      <c r="J4932" s="367">
        <v>4094.9999999999995</v>
      </c>
      <c r="K4932" s="367">
        <v>55151.515151516091</v>
      </c>
      <c r="L4932" s="384">
        <v>-1657954.9598740039</v>
      </c>
      <c r="M4932" s="367">
        <v>4095.00000000007</v>
      </c>
      <c r="N4932" s="367">
        <v>910</v>
      </c>
      <c r="O4932" s="384">
        <v>-30847.338813906637</v>
      </c>
      <c r="P4932" s="367">
        <v>59.377499999999998</v>
      </c>
      <c r="Q4932" s="367">
        <v>910</v>
      </c>
      <c r="R4932" s="384">
        <v>-10803.483231019911</v>
      </c>
      <c r="S4932" s="367">
        <v>57.33</v>
      </c>
      <c r="T4932" s="367">
        <v>31379.310344827143</v>
      </c>
      <c r="U4932" s="384">
        <v>-1756457.0209569719</v>
      </c>
      <c r="V4932" s="367">
        <v>4094.9999999999422</v>
      </c>
      <c r="W4932" s="367">
        <v>1516666.6666666786</v>
      </c>
      <c r="X4932" s="384">
        <v>257492.77021228988</v>
      </c>
      <c r="Y4932" s="386">
        <v>4095.0000000000323</v>
      </c>
      <c r="Z4932" s="367"/>
      <c r="AA4932" s="367"/>
      <c r="AB4932" s="367"/>
      <c r="AC4932" s="367"/>
      <c r="AD4932" s="367"/>
      <c r="AE4932" s="367"/>
      <c r="AF4932" s="367"/>
      <c r="AG4932" s="367"/>
      <c r="AH4932" s="367"/>
      <c r="AI4932" s="367"/>
      <c r="AJ4932" s="367"/>
      <c r="AK4932" s="367"/>
      <c r="AL4932" s="367"/>
      <c r="AM4932" s="367"/>
      <c r="AN4932" s="367"/>
      <c r="AO4932" s="367"/>
      <c r="AP4932" s="367"/>
      <c r="AQ4932" s="367"/>
      <c r="AR4932" s="367"/>
      <c r="AS4932" s="367"/>
      <c r="AT4932" s="367"/>
    </row>
    <row r="4933" spans="2:46" ht="13.8">
      <c r="B4933" s="26">
        <v>151.83333333333343</v>
      </c>
      <c r="C4933" s="363">
        <v>1414.0399524997699</v>
      </c>
      <c r="D4933" s="367">
        <v>4099.5000000000027</v>
      </c>
      <c r="E4933" s="367">
        <v>42372.093023256079</v>
      </c>
      <c r="F4933" s="367">
        <v>-2591634.0093576466</v>
      </c>
      <c r="G4933" s="367">
        <v>4099.5000000000255</v>
      </c>
      <c r="H4933" s="367">
        <v>227750</v>
      </c>
      <c r="I4933" s="384">
        <v>-30697053.90626182</v>
      </c>
      <c r="J4933" s="367">
        <v>4099.5</v>
      </c>
      <c r="K4933" s="367">
        <v>55212.121212122154</v>
      </c>
      <c r="L4933" s="384">
        <v>-1662009.8193634935</v>
      </c>
      <c r="M4933" s="367">
        <v>4099.50000000007</v>
      </c>
      <c r="N4933" s="367">
        <v>911</v>
      </c>
      <c r="O4933" s="384">
        <v>-30917.382197981977</v>
      </c>
      <c r="P4933" s="367">
        <v>59.442750000000004</v>
      </c>
      <c r="Q4933" s="367">
        <v>911</v>
      </c>
      <c r="R4933" s="384">
        <v>-10832.414139541315</v>
      </c>
      <c r="S4933" s="367">
        <v>57.393000000000001</v>
      </c>
      <c r="T4933" s="367">
        <v>31413.793103447832</v>
      </c>
      <c r="U4933" s="384">
        <v>-1760650.6546676327</v>
      </c>
      <c r="V4933" s="367">
        <v>4099.4999999999418</v>
      </c>
      <c r="W4933" s="367">
        <v>1518333.3333333454</v>
      </c>
      <c r="X4933" s="384">
        <v>257691.55963056997</v>
      </c>
      <c r="Y4933" s="386">
        <v>4099.5000000000318</v>
      </c>
      <c r="Z4933" s="367"/>
      <c r="AA4933" s="367"/>
      <c r="AB4933" s="367"/>
      <c r="AC4933" s="367"/>
      <c r="AD4933" s="367"/>
      <c r="AE4933" s="367"/>
      <c r="AF4933" s="367"/>
      <c r="AG4933" s="367"/>
      <c r="AH4933" s="367"/>
      <c r="AI4933" s="367"/>
      <c r="AJ4933" s="367"/>
      <c r="AK4933" s="367"/>
      <c r="AL4933" s="367"/>
      <c r="AM4933" s="367"/>
      <c r="AN4933" s="367"/>
      <c r="AO4933" s="367"/>
      <c r="AP4933" s="367"/>
      <c r="AQ4933" s="367"/>
      <c r="AR4933" s="367"/>
      <c r="AS4933" s="367"/>
      <c r="AT4933" s="367"/>
    </row>
    <row r="4934" spans="2:46" ht="13.8">
      <c r="B4934" s="26">
        <v>152.00000000000009</v>
      </c>
      <c r="C4934" s="363">
        <v>1415.5781234393369</v>
      </c>
      <c r="D4934" s="367">
        <v>4104.0000000000018</v>
      </c>
      <c r="E4934" s="367">
        <v>42418.604651163056</v>
      </c>
      <c r="F4934" s="367">
        <v>-2597399.1680665114</v>
      </c>
      <c r="G4934" s="367">
        <v>4104.0000000000255</v>
      </c>
      <c r="H4934" s="367">
        <v>228000</v>
      </c>
      <c r="I4934" s="384">
        <v>-30765130.584203746</v>
      </c>
      <c r="J4934" s="367">
        <v>4104</v>
      </c>
      <c r="K4934" s="367">
        <v>55272.727272728218</v>
      </c>
      <c r="L4934" s="384">
        <v>-1666069.5810065786</v>
      </c>
      <c r="M4934" s="367">
        <v>4104.0000000000709</v>
      </c>
      <c r="N4934" s="367">
        <v>912</v>
      </c>
      <c r="O4934" s="384">
        <v>-30987.504934877405</v>
      </c>
      <c r="P4934" s="367">
        <v>59.507999999999996</v>
      </c>
      <c r="Q4934" s="367">
        <v>912</v>
      </c>
      <c r="R4934" s="384">
        <v>-10861.382499103172</v>
      </c>
      <c r="S4934" s="367">
        <v>57.455999999999996</v>
      </c>
      <c r="T4934" s="367">
        <v>31448.27586206852</v>
      </c>
      <c r="U4934" s="384">
        <v>-1764849.2575575698</v>
      </c>
      <c r="V4934" s="367">
        <v>4103.9999999999418</v>
      </c>
      <c r="W4934" s="367">
        <v>1520000.0000000121</v>
      </c>
      <c r="X4934" s="384">
        <v>257890.1642636254</v>
      </c>
      <c r="Y4934" s="386">
        <v>4104.0000000000327</v>
      </c>
      <c r="Z4934" s="367"/>
      <c r="AA4934" s="367"/>
      <c r="AB4934" s="367"/>
      <c r="AC4934" s="367"/>
      <c r="AD4934" s="367"/>
      <c r="AE4934" s="367"/>
      <c r="AF4934" s="367"/>
      <c r="AG4934" s="367"/>
      <c r="AH4934" s="367"/>
      <c r="AI4934" s="367"/>
      <c r="AJ4934" s="367"/>
      <c r="AK4934" s="367"/>
      <c r="AL4934" s="367"/>
      <c r="AM4934" s="367"/>
      <c r="AN4934" s="367"/>
      <c r="AO4934" s="367"/>
      <c r="AP4934" s="367"/>
      <c r="AQ4934" s="367"/>
      <c r="AR4934" s="367"/>
      <c r="AS4934" s="367"/>
      <c r="AT4934" s="367"/>
    </row>
    <row r="4935" spans="2:46" ht="13.8">
      <c r="B4935" s="26">
        <v>152.16666666666674</v>
      </c>
      <c r="C4935" s="363">
        <v>1417.1162636477181</v>
      </c>
      <c r="D4935" s="367">
        <v>4108.5000000000018</v>
      </c>
      <c r="E4935" s="367">
        <v>42465.116279070033</v>
      </c>
      <c r="F4935" s="367">
        <v>-2603170.7310197349</v>
      </c>
      <c r="G4935" s="367">
        <v>4108.5000000000255</v>
      </c>
      <c r="H4935" s="367">
        <v>228250</v>
      </c>
      <c r="I4935" s="384">
        <v>-30833282.658374269</v>
      </c>
      <c r="J4935" s="367">
        <v>4108.5</v>
      </c>
      <c r="K4935" s="367">
        <v>55333.333333334282</v>
      </c>
      <c r="L4935" s="384">
        <v>-1670134.2448032568</v>
      </c>
      <c r="M4935" s="367">
        <v>4108.5000000000709</v>
      </c>
      <c r="N4935" s="367">
        <v>913</v>
      </c>
      <c r="O4935" s="384">
        <v>-31057.707024592946</v>
      </c>
      <c r="P4935" s="367">
        <v>59.573250000000002</v>
      </c>
      <c r="Q4935" s="367">
        <v>913</v>
      </c>
      <c r="R4935" s="384">
        <v>-10890.388309705486</v>
      </c>
      <c r="S4935" s="367">
        <v>57.518999999999998</v>
      </c>
      <c r="T4935" s="367">
        <v>31482.758620689208</v>
      </c>
      <c r="U4935" s="384">
        <v>-1769052.8296267826</v>
      </c>
      <c r="V4935" s="367">
        <v>4108.4999999999418</v>
      </c>
      <c r="W4935" s="367">
        <v>1521666.6666666789</v>
      </c>
      <c r="X4935" s="384">
        <v>258088.584111456</v>
      </c>
      <c r="Y4935" s="386">
        <v>4108.5000000000327</v>
      </c>
      <c r="Z4935" s="367"/>
      <c r="AA4935" s="367"/>
      <c r="AB4935" s="367"/>
      <c r="AC4935" s="367"/>
      <c r="AD4935" s="367"/>
      <c r="AE4935" s="367"/>
      <c r="AF4935" s="367"/>
      <c r="AG4935" s="367"/>
      <c r="AH4935" s="367"/>
      <c r="AI4935" s="367"/>
      <c r="AJ4935" s="367"/>
      <c r="AK4935" s="367"/>
      <c r="AL4935" s="367"/>
      <c r="AM4935" s="367"/>
      <c r="AN4935" s="367"/>
      <c r="AO4935" s="367"/>
      <c r="AP4935" s="367"/>
      <c r="AQ4935" s="367"/>
      <c r="AR4935" s="367"/>
      <c r="AS4935" s="367"/>
      <c r="AT4935" s="367"/>
    </row>
    <row r="4936" spans="2:46" ht="13.8">
      <c r="B4936" s="26">
        <v>152.3333333333334</v>
      </c>
      <c r="C4936" s="363">
        <v>1418.6543731249133</v>
      </c>
      <c r="D4936" s="367">
        <v>4113.0000000000018</v>
      </c>
      <c r="E4936" s="367">
        <v>42511.62790697701</v>
      </c>
      <c r="F4936" s="367">
        <v>-2608948.698217317</v>
      </c>
      <c r="G4936" s="367">
        <v>4113.0000000000255</v>
      </c>
      <c r="H4936" s="367">
        <v>228500</v>
      </c>
      <c r="I4936" s="384">
        <v>-30901510.12877338</v>
      </c>
      <c r="J4936" s="367">
        <v>4113</v>
      </c>
      <c r="K4936" s="367">
        <v>55393.939393940345</v>
      </c>
      <c r="L4936" s="384">
        <v>-1674203.810753529</v>
      </c>
      <c r="M4936" s="367">
        <v>4113.0000000000709</v>
      </c>
      <c r="N4936" s="367">
        <v>914</v>
      </c>
      <c r="O4936" s="384">
        <v>-31127.988467128573</v>
      </c>
      <c r="P4936" s="367">
        <v>59.638500000000001</v>
      </c>
      <c r="Q4936" s="367">
        <v>914</v>
      </c>
      <c r="R4936" s="384">
        <v>-10919.431571348254</v>
      </c>
      <c r="S4936" s="367">
        <v>57.582000000000001</v>
      </c>
      <c r="T4936" s="367">
        <v>31517.241379309897</v>
      </c>
      <c r="U4936" s="384">
        <v>-1773261.3708752715</v>
      </c>
      <c r="V4936" s="367">
        <v>4112.9999999999418</v>
      </c>
      <c r="W4936" s="367">
        <v>1523333.3333333456</v>
      </c>
      <c r="X4936" s="384">
        <v>258286.81917406191</v>
      </c>
      <c r="Y4936" s="386">
        <v>4113.0000000000327</v>
      </c>
      <c r="Z4936" s="367"/>
      <c r="AA4936" s="367"/>
      <c r="AB4936" s="367"/>
      <c r="AC4936" s="367"/>
      <c r="AD4936" s="367"/>
      <c r="AE4936" s="367"/>
      <c r="AF4936" s="367"/>
      <c r="AG4936" s="367"/>
      <c r="AH4936" s="367"/>
      <c r="AI4936" s="367"/>
      <c r="AJ4936" s="367"/>
      <c r="AK4936" s="367"/>
      <c r="AL4936" s="367"/>
      <c r="AM4936" s="367"/>
      <c r="AN4936" s="367"/>
      <c r="AO4936" s="367"/>
      <c r="AP4936" s="367"/>
      <c r="AQ4936" s="367"/>
      <c r="AR4936" s="367"/>
      <c r="AS4936" s="367"/>
      <c r="AT4936" s="367"/>
    </row>
    <row r="4937" spans="2:46" ht="13.8">
      <c r="B4937" s="26">
        <v>152.50000000000006</v>
      </c>
      <c r="C4937" s="363">
        <v>1420.1924518709213</v>
      </c>
      <c r="D4937" s="367">
        <v>4117.5000000000018</v>
      </c>
      <c r="E4937" s="367">
        <v>42558.139534883987</v>
      </c>
      <c r="F4937" s="367">
        <v>-2614733.0696592587</v>
      </c>
      <c r="G4937" s="367">
        <v>4117.5000000000264</v>
      </c>
      <c r="H4937" s="367">
        <v>228750</v>
      </c>
      <c r="I4937" s="384">
        <v>-30969812.995401099</v>
      </c>
      <c r="J4937" s="367">
        <v>4117.5</v>
      </c>
      <c r="K4937" s="367">
        <v>55454.545454546409</v>
      </c>
      <c r="L4937" s="384">
        <v>-1678278.2788573958</v>
      </c>
      <c r="M4937" s="367">
        <v>4117.5000000000709</v>
      </c>
      <c r="N4937" s="367">
        <v>915</v>
      </c>
      <c r="O4937" s="384">
        <v>-31198.349262484302</v>
      </c>
      <c r="P4937" s="367">
        <v>59.703749999999999</v>
      </c>
      <c r="Q4937" s="367">
        <v>915</v>
      </c>
      <c r="R4937" s="384">
        <v>-10948.512284031476</v>
      </c>
      <c r="S4937" s="367">
        <v>57.645000000000003</v>
      </c>
      <c r="T4937" s="367">
        <v>31551.724137930585</v>
      </c>
      <c r="U4937" s="384">
        <v>-1777474.8813030354</v>
      </c>
      <c r="V4937" s="367">
        <v>4117.4999999999409</v>
      </c>
      <c r="W4937" s="367">
        <v>1525000.0000000123</v>
      </c>
      <c r="X4937" s="384">
        <v>258484.86945144311</v>
      </c>
      <c r="Y4937" s="386">
        <v>4117.5000000000327</v>
      </c>
      <c r="Z4937" s="367"/>
      <c r="AA4937" s="367"/>
      <c r="AB4937" s="367"/>
      <c r="AC4937" s="367"/>
      <c r="AD4937" s="367"/>
      <c r="AE4937" s="367"/>
      <c r="AF4937" s="367"/>
      <c r="AG4937" s="367"/>
      <c r="AH4937" s="367"/>
      <c r="AI4937" s="367"/>
      <c r="AJ4937" s="367"/>
      <c r="AK4937" s="367"/>
      <c r="AL4937" s="367"/>
      <c r="AM4937" s="367"/>
      <c r="AN4937" s="367"/>
      <c r="AO4937" s="367"/>
      <c r="AP4937" s="367"/>
      <c r="AQ4937" s="367"/>
      <c r="AR4937" s="367"/>
      <c r="AS4937" s="367"/>
      <c r="AT4937" s="367"/>
    </row>
    <row r="4938" spans="2:46" ht="13.8">
      <c r="B4938" s="26">
        <v>152.66666666666671</v>
      </c>
      <c r="C4938" s="363">
        <v>1421.7304998857428</v>
      </c>
      <c r="D4938" s="367">
        <v>4122.0000000000009</v>
      </c>
      <c r="E4938" s="367">
        <v>42604.651162790964</v>
      </c>
      <c r="F4938" s="367">
        <v>-2620523.8453455581</v>
      </c>
      <c r="G4938" s="367">
        <v>4122.0000000000264</v>
      </c>
      <c r="H4938" s="367">
        <v>229000</v>
      </c>
      <c r="I4938" s="384">
        <v>-31038191.258257411</v>
      </c>
      <c r="J4938" s="367">
        <v>4122</v>
      </c>
      <c r="K4938" s="367">
        <v>55515.151515152473</v>
      </c>
      <c r="L4938" s="384">
        <v>-1682357.6491148574</v>
      </c>
      <c r="M4938" s="367">
        <v>4122.0000000000719</v>
      </c>
      <c r="N4938" s="367">
        <v>916</v>
      </c>
      <c r="O4938" s="384">
        <v>-31268.789410660123</v>
      </c>
      <c r="P4938" s="367">
        <v>59.768999999999998</v>
      </c>
      <c r="Q4938" s="367">
        <v>916</v>
      </c>
      <c r="R4938" s="384">
        <v>-10977.630447755149</v>
      </c>
      <c r="S4938" s="367">
        <v>57.707999999999998</v>
      </c>
      <c r="T4938" s="367">
        <v>31586.206896551274</v>
      </c>
      <c r="U4938" s="384">
        <v>-1781693.3609100759</v>
      </c>
      <c r="V4938" s="367">
        <v>4121.9999999999409</v>
      </c>
      <c r="W4938" s="367">
        <v>1526666.6666666791</v>
      </c>
      <c r="X4938" s="384">
        <v>258682.73494359953</v>
      </c>
      <c r="Y4938" s="386">
        <v>4122.0000000000327</v>
      </c>
      <c r="Z4938" s="367"/>
      <c r="AA4938" s="367"/>
      <c r="AB4938" s="367"/>
      <c r="AC4938" s="367"/>
      <c r="AD4938" s="367"/>
      <c r="AE4938" s="367"/>
      <c r="AF4938" s="367"/>
      <c r="AG4938" s="367"/>
      <c r="AH4938" s="367"/>
      <c r="AI4938" s="367"/>
      <c r="AJ4938" s="367"/>
      <c r="AK4938" s="367"/>
      <c r="AL4938" s="367"/>
      <c r="AM4938" s="367"/>
      <c r="AN4938" s="367"/>
      <c r="AO4938" s="367"/>
      <c r="AP4938" s="367"/>
      <c r="AQ4938" s="367"/>
      <c r="AR4938" s="367"/>
      <c r="AS4938" s="367"/>
      <c r="AT4938" s="367"/>
    </row>
    <row r="4939" spans="2:46" ht="13.8">
      <c r="B4939" s="26">
        <v>152.83333333333337</v>
      </c>
      <c r="C4939" s="363">
        <v>1423.2685171693781</v>
      </c>
      <c r="D4939" s="367">
        <v>4126.5000000000009</v>
      </c>
      <c r="E4939" s="367">
        <v>42651.162790697941</v>
      </c>
      <c r="F4939" s="367">
        <v>-2626321.0252762153</v>
      </c>
      <c r="G4939" s="367">
        <v>4126.5000000000264</v>
      </c>
      <c r="H4939" s="367">
        <v>229250</v>
      </c>
      <c r="I4939" s="384">
        <v>-31106644.917342324</v>
      </c>
      <c r="J4939" s="367">
        <v>4126.5</v>
      </c>
      <c r="K4939" s="367">
        <v>55575.757575758536</v>
      </c>
      <c r="L4939" s="384">
        <v>-1686441.9215259126</v>
      </c>
      <c r="M4939" s="367">
        <v>4126.5000000000719</v>
      </c>
      <c r="N4939" s="367">
        <v>917</v>
      </c>
      <c r="O4939" s="384">
        <v>-31339.308911656048</v>
      </c>
      <c r="P4939" s="367">
        <v>59.834249999999997</v>
      </c>
      <c r="Q4939" s="367">
        <v>917</v>
      </c>
      <c r="R4939" s="384">
        <v>-11006.786062519281</v>
      </c>
      <c r="S4939" s="367">
        <v>57.771000000000001</v>
      </c>
      <c r="T4939" s="367">
        <v>31620.689655171962</v>
      </c>
      <c r="U4939" s="384">
        <v>-1785916.8096963922</v>
      </c>
      <c r="V4939" s="367">
        <v>4126.4999999999409</v>
      </c>
      <c r="W4939" s="367">
        <v>1528333.3333333458</v>
      </c>
      <c r="X4939" s="384">
        <v>258880.4156505313</v>
      </c>
      <c r="Y4939" s="386">
        <v>4126.5000000000337</v>
      </c>
      <c r="Z4939" s="367"/>
      <c r="AA4939" s="367"/>
      <c r="AB4939" s="367"/>
      <c r="AC4939" s="367"/>
      <c r="AD4939" s="367"/>
      <c r="AE4939" s="367"/>
      <c r="AF4939" s="367"/>
      <c r="AG4939" s="367"/>
      <c r="AH4939" s="367"/>
      <c r="AI4939" s="367"/>
      <c r="AJ4939" s="367"/>
      <c r="AK4939" s="367"/>
      <c r="AL4939" s="367"/>
      <c r="AM4939" s="367"/>
      <c r="AN4939" s="367"/>
      <c r="AO4939" s="367"/>
      <c r="AP4939" s="367"/>
      <c r="AQ4939" s="367"/>
      <c r="AR4939" s="367"/>
      <c r="AS4939" s="367"/>
      <c r="AT4939" s="367"/>
    </row>
    <row r="4940" spans="2:46" ht="13.8">
      <c r="B4940" s="26">
        <v>153.00000000000003</v>
      </c>
      <c r="C4940" s="363">
        <v>1424.8065037218273</v>
      </c>
      <c r="D4940" s="367">
        <v>4131.0000000000009</v>
      </c>
      <c r="E4940" s="367">
        <v>42697.674418604918</v>
      </c>
      <c r="F4940" s="367">
        <v>-2632124.6094512306</v>
      </c>
      <c r="G4940" s="367">
        <v>4131.0000000000264</v>
      </c>
      <c r="H4940" s="367">
        <v>229500</v>
      </c>
      <c r="I4940" s="384">
        <v>-31175173.972655829</v>
      </c>
      <c r="J4940" s="367">
        <v>4131</v>
      </c>
      <c r="K4940" s="367">
        <v>55636.3636363646</v>
      </c>
      <c r="L4940" s="384">
        <v>-1690531.0960905617</v>
      </c>
      <c r="M4940" s="367">
        <v>4131.0000000000719</v>
      </c>
      <c r="N4940" s="367">
        <v>918</v>
      </c>
      <c r="O4940" s="384">
        <v>-31409.907765472068</v>
      </c>
      <c r="P4940" s="367">
        <v>59.899499999999996</v>
      </c>
      <c r="Q4940" s="367">
        <v>918</v>
      </c>
      <c r="R4940" s="384">
        <v>-11035.979128323865</v>
      </c>
      <c r="S4940" s="367">
        <v>57.834000000000003</v>
      </c>
      <c r="T4940" s="367">
        <v>31655.17241379265</v>
      </c>
      <c r="U4940" s="384">
        <v>-1790145.2276619845</v>
      </c>
      <c r="V4940" s="367">
        <v>4130.9999999999409</v>
      </c>
      <c r="W4940" s="367">
        <v>1530000.0000000126</v>
      </c>
      <c r="X4940" s="384">
        <v>259077.91157223831</v>
      </c>
      <c r="Y4940" s="386">
        <v>4131.0000000000337</v>
      </c>
      <c r="Z4940" s="367"/>
      <c r="AA4940" s="367"/>
      <c r="AB4940" s="367"/>
      <c r="AC4940" s="367"/>
      <c r="AD4940" s="367"/>
      <c r="AE4940" s="367"/>
      <c r="AF4940" s="367"/>
      <c r="AG4940" s="367"/>
      <c r="AH4940" s="367"/>
      <c r="AI4940" s="367"/>
      <c r="AJ4940" s="367"/>
      <c r="AK4940" s="367"/>
      <c r="AL4940" s="367"/>
      <c r="AM4940" s="367"/>
      <c r="AN4940" s="367"/>
      <c r="AO4940" s="367"/>
      <c r="AP4940" s="367"/>
      <c r="AQ4940" s="367"/>
      <c r="AR4940" s="367"/>
      <c r="AS4940" s="367"/>
      <c r="AT4940" s="367"/>
    </row>
    <row r="4941" spans="2:46" ht="13.8">
      <c r="B4941" s="26">
        <v>153.16666666666669</v>
      </c>
      <c r="C4941" s="363">
        <v>1426.3444595430899</v>
      </c>
      <c r="D4941" s="367">
        <v>4135.5000000000009</v>
      </c>
      <c r="E4941" s="367">
        <v>42744.186046511895</v>
      </c>
      <c r="F4941" s="367">
        <v>-2637934.597870606</v>
      </c>
      <c r="G4941" s="367">
        <v>4135.5000000000264</v>
      </c>
      <c r="H4941" s="367">
        <v>229750</v>
      </c>
      <c r="I4941" s="384">
        <v>-31243778.424197935</v>
      </c>
      <c r="J4941" s="367">
        <v>4135.5</v>
      </c>
      <c r="K4941" s="367">
        <v>55696.969696970664</v>
      </c>
      <c r="L4941" s="384">
        <v>-1694625.172808805</v>
      </c>
      <c r="M4941" s="367">
        <v>4135.5000000000719</v>
      </c>
      <c r="N4941" s="367">
        <v>919</v>
      </c>
      <c r="O4941" s="384">
        <v>-31480.585972108191</v>
      </c>
      <c r="P4941" s="367">
        <v>59.964750000000002</v>
      </c>
      <c r="Q4941" s="367">
        <v>919</v>
      </c>
      <c r="R4941" s="384">
        <v>-11065.209645168901</v>
      </c>
      <c r="S4941" s="367">
        <v>57.896999999999998</v>
      </c>
      <c r="T4941" s="367">
        <v>31689.655172413339</v>
      </c>
      <c r="U4941" s="384">
        <v>-1794378.6148068528</v>
      </c>
      <c r="V4941" s="367">
        <v>4135.4999999999409</v>
      </c>
      <c r="W4941" s="367">
        <v>1531666.6666666793</v>
      </c>
      <c r="X4941" s="384">
        <v>259275.22270872057</v>
      </c>
      <c r="Y4941" s="386">
        <v>4135.5000000000346</v>
      </c>
      <c r="Z4941" s="367"/>
      <c r="AA4941" s="367"/>
      <c r="AB4941" s="367"/>
      <c r="AC4941" s="367"/>
      <c r="AD4941" s="367"/>
      <c r="AE4941" s="367"/>
      <c r="AF4941" s="367"/>
      <c r="AG4941" s="367"/>
      <c r="AH4941" s="367"/>
      <c r="AI4941" s="367"/>
      <c r="AJ4941" s="367"/>
      <c r="AK4941" s="367"/>
      <c r="AL4941" s="367"/>
      <c r="AM4941" s="367"/>
      <c r="AN4941" s="367"/>
      <c r="AO4941" s="367"/>
      <c r="AP4941" s="367"/>
      <c r="AQ4941" s="367"/>
      <c r="AR4941" s="367"/>
      <c r="AS4941" s="367"/>
      <c r="AT4941" s="367"/>
    </row>
    <row r="4942" spans="2:46" ht="13.8">
      <c r="B4942" s="26">
        <v>153.33333333333334</v>
      </c>
      <c r="C4942" s="363">
        <v>1427.8823846331652</v>
      </c>
      <c r="D4942" s="367">
        <v>4140</v>
      </c>
      <c r="E4942" s="367">
        <v>42790.697674418872</v>
      </c>
      <c r="F4942" s="367">
        <v>-2643750.9905343382</v>
      </c>
      <c r="G4942" s="367">
        <v>4140.0000000000264</v>
      </c>
      <c r="H4942" s="367">
        <v>230000</v>
      </c>
      <c r="I4942" s="384">
        <v>-31312458.271968637</v>
      </c>
      <c r="J4942" s="367">
        <v>4140</v>
      </c>
      <c r="K4942" s="367">
        <v>55757.575757576727</v>
      </c>
      <c r="L4942" s="384">
        <v>-1698724.1516806425</v>
      </c>
      <c r="M4942" s="367">
        <v>4140.0000000000719</v>
      </c>
      <c r="N4942" s="367">
        <v>920</v>
      </c>
      <c r="O4942" s="384">
        <v>-31551.343531564398</v>
      </c>
      <c r="P4942" s="367">
        <v>60.029999999999994</v>
      </c>
      <c r="Q4942" s="367">
        <v>920</v>
      </c>
      <c r="R4942" s="384">
        <v>-11094.477613054391</v>
      </c>
      <c r="S4942" s="367">
        <v>57.959999999999994</v>
      </c>
      <c r="T4942" s="367">
        <v>31724.137931034027</v>
      </c>
      <c r="U4942" s="384">
        <v>-1798616.9711309965</v>
      </c>
      <c r="V4942" s="367">
        <v>4139.9999999999409</v>
      </c>
      <c r="W4942" s="367">
        <v>1533333.3333333461</v>
      </c>
      <c r="X4942" s="384">
        <v>259472.34905997806</v>
      </c>
      <c r="Y4942" s="386">
        <v>4140.0000000000346</v>
      </c>
      <c r="Z4942" s="367"/>
      <c r="AA4942" s="367"/>
      <c r="AB4942" s="367"/>
      <c r="AC4942" s="367"/>
      <c r="AD4942" s="367"/>
      <c r="AE4942" s="367"/>
      <c r="AF4942" s="367"/>
      <c r="AG4942" s="367"/>
      <c r="AH4942" s="367"/>
      <c r="AI4942" s="367"/>
      <c r="AJ4942" s="367"/>
      <c r="AK4942" s="367"/>
      <c r="AL4942" s="367"/>
      <c r="AM4942" s="367"/>
      <c r="AN4942" s="367"/>
      <c r="AO4942" s="367"/>
      <c r="AP4942" s="367"/>
      <c r="AQ4942" s="367"/>
      <c r="AR4942" s="367"/>
      <c r="AS4942" s="367"/>
      <c r="AT4942" s="367"/>
    </row>
    <row r="4943" spans="2:46" ht="13.8">
      <c r="B4943" s="26">
        <v>153.5</v>
      </c>
      <c r="C4943" s="363">
        <v>1429.420278992055</v>
      </c>
      <c r="D4943" s="367">
        <v>4144.5</v>
      </c>
      <c r="E4943" s="367">
        <v>42837.209302325849</v>
      </c>
      <c r="F4943" s="367">
        <v>-2649573.7874424295</v>
      </c>
      <c r="G4943" s="367">
        <v>4144.5000000000264</v>
      </c>
      <c r="H4943" s="367">
        <v>230250</v>
      </c>
      <c r="I4943" s="384">
        <v>-31381213.515967932</v>
      </c>
      <c r="J4943" s="367">
        <v>4144.5</v>
      </c>
      <c r="K4943" s="367">
        <v>55818.181818182791</v>
      </c>
      <c r="L4943" s="384">
        <v>-1702828.0327060751</v>
      </c>
      <c r="M4943" s="367">
        <v>4144.5000000000728</v>
      </c>
      <c r="N4943" s="367">
        <v>921</v>
      </c>
      <c r="O4943" s="384">
        <v>-31622.18044384072</v>
      </c>
      <c r="P4943" s="367">
        <v>60.09525</v>
      </c>
      <c r="Q4943" s="367">
        <v>921</v>
      </c>
      <c r="R4943" s="384">
        <v>-11123.783031980338</v>
      </c>
      <c r="S4943" s="367">
        <v>58.022999999999996</v>
      </c>
      <c r="T4943" s="367">
        <v>31758.620689654716</v>
      </c>
      <c r="U4943" s="384">
        <v>-1802860.2966344154</v>
      </c>
      <c r="V4943" s="367">
        <v>4144.49999999994</v>
      </c>
      <c r="W4943" s="367">
        <v>1535000.0000000128</v>
      </c>
      <c r="X4943" s="384">
        <v>259669.29062601086</v>
      </c>
      <c r="Y4943" s="386">
        <v>4144.5000000000346</v>
      </c>
      <c r="Z4943" s="367"/>
      <c r="AA4943" s="367"/>
      <c r="AB4943" s="367"/>
      <c r="AC4943" s="367"/>
      <c r="AD4943" s="367"/>
      <c r="AE4943" s="367"/>
      <c r="AF4943" s="367"/>
      <c r="AG4943" s="367"/>
      <c r="AH4943" s="367"/>
      <c r="AI4943" s="367"/>
      <c r="AJ4943" s="367"/>
      <c r="AK4943" s="367"/>
      <c r="AL4943" s="367"/>
      <c r="AM4943" s="367"/>
      <c r="AN4943" s="367"/>
      <c r="AO4943" s="367"/>
      <c r="AP4943" s="367"/>
      <c r="AQ4943" s="367"/>
      <c r="AR4943" s="367"/>
      <c r="AS4943" s="367"/>
      <c r="AT4943" s="367"/>
    </row>
    <row r="4944" spans="2:46" ht="13.8">
      <c r="B4944" s="26">
        <v>153.66666666666666</v>
      </c>
      <c r="C4944" s="363">
        <v>1430.9581426197581</v>
      </c>
      <c r="D4944" s="367">
        <v>4149</v>
      </c>
      <c r="E4944" s="367">
        <v>42883.720930232827</v>
      </c>
      <c r="F4944" s="367">
        <v>-2655402.9885948794</v>
      </c>
      <c r="G4944" s="367">
        <v>4149.0000000000264</v>
      </c>
      <c r="H4944" s="367">
        <v>230500</v>
      </c>
      <c r="I4944" s="384">
        <v>-31450044.156195831</v>
      </c>
      <c r="J4944" s="367">
        <v>4149</v>
      </c>
      <c r="K4944" s="367">
        <v>55878.787878788855</v>
      </c>
      <c r="L4944" s="384">
        <v>-1706936.815885101</v>
      </c>
      <c r="M4944" s="367">
        <v>4149.0000000000728</v>
      </c>
      <c r="N4944" s="367">
        <v>922</v>
      </c>
      <c r="O4944" s="384">
        <v>-31693.096708937141</v>
      </c>
      <c r="P4944" s="367">
        <v>60.160500000000006</v>
      </c>
      <c r="Q4944" s="367">
        <v>922</v>
      </c>
      <c r="R4944" s="384">
        <v>-11153.12590194674</v>
      </c>
      <c r="S4944" s="367">
        <v>58.085999999999999</v>
      </c>
      <c r="T4944" s="367">
        <v>31793.103448275404</v>
      </c>
      <c r="U4944" s="384">
        <v>-1807108.5913171112</v>
      </c>
      <c r="V4944" s="367">
        <v>4148.99999999994</v>
      </c>
      <c r="W4944" s="367">
        <v>1536666.6666666795</v>
      </c>
      <c r="X4944" s="384">
        <v>259866.04740681892</v>
      </c>
      <c r="Y4944" s="386">
        <v>4149.0000000000346</v>
      </c>
      <c r="Z4944" s="367"/>
      <c r="AA4944" s="367"/>
      <c r="AB4944" s="367"/>
      <c r="AC4944" s="367"/>
      <c r="AD4944" s="367"/>
      <c r="AE4944" s="367"/>
      <c r="AF4944" s="367"/>
      <c r="AG4944" s="367"/>
      <c r="AH4944" s="367"/>
      <c r="AI4944" s="367"/>
      <c r="AJ4944" s="367"/>
      <c r="AK4944" s="367"/>
      <c r="AL4944" s="367"/>
      <c r="AM4944" s="367"/>
      <c r="AN4944" s="367"/>
      <c r="AO4944" s="367"/>
      <c r="AP4944" s="367"/>
      <c r="AQ4944" s="367"/>
      <c r="AR4944" s="367"/>
      <c r="AS4944" s="367"/>
      <c r="AT4944" s="367"/>
    </row>
    <row r="4945" spans="2:46" ht="13.8">
      <c r="B4945" s="26">
        <v>153.83333333333331</v>
      </c>
      <c r="C4945" s="363">
        <v>1432.4959755162747</v>
      </c>
      <c r="D4945" s="367">
        <v>4153.5</v>
      </c>
      <c r="E4945" s="367">
        <v>42930.232558139804</v>
      </c>
      <c r="F4945" s="367">
        <v>-2661238.5939916875</v>
      </c>
      <c r="G4945" s="367">
        <v>4153.5000000000264</v>
      </c>
      <c r="H4945" s="367">
        <v>230750</v>
      </c>
      <c r="I4945" s="384">
        <v>-31518950.192652322</v>
      </c>
      <c r="J4945" s="367">
        <v>4153.5</v>
      </c>
      <c r="K4945" s="367">
        <v>55939.393939394919</v>
      </c>
      <c r="L4945" s="384">
        <v>-1711050.5012177215</v>
      </c>
      <c r="M4945" s="367">
        <v>4153.5000000000728</v>
      </c>
      <c r="N4945" s="367">
        <v>923</v>
      </c>
      <c r="O4945" s="384">
        <v>-31764.092326853643</v>
      </c>
      <c r="P4945" s="367">
        <v>60.225749999999998</v>
      </c>
      <c r="Q4945" s="367">
        <v>923</v>
      </c>
      <c r="R4945" s="384">
        <v>-11182.506222953598</v>
      </c>
      <c r="S4945" s="367">
        <v>58.149000000000001</v>
      </c>
      <c r="T4945" s="367">
        <v>31827.586206896092</v>
      </c>
      <c r="U4945" s="384">
        <v>-1811361.8551790828</v>
      </c>
      <c r="V4945" s="367">
        <v>4153.49999999994</v>
      </c>
      <c r="W4945" s="367">
        <v>1538333.3333333463</v>
      </c>
      <c r="X4945" s="384">
        <v>260062.61940240223</v>
      </c>
      <c r="Y4945" s="386">
        <v>4153.5000000000346</v>
      </c>
      <c r="Z4945" s="367"/>
      <c r="AA4945" s="367"/>
      <c r="AB4945" s="367"/>
      <c r="AC4945" s="367"/>
      <c r="AD4945" s="367"/>
      <c r="AE4945" s="367"/>
      <c r="AF4945" s="367"/>
      <c r="AG4945" s="367"/>
      <c r="AH4945" s="367"/>
      <c r="AI4945" s="367"/>
      <c r="AJ4945" s="367"/>
      <c r="AK4945" s="367"/>
      <c r="AL4945" s="367"/>
      <c r="AM4945" s="367"/>
      <c r="AN4945" s="367"/>
      <c r="AO4945" s="367"/>
      <c r="AP4945" s="367"/>
      <c r="AQ4945" s="367"/>
      <c r="AR4945" s="367"/>
      <c r="AS4945" s="367"/>
      <c r="AT4945" s="367"/>
    </row>
    <row r="4946" spans="2:46" ht="13.8">
      <c r="B4946" s="26">
        <v>153.99999999999997</v>
      </c>
      <c r="C4946" s="363">
        <v>1434.0337776816045</v>
      </c>
      <c r="D4946" s="367">
        <v>4157.9999999999991</v>
      </c>
      <c r="E4946" s="367">
        <v>42976.744186046781</v>
      </c>
      <c r="F4946" s="367">
        <v>-2667080.6036328548</v>
      </c>
      <c r="G4946" s="367">
        <v>4158.0000000000264</v>
      </c>
      <c r="H4946" s="367">
        <v>231000</v>
      </c>
      <c r="I4946" s="384">
        <v>-31587931.625337414</v>
      </c>
      <c r="J4946" s="367">
        <v>4158</v>
      </c>
      <c r="K4946" s="367">
        <v>56000.000000000982</v>
      </c>
      <c r="L4946" s="384">
        <v>-1715169.0887039357</v>
      </c>
      <c r="M4946" s="367">
        <v>4158.0000000000728</v>
      </c>
      <c r="N4946" s="367">
        <v>924</v>
      </c>
      <c r="O4946" s="384">
        <v>-31835.167297590255</v>
      </c>
      <c r="P4946" s="367">
        <v>60.291000000000004</v>
      </c>
      <c r="Q4946" s="367">
        <v>924</v>
      </c>
      <c r="R4946" s="384">
        <v>-11211.923995000903</v>
      </c>
      <c r="S4946" s="367">
        <v>58.211999999999996</v>
      </c>
      <c r="T4946" s="367">
        <v>31862.068965516781</v>
      </c>
      <c r="U4946" s="384">
        <v>-1815620.0882203304</v>
      </c>
      <c r="V4946" s="367">
        <v>4157.99999999994</v>
      </c>
      <c r="W4946" s="367">
        <v>1540000.000000013</v>
      </c>
      <c r="X4946" s="384">
        <v>260259.00661276086</v>
      </c>
      <c r="Y4946" s="386">
        <v>4158.0000000000355</v>
      </c>
      <c r="Z4946" s="367"/>
      <c r="AA4946" s="367"/>
      <c r="AB4946" s="367"/>
      <c r="AC4946" s="367"/>
      <c r="AD4946" s="367"/>
      <c r="AE4946" s="367"/>
      <c r="AF4946" s="367"/>
      <c r="AG4946" s="367"/>
      <c r="AH4946" s="367"/>
      <c r="AI4946" s="367"/>
      <c r="AJ4946" s="367"/>
      <c r="AK4946" s="367"/>
      <c r="AL4946" s="367"/>
      <c r="AM4946" s="367"/>
      <c r="AN4946" s="367"/>
      <c r="AO4946" s="367"/>
      <c r="AP4946" s="367"/>
      <c r="AQ4946" s="367"/>
      <c r="AR4946" s="367"/>
      <c r="AS4946" s="367"/>
      <c r="AT4946" s="367"/>
    </row>
    <row r="4947" spans="2:46" ht="13.8">
      <c r="B4947" s="26">
        <v>154.16666666666663</v>
      </c>
      <c r="C4947" s="363">
        <v>1435.5715491157484</v>
      </c>
      <c r="D4947" s="367">
        <v>4162.4999999999991</v>
      </c>
      <c r="E4947" s="367">
        <v>43023.255813953758</v>
      </c>
      <c r="F4947" s="367">
        <v>-2672929.0175183797</v>
      </c>
      <c r="G4947" s="367">
        <v>4162.5000000000264</v>
      </c>
      <c r="H4947" s="367">
        <v>231250</v>
      </c>
      <c r="I4947" s="384">
        <v>-31656988.454251092</v>
      </c>
      <c r="J4947" s="367">
        <v>4162.5</v>
      </c>
      <c r="K4947" s="367">
        <v>56060.606060607046</v>
      </c>
      <c r="L4947" s="384">
        <v>-1719292.5783437453</v>
      </c>
      <c r="M4947" s="367">
        <v>4162.5000000000737</v>
      </c>
      <c r="N4947" s="367">
        <v>925</v>
      </c>
      <c r="O4947" s="384">
        <v>-31906.321621146959</v>
      </c>
      <c r="P4947" s="367">
        <v>60.356250000000003</v>
      </c>
      <c r="Q4947" s="367">
        <v>925</v>
      </c>
      <c r="R4947" s="384">
        <v>-11241.379218088667</v>
      </c>
      <c r="S4947" s="367">
        <v>58.274999999999999</v>
      </c>
      <c r="T4947" s="367">
        <v>31896.551724137469</v>
      </c>
      <c r="U4947" s="384">
        <v>-1819883.2904408539</v>
      </c>
      <c r="V4947" s="367">
        <v>4162.49999999994</v>
      </c>
      <c r="W4947" s="367">
        <v>1541666.6666666798</v>
      </c>
      <c r="X4947" s="384">
        <v>260455.2090378947</v>
      </c>
      <c r="Y4947" s="386">
        <v>4162.5000000000355</v>
      </c>
      <c r="Z4947" s="367"/>
      <c r="AA4947" s="367"/>
      <c r="AB4947" s="367"/>
      <c r="AC4947" s="367"/>
      <c r="AD4947" s="367"/>
      <c r="AE4947" s="367"/>
      <c r="AF4947" s="367"/>
      <c r="AG4947" s="367"/>
      <c r="AH4947" s="367"/>
      <c r="AI4947" s="367"/>
      <c r="AJ4947" s="367"/>
      <c r="AK4947" s="367"/>
      <c r="AL4947" s="367"/>
      <c r="AM4947" s="367"/>
      <c r="AN4947" s="367"/>
      <c r="AO4947" s="367"/>
      <c r="AP4947" s="367"/>
      <c r="AQ4947" s="367"/>
      <c r="AR4947" s="367"/>
      <c r="AS4947" s="367"/>
      <c r="AT4947" s="367"/>
    </row>
    <row r="4948" spans="2:46" ht="13.8">
      <c r="B4948" s="26">
        <v>154.33333333333329</v>
      </c>
      <c r="C4948" s="363">
        <v>1437.1092898187055</v>
      </c>
      <c r="D4948" s="367">
        <v>4166.9999999999991</v>
      </c>
      <c r="E4948" s="367">
        <v>43069.767441860735</v>
      </c>
      <c r="F4948" s="367">
        <v>-2678783.8356482633</v>
      </c>
      <c r="G4948" s="367">
        <v>4167.0000000000264</v>
      </c>
      <c r="H4948" s="367">
        <v>231500</v>
      </c>
      <c r="I4948" s="384">
        <v>-31726120.679393377</v>
      </c>
      <c r="J4948" s="367">
        <v>4167</v>
      </c>
      <c r="K4948" s="367">
        <v>56121.21212121311</v>
      </c>
      <c r="L4948" s="384">
        <v>-1723420.9701371479</v>
      </c>
      <c r="M4948" s="367">
        <v>4167.0000000000737</v>
      </c>
      <c r="N4948" s="367">
        <v>926</v>
      </c>
      <c r="O4948" s="384">
        <v>-31977.555297523759</v>
      </c>
      <c r="P4948" s="367">
        <v>60.421500000000002</v>
      </c>
      <c r="Q4948" s="367">
        <v>926</v>
      </c>
      <c r="R4948" s="384">
        <v>-11270.871892216886</v>
      </c>
      <c r="S4948" s="367">
        <v>58.338000000000001</v>
      </c>
      <c r="T4948" s="367">
        <v>31931.034482758158</v>
      </c>
      <c r="U4948" s="384">
        <v>-1824151.4618406531</v>
      </c>
      <c r="V4948" s="367">
        <v>4166.99999999994</v>
      </c>
      <c r="W4948" s="367">
        <v>1543333.3333333465</v>
      </c>
      <c r="X4948" s="384">
        <v>260651.22667780385</v>
      </c>
      <c r="Y4948" s="386">
        <v>4167.0000000000355</v>
      </c>
      <c r="Z4948" s="367"/>
      <c r="AA4948" s="367"/>
      <c r="AB4948" s="367"/>
      <c r="AC4948" s="367"/>
      <c r="AD4948" s="367"/>
      <c r="AE4948" s="367"/>
      <c r="AF4948" s="367"/>
      <c r="AG4948" s="367"/>
      <c r="AH4948" s="367"/>
      <c r="AI4948" s="367"/>
      <c r="AJ4948" s="367"/>
      <c r="AK4948" s="367"/>
      <c r="AL4948" s="367"/>
      <c r="AM4948" s="367"/>
      <c r="AN4948" s="367"/>
      <c r="AO4948" s="367"/>
      <c r="AP4948" s="367"/>
      <c r="AQ4948" s="367"/>
      <c r="AR4948" s="367"/>
      <c r="AS4948" s="367"/>
      <c r="AT4948" s="367"/>
    </row>
    <row r="4949" spans="2:46" ht="13.8">
      <c r="B4949" s="26">
        <v>154.49999999999994</v>
      </c>
      <c r="C4949" s="363">
        <v>1438.6469997904762</v>
      </c>
      <c r="D4949" s="367">
        <v>4171.4999999999991</v>
      </c>
      <c r="E4949" s="367">
        <v>43116.279069767712</v>
      </c>
      <c r="F4949" s="367">
        <v>-2684645.0580225051</v>
      </c>
      <c r="G4949" s="367">
        <v>4171.5000000000264</v>
      </c>
      <c r="H4949" s="367">
        <v>231750</v>
      </c>
      <c r="I4949" s="384">
        <v>-31795328.300764255</v>
      </c>
      <c r="J4949" s="367">
        <v>4171.5</v>
      </c>
      <c r="K4949" s="367">
        <v>56181.818181819173</v>
      </c>
      <c r="L4949" s="384">
        <v>-1727554.2640841457</v>
      </c>
      <c r="M4949" s="367">
        <v>4171.5000000000746</v>
      </c>
      <c r="N4949" s="367">
        <v>927</v>
      </c>
      <c r="O4949" s="384">
        <v>-32048.868326720658</v>
      </c>
      <c r="P4949" s="367">
        <v>60.486750000000001</v>
      </c>
      <c r="Q4949" s="367">
        <v>927</v>
      </c>
      <c r="R4949" s="384">
        <v>-11300.402017385557</v>
      </c>
      <c r="S4949" s="367">
        <v>58.400999999999996</v>
      </c>
      <c r="T4949" s="367">
        <v>31965.517241378846</v>
      </c>
      <c r="U4949" s="384">
        <v>-1828424.6024197272</v>
      </c>
      <c r="V4949" s="367">
        <v>4171.4999999999391</v>
      </c>
      <c r="W4949" s="367">
        <v>1545000.0000000133</v>
      </c>
      <c r="X4949" s="384">
        <v>260847.05953248823</v>
      </c>
      <c r="Y4949" s="386">
        <v>4171.5000000000355</v>
      </c>
      <c r="Z4949" s="367"/>
      <c r="AA4949" s="367"/>
      <c r="AB4949" s="367"/>
      <c r="AC4949" s="367"/>
      <c r="AD4949" s="367"/>
      <c r="AE4949" s="367"/>
      <c r="AF4949" s="367"/>
      <c r="AG4949" s="367"/>
      <c r="AH4949" s="367"/>
      <c r="AI4949" s="367"/>
      <c r="AJ4949" s="367"/>
      <c r="AK4949" s="367"/>
      <c r="AL4949" s="367"/>
      <c r="AM4949" s="367"/>
      <c r="AN4949" s="367"/>
      <c r="AO4949" s="367"/>
      <c r="AP4949" s="367"/>
      <c r="AQ4949" s="367"/>
      <c r="AR4949" s="367"/>
      <c r="AS4949" s="367"/>
      <c r="AT4949" s="367"/>
    </row>
    <row r="4950" spans="2:46" ht="13.8">
      <c r="B4950" s="26">
        <v>154.6666666666666</v>
      </c>
      <c r="C4950" s="363">
        <v>1440.1846790310606</v>
      </c>
      <c r="D4950" s="367">
        <v>4175.9999999999982</v>
      </c>
      <c r="E4950" s="367">
        <v>43162.790697674689</v>
      </c>
      <c r="F4950" s="367">
        <v>-2690512.6846411061</v>
      </c>
      <c r="G4950" s="367">
        <v>4176.0000000000264</v>
      </c>
      <c r="H4950" s="367">
        <v>232000</v>
      </c>
      <c r="I4950" s="384">
        <v>-31864611.318363734</v>
      </c>
      <c r="J4950" s="367">
        <v>4176</v>
      </c>
      <c r="K4950" s="367">
        <v>56242.424242425237</v>
      </c>
      <c r="L4950" s="384">
        <v>-1731692.4601847366</v>
      </c>
      <c r="M4950" s="367">
        <v>4176.0000000000746</v>
      </c>
      <c r="N4950" s="367">
        <v>928</v>
      </c>
      <c r="O4950" s="384">
        <v>-32120.26070873766</v>
      </c>
      <c r="P4950" s="367">
        <v>60.552</v>
      </c>
      <c r="Q4950" s="367">
        <v>928</v>
      </c>
      <c r="R4950" s="384">
        <v>-11329.969593594682</v>
      </c>
      <c r="S4950" s="367">
        <v>58.463999999999999</v>
      </c>
      <c r="T4950" s="367">
        <v>31999.999999999534</v>
      </c>
      <c r="U4950" s="384">
        <v>-1832702.7121780782</v>
      </c>
      <c r="V4950" s="367">
        <v>4175.9999999999391</v>
      </c>
      <c r="W4950" s="367">
        <v>1546666.66666668</v>
      </c>
      <c r="X4950" s="384">
        <v>261042.70760194788</v>
      </c>
      <c r="Y4950" s="386">
        <v>4176.0000000000355</v>
      </c>
      <c r="Z4950" s="367"/>
      <c r="AA4950" s="367"/>
      <c r="AB4950" s="367"/>
      <c r="AC4950" s="367"/>
      <c r="AD4950" s="367"/>
      <c r="AE4950" s="367"/>
      <c r="AF4950" s="367"/>
      <c r="AG4950" s="367"/>
      <c r="AH4950" s="367"/>
      <c r="AI4950" s="367"/>
      <c r="AJ4950" s="367"/>
      <c r="AK4950" s="367"/>
      <c r="AL4950" s="367"/>
      <c r="AM4950" s="367"/>
      <c r="AN4950" s="367"/>
      <c r="AO4950" s="367"/>
      <c r="AP4950" s="367"/>
      <c r="AQ4950" s="367"/>
      <c r="AR4950" s="367"/>
      <c r="AS4950" s="367"/>
      <c r="AT4950" s="367"/>
    </row>
    <row r="4951" spans="2:46" ht="13.8">
      <c r="B4951" s="26">
        <v>154.83333333333326</v>
      </c>
      <c r="C4951" s="363">
        <v>1441.7223275404583</v>
      </c>
      <c r="D4951" s="367">
        <v>4180.4999999999982</v>
      </c>
      <c r="E4951" s="367">
        <v>43209.302325581666</v>
      </c>
      <c r="F4951" s="367">
        <v>-2696386.7155040652</v>
      </c>
      <c r="G4951" s="367">
        <v>4180.5000000000264</v>
      </c>
      <c r="H4951" s="367">
        <v>232250</v>
      </c>
      <c r="I4951" s="384">
        <v>-31933969.732191809</v>
      </c>
      <c r="J4951" s="367">
        <v>4180.5</v>
      </c>
      <c r="K4951" s="367">
        <v>56303.030303031301</v>
      </c>
      <c r="L4951" s="384">
        <v>-1735835.558438922</v>
      </c>
      <c r="M4951" s="367">
        <v>4180.5000000000746</v>
      </c>
      <c r="N4951" s="367">
        <v>929</v>
      </c>
      <c r="O4951" s="384">
        <v>-32191.732443574758</v>
      </c>
      <c r="P4951" s="367">
        <v>60.617249999999999</v>
      </c>
      <c r="Q4951" s="367">
        <v>929</v>
      </c>
      <c r="R4951" s="384">
        <v>-11359.574620844263</v>
      </c>
      <c r="S4951" s="367">
        <v>58.527000000000001</v>
      </c>
      <c r="T4951" s="367">
        <v>32034.482758620223</v>
      </c>
      <c r="U4951" s="384">
        <v>-1836985.7911157052</v>
      </c>
      <c r="V4951" s="367">
        <v>4180.4999999999391</v>
      </c>
      <c r="W4951" s="367">
        <v>1548333.3333333468</v>
      </c>
      <c r="X4951" s="384">
        <v>261238.17088618287</v>
      </c>
      <c r="Y4951" s="386">
        <v>4180.5000000000364</v>
      </c>
      <c r="Z4951" s="367"/>
      <c r="AA4951" s="367"/>
      <c r="AB4951" s="367"/>
      <c r="AC4951" s="367"/>
      <c r="AD4951" s="367"/>
      <c r="AE4951" s="367"/>
      <c r="AF4951" s="367"/>
      <c r="AG4951" s="367"/>
      <c r="AH4951" s="367"/>
      <c r="AI4951" s="367"/>
      <c r="AJ4951" s="367"/>
      <c r="AK4951" s="367"/>
      <c r="AL4951" s="367"/>
      <c r="AM4951" s="367"/>
      <c r="AN4951" s="367"/>
      <c r="AO4951" s="367"/>
      <c r="AP4951" s="367"/>
      <c r="AQ4951" s="367"/>
      <c r="AR4951" s="367"/>
      <c r="AS4951" s="367"/>
      <c r="AT4951" s="367"/>
    </row>
    <row r="4952" spans="2:46" ht="13.8">
      <c r="B4952" s="26">
        <v>154.99999999999991</v>
      </c>
      <c r="C4952" s="363">
        <v>1443.2599453186695</v>
      </c>
      <c r="D4952" s="367">
        <v>4184.9999999999973</v>
      </c>
      <c r="E4952" s="367">
        <v>43255.813953488643</v>
      </c>
      <c r="F4952" s="367">
        <v>-2702267.1506113829</v>
      </c>
      <c r="G4952" s="367">
        <v>4185.0000000000264</v>
      </c>
      <c r="H4952" s="367">
        <v>232500</v>
      </c>
      <c r="I4952" s="384">
        <v>-32003403.542248476</v>
      </c>
      <c r="J4952" s="367">
        <v>4185</v>
      </c>
      <c r="K4952" s="367">
        <v>56363.636363637364</v>
      </c>
      <c r="L4952" s="384">
        <v>-1739983.5588467019</v>
      </c>
      <c r="M4952" s="367">
        <v>4185.0000000000746</v>
      </c>
      <c r="N4952" s="367">
        <v>930</v>
      </c>
      <c r="O4952" s="384">
        <v>-32263.283531231958</v>
      </c>
      <c r="P4952" s="367">
        <v>60.682500000000005</v>
      </c>
      <c r="Q4952" s="367">
        <v>930</v>
      </c>
      <c r="R4952" s="384">
        <v>-11389.217099134297</v>
      </c>
      <c r="S4952" s="367">
        <v>58.59</v>
      </c>
      <c r="T4952" s="367">
        <v>32068.965517240911</v>
      </c>
      <c r="U4952" s="384">
        <v>-1841273.8392326077</v>
      </c>
      <c r="V4952" s="367">
        <v>4184.9999999999391</v>
      </c>
      <c r="W4952" s="367">
        <v>1550000.0000000135</v>
      </c>
      <c r="X4952" s="384">
        <v>261433.44938519306</v>
      </c>
      <c r="Y4952" s="386">
        <v>4185.0000000000364</v>
      </c>
      <c r="Z4952" s="367"/>
      <c r="AA4952" s="367"/>
      <c r="AB4952" s="367"/>
      <c r="AC4952" s="367"/>
      <c r="AD4952" s="367"/>
      <c r="AE4952" s="367"/>
      <c r="AF4952" s="367"/>
      <c r="AG4952" s="367"/>
      <c r="AH4952" s="367"/>
      <c r="AI4952" s="367"/>
      <c r="AJ4952" s="367"/>
      <c r="AK4952" s="367"/>
      <c r="AL4952" s="367"/>
      <c r="AM4952" s="367"/>
      <c r="AN4952" s="367"/>
      <c r="AO4952" s="367"/>
      <c r="AP4952" s="367"/>
      <c r="AQ4952" s="367"/>
      <c r="AR4952" s="367"/>
      <c r="AS4952" s="367"/>
      <c r="AT4952" s="367"/>
    </row>
    <row r="4953" spans="2:46" ht="13.8">
      <c r="B4953" s="26">
        <v>155.16666666666657</v>
      </c>
      <c r="C4953" s="363">
        <v>1444.7975323656947</v>
      </c>
      <c r="D4953" s="367">
        <v>4189.4999999999973</v>
      </c>
      <c r="E4953" s="367">
        <v>43302.32558139562</v>
      </c>
      <c r="F4953" s="367">
        <v>-2708153.9899630588</v>
      </c>
      <c r="G4953" s="367">
        <v>4189.5000000000264</v>
      </c>
      <c r="H4953" s="367">
        <v>232750</v>
      </c>
      <c r="I4953" s="384">
        <v>-32072912.748533744</v>
      </c>
      <c r="J4953" s="367">
        <v>4189.5</v>
      </c>
      <c r="K4953" s="367">
        <v>56424.242424243428</v>
      </c>
      <c r="L4953" s="384">
        <v>-1744136.4614080756</v>
      </c>
      <c r="M4953" s="367">
        <v>4189.5000000000746</v>
      </c>
      <c r="N4953" s="367">
        <v>931</v>
      </c>
      <c r="O4953" s="384">
        <v>-32334.913971709244</v>
      </c>
      <c r="P4953" s="367">
        <v>60.747749999999996</v>
      </c>
      <c r="Q4953" s="367">
        <v>931</v>
      </c>
      <c r="R4953" s="384">
        <v>-11418.897028464784</v>
      </c>
      <c r="S4953" s="367">
        <v>58.652999999999999</v>
      </c>
      <c r="T4953" s="367">
        <v>32103.4482758616</v>
      </c>
      <c r="U4953" s="384">
        <v>-1845566.8565287862</v>
      </c>
      <c r="V4953" s="367">
        <v>4189.4999999999391</v>
      </c>
      <c r="W4953" s="367">
        <v>1551666.6666666802</v>
      </c>
      <c r="X4953" s="384">
        <v>261628.54309897852</v>
      </c>
      <c r="Y4953" s="386">
        <v>4189.5000000000364</v>
      </c>
      <c r="Z4953" s="367"/>
      <c r="AA4953" s="367"/>
      <c r="AB4953" s="367"/>
      <c r="AC4953" s="367"/>
      <c r="AD4953" s="367"/>
      <c r="AE4953" s="367"/>
      <c r="AF4953" s="367"/>
      <c r="AG4953" s="367"/>
      <c r="AH4953" s="367"/>
      <c r="AI4953" s="367"/>
      <c r="AJ4953" s="367"/>
      <c r="AK4953" s="367"/>
      <c r="AL4953" s="367"/>
      <c r="AM4953" s="367"/>
      <c r="AN4953" s="367"/>
      <c r="AO4953" s="367"/>
      <c r="AP4953" s="367"/>
      <c r="AQ4953" s="367"/>
      <c r="AR4953" s="367"/>
      <c r="AS4953" s="367"/>
      <c r="AT4953" s="367"/>
    </row>
    <row r="4954" spans="2:46" ht="13.8">
      <c r="B4954" s="26">
        <v>155.33333333333323</v>
      </c>
      <c r="C4954" s="363">
        <v>1446.3350886815331</v>
      </c>
      <c r="D4954" s="367">
        <v>4193.9999999999973</v>
      </c>
      <c r="E4954" s="367">
        <v>43348.837209302597</v>
      </c>
      <c r="F4954" s="367">
        <v>-2714047.233559093</v>
      </c>
      <c r="G4954" s="367">
        <v>4194.0000000000264</v>
      </c>
      <c r="H4954" s="367">
        <v>233000</v>
      </c>
      <c r="I4954" s="384">
        <v>-32142497.351047609</v>
      </c>
      <c r="J4954" s="367">
        <v>4194</v>
      </c>
      <c r="K4954" s="367">
        <v>56484.848484849492</v>
      </c>
      <c r="L4954" s="384">
        <v>-1748294.2661230443</v>
      </c>
      <c r="M4954" s="367">
        <v>4194.0000000000755</v>
      </c>
      <c r="N4954" s="367">
        <v>932</v>
      </c>
      <c r="O4954" s="384">
        <v>-32406.62376500664</v>
      </c>
      <c r="P4954" s="367">
        <v>60.813000000000002</v>
      </c>
      <c r="Q4954" s="367">
        <v>932</v>
      </c>
      <c r="R4954" s="384">
        <v>-11448.614408835727</v>
      </c>
      <c r="S4954" s="367">
        <v>58.716000000000001</v>
      </c>
      <c r="T4954" s="367">
        <v>32137.931034482288</v>
      </c>
      <c r="U4954" s="384">
        <v>-1849864.8430042409</v>
      </c>
      <c r="V4954" s="367">
        <v>4193.9999999999391</v>
      </c>
      <c r="W4954" s="367">
        <v>1553333.333333347</v>
      </c>
      <c r="X4954" s="384">
        <v>261823.45202753926</v>
      </c>
      <c r="Y4954" s="386">
        <v>4194.0000000000364</v>
      </c>
      <c r="Z4954" s="367"/>
      <c r="AA4954" s="367"/>
      <c r="AB4954" s="367"/>
      <c r="AC4954" s="367"/>
      <c r="AD4954" s="367"/>
      <c r="AE4954" s="367"/>
      <c r="AF4954" s="367"/>
      <c r="AG4954" s="367"/>
      <c r="AH4954" s="367"/>
      <c r="AI4954" s="367"/>
      <c r="AJ4954" s="367"/>
      <c r="AK4954" s="367"/>
      <c r="AL4954" s="367"/>
      <c r="AM4954" s="367"/>
      <c r="AN4954" s="367"/>
      <c r="AO4954" s="367"/>
      <c r="AP4954" s="367"/>
      <c r="AQ4954" s="367"/>
      <c r="AR4954" s="367"/>
      <c r="AS4954" s="367"/>
      <c r="AT4954" s="367"/>
    </row>
    <row r="4955" spans="2:46" ht="13.8">
      <c r="B4955" s="26">
        <v>155.49999999999989</v>
      </c>
      <c r="C4955" s="363">
        <v>1447.8726142661849</v>
      </c>
      <c r="D4955" s="367">
        <v>4198.4999999999973</v>
      </c>
      <c r="E4955" s="367">
        <v>43395.348837209574</v>
      </c>
      <c r="F4955" s="367">
        <v>-2719946.8813994862</v>
      </c>
      <c r="G4955" s="367">
        <v>4198.5000000000264</v>
      </c>
      <c r="H4955" s="367">
        <v>233250</v>
      </c>
      <c r="I4955" s="384">
        <v>-32212157.349790074</v>
      </c>
      <c r="J4955" s="367">
        <v>4198.5</v>
      </c>
      <c r="K4955" s="367">
        <v>56545.454545455555</v>
      </c>
      <c r="L4955" s="384">
        <v>-1752456.9729916065</v>
      </c>
      <c r="M4955" s="367">
        <v>4198.5000000000755</v>
      </c>
      <c r="N4955" s="367">
        <v>933</v>
      </c>
      <c r="O4955" s="384">
        <v>-32478.412911124127</v>
      </c>
      <c r="P4955" s="367">
        <v>60.878250000000001</v>
      </c>
      <c r="Q4955" s="367">
        <v>933</v>
      </c>
      <c r="R4955" s="384">
        <v>-11478.369240247122</v>
      </c>
      <c r="S4955" s="367">
        <v>58.778999999999996</v>
      </c>
      <c r="T4955" s="367">
        <v>32172.413793102976</v>
      </c>
      <c r="U4955" s="384">
        <v>-1854167.79865897</v>
      </c>
      <c r="V4955" s="367">
        <v>4198.4999999999382</v>
      </c>
      <c r="W4955" s="367">
        <v>1555000.0000000137</v>
      </c>
      <c r="X4955" s="384">
        <v>262018.17617087526</v>
      </c>
      <c r="Y4955" s="386">
        <v>4198.5000000000364</v>
      </c>
      <c r="Z4955" s="367"/>
      <c r="AA4955" s="367"/>
      <c r="AB4955" s="367"/>
      <c r="AC4955" s="367"/>
      <c r="AD4955" s="367"/>
      <c r="AE4955" s="367"/>
      <c r="AF4955" s="367"/>
      <c r="AG4955" s="367"/>
      <c r="AH4955" s="367"/>
      <c r="AI4955" s="367"/>
      <c r="AJ4955" s="367"/>
      <c r="AK4955" s="367"/>
      <c r="AL4955" s="367"/>
      <c r="AM4955" s="367"/>
      <c r="AN4955" s="367"/>
      <c r="AO4955" s="367"/>
      <c r="AP4955" s="367"/>
      <c r="AQ4955" s="367"/>
      <c r="AR4955" s="367"/>
      <c r="AS4955" s="367"/>
      <c r="AT4955" s="367"/>
    </row>
    <row r="4956" spans="2:46" ht="13.8">
      <c r="B4956" s="26">
        <v>155.66666666666654</v>
      </c>
      <c r="C4956" s="363">
        <v>1449.4101091196503</v>
      </c>
      <c r="D4956" s="367">
        <v>4202.9999999999964</v>
      </c>
      <c r="E4956" s="367">
        <v>43441.860465116551</v>
      </c>
      <c r="F4956" s="367">
        <v>-2725852.9334842376</v>
      </c>
      <c r="G4956" s="367">
        <v>4203.0000000000264</v>
      </c>
      <c r="H4956" s="367">
        <v>233500</v>
      </c>
      <c r="I4956" s="384">
        <v>-32281892.744761132</v>
      </c>
      <c r="J4956" s="367">
        <v>4203</v>
      </c>
      <c r="K4956" s="367">
        <v>56606.060606061619</v>
      </c>
      <c r="L4956" s="384">
        <v>-1756624.5820137626</v>
      </c>
      <c r="M4956" s="367">
        <v>4203.0000000000755</v>
      </c>
      <c r="N4956" s="367">
        <v>934</v>
      </c>
      <c r="O4956" s="384">
        <v>-32550.281410061714</v>
      </c>
      <c r="P4956" s="367">
        <v>60.9435</v>
      </c>
      <c r="Q4956" s="367">
        <v>934</v>
      </c>
      <c r="R4956" s="384">
        <v>-11508.161522698972</v>
      </c>
      <c r="S4956" s="367">
        <v>58.841999999999999</v>
      </c>
      <c r="T4956" s="367">
        <v>32206.896551723665</v>
      </c>
      <c r="U4956" s="384">
        <v>-1858475.7234929765</v>
      </c>
      <c r="V4956" s="367">
        <v>4202.9999999999382</v>
      </c>
      <c r="W4956" s="367">
        <v>1556666.6666666805</v>
      </c>
      <c r="X4956" s="384">
        <v>262212.71552898665</v>
      </c>
      <c r="Y4956" s="386">
        <v>4203.0000000000373</v>
      </c>
      <c r="Z4956" s="367"/>
      <c r="AA4956" s="367"/>
      <c r="AB4956" s="367"/>
      <c r="AC4956" s="367"/>
      <c r="AD4956" s="367"/>
      <c r="AE4956" s="367"/>
      <c r="AF4956" s="367"/>
      <c r="AG4956" s="367"/>
      <c r="AH4956" s="367"/>
      <c r="AI4956" s="367"/>
      <c r="AJ4956" s="367"/>
      <c r="AK4956" s="367"/>
      <c r="AL4956" s="367"/>
      <c r="AM4956" s="367"/>
      <c r="AN4956" s="367"/>
      <c r="AO4956" s="367"/>
      <c r="AP4956" s="367"/>
      <c r="AQ4956" s="367"/>
      <c r="AR4956" s="367"/>
      <c r="AS4956" s="367"/>
      <c r="AT4956" s="367"/>
    </row>
    <row r="4957" spans="2:46" ht="13.8">
      <c r="B4957" s="26">
        <v>155.8333333333332</v>
      </c>
      <c r="C4957" s="363">
        <v>1450.9475732419296</v>
      </c>
      <c r="D4957" s="367">
        <v>4207.4999999999964</v>
      </c>
      <c r="E4957" s="367">
        <v>43488.372093023529</v>
      </c>
      <c r="F4957" s="367">
        <v>-2731765.3898133477</v>
      </c>
      <c r="G4957" s="367">
        <v>4207.5000000000264</v>
      </c>
      <c r="H4957" s="367">
        <v>233750</v>
      </c>
      <c r="I4957" s="384">
        <v>-32351703.535960782</v>
      </c>
      <c r="J4957" s="367">
        <v>4207.5</v>
      </c>
      <c r="K4957" s="367">
        <v>56666.666666667683</v>
      </c>
      <c r="L4957" s="384">
        <v>-1760797.0931895131</v>
      </c>
      <c r="M4957" s="367">
        <v>4207.5000000000755</v>
      </c>
      <c r="N4957" s="367">
        <v>935</v>
      </c>
      <c r="O4957" s="384">
        <v>-32622.229261819397</v>
      </c>
      <c r="P4957" s="367">
        <v>61.008749999999999</v>
      </c>
      <c r="Q4957" s="367">
        <v>935</v>
      </c>
      <c r="R4957" s="384">
        <v>-11537.991256191275</v>
      </c>
      <c r="S4957" s="367">
        <v>58.904999999999994</v>
      </c>
      <c r="T4957" s="367">
        <v>32241.379310344353</v>
      </c>
      <c r="U4957" s="384">
        <v>-1862788.6175062584</v>
      </c>
      <c r="V4957" s="367">
        <v>4207.4999999999382</v>
      </c>
      <c r="W4957" s="367">
        <v>1558333.3333333472</v>
      </c>
      <c r="X4957" s="384">
        <v>262407.07010187313</v>
      </c>
      <c r="Y4957" s="386">
        <v>4207.5000000000373</v>
      </c>
      <c r="Z4957" s="367"/>
      <c r="AA4957" s="367"/>
      <c r="AB4957" s="367"/>
      <c r="AC4957" s="367"/>
      <c r="AD4957" s="367"/>
      <c r="AE4957" s="367"/>
      <c r="AF4957" s="367"/>
      <c r="AG4957" s="367"/>
      <c r="AH4957" s="367"/>
      <c r="AI4957" s="367"/>
      <c r="AJ4957" s="367"/>
      <c r="AK4957" s="367"/>
      <c r="AL4957" s="367"/>
      <c r="AM4957" s="367"/>
      <c r="AN4957" s="367"/>
      <c r="AO4957" s="367"/>
      <c r="AP4957" s="367"/>
      <c r="AQ4957" s="367"/>
      <c r="AR4957" s="367"/>
      <c r="AS4957" s="367"/>
      <c r="AT4957" s="367"/>
    </row>
    <row r="4958" spans="2:46" ht="13.8">
      <c r="B4958" s="26">
        <v>155.99999999999986</v>
      </c>
      <c r="C4958" s="363">
        <v>1452.4850066330223</v>
      </c>
      <c r="D4958" s="367">
        <v>4211.9999999999964</v>
      </c>
      <c r="E4958" s="367">
        <v>43534.883720930506</v>
      </c>
      <c r="F4958" s="367">
        <v>-2737684.250386816</v>
      </c>
      <c r="G4958" s="367">
        <v>4212.0000000000264</v>
      </c>
      <c r="H4958" s="367">
        <v>234000</v>
      </c>
      <c r="I4958" s="384">
        <v>-32421589.723389033</v>
      </c>
      <c r="J4958" s="367">
        <v>4212</v>
      </c>
      <c r="K4958" s="367">
        <v>56727.272727273747</v>
      </c>
      <c r="L4958" s="384">
        <v>-1764974.5065188587</v>
      </c>
      <c r="M4958" s="367">
        <v>4212.0000000000764</v>
      </c>
      <c r="N4958" s="367">
        <v>936</v>
      </c>
      <c r="O4958" s="384">
        <v>-32694.256466397183</v>
      </c>
      <c r="P4958" s="367">
        <v>61.074000000000005</v>
      </c>
      <c r="Q4958" s="367">
        <v>936</v>
      </c>
      <c r="R4958" s="384">
        <v>-11567.858440724036</v>
      </c>
      <c r="S4958" s="367">
        <v>58.967999999999996</v>
      </c>
      <c r="T4958" s="367">
        <v>32275.862068965042</v>
      </c>
      <c r="U4958" s="384">
        <v>-1867106.4806988165</v>
      </c>
      <c r="V4958" s="367">
        <v>4211.9999999999382</v>
      </c>
      <c r="W4958" s="367">
        <v>1560000.000000014</v>
      </c>
      <c r="X4958" s="384">
        <v>262601.23988953495</v>
      </c>
      <c r="Y4958" s="386">
        <v>4212.0000000000373</v>
      </c>
      <c r="Z4958" s="367"/>
      <c r="AA4958" s="367"/>
      <c r="AB4958" s="367"/>
      <c r="AC4958" s="367"/>
      <c r="AD4958" s="367"/>
      <c r="AE4958" s="367"/>
      <c r="AF4958" s="367"/>
      <c r="AG4958" s="367"/>
      <c r="AH4958" s="367"/>
      <c r="AI4958" s="367"/>
      <c r="AJ4958" s="367"/>
      <c r="AK4958" s="367"/>
      <c r="AL4958" s="367"/>
      <c r="AM4958" s="367"/>
      <c r="AN4958" s="367"/>
      <c r="AO4958" s="367"/>
      <c r="AP4958" s="367"/>
      <c r="AQ4958" s="367"/>
      <c r="AR4958" s="367"/>
      <c r="AS4958" s="367"/>
      <c r="AT4958" s="367"/>
    </row>
    <row r="4959" spans="2:46" ht="13.8">
      <c r="B4959" s="26">
        <v>156.16666666666652</v>
      </c>
      <c r="C4959" s="363">
        <v>1454.0224092929282</v>
      </c>
      <c r="D4959" s="367">
        <v>4216.4999999999955</v>
      </c>
      <c r="E4959" s="367">
        <v>43581.395348837483</v>
      </c>
      <c r="F4959" s="367">
        <v>-2743609.5152046429</v>
      </c>
      <c r="G4959" s="367">
        <v>4216.5000000000264</v>
      </c>
      <c r="H4959" s="367">
        <v>234250</v>
      </c>
      <c r="I4959" s="384">
        <v>-32491551.307045884</v>
      </c>
      <c r="J4959" s="367">
        <v>4216.5</v>
      </c>
      <c r="K4959" s="367">
        <v>56787.87878787981</v>
      </c>
      <c r="L4959" s="384">
        <v>-1769156.8220017978</v>
      </c>
      <c r="M4959" s="367">
        <v>4216.5000000000764</v>
      </c>
      <c r="N4959" s="367">
        <v>937</v>
      </c>
      <c r="O4959" s="384">
        <v>-32766.363023795053</v>
      </c>
      <c r="P4959" s="367">
        <v>61.139249999999997</v>
      </c>
      <c r="Q4959" s="367">
        <v>937</v>
      </c>
      <c r="R4959" s="384">
        <v>-11597.763076297251</v>
      </c>
      <c r="S4959" s="367">
        <v>59.030999999999999</v>
      </c>
      <c r="T4959" s="367">
        <v>32310.34482758573</v>
      </c>
      <c r="U4959" s="384">
        <v>-1871429.3130706502</v>
      </c>
      <c r="V4959" s="367">
        <v>4216.4999999999382</v>
      </c>
      <c r="W4959" s="367">
        <v>1561666.6666666807</v>
      </c>
      <c r="X4959" s="384">
        <v>262795.22489197209</v>
      </c>
      <c r="Y4959" s="386">
        <v>4216.5000000000373</v>
      </c>
      <c r="Z4959" s="367"/>
      <c r="AA4959" s="367"/>
      <c r="AB4959" s="367"/>
      <c r="AC4959" s="367"/>
      <c r="AD4959" s="367"/>
      <c r="AE4959" s="367"/>
      <c r="AF4959" s="367"/>
      <c r="AG4959" s="367"/>
      <c r="AH4959" s="367"/>
      <c r="AI4959" s="367"/>
      <c r="AJ4959" s="367"/>
      <c r="AK4959" s="367"/>
      <c r="AL4959" s="367"/>
      <c r="AM4959" s="367"/>
      <c r="AN4959" s="367"/>
      <c r="AO4959" s="367"/>
      <c r="AP4959" s="367"/>
      <c r="AQ4959" s="367"/>
      <c r="AR4959" s="367"/>
      <c r="AS4959" s="367"/>
      <c r="AT4959" s="367"/>
    </row>
    <row r="4960" spans="2:46" ht="13.8">
      <c r="B4960" s="26">
        <v>156.33333333333317</v>
      </c>
      <c r="C4960" s="363">
        <v>1455.5597812216479</v>
      </c>
      <c r="D4960" s="367">
        <v>4220.9999999999955</v>
      </c>
      <c r="E4960" s="367">
        <v>43627.90697674446</v>
      </c>
      <c r="F4960" s="367">
        <v>-2749541.184266828</v>
      </c>
      <c r="G4960" s="367">
        <v>4221.0000000000264</v>
      </c>
      <c r="H4960" s="367">
        <v>234500</v>
      </c>
      <c r="I4960" s="384">
        <v>-32561588.286931332</v>
      </c>
      <c r="J4960" s="367">
        <v>4221</v>
      </c>
      <c r="K4960" s="367">
        <v>56848.484848485874</v>
      </c>
      <c r="L4960" s="384">
        <v>-1773344.0396383309</v>
      </c>
      <c r="M4960" s="367">
        <v>4221.0000000000764</v>
      </c>
      <c r="N4960" s="367">
        <v>938</v>
      </c>
      <c r="O4960" s="384">
        <v>-32838.548934013044</v>
      </c>
      <c r="P4960" s="367">
        <v>61.204500000000003</v>
      </c>
      <c r="Q4960" s="367">
        <v>938</v>
      </c>
      <c r="R4960" s="384">
        <v>-11627.705162910919</v>
      </c>
      <c r="S4960" s="367">
        <v>59.094000000000001</v>
      </c>
      <c r="T4960" s="367">
        <v>32344.827586206418</v>
      </c>
      <c r="U4960" s="384">
        <v>-1875757.1146217599</v>
      </c>
      <c r="V4960" s="367">
        <v>4220.9999999999382</v>
      </c>
      <c r="W4960" s="367">
        <v>1563333.3333333475</v>
      </c>
      <c r="X4960" s="384">
        <v>262989.02510918438</v>
      </c>
      <c r="Y4960" s="386">
        <v>4221.0000000000373</v>
      </c>
      <c r="Z4960" s="367"/>
      <c r="AA4960" s="367"/>
      <c r="AB4960" s="367"/>
      <c r="AC4960" s="367"/>
      <c r="AD4960" s="367"/>
      <c r="AE4960" s="367"/>
      <c r="AF4960" s="367"/>
      <c r="AG4960" s="367"/>
      <c r="AH4960" s="367"/>
      <c r="AI4960" s="367"/>
      <c r="AJ4960" s="367"/>
      <c r="AK4960" s="367"/>
      <c r="AL4960" s="367"/>
      <c r="AM4960" s="367"/>
      <c r="AN4960" s="367"/>
      <c r="AO4960" s="367"/>
      <c r="AP4960" s="367"/>
      <c r="AQ4960" s="367"/>
      <c r="AR4960" s="367"/>
      <c r="AS4960" s="367"/>
      <c r="AT4960" s="367"/>
    </row>
    <row r="4961" spans="2:46" ht="13.8">
      <c r="B4961" s="26">
        <v>156.49999999999983</v>
      </c>
      <c r="C4961" s="363">
        <v>1457.0971224191812</v>
      </c>
      <c r="D4961" s="367">
        <v>4225.4999999999955</v>
      </c>
      <c r="E4961" s="367">
        <v>43674.418604651437</v>
      </c>
      <c r="F4961" s="367">
        <v>-2755479.2575733718</v>
      </c>
      <c r="G4961" s="367">
        <v>4225.5000000000264</v>
      </c>
      <c r="H4961" s="367">
        <v>234750</v>
      </c>
      <c r="I4961" s="384">
        <v>-32631700.663045377</v>
      </c>
      <c r="J4961" s="367">
        <v>4225.5</v>
      </c>
      <c r="K4961" s="367">
        <v>56909.090909091938</v>
      </c>
      <c r="L4961" s="384">
        <v>-1777536.1594284582</v>
      </c>
      <c r="M4961" s="367">
        <v>4225.5000000000764</v>
      </c>
      <c r="N4961" s="367">
        <v>939</v>
      </c>
      <c r="O4961" s="384">
        <v>-32910.814197051113</v>
      </c>
      <c r="P4961" s="367">
        <v>61.269750000000002</v>
      </c>
      <c r="Q4961" s="367">
        <v>939</v>
      </c>
      <c r="R4961" s="384">
        <v>-11657.684700565038</v>
      </c>
      <c r="S4961" s="367">
        <v>59.156999999999996</v>
      </c>
      <c r="T4961" s="367">
        <v>32379.310344827107</v>
      </c>
      <c r="U4961" s="384">
        <v>-1880089.8853521447</v>
      </c>
      <c r="V4961" s="367">
        <v>4225.4999999999372</v>
      </c>
      <c r="W4961" s="367">
        <v>1565000.0000000142</v>
      </c>
      <c r="X4961" s="384">
        <v>263182.640541172</v>
      </c>
      <c r="Y4961" s="386">
        <v>4225.5000000000382</v>
      </c>
      <c r="Z4961" s="367"/>
      <c r="AA4961" s="367"/>
      <c r="AB4961" s="367"/>
      <c r="AC4961" s="367"/>
      <c r="AD4961" s="367"/>
      <c r="AE4961" s="367"/>
      <c r="AF4961" s="367"/>
      <c r="AG4961" s="367"/>
      <c r="AH4961" s="367"/>
      <c r="AI4961" s="367"/>
      <c r="AJ4961" s="367"/>
      <c r="AK4961" s="367"/>
      <c r="AL4961" s="367"/>
      <c r="AM4961" s="367"/>
      <c r="AN4961" s="367"/>
      <c r="AO4961" s="367"/>
      <c r="AP4961" s="367"/>
      <c r="AQ4961" s="367"/>
      <c r="AR4961" s="367"/>
      <c r="AS4961" s="367"/>
      <c r="AT4961" s="367"/>
    </row>
    <row r="4962" spans="2:46" ht="13.8">
      <c r="B4962" s="26">
        <v>156.66666666666649</v>
      </c>
      <c r="C4962" s="363">
        <v>1458.634432885528</v>
      </c>
      <c r="D4962" s="367">
        <v>4229.9999999999955</v>
      </c>
      <c r="E4962" s="367">
        <v>43720.930232558414</v>
      </c>
      <c r="F4962" s="367">
        <v>-2761423.7351242742</v>
      </c>
      <c r="G4962" s="367">
        <v>4230.0000000000264</v>
      </c>
      <c r="H4962" s="367">
        <v>235000</v>
      </c>
      <c r="I4962" s="384">
        <v>-32701888.435388017</v>
      </c>
      <c r="J4962" s="367">
        <v>4230</v>
      </c>
      <c r="K4962" s="367">
        <v>56969.696969698001</v>
      </c>
      <c r="L4962" s="384">
        <v>-1781733.1813721796</v>
      </c>
      <c r="M4962" s="367">
        <v>4230.0000000000764</v>
      </c>
      <c r="N4962" s="367">
        <v>940</v>
      </c>
      <c r="O4962" s="384">
        <v>-32983.158812909285</v>
      </c>
      <c r="P4962" s="367">
        <v>61.335000000000001</v>
      </c>
      <c r="Q4962" s="367">
        <v>940</v>
      </c>
      <c r="R4962" s="384">
        <v>-11687.701689259617</v>
      </c>
      <c r="S4962" s="367">
        <v>59.22</v>
      </c>
      <c r="T4962" s="367">
        <v>32413.793103447795</v>
      </c>
      <c r="U4962" s="384">
        <v>-1884427.625261806</v>
      </c>
      <c r="V4962" s="367">
        <v>4229.9999999999372</v>
      </c>
      <c r="W4962" s="367">
        <v>1566666.6666666809</v>
      </c>
      <c r="X4962" s="384">
        <v>263376.0711879349</v>
      </c>
      <c r="Y4962" s="386">
        <v>4230.0000000000382</v>
      </c>
      <c r="Z4962" s="367"/>
      <c r="AA4962" s="367"/>
      <c r="AB4962" s="367"/>
      <c r="AC4962" s="367"/>
      <c r="AD4962" s="367"/>
      <c r="AE4962" s="367"/>
      <c r="AF4962" s="367"/>
      <c r="AG4962" s="367"/>
      <c r="AH4962" s="367"/>
      <c r="AI4962" s="367"/>
      <c r="AJ4962" s="367"/>
      <c r="AK4962" s="367"/>
      <c r="AL4962" s="367"/>
      <c r="AM4962" s="367"/>
      <c r="AN4962" s="367"/>
      <c r="AO4962" s="367"/>
      <c r="AP4962" s="367"/>
      <c r="AQ4962" s="367"/>
      <c r="AR4962" s="367"/>
      <c r="AS4962" s="367"/>
      <c r="AT4962" s="367"/>
    </row>
    <row r="4963" spans="2:46" ht="13.8">
      <c r="B4963" s="26">
        <v>156.83333333333314</v>
      </c>
      <c r="C4963" s="363">
        <v>1460.1717126206881</v>
      </c>
      <c r="D4963" s="367">
        <v>4234.4999999999945</v>
      </c>
      <c r="E4963" s="367">
        <v>43767.441860465391</v>
      </c>
      <c r="F4963" s="367">
        <v>-2767374.6169195352</v>
      </c>
      <c r="G4963" s="367">
        <v>4234.5000000000264</v>
      </c>
      <c r="H4963" s="367">
        <v>235250</v>
      </c>
      <c r="I4963" s="384">
        <v>-32772151.603959247</v>
      </c>
      <c r="J4963" s="367">
        <v>4234.5</v>
      </c>
      <c r="K4963" s="367">
        <v>57030.303030304065</v>
      </c>
      <c r="L4963" s="384">
        <v>-1785935.1054694962</v>
      </c>
      <c r="M4963" s="367">
        <v>4234.5000000000773</v>
      </c>
      <c r="N4963" s="367">
        <v>941</v>
      </c>
      <c r="O4963" s="384">
        <v>-33055.582781587553</v>
      </c>
      <c r="P4963" s="367">
        <v>61.40025</v>
      </c>
      <c r="Q4963" s="367">
        <v>941</v>
      </c>
      <c r="R4963" s="384">
        <v>-11717.756128994646</v>
      </c>
      <c r="S4963" s="367">
        <v>59.283000000000001</v>
      </c>
      <c r="T4963" s="367">
        <v>32448.275862068484</v>
      </c>
      <c r="U4963" s="384">
        <v>-1888770.3343507436</v>
      </c>
      <c r="V4963" s="367">
        <v>4234.4999999999372</v>
      </c>
      <c r="W4963" s="367">
        <v>1568333.3333333477</v>
      </c>
      <c r="X4963" s="384">
        <v>263569.31704947306</v>
      </c>
      <c r="Y4963" s="386">
        <v>4234.5000000000391</v>
      </c>
      <c r="Z4963" s="367"/>
      <c r="AA4963" s="367"/>
      <c r="AB4963" s="367"/>
      <c r="AC4963" s="367"/>
      <c r="AD4963" s="367"/>
      <c r="AE4963" s="367"/>
      <c r="AF4963" s="367"/>
      <c r="AG4963" s="367"/>
      <c r="AH4963" s="367"/>
      <c r="AI4963" s="367"/>
      <c r="AJ4963" s="367"/>
      <c r="AK4963" s="367"/>
      <c r="AL4963" s="367"/>
      <c r="AM4963" s="367"/>
      <c r="AN4963" s="367"/>
      <c r="AO4963" s="367"/>
      <c r="AP4963" s="367"/>
      <c r="AQ4963" s="367"/>
      <c r="AR4963" s="367"/>
      <c r="AS4963" s="367"/>
      <c r="AT4963" s="367"/>
    </row>
    <row r="4964" spans="2:46" ht="13.8">
      <c r="B4964" s="26">
        <v>156.9999999999998</v>
      </c>
      <c r="C4964" s="363">
        <v>1461.7089616246622</v>
      </c>
      <c r="D4964" s="367">
        <v>4238.9999999999945</v>
      </c>
      <c r="E4964" s="367">
        <v>43813.953488372368</v>
      </c>
      <c r="F4964" s="367">
        <v>-2773331.902959154</v>
      </c>
      <c r="G4964" s="367">
        <v>4239.0000000000264</v>
      </c>
      <c r="H4964" s="367">
        <v>235500</v>
      </c>
      <c r="I4964" s="384">
        <v>-32842490.168759085</v>
      </c>
      <c r="J4964" s="367">
        <v>4239</v>
      </c>
      <c r="K4964" s="367">
        <v>57090.909090910129</v>
      </c>
      <c r="L4964" s="384">
        <v>-1790141.9317204058</v>
      </c>
      <c r="M4964" s="367">
        <v>4239.0000000000773</v>
      </c>
      <c r="N4964" s="367">
        <v>942</v>
      </c>
      <c r="O4964" s="384">
        <v>-33128.086103085923</v>
      </c>
      <c r="P4964" s="367">
        <v>61.465499999999999</v>
      </c>
      <c r="Q4964" s="367">
        <v>942</v>
      </c>
      <c r="R4964" s="384">
        <v>-11747.848019770132</v>
      </c>
      <c r="S4964" s="367">
        <v>59.346000000000004</v>
      </c>
      <c r="T4964" s="367">
        <v>32482.758620689172</v>
      </c>
      <c r="U4964" s="384">
        <v>-1893118.0126189566</v>
      </c>
      <c r="V4964" s="367">
        <v>4238.9999999999372</v>
      </c>
      <c r="W4964" s="367">
        <v>1570000.0000000144</v>
      </c>
      <c r="X4964" s="384">
        <v>263762.37812578649</v>
      </c>
      <c r="Y4964" s="386">
        <v>4239.0000000000391</v>
      </c>
      <c r="Z4964" s="367"/>
      <c r="AA4964" s="367"/>
      <c r="AB4964" s="367"/>
      <c r="AC4964" s="367"/>
      <c r="AD4964" s="367"/>
      <c r="AE4964" s="367"/>
      <c r="AF4964" s="367"/>
      <c r="AG4964" s="367"/>
      <c r="AH4964" s="367"/>
      <c r="AI4964" s="367"/>
      <c r="AJ4964" s="367"/>
      <c r="AK4964" s="367"/>
      <c r="AL4964" s="367"/>
      <c r="AM4964" s="367"/>
      <c r="AN4964" s="367"/>
      <c r="AO4964" s="367"/>
      <c r="AP4964" s="367"/>
      <c r="AQ4964" s="367"/>
      <c r="AR4964" s="367"/>
      <c r="AS4964" s="367"/>
      <c r="AT4964" s="367"/>
    </row>
    <row r="4965" spans="2:46" ht="13.8">
      <c r="B4965" s="26">
        <v>157.16666666666646</v>
      </c>
      <c r="C4965" s="363">
        <v>1463.2461798974496</v>
      </c>
      <c r="D4965" s="367">
        <v>4243.4999999999945</v>
      </c>
      <c r="E4965" s="367">
        <v>43860.465116279345</v>
      </c>
      <c r="F4965" s="367">
        <v>-2779295.5932431319</v>
      </c>
      <c r="G4965" s="367">
        <v>4243.5000000000264</v>
      </c>
      <c r="H4965" s="367">
        <v>235750</v>
      </c>
      <c r="I4965" s="384">
        <v>-32912904.12978752</v>
      </c>
      <c r="J4965" s="367">
        <v>4243.5</v>
      </c>
      <c r="K4965" s="367">
        <v>57151.515151516192</v>
      </c>
      <c r="L4965" s="384">
        <v>-1794353.6601249101</v>
      </c>
      <c r="M4965" s="367">
        <v>4243.5000000000773</v>
      </c>
      <c r="N4965" s="367">
        <v>943</v>
      </c>
      <c r="O4965" s="384">
        <v>-33200.668777404389</v>
      </c>
      <c r="P4965" s="367">
        <v>61.530749999999998</v>
      </c>
      <c r="Q4965" s="367">
        <v>943</v>
      </c>
      <c r="R4965" s="384">
        <v>-11777.977361586069</v>
      </c>
      <c r="S4965" s="367">
        <v>59.408999999999999</v>
      </c>
      <c r="T4965" s="367">
        <v>32517.24137930986</v>
      </c>
      <c r="U4965" s="384">
        <v>-1897470.6600664454</v>
      </c>
      <c r="V4965" s="367">
        <v>4243.4999999999372</v>
      </c>
      <c r="W4965" s="367">
        <v>1571666.6666666812</v>
      </c>
      <c r="X4965" s="384">
        <v>263955.25441687519</v>
      </c>
      <c r="Y4965" s="386">
        <v>4243.5000000000391</v>
      </c>
      <c r="Z4965" s="367"/>
      <c r="AA4965" s="367"/>
      <c r="AB4965" s="367"/>
      <c r="AC4965" s="367"/>
      <c r="AD4965" s="367"/>
      <c r="AE4965" s="367"/>
      <c r="AF4965" s="367"/>
      <c r="AG4965" s="367"/>
      <c r="AH4965" s="367"/>
      <c r="AI4965" s="367"/>
      <c r="AJ4965" s="367"/>
      <c r="AK4965" s="367"/>
      <c r="AL4965" s="367"/>
      <c r="AM4965" s="367"/>
      <c r="AN4965" s="367"/>
      <c r="AO4965" s="367"/>
      <c r="AP4965" s="367"/>
      <c r="AQ4965" s="367"/>
      <c r="AR4965" s="367"/>
      <c r="AS4965" s="367"/>
      <c r="AT4965" s="367"/>
    </row>
    <row r="4966" spans="2:46" ht="13.8">
      <c r="B4966" s="26">
        <v>157.33333333333312</v>
      </c>
      <c r="C4966" s="363">
        <v>1464.7833674390506</v>
      </c>
      <c r="D4966" s="367">
        <v>4247.9999999999945</v>
      </c>
      <c r="E4966" s="367">
        <v>43906.976744186322</v>
      </c>
      <c r="F4966" s="367">
        <v>-2785265.687771468</v>
      </c>
      <c r="G4966" s="367">
        <v>4248.0000000000264</v>
      </c>
      <c r="H4966" s="367">
        <v>236000</v>
      </c>
      <c r="I4966" s="384">
        <v>-32983393.487044547</v>
      </c>
      <c r="J4966" s="367">
        <v>4248</v>
      </c>
      <c r="K4966" s="367">
        <v>57212.121212122256</v>
      </c>
      <c r="L4966" s="384">
        <v>-1798570.2906830085</v>
      </c>
      <c r="M4966" s="367">
        <v>4248.0000000000773</v>
      </c>
      <c r="N4966" s="367">
        <v>944</v>
      </c>
      <c r="O4966" s="384">
        <v>-33273.330804542959</v>
      </c>
      <c r="P4966" s="367">
        <v>61.596000000000004</v>
      </c>
      <c r="Q4966" s="367">
        <v>944</v>
      </c>
      <c r="R4966" s="384">
        <v>-11808.14415444246</v>
      </c>
      <c r="S4966" s="367">
        <v>59.472000000000001</v>
      </c>
      <c r="T4966" s="367">
        <v>32551.724137930549</v>
      </c>
      <c r="U4966" s="384">
        <v>-1901828.2766932105</v>
      </c>
      <c r="V4966" s="367">
        <v>4247.9999999999372</v>
      </c>
      <c r="W4966" s="367">
        <v>1573333.3333333479</v>
      </c>
      <c r="X4966" s="384">
        <v>264147.94592273911</v>
      </c>
      <c r="Y4966" s="386">
        <v>4248.0000000000391</v>
      </c>
      <c r="Z4966" s="367"/>
      <c r="AA4966" s="367"/>
      <c r="AB4966" s="367"/>
      <c r="AC4966" s="367"/>
      <c r="AD4966" s="367"/>
      <c r="AE4966" s="367"/>
      <c r="AF4966" s="367"/>
      <c r="AG4966" s="367"/>
      <c r="AH4966" s="367"/>
      <c r="AI4966" s="367"/>
      <c r="AJ4966" s="367"/>
      <c r="AK4966" s="367"/>
      <c r="AL4966" s="367"/>
      <c r="AM4966" s="367"/>
      <c r="AN4966" s="367"/>
      <c r="AO4966" s="367"/>
      <c r="AP4966" s="367"/>
      <c r="AQ4966" s="367"/>
      <c r="AR4966" s="367"/>
      <c r="AS4966" s="367"/>
      <c r="AT4966" s="367"/>
    </row>
    <row r="4967" spans="2:46" ht="13.8">
      <c r="B4967" s="26">
        <v>157.49999999999977</v>
      </c>
      <c r="C4967" s="363">
        <v>1466.3205242494648</v>
      </c>
      <c r="D4967" s="367">
        <v>4252.4999999999936</v>
      </c>
      <c r="E4967" s="367">
        <v>43953.488372093299</v>
      </c>
      <c r="F4967" s="367">
        <v>-2791242.1865441627</v>
      </c>
      <c r="G4967" s="367">
        <v>4252.5000000000264</v>
      </c>
      <c r="H4967" s="367">
        <v>236250</v>
      </c>
      <c r="I4967" s="384">
        <v>-33053958.240530171</v>
      </c>
      <c r="J4967" s="367">
        <v>4252.5</v>
      </c>
      <c r="K4967" s="367">
        <v>57272.72727272832</v>
      </c>
      <c r="L4967" s="384">
        <v>-1802791.8233947018</v>
      </c>
      <c r="M4967" s="367">
        <v>4252.5000000000782</v>
      </c>
      <c r="N4967" s="367">
        <v>945</v>
      </c>
      <c r="O4967" s="384">
        <v>-33346.072184501609</v>
      </c>
      <c r="P4967" s="367">
        <v>61.661249999999995</v>
      </c>
      <c r="Q4967" s="367">
        <v>945</v>
      </c>
      <c r="R4967" s="384">
        <v>-11838.348398339309</v>
      </c>
      <c r="S4967" s="367">
        <v>59.535000000000004</v>
      </c>
      <c r="T4967" s="367">
        <v>32586.206896551237</v>
      </c>
      <c r="U4967" s="384">
        <v>-1906190.8624992501</v>
      </c>
      <c r="V4967" s="367">
        <v>4252.4999999999363</v>
      </c>
      <c r="W4967" s="367">
        <v>1575000.0000000147</v>
      </c>
      <c r="X4967" s="384">
        <v>264340.45264337835</v>
      </c>
      <c r="Y4967" s="386">
        <v>4252.5000000000391</v>
      </c>
      <c r="Z4967" s="367"/>
      <c r="AA4967" s="367"/>
      <c r="AB4967" s="367"/>
      <c r="AC4967" s="367"/>
      <c r="AD4967" s="367"/>
      <c r="AE4967" s="367"/>
      <c r="AF4967" s="367"/>
      <c r="AG4967" s="367"/>
      <c r="AH4967" s="367"/>
      <c r="AI4967" s="367"/>
      <c r="AJ4967" s="367"/>
      <c r="AK4967" s="367"/>
      <c r="AL4967" s="367"/>
      <c r="AM4967" s="367"/>
      <c r="AN4967" s="367"/>
      <c r="AO4967" s="367"/>
      <c r="AP4967" s="367"/>
      <c r="AQ4967" s="367"/>
      <c r="AR4967" s="367"/>
      <c r="AS4967" s="367"/>
      <c r="AT4967" s="367"/>
    </row>
    <row r="4968" spans="2:46" ht="13.8">
      <c r="B4968" s="26">
        <v>157.66666666666643</v>
      </c>
      <c r="C4968" s="363">
        <v>1467.8576503286931</v>
      </c>
      <c r="D4968" s="367">
        <v>4256.9999999999936</v>
      </c>
      <c r="E4968" s="367">
        <v>44000.000000000276</v>
      </c>
      <c r="F4968" s="367">
        <v>-2797225.0895612156</v>
      </c>
      <c r="G4968" s="367">
        <v>4257.0000000000264</v>
      </c>
      <c r="H4968" s="367">
        <v>236500</v>
      </c>
      <c r="I4968" s="384">
        <v>-33124598.390244391</v>
      </c>
      <c r="J4968" s="367">
        <v>4257</v>
      </c>
      <c r="K4968" s="367">
        <v>57333.333333334383</v>
      </c>
      <c r="L4968" s="384">
        <v>-1807018.2582599884</v>
      </c>
      <c r="M4968" s="367">
        <v>4257.0000000000782</v>
      </c>
      <c r="N4968" s="367">
        <v>946</v>
      </c>
      <c r="O4968" s="384">
        <v>-33418.892917280376</v>
      </c>
      <c r="P4968" s="367">
        <v>61.726500000000001</v>
      </c>
      <c r="Q4968" s="367">
        <v>946</v>
      </c>
      <c r="R4968" s="384">
        <v>-11868.590093276611</v>
      </c>
      <c r="S4968" s="367">
        <v>59.598000000000006</v>
      </c>
      <c r="T4968" s="367">
        <v>32620.689655171926</v>
      </c>
      <c r="U4968" s="384">
        <v>-1910558.4174845668</v>
      </c>
      <c r="V4968" s="367">
        <v>4256.9999999999363</v>
      </c>
      <c r="W4968" s="367">
        <v>1576666.6666666814</v>
      </c>
      <c r="X4968" s="384">
        <v>264532.77457879292</v>
      </c>
      <c r="Y4968" s="386">
        <v>4257.00000000004</v>
      </c>
      <c r="Z4968" s="367"/>
      <c r="AA4968" s="367"/>
      <c r="AB4968" s="367"/>
      <c r="AC4968" s="367"/>
      <c r="AD4968" s="367"/>
      <c r="AE4968" s="367"/>
      <c r="AF4968" s="367"/>
      <c r="AG4968" s="367"/>
      <c r="AH4968" s="367"/>
      <c r="AI4968" s="367"/>
      <c r="AJ4968" s="367"/>
      <c r="AK4968" s="367"/>
      <c r="AL4968" s="367"/>
      <c r="AM4968" s="367"/>
      <c r="AN4968" s="367"/>
      <c r="AO4968" s="367"/>
      <c r="AP4968" s="367"/>
      <c r="AQ4968" s="367"/>
      <c r="AR4968" s="367"/>
      <c r="AS4968" s="367"/>
      <c r="AT4968" s="367"/>
    </row>
    <row r="4969" spans="2:46" ht="13.8">
      <c r="B4969" s="26">
        <v>157.83333333333309</v>
      </c>
      <c r="C4969" s="363">
        <v>1469.3947456767346</v>
      </c>
      <c r="D4969" s="367">
        <v>4261.4999999999936</v>
      </c>
      <c r="E4969" s="367">
        <v>44046.511627907254</v>
      </c>
      <c r="F4969" s="367">
        <v>-2803214.3968226272</v>
      </c>
      <c r="G4969" s="367">
        <v>4261.5000000000264</v>
      </c>
      <c r="H4969" s="367">
        <v>236750</v>
      </c>
      <c r="I4969" s="384">
        <v>-33195313.936187208</v>
      </c>
      <c r="J4969" s="367">
        <v>4261.5</v>
      </c>
      <c r="K4969" s="367">
        <v>57393.939393940447</v>
      </c>
      <c r="L4969" s="384">
        <v>-1811249.5952788703</v>
      </c>
      <c r="M4969" s="367">
        <v>4261.5000000000791</v>
      </c>
      <c r="N4969" s="367">
        <v>947</v>
      </c>
      <c r="O4969" s="384">
        <v>-33491.79300287924</v>
      </c>
      <c r="P4969" s="367">
        <v>61.79175</v>
      </c>
      <c r="Q4969" s="367">
        <v>947</v>
      </c>
      <c r="R4969" s="384">
        <v>-11898.86923925436</v>
      </c>
      <c r="S4969" s="367">
        <v>59.660999999999994</v>
      </c>
      <c r="T4969" s="367">
        <v>32655.172413792614</v>
      </c>
      <c r="U4969" s="384">
        <v>-1914930.9416491594</v>
      </c>
      <c r="V4969" s="367">
        <v>4261.4999999999363</v>
      </c>
      <c r="W4969" s="367">
        <v>1578333.3333333482</v>
      </c>
      <c r="X4969" s="384">
        <v>264724.91172898264</v>
      </c>
      <c r="Y4969" s="386">
        <v>4261.50000000004</v>
      </c>
      <c r="Z4969" s="367"/>
      <c r="AA4969" s="367"/>
      <c r="AB4969" s="367"/>
      <c r="AC4969" s="367"/>
      <c r="AD4969" s="367"/>
      <c r="AE4969" s="367"/>
      <c r="AF4969" s="367"/>
      <c r="AG4969" s="367"/>
      <c r="AH4969" s="367"/>
      <c r="AI4969" s="367"/>
      <c r="AJ4969" s="367"/>
      <c r="AK4969" s="367"/>
      <c r="AL4969" s="367"/>
      <c r="AM4969" s="367"/>
      <c r="AN4969" s="367"/>
      <c r="AO4969" s="367"/>
      <c r="AP4969" s="367"/>
      <c r="AQ4969" s="367"/>
      <c r="AR4969" s="367"/>
      <c r="AS4969" s="367"/>
      <c r="AT4969" s="367"/>
    </row>
    <row r="4970" spans="2:46" ht="13.8">
      <c r="B4970" s="26">
        <v>157.99999999999974</v>
      </c>
      <c r="C4970" s="363">
        <v>1470.9318102935899</v>
      </c>
      <c r="D4970" s="367">
        <v>4265.9999999999936</v>
      </c>
      <c r="E4970" s="367">
        <v>44093.023255814231</v>
      </c>
      <c r="F4970" s="367">
        <v>-2809210.1083283969</v>
      </c>
      <c r="G4970" s="367">
        <v>4266.0000000000264</v>
      </c>
      <c r="H4970" s="367">
        <v>237000</v>
      </c>
      <c r="I4970" s="384">
        <v>-33266104.878358625</v>
      </c>
      <c r="J4970" s="367">
        <v>4266</v>
      </c>
      <c r="K4970" s="367">
        <v>57454.545454546511</v>
      </c>
      <c r="L4970" s="384">
        <v>-1815485.834451345</v>
      </c>
      <c r="M4970" s="367">
        <v>4266.0000000000791</v>
      </c>
      <c r="N4970" s="367">
        <v>948</v>
      </c>
      <c r="O4970" s="384">
        <v>-33564.772441298192</v>
      </c>
      <c r="P4970" s="367">
        <v>61.856999999999999</v>
      </c>
      <c r="Q4970" s="367">
        <v>948</v>
      </c>
      <c r="R4970" s="384">
        <v>-11929.185836272571</v>
      </c>
      <c r="S4970" s="367">
        <v>59.723999999999997</v>
      </c>
      <c r="T4970" s="367">
        <v>32689.655172413302</v>
      </c>
      <c r="U4970" s="384">
        <v>-1919308.434993027</v>
      </c>
      <c r="V4970" s="367">
        <v>4265.9999999999354</v>
      </c>
      <c r="W4970" s="367">
        <v>1580000.0000000149</v>
      </c>
      <c r="X4970" s="384">
        <v>264916.86409394769</v>
      </c>
      <c r="Y4970" s="386">
        <v>4266.00000000004</v>
      </c>
      <c r="Z4970" s="367"/>
      <c r="AA4970" s="367"/>
      <c r="AB4970" s="367"/>
      <c r="AC4970" s="367"/>
      <c r="AD4970" s="367"/>
      <c r="AE4970" s="367"/>
      <c r="AF4970" s="367"/>
      <c r="AG4970" s="367"/>
      <c r="AH4970" s="367"/>
      <c r="AI4970" s="367"/>
      <c r="AJ4970" s="367"/>
      <c r="AK4970" s="367"/>
      <c r="AL4970" s="367"/>
      <c r="AM4970" s="367"/>
      <c r="AN4970" s="367"/>
      <c r="AO4970" s="367"/>
      <c r="AP4970" s="367"/>
      <c r="AQ4970" s="367"/>
      <c r="AR4970" s="367"/>
      <c r="AS4970" s="367"/>
      <c r="AT4970" s="367"/>
    </row>
    <row r="4971" spans="2:46" ht="13.8">
      <c r="B4971" s="26">
        <v>158.1666666666664</v>
      </c>
      <c r="C4971" s="363">
        <v>1472.4688441792582</v>
      </c>
      <c r="D4971" s="367">
        <v>4270.4999999999927</v>
      </c>
      <c r="E4971" s="367">
        <v>44139.534883721208</v>
      </c>
      <c r="F4971" s="367">
        <v>-2815212.2240785258</v>
      </c>
      <c r="G4971" s="367">
        <v>4270.5000000000264</v>
      </c>
      <c r="H4971" s="367">
        <v>237250</v>
      </c>
      <c r="I4971" s="384">
        <v>-33336971.216758639</v>
      </c>
      <c r="J4971" s="367">
        <v>4270.5</v>
      </c>
      <c r="K4971" s="367">
        <v>57515.151515152575</v>
      </c>
      <c r="L4971" s="384">
        <v>-1819726.9757774144</v>
      </c>
      <c r="M4971" s="367">
        <v>4270.5000000000791</v>
      </c>
      <c r="N4971" s="367">
        <v>949</v>
      </c>
      <c r="O4971" s="384">
        <v>-33637.831232537239</v>
      </c>
      <c r="P4971" s="367">
        <v>61.922249999999998</v>
      </c>
      <c r="Q4971" s="367">
        <v>949</v>
      </c>
      <c r="R4971" s="384">
        <v>-11959.539884331236</v>
      </c>
      <c r="S4971" s="367">
        <v>59.786999999999999</v>
      </c>
      <c r="T4971" s="367">
        <v>32724.137931033991</v>
      </c>
      <c r="U4971" s="384">
        <v>-1923690.8975161712</v>
      </c>
      <c r="V4971" s="367">
        <v>4270.4999999999354</v>
      </c>
      <c r="W4971" s="367">
        <v>1581666.6666666816</v>
      </c>
      <c r="X4971" s="384">
        <v>265108.63167368801</v>
      </c>
      <c r="Y4971" s="386">
        <v>4270.50000000004</v>
      </c>
      <c r="Z4971" s="367"/>
      <c r="AA4971" s="367"/>
      <c r="AB4971" s="367"/>
      <c r="AC4971" s="367"/>
      <c r="AD4971" s="367"/>
      <c r="AE4971" s="367"/>
      <c r="AF4971" s="367"/>
      <c r="AG4971" s="367"/>
      <c r="AH4971" s="367"/>
      <c r="AI4971" s="367"/>
      <c r="AJ4971" s="367"/>
      <c r="AK4971" s="367"/>
      <c r="AL4971" s="367"/>
      <c r="AM4971" s="367"/>
      <c r="AN4971" s="367"/>
      <c r="AO4971" s="367"/>
      <c r="AP4971" s="367"/>
      <c r="AQ4971" s="367"/>
      <c r="AR4971" s="367"/>
      <c r="AS4971" s="367"/>
      <c r="AT4971" s="367"/>
    </row>
    <row r="4972" spans="2:46" ht="13.8">
      <c r="B4972" s="26">
        <v>158.33333333333306</v>
      </c>
      <c r="C4972" s="363">
        <v>1474.0058473337406</v>
      </c>
      <c r="D4972" s="367">
        <v>4274.9999999999927</v>
      </c>
      <c r="E4972" s="367">
        <v>44186.046511628185</v>
      </c>
      <c r="F4972" s="367">
        <v>-2821220.7440730142</v>
      </c>
      <c r="G4972" s="367">
        <v>4275.0000000000273</v>
      </c>
      <c r="H4972" s="367">
        <v>237500</v>
      </c>
      <c r="I4972" s="384">
        <v>-33407912.951387249</v>
      </c>
      <c r="J4972" s="367">
        <v>4275</v>
      </c>
      <c r="K4972" s="367">
        <v>57575.757575758638</v>
      </c>
      <c r="L4972" s="384">
        <v>-1823973.0192570777</v>
      </c>
      <c r="M4972" s="367">
        <v>4275.0000000000791</v>
      </c>
      <c r="N4972" s="367">
        <v>950</v>
      </c>
      <c r="O4972" s="384">
        <v>-33710.969376596404</v>
      </c>
      <c r="P4972" s="367">
        <v>61.987500000000004</v>
      </c>
      <c r="Q4972" s="367">
        <v>950</v>
      </c>
      <c r="R4972" s="384">
        <v>-11989.931383430348</v>
      </c>
      <c r="S4972" s="367">
        <v>59.849999999999994</v>
      </c>
      <c r="T4972" s="367">
        <v>32758.620689654679</v>
      </c>
      <c r="U4972" s="384">
        <v>-1928078.3292185916</v>
      </c>
      <c r="V4972" s="367">
        <v>4274.9999999999354</v>
      </c>
      <c r="W4972" s="367">
        <v>1583333.3333333484</v>
      </c>
      <c r="X4972" s="384">
        <v>265300.21446820354</v>
      </c>
      <c r="Y4972" s="386">
        <v>4275.00000000004</v>
      </c>
      <c r="Z4972" s="367"/>
      <c r="AA4972" s="367"/>
      <c r="AB4972" s="367"/>
      <c r="AC4972" s="367"/>
      <c r="AD4972" s="367"/>
      <c r="AE4972" s="367"/>
      <c r="AF4972" s="367"/>
      <c r="AG4972" s="367"/>
      <c r="AH4972" s="367"/>
      <c r="AI4972" s="367"/>
      <c r="AJ4972" s="367"/>
      <c r="AK4972" s="367"/>
      <c r="AL4972" s="367"/>
      <c r="AM4972" s="367"/>
      <c r="AN4972" s="367"/>
      <c r="AO4972" s="367"/>
      <c r="AP4972" s="367"/>
      <c r="AQ4972" s="367"/>
      <c r="AR4972" s="367"/>
      <c r="AS4972" s="367"/>
      <c r="AT4972" s="367"/>
    </row>
    <row r="4973" spans="2:46" ht="13.8">
      <c r="B4973" s="26">
        <v>158.49999999999972</v>
      </c>
      <c r="C4973" s="363">
        <v>1475.5428197570363</v>
      </c>
      <c r="D4973" s="367">
        <v>4279.4999999999927</v>
      </c>
      <c r="E4973" s="367">
        <v>44232.558139535162</v>
      </c>
      <c r="F4973" s="367">
        <v>-2827235.668311859</v>
      </c>
      <c r="G4973" s="367">
        <v>4279.5000000000273</v>
      </c>
      <c r="H4973" s="367">
        <v>237750</v>
      </c>
      <c r="I4973" s="384">
        <v>-33478930.082244452</v>
      </c>
      <c r="J4973" s="367">
        <v>4279.5</v>
      </c>
      <c r="K4973" s="367">
        <v>57636.363636364702</v>
      </c>
      <c r="L4973" s="384">
        <v>-1828223.9648903357</v>
      </c>
      <c r="M4973" s="367">
        <v>4279.5000000000791</v>
      </c>
      <c r="N4973" s="367">
        <v>951</v>
      </c>
      <c r="O4973" s="384">
        <v>-33784.186873475643</v>
      </c>
      <c r="P4973" s="367">
        <v>62.052749999999996</v>
      </c>
      <c r="Q4973" s="367">
        <v>951</v>
      </c>
      <c r="R4973" s="384">
        <v>-12020.360333569923</v>
      </c>
      <c r="S4973" s="367">
        <v>59.912999999999997</v>
      </c>
      <c r="T4973" s="367">
        <v>32793.103448275368</v>
      </c>
      <c r="U4973" s="384">
        <v>-1932470.7301002874</v>
      </c>
      <c r="V4973" s="367">
        <v>4279.4999999999354</v>
      </c>
      <c r="W4973" s="367">
        <v>1585000.0000000151</v>
      </c>
      <c r="X4973" s="384">
        <v>265491.61247749446</v>
      </c>
      <c r="Y4973" s="386">
        <v>4279.5000000000409</v>
      </c>
      <c r="Z4973" s="367"/>
      <c r="AA4973" s="367"/>
      <c r="AB4973" s="367"/>
      <c r="AC4973" s="367"/>
      <c r="AD4973" s="367"/>
      <c r="AE4973" s="367"/>
      <c r="AF4973" s="367"/>
      <c r="AG4973" s="367"/>
      <c r="AH4973" s="367"/>
      <c r="AI4973" s="367"/>
      <c r="AJ4973" s="367"/>
      <c r="AK4973" s="367"/>
      <c r="AL4973" s="367"/>
      <c r="AM4973" s="367"/>
      <c r="AN4973" s="367"/>
      <c r="AO4973" s="367"/>
      <c r="AP4973" s="367"/>
      <c r="AQ4973" s="367"/>
      <c r="AR4973" s="367"/>
      <c r="AS4973" s="367"/>
      <c r="AT4973" s="367"/>
    </row>
    <row r="4974" spans="2:46" ht="13.8">
      <c r="B4974" s="26">
        <v>158.66666666666637</v>
      </c>
      <c r="C4974" s="363">
        <v>1477.079761449146</v>
      </c>
      <c r="D4974" s="367">
        <v>4283.9999999999927</v>
      </c>
      <c r="E4974" s="367">
        <v>44279.069767442139</v>
      </c>
      <c r="F4974" s="367">
        <v>-2833256.9967950629</v>
      </c>
      <c r="G4974" s="367">
        <v>4284.0000000000273</v>
      </c>
      <c r="H4974" s="367">
        <v>238000</v>
      </c>
      <c r="I4974" s="384">
        <v>-33550022.609330256</v>
      </c>
      <c r="J4974" s="367">
        <v>4284</v>
      </c>
      <c r="K4974" s="367">
        <v>57696.969696970766</v>
      </c>
      <c r="L4974" s="384">
        <v>-1832479.8126771883</v>
      </c>
      <c r="M4974" s="367">
        <v>4284.00000000008</v>
      </c>
      <c r="N4974" s="367">
        <v>952</v>
      </c>
      <c r="O4974" s="384">
        <v>-33857.483723174992</v>
      </c>
      <c r="P4974" s="367">
        <v>62.118000000000002</v>
      </c>
      <c r="Q4974" s="367">
        <v>952</v>
      </c>
      <c r="R4974" s="384">
        <v>-12050.82673474995</v>
      </c>
      <c r="S4974" s="367">
        <v>59.975999999999999</v>
      </c>
      <c r="T4974" s="367">
        <v>32827.586206896056</v>
      </c>
      <c r="U4974" s="384">
        <v>-1936868.1001612593</v>
      </c>
      <c r="V4974" s="367">
        <v>4283.9999999999354</v>
      </c>
      <c r="W4974" s="367">
        <v>1586666.6666666819</v>
      </c>
      <c r="X4974" s="384">
        <v>265682.82570156053</v>
      </c>
      <c r="Y4974" s="386">
        <v>4284.0000000000409</v>
      </c>
      <c r="Z4974" s="367"/>
      <c r="AA4974" s="367"/>
      <c r="AB4974" s="367"/>
      <c r="AC4974" s="367"/>
      <c r="AD4974" s="367"/>
      <c r="AE4974" s="367"/>
      <c r="AF4974" s="367"/>
      <c r="AG4974" s="367"/>
      <c r="AH4974" s="367"/>
      <c r="AI4974" s="367"/>
      <c r="AJ4974" s="367"/>
      <c r="AK4974" s="367"/>
      <c r="AL4974" s="367"/>
      <c r="AM4974" s="367"/>
      <c r="AN4974" s="367"/>
      <c r="AO4974" s="367"/>
      <c r="AP4974" s="367"/>
      <c r="AQ4974" s="367"/>
      <c r="AR4974" s="367"/>
      <c r="AS4974" s="367"/>
      <c r="AT4974" s="367"/>
    </row>
    <row r="4975" spans="2:46" ht="13.8">
      <c r="B4975" s="26">
        <v>158.83333333333303</v>
      </c>
      <c r="C4975" s="363">
        <v>1478.6166724100685</v>
      </c>
      <c r="D4975" s="367">
        <v>4288.4999999999918</v>
      </c>
      <c r="E4975" s="367">
        <v>44325.581395349116</v>
      </c>
      <c r="F4975" s="367">
        <v>-2839284.7295226259</v>
      </c>
      <c r="G4975" s="367">
        <v>4288.5000000000273</v>
      </c>
      <c r="H4975" s="367">
        <v>238250</v>
      </c>
      <c r="I4975" s="384">
        <v>-33621190.532644652</v>
      </c>
      <c r="J4975" s="367">
        <v>4288.5</v>
      </c>
      <c r="K4975" s="367">
        <v>57757.575757576829</v>
      </c>
      <c r="L4975" s="384">
        <v>-1836740.5626176344</v>
      </c>
      <c r="M4975" s="367">
        <v>4288.50000000008</v>
      </c>
      <c r="N4975" s="367">
        <v>953</v>
      </c>
      <c r="O4975" s="384">
        <v>-33930.859925694436</v>
      </c>
      <c r="P4975" s="367">
        <v>62.183250000000001</v>
      </c>
      <c r="Q4975" s="367">
        <v>953</v>
      </c>
      <c r="R4975" s="384">
        <v>-12081.330586970431</v>
      </c>
      <c r="S4975" s="367">
        <v>60.039000000000001</v>
      </c>
      <c r="T4975" s="367">
        <v>32862.068965516744</v>
      </c>
      <c r="U4975" s="384">
        <v>-1941270.4394015069</v>
      </c>
      <c r="V4975" s="367">
        <v>4288.4999999999354</v>
      </c>
      <c r="W4975" s="367">
        <v>1588333.3333333486</v>
      </c>
      <c r="X4975" s="384">
        <v>265873.85414040193</v>
      </c>
      <c r="Y4975" s="386">
        <v>4288.5000000000409</v>
      </c>
      <c r="Z4975" s="367"/>
      <c r="AA4975" s="367"/>
      <c r="AB4975" s="367"/>
      <c r="AC4975" s="367"/>
      <c r="AD4975" s="367"/>
      <c r="AE4975" s="367"/>
      <c r="AF4975" s="367"/>
      <c r="AG4975" s="367"/>
      <c r="AH4975" s="367"/>
      <c r="AI4975" s="367"/>
      <c r="AJ4975" s="367"/>
      <c r="AK4975" s="367"/>
      <c r="AL4975" s="367"/>
      <c r="AM4975" s="367"/>
      <c r="AN4975" s="367"/>
      <c r="AO4975" s="367"/>
      <c r="AP4975" s="367"/>
      <c r="AQ4975" s="367"/>
      <c r="AR4975" s="367"/>
      <c r="AS4975" s="367"/>
      <c r="AT4975" s="367"/>
    </row>
    <row r="4976" spans="2:46" ht="13.8">
      <c r="B4976" s="26">
        <v>158.99999999999969</v>
      </c>
      <c r="C4976" s="363">
        <v>1480.1535526398047</v>
      </c>
      <c r="D4976" s="367">
        <v>4292.9999999999918</v>
      </c>
      <c r="E4976" s="367">
        <v>44372.093023256093</v>
      </c>
      <c r="F4976" s="367">
        <v>-2845318.8664945466</v>
      </c>
      <c r="G4976" s="367">
        <v>4293.0000000000273</v>
      </c>
      <c r="H4976" s="367">
        <v>238500</v>
      </c>
      <c r="I4976" s="384">
        <v>-33692433.852187656</v>
      </c>
      <c r="J4976" s="367">
        <v>4293</v>
      </c>
      <c r="K4976" s="367">
        <v>57818.181818182893</v>
      </c>
      <c r="L4976" s="384">
        <v>-1841006.2147116745</v>
      </c>
      <c r="M4976" s="367">
        <v>4293.00000000008</v>
      </c>
      <c r="N4976" s="367">
        <v>954</v>
      </c>
      <c r="O4976" s="384">
        <v>-34004.315481033977</v>
      </c>
      <c r="P4976" s="367">
        <v>62.2485</v>
      </c>
      <c r="Q4976" s="367">
        <v>954</v>
      </c>
      <c r="R4976" s="384">
        <v>-12111.871890231363</v>
      </c>
      <c r="S4976" s="367">
        <v>60.101999999999997</v>
      </c>
      <c r="T4976" s="367">
        <v>32896.551724137433</v>
      </c>
      <c r="U4976" s="384">
        <v>-1945677.7478210297</v>
      </c>
      <c r="V4976" s="367">
        <v>4292.9999999999345</v>
      </c>
      <c r="W4976" s="367">
        <v>1590000.0000000154</v>
      </c>
      <c r="X4976" s="384">
        <v>266064.69779401855</v>
      </c>
      <c r="Y4976" s="386">
        <v>4293.0000000000409</v>
      </c>
      <c r="Z4976" s="367"/>
      <c r="AA4976" s="367"/>
      <c r="AB4976" s="367"/>
      <c r="AC4976" s="367"/>
      <c r="AD4976" s="367"/>
      <c r="AE4976" s="367"/>
      <c r="AF4976" s="367"/>
      <c r="AG4976" s="367"/>
      <c r="AH4976" s="367"/>
      <c r="AI4976" s="367"/>
      <c r="AJ4976" s="367"/>
      <c r="AK4976" s="367"/>
      <c r="AL4976" s="367"/>
      <c r="AM4976" s="367"/>
      <c r="AN4976" s="367"/>
      <c r="AO4976" s="367"/>
      <c r="AP4976" s="367"/>
      <c r="AQ4976" s="367"/>
      <c r="AR4976" s="367"/>
      <c r="AS4976" s="367"/>
      <c r="AT4976" s="367"/>
    </row>
    <row r="4977" spans="2:46" ht="13.8">
      <c r="B4977" s="26">
        <v>159.16666666666634</v>
      </c>
      <c r="C4977" s="363">
        <v>1481.6904021383548</v>
      </c>
      <c r="D4977" s="367">
        <v>4297.4999999999909</v>
      </c>
      <c r="E4977" s="367">
        <v>44418.60465116307</v>
      </c>
      <c r="F4977" s="367">
        <v>-2851359.407710826</v>
      </c>
      <c r="G4977" s="367">
        <v>4297.5000000000273</v>
      </c>
      <c r="H4977" s="367">
        <v>238750</v>
      </c>
      <c r="I4977" s="384">
        <v>-33763752.567959249</v>
      </c>
      <c r="J4977" s="367">
        <v>4297.5</v>
      </c>
      <c r="K4977" s="367">
        <v>57878.787878788957</v>
      </c>
      <c r="L4977" s="384">
        <v>-1845276.768959309</v>
      </c>
      <c r="M4977" s="367">
        <v>4297.50000000008</v>
      </c>
      <c r="N4977" s="367">
        <v>955</v>
      </c>
      <c r="O4977" s="384">
        <v>-34077.85038919362</v>
      </c>
      <c r="P4977" s="367">
        <v>62.313749999999999</v>
      </c>
      <c r="Q4977" s="367">
        <v>955</v>
      </c>
      <c r="R4977" s="384">
        <v>-12142.450644532752</v>
      </c>
      <c r="S4977" s="367">
        <v>60.164999999999999</v>
      </c>
      <c r="T4977" s="367">
        <v>32931.034482758121</v>
      </c>
      <c r="U4977" s="384">
        <v>-1950090.0254198289</v>
      </c>
      <c r="V4977" s="367">
        <v>4297.4999999999345</v>
      </c>
      <c r="W4977" s="367">
        <v>1591666.6666666821</v>
      </c>
      <c r="X4977" s="384">
        <v>266255.35666241043</v>
      </c>
      <c r="Y4977" s="386">
        <v>4297.5000000000409</v>
      </c>
      <c r="Z4977" s="367"/>
      <c r="AA4977" s="367"/>
      <c r="AB4977" s="367"/>
      <c r="AC4977" s="367"/>
      <c r="AD4977" s="367"/>
      <c r="AE4977" s="367"/>
      <c r="AF4977" s="367"/>
      <c r="AG4977" s="367"/>
      <c r="AH4977" s="367"/>
      <c r="AI4977" s="367"/>
      <c r="AJ4977" s="367"/>
      <c r="AK4977" s="367"/>
      <c r="AL4977" s="367"/>
      <c r="AM4977" s="367"/>
      <c r="AN4977" s="367"/>
      <c r="AO4977" s="367"/>
      <c r="AP4977" s="367"/>
      <c r="AQ4977" s="367"/>
      <c r="AR4977" s="367"/>
      <c r="AS4977" s="367"/>
      <c r="AT4977" s="367"/>
    </row>
    <row r="4978" spans="2:46" ht="13.8">
      <c r="B4978" s="26">
        <v>159.333333333333</v>
      </c>
      <c r="C4978" s="363">
        <v>1483.227220905718</v>
      </c>
      <c r="D4978" s="367">
        <v>4301.9999999999909</v>
      </c>
      <c r="E4978" s="367">
        <v>44465.116279070047</v>
      </c>
      <c r="F4978" s="367">
        <v>-2857406.3531714636</v>
      </c>
      <c r="G4978" s="367">
        <v>4302.0000000000273</v>
      </c>
      <c r="H4978" s="367">
        <v>239000</v>
      </c>
      <c r="I4978" s="384">
        <v>-33835146.679959439</v>
      </c>
      <c r="J4978" s="367">
        <v>4302</v>
      </c>
      <c r="K4978" s="367">
        <v>57939.39393939502</v>
      </c>
      <c r="L4978" s="384">
        <v>-1849552.2253605386</v>
      </c>
      <c r="M4978" s="367">
        <v>4302.0000000000809</v>
      </c>
      <c r="N4978" s="367">
        <v>956</v>
      </c>
      <c r="O4978" s="384">
        <v>-34151.464650173359</v>
      </c>
      <c r="P4978" s="367">
        <v>62.378999999999998</v>
      </c>
      <c r="Q4978" s="367">
        <v>956</v>
      </c>
      <c r="R4978" s="384">
        <v>-12173.066849874596</v>
      </c>
      <c r="S4978" s="367">
        <v>60.228000000000002</v>
      </c>
      <c r="T4978" s="367">
        <v>32965.51724137881</v>
      </c>
      <c r="U4978" s="384">
        <v>-1954507.2721979045</v>
      </c>
      <c r="V4978" s="367">
        <v>4301.9999999999345</v>
      </c>
      <c r="W4978" s="367">
        <v>1593333.3333333489</v>
      </c>
      <c r="X4978" s="384">
        <v>266445.83074557764</v>
      </c>
      <c r="Y4978" s="386">
        <v>4302.0000000000418</v>
      </c>
      <c r="Z4978" s="367"/>
      <c r="AA4978" s="367"/>
      <c r="AB4978" s="367"/>
      <c r="AC4978" s="367"/>
      <c r="AD4978" s="367"/>
      <c r="AE4978" s="367"/>
      <c r="AF4978" s="367"/>
      <c r="AG4978" s="367"/>
      <c r="AH4978" s="367"/>
      <c r="AI4978" s="367"/>
      <c r="AJ4978" s="367"/>
      <c r="AK4978" s="367"/>
      <c r="AL4978" s="367"/>
      <c r="AM4978" s="367"/>
      <c r="AN4978" s="367"/>
      <c r="AO4978" s="367"/>
      <c r="AP4978" s="367"/>
      <c r="AQ4978" s="367"/>
      <c r="AR4978" s="367"/>
      <c r="AS4978" s="367"/>
      <c r="AT4978" s="367"/>
    </row>
    <row r="4979" spans="2:46" ht="13.8">
      <c r="B4979" s="26">
        <v>159.49999999999966</v>
      </c>
      <c r="C4979" s="363">
        <v>1484.7640089418951</v>
      </c>
      <c r="D4979" s="367">
        <v>4306.4999999999909</v>
      </c>
      <c r="E4979" s="367">
        <v>44511.627906977024</v>
      </c>
      <c r="F4979" s="367">
        <v>-2863459.7028764598</v>
      </c>
      <c r="G4979" s="367">
        <v>4306.5000000000273</v>
      </c>
      <c r="H4979" s="367">
        <v>239250</v>
      </c>
      <c r="I4979" s="384">
        <v>-33906616.188188225</v>
      </c>
      <c r="J4979" s="367">
        <v>4306.5</v>
      </c>
      <c r="K4979" s="367">
        <v>58000.000000001084</v>
      </c>
      <c r="L4979" s="384">
        <v>-1853832.5839153612</v>
      </c>
      <c r="M4979" s="367">
        <v>4306.5000000000809</v>
      </c>
      <c r="N4979" s="367">
        <v>957</v>
      </c>
      <c r="O4979" s="384">
        <v>-34225.158263973193</v>
      </c>
      <c r="P4979" s="367">
        <v>62.444249999999997</v>
      </c>
      <c r="Q4979" s="367">
        <v>957</v>
      </c>
      <c r="R4979" s="384">
        <v>-12203.720506256894</v>
      </c>
      <c r="S4979" s="367">
        <v>60.291000000000004</v>
      </c>
      <c r="T4979" s="367">
        <v>32999.999999999498</v>
      </c>
      <c r="U4979" s="384">
        <v>-1958929.4881552556</v>
      </c>
      <c r="V4979" s="367">
        <v>4306.4999999999345</v>
      </c>
      <c r="W4979" s="367">
        <v>1595000.0000000156</v>
      </c>
      <c r="X4979" s="384">
        <v>266636.12004352012</v>
      </c>
      <c r="Y4979" s="386">
        <v>4306.5000000000418</v>
      </c>
      <c r="Z4979" s="367"/>
      <c r="AA4979" s="367"/>
      <c r="AB4979" s="367"/>
      <c r="AC4979" s="367"/>
      <c r="AD4979" s="367"/>
      <c r="AE4979" s="367"/>
      <c r="AF4979" s="367"/>
      <c r="AG4979" s="367"/>
      <c r="AH4979" s="367"/>
      <c r="AI4979" s="367"/>
      <c r="AJ4979" s="367"/>
      <c r="AK4979" s="367"/>
      <c r="AL4979" s="367"/>
      <c r="AM4979" s="367"/>
      <c r="AN4979" s="367"/>
      <c r="AO4979" s="367"/>
      <c r="AP4979" s="367"/>
      <c r="AQ4979" s="367"/>
      <c r="AR4979" s="367"/>
      <c r="AS4979" s="367"/>
      <c r="AT4979" s="367"/>
    </row>
    <row r="4980" spans="2:46" ht="13.8">
      <c r="B4980" s="26">
        <v>159.66666666666632</v>
      </c>
      <c r="C4980" s="363">
        <v>1486.3007662468858</v>
      </c>
      <c r="D4980" s="367">
        <v>4310.9999999999909</v>
      </c>
      <c r="E4980" s="367">
        <v>44558.139534884001</v>
      </c>
      <c r="F4980" s="367">
        <v>-2869519.4568258147</v>
      </c>
      <c r="G4980" s="367">
        <v>4311.0000000000273</v>
      </c>
      <c r="H4980" s="367">
        <v>239500</v>
      </c>
      <c r="I4980" s="384">
        <v>-33978161.092645615</v>
      </c>
      <c r="J4980" s="367">
        <v>4311</v>
      </c>
      <c r="K4980" s="367">
        <v>58060.606060607148</v>
      </c>
      <c r="L4980" s="384">
        <v>-1858117.8446237785</v>
      </c>
      <c r="M4980" s="367">
        <v>4311.0000000000809</v>
      </c>
      <c r="N4980" s="367">
        <v>958</v>
      </c>
      <c r="O4980" s="384">
        <v>-34298.931230593131</v>
      </c>
      <c r="P4980" s="367">
        <v>62.509500000000003</v>
      </c>
      <c r="Q4980" s="367">
        <v>958</v>
      </c>
      <c r="R4980" s="384">
        <v>-12234.411613679644</v>
      </c>
      <c r="S4980" s="367">
        <v>60.353999999999999</v>
      </c>
      <c r="T4980" s="367">
        <v>33034.482758620186</v>
      </c>
      <c r="U4980" s="384">
        <v>-1963356.6732918827</v>
      </c>
      <c r="V4980" s="367">
        <v>4310.9999999999345</v>
      </c>
      <c r="W4980" s="367">
        <v>1596666.6666666823</v>
      </c>
      <c r="X4980" s="384">
        <v>266826.22455623787</v>
      </c>
      <c r="Y4980" s="386">
        <v>4311.0000000000427</v>
      </c>
      <c r="Z4980" s="367"/>
      <c r="AA4980" s="367"/>
      <c r="AB4980" s="367"/>
      <c r="AC4980" s="367"/>
      <c r="AD4980" s="367"/>
      <c r="AE4980" s="367"/>
      <c r="AF4980" s="367"/>
      <c r="AG4980" s="367"/>
      <c r="AH4980" s="367"/>
      <c r="AI4980" s="367"/>
      <c r="AJ4980" s="367"/>
      <c r="AK4980" s="367"/>
      <c r="AL4980" s="367"/>
      <c r="AM4980" s="367"/>
      <c r="AN4980" s="367"/>
      <c r="AO4980" s="367"/>
      <c r="AP4980" s="367"/>
      <c r="AQ4980" s="367"/>
      <c r="AR4980" s="367"/>
      <c r="AS4980" s="367"/>
      <c r="AT4980" s="367"/>
    </row>
    <row r="4981" spans="2:46" ht="13.8">
      <c r="B4981" s="26">
        <v>159.83333333333297</v>
      </c>
      <c r="C4981" s="363">
        <v>1487.8374928206897</v>
      </c>
      <c r="D4981" s="367">
        <v>4315.49999999999</v>
      </c>
      <c r="E4981" s="367">
        <v>44604.651162790979</v>
      </c>
      <c r="F4981" s="367">
        <v>-2875585.6150195282</v>
      </c>
      <c r="G4981" s="367">
        <v>4315.5000000000273</v>
      </c>
      <c r="H4981" s="367">
        <v>239750</v>
      </c>
      <c r="I4981" s="384">
        <v>-34049781.393331595</v>
      </c>
      <c r="J4981" s="367">
        <v>4315.5</v>
      </c>
      <c r="K4981" s="367">
        <v>58121.212121213212</v>
      </c>
      <c r="L4981" s="384">
        <v>-1862408.0074857895</v>
      </c>
      <c r="M4981" s="367">
        <v>4315.5000000000809</v>
      </c>
      <c r="N4981" s="367">
        <v>959</v>
      </c>
      <c r="O4981" s="384">
        <v>-34372.783550033157</v>
      </c>
      <c r="P4981" s="367">
        <v>62.574749999999995</v>
      </c>
      <c r="Q4981" s="367">
        <v>959</v>
      </c>
      <c r="R4981" s="384">
        <v>-12265.14017214285</v>
      </c>
      <c r="S4981" s="367">
        <v>60.417000000000002</v>
      </c>
      <c r="T4981" s="367">
        <v>33068.965517240875</v>
      </c>
      <c r="U4981" s="384">
        <v>-1967788.8276077856</v>
      </c>
      <c r="V4981" s="367">
        <v>4315.4999999999345</v>
      </c>
      <c r="W4981" s="367">
        <v>1598333.3333333491</v>
      </c>
      <c r="X4981" s="384">
        <v>267016.14428373083</v>
      </c>
      <c r="Y4981" s="386">
        <v>4315.5000000000427</v>
      </c>
      <c r="Z4981" s="367"/>
      <c r="AA4981" s="367"/>
      <c r="AB4981" s="367"/>
      <c r="AC4981" s="367"/>
      <c r="AD4981" s="367"/>
      <c r="AE4981" s="367"/>
      <c r="AF4981" s="367"/>
      <c r="AG4981" s="367"/>
      <c r="AH4981" s="367"/>
      <c r="AI4981" s="367"/>
      <c r="AJ4981" s="367"/>
      <c r="AK4981" s="367"/>
      <c r="AL4981" s="367"/>
      <c r="AM4981" s="367"/>
      <c r="AN4981" s="367"/>
      <c r="AO4981" s="367"/>
      <c r="AP4981" s="367"/>
      <c r="AQ4981" s="367"/>
      <c r="AR4981" s="367"/>
      <c r="AS4981" s="367"/>
      <c r="AT4981" s="367"/>
    </row>
    <row r="4982" spans="2:46" ht="13.8">
      <c r="B4982" s="26">
        <v>159.99999999999963</v>
      </c>
      <c r="C4982" s="363">
        <v>1489.3741886633075</v>
      </c>
      <c r="D4982" s="367">
        <v>4319.99999999999</v>
      </c>
      <c r="E4982" s="367">
        <v>44651.162790697956</v>
      </c>
      <c r="F4982" s="367">
        <v>-2881658.1774575994</v>
      </c>
      <c r="G4982" s="367">
        <v>4320.0000000000273</v>
      </c>
      <c r="H4982" s="367">
        <v>240000</v>
      </c>
      <c r="I4982" s="384">
        <v>-34121477.090246171</v>
      </c>
      <c r="J4982" s="367">
        <v>4320</v>
      </c>
      <c r="K4982" s="367">
        <v>58181.818181819275</v>
      </c>
      <c r="L4982" s="384">
        <v>-1866703.0725013949</v>
      </c>
      <c r="M4982" s="367">
        <v>4320.0000000000809</v>
      </c>
      <c r="N4982" s="367">
        <v>960</v>
      </c>
      <c r="O4982" s="384">
        <v>-34446.715222293285</v>
      </c>
      <c r="P4982" s="367">
        <v>62.64</v>
      </c>
      <c r="Q4982" s="367">
        <v>960</v>
      </c>
      <c r="R4982" s="384">
        <v>-12295.906181646511</v>
      </c>
      <c r="S4982" s="367">
        <v>60.480000000000004</v>
      </c>
      <c r="T4982" s="367">
        <v>33103.448275861563</v>
      </c>
      <c r="U4982" s="384">
        <v>-1972225.9511029636</v>
      </c>
      <c r="V4982" s="367">
        <v>4319.9999999999336</v>
      </c>
      <c r="W4982" s="367">
        <v>1600000.0000000158</v>
      </c>
      <c r="X4982" s="384">
        <v>267205.87922599906</v>
      </c>
      <c r="Y4982" s="386">
        <v>4320.0000000000427</v>
      </c>
      <c r="Z4982" s="367"/>
      <c r="AA4982" s="367"/>
      <c r="AB4982" s="367"/>
      <c r="AC4982" s="367"/>
      <c r="AD4982" s="367"/>
      <c r="AE4982" s="367"/>
      <c r="AF4982" s="367"/>
      <c r="AG4982" s="367"/>
      <c r="AH4982" s="367"/>
      <c r="AI4982" s="367"/>
      <c r="AJ4982" s="367"/>
      <c r="AK4982" s="367"/>
      <c r="AL4982" s="367"/>
      <c r="AM4982" s="367"/>
      <c r="AN4982" s="367"/>
      <c r="AO4982" s="367"/>
      <c r="AP4982" s="367"/>
      <c r="AQ4982" s="367"/>
      <c r="AR4982" s="367"/>
      <c r="AS4982" s="367"/>
      <c r="AT4982" s="367"/>
    </row>
    <row r="4983" spans="2:46" ht="13.8">
      <c r="B4983" s="26">
        <v>160.16666666666629</v>
      </c>
      <c r="C4983" s="363">
        <v>1490.9108537747384</v>
      </c>
      <c r="D4983" s="367">
        <v>4324.49999999999</v>
      </c>
      <c r="E4983" s="367">
        <v>44697.674418604933</v>
      </c>
      <c r="F4983" s="367">
        <v>-2887737.1441400298</v>
      </c>
      <c r="G4983" s="367">
        <v>4324.5000000000273</v>
      </c>
      <c r="H4983" s="367">
        <v>240250</v>
      </c>
      <c r="I4983" s="384">
        <v>-34193248.183389351</v>
      </c>
      <c r="J4983" s="367">
        <v>4324.5</v>
      </c>
      <c r="K4983" s="367">
        <v>58242.424242425339</v>
      </c>
      <c r="L4983" s="384">
        <v>-1871003.0396705954</v>
      </c>
      <c r="M4983" s="367">
        <v>4324.5000000000819</v>
      </c>
      <c r="N4983" s="367">
        <v>961</v>
      </c>
      <c r="O4983" s="384">
        <v>-34520.726247373525</v>
      </c>
      <c r="P4983" s="367">
        <v>62.705250000000007</v>
      </c>
      <c r="Q4983" s="367">
        <v>961</v>
      </c>
      <c r="R4983" s="384">
        <v>-12326.709642190617</v>
      </c>
      <c r="S4983" s="367">
        <v>60.542999999999992</v>
      </c>
      <c r="T4983" s="367">
        <v>33137.931034482252</v>
      </c>
      <c r="U4983" s="384">
        <v>-1976668.0437774183</v>
      </c>
      <c r="V4983" s="367">
        <v>4324.4999999999336</v>
      </c>
      <c r="W4983" s="367">
        <v>1601666.6666666826</v>
      </c>
      <c r="X4983" s="384">
        <v>267395.42938304262</v>
      </c>
      <c r="Y4983" s="386">
        <v>4324.5000000000427</v>
      </c>
      <c r="Z4983" s="367"/>
      <c r="AA4983" s="367"/>
      <c r="AB4983" s="367"/>
      <c r="AC4983" s="367"/>
      <c r="AD4983" s="367"/>
      <c r="AE4983" s="367"/>
      <c r="AF4983" s="367"/>
      <c r="AG4983" s="367"/>
      <c r="AH4983" s="367"/>
      <c r="AI4983" s="367"/>
      <c r="AJ4983" s="367"/>
      <c r="AK4983" s="367"/>
      <c r="AL4983" s="367"/>
      <c r="AM4983" s="367"/>
      <c r="AN4983" s="367"/>
      <c r="AO4983" s="367"/>
      <c r="AP4983" s="367"/>
      <c r="AQ4983" s="367"/>
      <c r="AR4983" s="367"/>
      <c r="AS4983" s="367"/>
      <c r="AT4983" s="367"/>
    </row>
    <row r="4984" spans="2:46" ht="13.8">
      <c r="B4984" s="26">
        <v>160.33333333333294</v>
      </c>
      <c r="C4984" s="363">
        <v>1492.4474881549831</v>
      </c>
      <c r="D4984" s="367">
        <v>4328.9999999999891</v>
      </c>
      <c r="E4984" s="367">
        <v>44744.18604651191</v>
      </c>
      <c r="F4984" s="367">
        <v>-2893822.5150668183</v>
      </c>
      <c r="G4984" s="367">
        <v>4329.0000000000273</v>
      </c>
      <c r="H4984" s="367">
        <v>240500</v>
      </c>
      <c r="I4984" s="384">
        <v>-34265094.67276112</v>
      </c>
      <c r="J4984" s="367">
        <v>4329</v>
      </c>
      <c r="K4984" s="367">
        <v>58303.030303031403</v>
      </c>
      <c r="L4984" s="384">
        <v>-1875307.908993389</v>
      </c>
      <c r="M4984" s="367">
        <v>4329.0000000000819</v>
      </c>
      <c r="N4984" s="367">
        <v>962</v>
      </c>
      <c r="O4984" s="384">
        <v>-34594.816625273845</v>
      </c>
      <c r="P4984" s="367">
        <v>62.770499999999998</v>
      </c>
      <c r="Q4984" s="367">
        <v>962</v>
      </c>
      <c r="R4984" s="384">
        <v>-12357.550553775185</v>
      </c>
      <c r="S4984" s="367">
        <v>60.605999999999995</v>
      </c>
      <c r="T4984" s="367">
        <v>33172.41379310294</v>
      </c>
      <c r="U4984" s="384">
        <v>-1981115.1056311489</v>
      </c>
      <c r="V4984" s="367">
        <v>4328.9999999999336</v>
      </c>
      <c r="W4984" s="367">
        <v>1603333.3333333493</v>
      </c>
      <c r="X4984" s="384">
        <v>267584.79475486139</v>
      </c>
      <c r="Y4984" s="386">
        <v>4329.0000000000427</v>
      </c>
      <c r="Z4984" s="367"/>
      <c r="AA4984" s="367"/>
      <c r="AB4984" s="367"/>
      <c r="AC4984" s="367"/>
      <c r="AD4984" s="367"/>
      <c r="AE4984" s="367"/>
      <c r="AF4984" s="367"/>
      <c r="AG4984" s="367"/>
      <c r="AH4984" s="367"/>
      <c r="AI4984" s="367"/>
      <c r="AJ4984" s="367"/>
      <c r="AK4984" s="367"/>
      <c r="AL4984" s="367"/>
      <c r="AM4984" s="367"/>
      <c r="AN4984" s="367"/>
      <c r="AO4984" s="367"/>
      <c r="AP4984" s="367"/>
      <c r="AQ4984" s="367"/>
      <c r="AR4984" s="367"/>
      <c r="AS4984" s="367"/>
      <c r="AT4984" s="367"/>
    </row>
    <row r="4985" spans="2:46" ht="13.8">
      <c r="B4985" s="26">
        <v>160.4999999999996</v>
      </c>
      <c r="C4985" s="363">
        <v>1493.9840918040413</v>
      </c>
      <c r="D4985" s="367">
        <v>4333.4999999999891</v>
      </c>
      <c r="E4985" s="367">
        <v>44790.697674418887</v>
      </c>
      <c r="F4985" s="367">
        <v>-2899914.2902379655</v>
      </c>
      <c r="G4985" s="367">
        <v>4333.5000000000273</v>
      </c>
      <c r="H4985" s="367">
        <v>240750</v>
      </c>
      <c r="I4985" s="384">
        <v>-34337016.558361493</v>
      </c>
      <c r="J4985" s="367">
        <v>4333.5</v>
      </c>
      <c r="K4985" s="367">
        <v>58363.636363637466</v>
      </c>
      <c r="L4985" s="384">
        <v>-1879617.680469777</v>
      </c>
      <c r="M4985" s="367">
        <v>4333.5000000000819</v>
      </c>
      <c r="N4985" s="367">
        <v>963</v>
      </c>
      <c r="O4985" s="384">
        <v>-34668.986355994268</v>
      </c>
      <c r="P4985" s="367">
        <v>62.835750000000004</v>
      </c>
      <c r="Q4985" s="367">
        <v>963</v>
      </c>
      <c r="R4985" s="384">
        <v>-12388.428916400211</v>
      </c>
      <c r="S4985" s="367">
        <v>60.668999999999997</v>
      </c>
      <c r="T4985" s="367">
        <v>33206.896551723628</v>
      </c>
      <c r="U4985" s="384">
        <v>-1985567.1366641554</v>
      </c>
      <c r="V4985" s="367">
        <v>4333.4999999999336</v>
      </c>
      <c r="W4985" s="367">
        <v>1605000.0000000161</v>
      </c>
      <c r="X4985" s="384">
        <v>267773.97534145549</v>
      </c>
      <c r="Y4985" s="386">
        <v>4333.5000000000437</v>
      </c>
      <c r="Z4985" s="367"/>
      <c r="AA4985" s="367"/>
      <c r="AB4985" s="367"/>
      <c r="AC4985" s="367"/>
      <c r="AD4985" s="367"/>
      <c r="AE4985" s="367"/>
      <c r="AF4985" s="367"/>
      <c r="AG4985" s="367"/>
      <c r="AH4985" s="367"/>
      <c r="AI4985" s="367"/>
      <c r="AJ4985" s="367"/>
      <c r="AK4985" s="367"/>
      <c r="AL4985" s="367"/>
      <c r="AM4985" s="367"/>
      <c r="AN4985" s="367"/>
      <c r="AO4985" s="367"/>
      <c r="AP4985" s="367"/>
      <c r="AQ4985" s="367"/>
      <c r="AR4985" s="367"/>
      <c r="AS4985" s="367"/>
      <c r="AT4985" s="367"/>
    </row>
    <row r="4986" spans="2:46" ht="13.8">
      <c r="B4986" s="26">
        <v>160.66666666666626</v>
      </c>
      <c r="C4986" s="363">
        <v>1495.5206647219134</v>
      </c>
      <c r="D4986" s="367">
        <v>4337.9999999999891</v>
      </c>
      <c r="E4986" s="367">
        <v>44837.209302325864</v>
      </c>
      <c r="F4986" s="367">
        <v>-2906012.4696534709</v>
      </c>
      <c r="G4986" s="367">
        <v>4338.0000000000273</v>
      </c>
      <c r="H4986" s="367">
        <v>241000</v>
      </c>
      <c r="I4986" s="384">
        <v>-34409013.840190463</v>
      </c>
      <c r="J4986" s="367">
        <v>4338</v>
      </c>
      <c r="K4986" s="367">
        <v>58424.24242424353</v>
      </c>
      <c r="L4986" s="384">
        <v>-1883932.3540997591</v>
      </c>
      <c r="M4986" s="367">
        <v>4338.0000000000819</v>
      </c>
      <c r="N4986" s="367">
        <v>964</v>
      </c>
      <c r="O4986" s="384">
        <v>-34743.235439534787</v>
      </c>
      <c r="P4986" s="367">
        <v>62.901000000000003</v>
      </c>
      <c r="Q4986" s="367">
        <v>964</v>
      </c>
      <c r="R4986" s="384">
        <v>-12419.344730065686</v>
      </c>
      <c r="S4986" s="367">
        <v>60.731999999999999</v>
      </c>
      <c r="T4986" s="367">
        <v>33241.379310344317</v>
      </c>
      <c r="U4986" s="384">
        <v>-1990024.1368764376</v>
      </c>
      <c r="V4986" s="367">
        <v>4337.9999999999336</v>
      </c>
      <c r="W4986" s="367">
        <v>1606666.6666666828</v>
      </c>
      <c r="X4986" s="384">
        <v>267962.9711428248</v>
      </c>
      <c r="Y4986" s="386">
        <v>4338.0000000000437</v>
      </c>
      <c r="Z4986" s="367"/>
      <c r="AA4986" s="367"/>
      <c r="AB4986" s="367"/>
      <c r="AC4986" s="367"/>
      <c r="AD4986" s="367"/>
      <c r="AE4986" s="367"/>
      <c r="AF4986" s="367"/>
      <c r="AG4986" s="367"/>
      <c r="AH4986" s="367"/>
      <c r="AI4986" s="367"/>
      <c r="AJ4986" s="367"/>
      <c r="AK4986" s="367"/>
      <c r="AL4986" s="367"/>
      <c r="AM4986" s="367"/>
      <c r="AN4986" s="367"/>
      <c r="AO4986" s="367"/>
      <c r="AP4986" s="367"/>
      <c r="AQ4986" s="367"/>
      <c r="AR4986" s="367"/>
      <c r="AS4986" s="367"/>
      <c r="AT4986" s="367"/>
    </row>
    <row r="4987" spans="2:46" ht="13.8">
      <c r="B4987" s="26">
        <v>160.83333333333292</v>
      </c>
      <c r="C4987" s="363">
        <v>1497.0572069085986</v>
      </c>
      <c r="D4987" s="367">
        <v>4342.4999999999891</v>
      </c>
      <c r="E4987" s="367">
        <v>44883.720930232841</v>
      </c>
      <c r="F4987" s="367">
        <v>-2912117.0533133349</v>
      </c>
      <c r="G4987" s="367">
        <v>4342.5000000000273</v>
      </c>
      <c r="H4987" s="367">
        <v>241250</v>
      </c>
      <c r="I4987" s="384">
        <v>-34481086.518248029</v>
      </c>
      <c r="J4987" s="367">
        <v>4342.5</v>
      </c>
      <c r="K4987" s="367">
        <v>58484.848484849594</v>
      </c>
      <c r="L4987" s="384">
        <v>-1888251.9298833366</v>
      </c>
      <c r="M4987" s="367">
        <v>4342.5000000000828</v>
      </c>
      <c r="N4987" s="367">
        <v>965</v>
      </c>
      <c r="O4987" s="384">
        <v>-34817.563875895408</v>
      </c>
      <c r="P4987" s="367">
        <v>62.966250000000002</v>
      </c>
      <c r="Q4987" s="367">
        <v>965</v>
      </c>
      <c r="R4987" s="384">
        <v>-12450.297994771616</v>
      </c>
      <c r="S4987" s="367">
        <v>60.794999999999995</v>
      </c>
      <c r="T4987" s="367">
        <v>33275.862068965005</v>
      </c>
      <c r="U4987" s="384">
        <v>-1994486.1062679954</v>
      </c>
      <c r="V4987" s="367">
        <v>4342.4999999999336</v>
      </c>
      <c r="W4987" s="367">
        <v>1608333.3333333496</v>
      </c>
      <c r="X4987" s="384">
        <v>268151.78215896944</v>
      </c>
      <c r="Y4987" s="386">
        <v>4342.5000000000437</v>
      </c>
      <c r="Z4987" s="367"/>
      <c r="AA4987" s="367"/>
      <c r="AB4987" s="367"/>
      <c r="AC4987" s="367"/>
      <c r="AD4987" s="367"/>
      <c r="AE4987" s="367"/>
      <c r="AF4987" s="367"/>
      <c r="AG4987" s="367"/>
      <c r="AH4987" s="367"/>
      <c r="AI4987" s="367"/>
      <c r="AJ4987" s="367"/>
      <c r="AK4987" s="367"/>
      <c r="AL4987" s="367"/>
      <c r="AM4987" s="367"/>
      <c r="AN4987" s="367"/>
      <c r="AO4987" s="367"/>
      <c r="AP4987" s="367"/>
      <c r="AQ4987" s="367"/>
      <c r="AR4987" s="367"/>
      <c r="AS4987" s="367"/>
      <c r="AT4987" s="367"/>
    </row>
    <row r="4988" spans="2:46" ht="13.8">
      <c r="B4988" s="26">
        <v>160.99999999999957</v>
      </c>
      <c r="C4988" s="363">
        <v>1498.5937183640972</v>
      </c>
      <c r="D4988" s="367">
        <v>4346.9999999999882</v>
      </c>
      <c r="E4988" s="367">
        <v>44930.232558139818</v>
      </c>
      <c r="F4988" s="367">
        <v>-2918228.0412175576</v>
      </c>
      <c r="G4988" s="367">
        <v>4347.0000000000273</v>
      </c>
      <c r="H4988" s="367">
        <v>241500</v>
      </c>
      <c r="I4988" s="384">
        <v>-34553234.592534184</v>
      </c>
      <c r="J4988" s="367">
        <v>4347</v>
      </c>
      <c r="K4988" s="367">
        <v>58545.454545455657</v>
      </c>
      <c r="L4988" s="384">
        <v>-1892576.4078205072</v>
      </c>
      <c r="M4988" s="367">
        <v>4347.0000000000828</v>
      </c>
      <c r="N4988" s="367">
        <v>966</v>
      </c>
      <c r="O4988" s="384">
        <v>-34891.971665076133</v>
      </c>
      <c r="P4988" s="367">
        <v>63.031500000000001</v>
      </c>
      <c r="Q4988" s="367">
        <v>966</v>
      </c>
      <c r="R4988" s="384">
        <v>-12481.288710518002</v>
      </c>
      <c r="S4988" s="367">
        <v>60.857999999999997</v>
      </c>
      <c r="T4988" s="367">
        <v>33310.344827585694</v>
      </c>
      <c r="U4988" s="384">
        <v>-1998953.0448388287</v>
      </c>
      <c r="V4988" s="367">
        <v>4346.9999999999327</v>
      </c>
      <c r="W4988" s="367">
        <v>1610000.0000000163</v>
      </c>
      <c r="X4988" s="384">
        <v>268340.40838988923</v>
      </c>
      <c r="Y4988" s="386">
        <v>4347.0000000000437</v>
      </c>
      <c r="Z4988" s="367"/>
      <c r="AA4988" s="367"/>
      <c r="AB4988" s="367"/>
      <c r="AC4988" s="367"/>
      <c r="AD4988" s="367"/>
      <c r="AE4988" s="367"/>
      <c r="AF4988" s="367"/>
      <c r="AG4988" s="367"/>
      <c r="AH4988" s="367"/>
      <c r="AI4988" s="367"/>
      <c r="AJ4988" s="367"/>
      <c r="AK4988" s="367"/>
      <c r="AL4988" s="367"/>
      <c r="AM4988" s="367"/>
      <c r="AN4988" s="367"/>
      <c r="AO4988" s="367"/>
      <c r="AP4988" s="367"/>
      <c r="AQ4988" s="367"/>
      <c r="AR4988" s="367"/>
      <c r="AS4988" s="367"/>
      <c r="AT4988" s="367"/>
    </row>
    <row r="4989" spans="2:46" ht="13.8">
      <c r="B4989" s="26">
        <v>161.16666666666623</v>
      </c>
      <c r="C4989" s="363">
        <v>1500.1301990884099</v>
      </c>
      <c r="D4989" s="367">
        <v>4351.4999999999882</v>
      </c>
      <c r="E4989" s="367">
        <v>44976.744186046795</v>
      </c>
      <c r="F4989" s="367">
        <v>-2924345.4333661399</v>
      </c>
      <c r="G4989" s="367">
        <v>4351.5000000000282</v>
      </c>
      <c r="H4989" s="367">
        <v>241750</v>
      </c>
      <c r="I4989" s="384">
        <v>-34625458.063048936</v>
      </c>
      <c r="J4989" s="367">
        <v>4351.5</v>
      </c>
      <c r="K4989" s="367">
        <v>58606.060606061721</v>
      </c>
      <c r="L4989" s="384">
        <v>-1896905.7879112728</v>
      </c>
      <c r="M4989" s="367">
        <v>4351.5000000000837</v>
      </c>
      <c r="N4989" s="367">
        <v>967</v>
      </c>
      <c r="O4989" s="384">
        <v>-34966.458807076939</v>
      </c>
      <c r="P4989" s="367">
        <v>63.09675</v>
      </c>
      <c r="Q4989" s="367">
        <v>967</v>
      </c>
      <c r="R4989" s="384">
        <v>-12512.31687730484</v>
      </c>
      <c r="S4989" s="367">
        <v>60.920999999999999</v>
      </c>
      <c r="T4989" s="367">
        <v>33344.827586206382</v>
      </c>
      <c r="U4989" s="384">
        <v>-2003424.9525889386</v>
      </c>
      <c r="V4989" s="367">
        <v>4351.4999999999327</v>
      </c>
      <c r="W4989" s="367">
        <v>1611666.666666683</v>
      </c>
      <c r="X4989" s="384">
        <v>268528.84983558435</v>
      </c>
      <c r="Y4989" s="386">
        <v>4351.5000000000437</v>
      </c>
      <c r="Z4989" s="367"/>
      <c r="AA4989" s="367"/>
      <c r="AB4989" s="367"/>
      <c r="AC4989" s="367"/>
      <c r="AD4989" s="367"/>
      <c r="AE4989" s="367"/>
      <c r="AF4989" s="367"/>
      <c r="AG4989" s="367"/>
      <c r="AH4989" s="367"/>
      <c r="AI4989" s="367"/>
      <c r="AJ4989" s="367"/>
      <c r="AK4989" s="367"/>
      <c r="AL4989" s="367"/>
      <c r="AM4989" s="367"/>
      <c r="AN4989" s="367"/>
      <c r="AO4989" s="367"/>
      <c r="AP4989" s="367"/>
      <c r="AQ4989" s="367"/>
      <c r="AR4989" s="367"/>
      <c r="AS4989" s="367"/>
      <c r="AT4989" s="367"/>
    </row>
    <row r="4990" spans="2:46" ht="13.8">
      <c r="B4990" s="26">
        <v>161.33333333333289</v>
      </c>
      <c r="C4990" s="363">
        <v>1501.6666490815358</v>
      </c>
      <c r="D4990" s="367">
        <v>4355.9999999999882</v>
      </c>
      <c r="E4990" s="367">
        <v>45023.255813953772</v>
      </c>
      <c r="F4990" s="367">
        <v>-2930469.2297590794</v>
      </c>
      <c r="G4990" s="367">
        <v>4356.0000000000282</v>
      </c>
      <c r="H4990" s="367">
        <v>242000</v>
      </c>
      <c r="I4990" s="384">
        <v>-34697756.929792292</v>
      </c>
      <c r="J4990" s="367">
        <v>4356</v>
      </c>
      <c r="K4990" s="367">
        <v>58666.666666667785</v>
      </c>
      <c r="L4990" s="384">
        <v>-1901240.0701556318</v>
      </c>
      <c r="M4990" s="367">
        <v>4356.0000000000837</v>
      </c>
      <c r="N4990" s="367">
        <v>968</v>
      </c>
      <c r="O4990" s="384">
        <v>-35041.025301897855</v>
      </c>
      <c r="P4990" s="367">
        <v>63.161999999999999</v>
      </c>
      <c r="Q4990" s="367">
        <v>968</v>
      </c>
      <c r="R4990" s="384">
        <v>-12543.382495132133</v>
      </c>
      <c r="S4990" s="367">
        <v>60.984000000000002</v>
      </c>
      <c r="T4990" s="367">
        <v>33379.31034482707</v>
      </c>
      <c r="U4990" s="384">
        <v>-2007901.8295183247</v>
      </c>
      <c r="V4990" s="367">
        <v>4355.9999999999327</v>
      </c>
      <c r="W4990" s="367">
        <v>1613333.3333333498</v>
      </c>
      <c r="X4990" s="384">
        <v>268717.10649605485</v>
      </c>
      <c r="Y4990" s="386">
        <v>4356.0000000000446</v>
      </c>
      <c r="Z4990" s="367"/>
      <c r="AA4990" s="367"/>
      <c r="AB4990" s="367"/>
      <c r="AC4990" s="367"/>
      <c r="AD4990" s="367"/>
      <c r="AE4990" s="367"/>
      <c r="AF4990" s="367"/>
      <c r="AG4990" s="367"/>
      <c r="AH4990" s="367"/>
      <c r="AI4990" s="367"/>
      <c r="AJ4990" s="367"/>
      <c r="AK4990" s="367"/>
      <c r="AL4990" s="367"/>
      <c r="AM4990" s="367"/>
      <c r="AN4990" s="367"/>
      <c r="AO4990" s="367"/>
      <c r="AP4990" s="367"/>
      <c r="AQ4990" s="367"/>
      <c r="AR4990" s="367"/>
      <c r="AS4990" s="367"/>
      <c r="AT4990" s="367"/>
    </row>
    <row r="4991" spans="2:46" ht="13.8">
      <c r="B4991" s="26">
        <v>161.49999999999955</v>
      </c>
      <c r="C4991" s="363">
        <v>1503.2030683434755</v>
      </c>
      <c r="D4991" s="367">
        <v>4360.4999999999882</v>
      </c>
      <c r="E4991" s="367">
        <v>45069.767441860749</v>
      </c>
      <c r="F4991" s="367">
        <v>-2936599.4303963766</v>
      </c>
      <c r="G4991" s="367">
        <v>4360.5000000000282</v>
      </c>
      <c r="H4991" s="367">
        <v>242250</v>
      </c>
      <c r="I4991" s="384">
        <v>-34770131.192764245</v>
      </c>
      <c r="J4991" s="367">
        <v>4360.5</v>
      </c>
      <c r="K4991" s="367">
        <v>58727.272727273848</v>
      </c>
      <c r="L4991" s="384">
        <v>-1905579.2545535848</v>
      </c>
      <c r="M4991" s="367">
        <v>4360.5000000000837</v>
      </c>
      <c r="N4991" s="367">
        <v>969</v>
      </c>
      <c r="O4991" s="384">
        <v>-35115.671149538859</v>
      </c>
      <c r="P4991" s="367">
        <v>63.227250000000005</v>
      </c>
      <c r="Q4991" s="367">
        <v>969</v>
      </c>
      <c r="R4991" s="384">
        <v>-12574.485563999879</v>
      </c>
      <c r="S4991" s="367">
        <v>61.046999999999997</v>
      </c>
      <c r="T4991" s="367">
        <v>33413.793103447759</v>
      </c>
      <c r="U4991" s="384">
        <v>-2012383.6756269862</v>
      </c>
      <c r="V4991" s="367">
        <v>4360.4999999999327</v>
      </c>
      <c r="W4991" s="367">
        <v>1615000.0000000165</v>
      </c>
      <c r="X4991" s="384">
        <v>268905.17837130051</v>
      </c>
      <c r="Y4991" s="386">
        <v>4360.5000000000446</v>
      </c>
      <c r="Z4991" s="367"/>
      <c r="AA4991" s="367"/>
      <c r="AB4991" s="367"/>
      <c r="AC4991" s="367"/>
      <c r="AD4991" s="367"/>
      <c r="AE4991" s="367"/>
      <c r="AF4991" s="367"/>
      <c r="AG4991" s="367"/>
      <c r="AH4991" s="367"/>
      <c r="AI4991" s="367"/>
      <c r="AJ4991" s="367"/>
      <c r="AK4991" s="367"/>
      <c r="AL4991" s="367"/>
      <c r="AM4991" s="367"/>
      <c r="AN4991" s="367"/>
      <c r="AO4991" s="367"/>
      <c r="AP4991" s="367"/>
      <c r="AQ4991" s="367"/>
      <c r="AR4991" s="367"/>
      <c r="AS4991" s="367"/>
      <c r="AT4991" s="367"/>
    </row>
    <row r="4992" spans="2:46" ht="13.8">
      <c r="B4992" s="26">
        <v>161.6666666666662</v>
      </c>
      <c r="C4992" s="363">
        <v>1504.7394568742282</v>
      </c>
      <c r="D4992" s="367">
        <v>4364.9999999999873</v>
      </c>
      <c r="E4992" s="367">
        <v>45116.279069767726</v>
      </c>
      <c r="F4992" s="367">
        <v>-2942736.0352780335</v>
      </c>
      <c r="G4992" s="367">
        <v>4365.0000000000282</v>
      </c>
      <c r="H4992" s="367">
        <v>242500</v>
      </c>
      <c r="I4992" s="384">
        <v>-34842580.851964802</v>
      </c>
      <c r="J4992" s="367">
        <v>4365</v>
      </c>
      <c r="K4992" s="367">
        <v>58787.878787879912</v>
      </c>
      <c r="L4992" s="384">
        <v>-1909923.3411051321</v>
      </c>
      <c r="M4992" s="367">
        <v>4365.0000000000837</v>
      </c>
      <c r="N4992" s="367">
        <v>970</v>
      </c>
      <c r="O4992" s="384">
        <v>-35190.396349999966</v>
      </c>
      <c r="P4992" s="367">
        <v>63.292499999999997</v>
      </c>
      <c r="Q4992" s="367">
        <v>970</v>
      </c>
      <c r="R4992" s="384">
        <v>-12605.626083908079</v>
      </c>
      <c r="S4992" s="367">
        <v>61.11</v>
      </c>
      <c r="T4992" s="367">
        <v>33448.275862068447</v>
      </c>
      <c r="U4992" s="384">
        <v>-2016870.4909149238</v>
      </c>
      <c r="V4992" s="367">
        <v>4364.9999999999327</v>
      </c>
      <c r="W4992" s="367">
        <v>1616666.6666666833</v>
      </c>
      <c r="X4992" s="384">
        <v>269093.06546132144</v>
      </c>
      <c r="Y4992" s="386">
        <v>4365.0000000000446</v>
      </c>
      <c r="Z4992" s="367"/>
      <c r="AA4992" s="367"/>
      <c r="AB4992" s="367"/>
      <c r="AC4992" s="367"/>
      <c r="AD4992" s="367"/>
      <c r="AE4992" s="367"/>
      <c r="AF4992" s="367"/>
      <c r="AG4992" s="367"/>
      <c r="AH4992" s="367"/>
      <c r="AI4992" s="367"/>
      <c r="AJ4992" s="367"/>
      <c r="AK4992" s="367"/>
      <c r="AL4992" s="367"/>
      <c r="AM4992" s="367"/>
      <c r="AN4992" s="367"/>
      <c r="AO4992" s="367"/>
      <c r="AP4992" s="367"/>
      <c r="AQ4992" s="367"/>
      <c r="AR4992" s="367"/>
      <c r="AS4992" s="367"/>
      <c r="AT4992" s="367"/>
    </row>
    <row r="4993" spans="2:46" ht="13.8">
      <c r="B4993" s="26">
        <v>161.83333333333286</v>
      </c>
      <c r="C4993" s="363">
        <v>1506.2758146737949</v>
      </c>
      <c r="D4993" s="367">
        <v>4369.4999999999873</v>
      </c>
      <c r="E4993" s="367">
        <v>45162.790697674704</v>
      </c>
      <c r="F4993" s="367">
        <v>-2948879.044404048</v>
      </c>
      <c r="G4993" s="367">
        <v>4369.5000000000282</v>
      </c>
      <c r="H4993" s="367">
        <v>242750</v>
      </c>
      <c r="I4993" s="384">
        <v>-34915105.907393947</v>
      </c>
      <c r="J4993" s="367">
        <v>4369.5</v>
      </c>
      <c r="K4993" s="367">
        <v>58848.484848485976</v>
      </c>
      <c r="L4993" s="384">
        <v>-1914272.3298102736</v>
      </c>
      <c r="M4993" s="367">
        <v>4369.5000000000837</v>
      </c>
      <c r="N4993" s="367">
        <v>971</v>
      </c>
      <c r="O4993" s="384">
        <v>-35265.200903281184</v>
      </c>
      <c r="P4993" s="367">
        <v>63.357750000000003</v>
      </c>
      <c r="Q4993" s="367">
        <v>971</v>
      </c>
      <c r="R4993" s="384">
        <v>-12636.804054856737</v>
      </c>
      <c r="S4993" s="367">
        <v>61.173000000000002</v>
      </c>
      <c r="T4993" s="367">
        <v>33482.758620689136</v>
      </c>
      <c r="U4993" s="384">
        <v>-2021362.2753821372</v>
      </c>
      <c r="V4993" s="367">
        <v>4369.4999999999327</v>
      </c>
      <c r="W4993" s="367">
        <v>1618333.33333335</v>
      </c>
      <c r="X4993" s="384">
        <v>269280.76776611758</v>
      </c>
      <c r="Y4993" s="386">
        <v>4369.5000000000446</v>
      </c>
      <c r="Z4993" s="367"/>
      <c r="AA4993" s="367"/>
      <c r="AB4993" s="367"/>
      <c r="AC4993" s="367"/>
      <c r="AD4993" s="367"/>
      <c r="AE4993" s="367"/>
      <c r="AF4993" s="367"/>
      <c r="AG4993" s="367"/>
      <c r="AH4993" s="367"/>
      <c r="AI4993" s="367"/>
      <c r="AJ4993" s="367"/>
      <c r="AK4993" s="367"/>
      <c r="AL4993" s="367"/>
      <c r="AM4993" s="367"/>
      <c r="AN4993" s="367"/>
      <c r="AO4993" s="367"/>
      <c r="AP4993" s="367"/>
      <c r="AQ4993" s="367"/>
      <c r="AR4993" s="367"/>
      <c r="AS4993" s="367"/>
      <c r="AT4993" s="367"/>
    </row>
    <row r="4994" spans="2:46" ht="13.8">
      <c r="B4994" s="26">
        <v>161.99999999999952</v>
      </c>
      <c r="C4994" s="363">
        <v>1507.8121417421753</v>
      </c>
      <c r="D4994" s="367">
        <v>4373.9999999999873</v>
      </c>
      <c r="E4994" s="367">
        <v>45209.302325581681</v>
      </c>
      <c r="F4994" s="367">
        <v>-2955028.4577744217</v>
      </c>
      <c r="G4994" s="367">
        <v>4374.0000000000282</v>
      </c>
      <c r="H4994" s="367">
        <v>243000</v>
      </c>
      <c r="I4994" s="384">
        <v>-34987706.359051682</v>
      </c>
      <c r="J4994" s="367">
        <v>4374</v>
      </c>
      <c r="K4994" s="367">
        <v>58909.09090909204</v>
      </c>
      <c r="L4994" s="384">
        <v>-1918626.2206690102</v>
      </c>
      <c r="M4994" s="367">
        <v>4374.0000000000846</v>
      </c>
      <c r="N4994" s="367">
        <v>972</v>
      </c>
      <c r="O4994" s="384">
        <v>-35340.084809382482</v>
      </c>
      <c r="P4994" s="367">
        <v>63.423000000000002</v>
      </c>
      <c r="Q4994" s="367">
        <v>972</v>
      </c>
      <c r="R4994" s="384">
        <v>-12668.019476845848</v>
      </c>
      <c r="S4994" s="367">
        <v>61.236000000000004</v>
      </c>
      <c r="T4994" s="367">
        <v>33517.241379309824</v>
      </c>
      <c r="U4994" s="384">
        <v>-2025859.0290286257</v>
      </c>
      <c r="V4994" s="367">
        <v>4373.9999999999318</v>
      </c>
      <c r="W4994" s="367">
        <v>1620000.0000000168</v>
      </c>
      <c r="X4994" s="384">
        <v>269468.28528568911</v>
      </c>
      <c r="Y4994" s="386">
        <v>4374.0000000000446</v>
      </c>
      <c r="Z4994" s="367"/>
      <c r="AA4994" s="367"/>
      <c r="AB4994" s="367"/>
      <c r="AC4994" s="367"/>
      <c r="AD4994" s="367"/>
      <c r="AE4994" s="367"/>
      <c r="AF4994" s="367"/>
      <c r="AG4994" s="367"/>
      <c r="AH4994" s="367"/>
      <c r="AI4994" s="367"/>
      <c r="AJ4994" s="367"/>
      <c r="AK4994" s="367"/>
      <c r="AL4994" s="367"/>
      <c r="AM4994" s="367"/>
      <c r="AN4994" s="367"/>
      <c r="AO4994" s="367"/>
      <c r="AP4994" s="367"/>
      <c r="AQ4994" s="367"/>
      <c r="AR4994" s="367"/>
      <c r="AS4994" s="367"/>
      <c r="AT4994" s="367"/>
    </row>
    <row r="4995" spans="2:46" ht="13.8">
      <c r="B4995" s="26">
        <v>162.16666666666617</v>
      </c>
      <c r="C4995" s="363">
        <v>1509.3484380793691</v>
      </c>
      <c r="D4995" s="367">
        <v>4378.4999999999873</v>
      </c>
      <c r="E4995" s="367">
        <v>45255.813953488658</v>
      </c>
      <c r="F4995" s="367">
        <v>-2961184.2753891535</v>
      </c>
      <c r="G4995" s="367">
        <v>4378.5000000000282</v>
      </c>
      <c r="H4995" s="367">
        <v>243250</v>
      </c>
      <c r="I4995" s="384">
        <v>-35060382.206938021</v>
      </c>
      <c r="J4995" s="367">
        <v>4378.5</v>
      </c>
      <c r="K4995" s="367">
        <v>58969.696969698103</v>
      </c>
      <c r="L4995" s="384">
        <v>-1922985.0136813405</v>
      </c>
      <c r="M4995" s="367">
        <v>4378.5000000000846</v>
      </c>
      <c r="N4995" s="367">
        <v>973</v>
      </c>
      <c r="O4995" s="384">
        <v>-35415.048068303884</v>
      </c>
      <c r="P4995" s="367">
        <v>63.488250000000001</v>
      </c>
      <c r="Q4995" s="367">
        <v>973</v>
      </c>
      <c r="R4995" s="384">
        <v>-12699.272349875409</v>
      </c>
      <c r="S4995" s="367">
        <v>61.298999999999999</v>
      </c>
      <c r="T4995" s="367">
        <v>33551.724137930512</v>
      </c>
      <c r="U4995" s="384">
        <v>-2030360.7518543908</v>
      </c>
      <c r="V4995" s="367">
        <v>4378.4999999999318</v>
      </c>
      <c r="W4995" s="367">
        <v>1621666.6666666835</v>
      </c>
      <c r="X4995" s="384">
        <v>269655.61802003585</v>
      </c>
      <c r="Y4995" s="386">
        <v>4378.5000000000455</v>
      </c>
      <c r="Z4995" s="367"/>
      <c r="AA4995" s="367"/>
      <c r="AB4995" s="367"/>
      <c r="AC4995" s="367"/>
      <c r="AD4995" s="367"/>
      <c r="AE4995" s="367"/>
      <c r="AF4995" s="367"/>
      <c r="AG4995" s="367"/>
      <c r="AH4995" s="367"/>
      <c r="AI4995" s="367"/>
      <c r="AJ4995" s="367"/>
      <c r="AK4995" s="367"/>
      <c r="AL4995" s="367"/>
      <c r="AM4995" s="367"/>
      <c r="AN4995" s="367"/>
      <c r="AO4995" s="367"/>
      <c r="AP4995" s="367"/>
      <c r="AQ4995" s="367"/>
      <c r="AR4995" s="367"/>
      <c r="AS4995" s="367"/>
      <c r="AT4995" s="367"/>
    </row>
    <row r="4996" spans="2:46" ht="13.8">
      <c r="B4996" s="26">
        <v>162.33333333333283</v>
      </c>
      <c r="C4996" s="363">
        <v>1510.8847036853758</v>
      </c>
      <c r="D4996" s="367">
        <v>4382.9999999999864</v>
      </c>
      <c r="E4996" s="367">
        <v>45302.325581395635</v>
      </c>
      <c r="F4996" s="367">
        <v>-2967346.4972482435</v>
      </c>
      <c r="G4996" s="367">
        <v>4383.0000000000282</v>
      </c>
      <c r="H4996" s="367">
        <v>243500</v>
      </c>
      <c r="I4996" s="384">
        <v>-35133133.451052956</v>
      </c>
      <c r="J4996" s="367">
        <v>4383</v>
      </c>
      <c r="K4996" s="367">
        <v>59030.303030304167</v>
      </c>
      <c r="L4996" s="384">
        <v>-1927348.7088472645</v>
      </c>
      <c r="M4996" s="367">
        <v>4383.0000000000846</v>
      </c>
      <c r="N4996" s="367">
        <v>974</v>
      </c>
      <c r="O4996" s="384">
        <v>-35490.090680045389</v>
      </c>
      <c r="P4996" s="367">
        <v>63.5535</v>
      </c>
      <c r="Q4996" s="367">
        <v>974</v>
      </c>
      <c r="R4996" s="384">
        <v>-12730.562673945426</v>
      </c>
      <c r="S4996" s="367">
        <v>61.362000000000002</v>
      </c>
      <c r="T4996" s="367">
        <v>33586.206896551201</v>
      </c>
      <c r="U4996" s="384">
        <v>-2034867.4438594319</v>
      </c>
      <c r="V4996" s="367">
        <v>4382.9999999999318</v>
      </c>
      <c r="W4996" s="367">
        <v>1623333.3333333503</v>
      </c>
      <c r="X4996" s="384">
        <v>269842.76596915786</v>
      </c>
      <c r="Y4996" s="386">
        <v>4383.0000000000455</v>
      </c>
      <c r="Z4996" s="367"/>
      <c r="AA4996" s="367"/>
      <c r="AB4996" s="367"/>
      <c r="AC4996" s="367"/>
      <c r="AD4996" s="367"/>
      <c r="AE4996" s="367"/>
      <c r="AF4996" s="367"/>
      <c r="AG4996" s="367"/>
      <c r="AH4996" s="367"/>
      <c r="AI4996" s="367"/>
      <c r="AJ4996" s="367"/>
      <c r="AK4996" s="367"/>
      <c r="AL4996" s="367"/>
      <c r="AM4996" s="367"/>
      <c r="AN4996" s="367"/>
      <c r="AO4996" s="367"/>
      <c r="AP4996" s="367"/>
      <c r="AQ4996" s="367"/>
      <c r="AR4996" s="367"/>
      <c r="AS4996" s="367"/>
      <c r="AT4996" s="367"/>
    </row>
    <row r="4997" spans="2:46" ht="13.8">
      <c r="B4997" s="26">
        <v>162.49999999999949</v>
      </c>
      <c r="C4997" s="363">
        <v>1512.4209385601966</v>
      </c>
      <c r="D4997" s="367">
        <v>4387.4999999999864</v>
      </c>
      <c r="E4997" s="367">
        <v>45348.837209302612</v>
      </c>
      <c r="F4997" s="367">
        <v>-2973515.1233516922</v>
      </c>
      <c r="G4997" s="367">
        <v>4387.5000000000282</v>
      </c>
      <c r="H4997" s="367">
        <v>243750</v>
      </c>
      <c r="I4997" s="384">
        <v>-35205960.091396496</v>
      </c>
      <c r="J4997" s="367">
        <v>4387.5</v>
      </c>
      <c r="K4997" s="367">
        <v>59090.909090910231</v>
      </c>
      <c r="L4997" s="384">
        <v>-1931717.306166783</v>
      </c>
      <c r="M4997" s="367">
        <v>4387.5000000000846</v>
      </c>
      <c r="N4997" s="367">
        <v>975</v>
      </c>
      <c r="O4997" s="384">
        <v>-35565.212644606989</v>
      </c>
      <c r="P4997" s="367">
        <v>63.618750000000006</v>
      </c>
      <c r="Q4997" s="367">
        <v>975</v>
      </c>
      <c r="R4997" s="384">
        <v>-12761.890449055898</v>
      </c>
      <c r="S4997" s="367">
        <v>61.424999999999997</v>
      </c>
      <c r="T4997" s="367">
        <v>33620.689655171889</v>
      </c>
      <c r="U4997" s="384">
        <v>-2039379.1050437486</v>
      </c>
      <c r="V4997" s="367">
        <v>4387.4999999999318</v>
      </c>
      <c r="W4997" s="367">
        <v>1625000.000000017</v>
      </c>
      <c r="X4997" s="384">
        <v>270029.72913305514</v>
      </c>
      <c r="Y4997" s="386">
        <v>4387.5000000000455</v>
      </c>
      <c r="Z4997" s="367"/>
      <c r="AA4997" s="367"/>
      <c r="AB4997" s="367"/>
      <c r="AC4997" s="367"/>
      <c r="AD4997" s="367"/>
      <c r="AE4997" s="367"/>
      <c r="AF4997" s="367"/>
      <c r="AG4997" s="367"/>
      <c r="AH4997" s="367"/>
      <c r="AI4997" s="367"/>
      <c r="AJ4997" s="367"/>
      <c r="AK4997" s="367"/>
      <c r="AL4997" s="367"/>
      <c r="AM4997" s="367"/>
      <c r="AN4997" s="367"/>
      <c r="AO4997" s="367"/>
      <c r="AP4997" s="367"/>
      <c r="AQ4997" s="367"/>
      <c r="AR4997" s="367"/>
      <c r="AS4997" s="367"/>
      <c r="AT4997" s="367"/>
    </row>
    <row r="4998" spans="2:46" ht="13.8">
      <c r="B4998" s="26">
        <v>162.66666666666615</v>
      </c>
      <c r="C4998" s="363">
        <v>1513.9571427038311</v>
      </c>
      <c r="D4998" s="367">
        <v>4391.9999999999864</v>
      </c>
      <c r="E4998" s="367">
        <v>45395.348837209589</v>
      </c>
      <c r="F4998" s="367">
        <v>-2979690.1536994996</v>
      </c>
      <c r="G4998" s="367">
        <v>4392.0000000000282</v>
      </c>
      <c r="H4998" s="367">
        <v>244000</v>
      </c>
      <c r="I4998" s="384">
        <v>-35278862.127968624</v>
      </c>
      <c r="J4998" s="367">
        <v>4392</v>
      </c>
      <c r="K4998" s="367">
        <v>59151.515151516294</v>
      </c>
      <c r="L4998" s="384">
        <v>-1936090.8056398961</v>
      </c>
      <c r="M4998" s="367">
        <v>4392.0000000000855</v>
      </c>
      <c r="N4998" s="367">
        <v>976</v>
      </c>
      <c r="O4998" s="384">
        <v>-35640.41396198867</v>
      </c>
      <c r="P4998" s="367">
        <v>63.683999999999997</v>
      </c>
      <c r="Q4998" s="367">
        <v>976</v>
      </c>
      <c r="R4998" s="384">
        <v>-12793.255675206819</v>
      </c>
      <c r="S4998" s="367">
        <v>61.487999999999992</v>
      </c>
      <c r="T4998" s="367">
        <v>33655.172413792578</v>
      </c>
      <c r="U4998" s="384">
        <v>-2043895.7354073413</v>
      </c>
      <c r="V4998" s="367">
        <v>4391.9999999999318</v>
      </c>
      <c r="W4998" s="367">
        <v>1626666.6666666837</v>
      </c>
      <c r="X4998" s="384">
        <v>270216.50751172769</v>
      </c>
      <c r="Y4998" s="386">
        <v>4392.0000000000455</v>
      </c>
      <c r="Z4998" s="367"/>
      <c r="AA4998" s="367"/>
      <c r="AB4998" s="367"/>
      <c r="AC4998" s="367"/>
      <c r="AD4998" s="367"/>
      <c r="AE4998" s="367"/>
      <c r="AF4998" s="367"/>
      <c r="AG4998" s="367"/>
      <c r="AH4998" s="367"/>
      <c r="AI4998" s="367"/>
      <c r="AJ4998" s="367"/>
      <c r="AK4998" s="367"/>
      <c r="AL4998" s="367"/>
      <c r="AM4998" s="367"/>
      <c r="AN4998" s="367"/>
      <c r="AO4998" s="367"/>
      <c r="AP4998" s="367"/>
      <c r="AQ4998" s="367"/>
      <c r="AR4998" s="367"/>
      <c r="AS4998" s="367"/>
      <c r="AT4998" s="367"/>
    </row>
    <row r="4999" spans="2:46" ht="13.8">
      <c r="B4999" s="26">
        <v>162.8333333333328</v>
      </c>
      <c r="C4999" s="363">
        <v>1515.4933161162789</v>
      </c>
      <c r="D4999" s="367">
        <v>4396.4999999999864</v>
      </c>
      <c r="E4999" s="367">
        <v>45441.860465116566</v>
      </c>
      <c r="F4999" s="367">
        <v>-2985871.5882916655</v>
      </c>
      <c r="G4999" s="367">
        <v>4396.5000000000282</v>
      </c>
      <c r="H4999" s="367">
        <v>244250</v>
      </c>
      <c r="I4999" s="384">
        <v>-35351839.560769349</v>
      </c>
      <c r="J4999" s="367">
        <v>4396.5</v>
      </c>
      <c r="K4999" s="367">
        <v>59212.121212122358</v>
      </c>
      <c r="L4999" s="384">
        <v>-1940469.2072666029</v>
      </c>
      <c r="M4999" s="367">
        <v>4396.5000000000855</v>
      </c>
      <c r="N4999" s="367">
        <v>977</v>
      </c>
      <c r="O4999" s="384">
        <v>-35715.694632190476</v>
      </c>
      <c r="P4999" s="367">
        <v>63.749250000000004</v>
      </c>
      <c r="Q4999" s="367">
        <v>977</v>
      </c>
      <c r="R4999" s="384">
        <v>-12824.658352398203</v>
      </c>
      <c r="S4999" s="367">
        <v>61.550999999999995</v>
      </c>
      <c r="T4999" s="367">
        <v>33689.655172413266</v>
      </c>
      <c r="U4999" s="384">
        <v>-2048417.3349502098</v>
      </c>
      <c r="V4999" s="367">
        <v>4396.4999999999318</v>
      </c>
      <c r="W4999" s="367">
        <v>1628333.3333333505</v>
      </c>
      <c r="X4999" s="384">
        <v>270403.1011051755</v>
      </c>
      <c r="Y4999" s="386">
        <v>4396.5000000000455</v>
      </c>
      <c r="Z4999" s="367"/>
      <c r="AA4999" s="367"/>
      <c r="AB4999" s="367"/>
      <c r="AC4999" s="367"/>
      <c r="AD4999" s="367"/>
      <c r="AE4999" s="367"/>
      <c r="AF4999" s="367"/>
      <c r="AG4999" s="367"/>
      <c r="AH4999" s="367"/>
      <c r="AI4999" s="367"/>
      <c r="AJ4999" s="367"/>
      <c r="AK4999" s="367"/>
      <c r="AL4999" s="367"/>
      <c r="AM4999" s="367"/>
      <c r="AN4999" s="367"/>
      <c r="AO4999" s="367"/>
      <c r="AP4999" s="367"/>
      <c r="AQ4999" s="367"/>
      <c r="AR4999" s="367"/>
      <c r="AS4999" s="367"/>
      <c r="AT4999" s="367"/>
    </row>
    <row r="5000" spans="2:46" ht="13.8">
      <c r="B5000" s="26">
        <v>162.99999999999946</v>
      </c>
      <c r="C5000" s="363">
        <v>1517.0294587975402</v>
      </c>
      <c r="D5000" s="367">
        <v>4400.9999999999854</v>
      </c>
      <c r="E5000" s="367">
        <v>45488.372093023543</v>
      </c>
      <c r="F5000" s="367">
        <v>-2992059.4271281897</v>
      </c>
      <c r="G5000" s="367">
        <v>4401.0000000000282</v>
      </c>
      <c r="H5000" s="367">
        <v>244500</v>
      </c>
      <c r="I5000" s="384">
        <v>-35424892.389798678</v>
      </c>
      <c r="J5000" s="367">
        <v>4401</v>
      </c>
      <c r="K5000" s="367">
        <v>59272.727272728422</v>
      </c>
      <c r="L5000" s="384">
        <v>-1944852.5110469037</v>
      </c>
      <c r="M5000" s="367">
        <v>4401.0000000000855</v>
      </c>
      <c r="N5000" s="367">
        <v>978</v>
      </c>
      <c r="O5000" s="384">
        <v>-35791.054655212363</v>
      </c>
      <c r="P5000" s="367">
        <v>63.814500000000002</v>
      </c>
      <c r="Q5000" s="367">
        <v>978</v>
      </c>
      <c r="R5000" s="384">
        <v>-12856.098480630038</v>
      </c>
      <c r="S5000" s="367">
        <v>61.613999999999997</v>
      </c>
      <c r="T5000" s="367">
        <v>33724.137931033954</v>
      </c>
      <c r="U5000" s="384">
        <v>-2052943.9036723534</v>
      </c>
      <c r="V5000" s="367">
        <v>4400.9999999999309</v>
      </c>
      <c r="W5000" s="367">
        <v>1630000.0000000172</v>
      </c>
      <c r="X5000" s="384">
        <v>270589.50991339859</v>
      </c>
      <c r="Y5000" s="386">
        <v>4401.0000000000464</v>
      </c>
      <c r="Z5000" s="367"/>
      <c r="AA5000" s="367"/>
      <c r="AB5000" s="367"/>
      <c r="AC5000" s="367"/>
      <c r="AD5000" s="367"/>
      <c r="AE5000" s="367"/>
      <c r="AF5000" s="367"/>
      <c r="AG5000" s="367"/>
      <c r="AH5000" s="367"/>
      <c r="AI5000" s="367"/>
      <c r="AJ5000" s="367"/>
      <c r="AK5000" s="367"/>
      <c r="AL5000" s="367"/>
      <c r="AM5000" s="367"/>
      <c r="AN5000" s="367"/>
      <c r="AO5000" s="367"/>
      <c r="AP5000" s="367"/>
      <c r="AQ5000" s="367"/>
      <c r="AR5000" s="367"/>
      <c r="AS5000" s="367"/>
      <c r="AT5000" s="367"/>
    </row>
    <row r="5001" spans="2:46" ht="13.8">
      <c r="B5001" s="26">
        <v>163.16666666666612</v>
      </c>
      <c r="C5001" s="363">
        <v>1518.5655707476153</v>
      </c>
      <c r="D5001" s="367">
        <v>4405.4999999999854</v>
      </c>
      <c r="E5001" s="367">
        <v>45534.88372093052</v>
      </c>
      <c r="F5001" s="367">
        <v>-2998253.6702090721</v>
      </c>
      <c r="G5001" s="367">
        <v>4405.5000000000282</v>
      </c>
      <c r="H5001" s="367">
        <v>244750</v>
      </c>
      <c r="I5001" s="384">
        <v>-35498020.615056597</v>
      </c>
      <c r="J5001" s="367">
        <v>4405.5</v>
      </c>
      <c r="K5001" s="367">
        <v>59333.333333334485</v>
      </c>
      <c r="L5001" s="384">
        <v>-1949240.7169807989</v>
      </c>
      <c r="M5001" s="367">
        <v>4405.5000000000855</v>
      </c>
      <c r="N5001" s="367">
        <v>979</v>
      </c>
      <c r="O5001" s="384">
        <v>-35866.494031054353</v>
      </c>
      <c r="P5001" s="367">
        <v>63.879750000000001</v>
      </c>
      <c r="Q5001" s="367">
        <v>979</v>
      </c>
      <c r="R5001" s="384">
        <v>-12887.576059902329</v>
      </c>
      <c r="S5001" s="367">
        <v>61.677</v>
      </c>
      <c r="T5001" s="367">
        <v>33758.620689654643</v>
      </c>
      <c r="U5001" s="384">
        <v>-2057475.4415737737</v>
      </c>
      <c r="V5001" s="367">
        <v>4405.4999999999309</v>
      </c>
      <c r="W5001" s="367">
        <v>1631666.666666684</v>
      </c>
      <c r="X5001" s="384">
        <v>270775.73393639695</v>
      </c>
      <c r="Y5001" s="386">
        <v>4405.5000000000464</v>
      </c>
      <c r="Z5001" s="367"/>
      <c r="AA5001" s="367"/>
      <c r="AB5001" s="367"/>
      <c r="AC5001" s="367"/>
      <c r="AD5001" s="367"/>
      <c r="AE5001" s="367"/>
      <c r="AF5001" s="367"/>
      <c r="AG5001" s="367"/>
      <c r="AH5001" s="367"/>
      <c r="AI5001" s="367"/>
      <c r="AJ5001" s="367"/>
      <c r="AK5001" s="367"/>
      <c r="AL5001" s="367"/>
      <c r="AM5001" s="367"/>
      <c r="AN5001" s="367"/>
      <c r="AO5001" s="367"/>
      <c r="AP5001" s="367"/>
      <c r="AQ5001" s="367"/>
      <c r="AR5001" s="367"/>
      <c r="AS5001" s="367"/>
      <c r="AT5001" s="367"/>
    </row>
    <row r="5002" spans="2:46" ht="13.8">
      <c r="B5002" s="26">
        <v>163.33333333333277</v>
      </c>
      <c r="C5002" s="363">
        <v>1520.1016519665034</v>
      </c>
      <c r="D5002" s="367">
        <v>4409.9999999999845</v>
      </c>
      <c r="E5002" s="367">
        <v>45581.395348837497</v>
      </c>
      <c r="F5002" s="367">
        <v>-3004454.3175343131</v>
      </c>
      <c r="G5002" s="367">
        <v>4410.0000000000282</v>
      </c>
      <c r="H5002" s="367">
        <v>245000</v>
      </c>
      <c r="I5002" s="384">
        <v>-35571224.236543119</v>
      </c>
      <c r="J5002" s="367">
        <v>4410</v>
      </c>
      <c r="K5002" s="367">
        <v>59393.939393940549</v>
      </c>
      <c r="L5002" s="384">
        <v>-1953633.8250682892</v>
      </c>
      <c r="M5002" s="367">
        <v>4410.0000000000864</v>
      </c>
      <c r="N5002" s="367">
        <v>980</v>
      </c>
      <c r="O5002" s="384">
        <v>-35942.012759716439</v>
      </c>
      <c r="P5002" s="367">
        <v>63.945</v>
      </c>
      <c r="Q5002" s="367">
        <v>980</v>
      </c>
      <c r="R5002" s="384">
        <v>-12919.091090215068</v>
      </c>
      <c r="S5002" s="367">
        <v>61.739999999999995</v>
      </c>
      <c r="T5002" s="367">
        <v>33793.103448275331</v>
      </c>
      <c r="U5002" s="384">
        <v>-2062011.94865447</v>
      </c>
      <c r="V5002" s="367">
        <v>4409.9999999999309</v>
      </c>
      <c r="W5002" s="367">
        <v>1633333.3333333507</v>
      </c>
      <c r="X5002" s="384">
        <v>270961.77317417064</v>
      </c>
      <c r="Y5002" s="386">
        <v>4410.0000000000473</v>
      </c>
      <c r="Z5002" s="367"/>
      <c r="AA5002" s="367"/>
      <c r="AB5002" s="367"/>
      <c r="AC5002" s="367"/>
      <c r="AD5002" s="367"/>
      <c r="AE5002" s="367"/>
      <c r="AF5002" s="367"/>
      <c r="AG5002" s="367"/>
      <c r="AH5002" s="367"/>
      <c r="AI5002" s="367"/>
      <c r="AJ5002" s="367"/>
      <c r="AK5002" s="367"/>
      <c r="AL5002" s="367"/>
      <c r="AM5002" s="367"/>
      <c r="AN5002" s="367"/>
      <c r="AO5002" s="367"/>
      <c r="AP5002" s="367"/>
      <c r="AQ5002" s="367"/>
      <c r="AR5002" s="367"/>
      <c r="AS5002" s="367"/>
      <c r="AT5002" s="367"/>
    </row>
    <row r="5003" spans="2:46" ht="13.8">
      <c r="B5003" s="26">
        <v>163.49999999999943</v>
      </c>
      <c r="C5003" s="363">
        <v>1521.6377024542055</v>
      </c>
      <c r="D5003" s="367">
        <v>4414.4999999999845</v>
      </c>
      <c r="E5003" s="367">
        <v>45627.906976744474</v>
      </c>
      <c r="F5003" s="367">
        <v>-3010661.3691039123</v>
      </c>
      <c r="G5003" s="367">
        <v>4414.5000000000282</v>
      </c>
      <c r="H5003" s="367">
        <v>245250</v>
      </c>
      <c r="I5003" s="384">
        <v>-35644503.25425823</v>
      </c>
      <c r="J5003" s="367">
        <v>4414.5</v>
      </c>
      <c r="K5003" s="367">
        <v>59454.545454546613</v>
      </c>
      <c r="L5003" s="384">
        <v>-1958031.8353093727</v>
      </c>
      <c r="M5003" s="367">
        <v>4414.5000000000864</v>
      </c>
      <c r="N5003" s="367">
        <v>981</v>
      </c>
      <c r="O5003" s="384">
        <v>-36017.610841198613</v>
      </c>
      <c r="P5003" s="367">
        <v>64.010249999999999</v>
      </c>
      <c r="Q5003" s="367">
        <v>981</v>
      </c>
      <c r="R5003" s="384">
        <v>-12950.643571568266</v>
      </c>
      <c r="S5003" s="367">
        <v>61.802999999999997</v>
      </c>
      <c r="T5003" s="367">
        <v>33827.58620689602</v>
      </c>
      <c r="U5003" s="384">
        <v>-2066553.424914442</v>
      </c>
      <c r="V5003" s="367">
        <v>4414.4999999999309</v>
      </c>
      <c r="W5003" s="367">
        <v>1635000.0000000175</v>
      </c>
      <c r="X5003" s="384">
        <v>271147.62762671948</v>
      </c>
      <c r="Y5003" s="386">
        <v>4414.5000000000473</v>
      </c>
      <c r="Z5003" s="367"/>
      <c r="AA5003" s="367"/>
      <c r="AB5003" s="367"/>
      <c r="AC5003" s="367"/>
      <c r="AD5003" s="367"/>
      <c r="AE5003" s="367"/>
      <c r="AF5003" s="367"/>
      <c r="AG5003" s="367"/>
      <c r="AH5003" s="367"/>
      <c r="AI5003" s="367"/>
      <c r="AJ5003" s="367"/>
      <c r="AK5003" s="367"/>
      <c r="AL5003" s="367"/>
      <c r="AM5003" s="367"/>
      <c r="AN5003" s="367"/>
      <c r="AO5003" s="367"/>
      <c r="AP5003" s="367"/>
      <c r="AQ5003" s="367"/>
      <c r="AR5003" s="367"/>
      <c r="AS5003" s="367"/>
      <c r="AT5003" s="367"/>
    </row>
    <row r="5004" spans="2:46" ht="13.8">
      <c r="B5004" s="26">
        <v>163.66666666666609</v>
      </c>
      <c r="C5004" s="363">
        <v>1523.1737222107211</v>
      </c>
      <c r="D5004" s="367">
        <v>4418.9999999999845</v>
      </c>
      <c r="E5004" s="367">
        <v>45674.418604651451</v>
      </c>
      <c r="F5004" s="367">
        <v>-3016874.824917871</v>
      </c>
      <c r="G5004" s="367">
        <v>4419.0000000000282</v>
      </c>
      <c r="H5004" s="367">
        <v>245500</v>
      </c>
      <c r="I5004" s="384">
        <v>-35717857.668201946</v>
      </c>
      <c r="J5004" s="367">
        <v>4419</v>
      </c>
      <c r="K5004" s="367">
        <v>59515.151515152676</v>
      </c>
      <c r="L5004" s="384">
        <v>-1962434.7477040503</v>
      </c>
      <c r="M5004" s="367">
        <v>4419.0000000000864</v>
      </c>
      <c r="N5004" s="367">
        <v>982</v>
      </c>
      <c r="O5004" s="384">
        <v>-36093.288275500905</v>
      </c>
      <c r="P5004" s="367">
        <v>64.075500000000005</v>
      </c>
      <c r="Q5004" s="367">
        <v>982</v>
      </c>
      <c r="R5004" s="384">
        <v>-12982.233503961919</v>
      </c>
      <c r="S5004" s="367">
        <v>61.866</v>
      </c>
      <c r="T5004" s="367">
        <v>33862.068965516708</v>
      </c>
      <c r="U5004" s="384">
        <v>-2071099.8703536901</v>
      </c>
      <c r="V5004" s="367">
        <v>4418.9999999999309</v>
      </c>
      <c r="W5004" s="367">
        <v>1636666.6666666842</v>
      </c>
      <c r="X5004" s="384">
        <v>271333.29729404364</v>
      </c>
      <c r="Y5004" s="386">
        <v>4419.0000000000473</v>
      </c>
      <c r="Z5004" s="367"/>
      <c r="AA5004" s="367"/>
      <c r="AB5004" s="367"/>
      <c r="AC5004" s="367"/>
      <c r="AD5004" s="367"/>
      <c r="AE5004" s="367"/>
      <c r="AF5004" s="367"/>
      <c r="AG5004" s="367"/>
      <c r="AH5004" s="367"/>
      <c r="AI5004" s="367"/>
      <c r="AJ5004" s="367"/>
      <c r="AK5004" s="367"/>
      <c r="AL5004" s="367"/>
      <c r="AM5004" s="367"/>
      <c r="AN5004" s="367"/>
      <c r="AO5004" s="367"/>
      <c r="AP5004" s="367"/>
      <c r="AQ5004" s="367"/>
      <c r="AR5004" s="367"/>
      <c r="AS5004" s="367"/>
      <c r="AT5004" s="367"/>
    </row>
    <row r="5005" spans="2:46" ht="13.8">
      <c r="B5005" s="26">
        <v>163.83333333333275</v>
      </c>
      <c r="C5005" s="363">
        <v>1524.7097112360502</v>
      </c>
      <c r="D5005" s="367">
        <v>4423.4999999999845</v>
      </c>
      <c r="E5005" s="367">
        <v>45720.930232558429</v>
      </c>
      <c r="F5005" s="367">
        <v>-3023094.6849761875</v>
      </c>
      <c r="G5005" s="367">
        <v>4423.5000000000282</v>
      </c>
      <c r="H5005" s="367">
        <v>245750</v>
      </c>
      <c r="I5005" s="384">
        <v>-35791287.47837425</v>
      </c>
      <c r="J5005" s="367">
        <v>4423.5</v>
      </c>
      <c r="K5005" s="367">
        <v>59575.75757575874</v>
      </c>
      <c r="L5005" s="384">
        <v>-1966842.5622523231</v>
      </c>
      <c r="M5005" s="367">
        <v>4423.5000000000873</v>
      </c>
      <c r="N5005" s="367">
        <v>983</v>
      </c>
      <c r="O5005" s="384">
        <v>-36169.04506262327</v>
      </c>
      <c r="P5005" s="367">
        <v>64.140749999999997</v>
      </c>
      <c r="Q5005" s="367">
        <v>983</v>
      </c>
      <c r="R5005" s="384">
        <v>-13013.860887396026</v>
      </c>
      <c r="S5005" s="367">
        <v>61.929000000000002</v>
      </c>
      <c r="T5005" s="367">
        <v>33896.551724137396</v>
      </c>
      <c r="U5005" s="384">
        <v>-2075651.2849722139</v>
      </c>
      <c r="V5005" s="367">
        <v>4423.4999999999309</v>
      </c>
      <c r="W5005" s="367">
        <v>1638333.333333351</v>
      </c>
      <c r="X5005" s="384">
        <v>271518.78217614308</v>
      </c>
      <c r="Y5005" s="386">
        <v>4423.5000000000473</v>
      </c>
      <c r="Z5005" s="367"/>
      <c r="AA5005" s="367"/>
      <c r="AB5005" s="367"/>
      <c r="AC5005" s="367"/>
      <c r="AD5005" s="367"/>
      <c r="AE5005" s="367"/>
      <c r="AF5005" s="367"/>
      <c r="AG5005" s="367"/>
      <c r="AH5005" s="367"/>
      <c r="AI5005" s="367"/>
      <c r="AJ5005" s="367"/>
      <c r="AK5005" s="367"/>
      <c r="AL5005" s="367"/>
      <c r="AM5005" s="367"/>
      <c r="AN5005" s="367"/>
      <c r="AO5005" s="367"/>
      <c r="AP5005" s="367"/>
      <c r="AQ5005" s="367"/>
      <c r="AR5005" s="367"/>
      <c r="AS5005" s="367"/>
      <c r="AT5005" s="367"/>
    </row>
    <row r="5006" spans="2:46" ht="13.8">
      <c r="B5006" s="26">
        <v>163.9999999999994</v>
      </c>
      <c r="C5006" s="363">
        <v>1526.2456695301926</v>
      </c>
      <c r="D5006" s="367">
        <v>4427.9999999999836</v>
      </c>
      <c r="E5006" s="367">
        <v>45767.441860465406</v>
      </c>
      <c r="F5006" s="367">
        <v>-3029320.9492788622</v>
      </c>
      <c r="G5006" s="367">
        <v>4428.0000000000282</v>
      </c>
      <c r="H5006" s="367">
        <v>246000</v>
      </c>
      <c r="I5006" s="384">
        <v>-35864792.684775151</v>
      </c>
      <c r="J5006" s="367">
        <v>4428</v>
      </c>
      <c r="K5006" s="367">
        <v>59636.363636364804</v>
      </c>
      <c r="L5006" s="384">
        <v>-1971255.278954189</v>
      </c>
      <c r="M5006" s="367">
        <v>4428.0000000000873</v>
      </c>
      <c r="N5006" s="367">
        <v>984</v>
      </c>
      <c r="O5006" s="384">
        <v>-36244.881202565761</v>
      </c>
      <c r="P5006" s="367">
        <v>64.206000000000003</v>
      </c>
      <c r="Q5006" s="367">
        <v>984</v>
      </c>
      <c r="R5006" s="384">
        <v>-13045.525721870583</v>
      </c>
      <c r="S5006" s="367">
        <v>61.991999999999997</v>
      </c>
      <c r="T5006" s="367">
        <v>33931.034482758085</v>
      </c>
      <c r="U5006" s="384">
        <v>-2080207.6687700129</v>
      </c>
      <c r="V5006" s="367">
        <v>4427.99999999993</v>
      </c>
      <c r="W5006" s="367">
        <v>1640000.0000000177</v>
      </c>
      <c r="X5006" s="384">
        <v>271704.08227301773</v>
      </c>
      <c r="Y5006" s="386">
        <v>4428.0000000000473</v>
      </c>
      <c r="Z5006" s="367"/>
      <c r="AA5006" s="367"/>
      <c r="AB5006" s="367"/>
      <c r="AC5006" s="367"/>
      <c r="AD5006" s="367"/>
      <c r="AE5006" s="367"/>
      <c r="AF5006" s="367"/>
      <c r="AG5006" s="367"/>
      <c r="AH5006" s="367"/>
      <c r="AI5006" s="367"/>
      <c r="AJ5006" s="367"/>
      <c r="AK5006" s="367"/>
      <c r="AL5006" s="367"/>
      <c r="AM5006" s="367"/>
      <c r="AN5006" s="367"/>
      <c r="AO5006" s="367"/>
      <c r="AP5006" s="367"/>
      <c r="AQ5006" s="367"/>
      <c r="AR5006" s="367"/>
      <c r="AS5006" s="367"/>
      <c r="AT5006" s="367"/>
    </row>
    <row r="5007" spans="2:46" ht="13.8">
      <c r="B5007" s="26">
        <v>164.16666666666606</v>
      </c>
      <c r="C5007" s="363">
        <v>1527.7815970931488</v>
      </c>
      <c r="D5007" s="367">
        <v>4432.4999999999836</v>
      </c>
      <c r="E5007" s="367">
        <v>45813.953488372383</v>
      </c>
      <c r="F5007" s="367">
        <v>-3035553.6178258955</v>
      </c>
      <c r="G5007" s="367">
        <v>4432.5000000000282</v>
      </c>
      <c r="H5007" s="367">
        <v>246250</v>
      </c>
      <c r="I5007" s="384">
        <v>-35938373.287404664</v>
      </c>
      <c r="J5007" s="367">
        <v>4432.5</v>
      </c>
      <c r="K5007" s="367">
        <v>59696.969696970868</v>
      </c>
      <c r="L5007" s="384">
        <v>-1975672.8978096494</v>
      </c>
      <c r="M5007" s="367">
        <v>4432.5000000000873</v>
      </c>
      <c r="N5007" s="367">
        <v>985</v>
      </c>
      <c r="O5007" s="384">
        <v>-36320.796695328325</v>
      </c>
      <c r="P5007" s="367">
        <v>64.271249999999995</v>
      </c>
      <c r="Q5007" s="367">
        <v>985</v>
      </c>
      <c r="R5007" s="384">
        <v>-13077.228007385596</v>
      </c>
      <c r="S5007" s="367">
        <v>62.055</v>
      </c>
      <c r="T5007" s="367">
        <v>33965.517241378773</v>
      </c>
      <c r="U5007" s="384">
        <v>-2084769.0217470883</v>
      </c>
      <c r="V5007" s="367">
        <v>4432.49999999993</v>
      </c>
      <c r="W5007" s="367">
        <v>1641666.6666666844</v>
      </c>
      <c r="X5007" s="384">
        <v>271889.19758466777</v>
      </c>
      <c r="Y5007" s="386">
        <v>4432.5000000000482</v>
      </c>
      <c r="Z5007" s="367"/>
      <c r="AA5007" s="367"/>
      <c r="AB5007" s="367"/>
      <c r="AC5007" s="367"/>
      <c r="AD5007" s="367"/>
      <c r="AE5007" s="367"/>
      <c r="AF5007" s="367"/>
      <c r="AG5007" s="367"/>
      <c r="AH5007" s="367"/>
      <c r="AI5007" s="367"/>
      <c r="AJ5007" s="367"/>
      <c r="AK5007" s="367"/>
      <c r="AL5007" s="367"/>
      <c r="AM5007" s="367"/>
      <c r="AN5007" s="367"/>
      <c r="AO5007" s="367"/>
      <c r="AP5007" s="367"/>
      <c r="AQ5007" s="367"/>
      <c r="AR5007" s="367"/>
      <c r="AS5007" s="367"/>
      <c r="AT5007" s="367"/>
    </row>
    <row r="5008" spans="2:46" ht="13.8">
      <c r="B5008" s="26">
        <v>164.33333333333272</v>
      </c>
      <c r="C5008" s="363">
        <v>1529.3174939249188</v>
      </c>
      <c r="D5008" s="367">
        <v>4436.9999999999836</v>
      </c>
      <c r="E5008" s="367">
        <v>45860.46511627936</v>
      </c>
      <c r="F5008" s="367">
        <v>-3041792.6906172875</v>
      </c>
      <c r="G5008" s="367">
        <v>4437.0000000000282</v>
      </c>
      <c r="H5008" s="367">
        <v>246500</v>
      </c>
      <c r="I5008" s="384">
        <v>-36012029.286262766</v>
      </c>
      <c r="J5008" s="367">
        <v>4437</v>
      </c>
      <c r="K5008" s="367">
        <v>59757.575757576931</v>
      </c>
      <c r="L5008" s="384">
        <v>-1980095.4188187041</v>
      </c>
      <c r="M5008" s="367">
        <v>4437.0000000000873</v>
      </c>
      <c r="N5008" s="367">
        <v>986</v>
      </c>
      <c r="O5008" s="384">
        <v>-36396.791540911006</v>
      </c>
      <c r="P5008" s="367">
        <v>64.336500000000001</v>
      </c>
      <c r="Q5008" s="367">
        <v>986</v>
      </c>
      <c r="R5008" s="384">
        <v>-13108.967743941066</v>
      </c>
      <c r="S5008" s="367">
        <v>62.118000000000002</v>
      </c>
      <c r="T5008" s="367">
        <v>33999.999999999462</v>
      </c>
      <c r="U5008" s="384">
        <v>-2089335.3439034398</v>
      </c>
      <c r="V5008" s="367">
        <v>4436.99999999993</v>
      </c>
      <c r="W5008" s="367">
        <v>1643333.3333333512</v>
      </c>
      <c r="X5008" s="384">
        <v>272074.12811109296</v>
      </c>
      <c r="Y5008" s="386">
        <v>4437.0000000000482</v>
      </c>
      <c r="Z5008" s="367"/>
      <c r="AA5008" s="367"/>
      <c r="AB5008" s="367"/>
      <c r="AC5008" s="367"/>
      <c r="AD5008" s="367"/>
      <c r="AE5008" s="367"/>
      <c r="AF5008" s="367"/>
      <c r="AG5008" s="367"/>
      <c r="AH5008" s="367"/>
      <c r="AI5008" s="367"/>
      <c r="AJ5008" s="367"/>
      <c r="AK5008" s="367"/>
      <c r="AL5008" s="367"/>
      <c r="AM5008" s="367"/>
      <c r="AN5008" s="367"/>
      <c r="AO5008" s="367"/>
      <c r="AP5008" s="367"/>
      <c r="AQ5008" s="367"/>
      <c r="AR5008" s="367"/>
      <c r="AS5008" s="367"/>
      <c r="AT5008" s="367"/>
    </row>
    <row r="5009" spans="2:46" ht="13.8">
      <c r="B5009" s="26">
        <v>164.49999999999937</v>
      </c>
      <c r="C5009" s="363">
        <v>1530.8533600255016</v>
      </c>
      <c r="D5009" s="367">
        <v>4441.4999999999827</v>
      </c>
      <c r="E5009" s="367">
        <v>45906.976744186337</v>
      </c>
      <c r="F5009" s="367">
        <v>-3048038.1676530386</v>
      </c>
      <c r="G5009" s="367">
        <v>4441.5000000000282</v>
      </c>
      <c r="H5009" s="367">
        <v>246750</v>
      </c>
      <c r="I5009" s="384">
        <v>-36085760.681349456</v>
      </c>
      <c r="J5009" s="367">
        <v>4441.5</v>
      </c>
      <c r="K5009" s="367">
        <v>59818.181818182995</v>
      </c>
      <c r="L5009" s="384">
        <v>-1984522.8419813537</v>
      </c>
      <c r="M5009" s="367">
        <v>4441.5000000000882</v>
      </c>
      <c r="N5009" s="367">
        <v>987</v>
      </c>
      <c r="O5009" s="384">
        <v>-36472.865739313769</v>
      </c>
      <c r="P5009" s="367">
        <v>64.401749999999993</v>
      </c>
      <c r="Q5009" s="367">
        <v>987</v>
      </c>
      <c r="R5009" s="384">
        <v>-13140.744931536989</v>
      </c>
      <c r="S5009" s="367">
        <v>62.181000000000004</v>
      </c>
      <c r="T5009" s="367">
        <v>34034.48275862015</v>
      </c>
      <c r="U5009" s="384">
        <v>-2093906.6352390663</v>
      </c>
      <c r="V5009" s="367">
        <v>4441.4999999999291</v>
      </c>
      <c r="W5009" s="367">
        <v>1645000.0000000179</v>
      </c>
      <c r="X5009" s="384">
        <v>272258.87385229353</v>
      </c>
      <c r="Y5009" s="386">
        <v>4441.5000000000482</v>
      </c>
      <c r="Z5009" s="367"/>
      <c r="AA5009" s="367"/>
      <c r="AB5009" s="367"/>
      <c r="AC5009" s="367"/>
      <c r="AD5009" s="367"/>
      <c r="AE5009" s="367"/>
      <c r="AF5009" s="367"/>
      <c r="AG5009" s="367"/>
      <c r="AH5009" s="367"/>
      <c r="AI5009" s="367"/>
      <c r="AJ5009" s="367"/>
      <c r="AK5009" s="367"/>
      <c r="AL5009" s="367"/>
      <c r="AM5009" s="367"/>
      <c r="AN5009" s="367"/>
      <c r="AO5009" s="367"/>
      <c r="AP5009" s="367"/>
      <c r="AQ5009" s="367"/>
      <c r="AR5009" s="367"/>
      <c r="AS5009" s="367"/>
      <c r="AT5009" s="367"/>
    </row>
    <row r="5010" spans="2:46" ht="13.8">
      <c r="B5010" s="26">
        <v>164.66666666666603</v>
      </c>
      <c r="C5010" s="363">
        <v>1532.3891953948985</v>
      </c>
      <c r="D5010" s="367">
        <v>4445.9999999999827</v>
      </c>
      <c r="E5010" s="367">
        <v>45953.488372093314</v>
      </c>
      <c r="F5010" s="367">
        <v>-3054290.048933147</v>
      </c>
      <c r="G5010" s="367">
        <v>4446.0000000000282</v>
      </c>
      <c r="H5010" s="367">
        <v>247000</v>
      </c>
      <c r="I5010" s="384">
        <v>-36159567.472664751</v>
      </c>
      <c r="J5010" s="367">
        <v>4446</v>
      </c>
      <c r="K5010" s="367">
        <v>59878.787878789059</v>
      </c>
      <c r="L5010" s="384">
        <v>-1988955.1672975963</v>
      </c>
      <c r="M5010" s="367">
        <v>4446.0000000000882</v>
      </c>
      <c r="N5010" s="367">
        <v>988</v>
      </c>
      <c r="O5010" s="384">
        <v>-36549.019290536642</v>
      </c>
      <c r="P5010" s="367">
        <v>64.466999999999999</v>
      </c>
      <c r="Q5010" s="367">
        <v>988</v>
      </c>
      <c r="R5010" s="384">
        <v>-13172.559570173364</v>
      </c>
      <c r="S5010" s="367">
        <v>62.244</v>
      </c>
      <c r="T5010" s="367">
        <v>34068.965517240838</v>
      </c>
      <c r="U5010" s="384">
        <v>-2098482.8957539694</v>
      </c>
      <c r="V5010" s="367">
        <v>4445.9999999999291</v>
      </c>
      <c r="W5010" s="367">
        <v>1646666.6666666847</v>
      </c>
      <c r="X5010" s="384">
        <v>272443.43480826926</v>
      </c>
      <c r="Y5010" s="386">
        <v>4446.0000000000482</v>
      </c>
      <c r="Z5010" s="367"/>
      <c r="AA5010" s="367"/>
      <c r="AB5010" s="367"/>
      <c r="AC5010" s="367"/>
      <c r="AD5010" s="367"/>
      <c r="AE5010" s="367"/>
      <c r="AF5010" s="367"/>
      <c r="AG5010" s="367"/>
      <c r="AH5010" s="367"/>
      <c r="AI5010" s="367"/>
      <c r="AJ5010" s="367"/>
      <c r="AK5010" s="367"/>
      <c r="AL5010" s="367"/>
      <c r="AM5010" s="367"/>
      <c r="AN5010" s="367"/>
      <c r="AO5010" s="367"/>
      <c r="AP5010" s="367"/>
      <c r="AQ5010" s="367"/>
      <c r="AR5010" s="367"/>
      <c r="AS5010" s="367"/>
      <c r="AT5010" s="367"/>
    </row>
    <row r="5011" spans="2:46" ht="13.8">
      <c r="B5011" s="26">
        <v>164.83333333333269</v>
      </c>
      <c r="C5011" s="363">
        <v>1533.925000033109</v>
      </c>
      <c r="D5011" s="367">
        <v>4450.4999999999827</v>
      </c>
      <c r="E5011" s="367">
        <v>46000.000000000291</v>
      </c>
      <c r="F5011" s="367">
        <v>-3060548.334457614</v>
      </c>
      <c r="G5011" s="367">
        <v>4450.5000000000282</v>
      </c>
      <c r="H5011" s="367">
        <v>247250</v>
      </c>
      <c r="I5011" s="384">
        <v>-36233449.660208642</v>
      </c>
      <c r="J5011" s="367">
        <v>4450.5</v>
      </c>
      <c r="K5011" s="367">
        <v>59939.393939395122</v>
      </c>
      <c r="L5011" s="384">
        <v>-1993392.3947674334</v>
      </c>
      <c r="M5011" s="367">
        <v>4450.5000000000882</v>
      </c>
      <c r="N5011" s="367">
        <v>989</v>
      </c>
      <c r="O5011" s="384">
        <v>-36625.252194579618</v>
      </c>
      <c r="P5011" s="367">
        <v>64.532250000000005</v>
      </c>
      <c r="Q5011" s="367">
        <v>989</v>
      </c>
      <c r="R5011" s="384">
        <v>-13204.411659850193</v>
      </c>
      <c r="S5011" s="367">
        <v>62.306999999999995</v>
      </c>
      <c r="T5011" s="367">
        <v>34103.448275861527</v>
      </c>
      <c r="U5011" s="384">
        <v>-2103064.1254481482</v>
      </c>
      <c r="V5011" s="367">
        <v>4450.4999999999291</v>
      </c>
      <c r="W5011" s="367">
        <v>1648333.3333333514</v>
      </c>
      <c r="X5011" s="384">
        <v>272627.81097902026</v>
      </c>
      <c r="Y5011" s="386">
        <v>4450.5000000000482</v>
      </c>
      <c r="Z5011" s="367"/>
      <c r="AA5011" s="367"/>
      <c r="AB5011" s="367"/>
      <c r="AC5011" s="367"/>
      <c r="AD5011" s="367"/>
      <c r="AE5011" s="367"/>
      <c r="AF5011" s="367"/>
      <c r="AG5011" s="367"/>
      <c r="AH5011" s="367"/>
      <c r="AI5011" s="367"/>
      <c r="AJ5011" s="367"/>
      <c r="AK5011" s="367"/>
      <c r="AL5011" s="367"/>
      <c r="AM5011" s="367"/>
      <c r="AN5011" s="367"/>
      <c r="AO5011" s="367"/>
      <c r="AP5011" s="367"/>
      <c r="AQ5011" s="367"/>
      <c r="AR5011" s="367"/>
      <c r="AS5011" s="367"/>
      <c r="AT5011" s="367"/>
    </row>
    <row r="5012" spans="2:46" ht="13.8">
      <c r="B5012" s="26">
        <v>164.99999999999935</v>
      </c>
      <c r="C5012" s="363">
        <v>1535.4607739401331</v>
      </c>
      <c r="D5012" s="367">
        <v>4454.9999999999827</v>
      </c>
      <c r="E5012" s="367">
        <v>46046.511627907268</v>
      </c>
      <c r="F5012" s="367">
        <v>-3066813.0242264397</v>
      </c>
      <c r="G5012" s="367">
        <v>4455.0000000000282</v>
      </c>
      <c r="H5012" s="367">
        <v>247500</v>
      </c>
      <c r="I5012" s="384">
        <v>-36307407.24398113</v>
      </c>
      <c r="J5012" s="367">
        <v>4455</v>
      </c>
      <c r="K5012" s="367">
        <v>60000.000000001186</v>
      </c>
      <c r="L5012" s="384">
        <v>-1997834.5243908647</v>
      </c>
      <c r="M5012" s="367">
        <v>4455.0000000000882</v>
      </c>
      <c r="N5012" s="367">
        <v>990</v>
      </c>
      <c r="O5012" s="384">
        <v>-36701.564451442668</v>
      </c>
      <c r="P5012" s="367">
        <v>64.597499999999997</v>
      </c>
      <c r="Q5012" s="367">
        <v>990</v>
      </c>
      <c r="R5012" s="384">
        <v>-13236.301200567475</v>
      </c>
      <c r="S5012" s="367">
        <v>62.37</v>
      </c>
      <c r="T5012" s="367">
        <v>34137.931034482215</v>
      </c>
      <c r="U5012" s="384">
        <v>-2107650.3243216034</v>
      </c>
      <c r="V5012" s="367">
        <v>4454.9999999999291</v>
      </c>
      <c r="W5012" s="367">
        <v>1650000.0000000182</v>
      </c>
      <c r="X5012" s="384">
        <v>272812.00236454658</v>
      </c>
      <c r="Y5012" s="386">
        <v>4455.0000000000491</v>
      </c>
      <c r="Z5012" s="367"/>
      <c r="AA5012" s="367"/>
      <c r="AB5012" s="367"/>
      <c r="AC5012" s="367"/>
      <c r="AD5012" s="367"/>
      <c r="AE5012" s="367"/>
      <c r="AF5012" s="367"/>
      <c r="AG5012" s="367"/>
      <c r="AH5012" s="367"/>
      <c r="AI5012" s="367"/>
      <c r="AJ5012" s="367"/>
      <c r="AK5012" s="367"/>
      <c r="AL5012" s="367"/>
      <c r="AM5012" s="367"/>
      <c r="AN5012" s="367"/>
      <c r="AO5012" s="367"/>
      <c r="AP5012" s="367"/>
      <c r="AQ5012" s="367"/>
      <c r="AR5012" s="367"/>
      <c r="AS5012" s="367"/>
      <c r="AT5012" s="367"/>
    </row>
    <row r="5013" spans="2:46" ht="13.8">
      <c r="B5013" s="26">
        <v>165.166666666666</v>
      </c>
      <c r="C5013" s="363">
        <v>1536.9965171159702</v>
      </c>
      <c r="D5013" s="367">
        <v>4459.4999999999818</v>
      </c>
      <c r="E5013" s="367">
        <v>46093.023255814245</v>
      </c>
      <c r="F5013" s="367">
        <v>-3073084.118239624</v>
      </c>
      <c r="G5013" s="367">
        <v>4459.5000000000282</v>
      </c>
      <c r="H5013" s="367">
        <v>247750</v>
      </c>
      <c r="I5013" s="384">
        <v>-36381440.223982215</v>
      </c>
      <c r="J5013" s="367">
        <v>4459.5</v>
      </c>
      <c r="K5013" s="367">
        <v>60060.60606060725</v>
      </c>
      <c r="L5013" s="384">
        <v>-2002281.5561678901</v>
      </c>
      <c r="M5013" s="367">
        <v>4459.5000000000882</v>
      </c>
      <c r="N5013" s="367">
        <v>991</v>
      </c>
      <c r="O5013" s="384">
        <v>-36777.956061125835</v>
      </c>
      <c r="P5013" s="367">
        <v>64.662750000000003</v>
      </c>
      <c r="Q5013" s="367">
        <v>991</v>
      </c>
      <c r="R5013" s="384">
        <v>-13268.228192325218</v>
      </c>
      <c r="S5013" s="367">
        <v>62.433</v>
      </c>
      <c r="T5013" s="367">
        <v>34172.413793102904</v>
      </c>
      <c r="U5013" s="384">
        <v>-2112241.492374334</v>
      </c>
      <c r="V5013" s="367">
        <v>4459.4999999999291</v>
      </c>
      <c r="W5013" s="367">
        <v>1651666.6666666849</v>
      </c>
      <c r="X5013" s="384">
        <v>272996.00896484812</v>
      </c>
      <c r="Y5013" s="386">
        <v>4459.5000000000491</v>
      </c>
      <c r="Z5013" s="367"/>
      <c r="AA5013" s="367"/>
      <c r="AB5013" s="367"/>
      <c r="AC5013" s="367"/>
      <c r="AD5013" s="367"/>
      <c r="AE5013" s="367"/>
      <c r="AF5013" s="367"/>
      <c r="AG5013" s="367"/>
      <c r="AH5013" s="367"/>
      <c r="AI5013" s="367"/>
      <c r="AJ5013" s="367"/>
      <c r="AK5013" s="367"/>
      <c r="AL5013" s="367"/>
      <c r="AM5013" s="367"/>
      <c r="AN5013" s="367"/>
      <c r="AO5013" s="367"/>
      <c r="AP5013" s="367"/>
      <c r="AQ5013" s="367"/>
      <c r="AR5013" s="367"/>
      <c r="AS5013" s="367"/>
      <c r="AT5013" s="367"/>
    </row>
    <row r="5014" spans="2:46" ht="13.8">
      <c r="B5014" s="26">
        <v>165.33333333333266</v>
      </c>
      <c r="C5014" s="363">
        <v>1538.5322295606211</v>
      </c>
      <c r="D5014" s="367">
        <v>4463.9999999999818</v>
      </c>
      <c r="E5014" s="367">
        <v>46139.534883721222</v>
      </c>
      <c r="F5014" s="367">
        <v>-3079361.6164971674</v>
      </c>
      <c r="G5014" s="367">
        <v>4464.0000000000282</v>
      </c>
      <c r="H5014" s="367">
        <v>248000</v>
      </c>
      <c r="I5014" s="384">
        <v>-36455548.600211896</v>
      </c>
      <c r="J5014" s="367">
        <v>4464</v>
      </c>
      <c r="K5014" s="367">
        <v>60121.212121213313</v>
      </c>
      <c r="L5014" s="384">
        <v>-2006733.4900985106</v>
      </c>
      <c r="M5014" s="367">
        <v>4464.0000000000891</v>
      </c>
      <c r="N5014" s="367">
        <v>992</v>
      </c>
      <c r="O5014" s="384">
        <v>-36854.427023629112</v>
      </c>
      <c r="P5014" s="367">
        <v>64.728000000000009</v>
      </c>
      <c r="Q5014" s="367">
        <v>992</v>
      </c>
      <c r="R5014" s="384">
        <v>-13300.192635123409</v>
      </c>
      <c r="S5014" s="367">
        <v>62.495999999999995</v>
      </c>
      <c r="T5014" s="367">
        <v>34206.896551723592</v>
      </c>
      <c r="U5014" s="384">
        <v>-2116837.6296063405</v>
      </c>
      <c r="V5014" s="367">
        <v>4463.9999999999291</v>
      </c>
      <c r="W5014" s="367">
        <v>1653333.3333333516</v>
      </c>
      <c r="X5014" s="384">
        <v>273179.83077992499</v>
      </c>
      <c r="Y5014" s="386">
        <v>4464.0000000000491</v>
      </c>
      <c r="Z5014" s="367"/>
      <c r="AA5014" s="367"/>
      <c r="AB5014" s="367"/>
      <c r="AC5014" s="367"/>
      <c r="AD5014" s="367"/>
      <c r="AE5014" s="367"/>
      <c r="AF5014" s="367"/>
      <c r="AG5014" s="367"/>
      <c r="AH5014" s="367"/>
      <c r="AI5014" s="367"/>
      <c r="AJ5014" s="367"/>
      <c r="AK5014" s="367"/>
      <c r="AL5014" s="367"/>
      <c r="AM5014" s="367"/>
      <c r="AN5014" s="367"/>
      <c r="AO5014" s="367"/>
      <c r="AP5014" s="367"/>
      <c r="AQ5014" s="367"/>
      <c r="AR5014" s="367"/>
      <c r="AS5014" s="367"/>
      <c r="AT5014" s="367"/>
    </row>
    <row r="5015" spans="2:46" ht="13.8">
      <c r="B5015" s="26">
        <v>165.49999999999932</v>
      </c>
      <c r="C5015" s="363">
        <v>1540.0679112740859</v>
      </c>
      <c r="D5015" s="367">
        <v>4468.4999999999818</v>
      </c>
      <c r="E5015" s="367">
        <v>46186.046511628199</v>
      </c>
      <c r="F5015" s="367">
        <v>-3085645.5189990681</v>
      </c>
      <c r="G5015" s="367">
        <v>4468.5000000000282</v>
      </c>
      <c r="H5015" s="367">
        <v>248250</v>
      </c>
      <c r="I5015" s="384">
        <v>-36529732.372670174</v>
      </c>
      <c r="J5015" s="367">
        <v>4468.5</v>
      </c>
      <c r="K5015" s="367">
        <v>60181.818181819377</v>
      </c>
      <c r="L5015" s="384">
        <v>-2011190.3261827244</v>
      </c>
      <c r="M5015" s="367">
        <v>4468.5000000000891</v>
      </c>
      <c r="N5015" s="367">
        <v>993</v>
      </c>
      <c r="O5015" s="384">
        <v>-36930.977338952449</v>
      </c>
      <c r="P5015" s="367">
        <v>64.79325</v>
      </c>
      <c r="Q5015" s="367">
        <v>993</v>
      </c>
      <c r="R5015" s="384">
        <v>-13332.194528962054</v>
      </c>
      <c r="S5015" s="367">
        <v>62.558999999999997</v>
      </c>
      <c r="T5015" s="367">
        <v>34241.37931034428</v>
      </c>
      <c r="U5015" s="384">
        <v>-2121438.7360176225</v>
      </c>
      <c r="V5015" s="367">
        <v>4468.4999999999281</v>
      </c>
      <c r="W5015" s="367">
        <v>1655000.0000000184</v>
      </c>
      <c r="X5015" s="384">
        <v>273363.46780977707</v>
      </c>
      <c r="Y5015" s="386">
        <v>4468.5000000000491</v>
      </c>
      <c r="Z5015" s="367"/>
      <c r="AA5015" s="367"/>
      <c r="AB5015" s="367"/>
      <c r="AC5015" s="367"/>
      <c r="AD5015" s="367"/>
      <c r="AE5015" s="367"/>
      <c r="AF5015" s="367"/>
      <c r="AG5015" s="367"/>
      <c r="AH5015" s="367"/>
      <c r="AI5015" s="367"/>
      <c r="AJ5015" s="367"/>
      <c r="AK5015" s="367"/>
      <c r="AL5015" s="367"/>
      <c r="AM5015" s="367"/>
      <c r="AN5015" s="367"/>
      <c r="AO5015" s="367"/>
      <c r="AP5015" s="367"/>
      <c r="AQ5015" s="367"/>
      <c r="AR5015" s="367"/>
      <c r="AS5015" s="367"/>
      <c r="AT5015" s="367"/>
    </row>
    <row r="5016" spans="2:46" ht="13.8">
      <c r="B5016" s="26">
        <v>165.66666666666598</v>
      </c>
      <c r="C5016" s="363">
        <v>1541.6035622563641</v>
      </c>
      <c r="D5016" s="367">
        <v>4472.9999999999818</v>
      </c>
      <c r="E5016" s="367">
        <v>46232.558139535176</v>
      </c>
      <c r="F5016" s="367">
        <v>-3091935.8257453279</v>
      </c>
      <c r="G5016" s="367">
        <v>4473.0000000000282</v>
      </c>
      <c r="H5016" s="367">
        <v>248500</v>
      </c>
      <c r="I5016" s="384">
        <v>-36603991.541357048</v>
      </c>
      <c r="J5016" s="367">
        <v>4473</v>
      </c>
      <c r="K5016" s="367">
        <v>60242.424242425441</v>
      </c>
      <c r="L5016" s="384">
        <v>-2015652.0644205327</v>
      </c>
      <c r="M5016" s="367">
        <v>4473.0000000000891</v>
      </c>
      <c r="N5016" s="367">
        <v>994</v>
      </c>
      <c r="O5016" s="384">
        <v>-37007.607007095925</v>
      </c>
      <c r="P5016" s="367">
        <v>64.858500000000006</v>
      </c>
      <c r="Q5016" s="367">
        <v>994</v>
      </c>
      <c r="R5016" s="384">
        <v>-13364.233873841158</v>
      </c>
      <c r="S5016" s="367">
        <v>62.622</v>
      </c>
      <c r="T5016" s="367">
        <v>34275.862068964969</v>
      </c>
      <c r="U5016" s="384">
        <v>-2126044.8116081809</v>
      </c>
      <c r="V5016" s="367">
        <v>4472.9999999999281</v>
      </c>
      <c r="W5016" s="367">
        <v>1656666.6666666851</v>
      </c>
      <c r="X5016" s="384">
        <v>273546.92005440447</v>
      </c>
      <c r="Y5016" s="386">
        <v>4473.0000000000491</v>
      </c>
      <c r="Z5016" s="367"/>
      <c r="AA5016" s="367"/>
      <c r="AB5016" s="367"/>
      <c r="AC5016" s="367"/>
      <c r="AD5016" s="367"/>
      <c r="AE5016" s="367"/>
      <c r="AF5016" s="367"/>
      <c r="AG5016" s="367"/>
      <c r="AH5016" s="367"/>
      <c r="AI5016" s="367"/>
      <c r="AJ5016" s="367"/>
      <c r="AK5016" s="367"/>
      <c r="AL5016" s="367"/>
      <c r="AM5016" s="367"/>
      <c r="AN5016" s="367"/>
      <c r="AO5016" s="367"/>
      <c r="AP5016" s="367"/>
      <c r="AQ5016" s="367"/>
      <c r="AR5016" s="367"/>
      <c r="AS5016" s="367"/>
      <c r="AT5016" s="367"/>
    </row>
    <row r="5017" spans="2:46" ht="13.8">
      <c r="B5017" s="26">
        <v>165.83333333333263</v>
      </c>
      <c r="C5017" s="363">
        <v>1543.1391825074552</v>
      </c>
      <c r="D5017" s="367">
        <v>4477.4999999999809</v>
      </c>
      <c r="E5017" s="367">
        <v>46279.069767442154</v>
      </c>
      <c r="F5017" s="367">
        <v>-3098232.5367359463</v>
      </c>
      <c r="G5017" s="367">
        <v>4477.5000000000282</v>
      </c>
      <c r="H5017" s="367">
        <v>248750</v>
      </c>
      <c r="I5017" s="384">
        <v>-36678326.106272519</v>
      </c>
      <c r="J5017" s="367">
        <v>4477.5</v>
      </c>
      <c r="K5017" s="367">
        <v>60303.030303031504</v>
      </c>
      <c r="L5017" s="384">
        <v>-2020118.7048119346</v>
      </c>
      <c r="M5017" s="367">
        <v>4477.5000000000891</v>
      </c>
      <c r="N5017" s="367">
        <v>995</v>
      </c>
      <c r="O5017" s="384">
        <v>-37084.31602805946</v>
      </c>
      <c r="P5017" s="367">
        <v>64.923749999999998</v>
      </c>
      <c r="Q5017" s="367">
        <v>995</v>
      </c>
      <c r="R5017" s="384">
        <v>-13396.310669760711</v>
      </c>
      <c r="S5017" s="367">
        <v>62.684999999999995</v>
      </c>
      <c r="T5017" s="367">
        <v>34310.344827585657</v>
      </c>
      <c r="U5017" s="384">
        <v>-2130655.8563780151</v>
      </c>
      <c r="V5017" s="367">
        <v>4477.4999999999281</v>
      </c>
      <c r="W5017" s="367">
        <v>1658333.3333333519</v>
      </c>
      <c r="X5017" s="384">
        <v>273730.18751380709</v>
      </c>
      <c r="Y5017" s="386">
        <v>4477.50000000005</v>
      </c>
      <c r="Z5017" s="367"/>
      <c r="AA5017" s="367"/>
      <c r="AB5017" s="367"/>
      <c r="AC5017" s="367"/>
      <c r="AD5017" s="367"/>
      <c r="AE5017" s="367"/>
      <c r="AF5017" s="367"/>
      <c r="AG5017" s="367"/>
      <c r="AH5017" s="367"/>
      <c r="AI5017" s="367"/>
      <c r="AJ5017" s="367"/>
      <c r="AK5017" s="367"/>
      <c r="AL5017" s="367"/>
      <c r="AM5017" s="367"/>
      <c r="AN5017" s="367"/>
      <c r="AO5017" s="367"/>
      <c r="AP5017" s="367"/>
      <c r="AQ5017" s="367"/>
      <c r="AR5017" s="367"/>
      <c r="AS5017" s="367"/>
      <c r="AT5017" s="367"/>
    </row>
    <row r="5018" spans="2:46" ht="13.8">
      <c r="B5018" s="26">
        <v>165.99999999999929</v>
      </c>
      <c r="C5018" s="363">
        <v>1544.6747720273606</v>
      </c>
      <c r="D5018" s="367">
        <v>4481.9999999999809</v>
      </c>
      <c r="E5018" s="367">
        <v>46325.581395349131</v>
      </c>
      <c r="F5018" s="367">
        <v>-3104535.6519709225</v>
      </c>
      <c r="G5018" s="367">
        <v>4482.0000000000282</v>
      </c>
      <c r="H5018" s="367">
        <v>249000</v>
      </c>
      <c r="I5018" s="384">
        <v>-36752736.067416593</v>
      </c>
      <c r="J5018" s="367">
        <v>4482</v>
      </c>
      <c r="K5018" s="367">
        <v>60363.636363637568</v>
      </c>
      <c r="L5018" s="384">
        <v>-2024590.2473569321</v>
      </c>
      <c r="M5018" s="367">
        <v>4482.00000000009</v>
      </c>
      <c r="N5018" s="367">
        <v>996</v>
      </c>
      <c r="O5018" s="384">
        <v>-37161.10440184312</v>
      </c>
      <c r="P5018" s="367">
        <v>64.989000000000004</v>
      </c>
      <c r="Q5018" s="367">
        <v>996</v>
      </c>
      <c r="R5018" s="384">
        <v>-13428.424916720722</v>
      </c>
      <c r="S5018" s="367">
        <v>62.747999999999998</v>
      </c>
      <c r="T5018" s="367">
        <v>34344.827586206346</v>
      </c>
      <c r="U5018" s="384">
        <v>-2135271.8703271253</v>
      </c>
      <c r="V5018" s="367">
        <v>4481.9999999999281</v>
      </c>
      <c r="W5018" s="367">
        <v>1660000.0000000186</v>
      </c>
      <c r="X5018" s="384">
        <v>273913.27018798504</v>
      </c>
      <c r="Y5018" s="386">
        <v>4482.00000000005</v>
      </c>
      <c r="Z5018" s="367"/>
      <c r="AA5018" s="367"/>
      <c r="AB5018" s="367"/>
      <c r="AC5018" s="367"/>
      <c r="AD5018" s="367"/>
      <c r="AE5018" s="367"/>
      <c r="AF5018" s="367"/>
      <c r="AG5018" s="367"/>
      <c r="AH5018" s="367"/>
      <c r="AI5018" s="367"/>
      <c r="AJ5018" s="367"/>
      <c r="AK5018" s="367"/>
      <c r="AL5018" s="367"/>
      <c r="AM5018" s="367"/>
      <c r="AN5018" s="367"/>
      <c r="AO5018" s="367"/>
      <c r="AP5018" s="367"/>
      <c r="AQ5018" s="367"/>
      <c r="AR5018" s="367"/>
      <c r="AS5018" s="367"/>
      <c r="AT5018" s="367"/>
    </row>
    <row r="5019" spans="2:46" ht="13.8">
      <c r="B5019" s="26">
        <v>166.16666666666595</v>
      </c>
      <c r="C5019" s="363">
        <v>1546.2103308160792</v>
      </c>
      <c r="D5019" s="367">
        <v>4486.4999999999809</v>
      </c>
      <c r="E5019" s="367">
        <v>46372.093023256108</v>
      </c>
      <c r="F5019" s="367">
        <v>-3110845.1714502582</v>
      </c>
      <c r="G5019" s="367">
        <v>4486.5000000000282</v>
      </c>
      <c r="H5019" s="367">
        <v>249250</v>
      </c>
      <c r="I5019" s="384">
        <v>-36827221.424789257</v>
      </c>
      <c r="J5019" s="367">
        <v>4486.5</v>
      </c>
      <c r="K5019" s="367">
        <v>60424.242424243632</v>
      </c>
      <c r="L5019" s="384">
        <v>-2029066.6920555227</v>
      </c>
      <c r="M5019" s="367">
        <v>4486.50000000009</v>
      </c>
      <c r="N5019" s="367">
        <v>997</v>
      </c>
      <c r="O5019" s="384">
        <v>-37237.972128446869</v>
      </c>
      <c r="P5019" s="367">
        <v>65.054249999999996</v>
      </c>
      <c r="Q5019" s="367">
        <v>997</v>
      </c>
      <c r="R5019" s="384">
        <v>-13460.576614721187</v>
      </c>
      <c r="S5019" s="367">
        <v>62.811</v>
      </c>
      <c r="T5019" s="367">
        <v>34379.310344827034</v>
      </c>
      <c r="U5019" s="384">
        <v>-2139892.8534555114</v>
      </c>
      <c r="V5019" s="367">
        <v>4486.4999999999281</v>
      </c>
      <c r="W5019" s="367">
        <v>1661666.6666666854</v>
      </c>
      <c r="X5019" s="384">
        <v>274096.16807693819</v>
      </c>
      <c r="Y5019" s="386">
        <v>4486.50000000005</v>
      </c>
      <c r="Z5019" s="367"/>
      <c r="AA5019" s="367"/>
      <c r="AB5019" s="367"/>
      <c r="AC5019" s="367"/>
      <c r="AD5019" s="367"/>
      <c r="AE5019" s="367"/>
      <c r="AF5019" s="367"/>
      <c r="AG5019" s="367"/>
      <c r="AH5019" s="367"/>
      <c r="AI5019" s="367"/>
      <c r="AJ5019" s="367"/>
      <c r="AK5019" s="367"/>
      <c r="AL5019" s="367"/>
      <c r="AM5019" s="367"/>
      <c r="AN5019" s="367"/>
      <c r="AO5019" s="367"/>
      <c r="AP5019" s="367"/>
      <c r="AQ5019" s="367"/>
      <c r="AR5019" s="367"/>
      <c r="AS5019" s="367"/>
      <c r="AT5019" s="367"/>
    </row>
    <row r="5020" spans="2:46" ht="13.8">
      <c r="B5020" s="26">
        <v>166.3333333333326</v>
      </c>
      <c r="C5020" s="363">
        <v>1547.7458588736117</v>
      </c>
      <c r="D5020" s="367">
        <v>4490.9999999999809</v>
      </c>
      <c r="E5020" s="367">
        <v>46418.604651163085</v>
      </c>
      <c r="F5020" s="367">
        <v>-3117161.0951739517</v>
      </c>
      <c r="G5020" s="367">
        <v>4491.0000000000282</v>
      </c>
      <c r="H5020" s="367">
        <v>249500</v>
      </c>
      <c r="I5020" s="384">
        <v>-36901782.178390525</v>
      </c>
      <c r="J5020" s="367">
        <v>4491</v>
      </c>
      <c r="K5020" s="367">
        <v>60484.848484849696</v>
      </c>
      <c r="L5020" s="384">
        <v>-2033548.0389077074</v>
      </c>
      <c r="M5020" s="367">
        <v>4491.00000000009</v>
      </c>
      <c r="N5020" s="367">
        <v>998</v>
      </c>
      <c r="O5020" s="384">
        <v>-37314.91920787072</v>
      </c>
      <c r="P5020" s="367">
        <v>65.119500000000002</v>
      </c>
      <c r="Q5020" s="367">
        <v>998</v>
      </c>
      <c r="R5020" s="384">
        <v>-13492.765763762107</v>
      </c>
      <c r="S5020" s="367">
        <v>62.874000000000002</v>
      </c>
      <c r="T5020" s="367">
        <v>34413.793103447722</v>
      </c>
      <c r="U5020" s="384">
        <v>-2144518.8057631725</v>
      </c>
      <c r="V5020" s="367">
        <v>4490.9999999999272</v>
      </c>
      <c r="W5020" s="367">
        <v>1663333.3333333521</v>
      </c>
      <c r="X5020" s="384">
        <v>274278.88118066662</v>
      </c>
      <c r="Y5020" s="386">
        <v>4491.00000000005</v>
      </c>
      <c r="Z5020" s="367"/>
      <c r="AA5020" s="367"/>
      <c r="AB5020" s="367"/>
      <c r="AC5020" s="367"/>
      <c r="AD5020" s="367"/>
      <c r="AE5020" s="367"/>
      <c r="AF5020" s="367"/>
      <c r="AG5020" s="367"/>
      <c r="AH5020" s="367"/>
      <c r="AI5020" s="367"/>
      <c r="AJ5020" s="367"/>
      <c r="AK5020" s="367"/>
      <c r="AL5020" s="367"/>
      <c r="AM5020" s="367"/>
      <c r="AN5020" s="367"/>
      <c r="AO5020" s="367"/>
      <c r="AP5020" s="367"/>
      <c r="AQ5020" s="367"/>
      <c r="AR5020" s="367"/>
      <c r="AS5020" s="367"/>
      <c r="AT5020" s="367"/>
    </row>
    <row r="5021" spans="2:46" ht="13.8">
      <c r="B5021" s="26">
        <v>166.49999999999926</v>
      </c>
      <c r="C5021" s="363">
        <v>1549.2813561999571</v>
      </c>
      <c r="D5021" s="367">
        <v>4495.49999999998</v>
      </c>
      <c r="E5021" s="367">
        <v>46465.116279070062</v>
      </c>
      <c r="F5021" s="367">
        <v>-3123483.4231420034</v>
      </c>
      <c r="G5021" s="367">
        <v>4495.5000000000282</v>
      </c>
      <c r="H5021" s="367">
        <v>249750</v>
      </c>
      <c r="I5021" s="384">
        <v>-36976418.328220382</v>
      </c>
      <c r="J5021" s="367">
        <v>4495.5</v>
      </c>
      <c r="K5021" s="367">
        <v>60545.454545455759</v>
      </c>
      <c r="L5021" s="384">
        <v>-2038034.2879134866</v>
      </c>
      <c r="M5021" s="367">
        <v>4495.50000000009</v>
      </c>
      <c r="N5021" s="367">
        <v>999</v>
      </c>
      <c r="O5021" s="384">
        <v>-37391.945640114653</v>
      </c>
      <c r="P5021" s="367">
        <v>65.184749999999994</v>
      </c>
      <c r="Q5021" s="367">
        <v>999</v>
      </c>
      <c r="R5021" s="384">
        <v>-13524.992363843478</v>
      </c>
      <c r="S5021" s="367">
        <v>62.936999999999998</v>
      </c>
      <c r="T5021" s="367">
        <v>34448.275862068411</v>
      </c>
      <c r="U5021" s="384">
        <v>-2149149.7272501104</v>
      </c>
      <c r="V5021" s="367">
        <v>4495.4999999999272</v>
      </c>
      <c r="W5021" s="367">
        <v>1665000.0000000189</v>
      </c>
      <c r="X5021" s="384">
        <v>274461.40949917043</v>
      </c>
      <c r="Y5021" s="386">
        <v>4495.5000000000509</v>
      </c>
      <c r="Z5021" s="367"/>
      <c r="AA5021" s="367"/>
      <c r="AB5021" s="367"/>
      <c r="AC5021" s="367"/>
      <c r="AD5021" s="367"/>
      <c r="AE5021" s="367"/>
      <c r="AF5021" s="367"/>
      <c r="AG5021" s="367"/>
      <c r="AH5021" s="367"/>
      <c r="AI5021" s="367"/>
      <c r="AJ5021" s="367"/>
      <c r="AK5021" s="367"/>
      <c r="AL5021" s="367"/>
      <c r="AM5021" s="367"/>
      <c r="AN5021" s="367"/>
      <c r="AO5021" s="367"/>
      <c r="AP5021" s="367"/>
      <c r="AQ5021" s="367"/>
      <c r="AR5021" s="367"/>
      <c r="AS5021" s="367"/>
      <c r="AT5021" s="367"/>
    </row>
    <row r="5022" spans="2:46" ht="13.8">
      <c r="B5022" s="26">
        <v>166.66666666666592</v>
      </c>
      <c r="C5022" s="363">
        <v>1550.8168227951167</v>
      </c>
      <c r="D5022" s="367">
        <v>4499.99999999998</v>
      </c>
      <c r="E5022" s="367">
        <v>46511.627906977039</v>
      </c>
      <c r="F5022" s="367">
        <v>-3129812.1553544151</v>
      </c>
      <c r="G5022" s="367">
        <v>4500.0000000000291</v>
      </c>
      <c r="H5022" s="367">
        <v>250000</v>
      </c>
      <c r="I5022" s="384">
        <v>-37051129.874278836</v>
      </c>
      <c r="J5022" s="367">
        <v>4500</v>
      </c>
      <c r="K5022" s="367">
        <v>60606.060606061823</v>
      </c>
      <c r="L5022" s="384">
        <v>-2042525.4390728604</v>
      </c>
      <c r="M5022" s="367">
        <v>4500.0000000000909</v>
      </c>
      <c r="N5022" s="367">
        <v>1000</v>
      </c>
      <c r="O5022" s="384">
        <v>-37469.051425178703</v>
      </c>
      <c r="P5022" s="367">
        <v>65.25</v>
      </c>
      <c r="Q5022" s="367">
        <v>1000</v>
      </c>
      <c r="R5022" s="384">
        <v>-13557.256414965303</v>
      </c>
      <c r="S5022" s="367">
        <v>63</v>
      </c>
      <c r="T5022" s="367">
        <v>34482.758620689099</v>
      </c>
      <c r="U5022" s="384">
        <v>-2153785.6179163237</v>
      </c>
      <c r="V5022" s="367">
        <v>4499.9999999999272</v>
      </c>
      <c r="W5022" s="367">
        <v>1666666.6666666856</v>
      </c>
      <c r="X5022" s="384">
        <v>274643.7530324494</v>
      </c>
      <c r="Y5022" s="386">
        <v>4500.0000000000509</v>
      </c>
      <c r="Z5022" s="367"/>
      <c r="AA5022" s="367"/>
      <c r="AB5022" s="367"/>
      <c r="AC5022" s="367"/>
      <c r="AD5022" s="367"/>
      <c r="AE5022" s="367"/>
      <c r="AF5022" s="367"/>
      <c r="AG5022" s="367"/>
      <c r="AH5022" s="367"/>
      <c r="AI5022" s="367"/>
      <c r="AJ5022" s="367"/>
      <c r="AK5022" s="367"/>
      <c r="AL5022" s="367"/>
      <c r="AM5022" s="367"/>
      <c r="AN5022" s="367"/>
      <c r="AO5022" s="367"/>
      <c r="AP5022" s="367"/>
      <c r="AQ5022" s="367"/>
      <c r="AR5022" s="367"/>
      <c r="AS5022" s="367"/>
      <c r="AT5022" s="367"/>
    </row>
    <row r="5023" spans="2:46" ht="13.8">
      <c r="B5023" s="31" t="s">
        <v>286</v>
      </c>
      <c r="C5023" s="398">
        <f>MAX(C4023:C5022)</f>
        <v>1550.8168227951167</v>
      </c>
      <c r="D5023" s="399">
        <f>VLOOKUP(C5023,C4023:D5022,2,FALSE)</f>
        <v>4499.99999999998</v>
      </c>
      <c r="E5023" s="365"/>
      <c r="F5023" s="398">
        <f>MAX(F4023:F5022)</f>
        <v>407.95347900300175</v>
      </c>
      <c r="G5023" s="399">
        <f>VLOOKUP(F5023,F4023:G5022,2,FALSE)</f>
        <v>49.5</v>
      </c>
      <c r="H5023" s="368"/>
      <c r="I5023" s="398">
        <f>MAX(I4023:I5022)</f>
        <v>2769.3125596053337</v>
      </c>
      <c r="J5023" s="399">
        <f>VLOOKUP(I5023,I4023:J5022,2,FALSE)</f>
        <v>40.5</v>
      </c>
      <c r="K5023" s="363"/>
      <c r="L5023" s="398">
        <f>MAX(L4023:L5022)</f>
        <v>17024.294660842854</v>
      </c>
      <c r="M5023" s="399">
        <f>VLOOKUP(L5023,L4023:M5022,2,FALSE)</f>
        <v>373.50000000000006</v>
      </c>
      <c r="N5023" s="365"/>
      <c r="O5023" s="398">
        <f>MAX(O4023:O5022)</f>
        <v>30.699735986213589</v>
      </c>
      <c r="P5023" s="399">
        <f>VLOOKUP(O5023,O4023:P5022,2,FALSE)</f>
        <v>1.827</v>
      </c>
      <c r="Q5023" s="368"/>
      <c r="R5023" s="398">
        <f>MAX(R4023:R5022)</f>
        <v>356.61159886828142</v>
      </c>
      <c r="S5023" s="399">
        <f>VLOOKUP(R5023,R4023:S5022,2,FALSE)</f>
        <v>8.6939999999999991</v>
      </c>
      <c r="T5023" s="363"/>
      <c r="U5023" s="398">
        <f>MAX(U4023:U5022)</f>
        <v>11010.546456571745</v>
      </c>
      <c r="V5023" s="399">
        <f>VLOOKUP(U5023,U4023:V5022,2,FALSE)</f>
        <v>301.50000000000051</v>
      </c>
      <c r="W5023" s="365"/>
      <c r="X5023" s="398">
        <f>MAX(X4023:X5022)</f>
        <v>274643.7530324494</v>
      </c>
      <c r="Y5023" s="399">
        <f>VLOOKUP(X5023,X4023:Y5022,2,FALSE)</f>
        <v>4500.0000000000509</v>
      </c>
      <c r="Z5023" s="368"/>
      <c r="AA5023" s="367"/>
      <c r="AB5023" s="368"/>
      <c r="AC5023" s="367"/>
      <c r="AD5023" s="367"/>
      <c r="AE5023" s="367"/>
      <c r="AF5023" s="367"/>
      <c r="AG5023" s="367"/>
      <c r="AH5023" s="367"/>
      <c r="AI5023" s="367"/>
      <c r="AJ5023" s="367"/>
      <c r="AK5023" s="367"/>
      <c r="AL5023" s="367"/>
      <c r="AM5023" s="367"/>
      <c r="AN5023" s="367"/>
      <c r="AO5023" s="367"/>
      <c r="AP5023" s="367"/>
      <c r="AQ5023" s="367"/>
      <c r="AR5023" s="367"/>
      <c r="AS5023" s="367"/>
      <c r="AT5023" s="367"/>
    </row>
    <row r="5024" spans="2:46" ht="13.8">
      <c r="B5024" s="392">
        <v>10000</v>
      </c>
      <c r="C5024" s="390">
        <v>2049</v>
      </c>
      <c r="D5024" s="367"/>
      <c r="E5024" s="367"/>
      <c r="F5024" s="367"/>
      <c r="G5024" s="367"/>
      <c r="H5024" s="367"/>
      <c r="I5024" s="384"/>
      <c r="J5024" s="367"/>
      <c r="K5024" s="367"/>
      <c r="L5024" s="384"/>
      <c r="M5024" s="367"/>
      <c r="N5024" s="367"/>
      <c r="O5024" s="384"/>
      <c r="P5024" s="367"/>
      <c r="Q5024" s="367"/>
      <c r="R5024" s="384"/>
      <c r="S5024" s="367"/>
      <c r="T5024" s="367"/>
      <c r="U5024" s="384"/>
      <c r="V5024" s="367"/>
      <c r="W5024" s="367"/>
      <c r="X5024" s="384"/>
      <c r="Y5024" s="386"/>
      <c r="Z5024" s="367"/>
      <c r="AA5024" s="367"/>
      <c r="AB5024" s="367"/>
      <c r="AC5024" s="367"/>
      <c r="AD5024" s="367"/>
      <c r="AE5024" s="367"/>
      <c r="AF5024" s="367"/>
      <c r="AG5024" s="367"/>
      <c r="AH5024" s="367"/>
      <c r="AI5024" s="367"/>
      <c r="AJ5024" s="367"/>
      <c r="AK5024" s="367"/>
      <c r="AL5024" s="367"/>
      <c r="AM5024" s="367"/>
      <c r="AN5024" s="367"/>
      <c r="AO5024" s="367"/>
      <c r="AP5024" s="367"/>
      <c r="AQ5024" s="367"/>
      <c r="AR5024" s="367"/>
      <c r="AS5024" s="367"/>
      <c r="AT5024" s="367"/>
    </row>
    <row r="5025" spans="2:46" ht="13.8">
      <c r="B5025" s="31" t="s">
        <v>107</v>
      </c>
      <c r="C5025" s="363">
        <v>166.66666666666666</v>
      </c>
      <c r="D5025" s="367">
        <v>0.16666666666666666</v>
      </c>
      <c r="E5025" s="385" t="s">
        <v>108</v>
      </c>
      <c r="F5025" s="367">
        <v>46511.627906976741</v>
      </c>
      <c r="G5025" s="367">
        <v>46.511627906976742</v>
      </c>
      <c r="H5025" s="385" t="s">
        <v>109</v>
      </c>
      <c r="I5025" s="384">
        <v>250000</v>
      </c>
      <c r="J5025" s="367">
        <v>250</v>
      </c>
      <c r="K5025" s="385" t="s">
        <v>110</v>
      </c>
      <c r="L5025" s="384">
        <v>60606.060606060608</v>
      </c>
      <c r="M5025" s="367">
        <v>60.606060606060609</v>
      </c>
      <c r="N5025" s="385" t="s">
        <v>111</v>
      </c>
      <c r="O5025" s="384">
        <v>68965.517241379304</v>
      </c>
      <c r="P5025" s="367">
        <v>1</v>
      </c>
      <c r="Q5025" s="385" t="s">
        <v>112</v>
      </c>
      <c r="R5025" s="384">
        <v>71428.571428571435</v>
      </c>
      <c r="S5025" s="367">
        <v>1</v>
      </c>
      <c r="T5025" s="385" t="s">
        <v>113</v>
      </c>
      <c r="U5025" s="384">
        <v>34482.758620689652</v>
      </c>
      <c r="V5025" s="367">
        <v>34.482758620689651</v>
      </c>
      <c r="W5025" s="385" t="s">
        <v>114</v>
      </c>
      <c r="X5025" s="384">
        <v>1666666.6666666667</v>
      </c>
      <c r="Y5025" s="388">
        <v>1666.6666666666667</v>
      </c>
      <c r="Z5025" s="367"/>
      <c r="AA5025" s="367"/>
      <c r="AB5025" s="367"/>
      <c r="AC5025" s="367"/>
      <c r="AD5025" s="367"/>
      <c r="AE5025" s="367"/>
      <c r="AF5025" s="367"/>
      <c r="AG5025" s="367"/>
      <c r="AH5025" s="367"/>
      <c r="AI5025" s="367"/>
      <c r="AJ5025" s="367"/>
      <c r="AK5025" s="367"/>
      <c r="AL5025" s="367"/>
      <c r="AM5025" s="367"/>
      <c r="AN5025" s="367"/>
      <c r="AO5025" s="367"/>
      <c r="AP5025" s="367"/>
      <c r="AQ5025" s="367"/>
      <c r="AR5025" s="367"/>
      <c r="AS5025" s="367"/>
      <c r="AT5025" s="367"/>
    </row>
    <row r="5026" spans="2:46" ht="13.8">
      <c r="B5026" s="26" t="s">
        <v>278</v>
      </c>
      <c r="C5026" s="363" t="s">
        <v>66</v>
      </c>
      <c r="D5026" s="367" t="s">
        <v>19</v>
      </c>
      <c r="E5026" s="367" t="s">
        <v>278</v>
      </c>
      <c r="F5026" s="367" t="s">
        <v>66</v>
      </c>
      <c r="G5026" s="367" t="s">
        <v>19</v>
      </c>
      <c r="H5026" s="367" t="s">
        <v>278</v>
      </c>
      <c r="I5026" s="384" t="s">
        <v>66</v>
      </c>
      <c r="J5026" s="367" t="s">
        <v>19</v>
      </c>
      <c r="K5026" s="367" t="s">
        <v>278</v>
      </c>
      <c r="L5026" s="384" t="s">
        <v>66</v>
      </c>
      <c r="M5026" s="367" t="s">
        <v>19</v>
      </c>
      <c r="N5026" s="367" t="s">
        <v>278</v>
      </c>
      <c r="O5026" s="384" t="s">
        <v>66</v>
      </c>
      <c r="P5026" s="367" t="s">
        <v>19</v>
      </c>
      <c r="Q5026" s="367" t="s">
        <v>278</v>
      </c>
      <c r="R5026" s="384" t="s">
        <v>66</v>
      </c>
      <c r="S5026" s="367" t="s">
        <v>19</v>
      </c>
      <c r="T5026" s="367" t="s">
        <v>278</v>
      </c>
      <c r="U5026" s="384" t="s">
        <v>66</v>
      </c>
      <c r="V5026" s="367" t="s">
        <v>19</v>
      </c>
      <c r="W5026" s="367" t="s">
        <v>278</v>
      </c>
      <c r="X5026" s="384" t="s">
        <v>66</v>
      </c>
      <c r="Y5026" s="386" t="s">
        <v>19</v>
      </c>
      <c r="Z5026" s="367"/>
      <c r="AA5026" s="367"/>
      <c r="AB5026" s="367"/>
      <c r="AC5026" s="367"/>
      <c r="AD5026" s="367"/>
      <c r="AE5026" s="367"/>
      <c r="AF5026" s="367"/>
      <c r="AG5026" s="367"/>
      <c r="AH5026" s="367"/>
      <c r="AI5026" s="367"/>
      <c r="AJ5026" s="367"/>
      <c r="AK5026" s="367"/>
      <c r="AL5026" s="367"/>
      <c r="AM5026" s="367"/>
      <c r="AN5026" s="367"/>
      <c r="AO5026" s="367"/>
      <c r="AP5026" s="367"/>
      <c r="AQ5026" s="367"/>
      <c r="AR5026" s="367"/>
      <c r="AS5026" s="367"/>
      <c r="AT5026" s="367"/>
    </row>
    <row r="5027" spans="2:46" ht="13.8">
      <c r="B5027" s="26">
        <v>0.16666666666666666</v>
      </c>
      <c r="C5027" s="363">
        <v>3.4803294894696841</v>
      </c>
      <c r="D5027" s="367">
        <v>10</v>
      </c>
      <c r="E5027" s="367">
        <v>46.511627906976742</v>
      </c>
      <c r="F5027" s="367">
        <v>144.87599292441112</v>
      </c>
      <c r="G5027" s="367">
        <v>10</v>
      </c>
      <c r="H5027" s="367">
        <v>250</v>
      </c>
      <c r="I5027" s="384">
        <v>1251.5796374845484</v>
      </c>
      <c r="J5027" s="367">
        <v>10</v>
      </c>
      <c r="K5027" s="367">
        <v>60.606060606060609</v>
      </c>
      <c r="L5027" s="384">
        <v>895.78782377284517</v>
      </c>
      <c r="M5027" s="367">
        <v>10</v>
      </c>
      <c r="N5027" s="367">
        <v>1</v>
      </c>
      <c r="O5027" s="384">
        <v>4.7093084969458667</v>
      </c>
      <c r="P5027" s="367">
        <v>0.14499999999999999</v>
      </c>
      <c r="Q5027" s="367">
        <v>1</v>
      </c>
      <c r="R5027" s="384">
        <v>11.392558988781111</v>
      </c>
      <c r="S5027" s="367">
        <v>0.13999999999999999</v>
      </c>
      <c r="T5027" s="367">
        <v>34.482758620689651</v>
      </c>
      <c r="U5027" s="384">
        <v>722.85046602739817</v>
      </c>
      <c r="V5027" s="367">
        <v>9.9999999999999982</v>
      </c>
      <c r="W5027" s="367">
        <v>1666.6666666666667</v>
      </c>
      <c r="X5027" s="384">
        <v>815.18010773757283</v>
      </c>
      <c r="Y5027" s="386">
        <v>10</v>
      </c>
      <c r="Z5027" s="367"/>
      <c r="AA5027" s="367"/>
      <c r="AB5027" s="367"/>
      <c r="AC5027" s="367"/>
      <c r="AD5027" s="367"/>
      <c r="AE5027" s="367"/>
      <c r="AF5027" s="367"/>
      <c r="AG5027" s="367"/>
      <c r="AH5027" s="367"/>
      <c r="AI5027" s="367"/>
      <c r="AJ5027" s="367"/>
      <c r="AK5027" s="367"/>
      <c r="AL5027" s="367"/>
      <c r="AM5027" s="367"/>
      <c r="AN5027" s="367"/>
      <c r="AO5027" s="367"/>
      <c r="AP5027" s="367"/>
      <c r="AQ5027" s="367"/>
      <c r="AR5027" s="367"/>
      <c r="AS5027" s="367"/>
      <c r="AT5027" s="367"/>
    </row>
    <row r="5028" spans="2:46" ht="13.8">
      <c r="B5028" s="26">
        <v>0.33333333333333331</v>
      </c>
      <c r="C5028" s="363">
        <v>6.9605072199938967</v>
      </c>
      <c r="D5028" s="367">
        <v>20</v>
      </c>
      <c r="E5028" s="367">
        <v>93.023255813953483</v>
      </c>
      <c r="F5028" s="367">
        <v>258.12608778230049</v>
      </c>
      <c r="G5028" s="367">
        <v>20</v>
      </c>
      <c r="H5028" s="367">
        <v>500</v>
      </c>
      <c r="I5028" s="384">
        <v>2130.8322201693254</v>
      </c>
      <c r="J5028" s="367">
        <v>20</v>
      </c>
      <c r="K5028" s="367">
        <v>121.21212121212122</v>
      </c>
      <c r="L5028" s="384">
        <v>1767.3674816484317</v>
      </c>
      <c r="M5028" s="367">
        <v>20</v>
      </c>
      <c r="N5028" s="367">
        <v>2</v>
      </c>
      <c r="O5028" s="384">
        <v>9.0267512156308669</v>
      </c>
      <c r="P5028" s="367">
        <v>0.28999999999999998</v>
      </c>
      <c r="Q5028" s="367">
        <v>2</v>
      </c>
      <c r="R5028" s="384">
        <v>22.600174567911967</v>
      </c>
      <c r="S5028" s="367">
        <v>0.27999999999999997</v>
      </c>
      <c r="T5028" s="367">
        <v>68.965517241379303</v>
      </c>
      <c r="U5028" s="384">
        <v>1421.1617751369176</v>
      </c>
      <c r="V5028" s="367">
        <v>19.999999999999996</v>
      </c>
      <c r="W5028" s="367">
        <v>3333.3333333333335</v>
      </c>
      <c r="X5028" s="384">
        <v>1629.4476958468413</v>
      </c>
      <c r="Y5028" s="386">
        <v>20</v>
      </c>
      <c r="Z5028" s="367"/>
      <c r="AA5028" s="367"/>
      <c r="AB5028" s="367"/>
      <c r="AC5028" s="367"/>
      <c r="AD5028" s="367"/>
      <c r="AE5028" s="367"/>
      <c r="AF5028" s="367"/>
      <c r="AG5028" s="367"/>
      <c r="AH5028" s="367"/>
      <c r="AI5028" s="367"/>
      <c r="AJ5028" s="367"/>
      <c r="AK5028" s="367"/>
      <c r="AL5028" s="367"/>
      <c r="AM5028" s="367"/>
      <c r="AN5028" s="367"/>
      <c r="AO5028" s="367"/>
      <c r="AP5028" s="367"/>
      <c r="AQ5028" s="367"/>
      <c r="AR5028" s="367"/>
      <c r="AS5028" s="367"/>
      <c r="AT5028" s="367"/>
    </row>
    <row r="5029" spans="2:46" ht="13.8">
      <c r="B5029" s="26">
        <v>0.5</v>
      </c>
      <c r="C5029" s="363">
        <v>10.440533191572637</v>
      </c>
      <c r="D5029" s="367">
        <v>30</v>
      </c>
      <c r="E5029" s="367">
        <v>139.53488372093022</v>
      </c>
      <c r="F5029" s="367">
        <v>339.75028457366807</v>
      </c>
      <c r="G5029" s="367">
        <v>30</v>
      </c>
      <c r="H5029" s="367">
        <v>750</v>
      </c>
      <c r="I5029" s="384">
        <v>2637.7577480543314</v>
      </c>
      <c r="J5029" s="367">
        <v>30</v>
      </c>
      <c r="K5029" s="367">
        <v>181.81818181818181</v>
      </c>
      <c r="L5029" s="384">
        <v>2614.7389736267601</v>
      </c>
      <c r="M5029" s="367">
        <v>30</v>
      </c>
      <c r="N5029" s="367">
        <v>3</v>
      </c>
      <c r="O5029" s="384">
        <v>12.952328156054994</v>
      </c>
      <c r="P5029" s="367">
        <v>0.435</v>
      </c>
      <c r="Q5029" s="367">
        <v>3</v>
      </c>
      <c r="R5029" s="384">
        <v>33.622846737392571</v>
      </c>
      <c r="S5029" s="367">
        <v>0.42</v>
      </c>
      <c r="T5029" s="367">
        <v>103.44827586206895</v>
      </c>
      <c r="U5029" s="384">
        <v>2094.9339273285577</v>
      </c>
      <c r="V5029" s="367">
        <v>29.999999999999996</v>
      </c>
      <c r="W5029" s="367">
        <v>5000</v>
      </c>
      <c r="X5029" s="384">
        <v>2442.8027643278051</v>
      </c>
      <c r="Y5029" s="386">
        <v>30</v>
      </c>
      <c r="Z5029" s="367"/>
      <c r="AA5029" s="367"/>
      <c r="AB5029" s="367"/>
      <c r="AC5029" s="367"/>
      <c r="AD5029" s="367"/>
      <c r="AE5029" s="367"/>
      <c r="AF5029" s="367"/>
      <c r="AG5029" s="367"/>
      <c r="AH5029" s="367"/>
      <c r="AI5029" s="367"/>
      <c r="AJ5029" s="367"/>
      <c r="AK5029" s="367"/>
      <c r="AL5029" s="367"/>
      <c r="AM5029" s="367"/>
      <c r="AN5029" s="367"/>
      <c r="AO5029" s="367"/>
      <c r="AP5029" s="367"/>
      <c r="AQ5029" s="367"/>
      <c r="AR5029" s="367"/>
      <c r="AS5029" s="367"/>
      <c r="AT5029" s="367"/>
    </row>
    <row r="5030" spans="2:46" ht="13.8">
      <c r="B5030" s="26">
        <v>0.66666666666666663</v>
      </c>
      <c r="C5030" s="363">
        <v>13.92040740420591</v>
      </c>
      <c r="D5030" s="367">
        <v>40</v>
      </c>
      <c r="E5030" s="367">
        <v>186.04651162790697</v>
      </c>
      <c r="F5030" s="367">
        <v>389.74858329851395</v>
      </c>
      <c r="G5030" s="367">
        <v>40</v>
      </c>
      <c r="H5030" s="367">
        <v>1000</v>
      </c>
      <c r="I5030" s="384">
        <v>2772.3562211395665</v>
      </c>
      <c r="J5030" s="367">
        <v>40</v>
      </c>
      <c r="K5030" s="367">
        <v>242.42424242424244</v>
      </c>
      <c r="L5030" s="384">
        <v>3437.9022997078291</v>
      </c>
      <c r="M5030" s="367">
        <v>40</v>
      </c>
      <c r="N5030" s="367">
        <v>4</v>
      </c>
      <c r="O5030" s="384">
        <v>16.486039318218253</v>
      </c>
      <c r="P5030" s="367">
        <v>0.57999999999999996</v>
      </c>
      <c r="Q5030" s="367">
        <v>4</v>
      </c>
      <c r="R5030" s="384">
        <v>44.460575497222933</v>
      </c>
      <c r="S5030" s="367">
        <v>0.55999999999999994</v>
      </c>
      <c r="T5030" s="367">
        <v>137.93103448275861</v>
      </c>
      <c r="U5030" s="384">
        <v>2744.1669226023187</v>
      </c>
      <c r="V5030" s="367">
        <v>39.999999999999993</v>
      </c>
      <c r="W5030" s="367">
        <v>6666.666666666667</v>
      </c>
      <c r="X5030" s="384">
        <v>3255.245313180465</v>
      </c>
      <c r="Y5030" s="386">
        <v>40</v>
      </c>
      <c r="Z5030" s="367"/>
      <c r="AA5030" s="367"/>
      <c r="AB5030" s="367"/>
      <c r="AC5030" s="367"/>
      <c r="AD5030" s="367"/>
      <c r="AE5030" s="367"/>
      <c r="AF5030" s="367"/>
      <c r="AG5030" s="367"/>
      <c r="AH5030" s="367"/>
      <c r="AI5030" s="367"/>
      <c r="AJ5030" s="367"/>
      <c r="AK5030" s="367"/>
      <c r="AL5030" s="367"/>
      <c r="AM5030" s="367"/>
      <c r="AN5030" s="367"/>
      <c r="AO5030" s="367"/>
      <c r="AP5030" s="367"/>
      <c r="AQ5030" s="367"/>
      <c r="AR5030" s="367"/>
      <c r="AS5030" s="367"/>
      <c r="AT5030" s="367"/>
    </row>
    <row r="5031" spans="2:46" ht="13.8">
      <c r="B5031" s="26">
        <v>0.83333333333333326</v>
      </c>
      <c r="C5031" s="363">
        <v>17.40012985789371</v>
      </c>
      <c r="D5031" s="367">
        <v>49.999999999999993</v>
      </c>
      <c r="E5031" s="367">
        <v>232.55813953488371</v>
      </c>
      <c r="F5031" s="367">
        <v>408.12098395683807</v>
      </c>
      <c r="G5031" s="367">
        <v>50</v>
      </c>
      <c r="H5031" s="367">
        <v>1250</v>
      </c>
      <c r="I5031" s="384">
        <v>2534.6276394250294</v>
      </c>
      <c r="J5031" s="367">
        <v>50</v>
      </c>
      <c r="K5031" s="367">
        <v>303.03030303030306</v>
      </c>
      <c r="L5031" s="384">
        <v>4236.8574598916412</v>
      </c>
      <c r="M5031" s="367">
        <v>50.000000000000007</v>
      </c>
      <c r="N5031" s="367">
        <v>5</v>
      </c>
      <c r="O5031" s="384">
        <v>19.627884702120642</v>
      </c>
      <c r="P5031" s="367">
        <v>0.72499999999999998</v>
      </c>
      <c r="Q5031" s="367">
        <v>5</v>
      </c>
      <c r="R5031" s="384">
        <v>55.11336084740303</v>
      </c>
      <c r="S5031" s="367">
        <v>0.7</v>
      </c>
      <c r="T5031" s="367">
        <v>172.41379310344826</v>
      </c>
      <c r="U5031" s="384">
        <v>3368.8607609582009</v>
      </c>
      <c r="V5031" s="367">
        <v>49.999999999999993</v>
      </c>
      <c r="W5031" s="367">
        <v>8333.3333333333339</v>
      </c>
      <c r="X5031" s="384">
        <v>4066.7753424048196</v>
      </c>
      <c r="Y5031" s="386">
        <v>50</v>
      </c>
      <c r="Z5031" s="367"/>
      <c r="AA5031" s="367"/>
      <c r="AB5031" s="367"/>
      <c r="AC5031" s="367"/>
      <c r="AD5031" s="367"/>
      <c r="AE5031" s="367"/>
      <c r="AF5031" s="367"/>
      <c r="AG5031" s="367"/>
      <c r="AH5031" s="367"/>
      <c r="AI5031" s="367"/>
      <c r="AJ5031" s="367"/>
      <c r="AK5031" s="367"/>
      <c r="AL5031" s="367"/>
      <c r="AM5031" s="367"/>
      <c r="AN5031" s="367"/>
      <c r="AO5031" s="367"/>
      <c r="AP5031" s="367"/>
      <c r="AQ5031" s="367"/>
      <c r="AR5031" s="367"/>
      <c r="AS5031" s="367"/>
      <c r="AT5031" s="367"/>
    </row>
    <row r="5032" spans="2:46" ht="13.8">
      <c r="B5032" s="26">
        <v>0.99999999999999989</v>
      </c>
      <c r="C5032" s="363">
        <v>20.879700552636034</v>
      </c>
      <c r="D5032" s="367">
        <v>59.999999999999993</v>
      </c>
      <c r="E5032" s="367">
        <v>279.06976744186045</v>
      </c>
      <c r="F5032" s="367">
        <v>394.8674865486405</v>
      </c>
      <c r="G5032" s="367">
        <v>60</v>
      </c>
      <c r="H5032" s="367">
        <v>1500</v>
      </c>
      <c r="I5032" s="384">
        <v>1924.5720029107219</v>
      </c>
      <c r="J5032" s="367">
        <v>60</v>
      </c>
      <c r="K5032" s="367">
        <v>363.63636363636368</v>
      </c>
      <c r="L5032" s="384">
        <v>5011.6044541781921</v>
      </c>
      <c r="M5032" s="367">
        <v>60.000000000000007</v>
      </c>
      <c r="N5032" s="367">
        <v>6</v>
      </c>
      <c r="O5032" s="384">
        <v>22.377864307762163</v>
      </c>
      <c r="P5032" s="367">
        <v>0.87</v>
      </c>
      <c r="Q5032" s="367">
        <v>6</v>
      </c>
      <c r="R5032" s="384">
        <v>65.581202787932881</v>
      </c>
      <c r="S5032" s="367">
        <v>0.84</v>
      </c>
      <c r="T5032" s="367">
        <v>206.89655172413791</v>
      </c>
      <c r="U5032" s="384">
        <v>3969.0154423962044</v>
      </c>
      <c r="V5032" s="367">
        <v>59.999999999999993</v>
      </c>
      <c r="W5032" s="367">
        <v>10000</v>
      </c>
      <c r="X5032" s="384">
        <v>4877.3928520008703</v>
      </c>
      <c r="Y5032" s="386">
        <v>60</v>
      </c>
      <c r="Z5032" s="367"/>
      <c r="AA5032" s="367"/>
      <c r="AB5032" s="367"/>
      <c r="AC5032" s="367"/>
      <c r="AD5032" s="367"/>
      <c r="AE5032" s="367"/>
      <c r="AF5032" s="367"/>
      <c r="AG5032" s="367"/>
      <c r="AH5032" s="367"/>
      <c r="AI5032" s="367"/>
      <c r="AJ5032" s="367"/>
      <c r="AK5032" s="367"/>
      <c r="AL5032" s="367"/>
      <c r="AM5032" s="367"/>
      <c r="AN5032" s="367"/>
      <c r="AO5032" s="367"/>
      <c r="AP5032" s="367"/>
      <c r="AQ5032" s="367"/>
      <c r="AR5032" s="367"/>
      <c r="AS5032" s="367"/>
      <c r="AT5032" s="367"/>
    </row>
    <row r="5033" spans="2:46" ht="13.8">
      <c r="B5033" s="26">
        <v>1.1666666666666665</v>
      </c>
      <c r="C5033" s="363">
        <v>24.359119488432889</v>
      </c>
      <c r="D5033" s="367">
        <v>69.999999999999986</v>
      </c>
      <c r="E5033" s="367">
        <v>325.58139534883719</v>
      </c>
      <c r="F5033" s="367">
        <v>349.98809107392105</v>
      </c>
      <c r="G5033" s="367">
        <v>70</v>
      </c>
      <c r="H5033" s="367">
        <v>1750</v>
      </c>
      <c r="I5033" s="384">
        <v>942.18931159664487</v>
      </c>
      <c r="J5033" s="367">
        <v>69.999999999999986</v>
      </c>
      <c r="K5033" s="367">
        <v>424.24242424242431</v>
      </c>
      <c r="L5033" s="384">
        <v>5762.1432825674865</v>
      </c>
      <c r="M5033" s="367">
        <v>70.000000000000014</v>
      </c>
      <c r="N5033" s="367">
        <v>7</v>
      </c>
      <c r="O5033" s="384">
        <v>24.735978135142812</v>
      </c>
      <c r="P5033" s="367">
        <v>1.0149999999999999</v>
      </c>
      <c r="Q5033" s="367">
        <v>7</v>
      </c>
      <c r="R5033" s="384">
        <v>75.864101318812473</v>
      </c>
      <c r="S5033" s="367">
        <v>0.98</v>
      </c>
      <c r="T5033" s="367">
        <v>241.37931034482756</v>
      </c>
      <c r="U5033" s="384">
        <v>4544.6309669163284</v>
      </c>
      <c r="V5033" s="367">
        <v>69.999999999999986</v>
      </c>
      <c r="W5033" s="367">
        <v>11666.666666666666</v>
      </c>
      <c r="X5033" s="384">
        <v>5687.0978419686153</v>
      </c>
      <c r="Y5033" s="386">
        <v>69.999999999999986</v>
      </c>
      <c r="Z5033" s="367"/>
      <c r="AA5033" s="367"/>
      <c r="AB5033" s="367"/>
      <c r="AC5033" s="367"/>
      <c r="AD5033" s="367"/>
      <c r="AE5033" s="367"/>
      <c r="AF5033" s="367"/>
      <c r="AG5033" s="367"/>
      <c r="AH5033" s="367"/>
      <c r="AI5033" s="367"/>
      <c r="AJ5033" s="367"/>
      <c r="AK5033" s="367"/>
      <c r="AL5033" s="367"/>
      <c r="AM5033" s="367"/>
      <c r="AN5033" s="367"/>
      <c r="AO5033" s="367"/>
      <c r="AP5033" s="367"/>
      <c r="AQ5033" s="367"/>
      <c r="AR5033" s="367"/>
      <c r="AS5033" s="367"/>
      <c r="AT5033" s="367"/>
    </row>
    <row r="5034" spans="2:46" ht="13.8">
      <c r="B5034" s="26">
        <v>1.3333333333333333</v>
      </c>
      <c r="C5034" s="363">
        <v>27.838386665284279</v>
      </c>
      <c r="D5034" s="367">
        <v>80</v>
      </c>
      <c r="E5034" s="367">
        <v>372.09302325581393</v>
      </c>
      <c r="F5034" s="367">
        <v>273.48279753267997</v>
      </c>
      <c r="G5034" s="367">
        <v>80</v>
      </c>
      <c r="H5034" s="367">
        <v>2000</v>
      </c>
      <c r="I5034" s="384">
        <v>-412.52043451720687</v>
      </c>
      <c r="J5034" s="367">
        <v>80</v>
      </c>
      <c r="K5034" s="367">
        <v>484.84848484848493</v>
      </c>
      <c r="L5034" s="384">
        <v>6488.4739450595225</v>
      </c>
      <c r="M5034" s="367">
        <v>80.000000000000014</v>
      </c>
      <c r="N5034" s="367">
        <v>8</v>
      </c>
      <c r="O5034" s="384">
        <v>26.702226184262596</v>
      </c>
      <c r="P5034" s="367">
        <v>1.1599999999999999</v>
      </c>
      <c r="Q5034" s="367">
        <v>8</v>
      </c>
      <c r="R5034" s="384">
        <v>85.962056440041806</v>
      </c>
      <c r="S5034" s="367">
        <v>1.1199999999999999</v>
      </c>
      <c r="T5034" s="367">
        <v>275.86206896551721</v>
      </c>
      <c r="U5034" s="384">
        <v>5095.7073345185736</v>
      </c>
      <c r="V5034" s="367">
        <v>79.999999999999986</v>
      </c>
      <c r="W5034" s="367">
        <v>13333.333333333332</v>
      </c>
      <c r="X5034" s="384">
        <v>6495.8903123080563</v>
      </c>
      <c r="Y5034" s="386">
        <v>79.999999999999986</v>
      </c>
      <c r="Z5034" s="367"/>
      <c r="AA5034" s="367"/>
      <c r="AB5034" s="367"/>
      <c r="AC5034" s="367"/>
      <c r="AD5034" s="367"/>
      <c r="AE5034" s="367"/>
      <c r="AF5034" s="367"/>
      <c r="AG5034" s="367"/>
      <c r="AH5034" s="367"/>
      <c r="AI5034" s="367"/>
      <c r="AJ5034" s="367"/>
      <c r="AK5034" s="367"/>
      <c r="AL5034" s="367"/>
      <c r="AM5034" s="367"/>
      <c r="AN5034" s="367"/>
      <c r="AO5034" s="367"/>
      <c r="AP5034" s="367"/>
      <c r="AQ5034" s="367"/>
      <c r="AR5034" s="367"/>
      <c r="AS5034" s="367"/>
      <c r="AT5034" s="367"/>
    </row>
    <row r="5035" spans="2:46" ht="13.8">
      <c r="B5035" s="26">
        <v>1.5</v>
      </c>
      <c r="C5035" s="363">
        <v>31.317502083190199</v>
      </c>
      <c r="D5035" s="367">
        <v>90.000000000000014</v>
      </c>
      <c r="E5035" s="367">
        <v>418.60465116279067</v>
      </c>
      <c r="F5035" s="367">
        <v>165.35160592491712</v>
      </c>
      <c r="G5035" s="367">
        <v>90</v>
      </c>
      <c r="H5035" s="367">
        <v>2250</v>
      </c>
      <c r="I5035" s="384">
        <v>-2139.5572354308283</v>
      </c>
      <c r="J5035" s="367">
        <v>90</v>
      </c>
      <c r="K5035" s="367">
        <v>545.4545454545455</v>
      </c>
      <c r="L5035" s="384">
        <v>7190.5964416542975</v>
      </c>
      <c r="M5035" s="367">
        <v>90.000000000000014</v>
      </c>
      <c r="N5035" s="367">
        <v>9</v>
      </c>
      <c r="O5035" s="384">
        <v>28.276608455121508</v>
      </c>
      <c r="P5035" s="367">
        <v>1.3049999999999999</v>
      </c>
      <c r="Q5035" s="367">
        <v>9</v>
      </c>
      <c r="R5035" s="384">
        <v>95.875068151620894</v>
      </c>
      <c r="S5035" s="367">
        <v>1.26</v>
      </c>
      <c r="T5035" s="367">
        <v>310.34482758620686</v>
      </c>
      <c r="U5035" s="384">
        <v>5622.2445452029406</v>
      </c>
      <c r="V5035" s="367">
        <v>90</v>
      </c>
      <c r="W5035" s="367">
        <v>14999.999999999998</v>
      </c>
      <c r="X5035" s="384">
        <v>7303.7702630191952</v>
      </c>
      <c r="Y5035" s="386">
        <v>90</v>
      </c>
      <c r="Z5035" s="367"/>
      <c r="AA5035" s="367"/>
      <c r="AB5035" s="367"/>
      <c r="AC5035" s="367"/>
      <c r="AD5035" s="367"/>
      <c r="AE5035" s="367"/>
      <c r="AF5035" s="367"/>
      <c r="AG5035" s="367"/>
      <c r="AH5035" s="367"/>
      <c r="AI5035" s="367"/>
      <c r="AJ5035" s="367"/>
      <c r="AK5035" s="367"/>
      <c r="AL5035" s="367"/>
      <c r="AM5035" s="367"/>
      <c r="AN5035" s="367"/>
      <c r="AO5035" s="367"/>
      <c r="AP5035" s="367"/>
      <c r="AQ5035" s="367"/>
      <c r="AR5035" s="367"/>
      <c r="AS5035" s="367"/>
      <c r="AT5035" s="367"/>
    </row>
    <row r="5036" spans="2:46" ht="13.8">
      <c r="B5036" s="26">
        <v>1.6666666666666667</v>
      </c>
      <c r="C5036" s="363">
        <v>34.79646574215063</v>
      </c>
      <c r="D5036" s="367">
        <v>100</v>
      </c>
      <c r="E5036" s="367">
        <v>465.11627906976742</v>
      </c>
      <c r="F5036" s="367">
        <v>25.594516250632537</v>
      </c>
      <c r="G5036" s="367">
        <v>100</v>
      </c>
      <c r="H5036" s="367">
        <v>2500</v>
      </c>
      <c r="I5036" s="384">
        <v>-4238.9210911442206</v>
      </c>
      <c r="J5036" s="367">
        <v>100</v>
      </c>
      <c r="K5036" s="367">
        <v>606.06060606060612</v>
      </c>
      <c r="L5036" s="384">
        <v>7868.5107723518158</v>
      </c>
      <c r="M5036" s="367">
        <v>100.00000000000001</v>
      </c>
      <c r="N5036" s="367">
        <v>10</v>
      </c>
      <c r="O5036" s="384">
        <v>29.459124947719548</v>
      </c>
      <c r="P5036" s="367">
        <v>1.45</v>
      </c>
      <c r="Q5036" s="367">
        <v>10</v>
      </c>
      <c r="R5036" s="384">
        <v>105.60313645354974</v>
      </c>
      <c r="S5036" s="367">
        <v>1.4</v>
      </c>
      <c r="T5036" s="367">
        <v>344.82758620689651</v>
      </c>
      <c r="U5036" s="384">
        <v>6124.2425989694257</v>
      </c>
      <c r="V5036" s="367">
        <v>99.999999999999986</v>
      </c>
      <c r="W5036" s="367">
        <v>16666.666666666664</v>
      </c>
      <c r="X5036" s="384">
        <v>8110.7376941020266</v>
      </c>
      <c r="Y5036" s="386">
        <v>99.999999999999986</v>
      </c>
      <c r="Z5036" s="367"/>
      <c r="AA5036" s="367"/>
      <c r="AB5036" s="367"/>
      <c r="AC5036" s="367"/>
      <c r="AD5036" s="367"/>
      <c r="AE5036" s="367"/>
      <c r="AF5036" s="367"/>
      <c r="AG5036" s="367"/>
      <c r="AH5036" s="367"/>
      <c r="AI5036" s="367"/>
      <c r="AJ5036" s="367"/>
      <c r="AK5036" s="367"/>
      <c r="AL5036" s="367"/>
      <c r="AM5036" s="367"/>
      <c r="AN5036" s="367"/>
      <c r="AO5036" s="367"/>
      <c r="AP5036" s="367"/>
      <c r="AQ5036" s="367"/>
      <c r="AR5036" s="367"/>
      <c r="AS5036" s="367"/>
      <c r="AT5036" s="367"/>
    </row>
    <row r="5037" spans="2:46" ht="13.8">
      <c r="B5037" s="26">
        <v>1.8333333333333335</v>
      </c>
      <c r="C5037" s="363">
        <v>38.275277642165605</v>
      </c>
      <c r="D5037" s="367">
        <v>110.00000000000001</v>
      </c>
      <c r="E5037" s="367">
        <v>511.62790697674416</v>
      </c>
      <c r="F5037" s="367">
        <v>-145.78847149017378</v>
      </c>
      <c r="G5037" s="367">
        <v>110</v>
      </c>
      <c r="H5037" s="367">
        <v>2750</v>
      </c>
      <c r="I5037" s="384">
        <v>-6710.6120016573832</v>
      </c>
      <c r="J5037" s="367">
        <v>110</v>
      </c>
      <c r="K5037" s="367">
        <v>666.66666666666674</v>
      </c>
      <c r="L5037" s="384">
        <v>8522.2169371520758</v>
      </c>
      <c r="M5037" s="367">
        <v>110.00000000000003</v>
      </c>
      <c r="N5037" s="367">
        <v>11</v>
      </c>
      <c r="O5037" s="384">
        <v>30.249775662056724</v>
      </c>
      <c r="P5037" s="367">
        <v>1.595</v>
      </c>
      <c r="Q5037" s="367">
        <v>11</v>
      </c>
      <c r="R5037" s="384">
        <v>115.14626134582834</v>
      </c>
      <c r="S5037" s="367">
        <v>1.54</v>
      </c>
      <c r="T5037" s="367">
        <v>379.31034482758616</v>
      </c>
      <c r="U5037" s="384">
        <v>6601.7014958180362</v>
      </c>
      <c r="V5037" s="367">
        <v>110</v>
      </c>
      <c r="W5037" s="367">
        <v>18333.333333333332</v>
      </c>
      <c r="X5037" s="384">
        <v>8916.7926055565567</v>
      </c>
      <c r="Y5037" s="386">
        <v>110</v>
      </c>
      <c r="Z5037" s="367"/>
      <c r="AA5037" s="367"/>
      <c r="AB5037" s="367"/>
      <c r="AC5037" s="367"/>
      <c r="AD5037" s="367"/>
      <c r="AE5037" s="367"/>
      <c r="AF5037" s="367"/>
      <c r="AG5037" s="367"/>
      <c r="AH5037" s="367"/>
      <c r="AI5037" s="367"/>
      <c r="AJ5037" s="367"/>
      <c r="AK5037" s="367"/>
      <c r="AL5037" s="367"/>
      <c r="AM5037" s="367"/>
      <c r="AN5037" s="367"/>
      <c r="AO5037" s="367"/>
      <c r="AP5037" s="367"/>
      <c r="AQ5037" s="367"/>
      <c r="AR5037" s="367"/>
      <c r="AS5037" s="367"/>
      <c r="AT5037" s="367"/>
    </row>
    <row r="5038" spans="2:46" ht="13.8">
      <c r="B5038" s="26">
        <v>2</v>
      </c>
      <c r="C5038" s="363">
        <v>41.753937783235102</v>
      </c>
      <c r="D5038" s="367">
        <v>120</v>
      </c>
      <c r="E5038" s="367">
        <v>558.1395348837209</v>
      </c>
      <c r="F5038" s="367">
        <v>-348.79735729750189</v>
      </c>
      <c r="G5038" s="367">
        <v>120</v>
      </c>
      <c r="H5038" s="367">
        <v>3000</v>
      </c>
      <c r="I5038" s="384">
        <v>-9554.6299669703167</v>
      </c>
      <c r="J5038" s="367">
        <v>120</v>
      </c>
      <c r="K5038" s="367">
        <v>727.27272727272737</v>
      </c>
      <c r="L5038" s="384">
        <v>9151.7149360550757</v>
      </c>
      <c r="M5038" s="367">
        <v>120.00000000000001</v>
      </c>
      <c r="N5038" s="367">
        <v>12</v>
      </c>
      <c r="O5038" s="384">
        <v>30.648560598133024</v>
      </c>
      <c r="P5038" s="367">
        <v>1.74</v>
      </c>
      <c r="Q5038" s="367">
        <v>12</v>
      </c>
      <c r="R5038" s="384">
        <v>124.50444282845665</v>
      </c>
      <c r="S5038" s="367">
        <v>1.68</v>
      </c>
      <c r="T5038" s="367">
        <v>413.79310344827582</v>
      </c>
      <c r="U5038" s="384">
        <v>7054.6212357487639</v>
      </c>
      <c r="V5038" s="367">
        <v>119.99999999999999</v>
      </c>
      <c r="W5038" s="367">
        <v>20000</v>
      </c>
      <c r="X5038" s="384">
        <v>9721.9349973827775</v>
      </c>
      <c r="Y5038" s="386">
        <v>120</v>
      </c>
      <c r="Z5038" s="367"/>
      <c r="AA5038" s="367"/>
      <c r="AB5038" s="367"/>
      <c r="AC5038" s="367"/>
      <c r="AD5038" s="367"/>
      <c r="AE5038" s="367"/>
      <c r="AF5038" s="367"/>
      <c r="AG5038" s="367"/>
      <c r="AH5038" s="367"/>
      <c r="AI5038" s="367"/>
      <c r="AJ5038" s="367"/>
      <c r="AK5038" s="367"/>
      <c r="AL5038" s="367"/>
      <c r="AM5038" s="367"/>
      <c r="AN5038" s="367"/>
      <c r="AO5038" s="367"/>
      <c r="AP5038" s="367"/>
      <c r="AQ5038" s="367"/>
      <c r="AR5038" s="367"/>
      <c r="AS5038" s="367"/>
      <c r="AT5038" s="367"/>
    </row>
    <row r="5039" spans="2:46" ht="13.8">
      <c r="B5039" s="26">
        <v>2.1666666666666665</v>
      </c>
      <c r="C5039" s="363">
        <v>45.232446165359129</v>
      </c>
      <c r="D5039" s="367">
        <v>130</v>
      </c>
      <c r="E5039" s="367">
        <v>604.65116279069764</v>
      </c>
      <c r="F5039" s="367">
        <v>-583.43214117135176</v>
      </c>
      <c r="G5039" s="367">
        <v>130</v>
      </c>
      <c r="H5039" s="367">
        <v>3250</v>
      </c>
      <c r="I5039" s="384">
        <v>-12770.974987083024</v>
      </c>
      <c r="J5039" s="367">
        <v>130</v>
      </c>
      <c r="K5039" s="367">
        <v>787.87878787878799</v>
      </c>
      <c r="L5039" s="384">
        <v>9757.0047690608171</v>
      </c>
      <c r="M5039" s="367">
        <v>130.00000000000003</v>
      </c>
      <c r="N5039" s="367">
        <v>13</v>
      </c>
      <c r="O5039" s="384">
        <v>30.655479755948459</v>
      </c>
      <c r="P5039" s="367">
        <v>1.885</v>
      </c>
      <c r="Q5039" s="367">
        <v>13</v>
      </c>
      <c r="R5039" s="384">
        <v>133.67768090143474</v>
      </c>
      <c r="S5039" s="367">
        <v>1.82</v>
      </c>
      <c r="T5039" s="367">
        <v>448.27586206896547</v>
      </c>
      <c r="U5039" s="384">
        <v>7483.0018187616151</v>
      </c>
      <c r="V5039" s="367">
        <v>130</v>
      </c>
      <c r="W5039" s="367">
        <v>21666.666666666668</v>
      </c>
      <c r="X5039" s="384">
        <v>10526.164869580698</v>
      </c>
      <c r="Y5039" s="386">
        <v>130</v>
      </c>
      <c r="Z5039" s="367"/>
      <c r="AA5039" s="367"/>
      <c r="AB5039" s="367"/>
      <c r="AC5039" s="367"/>
      <c r="AD5039" s="367"/>
      <c r="AE5039" s="367"/>
      <c r="AF5039" s="367"/>
      <c r="AG5039" s="367"/>
      <c r="AH5039" s="367"/>
      <c r="AI5039" s="367"/>
      <c r="AJ5039" s="367"/>
      <c r="AK5039" s="367"/>
      <c r="AL5039" s="367"/>
      <c r="AM5039" s="367"/>
      <c r="AN5039" s="367"/>
      <c r="AO5039" s="367"/>
      <c r="AP5039" s="367"/>
      <c r="AQ5039" s="367"/>
      <c r="AR5039" s="367"/>
      <c r="AS5039" s="367"/>
      <c r="AT5039" s="367"/>
    </row>
    <row r="5040" spans="2:46" ht="13.8">
      <c r="B5040" s="26">
        <v>2.333333333333333</v>
      </c>
      <c r="C5040" s="363">
        <v>48.710802788537684</v>
      </c>
      <c r="D5040" s="367">
        <v>139.99999999999997</v>
      </c>
      <c r="E5040" s="367">
        <v>651.16279069767438</v>
      </c>
      <c r="F5040" s="367">
        <v>-849.69282311172321</v>
      </c>
      <c r="G5040" s="367">
        <v>140</v>
      </c>
      <c r="H5040" s="367">
        <v>3500</v>
      </c>
      <c r="I5040" s="384">
        <v>-16359.647061995491</v>
      </c>
      <c r="J5040" s="367">
        <v>139.99999999999997</v>
      </c>
      <c r="K5040" s="367">
        <v>848.48484848484861</v>
      </c>
      <c r="L5040" s="384">
        <v>10338.086436169302</v>
      </c>
      <c r="M5040" s="367">
        <v>140.00000000000003</v>
      </c>
      <c r="N5040" s="367">
        <v>14</v>
      </c>
      <c r="O5040" s="384">
        <v>30.270533135503026</v>
      </c>
      <c r="P5040" s="367">
        <v>2.0299999999999998</v>
      </c>
      <c r="Q5040" s="367">
        <v>14</v>
      </c>
      <c r="R5040" s="384">
        <v>142.66597556476253</v>
      </c>
      <c r="S5040" s="367">
        <v>1.96</v>
      </c>
      <c r="T5040" s="367">
        <v>482.75862068965512</v>
      </c>
      <c r="U5040" s="384">
        <v>7886.8432448565854</v>
      </c>
      <c r="V5040" s="367">
        <v>139.99999999999997</v>
      </c>
      <c r="W5040" s="367">
        <v>23333.333333333336</v>
      </c>
      <c r="X5040" s="384">
        <v>11329.482222150315</v>
      </c>
      <c r="Y5040" s="386">
        <v>140</v>
      </c>
      <c r="Z5040" s="367"/>
      <c r="AA5040" s="367"/>
      <c r="AB5040" s="367"/>
      <c r="AC5040" s="367"/>
      <c r="AD5040" s="367"/>
      <c r="AE5040" s="367"/>
      <c r="AF5040" s="367"/>
      <c r="AG5040" s="367"/>
      <c r="AH5040" s="367"/>
      <c r="AI5040" s="367"/>
      <c r="AJ5040" s="367"/>
      <c r="AK5040" s="367"/>
      <c r="AL5040" s="367"/>
      <c r="AM5040" s="367"/>
      <c r="AN5040" s="367"/>
      <c r="AO5040" s="367"/>
      <c r="AP5040" s="367"/>
      <c r="AQ5040" s="367"/>
      <c r="AR5040" s="367"/>
      <c r="AS5040" s="367"/>
      <c r="AT5040" s="367"/>
    </row>
    <row r="5041" spans="2:46" ht="13.8">
      <c r="B5041" s="26">
        <v>2.4999999999999996</v>
      </c>
      <c r="C5041" s="363">
        <v>52.189007652770769</v>
      </c>
      <c r="D5041" s="367">
        <v>149.99999999999997</v>
      </c>
      <c r="E5041" s="367">
        <v>697.67441860465112</v>
      </c>
      <c r="F5041" s="367">
        <v>-1147.5794031186165</v>
      </c>
      <c r="G5041" s="367">
        <v>150</v>
      </c>
      <c r="H5041" s="367">
        <v>3750</v>
      </c>
      <c r="I5041" s="384">
        <v>-20320.646191707747</v>
      </c>
      <c r="J5041" s="367">
        <v>150</v>
      </c>
      <c r="K5041" s="367">
        <v>909.09090909090924</v>
      </c>
      <c r="L5041" s="384">
        <v>10894.959937380527</v>
      </c>
      <c r="M5041" s="367">
        <v>150.00000000000003</v>
      </c>
      <c r="N5041" s="367">
        <v>15</v>
      </c>
      <c r="O5041" s="384">
        <v>29.493720736796721</v>
      </c>
      <c r="P5041" s="367">
        <v>2.1749999999999998</v>
      </c>
      <c r="Q5041" s="367">
        <v>15</v>
      </c>
      <c r="R5041" s="384">
        <v>151.46932681844012</v>
      </c>
      <c r="S5041" s="367">
        <v>2.1</v>
      </c>
      <c r="T5041" s="367">
        <v>517.24137931034477</v>
      </c>
      <c r="U5041" s="384">
        <v>8266.1455140336766</v>
      </c>
      <c r="V5041" s="367">
        <v>149.99999999999997</v>
      </c>
      <c r="W5041" s="367">
        <v>25000.000000000004</v>
      </c>
      <c r="X5041" s="384">
        <v>12131.887055091624</v>
      </c>
      <c r="Y5041" s="386">
        <v>150</v>
      </c>
      <c r="Z5041" s="367"/>
      <c r="AA5041" s="367"/>
      <c r="AB5041" s="367"/>
      <c r="AC5041" s="367"/>
      <c r="AD5041" s="367"/>
      <c r="AE5041" s="367"/>
      <c r="AF5041" s="367"/>
      <c r="AG5041" s="367"/>
      <c r="AH5041" s="367"/>
      <c r="AI5041" s="367"/>
      <c r="AJ5041" s="367"/>
      <c r="AK5041" s="367"/>
      <c r="AL5041" s="367"/>
      <c r="AM5041" s="367"/>
      <c r="AN5041" s="367"/>
      <c r="AO5041" s="367"/>
      <c r="AP5041" s="367"/>
      <c r="AQ5041" s="367"/>
      <c r="AR5041" s="367"/>
      <c r="AS5041" s="367"/>
      <c r="AT5041" s="367"/>
    </row>
    <row r="5042" spans="2:46" ht="13.8">
      <c r="B5042" s="26">
        <v>2.6666666666666661</v>
      </c>
      <c r="C5042" s="363">
        <v>55.66706075805839</v>
      </c>
      <c r="D5042" s="367">
        <v>159.99999999999997</v>
      </c>
      <c r="E5042" s="367">
        <v>744.18604651162786</v>
      </c>
      <c r="F5042" s="367">
        <v>-1477.0918811920319</v>
      </c>
      <c r="G5042" s="367">
        <v>160</v>
      </c>
      <c r="H5042" s="367">
        <v>4000</v>
      </c>
      <c r="I5042" s="384">
        <v>-24653.972376219768</v>
      </c>
      <c r="J5042" s="367">
        <v>160</v>
      </c>
      <c r="K5042" s="367">
        <v>969.69696969696986</v>
      </c>
      <c r="L5042" s="384">
        <v>11427.625272694491</v>
      </c>
      <c r="M5042" s="367">
        <v>160.00000000000003</v>
      </c>
      <c r="N5042" s="367">
        <v>16</v>
      </c>
      <c r="O5042" s="384">
        <v>28.325042559829548</v>
      </c>
      <c r="P5042" s="367">
        <v>2.3199999999999998</v>
      </c>
      <c r="Q5042" s="367">
        <v>16</v>
      </c>
      <c r="R5042" s="384">
        <v>160.08773466246743</v>
      </c>
      <c r="S5042" s="367">
        <v>2.2399999999999998</v>
      </c>
      <c r="T5042" s="367">
        <v>551.72413793103442</v>
      </c>
      <c r="U5042" s="384">
        <v>8620.9086262928904</v>
      </c>
      <c r="V5042" s="367">
        <v>159.99999999999997</v>
      </c>
      <c r="W5042" s="367">
        <v>26666.666666666672</v>
      </c>
      <c r="X5042" s="384">
        <v>12933.37936840463</v>
      </c>
      <c r="Y5042" s="386">
        <v>160.00000000000003</v>
      </c>
      <c r="Z5042" s="367"/>
      <c r="AA5042" s="367"/>
      <c r="AB5042" s="367"/>
      <c r="AC5042" s="367"/>
      <c r="AD5042" s="367"/>
      <c r="AE5042" s="367"/>
      <c r="AF5042" s="367"/>
      <c r="AG5042" s="367"/>
      <c r="AH5042" s="367"/>
      <c r="AI5042" s="367"/>
      <c r="AJ5042" s="367"/>
      <c r="AK5042" s="367"/>
      <c r="AL5042" s="367"/>
      <c r="AM5042" s="367"/>
      <c r="AN5042" s="367"/>
      <c r="AO5042" s="367"/>
      <c r="AP5042" s="367"/>
      <c r="AQ5042" s="367"/>
      <c r="AR5042" s="367"/>
      <c r="AS5042" s="367"/>
      <c r="AT5042" s="367"/>
    </row>
    <row r="5043" spans="2:46" ht="13.8">
      <c r="B5043" s="26">
        <v>2.8333333333333326</v>
      </c>
      <c r="C5043" s="363">
        <v>59.14496210440052</v>
      </c>
      <c r="D5043" s="367">
        <v>169.99999999999994</v>
      </c>
      <c r="E5043" s="367">
        <v>790.69767441860461</v>
      </c>
      <c r="F5043" s="367">
        <v>-1838.2302573319685</v>
      </c>
      <c r="G5043" s="367">
        <v>170</v>
      </c>
      <c r="H5043" s="367">
        <v>4250</v>
      </c>
      <c r="I5043" s="384">
        <v>-29359.625615531542</v>
      </c>
      <c r="J5043" s="367">
        <v>169.99999999999997</v>
      </c>
      <c r="K5043" s="367">
        <v>1030.3030303030305</v>
      </c>
      <c r="L5043" s="384">
        <v>11936.082442111201</v>
      </c>
      <c r="M5043" s="367">
        <v>170.00000000000006</v>
      </c>
      <c r="N5043" s="367">
        <v>17</v>
      </c>
      <c r="O5043" s="384">
        <v>26.764498604601503</v>
      </c>
      <c r="P5043" s="367">
        <v>2.4649999999999999</v>
      </c>
      <c r="Q5043" s="367">
        <v>17</v>
      </c>
      <c r="R5043" s="384">
        <v>168.52119909684453</v>
      </c>
      <c r="S5043" s="367">
        <v>2.38</v>
      </c>
      <c r="T5043" s="367">
        <v>586.20689655172407</v>
      </c>
      <c r="U5043" s="384">
        <v>8951.1325816342232</v>
      </c>
      <c r="V5043" s="367">
        <v>169.99999999999997</v>
      </c>
      <c r="W5043" s="367">
        <v>28333.333333333339</v>
      </c>
      <c r="X5043" s="384">
        <v>13733.95916208933</v>
      </c>
      <c r="Y5043" s="386">
        <v>170</v>
      </c>
      <c r="Z5043" s="367"/>
      <c r="AA5043" s="367"/>
      <c r="AB5043" s="367"/>
      <c r="AC5043" s="367"/>
      <c r="AD5043" s="367"/>
      <c r="AE5043" s="367"/>
      <c r="AF5043" s="367"/>
      <c r="AG5043" s="367"/>
      <c r="AH5043" s="367"/>
      <c r="AI5043" s="367"/>
      <c r="AJ5043" s="367"/>
      <c r="AK5043" s="367"/>
      <c r="AL5043" s="367"/>
      <c r="AM5043" s="367"/>
      <c r="AN5043" s="367"/>
      <c r="AO5043" s="367"/>
      <c r="AP5043" s="367"/>
      <c r="AQ5043" s="367"/>
      <c r="AR5043" s="367"/>
      <c r="AS5043" s="367"/>
      <c r="AT5043" s="367"/>
    </row>
    <row r="5044" spans="2:46" ht="13.8">
      <c r="B5044" s="26">
        <v>2.9999999999999991</v>
      </c>
      <c r="C5044" s="363">
        <v>62.622711691797193</v>
      </c>
      <c r="D5044" s="367">
        <v>179.99999999999994</v>
      </c>
      <c r="E5044" s="367">
        <v>837.20930232558135</v>
      </c>
      <c r="F5044" s="367">
        <v>-2230.9945315384266</v>
      </c>
      <c r="G5044" s="367">
        <v>180</v>
      </c>
      <c r="H5044" s="367">
        <v>4500</v>
      </c>
      <c r="I5044" s="384">
        <v>-34437.60590964312</v>
      </c>
      <c r="J5044" s="367">
        <v>180</v>
      </c>
      <c r="K5044" s="367">
        <v>1090.909090909091</v>
      </c>
      <c r="L5044" s="384">
        <v>12420.331445630649</v>
      </c>
      <c r="M5044" s="367">
        <v>180.00000000000003</v>
      </c>
      <c r="N5044" s="367">
        <v>18</v>
      </c>
      <c r="O5044" s="384">
        <v>24.812088871112589</v>
      </c>
      <c r="P5044" s="367">
        <v>2.61</v>
      </c>
      <c r="Q5044" s="367">
        <v>18</v>
      </c>
      <c r="R5044" s="384">
        <v>176.76972012157131</v>
      </c>
      <c r="S5044" s="367">
        <v>2.52</v>
      </c>
      <c r="T5044" s="367">
        <v>620.68965517241372</v>
      </c>
      <c r="U5044" s="384">
        <v>9256.8173800576824</v>
      </c>
      <c r="V5044" s="367">
        <v>180</v>
      </c>
      <c r="W5044" s="367">
        <v>30000.000000000007</v>
      </c>
      <c r="X5044" s="384">
        <v>14533.626436145729</v>
      </c>
      <c r="Y5044" s="386">
        <v>180.00000000000003</v>
      </c>
      <c r="Z5044" s="367"/>
      <c r="AA5044" s="367"/>
      <c r="AB5044" s="367"/>
      <c r="AC5044" s="367"/>
      <c r="AD5044" s="367"/>
      <c r="AE5044" s="367"/>
      <c r="AF5044" s="367"/>
      <c r="AG5044" s="367"/>
      <c r="AH5044" s="367"/>
      <c r="AI5044" s="367"/>
      <c r="AJ5044" s="367"/>
      <c r="AK5044" s="367"/>
      <c r="AL5044" s="367"/>
      <c r="AM5044" s="367"/>
      <c r="AN5044" s="367"/>
      <c r="AO5044" s="367"/>
      <c r="AP5044" s="367"/>
      <c r="AQ5044" s="367"/>
      <c r="AR5044" s="367"/>
      <c r="AS5044" s="367"/>
      <c r="AT5044" s="367"/>
    </row>
    <row r="5045" spans="2:46" ht="13.8">
      <c r="B5045" s="26">
        <v>3.1666666666666656</v>
      </c>
      <c r="C5045" s="363">
        <v>66.100309520248388</v>
      </c>
      <c r="D5045" s="367">
        <v>189.99999999999991</v>
      </c>
      <c r="E5045" s="367">
        <v>883.72093023255809</v>
      </c>
      <c r="F5045" s="367">
        <v>-2655.3847038114072</v>
      </c>
      <c r="G5045" s="367">
        <v>190</v>
      </c>
      <c r="H5045" s="367">
        <v>4750</v>
      </c>
      <c r="I5045" s="384">
        <v>-39887.913258554458</v>
      </c>
      <c r="J5045" s="367">
        <v>190</v>
      </c>
      <c r="K5045" s="367">
        <v>1151.5151515151515</v>
      </c>
      <c r="L5045" s="384">
        <v>12880.372283252838</v>
      </c>
      <c r="M5045" s="367">
        <v>190</v>
      </c>
      <c r="N5045" s="367">
        <v>19</v>
      </c>
      <c r="O5045" s="384">
        <v>22.467813359362793</v>
      </c>
      <c r="P5045" s="367">
        <v>2.7550000000000003</v>
      </c>
      <c r="Q5045" s="367">
        <v>19</v>
      </c>
      <c r="R5045" s="384">
        <v>184.83329773664786</v>
      </c>
      <c r="S5045" s="367">
        <v>2.66</v>
      </c>
      <c r="T5045" s="367">
        <v>655.17241379310337</v>
      </c>
      <c r="U5045" s="384">
        <v>9537.9630215632551</v>
      </c>
      <c r="V5045" s="367">
        <v>190</v>
      </c>
      <c r="W5045" s="367">
        <v>31666.666666666675</v>
      </c>
      <c r="X5045" s="384">
        <v>15332.38119057382</v>
      </c>
      <c r="Y5045" s="386">
        <v>190.00000000000003</v>
      </c>
      <c r="Z5045" s="367"/>
      <c r="AA5045" s="367"/>
      <c r="AB5045" s="367"/>
      <c r="AC5045" s="367"/>
      <c r="AD5045" s="367"/>
      <c r="AE5045" s="367"/>
      <c r="AF5045" s="367"/>
      <c r="AG5045" s="367"/>
      <c r="AH5045" s="367"/>
      <c r="AI5045" s="367"/>
      <c r="AJ5045" s="367"/>
      <c r="AK5045" s="367"/>
      <c r="AL5045" s="367"/>
      <c r="AM5045" s="367"/>
      <c r="AN5045" s="367"/>
      <c r="AO5045" s="367"/>
      <c r="AP5045" s="367"/>
      <c r="AQ5045" s="367"/>
      <c r="AR5045" s="367"/>
      <c r="AS5045" s="367"/>
      <c r="AT5045" s="367"/>
    </row>
    <row r="5046" spans="2:46" ht="13.8">
      <c r="B5046" s="26">
        <v>3.3333333333333321</v>
      </c>
      <c r="C5046" s="363">
        <v>69.577755589754119</v>
      </c>
      <c r="D5046" s="367">
        <v>199.99999999999994</v>
      </c>
      <c r="E5046" s="367">
        <v>930.23255813953483</v>
      </c>
      <c r="F5046" s="367">
        <v>-3111.4007741509095</v>
      </c>
      <c r="G5046" s="367">
        <v>200</v>
      </c>
      <c r="H5046" s="367">
        <v>5000</v>
      </c>
      <c r="I5046" s="384">
        <v>-45710.547662265555</v>
      </c>
      <c r="J5046" s="367">
        <v>200</v>
      </c>
      <c r="K5046" s="367">
        <v>1212.121212121212</v>
      </c>
      <c r="L5046" s="384">
        <v>13316.204954977769</v>
      </c>
      <c r="M5046" s="367">
        <v>200</v>
      </c>
      <c r="N5046" s="367">
        <v>20</v>
      </c>
      <c r="O5046" s="384">
        <v>19.73167206935215</v>
      </c>
      <c r="P5046" s="367">
        <v>2.9</v>
      </c>
      <c r="Q5046" s="367">
        <v>20</v>
      </c>
      <c r="R5046" s="384">
        <v>192.71193194207416</v>
      </c>
      <c r="S5046" s="367">
        <v>2.8</v>
      </c>
      <c r="T5046" s="367">
        <v>689.65517241379303</v>
      </c>
      <c r="U5046" s="384">
        <v>9794.5695061509505</v>
      </c>
      <c r="V5046" s="367">
        <v>199.99999999999997</v>
      </c>
      <c r="W5046" s="367">
        <v>33333.333333333343</v>
      </c>
      <c r="X5046" s="384">
        <v>16130.22342537361</v>
      </c>
      <c r="Y5046" s="386">
        <v>200.00000000000003</v>
      </c>
      <c r="Z5046" s="367"/>
      <c r="AA5046" s="367"/>
      <c r="AB5046" s="367"/>
      <c r="AC5046" s="367"/>
      <c r="AD5046" s="367"/>
      <c r="AE5046" s="367"/>
      <c r="AF5046" s="367"/>
      <c r="AG5046" s="367"/>
      <c r="AH5046" s="367"/>
      <c r="AI5046" s="367"/>
      <c r="AJ5046" s="367"/>
      <c r="AK5046" s="367"/>
      <c r="AL5046" s="367"/>
      <c r="AM5046" s="367"/>
      <c r="AN5046" s="367"/>
      <c r="AO5046" s="367"/>
      <c r="AP5046" s="367"/>
      <c r="AQ5046" s="367"/>
      <c r="AR5046" s="367"/>
      <c r="AS5046" s="367"/>
      <c r="AT5046" s="367"/>
    </row>
    <row r="5047" spans="2:46" ht="13.8">
      <c r="B5047" s="26">
        <v>3.4999999999999987</v>
      </c>
      <c r="C5047" s="363">
        <v>73.055049900314373</v>
      </c>
      <c r="D5047" s="367">
        <v>209.99999999999991</v>
      </c>
      <c r="E5047" s="367">
        <v>976.74418604651157</v>
      </c>
      <c r="F5047" s="367">
        <v>-3599.0427425569333</v>
      </c>
      <c r="G5047" s="367">
        <v>210</v>
      </c>
      <c r="H5047" s="367">
        <v>5250</v>
      </c>
      <c r="I5047" s="384">
        <v>-51905.50912077642</v>
      </c>
      <c r="J5047" s="367">
        <v>209.99999999999997</v>
      </c>
      <c r="K5047" s="367">
        <v>1272.7272727272725</v>
      </c>
      <c r="L5047" s="384">
        <v>13727.82946080544</v>
      </c>
      <c r="M5047" s="367">
        <v>209.99999999999997</v>
      </c>
      <c r="N5047" s="367">
        <v>21</v>
      </c>
      <c r="O5047" s="384">
        <v>16.603665001080625</v>
      </c>
      <c r="P5047" s="367">
        <v>3.0449999999999999</v>
      </c>
      <c r="Q5047" s="367">
        <v>21</v>
      </c>
      <c r="R5047" s="384">
        <v>200.40562273785025</v>
      </c>
      <c r="S5047" s="367">
        <v>2.94</v>
      </c>
      <c r="T5047" s="367">
        <v>724.13793103448268</v>
      </c>
      <c r="U5047" s="384">
        <v>10026.63683382077</v>
      </c>
      <c r="V5047" s="367">
        <v>209.99999999999997</v>
      </c>
      <c r="W5047" s="367">
        <v>35000.000000000007</v>
      </c>
      <c r="X5047" s="384">
        <v>16927.153140545095</v>
      </c>
      <c r="Y5047" s="386">
        <v>210.00000000000006</v>
      </c>
      <c r="Z5047" s="367"/>
      <c r="AA5047" s="367"/>
      <c r="AB5047" s="367"/>
      <c r="AC5047" s="367"/>
      <c r="AD5047" s="367"/>
      <c r="AE5047" s="367"/>
      <c r="AF5047" s="367"/>
      <c r="AG5047" s="367"/>
      <c r="AH5047" s="367"/>
      <c r="AI5047" s="367"/>
      <c r="AJ5047" s="367"/>
      <c r="AK5047" s="367"/>
      <c r="AL5047" s="367"/>
      <c r="AM5047" s="367"/>
      <c r="AN5047" s="367"/>
      <c r="AO5047" s="367"/>
      <c r="AP5047" s="367"/>
      <c r="AQ5047" s="367"/>
      <c r="AR5047" s="367"/>
      <c r="AS5047" s="367"/>
      <c r="AT5047" s="367"/>
    </row>
    <row r="5048" spans="2:46" ht="13.8">
      <c r="B5048" s="26">
        <v>3.6666666666666652</v>
      </c>
      <c r="C5048" s="363">
        <v>76.532192451929163</v>
      </c>
      <c r="D5048" s="367">
        <v>219.99999999999991</v>
      </c>
      <c r="E5048" s="367">
        <v>1023.2558139534883</v>
      </c>
      <c r="F5048" s="367">
        <v>-4118.3106090294787</v>
      </c>
      <c r="G5048" s="367">
        <v>220</v>
      </c>
      <c r="H5048" s="367">
        <v>5500</v>
      </c>
      <c r="I5048" s="384">
        <v>-58472.797634087074</v>
      </c>
      <c r="J5048" s="367">
        <v>220</v>
      </c>
      <c r="K5048" s="367">
        <v>1333.333333333333</v>
      </c>
      <c r="L5048" s="384">
        <v>14115.245800735855</v>
      </c>
      <c r="M5048" s="367">
        <v>219.99999999999994</v>
      </c>
      <c r="N5048" s="367">
        <v>22</v>
      </c>
      <c r="O5048" s="384">
        <v>13.083792154548235</v>
      </c>
      <c r="P5048" s="367">
        <v>3.19</v>
      </c>
      <c r="Q5048" s="367">
        <v>22</v>
      </c>
      <c r="R5048" s="384">
        <v>207.914370123976</v>
      </c>
      <c r="S5048" s="367">
        <v>3.08</v>
      </c>
      <c r="T5048" s="367">
        <v>758.62068965517233</v>
      </c>
      <c r="U5048" s="384">
        <v>10234.165004572711</v>
      </c>
      <c r="V5048" s="367">
        <v>220</v>
      </c>
      <c r="W5048" s="367">
        <v>36666.666666666672</v>
      </c>
      <c r="X5048" s="384">
        <v>17723.170336088271</v>
      </c>
      <c r="Y5048" s="386">
        <v>220.00000000000003</v>
      </c>
      <c r="Z5048" s="367"/>
      <c r="AA5048" s="367"/>
      <c r="AB5048" s="367"/>
      <c r="AC5048" s="367"/>
      <c r="AD5048" s="367"/>
      <c r="AE5048" s="367"/>
      <c r="AF5048" s="367"/>
      <c r="AG5048" s="367"/>
      <c r="AH5048" s="367"/>
      <c r="AI5048" s="367"/>
      <c r="AJ5048" s="367"/>
      <c r="AK5048" s="367"/>
      <c r="AL5048" s="367"/>
      <c r="AM5048" s="367"/>
      <c r="AN5048" s="367"/>
      <c r="AO5048" s="367"/>
      <c r="AP5048" s="367"/>
      <c r="AQ5048" s="367"/>
      <c r="AR5048" s="367"/>
      <c r="AS5048" s="367"/>
      <c r="AT5048" s="367"/>
    </row>
    <row r="5049" spans="2:46" ht="13.8">
      <c r="B5049" s="26">
        <v>3.8333333333333317</v>
      </c>
      <c r="C5049" s="363">
        <v>80.009183244598461</v>
      </c>
      <c r="D5049" s="367">
        <v>229.99999999999989</v>
      </c>
      <c r="E5049" s="367">
        <v>1069.7674418604652</v>
      </c>
      <c r="F5049" s="367">
        <v>-4669.2043735685484</v>
      </c>
      <c r="G5049" s="367">
        <v>230.00000000000003</v>
      </c>
      <c r="H5049" s="367">
        <v>5750</v>
      </c>
      <c r="I5049" s="384">
        <v>-65412.413202197495</v>
      </c>
      <c r="J5049" s="367">
        <v>230</v>
      </c>
      <c r="K5049" s="367">
        <v>1393.9393939393935</v>
      </c>
      <c r="L5049" s="384">
        <v>14478.453974769012</v>
      </c>
      <c r="M5049" s="367">
        <v>229.99999999999997</v>
      </c>
      <c r="N5049" s="367">
        <v>23</v>
      </c>
      <c r="O5049" s="384">
        <v>9.1720535297549581</v>
      </c>
      <c r="P5049" s="367">
        <v>3.3350000000000004</v>
      </c>
      <c r="Q5049" s="367">
        <v>23</v>
      </c>
      <c r="R5049" s="384">
        <v>215.23817410045157</v>
      </c>
      <c r="S5049" s="367">
        <v>3.22</v>
      </c>
      <c r="T5049" s="367">
        <v>793.10344827586198</v>
      </c>
      <c r="U5049" s="384">
        <v>10417.154018406769</v>
      </c>
      <c r="V5049" s="367">
        <v>229.99999999999997</v>
      </c>
      <c r="W5049" s="367">
        <v>38333.333333333336</v>
      </c>
      <c r="X5049" s="384">
        <v>18518.275012003141</v>
      </c>
      <c r="Y5049" s="386">
        <v>230</v>
      </c>
      <c r="Z5049" s="367"/>
      <c r="AA5049" s="367"/>
      <c r="AB5049" s="367"/>
      <c r="AC5049" s="367"/>
      <c r="AD5049" s="367"/>
      <c r="AE5049" s="367"/>
      <c r="AF5049" s="367"/>
      <c r="AG5049" s="367"/>
      <c r="AH5049" s="367"/>
      <c r="AI5049" s="367"/>
      <c r="AJ5049" s="367"/>
      <c r="AK5049" s="367"/>
      <c r="AL5049" s="367"/>
      <c r="AM5049" s="367"/>
      <c r="AN5049" s="367"/>
      <c r="AO5049" s="367"/>
      <c r="AP5049" s="367"/>
      <c r="AQ5049" s="367"/>
      <c r="AR5049" s="367"/>
      <c r="AS5049" s="367"/>
      <c r="AT5049" s="367"/>
    </row>
    <row r="5050" spans="2:46" ht="13.8">
      <c r="B5050" s="26">
        <v>3.9999999999999982</v>
      </c>
      <c r="C5050" s="363">
        <v>83.486022278322324</v>
      </c>
      <c r="D5050" s="367">
        <v>239.99999999999991</v>
      </c>
      <c r="E5050" s="367">
        <v>1116.2790697674418</v>
      </c>
      <c r="F5050" s="367">
        <v>-5251.7240361741351</v>
      </c>
      <c r="G5050" s="367">
        <v>240</v>
      </c>
      <c r="H5050" s="367">
        <v>6000</v>
      </c>
      <c r="I5050" s="384">
        <v>-72724.355825107676</v>
      </c>
      <c r="J5050" s="367">
        <v>240</v>
      </c>
      <c r="K5050" s="367">
        <v>1454.545454545454</v>
      </c>
      <c r="L5050" s="384">
        <v>14817.453982904906</v>
      </c>
      <c r="M5050" s="367">
        <v>239.99999999999994</v>
      </c>
      <c r="N5050" s="367">
        <v>24</v>
      </c>
      <c r="O5050" s="384">
        <v>4.868449126700841</v>
      </c>
      <c r="P5050" s="367">
        <v>3.48</v>
      </c>
      <c r="Q5050" s="367">
        <v>24</v>
      </c>
      <c r="R5050" s="384">
        <v>222.37703466727689</v>
      </c>
      <c r="S5050" s="367">
        <v>3.36</v>
      </c>
      <c r="T5050" s="367">
        <v>827.58620689655163</v>
      </c>
      <c r="U5050" s="384">
        <v>10575.60387532295</v>
      </c>
      <c r="V5050" s="367">
        <v>239.99999999999997</v>
      </c>
      <c r="W5050" s="367">
        <v>40000</v>
      </c>
      <c r="X5050" s="384">
        <v>19312.46716828971</v>
      </c>
      <c r="Y5050" s="386">
        <v>240</v>
      </c>
      <c r="Z5050" s="367"/>
      <c r="AA5050" s="367"/>
      <c r="AB5050" s="367"/>
      <c r="AC5050" s="367"/>
      <c r="AD5050" s="367"/>
      <c r="AE5050" s="367"/>
      <c r="AF5050" s="367"/>
      <c r="AG5050" s="367"/>
      <c r="AH5050" s="367"/>
      <c r="AI5050" s="367"/>
      <c r="AJ5050" s="367"/>
      <c r="AK5050" s="367"/>
      <c r="AL5050" s="367"/>
      <c r="AM5050" s="367"/>
      <c r="AN5050" s="367"/>
      <c r="AO5050" s="367"/>
      <c r="AP5050" s="367"/>
      <c r="AQ5050" s="367"/>
      <c r="AR5050" s="367"/>
      <c r="AS5050" s="367"/>
      <c r="AT5050" s="367"/>
    </row>
    <row r="5051" spans="2:46" ht="13.8">
      <c r="B5051" s="26">
        <v>4.1666666666666652</v>
      </c>
      <c r="C5051" s="363">
        <v>86.962709553100694</v>
      </c>
      <c r="D5051" s="367">
        <v>249.99999999999991</v>
      </c>
      <c r="E5051" s="367">
        <v>1162.7906976744184</v>
      </c>
      <c r="F5051" s="367">
        <v>-5865.8695968462443</v>
      </c>
      <c r="G5051" s="367">
        <v>249.99999999999997</v>
      </c>
      <c r="H5051" s="367">
        <v>6250</v>
      </c>
      <c r="I5051" s="384">
        <v>-80408.625502817638</v>
      </c>
      <c r="J5051" s="367">
        <v>249.99999999999997</v>
      </c>
      <c r="K5051" s="367">
        <v>1515.1515151515146</v>
      </c>
      <c r="L5051" s="384">
        <v>15132.245825143549</v>
      </c>
      <c r="M5051" s="367">
        <v>249.99999999999991</v>
      </c>
      <c r="N5051" s="367">
        <v>25</v>
      </c>
      <c r="O5051" s="384">
        <v>0.17297894538585432</v>
      </c>
      <c r="P5051" s="367">
        <v>3.6249999999999996</v>
      </c>
      <c r="Q5051" s="367">
        <v>25</v>
      </c>
      <c r="R5051" s="384">
        <v>229.33095182445192</v>
      </c>
      <c r="S5051" s="367">
        <v>3.5</v>
      </c>
      <c r="T5051" s="367">
        <v>862.06896551724128</v>
      </c>
      <c r="U5051" s="384">
        <v>10709.514575321253</v>
      </c>
      <c r="V5051" s="367">
        <v>249.99999999999997</v>
      </c>
      <c r="W5051" s="367">
        <v>41666.666666666664</v>
      </c>
      <c r="X5051" s="384">
        <v>20105.746804947979</v>
      </c>
      <c r="Y5051" s="386">
        <v>249.99999999999997</v>
      </c>
      <c r="Z5051" s="367"/>
      <c r="AA5051" s="367"/>
      <c r="AB5051" s="367"/>
      <c r="AC5051" s="367"/>
      <c r="AD5051" s="367"/>
      <c r="AE5051" s="367"/>
      <c r="AF5051" s="367"/>
      <c r="AG5051" s="367"/>
      <c r="AH5051" s="367"/>
      <c r="AI5051" s="367"/>
      <c r="AJ5051" s="367"/>
      <c r="AK5051" s="367"/>
      <c r="AL5051" s="367"/>
      <c r="AM5051" s="367"/>
      <c r="AN5051" s="367"/>
      <c r="AO5051" s="367"/>
      <c r="AP5051" s="367"/>
      <c r="AQ5051" s="367"/>
      <c r="AR5051" s="367"/>
      <c r="AS5051" s="367"/>
      <c r="AT5051" s="367"/>
    </row>
    <row r="5052" spans="2:46" ht="13.8">
      <c r="B5052" s="26">
        <v>4.3333333333333321</v>
      </c>
      <c r="C5052" s="363">
        <v>90.439245068933616</v>
      </c>
      <c r="D5052" s="367">
        <v>259.99999999999994</v>
      </c>
      <c r="E5052" s="367">
        <v>1209.3023255813951</v>
      </c>
      <c r="F5052" s="367">
        <v>-6511.6410555848743</v>
      </c>
      <c r="G5052" s="367">
        <v>259.99999999999994</v>
      </c>
      <c r="H5052" s="367">
        <v>6500</v>
      </c>
      <c r="I5052" s="384">
        <v>-88465.222235327368</v>
      </c>
      <c r="J5052" s="367">
        <v>260</v>
      </c>
      <c r="K5052" s="367">
        <v>1575.7575757575751</v>
      </c>
      <c r="L5052" s="384">
        <v>15422.829501484928</v>
      </c>
      <c r="M5052" s="367">
        <v>259.99999999999994</v>
      </c>
      <c r="N5052" s="367">
        <v>26</v>
      </c>
      <c r="O5052" s="384">
        <v>-4.9143570141900321</v>
      </c>
      <c r="P5052" s="367">
        <v>3.77</v>
      </c>
      <c r="Q5052" s="367">
        <v>26</v>
      </c>
      <c r="R5052" s="384">
        <v>236.09992557197671</v>
      </c>
      <c r="S5052" s="367">
        <v>3.64</v>
      </c>
      <c r="T5052" s="367">
        <v>896.55172413793093</v>
      </c>
      <c r="U5052" s="384">
        <v>10818.886118401675</v>
      </c>
      <c r="V5052" s="367">
        <v>260</v>
      </c>
      <c r="W5052" s="367">
        <v>43333.333333333328</v>
      </c>
      <c r="X5052" s="384">
        <v>20898.113921977936</v>
      </c>
      <c r="Y5052" s="386">
        <v>259.99999999999994</v>
      </c>
      <c r="Z5052" s="367"/>
      <c r="AA5052" s="367"/>
      <c r="AB5052" s="367"/>
      <c r="AC5052" s="367"/>
      <c r="AD5052" s="367"/>
      <c r="AE5052" s="367"/>
      <c r="AF5052" s="367"/>
      <c r="AG5052" s="367"/>
      <c r="AH5052" s="367"/>
      <c r="AI5052" s="367"/>
      <c r="AJ5052" s="367"/>
      <c r="AK5052" s="367"/>
      <c r="AL5052" s="367"/>
      <c r="AM5052" s="367"/>
      <c r="AN5052" s="367"/>
      <c r="AO5052" s="367"/>
      <c r="AP5052" s="367"/>
      <c r="AQ5052" s="367"/>
      <c r="AR5052" s="367"/>
      <c r="AS5052" s="367"/>
      <c r="AT5052" s="367"/>
    </row>
    <row r="5053" spans="2:46" ht="13.8">
      <c r="B5053" s="26">
        <v>4.4999999999999991</v>
      </c>
      <c r="C5053" s="363">
        <v>93.915628825821031</v>
      </c>
      <c r="D5053" s="367">
        <v>269.99999999999994</v>
      </c>
      <c r="E5053" s="367">
        <v>1255.8139534883717</v>
      </c>
      <c r="F5053" s="367">
        <v>-7189.0384123900285</v>
      </c>
      <c r="G5053" s="367">
        <v>269.99999999999994</v>
      </c>
      <c r="H5053" s="367">
        <v>6750</v>
      </c>
      <c r="I5053" s="384">
        <v>-96894.14602263688</v>
      </c>
      <c r="J5053" s="367">
        <v>270</v>
      </c>
      <c r="K5053" s="367">
        <v>1636.3636363636356</v>
      </c>
      <c r="L5053" s="384">
        <v>15689.205011929047</v>
      </c>
      <c r="M5053" s="367">
        <v>269.99999999999989</v>
      </c>
      <c r="N5053" s="367">
        <v>27</v>
      </c>
      <c r="O5053" s="384">
        <v>-10.39355875202679</v>
      </c>
      <c r="P5053" s="367">
        <v>3.9150000000000005</v>
      </c>
      <c r="Q5053" s="367">
        <v>27</v>
      </c>
      <c r="R5053" s="384">
        <v>242.68395590985125</v>
      </c>
      <c r="S5053" s="367">
        <v>3.78</v>
      </c>
      <c r="T5053" s="367">
        <v>931.03448275862058</v>
      </c>
      <c r="U5053" s="384">
        <v>10903.718504564218</v>
      </c>
      <c r="V5053" s="367">
        <v>269.99999999999994</v>
      </c>
      <c r="W5053" s="367">
        <v>44999.999999999993</v>
      </c>
      <c r="X5053" s="384">
        <v>21689.568519379587</v>
      </c>
      <c r="Y5053" s="386">
        <v>269.99999999999994</v>
      </c>
      <c r="Z5053" s="367"/>
      <c r="AA5053" s="367"/>
      <c r="AB5053" s="367"/>
      <c r="AC5053" s="367"/>
      <c r="AD5053" s="367"/>
      <c r="AE5053" s="367"/>
      <c r="AF5053" s="367"/>
      <c r="AG5053" s="367"/>
      <c r="AH5053" s="367"/>
      <c r="AI5053" s="367"/>
      <c r="AJ5053" s="367"/>
      <c r="AK5053" s="367"/>
      <c r="AL5053" s="367"/>
      <c r="AM5053" s="367"/>
      <c r="AN5053" s="367"/>
      <c r="AO5053" s="367"/>
      <c r="AP5053" s="367"/>
      <c r="AQ5053" s="367"/>
      <c r="AR5053" s="367"/>
      <c r="AS5053" s="367"/>
      <c r="AT5053" s="367"/>
    </row>
    <row r="5054" spans="2:46" ht="13.8">
      <c r="B5054" s="26">
        <v>4.6666666666666661</v>
      </c>
      <c r="C5054" s="363">
        <v>97.391860823763011</v>
      </c>
      <c r="D5054" s="367">
        <v>279.99999999999994</v>
      </c>
      <c r="E5054" s="367">
        <v>1302.3255813953483</v>
      </c>
      <c r="F5054" s="367">
        <v>-7898.0616672616998</v>
      </c>
      <c r="G5054" s="367">
        <v>279.99999999999989</v>
      </c>
      <c r="H5054" s="367">
        <v>7000</v>
      </c>
      <c r="I5054" s="384">
        <v>-105695.3968647461</v>
      </c>
      <c r="J5054" s="367">
        <v>279.99999999999994</v>
      </c>
      <c r="K5054" s="367">
        <v>1696.9696969696961</v>
      </c>
      <c r="L5054" s="384">
        <v>15931.372356475911</v>
      </c>
      <c r="M5054" s="367">
        <v>279.99999999999989</v>
      </c>
      <c r="N5054" s="367">
        <v>28</v>
      </c>
      <c r="O5054" s="384">
        <v>-16.264626268124363</v>
      </c>
      <c r="P5054" s="367">
        <v>4.0599999999999996</v>
      </c>
      <c r="Q5054" s="367">
        <v>28</v>
      </c>
      <c r="R5054" s="384">
        <v>249.08304283807553</v>
      </c>
      <c r="S5054" s="367">
        <v>3.92</v>
      </c>
      <c r="T5054" s="367">
        <v>965.51724137931024</v>
      </c>
      <c r="U5054" s="384">
        <v>10964.011733808884</v>
      </c>
      <c r="V5054" s="367">
        <v>279.99999999999994</v>
      </c>
      <c r="W5054" s="367">
        <v>46666.666666666657</v>
      </c>
      <c r="X5054" s="384">
        <v>22480.110597152943</v>
      </c>
      <c r="Y5054" s="386">
        <v>279.99999999999994</v>
      </c>
      <c r="Z5054" s="367"/>
      <c r="AA5054" s="367"/>
      <c r="AB5054" s="367"/>
      <c r="AC5054" s="367"/>
      <c r="AD5054" s="367"/>
      <c r="AE5054" s="367"/>
      <c r="AF5054" s="367"/>
      <c r="AG5054" s="367"/>
      <c r="AH5054" s="367"/>
      <c r="AI5054" s="367"/>
      <c r="AJ5054" s="367"/>
      <c r="AK5054" s="367"/>
      <c r="AL5054" s="367"/>
      <c r="AM5054" s="367"/>
      <c r="AN5054" s="367"/>
      <c r="AO5054" s="367"/>
      <c r="AP5054" s="367"/>
      <c r="AQ5054" s="367"/>
      <c r="AR5054" s="367"/>
      <c r="AS5054" s="367"/>
      <c r="AT5054" s="367"/>
    </row>
    <row r="5055" spans="2:46" ht="13.8">
      <c r="B5055" s="26">
        <v>4.833333333333333</v>
      </c>
      <c r="C5055" s="363">
        <v>100.86794106275951</v>
      </c>
      <c r="D5055" s="367">
        <v>290</v>
      </c>
      <c r="E5055" s="367">
        <v>1348.8372093023249</v>
      </c>
      <c r="F5055" s="367">
        <v>-8638.7108201998981</v>
      </c>
      <c r="G5055" s="367">
        <v>289.99999999999989</v>
      </c>
      <c r="H5055" s="367">
        <v>7250</v>
      </c>
      <c r="I5055" s="384">
        <v>-114868.97476165518</v>
      </c>
      <c r="J5055" s="367">
        <v>290</v>
      </c>
      <c r="K5055" s="367">
        <v>1757.5757575757566</v>
      </c>
      <c r="L5055" s="384">
        <v>16149.331535125517</v>
      </c>
      <c r="M5055" s="367">
        <v>289.99999999999989</v>
      </c>
      <c r="N5055" s="367">
        <v>29</v>
      </c>
      <c r="O5055" s="384">
        <v>-22.52755956248286</v>
      </c>
      <c r="P5055" s="367">
        <v>4.2050000000000001</v>
      </c>
      <c r="Q5055" s="367">
        <v>29</v>
      </c>
      <c r="R5055" s="384">
        <v>255.29718635664958</v>
      </c>
      <c r="S5055" s="367">
        <v>4.0599999999999996</v>
      </c>
      <c r="T5055" s="367">
        <v>999.99999999999989</v>
      </c>
      <c r="U5055" s="384">
        <v>10999.765806135669</v>
      </c>
      <c r="V5055" s="367">
        <v>290</v>
      </c>
      <c r="W5055" s="367">
        <v>48333.333333333321</v>
      </c>
      <c r="X5055" s="384">
        <v>23269.740155297983</v>
      </c>
      <c r="Y5055" s="386">
        <v>289.99999999999989</v>
      </c>
      <c r="Z5055" s="367"/>
      <c r="AA5055" s="367"/>
      <c r="AB5055" s="367"/>
      <c r="AC5055" s="367"/>
      <c r="AD5055" s="367"/>
      <c r="AE5055" s="367"/>
      <c r="AF5055" s="367"/>
      <c r="AG5055" s="367"/>
      <c r="AH5055" s="367"/>
      <c r="AI5055" s="367"/>
      <c r="AJ5055" s="367"/>
      <c r="AK5055" s="367"/>
      <c r="AL5055" s="367"/>
      <c r="AM5055" s="367"/>
      <c r="AN5055" s="367"/>
      <c r="AO5055" s="367"/>
      <c r="AP5055" s="367"/>
      <c r="AQ5055" s="367"/>
      <c r="AR5055" s="367"/>
      <c r="AS5055" s="367"/>
      <c r="AT5055" s="367"/>
    </row>
    <row r="5056" spans="2:46" ht="13.8">
      <c r="B5056" s="26">
        <v>5</v>
      </c>
      <c r="C5056" s="363">
        <v>104.34386954281052</v>
      </c>
      <c r="D5056" s="367">
        <v>300</v>
      </c>
      <c r="E5056" s="367">
        <v>1395.3488372093016</v>
      </c>
      <c r="F5056" s="367">
        <v>-9410.9858712046116</v>
      </c>
      <c r="G5056" s="367">
        <v>299.99999999999983</v>
      </c>
      <c r="H5056" s="367">
        <v>7500</v>
      </c>
      <c r="I5056" s="384">
        <v>-124414.87971336399</v>
      </c>
      <c r="J5056" s="367">
        <v>300</v>
      </c>
      <c r="K5056" s="367">
        <v>1818.1818181818171</v>
      </c>
      <c r="L5056" s="384">
        <v>16343.082547877861</v>
      </c>
      <c r="M5056" s="367">
        <v>299.99999999999983</v>
      </c>
      <c r="N5056" s="367">
        <v>30</v>
      </c>
      <c r="O5056" s="384">
        <v>-29.18235863510219</v>
      </c>
      <c r="P5056" s="367">
        <v>4.3499999999999996</v>
      </c>
      <c r="Q5056" s="367">
        <v>30</v>
      </c>
      <c r="R5056" s="384">
        <v>261.32638646557336</v>
      </c>
      <c r="S5056" s="367">
        <v>4.2</v>
      </c>
      <c r="T5056" s="367">
        <v>1034.4827586206895</v>
      </c>
      <c r="U5056" s="384">
        <v>11010.980721544578</v>
      </c>
      <c r="V5056" s="367">
        <v>299.99999999999994</v>
      </c>
      <c r="W5056" s="367">
        <v>49999.999999999985</v>
      </c>
      <c r="X5056" s="384">
        <v>24058.457193814731</v>
      </c>
      <c r="Y5056" s="386">
        <v>299.99999999999989</v>
      </c>
      <c r="Z5056" s="367"/>
      <c r="AA5056" s="367"/>
      <c r="AB5056" s="367"/>
      <c r="AC5056" s="367"/>
      <c r="AD5056" s="367"/>
      <c r="AE5056" s="367"/>
      <c r="AF5056" s="367"/>
      <c r="AG5056" s="367"/>
      <c r="AH5056" s="367"/>
      <c r="AI5056" s="367"/>
      <c r="AJ5056" s="367"/>
      <c r="AK5056" s="367"/>
      <c r="AL5056" s="367"/>
      <c r="AM5056" s="367"/>
      <c r="AN5056" s="367"/>
      <c r="AO5056" s="367"/>
      <c r="AP5056" s="367"/>
      <c r="AQ5056" s="367"/>
      <c r="AR5056" s="367"/>
      <c r="AS5056" s="367"/>
      <c r="AT5056" s="367"/>
    </row>
    <row r="5057" spans="2:46" ht="13.8">
      <c r="B5057" s="26">
        <v>5.166666666666667</v>
      </c>
      <c r="C5057" s="363">
        <v>107.81964626391608</v>
      </c>
      <c r="D5057" s="367">
        <v>310.00000000000006</v>
      </c>
      <c r="E5057" s="367">
        <v>1441.8604651162782</v>
      </c>
      <c r="F5057" s="367">
        <v>-10214.886820275851</v>
      </c>
      <c r="G5057" s="367">
        <v>309.99999999999983</v>
      </c>
      <c r="H5057" s="367">
        <v>7750</v>
      </c>
      <c r="I5057" s="384">
        <v>-134333.11171987257</v>
      </c>
      <c r="J5057" s="367">
        <v>310</v>
      </c>
      <c r="K5057" s="367">
        <v>1878.7878787878776</v>
      </c>
      <c r="L5057" s="384">
        <v>16512.625394732946</v>
      </c>
      <c r="M5057" s="367">
        <v>309.99999999999983</v>
      </c>
      <c r="N5057" s="367">
        <v>31</v>
      </c>
      <c r="O5057" s="384">
        <v>-36.229023485982431</v>
      </c>
      <c r="P5057" s="367">
        <v>4.4950000000000001</v>
      </c>
      <c r="Q5057" s="367">
        <v>31</v>
      </c>
      <c r="R5057" s="384">
        <v>267.17064316484681</v>
      </c>
      <c r="S5057" s="367">
        <v>4.34</v>
      </c>
      <c r="T5057" s="367">
        <v>1068.9655172413791</v>
      </c>
      <c r="U5057" s="384">
        <v>10997.656480035605</v>
      </c>
      <c r="V5057" s="367">
        <v>309.99999999999994</v>
      </c>
      <c r="W5057" s="367">
        <v>51666.66666666665</v>
      </c>
      <c r="X5057" s="384">
        <v>24846.261712703166</v>
      </c>
      <c r="Y5057" s="386">
        <v>309.99999999999989</v>
      </c>
      <c r="Z5057" s="367"/>
      <c r="AA5057" s="367"/>
      <c r="AB5057" s="367"/>
      <c r="AC5057" s="367"/>
      <c r="AD5057" s="367"/>
      <c r="AE5057" s="367"/>
      <c r="AF5057" s="367"/>
      <c r="AG5057" s="367"/>
      <c r="AH5057" s="367"/>
      <c r="AI5057" s="367"/>
      <c r="AJ5057" s="367"/>
      <c r="AK5057" s="367"/>
      <c r="AL5057" s="367"/>
      <c r="AM5057" s="367"/>
      <c r="AN5057" s="367"/>
      <c r="AO5057" s="367"/>
      <c r="AP5057" s="367"/>
      <c r="AQ5057" s="367"/>
      <c r="AR5057" s="367"/>
      <c r="AS5057" s="367"/>
      <c r="AT5057" s="367"/>
    </row>
    <row r="5058" spans="2:46" ht="13.8">
      <c r="B5058" s="26">
        <v>5.3333333333333339</v>
      </c>
      <c r="C5058" s="363">
        <v>111.29527122607617</v>
      </c>
      <c r="D5058" s="367">
        <v>320.00000000000006</v>
      </c>
      <c r="E5058" s="367">
        <v>1488.3720930232548</v>
      </c>
      <c r="F5058" s="367">
        <v>-11050.41366741361</v>
      </c>
      <c r="G5058" s="367">
        <v>319.99999999999977</v>
      </c>
      <c r="H5058" s="367">
        <v>8000</v>
      </c>
      <c r="I5058" s="384">
        <v>-144623.67078118096</v>
      </c>
      <c r="J5058" s="367">
        <v>320</v>
      </c>
      <c r="K5058" s="367">
        <v>1939.3939393939381</v>
      </c>
      <c r="L5058" s="384">
        <v>16657.960075690775</v>
      </c>
      <c r="M5058" s="367">
        <v>319.99999999999977</v>
      </c>
      <c r="N5058" s="367">
        <v>32</v>
      </c>
      <c r="O5058" s="384">
        <v>-43.667554115123494</v>
      </c>
      <c r="P5058" s="367">
        <v>4.6399999999999997</v>
      </c>
      <c r="Q5058" s="367">
        <v>32</v>
      </c>
      <c r="R5058" s="384">
        <v>272.82995645447011</v>
      </c>
      <c r="S5058" s="367">
        <v>4.4799999999999995</v>
      </c>
      <c r="T5058" s="367">
        <v>1103.4482758620688</v>
      </c>
      <c r="U5058" s="384">
        <v>10959.793081608752</v>
      </c>
      <c r="V5058" s="367">
        <v>319.99999999999994</v>
      </c>
      <c r="W5058" s="367">
        <v>53333.333333333314</v>
      </c>
      <c r="X5058" s="384">
        <v>25633.153711963303</v>
      </c>
      <c r="Y5058" s="386">
        <v>319.99999999999989</v>
      </c>
      <c r="Z5058" s="367"/>
      <c r="AA5058" s="367"/>
      <c r="AB5058" s="367"/>
      <c r="AC5058" s="367"/>
      <c r="AD5058" s="367"/>
      <c r="AE5058" s="367"/>
      <c r="AF5058" s="367"/>
      <c r="AG5058" s="367"/>
      <c r="AH5058" s="367"/>
      <c r="AI5058" s="367"/>
      <c r="AJ5058" s="367"/>
      <c r="AK5058" s="367"/>
      <c r="AL5058" s="367"/>
      <c r="AM5058" s="367"/>
      <c r="AN5058" s="367"/>
      <c r="AO5058" s="367"/>
      <c r="AP5058" s="367"/>
      <c r="AQ5058" s="367"/>
      <c r="AR5058" s="367"/>
      <c r="AS5058" s="367"/>
      <c r="AT5058" s="367"/>
    </row>
    <row r="5059" spans="2:46" ht="13.8">
      <c r="B5059" s="26">
        <v>5.5000000000000009</v>
      </c>
      <c r="C5059" s="363">
        <v>114.77074442929077</v>
      </c>
      <c r="D5059" s="367">
        <v>330.00000000000006</v>
      </c>
      <c r="E5059" s="367">
        <v>1534.8837209302314</v>
      </c>
      <c r="F5059" s="367">
        <v>-11917.566412617898</v>
      </c>
      <c r="G5059" s="367">
        <v>329.99999999999983</v>
      </c>
      <c r="H5059" s="367">
        <v>8250</v>
      </c>
      <c r="I5059" s="384">
        <v>-155286.55689728909</v>
      </c>
      <c r="J5059" s="367">
        <v>330</v>
      </c>
      <c r="K5059" s="367">
        <v>1999.9999999999986</v>
      </c>
      <c r="L5059" s="384">
        <v>16779.086590751347</v>
      </c>
      <c r="M5059" s="367">
        <v>329.99999999999983</v>
      </c>
      <c r="N5059" s="367">
        <v>33</v>
      </c>
      <c r="O5059" s="384">
        <v>-51.497950522525471</v>
      </c>
      <c r="P5059" s="367">
        <v>4.7850000000000001</v>
      </c>
      <c r="Q5059" s="367">
        <v>33</v>
      </c>
      <c r="R5059" s="384">
        <v>278.30432633444315</v>
      </c>
      <c r="S5059" s="367">
        <v>4.62</v>
      </c>
      <c r="T5059" s="367">
        <v>1137.9310344827586</v>
      </c>
      <c r="U5059" s="384">
        <v>10897.390526264022</v>
      </c>
      <c r="V5059" s="367">
        <v>330</v>
      </c>
      <c r="W5059" s="367">
        <v>54999.999999999978</v>
      </c>
      <c r="X5059" s="384">
        <v>26419.13319159513</v>
      </c>
      <c r="Y5059" s="386">
        <v>329.99999999999989</v>
      </c>
      <c r="Z5059" s="367"/>
      <c r="AA5059" s="367"/>
      <c r="AB5059" s="367"/>
      <c r="AC5059" s="367"/>
      <c r="AD5059" s="367"/>
      <c r="AE5059" s="367"/>
      <c r="AF5059" s="367"/>
      <c r="AG5059" s="367"/>
      <c r="AH5059" s="367"/>
      <c r="AI5059" s="367"/>
      <c r="AJ5059" s="367"/>
      <c r="AK5059" s="367"/>
      <c r="AL5059" s="367"/>
      <c r="AM5059" s="367"/>
      <c r="AN5059" s="367"/>
      <c r="AO5059" s="367"/>
      <c r="AP5059" s="367"/>
      <c r="AQ5059" s="367"/>
      <c r="AR5059" s="367"/>
      <c r="AS5059" s="367"/>
      <c r="AT5059" s="367"/>
    </row>
    <row r="5060" spans="2:46" ht="13.8">
      <c r="B5060" s="26">
        <v>5.6666666666666679</v>
      </c>
      <c r="C5060" s="363">
        <v>118.24606587355991</v>
      </c>
      <c r="D5060" s="367">
        <v>340.00000000000011</v>
      </c>
      <c r="E5060" s="367">
        <v>1581.3953488372081</v>
      </c>
      <c r="F5060" s="367">
        <v>-12816.3450558887</v>
      </c>
      <c r="G5060" s="367">
        <v>339.99999999999977</v>
      </c>
      <c r="H5060" s="367">
        <v>8500</v>
      </c>
      <c r="I5060" s="384">
        <v>-166321.77006819693</v>
      </c>
      <c r="J5060" s="367">
        <v>339.99999999999994</v>
      </c>
      <c r="K5060" s="367">
        <v>2060.6060606060591</v>
      </c>
      <c r="L5060" s="384">
        <v>16876.004939914659</v>
      </c>
      <c r="M5060" s="367">
        <v>339.99999999999983</v>
      </c>
      <c r="N5060" s="367">
        <v>34</v>
      </c>
      <c r="O5060" s="384">
        <v>-59.720212708188278</v>
      </c>
      <c r="P5060" s="367">
        <v>4.93</v>
      </c>
      <c r="Q5060" s="367">
        <v>34</v>
      </c>
      <c r="R5060" s="384">
        <v>283.59375280476593</v>
      </c>
      <c r="S5060" s="367">
        <v>4.76</v>
      </c>
      <c r="T5060" s="367">
        <v>1172.4137931034484</v>
      </c>
      <c r="U5060" s="384">
        <v>10810.448814001415</v>
      </c>
      <c r="V5060" s="367">
        <v>340</v>
      </c>
      <c r="W5060" s="367">
        <v>56666.666666666642</v>
      </c>
      <c r="X5060" s="384">
        <v>27204.200151598649</v>
      </c>
      <c r="Y5060" s="386">
        <v>339.99999999999983</v>
      </c>
      <c r="Z5060" s="367"/>
      <c r="AA5060" s="367"/>
      <c r="AB5060" s="367"/>
      <c r="AC5060" s="367"/>
      <c r="AD5060" s="367"/>
      <c r="AE5060" s="367"/>
      <c r="AF5060" s="367"/>
      <c r="AG5060" s="367"/>
      <c r="AH5060" s="367"/>
      <c r="AI5060" s="367"/>
      <c r="AJ5060" s="367"/>
      <c r="AK5060" s="367"/>
      <c r="AL5060" s="367"/>
      <c r="AM5060" s="367"/>
      <c r="AN5060" s="367"/>
      <c r="AO5060" s="367"/>
      <c r="AP5060" s="367"/>
      <c r="AQ5060" s="367"/>
      <c r="AR5060" s="367"/>
      <c r="AS5060" s="367"/>
      <c r="AT5060" s="367"/>
    </row>
    <row r="5061" spans="2:46" ht="13.8">
      <c r="B5061" s="26">
        <v>5.8333333333333348</v>
      </c>
      <c r="C5061" s="363">
        <v>121.72123555888361</v>
      </c>
      <c r="D5061" s="367">
        <v>350.00000000000011</v>
      </c>
      <c r="E5061" s="367">
        <v>1627.9069767441847</v>
      </c>
      <c r="F5061" s="367">
        <v>-13746.749597226026</v>
      </c>
      <c r="G5061" s="367">
        <v>349.99999999999977</v>
      </c>
      <c r="H5061" s="367">
        <v>8750</v>
      </c>
      <c r="I5061" s="384">
        <v>-177729.31029390459</v>
      </c>
      <c r="J5061" s="367">
        <v>349.99999999999994</v>
      </c>
      <c r="K5061" s="367">
        <v>2121.2121212121197</v>
      </c>
      <c r="L5061" s="384">
        <v>16948.715123180711</v>
      </c>
      <c r="M5061" s="367">
        <v>349.99999999999977</v>
      </c>
      <c r="N5061" s="367">
        <v>35</v>
      </c>
      <c r="O5061" s="384">
        <v>-68.334340672112006</v>
      </c>
      <c r="P5061" s="367">
        <v>5.0750000000000002</v>
      </c>
      <c r="Q5061" s="367">
        <v>35</v>
      </c>
      <c r="R5061" s="384">
        <v>288.69823586543845</v>
      </c>
      <c r="S5061" s="367">
        <v>4.8999999999999995</v>
      </c>
      <c r="T5061" s="367">
        <v>1206.8965517241381</v>
      </c>
      <c r="U5061" s="384">
        <v>10698.967944820924</v>
      </c>
      <c r="V5061" s="367">
        <v>350.00000000000006</v>
      </c>
      <c r="W5061" s="367">
        <v>58333.333333333307</v>
      </c>
      <c r="X5061" s="384">
        <v>27988.354591973872</v>
      </c>
      <c r="Y5061" s="386">
        <v>349.99999999999983</v>
      </c>
      <c r="Z5061" s="367"/>
      <c r="AA5061" s="367"/>
      <c r="AB5061" s="367"/>
      <c r="AC5061" s="367"/>
      <c r="AD5061" s="367"/>
      <c r="AE5061" s="367"/>
      <c r="AF5061" s="367"/>
      <c r="AG5061" s="367"/>
      <c r="AH5061" s="367"/>
      <c r="AI5061" s="367"/>
      <c r="AJ5061" s="367"/>
      <c r="AK5061" s="367"/>
      <c r="AL5061" s="367"/>
      <c r="AM5061" s="367"/>
      <c r="AN5061" s="367"/>
      <c r="AO5061" s="367"/>
      <c r="AP5061" s="367"/>
      <c r="AQ5061" s="367"/>
      <c r="AR5061" s="367"/>
      <c r="AS5061" s="367"/>
      <c r="AT5061" s="367"/>
    </row>
    <row r="5062" spans="2:46" ht="13.8">
      <c r="B5062" s="26">
        <v>6.0000000000000018</v>
      </c>
      <c r="C5062" s="363">
        <v>125.19625348526178</v>
      </c>
      <c r="D5062" s="367">
        <v>360.00000000000011</v>
      </c>
      <c r="E5062" s="367">
        <v>1674.4186046511613</v>
      </c>
      <c r="F5062" s="367">
        <v>-14708.780036629871</v>
      </c>
      <c r="G5062" s="367">
        <v>359.99999999999972</v>
      </c>
      <c r="H5062" s="367">
        <v>9000</v>
      </c>
      <c r="I5062" s="384">
        <v>-189509.17757441211</v>
      </c>
      <c r="J5062" s="367">
        <v>360</v>
      </c>
      <c r="K5062" s="367">
        <v>2181.8181818181802</v>
      </c>
      <c r="L5062" s="384">
        <v>16997.21714054951</v>
      </c>
      <c r="M5062" s="367">
        <v>359.99999999999977</v>
      </c>
      <c r="N5062" s="367">
        <v>36</v>
      </c>
      <c r="O5062" s="384">
        <v>-77.340334414296535</v>
      </c>
      <c r="P5062" s="367">
        <v>5.22</v>
      </c>
      <c r="Q5062" s="367">
        <v>36</v>
      </c>
      <c r="R5062" s="384">
        <v>293.61777551646071</v>
      </c>
      <c r="S5062" s="367">
        <v>5.04</v>
      </c>
      <c r="T5062" s="367">
        <v>1241.3793103448279</v>
      </c>
      <c r="U5062" s="384">
        <v>10562.947918722557</v>
      </c>
      <c r="V5062" s="367">
        <v>360.00000000000011</v>
      </c>
      <c r="W5062" s="367">
        <v>59999.999999999971</v>
      </c>
      <c r="X5062" s="384">
        <v>28771.596512720786</v>
      </c>
      <c r="Y5062" s="386">
        <v>359.99999999999983</v>
      </c>
      <c r="Z5062" s="367"/>
      <c r="AA5062" s="367"/>
      <c r="AB5062" s="367"/>
      <c r="AC5062" s="367"/>
      <c r="AD5062" s="367"/>
      <c r="AE5062" s="367"/>
      <c r="AF5062" s="367"/>
      <c r="AG5062" s="367"/>
      <c r="AH5062" s="367"/>
      <c r="AI5062" s="367"/>
      <c r="AJ5062" s="367"/>
      <c r="AK5062" s="367"/>
      <c r="AL5062" s="367"/>
      <c r="AM5062" s="367"/>
      <c r="AN5062" s="367"/>
      <c r="AO5062" s="367"/>
      <c r="AP5062" s="367"/>
      <c r="AQ5062" s="367"/>
      <c r="AR5062" s="367"/>
      <c r="AS5062" s="367"/>
      <c r="AT5062" s="367"/>
    </row>
    <row r="5063" spans="2:46" ht="13.8">
      <c r="B5063" s="26">
        <v>6.1666666666666687</v>
      </c>
      <c r="C5063" s="363">
        <v>128.6711196526945</v>
      </c>
      <c r="D5063" s="367">
        <v>370.00000000000011</v>
      </c>
      <c r="E5063" s="367">
        <v>1720.930232558138</v>
      </c>
      <c r="F5063" s="367">
        <v>-15702.436374100242</v>
      </c>
      <c r="G5063" s="367">
        <v>369.99999999999972</v>
      </c>
      <c r="H5063" s="367">
        <v>9250</v>
      </c>
      <c r="I5063" s="384">
        <v>-201661.37190971931</v>
      </c>
      <c r="J5063" s="367">
        <v>370</v>
      </c>
      <c r="K5063" s="367">
        <v>2242.4242424242407</v>
      </c>
      <c r="L5063" s="384">
        <v>17021.510992021042</v>
      </c>
      <c r="M5063" s="367">
        <v>369.99999999999977</v>
      </c>
      <c r="N5063" s="367">
        <v>37</v>
      </c>
      <c r="O5063" s="384">
        <v>-86.738193934741957</v>
      </c>
      <c r="P5063" s="367">
        <v>5.3649999999999993</v>
      </c>
      <c r="Q5063" s="367">
        <v>37</v>
      </c>
      <c r="R5063" s="384">
        <v>298.35237175783271</v>
      </c>
      <c r="S5063" s="367">
        <v>5.18</v>
      </c>
      <c r="T5063" s="367">
        <v>1275.8620689655177</v>
      </c>
      <c r="U5063" s="384">
        <v>10402.38873570631</v>
      </c>
      <c r="V5063" s="367">
        <v>370.00000000000011</v>
      </c>
      <c r="W5063" s="367">
        <v>61666.666666666635</v>
      </c>
      <c r="X5063" s="384">
        <v>29553.925913839394</v>
      </c>
      <c r="Y5063" s="386">
        <v>369.99999999999977</v>
      </c>
      <c r="Z5063" s="367"/>
      <c r="AA5063" s="367"/>
      <c r="AB5063" s="367"/>
      <c r="AC5063" s="367"/>
      <c r="AD5063" s="367"/>
      <c r="AE5063" s="367"/>
      <c r="AF5063" s="367"/>
      <c r="AG5063" s="367"/>
      <c r="AH5063" s="367"/>
      <c r="AI5063" s="367"/>
      <c r="AJ5063" s="367"/>
      <c r="AK5063" s="367"/>
      <c r="AL5063" s="367"/>
      <c r="AM5063" s="367"/>
      <c r="AN5063" s="367"/>
      <c r="AO5063" s="367"/>
      <c r="AP5063" s="367"/>
      <c r="AQ5063" s="367"/>
      <c r="AR5063" s="367"/>
      <c r="AS5063" s="367"/>
      <c r="AT5063" s="367"/>
    </row>
    <row r="5064" spans="2:46" ht="13.8">
      <c r="B5064" s="26">
        <v>6.3333333333333357</v>
      </c>
      <c r="C5064" s="363">
        <v>132.14583406118174</v>
      </c>
      <c r="D5064" s="367">
        <v>380.00000000000011</v>
      </c>
      <c r="E5064" s="367">
        <v>1767.4418604651146</v>
      </c>
      <c r="F5064" s="367">
        <v>-16727.71860963713</v>
      </c>
      <c r="G5064" s="367">
        <v>379.99999999999966</v>
      </c>
      <c r="H5064" s="367">
        <v>9500</v>
      </c>
      <c r="I5064" s="384">
        <v>-214185.8932998263</v>
      </c>
      <c r="J5064" s="367">
        <v>380</v>
      </c>
      <c r="K5064" s="367">
        <v>2303.0303030303012</v>
      </c>
      <c r="L5064" s="384">
        <v>17021.59667759532</v>
      </c>
      <c r="M5064" s="367">
        <v>379.99999999999972</v>
      </c>
      <c r="N5064" s="367">
        <v>38</v>
      </c>
      <c r="O5064" s="384">
        <v>-96.527919233448344</v>
      </c>
      <c r="P5064" s="367">
        <v>5.5100000000000007</v>
      </c>
      <c r="Q5064" s="367">
        <v>38</v>
      </c>
      <c r="R5064" s="384">
        <v>302.9020245895544</v>
      </c>
      <c r="S5064" s="367">
        <v>5.32</v>
      </c>
      <c r="T5064" s="367">
        <v>1310.3448275862074</v>
      </c>
      <c r="U5064" s="384">
        <v>10217.290395772185</v>
      </c>
      <c r="V5064" s="367">
        <v>380.00000000000011</v>
      </c>
      <c r="W5064" s="367">
        <v>63333.333333333299</v>
      </c>
      <c r="X5064" s="384">
        <v>30335.3427953297</v>
      </c>
      <c r="Y5064" s="386">
        <v>379.99999999999977</v>
      </c>
      <c r="Z5064" s="367"/>
      <c r="AA5064" s="367"/>
      <c r="AB5064" s="367"/>
      <c r="AC5064" s="367"/>
      <c r="AD5064" s="367"/>
      <c r="AE5064" s="367"/>
      <c r="AF5064" s="367"/>
      <c r="AG5064" s="367"/>
      <c r="AH5064" s="367"/>
      <c r="AI5064" s="367"/>
      <c r="AJ5064" s="367"/>
      <c r="AK5064" s="367"/>
      <c r="AL5064" s="367"/>
      <c r="AM5064" s="367"/>
      <c r="AN5064" s="367"/>
      <c r="AO5064" s="367"/>
      <c r="AP5064" s="367"/>
      <c r="AQ5064" s="367"/>
      <c r="AR5064" s="367"/>
      <c r="AS5064" s="367"/>
      <c r="AT5064" s="367"/>
    </row>
    <row r="5065" spans="2:46" ht="13.8">
      <c r="B5065" s="26">
        <v>6.5000000000000027</v>
      </c>
      <c r="C5065" s="363">
        <v>135.62039671072353</v>
      </c>
      <c r="D5065" s="367">
        <v>390.00000000000011</v>
      </c>
      <c r="E5065" s="367">
        <v>1813.9534883720912</v>
      </c>
      <c r="F5065" s="367">
        <v>-17784.626743240544</v>
      </c>
      <c r="G5065" s="367">
        <v>389.99999999999966</v>
      </c>
      <c r="H5065" s="367">
        <v>9750</v>
      </c>
      <c r="I5065" s="384">
        <v>-227082.74174473307</v>
      </c>
      <c r="J5065" s="367">
        <v>390</v>
      </c>
      <c r="K5065" s="367">
        <v>2363.6363636363617</v>
      </c>
      <c r="L5065" s="384">
        <v>16997.474197272339</v>
      </c>
      <c r="M5065" s="367">
        <v>389.99999999999972</v>
      </c>
      <c r="N5065" s="367">
        <v>39</v>
      </c>
      <c r="O5065" s="384">
        <v>-106.7095103104155</v>
      </c>
      <c r="P5065" s="367">
        <v>5.6550000000000002</v>
      </c>
      <c r="Q5065" s="367">
        <v>39</v>
      </c>
      <c r="R5065" s="384">
        <v>307.266734011626</v>
      </c>
      <c r="S5065" s="367">
        <v>5.4600000000000009</v>
      </c>
      <c r="T5065" s="367">
        <v>1344.8275862068972</v>
      </c>
      <c r="U5065" s="384">
        <v>10007.652898920178</v>
      </c>
      <c r="V5065" s="367">
        <v>390.00000000000023</v>
      </c>
      <c r="W5065" s="367">
        <v>64999.999999999964</v>
      </c>
      <c r="X5065" s="384">
        <v>31115.847157191703</v>
      </c>
      <c r="Y5065" s="386">
        <v>389.99999999999977</v>
      </c>
      <c r="Z5065" s="367"/>
      <c r="AA5065" s="367"/>
      <c r="AB5065" s="367"/>
      <c r="AC5065" s="367"/>
      <c r="AD5065" s="367"/>
      <c r="AE5065" s="367"/>
      <c r="AF5065" s="367"/>
      <c r="AG5065" s="367"/>
      <c r="AH5065" s="367"/>
      <c r="AI5065" s="367"/>
      <c r="AJ5065" s="367"/>
      <c r="AK5065" s="367"/>
      <c r="AL5065" s="367"/>
      <c r="AM5065" s="367"/>
      <c r="AN5065" s="367"/>
      <c r="AO5065" s="367"/>
      <c r="AP5065" s="367"/>
      <c r="AQ5065" s="367"/>
      <c r="AR5065" s="367"/>
      <c r="AS5065" s="367"/>
      <c r="AT5065" s="367"/>
    </row>
    <row r="5066" spans="2:46" ht="13.8">
      <c r="B5066" s="26">
        <v>6.6666666666666696</v>
      </c>
      <c r="C5066" s="363">
        <v>139.09480760131987</v>
      </c>
      <c r="D5066" s="367">
        <v>400.00000000000023</v>
      </c>
      <c r="E5066" s="367">
        <v>1860.4651162790678</v>
      </c>
      <c r="F5066" s="367">
        <v>-18873.160774910473</v>
      </c>
      <c r="G5066" s="367">
        <v>399.9999999999996</v>
      </c>
      <c r="H5066" s="367">
        <v>10000</v>
      </c>
      <c r="I5066" s="384">
        <v>-240351.9172444396</v>
      </c>
      <c r="J5066" s="367">
        <v>400</v>
      </c>
      <c r="K5066" s="367">
        <v>2424.2424242424222</v>
      </c>
      <c r="L5066" s="384">
        <v>16949.143551052097</v>
      </c>
      <c r="M5066" s="367">
        <v>399.99999999999966</v>
      </c>
      <c r="N5066" s="367">
        <v>40</v>
      </c>
      <c r="O5066" s="384">
        <v>-117.28296716564351</v>
      </c>
      <c r="P5066" s="367">
        <v>5.8</v>
      </c>
      <c r="Q5066" s="367">
        <v>40</v>
      </c>
      <c r="R5066" s="384">
        <v>311.44650002404717</v>
      </c>
      <c r="S5066" s="367">
        <v>5.6</v>
      </c>
      <c r="T5066" s="367">
        <v>1379.310344827587</v>
      </c>
      <c r="U5066" s="384">
        <v>9773.476245150292</v>
      </c>
      <c r="V5066" s="367">
        <v>400.00000000000023</v>
      </c>
      <c r="W5066" s="367">
        <v>66666.666666666628</v>
      </c>
      <c r="X5066" s="384">
        <v>31895.438999425398</v>
      </c>
      <c r="Y5066" s="386">
        <v>399.99999999999972</v>
      </c>
      <c r="Z5066" s="367"/>
      <c r="AA5066" s="367"/>
      <c r="AB5066" s="367"/>
      <c r="AC5066" s="367"/>
      <c r="AD5066" s="367"/>
      <c r="AE5066" s="367"/>
      <c r="AF5066" s="367"/>
      <c r="AG5066" s="367"/>
      <c r="AH5066" s="367"/>
      <c r="AI5066" s="367"/>
      <c r="AJ5066" s="367"/>
      <c r="AK5066" s="367"/>
      <c r="AL5066" s="367"/>
      <c r="AM5066" s="367"/>
      <c r="AN5066" s="367"/>
      <c r="AO5066" s="367"/>
      <c r="AP5066" s="367"/>
      <c r="AQ5066" s="367"/>
      <c r="AR5066" s="367"/>
      <c r="AS5066" s="367"/>
      <c r="AT5066" s="367"/>
    </row>
    <row r="5067" spans="2:46" ht="13.8">
      <c r="B5067" s="26">
        <v>6.8333333333333366</v>
      </c>
      <c r="C5067" s="363">
        <v>142.56906673297067</v>
      </c>
      <c r="D5067" s="367">
        <v>410.00000000000023</v>
      </c>
      <c r="E5067" s="367">
        <v>1906.9767441860445</v>
      </c>
      <c r="F5067" s="367">
        <v>-19993.320704646929</v>
      </c>
      <c r="G5067" s="367">
        <v>409.9999999999996</v>
      </c>
      <c r="H5067" s="367">
        <v>10250</v>
      </c>
      <c r="I5067" s="384">
        <v>-253993.41979894583</v>
      </c>
      <c r="J5067" s="367">
        <v>409.99999999999994</v>
      </c>
      <c r="K5067" s="367">
        <v>2484.8484848484827</v>
      </c>
      <c r="L5067" s="384">
        <v>16876.604738934602</v>
      </c>
      <c r="M5067" s="367">
        <v>409.99999999999966</v>
      </c>
      <c r="N5067" s="367">
        <v>41</v>
      </c>
      <c r="O5067" s="384">
        <v>-128.24828979913238</v>
      </c>
      <c r="P5067" s="367">
        <v>5.9449999999999994</v>
      </c>
      <c r="Q5067" s="367">
        <v>41</v>
      </c>
      <c r="R5067" s="384">
        <v>315.44132262681819</v>
      </c>
      <c r="S5067" s="367">
        <v>5.7399999999999993</v>
      </c>
      <c r="T5067" s="367">
        <v>1413.7931034482767</v>
      </c>
      <c r="U5067" s="384">
        <v>9514.7604344625306</v>
      </c>
      <c r="V5067" s="367">
        <v>410.00000000000023</v>
      </c>
      <c r="W5067" s="367">
        <v>68333.333333333299</v>
      </c>
      <c r="X5067" s="384">
        <v>32674.118322030801</v>
      </c>
      <c r="Y5067" s="386">
        <v>409.99999999999983</v>
      </c>
      <c r="Z5067" s="367"/>
      <c r="AA5067" s="367"/>
      <c r="AB5067" s="367"/>
      <c r="AC5067" s="367"/>
      <c r="AD5067" s="367"/>
      <c r="AE5067" s="367"/>
      <c r="AF5067" s="367"/>
      <c r="AG5067" s="367"/>
      <c r="AH5067" s="367"/>
      <c r="AI5067" s="367"/>
      <c r="AJ5067" s="367"/>
      <c r="AK5067" s="367"/>
      <c r="AL5067" s="367"/>
      <c r="AM5067" s="367"/>
      <c r="AN5067" s="367"/>
      <c r="AO5067" s="367"/>
      <c r="AP5067" s="367"/>
      <c r="AQ5067" s="367"/>
      <c r="AR5067" s="367"/>
      <c r="AS5067" s="367"/>
      <c r="AT5067" s="367"/>
    </row>
    <row r="5068" spans="2:46" ht="13.8">
      <c r="B5068" s="26">
        <v>7.0000000000000036</v>
      </c>
      <c r="C5068" s="363">
        <v>146.04317410567606</v>
      </c>
      <c r="D5068" s="367">
        <v>420.00000000000023</v>
      </c>
      <c r="E5068" s="367">
        <v>1953.4883720930211</v>
      </c>
      <c r="F5068" s="367">
        <v>-21145.1065324499</v>
      </c>
      <c r="G5068" s="367">
        <v>419.99999999999955</v>
      </c>
      <c r="H5068" s="367">
        <v>10500</v>
      </c>
      <c r="I5068" s="384">
        <v>-268007.2494082519</v>
      </c>
      <c r="J5068" s="367">
        <v>419.99999999999994</v>
      </c>
      <c r="K5068" s="367">
        <v>2545.4545454545432</v>
      </c>
      <c r="L5068" s="384">
        <v>16779.857760919844</v>
      </c>
      <c r="M5068" s="367">
        <v>419.99999999999966</v>
      </c>
      <c r="N5068" s="367">
        <v>42</v>
      </c>
      <c r="O5068" s="384">
        <v>-139.60547821088221</v>
      </c>
      <c r="P5068" s="367">
        <v>6.09</v>
      </c>
      <c r="Q5068" s="367">
        <v>42</v>
      </c>
      <c r="R5068" s="384">
        <v>319.25120181993896</v>
      </c>
      <c r="S5068" s="367">
        <v>5.88</v>
      </c>
      <c r="T5068" s="367">
        <v>1448.2758620689665</v>
      </c>
      <c r="U5068" s="384">
        <v>9231.5054668568882</v>
      </c>
      <c r="V5068" s="367">
        <v>420.00000000000028</v>
      </c>
      <c r="W5068" s="367">
        <v>69999.999999999971</v>
      </c>
      <c r="X5068" s="384">
        <v>33451.885125007888</v>
      </c>
      <c r="Y5068" s="386">
        <v>419.99999999999983</v>
      </c>
      <c r="Z5068" s="367"/>
      <c r="AA5068" s="367"/>
      <c r="AB5068" s="367"/>
      <c r="AC5068" s="367"/>
      <c r="AD5068" s="367"/>
      <c r="AE5068" s="367"/>
      <c r="AF5068" s="367"/>
      <c r="AG5068" s="367"/>
      <c r="AH5068" s="367"/>
      <c r="AI5068" s="367"/>
      <c r="AJ5068" s="367"/>
      <c r="AK5068" s="367"/>
      <c r="AL5068" s="367"/>
      <c r="AM5068" s="367"/>
      <c r="AN5068" s="367"/>
      <c r="AO5068" s="367"/>
      <c r="AP5068" s="367"/>
      <c r="AQ5068" s="367"/>
      <c r="AR5068" s="367"/>
      <c r="AS5068" s="367"/>
      <c r="AT5068" s="367"/>
    </row>
    <row r="5069" spans="2:46" ht="13.8">
      <c r="B5069" s="26">
        <v>7.1666666666666705</v>
      </c>
      <c r="C5069" s="363">
        <v>149.51712971943596</v>
      </c>
      <c r="D5069" s="367">
        <v>430.00000000000023</v>
      </c>
      <c r="E5069" s="367">
        <v>1999.9999999999977</v>
      </c>
      <c r="F5069" s="367">
        <v>-22328.518258319404</v>
      </c>
      <c r="G5069" s="367">
        <v>429.99999999999955</v>
      </c>
      <c r="H5069" s="367">
        <v>10750</v>
      </c>
      <c r="I5069" s="384">
        <v>-282393.40607235773</v>
      </c>
      <c r="J5069" s="367">
        <v>429.99999999999994</v>
      </c>
      <c r="K5069" s="367">
        <v>2606.0606060606037</v>
      </c>
      <c r="L5069" s="384">
        <v>16658.902617007829</v>
      </c>
      <c r="M5069" s="367">
        <v>429.9999999999996</v>
      </c>
      <c r="N5069" s="367">
        <v>43</v>
      </c>
      <c r="O5069" s="384">
        <v>-151.35453240089291</v>
      </c>
      <c r="P5069" s="367">
        <v>6.2350000000000003</v>
      </c>
      <c r="Q5069" s="367">
        <v>43</v>
      </c>
      <c r="R5069" s="384">
        <v>322.8761376034094</v>
      </c>
      <c r="S5069" s="367">
        <v>6.02</v>
      </c>
      <c r="T5069" s="367">
        <v>1482.7586206896563</v>
      </c>
      <c r="U5069" s="384">
        <v>8923.7113423333667</v>
      </c>
      <c r="V5069" s="367">
        <v>430.00000000000028</v>
      </c>
      <c r="W5069" s="367">
        <v>71666.666666666642</v>
      </c>
      <c r="X5069" s="384">
        <v>34228.739408356676</v>
      </c>
      <c r="Y5069" s="386">
        <v>429.99999999999983</v>
      </c>
      <c r="Z5069" s="367"/>
      <c r="AA5069" s="367"/>
      <c r="AB5069" s="367"/>
      <c r="AC5069" s="367"/>
      <c r="AD5069" s="367"/>
      <c r="AE5069" s="367"/>
      <c r="AF5069" s="367"/>
      <c r="AG5069" s="367"/>
      <c r="AH5069" s="367"/>
      <c r="AI5069" s="367"/>
      <c r="AJ5069" s="367"/>
      <c r="AK5069" s="367"/>
      <c r="AL5069" s="367"/>
      <c r="AM5069" s="367"/>
      <c r="AN5069" s="367"/>
      <c r="AO5069" s="367"/>
      <c r="AP5069" s="367"/>
      <c r="AQ5069" s="367"/>
      <c r="AR5069" s="367"/>
      <c r="AS5069" s="367"/>
      <c r="AT5069" s="367"/>
    </row>
    <row r="5070" spans="2:46" ht="13.8">
      <c r="B5070" s="26">
        <v>7.3333333333333375</v>
      </c>
      <c r="C5070" s="363">
        <v>152.99093357425036</v>
      </c>
      <c r="D5070" s="367">
        <v>440.00000000000023</v>
      </c>
      <c r="E5070" s="367">
        <v>2046.5116279069744</v>
      </c>
      <c r="F5070" s="367">
        <v>-23543.555882255419</v>
      </c>
      <c r="G5070" s="367">
        <v>439.99999999999949</v>
      </c>
      <c r="H5070" s="367">
        <v>11000</v>
      </c>
      <c r="I5070" s="384">
        <v>-297151.88979126333</v>
      </c>
      <c r="J5070" s="367">
        <v>440</v>
      </c>
      <c r="K5070" s="367">
        <v>2666.6666666666642</v>
      </c>
      <c r="L5070" s="384">
        <v>16513.739307198557</v>
      </c>
      <c r="M5070" s="367">
        <v>439.9999999999996</v>
      </c>
      <c r="N5070" s="367">
        <v>44</v>
      </c>
      <c r="O5070" s="384">
        <v>-163.49545236916438</v>
      </c>
      <c r="P5070" s="367">
        <v>6.38</v>
      </c>
      <c r="Q5070" s="367">
        <v>44</v>
      </c>
      <c r="R5070" s="384">
        <v>326.31612997722965</v>
      </c>
      <c r="S5070" s="367">
        <v>6.16</v>
      </c>
      <c r="T5070" s="367">
        <v>1517.241379310346</v>
      </c>
      <c r="U5070" s="384">
        <v>8591.3780608919642</v>
      </c>
      <c r="V5070" s="367">
        <v>440.00000000000034</v>
      </c>
      <c r="W5070" s="367">
        <v>73333.333333333314</v>
      </c>
      <c r="X5070" s="384">
        <v>35004.681172077151</v>
      </c>
      <c r="Y5070" s="386">
        <v>439.99999999999983</v>
      </c>
      <c r="Z5070" s="367"/>
      <c r="AA5070" s="367"/>
      <c r="AB5070" s="367"/>
      <c r="AC5070" s="367"/>
      <c r="AD5070" s="367"/>
      <c r="AE5070" s="367"/>
      <c r="AF5070" s="367"/>
      <c r="AG5070" s="367"/>
      <c r="AH5070" s="367"/>
      <c r="AI5070" s="367"/>
      <c r="AJ5070" s="367"/>
      <c r="AK5070" s="367"/>
      <c r="AL5070" s="367"/>
      <c r="AM5070" s="367"/>
      <c r="AN5070" s="367"/>
      <c r="AO5070" s="367"/>
      <c r="AP5070" s="367"/>
      <c r="AQ5070" s="367"/>
      <c r="AR5070" s="367"/>
      <c r="AS5070" s="367"/>
      <c r="AT5070" s="367"/>
    </row>
    <row r="5071" spans="2:46" ht="13.8">
      <c r="B5071" s="26">
        <v>7.5000000000000044</v>
      </c>
      <c r="C5071" s="363">
        <v>156.46458567011933</v>
      </c>
      <c r="D5071" s="367">
        <v>450.00000000000028</v>
      </c>
      <c r="E5071" s="367">
        <v>2093.023255813951</v>
      </c>
      <c r="F5071" s="367">
        <v>-24790.219404257965</v>
      </c>
      <c r="G5071" s="367">
        <v>449.99999999999949</v>
      </c>
      <c r="H5071" s="367">
        <v>11250</v>
      </c>
      <c r="I5071" s="384">
        <v>-312282.70056496875</v>
      </c>
      <c r="J5071" s="367">
        <v>450</v>
      </c>
      <c r="K5071" s="367">
        <v>2727.2727272727248</v>
      </c>
      <c r="L5071" s="384">
        <v>16344.367831492023</v>
      </c>
      <c r="M5071" s="367">
        <v>449.99999999999966</v>
      </c>
      <c r="N5071" s="367">
        <v>45</v>
      </c>
      <c r="O5071" s="384">
        <v>-176.02823811569672</v>
      </c>
      <c r="P5071" s="367">
        <v>6.5249999999999995</v>
      </c>
      <c r="Q5071" s="367">
        <v>45</v>
      </c>
      <c r="R5071" s="384">
        <v>329.57117894139964</v>
      </c>
      <c r="S5071" s="367">
        <v>6.3</v>
      </c>
      <c r="T5071" s="367">
        <v>1551.7241379310358</v>
      </c>
      <c r="U5071" s="384">
        <v>8234.5056225326807</v>
      </c>
      <c r="V5071" s="367">
        <v>450.0000000000004</v>
      </c>
      <c r="W5071" s="367">
        <v>74999.999999999985</v>
      </c>
      <c r="X5071" s="384">
        <v>35779.710416169335</v>
      </c>
      <c r="Y5071" s="386">
        <v>449.99999999999989</v>
      </c>
      <c r="Z5071" s="367"/>
      <c r="AA5071" s="367"/>
      <c r="AB5071" s="367"/>
      <c r="AC5071" s="367"/>
      <c r="AD5071" s="367"/>
      <c r="AE5071" s="367"/>
      <c r="AF5071" s="367"/>
      <c r="AG5071" s="367"/>
      <c r="AH5071" s="367"/>
      <c r="AI5071" s="367"/>
      <c r="AJ5071" s="367"/>
      <c r="AK5071" s="367"/>
      <c r="AL5071" s="367"/>
      <c r="AM5071" s="367"/>
      <c r="AN5071" s="367"/>
      <c r="AO5071" s="367"/>
      <c r="AP5071" s="367"/>
      <c r="AQ5071" s="367"/>
      <c r="AR5071" s="367"/>
      <c r="AS5071" s="367"/>
      <c r="AT5071" s="367"/>
    </row>
    <row r="5072" spans="2:46" ht="13.8">
      <c r="B5072" s="26">
        <v>7.6666666666666714</v>
      </c>
      <c r="C5072" s="363">
        <v>159.93808600704281</v>
      </c>
      <c r="D5072" s="367">
        <v>460.00000000000028</v>
      </c>
      <c r="E5072" s="367">
        <v>2139.5348837209276</v>
      </c>
      <c r="F5072" s="367">
        <v>-26068.508824327022</v>
      </c>
      <c r="G5072" s="367">
        <v>459.99999999999943</v>
      </c>
      <c r="H5072" s="367">
        <v>11500</v>
      </c>
      <c r="I5072" s="384">
        <v>-327785.83839347394</v>
      </c>
      <c r="J5072" s="367">
        <v>460</v>
      </c>
      <c r="K5072" s="367">
        <v>2787.8787878787853</v>
      </c>
      <c r="L5072" s="384">
        <v>16150.788189888235</v>
      </c>
      <c r="M5072" s="367">
        <v>459.9999999999996</v>
      </c>
      <c r="N5072" s="367">
        <v>46</v>
      </c>
      <c r="O5072" s="384">
        <v>-188.9528896404901</v>
      </c>
      <c r="P5072" s="367">
        <v>6.6700000000000008</v>
      </c>
      <c r="Q5072" s="367">
        <v>46</v>
      </c>
      <c r="R5072" s="384">
        <v>332.64128449591931</v>
      </c>
      <c r="S5072" s="367">
        <v>6.44</v>
      </c>
      <c r="T5072" s="367">
        <v>1586.2068965517255</v>
      </c>
      <c r="U5072" s="384">
        <v>7853.0940272555235</v>
      </c>
      <c r="V5072" s="367">
        <v>460.0000000000004</v>
      </c>
      <c r="W5072" s="367">
        <v>76666.666666666657</v>
      </c>
      <c r="X5072" s="384">
        <v>36553.827140633206</v>
      </c>
      <c r="Y5072" s="386">
        <v>459.99999999999994</v>
      </c>
      <c r="Z5072" s="367"/>
      <c r="AA5072" s="367"/>
      <c r="AB5072" s="367"/>
      <c r="AC5072" s="367"/>
      <c r="AD5072" s="367"/>
      <c r="AE5072" s="367"/>
      <c r="AF5072" s="367"/>
      <c r="AG5072" s="367"/>
      <c r="AH5072" s="367"/>
      <c r="AI5072" s="367"/>
      <c r="AJ5072" s="367"/>
      <c r="AK5072" s="367"/>
      <c r="AL5072" s="367"/>
      <c r="AM5072" s="367"/>
      <c r="AN5072" s="367"/>
      <c r="AO5072" s="367"/>
      <c r="AP5072" s="367"/>
      <c r="AQ5072" s="367"/>
      <c r="AR5072" s="367"/>
      <c r="AS5072" s="367"/>
      <c r="AT5072" s="367"/>
    </row>
    <row r="5073" spans="2:46" ht="13.8">
      <c r="B5073" s="26">
        <v>7.8333333333333384</v>
      </c>
      <c r="C5073" s="363">
        <v>163.41143458502083</v>
      </c>
      <c r="D5073" s="367">
        <v>470.00000000000028</v>
      </c>
      <c r="E5073" s="367">
        <v>2186.0465116279042</v>
      </c>
      <c r="F5073" s="367">
        <v>-27378.424142462609</v>
      </c>
      <c r="G5073" s="367">
        <v>469.99999999999943</v>
      </c>
      <c r="H5073" s="367">
        <v>11750</v>
      </c>
      <c r="I5073" s="384">
        <v>-343661.30327677884</v>
      </c>
      <c r="J5073" s="367">
        <v>470</v>
      </c>
      <c r="K5073" s="367">
        <v>2848.4848484848458</v>
      </c>
      <c r="L5073" s="384">
        <v>15933.000382387183</v>
      </c>
      <c r="M5073" s="367">
        <v>469.9999999999996</v>
      </c>
      <c r="N5073" s="367">
        <v>47</v>
      </c>
      <c r="O5073" s="384">
        <v>-202.2694069435442</v>
      </c>
      <c r="P5073" s="367">
        <v>6.8150000000000004</v>
      </c>
      <c r="Q5073" s="367">
        <v>47</v>
      </c>
      <c r="R5073" s="384">
        <v>335.52644664078883</v>
      </c>
      <c r="S5073" s="367">
        <v>6.5799999999999992</v>
      </c>
      <c r="T5073" s="367">
        <v>1620.6896551724153</v>
      </c>
      <c r="U5073" s="384">
        <v>7447.1432750604854</v>
      </c>
      <c r="V5073" s="367">
        <v>470.0000000000004</v>
      </c>
      <c r="W5073" s="367">
        <v>78333.333333333328</v>
      </c>
      <c r="X5073" s="384">
        <v>37327.031345468778</v>
      </c>
      <c r="Y5073" s="386">
        <v>469.99999999999994</v>
      </c>
      <c r="Z5073" s="367"/>
      <c r="AA5073" s="367"/>
      <c r="AB5073" s="367"/>
      <c r="AC5073" s="367"/>
      <c r="AD5073" s="367"/>
      <c r="AE5073" s="367"/>
      <c r="AF5073" s="367"/>
      <c r="AG5073" s="367"/>
      <c r="AH5073" s="367"/>
      <c r="AI5073" s="367"/>
      <c r="AJ5073" s="367"/>
      <c r="AK5073" s="367"/>
      <c r="AL5073" s="367"/>
      <c r="AM5073" s="367"/>
      <c r="AN5073" s="367"/>
      <c r="AO5073" s="367"/>
      <c r="AP5073" s="367"/>
      <c r="AQ5073" s="367"/>
      <c r="AR5073" s="367"/>
      <c r="AS5073" s="367"/>
      <c r="AT5073" s="367"/>
    </row>
    <row r="5074" spans="2:46" ht="13.8">
      <c r="B5074" s="26">
        <v>8.0000000000000053</v>
      </c>
      <c r="C5074" s="363">
        <v>166.88463140405338</v>
      </c>
      <c r="D5074" s="367">
        <v>480.00000000000034</v>
      </c>
      <c r="E5074" s="367">
        <v>2232.5581395348809</v>
      </c>
      <c r="F5074" s="367">
        <v>-28719.965358664711</v>
      </c>
      <c r="G5074" s="367">
        <v>479.99999999999937</v>
      </c>
      <c r="H5074" s="367">
        <v>12000</v>
      </c>
      <c r="I5074" s="384">
        <v>-359909.09521488351</v>
      </c>
      <c r="J5074" s="367">
        <v>480</v>
      </c>
      <c r="K5074" s="367">
        <v>2909.0909090909063</v>
      </c>
      <c r="L5074" s="384">
        <v>15691.004408988876</v>
      </c>
      <c r="M5074" s="367">
        <v>479.9999999999996</v>
      </c>
      <c r="N5074" s="367">
        <v>48</v>
      </c>
      <c r="O5074" s="384">
        <v>-215.97779002485916</v>
      </c>
      <c r="P5074" s="367">
        <v>6.96</v>
      </c>
      <c r="Q5074" s="367">
        <v>48</v>
      </c>
      <c r="R5074" s="384">
        <v>338.2266653760081</v>
      </c>
      <c r="S5074" s="367">
        <v>6.72</v>
      </c>
      <c r="T5074" s="367">
        <v>1655.1724137931051</v>
      </c>
      <c r="U5074" s="384">
        <v>7016.6533659475635</v>
      </c>
      <c r="V5074" s="367">
        <v>480.00000000000051</v>
      </c>
      <c r="W5074" s="367">
        <v>80000</v>
      </c>
      <c r="X5074" s="384">
        <v>38099.323030676038</v>
      </c>
      <c r="Y5074" s="386">
        <v>480</v>
      </c>
      <c r="Z5074" s="367"/>
      <c r="AA5074" s="367"/>
      <c r="AB5074" s="367"/>
      <c r="AC5074" s="367"/>
      <c r="AD5074" s="367"/>
      <c r="AE5074" s="367"/>
      <c r="AF5074" s="367"/>
      <c r="AG5074" s="367"/>
      <c r="AH5074" s="367"/>
      <c r="AI5074" s="367"/>
      <c r="AJ5074" s="367"/>
      <c r="AK5074" s="367"/>
      <c r="AL5074" s="367"/>
      <c r="AM5074" s="367"/>
      <c r="AN5074" s="367"/>
      <c r="AO5074" s="367"/>
      <c r="AP5074" s="367"/>
      <c r="AQ5074" s="367"/>
      <c r="AR5074" s="367"/>
      <c r="AS5074" s="367"/>
      <c r="AT5074" s="367"/>
    </row>
    <row r="5075" spans="2:46" ht="13.8">
      <c r="B5075" s="26">
        <v>8.1666666666666714</v>
      </c>
      <c r="C5075" s="363">
        <v>170.35767646414044</v>
      </c>
      <c r="D5075" s="367">
        <v>490.00000000000028</v>
      </c>
      <c r="E5075" s="367">
        <v>2279.0697674418575</v>
      </c>
      <c r="F5075" s="367">
        <v>-30093.132472933339</v>
      </c>
      <c r="G5075" s="367">
        <v>489.99999999999937</v>
      </c>
      <c r="H5075" s="367">
        <v>12250</v>
      </c>
      <c r="I5075" s="384">
        <v>-376529.21420778788</v>
      </c>
      <c r="J5075" s="367">
        <v>489.99999999999994</v>
      </c>
      <c r="K5075" s="367">
        <v>2969.6969696969668</v>
      </c>
      <c r="L5075" s="384">
        <v>15424.800269693311</v>
      </c>
      <c r="M5075" s="367">
        <v>489.99999999999955</v>
      </c>
      <c r="N5075" s="367">
        <v>49</v>
      </c>
      <c r="O5075" s="384">
        <v>-230.07803888443499</v>
      </c>
      <c r="P5075" s="367">
        <v>7.1049999999999995</v>
      </c>
      <c r="Q5075" s="367">
        <v>49</v>
      </c>
      <c r="R5075" s="384">
        <v>340.74194070157699</v>
      </c>
      <c r="S5075" s="367">
        <v>6.8599999999999994</v>
      </c>
      <c r="T5075" s="367">
        <v>1689.6551724137948</v>
      </c>
      <c r="U5075" s="384">
        <v>6561.6242999167689</v>
      </c>
      <c r="V5075" s="367">
        <v>490.00000000000051</v>
      </c>
      <c r="W5075" s="367">
        <v>81666.666666666672</v>
      </c>
      <c r="X5075" s="384">
        <v>38870.702196254999</v>
      </c>
      <c r="Y5075" s="386">
        <v>490</v>
      </c>
      <c r="Z5075" s="367"/>
      <c r="AA5075" s="367"/>
      <c r="AB5075" s="367"/>
      <c r="AC5075" s="367"/>
      <c r="AD5075" s="367"/>
      <c r="AE5075" s="367"/>
      <c r="AF5075" s="367"/>
      <c r="AG5075" s="367"/>
      <c r="AH5075" s="367"/>
      <c r="AI5075" s="367"/>
      <c r="AJ5075" s="367"/>
      <c r="AK5075" s="367"/>
      <c r="AL5075" s="367"/>
      <c r="AM5075" s="367"/>
      <c r="AN5075" s="367"/>
      <c r="AO5075" s="367"/>
      <c r="AP5075" s="367"/>
      <c r="AQ5075" s="367"/>
      <c r="AR5075" s="367"/>
      <c r="AS5075" s="367"/>
      <c r="AT5075" s="367"/>
    </row>
    <row r="5076" spans="2:46" ht="13.8">
      <c r="B5076" s="26">
        <v>8.3333333333333375</v>
      </c>
      <c r="C5076" s="363">
        <v>173.83056976528201</v>
      </c>
      <c r="D5076" s="367">
        <v>500.00000000000023</v>
      </c>
      <c r="E5076" s="367">
        <v>2325.5813953488341</v>
      </c>
      <c r="F5076" s="367">
        <v>-31497.925485268486</v>
      </c>
      <c r="G5076" s="367">
        <v>499.99999999999932</v>
      </c>
      <c r="H5076" s="367">
        <v>12500</v>
      </c>
      <c r="I5076" s="384">
        <v>-393521.66025549214</v>
      </c>
      <c r="J5076" s="367">
        <v>499.99999999999994</v>
      </c>
      <c r="K5076" s="367">
        <v>3030.3030303030273</v>
      </c>
      <c r="L5076" s="384">
        <v>15134.387964500485</v>
      </c>
      <c r="M5076" s="367">
        <v>499.99999999999955</v>
      </c>
      <c r="N5076" s="367">
        <v>50</v>
      </c>
      <c r="O5076" s="384">
        <v>-244.57015352227168</v>
      </c>
      <c r="P5076" s="367">
        <v>7.2499999999999991</v>
      </c>
      <c r="Q5076" s="367">
        <v>50</v>
      </c>
      <c r="R5076" s="384">
        <v>343.07227261749574</v>
      </c>
      <c r="S5076" s="367">
        <v>7</v>
      </c>
      <c r="T5076" s="367">
        <v>1724.1379310344846</v>
      </c>
      <c r="U5076" s="384">
        <v>6082.0560769680933</v>
      </c>
      <c r="V5076" s="367">
        <v>500.00000000000051</v>
      </c>
      <c r="W5076" s="367">
        <v>83333.333333333343</v>
      </c>
      <c r="X5076" s="384">
        <v>39641.168842205647</v>
      </c>
      <c r="Y5076" s="386">
        <v>500</v>
      </c>
      <c r="Z5076" s="367"/>
      <c r="AA5076" s="367"/>
      <c r="AB5076" s="367"/>
      <c r="AC5076" s="367"/>
      <c r="AD5076" s="367"/>
      <c r="AE5076" s="367"/>
      <c r="AF5076" s="367"/>
      <c r="AG5076" s="367"/>
      <c r="AH5076" s="367"/>
      <c r="AI5076" s="367"/>
      <c r="AJ5076" s="367"/>
      <c r="AK5076" s="367"/>
      <c r="AL5076" s="367"/>
      <c r="AM5076" s="367"/>
      <c r="AN5076" s="367"/>
      <c r="AO5076" s="367"/>
      <c r="AP5076" s="367"/>
      <c r="AQ5076" s="367"/>
      <c r="AR5076" s="367"/>
      <c r="AS5076" s="367"/>
      <c r="AT5076" s="367"/>
    </row>
    <row r="5077" spans="2:46" ht="13.8">
      <c r="B5077" s="26">
        <v>8.5000000000000036</v>
      </c>
      <c r="C5077" s="363">
        <v>177.30331130747811</v>
      </c>
      <c r="D5077" s="367">
        <v>510.00000000000023</v>
      </c>
      <c r="E5077" s="367">
        <v>2372.0930232558107</v>
      </c>
      <c r="F5077" s="367">
        <v>-32934.344395670159</v>
      </c>
      <c r="G5077" s="367">
        <v>509.99999999999932</v>
      </c>
      <c r="H5077" s="367">
        <v>12750</v>
      </c>
      <c r="I5077" s="384">
        <v>-410886.43335799611</v>
      </c>
      <c r="J5077" s="367">
        <v>509.99999999999994</v>
      </c>
      <c r="K5077" s="367">
        <v>3090.9090909090878</v>
      </c>
      <c r="L5077" s="384">
        <v>14819.767493410402</v>
      </c>
      <c r="M5077" s="367">
        <v>509.99999999999955</v>
      </c>
      <c r="N5077" s="367">
        <v>51</v>
      </c>
      <c r="O5077" s="384">
        <v>-259.45413393836941</v>
      </c>
      <c r="P5077" s="367">
        <v>7.3950000000000005</v>
      </c>
      <c r="Q5077" s="367">
        <v>51</v>
      </c>
      <c r="R5077" s="384">
        <v>345.21766112376412</v>
      </c>
      <c r="S5077" s="367">
        <v>7.14</v>
      </c>
      <c r="T5077" s="367">
        <v>1758.6206896551744</v>
      </c>
      <c r="U5077" s="384">
        <v>5577.9486971015367</v>
      </c>
      <c r="V5077" s="367">
        <v>510.00000000000057</v>
      </c>
      <c r="W5077" s="367">
        <v>85000.000000000015</v>
      </c>
      <c r="X5077" s="384">
        <v>40410.722968528004</v>
      </c>
      <c r="Y5077" s="386">
        <v>510.00000000000006</v>
      </c>
      <c r="Z5077" s="367"/>
      <c r="AA5077" s="367"/>
      <c r="AB5077" s="367"/>
      <c r="AC5077" s="367"/>
      <c r="AD5077" s="367"/>
      <c r="AE5077" s="367"/>
      <c r="AF5077" s="367"/>
      <c r="AG5077" s="367"/>
      <c r="AH5077" s="367"/>
      <c r="AI5077" s="367"/>
      <c r="AJ5077" s="367"/>
      <c r="AK5077" s="367"/>
      <c r="AL5077" s="367"/>
      <c r="AM5077" s="367"/>
      <c r="AN5077" s="367"/>
      <c r="AO5077" s="367"/>
      <c r="AP5077" s="367"/>
      <c r="AQ5077" s="367"/>
      <c r="AR5077" s="367"/>
      <c r="AS5077" s="367"/>
      <c r="AT5077" s="367"/>
    </row>
    <row r="5078" spans="2:46" ht="13.8">
      <c r="B5078" s="26">
        <v>8.6666666666666696</v>
      </c>
      <c r="C5078" s="363">
        <v>180.77590109072875</v>
      </c>
      <c r="D5078" s="367">
        <v>520.00000000000023</v>
      </c>
      <c r="E5078" s="367">
        <v>2418.6046511627874</v>
      </c>
      <c r="F5078" s="367">
        <v>-34402.389204138359</v>
      </c>
      <c r="G5078" s="367">
        <v>519.99999999999932</v>
      </c>
      <c r="H5078" s="367">
        <v>13000</v>
      </c>
      <c r="I5078" s="384">
        <v>-428623.53351530002</v>
      </c>
      <c r="J5078" s="367">
        <v>520</v>
      </c>
      <c r="K5078" s="367">
        <v>3151.5151515151483</v>
      </c>
      <c r="L5078" s="384">
        <v>14480.938856423059</v>
      </c>
      <c r="M5078" s="367">
        <v>519.99999999999955</v>
      </c>
      <c r="N5078" s="367">
        <v>52</v>
      </c>
      <c r="O5078" s="384">
        <v>-274.72998013272786</v>
      </c>
      <c r="P5078" s="367">
        <v>7.54</v>
      </c>
      <c r="Q5078" s="367">
        <v>52</v>
      </c>
      <c r="R5078" s="384">
        <v>347.17810622038246</v>
      </c>
      <c r="S5078" s="367">
        <v>7.28</v>
      </c>
      <c r="T5078" s="367">
        <v>1793.1034482758641</v>
      </c>
      <c r="U5078" s="384">
        <v>5049.3021603171028</v>
      </c>
      <c r="V5078" s="367">
        <v>520.00000000000057</v>
      </c>
      <c r="W5078" s="367">
        <v>86666.666666666686</v>
      </c>
      <c r="X5078" s="384">
        <v>41179.364575222062</v>
      </c>
      <c r="Y5078" s="386">
        <v>520.00000000000011</v>
      </c>
      <c r="Z5078" s="367"/>
      <c r="AA5078" s="367"/>
      <c r="AB5078" s="367"/>
      <c r="AC5078" s="367"/>
      <c r="AD5078" s="367"/>
      <c r="AE5078" s="367"/>
      <c r="AF5078" s="367"/>
      <c r="AG5078" s="367"/>
      <c r="AH5078" s="367"/>
      <c r="AI5078" s="367"/>
      <c r="AJ5078" s="367"/>
      <c r="AK5078" s="367"/>
      <c r="AL5078" s="367"/>
      <c r="AM5078" s="367"/>
      <c r="AN5078" s="367"/>
      <c r="AO5078" s="367"/>
      <c r="AP5078" s="367"/>
      <c r="AQ5078" s="367"/>
      <c r="AR5078" s="367"/>
      <c r="AS5078" s="367"/>
      <c r="AT5078" s="367"/>
    </row>
    <row r="5079" spans="2:46" ht="13.8">
      <c r="B5079" s="26">
        <v>8.8333333333333357</v>
      </c>
      <c r="C5079" s="363">
        <v>184.2483391150339</v>
      </c>
      <c r="D5079" s="367">
        <v>530.00000000000011</v>
      </c>
      <c r="E5079" s="367">
        <v>2465.116279069764</v>
      </c>
      <c r="F5079" s="367">
        <v>-35902.059910673073</v>
      </c>
      <c r="G5079" s="367">
        <v>529.99999999999932</v>
      </c>
      <c r="H5079" s="367">
        <v>13250</v>
      </c>
      <c r="I5079" s="384">
        <v>-446732.96072740358</v>
      </c>
      <c r="J5079" s="367">
        <v>530</v>
      </c>
      <c r="K5079" s="367">
        <v>3212.1212121212088</v>
      </c>
      <c r="L5079" s="384">
        <v>14117.902053538459</v>
      </c>
      <c r="M5079" s="367">
        <v>529.99999999999955</v>
      </c>
      <c r="N5079" s="367">
        <v>53</v>
      </c>
      <c r="O5079" s="384">
        <v>-290.39769210534718</v>
      </c>
      <c r="P5079" s="367">
        <v>7.6849999999999996</v>
      </c>
      <c r="Q5079" s="367">
        <v>53</v>
      </c>
      <c r="R5079" s="384">
        <v>348.95360790735043</v>
      </c>
      <c r="S5079" s="367">
        <v>7.4200000000000008</v>
      </c>
      <c r="T5079" s="367">
        <v>1827.5862068965539</v>
      </c>
      <c r="U5079" s="384">
        <v>4496.1164666147915</v>
      </c>
      <c r="V5079" s="367">
        <v>530.00000000000057</v>
      </c>
      <c r="W5079" s="367">
        <v>88333.333333333358</v>
      </c>
      <c r="X5079" s="384">
        <v>41947.093662287793</v>
      </c>
      <c r="Y5079" s="386">
        <v>530.00000000000011</v>
      </c>
      <c r="Z5079" s="367"/>
      <c r="AA5079" s="367"/>
      <c r="AB5079" s="367"/>
      <c r="AC5079" s="367"/>
      <c r="AD5079" s="367"/>
      <c r="AE5079" s="367"/>
      <c r="AF5079" s="367"/>
      <c r="AG5079" s="367"/>
      <c r="AH5079" s="367"/>
      <c r="AI5079" s="367"/>
      <c r="AJ5079" s="367"/>
      <c r="AK5079" s="367"/>
      <c r="AL5079" s="367"/>
      <c r="AM5079" s="367"/>
      <c r="AN5079" s="367"/>
      <c r="AO5079" s="367"/>
      <c r="AP5079" s="367"/>
      <c r="AQ5079" s="367"/>
      <c r="AR5079" s="367"/>
      <c r="AS5079" s="367"/>
      <c r="AT5079" s="367"/>
    </row>
    <row r="5080" spans="2:46" ht="13.8">
      <c r="B5080" s="26">
        <v>9.0000000000000018</v>
      </c>
      <c r="C5080" s="363">
        <v>187.72062538039359</v>
      </c>
      <c r="D5080" s="367">
        <v>540.00000000000011</v>
      </c>
      <c r="E5080" s="367">
        <v>2511.6279069767406</v>
      </c>
      <c r="F5080" s="367">
        <v>-37433.356515274289</v>
      </c>
      <c r="G5080" s="367">
        <v>539.9999999999992</v>
      </c>
      <c r="H5080" s="367">
        <v>13500</v>
      </c>
      <c r="I5080" s="384">
        <v>-465214.71499430691</v>
      </c>
      <c r="J5080" s="367">
        <v>540</v>
      </c>
      <c r="K5080" s="367">
        <v>3272.7272727272693</v>
      </c>
      <c r="L5080" s="384">
        <v>13730.657084756598</v>
      </c>
      <c r="M5080" s="367">
        <v>539.99999999999955</v>
      </c>
      <c r="N5080" s="367">
        <v>54</v>
      </c>
      <c r="O5080" s="384">
        <v>-306.45726985622753</v>
      </c>
      <c r="P5080" s="367">
        <v>7.830000000000001</v>
      </c>
      <c r="Q5080" s="367">
        <v>54</v>
      </c>
      <c r="R5080" s="384">
        <v>350.54416618466809</v>
      </c>
      <c r="S5080" s="367">
        <v>7.56</v>
      </c>
      <c r="T5080" s="367">
        <v>1862.0689655172437</v>
      </c>
      <c r="U5080" s="384">
        <v>3918.3916159945934</v>
      </c>
      <c r="V5080" s="367">
        <v>540.00000000000068</v>
      </c>
      <c r="W5080" s="367">
        <v>90000.000000000029</v>
      </c>
      <c r="X5080" s="384">
        <v>42713.910229725225</v>
      </c>
      <c r="Y5080" s="386">
        <v>540.00000000000011</v>
      </c>
      <c r="Z5080" s="367"/>
      <c r="AA5080" s="367"/>
      <c r="AB5080" s="367"/>
      <c r="AC5080" s="367"/>
      <c r="AD5080" s="367"/>
      <c r="AE5080" s="367"/>
      <c r="AF5080" s="367"/>
      <c r="AG5080" s="367"/>
      <c r="AH5080" s="367"/>
      <c r="AI5080" s="367"/>
      <c r="AJ5080" s="367"/>
      <c r="AK5080" s="367"/>
      <c r="AL5080" s="367"/>
      <c r="AM5080" s="367"/>
      <c r="AN5080" s="367"/>
      <c r="AO5080" s="367"/>
      <c r="AP5080" s="367"/>
      <c r="AQ5080" s="367"/>
      <c r="AR5080" s="367"/>
      <c r="AS5080" s="367"/>
      <c r="AT5080" s="367"/>
    </row>
    <row r="5081" spans="2:46" ht="13.8">
      <c r="B5081" s="26">
        <v>9.1666666666666679</v>
      </c>
      <c r="C5081" s="363">
        <v>191.19275988680781</v>
      </c>
      <c r="D5081" s="367">
        <v>550.00000000000011</v>
      </c>
      <c r="E5081" s="367">
        <v>2558.1395348837173</v>
      </c>
      <c r="F5081" s="367">
        <v>-38996.279017942055</v>
      </c>
      <c r="G5081" s="367">
        <v>549.9999999999992</v>
      </c>
      <c r="H5081" s="367">
        <v>13750</v>
      </c>
      <c r="I5081" s="384">
        <v>-484068.79631601006</v>
      </c>
      <c r="J5081" s="367">
        <v>550</v>
      </c>
      <c r="K5081" s="367">
        <v>3333.3333333333298</v>
      </c>
      <c r="L5081" s="384">
        <v>13319.203950077486</v>
      </c>
      <c r="M5081" s="367">
        <v>549.99999999999943</v>
      </c>
      <c r="N5081" s="367">
        <v>55</v>
      </c>
      <c r="O5081" s="384">
        <v>-322.90871338536857</v>
      </c>
      <c r="P5081" s="367">
        <v>7.9750000000000005</v>
      </c>
      <c r="Q5081" s="367">
        <v>55</v>
      </c>
      <c r="R5081" s="384">
        <v>351.94978105233554</v>
      </c>
      <c r="S5081" s="367">
        <v>7.6999999999999993</v>
      </c>
      <c r="T5081" s="367">
        <v>1896.5517241379334</v>
      </c>
      <c r="U5081" s="384">
        <v>3316.1276084565234</v>
      </c>
      <c r="V5081" s="367">
        <v>550.00000000000068</v>
      </c>
      <c r="W5081" s="367">
        <v>91666.666666666701</v>
      </c>
      <c r="X5081" s="384">
        <v>43479.814277534366</v>
      </c>
      <c r="Y5081" s="386">
        <v>550.00000000000023</v>
      </c>
      <c r="Z5081" s="367"/>
      <c r="AA5081" s="367"/>
      <c r="AB5081" s="367"/>
      <c r="AC5081" s="367"/>
      <c r="AD5081" s="367"/>
      <c r="AE5081" s="367"/>
      <c r="AF5081" s="367"/>
      <c r="AG5081" s="367"/>
      <c r="AH5081" s="367"/>
      <c r="AI5081" s="367"/>
      <c r="AJ5081" s="367"/>
      <c r="AK5081" s="367"/>
      <c r="AL5081" s="367"/>
      <c r="AM5081" s="367"/>
      <c r="AN5081" s="367"/>
      <c r="AO5081" s="367"/>
      <c r="AP5081" s="367"/>
      <c r="AQ5081" s="367"/>
      <c r="AR5081" s="367"/>
      <c r="AS5081" s="367"/>
      <c r="AT5081" s="367"/>
    </row>
    <row r="5082" spans="2:46" ht="13.8">
      <c r="B5082" s="26">
        <v>9.3333333333333339</v>
      </c>
      <c r="C5082" s="363">
        <v>194.66474263427659</v>
      </c>
      <c r="D5082" s="367">
        <v>560.00000000000011</v>
      </c>
      <c r="E5082" s="367">
        <v>2604.6511627906939</v>
      </c>
      <c r="F5082" s="367">
        <v>-40590.82741867633</v>
      </c>
      <c r="G5082" s="367">
        <v>559.9999999999992</v>
      </c>
      <c r="H5082" s="367">
        <v>14000</v>
      </c>
      <c r="I5082" s="384">
        <v>-503295.20469251269</v>
      </c>
      <c r="J5082" s="367">
        <v>559.99999999999989</v>
      </c>
      <c r="K5082" s="367">
        <v>3393.9393939393904</v>
      </c>
      <c r="L5082" s="384">
        <v>12883.542649501109</v>
      </c>
      <c r="M5082" s="367">
        <v>559.99999999999943</v>
      </c>
      <c r="N5082" s="367">
        <v>56</v>
      </c>
      <c r="O5082" s="384">
        <v>-339.75202269277037</v>
      </c>
      <c r="P5082" s="367">
        <v>8.1199999999999992</v>
      </c>
      <c r="Q5082" s="367">
        <v>56</v>
      </c>
      <c r="R5082" s="384">
        <v>353.17045251035273</v>
      </c>
      <c r="S5082" s="367">
        <v>7.84</v>
      </c>
      <c r="T5082" s="367">
        <v>1931.0344827586232</v>
      </c>
      <c r="U5082" s="384">
        <v>2689.3244440005742</v>
      </c>
      <c r="V5082" s="367">
        <v>560.00000000000068</v>
      </c>
      <c r="W5082" s="367">
        <v>93333.333333333372</v>
      </c>
      <c r="X5082" s="384">
        <v>44244.805805715201</v>
      </c>
      <c r="Y5082" s="386">
        <v>560.00000000000023</v>
      </c>
      <c r="Z5082" s="367"/>
      <c r="AA5082" s="367"/>
      <c r="AB5082" s="367"/>
      <c r="AC5082" s="367"/>
      <c r="AD5082" s="367"/>
      <c r="AE5082" s="367"/>
      <c r="AF5082" s="367"/>
      <c r="AG5082" s="367"/>
      <c r="AH5082" s="367"/>
      <c r="AI5082" s="367"/>
      <c r="AJ5082" s="367"/>
      <c r="AK5082" s="367"/>
      <c r="AL5082" s="367"/>
      <c r="AM5082" s="367"/>
      <c r="AN5082" s="367"/>
      <c r="AO5082" s="367"/>
      <c r="AP5082" s="367"/>
      <c r="AQ5082" s="367"/>
      <c r="AR5082" s="367"/>
      <c r="AS5082" s="367"/>
      <c r="AT5082" s="367"/>
    </row>
    <row r="5083" spans="2:46" ht="13.8">
      <c r="B5083" s="26">
        <v>9.5</v>
      </c>
      <c r="C5083" s="363">
        <v>198.13657362279986</v>
      </c>
      <c r="D5083" s="367">
        <v>570</v>
      </c>
      <c r="E5083" s="367">
        <v>2651.1627906976705</v>
      </c>
      <c r="F5083" s="367">
        <v>-42217.001717477142</v>
      </c>
      <c r="G5083" s="367">
        <v>569.9999999999992</v>
      </c>
      <c r="H5083" s="367">
        <v>14250</v>
      </c>
      <c r="I5083" s="384">
        <v>-522893.94012381556</v>
      </c>
      <c r="J5083" s="367">
        <v>570</v>
      </c>
      <c r="K5083" s="367">
        <v>3454.5454545454509</v>
      </c>
      <c r="L5083" s="384">
        <v>12423.673183027473</v>
      </c>
      <c r="M5083" s="367">
        <v>569.99999999999943</v>
      </c>
      <c r="N5083" s="367">
        <v>57</v>
      </c>
      <c r="O5083" s="384">
        <v>-356.98719777843337</v>
      </c>
      <c r="P5083" s="367">
        <v>8.2650000000000006</v>
      </c>
      <c r="Q5083" s="367">
        <v>57</v>
      </c>
      <c r="R5083" s="384">
        <v>354.20618055871961</v>
      </c>
      <c r="S5083" s="367">
        <v>7.9799999999999995</v>
      </c>
      <c r="T5083" s="367">
        <v>1965.517241379313</v>
      </c>
      <c r="U5083" s="384">
        <v>2037.9821226267379</v>
      </c>
      <c r="V5083" s="367">
        <v>570.0000000000008</v>
      </c>
      <c r="W5083" s="367">
        <v>95000.000000000044</v>
      </c>
      <c r="X5083" s="384">
        <v>45008.884814267723</v>
      </c>
      <c r="Y5083" s="386">
        <v>570.00000000000023</v>
      </c>
      <c r="Z5083" s="367"/>
      <c r="AA5083" s="367"/>
      <c r="AB5083" s="367"/>
      <c r="AC5083" s="367"/>
      <c r="AD5083" s="367"/>
      <c r="AE5083" s="367"/>
      <c r="AF5083" s="367"/>
      <c r="AG5083" s="367"/>
      <c r="AH5083" s="367"/>
      <c r="AI5083" s="367"/>
      <c r="AJ5083" s="367"/>
      <c r="AK5083" s="367"/>
      <c r="AL5083" s="367"/>
      <c r="AM5083" s="367"/>
      <c r="AN5083" s="367"/>
      <c r="AO5083" s="367"/>
      <c r="AP5083" s="367"/>
      <c r="AQ5083" s="367"/>
      <c r="AR5083" s="367"/>
      <c r="AS5083" s="367"/>
      <c r="AT5083" s="367"/>
    </row>
    <row r="5084" spans="2:46" ht="13.8">
      <c r="B5084" s="26">
        <v>9.6666666666666661</v>
      </c>
      <c r="C5084" s="363">
        <v>201.60825285237772</v>
      </c>
      <c r="D5084" s="367">
        <v>580</v>
      </c>
      <c r="E5084" s="367">
        <v>2697.6744186046471</v>
      </c>
      <c r="F5084" s="367">
        <v>-43874.80191434444</v>
      </c>
      <c r="G5084" s="367">
        <v>579.99999999999909</v>
      </c>
      <c r="H5084" s="367">
        <v>14500</v>
      </c>
      <c r="I5084" s="384">
        <v>-542865.00260991789</v>
      </c>
      <c r="J5084" s="367">
        <v>580</v>
      </c>
      <c r="K5084" s="367">
        <v>3515.1515151515114</v>
      </c>
      <c r="L5084" s="384">
        <v>11939.595550656579</v>
      </c>
      <c r="M5084" s="367">
        <v>579.99999999999943</v>
      </c>
      <c r="N5084" s="367">
        <v>58</v>
      </c>
      <c r="O5084" s="384">
        <v>-374.61423864235695</v>
      </c>
      <c r="P5084" s="367">
        <v>8.41</v>
      </c>
      <c r="Q5084" s="367">
        <v>58</v>
      </c>
      <c r="R5084" s="384">
        <v>355.0569651974364</v>
      </c>
      <c r="S5084" s="367">
        <v>8.1199999999999992</v>
      </c>
      <c r="T5084" s="367">
        <v>2000.0000000000027</v>
      </c>
      <c r="U5084" s="384">
        <v>1362.1006443350304</v>
      </c>
      <c r="V5084" s="367">
        <v>580.0000000000008</v>
      </c>
      <c r="W5084" s="367">
        <v>96666.666666666715</v>
      </c>
      <c r="X5084" s="384">
        <v>45772.05130319194</v>
      </c>
      <c r="Y5084" s="386">
        <v>580.00000000000023</v>
      </c>
      <c r="Z5084" s="367"/>
      <c r="AA5084" s="367"/>
      <c r="AB5084" s="367"/>
      <c r="AC5084" s="367"/>
      <c r="AD5084" s="367"/>
      <c r="AE5084" s="367"/>
      <c r="AF5084" s="367"/>
      <c r="AG5084" s="367"/>
      <c r="AH5084" s="367"/>
      <c r="AI5084" s="367"/>
      <c r="AJ5084" s="367"/>
      <c r="AK5084" s="367"/>
      <c r="AL5084" s="367"/>
      <c r="AM5084" s="367"/>
      <c r="AN5084" s="367"/>
      <c r="AO5084" s="367"/>
      <c r="AP5084" s="367"/>
      <c r="AQ5084" s="367"/>
      <c r="AR5084" s="367"/>
      <c r="AS5084" s="367"/>
      <c r="AT5084" s="367"/>
    </row>
    <row r="5085" spans="2:46" ht="13.8">
      <c r="B5085" s="26">
        <v>9.8333333333333321</v>
      </c>
      <c r="C5085" s="363">
        <v>205.07978032301006</v>
      </c>
      <c r="D5085" s="367">
        <v>590</v>
      </c>
      <c r="E5085" s="367">
        <v>2744.1860465116238</v>
      </c>
      <c r="F5085" s="367">
        <v>-45564.228009278297</v>
      </c>
      <c r="G5085" s="367">
        <v>589.99999999999909</v>
      </c>
      <c r="H5085" s="367">
        <v>14750</v>
      </c>
      <c r="I5085" s="384">
        <v>-563208.39215082012</v>
      </c>
      <c r="J5085" s="367">
        <v>590</v>
      </c>
      <c r="K5085" s="367">
        <v>3575.7575757575719</v>
      </c>
      <c r="L5085" s="384">
        <v>11431.309752388428</v>
      </c>
      <c r="M5085" s="367">
        <v>589.99999999999943</v>
      </c>
      <c r="N5085" s="367">
        <v>59</v>
      </c>
      <c r="O5085" s="384">
        <v>-392.63314528454151</v>
      </c>
      <c r="P5085" s="367">
        <v>8.5549999999999997</v>
      </c>
      <c r="Q5085" s="367">
        <v>59</v>
      </c>
      <c r="R5085" s="384">
        <v>355.72280642650287</v>
      </c>
      <c r="S5085" s="367">
        <v>8.26</v>
      </c>
      <c r="T5085" s="367">
        <v>2034.4827586206925</v>
      </c>
      <c r="U5085" s="384">
        <v>661.68000912544369</v>
      </c>
      <c r="V5085" s="367">
        <v>590.0000000000008</v>
      </c>
      <c r="W5085" s="367">
        <v>98333.333333333387</v>
      </c>
      <c r="X5085" s="384">
        <v>46534.305272487851</v>
      </c>
      <c r="Y5085" s="386">
        <v>590.00000000000034</v>
      </c>
      <c r="Z5085" s="367"/>
      <c r="AA5085" s="367"/>
      <c r="AB5085" s="367"/>
      <c r="AC5085" s="367"/>
      <c r="AD5085" s="367"/>
      <c r="AE5085" s="367"/>
      <c r="AF5085" s="367"/>
      <c r="AG5085" s="367"/>
      <c r="AH5085" s="367"/>
      <c r="AI5085" s="367"/>
      <c r="AJ5085" s="367"/>
      <c r="AK5085" s="367"/>
      <c r="AL5085" s="367"/>
      <c r="AM5085" s="367"/>
      <c r="AN5085" s="367"/>
      <c r="AO5085" s="367"/>
      <c r="AP5085" s="367"/>
      <c r="AQ5085" s="367"/>
      <c r="AR5085" s="367"/>
      <c r="AS5085" s="367"/>
      <c r="AT5085" s="367"/>
    </row>
    <row r="5086" spans="2:46" ht="13.8">
      <c r="B5086" s="26">
        <v>9.9999999999999982</v>
      </c>
      <c r="C5086" s="363">
        <v>208.55115603469687</v>
      </c>
      <c r="D5086" s="367">
        <v>599.99999999999989</v>
      </c>
      <c r="E5086" s="367">
        <v>2790.6976744186004</v>
      </c>
      <c r="F5086" s="367">
        <v>-47285.280002278661</v>
      </c>
      <c r="G5086" s="367">
        <v>599.99999999999909</v>
      </c>
      <c r="H5086" s="367">
        <v>15000</v>
      </c>
      <c r="I5086" s="384">
        <v>-583924.10874652211</v>
      </c>
      <c r="J5086" s="367">
        <v>600</v>
      </c>
      <c r="K5086" s="367">
        <v>3636.3636363636324</v>
      </c>
      <c r="L5086" s="384">
        <v>10898.815788223019</v>
      </c>
      <c r="M5086" s="367">
        <v>599.99999999999943</v>
      </c>
      <c r="N5086" s="367">
        <v>60</v>
      </c>
      <c r="O5086" s="384">
        <v>-411.04391770498682</v>
      </c>
      <c r="P5086" s="367">
        <v>8.6999999999999993</v>
      </c>
      <c r="Q5086" s="367">
        <v>60</v>
      </c>
      <c r="R5086" s="384">
        <v>356.20370424591903</v>
      </c>
      <c r="S5086" s="367">
        <v>8.4</v>
      </c>
      <c r="T5086" s="367">
        <v>2068.9655172413823</v>
      </c>
      <c r="U5086" s="384">
        <v>-63.279783002030527</v>
      </c>
      <c r="V5086" s="367">
        <v>600.00000000000091</v>
      </c>
      <c r="W5086" s="367">
        <v>100000.00000000006</v>
      </c>
      <c r="X5086" s="384">
        <v>47295.646722155463</v>
      </c>
      <c r="Y5086" s="386">
        <v>600.00000000000034</v>
      </c>
      <c r="Z5086" s="367"/>
      <c r="AA5086" s="367"/>
      <c r="AB5086" s="367"/>
      <c r="AC5086" s="367"/>
      <c r="AD5086" s="367"/>
      <c r="AE5086" s="367"/>
      <c r="AF5086" s="367"/>
      <c r="AG5086" s="367"/>
      <c r="AH5086" s="367"/>
      <c r="AI5086" s="367"/>
      <c r="AJ5086" s="367"/>
      <c r="AK5086" s="367"/>
      <c r="AL5086" s="367"/>
      <c r="AM5086" s="367"/>
      <c r="AN5086" s="367"/>
      <c r="AO5086" s="367"/>
      <c r="AP5086" s="367"/>
      <c r="AQ5086" s="367"/>
      <c r="AR5086" s="367"/>
      <c r="AS5086" s="367"/>
      <c r="AT5086" s="367"/>
    </row>
    <row r="5087" spans="2:46" ht="13.8">
      <c r="B5087" s="26">
        <v>10.166666666666664</v>
      </c>
      <c r="C5087" s="363">
        <v>212.02237998743828</v>
      </c>
      <c r="D5087" s="367">
        <v>609.99999999999989</v>
      </c>
      <c r="E5087" s="367">
        <v>2837.209302325577</v>
      </c>
      <c r="F5087" s="367">
        <v>-49037.957893345556</v>
      </c>
      <c r="G5087" s="367">
        <v>609.99999999999909</v>
      </c>
      <c r="H5087" s="367">
        <v>15250</v>
      </c>
      <c r="I5087" s="384">
        <v>-605012.15239702375</v>
      </c>
      <c r="J5087" s="367">
        <v>610</v>
      </c>
      <c r="K5087" s="367">
        <v>3696.9696969696929</v>
      </c>
      <c r="L5087" s="384">
        <v>10342.113658160351</v>
      </c>
      <c r="M5087" s="367">
        <v>609.99999999999932</v>
      </c>
      <c r="N5087" s="367">
        <v>61</v>
      </c>
      <c r="O5087" s="384">
        <v>-429.84655590369334</v>
      </c>
      <c r="P5087" s="367">
        <v>8.8450000000000006</v>
      </c>
      <c r="Q5087" s="367">
        <v>61</v>
      </c>
      <c r="R5087" s="384">
        <v>356.49965865568493</v>
      </c>
      <c r="S5087" s="367">
        <v>8.5399999999999991</v>
      </c>
      <c r="T5087" s="367">
        <v>2103.448275862072</v>
      </c>
      <c r="U5087" s="384">
        <v>-812.77873204737557</v>
      </c>
      <c r="V5087" s="367">
        <v>610.00000000000091</v>
      </c>
      <c r="W5087" s="367">
        <v>101666.66666666673</v>
      </c>
      <c r="X5087" s="384">
        <v>48056.075652194777</v>
      </c>
      <c r="Y5087" s="386">
        <v>610.00000000000034</v>
      </c>
      <c r="Z5087" s="367"/>
      <c r="AA5087" s="367"/>
      <c r="AB5087" s="367"/>
      <c r="AC5087" s="367"/>
      <c r="AD5087" s="367"/>
      <c r="AE5087" s="367"/>
      <c r="AF5087" s="367"/>
      <c r="AG5087" s="367"/>
      <c r="AH5087" s="367"/>
      <c r="AI5087" s="367"/>
      <c r="AJ5087" s="367"/>
      <c r="AK5087" s="367"/>
      <c r="AL5087" s="367"/>
      <c r="AM5087" s="367"/>
      <c r="AN5087" s="367"/>
      <c r="AO5087" s="367"/>
      <c r="AP5087" s="367"/>
      <c r="AQ5087" s="367"/>
      <c r="AR5087" s="367"/>
      <c r="AS5087" s="367"/>
      <c r="AT5087" s="367"/>
    </row>
    <row r="5088" spans="2:46" ht="13.8">
      <c r="B5088" s="26">
        <v>10.33333333333333</v>
      </c>
      <c r="C5088" s="363">
        <v>215.49345218123423</v>
      </c>
      <c r="D5088" s="367">
        <v>619.99999999999989</v>
      </c>
      <c r="E5088" s="367">
        <v>2883.7209302325537</v>
      </c>
      <c r="F5088" s="367">
        <v>-50822.261682478966</v>
      </c>
      <c r="G5088" s="367">
        <v>619.99999999999909</v>
      </c>
      <c r="H5088" s="367">
        <v>15500</v>
      </c>
      <c r="I5088" s="384">
        <v>-626472.52310232527</v>
      </c>
      <c r="J5088" s="367">
        <v>620</v>
      </c>
      <c r="K5088" s="367">
        <v>3757.5757575757534</v>
      </c>
      <c r="L5088" s="384">
        <v>9761.2033622004255</v>
      </c>
      <c r="M5088" s="367">
        <v>619.99999999999932</v>
      </c>
      <c r="N5088" s="367">
        <v>62</v>
      </c>
      <c r="O5088" s="384">
        <v>-449.0410598806605</v>
      </c>
      <c r="P5088" s="367">
        <v>8.99</v>
      </c>
      <c r="Q5088" s="367">
        <v>62</v>
      </c>
      <c r="R5088" s="384">
        <v>356.61066965580062</v>
      </c>
      <c r="S5088" s="367">
        <v>8.68</v>
      </c>
      <c r="T5088" s="367">
        <v>2137.9310344827618</v>
      </c>
      <c r="U5088" s="384">
        <v>-1586.8168380105994</v>
      </c>
      <c r="V5088" s="367">
        <v>620.00000000000091</v>
      </c>
      <c r="W5088" s="367">
        <v>103333.3333333334</v>
      </c>
      <c r="X5088" s="384">
        <v>48815.592062605778</v>
      </c>
      <c r="Y5088" s="386">
        <v>620.00000000000045</v>
      </c>
      <c r="Z5088" s="367"/>
      <c r="AA5088" s="367"/>
      <c r="AB5088" s="367"/>
      <c r="AC5088" s="367"/>
      <c r="AD5088" s="367"/>
      <c r="AE5088" s="367"/>
      <c r="AF5088" s="367"/>
      <c r="AG5088" s="367"/>
      <c r="AH5088" s="367"/>
      <c r="AI5088" s="367"/>
      <c r="AJ5088" s="367"/>
      <c r="AK5088" s="367"/>
      <c r="AL5088" s="367"/>
      <c r="AM5088" s="367"/>
      <c r="AN5088" s="367"/>
      <c r="AO5088" s="367"/>
      <c r="AP5088" s="367"/>
      <c r="AQ5088" s="367"/>
      <c r="AR5088" s="367"/>
      <c r="AS5088" s="367"/>
      <c r="AT5088" s="367"/>
    </row>
    <row r="5089" spans="2:46" ht="13.8">
      <c r="B5089" s="26">
        <v>10.499999999999996</v>
      </c>
      <c r="C5089" s="363">
        <v>218.96437261608469</v>
      </c>
      <c r="D5089" s="367">
        <v>629.99999999999989</v>
      </c>
      <c r="E5089" s="367">
        <v>2930.2325581395303</v>
      </c>
      <c r="F5089" s="367">
        <v>-52638.191369678883</v>
      </c>
      <c r="G5089" s="367">
        <v>629.99999999999898</v>
      </c>
      <c r="H5089" s="367">
        <v>15750</v>
      </c>
      <c r="I5089" s="384">
        <v>-648305.22086242656</v>
      </c>
      <c r="J5089" s="367">
        <v>630</v>
      </c>
      <c r="K5089" s="367">
        <v>3818.1818181818139</v>
      </c>
      <c r="L5089" s="384">
        <v>9156.0849003432377</v>
      </c>
      <c r="M5089" s="367">
        <v>629.99999999999932</v>
      </c>
      <c r="N5089" s="367">
        <v>63</v>
      </c>
      <c r="O5089" s="384">
        <v>-468.62742963588846</v>
      </c>
      <c r="P5089" s="367">
        <v>9.1349999999999998</v>
      </c>
      <c r="Q5089" s="367">
        <v>63</v>
      </c>
      <c r="R5089" s="384">
        <v>356.53673724626606</v>
      </c>
      <c r="S5089" s="367">
        <v>8.82</v>
      </c>
      <c r="T5089" s="367">
        <v>2172.4137931034516</v>
      </c>
      <c r="U5089" s="384">
        <v>-2385.3941008917122</v>
      </c>
      <c r="V5089" s="367">
        <v>630.00000000000102</v>
      </c>
      <c r="W5089" s="367">
        <v>105000.00000000007</v>
      </c>
      <c r="X5089" s="384">
        <v>49574.195953388473</v>
      </c>
      <c r="Y5089" s="386">
        <v>630.00000000000045</v>
      </c>
      <c r="Z5089" s="367"/>
      <c r="AA5089" s="367"/>
      <c r="AB5089" s="367"/>
      <c r="AC5089" s="367"/>
      <c r="AD5089" s="367"/>
      <c r="AE5089" s="367"/>
      <c r="AF5089" s="367"/>
      <c r="AG5089" s="367"/>
      <c r="AH5089" s="367"/>
      <c r="AI5089" s="367"/>
      <c r="AJ5089" s="367"/>
      <c r="AK5089" s="367"/>
      <c r="AL5089" s="367"/>
      <c r="AM5089" s="367"/>
      <c r="AN5089" s="367"/>
      <c r="AO5089" s="367"/>
      <c r="AP5089" s="367"/>
      <c r="AQ5089" s="367"/>
      <c r="AR5089" s="367"/>
      <c r="AS5089" s="367"/>
      <c r="AT5089" s="367"/>
    </row>
    <row r="5090" spans="2:46" ht="13.8">
      <c r="B5090" s="26">
        <v>10.666666666666663</v>
      </c>
      <c r="C5090" s="363">
        <v>222.43514129198965</v>
      </c>
      <c r="D5090" s="367">
        <v>639.99999999999977</v>
      </c>
      <c r="E5090" s="367">
        <v>2976.7441860465069</v>
      </c>
      <c r="F5090" s="367">
        <v>-54485.74695494536</v>
      </c>
      <c r="G5090" s="367">
        <v>639.99999999999909</v>
      </c>
      <c r="H5090" s="367">
        <v>16000</v>
      </c>
      <c r="I5090" s="384">
        <v>-670510.24567732762</v>
      </c>
      <c r="J5090" s="367">
        <v>640</v>
      </c>
      <c r="K5090" s="367">
        <v>3878.7878787878744</v>
      </c>
      <c r="L5090" s="384">
        <v>8526.7582725887951</v>
      </c>
      <c r="M5090" s="367">
        <v>639.99999999999932</v>
      </c>
      <c r="N5090" s="367">
        <v>64</v>
      </c>
      <c r="O5090" s="384">
        <v>-488.60566516937729</v>
      </c>
      <c r="P5090" s="367">
        <v>9.2799999999999994</v>
      </c>
      <c r="Q5090" s="367">
        <v>64</v>
      </c>
      <c r="R5090" s="384">
        <v>356.27786142708129</v>
      </c>
      <c r="S5090" s="367">
        <v>8.9599999999999991</v>
      </c>
      <c r="T5090" s="367">
        <v>2206.8965517241413</v>
      </c>
      <c r="U5090" s="384">
        <v>-3208.5105206906942</v>
      </c>
      <c r="V5090" s="367">
        <v>640.00000000000102</v>
      </c>
      <c r="W5090" s="367">
        <v>106666.66666666674</v>
      </c>
      <c r="X5090" s="384">
        <v>50331.887324542862</v>
      </c>
      <c r="Y5090" s="386">
        <v>640.00000000000045</v>
      </c>
      <c r="Z5090" s="367"/>
      <c r="AA5090" s="367"/>
      <c r="AB5090" s="367"/>
      <c r="AC5090" s="367"/>
      <c r="AD5090" s="367"/>
      <c r="AE5090" s="367"/>
      <c r="AF5090" s="367"/>
      <c r="AG5090" s="367"/>
      <c r="AH5090" s="367"/>
      <c r="AI5090" s="367"/>
      <c r="AJ5090" s="367"/>
      <c r="AK5090" s="367"/>
      <c r="AL5090" s="367"/>
      <c r="AM5090" s="367"/>
      <c r="AN5090" s="367"/>
      <c r="AO5090" s="367"/>
      <c r="AP5090" s="367"/>
      <c r="AQ5090" s="367"/>
      <c r="AR5090" s="367"/>
      <c r="AS5090" s="367"/>
      <c r="AT5090" s="367"/>
    </row>
    <row r="5091" spans="2:46" ht="13.8">
      <c r="B5091" s="26">
        <v>10.833333333333329</v>
      </c>
      <c r="C5091" s="363">
        <v>225.90575820894915</v>
      </c>
      <c r="D5091" s="367">
        <v>649.99999999999977</v>
      </c>
      <c r="E5091" s="367">
        <v>3023.2558139534835</v>
      </c>
      <c r="F5091" s="367">
        <v>-56364.92843827833</v>
      </c>
      <c r="G5091" s="367">
        <v>649.99999999999909</v>
      </c>
      <c r="H5091" s="367">
        <v>16250</v>
      </c>
      <c r="I5091" s="384">
        <v>-693087.59754702845</v>
      </c>
      <c r="J5091" s="367">
        <v>650</v>
      </c>
      <c r="K5091" s="367">
        <v>3939.3939393939349</v>
      </c>
      <c r="L5091" s="384">
        <v>7873.2234789370896</v>
      </c>
      <c r="M5091" s="367">
        <v>649.99999999999932</v>
      </c>
      <c r="N5091" s="367">
        <v>65</v>
      </c>
      <c r="O5091" s="384">
        <v>-508.97576648112704</v>
      </c>
      <c r="P5091" s="367">
        <v>9.4249999999999989</v>
      </c>
      <c r="Q5091" s="367">
        <v>65</v>
      </c>
      <c r="R5091" s="384">
        <v>355.83404219824615</v>
      </c>
      <c r="S5091" s="367">
        <v>9.1</v>
      </c>
      <c r="T5091" s="367">
        <v>2241.3793103448311</v>
      </c>
      <c r="U5091" s="384">
        <v>-4056.1660974075553</v>
      </c>
      <c r="V5091" s="367">
        <v>650.00000000000102</v>
      </c>
      <c r="W5091" s="367">
        <v>108333.33333333342</v>
      </c>
      <c r="X5091" s="384">
        <v>51088.666176068946</v>
      </c>
      <c r="Y5091" s="386">
        <v>650.00000000000045</v>
      </c>
      <c r="Z5091" s="367"/>
      <c r="AA5091" s="367"/>
      <c r="AB5091" s="367"/>
      <c r="AC5091" s="367"/>
      <c r="AD5091" s="367"/>
      <c r="AE5091" s="367"/>
      <c r="AF5091" s="367"/>
      <c r="AG5091" s="367"/>
      <c r="AH5091" s="367"/>
      <c r="AI5091" s="367"/>
      <c r="AJ5091" s="367"/>
      <c r="AK5091" s="367"/>
      <c r="AL5091" s="367"/>
      <c r="AM5091" s="367"/>
      <c r="AN5091" s="367"/>
      <c r="AO5091" s="367"/>
      <c r="AP5091" s="367"/>
      <c r="AQ5091" s="367"/>
      <c r="AR5091" s="367"/>
      <c r="AS5091" s="367"/>
      <c r="AT5091" s="367"/>
    </row>
    <row r="5092" spans="2:46" ht="13.8">
      <c r="B5092" s="26">
        <v>10.999999999999995</v>
      </c>
      <c r="C5092" s="363">
        <v>229.37622336696319</v>
      </c>
      <c r="D5092" s="367">
        <v>659.99999999999977</v>
      </c>
      <c r="E5092" s="367">
        <v>3069.7674418604602</v>
      </c>
      <c r="F5092" s="367">
        <v>-58275.735819677808</v>
      </c>
      <c r="G5092" s="367">
        <v>659.99999999999898</v>
      </c>
      <c r="H5092" s="367">
        <v>16500</v>
      </c>
      <c r="I5092" s="384">
        <v>-716037.27647152892</v>
      </c>
      <c r="J5092" s="367">
        <v>660</v>
      </c>
      <c r="K5092" s="367">
        <v>3999.9999999999955</v>
      </c>
      <c r="L5092" s="384">
        <v>7195.4805193881275</v>
      </c>
      <c r="M5092" s="367">
        <v>659.99999999999932</v>
      </c>
      <c r="N5092" s="367">
        <v>66</v>
      </c>
      <c r="O5092" s="384">
        <v>-529.73773357113794</v>
      </c>
      <c r="P5092" s="367">
        <v>9.57</v>
      </c>
      <c r="Q5092" s="367">
        <v>66</v>
      </c>
      <c r="R5092" s="384">
        <v>355.20527955976087</v>
      </c>
      <c r="S5092" s="367">
        <v>9.24</v>
      </c>
      <c r="T5092" s="367">
        <v>2275.8620689655208</v>
      </c>
      <c r="U5092" s="384">
        <v>-4928.360831042296</v>
      </c>
      <c r="V5092" s="367">
        <v>660.00000000000102</v>
      </c>
      <c r="W5092" s="367">
        <v>110000.00000000009</v>
      </c>
      <c r="X5092" s="384">
        <v>51844.532507966731</v>
      </c>
      <c r="Y5092" s="386">
        <v>660.00000000000045</v>
      </c>
      <c r="Z5092" s="367"/>
      <c r="AA5092" s="367"/>
      <c r="AB5092" s="367"/>
      <c r="AC5092" s="367"/>
      <c r="AD5092" s="367"/>
      <c r="AE5092" s="367"/>
      <c r="AF5092" s="367"/>
      <c r="AG5092" s="367"/>
      <c r="AH5092" s="367"/>
      <c r="AI5092" s="367"/>
      <c r="AJ5092" s="367"/>
      <c r="AK5092" s="367"/>
      <c r="AL5092" s="367"/>
      <c r="AM5092" s="367"/>
      <c r="AN5092" s="367"/>
      <c r="AO5092" s="367"/>
      <c r="AP5092" s="367"/>
      <c r="AQ5092" s="367"/>
      <c r="AR5092" s="367"/>
      <c r="AS5092" s="367"/>
      <c r="AT5092" s="367"/>
    </row>
    <row r="5093" spans="2:46" ht="13.8">
      <c r="B5093" s="26">
        <v>11.166666666666661</v>
      </c>
      <c r="C5093" s="363">
        <v>232.84653676603179</v>
      </c>
      <c r="D5093" s="367">
        <v>669.99999999999966</v>
      </c>
      <c r="E5093" s="367">
        <v>3116.2790697674368</v>
      </c>
      <c r="F5093" s="367">
        <v>-60218.169099143837</v>
      </c>
      <c r="G5093" s="367">
        <v>669.99999999999898</v>
      </c>
      <c r="H5093" s="367">
        <v>16750</v>
      </c>
      <c r="I5093" s="384">
        <v>-739359.28245082893</v>
      </c>
      <c r="J5093" s="367">
        <v>669.99999999999989</v>
      </c>
      <c r="K5093" s="367">
        <v>4060.606060606056</v>
      </c>
      <c r="L5093" s="384">
        <v>6493.5293939419071</v>
      </c>
      <c r="M5093" s="367">
        <v>669.99999999999932</v>
      </c>
      <c r="N5093" s="367">
        <v>67</v>
      </c>
      <c r="O5093" s="384">
        <v>-550.8915664394093</v>
      </c>
      <c r="P5093" s="367">
        <v>9.7149999999999999</v>
      </c>
      <c r="Q5093" s="367">
        <v>67</v>
      </c>
      <c r="R5093" s="384">
        <v>354.39157351162527</v>
      </c>
      <c r="S5093" s="367">
        <v>9.3800000000000008</v>
      </c>
      <c r="T5093" s="367">
        <v>2310.3448275862106</v>
      </c>
      <c r="U5093" s="384">
        <v>-5825.0947215949254</v>
      </c>
      <c r="V5093" s="367">
        <v>670.00000000000114</v>
      </c>
      <c r="W5093" s="367">
        <v>111666.66666666676</v>
      </c>
      <c r="X5093" s="384">
        <v>52599.48632023621</v>
      </c>
      <c r="Y5093" s="386">
        <v>670.00000000000045</v>
      </c>
      <c r="Z5093" s="367"/>
      <c r="AA5093" s="367"/>
      <c r="AB5093" s="367"/>
      <c r="AC5093" s="367"/>
      <c r="AD5093" s="367"/>
      <c r="AE5093" s="367"/>
      <c r="AF5093" s="367"/>
      <c r="AG5093" s="367"/>
      <c r="AH5093" s="367"/>
      <c r="AI5093" s="367"/>
      <c r="AJ5093" s="367"/>
      <c r="AK5093" s="367"/>
      <c r="AL5093" s="367"/>
      <c r="AM5093" s="367"/>
      <c r="AN5093" s="367"/>
      <c r="AO5093" s="367"/>
      <c r="AP5093" s="367"/>
      <c r="AQ5093" s="367"/>
      <c r="AR5093" s="367"/>
      <c r="AS5093" s="367"/>
      <c r="AT5093" s="367"/>
    </row>
    <row r="5094" spans="2:46" ht="13.8">
      <c r="B5094" s="26">
        <v>11.333333333333327</v>
      </c>
      <c r="C5094" s="363">
        <v>236.3166984061549</v>
      </c>
      <c r="D5094" s="367">
        <v>679.99999999999966</v>
      </c>
      <c r="E5094" s="367">
        <v>3162.7906976744134</v>
      </c>
      <c r="F5094" s="367">
        <v>-62192.228276676367</v>
      </c>
      <c r="G5094" s="367">
        <v>679.99999999999898</v>
      </c>
      <c r="H5094" s="367">
        <v>17000</v>
      </c>
      <c r="I5094" s="384">
        <v>-763053.61548492918</v>
      </c>
      <c r="J5094" s="367">
        <v>679.99999999999989</v>
      </c>
      <c r="K5094" s="367">
        <v>4121.2121212121165</v>
      </c>
      <c r="L5094" s="384">
        <v>5767.3701025984365</v>
      </c>
      <c r="M5094" s="367">
        <v>679.9999999999992</v>
      </c>
      <c r="N5094" s="367">
        <v>68</v>
      </c>
      <c r="O5094" s="384">
        <v>-572.43726508594159</v>
      </c>
      <c r="P5094" s="367">
        <v>9.86</v>
      </c>
      <c r="Q5094" s="367">
        <v>68</v>
      </c>
      <c r="R5094" s="384">
        <v>353.39292405383941</v>
      </c>
      <c r="S5094" s="367">
        <v>9.52</v>
      </c>
      <c r="T5094" s="367">
        <v>2344.8275862069004</v>
      </c>
      <c r="U5094" s="384">
        <v>-6746.367769065424</v>
      </c>
      <c r="V5094" s="367">
        <v>680.00000000000114</v>
      </c>
      <c r="W5094" s="367">
        <v>113333.33333333343</v>
      </c>
      <c r="X5094" s="384">
        <v>53353.527612877384</v>
      </c>
      <c r="Y5094" s="386">
        <v>680.00000000000057</v>
      </c>
      <c r="Z5094" s="367"/>
      <c r="AA5094" s="367"/>
      <c r="AB5094" s="367"/>
      <c r="AC5094" s="367"/>
      <c r="AD5094" s="367"/>
      <c r="AE5094" s="367"/>
      <c r="AF5094" s="367"/>
      <c r="AG5094" s="367"/>
      <c r="AH5094" s="367"/>
      <c r="AI5094" s="367"/>
      <c r="AJ5094" s="367"/>
      <c r="AK5094" s="367"/>
      <c r="AL5094" s="367"/>
      <c r="AM5094" s="367"/>
      <c r="AN5094" s="367"/>
      <c r="AO5094" s="367"/>
      <c r="AP5094" s="367"/>
      <c r="AQ5094" s="367"/>
      <c r="AR5094" s="367"/>
      <c r="AS5094" s="367"/>
      <c r="AT5094" s="367"/>
    </row>
    <row r="5095" spans="2:46" ht="13.8">
      <c r="B5095" s="26">
        <v>11.499999999999993</v>
      </c>
      <c r="C5095" s="363">
        <v>239.78670828733252</v>
      </c>
      <c r="D5095" s="367">
        <v>689.99999999999966</v>
      </c>
      <c r="E5095" s="367">
        <v>3209.3023255813901</v>
      </c>
      <c r="F5095" s="367">
        <v>-64197.913352275442</v>
      </c>
      <c r="G5095" s="367">
        <v>689.99999999999898</v>
      </c>
      <c r="H5095" s="367">
        <v>17250</v>
      </c>
      <c r="I5095" s="384">
        <v>-787120.27557382907</v>
      </c>
      <c r="J5095" s="367">
        <v>689.99999999999989</v>
      </c>
      <c r="K5095" s="367">
        <v>4181.8181818181774</v>
      </c>
      <c r="L5095" s="384">
        <v>5017.0026453576893</v>
      </c>
      <c r="M5095" s="367">
        <v>689.99999999999932</v>
      </c>
      <c r="N5095" s="367">
        <v>69</v>
      </c>
      <c r="O5095" s="384">
        <v>-594.37482951073514</v>
      </c>
      <c r="P5095" s="367">
        <v>10.005000000000001</v>
      </c>
      <c r="Q5095" s="367">
        <v>69</v>
      </c>
      <c r="R5095" s="384">
        <v>352.20933118640329</v>
      </c>
      <c r="S5095" s="367">
        <v>9.66</v>
      </c>
      <c r="T5095" s="367">
        <v>2379.3103448275901</v>
      </c>
      <c r="U5095" s="384">
        <v>-7692.1799734538017</v>
      </c>
      <c r="V5095" s="367">
        <v>690.00000000000114</v>
      </c>
      <c r="W5095" s="367">
        <v>115000.0000000001</v>
      </c>
      <c r="X5095" s="384">
        <v>54106.656385890259</v>
      </c>
      <c r="Y5095" s="386">
        <v>690.00000000000057</v>
      </c>
      <c r="Z5095" s="367"/>
      <c r="AA5095" s="367"/>
      <c r="AB5095" s="367"/>
      <c r="AC5095" s="367"/>
      <c r="AD5095" s="367"/>
      <c r="AE5095" s="367"/>
      <c r="AF5095" s="367"/>
      <c r="AG5095" s="367"/>
      <c r="AH5095" s="367"/>
      <c r="AI5095" s="367"/>
      <c r="AJ5095" s="367"/>
      <c r="AK5095" s="367"/>
      <c r="AL5095" s="367"/>
      <c r="AM5095" s="367"/>
      <c r="AN5095" s="367"/>
      <c r="AO5095" s="367"/>
      <c r="AP5095" s="367"/>
      <c r="AQ5095" s="367"/>
      <c r="AR5095" s="367"/>
      <c r="AS5095" s="367"/>
      <c r="AT5095" s="367"/>
    </row>
    <row r="5096" spans="2:46" ht="13.8">
      <c r="B5096" s="26">
        <v>11.666666666666659</v>
      </c>
      <c r="C5096" s="363">
        <v>243.25656640956464</v>
      </c>
      <c r="D5096" s="367">
        <v>699.99999999999955</v>
      </c>
      <c r="E5096" s="367">
        <v>3255.8139534883667</v>
      </c>
      <c r="F5096" s="367">
        <v>-66235.224325941002</v>
      </c>
      <c r="G5096" s="367">
        <v>699.99999999999886</v>
      </c>
      <c r="H5096" s="367">
        <v>17500</v>
      </c>
      <c r="I5096" s="384">
        <v>-811559.26271752862</v>
      </c>
      <c r="J5096" s="367">
        <v>699.99999999999989</v>
      </c>
      <c r="K5096" s="367">
        <v>4242.4242424242384</v>
      </c>
      <c r="L5096" s="384">
        <v>4242.4270222196928</v>
      </c>
      <c r="M5096" s="367">
        <v>699.99999999999932</v>
      </c>
      <c r="N5096" s="367">
        <v>70</v>
      </c>
      <c r="O5096" s="384">
        <v>-616.70425971378916</v>
      </c>
      <c r="P5096" s="367">
        <v>10.15</v>
      </c>
      <c r="Q5096" s="367">
        <v>70</v>
      </c>
      <c r="R5096" s="384">
        <v>350.84079490931703</v>
      </c>
      <c r="S5096" s="367">
        <v>9.7999999999999989</v>
      </c>
      <c r="T5096" s="367">
        <v>2413.7931034482799</v>
      </c>
      <c r="U5096" s="384">
        <v>-8662.5313347600586</v>
      </c>
      <c r="V5096" s="367">
        <v>700.00000000000114</v>
      </c>
      <c r="W5096" s="367">
        <v>116666.66666666677</v>
      </c>
      <c r="X5096" s="384">
        <v>54858.872639274814</v>
      </c>
      <c r="Y5096" s="386">
        <v>700.00000000000057</v>
      </c>
      <c r="Z5096" s="367"/>
      <c r="AA5096" s="367"/>
      <c r="AB5096" s="367"/>
      <c r="AC5096" s="367"/>
      <c r="AD5096" s="367"/>
      <c r="AE5096" s="367"/>
      <c r="AF5096" s="367"/>
      <c r="AG5096" s="367"/>
      <c r="AH5096" s="367"/>
      <c r="AI5096" s="367"/>
      <c r="AJ5096" s="367"/>
      <c r="AK5096" s="367"/>
      <c r="AL5096" s="367"/>
      <c r="AM5096" s="367"/>
      <c r="AN5096" s="367"/>
      <c r="AO5096" s="367"/>
      <c r="AP5096" s="367"/>
      <c r="AQ5096" s="367"/>
      <c r="AR5096" s="367"/>
      <c r="AS5096" s="367"/>
      <c r="AT5096" s="367"/>
    </row>
    <row r="5097" spans="2:46" ht="13.8">
      <c r="B5097" s="26">
        <v>11.833333333333325</v>
      </c>
      <c r="C5097" s="363">
        <v>246.72627277285133</v>
      </c>
      <c r="D5097" s="367">
        <v>709.99999999999955</v>
      </c>
      <c r="E5097" s="367">
        <v>3302.3255813953433</v>
      </c>
      <c r="F5097" s="367">
        <v>-68304.161197673107</v>
      </c>
      <c r="G5097" s="367">
        <v>709.99999999999886</v>
      </c>
      <c r="H5097" s="367">
        <v>17750</v>
      </c>
      <c r="I5097" s="384">
        <v>-836370.57691602816</v>
      </c>
      <c r="J5097" s="367">
        <v>709.99999999999989</v>
      </c>
      <c r="K5097" s="367">
        <v>4303.0303030302994</v>
      </c>
      <c r="L5097" s="384">
        <v>3443.643233184428</v>
      </c>
      <c r="M5097" s="367">
        <v>709.99999999999943</v>
      </c>
      <c r="N5097" s="367">
        <v>71</v>
      </c>
      <c r="O5097" s="384">
        <v>-639.42555569510409</v>
      </c>
      <c r="P5097" s="367">
        <v>10.295</v>
      </c>
      <c r="Q5097" s="367">
        <v>71</v>
      </c>
      <c r="R5097" s="384">
        <v>349.28731522258039</v>
      </c>
      <c r="S5097" s="367">
        <v>9.9400000000000013</v>
      </c>
      <c r="T5097" s="367">
        <v>2448.2758620689697</v>
      </c>
      <c r="U5097" s="384">
        <v>-9657.4218529841946</v>
      </c>
      <c r="V5097" s="367">
        <v>710.00000000000114</v>
      </c>
      <c r="W5097" s="367">
        <v>118333.33333333344</v>
      </c>
      <c r="X5097" s="384">
        <v>55610.176373031092</v>
      </c>
      <c r="Y5097" s="386">
        <v>710.00000000000068</v>
      </c>
      <c r="Z5097" s="367"/>
      <c r="AA5097" s="367"/>
      <c r="AB5097" s="367"/>
      <c r="AC5097" s="367"/>
      <c r="AD5097" s="367"/>
      <c r="AE5097" s="367"/>
      <c r="AF5097" s="367"/>
      <c r="AG5097" s="367"/>
      <c r="AH5097" s="367"/>
      <c r="AI5097" s="367"/>
      <c r="AJ5097" s="367"/>
      <c r="AK5097" s="367"/>
      <c r="AL5097" s="367"/>
      <c r="AM5097" s="367"/>
      <c r="AN5097" s="367"/>
      <c r="AO5097" s="367"/>
      <c r="AP5097" s="367"/>
      <c r="AQ5097" s="367"/>
      <c r="AR5097" s="367"/>
      <c r="AS5097" s="367"/>
      <c r="AT5097" s="367"/>
    </row>
    <row r="5098" spans="2:46" ht="13.8">
      <c r="B5098" s="26">
        <v>11.999999999999991</v>
      </c>
      <c r="C5098" s="363">
        <v>250.19582737719256</v>
      </c>
      <c r="D5098" s="367">
        <v>719.99999999999955</v>
      </c>
      <c r="E5098" s="367">
        <v>3348.8372093023199</v>
      </c>
      <c r="F5098" s="367">
        <v>-70404.723967471742</v>
      </c>
      <c r="G5098" s="367">
        <v>719.99999999999886</v>
      </c>
      <c r="H5098" s="367">
        <v>18000</v>
      </c>
      <c r="I5098" s="384">
        <v>-861554.21816932759</v>
      </c>
      <c r="J5098" s="367">
        <v>720</v>
      </c>
      <c r="K5098" s="367">
        <v>4363.6363636363603</v>
      </c>
      <c r="L5098" s="384">
        <v>2620.6512782519044</v>
      </c>
      <c r="M5098" s="367">
        <v>719.99999999999955</v>
      </c>
      <c r="N5098" s="367">
        <v>72</v>
      </c>
      <c r="O5098" s="384">
        <v>-662.53871745467995</v>
      </c>
      <c r="P5098" s="367">
        <v>10.44</v>
      </c>
      <c r="Q5098" s="367">
        <v>72</v>
      </c>
      <c r="R5098" s="384">
        <v>347.54889212619355</v>
      </c>
      <c r="S5098" s="367">
        <v>10.08</v>
      </c>
      <c r="T5098" s="367">
        <v>2482.7586206896594</v>
      </c>
      <c r="U5098" s="384">
        <v>-10676.851528126223</v>
      </c>
      <c r="V5098" s="367">
        <v>720.00000000000125</v>
      </c>
      <c r="W5098" s="367">
        <v>120000.00000000012</v>
      </c>
      <c r="X5098" s="384">
        <v>56360.56758715905</v>
      </c>
      <c r="Y5098" s="386">
        <v>720.00000000000068</v>
      </c>
      <c r="Z5098" s="367"/>
      <c r="AA5098" s="367"/>
      <c r="AB5098" s="367"/>
      <c r="AC5098" s="367"/>
      <c r="AD5098" s="367"/>
      <c r="AE5098" s="367"/>
      <c r="AF5098" s="367"/>
      <c r="AG5098" s="367"/>
      <c r="AH5098" s="367"/>
      <c r="AI5098" s="367"/>
      <c r="AJ5098" s="367"/>
      <c r="AK5098" s="367"/>
      <c r="AL5098" s="367"/>
      <c r="AM5098" s="367"/>
      <c r="AN5098" s="367"/>
      <c r="AO5098" s="367"/>
      <c r="AP5098" s="367"/>
      <c r="AQ5098" s="367"/>
      <c r="AR5098" s="367"/>
      <c r="AS5098" s="367"/>
      <c r="AT5098" s="367"/>
    </row>
    <row r="5099" spans="2:46" ht="13.8">
      <c r="B5099" s="26">
        <v>12.166666666666657</v>
      </c>
      <c r="C5099" s="363">
        <v>253.66523022258826</v>
      </c>
      <c r="D5099" s="367">
        <v>729.99999999999943</v>
      </c>
      <c r="E5099" s="367">
        <v>3395.3488372092966</v>
      </c>
      <c r="F5099" s="367">
        <v>-72536.912635336892</v>
      </c>
      <c r="G5099" s="367">
        <v>729.99999999999886</v>
      </c>
      <c r="H5099" s="367">
        <v>18250</v>
      </c>
      <c r="I5099" s="384">
        <v>-887110.18647742656</v>
      </c>
      <c r="J5099" s="367">
        <v>730</v>
      </c>
      <c r="K5099" s="367">
        <v>4424.2424242424213</v>
      </c>
      <c r="L5099" s="384">
        <v>1773.4511574221312</v>
      </c>
      <c r="M5099" s="367">
        <v>729.99999999999955</v>
      </c>
      <c r="N5099" s="367">
        <v>73</v>
      </c>
      <c r="O5099" s="384">
        <v>-686.04374499251662</v>
      </c>
      <c r="P5099" s="367">
        <v>10.584999999999999</v>
      </c>
      <c r="Q5099" s="367">
        <v>73</v>
      </c>
      <c r="R5099" s="384">
        <v>345.62552562015645</v>
      </c>
      <c r="S5099" s="367">
        <v>10.219999999999999</v>
      </c>
      <c r="T5099" s="367">
        <v>2517.2413793103492</v>
      </c>
      <c r="U5099" s="384">
        <v>-11720.820360186128</v>
      </c>
      <c r="V5099" s="367">
        <v>730.00000000000136</v>
      </c>
      <c r="W5099" s="367">
        <v>121666.66666666679</v>
      </c>
      <c r="X5099" s="384">
        <v>57110.046281658695</v>
      </c>
      <c r="Y5099" s="386">
        <v>730.00000000000068</v>
      </c>
      <c r="Z5099" s="367"/>
      <c r="AA5099" s="367"/>
      <c r="AB5099" s="367"/>
      <c r="AC5099" s="367"/>
      <c r="AD5099" s="367"/>
      <c r="AE5099" s="367"/>
      <c r="AF5099" s="367"/>
      <c r="AG5099" s="367"/>
      <c r="AH5099" s="367"/>
      <c r="AI5099" s="367"/>
      <c r="AJ5099" s="367"/>
      <c r="AK5099" s="367"/>
      <c r="AL5099" s="367"/>
      <c r="AM5099" s="367"/>
      <c r="AN5099" s="367"/>
      <c r="AO5099" s="367"/>
      <c r="AP5099" s="367"/>
      <c r="AQ5099" s="367"/>
      <c r="AR5099" s="367"/>
      <c r="AS5099" s="367"/>
      <c r="AT5099" s="367"/>
    </row>
    <row r="5100" spans="2:46" ht="13.8">
      <c r="B5100" s="26">
        <v>12.333333333333323</v>
      </c>
      <c r="C5100" s="363">
        <v>257.13448130903856</v>
      </c>
      <c r="D5100" s="367">
        <v>739.99999999999943</v>
      </c>
      <c r="E5100" s="367">
        <v>3441.8604651162732</v>
      </c>
      <c r="F5100" s="367">
        <v>-74700.727201268543</v>
      </c>
      <c r="G5100" s="367">
        <v>739.99999999999875</v>
      </c>
      <c r="H5100" s="367">
        <v>18500</v>
      </c>
      <c r="I5100" s="384">
        <v>-913038.4818403254</v>
      </c>
      <c r="J5100" s="367">
        <v>740</v>
      </c>
      <c r="K5100" s="367">
        <v>4484.8484848484823</v>
      </c>
      <c r="L5100" s="384">
        <v>902.04287069508973</v>
      </c>
      <c r="M5100" s="367">
        <v>739.99999999999966</v>
      </c>
      <c r="N5100" s="367">
        <v>74</v>
      </c>
      <c r="O5100" s="384">
        <v>-709.9406383086141</v>
      </c>
      <c r="P5100" s="367">
        <v>10.729999999999999</v>
      </c>
      <c r="Q5100" s="367">
        <v>74</v>
      </c>
      <c r="R5100" s="384">
        <v>343.51721570446909</v>
      </c>
      <c r="S5100" s="367">
        <v>10.36</v>
      </c>
      <c r="T5100" s="367">
        <v>2551.724137931039</v>
      </c>
      <c r="U5100" s="384">
        <v>-12789.328349163901</v>
      </c>
      <c r="V5100" s="367">
        <v>740.00000000000136</v>
      </c>
      <c r="W5100" s="367">
        <v>123333.33333333346</v>
      </c>
      <c r="X5100" s="384">
        <v>57858.612456530034</v>
      </c>
      <c r="Y5100" s="386">
        <v>740.00000000000068</v>
      </c>
      <c r="Z5100" s="367"/>
      <c r="AA5100" s="367"/>
      <c r="AB5100" s="367"/>
      <c r="AC5100" s="367"/>
      <c r="AD5100" s="367"/>
      <c r="AE5100" s="367"/>
      <c r="AF5100" s="367"/>
      <c r="AG5100" s="367"/>
      <c r="AH5100" s="367"/>
      <c r="AI5100" s="367"/>
      <c r="AJ5100" s="367"/>
      <c r="AK5100" s="367"/>
      <c r="AL5100" s="367"/>
      <c r="AM5100" s="367"/>
      <c r="AN5100" s="367"/>
      <c r="AO5100" s="367"/>
      <c r="AP5100" s="367"/>
      <c r="AQ5100" s="367"/>
      <c r="AR5100" s="367"/>
      <c r="AS5100" s="367"/>
      <c r="AT5100" s="367"/>
    </row>
    <row r="5101" spans="2:46" ht="13.8">
      <c r="B5101" s="26">
        <v>12.499999999999989</v>
      </c>
      <c r="C5101" s="363">
        <v>260.60358063654337</v>
      </c>
      <c r="D5101" s="367">
        <v>749.99999999999943</v>
      </c>
      <c r="E5101" s="367">
        <v>3488.3720930232498</v>
      </c>
      <c r="F5101" s="367">
        <v>-76896.167665266737</v>
      </c>
      <c r="G5101" s="367">
        <v>749.99999999999875</v>
      </c>
      <c r="H5101" s="367">
        <v>18750</v>
      </c>
      <c r="I5101" s="384">
        <v>-939339.1042580239</v>
      </c>
      <c r="J5101" s="367">
        <v>750</v>
      </c>
      <c r="K5101" s="367">
        <v>4545.4545454545432</v>
      </c>
      <c r="L5101" s="384">
        <v>6.4264180707992464</v>
      </c>
      <c r="M5101" s="367">
        <v>749.99999999999966</v>
      </c>
      <c r="N5101" s="367">
        <v>75</v>
      </c>
      <c r="O5101" s="384">
        <v>-734.22939740297284</v>
      </c>
      <c r="P5101" s="367">
        <v>10.875</v>
      </c>
      <c r="Q5101" s="367">
        <v>75</v>
      </c>
      <c r="R5101" s="384">
        <v>341.22396237913148</v>
      </c>
      <c r="S5101" s="367">
        <v>10.5</v>
      </c>
      <c r="T5101" s="367">
        <v>2586.2068965517287</v>
      </c>
      <c r="U5101" s="384">
        <v>-13882.375495059552</v>
      </c>
      <c r="V5101" s="367">
        <v>750.00000000000136</v>
      </c>
      <c r="W5101" s="367">
        <v>125000.00000000013</v>
      </c>
      <c r="X5101" s="384">
        <v>58606.266111773082</v>
      </c>
      <c r="Y5101" s="386">
        <v>750.0000000000008</v>
      </c>
      <c r="Z5101" s="367"/>
      <c r="AA5101" s="367"/>
      <c r="AB5101" s="367"/>
      <c r="AC5101" s="367"/>
      <c r="AD5101" s="367"/>
      <c r="AE5101" s="367"/>
      <c r="AF5101" s="367"/>
      <c r="AG5101" s="367"/>
      <c r="AH5101" s="367"/>
      <c r="AI5101" s="367"/>
      <c r="AJ5101" s="367"/>
      <c r="AK5101" s="367"/>
      <c r="AL5101" s="367"/>
      <c r="AM5101" s="367"/>
      <c r="AN5101" s="367"/>
      <c r="AO5101" s="367"/>
      <c r="AP5101" s="367"/>
      <c r="AQ5101" s="367"/>
      <c r="AR5101" s="367"/>
      <c r="AS5101" s="367"/>
      <c r="AT5101" s="367"/>
    </row>
    <row r="5102" spans="2:46" ht="13.8">
      <c r="B5102" s="26">
        <v>12.666666666666655</v>
      </c>
      <c r="C5102" s="363">
        <v>264.07252820510263</v>
      </c>
      <c r="D5102" s="367">
        <v>759.99999999999932</v>
      </c>
      <c r="E5102" s="367">
        <v>3534.8837209302264</v>
      </c>
      <c r="F5102" s="367">
        <v>-79123.234027331448</v>
      </c>
      <c r="G5102" s="367">
        <v>759.99999999999875</v>
      </c>
      <c r="H5102" s="367">
        <v>19000</v>
      </c>
      <c r="I5102" s="384">
        <v>-966012.05373052217</v>
      </c>
      <c r="J5102" s="367">
        <v>760</v>
      </c>
      <c r="K5102" s="367">
        <v>4606.0606060606042</v>
      </c>
      <c r="L5102" s="384">
        <v>-913.39820045074998</v>
      </c>
      <c r="M5102" s="367">
        <v>759.99999999999966</v>
      </c>
      <c r="N5102" s="367">
        <v>76</v>
      </c>
      <c r="O5102" s="384">
        <v>-758.91002227559238</v>
      </c>
      <c r="P5102" s="367">
        <v>11.020000000000001</v>
      </c>
      <c r="Q5102" s="367">
        <v>76</v>
      </c>
      <c r="R5102" s="384">
        <v>338.7457656441436</v>
      </c>
      <c r="S5102" s="367">
        <v>10.64</v>
      </c>
      <c r="T5102" s="367">
        <v>2620.6896551724185</v>
      </c>
      <c r="U5102" s="384">
        <v>-14999.961797873084</v>
      </c>
      <c r="V5102" s="367">
        <v>760.00000000000136</v>
      </c>
      <c r="W5102" s="367">
        <v>126666.6666666668</v>
      </c>
      <c r="X5102" s="384">
        <v>59353.007247387824</v>
      </c>
      <c r="Y5102" s="386">
        <v>760.0000000000008</v>
      </c>
      <c r="Z5102" s="367"/>
      <c r="AA5102" s="367"/>
      <c r="AB5102" s="367"/>
      <c r="AC5102" s="367"/>
      <c r="AD5102" s="367"/>
      <c r="AE5102" s="367"/>
      <c r="AF5102" s="367"/>
      <c r="AG5102" s="367"/>
      <c r="AH5102" s="367"/>
      <c r="AI5102" s="367"/>
      <c r="AJ5102" s="367"/>
      <c r="AK5102" s="367"/>
      <c r="AL5102" s="367"/>
      <c r="AM5102" s="367"/>
      <c r="AN5102" s="367"/>
      <c r="AO5102" s="367"/>
      <c r="AP5102" s="367"/>
      <c r="AQ5102" s="367"/>
      <c r="AR5102" s="367"/>
      <c r="AS5102" s="367"/>
      <c r="AT5102" s="367"/>
    </row>
    <row r="5103" spans="2:46" ht="13.8">
      <c r="B5103" s="26">
        <v>12.833333333333321</v>
      </c>
      <c r="C5103" s="363">
        <v>267.54132401471651</v>
      </c>
      <c r="D5103" s="367">
        <v>769.99999999999932</v>
      </c>
      <c r="E5103" s="367">
        <v>3581.3953488372031</v>
      </c>
      <c r="F5103" s="367">
        <v>-81381.926287462687</v>
      </c>
      <c r="G5103" s="367">
        <v>769.99999999999875</v>
      </c>
      <c r="H5103" s="367">
        <v>19250</v>
      </c>
      <c r="I5103" s="384">
        <v>-993057.33025782031</v>
      </c>
      <c r="J5103" s="367">
        <v>770</v>
      </c>
      <c r="K5103" s="367">
        <v>4666.6666666666652</v>
      </c>
      <c r="L5103" s="384">
        <v>-1857.4309848695796</v>
      </c>
      <c r="M5103" s="367">
        <v>769.99999999999989</v>
      </c>
      <c r="N5103" s="367">
        <v>77</v>
      </c>
      <c r="O5103" s="384">
        <v>-783.98251292647251</v>
      </c>
      <c r="P5103" s="367">
        <v>11.165000000000001</v>
      </c>
      <c r="Q5103" s="367">
        <v>77</v>
      </c>
      <c r="R5103" s="384">
        <v>336.08262549950553</v>
      </c>
      <c r="S5103" s="367">
        <v>10.78</v>
      </c>
      <c r="T5103" s="367">
        <v>2655.1724137931083</v>
      </c>
      <c r="U5103" s="384">
        <v>-16142.087257604493</v>
      </c>
      <c r="V5103" s="367">
        <v>770.00000000000136</v>
      </c>
      <c r="W5103" s="367">
        <v>128333.33333333347</v>
      </c>
      <c r="X5103" s="384">
        <v>60098.835863374254</v>
      </c>
      <c r="Y5103" s="386">
        <v>770.0000000000008</v>
      </c>
      <c r="Z5103" s="367"/>
      <c r="AA5103" s="367"/>
      <c r="AB5103" s="367"/>
      <c r="AC5103" s="367"/>
      <c r="AD5103" s="367"/>
      <c r="AE5103" s="367"/>
      <c r="AF5103" s="367"/>
      <c r="AG5103" s="367"/>
      <c r="AH5103" s="367"/>
      <c r="AI5103" s="367"/>
      <c r="AJ5103" s="367"/>
      <c r="AK5103" s="367"/>
      <c r="AL5103" s="367"/>
      <c r="AM5103" s="367"/>
      <c r="AN5103" s="367"/>
      <c r="AO5103" s="367"/>
      <c r="AP5103" s="367"/>
      <c r="AQ5103" s="367"/>
      <c r="AR5103" s="367"/>
      <c r="AS5103" s="367"/>
      <c r="AT5103" s="367"/>
    </row>
    <row r="5104" spans="2:46" ht="13.8">
      <c r="B5104" s="26">
        <v>12.999999999999988</v>
      </c>
      <c r="C5104" s="363">
        <v>271.00996806538495</v>
      </c>
      <c r="D5104" s="367">
        <v>779.99999999999932</v>
      </c>
      <c r="E5104" s="367">
        <v>3627.9069767441797</v>
      </c>
      <c r="F5104" s="367">
        <v>-83672.244445660413</v>
      </c>
      <c r="G5104" s="367">
        <v>779.99999999999864</v>
      </c>
      <c r="H5104" s="367">
        <v>19500</v>
      </c>
      <c r="I5104" s="384">
        <v>-1020474.933839918</v>
      </c>
      <c r="J5104" s="367">
        <v>780</v>
      </c>
      <c r="K5104" s="367">
        <v>4727.2727272727261</v>
      </c>
      <c r="L5104" s="384">
        <v>-2825.6719351856464</v>
      </c>
      <c r="M5104" s="367">
        <v>779.99999999999989</v>
      </c>
      <c r="N5104" s="367">
        <v>78</v>
      </c>
      <c r="O5104" s="384">
        <v>-809.44686935561356</v>
      </c>
      <c r="P5104" s="367">
        <v>11.31</v>
      </c>
      <c r="Q5104" s="367">
        <v>78</v>
      </c>
      <c r="R5104" s="384">
        <v>333.23454194521713</v>
      </c>
      <c r="S5104" s="367">
        <v>10.920000000000002</v>
      </c>
      <c r="T5104" s="367">
        <v>2689.655172413798</v>
      </c>
      <c r="U5104" s="384">
        <v>-17308.751874253783</v>
      </c>
      <c r="V5104" s="367">
        <v>780.00000000000136</v>
      </c>
      <c r="W5104" s="367">
        <v>130000.00000000015</v>
      </c>
      <c r="X5104" s="384">
        <v>60843.751959732392</v>
      </c>
      <c r="Y5104" s="386">
        <v>780.0000000000008</v>
      </c>
      <c r="Z5104" s="367"/>
      <c r="AA5104" s="367"/>
      <c r="AB5104" s="367"/>
      <c r="AC5104" s="367"/>
      <c r="AD5104" s="367"/>
      <c r="AE5104" s="367"/>
      <c r="AF5104" s="367"/>
      <c r="AG5104" s="367"/>
      <c r="AH5104" s="367"/>
      <c r="AI5104" s="367"/>
      <c r="AJ5104" s="367"/>
      <c r="AK5104" s="367"/>
      <c r="AL5104" s="367"/>
      <c r="AM5104" s="367"/>
      <c r="AN5104" s="367"/>
      <c r="AO5104" s="367"/>
      <c r="AP5104" s="367"/>
      <c r="AQ5104" s="367"/>
      <c r="AR5104" s="367"/>
      <c r="AS5104" s="367"/>
      <c r="AT5104" s="367"/>
    </row>
    <row r="5105" spans="2:46" ht="13.8">
      <c r="B5105" s="26">
        <v>13.166666666666654</v>
      </c>
      <c r="C5105" s="363">
        <v>274.47846035710779</v>
      </c>
      <c r="D5105" s="367">
        <v>789.9999999999992</v>
      </c>
      <c r="E5105" s="367">
        <v>3674.4186046511563</v>
      </c>
      <c r="F5105" s="367">
        <v>-85994.188501924698</v>
      </c>
      <c r="G5105" s="367">
        <v>789.99999999999864</v>
      </c>
      <c r="H5105" s="367">
        <v>19750</v>
      </c>
      <c r="I5105" s="384">
        <v>-1048264.8644768157</v>
      </c>
      <c r="J5105" s="367">
        <v>790</v>
      </c>
      <c r="K5105" s="367">
        <v>4787.8787878787871</v>
      </c>
      <c r="L5105" s="384">
        <v>-3818.1210513989713</v>
      </c>
      <c r="M5105" s="367">
        <v>789.99999999999989</v>
      </c>
      <c r="N5105" s="367">
        <v>79</v>
      </c>
      <c r="O5105" s="384">
        <v>-835.30309156301553</v>
      </c>
      <c r="P5105" s="367">
        <v>11.455</v>
      </c>
      <c r="Q5105" s="367">
        <v>79</v>
      </c>
      <c r="R5105" s="384">
        <v>330.20151498127854</v>
      </c>
      <c r="S5105" s="367">
        <v>11.06</v>
      </c>
      <c r="T5105" s="367">
        <v>2724.1379310344878</v>
      </c>
      <c r="U5105" s="384">
        <v>-18499.955647820952</v>
      </c>
      <c r="V5105" s="367">
        <v>790.00000000000136</v>
      </c>
      <c r="W5105" s="367">
        <v>131666.6666666668</v>
      </c>
      <c r="X5105" s="384">
        <v>61587.755536462209</v>
      </c>
      <c r="Y5105" s="386">
        <v>790.0000000000008</v>
      </c>
      <c r="Z5105" s="367"/>
      <c r="AA5105" s="367"/>
      <c r="AB5105" s="367"/>
      <c r="AC5105" s="367"/>
      <c r="AD5105" s="367"/>
      <c r="AE5105" s="367"/>
      <c r="AF5105" s="367"/>
      <c r="AG5105" s="367"/>
      <c r="AH5105" s="367"/>
      <c r="AI5105" s="367"/>
      <c r="AJ5105" s="367"/>
      <c r="AK5105" s="367"/>
      <c r="AL5105" s="367"/>
      <c r="AM5105" s="367"/>
      <c r="AN5105" s="367"/>
      <c r="AO5105" s="367"/>
      <c r="AP5105" s="367"/>
      <c r="AQ5105" s="367"/>
      <c r="AR5105" s="367"/>
      <c r="AS5105" s="367"/>
      <c r="AT5105" s="367"/>
    </row>
    <row r="5106" spans="2:46" ht="13.8">
      <c r="B5106" s="26">
        <v>13.33333333333332</v>
      </c>
      <c r="C5106" s="363">
        <v>277.94680088988531</v>
      </c>
      <c r="D5106" s="367">
        <v>799.9999999999992</v>
      </c>
      <c r="E5106" s="367">
        <v>3720.930232558133</v>
      </c>
      <c r="F5106" s="367">
        <v>-88347.758456255484</v>
      </c>
      <c r="G5106" s="367">
        <v>799.99999999999864</v>
      </c>
      <c r="H5106" s="367">
        <v>20000</v>
      </c>
      <c r="I5106" s="384">
        <v>-1076427.122168513</v>
      </c>
      <c r="J5106" s="367">
        <v>800</v>
      </c>
      <c r="K5106" s="367">
        <v>4848.484848484848</v>
      </c>
      <c r="L5106" s="384">
        <v>-4834.7783335095673</v>
      </c>
      <c r="M5106" s="367">
        <v>800</v>
      </c>
      <c r="N5106" s="367">
        <v>80</v>
      </c>
      <c r="O5106" s="384">
        <v>-861.55117954867808</v>
      </c>
      <c r="P5106" s="367">
        <v>11.6</v>
      </c>
      <c r="Q5106" s="367">
        <v>80</v>
      </c>
      <c r="R5106" s="384">
        <v>326.98354460768968</v>
      </c>
      <c r="S5106" s="367">
        <v>11.2</v>
      </c>
      <c r="T5106" s="367">
        <v>2758.6206896551776</v>
      </c>
      <c r="U5106" s="384">
        <v>-19715.69857830603</v>
      </c>
      <c r="V5106" s="367">
        <v>800.00000000000159</v>
      </c>
      <c r="W5106" s="367">
        <v>133333.33333333346</v>
      </c>
      <c r="X5106" s="384">
        <v>62330.846593563721</v>
      </c>
      <c r="Y5106" s="386">
        <v>800.00000000000068</v>
      </c>
      <c r="Z5106" s="367"/>
      <c r="AA5106" s="367"/>
      <c r="AB5106" s="367"/>
      <c r="AC5106" s="367"/>
      <c r="AD5106" s="367"/>
      <c r="AE5106" s="367"/>
      <c r="AF5106" s="367"/>
      <c r="AG5106" s="367"/>
      <c r="AH5106" s="367"/>
      <c r="AI5106" s="367"/>
      <c r="AJ5106" s="367"/>
      <c r="AK5106" s="367"/>
      <c r="AL5106" s="367"/>
      <c r="AM5106" s="367"/>
      <c r="AN5106" s="367"/>
      <c r="AO5106" s="367"/>
      <c r="AP5106" s="367"/>
      <c r="AQ5106" s="367"/>
      <c r="AR5106" s="367"/>
      <c r="AS5106" s="367"/>
      <c r="AT5106" s="367"/>
    </row>
    <row r="5107" spans="2:46" ht="13.8">
      <c r="B5107" s="26">
        <v>13.499999999999986</v>
      </c>
      <c r="C5107" s="363">
        <v>281.41498966371728</v>
      </c>
      <c r="D5107" s="367">
        <v>809.9999999999992</v>
      </c>
      <c r="E5107" s="367">
        <v>3767.4418604651096</v>
      </c>
      <c r="F5107" s="367">
        <v>-90732.954308652828</v>
      </c>
      <c r="G5107" s="367">
        <v>809.99999999999864</v>
      </c>
      <c r="H5107" s="367">
        <v>20250</v>
      </c>
      <c r="I5107" s="384">
        <v>-1104961.7069150102</v>
      </c>
      <c r="J5107" s="367">
        <v>810</v>
      </c>
      <c r="K5107" s="367">
        <v>4909.090909090909</v>
      </c>
      <c r="L5107" s="384">
        <v>-5875.6437815174113</v>
      </c>
      <c r="M5107" s="367">
        <v>810</v>
      </c>
      <c r="N5107" s="367">
        <v>81</v>
      </c>
      <c r="O5107" s="384">
        <v>-888.19113331260189</v>
      </c>
      <c r="P5107" s="367">
        <v>11.744999999999999</v>
      </c>
      <c r="Q5107" s="367">
        <v>81</v>
      </c>
      <c r="R5107" s="384">
        <v>323.58063082445057</v>
      </c>
      <c r="S5107" s="367">
        <v>11.34</v>
      </c>
      <c r="T5107" s="367">
        <v>2793.1034482758673</v>
      </c>
      <c r="U5107" s="384">
        <v>-20955.980665708958</v>
      </c>
      <c r="V5107" s="367">
        <v>810.00000000000159</v>
      </c>
      <c r="W5107" s="367">
        <v>135000.00000000012</v>
      </c>
      <c r="X5107" s="384">
        <v>63073.02513103692</v>
      </c>
      <c r="Y5107" s="386">
        <v>810.00000000000068</v>
      </c>
      <c r="Z5107" s="367"/>
      <c r="AA5107" s="367"/>
      <c r="AB5107" s="367"/>
      <c r="AC5107" s="367"/>
      <c r="AD5107" s="367"/>
      <c r="AE5107" s="367"/>
      <c r="AF5107" s="367"/>
      <c r="AG5107" s="367"/>
      <c r="AH5107" s="367"/>
      <c r="AI5107" s="367"/>
      <c r="AJ5107" s="367"/>
      <c r="AK5107" s="367"/>
      <c r="AL5107" s="367"/>
      <c r="AM5107" s="367"/>
      <c r="AN5107" s="367"/>
      <c r="AO5107" s="367"/>
      <c r="AP5107" s="367"/>
      <c r="AQ5107" s="367"/>
      <c r="AR5107" s="367"/>
      <c r="AS5107" s="367"/>
      <c r="AT5107" s="367"/>
    </row>
    <row r="5108" spans="2:46" ht="13.8">
      <c r="B5108" s="26">
        <v>13.666666666666652</v>
      </c>
      <c r="C5108" s="363">
        <v>284.8830266786037</v>
      </c>
      <c r="D5108" s="367">
        <v>819.99999999999909</v>
      </c>
      <c r="E5108" s="367">
        <v>3813.9534883720862</v>
      </c>
      <c r="F5108" s="367">
        <v>-93149.77605911663</v>
      </c>
      <c r="G5108" s="367">
        <v>819.99999999999852</v>
      </c>
      <c r="H5108" s="367">
        <v>20500</v>
      </c>
      <c r="I5108" s="384">
        <v>-1133868.6187163068</v>
      </c>
      <c r="J5108" s="367">
        <v>819.99999999999989</v>
      </c>
      <c r="K5108" s="367">
        <v>4969.69696969697</v>
      </c>
      <c r="L5108" s="384">
        <v>-6940.7173954225354</v>
      </c>
      <c r="M5108" s="367">
        <v>820.00000000000023</v>
      </c>
      <c r="N5108" s="367">
        <v>82</v>
      </c>
      <c r="O5108" s="384">
        <v>-915.22295285478629</v>
      </c>
      <c r="P5108" s="367">
        <v>11.889999999999999</v>
      </c>
      <c r="Q5108" s="367">
        <v>82</v>
      </c>
      <c r="R5108" s="384">
        <v>319.99277363156119</v>
      </c>
      <c r="S5108" s="367">
        <v>11.479999999999999</v>
      </c>
      <c r="T5108" s="367">
        <v>2827.5862068965571</v>
      </c>
      <c r="U5108" s="384">
        <v>-22220.801910029761</v>
      </c>
      <c r="V5108" s="367">
        <v>820.00000000000159</v>
      </c>
      <c r="W5108" s="367">
        <v>136666.66666666677</v>
      </c>
      <c r="X5108" s="384">
        <v>63814.291148881835</v>
      </c>
      <c r="Y5108" s="386">
        <v>820.00000000000057</v>
      </c>
      <c r="Z5108" s="367"/>
      <c r="AA5108" s="367"/>
      <c r="AB5108" s="367"/>
      <c r="AC5108" s="367"/>
      <c r="AD5108" s="367"/>
      <c r="AE5108" s="367"/>
      <c r="AF5108" s="367"/>
      <c r="AG5108" s="367"/>
      <c r="AH5108" s="367"/>
      <c r="AI5108" s="367"/>
      <c r="AJ5108" s="367"/>
      <c r="AK5108" s="367"/>
      <c r="AL5108" s="367"/>
      <c r="AM5108" s="367"/>
      <c r="AN5108" s="367"/>
      <c r="AO5108" s="367"/>
      <c r="AP5108" s="367"/>
      <c r="AQ5108" s="367"/>
      <c r="AR5108" s="367"/>
      <c r="AS5108" s="367"/>
      <c r="AT5108" s="367"/>
    </row>
    <row r="5109" spans="2:46" ht="13.8">
      <c r="B5109" s="26">
        <v>13.833333333333318</v>
      </c>
      <c r="C5109" s="363">
        <v>288.35091193454474</v>
      </c>
      <c r="D5109" s="367">
        <v>829.99999999999909</v>
      </c>
      <c r="E5109" s="367">
        <v>3860.4651162790628</v>
      </c>
      <c r="F5109" s="367">
        <v>-95598.223707647019</v>
      </c>
      <c r="G5109" s="367">
        <v>829.99999999999852</v>
      </c>
      <c r="H5109" s="367">
        <v>20750</v>
      </c>
      <c r="I5109" s="384">
        <v>-1163147.8575724035</v>
      </c>
      <c r="J5109" s="367">
        <v>829.99999999999989</v>
      </c>
      <c r="K5109" s="367">
        <v>5030.3030303030309</v>
      </c>
      <c r="L5109" s="384">
        <v>-8029.999175224898</v>
      </c>
      <c r="M5109" s="367">
        <v>830.00000000000023</v>
      </c>
      <c r="N5109" s="367">
        <v>83</v>
      </c>
      <c r="O5109" s="384">
        <v>-942.64663817523206</v>
      </c>
      <c r="P5109" s="367">
        <v>12.035</v>
      </c>
      <c r="Q5109" s="367">
        <v>83</v>
      </c>
      <c r="R5109" s="384">
        <v>316.2199730290215</v>
      </c>
      <c r="S5109" s="367">
        <v>11.620000000000001</v>
      </c>
      <c r="T5109" s="367">
        <v>2862.0689655172469</v>
      </c>
      <c r="U5109" s="384">
        <v>-23510.162311268447</v>
      </c>
      <c r="V5109" s="367">
        <v>830.00000000000159</v>
      </c>
      <c r="W5109" s="367">
        <v>138333.33333333343</v>
      </c>
      <c r="X5109" s="384">
        <v>64554.644647098437</v>
      </c>
      <c r="Y5109" s="386">
        <v>830.00000000000057</v>
      </c>
      <c r="Z5109" s="367"/>
      <c r="AA5109" s="367"/>
      <c r="AB5109" s="367"/>
      <c r="AC5109" s="367"/>
      <c r="AD5109" s="367"/>
      <c r="AE5109" s="367"/>
      <c r="AF5109" s="367"/>
      <c r="AG5109" s="367"/>
      <c r="AH5109" s="367"/>
      <c r="AI5109" s="367"/>
      <c r="AJ5109" s="367"/>
      <c r="AK5109" s="367"/>
      <c r="AL5109" s="367"/>
      <c r="AM5109" s="367"/>
      <c r="AN5109" s="367"/>
      <c r="AO5109" s="367"/>
      <c r="AP5109" s="367"/>
      <c r="AQ5109" s="367"/>
      <c r="AR5109" s="367"/>
      <c r="AS5109" s="367"/>
      <c r="AT5109" s="367"/>
    </row>
    <row r="5110" spans="2:46" ht="13.8">
      <c r="B5110" s="26">
        <v>13.999999999999984</v>
      </c>
      <c r="C5110" s="363">
        <v>291.81864543154029</v>
      </c>
      <c r="D5110" s="367">
        <v>839.99999999999909</v>
      </c>
      <c r="E5110" s="367">
        <v>3906.9767441860395</v>
      </c>
      <c r="F5110" s="367">
        <v>-98078.297254243895</v>
      </c>
      <c r="G5110" s="367">
        <v>839.99999999999852</v>
      </c>
      <c r="H5110" s="367">
        <v>21000</v>
      </c>
      <c r="I5110" s="384">
        <v>-1192799.4234833</v>
      </c>
      <c r="J5110" s="367">
        <v>839.99999999999989</v>
      </c>
      <c r="K5110" s="367">
        <v>5090.9090909090919</v>
      </c>
      <c r="L5110" s="384">
        <v>-9143.4891209245161</v>
      </c>
      <c r="M5110" s="367">
        <v>840.00000000000023</v>
      </c>
      <c r="N5110" s="367">
        <v>84</v>
      </c>
      <c r="O5110" s="384">
        <v>-970.46218927393829</v>
      </c>
      <c r="P5110" s="367">
        <v>12.18</v>
      </c>
      <c r="Q5110" s="367">
        <v>84</v>
      </c>
      <c r="R5110" s="384">
        <v>312.26222901683161</v>
      </c>
      <c r="S5110" s="367">
        <v>11.76</v>
      </c>
      <c r="T5110" s="367">
        <v>2896.5517241379366</v>
      </c>
      <c r="U5110" s="384">
        <v>-24824.061869425008</v>
      </c>
      <c r="V5110" s="367">
        <v>840.00000000000159</v>
      </c>
      <c r="W5110" s="367">
        <v>140000.00000000009</v>
      </c>
      <c r="X5110" s="384">
        <v>65294.085625686726</v>
      </c>
      <c r="Y5110" s="386">
        <v>840.00000000000045</v>
      </c>
      <c r="Z5110" s="367"/>
      <c r="AA5110" s="367"/>
      <c r="AB5110" s="367"/>
      <c r="AC5110" s="367"/>
      <c r="AD5110" s="367"/>
      <c r="AE5110" s="367"/>
      <c r="AF5110" s="367"/>
      <c r="AG5110" s="367"/>
      <c r="AH5110" s="367"/>
      <c r="AI5110" s="367"/>
      <c r="AJ5110" s="367"/>
      <c r="AK5110" s="367"/>
      <c r="AL5110" s="367"/>
      <c r="AM5110" s="367"/>
      <c r="AN5110" s="367"/>
      <c r="AO5110" s="367"/>
      <c r="AP5110" s="367"/>
      <c r="AQ5110" s="367"/>
      <c r="AR5110" s="367"/>
      <c r="AS5110" s="367"/>
      <c r="AT5110" s="367"/>
    </row>
    <row r="5111" spans="2:46" ht="13.8">
      <c r="B5111" s="26">
        <v>14.16666666666665</v>
      </c>
      <c r="C5111" s="363">
        <v>295.2862271695904</v>
      </c>
      <c r="D5111" s="367">
        <v>849.99999999999909</v>
      </c>
      <c r="E5111" s="367">
        <v>3953.4883720930161</v>
      </c>
      <c r="F5111" s="367">
        <v>-100589.99669890731</v>
      </c>
      <c r="G5111" s="367">
        <v>849.99999999999852</v>
      </c>
      <c r="H5111" s="367">
        <v>21250</v>
      </c>
      <c r="I5111" s="384">
        <v>-1222823.3164489961</v>
      </c>
      <c r="J5111" s="367">
        <v>849.99999999999989</v>
      </c>
      <c r="K5111" s="367">
        <v>5151.5151515151529</v>
      </c>
      <c r="L5111" s="384">
        <v>-10281.187232521408</v>
      </c>
      <c r="M5111" s="367">
        <v>850.00000000000034</v>
      </c>
      <c r="N5111" s="367">
        <v>85</v>
      </c>
      <c r="O5111" s="384">
        <v>-998.66960615090557</v>
      </c>
      <c r="P5111" s="367">
        <v>12.325000000000001</v>
      </c>
      <c r="Q5111" s="367">
        <v>85</v>
      </c>
      <c r="R5111" s="384">
        <v>308.11954159499152</v>
      </c>
      <c r="S5111" s="367">
        <v>11.9</v>
      </c>
      <c r="T5111" s="367">
        <v>2931.0344827586264</v>
      </c>
      <c r="U5111" s="384">
        <v>-26162.500584499456</v>
      </c>
      <c r="V5111" s="367">
        <v>850.00000000000159</v>
      </c>
      <c r="W5111" s="367">
        <v>141666.66666666674</v>
      </c>
      <c r="X5111" s="384">
        <v>66032.614084646731</v>
      </c>
      <c r="Y5111" s="386">
        <v>850.00000000000045</v>
      </c>
      <c r="Z5111" s="367"/>
      <c r="AA5111" s="367"/>
      <c r="AB5111" s="367"/>
      <c r="AC5111" s="367"/>
      <c r="AD5111" s="367"/>
      <c r="AE5111" s="367"/>
      <c r="AF5111" s="367"/>
      <c r="AG5111" s="367"/>
      <c r="AH5111" s="367"/>
      <c r="AI5111" s="367"/>
      <c r="AJ5111" s="367"/>
      <c r="AK5111" s="367"/>
      <c r="AL5111" s="367"/>
      <c r="AM5111" s="367"/>
      <c r="AN5111" s="367"/>
      <c r="AO5111" s="367"/>
      <c r="AP5111" s="367"/>
      <c r="AQ5111" s="367"/>
      <c r="AR5111" s="367"/>
      <c r="AS5111" s="367"/>
      <c r="AT5111" s="367"/>
    </row>
    <row r="5112" spans="2:46" ht="13.8">
      <c r="B5112" s="26">
        <v>14.333333333333316</v>
      </c>
      <c r="C5112" s="363">
        <v>298.75365714869497</v>
      </c>
      <c r="D5112" s="367">
        <v>859.99999999999898</v>
      </c>
      <c r="E5112" s="367">
        <v>3999.9999999999927</v>
      </c>
      <c r="F5112" s="367">
        <v>-103133.32204163722</v>
      </c>
      <c r="G5112" s="367">
        <v>859.99999999999841</v>
      </c>
      <c r="H5112" s="367">
        <v>21500</v>
      </c>
      <c r="I5112" s="384">
        <v>-1253219.5364694921</v>
      </c>
      <c r="J5112" s="367">
        <v>859.99999999999989</v>
      </c>
      <c r="K5112" s="367">
        <v>5212.1212121212138</v>
      </c>
      <c r="L5112" s="384">
        <v>-11443.093510015544</v>
      </c>
      <c r="M5112" s="367">
        <v>860.00000000000034</v>
      </c>
      <c r="N5112" s="367">
        <v>86</v>
      </c>
      <c r="O5112" s="384">
        <v>-1027.2688888061336</v>
      </c>
      <c r="P5112" s="367">
        <v>12.47</v>
      </c>
      <c r="Q5112" s="367">
        <v>86</v>
      </c>
      <c r="R5112" s="384">
        <v>303.79191076350116</v>
      </c>
      <c r="S5112" s="367">
        <v>12.04</v>
      </c>
      <c r="T5112" s="367">
        <v>2965.5172413793161</v>
      </c>
      <c r="U5112" s="384">
        <v>-27525.478456491794</v>
      </c>
      <c r="V5112" s="367">
        <v>860.00000000000171</v>
      </c>
      <c r="W5112" s="367">
        <v>143333.3333333334</v>
      </c>
      <c r="X5112" s="384">
        <v>66770.230023978409</v>
      </c>
      <c r="Y5112" s="386">
        <v>860.00000000000034</v>
      </c>
      <c r="Z5112" s="367"/>
      <c r="AA5112" s="367"/>
      <c r="AB5112" s="367"/>
      <c r="AC5112" s="367"/>
      <c r="AD5112" s="367"/>
      <c r="AE5112" s="367"/>
      <c r="AF5112" s="367"/>
      <c r="AG5112" s="367"/>
      <c r="AH5112" s="367"/>
      <c r="AI5112" s="367"/>
      <c r="AJ5112" s="367"/>
      <c r="AK5112" s="367"/>
      <c r="AL5112" s="367"/>
      <c r="AM5112" s="367"/>
      <c r="AN5112" s="367"/>
      <c r="AO5112" s="367"/>
      <c r="AP5112" s="367"/>
      <c r="AQ5112" s="367"/>
      <c r="AR5112" s="367"/>
      <c r="AS5112" s="367"/>
      <c r="AT5112" s="367"/>
    </row>
    <row r="5113" spans="2:46" ht="13.8">
      <c r="B5113" s="26">
        <v>14.499999999999982</v>
      </c>
      <c r="C5113" s="363">
        <v>302.22093536885416</v>
      </c>
      <c r="D5113" s="367">
        <v>869.99999999999898</v>
      </c>
      <c r="E5113" s="367">
        <v>4046.5116279069694</v>
      </c>
      <c r="F5113" s="367">
        <v>-105708.27328243367</v>
      </c>
      <c r="G5113" s="367">
        <v>869.99999999999841</v>
      </c>
      <c r="H5113" s="367">
        <v>21750</v>
      </c>
      <c r="I5113" s="384">
        <v>-1283988.083544788</v>
      </c>
      <c r="J5113" s="367">
        <v>869.99999999999989</v>
      </c>
      <c r="K5113" s="367">
        <v>5272.7272727272748</v>
      </c>
      <c r="L5113" s="384">
        <v>-12629.20795340694</v>
      </c>
      <c r="M5113" s="367">
        <v>870.00000000000034</v>
      </c>
      <c r="N5113" s="367">
        <v>87</v>
      </c>
      <c r="O5113" s="384">
        <v>-1056.2600372396225</v>
      </c>
      <c r="P5113" s="367">
        <v>12.615</v>
      </c>
      <c r="Q5113" s="367">
        <v>87</v>
      </c>
      <c r="R5113" s="384">
        <v>299.2793365223605</v>
      </c>
      <c r="S5113" s="367">
        <v>12.18</v>
      </c>
      <c r="T5113" s="367">
        <v>3000.0000000000059</v>
      </c>
      <c r="U5113" s="384">
        <v>-28912.995485401992</v>
      </c>
      <c r="V5113" s="367">
        <v>870.00000000000171</v>
      </c>
      <c r="W5113" s="367">
        <v>145000.00000000006</v>
      </c>
      <c r="X5113" s="384">
        <v>67506.933443681803</v>
      </c>
      <c r="Y5113" s="386">
        <v>870.00000000000034</v>
      </c>
      <c r="Z5113" s="367"/>
      <c r="AA5113" s="367"/>
      <c r="AB5113" s="367"/>
      <c r="AC5113" s="367"/>
      <c r="AD5113" s="367"/>
      <c r="AE5113" s="367"/>
      <c r="AF5113" s="367"/>
      <c r="AG5113" s="367"/>
      <c r="AH5113" s="367"/>
      <c r="AI5113" s="367"/>
      <c r="AJ5113" s="367"/>
      <c r="AK5113" s="367"/>
      <c r="AL5113" s="367"/>
      <c r="AM5113" s="367"/>
      <c r="AN5113" s="367"/>
      <c r="AO5113" s="367"/>
      <c r="AP5113" s="367"/>
      <c r="AQ5113" s="367"/>
      <c r="AR5113" s="367"/>
      <c r="AS5113" s="367"/>
      <c r="AT5113" s="367"/>
    </row>
    <row r="5114" spans="2:46" ht="13.8">
      <c r="B5114" s="26">
        <v>14.666666666666648</v>
      </c>
      <c r="C5114" s="363">
        <v>305.68806183006785</v>
      </c>
      <c r="D5114" s="367">
        <v>879.99999999999898</v>
      </c>
      <c r="E5114" s="367">
        <v>4093.023255813946</v>
      </c>
      <c r="F5114" s="367">
        <v>-108314.85042129664</v>
      </c>
      <c r="G5114" s="367">
        <v>879.99999999999841</v>
      </c>
      <c r="H5114" s="367">
        <v>22000</v>
      </c>
      <c r="I5114" s="384">
        <v>-1315128.957674884</v>
      </c>
      <c r="J5114" s="367">
        <v>880</v>
      </c>
      <c r="K5114" s="367">
        <v>5333.3333333333358</v>
      </c>
      <c r="L5114" s="384">
        <v>-13839.530562695607</v>
      </c>
      <c r="M5114" s="367">
        <v>880.00000000000045</v>
      </c>
      <c r="N5114" s="367">
        <v>88</v>
      </c>
      <c r="O5114" s="384">
        <v>-1085.643051451372</v>
      </c>
      <c r="P5114" s="367">
        <v>12.76</v>
      </c>
      <c r="Q5114" s="367">
        <v>88</v>
      </c>
      <c r="R5114" s="384">
        <v>294.58181887156962</v>
      </c>
      <c r="S5114" s="367">
        <v>12.32</v>
      </c>
      <c r="T5114" s="367">
        <v>3034.4827586206957</v>
      </c>
      <c r="U5114" s="384">
        <v>-30325.051671230074</v>
      </c>
      <c r="V5114" s="367">
        <v>880.00000000000171</v>
      </c>
      <c r="W5114" s="367">
        <v>146666.66666666672</v>
      </c>
      <c r="X5114" s="384">
        <v>68242.724343756869</v>
      </c>
      <c r="Y5114" s="386">
        <v>880.00000000000023</v>
      </c>
      <c r="Z5114" s="367"/>
      <c r="AA5114" s="367"/>
      <c r="AB5114" s="367"/>
      <c r="AC5114" s="367"/>
      <c r="AD5114" s="367"/>
      <c r="AE5114" s="367"/>
      <c r="AF5114" s="367"/>
      <c r="AG5114" s="367"/>
      <c r="AH5114" s="367"/>
      <c r="AI5114" s="367"/>
      <c r="AJ5114" s="367"/>
      <c r="AK5114" s="367"/>
      <c r="AL5114" s="367"/>
      <c r="AM5114" s="367"/>
      <c r="AN5114" s="367"/>
      <c r="AO5114" s="367"/>
      <c r="AP5114" s="367"/>
      <c r="AQ5114" s="367"/>
      <c r="AR5114" s="367"/>
      <c r="AS5114" s="367"/>
      <c r="AT5114" s="367"/>
    </row>
    <row r="5115" spans="2:46" ht="13.8">
      <c r="B5115" s="26">
        <v>14.833333333333314</v>
      </c>
      <c r="C5115" s="363">
        <v>309.15503653233606</v>
      </c>
      <c r="D5115" s="367">
        <v>889.99999999999886</v>
      </c>
      <c r="E5115" s="367">
        <v>4139.5348837209231</v>
      </c>
      <c r="F5115" s="367">
        <v>-110953.05345822615</v>
      </c>
      <c r="G5115" s="367">
        <v>889.99999999999841</v>
      </c>
      <c r="H5115" s="367">
        <v>22250</v>
      </c>
      <c r="I5115" s="384">
        <v>-1346642.1588597791</v>
      </c>
      <c r="J5115" s="367">
        <v>890</v>
      </c>
      <c r="K5115" s="367">
        <v>5393.9393939393967</v>
      </c>
      <c r="L5115" s="384">
        <v>-15074.061337881536</v>
      </c>
      <c r="M5115" s="367">
        <v>890.00000000000057</v>
      </c>
      <c r="N5115" s="367">
        <v>89</v>
      </c>
      <c r="O5115" s="384">
        <v>-1115.4179314413827</v>
      </c>
      <c r="P5115" s="367">
        <v>12.904999999999999</v>
      </c>
      <c r="Q5115" s="367">
        <v>89</v>
      </c>
      <c r="R5115" s="384">
        <v>289.69935781112849</v>
      </c>
      <c r="S5115" s="367">
        <v>12.459999999999999</v>
      </c>
      <c r="T5115" s="367">
        <v>3068.9655172413854</v>
      </c>
      <c r="U5115" s="384">
        <v>-31761.647013976035</v>
      </c>
      <c r="V5115" s="367">
        <v>890.00000000000171</v>
      </c>
      <c r="W5115" s="367">
        <v>148333.33333333337</v>
      </c>
      <c r="X5115" s="384">
        <v>68977.602724203651</v>
      </c>
      <c r="Y5115" s="386">
        <v>890.00000000000023</v>
      </c>
      <c r="Z5115" s="367"/>
      <c r="AA5115" s="367"/>
      <c r="AB5115" s="367"/>
      <c r="AC5115" s="367"/>
      <c r="AD5115" s="367"/>
      <c r="AE5115" s="367"/>
      <c r="AF5115" s="367"/>
      <c r="AG5115" s="367"/>
      <c r="AH5115" s="367"/>
      <c r="AI5115" s="367"/>
      <c r="AJ5115" s="367"/>
      <c r="AK5115" s="367"/>
      <c r="AL5115" s="367"/>
      <c r="AM5115" s="367"/>
      <c r="AN5115" s="367"/>
      <c r="AO5115" s="367"/>
      <c r="AP5115" s="367"/>
      <c r="AQ5115" s="367"/>
      <c r="AR5115" s="367"/>
      <c r="AS5115" s="367"/>
      <c r="AT5115" s="367"/>
    </row>
    <row r="5116" spans="2:46" ht="13.8">
      <c r="B5116" s="26">
        <v>14.99999999999998</v>
      </c>
      <c r="C5116" s="363">
        <v>312.62185947565877</v>
      </c>
      <c r="D5116" s="367">
        <v>899.99999999999886</v>
      </c>
      <c r="E5116" s="367">
        <v>4186.0465116279001</v>
      </c>
      <c r="F5116" s="367">
        <v>-113622.88239322223</v>
      </c>
      <c r="G5116" s="367">
        <v>899.99999999999864</v>
      </c>
      <c r="H5116" s="367">
        <v>22500</v>
      </c>
      <c r="I5116" s="384">
        <v>-1378527.6870994742</v>
      </c>
      <c r="J5116" s="367">
        <v>900</v>
      </c>
      <c r="K5116" s="367">
        <v>5454.5454545454577</v>
      </c>
      <c r="L5116" s="384">
        <v>-16332.800278964707</v>
      </c>
      <c r="M5116" s="367">
        <v>900.00000000000057</v>
      </c>
      <c r="N5116" s="367">
        <v>90</v>
      </c>
      <c r="O5116" s="384">
        <v>-1145.584677209654</v>
      </c>
      <c r="P5116" s="367">
        <v>13.049999999999999</v>
      </c>
      <c r="Q5116" s="367">
        <v>90</v>
      </c>
      <c r="R5116" s="384">
        <v>284.63195334103705</v>
      </c>
      <c r="S5116" s="367">
        <v>12.6</v>
      </c>
      <c r="T5116" s="367">
        <v>3103.4482758620752</v>
      </c>
      <c r="U5116" s="384">
        <v>-33222.781513639886</v>
      </c>
      <c r="V5116" s="367">
        <v>900.00000000000182</v>
      </c>
      <c r="W5116" s="367">
        <v>150000.00000000003</v>
      </c>
      <c r="X5116" s="384">
        <v>69711.568585022105</v>
      </c>
      <c r="Y5116" s="386">
        <v>900.00000000000011</v>
      </c>
      <c r="Z5116" s="367"/>
      <c r="AA5116" s="367"/>
      <c r="AB5116" s="367"/>
      <c r="AC5116" s="367"/>
      <c r="AD5116" s="367"/>
      <c r="AE5116" s="367"/>
      <c r="AF5116" s="367"/>
      <c r="AG5116" s="367"/>
      <c r="AH5116" s="367"/>
      <c r="AI5116" s="367"/>
      <c r="AJ5116" s="367"/>
      <c r="AK5116" s="367"/>
      <c r="AL5116" s="367"/>
      <c r="AM5116" s="367"/>
      <c r="AN5116" s="367"/>
      <c r="AO5116" s="367"/>
      <c r="AP5116" s="367"/>
      <c r="AQ5116" s="367"/>
      <c r="AR5116" s="367"/>
      <c r="AS5116" s="367"/>
      <c r="AT5116" s="367"/>
    </row>
    <row r="5117" spans="2:46" ht="13.8">
      <c r="B5117" s="26">
        <v>15.166666666666647</v>
      </c>
      <c r="C5117" s="363">
        <v>316.0885306600361</v>
      </c>
      <c r="D5117" s="367">
        <v>909.99999999999886</v>
      </c>
      <c r="E5117" s="367">
        <v>4232.5581395348772</v>
      </c>
      <c r="F5117" s="367">
        <v>-116324.33722628476</v>
      </c>
      <c r="G5117" s="367">
        <v>909.99999999999864</v>
      </c>
      <c r="H5117" s="367">
        <v>22750</v>
      </c>
      <c r="I5117" s="384">
        <v>-1410785.5423939691</v>
      </c>
      <c r="J5117" s="367">
        <v>910</v>
      </c>
      <c r="K5117" s="367">
        <v>5515.1515151515187</v>
      </c>
      <c r="L5117" s="384">
        <v>-17615.747385945153</v>
      </c>
      <c r="M5117" s="367">
        <v>910.00000000000068</v>
      </c>
      <c r="N5117" s="367">
        <v>91</v>
      </c>
      <c r="O5117" s="384">
        <v>-1176.1432887561864</v>
      </c>
      <c r="P5117" s="367">
        <v>13.194999999999999</v>
      </c>
      <c r="Q5117" s="367">
        <v>91</v>
      </c>
      <c r="R5117" s="384">
        <v>279.37960546129534</v>
      </c>
      <c r="S5117" s="367">
        <v>12.74</v>
      </c>
      <c r="T5117" s="367">
        <v>3137.931034482765</v>
      </c>
      <c r="U5117" s="384">
        <v>-34708.455170221605</v>
      </c>
      <c r="V5117" s="367">
        <v>910.00000000000182</v>
      </c>
      <c r="W5117" s="367">
        <v>151666.66666666669</v>
      </c>
      <c r="X5117" s="384">
        <v>70444.621926212276</v>
      </c>
      <c r="Y5117" s="386">
        <v>910.00000000000011</v>
      </c>
      <c r="Z5117" s="367"/>
      <c r="AA5117" s="367"/>
      <c r="AB5117" s="367"/>
      <c r="AC5117" s="367"/>
      <c r="AD5117" s="367"/>
      <c r="AE5117" s="367"/>
      <c r="AF5117" s="367"/>
      <c r="AG5117" s="367"/>
      <c r="AH5117" s="367"/>
      <c r="AI5117" s="367"/>
      <c r="AJ5117" s="367"/>
      <c r="AK5117" s="367"/>
      <c r="AL5117" s="367"/>
      <c r="AM5117" s="367"/>
      <c r="AN5117" s="367"/>
      <c r="AO5117" s="367"/>
      <c r="AP5117" s="367"/>
      <c r="AQ5117" s="367"/>
      <c r="AR5117" s="367"/>
      <c r="AS5117" s="367"/>
      <c r="AT5117" s="367"/>
    </row>
    <row r="5118" spans="2:46" ht="13.8">
      <c r="B5118" s="26">
        <v>15.333333333333313</v>
      </c>
      <c r="C5118" s="363">
        <v>319.55505008546783</v>
      </c>
      <c r="D5118" s="367">
        <v>919.99999999999875</v>
      </c>
      <c r="E5118" s="367">
        <v>4279.0697674418543</v>
      </c>
      <c r="F5118" s="367">
        <v>-119057.41795741385</v>
      </c>
      <c r="G5118" s="367">
        <v>919.99999999999875</v>
      </c>
      <c r="H5118" s="367">
        <v>23000</v>
      </c>
      <c r="I5118" s="384">
        <v>-1443415.7247432638</v>
      </c>
      <c r="J5118" s="367">
        <v>920</v>
      </c>
      <c r="K5118" s="367">
        <v>5575.7575757575796</v>
      </c>
      <c r="L5118" s="384">
        <v>-18922.902658822841</v>
      </c>
      <c r="M5118" s="367">
        <v>920.00000000000068</v>
      </c>
      <c r="N5118" s="367">
        <v>92</v>
      </c>
      <c r="O5118" s="384">
        <v>-1207.0937660809805</v>
      </c>
      <c r="P5118" s="367">
        <v>13.340000000000002</v>
      </c>
      <c r="Q5118" s="367">
        <v>92</v>
      </c>
      <c r="R5118" s="384">
        <v>273.94231417190349</v>
      </c>
      <c r="S5118" s="367">
        <v>12.88</v>
      </c>
      <c r="T5118" s="367">
        <v>3172.4137931034547</v>
      </c>
      <c r="U5118" s="384">
        <v>-36218.667983721221</v>
      </c>
      <c r="V5118" s="367">
        <v>920.00000000000193</v>
      </c>
      <c r="W5118" s="367">
        <v>153333.33333333334</v>
      </c>
      <c r="X5118" s="384">
        <v>71176.762747774148</v>
      </c>
      <c r="Y5118" s="386">
        <v>920</v>
      </c>
      <c r="Z5118" s="367"/>
      <c r="AA5118" s="367"/>
      <c r="AB5118" s="367"/>
      <c r="AC5118" s="367"/>
      <c r="AD5118" s="367"/>
      <c r="AE5118" s="367"/>
      <c r="AF5118" s="367"/>
      <c r="AG5118" s="367"/>
      <c r="AH5118" s="367"/>
      <c r="AI5118" s="367"/>
      <c r="AJ5118" s="367"/>
      <c r="AK5118" s="367"/>
      <c r="AL5118" s="367"/>
      <c r="AM5118" s="367"/>
      <c r="AN5118" s="367"/>
      <c r="AO5118" s="367"/>
      <c r="AP5118" s="367"/>
      <c r="AQ5118" s="367"/>
      <c r="AR5118" s="367"/>
      <c r="AS5118" s="367"/>
      <c r="AT5118" s="367"/>
    </row>
    <row r="5119" spans="2:46" ht="13.8">
      <c r="B5119" s="26">
        <v>15.499999999999979</v>
      </c>
      <c r="C5119" s="363">
        <v>323.02141775195412</v>
      </c>
      <c r="D5119" s="367">
        <v>929.99999999999875</v>
      </c>
      <c r="E5119" s="367">
        <v>4325.5813953488314</v>
      </c>
      <c r="F5119" s="367">
        <v>-121822.12458660944</v>
      </c>
      <c r="G5119" s="367">
        <v>929.99999999999875</v>
      </c>
      <c r="H5119" s="367">
        <v>23250</v>
      </c>
      <c r="I5119" s="384">
        <v>-1476418.234147358</v>
      </c>
      <c r="J5119" s="367">
        <v>930</v>
      </c>
      <c r="K5119" s="367">
        <v>5636.3636363636406</v>
      </c>
      <c r="L5119" s="384">
        <v>-20254.266097597803</v>
      </c>
      <c r="M5119" s="367">
        <v>930.0000000000008</v>
      </c>
      <c r="N5119" s="367">
        <v>93</v>
      </c>
      <c r="O5119" s="384">
        <v>-1238.4361091840342</v>
      </c>
      <c r="P5119" s="367">
        <v>13.485000000000001</v>
      </c>
      <c r="Q5119" s="367">
        <v>93</v>
      </c>
      <c r="R5119" s="384">
        <v>268.32007947286132</v>
      </c>
      <c r="S5119" s="367">
        <v>13.02</v>
      </c>
      <c r="T5119" s="367">
        <v>3206.8965517241445</v>
      </c>
      <c r="U5119" s="384">
        <v>-37753.419954138699</v>
      </c>
      <c r="V5119" s="367">
        <v>930.00000000000193</v>
      </c>
      <c r="W5119" s="367">
        <v>155000</v>
      </c>
      <c r="X5119" s="384">
        <v>71907.991049707693</v>
      </c>
      <c r="Y5119" s="386">
        <v>930</v>
      </c>
      <c r="Z5119" s="367"/>
      <c r="AA5119" s="367"/>
      <c r="AB5119" s="367"/>
      <c r="AC5119" s="367"/>
      <c r="AD5119" s="367"/>
      <c r="AE5119" s="367"/>
      <c r="AF5119" s="367"/>
      <c r="AG5119" s="367"/>
      <c r="AH5119" s="367"/>
      <c r="AI5119" s="367"/>
      <c r="AJ5119" s="367"/>
      <c r="AK5119" s="367"/>
      <c r="AL5119" s="367"/>
      <c r="AM5119" s="367"/>
      <c r="AN5119" s="367"/>
      <c r="AO5119" s="367"/>
      <c r="AP5119" s="367"/>
      <c r="AQ5119" s="367"/>
      <c r="AR5119" s="367"/>
      <c r="AS5119" s="367"/>
      <c r="AT5119" s="367"/>
    </row>
    <row r="5120" spans="2:46" ht="13.8">
      <c r="B5120" s="26">
        <v>15.666666666666645</v>
      </c>
      <c r="C5120" s="363">
        <v>326.48763365949497</v>
      </c>
      <c r="D5120" s="367">
        <v>939.99999999999875</v>
      </c>
      <c r="E5120" s="367">
        <v>4372.0930232558085</v>
      </c>
      <c r="F5120" s="367">
        <v>-124618.45711387157</v>
      </c>
      <c r="G5120" s="367">
        <v>939.99999999999886</v>
      </c>
      <c r="H5120" s="367">
        <v>23500</v>
      </c>
      <c r="I5120" s="384">
        <v>-1509793.0706062522</v>
      </c>
      <c r="J5120" s="367">
        <v>940</v>
      </c>
      <c r="K5120" s="367">
        <v>5696.9696969697015</v>
      </c>
      <c r="L5120" s="384">
        <v>-21609.837702270012</v>
      </c>
      <c r="M5120" s="367">
        <v>940.0000000000008</v>
      </c>
      <c r="N5120" s="367">
        <v>94</v>
      </c>
      <c r="O5120" s="384">
        <v>-1270.1703180653492</v>
      </c>
      <c r="P5120" s="367">
        <v>13.63</v>
      </c>
      <c r="Q5120" s="367">
        <v>94</v>
      </c>
      <c r="R5120" s="384">
        <v>262.51290136416901</v>
      </c>
      <c r="S5120" s="367">
        <v>13.159999999999998</v>
      </c>
      <c r="T5120" s="367">
        <v>3241.3793103448343</v>
      </c>
      <c r="U5120" s="384">
        <v>-39312.711081474052</v>
      </c>
      <c r="V5120" s="367">
        <v>940.00000000000193</v>
      </c>
      <c r="W5120" s="367">
        <v>156666.66666666666</v>
      </c>
      <c r="X5120" s="384">
        <v>72638.306832012953</v>
      </c>
      <c r="Y5120" s="386">
        <v>939.99999999999989</v>
      </c>
      <c r="Z5120" s="367"/>
      <c r="AA5120" s="367"/>
      <c r="AB5120" s="367"/>
      <c r="AC5120" s="367"/>
      <c r="AD5120" s="367"/>
      <c r="AE5120" s="367"/>
      <c r="AF5120" s="367"/>
      <c r="AG5120" s="367"/>
      <c r="AH5120" s="367"/>
      <c r="AI5120" s="367"/>
      <c r="AJ5120" s="367"/>
      <c r="AK5120" s="367"/>
      <c r="AL5120" s="367"/>
      <c r="AM5120" s="367"/>
      <c r="AN5120" s="367"/>
      <c r="AO5120" s="367"/>
      <c r="AP5120" s="367"/>
      <c r="AQ5120" s="367"/>
      <c r="AR5120" s="367"/>
      <c r="AS5120" s="367"/>
      <c r="AT5120" s="367"/>
    </row>
    <row r="5121" spans="2:46" ht="13.8">
      <c r="B5121" s="26">
        <v>15.833333333333311</v>
      </c>
      <c r="C5121" s="363">
        <v>329.95369780809034</v>
      </c>
      <c r="D5121" s="367">
        <v>949.99999999999864</v>
      </c>
      <c r="E5121" s="367">
        <v>4418.6046511627856</v>
      </c>
      <c r="F5121" s="367">
        <v>-127446.4155392002</v>
      </c>
      <c r="G5121" s="367">
        <v>949.99999999999886</v>
      </c>
      <c r="H5121" s="367">
        <v>23750</v>
      </c>
      <c r="I5121" s="384">
        <v>-1543540.2341199459</v>
      </c>
      <c r="J5121" s="367">
        <v>950</v>
      </c>
      <c r="K5121" s="367">
        <v>5757.5757575757625</v>
      </c>
      <c r="L5121" s="384">
        <v>-22989.617472839476</v>
      </c>
      <c r="M5121" s="367">
        <v>950.0000000000008</v>
      </c>
      <c r="N5121" s="367">
        <v>95</v>
      </c>
      <c r="O5121" s="384">
        <v>-1302.2963927249252</v>
      </c>
      <c r="P5121" s="367">
        <v>13.775</v>
      </c>
      <c r="Q5121" s="367">
        <v>95</v>
      </c>
      <c r="R5121" s="384">
        <v>256.52077984582621</v>
      </c>
      <c r="S5121" s="367">
        <v>13.3</v>
      </c>
      <c r="T5121" s="367">
        <v>3275.862068965524</v>
      </c>
      <c r="U5121" s="384">
        <v>-40896.541365727287</v>
      </c>
      <c r="V5121" s="367">
        <v>950.00000000000193</v>
      </c>
      <c r="W5121" s="367">
        <v>158333.33333333331</v>
      </c>
      <c r="X5121" s="384">
        <v>73367.710094689886</v>
      </c>
      <c r="Y5121" s="386">
        <v>949.99999999999989</v>
      </c>
      <c r="Z5121" s="367"/>
      <c r="AA5121" s="367"/>
      <c r="AB5121" s="367"/>
      <c r="AC5121" s="367"/>
      <c r="AD5121" s="367"/>
      <c r="AE5121" s="367"/>
      <c r="AF5121" s="367"/>
      <c r="AG5121" s="367"/>
      <c r="AH5121" s="367"/>
      <c r="AI5121" s="367"/>
      <c r="AJ5121" s="367"/>
      <c r="AK5121" s="367"/>
      <c r="AL5121" s="367"/>
      <c r="AM5121" s="367"/>
      <c r="AN5121" s="367"/>
      <c r="AO5121" s="367"/>
      <c r="AP5121" s="367"/>
      <c r="AQ5121" s="367"/>
      <c r="AR5121" s="367"/>
      <c r="AS5121" s="367"/>
      <c r="AT5121" s="367"/>
    </row>
    <row r="5122" spans="2:46" ht="13.8">
      <c r="B5122" s="26">
        <v>15.999999999999977</v>
      </c>
      <c r="C5122" s="363">
        <v>333.41961019774027</v>
      </c>
      <c r="D5122" s="367">
        <v>959.99999999999864</v>
      </c>
      <c r="E5122" s="367">
        <v>4465.1162790697626</v>
      </c>
      <c r="F5122" s="367">
        <v>-130305.99986259542</v>
      </c>
      <c r="G5122" s="367">
        <v>959.99999999999909</v>
      </c>
      <c r="H5122" s="367">
        <v>24000</v>
      </c>
      <c r="I5122" s="384">
        <v>-1577659.7246884399</v>
      </c>
      <c r="J5122" s="367">
        <v>960</v>
      </c>
      <c r="K5122" s="367">
        <v>5818.1818181818235</v>
      </c>
      <c r="L5122" s="384">
        <v>-24393.60540930623</v>
      </c>
      <c r="M5122" s="367">
        <v>960.00000000000102</v>
      </c>
      <c r="N5122" s="367">
        <v>96</v>
      </c>
      <c r="O5122" s="384">
        <v>-1334.8143331627616</v>
      </c>
      <c r="P5122" s="367">
        <v>13.92</v>
      </c>
      <c r="Q5122" s="367">
        <v>96</v>
      </c>
      <c r="R5122" s="384">
        <v>250.34371491783335</v>
      </c>
      <c r="S5122" s="367">
        <v>13.44</v>
      </c>
      <c r="T5122" s="367">
        <v>3310.3448275862138</v>
      </c>
      <c r="U5122" s="384">
        <v>-42504.910806898406</v>
      </c>
      <c r="V5122" s="367">
        <v>960.00000000000193</v>
      </c>
      <c r="W5122" s="367">
        <v>159999.99999999997</v>
      </c>
      <c r="X5122" s="384">
        <v>74096.200837738535</v>
      </c>
      <c r="Y5122" s="386">
        <v>959.99999999999977</v>
      </c>
      <c r="Z5122" s="367"/>
      <c r="AA5122" s="367"/>
      <c r="AB5122" s="367"/>
      <c r="AC5122" s="367"/>
      <c r="AD5122" s="367"/>
      <c r="AE5122" s="367"/>
      <c r="AF5122" s="367"/>
      <c r="AG5122" s="367"/>
      <c r="AH5122" s="367"/>
      <c r="AI5122" s="367"/>
      <c r="AJ5122" s="367"/>
      <c r="AK5122" s="367"/>
      <c r="AL5122" s="367"/>
      <c r="AM5122" s="367"/>
      <c r="AN5122" s="367"/>
      <c r="AO5122" s="367"/>
      <c r="AP5122" s="367"/>
      <c r="AQ5122" s="367"/>
      <c r="AR5122" s="367"/>
      <c r="AS5122" s="367"/>
      <c r="AT5122" s="367"/>
    </row>
    <row r="5123" spans="2:46" ht="13.8">
      <c r="B5123" s="26">
        <v>16.166666666666643</v>
      </c>
      <c r="C5123" s="363">
        <v>336.88537082844465</v>
      </c>
      <c r="D5123" s="367">
        <v>969.99999999999864</v>
      </c>
      <c r="E5123" s="367">
        <v>4511.6279069767397</v>
      </c>
      <c r="F5123" s="367">
        <v>-133197.21008405712</v>
      </c>
      <c r="G5123" s="367">
        <v>969.99999999999909</v>
      </c>
      <c r="H5123" s="367">
        <v>24250</v>
      </c>
      <c r="I5123" s="384">
        <v>-1612151.5423117331</v>
      </c>
      <c r="J5123" s="367">
        <v>969.99999999999989</v>
      </c>
      <c r="K5123" s="367">
        <v>5878.7878787878844</v>
      </c>
      <c r="L5123" s="384">
        <v>-25821.801511670215</v>
      </c>
      <c r="M5123" s="367">
        <v>970.00000000000102</v>
      </c>
      <c r="N5123" s="367">
        <v>97</v>
      </c>
      <c r="O5123" s="384">
        <v>-1367.7241393788593</v>
      </c>
      <c r="P5123" s="367">
        <v>14.065</v>
      </c>
      <c r="Q5123" s="367">
        <v>97</v>
      </c>
      <c r="R5123" s="384">
        <v>243.98170658019015</v>
      </c>
      <c r="S5123" s="367">
        <v>13.58</v>
      </c>
      <c r="T5123" s="367">
        <v>3344.8275862069036</v>
      </c>
      <c r="U5123" s="384">
        <v>-44137.819404987393</v>
      </c>
      <c r="V5123" s="367">
        <v>970.00000000000193</v>
      </c>
      <c r="W5123" s="367">
        <v>161666.66666666663</v>
      </c>
      <c r="X5123" s="384">
        <v>74823.779061158886</v>
      </c>
      <c r="Y5123" s="386">
        <v>969.99999999999977</v>
      </c>
      <c r="Z5123" s="367"/>
      <c r="AA5123" s="367"/>
      <c r="AB5123" s="367"/>
      <c r="AC5123" s="367"/>
      <c r="AD5123" s="367"/>
      <c r="AE5123" s="367"/>
      <c r="AF5123" s="367"/>
      <c r="AG5123" s="367"/>
      <c r="AH5123" s="367"/>
      <c r="AI5123" s="367"/>
      <c r="AJ5123" s="367"/>
      <c r="AK5123" s="367"/>
      <c r="AL5123" s="367"/>
      <c r="AM5123" s="367"/>
      <c r="AN5123" s="367"/>
      <c r="AO5123" s="367"/>
      <c r="AP5123" s="367"/>
      <c r="AQ5123" s="367"/>
      <c r="AR5123" s="367"/>
      <c r="AS5123" s="367"/>
      <c r="AT5123" s="367"/>
    </row>
    <row r="5124" spans="2:46" ht="13.8">
      <c r="B5124" s="26">
        <v>16.333333333333311</v>
      </c>
      <c r="C5124" s="363">
        <v>340.35097970020365</v>
      </c>
      <c r="D5124" s="367">
        <v>979.99999999999864</v>
      </c>
      <c r="E5124" s="367">
        <v>4558.1395348837168</v>
      </c>
      <c r="F5124" s="367">
        <v>-136120.04620358531</v>
      </c>
      <c r="G5124" s="367">
        <v>979.9999999999992</v>
      </c>
      <c r="H5124" s="367">
        <v>24500</v>
      </c>
      <c r="I5124" s="384">
        <v>-1647015.6869898262</v>
      </c>
      <c r="J5124" s="367">
        <v>979.99999999999989</v>
      </c>
      <c r="K5124" s="367">
        <v>5939.3939393939454</v>
      </c>
      <c r="L5124" s="384">
        <v>-27274.205779931457</v>
      </c>
      <c r="M5124" s="367">
        <v>980.00000000000102</v>
      </c>
      <c r="N5124" s="367">
        <v>98</v>
      </c>
      <c r="O5124" s="384">
        <v>-1401.0258113732175</v>
      </c>
      <c r="P5124" s="367">
        <v>14.209999999999999</v>
      </c>
      <c r="Q5124" s="367">
        <v>98</v>
      </c>
      <c r="R5124" s="384">
        <v>237.4347548328968</v>
      </c>
      <c r="S5124" s="367">
        <v>13.719999999999999</v>
      </c>
      <c r="T5124" s="367">
        <v>3379.3103448275933</v>
      </c>
      <c r="U5124" s="384">
        <v>-45795.267159994306</v>
      </c>
      <c r="V5124" s="367">
        <v>980.00000000000216</v>
      </c>
      <c r="W5124" s="367">
        <v>163333.33333333328</v>
      </c>
      <c r="X5124" s="384">
        <v>75550.444764950909</v>
      </c>
      <c r="Y5124" s="386">
        <v>979.99999999999966</v>
      </c>
      <c r="Z5124" s="367"/>
      <c r="AA5124" s="367"/>
      <c r="AB5124" s="367"/>
      <c r="AC5124" s="367"/>
      <c r="AD5124" s="367"/>
      <c r="AE5124" s="367"/>
      <c r="AF5124" s="367"/>
      <c r="AG5124" s="367"/>
      <c r="AH5124" s="367"/>
      <c r="AI5124" s="367"/>
      <c r="AJ5124" s="367"/>
      <c r="AK5124" s="367"/>
      <c r="AL5124" s="367"/>
      <c r="AM5124" s="367"/>
      <c r="AN5124" s="367"/>
      <c r="AO5124" s="367"/>
      <c r="AP5124" s="367"/>
      <c r="AQ5124" s="367"/>
      <c r="AR5124" s="367"/>
      <c r="AS5124" s="367"/>
      <c r="AT5124" s="367"/>
    </row>
    <row r="5125" spans="2:46" ht="13.8">
      <c r="B5125" s="26">
        <v>16.499999999999979</v>
      </c>
      <c r="C5125" s="363">
        <v>343.81643681301722</v>
      </c>
      <c r="D5125" s="367">
        <v>989.99999999999875</v>
      </c>
      <c r="E5125" s="367">
        <v>4604.6511627906939</v>
      </c>
      <c r="F5125" s="367">
        <v>-139074.50822118006</v>
      </c>
      <c r="G5125" s="367">
        <v>989.9999999999992</v>
      </c>
      <c r="H5125" s="367">
        <v>24750</v>
      </c>
      <c r="I5125" s="384">
        <v>-1682252.1587227192</v>
      </c>
      <c r="J5125" s="367">
        <v>989.99999999999989</v>
      </c>
      <c r="K5125" s="367">
        <v>6000.0000000000064</v>
      </c>
      <c r="L5125" s="384">
        <v>-28750.818214089973</v>
      </c>
      <c r="M5125" s="367">
        <v>990.00000000000114</v>
      </c>
      <c r="N5125" s="367">
        <v>99</v>
      </c>
      <c r="O5125" s="384">
        <v>-1434.7193491458368</v>
      </c>
      <c r="P5125" s="367">
        <v>14.354999999999999</v>
      </c>
      <c r="Q5125" s="367">
        <v>99</v>
      </c>
      <c r="R5125" s="384">
        <v>230.70285967595299</v>
      </c>
      <c r="S5125" s="367">
        <v>13.860000000000001</v>
      </c>
      <c r="T5125" s="367">
        <v>3413.7931034482831</v>
      </c>
      <c r="U5125" s="384">
        <v>-47477.254071919051</v>
      </c>
      <c r="V5125" s="367">
        <v>990.00000000000216</v>
      </c>
      <c r="W5125" s="367">
        <v>164999.99999999994</v>
      </c>
      <c r="X5125" s="384">
        <v>76276.197949114634</v>
      </c>
      <c r="Y5125" s="386">
        <v>989.99999999999966</v>
      </c>
      <c r="Z5125" s="367"/>
      <c r="AA5125" s="367"/>
      <c r="AB5125" s="367"/>
      <c r="AC5125" s="367"/>
      <c r="AD5125" s="367"/>
      <c r="AE5125" s="367"/>
      <c r="AF5125" s="367"/>
      <c r="AG5125" s="367"/>
      <c r="AH5125" s="367"/>
      <c r="AI5125" s="367"/>
      <c r="AJ5125" s="367"/>
      <c r="AK5125" s="367"/>
      <c r="AL5125" s="367"/>
      <c r="AM5125" s="367"/>
      <c r="AN5125" s="367"/>
      <c r="AO5125" s="367"/>
      <c r="AP5125" s="367"/>
      <c r="AQ5125" s="367"/>
      <c r="AR5125" s="367"/>
      <c r="AS5125" s="367"/>
      <c r="AT5125" s="367"/>
    </row>
    <row r="5126" spans="2:46" ht="13.8">
      <c r="B5126" s="26">
        <v>16.666666666666647</v>
      </c>
      <c r="C5126" s="363">
        <v>347.28174216688529</v>
      </c>
      <c r="D5126" s="367">
        <v>999.99999999999886</v>
      </c>
      <c r="E5126" s="367">
        <v>4651.162790697671</v>
      </c>
      <c r="F5126" s="367">
        <v>-142060.59613684131</v>
      </c>
      <c r="G5126" s="367">
        <v>999.99999999999932</v>
      </c>
      <c r="H5126" s="367">
        <v>25000</v>
      </c>
      <c r="I5126" s="384">
        <v>-1717860.957510412</v>
      </c>
      <c r="J5126" s="367">
        <v>999.99999999999989</v>
      </c>
      <c r="K5126" s="367">
        <v>6060.6060606060673</v>
      </c>
      <c r="L5126" s="384">
        <v>-30251.638814145732</v>
      </c>
      <c r="M5126" s="367">
        <v>1000.0000000000011</v>
      </c>
      <c r="N5126" s="367">
        <v>100</v>
      </c>
      <c r="O5126" s="384">
        <v>-1468.8047526967171</v>
      </c>
      <c r="P5126" s="367">
        <v>14.499999999999998</v>
      </c>
      <c r="Q5126" s="367">
        <v>100</v>
      </c>
      <c r="R5126" s="384">
        <v>223.78602110935913</v>
      </c>
      <c r="S5126" s="367">
        <v>14</v>
      </c>
      <c r="T5126" s="367">
        <v>3448.2758620689729</v>
      </c>
      <c r="U5126" s="384">
        <v>-49183.780140761679</v>
      </c>
      <c r="V5126" s="367">
        <v>1000.0000000000022</v>
      </c>
      <c r="W5126" s="367">
        <v>166666.6666666666</v>
      </c>
      <c r="X5126" s="384">
        <v>77001.03861365006</v>
      </c>
      <c r="Y5126" s="386">
        <v>999.99999999999955</v>
      </c>
      <c r="Z5126" s="367"/>
      <c r="AA5126" s="367"/>
      <c r="AB5126" s="367"/>
      <c r="AC5126" s="367"/>
      <c r="AD5126" s="367"/>
      <c r="AE5126" s="367"/>
      <c r="AF5126" s="367"/>
      <c r="AG5126" s="367"/>
      <c r="AH5126" s="367"/>
      <c r="AI5126" s="367"/>
      <c r="AJ5126" s="367"/>
      <c r="AK5126" s="367"/>
      <c r="AL5126" s="367"/>
      <c r="AM5126" s="367"/>
      <c r="AN5126" s="367"/>
      <c r="AO5126" s="367"/>
      <c r="AP5126" s="367"/>
      <c r="AQ5126" s="367"/>
      <c r="AR5126" s="367"/>
      <c r="AS5126" s="367"/>
      <c r="AT5126" s="367"/>
    </row>
    <row r="5127" spans="2:46" ht="13.8">
      <c r="B5127" s="26">
        <v>16.833333333333314</v>
      </c>
      <c r="C5127" s="363">
        <v>350.74689576180782</v>
      </c>
      <c r="D5127" s="367">
        <v>1009.9999999999989</v>
      </c>
      <c r="E5127" s="367">
        <v>4697.6744186046481</v>
      </c>
      <c r="F5127" s="367">
        <v>-145078.30995056909</v>
      </c>
      <c r="G5127" s="367">
        <v>1009.9999999999993</v>
      </c>
      <c r="H5127" s="367">
        <v>25250</v>
      </c>
      <c r="I5127" s="384">
        <v>-1753842.0833529045</v>
      </c>
      <c r="J5127" s="367">
        <v>1009.9999999999999</v>
      </c>
      <c r="K5127" s="367">
        <v>6121.2121212121283</v>
      </c>
      <c r="L5127" s="384">
        <v>-31776.667580098787</v>
      </c>
      <c r="M5127" s="367">
        <v>1010.0000000000014</v>
      </c>
      <c r="N5127" s="367">
        <v>101</v>
      </c>
      <c r="O5127" s="384">
        <v>-1503.2820220258586</v>
      </c>
      <c r="P5127" s="367">
        <v>14.645000000000001</v>
      </c>
      <c r="Q5127" s="367">
        <v>101</v>
      </c>
      <c r="R5127" s="384">
        <v>216.684239133115</v>
      </c>
      <c r="S5127" s="367">
        <v>14.139999999999999</v>
      </c>
      <c r="T5127" s="367">
        <v>3482.7586206896626</v>
      </c>
      <c r="U5127" s="384">
        <v>-50914.845366522182</v>
      </c>
      <c r="V5127" s="367">
        <v>1010.0000000000022</v>
      </c>
      <c r="W5127" s="367">
        <v>168333.33333333326</v>
      </c>
      <c r="X5127" s="384">
        <v>77724.966758557188</v>
      </c>
      <c r="Y5127" s="386">
        <v>1009.9999999999995</v>
      </c>
      <c r="Z5127" s="367"/>
      <c r="AA5127" s="367"/>
      <c r="AB5127" s="367"/>
      <c r="AC5127" s="367"/>
      <c r="AD5127" s="367"/>
      <c r="AE5127" s="367"/>
      <c r="AF5127" s="367"/>
      <c r="AG5127" s="367"/>
      <c r="AH5127" s="367"/>
      <c r="AI5127" s="367"/>
      <c r="AJ5127" s="367"/>
      <c r="AK5127" s="367"/>
      <c r="AL5127" s="367"/>
      <c r="AM5127" s="367"/>
      <c r="AN5127" s="367"/>
      <c r="AO5127" s="367"/>
      <c r="AP5127" s="367"/>
      <c r="AQ5127" s="367"/>
      <c r="AR5127" s="367"/>
      <c r="AS5127" s="367"/>
      <c r="AT5127" s="367"/>
    </row>
    <row r="5128" spans="2:46" ht="13.8">
      <c r="B5128" s="26">
        <v>16.999999999999982</v>
      </c>
      <c r="C5128" s="363">
        <v>354.21189759778497</v>
      </c>
      <c r="D5128" s="367">
        <v>1019.999999999999</v>
      </c>
      <c r="E5128" s="367">
        <v>4744.1860465116251</v>
      </c>
      <c r="F5128" s="367">
        <v>-148127.6496623634</v>
      </c>
      <c r="G5128" s="367">
        <v>1019.9999999999994</v>
      </c>
      <c r="H5128" s="367">
        <v>25500</v>
      </c>
      <c r="I5128" s="384">
        <v>-1790195.5362501969</v>
      </c>
      <c r="J5128" s="367">
        <v>1019.9999999999999</v>
      </c>
      <c r="K5128" s="367">
        <v>6181.8181818181893</v>
      </c>
      <c r="L5128" s="384">
        <v>-33325.904511949062</v>
      </c>
      <c r="M5128" s="367">
        <v>1020.0000000000014</v>
      </c>
      <c r="N5128" s="367">
        <v>102</v>
      </c>
      <c r="O5128" s="384">
        <v>-1538.1511571332608</v>
      </c>
      <c r="P5128" s="367">
        <v>14.790000000000001</v>
      </c>
      <c r="Q5128" s="367">
        <v>102</v>
      </c>
      <c r="R5128" s="384">
        <v>209.39751374722053</v>
      </c>
      <c r="S5128" s="367">
        <v>14.28</v>
      </c>
      <c r="T5128" s="367">
        <v>3517.2413793103524</v>
      </c>
      <c r="U5128" s="384">
        <v>-52670.449749200583</v>
      </c>
      <c r="V5128" s="367">
        <v>1020.0000000000022</v>
      </c>
      <c r="W5128" s="367">
        <v>169999.99999999991</v>
      </c>
      <c r="X5128" s="384">
        <v>78447.982383835988</v>
      </c>
      <c r="Y5128" s="386">
        <v>1019.9999999999994</v>
      </c>
      <c r="Z5128" s="367"/>
      <c r="AA5128" s="367"/>
      <c r="AB5128" s="367"/>
      <c r="AC5128" s="367"/>
      <c r="AD5128" s="367"/>
      <c r="AE5128" s="367"/>
      <c r="AF5128" s="367"/>
      <c r="AG5128" s="367"/>
      <c r="AH5128" s="367"/>
      <c r="AI5128" s="367"/>
      <c r="AJ5128" s="367"/>
      <c r="AK5128" s="367"/>
      <c r="AL5128" s="367"/>
      <c r="AM5128" s="367"/>
      <c r="AN5128" s="367"/>
      <c r="AO5128" s="367"/>
      <c r="AP5128" s="367"/>
      <c r="AQ5128" s="367"/>
      <c r="AR5128" s="367"/>
      <c r="AS5128" s="367"/>
      <c r="AT5128" s="367"/>
    </row>
    <row r="5129" spans="2:46" ht="13.8">
      <c r="B5129" s="26">
        <v>17.16666666666665</v>
      </c>
      <c r="C5129" s="363">
        <v>357.67674767481651</v>
      </c>
      <c r="D5129" s="367">
        <v>1029.9999999999989</v>
      </c>
      <c r="E5129" s="367">
        <v>4790.6976744186022</v>
      </c>
      <c r="F5129" s="367">
        <v>-151208.61527222424</v>
      </c>
      <c r="G5129" s="367">
        <v>1029.9999999999995</v>
      </c>
      <c r="H5129" s="367">
        <v>25750</v>
      </c>
      <c r="I5129" s="384">
        <v>-1826921.3162022894</v>
      </c>
      <c r="J5129" s="367">
        <v>1030</v>
      </c>
      <c r="K5129" s="367">
        <v>6242.4242424242502</v>
      </c>
      <c r="L5129" s="384">
        <v>-34899.34960969659</v>
      </c>
      <c r="M5129" s="367">
        <v>1030.0000000000014</v>
      </c>
      <c r="N5129" s="367">
        <v>103</v>
      </c>
      <c r="O5129" s="384">
        <v>-1573.4121580189235</v>
      </c>
      <c r="P5129" s="367">
        <v>14.935</v>
      </c>
      <c r="Q5129" s="367">
        <v>103</v>
      </c>
      <c r="R5129" s="384">
        <v>201.9258449516758</v>
      </c>
      <c r="S5129" s="367">
        <v>14.42</v>
      </c>
      <c r="T5129" s="367">
        <v>3551.7241379310422</v>
      </c>
      <c r="U5129" s="384">
        <v>-54450.593288796867</v>
      </c>
      <c r="V5129" s="367">
        <v>1030.0000000000023</v>
      </c>
      <c r="W5129" s="367">
        <v>171666.66666666657</v>
      </c>
      <c r="X5129" s="384">
        <v>79170.085489486504</v>
      </c>
      <c r="Y5129" s="386">
        <v>1029.9999999999993</v>
      </c>
      <c r="Z5129" s="367"/>
      <c r="AA5129" s="367"/>
      <c r="AB5129" s="367"/>
      <c r="AC5129" s="367"/>
      <c r="AD5129" s="367"/>
      <c r="AE5129" s="367"/>
      <c r="AF5129" s="367"/>
      <c r="AG5129" s="367"/>
      <c r="AH5129" s="367"/>
      <c r="AI5129" s="367"/>
      <c r="AJ5129" s="367"/>
      <c r="AK5129" s="367"/>
      <c r="AL5129" s="367"/>
      <c r="AM5129" s="367"/>
      <c r="AN5129" s="367"/>
      <c r="AO5129" s="367"/>
      <c r="AP5129" s="367"/>
      <c r="AQ5129" s="367"/>
      <c r="AR5129" s="367"/>
      <c r="AS5129" s="367"/>
      <c r="AT5129" s="367"/>
    </row>
    <row r="5130" spans="2:46" ht="13.8">
      <c r="B5130" s="26">
        <v>17.333333333333318</v>
      </c>
      <c r="C5130" s="363">
        <v>361.14144599290273</v>
      </c>
      <c r="D5130" s="367">
        <v>1039.9999999999991</v>
      </c>
      <c r="E5130" s="367">
        <v>4837.2093023255793</v>
      </c>
      <c r="F5130" s="367">
        <v>-154321.20678015155</v>
      </c>
      <c r="G5130" s="367">
        <v>1039.9999999999995</v>
      </c>
      <c r="H5130" s="367">
        <v>26000</v>
      </c>
      <c r="I5130" s="384">
        <v>-1864019.4232091813</v>
      </c>
      <c r="J5130" s="367">
        <v>1040</v>
      </c>
      <c r="K5130" s="367">
        <v>6303.0303030303112</v>
      </c>
      <c r="L5130" s="384">
        <v>-36497.002873341429</v>
      </c>
      <c r="M5130" s="367">
        <v>1040.0000000000016</v>
      </c>
      <c r="N5130" s="367">
        <v>104</v>
      </c>
      <c r="O5130" s="384">
        <v>-1609.065024682847</v>
      </c>
      <c r="P5130" s="367">
        <v>15.08</v>
      </c>
      <c r="Q5130" s="367">
        <v>104</v>
      </c>
      <c r="R5130" s="384">
        <v>194.26923274648084</v>
      </c>
      <c r="S5130" s="367">
        <v>14.56</v>
      </c>
      <c r="T5130" s="367">
        <v>3586.2068965517319</v>
      </c>
      <c r="U5130" s="384">
        <v>-56255.275985311011</v>
      </c>
      <c r="V5130" s="367">
        <v>1040.0000000000023</v>
      </c>
      <c r="W5130" s="367">
        <v>173333.33333333323</v>
      </c>
      <c r="X5130" s="384">
        <v>79891.276075508722</v>
      </c>
      <c r="Y5130" s="386">
        <v>1039.9999999999993</v>
      </c>
      <c r="Z5130" s="367"/>
      <c r="AA5130" s="367"/>
      <c r="AB5130" s="367"/>
      <c r="AC5130" s="367"/>
      <c r="AD5130" s="367"/>
      <c r="AE5130" s="367"/>
      <c r="AF5130" s="367"/>
      <c r="AG5130" s="367"/>
      <c r="AH5130" s="367"/>
      <c r="AI5130" s="367"/>
      <c r="AJ5130" s="367"/>
      <c r="AK5130" s="367"/>
      <c r="AL5130" s="367"/>
      <c r="AM5130" s="367"/>
      <c r="AN5130" s="367"/>
      <c r="AO5130" s="367"/>
      <c r="AP5130" s="367"/>
      <c r="AQ5130" s="367"/>
      <c r="AR5130" s="367"/>
      <c r="AS5130" s="367"/>
      <c r="AT5130" s="367"/>
    </row>
    <row r="5131" spans="2:46" ht="13.8">
      <c r="B5131" s="26">
        <v>17.499999999999986</v>
      </c>
      <c r="C5131" s="363">
        <v>364.6059925520434</v>
      </c>
      <c r="D5131" s="367">
        <v>1049.9999999999991</v>
      </c>
      <c r="E5131" s="367">
        <v>4883.7209302325564</v>
      </c>
      <c r="F5131" s="367">
        <v>-157465.42418614548</v>
      </c>
      <c r="G5131" s="367">
        <v>1049.9999999999998</v>
      </c>
      <c r="H5131" s="367">
        <v>26250</v>
      </c>
      <c r="I5131" s="384">
        <v>-1901489.8572708729</v>
      </c>
      <c r="J5131" s="367">
        <v>1050</v>
      </c>
      <c r="K5131" s="367">
        <v>6363.6363636363722</v>
      </c>
      <c r="L5131" s="384">
        <v>-38118.864302883485</v>
      </c>
      <c r="M5131" s="367">
        <v>1050.0000000000016</v>
      </c>
      <c r="N5131" s="367">
        <v>105</v>
      </c>
      <c r="O5131" s="384">
        <v>-1645.1097571250314</v>
      </c>
      <c r="P5131" s="367">
        <v>15.225</v>
      </c>
      <c r="Q5131" s="367">
        <v>105</v>
      </c>
      <c r="R5131" s="384">
        <v>186.4276771316357</v>
      </c>
      <c r="S5131" s="367">
        <v>14.7</v>
      </c>
      <c r="T5131" s="367">
        <v>3620.6896551724217</v>
      </c>
      <c r="U5131" s="384">
        <v>-58084.497838743038</v>
      </c>
      <c r="V5131" s="367">
        <v>1050.0000000000023</v>
      </c>
      <c r="W5131" s="367">
        <v>174999.99999999988</v>
      </c>
      <c r="X5131" s="384">
        <v>80611.554141902612</v>
      </c>
      <c r="Y5131" s="386">
        <v>1049.9999999999993</v>
      </c>
      <c r="Z5131" s="367"/>
      <c r="AA5131" s="367"/>
      <c r="AB5131" s="367"/>
      <c r="AC5131" s="367"/>
      <c r="AD5131" s="367"/>
      <c r="AE5131" s="367"/>
      <c r="AF5131" s="367"/>
      <c r="AG5131" s="367"/>
      <c r="AH5131" s="367"/>
      <c r="AI5131" s="367"/>
      <c r="AJ5131" s="367"/>
      <c r="AK5131" s="367"/>
      <c r="AL5131" s="367"/>
      <c r="AM5131" s="367"/>
      <c r="AN5131" s="367"/>
      <c r="AO5131" s="367"/>
      <c r="AP5131" s="367"/>
      <c r="AQ5131" s="367"/>
      <c r="AR5131" s="367"/>
      <c r="AS5131" s="367"/>
      <c r="AT5131" s="367"/>
    </row>
    <row r="5132" spans="2:46" ht="13.8">
      <c r="B5132" s="26">
        <v>17.666666666666654</v>
      </c>
      <c r="C5132" s="363">
        <v>368.0703873522387</v>
      </c>
      <c r="D5132" s="367">
        <v>1059.9999999999993</v>
      </c>
      <c r="E5132" s="367">
        <v>4930.2325581395335</v>
      </c>
      <c r="F5132" s="367">
        <v>-160641.26749020588</v>
      </c>
      <c r="G5132" s="367">
        <v>1059.9999999999998</v>
      </c>
      <c r="H5132" s="367">
        <v>26500</v>
      </c>
      <c r="I5132" s="384">
        <v>-1939332.6183873643</v>
      </c>
      <c r="J5132" s="367">
        <v>1060</v>
      </c>
      <c r="K5132" s="367">
        <v>6424.2424242424331</v>
      </c>
      <c r="L5132" s="384">
        <v>-39764.933898322801</v>
      </c>
      <c r="M5132" s="367">
        <v>1060.0000000000016</v>
      </c>
      <c r="N5132" s="367">
        <v>106</v>
      </c>
      <c r="O5132" s="384">
        <v>-1681.5463553454765</v>
      </c>
      <c r="P5132" s="367">
        <v>15.37</v>
      </c>
      <c r="Q5132" s="367">
        <v>106</v>
      </c>
      <c r="R5132" s="384">
        <v>178.40117810714014</v>
      </c>
      <c r="S5132" s="367">
        <v>14.840000000000002</v>
      </c>
      <c r="T5132" s="367">
        <v>3655.1724137931114</v>
      </c>
      <c r="U5132" s="384">
        <v>-59938.258849092941</v>
      </c>
      <c r="V5132" s="367">
        <v>1060.0000000000023</v>
      </c>
      <c r="W5132" s="367">
        <v>176666.66666666654</v>
      </c>
      <c r="X5132" s="384">
        <v>81330.919688668204</v>
      </c>
      <c r="Y5132" s="386">
        <v>1059.9999999999991</v>
      </c>
      <c r="Z5132" s="367"/>
      <c r="AA5132" s="367"/>
      <c r="AB5132" s="367"/>
      <c r="AC5132" s="367"/>
      <c r="AD5132" s="367"/>
      <c r="AE5132" s="367"/>
      <c r="AF5132" s="367"/>
      <c r="AG5132" s="367"/>
      <c r="AH5132" s="367"/>
      <c r="AI5132" s="367"/>
      <c r="AJ5132" s="367"/>
      <c r="AK5132" s="367"/>
      <c r="AL5132" s="367"/>
      <c r="AM5132" s="367"/>
      <c r="AN5132" s="367"/>
      <c r="AO5132" s="367"/>
      <c r="AP5132" s="367"/>
      <c r="AQ5132" s="367"/>
      <c r="AR5132" s="367"/>
      <c r="AS5132" s="367"/>
      <c r="AT5132" s="367"/>
    </row>
    <row r="5133" spans="2:46" ht="13.8">
      <c r="B5133" s="26">
        <v>17.833333333333321</v>
      </c>
      <c r="C5133" s="363">
        <v>371.53463039348838</v>
      </c>
      <c r="D5133" s="367">
        <v>1069.9999999999993</v>
      </c>
      <c r="E5133" s="367">
        <v>4976.7441860465105</v>
      </c>
      <c r="F5133" s="367">
        <v>-163848.73669233275</v>
      </c>
      <c r="G5133" s="367">
        <v>1069.9999999999998</v>
      </c>
      <c r="H5133" s="367">
        <v>26750</v>
      </c>
      <c r="I5133" s="384">
        <v>-1977547.7065586557</v>
      </c>
      <c r="J5133" s="367">
        <v>1070</v>
      </c>
      <c r="K5133" s="367">
        <v>6484.8484848484941</v>
      </c>
      <c r="L5133" s="384">
        <v>-41435.211659659362</v>
      </c>
      <c r="M5133" s="367">
        <v>1070.0000000000016</v>
      </c>
      <c r="N5133" s="367">
        <v>107</v>
      </c>
      <c r="O5133" s="384">
        <v>-1718.3748193441829</v>
      </c>
      <c r="P5133" s="367">
        <v>15.514999999999999</v>
      </c>
      <c r="Q5133" s="367">
        <v>107</v>
      </c>
      <c r="R5133" s="384">
        <v>170.18973567299452</v>
      </c>
      <c r="S5133" s="367">
        <v>14.98</v>
      </c>
      <c r="T5133" s="367">
        <v>3689.6551724138012</v>
      </c>
      <c r="U5133" s="384">
        <v>-61816.559016360727</v>
      </c>
      <c r="V5133" s="367">
        <v>1070.0000000000023</v>
      </c>
      <c r="W5133" s="367">
        <v>178333.3333333332</v>
      </c>
      <c r="X5133" s="384">
        <v>82049.372715805497</v>
      </c>
      <c r="Y5133" s="386">
        <v>1069.9999999999991</v>
      </c>
      <c r="Z5133" s="367"/>
      <c r="AA5133" s="367"/>
      <c r="AB5133" s="367"/>
      <c r="AC5133" s="367"/>
      <c r="AD5133" s="367"/>
      <c r="AE5133" s="367"/>
      <c r="AF5133" s="367"/>
      <c r="AG5133" s="367"/>
      <c r="AH5133" s="367"/>
      <c r="AI5133" s="367"/>
      <c r="AJ5133" s="367"/>
      <c r="AK5133" s="367"/>
      <c r="AL5133" s="367"/>
      <c r="AM5133" s="367"/>
      <c r="AN5133" s="367"/>
      <c r="AO5133" s="367"/>
      <c r="AP5133" s="367"/>
      <c r="AQ5133" s="367"/>
      <c r="AR5133" s="367"/>
      <c r="AS5133" s="367"/>
      <c r="AT5133" s="367"/>
    </row>
    <row r="5134" spans="2:46" ht="13.8">
      <c r="B5134" s="26">
        <v>17.999999999999989</v>
      </c>
      <c r="C5134" s="363">
        <v>374.99872167579275</v>
      </c>
      <c r="D5134" s="367">
        <v>1079.9999999999995</v>
      </c>
      <c r="E5134" s="367">
        <v>5023.2558139534876</v>
      </c>
      <c r="F5134" s="367">
        <v>-167087.83179252618</v>
      </c>
      <c r="G5134" s="367">
        <v>1079.9999999999998</v>
      </c>
      <c r="H5134" s="367">
        <v>27000</v>
      </c>
      <c r="I5134" s="384">
        <v>-2016135.1217847464</v>
      </c>
      <c r="J5134" s="367">
        <v>1080</v>
      </c>
      <c r="K5134" s="367">
        <v>6545.454545454555</v>
      </c>
      <c r="L5134" s="384">
        <v>-43129.697586893191</v>
      </c>
      <c r="M5134" s="367">
        <v>1080.0000000000016</v>
      </c>
      <c r="N5134" s="367">
        <v>108</v>
      </c>
      <c r="O5134" s="384">
        <v>-1755.5951491211508</v>
      </c>
      <c r="P5134" s="367">
        <v>15.660000000000002</v>
      </c>
      <c r="Q5134" s="367">
        <v>108</v>
      </c>
      <c r="R5134" s="384">
        <v>161.79334982919863</v>
      </c>
      <c r="S5134" s="367">
        <v>15.12</v>
      </c>
      <c r="T5134" s="367">
        <v>3724.137931034491</v>
      </c>
      <c r="U5134" s="384">
        <v>-63719.398340546395</v>
      </c>
      <c r="V5134" s="367">
        <v>1080.0000000000023</v>
      </c>
      <c r="W5134" s="367">
        <v>179999.99999999985</v>
      </c>
      <c r="X5134" s="384">
        <v>82766.913223314506</v>
      </c>
      <c r="Y5134" s="386">
        <v>1079.9999999999991</v>
      </c>
      <c r="Z5134" s="367"/>
      <c r="AA5134" s="367"/>
      <c r="AB5134" s="367"/>
      <c r="AC5134" s="367"/>
      <c r="AD5134" s="367"/>
      <c r="AE5134" s="367"/>
      <c r="AF5134" s="367"/>
      <c r="AG5134" s="367"/>
      <c r="AH5134" s="367"/>
      <c r="AI5134" s="367"/>
      <c r="AJ5134" s="367"/>
      <c r="AK5134" s="367"/>
      <c r="AL5134" s="367"/>
      <c r="AM5134" s="367"/>
      <c r="AN5134" s="367"/>
      <c r="AO5134" s="367"/>
      <c r="AP5134" s="367"/>
      <c r="AQ5134" s="367"/>
      <c r="AR5134" s="367"/>
      <c r="AS5134" s="367"/>
      <c r="AT5134" s="367"/>
    </row>
    <row r="5135" spans="2:46" ht="13.8">
      <c r="B5135" s="26">
        <v>18.166666666666657</v>
      </c>
      <c r="C5135" s="363">
        <v>378.46266119915151</v>
      </c>
      <c r="D5135" s="367">
        <v>1089.9999999999995</v>
      </c>
      <c r="E5135" s="367">
        <v>5069.7674418604647</v>
      </c>
      <c r="F5135" s="367">
        <v>-170358.5527907862</v>
      </c>
      <c r="G5135" s="367">
        <v>1090</v>
      </c>
      <c r="H5135" s="367">
        <v>27250</v>
      </c>
      <c r="I5135" s="384">
        <v>-2055094.8640656373</v>
      </c>
      <c r="J5135" s="367">
        <v>1090</v>
      </c>
      <c r="K5135" s="367">
        <v>6606.060606060616</v>
      </c>
      <c r="L5135" s="384">
        <v>-44848.391680024281</v>
      </c>
      <c r="M5135" s="367">
        <v>1090.0000000000016</v>
      </c>
      <c r="N5135" s="367">
        <v>109</v>
      </c>
      <c r="O5135" s="384">
        <v>-1793.2073446763786</v>
      </c>
      <c r="P5135" s="367">
        <v>15.805000000000001</v>
      </c>
      <c r="Q5135" s="367">
        <v>109</v>
      </c>
      <c r="R5135" s="384">
        <v>153.21202057575238</v>
      </c>
      <c r="S5135" s="367">
        <v>15.26</v>
      </c>
      <c r="T5135" s="367">
        <v>3758.6206896551807</v>
      </c>
      <c r="U5135" s="384">
        <v>-65646.776821649924</v>
      </c>
      <c r="V5135" s="367">
        <v>1090.0000000000023</v>
      </c>
      <c r="W5135" s="367">
        <v>181666.66666666651</v>
      </c>
      <c r="X5135" s="384">
        <v>83483.541211195188</v>
      </c>
      <c r="Y5135" s="386">
        <v>1089.9999999999991</v>
      </c>
      <c r="Z5135" s="367"/>
      <c r="AA5135" s="367"/>
      <c r="AB5135" s="367"/>
      <c r="AC5135" s="367"/>
      <c r="AD5135" s="367"/>
      <c r="AE5135" s="367"/>
      <c r="AF5135" s="367"/>
      <c r="AG5135" s="367"/>
      <c r="AH5135" s="367"/>
      <c r="AI5135" s="367"/>
      <c r="AJ5135" s="367"/>
      <c r="AK5135" s="367"/>
      <c r="AL5135" s="367"/>
      <c r="AM5135" s="367"/>
      <c r="AN5135" s="367"/>
      <c r="AO5135" s="367"/>
      <c r="AP5135" s="367"/>
      <c r="AQ5135" s="367"/>
      <c r="AR5135" s="367"/>
      <c r="AS5135" s="367"/>
      <c r="AT5135" s="367"/>
    </row>
    <row r="5136" spans="2:46" ht="13.8">
      <c r="B5136" s="26">
        <v>18.333333333333325</v>
      </c>
      <c r="C5136" s="363">
        <v>381.92644896356489</v>
      </c>
      <c r="D5136" s="367">
        <v>1099.9999999999995</v>
      </c>
      <c r="E5136" s="367">
        <v>5116.2790697674418</v>
      </c>
      <c r="F5136" s="367">
        <v>-173660.89968711263</v>
      </c>
      <c r="G5136" s="367">
        <v>1100</v>
      </c>
      <c r="H5136" s="367">
        <v>27500</v>
      </c>
      <c r="I5136" s="384">
        <v>-2094426.9334013278</v>
      </c>
      <c r="J5136" s="367">
        <v>1100</v>
      </c>
      <c r="K5136" s="367">
        <v>6666.666666666677</v>
      </c>
      <c r="L5136" s="384">
        <v>-46591.293939052674</v>
      </c>
      <c r="M5136" s="367">
        <v>1100.0000000000018</v>
      </c>
      <c r="N5136" s="367">
        <v>110</v>
      </c>
      <c r="O5136" s="384">
        <v>-1831.2114060098677</v>
      </c>
      <c r="P5136" s="367">
        <v>15.950000000000001</v>
      </c>
      <c r="Q5136" s="367">
        <v>110</v>
      </c>
      <c r="R5136" s="384">
        <v>144.445747912656</v>
      </c>
      <c r="S5136" s="367">
        <v>15.399999999999999</v>
      </c>
      <c r="T5136" s="367">
        <v>3793.1034482758705</v>
      </c>
      <c r="U5136" s="384">
        <v>-67598.694459671387</v>
      </c>
      <c r="V5136" s="367">
        <v>1100.0000000000025</v>
      </c>
      <c r="W5136" s="367">
        <v>183333.33333333317</v>
      </c>
      <c r="X5136" s="384">
        <v>84199.256679447557</v>
      </c>
      <c r="Y5136" s="386">
        <v>1099.9999999999989</v>
      </c>
      <c r="Z5136" s="367"/>
      <c r="AA5136" s="367"/>
      <c r="AB5136" s="367"/>
      <c r="AC5136" s="367"/>
      <c r="AD5136" s="367"/>
      <c r="AE5136" s="367"/>
      <c r="AF5136" s="367"/>
      <c r="AG5136" s="367"/>
      <c r="AH5136" s="367"/>
      <c r="AI5136" s="367"/>
      <c r="AJ5136" s="367"/>
      <c r="AK5136" s="367"/>
      <c r="AL5136" s="367"/>
      <c r="AM5136" s="367"/>
      <c r="AN5136" s="367"/>
      <c r="AO5136" s="367"/>
      <c r="AP5136" s="367"/>
      <c r="AQ5136" s="367"/>
      <c r="AR5136" s="367"/>
      <c r="AS5136" s="367"/>
      <c r="AT5136" s="367"/>
    </row>
    <row r="5137" spans="2:46" ht="13.8">
      <c r="B5137" s="26">
        <v>18.499999999999993</v>
      </c>
      <c r="C5137" s="363">
        <v>385.39008496903273</v>
      </c>
      <c r="D5137" s="367">
        <v>1109.9999999999995</v>
      </c>
      <c r="E5137" s="367">
        <v>5162.7906976744189</v>
      </c>
      <c r="F5137" s="367">
        <v>-176994.87248150568</v>
      </c>
      <c r="G5137" s="367">
        <v>1110.0000000000002</v>
      </c>
      <c r="H5137" s="367">
        <v>27750</v>
      </c>
      <c r="I5137" s="384">
        <v>-2134131.3297918178</v>
      </c>
      <c r="J5137" s="367">
        <v>1110</v>
      </c>
      <c r="K5137" s="367">
        <v>6727.2727272727379</v>
      </c>
      <c r="L5137" s="384">
        <v>-48358.404363978269</v>
      </c>
      <c r="M5137" s="367">
        <v>1110.0000000000018</v>
      </c>
      <c r="N5137" s="367">
        <v>111</v>
      </c>
      <c r="O5137" s="384">
        <v>-1869.6073331216166</v>
      </c>
      <c r="P5137" s="367">
        <v>16.094999999999999</v>
      </c>
      <c r="Q5137" s="367">
        <v>111</v>
      </c>
      <c r="R5137" s="384">
        <v>135.49453183990914</v>
      </c>
      <c r="S5137" s="367">
        <v>15.540000000000001</v>
      </c>
      <c r="T5137" s="367">
        <v>3827.5862068965603</v>
      </c>
      <c r="U5137" s="384">
        <v>-69575.151254610682</v>
      </c>
      <c r="V5137" s="367">
        <v>1110.0000000000025</v>
      </c>
      <c r="W5137" s="367">
        <v>184999.99999999983</v>
      </c>
      <c r="X5137" s="384">
        <v>84914.059628071642</v>
      </c>
      <c r="Y5137" s="386">
        <v>1109.9999999999989</v>
      </c>
      <c r="Z5137" s="367"/>
      <c r="AA5137" s="367"/>
      <c r="AB5137" s="367"/>
      <c r="AC5137" s="367"/>
      <c r="AD5137" s="367"/>
      <c r="AE5137" s="367"/>
      <c r="AF5137" s="367"/>
      <c r="AG5137" s="367"/>
      <c r="AH5137" s="367"/>
      <c r="AI5137" s="367"/>
      <c r="AJ5137" s="367"/>
      <c r="AK5137" s="367"/>
      <c r="AL5137" s="367"/>
      <c r="AM5137" s="367"/>
      <c r="AN5137" s="367"/>
      <c r="AO5137" s="367"/>
      <c r="AP5137" s="367"/>
      <c r="AQ5137" s="367"/>
      <c r="AR5137" s="367"/>
      <c r="AS5137" s="367"/>
      <c r="AT5137" s="367"/>
    </row>
    <row r="5138" spans="2:46" ht="13.8">
      <c r="B5138" s="26">
        <v>18.666666666666661</v>
      </c>
      <c r="C5138" s="363">
        <v>388.85356921555513</v>
      </c>
      <c r="D5138" s="367">
        <v>1119.9999999999995</v>
      </c>
      <c r="E5138" s="367">
        <v>5209.302325581396</v>
      </c>
      <c r="F5138" s="367">
        <v>-180360.4711739652</v>
      </c>
      <c r="G5138" s="367">
        <v>1120.0000000000002</v>
      </c>
      <c r="H5138" s="367">
        <v>28000</v>
      </c>
      <c r="I5138" s="384">
        <v>-2174208.0532371071</v>
      </c>
      <c r="J5138" s="367">
        <v>1119.9999999999998</v>
      </c>
      <c r="K5138" s="367">
        <v>6787.8787878787989</v>
      </c>
      <c r="L5138" s="384">
        <v>-50149.722954801182</v>
      </c>
      <c r="M5138" s="367">
        <v>1120.000000000002</v>
      </c>
      <c r="N5138" s="367">
        <v>112</v>
      </c>
      <c r="O5138" s="384">
        <v>-1908.3951260116273</v>
      </c>
      <c r="P5138" s="367">
        <v>16.239999999999998</v>
      </c>
      <c r="Q5138" s="367">
        <v>112</v>
      </c>
      <c r="R5138" s="384">
        <v>126.35837235751224</v>
      </c>
      <c r="S5138" s="367">
        <v>15.68</v>
      </c>
      <c r="T5138" s="367">
        <v>3862.06896551725</v>
      </c>
      <c r="U5138" s="384">
        <v>-71576.147206467882</v>
      </c>
      <c r="V5138" s="367">
        <v>1120.0000000000025</v>
      </c>
      <c r="W5138" s="367">
        <v>186666.66666666648</v>
      </c>
      <c r="X5138" s="384">
        <v>85627.950057067399</v>
      </c>
      <c r="Y5138" s="386">
        <v>1119.9999999999989</v>
      </c>
      <c r="Z5138" s="367"/>
      <c r="AA5138" s="367"/>
      <c r="AB5138" s="367"/>
      <c r="AC5138" s="367"/>
      <c r="AD5138" s="367"/>
      <c r="AE5138" s="367"/>
      <c r="AF5138" s="367"/>
      <c r="AG5138" s="367"/>
      <c r="AH5138" s="367"/>
      <c r="AI5138" s="367"/>
      <c r="AJ5138" s="367"/>
      <c r="AK5138" s="367"/>
      <c r="AL5138" s="367"/>
      <c r="AM5138" s="367"/>
      <c r="AN5138" s="367"/>
      <c r="AO5138" s="367"/>
      <c r="AP5138" s="367"/>
      <c r="AQ5138" s="367"/>
      <c r="AR5138" s="367"/>
      <c r="AS5138" s="367"/>
      <c r="AT5138" s="367"/>
    </row>
    <row r="5139" spans="2:46" ht="13.8">
      <c r="B5139" s="26">
        <v>18.833333333333329</v>
      </c>
      <c r="C5139" s="363">
        <v>392.31690170313209</v>
      </c>
      <c r="D5139" s="367">
        <v>1129.9999999999998</v>
      </c>
      <c r="E5139" s="367">
        <v>5255.813953488373</v>
      </c>
      <c r="F5139" s="367">
        <v>-183757.69576449125</v>
      </c>
      <c r="G5139" s="367">
        <v>1130.0000000000002</v>
      </c>
      <c r="H5139" s="367">
        <v>28250</v>
      </c>
      <c r="I5139" s="384">
        <v>-2214657.1037371983</v>
      </c>
      <c r="J5139" s="367">
        <v>1130</v>
      </c>
      <c r="K5139" s="367">
        <v>6848.4848484848599</v>
      </c>
      <c r="L5139" s="384">
        <v>-51965.249711521297</v>
      </c>
      <c r="M5139" s="367">
        <v>1130.000000000002</v>
      </c>
      <c r="N5139" s="367">
        <v>113</v>
      </c>
      <c r="O5139" s="384">
        <v>-1947.5747846798995</v>
      </c>
      <c r="P5139" s="367">
        <v>16.385000000000002</v>
      </c>
      <c r="Q5139" s="367">
        <v>113</v>
      </c>
      <c r="R5139" s="384">
        <v>117.03726946546499</v>
      </c>
      <c r="S5139" s="367">
        <v>15.82</v>
      </c>
      <c r="T5139" s="367">
        <v>3896.5517241379398</v>
      </c>
      <c r="U5139" s="384">
        <v>-73601.682315242928</v>
      </c>
      <c r="V5139" s="367">
        <v>1130.0000000000025</v>
      </c>
      <c r="W5139" s="367">
        <v>188333.33333333314</v>
      </c>
      <c r="X5139" s="384">
        <v>86340.927966434887</v>
      </c>
      <c r="Y5139" s="386">
        <v>1129.9999999999989</v>
      </c>
      <c r="Z5139" s="367"/>
      <c r="AA5139" s="367"/>
      <c r="AB5139" s="367"/>
      <c r="AC5139" s="367"/>
      <c r="AD5139" s="367"/>
      <c r="AE5139" s="367"/>
      <c r="AF5139" s="367"/>
      <c r="AG5139" s="367"/>
      <c r="AH5139" s="367"/>
      <c r="AI5139" s="367"/>
      <c r="AJ5139" s="367"/>
      <c r="AK5139" s="367"/>
      <c r="AL5139" s="367"/>
      <c r="AM5139" s="367"/>
      <c r="AN5139" s="367"/>
      <c r="AO5139" s="367"/>
      <c r="AP5139" s="367"/>
      <c r="AQ5139" s="367"/>
      <c r="AR5139" s="367"/>
      <c r="AS5139" s="367"/>
      <c r="AT5139" s="367"/>
    </row>
    <row r="5140" spans="2:46" ht="13.8">
      <c r="B5140" s="26">
        <v>18.999999999999996</v>
      </c>
      <c r="C5140" s="363">
        <v>395.7800824317635</v>
      </c>
      <c r="D5140" s="367">
        <v>1139.9999999999998</v>
      </c>
      <c r="E5140" s="367">
        <v>5302.3255813953501</v>
      </c>
      <c r="F5140" s="367">
        <v>-187186.54625308377</v>
      </c>
      <c r="G5140" s="367">
        <v>1140.0000000000002</v>
      </c>
      <c r="H5140" s="367">
        <v>28500</v>
      </c>
      <c r="I5140" s="384">
        <v>-2255478.4812920876</v>
      </c>
      <c r="J5140" s="367">
        <v>1140</v>
      </c>
      <c r="K5140" s="367">
        <v>6909.0909090909208</v>
      </c>
      <c r="L5140" s="384">
        <v>-53804.984634138687</v>
      </c>
      <c r="M5140" s="367">
        <v>1140.000000000002</v>
      </c>
      <c r="N5140" s="367">
        <v>114</v>
      </c>
      <c r="O5140" s="384">
        <v>-1987.1463091264318</v>
      </c>
      <c r="P5140" s="367">
        <v>16.53</v>
      </c>
      <c r="Q5140" s="367">
        <v>114</v>
      </c>
      <c r="R5140" s="384">
        <v>107.53122316376761</v>
      </c>
      <c r="S5140" s="367">
        <v>15.959999999999999</v>
      </c>
      <c r="T5140" s="367">
        <v>3931.0344827586296</v>
      </c>
      <c r="U5140" s="384">
        <v>-75651.756580935864</v>
      </c>
      <c r="V5140" s="367">
        <v>1140.0000000000025</v>
      </c>
      <c r="W5140" s="367">
        <v>189999.9999999998</v>
      </c>
      <c r="X5140" s="384">
        <v>87052.993356174047</v>
      </c>
      <c r="Y5140" s="386">
        <v>1139.9999999999989</v>
      </c>
      <c r="Z5140" s="367"/>
      <c r="AA5140" s="367"/>
      <c r="AB5140" s="367"/>
      <c r="AC5140" s="367"/>
      <c r="AD5140" s="367"/>
      <c r="AE5140" s="367"/>
      <c r="AF5140" s="367"/>
      <c r="AG5140" s="367"/>
      <c r="AH5140" s="367"/>
      <c r="AI5140" s="367"/>
      <c r="AJ5140" s="367"/>
      <c r="AK5140" s="367"/>
      <c r="AL5140" s="367"/>
      <c r="AM5140" s="367"/>
      <c r="AN5140" s="367"/>
      <c r="AO5140" s="367"/>
      <c r="AP5140" s="367"/>
      <c r="AQ5140" s="367"/>
      <c r="AR5140" s="367"/>
      <c r="AS5140" s="367"/>
      <c r="AT5140" s="367"/>
    </row>
    <row r="5141" spans="2:46" ht="13.8">
      <c r="B5141" s="26">
        <v>19.166666666666664</v>
      </c>
      <c r="C5141" s="363">
        <v>399.24311140144954</v>
      </c>
      <c r="D5141" s="367">
        <v>1150</v>
      </c>
      <c r="E5141" s="367">
        <v>5348.8372093023272</v>
      </c>
      <c r="F5141" s="367">
        <v>-190647.02263974285</v>
      </c>
      <c r="G5141" s="367">
        <v>1150.0000000000002</v>
      </c>
      <c r="H5141" s="367">
        <v>28750</v>
      </c>
      <c r="I5141" s="384">
        <v>-2296672.1859017769</v>
      </c>
      <c r="J5141" s="367">
        <v>1150</v>
      </c>
      <c r="K5141" s="367">
        <v>6969.6969696969818</v>
      </c>
      <c r="L5141" s="384">
        <v>-55668.927722653316</v>
      </c>
      <c r="M5141" s="367">
        <v>1150.000000000002</v>
      </c>
      <c r="N5141" s="367">
        <v>115</v>
      </c>
      <c r="O5141" s="384">
        <v>-2027.1096993512251</v>
      </c>
      <c r="P5141" s="367">
        <v>16.675000000000001</v>
      </c>
      <c r="Q5141" s="367">
        <v>115</v>
      </c>
      <c r="R5141" s="384">
        <v>97.840233452419966</v>
      </c>
      <c r="S5141" s="367">
        <v>16.099999999999998</v>
      </c>
      <c r="T5141" s="367">
        <v>3965.5172413793193</v>
      </c>
      <c r="U5141" s="384">
        <v>-77726.370003546675</v>
      </c>
      <c r="V5141" s="367">
        <v>1150.0000000000025</v>
      </c>
      <c r="W5141" s="367">
        <v>191666.66666666645</v>
      </c>
      <c r="X5141" s="384">
        <v>87764.146226284895</v>
      </c>
      <c r="Y5141" s="386">
        <v>1149.9999999999986</v>
      </c>
      <c r="Z5141" s="367"/>
      <c r="AA5141" s="367"/>
      <c r="AB5141" s="367"/>
      <c r="AC5141" s="367"/>
      <c r="AD5141" s="367"/>
      <c r="AE5141" s="367"/>
      <c r="AF5141" s="367"/>
      <c r="AG5141" s="367"/>
      <c r="AH5141" s="367"/>
      <c r="AI5141" s="367"/>
      <c r="AJ5141" s="367"/>
      <c r="AK5141" s="367"/>
      <c r="AL5141" s="367"/>
      <c r="AM5141" s="367"/>
      <c r="AN5141" s="367"/>
      <c r="AO5141" s="367"/>
      <c r="AP5141" s="367"/>
      <c r="AQ5141" s="367"/>
      <c r="AR5141" s="367"/>
      <c r="AS5141" s="367"/>
      <c r="AT5141" s="367"/>
    </row>
    <row r="5142" spans="2:46" ht="13.8">
      <c r="B5142" s="26">
        <v>19.333333333333332</v>
      </c>
      <c r="C5142" s="363">
        <v>402.70598861219003</v>
      </c>
      <c r="D5142" s="367">
        <v>1160</v>
      </c>
      <c r="E5142" s="367">
        <v>5395.3488372093043</v>
      </c>
      <c r="F5142" s="367">
        <v>-194139.12492446849</v>
      </c>
      <c r="G5142" s="367">
        <v>1160.0000000000005</v>
      </c>
      <c r="H5142" s="367">
        <v>29000</v>
      </c>
      <c r="I5142" s="384">
        <v>-2338238.2175662662</v>
      </c>
      <c r="J5142" s="367">
        <v>1160</v>
      </c>
      <c r="K5142" s="367">
        <v>7030.3030303030428</v>
      </c>
      <c r="L5142" s="384">
        <v>-57557.078977065219</v>
      </c>
      <c r="M5142" s="367">
        <v>1160.000000000002</v>
      </c>
      <c r="N5142" s="367">
        <v>116</v>
      </c>
      <c r="O5142" s="384">
        <v>-2067.464955354279</v>
      </c>
      <c r="P5142" s="367">
        <v>16.82</v>
      </c>
      <c r="Q5142" s="367">
        <v>116</v>
      </c>
      <c r="R5142" s="384">
        <v>87.964300331421953</v>
      </c>
      <c r="S5142" s="367">
        <v>16.239999999999998</v>
      </c>
      <c r="T5142" s="367">
        <v>4000.0000000000091</v>
      </c>
      <c r="U5142" s="384">
        <v>-79825.522583075421</v>
      </c>
      <c r="V5142" s="367">
        <v>1160.0000000000027</v>
      </c>
      <c r="W5142" s="367">
        <v>193333.33333333311</v>
      </c>
      <c r="X5142" s="384">
        <v>88474.386576767443</v>
      </c>
      <c r="Y5142" s="386">
        <v>1159.9999999999986</v>
      </c>
      <c r="Z5142" s="367"/>
      <c r="AA5142" s="367"/>
      <c r="AB5142" s="367"/>
      <c r="AC5142" s="367"/>
      <c r="AD5142" s="367"/>
      <c r="AE5142" s="367"/>
      <c r="AF5142" s="367"/>
      <c r="AG5142" s="367"/>
      <c r="AH5142" s="367"/>
      <c r="AI5142" s="367"/>
      <c r="AJ5142" s="367"/>
      <c r="AK5142" s="367"/>
      <c r="AL5142" s="367"/>
      <c r="AM5142" s="367"/>
      <c r="AN5142" s="367"/>
      <c r="AO5142" s="367"/>
      <c r="AP5142" s="367"/>
      <c r="AQ5142" s="367"/>
      <c r="AR5142" s="367"/>
      <c r="AS5142" s="367"/>
      <c r="AT5142" s="367"/>
    </row>
    <row r="5143" spans="2:46" ht="13.8">
      <c r="B5143" s="26">
        <v>19.5</v>
      </c>
      <c r="C5143" s="363">
        <v>406.16871406398502</v>
      </c>
      <c r="D5143" s="367">
        <v>1170</v>
      </c>
      <c r="E5143" s="367">
        <v>5441.8604651162814</v>
      </c>
      <c r="F5143" s="367">
        <v>-197662.8531072606</v>
      </c>
      <c r="G5143" s="367">
        <v>1170.0000000000005</v>
      </c>
      <c r="H5143" s="367">
        <v>29250</v>
      </c>
      <c r="I5143" s="384">
        <v>-2380176.576285555</v>
      </c>
      <c r="J5143" s="367">
        <v>1170</v>
      </c>
      <c r="K5143" s="367">
        <v>7090.9090909091037</v>
      </c>
      <c r="L5143" s="384">
        <v>-59469.438397374382</v>
      </c>
      <c r="M5143" s="367">
        <v>1170.000000000002</v>
      </c>
      <c r="N5143" s="367">
        <v>117</v>
      </c>
      <c r="O5143" s="384">
        <v>-2108.212077135594</v>
      </c>
      <c r="P5143" s="367">
        <v>16.965</v>
      </c>
      <c r="Q5143" s="367">
        <v>117</v>
      </c>
      <c r="R5143" s="384">
        <v>77.903423800773695</v>
      </c>
      <c r="S5143" s="367">
        <v>16.38</v>
      </c>
      <c r="T5143" s="367">
        <v>4034.4827586206989</v>
      </c>
      <c r="U5143" s="384">
        <v>-81949.214319521998</v>
      </c>
      <c r="V5143" s="367">
        <v>1170.0000000000027</v>
      </c>
      <c r="W5143" s="367">
        <v>194999.99999999977</v>
      </c>
      <c r="X5143" s="384">
        <v>89183.714407621694</v>
      </c>
      <c r="Y5143" s="386">
        <v>1169.9999999999986</v>
      </c>
      <c r="Z5143" s="367"/>
      <c r="AA5143" s="367"/>
      <c r="AB5143" s="367"/>
      <c r="AC5143" s="367"/>
      <c r="AD5143" s="367"/>
      <c r="AE5143" s="367"/>
      <c r="AF5143" s="367"/>
      <c r="AG5143" s="367"/>
      <c r="AH5143" s="367"/>
      <c r="AI5143" s="367"/>
      <c r="AJ5143" s="367"/>
      <c r="AK5143" s="367"/>
      <c r="AL5143" s="367"/>
      <c r="AM5143" s="367"/>
      <c r="AN5143" s="367"/>
      <c r="AO5143" s="367"/>
      <c r="AP5143" s="367"/>
      <c r="AQ5143" s="367"/>
      <c r="AR5143" s="367"/>
      <c r="AS5143" s="367"/>
      <c r="AT5143" s="367"/>
    </row>
    <row r="5144" spans="2:46" ht="13.8">
      <c r="B5144" s="26">
        <v>19.666666666666668</v>
      </c>
      <c r="C5144" s="363">
        <v>409.63128775683452</v>
      </c>
      <c r="D5144" s="367">
        <v>1180</v>
      </c>
      <c r="E5144" s="367">
        <v>5488.3720930232585</v>
      </c>
      <c r="F5144" s="367">
        <v>-201218.20718811933</v>
      </c>
      <c r="G5144" s="367">
        <v>1180.0000000000007</v>
      </c>
      <c r="H5144" s="367">
        <v>29500</v>
      </c>
      <c r="I5144" s="384">
        <v>-2422487.2620596439</v>
      </c>
      <c r="J5144" s="367">
        <v>1180</v>
      </c>
      <c r="K5144" s="367">
        <v>7151.5151515151647</v>
      </c>
      <c r="L5144" s="384">
        <v>-61406.005983580842</v>
      </c>
      <c r="M5144" s="367">
        <v>1180.0000000000023</v>
      </c>
      <c r="N5144" s="367">
        <v>118</v>
      </c>
      <c r="O5144" s="384">
        <v>-2149.35106469517</v>
      </c>
      <c r="P5144" s="367">
        <v>17.11</v>
      </c>
      <c r="Q5144" s="367">
        <v>118</v>
      </c>
      <c r="R5144" s="384">
        <v>67.657603860475163</v>
      </c>
      <c r="S5144" s="367">
        <v>16.52</v>
      </c>
      <c r="T5144" s="367">
        <v>4068.9655172413886</v>
      </c>
      <c r="U5144" s="384">
        <v>-84097.445212886436</v>
      </c>
      <c r="V5144" s="367">
        <v>1180.0000000000027</v>
      </c>
      <c r="W5144" s="367">
        <v>196666.66666666642</v>
      </c>
      <c r="X5144" s="384">
        <v>89892.129718847646</v>
      </c>
      <c r="Y5144" s="386">
        <v>1179.9999999999986</v>
      </c>
      <c r="Z5144" s="367"/>
      <c r="AA5144" s="367"/>
      <c r="AB5144" s="367"/>
      <c r="AC5144" s="367"/>
      <c r="AD5144" s="367"/>
      <c r="AE5144" s="367"/>
      <c r="AF5144" s="367"/>
      <c r="AG5144" s="367"/>
      <c r="AH5144" s="367"/>
      <c r="AI5144" s="367"/>
      <c r="AJ5144" s="367"/>
      <c r="AK5144" s="367"/>
      <c r="AL5144" s="367"/>
      <c r="AM5144" s="367"/>
      <c r="AN5144" s="367"/>
      <c r="AO5144" s="367"/>
      <c r="AP5144" s="367"/>
      <c r="AQ5144" s="367"/>
      <c r="AR5144" s="367"/>
      <c r="AS5144" s="367"/>
      <c r="AT5144" s="367"/>
    </row>
    <row r="5145" spans="2:46" ht="13.8">
      <c r="B5145" s="26">
        <v>19.833333333333336</v>
      </c>
      <c r="C5145" s="363">
        <v>413.09370969073871</v>
      </c>
      <c r="D5145" s="367">
        <v>1190.0000000000002</v>
      </c>
      <c r="E5145" s="367">
        <v>5534.8837209302355</v>
      </c>
      <c r="F5145" s="367">
        <v>-204805.1871670445</v>
      </c>
      <c r="G5145" s="367">
        <v>1190.0000000000007</v>
      </c>
      <c r="H5145" s="367">
        <v>29750</v>
      </c>
      <c r="I5145" s="384">
        <v>-2465170.2748885322</v>
      </c>
      <c r="J5145" s="367">
        <v>1190</v>
      </c>
      <c r="K5145" s="367">
        <v>7212.1212121212257</v>
      </c>
      <c r="L5145" s="384">
        <v>-63366.781735684512</v>
      </c>
      <c r="M5145" s="367">
        <v>1190.0000000000023</v>
      </c>
      <c r="N5145" s="367">
        <v>119</v>
      </c>
      <c r="O5145" s="384">
        <v>-2190.8819180330061</v>
      </c>
      <c r="P5145" s="367">
        <v>17.254999999999999</v>
      </c>
      <c r="Q5145" s="367">
        <v>119</v>
      </c>
      <c r="R5145" s="384">
        <v>57.226840510526387</v>
      </c>
      <c r="S5145" s="367">
        <v>16.66</v>
      </c>
      <c r="T5145" s="367">
        <v>4103.4482758620779</v>
      </c>
      <c r="U5145" s="384">
        <v>-86270.21526316875</v>
      </c>
      <c r="V5145" s="367">
        <v>1190.0000000000025</v>
      </c>
      <c r="W5145" s="367">
        <v>198333.33333333308</v>
      </c>
      <c r="X5145" s="384">
        <v>90599.632510445284</v>
      </c>
      <c r="Y5145" s="386">
        <v>1189.9999999999984</v>
      </c>
      <c r="Z5145" s="367"/>
      <c r="AA5145" s="367"/>
      <c r="AB5145" s="367"/>
      <c r="AC5145" s="367"/>
      <c r="AD5145" s="367"/>
      <c r="AE5145" s="367"/>
      <c r="AF5145" s="367"/>
      <c r="AG5145" s="367"/>
      <c r="AH5145" s="367"/>
      <c r="AI5145" s="367"/>
      <c r="AJ5145" s="367"/>
      <c r="AK5145" s="367"/>
      <c r="AL5145" s="367"/>
      <c r="AM5145" s="367"/>
      <c r="AN5145" s="367"/>
      <c r="AO5145" s="367"/>
      <c r="AP5145" s="367"/>
      <c r="AQ5145" s="367"/>
      <c r="AR5145" s="367"/>
      <c r="AS5145" s="367"/>
      <c r="AT5145" s="367"/>
    </row>
    <row r="5146" spans="2:46" ht="13.8">
      <c r="B5146" s="26">
        <v>20.000000000000004</v>
      </c>
      <c r="C5146" s="363">
        <v>416.55597986569734</v>
      </c>
      <c r="D5146" s="367">
        <v>1200.0000000000002</v>
      </c>
      <c r="E5146" s="367">
        <v>5581.3953488372126</v>
      </c>
      <c r="F5146" s="367">
        <v>-208423.7930440362</v>
      </c>
      <c r="G5146" s="367">
        <v>1200.0000000000007</v>
      </c>
      <c r="H5146" s="367">
        <v>30000</v>
      </c>
      <c r="I5146" s="384">
        <v>-2508225.6147722206</v>
      </c>
      <c r="J5146" s="367">
        <v>1200</v>
      </c>
      <c r="K5146" s="367">
        <v>7272.7272727272866</v>
      </c>
      <c r="L5146" s="384">
        <v>-65351.765653685456</v>
      </c>
      <c r="M5146" s="367">
        <v>1200.0000000000023</v>
      </c>
      <c r="N5146" s="367">
        <v>120</v>
      </c>
      <c r="O5146" s="384">
        <v>-2232.8046371491041</v>
      </c>
      <c r="P5146" s="367">
        <v>17.399999999999999</v>
      </c>
      <c r="Q5146" s="367">
        <v>120</v>
      </c>
      <c r="R5146" s="384">
        <v>46.611133750927358</v>
      </c>
      <c r="S5146" s="367">
        <v>16.8</v>
      </c>
      <c r="T5146" s="367">
        <v>4137.9310344827672</v>
      </c>
      <c r="U5146" s="384">
        <v>-88467.524470368953</v>
      </c>
      <c r="V5146" s="367">
        <v>1200.0000000000025</v>
      </c>
      <c r="W5146" s="367">
        <v>199999.99999999974</v>
      </c>
      <c r="X5146" s="384">
        <v>91306.22278241461</v>
      </c>
      <c r="Y5146" s="386">
        <v>1199.9999999999984</v>
      </c>
      <c r="Z5146" s="367"/>
      <c r="AA5146" s="367"/>
      <c r="AB5146" s="367"/>
      <c r="AC5146" s="367"/>
      <c r="AD5146" s="367"/>
      <c r="AE5146" s="367"/>
      <c r="AF5146" s="367"/>
      <c r="AG5146" s="367"/>
      <c r="AH5146" s="367"/>
      <c r="AI5146" s="367"/>
      <c r="AJ5146" s="367"/>
      <c r="AK5146" s="367"/>
      <c r="AL5146" s="367"/>
      <c r="AM5146" s="367"/>
      <c r="AN5146" s="367"/>
      <c r="AO5146" s="367"/>
      <c r="AP5146" s="367"/>
      <c r="AQ5146" s="367"/>
      <c r="AR5146" s="367"/>
      <c r="AS5146" s="367"/>
      <c r="AT5146" s="367"/>
    </row>
    <row r="5147" spans="2:46" ht="13.8">
      <c r="B5147" s="26">
        <v>20.166666666666671</v>
      </c>
      <c r="C5147" s="363">
        <v>420.01809828171048</v>
      </c>
      <c r="D5147" s="367">
        <v>1210.0000000000002</v>
      </c>
      <c r="E5147" s="367">
        <v>5627.9069767441897</v>
      </c>
      <c r="F5147" s="367">
        <v>-212074.02481909448</v>
      </c>
      <c r="G5147" s="367">
        <v>1210.0000000000009</v>
      </c>
      <c r="H5147" s="367">
        <v>30250</v>
      </c>
      <c r="I5147" s="384">
        <v>-2551653.2817107085</v>
      </c>
      <c r="J5147" s="367">
        <v>1210</v>
      </c>
      <c r="K5147" s="367">
        <v>7333.3333333333476</v>
      </c>
      <c r="L5147" s="384">
        <v>-67360.957737583696</v>
      </c>
      <c r="M5147" s="367">
        <v>1210.0000000000025</v>
      </c>
      <c r="N5147" s="367">
        <v>121</v>
      </c>
      <c r="O5147" s="384">
        <v>-2275.1192220434623</v>
      </c>
      <c r="P5147" s="367">
        <v>17.544999999999998</v>
      </c>
      <c r="Q5147" s="367">
        <v>121</v>
      </c>
      <c r="R5147" s="384">
        <v>35.810483581678064</v>
      </c>
      <c r="S5147" s="367">
        <v>16.940000000000001</v>
      </c>
      <c r="T5147" s="367">
        <v>4172.4137931034566</v>
      </c>
      <c r="U5147" s="384">
        <v>-90689.372834487047</v>
      </c>
      <c r="V5147" s="367">
        <v>1210.0000000000025</v>
      </c>
      <c r="W5147" s="367">
        <v>201666.6666666664</v>
      </c>
      <c r="X5147" s="384">
        <v>92011.900534755638</v>
      </c>
      <c r="Y5147" s="386">
        <v>1209.9999999999984</v>
      </c>
      <c r="Z5147" s="367"/>
      <c r="AA5147" s="367"/>
      <c r="AB5147" s="367"/>
      <c r="AC5147" s="367"/>
      <c r="AD5147" s="367"/>
      <c r="AE5147" s="367"/>
      <c r="AF5147" s="367"/>
      <c r="AG5147" s="367"/>
      <c r="AH5147" s="367"/>
      <c r="AI5147" s="367"/>
      <c r="AJ5147" s="367"/>
      <c r="AK5147" s="367"/>
      <c r="AL5147" s="367"/>
      <c r="AM5147" s="367"/>
      <c r="AN5147" s="367"/>
      <c r="AO5147" s="367"/>
      <c r="AP5147" s="367"/>
      <c r="AQ5147" s="367"/>
      <c r="AR5147" s="367"/>
      <c r="AS5147" s="367"/>
      <c r="AT5147" s="367"/>
    </row>
    <row r="5148" spans="2:46" ht="13.8">
      <c r="B5148" s="26">
        <v>20.333333333333339</v>
      </c>
      <c r="C5148" s="363">
        <v>423.48006493877824</v>
      </c>
      <c r="D5148" s="367">
        <v>1220.0000000000005</v>
      </c>
      <c r="E5148" s="367">
        <v>5674.4186046511668</v>
      </c>
      <c r="F5148" s="367">
        <v>-215755.88249221919</v>
      </c>
      <c r="G5148" s="367">
        <v>1220.0000000000009</v>
      </c>
      <c r="H5148" s="367">
        <v>30500</v>
      </c>
      <c r="I5148" s="384">
        <v>-2595453.275703996</v>
      </c>
      <c r="J5148" s="367">
        <v>1220</v>
      </c>
      <c r="K5148" s="367">
        <v>7393.9393939394085</v>
      </c>
      <c r="L5148" s="384">
        <v>-69394.357987379146</v>
      </c>
      <c r="M5148" s="367">
        <v>1220.0000000000025</v>
      </c>
      <c r="N5148" s="367">
        <v>122</v>
      </c>
      <c r="O5148" s="384">
        <v>-2317.8256727160824</v>
      </c>
      <c r="P5148" s="367">
        <v>17.690000000000001</v>
      </c>
      <c r="Q5148" s="367">
        <v>122</v>
      </c>
      <c r="R5148" s="384">
        <v>24.824890002778801</v>
      </c>
      <c r="S5148" s="367">
        <v>17.079999999999998</v>
      </c>
      <c r="T5148" s="367">
        <v>4206.8965517241459</v>
      </c>
      <c r="U5148" s="384">
        <v>-92935.760355522958</v>
      </c>
      <c r="V5148" s="367">
        <v>1220.0000000000023</v>
      </c>
      <c r="W5148" s="367">
        <v>203333.33333333305</v>
      </c>
      <c r="X5148" s="384">
        <v>92716.665767468381</v>
      </c>
      <c r="Y5148" s="386">
        <v>1219.9999999999984</v>
      </c>
      <c r="Z5148" s="367"/>
      <c r="AA5148" s="367"/>
      <c r="AB5148" s="367"/>
      <c r="AC5148" s="367"/>
      <c r="AD5148" s="367"/>
      <c r="AE5148" s="367"/>
      <c r="AF5148" s="367"/>
      <c r="AG5148" s="367"/>
      <c r="AH5148" s="367"/>
      <c r="AI5148" s="367"/>
      <c r="AJ5148" s="367"/>
      <c r="AK5148" s="367"/>
      <c r="AL5148" s="367"/>
      <c r="AM5148" s="367"/>
      <c r="AN5148" s="367"/>
      <c r="AO5148" s="367"/>
      <c r="AP5148" s="367"/>
      <c r="AQ5148" s="367"/>
      <c r="AR5148" s="367"/>
      <c r="AS5148" s="367"/>
      <c r="AT5148" s="367"/>
    </row>
    <row r="5149" spans="2:46" ht="13.8">
      <c r="B5149" s="26">
        <v>20.500000000000007</v>
      </c>
      <c r="C5149" s="363">
        <v>426.94187983690045</v>
      </c>
      <c r="D5149" s="367">
        <v>1230.0000000000005</v>
      </c>
      <c r="E5149" s="367">
        <v>5720.9302325581439</v>
      </c>
      <c r="F5149" s="367">
        <v>-219469.36606341042</v>
      </c>
      <c r="G5149" s="367">
        <v>1230.0000000000009</v>
      </c>
      <c r="H5149" s="367">
        <v>30750</v>
      </c>
      <c r="I5149" s="384">
        <v>-2639625.5967520839</v>
      </c>
      <c r="J5149" s="367">
        <v>1230</v>
      </c>
      <c r="K5149" s="367">
        <v>7454.5454545454695</v>
      </c>
      <c r="L5149" s="384">
        <v>-71451.9664030719</v>
      </c>
      <c r="M5149" s="367">
        <v>1230.0000000000027</v>
      </c>
      <c r="N5149" s="367">
        <v>123</v>
      </c>
      <c r="O5149" s="384">
        <v>-2360.9239891669627</v>
      </c>
      <c r="P5149" s="367">
        <v>17.835000000000001</v>
      </c>
      <c r="Q5149" s="367">
        <v>123</v>
      </c>
      <c r="R5149" s="384">
        <v>13.654353014229011</v>
      </c>
      <c r="S5149" s="367">
        <v>17.22</v>
      </c>
      <c r="T5149" s="367">
        <v>4241.3793103448352</v>
      </c>
      <c r="U5149" s="384">
        <v>-95206.687033476803</v>
      </c>
      <c r="V5149" s="367">
        <v>1230.0000000000023</v>
      </c>
      <c r="W5149" s="367">
        <v>204999.99999999971</v>
      </c>
      <c r="X5149" s="384">
        <v>93420.518480552797</v>
      </c>
      <c r="Y5149" s="386">
        <v>1229.9999999999982</v>
      </c>
      <c r="Z5149" s="367"/>
      <c r="AA5149" s="367"/>
      <c r="AB5149" s="367"/>
      <c r="AC5149" s="367"/>
      <c r="AD5149" s="367"/>
      <c r="AE5149" s="367"/>
      <c r="AF5149" s="367"/>
      <c r="AG5149" s="367"/>
      <c r="AH5149" s="367"/>
      <c r="AI5149" s="367"/>
      <c r="AJ5149" s="367"/>
      <c r="AK5149" s="367"/>
      <c r="AL5149" s="367"/>
      <c r="AM5149" s="367"/>
      <c r="AN5149" s="367"/>
      <c r="AO5149" s="367"/>
      <c r="AP5149" s="367"/>
      <c r="AQ5149" s="367"/>
      <c r="AR5149" s="367"/>
      <c r="AS5149" s="367"/>
      <c r="AT5149" s="367"/>
    </row>
    <row r="5150" spans="2:46" ht="13.8">
      <c r="B5150" s="26">
        <v>20.666666666666675</v>
      </c>
      <c r="C5150" s="363">
        <v>430.40354297607712</v>
      </c>
      <c r="D5150" s="367">
        <v>1240.0000000000005</v>
      </c>
      <c r="E5150" s="367">
        <v>5767.441860465121</v>
      </c>
      <c r="F5150" s="367">
        <v>-223214.47553266826</v>
      </c>
      <c r="G5150" s="367">
        <v>1240.0000000000011</v>
      </c>
      <c r="H5150" s="367">
        <v>31000</v>
      </c>
      <c r="I5150" s="384">
        <v>-2684170.2448549704</v>
      </c>
      <c r="J5150" s="367">
        <v>1240</v>
      </c>
      <c r="K5150" s="367">
        <v>7515.1515151515305</v>
      </c>
      <c r="L5150" s="384">
        <v>-73533.782984661855</v>
      </c>
      <c r="M5150" s="367">
        <v>1240.0000000000027</v>
      </c>
      <c r="N5150" s="367">
        <v>124</v>
      </c>
      <c r="O5150" s="384">
        <v>-2404.4141713961039</v>
      </c>
      <c r="P5150" s="367">
        <v>17.98</v>
      </c>
      <c r="Q5150" s="367">
        <v>124</v>
      </c>
      <c r="R5150" s="384">
        <v>2.2988726160289663</v>
      </c>
      <c r="S5150" s="367">
        <v>17.36</v>
      </c>
      <c r="T5150" s="367">
        <v>4275.8620689655245</v>
      </c>
      <c r="U5150" s="384">
        <v>-97502.152868348479</v>
      </c>
      <c r="V5150" s="367">
        <v>1240.000000000002</v>
      </c>
      <c r="W5150" s="367">
        <v>206666.66666666637</v>
      </c>
      <c r="X5150" s="384">
        <v>94123.458674008929</v>
      </c>
      <c r="Y5150" s="386">
        <v>1239.9999999999982</v>
      </c>
      <c r="Z5150" s="367"/>
      <c r="AA5150" s="367"/>
      <c r="AB5150" s="367"/>
      <c r="AC5150" s="367"/>
      <c r="AD5150" s="367"/>
      <c r="AE5150" s="367"/>
      <c r="AF5150" s="367"/>
      <c r="AG5150" s="367"/>
      <c r="AH5150" s="367"/>
      <c r="AI5150" s="367"/>
      <c r="AJ5150" s="367"/>
      <c r="AK5150" s="367"/>
      <c r="AL5150" s="367"/>
      <c r="AM5150" s="367"/>
      <c r="AN5150" s="367"/>
      <c r="AO5150" s="367"/>
      <c r="AP5150" s="367"/>
      <c r="AQ5150" s="367"/>
      <c r="AR5150" s="367"/>
      <c r="AS5150" s="367"/>
      <c r="AT5150" s="367"/>
    </row>
    <row r="5151" spans="2:46" ht="13.8">
      <c r="B5151" s="26">
        <v>20.833333333333343</v>
      </c>
      <c r="C5151" s="363">
        <v>433.86505435630841</v>
      </c>
      <c r="D5151" s="367">
        <v>1250.0000000000005</v>
      </c>
      <c r="E5151" s="367">
        <v>5813.953488372098</v>
      </c>
      <c r="F5151" s="367">
        <v>-226991.21089999255</v>
      </c>
      <c r="G5151" s="367">
        <v>1250.0000000000011</v>
      </c>
      <c r="H5151" s="367">
        <v>31250</v>
      </c>
      <c r="I5151" s="384">
        <v>-2729087.2200126583</v>
      </c>
      <c r="J5151" s="367">
        <v>1250</v>
      </c>
      <c r="K5151" s="367">
        <v>7575.7575757575914</v>
      </c>
      <c r="L5151" s="384">
        <v>-75639.807732149085</v>
      </c>
      <c r="M5151" s="367">
        <v>1250.0000000000027</v>
      </c>
      <c r="N5151" s="367">
        <v>125</v>
      </c>
      <c r="O5151" s="384">
        <v>-2448.2962194035058</v>
      </c>
      <c r="P5151" s="367">
        <v>18.125</v>
      </c>
      <c r="Q5151" s="367">
        <v>125</v>
      </c>
      <c r="R5151" s="384">
        <v>-9.2415511918213351</v>
      </c>
      <c r="S5151" s="367">
        <v>17.5</v>
      </c>
      <c r="T5151" s="367">
        <v>4310.3448275862138</v>
      </c>
      <c r="U5151" s="384">
        <v>-99822.15786013809</v>
      </c>
      <c r="V5151" s="367">
        <v>1250.000000000002</v>
      </c>
      <c r="W5151" s="367">
        <v>208333.33333333302</v>
      </c>
      <c r="X5151" s="384">
        <v>94825.486347836733</v>
      </c>
      <c r="Y5151" s="386">
        <v>1249.999999999998</v>
      </c>
      <c r="Z5151" s="367"/>
      <c r="AA5151" s="367"/>
      <c r="AB5151" s="367"/>
      <c r="AC5151" s="367"/>
      <c r="AD5151" s="367"/>
      <c r="AE5151" s="367"/>
      <c r="AF5151" s="367"/>
      <c r="AG5151" s="367"/>
      <c r="AH5151" s="367"/>
      <c r="AI5151" s="367"/>
      <c r="AJ5151" s="367"/>
      <c r="AK5151" s="367"/>
      <c r="AL5151" s="367"/>
      <c r="AM5151" s="367"/>
      <c r="AN5151" s="367"/>
      <c r="AO5151" s="367"/>
      <c r="AP5151" s="367"/>
      <c r="AQ5151" s="367"/>
      <c r="AR5151" s="367"/>
      <c r="AS5151" s="367"/>
      <c r="AT5151" s="367"/>
    </row>
    <row r="5152" spans="2:46" ht="13.8">
      <c r="B5152" s="26">
        <v>21.000000000000011</v>
      </c>
      <c r="C5152" s="363">
        <v>437.3264139775942</v>
      </c>
      <c r="D5152" s="367">
        <v>1260.0000000000005</v>
      </c>
      <c r="E5152" s="367">
        <v>5860.4651162790751</v>
      </c>
      <c r="F5152" s="367">
        <v>-230799.57216538338</v>
      </c>
      <c r="G5152" s="367">
        <v>1260.0000000000011</v>
      </c>
      <c r="H5152" s="367">
        <v>31500</v>
      </c>
      <c r="I5152" s="384">
        <v>-2774376.5222251448</v>
      </c>
      <c r="J5152" s="367">
        <v>1260</v>
      </c>
      <c r="K5152" s="367">
        <v>7636.3636363636524</v>
      </c>
      <c r="L5152" s="384">
        <v>-77770.040645533576</v>
      </c>
      <c r="M5152" s="367">
        <v>1260.0000000000027</v>
      </c>
      <c r="N5152" s="367">
        <v>126</v>
      </c>
      <c r="O5152" s="384">
        <v>-2492.5701331891678</v>
      </c>
      <c r="P5152" s="367">
        <v>18.27</v>
      </c>
      <c r="Q5152" s="367">
        <v>126</v>
      </c>
      <c r="R5152" s="384">
        <v>-20.966918409321888</v>
      </c>
      <c r="S5152" s="367">
        <v>17.64</v>
      </c>
      <c r="T5152" s="367">
        <v>4344.8275862069031</v>
      </c>
      <c r="U5152" s="384">
        <v>-102166.70200884558</v>
      </c>
      <c r="V5152" s="367">
        <v>1260.000000000002</v>
      </c>
      <c r="W5152" s="367">
        <v>209999.99999999968</v>
      </c>
      <c r="X5152" s="384">
        <v>95526.601502036239</v>
      </c>
      <c r="Y5152" s="386">
        <v>1259.999999999998</v>
      </c>
      <c r="Z5152" s="367"/>
      <c r="AA5152" s="367"/>
      <c r="AB5152" s="367"/>
      <c r="AC5152" s="367"/>
      <c r="AD5152" s="367"/>
      <c r="AE5152" s="367"/>
      <c r="AF5152" s="367"/>
      <c r="AG5152" s="367"/>
      <c r="AH5152" s="367"/>
      <c r="AI5152" s="367"/>
      <c r="AJ5152" s="367"/>
      <c r="AK5152" s="367"/>
      <c r="AL5152" s="367"/>
      <c r="AM5152" s="367"/>
      <c r="AN5152" s="367"/>
      <c r="AO5152" s="367"/>
      <c r="AP5152" s="367"/>
      <c r="AQ5152" s="367"/>
      <c r="AR5152" s="367"/>
      <c r="AS5152" s="367"/>
      <c r="AT5152" s="367"/>
    </row>
    <row r="5153" spans="2:46" ht="13.8">
      <c r="B5153" s="26">
        <v>21.166666666666679</v>
      </c>
      <c r="C5153" s="363">
        <v>440.78762183993462</v>
      </c>
      <c r="D5153" s="367">
        <v>1270.0000000000009</v>
      </c>
      <c r="E5153" s="367">
        <v>5906.9767441860522</v>
      </c>
      <c r="F5153" s="367">
        <v>-234639.55932884081</v>
      </c>
      <c r="G5153" s="367">
        <v>1270.0000000000014</v>
      </c>
      <c r="H5153" s="367">
        <v>31750</v>
      </c>
      <c r="I5153" s="384">
        <v>-2820038.1514924313</v>
      </c>
      <c r="J5153" s="367">
        <v>1270</v>
      </c>
      <c r="K5153" s="367">
        <v>7696.9696969697134</v>
      </c>
      <c r="L5153" s="384">
        <v>-79924.481724815312</v>
      </c>
      <c r="M5153" s="367">
        <v>1270.0000000000027</v>
      </c>
      <c r="N5153" s="367">
        <v>127</v>
      </c>
      <c r="O5153" s="384">
        <v>-2537.2359127530913</v>
      </c>
      <c r="P5153" s="367">
        <v>18.414999999999999</v>
      </c>
      <c r="Q5153" s="367">
        <v>127</v>
      </c>
      <c r="R5153" s="384">
        <v>-32.877229036472698</v>
      </c>
      <c r="S5153" s="367">
        <v>17.78</v>
      </c>
      <c r="T5153" s="367">
        <v>4379.3103448275924</v>
      </c>
      <c r="U5153" s="384">
        <v>-104535.78531447082</v>
      </c>
      <c r="V5153" s="367">
        <v>1270.0000000000016</v>
      </c>
      <c r="W5153" s="367">
        <v>211666.66666666634</v>
      </c>
      <c r="X5153" s="384">
        <v>96226.804136607447</v>
      </c>
      <c r="Y5153" s="386">
        <v>1269.9999999999982</v>
      </c>
      <c r="Z5153" s="367"/>
      <c r="AA5153" s="367"/>
      <c r="AB5153" s="367"/>
      <c r="AC5153" s="367"/>
      <c r="AD5153" s="367"/>
      <c r="AE5153" s="367"/>
      <c r="AF5153" s="367"/>
      <c r="AG5153" s="367"/>
      <c r="AH5153" s="367"/>
      <c r="AI5153" s="367"/>
      <c r="AJ5153" s="367"/>
      <c r="AK5153" s="367"/>
      <c r="AL5153" s="367"/>
      <c r="AM5153" s="367"/>
      <c r="AN5153" s="367"/>
      <c r="AO5153" s="367"/>
      <c r="AP5153" s="367"/>
      <c r="AQ5153" s="367"/>
      <c r="AR5153" s="367"/>
      <c r="AS5153" s="367"/>
      <c r="AT5153" s="367"/>
    </row>
    <row r="5154" spans="2:46" ht="13.8">
      <c r="B5154" s="26">
        <v>21.333333333333346</v>
      </c>
      <c r="C5154" s="363">
        <v>444.24867794332943</v>
      </c>
      <c r="D5154" s="367">
        <v>1280.0000000000009</v>
      </c>
      <c r="E5154" s="367">
        <v>5953.4883720930293</v>
      </c>
      <c r="F5154" s="367">
        <v>-238511.17239036466</v>
      </c>
      <c r="G5154" s="367">
        <v>1280.0000000000014</v>
      </c>
      <c r="H5154" s="367">
        <v>32000</v>
      </c>
      <c r="I5154" s="384">
        <v>-2866072.1078145173</v>
      </c>
      <c r="J5154" s="367">
        <v>1280</v>
      </c>
      <c r="K5154" s="367">
        <v>7757.5757575757743</v>
      </c>
      <c r="L5154" s="384">
        <v>-82103.130969994338</v>
      </c>
      <c r="M5154" s="367">
        <v>1280.0000000000027</v>
      </c>
      <c r="N5154" s="367">
        <v>128</v>
      </c>
      <c r="O5154" s="384">
        <v>-2582.2935580952762</v>
      </c>
      <c r="P5154" s="367">
        <v>18.559999999999999</v>
      </c>
      <c r="Q5154" s="367">
        <v>128</v>
      </c>
      <c r="R5154" s="384">
        <v>-44.972483073273459</v>
      </c>
      <c r="S5154" s="367">
        <v>17.919999999999998</v>
      </c>
      <c r="T5154" s="367">
        <v>4413.7931034482817</v>
      </c>
      <c r="U5154" s="384">
        <v>-106929.40777701406</v>
      </c>
      <c r="V5154" s="367">
        <v>1280.0000000000016</v>
      </c>
      <c r="W5154" s="367">
        <v>213333.33333333299</v>
      </c>
      <c r="X5154" s="384">
        <v>96926.094251550356</v>
      </c>
      <c r="Y5154" s="386">
        <v>1279.9999999999977</v>
      </c>
      <c r="Z5154" s="367"/>
      <c r="AA5154" s="367"/>
      <c r="AB5154" s="367"/>
      <c r="AC5154" s="367"/>
      <c r="AD5154" s="367"/>
      <c r="AE5154" s="367"/>
      <c r="AF5154" s="367"/>
      <c r="AG5154" s="367"/>
      <c r="AH5154" s="367"/>
      <c r="AI5154" s="367"/>
      <c r="AJ5154" s="367"/>
      <c r="AK5154" s="367"/>
      <c r="AL5154" s="367"/>
      <c r="AM5154" s="367"/>
      <c r="AN5154" s="367"/>
      <c r="AO5154" s="367"/>
      <c r="AP5154" s="367"/>
      <c r="AQ5154" s="367"/>
      <c r="AR5154" s="367"/>
      <c r="AS5154" s="367"/>
      <c r="AT5154" s="367"/>
    </row>
    <row r="5155" spans="2:46" ht="13.8">
      <c r="B5155" s="26">
        <v>21.500000000000014</v>
      </c>
      <c r="C5155" s="363">
        <v>447.7095822877788</v>
      </c>
      <c r="D5155" s="367">
        <v>1290.0000000000009</v>
      </c>
      <c r="E5155" s="367">
        <v>6000.0000000000064</v>
      </c>
      <c r="F5155" s="367">
        <v>-242414.41134995501</v>
      </c>
      <c r="G5155" s="367">
        <v>1290.0000000000014</v>
      </c>
      <c r="H5155" s="367">
        <v>32250</v>
      </c>
      <c r="I5155" s="384">
        <v>-2912478.3911914043</v>
      </c>
      <c r="J5155" s="367">
        <v>1290</v>
      </c>
      <c r="K5155" s="367">
        <v>7818.1818181818353</v>
      </c>
      <c r="L5155" s="384">
        <v>-84305.988381070594</v>
      </c>
      <c r="M5155" s="367">
        <v>1290.0000000000027</v>
      </c>
      <c r="N5155" s="367">
        <v>129</v>
      </c>
      <c r="O5155" s="384">
        <v>-2627.7430692157213</v>
      </c>
      <c r="P5155" s="367">
        <v>18.704999999999998</v>
      </c>
      <c r="Q5155" s="367">
        <v>129</v>
      </c>
      <c r="R5155" s="384">
        <v>-57.25268051972477</v>
      </c>
      <c r="S5155" s="367">
        <v>18.059999999999999</v>
      </c>
      <c r="T5155" s="367">
        <v>4448.275862068971</v>
      </c>
      <c r="U5155" s="384">
        <v>-109347.56939647518</v>
      </c>
      <c r="V5155" s="367">
        <v>1290.0000000000016</v>
      </c>
      <c r="W5155" s="367">
        <v>214999.99999999965</v>
      </c>
      <c r="X5155" s="384">
        <v>97624.471846864937</v>
      </c>
      <c r="Y5155" s="386">
        <v>1289.9999999999977</v>
      </c>
      <c r="Z5155" s="367"/>
      <c r="AA5155" s="367"/>
      <c r="AB5155" s="367"/>
      <c r="AC5155" s="367"/>
      <c r="AD5155" s="367"/>
      <c r="AE5155" s="367"/>
      <c r="AF5155" s="367"/>
      <c r="AG5155" s="367"/>
      <c r="AH5155" s="367"/>
      <c r="AI5155" s="367"/>
      <c r="AJ5155" s="367"/>
      <c r="AK5155" s="367"/>
      <c r="AL5155" s="367"/>
      <c r="AM5155" s="367"/>
      <c r="AN5155" s="367"/>
      <c r="AO5155" s="367"/>
      <c r="AP5155" s="367"/>
      <c r="AQ5155" s="367"/>
      <c r="AR5155" s="367"/>
      <c r="AS5155" s="367"/>
      <c r="AT5155" s="367"/>
    </row>
    <row r="5156" spans="2:46" ht="13.8">
      <c r="B5156" s="26">
        <v>21.666666666666682</v>
      </c>
      <c r="C5156" s="363">
        <v>451.17033487328263</v>
      </c>
      <c r="D5156" s="367">
        <v>1300.0000000000009</v>
      </c>
      <c r="E5156" s="367">
        <v>6046.5116279069834</v>
      </c>
      <c r="F5156" s="367">
        <v>-246349.27620761193</v>
      </c>
      <c r="G5156" s="367">
        <v>1300.0000000000014</v>
      </c>
      <c r="H5156" s="367">
        <v>32500</v>
      </c>
      <c r="I5156" s="384">
        <v>-2959257.0016230899</v>
      </c>
      <c r="J5156" s="367">
        <v>1300</v>
      </c>
      <c r="K5156" s="367">
        <v>7878.7878787878963</v>
      </c>
      <c r="L5156" s="384">
        <v>-86533.053958044213</v>
      </c>
      <c r="M5156" s="367">
        <v>1300.0000000000032</v>
      </c>
      <c r="N5156" s="367">
        <v>130</v>
      </c>
      <c r="O5156" s="384">
        <v>-2673.5844461144275</v>
      </c>
      <c r="P5156" s="367">
        <v>18.849999999999998</v>
      </c>
      <c r="Q5156" s="367">
        <v>130</v>
      </c>
      <c r="R5156" s="384">
        <v>-69.717821375826333</v>
      </c>
      <c r="S5156" s="367">
        <v>18.2</v>
      </c>
      <c r="T5156" s="367">
        <v>4482.7586206896603</v>
      </c>
      <c r="U5156" s="384">
        <v>-111790.27017285414</v>
      </c>
      <c r="V5156" s="367">
        <v>1300.0000000000014</v>
      </c>
      <c r="W5156" s="367">
        <v>216666.66666666631</v>
      </c>
      <c r="X5156" s="384">
        <v>98321.936922551235</v>
      </c>
      <c r="Y5156" s="386">
        <v>1299.9999999999977</v>
      </c>
      <c r="Z5156" s="367"/>
      <c r="AA5156" s="367"/>
      <c r="AB5156" s="367"/>
      <c r="AC5156" s="367"/>
      <c r="AD5156" s="367"/>
      <c r="AE5156" s="367"/>
      <c r="AF5156" s="367"/>
      <c r="AG5156" s="367"/>
      <c r="AH5156" s="367"/>
      <c r="AI5156" s="367"/>
      <c r="AJ5156" s="367"/>
      <c r="AK5156" s="367"/>
      <c r="AL5156" s="367"/>
      <c r="AM5156" s="367"/>
      <c r="AN5156" s="367"/>
      <c r="AO5156" s="367"/>
      <c r="AP5156" s="367"/>
      <c r="AQ5156" s="367"/>
      <c r="AR5156" s="367"/>
      <c r="AS5156" s="367"/>
      <c r="AT5156" s="367"/>
    </row>
    <row r="5157" spans="2:46" ht="13.8">
      <c r="B5157" s="26">
        <v>21.83333333333335</v>
      </c>
      <c r="C5157" s="363">
        <v>454.63093569984119</v>
      </c>
      <c r="D5157" s="367">
        <v>1310.0000000000009</v>
      </c>
      <c r="E5157" s="367">
        <v>6093.0232558139605</v>
      </c>
      <c r="F5157" s="367">
        <v>-250315.76696333534</v>
      </c>
      <c r="G5157" s="367">
        <v>1310.0000000000014</v>
      </c>
      <c r="H5157" s="367">
        <v>32750</v>
      </c>
      <c r="I5157" s="384">
        <v>-3006407.9391095759</v>
      </c>
      <c r="J5157" s="367">
        <v>1310</v>
      </c>
      <c r="K5157" s="367">
        <v>7939.3939393939572</v>
      </c>
      <c r="L5157" s="384">
        <v>-88784.32770091499</v>
      </c>
      <c r="M5157" s="367">
        <v>1310.0000000000032</v>
      </c>
      <c r="N5157" s="367">
        <v>131</v>
      </c>
      <c r="O5157" s="384">
        <v>-2719.817688791396</v>
      </c>
      <c r="P5157" s="367">
        <v>18.995000000000001</v>
      </c>
      <c r="Q5157" s="367">
        <v>131</v>
      </c>
      <c r="R5157" s="384">
        <v>-82.367905641578147</v>
      </c>
      <c r="S5157" s="367">
        <v>18.34</v>
      </c>
      <c r="T5157" s="367">
        <v>4517.2413793103497</v>
      </c>
      <c r="U5157" s="384">
        <v>-114257.51010615101</v>
      </c>
      <c r="V5157" s="367">
        <v>1310.0000000000014</v>
      </c>
      <c r="W5157" s="367">
        <v>218333.33333333296</v>
      </c>
      <c r="X5157" s="384">
        <v>99018.489478609219</v>
      </c>
      <c r="Y5157" s="386">
        <v>1309.9999999999977</v>
      </c>
      <c r="Z5157" s="367"/>
      <c r="AA5157" s="367"/>
      <c r="AB5157" s="367"/>
      <c r="AC5157" s="367"/>
      <c r="AD5157" s="367"/>
      <c r="AE5157" s="367"/>
      <c r="AF5157" s="367"/>
      <c r="AG5157" s="367"/>
      <c r="AH5157" s="367"/>
      <c r="AI5157" s="367"/>
      <c r="AJ5157" s="367"/>
      <c r="AK5157" s="367"/>
      <c r="AL5157" s="367"/>
      <c r="AM5157" s="367"/>
      <c r="AN5157" s="367"/>
      <c r="AO5157" s="367"/>
      <c r="AP5157" s="367"/>
      <c r="AQ5157" s="367"/>
      <c r="AR5157" s="367"/>
      <c r="AS5157" s="367"/>
      <c r="AT5157" s="367"/>
    </row>
    <row r="5158" spans="2:46" ht="13.8">
      <c r="B5158" s="26">
        <v>22.000000000000018</v>
      </c>
      <c r="C5158" s="363">
        <v>458.0913847674542</v>
      </c>
      <c r="D5158" s="367">
        <v>1320.0000000000011</v>
      </c>
      <c r="E5158" s="367">
        <v>6139.5348837209376</v>
      </c>
      <c r="F5158" s="367">
        <v>-254313.88361712545</v>
      </c>
      <c r="G5158" s="367">
        <v>1320.0000000000018</v>
      </c>
      <c r="H5158" s="367">
        <v>33000</v>
      </c>
      <c r="I5158" s="384">
        <v>-3053931.203650861</v>
      </c>
      <c r="J5158" s="367">
        <v>1320</v>
      </c>
      <c r="K5158" s="367">
        <v>8000.0000000000182</v>
      </c>
      <c r="L5158" s="384">
        <v>-91059.809609683041</v>
      </c>
      <c r="M5158" s="367">
        <v>1320.0000000000032</v>
      </c>
      <c r="N5158" s="367">
        <v>132</v>
      </c>
      <c r="O5158" s="384">
        <v>-2766.4427972466233</v>
      </c>
      <c r="P5158" s="367">
        <v>19.14</v>
      </c>
      <c r="Q5158" s="367">
        <v>132</v>
      </c>
      <c r="R5158" s="384">
        <v>-95.202933316980221</v>
      </c>
      <c r="S5158" s="367">
        <v>18.48</v>
      </c>
      <c r="T5158" s="367">
        <v>4551.724137931039</v>
      </c>
      <c r="U5158" s="384">
        <v>-116749.2891963657</v>
      </c>
      <c r="V5158" s="367">
        <v>1320.0000000000011</v>
      </c>
      <c r="W5158" s="367">
        <v>219999.99999999962</v>
      </c>
      <c r="X5158" s="384">
        <v>99714.129515038891</v>
      </c>
      <c r="Y5158" s="386">
        <v>1319.9999999999975</v>
      </c>
      <c r="Z5158" s="367"/>
      <c r="AA5158" s="367"/>
      <c r="AB5158" s="367"/>
      <c r="AC5158" s="367"/>
      <c r="AD5158" s="367"/>
      <c r="AE5158" s="367"/>
      <c r="AF5158" s="367"/>
      <c r="AG5158" s="367"/>
      <c r="AH5158" s="367"/>
      <c r="AI5158" s="367"/>
      <c r="AJ5158" s="367"/>
      <c r="AK5158" s="367"/>
      <c r="AL5158" s="367"/>
      <c r="AM5158" s="367"/>
      <c r="AN5158" s="367"/>
      <c r="AO5158" s="367"/>
      <c r="AP5158" s="367"/>
      <c r="AQ5158" s="367"/>
      <c r="AR5158" s="367"/>
      <c r="AS5158" s="367"/>
      <c r="AT5158" s="367"/>
    </row>
    <row r="5159" spans="2:46" ht="13.8">
      <c r="B5159" s="26">
        <v>22.166666666666686</v>
      </c>
      <c r="C5159" s="363">
        <v>461.55168207612166</v>
      </c>
      <c r="D5159" s="367">
        <v>1330.0000000000011</v>
      </c>
      <c r="E5159" s="367">
        <v>6186.0465116279147</v>
      </c>
      <c r="F5159" s="367">
        <v>-258343.62616898192</v>
      </c>
      <c r="G5159" s="367">
        <v>1330.0000000000018</v>
      </c>
      <c r="H5159" s="367">
        <v>33250</v>
      </c>
      <c r="I5159" s="384">
        <v>-3101826.7952469466</v>
      </c>
      <c r="J5159" s="367">
        <v>1330</v>
      </c>
      <c r="K5159" s="367">
        <v>8060.6060606060792</v>
      </c>
      <c r="L5159" s="384">
        <v>-93359.499684348339</v>
      </c>
      <c r="M5159" s="367">
        <v>1330.0000000000032</v>
      </c>
      <c r="N5159" s="367">
        <v>133</v>
      </c>
      <c r="O5159" s="384">
        <v>-2813.4597714801125</v>
      </c>
      <c r="P5159" s="367">
        <v>19.285</v>
      </c>
      <c r="Q5159" s="367">
        <v>133</v>
      </c>
      <c r="R5159" s="384">
        <v>-108.22290440203257</v>
      </c>
      <c r="S5159" s="367">
        <v>18.62</v>
      </c>
      <c r="T5159" s="367">
        <v>4586.2068965517283</v>
      </c>
      <c r="U5159" s="384">
        <v>-119265.60744349833</v>
      </c>
      <c r="V5159" s="367">
        <v>1330.0000000000011</v>
      </c>
      <c r="W5159" s="367">
        <v>221666.66666666628</v>
      </c>
      <c r="X5159" s="384">
        <v>100408.85703184028</v>
      </c>
      <c r="Y5159" s="386">
        <v>1329.9999999999975</v>
      </c>
      <c r="Z5159" s="367"/>
      <c r="AA5159" s="367"/>
      <c r="AB5159" s="367"/>
      <c r="AC5159" s="367"/>
      <c r="AD5159" s="367"/>
      <c r="AE5159" s="367"/>
      <c r="AF5159" s="367"/>
      <c r="AG5159" s="367"/>
      <c r="AH5159" s="367"/>
      <c r="AI5159" s="367"/>
      <c r="AJ5159" s="367"/>
      <c r="AK5159" s="367"/>
      <c r="AL5159" s="367"/>
      <c r="AM5159" s="367"/>
      <c r="AN5159" s="367"/>
      <c r="AO5159" s="367"/>
      <c r="AP5159" s="367"/>
      <c r="AQ5159" s="367"/>
      <c r="AR5159" s="367"/>
      <c r="AS5159" s="367"/>
      <c r="AT5159" s="367"/>
    </row>
    <row r="5160" spans="2:46" ht="13.8">
      <c r="B5160" s="26">
        <v>22.333333333333353</v>
      </c>
      <c r="C5160" s="363">
        <v>465.01182762584369</v>
      </c>
      <c r="D5160" s="367">
        <v>1340.0000000000011</v>
      </c>
      <c r="E5160" s="367">
        <v>6232.5581395348918</v>
      </c>
      <c r="F5160" s="367">
        <v>-262404.99461890495</v>
      </c>
      <c r="G5160" s="367">
        <v>1340.0000000000018</v>
      </c>
      <c r="H5160" s="367">
        <v>33500</v>
      </c>
      <c r="I5160" s="384">
        <v>-3150094.7138978299</v>
      </c>
      <c r="J5160" s="367">
        <v>1339.9999999999998</v>
      </c>
      <c r="K5160" s="367">
        <v>8121.2121212121401</v>
      </c>
      <c r="L5160" s="384">
        <v>-95683.397924910882</v>
      </c>
      <c r="M5160" s="367">
        <v>1340.0000000000032</v>
      </c>
      <c r="N5160" s="367">
        <v>134</v>
      </c>
      <c r="O5160" s="384">
        <v>-2860.8686114918619</v>
      </c>
      <c r="P5160" s="367">
        <v>19.43</v>
      </c>
      <c r="Q5160" s="367">
        <v>134</v>
      </c>
      <c r="R5160" s="384">
        <v>-121.42781889673515</v>
      </c>
      <c r="S5160" s="367">
        <v>18.760000000000002</v>
      </c>
      <c r="T5160" s="367">
        <v>4620.6896551724176</v>
      </c>
      <c r="U5160" s="384">
        <v>-121806.46484754885</v>
      </c>
      <c r="V5160" s="367">
        <v>1340.0000000000011</v>
      </c>
      <c r="W5160" s="367">
        <v>223333.33333333294</v>
      </c>
      <c r="X5160" s="384">
        <v>101102.67202901335</v>
      </c>
      <c r="Y5160" s="386">
        <v>1339.9999999999975</v>
      </c>
      <c r="Z5160" s="367"/>
      <c r="AA5160" s="367"/>
      <c r="AB5160" s="367"/>
      <c r="AC5160" s="367"/>
      <c r="AD5160" s="367"/>
      <c r="AE5160" s="367"/>
      <c r="AF5160" s="367"/>
      <c r="AG5160" s="367"/>
      <c r="AH5160" s="367"/>
      <c r="AI5160" s="367"/>
      <c r="AJ5160" s="367"/>
      <c r="AK5160" s="367"/>
      <c r="AL5160" s="367"/>
      <c r="AM5160" s="367"/>
      <c r="AN5160" s="367"/>
      <c r="AO5160" s="367"/>
      <c r="AP5160" s="367"/>
      <c r="AQ5160" s="367"/>
      <c r="AR5160" s="367"/>
      <c r="AS5160" s="367"/>
      <c r="AT5160" s="367"/>
    </row>
    <row r="5161" spans="2:46" ht="13.8">
      <c r="B5161" s="26">
        <v>22.500000000000021</v>
      </c>
      <c r="C5161" s="363">
        <v>468.47182141662017</v>
      </c>
      <c r="D5161" s="367">
        <v>1350.0000000000011</v>
      </c>
      <c r="E5161" s="367">
        <v>6279.0697674418689</v>
      </c>
      <c r="F5161" s="367">
        <v>-266497.98896689439</v>
      </c>
      <c r="G5161" s="367">
        <v>1350.0000000000018</v>
      </c>
      <c r="H5161" s="367">
        <v>33750</v>
      </c>
      <c r="I5161" s="384">
        <v>-3198734.959603515</v>
      </c>
      <c r="J5161" s="367">
        <v>1349.9999999999998</v>
      </c>
      <c r="K5161" s="367">
        <v>8181.8181818182011</v>
      </c>
      <c r="L5161" s="384">
        <v>-98031.504331370757</v>
      </c>
      <c r="M5161" s="367">
        <v>1350.0000000000034</v>
      </c>
      <c r="N5161" s="367">
        <v>135</v>
      </c>
      <c r="O5161" s="384">
        <v>-2908.6693172818727</v>
      </c>
      <c r="P5161" s="367">
        <v>19.574999999999999</v>
      </c>
      <c r="Q5161" s="367">
        <v>135</v>
      </c>
      <c r="R5161" s="384">
        <v>-134.81767680108763</v>
      </c>
      <c r="S5161" s="367">
        <v>18.899999999999999</v>
      </c>
      <c r="T5161" s="367">
        <v>4655.1724137931069</v>
      </c>
      <c r="U5161" s="384">
        <v>-124371.86140851717</v>
      </c>
      <c r="V5161" s="367">
        <v>1350.0000000000009</v>
      </c>
      <c r="W5161" s="367">
        <v>224999.99999999959</v>
      </c>
      <c r="X5161" s="384">
        <v>101795.57450655811</v>
      </c>
      <c r="Y5161" s="386">
        <v>1349.9999999999975</v>
      </c>
      <c r="Z5161" s="367"/>
      <c r="AA5161" s="367"/>
      <c r="AB5161" s="367"/>
      <c r="AC5161" s="367"/>
      <c r="AD5161" s="367"/>
      <c r="AE5161" s="367"/>
      <c r="AF5161" s="367"/>
      <c r="AG5161" s="367"/>
      <c r="AH5161" s="367"/>
      <c r="AI5161" s="367"/>
      <c r="AJ5161" s="367"/>
      <c r="AK5161" s="367"/>
      <c r="AL5161" s="367"/>
      <c r="AM5161" s="367"/>
      <c r="AN5161" s="367"/>
      <c r="AO5161" s="367"/>
      <c r="AP5161" s="367"/>
      <c r="AQ5161" s="367"/>
      <c r="AR5161" s="367"/>
      <c r="AS5161" s="367"/>
      <c r="AT5161" s="367"/>
    </row>
    <row r="5162" spans="2:46" ht="13.8">
      <c r="B5162" s="26">
        <v>22.666666666666689</v>
      </c>
      <c r="C5162" s="363">
        <v>471.93166344845139</v>
      </c>
      <c r="D5162" s="367">
        <v>1360.0000000000016</v>
      </c>
      <c r="E5162" s="367">
        <v>6325.5813953488459</v>
      </c>
      <c r="F5162" s="367">
        <v>-270622.60921295051</v>
      </c>
      <c r="G5162" s="367">
        <v>1360.000000000002</v>
      </c>
      <c r="H5162" s="367">
        <v>34000</v>
      </c>
      <c r="I5162" s="384">
        <v>-3247747.5323639992</v>
      </c>
      <c r="J5162" s="367">
        <v>1359.9999999999998</v>
      </c>
      <c r="K5162" s="367">
        <v>8242.424242424262</v>
      </c>
      <c r="L5162" s="384">
        <v>-100403.81890372784</v>
      </c>
      <c r="M5162" s="367">
        <v>1360.0000000000034</v>
      </c>
      <c r="N5162" s="367">
        <v>136</v>
      </c>
      <c r="O5162" s="384">
        <v>-2956.8618888501433</v>
      </c>
      <c r="P5162" s="367">
        <v>19.72</v>
      </c>
      <c r="Q5162" s="367">
        <v>136</v>
      </c>
      <c r="R5162" s="384">
        <v>-148.39247811509071</v>
      </c>
      <c r="S5162" s="367">
        <v>19.04</v>
      </c>
      <c r="T5162" s="367">
        <v>4689.6551724137962</v>
      </c>
      <c r="U5162" s="384">
        <v>-126961.79712640347</v>
      </c>
      <c r="V5162" s="367">
        <v>1360.0000000000009</v>
      </c>
      <c r="W5162" s="367">
        <v>226666.66666666625</v>
      </c>
      <c r="X5162" s="384">
        <v>102487.56446447458</v>
      </c>
      <c r="Y5162" s="386">
        <v>1359.9999999999973</v>
      </c>
      <c r="Z5162" s="367"/>
      <c r="AA5162" s="367"/>
      <c r="AB5162" s="367"/>
      <c r="AC5162" s="367"/>
      <c r="AD5162" s="367"/>
      <c r="AE5162" s="367"/>
      <c r="AF5162" s="367"/>
      <c r="AG5162" s="367"/>
      <c r="AH5162" s="367"/>
      <c r="AI5162" s="367"/>
      <c r="AJ5162" s="367"/>
      <c r="AK5162" s="367"/>
      <c r="AL5162" s="367"/>
      <c r="AM5162" s="367"/>
      <c r="AN5162" s="367"/>
      <c r="AO5162" s="367"/>
      <c r="AP5162" s="367"/>
      <c r="AQ5162" s="367"/>
      <c r="AR5162" s="367"/>
      <c r="AS5162" s="367"/>
      <c r="AT5162" s="367"/>
    </row>
    <row r="5163" spans="2:46" ht="13.8">
      <c r="B5163" s="26">
        <v>22.833333333333357</v>
      </c>
      <c r="C5163" s="363">
        <v>475.391353721337</v>
      </c>
      <c r="D5163" s="367">
        <v>1370.0000000000016</v>
      </c>
      <c r="E5163" s="367">
        <v>6372.093023255823</v>
      </c>
      <c r="F5163" s="367">
        <v>-274778.85535707313</v>
      </c>
      <c r="G5163" s="367">
        <v>1370.000000000002</v>
      </c>
      <c r="H5163" s="367">
        <v>34250</v>
      </c>
      <c r="I5163" s="384">
        <v>-3297132.4321792838</v>
      </c>
      <c r="J5163" s="367">
        <v>1369.9999999999998</v>
      </c>
      <c r="K5163" s="367">
        <v>8303.0303030303221</v>
      </c>
      <c r="L5163" s="384">
        <v>-102800.34164198212</v>
      </c>
      <c r="M5163" s="367">
        <v>1370.0000000000032</v>
      </c>
      <c r="N5163" s="367">
        <v>137</v>
      </c>
      <c r="O5163" s="384">
        <v>-3005.4463261966766</v>
      </c>
      <c r="P5163" s="367">
        <v>19.864999999999998</v>
      </c>
      <c r="Q5163" s="367">
        <v>137</v>
      </c>
      <c r="R5163" s="384">
        <v>-162.15222283874408</v>
      </c>
      <c r="S5163" s="367">
        <v>19.18</v>
      </c>
      <c r="T5163" s="367">
        <v>4724.1379310344855</v>
      </c>
      <c r="U5163" s="384">
        <v>-129576.27200120762</v>
      </c>
      <c r="V5163" s="367">
        <v>1370.0000000000009</v>
      </c>
      <c r="W5163" s="367">
        <v>228333.33333333291</v>
      </c>
      <c r="X5163" s="384">
        <v>103178.64190276273</v>
      </c>
      <c r="Y5163" s="386">
        <v>1369.9999999999973</v>
      </c>
      <c r="Z5163" s="367"/>
      <c r="AA5163" s="367"/>
      <c r="AB5163" s="367"/>
      <c r="AC5163" s="367"/>
      <c r="AD5163" s="367"/>
      <c r="AE5163" s="367"/>
      <c r="AF5163" s="367"/>
      <c r="AG5163" s="367"/>
      <c r="AH5163" s="367"/>
      <c r="AI5163" s="367"/>
      <c r="AJ5163" s="367"/>
      <c r="AK5163" s="367"/>
      <c r="AL5163" s="367"/>
      <c r="AM5163" s="367"/>
      <c r="AN5163" s="367"/>
      <c r="AO5163" s="367"/>
      <c r="AP5163" s="367"/>
      <c r="AQ5163" s="367"/>
      <c r="AR5163" s="367"/>
      <c r="AS5163" s="367"/>
      <c r="AT5163" s="367"/>
    </row>
    <row r="5164" spans="2:46" ht="13.8">
      <c r="B5164" s="26">
        <v>23.000000000000025</v>
      </c>
      <c r="C5164" s="363">
        <v>478.85089223527712</v>
      </c>
      <c r="D5164" s="367">
        <v>1380.0000000000016</v>
      </c>
      <c r="E5164" s="367">
        <v>6418.6046511628001</v>
      </c>
      <c r="F5164" s="367">
        <v>-278966.72739926219</v>
      </c>
      <c r="G5164" s="367">
        <v>1380.000000000002</v>
      </c>
      <c r="H5164" s="367">
        <v>34500</v>
      </c>
      <c r="I5164" s="384">
        <v>-3346889.659049368</v>
      </c>
      <c r="J5164" s="367">
        <v>1379.9999999999998</v>
      </c>
      <c r="K5164" s="367">
        <v>8363.6363636363822</v>
      </c>
      <c r="L5164" s="384">
        <v>-105221.0725461337</v>
      </c>
      <c r="M5164" s="367">
        <v>1380.0000000000032</v>
      </c>
      <c r="N5164" s="367">
        <v>138</v>
      </c>
      <c r="O5164" s="384">
        <v>-3054.4226293214706</v>
      </c>
      <c r="P5164" s="367">
        <v>20.010000000000002</v>
      </c>
      <c r="Q5164" s="367">
        <v>138</v>
      </c>
      <c r="R5164" s="384">
        <v>-176.09691097204768</v>
      </c>
      <c r="S5164" s="367">
        <v>19.32</v>
      </c>
      <c r="T5164" s="367">
        <v>4758.6206896551748</v>
      </c>
      <c r="U5164" s="384">
        <v>-132215.28603292958</v>
      </c>
      <c r="V5164" s="367">
        <v>1380.0000000000007</v>
      </c>
      <c r="W5164" s="367">
        <v>229999.99999999956</v>
      </c>
      <c r="X5164" s="384">
        <v>103868.80682142261</v>
      </c>
      <c r="Y5164" s="386">
        <v>1379.9999999999973</v>
      </c>
      <c r="Z5164" s="367"/>
      <c r="AA5164" s="367"/>
      <c r="AB5164" s="367"/>
      <c r="AC5164" s="367"/>
      <c r="AD5164" s="367"/>
      <c r="AE5164" s="367"/>
      <c r="AF5164" s="367"/>
      <c r="AG5164" s="367"/>
      <c r="AH5164" s="367"/>
      <c r="AI5164" s="367"/>
      <c r="AJ5164" s="367"/>
      <c r="AK5164" s="367"/>
      <c r="AL5164" s="367"/>
      <c r="AM5164" s="367"/>
      <c r="AN5164" s="367"/>
      <c r="AO5164" s="367"/>
      <c r="AP5164" s="367"/>
      <c r="AQ5164" s="367"/>
      <c r="AR5164" s="367"/>
      <c r="AS5164" s="367"/>
      <c r="AT5164" s="367"/>
    </row>
    <row r="5165" spans="2:46" ht="13.8">
      <c r="B5165" s="26">
        <v>23.166666666666693</v>
      </c>
      <c r="C5165" s="363">
        <v>482.31027899027174</v>
      </c>
      <c r="D5165" s="367">
        <v>1390.0000000000016</v>
      </c>
      <c r="E5165" s="367">
        <v>6465.1162790697772</v>
      </c>
      <c r="F5165" s="367">
        <v>-283186.22533951781</v>
      </c>
      <c r="G5165" s="367">
        <v>1390.000000000002</v>
      </c>
      <c r="H5165" s="367">
        <v>34750</v>
      </c>
      <c r="I5165" s="384">
        <v>-3397019.2129742522</v>
      </c>
      <c r="J5165" s="367">
        <v>1389.9999999999998</v>
      </c>
      <c r="K5165" s="367">
        <v>8424.2424242424422</v>
      </c>
      <c r="L5165" s="384">
        <v>-107666.01161618257</v>
      </c>
      <c r="M5165" s="367">
        <v>1390.0000000000032</v>
      </c>
      <c r="N5165" s="367">
        <v>139</v>
      </c>
      <c r="O5165" s="384">
        <v>-3103.7907982245233</v>
      </c>
      <c r="P5165" s="367">
        <v>20.154999999999998</v>
      </c>
      <c r="Q5165" s="367">
        <v>139</v>
      </c>
      <c r="R5165" s="384">
        <v>-190.22654251500154</v>
      </c>
      <c r="S5165" s="367">
        <v>19.46</v>
      </c>
      <c r="T5165" s="367">
        <v>4793.1034482758641</v>
      </c>
      <c r="U5165" s="384">
        <v>-134878.83922156948</v>
      </c>
      <c r="V5165" s="367">
        <v>1390.0000000000007</v>
      </c>
      <c r="W5165" s="367">
        <v>231666.66666666622</v>
      </c>
      <c r="X5165" s="384">
        <v>104558.05922045416</v>
      </c>
      <c r="Y5165" s="386">
        <v>1389.9999999999973</v>
      </c>
      <c r="Z5165" s="367"/>
      <c r="AA5165" s="367"/>
      <c r="AB5165" s="367"/>
      <c r="AC5165" s="367"/>
      <c r="AD5165" s="367"/>
      <c r="AE5165" s="367"/>
      <c r="AF5165" s="367"/>
      <c r="AG5165" s="367"/>
      <c r="AH5165" s="367"/>
      <c r="AI5165" s="367"/>
      <c r="AJ5165" s="367"/>
      <c r="AK5165" s="367"/>
      <c r="AL5165" s="367"/>
      <c r="AM5165" s="367"/>
      <c r="AN5165" s="367"/>
      <c r="AO5165" s="367"/>
      <c r="AP5165" s="367"/>
      <c r="AQ5165" s="367"/>
      <c r="AR5165" s="367"/>
      <c r="AS5165" s="367"/>
      <c r="AT5165" s="367"/>
    </row>
    <row r="5166" spans="2:46" ht="13.8">
      <c r="B5166" s="26">
        <v>23.333333333333361</v>
      </c>
      <c r="C5166" s="363">
        <v>485.76951398632099</v>
      </c>
      <c r="D5166" s="367">
        <v>1400.0000000000018</v>
      </c>
      <c r="E5166" s="367">
        <v>6511.6279069767543</v>
      </c>
      <c r="F5166" s="367">
        <v>-287437.34917783999</v>
      </c>
      <c r="G5166" s="367">
        <v>1400.0000000000023</v>
      </c>
      <c r="H5166" s="367">
        <v>35000</v>
      </c>
      <c r="I5166" s="384">
        <v>-3447521.0939539354</v>
      </c>
      <c r="J5166" s="367">
        <v>1399.9999999999998</v>
      </c>
      <c r="K5166" s="367">
        <v>8484.8484848485023</v>
      </c>
      <c r="L5166" s="384">
        <v>-110135.15885212862</v>
      </c>
      <c r="M5166" s="367">
        <v>1400.000000000003</v>
      </c>
      <c r="N5166" s="367">
        <v>140</v>
      </c>
      <c r="O5166" s="384">
        <v>-3153.5508329058398</v>
      </c>
      <c r="P5166" s="367">
        <v>20.3</v>
      </c>
      <c r="Q5166" s="367">
        <v>140</v>
      </c>
      <c r="R5166" s="384">
        <v>-204.54111746760529</v>
      </c>
      <c r="S5166" s="367">
        <v>19.599999999999998</v>
      </c>
      <c r="T5166" s="367">
        <v>4827.5862068965534</v>
      </c>
      <c r="U5166" s="384">
        <v>-137566.93156712723</v>
      </c>
      <c r="V5166" s="367">
        <v>1400.0000000000005</v>
      </c>
      <c r="W5166" s="367">
        <v>233333.33333333288</v>
      </c>
      <c r="X5166" s="384">
        <v>105246.39909985739</v>
      </c>
      <c r="Y5166" s="386">
        <v>1399.999999999997</v>
      </c>
      <c r="Z5166" s="367"/>
      <c r="AA5166" s="367"/>
      <c r="AB5166" s="367"/>
      <c r="AC5166" s="367"/>
      <c r="AD5166" s="367"/>
      <c r="AE5166" s="367"/>
      <c r="AF5166" s="367"/>
      <c r="AG5166" s="367"/>
      <c r="AH5166" s="367"/>
      <c r="AI5166" s="367"/>
      <c r="AJ5166" s="367"/>
      <c r="AK5166" s="367"/>
      <c r="AL5166" s="367"/>
      <c r="AM5166" s="367"/>
      <c r="AN5166" s="367"/>
      <c r="AO5166" s="367"/>
      <c r="AP5166" s="367"/>
      <c r="AQ5166" s="367"/>
      <c r="AR5166" s="367"/>
      <c r="AS5166" s="367"/>
      <c r="AT5166" s="367"/>
    </row>
    <row r="5167" spans="2:46" ht="13.8">
      <c r="B5167" s="26">
        <v>23.500000000000028</v>
      </c>
      <c r="C5167" s="363">
        <v>489.22859722342474</v>
      </c>
      <c r="D5167" s="367">
        <v>1410.0000000000018</v>
      </c>
      <c r="E5167" s="367">
        <v>6558.1395348837314</v>
      </c>
      <c r="F5167" s="367">
        <v>-291720.09891422861</v>
      </c>
      <c r="G5167" s="367">
        <v>1410.0000000000023</v>
      </c>
      <c r="H5167" s="367">
        <v>35250</v>
      </c>
      <c r="I5167" s="384">
        <v>-3498395.3019884191</v>
      </c>
      <c r="J5167" s="367">
        <v>1409.9999999999998</v>
      </c>
      <c r="K5167" s="367">
        <v>8545.4545454545623</v>
      </c>
      <c r="L5167" s="384">
        <v>-112628.51425397197</v>
      </c>
      <c r="M5167" s="367">
        <v>1410.000000000003</v>
      </c>
      <c r="N5167" s="367">
        <v>141</v>
      </c>
      <c r="O5167" s="384">
        <v>-3203.7027333654146</v>
      </c>
      <c r="P5167" s="367">
        <v>20.445</v>
      </c>
      <c r="Q5167" s="367">
        <v>141</v>
      </c>
      <c r="R5167" s="384">
        <v>-219.04063582985998</v>
      </c>
      <c r="S5167" s="367">
        <v>19.740000000000002</v>
      </c>
      <c r="T5167" s="367">
        <v>4862.0689655172428</v>
      </c>
      <c r="U5167" s="384">
        <v>-140279.56306960288</v>
      </c>
      <c r="V5167" s="367">
        <v>1410.0000000000005</v>
      </c>
      <c r="W5167" s="367">
        <v>234999.99999999953</v>
      </c>
      <c r="X5167" s="384">
        <v>105933.82645963231</v>
      </c>
      <c r="Y5167" s="386">
        <v>1409.999999999997</v>
      </c>
      <c r="Z5167" s="367"/>
      <c r="AA5167" s="367"/>
      <c r="AB5167" s="367"/>
      <c r="AC5167" s="367"/>
      <c r="AD5167" s="367"/>
      <c r="AE5167" s="367"/>
      <c r="AF5167" s="367"/>
      <c r="AG5167" s="367"/>
      <c r="AH5167" s="367"/>
      <c r="AI5167" s="367"/>
      <c r="AJ5167" s="367"/>
      <c r="AK5167" s="367"/>
      <c r="AL5167" s="367"/>
      <c r="AM5167" s="367"/>
      <c r="AN5167" s="367"/>
      <c r="AO5167" s="367"/>
      <c r="AP5167" s="367"/>
      <c r="AQ5167" s="367"/>
      <c r="AR5167" s="367"/>
      <c r="AS5167" s="367"/>
      <c r="AT5167" s="367"/>
    </row>
    <row r="5168" spans="2:46" ht="13.8">
      <c r="B5168" s="26">
        <v>23.666666666666696</v>
      </c>
      <c r="C5168" s="363">
        <v>492.68752870158301</v>
      </c>
      <c r="D5168" s="367">
        <v>1420.0000000000018</v>
      </c>
      <c r="E5168" s="367">
        <v>6604.6511627907084</v>
      </c>
      <c r="F5168" s="367">
        <v>-296034.47454868373</v>
      </c>
      <c r="G5168" s="367">
        <v>1420.0000000000023</v>
      </c>
      <c r="H5168" s="367">
        <v>35500</v>
      </c>
      <c r="I5168" s="384">
        <v>-3549641.8370777019</v>
      </c>
      <c r="J5168" s="367">
        <v>1419.9999999999998</v>
      </c>
      <c r="K5168" s="367">
        <v>8606.0606060606224</v>
      </c>
      <c r="L5168" s="384">
        <v>-115146.07782171258</v>
      </c>
      <c r="M5168" s="367">
        <v>1420.000000000003</v>
      </c>
      <c r="N5168" s="367">
        <v>142</v>
      </c>
      <c r="O5168" s="384">
        <v>-3254.2464996032513</v>
      </c>
      <c r="P5168" s="367">
        <v>20.59</v>
      </c>
      <c r="Q5168" s="367">
        <v>142</v>
      </c>
      <c r="R5168" s="384">
        <v>-233.72509760176462</v>
      </c>
      <c r="S5168" s="367">
        <v>19.880000000000003</v>
      </c>
      <c r="T5168" s="367">
        <v>4896.5517241379321</v>
      </c>
      <c r="U5168" s="384">
        <v>-143016.73372899642</v>
      </c>
      <c r="V5168" s="367">
        <v>1420.0000000000005</v>
      </c>
      <c r="W5168" s="367">
        <v>236666.66666666619</v>
      </c>
      <c r="X5168" s="384">
        <v>106620.34129977896</v>
      </c>
      <c r="Y5168" s="386">
        <v>1419.999999999997</v>
      </c>
      <c r="Z5168" s="367"/>
      <c r="AA5168" s="367"/>
      <c r="AB5168" s="367"/>
      <c r="AC5168" s="367"/>
      <c r="AD5168" s="367"/>
      <c r="AE5168" s="367"/>
      <c r="AF5168" s="367"/>
      <c r="AG5168" s="367"/>
      <c r="AH5168" s="367"/>
      <c r="AI5168" s="367"/>
      <c r="AJ5168" s="367"/>
      <c r="AK5168" s="367"/>
      <c r="AL5168" s="367"/>
      <c r="AM5168" s="367"/>
      <c r="AN5168" s="367"/>
      <c r="AO5168" s="367"/>
      <c r="AP5168" s="367"/>
      <c r="AQ5168" s="367"/>
      <c r="AR5168" s="367"/>
      <c r="AS5168" s="367"/>
      <c r="AT5168" s="367"/>
    </row>
    <row r="5169" spans="2:46" ht="13.8">
      <c r="B5169" s="26">
        <v>23.833333333333364</v>
      </c>
      <c r="C5169" s="363">
        <v>496.14630842079578</v>
      </c>
      <c r="D5169" s="367">
        <v>1430.0000000000018</v>
      </c>
      <c r="E5169" s="367">
        <v>6651.1627906976855</v>
      </c>
      <c r="F5169" s="367">
        <v>-300380.47608120547</v>
      </c>
      <c r="G5169" s="367">
        <v>1430.0000000000023</v>
      </c>
      <c r="H5169" s="367">
        <v>35750</v>
      </c>
      <c r="I5169" s="384">
        <v>-3601260.6992217856</v>
      </c>
      <c r="J5169" s="367">
        <v>1429.9999999999998</v>
      </c>
      <c r="K5169" s="367">
        <v>8666.6666666666824</v>
      </c>
      <c r="L5169" s="384">
        <v>-117687.84955535043</v>
      </c>
      <c r="M5169" s="367">
        <v>1430.0000000000027</v>
      </c>
      <c r="N5169" s="367">
        <v>143</v>
      </c>
      <c r="O5169" s="384">
        <v>-3305.1821316193486</v>
      </c>
      <c r="P5169" s="367">
        <v>20.734999999999999</v>
      </c>
      <c r="Q5169" s="367">
        <v>143</v>
      </c>
      <c r="R5169" s="384">
        <v>-248.59450278331911</v>
      </c>
      <c r="S5169" s="367">
        <v>20.02</v>
      </c>
      <c r="T5169" s="367">
        <v>4931.0344827586214</v>
      </c>
      <c r="U5169" s="384">
        <v>-145778.44354530779</v>
      </c>
      <c r="V5169" s="367">
        <v>1430.0000000000002</v>
      </c>
      <c r="W5169" s="367">
        <v>238333.33333333285</v>
      </c>
      <c r="X5169" s="384">
        <v>107305.9436202973</v>
      </c>
      <c r="Y5169" s="386">
        <v>1429.999999999997</v>
      </c>
      <c r="Z5169" s="367"/>
      <c r="AA5169" s="367"/>
      <c r="AB5169" s="367"/>
      <c r="AC5169" s="367"/>
      <c r="AD5169" s="367"/>
      <c r="AE5169" s="367"/>
      <c r="AF5169" s="367"/>
      <c r="AG5169" s="367"/>
      <c r="AH5169" s="367"/>
      <c r="AI5169" s="367"/>
      <c r="AJ5169" s="367"/>
      <c r="AK5169" s="367"/>
      <c r="AL5169" s="367"/>
      <c r="AM5169" s="367"/>
      <c r="AN5169" s="367"/>
      <c r="AO5169" s="367"/>
      <c r="AP5169" s="367"/>
      <c r="AQ5169" s="367"/>
      <c r="AR5169" s="367"/>
      <c r="AS5169" s="367"/>
      <c r="AT5169" s="367"/>
    </row>
    <row r="5170" spans="2:46" ht="13.8">
      <c r="B5170" s="26">
        <v>24.000000000000032</v>
      </c>
      <c r="C5170" s="363">
        <v>499.604936381063</v>
      </c>
      <c r="D5170" s="367">
        <v>1440.0000000000018</v>
      </c>
      <c r="E5170" s="367">
        <v>6697.6744186046626</v>
      </c>
      <c r="F5170" s="367">
        <v>-304758.10351179383</v>
      </c>
      <c r="G5170" s="367">
        <v>1440.0000000000025</v>
      </c>
      <c r="H5170" s="367">
        <v>36000</v>
      </c>
      <c r="I5170" s="384">
        <v>-3653251.8884206689</v>
      </c>
      <c r="J5170" s="367">
        <v>1440</v>
      </c>
      <c r="K5170" s="367">
        <v>8727.2727272727425</v>
      </c>
      <c r="L5170" s="384">
        <v>-120253.82945488555</v>
      </c>
      <c r="M5170" s="367">
        <v>1440.0000000000027</v>
      </c>
      <c r="N5170" s="367">
        <v>144</v>
      </c>
      <c r="O5170" s="384">
        <v>-3356.5096294137074</v>
      </c>
      <c r="P5170" s="367">
        <v>20.88</v>
      </c>
      <c r="Q5170" s="367">
        <v>144</v>
      </c>
      <c r="R5170" s="384">
        <v>-263.64885137452421</v>
      </c>
      <c r="S5170" s="367">
        <v>20.16</v>
      </c>
      <c r="T5170" s="367">
        <v>4965.5172413793107</v>
      </c>
      <c r="U5170" s="384">
        <v>-148564.69251853711</v>
      </c>
      <c r="V5170" s="367">
        <v>1440.0000000000002</v>
      </c>
      <c r="W5170" s="367">
        <v>239999.99999999951</v>
      </c>
      <c r="X5170" s="384">
        <v>107990.63342118733</v>
      </c>
      <c r="Y5170" s="386">
        <v>1439.9999999999968</v>
      </c>
      <c r="Z5170" s="367"/>
      <c r="AA5170" s="367"/>
      <c r="AB5170" s="367"/>
      <c r="AC5170" s="367"/>
      <c r="AD5170" s="367"/>
      <c r="AE5170" s="367"/>
      <c r="AF5170" s="367"/>
      <c r="AG5170" s="367"/>
      <c r="AH5170" s="367"/>
      <c r="AI5170" s="367"/>
      <c r="AJ5170" s="367"/>
      <c r="AK5170" s="367"/>
      <c r="AL5170" s="367"/>
      <c r="AM5170" s="367"/>
      <c r="AN5170" s="367"/>
      <c r="AO5170" s="367"/>
      <c r="AP5170" s="367"/>
      <c r="AQ5170" s="367"/>
      <c r="AR5170" s="367"/>
      <c r="AS5170" s="367"/>
      <c r="AT5170" s="367"/>
    </row>
    <row r="5171" spans="2:46" ht="13.8">
      <c r="B5171" s="26">
        <v>24.1666666666667</v>
      </c>
      <c r="C5171" s="363">
        <v>503.0634125823849</v>
      </c>
      <c r="D5171" s="367">
        <v>1450.000000000002</v>
      </c>
      <c r="E5171" s="367">
        <v>6744.1860465116397</v>
      </c>
      <c r="F5171" s="367">
        <v>-309167.35684044857</v>
      </c>
      <c r="G5171" s="367">
        <v>1450.0000000000027</v>
      </c>
      <c r="H5171" s="367">
        <v>36250</v>
      </c>
      <c r="I5171" s="384">
        <v>-3705615.4046743517</v>
      </c>
      <c r="J5171" s="367">
        <v>1450</v>
      </c>
      <c r="K5171" s="367">
        <v>8787.8787878788025</v>
      </c>
      <c r="L5171" s="384">
        <v>-122844.01752031791</v>
      </c>
      <c r="M5171" s="367">
        <v>1450.0000000000025</v>
      </c>
      <c r="N5171" s="367">
        <v>145</v>
      </c>
      <c r="O5171" s="384">
        <v>-3408.2289929863282</v>
      </c>
      <c r="P5171" s="367">
        <v>21.025000000000002</v>
      </c>
      <c r="Q5171" s="367">
        <v>145</v>
      </c>
      <c r="R5171" s="384">
        <v>-278.88814337537963</v>
      </c>
      <c r="S5171" s="367">
        <v>20.3</v>
      </c>
      <c r="T5171" s="367">
        <v>5000</v>
      </c>
      <c r="U5171" s="384">
        <v>-151375.4806486842</v>
      </c>
      <c r="V5171" s="367">
        <v>1450</v>
      </c>
      <c r="W5171" s="367">
        <v>241666.66666666616</v>
      </c>
      <c r="X5171" s="384">
        <v>108674.41070244905</v>
      </c>
      <c r="Y5171" s="386">
        <v>1449.9999999999968</v>
      </c>
      <c r="Z5171" s="367"/>
      <c r="AA5171" s="367"/>
      <c r="AB5171" s="367"/>
      <c r="AC5171" s="367"/>
      <c r="AD5171" s="367"/>
      <c r="AE5171" s="367"/>
      <c r="AF5171" s="367"/>
      <c r="AG5171" s="367"/>
      <c r="AH5171" s="367"/>
      <c r="AI5171" s="367"/>
      <c r="AJ5171" s="367"/>
      <c r="AK5171" s="367"/>
      <c r="AL5171" s="367"/>
      <c r="AM5171" s="367"/>
      <c r="AN5171" s="367"/>
      <c r="AO5171" s="367"/>
      <c r="AP5171" s="367"/>
      <c r="AQ5171" s="367"/>
      <c r="AR5171" s="367"/>
      <c r="AS5171" s="367"/>
      <c r="AT5171" s="367"/>
    </row>
    <row r="5172" spans="2:46" ht="13.8">
      <c r="B5172" s="26">
        <v>24.333333333333368</v>
      </c>
      <c r="C5172" s="363">
        <v>506.52173702476131</v>
      </c>
      <c r="D5172" s="367">
        <v>1460.000000000002</v>
      </c>
      <c r="E5172" s="367">
        <v>6790.6976744186168</v>
      </c>
      <c r="F5172" s="367">
        <v>-313608.23606716987</v>
      </c>
      <c r="G5172" s="367">
        <v>1460.0000000000027</v>
      </c>
      <c r="H5172" s="367">
        <v>36500</v>
      </c>
      <c r="I5172" s="384">
        <v>-3758351.247982834</v>
      </c>
      <c r="J5172" s="367">
        <v>1460</v>
      </c>
      <c r="K5172" s="367">
        <v>8848.4848484848626</v>
      </c>
      <c r="L5172" s="384">
        <v>-125458.41375164756</v>
      </c>
      <c r="M5172" s="367">
        <v>1460.0000000000025</v>
      </c>
      <c r="N5172" s="367">
        <v>146</v>
      </c>
      <c r="O5172" s="384">
        <v>-3460.3402223372073</v>
      </c>
      <c r="P5172" s="367">
        <v>21.169999999999998</v>
      </c>
      <c r="Q5172" s="367">
        <v>146</v>
      </c>
      <c r="R5172" s="384">
        <v>-294.31237878588485</v>
      </c>
      <c r="S5172" s="367">
        <v>20.439999999999998</v>
      </c>
      <c r="T5172" s="367">
        <v>5034.4827586206893</v>
      </c>
      <c r="U5172" s="384">
        <v>-154210.80793574927</v>
      </c>
      <c r="V5172" s="367">
        <v>1460</v>
      </c>
      <c r="W5172" s="367">
        <v>243333.33333333282</v>
      </c>
      <c r="X5172" s="384">
        <v>109357.27546408247</v>
      </c>
      <c r="Y5172" s="386">
        <v>1459.9999999999968</v>
      </c>
      <c r="Z5172" s="367"/>
      <c r="AA5172" s="367"/>
      <c r="AB5172" s="367"/>
      <c r="AC5172" s="367"/>
      <c r="AD5172" s="367"/>
      <c r="AE5172" s="367"/>
      <c r="AF5172" s="367"/>
      <c r="AG5172" s="367"/>
      <c r="AH5172" s="367"/>
      <c r="AI5172" s="367"/>
      <c r="AJ5172" s="367"/>
      <c r="AK5172" s="367"/>
      <c r="AL5172" s="367"/>
      <c r="AM5172" s="367"/>
      <c r="AN5172" s="367"/>
      <c r="AO5172" s="367"/>
      <c r="AP5172" s="367"/>
      <c r="AQ5172" s="367"/>
      <c r="AR5172" s="367"/>
      <c r="AS5172" s="367"/>
      <c r="AT5172" s="367"/>
    </row>
    <row r="5173" spans="2:46" ht="13.8">
      <c r="B5173" s="26">
        <v>24.500000000000036</v>
      </c>
      <c r="C5173" s="363">
        <v>509.97990970819217</v>
      </c>
      <c r="D5173" s="367">
        <v>1470.000000000002</v>
      </c>
      <c r="E5173" s="367">
        <v>6837.2093023255939</v>
      </c>
      <c r="F5173" s="367">
        <v>-318080.74119195761</v>
      </c>
      <c r="G5173" s="367">
        <v>1470.0000000000027</v>
      </c>
      <c r="H5173" s="367">
        <v>36750</v>
      </c>
      <c r="I5173" s="384">
        <v>-3811459.4183461159</v>
      </c>
      <c r="J5173" s="367">
        <v>1470</v>
      </c>
      <c r="K5173" s="367">
        <v>8909.0909090909227</v>
      </c>
      <c r="L5173" s="384">
        <v>-128097.01814887447</v>
      </c>
      <c r="M5173" s="367">
        <v>1470.0000000000025</v>
      </c>
      <c r="N5173" s="367">
        <v>147</v>
      </c>
      <c r="O5173" s="384">
        <v>-3512.8433174663492</v>
      </c>
      <c r="P5173" s="367">
        <v>21.315000000000001</v>
      </c>
      <c r="Q5173" s="367">
        <v>147</v>
      </c>
      <c r="R5173" s="384">
        <v>-309.92155760604078</v>
      </c>
      <c r="S5173" s="367">
        <v>20.58</v>
      </c>
      <c r="T5173" s="367">
        <v>5068.9655172413786</v>
      </c>
      <c r="U5173" s="384">
        <v>-157070.6743797322</v>
      </c>
      <c r="V5173" s="367">
        <v>1470</v>
      </c>
      <c r="W5173" s="367">
        <v>244999.99999999948</v>
      </c>
      <c r="X5173" s="384">
        <v>110039.22770608758</v>
      </c>
      <c r="Y5173" s="386">
        <v>1469.9999999999968</v>
      </c>
      <c r="Z5173" s="367"/>
      <c r="AA5173" s="367"/>
      <c r="AB5173" s="367"/>
      <c r="AC5173" s="367"/>
      <c r="AD5173" s="367"/>
      <c r="AE5173" s="367"/>
      <c r="AF5173" s="367"/>
      <c r="AG5173" s="367"/>
      <c r="AH5173" s="367"/>
      <c r="AI5173" s="367"/>
      <c r="AJ5173" s="367"/>
      <c r="AK5173" s="367"/>
      <c r="AL5173" s="367"/>
      <c r="AM5173" s="367"/>
      <c r="AN5173" s="367"/>
      <c r="AO5173" s="367"/>
      <c r="AP5173" s="367"/>
      <c r="AQ5173" s="367"/>
      <c r="AR5173" s="367"/>
      <c r="AS5173" s="367"/>
      <c r="AT5173" s="367"/>
    </row>
    <row r="5174" spans="2:46" ht="13.8">
      <c r="B5174" s="26">
        <v>24.666666666666703</v>
      </c>
      <c r="C5174" s="363">
        <v>513.43793063267753</v>
      </c>
      <c r="D5174" s="367">
        <v>1480.000000000002</v>
      </c>
      <c r="E5174" s="367">
        <v>6883.7209302325709</v>
      </c>
      <c r="F5174" s="367">
        <v>-322584.87221481191</v>
      </c>
      <c r="G5174" s="367">
        <v>1480.0000000000027</v>
      </c>
      <c r="H5174" s="367">
        <v>37000</v>
      </c>
      <c r="I5174" s="384">
        <v>-3864939.9157641977</v>
      </c>
      <c r="J5174" s="367">
        <v>1480</v>
      </c>
      <c r="K5174" s="367">
        <v>8969.6969696969827</v>
      </c>
      <c r="L5174" s="384">
        <v>-130759.83071199853</v>
      </c>
      <c r="M5174" s="367">
        <v>1480.000000000002</v>
      </c>
      <c r="N5174" s="367">
        <v>148</v>
      </c>
      <c r="O5174" s="384">
        <v>-3565.7382783737494</v>
      </c>
      <c r="P5174" s="367">
        <v>21.459999999999997</v>
      </c>
      <c r="Q5174" s="367">
        <v>148</v>
      </c>
      <c r="R5174" s="384">
        <v>-325.7156798358468</v>
      </c>
      <c r="S5174" s="367">
        <v>20.72</v>
      </c>
      <c r="T5174" s="367">
        <v>5103.4482758620679</v>
      </c>
      <c r="U5174" s="384">
        <v>-159955.0799806329</v>
      </c>
      <c r="V5174" s="367">
        <v>1479.9999999999995</v>
      </c>
      <c r="W5174" s="367">
        <v>246666.66666666613</v>
      </c>
      <c r="X5174" s="384">
        <v>110720.26742846439</v>
      </c>
      <c r="Y5174" s="386">
        <v>1479.9999999999966</v>
      </c>
      <c r="Z5174" s="367"/>
      <c r="AA5174" s="367"/>
      <c r="AB5174" s="367"/>
      <c r="AC5174" s="367"/>
      <c r="AD5174" s="367"/>
      <c r="AE5174" s="367"/>
      <c r="AF5174" s="367"/>
      <c r="AG5174" s="367"/>
      <c r="AH5174" s="367"/>
      <c r="AI5174" s="367"/>
      <c r="AJ5174" s="367"/>
      <c r="AK5174" s="367"/>
      <c r="AL5174" s="367"/>
      <c r="AM5174" s="367"/>
      <c r="AN5174" s="367"/>
      <c r="AO5174" s="367"/>
      <c r="AP5174" s="367"/>
      <c r="AQ5174" s="367"/>
      <c r="AR5174" s="367"/>
      <c r="AS5174" s="367"/>
      <c r="AT5174" s="367"/>
    </row>
    <row r="5175" spans="2:46" ht="13.8">
      <c r="B5175" s="26">
        <v>24.833333333333371</v>
      </c>
      <c r="C5175" s="363">
        <v>516.89579979821758</v>
      </c>
      <c r="D5175" s="367">
        <v>1490.0000000000025</v>
      </c>
      <c r="E5175" s="367">
        <v>6930.232558139548</v>
      </c>
      <c r="F5175" s="367">
        <v>-327120.62913573283</v>
      </c>
      <c r="G5175" s="367">
        <v>1490.000000000003</v>
      </c>
      <c r="H5175" s="367">
        <v>37250</v>
      </c>
      <c r="I5175" s="384">
        <v>-3918792.7402370796</v>
      </c>
      <c r="J5175" s="367">
        <v>1490</v>
      </c>
      <c r="K5175" s="367">
        <v>9030.3030303030428</v>
      </c>
      <c r="L5175" s="384">
        <v>-133446.85144101997</v>
      </c>
      <c r="M5175" s="367">
        <v>1490.000000000002</v>
      </c>
      <c r="N5175" s="367">
        <v>149</v>
      </c>
      <c r="O5175" s="384">
        <v>-3619.0251050594138</v>
      </c>
      <c r="P5175" s="367">
        <v>21.605</v>
      </c>
      <c r="Q5175" s="367">
        <v>149</v>
      </c>
      <c r="R5175" s="384">
        <v>-341.69474547530365</v>
      </c>
      <c r="S5175" s="367">
        <v>20.860000000000003</v>
      </c>
      <c r="T5175" s="367">
        <v>5137.9310344827572</v>
      </c>
      <c r="U5175" s="384">
        <v>-162864.02473845158</v>
      </c>
      <c r="V5175" s="367">
        <v>1489.9999999999995</v>
      </c>
      <c r="W5175" s="367">
        <v>248333.33333333279</v>
      </c>
      <c r="X5175" s="384">
        <v>111400.3946312129</v>
      </c>
      <c r="Y5175" s="386">
        <v>1489.9999999999966</v>
      </c>
      <c r="Z5175" s="367"/>
      <c r="AA5175" s="367"/>
      <c r="AB5175" s="367"/>
      <c r="AC5175" s="367"/>
      <c r="AD5175" s="367"/>
      <c r="AE5175" s="367"/>
      <c r="AF5175" s="367"/>
      <c r="AG5175" s="367"/>
      <c r="AH5175" s="367"/>
      <c r="AI5175" s="367"/>
      <c r="AJ5175" s="367"/>
      <c r="AK5175" s="367"/>
      <c r="AL5175" s="367"/>
      <c r="AM5175" s="367"/>
      <c r="AN5175" s="367"/>
      <c r="AO5175" s="367"/>
      <c r="AP5175" s="367"/>
      <c r="AQ5175" s="367"/>
      <c r="AR5175" s="367"/>
      <c r="AS5175" s="367"/>
      <c r="AT5175" s="367"/>
    </row>
    <row r="5176" spans="2:46" ht="13.8">
      <c r="B5176" s="26">
        <v>25.000000000000039</v>
      </c>
      <c r="C5176" s="363">
        <v>520.35351720481208</v>
      </c>
      <c r="D5176" s="367">
        <v>1500.0000000000025</v>
      </c>
      <c r="E5176" s="367">
        <v>6976.7441860465251</v>
      </c>
      <c r="F5176" s="367">
        <v>-331688.01195472019</v>
      </c>
      <c r="G5176" s="367">
        <v>1500.000000000003</v>
      </c>
      <c r="H5176" s="367">
        <v>37500</v>
      </c>
      <c r="I5176" s="384">
        <v>-3973017.8917647605</v>
      </c>
      <c r="J5176" s="367">
        <v>1500</v>
      </c>
      <c r="K5176" s="367">
        <v>9090.9090909091028</v>
      </c>
      <c r="L5176" s="384">
        <v>-136158.08033593872</v>
      </c>
      <c r="M5176" s="367">
        <v>1500.0000000000023</v>
      </c>
      <c r="N5176" s="367">
        <v>150</v>
      </c>
      <c r="O5176" s="384">
        <v>-3672.7037975233361</v>
      </c>
      <c r="P5176" s="367">
        <v>21.75</v>
      </c>
      <c r="Q5176" s="367">
        <v>150</v>
      </c>
      <c r="R5176" s="384">
        <v>-357.85875452440985</v>
      </c>
      <c r="S5176" s="367">
        <v>21</v>
      </c>
      <c r="T5176" s="367">
        <v>5172.4137931034466</v>
      </c>
      <c r="U5176" s="384">
        <v>-165797.50865318807</v>
      </c>
      <c r="V5176" s="367">
        <v>1499.9999999999993</v>
      </c>
      <c r="W5176" s="367">
        <v>249999.99999999945</v>
      </c>
      <c r="X5176" s="384">
        <v>112079.60931433311</v>
      </c>
      <c r="Y5176" s="386">
        <v>1499.9999999999966</v>
      </c>
      <c r="Z5176" s="367"/>
      <c r="AA5176" s="367"/>
      <c r="AB5176" s="367"/>
      <c r="AC5176" s="367"/>
      <c r="AD5176" s="367"/>
      <c r="AE5176" s="367"/>
      <c r="AF5176" s="367"/>
      <c r="AG5176" s="367"/>
      <c r="AH5176" s="367"/>
      <c r="AI5176" s="367"/>
      <c r="AJ5176" s="367"/>
      <c r="AK5176" s="367"/>
      <c r="AL5176" s="367"/>
      <c r="AM5176" s="367"/>
      <c r="AN5176" s="367"/>
      <c r="AO5176" s="367"/>
      <c r="AP5176" s="367"/>
      <c r="AQ5176" s="367"/>
      <c r="AR5176" s="367"/>
      <c r="AS5176" s="367"/>
      <c r="AT5176" s="367"/>
    </row>
    <row r="5177" spans="2:46" ht="13.8">
      <c r="B5177" s="26">
        <v>25.166666666666707</v>
      </c>
      <c r="C5177" s="363">
        <v>523.81108285246103</v>
      </c>
      <c r="D5177" s="367">
        <v>1510.0000000000025</v>
      </c>
      <c r="E5177" s="367">
        <v>7023.2558139535022</v>
      </c>
      <c r="F5177" s="367">
        <v>-336287.02067177405</v>
      </c>
      <c r="G5177" s="367">
        <v>1510.000000000003</v>
      </c>
      <c r="H5177" s="367">
        <v>37750</v>
      </c>
      <c r="I5177" s="384">
        <v>-4027615.3703472419</v>
      </c>
      <c r="J5177" s="367">
        <v>1510</v>
      </c>
      <c r="K5177" s="367">
        <v>9151.5151515151629</v>
      </c>
      <c r="L5177" s="384">
        <v>-138893.51739675453</v>
      </c>
      <c r="M5177" s="367">
        <v>1510.0000000000018</v>
      </c>
      <c r="N5177" s="367">
        <v>151</v>
      </c>
      <c r="O5177" s="384">
        <v>-3726.7743557655212</v>
      </c>
      <c r="P5177" s="367">
        <v>21.895</v>
      </c>
      <c r="Q5177" s="367">
        <v>151</v>
      </c>
      <c r="R5177" s="384">
        <v>-374.20770698316682</v>
      </c>
      <c r="S5177" s="367">
        <v>21.14</v>
      </c>
      <c r="T5177" s="367">
        <v>5206.8965517241359</v>
      </c>
      <c r="U5177" s="384">
        <v>-168755.53172484253</v>
      </c>
      <c r="V5177" s="367">
        <v>1509.9999999999993</v>
      </c>
      <c r="W5177" s="367">
        <v>251666.6666666661</v>
      </c>
      <c r="X5177" s="384">
        <v>112757.91147782501</v>
      </c>
      <c r="Y5177" s="386">
        <v>1509.9999999999966</v>
      </c>
      <c r="Z5177" s="367"/>
      <c r="AA5177" s="367"/>
      <c r="AB5177" s="367"/>
      <c r="AC5177" s="367"/>
      <c r="AD5177" s="367"/>
      <c r="AE5177" s="367"/>
      <c r="AF5177" s="367"/>
      <c r="AG5177" s="367"/>
      <c r="AH5177" s="367"/>
      <c r="AI5177" s="367"/>
      <c r="AJ5177" s="367"/>
      <c r="AK5177" s="367"/>
      <c r="AL5177" s="367"/>
      <c r="AM5177" s="367"/>
      <c r="AN5177" s="367"/>
      <c r="AO5177" s="367"/>
      <c r="AP5177" s="367"/>
      <c r="AQ5177" s="367"/>
      <c r="AR5177" s="367"/>
      <c r="AS5177" s="367"/>
      <c r="AT5177" s="367"/>
    </row>
    <row r="5178" spans="2:46" ht="13.8">
      <c r="B5178" s="26">
        <v>25.333333333333375</v>
      </c>
      <c r="C5178" s="363">
        <v>527.26849674116465</v>
      </c>
      <c r="D5178" s="367">
        <v>1520.0000000000025</v>
      </c>
      <c r="E5178" s="367">
        <v>7069.7674418604793</v>
      </c>
      <c r="F5178" s="367">
        <v>-340917.65528689441</v>
      </c>
      <c r="G5178" s="367">
        <v>1520.000000000003</v>
      </c>
      <c r="H5178" s="367">
        <v>38000</v>
      </c>
      <c r="I5178" s="384">
        <v>-4082585.1759845228</v>
      </c>
      <c r="J5178" s="367">
        <v>1520</v>
      </c>
      <c r="K5178" s="367">
        <v>9212.1212121212229</v>
      </c>
      <c r="L5178" s="384">
        <v>-141653.16262346774</v>
      </c>
      <c r="M5178" s="367">
        <v>1520.0000000000018</v>
      </c>
      <c r="N5178" s="367">
        <v>152</v>
      </c>
      <c r="O5178" s="384">
        <v>-3781.2367797859683</v>
      </c>
      <c r="P5178" s="367">
        <v>22.040000000000003</v>
      </c>
      <c r="Q5178" s="367">
        <v>152</v>
      </c>
      <c r="R5178" s="384">
        <v>-390.74160285157399</v>
      </c>
      <c r="S5178" s="367">
        <v>21.28</v>
      </c>
      <c r="T5178" s="367">
        <v>5241.3793103448252</v>
      </c>
      <c r="U5178" s="384">
        <v>-171738.09395341488</v>
      </c>
      <c r="V5178" s="367">
        <v>1519.9999999999993</v>
      </c>
      <c r="W5178" s="367">
        <v>253333.33333333276</v>
      </c>
      <c r="X5178" s="384">
        <v>113435.30112168859</v>
      </c>
      <c r="Y5178" s="386">
        <v>1519.9999999999966</v>
      </c>
      <c r="Z5178" s="367"/>
      <c r="AA5178" s="367"/>
      <c r="AB5178" s="367"/>
      <c r="AC5178" s="367"/>
      <c r="AD5178" s="367"/>
      <c r="AE5178" s="367"/>
      <c r="AF5178" s="367"/>
      <c r="AG5178" s="367"/>
      <c r="AH5178" s="367"/>
      <c r="AI5178" s="367"/>
      <c r="AJ5178" s="367"/>
      <c r="AK5178" s="367"/>
      <c r="AL5178" s="367"/>
      <c r="AM5178" s="367"/>
      <c r="AN5178" s="367"/>
      <c r="AO5178" s="367"/>
      <c r="AP5178" s="367"/>
      <c r="AQ5178" s="367"/>
      <c r="AR5178" s="367"/>
      <c r="AS5178" s="367"/>
      <c r="AT5178" s="367"/>
    </row>
    <row r="5179" spans="2:46" ht="13.8">
      <c r="B5179" s="26">
        <v>25.500000000000043</v>
      </c>
      <c r="C5179" s="363">
        <v>530.72575887092273</v>
      </c>
      <c r="D5179" s="367">
        <v>1530.0000000000025</v>
      </c>
      <c r="E5179" s="367">
        <v>7116.2790697674563</v>
      </c>
      <c r="F5179" s="367">
        <v>-345579.91580008151</v>
      </c>
      <c r="G5179" s="367">
        <v>1530.0000000000034</v>
      </c>
      <c r="H5179" s="367">
        <v>38250</v>
      </c>
      <c r="I5179" s="384">
        <v>-4137927.3086766037</v>
      </c>
      <c r="J5179" s="367">
        <v>1530</v>
      </c>
      <c r="K5179" s="367">
        <v>9272.727272727283</v>
      </c>
      <c r="L5179" s="384">
        <v>-144437.01601607821</v>
      </c>
      <c r="M5179" s="367">
        <v>1530.0000000000018</v>
      </c>
      <c r="N5179" s="367">
        <v>153</v>
      </c>
      <c r="O5179" s="384">
        <v>-3836.0910695846728</v>
      </c>
      <c r="P5179" s="367">
        <v>22.184999999999999</v>
      </c>
      <c r="Q5179" s="367">
        <v>153</v>
      </c>
      <c r="R5179" s="384">
        <v>-407.46044212963091</v>
      </c>
      <c r="S5179" s="367">
        <v>21.419999999999998</v>
      </c>
      <c r="T5179" s="367">
        <v>5275.8620689655145</v>
      </c>
      <c r="U5179" s="384">
        <v>-174745.19533890503</v>
      </c>
      <c r="V5179" s="367">
        <v>1529.9999999999991</v>
      </c>
      <c r="W5179" s="367">
        <v>254999.99999999942</v>
      </c>
      <c r="X5179" s="384">
        <v>114111.77824592387</v>
      </c>
      <c r="Y5179" s="386">
        <v>1529.9999999999964</v>
      </c>
      <c r="Z5179" s="367"/>
      <c r="AA5179" s="367"/>
      <c r="AB5179" s="367"/>
      <c r="AC5179" s="367"/>
      <c r="AD5179" s="367"/>
      <c r="AE5179" s="367"/>
      <c r="AF5179" s="367"/>
      <c r="AG5179" s="367"/>
      <c r="AH5179" s="367"/>
      <c r="AI5179" s="367"/>
      <c r="AJ5179" s="367"/>
      <c r="AK5179" s="367"/>
      <c r="AL5179" s="367"/>
      <c r="AM5179" s="367"/>
      <c r="AN5179" s="367"/>
      <c r="AO5179" s="367"/>
      <c r="AP5179" s="367"/>
      <c r="AQ5179" s="367"/>
      <c r="AR5179" s="367"/>
      <c r="AS5179" s="367"/>
      <c r="AT5179" s="367"/>
    </row>
    <row r="5180" spans="2:46" ht="13.8">
      <c r="B5180" s="26">
        <v>25.66666666666671</v>
      </c>
      <c r="C5180" s="363">
        <v>534.18286924173537</v>
      </c>
      <c r="D5180" s="367">
        <v>1540.0000000000027</v>
      </c>
      <c r="E5180" s="367">
        <v>7162.7906976744334</v>
      </c>
      <c r="F5180" s="367">
        <v>-350273.80221133493</v>
      </c>
      <c r="G5180" s="367">
        <v>1540.0000000000034</v>
      </c>
      <c r="H5180" s="367">
        <v>38500</v>
      </c>
      <c r="I5180" s="384">
        <v>-4193641.7684234837</v>
      </c>
      <c r="J5180" s="367">
        <v>1540</v>
      </c>
      <c r="K5180" s="367">
        <v>9333.333333333343</v>
      </c>
      <c r="L5180" s="384">
        <v>-147245.07757458586</v>
      </c>
      <c r="M5180" s="367">
        <v>1540.0000000000016</v>
      </c>
      <c r="N5180" s="367">
        <v>154</v>
      </c>
      <c r="O5180" s="384">
        <v>-3891.3372251616411</v>
      </c>
      <c r="P5180" s="367">
        <v>22.330000000000002</v>
      </c>
      <c r="Q5180" s="367">
        <v>154</v>
      </c>
      <c r="R5180" s="384">
        <v>-424.36422481733854</v>
      </c>
      <c r="S5180" s="367">
        <v>21.56</v>
      </c>
      <c r="T5180" s="367">
        <v>5310.3448275862038</v>
      </c>
      <c r="U5180" s="384">
        <v>-177776.83588131311</v>
      </c>
      <c r="V5180" s="367">
        <v>1539.9999999999991</v>
      </c>
      <c r="W5180" s="367">
        <v>256666.66666666607</v>
      </c>
      <c r="X5180" s="384">
        <v>114787.34285053087</v>
      </c>
      <c r="Y5180" s="386">
        <v>1539.9999999999964</v>
      </c>
      <c r="Z5180" s="367"/>
      <c r="AA5180" s="367"/>
      <c r="AB5180" s="367"/>
      <c r="AC5180" s="367"/>
      <c r="AD5180" s="367"/>
      <c r="AE5180" s="367"/>
      <c r="AF5180" s="367"/>
      <c r="AG5180" s="367"/>
      <c r="AH5180" s="367"/>
      <c r="AI5180" s="367"/>
      <c r="AJ5180" s="367"/>
      <c r="AK5180" s="367"/>
      <c r="AL5180" s="367"/>
      <c r="AM5180" s="367"/>
      <c r="AN5180" s="367"/>
      <c r="AO5180" s="367"/>
      <c r="AP5180" s="367"/>
      <c r="AQ5180" s="367"/>
      <c r="AR5180" s="367"/>
      <c r="AS5180" s="367"/>
      <c r="AT5180" s="367"/>
    </row>
    <row r="5181" spans="2:46" ht="13.8">
      <c r="B5181" s="26">
        <v>25.833333333333378</v>
      </c>
      <c r="C5181" s="363">
        <v>537.63982785360247</v>
      </c>
      <c r="D5181" s="367">
        <v>1550.0000000000027</v>
      </c>
      <c r="E5181" s="367">
        <v>7209.3023255814105</v>
      </c>
      <c r="F5181" s="367">
        <v>-354999.31452065491</v>
      </c>
      <c r="G5181" s="367">
        <v>1550.0000000000034</v>
      </c>
      <c r="H5181" s="367">
        <v>38750</v>
      </c>
      <c r="I5181" s="384">
        <v>-4249728.5552251637</v>
      </c>
      <c r="J5181" s="367">
        <v>1550</v>
      </c>
      <c r="K5181" s="367">
        <v>9393.9393939394031</v>
      </c>
      <c r="L5181" s="384">
        <v>-150077.34729899088</v>
      </c>
      <c r="M5181" s="367">
        <v>1550.0000000000016</v>
      </c>
      <c r="N5181" s="367">
        <v>155</v>
      </c>
      <c r="O5181" s="384">
        <v>-3946.9752465168676</v>
      </c>
      <c r="P5181" s="367">
        <v>22.474999999999998</v>
      </c>
      <c r="Q5181" s="367">
        <v>155</v>
      </c>
      <c r="R5181" s="384">
        <v>-441.45295091469643</v>
      </c>
      <c r="S5181" s="367">
        <v>21.7</v>
      </c>
      <c r="T5181" s="367">
        <v>5344.8275862068931</v>
      </c>
      <c r="U5181" s="384">
        <v>-180833.01558063901</v>
      </c>
      <c r="V5181" s="367">
        <v>1549.9999999999989</v>
      </c>
      <c r="W5181" s="367">
        <v>258333.33333333273</v>
      </c>
      <c r="X5181" s="384">
        <v>115461.99493550955</v>
      </c>
      <c r="Y5181" s="386">
        <v>1549.9999999999964</v>
      </c>
      <c r="Z5181" s="367"/>
      <c r="AA5181" s="367"/>
      <c r="AB5181" s="367"/>
      <c r="AC5181" s="367"/>
      <c r="AD5181" s="367"/>
      <c r="AE5181" s="367"/>
      <c r="AF5181" s="367"/>
      <c r="AG5181" s="367"/>
      <c r="AH5181" s="367"/>
      <c r="AI5181" s="367"/>
      <c r="AJ5181" s="367"/>
      <c r="AK5181" s="367"/>
      <c r="AL5181" s="367"/>
      <c r="AM5181" s="367"/>
      <c r="AN5181" s="367"/>
      <c r="AO5181" s="367"/>
      <c r="AP5181" s="367"/>
      <c r="AQ5181" s="367"/>
      <c r="AR5181" s="367"/>
      <c r="AS5181" s="367"/>
      <c r="AT5181" s="367"/>
    </row>
    <row r="5182" spans="2:46" ht="13.8">
      <c r="B5182" s="26">
        <v>26.000000000000046</v>
      </c>
      <c r="C5182" s="363">
        <v>541.09663470652413</v>
      </c>
      <c r="D5182" s="367">
        <v>1560.0000000000027</v>
      </c>
      <c r="E5182" s="367">
        <v>7255.8139534883876</v>
      </c>
      <c r="F5182" s="367">
        <v>-359756.45272804139</v>
      </c>
      <c r="G5182" s="367">
        <v>1560.0000000000034</v>
      </c>
      <c r="H5182" s="367">
        <v>39000</v>
      </c>
      <c r="I5182" s="384">
        <v>-4306187.6690816442</v>
      </c>
      <c r="J5182" s="367">
        <v>1560</v>
      </c>
      <c r="K5182" s="367">
        <v>9454.5454545454631</v>
      </c>
      <c r="L5182" s="384">
        <v>-152933.82518929307</v>
      </c>
      <c r="M5182" s="367">
        <v>1560.0000000000016</v>
      </c>
      <c r="N5182" s="367">
        <v>156</v>
      </c>
      <c r="O5182" s="384">
        <v>-4003.0051336503579</v>
      </c>
      <c r="P5182" s="367">
        <v>22.62</v>
      </c>
      <c r="Q5182" s="367">
        <v>156</v>
      </c>
      <c r="R5182" s="384">
        <v>-458.72662042170509</v>
      </c>
      <c r="S5182" s="367">
        <v>21.840000000000003</v>
      </c>
      <c r="T5182" s="367">
        <v>5379.3103448275824</v>
      </c>
      <c r="U5182" s="384">
        <v>-183913.73443688283</v>
      </c>
      <c r="V5182" s="367">
        <v>1559.9999999999989</v>
      </c>
      <c r="W5182" s="367">
        <v>259999.99999999939</v>
      </c>
      <c r="X5182" s="384">
        <v>116135.73450085992</v>
      </c>
      <c r="Y5182" s="386">
        <v>1559.9999999999964</v>
      </c>
      <c r="Z5182" s="367"/>
      <c r="AA5182" s="367"/>
      <c r="AB5182" s="367"/>
      <c r="AC5182" s="367"/>
      <c r="AD5182" s="367"/>
      <c r="AE5182" s="367"/>
      <c r="AF5182" s="367"/>
      <c r="AG5182" s="367"/>
      <c r="AH5182" s="367"/>
      <c r="AI5182" s="367"/>
      <c r="AJ5182" s="367"/>
      <c r="AK5182" s="367"/>
      <c r="AL5182" s="367"/>
      <c r="AM5182" s="367"/>
      <c r="AN5182" s="367"/>
      <c r="AO5182" s="367"/>
      <c r="AP5182" s="367"/>
      <c r="AQ5182" s="367"/>
      <c r="AR5182" s="367"/>
      <c r="AS5182" s="367"/>
      <c r="AT5182" s="367"/>
    </row>
    <row r="5183" spans="2:46" ht="13.8">
      <c r="B5183" s="26">
        <v>26.166666666666714</v>
      </c>
      <c r="C5183" s="363">
        <v>544.55328980050024</v>
      </c>
      <c r="D5183" s="367">
        <v>1570.0000000000027</v>
      </c>
      <c r="E5183" s="367">
        <v>7302.3255813953647</v>
      </c>
      <c r="F5183" s="367">
        <v>-364545.21683349437</v>
      </c>
      <c r="G5183" s="367">
        <v>1570.0000000000034</v>
      </c>
      <c r="H5183" s="367">
        <v>39250</v>
      </c>
      <c r="I5183" s="384">
        <v>-4363019.1099929232</v>
      </c>
      <c r="J5183" s="367">
        <v>1570</v>
      </c>
      <c r="K5183" s="367">
        <v>9515.1515151515232</v>
      </c>
      <c r="L5183" s="384">
        <v>-155814.51124549255</v>
      </c>
      <c r="M5183" s="367">
        <v>1570.0000000000014</v>
      </c>
      <c r="N5183" s="367">
        <v>157</v>
      </c>
      <c r="O5183" s="384">
        <v>-4059.4268865621061</v>
      </c>
      <c r="P5183" s="367">
        <v>22.764999999999997</v>
      </c>
      <c r="Q5183" s="367">
        <v>157</v>
      </c>
      <c r="R5183" s="384">
        <v>-476.1852333383631</v>
      </c>
      <c r="S5183" s="367">
        <v>21.98</v>
      </c>
      <c r="T5183" s="367">
        <v>5413.7931034482717</v>
      </c>
      <c r="U5183" s="384">
        <v>-187018.99245004458</v>
      </c>
      <c r="V5183" s="367">
        <v>1569.9999999999989</v>
      </c>
      <c r="W5183" s="367">
        <v>261666.66666666605</v>
      </c>
      <c r="X5183" s="384">
        <v>116808.56154658199</v>
      </c>
      <c r="Y5183" s="386">
        <v>1569.9999999999961</v>
      </c>
      <c r="Z5183" s="367"/>
      <c r="AA5183" s="367"/>
      <c r="AB5183" s="367"/>
      <c r="AC5183" s="367"/>
      <c r="AD5183" s="367"/>
      <c r="AE5183" s="367"/>
      <c r="AF5183" s="367"/>
      <c r="AG5183" s="367"/>
      <c r="AH5183" s="367"/>
      <c r="AI5183" s="367"/>
      <c r="AJ5183" s="367"/>
      <c r="AK5183" s="367"/>
      <c r="AL5183" s="367"/>
      <c r="AM5183" s="367"/>
      <c r="AN5183" s="367"/>
      <c r="AO5183" s="367"/>
      <c r="AP5183" s="367"/>
      <c r="AQ5183" s="367"/>
      <c r="AR5183" s="367"/>
      <c r="AS5183" s="367"/>
      <c r="AT5183" s="367"/>
    </row>
    <row r="5184" spans="2:46" ht="13.8">
      <c r="B5184" s="26">
        <v>26.333333333333382</v>
      </c>
      <c r="C5184" s="363">
        <v>548.00979313553103</v>
      </c>
      <c r="D5184" s="367">
        <v>1580.000000000003</v>
      </c>
      <c r="E5184" s="367">
        <v>7348.8372093023418</v>
      </c>
      <c r="F5184" s="367">
        <v>-369365.60683701403</v>
      </c>
      <c r="G5184" s="367">
        <v>1580.0000000000036</v>
      </c>
      <c r="H5184" s="367">
        <v>39500</v>
      </c>
      <c r="I5184" s="384">
        <v>-4420222.8779590037</v>
      </c>
      <c r="J5184" s="367">
        <v>1580</v>
      </c>
      <c r="K5184" s="367">
        <v>9575.7575757575833</v>
      </c>
      <c r="L5184" s="384">
        <v>-158719.4054675893</v>
      </c>
      <c r="M5184" s="367">
        <v>1580.0000000000014</v>
      </c>
      <c r="N5184" s="367">
        <v>158</v>
      </c>
      <c r="O5184" s="384">
        <v>-4116.2405052521171</v>
      </c>
      <c r="P5184" s="367">
        <v>22.91</v>
      </c>
      <c r="Q5184" s="367">
        <v>158</v>
      </c>
      <c r="R5184" s="384">
        <v>-493.82878966467177</v>
      </c>
      <c r="S5184" s="367">
        <v>22.12</v>
      </c>
      <c r="T5184" s="367">
        <v>5448.275862068961</v>
      </c>
      <c r="U5184" s="384">
        <v>-190148.78962012409</v>
      </c>
      <c r="V5184" s="367">
        <v>1579.9999999999986</v>
      </c>
      <c r="W5184" s="367">
        <v>263333.33333333273</v>
      </c>
      <c r="X5184" s="384">
        <v>117480.47607267577</v>
      </c>
      <c r="Y5184" s="386">
        <v>1579.9999999999964</v>
      </c>
      <c r="Z5184" s="367"/>
      <c r="AA5184" s="367"/>
      <c r="AB5184" s="367"/>
      <c r="AC5184" s="367"/>
      <c r="AD5184" s="367"/>
      <c r="AE5184" s="367"/>
      <c r="AF5184" s="367"/>
      <c r="AG5184" s="367"/>
      <c r="AH5184" s="367"/>
      <c r="AI5184" s="367"/>
      <c r="AJ5184" s="367"/>
      <c r="AK5184" s="367"/>
      <c r="AL5184" s="367"/>
      <c r="AM5184" s="367"/>
      <c r="AN5184" s="367"/>
      <c r="AO5184" s="367"/>
      <c r="AP5184" s="367"/>
      <c r="AQ5184" s="367"/>
      <c r="AR5184" s="367"/>
      <c r="AS5184" s="367"/>
      <c r="AT5184" s="367"/>
    </row>
    <row r="5185" spans="2:46" ht="13.8">
      <c r="B5185" s="26">
        <v>26.50000000000005</v>
      </c>
      <c r="C5185" s="363">
        <v>551.46614471161638</v>
      </c>
      <c r="D5185" s="367">
        <v>1590.0000000000032</v>
      </c>
      <c r="E5185" s="367">
        <v>7395.3488372093188</v>
      </c>
      <c r="F5185" s="367">
        <v>-374217.62273860001</v>
      </c>
      <c r="G5185" s="367">
        <v>1590.0000000000036</v>
      </c>
      <c r="H5185" s="367">
        <v>39750</v>
      </c>
      <c r="I5185" s="384">
        <v>-4477798.9729798827</v>
      </c>
      <c r="J5185" s="367">
        <v>1590</v>
      </c>
      <c r="K5185" s="367">
        <v>9636.3636363636433</v>
      </c>
      <c r="L5185" s="384">
        <v>-161648.50785558324</v>
      </c>
      <c r="M5185" s="367">
        <v>1590.0000000000011</v>
      </c>
      <c r="N5185" s="367">
        <v>159</v>
      </c>
      <c r="O5185" s="384">
        <v>-4173.4459897203888</v>
      </c>
      <c r="P5185" s="367">
        <v>23.055</v>
      </c>
      <c r="Q5185" s="367">
        <v>159</v>
      </c>
      <c r="R5185" s="384">
        <v>-511.6572894006307</v>
      </c>
      <c r="S5185" s="367">
        <v>22.26</v>
      </c>
      <c r="T5185" s="367">
        <v>5482.7586206896503</v>
      </c>
      <c r="U5185" s="384">
        <v>-193303.12594712156</v>
      </c>
      <c r="V5185" s="367">
        <v>1589.9999999999986</v>
      </c>
      <c r="W5185" s="367">
        <v>264999.99999999942</v>
      </c>
      <c r="X5185" s="384">
        <v>118151.47807914125</v>
      </c>
      <c r="Y5185" s="386">
        <v>1589.9999999999964</v>
      </c>
      <c r="Z5185" s="367"/>
      <c r="AA5185" s="367"/>
      <c r="AB5185" s="367"/>
      <c r="AC5185" s="367"/>
      <c r="AD5185" s="367"/>
      <c r="AE5185" s="367"/>
      <c r="AF5185" s="367"/>
      <c r="AG5185" s="367"/>
      <c r="AH5185" s="367"/>
      <c r="AI5185" s="367"/>
      <c r="AJ5185" s="367"/>
      <c r="AK5185" s="367"/>
      <c r="AL5185" s="367"/>
      <c r="AM5185" s="367"/>
      <c r="AN5185" s="367"/>
      <c r="AO5185" s="367"/>
      <c r="AP5185" s="367"/>
      <c r="AQ5185" s="367"/>
      <c r="AR5185" s="367"/>
      <c r="AS5185" s="367"/>
      <c r="AT5185" s="367"/>
    </row>
    <row r="5186" spans="2:46" ht="13.8">
      <c r="B5186" s="26">
        <v>26.666666666666718</v>
      </c>
      <c r="C5186" s="363">
        <v>554.92234452875607</v>
      </c>
      <c r="D5186" s="367">
        <v>1600.0000000000032</v>
      </c>
      <c r="E5186" s="367">
        <v>7441.8604651162959</v>
      </c>
      <c r="F5186" s="367">
        <v>-379101.26453825261</v>
      </c>
      <c r="G5186" s="367">
        <v>1600.0000000000036</v>
      </c>
      <c r="H5186" s="367">
        <v>40000</v>
      </c>
      <c r="I5186" s="384">
        <v>-4535747.3950555613</v>
      </c>
      <c r="J5186" s="367">
        <v>1600</v>
      </c>
      <c r="K5186" s="367">
        <v>9696.9696969697034</v>
      </c>
      <c r="L5186" s="384">
        <v>-164601.81840947454</v>
      </c>
      <c r="M5186" s="367">
        <v>1600.0000000000011</v>
      </c>
      <c r="N5186" s="367">
        <v>160</v>
      </c>
      <c r="O5186" s="384">
        <v>-4231.0433399669218</v>
      </c>
      <c r="P5186" s="367">
        <v>23.2</v>
      </c>
      <c r="Q5186" s="367">
        <v>160</v>
      </c>
      <c r="R5186" s="384">
        <v>-529.67073254623938</v>
      </c>
      <c r="S5186" s="367">
        <v>22.4</v>
      </c>
      <c r="T5186" s="367">
        <v>5517.2413793103397</v>
      </c>
      <c r="U5186" s="384">
        <v>-196482.00143103697</v>
      </c>
      <c r="V5186" s="367">
        <v>1599.9999999999986</v>
      </c>
      <c r="W5186" s="367">
        <v>266666.6666666661</v>
      </c>
      <c r="X5186" s="384">
        <v>118821.56756597839</v>
      </c>
      <c r="Y5186" s="386">
        <v>1599.9999999999964</v>
      </c>
      <c r="Z5186" s="367"/>
      <c r="AA5186" s="367"/>
      <c r="AB5186" s="367"/>
      <c r="AC5186" s="367"/>
      <c r="AD5186" s="367"/>
      <c r="AE5186" s="367"/>
      <c r="AF5186" s="367"/>
      <c r="AG5186" s="367"/>
      <c r="AH5186" s="367"/>
      <c r="AI5186" s="367"/>
      <c r="AJ5186" s="367"/>
      <c r="AK5186" s="367"/>
      <c r="AL5186" s="367"/>
      <c r="AM5186" s="367"/>
      <c r="AN5186" s="367"/>
      <c r="AO5186" s="367"/>
      <c r="AP5186" s="367"/>
      <c r="AQ5186" s="367"/>
      <c r="AR5186" s="367"/>
      <c r="AS5186" s="367"/>
      <c r="AT5186" s="367"/>
    </row>
    <row r="5187" spans="2:46" ht="13.8">
      <c r="B5187" s="26">
        <v>26.833333333333385</v>
      </c>
      <c r="C5187" s="363">
        <v>558.37839258695044</v>
      </c>
      <c r="D5187" s="367">
        <v>1610.0000000000032</v>
      </c>
      <c r="E5187" s="367">
        <v>7488.372093023273</v>
      </c>
      <c r="F5187" s="367">
        <v>-384016.53223597165</v>
      </c>
      <c r="G5187" s="367">
        <v>1610.0000000000036</v>
      </c>
      <c r="H5187" s="367">
        <v>40250</v>
      </c>
      <c r="I5187" s="384">
        <v>-4594068.1441860395</v>
      </c>
      <c r="J5187" s="367">
        <v>1610</v>
      </c>
      <c r="K5187" s="367">
        <v>9757.5757575757634</v>
      </c>
      <c r="L5187" s="384">
        <v>-167579.33712926306</v>
      </c>
      <c r="M5187" s="367">
        <v>1610.0000000000011</v>
      </c>
      <c r="N5187" s="367">
        <v>161</v>
      </c>
      <c r="O5187" s="384">
        <v>-4289.0325559917155</v>
      </c>
      <c r="P5187" s="367">
        <v>23.345000000000002</v>
      </c>
      <c r="Q5187" s="367">
        <v>161</v>
      </c>
      <c r="R5187" s="384">
        <v>-547.86911910149877</v>
      </c>
      <c r="S5187" s="367">
        <v>22.54</v>
      </c>
      <c r="T5187" s="367">
        <v>5551.724137931029</v>
      </c>
      <c r="U5187" s="384">
        <v>-199685.41607187013</v>
      </c>
      <c r="V5187" s="367">
        <v>1609.9999999999984</v>
      </c>
      <c r="W5187" s="367">
        <v>268333.33333333279</v>
      </c>
      <c r="X5187" s="384">
        <v>119490.74453318729</v>
      </c>
      <c r="Y5187" s="386">
        <v>1609.9999999999968</v>
      </c>
      <c r="Z5187" s="367"/>
      <c r="AA5187" s="367"/>
      <c r="AB5187" s="367"/>
      <c r="AC5187" s="367"/>
      <c r="AD5187" s="367"/>
      <c r="AE5187" s="367"/>
      <c r="AF5187" s="367"/>
      <c r="AG5187" s="367"/>
      <c r="AH5187" s="367"/>
      <c r="AI5187" s="367"/>
      <c r="AJ5187" s="367"/>
      <c r="AK5187" s="367"/>
      <c r="AL5187" s="367"/>
      <c r="AM5187" s="367"/>
      <c r="AN5187" s="367"/>
      <c r="AO5187" s="367"/>
      <c r="AP5187" s="367"/>
      <c r="AQ5187" s="367"/>
      <c r="AR5187" s="367"/>
      <c r="AS5187" s="367"/>
      <c r="AT5187" s="367"/>
    </row>
    <row r="5188" spans="2:46" ht="13.8">
      <c r="B5188" s="26">
        <v>27.000000000000053</v>
      </c>
      <c r="C5188" s="363">
        <v>561.83428888619926</v>
      </c>
      <c r="D5188" s="367">
        <v>1620.0000000000032</v>
      </c>
      <c r="E5188" s="367">
        <v>7534.8837209302501</v>
      </c>
      <c r="F5188" s="367">
        <v>-388963.42583175737</v>
      </c>
      <c r="G5188" s="367">
        <v>1620.0000000000039</v>
      </c>
      <c r="H5188" s="367">
        <v>40500</v>
      </c>
      <c r="I5188" s="384">
        <v>-4652761.220371319</v>
      </c>
      <c r="J5188" s="367">
        <v>1620</v>
      </c>
      <c r="K5188" s="367">
        <v>9818.1818181818235</v>
      </c>
      <c r="L5188" s="384">
        <v>-170581.06401494879</v>
      </c>
      <c r="M5188" s="367">
        <v>1620.0000000000009</v>
      </c>
      <c r="N5188" s="367">
        <v>162</v>
      </c>
      <c r="O5188" s="384">
        <v>-4347.4136377947689</v>
      </c>
      <c r="P5188" s="367">
        <v>23.49</v>
      </c>
      <c r="Q5188" s="367">
        <v>162</v>
      </c>
      <c r="R5188" s="384">
        <v>-566.25244906640853</v>
      </c>
      <c r="S5188" s="367">
        <v>22.68</v>
      </c>
      <c r="T5188" s="367">
        <v>5586.2068965517183</v>
      </c>
      <c r="U5188" s="384">
        <v>-202913.36986962124</v>
      </c>
      <c r="V5188" s="367">
        <v>1619.9999999999984</v>
      </c>
      <c r="W5188" s="367">
        <v>269999.99999999948</v>
      </c>
      <c r="X5188" s="384">
        <v>120159.00898076783</v>
      </c>
      <c r="Y5188" s="386">
        <v>1619.9999999999968</v>
      </c>
      <c r="Z5188" s="367"/>
      <c r="AA5188" s="367"/>
      <c r="AB5188" s="367"/>
      <c r="AC5188" s="367"/>
      <c r="AD5188" s="367"/>
      <c r="AE5188" s="367"/>
      <c r="AF5188" s="367"/>
      <c r="AG5188" s="367"/>
      <c r="AH5188" s="367"/>
      <c r="AI5188" s="367"/>
      <c r="AJ5188" s="367"/>
      <c r="AK5188" s="367"/>
      <c r="AL5188" s="367"/>
      <c r="AM5188" s="367"/>
      <c r="AN5188" s="367"/>
      <c r="AO5188" s="367"/>
      <c r="AP5188" s="367"/>
      <c r="AQ5188" s="367"/>
      <c r="AR5188" s="367"/>
      <c r="AS5188" s="367"/>
      <c r="AT5188" s="367"/>
    </row>
    <row r="5189" spans="2:46" ht="13.8">
      <c r="B5189" s="26">
        <v>27.166666666666721</v>
      </c>
      <c r="C5189" s="363">
        <v>565.29003342650265</v>
      </c>
      <c r="D5189" s="367">
        <v>1630.0000000000034</v>
      </c>
      <c r="E5189" s="367">
        <v>7581.3953488372272</v>
      </c>
      <c r="F5189" s="367">
        <v>-393941.94532560953</v>
      </c>
      <c r="G5189" s="367">
        <v>1630.0000000000039</v>
      </c>
      <c r="H5189" s="367">
        <v>40750</v>
      </c>
      <c r="I5189" s="384">
        <v>-4711826.6236113971</v>
      </c>
      <c r="J5189" s="367">
        <v>1630</v>
      </c>
      <c r="K5189" s="367">
        <v>9878.7878787878835</v>
      </c>
      <c r="L5189" s="384">
        <v>-173606.99906653186</v>
      </c>
      <c r="M5189" s="367">
        <v>1630.0000000000009</v>
      </c>
      <c r="N5189" s="367">
        <v>163</v>
      </c>
      <c r="O5189" s="384">
        <v>-4406.1865853760855</v>
      </c>
      <c r="P5189" s="367">
        <v>23.635000000000002</v>
      </c>
      <c r="Q5189" s="367">
        <v>163</v>
      </c>
      <c r="R5189" s="384">
        <v>-584.82072244096844</v>
      </c>
      <c r="S5189" s="367">
        <v>22.82</v>
      </c>
      <c r="T5189" s="367">
        <v>5620.6896551724076</v>
      </c>
      <c r="U5189" s="384">
        <v>-206165.86282429015</v>
      </c>
      <c r="V5189" s="367">
        <v>1629.9999999999982</v>
      </c>
      <c r="W5189" s="367">
        <v>271666.66666666616</v>
      </c>
      <c r="X5189" s="384">
        <v>120826.36090872009</v>
      </c>
      <c r="Y5189" s="386">
        <v>1629.999999999997</v>
      </c>
      <c r="Z5189" s="367"/>
      <c r="AA5189" s="367"/>
      <c r="AB5189" s="367"/>
      <c r="AC5189" s="367"/>
      <c r="AD5189" s="367"/>
      <c r="AE5189" s="367"/>
      <c r="AF5189" s="367"/>
      <c r="AG5189" s="367"/>
      <c r="AH5189" s="367"/>
      <c r="AI5189" s="367"/>
      <c r="AJ5189" s="367"/>
      <c r="AK5189" s="367"/>
      <c r="AL5189" s="367"/>
      <c r="AM5189" s="367"/>
      <c r="AN5189" s="367"/>
      <c r="AO5189" s="367"/>
      <c r="AP5189" s="367"/>
      <c r="AQ5189" s="367"/>
      <c r="AR5189" s="367"/>
      <c r="AS5189" s="367"/>
      <c r="AT5189" s="367"/>
    </row>
    <row r="5190" spans="2:46" ht="13.8">
      <c r="B5190" s="26">
        <v>27.333333333333389</v>
      </c>
      <c r="C5190" s="363">
        <v>568.74562620786048</v>
      </c>
      <c r="D5190" s="367">
        <v>1640.0000000000034</v>
      </c>
      <c r="E5190" s="367">
        <v>7627.9069767442043</v>
      </c>
      <c r="F5190" s="367">
        <v>-398952.09071752813</v>
      </c>
      <c r="G5190" s="367">
        <v>1640.0000000000039</v>
      </c>
      <c r="H5190" s="367">
        <v>41000</v>
      </c>
      <c r="I5190" s="384">
        <v>-4771264.3539062738</v>
      </c>
      <c r="J5190" s="367">
        <v>1639.9999999999998</v>
      </c>
      <c r="K5190" s="367">
        <v>9939.3939393939436</v>
      </c>
      <c r="L5190" s="384">
        <v>-176657.14228401214</v>
      </c>
      <c r="M5190" s="367">
        <v>1640.0000000000009</v>
      </c>
      <c r="N5190" s="367">
        <v>164</v>
      </c>
      <c r="O5190" s="384">
        <v>-4465.3513987356582</v>
      </c>
      <c r="P5190" s="367">
        <v>23.779999999999998</v>
      </c>
      <c r="Q5190" s="367">
        <v>164</v>
      </c>
      <c r="R5190" s="384">
        <v>-603.57393922517815</v>
      </c>
      <c r="S5190" s="367">
        <v>22.959999999999997</v>
      </c>
      <c r="T5190" s="367">
        <v>5655.1724137930969</v>
      </c>
      <c r="U5190" s="384">
        <v>-209442.89493587703</v>
      </c>
      <c r="V5190" s="367">
        <v>1639.9999999999982</v>
      </c>
      <c r="W5190" s="367">
        <v>273333.33333333285</v>
      </c>
      <c r="X5190" s="384">
        <v>121492.80031704405</v>
      </c>
      <c r="Y5190" s="386">
        <v>1639.999999999997</v>
      </c>
      <c r="Z5190" s="367"/>
      <c r="AA5190" s="367"/>
      <c r="AB5190" s="367"/>
      <c r="AC5190" s="367"/>
      <c r="AD5190" s="367"/>
      <c r="AE5190" s="367"/>
      <c r="AF5190" s="367"/>
      <c r="AG5190" s="367"/>
      <c r="AH5190" s="367"/>
      <c r="AI5190" s="367"/>
      <c r="AJ5190" s="367"/>
      <c r="AK5190" s="367"/>
      <c r="AL5190" s="367"/>
      <c r="AM5190" s="367"/>
      <c r="AN5190" s="367"/>
      <c r="AO5190" s="367"/>
      <c r="AP5190" s="367"/>
      <c r="AQ5190" s="367"/>
      <c r="AR5190" s="367"/>
      <c r="AS5190" s="367"/>
      <c r="AT5190" s="367"/>
    </row>
    <row r="5191" spans="2:46" ht="13.8">
      <c r="B5191" s="26">
        <v>27.500000000000057</v>
      </c>
      <c r="C5191" s="363">
        <v>572.20106723027288</v>
      </c>
      <c r="D5191" s="367">
        <v>1650.0000000000034</v>
      </c>
      <c r="E5191" s="367">
        <v>7674.4186046511813</v>
      </c>
      <c r="F5191" s="367">
        <v>-403993.86200751329</v>
      </c>
      <c r="G5191" s="367">
        <v>1650.0000000000039</v>
      </c>
      <c r="H5191" s="367">
        <v>41250</v>
      </c>
      <c r="I5191" s="384">
        <v>-4831074.411255952</v>
      </c>
      <c r="J5191" s="367">
        <v>1649.9999999999998</v>
      </c>
      <c r="K5191" s="367">
        <v>10000.000000000004</v>
      </c>
      <c r="L5191" s="384">
        <v>-179731.49366738964</v>
      </c>
      <c r="M5191" s="367">
        <v>1650.0000000000007</v>
      </c>
      <c r="N5191" s="367">
        <v>165</v>
      </c>
      <c r="O5191" s="384">
        <v>-4524.9080778734979</v>
      </c>
      <c r="P5191" s="367">
        <v>23.925000000000001</v>
      </c>
      <c r="Q5191" s="367">
        <v>165</v>
      </c>
      <c r="R5191" s="384">
        <v>-622.51209941903915</v>
      </c>
      <c r="S5191" s="367">
        <v>23.1</v>
      </c>
      <c r="T5191" s="367">
        <v>5689.6551724137862</v>
      </c>
      <c r="U5191" s="384">
        <v>-212744.46620438181</v>
      </c>
      <c r="V5191" s="367">
        <v>1649.9999999999982</v>
      </c>
      <c r="W5191" s="367">
        <v>274999.99999999953</v>
      </c>
      <c r="X5191" s="384">
        <v>122158.32720573968</v>
      </c>
      <c r="Y5191" s="386">
        <v>1649.999999999997</v>
      </c>
      <c r="Z5191" s="367"/>
      <c r="AA5191" s="367"/>
      <c r="AB5191" s="367"/>
      <c r="AC5191" s="367"/>
      <c r="AD5191" s="367"/>
      <c r="AE5191" s="367"/>
      <c r="AF5191" s="367"/>
      <c r="AG5191" s="367"/>
      <c r="AH5191" s="367"/>
      <c r="AI5191" s="367"/>
      <c r="AJ5191" s="367"/>
      <c r="AK5191" s="367"/>
      <c r="AL5191" s="367"/>
      <c r="AM5191" s="367"/>
      <c r="AN5191" s="367"/>
      <c r="AO5191" s="367"/>
      <c r="AP5191" s="367"/>
      <c r="AQ5191" s="367"/>
      <c r="AR5191" s="367"/>
      <c r="AS5191" s="367"/>
      <c r="AT5191" s="367"/>
    </row>
    <row r="5192" spans="2:46" ht="13.8">
      <c r="B5192" s="26">
        <v>27.666666666666725</v>
      </c>
      <c r="C5192" s="363">
        <v>575.65635649373985</v>
      </c>
      <c r="D5192" s="367">
        <v>1660.0000000000034</v>
      </c>
      <c r="E5192" s="367">
        <v>7720.9302325581584</v>
      </c>
      <c r="F5192" s="367">
        <v>-409067.25919556525</v>
      </c>
      <c r="G5192" s="367">
        <v>1660.0000000000043</v>
      </c>
      <c r="H5192" s="367">
        <v>41500</v>
      </c>
      <c r="I5192" s="384">
        <v>-4891256.7956604296</v>
      </c>
      <c r="J5192" s="367">
        <v>1659.9999999999998</v>
      </c>
      <c r="K5192" s="367">
        <v>10060.606060606064</v>
      </c>
      <c r="L5192" s="384">
        <v>-182830.05321666447</v>
      </c>
      <c r="M5192" s="367">
        <v>1660.0000000000007</v>
      </c>
      <c r="N5192" s="367">
        <v>166</v>
      </c>
      <c r="O5192" s="384">
        <v>-4584.8566227895935</v>
      </c>
      <c r="P5192" s="367">
        <v>24.07</v>
      </c>
      <c r="Q5192" s="367">
        <v>166</v>
      </c>
      <c r="R5192" s="384">
        <v>-641.63520302254972</v>
      </c>
      <c r="S5192" s="367">
        <v>23.240000000000002</v>
      </c>
      <c r="T5192" s="367">
        <v>5724.1379310344755</v>
      </c>
      <c r="U5192" s="384">
        <v>-216070.57662980436</v>
      </c>
      <c r="V5192" s="367">
        <v>1659.999999999998</v>
      </c>
      <c r="W5192" s="367">
        <v>276666.66666666622</v>
      </c>
      <c r="X5192" s="384">
        <v>122822.94157480703</v>
      </c>
      <c r="Y5192" s="386">
        <v>1659.9999999999973</v>
      </c>
      <c r="Z5192" s="367"/>
      <c r="AA5192" s="367"/>
      <c r="AB5192" s="367"/>
      <c r="AC5192" s="367"/>
      <c r="AD5192" s="367"/>
      <c r="AE5192" s="367"/>
      <c r="AF5192" s="367"/>
      <c r="AG5192" s="367"/>
      <c r="AH5192" s="367"/>
      <c r="AI5192" s="367"/>
      <c r="AJ5192" s="367"/>
      <c r="AK5192" s="367"/>
      <c r="AL5192" s="367"/>
      <c r="AM5192" s="367"/>
      <c r="AN5192" s="367"/>
      <c r="AO5192" s="367"/>
      <c r="AP5192" s="367"/>
      <c r="AQ5192" s="367"/>
      <c r="AR5192" s="367"/>
      <c r="AS5192" s="367"/>
      <c r="AT5192" s="367"/>
    </row>
    <row r="5193" spans="2:46" ht="13.8">
      <c r="B5193" s="26">
        <v>27.833333333333393</v>
      </c>
      <c r="C5193" s="363">
        <v>579.11149399826127</v>
      </c>
      <c r="D5193" s="367">
        <v>1670.0000000000036</v>
      </c>
      <c r="E5193" s="367">
        <v>7767.4418604651355</v>
      </c>
      <c r="F5193" s="367">
        <v>-414172.28228168347</v>
      </c>
      <c r="G5193" s="367">
        <v>1670.0000000000043</v>
      </c>
      <c r="H5193" s="367">
        <v>41750</v>
      </c>
      <c r="I5193" s="384">
        <v>-4951811.5071197068</v>
      </c>
      <c r="J5193" s="367">
        <v>1669.9999999999998</v>
      </c>
      <c r="K5193" s="367">
        <v>10121.212121212124</v>
      </c>
      <c r="L5193" s="384">
        <v>-185952.82093183653</v>
      </c>
      <c r="M5193" s="367">
        <v>1670.0000000000007</v>
      </c>
      <c r="N5193" s="367">
        <v>167</v>
      </c>
      <c r="O5193" s="384">
        <v>-4645.1970334839525</v>
      </c>
      <c r="P5193" s="367">
        <v>24.215</v>
      </c>
      <c r="Q5193" s="367">
        <v>167</v>
      </c>
      <c r="R5193" s="384">
        <v>-660.94325003571032</v>
      </c>
      <c r="S5193" s="367">
        <v>23.38</v>
      </c>
      <c r="T5193" s="367">
        <v>5758.6206896551648</v>
      </c>
      <c r="U5193" s="384">
        <v>-219421.22621214489</v>
      </c>
      <c r="V5193" s="367">
        <v>1669.999999999998</v>
      </c>
      <c r="W5193" s="367">
        <v>278333.33333333291</v>
      </c>
      <c r="X5193" s="384">
        <v>123486.64342424605</v>
      </c>
      <c r="Y5193" s="386">
        <v>1669.9999999999973</v>
      </c>
      <c r="Z5193" s="367"/>
      <c r="AA5193" s="367"/>
      <c r="AB5193" s="367"/>
      <c r="AC5193" s="367"/>
      <c r="AD5193" s="367"/>
      <c r="AE5193" s="367"/>
      <c r="AF5193" s="367"/>
      <c r="AG5193" s="367"/>
      <c r="AH5193" s="367"/>
      <c r="AI5193" s="367"/>
      <c r="AJ5193" s="367"/>
      <c r="AK5193" s="367"/>
      <c r="AL5193" s="367"/>
      <c r="AM5193" s="367"/>
      <c r="AN5193" s="367"/>
      <c r="AO5193" s="367"/>
      <c r="AP5193" s="367"/>
      <c r="AQ5193" s="367"/>
      <c r="AR5193" s="367"/>
      <c r="AS5193" s="367"/>
      <c r="AT5193" s="367"/>
    </row>
    <row r="5194" spans="2:46" ht="13.8">
      <c r="B5194" s="26">
        <v>28.00000000000006</v>
      </c>
      <c r="C5194" s="363">
        <v>582.56647974383736</v>
      </c>
      <c r="D5194" s="367">
        <v>1680.0000000000036</v>
      </c>
      <c r="E5194" s="367">
        <v>7813.9534883721126</v>
      </c>
      <c r="F5194" s="367">
        <v>-419308.93126586819</v>
      </c>
      <c r="G5194" s="367">
        <v>1680.0000000000043</v>
      </c>
      <c r="H5194" s="367">
        <v>42000</v>
      </c>
      <c r="I5194" s="384">
        <v>-5012738.5456337845</v>
      </c>
      <c r="J5194" s="367">
        <v>1679.9999999999998</v>
      </c>
      <c r="K5194" s="367">
        <v>10181.818181818184</v>
      </c>
      <c r="L5194" s="384">
        <v>-189099.79681290581</v>
      </c>
      <c r="M5194" s="367">
        <v>1680.0000000000005</v>
      </c>
      <c r="N5194" s="367">
        <v>168</v>
      </c>
      <c r="O5194" s="384">
        <v>-4705.9293099565703</v>
      </c>
      <c r="P5194" s="367">
        <v>24.36</v>
      </c>
      <c r="Q5194" s="367">
        <v>168</v>
      </c>
      <c r="R5194" s="384">
        <v>-680.43624045852141</v>
      </c>
      <c r="S5194" s="367">
        <v>23.52</v>
      </c>
      <c r="T5194" s="367">
        <v>5793.1034482758541</v>
      </c>
      <c r="U5194" s="384">
        <v>-222796.4149514031</v>
      </c>
      <c r="V5194" s="367">
        <v>1679.9999999999975</v>
      </c>
      <c r="W5194" s="367">
        <v>279999.99999999959</v>
      </c>
      <c r="X5194" s="384">
        <v>124149.43275405679</v>
      </c>
      <c r="Y5194" s="386">
        <v>1679.9999999999975</v>
      </c>
      <c r="Z5194" s="367"/>
      <c r="AA5194" s="367"/>
      <c r="AB5194" s="367"/>
      <c r="AC5194" s="367"/>
      <c r="AD5194" s="367"/>
      <c r="AE5194" s="367"/>
      <c r="AF5194" s="367"/>
      <c r="AG5194" s="367"/>
      <c r="AH5194" s="367"/>
      <c r="AI5194" s="367"/>
      <c r="AJ5194" s="367"/>
      <c r="AK5194" s="367"/>
      <c r="AL5194" s="367"/>
      <c r="AM5194" s="367"/>
      <c r="AN5194" s="367"/>
      <c r="AO5194" s="367"/>
      <c r="AP5194" s="367"/>
      <c r="AQ5194" s="367"/>
      <c r="AR5194" s="367"/>
      <c r="AS5194" s="367"/>
      <c r="AT5194" s="367"/>
    </row>
    <row r="5195" spans="2:46" ht="13.8">
      <c r="B5195" s="26">
        <v>28.166666666666728</v>
      </c>
      <c r="C5195" s="363">
        <v>586.0213137304678</v>
      </c>
      <c r="D5195" s="367">
        <v>1690.0000000000036</v>
      </c>
      <c r="E5195" s="367">
        <v>7860.4651162790897</v>
      </c>
      <c r="F5195" s="367">
        <v>-424477.20614811941</v>
      </c>
      <c r="G5195" s="367">
        <v>1690.0000000000043</v>
      </c>
      <c r="H5195" s="367">
        <v>42250</v>
      </c>
      <c r="I5195" s="384">
        <v>-5074037.9112026608</v>
      </c>
      <c r="J5195" s="367">
        <v>1689.9999999999998</v>
      </c>
      <c r="K5195" s="367">
        <v>10242.424242424244</v>
      </c>
      <c r="L5195" s="384">
        <v>-192270.98085987242</v>
      </c>
      <c r="M5195" s="367">
        <v>1690.0000000000005</v>
      </c>
      <c r="N5195" s="367">
        <v>169</v>
      </c>
      <c r="O5195" s="384">
        <v>-4767.0534522074522</v>
      </c>
      <c r="P5195" s="367">
        <v>24.504999999999999</v>
      </c>
      <c r="Q5195" s="367">
        <v>169</v>
      </c>
      <c r="R5195" s="384">
        <v>-700.11417429098287</v>
      </c>
      <c r="S5195" s="367">
        <v>23.66</v>
      </c>
      <c r="T5195" s="367">
        <v>5827.5862068965434</v>
      </c>
      <c r="U5195" s="384">
        <v>-226196.14284757947</v>
      </c>
      <c r="V5195" s="367">
        <v>1689.9999999999977</v>
      </c>
      <c r="W5195" s="367">
        <v>281666.66666666628</v>
      </c>
      <c r="X5195" s="384">
        <v>124811.30956423921</v>
      </c>
      <c r="Y5195" s="386">
        <v>1689.9999999999977</v>
      </c>
      <c r="Z5195" s="367"/>
      <c r="AA5195" s="367"/>
      <c r="AB5195" s="367"/>
      <c r="AC5195" s="367"/>
      <c r="AD5195" s="367"/>
      <c r="AE5195" s="367"/>
      <c r="AF5195" s="367"/>
      <c r="AG5195" s="367"/>
      <c r="AH5195" s="367"/>
      <c r="AI5195" s="367"/>
      <c r="AJ5195" s="367"/>
      <c r="AK5195" s="367"/>
      <c r="AL5195" s="367"/>
      <c r="AM5195" s="367"/>
      <c r="AN5195" s="367"/>
      <c r="AO5195" s="367"/>
      <c r="AP5195" s="367"/>
      <c r="AQ5195" s="367"/>
      <c r="AR5195" s="367"/>
      <c r="AS5195" s="367"/>
      <c r="AT5195" s="367"/>
    </row>
    <row r="5196" spans="2:46" ht="13.8">
      <c r="B5196" s="26">
        <v>28.333333333333396</v>
      </c>
      <c r="C5196" s="363">
        <v>589.47599595815291</v>
      </c>
      <c r="D5196" s="367">
        <v>1700.0000000000036</v>
      </c>
      <c r="E5196" s="367">
        <v>7906.9767441860668</v>
      </c>
      <c r="F5196" s="367">
        <v>-429677.10692843725</v>
      </c>
      <c r="G5196" s="367">
        <v>1700.0000000000043</v>
      </c>
      <c r="H5196" s="367">
        <v>42500</v>
      </c>
      <c r="I5196" s="384">
        <v>-5135709.6038263384</v>
      </c>
      <c r="J5196" s="367">
        <v>1699.9999999999998</v>
      </c>
      <c r="K5196" s="367">
        <v>10303.030303030304</v>
      </c>
      <c r="L5196" s="384">
        <v>-195466.37307273629</v>
      </c>
      <c r="M5196" s="367">
        <v>1700.0000000000005</v>
      </c>
      <c r="N5196" s="367">
        <v>170</v>
      </c>
      <c r="O5196" s="384">
        <v>-4828.5694602365938</v>
      </c>
      <c r="P5196" s="367">
        <v>24.650000000000002</v>
      </c>
      <c r="Q5196" s="367">
        <v>170</v>
      </c>
      <c r="R5196" s="384">
        <v>-719.9770515330946</v>
      </c>
      <c r="S5196" s="367">
        <v>23.8</v>
      </c>
      <c r="T5196" s="367">
        <v>5862.0689655172328</v>
      </c>
      <c r="U5196" s="384">
        <v>-229620.40990067364</v>
      </c>
      <c r="V5196" s="367">
        <v>1699.9999999999977</v>
      </c>
      <c r="W5196" s="367">
        <v>283333.33333333296</v>
      </c>
      <c r="X5196" s="384">
        <v>125472.27385479333</v>
      </c>
      <c r="Y5196" s="386">
        <v>1699.9999999999977</v>
      </c>
      <c r="Z5196" s="367"/>
      <c r="AA5196" s="367"/>
      <c r="AB5196" s="367"/>
      <c r="AC5196" s="367"/>
      <c r="AD5196" s="367"/>
      <c r="AE5196" s="367"/>
      <c r="AF5196" s="367"/>
      <c r="AG5196" s="367"/>
      <c r="AH5196" s="367"/>
      <c r="AI5196" s="367"/>
      <c r="AJ5196" s="367"/>
      <c r="AK5196" s="367"/>
      <c r="AL5196" s="367"/>
      <c r="AM5196" s="367"/>
      <c r="AN5196" s="367"/>
      <c r="AO5196" s="367"/>
      <c r="AP5196" s="367"/>
      <c r="AQ5196" s="367"/>
      <c r="AR5196" s="367"/>
      <c r="AS5196" s="367"/>
      <c r="AT5196" s="367"/>
    </row>
    <row r="5197" spans="2:46" ht="13.8">
      <c r="B5197" s="26">
        <v>28.500000000000064</v>
      </c>
      <c r="C5197" s="363">
        <v>592.93052642689236</v>
      </c>
      <c r="D5197" s="367">
        <v>1710.0000000000036</v>
      </c>
      <c r="E5197" s="367">
        <v>7953.4883720930438</v>
      </c>
      <c r="F5197" s="367">
        <v>-434908.63360682165</v>
      </c>
      <c r="G5197" s="367">
        <v>1710.0000000000045</v>
      </c>
      <c r="H5197" s="367">
        <v>42750</v>
      </c>
      <c r="I5197" s="384">
        <v>-5197753.6235048138</v>
      </c>
      <c r="J5197" s="367">
        <v>1709.9999999999998</v>
      </c>
      <c r="K5197" s="367">
        <v>10363.636363636364</v>
      </c>
      <c r="L5197" s="384">
        <v>-198685.9734514973</v>
      </c>
      <c r="M5197" s="367">
        <v>1710.0000000000002</v>
      </c>
      <c r="N5197" s="367">
        <v>171</v>
      </c>
      <c r="O5197" s="384">
        <v>-4890.4773340439942</v>
      </c>
      <c r="P5197" s="367">
        <v>24.794999999999998</v>
      </c>
      <c r="Q5197" s="367">
        <v>171</v>
      </c>
      <c r="R5197" s="384">
        <v>-740.02487218485612</v>
      </c>
      <c r="S5197" s="367">
        <v>23.939999999999998</v>
      </c>
      <c r="T5197" s="367">
        <v>5896.5517241379221</v>
      </c>
      <c r="U5197" s="384">
        <v>-233069.21611068552</v>
      </c>
      <c r="V5197" s="367">
        <v>1709.9999999999973</v>
      </c>
      <c r="W5197" s="367">
        <v>284999.99999999965</v>
      </c>
      <c r="X5197" s="384">
        <v>126132.32562571915</v>
      </c>
      <c r="Y5197" s="386">
        <v>1709.999999999998</v>
      </c>
      <c r="Z5197" s="367"/>
      <c r="AA5197" s="367"/>
      <c r="AB5197" s="367"/>
      <c r="AC5197" s="367"/>
      <c r="AD5197" s="367"/>
      <c r="AE5197" s="367"/>
      <c r="AF5197" s="367"/>
      <c r="AG5197" s="367"/>
      <c r="AH5197" s="367"/>
      <c r="AI5197" s="367"/>
      <c r="AJ5197" s="367"/>
      <c r="AK5197" s="367"/>
      <c r="AL5197" s="367"/>
      <c r="AM5197" s="367"/>
      <c r="AN5197" s="367"/>
      <c r="AO5197" s="367"/>
      <c r="AP5197" s="367"/>
      <c r="AQ5197" s="367"/>
      <c r="AR5197" s="367"/>
      <c r="AS5197" s="367"/>
      <c r="AT5197" s="367"/>
    </row>
    <row r="5198" spans="2:46" ht="13.8">
      <c r="B5198" s="26">
        <v>28.666666666666732</v>
      </c>
      <c r="C5198" s="363">
        <v>596.38490513668671</v>
      </c>
      <c r="D5198" s="367">
        <v>1720.0000000000041</v>
      </c>
      <c r="E5198" s="367">
        <v>8000.0000000000209</v>
      </c>
      <c r="F5198" s="367">
        <v>-440171.78618327243</v>
      </c>
      <c r="G5198" s="367">
        <v>1720.0000000000045</v>
      </c>
      <c r="H5198" s="367">
        <v>43000</v>
      </c>
      <c r="I5198" s="384">
        <v>-5260169.9702380914</v>
      </c>
      <c r="J5198" s="367">
        <v>1719.9999999999998</v>
      </c>
      <c r="K5198" s="367">
        <v>10424.242424242424</v>
      </c>
      <c r="L5198" s="384">
        <v>-201929.78199615571</v>
      </c>
      <c r="M5198" s="367">
        <v>1720.0000000000002</v>
      </c>
      <c r="N5198" s="367">
        <v>172</v>
      </c>
      <c r="O5198" s="384">
        <v>-4952.7770736296598</v>
      </c>
      <c r="P5198" s="367">
        <v>24.94</v>
      </c>
      <c r="Q5198" s="367">
        <v>172</v>
      </c>
      <c r="R5198" s="384">
        <v>-760.25763624626836</v>
      </c>
      <c r="S5198" s="367">
        <v>24.08</v>
      </c>
      <c r="T5198" s="367">
        <v>5931.0344827586114</v>
      </c>
      <c r="U5198" s="384">
        <v>-236542.56147761541</v>
      </c>
      <c r="V5198" s="367">
        <v>1719.9999999999973</v>
      </c>
      <c r="W5198" s="367">
        <v>286666.66666666634</v>
      </c>
      <c r="X5198" s="384">
        <v>126791.46487701667</v>
      </c>
      <c r="Y5198" s="386">
        <v>1719.999999999998</v>
      </c>
      <c r="Z5198" s="367"/>
      <c r="AA5198" s="367"/>
      <c r="AB5198" s="367"/>
      <c r="AC5198" s="367"/>
      <c r="AD5198" s="367"/>
      <c r="AE5198" s="367"/>
      <c r="AF5198" s="367"/>
      <c r="AG5198" s="367"/>
      <c r="AH5198" s="367"/>
      <c r="AI5198" s="367"/>
      <c r="AJ5198" s="367"/>
      <c r="AK5198" s="367"/>
      <c r="AL5198" s="367"/>
      <c r="AM5198" s="367"/>
      <c r="AN5198" s="367"/>
      <c r="AO5198" s="367"/>
      <c r="AP5198" s="367"/>
      <c r="AQ5198" s="367"/>
      <c r="AR5198" s="367"/>
      <c r="AS5198" s="367"/>
      <c r="AT5198" s="367"/>
    </row>
    <row r="5199" spans="2:46" ht="13.8">
      <c r="B5199" s="26">
        <v>28.8333333333334</v>
      </c>
      <c r="C5199" s="363">
        <v>599.8391320875354</v>
      </c>
      <c r="D5199" s="367">
        <v>1730.0000000000041</v>
      </c>
      <c r="E5199" s="367">
        <v>8046.511627906998</v>
      </c>
      <c r="F5199" s="367">
        <v>-445466.56465778977</v>
      </c>
      <c r="G5199" s="367">
        <v>1730.0000000000045</v>
      </c>
      <c r="H5199" s="367">
        <v>43250</v>
      </c>
      <c r="I5199" s="384">
        <v>-5322958.6440261668</v>
      </c>
      <c r="J5199" s="367">
        <v>1729.9999999999998</v>
      </c>
      <c r="K5199" s="367">
        <v>10484.848484848484</v>
      </c>
      <c r="L5199" s="384">
        <v>-205197.79870671118</v>
      </c>
      <c r="M5199" s="367">
        <v>1729.9999999999998</v>
      </c>
      <c r="N5199" s="367">
        <v>173</v>
      </c>
      <c r="O5199" s="384">
        <v>-5015.4686789935804</v>
      </c>
      <c r="P5199" s="367">
        <v>25.084999999999997</v>
      </c>
      <c r="Q5199" s="367">
        <v>173</v>
      </c>
      <c r="R5199" s="384">
        <v>-780.6753437173312</v>
      </c>
      <c r="S5199" s="367">
        <v>24.220000000000002</v>
      </c>
      <c r="T5199" s="367">
        <v>5965.5172413793007</v>
      </c>
      <c r="U5199" s="384">
        <v>-240040.4460014631</v>
      </c>
      <c r="V5199" s="367">
        <v>1729.999999999997</v>
      </c>
      <c r="W5199" s="367">
        <v>288333.33333333302</v>
      </c>
      <c r="X5199" s="384">
        <v>127449.69160868588</v>
      </c>
      <c r="Y5199" s="386">
        <v>1729.999999999998</v>
      </c>
      <c r="Z5199" s="367"/>
      <c r="AA5199" s="367"/>
      <c r="AB5199" s="367"/>
      <c r="AC5199" s="367"/>
      <c r="AD5199" s="367"/>
      <c r="AE5199" s="367"/>
      <c r="AF5199" s="367"/>
      <c r="AG5199" s="367"/>
      <c r="AH5199" s="367"/>
      <c r="AI5199" s="367"/>
      <c r="AJ5199" s="367"/>
      <c r="AK5199" s="367"/>
      <c r="AL5199" s="367"/>
      <c r="AM5199" s="367"/>
      <c r="AN5199" s="367"/>
      <c r="AO5199" s="367"/>
      <c r="AP5199" s="367"/>
      <c r="AQ5199" s="367"/>
      <c r="AR5199" s="367"/>
      <c r="AS5199" s="367"/>
      <c r="AT5199" s="367"/>
    </row>
    <row r="5200" spans="2:46" ht="13.8">
      <c r="B5200" s="26">
        <v>29.000000000000068</v>
      </c>
      <c r="C5200" s="363">
        <v>603.29320727943843</v>
      </c>
      <c r="D5200" s="367">
        <v>1740.0000000000041</v>
      </c>
      <c r="E5200" s="367">
        <v>8093.0232558139751</v>
      </c>
      <c r="F5200" s="367">
        <v>-450792.96903037367</v>
      </c>
      <c r="G5200" s="367">
        <v>1740.0000000000045</v>
      </c>
      <c r="H5200" s="367">
        <v>43500</v>
      </c>
      <c r="I5200" s="384">
        <v>-5386119.6448690426</v>
      </c>
      <c r="J5200" s="367">
        <v>1739.9999999999998</v>
      </c>
      <c r="K5200" s="367">
        <v>10545.454545454544</v>
      </c>
      <c r="L5200" s="384">
        <v>-208490.02358316409</v>
      </c>
      <c r="M5200" s="367">
        <v>1739.9999999999998</v>
      </c>
      <c r="N5200" s="367">
        <v>174</v>
      </c>
      <c r="O5200" s="384">
        <v>-5078.5521501357671</v>
      </c>
      <c r="P5200" s="367">
        <v>25.23</v>
      </c>
      <c r="Q5200" s="367">
        <v>174</v>
      </c>
      <c r="R5200" s="384">
        <v>-801.27799459804351</v>
      </c>
      <c r="S5200" s="367">
        <v>24.36</v>
      </c>
      <c r="T5200" s="367">
        <v>5999.99999999999</v>
      </c>
      <c r="U5200" s="384">
        <v>-243562.86968222875</v>
      </c>
      <c r="V5200" s="367">
        <v>1739.999999999997</v>
      </c>
      <c r="W5200" s="367">
        <v>289999.99999999971</v>
      </c>
      <c r="X5200" s="384">
        <v>128107.00582072679</v>
      </c>
      <c r="Y5200" s="386">
        <v>1739.9999999999982</v>
      </c>
      <c r="Z5200" s="367"/>
      <c r="AA5200" s="367"/>
      <c r="AB5200" s="367"/>
      <c r="AC5200" s="367"/>
      <c r="AD5200" s="367"/>
      <c r="AE5200" s="367"/>
      <c r="AF5200" s="367"/>
      <c r="AG5200" s="367"/>
      <c r="AH5200" s="367"/>
      <c r="AI5200" s="367"/>
      <c r="AJ5200" s="367"/>
      <c r="AK5200" s="367"/>
      <c r="AL5200" s="367"/>
      <c r="AM5200" s="367"/>
      <c r="AN5200" s="367"/>
      <c r="AO5200" s="367"/>
      <c r="AP5200" s="367"/>
      <c r="AQ5200" s="367"/>
      <c r="AR5200" s="367"/>
      <c r="AS5200" s="367"/>
      <c r="AT5200" s="367"/>
    </row>
    <row r="5201" spans="2:46" ht="13.8">
      <c r="B5201" s="26">
        <v>29.166666666666735</v>
      </c>
      <c r="C5201" s="363">
        <v>606.74713071239626</v>
      </c>
      <c r="D5201" s="367">
        <v>1750.0000000000041</v>
      </c>
      <c r="E5201" s="367">
        <v>8139.5348837209522</v>
      </c>
      <c r="F5201" s="367">
        <v>-456150.99930102419</v>
      </c>
      <c r="G5201" s="367">
        <v>1750.0000000000048</v>
      </c>
      <c r="H5201" s="367">
        <v>43750</v>
      </c>
      <c r="I5201" s="384">
        <v>-5449652.9727667198</v>
      </c>
      <c r="J5201" s="367">
        <v>1750</v>
      </c>
      <c r="K5201" s="367">
        <v>10606.060606060604</v>
      </c>
      <c r="L5201" s="384">
        <v>-211806.45662551431</v>
      </c>
      <c r="M5201" s="367">
        <v>1750</v>
      </c>
      <c r="N5201" s="367">
        <v>175</v>
      </c>
      <c r="O5201" s="384">
        <v>-5142.0274870562116</v>
      </c>
      <c r="P5201" s="367">
        <v>25.375</v>
      </c>
      <c r="Q5201" s="367">
        <v>175</v>
      </c>
      <c r="R5201" s="384">
        <v>-822.06558888840652</v>
      </c>
      <c r="S5201" s="367">
        <v>24.5</v>
      </c>
      <c r="T5201" s="367">
        <v>6034.4827586206793</v>
      </c>
      <c r="U5201" s="384">
        <v>-247109.83251991231</v>
      </c>
      <c r="V5201" s="367">
        <v>1749.999999999997</v>
      </c>
      <c r="W5201" s="367">
        <v>291666.6666666664</v>
      </c>
      <c r="X5201" s="384">
        <v>128763.40751313936</v>
      </c>
      <c r="Y5201" s="386">
        <v>1749.9999999999982</v>
      </c>
      <c r="Z5201" s="367"/>
      <c r="AA5201" s="367"/>
      <c r="AB5201" s="367"/>
      <c r="AC5201" s="367"/>
      <c r="AD5201" s="367"/>
      <c r="AE5201" s="367"/>
      <c r="AF5201" s="367"/>
      <c r="AG5201" s="367"/>
      <c r="AH5201" s="367"/>
      <c r="AI5201" s="367"/>
      <c r="AJ5201" s="367"/>
      <c r="AK5201" s="367"/>
      <c r="AL5201" s="367"/>
      <c r="AM5201" s="367"/>
      <c r="AN5201" s="367"/>
      <c r="AO5201" s="367"/>
      <c r="AP5201" s="367"/>
      <c r="AQ5201" s="367"/>
      <c r="AR5201" s="367"/>
      <c r="AS5201" s="367"/>
      <c r="AT5201" s="367"/>
    </row>
    <row r="5202" spans="2:46" ht="13.8">
      <c r="B5202" s="26">
        <v>29.333333333333403</v>
      </c>
      <c r="C5202" s="363">
        <v>610.20090238640842</v>
      </c>
      <c r="D5202" s="367">
        <v>1760.0000000000043</v>
      </c>
      <c r="E5202" s="367">
        <v>8186.0465116279292</v>
      </c>
      <c r="F5202" s="367">
        <v>-461540.65546974121</v>
      </c>
      <c r="G5202" s="367">
        <v>1760.000000000005</v>
      </c>
      <c r="H5202" s="367">
        <v>44000</v>
      </c>
      <c r="I5202" s="384">
        <v>-5513558.6277191965</v>
      </c>
      <c r="J5202" s="367">
        <v>1760</v>
      </c>
      <c r="K5202" s="367">
        <v>10666.666666666664</v>
      </c>
      <c r="L5202" s="384">
        <v>-215147.09783376157</v>
      </c>
      <c r="M5202" s="367">
        <v>1759.9999999999995</v>
      </c>
      <c r="N5202" s="367">
        <v>176</v>
      </c>
      <c r="O5202" s="384">
        <v>-5205.8946897549176</v>
      </c>
      <c r="P5202" s="367">
        <v>25.52</v>
      </c>
      <c r="Q5202" s="367">
        <v>176</v>
      </c>
      <c r="R5202" s="384">
        <v>-843.0381265884198</v>
      </c>
      <c r="S5202" s="367">
        <v>24.64</v>
      </c>
      <c r="T5202" s="367">
        <v>6068.9655172413686</v>
      </c>
      <c r="U5202" s="384">
        <v>-250681.33451451364</v>
      </c>
      <c r="V5202" s="367">
        <v>1759.9999999999968</v>
      </c>
      <c r="W5202" s="367">
        <v>293333.33333333308</v>
      </c>
      <c r="X5202" s="384">
        <v>129418.89668592367</v>
      </c>
      <c r="Y5202" s="386">
        <v>1759.9999999999984</v>
      </c>
      <c r="Z5202" s="367"/>
      <c r="AA5202" s="367"/>
      <c r="AB5202" s="367"/>
      <c r="AC5202" s="367"/>
      <c r="AD5202" s="367"/>
      <c r="AE5202" s="367"/>
      <c r="AF5202" s="367"/>
      <c r="AG5202" s="367"/>
      <c r="AH5202" s="367"/>
      <c r="AI5202" s="367"/>
      <c r="AJ5202" s="367"/>
      <c r="AK5202" s="367"/>
      <c r="AL5202" s="367"/>
      <c r="AM5202" s="367"/>
      <c r="AN5202" s="367"/>
      <c r="AO5202" s="367"/>
      <c r="AP5202" s="367"/>
      <c r="AQ5202" s="367"/>
      <c r="AR5202" s="367"/>
      <c r="AS5202" s="367"/>
      <c r="AT5202" s="367"/>
    </row>
    <row r="5203" spans="2:46" ht="13.8">
      <c r="B5203" s="26">
        <v>29.500000000000071</v>
      </c>
      <c r="C5203" s="363">
        <v>613.65452230147514</v>
      </c>
      <c r="D5203" s="367">
        <v>1770.0000000000043</v>
      </c>
      <c r="E5203" s="367">
        <v>8232.5581395349054</v>
      </c>
      <c r="F5203" s="367">
        <v>-466961.93753652438</v>
      </c>
      <c r="G5203" s="367">
        <v>1770.0000000000045</v>
      </c>
      <c r="H5203" s="367">
        <v>44250</v>
      </c>
      <c r="I5203" s="384">
        <v>-5577836.6097264709</v>
      </c>
      <c r="J5203" s="367">
        <v>1770</v>
      </c>
      <c r="K5203" s="367">
        <v>10727.272727272724</v>
      </c>
      <c r="L5203" s="384">
        <v>-218511.94720790625</v>
      </c>
      <c r="M5203" s="367">
        <v>1769.9999999999995</v>
      </c>
      <c r="N5203" s="367">
        <v>177</v>
      </c>
      <c r="O5203" s="384">
        <v>-5270.153758231887</v>
      </c>
      <c r="P5203" s="367">
        <v>25.665000000000003</v>
      </c>
      <c r="Q5203" s="367">
        <v>177</v>
      </c>
      <c r="R5203" s="384">
        <v>-864.19560769808322</v>
      </c>
      <c r="S5203" s="367">
        <v>24.78</v>
      </c>
      <c r="T5203" s="367">
        <v>6103.4482758620579</v>
      </c>
      <c r="U5203" s="384">
        <v>-254277.37566603292</v>
      </c>
      <c r="V5203" s="367">
        <v>1769.9999999999968</v>
      </c>
      <c r="W5203" s="367">
        <v>294999.99999999977</v>
      </c>
      <c r="X5203" s="384">
        <v>130073.47333907965</v>
      </c>
      <c r="Y5203" s="386">
        <v>1769.9999999999984</v>
      </c>
      <c r="Z5203" s="367"/>
      <c r="AA5203" s="367"/>
      <c r="AB5203" s="367"/>
      <c r="AC5203" s="367"/>
      <c r="AD5203" s="367"/>
      <c r="AE5203" s="367"/>
      <c r="AF5203" s="367"/>
      <c r="AG5203" s="367"/>
      <c r="AH5203" s="367"/>
      <c r="AI5203" s="367"/>
      <c r="AJ5203" s="367"/>
      <c r="AK5203" s="367"/>
      <c r="AL5203" s="367"/>
      <c r="AM5203" s="367"/>
      <c r="AN5203" s="367"/>
      <c r="AO5203" s="367"/>
      <c r="AP5203" s="367"/>
      <c r="AQ5203" s="367"/>
      <c r="AR5203" s="367"/>
      <c r="AS5203" s="367"/>
      <c r="AT5203" s="367"/>
    </row>
    <row r="5204" spans="2:46" ht="13.8">
      <c r="B5204" s="26">
        <v>29.666666666666739</v>
      </c>
      <c r="C5204" s="363">
        <v>617.10799045759654</v>
      </c>
      <c r="D5204" s="367">
        <v>1780.0000000000043</v>
      </c>
      <c r="E5204" s="367">
        <v>8279.0697674418825</v>
      </c>
      <c r="F5204" s="367">
        <v>-472414.84550137457</v>
      </c>
      <c r="G5204" s="367">
        <v>1780.000000000005</v>
      </c>
      <c r="H5204" s="367">
        <v>44500</v>
      </c>
      <c r="I5204" s="384">
        <v>-5642486.9187885458</v>
      </c>
      <c r="J5204" s="367">
        <v>1780</v>
      </c>
      <c r="K5204" s="367">
        <v>10787.878787878784</v>
      </c>
      <c r="L5204" s="384">
        <v>-221901.00474794817</v>
      </c>
      <c r="M5204" s="367">
        <v>1779.9999999999995</v>
      </c>
      <c r="N5204" s="367">
        <v>178</v>
      </c>
      <c r="O5204" s="384">
        <v>-5334.8046924871123</v>
      </c>
      <c r="P5204" s="367">
        <v>25.81</v>
      </c>
      <c r="Q5204" s="367">
        <v>178</v>
      </c>
      <c r="R5204" s="384">
        <v>-885.53803221739656</v>
      </c>
      <c r="S5204" s="367">
        <v>24.919999999999998</v>
      </c>
      <c r="T5204" s="367">
        <v>6137.9310344827472</v>
      </c>
      <c r="U5204" s="384">
        <v>-257897.95597447001</v>
      </c>
      <c r="V5204" s="367">
        <v>1779.9999999999966</v>
      </c>
      <c r="W5204" s="367">
        <v>296666.66666666645</v>
      </c>
      <c r="X5204" s="384">
        <v>130727.13747260737</v>
      </c>
      <c r="Y5204" s="386">
        <v>1779.9999999999986</v>
      </c>
      <c r="Z5204" s="367"/>
      <c r="AA5204" s="367"/>
      <c r="AB5204" s="367"/>
      <c r="AC5204" s="367"/>
      <c r="AD5204" s="367"/>
      <c r="AE5204" s="367"/>
      <c r="AF5204" s="367"/>
      <c r="AG5204" s="367"/>
      <c r="AH5204" s="367"/>
      <c r="AI5204" s="367"/>
      <c r="AJ5204" s="367"/>
      <c r="AK5204" s="367"/>
      <c r="AL5204" s="367"/>
      <c r="AM5204" s="367"/>
      <c r="AN5204" s="367"/>
      <c r="AO5204" s="367"/>
      <c r="AP5204" s="367"/>
      <c r="AQ5204" s="367"/>
      <c r="AR5204" s="367"/>
      <c r="AS5204" s="367"/>
      <c r="AT5204" s="367"/>
    </row>
    <row r="5205" spans="2:46" ht="13.8">
      <c r="B5205" s="26">
        <v>29.833333333333407</v>
      </c>
      <c r="C5205" s="363">
        <v>620.56130685477228</v>
      </c>
      <c r="D5205" s="367">
        <v>1790.0000000000043</v>
      </c>
      <c r="E5205" s="367">
        <v>8325.5813953488596</v>
      </c>
      <c r="F5205" s="367">
        <v>-477899.37936429103</v>
      </c>
      <c r="G5205" s="367">
        <v>1790.000000000005</v>
      </c>
      <c r="H5205" s="367">
        <v>44750</v>
      </c>
      <c r="I5205" s="384">
        <v>-5707509.5549054211</v>
      </c>
      <c r="J5205" s="367">
        <v>1790</v>
      </c>
      <c r="K5205" s="367">
        <v>10848.484848484844</v>
      </c>
      <c r="L5205" s="384">
        <v>-225314.27045388726</v>
      </c>
      <c r="M5205" s="367">
        <v>1789.9999999999993</v>
      </c>
      <c r="N5205" s="367">
        <v>179</v>
      </c>
      <c r="O5205" s="384">
        <v>-5399.8474925206028</v>
      </c>
      <c r="P5205" s="367">
        <v>25.955000000000002</v>
      </c>
      <c r="Q5205" s="367">
        <v>179</v>
      </c>
      <c r="R5205" s="384">
        <v>-907.06540014636039</v>
      </c>
      <c r="S5205" s="367">
        <v>25.06</v>
      </c>
      <c r="T5205" s="367">
        <v>6172.4137931034365</v>
      </c>
      <c r="U5205" s="384">
        <v>-261543.0754398251</v>
      </c>
      <c r="V5205" s="367">
        <v>1789.9999999999966</v>
      </c>
      <c r="W5205" s="367">
        <v>298333.33333333314</v>
      </c>
      <c r="X5205" s="384">
        <v>131379.88908650677</v>
      </c>
      <c r="Y5205" s="386">
        <v>1789.9999999999989</v>
      </c>
      <c r="Z5205" s="367"/>
      <c r="AA5205" s="367"/>
      <c r="AB5205" s="367"/>
      <c r="AC5205" s="367"/>
      <c r="AD5205" s="367"/>
      <c r="AE5205" s="367"/>
      <c r="AF5205" s="367"/>
      <c r="AG5205" s="367"/>
      <c r="AH5205" s="367"/>
      <c r="AI5205" s="367"/>
      <c r="AJ5205" s="367"/>
      <c r="AK5205" s="367"/>
      <c r="AL5205" s="367"/>
      <c r="AM5205" s="367"/>
      <c r="AN5205" s="367"/>
      <c r="AO5205" s="367"/>
      <c r="AP5205" s="367"/>
      <c r="AQ5205" s="367"/>
      <c r="AR5205" s="367"/>
      <c r="AS5205" s="367"/>
      <c r="AT5205" s="367"/>
    </row>
    <row r="5206" spans="2:46" ht="13.8">
      <c r="B5206" s="26">
        <v>30.000000000000075</v>
      </c>
      <c r="C5206" s="363">
        <v>624.01447149300259</v>
      </c>
      <c r="D5206" s="367">
        <v>1800.0000000000045</v>
      </c>
      <c r="E5206" s="367">
        <v>8372.0930232558367</v>
      </c>
      <c r="F5206" s="367">
        <v>-483415.53912527411</v>
      </c>
      <c r="G5206" s="367">
        <v>1800.000000000005</v>
      </c>
      <c r="H5206" s="367">
        <v>45000</v>
      </c>
      <c r="I5206" s="384">
        <v>-5772904.518077095</v>
      </c>
      <c r="J5206" s="367">
        <v>1800</v>
      </c>
      <c r="K5206" s="367">
        <v>10909.090909090904</v>
      </c>
      <c r="L5206" s="384">
        <v>-228751.74432572367</v>
      </c>
      <c r="M5206" s="367">
        <v>1799.9999999999993</v>
      </c>
      <c r="N5206" s="367">
        <v>180</v>
      </c>
      <c r="O5206" s="384">
        <v>-5465.2821583323512</v>
      </c>
      <c r="P5206" s="367">
        <v>26.099999999999998</v>
      </c>
      <c r="Q5206" s="367">
        <v>180</v>
      </c>
      <c r="R5206" s="384">
        <v>-928.7777114849747</v>
      </c>
      <c r="S5206" s="367">
        <v>25.2</v>
      </c>
      <c r="T5206" s="367">
        <v>6206.8965517241259</v>
      </c>
      <c r="U5206" s="384">
        <v>-265212.73406209808</v>
      </c>
      <c r="V5206" s="367">
        <v>1799.9999999999966</v>
      </c>
      <c r="W5206" s="367">
        <v>299999.99999999983</v>
      </c>
      <c r="X5206" s="384">
        <v>132031.72818077783</v>
      </c>
      <c r="Y5206" s="386">
        <v>1799.9999999999989</v>
      </c>
      <c r="Z5206" s="367"/>
      <c r="AA5206" s="367"/>
      <c r="AB5206" s="367"/>
      <c r="AC5206" s="367"/>
      <c r="AD5206" s="367"/>
      <c r="AE5206" s="367"/>
      <c r="AF5206" s="367"/>
      <c r="AG5206" s="367"/>
      <c r="AH5206" s="367"/>
      <c r="AI5206" s="367"/>
      <c r="AJ5206" s="367"/>
      <c r="AK5206" s="367"/>
      <c r="AL5206" s="367"/>
      <c r="AM5206" s="367"/>
      <c r="AN5206" s="367"/>
      <c r="AO5206" s="367"/>
      <c r="AP5206" s="367"/>
      <c r="AQ5206" s="367"/>
      <c r="AR5206" s="367"/>
      <c r="AS5206" s="367"/>
      <c r="AT5206" s="367"/>
    </row>
    <row r="5207" spans="2:46" ht="13.8">
      <c r="B5207" s="26">
        <v>30.166666666666742</v>
      </c>
      <c r="C5207" s="363">
        <v>627.46748437228746</v>
      </c>
      <c r="D5207" s="367">
        <v>1810.0000000000045</v>
      </c>
      <c r="E5207" s="367">
        <v>8418.6046511628138</v>
      </c>
      <c r="F5207" s="367">
        <v>-488963.32478432357</v>
      </c>
      <c r="G5207" s="367">
        <v>1810.000000000005</v>
      </c>
      <c r="H5207" s="367">
        <v>45250</v>
      </c>
      <c r="I5207" s="384">
        <v>-5838671.8083035694</v>
      </c>
      <c r="J5207" s="367">
        <v>1810</v>
      </c>
      <c r="K5207" s="367">
        <v>10969.696969696965</v>
      </c>
      <c r="L5207" s="384">
        <v>-232213.42636345743</v>
      </c>
      <c r="M5207" s="367">
        <v>1809.9999999999993</v>
      </c>
      <c r="N5207" s="367">
        <v>181</v>
      </c>
      <c r="O5207" s="384">
        <v>-5531.1086899223637</v>
      </c>
      <c r="P5207" s="367">
        <v>26.245000000000001</v>
      </c>
      <c r="Q5207" s="367">
        <v>181</v>
      </c>
      <c r="R5207" s="384">
        <v>-950.67496623323871</v>
      </c>
      <c r="S5207" s="367">
        <v>25.339999999999996</v>
      </c>
      <c r="T5207" s="367">
        <v>6241.3793103448152</v>
      </c>
      <c r="U5207" s="384">
        <v>-268906.93184128881</v>
      </c>
      <c r="V5207" s="367">
        <v>1809.9999999999964</v>
      </c>
      <c r="W5207" s="367">
        <v>301666.66666666651</v>
      </c>
      <c r="X5207" s="384">
        <v>132682.6547554206</v>
      </c>
      <c r="Y5207" s="386">
        <v>1809.9999999999991</v>
      </c>
      <c r="Z5207" s="367"/>
      <c r="AA5207" s="367"/>
      <c r="AB5207" s="367"/>
      <c r="AC5207" s="367"/>
      <c r="AD5207" s="367"/>
      <c r="AE5207" s="367"/>
      <c r="AF5207" s="367"/>
      <c r="AG5207" s="367"/>
      <c r="AH5207" s="367"/>
      <c r="AI5207" s="367"/>
      <c r="AJ5207" s="367"/>
      <c r="AK5207" s="367"/>
      <c r="AL5207" s="367"/>
      <c r="AM5207" s="367"/>
      <c r="AN5207" s="367"/>
      <c r="AO5207" s="367"/>
      <c r="AP5207" s="367"/>
      <c r="AQ5207" s="367"/>
      <c r="AR5207" s="367"/>
      <c r="AS5207" s="367"/>
      <c r="AT5207" s="367"/>
    </row>
    <row r="5208" spans="2:46" ht="13.8">
      <c r="B5208" s="26">
        <v>30.33333333333341</v>
      </c>
      <c r="C5208" s="363">
        <v>630.92034549262701</v>
      </c>
      <c r="D5208" s="367">
        <v>1820.0000000000048</v>
      </c>
      <c r="E5208" s="367">
        <v>8465.1162790697908</v>
      </c>
      <c r="F5208" s="367">
        <v>-494542.73634143971</v>
      </c>
      <c r="G5208" s="367">
        <v>1820.0000000000052</v>
      </c>
      <c r="H5208" s="367">
        <v>45500</v>
      </c>
      <c r="I5208" s="384">
        <v>-5904811.4255848434</v>
      </c>
      <c r="J5208" s="367">
        <v>1820</v>
      </c>
      <c r="K5208" s="367">
        <v>11030.303030303025</v>
      </c>
      <c r="L5208" s="384">
        <v>-235699.31656708827</v>
      </c>
      <c r="M5208" s="367">
        <v>1819.9999999999991</v>
      </c>
      <c r="N5208" s="367">
        <v>182</v>
      </c>
      <c r="O5208" s="384">
        <v>-5597.3270872906332</v>
      </c>
      <c r="P5208" s="367">
        <v>26.389999999999997</v>
      </c>
      <c r="Q5208" s="367">
        <v>182</v>
      </c>
      <c r="R5208" s="384">
        <v>-972.75716439115399</v>
      </c>
      <c r="S5208" s="367">
        <v>25.48</v>
      </c>
      <c r="T5208" s="367">
        <v>6275.8620689655045</v>
      </c>
      <c r="U5208" s="384">
        <v>-272625.66877739748</v>
      </c>
      <c r="V5208" s="367">
        <v>1819.9999999999964</v>
      </c>
      <c r="W5208" s="367">
        <v>303333.3333333332</v>
      </c>
      <c r="X5208" s="384">
        <v>133332.66881043505</v>
      </c>
      <c r="Y5208" s="386">
        <v>1819.9999999999991</v>
      </c>
      <c r="Z5208" s="367"/>
      <c r="AA5208" s="367"/>
      <c r="AB5208" s="367"/>
      <c r="AC5208" s="367"/>
      <c r="AD5208" s="367"/>
      <c r="AE5208" s="367"/>
      <c r="AF5208" s="367"/>
      <c r="AG5208" s="367"/>
      <c r="AH5208" s="367"/>
      <c r="AI5208" s="367"/>
      <c r="AJ5208" s="367"/>
      <c r="AK5208" s="367"/>
      <c r="AL5208" s="367"/>
      <c r="AM5208" s="367"/>
      <c r="AN5208" s="367"/>
      <c r="AO5208" s="367"/>
      <c r="AP5208" s="367"/>
      <c r="AQ5208" s="367"/>
      <c r="AR5208" s="367"/>
      <c r="AS5208" s="367"/>
      <c r="AT5208" s="367"/>
    </row>
    <row r="5209" spans="2:46" ht="13.8">
      <c r="B5209" s="26">
        <v>30.500000000000078</v>
      </c>
      <c r="C5209" s="363">
        <v>634.37305485402078</v>
      </c>
      <c r="D5209" s="367">
        <v>1830.0000000000048</v>
      </c>
      <c r="E5209" s="367">
        <v>8511.6279069767679</v>
      </c>
      <c r="F5209" s="367">
        <v>-500153.77379662229</v>
      </c>
      <c r="G5209" s="367">
        <v>1830.0000000000052</v>
      </c>
      <c r="H5209" s="367">
        <v>45750</v>
      </c>
      <c r="I5209" s="384">
        <v>-5971323.3699209169</v>
      </c>
      <c r="J5209" s="367">
        <v>1830</v>
      </c>
      <c r="K5209" s="367">
        <v>11090.909090909085</v>
      </c>
      <c r="L5209" s="384">
        <v>-239209.41493661649</v>
      </c>
      <c r="M5209" s="367">
        <v>1829.9999999999991</v>
      </c>
      <c r="N5209" s="367">
        <v>183</v>
      </c>
      <c r="O5209" s="384">
        <v>-5663.937350437167</v>
      </c>
      <c r="P5209" s="367">
        <v>26.535</v>
      </c>
      <c r="Q5209" s="367">
        <v>183</v>
      </c>
      <c r="R5209" s="384">
        <v>-995.02430595871897</v>
      </c>
      <c r="S5209" s="367">
        <v>25.62</v>
      </c>
      <c r="T5209" s="367">
        <v>6310.3448275861938</v>
      </c>
      <c r="U5209" s="384">
        <v>-276368.94487042393</v>
      </c>
      <c r="V5209" s="367">
        <v>1829.9999999999961</v>
      </c>
      <c r="W5209" s="367">
        <v>304999.99999999988</v>
      </c>
      <c r="X5209" s="384">
        <v>133981.77034582122</v>
      </c>
      <c r="Y5209" s="386">
        <v>1829.9999999999991</v>
      </c>
      <c r="Z5209" s="367"/>
      <c r="AA5209" s="367"/>
      <c r="AB5209" s="367"/>
      <c r="AC5209" s="367"/>
      <c r="AD5209" s="367"/>
      <c r="AE5209" s="367"/>
      <c r="AF5209" s="367"/>
      <c r="AG5209" s="367"/>
      <c r="AH5209" s="367"/>
      <c r="AI5209" s="367"/>
      <c r="AJ5209" s="367"/>
      <c r="AK5209" s="367"/>
      <c r="AL5209" s="367"/>
      <c r="AM5209" s="367"/>
      <c r="AN5209" s="367"/>
      <c r="AO5209" s="367"/>
      <c r="AP5209" s="367"/>
      <c r="AQ5209" s="367"/>
      <c r="AR5209" s="367"/>
      <c r="AS5209" s="367"/>
      <c r="AT5209" s="367"/>
    </row>
    <row r="5210" spans="2:46" ht="13.8">
      <c r="B5210" s="26">
        <v>30.666666666666746</v>
      </c>
      <c r="C5210" s="363">
        <v>637.82561245646934</v>
      </c>
      <c r="D5210" s="367">
        <v>1840.0000000000048</v>
      </c>
      <c r="E5210" s="367">
        <v>8558.139534883745</v>
      </c>
      <c r="F5210" s="367">
        <v>-505796.43714987137</v>
      </c>
      <c r="G5210" s="367">
        <v>1840.0000000000052</v>
      </c>
      <c r="H5210" s="367">
        <v>46000</v>
      </c>
      <c r="I5210" s="384">
        <v>-6038207.6413117908</v>
      </c>
      <c r="J5210" s="367">
        <v>1840</v>
      </c>
      <c r="K5210" s="367">
        <v>11151.515151515145</v>
      </c>
      <c r="L5210" s="384">
        <v>-242743.72147204197</v>
      </c>
      <c r="M5210" s="367">
        <v>1839.9999999999991</v>
      </c>
      <c r="N5210" s="367">
        <v>184</v>
      </c>
      <c r="O5210" s="384">
        <v>-5730.9394793619622</v>
      </c>
      <c r="P5210" s="367">
        <v>26.680000000000003</v>
      </c>
      <c r="Q5210" s="367">
        <v>184</v>
      </c>
      <c r="R5210" s="384">
        <v>-1017.4763909359342</v>
      </c>
      <c r="S5210" s="367">
        <v>25.76</v>
      </c>
      <c r="T5210" s="367">
        <v>6344.8275862068831</v>
      </c>
      <c r="U5210" s="384">
        <v>-280136.76012036839</v>
      </c>
      <c r="V5210" s="367">
        <v>1839.9999999999961</v>
      </c>
      <c r="W5210" s="367">
        <v>306666.66666666657</v>
      </c>
      <c r="X5210" s="384">
        <v>134629.95936157907</v>
      </c>
      <c r="Y5210" s="386">
        <v>1839.9999999999993</v>
      </c>
      <c r="Z5210" s="367"/>
      <c r="AA5210" s="367"/>
      <c r="AB5210" s="367"/>
      <c r="AC5210" s="367"/>
      <c r="AD5210" s="367"/>
      <c r="AE5210" s="367"/>
      <c r="AF5210" s="367"/>
      <c r="AG5210" s="367"/>
      <c r="AH5210" s="367"/>
      <c r="AI5210" s="367"/>
      <c r="AJ5210" s="367"/>
      <c r="AK5210" s="367"/>
      <c r="AL5210" s="367"/>
      <c r="AM5210" s="367"/>
      <c r="AN5210" s="367"/>
      <c r="AO5210" s="367"/>
      <c r="AP5210" s="367"/>
      <c r="AQ5210" s="367"/>
      <c r="AR5210" s="367"/>
      <c r="AS5210" s="367"/>
      <c r="AT5210" s="367"/>
    </row>
    <row r="5211" spans="2:46" ht="13.8">
      <c r="B5211" s="26">
        <v>30.833333333333414</v>
      </c>
      <c r="C5211" s="363">
        <v>641.27801829997236</v>
      </c>
      <c r="D5211" s="367">
        <v>1850.000000000005</v>
      </c>
      <c r="E5211" s="367">
        <v>8604.6511627907221</v>
      </c>
      <c r="F5211" s="367">
        <v>-511470.72640118701</v>
      </c>
      <c r="G5211" s="367">
        <v>1850.0000000000052</v>
      </c>
      <c r="H5211" s="367">
        <v>46250</v>
      </c>
      <c r="I5211" s="384">
        <v>-6105464.2397574633</v>
      </c>
      <c r="J5211" s="367">
        <v>1850</v>
      </c>
      <c r="K5211" s="367">
        <v>11212.121212121205</v>
      </c>
      <c r="L5211" s="384">
        <v>-246302.23617336465</v>
      </c>
      <c r="M5211" s="367">
        <v>1849.9999999999989</v>
      </c>
      <c r="N5211" s="367">
        <v>185</v>
      </c>
      <c r="O5211" s="384">
        <v>-5798.3334740650134</v>
      </c>
      <c r="P5211" s="367">
        <v>26.824999999999999</v>
      </c>
      <c r="Q5211" s="367">
        <v>185</v>
      </c>
      <c r="R5211" s="384">
        <v>-1040.1134193227992</v>
      </c>
      <c r="S5211" s="367">
        <v>25.9</v>
      </c>
      <c r="T5211" s="367">
        <v>6379.3103448275724</v>
      </c>
      <c r="U5211" s="384">
        <v>-283929.11452723073</v>
      </c>
      <c r="V5211" s="367">
        <v>1849.9999999999961</v>
      </c>
      <c r="W5211" s="367">
        <v>308333.33333333326</v>
      </c>
      <c r="X5211" s="384">
        <v>135277.23585770861</v>
      </c>
      <c r="Y5211" s="386">
        <v>1849.9999999999993</v>
      </c>
      <c r="Z5211" s="367"/>
      <c r="AA5211" s="367"/>
      <c r="AB5211" s="367"/>
      <c r="AC5211" s="367"/>
      <c r="AD5211" s="367"/>
      <c r="AE5211" s="367"/>
      <c r="AF5211" s="367"/>
      <c r="AG5211" s="367"/>
      <c r="AH5211" s="367"/>
      <c r="AI5211" s="367"/>
      <c r="AJ5211" s="367"/>
      <c r="AK5211" s="367"/>
      <c r="AL5211" s="367"/>
      <c r="AM5211" s="367"/>
      <c r="AN5211" s="367"/>
      <c r="AO5211" s="367"/>
      <c r="AP5211" s="367"/>
      <c r="AQ5211" s="367"/>
      <c r="AR5211" s="367"/>
      <c r="AS5211" s="367"/>
      <c r="AT5211" s="367"/>
    </row>
    <row r="5212" spans="2:46" ht="13.8">
      <c r="B5212" s="26">
        <v>31.000000000000082</v>
      </c>
      <c r="C5212" s="363">
        <v>644.73027238452994</v>
      </c>
      <c r="D5212" s="367">
        <v>1860.000000000005</v>
      </c>
      <c r="E5212" s="367">
        <v>8651.1627906976992</v>
      </c>
      <c r="F5212" s="367">
        <v>-517176.64155056915</v>
      </c>
      <c r="G5212" s="367">
        <v>1860.0000000000052</v>
      </c>
      <c r="H5212" s="367">
        <v>46500</v>
      </c>
      <c r="I5212" s="384">
        <v>-6173093.1652579373</v>
      </c>
      <c r="J5212" s="367">
        <v>1860</v>
      </c>
      <c r="K5212" s="367">
        <v>11272.727272727265</v>
      </c>
      <c r="L5212" s="384">
        <v>-249884.95904058462</v>
      </c>
      <c r="M5212" s="367">
        <v>1859.9999999999989</v>
      </c>
      <c r="N5212" s="367">
        <v>186</v>
      </c>
      <c r="O5212" s="384">
        <v>-5866.1193345463298</v>
      </c>
      <c r="P5212" s="367">
        <v>26.970000000000002</v>
      </c>
      <c r="Q5212" s="367">
        <v>186</v>
      </c>
      <c r="R5212" s="384">
        <v>-1062.9353911193148</v>
      </c>
      <c r="S5212" s="367">
        <v>26.04</v>
      </c>
      <c r="T5212" s="367">
        <v>6413.7931034482617</v>
      </c>
      <c r="U5212" s="384">
        <v>-287746.00809101085</v>
      </c>
      <c r="V5212" s="367">
        <v>1859.9999999999959</v>
      </c>
      <c r="W5212" s="367">
        <v>309999.99999999994</v>
      </c>
      <c r="X5212" s="384">
        <v>135923.59983420989</v>
      </c>
      <c r="Y5212" s="386">
        <v>1859.9999999999995</v>
      </c>
      <c r="Z5212" s="367"/>
      <c r="AA5212" s="367"/>
      <c r="AB5212" s="367"/>
      <c r="AC5212" s="367"/>
      <c r="AD5212" s="367"/>
      <c r="AE5212" s="367"/>
      <c r="AF5212" s="367"/>
      <c r="AG5212" s="367"/>
      <c r="AH5212" s="367"/>
      <c r="AI5212" s="367"/>
      <c r="AJ5212" s="367"/>
      <c r="AK5212" s="367"/>
      <c r="AL5212" s="367"/>
      <c r="AM5212" s="367"/>
      <c r="AN5212" s="367"/>
      <c r="AO5212" s="367"/>
      <c r="AP5212" s="367"/>
      <c r="AQ5212" s="367"/>
      <c r="AR5212" s="367"/>
      <c r="AS5212" s="367"/>
      <c r="AT5212" s="367"/>
    </row>
    <row r="5213" spans="2:46" ht="13.8">
      <c r="B5213" s="26">
        <v>31.16666666666675</v>
      </c>
      <c r="C5213" s="363">
        <v>648.18237471014197</v>
      </c>
      <c r="D5213" s="367">
        <v>1870.000000000005</v>
      </c>
      <c r="E5213" s="367">
        <v>8697.6744186046762</v>
      </c>
      <c r="F5213" s="367">
        <v>-522914.18259801785</v>
      </c>
      <c r="G5213" s="367">
        <v>1870.0000000000055</v>
      </c>
      <c r="H5213" s="367">
        <v>46750</v>
      </c>
      <c r="I5213" s="384">
        <v>-6241094.4178132098</v>
      </c>
      <c r="J5213" s="367">
        <v>1870</v>
      </c>
      <c r="K5213" s="367">
        <v>11333.333333333325</v>
      </c>
      <c r="L5213" s="384">
        <v>-253491.89007370177</v>
      </c>
      <c r="M5213" s="367">
        <v>1869.9999999999986</v>
      </c>
      <c r="N5213" s="367">
        <v>187</v>
      </c>
      <c r="O5213" s="384">
        <v>-5934.297060805904</v>
      </c>
      <c r="P5213" s="367">
        <v>27.114999999999998</v>
      </c>
      <c r="Q5213" s="367">
        <v>187</v>
      </c>
      <c r="R5213" s="384">
        <v>-1085.9423063254808</v>
      </c>
      <c r="S5213" s="367">
        <v>26.18</v>
      </c>
      <c r="T5213" s="367">
        <v>6448.275862068951</v>
      </c>
      <c r="U5213" s="384">
        <v>-291587.44081170898</v>
      </c>
      <c r="V5213" s="367">
        <v>1869.9999999999959</v>
      </c>
      <c r="W5213" s="367">
        <v>311666.66666666663</v>
      </c>
      <c r="X5213" s="384">
        <v>136569.05129108284</v>
      </c>
      <c r="Y5213" s="386">
        <v>1869.9999999999998</v>
      </c>
      <c r="Z5213" s="367"/>
      <c r="AA5213" s="367"/>
      <c r="AB5213" s="367"/>
      <c r="AC5213" s="367"/>
      <c r="AD5213" s="367"/>
      <c r="AE5213" s="367"/>
      <c r="AF5213" s="367"/>
      <c r="AG5213" s="367"/>
      <c r="AH5213" s="367"/>
      <c r="AI5213" s="367"/>
      <c r="AJ5213" s="367"/>
      <c r="AK5213" s="367"/>
      <c r="AL5213" s="367"/>
      <c r="AM5213" s="367"/>
      <c r="AN5213" s="367"/>
      <c r="AO5213" s="367"/>
      <c r="AP5213" s="367"/>
      <c r="AQ5213" s="367"/>
      <c r="AR5213" s="367"/>
      <c r="AS5213" s="367"/>
      <c r="AT5213" s="367"/>
    </row>
    <row r="5214" spans="2:46" ht="13.8">
      <c r="B5214" s="26">
        <v>31.333333333333417</v>
      </c>
      <c r="C5214" s="363">
        <v>651.63432527680845</v>
      </c>
      <c r="D5214" s="367">
        <v>1880.000000000005</v>
      </c>
      <c r="E5214" s="367">
        <v>8744.1860465116533</v>
      </c>
      <c r="F5214" s="367">
        <v>-528683.34954353306</v>
      </c>
      <c r="G5214" s="367">
        <v>1880.0000000000055</v>
      </c>
      <c r="H5214" s="367">
        <v>47000</v>
      </c>
      <c r="I5214" s="384">
        <v>-6309467.9974232828</v>
      </c>
      <c r="J5214" s="367">
        <v>1880</v>
      </c>
      <c r="K5214" s="367">
        <v>11393.939393939385</v>
      </c>
      <c r="L5214" s="384">
        <v>-257123.02927271632</v>
      </c>
      <c r="M5214" s="367">
        <v>1879.9999999999986</v>
      </c>
      <c r="N5214" s="367">
        <v>188</v>
      </c>
      <c r="O5214" s="384">
        <v>-6002.8666528437434</v>
      </c>
      <c r="P5214" s="367">
        <v>27.26</v>
      </c>
      <c r="Q5214" s="367">
        <v>188</v>
      </c>
      <c r="R5214" s="384">
        <v>-1109.1341649412968</v>
      </c>
      <c r="S5214" s="367">
        <v>26.319999999999997</v>
      </c>
      <c r="T5214" s="367">
        <v>6482.7586206896403</v>
      </c>
      <c r="U5214" s="384">
        <v>-295453.41268932493</v>
      </c>
      <c r="V5214" s="367">
        <v>1879.9999999999959</v>
      </c>
      <c r="W5214" s="367">
        <v>313333.33333333331</v>
      </c>
      <c r="X5214" s="384">
        <v>137213.59022832749</v>
      </c>
      <c r="Y5214" s="386">
        <v>1879.9999999999998</v>
      </c>
      <c r="Z5214" s="367"/>
      <c r="AA5214" s="367"/>
      <c r="AB5214" s="367"/>
      <c r="AC5214" s="367"/>
      <c r="AD5214" s="367"/>
      <c r="AE5214" s="367"/>
      <c r="AF5214" s="367"/>
      <c r="AG5214" s="367"/>
      <c r="AH5214" s="367"/>
      <c r="AI5214" s="367"/>
      <c r="AJ5214" s="367"/>
      <c r="AK5214" s="367"/>
      <c r="AL5214" s="367"/>
      <c r="AM5214" s="367"/>
      <c r="AN5214" s="367"/>
      <c r="AO5214" s="367"/>
      <c r="AP5214" s="367"/>
      <c r="AQ5214" s="367"/>
      <c r="AR5214" s="367"/>
      <c r="AS5214" s="367"/>
      <c r="AT5214" s="367"/>
    </row>
    <row r="5215" spans="2:46" ht="13.8">
      <c r="B5215" s="26">
        <v>31.500000000000085</v>
      </c>
      <c r="C5215" s="363">
        <v>655.08612408452962</v>
      </c>
      <c r="D5215" s="367">
        <v>1890.0000000000052</v>
      </c>
      <c r="E5215" s="367">
        <v>8790.6976744186304</v>
      </c>
      <c r="F5215" s="367">
        <v>-534484.14238711481</v>
      </c>
      <c r="G5215" s="367">
        <v>1890.0000000000055</v>
      </c>
      <c r="H5215" s="367">
        <v>47250</v>
      </c>
      <c r="I5215" s="384">
        <v>-6378213.9040881554</v>
      </c>
      <c r="J5215" s="367">
        <v>1890</v>
      </c>
      <c r="K5215" s="367">
        <v>11454.545454545445</v>
      </c>
      <c r="L5215" s="384">
        <v>-260778.3766376281</v>
      </c>
      <c r="M5215" s="367">
        <v>1889.9999999999986</v>
      </c>
      <c r="N5215" s="367">
        <v>189</v>
      </c>
      <c r="O5215" s="384">
        <v>-6071.8281106598388</v>
      </c>
      <c r="P5215" s="367">
        <v>27.404999999999998</v>
      </c>
      <c r="Q5215" s="367">
        <v>189</v>
      </c>
      <c r="R5215" s="384">
        <v>-1132.5109669667638</v>
      </c>
      <c r="S5215" s="367">
        <v>26.46</v>
      </c>
      <c r="T5215" s="367">
        <v>6517.2413793103296</v>
      </c>
      <c r="U5215" s="384">
        <v>-299343.92372385866</v>
      </c>
      <c r="V5215" s="367">
        <v>1889.9999999999957</v>
      </c>
      <c r="W5215" s="367">
        <v>315000</v>
      </c>
      <c r="X5215" s="384">
        <v>137857.21664594382</v>
      </c>
      <c r="Y5215" s="386">
        <v>1890</v>
      </c>
      <c r="Z5215" s="367"/>
      <c r="AA5215" s="367"/>
      <c r="AB5215" s="367"/>
      <c r="AC5215" s="367"/>
      <c r="AD5215" s="367"/>
      <c r="AE5215" s="367"/>
      <c r="AF5215" s="367"/>
      <c r="AG5215" s="367"/>
      <c r="AH5215" s="367"/>
      <c r="AI5215" s="367"/>
      <c r="AJ5215" s="367"/>
      <c r="AK5215" s="367"/>
      <c r="AL5215" s="367"/>
      <c r="AM5215" s="367"/>
      <c r="AN5215" s="367"/>
      <c r="AO5215" s="367"/>
      <c r="AP5215" s="367"/>
      <c r="AQ5215" s="367"/>
      <c r="AR5215" s="367"/>
      <c r="AS5215" s="367"/>
      <c r="AT5215" s="367"/>
    </row>
    <row r="5216" spans="2:46" ht="13.8">
      <c r="B5216" s="26">
        <v>31.666666666666753</v>
      </c>
      <c r="C5216" s="363">
        <v>658.53777113330523</v>
      </c>
      <c r="D5216" s="367">
        <v>1900.0000000000052</v>
      </c>
      <c r="E5216" s="367">
        <v>8837.2093023256075</v>
      </c>
      <c r="F5216" s="367">
        <v>-540316.56112876313</v>
      </c>
      <c r="G5216" s="367">
        <v>1900.0000000000057</v>
      </c>
      <c r="H5216" s="367">
        <v>47500</v>
      </c>
      <c r="I5216" s="384">
        <v>-6447332.1378078274</v>
      </c>
      <c r="J5216" s="367">
        <v>1900</v>
      </c>
      <c r="K5216" s="367">
        <v>11515.151515151505</v>
      </c>
      <c r="L5216" s="384">
        <v>-264457.93216843705</v>
      </c>
      <c r="M5216" s="367">
        <v>1899.9999999999984</v>
      </c>
      <c r="N5216" s="367">
        <v>190</v>
      </c>
      <c r="O5216" s="384">
        <v>-6141.1814342541975</v>
      </c>
      <c r="P5216" s="367">
        <v>27.55</v>
      </c>
      <c r="Q5216" s="367">
        <v>190</v>
      </c>
      <c r="R5216" s="384">
        <v>-1156.0727124018806</v>
      </c>
      <c r="S5216" s="367">
        <v>26.6</v>
      </c>
      <c r="T5216" s="367">
        <v>6551.724137931019</v>
      </c>
      <c r="U5216" s="384">
        <v>-303258.9739153104</v>
      </c>
      <c r="V5216" s="367">
        <v>1899.9999999999957</v>
      </c>
      <c r="W5216" s="367">
        <v>316666.66666666669</v>
      </c>
      <c r="X5216" s="384">
        <v>138499.93054393184</v>
      </c>
      <c r="Y5216" s="386">
        <v>1900</v>
      </c>
      <c r="Z5216" s="367"/>
      <c r="AA5216" s="367"/>
      <c r="AB5216" s="367"/>
      <c r="AC5216" s="367"/>
      <c r="AD5216" s="367"/>
      <c r="AE5216" s="367"/>
      <c r="AF5216" s="367"/>
      <c r="AG5216" s="367"/>
      <c r="AH5216" s="367"/>
      <c r="AI5216" s="367"/>
      <c r="AJ5216" s="367"/>
      <c r="AK5216" s="367"/>
      <c r="AL5216" s="367"/>
      <c r="AM5216" s="367"/>
      <c r="AN5216" s="367"/>
      <c r="AO5216" s="367"/>
      <c r="AP5216" s="367"/>
      <c r="AQ5216" s="367"/>
      <c r="AR5216" s="367"/>
      <c r="AS5216" s="367"/>
      <c r="AT5216" s="367"/>
    </row>
    <row r="5217" spans="2:46" ht="13.8">
      <c r="B5217" s="26">
        <v>31.833333333333421</v>
      </c>
      <c r="C5217" s="363">
        <v>661.9892664231354</v>
      </c>
      <c r="D5217" s="367">
        <v>1910.0000000000052</v>
      </c>
      <c r="E5217" s="367">
        <v>8883.7209302325846</v>
      </c>
      <c r="F5217" s="367">
        <v>-546180.60576847801</v>
      </c>
      <c r="G5217" s="367">
        <v>1910.0000000000059</v>
      </c>
      <c r="H5217" s="367">
        <v>47750</v>
      </c>
      <c r="I5217" s="384">
        <v>-6516822.6985822991</v>
      </c>
      <c r="J5217" s="367">
        <v>1910</v>
      </c>
      <c r="K5217" s="367">
        <v>11575.757575757565</v>
      </c>
      <c r="L5217" s="384">
        <v>-268161.69586514332</v>
      </c>
      <c r="M5217" s="367">
        <v>1909.9999999999984</v>
      </c>
      <c r="N5217" s="367">
        <v>191</v>
      </c>
      <c r="O5217" s="384">
        <v>-6210.9266236268159</v>
      </c>
      <c r="P5217" s="367">
        <v>27.694999999999997</v>
      </c>
      <c r="Q5217" s="367">
        <v>191</v>
      </c>
      <c r="R5217" s="384">
        <v>-1179.8194012466479</v>
      </c>
      <c r="S5217" s="367">
        <v>26.740000000000002</v>
      </c>
      <c r="T5217" s="367">
        <v>6586.2068965517083</v>
      </c>
      <c r="U5217" s="384">
        <v>-307198.56326367985</v>
      </c>
      <c r="V5217" s="367">
        <v>1909.9999999999952</v>
      </c>
      <c r="W5217" s="367">
        <v>318333.33333333337</v>
      </c>
      <c r="X5217" s="384">
        <v>139141.7319222916</v>
      </c>
      <c r="Y5217" s="386">
        <v>1910</v>
      </c>
      <c r="Z5217" s="367"/>
      <c r="AA5217" s="367"/>
      <c r="AB5217" s="367"/>
      <c r="AC5217" s="367"/>
      <c r="AD5217" s="367"/>
      <c r="AE5217" s="367"/>
      <c r="AF5217" s="367"/>
      <c r="AG5217" s="367"/>
      <c r="AH5217" s="367"/>
      <c r="AI5217" s="367"/>
      <c r="AJ5217" s="367"/>
      <c r="AK5217" s="367"/>
      <c r="AL5217" s="367"/>
      <c r="AM5217" s="367"/>
      <c r="AN5217" s="367"/>
      <c r="AO5217" s="367"/>
      <c r="AP5217" s="367"/>
      <c r="AQ5217" s="367"/>
      <c r="AR5217" s="367"/>
      <c r="AS5217" s="367"/>
      <c r="AT5217" s="367"/>
    </row>
    <row r="5218" spans="2:46" ht="13.8">
      <c r="B5218" s="26">
        <v>32.000000000000085</v>
      </c>
      <c r="C5218" s="363">
        <v>665.44060995402003</v>
      </c>
      <c r="D5218" s="367">
        <v>1920.000000000005</v>
      </c>
      <c r="E5218" s="367">
        <v>8930.2325581395617</v>
      </c>
      <c r="F5218" s="367">
        <v>-552076.27630625921</v>
      </c>
      <c r="G5218" s="367">
        <v>1920.0000000000059</v>
      </c>
      <c r="H5218" s="367">
        <v>48000</v>
      </c>
      <c r="I5218" s="384">
        <v>-6586685.5864115711</v>
      </c>
      <c r="J5218" s="367">
        <v>1920</v>
      </c>
      <c r="K5218" s="367">
        <v>11636.363636363625</v>
      </c>
      <c r="L5218" s="384">
        <v>-271889.66772774683</v>
      </c>
      <c r="M5218" s="367">
        <v>1919.9999999999984</v>
      </c>
      <c r="N5218" s="367">
        <v>192</v>
      </c>
      <c r="O5218" s="384">
        <v>-6281.0636787776975</v>
      </c>
      <c r="P5218" s="367">
        <v>27.84</v>
      </c>
      <c r="Q5218" s="367">
        <v>192</v>
      </c>
      <c r="R5218" s="384">
        <v>-1203.7510335010643</v>
      </c>
      <c r="S5218" s="367">
        <v>26.88</v>
      </c>
      <c r="T5218" s="367">
        <v>6620.6896551723976</v>
      </c>
      <c r="U5218" s="384">
        <v>-311162.69176896731</v>
      </c>
      <c r="V5218" s="367">
        <v>1919.9999999999952</v>
      </c>
      <c r="W5218" s="367">
        <v>320000.00000000006</v>
      </c>
      <c r="X5218" s="384">
        <v>139782.620781023</v>
      </c>
      <c r="Y5218" s="386">
        <v>1920.0000000000002</v>
      </c>
      <c r="Z5218" s="367"/>
      <c r="AA5218" s="367"/>
      <c r="AB5218" s="367"/>
      <c r="AC5218" s="367"/>
      <c r="AD5218" s="367"/>
      <c r="AE5218" s="367"/>
      <c r="AF5218" s="367"/>
      <c r="AG5218" s="367"/>
      <c r="AH5218" s="367"/>
      <c r="AI5218" s="367"/>
      <c r="AJ5218" s="367"/>
      <c r="AK5218" s="367"/>
      <c r="AL5218" s="367"/>
      <c r="AM5218" s="367"/>
      <c r="AN5218" s="367"/>
      <c r="AO5218" s="367"/>
      <c r="AP5218" s="367"/>
      <c r="AQ5218" s="367"/>
      <c r="AR5218" s="367"/>
      <c r="AS5218" s="367"/>
      <c r="AT5218" s="367"/>
    </row>
    <row r="5219" spans="2:46" ht="13.8">
      <c r="B5219" s="26">
        <v>32.16666666666675</v>
      </c>
      <c r="C5219" s="363">
        <v>668.89180172595911</v>
      </c>
      <c r="D5219" s="367">
        <v>1930.000000000005</v>
      </c>
      <c r="E5219" s="367">
        <v>8976.7441860465387</v>
      </c>
      <c r="F5219" s="367">
        <v>-558003.57274210698</v>
      </c>
      <c r="G5219" s="367">
        <v>1930.0000000000059</v>
      </c>
      <c r="H5219" s="367">
        <v>48250</v>
      </c>
      <c r="I5219" s="384">
        <v>-6656920.8012956427</v>
      </c>
      <c r="J5219" s="367">
        <v>1930</v>
      </c>
      <c r="K5219" s="367">
        <v>11696.969696969685</v>
      </c>
      <c r="L5219" s="384">
        <v>-275641.84775624756</v>
      </c>
      <c r="M5219" s="367">
        <v>1929.9999999999982</v>
      </c>
      <c r="N5219" s="367">
        <v>193</v>
      </c>
      <c r="O5219" s="384">
        <v>-6351.5925997068389</v>
      </c>
      <c r="P5219" s="367">
        <v>27.985000000000003</v>
      </c>
      <c r="Q5219" s="367">
        <v>193</v>
      </c>
      <c r="R5219" s="384">
        <v>-1227.8676091651319</v>
      </c>
      <c r="S5219" s="367">
        <v>27.02</v>
      </c>
      <c r="T5219" s="367">
        <v>6655.1724137930869</v>
      </c>
      <c r="U5219" s="384">
        <v>-315151.35943117272</v>
      </c>
      <c r="V5219" s="367">
        <v>1929.9999999999952</v>
      </c>
      <c r="W5219" s="367">
        <v>321666.66666666674</v>
      </c>
      <c r="X5219" s="384">
        <v>140422.59712012613</v>
      </c>
      <c r="Y5219" s="386">
        <v>1930.0000000000002</v>
      </c>
      <c r="Z5219" s="367"/>
      <c r="AA5219" s="367"/>
      <c r="AB5219" s="367"/>
      <c r="AC5219" s="367"/>
      <c r="AD5219" s="367"/>
      <c r="AE5219" s="367"/>
      <c r="AF5219" s="367"/>
      <c r="AG5219" s="367"/>
      <c r="AH5219" s="367"/>
      <c r="AI5219" s="367"/>
      <c r="AJ5219" s="367"/>
      <c r="AK5219" s="367"/>
      <c r="AL5219" s="367"/>
      <c r="AM5219" s="367"/>
      <c r="AN5219" s="367"/>
      <c r="AO5219" s="367"/>
      <c r="AP5219" s="367"/>
      <c r="AQ5219" s="367"/>
      <c r="AR5219" s="367"/>
      <c r="AS5219" s="367"/>
      <c r="AT5219" s="367"/>
    </row>
    <row r="5220" spans="2:46" ht="13.8">
      <c r="B5220" s="26">
        <v>32.333333333333414</v>
      </c>
      <c r="C5220" s="363">
        <v>672.34284173895298</v>
      </c>
      <c r="D5220" s="367">
        <v>1940.0000000000048</v>
      </c>
      <c r="E5220" s="367">
        <v>9023.2558139535158</v>
      </c>
      <c r="F5220" s="367">
        <v>-563962.4950760213</v>
      </c>
      <c r="G5220" s="367">
        <v>1940.0000000000059</v>
      </c>
      <c r="H5220" s="367">
        <v>48500</v>
      </c>
      <c r="I5220" s="384">
        <v>-6727528.343234512</v>
      </c>
      <c r="J5220" s="367">
        <v>1939.9999999999998</v>
      </c>
      <c r="K5220" s="367">
        <v>11757.575757575745</v>
      </c>
      <c r="L5220" s="384">
        <v>-279418.2359506457</v>
      </c>
      <c r="M5220" s="367">
        <v>1939.9999999999982</v>
      </c>
      <c r="N5220" s="367">
        <v>194</v>
      </c>
      <c r="O5220" s="384">
        <v>-6422.5133864142408</v>
      </c>
      <c r="P5220" s="367">
        <v>28.13</v>
      </c>
      <c r="Q5220" s="367">
        <v>194</v>
      </c>
      <c r="R5220" s="384">
        <v>-1252.1691282388497</v>
      </c>
      <c r="S5220" s="367">
        <v>27.16</v>
      </c>
      <c r="T5220" s="367">
        <v>6689.6551724137762</v>
      </c>
      <c r="U5220" s="384">
        <v>-319164.56625029584</v>
      </c>
      <c r="V5220" s="367">
        <v>1939.999999999995</v>
      </c>
      <c r="W5220" s="367">
        <v>323333.33333333343</v>
      </c>
      <c r="X5220" s="384">
        <v>141061.66093960096</v>
      </c>
      <c r="Y5220" s="386">
        <v>1940.0000000000007</v>
      </c>
      <c r="Z5220" s="367"/>
      <c r="AA5220" s="367"/>
      <c r="AB5220" s="367"/>
      <c r="AC5220" s="367"/>
      <c r="AD5220" s="367"/>
      <c r="AE5220" s="367"/>
      <c r="AF5220" s="367"/>
      <c r="AG5220" s="367"/>
      <c r="AH5220" s="367"/>
      <c r="AI5220" s="367"/>
      <c r="AJ5220" s="367"/>
      <c r="AK5220" s="367"/>
      <c r="AL5220" s="367"/>
      <c r="AM5220" s="367"/>
      <c r="AN5220" s="367"/>
      <c r="AO5220" s="367"/>
      <c r="AP5220" s="367"/>
      <c r="AQ5220" s="367"/>
      <c r="AR5220" s="367"/>
      <c r="AS5220" s="367"/>
      <c r="AT5220" s="367"/>
    </row>
    <row r="5221" spans="2:46" ht="13.8">
      <c r="B5221" s="26">
        <v>32.500000000000078</v>
      </c>
      <c r="C5221" s="363">
        <v>675.79372999300119</v>
      </c>
      <c r="D5221" s="367">
        <v>1950.0000000000048</v>
      </c>
      <c r="E5221" s="367">
        <v>9069.7674418604929</v>
      </c>
      <c r="F5221" s="367">
        <v>-569953.04330800229</v>
      </c>
      <c r="G5221" s="367">
        <v>1950.0000000000061</v>
      </c>
      <c r="H5221" s="367">
        <v>48750</v>
      </c>
      <c r="I5221" s="384">
        <v>-6798508.2122281836</v>
      </c>
      <c r="J5221" s="367">
        <v>1949.9999999999998</v>
      </c>
      <c r="K5221" s="367">
        <v>11818.181818181805</v>
      </c>
      <c r="L5221" s="384">
        <v>-283218.83231094095</v>
      </c>
      <c r="M5221" s="367">
        <v>1949.9999999999982</v>
      </c>
      <c r="N5221" s="367">
        <v>195</v>
      </c>
      <c r="O5221" s="384">
        <v>-6493.8260388999042</v>
      </c>
      <c r="P5221" s="367">
        <v>28.275000000000002</v>
      </c>
      <c r="Q5221" s="367">
        <v>195</v>
      </c>
      <c r="R5221" s="384">
        <v>-1276.6555907222173</v>
      </c>
      <c r="S5221" s="367">
        <v>27.299999999999997</v>
      </c>
      <c r="T5221" s="367">
        <v>6724.1379310344655</v>
      </c>
      <c r="U5221" s="384">
        <v>-323202.31222633697</v>
      </c>
      <c r="V5221" s="367">
        <v>1949.999999999995</v>
      </c>
      <c r="W5221" s="367">
        <v>325000.00000000012</v>
      </c>
      <c r="X5221" s="384">
        <v>141699.81223944743</v>
      </c>
      <c r="Y5221" s="386">
        <v>1950.0000000000007</v>
      </c>
      <c r="Z5221" s="367"/>
      <c r="AA5221" s="367"/>
      <c r="AB5221" s="367"/>
      <c r="AC5221" s="367"/>
      <c r="AD5221" s="367"/>
      <c r="AE5221" s="367"/>
      <c r="AF5221" s="367"/>
      <c r="AG5221" s="367"/>
      <c r="AH5221" s="367"/>
      <c r="AI5221" s="367"/>
      <c r="AJ5221" s="367"/>
      <c r="AK5221" s="367"/>
      <c r="AL5221" s="367"/>
      <c r="AM5221" s="367"/>
      <c r="AN5221" s="367"/>
      <c r="AO5221" s="367"/>
      <c r="AP5221" s="367"/>
      <c r="AQ5221" s="367"/>
      <c r="AR5221" s="367"/>
      <c r="AS5221" s="367"/>
      <c r="AT5221" s="367"/>
    </row>
    <row r="5222" spans="2:46" ht="13.8">
      <c r="B5222" s="26">
        <v>32.666666666666742</v>
      </c>
      <c r="C5222" s="363">
        <v>679.24446648810385</v>
      </c>
      <c r="D5222" s="367">
        <v>1960.0000000000045</v>
      </c>
      <c r="E5222" s="367">
        <v>9116.27906976747</v>
      </c>
      <c r="F5222" s="367">
        <v>-575975.21743804961</v>
      </c>
      <c r="G5222" s="367">
        <v>1960.0000000000061</v>
      </c>
      <c r="H5222" s="367">
        <v>49000</v>
      </c>
      <c r="I5222" s="384">
        <v>-6869860.4082766538</v>
      </c>
      <c r="J5222" s="367">
        <v>1959.9999999999998</v>
      </c>
      <c r="K5222" s="367">
        <v>11878.787878787865</v>
      </c>
      <c r="L5222" s="384">
        <v>-287043.6368371335</v>
      </c>
      <c r="M5222" s="367">
        <v>1959.999999999998</v>
      </c>
      <c r="N5222" s="367">
        <v>196</v>
      </c>
      <c r="O5222" s="384">
        <v>-6565.5305571638255</v>
      </c>
      <c r="P5222" s="367">
        <v>28.419999999999998</v>
      </c>
      <c r="Q5222" s="367">
        <v>196</v>
      </c>
      <c r="R5222" s="384">
        <v>-1301.3269966152354</v>
      </c>
      <c r="S5222" s="367">
        <v>27.439999999999998</v>
      </c>
      <c r="T5222" s="367">
        <v>6758.6206896551548</v>
      </c>
      <c r="U5222" s="384">
        <v>-327264.59735929582</v>
      </c>
      <c r="V5222" s="367">
        <v>1959.9999999999948</v>
      </c>
      <c r="W5222" s="367">
        <v>326666.6666666668</v>
      </c>
      <c r="X5222" s="384">
        <v>142337.05101966567</v>
      </c>
      <c r="Y5222" s="386">
        <v>1960.0000000000007</v>
      </c>
      <c r="Z5222" s="367"/>
      <c r="AA5222" s="367"/>
      <c r="AB5222" s="367"/>
      <c r="AC5222" s="367"/>
      <c r="AD5222" s="367"/>
      <c r="AE5222" s="367"/>
      <c r="AF5222" s="367"/>
      <c r="AG5222" s="367"/>
      <c r="AH5222" s="367"/>
      <c r="AI5222" s="367"/>
      <c r="AJ5222" s="367"/>
      <c r="AK5222" s="367"/>
      <c r="AL5222" s="367"/>
      <c r="AM5222" s="367"/>
      <c r="AN5222" s="367"/>
      <c r="AO5222" s="367"/>
      <c r="AP5222" s="367"/>
      <c r="AQ5222" s="367"/>
      <c r="AR5222" s="367"/>
      <c r="AS5222" s="367"/>
      <c r="AT5222" s="367"/>
    </row>
    <row r="5223" spans="2:46" ht="13.8">
      <c r="B5223" s="26">
        <v>32.833333333333407</v>
      </c>
      <c r="C5223" s="363">
        <v>682.69505122426108</v>
      </c>
      <c r="D5223" s="367">
        <v>1970.0000000000045</v>
      </c>
      <c r="E5223" s="367">
        <v>9162.7906976744471</v>
      </c>
      <c r="F5223" s="367">
        <v>-582029.0174661635</v>
      </c>
      <c r="G5223" s="367">
        <v>1970.0000000000061</v>
      </c>
      <c r="H5223" s="367">
        <v>49250</v>
      </c>
      <c r="I5223" s="384">
        <v>-6941584.9313799245</v>
      </c>
      <c r="J5223" s="367">
        <v>1969.9999999999998</v>
      </c>
      <c r="K5223" s="367">
        <v>11939.393939393925</v>
      </c>
      <c r="L5223" s="384">
        <v>-290892.64952922327</v>
      </c>
      <c r="M5223" s="367">
        <v>1969.999999999998</v>
      </c>
      <c r="N5223" s="367">
        <v>197</v>
      </c>
      <c r="O5223" s="384">
        <v>-6637.6269412060128</v>
      </c>
      <c r="P5223" s="367">
        <v>28.565000000000001</v>
      </c>
      <c r="Q5223" s="367">
        <v>197</v>
      </c>
      <c r="R5223" s="384">
        <v>-1326.1833459179047</v>
      </c>
      <c r="S5223" s="367">
        <v>27.580000000000002</v>
      </c>
      <c r="T5223" s="367">
        <v>6793.1034482758441</v>
      </c>
      <c r="U5223" s="384">
        <v>-331351.42164917273</v>
      </c>
      <c r="V5223" s="367">
        <v>1969.9999999999948</v>
      </c>
      <c r="W5223" s="367">
        <v>328333.33333333349</v>
      </c>
      <c r="X5223" s="384">
        <v>142973.37728025558</v>
      </c>
      <c r="Y5223" s="386">
        <v>1970.0000000000009</v>
      </c>
      <c r="Z5223" s="367"/>
      <c r="AA5223" s="367"/>
      <c r="AB5223" s="367"/>
      <c r="AC5223" s="367"/>
      <c r="AD5223" s="367"/>
      <c r="AE5223" s="367"/>
      <c r="AF5223" s="367"/>
      <c r="AG5223" s="367"/>
      <c r="AH5223" s="367"/>
      <c r="AI5223" s="367"/>
      <c r="AJ5223" s="367"/>
      <c r="AK5223" s="367"/>
      <c r="AL5223" s="367"/>
      <c r="AM5223" s="367"/>
      <c r="AN5223" s="367"/>
      <c r="AO5223" s="367"/>
      <c r="AP5223" s="367"/>
      <c r="AQ5223" s="367"/>
      <c r="AR5223" s="367"/>
      <c r="AS5223" s="367"/>
      <c r="AT5223" s="367"/>
    </row>
    <row r="5224" spans="2:46" ht="13.8">
      <c r="B5224" s="26">
        <v>33.000000000000071</v>
      </c>
      <c r="C5224" s="363">
        <v>686.14548420147298</v>
      </c>
      <c r="D5224" s="367">
        <v>1980.0000000000043</v>
      </c>
      <c r="E5224" s="367">
        <v>9209.3023255814242</v>
      </c>
      <c r="F5224" s="367">
        <v>-588114.44339234394</v>
      </c>
      <c r="G5224" s="367">
        <v>1980.0000000000061</v>
      </c>
      <c r="H5224" s="367">
        <v>49500</v>
      </c>
      <c r="I5224" s="384">
        <v>-7013681.7815379957</v>
      </c>
      <c r="J5224" s="367">
        <v>1979.9999999999998</v>
      </c>
      <c r="K5224" s="367">
        <v>11999.999999999985</v>
      </c>
      <c r="L5224" s="384">
        <v>-294765.87038721039</v>
      </c>
      <c r="M5224" s="367">
        <v>1979.999999999998</v>
      </c>
      <c r="N5224" s="367">
        <v>198</v>
      </c>
      <c r="O5224" s="384">
        <v>-6710.1151910264552</v>
      </c>
      <c r="P5224" s="367">
        <v>28.709999999999997</v>
      </c>
      <c r="Q5224" s="367">
        <v>198</v>
      </c>
      <c r="R5224" s="384">
        <v>-1351.2246386302234</v>
      </c>
      <c r="S5224" s="367">
        <v>27.720000000000002</v>
      </c>
      <c r="T5224" s="367">
        <v>6827.5862068965334</v>
      </c>
      <c r="U5224" s="384">
        <v>-335462.78509596747</v>
      </c>
      <c r="V5224" s="367">
        <v>1979.9999999999948</v>
      </c>
      <c r="W5224" s="367">
        <v>330000.00000000017</v>
      </c>
      <c r="X5224" s="384">
        <v>143608.79102121716</v>
      </c>
      <c r="Y5224" s="386">
        <v>1980.0000000000009</v>
      </c>
      <c r="Z5224" s="367"/>
      <c r="AA5224" s="367"/>
      <c r="AB5224" s="367"/>
      <c r="AC5224" s="367"/>
      <c r="AD5224" s="367"/>
      <c r="AE5224" s="367"/>
      <c r="AF5224" s="367"/>
      <c r="AG5224" s="367"/>
      <c r="AH5224" s="367"/>
      <c r="AI5224" s="367"/>
      <c r="AJ5224" s="367"/>
      <c r="AK5224" s="367"/>
      <c r="AL5224" s="367"/>
      <c r="AM5224" s="367"/>
      <c r="AN5224" s="367"/>
      <c r="AO5224" s="367"/>
      <c r="AP5224" s="367"/>
      <c r="AQ5224" s="367"/>
      <c r="AR5224" s="367"/>
      <c r="AS5224" s="367"/>
      <c r="AT5224" s="367"/>
    </row>
    <row r="5225" spans="2:46" ht="13.8">
      <c r="B5225" s="26">
        <v>33.166666666666735</v>
      </c>
      <c r="C5225" s="363">
        <v>689.59576541973934</v>
      </c>
      <c r="D5225" s="367">
        <v>1990.0000000000043</v>
      </c>
      <c r="E5225" s="367">
        <v>9255.8139534884012</v>
      </c>
      <c r="F5225" s="367">
        <v>-594231.49521659093</v>
      </c>
      <c r="G5225" s="367">
        <v>1990.0000000000061</v>
      </c>
      <c r="H5225" s="367">
        <v>49750</v>
      </c>
      <c r="I5225" s="384">
        <v>-7086150.9587508645</v>
      </c>
      <c r="J5225" s="367">
        <v>1989.9999999999998</v>
      </c>
      <c r="K5225" s="367">
        <v>12060.606060606046</v>
      </c>
      <c r="L5225" s="384">
        <v>-298663.29941109451</v>
      </c>
      <c r="M5225" s="367">
        <v>1989.9999999999975</v>
      </c>
      <c r="N5225" s="367">
        <v>199</v>
      </c>
      <c r="O5225" s="384">
        <v>-6782.9953066251628</v>
      </c>
      <c r="P5225" s="367">
        <v>28.855</v>
      </c>
      <c r="Q5225" s="367">
        <v>199</v>
      </c>
      <c r="R5225" s="384">
        <v>-1376.450874752192</v>
      </c>
      <c r="S5225" s="367">
        <v>27.86</v>
      </c>
      <c r="T5225" s="367">
        <v>6862.0689655172228</v>
      </c>
      <c r="U5225" s="384">
        <v>-339598.68769968004</v>
      </c>
      <c r="V5225" s="367">
        <v>1989.9999999999945</v>
      </c>
      <c r="W5225" s="367">
        <v>331666.66666666686</v>
      </c>
      <c r="X5225" s="384">
        <v>144243.29224255044</v>
      </c>
      <c r="Y5225" s="386">
        <v>1990.0000000000011</v>
      </c>
      <c r="Z5225" s="367"/>
      <c r="AA5225" s="367"/>
      <c r="AB5225" s="367"/>
      <c r="AC5225" s="367"/>
      <c r="AD5225" s="367"/>
      <c r="AE5225" s="367"/>
      <c r="AF5225" s="367"/>
      <c r="AG5225" s="367"/>
      <c r="AH5225" s="367"/>
      <c r="AI5225" s="367"/>
      <c r="AJ5225" s="367"/>
      <c r="AK5225" s="367"/>
      <c r="AL5225" s="367"/>
      <c r="AM5225" s="367"/>
      <c r="AN5225" s="367"/>
      <c r="AO5225" s="367"/>
      <c r="AP5225" s="367"/>
      <c r="AQ5225" s="367"/>
      <c r="AR5225" s="367"/>
      <c r="AS5225" s="367"/>
      <c r="AT5225" s="367"/>
    </row>
    <row r="5226" spans="2:46" ht="13.8">
      <c r="B5226" s="26">
        <v>33.3333333333334</v>
      </c>
      <c r="C5226" s="363">
        <v>693.04589487906014</v>
      </c>
      <c r="D5226" s="367">
        <v>2000.0000000000041</v>
      </c>
      <c r="E5226" s="367">
        <v>9302.3255813953783</v>
      </c>
      <c r="F5226" s="367">
        <v>-600380.17293890449</v>
      </c>
      <c r="G5226" s="367">
        <v>2000.0000000000066</v>
      </c>
      <c r="H5226" s="367">
        <v>50000</v>
      </c>
      <c r="I5226" s="384">
        <v>-7158992.4630185356</v>
      </c>
      <c r="J5226" s="367">
        <v>1999.9999999999998</v>
      </c>
      <c r="K5226" s="367">
        <v>12121.212121212106</v>
      </c>
      <c r="L5226" s="384">
        <v>-302584.93660087627</v>
      </c>
      <c r="M5226" s="367">
        <v>1999.9999999999977</v>
      </c>
      <c r="N5226" s="367">
        <v>200</v>
      </c>
      <c r="O5226" s="384">
        <v>-6856.2672880021282</v>
      </c>
      <c r="P5226" s="367">
        <v>28.999999999999996</v>
      </c>
      <c r="Q5226" s="367">
        <v>200</v>
      </c>
      <c r="R5226" s="384">
        <v>-1401.8620542838112</v>
      </c>
      <c r="S5226" s="367">
        <v>28</v>
      </c>
      <c r="T5226" s="367">
        <v>6896.5517241379121</v>
      </c>
      <c r="U5226" s="384">
        <v>-343759.12946031051</v>
      </c>
      <c r="V5226" s="367">
        <v>1999.9999999999945</v>
      </c>
      <c r="W5226" s="367">
        <v>333333.33333333355</v>
      </c>
      <c r="X5226" s="384">
        <v>144876.88094425542</v>
      </c>
      <c r="Y5226" s="386">
        <v>2000.0000000000011</v>
      </c>
      <c r="Z5226" s="367"/>
      <c r="AA5226" s="367"/>
      <c r="AB5226" s="367"/>
      <c r="AC5226" s="367"/>
      <c r="AD5226" s="367"/>
      <c r="AE5226" s="367"/>
      <c r="AF5226" s="367"/>
      <c r="AG5226" s="367"/>
      <c r="AH5226" s="367"/>
      <c r="AI5226" s="367"/>
      <c r="AJ5226" s="367"/>
      <c r="AK5226" s="367"/>
      <c r="AL5226" s="367"/>
      <c r="AM5226" s="367"/>
      <c r="AN5226" s="367"/>
      <c r="AO5226" s="367"/>
      <c r="AP5226" s="367"/>
      <c r="AQ5226" s="367"/>
      <c r="AR5226" s="367"/>
      <c r="AS5226" s="367"/>
      <c r="AT5226" s="367"/>
    </row>
    <row r="5227" spans="2:46" ht="13.8">
      <c r="B5227" s="26">
        <v>33.500000000000064</v>
      </c>
      <c r="C5227" s="363">
        <v>696.49587257943551</v>
      </c>
      <c r="D5227" s="367">
        <v>2010.0000000000041</v>
      </c>
      <c r="E5227" s="367">
        <v>9348.8372093023554</v>
      </c>
      <c r="F5227" s="367">
        <v>-606560.47655928449</v>
      </c>
      <c r="G5227" s="367">
        <v>2010.0000000000066</v>
      </c>
      <c r="H5227" s="367">
        <v>50250</v>
      </c>
      <c r="I5227" s="384">
        <v>-7232206.2943410045</v>
      </c>
      <c r="J5227" s="367">
        <v>2009.9999999999998</v>
      </c>
      <c r="K5227" s="367">
        <v>12181.818181818166</v>
      </c>
      <c r="L5227" s="384">
        <v>-306530.78195655491</v>
      </c>
      <c r="M5227" s="367">
        <v>2009.9999999999973</v>
      </c>
      <c r="N5227" s="367">
        <v>201</v>
      </c>
      <c r="O5227" s="384">
        <v>-6929.9311351573579</v>
      </c>
      <c r="P5227" s="367">
        <v>29.145</v>
      </c>
      <c r="Q5227" s="367">
        <v>201</v>
      </c>
      <c r="R5227" s="384">
        <v>-1427.4581772250808</v>
      </c>
      <c r="S5227" s="367">
        <v>28.14</v>
      </c>
      <c r="T5227" s="367">
        <v>6931.0344827586014</v>
      </c>
      <c r="U5227" s="384">
        <v>-347944.1103778588</v>
      </c>
      <c r="V5227" s="367">
        <v>2009.9999999999943</v>
      </c>
      <c r="W5227" s="367">
        <v>335000.00000000023</v>
      </c>
      <c r="X5227" s="384">
        <v>145509.55712633207</v>
      </c>
      <c r="Y5227" s="386">
        <v>2010.0000000000011</v>
      </c>
      <c r="Z5227" s="367"/>
      <c r="AA5227" s="367"/>
      <c r="AB5227" s="367"/>
      <c r="AC5227" s="367"/>
      <c r="AD5227" s="367"/>
      <c r="AE5227" s="367"/>
      <c r="AF5227" s="367"/>
      <c r="AG5227" s="367"/>
      <c r="AH5227" s="367"/>
      <c r="AI5227" s="367"/>
      <c r="AJ5227" s="367"/>
      <c r="AK5227" s="367"/>
      <c r="AL5227" s="367"/>
      <c r="AM5227" s="367"/>
      <c r="AN5227" s="367"/>
      <c r="AO5227" s="367"/>
      <c r="AP5227" s="367"/>
      <c r="AQ5227" s="367"/>
      <c r="AR5227" s="367"/>
      <c r="AS5227" s="367"/>
      <c r="AT5227" s="367"/>
    </row>
    <row r="5228" spans="2:46" ht="13.8">
      <c r="B5228" s="26">
        <v>33.666666666666728</v>
      </c>
      <c r="C5228" s="363">
        <v>699.94569852086534</v>
      </c>
      <c r="D5228" s="367">
        <v>2020.0000000000036</v>
      </c>
      <c r="E5228" s="367">
        <v>9395.3488372093325</v>
      </c>
      <c r="F5228" s="367">
        <v>-612772.40607773105</v>
      </c>
      <c r="G5228" s="367">
        <v>2020.0000000000066</v>
      </c>
      <c r="H5228" s="367">
        <v>50500</v>
      </c>
      <c r="I5228" s="384">
        <v>-7305792.4527182747</v>
      </c>
      <c r="J5228" s="367">
        <v>2019.9999999999998</v>
      </c>
      <c r="K5228" s="367">
        <v>12242.424242424226</v>
      </c>
      <c r="L5228" s="384">
        <v>-310500.83547813108</v>
      </c>
      <c r="M5228" s="367">
        <v>2019.9999999999973</v>
      </c>
      <c r="N5228" s="367">
        <v>202</v>
      </c>
      <c r="O5228" s="384">
        <v>-7003.986848090849</v>
      </c>
      <c r="P5228" s="367">
        <v>29.290000000000003</v>
      </c>
      <c r="Q5228" s="367">
        <v>202</v>
      </c>
      <c r="R5228" s="384">
        <v>-1453.239243576</v>
      </c>
      <c r="S5228" s="367">
        <v>28.279999999999998</v>
      </c>
      <c r="T5228" s="367">
        <v>6965.5172413792907</v>
      </c>
      <c r="U5228" s="384">
        <v>-352153.63045232504</v>
      </c>
      <c r="V5228" s="367">
        <v>2019.9999999999943</v>
      </c>
      <c r="W5228" s="367">
        <v>336666.66666666692</v>
      </c>
      <c r="X5228" s="384">
        <v>146141.32078878052</v>
      </c>
      <c r="Y5228" s="386">
        <v>2020.0000000000016</v>
      </c>
      <c r="Z5228" s="367"/>
      <c r="AA5228" s="367"/>
      <c r="AB5228" s="367"/>
      <c r="AC5228" s="367"/>
      <c r="AD5228" s="367"/>
      <c r="AE5228" s="367"/>
      <c r="AF5228" s="367"/>
      <c r="AG5228" s="367"/>
      <c r="AH5228" s="367"/>
      <c r="AI5228" s="367"/>
      <c r="AJ5228" s="367"/>
      <c r="AK5228" s="367"/>
      <c r="AL5228" s="367"/>
      <c r="AM5228" s="367"/>
      <c r="AN5228" s="367"/>
      <c r="AO5228" s="367"/>
      <c r="AP5228" s="367"/>
      <c r="AQ5228" s="367"/>
      <c r="AR5228" s="367"/>
      <c r="AS5228" s="367"/>
      <c r="AT5228" s="367"/>
    </row>
    <row r="5229" spans="2:46" ht="13.8">
      <c r="B5229" s="26">
        <v>33.833333333333393</v>
      </c>
      <c r="C5229" s="363">
        <v>703.39537270334972</v>
      </c>
      <c r="D5229" s="367">
        <v>2030.0000000000034</v>
      </c>
      <c r="E5229" s="367">
        <v>9441.8604651163096</v>
      </c>
      <c r="F5229" s="367">
        <v>-619015.96149424394</v>
      </c>
      <c r="G5229" s="367">
        <v>2030.0000000000066</v>
      </c>
      <c r="H5229" s="367">
        <v>50750</v>
      </c>
      <c r="I5229" s="384">
        <v>-7379750.9381503435</v>
      </c>
      <c r="J5229" s="367">
        <v>2029.9999999999998</v>
      </c>
      <c r="K5229" s="367">
        <v>12303.030303030286</v>
      </c>
      <c r="L5229" s="384">
        <v>-314495.09716560441</v>
      </c>
      <c r="M5229" s="367">
        <v>2029.9999999999973</v>
      </c>
      <c r="N5229" s="367">
        <v>203</v>
      </c>
      <c r="O5229" s="384">
        <v>-7078.4344268025961</v>
      </c>
      <c r="P5229" s="367">
        <v>29.434999999999999</v>
      </c>
      <c r="Q5229" s="367">
        <v>203</v>
      </c>
      <c r="R5229" s="384">
        <v>-1479.2052533365702</v>
      </c>
      <c r="S5229" s="367">
        <v>28.419999999999998</v>
      </c>
      <c r="T5229" s="367">
        <v>6999.99999999998</v>
      </c>
      <c r="U5229" s="384">
        <v>-356387.68968370929</v>
      </c>
      <c r="V5229" s="367">
        <v>2029.9999999999943</v>
      </c>
      <c r="W5229" s="367">
        <v>338333.3333333336</v>
      </c>
      <c r="X5229" s="384">
        <v>146772.17193160055</v>
      </c>
      <c r="Y5229" s="386">
        <v>2030.0000000000016</v>
      </c>
      <c r="Z5229" s="367"/>
      <c r="AA5229" s="367"/>
      <c r="AB5229" s="367"/>
      <c r="AC5229" s="367"/>
      <c r="AD5229" s="367"/>
      <c r="AE5229" s="367"/>
      <c r="AF5229" s="367"/>
      <c r="AG5229" s="367"/>
      <c r="AH5229" s="367"/>
      <c r="AI5229" s="367"/>
      <c r="AJ5229" s="367"/>
      <c r="AK5229" s="367"/>
      <c r="AL5229" s="367"/>
      <c r="AM5229" s="367"/>
      <c r="AN5229" s="367"/>
      <c r="AO5229" s="367"/>
      <c r="AP5229" s="367"/>
      <c r="AQ5229" s="367"/>
      <c r="AR5229" s="367"/>
      <c r="AS5229" s="367"/>
      <c r="AT5229" s="367"/>
    </row>
    <row r="5230" spans="2:46" ht="13.8">
      <c r="B5230" s="26">
        <v>34.000000000000057</v>
      </c>
      <c r="C5230" s="363">
        <v>706.84489512688867</v>
      </c>
      <c r="D5230" s="367">
        <v>2040.0000000000034</v>
      </c>
      <c r="E5230" s="367">
        <v>9488.3720930232867</v>
      </c>
      <c r="F5230" s="367">
        <v>-625291.14280882373</v>
      </c>
      <c r="G5230" s="367">
        <v>2040.0000000000068</v>
      </c>
      <c r="H5230" s="367">
        <v>51000</v>
      </c>
      <c r="I5230" s="384">
        <v>-7454081.7506372118</v>
      </c>
      <c r="J5230" s="367">
        <v>2039.9999999999998</v>
      </c>
      <c r="K5230" s="367">
        <v>12363.636363636346</v>
      </c>
      <c r="L5230" s="384">
        <v>-318513.56701897498</v>
      </c>
      <c r="M5230" s="367">
        <v>2039.999999999997</v>
      </c>
      <c r="N5230" s="367">
        <v>204</v>
      </c>
      <c r="O5230" s="384">
        <v>-7153.2738712926093</v>
      </c>
      <c r="P5230" s="367">
        <v>29.580000000000002</v>
      </c>
      <c r="Q5230" s="367">
        <v>204</v>
      </c>
      <c r="R5230" s="384">
        <v>-1505.3562065067906</v>
      </c>
      <c r="S5230" s="367">
        <v>28.56</v>
      </c>
      <c r="T5230" s="367">
        <v>7034.4827586206693</v>
      </c>
      <c r="U5230" s="384">
        <v>-360646.2880720112</v>
      </c>
      <c r="V5230" s="367">
        <v>2039.9999999999941</v>
      </c>
      <c r="W5230" s="367">
        <v>340000.00000000029</v>
      </c>
      <c r="X5230" s="384">
        <v>147402.11055479237</v>
      </c>
      <c r="Y5230" s="386">
        <v>2040.0000000000016</v>
      </c>
      <c r="Z5230" s="367"/>
      <c r="AA5230" s="367"/>
      <c r="AB5230" s="367"/>
      <c r="AC5230" s="367"/>
      <c r="AD5230" s="367"/>
      <c r="AE5230" s="367"/>
      <c r="AF5230" s="367"/>
      <c r="AG5230" s="367"/>
      <c r="AH5230" s="367"/>
      <c r="AI5230" s="367"/>
      <c r="AJ5230" s="367"/>
      <c r="AK5230" s="367"/>
      <c r="AL5230" s="367"/>
      <c r="AM5230" s="367"/>
      <c r="AN5230" s="367"/>
      <c r="AO5230" s="367"/>
      <c r="AP5230" s="367"/>
      <c r="AQ5230" s="367"/>
      <c r="AR5230" s="367"/>
      <c r="AS5230" s="367"/>
      <c r="AT5230" s="367"/>
    </row>
    <row r="5231" spans="2:46" ht="13.8">
      <c r="B5231" s="26">
        <v>34.166666666666721</v>
      </c>
      <c r="C5231" s="363">
        <v>710.2942657914823</v>
      </c>
      <c r="D5231" s="367">
        <v>2050.0000000000032</v>
      </c>
      <c r="E5231" s="367">
        <v>9534.8837209302637</v>
      </c>
      <c r="F5231" s="367">
        <v>-631597.95002146973</v>
      </c>
      <c r="G5231" s="367">
        <v>2050.0000000000068</v>
      </c>
      <c r="H5231" s="367">
        <v>51250</v>
      </c>
      <c r="I5231" s="384">
        <v>-7528784.8901788825</v>
      </c>
      <c r="J5231" s="367">
        <v>2050</v>
      </c>
      <c r="K5231" s="367">
        <v>12424.242424242406</v>
      </c>
      <c r="L5231" s="384">
        <v>-322556.24503824295</v>
      </c>
      <c r="M5231" s="367">
        <v>2049.9999999999973</v>
      </c>
      <c r="N5231" s="367">
        <v>205</v>
      </c>
      <c r="O5231" s="384">
        <v>-7228.5051815608786</v>
      </c>
      <c r="P5231" s="367">
        <v>29.724999999999998</v>
      </c>
      <c r="Q5231" s="367">
        <v>205</v>
      </c>
      <c r="R5231" s="384">
        <v>-1531.6921030866617</v>
      </c>
      <c r="S5231" s="367">
        <v>28.700000000000003</v>
      </c>
      <c r="T5231" s="367">
        <v>7068.9655172413586</v>
      </c>
      <c r="U5231" s="384">
        <v>-364929.42561723111</v>
      </c>
      <c r="V5231" s="367">
        <v>2049.9999999999941</v>
      </c>
      <c r="W5231" s="367">
        <v>341666.66666666698</v>
      </c>
      <c r="X5231" s="384">
        <v>148031.13665835583</v>
      </c>
      <c r="Y5231" s="386">
        <v>2050.0000000000018</v>
      </c>
      <c r="Z5231" s="367"/>
      <c r="AA5231" s="367"/>
      <c r="AB5231" s="367"/>
      <c r="AC5231" s="367"/>
      <c r="AD5231" s="367"/>
      <c r="AE5231" s="367"/>
      <c r="AF5231" s="367"/>
      <c r="AG5231" s="367"/>
      <c r="AH5231" s="367"/>
      <c r="AI5231" s="367"/>
      <c r="AJ5231" s="367"/>
      <c r="AK5231" s="367"/>
      <c r="AL5231" s="367"/>
      <c r="AM5231" s="367"/>
      <c r="AN5231" s="367"/>
      <c r="AO5231" s="367"/>
      <c r="AP5231" s="367"/>
      <c r="AQ5231" s="367"/>
      <c r="AR5231" s="367"/>
      <c r="AS5231" s="367"/>
      <c r="AT5231" s="367"/>
    </row>
    <row r="5232" spans="2:46" ht="13.8">
      <c r="B5232" s="26">
        <v>34.333333333333385</v>
      </c>
      <c r="C5232" s="363">
        <v>713.74348469713027</v>
      </c>
      <c r="D5232" s="367">
        <v>2060.0000000000032</v>
      </c>
      <c r="E5232" s="367">
        <v>9581.3953488372408</v>
      </c>
      <c r="F5232" s="367">
        <v>-637936.38313218229</v>
      </c>
      <c r="G5232" s="367">
        <v>2060.0000000000068</v>
      </c>
      <c r="H5232" s="367">
        <v>51500</v>
      </c>
      <c r="I5232" s="384">
        <v>-7603860.3567753509</v>
      </c>
      <c r="J5232" s="367">
        <v>2060</v>
      </c>
      <c r="K5232" s="367">
        <v>12484.848484848466</v>
      </c>
      <c r="L5232" s="384">
        <v>-326623.13122340821</v>
      </c>
      <c r="M5232" s="367">
        <v>2059.9999999999973</v>
      </c>
      <c r="N5232" s="367">
        <v>206</v>
      </c>
      <c r="O5232" s="384">
        <v>-7304.128357607412</v>
      </c>
      <c r="P5232" s="367">
        <v>29.87</v>
      </c>
      <c r="Q5232" s="367">
        <v>206</v>
      </c>
      <c r="R5232" s="384">
        <v>-1558.2129430761818</v>
      </c>
      <c r="S5232" s="367">
        <v>28.84</v>
      </c>
      <c r="T5232" s="367">
        <v>7103.4482758620479</v>
      </c>
      <c r="U5232" s="384">
        <v>-369237.10231936869</v>
      </c>
      <c r="V5232" s="367">
        <v>2059.9999999999936</v>
      </c>
      <c r="W5232" s="367">
        <v>343333.33333333366</v>
      </c>
      <c r="X5232" s="384">
        <v>148659.25024229096</v>
      </c>
      <c r="Y5232" s="386">
        <v>2060.0000000000018</v>
      </c>
      <c r="Z5232" s="367"/>
      <c r="AA5232" s="367"/>
      <c r="AB5232" s="367"/>
      <c r="AC5232" s="367"/>
      <c r="AD5232" s="367"/>
      <c r="AE5232" s="367"/>
      <c r="AF5232" s="367"/>
      <c r="AG5232" s="367"/>
      <c r="AH5232" s="367"/>
      <c r="AI5232" s="367"/>
      <c r="AJ5232" s="367"/>
      <c r="AK5232" s="367"/>
      <c r="AL5232" s="367"/>
      <c r="AM5232" s="367"/>
      <c r="AN5232" s="367"/>
      <c r="AO5232" s="367"/>
      <c r="AP5232" s="367"/>
      <c r="AQ5232" s="367"/>
      <c r="AR5232" s="367"/>
      <c r="AS5232" s="367"/>
      <c r="AT5232" s="367"/>
    </row>
    <row r="5233" spans="2:46" ht="13.8">
      <c r="B5233" s="26">
        <v>34.50000000000005</v>
      </c>
      <c r="C5233" s="363">
        <v>717.1925518438328</v>
      </c>
      <c r="D5233" s="367">
        <v>2070.0000000000027</v>
      </c>
      <c r="E5233" s="367">
        <v>9627.9069767442179</v>
      </c>
      <c r="F5233" s="367">
        <v>-644306.44214096142</v>
      </c>
      <c r="G5233" s="367">
        <v>2070.0000000000068</v>
      </c>
      <c r="H5233" s="367">
        <v>51750</v>
      </c>
      <c r="I5233" s="384">
        <v>-7679308.1504266197</v>
      </c>
      <c r="J5233" s="367">
        <v>2070</v>
      </c>
      <c r="K5233" s="367">
        <v>12545.454545454526</v>
      </c>
      <c r="L5233" s="384">
        <v>-330714.22557447036</v>
      </c>
      <c r="M5233" s="367">
        <v>2069.9999999999968</v>
      </c>
      <c r="N5233" s="367">
        <v>207</v>
      </c>
      <c r="O5233" s="384">
        <v>-7380.1433994322042</v>
      </c>
      <c r="P5233" s="367">
        <v>30.014999999999997</v>
      </c>
      <c r="Q5233" s="367">
        <v>207</v>
      </c>
      <c r="R5233" s="384">
        <v>-1584.918726475353</v>
      </c>
      <c r="S5233" s="367">
        <v>28.98</v>
      </c>
      <c r="T5233" s="367">
        <v>7137.9310344827372</v>
      </c>
      <c r="U5233" s="384">
        <v>-373569.31817842438</v>
      </c>
      <c r="V5233" s="367">
        <v>2069.9999999999936</v>
      </c>
      <c r="W5233" s="367">
        <v>345000.00000000035</v>
      </c>
      <c r="X5233" s="384">
        <v>149286.45130659782</v>
      </c>
      <c r="Y5233" s="386">
        <v>2070.0000000000023</v>
      </c>
      <c r="Z5233" s="367"/>
      <c r="AA5233" s="367"/>
      <c r="AB5233" s="367"/>
      <c r="AC5233" s="367"/>
      <c r="AD5233" s="367"/>
      <c r="AE5233" s="367"/>
      <c r="AF5233" s="367"/>
      <c r="AG5233" s="367"/>
      <c r="AH5233" s="367"/>
      <c r="AI5233" s="367"/>
      <c r="AJ5233" s="367"/>
      <c r="AK5233" s="367"/>
      <c r="AL5233" s="367"/>
      <c r="AM5233" s="367"/>
      <c r="AN5233" s="367"/>
      <c r="AO5233" s="367"/>
      <c r="AP5233" s="367"/>
      <c r="AQ5233" s="367"/>
      <c r="AR5233" s="367"/>
      <c r="AS5233" s="367"/>
      <c r="AT5233" s="367"/>
    </row>
    <row r="5234" spans="2:46" ht="13.8">
      <c r="B5234" s="26">
        <v>34.666666666666714</v>
      </c>
      <c r="C5234" s="363">
        <v>720.64146723159001</v>
      </c>
      <c r="D5234" s="367">
        <v>2080.0000000000032</v>
      </c>
      <c r="E5234" s="367">
        <v>9674.418604651195</v>
      </c>
      <c r="F5234" s="367">
        <v>-650708.12704780733</v>
      </c>
      <c r="G5234" s="367">
        <v>2080.0000000000073</v>
      </c>
      <c r="H5234" s="367">
        <v>52000</v>
      </c>
      <c r="I5234" s="384">
        <v>-7755128.2711326871</v>
      </c>
      <c r="J5234" s="367">
        <v>2080</v>
      </c>
      <c r="K5234" s="367">
        <v>12606.060606060586</v>
      </c>
      <c r="L5234" s="384">
        <v>-334829.52809143008</v>
      </c>
      <c r="M5234" s="367">
        <v>2079.9999999999968</v>
      </c>
      <c r="N5234" s="367">
        <v>208</v>
      </c>
      <c r="O5234" s="384">
        <v>-7456.5503070352588</v>
      </c>
      <c r="P5234" s="367">
        <v>30.16</v>
      </c>
      <c r="Q5234" s="367">
        <v>208</v>
      </c>
      <c r="R5234" s="384">
        <v>-1611.8094532841744</v>
      </c>
      <c r="S5234" s="367">
        <v>29.12</v>
      </c>
      <c r="T5234" s="367">
        <v>7172.4137931034265</v>
      </c>
      <c r="U5234" s="384">
        <v>-377926.07319439785</v>
      </c>
      <c r="V5234" s="367">
        <v>2079.9999999999936</v>
      </c>
      <c r="W5234" s="367">
        <v>346666.66666666704</v>
      </c>
      <c r="X5234" s="384">
        <v>149912.73985127639</v>
      </c>
      <c r="Y5234" s="386">
        <v>2080.0000000000023</v>
      </c>
      <c r="Z5234" s="367"/>
      <c r="AA5234" s="367"/>
      <c r="AB5234" s="367"/>
      <c r="AC5234" s="367"/>
      <c r="AD5234" s="367"/>
      <c r="AE5234" s="367"/>
      <c r="AF5234" s="367"/>
      <c r="AG5234" s="367"/>
      <c r="AH5234" s="367"/>
      <c r="AI5234" s="367"/>
      <c r="AJ5234" s="367"/>
      <c r="AK5234" s="367"/>
      <c r="AL5234" s="367"/>
      <c r="AM5234" s="367"/>
      <c r="AN5234" s="367"/>
      <c r="AO5234" s="367"/>
      <c r="AP5234" s="367"/>
      <c r="AQ5234" s="367"/>
      <c r="AR5234" s="367"/>
      <c r="AS5234" s="367"/>
      <c r="AT5234" s="367"/>
    </row>
    <row r="5235" spans="2:46" ht="13.8">
      <c r="B5235" s="26">
        <v>34.833333333333378</v>
      </c>
      <c r="C5235" s="363">
        <v>724.09023086040156</v>
      </c>
      <c r="D5235" s="367">
        <v>2090.0000000000027</v>
      </c>
      <c r="E5235" s="367">
        <v>9720.9302325581721</v>
      </c>
      <c r="F5235" s="367">
        <v>-657141.43785271945</v>
      </c>
      <c r="G5235" s="367">
        <v>2090.0000000000073</v>
      </c>
      <c r="H5235" s="367">
        <v>52250</v>
      </c>
      <c r="I5235" s="384">
        <v>-7831320.718893555</v>
      </c>
      <c r="J5235" s="367">
        <v>2090</v>
      </c>
      <c r="K5235" s="367">
        <v>12666.666666666646</v>
      </c>
      <c r="L5235" s="384">
        <v>-338969.03877428698</v>
      </c>
      <c r="M5235" s="367">
        <v>2089.9999999999968</v>
      </c>
      <c r="N5235" s="367">
        <v>209</v>
      </c>
      <c r="O5235" s="384">
        <v>-7533.3490804165749</v>
      </c>
      <c r="P5235" s="367">
        <v>30.305000000000003</v>
      </c>
      <c r="Q5235" s="367">
        <v>209</v>
      </c>
      <c r="R5235" s="384">
        <v>-1638.8851235026455</v>
      </c>
      <c r="S5235" s="367">
        <v>29.259999999999998</v>
      </c>
      <c r="T5235" s="367">
        <v>7206.8965517241159</v>
      </c>
      <c r="U5235" s="384">
        <v>-382307.36736728926</v>
      </c>
      <c r="V5235" s="367">
        <v>2089.9999999999936</v>
      </c>
      <c r="W5235" s="367">
        <v>348333.33333333372</v>
      </c>
      <c r="X5235" s="384">
        <v>150538.11587632666</v>
      </c>
      <c r="Y5235" s="386">
        <v>2090.0000000000023</v>
      </c>
      <c r="Z5235" s="367"/>
      <c r="AA5235" s="367"/>
      <c r="AB5235" s="367"/>
      <c r="AC5235" s="367"/>
      <c r="AD5235" s="367"/>
      <c r="AE5235" s="367"/>
      <c r="AF5235" s="367"/>
      <c r="AG5235" s="367"/>
      <c r="AH5235" s="367"/>
      <c r="AI5235" s="367"/>
      <c r="AJ5235" s="367"/>
      <c r="AK5235" s="367"/>
      <c r="AL5235" s="367"/>
      <c r="AM5235" s="367"/>
      <c r="AN5235" s="367"/>
      <c r="AO5235" s="367"/>
      <c r="AP5235" s="367"/>
      <c r="AQ5235" s="367"/>
      <c r="AR5235" s="367"/>
      <c r="AS5235" s="367"/>
      <c r="AT5235" s="367"/>
    </row>
    <row r="5236" spans="2:46" ht="13.8">
      <c r="B5236" s="26">
        <v>35.000000000000043</v>
      </c>
      <c r="C5236" s="363">
        <v>727.53884273026767</v>
      </c>
      <c r="D5236" s="367">
        <v>2100.0000000000027</v>
      </c>
      <c r="E5236" s="367">
        <v>9767.4418604651491</v>
      </c>
      <c r="F5236" s="367">
        <v>-663606.37455569801</v>
      </c>
      <c r="G5236" s="367">
        <v>2100.0000000000073</v>
      </c>
      <c r="H5236" s="367">
        <v>52500</v>
      </c>
      <c r="I5236" s="384">
        <v>-7907885.4937092233</v>
      </c>
      <c r="J5236" s="367">
        <v>2100</v>
      </c>
      <c r="K5236" s="367">
        <v>12727.272727272706</v>
      </c>
      <c r="L5236" s="384">
        <v>-343132.75762304117</v>
      </c>
      <c r="M5236" s="367">
        <v>2099.9999999999968</v>
      </c>
      <c r="N5236" s="367">
        <v>210</v>
      </c>
      <c r="O5236" s="384">
        <v>-7610.5397195761498</v>
      </c>
      <c r="P5236" s="367">
        <v>30.45</v>
      </c>
      <c r="Q5236" s="367">
        <v>210</v>
      </c>
      <c r="R5236" s="384">
        <v>-1666.1457371307672</v>
      </c>
      <c r="S5236" s="367">
        <v>29.4</v>
      </c>
      <c r="T5236" s="367">
        <v>7241.3793103448052</v>
      </c>
      <c r="U5236" s="384">
        <v>-386713.20069709863</v>
      </c>
      <c r="V5236" s="367">
        <v>2099.9999999999936</v>
      </c>
      <c r="W5236" s="367">
        <v>350000.00000000041</v>
      </c>
      <c r="X5236" s="384">
        <v>151162.57938174857</v>
      </c>
      <c r="Y5236" s="386">
        <v>2100.0000000000023</v>
      </c>
      <c r="Z5236" s="367"/>
      <c r="AA5236" s="367"/>
      <c r="AB5236" s="367"/>
      <c r="AC5236" s="367"/>
      <c r="AD5236" s="367"/>
      <c r="AE5236" s="367"/>
      <c r="AF5236" s="367"/>
      <c r="AG5236" s="367"/>
      <c r="AH5236" s="367"/>
      <c r="AI5236" s="367"/>
      <c r="AJ5236" s="367"/>
      <c r="AK5236" s="367"/>
      <c r="AL5236" s="367"/>
      <c r="AM5236" s="367"/>
      <c r="AN5236" s="367"/>
      <c r="AO5236" s="367"/>
      <c r="AP5236" s="367"/>
      <c r="AQ5236" s="367"/>
      <c r="AR5236" s="367"/>
      <c r="AS5236" s="367"/>
      <c r="AT5236" s="367"/>
    </row>
    <row r="5237" spans="2:46" ht="13.8">
      <c r="B5237" s="26">
        <v>35.166666666666707</v>
      </c>
      <c r="C5237" s="363">
        <v>730.98730284118824</v>
      </c>
      <c r="D5237" s="367">
        <v>2110.0000000000023</v>
      </c>
      <c r="E5237" s="367">
        <v>9813.9534883721262</v>
      </c>
      <c r="F5237" s="367">
        <v>-670102.93715674314</v>
      </c>
      <c r="G5237" s="367">
        <v>2110.0000000000073</v>
      </c>
      <c r="H5237" s="367">
        <v>52750</v>
      </c>
      <c r="I5237" s="384">
        <v>-7984822.5955796912</v>
      </c>
      <c r="J5237" s="367">
        <v>2110</v>
      </c>
      <c r="K5237" s="367">
        <v>12787.878787878766</v>
      </c>
      <c r="L5237" s="384">
        <v>-347320.68463769258</v>
      </c>
      <c r="M5237" s="367">
        <v>2109.9999999999968</v>
      </c>
      <c r="N5237" s="367">
        <v>211</v>
      </c>
      <c r="O5237" s="384">
        <v>-7688.1222245139879</v>
      </c>
      <c r="P5237" s="367">
        <v>30.595000000000002</v>
      </c>
      <c r="Q5237" s="367">
        <v>211</v>
      </c>
      <c r="R5237" s="384">
        <v>-1693.5912941685392</v>
      </c>
      <c r="S5237" s="367">
        <v>29.54</v>
      </c>
      <c r="T5237" s="367">
        <v>7275.8620689654945</v>
      </c>
      <c r="U5237" s="384">
        <v>-391143.57318382576</v>
      </c>
      <c r="V5237" s="367">
        <v>2109.9999999999936</v>
      </c>
      <c r="W5237" s="367">
        <v>351666.66666666709</v>
      </c>
      <c r="X5237" s="384">
        <v>151786.13036754221</v>
      </c>
      <c r="Y5237" s="386">
        <v>2110.0000000000023</v>
      </c>
      <c r="Z5237" s="367"/>
      <c r="AA5237" s="367"/>
      <c r="AB5237" s="367"/>
      <c r="AC5237" s="367"/>
      <c r="AD5237" s="367"/>
      <c r="AE5237" s="367"/>
      <c r="AF5237" s="367"/>
      <c r="AG5237" s="367"/>
      <c r="AH5237" s="367"/>
      <c r="AI5237" s="367"/>
      <c r="AJ5237" s="367"/>
      <c r="AK5237" s="367"/>
      <c r="AL5237" s="367"/>
      <c r="AM5237" s="367"/>
      <c r="AN5237" s="367"/>
      <c r="AO5237" s="367"/>
      <c r="AP5237" s="367"/>
      <c r="AQ5237" s="367"/>
      <c r="AR5237" s="367"/>
      <c r="AS5237" s="367"/>
      <c r="AT5237" s="367"/>
    </row>
    <row r="5238" spans="2:46" ht="13.8">
      <c r="B5238" s="26">
        <v>35.333333333333371</v>
      </c>
      <c r="C5238" s="363">
        <v>734.43561119316348</v>
      </c>
      <c r="D5238" s="367">
        <v>2120.0000000000023</v>
      </c>
      <c r="E5238" s="367">
        <v>9860.4651162791033</v>
      </c>
      <c r="F5238" s="367">
        <v>-676631.12565585494</v>
      </c>
      <c r="G5238" s="367">
        <v>2120.0000000000073</v>
      </c>
      <c r="H5238" s="367">
        <v>53000</v>
      </c>
      <c r="I5238" s="384">
        <v>-8062132.0245049577</v>
      </c>
      <c r="J5238" s="367">
        <v>2120</v>
      </c>
      <c r="K5238" s="367">
        <v>12848.484848484826</v>
      </c>
      <c r="L5238" s="384">
        <v>-351532.81981824141</v>
      </c>
      <c r="M5238" s="367">
        <v>2119.9999999999968</v>
      </c>
      <c r="N5238" s="367">
        <v>212</v>
      </c>
      <c r="O5238" s="384">
        <v>-7766.096595230083</v>
      </c>
      <c r="P5238" s="367">
        <v>30.74</v>
      </c>
      <c r="Q5238" s="367">
        <v>212</v>
      </c>
      <c r="R5238" s="384">
        <v>-1721.2217946159624</v>
      </c>
      <c r="S5238" s="367">
        <v>29.680000000000003</v>
      </c>
      <c r="T5238" s="367">
        <v>7310.3448275861838</v>
      </c>
      <c r="U5238" s="384">
        <v>-395598.48482747062</v>
      </c>
      <c r="V5238" s="367">
        <v>2119.9999999999932</v>
      </c>
      <c r="W5238" s="367">
        <v>353333.33333333378</v>
      </c>
      <c r="X5238" s="384">
        <v>152408.76883370755</v>
      </c>
      <c r="Y5238" s="386">
        <v>2120.0000000000027</v>
      </c>
      <c r="Z5238" s="367"/>
      <c r="AA5238" s="367"/>
      <c r="AB5238" s="367"/>
      <c r="AC5238" s="367"/>
      <c r="AD5238" s="367"/>
      <c r="AE5238" s="367"/>
      <c r="AF5238" s="367"/>
      <c r="AG5238" s="367"/>
      <c r="AH5238" s="367"/>
      <c r="AI5238" s="367"/>
      <c r="AJ5238" s="367"/>
      <c r="AK5238" s="367"/>
      <c r="AL5238" s="367"/>
      <c r="AM5238" s="367"/>
      <c r="AN5238" s="367"/>
      <c r="AO5238" s="367"/>
      <c r="AP5238" s="367"/>
      <c r="AQ5238" s="367"/>
      <c r="AR5238" s="367"/>
      <c r="AS5238" s="367"/>
      <c r="AT5238" s="367"/>
    </row>
    <row r="5239" spans="2:46" ht="13.8">
      <c r="B5239" s="26">
        <v>35.500000000000036</v>
      </c>
      <c r="C5239" s="363">
        <v>737.88376778619329</v>
      </c>
      <c r="D5239" s="367">
        <v>2130.0000000000023</v>
      </c>
      <c r="E5239" s="367">
        <v>9906.9767441860804</v>
      </c>
      <c r="F5239" s="367">
        <v>-683190.94005303318</v>
      </c>
      <c r="G5239" s="367">
        <v>2130.0000000000073</v>
      </c>
      <c r="H5239" s="367">
        <v>53250</v>
      </c>
      <c r="I5239" s="384">
        <v>-8139813.7804850256</v>
      </c>
      <c r="J5239" s="367">
        <v>2130</v>
      </c>
      <c r="K5239" s="367">
        <v>12909.090909090886</v>
      </c>
      <c r="L5239" s="384">
        <v>-355769.16316468717</v>
      </c>
      <c r="M5239" s="367">
        <v>2129.9999999999964</v>
      </c>
      <c r="N5239" s="367">
        <v>213</v>
      </c>
      <c r="O5239" s="384">
        <v>-7844.4628317244442</v>
      </c>
      <c r="P5239" s="367">
        <v>30.885000000000002</v>
      </c>
      <c r="Q5239" s="367">
        <v>213</v>
      </c>
      <c r="R5239" s="384">
        <v>-1749.0372384730335</v>
      </c>
      <c r="S5239" s="367">
        <v>29.819999999999997</v>
      </c>
      <c r="T5239" s="367">
        <v>7344.8275862068731</v>
      </c>
      <c r="U5239" s="384">
        <v>-400077.93562803353</v>
      </c>
      <c r="V5239" s="367">
        <v>2129.9999999999932</v>
      </c>
      <c r="W5239" s="367">
        <v>355000.00000000047</v>
      </c>
      <c r="X5239" s="384">
        <v>153030.49478024457</v>
      </c>
      <c r="Y5239" s="386">
        <v>2130.0000000000027</v>
      </c>
      <c r="Z5239" s="367"/>
      <c r="AA5239" s="367"/>
      <c r="AB5239" s="367"/>
      <c r="AC5239" s="367"/>
      <c r="AD5239" s="367"/>
      <c r="AE5239" s="367"/>
      <c r="AF5239" s="367"/>
      <c r="AG5239" s="367"/>
      <c r="AH5239" s="367"/>
      <c r="AI5239" s="367"/>
      <c r="AJ5239" s="367"/>
      <c r="AK5239" s="367"/>
      <c r="AL5239" s="367"/>
      <c r="AM5239" s="367"/>
      <c r="AN5239" s="367"/>
      <c r="AO5239" s="367"/>
      <c r="AP5239" s="367"/>
      <c r="AQ5239" s="367"/>
      <c r="AR5239" s="367"/>
      <c r="AS5239" s="367"/>
      <c r="AT5239" s="367"/>
    </row>
    <row r="5240" spans="2:46" ht="13.8">
      <c r="B5240" s="26">
        <v>35.6666666666667</v>
      </c>
      <c r="C5240" s="363">
        <v>741.33177262027732</v>
      </c>
      <c r="D5240" s="367">
        <v>2140.0000000000018</v>
      </c>
      <c r="E5240" s="367">
        <v>9953.4883720930575</v>
      </c>
      <c r="F5240" s="367">
        <v>-689782.38034827798</v>
      </c>
      <c r="G5240" s="367">
        <v>2140.0000000000073</v>
      </c>
      <c r="H5240" s="367">
        <v>53500</v>
      </c>
      <c r="I5240" s="384">
        <v>-8217867.8635198921</v>
      </c>
      <c r="J5240" s="367">
        <v>2140</v>
      </c>
      <c r="K5240" s="367">
        <v>12969.696969696946</v>
      </c>
      <c r="L5240" s="384">
        <v>-360029.7146770304</v>
      </c>
      <c r="M5240" s="367">
        <v>2139.9999999999964</v>
      </c>
      <c r="N5240" s="367">
        <v>214</v>
      </c>
      <c r="O5240" s="384">
        <v>-7923.2209339970605</v>
      </c>
      <c r="P5240" s="367">
        <v>31.029999999999998</v>
      </c>
      <c r="Q5240" s="367">
        <v>214</v>
      </c>
      <c r="R5240" s="384">
        <v>-1777.0376257397572</v>
      </c>
      <c r="S5240" s="367">
        <v>29.96</v>
      </c>
      <c r="T5240" s="367">
        <v>7379.3103448275624</v>
      </c>
      <c r="U5240" s="384">
        <v>-404581.9255855144</v>
      </c>
      <c r="V5240" s="367">
        <v>2139.9999999999932</v>
      </c>
      <c r="W5240" s="367">
        <v>356666.66666666715</v>
      </c>
      <c r="X5240" s="384">
        <v>153651.30820715328</v>
      </c>
      <c r="Y5240" s="386">
        <v>2140.0000000000027</v>
      </c>
      <c r="Z5240" s="367"/>
      <c r="AA5240" s="367"/>
      <c r="AB5240" s="367"/>
      <c r="AC5240" s="367"/>
      <c r="AD5240" s="367"/>
      <c r="AE5240" s="367"/>
      <c r="AF5240" s="367"/>
      <c r="AG5240" s="367"/>
      <c r="AH5240" s="367"/>
      <c r="AI5240" s="367"/>
      <c r="AJ5240" s="367"/>
      <c r="AK5240" s="367"/>
      <c r="AL5240" s="367"/>
      <c r="AM5240" s="367"/>
      <c r="AN5240" s="367"/>
      <c r="AO5240" s="367"/>
      <c r="AP5240" s="367"/>
      <c r="AQ5240" s="367"/>
      <c r="AR5240" s="367"/>
      <c r="AS5240" s="367"/>
      <c r="AT5240" s="367"/>
    </row>
    <row r="5241" spans="2:46" ht="13.8">
      <c r="B5241" s="26">
        <v>35.833333333333364</v>
      </c>
      <c r="C5241" s="363">
        <v>744.77962569541637</v>
      </c>
      <c r="D5241" s="367">
        <v>2150.0000000000018</v>
      </c>
      <c r="E5241" s="367">
        <v>10000.000000000035</v>
      </c>
      <c r="F5241" s="367">
        <v>-696405.44654158922</v>
      </c>
      <c r="G5241" s="367">
        <v>2150.0000000000073</v>
      </c>
      <c r="H5241" s="367">
        <v>53750</v>
      </c>
      <c r="I5241" s="384">
        <v>-8296294.2736095591</v>
      </c>
      <c r="J5241" s="367">
        <v>2150</v>
      </c>
      <c r="K5241" s="367">
        <v>13030.303030303006</v>
      </c>
      <c r="L5241" s="384">
        <v>-364314.47435527068</v>
      </c>
      <c r="M5241" s="367">
        <v>2149.9999999999959</v>
      </c>
      <c r="N5241" s="367">
        <v>215</v>
      </c>
      <c r="O5241" s="384">
        <v>-8002.3709020479428</v>
      </c>
      <c r="P5241" s="367">
        <v>31.175000000000001</v>
      </c>
      <c r="Q5241" s="367">
        <v>215</v>
      </c>
      <c r="R5241" s="384">
        <v>-1805.2229564161303</v>
      </c>
      <c r="S5241" s="367">
        <v>30.1</v>
      </c>
      <c r="T5241" s="367">
        <v>7413.7931034482517</v>
      </c>
      <c r="U5241" s="384">
        <v>-409110.45469991316</v>
      </c>
      <c r="V5241" s="367">
        <v>2149.9999999999932</v>
      </c>
      <c r="W5241" s="367">
        <v>358333.33333333384</v>
      </c>
      <c r="X5241" s="384">
        <v>154271.2091144337</v>
      </c>
      <c r="Y5241" s="386">
        <v>2150.0000000000032</v>
      </c>
      <c r="Z5241" s="367"/>
      <c r="AA5241" s="367"/>
      <c r="AB5241" s="367"/>
      <c r="AC5241" s="367"/>
      <c r="AD5241" s="367"/>
      <c r="AE5241" s="367"/>
      <c r="AF5241" s="367"/>
      <c r="AG5241" s="367"/>
      <c r="AH5241" s="367"/>
      <c r="AI5241" s="367"/>
      <c r="AJ5241" s="367"/>
      <c r="AK5241" s="367"/>
      <c r="AL5241" s="367"/>
      <c r="AM5241" s="367"/>
      <c r="AN5241" s="367"/>
      <c r="AO5241" s="367"/>
      <c r="AP5241" s="367"/>
      <c r="AQ5241" s="367"/>
      <c r="AR5241" s="367"/>
      <c r="AS5241" s="367"/>
      <c r="AT5241" s="367"/>
    </row>
    <row r="5242" spans="2:46" ht="13.8">
      <c r="B5242" s="26">
        <v>36.000000000000028</v>
      </c>
      <c r="C5242" s="363">
        <v>748.22732701160976</v>
      </c>
      <c r="D5242" s="367">
        <v>2160.0000000000018</v>
      </c>
      <c r="E5242" s="367">
        <v>10046.511627907012</v>
      </c>
      <c r="F5242" s="367">
        <v>-703060.13863296702</v>
      </c>
      <c r="G5242" s="367">
        <v>2160.0000000000073</v>
      </c>
      <c r="H5242" s="367">
        <v>54000</v>
      </c>
      <c r="I5242" s="384">
        <v>-8375093.0107540246</v>
      </c>
      <c r="J5242" s="367">
        <v>2160</v>
      </c>
      <c r="K5242" s="367">
        <v>13090.909090909066</v>
      </c>
      <c r="L5242" s="384">
        <v>-368623.44219940837</v>
      </c>
      <c r="M5242" s="367">
        <v>2159.9999999999959</v>
      </c>
      <c r="N5242" s="367">
        <v>216</v>
      </c>
      <c r="O5242" s="384">
        <v>-8081.9127358770857</v>
      </c>
      <c r="P5242" s="367">
        <v>31.320000000000004</v>
      </c>
      <c r="Q5242" s="367">
        <v>216</v>
      </c>
      <c r="R5242" s="384">
        <v>-1833.5932305021531</v>
      </c>
      <c r="S5242" s="367">
        <v>30.24</v>
      </c>
      <c r="T5242" s="367">
        <v>7448.275862068941</v>
      </c>
      <c r="U5242" s="384">
        <v>-413663.52297122974</v>
      </c>
      <c r="V5242" s="367">
        <v>2159.9999999999932</v>
      </c>
      <c r="W5242" s="367">
        <v>360000.00000000052</v>
      </c>
      <c r="X5242" s="384">
        <v>154890.19750208582</v>
      </c>
      <c r="Y5242" s="386">
        <v>2160.0000000000032</v>
      </c>
      <c r="Z5242" s="367"/>
      <c r="AA5242" s="367"/>
      <c r="AB5242" s="367"/>
      <c r="AC5242" s="367"/>
      <c r="AD5242" s="367"/>
      <c r="AE5242" s="367"/>
      <c r="AF5242" s="367"/>
      <c r="AG5242" s="367"/>
      <c r="AH5242" s="367"/>
      <c r="AI5242" s="367"/>
      <c r="AJ5242" s="367"/>
      <c r="AK5242" s="367"/>
      <c r="AL5242" s="367"/>
      <c r="AM5242" s="367"/>
      <c r="AN5242" s="367"/>
      <c r="AO5242" s="367"/>
      <c r="AP5242" s="367"/>
      <c r="AQ5242" s="367"/>
      <c r="AR5242" s="367"/>
      <c r="AS5242" s="367"/>
      <c r="AT5242" s="367"/>
    </row>
    <row r="5243" spans="2:46" ht="13.8">
      <c r="B5243" s="26">
        <v>36.166666666666693</v>
      </c>
      <c r="C5243" s="363">
        <v>751.6748765688576</v>
      </c>
      <c r="D5243" s="367">
        <v>2170.0000000000018</v>
      </c>
      <c r="E5243" s="367">
        <v>10093.023255813989</v>
      </c>
      <c r="F5243" s="367">
        <v>-709746.45662241161</v>
      </c>
      <c r="G5243" s="367">
        <v>2170.0000000000077</v>
      </c>
      <c r="H5243" s="367">
        <v>54250</v>
      </c>
      <c r="I5243" s="384">
        <v>-8454264.0749532916</v>
      </c>
      <c r="J5243" s="367">
        <v>2170</v>
      </c>
      <c r="K5243" s="367">
        <v>13151.515151515126</v>
      </c>
      <c r="L5243" s="384">
        <v>-372956.61820944346</v>
      </c>
      <c r="M5243" s="367">
        <v>2169.9999999999959</v>
      </c>
      <c r="N5243" s="367">
        <v>217</v>
      </c>
      <c r="O5243" s="384">
        <v>-8161.8464354844855</v>
      </c>
      <c r="P5243" s="367">
        <v>31.465</v>
      </c>
      <c r="Q5243" s="367">
        <v>217</v>
      </c>
      <c r="R5243" s="384">
        <v>-1862.1484479978267</v>
      </c>
      <c r="S5243" s="367">
        <v>30.38</v>
      </c>
      <c r="T5243" s="367">
        <v>7482.7586206896303</v>
      </c>
      <c r="U5243" s="384">
        <v>-418241.13039946393</v>
      </c>
      <c r="V5243" s="367">
        <v>2169.9999999999927</v>
      </c>
      <c r="W5243" s="367">
        <v>361666.66666666721</v>
      </c>
      <c r="X5243" s="384">
        <v>155508.27337010964</v>
      </c>
      <c r="Y5243" s="386">
        <v>2170.0000000000032</v>
      </c>
      <c r="Z5243" s="367"/>
      <c r="AA5243" s="367"/>
      <c r="AB5243" s="367"/>
      <c r="AC5243" s="367"/>
      <c r="AD5243" s="367"/>
      <c r="AE5243" s="367"/>
      <c r="AF5243" s="367"/>
      <c r="AG5243" s="367"/>
      <c r="AH5243" s="367"/>
      <c r="AI5243" s="367"/>
      <c r="AJ5243" s="367"/>
      <c r="AK5243" s="367"/>
      <c r="AL5243" s="367"/>
      <c r="AM5243" s="367"/>
      <c r="AN5243" s="367"/>
      <c r="AO5243" s="367"/>
      <c r="AP5243" s="367"/>
      <c r="AQ5243" s="367"/>
      <c r="AR5243" s="367"/>
      <c r="AS5243" s="367"/>
      <c r="AT5243" s="367"/>
    </row>
    <row r="5244" spans="2:46" ht="13.8">
      <c r="B5244" s="26">
        <v>36.333333333333357</v>
      </c>
      <c r="C5244" s="363">
        <v>755.12227436715978</v>
      </c>
      <c r="D5244" s="367">
        <v>2180.0000000000014</v>
      </c>
      <c r="E5244" s="367">
        <v>10139.534883720966</v>
      </c>
      <c r="F5244" s="367">
        <v>-716464.40050992242</v>
      </c>
      <c r="G5244" s="367">
        <v>2180.0000000000077</v>
      </c>
      <c r="H5244" s="367">
        <v>54500</v>
      </c>
      <c r="I5244" s="384">
        <v>-8533807.4662073571</v>
      </c>
      <c r="J5244" s="367">
        <v>2180</v>
      </c>
      <c r="K5244" s="367">
        <v>13212.121212121187</v>
      </c>
      <c r="L5244" s="384">
        <v>-377314.00238537573</v>
      </c>
      <c r="M5244" s="367">
        <v>2179.9999999999959</v>
      </c>
      <c r="N5244" s="367">
        <v>218</v>
      </c>
      <c r="O5244" s="384">
        <v>-8242.1720008701486</v>
      </c>
      <c r="P5244" s="367">
        <v>31.610000000000003</v>
      </c>
      <c r="Q5244" s="367">
        <v>218</v>
      </c>
      <c r="R5244" s="384">
        <v>-1890.8886089031505</v>
      </c>
      <c r="S5244" s="367">
        <v>30.52</v>
      </c>
      <c r="T5244" s="367">
        <v>7517.2413793103196</v>
      </c>
      <c r="U5244" s="384">
        <v>-422843.27698461624</v>
      </c>
      <c r="V5244" s="367">
        <v>2179.9999999999927</v>
      </c>
      <c r="W5244" s="367">
        <v>363333.3333333339</v>
      </c>
      <c r="X5244" s="384">
        <v>156125.43671850514</v>
      </c>
      <c r="Y5244" s="386">
        <v>2180.0000000000032</v>
      </c>
      <c r="Z5244" s="367"/>
      <c r="AA5244" s="367"/>
      <c r="AB5244" s="367"/>
      <c r="AC5244" s="367"/>
      <c r="AD5244" s="367"/>
      <c r="AE5244" s="367"/>
      <c r="AF5244" s="367"/>
      <c r="AG5244" s="367"/>
      <c r="AH5244" s="367"/>
      <c r="AI5244" s="367"/>
      <c r="AJ5244" s="367"/>
      <c r="AK5244" s="367"/>
      <c r="AL5244" s="367"/>
      <c r="AM5244" s="367"/>
      <c r="AN5244" s="367"/>
      <c r="AO5244" s="367"/>
      <c r="AP5244" s="367"/>
      <c r="AQ5244" s="367"/>
      <c r="AR5244" s="367"/>
      <c r="AS5244" s="367"/>
      <c r="AT5244" s="367"/>
    </row>
    <row r="5245" spans="2:46" ht="13.8">
      <c r="B5245" s="26">
        <v>36.500000000000021</v>
      </c>
      <c r="C5245" s="363">
        <v>758.56952040651674</v>
      </c>
      <c r="D5245" s="367">
        <v>2190.0000000000014</v>
      </c>
      <c r="E5245" s="367">
        <v>10186.046511627943</v>
      </c>
      <c r="F5245" s="367">
        <v>-723213.97029549989</v>
      </c>
      <c r="G5245" s="367">
        <v>2190.0000000000077</v>
      </c>
      <c r="H5245" s="367">
        <v>54750</v>
      </c>
      <c r="I5245" s="384">
        <v>-8613723.1845162231</v>
      </c>
      <c r="J5245" s="367">
        <v>2190</v>
      </c>
      <c r="K5245" s="367">
        <v>13272.727272727247</v>
      </c>
      <c r="L5245" s="384">
        <v>-381695.59472720517</v>
      </c>
      <c r="M5245" s="367">
        <v>2189.9999999999959</v>
      </c>
      <c r="N5245" s="367">
        <v>219</v>
      </c>
      <c r="O5245" s="384">
        <v>-8322.8894320340714</v>
      </c>
      <c r="P5245" s="367">
        <v>31.754999999999999</v>
      </c>
      <c r="Q5245" s="367">
        <v>219</v>
      </c>
      <c r="R5245" s="384">
        <v>-1919.8137132181246</v>
      </c>
      <c r="S5245" s="367">
        <v>30.66</v>
      </c>
      <c r="T5245" s="367">
        <v>7551.724137931009</v>
      </c>
      <c r="U5245" s="384">
        <v>-427469.96272668644</v>
      </c>
      <c r="V5245" s="367">
        <v>2189.9999999999927</v>
      </c>
      <c r="W5245" s="367">
        <v>365000.00000000058</v>
      </c>
      <c r="X5245" s="384">
        <v>156741.68754727233</v>
      </c>
      <c r="Y5245" s="386">
        <v>2190.0000000000032</v>
      </c>
      <c r="Z5245" s="367"/>
      <c r="AA5245" s="367"/>
      <c r="AB5245" s="367"/>
      <c r="AC5245" s="367"/>
      <c r="AD5245" s="367"/>
      <c r="AE5245" s="367"/>
      <c r="AF5245" s="367"/>
      <c r="AG5245" s="367"/>
      <c r="AH5245" s="367"/>
      <c r="AI5245" s="367"/>
      <c r="AJ5245" s="367"/>
      <c r="AK5245" s="367"/>
      <c r="AL5245" s="367"/>
      <c r="AM5245" s="367"/>
      <c r="AN5245" s="367"/>
      <c r="AO5245" s="367"/>
      <c r="AP5245" s="367"/>
      <c r="AQ5245" s="367"/>
      <c r="AR5245" s="367"/>
      <c r="AS5245" s="367"/>
      <c r="AT5245" s="367"/>
    </row>
    <row r="5246" spans="2:46" ht="13.8">
      <c r="B5246" s="26">
        <v>36.666666666666686</v>
      </c>
      <c r="C5246" s="363">
        <v>762.01661468692816</v>
      </c>
      <c r="D5246" s="367">
        <v>2200.0000000000009</v>
      </c>
      <c r="E5246" s="367">
        <v>10232.55813953492</v>
      </c>
      <c r="F5246" s="367">
        <v>-729995.1659791437</v>
      </c>
      <c r="G5246" s="367">
        <v>2200.0000000000077</v>
      </c>
      <c r="H5246" s="367">
        <v>55000</v>
      </c>
      <c r="I5246" s="384">
        <v>-8694011.2298798878</v>
      </c>
      <c r="J5246" s="367">
        <v>2200</v>
      </c>
      <c r="K5246" s="367">
        <v>13333.333333333307</v>
      </c>
      <c r="L5246" s="384">
        <v>-386101.39523493202</v>
      </c>
      <c r="M5246" s="367">
        <v>2199.9999999999959</v>
      </c>
      <c r="N5246" s="367">
        <v>220</v>
      </c>
      <c r="O5246" s="384">
        <v>-8403.9987289762576</v>
      </c>
      <c r="P5246" s="367">
        <v>31.900000000000002</v>
      </c>
      <c r="Q5246" s="367">
        <v>220</v>
      </c>
      <c r="R5246" s="384">
        <v>-1948.9237609427482</v>
      </c>
      <c r="S5246" s="367">
        <v>30.799999999999997</v>
      </c>
      <c r="T5246" s="367">
        <v>7586.2068965516983</v>
      </c>
      <c r="U5246" s="384">
        <v>-432121.18762567453</v>
      </c>
      <c r="V5246" s="367">
        <v>2199.9999999999927</v>
      </c>
      <c r="W5246" s="367">
        <v>366666.66666666727</v>
      </c>
      <c r="X5246" s="384">
        <v>157357.02585641126</v>
      </c>
      <c r="Y5246" s="386">
        <v>2200.0000000000036</v>
      </c>
      <c r="Z5246" s="367"/>
      <c r="AA5246" s="367"/>
      <c r="AB5246" s="367"/>
      <c r="AC5246" s="367"/>
      <c r="AD5246" s="367"/>
      <c r="AE5246" s="367"/>
      <c r="AF5246" s="367"/>
      <c r="AG5246" s="367"/>
      <c r="AH5246" s="367"/>
      <c r="AI5246" s="367"/>
      <c r="AJ5246" s="367"/>
      <c r="AK5246" s="367"/>
      <c r="AL5246" s="367"/>
      <c r="AM5246" s="367"/>
      <c r="AN5246" s="367"/>
      <c r="AO5246" s="367"/>
      <c r="AP5246" s="367"/>
      <c r="AQ5246" s="367"/>
      <c r="AR5246" s="367"/>
      <c r="AS5246" s="367"/>
      <c r="AT5246" s="367"/>
    </row>
    <row r="5247" spans="2:46" ht="13.8">
      <c r="B5247" s="26">
        <v>36.83333333333335</v>
      </c>
      <c r="C5247" s="363">
        <v>765.46355720839415</v>
      </c>
      <c r="D5247" s="367">
        <v>2210.0000000000009</v>
      </c>
      <c r="E5247" s="367">
        <v>10279.069767441897</v>
      </c>
      <c r="F5247" s="367">
        <v>-736807.98756085429</v>
      </c>
      <c r="G5247" s="367">
        <v>2210.0000000000082</v>
      </c>
      <c r="H5247" s="367">
        <v>55250</v>
      </c>
      <c r="I5247" s="384">
        <v>-8774671.6022983529</v>
      </c>
      <c r="J5247" s="367">
        <v>2210</v>
      </c>
      <c r="K5247" s="367">
        <v>13393.939393939367</v>
      </c>
      <c r="L5247" s="384">
        <v>-390531.40390855575</v>
      </c>
      <c r="M5247" s="367">
        <v>2209.9999999999955</v>
      </c>
      <c r="N5247" s="367">
        <v>221</v>
      </c>
      <c r="O5247" s="384">
        <v>-8485.4998916967015</v>
      </c>
      <c r="P5247" s="367">
        <v>32.045000000000002</v>
      </c>
      <c r="Q5247" s="367">
        <v>221</v>
      </c>
      <c r="R5247" s="384">
        <v>-1978.2187520770237</v>
      </c>
      <c r="S5247" s="367">
        <v>30.94</v>
      </c>
      <c r="T5247" s="367">
        <v>7620.6896551723876</v>
      </c>
      <c r="U5247" s="384">
        <v>-436796.95168158051</v>
      </c>
      <c r="V5247" s="367">
        <v>2209.9999999999927</v>
      </c>
      <c r="W5247" s="367">
        <v>368333.33333333395</v>
      </c>
      <c r="X5247" s="384">
        <v>157971.45164592183</v>
      </c>
      <c r="Y5247" s="386">
        <v>2210.0000000000036</v>
      </c>
      <c r="Z5247" s="367"/>
      <c r="AA5247" s="367"/>
      <c r="AB5247" s="367"/>
      <c r="AC5247" s="367"/>
      <c r="AD5247" s="367"/>
      <c r="AE5247" s="367"/>
      <c r="AF5247" s="367"/>
      <c r="AG5247" s="367"/>
      <c r="AH5247" s="367"/>
      <c r="AI5247" s="367"/>
      <c r="AJ5247" s="367"/>
      <c r="AK5247" s="367"/>
      <c r="AL5247" s="367"/>
      <c r="AM5247" s="367"/>
      <c r="AN5247" s="367"/>
      <c r="AO5247" s="367"/>
      <c r="AP5247" s="367"/>
      <c r="AQ5247" s="367"/>
      <c r="AR5247" s="367"/>
      <c r="AS5247" s="367"/>
      <c r="AT5247" s="367"/>
    </row>
    <row r="5248" spans="2:46" ht="13.8">
      <c r="B5248" s="26">
        <v>37.000000000000014</v>
      </c>
      <c r="C5248" s="363">
        <v>768.91034797091459</v>
      </c>
      <c r="D5248" s="367">
        <v>2220.0000000000009</v>
      </c>
      <c r="E5248" s="367">
        <v>10325.581395348874</v>
      </c>
      <c r="F5248" s="367">
        <v>-743652.43504063133</v>
      </c>
      <c r="G5248" s="367">
        <v>2220.0000000000082</v>
      </c>
      <c r="H5248" s="367">
        <v>55500</v>
      </c>
      <c r="I5248" s="384">
        <v>-8855704.3017716184</v>
      </c>
      <c r="J5248" s="367">
        <v>2220</v>
      </c>
      <c r="K5248" s="367">
        <v>13454.545454545427</v>
      </c>
      <c r="L5248" s="384">
        <v>-394985.62074807705</v>
      </c>
      <c r="M5248" s="367">
        <v>2219.9999999999955</v>
      </c>
      <c r="N5248" s="367">
        <v>222</v>
      </c>
      <c r="O5248" s="384">
        <v>-8567.3929201954052</v>
      </c>
      <c r="P5248" s="367">
        <v>32.19</v>
      </c>
      <c r="Q5248" s="367">
        <v>222</v>
      </c>
      <c r="R5248" s="384">
        <v>-2007.6986866209486</v>
      </c>
      <c r="S5248" s="367">
        <v>31.080000000000002</v>
      </c>
      <c r="T5248" s="367">
        <v>7655.1724137930769</v>
      </c>
      <c r="U5248" s="384">
        <v>-441497.25489440415</v>
      </c>
      <c r="V5248" s="367">
        <v>2219.9999999999923</v>
      </c>
      <c r="W5248" s="367">
        <v>370000.00000000064</v>
      </c>
      <c r="X5248" s="384">
        <v>158584.9649158041</v>
      </c>
      <c r="Y5248" s="386">
        <v>2220.0000000000036</v>
      </c>
      <c r="Z5248" s="367"/>
      <c r="AA5248" s="367"/>
      <c r="AB5248" s="367"/>
      <c r="AC5248" s="367"/>
      <c r="AD5248" s="367"/>
      <c r="AE5248" s="367"/>
      <c r="AF5248" s="367"/>
      <c r="AG5248" s="367"/>
      <c r="AH5248" s="367"/>
      <c r="AI5248" s="367"/>
      <c r="AJ5248" s="367"/>
      <c r="AK5248" s="367"/>
      <c r="AL5248" s="367"/>
      <c r="AM5248" s="367"/>
      <c r="AN5248" s="367"/>
      <c r="AO5248" s="367"/>
      <c r="AP5248" s="367"/>
      <c r="AQ5248" s="367"/>
      <c r="AR5248" s="367"/>
      <c r="AS5248" s="367"/>
      <c r="AT5248" s="367"/>
    </row>
    <row r="5249" spans="2:46" ht="13.8">
      <c r="B5249" s="26">
        <v>37.166666666666679</v>
      </c>
      <c r="C5249" s="363">
        <v>772.3569869744897</v>
      </c>
      <c r="D5249" s="367">
        <v>2230.0000000000009</v>
      </c>
      <c r="E5249" s="367">
        <v>10372.093023255851</v>
      </c>
      <c r="F5249" s="367">
        <v>-750528.5084184747</v>
      </c>
      <c r="G5249" s="367">
        <v>2230.0000000000082</v>
      </c>
      <c r="H5249" s="367">
        <v>55750</v>
      </c>
      <c r="I5249" s="384">
        <v>-8937109.3282996826</v>
      </c>
      <c r="J5249" s="367">
        <v>2230</v>
      </c>
      <c r="K5249" s="367">
        <v>13515.151515151487</v>
      </c>
      <c r="L5249" s="384">
        <v>-399464.04575349571</v>
      </c>
      <c r="M5249" s="367">
        <v>2229.9999999999955</v>
      </c>
      <c r="N5249" s="367">
        <v>223</v>
      </c>
      <c r="O5249" s="384">
        <v>-8649.6778144723758</v>
      </c>
      <c r="P5249" s="367">
        <v>32.335000000000001</v>
      </c>
      <c r="Q5249" s="367">
        <v>223</v>
      </c>
      <c r="R5249" s="384">
        <v>-2037.363564574523</v>
      </c>
      <c r="S5249" s="367">
        <v>31.22</v>
      </c>
      <c r="T5249" s="367">
        <v>7689.6551724137662</v>
      </c>
      <c r="U5249" s="384">
        <v>-446222.09726414585</v>
      </c>
      <c r="V5249" s="367">
        <v>2229.9999999999923</v>
      </c>
      <c r="W5249" s="367">
        <v>371666.66666666733</v>
      </c>
      <c r="X5249" s="384">
        <v>159197.56566605813</v>
      </c>
      <c r="Y5249" s="386">
        <v>2230.0000000000041</v>
      </c>
      <c r="Z5249" s="367"/>
      <c r="AA5249" s="367"/>
      <c r="AB5249" s="367"/>
      <c r="AC5249" s="367"/>
      <c r="AD5249" s="367"/>
      <c r="AE5249" s="367"/>
      <c r="AF5249" s="367"/>
      <c r="AG5249" s="367"/>
      <c r="AH5249" s="367"/>
      <c r="AI5249" s="367"/>
      <c r="AJ5249" s="367"/>
      <c r="AK5249" s="367"/>
      <c r="AL5249" s="367"/>
      <c r="AM5249" s="367"/>
      <c r="AN5249" s="367"/>
      <c r="AO5249" s="367"/>
      <c r="AP5249" s="367"/>
      <c r="AQ5249" s="367"/>
      <c r="AR5249" s="367"/>
      <c r="AS5249" s="367"/>
      <c r="AT5249" s="367"/>
    </row>
    <row r="5250" spans="2:46" ht="13.8">
      <c r="B5250" s="26">
        <v>37.333333333333343</v>
      </c>
      <c r="C5250" s="363">
        <v>775.80347421911904</v>
      </c>
      <c r="D5250" s="367">
        <v>2240.0000000000005</v>
      </c>
      <c r="E5250" s="367">
        <v>10418.604651162828</v>
      </c>
      <c r="F5250" s="367">
        <v>-757436.20769438462</v>
      </c>
      <c r="G5250" s="367">
        <v>2240.0000000000082</v>
      </c>
      <c r="H5250" s="367">
        <v>56000</v>
      </c>
      <c r="I5250" s="384">
        <v>-9018886.6818825435</v>
      </c>
      <c r="J5250" s="367">
        <v>2239.9999999999995</v>
      </c>
      <c r="K5250" s="367">
        <v>13575.757575757547</v>
      </c>
      <c r="L5250" s="384">
        <v>-403966.67892481148</v>
      </c>
      <c r="M5250" s="367">
        <v>2239.9999999999955</v>
      </c>
      <c r="N5250" s="367">
        <v>224</v>
      </c>
      <c r="O5250" s="384">
        <v>-8732.3545745275987</v>
      </c>
      <c r="P5250" s="367">
        <v>32.479999999999997</v>
      </c>
      <c r="Q5250" s="367">
        <v>224</v>
      </c>
      <c r="R5250" s="384">
        <v>-2067.2133859377482</v>
      </c>
      <c r="S5250" s="367">
        <v>31.36</v>
      </c>
      <c r="T5250" s="367">
        <v>7724.1379310344555</v>
      </c>
      <c r="U5250" s="384">
        <v>-450971.47879080521</v>
      </c>
      <c r="V5250" s="367">
        <v>2239.9999999999918</v>
      </c>
      <c r="W5250" s="367">
        <v>373333.33333333401</v>
      </c>
      <c r="X5250" s="384">
        <v>159809.2538966838</v>
      </c>
      <c r="Y5250" s="386">
        <v>2240.0000000000041</v>
      </c>
      <c r="Z5250" s="367"/>
      <c r="AA5250" s="367"/>
      <c r="AB5250" s="367"/>
      <c r="AC5250" s="367"/>
      <c r="AD5250" s="367"/>
      <c r="AE5250" s="367"/>
      <c r="AF5250" s="367"/>
      <c r="AG5250" s="367"/>
      <c r="AH5250" s="367"/>
      <c r="AI5250" s="367"/>
      <c r="AJ5250" s="367"/>
      <c r="AK5250" s="367"/>
      <c r="AL5250" s="367"/>
      <c r="AM5250" s="367"/>
      <c r="AN5250" s="367"/>
      <c r="AO5250" s="367"/>
      <c r="AP5250" s="367"/>
      <c r="AQ5250" s="367"/>
      <c r="AR5250" s="367"/>
      <c r="AS5250" s="367"/>
      <c r="AT5250" s="367"/>
    </row>
    <row r="5251" spans="2:46" ht="13.8">
      <c r="B5251" s="26">
        <v>37.500000000000007</v>
      </c>
      <c r="C5251" s="363">
        <v>779.24980970480317</v>
      </c>
      <c r="D5251" s="367">
        <v>2250.0000000000005</v>
      </c>
      <c r="E5251" s="367">
        <v>10465.116279069805</v>
      </c>
      <c r="F5251" s="367">
        <v>-764375.53286836122</v>
      </c>
      <c r="G5251" s="367">
        <v>2250.0000000000082</v>
      </c>
      <c r="H5251" s="367">
        <v>56250</v>
      </c>
      <c r="I5251" s="384">
        <v>-9101036.3625202104</v>
      </c>
      <c r="J5251" s="367">
        <v>2250</v>
      </c>
      <c r="K5251" s="367">
        <v>13636.363636363607</v>
      </c>
      <c r="L5251" s="384">
        <v>-408493.5202620246</v>
      </c>
      <c r="M5251" s="367">
        <v>2249.9999999999955</v>
      </c>
      <c r="N5251" s="367">
        <v>225</v>
      </c>
      <c r="O5251" s="384">
        <v>-8815.4232003610905</v>
      </c>
      <c r="P5251" s="367">
        <v>32.625</v>
      </c>
      <c r="Q5251" s="367">
        <v>225</v>
      </c>
      <c r="R5251" s="384">
        <v>-2097.248150710624</v>
      </c>
      <c r="S5251" s="367">
        <v>31.5</v>
      </c>
      <c r="T5251" s="367">
        <v>7758.6206896551448</v>
      </c>
      <c r="U5251" s="384">
        <v>-455745.39947438281</v>
      </c>
      <c r="V5251" s="367">
        <v>2249.9999999999918</v>
      </c>
      <c r="W5251" s="367">
        <v>375000.0000000007</v>
      </c>
      <c r="X5251" s="384">
        <v>160420.02960768118</v>
      </c>
      <c r="Y5251" s="386">
        <v>2250.0000000000041</v>
      </c>
      <c r="Z5251" s="367"/>
      <c r="AA5251" s="367"/>
      <c r="AB5251" s="367"/>
      <c r="AC5251" s="367"/>
      <c r="AD5251" s="367"/>
      <c r="AE5251" s="367"/>
      <c r="AF5251" s="367"/>
      <c r="AG5251" s="367"/>
      <c r="AH5251" s="367"/>
      <c r="AI5251" s="367"/>
      <c r="AJ5251" s="367"/>
      <c r="AK5251" s="367"/>
      <c r="AL5251" s="367"/>
      <c r="AM5251" s="367"/>
      <c r="AN5251" s="367"/>
      <c r="AO5251" s="367"/>
      <c r="AP5251" s="367"/>
      <c r="AQ5251" s="367"/>
      <c r="AR5251" s="367"/>
      <c r="AS5251" s="367"/>
      <c r="AT5251" s="367"/>
    </row>
    <row r="5252" spans="2:46" ht="13.8">
      <c r="B5252" s="26">
        <v>37.666666666666671</v>
      </c>
      <c r="C5252" s="363">
        <v>782.69599343154198</v>
      </c>
      <c r="D5252" s="367">
        <v>2260.0000000000005</v>
      </c>
      <c r="E5252" s="367">
        <v>10511.627906976782</v>
      </c>
      <c r="F5252" s="367">
        <v>-771346.48394040414</v>
      </c>
      <c r="G5252" s="367">
        <v>2260.0000000000082</v>
      </c>
      <c r="H5252" s="367">
        <v>56500</v>
      </c>
      <c r="I5252" s="384">
        <v>-9183558.370212676</v>
      </c>
      <c r="J5252" s="367">
        <v>2260</v>
      </c>
      <c r="K5252" s="367">
        <v>13696.969696969667</v>
      </c>
      <c r="L5252" s="384">
        <v>-413044.56976513489</v>
      </c>
      <c r="M5252" s="367">
        <v>2259.9999999999955</v>
      </c>
      <c r="N5252" s="367">
        <v>226</v>
      </c>
      <c r="O5252" s="384">
        <v>-8898.8836919728419</v>
      </c>
      <c r="P5252" s="367">
        <v>32.770000000000003</v>
      </c>
      <c r="Q5252" s="367">
        <v>226</v>
      </c>
      <c r="R5252" s="384">
        <v>-2127.4678588931502</v>
      </c>
      <c r="S5252" s="367">
        <v>31.64</v>
      </c>
      <c r="T5252" s="367">
        <v>7793.1034482758341</v>
      </c>
      <c r="U5252" s="384">
        <v>-460543.85931487818</v>
      </c>
      <c r="V5252" s="367">
        <v>2259.9999999999918</v>
      </c>
      <c r="W5252" s="367">
        <v>376666.66666666738</v>
      </c>
      <c r="X5252" s="384">
        <v>161029.89279905023</v>
      </c>
      <c r="Y5252" s="386">
        <v>2260.0000000000041</v>
      </c>
      <c r="Z5252" s="367"/>
      <c r="AA5252" s="367"/>
      <c r="AB5252" s="367"/>
      <c r="AC5252" s="367"/>
      <c r="AD5252" s="367"/>
      <c r="AE5252" s="367"/>
      <c r="AF5252" s="367"/>
      <c r="AG5252" s="367"/>
      <c r="AH5252" s="367"/>
      <c r="AI5252" s="367"/>
      <c r="AJ5252" s="367"/>
      <c r="AK5252" s="367"/>
      <c r="AL5252" s="367"/>
      <c r="AM5252" s="367"/>
      <c r="AN5252" s="367"/>
      <c r="AO5252" s="367"/>
      <c r="AP5252" s="367"/>
      <c r="AQ5252" s="367"/>
      <c r="AR5252" s="367"/>
      <c r="AS5252" s="367"/>
      <c r="AT5252" s="367"/>
    </row>
    <row r="5253" spans="2:46" ht="13.8">
      <c r="B5253" s="26">
        <v>37.833333333333336</v>
      </c>
      <c r="C5253" s="363">
        <v>786.14202539933501</v>
      </c>
      <c r="D5253" s="367">
        <v>2270</v>
      </c>
      <c r="E5253" s="367">
        <v>10558.13953488376</v>
      </c>
      <c r="F5253" s="367">
        <v>-778349.06091051362</v>
      </c>
      <c r="G5253" s="367">
        <v>2270.0000000000082</v>
      </c>
      <c r="H5253" s="367">
        <v>56750</v>
      </c>
      <c r="I5253" s="384">
        <v>-9266452.7049599383</v>
      </c>
      <c r="J5253" s="367">
        <v>2270</v>
      </c>
      <c r="K5253" s="367">
        <v>13757.575757575727</v>
      </c>
      <c r="L5253" s="384">
        <v>-417619.82743414224</v>
      </c>
      <c r="M5253" s="367">
        <v>2269.999999999995</v>
      </c>
      <c r="N5253" s="367">
        <v>227</v>
      </c>
      <c r="O5253" s="384">
        <v>-8982.7360493628494</v>
      </c>
      <c r="P5253" s="367">
        <v>32.914999999999999</v>
      </c>
      <c r="Q5253" s="367">
        <v>227</v>
      </c>
      <c r="R5253" s="384">
        <v>-2157.8725104853252</v>
      </c>
      <c r="S5253" s="367">
        <v>31.779999999999998</v>
      </c>
      <c r="T5253" s="367">
        <v>7827.5862068965234</v>
      </c>
      <c r="U5253" s="384">
        <v>-465366.85831229138</v>
      </c>
      <c r="V5253" s="367">
        <v>2269.9999999999918</v>
      </c>
      <c r="W5253" s="367">
        <v>378333.33333333407</v>
      </c>
      <c r="X5253" s="384">
        <v>161638.84347079098</v>
      </c>
      <c r="Y5253" s="386">
        <v>2270.0000000000041</v>
      </c>
      <c r="Z5253" s="367"/>
      <c r="AA5253" s="367"/>
      <c r="AB5253" s="367"/>
      <c r="AC5253" s="367"/>
      <c r="AD5253" s="367"/>
      <c r="AE5253" s="367"/>
      <c r="AF5253" s="367"/>
      <c r="AG5253" s="367"/>
      <c r="AH5253" s="367"/>
      <c r="AI5253" s="367"/>
      <c r="AJ5253" s="367"/>
      <c r="AK5253" s="367"/>
      <c r="AL5253" s="367"/>
      <c r="AM5253" s="367"/>
      <c r="AN5253" s="367"/>
      <c r="AO5253" s="367"/>
      <c r="AP5253" s="367"/>
      <c r="AQ5253" s="367"/>
      <c r="AR5253" s="367"/>
      <c r="AS5253" s="367"/>
      <c r="AT5253" s="367"/>
    </row>
    <row r="5254" spans="2:46" ht="13.8">
      <c r="B5254" s="26">
        <v>38</v>
      </c>
      <c r="C5254" s="363">
        <v>789.58790560818261</v>
      </c>
      <c r="D5254" s="367">
        <v>2280</v>
      </c>
      <c r="E5254" s="367">
        <v>10604.651162790737</v>
      </c>
      <c r="F5254" s="367">
        <v>-785383.26377868978</v>
      </c>
      <c r="G5254" s="367">
        <v>2280.0000000000082</v>
      </c>
      <c r="H5254" s="367">
        <v>57000</v>
      </c>
      <c r="I5254" s="384">
        <v>-9349719.3667620011</v>
      </c>
      <c r="J5254" s="367">
        <v>2280</v>
      </c>
      <c r="K5254" s="367">
        <v>13818.181818181787</v>
      </c>
      <c r="L5254" s="384">
        <v>-422219.29326904705</v>
      </c>
      <c r="M5254" s="367">
        <v>2279.999999999995</v>
      </c>
      <c r="N5254" s="367">
        <v>228</v>
      </c>
      <c r="O5254" s="384">
        <v>-9066.9802725311238</v>
      </c>
      <c r="P5254" s="367">
        <v>33.06</v>
      </c>
      <c r="Q5254" s="367">
        <v>228</v>
      </c>
      <c r="R5254" s="384">
        <v>-2188.4621054871518</v>
      </c>
      <c r="S5254" s="367">
        <v>31.919999999999998</v>
      </c>
      <c r="T5254" s="367">
        <v>7862.0689655172127</v>
      </c>
      <c r="U5254" s="384">
        <v>-470214.39646662248</v>
      </c>
      <c r="V5254" s="367">
        <v>2279.9999999999918</v>
      </c>
      <c r="W5254" s="367">
        <v>380000.00000000076</v>
      </c>
      <c r="X5254" s="384">
        <v>162246.88162290349</v>
      </c>
      <c r="Y5254" s="386">
        <v>2280.0000000000045</v>
      </c>
      <c r="Z5254" s="367"/>
      <c r="AA5254" s="367"/>
      <c r="AB5254" s="367"/>
      <c r="AC5254" s="367"/>
      <c r="AD5254" s="367"/>
      <c r="AE5254" s="367"/>
      <c r="AF5254" s="367"/>
      <c r="AG5254" s="367"/>
      <c r="AH5254" s="367"/>
      <c r="AI5254" s="367"/>
      <c r="AJ5254" s="367"/>
      <c r="AK5254" s="367"/>
      <c r="AL5254" s="367"/>
      <c r="AM5254" s="367"/>
      <c r="AN5254" s="367"/>
      <c r="AO5254" s="367"/>
      <c r="AP5254" s="367"/>
      <c r="AQ5254" s="367"/>
      <c r="AR5254" s="367"/>
      <c r="AS5254" s="367"/>
      <c r="AT5254" s="367"/>
    </row>
    <row r="5255" spans="2:46" ht="13.8">
      <c r="B5255" s="26">
        <v>38.166666666666664</v>
      </c>
      <c r="C5255" s="363">
        <v>793.03363405808489</v>
      </c>
      <c r="D5255" s="367">
        <v>2290</v>
      </c>
      <c r="E5255" s="367">
        <v>10651.162790697714</v>
      </c>
      <c r="F5255" s="367">
        <v>-792449.09254493262</v>
      </c>
      <c r="G5255" s="367">
        <v>2290.0000000000086</v>
      </c>
      <c r="H5255" s="367">
        <v>57250</v>
      </c>
      <c r="I5255" s="384">
        <v>-9433358.3556188643</v>
      </c>
      <c r="J5255" s="367">
        <v>2290</v>
      </c>
      <c r="K5255" s="367">
        <v>13878.787878787847</v>
      </c>
      <c r="L5255" s="384">
        <v>-426842.96726984915</v>
      </c>
      <c r="M5255" s="367">
        <v>2289.999999999995</v>
      </c>
      <c r="N5255" s="367">
        <v>229</v>
      </c>
      <c r="O5255" s="384">
        <v>-9151.6163614776542</v>
      </c>
      <c r="P5255" s="367">
        <v>33.204999999999998</v>
      </c>
      <c r="Q5255" s="367">
        <v>229</v>
      </c>
      <c r="R5255" s="384">
        <v>-2219.2366438986292</v>
      </c>
      <c r="S5255" s="367">
        <v>32.06</v>
      </c>
      <c r="T5255" s="367">
        <v>7896.5517241379021</v>
      </c>
      <c r="U5255" s="384">
        <v>-475086.47377787123</v>
      </c>
      <c r="V5255" s="367">
        <v>2289.9999999999914</v>
      </c>
      <c r="W5255" s="367">
        <v>381666.66666666744</v>
      </c>
      <c r="X5255" s="384">
        <v>162854.00725538764</v>
      </c>
      <c r="Y5255" s="386">
        <v>2290.0000000000045</v>
      </c>
      <c r="Z5255" s="367"/>
      <c r="AA5255" s="367"/>
      <c r="AB5255" s="367"/>
      <c r="AC5255" s="367"/>
      <c r="AD5255" s="367"/>
      <c r="AE5255" s="367"/>
      <c r="AF5255" s="367"/>
      <c r="AG5255" s="367"/>
      <c r="AH5255" s="367"/>
      <c r="AI5255" s="367"/>
      <c r="AJ5255" s="367"/>
      <c r="AK5255" s="367"/>
      <c r="AL5255" s="367"/>
      <c r="AM5255" s="367"/>
      <c r="AN5255" s="367"/>
      <c r="AO5255" s="367"/>
      <c r="AP5255" s="367"/>
      <c r="AQ5255" s="367"/>
      <c r="AR5255" s="367"/>
      <c r="AS5255" s="367"/>
      <c r="AT5255" s="367"/>
    </row>
    <row r="5256" spans="2:46" ht="13.8">
      <c r="B5256" s="26">
        <v>38.333333333333329</v>
      </c>
      <c r="C5256" s="363">
        <v>796.47921074904161</v>
      </c>
      <c r="D5256" s="367">
        <v>2300</v>
      </c>
      <c r="E5256" s="367">
        <v>10697.674418604691</v>
      </c>
      <c r="F5256" s="367">
        <v>-799546.54720924178</v>
      </c>
      <c r="G5256" s="367">
        <v>2300.0000000000086</v>
      </c>
      <c r="H5256" s="367">
        <v>57500</v>
      </c>
      <c r="I5256" s="384">
        <v>-9517369.671530528</v>
      </c>
      <c r="J5256" s="367">
        <v>2300</v>
      </c>
      <c r="K5256" s="367">
        <v>13939.393939393907</v>
      </c>
      <c r="L5256" s="384">
        <v>-431490.84943654854</v>
      </c>
      <c r="M5256" s="367">
        <v>2299.999999999995</v>
      </c>
      <c r="N5256" s="367">
        <v>230</v>
      </c>
      <c r="O5256" s="384">
        <v>-9236.6443162024498</v>
      </c>
      <c r="P5256" s="367">
        <v>33.35</v>
      </c>
      <c r="Q5256" s="367">
        <v>230</v>
      </c>
      <c r="R5256" s="384">
        <v>-2250.1961257197549</v>
      </c>
      <c r="S5256" s="367">
        <v>32.199999999999996</v>
      </c>
      <c r="T5256" s="367">
        <v>7931.0344827585914</v>
      </c>
      <c r="U5256" s="384">
        <v>-479983.0902460381</v>
      </c>
      <c r="V5256" s="367">
        <v>2299.9999999999914</v>
      </c>
      <c r="W5256" s="367">
        <v>383333.33333333413</v>
      </c>
      <c r="X5256" s="384">
        <v>163460.22036824346</v>
      </c>
      <c r="Y5256" s="386">
        <v>2300.0000000000045</v>
      </c>
      <c r="Z5256" s="367"/>
      <c r="AA5256" s="367"/>
      <c r="AB5256" s="367"/>
      <c r="AC5256" s="367"/>
      <c r="AD5256" s="367"/>
      <c r="AE5256" s="367"/>
      <c r="AF5256" s="367"/>
      <c r="AG5256" s="367"/>
      <c r="AH5256" s="367"/>
      <c r="AI5256" s="367"/>
      <c r="AJ5256" s="367"/>
      <c r="AK5256" s="367"/>
      <c r="AL5256" s="367"/>
      <c r="AM5256" s="367"/>
      <c r="AN5256" s="367"/>
      <c r="AO5256" s="367"/>
      <c r="AP5256" s="367"/>
      <c r="AQ5256" s="367"/>
      <c r="AR5256" s="367"/>
      <c r="AS5256" s="367"/>
      <c r="AT5256" s="367"/>
    </row>
    <row r="5257" spans="2:46" ht="13.8">
      <c r="B5257" s="26">
        <v>38.499999999999993</v>
      </c>
      <c r="C5257" s="363">
        <v>799.92463568105279</v>
      </c>
      <c r="D5257" s="367">
        <v>2309.9999999999995</v>
      </c>
      <c r="E5257" s="367">
        <v>10744.186046511668</v>
      </c>
      <c r="F5257" s="367">
        <v>-806675.62777161738</v>
      </c>
      <c r="G5257" s="367">
        <v>2310.0000000000086</v>
      </c>
      <c r="H5257" s="367">
        <v>57750</v>
      </c>
      <c r="I5257" s="384">
        <v>-9601753.3144969922</v>
      </c>
      <c r="J5257" s="367">
        <v>2310</v>
      </c>
      <c r="K5257" s="367">
        <v>13999.999999999967</v>
      </c>
      <c r="L5257" s="384">
        <v>-436162.93976914516</v>
      </c>
      <c r="M5257" s="367">
        <v>2309.999999999995</v>
      </c>
      <c r="N5257" s="367">
        <v>231</v>
      </c>
      <c r="O5257" s="384">
        <v>-9322.0641367055014</v>
      </c>
      <c r="P5257" s="367">
        <v>33.494999999999997</v>
      </c>
      <c r="Q5257" s="367">
        <v>231</v>
      </c>
      <c r="R5257" s="384">
        <v>-2281.3405509505319</v>
      </c>
      <c r="S5257" s="367">
        <v>32.339999999999996</v>
      </c>
      <c r="T5257" s="367">
        <v>7965.5172413792807</v>
      </c>
      <c r="U5257" s="384">
        <v>-484904.24587112287</v>
      </c>
      <c r="V5257" s="367">
        <v>2309.9999999999914</v>
      </c>
      <c r="W5257" s="367">
        <v>385000.00000000081</v>
      </c>
      <c r="X5257" s="384">
        <v>164065.52096147102</v>
      </c>
      <c r="Y5257" s="386">
        <v>2310.000000000005</v>
      </c>
      <c r="Z5257" s="367"/>
      <c r="AA5257" s="367"/>
      <c r="AB5257" s="367"/>
      <c r="AC5257" s="367"/>
      <c r="AD5257" s="367"/>
      <c r="AE5257" s="367"/>
      <c r="AF5257" s="367"/>
      <c r="AG5257" s="367"/>
      <c r="AH5257" s="367"/>
      <c r="AI5257" s="367"/>
      <c r="AJ5257" s="367"/>
      <c r="AK5257" s="367"/>
      <c r="AL5257" s="367"/>
      <c r="AM5257" s="367"/>
      <c r="AN5257" s="367"/>
      <c r="AO5257" s="367"/>
      <c r="AP5257" s="367"/>
      <c r="AQ5257" s="367"/>
      <c r="AR5257" s="367"/>
      <c r="AS5257" s="367"/>
      <c r="AT5257" s="367"/>
    </row>
    <row r="5258" spans="2:46" ht="13.8">
      <c r="B5258" s="26">
        <v>38.666666666666657</v>
      </c>
      <c r="C5258" s="363">
        <v>803.36990885411853</v>
      </c>
      <c r="D5258" s="367">
        <v>2319.9999999999995</v>
      </c>
      <c r="E5258" s="367">
        <v>10790.697674418645</v>
      </c>
      <c r="F5258" s="367">
        <v>-813836.33423205954</v>
      </c>
      <c r="G5258" s="367">
        <v>2320.0000000000086</v>
      </c>
      <c r="H5258" s="367">
        <v>58000</v>
      </c>
      <c r="I5258" s="384">
        <v>-9686509.2845182531</v>
      </c>
      <c r="J5258" s="367">
        <v>2320</v>
      </c>
      <c r="K5258" s="367">
        <v>14060.606060606027</v>
      </c>
      <c r="L5258" s="384">
        <v>-440859.23826763884</v>
      </c>
      <c r="M5258" s="367">
        <v>2319.9999999999945</v>
      </c>
      <c r="N5258" s="367">
        <v>232</v>
      </c>
      <c r="O5258" s="384">
        <v>-9407.8758229868181</v>
      </c>
      <c r="P5258" s="367">
        <v>33.64</v>
      </c>
      <c r="Q5258" s="367">
        <v>232</v>
      </c>
      <c r="R5258" s="384">
        <v>-2312.6699195909596</v>
      </c>
      <c r="S5258" s="367">
        <v>32.479999999999997</v>
      </c>
      <c r="T5258" s="367">
        <v>7999.99999999997</v>
      </c>
      <c r="U5258" s="384">
        <v>-489849.94065312546</v>
      </c>
      <c r="V5258" s="367">
        <v>2319.9999999999914</v>
      </c>
      <c r="W5258" s="367">
        <v>386666.6666666675</v>
      </c>
      <c r="X5258" s="384">
        <v>164669.90903507028</v>
      </c>
      <c r="Y5258" s="386">
        <v>2320.000000000005</v>
      </c>
      <c r="Z5258" s="367"/>
      <c r="AA5258" s="367"/>
      <c r="AB5258" s="367"/>
      <c r="AC5258" s="367"/>
      <c r="AD5258" s="367"/>
      <c r="AE5258" s="367"/>
      <c r="AF5258" s="367"/>
      <c r="AG5258" s="367"/>
      <c r="AH5258" s="367"/>
      <c r="AI5258" s="367"/>
      <c r="AJ5258" s="367"/>
      <c r="AK5258" s="367"/>
      <c r="AL5258" s="367"/>
      <c r="AM5258" s="367"/>
      <c r="AN5258" s="367"/>
      <c r="AO5258" s="367"/>
      <c r="AP5258" s="367"/>
      <c r="AQ5258" s="367"/>
      <c r="AR5258" s="367"/>
      <c r="AS5258" s="367"/>
      <c r="AT5258" s="367"/>
    </row>
    <row r="5259" spans="2:46" ht="13.8">
      <c r="B5259" s="26">
        <v>38.833333333333321</v>
      </c>
      <c r="C5259" s="363">
        <v>806.81503026823873</v>
      </c>
      <c r="D5259" s="367">
        <v>2329.9999999999991</v>
      </c>
      <c r="E5259" s="367">
        <v>10837.209302325622</v>
      </c>
      <c r="F5259" s="367">
        <v>-821028.66659056803</v>
      </c>
      <c r="G5259" s="367">
        <v>2330.0000000000086</v>
      </c>
      <c r="H5259" s="367">
        <v>58250</v>
      </c>
      <c r="I5259" s="384">
        <v>-9771637.5815943163</v>
      </c>
      <c r="J5259" s="367">
        <v>2330</v>
      </c>
      <c r="K5259" s="367">
        <v>14121.212121212087</v>
      </c>
      <c r="L5259" s="384">
        <v>-445579.74493202992</v>
      </c>
      <c r="M5259" s="367">
        <v>2329.9999999999945</v>
      </c>
      <c r="N5259" s="367">
        <v>233</v>
      </c>
      <c r="O5259" s="384">
        <v>-9494.0793750463909</v>
      </c>
      <c r="P5259" s="367">
        <v>33.784999999999997</v>
      </c>
      <c r="Q5259" s="367">
        <v>233</v>
      </c>
      <c r="R5259" s="384">
        <v>-2344.1842316410384</v>
      </c>
      <c r="S5259" s="367">
        <v>32.620000000000005</v>
      </c>
      <c r="T5259" s="367">
        <v>8034.4827586206593</v>
      </c>
      <c r="U5259" s="384">
        <v>-494820.17459204601</v>
      </c>
      <c r="V5259" s="367">
        <v>2329.9999999999914</v>
      </c>
      <c r="W5259" s="367">
        <v>388333.33333333419</v>
      </c>
      <c r="X5259" s="384">
        <v>165273.3845890412</v>
      </c>
      <c r="Y5259" s="386">
        <v>2330.000000000005</v>
      </c>
      <c r="Z5259" s="367"/>
      <c r="AA5259" s="367"/>
      <c r="AB5259" s="367"/>
      <c r="AC5259" s="367"/>
      <c r="AD5259" s="367"/>
      <c r="AE5259" s="367"/>
      <c r="AF5259" s="367"/>
      <c r="AG5259" s="367"/>
      <c r="AH5259" s="367"/>
      <c r="AI5259" s="367"/>
      <c r="AJ5259" s="367"/>
      <c r="AK5259" s="367"/>
      <c r="AL5259" s="367"/>
      <c r="AM5259" s="367"/>
      <c r="AN5259" s="367"/>
      <c r="AO5259" s="367"/>
      <c r="AP5259" s="367"/>
      <c r="AQ5259" s="367"/>
      <c r="AR5259" s="367"/>
      <c r="AS5259" s="367"/>
      <c r="AT5259" s="367"/>
    </row>
    <row r="5260" spans="2:46" ht="13.8">
      <c r="B5260" s="26">
        <v>38.999999999999986</v>
      </c>
      <c r="C5260" s="363">
        <v>810.2599999234136</v>
      </c>
      <c r="D5260" s="367">
        <v>2339.9999999999991</v>
      </c>
      <c r="E5260" s="367">
        <v>10883.720930232599</v>
      </c>
      <c r="F5260" s="367">
        <v>-828252.62484714377</v>
      </c>
      <c r="G5260" s="367">
        <v>2340.0000000000091</v>
      </c>
      <c r="H5260" s="367">
        <v>58500</v>
      </c>
      <c r="I5260" s="384">
        <v>-9857138.20572518</v>
      </c>
      <c r="J5260" s="367">
        <v>2340</v>
      </c>
      <c r="K5260" s="367">
        <v>14181.818181818147</v>
      </c>
      <c r="L5260" s="384">
        <v>-450324.45976231835</v>
      </c>
      <c r="M5260" s="367">
        <v>2339.9999999999945</v>
      </c>
      <c r="N5260" s="367">
        <v>234</v>
      </c>
      <c r="O5260" s="384">
        <v>-9580.6747928842287</v>
      </c>
      <c r="P5260" s="367">
        <v>33.93</v>
      </c>
      <c r="Q5260" s="367">
        <v>234</v>
      </c>
      <c r="R5260" s="384">
        <v>-2375.8834871007648</v>
      </c>
      <c r="S5260" s="367">
        <v>32.76</v>
      </c>
      <c r="T5260" s="367">
        <v>8068.9655172413486</v>
      </c>
      <c r="U5260" s="384">
        <v>-499814.94768788415</v>
      </c>
      <c r="V5260" s="367">
        <v>2339.9999999999909</v>
      </c>
      <c r="W5260" s="367">
        <v>390000.00000000087</v>
      </c>
      <c r="X5260" s="384">
        <v>165875.94762338381</v>
      </c>
      <c r="Y5260" s="386">
        <v>2340.000000000005</v>
      </c>
      <c r="Z5260" s="367"/>
      <c r="AA5260" s="367"/>
      <c r="AB5260" s="367"/>
      <c r="AC5260" s="367"/>
      <c r="AD5260" s="367"/>
      <c r="AE5260" s="367"/>
      <c r="AF5260" s="367"/>
      <c r="AG5260" s="367"/>
      <c r="AH5260" s="367"/>
      <c r="AI5260" s="367"/>
      <c r="AJ5260" s="367"/>
      <c r="AK5260" s="367"/>
      <c r="AL5260" s="367"/>
      <c r="AM5260" s="367"/>
      <c r="AN5260" s="367"/>
      <c r="AO5260" s="367"/>
      <c r="AP5260" s="367"/>
      <c r="AQ5260" s="367"/>
      <c r="AR5260" s="367"/>
      <c r="AS5260" s="367"/>
      <c r="AT5260" s="367"/>
    </row>
    <row r="5261" spans="2:46" ht="13.8">
      <c r="B5261" s="26">
        <v>39.16666666666665</v>
      </c>
      <c r="C5261" s="363">
        <v>813.70481781964304</v>
      </c>
      <c r="D5261" s="367">
        <v>2349.9999999999991</v>
      </c>
      <c r="E5261" s="367">
        <v>10930.232558139576</v>
      </c>
      <c r="F5261" s="367">
        <v>-835508.20900178526</v>
      </c>
      <c r="G5261" s="367">
        <v>2350.0000000000091</v>
      </c>
      <c r="H5261" s="367">
        <v>58750</v>
      </c>
      <c r="I5261" s="384">
        <v>-9943011.1569108386</v>
      </c>
      <c r="J5261" s="367">
        <v>2350</v>
      </c>
      <c r="K5261" s="367">
        <v>14242.424242424207</v>
      </c>
      <c r="L5261" s="384">
        <v>-455093.38275850401</v>
      </c>
      <c r="M5261" s="367">
        <v>2349.9999999999945</v>
      </c>
      <c r="N5261" s="367">
        <v>235</v>
      </c>
      <c r="O5261" s="384">
        <v>-9667.6620765003299</v>
      </c>
      <c r="P5261" s="367">
        <v>34.075000000000003</v>
      </c>
      <c r="Q5261" s="367">
        <v>235</v>
      </c>
      <c r="R5261" s="384">
        <v>-2407.7676859701432</v>
      </c>
      <c r="S5261" s="367">
        <v>32.9</v>
      </c>
      <c r="T5261" s="367">
        <v>8103.4482758620379</v>
      </c>
      <c r="U5261" s="384">
        <v>-504834.25994064042</v>
      </c>
      <c r="V5261" s="367">
        <v>2349.9999999999909</v>
      </c>
      <c r="W5261" s="367">
        <v>391666.66666666756</v>
      </c>
      <c r="X5261" s="384">
        <v>166477.59813809814</v>
      </c>
      <c r="Y5261" s="386">
        <v>2350.000000000005</v>
      </c>
      <c r="Z5261" s="367"/>
      <c r="AA5261" s="367"/>
      <c r="AB5261" s="367"/>
      <c r="AC5261" s="367"/>
      <c r="AD5261" s="367"/>
      <c r="AE5261" s="367"/>
      <c r="AF5261" s="367"/>
      <c r="AG5261" s="367"/>
      <c r="AH5261" s="367"/>
      <c r="AI5261" s="367"/>
      <c r="AJ5261" s="367"/>
      <c r="AK5261" s="367"/>
      <c r="AL5261" s="367"/>
      <c r="AM5261" s="367"/>
      <c r="AN5261" s="367"/>
      <c r="AO5261" s="367"/>
      <c r="AP5261" s="367"/>
      <c r="AQ5261" s="367"/>
      <c r="AR5261" s="367"/>
      <c r="AS5261" s="367"/>
      <c r="AT5261" s="367"/>
    </row>
    <row r="5262" spans="2:46" ht="13.8">
      <c r="B5262" s="26">
        <v>39.333333333333314</v>
      </c>
      <c r="C5262" s="363">
        <v>817.14948395692693</v>
      </c>
      <c r="D5262" s="367">
        <v>2359.9999999999991</v>
      </c>
      <c r="E5262" s="367">
        <v>10976.744186046553</v>
      </c>
      <c r="F5262" s="367">
        <v>-842795.41905449354</v>
      </c>
      <c r="G5262" s="367">
        <v>2360.0000000000091</v>
      </c>
      <c r="H5262" s="367">
        <v>59000</v>
      </c>
      <c r="I5262" s="384">
        <v>-10029256.435151303</v>
      </c>
      <c r="J5262" s="367">
        <v>2360</v>
      </c>
      <c r="K5262" s="367">
        <v>14303.030303030268</v>
      </c>
      <c r="L5262" s="384">
        <v>-459886.51392058696</v>
      </c>
      <c r="M5262" s="367">
        <v>2359.9999999999945</v>
      </c>
      <c r="N5262" s="367">
        <v>236</v>
      </c>
      <c r="O5262" s="384">
        <v>-9755.0412258946853</v>
      </c>
      <c r="P5262" s="367">
        <v>34.22</v>
      </c>
      <c r="Q5262" s="367">
        <v>236</v>
      </c>
      <c r="R5262" s="384">
        <v>-2439.8368282491715</v>
      </c>
      <c r="S5262" s="367">
        <v>33.04</v>
      </c>
      <c r="T5262" s="367">
        <v>8137.9310344827272</v>
      </c>
      <c r="U5262" s="384">
        <v>-509878.11135031458</v>
      </c>
      <c r="V5262" s="367">
        <v>2359.9999999999909</v>
      </c>
      <c r="W5262" s="367">
        <v>393333.33333333425</v>
      </c>
      <c r="X5262" s="384">
        <v>167078.33613318423</v>
      </c>
      <c r="Y5262" s="386">
        <v>2360.0000000000055</v>
      </c>
      <c r="Z5262" s="367"/>
      <c r="AA5262" s="367"/>
      <c r="AB5262" s="367"/>
      <c r="AC5262" s="367"/>
      <c r="AD5262" s="367"/>
      <c r="AE5262" s="367"/>
      <c r="AF5262" s="367"/>
      <c r="AG5262" s="367"/>
      <c r="AH5262" s="367"/>
      <c r="AI5262" s="367"/>
      <c r="AJ5262" s="367"/>
      <c r="AK5262" s="367"/>
      <c r="AL5262" s="367"/>
      <c r="AM5262" s="367"/>
      <c r="AN5262" s="367"/>
      <c r="AO5262" s="367"/>
      <c r="AP5262" s="367"/>
      <c r="AQ5262" s="367"/>
      <c r="AR5262" s="367"/>
      <c r="AS5262" s="367"/>
      <c r="AT5262" s="367"/>
    </row>
    <row r="5263" spans="2:46" ht="13.8">
      <c r="B5263" s="26">
        <v>39.499999999999979</v>
      </c>
      <c r="C5263" s="363">
        <v>820.59399833526538</v>
      </c>
      <c r="D5263" s="367">
        <v>2369.9999999999986</v>
      </c>
      <c r="E5263" s="367">
        <v>11023.25581395353</v>
      </c>
      <c r="F5263" s="367">
        <v>-850114.25500526826</v>
      </c>
      <c r="G5263" s="367">
        <v>2370.0000000000091</v>
      </c>
      <c r="H5263" s="367">
        <v>59250</v>
      </c>
      <c r="I5263" s="384">
        <v>-10115874.040446565</v>
      </c>
      <c r="J5263" s="367">
        <v>2370</v>
      </c>
      <c r="K5263" s="367">
        <v>14363.636363636328</v>
      </c>
      <c r="L5263" s="384">
        <v>-464703.85324856715</v>
      </c>
      <c r="M5263" s="367">
        <v>2369.9999999999945</v>
      </c>
      <c r="N5263" s="367">
        <v>237</v>
      </c>
      <c r="O5263" s="384">
        <v>-9842.8122410673059</v>
      </c>
      <c r="P5263" s="367">
        <v>34.365000000000002</v>
      </c>
      <c r="Q5263" s="367">
        <v>237</v>
      </c>
      <c r="R5263" s="384">
        <v>-2472.0909139378505</v>
      </c>
      <c r="S5263" s="367">
        <v>33.18</v>
      </c>
      <c r="T5263" s="367">
        <v>8172.4137931034165</v>
      </c>
      <c r="U5263" s="384">
        <v>-514946.50191690662</v>
      </c>
      <c r="V5263" s="367">
        <v>2369.9999999999909</v>
      </c>
      <c r="W5263" s="367">
        <v>395000.00000000093</v>
      </c>
      <c r="X5263" s="384">
        <v>167678.16160864194</v>
      </c>
      <c r="Y5263" s="386">
        <v>2370.0000000000055</v>
      </c>
      <c r="Z5263" s="367"/>
      <c r="AA5263" s="367"/>
      <c r="AB5263" s="367"/>
      <c r="AC5263" s="367"/>
      <c r="AD5263" s="367"/>
      <c r="AE5263" s="367"/>
      <c r="AF5263" s="367"/>
      <c r="AG5263" s="367"/>
      <c r="AH5263" s="367"/>
      <c r="AI5263" s="367"/>
      <c r="AJ5263" s="367"/>
      <c r="AK5263" s="367"/>
      <c r="AL5263" s="367"/>
      <c r="AM5263" s="367"/>
      <c r="AN5263" s="367"/>
      <c r="AO5263" s="367"/>
      <c r="AP5263" s="367"/>
      <c r="AQ5263" s="367"/>
      <c r="AR5263" s="367"/>
      <c r="AS5263" s="367"/>
      <c r="AT5263" s="367"/>
    </row>
    <row r="5264" spans="2:46" ht="13.8">
      <c r="B5264" s="26">
        <v>39.666666666666643</v>
      </c>
      <c r="C5264" s="363">
        <v>824.0383609546584</v>
      </c>
      <c r="D5264" s="367">
        <v>2379.9999999999986</v>
      </c>
      <c r="E5264" s="367">
        <v>11069.767441860507</v>
      </c>
      <c r="F5264" s="367">
        <v>-857464.71685410989</v>
      </c>
      <c r="G5264" s="367">
        <v>2380.0000000000095</v>
      </c>
      <c r="H5264" s="367">
        <v>59500</v>
      </c>
      <c r="I5264" s="384">
        <v>-10202863.972796625</v>
      </c>
      <c r="J5264" s="367">
        <v>2380</v>
      </c>
      <c r="K5264" s="367">
        <v>14424.242424242388</v>
      </c>
      <c r="L5264" s="384">
        <v>-469545.40074244433</v>
      </c>
      <c r="M5264" s="367">
        <v>2379.9999999999941</v>
      </c>
      <c r="N5264" s="367">
        <v>238</v>
      </c>
      <c r="O5264" s="384">
        <v>-9930.9751220181861</v>
      </c>
      <c r="P5264" s="367">
        <v>34.51</v>
      </c>
      <c r="Q5264" s="367">
        <v>238</v>
      </c>
      <c r="R5264" s="384">
        <v>-2504.5299430361792</v>
      </c>
      <c r="S5264" s="367">
        <v>33.32</v>
      </c>
      <c r="T5264" s="367">
        <v>8206.8965517241068</v>
      </c>
      <c r="U5264" s="384">
        <v>-520039.43164041656</v>
      </c>
      <c r="V5264" s="367">
        <v>2379.9999999999909</v>
      </c>
      <c r="W5264" s="367">
        <v>396666.66666666762</v>
      </c>
      <c r="X5264" s="384">
        <v>168277.07456447138</v>
      </c>
      <c r="Y5264" s="386">
        <v>2380.0000000000059</v>
      </c>
      <c r="Z5264" s="367"/>
      <c r="AA5264" s="367"/>
      <c r="AB5264" s="367"/>
      <c r="AC5264" s="367"/>
      <c r="AD5264" s="367"/>
      <c r="AE5264" s="367"/>
      <c r="AF5264" s="367"/>
      <c r="AG5264" s="367"/>
      <c r="AH5264" s="367"/>
      <c r="AI5264" s="367"/>
      <c r="AJ5264" s="367"/>
      <c r="AK5264" s="367"/>
      <c r="AL5264" s="367"/>
      <c r="AM5264" s="367"/>
      <c r="AN5264" s="367"/>
      <c r="AO5264" s="367"/>
      <c r="AP5264" s="367"/>
      <c r="AQ5264" s="367"/>
      <c r="AR5264" s="367"/>
      <c r="AS5264" s="367"/>
      <c r="AT5264" s="367"/>
    </row>
    <row r="5265" spans="2:46" ht="13.8">
      <c r="B5265" s="26">
        <v>39.833333333333307</v>
      </c>
      <c r="C5265" s="363">
        <v>827.48257181510587</v>
      </c>
      <c r="D5265" s="367">
        <v>2389.9999999999986</v>
      </c>
      <c r="E5265" s="367">
        <v>11116.279069767485</v>
      </c>
      <c r="F5265" s="367">
        <v>-864846.80460101762</v>
      </c>
      <c r="G5265" s="367">
        <v>2390.0000000000095</v>
      </c>
      <c r="H5265" s="367">
        <v>59750</v>
      </c>
      <c r="I5265" s="384">
        <v>-10290226.232201485</v>
      </c>
      <c r="J5265" s="367">
        <v>2390</v>
      </c>
      <c r="K5265" s="367">
        <v>14484.848484848448</v>
      </c>
      <c r="L5265" s="384">
        <v>-474411.15640221897</v>
      </c>
      <c r="M5265" s="367">
        <v>2389.9999999999941</v>
      </c>
      <c r="N5265" s="367">
        <v>239</v>
      </c>
      <c r="O5265" s="384">
        <v>-10019.529868747328</v>
      </c>
      <c r="P5265" s="367">
        <v>34.655000000000001</v>
      </c>
      <c r="Q5265" s="367">
        <v>239</v>
      </c>
      <c r="R5265" s="384">
        <v>-2537.1539155441587</v>
      </c>
      <c r="S5265" s="367">
        <v>33.46</v>
      </c>
      <c r="T5265" s="367">
        <v>8241.379310344797</v>
      </c>
      <c r="U5265" s="384">
        <v>-525156.90052084439</v>
      </c>
      <c r="V5265" s="367">
        <v>2389.9999999999909</v>
      </c>
      <c r="W5265" s="367">
        <v>398333.3333333343</v>
      </c>
      <c r="X5265" s="384">
        <v>168875.07500067246</v>
      </c>
      <c r="Y5265" s="386">
        <v>2390.0000000000059</v>
      </c>
      <c r="Z5265" s="367"/>
      <c r="AA5265" s="367"/>
      <c r="AB5265" s="367"/>
      <c r="AC5265" s="367"/>
      <c r="AD5265" s="367"/>
      <c r="AE5265" s="367"/>
      <c r="AF5265" s="367"/>
      <c r="AG5265" s="367"/>
      <c r="AH5265" s="367"/>
      <c r="AI5265" s="367"/>
      <c r="AJ5265" s="367"/>
      <c r="AK5265" s="367"/>
      <c r="AL5265" s="367"/>
      <c r="AM5265" s="367"/>
      <c r="AN5265" s="367"/>
      <c r="AO5265" s="367"/>
      <c r="AP5265" s="367"/>
      <c r="AQ5265" s="367"/>
      <c r="AR5265" s="367"/>
      <c r="AS5265" s="367"/>
      <c r="AT5265" s="367"/>
    </row>
    <row r="5266" spans="2:46" ht="13.8">
      <c r="B5266" s="26">
        <v>39.999999999999972</v>
      </c>
      <c r="C5266" s="363">
        <v>830.92663091660768</v>
      </c>
      <c r="D5266" s="367">
        <v>2399.9999999999982</v>
      </c>
      <c r="E5266" s="367">
        <v>11162.790697674462</v>
      </c>
      <c r="F5266" s="367">
        <v>-872260.51824599202</v>
      </c>
      <c r="G5266" s="367">
        <v>2400.0000000000095</v>
      </c>
      <c r="H5266" s="367">
        <v>60000</v>
      </c>
      <c r="I5266" s="384">
        <v>-10377960.818661146</v>
      </c>
      <c r="J5266" s="367">
        <v>2400</v>
      </c>
      <c r="K5266" s="367">
        <v>14545.454545454508</v>
      </c>
      <c r="L5266" s="384">
        <v>-479301.1202278909</v>
      </c>
      <c r="M5266" s="367">
        <v>2399.9999999999941</v>
      </c>
      <c r="N5266" s="367">
        <v>240</v>
      </c>
      <c r="O5266" s="384">
        <v>-10108.476481254727</v>
      </c>
      <c r="P5266" s="367">
        <v>34.799999999999997</v>
      </c>
      <c r="Q5266" s="367">
        <v>240</v>
      </c>
      <c r="R5266" s="384">
        <v>-2569.962831461788</v>
      </c>
      <c r="S5266" s="367">
        <v>33.6</v>
      </c>
      <c r="T5266" s="367">
        <v>8275.8620689654872</v>
      </c>
      <c r="U5266" s="384">
        <v>-530298.90855819022</v>
      </c>
      <c r="V5266" s="367">
        <v>2399.9999999999914</v>
      </c>
      <c r="W5266" s="367">
        <v>400000.00000000099</v>
      </c>
      <c r="X5266" s="384">
        <v>169472.16291724527</v>
      </c>
      <c r="Y5266" s="386">
        <v>2400.0000000000059</v>
      </c>
      <c r="Z5266" s="367"/>
      <c r="AA5266" s="367"/>
      <c r="AB5266" s="367"/>
      <c r="AC5266" s="367"/>
      <c r="AD5266" s="367"/>
      <c r="AE5266" s="367"/>
      <c r="AF5266" s="367"/>
      <c r="AG5266" s="367"/>
      <c r="AH5266" s="367"/>
      <c r="AI5266" s="367"/>
      <c r="AJ5266" s="367"/>
      <c r="AK5266" s="367"/>
      <c r="AL5266" s="367"/>
      <c r="AM5266" s="367"/>
      <c r="AN5266" s="367"/>
      <c r="AO5266" s="367"/>
      <c r="AP5266" s="367"/>
      <c r="AQ5266" s="367"/>
      <c r="AR5266" s="367"/>
      <c r="AS5266" s="367"/>
      <c r="AT5266" s="367"/>
    </row>
    <row r="5267" spans="2:46" ht="13.8">
      <c r="B5267" s="26">
        <v>40.166666666666636</v>
      </c>
      <c r="C5267" s="363">
        <v>834.37053825916428</v>
      </c>
      <c r="D5267" s="367">
        <v>2409.9999999999982</v>
      </c>
      <c r="E5267" s="367">
        <v>11209.302325581439</v>
      </c>
      <c r="F5267" s="367">
        <v>-879705.85778903298</v>
      </c>
      <c r="G5267" s="367">
        <v>2410.0000000000095</v>
      </c>
      <c r="H5267" s="367">
        <v>60250</v>
      </c>
      <c r="I5267" s="384">
        <v>-10466067.732175607</v>
      </c>
      <c r="J5267" s="367">
        <v>2410</v>
      </c>
      <c r="K5267" s="367">
        <v>14606.060606060568</v>
      </c>
      <c r="L5267" s="384">
        <v>-484215.29221945995</v>
      </c>
      <c r="M5267" s="367">
        <v>2409.9999999999936</v>
      </c>
      <c r="N5267" s="367">
        <v>241</v>
      </c>
      <c r="O5267" s="384">
        <v>-10197.814959540394</v>
      </c>
      <c r="P5267" s="367">
        <v>34.945</v>
      </c>
      <c r="Q5267" s="367">
        <v>241</v>
      </c>
      <c r="R5267" s="384">
        <v>-2602.9566907890658</v>
      </c>
      <c r="S5267" s="367">
        <v>33.739999999999995</v>
      </c>
      <c r="T5267" s="367">
        <v>8310.3448275861774</v>
      </c>
      <c r="U5267" s="384">
        <v>-535465.455752454</v>
      </c>
      <c r="V5267" s="367">
        <v>2409.9999999999918</v>
      </c>
      <c r="W5267" s="367">
        <v>401666.66666666768</v>
      </c>
      <c r="X5267" s="384">
        <v>170068.33831418978</v>
      </c>
      <c r="Y5267" s="386">
        <v>2410.0000000000059</v>
      </c>
      <c r="Z5267" s="367"/>
      <c r="AA5267" s="367"/>
      <c r="AB5267" s="367"/>
      <c r="AC5267" s="367"/>
      <c r="AD5267" s="367"/>
      <c r="AE5267" s="367"/>
      <c r="AF5267" s="367"/>
      <c r="AG5267" s="367"/>
      <c r="AH5267" s="367"/>
      <c r="AI5267" s="367"/>
      <c r="AJ5267" s="367"/>
      <c r="AK5267" s="367"/>
      <c r="AL5267" s="367"/>
      <c r="AM5267" s="367"/>
      <c r="AN5267" s="367"/>
      <c r="AO5267" s="367"/>
      <c r="AP5267" s="367"/>
      <c r="AQ5267" s="367"/>
      <c r="AR5267" s="367"/>
      <c r="AS5267" s="367"/>
      <c r="AT5267" s="367"/>
    </row>
    <row r="5268" spans="2:46" ht="13.8">
      <c r="B5268" s="26">
        <v>40.3333333333333</v>
      </c>
      <c r="C5268" s="363">
        <v>837.81429384277544</v>
      </c>
      <c r="D5268" s="367">
        <v>2419.9999999999982</v>
      </c>
      <c r="E5268" s="367">
        <v>11255.813953488416</v>
      </c>
      <c r="F5268" s="367">
        <v>-887182.82323014026</v>
      </c>
      <c r="G5268" s="367">
        <v>2420.0000000000095</v>
      </c>
      <c r="H5268" s="367">
        <v>60500</v>
      </c>
      <c r="I5268" s="384">
        <v>-10554546.972744867</v>
      </c>
      <c r="J5268" s="367">
        <v>2420</v>
      </c>
      <c r="K5268" s="367">
        <v>14666.666666666628</v>
      </c>
      <c r="L5268" s="384">
        <v>-489153.67237692641</v>
      </c>
      <c r="M5268" s="367">
        <v>2419.9999999999936</v>
      </c>
      <c r="N5268" s="367">
        <v>242</v>
      </c>
      <c r="O5268" s="384">
        <v>-10287.545303604313</v>
      </c>
      <c r="P5268" s="367">
        <v>35.089999999999996</v>
      </c>
      <c r="Q5268" s="367">
        <v>242</v>
      </c>
      <c r="R5268" s="384">
        <v>-2636.1354935259974</v>
      </c>
      <c r="S5268" s="367">
        <v>33.880000000000003</v>
      </c>
      <c r="T5268" s="367">
        <v>8344.8275862068676</v>
      </c>
      <c r="U5268" s="384">
        <v>-540656.5421036355</v>
      </c>
      <c r="V5268" s="367">
        <v>2419.9999999999918</v>
      </c>
      <c r="W5268" s="367">
        <v>403333.33333333436</v>
      </c>
      <c r="X5268" s="384">
        <v>170663.60119150596</v>
      </c>
      <c r="Y5268" s="386">
        <v>2420.0000000000059</v>
      </c>
      <c r="Z5268" s="367"/>
      <c r="AA5268" s="367"/>
      <c r="AB5268" s="367"/>
      <c r="AC5268" s="367"/>
      <c r="AD5268" s="367"/>
      <c r="AE5268" s="367"/>
      <c r="AF5268" s="367"/>
      <c r="AG5268" s="367"/>
      <c r="AH5268" s="367"/>
      <c r="AI5268" s="367"/>
      <c r="AJ5268" s="367"/>
      <c r="AK5268" s="367"/>
      <c r="AL5268" s="367"/>
      <c r="AM5268" s="367"/>
      <c r="AN5268" s="367"/>
      <c r="AO5268" s="367"/>
      <c r="AP5268" s="367"/>
      <c r="AQ5268" s="367"/>
      <c r="AR5268" s="367"/>
      <c r="AS5268" s="367"/>
      <c r="AT5268" s="367"/>
    </row>
    <row r="5269" spans="2:46" ht="13.8">
      <c r="B5269" s="26">
        <v>40.499999999999964</v>
      </c>
      <c r="C5269" s="363">
        <v>841.25789766744094</v>
      </c>
      <c r="D5269" s="367">
        <v>2429.9999999999982</v>
      </c>
      <c r="E5269" s="367">
        <v>11302.325581395393</v>
      </c>
      <c r="F5269" s="367">
        <v>-894691.41456931422</v>
      </c>
      <c r="G5269" s="367">
        <v>2430.0000000000095</v>
      </c>
      <c r="H5269" s="367">
        <v>60750</v>
      </c>
      <c r="I5269" s="384">
        <v>-10643398.54036893</v>
      </c>
      <c r="J5269" s="367">
        <v>2430</v>
      </c>
      <c r="K5269" s="367">
        <v>14727.272727272688</v>
      </c>
      <c r="L5269" s="384">
        <v>-494116.26070029015</v>
      </c>
      <c r="M5269" s="367">
        <v>2429.9999999999936</v>
      </c>
      <c r="N5269" s="367">
        <v>243</v>
      </c>
      <c r="O5269" s="384">
        <v>-10377.6675134465</v>
      </c>
      <c r="P5269" s="367">
        <v>35.234999999999999</v>
      </c>
      <c r="Q5269" s="367">
        <v>243</v>
      </c>
      <c r="R5269" s="384">
        <v>-2669.4992396725779</v>
      </c>
      <c r="S5269" s="367">
        <v>34.020000000000003</v>
      </c>
      <c r="T5269" s="367">
        <v>8379.3103448275579</v>
      </c>
      <c r="U5269" s="384">
        <v>-545872.16761173483</v>
      </c>
      <c r="V5269" s="367">
        <v>2429.9999999999918</v>
      </c>
      <c r="W5269" s="367">
        <v>405000.00000000105</v>
      </c>
      <c r="X5269" s="384">
        <v>171257.95154919385</v>
      </c>
      <c r="Y5269" s="386">
        <v>2430.0000000000059</v>
      </c>
      <c r="Z5269" s="367"/>
      <c r="AA5269" s="367"/>
      <c r="AB5269" s="367"/>
      <c r="AC5269" s="367"/>
      <c r="AD5269" s="367"/>
      <c r="AE5269" s="367"/>
      <c r="AF5269" s="367"/>
      <c r="AG5269" s="367"/>
      <c r="AH5269" s="367"/>
      <c r="AI5269" s="367"/>
      <c r="AJ5269" s="367"/>
      <c r="AK5269" s="367"/>
      <c r="AL5269" s="367"/>
      <c r="AM5269" s="367"/>
      <c r="AN5269" s="367"/>
      <c r="AO5269" s="367"/>
      <c r="AP5269" s="367"/>
      <c r="AQ5269" s="367"/>
      <c r="AR5269" s="367"/>
      <c r="AS5269" s="367"/>
      <c r="AT5269" s="367"/>
    </row>
    <row r="5270" spans="2:46" ht="13.8">
      <c r="B5270" s="26">
        <v>40.666666666666629</v>
      </c>
      <c r="C5270" s="363">
        <v>844.70134973316101</v>
      </c>
      <c r="D5270" s="367">
        <v>2439.9999999999977</v>
      </c>
      <c r="E5270" s="367">
        <v>11348.83720930237</v>
      </c>
      <c r="F5270" s="367">
        <v>-902231.63180655462</v>
      </c>
      <c r="G5270" s="367">
        <v>2440.0000000000095</v>
      </c>
      <c r="H5270" s="367">
        <v>61000</v>
      </c>
      <c r="I5270" s="384">
        <v>-10732622.435047789</v>
      </c>
      <c r="J5270" s="367">
        <v>2440</v>
      </c>
      <c r="K5270" s="367">
        <v>14787.878787878748</v>
      </c>
      <c r="L5270" s="384">
        <v>-499103.05718955112</v>
      </c>
      <c r="M5270" s="367">
        <v>2439.9999999999936</v>
      </c>
      <c r="N5270" s="367">
        <v>244</v>
      </c>
      <c r="O5270" s="384">
        <v>-10468.181589066948</v>
      </c>
      <c r="P5270" s="367">
        <v>35.380000000000003</v>
      </c>
      <c r="Q5270" s="367">
        <v>244</v>
      </c>
      <c r="R5270" s="384">
        <v>-2703.0479292288069</v>
      </c>
      <c r="S5270" s="367">
        <v>34.159999999999997</v>
      </c>
      <c r="T5270" s="367">
        <v>8413.7931034482481</v>
      </c>
      <c r="U5270" s="384">
        <v>-551112.33227675199</v>
      </c>
      <c r="V5270" s="367">
        <v>2439.9999999999918</v>
      </c>
      <c r="W5270" s="367">
        <v>406666.66666666773</v>
      </c>
      <c r="X5270" s="384">
        <v>171851.38938725344</v>
      </c>
      <c r="Y5270" s="386">
        <v>2440.0000000000064</v>
      </c>
      <c r="Z5270" s="367"/>
      <c r="AA5270" s="367"/>
      <c r="AB5270" s="367"/>
      <c r="AC5270" s="367"/>
      <c r="AD5270" s="367"/>
      <c r="AE5270" s="367"/>
      <c r="AF5270" s="367"/>
      <c r="AG5270" s="367"/>
      <c r="AH5270" s="367"/>
      <c r="AI5270" s="367"/>
      <c r="AJ5270" s="367"/>
      <c r="AK5270" s="367"/>
      <c r="AL5270" s="367"/>
      <c r="AM5270" s="367"/>
      <c r="AN5270" s="367"/>
      <c r="AO5270" s="367"/>
      <c r="AP5270" s="367"/>
      <c r="AQ5270" s="367"/>
      <c r="AR5270" s="367"/>
      <c r="AS5270" s="367"/>
      <c r="AT5270" s="367"/>
    </row>
    <row r="5271" spans="2:46" ht="13.8">
      <c r="B5271" s="26">
        <v>40.833333333333293</v>
      </c>
      <c r="C5271" s="363">
        <v>848.14465003993564</v>
      </c>
      <c r="D5271" s="367">
        <v>2449.9999999999977</v>
      </c>
      <c r="E5271" s="367">
        <v>11395.348837209347</v>
      </c>
      <c r="F5271" s="367">
        <v>-909803.47494186147</v>
      </c>
      <c r="G5271" s="367">
        <v>2450.0000000000095</v>
      </c>
      <c r="H5271" s="367">
        <v>61250</v>
      </c>
      <c r="I5271" s="384">
        <v>-10822218.656781446</v>
      </c>
      <c r="J5271" s="367">
        <v>2450</v>
      </c>
      <c r="K5271" s="367">
        <v>14848.484848484808</v>
      </c>
      <c r="L5271" s="384">
        <v>-504114.06184470933</v>
      </c>
      <c r="M5271" s="367">
        <v>2449.9999999999936</v>
      </c>
      <c r="N5271" s="367">
        <v>245</v>
      </c>
      <c r="O5271" s="384">
        <v>-10559.087530465649</v>
      </c>
      <c r="P5271" s="367">
        <v>35.524999999999999</v>
      </c>
      <c r="Q5271" s="367">
        <v>245</v>
      </c>
      <c r="R5271" s="384">
        <v>-2736.7815621946879</v>
      </c>
      <c r="S5271" s="367">
        <v>34.299999999999997</v>
      </c>
      <c r="T5271" s="367">
        <v>8448.2758620689383</v>
      </c>
      <c r="U5271" s="384">
        <v>-556377.03609868721</v>
      </c>
      <c r="V5271" s="367">
        <v>2449.9999999999923</v>
      </c>
      <c r="W5271" s="367">
        <v>408333.33333333442</v>
      </c>
      <c r="X5271" s="384">
        <v>172443.91470568473</v>
      </c>
      <c r="Y5271" s="386">
        <v>2450.0000000000064</v>
      </c>
      <c r="Z5271" s="367"/>
      <c r="AA5271" s="367"/>
      <c r="AB5271" s="367"/>
      <c r="AC5271" s="367"/>
      <c r="AD5271" s="367"/>
      <c r="AE5271" s="367"/>
      <c r="AF5271" s="367"/>
      <c r="AG5271" s="367"/>
      <c r="AH5271" s="367"/>
      <c r="AI5271" s="367"/>
      <c r="AJ5271" s="367"/>
      <c r="AK5271" s="367"/>
      <c r="AL5271" s="367"/>
      <c r="AM5271" s="367"/>
      <c r="AN5271" s="367"/>
      <c r="AO5271" s="367"/>
      <c r="AP5271" s="367"/>
      <c r="AQ5271" s="367"/>
      <c r="AR5271" s="367"/>
      <c r="AS5271" s="367"/>
      <c r="AT5271" s="367"/>
    </row>
    <row r="5272" spans="2:46" ht="13.8">
      <c r="B5272" s="26">
        <v>40.999999999999957</v>
      </c>
      <c r="C5272" s="363">
        <v>851.58779858776472</v>
      </c>
      <c r="D5272" s="367">
        <v>2459.9999999999973</v>
      </c>
      <c r="E5272" s="367">
        <v>11441.860465116324</v>
      </c>
      <c r="F5272" s="367">
        <v>-917406.94397523487</v>
      </c>
      <c r="G5272" s="367">
        <v>2460.0000000000095</v>
      </c>
      <c r="H5272" s="367">
        <v>61500</v>
      </c>
      <c r="I5272" s="384">
        <v>-10912187.205569906</v>
      </c>
      <c r="J5272" s="367">
        <v>2460</v>
      </c>
      <c r="K5272" s="367">
        <v>14909.090909090868</v>
      </c>
      <c r="L5272" s="384">
        <v>-509149.27466576459</v>
      </c>
      <c r="M5272" s="367">
        <v>2459.9999999999932</v>
      </c>
      <c r="N5272" s="367">
        <v>246</v>
      </c>
      <c r="O5272" s="384">
        <v>-10650.38533764262</v>
      </c>
      <c r="P5272" s="367">
        <v>35.67</v>
      </c>
      <c r="Q5272" s="367">
        <v>246</v>
      </c>
      <c r="R5272" s="384">
        <v>-2770.7001385702183</v>
      </c>
      <c r="S5272" s="367">
        <v>34.44</v>
      </c>
      <c r="T5272" s="367">
        <v>8482.7586206896285</v>
      </c>
      <c r="U5272" s="384">
        <v>-561666.27907754015</v>
      </c>
      <c r="V5272" s="367">
        <v>2459.9999999999923</v>
      </c>
      <c r="W5272" s="367">
        <v>410000.00000000111</v>
      </c>
      <c r="X5272" s="384">
        <v>173035.52750448772</v>
      </c>
      <c r="Y5272" s="386">
        <v>2460.0000000000068</v>
      </c>
      <c r="Z5272" s="367"/>
      <c r="AA5272" s="367"/>
      <c r="AB5272" s="367"/>
      <c r="AC5272" s="367"/>
      <c r="AD5272" s="367"/>
      <c r="AE5272" s="367"/>
      <c r="AF5272" s="367"/>
      <c r="AG5272" s="367"/>
      <c r="AH5272" s="367"/>
      <c r="AI5272" s="367"/>
      <c r="AJ5272" s="367"/>
      <c r="AK5272" s="367"/>
      <c r="AL5272" s="367"/>
      <c r="AM5272" s="367"/>
      <c r="AN5272" s="367"/>
      <c r="AO5272" s="367"/>
      <c r="AP5272" s="367"/>
      <c r="AQ5272" s="367"/>
      <c r="AR5272" s="367"/>
      <c r="AS5272" s="367"/>
      <c r="AT5272" s="367"/>
    </row>
    <row r="5273" spans="2:46" ht="13.8">
      <c r="B5273" s="26">
        <v>41.166666666666622</v>
      </c>
      <c r="C5273" s="363">
        <v>855.0307953766486</v>
      </c>
      <c r="D5273" s="367">
        <v>2469.9999999999973</v>
      </c>
      <c r="E5273" s="367">
        <v>11488.372093023301</v>
      </c>
      <c r="F5273" s="367">
        <v>-925042.03890667518</v>
      </c>
      <c r="G5273" s="367">
        <v>2470.00000000001</v>
      </c>
      <c r="H5273" s="367">
        <v>61750</v>
      </c>
      <c r="I5273" s="384">
        <v>-11002528.081413165</v>
      </c>
      <c r="J5273" s="367">
        <v>2470</v>
      </c>
      <c r="K5273" s="367">
        <v>14969.696969696928</v>
      </c>
      <c r="L5273" s="384">
        <v>-514208.69565271738</v>
      </c>
      <c r="M5273" s="367">
        <v>2469.9999999999932</v>
      </c>
      <c r="N5273" s="367">
        <v>247</v>
      </c>
      <c r="O5273" s="384">
        <v>-10742.075010597846</v>
      </c>
      <c r="P5273" s="367">
        <v>35.814999999999998</v>
      </c>
      <c r="Q5273" s="367">
        <v>247</v>
      </c>
      <c r="R5273" s="384">
        <v>-2804.8036583553999</v>
      </c>
      <c r="S5273" s="367">
        <v>34.58</v>
      </c>
      <c r="T5273" s="367">
        <v>8517.2413793103187</v>
      </c>
      <c r="U5273" s="384">
        <v>-566980.06121331104</v>
      </c>
      <c r="V5273" s="367">
        <v>2469.9999999999923</v>
      </c>
      <c r="W5273" s="367">
        <v>411666.66666666779</v>
      </c>
      <c r="X5273" s="384">
        <v>173626.22778366238</v>
      </c>
      <c r="Y5273" s="386">
        <v>2470.0000000000068</v>
      </c>
      <c r="Z5273" s="367"/>
      <c r="AA5273" s="367"/>
      <c r="AB5273" s="367"/>
      <c r="AC5273" s="367"/>
      <c r="AD5273" s="367"/>
      <c r="AE5273" s="367"/>
      <c r="AF5273" s="367"/>
      <c r="AG5273" s="367"/>
      <c r="AH5273" s="367"/>
      <c r="AI5273" s="367"/>
      <c r="AJ5273" s="367"/>
      <c r="AK5273" s="367"/>
      <c r="AL5273" s="367"/>
      <c r="AM5273" s="367"/>
      <c r="AN5273" s="367"/>
      <c r="AO5273" s="367"/>
      <c r="AP5273" s="367"/>
      <c r="AQ5273" s="367"/>
      <c r="AR5273" s="367"/>
      <c r="AS5273" s="367"/>
      <c r="AT5273" s="367"/>
    </row>
    <row r="5274" spans="2:46" ht="13.8">
      <c r="B5274" s="26">
        <v>41.333333333333286</v>
      </c>
      <c r="C5274" s="363">
        <v>858.47364040658692</v>
      </c>
      <c r="D5274" s="367">
        <v>2479.9999999999973</v>
      </c>
      <c r="E5274" s="367">
        <v>11534.883720930278</v>
      </c>
      <c r="F5274" s="367">
        <v>-932708.75973618159</v>
      </c>
      <c r="G5274" s="367">
        <v>2480.00000000001</v>
      </c>
      <c r="H5274" s="367">
        <v>62000</v>
      </c>
      <c r="I5274" s="384">
        <v>-11093241.284311224</v>
      </c>
      <c r="J5274" s="367">
        <v>2480</v>
      </c>
      <c r="K5274" s="367">
        <v>15030.303030302988</v>
      </c>
      <c r="L5274" s="384">
        <v>-519292.32480556745</v>
      </c>
      <c r="M5274" s="367">
        <v>2479.9999999999932</v>
      </c>
      <c r="N5274" s="367">
        <v>248</v>
      </c>
      <c r="O5274" s="384">
        <v>-10834.156549331337</v>
      </c>
      <c r="P5274" s="367">
        <v>35.96</v>
      </c>
      <c r="Q5274" s="367">
        <v>248</v>
      </c>
      <c r="R5274" s="384">
        <v>-2839.0921215502308</v>
      </c>
      <c r="S5274" s="367">
        <v>34.72</v>
      </c>
      <c r="T5274" s="367">
        <v>8551.724137931009</v>
      </c>
      <c r="U5274" s="384">
        <v>-572318.38250599976</v>
      </c>
      <c r="V5274" s="367">
        <v>2479.9999999999923</v>
      </c>
      <c r="W5274" s="367">
        <v>413333.33333333448</v>
      </c>
      <c r="X5274" s="384">
        <v>174216.01554320872</v>
      </c>
      <c r="Y5274" s="386">
        <v>2480.0000000000068</v>
      </c>
      <c r="Z5274" s="367"/>
      <c r="AA5274" s="367"/>
      <c r="AB5274" s="367"/>
      <c r="AC5274" s="367"/>
      <c r="AD5274" s="367"/>
      <c r="AE5274" s="367"/>
      <c r="AF5274" s="367"/>
      <c r="AG5274" s="367"/>
      <c r="AH5274" s="367"/>
      <c r="AI5274" s="367"/>
      <c r="AJ5274" s="367"/>
      <c r="AK5274" s="367"/>
      <c r="AL5274" s="367"/>
      <c r="AM5274" s="367"/>
      <c r="AN5274" s="367"/>
      <c r="AO5274" s="367"/>
      <c r="AP5274" s="367"/>
      <c r="AQ5274" s="367"/>
      <c r="AR5274" s="367"/>
      <c r="AS5274" s="367"/>
      <c r="AT5274" s="367"/>
    </row>
    <row r="5275" spans="2:46" ht="13.8">
      <c r="B5275" s="26">
        <v>41.49999999999995</v>
      </c>
      <c r="C5275" s="363">
        <v>861.91633367757959</v>
      </c>
      <c r="D5275" s="367">
        <v>2489.9999999999968</v>
      </c>
      <c r="E5275" s="367">
        <v>11581.395348837255</v>
      </c>
      <c r="F5275" s="367">
        <v>-940407.10646375467</v>
      </c>
      <c r="G5275" s="367">
        <v>2490.00000000001</v>
      </c>
      <c r="H5275" s="367">
        <v>62250</v>
      </c>
      <c r="I5275" s="384">
        <v>-11184326.814264083</v>
      </c>
      <c r="J5275" s="367">
        <v>2490</v>
      </c>
      <c r="K5275" s="367">
        <v>15090.909090909048</v>
      </c>
      <c r="L5275" s="384">
        <v>-524400.16212431469</v>
      </c>
      <c r="M5275" s="367">
        <v>2489.9999999999932</v>
      </c>
      <c r="N5275" s="367">
        <v>249</v>
      </c>
      <c r="O5275" s="384">
        <v>-10926.629953843083</v>
      </c>
      <c r="P5275" s="367">
        <v>36.104999999999997</v>
      </c>
      <c r="Q5275" s="367">
        <v>249</v>
      </c>
      <c r="R5275" s="384">
        <v>-2873.5655281547129</v>
      </c>
      <c r="S5275" s="367">
        <v>34.86</v>
      </c>
      <c r="T5275" s="367">
        <v>8586.2068965516992</v>
      </c>
      <c r="U5275" s="384">
        <v>-577681.24295560655</v>
      </c>
      <c r="V5275" s="367">
        <v>2489.9999999999927</v>
      </c>
      <c r="W5275" s="367">
        <v>415000.00000000116</v>
      </c>
      <c r="X5275" s="384">
        <v>174804.89078312682</v>
      </c>
      <c r="Y5275" s="386">
        <v>2490.0000000000068</v>
      </c>
      <c r="Z5275" s="367"/>
      <c r="AA5275" s="367"/>
      <c r="AB5275" s="367"/>
      <c r="AC5275" s="367"/>
      <c r="AD5275" s="367"/>
      <c r="AE5275" s="367"/>
      <c r="AF5275" s="367"/>
      <c r="AG5275" s="367"/>
      <c r="AH5275" s="367"/>
      <c r="AI5275" s="367"/>
      <c r="AJ5275" s="367"/>
      <c r="AK5275" s="367"/>
      <c r="AL5275" s="367"/>
      <c r="AM5275" s="367"/>
      <c r="AN5275" s="367"/>
      <c r="AO5275" s="367"/>
      <c r="AP5275" s="367"/>
      <c r="AQ5275" s="367"/>
      <c r="AR5275" s="367"/>
      <c r="AS5275" s="367"/>
      <c r="AT5275" s="367"/>
    </row>
    <row r="5276" spans="2:46" ht="13.8">
      <c r="B5276" s="26">
        <v>41.666666666666615</v>
      </c>
      <c r="C5276" s="363">
        <v>865.35887518962693</v>
      </c>
      <c r="D5276" s="367">
        <v>2499.9999999999968</v>
      </c>
      <c r="E5276" s="367">
        <v>11627.906976744232</v>
      </c>
      <c r="F5276" s="367">
        <v>-948137.07908939419</v>
      </c>
      <c r="G5276" s="367">
        <v>2500.00000000001</v>
      </c>
      <c r="H5276" s="367">
        <v>62500</v>
      </c>
      <c r="I5276" s="384">
        <v>-11275784.671271741</v>
      </c>
      <c r="J5276" s="367">
        <v>2500</v>
      </c>
      <c r="K5276" s="367">
        <v>15151.515151515108</v>
      </c>
      <c r="L5276" s="384">
        <v>-529532.20760895917</v>
      </c>
      <c r="M5276" s="367">
        <v>2499.9999999999932</v>
      </c>
      <c r="N5276" s="367">
        <v>250</v>
      </c>
      <c r="O5276" s="384">
        <v>-11019.495224133098</v>
      </c>
      <c r="P5276" s="367">
        <v>36.25</v>
      </c>
      <c r="Q5276" s="367">
        <v>250</v>
      </c>
      <c r="R5276" s="384">
        <v>-2908.2238781688452</v>
      </c>
      <c r="S5276" s="367">
        <v>35</v>
      </c>
      <c r="T5276" s="367">
        <v>8620.6896551723894</v>
      </c>
      <c r="U5276" s="384">
        <v>-583068.64256213116</v>
      </c>
      <c r="V5276" s="367">
        <v>2499.9999999999932</v>
      </c>
      <c r="W5276" s="367">
        <v>416666.66666666785</v>
      </c>
      <c r="X5276" s="384">
        <v>175392.85350341661</v>
      </c>
      <c r="Y5276" s="386">
        <v>2500.0000000000073</v>
      </c>
      <c r="Z5276" s="367"/>
      <c r="AA5276" s="367"/>
      <c r="AB5276" s="367"/>
      <c r="AC5276" s="367"/>
      <c r="AD5276" s="367"/>
      <c r="AE5276" s="367"/>
      <c r="AF5276" s="367"/>
      <c r="AG5276" s="367"/>
      <c r="AH5276" s="367"/>
      <c r="AI5276" s="367"/>
      <c r="AJ5276" s="367"/>
      <c r="AK5276" s="367"/>
      <c r="AL5276" s="367"/>
      <c r="AM5276" s="367"/>
      <c r="AN5276" s="367"/>
      <c r="AO5276" s="367"/>
      <c r="AP5276" s="367"/>
      <c r="AQ5276" s="367"/>
      <c r="AR5276" s="367"/>
      <c r="AS5276" s="367"/>
      <c r="AT5276" s="367"/>
    </row>
    <row r="5277" spans="2:46" ht="13.8">
      <c r="B5277" s="26">
        <v>41.833333333333279</v>
      </c>
      <c r="C5277" s="363">
        <v>868.80126494272872</v>
      </c>
      <c r="D5277" s="367">
        <v>2509.9999999999968</v>
      </c>
      <c r="E5277" s="367">
        <v>11674.41860465121</v>
      </c>
      <c r="F5277" s="367">
        <v>-955898.67761310027</v>
      </c>
      <c r="G5277" s="367">
        <v>2510.00000000001</v>
      </c>
      <c r="H5277" s="367">
        <v>62750</v>
      </c>
      <c r="I5277" s="384">
        <v>-11367614.8553342</v>
      </c>
      <c r="J5277" s="367">
        <v>2510</v>
      </c>
      <c r="K5277" s="367">
        <v>15212.121212121168</v>
      </c>
      <c r="L5277" s="384">
        <v>-534688.46125950071</v>
      </c>
      <c r="M5277" s="367">
        <v>2509.9999999999927</v>
      </c>
      <c r="N5277" s="367">
        <v>251</v>
      </c>
      <c r="O5277" s="384">
        <v>-11112.752360201366</v>
      </c>
      <c r="P5277" s="367">
        <v>36.394999999999996</v>
      </c>
      <c r="Q5277" s="367">
        <v>251</v>
      </c>
      <c r="R5277" s="384">
        <v>-2943.0671715926273</v>
      </c>
      <c r="S5277" s="367">
        <v>35.14</v>
      </c>
      <c r="T5277" s="367">
        <v>8655.1724137930796</v>
      </c>
      <c r="U5277" s="384">
        <v>-588480.58132557361</v>
      </c>
      <c r="V5277" s="367">
        <v>2509.9999999999932</v>
      </c>
      <c r="W5277" s="367">
        <v>418333.33333333454</v>
      </c>
      <c r="X5277" s="384">
        <v>175979.90370407805</v>
      </c>
      <c r="Y5277" s="386">
        <v>2510.0000000000073</v>
      </c>
      <c r="Z5277" s="367"/>
      <c r="AA5277" s="367"/>
      <c r="AB5277" s="367"/>
      <c r="AC5277" s="367"/>
      <c r="AD5277" s="367"/>
      <c r="AE5277" s="367"/>
      <c r="AF5277" s="367"/>
      <c r="AG5277" s="367"/>
      <c r="AH5277" s="367"/>
      <c r="AI5277" s="367"/>
      <c r="AJ5277" s="367"/>
      <c r="AK5277" s="367"/>
      <c r="AL5277" s="367"/>
      <c r="AM5277" s="367"/>
      <c r="AN5277" s="367"/>
      <c r="AO5277" s="367"/>
      <c r="AP5277" s="367"/>
      <c r="AQ5277" s="367"/>
      <c r="AR5277" s="367"/>
      <c r="AS5277" s="367"/>
      <c r="AT5277" s="367"/>
    </row>
    <row r="5278" spans="2:46" ht="13.8">
      <c r="B5278" s="26">
        <v>41.999999999999943</v>
      </c>
      <c r="C5278" s="363">
        <v>872.24350293688508</v>
      </c>
      <c r="D5278" s="367">
        <v>2519.9999999999968</v>
      </c>
      <c r="E5278" s="367">
        <v>11720.930232558187</v>
      </c>
      <c r="F5278" s="367">
        <v>-963691.90203487291</v>
      </c>
      <c r="G5278" s="367">
        <v>2520.00000000001</v>
      </c>
      <c r="H5278" s="367">
        <v>63000</v>
      </c>
      <c r="I5278" s="384">
        <v>-11459817.366451459</v>
      </c>
      <c r="J5278" s="367">
        <v>2520</v>
      </c>
      <c r="K5278" s="367">
        <v>15272.727272727228</v>
      </c>
      <c r="L5278" s="384">
        <v>-539868.92307593976</v>
      </c>
      <c r="M5278" s="367">
        <v>2519.9999999999927</v>
      </c>
      <c r="N5278" s="367">
        <v>252</v>
      </c>
      <c r="O5278" s="384">
        <v>-11206.4013620479</v>
      </c>
      <c r="P5278" s="367">
        <v>36.54</v>
      </c>
      <c r="Q5278" s="367">
        <v>252</v>
      </c>
      <c r="R5278" s="384">
        <v>-2978.0954084260597</v>
      </c>
      <c r="S5278" s="367">
        <v>35.28</v>
      </c>
      <c r="T5278" s="367">
        <v>8689.6551724137698</v>
      </c>
      <c r="U5278" s="384">
        <v>-593917.05924593378</v>
      </c>
      <c r="V5278" s="367">
        <v>2519.9999999999932</v>
      </c>
      <c r="W5278" s="367">
        <v>420000.00000000122</v>
      </c>
      <c r="X5278" s="384">
        <v>176566.0413851112</v>
      </c>
      <c r="Y5278" s="386">
        <v>2520.0000000000073</v>
      </c>
      <c r="Z5278" s="367"/>
      <c r="AA5278" s="367"/>
      <c r="AB5278" s="367"/>
      <c r="AC5278" s="367"/>
      <c r="AD5278" s="367"/>
      <c r="AE5278" s="367"/>
      <c r="AF5278" s="367"/>
      <c r="AG5278" s="367"/>
      <c r="AH5278" s="367"/>
      <c r="AI5278" s="367"/>
      <c r="AJ5278" s="367"/>
      <c r="AK5278" s="367"/>
      <c r="AL5278" s="367"/>
      <c r="AM5278" s="367"/>
      <c r="AN5278" s="367"/>
      <c r="AO5278" s="367"/>
      <c r="AP5278" s="367"/>
      <c r="AQ5278" s="367"/>
      <c r="AR5278" s="367"/>
      <c r="AS5278" s="367"/>
      <c r="AT5278" s="367"/>
    </row>
    <row r="5279" spans="2:46" ht="13.8">
      <c r="B5279" s="26">
        <v>42.166666666666607</v>
      </c>
      <c r="C5279" s="363">
        <v>875.685589172096</v>
      </c>
      <c r="D5279" s="367">
        <v>2529.9999999999968</v>
      </c>
      <c r="E5279" s="367">
        <v>11767.441860465164</v>
      </c>
      <c r="F5279" s="367">
        <v>-971516.75235471199</v>
      </c>
      <c r="G5279" s="367">
        <v>2530.00000000001</v>
      </c>
      <c r="H5279" s="367">
        <v>63250</v>
      </c>
      <c r="I5279" s="384">
        <v>-11552392.204623515</v>
      </c>
      <c r="J5279" s="367">
        <v>2530</v>
      </c>
      <c r="K5279" s="367">
        <v>15333.333333333288</v>
      </c>
      <c r="L5279" s="384">
        <v>-545073.59305827611</v>
      </c>
      <c r="M5279" s="367">
        <v>2529.9999999999927</v>
      </c>
      <c r="N5279" s="367">
        <v>253</v>
      </c>
      <c r="O5279" s="384">
        <v>-11300.442229672697</v>
      </c>
      <c r="P5279" s="367">
        <v>36.685000000000002</v>
      </c>
      <c r="Q5279" s="367">
        <v>253</v>
      </c>
      <c r="R5279" s="384">
        <v>-3013.3085886691424</v>
      </c>
      <c r="S5279" s="367">
        <v>35.42</v>
      </c>
      <c r="T5279" s="367">
        <v>8724.1379310344601</v>
      </c>
      <c r="U5279" s="384">
        <v>-599378.07632321189</v>
      </c>
      <c r="V5279" s="367">
        <v>2529.9999999999932</v>
      </c>
      <c r="W5279" s="367">
        <v>421666.66666666791</v>
      </c>
      <c r="X5279" s="384">
        <v>177151.26654651601</v>
      </c>
      <c r="Y5279" s="386">
        <v>2530.0000000000073</v>
      </c>
      <c r="Z5279" s="367"/>
      <c r="AA5279" s="367"/>
      <c r="AB5279" s="367"/>
      <c r="AC5279" s="367"/>
      <c r="AD5279" s="367"/>
      <c r="AE5279" s="367"/>
      <c r="AF5279" s="367"/>
      <c r="AG5279" s="367"/>
      <c r="AH5279" s="367"/>
      <c r="AI5279" s="367"/>
      <c r="AJ5279" s="367"/>
      <c r="AK5279" s="367"/>
      <c r="AL5279" s="367"/>
      <c r="AM5279" s="367"/>
      <c r="AN5279" s="367"/>
      <c r="AO5279" s="367"/>
      <c r="AP5279" s="367"/>
      <c r="AQ5279" s="367"/>
      <c r="AR5279" s="367"/>
      <c r="AS5279" s="367"/>
      <c r="AT5279" s="367"/>
    </row>
    <row r="5280" spans="2:46" ht="13.8">
      <c r="B5280" s="26">
        <v>42.333333333333272</v>
      </c>
      <c r="C5280" s="363">
        <v>879.12752364836126</v>
      </c>
      <c r="D5280" s="367">
        <v>2539.9999999999964</v>
      </c>
      <c r="E5280" s="367">
        <v>11813.953488372141</v>
      </c>
      <c r="F5280" s="367">
        <v>-979373.22857261798</v>
      </c>
      <c r="G5280" s="367">
        <v>2540.0000000000105</v>
      </c>
      <c r="H5280" s="367">
        <v>63500</v>
      </c>
      <c r="I5280" s="384">
        <v>-11645339.369850373</v>
      </c>
      <c r="J5280" s="367">
        <v>2540</v>
      </c>
      <c r="K5280" s="367">
        <v>15393.939393939349</v>
      </c>
      <c r="L5280" s="384">
        <v>-550302.47120650962</v>
      </c>
      <c r="M5280" s="367">
        <v>2539.9999999999927</v>
      </c>
      <c r="N5280" s="367">
        <v>254</v>
      </c>
      <c r="O5280" s="384">
        <v>-11394.874963075747</v>
      </c>
      <c r="P5280" s="367">
        <v>36.83</v>
      </c>
      <c r="Q5280" s="367">
        <v>254</v>
      </c>
      <c r="R5280" s="384">
        <v>-3048.7067123218753</v>
      </c>
      <c r="S5280" s="367">
        <v>35.56</v>
      </c>
      <c r="T5280" s="367">
        <v>8758.6206896551503</v>
      </c>
      <c r="U5280" s="384">
        <v>-604863.63255740784</v>
      </c>
      <c r="V5280" s="367">
        <v>2539.9999999999932</v>
      </c>
      <c r="W5280" s="367">
        <v>423333.33333333459</v>
      </c>
      <c r="X5280" s="384">
        <v>177735.57918829258</v>
      </c>
      <c r="Y5280" s="386">
        <v>2540.0000000000073</v>
      </c>
      <c r="Z5280" s="367"/>
      <c r="AA5280" s="367"/>
      <c r="AB5280" s="367"/>
      <c r="AC5280" s="367"/>
      <c r="AD5280" s="367"/>
      <c r="AE5280" s="367"/>
      <c r="AF5280" s="367"/>
      <c r="AG5280" s="367"/>
      <c r="AH5280" s="367"/>
      <c r="AI5280" s="367"/>
      <c r="AJ5280" s="367"/>
      <c r="AK5280" s="367"/>
      <c r="AL5280" s="367"/>
      <c r="AM5280" s="367"/>
      <c r="AN5280" s="367"/>
      <c r="AO5280" s="367"/>
      <c r="AP5280" s="367"/>
      <c r="AQ5280" s="367"/>
      <c r="AR5280" s="367"/>
      <c r="AS5280" s="367"/>
      <c r="AT5280" s="367"/>
    </row>
    <row r="5281" spans="2:46" ht="13.8">
      <c r="B5281" s="26">
        <v>42.499999999999936</v>
      </c>
      <c r="C5281" s="363">
        <v>882.5693063656812</v>
      </c>
      <c r="D5281" s="367">
        <v>2549.9999999999964</v>
      </c>
      <c r="E5281" s="367">
        <v>11860.465116279118</v>
      </c>
      <c r="F5281" s="367">
        <v>-987261.33068859018</v>
      </c>
      <c r="G5281" s="367">
        <v>2550.0000000000105</v>
      </c>
      <c r="H5281" s="367">
        <v>63750</v>
      </c>
      <c r="I5281" s="384">
        <v>-11738658.862132033</v>
      </c>
      <c r="J5281" s="367">
        <v>2550</v>
      </c>
      <c r="K5281" s="367">
        <v>15454.545454545409</v>
      </c>
      <c r="L5281" s="384">
        <v>-555555.55752064043</v>
      </c>
      <c r="M5281" s="367">
        <v>2549.9999999999927</v>
      </c>
      <c r="N5281" s="367">
        <v>255</v>
      </c>
      <c r="O5281" s="384">
        <v>-11489.699562257065</v>
      </c>
      <c r="P5281" s="367">
        <v>36.975000000000001</v>
      </c>
      <c r="Q5281" s="367">
        <v>255</v>
      </c>
      <c r="R5281" s="384">
        <v>-3084.2897793842571</v>
      </c>
      <c r="S5281" s="367">
        <v>35.699999999999996</v>
      </c>
      <c r="T5281" s="367">
        <v>8793.1034482758405</v>
      </c>
      <c r="U5281" s="384">
        <v>-610373.7279485222</v>
      </c>
      <c r="V5281" s="367">
        <v>2549.9999999999941</v>
      </c>
      <c r="W5281" s="367">
        <v>425000.00000000128</v>
      </c>
      <c r="X5281" s="384">
        <v>178318.97931044086</v>
      </c>
      <c r="Y5281" s="386">
        <v>2550.0000000000077</v>
      </c>
      <c r="Z5281" s="367"/>
      <c r="AA5281" s="367"/>
      <c r="AB5281" s="367"/>
      <c r="AC5281" s="367"/>
      <c r="AD5281" s="367"/>
      <c r="AE5281" s="367"/>
      <c r="AF5281" s="367"/>
      <c r="AG5281" s="367"/>
      <c r="AH5281" s="367"/>
      <c r="AI5281" s="367"/>
      <c r="AJ5281" s="367"/>
      <c r="AK5281" s="367"/>
      <c r="AL5281" s="367"/>
      <c r="AM5281" s="367"/>
      <c r="AN5281" s="367"/>
      <c r="AO5281" s="367"/>
      <c r="AP5281" s="367"/>
      <c r="AQ5281" s="367"/>
      <c r="AR5281" s="367"/>
      <c r="AS5281" s="367"/>
      <c r="AT5281" s="367"/>
    </row>
    <row r="5282" spans="2:46" ht="13.8">
      <c r="B5282" s="26">
        <v>42.6666666666666</v>
      </c>
      <c r="C5282" s="363">
        <v>886.0109373240557</v>
      </c>
      <c r="D5282" s="367">
        <v>2559.9999999999964</v>
      </c>
      <c r="E5282" s="367">
        <v>11906.976744186095</v>
      </c>
      <c r="F5282" s="367">
        <v>-995181.05870262883</v>
      </c>
      <c r="G5282" s="367">
        <v>2560.0000000000105</v>
      </c>
      <c r="H5282" s="367">
        <v>64000</v>
      </c>
      <c r="I5282" s="384">
        <v>-11832350.681468489</v>
      </c>
      <c r="J5282" s="367">
        <v>2560</v>
      </c>
      <c r="K5282" s="367">
        <v>15515.151515151469</v>
      </c>
      <c r="L5282" s="384">
        <v>-560832.8520006683</v>
      </c>
      <c r="M5282" s="367">
        <v>2559.9999999999923</v>
      </c>
      <c r="N5282" s="367">
        <v>256</v>
      </c>
      <c r="O5282" s="384">
        <v>-11584.916027216635</v>
      </c>
      <c r="P5282" s="367">
        <v>37.119999999999997</v>
      </c>
      <c r="Q5282" s="367">
        <v>256</v>
      </c>
      <c r="R5282" s="384">
        <v>-3120.0577898562906</v>
      </c>
      <c r="S5282" s="367">
        <v>35.839999999999996</v>
      </c>
      <c r="T5282" s="367">
        <v>8827.5862068965307</v>
      </c>
      <c r="U5282" s="384">
        <v>-615908.36249655392</v>
      </c>
      <c r="V5282" s="367">
        <v>2559.9999999999941</v>
      </c>
      <c r="W5282" s="367">
        <v>426666.66666666797</v>
      </c>
      <c r="X5282" s="384">
        <v>178901.46691296078</v>
      </c>
      <c r="Y5282" s="386">
        <v>2560.0000000000077</v>
      </c>
      <c r="Z5282" s="367"/>
      <c r="AA5282" s="367"/>
      <c r="AB5282" s="367"/>
      <c r="AC5282" s="367"/>
      <c r="AD5282" s="367"/>
      <c r="AE5282" s="367"/>
      <c r="AF5282" s="367"/>
      <c r="AG5282" s="367"/>
      <c r="AH5282" s="367"/>
      <c r="AI5282" s="367"/>
      <c r="AJ5282" s="367"/>
      <c r="AK5282" s="367"/>
      <c r="AL5282" s="367"/>
      <c r="AM5282" s="367"/>
      <c r="AN5282" s="367"/>
      <c r="AO5282" s="367"/>
      <c r="AP5282" s="367"/>
      <c r="AQ5282" s="367"/>
      <c r="AR5282" s="367"/>
      <c r="AS5282" s="367"/>
      <c r="AT5282" s="367"/>
    </row>
    <row r="5283" spans="2:46" ht="13.8">
      <c r="B5283" s="26">
        <v>42.833333333333265</v>
      </c>
      <c r="C5283" s="363">
        <v>889.45241652348477</v>
      </c>
      <c r="D5283" s="367">
        <v>2569.9999999999964</v>
      </c>
      <c r="E5283" s="367">
        <v>11953.488372093072</v>
      </c>
      <c r="F5283" s="367">
        <v>-1003132.412614734</v>
      </c>
      <c r="G5283" s="367">
        <v>2570.0000000000105</v>
      </c>
      <c r="H5283" s="367">
        <v>64250</v>
      </c>
      <c r="I5283" s="384">
        <v>-11926414.827859744</v>
      </c>
      <c r="J5283" s="367">
        <v>2570</v>
      </c>
      <c r="K5283" s="367">
        <v>15575.757575757529</v>
      </c>
      <c r="L5283" s="384">
        <v>-566134.35464659357</v>
      </c>
      <c r="M5283" s="367">
        <v>2569.9999999999923</v>
      </c>
      <c r="N5283" s="367">
        <v>257</v>
      </c>
      <c r="O5283" s="384">
        <v>-11680.524357954475</v>
      </c>
      <c r="P5283" s="367">
        <v>37.265000000000001</v>
      </c>
      <c r="Q5283" s="367">
        <v>257</v>
      </c>
      <c r="R5283" s="384">
        <v>-3156.0107437379761</v>
      </c>
      <c r="S5283" s="367">
        <v>35.980000000000004</v>
      </c>
      <c r="T5283" s="367">
        <v>8862.0689655172209</v>
      </c>
      <c r="U5283" s="384">
        <v>-621467.53620150348</v>
      </c>
      <c r="V5283" s="367">
        <v>2569.9999999999941</v>
      </c>
      <c r="W5283" s="367">
        <v>428333.33333333465</v>
      </c>
      <c r="X5283" s="384">
        <v>179483.04199585237</v>
      </c>
      <c r="Y5283" s="386">
        <v>2570.0000000000077</v>
      </c>
      <c r="Z5283" s="367"/>
      <c r="AA5283" s="367"/>
      <c r="AB5283" s="367"/>
      <c r="AC5283" s="367"/>
      <c r="AD5283" s="367"/>
      <c r="AE5283" s="367"/>
      <c r="AF5283" s="367"/>
      <c r="AG5283" s="367"/>
      <c r="AH5283" s="367"/>
      <c r="AI5283" s="367"/>
      <c r="AJ5283" s="367"/>
      <c r="AK5283" s="367"/>
      <c r="AL5283" s="367"/>
      <c r="AM5283" s="367"/>
      <c r="AN5283" s="367"/>
      <c r="AO5283" s="367"/>
      <c r="AP5283" s="367"/>
      <c r="AQ5283" s="367"/>
      <c r="AR5283" s="367"/>
      <c r="AS5283" s="367"/>
      <c r="AT5283" s="367"/>
    </row>
    <row r="5284" spans="2:46" ht="13.8">
      <c r="B5284" s="26">
        <v>42.999999999999929</v>
      </c>
      <c r="C5284" s="363">
        <v>892.89374396396829</v>
      </c>
      <c r="D5284" s="367">
        <v>2579.9999999999955</v>
      </c>
      <c r="E5284" s="367">
        <v>12000.000000000049</v>
      </c>
      <c r="F5284" s="367">
        <v>-1011115.3924249056</v>
      </c>
      <c r="G5284" s="367">
        <v>2580.0000000000105</v>
      </c>
      <c r="H5284" s="367">
        <v>64500</v>
      </c>
      <c r="I5284" s="384">
        <v>-12020851.301305801</v>
      </c>
      <c r="J5284" s="367">
        <v>2580</v>
      </c>
      <c r="K5284" s="367">
        <v>15636.363636363589</v>
      </c>
      <c r="L5284" s="384">
        <v>-571460.06545841624</v>
      </c>
      <c r="M5284" s="367">
        <v>2579.9999999999923</v>
      </c>
      <c r="N5284" s="367">
        <v>258</v>
      </c>
      <c r="O5284" s="384">
        <v>-11776.52455447057</v>
      </c>
      <c r="P5284" s="367">
        <v>37.409999999999997</v>
      </c>
      <c r="Q5284" s="367">
        <v>258</v>
      </c>
      <c r="R5284" s="384">
        <v>-3192.1486410293087</v>
      </c>
      <c r="S5284" s="367">
        <v>36.119999999999997</v>
      </c>
      <c r="T5284" s="367">
        <v>8896.5517241379112</v>
      </c>
      <c r="U5284" s="384">
        <v>-627051.24906337133</v>
      </c>
      <c r="V5284" s="367">
        <v>2579.9999999999945</v>
      </c>
      <c r="W5284" s="367">
        <v>430000.00000000134</v>
      </c>
      <c r="X5284" s="384">
        <v>180063.70455911572</v>
      </c>
      <c r="Y5284" s="386">
        <v>2580.0000000000077</v>
      </c>
      <c r="Z5284" s="367"/>
      <c r="AA5284" s="367"/>
      <c r="AB5284" s="367"/>
      <c r="AC5284" s="367"/>
      <c r="AD5284" s="367"/>
      <c r="AE5284" s="367"/>
      <c r="AF5284" s="367"/>
      <c r="AG5284" s="367"/>
      <c r="AH5284" s="367"/>
      <c r="AI5284" s="367"/>
      <c r="AJ5284" s="367"/>
      <c r="AK5284" s="367"/>
      <c r="AL5284" s="367"/>
      <c r="AM5284" s="367"/>
      <c r="AN5284" s="367"/>
      <c r="AO5284" s="367"/>
      <c r="AP5284" s="367"/>
      <c r="AQ5284" s="367"/>
      <c r="AR5284" s="367"/>
      <c r="AS5284" s="367"/>
      <c r="AT5284" s="367"/>
    </row>
    <row r="5285" spans="2:46" ht="13.8">
      <c r="B5285" s="26">
        <v>43.166666666666593</v>
      </c>
      <c r="C5285" s="363">
        <v>896.33491964550626</v>
      </c>
      <c r="D5285" s="367">
        <v>2589.9999999999955</v>
      </c>
      <c r="E5285" s="367">
        <v>12046.511627907026</v>
      </c>
      <c r="F5285" s="367">
        <v>-1019129.9981331439</v>
      </c>
      <c r="G5285" s="367">
        <v>2590.0000000000105</v>
      </c>
      <c r="H5285" s="367">
        <v>64750</v>
      </c>
      <c r="I5285" s="384">
        <v>-12115660.101806659</v>
      </c>
      <c r="J5285" s="367">
        <v>2590</v>
      </c>
      <c r="K5285" s="367">
        <v>15696.969696969649</v>
      </c>
      <c r="L5285" s="384">
        <v>-576809.98443613609</v>
      </c>
      <c r="M5285" s="367">
        <v>2589.9999999999923</v>
      </c>
      <c r="N5285" s="367">
        <v>259</v>
      </c>
      <c r="O5285" s="384">
        <v>-11872.916616764931</v>
      </c>
      <c r="P5285" s="367">
        <v>37.555</v>
      </c>
      <c r="Q5285" s="367">
        <v>259</v>
      </c>
      <c r="R5285" s="384">
        <v>-3228.4714817302925</v>
      </c>
      <c r="S5285" s="367">
        <v>36.26</v>
      </c>
      <c r="T5285" s="367">
        <v>8931.0344827586014</v>
      </c>
      <c r="U5285" s="384">
        <v>-632659.50108215667</v>
      </c>
      <c r="V5285" s="367">
        <v>2589.9999999999945</v>
      </c>
      <c r="W5285" s="367">
        <v>431666.66666666802</v>
      </c>
      <c r="X5285" s="384">
        <v>180643.45460275072</v>
      </c>
      <c r="Y5285" s="386">
        <v>2590.0000000000077</v>
      </c>
      <c r="Z5285" s="367"/>
      <c r="AA5285" s="367"/>
      <c r="AB5285" s="367"/>
      <c r="AC5285" s="367"/>
      <c r="AD5285" s="367"/>
      <c r="AE5285" s="367"/>
      <c r="AF5285" s="367"/>
      <c r="AG5285" s="367"/>
      <c r="AH5285" s="367"/>
      <c r="AI5285" s="367"/>
      <c r="AJ5285" s="367"/>
      <c r="AK5285" s="367"/>
      <c r="AL5285" s="367"/>
      <c r="AM5285" s="367"/>
      <c r="AN5285" s="367"/>
      <c r="AO5285" s="367"/>
      <c r="AP5285" s="367"/>
      <c r="AQ5285" s="367"/>
      <c r="AR5285" s="367"/>
      <c r="AS5285" s="367"/>
      <c r="AT5285" s="367"/>
    </row>
    <row r="5286" spans="2:46" ht="13.8">
      <c r="B5286" s="26">
        <v>43.333333333333258</v>
      </c>
      <c r="C5286" s="363">
        <v>899.77594356809891</v>
      </c>
      <c r="D5286" s="367">
        <v>2599.9999999999955</v>
      </c>
      <c r="E5286" s="367">
        <v>12093.023255814003</v>
      </c>
      <c r="F5286" s="367">
        <v>-1027176.2297394486</v>
      </c>
      <c r="G5286" s="367">
        <v>2600.0000000000105</v>
      </c>
      <c r="H5286" s="367">
        <v>65000</v>
      </c>
      <c r="I5286" s="384">
        <v>-12210841.229362315</v>
      </c>
      <c r="J5286" s="367">
        <v>2600</v>
      </c>
      <c r="K5286" s="367">
        <v>15757.575757575709</v>
      </c>
      <c r="L5286" s="384">
        <v>-582184.11157975323</v>
      </c>
      <c r="M5286" s="367">
        <v>2599.9999999999923</v>
      </c>
      <c r="N5286" s="367">
        <v>260</v>
      </c>
      <c r="O5286" s="384">
        <v>-11969.700544837548</v>
      </c>
      <c r="P5286" s="367">
        <v>37.699999999999996</v>
      </c>
      <c r="Q5286" s="367">
        <v>260</v>
      </c>
      <c r="R5286" s="384">
        <v>-3264.9792658409269</v>
      </c>
      <c r="S5286" s="367">
        <v>36.4</v>
      </c>
      <c r="T5286" s="367">
        <v>8965.5172413792916</v>
      </c>
      <c r="U5286" s="384">
        <v>-638292.29225785995</v>
      </c>
      <c r="V5286" s="367">
        <v>2599.9999999999945</v>
      </c>
      <c r="W5286" s="367">
        <v>433333.33333333471</v>
      </c>
      <c r="X5286" s="384">
        <v>181222.29212675747</v>
      </c>
      <c r="Y5286" s="386">
        <v>2600.0000000000086</v>
      </c>
      <c r="Z5286" s="367"/>
      <c r="AA5286" s="367"/>
      <c r="AB5286" s="367"/>
      <c r="AC5286" s="367"/>
      <c r="AD5286" s="367"/>
      <c r="AE5286" s="367"/>
      <c r="AF5286" s="367"/>
      <c r="AG5286" s="367"/>
      <c r="AH5286" s="367"/>
      <c r="AI5286" s="367"/>
      <c r="AJ5286" s="367"/>
      <c r="AK5286" s="367"/>
      <c r="AL5286" s="367"/>
      <c r="AM5286" s="367"/>
      <c r="AN5286" s="367"/>
      <c r="AO5286" s="367"/>
      <c r="AP5286" s="367"/>
      <c r="AQ5286" s="367"/>
      <c r="AR5286" s="367"/>
      <c r="AS5286" s="367"/>
      <c r="AT5286" s="367"/>
    </row>
    <row r="5287" spans="2:46" ht="13.8">
      <c r="B5287" s="26">
        <v>43.499999999999922</v>
      </c>
      <c r="C5287" s="363">
        <v>903.2168157317459</v>
      </c>
      <c r="D5287" s="367">
        <v>2609.999999999995</v>
      </c>
      <c r="E5287" s="367">
        <v>12139.53488372098</v>
      </c>
      <c r="F5287" s="367">
        <v>-1035254.0872438198</v>
      </c>
      <c r="G5287" s="367">
        <v>2610.0000000000105</v>
      </c>
      <c r="H5287" s="367">
        <v>65250</v>
      </c>
      <c r="I5287" s="384">
        <v>-12306394.683972768</v>
      </c>
      <c r="J5287" s="367">
        <v>2610</v>
      </c>
      <c r="K5287" s="367">
        <v>15818.181818181769</v>
      </c>
      <c r="L5287" s="384">
        <v>-587582.44688926754</v>
      </c>
      <c r="M5287" s="367">
        <v>2609.9999999999923</v>
      </c>
      <c r="N5287" s="367">
        <v>261</v>
      </c>
      <c r="O5287" s="384">
        <v>-12066.876338688431</v>
      </c>
      <c r="P5287" s="367">
        <v>37.844999999999999</v>
      </c>
      <c r="Q5287" s="367">
        <v>261</v>
      </c>
      <c r="R5287" s="384">
        <v>-3301.6719933612121</v>
      </c>
      <c r="S5287" s="367">
        <v>36.54</v>
      </c>
      <c r="T5287" s="367">
        <v>8999.9999999999818</v>
      </c>
      <c r="U5287" s="384">
        <v>-643949.62259048107</v>
      </c>
      <c r="V5287" s="367">
        <v>2609.9999999999945</v>
      </c>
      <c r="W5287" s="367">
        <v>435000.0000000014</v>
      </c>
      <c r="X5287" s="384">
        <v>181800.2171311359</v>
      </c>
      <c r="Y5287" s="386">
        <v>2610.0000000000086</v>
      </c>
      <c r="Z5287" s="367"/>
      <c r="AA5287" s="367"/>
      <c r="AB5287" s="367"/>
      <c r="AC5287" s="367"/>
      <c r="AD5287" s="367"/>
      <c r="AE5287" s="367"/>
      <c r="AF5287" s="367"/>
      <c r="AG5287" s="367"/>
      <c r="AH5287" s="367"/>
      <c r="AI5287" s="367"/>
      <c r="AJ5287" s="367"/>
      <c r="AK5287" s="367"/>
      <c r="AL5287" s="367"/>
      <c r="AM5287" s="367"/>
      <c r="AN5287" s="367"/>
      <c r="AO5287" s="367"/>
      <c r="AP5287" s="367"/>
      <c r="AQ5287" s="367"/>
      <c r="AR5287" s="367"/>
      <c r="AS5287" s="367"/>
      <c r="AT5287" s="367"/>
    </row>
    <row r="5288" spans="2:46" ht="13.8">
      <c r="B5288" s="26">
        <v>43.666666666666586</v>
      </c>
      <c r="C5288" s="363">
        <v>906.65753613644756</v>
      </c>
      <c r="D5288" s="367">
        <v>2619.999999999995</v>
      </c>
      <c r="E5288" s="367">
        <v>12186.046511627957</v>
      </c>
      <c r="F5288" s="367">
        <v>-1043363.5706462584</v>
      </c>
      <c r="G5288" s="367">
        <v>2620.0000000000114</v>
      </c>
      <c r="H5288" s="367">
        <v>65500</v>
      </c>
      <c r="I5288" s="384">
        <v>-12402320.465638025</v>
      </c>
      <c r="J5288" s="367">
        <v>2620</v>
      </c>
      <c r="K5288" s="367">
        <v>15878.787878787829</v>
      </c>
      <c r="L5288" s="384">
        <v>-593004.9903646789</v>
      </c>
      <c r="M5288" s="367">
        <v>2619.9999999999918</v>
      </c>
      <c r="N5288" s="367">
        <v>262</v>
      </c>
      <c r="O5288" s="384">
        <v>-12164.443998317573</v>
      </c>
      <c r="P5288" s="367">
        <v>37.99</v>
      </c>
      <c r="Q5288" s="367">
        <v>262</v>
      </c>
      <c r="R5288" s="384">
        <v>-3338.5496642911471</v>
      </c>
      <c r="S5288" s="367">
        <v>36.68</v>
      </c>
      <c r="T5288" s="367">
        <v>9034.482758620672</v>
      </c>
      <c r="U5288" s="384">
        <v>-649631.49208002037</v>
      </c>
      <c r="V5288" s="367">
        <v>2619.999999999995</v>
      </c>
      <c r="W5288" s="367">
        <v>436666.66666666808</v>
      </c>
      <c r="X5288" s="384">
        <v>182377.229615886</v>
      </c>
      <c r="Y5288" s="386">
        <v>2620.0000000000086</v>
      </c>
      <c r="Z5288" s="367"/>
      <c r="AA5288" s="367"/>
      <c r="AB5288" s="367"/>
      <c r="AC5288" s="367"/>
      <c r="AD5288" s="367"/>
      <c r="AE5288" s="367"/>
      <c r="AF5288" s="367"/>
      <c r="AG5288" s="367"/>
      <c r="AH5288" s="367"/>
      <c r="AI5288" s="367"/>
      <c r="AJ5288" s="367"/>
      <c r="AK5288" s="367"/>
      <c r="AL5288" s="367"/>
      <c r="AM5288" s="367"/>
      <c r="AN5288" s="367"/>
      <c r="AO5288" s="367"/>
      <c r="AP5288" s="367"/>
      <c r="AQ5288" s="367"/>
      <c r="AR5288" s="367"/>
      <c r="AS5288" s="367"/>
      <c r="AT5288" s="367"/>
    </row>
    <row r="5289" spans="2:46" ht="13.8">
      <c r="B5289" s="26">
        <v>43.83333333333325</v>
      </c>
      <c r="C5289" s="363">
        <v>910.09810478220379</v>
      </c>
      <c r="D5289" s="367">
        <v>2629.999999999995</v>
      </c>
      <c r="E5289" s="367">
        <v>12232.558139534935</v>
      </c>
      <c r="F5289" s="367">
        <v>-1051504.6799467627</v>
      </c>
      <c r="G5289" s="367">
        <v>2630.0000000000114</v>
      </c>
      <c r="H5289" s="367">
        <v>65750</v>
      </c>
      <c r="I5289" s="384">
        <v>-12498618.574358081</v>
      </c>
      <c r="J5289" s="367">
        <v>2630</v>
      </c>
      <c r="K5289" s="367">
        <v>15939.393939393889</v>
      </c>
      <c r="L5289" s="384">
        <v>-598451.74200598791</v>
      </c>
      <c r="M5289" s="367">
        <v>2629.9999999999918</v>
      </c>
      <c r="N5289" s="367">
        <v>263</v>
      </c>
      <c r="O5289" s="384">
        <v>-12262.403523724974</v>
      </c>
      <c r="P5289" s="367">
        <v>38.134999999999998</v>
      </c>
      <c r="Q5289" s="367">
        <v>263</v>
      </c>
      <c r="R5289" s="384">
        <v>-3375.6122786307324</v>
      </c>
      <c r="S5289" s="367">
        <v>36.82</v>
      </c>
      <c r="T5289" s="367">
        <v>9068.9655172413622</v>
      </c>
      <c r="U5289" s="384">
        <v>-655337.90072647727</v>
      </c>
      <c r="V5289" s="367">
        <v>2629.999999999995</v>
      </c>
      <c r="W5289" s="367">
        <v>438333.33333333477</v>
      </c>
      <c r="X5289" s="384">
        <v>182953.3295810078</v>
      </c>
      <c r="Y5289" s="386">
        <v>2630.0000000000086</v>
      </c>
      <c r="Z5289" s="367"/>
      <c r="AA5289" s="367"/>
      <c r="AB5289" s="367"/>
      <c r="AC5289" s="367"/>
      <c r="AD5289" s="367"/>
      <c r="AE5289" s="367"/>
      <c r="AF5289" s="367"/>
      <c r="AG5289" s="367"/>
      <c r="AH5289" s="367"/>
      <c r="AI5289" s="367"/>
      <c r="AJ5289" s="367"/>
      <c r="AK5289" s="367"/>
      <c r="AL5289" s="367"/>
      <c r="AM5289" s="367"/>
      <c r="AN5289" s="367"/>
      <c r="AO5289" s="367"/>
      <c r="AP5289" s="367"/>
      <c r="AQ5289" s="367"/>
      <c r="AR5289" s="367"/>
      <c r="AS5289" s="367"/>
      <c r="AT5289" s="367"/>
    </row>
    <row r="5290" spans="2:46" ht="13.8">
      <c r="B5290" s="26">
        <v>43.999999999999915</v>
      </c>
      <c r="C5290" s="363">
        <v>913.53852166901436</v>
      </c>
      <c r="D5290" s="367">
        <v>2639.999999999995</v>
      </c>
      <c r="E5290" s="367">
        <v>12279.069767441912</v>
      </c>
      <c r="F5290" s="367">
        <v>-1059677.4151453336</v>
      </c>
      <c r="G5290" s="367">
        <v>2640.0000000000114</v>
      </c>
      <c r="H5290" s="367">
        <v>66000</v>
      </c>
      <c r="I5290" s="384">
        <v>-12595289.010132937</v>
      </c>
      <c r="J5290" s="367">
        <v>2640</v>
      </c>
      <c r="K5290" s="367">
        <v>15999.999999999949</v>
      </c>
      <c r="L5290" s="384">
        <v>-603922.70181319397</v>
      </c>
      <c r="M5290" s="367">
        <v>2639.9999999999918</v>
      </c>
      <c r="N5290" s="367">
        <v>264</v>
      </c>
      <c r="O5290" s="384">
        <v>-12360.754914910638</v>
      </c>
      <c r="P5290" s="367">
        <v>38.28</v>
      </c>
      <c r="Q5290" s="367">
        <v>264</v>
      </c>
      <c r="R5290" s="384">
        <v>-3412.8598363799679</v>
      </c>
      <c r="S5290" s="367">
        <v>36.96</v>
      </c>
      <c r="T5290" s="367">
        <v>9103.4482758620525</v>
      </c>
      <c r="U5290" s="384">
        <v>-661068.848529852</v>
      </c>
      <c r="V5290" s="367">
        <v>2639.999999999995</v>
      </c>
      <c r="W5290" s="367">
        <v>440000.00000000146</v>
      </c>
      <c r="X5290" s="384">
        <v>183528.51702650127</v>
      </c>
      <c r="Y5290" s="386">
        <v>2640.0000000000086</v>
      </c>
      <c r="Z5290" s="367"/>
      <c r="AA5290" s="367"/>
      <c r="AB5290" s="367"/>
      <c r="AC5290" s="367"/>
      <c r="AD5290" s="367"/>
      <c r="AE5290" s="367"/>
      <c r="AF5290" s="367"/>
      <c r="AG5290" s="367"/>
      <c r="AH5290" s="367"/>
      <c r="AI5290" s="367"/>
      <c r="AJ5290" s="367"/>
      <c r="AK5290" s="367"/>
      <c r="AL5290" s="367"/>
      <c r="AM5290" s="367"/>
      <c r="AN5290" s="367"/>
      <c r="AO5290" s="367"/>
      <c r="AP5290" s="367"/>
      <c r="AQ5290" s="367"/>
      <c r="AR5290" s="367"/>
      <c r="AS5290" s="367"/>
      <c r="AT5290" s="367"/>
    </row>
    <row r="5291" spans="2:46" ht="13.8">
      <c r="B5291" s="26">
        <v>44.166666666666579</v>
      </c>
      <c r="C5291" s="363">
        <v>916.9787867968796</v>
      </c>
      <c r="D5291" s="367">
        <v>2649.9999999999945</v>
      </c>
      <c r="E5291" s="367">
        <v>12325.581395348889</v>
      </c>
      <c r="F5291" s="367">
        <v>-1067881.7762419709</v>
      </c>
      <c r="G5291" s="367">
        <v>2650.0000000000114</v>
      </c>
      <c r="H5291" s="367">
        <v>66250</v>
      </c>
      <c r="I5291" s="384">
        <v>-12692331.772962591</v>
      </c>
      <c r="J5291" s="367">
        <v>2650</v>
      </c>
      <c r="K5291" s="367">
        <v>16060.606060606009</v>
      </c>
      <c r="L5291" s="384">
        <v>-609417.86978629744</v>
      </c>
      <c r="M5291" s="367">
        <v>2649.9999999999918</v>
      </c>
      <c r="N5291" s="367">
        <v>265</v>
      </c>
      <c r="O5291" s="384">
        <v>-12459.498171874557</v>
      </c>
      <c r="P5291" s="367">
        <v>38.424999999999997</v>
      </c>
      <c r="Q5291" s="367">
        <v>265</v>
      </c>
      <c r="R5291" s="384">
        <v>-3450.2923375388514</v>
      </c>
      <c r="S5291" s="367">
        <v>37.099999999999994</v>
      </c>
      <c r="T5291" s="367">
        <v>9137.9310344827427</v>
      </c>
      <c r="U5291" s="384">
        <v>-666824.33549014467</v>
      </c>
      <c r="V5291" s="367">
        <v>2649.999999999995</v>
      </c>
      <c r="W5291" s="367">
        <v>441666.66666666814</v>
      </c>
      <c r="X5291" s="384">
        <v>184102.79195236648</v>
      </c>
      <c r="Y5291" s="386">
        <v>2650.0000000000086</v>
      </c>
      <c r="Z5291" s="367"/>
      <c r="AA5291" s="367"/>
      <c r="AB5291" s="367"/>
      <c r="AC5291" s="367"/>
      <c r="AD5291" s="367"/>
      <c r="AE5291" s="367"/>
      <c r="AF5291" s="367"/>
      <c r="AG5291" s="367"/>
      <c r="AH5291" s="367"/>
      <c r="AI5291" s="367"/>
      <c r="AJ5291" s="367"/>
      <c r="AK5291" s="367"/>
      <c r="AL5291" s="367"/>
      <c r="AM5291" s="367"/>
      <c r="AN5291" s="367"/>
      <c r="AO5291" s="367"/>
      <c r="AP5291" s="367"/>
      <c r="AQ5291" s="367"/>
      <c r="AR5291" s="367"/>
      <c r="AS5291" s="367"/>
      <c r="AT5291" s="367"/>
    </row>
    <row r="5292" spans="2:46" ht="13.8">
      <c r="B5292" s="26">
        <v>44.333333333333243</v>
      </c>
      <c r="C5292" s="363">
        <v>920.4189001657993</v>
      </c>
      <c r="D5292" s="367">
        <v>2659.9999999999945</v>
      </c>
      <c r="E5292" s="367">
        <v>12372.093023255866</v>
      </c>
      <c r="F5292" s="367">
        <v>-1076117.7632366749</v>
      </c>
      <c r="G5292" s="367">
        <v>2660.0000000000114</v>
      </c>
      <c r="H5292" s="367">
        <v>66500</v>
      </c>
      <c r="I5292" s="384">
        <v>-12789746.862847047</v>
      </c>
      <c r="J5292" s="367">
        <v>2660</v>
      </c>
      <c r="K5292" s="367">
        <v>16121.212121212069</v>
      </c>
      <c r="L5292" s="384">
        <v>-614937.24592529808</v>
      </c>
      <c r="M5292" s="367">
        <v>2659.9999999999918</v>
      </c>
      <c r="N5292" s="367">
        <v>266</v>
      </c>
      <c r="O5292" s="384">
        <v>-12558.633294616744</v>
      </c>
      <c r="P5292" s="367">
        <v>38.57</v>
      </c>
      <c r="Q5292" s="367">
        <v>266</v>
      </c>
      <c r="R5292" s="384">
        <v>-3487.9097821073897</v>
      </c>
      <c r="S5292" s="367">
        <v>37.24</v>
      </c>
      <c r="T5292" s="367">
        <v>9172.4137931034329</v>
      </c>
      <c r="U5292" s="384">
        <v>-672604.36160735565</v>
      </c>
      <c r="V5292" s="367">
        <v>2659.9999999999959</v>
      </c>
      <c r="W5292" s="367">
        <v>443333.33333333483</v>
      </c>
      <c r="X5292" s="384">
        <v>184676.15435860338</v>
      </c>
      <c r="Y5292" s="386">
        <v>2660.0000000000091</v>
      </c>
      <c r="Z5292" s="367"/>
      <c r="AA5292" s="367"/>
      <c r="AB5292" s="367"/>
      <c r="AC5292" s="367"/>
      <c r="AD5292" s="367"/>
      <c r="AE5292" s="367"/>
      <c r="AF5292" s="367"/>
      <c r="AG5292" s="367"/>
      <c r="AH5292" s="367"/>
      <c r="AI5292" s="367"/>
      <c r="AJ5292" s="367"/>
      <c r="AK5292" s="367"/>
      <c r="AL5292" s="367"/>
      <c r="AM5292" s="367"/>
      <c r="AN5292" s="367"/>
      <c r="AO5292" s="367"/>
      <c r="AP5292" s="367"/>
      <c r="AQ5292" s="367"/>
      <c r="AR5292" s="367"/>
      <c r="AS5292" s="367"/>
      <c r="AT5292" s="367"/>
    </row>
    <row r="5293" spans="2:46" ht="13.8">
      <c r="B5293" s="26">
        <v>44.499999999999908</v>
      </c>
      <c r="C5293" s="363">
        <v>923.85886177577356</v>
      </c>
      <c r="D5293" s="367">
        <v>2669.9999999999945</v>
      </c>
      <c r="E5293" s="367">
        <v>12418.604651162843</v>
      </c>
      <c r="F5293" s="367">
        <v>-1084385.3761294454</v>
      </c>
      <c r="G5293" s="367">
        <v>2670.0000000000114</v>
      </c>
      <c r="H5293" s="367">
        <v>66750</v>
      </c>
      <c r="I5293" s="384">
        <v>-12887534.2797863</v>
      </c>
      <c r="J5293" s="367">
        <v>2670</v>
      </c>
      <c r="K5293" s="367">
        <v>16181.818181818129</v>
      </c>
      <c r="L5293" s="384">
        <v>-620480.83023019577</v>
      </c>
      <c r="M5293" s="367">
        <v>2669.9999999999914</v>
      </c>
      <c r="N5293" s="367">
        <v>267</v>
      </c>
      <c r="O5293" s="384">
        <v>-12658.160283137189</v>
      </c>
      <c r="P5293" s="367">
        <v>38.714999999999996</v>
      </c>
      <c r="Q5293" s="367">
        <v>267</v>
      </c>
      <c r="R5293" s="384">
        <v>-3525.712170085576</v>
      </c>
      <c r="S5293" s="367">
        <v>37.380000000000003</v>
      </c>
      <c r="T5293" s="367">
        <v>9206.8965517241231</v>
      </c>
      <c r="U5293" s="384">
        <v>-678408.92688148411</v>
      </c>
      <c r="V5293" s="367">
        <v>2669.9999999999959</v>
      </c>
      <c r="W5293" s="367">
        <v>445000.00000000151</v>
      </c>
      <c r="X5293" s="384">
        <v>185248.60424521193</v>
      </c>
      <c r="Y5293" s="386">
        <v>2670.0000000000091</v>
      </c>
      <c r="Z5293" s="367"/>
      <c r="AA5293" s="367"/>
      <c r="AB5293" s="367"/>
      <c r="AC5293" s="367"/>
      <c r="AD5293" s="367"/>
      <c r="AE5293" s="367"/>
      <c r="AF5293" s="367"/>
      <c r="AG5293" s="367"/>
      <c r="AH5293" s="367"/>
      <c r="AI5293" s="367"/>
      <c r="AJ5293" s="367"/>
      <c r="AK5293" s="367"/>
      <c r="AL5293" s="367"/>
      <c r="AM5293" s="367"/>
      <c r="AN5293" s="367"/>
      <c r="AO5293" s="367"/>
      <c r="AP5293" s="367"/>
      <c r="AQ5293" s="367"/>
      <c r="AR5293" s="367"/>
      <c r="AS5293" s="367"/>
      <c r="AT5293" s="367"/>
    </row>
    <row r="5294" spans="2:46" ht="13.8">
      <c r="B5294" s="26">
        <v>44.666666666666572</v>
      </c>
      <c r="C5294" s="363">
        <v>927.29867162680262</v>
      </c>
      <c r="D5294" s="367">
        <v>2679.9999999999945</v>
      </c>
      <c r="E5294" s="367">
        <v>12465.11627906982</v>
      </c>
      <c r="F5294" s="367">
        <v>-1092684.6149202823</v>
      </c>
      <c r="G5294" s="367">
        <v>2680.0000000000114</v>
      </c>
      <c r="H5294" s="367">
        <v>67000</v>
      </c>
      <c r="I5294" s="384">
        <v>-12985694.023780352</v>
      </c>
      <c r="J5294" s="367">
        <v>2679.9999999999995</v>
      </c>
      <c r="K5294" s="367">
        <v>16242.424242424189</v>
      </c>
      <c r="L5294" s="384">
        <v>-626048.62270099099</v>
      </c>
      <c r="M5294" s="367">
        <v>2679.9999999999914</v>
      </c>
      <c r="N5294" s="367">
        <v>268</v>
      </c>
      <c r="O5294" s="384">
        <v>-12758.079137435896</v>
      </c>
      <c r="P5294" s="367">
        <v>38.86</v>
      </c>
      <c r="Q5294" s="367">
        <v>268</v>
      </c>
      <c r="R5294" s="384">
        <v>-3563.699501473413</v>
      </c>
      <c r="S5294" s="367">
        <v>37.520000000000003</v>
      </c>
      <c r="T5294" s="367">
        <v>9241.3793103448133</v>
      </c>
      <c r="U5294" s="384">
        <v>-684238.03131253039</v>
      </c>
      <c r="V5294" s="367">
        <v>2679.9999999999959</v>
      </c>
      <c r="W5294" s="367">
        <v>446666.6666666682</v>
      </c>
      <c r="X5294" s="384">
        <v>185820.14161219227</v>
      </c>
      <c r="Y5294" s="386">
        <v>2680.0000000000091</v>
      </c>
      <c r="Z5294" s="367"/>
      <c r="AA5294" s="367"/>
      <c r="AB5294" s="367"/>
      <c r="AC5294" s="367"/>
      <c r="AD5294" s="367"/>
      <c r="AE5294" s="367"/>
      <c r="AF5294" s="367"/>
      <c r="AG5294" s="367"/>
      <c r="AH5294" s="367"/>
      <c r="AI5294" s="367"/>
      <c r="AJ5294" s="367"/>
      <c r="AK5294" s="367"/>
      <c r="AL5294" s="367"/>
      <c r="AM5294" s="367"/>
      <c r="AN5294" s="367"/>
      <c r="AO5294" s="367"/>
      <c r="AP5294" s="367"/>
      <c r="AQ5294" s="367"/>
      <c r="AR5294" s="367"/>
      <c r="AS5294" s="367"/>
      <c r="AT5294" s="367"/>
    </row>
    <row r="5295" spans="2:46" ht="13.8">
      <c r="B5295" s="26">
        <v>44.833333333333236</v>
      </c>
      <c r="C5295" s="363">
        <v>930.73832971888589</v>
      </c>
      <c r="D5295" s="367">
        <v>2689.9999999999941</v>
      </c>
      <c r="E5295" s="367">
        <v>12511.627906976797</v>
      </c>
      <c r="F5295" s="367">
        <v>-1101015.4796091858</v>
      </c>
      <c r="G5295" s="367">
        <v>2690.0000000000114</v>
      </c>
      <c r="H5295" s="367">
        <v>67250</v>
      </c>
      <c r="I5295" s="384">
        <v>-13084226.094829204</v>
      </c>
      <c r="J5295" s="367">
        <v>2689.9999999999995</v>
      </c>
      <c r="K5295" s="367">
        <v>16303.030303030249</v>
      </c>
      <c r="L5295" s="384">
        <v>-631640.62333768327</v>
      </c>
      <c r="M5295" s="367">
        <v>2689.9999999999914</v>
      </c>
      <c r="N5295" s="367">
        <v>269</v>
      </c>
      <c r="O5295" s="384">
        <v>-12858.389857512861</v>
      </c>
      <c r="P5295" s="367">
        <v>39.004999999999995</v>
      </c>
      <c r="Q5295" s="367">
        <v>269</v>
      </c>
      <c r="R5295" s="384">
        <v>-3601.8717762708975</v>
      </c>
      <c r="S5295" s="367">
        <v>37.659999999999997</v>
      </c>
      <c r="T5295" s="367">
        <v>9275.8620689655036</v>
      </c>
      <c r="U5295" s="384">
        <v>-690091.67490049487</v>
      </c>
      <c r="V5295" s="367">
        <v>2689.9999999999964</v>
      </c>
      <c r="W5295" s="367">
        <v>448333.33333333489</v>
      </c>
      <c r="X5295" s="384">
        <v>186390.76645954422</v>
      </c>
      <c r="Y5295" s="386">
        <v>2690.0000000000091</v>
      </c>
      <c r="Z5295" s="367"/>
      <c r="AA5295" s="367"/>
      <c r="AB5295" s="367"/>
      <c r="AC5295" s="367"/>
      <c r="AD5295" s="367"/>
      <c r="AE5295" s="367"/>
      <c r="AF5295" s="367"/>
      <c r="AG5295" s="367"/>
      <c r="AH5295" s="367"/>
      <c r="AI5295" s="367"/>
      <c r="AJ5295" s="367"/>
      <c r="AK5295" s="367"/>
      <c r="AL5295" s="367"/>
      <c r="AM5295" s="367"/>
      <c r="AN5295" s="367"/>
      <c r="AO5295" s="367"/>
      <c r="AP5295" s="367"/>
      <c r="AQ5295" s="367"/>
      <c r="AR5295" s="367"/>
      <c r="AS5295" s="367"/>
      <c r="AT5295" s="367"/>
    </row>
    <row r="5296" spans="2:46" ht="13.8">
      <c r="B5296" s="26">
        <v>44.999999999999901</v>
      </c>
      <c r="C5296" s="363">
        <v>934.17783605202374</v>
      </c>
      <c r="D5296" s="367">
        <v>2699.9999999999941</v>
      </c>
      <c r="E5296" s="367">
        <v>12558.139534883774</v>
      </c>
      <c r="F5296" s="367">
        <v>-1109377.9701961556</v>
      </c>
      <c r="G5296" s="367">
        <v>2700.0000000000114</v>
      </c>
      <c r="H5296" s="367">
        <v>67500</v>
      </c>
      <c r="I5296" s="384">
        <v>-13183130.492932858</v>
      </c>
      <c r="J5296" s="367">
        <v>2699.9999999999995</v>
      </c>
      <c r="K5296" s="367">
        <v>16363.636363636309</v>
      </c>
      <c r="L5296" s="384">
        <v>-637256.83214027307</v>
      </c>
      <c r="M5296" s="367">
        <v>2699.9999999999914</v>
      </c>
      <c r="N5296" s="367">
        <v>270</v>
      </c>
      <c r="O5296" s="384">
        <v>-12959.09244336809</v>
      </c>
      <c r="P5296" s="367">
        <v>39.15</v>
      </c>
      <c r="Q5296" s="367">
        <v>270</v>
      </c>
      <c r="R5296" s="384">
        <v>-3640.228994478035</v>
      </c>
      <c r="S5296" s="367">
        <v>37.799999999999997</v>
      </c>
      <c r="T5296" s="367">
        <v>9310.3448275861938</v>
      </c>
      <c r="U5296" s="384">
        <v>-695969.85764537693</v>
      </c>
      <c r="V5296" s="367">
        <v>2699.9999999999964</v>
      </c>
      <c r="W5296" s="367">
        <v>450000.00000000157</v>
      </c>
      <c r="X5296" s="384">
        <v>186960.47878726787</v>
      </c>
      <c r="Y5296" s="386">
        <v>2700.0000000000091</v>
      </c>
      <c r="Z5296" s="367"/>
      <c r="AA5296" s="367"/>
      <c r="AB5296" s="367"/>
      <c r="AC5296" s="367"/>
      <c r="AD5296" s="367"/>
      <c r="AE5296" s="367"/>
      <c r="AF5296" s="367"/>
      <c r="AG5296" s="367"/>
      <c r="AH5296" s="367"/>
      <c r="AI5296" s="367"/>
      <c r="AJ5296" s="367"/>
      <c r="AK5296" s="367"/>
      <c r="AL5296" s="367"/>
      <c r="AM5296" s="367"/>
      <c r="AN5296" s="367"/>
      <c r="AO5296" s="367"/>
      <c r="AP5296" s="367"/>
      <c r="AQ5296" s="367"/>
      <c r="AR5296" s="367"/>
      <c r="AS5296" s="367"/>
      <c r="AT5296" s="367"/>
    </row>
    <row r="5297" spans="2:46" ht="13.8">
      <c r="B5297" s="26">
        <v>45.166666666666565</v>
      </c>
      <c r="C5297" s="363">
        <v>937.61719062621626</v>
      </c>
      <c r="D5297" s="367">
        <v>2709.9999999999941</v>
      </c>
      <c r="E5297" s="367">
        <v>12604.651162790751</v>
      </c>
      <c r="F5297" s="367">
        <v>-1117772.0866811925</v>
      </c>
      <c r="G5297" s="367">
        <v>2710.0000000000118</v>
      </c>
      <c r="H5297" s="367">
        <v>67750</v>
      </c>
      <c r="I5297" s="384">
        <v>-13282407.218091315</v>
      </c>
      <c r="J5297" s="367">
        <v>2709.9999999999995</v>
      </c>
      <c r="K5297" s="367">
        <v>16424.242424242369</v>
      </c>
      <c r="L5297" s="384">
        <v>-642897.24910876015</v>
      </c>
      <c r="M5297" s="367">
        <v>2709.9999999999914</v>
      </c>
      <c r="N5297" s="367">
        <v>271</v>
      </c>
      <c r="O5297" s="384">
        <v>-13060.186895001581</v>
      </c>
      <c r="P5297" s="367">
        <v>39.295000000000002</v>
      </c>
      <c r="Q5297" s="367">
        <v>271</v>
      </c>
      <c r="R5297" s="384">
        <v>-3678.7711560948223</v>
      </c>
      <c r="S5297" s="367">
        <v>37.94</v>
      </c>
      <c r="T5297" s="367">
        <v>9344.827586206884</v>
      </c>
      <c r="U5297" s="384">
        <v>-701872.57954717684</v>
      </c>
      <c r="V5297" s="367">
        <v>2709.9999999999964</v>
      </c>
      <c r="W5297" s="367">
        <v>451666.66666666826</v>
      </c>
      <c r="X5297" s="384">
        <v>187529.27859536328</v>
      </c>
      <c r="Y5297" s="386">
        <v>2710.0000000000095</v>
      </c>
      <c r="Z5297" s="367"/>
      <c r="AA5297" s="367"/>
      <c r="AB5297" s="367"/>
      <c r="AC5297" s="367"/>
      <c r="AD5297" s="367"/>
      <c r="AE5297" s="367"/>
      <c r="AF5297" s="367"/>
      <c r="AG5297" s="367"/>
      <c r="AH5297" s="367"/>
      <c r="AI5297" s="367"/>
      <c r="AJ5297" s="367"/>
      <c r="AK5297" s="367"/>
      <c r="AL5297" s="367"/>
      <c r="AM5297" s="367"/>
      <c r="AN5297" s="367"/>
      <c r="AO5297" s="367"/>
      <c r="AP5297" s="367"/>
      <c r="AQ5297" s="367"/>
      <c r="AR5297" s="367"/>
      <c r="AS5297" s="367"/>
      <c r="AT5297" s="367"/>
    </row>
    <row r="5298" spans="2:46" ht="13.8">
      <c r="B5298" s="26">
        <v>45.333333333333229</v>
      </c>
      <c r="C5298" s="363">
        <v>941.056393441463</v>
      </c>
      <c r="D5298" s="367">
        <v>2719.9999999999936</v>
      </c>
      <c r="E5298" s="367">
        <v>12651.162790697728</v>
      </c>
      <c r="F5298" s="367">
        <v>-1126197.8290642956</v>
      </c>
      <c r="G5298" s="367">
        <v>2720.0000000000118</v>
      </c>
      <c r="H5298" s="367">
        <v>68000</v>
      </c>
      <c r="I5298" s="384">
        <v>-13382056.270304566</v>
      </c>
      <c r="J5298" s="367">
        <v>2719.9999999999995</v>
      </c>
      <c r="K5298" s="367">
        <v>16484.84848484843</v>
      </c>
      <c r="L5298" s="384">
        <v>-648561.8742431443</v>
      </c>
      <c r="M5298" s="367">
        <v>2719.9999999999914</v>
      </c>
      <c r="N5298" s="367">
        <v>272</v>
      </c>
      <c r="O5298" s="384">
        <v>-13161.673212413329</v>
      </c>
      <c r="P5298" s="367">
        <v>39.44</v>
      </c>
      <c r="Q5298" s="367">
        <v>272</v>
      </c>
      <c r="R5298" s="384">
        <v>-3717.4982611212595</v>
      </c>
      <c r="S5298" s="367">
        <v>38.08</v>
      </c>
      <c r="T5298" s="367">
        <v>9379.3103448275742</v>
      </c>
      <c r="U5298" s="384">
        <v>-707799.84060589457</v>
      </c>
      <c r="V5298" s="367">
        <v>2719.9999999999964</v>
      </c>
      <c r="W5298" s="367">
        <v>453333.33333333494</v>
      </c>
      <c r="X5298" s="384">
        <v>188097.16588383031</v>
      </c>
      <c r="Y5298" s="386">
        <v>2720.0000000000095</v>
      </c>
      <c r="Z5298" s="367"/>
      <c r="AA5298" s="367"/>
      <c r="AB5298" s="367"/>
      <c r="AC5298" s="367"/>
      <c r="AD5298" s="367"/>
      <c r="AE5298" s="367"/>
      <c r="AF5298" s="367"/>
      <c r="AG5298" s="367"/>
      <c r="AH5298" s="367"/>
      <c r="AI5298" s="367"/>
      <c r="AJ5298" s="367"/>
      <c r="AK5298" s="367"/>
      <c r="AL5298" s="367"/>
      <c r="AM5298" s="367"/>
      <c r="AN5298" s="367"/>
      <c r="AO5298" s="367"/>
      <c r="AP5298" s="367"/>
      <c r="AQ5298" s="367"/>
      <c r="AR5298" s="367"/>
      <c r="AS5298" s="367"/>
      <c r="AT5298" s="367"/>
    </row>
    <row r="5299" spans="2:46" ht="13.8">
      <c r="B5299" s="26">
        <v>45.499999999999893</v>
      </c>
      <c r="C5299" s="363">
        <v>944.49544449776454</v>
      </c>
      <c r="D5299" s="367">
        <v>2729.9999999999936</v>
      </c>
      <c r="E5299" s="367">
        <v>12697.674418604705</v>
      </c>
      <c r="F5299" s="367">
        <v>-1134655.197345465</v>
      </c>
      <c r="G5299" s="367">
        <v>2730.0000000000118</v>
      </c>
      <c r="H5299" s="367">
        <v>68250</v>
      </c>
      <c r="I5299" s="384">
        <v>-13482077.649572618</v>
      </c>
      <c r="J5299" s="367">
        <v>2729.9999999999995</v>
      </c>
      <c r="K5299" s="367">
        <v>16545.45454545449</v>
      </c>
      <c r="L5299" s="384">
        <v>-654250.70754342549</v>
      </c>
      <c r="M5299" s="367">
        <v>2729.9999999999909</v>
      </c>
      <c r="N5299" s="367">
        <v>273</v>
      </c>
      <c r="O5299" s="384">
        <v>-13263.551395603343</v>
      </c>
      <c r="P5299" s="367">
        <v>39.585000000000001</v>
      </c>
      <c r="Q5299" s="367">
        <v>273</v>
      </c>
      <c r="R5299" s="384">
        <v>-3756.4103095573478</v>
      </c>
      <c r="S5299" s="367">
        <v>38.22</v>
      </c>
      <c r="T5299" s="367">
        <v>9413.7931034482644</v>
      </c>
      <c r="U5299" s="384">
        <v>-713751.6408215306</v>
      </c>
      <c r="V5299" s="367">
        <v>2729.9999999999968</v>
      </c>
      <c r="W5299" s="367">
        <v>455000.00000000163</v>
      </c>
      <c r="X5299" s="384">
        <v>188664.1406526691</v>
      </c>
      <c r="Y5299" s="386">
        <v>2730.0000000000095</v>
      </c>
      <c r="Z5299" s="367"/>
      <c r="AA5299" s="367"/>
      <c r="AB5299" s="367"/>
      <c r="AC5299" s="367"/>
      <c r="AD5299" s="367"/>
      <c r="AE5299" s="367"/>
      <c r="AF5299" s="367"/>
      <c r="AG5299" s="367"/>
      <c r="AH5299" s="367"/>
      <c r="AI5299" s="367"/>
      <c r="AJ5299" s="367"/>
      <c r="AK5299" s="367"/>
      <c r="AL5299" s="367"/>
      <c r="AM5299" s="367"/>
      <c r="AN5299" s="367"/>
      <c r="AO5299" s="367"/>
      <c r="AP5299" s="367"/>
      <c r="AQ5299" s="367"/>
      <c r="AR5299" s="367"/>
      <c r="AS5299" s="367"/>
      <c r="AT5299" s="367"/>
    </row>
    <row r="5300" spans="2:46" ht="13.8">
      <c r="B5300" s="26">
        <v>45.666666666666558</v>
      </c>
      <c r="C5300" s="363">
        <v>947.93434379512053</v>
      </c>
      <c r="D5300" s="367">
        <v>2739.9999999999936</v>
      </c>
      <c r="E5300" s="367">
        <v>12744.186046511682</v>
      </c>
      <c r="F5300" s="367">
        <v>-1143144.1915247012</v>
      </c>
      <c r="G5300" s="367">
        <v>2740.0000000000118</v>
      </c>
      <c r="H5300" s="367">
        <v>68500</v>
      </c>
      <c r="I5300" s="384">
        <v>-13582471.355895473</v>
      </c>
      <c r="J5300" s="367">
        <v>2739.9999999999995</v>
      </c>
      <c r="K5300" s="367">
        <v>16606.06060606055</v>
      </c>
      <c r="L5300" s="384">
        <v>-659963.74900960422</v>
      </c>
      <c r="M5300" s="367">
        <v>2739.9999999999909</v>
      </c>
      <c r="N5300" s="367">
        <v>274</v>
      </c>
      <c r="O5300" s="384">
        <v>-13365.821444571609</v>
      </c>
      <c r="P5300" s="367">
        <v>39.729999999999997</v>
      </c>
      <c r="Q5300" s="367">
        <v>274</v>
      </c>
      <c r="R5300" s="384">
        <v>-3795.5073014030854</v>
      </c>
      <c r="S5300" s="367">
        <v>38.36</v>
      </c>
      <c r="T5300" s="367">
        <v>9448.2758620689547</v>
      </c>
      <c r="U5300" s="384">
        <v>-719727.98019408423</v>
      </c>
      <c r="V5300" s="367">
        <v>2739.9999999999968</v>
      </c>
      <c r="W5300" s="367">
        <v>456666.66666666832</v>
      </c>
      <c r="X5300" s="384">
        <v>189230.20290187953</v>
      </c>
      <c r="Y5300" s="386">
        <v>2740.0000000000095</v>
      </c>
      <c r="Z5300" s="367"/>
      <c r="AA5300" s="367"/>
      <c r="AB5300" s="367"/>
      <c r="AC5300" s="367"/>
      <c r="AD5300" s="367"/>
      <c r="AE5300" s="367"/>
      <c r="AF5300" s="367"/>
      <c r="AG5300" s="367"/>
      <c r="AH5300" s="367"/>
      <c r="AI5300" s="367"/>
      <c r="AJ5300" s="367"/>
      <c r="AK5300" s="367"/>
      <c r="AL5300" s="367"/>
      <c r="AM5300" s="367"/>
      <c r="AN5300" s="367"/>
      <c r="AO5300" s="367"/>
      <c r="AP5300" s="367"/>
      <c r="AQ5300" s="367"/>
      <c r="AR5300" s="367"/>
      <c r="AS5300" s="367"/>
      <c r="AT5300" s="367"/>
    </row>
    <row r="5301" spans="2:46" ht="13.8">
      <c r="B5301" s="26">
        <v>45.833333333333222</v>
      </c>
      <c r="C5301" s="363">
        <v>951.37309133353108</v>
      </c>
      <c r="D5301" s="367">
        <v>2749.9999999999936</v>
      </c>
      <c r="E5301" s="367">
        <v>12790.69767441866</v>
      </c>
      <c r="F5301" s="367">
        <v>-1151664.8116020039</v>
      </c>
      <c r="G5301" s="367">
        <v>2750.0000000000118</v>
      </c>
      <c r="H5301" s="367">
        <v>68750</v>
      </c>
      <c r="I5301" s="384">
        <v>-13683237.389273126</v>
      </c>
      <c r="J5301" s="367">
        <v>2749.9999999999995</v>
      </c>
      <c r="K5301" s="367">
        <v>16666.66666666661</v>
      </c>
      <c r="L5301" s="384">
        <v>-665700.99864168011</v>
      </c>
      <c r="M5301" s="367">
        <v>2749.9999999999909</v>
      </c>
      <c r="N5301" s="367">
        <v>275</v>
      </c>
      <c r="O5301" s="384">
        <v>-13468.483359318145</v>
      </c>
      <c r="P5301" s="367">
        <v>39.875</v>
      </c>
      <c r="Q5301" s="367">
        <v>275</v>
      </c>
      <c r="R5301" s="384">
        <v>-3834.7892366584742</v>
      </c>
      <c r="S5301" s="367">
        <v>38.5</v>
      </c>
      <c r="T5301" s="367">
        <v>9482.7586206896449</v>
      </c>
      <c r="U5301" s="384">
        <v>-725728.85872355558</v>
      </c>
      <c r="V5301" s="367">
        <v>2749.9999999999968</v>
      </c>
      <c r="W5301" s="367">
        <v>458333.333333335</v>
      </c>
      <c r="X5301" s="384">
        <v>189795.35263146166</v>
      </c>
      <c r="Y5301" s="386">
        <v>2750.0000000000095</v>
      </c>
      <c r="Z5301" s="367"/>
      <c r="AA5301" s="367"/>
      <c r="AB5301" s="367"/>
      <c r="AC5301" s="367"/>
      <c r="AD5301" s="367"/>
      <c r="AE5301" s="367"/>
      <c r="AF5301" s="367"/>
      <c r="AG5301" s="367"/>
      <c r="AH5301" s="367"/>
      <c r="AI5301" s="367"/>
      <c r="AJ5301" s="367"/>
      <c r="AK5301" s="367"/>
      <c r="AL5301" s="367"/>
      <c r="AM5301" s="367"/>
      <c r="AN5301" s="367"/>
      <c r="AO5301" s="367"/>
      <c r="AP5301" s="367"/>
      <c r="AQ5301" s="367"/>
      <c r="AR5301" s="367"/>
      <c r="AS5301" s="367"/>
      <c r="AT5301" s="367"/>
    </row>
    <row r="5302" spans="2:46" ht="13.8">
      <c r="B5302" s="26">
        <v>45.999999999999886</v>
      </c>
      <c r="C5302" s="363">
        <v>954.81168711299597</v>
      </c>
      <c r="D5302" s="367">
        <v>2759.9999999999932</v>
      </c>
      <c r="E5302" s="367">
        <v>12837.209302325637</v>
      </c>
      <c r="F5302" s="367">
        <v>-1160217.0575773728</v>
      </c>
      <c r="G5302" s="367">
        <v>2760.0000000000118</v>
      </c>
      <c r="H5302" s="367">
        <v>69000</v>
      </c>
      <c r="I5302" s="384">
        <v>-13784375.749705577</v>
      </c>
      <c r="J5302" s="367">
        <v>2759.9999999999995</v>
      </c>
      <c r="K5302" s="367">
        <v>16727.27272727267</v>
      </c>
      <c r="L5302" s="384">
        <v>-671462.45643965341</v>
      </c>
      <c r="M5302" s="367">
        <v>2759.9999999999909</v>
      </c>
      <c r="N5302" s="367">
        <v>276</v>
      </c>
      <c r="O5302" s="384">
        <v>-13571.537139842942</v>
      </c>
      <c r="P5302" s="367">
        <v>40.020000000000003</v>
      </c>
      <c r="Q5302" s="367">
        <v>276</v>
      </c>
      <c r="R5302" s="384">
        <v>-3874.2561153235124</v>
      </c>
      <c r="S5302" s="367">
        <v>38.64</v>
      </c>
      <c r="T5302" s="367">
        <v>9517.2413793103351</v>
      </c>
      <c r="U5302" s="384">
        <v>-731754.2764099451</v>
      </c>
      <c r="V5302" s="367">
        <v>2759.9999999999973</v>
      </c>
      <c r="W5302" s="367">
        <v>460000.00000000169</v>
      </c>
      <c r="X5302" s="384">
        <v>190359.58984141552</v>
      </c>
      <c r="Y5302" s="386">
        <v>2760.00000000001</v>
      </c>
      <c r="Z5302" s="367"/>
      <c r="AA5302" s="367"/>
      <c r="AB5302" s="367"/>
      <c r="AC5302" s="367"/>
      <c r="AD5302" s="367"/>
      <c r="AE5302" s="367"/>
      <c r="AF5302" s="367"/>
      <c r="AG5302" s="367"/>
      <c r="AH5302" s="367"/>
      <c r="AI5302" s="367"/>
      <c r="AJ5302" s="367"/>
      <c r="AK5302" s="367"/>
      <c r="AL5302" s="367"/>
      <c r="AM5302" s="367"/>
      <c r="AN5302" s="367"/>
      <c r="AO5302" s="367"/>
      <c r="AP5302" s="367"/>
      <c r="AQ5302" s="367"/>
      <c r="AR5302" s="367"/>
      <c r="AS5302" s="367"/>
      <c r="AT5302" s="367"/>
    </row>
    <row r="5303" spans="2:46" ht="13.8">
      <c r="B5303" s="26">
        <v>46.166666666666551</v>
      </c>
      <c r="C5303" s="363">
        <v>958.25013113351554</v>
      </c>
      <c r="D5303" s="367">
        <v>2769.9999999999932</v>
      </c>
      <c r="E5303" s="367">
        <v>12883.720930232614</v>
      </c>
      <c r="F5303" s="367">
        <v>-1168800.9294508086</v>
      </c>
      <c r="G5303" s="367">
        <v>2770.0000000000118</v>
      </c>
      <c r="H5303" s="367">
        <v>69250</v>
      </c>
      <c r="I5303" s="384">
        <v>-13885886.437192829</v>
      </c>
      <c r="J5303" s="367">
        <v>2769.9999999999995</v>
      </c>
      <c r="K5303" s="367">
        <v>16787.87878787873</v>
      </c>
      <c r="L5303" s="384">
        <v>-677248.122403524</v>
      </c>
      <c r="M5303" s="367">
        <v>2769.9999999999909</v>
      </c>
      <c r="N5303" s="367">
        <v>277</v>
      </c>
      <c r="O5303" s="384">
        <v>-13674.982786145991</v>
      </c>
      <c r="P5303" s="367">
        <v>40.164999999999999</v>
      </c>
      <c r="Q5303" s="367">
        <v>277</v>
      </c>
      <c r="R5303" s="384">
        <v>-3913.9079373982017</v>
      </c>
      <c r="S5303" s="367">
        <v>38.78</v>
      </c>
      <c r="T5303" s="367">
        <v>9551.7241379310253</v>
      </c>
      <c r="U5303" s="384">
        <v>-737804.23325325246</v>
      </c>
      <c r="V5303" s="367">
        <v>2769.9999999999973</v>
      </c>
      <c r="W5303" s="367">
        <v>461666.66666666837</v>
      </c>
      <c r="X5303" s="384">
        <v>190922.91453174106</v>
      </c>
      <c r="Y5303" s="386">
        <v>2770.00000000001</v>
      </c>
      <c r="Z5303" s="367"/>
      <c r="AA5303" s="367"/>
      <c r="AB5303" s="367"/>
      <c r="AC5303" s="367"/>
      <c r="AD5303" s="367"/>
      <c r="AE5303" s="367"/>
      <c r="AF5303" s="367"/>
      <c r="AG5303" s="367"/>
      <c r="AH5303" s="367"/>
      <c r="AI5303" s="367"/>
      <c r="AJ5303" s="367"/>
      <c r="AK5303" s="367"/>
      <c r="AL5303" s="367"/>
      <c r="AM5303" s="367"/>
      <c r="AN5303" s="367"/>
      <c r="AO5303" s="367"/>
      <c r="AP5303" s="367"/>
      <c r="AQ5303" s="367"/>
      <c r="AR5303" s="367"/>
      <c r="AS5303" s="367"/>
      <c r="AT5303" s="367"/>
    </row>
    <row r="5304" spans="2:46" ht="13.8">
      <c r="B5304" s="26">
        <v>46.333333333333215</v>
      </c>
      <c r="C5304" s="363">
        <v>961.68842339508967</v>
      </c>
      <c r="D5304" s="367">
        <v>2779.9999999999932</v>
      </c>
      <c r="E5304" s="367">
        <v>12930.232558139591</v>
      </c>
      <c r="F5304" s="367">
        <v>-1177416.4272223108</v>
      </c>
      <c r="G5304" s="367">
        <v>2780.0000000000118</v>
      </c>
      <c r="H5304" s="367">
        <v>69500</v>
      </c>
      <c r="I5304" s="384">
        <v>-13987769.45173488</v>
      </c>
      <c r="J5304" s="367">
        <v>2779.9999999999995</v>
      </c>
      <c r="K5304" s="367">
        <v>16848.48484848479</v>
      </c>
      <c r="L5304" s="384">
        <v>-683057.99653329176</v>
      </c>
      <c r="M5304" s="367">
        <v>2779.9999999999909</v>
      </c>
      <c r="N5304" s="367">
        <v>278</v>
      </c>
      <c r="O5304" s="384">
        <v>-13778.820298227303</v>
      </c>
      <c r="P5304" s="367">
        <v>40.309999999999995</v>
      </c>
      <c r="Q5304" s="367">
        <v>278</v>
      </c>
      <c r="R5304" s="384">
        <v>-3953.7447028825404</v>
      </c>
      <c r="S5304" s="367">
        <v>38.92</v>
      </c>
      <c r="T5304" s="367">
        <v>9586.2068965517155</v>
      </c>
      <c r="U5304" s="384">
        <v>-743878.72925347753</v>
      </c>
      <c r="V5304" s="367">
        <v>2779.9999999999973</v>
      </c>
      <c r="W5304" s="367">
        <v>463333.33333333506</v>
      </c>
      <c r="X5304" s="384">
        <v>191485.32670243832</v>
      </c>
      <c r="Y5304" s="386">
        <v>2780.0000000000105</v>
      </c>
      <c r="Z5304" s="367"/>
      <c r="AA5304" s="367"/>
      <c r="AB5304" s="367"/>
      <c r="AC5304" s="367"/>
      <c r="AD5304" s="367"/>
      <c r="AE5304" s="367"/>
      <c r="AF5304" s="367"/>
      <c r="AG5304" s="367"/>
      <c r="AH5304" s="367"/>
      <c r="AI5304" s="367"/>
      <c r="AJ5304" s="367"/>
      <c r="AK5304" s="367"/>
      <c r="AL5304" s="367"/>
      <c r="AM5304" s="367"/>
      <c r="AN5304" s="367"/>
      <c r="AO5304" s="367"/>
      <c r="AP5304" s="367"/>
      <c r="AQ5304" s="367"/>
      <c r="AR5304" s="367"/>
      <c r="AS5304" s="367"/>
      <c r="AT5304" s="367"/>
    </row>
    <row r="5305" spans="2:46" ht="13.8">
      <c r="B5305" s="26">
        <v>46.499999999999879</v>
      </c>
      <c r="C5305" s="363">
        <v>965.12656389771848</v>
      </c>
      <c r="D5305" s="367">
        <v>2789.9999999999932</v>
      </c>
      <c r="E5305" s="367">
        <v>12976.744186046568</v>
      </c>
      <c r="F5305" s="367">
        <v>-1186063.5508918797</v>
      </c>
      <c r="G5305" s="367">
        <v>2790.0000000000123</v>
      </c>
      <c r="H5305" s="367">
        <v>69750</v>
      </c>
      <c r="I5305" s="384">
        <v>-14090024.793331733</v>
      </c>
      <c r="J5305" s="367">
        <v>2789.9999999999995</v>
      </c>
      <c r="K5305" s="367">
        <v>16909.09090909085</v>
      </c>
      <c r="L5305" s="384">
        <v>-688892.07882895635</v>
      </c>
      <c r="M5305" s="367">
        <v>2789.9999999999905</v>
      </c>
      <c r="N5305" s="367">
        <v>279</v>
      </c>
      <c r="O5305" s="384">
        <v>-13883.049676086881</v>
      </c>
      <c r="P5305" s="367">
        <v>40.454999999999998</v>
      </c>
      <c r="Q5305" s="367">
        <v>279</v>
      </c>
      <c r="R5305" s="384">
        <v>-3993.7664117765275</v>
      </c>
      <c r="S5305" s="367">
        <v>39.059999999999995</v>
      </c>
      <c r="T5305" s="367">
        <v>9620.6896551724058</v>
      </c>
      <c r="U5305" s="384">
        <v>-749977.76441062044</v>
      </c>
      <c r="V5305" s="367">
        <v>2789.9999999999973</v>
      </c>
      <c r="W5305" s="367">
        <v>465000.00000000175</v>
      </c>
      <c r="X5305" s="384">
        <v>192046.82635350723</v>
      </c>
      <c r="Y5305" s="386">
        <v>2790.0000000000105</v>
      </c>
      <c r="Z5305" s="367"/>
      <c r="AA5305" s="367"/>
      <c r="AB5305" s="367"/>
      <c r="AC5305" s="367"/>
      <c r="AD5305" s="367"/>
      <c r="AE5305" s="367"/>
      <c r="AF5305" s="367"/>
      <c r="AG5305" s="367"/>
      <c r="AH5305" s="367"/>
      <c r="AI5305" s="367"/>
      <c r="AJ5305" s="367"/>
      <c r="AK5305" s="367"/>
      <c r="AL5305" s="367"/>
      <c r="AM5305" s="367"/>
      <c r="AN5305" s="367"/>
      <c r="AO5305" s="367"/>
      <c r="AP5305" s="367"/>
      <c r="AQ5305" s="367"/>
      <c r="AR5305" s="367"/>
      <c r="AS5305" s="367"/>
      <c r="AT5305" s="367"/>
    </row>
    <row r="5306" spans="2:46" ht="13.8">
      <c r="B5306" s="26">
        <v>46.666666666666544</v>
      </c>
      <c r="C5306" s="363">
        <v>968.56455264140141</v>
      </c>
      <c r="D5306" s="367">
        <v>2799.9999999999923</v>
      </c>
      <c r="E5306" s="367">
        <v>13023.255813953545</v>
      </c>
      <c r="F5306" s="367">
        <v>-1194742.3004595148</v>
      </c>
      <c r="G5306" s="367">
        <v>2800.0000000000123</v>
      </c>
      <c r="H5306" s="367">
        <v>70000</v>
      </c>
      <c r="I5306" s="384">
        <v>-14192652.461983386</v>
      </c>
      <c r="J5306" s="367">
        <v>2799.9999999999995</v>
      </c>
      <c r="K5306" s="367">
        <v>16969.69696969691</v>
      </c>
      <c r="L5306" s="384">
        <v>-694750.36929051881</v>
      </c>
      <c r="M5306" s="367">
        <v>2799.9999999999905</v>
      </c>
      <c r="N5306" s="367">
        <v>280</v>
      </c>
      <c r="O5306" s="384">
        <v>-13987.670919724722</v>
      </c>
      <c r="P5306" s="367">
        <v>40.6</v>
      </c>
      <c r="Q5306" s="367">
        <v>280</v>
      </c>
      <c r="R5306" s="384">
        <v>-4033.9730640801677</v>
      </c>
      <c r="S5306" s="367">
        <v>39.199999999999996</v>
      </c>
      <c r="T5306" s="367">
        <v>9655.172413793096</v>
      </c>
      <c r="U5306" s="384">
        <v>-756101.33872468176</v>
      </c>
      <c r="V5306" s="367">
        <v>2799.9999999999982</v>
      </c>
      <c r="W5306" s="367">
        <v>466666.66666666843</v>
      </c>
      <c r="X5306" s="384">
        <v>192607.41348494784</v>
      </c>
      <c r="Y5306" s="386">
        <v>2800.0000000000105</v>
      </c>
      <c r="Z5306" s="367"/>
      <c r="AA5306" s="367"/>
      <c r="AB5306" s="367"/>
      <c r="AC5306" s="367"/>
      <c r="AD5306" s="367"/>
      <c r="AE5306" s="367"/>
      <c r="AF5306" s="367"/>
      <c r="AG5306" s="367"/>
      <c r="AH5306" s="367"/>
      <c r="AI5306" s="367"/>
      <c r="AJ5306" s="367"/>
      <c r="AK5306" s="367"/>
      <c r="AL5306" s="367"/>
      <c r="AM5306" s="367"/>
      <c r="AN5306" s="367"/>
      <c r="AO5306" s="367"/>
      <c r="AP5306" s="367"/>
      <c r="AQ5306" s="367"/>
      <c r="AR5306" s="367"/>
      <c r="AS5306" s="367"/>
      <c r="AT5306" s="367"/>
    </row>
    <row r="5307" spans="2:46" ht="13.8">
      <c r="B5307" s="26">
        <v>46.833333333333208</v>
      </c>
      <c r="C5307" s="363">
        <v>972.00238962613923</v>
      </c>
      <c r="D5307" s="367">
        <v>2809.9999999999927</v>
      </c>
      <c r="E5307" s="367">
        <v>13069.767441860522</v>
      </c>
      <c r="F5307" s="367">
        <v>-1203452.6759252166</v>
      </c>
      <c r="G5307" s="367">
        <v>2810.0000000000123</v>
      </c>
      <c r="H5307" s="367">
        <v>70250</v>
      </c>
      <c r="I5307" s="384">
        <v>-14295652.457689837</v>
      </c>
      <c r="J5307" s="367">
        <v>2809.9999999999995</v>
      </c>
      <c r="K5307" s="367">
        <v>17030.30303030297</v>
      </c>
      <c r="L5307" s="384">
        <v>-700632.86791797832</v>
      </c>
      <c r="M5307" s="367">
        <v>2809.9999999999905</v>
      </c>
      <c r="N5307" s="367">
        <v>281</v>
      </c>
      <c r="O5307" s="384">
        <v>-14092.684029140815</v>
      </c>
      <c r="P5307" s="367">
        <v>40.744999999999997</v>
      </c>
      <c r="Q5307" s="367">
        <v>281</v>
      </c>
      <c r="R5307" s="384">
        <v>-4074.3646597934594</v>
      </c>
      <c r="S5307" s="367">
        <v>39.340000000000003</v>
      </c>
      <c r="T5307" s="367">
        <v>9689.6551724137862</v>
      </c>
      <c r="U5307" s="384">
        <v>-762249.45219566056</v>
      </c>
      <c r="V5307" s="367">
        <v>2809.9999999999982</v>
      </c>
      <c r="W5307" s="367">
        <v>468333.33333333512</v>
      </c>
      <c r="X5307" s="384">
        <v>193167.08809676021</v>
      </c>
      <c r="Y5307" s="386">
        <v>2810.0000000000109</v>
      </c>
      <c r="Z5307" s="367"/>
      <c r="AA5307" s="367"/>
      <c r="AB5307" s="367"/>
      <c r="AC5307" s="367"/>
      <c r="AD5307" s="367"/>
      <c r="AE5307" s="367"/>
      <c r="AF5307" s="367"/>
      <c r="AG5307" s="367"/>
      <c r="AH5307" s="367"/>
      <c r="AI5307" s="367"/>
      <c r="AJ5307" s="367"/>
      <c r="AK5307" s="367"/>
      <c r="AL5307" s="367"/>
      <c r="AM5307" s="367"/>
      <c r="AN5307" s="367"/>
      <c r="AO5307" s="367"/>
      <c r="AP5307" s="367"/>
      <c r="AQ5307" s="367"/>
      <c r="AR5307" s="367"/>
      <c r="AS5307" s="367"/>
      <c r="AT5307" s="367"/>
    </row>
    <row r="5308" spans="2:46" ht="13.8">
      <c r="B5308" s="26">
        <v>46.999999999999872</v>
      </c>
      <c r="C5308" s="363">
        <v>975.44007485193151</v>
      </c>
      <c r="D5308" s="367">
        <v>2819.9999999999927</v>
      </c>
      <c r="E5308" s="367">
        <v>13116.279069767499</v>
      </c>
      <c r="F5308" s="367">
        <v>-1212194.6772889849</v>
      </c>
      <c r="G5308" s="367">
        <v>2820.0000000000123</v>
      </c>
      <c r="H5308" s="367">
        <v>70500</v>
      </c>
      <c r="I5308" s="384">
        <v>-14399024.780451087</v>
      </c>
      <c r="J5308" s="367">
        <v>2819.9999999999995</v>
      </c>
      <c r="K5308" s="367">
        <v>17090.90909090903</v>
      </c>
      <c r="L5308" s="384">
        <v>-706539.57471133512</v>
      </c>
      <c r="M5308" s="367">
        <v>2819.9999999999905</v>
      </c>
      <c r="N5308" s="367">
        <v>282</v>
      </c>
      <c r="O5308" s="384">
        <v>-14198.089004335176</v>
      </c>
      <c r="P5308" s="367">
        <v>40.89</v>
      </c>
      <c r="Q5308" s="367">
        <v>282</v>
      </c>
      <c r="R5308" s="384">
        <v>-4114.9411989164</v>
      </c>
      <c r="S5308" s="367">
        <v>39.480000000000004</v>
      </c>
      <c r="T5308" s="367">
        <v>9724.1379310344764</v>
      </c>
      <c r="U5308" s="384">
        <v>-768422.10482355719</v>
      </c>
      <c r="V5308" s="367">
        <v>2819.9999999999982</v>
      </c>
      <c r="W5308" s="367">
        <v>470000.0000000018</v>
      </c>
      <c r="X5308" s="384">
        <v>193725.85018894423</v>
      </c>
      <c r="Y5308" s="386">
        <v>2820.0000000000109</v>
      </c>
      <c r="Z5308" s="367"/>
      <c r="AA5308" s="367"/>
      <c r="AB5308" s="367"/>
      <c r="AC5308" s="367"/>
      <c r="AD5308" s="367"/>
      <c r="AE5308" s="367"/>
      <c r="AF5308" s="367"/>
      <c r="AG5308" s="367"/>
      <c r="AH5308" s="367"/>
      <c r="AI5308" s="367"/>
      <c r="AJ5308" s="367"/>
      <c r="AK5308" s="367"/>
      <c r="AL5308" s="367"/>
      <c r="AM5308" s="367"/>
      <c r="AN5308" s="367"/>
      <c r="AO5308" s="367"/>
      <c r="AP5308" s="367"/>
      <c r="AQ5308" s="367"/>
      <c r="AR5308" s="367"/>
      <c r="AS5308" s="367"/>
      <c r="AT5308" s="367"/>
    </row>
    <row r="5309" spans="2:46" ht="13.8">
      <c r="B5309" s="26">
        <v>47.166666666666536</v>
      </c>
      <c r="C5309" s="363">
        <v>978.87760831877802</v>
      </c>
      <c r="D5309" s="367">
        <v>2829.9999999999918</v>
      </c>
      <c r="E5309" s="367">
        <v>13162.790697674476</v>
      </c>
      <c r="F5309" s="367">
        <v>-1220968.30455082</v>
      </c>
      <c r="G5309" s="367">
        <v>2830.0000000000127</v>
      </c>
      <c r="H5309" s="367">
        <v>70750</v>
      </c>
      <c r="I5309" s="384">
        <v>-14502769.430267137</v>
      </c>
      <c r="J5309" s="367">
        <v>2829.9999999999995</v>
      </c>
      <c r="K5309" s="367">
        <v>17151.51515151509</v>
      </c>
      <c r="L5309" s="384">
        <v>-712470.48967058922</v>
      </c>
      <c r="M5309" s="367">
        <v>2829.9999999999905</v>
      </c>
      <c r="N5309" s="367">
        <v>283</v>
      </c>
      <c r="O5309" s="384">
        <v>-14303.885845307797</v>
      </c>
      <c r="P5309" s="367">
        <v>41.035000000000004</v>
      </c>
      <c r="Q5309" s="367">
        <v>283</v>
      </c>
      <c r="R5309" s="384">
        <v>-4155.70268144899</v>
      </c>
      <c r="S5309" s="367">
        <v>39.620000000000005</v>
      </c>
      <c r="T5309" s="367">
        <v>9758.6206896551666</v>
      </c>
      <c r="U5309" s="384">
        <v>-774619.29660837166</v>
      </c>
      <c r="V5309" s="367">
        <v>2829.9999999999982</v>
      </c>
      <c r="W5309" s="367">
        <v>471666.66666666849</v>
      </c>
      <c r="X5309" s="384">
        <v>194283.69976149994</v>
      </c>
      <c r="Y5309" s="386">
        <v>2830.0000000000109</v>
      </c>
      <c r="Z5309" s="367"/>
      <c r="AA5309" s="367"/>
      <c r="AB5309" s="367"/>
      <c r="AC5309" s="367"/>
      <c r="AD5309" s="367"/>
      <c r="AE5309" s="367"/>
      <c r="AF5309" s="367"/>
      <c r="AG5309" s="367"/>
      <c r="AH5309" s="367"/>
      <c r="AI5309" s="367"/>
      <c r="AJ5309" s="367"/>
      <c r="AK5309" s="367"/>
      <c r="AL5309" s="367"/>
      <c r="AM5309" s="367"/>
      <c r="AN5309" s="367"/>
      <c r="AO5309" s="367"/>
      <c r="AP5309" s="367"/>
      <c r="AQ5309" s="367"/>
      <c r="AR5309" s="367"/>
      <c r="AS5309" s="367"/>
      <c r="AT5309" s="367"/>
    </row>
    <row r="5310" spans="2:46" ht="13.8">
      <c r="B5310" s="26">
        <v>47.333333333333201</v>
      </c>
      <c r="C5310" s="363">
        <v>982.3149900266792</v>
      </c>
      <c r="D5310" s="367">
        <v>2839.9999999999918</v>
      </c>
      <c r="E5310" s="367">
        <v>13209.302325581453</v>
      </c>
      <c r="F5310" s="367">
        <v>-1229773.5577107212</v>
      </c>
      <c r="G5310" s="367">
        <v>2840.0000000000127</v>
      </c>
      <c r="H5310" s="367">
        <v>71000</v>
      </c>
      <c r="I5310" s="384">
        <v>-14606886.40713799</v>
      </c>
      <c r="J5310" s="367">
        <v>2839.9999999999995</v>
      </c>
      <c r="K5310" s="367">
        <v>17212.12121212115</v>
      </c>
      <c r="L5310" s="384">
        <v>-718425.6127957399</v>
      </c>
      <c r="M5310" s="367">
        <v>2839.9999999999895</v>
      </c>
      <c r="N5310" s="367">
        <v>284</v>
      </c>
      <c r="O5310" s="384">
        <v>-14410.074552058675</v>
      </c>
      <c r="P5310" s="367">
        <v>41.18</v>
      </c>
      <c r="Q5310" s="367">
        <v>284</v>
      </c>
      <c r="R5310" s="384">
        <v>-4196.6491073912312</v>
      </c>
      <c r="S5310" s="367">
        <v>39.760000000000005</v>
      </c>
      <c r="T5310" s="367">
        <v>9793.1034482758569</v>
      </c>
      <c r="U5310" s="384">
        <v>-780841.02755010431</v>
      </c>
      <c r="V5310" s="367">
        <v>2839.9999999999986</v>
      </c>
      <c r="W5310" s="367">
        <v>473333.33333333518</v>
      </c>
      <c r="X5310" s="384">
        <v>194840.63681442733</v>
      </c>
      <c r="Y5310" s="386">
        <v>2840.0000000000109</v>
      </c>
      <c r="Z5310" s="367"/>
      <c r="AA5310" s="367"/>
      <c r="AB5310" s="367"/>
      <c r="AC5310" s="367"/>
      <c r="AD5310" s="367"/>
      <c r="AE5310" s="367"/>
      <c r="AF5310" s="367"/>
      <c r="AG5310" s="367"/>
      <c r="AH5310" s="367"/>
      <c r="AI5310" s="367"/>
      <c r="AJ5310" s="367"/>
      <c r="AK5310" s="367"/>
      <c r="AL5310" s="367"/>
      <c r="AM5310" s="367"/>
      <c r="AN5310" s="367"/>
      <c r="AO5310" s="367"/>
      <c r="AP5310" s="367"/>
      <c r="AQ5310" s="367"/>
      <c r="AR5310" s="367"/>
      <c r="AS5310" s="367"/>
      <c r="AT5310" s="367"/>
    </row>
    <row r="5311" spans="2:46" ht="13.8">
      <c r="B5311" s="26">
        <v>47.499999999999865</v>
      </c>
      <c r="C5311" s="363">
        <v>985.75221997563517</v>
      </c>
      <c r="D5311" s="367">
        <v>2849.9999999999918</v>
      </c>
      <c r="E5311" s="367">
        <v>13255.81395348843</v>
      </c>
      <c r="F5311" s="367">
        <v>-1238610.4367686892</v>
      </c>
      <c r="G5311" s="367">
        <v>2850.0000000000127</v>
      </c>
      <c r="H5311" s="367">
        <v>71250</v>
      </c>
      <c r="I5311" s="384">
        <v>-14711375.71106364</v>
      </c>
      <c r="J5311" s="367">
        <v>2849.9999999999995</v>
      </c>
      <c r="K5311" s="367">
        <v>17272.72727272721</v>
      </c>
      <c r="L5311" s="384">
        <v>-724404.94408678857</v>
      </c>
      <c r="M5311" s="367">
        <v>2849.9999999999895</v>
      </c>
      <c r="N5311" s="367">
        <v>285</v>
      </c>
      <c r="O5311" s="384">
        <v>-14516.655124587811</v>
      </c>
      <c r="P5311" s="367">
        <v>41.324999999999996</v>
      </c>
      <c r="Q5311" s="367">
        <v>285</v>
      </c>
      <c r="R5311" s="384">
        <v>-4237.7804767431198</v>
      </c>
      <c r="S5311" s="367">
        <v>39.9</v>
      </c>
      <c r="T5311" s="367">
        <v>9827.5862068965471</v>
      </c>
      <c r="U5311" s="384">
        <v>-787087.29764875444</v>
      </c>
      <c r="V5311" s="367">
        <v>2849.9999999999986</v>
      </c>
      <c r="W5311" s="367">
        <v>475000.00000000186</v>
      </c>
      <c r="X5311" s="384">
        <v>195396.66134772639</v>
      </c>
      <c r="Y5311" s="386">
        <v>2850.0000000000109</v>
      </c>
      <c r="Z5311" s="367"/>
      <c r="AA5311" s="367"/>
      <c r="AB5311" s="367"/>
      <c r="AC5311" s="367"/>
      <c r="AD5311" s="367"/>
      <c r="AE5311" s="367"/>
      <c r="AF5311" s="367"/>
      <c r="AG5311" s="367"/>
      <c r="AH5311" s="367"/>
      <c r="AI5311" s="367"/>
      <c r="AJ5311" s="367"/>
      <c r="AK5311" s="367"/>
      <c r="AL5311" s="367"/>
      <c r="AM5311" s="367"/>
      <c r="AN5311" s="367"/>
      <c r="AO5311" s="367"/>
      <c r="AP5311" s="367"/>
      <c r="AQ5311" s="367"/>
      <c r="AR5311" s="367"/>
      <c r="AS5311" s="367"/>
      <c r="AT5311" s="367"/>
    </row>
    <row r="5312" spans="2:46" ht="13.8">
      <c r="B5312" s="26">
        <v>47.666666666666529</v>
      </c>
      <c r="C5312" s="363">
        <v>989.18929816564548</v>
      </c>
      <c r="D5312" s="367">
        <v>2859.9999999999918</v>
      </c>
      <c r="E5312" s="367">
        <v>13302.325581395407</v>
      </c>
      <c r="F5312" s="367">
        <v>-1247478.9417247234</v>
      </c>
      <c r="G5312" s="367">
        <v>2860.0000000000127</v>
      </c>
      <c r="H5312" s="367">
        <v>71500</v>
      </c>
      <c r="I5312" s="384">
        <v>-14816237.342044089</v>
      </c>
      <c r="J5312" s="367">
        <v>2859.9999999999995</v>
      </c>
      <c r="K5312" s="367">
        <v>17333.33333333327</v>
      </c>
      <c r="L5312" s="384">
        <v>-730408.48354373442</v>
      </c>
      <c r="M5312" s="367">
        <v>2859.99999999999</v>
      </c>
      <c r="N5312" s="367">
        <v>286</v>
      </c>
      <c r="O5312" s="384">
        <v>-14623.627562895217</v>
      </c>
      <c r="P5312" s="367">
        <v>41.47</v>
      </c>
      <c r="Q5312" s="367">
        <v>286</v>
      </c>
      <c r="R5312" s="384">
        <v>-4279.0967895046606</v>
      </c>
      <c r="S5312" s="367">
        <v>40.04</v>
      </c>
      <c r="T5312" s="367">
        <v>9862.0689655172373</v>
      </c>
      <c r="U5312" s="384">
        <v>-793358.10690432275</v>
      </c>
      <c r="V5312" s="367">
        <v>2859.9999999999986</v>
      </c>
      <c r="W5312" s="367">
        <v>476666.66666666855</v>
      </c>
      <c r="X5312" s="384">
        <v>195951.77336139727</v>
      </c>
      <c r="Y5312" s="386">
        <v>2860.0000000000114</v>
      </c>
      <c r="Z5312" s="367"/>
      <c r="AA5312" s="367"/>
      <c r="AB5312" s="367"/>
      <c r="AC5312" s="367"/>
      <c r="AD5312" s="367"/>
      <c r="AE5312" s="367"/>
      <c r="AF5312" s="367"/>
      <c r="AG5312" s="367"/>
      <c r="AH5312" s="367"/>
      <c r="AI5312" s="367"/>
      <c r="AJ5312" s="367"/>
      <c r="AK5312" s="367"/>
      <c r="AL5312" s="367"/>
      <c r="AM5312" s="367"/>
      <c r="AN5312" s="367"/>
      <c r="AO5312" s="367"/>
      <c r="AP5312" s="367"/>
      <c r="AQ5312" s="367"/>
      <c r="AR5312" s="367"/>
      <c r="AS5312" s="367"/>
      <c r="AT5312" s="367"/>
    </row>
    <row r="5313" spans="2:46" ht="13.8">
      <c r="B5313" s="26">
        <v>47.833333333333194</v>
      </c>
      <c r="C5313" s="363">
        <v>992.62622459671013</v>
      </c>
      <c r="D5313" s="367">
        <v>2869.9999999999914</v>
      </c>
      <c r="E5313" s="367">
        <v>13348.837209302385</v>
      </c>
      <c r="F5313" s="367">
        <v>-1256379.0725788241</v>
      </c>
      <c r="G5313" s="367">
        <v>2870.0000000000127</v>
      </c>
      <c r="H5313" s="367">
        <v>71750</v>
      </c>
      <c r="I5313" s="384">
        <v>-14921471.300079344</v>
      </c>
      <c r="J5313" s="367">
        <v>2870</v>
      </c>
      <c r="K5313" s="367">
        <v>17393.93939393933</v>
      </c>
      <c r="L5313" s="384">
        <v>-736436.23116657755</v>
      </c>
      <c r="M5313" s="367">
        <v>2869.99999999999</v>
      </c>
      <c r="N5313" s="367">
        <v>287</v>
      </c>
      <c r="O5313" s="384">
        <v>-14730.991866980883</v>
      </c>
      <c r="P5313" s="367">
        <v>41.615000000000002</v>
      </c>
      <c r="Q5313" s="367">
        <v>287</v>
      </c>
      <c r="R5313" s="384">
        <v>-4320.5980456758525</v>
      </c>
      <c r="S5313" s="367">
        <v>40.18</v>
      </c>
      <c r="T5313" s="367">
        <v>9896.5517241379275</v>
      </c>
      <c r="U5313" s="384">
        <v>-799653.45531680889</v>
      </c>
      <c r="V5313" s="367">
        <v>2869.9999999999991</v>
      </c>
      <c r="W5313" s="367">
        <v>478333.33333333523</v>
      </c>
      <c r="X5313" s="384">
        <v>196505.97285543976</v>
      </c>
      <c r="Y5313" s="386">
        <v>2870.0000000000114</v>
      </c>
      <c r="Z5313" s="367"/>
      <c r="AA5313" s="367"/>
      <c r="AB5313" s="367"/>
      <c r="AC5313" s="367"/>
      <c r="AD5313" s="367"/>
      <c r="AE5313" s="367"/>
      <c r="AF5313" s="367"/>
      <c r="AG5313" s="367"/>
      <c r="AH5313" s="367"/>
      <c r="AI5313" s="367"/>
      <c r="AJ5313" s="367"/>
      <c r="AK5313" s="367"/>
      <c r="AL5313" s="367"/>
      <c r="AM5313" s="367"/>
      <c r="AN5313" s="367"/>
      <c r="AO5313" s="367"/>
      <c r="AP5313" s="367"/>
      <c r="AQ5313" s="367"/>
      <c r="AR5313" s="367"/>
      <c r="AS5313" s="367"/>
      <c r="AT5313" s="367"/>
    </row>
    <row r="5314" spans="2:46" ht="13.8">
      <c r="B5314" s="26">
        <v>47.999999999999858</v>
      </c>
      <c r="C5314" s="363">
        <v>996.06299926882957</v>
      </c>
      <c r="D5314" s="367">
        <v>2879.9999999999914</v>
      </c>
      <c r="E5314" s="367">
        <v>13395.348837209362</v>
      </c>
      <c r="F5314" s="367">
        <v>-1265310.829330992</v>
      </c>
      <c r="G5314" s="367">
        <v>2880.0000000000132</v>
      </c>
      <c r="H5314" s="367">
        <v>72000</v>
      </c>
      <c r="I5314" s="384">
        <v>-15027077.585169395</v>
      </c>
      <c r="J5314" s="367">
        <v>2880</v>
      </c>
      <c r="K5314" s="367">
        <v>17454.54545454539</v>
      </c>
      <c r="L5314" s="384">
        <v>-742488.18695531785</v>
      </c>
      <c r="M5314" s="367">
        <v>2879.99999999999</v>
      </c>
      <c r="N5314" s="367">
        <v>288</v>
      </c>
      <c r="O5314" s="384">
        <v>-14838.748036844801</v>
      </c>
      <c r="P5314" s="367">
        <v>41.76</v>
      </c>
      <c r="Q5314" s="367">
        <v>288</v>
      </c>
      <c r="R5314" s="384">
        <v>-4362.2842452566938</v>
      </c>
      <c r="S5314" s="367">
        <v>40.32</v>
      </c>
      <c r="T5314" s="367">
        <v>9931.0344827586177</v>
      </c>
      <c r="U5314" s="384">
        <v>-805973.34288621286</v>
      </c>
      <c r="V5314" s="367">
        <v>2879.9999999999991</v>
      </c>
      <c r="W5314" s="367">
        <v>480000.00000000192</v>
      </c>
      <c r="X5314" s="384">
        <v>197059.25982985392</v>
      </c>
      <c r="Y5314" s="386">
        <v>2880.0000000000114</v>
      </c>
      <c r="Z5314" s="367"/>
      <c r="AA5314" s="367"/>
      <c r="AB5314" s="367"/>
      <c r="AC5314" s="367"/>
      <c r="AD5314" s="367"/>
      <c r="AE5314" s="367"/>
      <c r="AF5314" s="367"/>
      <c r="AG5314" s="367"/>
      <c r="AH5314" s="367"/>
      <c r="AI5314" s="367"/>
      <c r="AJ5314" s="367"/>
      <c r="AK5314" s="367"/>
      <c r="AL5314" s="367"/>
      <c r="AM5314" s="367"/>
      <c r="AN5314" s="367"/>
      <c r="AO5314" s="367"/>
      <c r="AP5314" s="367"/>
      <c r="AQ5314" s="367"/>
      <c r="AR5314" s="367"/>
      <c r="AS5314" s="367"/>
      <c r="AT5314" s="367"/>
    </row>
    <row r="5315" spans="2:46" ht="13.8">
      <c r="B5315" s="26">
        <v>48.166666666666522</v>
      </c>
      <c r="C5315" s="363">
        <v>999.49962218200369</v>
      </c>
      <c r="D5315" s="367">
        <v>2889.9999999999914</v>
      </c>
      <c r="E5315" s="367">
        <v>13441.860465116339</v>
      </c>
      <c r="F5315" s="367">
        <v>-1274274.211981226</v>
      </c>
      <c r="G5315" s="367">
        <v>2890.0000000000132</v>
      </c>
      <c r="H5315" s="367">
        <v>72250</v>
      </c>
      <c r="I5315" s="384">
        <v>-15133056.197314244</v>
      </c>
      <c r="J5315" s="367">
        <v>2890</v>
      </c>
      <c r="K5315" s="367">
        <v>17515.15151515145</v>
      </c>
      <c r="L5315" s="384">
        <v>-748564.35090995557</v>
      </c>
      <c r="M5315" s="367">
        <v>2889.99999999999</v>
      </c>
      <c r="N5315" s="367">
        <v>289</v>
      </c>
      <c r="O5315" s="384">
        <v>-14946.896072486988</v>
      </c>
      <c r="P5315" s="367">
        <v>41.905000000000001</v>
      </c>
      <c r="Q5315" s="367">
        <v>289</v>
      </c>
      <c r="R5315" s="384">
        <v>-4404.1553882471853</v>
      </c>
      <c r="S5315" s="367">
        <v>40.46</v>
      </c>
      <c r="T5315" s="367">
        <v>9965.517241379308</v>
      </c>
      <c r="U5315" s="384">
        <v>-812317.76961253455</v>
      </c>
      <c r="V5315" s="367">
        <v>2889.9999999999991</v>
      </c>
      <c r="W5315" s="367">
        <v>481666.66666666861</v>
      </c>
      <c r="X5315" s="384">
        <v>197611.63428463979</v>
      </c>
      <c r="Y5315" s="386">
        <v>2890.0000000000114</v>
      </c>
      <c r="Z5315" s="367"/>
      <c r="AA5315" s="367"/>
      <c r="AB5315" s="367"/>
      <c r="AC5315" s="367"/>
      <c r="AD5315" s="367"/>
      <c r="AE5315" s="367"/>
      <c r="AF5315" s="367"/>
      <c r="AG5315" s="367"/>
      <c r="AH5315" s="367"/>
      <c r="AI5315" s="367"/>
      <c r="AJ5315" s="367"/>
      <c r="AK5315" s="367"/>
      <c r="AL5315" s="367"/>
      <c r="AM5315" s="367"/>
      <c r="AN5315" s="367"/>
      <c r="AO5315" s="367"/>
      <c r="AP5315" s="367"/>
      <c r="AQ5315" s="367"/>
      <c r="AR5315" s="367"/>
      <c r="AS5315" s="367"/>
      <c r="AT5315" s="367"/>
    </row>
    <row r="5316" spans="2:46" ht="13.8">
      <c r="B5316" s="26">
        <v>48.333333333333186</v>
      </c>
      <c r="C5316" s="363">
        <v>1002.9360933362321</v>
      </c>
      <c r="D5316" s="367">
        <v>2899.9999999999914</v>
      </c>
      <c r="E5316" s="367">
        <v>13488.372093023316</v>
      </c>
      <c r="F5316" s="367">
        <v>-1283269.2205295262</v>
      </c>
      <c r="G5316" s="367">
        <v>2900.0000000000132</v>
      </c>
      <c r="H5316" s="367">
        <v>72500</v>
      </c>
      <c r="I5316" s="384">
        <v>-15239407.136513894</v>
      </c>
      <c r="J5316" s="367">
        <v>2900</v>
      </c>
      <c r="K5316" s="367">
        <v>17575.75757575751</v>
      </c>
      <c r="L5316" s="384">
        <v>-754664.72303048987</v>
      </c>
      <c r="M5316" s="367">
        <v>2899.9999999999891</v>
      </c>
      <c r="N5316" s="367">
        <v>290</v>
      </c>
      <c r="O5316" s="384">
        <v>-15055.435973907439</v>
      </c>
      <c r="P5316" s="367">
        <v>42.050000000000004</v>
      </c>
      <c r="Q5316" s="367">
        <v>290</v>
      </c>
      <c r="R5316" s="384">
        <v>-4446.2114746473271</v>
      </c>
      <c r="S5316" s="367">
        <v>40.6</v>
      </c>
      <c r="T5316" s="367">
        <v>9999.9999999999982</v>
      </c>
      <c r="U5316" s="384">
        <v>-818686.73549577431</v>
      </c>
      <c r="V5316" s="367">
        <v>2899.9999999999991</v>
      </c>
      <c r="W5316" s="367">
        <v>483333.33333333529</v>
      </c>
      <c r="X5316" s="384">
        <v>198163.09621979739</v>
      </c>
      <c r="Y5316" s="386">
        <v>2900.0000000000114</v>
      </c>
      <c r="Z5316" s="367"/>
      <c r="AA5316" s="367"/>
      <c r="AB5316" s="367"/>
      <c r="AC5316" s="367"/>
      <c r="AD5316" s="367"/>
      <c r="AE5316" s="367"/>
      <c r="AF5316" s="367"/>
      <c r="AG5316" s="367"/>
      <c r="AH5316" s="367"/>
      <c r="AI5316" s="367"/>
      <c r="AJ5316" s="367"/>
      <c r="AK5316" s="367"/>
      <c r="AL5316" s="367"/>
      <c r="AM5316" s="367"/>
      <c r="AN5316" s="367"/>
      <c r="AO5316" s="367"/>
      <c r="AP5316" s="367"/>
      <c r="AQ5316" s="367"/>
      <c r="AR5316" s="367"/>
      <c r="AS5316" s="367"/>
      <c r="AT5316" s="367"/>
    </row>
    <row r="5317" spans="2:46" ht="13.8">
      <c r="B5317" s="26">
        <v>48.499999999999851</v>
      </c>
      <c r="C5317" s="363">
        <v>1006.3724127315151</v>
      </c>
      <c r="D5317" s="367">
        <v>2909.9999999999909</v>
      </c>
      <c r="E5317" s="367">
        <v>13534.883720930293</v>
      </c>
      <c r="F5317" s="367">
        <v>-1292295.8549758932</v>
      </c>
      <c r="G5317" s="367">
        <v>2910.0000000000132</v>
      </c>
      <c r="H5317" s="367">
        <v>72750</v>
      </c>
      <c r="I5317" s="384">
        <v>-15346130.402768342</v>
      </c>
      <c r="J5317" s="367">
        <v>2910</v>
      </c>
      <c r="K5317" s="367">
        <v>17636.363636363571</v>
      </c>
      <c r="L5317" s="384">
        <v>-760789.30331692193</v>
      </c>
      <c r="M5317" s="367">
        <v>2909.9999999999891</v>
      </c>
      <c r="N5317" s="367">
        <v>291</v>
      </c>
      <c r="O5317" s="384">
        <v>-15164.36774110614</v>
      </c>
      <c r="P5317" s="367">
        <v>42.195</v>
      </c>
      <c r="Q5317" s="367">
        <v>291</v>
      </c>
      <c r="R5317" s="384">
        <v>-4488.452504457121</v>
      </c>
      <c r="S5317" s="367">
        <v>40.74</v>
      </c>
      <c r="T5317" s="367">
        <v>10034.482758620688</v>
      </c>
      <c r="U5317" s="384">
        <v>-825080.24053593236</v>
      </c>
      <c r="V5317" s="367">
        <v>2910</v>
      </c>
      <c r="W5317" s="367">
        <v>485000.00000000198</v>
      </c>
      <c r="X5317" s="384">
        <v>198713.64563532668</v>
      </c>
      <c r="Y5317" s="386">
        <v>2910.0000000000114</v>
      </c>
      <c r="Z5317" s="367"/>
      <c r="AA5317" s="367"/>
      <c r="AB5317" s="367"/>
      <c r="AC5317" s="367"/>
      <c r="AD5317" s="367"/>
      <c r="AE5317" s="367"/>
      <c r="AF5317" s="367"/>
      <c r="AG5317" s="367"/>
      <c r="AH5317" s="367"/>
      <c r="AI5317" s="367"/>
      <c r="AJ5317" s="367"/>
      <c r="AK5317" s="367"/>
      <c r="AL5317" s="367"/>
      <c r="AM5317" s="367"/>
      <c r="AN5317" s="367"/>
      <c r="AO5317" s="367"/>
      <c r="AP5317" s="367"/>
      <c r="AQ5317" s="367"/>
      <c r="AR5317" s="367"/>
      <c r="AS5317" s="367"/>
      <c r="AT5317" s="367"/>
    </row>
    <row r="5318" spans="2:46" ht="13.8">
      <c r="B5318" s="26">
        <v>48.666666666666515</v>
      </c>
      <c r="C5318" s="363">
        <v>1009.8085803678525</v>
      </c>
      <c r="D5318" s="367">
        <v>2919.9999999999909</v>
      </c>
      <c r="E5318" s="367">
        <v>13581.39534883727</v>
      </c>
      <c r="F5318" s="367">
        <v>-1301354.1153203268</v>
      </c>
      <c r="G5318" s="367">
        <v>2920.0000000000132</v>
      </c>
      <c r="H5318" s="367">
        <v>73000</v>
      </c>
      <c r="I5318" s="384">
        <v>-15453225.996077593</v>
      </c>
      <c r="J5318" s="367">
        <v>2920</v>
      </c>
      <c r="K5318" s="367">
        <v>17696.969696969631</v>
      </c>
      <c r="L5318" s="384">
        <v>-766938.09176925127</v>
      </c>
      <c r="M5318" s="367">
        <v>2919.9999999999891</v>
      </c>
      <c r="N5318" s="367">
        <v>292</v>
      </c>
      <c r="O5318" s="384">
        <v>-15273.691374083106</v>
      </c>
      <c r="P5318" s="367">
        <v>42.339999999999996</v>
      </c>
      <c r="Q5318" s="367">
        <v>292</v>
      </c>
      <c r="R5318" s="384">
        <v>-4530.8784776765615</v>
      </c>
      <c r="S5318" s="367">
        <v>40.879999999999995</v>
      </c>
      <c r="T5318" s="367">
        <v>10068.965517241379</v>
      </c>
      <c r="U5318" s="384">
        <v>-831498.28473300778</v>
      </c>
      <c r="V5318" s="367">
        <v>2920</v>
      </c>
      <c r="W5318" s="367">
        <v>486666.66666666867</v>
      </c>
      <c r="X5318" s="384">
        <v>199263.28253122768</v>
      </c>
      <c r="Y5318" s="386">
        <v>2920.0000000000118</v>
      </c>
      <c r="Z5318" s="367"/>
      <c r="AA5318" s="367"/>
      <c r="AB5318" s="367"/>
      <c r="AC5318" s="367"/>
      <c r="AD5318" s="367"/>
      <c r="AE5318" s="367"/>
      <c r="AF5318" s="367"/>
      <c r="AG5318" s="367"/>
      <c r="AH5318" s="367"/>
      <c r="AI5318" s="367"/>
      <c r="AJ5318" s="367"/>
      <c r="AK5318" s="367"/>
      <c r="AL5318" s="367"/>
      <c r="AM5318" s="367"/>
      <c r="AN5318" s="367"/>
      <c r="AO5318" s="367"/>
      <c r="AP5318" s="367"/>
      <c r="AQ5318" s="367"/>
      <c r="AR5318" s="367"/>
      <c r="AS5318" s="367"/>
      <c r="AT5318" s="367"/>
    </row>
    <row r="5319" spans="2:46" ht="13.8">
      <c r="B5319" s="26">
        <v>48.833333333333179</v>
      </c>
      <c r="C5319" s="363">
        <v>1013.2445962452446</v>
      </c>
      <c r="D5319" s="367">
        <v>2929.9999999999909</v>
      </c>
      <c r="E5319" s="367">
        <v>13627.906976744247</v>
      </c>
      <c r="F5319" s="367">
        <v>-1310444.0015628268</v>
      </c>
      <c r="G5319" s="367">
        <v>2930.0000000000132</v>
      </c>
      <c r="H5319" s="367">
        <v>73250</v>
      </c>
      <c r="I5319" s="384">
        <v>-15560693.91644164</v>
      </c>
      <c r="J5319" s="367">
        <v>2930</v>
      </c>
      <c r="K5319" s="367">
        <v>17757.575757575691</v>
      </c>
      <c r="L5319" s="384">
        <v>-773111.08838747803</v>
      </c>
      <c r="M5319" s="367">
        <v>2929.9999999999891</v>
      </c>
      <c r="N5319" s="367">
        <v>293</v>
      </c>
      <c r="O5319" s="384">
        <v>-15383.406872838335</v>
      </c>
      <c r="P5319" s="367">
        <v>42.484999999999999</v>
      </c>
      <c r="Q5319" s="367">
        <v>293</v>
      </c>
      <c r="R5319" s="384">
        <v>-4573.4893943056531</v>
      </c>
      <c r="S5319" s="367">
        <v>41.019999999999996</v>
      </c>
      <c r="T5319" s="367">
        <v>10103.448275862069</v>
      </c>
      <c r="U5319" s="384">
        <v>-837940.86808700091</v>
      </c>
      <c r="V5319" s="367">
        <v>2930</v>
      </c>
      <c r="W5319" s="367">
        <v>488333.33333333535</v>
      </c>
      <c r="X5319" s="384">
        <v>199812.00690750033</v>
      </c>
      <c r="Y5319" s="386">
        <v>2930.0000000000118</v>
      </c>
      <c r="Z5319" s="367"/>
      <c r="AA5319" s="367"/>
      <c r="AB5319" s="367"/>
      <c r="AC5319" s="367"/>
      <c r="AD5319" s="367"/>
      <c r="AE5319" s="367"/>
      <c r="AF5319" s="367"/>
      <c r="AG5319" s="367"/>
      <c r="AH5319" s="367"/>
      <c r="AI5319" s="367"/>
      <c r="AJ5319" s="367"/>
      <c r="AK5319" s="367"/>
      <c r="AL5319" s="367"/>
      <c r="AM5319" s="367"/>
      <c r="AN5319" s="367"/>
      <c r="AO5319" s="367"/>
      <c r="AP5319" s="367"/>
      <c r="AQ5319" s="367"/>
      <c r="AR5319" s="367"/>
      <c r="AS5319" s="367"/>
      <c r="AT5319" s="367"/>
    </row>
    <row r="5320" spans="2:46" ht="13.8">
      <c r="B5320" s="26">
        <v>48.999999999999844</v>
      </c>
      <c r="C5320" s="363">
        <v>1016.6804603636912</v>
      </c>
      <c r="D5320" s="367">
        <v>2939.9999999999909</v>
      </c>
      <c r="E5320" s="367">
        <v>13674.418604651224</v>
      </c>
      <c r="F5320" s="367">
        <v>-1319565.5137033933</v>
      </c>
      <c r="G5320" s="367">
        <v>2940.0000000000132</v>
      </c>
      <c r="H5320" s="367">
        <v>73500</v>
      </c>
      <c r="I5320" s="384">
        <v>-15668534.163860487</v>
      </c>
      <c r="J5320" s="367">
        <v>2940</v>
      </c>
      <c r="K5320" s="367">
        <v>17818.181818181751</v>
      </c>
      <c r="L5320" s="384">
        <v>-779308.29317160184</v>
      </c>
      <c r="M5320" s="367">
        <v>2939.9999999999891</v>
      </c>
      <c r="N5320" s="367">
        <v>294</v>
      </c>
      <c r="O5320" s="384">
        <v>-15493.514237371826</v>
      </c>
      <c r="P5320" s="367">
        <v>42.63</v>
      </c>
      <c r="Q5320" s="367">
        <v>294</v>
      </c>
      <c r="R5320" s="384">
        <v>-4616.2852543443969</v>
      </c>
      <c r="S5320" s="367">
        <v>41.16</v>
      </c>
      <c r="T5320" s="367">
        <v>10137.931034482759</v>
      </c>
      <c r="U5320" s="384">
        <v>-844407.99059791246</v>
      </c>
      <c r="V5320" s="367">
        <v>2940.0000000000005</v>
      </c>
      <c r="W5320" s="367">
        <v>490000.00000000204</v>
      </c>
      <c r="X5320" s="384">
        <v>200359.81876414467</v>
      </c>
      <c r="Y5320" s="386">
        <v>2940.0000000000118</v>
      </c>
      <c r="Z5320" s="367"/>
      <c r="AA5320" s="367"/>
      <c r="AB5320" s="367"/>
      <c r="AC5320" s="367"/>
      <c r="AD5320" s="367"/>
      <c r="AE5320" s="367"/>
      <c r="AF5320" s="367"/>
      <c r="AG5320" s="367"/>
      <c r="AH5320" s="367"/>
      <c r="AI5320" s="367"/>
      <c r="AJ5320" s="367"/>
      <c r="AK5320" s="367"/>
      <c r="AL5320" s="367"/>
      <c r="AM5320" s="367"/>
      <c r="AN5320" s="367"/>
      <c r="AO5320" s="367"/>
      <c r="AP5320" s="367"/>
      <c r="AQ5320" s="367"/>
      <c r="AR5320" s="367"/>
      <c r="AS5320" s="367"/>
      <c r="AT5320" s="367"/>
    </row>
    <row r="5321" spans="2:46" ht="13.8">
      <c r="B5321" s="26">
        <v>49.166666666666508</v>
      </c>
      <c r="C5321" s="363">
        <v>1020.1161727231922</v>
      </c>
      <c r="D5321" s="367">
        <v>2949.9999999999905</v>
      </c>
      <c r="E5321" s="367">
        <v>13720.930232558201</v>
      </c>
      <c r="F5321" s="367">
        <v>-1328718.651742026</v>
      </c>
      <c r="G5321" s="367">
        <v>2950.0000000000132</v>
      </c>
      <c r="H5321" s="367">
        <v>73750</v>
      </c>
      <c r="I5321" s="384">
        <v>-15776746.738334136</v>
      </c>
      <c r="J5321" s="367">
        <v>2950</v>
      </c>
      <c r="K5321" s="367">
        <v>17878.787878787811</v>
      </c>
      <c r="L5321" s="384">
        <v>-785529.70612162305</v>
      </c>
      <c r="M5321" s="367">
        <v>2949.9999999999886</v>
      </c>
      <c r="N5321" s="367">
        <v>295</v>
      </c>
      <c r="O5321" s="384">
        <v>-15604.013467683573</v>
      </c>
      <c r="P5321" s="367">
        <v>42.774999999999999</v>
      </c>
      <c r="Q5321" s="367">
        <v>295</v>
      </c>
      <c r="R5321" s="384">
        <v>-4659.26605779279</v>
      </c>
      <c r="S5321" s="367">
        <v>41.3</v>
      </c>
      <c r="T5321" s="367">
        <v>10172.413793103449</v>
      </c>
      <c r="U5321" s="384">
        <v>-850899.65226574137</v>
      </c>
      <c r="V5321" s="367">
        <v>2950.0000000000005</v>
      </c>
      <c r="W5321" s="367">
        <v>491666.66666666872</v>
      </c>
      <c r="X5321" s="384">
        <v>200906.71810116075</v>
      </c>
      <c r="Y5321" s="386">
        <v>2950.0000000000123</v>
      </c>
      <c r="Z5321" s="367"/>
      <c r="AA5321" s="367"/>
      <c r="AB5321" s="367"/>
      <c r="AC5321" s="367"/>
      <c r="AD5321" s="367"/>
      <c r="AE5321" s="367"/>
      <c r="AF5321" s="367"/>
      <c r="AG5321" s="367"/>
      <c r="AH5321" s="367"/>
      <c r="AI5321" s="367"/>
      <c r="AJ5321" s="367"/>
      <c r="AK5321" s="367"/>
      <c r="AL5321" s="367"/>
      <c r="AM5321" s="367"/>
      <c r="AN5321" s="367"/>
      <c r="AO5321" s="367"/>
      <c r="AP5321" s="367"/>
      <c r="AQ5321" s="367"/>
      <c r="AR5321" s="367"/>
      <c r="AS5321" s="367"/>
      <c r="AT5321" s="367"/>
    </row>
    <row r="5322" spans="2:46" ht="13.8">
      <c r="B5322" s="26">
        <v>49.333333333333172</v>
      </c>
      <c r="C5322" s="363">
        <v>1023.5517333237478</v>
      </c>
      <c r="D5322" s="367">
        <v>2959.9999999999905</v>
      </c>
      <c r="E5322" s="367">
        <v>13767.441860465178</v>
      </c>
      <c r="F5322" s="367">
        <v>-1337903.4156787258</v>
      </c>
      <c r="G5322" s="367">
        <v>2960.0000000000132</v>
      </c>
      <c r="H5322" s="367">
        <v>74000</v>
      </c>
      <c r="I5322" s="384">
        <v>-15885331.639862586</v>
      </c>
      <c r="J5322" s="367">
        <v>2960</v>
      </c>
      <c r="K5322" s="367">
        <v>17939.393939393871</v>
      </c>
      <c r="L5322" s="384">
        <v>-791775.32723754132</v>
      </c>
      <c r="M5322" s="367">
        <v>2959.9999999999886</v>
      </c>
      <c r="N5322" s="367">
        <v>296</v>
      </c>
      <c r="O5322" s="384">
        <v>-15714.904563773582</v>
      </c>
      <c r="P5322" s="367">
        <v>42.919999999999995</v>
      </c>
      <c r="Q5322" s="367">
        <v>296</v>
      </c>
      <c r="R5322" s="384">
        <v>-4702.4318046508342</v>
      </c>
      <c r="S5322" s="367">
        <v>41.44</v>
      </c>
      <c r="T5322" s="367">
        <v>10206.896551724139</v>
      </c>
      <c r="U5322" s="384">
        <v>-857415.85309048847</v>
      </c>
      <c r="V5322" s="367">
        <v>2960.0000000000005</v>
      </c>
      <c r="W5322" s="367">
        <v>493333.33333333541</v>
      </c>
      <c r="X5322" s="384">
        <v>201452.70491854849</v>
      </c>
      <c r="Y5322" s="386">
        <v>2960.0000000000123</v>
      </c>
      <c r="Z5322" s="367"/>
      <c r="AA5322" s="367"/>
      <c r="AB5322" s="367"/>
      <c r="AC5322" s="367"/>
      <c r="AD5322" s="367"/>
      <c r="AE5322" s="367"/>
      <c r="AF5322" s="367"/>
      <c r="AG5322" s="367"/>
      <c r="AH5322" s="367"/>
      <c r="AI5322" s="367"/>
      <c r="AJ5322" s="367"/>
      <c r="AK5322" s="367"/>
      <c r="AL5322" s="367"/>
      <c r="AM5322" s="367"/>
      <c r="AN5322" s="367"/>
      <c r="AO5322" s="367"/>
      <c r="AP5322" s="367"/>
      <c r="AQ5322" s="367"/>
      <c r="AR5322" s="367"/>
      <c r="AS5322" s="367"/>
      <c r="AT5322" s="367"/>
    </row>
    <row r="5323" spans="2:46" ht="13.8">
      <c r="B5323" s="26">
        <v>49.499999999999837</v>
      </c>
      <c r="C5323" s="363">
        <v>1026.9871421653579</v>
      </c>
      <c r="D5323" s="367">
        <v>2969.9999999999905</v>
      </c>
      <c r="E5323" s="367">
        <v>13813.953488372155</v>
      </c>
      <c r="F5323" s="367">
        <v>-1347119.8055134921</v>
      </c>
      <c r="G5323" s="367">
        <v>2970.0000000000136</v>
      </c>
      <c r="H5323" s="367">
        <v>74250</v>
      </c>
      <c r="I5323" s="384">
        <v>-15994288.868445834</v>
      </c>
      <c r="J5323" s="367">
        <v>2970</v>
      </c>
      <c r="K5323" s="367">
        <v>17999.999999999931</v>
      </c>
      <c r="L5323" s="384">
        <v>-798045.156519357</v>
      </c>
      <c r="M5323" s="367">
        <v>2969.9999999999886</v>
      </c>
      <c r="N5323" s="367">
        <v>297</v>
      </c>
      <c r="O5323" s="384">
        <v>-15826.187525641861</v>
      </c>
      <c r="P5323" s="367">
        <v>43.065000000000005</v>
      </c>
      <c r="Q5323" s="367">
        <v>297</v>
      </c>
      <c r="R5323" s="384">
        <v>-4745.7824949185306</v>
      </c>
      <c r="S5323" s="367">
        <v>41.580000000000005</v>
      </c>
      <c r="T5323" s="367">
        <v>10241.37931034483</v>
      </c>
      <c r="U5323" s="384">
        <v>-863956.59307215316</v>
      </c>
      <c r="V5323" s="367">
        <v>2970.0000000000005</v>
      </c>
      <c r="W5323" s="367">
        <v>495000.0000000021</v>
      </c>
      <c r="X5323" s="384">
        <v>201997.77921630794</v>
      </c>
      <c r="Y5323" s="386">
        <v>2970.0000000000127</v>
      </c>
      <c r="Z5323" s="367"/>
      <c r="AA5323" s="367"/>
      <c r="AB5323" s="367"/>
      <c r="AC5323" s="367"/>
      <c r="AD5323" s="367"/>
      <c r="AE5323" s="367"/>
      <c r="AF5323" s="367"/>
      <c r="AG5323" s="367"/>
      <c r="AH5323" s="367"/>
      <c r="AI5323" s="367"/>
      <c r="AJ5323" s="367"/>
      <c r="AK5323" s="367"/>
      <c r="AL5323" s="367"/>
      <c r="AM5323" s="367"/>
      <c r="AN5323" s="367"/>
      <c r="AO5323" s="367"/>
      <c r="AP5323" s="367"/>
      <c r="AQ5323" s="367"/>
      <c r="AR5323" s="367"/>
      <c r="AS5323" s="367"/>
      <c r="AT5323" s="367"/>
    </row>
    <row r="5324" spans="2:46" ht="13.8">
      <c r="B5324" s="26">
        <v>49.666666666666501</v>
      </c>
      <c r="C5324" s="363">
        <v>1030.4223992480224</v>
      </c>
      <c r="D5324" s="367">
        <v>2979.99999999999</v>
      </c>
      <c r="E5324" s="367">
        <v>13860.465116279132</v>
      </c>
      <c r="F5324" s="367">
        <v>-1356367.8212463248</v>
      </c>
      <c r="G5324" s="367">
        <v>2980.0000000000136</v>
      </c>
      <c r="H5324" s="367">
        <v>74500</v>
      </c>
      <c r="I5324" s="384">
        <v>-16103618.424083879</v>
      </c>
      <c r="J5324" s="367">
        <v>2980</v>
      </c>
      <c r="K5324" s="367">
        <v>18060.606060605991</v>
      </c>
      <c r="L5324" s="384">
        <v>-804339.19396706996</v>
      </c>
      <c r="M5324" s="367">
        <v>2979.9999999999886</v>
      </c>
      <c r="N5324" s="367">
        <v>298</v>
      </c>
      <c r="O5324" s="384">
        <v>-15937.86235328839</v>
      </c>
      <c r="P5324" s="367">
        <v>43.21</v>
      </c>
      <c r="Q5324" s="367">
        <v>298</v>
      </c>
      <c r="R5324" s="384">
        <v>-4789.3181285958744</v>
      </c>
      <c r="S5324" s="367">
        <v>41.720000000000006</v>
      </c>
      <c r="T5324" s="367">
        <v>10275.86206896552</v>
      </c>
      <c r="U5324" s="384">
        <v>-870521.87221073615</v>
      </c>
      <c r="V5324" s="367">
        <v>2980.0000000000009</v>
      </c>
      <c r="W5324" s="367">
        <v>496666.66666666878</v>
      </c>
      <c r="X5324" s="384">
        <v>202541.94099443906</v>
      </c>
      <c r="Y5324" s="386">
        <v>2980.0000000000127</v>
      </c>
      <c r="Z5324" s="367"/>
      <c r="AA5324" s="367"/>
      <c r="AB5324" s="367"/>
      <c r="AC5324" s="367"/>
      <c r="AD5324" s="367"/>
      <c r="AE5324" s="367"/>
      <c r="AF5324" s="367"/>
      <c r="AG5324" s="367"/>
      <c r="AH5324" s="367"/>
      <c r="AI5324" s="367"/>
      <c r="AJ5324" s="367"/>
      <c r="AK5324" s="367"/>
      <c r="AL5324" s="367"/>
      <c r="AM5324" s="367"/>
      <c r="AN5324" s="367"/>
      <c r="AO5324" s="367"/>
      <c r="AP5324" s="367"/>
      <c r="AQ5324" s="367"/>
      <c r="AR5324" s="367"/>
      <c r="AS5324" s="367"/>
      <c r="AT5324" s="367"/>
    </row>
    <row r="5325" spans="2:46" ht="13.8">
      <c r="B5325" s="26">
        <v>49.833333333333165</v>
      </c>
      <c r="C5325" s="363">
        <v>1033.8575045717419</v>
      </c>
      <c r="D5325" s="367">
        <v>2989.99999999999</v>
      </c>
      <c r="E5325" s="367">
        <v>13906.976744186109</v>
      </c>
      <c r="F5325" s="367">
        <v>-1365647.462877224</v>
      </c>
      <c r="G5325" s="367">
        <v>2990.0000000000136</v>
      </c>
      <c r="H5325" s="367">
        <v>74750</v>
      </c>
      <c r="I5325" s="384">
        <v>-16213320.306776727</v>
      </c>
      <c r="J5325" s="367">
        <v>2990</v>
      </c>
      <c r="K5325" s="367">
        <v>18121.212121212051</v>
      </c>
      <c r="L5325" s="384">
        <v>-810657.4395806801</v>
      </c>
      <c r="M5325" s="367">
        <v>2989.9999999999886</v>
      </c>
      <c r="N5325" s="367">
        <v>299</v>
      </c>
      <c r="O5325" s="384">
        <v>-16049.929046713181</v>
      </c>
      <c r="P5325" s="367">
        <v>43.354999999999997</v>
      </c>
      <c r="Q5325" s="367">
        <v>299</v>
      </c>
      <c r="R5325" s="384">
        <v>-4833.0387056828667</v>
      </c>
      <c r="S5325" s="367">
        <v>41.86</v>
      </c>
      <c r="T5325" s="367">
        <v>10310.34482758621</v>
      </c>
      <c r="U5325" s="384">
        <v>-877111.69050623663</v>
      </c>
      <c r="V5325" s="367">
        <v>2990.0000000000009</v>
      </c>
      <c r="W5325" s="367">
        <v>498333.33333333547</v>
      </c>
      <c r="X5325" s="384">
        <v>203085.19025294195</v>
      </c>
      <c r="Y5325" s="386">
        <v>2990.0000000000127</v>
      </c>
      <c r="Z5325" s="367"/>
      <c r="AA5325" s="367"/>
      <c r="AB5325" s="367"/>
      <c r="AC5325" s="367"/>
      <c r="AD5325" s="367"/>
      <c r="AE5325" s="367"/>
      <c r="AF5325" s="367"/>
      <c r="AG5325" s="367"/>
      <c r="AH5325" s="367"/>
      <c r="AI5325" s="367"/>
      <c r="AJ5325" s="367"/>
      <c r="AK5325" s="367"/>
      <c r="AL5325" s="367"/>
      <c r="AM5325" s="367"/>
      <c r="AN5325" s="367"/>
      <c r="AO5325" s="367"/>
      <c r="AP5325" s="367"/>
      <c r="AQ5325" s="367"/>
      <c r="AR5325" s="367"/>
      <c r="AS5325" s="367"/>
      <c r="AT5325" s="367"/>
    </row>
    <row r="5326" spans="2:46" ht="13.8">
      <c r="B5326" s="26">
        <v>49.999999999999829</v>
      </c>
      <c r="C5326" s="363">
        <v>1037.2924581365157</v>
      </c>
      <c r="D5326" s="367">
        <v>2999.99999999999</v>
      </c>
      <c r="E5326" s="367">
        <v>13953.488372093087</v>
      </c>
      <c r="F5326" s="367">
        <v>-1374958.7304061896</v>
      </c>
      <c r="G5326" s="367">
        <v>3000.0000000000136</v>
      </c>
      <c r="H5326" s="367">
        <v>75000</v>
      </c>
      <c r="I5326" s="384">
        <v>-16323394.516524374</v>
      </c>
      <c r="J5326" s="367">
        <v>3000</v>
      </c>
      <c r="K5326" s="367">
        <v>18181.818181818111</v>
      </c>
      <c r="L5326" s="384">
        <v>-816999.89336018753</v>
      </c>
      <c r="M5326" s="367">
        <v>2999.9999999999886</v>
      </c>
      <c r="N5326" s="367">
        <v>300</v>
      </c>
      <c r="O5326" s="384">
        <v>-16162.387605916236</v>
      </c>
      <c r="P5326" s="367">
        <v>43.5</v>
      </c>
      <c r="Q5326" s="367">
        <v>300</v>
      </c>
      <c r="R5326" s="384">
        <v>-4876.9442261795111</v>
      </c>
      <c r="S5326" s="367">
        <v>42</v>
      </c>
      <c r="T5326" s="367">
        <v>10344.8275862069</v>
      </c>
      <c r="U5326" s="384">
        <v>-883726.04795865517</v>
      </c>
      <c r="V5326" s="367">
        <v>3000.0000000000009</v>
      </c>
      <c r="W5326" s="367">
        <v>500000.00000000215</v>
      </c>
      <c r="X5326" s="384">
        <v>203627.5269918165</v>
      </c>
      <c r="Y5326" s="386">
        <v>3000.0000000000127</v>
      </c>
      <c r="Z5326" s="367"/>
      <c r="AA5326" s="367"/>
      <c r="AB5326" s="367"/>
      <c r="AC5326" s="367"/>
      <c r="AD5326" s="367"/>
      <c r="AE5326" s="367"/>
      <c r="AF5326" s="367"/>
      <c r="AG5326" s="367"/>
      <c r="AH5326" s="367"/>
      <c r="AI5326" s="367"/>
      <c r="AJ5326" s="367"/>
      <c r="AK5326" s="367"/>
      <c r="AL5326" s="367"/>
      <c r="AM5326" s="367"/>
      <c r="AN5326" s="367"/>
      <c r="AO5326" s="367"/>
      <c r="AP5326" s="367"/>
      <c r="AQ5326" s="367"/>
      <c r="AR5326" s="367"/>
      <c r="AS5326" s="367"/>
      <c r="AT5326" s="367"/>
    </row>
    <row r="5327" spans="2:46" ht="13.8">
      <c r="B5327" s="26">
        <v>50.166666666666494</v>
      </c>
      <c r="C5327" s="363">
        <v>1040.7272599423441</v>
      </c>
      <c r="D5327" s="367">
        <v>3009.99999999999</v>
      </c>
      <c r="E5327" s="367">
        <v>14000.000000000064</v>
      </c>
      <c r="F5327" s="367">
        <v>-1384301.6238332218</v>
      </c>
      <c r="G5327" s="367">
        <v>3010.0000000000136</v>
      </c>
      <c r="H5327" s="367">
        <v>75250</v>
      </c>
      <c r="I5327" s="384">
        <v>-16433841.053326821</v>
      </c>
      <c r="J5327" s="367">
        <v>3010</v>
      </c>
      <c r="K5327" s="367">
        <v>18242.424242424171</v>
      </c>
      <c r="L5327" s="384">
        <v>-823366.55530559178</v>
      </c>
      <c r="M5327" s="367">
        <v>3009.9999999999882</v>
      </c>
      <c r="N5327" s="367">
        <v>301</v>
      </c>
      <c r="O5327" s="384">
        <v>-16275.238030897553</v>
      </c>
      <c r="P5327" s="367">
        <v>43.645000000000003</v>
      </c>
      <c r="Q5327" s="367">
        <v>301</v>
      </c>
      <c r="R5327" s="384">
        <v>-4921.0346900858067</v>
      </c>
      <c r="S5327" s="367">
        <v>42.14</v>
      </c>
      <c r="T5327" s="367">
        <v>10379.310344827591</v>
      </c>
      <c r="U5327" s="384">
        <v>-890364.94456799165</v>
      </c>
      <c r="V5327" s="367">
        <v>3010.0000000000014</v>
      </c>
      <c r="W5327" s="367">
        <v>501666.66666666884</v>
      </c>
      <c r="X5327" s="384">
        <v>204168.9512110627</v>
      </c>
      <c r="Y5327" s="386">
        <v>3010.0000000000127</v>
      </c>
      <c r="Z5327" s="367"/>
      <c r="AA5327" s="367"/>
      <c r="AB5327" s="367"/>
      <c r="AC5327" s="367"/>
      <c r="AD5327" s="367"/>
      <c r="AE5327" s="367"/>
      <c r="AF5327" s="367"/>
      <c r="AG5327" s="367"/>
      <c r="AH5327" s="367"/>
      <c r="AI5327" s="367"/>
      <c r="AJ5327" s="367"/>
      <c r="AK5327" s="367"/>
      <c r="AL5327" s="367"/>
      <c r="AM5327" s="367"/>
      <c r="AN5327" s="367"/>
      <c r="AO5327" s="367"/>
      <c r="AP5327" s="367"/>
      <c r="AQ5327" s="367"/>
      <c r="AR5327" s="367"/>
      <c r="AS5327" s="367"/>
      <c r="AT5327" s="367"/>
    </row>
    <row r="5328" spans="2:46" ht="13.8">
      <c r="B5328" s="26">
        <v>50.333333333333158</v>
      </c>
      <c r="C5328" s="363">
        <v>1044.1619099892266</v>
      </c>
      <c r="D5328" s="367">
        <v>3019.9999999999895</v>
      </c>
      <c r="E5328" s="367">
        <v>14046.511627907041</v>
      </c>
      <c r="F5328" s="367">
        <v>-1393676.1431583206</v>
      </c>
      <c r="G5328" s="367">
        <v>3020.0000000000136</v>
      </c>
      <c r="H5328" s="367">
        <v>75500</v>
      </c>
      <c r="I5328" s="384">
        <v>-16544659.917184068</v>
      </c>
      <c r="J5328" s="367">
        <v>3020</v>
      </c>
      <c r="K5328" s="367">
        <v>18303.030303030231</v>
      </c>
      <c r="L5328" s="384">
        <v>-829757.42541689391</v>
      </c>
      <c r="M5328" s="367">
        <v>3019.9999999999882</v>
      </c>
      <c r="N5328" s="367">
        <v>302</v>
      </c>
      <c r="O5328" s="384">
        <v>-16388.480321657127</v>
      </c>
      <c r="P5328" s="367">
        <v>43.79</v>
      </c>
      <c r="Q5328" s="367">
        <v>302</v>
      </c>
      <c r="R5328" s="384">
        <v>-4965.3100974017516</v>
      </c>
      <c r="S5328" s="367">
        <v>42.28</v>
      </c>
      <c r="T5328" s="367">
        <v>10413.793103448281</v>
      </c>
      <c r="U5328" s="384">
        <v>-897028.38033424597</v>
      </c>
      <c r="V5328" s="367">
        <v>3020.0000000000014</v>
      </c>
      <c r="W5328" s="367">
        <v>503333.33333333553</v>
      </c>
      <c r="X5328" s="384">
        <v>204709.46291068065</v>
      </c>
      <c r="Y5328" s="386">
        <v>3020.0000000000132</v>
      </c>
      <c r="Z5328" s="367"/>
      <c r="AA5328" s="367"/>
      <c r="AB5328" s="367"/>
      <c r="AC5328" s="367"/>
      <c r="AD5328" s="367"/>
      <c r="AE5328" s="367"/>
      <c r="AF5328" s="367"/>
      <c r="AG5328" s="367"/>
      <c r="AH5328" s="367"/>
      <c r="AI5328" s="367"/>
      <c r="AJ5328" s="367"/>
      <c r="AK5328" s="367"/>
      <c r="AL5328" s="367"/>
      <c r="AM5328" s="367"/>
      <c r="AN5328" s="367"/>
      <c r="AO5328" s="367"/>
      <c r="AP5328" s="367"/>
      <c r="AQ5328" s="367"/>
      <c r="AR5328" s="367"/>
      <c r="AS5328" s="367"/>
      <c r="AT5328" s="367"/>
    </row>
    <row r="5329" spans="2:46" ht="13.8">
      <c r="B5329" s="26">
        <v>50.499999999999822</v>
      </c>
      <c r="C5329" s="363">
        <v>1047.5964082771638</v>
      </c>
      <c r="D5329" s="367">
        <v>3029.9999999999895</v>
      </c>
      <c r="E5329" s="367">
        <v>14093.023255814018</v>
      </c>
      <c r="F5329" s="367">
        <v>-1403082.2883814857</v>
      </c>
      <c r="G5329" s="367">
        <v>3030.0000000000136</v>
      </c>
      <c r="H5329" s="367">
        <v>75750</v>
      </c>
      <c r="I5329" s="384">
        <v>-16655851.108096113</v>
      </c>
      <c r="J5329" s="367">
        <v>3030</v>
      </c>
      <c r="K5329" s="367">
        <v>18363.636363636291</v>
      </c>
      <c r="L5329" s="384">
        <v>-836172.50369409309</v>
      </c>
      <c r="M5329" s="367">
        <v>3029.9999999999882</v>
      </c>
      <c r="N5329" s="367">
        <v>303</v>
      </c>
      <c r="O5329" s="384">
        <v>-16502.114478194962</v>
      </c>
      <c r="P5329" s="367">
        <v>43.934999999999995</v>
      </c>
      <c r="Q5329" s="367">
        <v>303</v>
      </c>
      <c r="R5329" s="384">
        <v>-5009.7704481273468</v>
      </c>
      <c r="S5329" s="367">
        <v>42.42</v>
      </c>
      <c r="T5329" s="367">
        <v>10448.275862068971</v>
      </c>
      <c r="U5329" s="384">
        <v>-903716.35525741789</v>
      </c>
      <c r="V5329" s="367">
        <v>3030.0000000000014</v>
      </c>
      <c r="W5329" s="367">
        <v>505000.00000000221</v>
      </c>
      <c r="X5329" s="384">
        <v>205249.06209067025</v>
      </c>
      <c r="Y5329" s="386">
        <v>3030.0000000000132</v>
      </c>
      <c r="Z5329" s="367"/>
      <c r="AA5329" s="367"/>
      <c r="AB5329" s="367"/>
      <c r="AC5329" s="367"/>
      <c r="AD5329" s="367"/>
      <c r="AE5329" s="367"/>
      <c r="AF5329" s="367"/>
      <c r="AG5329" s="367"/>
      <c r="AH5329" s="367"/>
      <c r="AI5329" s="367"/>
      <c r="AJ5329" s="367"/>
      <c r="AK5329" s="367"/>
      <c r="AL5329" s="367"/>
      <c r="AM5329" s="367"/>
      <c r="AN5329" s="367"/>
      <c r="AO5329" s="367"/>
      <c r="AP5329" s="367"/>
      <c r="AQ5329" s="367"/>
      <c r="AR5329" s="367"/>
      <c r="AS5329" s="367"/>
      <c r="AT5329" s="367"/>
    </row>
    <row r="5330" spans="2:46" ht="13.8">
      <c r="B5330" s="26">
        <v>50.666666666666487</v>
      </c>
      <c r="C5330" s="363">
        <v>1051.030754806156</v>
      </c>
      <c r="D5330" s="367">
        <v>3039.9999999999895</v>
      </c>
      <c r="E5330" s="367">
        <v>14139.534883720995</v>
      </c>
      <c r="F5330" s="367">
        <v>-1412520.0595027176</v>
      </c>
      <c r="G5330" s="367">
        <v>3040.0000000000136</v>
      </c>
      <c r="H5330" s="367">
        <v>76000</v>
      </c>
      <c r="I5330" s="384">
        <v>-16767414.626062959</v>
      </c>
      <c r="J5330" s="367">
        <v>3040</v>
      </c>
      <c r="K5330" s="367">
        <v>18424.242424242351</v>
      </c>
      <c r="L5330" s="384">
        <v>-842611.79013718956</v>
      </c>
      <c r="M5330" s="367">
        <v>3039.9999999999882</v>
      </c>
      <c r="N5330" s="367">
        <v>304</v>
      </c>
      <c r="O5330" s="384">
        <v>-16616.140500511065</v>
      </c>
      <c r="P5330" s="367">
        <v>44.080000000000005</v>
      </c>
      <c r="Q5330" s="367">
        <v>304</v>
      </c>
      <c r="R5330" s="384">
        <v>-5054.4157422625922</v>
      </c>
      <c r="S5330" s="367">
        <v>42.56</v>
      </c>
      <c r="T5330" s="367">
        <v>10482.758620689661</v>
      </c>
      <c r="U5330" s="384">
        <v>-910428.86933750799</v>
      </c>
      <c r="V5330" s="367">
        <v>3040.0000000000014</v>
      </c>
      <c r="W5330" s="367">
        <v>506666.6666666689</v>
      </c>
      <c r="X5330" s="384">
        <v>205787.74875103156</v>
      </c>
      <c r="Y5330" s="386">
        <v>3040.0000000000132</v>
      </c>
      <c r="Z5330" s="367"/>
      <c r="AA5330" s="367"/>
      <c r="AB5330" s="367"/>
      <c r="AC5330" s="367"/>
      <c r="AD5330" s="367"/>
      <c r="AE5330" s="367"/>
      <c r="AF5330" s="367"/>
      <c r="AG5330" s="367"/>
      <c r="AH5330" s="367"/>
      <c r="AI5330" s="367"/>
      <c r="AJ5330" s="367"/>
      <c r="AK5330" s="367"/>
      <c r="AL5330" s="367"/>
      <c r="AM5330" s="367"/>
      <c r="AN5330" s="367"/>
      <c r="AO5330" s="367"/>
      <c r="AP5330" s="367"/>
      <c r="AQ5330" s="367"/>
      <c r="AR5330" s="367"/>
      <c r="AS5330" s="367"/>
      <c r="AT5330" s="367"/>
    </row>
    <row r="5331" spans="2:46" ht="13.8">
      <c r="B5331" s="26">
        <v>50.833333333333151</v>
      </c>
      <c r="C5331" s="363">
        <v>1054.4649495762021</v>
      </c>
      <c r="D5331" s="367">
        <v>3049.9999999999895</v>
      </c>
      <c r="E5331" s="367">
        <v>14186.046511627972</v>
      </c>
      <c r="F5331" s="367">
        <v>-1421989.4565220166</v>
      </c>
      <c r="G5331" s="367">
        <v>3050.0000000000146</v>
      </c>
      <c r="H5331" s="367">
        <v>76250</v>
      </c>
      <c r="I5331" s="384">
        <v>-16879350.471084606</v>
      </c>
      <c r="J5331" s="367">
        <v>3050</v>
      </c>
      <c r="K5331" s="367">
        <v>18484.848484848411</v>
      </c>
      <c r="L5331" s="384">
        <v>-849075.28474618332</v>
      </c>
      <c r="M5331" s="367">
        <v>3049.9999999999882</v>
      </c>
      <c r="N5331" s="367">
        <v>305</v>
      </c>
      <c r="O5331" s="384">
        <v>-16730.558388605423</v>
      </c>
      <c r="P5331" s="367">
        <v>44.225000000000001</v>
      </c>
      <c r="Q5331" s="367">
        <v>305</v>
      </c>
      <c r="R5331" s="384">
        <v>-5099.2459798074888</v>
      </c>
      <c r="S5331" s="367">
        <v>42.7</v>
      </c>
      <c r="T5331" s="367">
        <v>10517.241379310351</v>
      </c>
      <c r="U5331" s="384">
        <v>-917165.92257451627</v>
      </c>
      <c r="V5331" s="367">
        <v>3050.0000000000023</v>
      </c>
      <c r="W5331" s="367">
        <v>508333.33333333558</v>
      </c>
      <c r="X5331" s="384">
        <v>206325.52289176462</v>
      </c>
      <c r="Y5331" s="386">
        <v>3050.0000000000132</v>
      </c>
      <c r="Z5331" s="367"/>
      <c r="AA5331" s="367"/>
      <c r="AB5331" s="367"/>
      <c r="AC5331" s="367"/>
      <c r="AD5331" s="367"/>
      <c r="AE5331" s="367"/>
      <c r="AF5331" s="367"/>
      <c r="AG5331" s="367"/>
      <c r="AH5331" s="367"/>
      <c r="AI5331" s="367"/>
      <c r="AJ5331" s="367"/>
      <c r="AK5331" s="367"/>
      <c r="AL5331" s="367"/>
      <c r="AM5331" s="367"/>
      <c r="AN5331" s="367"/>
      <c r="AO5331" s="367"/>
      <c r="AP5331" s="367"/>
      <c r="AQ5331" s="367"/>
      <c r="AR5331" s="367"/>
      <c r="AS5331" s="367"/>
      <c r="AT5331" s="367"/>
    </row>
    <row r="5332" spans="2:46" ht="13.8">
      <c r="B5332" s="26">
        <v>50.999999999999815</v>
      </c>
      <c r="C5332" s="363">
        <v>1057.8989925873029</v>
      </c>
      <c r="D5332" s="367">
        <v>3059.9999999999886</v>
      </c>
      <c r="E5332" s="367">
        <v>14232.558139534949</v>
      </c>
      <c r="F5332" s="367">
        <v>-1431490.4794393813</v>
      </c>
      <c r="G5332" s="367">
        <v>3060.0000000000146</v>
      </c>
      <c r="H5332" s="367">
        <v>76500</v>
      </c>
      <c r="I5332" s="384">
        <v>-16991658.643161051</v>
      </c>
      <c r="J5332" s="367">
        <v>3060</v>
      </c>
      <c r="K5332" s="367">
        <v>18545.454545454471</v>
      </c>
      <c r="L5332" s="384">
        <v>-855562.98752107425</v>
      </c>
      <c r="M5332" s="367">
        <v>3059.9999999999882</v>
      </c>
      <c r="N5332" s="367">
        <v>306</v>
      </c>
      <c r="O5332" s="384">
        <v>-16845.368142478037</v>
      </c>
      <c r="P5332" s="367">
        <v>44.37</v>
      </c>
      <c r="Q5332" s="367">
        <v>306</v>
      </c>
      <c r="R5332" s="384">
        <v>-5144.261160762032</v>
      </c>
      <c r="S5332" s="367">
        <v>42.839999999999996</v>
      </c>
      <c r="T5332" s="367">
        <v>10551.724137931042</v>
      </c>
      <c r="U5332" s="384">
        <v>-923927.51496844215</v>
      </c>
      <c r="V5332" s="367">
        <v>3060.0000000000023</v>
      </c>
      <c r="W5332" s="367">
        <v>510000.00000000227</v>
      </c>
      <c r="X5332" s="384">
        <v>206862.38451286929</v>
      </c>
      <c r="Y5332" s="386">
        <v>3060.0000000000132</v>
      </c>
      <c r="Z5332" s="367"/>
      <c r="AA5332" s="367"/>
      <c r="AB5332" s="367"/>
      <c r="AC5332" s="367"/>
      <c r="AD5332" s="367"/>
      <c r="AE5332" s="367"/>
      <c r="AF5332" s="367"/>
      <c r="AG5332" s="367"/>
      <c r="AH5332" s="367"/>
      <c r="AI5332" s="367"/>
      <c r="AJ5332" s="367"/>
      <c r="AK5332" s="367"/>
      <c r="AL5332" s="367"/>
      <c r="AM5332" s="367"/>
      <c r="AN5332" s="367"/>
      <c r="AO5332" s="367"/>
      <c r="AP5332" s="367"/>
      <c r="AQ5332" s="367"/>
      <c r="AR5332" s="367"/>
      <c r="AS5332" s="367"/>
      <c r="AT5332" s="367"/>
    </row>
    <row r="5333" spans="2:46" ht="13.8">
      <c r="B5333" s="26">
        <v>51.16666666666648</v>
      </c>
      <c r="C5333" s="363">
        <v>1061.3328838394582</v>
      </c>
      <c r="D5333" s="367">
        <v>3069.9999999999886</v>
      </c>
      <c r="E5333" s="367">
        <v>14279.069767441926</v>
      </c>
      <c r="F5333" s="367">
        <v>-1441023.1282548127</v>
      </c>
      <c r="G5333" s="367">
        <v>3070.0000000000146</v>
      </c>
      <c r="H5333" s="367">
        <v>76750</v>
      </c>
      <c r="I5333" s="384">
        <v>-17104339.142292295</v>
      </c>
      <c r="J5333" s="367">
        <v>3070</v>
      </c>
      <c r="K5333" s="367">
        <v>18606.060606060531</v>
      </c>
      <c r="L5333" s="384">
        <v>-862074.89846186235</v>
      </c>
      <c r="M5333" s="367">
        <v>3069.9999999999877</v>
      </c>
      <c r="N5333" s="367">
        <v>307</v>
      </c>
      <c r="O5333" s="384">
        <v>-16960.569762128922</v>
      </c>
      <c r="P5333" s="367">
        <v>44.515000000000001</v>
      </c>
      <c r="Q5333" s="367">
        <v>307</v>
      </c>
      <c r="R5333" s="384">
        <v>-5189.4612851262291</v>
      </c>
      <c r="S5333" s="367">
        <v>42.98</v>
      </c>
      <c r="T5333" s="367">
        <v>10586.206896551732</v>
      </c>
      <c r="U5333" s="384">
        <v>-930713.64651928563</v>
      </c>
      <c r="V5333" s="367">
        <v>3070.0000000000023</v>
      </c>
      <c r="W5333" s="367">
        <v>511666.66666666896</v>
      </c>
      <c r="X5333" s="384">
        <v>207398.33361434573</v>
      </c>
      <c r="Y5333" s="386">
        <v>3070.0000000000136</v>
      </c>
      <c r="Z5333" s="367"/>
      <c r="AA5333" s="367"/>
      <c r="AB5333" s="367"/>
      <c r="AC5333" s="367"/>
      <c r="AD5333" s="367"/>
      <c r="AE5333" s="367"/>
      <c r="AF5333" s="367"/>
      <c r="AG5333" s="367"/>
      <c r="AH5333" s="367"/>
      <c r="AI5333" s="367"/>
      <c r="AJ5333" s="367"/>
      <c r="AK5333" s="367"/>
      <c r="AL5333" s="367"/>
      <c r="AM5333" s="367"/>
      <c r="AN5333" s="367"/>
      <c r="AO5333" s="367"/>
      <c r="AP5333" s="367"/>
      <c r="AQ5333" s="367"/>
      <c r="AR5333" s="367"/>
      <c r="AS5333" s="367"/>
      <c r="AT5333" s="367"/>
    </row>
    <row r="5334" spans="2:46" ht="13.8">
      <c r="B5334" s="26">
        <v>51.333333333333144</v>
      </c>
      <c r="C5334" s="363">
        <v>1064.7666233326684</v>
      </c>
      <c r="D5334" s="367">
        <v>3079.9999999999886</v>
      </c>
      <c r="E5334" s="367">
        <v>14325.581395348903</v>
      </c>
      <c r="F5334" s="367">
        <v>-1450587.4029683103</v>
      </c>
      <c r="G5334" s="367">
        <v>3080.0000000000146</v>
      </c>
      <c r="H5334" s="367">
        <v>77000</v>
      </c>
      <c r="I5334" s="384">
        <v>-17217391.968478341</v>
      </c>
      <c r="J5334" s="367">
        <v>3080</v>
      </c>
      <c r="K5334" s="367">
        <v>18666.666666666591</v>
      </c>
      <c r="L5334" s="384">
        <v>-868611.01756854798</v>
      </c>
      <c r="M5334" s="367">
        <v>3079.9999999999877</v>
      </c>
      <c r="N5334" s="367">
        <v>308</v>
      </c>
      <c r="O5334" s="384">
        <v>-17076.163247558066</v>
      </c>
      <c r="P5334" s="367">
        <v>44.660000000000004</v>
      </c>
      <c r="Q5334" s="367">
        <v>308</v>
      </c>
      <c r="R5334" s="384">
        <v>-5234.8463529000755</v>
      </c>
      <c r="S5334" s="367">
        <v>43.12</v>
      </c>
      <c r="T5334" s="367">
        <v>10620.689655172422</v>
      </c>
      <c r="U5334" s="384">
        <v>-937524.31722704717</v>
      </c>
      <c r="V5334" s="367">
        <v>3080.0000000000023</v>
      </c>
      <c r="W5334" s="367">
        <v>513333.33333333564</v>
      </c>
      <c r="X5334" s="384">
        <v>207933.37019619381</v>
      </c>
      <c r="Y5334" s="386">
        <v>3080.0000000000136</v>
      </c>
      <c r="Z5334" s="367"/>
      <c r="AA5334" s="367"/>
      <c r="AB5334" s="367"/>
      <c r="AC5334" s="367"/>
      <c r="AD5334" s="367"/>
      <c r="AE5334" s="367"/>
      <c r="AF5334" s="367"/>
      <c r="AG5334" s="367"/>
      <c r="AH5334" s="367"/>
      <c r="AI5334" s="367"/>
      <c r="AJ5334" s="367"/>
      <c r="AK5334" s="367"/>
      <c r="AL5334" s="367"/>
      <c r="AM5334" s="367"/>
      <c r="AN5334" s="367"/>
      <c r="AO5334" s="367"/>
      <c r="AP5334" s="367"/>
      <c r="AQ5334" s="367"/>
      <c r="AR5334" s="367"/>
      <c r="AS5334" s="367"/>
      <c r="AT5334" s="367"/>
    </row>
    <row r="5335" spans="2:46" ht="13.8">
      <c r="B5335" s="26">
        <v>51.499999999999808</v>
      </c>
      <c r="C5335" s="363">
        <v>1068.2002110669325</v>
      </c>
      <c r="D5335" s="367">
        <v>3089.9999999999882</v>
      </c>
      <c r="E5335" s="367">
        <v>14372.09302325588</v>
      </c>
      <c r="F5335" s="367">
        <v>-1460183.3035798748</v>
      </c>
      <c r="G5335" s="367">
        <v>3090.0000000000146</v>
      </c>
      <c r="H5335" s="367">
        <v>77250</v>
      </c>
      <c r="I5335" s="384">
        <v>-17330817.121719185</v>
      </c>
      <c r="J5335" s="367">
        <v>3090</v>
      </c>
      <c r="K5335" s="367">
        <v>18727.272727272652</v>
      </c>
      <c r="L5335" s="384">
        <v>-875171.34484113066</v>
      </c>
      <c r="M5335" s="367">
        <v>3089.9999999999877</v>
      </c>
      <c r="N5335" s="367">
        <v>309</v>
      </c>
      <c r="O5335" s="384">
        <v>-17192.148598765463</v>
      </c>
      <c r="P5335" s="367">
        <v>44.805</v>
      </c>
      <c r="Q5335" s="367">
        <v>309</v>
      </c>
      <c r="R5335" s="384">
        <v>-5280.4163640835723</v>
      </c>
      <c r="S5335" s="367">
        <v>43.26</v>
      </c>
      <c r="T5335" s="367">
        <v>10655.172413793112</v>
      </c>
      <c r="U5335" s="384">
        <v>-944359.52709172678</v>
      </c>
      <c r="V5335" s="367">
        <v>3090.0000000000027</v>
      </c>
      <c r="W5335" s="367">
        <v>515000.00000000233</v>
      </c>
      <c r="X5335" s="384">
        <v>208467.49425841359</v>
      </c>
      <c r="Y5335" s="386">
        <v>3090.0000000000136</v>
      </c>
      <c r="Z5335" s="367"/>
      <c r="AA5335" s="367"/>
      <c r="AB5335" s="367"/>
      <c r="AC5335" s="367"/>
      <c r="AD5335" s="367"/>
      <c r="AE5335" s="367"/>
      <c r="AF5335" s="367"/>
      <c r="AG5335" s="367"/>
      <c r="AH5335" s="367"/>
      <c r="AI5335" s="367"/>
      <c r="AJ5335" s="367"/>
      <c r="AK5335" s="367"/>
      <c r="AL5335" s="367"/>
      <c r="AM5335" s="367"/>
      <c r="AN5335" s="367"/>
      <c r="AO5335" s="367"/>
      <c r="AP5335" s="367"/>
      <c r="AQ5335" s="367"/>
      <c r="AR5335" s="367"/>
      <c r="AS5335" s="367"/>
      <c r="AT5335" s="367"/>
    </row>
    <row r="5336" spans="2:46" ht="13.8">
      <c r="B5336" s="26">
        <v>51.666666666666472</v>
      </c>
      <c r="C5336" s="363">
        <v>1071.6336470422518</v>
      </c>
      <c r="D5336" s="367">
        <v>3099.9999999999882</v>
      </c>
      <c r="E5336" s="367">
        <v>14418.604651162857</v>
      </c>
      <c r="F5336" s="367">
        <v>-1469810.8300895055</v>
      </c>
      <c r="G5336" s="367">
        <v>3100.0000000000146</v>
      </c>
      <c r="H5336" s="367">
        <v>77500</v>
      </c>
      <c r="I5336" s="384">
        <v>-17444614.602014832</v>
      </c>
      <c r="J5336" s="367">
        <v>3100</v>
      </c>
      <c r="K5336" s="367">
        <v>18787.878787878712</v>
      </c>
      <c r="L5336" s="384">
        <v>-881755.88027961063</v>
      </c>
      <c r="M5336" s="367">
        <v>3099.9999999999877</v>
      </c>
      <c r="N5336" s="367">
        <v>310</v>
      </c>
      <c r="O5336" s="384">
        <v>-17308.525815751123</v>
      </c>
      <c r="P5336" s="367">
        <v>44.949999999999996</v>
      </c>
      <c r="Q5336" s="367">
        <v>310</v>
      </c>
      <c r="R5336" s="384">
        <v>-5326.1713186767192</v>
      </c>
      <c r="S5336" s="367">
        <v>43.4</v>
      </c>
      <c r="T5336" s="367">
        <v>10689.655172413803</v>
      </c>
      <c r="U5336" s="384">
        <v>-951219.2761133241</v>
      </c>
      <c r="V5336" s="367">
        <v>3100.0000000000027</v>
      </c>
      <c r="W5336" s="367">
        <v>516666.66666666901</v>
      </c>
      <c r="X5336" s="384">
        <v>209000.70580100507</v>
      </c>
      <c r="Y5336" s="386">
        <v>3100.0000000000136</v>
      </c>
      <c r="Z5336" s="367"/>
      <c r="AA5336" s="367"/>
      <c r="AB5336" s="367"/>
      <c r="AC5336" s="367"/>
      <c r="AD5336" s="367"/>
      <c r="AE5336" s="367"/>
      <c r="AF5336" s="367"/>
      <c r="AG5336" s="367"/>
      <c r="AH5336" s="367"/>
      <c r="AI5336" s="367"/>
      <c r="AJ5336" s="367"/>
      <c r="AK5336" s="367"/>
      <c r="AL5336" s="367"/>
      <c r="AM5336" s="367"/>
      <c r="AN5336" s="367"/>
      <c r="AO5336" s="367"/>
      <c r="AP5336" s="367"/>
      <c r="AQ5336" s="367"/>
      <c r="AR5336" s="367"/>
      <c r="AS5336" s="367"/>
      <c r="AT5336" s="367"/>
    </row>
    <row r="5337" spans="2:46" ht="13.8">
      <c r="B5337" s="26">
        <v>51.833333333333137</v>
      </c>
      <c r="C5337" s="363">
        <v>1075.0669312586253</v>
      </c>
      <c r="D5337" s="367">
        <v>3109.9999999999882</v>
      </c>
      <c r="E5337" s="367">
        <v>14465.116279069834</v>
      </c>
      <c r="F5337" s="367">
        <v>-1479469.9824972027</v>
      </c>
      <c r="G5337" s="367">
        <v>3110.0000000000146</v>
      </c>
      <c r="H5337" s="367">
        <v>77750</v>
      </c>
      <c r="I5337" s="384">
        <v>-17558784.409365274</v>
      </c>
      <c r="J5337" s="367">
        <v>3110</v>
      </c>
      <c r="K5337" s="367">
        <v>18848.484848484772</v>
      </c>
      <c r="L5337" s="384">
        <v>-888364.62388398801</v>
      </c>
      <c r="M5337" s="367">
        <v>3109.9999999999877</v>
      </c>
      <c r="N5337" s="367">
        <v>311</v>
      </c>
      <c r="O5337" s="384">
        <v>-17425.294898515047</v>
      </c>
      <c r="P5337" s="367">
        <v>45.094999999999999</v>
      </c>
      <c r="Q5337" s="367">
        <v>311</v>
      </c>
      <c r="R5337" s="384">
        <v>-5372.1112166795174</v>
      </c>
      <c r="S5337" s="367">
        <v>43.54</v>
      </c>
      <c r="T5337" s="367">
        <v>10724.137931034493</v>
      </c>
      <c r="U5337" s="384">
        <v>-958103.56429183902</v>
      </c>
      <c r="V5337" s="367">
        <v>3110.0000000000027</v>
      </c>
      <c r="W5337" s="367">
        <v>518333.3333333357</v>
      </c>
      <c r="X5337" s="384">
        <v>209533.00482396825</v>
      </c>
      <c r="Y5337" s="386">
        <v>3110.0000000000136</v>
      </c>
      <c r="Z5337" s="367"/>
      <c r="AA5337" s="367"/>
      <c r="AB5337" s="367"/>
      <c r="AC5337" s="367"/>
      <c r="AD5337" s="367"/>
      <c r="AE5337" s="367"/>
      <c r="AF5337" s="367"/>
      <c r="AG5337" s="367"/>
      <c r="AH5337" s="367"/>
      <c r="AI5337" s="367"/>
      <c r="AJ5337" s="367"/>
      <c r="AK5337" s="367"/>
      <c r="AL5337" s="367"/>
      <c r="AM5337" s="367"/>
      <c r="AN5337" s="367"/>
      <c r="AO5337" s="367"/>
      <c r="AP5337" s="367"/>
      <c r="AQ5337" s="367"/>
      <c r="AR5337" s="367"/>
      <c r="AS5337" s="367"/>
      <c r="AT5337" s="367"/>
    </row>
    <row r="5338" spans="2:46" ht="13.8">
      <c r="B5338" s="26">
        <v>51.999999999999801</v>
      </c>
      <c r="C5338" s="363">
        <v>1078.5000637160538</v>
      </c>
      <c r="D5338" s="367">
        <v>3119.9999999999882</v>
      </c>
      <c r="E5338" s="367">
        <v>14511.627906976812</v>
      </c>
      <c r="F5338" s="367">
        <v>-1489160.7608029668</v>
      </c>
      <c r="G5338" s="367">
        <v>3120.0000000000146</v>
      </c>
      <c r="H5338" s="367">
        <v>78000</v>
      </c>
      <c r="I5338" s="384">
        <v>-17673326.543770518</v>
      </c>
      <c r="J5338" s="367">
        <v>3120</v>
      </c>
      <c r="K5338" s="367">
        <v>18909.090909090832</v>
      </c>
      <c r="L5338" s="384">
        <v>-894997.57565426209</v>
      </c>
      <c r="M5338" s="367">
        <v>3119.9999999999873</v>
      </c>
      <c r="N5338" s="367">
        <v>312</v>
      </c>
      <c r="O5338" s="384">
        <v>-17542.455847057234</v>
      </c>
      <c r="P5338" s="367">
        <v>45.24</v>
      </c>
      <c r="Q5338" s="367">
        <v>312</v>
      </c>
      <c r="R5338" s="384">
        <v>-5418.2360580919676</v>
      </c>
      <c r="S5338" s="367">
        <v>43.680000000000007</v>
      </c>
      <c r="T5338" s="367">
        <v>10758.620689655183</v>
      </c>
      <c r="U5338" s="384">
        <v>-965012.39162727247</v>
      </c>
      <c r="V5338" s="367">
        <v>3120.0000000000032</v>
      </c>
      <c r="W5338" s="367">
        <v>520000.00000000239</v>
      </c>
      <c r="X5338" s="384">
        <v>210064.39132730319</v>
      </c>
      <c r="Y5338" s="386">
        <v>3120.0000000000146</v>
      </c>
      <c r="Z5338" s="367"/>
      <c r="AA5338" s="367"/>
      <c r="AB5338" s="367"/>
      <c r="AC5338" s="367"/>
      <c r="AD5338" s="367"/>
      <c r="AE5338" s="367"/>
      <c r="AF5338" s="367"/>
      <c r="AG5338" s="367"/>
      <c r="AH5338" s="367"/>
      <c r="AI5338" s="367"/>
      <c r="AJ5338" s="367"/>
      <c r="AK5338" s="367"/>
      <c r="AL5338" s="367"/>
      <c r="AM5338" s="367"/>
      <c r="AN5338" s="367"/>
      <c r="AO5338" s="367"/>
      <c r="AP5338" s="367"/>
      <c r="AQ5338" s="367"/>
      <c r="AR5338" s="367"/>
      <c r="AS5338" s="367"/>
      <c r="AT5338" s="367"/>
    </row>
    <row r="5339" spans="2:46" ht="13.8">
      <c r="B5339" s="26">
        <v>52.166666666666465</v>
      </c>
      <c r="C5339" s="363">
        <v>1081.933044414536</v>
      </c>
      <c r="D5339" s="367">
        <v>3129.9999999999877</v>
      </c>
      <c r="E5339" s="367">
        <v>14558.139534883789</v>
      </c>
      <c r="F5339" s="367">
        <v>-1498883.1650067973</v>
      </c>
      <c r="G5339" s="367">
        <v>3130.0000000000146</v>
      </c>
      <c r="H5339" s="367">
        <v>78250</v>
      </c>
      <c r="I5339" s="384">
        <v>-17788241.005230565</v>
      </c>
      <c r="J5339" s="367">
        <v>3130</v>
      </c>
      <c r="K5339" s="367">
        <v>18969.696969696892</v>
      </c>
      <c r="L5339" s="384">
        <v>-901654.73559043382</v>
      </c>
      <c r="M5339" s="367">
        <v>3129.9999999999873</v>
      </c>
      <c r="N5339" s="367">
        <v>313</v>
      </c>
      <c r="O5339" s="384">
        <v>-17660.008661377677</v>
      </c>
      <c r="P5339" s="367">
        <v>45.384999999999998</v>
      </c>
      <c r="Q5339" s="367">
        <v>313</v>
      </c>
      <c r="R5339" s="384">
        <v>-5464.5458429140617</v>
      </c>
      <c r="S5339" s="367">
        <v>43.819999999999993</v>
      </c>
      <c r="T5339" s="367">
        <v>10793.103448275873</v>
      </c>
      <c r="U5339" s="384">
        <v>-971945.75811962329</v>
      </c>
      <c r="V5339" s="367">
        <v>3130.0000000000032</v>
      </c>
      <c r="W5339" s="367">
        <v>521666.66666666907</v>
      </c>
      <c r="X5339" s="384">
        <v>210594.86531100978</v>
      </c>
      <c r="Y5339" s="386">
        <v>3130.0000000000146</v>
      </c>
      <c r="Z5339" s="367"/>
      <c r="AA5339" s="367"/>
      <c r="AB5339" s="367"/>
      <c r="AC5339" s="367"/>
      <c r="AD5339" s="367"/>
      <c r="AE5339" s="367"/>
      <c r="AF5339" s="367"/>
      <c r="AG5339" s="367"/>
      <c r="AH5339" s="367"/>
      <c r="AI5339" s="367"/>
      <c r="AJ5339" s="367"/>
      <c r="AK5339" s="367"/>
      <c r="AL5339" s="367"/>
      <c r="AM5339" s="367"/>
      <c r="AN5339" s="367"/>
      <c r="AO5339" s="367"/>
      <c r="AP5339" s="367"/>
      <c r="AQ5339" s="367"/>
      <c r="AR5339" s="367"/>
      <c r="AS5339" s="367"/>
      <c r="AT5339" s="367"/>
    </row>
    <row r="5340" spans="2:46" ht="13.8">
      <c r="B5340" s="26">
        <v>52.33333333333313</v>
      </c>
      <c r="C5340" s="363">
        <v>1085.3658733540733</v>
      </c>
      <c r="D5340" s="367">
        <v>3139.9999999999877</v>
      </c>
      <c r="E5340" s="367">
        <v>14604.651162790766</v>
      </c>
      <c r="F5340" s="367">
        <v>-1508637.1951086945</v>
      </c>
      <c r="G5340" s="367">
        <v>3140.000000000015</v>
      </c>
      <c r="H5340" s="367">
        <v>78500</v>
      </c>
      <c r="I5340" s="384">
        <v>-17903527.79374541</v>
      </c>
      <c r="J5340" s="367">
        <v>3140</v>
      </c>
      <c r="K5340" s="367">
        <v>19030.303030302952</v>
      </c>
      <c r="L5340" s="384">
        <v>-908336.10369250283</v>
      </c>
      <c r="M5340" s="367">
        <v>3139.9999999999873</v>
      </c>
      <c r="N5340" s="367">
        <v>314</v>
      </c>
      <c r="O5340" s="384">
        <v>-17777.953341476379</v>
      </c>
      <c r="P5340" s="367">
        <v>45.529999999999994</v>
      </c>
      <c r="Q5340" s="367">
        <v>314</v>
      </c>
      <c r="R5340" s="384">
        <v>-5511.0405711458106</v>
      </c>
      <c r="S5340" s="367">
        <v>43.96</v>
      </c>
      <c r="T5340" s="367">
        <v>10827.586206896563</v>
      </c>
      <c r="U5340" s="384">
        <v>-978903.66376889206</v>
      </c>
      <c r="V5340" s="367">
        <v>3140.0000000000032</v>
      </c>
      <c r="W5340" s="367">
        <v>523333.33333333576</v>
      </c>
      <c r="X5340" s="384">
        <v>211124.42677508804</v>
      </c>
      <c r="Y5340" s="386">
        <v>3140.0000000000146</v>
      </c>
      <c r="Z5340" s="367"/>
      <c r="AA5340" s="367"/>
      <c r="AB5340" s="367"/>
      <c r="AC5340" s="367"/>
      <c r="AD5340" s="367"/>
      <c r="AE5340" s="367"/>
      <c r="AF5340" s="367"/>
      <c r="AG5340" s="367"/>
      <c r="AH5340" s="367"/>
      <c r="AI5340" s="367"/>
      <c r="AJ5340" s="367"/>
      <c r="AK5340" s="367"/>
      <c r="AL5340" s="367"/>
      <c r="AM5340" s="367"/>
      <c r="AN5340" s="367"/>
      <c r="AO5340" s="367"/>
      <c r="AP5340" s="367"/>
      <c r="AQ5340" s="367"/>
      <c r="AR5340" s="367"/>
      <c r="AS5340" s="367"/>
      <c r="AT5340" s="367"/>
    </row>
    <row r="5341" spans="2:46" ht="13.8">
      <c r="B5341" s="26">
        <v>52.499999999999794</v>
      </c>
      <c r="C5341" s="363">
        <v>1088.7985505346649</v>
      </c>
      <c r="D5341" s="367">
        <v>3149.9999999999877</v>
      </c>
      <c r="E5341" s="367">
        <v>14651.162790697743</v>
      </c>
      <c r="F5341" s="367">
        <v>-1518422.8511086581</v>
      </c>
      <c r="G5341" s="367">
        <v>3150.000000000015</v>
      </c>
      <c r="H5341" s="367">
        <v>78750</v>
      </c>
      <c r="I5341" s="384">
        <v>-18019186.90931505</v>
      </c>
      <c r="J5341" s="367">
        <v>3150</v>
      </c>
      <c r="K5341" s="367">
        <v>19090.909090909012</v>
      </c>
      <c r="L5341" s="384">
        <v>-915041.67996046937</v>
      </c>
      <c r="M5341" s="367">
        <v>3149.9999999999873</v>
      </c>
      <c r="N5341" s="367">
        <v>315</v>
      </c>
      <c r="O5341" s="384">
        <v>-17896.289887353356</v>
      </c>
      <c r="P5341" s="367">
        <v>45.675000000000004</v>
      </c>
      <c r="Q5341" s="367">
        <v>315</v>
      </c>
      <c r="R5341" s="384">
        <v>-5557.7202427872098</v>
      </c>
      <c r="S5341" s="367">
        <v>44.1</v>
      </c>
      <c r="T5341" s="367">
        <v>10862.068965517254</v>
      </c>
      <c r="U5341" s="384">
        <v>-985886.10857507854</v>
      </c>
      <c r="V5341" s="367">
        <v>3150.0000000000032</v>
      </c>
      <c r="W5341" s="367">
        <v>525000.00000000244</v>
      </c>
      <c r="X5341" s="384">
        <v>211653.075719538</v>
      </c>
      <c r="Y5341" s="386">
        <v>3150.0000000000146</v>
      </c>
      <c r="Z5341" s="367"/>
      <c r="AA5341" s="367"/>
      <c r="AB5341" s="367"/>
      <c r="AC5341" s="367"/>
      <c r="AD5341" s="367"/>
      <c r="AE5341" s="367"/>
      <c r="AF5341" s="367"/>
      <c r="AG5341" s="367"/>
      <c r="AH5341" s="367"/>
      <c r="AI5341" s="367"/>
      <c r="AJ5341" s="367"/>
      <c r="AK5341" s="367"/>
      <c r="AL5341" s="367"/>
      <c r="AM5341" s="367"/>
      <c r="AN5341" s="367"/>
      <c r="AO5341" s="367"/>
      <c r="AP5341" s="367"/>
      <c r="AQ5341" s="367"/>
      <c r="AR5341" s="367"/>
      <c r="AS5341" s="367"/>
      <c r="AT5341" s="367"/>
    </row>
    <row r="5342" spans="2:46" ht="13.8">
      <c r="B5342" s="26">
        <v>52.666666666666458</v>
      </c>
      <c r="C5342" s="363">
        <v>1092.2310759563111</v>
      </c>
      <c r="D5342" s="367">
        <v>3159.9999999999877</v>
      </c>
      <c r="E5342" s="367">
        <v>14697.67441860472</v>
      </c>
      <c r="F5342" s="367">
        <v>-1528240.1330066882</v>
      </c>
      <c r="G5342" s="367">
        <v>3160.000000000015</v>
      </c>
      <c r="H5342" s="367">
        <v>79000</v>
      </c>
      <c r="I5342" s="384">
        <v>-18135218.351939496</v>
      </c>
      <c r="J5342" s="367">
        <v>3160</v>
      </c>
      <c r="K5342" s="367">
        <v>19151.515151515072</v>
      </c>
      <c r="L5342" s="384">
        <v>-921771.46439433296</v>
      </c>
      <c r="M5342" s="367">
        <v>3159.9999999999873</v>
      </c>
      <c r="N5342" s="367">
        <v>316</v>
      </c>
      <c r="O5342" s="384">
        <v>-18015.018299008581</v>
      </c>
      <c r="P5342" s="367">
        <v>45.82</v>
      </c>
      <c r="Q5342" s="367">
        <v>316</v>
      </c>
      <c r="R5342" s="384">
        <v>-5604.5848578382584</v>
      </c>
      <c r="S5342" s="367">
        <v>44.24</v>
      </c>
      <c r="T5342" s="367">
        <v>10896.551724137944</v>
      </c>
      <c r="U5342" s="384">
        <v>-992893.09253818379</v>
      </c>
      <c r="V5342" s="367">
        <v>3160.0000000000041</v>
      </c>
      <c r="W5342" s="367">
        <v>526666.66666666907</v>
      </c>
      <c r="X5342" s="384">
        <v>212180.81214435963</v>
      </c>
      <c r="Y5342" s="386">
        <v>3160.0000000000146</v>
      </c>
      <c r="Z5342" s="367"/>
      <c r="AA5342" s="367"/>
      <c r="AB5342" s="367"/>
      <c r="AC5342" s="367"/>
      <c r="AD5342" s="367"/>
      <c r="AE5342" s="367"/>
      <c r="AF5342" s="367"/>
      <c r="AG5342" s="367"/>
      <c r="AH5342" s="367"/>
      <c r="AI5342" s="367"/>
      <c r="AJ5342" s="367"/>
      <c r="AK5342" s="367"/>
      <c r="AL5342" s="367"/>
      <c r="AM5342" s="367"/>
      <c r="AN5342" s="367"/>
      <c r="AO5342" s="367"/>
      <c r="AP5342" s="367"/>
      <c r="AQ5342" s="367"/>
      <c r="AR5342" s="367"/>
      <c r="AS5342" s="367"/>
      <c r="AT5342" s="367"/>
    </row>
    <row r="5343" spans="2:46" ht="13.8">
      <c r="B5343" s="26">
        <v>52.833333333333123</v>
      </c>
      <c r="C5343" s="363">
        <v>1095.6634496190118</v>
      </c>
      <c r="D5343" s="367">
        <v>3169.9999999999873</v>
      </c>
      <c r="E5343" s="367">
        <v>14744.186046511697</v>
      </c>
      <c r="F5343" s="367">
        <v>-1538089.0408027845</v>
      </c>
      <c r="G5343" s="367">
        <v>3170.000000000015</v>
      </c>
      <c r="H5343" s="367">
        <v>79250</v>
      </c>
      <c r="I5343" s="384">
        <v>-18251622.12161874</v>
      </c>
      <c r="J5343" s="367">
        <v>3170</v>
      </c>
      <c r="K5343" s="367">
        <v>19212.121212121132</v>
      </c>
      <c r="L5343" s="384">
        <v>-928525.45699409372</v>
      </c>
      <c r="M5343" s="367">
        <v>3169.9999999999873</v>
      </c>
      <c r="N5343" s="367">
        <v>317</v>
      </c>
      <c r="O5343" s="384">
        <v>-18134.138576442067</v>
      </c>
      <c r="P5343" s="367">
        <v>45.964999999999996</v>
      </c>
      <c r="Q5343" s="367">
        <v>317</v>
      </c>
      <c r="R5343" s="384">
        <v>-5651.6344162989571</v>
      </c>
      <c r="S5343" s="367">
        <v>44.38</v>
      </c>
      <c r="T5343" s="367">
        <v>10931.034482758634</v>
      </c>
      <c r="U5343" s="384">
        <v>-999924.61565820617</v>
      </c>
      <c r="V5343" s="367">
        <v>3170.0000000000041</v>
      </c>
      <c r="W5343" s="367">
        <v>528333.3333333357</v>
      </c>
      <c r="X5343" s="384">
        <v>212707.63604955297</v>
      </c>
      <c r="Y5343" s="386">
        <v>3170.0000000000141</v>
      </c>
      <c r="Z5343" s="367"/>
      <c r="AA5343" s="367"/>
      <c r="AB5343" s="367"/>
      <c r="AC5343" s="367"/>
      <c r="AD5343" s="367"/>
      <c r="AE5343" s="367"/>
      <c r="AF5343" s="367"/>
      <c r="AG5343" s="367"/>
      <c r="AH5343" s="367"/>
      <c r="AI5343" s="367"/>
      <c r="AJ5343" s="367"/>
      <c r="AK5343" s="367"/>
      <c r="AL5343" s="367"/>
      <c r="AM5343" s="367"/>
      <c r="AN5343" s="367"/>
      <c r="AO5343" s="367"/>
      <c r="AP5343" s="367"/>
      <c r="AQ5343" s="367"/>
      <c r="AR5343" s="367"/>
      <c r="AS5343" s="367"/>
      <c r="AT5343" s="367"/>
    </row>
    <row r="5344" spans="2:46" ht="13.8">
      <c r="B5344" s="26">
        <v>52.999999999999787</v>
      </c>
      <c r="C5344" s="363">
        <v>1099.0956715227669</v>
      </c>
      <c r="D5344" s="367">
        <v>3179.9999999999873</v>
      </c>
      <c r="E5344" s="367">
        <v>14790.697674418674</v>
      </c>
      <c r="F5344" s="367">
        <v>-1547969.5744969477</v>
      </c>
      <c r="G5344" s="367">
        <v>3180.000000000015</v>
      </c>
      <c r="H5344" s="367">
        <v>79500</v>
      </c>
      <c r="I5344" s="384">
        <v>-18368398.21835278</v>
      </c>
      <c r="J5344" s="367">
        <v>3180</v>
      </c>
      <c r="K5344" s="367">
        <v>19272.727272727192</v>
      </c>
      <c r="L5344" s="384">
        <v>-935303.65775975166</v>
      </c>
      <c r="M5344" s="367">
        <v>3179.9999999999868</v>
      </c>
      <c r="N5344" s="367">
        <v>318</v>
      </c>
      <c r="O5344" s="384">
        <v>-18253.650719653819</v>
      </c>
      <c r="P5344" s="367">
        <v>46.11</v>
      </c>
      <c r="Q5344" s="367">
        <v>318</v>
      </c>
      <c r="R5344" s="384">
        <v>-5698.8689181693062</v>
      </c>
      <c r="S5344" s="367">
        <v>44.52</v>
      </c>
      <c r="T5344" s="367">
        <v>10965.517241379324</v>
      </c>
      <c r="U5344" s="384">
        <v>-1006980.6779351465</v>
      </c>
      <c r="V5344" s="367">
        <v>3180.0000000000041</v>
      </c>
      <c r="W5344" s="367">
        <v>530000.00000000233</v>
      </c>
      <c r="X5344" s="384">
        <v>213233.54743511803</v>
      </c>
      <c r="Y5344" s="386">
        <v>3180.0000000000141</v>
      </c>
      <c r="Z5344" s="367"/>
      <c r="AA5344" s="367"/>
      <c r="AB5344" s="367"/>
      <c r="AC5344" s="367"/>
      <c r="AD5344" s="367"/>
      <c r="AE5344" s="367"/>
      <c r="AF5344" s="367"/>
      <c r="AG5344" s="367"/>
      <c r="AH5344" s="367"/>
      <c r="AI5344" s="367"/>
      <c r="AJ5344" s="367"/>
      <c r="AK5344" s="367"/>
      <c r="AL5344" s="367"/>
      <c r="AM5344" s="367"/>
      <c r="AN5344" s="367"/>
      <c r="AO5344" s="367"/>
      <c r="AP5344" s="367"/>
      <c r="AQ5344" s="367"/>
      <c r="AR5344" s="367"/>
      <c r="AS5344" s="367"/>
      <c r="AT5344" s="367"/>
    </row>
    <row r="5345" spans="2:46" ht="13.8">
      <c r="B5345" s="26">
        <v>53.166666666666451</v>
      </c>
      <c r="C5345" s="363">
        <v>1102.5277416675767</v>
      </c>
      <c r="D5345" s="367">
        <v>3189.9999999999873</v>
      </c>
      <c r="E5345" s="367">
        <v>14837.209302325651</v>
      </c>
      <c r="F5345" s="367">
        <v>-1557881.7340891769</v>
      </c>
      <c r="G5345" s="367">
        <v>3190.000000000015</v>
      </c>
      <c r="H5345" s="367">
        <v>79750</v>
      </c>
      <c r="I5345" s="384">
        <v>-18485546.642141625</v>
      </c>
      <c r="J5345" s="367">
        <v>3190</v>
      </c>
      <c r="K5345" s="367">
        <v>19333.333333333252</v>
      </c>
      <c r="L5345" s="384">
        <v>-942106.06669130712</v>
      </c>
      <c r="M5345" s="367">
        <v>3189.9999999999868</v>
      </c>
      <c r="N5345" s="367">
        <v>319</v>
      </c>
      <c r="O5345" s="384">
        <v>-18373.554728643834</v>
      </c>
      <c r="P5345" s="367">
        <v>46.255000000000003</v>
      </c>
      <c r="Q5345" s="367">
        <v>319</v>
      </c>
      <c r="R5345" s="384">
        <v>-5746.2883634493064</v>
      </c>
      <c r="S5345" s="367">
        <v>44.660000000000004</v>
      </c>
      <c r="T5345" s="367">
        <v>11000.000000000015</v>
      </c>
      <c r="U5345" s="384">
        <v>-1014061.2793690049</v>
      </c>
      <c r="V5345" s="367">
        <v>3190.0000000000045</v>
      </c>
      <c r="W5345" s="367">
        <v>531666.66666666896</v>
      </c>
      <c r="X5345" s="384">
        <v>213758.54630105474</v>
      </c>
      <c r="Y5345" s="386">
        <v>3190.0000000000132</v>
      </c>
      <c r="Z5345" s="367"/>
      <c r="AA5345" s="367"/>
      <c r="AB5345" s="367"/>
      <c r="AC5345" s="367"/>
      <c r="AD5345" s="367"/>
      <c r="AE5345" s="367"/>
      <c r="AF5345" s="367"/>
      <c r="AG5345" s="367"/>
      <c r="AH5345" s="367"/>
      <c r="AI5345" s="367"/>
      <c r="AJ5345" s="367"/>
      <c r="AK5345" s="367"/>
      <c r="AL5345" s="367"/>
      <c r="AM5345" s="367"/>
      <c r="AN5345" s="367"/>
      <c r="AO5345" s="367"/>
      <c r="AP5345" s="367"/>
      <c r="AQ5345" s="367"/>
      <c r="AR5345" s="367"/>
      <c r="AS5345" s="367"/>
      <c r="AT5345" s="367"/>
    </row>
    <row r="5346" spans="2:46" ht="13.8">
      <c r="B5346" s="26">
        <v>53.333333333333115</v>
      </c>
      <c r="C5346" s="363">
        <v>1105.959660053441</v>
      </c>
      <c r="D5346" s="367">
        <v>3199.9999999999868</v>
      </c>
      <c r="E5346" s="367">
        <v>14883.720930232628</v>
      </c>
      <c r="F5346" s="367">
        <v>-1567825.5195794732</v>
      </c>
      <c r="G5346" s="367">
        <v>3200.000000000015</v>
      </c>
      <c r="H5346" s="367">
        <v>80000</v>
      </c>
      <c r="I5346" s="384">
        <v>-18603067.392985266</v>
      </c>
      <c r="J5346" s="367">
        <v>3200</v>
      </c>
      <c r="K5346" s="367">
        <v>19393.939393939312</v>
      </c>
      <c r="L5346" s="384">
        <v>-948932.68378875975</v>
      </c>
      <c r="M5346" s="367">
        <v>3199.9999999999868</v>
      </c>
      <c r="N5346" s="367">
        <v>320</v>
      </c>
      <c r="O5346" s="384">
        <v>-18493.850603412102</v>
      </c>
      <c r="P5346" s="367">
        <v>46.4</v>
      </c>
      <c r="Q5346" s="367">
        <v>320</v>
      </c>
      <c r="R5346" s="384">
        <v>-5793.8927521389542</v>
      </c>
      <c r="S5346" s="367">
        <v>44.8</v>
      </c>
      <c r="T5346" s="367">
        <v>11034.482758620705</v>
      </c>
      <c r="U5346" s="384">
        <v>-1021166.419959781</v>
      </c>
      <c r="V5346" s="367">
        <v>3200.0000000000045</v>
      </c>
      <c r="W5346" s="367">
        <v>533333.33333333558</v>
      </c>
      <c r="X5346" s="384">
        <v>214282.63264736318</v>
      </c>
      <c r="Y5346" s="386">
        <v>3200.0000000000132</v>
      </c>
      <c r="Z5346" s="367"/>
      <c r="AA5346" s="367"/>
      <c r="AB5346" s="367"/>
      <c r="AC5346" s="367"/>
      <c r="AD5346" s="367"/>
      <c r="AE5346" s="367"/>
      <c r="AF5346" s="367"/>
      <c r="AG5346" s="367"/>
      <c r="AH5346" s="367"/>
      <c r="AI5346" s="367"/>
      <c r="AJ5346" s="367"/>
      <c r="AK5346" s="367"/>
      <c r="AL5346" s="367"/>
      <c r="AM5346" s="367"/>
      <c r="AN5346" s="367"/>
      <c r="AO5346" s="367"/>
      <c r="AP5346" s="367"/>
      <c r="AQ5346" s="367"/>
      <c r="AR5346" s="367"/>
      <c r="AS5346" s="367"/>
      <c r="AT5346" s="367"/>
    </row>
    <row r="5347" spans="2:46" ht="13.8">
      <c r="B5347" s="26">
        <v>53.49999999999978</v>
      </c>
      <c r="C5347" s="363">
        <v>1109.3914266803599</v>
      </c>
      <c r="D5347" s="367">
        <v>3209.9999999999868</v>
      </c>
      <c r="E5347" s="367">
        <v>14930.232558139605</v>
      </c>
      <c r="F5347" s="367">
        <v>-1577800.9309678359</v>
      </c>
      <c r="G5347" s="367">
        <v>3210.000000000015</v>
      </c>
      <c r="H5347" s="367">
        <v>80250</v>
      </c>
      <c r="I5347" s="384">
        <v>-18720960.470883708</v>
      </c>
      <c r="J5347" s="367">
        <v>3210</v>
      </c>
      <c r="K5347" s="367">
        <v>19454.545454545372</v>
      </c>
      <c r="L5347" s="384">
        <v>-955783.50905210956</v>
      </c>
      <c r="M5347" s="367">
        <v>3209.9999999999868</v>
      </c>
      <c r="N5347" s="367">
        <v>321</v>
      </c>
      <c r="O5347" s="384">
        <v>-18614.538343958629</v>
      </c>
      <c r="P5347" s="367">
        <v>46.544999999999995</v>
      </c>
      <c r="Q5347" s="367">
        <v>321</v>
      </c>
      <c r="R5347" s="384">
        <v>-5841.6820842382531</v>
      </c>
      <c r="S5347" s="367">
        <v>44.94</v>
      </c>
      <c r="T5347" s="367">
        <v>11068.965517241395</v>
      </c>
      <c r="U5347" s="384">
        <v>-1028296.0997074748</v>
      </c>
      <c r="V5347" s="367">
        <v>3210.0000000000045</v>
      </c>
      <c r="W5347" s="367">
        <v>535000.00000000221</v>
      </c>
      <c r="X5347" s="384">
        <v>214805.80647404332</v>
      </c>
      <c r="Y5347" s="386">
        <v>3210.0000000000132</v>
      </c>
      <c r="Z5347" s="367"/>
      <c r="AA5347" s="367"/>
      <c r="AB5347" s="367"/>
      <c r="AC5347" s="367"/>
      <c r="AD5347" s="367"/>
      <c r="AE5347" s="367"/>
      <c r="AF5347" s="367"/>
      <c r="AG5347" s="367"/>
      <c r="AH5347" s="367"/>
      <c r="AI5347" s="367"/>
      <c r="AJ5347" s="367"/>
      <c r="AK5347" s="367"/>
      <c r="AL5347" s="367"/>
      <c r="AM5347" s="367"/>
      <c r="AN5347" s="367"/>
      <c r="AO5347" s="367"/>
      <c r="AP5347" s="367"/>
      <c r="AQ5347" s="367"/>
      <c r="AR5347" s="367"/>
      <c r="AS5347" s="367"/>
      <c r="AT5347" s="367"/>
    </row>
    <row r="5348" spans="2:46" ht="13.8">
      <c r="B5348" s="26">
        <v>53.666666666666444</v>
      </c>
      <c r="C5348" s="363">
        <v>1112.8230415483333</v>
      </c>
      <c r="D5348" s="367">
        <v>3219.9999999999868</v>
      </c>
      <c r="E5348" s="367">
        <v>14976.744186046582</v>
      </c>
      <c r="F5348" s="367">
        <v>-1587807.9682542649</v>
      </c>
      <c r="G5348" s="367">
        <v>3220.000000000015</v>
      </c>
      <c r="H5348" s="367">
        <v>80500</v>
      </c>
      <c r="I5348" s="384">
        <v>-18839225.875836954</v>
      </c>
      <c r="J5348" s="367">
        <v>3220</v>
      </c>
      <c r="K5348" s="367">
        <v>19515.151515151432</v>
      </c>
      <c r="L5348" s="384">
        <v>-962658.54248135665</v>
      </c>
      <c r="M5348" s="367">
        <v>3219.9999999999868</v>
      </c>
      <c r="N5348" s="367">
        <v>322</v>
      </c>
      <c r="O5348" s="384">
        <v>-18735.617950283431</v>
      </c>
      <c r="P5348" s="367">
        <v>46.690000000000005</v>
      </c>
      <c r="Q5348" s="367">
        <v>322</v>
      </c>
      <c r="R5348" s="384">
        <v>-5889.6563597472041</v>
      </c>
      <c r="S5348" s="367">
        <v>45.08</v>
      </c>
      <c r="T5348" s="367">
        <v>11103.448275862085</v>
      </c>
      <c r="U5348" s="384">
        <v>-1035450.3186120866</v>
      </c>
      <c r="V5348" s="367">
        <v>3220.0000000000045</v>
      </c>
      <c r="W5348" s="367">
        <v>536666.66666666884</v>
      </c>
      <c r="X5348" s="384">
        <v>215328.0677810951</v>
      </c>
      <c r="Y5348" s="386">
        <v>3220.0000000000127</v>
      </c>
      <c r="Z5348" s="367"/>
      <c r="AA5348" s="367"/>
      <c r="AB5348" s="367"/>
      <c r="AC5348" s="367"/>
      <c r="AD5348" s="367"/>
      <c r="AE5348" s="367"/>
      <c r="AF5348" s="367"/>
      <c r="AG5348" s="367"/>
      <c r="AH5348" s="367"/>
      <c r="AI5348" s="367"/>
      <c r="AJ5348" s="367"/>
      <c r="AK5348" s="367"/>
      <c r="AL5348" s="367"/>
      <c r="AM5348" s="367"/>
      <c r="AN5348" s="367"/>
      <c r="AO5348" s="367"/>
      <c r="AP5348" s="367"/>
      <c r="AQ5348" s="367"/>
      <c r="AR5348" s="367"/>
      <c r="AS5348" s="367"/>
      <c r="AT5348" s="367"/>
    </row>
    <row r="5349" spans="2:46" ht="13.8">
      <c r="B5349" s="26">
        <v>53.833333333333108</v>
      </c>
      <c r="C5349" s="363">
        <v>1116.2545046573612</v>
      </c>
      <c r="D5349" s="367">
        <v>3229.9999999999868</v>
      </c>
      <c r="E5349" s="367">
        <v>15023.255813953559</v>
      </c>
      <c r="F5349" s="367">
        <v>-1597846.631438761</v>
      </c>
      <c r="G5349" s="367">
        <v>3230.0000000000155</v>
      </c>
      <c r="H5349" s="367">
        <v>80750</v>
      </c>
      <c r="I5349" s="384">
        <v>-18957863.60784499</v>
      </c>
      <c r="J5349" s="367">
        <v>3230</v>
      </c>
      <c r="K5349" s="367">
        <v>19575.757575757492</v>
      </c>
      <c r="L5349" s="384">
        <v>-969557.78407650057</v>
      </c>
      <c r="M5349" s="367">
        <v>3229.9999999999864</v>
      </c>
      <c r="N5349" s="367">
        <v>323</v>
      </c>
      <c r="O5349" s="384">
        <v>-18857.089422386482</v>
      </c>
      <c r="P5349" s="367">
        <v>46.835000000000001</v>
      </c>
      <c r="Q5349" s="367">
        <v>323</v>
      </c>
      <c r="R5349" s="384">
        <v>-5937.8155786658044</v>
      </c>
      <c r="S5349" s="367">
        <v>45.22</v>
      </c>
      <c r="T5349" s="367">
        <v>11137.931034482775</v>
      </c>
      <c r="U5349" s="384">
        <v>-1042629.0766736165</v>
      </c>
      <c r="V5349" s="367">
        <v>3230.000000000005</v>
      </c>
      <c r="W5349" s="367">
        <v>538333.33333333547</v>
      </c>
      <c r="X5349" s="384">
        <v>215849.41656851865</v>
      </c>
      <c r="Y5349" s="386">
        <v>3230.0000000000127</v>
      </c>
      <c r="Z5349" s="367"/>
      <c r="AA5349" s="367"/>
      <c r="AB5349" s="367"/>
      <c r="AC5349" s="367"/>
      <c r="AD5349" s="367"/>
      <c r="AE5349" s="367"/>
      <c r="AF5349" s="367"/>
      <c r="AG5349" s="367"/>
      <c r="AH5349" s="367"/>
      <c r="AI5349" s="367"/>
      <c r="AJ5349" s="367"/>
      <c r="AK5349" s="367"/>
      <c r="AL5349" s="367"/>
      <c r="AM5349" s="367"/>
      <c r="AN5349" s="367"/>
      <c r="AO5349" s="367"/>
      <c r="AP5349" s="367"/>
      <c r="AQ5349" s="367"/>
      <c r="AR5349" s="367"/>
      <c r="AS5349" s="367"/>
      <c r="AT5349" s="367"/>
    </row>
    <row r="5350" spans="2:46" ht="13.8">
      <c r="B5350" s="26">
        <v>53.999999999999773</v>
      </c>
      <c r="C5350" s="363">
        <v>1119.6858160074437</v>
      </c>
      <c r="D5350" s="367">
        <v>3239.9999999999864</v>
      </c>
      <c r="E5350" s="367">
        <v>15069.767441860537</v>
      </c>
      <c r="F5350" s="367">
        <v>-1607916.9205213231</v>
      </c>
      <c r="G5350" s="367">
        <v>3240.0000000000155</v>
      </c>
      <c r="H5350" s="367">
        <v>81000</v>
      </c>
      <c r="I5350" s="384">
        <v>-19076873.666907832</v>
      </c>
      <c r="J5350" s="367">
        <v>3240</v>
      </c>
      <c r="K5350" s="367">
        <v>19636.363636363552</v>
      </c>
      <c r="L5350" s="384">
        <v>-976481.23383754224</v>
      </c>
      <c r="M5350" s="367">
        <v>3239.9999999999864</v>
      </c>
      <c r="N5350" s="367">
        <v>324</v>
      </c>
      <c r="O5350" s="384">
        <v>-18978.952760267795</v>
      </c>
      <c r="P5350" s="367">
        <v>46.98</v>
      </c>
      <c r="Q5350" s="367">
        <v>324</v>
      </c>
      <c r="R5350" s="384">
        <v>-5986.159740994055</v>
      </c>
      <c r="S5350" s="367">
        <v>45.36</v>
      </c>
      <c r="T5350" s="367">
        <v>11172.413793103466</v>
      </c>
      <c r="U5350" s="384">
        <v>-1049832.3738920642</v>
      </c>
      <c r="V5350" s="367">
        <v>3240.000000000005</v>
      </c>
      <c r="W5350" s="367">
        <v>540000.0000000021</v>
      </c>
      <c r="X5350" s="384">
        <v>216369.85283631386</v>
      </c>
      <c r="Y5350" s="386">
        <v>3240.0000000000123</v>
      </c>
      <c r="Z5350" s="367"/>
      <c r="AA5350" s="367"/>
      <c r="AB5350" s="367"/>
      <c r="AC5350" s="367"/>
      <c r="AD5350" s="367"/>
      <c r="AE5350" s="367"/>
      <c r="AF5350" s="367"/>
      <c r="AG5350" s="367"/>
      <c r="AH5350" s="367"/>
      <c r="AI5350" s="367"/>
      <c r="AJ5350" s="367"/>
      <c r="AK5350" s="367"/>
      <c r="AL5350" s="367"/>
      <c r="AM5350" s="367"/>
      <c r="AN5350" s="367"/>
      <c r="AO5350" s="367"/>
      <c r="AP5350" s="367"/>
      <c r="AQ5350" s="367"/>
      <c r="AR5350" s="367"/>
      <c r="AS5350" s="367"/>
      <c r="AT5350" s="367"/>
    </row>
    <row r="5351" spans="2:46" ht="13.8">
      <c r="B5351" s="26">
        <v>54.166666666666437</v>
      </c>
      <c r="C5351" s="363">
        <v>1123.1169755985804</v>
      </c>
      <c r="D5351" s="367">
        <v>3249.9999999999864</v>
      </c>
      <c r="E5351" s="367">
        <v>15116.279069767514</v>
      </c>
      <c r="F5351" s="367">
        <v>-1618018.8355019519</v>
      </c>
      <c r="G5351" s="367">
        <v>3250.0000000000155</v>
      </c>
      <c r="H5351" s="367">
        <v>81250</v>
      </c>
      <c r="I5351" s="384">
        <v>-19196256.053025477</v>
      </c>
      <c r="J5351" s="367">
        <v>3250</v>
      </c>
      <c r="K5351" s="367">
        <v>19696.969696969612</v>
      </c>
      <c r="L5351" s="384">
        <v>-983428.89176448109</v>
      </c>
      <c r="M5351" s="367">
        <v>3249.9999999999864</v>
      </c>
      <c r="N5351" s="367">
        <v>325</v>
      </c>
      <c r="O5351" s="384">
        <v>-19101.207963927376</v>
      </c>
      <c r="P5351" s="367">
        <v>47.125</v>
      </c>
      <c r="Q5351" s="367">
        <v>325</v>
      </c>
      <c r="R5351" s="384">
        <v>-6034.6888467319559</v>
      </c>
      <c r="S5351" s="367">
        <v>45.5</v>
      </c>
      <c r="T5351" s="367">
        <v>11206.896551724156</v>
      </c>
      <c r="U5351" s="384">
        <v>-1057060.2102674295</v>
      </c>
      <c r="V5351" s="367">
        <v>3250.000000000005</v>
      </c>
      <c r="W5351" s="367">
        <v>541666.66666666872</v>
      </c>
      <c r="X5351" s="384">
        <v>216889.37658448078</v>
      </c>
      <c r="Y5351" s="386">
        <v>3250.0000000000123</v>
      </c>
      <c r="Z5351" s="367"/>
      <c r="AA5351" s="367"/>
      <c r="AB5351" s="367"/>
      <c r="AC5351" s="367"/>
      <c r="AD5351" s="367"/>
      <c r="AE5351" s="367"/>
      <c r="AF5351" s="367"/>
      <c r="AG5351" s="367"/>
      <c r="AH5351" s="367"/>
      <c r="AI5351" s="367"/>
      <c r="AJ5351" s="367"/>
      <c r="AK5351" s="367"/>
      <c r="AL5351" s="367"/>
      <c r="AM5351" s="367"/>
      <c r="AN5351" s="367"/>
      <c r="AO5351" s="367"/>
      <c r="AP5351" s="367"/>
      <c r="AQ5351" s="367"/>
      <c r="AR5351" s="367"/>
      <c r="AS5351" s="367"/>
      <c r="AT5351" s="367"/>
    </row>
    <row r="5352" spans="2:46" ht="13.8">
      <c r="B5352" s="26">
        <v>54.333333333333101</v>
      </c>
      <c r="C5352" s="363">
        <v>1126.5479834307721</v>
      </c>
      <c r="D5352" s="367">
        <v>3259.9999999999864</v>
      </c>
      <c r="E5352" s="367">
        <v>15162.790697674491</v>
      </c>
      <c r="F5352" s="367">
        <v>-1628152.3763806471</v>
      </c>
      <c r="G5352" s="367">
        <v>3260.0000000000155</v>
      </c>
      <c r="H5352" s="367">
        <v>81500</v>
      </c>
      <c r="I5352" s="384">
        <v>-19316010.766197916</v>
      </c>
      <c r="J5352" s="367">
        <v>3260</v>
      </c>
      <c r="K5352" s="367">
        <v>19757.575757575672</v>
      </c>
      <c r="L5352" s="384">
        <v>-990400.75785731722</v>
      </c>
      <c r="M5352" s="367">
        <v>3259.9999999999864</v>
      </c>
      <c r="N5352" s="367">
        <v>326</v>
      </c>
      <c r="O5352" s="384">
        <v>-19223.855033365209</v>
      </c>
      <c r="P5352" s="367">
        <v>47.27</v>
      </c>
      <c r="Q5352" s="367">
        <v>326</v>
      </c>
      <c r="R5352" s="384">
        <v>-6083.4028958795079</v>
      </c>
      <c r="S5352" s="367">
        <v>45.64</v>
      </c>
      <c r="T5352" s="367">
        <v>11241.379310344846</v>
      </c>
      <c r="U5352" s="384">
        <v>-1064312.5857997129</v>
      </c>
      <c r="V5352" s="367">
        <v>3260.000000000005</v>
      </c>
      <c r="W5352" s="367">
        <v>543333.33333333535</v>
      </c>
      <c r="X5352" s="384">
        <v>217407.98781301937</v>
      </c>
      <c r="Y5352" s="386">
        <v>3260.0000000000118</v>
      </c>
      <c r="Z5352" s="367"/>
      <c r="AA5352" s="367"/>
      <c r="AB5352" s="367"/>
      <c r="AC5352" s="367"/>
      <c r="AD5352" s="367"/>
      <c r="AE5352" s="367"/>
      <c r="AF5352" s="367"/>
      <c r="AG5352" s="367"/>
      <c r="AH5352" s="367"/>
      <c r="AI5352" s="367"/>
      <c r="AJ5352" s="367"/>
      <c r="AK5352" s="367"/>
      <c r="AL5352" s="367"/>
      <c r="AM5352" s="367"/>
      <c r="AN5352" s="367"/>
      <c r="AO5352" s="367"/>
      <c r="AP5352" s="367"/>
      <c r="AQ5352" s="367"/>
      <c r="AR5352" s="367"/>
      <c r="AS5352" s="367"/>
      <c r="AT5352" s="367"/>
    </row>
    <row r="5353" spans="2:46" ht="13.8">
      <c r="B5353" s="26">
        <v>54.499999999999766</v>
      </c>
      <c r="C5353" s="363">
        <v>1129.9788395040182</v>
      </c>
      <c r="D5353" s="367">
        <v>3269.9999999999864</v>
      </c>
      <c r="E5353" s="367">
        <v>15209.302325581468</v>
      </c>
      <c r="F5353" s="367">
        <v>-1638317.5431574089</v>
      </c>
      <c r="G5353" s="367">
        <v>3270.0000000000155</v>
      </c>
      <c r="H5353" s="367">
        <v>81750</v>
      </c>
      <c r="I5353" s="384">
        <v>-19436137.806425154</v>
      </c>
      <c r="J5353" s="367">
        <v>3270</v>
      </c>
      <c r="K5353" s="367">
        <v>19818.181818181733</v>
      </c>
      <c r="L5353" s="384">
        <v>-997396.83211605088</v>
      </c>
      <c r="M5353" s="367">
        <v>3269.9999999999864</v>
      </c>
      <c r="N5353" s="367">
        <v>327</v>
      </c>
      <c r="O5353" s="384">
        <v>-19346.893968581306</v>
      </c>
      <c r="P5353" s="367">
        <v>47.414999999999999</v>
      </c>
      <c r="Q5353" s="367">
        <v>327</v>
      </c>
      <c r="R5353" s="384">
        <v>-6132.3018884367075</v>
      </c>
      <c r="S5353" s="367">
        <v>45.779999999999994</v>
      </c>
      <c r="T5353" s="367">
        <v>11275.862068965536</v>
      </c>
      <c r="U5353" s="384">
        <v>-1071589.5004889143</v>
      </c>
      <c r="V5353" s="367">
        <v>3270.0000000000055</v>
      </c>
      <c r="W5353" s="367">
        <v>545000.00000000198</v>
      </c>
      <c r="X5353" s="384">
        <v>217925.68652192969</v>
      </c>
      <c r="Y5353" s="386">
        <v>3270.0000000000118</v>
      </c>
      <c r="Z5353" s="367"/>
      <c r="AA5353" s="367"/>
      <c r="AB5353" s="367"/>
      <c r="AC5353" s="367"/>
      <c r="AD5353" s="367"/>
      <c r="AE5353" s="367"/>
      <c r="AF5353" s="367"/>
      <c r="AG5353" s="367"/>
      <c r="AH5353" s="367"/>
      <c r="AI5353" s="367"/>
      <c r="AJ5353" s="367"/>
      <c r="AK5353" s="367"/>
      <c r="AL5353" s="367"/>
      <c r="AM5353" s="367"/>
      <c r="AN5353" s="367"/>
      <c r="AO5353" s="367"/>
      <c r="AP5353" s="367"/>
      <c r="AQ5353" s="367"/>
      <c r="AR5353" s="367"/>
      <c r="AS5353" s="367"/>
      <c r="AT5353" s="367"/>
    </row>
    <row r="5354" spans="2:46" ht="13.8">
      <c r="B5354" s="26">
        <v>54.66666666666643</v>
      </c>
      <c r="C5354" s="363">
        <v>1133.4095438183185</v>
      </c>
      <c r="D5354" s="367">
        <v>3279.9999999999859</v>
      </c>
      <c r="E5354" s="367">
        <v>15255.813953488445</v>
      </c>
      <c r="F5354" s="367">
        <v>-1648514.3358322373</v>
      </c>
      <c r="G5354" s="367">
        <v>3280.0000000000155</v>
      </c>
      <c r="H5354" s="367">
        <v>82000</v>
      </c>
      <c r="I5354" s="384">
        <v>-19556637.173707191</v>
      </c>
      <c r="J5354" s="367">
        <v>3279.9999999999995</v>
      </c>
      <c r="K5354" s="367">
        <v>19878.787878787793</v>
      </c>
      <c r="L5354" s="384">
        <v>-1004417.1145406815</v>
      </c>
      <c r="M5354" s="367">
        <v>3279.9999999999864</v>
      </c>
      <c r="N5354" s="367">
        <v>328</v>
      </c>
      <c r="O5354" s="384">
        <v>-19470.324769575665</v>
      </c>
      <c r="P5354" s="367">
        <v>47.559999999999995</v>
      </c>
      <c r="Q5354" s="367">
        <v>328</v>
      </c>
      <c r="R5354" s="384">
        <v>-6181.3858244035573</v>
      </c>
      <c r="S5354" s="367">
        <v>45.919999999999995</v>
      </c>
      <c r="T5354" s="367">
        <v>11310.344827586227</v>
      </c>
      <c r="U5354" s="384">
        <v>-1078890.9543350337</v>
      </c>
      <c r="V5354" s="367">
        <v>3280.0000000000059</v>
      </c>
      <c r="W5354" s="367">
        <v>546666.66666666861</v>
      </c>
      <c r="X5354" s="384">
        <v>218442.47271121165</v>
      </c>
      <c r="Y5354" s="386">
        <v>3280.0000000000114</v>
      </c>
      <c r="Z5354" s="367"/>
      <c r="AA5354" s="367"/>
      <c r="AB5354" s="367"/>
      <c r="AC5354" s="367"/>
      <c r="AD5354" s="367"/>
      <c r="AE5354" s="367"/>
      <c r="AF5354" s="367"/>
      <c r="AG5354" s="367"/>
      <c r="AH5354" s="367"/>
      <c r="AI5354" s="367"/>
      <c r="AJ5354" s="367"/>
      <c r="AK5354" s="367"/>
      <c r="AL5354" s="367"/>
      <c r="AM5354" s="367"/>
      <c r="AN5354" s="367"/>
      <c r="AO5354" s="367"/>
      <c r="AP5354" s="367"/>
      <c r="AQ5354" s="367"/>
      <c r="AR5354" s="367"/>
      <c r="AS5354" s="367"/>
      <c r="AT5354" s="367"/>
    </row>
    <row r="5355" spans="2:46" ht="13.8">
      <c r="B5355" s="26">
        <v>54.833333333333094</v>
      </c>
      <c r="C5355" s="363">
        <v>1136.8400963736735</v>
      </c>
      <c r="D5355" s="367">
        <v>3289.9999999999859</v>
      </c>
      <c r="E5355" s="367">
        <v>15302.325581395422</v>
      </c>
      <c r="F5355" s="367">
        <v>-1658742.7544051323</v>
      </c>
      <c r="G5355" s="367">
        <v>3290.0000000000159</v>
      </c>
      <c r="H5355" s="367">
        <v>82250</v>
      </c>
      <c r="I5355" s="384">
        <v>-19677508.868044034</v>
      </c>
      <c r="J5355" s="367">
        <v>3289.9999999999995</v>
      </c>
      <c r="K5355" s="367">
        <v>19939.393939393853</v>
      </c>
      <c r="L5355" s="384">
        <v>-1011461.6051312094</v>
      </c>
      <c r="M5355" s="367">
        <v>3289.9999999999859</v>
      </c>
      <c r="N5355" s="367">
        <v>329</v>
      </c>
      <c r="O5355" s="384">
        <v>-19594.147436348288</v>
      </c>
      <c r="P5355" s="367">
        <v>47.705000000000005</v>
      </c>
      <c r="Q5355" s="367">
        <v>329</v>
      </c>
      <c r="R5355" s="384">
        <v>-6230.654703780061</v>
      </c>
      <c r="S5355" s="367">
        <v>46.059999999999995</v>
      </c>
      <c r="T5355" s="367">
        <v>11344.827586206917</v>
      </c>
      <c r="U5355" s="384">
        <v>-1086216.9473380707</v>
      </c>
      <c r="V5355" s="367">
        <v>3290.0000000000059</v>
      </c>
      <c r="W5355" s="367">
        <v>548333.33333333523</v>
      </c>
      <c r="X5355" s="384">
        <v>218958.34638086538</v>
      </c>
      <c r="Y5355" s="386">
        <v>3290.0000000000114</v>
      </c>
      <c r="Z5355" s="367"/>
      <c r="AA5355" s="367"/>
      <c r="AB5355" s="367"/>
      <c r="AC5355" s="367"/>
      <c r="AD5355" s="367"/>
      <c r="AE5355" s="367"/>
      <c r="AF5355" s="367"/>
      <c r="AG5355" s="367"/>
      <c r="AH5355" s="367"/>
      <c r="AI5355" s="367"/>
      <c r="AJ5355" s="367"/>
      <c r="AK5355" s="367"/>
      <c r="AL5355" s="367"/>
      <c r="AM5355" s="367"/>
      <c r="AN5355" s="367"/>
      <c r="AO5355" s="367"/>
      <c r="AP5355" s="367"/>
      <c r="AQ5355" s="367"/>
      <c r="AR5355" s="367"/>
      <c r="AS5355" s="367"/>
      <c r="AT5355" s="367"/>
    </row>
    <row r="5356" spans="2:46" ht="13.8">
      <c r="B5356" s="26">
        <v>54.999999999999758</v>
      </c>
      <c r="C5356" s="363">
        <v>1140.2704971700832</v>
      </c>
      <c r="D5356" s="367">
        <v>3299.9999999999859</v>
      </c>
      <c r="E5356" s="367">
        <v>15348.837209302399</v>
      </c>
      <c r="F5356" s="367">
        <v>-1669002.7988760937</v>
      </c>
      <c r="G5356" s="367">
        <v>3300.0000000000159</v>
      </c>
      <c r="H5356" s="367">
        <v>82500</v>
      </c>
      <c r="I5356" s="384">
        <v>-19798752.889435675</v>
      </c>
      <c r="J5356" s="367">
        <v>3299.9999999999995</v>
      </c>
      <c r="K5356" s="367">
        <v>19999.999999999913</v>
      </c>
      <c r="L5356" s="384">
        <v>-1018530.3038876344</v>
      </c>
      <c r="M5356" s="367">
        <v>3299.9999999999859</v>
      </c>
      <c r="N5356" s="367">
        <v>330</v>
      </c>
      <c r="O5356" s="384">
        <v>-19718.361968899164</v>
      </c>
      <c r="P5356" s="367">
        <v>47.85</v>
      </c>
      <c r="Q5356" s="367">
        <v>330</v>
      </c>
      <c r="R5356" s="384">
        <v>-6280.108526566215</v>
      </c>
      <c r="S5356" s="367">
        <v>46.2</v>
      </c>
      <c r="T5356" s="367">
        <v>11379.310344827607</v>
      </c>
      <c r="U5356" s="384">
        <v>-1093567.4794980257</v>
      </c>
      <c r="V5356" s="367">
        <v>3300.0000000000064</v>
      </c>
      <c r="W5356" s="367">
        <v>550000.00000000186</v>
      </c>
      <c r="X5356" s="384">
        <v>219473.30753089074</v>
      </c>
      <c r="Y5356" s="386">
        <v>3300.0000000000114</v>
      </c>
      <c r="Z5356" s="367"/>
      <c r="AA5356" s="367"/>
      <c r="AB5356" s="367"/>
      <c r="AC5356" s="367"/>
      <c r="AD5356" s="367"/>
      <c r="AE5356" s="367"/>
      <c r="AF5356" s="367"/>
      <c r="AG5356" s="367"/>
      <c r="AH5356" s="367"/>
      <c r="AI5356" s="367"/>
      <c r="AJ5356" s="367"/>
      <c r="AK5356" s="367"/>
      <c r="AL5356" s="367"/>
      <c r="AM5356" s="367"/>
      <c r="AN5356" s="367"/>
      <c r="AO5356" s="367"/>
      <c r="AP5356" s="367"/>
      <c r="AQ5356" s="367"/>
      <c r="AR5356" s="367"/>
      <c r="AS5356" s="367"/>
      <c r="AT5356" s="367"/>
    </row>
    <row r="5357" spans="2:46" ht="13.8">
      <c r="B5357" s="26">
        <v>55.166666666666423</v>
      </c>
      <c r="C5357" s="363">
        <v>1143.7007462075471</v>
      </c>
      <c r="D5357" s="367">
        <v>3309.999999999985</v>
      </c>
      <c r="E5357" s="367">
        <v>15395.348837209376</v>
      </c>
      <c r="F5357" s="367">
        <v>-1679294.469245122</v>
      </c>
      <c r="G5357" s="367">
        <v>3310.0000000000164</v>
      </c>
      <c r="H5357" s="367">
        <v>82750</v>
      </c>
      <c r="I5357" s="384">
        <v>-19920369.237882111</v>
      </c>
      <c r="J5357" s="367">
        <v>3309.9999999999995</v>
      </c>
      <c r="K5357" s="367">
        <v>20060.606060605973</v>
      </c>
      <c r="L5357" s="384">
        <v>-1025623.2108099569</v>
      </c>
      <c r="M5357" s="367">
        <v>3309.9999999999859</v>
      </c>
      <c r="N5357" s="367">
        <v>331</v>
      </c>
      <c r="O5357" s="384">
        <v>-19842.968367228306</v>
      </c>
      <c r="P5357" s="367">
        <v>47.994999999999997</v>
      </c>
      <c r="Q5357" s="367">
        <v>331</v>
      </c>
      <c r="R5357" s="384">
        <v>-6329.7472927620183</v>
      </c>
      <c r="S5357" s="367">
        <v>46.34</v>
      </c>
      <c r="T5357" s="367">
        <v>11413.793103448297</v>
      </c>
      <c r="U5357" s="384">
        <v>-1100942.5508148985</v>
      </c>
      <c r="V5357" s="367">
        <v>3310.0000000000064</v>
      </c>
      <c r="W5357" s="367">
        <v>551666.66666666849</v>
      </c>
      <c r="X5357" s="384">
        <v>219987.35616128781</v>
      </c>
      <c r="Y5357" s="386">
        <v>3310.0000000000109</v>
      </c>
      <c r="Z5357" s="367"/>
      <c r="AA5357" s="367"/>
      <c r="AB5357" s="367"/>
      <c r="AC5357" s="367"/>
      <c r="AD5357" s="367"/>
      <c r="AE5357" s="367"/>
      <c r="AF5357" s="367"/>
      <c r="AG5357" s="367"/>
      <c r="AH5357" s="367"/>
      <c r="AI5357" s="367"/>
      <c r="AJ5357" s="367"/>
      <c r="AK5357" s="367"/>
      <c r="AL5357" s="367"/>
      <c r="AM5357" s="367"/>
      <c r="AN5357" s="367"/>
      <c r="AO5357" s="367"/>
      <c r="AP5357" s="367"/>
      <c r="AQ5357" s="367"/>
      <c r="AR5357" s="367"/>
      <c r="AS5357" s="367"/>
      <c r="AT5357" s="367"/>
    </row>
    <row r="5358" spans="2:46" ht="13.8">
      <c r="B5358" s="26">
        <v>55.333333333333087</v>
      </c>
      <c r="C5358" s="363">
        <v>1147.1308434860659</v>
      </c>
      <c r="D5358" s="367">
        <v>3319.999999999985</v>
      </c>
      <c r="E5358" s="367">
        <v>15441.860465116353</v>
      </c>
      <c r="F5358" s="367">
        <v>-1689617.7655122161</v>
      </c>
      <c r="G5358" s="367">
        <v>3320.0000000000164</v>
      </c>
      <c r="H5358" s="367">
        <v>83000</v>
      </c>
      <c r="I5358" s="384">
        <v>-20042357.91338335</v>
      </c>
      <c r="J5358" s="367">
        <v>3319.9999999999995</v>
      </c>
      <c r="K5358" s="367">
        <v>20121.212121212033</v>
      </c>
      <c r="L5358" s="384">
        <v>-1032740.3258981766</v>
      </c>
      <c r="M5358" s="367">
        <v>3319.9999999999859</v>
      </c>
      <c r="N5358" s="367">
        <v>332</v>
      </c>
      <c r="O5358" s="384">
        <v>-19967.966631335708</v>
      </c>
      <c r="P5358" s="367">
        <v>48.14</v>
      </c>
      <c r="Q5358" s="367">
        <v>332</v>
      </c>
      <c r="R5358" s="384">
        <v>-6379.5710023674701</v>
      </c>
      <c r="S5358" s="367">
        <v>46.480000000000004</v>
      </c>
      <c r="T5358" s="367">
        <v>11448.275862068987</v>
      </c>
      <c r="U5358" s="384">
        <v>-1108342.1612886891</v>
      </c>
      <c r="V5358" s="367">
        <v>3320.0000000000064</v>
      </c>
      <c r="W5358" s="367">
        <v>553333.33333333512</v>
      </c>
      <c r="X5358" s="384">
        <v>220500.49227205661</v>
      </c>
      <c r="Y5358" s="386">
        <v>3320.0000000000109</v>
      </c>
      <c r="Z5358" s="367"/>
      <c r="AA5358" s="367"/>
      <c r="AB5358" s="367"/>
      <c r="AC5358" s="367"/>
      <c r="AD5358" s="367"/>
      <c r="AE5358" s="367"/>
      <c r="AF5358" s="367"/>
      <c r="AG5358" s="367"/>
      <c r="AH5358" s="367"/>
      <c r="AI5358" s="367"/>
      <c r="AJ5358" s="367"/>
      <c r="AK5358" s="367"/>
      <c r="AL5358" s="367"/>
      <c r="AM5358" s="367"/>
      <c r="AN5358" s="367"/>
      <c r="AO5358" s="367"/>
      <c r="AP5358" s="367"/>
      <c r="AQ5358" s="367"/>
      <c r="AR5358" s="367"/>
      <c r="AS5358" s="367"/>
      <c r="AT5358" s="367"/>
    </row>
    <row r="5359" spans="2:46" ht="13.8">
      <c r="B5359" s="26">
        <v>55.499999999999751</v>
      </c>
      <c r="C5359" s="363">
        <v>1150.5607890056392</v>
      </c>
      <c r="D5359" s="367">
        <v>3329.999999999985</v>
      </c>
      <c r="E5359" s="367">
        <v>15488.37209302333</v>
      </c>
      <c r="F5359" s="367">
        <v>-1699972.6876773769</v>
      </c>
      <c r="G5359" s="367">
        <v>3330.0000000000164</v>
      </c>
      <c r="H5359" s="367">
        <v>83250</v>
      </c>
      <c r="I5359" s="384">
        <v>-20164718.915939394</v>
      </c>
      <c r="J5359" s="367">
        <v>3329.9999999999995</v>
      </c>
      <c r="K5359" s="367">
        <v>20181.818181818093</v>
      </c>
      <c r="L5359" s="384">
        <v>-1039881.6491522936</v>
      </c>
      <c r="M5359" s="367">
        <v>3329.9999999999859</v>
      </c>
      <c r="N5359" s="367">
        <v>333</v>
      </c>
      <c r="O5359" s="384">
        <v>-20093.356761221374</v>
      </c>
      <c r="P5359" s="367">
        <v>48.285000000000004</v>
      </c>
      <c r="Q5359" s="367">
        <v>333</v>
      </c>
      <c r="R5359" s="384">
        <v>-6429.5796553825739</v>
      </c>
      <c r="S5359" s="367">
        <v>46.620000000000005</v>
      </c>
      <c r="T5359" s="367">
        <v>11482.758620689678</v>
      </c>
      <c r="U5359" s="384">
        <v>-1115766.3109193975</v>
      </c>
      <c r="V5359" s="367">
        <v>3330.0000000000064</v>
      </c>
      <c r="W5359" s="367">
        <v>555000.00000000175</v>
      </c>
      <c r="X5359" s="384">
        <v>221012.71586319702</v>
      </c>
      <c r="Y5359" s="386">
        <v>3330.00000000001</v>
      </c>
      <c r="Z5359" s="367"/>
      <c r="AA5359" s="367"/>
      <c r="AB5359" s="367"/>
      <c r="AC5359" s="367"/>
      <c r="AD5359" s="367"/>
      <c r="AE5359" s="367"/>
      <c r="AF5359" s="367"/>
      <c r="AG5359" s="367"/>
      <c r="AH5359" s="367"/>
      <c r="AI5359" s="367"/>
      <c r="AJ5359" s="367"/>
      <c r="AK5359" s="367"/>
      <c r="AL5359" s="367"/>
      <c r="AM5359" s="367"/>
      <c r="AN5359" s="367"/>
      <c r="AO5359" s="367"/>
      <c r="AP5359" s="367"/>
      <c r="AQ5359" s="367"/>
      <c r="AR5359" s="367"/>
      <c r="AS5359" s="367"/>
      <c r="AT5359" s="367"/>
    </row>
    <row r="5360" spans="2:46" ht="13.8">
      <c r="B5360" s="26">
        <v>55.666666666666416</v>
      </c>
      <c r="C5360" s="363">
        <v>1153.9905827662669</v>
      </c>
      <c r="D5360" s="367">
        <v>3339.999999999985</v>
      </c>
      <c r="E5360" s="367">
        <v>15534.883720930307</v>
      </c>
      <c r="F5360" s="367">
        <v>-1710359.2357406043</v>
      </c>
      <c r="G5360" s="367">
        <v>3340.0000000000164</v>
      </c>
      <c r="H5360" s="367">
        <v>83500</v>
      </c>
      <c r="I5360" s="384">
        <v>-20287452.245550234</v>
      </c>
      <c r="J5360" s="367">
        <v>3339.9999999999995</v>
      </c>
      <c r="K5360" s="367">
        <v>20242.424242424153</v>
      </c>
      <c r="L5360" s="384">
        <v>-1047047.1805723078</v>
      </c>
      <c r="M5360" s="367">
        <v>3339.9999999999859</v>
      </c>
      <c r="N5360" s="367">
        <v>334</v>
      </c>
      <c r="O5360" s="384">
        <v>-20219.138756885295</v>
      </c>
      <c r="P5360" s="367">
        <v>48.43</v>
      </c>
      <c r="Q5360" s="367">
        <v>334</v>
      </c>
      <c r="R5360" s="384">
        <v>-6479.7732518073253</v>
      </c>
      <c r="S5360" s="367">
        <v>46.76</v>
      </c>
      <c r="T5360" s="367">
        <v>11517.241379310368</v>
      </c>
      <c r="U5360" s="384">
        <v>-1123214.9997070241</v>
      </c>
      <c r="V5360" s="367">
        <v>3340.0000000000068</v>
      </c>
      <c r="W5360" s="367">
        <v>556666.66666666837</v>
      </c>
      <c r="X5360" s="384">
        <v>221524.02693470923</v>
      </c>
      <c r="Y5360" s="386">
        <v>3340.00000000001</v>
      </c>
      <c r="Z5360" s="367"/>
      <c r="AA5360" s="367"/>
      <c r="AB5360" s="367"/>
      <c r="AC5360" s="367"/>
      <c r="AD5360" s="367"/>
      <c r="AE5360" s="367"/>
      <c r="AF5360" s="367"/>
      <c r="AG5360" s="367"/>
      <c r="AH5360" s="367"/>
      <c r="AI5360" s="367"/>
      <c r="AJ5360" s="367"/>
      <c r="AK5360" s="367"/>
      <c r="AL5360" s="367"/>
      <c r="AM5360" s="367"/>
      <c r="AN5360" s="367"/>
      <c r="AO5360" s="367"/>
      <c r="AP5360" s="367"/>
      <c r="AQ5360" s="367"/>
      <c r="AR5360" s="367"/>
      <c r="AS5360" s="367"/>
      <c r="AT5360" s="367"/>
    </row>
    <row r="5361" spans="2:46" ht="13.8">
      <c r="B5361" s="26">
        <v>55.83333333333308</v>
      </c>
      <c r="C5361" s="363">
        <v>1157.4202247679491</v>
      </c>
      <c r="D5361" s="367">
        <v>3349.9999999999845</v>
      </c>
      <c r="E5361" s="367">
        <v>15581.395348837284</v>
      </c>
      <c r="F5361" s="367">
        <v>-1720777.4097018985</v>
      </c>
      <c r="G5361" s="367">
        <v>3350.0000000000164</v>
      </c>
      <c r="H5361" s="367">
        <v>83750</v>
      </c>
      <c r="I5361" s="384">
        <v>-20410557.902215872</v>
      </c>
      <c r="J5361" s="367">
        <v>3349.9999999999995</v>
      </c>
      <c r="K5361" s="367">
        <v>20303.030303030213</v>
      </c>
      <c r="L5361" s="384">
        <v>-1054236.9201582186</v>
      </c>
      <c r="M5361" s="367">
        <v>3349.999999999985</v>
      </c>
      <c r="N5361" s="367">
        <v>335</v>
      </c>
      <c r="O5361" s="384">
        <v>-20345.312618327476</v>
      </c>
      <c r="P5361" s="367">
        <v>48.574999999999996</v>
      </c>
      <c r="Q5361" s="367">
        <v>335</v>
      </c>
      <c r="R5361" s="384">
        <v>-6530.1517916417279</v>
      </c>
      <c r="S5361" s="367">
        <v>46.9</v>
      </c>
      <c r="T5361" s="367">
        <v>11551.724137931058</v>
      </c>
      <c r="U5361" s="384">
        <v>-1130688.2276515684</v>
      </c>
      <c r="V5361" s="367">
        <v>3350.0000000000068</v>
      </c>
      <c r="W5361" s="367">
        <v>558333.333333335</v>
      </c>
      <c r="X5361" s="384">
        <v>222034.42548659307</v>
      </c>
      <c r="Y5361" s="386">
        <v>3350.0000000000095</v>
      </c>
      <c r="Z5361" s="367"/>
      <c r="AA5361" s="367"/>
      <c r="AB5361" s="367"/>
      <c r="AC5361" s="367"/>
      <c r="AD5361" s="367"/>
      <c r="AE5361" s="367"/>
      <c r="AF5361" s="367"/>
      <c r="AG5361" s="367"/>
      <c r="AH5361" s="367"/>
      <c r="AI5361" s="367"/>
      <c r="AJ5361" s="367"/>
      <c r="AK5361" s="367"/>
      <c r="AL5361" s="367"/>
      <c r="AM5361" s="367"/>
      <c r="AN5361" s="367"/>
      <c r="AO5361" s="367"/>
      <c r="AP5361" s="367"/>
      <c r="AQ5361" s="367"/>
      <c r="AR5361" s="367"/>
      <c r="AS5361" s="367"/>
      <c r="AT5361" s="367"/>
    </row>
    <row r="5362" spans="2:46" ht="13.8">
      <c r="B5362" s="26">
        <v>55.999999999999744</v>
      </c>
      <c r="C5362" s="363">
        <v>1160.8497150106859</v>
      </c>
      <c r="D5362" s="367">
        <v>3359.9999999999845</v>
      </c>
      <c r="E5362" s="367">
        <v>15627.906976744262</v>
      </c>
      <c r="F5362" s="367">
        <v>-1731227.2095612588</v>
      </c>
      <c r="G5362" s="367">
        <v>3360.0000000000164</v>
      </c>
      <c r="H5362" s="367">
        <v>84000</v>
      </c>
      <c r="I5362" s="384">
        <v>-20534035.885936309</v>
      </c>
      <c r="J5362" s="367">
        <v>3359.9999999999995</v>
      </c>
      <c r="K5362" s="367">
        <v>20363.636363636273</v>
      </c>
      <c r="L5362" s="384">
        <v>-1061450.8679100275</v>
      </c>
      <c r="M5362" s="367">
        <v>3359.9999999999854</v>
      </c>
      <c r="N5362" s="367">
        <v>336</v>
      </c>
      <c r="O5362" s="384">
        <v>-20471.878345547924</v>
      </c>
      <c r="P5362" s="367">
        <v>48.72</v>
      </c>
      <c r="Q5362" s="367">
        <v>336</v>
      </c>
      <c r="R5362" s="384">
        <v>-6580.7152748857816</v>
      </c>
      <c r="S5362" s="367">
        <v>47.04</v>
      </c>
      <c r="T5362" s="367">
        <v>11586.206896551748</v>
      </c>
      <c r="U5362" s="384">
        <v>-1138185.9947530304</v>
      </c>
      <c r="V5362" s="367">
        <v>3360.0000000000068</v>
      </c>
      <c r="W5362" s="367">
        <v>560000.00000000163</v>
      </c>
      <c r="X5362" s="384">
        <v>222543.91151884865</v>
      </c>
      <c r="Y5362" s="386">
        <v>3360.0000000000095</v>
      </c>
      <c r="Z5362" s="367"/>
      <c r="AA5362" s="367"/>
      <c r="AB5362" s="367"/>
      <c r="AC5362" s="367"/>
      <c r="AD5362" s="367"/>
      <c r="AE5362" s="367"/>
      <c r="AF5362" s="367"/>
      <c r="AG5362" s="367"/>
      <c r="AH5362" s="367"/>
      <c r="AI5362" s="367"/>
      <c r="AJ5362" s="367"/>
      <c r="AK5362" s="367"/>
      <c r="AL5362" s="367"/>
      <c r="AM5362" s="367"/>
      <c r="AN5362" s="367"/>
      <c r="AO5362" s="367"/>
      <c r="AP5362" s="367"/>
      <c r="AQ5362" s="367"/>
      <c r="AR5362" s="367"/>
      <c r="AS5362" s="367"/>
      <c r="AT5362" s="367"/>
    </row>
    <row r="5363" spans="2:46" ht="13.8">
      <c r="B5363" s="26">
        <v>56.166666666666409</v>
      </c>
      <c r="C5363" s="363">
        <v>1164.2790534944772</v>
      </c>
      <c r="D5363" s="367">
        <v>3369.9999999999845</v>
      </c>
      <c r="E5363" s="367">
        <v>15674.418604651239</v>
      </c>
      <c r="F5363" s="367">
        <v>-1741708.6353186858</v>
      </c>
      <c r="G5363" s="367">
        <v>3370.0000000000164</v>
      </c>
      <c r="H5363" s="367">
        <v>84250</v>
      </c>
      <c r="I5363" s="384">
        <v>-20657886.196711551</v>
      </c>
      <c r="J5363" s="367">
        <v>3369.9999999999995</v>
      </c>
      <c r="K5363" s="367">
        <v>20424.242424242333</v>
      </c>
      <c r="L5363" s="384">
        <v>-1068689.0238277335</v>
      </c>
      <c r="M5363" s="367">
        <v>3369.9999999999854</v>
      </c>
      <c r="N5363" s="367">
        <v>337</v>
      </c>
      <c r="O5363" s="384">
        <v>-20598.835938546632</v>
      </c>
      <c r="P5363" s="367">
        <v>48.865000000000002</v>
      </c>
      <c r="Q5363" s="367">
        <v>337</v>
      </c>
      <c r="R5363" s="384">
        <v>-6631.4637015394856</v>
      </c>
      <c r="S5363" s="367">
        <v>47.18</v>
      </c>
      <c r="T5363" s="367">
        <v>11620.689655172439</v>
      </c>
      <c r="U5363" s="384">
        <v>-1145708.3010114108</v>
      </c>
      <c r="V5363" s="367">
        <v>3370.0000000000073</v>
      </c>
      <c r="W5363" s="367">
        <v>561666.66666666826</v>
      </c>
      <c r="X5363" s="384">
        <v>223052.48503147592</v>
      </c>
      <c r="Y5363" s="386">
        <v>3370.0000000000095</v>
      </c>
      <c r="Z5363" s="367"/>
      <c r="AA5363" s="367"/>
      <c r="AB5363" s="367"/>
      <c r="AC5363" s="367"/>
      <c r="AD5363" s="367"/>
      <c r="AE5363" s="367"/>
      <c r="AF5363" s="367"/>
      <c r="AG5363" s="367"/>
      <c r="AH5363" s="367"/>
      <c r="AI5363" s="367"/>
      <c r="AJ5363" s="367"/>
      <c r="AK5363" s="367"/>
      <c r="AL5363" s="367"/>
      <c r="AM5363" s="367"/>
      <c r="AN5363" s="367"/>
      <c r="AO5363" s="367"/>
      <c r="AP5363" s="367"/>
      <c r="AQ5363" s="367"/>
      <c r="AR5363" s="367"/>
      <c r="AS5363" s="367"/>
      <c r="AT5363" s="367"/>
    </row>
    <row r="5364" spans="2:46" ht="13.8">
      <c r="B5364" s="26">
        <v>56.333333333333073</v>
      </c>
      <c r="C5364" s="363">
        <v>1167.7082402193228</v>
      </c>
      <c r="D5364" s="367">
        <v>3379.9999999999845</v>
      </c>
      <c r="E5364" s="367">
        <v>15720.930232558216</v>
      </c>
      <c r="F5364" s="367">
        <v>-1752221.6869741792</v>
      </c>
      <c r="G5364" s="367">
        <v>3380.0000000000164</v>
      </c>
      <c r="H5364" s="367">
        <v>84500</v>
      </c>
      <c r="I5364" s="384">
        <v>-20782108.834541585</v>
      </c>
      <c r="J5364" s="367">
        <v>3379.9999999999995</v>
      </c>
      <c r="K5364" s="367">
        <v>20484.848484848393</v>
      </c>
      <c r="L5364" s="384">
        <v>-1075951.3879113367</v>
      </c>
      <c r="M5364" s="367">
        <v>3379.9999999999854</v>
      </c>
      <c r="N5364" s="367">
        <v>338</v>
      </c>
      <c r="O5364" s="384">
        <v>-20726.185397323596</v>
      </c>
      <c r="P5364" s="367">
        <v>49.01</v>
      </c>
      <c r="Q5364" s="367">
        <v>338</v>
      </c>
      <c r="R5364" s="384">
        <v>-6682.3970716028407</v>
      </c>
      <c r="S5364" s="367">
        <v>47.32</v>
      </c>
      <c r="T5364" s="367">
        <v>11655.172413793129</v>
      </c>
      <c r="U5364" s="384">
        <v>-1153255.1464267087</v>
      </c>
      <c r="V5364" s="367">
        <v>3380.0000000000073</v>
      </c>
      <c r="W5364" s="367">
        <v>563333.33333333489</v>
      </c>
      <c r="X5364" s="384">
        <v>223560.14602447485</v>
      </c>
      <c r="Y5364" s="386">
        <v>3380.0000000000091</v>
      </c>
      <c r="Z5364" s="367"/>
      <c r="AA5364" s="367"/>
      <c r="AB5364" s="367"/>
      <c r="AC5364" s="367"/>
      <c r="AD5364" s="367"/>
      <c r="AE5364" s="367"/>
      <c r="AF5364" s="367"/>
      <c r="AG5364" s="367"/>
      <c r="AH5364" s="367"/>
      <c r="AI5364" s="367"/>
      <c r="AJ5364" s="367"/>
      <c r="AK5364" s="367"/>
      <c r="AL5364" s="367"/>
      <c r="AM5364" s="367"/>
      <c r="AN5364" s="367"/>
      <c r="AO5364" s="367"/>
      <c r="AP5364" s="367"/>
      <c r="AQ5364" s="367"/>
      <c r="AR5364" s="367"/>
      <c r="AS5364" s="367"/>
      <c r="AT5364" s="367"/>
    </row>
    <row r="5365" spans="2:46" ht="13.8">
      <c r="B5365" s="26">
        <v>56.499999999999737</v>
      </c>
      <c r="C5365" s="363">
        <v>1171.1372751852232</v>
      </c>
      <c r="D5365" s="367">
        <v>3389.9999999999841</v>
      </c>
      <c r="E5365" s="367">
        <v>15767.441860465193</v>
      </c>
      <c r="F5365" s="367">
        <v>-1762766.3645277391</v>
      </c>
      <c r="G5365" s="367">
        <v>3390.0000000000164</v>
      </c>
      <c r="H5365" s="367">
        <v>84750</v>
      </c>
      <c r="I5365" s="384">
        <v>-20906703.799426425</v>
      </c>
      <c r="J5365" s="367">
        <v>3389.9999999999995</v>
      </c>
      <c r="K5365" s="367">
        <v>20545.454545454453</v>
      </c>
      <c r="L5365" s="384">
        <v>-1083237.9601608375</v>
      </c>
      <c r="M5365" s="367">
        <v>3389.9999999999854</v>
      </c>
      <c r="N5365" s="367">
        <v>339</v>
      </c>
      <c r="O5365" s="384">
        <v>-20853.926721878823</v>
      </c>
      <c r="P5365" s="367">
        <v>49.154999999999994</v>
      </c>
      <c r="Q5365" s="367">
        <v>339</v>
      </c>
      <c r="R5365" s="384">
        <v>-6733.5153850758452</v>
      </c>
      <c r="S5365" s="367">
        <v>47.46</v>
      </c>
      <c r="T5365" s="367">
        <v>11689.655172413819</v>
      </c>
      <c r="U5365" s="384">
        <v>-1160826.5309989243</v>
      </c>
      <c r="V5365" s="367">
        <v>3390.0000000000073</v>
      </c>
      <c r="W5365" s="367">
        <v>565000.00000000151</v>
      </c>
      <c r="X5365" s="384">
        <v>224066.8944978455</v>
      </c>
      <c r="Y5365" s="386">
        <v>3390.0000000000091</v>
      </c>
      <c r="Z5365" s="367"/>
      <c r="AA5365" s="367"/>
      <c r="AB5365" s="367"/>
      <c r="AC5365" s="367"/>
      <c r="AD5365" s="367"/>
      <c r="AE5365" s="367"/>
      <c r="AF5365" s="367"/>
      <c r="AG5365" s="367"/>
      <c r="AH5365" s="367"/>
      <c r="AI5365" s="367"/>
      <c r="AJ5365" s="367"/>
      <c r="AK5365" s="367"/>
      <c r="AL5365" s="367"/>
      <c r="AM5365" s="367"/>
      <c r="AN5365" s="367"/>
      <c r="AO5365" s="367"/>
      <c r="AP5365" s="367"/>
      <c r="AQ5365" s="367"/>
      <c r="AR5365" s="367"/>
      <c r="AS5365" s="367"/>
      <c r="AT5365" s="367"/>
    </row>
    <row r="5366" spans="2:46" ht="13.8">
      <c r="B5366" s="26">
        <v>56.666666666666401</v>
      </c>
      <c r="C5366" s="363">
        <v>1174.5661583921781</v>
      </c>
      <c r="D5366" s="367">
        <v>3399.9999999999841</v>
      </c>
      <c r="E5366" s="367">
        <v>15813.95348837217</v>
      </c>
      <c r="F5366" s="367">
        <v>-1773342.6679793661</v>
      </c>
      <c r="G5366" s="367">
        <v>3400.0000000000168</v>
      </c>
      <c r="H5366" s="367">
        <v>85000</v>
      </c>
      <c r="I5366" s="384">
        <v>-21031671.09136606</v>
      </c>
      <c r="J5366" s="367">
        <v>3399.9999999999995</v>
      </c>
      <c r="K5366" s="367">
        <v>20606.060606060513</v>
      </c>
      <c r="L5366" s="384">
        <v>-1090548.7405762344</v>
      </c>
      <c r="M5366" s="367">
        <v>3399.9999999999845</v>
      </c>
      <c r="N5366" s="367">
        <v>340</v>
      </c>
      <c r="O5366" s="384">
        <v>-20982.05991221232</v>
      </c>
      <c r="P5366" s="367">
        <v>49.300000000000004</v>
      </c>
      <c r="Q5366" s="367">
        <v>340</v>
      </c>
      <c r="R5366" s="384">
        <v>-6784.8186419584999</v>
      </c>
      <c r="S5366" s="367">
        <v>47.6</v>
      </c>
      <c r="T5366" s="367">
        <v>11724.137931034509</v>
      </c>
      <c r="U5366" s="384">
        <v>-1168422.4547280581</v>
      </c>
      <c r="V5366" s="367">
        <v>3400.0000000000073</v>
      </c>
      <c r="W5366" s="367">
        <v>566666.66666666814</v>
      </c>
      <c r="X5366" s="384">
        <v>224572.73045158782</v>
      </c>
      <c r="Y5366" s="386">
        <v>3400.0000000000086</v>
      </c>
      <c r="Z5366" s="367"/>
      <c r="AA5366" s="367"/>
      <c r="AB5366" s="367"/>
      <c r="AC5366" s="367"/>
      <c r="AD5366" s="367"/>
      <c r="AE5366" s="367"/>
      <c r="AF5366" s="367"/>
      <c r="AG5366" s="367"/>
      <c r="AH5366" s="367"/>
      <c r="AI5366" s="367"/>
      <c r="AJ5366" s="367"/>
      <c r="AK5366" s="367"/>
      <c r="AL5366" s="367"/>
      <c r="AM5366" s="367"/>
      <c r="AN5366" s="367"/>
      <c r="AO5366" s="367"/>
      <c r="AP5366" s="367"/>
      <c r="AQ5366" s="367"/>
      <c r="AR5366" s="367"/>
      <c r="AS5366" s="367"/>
      <c r="AT5366" s="367"/>
    </row>
    <row r="5367" spans="2:46" ht="13.8">
      <c r="B5367" s="26">
        <v>56.833333333333066</v>
      </c>
      <c r="C5367" s="363">
        <v>1177.9948898401874</v>
      </c>
      <c r="D5367" s="367">
        <v>3409.9999999999841</v>
      </c>
      <c r="E5367" s="367">
        <v>15860.465116279147</v>
      </c>
      <c r="F5367" s="367">
        <v>-1783950.5973290592</v>
      </c>
      <c r="G5367" s="367">
        <v>3410.0000000000168</v>
      </c>
      <c r="H5367" s="367">
        <v>85250</v>
      </c>
      <c r="I5367" s="384">
        <v>-21157010.710360497</v>
      </c>
      <c r="J5367" s="367">
        <v>3409.9999999999995</v>
      </c>
      <c r="K5367" s="367">
        <v>20666.666666666573</v>
      </c>
      <c r="L5367" s="384">
        <v>-1097883.7291575295</v>
      </c>
      <c r="M5367" s="367">
        <v>3409.9999999999845</v>
      </c>
      <c r="N5367" s="367">
        <v>341</v>
      </c>
      <c r="O5367" s="384">
        <v>-21110.584968324067</v>
      </c>
      <c r="P5367" s="367">
        <v>49.445</v>
      </c>
      <c r="Q5367" s="367">
        <v>341</v>
      </c>
      <c r="R5367" s="384">
        <v>-6836.3068422508013</v>
      </c>
      <c r="S5367" s="367">
        <v>47.739999999999995</v>
      </c>
      <c r="T5367" s="367">
        <v>11758.620689655199</v>
      </c>
      <c r="U5367" s="384">
        <v>-1176042.91761411</v>
      </c>
      <c r="V5367" s="367">
        <v>3410.0000000000082</v>
      </c>
      <c r="W5367" s="367">
        <v>568333.33333333477</v>
      </c>
      <c r="X5367" s="384">
        <v>225077.65388570187</v>
      </c>
      <c r="Y5367" s="386">
        <v>3410.0000000000086</v>
      </c>
      <c r="Z5367" s="367"/>
      <c r="AA5367" s="367"/>
      <c r="AB5367" s="367"/>
      <c r="AC5367" s="367"/>
      <c r="AD5367" s="367"/>
      <c r="AE5367" s="367"/>
      <c r="AF5367" s="367"/>
      <c r="AG5367" s="367"/>
      <c r="AH5367" s="367"/>
      <c r="AI5367" s="367"/>
      <c r="AJ5367" s="367"/>
      <c r="AK5367" s="367"/>
      <c r="AL5367" s="367"/>
      <c r="AM5367" s="367"/>
      <c r="AN5367" s="367"/>
      <c r="AO5367" s="367"/>
      <c r="AP5367" s="367"/>
      <c r="AQ5367" s="367"/>
      <c r="AR5367" s="367"/>
      <c r="AS5367" s="367"/>
      <c r="AT5367" s="367"/>
    </row>
    <row r="5368" spans="2:46" ht="13.8">
      <c r="B5368" s="26">
        <v>56.99999999999973</v>
      </c>
      <c r="C5368" s="363">
        <v>1181.4234695292516</v>
      </c>
      <c r="D5368" s="367">
        <v>3419.9999999999836</v>
      </c>
      <c r="E5368" s="367">
        <v>15906.976744186124</v>
      </c>
      <c r="F5368" s="367">
        <v>-1794590.1525768188</v>
      </c>
      <c r="G5368" s="367">
        <v>3420.0000000000168</v>
      </c>
      <c r="H5368" s="367">
        <v>85500</v>
      </c>
      <c r="I5368" s="384">
        <v>-21282722.656409737</v>
      </c>
      <c r="J5368" s="367">
        <v>3419.9999999999995</v>
      </c>
      <c r="K5368" s="367">
        <v>20727.272727272633</v>
      </c>
      <c r="L5368" s="384">
        <v>-1105242.925904722</v>
      </c>
      <c r="M5368" s="367">
        <v>3419.9999999999845</v>
      </c>
      <c r="N5368" s="367">
        <v>342</v>
      </c>
      <c r="O5368" s="384">
        <v>-21239.501890214073</v>
      </c>
      <c r="P5368" s="367">
        <v>49.589999999999996</v>
      </c>
      <c r="Q5368" s="367">
        <v>342</v>
      </c>
      <c r="R5368" s="384">
        <v>-6887.9799859527575</v>
      </c>
      <c r="S5368" s="367">
        <v>47.879999999999995</v>
      </c>
      <c r="T5368" s="367">
        <v>11793.10344827589</v>
      </c>
      <c r="U5368" s="384">
        <v>-1183687.9196570795</v>
      </c>
      <c r="V5368" s="367">
        <v>3420.0000000000082</v>
      </c>
      <c r="W5368" s="367">
        <v>570000.0000000014</v>
      </c>
      <c r="X5368" s="384">
        <v>225581.6648001876</v>
      </c>
      <c r="Y5368" s="386">
        <v>3420.0000000000082</v>
      </c>
      <c r="Z5368" s="367"/>
      <c r="AA5368" s="367"/>
      <c r="AB5368" s="367"/>
      <c r="AC5368" s="367"/>
      <c r="AD5368" s="367"/>
      <c r="AE5368" s="367"/>
      <c r="AF5368" s="367"/>
      <c r="AG5368" s="367"/>
      <c r="AH5368" s="367"/>
      <c r="AI5368" s="367"/>
      <c r="AJ5368" s="367"/>
      <c r="AK5368" s="367"/>
      <c r="AL5368" s="367"/>
      <c r="AM5368" s="367"/>
      <c r="AN5368" s="367"/>
      <c r="AO5368" s="367"/>
      <c r="AP5368" s="367"/>
      <c r="AQ5368" s="367"/>
      <c r="AR5368" s="367"/>
      <c r="AS5368" s="367"/>
      <c r="AT5368" s="367"/>
    </row>
    <row r="5369" spans="2:46" ht="13.8">
      <c r="B5369" s="26">
        <v>57.166666666666394</v>
      </c>
      <c r="C5369" s="363">
        <v>1184.8518974593701</v>
      </c>
      <c r="D5369" s="367">
        <v>3429.9999999999836</v>
      </c>
      <c r="E5369" s="367">
        <v>15953.488372093101</v>
      </c>
      <c r="F5369" s="367">
        <v>-1805261.3337226447</v>
      </c>
      <c r="G5369" s="367">
        <v>3430.0000000000168</v>
      </c>
      <c r="H5369" s="367">
        <v>85750</v>
      </c>
      <c r="I5369" s="384">
        <v>-21408806.929513771</v>
      </c>
      <c r="J5369" s="367">
        <v>3429.9999999999995</v>
      </c>
      <c r="K5369" s="367">
        <v>20787.878787878693</v>
      </c>
      <c r="L5369" s="384">
        <v>-1112626.3308178114</v>
      </c>
      <c r="M5369" s="367">
        <v>3429.9999999999845</v>
      </c>
      <c r="N5369" s="367">
        <v>343</v>
      </c>
      <c r="O5369" s="384">
        <v>-21368.810677882346</v>
      </c>
      <c r="P5369" s="367">
        <v>49.734999999999999</v>
      </c>
      <c r="Q5369" s="367">
        <v>343</v>
      </c>
      <c r="R5369" s="384">
        <v>-6939.8380730643639</v>
      </c>
      <c r="S5369" s="367">
        <v>48.019999999999996</v>
      </c>
      <c r="T5369" s="367">
        <v>11827.58620689658</v>
      </c>
      <c r="U5369" s="384">
        <v>-1191357.4608569667</v>
      </c>
      <c r="V5369" s="367">
        <v>3430.0000000000082</v>
      </c>
      <c r="W5369" s="367">
        <v>571666.66666666802</v>
      </c>
      <c r="X5369" s="384">
        <v>226084.76319504503</v>
      </c>
      <c r="Y5369" s="386">
        <v>3430.0000000000082</v>
      </c>
      <c r="Z5369" s="367"/>
      <c r="AA5369" s="367"/>
      <c r="AB5369" s="367"/>
      <c r="AC5369" s="367"/>
      <c r="AD5369" s="367"/>
      <c r="AE5369" s="367"/>
      <c r="AF5369" s="367"/>
      <c r="AG5369" s="367"/>
      <c r="AH5369" s="367"/>
      <c r="AI5369" s="367"/>
      <c r="AJ5369" s="367"/>
      <c r="AK5369" s="367"/>
      <c r="AL5369" s="367"/>
      <c r="AM5369" s="367"/>
      <c r="AN5369" s="367"/>
      <c r="AO5369" s="367"/>
      <c r="AP5369" s="367"/>
      <c r="AQ5369" s="367"/>
      <c r="AR5369" s="367"/>
      <c r="AS5369" s="367"/>
      <c r="AT5369" s="367"/>
    </row>
    <row r="5370" spans="2:46" ht="13.8">
      <c r="B5370" s="26">
        <v>57.333333333333059</v>
      </c>
      <c r="C5370" s="363">
        <v>1188.2801736305432</v>
      </c>
      <c r="D5370" s="367">
        <v>3439.9999999999836</v>
      </c>
      <c r="E5370" s="367">
        <v>16000.000000000078</v>
      </c>
      <c r="F5370" s="367">
        <v>-1815964.1407665373</v>
      </c>
      <c r="G5370" s="367">
        <v>3440.0000000000168</v>
      </c>
      <c r="H5370" s="367">
        <v>86000</v>
      </c>
      <c r="I5370" s="384">
        <v>-21535263.529672608</v>
      </c>
      <c r="J5370" s="367">
        <v>3439.9999999999995</v>
      </c>
      <c r="K5370" s="367">
        <v>20848.484848484753</v>
      </c>
      <c r="L5370" s="384">
        <v>-1120033.943896798</v>
      </c>
      <c r="M5370" s="367">
        <v>3439.9999999999845</v>
      </c>
      <c r="N5370" s="367">
        <v>344</v>
      </c>
      <c r="O5370" s="384">
        <v>-21498.511331328878</v>
      </c>
      <c r="P5370" s="367">
        <v>49.88</v>
      </c>
      <c r="Q5370" s="367">
        <v>344</v>
      </c>
      <c r="R5370" s="384">
        <v>-6991.8811035856197</v>
      </c>
      <c r="S5370" s="367">
        <v>48.16</v>
      </c>
      <c r="T5370" s="367">
        <v>11862.06896551727</v>
      </c>
      <c r="U5370" s="384">
        <v>-1199051.5412137723</v>
      </c>
      <c r="V5370" s="367">
        <v>3440.0000000000086</v>
      </c>
      <c r="W5370" s="367">
        <v>573333.33333333465</v>
      </c>
      <c r="X5370" s="384">
        <v>226586.94907027413</v>
      </c>
      <c r="Y5370" s="386">
        <v>3440.0000000000073</v>
      </c>
      <c r="Z5370" s="367"/>
      <c r="AA5370" s="367"/>
      <c r="AB5370" s="367"/>
      <c r="AC5370" s="367"/>
      <c r="AD5370" s="367"/>
      <c r="AE5370" s="367"/>
      <c r="AF5370" s="367"/>
      <c r="AG5370" s="367"/>
      <c r="AH5370" s="367"/>
      <c r="AI5370" s="367"/>
      <c r="AJ5370" s="367"/>
      <c r="AK5370" s="367"/>
      <c r="AL5370" s="367"/>
      <c r="AM5370" s="367"/>
      <c r="AN5370" s="367"/>
      <c r="AO5370" s="367"/>
      <c r="AP5370" s="367"/>
      <c r="AQ5370" s="367"/>
      <c r="AR5370" s="367"/>
      <c r="AS5370" s="367"/>
      <c r="AT5370" s="367"/>
    </row>
    <row r="5371" spans="2:46" ht="13.8">
      <c r="B5371" s="26">
        <v>57.499999999999723</v>
      </c>
      <c r="C5371" s="363">
        <v>1191.7082980427706</v>
      </c>
      <c r="D5371" s="367">
        <v>3449.9999999999836</v>
      </c>
      <c r="E5371" s="367">
        <v>16046.511627907055</v>
      </c>
      <c r="F5371" s="367">
        <v>-1826698.5737084965</v>
      </c>
      <c r="G5371" s="367">
        <v>3450.0000000000168</v>
      </c>
      <c r="H5371" s="367">
        <v>86250</v>
      </c>
      <c r="I5371" s="384">
        <v>-21662092.456886251</v>
      </c>
      <c r="J5371" s="367">
        <v>3449.9999999999995</v>
      </c>
      <c r="K5371" s="367">
        <v>20909.090909090814</v>
      </c>
      <c r="L5371" s="384">
        <v>-1127465.7651416822</v>
      </c>
      <c r="M5371" s="367">
        <v>3449.9999999999845</v>
      </c>
      <c r="N5371" s="367">
        <v>345</v>
      </c>
      <c r="O5371" s="384">
        <v>-21628.603850553671</v>
      </c>
      <c r="P5371" s="367">
        <v>50.024999999999999</v>
      </c>
      <c r="Q5371" s="367">
        <v>345</v>
      </c>
      <c r="R5371" s="384">
        <v>-7044.1090775165276</v>
      </c>
      <c r="S5371" s="367">
        <v>48.300000000000004</v>
      </c>
      <c r="T5371" s="367">
        <v>11896.55172413796</v>
      </c>
      <c r="U5371" s="384">
        <v>-1206770.1607274951</v>
      </c>
      <c r="V5371" s="367">
        <v>3450.0000000000086</v>
      </c>
      <c r="W5371" s="367">
        <v>575000.00000000128</v>
      </c>
      <c r="X5371" s="384">
        <v>227088.22242587499</v>
      </c>
      <c r="Y5371" s="386">
        <v>3450.0000000000077</v>
      </c>
      <c r="Z5371" s="367"/>
      <c r="AA5371" s="367"/>
      <c r="AB5371" s="367"/>
      <c r="AC5371" s="367"/>
      <c r="AD5371" s="367"/>
      <c r="AE5371" s="367"/>
      <c r="AF5371" s="367"/>
      <c r="AG5371" s="367"/>
      <c r="AH5371" s="367"/>
      <c r="AI5371" s="367"/>
      <c r="AJ5371" s="367"/>
      <c r="AK5371" s="367"/>
      <c r="AL5371" s="367"/>
      <c r="AM5371" s="367"/>
      <c r="AN5371" s="367"/>
      <c r="AO5371" s="367"/>
      <c r="AP5371" s="367"/>
      <c r="AQ5371" s="367"/>
      <c r="AR5371" s="367"/>
      <c r="AS5371" s="367"/>
      <c r="AT5371" s="367"/>
    </row>
    <row r="5372" spans="2:46" ht="13.8">
      <c r="B5372" s="26">
        <v>57.666666666666387</v>
      </c>
      <c r="C5372" s="363">
        <v>1195.1362706960524</v>
      </c>
      <c r="D5372" s="367">
        <v>3459.9999999999832</v>
      </c>
      <c r="E5372" s="367">
        <v>16093.023255814032</v>
      </c>
      <c r="F5372" s="367">
        <v>-1837464.6325485222</v>
      </c>
      <c r="G5372" s="367">
        <v>3460.0000000000168</v>
      </c>
      <c r="H5372" s="367">
        <v>86500</v>
      </c>
      <c r="I5372" s="384">
        <v>-21789293.711154688</v>
      </c>
      <c r="J5372" s="367">
        <v>3459.9999999999995</v>
      </c>
      <c r="K5372" s="367">
        <v>20969.696969696874</v>
      </c>
      <c r="L5372" s="384">
        <v>-1134921.7945524633</v>
      </c>
      <c r="M5372" s="367">
        <v>3459.9999999999841</v>
      </c>
      <c r="N5372" s="367">
        <v>346</v>
      </c>
      <c r="O5372" s="384">
        <v>-21759.088235556719</v>
      </c>
      <c r="P5372" s="367">
        <v>50.169999999999995</v>
      </c>
      <c r="Q5372" s="367">
        <v>346</v>
      </c>
      <c r="R5372" s="384">
        <v>-7096.5219948570839</v>
      </c>
      <c r="S5372" s="367">
        <v>48.440000000000005</v>
      </c>
      <c r="T5372" s="367">
        <v>11931.03448275865</v>
      </c>
      <c r="U5372" s="384">
        <v>-1214513.3193981361</v>
      </c>
      <c r="V5372" s="367">
        <v>3460.0000000000086</v>
      </c>
      <c r="W5372" s="367">
        <v>576666.66666666791</v>
      </c>
      <c r="X5372" s="384">
        <v>227588.58326184753</v>
      </c>
      <c r="Y5372" s="386">
        <v>3460.0000000000077</v>
      </c>
      <c r="Z5372" s="367"/>
      <c r="AA5372" s="367"/>
      <c r="AB5372" s="367"/>
      <c r="AC5372" s="367"/>
      <c r="AD5372" s="367"/>
      <c r="AE5372" s="367"/>
      <c r="AF5372" s="367"/>
      <c r="AG5372" s="367"/>
      <c r="AH5372" s="367"/>
      <c r="AI5372" s="367"/>
      <c r="AJ5372" s="367"/>
      <c r="AK5372" s="367"/>
      <c r="AL5372" s="367"/>
      <c r="AM5372" s="367"/>
      <c r="AN5372" s="367"/>
      <c r="AO5372" s="367"/>
      <c r="AP5372" s="367"/>
      <c r="AQ5372" s="367"/>
      <c r="AR5372" s="367"/>
      <c r="AS5372" s="367"/>
      <c r="AT5372" s="367"/>
    </row>
    <row r="5373" spans="2:46" ht="13.8">
      <c r="B5373" s="26">
        <v>57.833333333333051</v>
      </c>
      <c r="C5373" s="363">
        <v>1198.5640915903891</v>
      </c>
      <c r="D5373" s="367">
        <v>3469.9999999999832</v>
      </c>
      <c r="E5373" s="367">
        <v>16139.534883721009</v>
      </c>
      <c r="F5373" s="367">
        <v>-1848262.3172866143</v>
      </c>
      <c r="G5373" s="367">
        <v>3470.0000000000168</v>
      </c>
      <c r="H5373" s="367">
        <v>86750</v>
      </c>
      <c r="I5373" s="384">
        <v>-21916867.292477921</v>
      </c>
      <c r="J5373" s="367">
        <v>3469.9999999999995</v>
      </c>
      <c r="K5373" s="367">
        <v>21030.303030302934</v>
      </c>
      <c r="L5373" s="384">
        <v>-1142402.032129142</v>
      </c>
      <c r="M5373" s="367">
        <v>3469.9999999999841</v>
      </c>
      <c r="N5373" s="367">
        <v>347</v>
      </c>
      <c r="O5373" s="384">
        <v>-21889.964486338045</v>
      </c>
      <c r="P5373" s="367">
        <v>50.315000000000005</v>
      </c>
      <c r="Q5373" s="367">
        <v>347</v>
      </c>
      <c r="R5373" s="384">
        <v>-7149.1198556072923</v>
      </c>
      <c r="S5373" s="367">
        <v>48.580000000000005</v>
      </c>
      <c r="T5373" s="367">
        <v>11965.517241379341</v>
      </c>
      <c r="U5373" s="384">
        <v>-1222281.0172256948</v>
      </c>
      <c r="V5373" s="367">
        <v>3470.0000000000086</v>
      </c>
      <c r="W5373" s="367">
        <v>578333.33333333454</v>
      </c>
      <c r="X5373" s="384">
        <v>228088.03157819167</v>
      </c>
      <c r="Y5373" s="386">
        <v>3470.0000000000068</v>
      </c>
      <c r="Z5373" s="367"/>
      <c r="AA5373" s="367"/>
      <c r="AB5373" s="367"/>
      <c r="AC5373" s="367"/>
      <c r="AD5373" s="367"/>
      <c r="AE5373" s="367"/>
      <c r="AF5373" s="367"/>
      <c r="AG5373" s="367"/>
      <c r="AH5373" s="367"/>
      <c r="AI5373" s="367"/>
      <c r="AJ5373" s="367"/>
      <c r="AK5373" s="367"/>
      <c r="AL5373" s="367"/>
      <c r="AM5373" s="367"/>
      <c r="AN5373" s="367"/>
      <c r="AO5373" s="367"/>
      <c r="AP5373" s="367"/>
      <c r="AQ5373" s="367"/>
      <c r="AR5373" s="367"/>
      <c r="AS5373" s="367"/>
      <c r="AT5373" s="367"/>
    </row>
    <row r="5374" spans="2:46" ht="13.8">
      <c r="B5374" s="26">
        <v>57.999999999999716</v>
      </c>
      <c r="C5374" s="363">
        <v>1201.9917607257803</v>
      </c>
      <c r="D5374" s="367">
        <v>3479.9999999999832</v>
      </c>
      <c r="E5374" s="367">
        <v>16186.046511627987</v>
      </c>
      <c r="F5374" s="367">
        <v>-1859091.6279227731</v>
      </c>
      <c r="G5374" s="367">
        <v>3480.0000000000168</v>
      </c>
      <c r="H5374" s="367">
        <v>87000</v>
      </c>
      <c r="I5374" s="384">
        <v>-22044813.200855955</v>
      </c>
      <c r="J5374" s="367">
        <v>3479.9999999999995</v>
      </c>
      <c r="K5374" s="367">
        <v>21090.909090908994</v>
      </c>
      <c r="L5374" s="384">
        <v>-1149906.4778717177</v>
      </c>
      <c r="M5374" s="367">
        <v>3479.9999999999841</v>
      </c>
      <c r="N5374" s="367">
        <v>348</v>
      </c>
      <c r="O5374" s="384">
        <v>-22021.23260289762</v>
      </c>
      <c r="P5374" s="367">
        <v>50.46</v>
      </c>
      <c r="Q5374" s="367">
        <v>348</v>
      </c>
      <c r="R5374" s="384">
        <v>-7201.9026597671455</v>
      </c>
      <c r="S5374" s="367">
        <v>48.72</v>
      </c>
      <c r="T5374" s="367">
        <v>12000.000000000031</v>
      </c>
      <c r="U5374" s="384">
        <v>-1230073.2542101718</v>
      </c>
      <c r="V5374" s="367">
        <v>3480.0000000000091</v>
      </c>
      <c r="W5374" s="367">
        <v>580000.00000000116</v>
      </c>
      <c r="X5374" s="384">
        <v>228586.56737490758</v>
      </c>
      <c r="Y5374" s="386">
        <v>3480.0000000000068</v>
      </c>
      <c r="Z5374" s="367"/>
      <c r="AA5374" s="367"/>
      <c r="AB5374" s="367"/>
      <c r="AC5374" s="367"/>
      <c r="AD5374" s="367"/>
      <c r="AE5374" s="367"/>
      <c r="AF5374" s="367"/>
      <c r="AG5374" s="367"/>
      <c r="AH5374" s="367"/>
      <c r="AI5374" s="367"/>
      <c r="AJ5374" s="367"/>
      <c r="AK5374" s="367"/>
      <c r="AL5374" s="367"/>
      <c r="AM5374" s="367"/>
      <c r="AN5374" s="367"/>
      <c r="AO5374" s="367"/>
      <c r="AP5374" s="367"/>
      <c r="AQ5374" s="367"/>
      <c r="AR5374" s="367"/>
      <c r="AS5374" s="367"/>
      <c r="AT5374" s="367"/>
    </row>
    <row r="5375" spans="2:46" ht="13.8">
      <c r="B5375" s="26">
        <v>58.16666666666638</v>
      </c>
      <c r="C5375" s="363">
        <v>1205.4192781022259</v>
      </c>
      <c r="D5375" s="367">
        <v>3489.9999999999832</v>
      </c>
      <c r="E5375" s="367">
        <v>16232.558139534964</v>
      </c>
      <c r="F5375" s="367">
        <v>-1869952.5644569991</v>
      </c>
      <c r="G5375" s="367">
        <v>3490.0000000000177</v>
      </c>
      <c r="H5375" s="367">
        <v>87250</v>
      </c>
      <c r="I5375" s="384">
        <v>-22173131.436288793</v>
      </c>
      <c r="J5375" s="367">
        <v>3489.9999999999995</v>
      </c>
      <c r="K5375" s="367">
        <v>21151.515151515054</v>
      </c>
      <c r="L5375" s="384">
        <v>-1157435.1317801909</v>
      </c>
      <c r="M5375" s="367">
        <v>3489.9999999999841</v>
      </c>
      <c r="N5375" s="367">
        <v>349</v>
      </c>
      <c r="O5375" s="384">
        <v>-22152.892585235451</v>
      </c>
      <c r="P5375" s="367">
        <v>50.604999999999997</v>
      </c>
      <c r="Q5375" s="367">
        <v>349</v>
      </c>
      <c r="R5375" s="384">
        <v>-7254.8704073366525</v>
      </c>
      <c r="S5375" s="367">
        <v>48.86</v>
      </c>
      <c r="T5375" s="367">
        <v>12034.482758620721</v>
      </c>
      <c r="U5375" s="384">
        <v>-1237890.0303515664</v>
      </c>
      <c r="V5375" s="367">
        <v>3490.0000000000091</v>
      </c>
      <c r="W5375" s="367">
        <v>581666.66666666779</v>
      </c>
      <c r="X5375" s="384">
        <v>229084.19065199516</v>
      </c>
      <c r="Y5375" s="386">
        <v>3490.0000000000064</v>
      </c>
      <c r="Z5375" s="367"/>
      <c r="AA5375" s="367"/>
      <c r="AB5375" s="367"/>
      <c r="AC5375" s="367"/>
      <c r="AD5375" s="367"/>
      <c r="AE5375" s="367"/>
      <c r="AF5375" s="367"/>
      <c r="AG5375" s="367"/>
      <c r="AH5375" s="367"/>
      <c r="AI5375" s="367"/>
      <c r="AJ5375" s="367"/>
      <c r="AK5375" s="367"/>
      <c r="AL5375" s="367"/>
      <c r="AM5375" s="367"/>
      <c r="AN5375" s="367"/>
      <c r="AO5375" s="367"/>
      <c r="AP5375" s="367"/>
      <c r="AQ5375" s="367"/>
      <c r="AR5375" s="367"/>
      <c r="AS5375" s="367"/>
      <c r="AT5375" s="367"/>
    </row>
    <row r="5376" spans="2:46" ht="13.8">
      <c r="B5376" s="26">
        <v>58.333333333333044</v>
      </c>
      <c r="C5376" s="363">
        <v>1208.846643719726</v>
      </c>
      <c r="D5376" s="367">
        <v>3499.9999999999827</v>
      </c>
      <c r="E5376" s="367">
        <v>16279.069767441941</v>
      </c>
      <c r="F5376" s="367">
        <v>-1880845.126889291</v>
      </c>
      <c r="G5376" s="367">
        <v>3500.0000000000177</v>
      </c>
      <c r="H5376" s="367">
        <v>87500</v>
      </c>
      <c r="I5376" s="384">
        <v>-22301821.998776436</v>
      </c>
      <c r="J5376" s="367">
        <v>3500</v>
      </c>
      <c r="K5376" s="367">
        <v>21212.121212121114</v>
      </c>
      <c r="L5376" s="384">
        <v>-1164987.9938545611</v>
      </c>
      <c r="M5376" s="367">
        <v>3499.9999999999841</v>
      </c>
      <c r="N5376" s="367">
        <v>350</v>
      </c>
      <c r="O5376" s="384">
        <v>-22284.944433351549</v>
      </c>
      <c r="P5376" s="367">
        <v>50.75</v>
      </c>
      <c r="Q5376" s="367">
        <v>350</v>
      </c>
      <c r="R5376" s="384">
        <v>-7308.023098315809</v>
      </c>
      <c r="S5376" s="367">
        <v>49</v>
      </c>
      <c r="T5376" s="367">
        <v>12068.965517241411</v>
      </c>
      <c r="U5376" s="384">
        <v>-1245731.345649879</v>
      </c>
      <c r="V5376" s="367">
        <v>3500.0000000000091</v>
      </c>
      <c r="W5376" s="367">
        <v>583333.33333333442</v>
      </c>
      <c r="X5376" s="384">
        <v>229580.9014094545</v>
      </c>
      <c r="Y5376" s="386">
        <v>3500.0000000000064</v>
      </c>
      <c r="Z5376" s="367"/>
      <c r="AA5376" s="367"/>
      <c r="AB5376" s="367"/>
      <c r="AC5376" s="367"/>
      <c r="AD5376" s="367"/>
      <c r="AE5376" s="367"/>
      <c r="AF5376" s="367"/>
      <c r="AG5376" s="367"/>
      <c r="AH5376" s="367"/>
      <c r="AI5376" s="367"/>
      <c r="AJ5376" s="367"/>
      <c r="AK5376" s="367"/>
      <c r="AL5376" s="367"/>
      <c r="AM5376" s="367"/>
      <c r="AN5376" s="367"/>
      <c r="AO5376" s="367"/>
      <c r="AP5376" s="367"/>
      <c r="AQ5376" s="367"/>
      <c r="AR5376" s="367"/>
      <c r="AS5376" s="367"/>
      <c r="AT5376" s="367"/>
    </row>
    <row r="5377" spans="2:46" ht="13.8">
      <c r="B5377" s="26">
        <v>58.499999999999709</v>
      </c>
      <c r="C5377" s="363">
        <v>1212.2738575782807</v>
      </c>
      <c r="D5377" s="367">
        <v>3509.9999999999827</v>
      </c>
      <c r="E5377" s="367">
        <v>16325.581395348918</v>
      </c>
      <c r="F5377" s="367">
        <v>-1891769.3152196491</v>
      </c>
      <c r="G5377" s="367">
        <v>3510.0000000000177</v>
      </c>
      <c r="H5377" s="367">
        <v>87750</v>
      </c>
      <c r="I5377" s="384">
        <v>-22430884.88831887</v>
      </c>
      <c r="J5377" s="367">
        <v>3510</v>
      </c>
      <c r="K5377" s="367">
        <v>21272.727272727174</v>
      </c>
      <c r="L5377" s="384">
        <v>-1172565.0640948287</v>
      </c>
      <c r="M5377" s="367">
        <v>3509.9999999999836</v>
      </c>
      <c r="N5377" s="367">
        <v>351</v>
      </c>
      <c r="O5377" s="384">
        <v>-22417.388147245914</v>
      </c>
      <c r="P5377" s="367">
        <v>50.895000000000003</v>
      </c>
      <c r="Q5377" s="367">
        <v>351</v>
      </c>
      <c r="R5377" s="384">
        <v>-7361.3607327046166</v>
      </c>
      <c r="S5377" s="367">
        <v>49.14</v>
      </c>
      <c r="T5377" s="367">
        <v>12103.448275862102</v>
      </c>
      <c r="U5377" s="384">
        <v>-1253597.2001051093</v>
      </c>
      <c r="V5377" s="367">
        <v>3510.0000000000091</v>
      </c>
      <c r="W5377" s="367">
        <v>585000.00000000105</v>
      </c>
      <c r="X5377" s="384">
        <v>230076.69964728548</v>
      </c>
      <c r="Y5377" s="386">
        <v>3510.0000000000059</v>
      </c>
      <c r="Z5377" s="367"/>
      <c r="AA5377" s="367"/>
      <c r="AB5377" s="367"/>
      <c r="AC5377" s="367"/>
      <c r="AD5377" s="367"/>
      <c r="AE5377" s="367"/>
      <c r="AF5377" s="367"/>
      <c r="AG5377" s="367"/>
      <c r="AH5377" s="367"/>
      <c r="AI5377" s="367"/>
      <c r="AJ5377" s="367"/>
      <c r="AK5377" s="367"/>
      <c r="AL5377" s="367"/>
      <c r="AM5377" s="367"/>
      <c r="AN5377" s="367"/>
      <c r="AO5377" s="367"/>
      <c r="AP5377" s="367"/>
      <c r="AQ5377" s="367"/>
      <c r="AR5377" s="367"/>
      <c r="AS5377" s="367"/>
      <c r="AT5377" s="367"/>
    </row>
    <row r="5378" spans="2:46" ht="13.8">
      <c r="B5378" s="26">
        <v>58.666666666666373</v>
      </c>
      <c r="C5378" s="363">
        <v>1215.7009196778899</v>
      </c>
      <c r="D5378" s="367">
        <v>3519.9999999999827</v>
      </c>
      <c r="E5378" s="367">
        <v>16372.093023255895</v>
      </c>
      <c r="F5378" s="367">
        <v>-1902725.1294480741</v>
      </c>
      <c r="G5378" s="367">
        <v>3520.0000000000177</v>
      </c>
      <c r="H5378" s="367">
        <v>88000</v>
      </c>
      <c r="I5378" s="384">
        <v>-22560320.104916103</v>
      </c>
      <c r="J5378" s="367">
        <v>3520</v>
      </c>
      <c r="K5378" s="367">
        <v>21333.333333333234</v>
      </c>
      <c r="L5378" s="384">
        <v>-1180166.3425009933</v>
      </c>
      <c r="M5378" s="367">
        <v>3519.9999999999836</v>
      </c>
      <c r="N5378" s="367">
        <v>352</v>
      </c>
      <c r="O5378" s="384">
        <v>-22550.223726918528</v>
      </c>
      <c r="P5378" s="367">
        <v>51.04</v>
      </c>
      <c r="Q5378" s="367">
        <v>352</v>
      </c>
      <c r="R5378" s="384">
        <v>-7414.8833105030753</v>
      </c>
      <c r="S5378" s="367">
        <v>49.28</v>
      </c>
      <c r="T5378" s="367">
        <v>12137.931034482792</v>
      </c>
      <c r="U5378" s="384">
        <v>-1261487.593717258</v>
      </c>
      <c r="V5378" s="367">
        <v>3520.00000000001</v>
      </c>
      <c r="W5378" s="367">
        <v>586666.66666666768</v>
      </c>
      <c r="X5378" s="384">
        <v>230571.58536548816</v>
      </c>
      <c r="Y5378" s="386">
        <v>3520.0000000000059</v>
      </c>
      <c r="Z5378" s="367"/>
      <c r="AA5378" s="367"/>
      <c r="AB5378" s="367"/>
      <c r="AC5378" s="367"/>
      <c r="AD5378" s="367"/>
      <c r="AE5378" s="367"/>
      <c r="AF5378" s="367"/>
      <c r="AG5378" s="367"/>
      <c r="AH5378" s="367"/>
      <c r="AI5378" s="367"/>
      <c r="AJ5378" s="367"/>
      <c r="AK5378" s="367"/>
      <c r="AL5378" s="367"/>
      <c r="AM5378" s="367"/>
      <c r="AN5378" s="367"/>
      <c r="AO5378" s="367"/>
      <c r="AP5378" s="367"/>
      <c r="AQ5378" s="367"/>
      <c r="AR5378" s="367"/>
      <c r="AS5378" s="367"/>
      <c r="AT5378" s="367"/>
    </row>
    <row r="5379" spans="2:46" ht="13.8">
      <c r="B5379" s="26">
        <v>58.833333333333037</v>
      </c>
      <c r="C5379" s="363">
        <v>1219.1278300185536</v>
      </c>
      <c r="D5379" s="367">
        <v>3529.9999999999823</v>
      </c>
      <c r="E5379" s="367">
        <v>16418.60465116287</v>
      </c>
      <c r="F5379" s="367">
        <v>-1913712.5695745642</v>
      </c>
      <c r="G5379" s="367">
        <v>3530.0000000000168</v>
      </c>
      <c r="H5379" s="367">
        <v>88250</v>
      </c>
      <c r="I5379" s="384">
        <v>-22690127.648568138</v>
      </c>
      <c r="J5379" s="367">
        <v>3530</v>
      </c>
      <c r="K5379" s="367">
        <v>21393.939393939294</v>
      </c>
      <c r="L5379" s="384">
        <v>-1187791.8290730556</v>
      </c>
      <c r="M5379" s="367">
        <v>3529.9999999999836</v>
      </c>
      <c r="N5379" s="367">
        <v>353</v>
      </c>
      <c r="O5379" s="384">
        <v>-22683.451172369405</v>
      </c>
      <c r="P5379" s="367">
        <v>51.184999999999995</v>
      </c>
      <c r="Q5379" s="367">
        <v>353</v>
      </c>
      <c r="R5379" s="384">
        <v>-7468.5908317111835</v>
      </c>
      <c r="S5379" s="367">
        <v>49.42</v>
      </c>
      <c r="T5379" s="367">
        <v>12172.413793103482</v>
      </c>
      <c r="U5379" s="384">
        <v>-1269402.5264863239</v>
      </c>
      <c r="V5379" s="367">
        <v>3530.00000000001</v>
      </c>
      <c r="W5379" s="367">
        <v>588333.3333333343</v>
      </c>
      <c r="X5379" s="384">
        <v>231065.55856406255</v>
      </c>
      <c r="Y5379" s="386">
        <v>3530.0000000000059</v>
      </c>
      <c r="Z5379" s="367"/>
      <c r="AA5379" s="367"/>
      <c r="AB5379" s="367"/>
      <c r="AC5379" s="367"/>
      <c r="AD5379" s="367"/>
      <c r="AE5379" s="367"/>
      <c r="AF5379" s="367"/>
      <c r="AG5379" s="367"/>
      <c r="AH5379" s="367"/>
      <c r="AI5379" s="367"/>
      <c r="AJ5379" s="367"/>
      <c r="AK5379" s="367"/>
      <c r="AL5379" s="367"/>
      <c r="AM5379" s="367"/>
      <c r="AN5379" s="367"/>
      <c r="AO5379" s="367"/>
      <c r="AP5379" s="367"/>
      <c r="AQ5379" s="367"/>
      <c r="AR5379" s="367"/>
      <c r="AS5379" s="367"/>
      <c r="AT5379" s="367"/>
    </row>
    <row r="5380" spans="2:46" ht="13.8">
      <c r="B5380" s="26">
        <v>58.999999999999702</v>
      </c>
      <c r="C5380" s="363">
        <v>1222.5545886002722</v>
      </c>
      <c r="D5380" s="367">
        <v>3539.9999999999823</v>
      </c>
      <c r="E5380" s="367">
        <v>16465.116279069847</v>
      </c>
      <c r="F5380" s="367">
        <v>-1924731.6355991221</v>
      </c>
      <c r="G5380" s="367">
        <v>3540.0000000000168</v>
      </c>
      <c r="H5380" s="367">
        <v>88500</v>
      </c>
      <c r="I5380" s="384">
        <v>-22820307.519274976</v>
      </c>
      <c r="J5380" s="367">
        <v>3540</v>
      </c>
      <c r="K5380" s="367">
        <v>21454.545454545354</v>
      </c>
      <c r="L5380" s="384">
        <v>-1195441.5238110148</v>
      </c>
      <c r="M5380" s="367">
        <v>3539.9999999999836</v>
      </c>
      <c r="N5380" s="367">
        <v>354</v>
      </c>
      <c r="O5380" s="384">
        <v>-22817.070483598556</v>
      </c>
      <c r="P5380" s="367">
        <v>51.330000000000005</v>
      </c>
      <c r="Q5380" s="367">
        <v>354</v>
      </c>
      <c r="R5380" s="384">
        <v>-7522.4832963289418</v>
      </c>
      <c r="S5380" s="367">
        <v>49.56</v>
      </c>
      <c r="T5380" s="367">
        <v>12206.896551724172</v>
      </c>
      <c r="U5380" s="384">
        <v>-1277341.9984123081</v>
      </c>
      <c r="V5380" s="367">
        <v>3540.00000000001</v>
      </c>
      <c r="W5380" s="367">
        <v>590000.00000000093</v>
      </c>
      <c r="X5380" s="384">
        <v>231558.61924300867</v>
      </c>
      <c r="Y5380" s="386">
        <v>3540.0000000000055</v>
      </c>
      <c r="Z5380" s="367"/>
      <c r="AA5380" s="367"/>
      <c r="AB5380" s="367"/>
      <c r="AC5380" s="367"/>
      <c r="AD5380" s="367"/>
      <c r="AE5380" s="367"/>
      <c r="AF5380" s="367"/>
      <c r="AG5380" s="367"/>
      <c r="AH5380" s="367"/>
      <c r="AI5380" s="367"/>
      <c r="AJ5380" s="367"/>
      <c r="AK5380" s="367"/>
      <c r="AL5380" s="367"/>
      <c r="AM5380" s="367"/>
      <c r="AN5380" s="367"/>
      <c r="AO5380" s="367"/>
      <c r="AP5380" s="367"/>
      <c r="AQ5380" s="367"/>
      <c r="AR5380" s="367"/>
      <c r="AS5380" s="367"/>
      <c r="AT5380" s="367"/>
    </row>
    <row r="5381" spans="2:46" ht="13.8">
      <c r="B5381" s="26">
        <v>59.166666666666366</v>
      </c>
      <c r="C5381" s="363">
        <v>1225.9811954230449</v>
      </c>
      <c r="D5381" s="367">
        <v>3549.9999999999823</v>
      </c>
      <c r="E5381" s="367">
        <v>16511.627906976824</v>
      </c>
      <c r="F5381" s="367">
        <v>-1935782.3275217474</v>
      </c>
      <c r="G5381" s="367">
        <v>3550.0000000000177</v>
      </c>
      <c r="H5381" s="367">
        <v>88750</v>
      </c>
      <c r="I5381" s="384">
        <v>-22950859.717036609</v>
      </c>
      <c r="J5381" s="367">
        <v>3550</v>
      </c>
      <c r="K5381" s="367">
        <v>21515.151515151414</v>
      </c>
      <c r="L5381" s="384">
        <v>-1203115.4267148715</v>
      </c>
      <c r="M5381" s="367">
        <v>3549.9999999999836</v>
      </c>
      <c r="N5381" s="367">
        <v>355</v>
      </c>
      <c r="O5381" s="384">
        <v>-22951.081660605952</v>
      </c>
      <c r="P5381" s="367">
        <v>51.475000000000001</v>
      </c>
      <c r="Q5381" s="367">
        <v>355</v>
      </c>
      <c r="R5381" s="384">
        <v>-7576.5607043563477</v>
      </c>
      <c r="S5381" s="367">
        <v>49.699999999999996</v>
      </c>
      <c r="T5381" s="367">
        <v>12241.379310344862</v>
      </c>
      <c r="U5381" s="384">
        <v>-1285306.0094952099</v>
      </c>
      <c r="V5381" s="367">
        <v>3550.0000000000105</v>
      </c>
      <c r="W5381" s="367">
        <v>591666.66666666756</v>
      </c>
      <c r="X5381" s="384">
        <v>232050.7674023264</v>
      </c>
      <c r="Y5381" s="386">
        <v>3550.0000000000055</v>
      </c>
      <c r="Z5381" s="367"/>
      <c r="AA5381" s="367"/>
      <c r="AB5381" s="367"/>
      <c r="AC5381" s="367"/>
      <c r="AD5381" s="367"/>
      <c r="AE5381" s="367"/>
      <c r="AF5381" s="367"/>
      <c r="AG5381" s="367"/>
      <c r="AH5381" s="367"/>
      <c r="AI5381" s="367"/>
      <c r="AJ5381" s="367"/>
      <c r="AK5381" s="367"/>
      <c r="AL5381" s="367"/>
      <c r="AM5381" s="367"/>
      <c r="AN5381" s="367"/>
      <c r="AO5381" s="367"/>
      <c r="AP5381" s="367"/>
      <c r="AQ5381" s="367"/>
      <c r="AR5381" s="367"/>
      <c r="AS5381" s="367"/>
      <c r="AT5381" s="367"/>
    </row>
    <row r="5382" spans="2:46" ht="13.8">
      <c r="B5382" s="26">
        <v>59.33333333333303</v>
      </c>
      <c r="C5382" s="363">
        <v>1229.4076504868724</v>
      </c>
      <c r="D5382" s="367">
        <v>3559.9999999999823</v>
      </c>
      <c r="E5382" s="367">
        <v>16558.139534883801</v>
      </c>
      <c r="F5382" s="367">
        <v>-1946864.6453424385</v>
      </c>
      <c r="G5382" s="367">
        <v>3560.0000000000177</v>
      </c>
      <c r="H5382" s="367">
        <v>89000</v>
      </c>
      <c r="I5382" s="384">
        <v>-23081784.241853043</v>
      </c>
      <c r="J5382" s="367">
        <v>3560</v>
      </c>
      <c r="K5382" s="367">
        <v>21575.757575757474</v>
      </c>
      <c r="L5382" s="384">
        <v>-1210813.5377846255</v>
      </c>
      <c r="M5382" s="367">
        <v>3559.9999999999836</v>
      </c>
      <c r="N5382" s="367">
        <v>356</v>
      </c>
      <c r="O5382" s="384">
        <v>-23085.484703391612</v>
      </c>
      <c r="P5382" s="367">
        <v>51.62</v>
      </c>
      <c r="Q5382" s="367">
        <v>356</v>
      </c>
      <c r="R5382" s="384">
        <v>-7630.8230557934057</v>
      </c>
      <c r="S5382" s="367">
        <v>49.839999999999996</v>
      </c>
      <c r="T5382" s="367">
        <v>12275.862068965553</v>
      </c>
      <c r="U5382" s="384">
        <v>-1293294.5597350297</v>
      </c>
      <c r="V5382" s="367">
        <v>3560.0000000000105</v>
      </c>
      <c r="W5382" s="367">
        <v>593333.33333333419</v>
      </c>
      <c r="X5382" s="384">
        <v>232542.00304201586</v>
      </c>
      <c r="Y5382" s="386">
        <v>3560.000000000005</v>
      </c>
      <c r="Z5382" s="367"/>
      <c r="AA5382" s="367"/>
      <c r="AB5382" s="367"/>
      <c r="AC5382" s="367"/>
      <c r="AD5382" s="367"/>
      <c r="AE5382" s="367"/>
      <c r="AF5382" s="367"/>
      <c r="AG5382" s="367"/>
      <c r="AH5382" s="367"/>
      <c r="AI5382" s="367"/>
      <c r="AJ5382" s="367"/>
      <c r="AK5382" s="367"/>
      <c r="AL5382" s="367"/>
      <c r="AM5382" s="367"/>
      <c r="AN5382" s="367"/>
      <c r="AO5382" s="367"/>
      <c r="AP5382" s="367"/>
      <c r="AQ5382" s="367"/>
      <c r="AR5382" s="367"/>
      <c r="AS5382" s="367"/>
      <c r="AT5382" s="367"/>
    </row>
    <row r="5383" spans="2:46" ht="13.8">
      <c r="B5383" s="26">
        <v>59.499999999999694</v>
      </c>
      <c r="C5383" s="363">
        <v>1232.8339537917539</v>
      </c>
      <c r="D5383" s="367">
        <v>3569.9999999999814</v>
      </c>
      <c r="E5383" s="367">
        <v>16604.651162790778</v>
      </c>
      <c r="F5383" s="367">
        <v>-1957978.5890611957</v>
      </c>
      <c r="G5383" s="367">
        <v>3570.0000000000177</v>
      </c>
      <c r="H5383" s="367">
        <v>89250</v>
      </c>
      <c r="I5383" s="384">
        <v>-23213081.093724277</v>
      </c>
      <c r="J5383" s="367">
        <v>3570</v>
      </c>
      <c r="K5383" s="367">
        <v>21636.363636363534</v>
      </c>
      <c r="L5383" s="384">
        <v>-1218535.8570202766</v>
      </c>
      <c r="M5383" s="367">
        <v>3569.9999999999832</v>
      </c>
      <c r="N5383" s="367">
        <v>357</v>
      </c>
      <c r="O5383" s="384">
        <v>-23220.279611955535</v>
      </c>
      <c r="P5383" s="367">
        <v>51.764999999999993</v>
      </c>
      <c r="Q5383" s="367">
        <v>357</v>
      </c>
      <c r="R5383" s="384">
        <v>-7685.2703506401167</v>
      </c>
      <c r="S5383" s="367">
        <v>49.98</v>
      </c>
      <c r="T5383" s="367">
        <v>12310.344827586243</v>
      </c>
      <c r="U5383" s="384">
        <v>-1301307.6491317675</v>
      </c>
      <c r="V5383" s="367">
        <v>3570.0000000000105</v>
      </c>
      <c r="W5383" s="367">
        <v>595000.00000000081</v>
      </c>
      <c r="X5383" s="384">
        <v>233032.32616207705</v>
      </c>
      <c r="Y5383" s="386">
        <v>3570.000000000005</v>
      </c>
      <c r="Z5383" s="367"/>
      <c r="AA5383" s="367"/>
      <c r="AB5383" s="367"/>
      <c r="AC5383" s="367"/>
      <c r="AD5383" s="367"/>
      <c r="AE5383" s="367"/>
      <c r="AF5383" s="367"/>
      <c r="AG5383" s="367"/>
      <c r="AH5383" s="367"/>
      <c r="AI5383" s="367"/>
      <c r="AJ5383" s="367"/>
      <c r="AK5383" s="367"/>
      <c r="AL5383" s="367"/>
      <c r="AM5383" s="367"/>
      <c r="AN5383" s="367"/>
      <c r="AO5383" s="367"/>
      <c r="AP5383" s="367"/>
      <c r="AQ5383" s="367"/>
      <c r="AR5383" s="367"/>
      <c r="AS5383" s="367"/>
      <c r="AT5383" s="367"/>
    </row>
    <row r="5384" spans="2:46" ht="13.8">
      <c r="B5384" s="26">
        <v>59.666666666666359</v>
      </c>
      <c r="C5384" s="363">
        <v>1236.2601053376902</v>
      </c>
      <c r="D5384" s="367">
        <v>3579.9999999999814</v>
      </c>
      <c r="E5384" s="367">
        <v>16651.162790697756</v>
      </c>
      <c r="F5384" s="367">
        <v>-1969124.1586780197</v>
      </c>
      <c r="G5384" s="367">
        <v>3580.0000000000177</v>
      </c>
      <c r="H5384" s="367">
        <v>89500</v>
      </c>
      <c r="I5384" s="384">
        <v>-23344750.272650313</v>
      </c>
      <c r="J5384" s="367">
        <v>3580</v>
      </c>
      <c r="K5384" s="367">
        <v>21696.969696969594</v>
      </c>
      <c r="L5384" s="384">
        <v>-1226282.3844218249</v>
      </c>
      <c r="M5384" s="367">
        <v>3579.9999999999832</v>
      </c>
      <c r="N5384" s="367">
        <v>358</v>
      </c>
      <c r="O5384" s="384">
        <v>-23355.466386297725</v>
      </c>
      <c r="P5384" s="367">
        <v>51.910000000000004</v>
      </c>
      <c r="Q5384" s="367">
        <v>358</v>
      </c>
      <c r="R5384" s="384">
        <v>-7739.9025888964752</v>
      </c>
      <c r="S5384" s="367">
        <v>50.12</v>
      </c>
      <c r="T5384" s="367">
        <v>12344.827586206933</v>
      </c>
      <c r="U5384" s="384">
        <v>-1309345.2776854227</v>
      </c>
      <c r="V5384" s="367">
        <v>3580.0000000000105</v>
      </c>
      <c r="W5384" s="367">
        <v>596666.66666666744</v>
      </c>
      <c r="X5384" s="384">
        <v>233521.73676250989</v>
      </c>
      <c r="Y5384" s="386">
        <v>3580.0000000000041</v>
      </c>
      <c r="Z5384" s="367"/>
      <c r="AA5384" s="367"/>
      <c r="AB5384" s="367"/>
      <c r="AC5384" s="367"/>
      <c r="AD5384" s="367"/>
      <c r="AE5384" s="367"/>
      <c r="AF5384" s="367"/>
      <c r="AG5384" s="367"/>
      <c r="AH5384" s="367"/>
      <c r="AI5384" s="367"/>
      <c r="AJ5384" s="367"/>
      <c r="AK5384" s="367"/>
      <c r="AL5384" s="367"/>
      <c r="AM5384" s="367"/>
      <c r="AN5384" s="367"/>
      <c r="AO5384" s="367"/>
      <c r="AP5384" s="367"/>
      <c r="AQ5384" s="367"/>
      <c r="AR5384" s="367"/>
      <c r="AS5384" s="367"/>
      <c r="AT5384" s="367"/>
    </row>
    <row r="5385" spans="2:46" ht="13.8">
      <c r="B5385" s="26">
        <v>59.833333333333023</v>
      </c>
      <c r="C5385" s="363">
        <v>1239.6861051246813</v>
      </c>
      <c r="D5385" s="367">
        <v>3589.9999999999814</v>
      </c>
      <c r="E5385" s="367">
        <v>16697.674418604733</v>
      </c>
      <c r="F5385" s="367">
        <v>-1980301.35419291</v>
      </c>
      <c r="G5385" s="367">
        <v>3590.0000000000177</v>
      </c>
      <c r="H5385" s="367">
        <v>89750</v>
      </c>
      <c r="I5385" s="384">
        <v>-23476791.778631143</v>
      </c>
      <c r="J5385" s="367">
        <v>3590</v>
      </c>
      <c r="K5385" s="367">
        <v>21757.575757575654</v>
      </c>
      <c r="L5385" s="384">
        <v>-1234053.1199892703</v>
      </c>
      <c r="M5385" s="367">
        <v>3589.9999999999832</v>
      </c>
      <c r="N5385" s="367">
        <v>359</v>
      </c>
      <c r="O5385" s="384">
        <v>-23491.045026418171</v>
      </c>
      <c r="P5385" s="367">
        <v>52.055</v>
      </c>
      <c r="Q5385" s="367">
        <v>359</v>
      </c>
      <c r="R5385" s="384">
        <v>-7794.719770562484</v>
      </c>
      <c r="S5385" s="367">
        <v>50.26</v>
      </c>
      <c r="T5385" s="367">
        <v>12379.310344827623</v>
      </c>
      <c r="U5385" s="384">
        <v>-1317407.4453959963</v>
      </c>
      <c r="V5385" s="367">
        <v>3590.0000000000109</v>
      </c>
      <c r="W5385" s="367">
        <v>598333.33333333407</v>
      </c>
      <c r="X5385" s="384">
        <v>234010.23484331448</v>
      </c>
      <c r="Y5385" s="386">
        <v>3590.0000000000041</v>
      </c>
      <c r="Z5385" s="367"/>
      <c r="AA5385" s="367"/>
      <c r="AB5385" s="367"/>
      <c r="AC5385" s="367"/>
      <c r="AD5385" s="367"/>
      <c r="AE5385" s="367"/>
      <c r="AF5385" s="367"/>
      <c r="AG5385" s="367"/>
      <c r="AH5385" s="367"/>
      <c r="AI5385" s="367"/>
      <c r="AJ5385" s="367"/>
      <c r="AK5385" s="367"/>
      <c r="AL5385" s="367"/>
      <c r="AM5385" s="367"/>
      <c r="AN5385" s="367"/>
      <c r="AO5385" s="367"/>
      <c r="AP5385" s="367"/>
      <c r="AQ5385" s="367"/>
      <c r="AR5385" s="367"/>
      <c r="AS5385" s="367"/>
      <c r="AT5385" s="367"/>
    </row>
    <row r="5386" spans="2:46" ht="13.8">
      <c r="B5386" s="26">
        <v>59.999999999999687</v>
      </c>
      <c r="C5386" s="363">
        <v>1243.1119531527268</v>
      </c>
      <c r="D5386" s="367">
        <v>3599.9999999999814</v>
      </c>
      <c r="E5386" s="367">
        <v>16744.18604651171</v>
      </c>
      <c r="F5386" s="367">
        <v>-1991510.1756058668</v>
      </c>
      <c r="G5386" s="367">
        <v>3600.0000000000177</v>
      </c>
      <c r="H5386" s="367">
        <v>90000</v>
      </c>
      <c r="I5386" s="384">
        <v>-23609205.611666776</v>
      </c>
      <c r="J5386" s="367">
        <v>3600</v>
      </c>
      <c r="K5386" s="367">
        <v>21818.181818181714</v>
      </c>
      <c r="L5386" s="384">
        <v>-1241848.0637226135</v>
      </c>
      <c r="M5386" s="367">
        <v>3599.9999999999832</v>
      </c>
      <c r="N5386" s="367">
        <v>360</v>
      </c>
      <c r="O5386" s="384">
        <v>-23627.015532316869</v>
      </c>
      <c r="P5386" s="367">
        <v>52.199999999999996</v>
      </c>
      <c r="Q5386" s="367">
        <v>360</v>
      </c>
      <c r="R5386" s="384">
        <v>-7849.7218956381439</v>
      </c>
      <c r="S5386" s="367">
        <v>50.4</v>
      </c>
      <c r="T5386" s="367">
        <v>12413.793103448314</v>
      </c>
      <c r="U5386" s="384">
        <v>-1325494.1522634877</v>
      </c>
      <c r="V5386" s="367">
        <v>3600.0000000000109</v>
      </c>
      <c r="W5386" s="367">
        <v>600000.0000000007</v>
      </c>
      <c r="X5386" s="384">
        <v>234497.82040449069</v>
      </c>
      <c r="Y5386" s="386">
        <v>3600.0000000000036</v>
      </c>
      <c r="Z5386" s="367"/>
      <c r="AA5386" s="367"/>
      <c r="AB5386" s="367"/>
      <c r="AC5386" s="367"/>
      <c r="AD5386" s="367"/>
      <c r="AE5386" s="367"/>
      <c r="AF5386" s="367"/>
      <c r="AG5386" s="367"/>
      <c r="AH5386" s="367"/>
      <c r="AI5386" s="367"/>
      <c r="AJ5386" s="367"/>
      <c r="AK5386" s="367"/>
      <c r="AL5386" s="367"/>
      <c r="AM5386" s="367"/>
      <c r="AN5386" s="367"/>
      <c r="AO5386" s="367"/>
      <c r="AP5386" s="367"/>
      <c r="AQ5386" s="367"/>
      <c r="AR5386" s="367"/>
      <c r="AS5386" s="367"/>
      <c r="AT5386" s="367"/>
    </row>
    <row r="5387" spans="2:46" ht="13.8">
      <c r="B5387" s="26">
        <v>60.166666666666352</v>
      </c>
      <c r="C5387" s="363">
        <v>1246.5376494218265</v>
      </c>
      <c r="D5387" s="367">
        <v>3609.9999999999809</v>
      </c>
      <c r="E5387" s="367">
        <v>16790.697674418687</v>
      </c>
      <c r="F5387" s="367">
        <v>-2002750.6229168905</v>
      </c>
      <c r="G5387" s="367">
        <v>3610.0000000000177</v>
      </c>
      <c r="H5387" s="367">
        <v>90250</v>
      </c>
      <c r="I5387" s="384">
        <v>-23741991.771757212</v>
      </c>
      <c r="J5387" s="367">
        <v>3610</v>
      </c>
      <c r="K5387" s="367">
        <v>21878.787878787774</v>
      </c>
      <c r="L5387" s="384">
        <v>-1249667.2156218537</v>
      </c>
      <c r="M5387" s="367">
        <v>3609.9999999999832</v>
      </c>
      <c r="N5387" s="367">
        <v>361</v>
      </c>
      <c r="O5387" s="384">
        <v>-23763.377903993845</v>
      </c>
      <c r="P5387" s="367">
        <v>52.345000000000006</v>
      </c>
      <c r="Q5387" s="367">
        <v>361</v>
      </c>
      <c r="R5387" s="384">
        <v>-7904.9089641234586</v>
      </c>
      <c r="S5387" s="367">
        <v>50.540000000000006</v>
      </c>
      <c r="T5387" s="367">
        <v>12448.275862069004</v>
      </c>
      <c r="U5387" s="384">
        <v>-1333605.398287897</v>
      </c>
      <c r="V5387" s="367">
        <v>3610.0000000000109</v>
      </c>
      <c r="W5387" s="367">
        <v>601666.66666666733</v>
      </c>
      <c r="X5387" s="384">
        <v>234984.49344603866</v>
      </c>
      <c r="Y5387" s="386">
        <v>3610.0000000000036</v>
      </c>
      <c r="Z5387" s="367"/>
      <c r="AA5387" s="367"/>
      <c r="AB5387" s="367"/>
      <c r="AC5387" s="367"/>
      <c r="AD5387" s="367"/>
      <c r="AE5387" s="367"/>
      <c r="AF5387" s="367"/>
      <c r="AG5387" s="367"/>
      <c r="AH5387" s="367"/>
      <c r="AI5387" s="367"/>
      <c r="AJ5387" s="367"/>
      <c r="AK5387" s="367"/>
      <c r="AL5387" s="367"/>
      <c r="AM5387" s="367"/>
      <c r="AN5387" s="367"/>
      <c r="AO5387" s="367"/>
      <c r="AP5387" s="367"/>
      <c r="AQ5387" s="367"/>
      <c r="AR5387" s="367"/>
      <c r="AS5387" s="367"/>
      <c r="AT5387" s="367"/>
    </row>
    <row r="5388" spans="2:46" ht="13.8">
      <c r="B5388" s="26">
        <v>60.333333333333016</v>
      </c>
      <c r="C5388" s="363">
        <v>1249.9631939319811</v>
      </c>
      <c r="D5388" s="367">
        <v>3619.9999999999809</v>
      </c>
      <c r="E5388" s="367">
        <v>16837.209302325664</v>
      </c>
      <c r="F5388" s="367">
        <v>-2014022.6961259805</v>
      </c>
      <c r="G5388" s="367">
        <v>3620.0000000000177</v>
      </c>
      <c r="H5388" s="367">
        <v>90500</v>
      </c>
      <c r="I5388" s="384">
        <v>-23875150.258902445</v>
      </c>
      <c r="J5388" s="367">
        <v>3620</v>
      </c>
      <c r="K5388" s="367">
        <v>21939.393939393834</v>
      </c>
      <c r="L5388" s="384">
        <v>-1257510.5756869912</v>
      </c>
      <c r="M5388" s="367">
        <v>3619.9999999999832</v>
      </c>
      <c r="N5388" s="367">
        <v>362</v>
      </c>
      <c r="O5388" s="384">
        <v>-23900.132141449074</v>
      </c>
      <c r="P5388" s="367">
        <v>52.49</v>
      </c>
      <c r="Q5388" s="367">
        <v>362</v>
      </c>
      <c r="R5388" s="384">
        <v>-7960.2809760184127</v>
      </c>
      <c r="S5388" s="367">
        <v>50.679999999999993</v>
      </c>
      <c r="T5388" s="367">
        <v>12482.758620689694</v>
      </c>
      <c r="U5388" s="384">
        <v>-1341741.183469224</v>
      </c>
      <c r="V5388" s="367">
        <v>3620.0000000000114</v>
      </c>
      <c r="W5388" s="367">
        <v>603333.33333333395</v>
      </c>
      <c r="X5388" s="384">
        <v>235470.2539679583</v>
      </c>
      <c r="Y5388" s="386">
        <v>3620.0000000000036</v>
      </c>
      <c r="Z5388" s="367"/>
      <c r="AA5388" s="367"/>
      <c r="AB5388" s="367"/>
      <c r="AC5388" s="367"/>
      <c r="AD5388" s="367"/>
      <c r="AE5388" s="367"/>
      <c r="AF5388" s="367"/>
      <c r="AG5388" s="367"/>
      <c r="AH5388" s="367"/>
      <c r="AI5388" s="367"/>
      <c r="AJ5388" s="367"/>
      <c r="AK5388" s="367"/>
      <c r="AL5388" s="367"/>
      <c r="AM5388" s="367"/>
      <c r="AN5388" s="367"/>
      <c r="AO5388" s="367"/>
      <c r="AP5388" s="367"/>
      <c r="AQ5388" s="367"/>
      <c r="AR5388" s="367"/>
      <c r="AS5388" s="367"/>
      <c r="AT5388" s="367"/>
    </row>
    <row r="5389" spans="2:46" ht="13.8">
      <c r="B5389" s="26">
        <v>60.49999999999968</v>
      </c>
      <c r="C5389" s="363">
        <v>1253.3885866831904</v>
      </c>
      <c r="D5389" s="367">
        <v>3629.9999999999809</v>
      </c>
      <c r="E5389" s="367">
        <v>16883.720930232641</v>
      </c>
      <c r="F5389" s="367">
        <v>-2025326.3952331373</v>
      </c>
      <c r="G5389" s="367">
        <v>3630.0000000000182</v>
      </c>
      <c r="H5389" s="367">
        <v>90750</v>
      </c>
      <c r="I5389" s="384">
        <v>-24008681.073102474</v>
      </c>
      <c r="J5389" s="367">
        <v>3630</v>
      </c>
      <c r="K5389" s="367">
        <v>21999.999999999894</v>
      </c>
      <c r="L5389" s="384">
        <v>-1265378.1439180255</v>
      </c>
      <c r="M5389" s="367">
        <v>3629.9999999999827</v>
      </c>
      <c r="N5389" s="367">
        <v>363</v>
      </c>
      <c r="O5389" s="384">
        <v>-24037.278244682559</v>
      </c>
      <c r="P5389" s="367">
        <v>52.634999999999998</v>
      </c>
      <c r="Q5389" s="367">
        <v>363</v>
      </c>
      <c r="R5389" s="384">
        <v>-8015.8379313230262</v>
      </c>
      <c r="S5389" s="367">
        <v>50.82</v>
      </c>
      <c r="T5389" s="367">
        <v>12517.241379310384</v>
      </c>
      <c r="U5389" s="384">
        <v>-1349901.507807469</v>
      </c>
      <c r="V5389" s="367">
        <v>3630.0000000000114</v>
      </c>
      <c r="W5389" s="367">
        <v>605000.00000000058</v>
      </c>
      <c r="X5389" s="384">
        <v>235955.10197024961</v>
      </c>
      <c r="Y5389" s="386">
        <v>3630.0000000000032</v>
      </c>
      <c r="Z5389" s="367"/>
      <c r="AA5389" s="367"/>
      <c r="AB5389" s="367"/>
      <c r="AC5389" s="367"/>
      <c r="AD5389" s="367"/>
      <c r="AE5389" s="367"/>
      <c r="AF5389" s="367"/>
      <c r="AG5389" s="367"/>
      <c r="AH5389" s="367"/>
      <c r="AI5389" s="367"/>
      <c r="AJ5389" s="367"/>
      <c r="AK5389" s="367"/>
      <c r="AL5389" s="367"/>
      <c r="AM5389" s="367"/>
      <c r="AN5389" s="367"/>
      <c r="AO5389" s="367"/>
      <c r="AP5389" s="367"/>
      <c r="AQ5389" s="367"/>
      <c r="AR5389" s="367"/>
      <c r="AS5389" s="367"/>
      <c r="AT5389" s="367"/>
    </row>
    <row r="5390" spans="2:46" ht="13.8">
      <c r="B5390" s="26">
        <v>60.666666666666345</v>
      </c>
      <c r="C5390" s="363">
        <v>1256.8138276754539</v>
      </c>
      <c r="D5390" s="367">
        <v>3639.9999999999804</v>
      </c>
      <c r="E5390" s="367">
        <v>16930.232558139618</v>
      </c>
      <c r="F5390" s="367">
        <v>-2036661.7202383606</v>
      </c>
      <c r="G5390" s="367">
        <v>3640.0000000000182</v>
      </c>
      <c r="H5390" s="367">
        <v>91000</v>
      </c>
      <c r="I5390" s="384">
        <v>-24142584.214357309</v>
      </c>
      <c r="J5390" s="367">
        <v>3640</v>
      </c>
      <c r="K5390" s="367">
        <v>22060.606060605955</v>
      </c>
      <c r="L5390" s="384">
        <v>-1273269.9203149574</v>
      </c>
      <c r="M5390" s="367">
        <v>3639.9999999999827</v>
      </c>
      <c r="N5390" s="367">
        <v>364</v>
      </c>
      <c r="O5390" s="384">
        <v>-24174.816213694303</v>
      </c>
      <c r="P5390" s="367">
        <v>52.779999999999994</v>
      </c>
      <c r="Q5390" s="367">
        <v>364</v>
      </c>
      <c r="R5390" s="384">
        <v>-8071.5798300372862</v>
      </c>
      <c r="S5390" s="367">
        <v>50.96</v>
      </c>
      <c r="T5390" s="367">
        <v>12551.724137931074</v>
      </c>
      <c r="U5390" s="384">
        <v>-1358086.3713026315</v>
      </c>
      <c r="V5390" s="367">
        <v>3640.0000000000114</v>
      </c>
      <c r="W5390" s="367">
        <v>606666.66666666721</v>
      </c>
      <c r="X5390" s="384">
        <v>236439.03745291269</v>
      </c>
      <c r="Y5390" s="386">
        <v>3640.0000000000032</v>
      </c>
      <c r="Z5390" s="367"/>
      <c r="AA5390" s="367"/>
      <c r="AB5390" s="367"/>
      <c r="AC5390" s="367"/>
      <c r="AD5390" s="367"/>
      <c r="AE5390" s="367"/>
      <c r="AF5390" s="367"/>
      <c r="AG5390" s="367"/>
      <c r="AH5390" s="367"/>
      <c r="AI5390" s="367"/>
      <c r="AJ5390" s="367"/>
      <c r="AK5390" s="367"/>
      <c r="AL5390" s="367"/>
      <c r="AM5390" s="367"/>
      <c r="AN5390" s="367"/>
      <c r="AO5390" s="367"/>
      <c r="AP5390" s="367"/>
      <c r="AQ5390" s="367"/>
      <c r="AR5390" s="367"/>
      <c r="AS5390" s="367"/>
      <c r="AT5390" s="367"/>
    </row>
    <row r="5391" spans="2:46" ht="13.8">
      <c r="B5391" s="26">
        <v>60.833333333333009</v>
      </c>
      <c r="C5391" s="363">
        <v>1260.2389169087719</v>
      </c>
      <c r="D5391" s="367">
        <v>3649.9999999999804</v>
      </c>
      <c r="E5391" s="367">
        <v>16976.744186046595</v>
      </c>
      <c r="F5391" s="367">
        <v>-2048028.6711416501</v>
      </c>
      <c r="G5391" s="367">
        <v>3650.0000000000182</v>
      </c>
      <c r="H5391" s="367">
        <v>91250</v>
      </c>
      <c r="I5391" s="384">
        <v>-24276859.682666939</v>
      </c>
      <c r="J5391" s="367">
        <v>3650</v>
      </c>
      <c r="K5391" s="367">
        <v>22121.212121212015</v>
      </c>
      <c r="L5391" s="384">
        <v>-1281185.9048777865</v>
      </c>
      <c r="M5391" s="367">
        <v>3649.9999999999827</v>
      </c>
      <c r="N5391" s="367">
        <v>365</v>
      </c>
      <c r="O5391" s="384">
        <v>-24312.746048484325</v>
      </c>
      <c r="P5391" s="367">
        <v>52.925000000000004</v>
      </c>
      <c r="Q5391" s="367">
        <v>365</v>
      </c>
      <c r="R5391" s="384">
        <v>-8127.5066721611975</v>
      </c>
      <c r="S5391" s="367">
        <v>51.1</v>
      </c>
      <c r="T5391" s="367">
        <v>12586.206896551765</v>
      </c>
      <c r="U5391" s="384">
        <v>-1366295.7739547123</v>
      </c>
      <c r="V5391" s="367">
        <v>3650.0000000000114</v>
      </c>
      <c r="W5391" s="367">
        <v>608333.33333333384</v>
      </c>
      <c r="X5391" s="384">
        <v>236922.06041594737</v>
      </c>
      <c r="Y5391" s="386">
        <v>3650.0000000000027</v>
      </c>
      <c r="Z5391" s="367"/>
      <c r="AA5391" s="367"/>
      <c r="AB5391" s="367"/>
      <c r="AC5391" s="367"/>
      <c r="AD5391" s="367"/>
      <c r="AE5391" s="367"/>
      <c r="AF5391" s="367"/>
      <c r="AG5391" s="367"/>
      <c r="AH5391" s="367"/>
      <c r="AI5391" s="367"/>
      <c r="AJ5391" s="367"/>
      <c r="AK5391" s="367"/>
      <c r="AL5391" s="367"/>
      <c r="AM5391" s="367"/>
      <c r="AN5391" s="367"/>
      <c r="AO5391" s="367"/>
      <c r="AP5391" s="367"/>
      <c r="AQ5391" s="367"/>
      <c r="AR5391" s="367"/>
      <c r="AS5391" s="367"/>
      <c r="AT5391" s="367"/>
    </row>
    <row r="5392" spans="2:46" ht="13.8">
      <c r="B5392" s="26">
        <v>60.999999999999673</v>
      </c>
      <c r="C5392" s="363">
        <v>1263.6638543831446</v>
      </c>
      <c r="D5392" s="367">
        <v>3659.9999999999804</v>
      </c>
      <c r="E5392" s="367">
        <v>17023.255813953572</v>
      </c>
      <c r="F5392" s="367">
        <v>-2059427.2479430062</v>
      </c>
      <c r="G5392" s="367">
        <v>3660.0000000000182</v>
      </c>
      <c r="H5392" s="367">
        <v>91500</v>
      </c>
      <c r="I5392" s="384">
        <v>-24411507.478031375</v>
      </c>
      <c r="J5392" s="367">
        <v>3660</v>
      </c>
      <c r="K5392" s="367">
        <v>22181.818181818075</v>
      </c>
      <c r="L5392" s="384">
        <v>-1289126.0976065132</v>
      </c>
      <c r="M5392" s="367">
        <v>3659.9999999999827</v>
      </c>
      <c r="N5392" s="367">
        <v>366</v>
      </c>
      <c r="O5392" s="384">
        <v>-24451.067749052592</v>
      </c>
      <c r="P5392" s="367">
        <v>53.07</v>
      </c>
      <c r="Q5392" s="367">
        <v>366</v>
      </c>
      <c r="R5392" s="384">
        <v>-8183.6184576947599</v>
      </c>
      <c r="S5392" s="367">
        <v>51.24</v>
      </c>
      <c r="T5392" s="367">
        <v>12620.689655172455</v>
      </c>
      <c r="U5392" s="384">
        <v>-1374529.7157637114</v>
      </c>
      <c r="V5392" s="367">
        <v>3660.0000000000123</v>
      </c>
      <c r="W5392" s="367">
        <v>610000.00000000047</v>
      </c>
      <c r="X5392" s="384">
        <v>237404.17085935382</v>
      </c>
      <c r="Y5392" s="386">
        <v>3660.0000000000027</v>
      </c>
      <c r="Z5392" s="367"/>
      <c r="AA5392" s="367"/>
      <c r="AB5392" s="367"/>
      <c r="AC5392" s="367"/>
      <c r="AD5392" s="367"/>
      <c r="AE5392" s="367"/>
      <c r="AF5392" s="367"/>
      <c r="AG5392" s="367"/>
      <c r="AH5392" s="367"/>
      <c r="AI5392" s="367"/>
      <c r="AJ5392" s="367"/>
      <c r="AK5392" s="367"/>
      <c r="AL5392" s="367"/>
      <c r="AM5392" s="367"/>
      <c r="AN5392" s="367"/>
      <c r="AO5392" s="367"/>
      <c r="AP5392" s="367"/>
      <c r="AQ5392" s="367"/>
      <c r="AR5392" s="367"/>
      <c r="AS5392" s="367"/>
      <c r="AT5392" s="367"/>
    </row>
    <row r="5393" spans="2:46" ht="13.8">
      <c r="B5393" s="26">
        <v>61.166666666666337</v>
      </c>
      <c r="C5393" s="363">
        <v>1267.0886400985717</v>
      </c>
      <c r="D5393" s="367">
        <v>3669.9999999999804</v>
      </c>
      <c r="E5393" s="367">
        <v>17069.767441860549</v>
      </c>
      <c r="F5393" s="367">
        <v>-2070857.4506424286</v>
      </c>
      <c r="G5393" s="367">
        <v>3670.0000000000182</v>
      </c>
      <c r="H5393" s="367">
        <v>91750</v>
      </c>
      <c r="I5393" s="384">
        <v>-24546527.600450605</v>
      </c>
      <c r="J5393" s="367">
        <v>3670</v>
      </c>
      <c r="K5393" s="367">
        <v>22242.424242424135</v>
      </c>
      <c r="L5393" s="384">
        <v>-1297090.4985011369</v>
      </c>
      <c r="M5393" s="367">
        <v>3669.9999999999827</v>
      </c>
      <c r="N5393" s="367">
        <v>367</v>
      </c>
      <c r="O5393" s="384">
        <v>-24589.781315399119</v>
      </c>
      <c r="P5393" s="367">
        <v>53.214999999999996</v>
      </c>
      <c r="Q5393" s="367">
        <v>367</v>
      </c>
      <c r="R5393" s="384">
        <v>-8239.9151866379707</v>
      </c>
      <c r="S5393" s="367">
        <v>51.38</v>
      </c>
      <c r="T5393" s="367">
        <v>12655.172413793145</v>
      </c>
      <c r="U5393" s="384">
        <v>-1382788.1967296279</v>
      </c>
      <c r="V5393" s="367">
        <v>3670.0000000000123</v>
      </c>
      <c r="W5393" s="367">
        <v>611666.66666666709</v>
      </c>
      <c r="X5393" s="384">
        <v>237885.36878313194</v>
      </c>
      <c r="Y5393" s="386">
        <v>3670.0000000000023</v>
      </c>
      <c r="Z5393" s="367"/>
      <c r="AA5393" s="367"/>
      <c r="AB5393" s="367"/>
      <c r="AC5393" s="367"/>
      <c r="AD5393" s="367"/>
      <c r="AE5393" s="367"/>
      <c r="AF5393" s="367"/>
      <c r="AG5393" s="367"/>
      <c r="AH5393" s="367"/>
      <c r="AI5393" s="367"/>
      <c r="AJ5393" s="367"/>
      <c r="AK5393" s="367"/>
      <c r="AL5393" s="367"/>
      <c r="AM5393" s="367"/>
      <c r="AN5393" s="367"/>
      <c r="AO5393" s="367"/>
      <c r="AP5393" s="367"/>
      <c r="AQ5393" s="367"/>
      <c r="AR5393" s="367"/>
      <c r="AS5393" s="367"/>
      <c r="AT5393" s="367"/>
    </row>
    <row r="5394" spans="2:46" ht="13.8">
      <c r="B5394" s="26">
        <v>61.333333333333002</v>
      </c>
      <c r="C5394" s="363">
        <v>1270.5132740550534</v>
      </c>
      <c r="D5394" s="367">
        <v>3679.99999999998</v>
      </c>
      <c r="E5394" s="367">
        <v>17116.279069767526</v>
      </c>
      <c r="F5394" s="367">
        <v>-2082319.2792399181</v>
      </c>
      <c r="G5394" s="367">
        <v>3680.0000000000182</v>
      </c>
      <c r="H5394" s="367">
        <v>92000</v>
      </c>
      <c r="I5394" s="384">
        <v>-24681920.049924634</v>
      </c>
      <c r="J5394" s="367">
        <v>3680</v>
      </c>
      <c r="K5394" s="367">
        <v>22303.030303030195</v>
      </c>
      <c r="L5394" s="384">
        <v>-1305079.1075616577</v>
      </c>
      <c r="M5394" s="367">
        <v>3679.9999999999823</v>
      </c>
      <c r="N5394" s="367">
        <v>368</v>
      </c>
      <c r="O5394" s="384">
        <v>-24728.886747523924</v>
      </c>
      <c r="P5394" s="367">
        <v>53.360000000000007</v>
      </c>
      <c r="Q5394" s="367">
        <v>368</v>
      </c>
      <c r="R5394" s="384">
        <v>-8296.3968589908327</v>
      </c>
      <c r="S5394" s="367">
        <v>51.52</v>
      </c>
      <c r="T5394" s="367">
        <v>12689.655172413835</v>
      </c>
      <c r="U5394" s="384">
        <v>-1391071.2168524622</v>
      </c>
      <c r="V5394" s="367">
        <v>3680.0000000000123</v>
      </c>
      <c r="W5394" s="367">
        <v>613333.33333333372</v>
      </c>
      <c r="X5394" s="384">
        <v>238365.65418728176</v>
      </c>
      <c r="Y5394" s="386">
        <v>3680.0000000000023</v>
      </c>
      <c r="Z5394" s="367"/>
      <c r="AA5394" s="367"/>
      <c r="AB5394" s="367"/>
      <c r="AC5394" s="367"/>
      <c r="AD5394" s="367"/>
      <c r="AE5394" s="367"/>
      <c r="AF5394" s="367"/>
      <c r="AG5394" s="367"/>
      <c r="AH5394" s="367"/>
      <c r="AI5394" s="367"/>
      <c r="AJ5394" s="367"/>
      <c r="AK5394" s="367"/>
      <c r="AL5394" s="367"/>
      <c r="AM5394" s="367"/>
      <c r="AN5394" s="367"/>
      <c r="AO5394" s="367"/>
      <c r="AP5394" s="367"/>
      <c r="AQ5394" s="367"/>
      <c r="AR5394" s="367"/>
      <c r="AS5394" s="367"/>
      <c r="AT5394" s="367"/>
    </row>
    <row r="5395" spans="2:46" ht="13.8">
      <c r="B5395" s="26">
        <v>61.499999999999666</v>
      </c>
      <c r="C5395" s="363">
        <v>1273.9377562525897</v>
      </c>
      <c r="D5395" s="367">
        <v>3689.99999999998</v>
      </c>
      <c r="E5395" s="367">
        <v>17162.790697674503</v>
      </c>
      <c r="F5395" s="367">
        <v>-2093812.7337354736</v>
      </c>
      <c r="G5395" s="367">
        <v>3690.0000000000182</v>
      </c>
      <c r="H5395" s="367">
        <v>92250</v>
      </c>
      <c r="I5395" s="384">
        <v>-24817684.826453462</v>
      </c>
      <c r="J5395" s="367">
        <v>3690</v>
      </c>
      <c r="K5395" s="367">
        <v>22363.636363636255</v>
      </c>
      <c r="L5395" s="384">
        <v>-1313091.9247880762</v>
      </c>
      <c r="M5395" s="367">
        <v>3689.9999999999823</v>
      </c>
      <c r="N5395" s="367">
        <v>369</v>
      </c>
      <c r="O5395" s="384">
        <v>-24868.384045426974</v>
      </c>
      <c r="P5395" s="367">
        <v>53.505000000000003</v>
      </c>
      <c r="Q5395" s="367">
        <v>369</v>
      </c>
      <c r="R5395" s="384">
        <v>-8353.0634747533422</v>
      </c>
      <c r="S5395" s="367">
        <v>51.66</v>
      </c>
      <c r="T5395" s="367">
        <v>12724.137931034526</v>
      </c>
      <c r="U5395" s="384">
        <v>-1399378.7761322143</v>
      </c>
      <c r="V5395" s="367">
        <v>3690.0000000000123</v>
      </c>
      <c r="W5395" s="367">
        <v>615000.00000000035</v>
      </c>
      <c r="X5395" s="384">
        <v>238845.02707180331</v>
      </c>
      <c r="Y5395" s="386">
        <v>3690.0000000000023</v>
      </c>
      <c r="Z5395" s="367"/>
      <c r="AA5395" s="367"/>
      <c r="AB5395" s="367"/>
      <c r="AC5395" s="367"/>
      <c r="AD5395" s="367"/>
      <c r="AE5395" s="367"/>
      <c r="AF5395" s="367"/>
      <c r="AG5395" s="367"/>
      <c r="AH5395" s="367"/>
      <c r="AI5395" s="367"/>
      <c r="AJ5395" s="367"/>
      <c r="AK5395" s="367"/>
      <c r="AL5395" s="367"/>
      <c r="AM5395" s="367"/>
      <c r="AN5395" s="367"/>
      <c r="AO5395" s="367"/>
      <c r="AP5395" s="367"/>
      <c r="AQ5395" s="367"/>
      <c r="AR5395" s="367"/>
      <c r="AS5395" s="367"/>
      <c r="AT5395" s="367"/>
    </row>
    <row r="5396" spans="2:46" ht="13.8">
      <c r="B5396" s="26">
        <v>61.66666666666633</v>
      </c>
      <c r="C5396" s="363">
        <v>1277.3620866911804</v>
      </c>
      <c r="D5396" s="367">
        <v>3699.99999999998</v>
      </c>
      <c r="E5396" s="367">
        <v>17209.302325581481</v>
      </c>
      <c r="F5396" s="367">
        <v>-2105337.8141290955</v>
      </c>
      <c r="G5396" s="367">
        <v>3700.0000000000182</v>
      </c>
      <c r="H5396" s="367">
        <v>92500</v>
      </c>
      <c r="I5396" s="384">
        <v>-24953821.9300371</v>
      </c>
      <c r="J5396" s="367">
        <v>3700</v>
      </c>
      <c r="K5396" s="367">
        <v>22424.242424242315</v>
      </c>
      <c r="L5396" s="384">
        <v>-1321128.9501803915</v>
      </c>
      <c r="M5396" s="367">
        <v>3699.9999999999823</v>
      </c>
      <c r="N5396" s="367">
        <v>370</v>
      </c>
      <c r="O5396" s="384">
        <v>-25008.273209108283</v>
      </c>
      <c r="P5396" s="367">
        <v>53.65</v>
      </c>
      <c r="Q5396" s="367">
        <v>370</v>
      </c>
      <c r="R5396" s="384">
        <v>-8409.9150339255048</v>
      </c>
      <c r="S5396" s="367">
        <v>51.8</v>
      </c>
      <c r="T5396" s="367">
        <v>12758.620689655216</v>
      </c>
      <c r="U5396" s="384">
        <v>-1407710.8745688845</v>
      </c>
      <c r="V5396" s="367">
        <v>3700.0000000000127</v>
      </c>
      <c r="W5396" s="367">
        <v>616666.66666666698</v>
      </c>
      <c r="X5396" s="384">
        <v>239323.48743669648</v>
      </c>
      <c r="Y5396" s="386">
        <v>3700.0000000000018</v>
      </c>
      <c r="Z5396" s="367"/>
      <c r="AA5396" s="367"/>
      <c r="AB5396" s="367"/>
      <c r="AC5396" s="367"/>
      <c r="AD5396" s="367"/>
      <c r="AE5396" s="367"/>
      <c r="AF5396" s="367"/>
      <c r="AG5396" s="367"/>
      <c r="AH5396" s="367"/>
      <c r="AI5396" s="367"/>
      <c r="AJ5396" s="367"/>
      <c r="AK5396" s="367"/>
      <c r="AL5396" s="367"/>
      <c r="AM5396" s="367"/>
      <c r="AN5396" s="367"/>
      <c r="AO5396" s="367"/>
      <c r="AP5396" s="367"/>
      <c r="AQ5396" s="367"/>
      <c r="AR5396" s="367"/>
      <c r="AS5396" s="367"/>
      <c r="AT5396" s="367"/>
    </row>
    <row r="5397" spans="2:46" ht="13.8">
      <c r="B5397" s="26">
        <v>61.833333333332995</v>
      </c>
      <c r="C5397" s="363">
        <v>1280.7862653708257</v>
      </c>
      <c r="D5397" s="367">
        <v>3709.99999999998</v>
      </c>
      <c r="E5397" s="367">
        <v>17255.813953488458</v>
      </c>
      <c r="F5397" s="367">
        <v>-2116894.5204207846</v>
      </c>
      <c r="G5397" s="367">
        <v>3710.0000000000182</v>
      </c>
      <c r="H5397" s="367">
        <v>92750</v>
      </c>
      <c r="I5397" s="384">
        <v>-25090331.360675529</v>
      </c>
      <c r="J5397" s="367">
        <v>3710</v>
      </c>
      <c r="K5397" s="367">
        <v>22484.848484848375</v>
      </c>
      <c r="L5397" s="384">
        <v>-1329190.1837386042</v>
      </c>
      <c r="M5397" s="367">
        <v>3709.9999999999823</v>
      </c>
      <c r="N5397" s="367">
        <v>371</v>
      </c>
      <c r="O5397" s="384">
        <v>-25148.55423856786</v>
      </c>
      <c r="P5397" s="367">
        <v>53.794999999999995</v>
      </c>
      <c r="Q5397" s="367">
        <v>371</v>
      </c>
      <c r="R5397" s="384">
        <v>-8466.9515365073185</v>
      </c>
      <c r="S5397" s="367">
        <v>51.94</v>
      </c>
      <c r="T5397" s="367">
        <v>12793.103448275906</v>
      </c>
      <c r="U5397" s="384">
        <v>-1416067.5121624724</v>
      </c>
      <c r="V5397" s="367">
        <v>3710.0000000000127</v>
      </c>
      <c r="W5397" s="367">
        <v>618333.3333333336</v>
      </c>
      <c r="X5397" s="384">
        <v>239801.03528196138</v>
      </c>
      <c r="Y5397" s="386">
        <v>3710.0000000000018</v>
      </c>
      <c r="Z5397" s="367"/>
      <c r="AA5397" s="367"/>
      <c r="AB5397" s="367"/>
      <c r="AC5397" s="367"/>
      <c r="AD5397" s="367"/>
      <c r="AE5397" s="367"/>
      <c r="AF5397" s="367"/>
      <c r="AG5397" s="367"/>
      <c r="AH5397" s="367"/>
      <c r="AI5397" s="367"/>
      <c r="AJ5397" s="367"/>
      <c r="AK5397" s="367"/>
      <c r="AL5397" s="367"/>
      <c r="AM5397" s="367"/>
      <c r="AN5397" s="367"/>
      <c r="AO5397" s="367"/>
      <c r="AP5397" s="367"/>
      <c r="AQ5397" s="367"/>
      <c r="AR5397" s="367"/>
      <c r="AS5397" s="367"/>
      <c r="AT5397" s="367"/>
    </row>
    <row r="5398" spans="2:46" ht="13.8">
      <c r="B5398" s="26">
        <v>61.999999999999659</v>
      </c>
      <c r="C5398" s="363">
        <v>1284.2102922915253</v>
      </c>
      <c r="D5398" s="367">
        <v>3719.9999999999795</v>
      </c>
      <c r="E5398" s="367">
        <v>17302.325581395435</v>
      </c>
      <c r="F5398" s="367">
        <v>-2128482.8526105401</v>
      </c>
      <c r="G5398" s="367">
        <v>3720.0000000000186</v>
      </c>
      <c r="H5398" s="367">
        <v>93000</v>
      </c>
      <c r="I5398" s="384">
        <v>-25227213.11836876</v>
      </c>
      <c r="J5398" s="367">
        <v>3720</v>
      </c>
      <c r="K5398" s="367">
        <v>22545.454545454435</v>
      </c>
      <c r="L5398" s="384">
        <v>-1337275.6254627143</v>
      </c>
      <c r="M5398" s="367">
        <v>3719.9999999999823</v>
      </c>
      <c r="N5398" s="367">
        <v>372</v>
      </c>
      <c r="O5398" s="384">
        <v>-25289.227133805703</v>
      </c>
      <c r="P5398" s="367">
        <v>53.940000000000005</v>
      </c>
      <c r="Q5398" s="367">
        <v>372</v>
      </c>
      <c r="R5398" s="384">
        <v>-8524.1729824987815</v>
      </c>
      <c r="S5398" s="367">
        <v>52.08</v>
      </c>
      <c r="T5398" s="367">
        <v>12827.586206896596</v>
      </c>
      <c r="U5398" s="384">
        <v>-1424448.6889129779</v>
      </c>
      <c r="V5398" s="367">
        <v>3720.0000000000127</v>
      </c>
      <c r="W5398" s="367">
        <v>620000.00000000023</v>
      </c>
      <c r="X5398" s="384">
        <v>240277.67060759797</v>
      </c>
      <c r="Y5398" s="386">
        <v>3720.0000000000009</v>
      </c>
      <c r="Z5398" s="367"/>
      <c r="AA5398" s="367"/>
      <c r="AB5398" s="367"/>
      <c r="AC5398" s="367"/>
      <c r="AD5398" s="367"/>
      <c r="AE5398" s="367"/>
      <c r="AF5398" s="367"/>
      <c r="AG5398" s="367"/>
      <c r="AH5398" s="367"/>
      <c r="AI5398" s="367"/>
      <c r="AJ5398" s="367"/>
      <c r="AK5398" s="367"/>
      <c r="AL5398" s="367"/>
      <c r="AM5398" s="367"/>
      <c r="AN5398" s="367"/>
      <c r="AO5398" s="367"/>
      <c r="AP5398" s="367"/>
      <c r="AQ5398" s="367"/>
      <c r="AR5398" s="367"/>
      <c r="AS5398" s="367"/>
      <c r="AT5398" s="367"/>
    </row>
    <row r="5399" spans="2:46" ht="13.8">
      <c r="B5399" s="26">
        <v>62.166666666666323</v>
      </c>
      <c r="C5399" s="363">
        <v>1287.6341674532796</v>
      </c>
      <c r="D5399" s="367">
        <v>3729.9999999999795</v>
      </c>
      <c r="E5399" s="367">
        <v>17348.837209302412</v>
      </c>
      <c r="F5399" s="367">
        <v>-2140102.8106983616</v>
      </c>
      <c r="G5399" s="367">
        <v>3730.0000000000186</v>
      </c>
      <c r="H5399" s="367">
        <v>93250</v>
      </c>
      <c r="I5399" s="384">
        <v>-25364467.203116789</v>
      </c>
      <c r="J5399" s="367">
        <v>3730</v>
      </c>
      <c r="K5399" s="367">
        <v>22606.060606060495</v>
      </c>
      <c r="L5399" s="384">
        <v>-1345385.2753527216</v>
      </c>
      <c r="M5399" s="367">
        <v>3729.9999999999823</v>
      </c>
      <c r="N5399" s="367">
        <v>373</v>
      </c>
      <c r="O5399" s="384">
        <v>-25430.291894821796</v>
      </c>
      <c r="P5399" s="367">
        <v>54.085000000000001</v>
      </c>
      <c r="Q5399" s="367">
        <v>373</v>
      </c>
      <c r="R5399" s="384">
        <v>-8581.5793718998939</v>
      </c>
      <c r="S5399" s="367">
        <v>52.22</v>
      </c>
      <c r="T5399" s="367">
        <v>12862.068965517286</v>
      </c>
      <c r="U5399" s="384">
        <v>-1432854.4048204024</v>
      </c>
      <c r="V5399" s="367">
        <v>3730.0000000000132</v>
      </c>
      <c r="W5399" s="367">
        <v>621666.66666666686</v>
      </c>
      <c r="X5399" s="384">
        <v>240753.39341360627</v>
      </c>
      <c r="Y5399" s="386">
        <v>3730.0000000000009</v>
      </c>
      <c r="Z5399" s="367"/>
      <c r="AA5399" s="367"/>
      <c r="AB5399" s="367"/>
      <c r="AC5399" s="367"/>
      <c r="AD5399" s="367"/>
      <c r="AE5399" s="367"/>
      <c r="AF5399" s="367"/>
      <c r="AG5399" s="367"/>
      <c r="AH5399" s="367"/>
      <c r="AI5399" s="367"/>
      <c r="AJ5399" s="367"/>
      <c r="AK5399" s="367"/>
      <c r="AL5399" s="367"/>
      <c r="AM5399" s="367"/>
      <c r="AN5399" s="367"/>
      <c r="AO5399" s="367"/>
      <c r="AP5399" s="367"/>
      <c r="AQ5399" s="367"/>
      <c r="AR5399" s="367"/>
      <c r="AS5399" s="367"/>
      <c r="AT5399" s="367"/>
    </row>
    <row r="5400" spans="2:46" ht="13.8">
      <c r="B5400" s="26">
        <v>62.333333333332988</v>
      </c>
      <c r="C5400" s="363">
        <v>1291.0578908560888</v>
      </c>
      <c r="D5400" s="367">
        <v>3739.9999999999795</v>
      </c>
      <c r="E5400" s="367">
        <v>17395.348837209389</v>
      </c>
      <c r="F5400" s="367">
        <v>-2151754.39468425</v>
      </c>
      <c r="G5400" s="367">
        <v>3740.0000000000186</v>
      </c>
      <c r="H5400" s="367">
        <v>93500</v>
      </c>
      <c r="I5400" s="384">
        <v>-25502093.614919621</v>
      </c>
      <c r="J5400" s="367">
        <v>3740</v>
      </c>
      <c r="K5400" s="367">
        <v>22666.666666666555</v>
      </c>
      <c r="L5400" s="384">
        <v>-1353519.1334086258</v>
      </c>
      <c r="M5400" s="367">
        <v>3739.9999999999818</v>
      </c>
      <c r="N5400" s="367">
        <v>374</v>
      </c>
      <c r="O5400" s="384">
        <v>-25571.748521616151</v>
      </c>
      <c r="P5400" s="367">
        <v>54.23</v>
      </c>
      <c r="Q5400" s="367">
        <v>374</v>
      </c>
      <c r="R5400" s="384">
        <v>-8639.1707047106574</v>
      </c>
      <c r="S5400" s="367">
        <v>52.36</v>
      </c>
      <c r="T5400" s="367">
        <v>12896.551724137977</v>
      </c>
      <c r="U5400" s="384">
        <v>-1441284.6598847436</v>
      </c>
      <c r="V5400" s="367">
        <v>3740.0000000000132</v>
      </c>
      <c r="W5400" s="367">
        <v>623333.33333333349</v>
      </c>
      <c r="X5400" s="384">
        <v>241228.20369998625</v>
      </c>
      <c r="Y5400" s="386">
        <v>3740.0000000000005</v>
      </c>
      <c r="Z5400" s="367"/>
      <c r="AA5400" s="367"/>
      <c r="AB5400" s="367"/>
      <c r="AC5400" s="367"/>
      <c r="AD5400" s="367"/>
      <c r="AE5400" s="367"/>
      <c r="AF5400" s="367"/>
      <c r="AG5400" s="367"/>
      <c r="AH5400" s="367"/>
      <c r="AI5400" s="367"/>
      <c r="AJ5400" s="367"/>
      <c r="AK5400" s="367"/>
      <c r="AL5400" s="367"/>
      <c r="AM5400" s="367"/>
      <c r="AN5400" s="367"/>
      <c r="AO5400" s="367"/>
      <c r="AP5400" s="367"/>
      <c r="AQ5400" s="367"/>
      <c r="AR5400" s="367"/>
      <c r="AS5400" s="367"/>
      <c r="AT5400" s="367"/>
    </row>
    <row r="5401" spans="2:46" ht="13.8">
      <c r="B5401" s="26">
        <v>62.499999999999652</v>
      </c>
      <c r="C5401" s="363">
        <v>1294.4814624999522</v>
      </c>
      <c r="D5401" s="367">
        <v>3749.9999999999795</v>
      </c>
      <c r="E5401" s="367">
        <v>17441.860465116366</v>
      </c>
      <c r="F5401" s="367">
        <v>-2163437.6045682053</v>
      </c>
      <c r="G5401" s="367">
        <v>3750.0000000000191</v>
      </c>
      <c r="H5401" s="367">
        <v>93750</v>
      </c>
      <c r="I5401" s="384">
        <v>-25640092.353777248</v>
      </c>
      <c r="J5401" s="367">
        <v>3750</v>
      </c>
      <c r="K5401" s="367">
        <v>22727.272727272615</v>
      </c>
      <c r="L5401" s="384">
        <v>-1361677.1996304276</v>
      </c>
      <c r="M5401" s="367">
        <v>3749.9999999999818</v>
      </c>
      <c r="N5401" s="367">
        <v>375</v>
      </c>
      <c r="O5401" s="384">
        <v>-25713.597014188766</v>
      </c>
      <c r="P5401" s="367">
        <v>54.374999999999993</v>
      </c>
      <c r="Q5401" s="367">
        <v>375</v>
      </c>
      <c r="R5401" s="384">
        <v>-8696.9469809310704</v>
      </c>
      <c r="S5401" s="367">
        <v>52.5</v>
      </c>
      <c r="T5401" s="367">
        <v>12931.034482758667</v>
      </c>
      <c r="U5401" s="384">
        <v>-1449739.454106003</v>
      </c>
      <c r="V5401" s="367">
        <v>3750.0000000000132</v>
      </c>
      <c r="W5401" s="367">
        <v>625000.00000000012</v>
      </c>
      <c r="X5401" s="384">
        <v>241702.10146673792</v>
      </c>
      <c r="Y5401" s="386">
        <v>3750.0000000000005</v>
      </c>
      <c r="Z5401" s="367"/>
      <c r="AA5401" s="367"/>
      <c r="AB5401" s="367"/>
      <c r="AC5401" s="367"/>
      <c r="AD5401" s="367"/>
      <c r="AE5401" s="367"/>
      <c r="AF5401" s="367"/>
      <c r="AG5401" s="367"/>
      <c r="AH5401" s="367"/>
      <c r="AI5401" s="367"/>
      <c r="AJ5401" s="367"/>
      <c r="AK5401" s="367"/>
      <c r="AL5401" s="367"/>
      <c r="AM5401" s="367"/>
      <c r="AN5401" s="367"/>
      <c r="AO5401" s="367"/>
      <c r="AP5401" s="367"/>
      <c r="AQ5401" s="367"/>
      <c r="AR5401" s="367"/>
      <c r="AS5401" s="367"/>
      <c r="AT5401" s="367"/>
    </row>
    <row r="5402" spans="2:46" ht="13.8">
      <c r="B5402" s="26">
        <v>62.666666666666316</v>
      </c>
      <c r="C5402" s="363">
        <v>1297.90488238487</v>
      </c>
      <c r="D5402" s="367">
        <v>3759.9999999999791</v>
      </c>
      <c r="E5402" s="367">
        <v>17488.372093023343</v>
      </c>
      <c r="F5402" s="367">
        <v>-2175152.4403502266</v>
      </c>
      <c r="G5402" s="367">
        <v>3760.0000000000191</v>
      </c>
      <c r="H5402" s="367">
        <v>94000</v>
      </c>
      <c r="I5402" s="384">
        <v>-25778463.419689678</v>
      </c>
      <c r="J5402" s="367">
        <v>3760</v>
      </c>
      <c r="K5402" s="367">
        <v>22787.878787878675</v>
      </c>
      <c r="L5402" s="384">
        <v>-1369859.4740181267</v>
      </c>
      <c r="M5402" s="367">
        <v>3759.9999999999818</v>
      </c>
      <c r="N5402" s="367">
        <v>376</v>
      </c>
      <c r="O5402" s="384">
        <v>-25855.837372539656</v>
      </c>
      <c r="P5402" s="367">
        <v>54.52</v>
      </c>
      <c r="Q5402" s="367">
        <v>376</v>
      </c>
      <c r="R5402" s="384">
        <v>-8754.9082005611326</v>
      </c>
      <c r="S5402" s="367">
        <v>52.639999999999993</v>
      </c>
      <c r="T5402" s="367">
        <v>12965.517241379357</v>
      </c>
      <c r="U5402" s="384">
        <v>-1458218.7874841804</v>
      </c>
      <c r="V5402" s="367">
        <v>3760.0000000000132</v>
      </c>
      <c r="W5402" s="367">
        <v>626666.66666666674</v>
      </c>
      <c r="X5402" s="384">
        <v>242175.08671386135</v>
      </c>
      <c r="Y5402" s="386">
        <v>3760.0000000000005</v>
      </c>
      <c r="Z5402" s="367"/>
      <c r="AA5402" s="367"/>
      <c r="AB5402" s="367"/>
      <c r="AC5402" s="367"/>
      <c r="AD5402" s="367"/>
      <c r="AE5402" s="367"/>
      <c r="AF5402" s="367"/>
      <c r="AG5402" s="367"/>
      <c r="AH5402" s="367"/>
      <c r="AI5402" s="367"/>
      <c r="AJ5402" s="367"/>
      <c r="AK5402" s="367"/>
      <c r="AL5402" s="367"/>
      <c r="AM5402" s="367"/>
      <c r="AN5402" s="367"/>
      <c r="AO5402" s="367"/>
      <c r="AP5402" s="367"/>
      <c r="AQ5402" s="367"/>
      <c r="AR5402" s="367"/>
      <c r="AS5402" s="367"/>
      <c r="AT5402" s="367"/>
    </row>
    <row r="5403" spans="2:46" ht="13.8">
      <c r="B5403" s="26">
        <v>62.83333333333298</v>
      </c>
      <c r="C5403" s="363">
        <v>1301.3281505108425</v>
      </c>
      <c r="D5403" s="367">
        <v>3769.9999999999791</v>
      </c>
      <c r="E5403" s="367">
        <v>17534.88372093032</v>
      </c>
      <c r="F5403" s="367">
        <v>-2186898.9020303148</v>
      </c>
      <c r="G5403" s="367">
        <v>3770.0000000000191</v>
      </c>
      <c r="H5403" s="367">
        <v>94250</v>
      </c>
      <c r="I5403" s="384">
        <v>-25917206.812656909</v>
      </c>
      <c r="J5403" s="367">
        <v>3770</v>
      </c>
      <c r="K5403" s="367">
        <v>22848.484848484735</v>
      </c>
      <c r="L5403" s="384">
        <v>-1378065.9565717231</v>
      </c>
      <c r="M5403" s="367">
        <v>3769.9999999999818</v>
      </c>
      <c r="N5403" s="367">
        <v>377</v>
      </c>
      <c r="O5403" s="384">
        <v>-25998.469596668794</v>
      </c>
      <c r="P5403" s="367">
        <v>54.664999999999999</v>
      </c>
      <c r="Q5403" s="367">
        <v>377</v>
      </c>
      <c r="R5403" s="384">
        <v>-8813.054363600846</v>
      </c>
      <c r="S5403" s="367">
        <v>52.779999999999994</v>
      </c>
      <c r="T5403" s="367">
        <v>13000.000000000047</v>
      </c>
      <c r="U5403" s="384">
        <v>-1466722.6600192762</v>
      </c>
      <c r="V5403" s="367">
        <v>3770.0000000000141</v>
      </c>
      <c r="W5403" s="367">
        <v>628333.33333333337</v>
      </c>
      <c r="X5403" s="384">
        <v>242647.1594413564</v>
      </c>
      <c r="Y5403" s="386">
        <v>3770</v>
      </c>
      <c r="Z5403" s="367"/>
      <c r="AA5403" s="367"/>
      <c r="AB5403" s="367"/>
      <c r="AC5403" s="367"/>
      <c r="AD5403" s="367"/>
      <c r="AE5403" s="367"/>
      <c r="AF5403" s="367"/>
      <c r="AG5403" s="367"/>
      <c r="AH5403" s="367"/>
      <c r="AI5403" s="367"/>
      <c r="AJ5403" s="367"/>
      <c r="AK5403" s="367"/>
      <c r="AL5403" s="367"/>
      <c r="AM5403" s="367"/>
      <c r="AN5403" s="367"/>
      <c r="AO5403" s="367"/>
      <c r="AP5403" s="367"/>
      <c r="AQ5403" s="367"/>
      <c r="AR5403" s="367"/>
      <c r="AS5403" s="367"/>
      <c r="AT5403" s="367"/>
    </row>
    <row r="5404" spans="2:46" ht="13.8">
      <c r="B5404" s="26">
        <v>62.999999999999645</v>
      </c>
      <c r="C5404" s="363">
        <v>1304.7512668778695</v>
      </c>
      <c r="D5404" s="367">
        <v>3779.9999999999791</v>
      </c>
      <c r="E5404" s="367">
        <v>17581.395348837297</v>
      </c>
      <c r="F5404" s="367">
        <v>-2198676.989608469</v>
      </c>
      <c r="G5404" s="367">
        <v>3780.0000000000191</v>
      </c>
      <c r="H5404" s="367">
        <v>94500</v>
      </c>
      <c r="I5404" s="384">
        <v>-26056322.532678939</v>
      </c>
      <c r="J5404" s="367">
        <v>3780</v>
      </c>
      <c r="K5404" s="367">
        <v>22909.090909090795</v>
      </c>
      <c r="L5404" s="384">
        <v>-1386296.6472912165</v>
      </c>
      <c r="M5404" s="367">
        <v>3779.9999999999818</v>
      </c>
      <c r="N5404" s="367">
        <v>378</v>
      </c>
      <c r="O5404" s="384">
        <v>-26141.493686576188</v>
      </c>
      <c r="P5404" s="367">
        <v>54.809999999999995</v>
      </c>
      <c r="Q5404" s="367">
        <v>378</v>
      </c>
      <c r="R5404" s="384">
        <v>-8871.3854700502143</v>
      </c>
      <c r="S5404" s="367">
        <v>52.92</v>
      </c>
      <c r="T5404" s="367">
        <v>13034.482758620738</v>
      </c>
      <c r="U5404" s="384">
        <v>-1475251.0717112892</v>
      </c>
      <c r="V5404" s="367">
        <v>3780.0000000000141</v>
      </c>
      <c r="W5404" s="367">
        <v>630000</v>
      </c>
      <c r="X5404" s="384">
        <v>243118.31964922315</v>
      </c>
      <c r="Y5404" s="386">
        <v>3780</v>
      </c>
      <c r="Z5404" s="367"/>
      <c r="AA5404" s="367"/>
      <c r="AB5404" s="367"/>
      <c r="AC5404" s="367"/>
      <c r="AD5404" s="367"/>
      <c r="AE5404" s="367"/>
      <c r="AF5404" s="367"/>
      <c r="AG5404" s="367"/>
      <c r="AH5404" s="367"/>
      <c r="AI5404" s="367"/>
      <c r="AJ5404" s="367"/>
      <c r="AK5404" s="367"/>
      <c r="AL5404" s="367"/>
      <c r="AM5404" s="367"/>
      <c r="AN5404" s="367"/>
      <c r="AO5404" s="367"/>
      <c r="AP5404" s="367"/>
      <c r="AQ5404" s="367"/>
      <c r="AR5404" s="367"/>
      <c r="AS5404" s="367"/>
      <c r="AT5404" s="367"/>
    </row>
    <row r="5405" spans="2:46" ht="13.8">
      <c r="B5405" s="26">
        <v>63.166666666666309</v>
      </c>
      <c r="C5405" s="363">
        <v>1308.1742314859507</v>
      </c>
      <c r="D5405" s="367">
        <v>3789.9999999999782</v>
      </c>
      <c r="E5405" s="367">
        <v>17627.906976744274</v>
      </c>
      <c r="F5405" s="367">
        <v>-2210486.70308469</v>
      </c>
      <c r="G5405" s="367">
        <v>3790.0000000000191</v>
      </c>
      <c r="H5405" s="367">
        <v>94750</v>
      </c>
      <c r="I5405" s="384">
        <v>-26195810.579755768</v>
      </c>
      <c r="J5405" s="367">
        <v>3790</v>
      </c>
      <c r="K5405" s="367">
        <v>22969.696969696855</v>
      </c>
      <c r="L5405" s="384">
        <v>-1394551.5461766073</v>
      </c>
      <c r="M5405" s="367">
        <v>3789.9999999999814</v>
      </c>
      <c r="N5405" s="367">
        <v>379</v>
      </c>
      <c r="O5405" s="384">
        <v>-26284.909642261868</v>
      </c>
      <c r="P5405" s="367">
        <v>54.955000000000005</v>
      </c>
      <c r="Q5405" s="367">
        <v>379</v>
      </c>
      <c r="R5405" s="384">
        <v>-8929.9015199092264</v>
      </c>
      <c r="S5405" s="367">
        <v>53.06</v>
      </c>
      <c r="T5405" s="367">
        <v>13068.965517241428</v>
      </c>
      <c r="U5405" s="384">
        <v>-1483804.0225602202</v>
      </c>
      <c r="V5405" s="367">
        <v>3790.0000000000141</v>
      </c>
      <c r="W5405" s="367">
        <v>631666.66666666663</v>
      </c>
      <c r="X5405" s="384">
        <v>243588.56733746163</v>
      </c>
      <c r="Y5405" s="386">
        <v>3789.9999999999995</v>
      </c>
      <c r="Z5405" s="367"/>
      <c r="AA5405" s="367"/>
      <c r="AB5405" s="367"/>
      <c r="AC5405" s="367"/>
      <c r="AD5405" s="367"/>
      <c r="AE5405" s="367"/>
      <c r="AF5405" s="367"/>
      <c r="AG5405" s="367"/>
      <c r="AH5405" s="367"/>
      <c r="AI5405" s="367"/>
      <c r="AJ5405" s="367"/>
      <c r="AK5405" s="367"/>
      <c r="AL5405" s="367"/>
      <c r="AM5405" s="367"/>
      <c r="AN5405" s="367"/>
      <c r="AO5405" s="367"/>
      <c r="AP5405" s="367"/>
      <c r="AQ5405" s="367"/>
      <c r="AR5405" s="367"/>
      <c r="AS5405" s="367"/>
      <c r="AT5405" s="367"/>
    </row>
    <row r="5406" spans="2:46" ht="13.8">
      <c r="B5406" s="26">
        <v>63.333333333332973</v>
      </c>
      <c r="C5406" s="363">
        <v>1311.5970443350868</v>
      </c>
      <c r="D5406" s="367">
        <v>3799.9999999999782</v>
      </c>
      <c r="E5406" s="367">
        <v>17674.418604651251</v>
      </c>
      <c r="F5406" s="367">
        <v>-2222328.0424589771</v>
      </c>
      <c r="G5406" s="367">
        <v>3800.0000000000191</v>
      </c>
      <c r="H5406" s="367">
        <v>95000</v>
      </c>
      <c r="I5406" s="384">
        <v>-26335670.953887392</v>
      </c>
      <c r="J5406" s="367">
        <v>3800</v>
      </c>
      <c r="K5406" s="367">
        <v>23030.303030302915</v>
      </c>
      <c r="L5406" s="384">
        <v>-1402830.6532278955</v>
      </c>
      <c r="M5406" s="367">
        <v>3799.9999999999814</v>
      </c>
      <c r="N5406" s="367">
        <v>380</v>
      </c>
      <c r="O5406" s="384">
        <v>-26428.717463725789</v>
      </c>
      <c r="P5406" s="367">
        <v>55.1</v>
      </c>
      <c r="Q5406" s="367">
        <v>380</v>
      </c>
      <c r="R5406" s="384">
        <v>-8988.6025131778933</v>
      </c>
      <c r="S5406" s="367">
        <v>53.2</v>
      </c>
      <c r="T5406" s="367">
        <v>13103.448275862118</v>
      </c>
      <c r="U5406" s="384">
        <v>-1492381.5125660694</v>
      </c>
      <c r="V5406" s="367">
        <v>3800.0000000000146</v>
      </c>
      <c r="W5406" s="367">
        <v>633333.33333333326</v>
      </c>
      <c r="X5406" s="384">
        <v>244057.90250607178</v>
      </c>
      <c r="Y5406" s="386">
        <v>3799.9999999999995</v>
      </c>
      <c r="Z5406" s="367"/>
      <c r="AA5406" s="367"/>
      <c r="AB5406" s="367"/>
      <c r="AC5406" s="367"/>
      <c r="AD5406" s="367"/>
      <c r="AE5406" s="367"/>
      <c r="AF5406" s="367"/>
      <c r="AG5406" s="367"/>
      <c r="AH5406" s="367"/>
      <c r="AI5406" s="367"/>
      <c r="AJ5406" s="367"/>
      <c r="AK5406" s="367"/>
      <c r="AL5406" s="367"/>
      <c r="AM5406" s="367"/>
      <c r="AN5406" s="367"/>
      <c r="AO5406" s="367"/>
      <c r="AP5406" s="367"/>
      <c r="AQ5406" s="367"/>
      <c r="AR5406" s="367"/>
      <c r="AS5406" s="367"/>
      <c r="AT5406" s="367"/>
    </row>
    <row r="5407" spans="2:46" ht="13.8">
      <c r="B5407" s="26">
        <v>63.499999999999638</v>
      </c>
      <c r="C5407" s="363">
        <v>1315.0197054252774</v>
      </c>
      <c r="D5407" s="367">
        <v>3809.9999999999786</v>
      </c>
      <c r="E5407" s="367">
        <v>17720.930232558228</v>
      </c>
      <c r="F5407" s="367">
        <v>-2234201.0077313315</v>
      </c>
      <c r="G5407" s="367">
        <v>3810.0000000000196</v>
      </c>
      <c r="H5407" s="367">
        <v>95250</v>
      </c>
      <c r="I5407" s="384">
        <v>-26475903.655073822</v>
      </c>
      <c r="J5407" s="367">
        <v>3810</v>
      </c>
      <c r="K5407" s="367">
        <v>23090.909090908975</v>
      </c>
      <c r="L5407" s="384">
        <v>-1411133.9684450808</v>
      </c>
      <c r="M5407" s="367">
        <v>3809.9999999999814</v>
      </c>
      <c r="N5407" s="367">
        <v>381</v>
      </c>
      <c r="O5407" s="384">
        <v>-26572.917150967962</v>
      </c>
      <c r="P5407" s="367">
        <v>55.244999999999997</v>
      </c>
      <c r="Q5407" s="367">
        <v>381</v>
      </c>
      <c r="R5407" s="384">
        <v>-9047.4884498562078</v>
      </c>
      <c r="S5407" s="367">
        <v>53.34</v>
      </c>
      <c r="T5407" s="367">
        <v>13137.931034482808</v>
      </c>
      <c r="U5407" s="384">
        <v>-1500983.541728836</v>
      </c>
      <c r="V5407" s="367">
        <v>3810.0000000000146</v>
      </c>
      <c r="W5407" s="367">
        <v>634999.99999999988</v>
      </c>
      <c r="X5407" s="384">
        <v>244526.32515505364</v>
      </c>
      <c r="Y5407" s="386">
        <v>3809.9999999999991</v>
      </c>
      <c r="Z5407" s="367"/>
      <c r="AA5407" s="367"/>
      <c r="AB5407" s="367"/>
      <c r="AC5407" s="367"/>
      <c r="AD5407" s="367"/>
      <c r="AE5407" s="367"/>
      <c r="AF5407" s="367"/>
      <c r="AG5407" s="367"/>
      <c r="AH5407" s="367"/>
      <c r="AI5407" s="367"/>
      <c r="AJ5407" s="367"/>
      <c r="AK5407" s="367"/>
      <c r="AL5407" s="367"/>
      <c r="AM5407" s="367"/>
      <c r="AN5407" s="367"/>
      <c r="AO5407" s="367"/>
      <c r="AP5407" s="367"/>
      <c r="AQ5407" s="367"/>
      <c r="AR5407" s="367"/>
      <c r="AS5407" s="367"/>
      <c r="AT5407" s="367"/>
    </row>
    <row r="5408" spans="2:46" ht="13.8">
      <c r="B5408" s="26">
        <v>63.666666666666302</v>
      </c>
      <c r="C5408" s="363">
        <v>1318.4422147565226</v>
      </c>
      <c r="D5408" s="367">
        <v>3819.9999999999786</v>
      </c>
      <c r="E5408" s="367">
        <v>17767.441860465206</v>
      </c>
      <c r="F5408" s="367">
        <v>-2246105.5989017524</v>
      </c>
      <c r="G5408" s="367">
        <v>3820.0000000000196</v>
      </c>
      <c r="H5408" s="367">
        <v>95500</v>
      </c>
      <c r="I5408" s="384">
        <v>-26616508.683315054</v>
      </c>
      <c r="J5408" s="367">
        <v>3820</v>
      </c>
      <c r="K5408" s="367">
        <v>23151.515151515036</v>
      </c>
      <c r="L5408" s="384">
        <v>-1419461.4918281632</v>
      </c>
      <c r="M5408" s="367">
        <v>3819.9999999999814</v>
      </c>
      <c r="N5408" s="367">
        <v>382</v>
      </c>
      <c r="O5408" s="384">
        <v>-26717.508703988406</v>
      </c>
      <c r="P5408" s="367">
        <v>55.389999999999993</v>
      </c>
      <c r="Q5408" s="367">
        <v>382</v>
      </c>
      <c r="R5408" s="384">
        <v>-9106.5593299441734</v>
      </c>
      <c r="S5408" s="367">
        <v>53.480000000000004</v>
      </c>
      <c r="T5408" s="367">
        <v>13172.413793103498</v>
      </c>
      <c r="U5408" s="384">
        <v>-1509610.1100485204</v>
      </c>
      <c r="V5408" s="367">
        <v>3820.0000000000146</v>
      </c>
      <c r="W5408" s="367">
        <v>636666.66666666651</v>
      </c>
      <c r="X5408" s="384">
        <v>244993.83528440722</v>
      </c>
      <c r="Y5408" s="386">
        <v>3819.9999999999991</v>
      </c>
      <c r="Z5408" s="367"/>
      <c r="AA5408" s="367"/>
      <c r="AB5408" s="367"/>
      <c r="AC5408" s="367"/>
      <c r="AD5408" s="367"/>
      <c r="AE5408" s="367"/>
      <c r="AF5408" s="367"/>
      <c r="AG5408" s="367"/>
      <c r="AH5408" s="367"/>
      <c r="AI5408" s="367"/>
      <c r="AJ5408" s="367"/>
      <c r="AK5408" s="367"/>
      <c r="AL5408" s="367"/>
      <c r="AM5408" s="367"/>
      <c r="AN5408" s="367"/>
      <c r="AO5408" s="367"/>
      <c r="AP5408" s="367"/>
      <c r="AQ5408" s="367"/>
      <c r="AR5408" s="367"/>
      <c r="AS5408" s="367"/>
      <c r="AT5408" s="367"/>
    </row>
    <row r="5409" spans="2:46" ht="13.8">
      <c r="B5409" s="26">
        <v>63.833333333332966</v>
      </c>
      <c r="C5409" s="363">
        <v>1321.8645723288219</v>
      </c>
      <c r="D5409" s="367">
        <v>3829.9999999999777</v>
      </c>
      <c r="E5409" s="367">
        <v>17813.953488372183</v>
      </c>
      <c r="F5409" s="367">
        <v>-2258041.8159702392</v>
      </c>
      <c r="G5409" s="367">
        <v>3830.0000000000196</v>
      </c>
      <c r="H5409" s="367">
        <v>95750</v>
      </c>
      <c r="I5409" s="384">
        <v>-26757486.03861108</v>
      </c>
      <c r="J5409" s="367">
        <v>3830</v>
      </c>
      <c r="K5409" s="367">
        <v>23212.121212121096</v>
      </c>
      <c r="L5409" s="384">
        <v>-1427813.2233771433</v>
      </c>
      <c r="M5409" s="367">
        <v>3829.9999999999814</v>
      </c>
      <c r="N5409" s="367">
        <v>383</v>
      </c>
      <c r="O5409" s="384">
        <v>-26862.492122787124</v>
      </c>
      <c r="P5409" s="367">
        <v>55.535000000000004</v>
      </c>
      <c r="Q5409" s="367">
        <v>383</v>
      </c>
      <c r="R5409" s="384">
        <v>-9165.8151534417866</v>
      </c>
      <c r="S5409" s="367">
        <v>53.62</v>
      </c>
      <c r="T5409" s="367">
        <v>13206.896551724189</v>
      </c>
      <c r="U5409" s="384">
        <v>-1518261.2175251229</v>
      </c>
      <c r="V5409" s="367">
        <v>3830.0000000000146</v>
      </c>
      <c r="W5409" s="367">
        <v>638333.33333333314</v>
      </c>
      <c r="X5409" s="384">
        <v>245460.43289413245</v>
      </c>
      <c r="Y5409" s="386">
        <v>3829.9999999999982</v>
      </c>
      <c r="Z5409" s="367"/>
      <c r="AA5409" s="367"/>
      <c r="AB5409" s="367"/>
      <c r="AC5409" s="367"/>
      <c r="AD5409" s="367"/>
      <c r="AE5409" s="367"/>
      <c r="AF5409" s="367"/>
      <c r="AG5409" s="367"/>
      <c r="AH5409" s="367"/>
      <c r="AI5409" s="367"/>
      <c r="AJ5409" s="367"/>
      <c r="AK5409" s="367"/>
      <c r="AL5409" s="367"/>
      <c r="AM5409" s="367"/>
      <c r="AN5409" s="367"/>
      <c r="AO5409" s="367"/>
      <c r="AP5409" s="367"/>
      <c r="AQ5409" s="367"/>
      <c r="AR5409" s="367"/>
      <c r="AS5409" s="367"/>
      <c r="AT5409" s="367"/>
    </row>
    <row r="5410" spans="2:46" ht="13.8">
      <c r="B5410" s="26">
        <v>63.999999999999631</v>
      </c>
      <c r="C5410" s="363">
        <v>1325.286778142176</v>
      </c>
      <c r="D5410" s="367">
        <v>3839.9999999999777</v>
      </c>
      <c r="E5410" s="367">
        <v>17860.46511627916</v>
      </c>
      <c r="F5410" s="367">
        <v>-2270009.6589367925</v>
      </c>
      <c r="G5410" s="367">
        <v>3840.0000000000196</v>
      </c>
      <c r="H5410" s="367">
        <v>96000</v>
      </c>
      <c r="I5410" s="384">
        <v>-26898835.72096191</v>
      </c>
      <c r="J5410" s="367">
        <v>3840</v>
      </c>
      <c r="K5410" s="367">
        <v>23272.727272727156</v>
      </c>
      <c r="L5410" s="384">
        <v>-1436189.1630920204</v>
      </c>
      <c r="M5410" s="367">
        <v>3839.9999999999814</v>
      </c>
      <c r="N5410" s="367">
        <v>384</v>
      </c>
      <c r="O5410" s="384">
        <v>-27007.867407364083</v>
      </c>
      <c r="P5410" s="367">
        <v>55.68</v>
      </c>
      <c r="Q5410" s="367">
        <v>384</v>
      </c>
      <c r="R5410" s="384">
        <v>-9225.2559203490528</v>
      </c>
      <c r="S5410" s="367">
        <v>53.76</v>
      </c>
      <c r="T5410" s="367">
        <v>13241.379310344879</v>
      </c>
      <c r="U5410" s="384">
        <v>-1526936.8641586434</v>
      </c>
      <c r="V5410" s="367">
        <v>3840.000000000015</v>
      </c>
      <c r="W5410" s="367">
        <v>639999.99999999977</v>
      </c>
      <c r="X5410" s="384">
        <v>245926.11798422944</v>
      </c>
      <c r="Y5410" s="386">
        <v>3839.9999999999986</v>
      </c>
      <c r="Z5410" s="367"/>
      <c r="AA5410" s="367"/>
      <c r="AB5410" s="367"/>
      <c r="AC5410" s="367"/>
      <c r="AD5410" s="367"/>
      <c r="AE5410" s="367"/>
      <c r="AF5410" s="367"/>
      <c r="AG5410" s="367"/>
      <c r="AH5410" s="367"/>
      <c r="AI5410" s="367"/>
      <c r="AJ5410" s="367"/>
      <c r="AK5410" s="367"/>
      <c r="AL5410" s="367"/>
      <c r="AM5410" s="367"/>
      <c r="AN5410" s="367"/>
      <c r="AO5410" s="367"/>
      <c r="AP5410" s="367"/>
      <c r="AQ5410" s="367"/>
      <c r="AR5410" s="367"/>
      <c r="AS5410" s="367"/>
      <c r="AT5410" s="367"/>
    </row>
    <row r="5411" spans="2:46" ht="13.8">
      <c r="B5411" s="26">
        <v>64.166666666666302</v>
      </c>
      <c r="C5411" s="363">
        <v>1328.7088321965853</v>
      </c>
      <c r="D5411" s="367">
        <v>3849.9999999999786</v>
      </c>
      <c r="E5411" s="367">
        <v>17906.976744186137</v>
      </c>
      <c r="F5411" s="367">
        <v>-2282009.1278014127</v>
      </c>
      <c r="G5411" s="367">
        <v>3850.0000000000196</v>
      </c>
      <c r="H5411" s="367">
        <v>96250</v>
      </c>
      <c r="I5411" s="384">
        <v>-27040557.730367534</v>
      </c>
      <c r="J5411" s="367">
        <v>3850</v>
      </c>
      <c r="K5411" s="367">
        <v>23333.333333333216</v>
      </c>
      <c r="L5411" s="384">
        <v>-1444589.310972794</v>
      </c>
      <c r="M5411" s="367">
        <v>3849.9999999999804</v>
      </c>
      <c r="N5411" s="367">
        <v>385</v>
      </c>
      <c r="O5411" s="384">
        <v>-27153.63455771931</v>
      </c>
      <c r="P5411" s="367">
        <v>55.824999999999996</v>
      </c>
      <c r="Q5411" s="367">
        <v>385</v>
      </c>
      <c r="R5411" s="384">
        <v>-9284.8816306659701</v>
      </c>
      <c r="S5411" s="367">
        <v>53.9</v>
      </c>
      <c r="T5411" s="367">
        <v>13275.862068965569</v>
      </c>
      <c r="U5411" s="384">
        <v>-1535637.0499490818</v>
      </c>
      <c r="V5411" s="367">
        <v>3850.000000000015</v>
      </c>
      <c r="W5411" s="367">
        <v>641666.6666666664</v>
      </c>
      <c r="X5411" s="384">
        <v>246390.89055469807</v>
      </c>
      <c r="Y5411" s="386">
        <v>3849.9999999999986</v>
      </c>
      <c r="Z5411" s="367"/>
      <c r="AA5411" s="367"/>
      <c r="AB5411" s="367"/>
      <c r="AC5411" s="367"/>
      <c r="AD5411" s="367"/>
      <c r="AE5411" s="367"/>
      <c r="AF5411" s="367"/>
      <c r="AG5411" s="367"/>
      <c r="AH5411" s="367"/>
      <c r="AI5411" s="367"/>
      <c r="AJ5411" s="367"/>
      <c r="AK5411" s="367"/>
      <c r="AL5411" s="367"/>
      <c r="AM5411" s="367"/>
      <c r="AN5411" s="367"/>
      <c r="AO5411" s="367"/>
      <c r="AP5411" s="367"/>
      <c r="AQ5411" s="367"/>
      <c r="AR5411" s="367"/>
      <c r="AS5411" s="367"/>
      <c r="AT5411" s="367"/>
    </row>
    <row r="5412" spans="2:46" ht="13.8">
      <c r="B5412" s="26">
        <v>64.333333333332973</v>
      </c>
      <c r="C5412" s="363">
        <v>1332.1307344920485</v>
      </c>
      <c r="D5412" s="367">
        <v>3859.9999999999786</v>
      </c>
      <c r="E5412" s="367">
        <v>17953.488372093114</v>
      </c>
      <c r="F5412" s="367">
        <v>-2294040.2225640989</v>
      </c>
      <c r="G5412" s="367">
        <v>3860.0000000000196</v>
      </c>
      <c r="H5412" s="367">
        <v>96500</v>
      </c>
      <c r="I5412" s="384">
        <v>-27182652.06682796</v>
      </c>
      <c r="J5412" s="367">
        <v>3860</v>
      </c>
      <c r="K5412" s="367">
        <v>23393.939393939276</v>
      </c>
      <c r="L5412" s="384">
        <v>-1453013.6670194659</v>
      </c>
      <c r="M5412" s="367">
        <v>3859.9999999999804</v>
      </c>
      <c r="N5412" s="367">
        <v>386</v>
      </c>
      <c r="O5412" s="384">
        <v>-27299.79357385281</v>
      </c>
      <c r="P5412" s="367">
        <v>55.970000000000006</v>
      </c>
      <c r="Q5412" s="367">
        <v>386</v>
      </c>
      <c r="R5412" s="384">
        <v>-9344.6922843925349</v>
      </c>
      <c r="S5412" s="367">
        <v>54.04</v>
      </c>
      <c r="T5412" s="367">
        <v>13310.344827586259</v>
      </c>
      <c r="U5412" s="384">
        <v>-1544361.774896438</v>
      </c>
      <c r="V5412" s="367">
        <v>3860.000000000015</v>
      </c>
      <c r="W5412" s="367">
        <v>643333.33333333302</v>
      </c>
      <c r="X5412" s="384">
        <v>246854.75060553834</v>
      </c>
      <c r="Y5412" s="386">
        <v>3859.9999999999977</v>
      </c>
      <c r="Z5412" s="367"/>
      <c r="AA5412" s="367"/>
      <c r="AB5412" s="367"/>
      <c r="AC5412" s="367"/>
      <c r="AD5412" s="367"/>
      <c r="AE5412" s="367"/>
      <c r="AF5412" s="367"/>
      <c r="AG5412" s="367"/>
      <c r="AH5412" s="367"/>
      <c r="AI5412" s="367"/>
      <c r="AJ5412" s="367"/>
      <c r="AK5412" s="367"/>
      <c r="AL5412" s="367"/>
      <c r="AM5412" s="367"/>
      <c r="AN5412" s="367"/>
      <c r="AO5412" s="367"/>
      <c r="AP5412" s="367"/>
      <c r="AQ5412" s="367"/>
      <c r="AR5412" s="367"/>
      <c r="AS5412" s="367"/>
      <c r="AT5412" s="367"/>
    </row>
    <row r="5413" spans="2:46" ht="13.8">
      <c r="B5413" s="26">
        <v>64.499999999999645</v>
      </c>
      <c r="C5413" s="363">
        <v>1335.5524850285665</v>
      </c>
      <c r="D5413" s="367">
        <v>3869.9999999999791</v>
      </c>
      <c r="E5413" s="367">
        <v>18000.000000000091</v>
      </c>
      <c r="F5413" s="367">
        <v>-2306102.943224852</v>
      </c>
      <c r="G5413" s="367">
        <v>3870.0000000000196</v>
      </c>
      <c r="H5413" s="367">
        <v>96750</v>
      </c>
      <c r="I5413" s="384">
        <v>-27325118.730343182</v>
      </c>
      <c r="J5413" s="367">
        <v>3869.9999999999995</v>
      </c>
      <c r="K5413" s="367">
        <v>23454.545454545336</v>
      </c>
      <c r="L5413" s="384">
        <v>-1461462.2312320347</v>
      </c>
      <c r="M5413" s="367">
        <v>3869.9999999999809</v>
      </c>
      <c r="N5413" s="367">
        <v>387</v>
      </c>
      <c r="O5413" s="384">
        <v>-27446.344455764556</v>
      </c>
      <c r="P5413" s="367">
        <v>56.115000000000002</v>
      </c>
      <c r="Q5413" s="367">
        <v>387</v>
      </c>
      <c r="R5413" s="384">
        <v>-9404.6878815287528</v>
      </c>
      <c r="S5413" s="367">
        <v>54.18</v>
      </c>
      <c r="T5413" s="367">
        <v>13344.827586206949</v>
      </c>
      <c r="U5413" s="384">
        <v>-1553111.0390007123</v>
      </c>
      <c r="V5413" s="367">
        <v>3870.0000000000155</v>
      </c>
      <c r="W5413" s="367">
        <v>644999.99999999965</v>
      </c>
      <c r="X5413" s="384">
        <v>247317.6981367504</v>
      </c>
      <c r="Y5413" s="386">
        <v>3869.9999999999977</v>
      </c>
      <c r="Z5413" s="367"/>
      <c r="AA5413" s="367"/>
      <c r="AB5413" s="367"/>
      <c r="AC5413" s="367"/>
      <c r="AD5413" s="367"/>
      <c r="AE5413" s="367"/>
      <c r="AF5413" s="367"/>
      <c r="AG5413" s="367"/>
      <c r="AH5413" s="367"/>
      <c r="AI5413" s="367"/>
      <c r="AJ5413" s="367"/>
      <c r="AK5413" s="367"/>
      <c r="AL5413" s="367"/>
      <c r="AM5413" s="367"/>
      <c r="AN5413" s="367"/>
      <c r="AO5413" s="367"/>
      <c r="AP5413" s="367"/>
      <c r="AQ5413" s="367"/>
      <c r="AR5413" s="367"/>
      <c r="AS5413" s="367"/>
      <c r="AT5413" s="367"/>
    </row>
    <row r="5414" spans="2:46" ht="13.8">
      <c r="B5414" s="26">
        <v>64.666666666666316</v>
      </c>
      <c r="C5414" s="363">
        <v>1338.9740838061387</v>
      </c>
      <c r="D5414" s="367">
        <v>3879.9999999999791</v>
      </c>
      <c r="E5414" s="367">
        <v>18046.511627907068</v>
      </c>
      <c r="F5414" s="367">
        <v>-2318197.289783672</v>
      </c>
      <c r="G5414" s="367">
        <v>3880.0000000000196</v>
      </c>
      <c r="H5414" s="367">
        <v>97000</v>
      </c>
      <c r="I5414" s="384">
        <v>-27467957.720913209</v>
      </c>
      <c r="J5414" s="367">
        <v>3879.9999999999995</v>
      </c>
      <c r="K5414" s="367">
        <v>23515.151515151396</v>
      </c>
      <c r="L5414" s="384">
        <v>-1469935.0036105011</v>
      </c>
      <c r="M5414" s="367">
        <v>3879.9999999999809</v>
      </c>
      <c r="N5414" s="367">
        <v>388</v>
      </c>
      <c r="O5414" s="384">
        <v>-27593.287203454562</v>
      </c>
      <c r="P5414" s="367">
        <v>56.26</v>
      </c>
      <c r="Q5414" s="367">
        <v>388</v>
      </c>
      <c r="R5414" s="384">
        <v>-9464.8684220746181</v>
      </c>
      <c r="S5414" s="367">
        <v>54.32</v>
      </c>
      <c r="T5414" s="367">
        <v>13379.31034482764</v>
      </c>
      <c r="U5414" s="384">
        <v>-1561884.8422619039</v>
      </c>
      <c r="V5414" s="367">
        <v>3880.0000000000155</v>
      </c>
      <c r="W5414" s="367">
        <v>646666.66666666628</v>
      </c>
      <c r="X5414" s="384">
        <v>247779.73314833417</v>
      </c>
      <c r="Y5414" s="386">
        <v>3879.9999999999973</v>
      </c>
      <c r="Z5414" s="367"/>
      <c r="AA5414" s="367"/>
      <c r="AB5414" s="367"/>
      <c r="AC5414" s="367"/>
      <c r="AD5414" s="367"/>
      <c r="AE5414" s="367"/>
      <c r="AF5414" s="367"/>
      <c r="AG5414" s="367"/>
      <c r="AH5414" s="367"/>
      <c r="AI5414" s="367"/>
      <c r="AJ5414" s="367"/>
      <c r="AK5414" s="367"/>
      <c r="AL5414" s="367"/>
      <c r="AM5414" s="367"/>
      <c r="AN5414" s="367"/>
      <c r="AO5414" s="367"/>
      <c r="AP5414" s="367"/>
      <c r="AQ5414" s="367"/>
      <c r="AR5414" s="367"/>
      <c r="AS5414" s="367"/>
      <c r="AT5414" s="367"/>
    </row>
    <row r="5415" spans="2:46" ht="13.8">
      <c r="B5415" s="26">
        <v>64.833333333332988</v>
      </c>
      <c r="C5415" s="363">
        <v>1342.3955308247657</v>
      </c>
      <c r="D5415" s="367">
        <v>3889.9999999999795</v>
      </c>
      <c r="E5415" s="367">
        <v>18093.023255814045</v>
      </c>
      <c r="F5415" s="367">
        <v>-2330323.2622405579</v>
      </c>
      <c r="G5415" s="367">
        <v>3890.00000000002</v>
      </c>
      <c r="H5415" s="367">
        <v>97250</v>
      </c>
      <c r="I5415" s="384">
        <v>-27611169.038538035</v>
      </c>
      <c r="J5415" s="367">
        <v>3889.9999999999995</v>
      </c>
      <c r="K5415" s="367">
        <v>23575.757575757456</v>
      </c>
      <c r="L5415" s="384">
        <v>-1478431.9841548647</v>
      </c>
      <c r="M5415" s="367">
        <v>3889.9999999999809</v>
      </c>
      <c r="N5415" s="367">
        <v>389</v>
      </c>
      <c r="O5415" s="384">
        <v>-27740.62181692283</v>
      </c>
      <c r="P5415" s="367">
        <v>56.404999999999994</v>
      </c>
      <c r="Q5415" s="367">
        <v>389</v>
      </c>
      <c r="R5415" s="384">
        <v>-9525.2339060301365</v>
      </c>
      <c r="S5415" s="367">
        <v>54.46</v>
      </c>
      <c r="T5415" s="367">
        <v>13413.79310344833</v>
      </c>
      <c r="U5415" s="384">
        <v>-1570683.1846800139</v>
      </c>
      <c r="V5415" s="367">
        <v>3890.0000000000155</v>
      </c>
      <c r="W5415" s="367">
        <v>648333.33333333291</v>
      </c>
      <c r="X5415" s="384">
        <v>248240.85564028961</v>
      </c>
      <c r="Y5415" s="386">
        <v>3889.9999999999973</v>
      </c>
      <c r="Z5415" s="367"/>
      <c r="AA5415" s="367"/>
      <c r="AB5415" s="367"/>
      <c r="AC5415" s="367"/>
      <c r="AD5415" s="367"/>
      <c r="AE5415" s="367"/>
      <c r="AF5415" s="367"/>
      <c r="AG5415" s="367"/>
      <c r="AH5415" s="367"/>
      <c r="AI5415" s="367"/>
      <c r="AJ5415" s="367"/>
      <c r="AK5415" s="367"/>
      <c r="AL5415" s="367"/>
      <c r="AM5415" s="367"/>
      <c r="AN5415" s="367"/>
      <c r="AO5415" s="367"/>
      <c r="AP5415" s="367"/>
      <c r="AQ5415" s="367"/>
      <c r="AR5415" s="367"/>
      <c r="AS5415" s="367"/>
      <c r="AT5415" s="367"/>
    </row>
    <row r="5416" spans="2:46" ht="13.8">
      <c r="B5416" s="26">
        <v>64.999999999999659</v>
      </c>
      <c r="C5416" s="363">
        <v>1345.816826084447</v>
      </c>
      <c r="D5416" s="367">
        <v>3899.9999999999795</v>
      </c>
      <c r="E5416" s="367">
        <v>18139.534883721022</v>
      </c>
      <c r="F5416" s="367">
        <v>-2342480.8605955113</v>
      </c>
      <c r="G5416" s="367">
        <v>3900.00000000002</v>
      </c>
      <c r="H5416" s="367">
        <v>97500</v>
      </c>
      <c r="I5416" s="384">
        <v>-27754752.683217667</v>
      </c>
      <c r="J5416" s="367">
        <v>3899.9999999999995</v>
      </c>
      <c r="K5416" s="367">
        <v>23636.363636363516</v>
      </c>
      <c r="L5416" s="384">
        <v>-1486953.1728651251</v>
      </c>
      <c r="M5416" s="367">
        <v>3899.9999999999809</v>
      </c>
      <c r="N5416" s="367">
        <v>390</v>
      </c>
      <c r="O5416" s="384">
        <v>-27888.34829616937</v>
      </c>
      <c r="P5416" s="367">
        <v>56.550000000000004</v>
      </c>
      <c r="Q5416" s="367">
        <v>390</v>
      </c>
      <c r="R5416" s="384">
        <v>-9585.7843333953006</v>
      </c>
      <c r="S5416" s="367">
        <v>54.599999999999994</v>
      </c>
      <c r="T5416" s="367">
        <v>13448.27586206902</v>
      </c>
      <c r="U5416" s="384">
        <v>-1579506.0662550412</v>
      </c>
      <c r="V5416" s="367">
        <v>3900.0000000000155</v>
      </c>
      <c r="W5416" s="367">
        <v>649999.99999999953</v>
      </c>
      <c r="X5416" s="384">
        <v>248701.06561261669</v>
      </c>
      <c r="Y5416" s="386">
        <v>3899.9999999999968</v>
      </c>
      <c r="Z5416" s="367"/>
      <c r="AA5416" s="367"/>
      <c r="AB5416" s="367"/>
      <c r="AC5416" s="367"/>
      <c r="AD5416" s="367"/>
      <c r="AE5416" s="367"/>
      <c r="AF5416" s="367"/>
      <c r="AG5416" s="367"/>
      <c r="AH5416" s="367"/>
      <c r="AI5416" s="367"/>
      <c r="AJ5416" s="367"/>
      <c r="AK5416" s="367"/>
      <c r="AL5416" s="367"/>
      <c r="AM5416" s="367"/>
      <c r="AN5416" s="367"/>
      <c r="AO5416" s="367"/>
      <c r="AP5416" s="367"/>
      <c r="AQ5416" s="367"/>
      <c r="AR5416" s="367"/>
      <c r="AS5416" s="367"/>
      <c r="AT5416" s="367"/>
    </row>
    <row r="5417" spans="2:46" ht="13.8">
      <c r="B5417" s="26">
        <v>65.16666666666633</v>
      </c>
      <c r="C5417" s="363">
        <v>1349.237969585183</v>
      </c>
      <c r="D5417" s="367">
        <v>3909.99999999998</v>
      </c>
      <c r="E5417" s="367">
        <v>18186.046511627999</v>
      </c>
      <c r="F5417" s="367">
        <v>-2354670.0848485301</v>
      </c>
      <c r="G5417" s="367">
        <v>3910.00000000002</v>
      </c>
      <c r="H5417" s="367">
        <v>97750</v>
      </c>
      <c r="I5417" s="384">
        <v>-27898708.65495209</v>
      </c>
      <c r="J5417" s="367">
        <v>3909.9999999999995</v>
      </c>
      <c r="K5417" s="367">
        <v>23696.969696969576</v>
      </c>
      <c r="L5417" s="384">
        <v>-1495498.5697412824</v>
      </c>
      <c r="M5417" s="367">
        <v>3909.99999999998</v>
      </c>
      <c r="N5417" s="367">
        <v>391</v>
      </c>
      <c r="O5417" s="384">
        <v>-28036.466641194162</v>
      </c>
      <c r="P5417" s="367">
        <v>56.695</v>
      </c>
      <c r="Q5417" s="367">
        <v>391</v>
      </c>
      <c r="R5417" s="384">
        <v>-9646.5197041701194</v>
      </c>
      <c r="S5417" s="367">
        <v>54.739999999999995</v>
      </c>
      <c r="T5417" s="367">
        <v>13482.75862068971</v>
      </c>
      <c r="U5417" s="384">
        <v>-1588353.4869869878</v>
      </c>
      <c r="V5417" s="367">
        <v>3910.0000000000164</v>
      </c>
      <c r="W5417" s="367">
        <v>651666.66666666616</v>
      </c>
      <c r="X5417" s="384">
        <v>249160.3630653155</v>
      </c>
      <c r="Y5417" s="386">
        <v>3909.9999999999968</v>
      </c>
      <c r="Z5417" s="367"/>
      <c r="AA5417" s="367"/>
      <c r="AB5417" s="367"/>
      <c r="AC5417" s="367"/>
      <c r="AD5417" s="367"/>
      <c r="AE5417" s="367"/>
      <c r="AF5417" s="367"/>
      <c r="AG5417" s="367"/>
      <c r="AH5417" s="367"/>
      <c r="AI5417" s="367"/>
      <c r="AJ5417" s="367"/>
      <c r="AK5417" s="367"/>
      <c r="AL5417" s="367"/>
      <c r="AM5417" s="367"/>
      <c r="AN5417" s="367"/>
      <c r="AO5417" s="367"/>
      <c r="AP5417" s="367"/>
      <c r="AQ5417" s="367"/>
      <c r="AR5417" s="367"/>
      <c r="AS5417" s="367"/>
      <c r="AT5417" s="367"/>
    </row>
    <row r="5418" spans="2:46" ht="13.8">
      <c r="B5418" s="26">
        <v>65.333333333333002</v>
      </c>
      <c r="C5418" s="363">
        <v>1352.6589613269734</v>
      </c>
      <c r="D5418" s="367">
        <v>3919.99999999998</v>
      </c>
      <c r="E5418" s="367">
        <v>18232.558139534976</v>
      </c>
      <c r="F5418" s="367">
        <v>-2366890.9349996159</v>
      </c>
      <c r="G5418" s="367">
        <v>3920.00000000002</v>
      </c>
      <c r="H5418" s="367">
        <v>98000</v>
      </c>
      <c r="I5418" s="384">
        <v>-28043036.953741316</v>
      </c>
      <c r="J5418" s="367">
        <v>3919.9999999999995</v>
      </c>
      <c r="K5418" s="367">
        <v>23757.575757575636</v>
      </c>
      <c r="L5418" s="384">
        <v>-1504068.1747833376</v>
      </c>
      <c r="M5418" s="367">
        <v>3919.99999999998</v>
      </c>
      <c r="N5418" s="367">
        <v>392</v>
      </c>
      <c r="O5418" s="384">
        <v>-28184.976851997213</v>
      </c>
      <c r="P5418" s="367">
        <v>56.839999999999996</v>
      </c>
      <c r="Q5418" s="367">
        <v>392</v>
      </c>
      <c r="R5418" s="384">
        <v>-9707.4400183545877</v>
      </c>
      <c r="S5418" s="367">
        <v>54.879999999999995</v>
      </c>
      <c r="T5418" s="367">
        <v>13517.241379310401</v>
      </c>
      <c r="U5418" s="384">
        <v>-1597225.4468758507</v>
      </c>
      <c r="V5418" s="367">
        <v>3920.0000000000164</v>
      </c>
      <c r="W5418" s="367">
        <v>653333.33333333279</v>
      </c>
      <c r="X5418" s="384">
        <v>249618.74799838604</v>
      </c>
      <c r="Y5418" s="386">
        <v>3919.9999999999968</v>
      </c>
      <c r="Z5418" s="367"/>
      <c r="AA5418" s="367"/>
      <c r="AB5418" s="367"/>
      <c r="AC5418" s="367"/>
      <c r="AD5418" s="367"/>
      <c r="AE5418" s="367"/>
      <c r="AF5418" s="367"/>
      <c r="AG5418" s="367"/>
      <c r="AH5418" s="367"/>
      <c r="AI5418" s="367"/>
      <c r="AJ5418" s="367"/>
      <c r="AK5418" s="367"/>
      <c r="AL5418" s="367"/>
      <c r="AM5418" s="367"/>
      <c r="AN5418" s="367"/>
      <c r="AO5418" s="367"/>
      <c r="AP5418" s="367"/>
      <c r="AQ5418" s="367"/>
      <c r="AR5418" s="367"/>
      <c r="AS5418" s="367"/>
      <c r="AT5418" s="367"/>
    </row>
    <row r="5419" spans="2:46" ht="13.8">
      <c r="B5419" s="26">
        <v>65.499999999999673</v>
      </c>
      <c r="C5419" s="363">
        <v>1356.0798013098188</v>
      </c>
      <c r="D5419" s="367">
        <v>3929.9999999999809</v>
      </c>
      <c r="E5419" s="367">
        <v>18279.069767441953</v>
      </c>
      <c r="F5419" s="367">
        <v>-2379143.4110487681</v>
      </c>
      <c r="G5419" s="367">
        <v>3930.00000000002</v>
      </c>
      <c r="H5419" s="367">
        <v>98250</v>
      </c>
      <c r="I5419" s="384">
        <v>-28187737.57958534</v>
      </c>
      <c r="J5419" s="367">
        <v>3929.9999999999995</v>
      </c>
      <c r="K5419" s="367">
        <v>23818.181818181696</v>
      </c>
      <c r="L5419" s="384">
        <v>-1512661.9879912899</v>
      </c>
      <c r="M5419" s="367">
        <v>3929.99999999998</v>
      </c>
      <c r="N5419" s="367">
        <v>393</v>
      </c>
      <c r="O5419" s="384">
        <v>-28333.878928578535</v>
      </c>
      <c r="P5419" s="367">
        <v>56.985000000000007</v>
      </c>
      <c r="Q5419" s="367">
        <v>393</v>
      </c>
      <c r="R5419" s="384">
        <v>-9768.5452759487052</v>
      </c>
      <c r="S5419" s="367">
        <v>55.019999999999996</v>
      </c>
      <c r="T5419" s="367">
        <v>13551.724137931091</v>
      </c>
      <c r="U5419" s="384">
        <v>-1606121.9459216322</v>
      </c>
      <c r="V5419" s="367">
        <v>3930.0000000000164</v>
      </c>
      <c r="W5419" s="367">
        <v>654999.99999999942</v>
      </c>
      <c r="X5419" s="384">
        <v>250076.2204118282</v>
      </c>
      <c r="Y5419" s="386">
        <v>3929.9999999999964</v>
      </c>
      <c r="Z5419" s="367"/>
      <c r="AA5419" s="367"/>
      <c r="AB5419" s="367"/>
      <c r="AC5419" s="367"/>
      <c r="AD5419" s="367"/>
      <c r="AE5419" s="367"/>
      <c r="AF5419" s="367"/>
      <c r="AG5419" s="367"/>
      <c r="AH5419" s="367"/>
      <c r="AI5419" s="367"/>
      <c r="AJ5419" s="367"/>
      <c r="AK5419" s="367"/>
      <c r="AL5419" s="367"/>
      <c r="AM5419" s="367"/>
      <c r="AN5419" s="367"/>
      <c r="AO5419" s="367"/>
      <c r="AP5419" s="367"/>
      <c r="AQ5419" s="367"/>
      <c r="AR5419" s="367"/>
      <c r="AS5419" s="367"/>
      <c r="AT5419" s="367"/>
    </row>
    <row r="5420" spans="2:46" ht="13.8">
      <c r="B5420" s="26">
        <v>65.666666666666345</v>
      </c>
      <c r="C5420" s="363">
        <v>1359.5004895337181</v>
      </c>
      <c r="D5420" s="367">
        <v>3939.9999999999809</v>
      </c>
      <c r="E5420" s="367">
        <v>18325.581395348931</v>
      </c>
      <c r="F5420" s="367">
        <v>-2391427.5129959867</v>
      </c>
      <c r="G5420" s="367">
        <v>3940.00000000002</v>
      </c>
      <c r="H5420" s="367">
        <v>98500</v>
      </c>
      <c r="I5420" s="384">
        <v>-28332810.532484166</v>
      </c>
      <c r="J5420" s="367">
        <v>3939.9999999999995</v>
      </c>
      <c r="K5420" s="367">
        <v>23878.787878787756</v>
      </c>
      <c r="L5420" s="384">
        <v>-1521280.0093651398</v>
      </c>
      <c r="M5420" s="367">
        <v>3939.99999999998</v>
      </c>
      <c r="N5420" s="367">
        <v>394</v>
      </c>
      <c r="O5420" s="384">
        <v>-28483.17287093811</v>
      </c>
      <c r="P5420" s="367">
        <v>57.13</v>
      </c>
      <c r="Q5420" s="367">
        <v>394</v>
      </c>
      <c r="R5420" s="384">
        <v>-9829.8354769524776</v>
      </c>
      <c r="S5420" s="367">
        <v>55.160000000000004</v>
      </c>
      <c r="T5420" s="367">
        <v>13586.206896551781</v>
      </c>
      <c r="U5420" s="384">
        <v>-1615042.9841243313</v>
      </c>
      <c r="V5420" s="367">
        <v>3940.0000000000164</v>
      </c>
      <c r="W5420" s="367">
        <v>656666.66666666605</v>
      </c>
      <c r="X5420" s="384">
        <v>250532.78030564214</v>
      </c>
      <c r="Y5420" s="386">
        <v>3939.9999999999964</v>
      </c>
      <c r="Z5420" s="367"/>
      <c r="AA5420" s="367"/>
      <c r="AB5420" s="367"/>
      <c r="AC5420" s="367"/>
      <c r="AD5420" s="367"/>
      <c r="AE5420" s="367"/>
      <c r="AF5420" s="367"/>
      <c r="AG5420" s="367"/>
      <c r="AH5420" s="367"/>
      <c r="AI5420" s="367"/>
      <c r="AJ5420" s="367"/>
      <c r="AK5420" s="367"/>
      <c r="AL5420" s="367"/>
      <c r="AM5420" s="367"/>
      <c r="AN5420" s="367"/>
      <c r="AO5420" s="367"/>
      <c r="AP5420" s="367"/>
      <c r="AQ5420" s="367"/>
      <c r="AR5420" s="367"/>
      <c r="AS5420" s="367"/>
      <c r="AT5420" s="367"/>
    </row>
    <row r="5421" spans="2:46" ht="13.8">
      <c r="B5421" s="26">
        <v>65.833333333333016</v>
      </c>
      <c r="C5421" s="363">
        <v>1362.9210259986723</v>
      </c>
      <c r="D5421" s="367">
        <v>3949.9999999999814</v>
      </c>
      <c r="E5421" s="367">
        <v>18372.093023255908</v>
      </c>
      <c r="F5421" s="367">
        <v>-2403743.2408412718</v>
      </c>
      <c r="G5421" s="367">
        <v>3950.00000000002</v>
      </c>
      <c r="H5421" s="367">
        <v>98750</v>
      </c>
      <c r="I5421" s="384">
        <v>-28478255.812437791</v>
      </c>
      <c r="J5421" s="367">
        <v>3949.9999999999995</v>
      </c>
      <c r="K5421" s="367">
        <v>23939.393939393816</v>
      </c>
      <c r="L5421" s="384">
        <v>-1529922.2389048866</v>
      </c>
      <c r="M5421" s="367">
        <v>3949.99999999998</v>
      </c>
      <c r="N5421" s="367">
        <v>395</v>
      </c>
      <c r="O5421" s="384">
        <v>-28632.85867907594</v>
      </c>
      <c r="P5421" s="367">
        <v>57.274999999999999</v>
      </c>
      <c r="Q5421" s="367">
        <v>395</v>
      </c>
      <c r="R5421" s="384">
        <v>-9891.3106213658957</v>
      </c>
      <c r="S5421" s="367">
        <v>55.300000000000004</v>
      </c>
      <c r="T5421" s="367">
        <v>13620.689655172471</v>
      </c>
      <c r="U5421" s="384">
        <v>-1623988.5614839487</v>
      </c>
      <c r="V5421" s="367">
        <v>3950.0000000000168</v>
      </c>
      <c r="W5421" s="367">
        <v>658333.33333333267</v>
      </c>
      <c r="X5421" s="384">
        <v>250988.42767982773</v>
      </c>
      <c r="Y5421" s="386">
        <v>3949.9999999999959</v>
      </c>
      <c r="Z5421" s="367"/>
      <c r="AA5421" s="367"/>
      <c r="AB5421" s="367"/>
      <c r="AC5421" s="367"/>
      <c r="AD5421" s="367"/>
      <c r="AE5421" s="367"/>
      <c r="AF5421" s="367"/>
      <c r="AG5421" s="367"/>
      <c r="AH5421" s="367"/>
      <c r="AI5421" s="367"/>
      <c r="AJ5421" s="367"/>
      <c r="AK5421" s="367"/>
      <c r="AL5421" s="367"/>
      <c r="AM5421" s="367"/>
      <c r="AN5421" s="367"/>
      <c r="AO5421" s="367"/>
      <c r="AP5421" s="367"/>
      <c r="AQ5421" s="367"/>
      <c r="AR5421" s="367"/>
      <c r="AS5421" s="367"/>
      <c r="AT5421" s="367"/>
    </row>
    <row r="5422" spans="2:46" ht="13.8">
      <c r="B5422" s="26">
        <v>65.999999999999687</v>
      </c>
      <c r="C5422" s="363">
        <v>1366.341410704681</v>
      </c>
      <c r="D5422" s="367">
        <v>3959.9999999999814</v>
      </c>
      <c r="E5422" s="367">
        <v>18418.604651162885</v>
      </c>
      <c r="F5422" s="367">
        <v>-2416090.5945846234</v>
      </c>
      <c r="G5422" s="367">
        <v>3960.00000000002</v>
      </c>
      <c r="H5422" s="367">
        <v>99000</v>
      </c>
      <c r="I5422" s="384">
        <v>-28624073.419446219</v>
      </c>
      <c r="J5422" s="367">
        <v>3959.9999999999995</v>
      </c>
      <c r="K5422" s="367">
        <v>23999.999999999876</v>
      </c>
      <c r="L5422" s="384">
        <v>-1538588.6766105306</v>
      </c>
      <c r="M5422" s="367">
        <v>3959.9999999999795</v>
      </c>
      <c r="N5422" s="367">
        <v>396</v>
      </c>
      <c r="O5422" s="384">
        <v>-28782.936352992034</v>
      </c>
      <c r="P5422" s="367">
        <v>57.419999999999995</v>
      </c>
      <c r="Q5422" s="367">
        <v>396</v>
      </c>
      <c r="R5422" s="384">
        <v>-9952.970709188965</v>
      </c>
      <c r="S5422" s="367">
        <v>55.440000000000005</v>
      </c>
      <c r="T5422" s="367">
        <v>13655.172413793161</v>
      </c>
      <c r="U5422" s="384">
        <v>-1632958.6780004834</v>
      </c>
      <c r="V5422" s="367">
        <v>3960.0000000000168</v>
      </c>
      <c r="W5422" s="367">
        <v>659999.9999999993</v>
      </c>
      <c r="X5422" s="384">
        <v>251443.16253438499</v>
      </c>
      <c r="Y5422" s="386">
        <v>3959.9999999999959</v>
      </c>
      <c r="Z5422" s="367"/>
      <c r="AA5422" s="367"/>
      <c r="AB5422" s="367"/>
      <c r="AC5422" s="367"/>
      <c r="AD5422" s="367"/>
      <c r="AE5422" s="367"/>
      <c r="AF5422" s="367"/>
      <c r="AG5422" s="367"/>
      <c r="AH5422" s="367"/>
      <c r="AI5422" s="367"/>
      <c r="AJ5422" s="367"/>
      <c r="AK5422" s="367"/>
      <c r="AL5422" s="367"/>
      <c r="AM5422" s="367"/>
      <c r="AN5422" s="367"/>
      <c r="AO5422" s="367"/>
      <c r="AP5422" s="367"/>
      <c r="AQ5422" s="367"/>
      <c r="AR5422" s="367"/>
      <c r="AS5422" s="367"/>
      <c r="AT5422" s="367"/>
    </row>
    <row r="5423" spans="2:46" ht="13.8">
      <c r="B5423" s="26">
        <v>66.166666666666359</v>
      </c>
      <c r="C5423" s="363">
        <v>1369.7616436517444</v>
      </c>
      <c r="D5423" s="367">
        <v>3969.9999999999818</v>
      </c>
      <c r="E5423" s="367">
        <v>18465.116279069862</v>
      </c>
      <c r="F5423" s="367">
        <v>-2428469.5742260418</v>
      </c>
      <c r="G5423" s="367">
        <v>3970.00000000002</v>
      </c>
      <c r="H5423" s="367">
        <v>99250</v>
      </c>
      <c r="I5423" s="384">
        <v>-28770263.353509441</v>
      </c>
      <c r="J5423" s="367">
        <v>3969.9999999999995</v>
      </c>
      <c r="K5423" s="367">
        <v>24060.606060605936</v>
      </c>
      <c r="L5423" s="384">
        <v>-1547279.3224820723</v>
      </c>
      <c r="M5423" s="367">
        <v>3969.9999999999795</v>
      </c>
      <c r="N5423" s="367">
        <v>397</v>
      </c>
      <c r="O5423" s="384">
        <v>-28933.405892686405</v>
      </c>
      <c r="P5423" s="367">
        <v>57.565000000000005</v>
      </c>
      <c r="Q5423" s="367">
        <v>397</v>
      </c>
      <c r="R5423" s="384">
        <v>-10014.81574042168</v>
      </c>
      <c r="S5423" s="367">
        <v>55.58</v>
      </c>
      <c r="T5423" s="367">
        <v>13689.655172413852</v>
      </c>
      <c r="U5423" s="384">
        <v>-1641953.3336739363</v>
      </c>
      <c r="V5423" s="367">
        <v>3970.0000000000168</v>
      </c>
      <c r="W5423" s="367">
        <v>661666.66666666593</v>
      </c>
      <c r="X5423" s="384">
        <v>251896.98486931398</v>
      </c>
      <c r="Y5423" s="386">
        <v>3969.999999999995</v>
      </c>
      <c r="Z5423" s="367"/>
      <c r="AA5423" s="367"/>
      <c r="AB5423" s="367"/>
      <c r="AC5423" s="367"/>
      <c r="AD5423" s="367"/>
      <c r="AE5423" s="367"/>
      <c r="AF5423" s="367"/>
      <c r="AG5423" s="367"/>
      <c r="AH5423" s="367"/>
      <c r="AI5423" s="367"/>
      <c r="AJ5423" s="367"/>
      <c r="AK5423" s="367"/>
      <c r="AL5423" s="367"/>
      <c r="AM5423" s="367"/>
      <c r="AN5423" s="367"/>
      <c r="AO5423" s="367"/>
      <c r="AP5423" s="367"/>
      <c r="AQ5423" s="367"/>
      <c r="AR5423" s="367"/>
      <c r="AS5423" s="367"/>
      <c r="AT5423" s="367"/>
    </row>
    <row r="5424" spans="2:46" ht="13.8">
      <c r="B5424" s="26">
        <v>66.33333333333303</v>
      </c>
      <c r="C5424" s="363">
        <v>1373.1817248398618</v>
      </c>
      <c r="D5424" s="367">
        <v>3979.9999999999818</v>
      </c>
      <c r="E5424" s="367">
        <v>18511.627906976839</v>
      </c>
      <c r="F5424" s="367">
        <v>-2440880.1797655276</v>
      </c>
      <c r="G5424" s="367">
        <v>3980.0000000000209</v>
      </c>
      <c r="H5424" s="367">
        <v>99500</v>
      </c>
      <c r="I5424" s="384">
        <v>-28916825.614627466</v>
      </c>
      <c r="J5424" s="367">
        <v>3979.9999999999995</v>
      </c>
      <c r="K5424" s="367">
        <v>24121.212121211996</v>
      </c>
      <c r="L5424" s="384">
        <v>-1555994.1765195115</v>
      </c>
      <c r="M5424" s="367">
        <v>3979.9999999999795</v>
      </c>
      <c r="N5424" s="367">
        <v>398</v>
      </c>
      <c r="O5424" s="384">
        <v>-29084.267298159022</v>
      </c>
      <c r="P5424" s="367">
        <v>57.71</v>
      </c>
      <c r="Q5424" s="367">
        <v>398</v>
      </c>
      <c r="R5424" s="384">
        <v>-10076.84571506405</v>
      </c>
      <c r="S5424" s="367">
        <v>55.72</v>
      </c>
      <c r="T5424" s="367">
        <v>13724.137931034542</v>
      </c>
      <c r="U5424" s="384">
        <v>-1650972.5285043071</v>
      </c>
      <c r="V5424" s="367">
        <v>3980.0000000000173</v>
      </c>
      <c r="W5424" s="367">
        <v>663333.33333333256</v>
      </c>
      <c r="X5424" s="384">
        <v>252349.89468461467</v>
      </c>
      <c r="Y5424" s="386">
        <v>3979.999999999995</v>
      </c>
      <c r="Z5424" s="367"/>
      <c r="AA5424" s="367"/>
      <c r="AB5424" s="367"/>
      <c r="AC5424" s="367"/>
      <c r="AD5424" s="367"/>
      <c r="AE5424" s="367"/>
      <c r="AF5424" s="367"/>
      <c r="AG5424" s="367"/>
      <c r="AH5424" s="367"/>
      <c r="AI5424" s="367"/>
      <c r="AJ5424" s="367"/>
      <c r="AK5424" s="367"/>
      <c r="AL5424" s="367"/>
      <c r="AM5424" s="367"/>
      <c r="AN5424" s="367"/>
      <c r="AO5424" s="367"/>
      <c r="AP5424" s="367"/>
      <c r="AQ5424" s="367"/>
      <c r="AR5424" s="367"/>
      <c r="AS5424" s="367"/>
      <c r="AT5424" s="367"/>
    </row>
    <row r="5425" spans="2:46" ht="13.8">
      <c r="B5425" s="26">
        <v>66.499999999999702</v>
      </c>
      <c r="C5425" s="363">
        <v>1376.601654269034</v>
      </c>
      <c r="D5425" s="367">
        <v>3989.9999999999823</v>
      </c>
      <c r="E5425" s="367">
        <v>18558.139534883816</v>
      </c>
      <c r="F5425" s="367">
        <v>-2453322.4112030789</v>
      </c>
      <c r="G5425" s="367">
        <v>3990.0000000000209</v>
      </c>
      <c r="H5425" s="367">
        <v>99750</v>
      </c>
      <c r="I5425" s="384">
        <v>-29063760.202800293</v>
      </c>
      <c r="J5425" s="367">
        <v>3989.9999999999995</v>
      </c>
      <c r="K5425" s="367">
        <v>24181.818181818056</v>
      </c>
      <c r="L5425" s="384">
        <v>-1564733.2387228473</v>
      </c>
      <c r="M5425" s="367">
        <v>3989.9999999999795</v>
      </c>
      <c r="N5425" s="367">
        <v>399</v>
      </c>
      <c r="O5425" s="384">
        <v>-29235.520569409895</v>
      </c>
      <c r="P5425" s="367">
        <v>57.854999999999997</v>
      </c>
      <c r="Q5425" s="367">
        <v>399</v>
      </c>
      <c r="R5425" s="384">
        <v>-10139.060633116071</v>
      </c>
      <c r="S5425" s="367">
        <v>55.86</v>
      </c>
      <c r="T5425" s="367">
        <v>13758.620689655232</v>
      </c>
      <c r="U5425" s="384">
        <v>-1660016.2624915959</v>
      </c>
      <c r="V5425" s="367">
        <v>3990.0000000000173</v>
      </c>
      <c r="W5425" s="367">
        <v>664999.99999999919</v>
      </c>
      <c r="X5425" s="384">
        <v>252801.89198028704</v>
      </c>
      <c r="Y5425" s="386">
        <v>3989.9999999999945</v>
      </c>
      <c r="Z5425" s="367"/>
      <c r="AA5425" s="367"/>
      <c r="AB5425" s="367"/>
      <c r="AC5425" s="367"/>
      <c r="AD5425" s="367"/>
      <c r="AE5425" s="367"/>
      <c r="AF5425" s="367"/>
      <c r="AG5425" s="367"/>
      <c r="AH5425" s="367"/>
      <c r="AI5425" s="367"/>
      <c r="AJ5425" s="367"/>
      <c r="AK5425" s="367"/>
      <c r="AL5425" s="367"/>
      <c r="AM5425" s="367"/>
      <c r="AN5425" s="367"/>
      <c r="AO5425" s="367"/>
      <c r="AP5425" s="367"/>
      <c r="AQ5425" s="367"/>
      <c r="AR5425" s="367"/>
      <c r="AS5425" s="367"/>
      <c r="AT5425" s="367"/>
    </row>
    <row r="5426" spans="2:46" ht="13.8">
      <c r="B5426" s="26">
        <v>66.666666666666373</v>
      </c>
      <c r="C5426" s="363">
        <v>1380.0214319392608</v>
      </c>
      <c r="D5426" s="367">
        <v>3999.9999999999823</v>
      </c>
      <c r="E5426" s="367">
        <v>18604.651162790793</v>
      </c>
      <c r="F5426" s="367">
        <v>-2465796.2685386967</v>
      </c>
      <c r="G5426" s="367">
        <v>4000.0000000000209</v>
      </c>
      <c r="H5426" s="367">
        <v>100000</v>
      </c>
      <c r="I5426" s="384">
        <v>-29211067.118027918</v>
      </c>
      <c r="J5426" s="367">
        <v>3999.9999999999995</v>
      </c>
      <c r="K5426" s="367">
        <v>24242.424242424117</v>
      </c>
      <c r="L5426" s="384">
        <v>-1573496.5090920804</v>
      </c>
      <c r="M5426" s="367">
        <v>3999.9999999999795</v>
      </c>
      <c r="N5426" s="367">
        <v>400</v>
      </c>
      <c r="O5426" s="384">
        <v>-29387.165706439031</v>
      </c>
      <c r="P5426" s="367">
        <v>57.999999999999993</v>
      </c>
      <c r="Q5426" s="367">
        <v>400</v>
      </c>
      <c r="R5426" s="384">
        <v>-10201.460494577741</v>
      </c>
      <c r="S5426" s="367">
        <v>56</v>
      </c>
      <c r="T5426" s="367">
        <v>13793.103448275922</v>
      </c>
      <c r="U5426" s="384">
        <v>-1669084.535635802</v>
      </c>
      <c r="V5426" s="367">
        <v>4000.0000000000173</v>
      </c>
      <c r="W5426" s="367">
        <v>666666.66666666581</v>
      </c>
      <c r="X5426" s="384">
        <v>253252.9767563311</v>
      </c>
      <c r="Y5426" s="386">
        <v>3999.9999999999945</v>
      </c>
      <c r="Z5426" s="367"/>
      <c r="AA5426" s="367"/>
      <c r="AB5426" s="367"/>
      <c r="AC5426" s="367"/>
      <c r="AD5426" s="367"/>
      <c r="AE5426" s="367"/>
      <c r="AF5426" s="367"/>
      <c r="AG5426" s="367"/>
      <c r="AH5426" s="367"/>
      <c r="AI5426" s="367"/>
      <c r="AJ5426" s="367"/>
      <c r="AK5426" s="367"/>
      <c r="AL5426" s="367"/>
      <c r="AM5426" s="367"/>
      <c r="AN5426" s="367"/>
      <c r="AO5426" s="367"/>
      <c r="AP5426" s="367"/>
      <c r="AQ5426" s="367"/>
      <c r="AR5426" s="367"/>
      <c r="AS5426" s="367"/>
      <c r="AT5426" s="367"/>
    </row>
    <row r="5427" spans="2:46" ht="13.8">
      <c r="B5427" s="26">
        <v>66.833333333333044</v>
      </c>
      <c r="C5427" s="363">
        <v>1383.4410578505422</v>
      </c>
      <c r="D5427" s="367">
        <v>4009.9999999999832</v>
      </c>
      <c r="E5427" s="367">
        <v>18651.16279069777</v>
      </c>
      <c r="F5427" s="367">
        <v>-2478301.7517723814</v>
      </c>
      <c r="G5427" s="367">
        <v>4010.0000000000209</v>
      </c>
      <c r="H5427" s="367">
        <v>100250</v>
      </c>
      <c r="I5427" s="384">
        <v>-29358746.360310338</v>
      </c>
      <c r="J5427" s="367">
        <v>4009.9999999999995</v>
      </c>
      <c r="K5427" s="367">
        <v>24303.030303030177</v>
      </c>
      <c r="L5427" s="384">
        <v>-1582283.987627211</v>
      </c>
      <c r="M5427" s="367">
        <v>4009.9999999999795</v>
      </c>
      <c r="N5427" s="367">
        <v>401</v>
      </c>
      <c r="O5427" s="384">
        <v>-29539.202709246449</v>
      </c>
      <c r="P5427" s="367">
        <v>58.145000000000003</v>
      </c>
      <c r="Q5427" s="367">
        <v>401</v>
      </c>
      <c r="R5427" s="384">
        <v>-10264.045299449061</v>
      </c>
      <c r="S5427" s="367">
        <v>56.14</v>
      </c>
      <c r="T5427" s="367">
        <v>13827.586206896613</v>
      </c>
      <c r="U5427" s="384">
        <v>-1678177.3479369264</v>
      </c>
      <c r="V5427" s="367">
        <v>4010.0000000000173</v>
      </c>
      <c r="W5427" s="367">
        <v>668333.33333333244</v>
      </c>
      <c r="X5427" s="384">
        <v>253703.14901274687</v>
      </c>
      <c r="Y5427" s="386">
        <v>4009.9999999999945</v>
      </c>
      <c r="Z5427" s="367"/>
      <c r="AA5427" s="367"/>
      <c r="AB5427" s="367"/>
      <c r="AC5427" s="367"/>
      <c r="AD5427" s="367"/>
      <c r="AE5427" s="367"/>
      <c r="AF5427" s="367"/>
      <c r="AG5427" s="367"/>
      <c r="AH5427" s="367"/>
      <c r="AI5427" s="367"/>
      <c r="AJ5427" s="367"/>
      <c r="AK5427" s="367"/>
      <c r="AL5427" s="367"/>
      <c r="AM5427" s="367"/>
      <c r="AN5427" s="367"/>
      <c r="AO5427" s="367"/>
      <c r="AP5427" s="367"/>
      <c r="AQ5427" s="367"/>
      <c r="AR5427" s="367"/>
      <c r="AS5427" s="367"/>
      <c r="AT5427" s="367"/>
    </row>
    <row r="5428" spans="2:46" ht="13.8">
      <c r="B5428" s="26">
        <v>66.999999999999716</v>
      </c>
      <c r="C5428" s="363">
        <v>1386.8605320028778</v>
      </c>
      <c r="D5428" s="367">
        <v>4019.9999999999832</v>
      </c>
      <c r="E5428" s="367">
        <v>18697.674418604747</v>
      </c>
      <c r="F5428" s="367">
        <v>-2490838.8609041316</v>
      </c>
      <c r="G5428" s="367">
        <v>4020.0000000000209</v>
      </c>
      <c r="H5428" s="367">
        <v>100500</v>
      </c>
      <c r="I5428" s="384">
        <v>-29506797.929647565</v>
      </c>
      <c r="J5428" s="367">
        <v>4019.9999999999995</v>
      </c>
      <c r="K5428" s="367">
        <v>24363.636363636237</v>
      </c>
      <c r="L5428" s="384">
        <v>-1591095.6743282382</v>
      </c>
      <c r="M5428" s="367">
        <v>4019.9999999999791</v>
      </c>
      <c r="N5428" s="367">
        <v>402</v>
      </c>
      <c r="O5428" s="384">
        <v>-29691.631577832104</v>
      </c>
      <c r="P5428" s="367">
        <v>58.29</v>
      </c>
      <c r="Q5428" s="367">
        <v>402</v>
      </c>
      <c r="R5428" s="384">
        <v>-10326.815047730031</v>
      </c>
      <c r="S5428" s="367">
        <v>56.28</v>
      </c>
      <c r="T5428" s="367">
        <v>13862.068965517303</v>
      </c>
      <c r="U5428" s="384">
        <v>-1687294.6993949693</v>
      </c>
      <c r="V5428" s="367">
        <v>4020.0000000000182</v>
      </c>
      <c r="W5428" s="367">
        <v>669999.99999999907</v>
      </c>
      <c r="X5428" s="384">
        <v>254152.40874953434</v>
      </c>
      <c r="Y5428" s="386">
        <v>4019.9999999999941</v>
      </c>
      <c r="Z5428" s="367"/>
      <c r="AA5428" s="367"/>
      <c r="AB5428" s="367"/>
      <c r="AC5428" s="367"/>
      <c r="AD5428" s="367"/>
      <c r="AE5428" s="367"/>
      <c r="AF5428" s="367"/>
      <c r="AG5428" s="367"/>
      <c r="AH5428" s="367"/>
      <c r="AI5428" s="367"/>
      <c r="AJ5428" s="367"/>
      <c r="AK5428" s="367"/>
      <c r="AL5428" s="367"/>
      <c r="AM5428" s="367"/>
      <c r="AN5428" s="367"/>
      <c r="AO5428" s="367"/>
      <c r="AP5428" s="367"/>
      <c r="AQ5428" s="367"/>
      <c r="AR5428" s="367"/>
      <c r="AS5428" s="367"/>
      <c r="AT5428" s="367"/>
    </row>
    <row r="5429" spans="2:46" ht="13.8">
      <c r="B5429" s="26">
        <v>67.166666666666387</v>
      </c>
      <c r="C5429" s="363">
        <v>1390.2798543962681</v>
      </c>
      <c r="D5429" s="367">
        <v>4029.9999999999832</v>
      </c>
      <c r="E5429" s="367">
        <v>18744.186046511724</v>
      </c>
      <c r="F5429" s="367">
        <v>-2503407.5959339496</v>
      </c>
      <c r="G5429" s="367">
        <v>4030.0000000000209</v>
      </c>
      <c r="H5429" s="367">
        <v>100750</v>
      </c>
      <c r="I5429" s="384">
        <v>-29655221.82603959</v>
      </c>
      <c r="J5429" s="367">
        <v>4029.9999999999995</v>
      </c>
      <c r="K5429" s="367">
        <v>24424.242424242297</v>
      </c>
      <c r="L5429" s="384">
        <v>-1599931.5691951632</v>
      </c>
      <c r="M5429" s="367">
        <v>4029.9999999999791</v>
      </c>
      <c r="N5429" s="367">
        <v>403</v>
      </c>
      <c r="O5429" s="384">
        <v>-29844.452312196023</v>
      </c>
      <c r="P5429" s="367">
        <v>58.434999999999995</v>
      </c>
      <c r="Q5429" s="367">
        <v>403</v>
      </c>
      <c r="R5429" s="384">
        <v>-10389.769739420652</v>
      </c>
      <c r="S5429" s="367">
        <v>56.42</v>
      </c>
      <c r="T5429" s="367">
        <v>13896.551724137993</v>
      </c>
      <c r="U5429" s="384">
        <v>-1696436.5900099294</v>
      </c>
      <c r="V5429" s="367">
        <v>4030.0000000000182</v>
      </c>
      <c r="W5429" s="367">
        <v>671666.6666666657</v>
      </c>
      <c r="X5429" s="384">
        <v>254600.75596669351</v>
      </c>
      <c r="Y5429" s="386">
        <v>4029.9999999999941</v>
      </c>
      <c r="Z5429" s="367"/>
      <c r="AA5429" s="367"/>
      <c r="AB5429" s="367"/>
      <c r="AC5429" s="367"/>
      <c r="AD5429" s="367"/>
      <c r="AE5429" s="367"/>
      <c r="AF5429" s="367"/>
      <c r="AG5429" s="367"/>
      <c r="AH5429" s="367"/>
      <c r="AI5429" s="367"/>
      <c r="AJ5429" s="367"/>
      <c r="AK5429" s="367"/>
      <c r="AL5429" s="367"/>
      <c r="AM5429" s="367"/>
      <c r="AN5429" s="367"/>
      <c r="AO5429" s="367"/>
      <c r="AP5429" s="367"/>
      <c r="AQ5429" s="367"/>
      <c r="AR5429" s="367"/>
      <c r="AS5429" s="367"/>
      <c r="AT5429" s="367"/>
    </row>
    <row r="5430" spans="2:46" ht="13.8">
      <c r="B5430" s="26">
        <v>67.333333333333059</v>
      </c>
      <c r="C5430" s="363">
        <v>1393.6990250307131</v>
      </c>
      <c r="D5430" s="367">
        <v>4039.9999999999836</v>
      </c>
      <c r="E5430" s="367">
        <v>18790.697674418701</v>
      </c>
      <c r="F5430" s="367">
        <v>-2516007.9568618336</v>
      </c>
      <c r="G5430" s="367">
        <v>4040.0000000000209</v>
      </c>
      <c r="H5430" s="367">
        <v>101000</v>
      </c>
      <c r="I5430" s="384">
        <v>-29804018.04948641</v>
      </c>
      <c r="J5430" s="367">
        <v>4039.9999999999995</v>
      </c>
      <c r="K5430" s="367">
        <v>24484.848484848357</v>
      </c>
      <c r="L5430" s="384">
        <v>-1608791.6722279855</v>
      </c>
      <c r="M5430" s="367">
        <v>4039.9999999999791</v>
      </c>
      <c r="N5430" s="367">
        <v>404</v>
      </c>
      <c r="O5430" s="384">
        <v>-29997.664912338219</v>
      </c>
      <c r="P5430" s="367">
        <v>58.580000000000005</v>
      </c>
      <c r="Q5430" s="367">
        <v>404</v>
      </c>
      <c r="R5430" s="384">
        <v>-10452.909374520921</v>
      </c>
      <c r="S5430" s="367">
        <v>56.559999999999995</v>
      </c>
      <c r="T5430" s="367">
        <v>13931.034482758683</v>
      </c>
      <c r="U5430" s="384">
        <v>-1705603.019781807</v>
      </c>
      <c r="V5430" s="367">
        <v>4040.0000000000182</v>
      </c>
      <c r="W5430" s="367">
        <v>673333.33333333232</v>
      </c>
      <c r="X5430" s="384">
        <v>255048.19066422438</v>
      </c>
      <c r="Y5430" s="386">
        <v>4039.9999999999936</v>
      </c>
      <c r="Z5430" s="367"/>
      <c r="AA5430" s="367"/>
      <c r="AB5430" s="367"/>
      <c r="AC5430" s="367"/>
      <c r="AD5430" s="367"/>
      <c r="AE5430" s="367"/>
      <c r="AF5430" s="367"/>
      <c r="AG5430" s="367"/>
      <c r="AH5430" s="367"/>
      <c r="AI5430" s="367"/>
      <c r="AJ5430" s="367"/>
      <c r="AK5430" s="367"/>
      <c r="AL5430" s="367"/>
      <c r="AM5430" s="367"/>
      <c r="AN5430" s="367"/>
      <c r="AO5430" s="367"/>
      <c r="AP5430" s="367"/>
      <c r="AQ5430" s="367"/>
      <c r="AR5430" s="367"/>
      <c r="AS5430" s="367"/>
      <c r="AT5430" s="367"/>
    </row>
    <row r="5431" spans="2:46" ht="13.8">
      <c r="B5431" s="26">
        <v>67.49999999999973</v>
      </c>
      <c r="C5431" s="363">
        <v>1397.1180439062123</v>
      </c>
      <c r="D5431" s="367">
        <v>4049.9999999999836</v>
      </c>
      <c r="E5431" s="367">
        <v>18837.209302325678</v>
      </c>
      <c r="F5431" s="367">
        <v>-2528639.943687784</v>
      </c>
      <c r="G5431" s="367">
        <v>4050.0000000000209</v>
      </c>
      <c r="H5431" s="367">
        <v>101250</v>
      </c>
      <c r="I5431" s="384">
        <v>-29953186.599988028</v>
      </c>
      <c r="J5431" s="367">
        <v>4049.9999999999995</v>
      </c>
      <c r="K5431" s="367">
        <v>24545.454545454417</v>
      </c>
      <c r="L5431" s="384">
        <v>-1617675.9834267052</v>
      </c>
      <c r="M5431" s="367">
        <v>4049.9999999999791</v>
      </c>
      <c r="N5431" s="367">
        <v>405</v>
      </c>
      <c r="O5431" s="384">
        <v>-30151.269378258658</v>
      </c>
      <c r="P5431" s="367">
        <v>58.725000000000001</v>
      </c>
      <c r="Q5431" s="367">
        <v>405</v>
      </c>
      <c r="R5431" s="384">
        <v>-10516.233953030842</v>
      </c>
      <c r="S5431" s="367">
        <v>56.699999999999996</v>
      </c>
      <c r="T5431" s="367">
        <v>13965.517241379373</v>
      </c>
      <c r="U5431" s="384">
        <v>-1714793.9887106034</v>
      </c>
      <c r="V5431" s="367">
        <v>4050.0000000000186</v>
      </c>
      <c r="W5431" s="367">
        <v>674999.99999999895</v>
      </c>
      <c r="X5431" s="384">
        <v>255494.71284212693</v>
      </c>
      <c r="Y5431" s="386">
        <v>4049.9999999999936</v>
      </c>
      <c r="Z5431" s="367"/>
      <c r="AA5431" s="367"/>
      <c r="AB5431" s="367"/>
      <c r="AC5431" s="367"/>
      <c r="AD5431" s="367"/>
      <c r="AE5431" s="367"/>
      <c r="AF5431" s="367"/>
      <c r="AG5431" s="367"/>
      <c r="AH5431" s="367"/>
      <c r="AI5431" s="367"/>
      <c r="AJ5431" s="367"/>
      <c r="AK5431" s="367"/>
      <c r="AL5431" s="367"/>
      <c r="AM5431" s="367"/>
      <c r="AN5431" s="367"/>
      <c r="AO5431" s="367"/>
      <c r="AP5431" s="367"/>
      <c r="AQ5431" s="367"/>
      <c r="AR5431" s="367"/>
      <c r="AS5431" s="367"/>
      <c r="AT5431" s="367"/>
    </row>
    <row r="5432" spans="2:46" ht="13.8">
      <c r="B5432" s="26">
        <v>67.666666666666401</v>
      </c>
      <c r="C5432" s="363">
        <v>1400.5369110227664</v>
      </c>
      <c r="D5432" s="367">
        <v>4059.9999999999841</v>
      </c>
      <c r="E5432" s="367">
        <v>18883.720930232656</v>
      </c>
      <c r="F5432" s="367">
        <v>-2541303.5564118018</v>
      </c>
      <c r="G5432" s="367">
        <v>4060.0000000000214</v>
      </c>
      <c r="H5432" s="367">
        <v>101500</v>
      </c>
      <c r="I5432" s="384">
        <v>-30102727.477544453</v>
      </c>
      <c r="J5432" s="367">
        <v>4059.9999999999995</v>
      </c>
      <c r="K5432" s="367">
        <v>24606.060606060477</v>
      </c>
      <c r="L5432" s="384">
        <v>-1626584.5027913218</v>
      </c>
      <c r="M5432" s="367">
        <v>4059.9999999999791</v>
      </c>
      <c r="N5432" s="367">
        <v>406</v>
      </c>
      <c r="O5432" s="384">
        <v>-30305.265709957363</v>
      </c>
      <c r="P5432" s="367">
        <v>58.87</v>
      </c>
      <c r="Q5432" s="367">
        <v>406</v>
      </c>
      <c r="R5432" s="384">
        <v>-10579.743474950412</v>
      </c>
      <c r="S5432" s="367">
        <v>56.839999999999996</v>
      </c>
      <c r="T5432" s="367">
        <v>14000.000000000064</v>
      </c>
      <c r="U5432" s="384">
        <v>-1724009.4967963172</v>
      </c>
      <c r="V5432" s="367">
        <v>4060.0000000000186</v>
      </c>
      <c r="W5432" s="367">
        <v>676666.66666666558</v>
      </c>
      <c r="X5432" s="384">
        <v>255940.32250040121</v>
      </c>
      <c r="Y5432" s="386">
        <v>4059.9999999999932</v>
      </c>
      <c r="Z5432" s="367"/>
      <c r="AA5432" s="367"/>
      <c r="AB5432" s="367"/>
      <c r="AC5432" s="367"/>
      <c r="AD5432" s="367"/>
      <c r="AE5432" s="367"/>
      <c r="AF5432" s="367"/>
      <c r="AG5432" s="367"/>
      <c r="AH5432" s="367"/>
      <c r="AI5432" s="367"/>
      <c r="AJ5432" s="367"/>
      <c r="AK5432" s="367"/>
      <c r="AL5432" s="367"/>
      <c r="AM5432" s="367"/>
      <c r="AN5432" s="367"/>
      <c r="AO5432" s="367"/>
      <c r="AP5432" s="367"/>
      <c r="AQ5432" s="367"/>
      <c r="AR5432" s="367"/>
      <c r="AS5432" s="367"/>
      <c r="AT5432" s="367"/>
    </row>
    <row r="5433" spans="2:46" ht="13.8">
      <c r="B5433" s="26">
        <v>67.833333333333073</v>
      </c>
      <c r="C5433" s="363">
        <v>1403.955626380375</v>
      </c>
      <c r="D5433" s="367">
        <v>4069.9999999999841</v>
      </c>
      <c r="E5433" s="367">
        <v>18930.232558139633</v>
      </c>
      <c r="F5433" s="367">
        <v>-2553998.7950338847</v>
      </c>
      <c r="G5433" s="367">
        <v>4070.0000000000214</v>
      </c>
      <c r="H5433" s="367">
        <v>101750</v>
      </c>
      <c r="I5433" s="384">
        <v>-30252640.68215568</v>
      </c>
      <c r="J5433" s="367">
        <v>4069.9999999999995</v>
      </c>
      <c r="K5433" s="367">
        <v>24666.666666666537</v>
      </c>
      <c r="L5433" s="384">
        <v>-1635517.230321836</v>
      </c>
      <c r="M5433" s="367">
        <v>4069.9999999999786</v>
      </c>
      <c r="N5433" s="367">
        <v>407</v>
      </c>
      <c r="O5433" s="384">
        <v>-30459.653907434324</v>
      </c>
      <c r="P5433" s="367">
        <v>59.014999999999993</v>
      </c>
      <c r="Q5433" s="367">
        <v>407</v>
      </c>
      <c r="R5433" s="384">
        <v>-10643.437940279635</v>
      </c>
      <c r="S5433" s="367">
        <v>56.98</v>
      </c>
      <c r="T5433" s="367">
        <v>14034.482758620754</v>
      </c>
      <c r="U5433" s="384">
        <v>-1733249.5440389486</v>
      </c>
      <c r="V5433" s="367">
        <v>4070.0000000000186</v>
      </c>
      <c r="W5433" s="367">
        <v>678333.33333333221</v>
      </c>
      <c r="X5433" s="384">
        <v>256385.01963904712</v>
      </c>
      <c r="Y5433" s="386">
        <v>4069.9999999999932</v>
      </c>
      <c r="Z5433" s="367"/>
      <c r="AA5433" s="367"/>
      <c r="AB5433" s="367"/>
      <c r="AC5433" s="367"/>
      <c r="AD5433" s="367"/>
      <c r="AE5433" s="367"/>
      <c r="AF5433" s="367"/>
      <c r="AG5433" s="367"/>
      <c r="AH5433" s="367"/>
      <c r="AI5433" s="367"/>
      <c r="AJ5433" s="367"/>
      <c r="AK5433" s="367"/>
      <c r="AL5433" s="367"/>
      <c r="AM5433" s="367"/>
      <c r="AN5433" s="367"/>
      <c r="AO5433" s="367"/>
      <c r="AP5433" s="367"/>
      <c r="AQ5433" s="367"/>
      <c r="AR5433" s="367"/>
      <c r="AS5433" s="367"/>
      <c r="AT5433" s="367"/>
    </row>
    <row r="5434" spans="2:46" ht="13.8">
      <c r="B5434" s="26">
        <v>67.999999999999744</v>
      </c>
      <c r="C5434" s="363">
        <v>1407.3741899790377</v>
      </c>
      <c r="D5434" s="367">
        <v>4079.9999999999845</v>
      </c>
      <c r="E5434" s="367">
        <v>18976.74418604661</v>
      </c>
      <c r="F5434" s="367">
        <v>-2566725.6595540349</v>
      </c>
      <c r="G5434" s="367">
        <v>4080.0000000000214</v>
      </c>
      <c r="H5434" s="367">
        <v>102000</v>
      </c>
      <c r="I5434" s="384">
        <v>-30402926.213821702</v>
      </c>
      <c r="J5434" s="367">
        <v>4079.9999999999995</v>
      </c>
      <c r="K5434" s="367">
        <v>24727.272727272597</v>
      </c>
      <c r="L5434" s="384">
        <v>-1644474.1660182471</v>
      </c>
      <c r="M5434" s="367">
        <v>4079.9999999999786</v>
      </c>
      <c r="N5434" s="367">
        <v>408</v>
      </c>
      <c r="O5434" s="384">
        <v>-30614.433970689563</v>
      </c>
      <c r="P5434" s="367">
        <v>59.160000000000004</v>
      </c>
      <c r="Q5434" s="367">
        <v>408</v>
      </c>
      <c r="R5434" s="384">
        <v>-10707.317349018507</v>
      </c>
      <c r="S5434" s="367">
        <v>57.12</v>
      </c>
      <c r="T5434" s="367">
        <v>14068.965517241444</v>
      </c>
      <c r="U5434" s="384">
        <v>-1742514.130438498</v>
      </c>
      <c r="V5434" s="367">
        <v>4080.0000000000186</v>
      </c>
      <c r="W5434" s="367">
        <v>679999.99999999884</v>
      </c>
      <c r="X5434" s="384">
        <v>256828.80425806477</v>
      </c>
      <c r="Y5434" s="386">
        <v>4079.9999999999932</v>
      </c>
      <c r="Z5434" s="367"/>
      <c r="AA5434" s="367"/>
      <c r="AB5434" s="367"/>
      <c r="AC5434" s="367"/>
      <c r="AD5434" s="367"/>
      <c r="AE5434" s="367"/>
      <c r="AF5434" s="367"/>
      <c r="AG5434" s="367"/>
      <c r="AH5434" s="367"/>
      <c r="AI5434" s="367"/>
      <c r="AJ5434" s="367"/>
      <c r="AK5434" s="367"/>
      <c r="AL5434" s="367"/>
      <c r="AM5434" s="367"/>
      <c r="AN5434" s="367"/>
      <c r="AO5434" s="367"/>
      <c r="AP5434" s="367"/>
      <c r="AQ5434" s="367"/>
      <c r="AR5434" s="367"/>
      <c r="AS5434" s="367"/>
      <c r="AT5434" s="367"/>
    </row>
    <row r="5435" spans="2:46" ht="13.8">
      <c r="B5435" s="26">
        <v>68.166666666666416</v>
      </c>
      <c r="C5435" s="363">
        <v>1410.792601818755</v>
      </c>
      <c r="D5435" s="367">
        <v>4089.9999999999845</v>
      </c>
      <c r="E5435" s="367">
        <v>19023.255813953587</v>
      </c>
      <c r="F5435" s="367">
        <v>-2579484.1499722512</v>
      </c>
      <c r="G5435" s="367">
        <v>4090.0000000000214</v>
      </c>
      <c r="H5435" s="367">
        <v>102250</v>
      </c>
      <c r="I5435" s="384">
        <v>-30553584.072542522</v>
      </c>
      <c r="J5435" s="367">
        <v>4089.9999999999995</v>
      </c>
      <c r="K5435" s="367">
        <v>24787.878787878657</v>
      </c>
      <c r="L5435" s="384">
        <v>-1653455.3098805558</v>
      </c>
      <c r="M5435" s="367">
        <v>4089.9999999999786</v>
      </c>
      <c r="N5435" s="367">
        <v>409</v>
      </c>
      <c r="O5435" s="384">
        <v>-30769.605899723047</v>
      </c>
      <c r="P5435" s="367">
        <v>59.305</v>
      </c>
      <c r="Q5435" s="367">
        <v>409</v>
      </c>
      <c r="R5435" s="384">
        <v>-10771.381701167034</v>
      </c>
      <c r="S5435" s="367">
        <v>57.260000000000005</v>
      </c>
      <c r="T5435" s="367">
        <v>14103.448275862134</v>
      </c>
      <c r="U5435" s="384">
        <v>-1751803.2559949658</v>
      </c>
      <c r="V5435" s="367">
        <v>4090.0000000000191</v>
      </c>
      <c r="W5435" s="367">
        <v>681666.66666666546</v>
      </c>
      <c r="X5435" s="384">
        <v>257271.67635745413</v>
      </c>
      <c r="Y5435" s="386">
        <v>4089.9999999999927</v>
      </c>
      <c r="Z5435" s="367"/>
      <c r="AA5435" s="367"/>
      <c r="AB5435" s="367"/>
      <c r="AC5435" s="367"/>
      <c r="AD5435" s="367"/>
      <c r="AE5435" s="367"/>
      <c r="AF5435" s="367"/>
      <c r="AG5435" s="367"/>
      <c r="AH5435" s="367"/>
      <c r="AI5435" s="367"/>
      <c r="AJ5435" s="367"/>
      <c r="AK5435" s="367"/>
      <c r="AL5435" s="367"/>
      <c r="AM5435" s="367"/>
      <c r="AN5435" s="367"/>
      <c r="AO5435" s="367"/>
      <c r="AP5435" s="367"/>
      <c r="AQ5435" s="367"/>
      <c r="AR5435" s="367"/>
      <c r="AS5435" s="367"/>
      <c r="AT5435" s="367"/>
    </row>
    <row r="5436" spans="2:46" ht="13.8">
      <c r="B5436" s="26">
        <v>68.333333333333087</v>
      </c>
      <c r="C5436" s="363">
        <v>1414.2108618995273</v>
      </c>
      <c r="D5436" s="367">
        <v>4099.9999999999854</v>
      </c>
      <c r="E5436" s="367">
        <v>19069.767441860564</v>
      </c>
      <c r="F5436" s="367">
        <v>-2592274.2662885352</v>
      </c>
      <c r="G5436" s="367">
        <v>4100.0000000000218</v>
      </c>
      <c r="H5436" s="367">
        <v>102500</v>
      </c>
      <c r="I5436" s="384">
        <v>-30704614.258318152</v>
      </c>
      <c r="J5436" s="367">
        <v>4100</v>
      </c>
      <c r="K5436" s="367">
        <v>24848.484848484717</v>
      </c>
      <c r="L5436" s="384">
        <v>-1662460.6619087621</v>
      </c>
      <c r="M5436" s="367">
        <v>4099.9999999999791</v>
      </c>
      <c r="N5436" s="367">
        <v>410</v>
      </c>
      <c r="O5436" s="384">
        <v>-30925.169694534794</v>
      </c>
      <c r="P5436" s="367">
        <v>59.449999999999996</v>
      </c>
      <c r="Q5436" s="367">
        <v>410</v>
      </c>
      <c r="R5436" s="384">
        <v>-10835.630996725205</v>
      </c>
      <c r="S5436" s="367">
        <v>57.400000000000006</v>
      </c>
      <c r="T5436" s="367">
        <v>14137.931034482825</v>
      </c>
      <c r="U5436" s="384">
        <v>-1761116.9207083508</v>
      </c>
      <c r="V5436" s="367">
        <v>4100.0000000000191</v>
      </c>
      <c r="W5436" s="367">
        <v>683333.33333333209</v>
      </c>
      <c r="X5436" s="384">
        <v>257713.63593721515</v>
      </c>
      <c r="Y5436" s="386">
        <v>4099.9999999999927</v>
      </c>
      <c r="Z5436" s="367"/>
      <c r="AA5436" s="367"/>
      <c r="AB5436" s="367"/>
      <c r="AC5436" s="367"/>
      <c r="AD5436" s="367"/>
      <c r="AE5436" s="367"/>
      <c r="AF5436" s="367"/>
      <c r="AG5436" s="367"/>
      <c r="AH5436" s="367"/>
      <c r="AI5436" s="367"/>
      <c r="AJ5436" s="367"/>
      <c r="AK5436" s="367"/>
      <c r="AL5436" s="367"/>
      <c r="AM5436" s="367"/>
      <c r="AN5436" s="367"/>
      <c r="AO5436" s="367"/>
      <c r="AP5436" s="367"/>
      <c r="AQ5436" s="367"/>
      <c r="AR5436" s="367"/>
      <c r="AS5436" s="367"/>
      <c r="AT5436" s="367"/>
    </row>
    <row r="5437" spans="2:46" ht="13.8">
      <c r="B5437" s="26">
        <v>68.499999999999758</v>
      </c>
      <c r="C5437" s="363">
        <v>1417.6289702213537</v>
      </c>
      <c r="D5437" s="367">
        <v>4109.9999999999854</v>
      </c>
      <c r="E5437" s="367">
        <v>19116.279069767541</v>
      </c>
      <c r="F5437" s="367">
        <v>-2605096.0085028843</v>
      </c>
      <c r="G5437" s="367">
        <v>4110.0000000000218</v>
      </c>
      <c r="H5437" s="367">
        <v>102750</v>
      </c>
      <c r="I5437" s="384">
        <v>-30856016.771148574</v>
      </c>
      <c r="J5437" s="367">
        <v>4110</v>
      </c>
      <c r="K5437" s="367">
        <v>24909.090909090777</v>
      </c>
      <c r="L5437" s="384">
        <v>-1671490.2221028651</v>
      </c>
      <c r="M5437" s="367">
        <v>4109.9999999999791</v>
      </c>
      <c r="N5437" s="367">
        <v>411</v>
      </c>
      <c r="O5437" s="384">
        <v>-31081.125355124816</v>
      </c>
      <c r="P5437" s="367">
        <v>59.595000000000006</v>
      </c>
      <c r="Q5437" s="367">
        <v>411</v>
      </c>
      <c r="R5437" s="384">
        <v>-10900.065235693026</v>
      </c>
      <c r="S5437" s="367">
        <v>57.54</v>
      </c>
      <c r="T5437" s="367">
        <v>14172.413793103515</v>
      </c>
      <c r="U5437" s="384">
        <v>-1770455.1245786541</v>
      </c>
      <c r="V5437" s="367">
        <v>4110.0000000000191</v>
      </c>
      <c r="W5437" s="367">
        <v>684999.99999999872</v>
      </c>
      <c r="X5437" s="384">
        <v>258154.68299734779</v>
      </c>
      <c r="Y5437" s="386">
        <v>4109.9999999999918</v>
      </c>
      <c r="Z5437" s="367"/>
      <c r="AA5437" s="367"/>
      <c r="AB5437" s="367"/>
      <c r="AC5437" s="367"/>
      <c r="AD5437" s="367"/>
      <c r="AE5437" s="367"/>
      <c r="AF5437" s="367"/>
      <c r="AG5437" s="367"/>
      <c r="AH5437" s="367"/>
      <c r="AI5437" s="367"/>
      <c r="AJ5437" s="367"/>
      <c r="AK5437" s="367"/>
      <c r="AL5437" s="367"/>
      <c r="AM5437" s="367"/>
      <c r="AN5437" s="367"/>
      <c r="AO5437" s="367"/>
      <c r="AP5437" s="367"/>
      <c r="AQ5437" s="367"/>
      <c r="AR5437" s="367"/>
      <c r="AS5437" s="367"/>
      <c r="AT5437" s="367"/>
    </row>
    <row r="5438" spans="2:46" ht="13.8">
      <c r="B5438" s="26">
        <v>68.66666666666643</v>
      </c>
      <c r="C5438" s="363">
        <v>1421.0469267842348</v>
      </c>
      <c r="D5438" s="367">
        <v>4119.9999999999854</v>
      </c>
      <c r="E5438" s="367">
        <v>19162.790697674518</v>
      </c>
      <c r="F5438" s="367">
        <v>-2617949.3766153008</v>
      </c>
      <c r="G5438" s="367">
        <v>4120.0000000000218</v>
      </c>
      <c r="H5438" s="367">
        <v>103000</v>
      </c>
      <c r="I5438" s="384">
        <v>-31007791.611033797</v>
      </c>
      <c r="J5438" s="367">
        <v>4120</v>
      </c>
      <c r="K5438" s="367">
        <v>24969.696969696837</v>
      </c>
      <c r="L5438" s="384">
        <v>-1680543.9904628657</v>
      </c>
      <c r="M5438" s="367">
        <v>4119.9999999999791</v>
      </c>
      <c r="N5438" s="367">
        <v>412</v>
      </c>
      <c r="O5438" s="384">
        <v>-31237.472881493082</v>
      </c>
      <c r="P5438" s="367">
        <v>59.74</v>
      </c>
      <c r="Q5438" s="367">
        <v>412</v>
      </c>
      <c r="R5438" s="384">
        <v>-10964.684418070497</v>
      </c>
      <c r="S5438" s="367">
        <v>57.68</v>
      </c>
      <c r="T5438" s="367">
        <v>14206.896551724205</v>
      </c>
      <c r="U5438" s="384">
        <v>-1779817.8676058748</v>
      </c>
      <c r="V5438" s="367">
        <v>4120.0000000000191</v>
      </c>
      <c r="W5438" s="367">
        <v>686666.66666666535</v>
      </c>
      <c r="X5438" s="384">
        <v>258594.81753785224</v>
      </c>
      <c r="Y5438" s="386">
        <v>4119.9999999999918</v>
      </c>
      <c r="Z5438" s="367"/>
      <c r="AA5438" s="367"/>
      <c r="AB5438" s="367"/>
      <c r="AC5438" s="367"/>
      <c r="AD5438" s="367"/>
      <c r="AE5438" s="367"/>
      <c r="AF5438" s="367"/>
      <c r="AG5438" s="367"/>
      <c r="AH5438" s="367"/>
      <c r="AI5438" s="367"/>
      <c r="AJ5438" s="367"/>
      <c r="AK5438" s="367"/>
      <c r="AL5438" s="367"/>
      <c r="AM5438" s="367"/>
      <c r="AN5438" s="367"/>
      <c r="AO5438" s="367"/>
      <c r="AP5438" s="367"/>
      <c r="AQ5438" s="367"/>
      <c r="AR5438" s="367"/>
      <c r="AS5438" s="367"/>
      <c r="AT5438" s="367"/>
    </row>
    <row r="5439" spans="2:46" ht="13.8">
      <c r="B5439" s="26">
        <v>68.833333333333101</v>
      </c>
      <c r="C5439" s="363">
        <v>1424.4647315881707</v>
      </c>
      <c r="D5439" s="367">
        <v>4129.9999999999864</v>
      </c>
      <c r="E5439" s="367">
        <v>19209.302325581495</v>
      </c>
      <c r="F5439" s="367">
        <v>-2630834.3706257832</v>
      </c>
      <c r="G5439" s="367">
        <v>4130.0000000000218</v>
      </c>
      <c r="H5439" s="367">
        <v>103250</v>
      </c>
      <c r="I5439" s="384">
        <v>-31159938.777973816</v>
      </c>
      <c r="J5439" s="367">
        <v>4130</v>
      </c>
      <c r="K5439" s="367">
        <v>25030.303030302897</v>
      </c>
      <c r="L5439" s="384">
        <v>-1689621.9669887624</v>
      </c>
      <c r="M5439" s="367">
        <v>4129.9999999999782</v>
      </c>
      <c r="N5439" s="367">
        <v>413</v>
      </c>
      <c r="O5439" s="384">
        <v>-31394.212273639609</v>
      </c>
      <c r="P5439" s="367">
        <v>59.884999999999998</v>
      </c>
      <c r="Q5439" s="367">
        <v>413</v>
      </c>
      <c r="R5439" s="384">
        <v>-11029.488543857622</v>
      </c>
      <c r="S5439" s="367">
        <v>57.82</v>
      </c>
      <c r="T5439" s="367">
        <v>14241.379310344895</v>
      </c>
      <c r="U5439" s="384">
        <v>-1789205.1497900146</v>
      </c>
      <c r="V5439" s="367">
        <v>4130.00000000002</v>
      </c>
      <c r="W5439" s="367">
        <v>688333.33333333198</v>
      </c>
      <c r="X5439" s="384">
        <v>259034.03955872834</v>
      </c>
      <c r="Y5439" s="386">
        <v>4129.9999999999918</v>
      </c>
      <c r="Z5439" s="367"/>
      <c r="AA5439" s="367"/>
      <c r="AB5439" s="367"/>
      <c r="AC5439" s="367"/>
      <c r="AD5439" s="367"/>
      <c r="AE5439" s="367"/>
      <c r="AF5439" s="367"/>
      <c r="AG5439" s="367"/>
      <c r="AH5439" s="367"/>
      <c r="AI5439" s="367"/>
      <c r="AJ5439" s="367"/>
      <c r="AK5439" s="367"/>
      <c r="AL5439" s="367"/>
      <c r="AM5439" s="367"/>
      <c r="AN5439" s="367"/>
      <c r="AO5439" s="367"/>
      <c r="AP5439" s="367"/>
      <c r="AQ5439" s="367"/>
      <c r="AR5439" s="367"/>
      <c r="AS5439" s="367"/>
      <c r="AT5439" s="367"/>
    </row>
    <row r="5440" spans="2:46" ht="13.8">
      <c r="B5440" s="26">
        <v>68.999999999999773</v>
      </c>
      <c r="C5440" s="363">
        <v>1427.8823846331604</v>
      </c>
      <c r="D5440" s="367">
        <v>4139.9999999999864</v>
      </c>
      <c r="E5440" s="367">
        <v>19255.813953488472</v>
      </c>
      <c r="F5440" s="367">
        <v>-2643750.9905343326</v>
      </c>
      <c r="G5440" s="367">
        <v>4140.0000000000218</v>
      </c>
      <c r="H5440" s="367">
        <v>103500</v>
      </c>
      <c r="I5440" s="384">
        <v>-31312458.271968637</v>
      </c>
      <c r="J5440" s="367">
        <v>4140</v>
      </c>
      <c r="K5440" s="367">
        <v>25090.909090908957</v>
      </c>
      <c r="L5440" s="384">
        <v>-1698724.1516805573</v>
      </c>
      <c r="M5440" s="367">
        <v>4139.9999999999782</v>
      </c>
      <c r="N5440" s="367">
        <v>414</v>
      </c>
      <c r="O5440" s="384">
        <v>-31551.343531564398</v>
      </c>
      <c r="P5440" s="367">
        <v>60.029999999999994</v>
      </c>
      <c r="Q5440" s="367">
        <v>414</v>
      </c>
      <c r="R5440" s="384">
        <v>-11094.477613054396</v>
      </c>
      <c r="S5440" s="367">
        <v>57.96</v>
      </c>
      <c r="T5440" s="367">
        <v>14275.862068965585</v>
      </c>
      <c r="U5440" s="384">
        <v>-1798616.9711310712</v>
      </c>
      <c r="V5440" s="367">
        <v>4140.00000000002</v>
      </c>
      <c r="W5440" s="367">
        <v>689999.9999999986</v>
      </c>
      <c r="X5440" s="384">
        <v>259472.3490599762</v>
      </c>
      <c r="Y5440" s="386">
        <v>4139.9999999999918</v>
      </c>
      <c r="Z5440" s="367"/>
      <c r="AA5440" s="367"/>
      <c r="AB5440" s="367"/>
      <c r="AC5440" s="367"/>
      <c r="AD5440" s="367"/>
      <c r="AE5440" s="367"/>
      <c r="AF5440" s="367"/>
      <c r="AG5440" s="367"/>
      <c r="AH5440" s="367"/>
      <c r="AI5440" s="367"/>
      <c r="AJ5440" s="367"/>
      <c r="AK5440" s="367"/>
      <c r="AL5440" s="367"/>
      <c r="AM5440" s="367"/>
      <c r="AN5440" s="367"/>
      <c r="AO5440" s="367"/>
      <c r="AP5440" s="367"/>
      <c r="AQ5440" s="367"/>
      <c r="AR5440" s="367"/>
      <c r="AS5440" s="367"/>
      <c r="AT5440" s="367"/>
    </row>
    <row r="5441" spans="2:46" ht="13.8">
      <c r="B5441" s="26">
        <v>69.166666666666444</v>
      </c>
      <c r="C5441" s="363">
        <v>1431.2998859192051</v>
      </c>
      <c r="D5441" s="367">
        <v>4149.9999999999864</v>
      </c>
      <c r="E5441" s="367">
        <v>19302.325581395449</v>
      </c>
      <c r="F5441" s="367">
        <v>-2656699.2363409479</v>
      </c>
      <c r="G5441" s="367">
        <v>4150.0000000000218</v>
      </c>
      <c r="H5441" s="367">
        <v>103750</v>
      </c>
      <c r="I5441" s="384">
        <v>-31465350.09301826</v>
      </c>
      <c r="J5441" s="367">
        <v>4150</v>
      </c>
      <c r="K5441" s="367">
        <v>25151.515151515017</v>
      </c>
      <c r="L5441" s="384">
        <v>-1707850.5445382495</v>
      </c>
      <c r="M5441" s="367">
        <v>4149.9999999999782</v>
      </c>
      <c r="N5441" s="367">
        <v>415</v>
      </c>
      <c r="O5441" s="384">
        <v>-31708.866655267466</v>
      </c>
      <c r="P5441" s="367">
        <v>60.175000000000004</v>
      </c>
      <c r="Q5441" s="367">
        <v>415</v>
      </c>
      <c r="R5441" s="384">
        <v>-11159.651625660819</v>
      </c>
      <c r="S5441" s="367">
        <v>58.1</v>
      </c>
      <c r="T5441" s="367">
        <v>14310.344827586276</v>
      </c>
      <c r="U5441" s="384">
        <v>-1808053.3316290458</v>
      </c>
      <c r="V5441" s="367">
        <v>4150.00000000002</v>
      </c>
      <c r="W5441" s="367">
        <v>691666.66666666523</v>
      </c>
      <c r="X5441" s="384">
        <v>259909.74604159573</v>
      </c>
      <c r="Y5441" s="386">
        <v>4149.9999999999918</v>
      </c>
      <c r="Z5441" s="367"/>
      <c r="AA5441" s="367"/>
      <c r="AB5441" s="367"/>
      <c r="AC5441" s="367"/>
      <c r="AD5441" s="367"/>
      <c r="AE5441" s="367"/>
      <c r="AF5441" s="367"/>
      <c r="AG5441" s="367"/>
      <c r="AH5441" s="367"/>
      <c r="AI5441" s="367"/>
      <c r="AJ5441" s="367"/>
      <c r="AK5441" s="367"/>
      <c r="AL5441" s="367"/>
      <c r="AM5441" s="367"/>
      <c r="AN5441" s="367"/>
      <c r="AO5441" s="367"/>
      <c r="AP5441" s="367"/>
      <c r="AQ5441" s="367"/>
      <c r="AR5441" s="367"/>
      <c r="AS5441" s="367"/>
      <c r="AT5441" s="367"/>
    </row>
    <row r="5442" spans="2:46" ht="13.8">
      <c r="B5442" s="26">
        <v>69.333333333333115</v>
      </c>
      <c r="C5442" s="363">
        <v>1434.7172354463048</v>
      </c>
      <c r="D5442" s="367">
        <v>4159.9999999999873</v>
      </c>
      <c r="E5442" s="367">
        <v>19348.837209302426</v>
      </c>
      <c r="F5442" s="367">
        <v>-2669679.1080456302</v>
      </c>
      <c r="G5442" s="367">
        <v>4160.0000000000218</v>
      </c>
      <c r="H5442" s="367">
        <v>104000</v>
      </c>
      <c r="I5442" s="384">
        <v>-31618614.241122678</v>
      </c>
      <c r="J5442" s="367">
        <v>4160</v>
      </c>
      <c r="K5442" s="367">
        <v>25212.121212121077</v>
      </c>
      <c r="L5442" s="384">
        <v>-1717001.1455618388</v>
      </c>
      <c r="M5442" s="367">
        <v>4159.9999999999782</v>
      </c>
      <c r="N5442" s="367">
        <v>416</v>
      </c>
      <c r="O5442" s="384">
        <v>-31866.781644748775</v>
      </c>
      <c r="P5442" s="367">
        <v>60.32</v>
      </c>
      <c r="Q5442" s="367">
        <v>416</v>
      </c>
      <c r="R5442" s="384">
        <v>-11225.010581676892</v>
      </c>
      <c r="S5442" s="367">
        <v>58.24</v>
      </c>
      <c r="T5442" s="367">
        <v>14344.827586206966</v>
      </c>
      <c r="U5442" s="384">
        <v>-1817514.231283938</v>
      </c>
      <c r="V5442" s="367">
        <v>4160.00000000002</v>
      </c>
      <c r="W5442" s="367">
        <v>693333.33333333186</v>
      </c>
      <c r="X5442" s="384">
        <v>260346.23050358688</v>
      </c>
      <c r="Y5442" s="386">
        <v>4159.9999999999909</v>
      </c>
      <c r="Z5442" s="367"/>
      <c r="AA5442" s="367"/>
      <c r="AB5442" s="367"/>
      <c r="AC5442" s="367"/>
      <c r="AD5442" s="367"/>
      <c r="AE5442" s="367"/>
      <c r="AF5442" s="367"/>
      <c r="AG5442" s="367"/>
      <c r="AH5442" s="367"/>
      <c r="AI5442" s="367"/>
      <c r="AJ5442" s="367"/>
      <c r="AK5442" s="367"/>
      <c r="AL5442" s="367"/>
      <c r="AM5442" s="367"/>
      <c r="AN5442" s="367"/>
      <c r="AO5442" s="367"/>
      <c r="AP5442" s="367"/>
      <c r="AQ5442" s="367"/>
      <c r="AR5442" s="367"/>
      <c r="AS5442" s="367"/>
      <c r="AT5442" s="367"/>
    </row>
    <row r="5443" spans="2:46" ht="13.8">
      <c r="B5443" s="26">
        <v>69.499999999999787</v>
      </c>
      <c r="C5443" s="363">
        <v>1438.1344332144583</v>
      </c>
      <c r="D5443" s="367">
        <v>4169.9999999999873</v>
      </c>
      <c r="E5443" s="367">
        <v>19395.348837209403</v>
      </c>
      <c r="F5443" s="367">
        <v>-2682690.6056483788</v>
      </c>
      <c r="G5443" s="367">
        <v>4170.0000000000218</v>
      </c>
      <c r="H5443" s="367">
        <v>104250</v>
      </c>
      <c r="I5443" s="384">
        <v>-31772250.716281898</v>
      </c>
      <c r="J5443" s="367">
        <v>4170</v>
      </c>
      <c r="K5443" s="367">
        <v>25272.727272727137</v>
      </c>
      <c r="L5443" s="384">
        <v>-1726175.9547513253</v>
      </c>
      <c r="M5443" s="367">
        <v>4169.9999999999782</v>
      </c>
      <c r="N5443" s="367">
        <v>417</v>
      </c>
      <c r="O5443" s="384">
        <v>-32025.088500008344</v>
      </c>
      <c r="P5443" s="367">
        <v>60.464999999999996</v>
      </c>
      <c r="Q5443" s="367">
        <v>417</v>
      </c>
      <c r="R5443" s="384">
        <v>-11290.554481102618</v>
      </c>
      <c r="S5443" s="367">
        <v>58.38</v>
      </c>
      <c r="T5443" s="367">
        <v>14379.310344827656</v>
      </c>
      <c r="U5443" s="384">
        <v>-1826999.6700957485</v>
      </c>
      <c r="V5443" s="367">
        <v>4170.00000000002</v>
      </c>
      <c r="W5443" s="367">
        <v>694999.99999999849</v>
      </c>
      <c r="X5443" s="384">
        <v>260781.80244594981</v>
      </c>
      <c r="Y5443" s="386">
        <v>4169.9999999999909</v>
      </c>
      <c r="Z5443" s="367"/>
      <c r="AA5443" s="367"/>
      <c r="AB5443" s="367"/>
      <c r="AC5443" s="367"/>
      <c r="AD5443" s="367"/>
      <c r="AE5443" s="367"/>
      <c r="AF5443" s="367"/>
      <c r="AG5443" s="367"/>
      <c r="AH5443" s="367"/>
      <c r="AI5443" s="367"/>
      <c r="AJ5443" s="367"/>
      <c r="AK5443" s="367"/>
      <c r="AL5443" s="367"/>
      <c r="AM5443" s="367"/>
      <c r="AN5443" s="367"/>
      <c r="AO5443" s="367"/>
      <c r="AP5443" s="367"/>
      <c r="AQ5443" s="367"/>
      <c r="AR5443" s="367"/>
      <c r="AS5443" s="367"/>
      <c r="AT5443" s="367"/>
    </row>
    <row r="5444" spans="2:46" ht="13.8">
      <c r="B5444" s="26">
        <v>69.666666666666458</v>
      </c>
      <c r="C5444" s="363">
        <v>1441.5514792236665</v>
      </c>
      <c r="D5444" s="367">
        <v>4179.9999999999873</v>
      </c>
      <c r="E5444" s="367">
        <v>19441.860465116381</v>
      </c>
      <c r="F5444" s="367">
        <v>-2695733.7291491944</v>
      </c>
      <c r="G5444" s="367">
        <v>4180.0000000000218</v>
      </c>
      <c r="H5444" s="367">
        <v>104500</v>
      </c>
      <c r="I5444" s="384">
        <v>-31926259.518495917</v>
      </c>
      <c r="J5444" s="367">
        <v>4180</v>
      </c>
      <c r="K5444" s="367">
        <v>25333.333333333198</v>
      </c>
      <c r="L5444" s="384">
        <v>-1735374.9721067094</v>
      </c>
      <c r="M5444" s="367">
        <v>4179.9999999999782</v>
      </c>
      <c r="N5444" s="367">
        <v>418</v>
      </c>
      <c r="O5444" s="384">
        <v>-32183.787221046194</v>
      </c>
      <c r="P5444" s="367">
        <v>60.610000000000007</v>
      </c>
      <c r="Q5444" s="367">
        <v>418</v>
      </c>
      <c r="R5444" s="384">
        <v>-11356.283323937987</v>
      </c>
      <c r="S5444" s="367">
        <v>58.519999999999996</v>
      </c>
      <c r="T5444" s="367">
        <v>14413.793103448346</v>
      </c>
      <c r="U5444" s="384">
        <v>-1836509.6480644764</v>
      </c>
      <c r="V5444" s="367">
        <v>4180.00000000002</v>
      </c>
      <c r="W5444" s="367">
        <v>696666.66666666511</v>
      </c>
      <c r="X5444" s="384">
        <v>261216.46186868439</v>
      </c>
      <c r="Y5444" s="386">
        <v>4179.99999999999</v>
      </c>
      <c r="Z5444" s="367"/>
      <c r="AA5444" s="367"/>
      <c r="AB5444" s="367"/>
      <c r="AC5444" s="367"/>
      <c r="AD5444" s="367"/>
      <c r="AE5444" s="367"/>
      <c r="AF5444" s="367"/>
      <c r="AG5444" s="367"/>
      <c r="AH5444" s="367"/>
      <c r="AI5444" s="367"/>
      <c r="AJ5444" s="367"/>
      <c r="AK5444" s="367"/>
      <c r="AL5444" s="367"/>
      <c r="AM5444" s="367"/>
      <c r="AN5444" s="367"/>
      <c r="AO5444" s="367"/>
      <c r="AP5444" s="367"/>
      <c r="AQ5444" s="367"/>
      <c r="AR5444" s="367"/>
      <c r="AS5444" s="367"/>
      <c r="AT5444" s="367"/>
    </row>
    <row r="5445" spans="2:46" ht="13.8">
      <c r="B5445" s="26">
        <v>69.83333333333313</v>
      </c>
      <c r="C5445" s="363">
        <v>1444.9683734739294</v>
      </c>
      <c r="D5445" s="367">
        <v>4189.9999999999873</v>
      </c>
      <c r="E5445" s="367">
        <v>19488.372093023358</v>
      </c>
      <c r="F5445" s="367">
        <v>-2708808.478548076</v>
      </c>
      <c r="G5445" s="367">
        <v>4190.0000000000218</v>
      </c>
      <c r="H5445" s="367">
        <v>104750</v>
      </c>
      <c r="I5445" s="384">
        <v>-32080640.647764742</v>
      </c>
      <c r="J5445" s="367">
        <v>4190</v>
      </c>
      <c r="K5445" s="367">
        <v>25393.939393939258</v>
      </c>
      <c r="L5445" s="384">
        <v>-1744598.1976279896</v>
      </c>
      <c r="M5445" s="367">
        <v>4189.9999999999773</v>
      </c>
      <c r="N5445" s="367">
        <v>419</v>
      </c>
      <c r="O5445" s="384">
        <v>-32342.877807862289</v>
      </c>
      <c r="P5445" s="367">
        <v>60.755000000000003</v>
      </c>
      <c r="Q5445" s="367">
        <v>419</v>
      </c>
      <c r="R5445" s="384">
        <v>-11422.197110183013</v>
      </c>
      <c r="S5445" s="367">
        <v>58.66</v>
      </c>
      <c r="T5445" s="367">
        <v>14448.275862069037</v>
      </c>
      <c r="U5445" s="384">
        <v>-1846044.1651901228</v>
      </c>
      <c r="V5445" s="367">
        <v>4190.00000000002</v>
      </c>
      <c r="W5445" s="367">
        <v>698333.33333333174</v>
      </c>
      <c r="X5445" s="384">
        <v>261650.2087717907</v>
      </c>
      <c r="Y5445" s="386">
        <v>4189.99999999999</v>
      </c>
      <c r="Z5445" s="367"/>
      <c r="AA5445" s="367"/>
      <c r="AB5445" s="367"/>
      <c r="AC5445" s="367"/>
      <c r="AD5445" s="367"/>
      <c r="AE5445" s="367"/>
      <c r="AF5445" s="367"/>
      <c r="AG5445" s="367"/>
      <c r="AH5445" s="367"/>
      <c r="AI5445" s="367"/>
      <c r="AJ5445" s="367"/>
      <c r="AK5445" s="367"/>
      <c r="AL5445" s="367"/>
      <c r="AM5445" s="367"/>
      <c r="AN5445" s="367"/>
      <c r="AO5445" s="367"/>
      <c r="AP5445" s="367"/>
      <c r="AQ5445" s="367"/>
      <c r="AR5445" s="367"/>
      <c r="AS5445" s="367"/>
      <c r="AT5445" s="367"/>
    </row>
    <row r="5446" spans="2:46" ht="13.8">
      <c r="B5446" s="26">
        <v>69.999999999999801</v>
      </c>
      <c r="C5446" s="363">
        <v>1448.3851159652468</v>
      </c>
      <c r="D5446" s="367">
        <v>4199.9999999999882</v>
      </c>
      <c r="E5446" s="367">
        <v>19534.883720930335</v>
      </c>
      <c r="F5446" s="367">
        <v>-2721914.853845024</v>
      </c>
      <c r="G5446" s="367">
        <v>4200.0000000000218</v>
      </c>
      <c r="H5446" s="367">
        <v>105000</v>
      </c>
      <c r="I5446" s="384">
        <v>-32235394.104088359</v>
      </c>
      <c r="J5446" s="367">
        <v>4200</v>
      </c>
      <c r="K5446" s="367">
        <v>25454.545454545318</v>
      </c>
      <c r="L5446" s="384">
        <v>-1753845.6313151685</v>
      </c>
      <c r="M5446" s="367">
        <v>4199.9999999999773</v>
      </c>
      <c r="N5446" s="367">
        <v>420</v>
      </c>
      <c r="O5446" s="384">
        <v>-32502.36026045664</v>
      </c>
      <c r="P5446" s="367">
        <v>60.9</v>
      </c>
      <c r="Q5446" s="367">
        <v>420</v>
      </c>
      <c r="R5446" s="384">
        <v>-11488.295839837689</v>
      </c>
      <c r="S5446" s="367">
        <v>58.8</v>
      </c>
      <c r="T5446" s="367">
        <v>14482.758620689727</v>
      </c>
      <c r="U5446" s="384">
        <v>-1855603.2214726873</v>
      </c>
      <c r="V5446" s="367">
        <v>4200.0000000000209</v>
      </c>
      <c r="W5446" s="367">
        <v>699999.99999999837</v>
      </c>
      <c r="X5446" s="384">
        <v>262083.04315526871</v>
      </c>
      <c r="Y5446" s="386">
        <v>4199.99999999999</v>
      </c>
      <c r="Z5446" s="367"/>
      <c r="AA5446" s="367"/>
      <c r="AB5446" s="367"/>
      <c r="AC5446" s="367"/>
      <c r="AD5446" s="367"/>
      <c r="AE5446" s="367"/>
      <c r="AF5446" s="367"/>
      <c r="AG5446" s="367"/>
      <c r="AH5446" s="367"/>
      <c r="AI5446" s="367"/>
      <c r="AJ5446" s="367"/>
      <c r="AK5446" s="367"/>
      <c r="AL5446" s="367"/>
      <c r="AM5446" s="367"/>
      <c r="AN5446" s="367"/>
      <c r="AO5446" s="367"/>
      <c r="AP5446" s="367"/>
      <c r="AQ5446" s="367"/>
      <c r="AR5446" s="367"/>
      <c r="AS5446" s="367"/>
      <c r="AT5446" s="367"/>
    </row>
    <row r="5447" spans="2:46" ht="13.8">
      <c r="B5447" s="26">
        <v>70.166666666666472</v>
      </c>
      <c r="C5447" s="363">
        <v>1451.8017066976183</v>
      </c>
      <c r="D5447" s="367">
        <v>4209.9999999999882</v>
      </c>
      <c r="E5447" s="367">
        <v>19581.395348837312</v>
      </c>
      <c r="F5447" s="367">
        <v>-2735052.8550400389</v>
      </c>
      <c r="G5447" s="367">
        <v>4210.0000000000218</v>
      </c>
      <c r="H5447" s="367">
        <v>105250</v>
      </c>
      <c r="I5447" s="384">
        <v>-32390519.887466777</v>
      </c>
      <c r="J5447" s="367">
        <v>4210</v>
      </c>
      <c r="K5447" s="367">
        <v>25515.151515151378</v>
      </c>
      <c r="L5447" s="384">
        <v>-1763117.2731682442</v>
      </c>
      <c r="M5447" s="367">
        <v>4209.9999999999773</v>
      </c>
      <c r="N5447" s="367">
        <v>421</v>
      </c>
      <c r="O5447" s="384">
        <v>-32662.234578829259</v>
      </c>
      <c r="P5447" s="367">
        <v>61.044999999999995</v>
      </c>
      <c r="Q5447" s="367">
        <v>421</v>
      </c>
      <c r="R5447" s="384">
        <v>-11554.579512902013</v>
      </c>
      <c r="S5447" s="367">
        <v>58.94</v>
      </c>
      <c r="T5447" s="367">
        <v>14517.241379310417</v>
      </c>
      <c r="U5447" s="384">
        <v>-1865186.8169121696</v>
      </c>
      <c r="V5447" s="367">
        <v>4210.0000000000209</v>
      </c>
      <c r="W5447" s="367">
        <v>701666.666666665</v>
      </c>
      <c r="X5447" s="384">
        <v>262514.96501911839</v>
      </c>
      <c r="Y5447" s="386">
        <v>4209.99999999999</v>
      </c>
      <c r="Z5447" s="367"/>
      <c r="AA5447" s="367"/>
      <c r="AB5447" s="367"/>
      <c r="AC5447" s="367"/>
      <c r="AD5447" s="367"/>
      <c r="AE5447" s="367"/>
      <c r="AF5447" s="367"/>
      <c r="AG5447" s="367"/>
      <c r="AH5447" s="367"/>
      <c r="AI5447" s="367"/>
      <c r="AJ5447" s="367"/>
      <c r="AK5447" s="367"/>
      <c r="AL5447" s="367"/>
      <c r="AM5447" s="367"/>
      <c r="AN5447" s="367"/>
      <c r="AO5447" s="367"/>
      <c r="AP5447" s="367"/>
      <c r="AQ5447" s="367"/>
      <c r="AR5447" s="367"/>
      <c r="AS5447" s="367"/>
      <c r="AT5447" s="367"/>
    </row>
    <row r="5448" spans="2:46" ht="13.8">
      <c r="B5448" s="26">
        <v>70.333333333333144</v>
      </c>
      <c r="C5448" s="363">
        <v>1455.218145671045</v>
      </c>
      <c r="D5448" s="367">
        <v>4219.9999999999891</v>
      </c>
      <c r="E5448" s="367">
        <v>19627.906976744289</v>
      </c>
      <c r="F5448" s="367">
        <v>-2748222.4821331198</v>
      </c>
      <c r="G5448" s="367">
        <v>4220.0000000000218</v>
      </c>
      <c r="H5448" s="367">
        <v>105500</v>
      </c>
      <c r="I5448" s="384">
        <v>-32546017.997899994</v>
      </c>
      <c r="J5448" s="367">
        <v>4220</v>
      </c>
      <c r="K5448" s="367">
        <v>25575.757575757438</v>
      </c>
      <c r="L5448" s="384">
        <v>-1772413.1231872169</v>
      </c>
      <c r="M5448" s="367">
        <v>4219.9999999999773</v>
      </c>
      <c r="N5448" s="367">
        <v>422</v>
      </c>
      <c r="O5448" s="384">
        <v>-32822.500762980148</v>
      </c>
      <c r="P5448" s="367">
        <v>61.190000000000005</v>
      </c>
      <c r="Q5448" s="367">
        <v>422</v>
      </c>
      <c r="R5448" s="384">
        <v>-11621.048129375989</v>
      </c>
      <c r="S5448" s="367">
        <v>59.08</v>
      </c>
      <c r="T5448" s="367">
        <v>14551.724137931107</v>
      </c>
      <c r="U5448" s="384">
        <v>-1874794.9515085691</v>
      </c>
      <c r="V5448" s="367">
        <v>4220.0000000000209</v>
      </c>
      <c r="W5448" s="367">
        <v>703333.33333333163</v>
      </c>
      <c r="X5448" s="384">
        <v>262945.97436333972</v>
      </c>
      <c r="Y5448" s="386">
        <v>4219.9999999999891</v>
      </c>
      <c r="Z5448" s="367"/>
      <c r="AA5448" s="367"/>
      <c r="AB5448" s="367"/>
      <c r="AC5448" s="367"/>
      <c r="AD5448" s="367"/>
      <c r="AE5448" s="367"/>
      <c r="AF5448" s="367"/>
      <c r="AG5448" s="367"/>
      <c r="AH5448" s="367"/>
      <c r="AI5448" s="367"/>
      <c r="AJ5448" s="367"/>
      <c r="AK5448" s="367"/>
      <c r="AL5448" s="367"/>
      <c r="AM5448" s="367"/>
      <c r="AN5448" s="367"/>
      <c r="AO5448" s="367"/>
      <c r="AP5448" s="367"/>
      <c r="AQ5448" s="367"/>
      <c r="AR5448" s="367"/>
      <c r="AS5448" s="367"/>
      <c r="AT5448" s="367"/>
    </row>
    <row r="5449" spans="2:46" ht="13.8">
      <c r="B5449" s="26">
        <v>70.499999999999815</v>
      </c>
      <c r="C5449" s="363">
        <v>1458.6344328855259</v>
      </c>
      <c r="D5449" s="367">
        <v>4229.9999999999891</v>
      </c>
      <c r="E5449" s="367">
        <v>19674.418604651266</v>
      </c>
      <c r="F5449" s="367">
        <v>-2761423.7351242686</v>
      </c>
      <c r="G5449" s="367">
        <v>4230.0000000000218</v>
      </c>
      <c r="H5449" s="367">
        <v>105750</v>
      </c>
      <c r="I5449" s="384">
        <v>-32701888.435388017</v>
      </c>
      <c r="J5449" s="367">
        <v>4230</v>
      </c>
      <c r="K5449" s="367">
        <v>25636.363636363498</v>
      </c>
      <c r="L5449" s="384">
        <v>-1781733.1813720872</v>
      </c>
      <c r="M5449" s="367">
        <v>4229.9999999999773</v>
      </c>
      <c r="N5449" s="367">
        <v>423</v>
      </c>
      <c r="O5449" s="384">
        <v>-32983.158812909285</v>
      </c>
      <c r="P5449" s="367">
        <v>61.335000000000001</v>
      </c>
      <c r="Q5449" s="367">
        <v>423</v>
      </c>
      <c r="R5449" s="384">
        <v>-11687.701689259617</v>
      </c>
      <c r="S5449" s="367">
        <v>59.22</v>
      </c>
      <c r="T5449" s="367">
        <v>14586.206896551797</v>
      </c>
      <c r="U5449" s="384">
        <v>-1884427.6252618877</v>
      </c>
      <c r="V5449" s="367">
        <v>4230.0000000000218</v>
      </c>
      <c r="W5449" s="367">
        <v>704999.99999999825</v>
      </c>
      <c r="X5449" s="384">
        <v>263376.0711879328</v>
      </c>
      <c r="Y5449" s="386">
        <v>4229.9999999999891</v>
      </c>
      <c r="Z5449" s="367"/>
      <c r="AA5449" s="367"/>
      <c r="AB5449" s="367"/>
      <c r="AC5449" s="367"/>
      <c r="AD5449" s="367"/>
      <c r="AE5449" s="367"/>
      <c r="AF5449" s="367"/>
      <c r="AG5449" s="367"/>
      <c r="AH5449" s="367"/>
      <c r="AI5449" s="367"/>
      <c r="AJ5449" s="367"/>
      <c r="AK5449" s="367"/>
      <c r="AL5449" s="367"/>
      <c r="AM5449" s="367"/>
      <c r="AN5449" s="367"/>
      <c r="AO5449" s="367"/>
      <c r="AP5449" s="367"/>
      <c r="AQ5449" s="367"/>
      <c r="AR5449" s="367"/>
      <c r="AS5449" s="367"/>
      <c r="AT5449" s="367"/>
    </row>
    <row r="5450" spans="2:46" ht="13.8">
      <c r="B5450" s="26">
        <v>70.666666666666487</v>
      </c>
      <c r="C5450" s="363">
        <v>1462.0505683410613</v>
      </c>
      <c r="D5450" s="367">
        <v>4239.9999999999891</v>
      </c>
      <c r="E5450" s="367">
        <v>19720.930232558243</v>
      </c>
      <c r="F5450" s="367">
        <v>-2774656.6140134837</v>
      </c>
      <c r="G5450" s="367">
        <v>4240.0000000000227</v>
      </c>
      <c r="H5450" s="367">
        <v>106000</v>
      </c>
      <c r="I5450" s="384">
        <v>-32858131.199930836</v>
      </c>
      <c r="J5450" s="367">
        <v>4240</v>
      </c>
      <c r="K5450" s="367">
        <v>25696.969696969558</v>
      </c>
      <c r="L5450" s="384">
        <v>-1791077.4477228546</v>
      </c>
      <c r="M5450" s="367">
        <v>4239.9999999999773</v>
      </c>
      <c r="N5450" s="367">
        <v>424</v>
      </c>
      <c r="O5450" s="384">
        <v>-33144.208728616679</v>
      </c>
      <c r="P5450" s="367">
        <v>61.48</v>
      </c>
      <c r="Q5450" s="367">
        <v>424</v>
      </c>
      <c r="R5450" s="384">
        <v>-11754.540192552897</v>
      </c>
      <c r="S5450" s="367">
        <v>59.360000000000007</v>
      </c>
      <c r="T5450" s="367">
        <v>14620.689655172488</v>
      </c>
      <c r="U5450" s="384">
        <v>-1894084.8381721231</v>
      </c>
      <c r="V5450" s="367">
        <v>4240.0000000000218</v>
      </c>
      <c r="W5450" s="367">
        <v>706666.66666666488</v>
      </c>
      <c r="X5450" s="384">
        <v>263805.25549289759</v>
      </c>
      <c r="Y5450" s="386">
        <v>4239.9999999999891</v>
      </c>
      <c r="Z5450" s="367"/>
      <c r="AA5450" s="367"/>
      <c r="AB5450" s="367"/>
      <c r="AC5450" s="367"/>
      <c r="AD5450" s="367"/>
      <c r="AE5450" s="367"/>
      <c r="AF5450" s="367"/>
      <c r="AG5450" s="367"/>
      <c r="AH5450" s="367"/>
      <c r="AI5450" s="367"/>
      <c r="AJ5450" s="367"/>
      <c r="AK5450" s="367"/>
      <c r="AL5450" s="367"/>
      <c r="AM5450" s="367"/>
      <c r="AN5450" s="367"/>
      <c r="AO5450" s="367"/>
      <c r="AP5450" s="367"/>
      <c r="AQ5450" s="367"/>
      <c r="AR5450" s="367"/>
      <c r="AS5450" s="367"/>
      <c r="AT5450" s="367"/>
    </row>
    <row r="5451" spans="2:46" ht="13.8">
      <c r="B5451" s="26">
        <v>70.833333333333158</v>
      </c>
      <c r="C5451" s="363">
        <v>1465.4665520376509</v>
      </c>
      <c r="D5451" s="367">
        <v>4249.9999999999891</v>
      </c>
      <c r="E5451" s="367">
        <v>19767.44186046522</v>
      </c>
      <c r="F5451" s="367">
        <v>-2787921.1188007644</v>
      </c>
      <c r="G5451" s="367">
        <v>4250.0000000000227</v>
      </c>
      <c r="H5451" s="367">
        <v>106250</v>
      </c>
      <c r="I5451" s="384">
        <v>-33014746.291528452</v>
      </c>
      <c r="J5451" s="367">
        <v>4250</v>
      </c>
      <c r="K5451" s="367">
        <v>25757.575757575618</v>
      </c>
      <c r="L5451" s="384">
        <v>-1800445.9222395194</v>
      </c>
      <c r="M5451" s="367">
        <v>4249.9999999999773</v>
      </c>
      <c r="N5451" s="367">
        <v>425</v>
      </c>
      <c r="O5451" s="384">
        <v>-33305.650510102358</v>
      </c>
      <c r="P5451" s="367">
        <v>61.625000000000007</v>
      </c>
      <c r="Q5451" s="367">
        <v>425</v>
      </c>
      <c r="R5451" s="384">
        <v>-11821.563639255815</v>
      </c>
      <c r="S5451" s="367">
        <v>59.499999999999993</v>
      </c>
      <c r="T5451" s="367">
        <v>14655.172413793178</v>
      </c>
      <c r="U5451" s="384">
        <v>-1903766.5902392764</v>
      </c>
      <c r="V5451" s="367">
        <v>4250.0000000000218</v>
      </c>
      <c r="W5451" s="367">
        <v>708333.33333333151</v>
      </c>
      <c r="X5451" s="384">
        <v>264233.52727823402</v>
      </c>
      <c r="Y5451" s="386">
        <v>4249.9999999999891</v>
      </c>
      <c r="Z5451" s="367"/>
      <c r="AA5451" s="367"/>
      <c r="AB5451" s="367"/>
      <c r="AC5451" s="367"/>
      <c r="AD5451" s="367"/>
      <c r="AE5451" s="367"/>
      <c r="AF5451" s="367"/>
      <c r="AG5451" s="367"/>
      <c r="AH5451" s="367"/>
      <c r="AI5451" s="367"/>
      <c r="AJ5451" s="367"/>
      <c r="AK5451" s="367"/>
      <c r="AL5451" s="367"/>
      <c r="AM5451" s="367"/>
      <c r="AN5451" s="367"/>
      <c r="AO5451" s="367"/>
      <c r="AP5451" s="367"/>
      <c r="AQ5451" s="367"/>
      <c r="AR5451" s="367"/>
      <c r="AS5451" s="367"/>
      <c r="AT5451" s="367"/>
    </row>
    <row r="5452" spans="2:46" ht="13.8">
      <c r="B5452" s="26">
        <v>70.999999999999829</v>
      </c>
      <c r="C5452" s="363">
        <v>1468.8823839752956</v>
      </c>
      <c r="D5452" s="367">
        <v>4259.99999999999</v>
      </c>
      <c r="E5452" s="367">
        <v>19813.953488372197</v>
      </c>
      <c r="F5452" s="367">
        <v>-2801217.2494861116</v>
      </c>
      <c r="G5452" s="367">
        <v>4260.0000000000227</v>
      </c>
      <c r="H5452" s="367">
        <v>106500</v>
      </c>
      <c r="I5452" s="384">
        <v>-33171733.710180871</v>
      </c>
      <c r="J5452" s="367">
        <v>4260</v>
      </c>
      <c r="K5452" s="367">
        <v>25818.181818181678</v>
      </c>
      <c r="L5452" s="384">
        <v>-1809838.6049220816</v>
      </c>
      <c r="M5452" s="367">
        <v>4259.9999999999773</v>
      </c>
      <c r="N5452" s="367">
        <v>426</v>
      </c>
      <c r="O5452" s="384">
        <v>-33467.484157366271</v>
      </c>
      <c r="P5452" s="367">
        <v>61.77</v>
      </c>
      <c r="Q5452" s="367">
        <v>426</v>
      </c>
      <c r="R5452" s="384">
        <v>-11888.772029368391</v>
      </c>
      <c r="S5452" s="367">
        <v>59.639999999999993</v>
      </c>
      <c r="T5452" s="367">
        <v>14689.655172413868</v>
      </c>
      <c r="U5452" s="384">
        <v>-1913472.8814633475</v>
      </c>
      <c r="V5452" s="367">
        <v>4260.0000000000218</v>
      </c>
      <c r="W5452" s="367">
        <v>709999.99999999814</v>
      </c>
      <c r="X5452" s="384">
        <v>264660.88654394221</v>
      </c>
      <c r="Y5452" s="386">
        <v>4259.9999999999891</v>
      </c>
      <c r="Z5452" s="367"/>
      <c r="AA5452" s="367"/>
      <c r="AB5452" s="367"/>
      <c r="AC5452" s="367"/>
      <c r="AD5452" s="367"/>
      <c r="AE5452" s="367"/>
      <c r="AF5452" s="367"/>
      <c r="AG5452" s="367"/>
      <c r="AH5452" s="367"/>
      <c r="AI5452" s="367"/>
      <c r="AJ5452" s="367"/>
      <c r="AK5452" s="367"/>
      <c r="AL5452" s="367"/>
      <c r="AM5452" s="367"/>
      <c r="AN5452" s="367"/>
      <c r="AO5452" s="367"/>
      <c r="AP5452" s="367"/>
      <c r="AQ5452" s="367"/>
      <c r="AR5452" s="367"/>
      <c r="AS5452" s="367"/>
      <c r="AT5452" s="367"/>
    </row>
    <row r="5453" spans="2:46" ht="13.8">
      <c r="B5453" s="26">
        <v>71.166666666666501</v>
      </c>
      <c r="C5453" s="363">
        <v>1472.298064153995</v>
      </c>
      <c r="D5453" s="367">
        <v>4269.99999999999</v>
      </c>
      <c r="E5453" s="367">
        <v>19860.465116279174</v>
      </c>
      <c r="F5453" s="367">
        <v>-2814545.0060695261</v>
      </c>
      <c r="G5453" s="367">
        <v>4270.0000000000227</v>
      </c>
      <c r="H5453" s="367">
        <v>106750</v>
      </c>
      <c r="I5453" s="384">
        <v>-33329093.455888085</v>
      </c>
      <c r="J5453" s="367">
        <v>4270</v>
      </c>
      <c r="K5453" s="367">
        <v>25878.787878787738</v>
      </c>
      <c r="L5453" s="384">
        <v>-1819255.4957705408</v>
      </c>
      <c r="M5453" s="367">
        <v>4269.9999999999773</v>
      </c>
      <c r="N5453" s="367">
        <v>427</v>
      </c>
      <c r="O5453" s="384">
        <v>-33629.709670408454</v>
      </c>
      <c r="P5453" s="367">
        <v>61.914999999999999</v>
      </c>
      <c r="Q5453" s="367">
        <v>427</v>
      </c>
      <c r="R5453" s="384">
        <v>-11956.165362890621</v>
      </c>
      <c r="S5453" s="367">
        <v>59.78</v>
      </c>
      <c r="T5453" s="367">
        <v>14724.137931034558</v>
      </c>
      <c r="U5453" s="384">
        <v>-1923203.7118443369</v>
      </c>
      <c r="V5453" s="367">
        <v>4270.0000000000218</v>
      </c>
      <c r="W5453" s="367">
        <v>711666.66666666477</v>
      </c>
      <c r="X5453" s="384">
        <v>265087.33329002204</v>
      </c>
      <c r="Y5453" s="386">
        <v>4269.9999999999882</v>
      </c>
      <c r="Z5453" s="367"/>
      <c r="AA5453" s="367"/>
      <c r="AB5453" s="367"/>
      <c r="AC5453" s="367"/>
      <c r="AD5453" s="367"/>
      <c r="AE5453" s="367"/>
      <c r="AF5453" s="367"/>
      <c r="AG5453" s="367"/>
      <c r="AH5453" s="367"/>
      <c r="AI5453" s="367"/>
      <c r="AJ5453" s="367"/>
      <c r="AK5453" s="367"/>
      <c r="AL5453" s="367"/>
      <c r="AM5453" s="367"/>
      <c r="AN5453" s="367"/>
      <c r="AO5453" s="367"/>
      <c r="AP5453" s="367"/>
      <c r="AQ5453" s="367"/>
      <c r="AR5453" s="367"/>
      <c r="AS5453" s="367"/>
      <c r="AT5453" s="367"/>
    </row>
    <row r="5454" spans="2:46" ht="13.8">
      <c r="B5454" s="26">
        <v>71.333333333333172</v>
      </c>
      <c r="C5454" s="363">
        <v>1475.7135925737484</v>
      </c>
      <c r="D5454" s="367">
        <v>4279.9999999999909</v>
      </c>
      <c r="E5454" s="367">
        <v>19906.976744186151</v>
      </c>
      <c r="F5454" s="367">
        <v>-2827904.3885510061</v>
      </c>
      <c r="G5454" s="367">
        <v>4280.0000000000227</v>
      </c>
      <c r="H5454" s="367">
        <v>107000</v>
      </c>
      <c r="I5454" s="384">
        <v>-33486825.528650109</v>
      </c>
      <c r="J5454" s="367">
        <v>4280</v>
      </c>
      <c r="K5454" s="367">
        <v>25939.393939393798</v>
      </c>
      <c r="L5454" s="384">
        <v>-1828696.5947848971</v>
      </c>
      <c r="M5454" s="367">
        <v>4279.9999999999773</v>
      </c>
      <c r="N5454" s="367">
        <v>428</v>
      </c>
      <c r="O5454" s="384">
        <v>-33792.327049228901</v>
      </c>
      <c r="P5454" s="367">
        <v>62.059999999999995</v>
      </c>
      <c r="Q5454" s="367">
        <v>428</v>
      </c>
      <c r="R5454" s="384">
        <v>-12023.7436398225</v>
      </c>
      <c r="S5454" s="367">
        <v>59.92</v>
      </c>
      <c r="T5454" s="367">
        <v>14758.620689655248</v>
      </c>
      <c r="U5454" s="384">
        <v>-1932959.0813822439</v>
      </c>
      <c r="V5454" s="367">
        <v>4280.0000000000218</v>
      </c>
      <c r="W5454" s="367">
        <v>713333.33333333139</v>
      </c>
      <c r="X5454" s="384">
        <v>265512.86751647358</v>
      </c>
      <c r="Y5454" s="386">
        <v>4279.9999999999882</v>
      </c>
      <c r="Z5454" s="367"/>
      <c r="AA5454" s="367"/>
      <c r="AB5454" s="367"/>
      <c r="AC5454" s="367"/>
      <c r="AD5454" s="367"/>
      <c r="AE5454" s="367"/>
      <c r="AF5454" s="367"/>
      <c r="AG5454" s="367"/>
      <c r="AH5454" s="367"/>
      <c r="AI5454" s="367"/>
      <c r="AJ5454" s="367"/>
      <c r="AK5454" s="367"/>
      <c r="AL5454" s="367"/>
      <c r="AM5454" s="367"/>
      <c r="AN5454" s="367"/>
      <c r="AO5454" s="367"/>
      <c r="AP5454" s="367"/>
      <c r="AQ5454" s="367"/>
      <c r="AR5454" s="367"/>
      <c r="AS5454" s="367"/>
      <c r="AT5454" s="367"/>
    </row>
    <row r="5455" spans="2:46" ht="13.8">
      <c r="B5455" s="26">
        <v>71.499999999999844</v>
      </c>
      <c r="C5455" s="363">
        <v>1479.1289692345565</v>
      </c>
      <c r="D5455" s="367">
        <v>4289.9999999999909</v>
      </c>
      <c r="E5455" s="367">
        <v>19953.488372093128</v>
      </c>
      <c r="F5455" s="367">
        <v>-2841295.3969305535</v>
      </c>
      <c r="G5455" s="367">
        <v>4290.0000000000227</v>
      </c>
      <c r="H5455" s="367">
        <v>107250</v>
      </c>
      <c r="I5455" s="384">
        <v>-33644929.928466924</v>
      </c>
      <c r="J5455" s="367">
        <v>4290</v>
      </c>
      <c r="K5455" s="367">
        <v>25999.999999999858</v>
      </c>
      <c r="L5455" s="384">
        <v>-1838161.9019651508</v>
      </c>
      <c r="M5455" s="367">
        <v>4289.9999999999773</v>
      </c>
      <c r="N5455" s="367">
        <v>429</v>
      </c>
      <c r="O5455" s="384">
        <v>-33955.336293827619</v>
      </c>
      <c r="P5455" s="367">
        <v>62.205000000000005</v>
      </c>
      <c r="Q5455" s="367">
        <v>429</v>
      </c>
      <c r="R5455" s="384">
        <v>-12091.506860164025</v>
      </c>
      <c r="S5455" s="367">
        <v>60.06</v>
      </c>
      <c r="T5455" s="367">
        <v>14793.103448275939</v>
      </c>
      <c r="U5455" s="384">
        <v>-1942738.9900770688</v>
      </c>
      <c r="V5455" s="367">
        <v>4290.0000000000218</v>
      </c>
      <c r="W5455" s="367">
        <v>714999.99999999802</v>
      </c>
      <c r="X5455" s="384">
        <v>265937.48922329681</v>
      </c>
      <c r="Y5455" s="386">
        <v>4289.9999999999873</v>
      </c>
      <c r="Z5455" s="367"/>
      <c r="AA5455" s="367"/>
      <c r="AB5455" s="367"/>
      <c r="AC5455" s="367"/>
      <c r="AD5455" s="367"/>
      <c r="AE5455" s="367"/>
      <c r="AF5455" s="367"/>
      <c r="AG5455" s="367"/>
      <c r="AH5455" s="367"/>
      <c r="AI5455" s="367"/>
      <c r="AJ5455" s="367"/>
      <c r="AK5455" s="367"/>
      <c r="AL5455" s="367"/>
      <c r="AM5455" s="367"/>
      <c r="AN5455" s="367"/>
      <c r="AO5455" s="367"/>
      <c r="AP5455" s="367"/>
      <c r="AQ5455" s="367"/>
      <c r="AR5455" s="367"/>
      <c r="AS5455" s="367"/>
      <c r="AT5455" s="367"/>
    </row>
    <row r="5456" spans="2:46" ht="13.8">
      <c r="B5456" s="26">
        <v>71.666666666666515</v>
      </c>
      <c r="C5456" s="363">
        <v>1482.544194136419</v>
      </c>
      <c r="D5456" s="367">
        <v>4299.9999999999909</v>
      </c>
      <c r="E5456" s="367">
        <v>20000.000000000106</v>
      </c>
      <c r="F5456" s="367">
        <v>-2854718.0312081669</v>
      </c>
      <c r="G5456" s="367">
        <v>4300.0000000000227</v>
      </c>
      <c r="H5456" s="367">
        <v>107500</v>
      </c>
      <c r="I5456" s="384">
        <v>-33803406.655338541</v>
      </c>
      <c r="J5456" s="367">
        <v>4300</v>
      </c>
      <c r="K5456" s="367">
        <v>26060.606060605918</v>
      </c>
      <c r="L5456" s="384">
        <v>-1847651.417311301</v>
      </c>
      <c r="M5456" s="367">
        <v>4299.9999999999764</v>
      </c>
      <c r="N5456" s="367">
        <v>430</v>
      </c>
      <c r="O5456" s="384">
        <v>-34118.737404204578</v>
      </c>
      <c r="P5456" s="367">
        <v>62.35</v>
      </c>
      <c r="Q5456" s="367">
        <v>430</v>
      </c>
      <c r="R5456" s="384">
        <v>-12159.455023915205</v>
      </c>
      <c r="S5456" s="367">
        <v>60.2</v>
      </c>
      <c r="T5456" s="367">
        <v>14827.586206896629</v>
      </c>
      <c r="U5456" s="384">
        <v>-1952543.4379288121</v>
      </c>
      <c r="V5456" s="367">
        <v>4300.0000000000227</v>
      </c>
      <c r="W5456" s="367">
        <v>716666.66666666465</v>
      </c>
      <c r="X5456" s="384">
        <v>266361.19841049175</v>
      </c>
      <c r="Y5456" s="386">
        <v>4299.9999999999873</v>
      </c>
      <c r="Z5456" s="367"/>
      <c r="AA5456" s="367"/>
      <c r="AB5456" s="367"/>
      <c r="AC5456" s="367"/>
      <c r="AD5456" s="367"/>
      <c r="AE5456" s="367"/>
      <c r="AF5456" s="367"/>
      <c r="AG5456" s="367"/>
      <c r="AH5456" s="367"/>
      <c r="AI5456" s="367"/>
      <c r="AJ5456" s="367"/>
      <c r="AK5456" s="367"/>
      <c r="AL5456" s="367"/>
      <c r="AM5456" s="367"/>
      <c r="AN5456" s="367"/>
      <c r="AO5456" s="367"/>
      <c r="AP5456" s="367"/>
      <c r="AQ5456" s="367"/>
      <c r="AR5456" s="367"/>
      <c r="AS5456" s="367"/>
      <c r="AT5456" s="367"/>
    </row>
    <row r="5457" spans="2:46" ht="13.8">
      <c r="B5457" s="26">
        <v>71.833333333333186</v>
      </c>
      <c r="C5457" s="363">
        <v>1485.9592672793362</v>
      </c>
      <c r="D5457" s="367">
        <v>4309.9999999999909</v>
      </c>
      <c r="E5457" s="367">
        <v>20046.511627907083</v>
      </c>
      <c r="F5457" s="367">
        <v>-2868172.2913838467</v>
      </c>
      <c r="G5457" s="367">
        <v>4310.0000000000227</v>
      </c>
      <c r="H5457" s="367">
        <v>107750</v>
      </c>
      <c r="I5457" s="384">
        <v>-33962255.709264956</v>
      </c>
      <c r="J5457" s="367">
        <v>4310</v>
      </c>
      <c r="K5457" s="367">
        <v>26121.212121211978</v>
      </c>
      <c r="L5457" s="384">
        <v>-1857165.1408233494</v>
      </c>
      <c r="M5457" s="367">
        <v>4309.9999999999764</v>
      </c>
      <c r="N5457" s="367">
        <v>431</v>
      </c>
      <c r="O5457" s="384">
        <v>-34282.530380359807</v>
      </c>
      <c r="P5457" s="367">
        <v>62.494999999999997</v>
      </c>
      <c r="Q5457" s="367">
        <v>431</v>
      </c>
      <c r="R5457" s="384">
        <v>-12227.588131076032</v>
      </c>
      <c r="S5457" s="367">
        <v>60.34</v>
      </c>
      <c r="T5457" s="367">
        <v>14862.068965517319</v>
      </c>
      <c r="U5457" s="384">
        <v>-1962372.4249374731</v>
      </c>
      <c r="V5457" s="367">
        <v>4310.0000000000227</v>
      </c>
      <c r="W5457" s="367">
        <v>718333.33333333128</v>
      </c>
      <c r="X5457" s="384">
        <v>266783.99507805839</v>
      </c>
      <c r="Y5457" s="386">
        <v>4309.9999999999882</v>
      </c>
      <c r="Z5457" s="367"/>
      <c r="AA5457" s="367"/>
      <c r="AB5457" s="367"/>
      <c r="AC5457" s="367"/>
      <c r="AD5457" s="367"/>
      <c r="AE5457" s="367"/>
      <c r="AF5457" s="367"/>
      <c r="AG5457" s="367"/>
      <c r="AH5457" s="367"/>
      <c r="AI5457" s="367"/>
      <c r="AJ5457" s="367"/>
      <c r="AK5457" s="367"/>
      <c r="AL5457" s="367"/>
      <c r="AM5457" s="367"/>
      <c r="AN5457" s="367"/>
      <c r="AO5457" s="367"/>
      <c r="AP5457" s="367"/>
      <c r="AQ5457" s="367"/>
      <c r="AR5457" s="367"/>
      <c r="AS5457" s="367"/>
      <c r="AT5457" s="367"/>
    </row>
    <row r="5458" spans="2:46" ht="13.8">
      <c r="B5458" s="26">
        <v>71.999999999999858</v>
      </c>
      <c r="C5458" s="363">
        <v>1489.3741886633079</v>
      </c>
      <c r="D5458" s="367">
        <v>4319.9999999999918</v>
      </c>
      <c r="E5458" s="367">
        <v>20093.02325581406</v>
      </c>
      <c r="F5458" s="367">
        <v>-2881658.1774575948</v>
      </c>
      <c r="G5458" s="367">
        <v>4320.0000000000236</v>
      </c>
      <c r="H5458" s="367">
        <v>108000</v>
      </c>
      <c r="I5458" s="384">
        <v>-34121477.090246171</v>
      </c>
      <c r="J5458" s="367">
        <v>4320</v>
      </c>
      <c r="K5458" s="367">
        <v>26181.818181818038</v>
      </c>
      <c r="L5458" s="384">
        <v>-1866703.072501295</v>
      </c>
      <c r="M5458" s="367">
        <v>4319.9999999999764</v>
      </c>
      <c r="N5458" s="367">
        <v>432</v>
      </c>
      <c r="O5458" s="384">
        <v>-34446.7152222933</v>
      </c>
      <c r="P5458" s="367">
        <v>62.640000000000008</v>
      </c>
      <c r="Q5458" s="367">
        <v>432</v>
      </c>
      <c r="R5458" s="384">
        <v>-12295.906181646507</v>
      </c>
      <c r="S5458" s="367">
        <v>60.48</v>
      </c>
      <c r="T5458" s="367">
        <v>14896.551724138009</v>
      </c>
      <c r="U5458" s="384">
        <v>-1972225.9511030514</v>
      </c>
      <c r="V5458" s="367">
        <v>4320.0000000000227</v>
      </c>
      <c r="W5458" s="367">
        <v>719999.9999999979</v>
      </c>
      <c r="X5458" s="384">
        <v>267205.87922599673</v>
      </c>
      <c r="Y5458" s="386">
        <v>4319.9999999999873</v>
      </c>
      <c r="Z5458" s="367"/>
      <c r="AA5458" s="367"/>
      <c r="AB5458" s="367"/>
      <c r="AC5458" s="367"/>
      <c r="AD5458" s="367"/>
      <c r="AE5458" s="367"/>
      <c r="AF5458" s="367"/>
      <c r="AG5458" s="367"/>
      <c r="AH5458" s="367"/>
      <c r="AI5458" s="367"/>
      <c r="AJ5458" s="367"/>
      <c r="AK5458" s="367"/>
      <c r="AL5458" s="367"/>
      <c r="AM5458" s="367"/>
      <c r="AN5458" s="367"/>
      <c r="AO5458" s="367"/>
      <c r="AP5458" s="367"/>
      <c r="AQ5458" s="367"/>
      <c r="AR5458" s="367"/>
      <c r="AS5458" s="367"/>
      <c r="AT5458" s="367"/>
    </row>
    <row r="5459" spans="2:46" ht="13.8">
      <c r="B5459" s="26">
        <v>72.166666666666529</v>
      </c>
      <c r="C5459" s="363">
        <v>1492.788958288334</v>
      </c>
      <c r="D5459" s="367">
        <v>4329.9999999999918</v>
      </c>
      <c r="E5459" s="367">
        <v>20139.534883721037</v>
      </c>
      <c r="F5459" s="367">
        <v>-2895175.6894294079</v>
      </c>
      <c r="G5459" s="367">
        <v>4330.0000000000236</v>
      </c>
      <c r="H5459" s="367">
        <v>108250</v>
      </c>
      <c r="I5459" s="384">
        <v>-34281070.798282191</v>
      </c>
      <c r="J5459" s="367">
        <v>4330</v>
      </c>
      <c r="K5459" s="367">
        <v>26242.424242424098</v>
      </c>
      <c r="L5459" s="384">
        <v>-1876265.212345138</v>
      </c>
      <c r="M5459" s="367">
        <v>4329.9999999999764</v>
      </c>
      <c r="N5459" s="367">
        <v>433</v>
      </c>
      <c r="O5459" s="384">
        <v>-34611.291930005042</v>
      </c>
      <c r="P5459" s="367">
        <v>62.785000000000004</v>
      </c>
      <c r="Q5459" s="367">
        <v>433</v>
      </c>
      <c r="R5459" s="384">
        <v>-12364.409175626635</v>
      </c>
      <c r="S5459" s="367">
        <v>60.62</v>
      </c>
      <c r="T5459" s="367">
        <v>14931.0344827587</v>
      </c>
      <c r="U5459" s="384">
        <v>-1982104.0164255481</v>
      </c>
      <c r="V5459" s="367">
        <v>4330.0000000000227</v>
      </c>
      <c r="W5459" s="367">
        <v>721666.66666666453</v>
      </c>
      <c r="X5459" s="384">
        <v>267626.85085430677</v>
      </c>
      <c r="Y5459" s="386">
        <v>4329.9999999999873</v>
      </c>
      <c r="Z5459" s="367"/>
      <c r="AA5459" s="367"/>
      <c r="AB5459" s="367"/>
      <c r="AC5459" s="367"/>
      <c r="AD5459" s="367"/>
      <c r="AE5459" s="367"/>
      <c r="AF5459" s="367"/>
      <c r="AG5459" s="367"/>
      <c r="AH5459" s="367"/>
      <c r="AI5459" s="367"/>
      <c r="AJ5459" s="367"/>
      <c r="AK5459" s="367"/>
      <c r="AL5459" s="367"/>
      <c r="AM5459" s="367"/>
      <c r="AN5459" s="367"/>
      <c r="AO5459" s="367"/>
      <c r="AP5459" s="367"/>
      <c r="AQ5459" s="367"/>
      <c r="AR5459" s="367"/>
      <c r="AS5459" s="367"/>
      <c r="AT5459" s="367"/>
    </row>
    <row r="5460" spans="2:46" ht="13.8">
      <c r="B5460" s="26">
        <v>72.333333333333201</v>
      </c>
      <c r="C5460" s="363">
        <v>1496.2035761544146</v>
      </c>
      <c r="D5460" s="367">
        <v>4339.9999999999918</v>
      </c>
      <c r="E5460" s="367">
        <v>20186.046511628014</v>
      </c>
      <c r="F5460" s="367">
        <v>-2908724.8272992875</v>
      </c>
      <c r="G5460" s="367">
        <v>4340.0000000000236</v>
      </c>
      <c r="H5460" s="367">
        <v>108500</v>
      </c>
      <c r="I5460" s="384">
        <v>-34441036.833373003</v>
      </c>
      <c r="J5460" s="367">
        <v>4340</v>
      </c>
      <c r="K5460" s="367">
        <v>26303.030303030158</v>
      </c>
      <c r="L5460" s="384">
        <v>-1885851.5603548777</v>
      </c>
      <c r="M5460" s="367">
        <v>4339.9999999999764</v>
      </c>
      <c r="N5460" s="367">
        <v>434</v>
      </c>
      <c r="O5460" s="384">
        <v>-34776.260503495054</v>
      </c>
      <c r="P5460" s="367">
        <v>62.93</v>
      </c>
      <c r="Q5460" s="367">
        <v>434</v>
      </c>
      <c r="R5460" s="384">
        <v>-12433.097113016414</v>
      </c>
      <c r="S5460" s="367">
        <v>60.76</v>
      </c>
      <c r="T5460" s="367">
        <v>14965.51724137939</v>
      </c>
      <c r="U5460" s="384">
        <v>-1992006.620904963</v>
      </c>
      <c r="V5460" s="367">
        <v>4340.0000000000236</v>
      </c>
      <c r="W5460" s="367">
        <v>723333.33333333116</v>
      </c>
      <c r="X5460" s="384">
        <v>268046.90996298852</v>
      </c>
      <c r="Y5460" s="386">
        <v>4339.9999999999864</v>
      </c>
      <c r="Z5460" s="367"/>
      <c r="AA5460" s="367"/>
      <c r="AB5460" s="367"/>
      <c r="AC5460" s="367"/>
      <c r="AD5460" s="367"/>
      <c r="AE5460" s="367"/>
      <c r="AF5460" s="367"/>
      <c r="AG5460" s="367"/>
      <c r="AH5460" s="367"/>
      <c r="AI5460" s="367"/>
      <c r="AJ5460" s="367"/>
      <c r="AK5460" s="367"/>
      <c r="AL5460" s="367"/>
      <c r="AM5460" s="367"/>
      <c r="AN5460" s="367"/>
      <c r="AO5460" s="367"/>
      <c r="AP5460" s="367"/>
      <c r="AQ5460" s="367"/>
      <c r="AR5460" s="367"/>
      <c r="AS5460" s="367"/>
      <c r="AT5460" s="367"/>
    </row>
    <row r="5461" spans="2:46" ht="13.8">
      <c r="B5461" s="26">
        <v>72.499999999999872</v>
      </c>
      <c r="C5461" s="363">
        <v>1499.6180422615496</v>
      </c>
      <c r="D5461" s="367">
        <v>4349.9999999999918</v>
      </c>
      <c r="E5461" s="367">
        <v>20232.558139534991</v>
      </c>
      <c r="F5461" s="367">
        <v>-2922305.5910672331</v>
      </c>
      <c r="G5461" s="367">
        <v>4350.0000000000236</v>
      </c>
      <c r="H5461" s="367">
        <v>108750</v>
      </c>
      <c r="I5461" s="384">
        <v>-34601375.19551862</v>
      </c>
      <c r="J5461" s="367">
        <v>4350</v>
      </c>
      <c r="K5461" s="367">
        <v>26363.636363636218</v>
      </c>
      <c r="L5461" s="384">
        <v>-1895462.1165305153</v>
      </c>
      <c r="M5461" s="367">
        <v>4349.9999999999764</v>
      </c>
      <c r="N5461" s="367">
        <v>435</v>
      </c>
      <c r="O5461" s="384">
        <v>-34941.620942763322</v>
      </c>
      <c r="P5461" s="367">
        <v>63.074999999999996</v>
      </c>
      <c r="Q5461" s="367">
        <v>435</v>
      </c>
      <c r="R5461" s="384">
        <v>-12501.969993815843</v>
      </c>
      <c r="S5461" s="367">
        <v>60.9</v>
      </c>
      <c r="T5461" s="367">
        <v>15000.00000000008</v>
      </c>
      <c r="U5461" s="384">
        <v>-2001933.7645412954</v>
      </c>
      <c r="V5461" s="367">
        <v>4350.0000000000236</v>
      </c>
      <c r="W5461" s="367">
        <v>724999.99999999779</v>
      </c>
      <c r="X5461" s="384">
        <v>268466.0565520419</v>
      </c>
      <c r="Y5461" s="386">
        <v>4349.9999999999864</v>
      </c>
      <c r="Z5461" s="367"/>
      <c r="AA5461" s="367"/>
      <c r="AB5461" s="367"/>
      <c r="AC5461" s="367"/>
      <c r="AD5461" s="367"/>
      <c r="AE5461" s="367"/>
      <c r="AF5461" s="367"/>
      <c r="AG5461" s="367"/>
      <c r="AH5461" s="367"/>
      <c r="AI5461" s="367"/>
      <c r="AJ5461" s="367"/>
      <c r="AK5461" s="367"/>
      <c r="AL5461" s="367"/>
      <c r="AM5461" s="367"/>
      <c r="AN5461" s="367"/>
      <c r="AO5461" s="367"/>
      <c r="AP5461" s="367"/>
      <c r="AQ5461" s="367"/>
      <c r="AR5461" s="367"/>
      <c r="AS5461" s="367"/>
      <c r="AT5461" s="367"/>
    </row>
    <row r="5462" spans="2:46" ht="13.8">
      <c r="B5462" s="26">
        <v>72.666666666666544</v>
      </c>
      <c r="C5462" s="363">
        <v>1503.0323566097397</v>
      </c>
      <c r="D5462" s="367">
        <v>4359.9999999999927</v>
      </c>
      <c r="E5462" s="367">
        <v>20279.069767441968</v>
      </c>
      <c r="F5462" s="367">
        <v>-2935917.9807332461</v>
      </c>
      <c r="G5462" s="367">
        <v>4360.0000000000236</v>
      </c>
      <c r="H5462" s="367">
        <v>109000</v>
      </c>
      <c r="I5462" s="384">
        <v>-34762085.884719044</v>
      </c>
      <c r="J5462" s="367">
        <v>4360</v>
      </c>
      <c r="K5462" s="367">
        <v>26424.242424242279</v>
      </c>
      <c r="L5462" s="384">
        <v>-1905096.8808720498</v>
      </c>
      <c r="M5462" s="367">
        <v>4359.9999999999764</v>
      </c>
      <c r="N5462" s="367">
        <v>436</v>
      </c>
      <c r="O5462" s="384">
        <v>-35107.373247809861</v>
      </c>
      <c r="P5462" s="367">
        <v>63.220000000000006</v>
      </c>
      <c r="Q5462" s="367">
        <v>436</v>
      </c>
      <c r="R5462" s="384">
        <v>-12571.027818024921</v>
      </c>
      <c r="S5462" s="367">
        <v>61.04</v>
      </c>
      <c r="T5462" s="367">
        <v>15034.48275862077</v>
      </c>
      <c r="U5462" s="384">
        <v>-2011885.447334545</v>
      </c>
      <c r="V5462" s="367">
        <v>4360.0000000000236</v>
      </c>
      <c r="W5462" s="367">
        <v>726666.66666666442</v>
      </c>
      <c r="X5462" s="384">
        <v>268884.29062146705</v>
      </c>
      <c r="Y5462" s="386">
        <v>4359.9999999999864</v>
      </c>
      <c r="Z5462" s="367"/>
      <c r="AA5462" s="367"/>
      <c r="AB5462" s="367"/>
      <c r="AC5462" s="367"/>
      <c r="AD5462" s="367"/>
      <c r="AE5462" s="367"/>
      <c r="AF5462" s="367"/>
      <c r="AG5462" s="367"/>
      <c r="AH5462" s="367"/>
      <c r="AI5462" s="367"/>
      <c r="AJ5462" s="367"/>
      <c r="AK5462" s="367"/>
      <c r="AL5462" s="367"/>
      <c r="AM5462" s="367"/>
      <c r="AN5462" s="367"/>
      <c r="AO5462" s="367"/>
      <c r="AP5462" s="367"/>
      <c r="AQ5462" s="367"/>
      <c r="AR5462" s="367"/>
      <c r="AS5462" s="367"/>
      <c r="AT5462" s="367"/>
    </row>
    <row r="5463" spans="2:46" ht="13.8">
      <c r="B5463" s="26">
        <v>72.833333333333215</v>
      </c>
      <c r="C5463" s="363">
        <v>1506.4465191989839</v>
      </c>
      <c r="D5463" s="367">
        <v>4369.9999999999927</v>
      </c>
      <c r="E5463" s="367">
        <v>20325.581395348945</v>
      </c>
      <c r="F5463" s="367">
        <v>-2949561.996297325</v>
      </c>
      <c r="G5463" s="367">
        <v>4370.0000000000236</v>
      </c>
      <c r="H5463" s="367">
        <v>109250</v>
      </c>
      <c r="I5463" s="384">
        <v>-34923168.900974259</v>
      </c>
      <c r="J5463" s="367">
        <v>4370</v>
      </c>
      <c r="K5463" s="367">
        <v>26484.848484848339</v>
      </c>
      <c r="L5463" s="384">
        <v>-1914755.8533794817</v>
      </c>
      <c r="M5463" s="367">
        <v>4369.9999999999764</v>
      </c>
      <c r="N5463" s="367">
        <v>437</v>
      </c>
      <c r="O5463" s="384">
        <v>-35273.517418634656</v>
      </c>
      <c r="P5463" s="367">
        <v>63.365000000000002</v>
      </c>
      <c r="Q5463" s="367">
        <v>437</v>
      </c>
      <c r="R5463" s="384">
        <v>-12640.270585643651</v>
      </c>
      <c r="S5463" s="367">
        <v>61.18</v>
      </c>
      <c r="T5463" s="367">
        <v>15068.96551724146</v>
      </c>
      <c r="U5463" s="384">
        <v>-2021861.6692847132</v>
      </c>
      <c r="V5463" s="367">
        <v>4370.0000000000236</v>
      </c>
      <c r="W5463" s="367">
        <v>728333.33333333104</v>
      </c>
      <c r="X5463" s="384">
        <v>269301.6121712639</v>
      </c>
      <c r="Y5463" s="386">
        <v>4369.9999999999864</v>
      </c>
      <c r="Z5463" s="367"/>
      <c r="AA5463" s="367"/>
      <c r="AB5463" s="367"/>
      <c r="AC5463" s="367"/>
      <c r="AD5463" s="367"/>
      <c r="AE5463" s="367"/>
      <c r="AF5463" s="367"/>
      <c r="AG5463" s="367"/>
      <c r="AH5463" s="367"/>
      <c r="AI5463" s="367"/>
      <c r="AJ5463" s="367"/>
      <c r="AK5463" s="367"/>
      <c r="AL5463" s="367"/>
      <c r="AM5463" s="367"/>
      <c r="AN5463" s="367"/>
      <c r="AO5463" s="367"/>
      <c r="AP5463" s="367"/>
      <c r="AQ5463" s="367"/>
      <c r="AR5463" s="367"/>
      <c r="AS5463" s="367"/>
      <c r="AT5463" s="367"/>
    </row>
    <row r="5464" spans="2:46" ht="13.8">
      <c r="B5464" s="26">
        <v>72.999999999999886</v>
      </c>
      <c r="C5464" s="363">
        <v>1509.8605300292832</v>
      </c>
      <c r="D5464" s="367">
        <v>4379.9999999999936</v>
      </c>
      <c r="E5464" s="367">
        <v>20372.093023255922</v>
      </c>
      <c r="F5464" s="367">
        <v>-2963237.6377594708</v>
      </c>
      <c r="G5464" s="367">
        <v>4380.0000000000236</v>
      </c>
      <c r="H5464" s="367">
        <v>109500</v>
      </c>
      <c r="I5464" s="384">
        <v>-35084624.244284265</v>
      </c>
      <c r="J5464" s="367">
        <v>4380</v>
      </c>
      <c r="K5464" s="367">
        <v>26545.454545454399</v>
      </c>
      <c r="L5464" s="384">
        <v>-1924439.0340528106</v>
      </c>
      <c r="M5464" s="367">
        <v>4379.9999999999764</v>
      </c>
      <c r="N5464" s="367">
        <v>438</v>
      </c>
      <c r="O5464" s="384">
        <v>-35440.053455237699</v>
      </c>
      <c r="P5464" s="367">
        <v>63.51</v>
      </c>
      <c r="Q5464" s="367">
        <v>438</v>
      </c>
      <c r="R5464" s="384">
        <v>-12709.698296672032</v>
      </c>
      <c r="S5464" s="367">
        <v>61.32</v>
      </c>
      <c r="T5464" s="367">
        <v>15103.448275862151</v>
      </c>
      <c r="U5464" s="384">
        <v>-2031862.430391799</v>
      </c>
      <c r="V5464" s="367">
        <v>4380.0000000000236</v>
      </c>
      <c r="W5464" s="367">
        <v>729999.99999999767</v>
      </c>
      <c r="X5464" s="384">
        <v>269718.02120143233</v>
      </c>
      <c r="Y5464" s="386">
        <v>4379.9999999999854</v>
      </c>
      <c r="Z5464" s="367"/>
      <c r="AA5464" s="367"/>
      <c r="AB5464" s="367"/>
      <c r="AC5464" s="367"/>
      <c r="AD5464" s="367"/>
      <c r="AE5464" s="367"/>
      <c r="AF5464" s="367"/>
      <c r="AG5464" s="367"/>
      <c r="AH5464" s="367"/>
      <c r="AI5464" s="367"/>
      <c r="AJ5464" s="367"/>
      <c r="AK5464" s="367"/>
      <c r="AL5464" s="367"/>
      <c r="AM5464" s="367"/>
      <c r="AN5464" s="367"/>
      <c r="AO5464" s="367"/>
      <c r="AP5464" s="367"/>
      <c r="AQ5464" s="367"/>
      <c r="AR5464" s="367"/>
      <c r="AS5464" s="367"/>
      <c r="AT5464" s="367"/>
    </row>
    <row r="5465" spans="2:46" ht="13.8">
      <c r="B5465" s="26">
        <v>73.166666666666558</v>
      </c>
      <c r="C5465" s="363">
        <v>1513.2743891006364</v>
      </c>
      <c r="D5465" s="367">
        <v>4389.9999999999936</v>
      </c>
      <c r="E5465" s="367">
        <v>20418.604651162899</v>
      </c>
      <c r="F5465" s="367">
        <v>-2976944.9051196831</v>
      </c>
      <c r="G5465" s="367">
        <v>4390.0000000000236</v>
      </c>
      <c r="H5465" s="367">
        <v>109750</v>
      </c>
      <c r="I5465" s="384">
        <v>-35246451.914649084</v>
      </c>
      <c r="J5465" s="367">
        <v>4390</v>
      </c>
      <c r="K5465" s="367">
        <v>26606.060606060459</v>
      </c>
      <c r="L5465" s="384">
        <v>-1934146.4228920371</v>
      </c>
      <c r="M5465" s="367">
        <v>4389.9999999999764</v>
      </c>
      <c r="N5465" s="367">
        <v>439</v>
      </c>
      <c r="O5465" s="384">
        <v>-35606.981357619006</v>
      </c>
      <c r="P5465" s="367">
        <v>63.654999999999994</v>
      </c>
      <c r="Q5465" s="367">
        <v>439</v>
      </c>
      <c r="R5465" s="384">
        <v>-12779.310951110057</v>
      </c>
      <c r="S5465" s="367">
        <v>61.459999999999994</v>
      </c>
      <c r="T5465" s="367">
        <v>15137.931034482841</v>
      </c>
      <c r="U5465" s="384">
        <v>-2041887.7306558026</v>
      </c>
      <c r="V5465" s="367">
        <v>4390.0000000000236</v>
      </c>
      <c r="W5465" s="367">
        <v>731666.6666666643</v>
      </c>
      <c r="X5465" s="384">
        <v>270133.51771197253</v>
      </c>
      <c r="Y5465" s="386">
        <v>4389.9999999999854</v>
      </c>
      <c r="Z5465" s="367"/>
      <c r="AA5465" s="367"/>
      <c r="AB5465" s="367"/>
      <c r="AC5465" s="367"/>
      <c r="AD5465" s="367"/>
      <c r="AE5465" s="367"/>
      <c r="AF5465" s="367"/>
      <c r="AG5465" s="367"/>
      <c r="AH5465" s="367"/>
      <c r="AI5465" s="367"/>
      <c r="AJ5465" s="367"/>
      <c r="AK5465" s="367"/>
      <c r="AL5465" s="367"/>
      <c r="AM5465" s="367"/>
      <c r="AN5465" s="367"/>
      <c r="AO5465" s="367"/>
      <c r="AP5465" s="367"/>
      <c r="AQ5465" s="367"/>
      <c r="AR5465" s="367"/>
      <c r="AS5465" s="367"/>
      <c r="AT5465" s="367"/>
    </row>
    <row r="5466" spans="2:46" ht="13.8">
      <c r="B5466" s="26">
        <v>73.333333333333229</v>
      </c>
      <c r="C5466" s="363">
        <v>1516.6880964130441</v>
      </c>
      <c r="D5466" s="367">
        <v>4399.9999999999936</v>
      </c>
      <c r="E5466" s="367">
        <v>20465.116279069876</v>
      </c>
      <c r="F5466" s="367">
        <v>-2990683.7983779619</v>
      </c>
      <c r="G5466" s="367">
        <v>4400.0000000000236</v>
      </c>
      <c r="H5466" s="367">
        <v>110000</v>
      </c>
      <c r="I5466" s="384">
        <v>-35408651.912068702</v>
      </c>
      <c r="J5466" s="367">
        <v>4400</v>
      </c>
      <c r="K5466" s="367">
        <v>26666.666666666519</v>
      </c>
      <c r="L5466" s="384">
        <v>-1943878.0198971608</v>
      </c>
      <c r="M5466" s="367">
        <v>4399.9999999999764</v>
      </c>
      <c r="N5466" s="367">
        <v>440</v>
      </c>
      <c r="O5466" s="384">
        <v>-35774.301125778598</v>
      </c>
      <c r="P5466" s="367">
        <v>63.800000000000004</v>
      </c>
      <c r="Q5466" s="367">
        <v>440</v>
      </c>
      <c r="R5466" s="384">
        <v>-12849.108548957738</v>
      </c>
      <c r="S5466" s="367">
        <v>61.599999999999994</v>
      </c>
      <c r="T5466" s="367">
        <v>15172.413793103531</v>
      </c>
      <c r="U5466" s="384">
        <v>-2051937.5700767243</v>
      </c>
      <c r="V5466" s="367">
        <v>4400.0000000000236</v>
      </c>
      <c r="W5466" s="367">
        <v>733333.33333333093</v>
      </c>
      <c r="X5466" s="384">
        <v>270548.10170288442</v>
      </c>
      <c r="Y5466" s="386">
        <v>4399.9999999999854</v>
      </c>
      <c r="Z5466" s="367"/>
      <c r="AA5466" s="367"/>
      <c r="AB5466" s="367"/>
      <c r="AC5466" s="367"/>
      <c r="AD5466" s="367"/>
      <c r="AE5466" s="367"/>
      <c r="AF5466" s="367"/>
      <c r="AG5466" s="367"/>
      <c r="AH5466" s="367"/>
      <c r="AI5466" s="367"/>
      <c r="AJ5466" s="367"/>
      <c r="AK5466" s="367"/>
      <c r="AL5466" s="367"/>
      <c r="AM5466" s="367"/>
      <c r="AN5466" s="367"/>
      <c r="AO5466" s="367"/>
      <c r="AP5466" s="367"/>
      <c r="AQ5466" s="367"/>
      <c r="AR5466" s="367"/>
      <c r="AS5466" s="367"/>
      <c r="AT5466" s="367"/>
    </row>
    <row r="5467" spans="2:46" ht="13.8">
      <c r="B5467" s="26">
        <v>73.499999999999901</v>
      </c>
      <c r="C5467" s="363">
        <v>1520.1016519665063</v>
      </c>
      <c r="D5467" s="367">
        <v>4409.9999999999936</v>
      </c>
      <c r="E5467" s="367">
        <v>20511.627906976853</v>
      </c>
      <c r="F5467" s="367">
        <v>-3004454.317534307</v>
      </c>
      <c r="G5467" s="367">
        <v>4410.0000000000236</v>
      </c>
      <c r="H5467" s="367">
        <v>110250</v>
      </c>
      <c r="I5467" s="384">
        <v>-35571224.236543119</v>
      </c>
      <c r="J5467" s="367">
        <v>4410</v>
      </c>
      <c r="K5467" s="367">
        <v>26727.272727272579</v>
      </c>
      <c r="L5467" s="384">
        <v>-1953633.8250681807</v>
      </c>
      <c r="M5467" s="367">
        <v>4409.9999999999754</v>
      </c>
      <c r="N5467" s="367">
        <v>441</v>
      </c>
      <c r="O5467" s="384">
        <v>-35942.012759716439</v>
      </c>
      <c r="P5467" s="367">
        <v>63.945</v>
      </c>
      <c r="Q5467" s="367">
        <v>441</v>
      </c>
      <c r="R5467" s="384">
        <v>-12919.091090215068</v>
      </c>
      <c r="S5467" s="367">
        <v>61.739999999999995</v>
      </c>
      <c r="T5467" s="367">
        <v>15206.896551724221</v>
      </c>
      <c r="U5467" s="384">
        <v>-2062011.9486545646</v>
      </c>
      <c r="V5467" s="367">
        <v>4410.0000000000246</v>
      </c>
      <c r="W5467" s="367">
        <v>734999.99999999756</v>
      </c>
      <c r="X5467" s="384">
        <v>270961.77317416802</v>
      </c>
      <c r="Y5467" s="386">
        <v>4409.9999999999854</v>
      </c>
      <c r="Z5467" s="367"/>
      <c r="AA5467" s="367"/>
      <c r="AB5467" s="367"/>
      <c r="AC5467" s="367"/>
      <c r="AD5467" s="367"/>
      <c r="AE5467" s="367"/>
      <c r="AF5467" s="367"/>
      <c r="AG5467" s="367"/>
      <c r="AH5467" s="367"/>
      <c r="AI5467" s="367"/>
      <c r="AJ5467" s="367"/>
      <c r="AK5467" s="367"/>
      <c r="AL5467" s="367"/>
      <c r="AM5467" s="367"/>
      <c r="AN5467" s="367"/>
      <c r="AO5467" s="367"/>
      <c r="AP5467" s="367"/>
      <c r="AQ5467" s="367"/>
      <c r="AR5467" s="367"/>
      <c r="AS5467" s="367"/>
      <c r="AT5467" s="367"/>
    </row>
    <row r="5468" spans="2:46" ht="13.8">
      <c r="B5468" s="26">
        <v>73.666666666666572</v>
      </c>
      <c r="C5468" s="363">
        <v>1523.5150557610236</v>
      </c>
      <c r="D5468" s="367">
        <v>4419.9999999999945</v>
      </c>
      <c r="E5468" s="367">
        <v>20558.13953488383</v>
      </c>
      <c r="F5468" s="367">
        <v>-3018256.4625887191</v>
      </c>
      <c r="G5468" s="367">
        <v>4420.0000000000236</v>
      </c>
      <c r="H5468" s="367">
        <v>110500</v>
      </c>
      <c r="I5468" s="384">
        <v>-35734168.888072327</v>
      </c>
      <c r="J5468" s="367">
        <v>4420</v>
      </c>
      <c r="K5468" s="367">
        <v>26787.878787878639</v>
      </c>
      <c r="L5468" s="384">
        <v>-1963413.8384050988</v>
      </c>
      <c r="M5468" s="367">
        <v>4419.9999999999754</v>
      </c>
      <c r="N5468" s="367">
        <v>442</v>
      </c>
      <c r="O5468" s="384">
        <v>-36110.116259432536</v>
      </c>
      <c r="P5468" s="367">
        <v>64.09</v>
      </c>
      <c r="Q5468" s="367">
        <v>442</v>
      </c>
      <c r="R5468" s="384">
        <v>-12989.258574882053</v>
      </c>
      <c r="S5468" s="367">
        <v>61.88</v>
      </c>
      <c r="T5468" s="367">
        <v>15241.379310344912</v>
      </c>
      <c r="U5468" s="384">
        <v>-2072110.8663893219</v>
      </c>
      <c r="V5468" s="367">
        <v>4420.0000000000246</v>
      </c>
      <c r="W5468" s="367">
        <v>736666.66666666418</v>
      </c>
      <c r="X5468" s="384">
        <v>271374.53212582337</v>
      </c>
      <c r="Y5468" s="386">
        <v>4419.9999999999854</v>
      </c>
      <c r="Z5468" s="367"/>
      <c r="AA5468" s="367"/>
      <c r="AB5468" s="367"/>
      <c r="AC5468" s="367"/>
      <c r="AD5468" s="367"/>
      <c r="AE5468" s="367"/>
      <c r="AF5468" s="367"/>
      <c r="AG5468" s="367"/>
      <c r="AH5468" s="367"/>
      <c r="AI5468" s="367"/>
      <c r="AJ5468" s="367"/>
      <c r="AK5468" s="367"/>
      <c r="AL5468" s="367"/>
      <c r="AM5468" s="367"/>
      <c r="AN5468" s="367"/>
      <c r="AO5468" s="367"/>
      <c r="AP5468" s="367"/>
      <c r="AQ5468" s="367"/>
      <c r="AR5468" s="367"/>
      <c r="AS5468" s="367"/>
      <c r="AT5468" s="367"/>
    </row>
    <row r="5469" spans="2:46" ht="13.8">
      <c r="B5469" s="26">
        <v>73.833333333333243</v>
      </c>
      <c r="C5469" s="363">
        <v>1526.9283077965949</v>
      </c>
      <c r="D5469" s="367">
        <v>4429.9999999999945</v>
      </c>
      <c r="E5469" s="367">
        <v>20604.651162790808</v>
      </c>
      <c r="F5469" s="367">
        <v>-3032090.2335411971</v>
      </c>
      <c r="G5469" s="367">
        <v>4430.0000000000236</v>
      </c>
      <c r="H5469" s="367">
        <v>110750</v>
      </c>
      <c r="I5469" s="384">
        <v>-35897485.866656341</v>
      </c>
      <c r="J5469" s="367">
        <v>4430</v>
      </c>
      <c r="K5469" s="367">
        <v>26848.484848484699</v>
      </c>
      <c r="L5469" s="384">
        <v>-1973218.0599079141</v>
      </c>
      <c r="M5469" s="367">
        <v>4429.9999999999754</v>
      </c>
      <c r="N5469" s="367">
        <v>443</v>
      </c>
      <c r="O5469" s="384">
        <v>-36278.611624926889</v>
      </c>
      <c r="P5469" s="367">
        <v>64.234999999999999</v>
      </c>
      <c r="Q5469" s="367">
        <v>443</v>
      </c>
      <c r="R5469" s="384">
        <v>-13059.611002958683</v>
      </c>
      <c r="S5469" s="367">
        <v>62.02</v>
      </c>
      <c r="T5469" s="367">
        <v>15275.862068965602</v>
      </c>
      <c r="U5469" s="384">
        <v>-2082234.3232809969</v>
      </c>
      <c r="V5469" s="367">
        <v>4430.0000000000246</v>
      </c>
      <c r="W5469" s="367">
        <v>738333.33333333081</v>
      </c>
      <c r="X5469" s="384">
        <v>271786.37855785026</v>
      </c>
      <c r="Y5469" s="386">
        <v>4429.9999999999845</v>
      </c>
      <c r="Z5469" s="367"/>
      <c r="AA5469" s="367"/>
      <c r="AB5469" s="367"/>
      <c r="AC5469" s="367"/>
      <c r="AD5469" s="367"/>
      <c r="AE5469" s="367"/>
      <c r="AF5469" s="367"/>
      <c r="AG5469" s="367"/>
      <c r="AH5469" s="367"/>
      <c r="AI5469" s="367"/>
      <c r="AJ5469" s="367"/>
      <c r="AK5469" s="367"/>
      <c r="AL5469" s="367"/>
      <c r="AM5469" s="367"/>
      <c r="AN5469" s="367"/>
      <c r="AO5469" s="367"/>
      <c r="AP5469" s="367"/>
      <c r="AQ5469" s="367"/>
      <c r="AR5469" s="367"/>
      <c r="AS5469" s="367"/>
      <c r="AT5469" s="367"/>
    </row>
    <row r="5470" spans="2:46" ht="13.8">
      <c r="B5470" s="26">
        <v>73.999999999999915</v>
      </c>
      <c r="C5470" s="363">
        <v>1530.3414080732211</v>
      </c>
      <c r="D5470" s="367">
        <v>4439.9999999999955</v>
      </c>
      <c r="E5470" s="367">
        <v>20651.162790697785</v>
      </c>
      <c r="F5470" s="367">
        <v>-3045955.6303917416</v>
      </c>
      <c r="G5470" s="367">
        <v>4440.0000000000236</v>
      </c>
      <c r="H5470" s="367">
        <v>111000</v>
      </c>
      <c r="I5470" s="384">
        <v>-36061175.172295161</v>
      </c>
      <c r="J5470" s="367">
        <v>4440</v>
      </c>
      <c r="K5470" s="367">
        <v>26909.090909090759</v>
      </c>
      <c r="L5470" s="384">
        <v>-1983046.4895766268</v>
      </c>
      <c r="M5470" s="367">
        <v>4439.9999999999754</v>
      </c>
      <c r="N5470" s="367">
        <v>444</v>
      </c>
      <c r="O5470" s="384">
        <v>-36447.498856199498</v>
      </c>
      <c r="P5470" s="367">
        <v>64.38</v>
      </c>
      <c r="Q5470" s="367">
        <v>444</v>
      </c>
      <c r="R5470" s="384">
        <v>-13130.148374444965</v>
      </c>
      <c r="S5470" s="367">
        <v>62.160000000000004</v>
      </c>
      <c r="T5470" s="367">
        <v>15310.344827586292</v>
      </c>
      <c r="U5470" s="384">
        <v>-2092382.3193295903</v>
      </c>
      <c r="V5470" s="367">
        <v>4440.0000000000246</v>
      </c>
      <c r="W5470" s="367">
        <v>739999.99999999744</v>
      </c>
      <c r="X5470" s="384">
        <v>272197.31247024896</v>
      </c>
      <c r="Y5470" s="386">
        <v>4439.9999999999845</v>
      </c>
      <c r="Z5470" s="367"/>
      <c r="AA5470" s="367"/>
      <c r="AB5470" s="367"/>
      <c r="AC5470" s="367"/>
      <c r="AD5470" s="367"/>
      <c r="AE5470" s="367"/>
      <c r="AF5470" s="367"/>
      <c r="AG5470" s="367"/>
      <c r="AH5470" s="367"/>
      <c r="AI5470" s="367"/>
      <c r="AJ5470" s="367"/>
      <c r="AK5470" s="367"/>
      <c r="AL5470" s="367"/>
      <c r="AM5470" s="367"/>
      <c r="AN5470" s="367"/>
      <c r="AO5470" s="367"/>
      <c r="AP5470" s="367"/>
      <c r="AQ5470" s="367"/>
      <c r="AR5470" s="367"/>
      <c r="AS5470" s="367"/>
      <c r="AT5470" s="367"/>
    </row>
    <row r="5471" spans="2:46" ht="13.8">
      <c r="B5471" s="26">
        <v>74.166666666666586</v>
      </c>
      <c r="C5471" s="363">
        <v>1533.7543565909016</v>
      </c>
      <c r="D5471" s="367">
        <v>4449.9999999999955</v>
      </c>
      <c r="E5471" s="367">
        <v>20697.674418604762</v>
      </c>
      <c r="F5471" s="367">
        <v>-3059852.653140353</v>
      </c>
      <c r="G5471" s="367">
        <v>4450.0000000000236</v>
      </c>
      <c r="H5471" s="367">
        <v>111250</v>
      </c>
      <c r="I5471" s="384">
        <v>-36225236.804988772</v>
      </c>
      <c r="J5471" s="367">
        <v>4450</v>
      </c>
      <c r="K5471" s="367">
        <v>26969.696969696819</v>
      </c>
      <c r="L5471" s="384">
        <v>-1992899.127411237</v>
      </c>
      <c r="M5471" s="367">
        <v>4449.9999999999754</v>
      </c>
      <c r="N5471" s="367">
        <v>445</v>
      </c>
      <c r="O5471" s="384">
        <v>-36616.777953250392</v>
      </c>
      <c r="P5471" s="367">
        <v>64.525000000000006</v>
      </c>
      <c r="Q5471" s="367">
        <v>445</v>
      </c>
      <c r="R5471" s="384">
        <v>-13200.870689340896</v>
      </c>
      <c r="S5471" s="367">
        <v>62.300000000000004</v>
      </c>
      <c r="T5471" s="367">
        <v>15344.827586206982</v>
      </c>
      <c r="U5471" s="384">
        <v>-2102554.8545351019</v>
      </c>
      <c r="V5471" s="367">
        <v>4450.0000000000255</v>
      </c>
      <c r="W5471" s="367">
        <v>741666.66666666407</v>
      </c>
      <c r="X5471" s="384">
        <v>272607.33386301936</v>
      </c>
      <c r="Y5471" s="386">
        <v>4449.9999999999836</v>
      </c>
      <c r="Z5471" s="367"/>
      <c r="AA5471" s="367"/>
      <c r="AB5471" s="367"/>
      <c r="AC5471" s="367"/>
      <c r="AD5471" s="367"/>
      <c r="AE5471" s="367"/>
      <c r="AF5471" s="367"/>
      <c r="AG5471" s="367"/>
      <c r="AH5471" s="367"/>
      <c r="AI5471" s="367"/>
      <c r="AJ5471" s="367"/>
      <c r="AK5471" s="367"/>
      <c r="AL5471" s="367"/>
      <c r="AM5471" s="367"/>
      <c r="AN5471" s="367"/>
      <c r="AO5471" s="367"/>
      <c r="AP5471" s="367"/>
      <c r="AQ5471" s="367"/>
      <c r="AR5471" s="367"/>
      <c r="AS5471" s="367"/>
      <c r="AT5471" s="367"/>
    </row>
    <row r="5472" spans="2:46" ht="13.8">
      <c r="B5472" s="26">
        <v>74.333333333333258</v>
      </c>
      <c r="C5472" s="363">
        <v>1537.1671533496365</v>
      </c>
      <c r="D5472" s="367">
        <v>4459.9999999999955</v>
      </c>
      <c r="E5472" s="367">
        <v>20744.186046511739</v>
      </c>
      <c r="F5472" s="367">
        <v>-3073781.3017870304</v>
      </c>
      <c r="G5472" s="367">
        <v>4460.0000000000236</v>
      </c>
      <c r="H5472" s="367">
        <v>111500</v>
      </c>
      <c r="I5472" s="384">
        <v>-36389670.764737189</v>
      </c>
      <c r="J5472" s="367">
        <v>4460</v>
      </c>
      <c r="K5472" s="367">
        <v>27030.303030302879</v>
      </c>
      <c r="L5472" s="384">
        <v>-2002775.973411744</v>
      </c>
      <c r="M5472" s="367">
        <v>4459.9999999999754</v>
      </c>
      <c r="N5472" s="367">
        <v>446</v>
      </c>
      <c r="O5472" s="384">
        <v>-36786.448916079527</v>
      </c>
      <c r="P5472" s="367">
        <v>64.67</v>
      </c>
      <c r="Q5472" s="367">
        <v>446</v>
      </c>
      <c r="R5472" s="384">
        <v>-13271.777947646475</v>
      </c>
      <c r="S5472" s="367">
        <v>62.44</v>
      </c>
      <c r="T5472" s="367">
        <v>15379.310344827672</v>
      </c>
      <c r="U5472" s="384">
        <v>-2112751.9288975308</v>
      </c>
      <c r="V5472" s="367">
        <v>4460.0000000000255</v>
      </c>
      <c r="W5472" s="367">
        <v>743333.33333333069</v>
      </c>
      <c r="X5472" s="384">
        <v>273016.44273616141</v>
      </c>
      <c r="Y5472" s="386">
        <v>4459.9999999999836</v>
      </c>
      <c r="Z5472" s="367"/>
      <c r="AA5472" s="367"/>
      <c r="AB5472" s="367"/>
      <c r="AC5472" s="367"/>
      <c r="AD5472" s="367"/>
      <c r="AE5472" s="367"/>
      <c r="AF5472" s="367"/>
      <c r="AG5472" s="367"/>
      <c r="AH5472" s="367"/>
      <c r="AI5472" s="367"/>
      <c r="AJ5472" s="367"/>
      <c r="AK5472" s="367"/>
      <c r="AL5472" s="367"/>
      <c r="AM5472" s="367"/>
      <c r="AN5472" s="367"/>
      <c r="AO5472" s="367"/>
      <c r="AP5472" s="367"/>
      <c r="AQ5472" s="367"/>
      <c r="AR5472" s="367"/>
      <c r="AS5472" s="367"/>
      <c r="AT5472" s="367"/>
    </row>
    <row r="5473" spans="2:46" ht="13.8">
      <c r="B5473" s="26">
        <v>74.499999999999929</v>
      </c>
      <c r="C5473" s="363">
        <v>1540.579798349426</v>
      </c>
      <c r="D5473" s="367">
        <v>4469.9999999999955</v>
      </c>
      <c r="E5473" s="367">
        <v>20790.697674418716</v>
      </c>
      <c r="F5473" s="367">
        <v>-3087741.5763317752</v>
      </c>
      <c r="G5473" s="367">
        <v>4470.0000000000236</v>
      </c>
      <c r="H5473" s="367">
        <v>111750</v>
      </c>
      <c r="I5473" s="384">
        <v>-36554477.05154039</v>
      </c>
      <c r="J5473" s="367">
        <v>4469.9999999999991</v>
      </c>
      <c r="K5473" s="367">
        <v>27090.909090908939</v>
      </c>
      <c r="L5473" s="384">
        <v>-2012677.0275781485</v>
      </c>
      <c r="M5473" s="367">
        <v>4469.9999999999754</v>
      </c>
      <c r="N5473" s="367">
        <v>447</v>
      </c>
      <c r="O5473" s="384">
        <v>-36956.511744686926</v>
      </c>
      <c r="P5473" s="367">
        <v>64.814999999999998</v>
      </c>
      <c r="Q5473" s="367">
        <v>447</v>
      </c>
      <c r="R5473" s="384">
        <v>-13342.870149361706</v>
      </c>
      <c r="S5473" s="367">
        <v>62.58</v>
      </c>
      <c r="T5473" s="367">
        <v>15413.793103448363</v>
      </c>
      <c r="U5473" s="384">
        <v>-2122973.5424168776</v>
      </c>
      <c r="V5473" s="367">
        <v>4470.0000000000255</v>
      </c>
      <c r="W5473" s="367">
        <v>744999.99999999732</v>
      </c>
      <c r="X5473" s="384">
        <v>273424.63908967521</v>
      </c>
      <c r="Y5473" s="386">
        <v>4469.9999999999836</v>
      </c>
      <c r="Z5473" s="367"/>
      <c r="AA5473" s="367"/>
      <c r="AB5473" s="367"/>
      <c r="AC5473" s="367"/>
      <c r="AD5473" s="367"/>
      <c r="AE5473" s="367"/>
      <c r="AF5473" s="367"/>
      <c r="AG5473" s="367"/>
      <c r="AH5473" s="367"/>
      <c r="AI5473" s="367"/>
      <c r="AJ5473" s="367"/>
      <c r="AK5473" s="367"/>
      <c r="AL5473" s="367"/>
      <c r="AM5473" s="367"/>
      <c r="AN5473" s="367"/>
      <c r="AO5473" s="367"/>
      <c r="AP5473" s="367"/>
      <c r="AQ5473" s="367"/>
      <c r="AR5473" s="367"/>
      <c r="AS5473" s="367"/>
      <c r="AT5473" s="367"/>
    </row>
    <row r="5474" spans="2:46" ht="13.8">
      <c r="B5474" s="26">
        <v>74.6666666666666</v>
      </c>
      <c r="C5474" s="363">
        <v>1543.9922915902707</v>
      </c>
      <c r="D5474" s="367">
        <v>4479.9999999999964</v>
      </c>
      <c r="E5474" s="367">
        <v>20837.209302325693</v>
      </c>
      <c r="F5474" s="367">
        <v>-3101733.4767745859</v>
      </c>
      <c r="G5474" s="367">
        <v>4480.0000000000236</v>
      </c>
      <c r="H5474" s="367">
        <v>112000</v>
      </c>
      <c r="I5474" s="384">
        <v>-36719655.665398397</v>
      </c>
      <c r="J5474" s="367">
        <v>4479.9999999999991</v>
      </c>
      <c r="K5474" s="367">
        <v>27151.515151514999</v>
      </c>
      <c r="L5474" s="384">
        <v>-2022602.2899104501</v>
      </c>
      <c r="M5474" s="367">
        <v>4479.9999999999754</v>
      </c>
      <c r="N5474" s="367">
        <v>448</v>
      </c>
      <c r="O5474" s="384">
        <v>-37126.966439072588</v>
      </c>
      <c r="P5474" s="367">
        <v>64.959999999999994</v>
      </c>
      <c r="Q5474" s="367">
        <v>448</v>
      </c>
      <c r="R5474" s="384">
        <v>-13414.147294486589</v>
      </c>
      <c r="S5474" s="367">
        <v>62.72</v>
      </c>
      <c r="T5474" s="367">
        <v>15448.275862069053</v>
      </c>
      <c r="U5474" s="384">
        <v>-2133219.6950931423</v>
      </c>
      <c r="V5474" s="367">
        <v>4480.0000000000255</v>
      </c>
      <c r="W5474" s="367">
        <v>746666.66666666395</v>
      </c>
      <c r="X5474" s="384">
        <v>273831.92292356066</v>
      </c>
      <c r="Y5474" s="386">
        <v>4479.9999999999836</v>
      </c>
      <c r="Z5474" s="367"/>
      <c r="AA5474" s="367"/>
      <c r="AB5474" s="367"/>
      <c r="AC5474" s="367"/>
      <c r="AD5474" s="367"/>
      <c r="AE5474" s="367"/>
      <c r="AF5474" s="367"/>
      <c r="AG5474" s="367"/>
      <c r="AH5474" s="367"/>
      <c r="AI5474" s="367"/>
      <c r="AJ5474" s="367"/>
      <c r="AK5474" s="367"/>
      <c r="AL5474" s="367"/>
      <c r="AM5474" s="367"/>
      <c r="AN5474" s="367"/>
      <c r="AO5474" s="367"/>
      <c r="AP5474" s="367"/>
      <c r="AQ5474" s="367"/>
      <c r="AR5474" s="367"/>
      <c r="AS5474" s="367"/>
      <c r="AT5474" s="367"/>
    </row>
    <row r="5475" spans="2:46" ht="13.8">
      <c r="B5475" s="26">
        <v>74.833333333333272</v>
      </c>
      <c r="C5475" s="363">
        <v>1547.4046330721692</v>
      </c>
      <c r="D5475" s="367">
        <v>4489.9999999999964</v>
      </c>
      <c r="E5475" s="367">
        <v>20883.72093023267</v>
      </c>
      <c r="F5475" s="367">
        <v>-3115757.0031154635</v>
      </c>
      <c r="G5475" s="367">
        <v>4490.0000000000236</v>
      </c>
      <c r="H5475" s="367">
        <v>112250</v>
      </c>
      <c r="I5475" s="384">
        <v>-36885206.606311224</v>
      </c>
      <c r="J5475" s="367">
        <v>4490</v>
      </c>
      <c r="K5475" s="367">
        <v>27212.121212121059</v>
      </c>
      <c r="L5475" s="384">
        <v>-2032551.760408649</v>
      </c>
      <c r="M5475" s="367">
        <v>4489.9999999999754</v>
      </c>
      <c r="N5475" s="367">
        <v>449</v>
      </c>
      <c r="O5475" s="384">
        <v>-37297.812999236528</v>
      </c>
      <c r="P5475" s="367">
        <v>65.105000000000004</v>
      </c>
      <c r="Q5475" s="367">
        <v>449</v>
      </c>
      <c r="R5475" s="384">
        <v>-13485.609383021121</v>
      </c>
      <c r="S5475" s="367">
        <v>62.86</v>
      </c>
      <c r="T5475" s="367">
        <v>15482.758620689743</v>
      </c>
      <c r="U5475" s="384">
        <v>-2143490.3869263246</v>
      </c>
      <c r="V5475" s="367">
        <v>4490.0000000000255</v>
      </c>
      <c r="W5475" s="367">
        <v>748333.33333333058</v>
      </c>
      <c r="X5475" s="384">
        <v>274238.29423781781</v>
      </c>
      <c r="Y5475" s="386">
        <v>4489.9999999999836</v>
      </c>
      <c r="Z5475" s="367"/>
      <c r="AA5475" s="367"/>
      <c r="AB5475" s="367"/>
      <c r="AC5475" s="367"/>
      <c r="AD5475" s="367"/>
      <c r="AE5475" s="367"/>
      <c r="AF5475" s="367"/>
      <c r="AG5475" s="367"/>
      <c r="AH5475" s="367"/>
      <c r="AI5475" s="367"/>
      <c r="AJ5475" s="367"/>
      <c r="AK5475" s="367"/>
      <c r="AL5475" s="367"/>
      <c r="AM5475" s="367"/>
      <c r="AN5475" s="367"/>
      <c r="AO5475" s="367"/>
      <c r="AP5475" s="367"/>
      <c r="AQ5475" s="367"/>
      <c r="AR5475" s="367"/>
      <c r="AS5475" s="367"/>
      <c r="AT5475" s="367"/>
    </row>
    <row r="5476" spans="2:46" ht="13.8">
      <c r="B5476" s="26">
        <v>74.999999999999943</v>
      </c>
      <c r="C5476" s="363">
        <v>1550.8168227951223</v>
      </c>
      <c r="D5476" s="367">
        <v>4499.9999999999964</v>
      </c>
      <c r="E5476" s="367">
        <v>20930.232558139647</v>
      </c>
      <c r="F5476" s="367">
        <v>-3129812.1553544085</v>
      </c>
      <c r="G5476" s="367">
        <v>4500.0000000000246</v>
      </c>
      <c r="H5476" s="367">
        <v>112500</v>
      </c>
      <c r="I5476" s="384">
        <v>-37051129.874278836</v>
      </c>
      <c r="J5476" s="367">
        <v>4500</v>
      </c>
      <c r="K5476" s="367">
        <v>27272.727272727119</v>
      </c>
      <c r="L5476" s="384">
        <v>-2042525.4390727452</v>
      </c>
      <c r="M5476" s="367">
        <v>4499.9999999999754</v>
      </c>
      <c r="N5476" s="367">
        <v>450</v>
      </c>
      <c r="O5476" s="384">
        <v>-37469.051425178703</v>
      </c>
      <c r="P5476" s="367">
        <v>65.25</v>
      </c>
      <c r="Q5476" s="367">
        <v>450</v>
      </c>
      <c r="R5476" s="384">
        <v>-13557.256414965303</v>
      </c>
      <c r="S5476" s="367">
        <v>63</v>
      </c>
      <c r="T5476" s="367">
        <v>15517.241379310433</v>
      </c>
      <c r="U5476" s="384">
        <v>-2153785.6179164248</v>
      </c>
      <c r="V5476" s="367">
        <v>4500.0000000000255</v>
      </c>
      <c r="W5476" s="367">
        <v>749999.99999999721</v>
      </c>
      <c r="X5476" s="384">
        <v>274643.75303244666</v>
      </c>
      <c r="Y5476" s="386">
        <v>4499.9999999999827</v>
      </c>
      <c r="Z5476" s="367"/>
      <c r="AA5476" s="367"/>
      <c r="AB5476" s="367"/>
      <c r="AC5476" s="367"/>
      <c r="AD5476" s="367"/>
      <c r="AE5476" s="367"/>
      <c r="AF5476" s="367"/>
      <c r="AG5476" s="367"/>
      <c r="AH5476" s="367"/>
      <c r="AI5476" s="367"/>
      <c r="AJ5476" s="367"/>
      <c r="AK5476" s="367"/>
      <c r="AL5476" s="367"/>
      <c r="AM5476" s="367"/>
      <c r="AN5476" s="367"/>
      <c r="AO5476" s="367"/>
      <c r="AP5476" s="367"/>
      <c r="AQ5476" s="367"/>
      <c r="AR5476" s="367"/>
      <c r="AS5476" s="367"/>
      <c r="AT5476" s="367"/>
    </row>
    <row r="5477" spans="2:46" ht="13.8">
      <c r="B5477" s="26">
        <v>75.166666666666615</v>
      </c>
      <c r="C5477" s="363">
        <v>1554.2288607591299</v>
      </c>
      <c r="D5477" s="367">
        <v>4509.9999999999964</v>
      </c>
      <c r="E5477" s="367">
        <v>20976.744186046624</v>
      </c>
      <c r="F5477" s="367">
        <v>-3143898.9334914191</v>
      </c>
      <c r="G5477" s="367">
        <v>4510.0000000000246</v>
      </c>
      <c r="H5477" s="367">
        <v>112750</v>
      </c>
      <c r="I5477" s="384">
        <v>-37217425.469301246</v>
      </c>
      <c r="J5477" s="367">
        <v>4510</v>
      </c>
      <c r="K5477" s="367">
        <v>27333.333333333179</v>
      </c>
      <c r="L5477" s="384">
        <v>-2052523.3259027386</v>
      </c>
      <c r="M5477" s="367">
        <v>4509.9999999999754</v>
      </c>
      <c r="N5477" s="367">
        <v>451</v>
      </c>
      <c r="O5477" s="384">
        <v>-37640.681716899147</v>
      </c>
      <c r="P5477" s="367">
        <v>65.394999999999996</v>
      </c>
      <c r="Q5477" s="367">
        <v>451</v>
      </c>
      <c r="R5477" s="384">
        <v>-13629.088390319137</v>
      </c>
      <c r="S5477" s="367">
        <v>63.14</v>
      </c>
      <c r="T5477" s="367">
        <v>15551.724137931124</v>
      </c>
      <c r="U5477" s="384">
        <v>-2164105.3880634429</v>
      </c>
      <c r="V5477" s="367">
        <v>4510.0000000000255</v>
      </c>
      <c r="W5477" s="367">
        <v>751666.66666666383</v>
      </c>
      <c r="X5477" s="384">
        <v>275048.29930744728</v>
      </c>
      <c r="Y5477" s="386">
        <v>4509.9999999999827</v>
      </c>
      <c r="Z5477" s="367"/>
      <c r="AA5477" s="367"/>
      <c r="AB5477" s="367"/>
      <c r="AC5477" s="367"/>
      <c r="AD5477" s="367"/>
      <c r="AE5477" s="367"/>
      <c r="AF5477" s="367"/>
      <c r="AG5477" s="367"/>
      <c r="AH5477" s="367"/>
      <c r="AI5477" s="367"/>
      <c r="AJ5477" s="367"/>
      <c r="AK5477" s="367"/>
      <c r="AL5477" s="367"/>
      <c r="AM5477" s="367"/>
      <c r="AN5477" s="367"/>
      <c r="AO5477" s="367"/>
      <c r="AP5477" s="367"/>
      <c r="AQ5477" s="367"/>
      <c r="AR5477" s="367"/>
      <c r="AS5477" s="367"/>
      <c r="AT5477" s="367"/>
    </row>
    <row r="5478" spans="2:46" ht="13.8">
      <c r="B5478" s="26">
        <v>75.333333333333286</v>
      </c>
      <c r="C5478" s="363">
        <v>1557.6407469641924</v>
      </c>
      <c r="D5478" s="367">
        <v>4519.9999999999973</v>
      </c>
      <c r="E5478" s="367">
        <v>21023.255813953601</v>
      </c>
      <c r="F5478" s="367">
        <v>-3158017.337526496</v>
      </c>
      <c r="G5478" s="367">
        <v>4520.0000000000246</v>
      </c>
      <c r="H5478" s="367">
        <v>113000</v>
      </c>
      <c r="I5478" s="384">
        <v>-37384093.39137847</v>
      </c>
      <c r="J5478" s="367">
        <v>4520</v>
      </c>
      <c r="K5478" s="367">
        <v>27393.939393939239</v>
      </c>
      <c r="L5478" s="384">
        <v>-2062545.4208986287</v>
      </c>
      <c r="M5478" s="367">
        <v>4519.9999999999745</v>
      </c>
      <c r="N5478" s="367">
        <v>452</v>
      </c>
      <c r="O5478" s="384">
        <v>-37812.703874397863</v>
      </c>
      <c r="P5478" s="367">
        <v>65.540000000000006</v>
      </c>
      <c r="Q5478" s="367">
        <v>452</v>
      </c>
      <c r="R5478" s="384">
        <v>-13701.105309082621</v>
      </c>
      <c r="S5478" s="367">
        <v>63.28</v>
      </c>
      <c r="T5478" s="367">
        <v>15586.206896551814</v>
      </c>
      <c r="U5478" s="384">
        <v>-2174449.6973673804</v>
      </c>
      <c r="V5478" s="367">
        <v>4520.0000000000264</v>
      </c>
      <c r="W5478" s="367">
        <v>753333.33333333046</v>
      </c>
      <c r="X5478" s="384">
        <v>275451.93306281947</v>
      </c>
      <c r="Y5478" s="386">
        <v>4519.9999999999827</v>
      </c>
      <c r="Z5478" s="367"/>
      <c r="AA5478" s="367"/>
      <c r="AB5478" s="367"/>
      <c r="AC5478" s="367"/>
      <c r="AD5478" s="367"/>
      <c r="AE5478" s="367"/>
      <c r="AF5478" s="367"/>
      <c r="AG5478" s="367"/>
      <c r="AH5478" s="367"/>
      <c r="AI5478" s="367"/>
      <c r="AJ5478" s="367"/>
      <c r="AK5478" s="367"/>
      <c r="AL5478" s="367"/>
      <c r="AM5478" s="367"/>
      <c r="AN5478" s="367"/>
      <c r="AO5478" s="367"/>
      <c r="AP5478" s="367"/>
      <c r="AQ5478" s="367"/>
      <c r="AR5478" s="367"/>
      <c r="AS5478" s="367"/>
      <c r="AT5478" s="367"/>
    </row>
    <row r="5479" spans="2:46" ht="13.8">
      <c r="B5479" s="26">
        <v>75.499999999999957</v>
      </c>
      <c r="C5479" s="363">
        <v>1561.0524814103089</v>
      </c>
      <c r="D5479" s="367">
        <v>4529.9999999999973</v>
      </c>
      <c r="E5479" s="367">
        <v>21069.767441860578</v>
      </c>
      <c r="F5479" s="367">
        <v>-3172167.3674596399</v>
      </c>
      <c r="G5479" s="367">
        <v>4530.0000000000246</v>
      </c>
      <c r="H5479" s="367">
        <v>113250</v>
      </c>
      <c r="I5479" s="384">
        <v>-37551133.640510477</v>
      </c>
      <c r="J5479" s="367">
        <v>4530</v>
      </c>
      <c r="K5479" s="367">
        <v>27454.545454545299</v>
      </c>
      <c r="L5479" s="384">
        <v>-2072591.7240604165</v>
      </c>
      <c r="M5479" s="367">
        <v>4529.9999999999745</v>
      </c>
      <c r="N5479" s="367">
        <v>453</v>
      </c>
      <c r="O5479" s="384">
        <v>-37985.11789767482</v>
      </c>
      <c r="P5479" s="367">
        <v>65.685000000000002</v>
      </c>
      <c r="Q5479" s="367">
        <v>453</v>
      </c>
      <c r="R5479" s="384">
        <v>-13773.30717125575</v>
      </c>
      <c r="S5479" s="367">
        <v>63.419999999999995</v>
      </c>
      <c r="T5479" s="367">
        <v>15620.689655172504</v>
      </c>
      <c r="U5479" s="384">
        <v>-2184818.5458282339</v>
      </c>
      <c r="V5479" s="367">
        <v>4530.0000000000264</v>
      </c>
      <c r="W5479" s="367">
        <v>754999.99999999709</v>
      </c>
      <c r="X5479" s="384">
        <v>275854.65429856343</v>
      </c>
      <c r="Y5479" s="386">
        <v>4529.9999999999827</v>
      </c>
      <c r="Z5479" s="367"/>
      <c r="AA5479" s="367"/>
      <c r="AB5479" s="367"/>
      <c r="AC5479" s="367"/>
      <c r="AD5479" s="367"/>
      <c r="AE5479" s="367"/>
      <c r="AF5479" s="367"/>
      <c r="AG5479" s="367"/>
      <c r="AH5479" s="367"/>
      <c r="AI5479" s="367"/>
      <c r="AJ5479" s="367"/>
      <c r="AK5479" s="367"/>
      <c r="AL5479" s="367"/>
      <c r="AM5479" s="367"/>
      <c r="AN5479" s="367"/>
      <c r="AO5479" s="367"/>
      <c r="AP5479" s="367"/>
      <c r="AQ5479" s="367"/>
      <c r="AR5479" s="367"/>
      <c r="AS5479" s="367"/>
      <c r="AT5479" s="367"/>
    </row>
    <row r="5480" spans="2:46" ht="13.8">
      <c r="B5480" s="26">
        <v>75.666666666666629</v>
      </c>
      <c r="C5480" s="363">
        <v>1564.4640640974806</v>
      </c>
      <c r="D5480" s="367">
        <v>4539.9999999999982</v>
      </c>
      <c r="E5480" s="367">
        <v>21116.279069767555</v>
      </c>
      <c r="F5480" s="367">
        <v>-3186349.0232908493</v>
      </c>
      <c r="G5480" s="367">
        <v>4540.0000000000246</v>
      </c>
      <c r="H5480" s="367">
        <v>113500</v>
      </c>
      <c r="I5480" s="384">
        <v>-37718546.216697291</v>
      </c>
      <c r="J5480" s="367">
        <v>4540</v>
      </c>
      <c r="K5480" s="367">
        <v>27515.151515151359</v>
      </c>
      <c r="L5480" s="384">
        <v>-2082662.2353881018</v>
      </c>
      <c r="M5480" s="367">
        <v>4539.9999999999745</v>
      </c>
      <c r="N5480" s="367">
        <v>454</v>
      </c>
      <c r="O5480" s="384">
        <v>-38157.923786730047</v>
      </c>
      <c r="P5480" s="367">
        <v>65.83</v>
      </c>
      <c r="Q5480" s="367">
        <v>454</v>
      </c>
      <c r="R5480" s="384">
        <v>-13845.693976838533</v>
      </c>
      <c r="S5480" s="367">
        <v>63.559999999999995</v>
      </c>
      <c r="T5480" s="367">
        <v>15655.172413793194</v>
      </c>
      <c r="U5480" s="384">
        <v>-2195211.9334460059</v>
      </c>
      <c r="V5480" s="367">
        <v>4540.0000000000264</v>
      </c>
      <c r="W5480" s="367">
        <v>756666.66666666372</v>
      </c>
      <c r="X5480" s="384">
        <v>276256.46301467903</v>
      </c>
      <c r="Y5480" s="386">
        <v>4539.9999999999818</v>
      </c>
      <c r="Z5480" s="367"/>
      <c r="AA5480" s="367"/>
      <c r="AB5480" s="367"/>
      <c r="AC5480" s="367"/>
      <c r="AD5480" s="367"/>
      <c r="AE5480" s="367"/>
      <c r="AF5480" s="367"/>
      <c r="AG5480" s="367"/>
      <c r="AH5480" s="367"/>
      <c r="AI5480" s="367"/>
      <c r="AJ5480" s="367"/>
      <c r="AK5480" s="367"/>
      <c r="AL5480" s="367"/>
      <c r="AM5480" s="367"/>
      <c r="AN5480" s="367"/>
      <c r="AO5480" s="367"/>
      <c r="AP5480" s="367"/>
      <c r="AQ5480" s="367"/>
      <c r="AR5480" s="367"/>
      <c r="AS5480" s="367"/>
      <c r="AT5480" s="367"/>
    </row>
    <row r="5481" spans="2:46" ht="13.8">
      <c r="B5481" s="26">
        <v>75.8333333333333</v>
      </c>
      <c r="C5481" s="363">
        <v>1567.8754950257062</v>
      </c>
      <c r="D5481" s="367">
        <v>4549.9999999999982</v>
      </c>
      <c r="E5481" s="367">
        <v>21162.790697674533</v>
      </c>
      <c r="F5481" s="367">
        <v>-3200562.3050201265</v>
      </c>
      <c r="G5481" s="367">
        <v>4550.0000000000246</v>
      </c>
      <c r="H5481" s="367">
        <v>113750</v>
      </c>
      <c r="I5481" s="384">
        <v>-37886331.119938895</v>
      </c>
      <c r="J5481" s="367">
        <v>4550</v>
      </c>
      <c r="K5481" s="367">
        <v>27575.75757575742</v>
      </c>
      <c r="L5481" s="384">
        <v>-2092756.9548816842</v>
      </c>
      <c r="M5481" s="367">
        <v>4549.9999999999745</v>
      </c>
      <c r="N5481" s="367">
        <v>455</v>
      </c>
      <c r="O5481" s="384">
        <v>-38331.121541563531</v>
      </c>
      <c r="P5481" s="367">
        <v>65.974999999999994</v>
      </c>
      <c r="Q5481" s="367">
        <v>455</v>
      </c>
      <c r="R5481" s="384">
        <v>-13918.265725830966</v>
      </c>
      <c r="S5481" s="367">
        <v>63.699999999999996</v>
      </c>
      <c r="T5481" s="367">
        <v>15689.655172413884</v>
      </c>
      <c r="U5481" s="384">
        <v>-2205629.8602206958</v>
      </c>
      <c r="V5481" s="367">
        <v>4550.0000000000264</v>
      </c>
      <c r="W5481" s="367">
        <v>758333.33333333035</v>
      </c>
      <c r="X5481" s="384">
        <v>276657.35921116639</v>
      </c>
      <c r="Y5481" s="386">
        <v>4549.9999999999818</v>
      </c>
      <c r="Z5481" s="367"/>
      <c r="AA5481" s="367"/>
      <c r="AB5481" s="367"/>
      <c r="AC5481" s="367"/>
      <c r="AD5481" s="367"/>
      <c r="AE5481" s="367"/>
      <c r="AF5481" s="367"/>
      <c r="AG5481" s="367"/>
      <c r="AH5481" s="367"/>
      <c r="AI5481" s="367"/>
      <c r="AJ5481" s="367"/>
      <c r="AK5481" s="367"/>
      <c r="AL5481" s="367"/>
      <c r="AM5481" s="367"/>
      <c r="AN5481" s="367"/>
      <c r="AO5481" s="367"/>
      <c r="AP5481" s="367"/>
      <c r="AQ5481" s="367"/>
      <c r="AR5481" s="367"/>
      <c r="AS5481" s="367"/>
      <c r="AT5481" s="367"/>
    </row>
    <row r="5482" spans="2:46" ht="13.8">
      <c r="B5482" s="26">
        <v>75.999999999999972</v>
      </c>
      <c r="C5482" s="363">
        <v>1571.2867741949863</v>
      </c>
      <c r="D5482" s="367">
        <v>4559.9999999999982</v>
      </c>
      <c r="E5482" s="367">
        <v>21209.30232558151</v>
      </c>
      <c r="F5482" s="367">
        <v>-3214807.2126474692</v>
      </c>
      <c r="G5482" s="367">
        <v>4560.0000000000246</v>
      </c>
      <c r="H5482" s="367">
        <v>114000</v>
      </c>
      <c r="I5482" s="384">
        <v>-38054488.350235313</v>
      </c>
      <c r="J5482" s="367">
        <v>4560</v>
      </c>
      <c r="K5482" s="367">
        <v>27636.36363636348</v>
      </c>
      <c r="L5482" s="384">
        <v>-2102875.8825411638</v>
      </c>
      <c r="M5482" s="367">
        <v>4559.9999999999745</v>
      </c>
      <c r="N5482" s="367">
        <v>456</v>
      </c>
      <c r="O5482" s="384">
        <v>-38504.711162175292</v>
      </c>
      <c r="P5482" s="367">
        <v>66.12</v>
      </c>
      <c r="Q5482" s="367">
        <v>456</v>
      </c>
      <c r="R5482" s="384">
        <v>-13991.022418233053</v>
      </c>
      <c r="S5482" s="367">
        <v>63.839999999999996</v>
      </c>
      <c r="T5482" s="367">
        <v>15724.137931034575</v>
      </c>
      <c r="U5482" s="384">
        <v>-2216072.3261523037</v>
      </c>
      <c r="V5482" s="367">
        <v>4560.0000000000264</v>
      </c>
      <c r="W5482" s="367">
        <v>759999.99999999697</v>
      </c>
      <c r="X5482" s="384">
        <v>277057.34288802539</v>
      </c>
      <c r="Y5482" s="386">
        <v>4559.9999999999818</v>
      </c>
      <c r="Z5482" s="367"/>
      <c r="AA5482" s="367"/>
      <c r="AB5482" s="367"/>
      <c r="AC5482" s="367"/>
      <c r="AD5482" s="367"/>
      <c r="AE5482" s="367"/>
      <c r="AF5482" s="367"/>
      <c r="AG5482" s="367"/>
      <c r="AH5482" s="367"/>
      <c r="AI5482" s="367"/>
      <c r="AJ5482" s="367"/>
      <c r="AK5482" s="367"/>
      <c r="AL5482" s="367"/>
      <c r="AM5482" s="367"/>
      <c r="AN5482" s="367"/>
      <c r="AO5482" s="367"/>
      <c r="AP5482" s="367"/>
      <c r="AQ5482" s="367"/>
      <c r="AR5482" s="367"/>
      <c r="AS5482" s="367"/>
      <c r="AT5482" s="367"/>
    </row>
    <row r="5483" spans="2:46" ht="13.8">
      <c r="B5483" s="26">
        <v>76.166666666666643</v>
      </c>
      <c r="C5483" s="363">
        <v>1574.697901605321</v>
      </c>
      <c r="D5483" s="367">
        <v>4569.9999999999982</v>
      </c>
      <c r="E5483" s="367">
        <v>21255.813953488487</v>
      </c>
      <c r="F5483" s="367">
        <v>-3229083.7461728789</v>
      </c>
      <c r="G5483" s="367">
        <v>4570.0000000000246</v>
      </c>
      <c r="H5483" s="367">
        <v>114250</v>
      </c>
      <c r="I5483" s="384">
        <v>-38223017.907586522</v>
      </c>
      <c r="J5483" s="367">
        <v>4570</v>
      </c>
      <c r="K5483" s="367">
        <v>27696.96969696954</v>
      </c>
      <c r="L5483" s="384">
        <v>-2113019.0183665412</v>
      </c>
      <c r="M5483" s="367">
        <v>4569.9999999999745</v>
      </c>
      <c r="N5483" s="367">
        <v>457</v>
      </c>
      <c r="O5483" s="384">
        <v>-38678.692648565295</v>
      </c>
      <c r="P5483" s="367">
        <v>66.265000000000001</v>
      </c>
      <c r="Q5483" s="367">
        <v>457</v>
      </c>
      <c r="R5483" s="384">
        <v>-14063.964054044787</v>
      </c>
      <c r="S5483" s="367">
        <v>63.98</v>
      </c>
      <c r="T5483" s="367">
        <v>15758.620689655265</v>
      </c>
      <c r="U5483" s="384">
        <v>-2226539.3312408291</v>
      </c>
      <c r="V5483" s="367">
        <v>4570.0000000000264</v>
      </c>
      <c r="W5483" s="367">
        <v>761666.6666666636</v>
      </c>
      <c r="X5483" s="384">
        <v>277456.4140452561</v>
      </c>
      <c r="Y5483" s="386">
        <v>4569.9999999999809</v>
      </c>
      <c r="Z5483" s="367"/>
      <c r="AA5483" s="367"/>
      <c r="AB5483" s="367"/>
      <c r="AC5483" s="367"/>
      <c r="AD5483" s="367"/>
      <c r="AE5483" s="367"/>
      <c r="AF5483" s="367"/>
      <c r="AG5483" s="367"/>
      <c r="AH5483" s="367"/>
      <c r="AI5483" s="367"/>
      <c r="AJ5483" s="367"/>
      <c r="AK5483" s="367"/>
      <c r="AL5483" s="367"/>
      <c r="AM5483" s="367"/>
      <c r="AN5483" s="367"/>
      <c r="AO5483" s="367"/>
      <c r="AP5483" s="367"/>
      <c r="AQ5483" s="367"/>
      <c r="AR5483" s="367"/>
      <c r="AS5483" s="367"/>
      <c r="AT5483" s="367"/>
    </row>
    <row r="5484" spans="2:46" ht="13.8">
      <c r="B5484" s="26">
        <v>76.333333333333314</v>
      </c>
      <c r="C5484" s="363">
        <v>1578.1088772567107</v>
      </c>
      <c r="D5484" s="367">
        <v>4579.9999999999991</v>
      </c>
      <c r="E5484" s="367">
        <v>21302.325581395464</v>
      </c>
      <c r="F5484" s="367">
        <v>-3243391.9055963564</v>
      </c>
      <c r="G5484" s="367">
        <v>4580.0000000000255</v>
      </c>
      <c r="H5484" s="367">
        <v>114500</v>
      </c>
      <c r="I5484" s="384">
        <v>-38391919.79199253</v>
      </c>
      <c r="J5484" s="367">
        <v>4580</v>
      </c>
      <c r="K5484" s="367">
        <v>27757.5757575756</v>
      </c>
      <c r="L5484" s="384">
        <v>-2123186.3623578153</v>
      </c>
      <c r="M5484" s="367">
        <v>4579.9999999999745</v>
      </c>
      <c r="N5484" s="367">
        <v>458</v>
      </c>
      <c r="O5484" s="384">
        <v>-38853.066000733561</v>
      </c>
      <c r="P5484" s="367">
        <v>66.41</v>
      </c>
      <c r="Q5484" s="367">
        <v>458</v>
      </c>
      <c r="R5484" s="384">
        <v>-14137.090633266176</v>
      </c>
      <c r="S5484" s="367">
        <v>64.12</v>
      </c>
      <c r="T5484" s="367">
        <v>15793.103448275955</v>
      </c>
      <c r="U5484" s="384">
        <v>-2237030.8754862724</v>
      </c>
      <c r="V5484" s="367">
        <v>4580.0000000000264</v>
      </c>
      <c r="W5484" s="367">
        <v>763333.33333333023</v>
      </c>
      <c r="X5484" s="384">
        <v>277854.57268285844</v>
      </c>
      <c r="Y5484" s="386">
        <v>4579.9999999999809</v>
      </c>
      <c r="Z5484" s="367"/>
      <c r="AA5484" s="367"/>
      <c r="AB5484" s="367"/>
      <c r="AC5484" s="367"/>
      <c r="AD5484" s="367"/>
      <c r="AE5484" s="367"/>
      <c r="AF5484" s="367"/>
      <c r="AG5484" s="367"/>
      <c r="AH5484" s="367"/>
      <c r="AI5484" s="367"/>
      <c r="AJ5484" s="367"/>
      <c r="AK5484" s="367"/>
      <c r="AL5484" s="367"/>
      <c r="AM5484" s="367"/>
      <c r="AN5484" s="367"/>
      <c r="AO5484" s="367"/>
      <c r="AP5484" s="367"/>
      <c r="AQ5484" s="367"/>
      <c r="AR5484" s="367"/>
      <c r="AS5484" s="367"/>
      <c r="AT5484" s="367"/>
    </row>
    <row r="5485" spans="2:46" ht="13.8">
      <c r="B5485" s="26">
        <v>76.499999999999986</v>
      </c>
      <c r="C5485" s="363">
        <v>1581.5197011491548</v>
      </c>
      <c r="D5485" s="367">
        <v>4589.9999999999991</v>
      </c>
      <c r="E5485" s="367">
        <v>21348.837209302441</v>
      </c>
      <c r="F5485" s="367">
        <v>-3257731.6909178989</v>
      </c>
      <c r="G5485" s="367">
        <v>4590.0000000000255</v>
      </c>
      <c r="H5485" s="367">
        <v>114750</v>
      </c>
      <c r="I5485" s="384">
        <v>-38561194.003453344</v>
      </c>
      <c r="J5485" s="367">
        <v>4590</v>
      </c>
      <c r="K5485" s="367">
        <v>27818.18181818166</v>
      </c>
      <c r="L5485" s="384">
        <v>-2133377.9145149868</v>
      </c>
      <c r="M5485" s="367">
        <v>4589.9999999999745</v>
      </c>
      <c r="N5485" s="367">
        <v>459</v>
      </c>
      <c r="O5485" s="384">
        <v>-39027.83121868009</v>
      </c>
      <c r="P5485" s="367">
        <v>66.554999999999993</v>
      </c>
      <c r="Q5485" s="367">
        <v>459</v>
      </c>
      <c r="R5485" s="384">
        <v>-14210.402155897209</v>
      </c>
      <c r="S5485" s="367">
        <v>64.260000000000005</v>
      </c>
      <c r="T5485" s="367">
        <v>15827.586206896645</v>
      </c>
      <c r="U5485" s="384">
        <v>-2247546.9588886346</v>
      </c>
      <c r="V5485" s="367">
        <v>4590.0000000000273</v>
      </c>
      <c r="W5485" s="367">
        <v>764999.99999999686</v>
      </c>
      <c r="X5485" s="384">
        <v>278251.81880083261</v>
      </c>
      <c r="Y5485" s="386">
        <v>4589.9999999999809</v>
      </c>
      <c r="Z5485" s="367"/>
      <c r="AA5485" s="367"/>
      <c r="AB5485" s="367"/>
      <c r="AC5485" s="367"/>
      <c r="AD5485" s="367"/>
      <c r="AE5485" s="367"/>
      <c r="AF5485" s="367"/>
      <c r="AG5485" s="367"/>
      <c r="AH5485" s="367"/>
      <c r="AI5485" s="367"/>
      <c r="AJ5485" s="367"/>
      <c r="AK5485" s="367"/>
      <c r="AL5485" s="367"/>
      <c r="AM5485" s="367"/>
      <c r="AN5485" s="367"/>
      <c r="AO5485" s="367"/>
      <c r="AP5485" s="367"/>
      <c r="AQ5485" s="367"/>
      <c r="AR5485" s="367"/>
      <c r="AS5485" s="367"/>
      <c r="AT5485" s="367"/>
    </row>
    <row r="5486" spans="2:46" ht="13.8">
      <c r="B5486" s="26">
        <v>76.666666666666657</v>
      </c>
      <c r="C5486" s="363">
        <v>1584.9303732826536</v>
      </c>
      <c r="D5486" s="367">
        <v>4600</v>
      </c>
      <c r="E5486" s="367">
        <v>21395.348837209418</v>
      </c>
      <c r="F5486" s="367">
        <v>-3272103.1021375083</v>
      </c>
      <c r="G5486" s="367">
        <v>4600.0000000000255</v>
      </c>
      <c r="H5486" s="367">
        <v>115000</v>
      </c>
      <c r="I5486" s="384">
        <v>-38730840.541968949</v>
      </c>
      <c r="J5486" s="367">
        <v>4600</v>
      </c>
      <c r="K5486" s="367">
        <v>27878.78787878772</v>
      </c>
      <c r="L5486" s="384">
        <v>-2143593.6748380559</v>
      </c>
      <c r="M5486" s="367">
        <v>4599.9999999999745</v>
      </c>
      <c r="N5486" s="367">
        <v>460</v>
      </c>
      <c r="O5486" s="384">
        <v>-39202.988302404898</v>
      </c>
      <c r="P5486" s="367">
        <v>66.7</v>
      </c>
      <c r="Q5486" s="367">
        <v>460</v>
      </c>
      <c r="R5486" s="384">
        <v>-14283.898621937886</v>
      </c>
      <c r="S5486" s="367">
        <v>64.399999999999991</v>
      </c>
      <c r="T5486" s="367">
        <v>15862.068965517336</v>
      </c>
      <c r="U5486" s="384">
        <v>-2258087.5814479133</v>
      </c>
      <c r="V5486" s="367">
        <v>4600.0000000000273</v>
      </c>
      <c r="W5486" s="367">
        <v>766666.66666666348</v>
      </c>
      <c r="X5486" s="384">
        <v>278648.15239917842</v>
      </c>
      <c r="Y5486" s="386">
        <v>4599.9999999999809</v>
      </c>
      <c r="Z5486" s="367"/>
      <c r="AA5486" s="367"/>
      <c r="AB5486" s="367"/>
      <c r="AC5486" s="367"/>
      <c r="AD5486" s="367"/>
      <c r="AE5486" s="367"/>
      <c r="AF5486" s="367"/>
      <c r="AG5486" s="367"/>
      <c r="AH5486" s="367"/>
      <c r="AI5486" s="367"/>
      <c r="AJ5486" s="367"/>
      <c r="AK5486" s="367"/>
      <c r="AL5486" s="367"/>
      <c r="AM5486" s="367"/>
      <c r="AN5486" s="367"/>
      <c r="AO5486" s="367"/>
      <c r="AP5486" s="367"/>
      <c r="AQ5486" s="367"/>
      <c r="AR5486" s="367"/>
      <c r="AS5486" s="367"/>
      <c r="AT5486" s="367"/>
    </row>
    <row r="5487" spans="2:46" ht="13.8">
      <c r="B5487" s="26">
        <v>76.833333333333329</v>
      </c>
      <c r="C5487" s="363">
        <v>1588.3408936572062</v>
      </c>
      <c r="D5487" s="367">
        <v>4610</v>
      </c>
      <c r="E5487" s="367">
        <v>21441.860465116395</v>
      </c>
      <c r="F5487" s="367">
        <v>-3286506.1392551833</v>
      </c>
      <c r="G5487" s="367">
        <v>4610.0000000000255</v>
      </c>
      <c r="H5487" s="367">
        <v>115250</v>
      </c>
      <c r="I5487" s="384">
        <v>-38900859.407539368</v>
      </c>
      <c r="J5487" s="367">
        <v>4610</v>
      </c>
      <c r="K5487" s="367">
        <v>27939.39393939378</v>
      </c>
      <c r="L5487" s="384">
        <v>-2153833.6433270215</v>
      </c>
      <c r="M5487" s="367">
        <v>4609.9999999999745</v>
      </c>
      <c r="N5487" s="367">
        <v>461</v>
      </c>
      <c r="O5487" s="384">
        <v>-39378.537251907946</v>
      </c>
      <c r="P5487" s="367">
        <v>66.844999999999999</v>
      </c>
      <c r="Q5487" s="367">
        <v>461</v>
      </c>
      <c r="R5487" s="384">
        <v>-14357.580031388223</v>
      </c>
      <c r="S5487" s="367">
        <v>64.539999999999992</v>
      </c>
      <c r="T5487" s="367">
        <v>15896.551724138026</v>
      </c>
      <c r="U5487" s="384">
        <v>-2268652.7431641109</v>
      </c>
      <c r="V5487" s="367">
        <v>4610.0000000000273</v>
      </c>
      <c r="W5487" s="367">
        <v>768333.33333333011</v>
      </c>
      <c r="X5487" s="384">
        <v>279043.57347789593</v>
      </c>
      <c r="Y5487" s="386">
        <v>4609.99999999998</v>
      </c>
      <c r="Z5487" s="367"/>
      <c r="AA5487" s="367"/>
      <c r="AB5487" s="367"/>
      <c r="AC5487" s="367"/>
      <c r="AD5487" s="367"/>
      <c r="AE5487" s="367"/>
      <c r="AF5487" s="367"/>
      <c r="AG5487" s="367"/>
      <c r="AH5487" s="367"/>
      <c r="AI5487" s="367"/>
      <c r="AJ5487" s="367"/>
      <c r="AK5487" s="367"/>
      <c r="AL5487" s="367"/>
      <c r="AM5487" s="367"/>
      <c r="AN5487" s="367"/>
      <c r="AO5487" s="367"/>
      <c r="AP5487" s="367"/>
      <c r="AQ5487" s="367"/>
      <c r="AR5487" s="367"/>
      <c r="AS5487" s="367"/>
      <c r="AT5487" s="367"/>
    </row>
    <row r="5488" spans="2:46" ht="13.8">
      <c r="B5488" s="26">
        <v>77</v>
      </c>
      <c r="C5488" s="363">
        <v>1591.7512622728136</v>
      </c>
      <c r="D5488" s="367">
        <v>4620</v>
      </c>
      <c r="E5488" s="367">
        <v>21488.372093023372</v>
      </c>
      <c r="F5488" s="367">
        <v>-3300940.8022709261</v>
      </c>
      <c r="G5488" s="367">
        <v>4620.0000000000255</v>
      </c>
      <c r="H5488" s="367">
        <v>115500</v>
      </c>
      <c r="I5488" s="384">
        <v>-39071250.600164577</v>
      </c>
      <c r="J5488" s="367">
        <v>4620</v>
      </c>
      <c r="K5488" s="367">
        <v>27999.99999999984</v>
      </c>
      <c r="L5488" s="384">
        <v>-2164097.8199818851</v>
      </c>
      <c r="M5488" s="367">
        <v>4619.9999999999745</v>
      </c>
      <c r="N5488" s="367">
        <v>462</v>
      </c>
      <c r="O5488" s="384">
        <v>-39554.478067189251</v>
      </c>
      <c r="P5488" s="367">
        <v>66.989999999999995</v>
      </c>
      <c r="Q5488" s="367">
        <v>462</v>
      </c>
      <c r="R5488" s="384">
        <v>-14431.446384248211</v>
      </c>
      <c r="S5488" s="367">
        <v>64.679999999999993</v>
      </c>
      <c r="T5488" s="367">
        <v>15931.034482758716</v>
      </c>
      <c r="U5488" s="384">
        <v>-2279242.4440372256</v>
      </c>
      <c r="V5488" s="367">
        <v>4620.0000000000273</v>
      </c>
      <c r="W5488" s="367">
        <v>769999.99999999674</v>
      </c>
      <c r="X5488" s="384">
        <v>279438.08203698514</v>
      </c>
      <c r="Y5488" s="386">
        <v>4619.99999999998</v>
      </c>
      <c r="Z5488" s="367"/>
      <c r="AA5488" s="367"/>
      <c r="AB5488" s="367"/>
      <c r="AC5488" s="367"/>
      <c r="AD5488" s="367"/>
      <c r="AE5488" s="367"/>
      <c r="AF5488" s="367"/>
      <c r="AG5488" s="367"/>
      <c r="AH5488" s="367"/>
      <c r="AI5488" s="367"/>
      <c r="AJ5488" s="367"/>
      <c r="AK5488" s="367"/>
      <c r="AL5488" s="367"/>
      <c r="AM5488" s="367"/>
      <c r="AN5488" s="367"/>
      <c r="AO5488" s="367"/>
      <c r="AP5488" s="367"/>
      <c r="AQ5488" s="367"/>
      <c r="AR5488" s="367"/>
      <c r="AS5488" s="367"/>
      <c r="AT5488" s="367"/>
    </row>
    <row r="5489" spans="2:46" ht="13.8">
      <c r="B5489" s="26">
        <v>77.166666666666671</v>
      </c>
      <c r="C5489" s="363">
        <v>1595.1614791294758</v>
      </c>
      <c r="D5489" s="367">
        <v>4630</v>
      </c>
      <c r="E5489" s="367">
        <v>21534.883720930349</v>
      </c>
      <c r="F5489" s="367">
        <v>-3315407.0911847348</v>
      </c>
      <c r="G5489" s="367">
        <v>4630.0000000000255</v>
      </c>
      <c r="H5489" s="367">
        <v>115750</v>
      </c>
      <c r="I5489" s="384">
        <v>-39242014.119844586</v>
      </c>
      <c r="J5489" s="367">
        <v>4630</v>
      </c>
      <c r="K5489" s="367">
        <v>28060.6060606059</v>
      </c>
      <c r="L5489" s="384">
        <v>-2174386.2048026449</v>
      </c>
      <c r="M5489" s="367">
        <v>4629.9999999999736</v>
      </c>
      <c r="N5489" s="367">
        <v>463</v>
      </c>
      <c r="O5489" s="384">
        <v>-39730.810748248849</v>
      </c>
      <c r="P5489" s="367">
        <v>67.135000000000005</v>
      </c>
      <c r="Q5489" s="367">
        <v>463</v>
      </c>
      <c r="R5489" s="384">
        <v>-14505.497680517845</v>
      </c>
      <c r="S5489" s="367">
        <v>64.819999999999993</v>
      </c>
      <c r="T5489" s="367">
        <v>15965.517241379406</v>
      </c>
      <c r="U5489" s="384">
        <v>-2289856.6840672591</v>
      </c>
      <c r="V5489" s="367">
        <v>4630.0000000000282</v>
      </c>
      <c r="W5489" s="367">
        <v>771666.66666666337</v>
      </c>
      <c r="X5489" s="384">
        <v>279831.67807644606</v>
      </c>
      <c r="Y5489" s="386">
        <v>4629.99999999998</v>
      </c>
      <c r="Z5489" s="367"/>
      <c r="AA5489" s="367"/>
      <c r="AB5489" s="367"/>
      <c r="AC5489" s="367"/>
      <c r="AD5489" s="367"/>
      <c r="AE5489" s="367"/>
      <c r="AF5489" s="367"/>
      <c r="AG5489" s="367"/>
      <c r="AH5489" s="367"/>
      <c r="AI5489" s="367"/>
      <c r="AJ5489" s="367"/>
      <c r="AK5489" s="367"/>
      <c r="AL5489" s="367"/>
      <c r="AM5489" s="367"/>
      <c r="AN5489" s="367"/>
      <c r="AO5489" s="367"/>
      <c r="AP5489" s="367"/>
      <c r="AQ5489" s="367"/>
      <c r="AR5489" s="367"/>
      <c r="AS5489" s="367"/>
      <c r="AT5489" s="367"/>
    </row>
    <row r="5490" spans="2:46" ht="13.8">
      <c r="B5490" s="26">
        <v>77.333333333333343</v>
      </c>
      <c r="C5490" s="363">
        <v>1598.5715442271924</v>
      </c>
      <c r="D5490" s="367">
        <v>4640.0000000000009</v>
      </c>
      <c r="E5490" s="367">
        <v>21581.395348837326</v>
      </c>
      <c r="F5490" s="367">
        <v>-3329905.00599661</v>
      </c>
      <c r="G5490" s="367">
        <v>4640.0000000000255</v>
      </c>
      <c r="H5490" s="367">
        <v>116000</v>
      </c>
      <c r="I5490" s="384">
        <v>-39413149.9665794</v>
      </c>
      <c r="J5490" s="367">
        <v>4640</v>
      </c>
      <c r="K5490" s="367">
        <v>28121.21212121196</v>
      </c>
      <c r="L5490" s="384">
        <v>-2184698.7977893022</v>
      </c>
      <c r="M5490" s="367">
        <v>4639.9999999999736</v>
      </c>
      <c r="N5490" s="367">
        <v>464</v>
      </c>
      <c r="O5490" s="384">
        <v>-39907.535295086673</v>
      </c>
      <c r="P5490" s="367">
        <v>67.28</v>
      </c>
      <c r="Q5490" s="367">
        <v>464</v>
      </c>
      <c r="R5490" s="384">
        <v>-14579.733920197132</v>
      </c>
      <c r="S5490" s="367">
        <v>64.959999999999994</v>
      </c>
      <c r="T5490" s="367">
        <v>16000.000000000096</v>
      </c>
      <c r="U5490" s="384">
        <v>-2300495.4632542101</v>
      </c>
      <c r="V5490" s="367">
        <v>4640.0000000000282</v>
      </c>
      <c r="W5490" s="367">
        <v>773333.33333333</v>
      </c>
      <c r="X5490" s="384">
        <v>280224.36159627861</v>
      </c>
      <c r="Y5490" s="386">
        <v>4639.99999999998</v>
      </c>
      <c r="Z5490" s="367"/>
      <c r="AA5490" s="367"/>
      <c r="AB5490" s="367"/>
      <c r="AC5490" s="367"/>
      <c r="AD5490" s="367"/>
      <c r="AE5490" s="367"/>
      <c r="AF5490" s="367"/>
      <c r="AG5490" s="367"/>
      <c r="AH5490" s="367"/>
      <c r="AI5490" s="367"/>
      <c r="AJ5490" s="367"/>
      <c r="AK5490" s="367"/>
      <c r="AL5490" s="367"/>
      <c r="AM5490" s="367"/>
      <c r="AN5490" s="367"/>
      <c r="AO5490" s="367"/>
      <c r="AP5490" s="367"/>
      <c r="AQ5490" s="367"/>
      <c r="AR5490" s="367"/>
      <c r="AS5490" s="367"/>
      <c r="AT5490" s="367"/>
    </row>
    <row r="5491" spans="2:46" ht="13.8">
      <c r="B5491" s="26">
        <v>77.500000000000014</v>
      </c>
      <c r="C5491" s="363">
        <v>1601.9814575659634</v>
      </c>
      <c r="D5491" s="367">
        <v>4650.0000000000009</v>
      </c>
      <c r="E5491" s="367">
        <v>21627.906976744303</v>
      </c>
      <c r="F5491" s="367">
        <v>-3344434.5467065517</v>
      </c>
      <c r="G5491" s="367">
        <v>4650.0000000000255</v>
      </c>
      <c r="H5491" s="367">
        <v>116250</v>
      </c>
      <c r="I5491" s="384">
        <v>-39584658.140369006</v>
      </c>
      <c r="J5491" s="367">
        <v>4650</v>
      </c>
      <c r="K5491" s="367">
        <v>28181.81818181802</v>
      </c>
      <c r="L5491" s="384">
        <v>-2195035.5989418575</v>
      </c>
      <c r="M5491" s="367">
        <v>4649.9999999999736</v>
      </c>
      <c r="N5491" s="367">
        <v>465</v>
      </c>
      <c r="O5491" s="384">
        <v>-40084.651707702775</v>
      </c>
      <c r="P5491" s="367">
        <v>67.424999999999997</v>
      </c>
      <c r="Q5491" s="367">
        <v>465</v>
      </c>
      <c r="R5491" s="384">
        <v>-14654.155103286077</v>
      </c>
      <c r="S5491" s="367">
        <v>65.100000000000009</v>
      </c>
      <c r="T5491" s="367">
        <v>16034.482758620787</v>
      </c>
      <c r="U5491" s="384">
        <v>-2311158.7815980786</v>
      </c>
      <c r="V5491" s="367">
        <v>4650.0000000000282</v>
      </c>
      <c r="W5491" s="367">
        <v>774999.99999999662</v>
      </c>
      <c r="X5491" s="384">
        <v>280616.13259648287</v>
      </c>
      <c r="Y5491" s="386">
        <v>4649.99999999998</v>
      </c>
      <c r="Z5491" s="367"/>
      <c r="AA5491" s="367"/>
      <c r="AB5491" s="367"/>
      <c r="AC5491" s="367"/>
      <c r="AD5491" s="367"/>
      <c r="AE5491" s="367"/>
      <c r="AF5491" s="367"/>
      <c r="AG5491" s="367"/>
      <c r="AH5491" s="367"/>
      <c r="AI5491" s="367"/>
      <c r="AJ5491" s="367"/>
      <c r="AK5491" s="367"/>
      <c r="AL5491" s="367"/>
      <c r="AM5491" s="367"/>
      <c r="AN5491" s="367"/>
      <c r="AO5491" s="367"/>
      <c r="AP5491" s="367"/>
      <c r="AQ5491" s="367"/>
      <c r="AR5491" s="367"/>
      <c r="AS5491" s="367"/>
      <c r="AT5491" s="367"/>
    </row>
    <row r="5492" spans="2:46" ht="13.8">
      <c r="B5492" s="26">
        <v>77.666666666666686</v>
      </c>
      <c r="C5492" s="363">
        <v>1605.3912191457891</v>
      </c>
      <c r="D5492" s="367">
        <v>4660.0000000000009</v>
      </c>
      <c r="E5492" s="367">
        <v>21674.41860465128</v>
      </c>
      <c r="F5492" s="367">
        <v>-3358995.7133145598</v>
      </c>
      <c r="G5492" s="367">
        <v>4660.0000000000255</v>
      </c>
      <c r="H5492" s="367">
        <v>116500</v>
      </c>
      <c r="I5492" s="384">
        <v>-39756538.64121341</v>
      </c>
      <c r="J5492" s="367">
        <v>4660</v>
      </c>
      <c r="K5492" s="367">
        <v>28242.42424242408</v>
      </c>
      <c r="L5492" s="384">
        <v>-2205396.6082603098</v>
      </c>
      <c r="M5492" s="367">
        <v>4659.9999999999736</v>
      </c>
      <c r="N5492" s="367">
        <v>466</v>
      </c>
      <c r="O5492" s="384">
        <v>-40262.159986097126</v>
      </c>
      <c r="P5492" s="367">
        <v>67.569999999999993</v>
      </c>
      <c r="Q5492" s="367">
        <v>466</v>
      </c>
      <c r="R5492" s="384">
        <v>-14728.761229784663</v>
      </c>
      <c r="S5492" s="367">
        <v>65.240000000000009</v>
      </c>
      <c r="T5492" s="367">
        <v>16068.965517241477</v>
      </c>
      <c r="U5492" s="384">
        <v>-2321846.639098865</v>
      </c>
      <c r="V5492" s="367">
        <v>4660.0000000000282</v>
      </c>
      <c r="W5492" s="367">
        <v>776666.66666666325</v>
      </c>
      <c r="X5492" s="384">
        <v>281006.99107705889</v>
      </c>
      <c r="Y5492" s="386">
        <v>4659.9999999999791</v>
      </c>
      <c r="Z5492" s="367"/>
      <c r="AA5492" s="367"/>
      <c r="AB5492" s="367"/>
      <c r="AC5492" s="367"/>
      <c r="AD5492" s="367"/>
      <c r="AE5492" s="367"/>
      <c r="AF5492" s="367"/>
      <c r="AG5492" s="367"/>
      <c r="AH5492" s="367"/>
      <c r="AI5492" s="367"/>
      <c r="AJ5492" s="367"/>
      <c r="AK5492" s="367"/>
      <c r="AL5492" s="367"/>
      <c r="AM5492" s="367"/>
      <c r="AN5492" s="367"/>
      <c r="AO5492" s="367"/>
      <c r="AP5492" s="367"/>
      <c r="AQ5492" s="367"/>
      <c r="AR5492" s="367"/>
      <c r="AS5492" s="367"/>
      <c r="AT5492" s="367"/>
    </row>
    <row r="5493" spans="2:46" ht="13.8">
      <c r="B5493" s="26">
        <v>77.833333333333357</v>
      </c>
      <c r="C5493" s="363">
        <v>1608.8008289666693</v>
      </c>
      <c r="D5493" s="367">
        <v>4670.0000000000018</v>
      </c>
      <c r="E5493" s="367">
        <v>21720.930232558258</v>
      </c>
      <c r="F5493" s="367">
        <v>-3373588.5058206348</v>
      </c>
      <c r="G5493" s="367">
        <v>4670.0000000000255</v>
      </c>
      <c r="H5493" s="367">
        <v>116750</v>
      </c>
      <c r="I5493" s="384">
        <v>-39928791.469112612</v>
      </c>
      <c r="J5493" s="367">
        <v>4670</v>
      </c>
      <c r="K5493" s="367">
        <v>28303.03030303014</v>
      </c>
      <c r="L5493" s="384">
        <v>-2215781.8257446596</v>
      </c>
      <c r="M5493" s="367">
        <v>4669.9999999999736</v>
      </c>
      <c r="N5493" s="367">
        <v>467</v>
      </c>
      <c r="O5493" s="384">
        <v>-40440.060130269761</v>
      </c>
      <c r="P5493" s="367">
        <v>67.715000000000003</v>
      </c>
      <c r="Q5493" s="367">
        <v>467</v>
      </c>
      <c r="R5493" s="384">
        <v>-14803.552299692892</v>
      </c>
      <c r="S5493" s="367">
        <v>65.38</v>
      </c>
      <c r="T5493" s="367">
        <v>16103.448275862167</v>
      </c>
      <c r="U5493" s="384">
        <v>-2332559.0357565694</v>
      </c>
      <c r="V5493" s="367">
        <v>4670.0000000000282</v>
      </c>
      <c r="W5493" s="367">
        <v>778333.33333332988</v>
      </c>
      <c r="X5493" s="384">
        <v>281396.93703800655</v>
      </c>
      <c r="Y5493" s="386">
        <v>4669.9999999999791</v>
      </c>
      <c r="Z5493" s="367"/>
      <c r="AA5493" s="367"/>
      <c r="AB5493" s="367"/>
      <c r="AC5493" s="367"/>
      <c r="AD5493" s="367"/>
      <c r="AE5493" s="367"/>
      <c r="AF5493" s="367"/>
      <c r="AG5493" s="367"/>
      <c r="AH5493" s="367"/>
      <c r="AI5493" s="367"/>
      <c r="AJ5493" s="367"/>
      <c r="AK5493" s="367"/>
      <c r="AL5493" s="367"/>
      <c r="AM5493" s="367"/>
      <c r="AN5493" s="367"/>
      <c r="AO5493" s="367"/>
      <c r="AP5493" s="367"/>
      <c r="AQ5493" s="367"/>
      <c r="AR5493" s="367"/>
      <c r="AS5493" s="367"/>
      <c r="AT5493" s="367"/>
    </row>
    <row r="5494" spans="2:46" ht="13.8">
      <c r="B5494" s="26">
        <v>78.000000000000028</v>
      </c>
      <c r="C5494" s="363">
        <v>1612.2102870286039</v>
      </c>
      <c r="D5494" s="367">
        <v>4680.0000000000018</v>
      </c>
      <c r="E5494" s="367">
        <v>21767.441860465235</v>
      </c>
      <c r="F5494" s="367">
        <v>-3388212.9242247758</v>
      </c>
      <c r="G5494" s="367">
        <v>4680.0000000000255</v>
      </c>
      <c r="H5494" s="367">
        <v>117000</v>
      </c>
      <c r="I5494" s="384">
        <v>-40101416.624066621</v>
      </c>
      <c r="J5494" s="367">
        <v>4680</v>
      </c>
      <c r="K5494" s="367">
        <v>28363.6363636362</v>
      </c>
      <c r="L5494" s="384">
        <v>-2226191.2513949061</v>
      </c>
      <c r="M5494" s="367">
        <v>4679.9999999999736</v>
      </c>
      <c r="N5494" s="367">
        <v>468</v>
      </c>
      <c r="O5494" s="384">
        <v>-40618.352140220639</v>
      </c>
      <c r="P5494" s="367">
        <v>67.86</v>
      </c>
      <c r="Q5494" s="367">
        <v>468</v>
      </c>
      <c r="R5494" s="384">
        <v>-14878.52831301078</v>
      </c>
      <c r="S5494" s="367">
        <v>65.52</v>
      </c>
      <c r="T5494" s="367">
        <v>16137.931034482857</v>
      </c>
      <c r="U5494" s="384">
        <v>-2343295.9715711912</v>
      </c>
      <c r="V5494" s="367">
        <v>4680.0000000000282</v>
      </c>
      <c r="W5494" s="367">
        <v>779999.99999999651</v>
      </c>
      <c r="X5494" s="384">
        <v>281785.97047932592</v>
      </c>
      <c r="Y5494" s="386">
        <v>4679.9999999999782</v>
      </c>
      <c r="Z5494" s="367"/>
      <c r="AA5494" s="367"/>
      <c r="AB5494" s="367"/>
      <c r="AC5494" s="367"/>
      <c r="AD5494" s="367"/>
      <c r="AE5494" s="367"/>
      <c r="AF5494" s="367"/>
      <c r="AG5494" s="367"/>
      <c r="AH5494" s="367"/>
      <c r="AI5494" s="367"/>
      <c r="AJ5494" s="367"/>
      <c r="AK5494" s="367"/>
      <c r="AL5494" s="367"/>
      <c r="AM5494" s="367"/>
      <c r="AN5494" s="367"/>
      <c r="AO5494" s="367"/>
      <c r="AP5494" s="367"/>
      <c r="AQ5494" s="367"/>
      <c r="AR5494" s="367"/>
      <c r="AS5494" s="367"/>
      <c r="AT5494" s="367"/>
    </row>
    <row r="5495" spans="2:46" ht="13.8">
      <c r="B5495" s="26">
        <v>78.1666666666667</v>
      </c>
      <c r="C5495" s="363">
        <v>1615.6195933315933</v>
      </c>
      <c r="D5495" s="367">
        <v>4690.0000000000018</v>
      </c>
      <c r="E5495" s="367">
        <v>21813.953488372212</v>
      </c>
      <c r="F5495" s="367">
        <v>-3402868.9685269836</v>
      </c>
      <c r="G5495" s="367">
        <v>4690.0000000000255</v>
      </c>
      <c r="H5495" s="367">
        <v>117250</v>
      </c>
      <c r="I5495" s="384">
        <v>-40274414.106075436</v>
      </c>
      <c r="J5495" s="367">
        <v>4690</v>
      </c>
      <c r="K5495" s="367">
        <v>28424.24242424226</v>
      </c>
      <c r="L5495" s="384">
        <v>-2236624.8852110496</v>
      </c>
      <c r="M5495" s="367">
        <v>4689.9999999999727</v>
      </c>
      <c r="N5495" s="367">
        <v>469</v>
      </c>
      <c r="O5495" s="384">
        <v>-40797.036015949772</v>
      </c>
      <c r="P5495" s="367">
        <v>68.004999999999995</v>
      </c>
      <c r="Q5495" s="367">
        <v>469</v>
      </c>
      <c r="R5495" s="384">
        <v>-14953.689269738317</v>
      </c>
      <c r="S5495" s="367">
        <v>65.66</v>
      </c>
      <c r="T5495" s="367">
        <v>16172.413793103548</v>
      </c>
      <c r="U5495" s="384">
        <v>-2354057.4465427315</v>
      </c>
      <c r="V5495" s="367">
        <v>4690.0000000000282</v>
      </c>
      <c r="W5495" s="367">
        <v>781666.66666666314</v>
      </c>
      <c r="X5495" s="384">
        <v>282174.0914010171</v>
      </c>
      <c r="Y5495" s="386">
        <v>4689.9999999999791</v>
      </c>
      <c r="Z5495" s="367"/>
      <c r="AA5495" s="367"/>
      <c r="AB5495" s="367"/>
      <c r="AC5495" s="367"/>
      <c r="AD5495" s="367"/>
      <c r="AE5495" s="367"/>
      <c r="AF5495" s="367"/>
      <c r="AG5495" s="367"/>
      <c r="AH5495" s="367"/>
      <c r="AI5495" s="367"/>
      <c r="AJ5495" s="367"/>
      <c r="AK5495" s="367"/>
      <c r="AL5495" s="367"/>
      <c r="AM5495" s="367"/>
      <c r="AN5495" s="367"/>
      <c r="AO5495" s="367"/>
      <c r="AP5495" s="367"/>
      <c r="AQ5495" s="367"/>
      <c r="AR5495" s="367"/>
      <c r="AS5495" s="367"/>
      <c r="AT5495" s="367"/>
    </row>
    <row r="5496" spans="2:46" ht="13.8">
      <c r="B5496" s="26">
        <v>78.333333333333371</v>
      </c>
      <c r="C5496" s="363">
        <v>1619.0287478756372</v>
      </c>
      <c r="D5496" s="367">
        <v>4700.0000000000027</v>
      </c>
      <c r="E5496" s="367">
        <v>21860.465116279189</v>
      </c>
      <c r="F5496" s="367">
        <v>-3417556.638727258</v>
      </c>
      <c r="G5496" s="367">
        <v>4700.0000000000255</v>
      </c>
      <c r="H5496" s="367">
        <v>117500</v>
      </c>
      <c r="I5496" s="384">
        <v>-40447783.915139034</v>
      </c>
      <c r="J5496" s="367">
        <v>4700</v>
      </c>
      <c r="K5496" s="367">
        <v>28484.84848484832</v>
      </c>
      <c r="L5496" s="384">
        <v>-2247082.7271930906</v>
      </c>
      <c r="M5496" s="367">
        <v>4699.9999999999727</v>
      </c>
      <c r="N5496" s="367">
        <v>470</v>
      </c>
      <c r="O5496" s="384">
        <v>-40976.111757457184</v>
      </c>
      <c r="P5496" s="367">
        <v>68.150000000000006</v>
      </c>
      <c r="Q5496" s="367">
        <v>470</v>
      </c>
      <c r="R5496" s="384">
        <v>-15029.035169875502</v>
      </c>
      <c r="S5496" s="367">
        <v>65.8</v>
      </c>
      <c r="T5496" s="367">
        <v>16206.896551724238</v>
      </c>
      <c r="U5496" s="384">
        <v>-2364843.4606711902</v>
      </c>
      <c r="V5496" s="367">
        <v>4700.0000000000291</v>
      </c>
      <c r="W5496" s="367">
        <v>783333.33333332976</v>
      </c>
      <c r="X5496" s="384">
        <v>282561.2998030798</v>
      </c>
      <c r="Y5496" s="386">
        <v>4699.9999999999791</v>
      </c>
      <c r="Z5496" s="367"/>
      <c r="AA5496" s="367"/>
      <c r="AB5496" s="367"/>
      <c r="AC5496" s="367"/>
      <c r="AD5496" s="367"/>
      <c r="AE5496" s="367"/>
      <c r="AF5496" s="367"/>
      <c r="AG5496" s="367"/>
      <c r="AH5496" s="367"/>
      <c r="AI5496" s="367"/>
      <c r="AJ5496" s="367"/>
      <c r="AK5496" s="367"/>
      <c r="AL5496" s="367"/>
      <c r="AM5496" s="367"/>
      <c r="AN5496" s="367"/>
      <c r="AO5496" s="367"/>
      <c r="AP5496" s="367"/>
      <c r="AQ5496" s="367"/>
      <c r="AR5496" s="367"/>
      <c r="AS5496" s="367"/>
      <c r="AT5496" s="367"/>
    </row>
    <row r="5497" spans="2:46" ht="13.8">
      <c r="B5497" s="26">
        <v>78.500000000000043</v>
      </c>
      <c r="C5497" s="363">
        <v>1622.4377506607352</v>
      </c>
      <c r="D5497" s="367">
        <v>4710.0000000000027</v>
      </c>
      <c r="E5497" s="367">
        <v>21906.976744186166</v>
      </c>
      <c r="F5497" s="367">
        <v>-3432275.9348255997</v>
      </c>
      <c r="G5497" s="367">
        <v>4710.0000000000255</v>
      </c>
      <c r="H5497" s="367">
        <v>117750</v>
      </c>
      <c r="I5497" s="384">
        <v>-40621526.051257461</v>
      </c>
      <c r="J5497" s="367">
        <v>4710</v>
      </c>
      <c r="K5497" s="367">
        <v>28545.45454545438</v>
      </c>
      <c r="L5497" s="384">
        <v>-2257564.7773410296</v>
      </c>
      <c r="M5497" s="367">
        <v>4709.9999999999727</v>
      </c>
      <c r="N5497" s="367">
        <v>471</v>
      </c>
      <c r="O5497" s="384">
        <v>-41155.579364742851</v>
      </c>
      <c r="P5497" s="367">
        <v>68.295000000000002</v>
      </c>
      <c r="Q5497" s="367">
        <v>471</v>
      </c>
      <c r="R5497" s="384">
        <v>-15104.566013422344</v>
      </c>
      <c r="S5497" s="367">
        <v>65.94</v>
      </c>
      <c r="T5497" s="367">
        <v>16241.379310344928</v>
      </c>
      <c r="U5497" s="384">
        <v>-2375654.0139565663</v>
      </c>
      <c r="V5497" s="367">
        <v>4710.0000000000291</v>
      </c>
      <c r="W5497" s="367">
        <v>784999.99999999639</v>
      </c>
      <c r="X5497" s="384">
        <v>282947.59568551421</v>
      </c>
      <c r="Y5497" s="386">
        <v>4709.9999999999782</v>
      </c>
      <c r="Z5497" s="367"/>
      <c r="AA5497" s="367"/>
      <c r="AB5497" s="367"/>
      <c r="AC5497" s="367"/>
      <c r="AD5497" s="367"/>
      <c r="AE5497" s="367"/>
      <c r="AF5497" s="367"/>
      <c r="AG5497" s="367"/>
      <c r="AH5497" s="367"/>
      <c r="AI5497" s="367"/>
      <c r="AJ5497" s="367"/>
      <c r="AK5497" s="367"/>
      <c r="AL5497" s="367"/>
      <c r="AM5497" s="367"/>
      <c r="AN5497" s="367"/>
      <c r="AO5497" s="367"/>
      <c r="AP5497" s="367"/>
      <c r="AQ5497" s="367"/>
      <c r="AR5497" s="367"/>
      <c r="AS5497" s="367"/>
      <c r="AT5497" s="367"/>
    </row>
    <row r="5498" spans="2:46" ht="13.8">
      <c r="B5498" s="26">
        <v>78.666666666666714</v>
      </c>
      <c r="C5498" s="363">
        <v>1625.8466016868881</v>
      </c>
      <c r="D5498" s="367">
        <v>4720.0000000000027</v>
      </c>
      <c r="E5498" s="367">
        <v>21953.488372093143</v>
      </c>
      <c r="F5498" s="367">
        <v>-3447026.8568220064</v>
      </c>
      <c r="G5498" s="367">
        <v>4720.0000000000255</v>
      </c>
      <c r="H5498" s="367">
        <v>118000</v>
      </c>
      <c r="I5498" s="384">
        <v>-40795640.514430664</v>
      </c>
      <c r="J5498" s="367">
        <v>4720</v>
      </c>
      <c r="K5498" s="367">
        <v>28606.06060606044</v>
      </c>
      <c r="L5498" s="384">
        <v>-2268071.0356548657</v>
      </c>
      <c r="M5498" s="367">
        <v>4719.9999999999727</v>
      </c>
      <c r="N5498" s="367">
        <v>472</v>
      </c>
      <c r="O5498" s="384">
        <v>-41335.43883780676</v>
      </c>
      <c r="P5498" s="367">
        <v>68.44</v>
      </c>
      <c r="Q5498" s="367">
        <v>472</v>
      </c>
      <c r="R5498" s="384">
        <v>-15180.281800378831</v>
      </c>
      <c r="S5498" s="367">
        <v>66.08</v>
      </c>
      <c r="T5498" s="367">
        <v>16275.862068965618</v>
      </c>
      <c r="U5498" s="384">
        <v>-2386489.1063988595</v>
      </c>
      <c r="V5498" s="367">
        <v>4720.0000000000291</v>
      </c>
      <c r="W5498" s="367">
        <v>786666.66666666302</v>
      </c>
      <c r="X5498" s="384">
        <v>283332.97904832038</v>
      </c>
      <c r="Y5498" s="386">
        <v>4719.9999999999782</v>
      </c>
      <c r="Z5498" s="367"/>
      <c r="AA5498" s="367"/>
      <c r="AB5498" s="367"/>
      <c r="AC5498" s="367"/>
      <c r="AD5498" s="367"/>
      <c r="AE5498" s="367"/>
      <c r="AF5498" s="367"/>
      <c r="AG5498" s="367"/>
      <c r="AH5498" s="367"/>
      <c r="AI5498" s="367"/>
      <c r="AJ5498" s="367"/>
      <c r="AK5498" s="367"/>
      <c r="AL5498" s="367"/>
      <c r="AM5498" s="367"/>
      <c r="AN5498" s="367"/>
      <c r="AO5498" s="367"/>
      <c r="AP5498" s="367"/>
      <c r="AQ5498" s="367"/>
      <c r="AR5498" s="367"/>
      <c r="AS5498" s="367"/>
      <c r="AT5498" s="367"/>
    </row>
    <row r="5499" spans="2:46" ht="13.8">
      <c r="B5499" s="26">
        <v>78.833333333333385</v>
      </c>
      <c r="C5499" s="363">
        <v>1629.2553009540952</v>
      </c>
      <c r="D5499" s="367">
        <v>4730.0000000000027</v>
      </c>
      <c r="E5499" s="367">
        <v>22000.00000000012</v>
      </c>
      <c r="F5499" s="367">
        <v>-3461809.404716481</v>
      </c>
      <c r="G5499" s="367">
        <v>4730.0000000000255</v>
      </c>
      <c r="H5499" s="367">
        <v>118250</v>
      </c>
      <c r="I5499" s="384">
        <v>-40970127.304658674</v>
      </c>
      <c r="J5499" s="367">
        <v>4730</v>
      </c>
      <c r="K5499" s="367">
        <v>28666.666666666501</v>
      </c>
      <c r="L5499" s="384">
        <v>-2278601.5021345983</v>
      </c>
      <c r="M5499" s="367">
        <v>4729.9999999999727</v>
      </c>
      <c r="N5499" s="367">
        <v>473</v>
      </c>
      <c r="O5499" s="384">
        <v>-41515.690176648939</v>
      </c>
      <c r="P5499" s="367">
        <v>68.584999999999994</v>
      </c>
      <c r="Q5499" s="367">
        <v>473</v>
      </c>
      <c r="R5499" s="384">
        <v>-15256.182530744969</v>
      </c>
      <c r="S5499" s="367">
        <v>66.22</v>
      </c>
      <c r="T5499" s="367">
        <v>16310.344827586308</v>
      </c>
      <c r="U5499" s="384">
        <v>-2397348.7379980721</v>
      </c>
      <c r="V5499" s="367">
        <v>4730.00000000003</v>
      </c>
      <c r="W5499" s="367">
        <v>788333.33333332965</v>
      </c>
      <c r="X5499" s="384">
        <v>283717.44989149814</v>
      </c>
      <c r="Y5499" s="386">
        <v>4729.9999999999773</v>
      </c>
      <c r="Z5499" s="367"/>
      <c r="AA5499" s="367"/>
      <c r="AB5499" s="367"/>
      <c r="AC5499" s="367"/>
      <c r="AD5499" s="367"/>
      <c r="AE5499" s="367"/>
      <c r="AF5499" s="367"/>
      <c r="AG5499" s="367"/>
      <c r="AH5499" s="367"/>
      <c r="AI5499" s="367"/>
      <c r="AJ5499" s="367"/>
      <c r="AK5499" s="367"/>
      <c r="AL5499" s="367"/>
      <c r="AM5499" s="367"/>
      <c r="AN5499" s="367"/>
      <c r="AO5499" s="367"/>
      <c r="AP5499" s="367"/>
      <c r="AQ5499" s="367"/>
      <c r="AR5499" s="367"/>
      <c r="AS5499" s="367"/>
      <c r="AT5499" s="367"/>
    </row>
    <row r="5500" spans="2:46" ht="13.8">
      <c r="B5500" s="26">
        <v>79.000000000000057</v>
      </c>
      <c r="C5500" s="363">
        <v>1632.6638484623575</v>
      </c>
      <c r="D5500" s="367">
        <v>4740.0000000000036</v>
      </c>
      <c r="E5500" s="367">
        <v>22046.511627907097</v>
      </c>
      <c r="F5500" s="367">
        <v>-3476623.5785090206</v>
      </c>
      <c r="G5500" s="367">
        <v>4740.0000000000255</v>
      </c>
      <c r="H5500" s="367">
        <v>118500</v>
      </c>
      <c r="I5500" s="384">
        <v>-41144986.421941474</v>
      </c>
      <c r="J5500" s="367">
        <v>4740</v>
      </c>
      <c r="K5500" s="367">
        <v>28727.272727272561</v>
      </c>
      <c r="L5500" s="384">
        <v>-2289156.176780229</v>
      </c>
      <c r="M5500" s="367">
        <v>4739.9999999999727</v>
      </c>
      <c r="N5500" s="367">
        <v>474</v>
      </c>
      <c r="O5500" s="384">
        <v>-41696.333381269396</v>
      </c>
      <c r="P5500" s="367">
        <v>68.73</v>
      </c>
      <c r="Q5500" s="367">
        <v>474</v>
      </c>
      <c r="R5500" s="384">
        <v>-15332.268204520757</v>
      </c>
      <c r="S5500" s="367">
        <v>66.36</v>
      </c>
      <c r="T5500" s="367">
        <v>16344.827586206999</v>
      </c>
      <c r="U5500" s="384">
        <v>-2408232.9087542021</v>
      </c>
      <c r="V5500" s="367">
        <v>4740.00000000003</v>
      </c>
      <c r="W5500" s="367">
        <v>789999.99999999627</v>
      </c>
      <c r="X5500" s="384">
        <v>284101.00821504777</v>
      </c>
      <c r="Y5500" s="386">
        <v>4739.9999999999773</v>
      </c>
      <c r="Z5500" s="367"/>
      <c r="AA5500" s="367"/>
      <c r="AB5500" s="367"/>
      <c r="AC5500" s="367"/>
      <c r="AD5500" s="367"/>
      <c r="AE5500" s="367"/>
      <c r="AF5500" s="367"/>
      <c r="AG5500" s="367"/>
      <c r="AH5500" s="367"/>
      <c r="AI5500" s="367"/>
      <c r="AJ5500" s="367"/>
      <c r="AK5500" s="367"/>
      <c r="AL5500" s="367"/>
      <c r="AM5500" s="367"/>
      <c r="AN5500" s="367"/>
      <c r="AO5500" s="367"/>
      <c r="AP5500" s="367"/>
      <c r="AQ5500" s="367"/>
      <c r="AR5500" s="367"/>
      <c r="AS5500" s="367"/>
      <c r="AT5500" s="367"/>
    </row>
    <row r="5501" spans="2:46" ht="13.8">
      <c r="B5501" s="26">
        <v>79.166666666666728</v>
      </c>
      <c r="C5501" s="363">
        <v>1636.0722442116737</v>
      </c>
      <c r="D5501" s="367">
        <v>4750.0000000000036</v>
      </c>
      <c r="E5501" s="367">
        <v>22093.023255814074</v>
      </c>
      <c r="F5501" s="367">
        <v>-3491469.3781996281</v>
      </c>
      <c r="G5501" s="367">
        <v>4750.0000000000255</v>
      </c>
      <c r="H5501" s="367">
        <v>118750</v>
      </c>
      <c r="I5501" s="384">
        <v>-41320217.866279081</v>
      </c>
      <c r="J5501" s="367">
        <v>4750</v>
      </c>
      <c r="K5501" s="367">
        <v>28787.878787878621</v>
      </c>
      <c r="L5501" s="384">
        <v>-2299735.0595917567</v>
      </c>
      <c r="M5501" s="367">
        <v>4749.9999999999727</v>
      </c>
      <c r="N5501" s="367">
        <v>475</v>
      </c>
      <c r="O5501" s="384">
        <v>-41877.368451668102</v>
      </c>
      <c r="P5501" s="367">
        <v>68.875</v>
      </c>
      <c r="Q5501" s="367">
        <v>475</v>
      </c>
      <c r="R5501" s="384">
        <v>-15408.538821706199</v>
      </c>
      <c r="S5501" s="367">
        <v>66.5</v>
      </c>
      <c r="T5501" s="367">
        <v>16379.310344827689</v>
      </c>
      <c r="U5501" s="384">
        <v>-2419141.6186672491</v>
      </c>
      <c r="V5501" s="367">
        <v>4750.00000000003</v>
      </c>
      <c r="W5501" s="367">
        <v>791666.6666666629</v>
      </c>
      <c r="X5501" s="384">
        <v>284483.65401896898</v>
      </c>
      <c r="Y5501" s="386">
        <v>4749.9999999999773</v>
      </c>
      <c r="Z5501" s="367"/>
      <c r="AA5501" s="367"/>
      <c r="AB5501" s="367"/>
      <c r="AC5501" s="367"/>
      <c r="AD5501" s="367"/>
      <c r="AE5501" s="367"/>
      <c r="AF5501" s="367"/>
      <c r="AG5501" s="367"/>
      <c r="AH5501" s="367"/>
      <c r="AI5501" s="367"/>
      <c r="AJ5501" s="367"/>
      <c r="AK5501" s="367"/>
      <c r="AL5501" s="367"/>
      <c r="AM5501" s="367"/>
      <c r="AN5501" s="367"/>
      <c r="AO5501" s="367"/>
      <c r="AP5501" s="367"/>
      <c r="AQ5501" s="367"/>
      <c r="AR5501" s="367"/>
      <c r="AS5501" s="367"/>
      <c r="AT5501" s="367"/>
    </row>
    <row r="5502" spans="2:46" ht="13.8">
      <c r="B5502" s="26">
        <v>79.3333333333334</v>
      </c>
      <c r="C5502" s="363">
        <v>1639.4804882020446</v>
      </c>
      <c r="D5502" s="367">
        <v>4760.0000000000045</v>
      </c>
      <c r="E5502" s="367">
        <v>22139.534883721051</v>
      </c>
      <c r="F5502" s="367">
        <v>-3506346.8037883025</v>
      </c>
      <c r="G5502" s="367">
        <v>4760.0000000000264</v>
      </c>
      <c r="H5502" s="367">
        <v>119000</v>
      </c>
      <c r="I5502" s="384">
        <v>-41495821.637671486</v>
      </c>
      <c r="J5502" s="367">
        <v>4760</v>
      </c>
      <c r="K5502" s="367">
        <v>28848.484848484681</v>
      </c>
      <c r="L5502" s="384">
        <v>-2310338.1505691814</v>
      </c>
      <c r="M5502" s="367">
        <v>4759.9999999999727</v>
      </c>
      <c r="N5502" s="367">
        <v>476</v>
      </c>
      <c r="O5502" s="384">
        <v>-42058.795387845057</v>
      </c>
      <c r="P5502" s="367">
        <v>69.02</v>
      </c>
      <c r="Q5502" s="367">
        <v>476</v>
      </c>
      <c r="R5502" s="384">
        <v>-15484.994382301287</v>
      </c>
      <c r="S5502" s="367">
        <v>66.64</v>
      </c>
      <c r="T5502" s="367">
        <v>16413.793103448377</v>
      </c>
      <c r="U5502" s="384">
        <v>-2430074.8677372131</v>
      </c>
      <c r="V5502" s="367">
        <v>4760.0000000000291</v>
      </c>
      <c r="W5502" s="367">
        <v>793333.33333332953</v>
      </c>
      <c r="X5502" s="384">
        <v>284865.38730326196</v>
      </c>
      <c r="Y5502" s="386">
        <v>4759.9999999999773</v>
      </c>
      <c r="Z5502" s="367"/>
      <c r="AA5502" s="367"/>
      <c r="AB5502" s="367"/>
      <c r="AC5502" s="367"/>
      <c r="AD5502" s="367"/>
      <c r="AE5502" s="367"/>
      <c r="AF5502" s="367"/>
      <c r="AG5502" s="367"/>
      <c r="AH5502" s="367"/>
      <c r="AI5502" s="367"/>
      <c r="AJ5502" s="367"/>
      <c r="AK5502" s="367"/>
      <c r="AL5502" s="367"/>
      <c r="AM5502" s="367"/>
      <c r="AN5502" s="367"/>
      <c r="AO5502" s="367"/>
      <c r="AP5502" s="367"/>
      <c r="AQ5502" s="367"/>
      <c r="AR5502" s="367"/>
      <c r="AS5502" s="367"/>
      <c r="AT5502" s="367"/>
    </row>
    <row r="5503" spans="2:46" ht="13.8">
      <c r="B5503" s="26">
        <v>79.500000000000071</v>
      </c>
      <c r="C5503" s="363">
        <v>1642.8885804334702</v>
      </c>
      <c r="D5503" s="367">
        <v>4770.0000000000045</v>
      </c>
      <c r="E5503" s="367">
        <v>22186.046511628028</v>
      </c>
      <c r="F5503" s="367">
        <v>-3521255.8552750428</v>
      </c>
      <c r="G5503" s="367">
        <v>4770.0000000000264</v>
      </c>
      <c r="H5503" s="367">
        <v>119250</v>
      </c>
      <c r="I5503" s="384">
        <v>-41671797.736118697</v>
      </c>
      <c r="J5503" s="367">
        <v>4770</v>
      </c>
      <c r="K5503" s="367">
        <v>28909.090909090741</v>
      </c>
      <c r="L5503" s="384">
        <v>-2320965.4497125037</v>
      </c>
      <c r="M5503" s="367">
        <v>4769.9999999999727</v>
      </c>
      <c r="N5503" s="367">
        <v>477</v>
      </c>
      <c r="O5503" s="384">
        <v>-42240.61418980029</v>
      </c>
      <c r="P5503" s="367">
        <v>69.164999999999992</v>
      </c>
      <c r="Q5503" s="367">
        <v>477</v>
      </c>
      <c r="R5503" s="384">
        <v>-15561.634886306027</v>
      </c>
      <c r="S5503" s="367">
        <v>66.78</v>
      </c>
      <c r="T5503" s="367">
        <v>16448.275862069066</v>
      </c>
      <c r="U5503" s="384">
        <v>-2441032.6559640965</v>
      </c>
      <c r="V5503" s="367">
        <v>4770.0000000000291</v>
      </c>
      <c r="W5503" s="367">
        <v>794999.99999999616</v>
      </c>
      <c r="X5503" s="384">
        <v>285246.20806792658</v>
      </c>
      <c r="Y5503" s="386">
        <v>4769.9999999999764</v>
      </c>
      <c r="Z5503" s="367"/>
      <c r="AA5503" s="367"/>
      <c r="AB5503" s="367"/>
      <c r="AC5503" s="367"/>
      <c r="AD5503" s="367"/>
      <c r="AE5503" s="367"/>
      <c r="AF5503" s="367"/>
      <c r="AG5503" s="367"/>
      <c r="AH5503" s="367"/>
      <c r="AI5503" s="367"/>
      <c r="AJ5503" s="367"/>
      <c r="AK5503" s="367"/>
      <c r="AL5503" s="367"/>
      <c r="AM5503" s="367"/>
      <c r="AN5503" s="367"/>
      <c r="AO5503" s="367"/>
      <c r="AP5503" s="367"/>
      <c r="AQ5503" s="367"/>
      <c r="AR5503" s="367"/>
      <c r="AS5503" s="367"/>
      <c r="AT5503" s="367"/>
    </row>
    <row r="5504" spans="2:46" ht="13.8">
      <c r="B5504" s="26">
        <v>79.666666666666742</v>
      </c>
      <c r="C5504" s="363">
        <v>1646.29652090595</v>
      </c>
      <c r="D5504" s="367">
        <v>4780.0000000000045</v>
      </c>
      <c r="E5504" s="367">
        <v>22232.558139535005</v>
      </c>
      <c r="F5504" s="367">
        <v>-3536196.5326598496</v>
      </c>
      <c r="G5504" s="367">
        <v>4780.0000000000264</v>
      </c>
      <c r="H5504" s="367">
        <v>119500</v>
      </c>
      <c r="I5504" s="384">
        <v>-41848146.161620691</v>
      </c>
      <c r="J5504" s="367">
        <v>4780</v>
      </c>
      <c r="K5504" s="367">
        <v>28969.696969696801</v>
      </c>
      <c r="L5504" s="384">
        <v>-2331616.957021723</v>
      </c>
      <c r="M5504" s="367">
        <v>4779.9999999999727</v>
      </c>
      <c r="N5504" s="367">
        <v>478</v>
      </c>
      <c r="O5504" s="384">
        <v>-42422.824857533786</v>
      </c>
      <c r="P5504" s="367">
        <v>69.31</v>
      </c>
      <c r="Q5504" s="367">
        <v>478</v>
      </c>
      <c r="R5504" s="384">
        <v>-15638.460333720417</v>
      </c>
      <c r="S5504" s="367">
        <v>66.92</v>
      </c>
      <c r="T5504" s="367">
        <v>16482.758620689754</v>
      </c>
      <c r="U5504" s="384">
        <v>-2452014.9833478974</v>
      </c>
      <c r="V5504" s="367">
        <v>4780.0000000000291</v>
      </c>
      <c r="W5504" s="367">
        <v>796666.66666666279</v>
      </c>
      <c r="X5504" s="384">
        <v>285626.1163129629</v>
      </c>
      <c r="Y5504" s="386">
        <v>4779.9999999999764</v>
      </c>
      <c r="Z5504" s="367"/>
      <c r="AA5504" s="367"/>
      <c r="AB5504" s="367"/>
      <c r="AC5504" s="367"/>
      <c r="AD5504" s="367"/>
      <c r="AE5504" s="367"/>
      <c r="AF5504" s="367"/>
      <c r="AG5504" s="367"/>
      <c r="AH5504" s="367"/>
      <c r="AI5504" s="367"/>
      <c r="AJ5504" s="367"/>
      <c r="AK5504" s="367"/>
      <c r="AL5504" s="367"/>
      <c r="AM5504" s="367"/>
      <c r="AN5504" s="367"/>
      <c r="AO5504" s="367"/>
      <c r="AP5504" s="367"/>
      <c r="AQ5504" s="367"/>
      <c r="AR5504" s="367"/>
      <c r="AS5504" s="367"/>
      <c r="AT5504" s="367"/>
    </row>
    <row r="5505" spans="2:46" ht="13.8">
      <c r="B5505" s="26">
        <v>79.833333333333414</v>
      </c>
      <c r="C5505" s="363">
        <v>1649.7043096194843</v>
      </c>
      <c r="D5505" s="367">
        <v>4790.0000000000045</v>
      </c>
      <c r="E5505" s="367">
        <v>22279.069767441983</v>
      </c>
      <c r="F5505" s="367">
        <v>-3551168.8359427224</v>
      </c>
      <c r="G5505" s="367">
        <v>4790.0000000000264</v>
      </c>
      <c r="H5505" s="367">
        <v>119750</v>
      </c>
      <c r="I5505" s="384">
        <v>-42024866.914177515</v>
      </c>
      <c r="J5505" s="367">
        <v>4790</v>
      </c>
      <c r="K5505" s="367">
        <v>29030.303030302861</v>
      </c>
      <c r="L5505" s="384">
        <v>-2342292.6724968399</v>
      </c>
      <c r="M5505" s="367">
        <v>4789.9999999999727</v>
      </c>
      <c r="N5505" s="367">
        <v>479</v>
      </c>
      <c r="O5505" s="384">
        <v>-42605.42739104553</v>
      </c>
      <c r="P5505" s="367">
        <v>69.454999999999998</v>
      </c>
      <c r="Q5505" s="367">
        <v>479</v>
      </c>
      <c r="R5505" s="384">
        <v>-15715.470724544455</v>
      </c>
      <c r="S5505" s="367">
        <v>67.06</v>
      </c>
      <c r="T5505" s="367">
        <v>16517.241379310442</v>
      </c>
      <c r="U5505" s="384">
        <v>-2463021.8498886158</v>
      </c>
      <c r="V5505" s="367">
        <v>4790.0000000000282</v>
      </c>
      <c r="W5505" s="367">
        <v>798333.33333332941</v>
      </c>
      <c r="X5505" s="384">
        <v>286005.11203837098</v>
      </c>
      <c r="Y5505" s="386">
        <v>4789.9999999999764</v>
      </c>
      <c r="Z5505" s="367"/>
      <c r="AA5505" s="367"/>
      <c r="AB5505" s="367"/>
      <c r="AC5505" s="367"/>
      <c r="AD5505" s="367"/>
      <c r="AE5505" s="367"/>
      <c r="AF5505" s="367"/>
      <c r="AG5505" s="367"/>
      <c r="AH5505" s="367"/>
      <c r="AI5505" s="367"/>
      <c r="AJ5505" s="367"/>
      <c r="AK5505" s="367"/>
      <c r="AL5505" s="367"/>
      <c r="AM5505" s="367"/>
      <c r="AN5505" s="367"/>
      <c r="AO5505" s="367"/>
      <c r="AP5505" s="367"/>
      <c r="AQ5505" s="367"/>
      <c r="AR5505" s="367"/>
      <c r="AS5505" s="367"/>
      <c r="AT5505" s="367"/>
    </row>
    <row r="5506" spans="2:46" ht="13.8">
      <c r="B5506" s="26">
        <v>80.000000000000085</v>
      </c>
      <c r="C5506" s="363">
        <v>1653.111946574074</v>
      </c>
      <c r="D5506" s="367">
        <v>4800.0000000000055</v>
      </c>
      <c r="E5506" s="367">
        <v>22325.58139534896</v>
      </c>
      <c r="F5506" s="367">
        <v>-3566172.7651236621</v>
      </c>
      <c r="G5506" s="367">
        <v>4800.0000000000264</v>
      </c>
      <c r="H5506" s="367">
        <v>120000</v>
      </c>
      <c r="I5506" s="384">
        <v>-42201959.993789114</v>
      </c>
      <c r="J5506" s="367">
        <v>4800</v>
      </c>
      <c r="K5506" s="367">
        <v>29090.909090908921</v>
      </c>
      <c r="L5506" s="384">
        <v>-2352992.5961378529</v>
      </c>
      <c r="M5506" s="367">
        <v>4799.9999999999718</v>
      </c>
      <c r="N5506" s="367">
        <v>480</v>
      </c>
      <c r="O5506" s="384">
        <v>-42788.421790335538</v>
      </c>
      <c r="P5506" s="367">
        <v>69.599999999999994</v>
      </c>
      <c r="Q5506" s="367">
        <v>480</v>
      </c>
      <c r="R5506" s="384">
        <v>-15792.666058778148</v>
      </c>
      <c r="S5506" s="367">
        <v>67.2</v>
      </c>
      <c r="T5506" s="367">
        <v>16551.724137931131</v>
      </c>
      <c r="U5506" s="384">
        <v>-2474053.2555862516</v>
      </c>
      <c r="V5506" s="367">
        <v>4800.0000000000282</v>
      </c>
      <c r="W5506" s="367">
        <v>799999.99999999604</v>
      </c>
      <c r="X5506" s="384">
        <v>286383.1952441507</v>
      </c>
      <c r="Y5506" s="386">
        <v>4799.9999999999764</v>
      </c>
      <c r="Z5506" s="367"/>
      <c r="AA5506" s="367"/>
      <c r="AB5506" s="367"/>
      <c r="AC5506" s="367"/>
      <c r="AD5506" s="367"/>
      <c r="AE5506" s="367"/>
      <c r="AF5506" s="367"/>
      <c r="AG5506" s="367"/>
      <c r="AH5506" s="367"/>
      <c r="AI5506" s="367"/>
      <c r="AJ5506" s="367"/>
      <c r="AK5506" s="367"/>
      <c r="AL5506" s="367"/>
      <c r="AM5506" s="367"/>
      <c r="AN5506" s="367"/>
      <c r="AO5506" s="367"/>
      <c r="AP5506" s="367"/>
      <c r="AQ5506" s="367"/>
      <c r="AR5506" s="367"/>
      <c r="AS5506" s="367"/>
      <c r="AT5506" s="367"/>
    </row>
    <row r="5507" spans="2:46" ht="13.8">
      <c r="B5507" s="26">
        <v>80.166666666666757</v>
      </c>
      <c r="C5507" s="363">
        <v>1656.5194317697174</v>
      </c>
      <c r="D5507" s="367">
        <v>4810.0000000000055</v>
      </c>
      <c r="E5507" s="367">
        <v>22372.093023255937</v>
      </c>
      <c r="F5507" s="367">
        <v>-3581208.3202026677</v>
      </c>
      <c r="G5507" s="367">
        <v>4810.0000000000264</v>
      </c>
      <c r="H5507" s="367">
        <v>120250</v>
      </c>
      <c r="I5507" s="384">
        <v>-42379425.40045552</v>
      </c>
      <c r="J5507" s="367">
        <v>4810</v>
      </c>
      <c r="K5507" s="367">
        <v>29151.515151514981</v>
      </c>
      <c r="L5507" s="384">
        <v>-2363716.7279447638</v>
      </c>
      <c r="M5507" s="367">
        <v>4809.9999999999718</v>
      </c>
      <c r="N5507" s="367">
        <v>481</v>
      </c>
      <c r="O5507" s="384">
        <v>-42971.808055403824</v>
      </c>
      <c r="P5507" s="367">
        <v>69.745000000000005</v>
      </c>
      <c r="Q5507" s="367">
        <v>481</v>
      </c>
      <c r="R5507" s="384">
        <v>-15870.046336421479</v>
      </c>
      <c r="S5507" s="367">
        <v>67.339999999999989</v>
      </c>
      <c r="T5507" s="367">
        <v>16586.206896551819</v>
      </c>
      <c r="U5507" s="384">
        <v>-2485109.2004408054</v>
      </c>
      <c r="V5507" s="367">
        <v>4810.0000000000273</v>
      </c>
      <c r="W5507" s="367">
        <v>801666.66666666267</v>
      </c>
      <c r="X5507" s="384">
        <v>286760.36593030207</v>
      </c>
      <c r="Y5507" s="386">
        <v>4809.9999999999764</v>
      </c>
      <c r="Z5507" s="367"/>
      <c r="AA5507" s="367"/>
      <c r="AB5507" s="367"/>
      <c r="AC5507" s="367"/>
      <c r="AD5507" s="367"/>
      <c r="AE5507" s="367"/>
      <c r="AF5507" s="367"/>
      <c r="AG5507" s="367"/>
      <c r="AH5507" s="367"/>
      <c r="AI5507" s="367"/>
      <c r="AJ5507" s="367"/>
      <c r="AK5507" s="367"/>
      <c r="AL5507" s="367"/>
      <c r="AM5507" s="367"/>
      <c r="AN5507" s="367"/>
      <c r="AO5507" s="367"/>
      <c r="AP5507" s="367"/>
      <c r="AQ5507" s="367"/>
      <c r="AR5507" s="367"/>
      <c r="AS5507" s="367"/>
      <c r="AT5507" s="367"/>
    </row>
    <row r="5508" spans="2:46" ht="13.8">
      <c r="B5508" s="26">
        <v>80.333333333333428</v>
      </c>
      <c r="C5508" s="363">
        <v>1659.9267652064157</v>
      </c>
      <c r="D5508" s="367">
        <v>4820.0000000000064</v>
      </c>
      <c r="E5508" s="367">
        <v>22418.604651162914</v>
      </c>
      <c r="F5508" s="367">
        <v>-3596275.5011797408</v>
      </c>
      <c r="G5508" s="367">
        <v>4820.0000000000264</v>
      </c>
      <c r="H5508" s="367">
        <v>120500</v>
      </c>
      <c r="I5508" s="384">
        <v>-42557263.134176724</v>
      </c>
      <c r="J5508" s="367">
        <v>4820</v>
      </c>
      <c r="K5508" s="367">
        <v>29212.121212121041</v>
      </c>
      <c r="L5508" s="384">
        <v>-2374465.0679175728</v>
      </c>
      <c r="M5508" s="367">
        <v>4819.9999999999718</v>
      </c>
      <c r="N5508" s="367">
        <v>482</v>
      </c>
      <c r="O5508" s="384">
        <v>-43155.586186250352</v>
      </c>
      <c r="P5508" s="367">
        <v>69.89</v>
      </c>
      <c r="Q5508" s="367">
        <v>482</v>
      </c>
      <c r="R5508" s="384">
        <v>-15947.611557474471</v>
      </c>
      <c r="S5508" s="367">
        <v>67.47999999999999</v>
      </c>
      <c r="T5508" s="367">
        <v>16620.689655172508</v>
      </c>
      <c r="U5508" s="384">
        <v>-2496189.6844522776</v>
      </c>
      <c r="V5508" s="367">
        <v>4820.0000000000273</v>
      </c>
      <c r="W5508" s="367">
        <v>803333.3333333293</v>
      </c>
      <c r="X5508" s="384">
        <v>287136.6240968252</v>
      </c>
      <c r="Y5508" s="386">
        <v>4819.9999999999754</v>
      </c>
      <c r="Z5508" s="367"/>
      <c r="AA5508" s="367"/>
      <c r="AB5508" s="367"/>
      <c r="AC5508" s="367"/>
      <c r="AD5508" s="367"/>
      <c r="AE5508" s="367"/>
      <c r="AF5508" s="367"/>
      <c r="AG5508" s="367"/>
      <c r="AH5508" s="367"/>
      <c r="AI5508" s="367"/>
      <c r="AJ5508" s="367"/>
      <c r="AK5508" s="367"/>
      <c r="AL5508" s="367"/>
      <c r="AM5508" s="367"/>
      <c r="AN5508" s="367"/>
      <c r="AO5508" s="367"/>
      <c r="AP5508" s="367"/>
      <c r="AQ5508" s="367"/>
      <c r="AR5508" s="367"/>
      <c r="AS5508" s="367"/>
      <c r="AT5508" s="367"/>
    </row>
    <row r="5509" spans="2:46" ht="13.8">
      <c r="B5509" s="26">
        <v>80.500000000000099</v>
      </c>
      <c r="C5509" s="363">
        <v>1663.333946884168</v>
      </c>
      <c r="D5509" s="367">
        <v>4830.0000000000064</v>
      </c>
      <c r="E5509" s="367">
        <v>22465.116279069891</v>
      </c>
      <c r="F5509" s="367">
        <v>-3611374.3080548798</v>
      </c>
      <c r="G5509" s="367">
        <v>4830.0000000000264</v>
      </c>
      <c r="H5509" s="367">
        <v>120750</v>
      </c>
      <c r="I5509" s="384">
        <v>-42735473.194952726</v>
      </c>
      <c r="J5509" s="367">
        <v>4830</v>
      </c>
      <c r="K5509" s="367">
        <v>29272.727272727101</v>
      </c>
      <c r="L5509" s="384">
        <v>-2385237.6160562783</v>
      </c>
      <c r="M5509" s="367">
        <v>4829.9999999999718</v>
      </c>
      <c r="N5509" s="367">
        <v>483</v>
      </c>
      <c r="O5509" s="384">
        <v>-43339.756182875142</v>
      </c>
      <c r="P5509" s="367">
        <v>70.034999999999997</v>
      </c>
      <c r="Q5509" s="367">
        <v>483</v>
      </c>
      <c r="R5509" s="384">
        <v>-16025.361721937117</v>
      </c>
      <c r="S5509" s="367">
        <v>67.62</v>
      </c>
      <c r="T5509" s="367">
        <v>16655.172413793196</v>
      </c>
      <c r="U5509" s="384">
        <v>-2507294.7076206682</v>
      </c>
      <c r="V5509" s="367">
        <v>4830.0000000000273</v>
      </c>
      <c r="W5509" s="367">
        <v>804999.99999999593</v>
      </c>
      <c r="X5509" s="384">
        <v>287511.96974372002</v>
      </c>
      <c r="Y5509" s="386">
        <v>4829.9999999999754</v>
      </c>
      <c r="Z5509" s="367"/>
      <c r="AA5509" s="367"/>
      <c r="AB5509" s="367"/>
      <c r="AC5509" s="367"/>
      <c r="AD5509" s="367"/>
      <c r="AE5509" s="367"/>
      <c r="AF5509" s="367"/>
      <c r="AG5509" s="367"/>
      <c r="AH5509" s="367"/>
      <c r="AI5509" s="367"/>
      <c r="AJ5509" s="367"/>
      <c r="AK5509" s="367"/>
      <c r="AL5509" s="367"/>
      <c r="AM5509" s="367"/>
      <c r="AN5509" s="367"/>
      <c r="AO5509" s="367"/>
      <c r="AP5509" s="367"/>
      <c r="AQ5509" s="367"/>
      <c r="AR5509" s="367"/>
      <c r="AS5509" s="367"/>
      <c r="AT5509" s="367"/>
    </row>
    <row r="5510" spans="2:46" ht="13.8">
      <c r="B5510" s="26">
        <v>80.666666666666771</v>
      </c>
      <c r="C5510" s="363">
        <v>1666.7409768029752</v>
      </c>
      <c r="D5510" s="367">
        <v>4840.0000000000064</v>
      </c>
      <c r="E5510" s="367">
        <v>22511.627906976868</v>
      </c>
      <c r="F5510" s="367">
        <v>-3626504.7408280866</v>
      </c>
      <c r="G5510" s="367">
        <v>4840.0000000000273</v>
      </c>
      <c r="H5510" s="367">
        <v>121000</v>
      </c>
      <c r="I5510" s="384">
        <v>-42914055.582783528</v>
      </c>
      <c r="J5510" s="367">
        <v>4840</v>
      </c>
      <c r="K5510" s="367">
        <v>29333.333333333161</v>
      </c>
      <c r="L5510" s="384">
        <v>-2396034.3723608814</v>
      </c>
      <c r="M5510" s="367">
        <v>4839.9999999999718</v>
      </c>
      <c r="N5510" s="367">
        <v>484</v>
      </c>
      <c r="O5510" s="384">
        <v>-43524.318045278189</v>
      </c>
      <c r="P5510" s="367">
        <v>70.179999999999993</v>
      </c>
      <c r="Q5510" s="367">
        <v>484</v>
      </c>
      <c r="R5510" s="384">
        <v>-16103.296829809411</v>
      </c>
      <c r="S5510" s="367">
        <v>67.760000000000005</v>
      </c>
      <c r="T5510" s="367">
        <v>16689.655172413884</v>
      </c>
      <c r="U5510" s="384">
        <v>-2518424.2699459754</v>
      </c>
      <c r="V5510" s="367">
        <v>4840.0000000000264</v>
      </c>
      <c r="W5510" s="367">
        <v>806666.66666666255</v>
      </c>
      <c r="X5510" s="384">
        <v>287886.40287098644</v>
      </c>
      <c r="Y5510" s="386">
        <v>4839.9999999999745</v>
      </c>
      <c r="Z5510" s="367"/>
      <c r="AA5510" s="367"/>
      <c r="AB5510" s="367"/>
      <c r="AC5510" s="367"/>
      <c r="AD5510" s="367"/>
      <c r="AE5510" s="367"/>
      <c r="AF5510" s="367"/>
      <c r="AG5510" s="367"/>
      <c r="AH5510" s="367"/>
      <c r="AI5510" s="367"/>
      <c r="AJ5510" s="367"/>
      <c r="AK5510" s="367"/>
      <c r="AL5510" s="367"/>
      <c r="AM5510" s="367"/>
      <c r="AN5510" s="367"/>
      <c r="AO5510" s="367"/>
      <c r="AP5510" s="367"/>
      <c r="AQ5510" s="367"/>
      <c r="AR5510" s="367"/>
      <c r="AS5510" s="367"/>
      <c r="AT5510" s="367"/>
    </row>
    <row r="5511" spans="2:46" ht="13.8">
      <c r="B5511" s="26">
        <v>80.833333333333442</v>
      </c>
      <c r="C5511" s="363">
        <v>1670.1478549628366</v>
      </c>
      <c r="D5511" s="367">
        <v>4850.0000000000064</v>
      </c>
      <c r="E5511" s="367">
        <v>22558.139534883845</v>
      </c>
      <c r="F5511" s="367">
        <v>-3641666.7994993585</v>
      </c>
      <c r="G5511" s="367">
        <v>4850.0000000000273</v>
      </c>
      <c r="H5511" s="367">
        <v>121250</v>
      </c>
      <c r="I5511" s="384">
        <v>-43093010.297669135</v>
      </c>
      <c r="J5511" s="367">
        <v>4850</v>
      </c>
      <c r="K5511" s="367">
        <v>29393.939393939221</v>
      </c>
      <c r="L5511" s="384">
        <v>-2406855.3368313815</v>
      </c>
      <c r="M5511" s="367">
        <v>4849.9999999999718</v>
      </c>
      <c r="N5511" s="367">
        <v>485</v>
      </c>
      <c r="O5511" s="384">
        <v>-43709.271773459513</v>
      </c>
      <c r="P5511" s="367">
        <v>70.325000000000003</v>
      </c>
      <c r="Q5511" s="367">
        <v>485</v>
      </c>
      <c r="R5511" s="384">
        <v>-16181.416881091354</v>
      </c>
      <c r="S5511" s="367">
        <v>67.900000000000006</v>
      </c>
      <c r="T5511" s="367">
        <v>16724.137931034573</v>
      </c>
      <c r="U5511" s="384">
        <v>-2529578.3714282014</v>
      </c>
      <c r="V5511" s="367">
        <v>4850.0000000000264</v>
      </c>
      <c r="W5511" s="367">
        <v>808333.33333332918</v>
      </c>
      <c r="X5511" s="384">
        <v>288259.92347862467</v>
      </c>
      <c r="Y5511" s="386">
        <v>4849.9999999999745</v>
      </c>
      <c r="Z5511" s="367"/>
      <c r="AA5511" s="367"/>
      <c r="AB5511" s="367"/>
      <c r="AC5511" s="367"/>
      <c r="AD5511" s="367"/>
      <c r="AE5511" s="367"/>
      <c r="AF5511" s="367"/>
      <c r="AG5511" s="367"/>
      <c r="AH5511" s="367"/>
      <c r="AI5511" s="367"/>
      <c r="AJ5511" s="367"/>
      <c r="AK5511" s="367"/>
      <c r="AL5511" s="367"/>
      <c r="AM5511" s="367"/>
      <c r="AN5511" s="367"/>
      <c r="AO5511" s="367"/>
      <c r="AP5511" s="367"/>
      <c r="AQ5511" s="367"/>
      <c r="AR5511" s="367"/>
      <c r="AS5511" s="367"/>
      <c r="AT5511" s="367"/>
    </row>
    <row r="5512" spans="2:46" ht="13.8">
      <c r="B5512" s="26">
        <v>81.000000000000114</v>
      </c>
      <c r="C5512" s="363">
        <v>1673.5545813637532</v>
      </c>
      <c r="D5512" s="367">
        <v>4860.0000000000073</v>
      </c>
      <c r="E5512" s="367">
        <v>22604.651162790822</v>
      </c>
      <c r="F5512" s="367">
        <v>-3656860.4840686982</v>
      </c>
      <c r="G5512" s="367">
        <v>4860.0000000000273</v>
      </c>
      <c r="H5512" s="367">
        <v>121500</v>
      </c>
      <c r="I5512" s="384">
        <v>-43272337.339609534</v>
      </c>
      <c r="J5512" s="367">
        <v>4860</v>
      </c>
      <c r="K5512" s="367">
        <v>29454.545454545281</v>
      </c>
      <c r="L5512" s="384">
        <v>-2417700.5094677792</v>
      </c>
      <c r="M5512" s="367">
        <v>4859.9999999999718</v>
      </c>
      <c r="N5512" s="367">
        <v>486</v>
      </c>
      <c r="O5512" s="384">
        <v>-43894.617367419087</v>
      </c>
      <c r="P5512" s="367">
        <v>70.47</v>
      </c>
      <c r="Q5512" s="367">
        <v>486</v>
      </c>
      <c r="R5512" s="384">
        <v>-16259.721875782945</v>
      </c>
      <c r="S5512" s="367">
        <v>68.040000000000006</v>
      </c>
      <c r="T5512" s="367">
        <v>16758.620689655261</v>
      </c>
      <c r="U5512" s="384">
        <v>-2540757.0120673459</v>
      </c>
      <c r="V5512" s="367">
        <v>4860.0000000000264</v>
      </c>
      <c r="W5512" s="367">
        <v>809999.99999999581</v>
      </c>
      <c r="X5512" s="384">
        <v>288632.53156663454</v>
      </c>
      <c r="Y5512" s="386">
        <v>4859.9999999999745</v>
      </c>
      <c r="Z5512" s="367"/>
      <c r="AA5512" s="367"/>
      <c r="AB5512" s="367"/>
      <c r="AC5512" s="367"/>
      <c r="AD5512" s="367"/>
      <c r="AE5512" s="367"/>
      <c r="AF5512" s="367"/>
      <c r="AG5512" s="367"/>
      <c r="AH5512" s="367"/>
      <c r="AI5512" s="367"/>
      <c r="AJ5512" s="367"/>
      <c r="AK5512" s="367"/>
      <c r="AL5512" s="367"/>
      <c r="AM5512" s="367"/>
      <c r="AN5512" s="367"/>
      <c r="AO5512" s="367"/>
      <c r="AP5512" s="367"/>
      <c r="AQ5512" s="367"/>
      <c r="AR5512" s="367"/>
      <c r="AS5512" s="367"/>
      <c r="AT5512" s="367"/>
    </row>
    <row r="5513" spans="2:46" ht="13.8">
      <c r="B5513" s="26">
        <v>81.166666666666785</v>
      </c>
      <c r="C5513" s="363">
        <v>1676.961156005724</v>
      </c>
      <c r="D5513" s="367">
        <v>4870.0000000000073</v>
      </c>
      <c r="E5513" s="367">
        <v>22651.162790697799</v>
      </c>
      <c r="F5513" s="367">
        <v>-3672085.794536103</v>
      </c>
      <c r="G5513" s="367">
        <v>4870.0000000000273</v>
      </c>
      <c r="H5513" s="367">
        <v>121750</v>
      </c>
      <c r="I5513" s="384">
        <v>-43452036.708604746</v>
      </c>
      <c r="J5513" s="367">
        <v>4870</v>
      </c>
      <c r="K5513" s="367">
        <v>29515.151515151341</v>
      </c>
      <c r="L5513" s="384">
        <v>-2428569.8902700734</v>
      </c>
      <c r="M5513" s="367">
        <v>4869.9999999999718</v>
      </c>
      <c r="N5513" s="367">
        <v>487</v>
      </c>
      <c r="O5513" s="384">
        <v>-44080.354827156916</v>
      </c>
      <c r="P5513" s="367">
        <v>70.614999999999995</v>
      </c>
      <c r="Q5513" s="367">
        <v>487</v>
      </c>
      <c r="R5513" s="384">
        <v>-16338.211813884187</v>
      </c>
      <c r="S5513" s="367">
        <v>68.180000000000007</v>
      </c>
      <c r="T5513" s="367">
        <v>16793.10344827595</v>
      </c>
      <c r="U5513" s="384">
        <v>-2551960.1918634064</v>
      </c>
      <c r="V5513" s="367">
        <v>4870.0000000000255</v>
      </c>
      <c r="W5513" s="367">
        <v>811666.66666666244</v>
      </c>
      <c r="X5513" s="384">
        <v>289004.22713501618</v>
      </c>
      <c r="Y5513" s="386">
        <v>4869.9999999999745</v>
      </c>
      <c r="Z5513" s="367"/>
      <c r="AA5513" s="367"/>
      <c r="AB5513" s="367"/>
      <c r="AC5513" s="367"/>
      <c r="AD5513" s="367"/>
      <c r="AE5513" s="367"/>
      <c r="AF5513" s="367"/>
      <c r="AG5513" s="367"/>
      <c r="AH5513" s="367"/>
      <c r="AI5513" s="367"/>
      <c r="AJ5513" s="367"/>
      <c r="AK5513" s="367"/>
      <c r="AL5513" s="367"/>
      <c r="AM5513" s="367"/>
      <c r="AN5513" s="367"/>
      <c r="AO5513" s="367"/>
      <c r="AP5513" s="367"/>
      <c r="AQ5513" s="367"/>
      <c r="AR5513" s="367"/>
      <c r="AS5513" s="367"/>
      <c r="AT5513" s="367"/>
    </row>
    <row r="5514" spans="2:46" ht="13.8">
      <c r="B5514" s="26">
        <v>81.333333333333456</v>
      </c>
      <c r="C5514" s="363">
        <v>1680.3675788887488</v>
      </c>
      <c r="D5514" s="367">
        <v>4880.0000000000073</v>
      </c>
      <c r="E5514" s="367">
        <v>22697.674418604776</v>
      </c>
      <c r="F5514" s="367">
        <v>-3687342.7309015752</v>
      </c>
      <c r="G5514" s="367">
        <v>4880.0000000000273</v>
      </c>
      <c r="H5514" s="367">
        <v>122000</v>
      </c>
      <c r="I5514" s="384">
        <v>-43632108.404654756</v>
      </c>
      <c r="J5514" s="367">
        <v>4880</v>
      </c>
      <c r="K5514" s="367">
        <v>29575.757575757401</v>
      </c>
      <c r="L5514" s="384">
        <v>-2439463.4792382657</v>
      </c>
      <c r="M5514" s="367">
        <v>4879.9999999999718</v>
      </c>
      <c r="N5514" s="367">
        <v>488</v>
      </c>
      <c r="O5514" s="384">
        <v>-44266.484152673023</v>
      </c>
      <c r="P5514" s="367">
        <v>70.760000000000005</v>
      </c>
      <c r="Q5514" s="367">
        <v>488</v>
      </c>
      <c r="R5514" s="384">
        <v>-16416.886695395071</v>
      </c>
      <c r="S5514" s="367">
        <v>68.319999999999993</v>
      </c>
      <c r="T5514" s="367">
        <v>16827.586206896638</v>
      </c>
      <c r="U5514" s="384">
        <v>-2563187.9108163849</v>
      </c>
      <c r="V5514" s="367">
        <v>4880.0000000000246</v>
      </c>
      <c r="W5514" s="367">
        <v>813333.33333332906</v>
      </c>
      <c r="X5514" s="384">
        <v>289375.01018376945</v>
      </c>
      <c r="Y5514" s="386">
        <v>4879.9999999999745</v>
      </c>
      <c r="Z5514" s="367"/>
      <c r="AA5514" s="367"/>
      <c r="AB5514" s="367"/>
      <c r="AC5514" s="367"/>
      <c r="AD5514" s="367"/>
      <c r="AE5514" s="367"/>
      <c r="AF5514" s="367"/>
      <c r="AG5514" s="367"/>
      <c r="AH5514" s="367"/>
      <c r="AI5514" s="367"/>
      <c r="AJ5514" s="367"/>
      <c r="AK5514" s="367"/>
      <c r="AL5514" s="367"/>
      <c r="AM5514" s="367"/>
      <c r="AN5514" s="367"/>
      <c r="AO5514" s="367"/>
      <c r="AP5514" s="367"/>
      <c r="AQ5514" s="367"/>
      <c r="AR5514" s="367"/>
      <c r="AS5514" s="367"/>
      <c r="AT5514" s="367"/>
    </row>
    <row r="5515" spans="2:46" ht="13.8">
      <c r="B5515" s="26">
        <v>81.500000000000128</v>
      </c>
      <c r="C5515" s="363">
        <v>1683.7738500128285</v>
      </c>
      <c r="D5515" s="367">
        <v>4890.0000000000073</v>
      </c>
      <c r="E5515" s="367">
        <v>22744.186046511753</v>
      </c>
      <c r="F5515" s="367">
        <v>-3702631.2931651133</v>
      </c>
      <c r="G5515" s="367">
        <v>4890.0000000000273</v>
      </c>
      <c r="H5515" s="367">
        <v>122250</v>
      </c>
      <c r="I5515" s="384">
        <v>-43812552.427759558</v>
      </c>
      <c r="J5515" s="367">
        <v>4890</v>
      </c>
      <c r="K5515" s="367">
        <v>29636.363636363461</v>
      </c>
      <c r="L5515" s="384">
        <v>-2450381.2763723549</v>
      </c>
      <c r="M5515" s="367">
        <v>4889.9999999999718</v>
      </c>
      <c r="N5515" s="367">
        <v>489</v>
      </c>
      <c r="O5515" s="384">
        <v>-44453.005343967379</v>
      </c>
      <c r="P5515" s="367">
        <v>70.905000000000001</v>
      </c>
      <c r="Q5515" s="367">
        <v>489</v>
      </c>
      <c r="R5515" s="384">
        <v>-16495.746520315613</v>
      </c>
      <c r="S5515" s="367">
        <v>68.459999999999994</v>
      </c>
      <c r="T5515" s="367">
        <v>16862.068965517326</v>
      </c>
      <c r="U5515" s="384">
        <v>-2574440.1689262828</v>
      </c>
      <c r="V5515" s="367">
        <v>4890.0000000000246</v>
      </c>
      <c r="W5515" s="367">
        <v>814999.99999999569</v>
      </c>
      <c r="X5515" s="384">
        <v>289744.88071289437</v>
      </c>
      <c r="Y5515" s="386">
        <v>4889.9999999999736</v>
      </c>
      <c r="Z5515" s="367"/>
      <c r="AA5515" s="367"/>
      <c r="AB5515" s="367"/>
      <c r="AC5515" s="367"/>
      <c r="AD5515" s="367"/>
      <c r="AE5515" s="367"/>
      <c r="AF5515" s="367"/>
      <c r="AG5515" s="367"/>
      <c r="AH5515" s="367"/>
      <c r="AI5515" s="367"/>
      <c r="AJ5515" s="367"/>
      <c r="AK5515" s="367"/>
      <c r="AL5515" s="367"/>
      <c r="AM5515" s="367"/>
      <c r="AN5515" s="367"/>
      <c r="AO5515" s="367"/>
      <c r="AP5515" s="367"/>
      <c r="AQ5515" s="367"/>
      <c r="AR5515" s="367"/>
      <c r="AS5515" s="367"/>
      <c r="AT5515" s="367"/>
    </row>
    <row r="5516" spans="2:46" ht="13.8">
      <c r="B5516" s="26">
        <v>81.666666666666799</v>
      </c>
      <c r="C5516" s="363">
        <v>1687.1799693779633</v>
      </c>
      <c r="D5516" s="367">
        <v>4900.0000000000082</v>
      </c>
      <c r="E5516" s="367">
        <v>22790.69767441873</v>
      </c>
      <c r="F5516" s="367">
        <v>-3717951.4813267179</v>
      </c>
      <c r="G5516" s="367">
        <v>4900.0000000000273</v>
      </c>
      <c r="H5516" s="367">
        <v>122500</v>
      </c>
      <c r="I5516" s="384">
        <v>-43993368.777919166</v>
      </c>
      <c r="J5516" s="367">
        <v>4900</v>
      </c>
      <c r="K5516" s="367">
        <v>29696.969696969521</v>
      </c>
      <c r="L5516" s="384">
        <v>-2461323.2816723417</v>
      </c>
      <c r="M5516" s="367">
        <v>4899.9999999999718</v>
      </c>
      <c r="N5516" s="367">
        <v>490</v>
      </c>
      <c r="O5516" s="384">
        <v>-44639.918401039999</v>
      </c>
      <c r="P5516" s="367">
        <v>71.05</v>
      </c>
      <c r="Q5516" s="367">
        <v>490</v>
      </c>
      <c r="R5516" s="384">
        <v>-16574.791288645807</v>
      </c>
      <c r="S5516" s="367">
        <v>68.599999999999994</v>
      </c>
      <c r="T5516" s="367">
        <v>16896.551724138015</v>
      </c>
      <c r="U5516" s="384">
        <v>-2585716.9661930986</v>
      </c>
      <c r="V5516" s="367">
        <v>4900.0000000000246</v>
      </c>
      <c r="W5516" s="367">
        <v>816666.66666666232</v>
      </c>
      <c r="X5516" s="384">
        <v>290113.83872239105</v>
      </c>
      <c r="Y5516" s="386">
        <v>4899.9999999999736</v>
      </c>
      <c r="Z5516" s="367"/>
      <c r="AA5516" s="367"/>
      <c r="AB5516" s="367"/>
      <c r="AC5516" s="367"/>
      <c r="AD5516" s="367"/>
      <c r="AE5516" s="367"/>
      <c r="AF5516" s="367"/>
      <c r="AG5516" s="367"/>
      <c r="AH5516" s="367"/>
      <c r="AI5516" s="367"/>
      <c r="AJ5516" s="367"/>
      <c r="AK5516" s="367"/>
      <c r="AL5516" s="367"/>
      <c r="AM5516" s="367"/>
      <c r="AN5516" s="367"/>
      <c r="AO5516" s="367"/>
      <c r="AP5516" s="367"/>
      <c r="AQ5516" s="367"/>
      <c r="AR5516" s="367"/>
      <c r="AS5516" s="367"/>
      <c r="AT5516" s="367"/>
    </row>
    <row r="5517" spans="2:46" ht="13.8">
      <c r="B5517" s="26">
        <v>81.833333333333471</v>
      </c>
      <c r="C5517" s="363">
        <v>1690.5859369841523</v>
      </c>
      <c r="D5517" s="367">
        <v>4910.0000000000082</v>
      </c>
      <c r="E5517" s="367">
        <v>22837.209302325708</v>
      </c>
      <c r="F5517" s="367">
        <v>-3733303.2953863889</v>
      </c>
      <c r="G5517" s="367">
        <v>4910.0000000000273</v>
      </c>
      <c r="H5517" s="367">
        <v>122750</v>
      </c>
      <c r="I5517" s="384">
        <v>-44174557.455133557</v>
      </c>
      <c r="J5517" s="367">
        <v>4910</v>
      </c>
      <c r="K5517" s="367">
        <v>29757.575757575582</v>
      </c>
      <c r="L5517" s="384">
        <v>-2472289.4951382247</v>
      </c>
      <c r="M5517" s="367">
        <v>4909.9999999999709</v>
      </c>
      <c r="N5517" s="367">
        <v>491</v>
      </c>
      <c r="O5517" s="384">
        <v>-44827.223323890867</v>
      </c>
      <c r="P5517" s="367">
        <v>71.194999999999993</v>
      </c>
      <c r="Q5517" s="367">
        <v>491</v>
      </c>
      <c r="R5517" s="384">
        <v>-16654.021000385648</v>
      </c>
      <c r="S5517" s="367">
        <v>68.739999999999995</v>
      </c>
      <c r="T5517" s="367">
        <v>16931.034482758703</v>
      </c>
      <c r="U5517" s="384">
        <v>-2597018.3026168309</v>
      </c>
      <c r="V5517" s="367">
        <v>4910.0000000000236</v>
      </c>
      <c r="W5517" s="367">
        <v>818333.33333332895</v>
      </c>
      <c r="X5517" s="384">
        <v>290481.88421225944</v>
      </c>
      <c r="Y5517" s="386">
        <v>4909.9999999999736</v>
      </c>
      <c r="Z5517" s="367"/>
      <c r="AA5517" s="367"/>
      <c r="AB5517" s="367"/>
      <c r="AC5517" s="367"/>
      <c r="AD5517" s="367"/>
      <c r="AE5517" s="367"/>
      <c r="AF5517" s="367"/>
      <c r="AG5517" s="367"/>
      <c r="AH5517" s="367"/>
      <c r="AI5517" s="367"/>
      <c r="AJ5517" s="367"/>
      <c r="AK5517" s="367"/>
      <c r="AL5517" s="367"/>
      <c r="AM5517" s="367"/>
      <c r="AN5517" s="367"/>
      <c r="AO5517" s="367"/>
      <c r="AP5517" s="367"/>
      <c r="AQ5517" s="367"/>
      <c r="AR5517" s="367"/>
      <c r="AS5517" s="367"/>
      <c r="AT5517" s="367"/>
    </row>
    <row r="5518" spans="2:46" ht="13.8">
      <c r="B5518" s="26">
        <v>82.000000000000142</v>
      </c>
      <c r="C5518" s="363">
        <v>1693.9917528313958</v>
      </c>
      <c r="D5518" s="367">
        <v>4920.0000000000091</v>
      </c>
      <c r="E5518" s="367">
        <v>22883.720930232685</v>
      </c>
      <c r="F5518" s="367">
        <v>-3748686.7353441273</v>
      </c>
      <c r="G5518" s="367">
        <v>4920.0000000000273</v>
      </c>
      <c r="H5518" s="367">
        <v>123000</v>
      </c>
      <c r="I5518" s="384">
        <v>-44356118.459402762</v>
      </c>
      <c r="J5518" s="367">
        <v>4920</v>
      </c>
      <c r="K5518" s="367">
        <v>29818.181818181642</v>
      </c>
      <c r="L5518" s="384">
        <v>-2483279.9167700056</v>
      </c>
      <c r="M5518" s="367">
        <v>4919.9999999999709</v>
      </c>
      <c r="N5518" s="367">
        <v>492</v>
      </c>
      <c r="O5518" s="384">
        <v>-45014.920112520034</v>
      </c>
      <c r="P5518" s="367">
        <v>71.34</v>
      </c>
      <c r="Q5518" s="367">
        <v>492</v>
      </c>
      <c r="R5518" s="384">
        <v>-16733.435655535141</v>
      </c>
      <c r="S5518" s="367">
        <v>68.88</v>
      </c>
      <c r="T5518" s="367">
        <v>16965.517241379392</v>
      </c>
      <c r="U5518" s="384">
        <v>-2608344.1781974817</v>
      </c>
      <c r="V5518" s="367">
        <v>4920.0000000000236</v>
      </c>
      <c r="W5518" s="367">
        <v>819999.99999999558</v>
      </c>
      <c r="X5518" s="384">
        <v>290849.01718249952</v>
      </c>
      <c r="Y5518" s="386">
        <v>4919.9999999999736</v>
      </c>
      <c r="Z5518" s="367"/>
      <c r="AA5518" s="367"/>
      <c r="AB5518" s="367"/>
      <c r="AC5518" s="367"/>
      <c r="AD5518" s="367"/>
      <c r="AE5518" s="367"/>
      <c r="AF5518" s="367"/>
      <c r="AG5518" s="367"/>
      <c r="AH5518" s="367"/>
      <c r="AI5518" s="367"/>
      <c r="AJ5518" s="367"/>
      <c r="AK5518" s="367"/>
      <c r="AL5518" s="367"/>
      <c r="AM5518" s="367"/>
      <c r="AN5518" s="367"/>
      <c r="AO5518" s="367"/>
      <c r="AP5518" s="367"/>
      <c r="AQ5518" s="367"/>
      <c r="AR5518" s="367"/>
      <c r="AS5518" s="367"/>
      <c r="AT5518" s="367"/>
    </row>
    <row r="5519" spans="2:46" ht="13.8">
      <c r="B5519" s="26">
        <v>82.166666666666814</v>
      </c>
      <c r="C5519" s="363">
        <v>1697.3974169196936</v>
      </c>
      <c r="D5519" s="367">
        <v>4930.0000000000091</v>
      </c>
      <c r="E5519" s="367">
        <v>22930.232558139662</v>
      </c>
      <c r="F5519" s="367">
        <v>-3764101.8011999317</v>
      </c>
      <c r="G5519" s="367">
        <v>4930.0000000000273</v>
      </c>
      <c r="H5519" s="367">
        <v>123250</v>
      </c>
      <c r="I5519" s="384">
        <v>-44538051.790726766</v>
      </c>
      <c r="J5519" s="367">
        <v>4930</v>
      </c>
      <c r="K5519" s="367">
        <v>29878.787878787702</v>
      </c>
      <c r="L5519" s="384">
        <v>-2494294.546567684</v>
      </c>
      <c r="M5519" s="367">
        <v>4929.9999999999709</v>
      </c>
      <c r="N5519" s="367">
        <v>493</v>
      </c>
      <c r="O5519" s="384">
        <v>-45203.008766927429</v>
      </c>
      <c r="P5519" s="367">
        <v>71.484999999999999</v>
      </c>
      <c r="Q5519" s="367">
        <v>493</v>
      </c>
      <c r="R5519" s="384">
        <v>-16813.035254094284</v>
      </c>
      <c r="S5519" s="367">
        <v>69.02</v>
      </c>
      <c r="T5519" s="367">
        <v>17000.00000000008</v>
      </c>
      <c r="U5519" s="384">
        <v>-2619694.5929350513</v>
      </c>
      <c r="V5519" s="367">
        <v>4930.0000000000236</v>
      </c>
      <c r="W5519" s="367">
        <v>821666.6666666622</v>
      </c>
      <c r="X5519" s="384">
        <v>291215.23763311125</v>
      </c>
      <c r="Y5519" s="386">
        <v>4929.9999999999727</v>
      </c>
      <c r="Z5519" s="367"/>
      <c r="AA5519" s="367"/>
      <c r="AB5519" s="367"/>
      <c r="AC5519" s="367"/>
      <c r="AD5519" s="367"/>
      <c r="AE5519" s="367"/>
      <c r="AF5519" s="367"/>
      <c r="AG5519" s="367"/>
      <c r="AH5519" s="367"/>
      <c r="AI5519" s="367"/>
      <c r="AJ5519" s="367"/>
      <c r="AK5519" s="367"/>
      <c r="AL5519" s="367"/>
      <c r="AM5519" s="367"/>
      <c r="AN5519" s="367"/>
      <c r="AO5519" s="367"/>
      <c r="AP5519" s="367"/>
      <c r="AQ5519" s="367"/>
      <c r="AR5519" s="367"/>
      <c r="AS5519" s="367"/>
      <c r="AT5519" s="367"/>
    </row>
    <row r="5520" spans="2:46" ht="13.8">
      <c r="B5520" s="26">
        <v>82.333333333333485</v>
      </c>
      <c r="C5520" s="363">
        <v>1700.8029292490457</v>
      </c>
      <c r="D5520" s="367">
        <v>4940.0000000000091</v>
      </c>
      <c r="E5520" s="367">
        <v>22976.744186046639</v>
      </c>
      <c r="F5520" s="367">
        <v>-3779548.492953802</v>
      </c>
      <c r="G5520" s="367">
        <v>4940.0000000000273</v>
      </c>
      <c r="H5520" s="367">
        <v>123500</v>
      </c>
      <c r="I5520" s="384">
        <v>-44720357.449105568</v>
      </c>
      <c r="J5520" s="367">
        <v>4940</v>
      </c>
      <c r="K5520" s="367">
        <v>29939.393939393762</v>
      </c>
      <c r="L5520" s="384">
        <v>-2505333.3845312595</v>
      </c>
      <c r="M5520" s="367">
        <v>4939.9999999999709</v>
      </c>
      <c r="N5520" s="367">
        <v>494</v>
      </c>
      <c r="O5520" s="384">
        <v>-45391.48928711308</v>
      </c>
      <c r="P5520" s="367">
        <v>71.63</v>
      </c>
      <c r="Q5520" s="367">
        <v>494</v>
      </c>
      <c r="R5520" s="384">
        <v>-16892.819796063082</v>
      </c>
      <c r="S5520" s="367">
        <v>69.16</v>
      </c>
      <c r="T5520" s="367">
        <v>17034.482758620768</v>
      </c>
      <c r="U5520" s="384">
        <v>-2631069.546829537</v>
      </c>
      <c r="V5520" s="367">
        <v>4940.0000000000227</v>
      </c>
      <c r="W5520" s="367">
        <v>823333.33333332883</v>
      </c>
      <c r="X5520" s="384">
        <v>291580.54556409479</v>
      </c>
      <c r="Y5520" s="386">
        <v>4939.9999999999727</v>
      </c>
      <c r="Z5520" s="367"/>
      <c r="AA5520" s="367"/>
      <c r="AB5520" s="367"/>
      <c r="AC5520" s="367"/>
      <c r="AD5520" s="367"/>
      <c r="AE5520" s="367"/>
      <c r="AF5520" s="367"/>
      <c r="AG5520" s="367"/>
      <c r="AH5520" s="367"/>
      <c r="AI5520" s="367"/>
      <c r="AJ5520" s="367"/>
      <c r="AK5520" s="367"/>
      <c r="AL5520" s="367"/>
      <c r="AM5520" s="367"/>
      <c r="AN5520" s="367"/>
      <c r="AO5520" s="367"/>
      <c r="AP5520" s="367"/>
      <c r="AQ5520" s="367"/>
      <c r="AR5520" s="367"/>
      <c r="AS5520" s="367"/>
      <c r="AT5520" s="367"/>
    </row>
    <row r="5521" spans="2:46" ht="13.8">
      <c r="B5521" s="26">
        <v>82.500000000000156</v>
      </c>
      <c r="C5521" s="363">
        <v>1704.2082898194526</v>
      </c>
      <c r="D5521" s="367">
        <v>4950.0000000000091</v>
      </c>
      <c r="E5521" s="367">
        <v>23023.255813953616</v>
      </c>
      <c r="F5521" s="367">
        <v>-3795026.8106057402</v>
      </c>
      <c r="G5521" s="367">
        <v>4950.0000000000273</v>
      </c>
      <c r="H5521" s="367">
        <v>123750</v>
      </c>
      <c r="I5521" s="384">
        <v>-44903035.434539177</v>
      </c>
      <c r="J5521" s="367">
        <v>4950</v>
      </c>
      <c r="K5521" s="367">
        <v>29999.999999999822</v>
      </c>
      <c r="L5521" s="384">
        <v>-2516396.4306607321</v>
      </c>
      <c r="M5521" s="367">
        <v>4949.9999999999709</v>
      </c>
      <c r="N5521" s="367">
        <v>495</v>
      </c>
      <c r="O5521" s="384">
        <v>-45580.361673077001</v>
      </c>
      <c r="P5521" s="367">
        <v>71.774999999999991</v>
      </c>
      <c r="Q5521" s="367">
        <v>495</v>
      </c>
      <c r="R5521" s="384">
        <v>-16972.789281441525</v>
      </c>
      <c r="S5521" s="367">
        <v>69.3</v>
      </c>
      <c r="T5521" s="367">
        <v>17068.965517241457</v>
      </c>
      <c r="U5521" s="384">
        <v>-2642469.0398809421</v>
      </c>
      <c r="V5521" s="367">
        <v>4950.0000000000227</v>
      </c>
      <c r="W5521" s="367">
        <v>824999.99999999546</v>
      </c>
      <c r="X5521" s="384">
        <v>291944.94097544986</v>
      </c>
      <c r="Y5521" s="386">
        <v>4949.9999999999727</v>
      </c>
      <c r="Z5521" s="367"/>
      <c r="AA5521" s="367"/>
      <c r="AB5521" s="367"/>
      <c r="AC5521" s="367"/>
      <c r="AD5521" s="367"/>
      <c r="AE5521" s="367"/>
      <c r="AF5521" s="367"/>
      <c r="AG5521" s="367"/>
      <c r="AH5521" s="367"/>
      <c r="AI5521" s="367"/>
      <c r="AJ5521" s="367"/>
      <c r="AK5521" s="367"/>
      <c r="AL5521" s="367"/>
      <c r="AM5521" s="367"/>
      <c r="AN5521" s="367"/>
      <c r="AO5521" s="367"/>
      <c r="AP5521" s="367"/>
      <c r="AQ5521" s="367"/>
      <c r="AR5521" s="367"/>
      <c r="AS5521" s="367"/>
      <c r="AT5521" s="367"/>
    </row>
    <row r="5522" spans="2:46" ht="13.8">
      <c r="B5522" s="26">
        <v>82.666666666666828</v>
      </c>
      <c r="C5522" s="363">
        <v>1707.6134986309144</v>
      </c>
      <c r="D5522" s="367">
        <v>4960.00000000001</v>
      </c>
      <c r="E5522" s="367">
        <v>23069.767441860593</v>
      </c>
      <c r="F5522" s="367">
        <v>-3810536.7541557434</v>
      </c>
      <c r="G5522" s="367">
        <v>4960.0000000000273</v>
      </c>
      <c r="H5522" s="367">
        <v>124000</v>
      </c>
      <c r="I5522" s="384">
        <v>-45086085.747027576</v>
      </c>
      <c r="J5522" s="367">
        <v>4960</v>
      </c>
      <c r="K5522" s="367">
        <v>30060.606060605882</v>
      </c>
      <c r="L5522" s="384">
        <v>-2527483.6849561026</v>
      </c>
      <c r="M5522" s="367">
        <v>4959.9999999999709</v>
      </c>
      <c r="N5522" s="367">
        <v>496</v>
      </c>
      <c r="O5522" s="384">
        <v>-45769.6259248192</v>
      </c>
      <c r="P5522" s="367">
        <v>71.92</v>
      </c>
      <c r="Q5522" s="367">
        <v>496</v>
      </c>
      <c r="R5522" s="384">
        <v>-17052.943710229618</v>
      </c>
      <c r="S5522" s="367">
        <v>69.44</v>
      </c>
      <c r="T5522" s="367">
        <v>17103.448275862145</v>
      </c>
      <c r="U5522" s="384">
        <v>-2653893.0720892637</v>
      </c>
      <c r="V5522" s="367">
        <v>4960.0000000000218</v>
      </c>
      <c r="W5522" s="367">
        <v>826666.66666666209</v>
      </c>
      <c r="X5522" s="384">
        <v>292308.42386717675</v>
      </c>
      <c r="Y5522" s="386">
        <v>4959.9999999999718</v>
      </c>
      <c r="Z5522" s="367"/>
      <c r="AA5522" s="367"/>
      <c r="AB5522" s="367"/>
      <c r="AC5522" s="367"/>
      <c r="AD5522" s="367"/>
      <c r="AE5522" s="367"/>
      <c r="AF5522" s="367"/>
      <c r="AG5522" s="367"/>
      <c r="AH5522" s="367"/>
      <c r="AI5522" s="367"/>
      <c r="AJ5522" s="367"/>
      <c r="AK5522" s="367"/>
      <c r="AL5522" s="367"/>
      <c r="AM5522" s="367"/>
      <c r="AN5522" s="367"/>
      <c r="AO5522" s="367"/>
      <c r="AP5522" s="367"/>
      <c r="AQ5522" s="367"/>
      <c r="AR5522" s="367"/>
      <c r="AS5522" s="367"/>
      <c r="AT5522" s="367"/>
    </row>
    <row r="5523" spans="2:46" ht="13.8">
      <c r="B5523" s="26">
        <v>82.833333333333499</v>
      </c>
      <c r="C5523" s="363">
        <v>1711.0185556834303</v>
      </c>
      <c r="D5523" s="367">
        <v>4970.00000000001</v>
      </c>
      <c r="E5523" s="367">
        <v>23116.27906976757</v>
      </c>
      <c r="F5523" s="367">
        <v>-3826078.3236038145</v>
      </c>
      <c r="G5523" s="367">
        <v>4970.0000000000273</v>
      </c>
      <c r="H5523" s="367">
        <v>124250</v>
      </c>
      <c r="I5523" s="384">
        <v>-45269508.386570781</v>
      </c>
      <c r="J5523" s="367">
        <v>4970</v>
      </c>
      <c r="K5523" s="367">
        <v>30121.212121211942</v>
      </c>
      <c r="L5523" s="384">
        <v>-2538595.1474173693</v>
      </c>
      <c r="M5523" s="367">
        <v>4969.9999999999709</v>
      </c>
      <c r="N5523" s="367">
        <v>497</v>
      </c>
      <c r="O5523" s="384">
        <v>-45959.282042339633</v>
      </c>
      <c r="P5523" s="367">
        <v>72.064999999999998</v>
      </c>
      <c r="Q5523" s="367">
        <v>497</v>
      </c>
      <c r="R5523" s="384">
        <v>-17133.283082427362</v>
      </c>
      <c r="S5523" s="367">
        <v>69.58</v>
      </c>
      <c r="T5523" s="367">
        <v>17137.931034482834</v>
      </c>
      <c r="U5523" s="384">
        <v>-2665341.6434545042</v>
      </c>
      <c r="V5523" s="367">
        <v>4970.0000000000218</v>
      </c>
      <c r="W5523" s="367">
        <v>828333.33333332872</v>
      </c>
      <c r="X5523" s="384">
        <v>292670.99423927534</v>
      </c>
      <c r="Y5523" s="386">
        <v>4969.9999999999718</v>
      </c>
      <c r="Z5523" s="367"/>
      <c r="AA5523" s="367"/>
      <c r="AB5523" s="367"/>
      <c r="AC5523" s="367"/>
      <c r="AD5523" s="367"/>
      <c r="AE5523" s="367"/>
      <c r="AF5523" s="367"/>
      <c r="AG5523" s="367"/>
      <c r="AH5523" s="367"/>
      <c r="AI5523" s="367"/>
      <c r="AJ5523" s="367"/>
      <c r="AK5523" s="367"/>
      <c r="AL5523" s="367"/>
      <c r="AM5523" s="367"/>
      <c r="AN5523" s="367"/>
      <c r="AO5523" s="367"/>
      <c r="AP5523" s="367"/>
      <c r="AQ5523" s="367"/>
      <c r="AR5523" s="367"/>
      <c r="AS5523" s="367"/>
      <c r="AT5523" s="367"/>
    </row>
    <row r="5524" spans="2:46" ht="13.8">
      <c r="B5524" s="26">
        <v>83.000000000000171</v>
      </c>
      <c r="C5524" s="363">
        <v>1714.423460977001</v>
      </c>
      <c r="D5524" s="367">
        <v>4980.0000000000109</v>
      </c>
      <c r="E5524" s="367">
        <v>23162.790697674547</v>
      </c>
      <c r="F5524" s="367">
        <v>-3841651.518949951</v>
      </c>
      <c r="G5524" s="367">
        <v>4980.0000000000273</v>
      </c>
      <c r="H5524" s="367">
        <v>124500</v>
      </c>
      <c r="I5524" s="384">
        <v>-45453303.353168778</v>
      </c>
      <c r="J5524" s="367">
        <v>4980</v>
      </c>
      <c r="K5524" s="367">
        <v>30181.818181818002</v>
      </c>
      <c r="L5524" s="384">
        <v>-2549730.818044534</v>
      </c>
      <c r="M5524" s="367">
        <v>4979.9999999999709</v>
      </c>
      <c r="N5524" s="367">
        <v>498</v>
      </c>
      <c r="O5524" s="384">
        <v>-46149.330025638345</v>
      </c>
      <c r="P5524" s="367">
        <v>72.209999999999994</v>
      </c>
      <c r="Q5524" s="367">
        <v>498</v>
      </c>
      <c r="R5524" s="384">
        <v>-17213.807398034758</v>
      </c>
      <c r="S5524" s="367">
        <v>69.72</v>
      </c>
      <c r="T5524" s="367">
        <v>17172.413793103522</v>
      </c>
      <c r="U5524" s="384">
        <v>-2676814.7539766631</v>
      </c>
      <c r="V5524" s="367">
        <v>4980.0000000000218</v>
      </c>
      <c r="W5524" s="367">
        <v>829999.99999999534</v>
      </c>
      <c r="X5524" s="384">
        <v>293032.65209174552</v>
      </c>
      <c r="Y5524" s="386">
        <v>4979.9999999999718</v>
      </c>
      <c r="Z5524" s="367"/>
      <c r="AA5524" s="367"/>
      <c r="AB5524" s="367"/>
      <c r="AC5524" s="367"/>
      <c r="AD5524" s="367"/>
      <c r="AE5524" s="367"/>
      <c r="AF5524" s="367"/>
      <c r="AG5524" s="367"/>
      <c r="AH5524" s="367"/>
      <c r="AI5524" s="367"/>
      <c r="AJ5524" s="367"/>
      <c r="AK5524" s="367"/>
      <c r="AL5524" s="367"/>
      <c r="AM5524" s="367"/>
      <c r="AN5524" s="367"/>
      <c r="AO5524" s="367"/>
      <c r="AP5524" s="367"/>
      <c r="AQ5524" s="367"/>
      <c r="AR5524" s="367"/>
      <c r="AS5524" s="367"/>
      <c r="AT5524" s="367"/>
    </row>
    <row r="5525" spans="2:46" ht="13.8">
      <c r="B5525" s="26">
        <v>83.166666666666842</v>
      </c>
      <c r="C5525" s="363">
        <v>1717.8282145116259</v>
      </c>
      <c r="D5525" s="367">
        <v>4990.0000000000109</v>
      </c>
      <c r="E5525" s="367">
        <v>23209.302325581524</v>
      </c>
      <c r="F5525" s="367">
        <v>-3857256.3401941559</v>
      </c>
      <c r="G5525" s="367">
        <v>4990.0000000000282</v>
      </c>
      <c r="H5525" s="367">
        <v>124750</v>
      </c>
      <c r="I5525" s="384">
        <v>-45637470.646821581</v>
      </c>
      <c r="J5525" s="367">
        <v>4990</v>
      </c>
      <c r="K5525" s="367">
        <v>30242.424242424062</v>
      </c>
      <c r="L5525" s="384">
        <v>-2560890.6968375961</v>
      </c>
      <c r="M5525" s="367">
        <v>4989.9999999999709</v>
      </c>
      <c r="N5525" s="367">
        <v>499</v>
      </c>
      <c r="O5525" s="384">
        <v>-46339.769874715319</v>
      </c>
      <c r="P5525" s="367">
        <v>72.355000000000004</v>
      </c>
      <c r="Q5525" s="367">
        <v>499</v>
      </c>
      <c r="R5525" s="384">
        <v>-17294.516657051805</v>
      </c>
      <c r="S5525" s="367">
        <v>69.86</v>
      </c>
      <c r="T5525" s="367">
        <v>17206.89655172421</v>
      </c>
      <c r="U5525" s="384">
        <v>-2688312.4036557381</v>
      </c>
      <c r="V5525" s="367">
        <v>4990.0000000000209</v>
      </c>
      <c r="W5525" s="367">
        <v>831666.66666666197</v>
      </c>
      <c r="X5525" s="384">
        <v>293393.39742458751</v>
      </c>
      <c r="Y5525" s="386">
        <v>4989.9999999999718</v>
      </c>
      <c r="Z5525" s="367"/>
      <c r="AA5525" s="367"/>
      <c r="AB5525" s="367"/>
      <c r="AC5525" s="367"/>
      <c r="AD5525" s="367"/>
      <c r="AE5525" s="367"/>
      <c r="AF5525" s="367"/>
      <c r="AG5525" s="367"/>
      <c r="AH5525" s="367"/>
      <c r="AI5525" s="367"/>
      <c r="AJ5525" s="367"/>
      <c r="AK5525" s="367"/>
      <c r="AL5525" s="367"/>
      <c r="AM5525" s="367"/>
      <c r="AN5525" s="367"/>
      <c r="AO5525" s="367"/>
      <c r="AP5525" s="367"/>
      <c r="AQ5525" s="367"/>
      <c r="AR5525" s="367"/>
      <c r="AS5525" s="367"/>
      <c r="AT5525" s="367"/>
    </row>
    <row r="5526" spans="2:46" ht="13.8">
      <c r="B5526" s="26">
        <v>83.333333333333513</v>
      </c>
      <c r="C5526" s="363">
        <v>1721.2328162873055</v>
      </c>
      <c r="D5526" s="367">
        <v>5000.0000000000109</v>
      </c>
      <c r="E5526" s="367">
        <v>23255.813953488501</v>
      </c>
      <c r="F5526" s="367">
        <v>-3872892.7873364263</v>
      </c>
      <c r="G5526" s="367">
        <v>5000.0000000000282</v>
      </c>
      <c r="H5526" s="367">
        <v>125000</v>
      </c>
      <c r="I5526" s="384">
        <v>-45822010.267529175</v>
      </c>
      <c r="J5526" s="367">
        <v>5000</v>
      </c>
      <c r="K5526" s="367">
        <v>30303.030303030122</v>
      </c>
      <c r="L5526" s="384">
        <v>-2572074.7837965549</v>
      </c>
      <c r="M5526" s="367">
        <v>4999.9999999999709</v>
      </c>
      <c r="N5526" s="367">
        <v>500</v>
      </c>
      <c r="O5526" s="384">
        <v>-46530.601589570542</v>
      </c>
      <c r="P5526" s="367">
        <v>72.5</v>
      </c>
      <c r="Q5526" s="367">
        <v>500</v>
      </c>
      <c r="R5526" s="384">
        <v>-17375.410859478499</v>
      </c>
      <c r="S5526" s="367">
        <v>70</v>
      </c>
      <c r="T5526" s="367">
        <v>17241.379310344899</v>
      </c>
      <c r="U5526" s="384">
        <v>-2699834.5924917329</v>
      </c>
      <c r="V5526" s="367">
        <v>5000.0000000000209</v>
      </c>
      <c r="W5526" s="367">
        <v>833333.3333333286</v>
      </c>
      <c r="X5526" s="384">
        <v>293753.23023780109</v>
      </c>
      <c r="Y5526" s="386">
        <v>4999.9999999999709</v>
      </c>
      <c r="Z5526" s="367"/>
      <c r="AA5526" s="367"/>
      <c r="AB5526" s="367"/>
      <c r="AC5526" s="367"/>
      <c r="AD5526" s="367"/>
      <c r="AE5526" s="367"/>
      <c r="AF5526" s="367"/>
      <c r="AG5526" s="367"/>
      <c r="AH5526" s="367"/>
      <c r="AI5526" s="367"/>
      <c r="AJ5526" s="367"/>
      <c r="AK5526" s="367"/>
      <c r="AL5526" s="367"/>
      <c r="AM5526" s="367"/>
      <c r="AN5526" s="367"/>
      <c r="AO5526" s="367"/>
      <c r="AP5526" s="367"/>
      <c r="AQ5526" s="367"/>
      <c r="AR5526" s="367"/>
      <c r="AS5526" s="367"/>
      <c r="AT5526" s="367"/>
    </row>
    <row r="5527" spans="2:46" ht="13.8">
      <c r="B5527" s="26">
        <v>83.500000000000185</v>
      </c>
      <c r="C5527" s="363">
        <v>1724.6372663040399</v>
      </c>
      <c r="D5527" s="367">
        <v>5010.0000000000109</v>
      </c>
      <c r="E5527" s="367">
        <v>23302.325581395478</v>
      </c>
      <c r="F5527" s="367">
        <v>-3888560.8603767632</v>
      </c>
      <c r="G5527" s="367">
        <v>5010.0000000000282</v>
      </c>
      <c r="H5527" s="367">
        <v>125250</v>
      </c>
      <c r="I5527" s="384">
        <v>-46006922.215291582</v>
      </c>
      <c r="J5527" s="367">
        <v>5010</v>
      </c>
      <c r="K5527" s="367">
        <v>30363.636363636182</v>
      </c>
      <c r="L5527" s="384">
        <v>-2583283.0789214107</v>
      </c>
      <c r="M5527" s="367">
        <v>5009.99999999997</v>
      </c>
      <c r="N5527" s="367">
        <v>501</v>
      </c>
      <c r="O5527" s="384">
        <v>-46721.825170204029</v>
      </c>
      <c r="P5527" s="367">
        <v>72.644999999999996</v>
      </c>
      <c r="Q5527" s="367">
        <v>501</v>
      </c>
      <c r="R5527" s="384">
        <v>-17456.490005314845</v>
      </c>
      <c r="S5527" s="367">
        <v>70.14</v>
      </c>
      <c r="T5527" s="367">
        <v>17275.862068965587</v>
      </c>
      <c r="U5527" s="384">
        <v>-2711381.3204846438</v>
      </c>
      <c r="V5527" s="367">
        <v>5010.00000000002</v>
      </c>
      <c r="W5527" s="367">
        <v>834999.99999999523</v>
      </c>
      <c r="X5527" s="384">
        <v>294112.15053138637</v>
      </c>
      <c r="Y5527" s="386">
        <v>5009.9999999999709</v>
      </c>
      <c r="Z5527" s="367"/>
      <c r="AA5527" s="367"/>
      <c r="AB5527" s="367"/>
      <c r="AC5527" s="367"/>
      <c r="AD5527" s="367"/>
      <c r="AE5527" s="367"/>
      <c r="AF5527" s="367"/>
      <c r="AG5527" s="367"/>
      <c r="AH5527" s="367"/>
      <c r="AI5527" s="367"/>
      <c r="AJ5527" s="367"/>
      <c r="AK5527" s="367"/>
      <c r="AL5527" s="367"/>
      <c r="AM5527" s="367"/>
      <c r="AN5527" s="367"/>
      <c r="AO5527" s="367"/>
      <c r="AP5527" s="367"/>
      <c r="AQ5527" s="367"/>
      <c r="AR5527" s="367"/>
      <c r="AS5527" s="367"/>
      <c r="AT5527" s="367"/>
    </row>
    <row r="5528" spans="2:46" ht="13.8">
      <c r="B5528" s="26">
        <v>83.666666666666856</v>
      </c>
      <c r="C5528" s="363">
        <v>1728.0415645618284</v>
      </c>
      <c r="D5528" s="367">
        <v>5020.0000000000109</v>
      </c>
      <c r="E5528" s="367">
        <v>23348.837209302455</v>
      </c>
      <c r="F5528" s="367">
        <v>-3904260.559315166</v>
      </c>
      <c r="G5528" s="367">
        <v>5020.0000000000282</v>
      </c>
      <c r="H5528" s="367">
        <v>125500</v>
      </c>
      <c r="I5528" s="384">
        <v>-46192206.490108781</v>
      </c>
      <c r="J5528" s="367">
        <v>5020</v>
      </c>
      <c r="K5528" s="367">
        <v>30424.242424242242</v>
      </c>
      <c r="L5528" s="384">
        <v>-2594515.5822121641</v>
      </c>
      <c r="M5528" s="367">
        <v>5019.99999999997</v>
      </c>
      <c r="N5528" s="367">
        <v>502</v>
      </c>
      <c r="O5528" s="384">
        <v>-46913.440616615771</v>
      </c>
      <c r="P5528" s="367">
        <v>72.789999999999992</v>
      </c>
      <c r="Q5528" s="367">
        <v>502</v>
      </c>
      <c r="R5528" s="384">
        <v>-17537.754094560842</v>
      </c>
      <c r="S5528" s="367">
        <v>70.28</v>
      </c>
      <c r="T5528" s="367">
        <v>17310.344827586276</v>
      </c>
      <c r="U5528" s="384">
        <v>-2722952.5876344736</v>
      </c>
      <c r="V5528" s="367">
        <v>5020.00000000002</v>
      </c>
      <c r="W5528" s="367">
        <v>836666.66666666185</v>
      </c>
      <c r="X5528" s="384">
        <v>294470.15830534342</v>
      </c>
      <c r="Y5528" s="386">
        <v>5019.9999999999709</v>
      </c>
      <c r="Z5528" s="367"/>
      <c r="AA5528" s="367"/>
      <c r="AB5528" s="367"/>
      <c r="AC5528" s="367"/>
      <c r="AD5528" s="367"/>
      <c r="AE5528" s="367"/>
      <c r="AF5528" s="367"/>
      <c r="AG5528" s="367"/>
      <c r="AH5528" s="367"/>
      <c r="AI5528" s="367"/>
      <c r="AJ5528" s="367"/>
      <c r="AK5528" s="367"/>
      <c r="AL5528" s="367"/>
      <c r="AM5528" s="367"/>
      <c r="AN5528" s="367"/>
      <c r="AO5528" s="367"/>
      <c r="AP5528" s="367"/>
      <c r="AQ5528" s="367"/>
      <c r="AR5528" s="367"/>
      <c r="AS5528" s="367"/>
      <c r="AT5528" s="367"/>
    </row>
    <row r="5529" spans="2:46" ht="13.8">
      <c r="B5529" s="26">
        <v>83.833333333333528</v>
      </c>
      <c r="C5529" s="363">
        <v>1731.4457110606718</v>
      </c>
      <c r="D5529" s="367">
        <v>5030.0000000000118</v>
      </c>
      <c r="E5529" s="367">
        <v>23395.348837209433</v>
      </c>
      <c r="F5529" s="367">
        <v>-3919991.8841516357</v>
      </c>
      <c r="G5529" s="367">
        <v>5030.0000000000282</v>
      </c>
      <c r="H5529" s="367">
        <v>125750</v>
      </c>
      <c r="I5529" s="384">
        <v>-46377863.091980785</v>
      </c>
      <c r="J5529" s="367">
        <v>5030</v>
      </c>
      <c r="K5529" s="367">
        <v>30484.848484848302</v>
      </c>
      <c r="L5529" s="384">
        <v>-2605772.2936688154</v>
      </c>
      <c r="M5529" s="367">
        <v>5029.99999999997</v>
      </c>
      <c r="N5529" s="367">
        <v>503</v>
      </c>
      <c r="O5529" s="384">
        <v>-47105.447928805792</v>
      </c>
      <c r="P5529" s="367">
        <v>72.935000000000002</v>
      </c>
      <c r="Q5529" s="367">
        <v>503</v>
      </c>
      <c r="R5529" s="384">
        <v>-17619.203127216486</v>
      </c>
      <c r="S5529" s="367">
        <v>70.42</v>
      </c>
      <c r="T5529" s="367">
        <v>17344.827586206964</v>
      </c>
      <c r="U5529" s="384">
        <v>-2734548.3939412218</v>
      </c>
      <c r="V5529" s="367">
        <v>5030.00000000002</v>
      </c>
      <c r="W5529" s="367">
        <v>838333.33333332848</v>
      </c>
      <c r="X5529" s="384">
        <v>294827.25355967216</v>
      </c>
      <c r="Y5529" s="386">
        <v>5029.9999999999709</v>
      </c>
      <c r="Z5529" s="367"/>
      <c r="AA5529" s="367"/>
      <c r="AB5529" s="367"/>
      <c r="AC5529" s="367"/>
      <c r="AD5529" s="367"/>
      <c r="AE5529" s="367"/>
      <c r="AF5529" s="367"/>
      <c r="AG5529" s="367"/>
      <c r="AH5529" s="367"/>
      <c r="AI5529" s="367"/>
      <c r="AJ5529" s="367"/>
      <c r="AK5529" s="367"/>
      <c r="AL5529" s="367"/>
      <c r="AM5529" s="367"/>
      <c r="AN5529" s="367"/>
      <c r="AO5529" s="367"/>
      <c r="AP5529" s="367"/>
      <c r="AQ5529" s="367"/>
      <c r="AR5529" s="367"/>
      <c r="AS5529" s="367"/>
      <c r="AT5529" s="367"/>
    </row>
    <row r="5530" spans="2:46" ht="13.8">
      <c r="B5530" s="26">
        <v>84.000000000000199</v>
      </c>
      <c r="C5530" s="363">
        <v>1734.8497058005694</v>
      </c>
      <c r="D5530" s="367">
        <v>5040.0000000000118</v>
      </c>
      <c r="E5530" s="367">
        <v>23441.86046511641</v>
      </c>
      <c r="F5530" s="367">
        <v>-3935754.8348861719</v>
      </c>
      <c r="G5530" s="367">
        <v>5040.0000000000282</v>
      </c>
      <c r="H5530" s="367">
        <v>126000</v>
      </c>
      <c r="I5530" s="384">
        <v>-46563892.020907588</v>
      </c>
      <c r="J5530" s="367">
        <v>5040</v>
      </c>
      <c r="K5530" s="367">
        <v>30545.454545454362</v>
      </c>
      <c r="L5530" s="384">
        <v>-2617053.2132913638</v>
      </c>
      <c r="M5530" s="367">
        <v>5039.99999999997</v>
      </c>
      <c r="N5530" s="367">
        <v>504</v>
      </c>
      <c r="O5530" s="384">
        <v>-47297.847106774061</v>
      </c>
      <c r="P5530" s="367">
        <v>73.08</v>
      </c>
      <c r="Q5530" s="367">
        <v>504</v>
      </c>
      <c r="R5530" s="384">
        <v>-17700.837103281785</v>
      </c>
      <c r="S5530" s="367">
        <v>70.56</v>
      </c>
      <c r="T5530" s="367">
        <v>17379.310344827652</v>
      </c>
      <c r="U5530" s="384">
        <v>-2746168.7394048865</v>
      </c>
      <c r="V5530" s="367">
        <v>5040.0000000000191</v>
      </c>
      <c r="W5530" s="367">
        <v>839999.99999999511</v>
      </c>
      <c r="X5530" s="384">
        <v>295183.43629437254</v>
      </c>
      <c r="Y5530" s="386">
        <v>5039.99999999997</v>
      </c>
      <c r="Z5530" s="367"/>
      <c r="AA5530" s="367"/>
      <c r="AB5530" s="367"/>
      <c r="AC5530" s="367"/>
      <c r="AD5530" s="367"/>
      <c r="AE5530" s="367"/>
      <c r="AF5530" s="367"/>
      <c r="AG5530" s="367"/>
      <c r="AH5530" s="367"/>
      <c r="AI5530" s="367"/>
      <c r="AJ5530" s="367"/>
      <c r="AK5530" s="367"/>
      <c r="AL5530" s="367"/>
      <c r="AM5530" s="367"/>
      <c r="AN5530" s="367"/>
      <c r="AO5530" s="367"/>
      <c r="AP5530" s="367"/>
      <c r="AQ5530" s="367"/>
      <c r="AR5530" s="367"/>
      <c r="AS5530" s="367"/>
      <c r="AT5530" s="367"/>
    </row>
    <row r="5531" spans="2:46" ht="13.8">
      <c r="B5531" s="26">
        <v>84.16666666666687</v>
      </c>
      <c r="C5531" s="363">
        <v>1738.2535487815214</v>
      </c>
      <c r="D5531" s="367">
        <v>5050.0000000000118</v>
      </c>
      <c r="E5531" s="367">
        <v>23488.372093023387</v>
      </c>
      <c r="F5531" s="367">
        <v>-3951549.4115187735</v>
      </c>
      <c r="G5531" s="367">
        <v>5050.0000000000282</v>
      </c>
      <c r="H5531" s="367">
        <v>126250</v>
      </c>
      <c r="I5531" s="384">
        <v>-46750293.276889183</v>
      </c>
      <c r="J5531" s="367">
        <v>5050</v>
      </c>
      <c r="K5531" s="367">
        <v>30606.060606060422</v>
      </c>
      <c r="L5531" s="384">
        <v>-2628358.3410798088</v>
      </c>
      <c r="M5531" s="367">
        <v>5049.99999999997</v>
      </c>
      <c r="N5531" s="367">
        <v>505</v>
      </c>
      <c r="O5531" s="384">
        <v>-47490.638150520586</v>
      </c>
      <c r="P5531" s="367">
        <v>73.224999999999994</v>
      </c>
      <c r="Q5531" s="367">
        <v>505</v>
      </c>
      <c r="R5531" s="384">
        <v>-17782.656022756732</v>
      </c>
      <c r="S5531" s="367">
        <v>70.7</v>
      </c>
      <c r="T5531" s="367">
        <v>17413.793103448341</v>
      </c>
      <c r="U5531" s="384">
        <v>-2757813.6240254701</v>
      </c>
      <c r="V5531" s="367">
        <v>5050.0000000000191</v>
      </c>
      <c r="W5531" s="367">
        <v>841666.66666666174</v>
      </c>
      <c r="X5531" s="384">
        <v>295538.70650944463</v>
      </c>
      <c r="Y5531" s="386">
        <v>5049.99999999997</v>
      </c>
      <c r="Z5531" s="367"/>
      <c r="AA5531" s="367"/>
      <c r="AB5531" s="367"/>
      <c r="AC5531" s="367"/>
      <c r="AD5531" s="367"/>
      <c r="AE5531" s="367"/>
      <c r="AF5531" s="367"/>
      <c r="AG5531" s="367"/>
      <c r="AH5531" s="367"/>
      <c r="AI5531" s="367"/>
      <c r="AJ5531" s="367"/>
      <c r="AK5531" s="367"/>
      <c r="AL5531" s="367"/>
      <c r="AM5531" s="367"/>
      <c r="AN5531" s="367"/>
      <c r="AO5531" s="367"/>
      <c r="AP5531" s="367"/>
      <c r="AQ5531" s="367"/>
      <c r="AR5531" s="367"/>
      <c r="AS5531" s="367"/>
      <c r="AT5531" s="367"/>
    </row>
    <row r="5532" spans="2:46" ht="13.8">
      <c r="B5532" s="26">
        <v>84.333333333333542</v>
      </c>
      <c r="C5532" s="363">
        <v>1741.6572400035284</v>
      </c>
      <c r="D5532" s="367">
        <v>5060.0000000000118</v>
      </c>
      <c r="E5532" s="367">
        <v>23534.883720930364</v>
      </c>
      <c r="F5532" s="367">
        <v>-3967375.6140494444</v>
      </c>
      <c r="G5532" s="367">
        <v>5060.0000000000291</v>
      </c>
      <c r="H5532" s="367">
        <v>126500</v>
      </c>
      <c r="I5532" s="384">
        <v>-46937066.859925583</v>
      </c>
      <c r="J5532" s="367">
        <v>5060</v>
      </c>
      <c r="K5532" s="367">
        <v>30666.666666666482</v>
      </c>
      <c r="L5532" s="384">
        <v>-2639687.6770341517</v>
      </c>
      <c r="M5532" s="367">
        <v>5059.99999999997</v>
      </c>
      <c r="N5532" s="367">
        <v>506</v>
      </c>
      <c r="O5532" s="384">
        <v>-47683.821060045389</v>
      </c>
      <c r="P5532" s="367">
        <v>73.37</v>
      </c>
      <c r="Q5532" s="367">
        <v>506</v>
      </c>
      <c r="R5532" s="384">
        <v>-17864.659885641326</v>
      </c>
      <c r="S5532" s="367">
        <v>70.84</v>
      </c>
      <c r="T5532" s="367">
        <v>17448.275862069029</v>
      </c>
      <c r="U5532" s="384">
        <v>-2769483.0478029721</v>
      </c>
      <c r="V5532" s="367">
        <v>5060.0000000000191</v>
      </c>
      <c r="W5532" s="367">
        <v>843333.33333332837</v>
      </c>
      <c r="X5532" s="384">
        <v>295893.06420488842</v>
      </c>
      <c r="Y5532" s="386">
        <v>5059.99999999997</v>
      </c>
      <c r="Z5532" s="367"/>
      <c r="AA5532" s="367"/>
      <c r="AB5532" s="367"/>
      <c r="AC5532" s="367"/>
      <c r="AD5532" s="367"/>
      <c r="AE5532" s="367"/>
      <c r="AF5532" s="367"/>
      <c r="AG5532" s="367"/>
      <c r="AH5532" s="367"/>
      <c r="AI5532" s="367"/>
      <c r="AJ5532" s="367"/>
      <c r="AK5532" s="367"/>
      <c r="AL5532" s="367"/>
      <c r="AM5532" s="367"/>
      <c r="AN5532" s="367"/>
      <c r="AO5532" s="367"/>
      <c r="AP5532" s="367"/>
      <c r="AQ5532" s="367"/>
      <c r="AR5532" s="367"/>
      <c r="AS5532" s="367"/>
      <c r="AT5532" s="367"/>
    </row>
    <row r="5533" spans="2:46" ht="13.8">
      <c r="B5533" s="26">
        <v>84.500000000000213</v>
      </c>
      <c r="C5533" s="363">
        <v>1745.06077946659</v>
      </c>
      <c r="D5533" s="367">
        <v>5070.0000000000136</v>
      </c>
      <c r="E5533" s="367">
        <v>23581.395348837341</v>
      </c>
      <c r="F5533" s="367">
        <v>-3983233.4424781804</v>
      </c>
      <c r="G5533" s="367">
        <v>5070.0000000000291</v>
      </c>
      <c r="H5533" s="367">
        <v>126750</v>
      </c>
      <c r="I5533" s="384">
        <v>-47124212.770016789</v>
      </c>
      <c r="J5533" s="367">
        <v>5070</v>
      </c>
      <c r="K5533" s="367">
        <v>30727.272727272542</v>
      </c>
      <c r="L5533" s="384">
        <v>-2651041.2211543913</v>
      </c>
      <c r="M5533" s="367">
        <v>5069.99999999997</v>
      </c>
      <c r="N5533" s="367">
        <v>507</v>
      </c>
      <c r="O5533" s="384">
        <v>-47877.395835348449</v>
      </c>
      <c r="P5533" s="367">
        <v>73.515000000000001</v>
      </c>
      <c r="Q5533" s="367">
        <v>507</v>
      </c>
      <c r="R5533" s="384">
        <v>-17946.848691935571</v>
      </c>
      <c r="S5533" s="367">
        <v>70.98</v>
      </c>
      <c r="T5533" s="367">
        <v>17482.758620689718</v>
      </c>
      <c r="U5533" s="384">
        <v>-2781177.0107373893</v>
      </c>
      <c r="V5533" s="367">
        <v>5070.0000000000182</v>
      </c>
      <c r="W5533" s="367">
        <v>844999.99999999499</v>
      </c>
      <c r="X5533" s="384">
        <v>296246.50938070397</v>
      </c>
      <c r="Y5533" s="386">
        <v>5069.99999999997</v>
      </c>
      <c r="Z5533" s="367"/>
      <c r="AA5533" s="367"/>
      <c r="AB5533" s="367"/>
      <c r="AC5533" s="367"/>
      <c r="AD5533" s="367"/>
      <c r="AE5533" s="367"/>
      <c r="AF5533" s="367"/>
      <c r="AG5533" s="367"/>
      <c r="AH5533" s="367"/>
      <c r="AI5533" s="367"/>
      <c r="AJ5533" s="367"/>
      <c r="AK5533" s="367"/>
      <c r="AL5533" s="367"/>
      <c r="AM5533" s="367"/>
      <c r="AN5533" s="367"/>
      <c r="AO5533" s="367"/>
      <c r="AP5533" s="367"/>
      <c r="AQ5533" s="367"/>
      <c r="AR5533" s="367"/>
      <c r="AS5533" s="367"/>
      <c r="AT5533" s="367"/>
    </row>
    <row r="5534" spans="2:46" ht="13.8">
      <c r="B5534" s="26">
        <v>84.666666666666885</v>
      </c>
      <c r="C5534" s="363">
        <v>1748.4641671707057</v>
      </c>
      <c r="D5534" s="367">
        <v>5080.0000000000136</v>
      </c>
      <c r="E5534" s="367">
        <v>23627.906976744318</v>
      </c>
      <c r="F5534" s="367">
        <v>-3999122.8968049828</v>
      </c>
      <c r="G5534" s="367">
        <v>5080.0000000000291</v>
      </c>
      <c r="H5534" s="367">
        <v>127000</v>
      </c>
      <c r="I5534" s="384">
        <v>-47311731.00716278</v>
      </c>
      <c r="J5534" s="367">
        <v>5080</v>
      </c>
      <c r="K5534" s="367">
        <v>30787.878787878602</v>
      </c>
      <c r="L5534" s="384">
        <v>-2662418.9734405288</v>
      </c>
      <c r="M5534" s="367">
        <v>5079.99999999997</v>
      </c>
      <c r="N5534" s="367">
        <v>508</v>
      </c>
      <c r="O5534" s="384">
        <v>-48071.362476429756</v>
      </c>
      <c r="P5534" s="367">
        <v>73.66</v>
      </c>
      <c r="Q5534" s="367">
        <v>508</v>
      </c>
      <c r="R5534" s="384">
        <v>-18029.222441639471</v>
      </c>
      <c r="S5534" s="367">
        <v>71.12</v>
      </c>
      <c r="T5534" s="367">
        <v>17517.241379310406</v>
      </c>
      <c r="U5534" s="384">
        <v>-2792895.5128287273</v>
      </c>
      <c r="V5534" s="367">
        <v>5080.0000000000182</v>
      </c>
      <c r="W5534" s="367">
        <v>846666.66666666162</v>
      </c>
      <c r="X5534" s="384">
        <v>296599.04203689116</v>
      </c>
      <c r="Y5534" s="386">
        <v>5079.9999999999691</v>
      </c>
      <c r="Z5534" s="367"/>
      <c r="AA5534" s="367"/>
      <c r="AB5534" s="367"/>
      <c r="AC5534" s="367"/>
      <c r="AD5534" s="367"/>
      <c r="AE5534" s="367"/>
      <c r="AF5534" s="367"/>
      <c r="AG5534" s="367"/>
      <c r="AH5534" s="367"/>
      <c r="AI5534" s="367"/>
      <c r="AJ5534" s="367"/>
      <c r="AK5534" s="367"/>
      <c r="AL5534" s="367"/>
      <c r="AM5534" s="367"/>
      <c r="AN5534" s="367"/>
      <c r="AO5534" s="367"/>
      <c r="AP5534" s="367"/>
      <c r="AQ5534" s="367"/>
      <c r="AR5534" s="367"/>
      <c r="AS5534" s="367"/>
      <c r="AT5534" s="367"/>
    </row>
    <row r="5535" spans="2:46" ht="13.8">
      <c r="B5535" s="26">
        <v>84.833333333333556</v>
      </c>
      <c r="C5535" s="363">
        <v>1751.867403115876</v>
      </c>
      <c r="D5535" s="367">
        <v>5090.0000000000136</v>
      </c>
      <c r="E5535" s="367">
        <v>23674.418604651295</v>
      </c>
      <c r="F5535" s="367">
        <v>-4015043.9770298507</v>
      </c>
      <c r="G5535" s="367">
        <v>5090.0000000000291</v>
      </c>
      <c r="H5535" s="367">
        <v>127250</v>
      </c>
      <c r="I5535" s="384">
        <v>-47499621.571363583</v>
      </c>
      <c r="J5535" s="367">
        <v>5090</v>
      </c>
      <c r="K5535" s="367">
        <v>30848.484848484663</v>
      </c>
      <c r="L5535" s="384">
        <v>-2673820.933892563</v>
      </c>
      <c r="M5535" s="367">
        <v>5089.99999999997</v>
      </c>
      <c r="N5535" s="367">
        <v>509</v>
      </c>
      <c r="O5535" s="384">
        <v>-48265.72098328932</v>
      </c>
      <c r="P5535" s="367">
        <v>73.804999999999993</v>
      </c>
      <c r="Q5535" s="367">
        <v>509</v>
      </c>
      <c r="R5535" s="384">
        <v>-18111.781134753011</v>
      </c>
      <c r="S5535" s="367">
        <v>71.259999999999991</v>
      </c>
      <c r="T5535" s="367">
        <v>17551.724137931094</v>
      </c>
      <c r="U5535" s="384">
        <v>-2804638.5540769827</v>
      </c>
      <c r="V5535" s="367">
        <v>5090.0000000000182</v>
      </c>
      <c r="W5535" s="367">
        <v>848333.33333332825</v>
      </c>
      <c r="X5535" s="384">
        <v>296950.66217345005</v>
      </c>
      <c r="Y5535" s="386">
        <v>5089.9999999999691</v>
      </c>
      <c r="Z5535" s="367"/>
      <c r="AA5535" s="367"/>
      <c r="AB5535" s="367"/>
      <c r="AC5535" s="367"/>
      <c r="AD5535" s="367"/>
      <c r="AE5535" s="367"/>
      <c r="AF5535" s="367"/>
      <c r="AG5535" s="367"/>
      <c r="AH5535" s="367"/>
      <c r="AI5535" s="367"/>
      <c r="AJ5535" s="367"/>
      <c r="AK5535" s="367"/>
      <c r="AL5535" s="367"/>
      <c r="AM5535" s="367"/>
      <c r="AN5535" s="367"/>
      <c r="AO5535" s="367"/>
      <c r="AP5535" s="367"/>
      <c r="AQ5535" s="367"/>
      <c r="AR5535" s="367"/>
      <c r="AS5535" s="367"/>
      <c r="AT5535" s="367"/>
    </row>
    <row r="5536" spans="2:46" ht="13.8">
      <c r="B5536" s="26">
        <v>85.000000000000227</v>
      </c>
      <c r="C5536" s="363">
        <v>1755.2704873021007</v>
      </c>
      <c r="D5536" s="367">
        <v>5100.0000000000136</v>
      </c>
      <c r="E5536" s="367">
        <v>23720.930232558272</v>
      </c>
      <c r="F5536" s="367">
        <v>-4030996.6831527865</v>
      </c>
      <c r="G5536" s="367">
        <v>5100.0000000000291</v>
      </c>
      <c r="H5536" s="367">
        <v>127500</v>
      </c>
      <c r="I5536" s="384">
        <v>-47687884.462619178</v>
      </c>
      <c r="J5536" s="367">
        <v>5100</v>
      </c>
      <c r="K5536" s="367">
        <v>30909.090909090723</v>
      </c>
      <c r="L5536" s="384">
        <v>-2685247.1025104946</v>
      </c>
      <c r="M5536" s="367">
        <v>5099.99999999997</v>
      </c>
      <c r="N5536" s="367">
        <v>510</v>
      </c>
      <c r="O5536" s="384">
        <v>-48460.471355927177</v>
      </c>
      <c r="P5536" s="367">
        <v>73.95</v>
      </c>
      <c r="Q5536" s="367">
        <v>510</v>
      </c>
      <c r="R5536" s="384">
        <v>-18194.52477127621</v>
      </c>
      <c r="S5536" s="367">
        <v>71.399999999999991</v>
      </c>
      <c r="T5536" s="367">
        <v>17586.206896551783</v>
      </c>
      <c r="U5536" s="384">
        <v>-2816406.1344821537</v>
      </c>
      <c r="V5536" s="367">
        <v>5100.0000000000164</v>
      </c>
      <c r="W5536" s="367">
        <v>849999.99999999488</v>
      </c>
      <c r="X5536" s="384">
        <v>297301.36979038065</v>
      </c>
      <c r="Y5536" s="386">
        <v>5099.9999999999691</v>
      </c>
      <c r="Z5536" s="367"/>
      <c r="AA5536" s="367"/>
      <c r="AB5536" s="367"/>
      <c r="AC5536" s="367"/>
      <c r="AD5536" s="367"/>
      <c r="AE5536" s="367"/>
      <c r="AF5536" s="367"/>
      <c r="AG5536" s="367"/>
      <c r="AH5536" s="367"/>
      <c r="AI5536" s="367"/>
      <c r="AJ5536" s="367"/>
      <c r="AK5536" s="367"/>
      <c r="AL5536" s="367"/>
      <c r="AM5536" s="367"/>
      <c r="AN5536" s="367"/>
      <c r="AO5536" s="367"/>
      <c r="AP5536" s="367"/>
      <c r="AQ5536" s="367"/>
      <c r="AR5536" s="367"/>
      <c r="AS5536" s="367"/>
      <c r="AT5536" s="367"/>
    </row>
    <row r="5537" spans="2:46" ht="13.8">
      <c r="B5537" s="26">
        <v>85.166666666666899</v>
      </c>
      <c r="C5537" s="363">
        <v>1758.6734197293804</v>
      </c>
      <c r="D5537" s="367">
        <v>5110.0000000000146</v>
      </c>
      <c r="E5537" s="367">
        <v>23767.441860465249</v>
      </c>
      <c r="F5537" s="367">
        <v>-4046981.0151737877</v>
      </c>
      <c r="G5537" s="367">
        <v>5110.0000000000291</v>
      </c>
      <c r="H5537" s="367">
        <v>127750</v>
      </c>
      <c r="I5537" s="384">
        <v>-47876519.680929579</v>
      </c>
      <c r="J5537" s="367">
        <v>5110</v>
      </c>
      <c r="K5537" s="367">
        <v>30969.696969696783</v>
      </c>
      <c r="L5537" s="384">
        <v>-2696697.4792943224</v>
      </c>
      <c r="M5537" s="367">
        <v>5109.9999999999691</v>
      </c>
      <c r="N5537" s="367">
        <v>511</v>
      </c>
      <c r="O5537" s="384">
        <v>-48655.613594343267</v>
      </c>
      <c r="P5537" s="367">
        <v>74.094999999999999</v>
      </c>
      <c r="Q5537" s="367">
        <v>511</v>
      </c>
      <c r="R5537" s="384">
        <v>-18277.453351209057</v>
      </c>
      <c r="S5537" s="367">
        <v>71.539999999999992</v>
      </c>
      <c r="T5537" s="367">
        <v>17620.689655172471</v>
      </c>
      <c r="U5537" s="384">
        <v>-2828198.2540442445</v>
      </c>
      <c r="V5537" s="367">
        <v>5110.0000000000164</v>
      </c>
      <c r="W5537" s="367">
        <v>851666.66666666151</v>
      </c>
      <c r="X5537" s="384">
        <v>297651.16488768288</v>
      </c>
      <c r="Y5537" s="386">
        <v>5109.9999999999691</v>
      </c>
      <c r="Z5537" s="367"/>
      <c r="AA5537" s="367"/>
      <c r="AB5537" s="367"/>
      <c r="AC5537" s="367"/>
      <c r="AD5537" s="367"/>
      <c r="AE5537" s="367"/>
      <c r="AF5537" s="367"/>
      <c r="AG5537" s="367"/>
      <c r="AH5537" s="367"/>
      <c r="AI5537" s="367"/>
      <c r="AJ5537" s="367"/>
      <c r="AK5537" s="367"/>
      <c r="AL5537" s="367"/>
      <c r="AM5537" s="367"/>
      <c r="AN5537" s="367"/>
      <c r="AO5537" s="367"/>
      <c r="AP5537" s="367"/>
      <c r="AQ5537" s="367"/>
      <c r="AR5537" s="367"/>
      <c r="AS5537" s="367"/>
      <c r="AT5537" s="367"/>
    </row>
    <row r="5538" spans="2:46" ht="13.8">
      <c r="B5538" s="26">
        <v>85.33333333333357</v>
      </c>
      <c r="C5538" s="363">
        <v>1762.0762003977145</v>
      </c>
      <c r="D5538" s="367">
        <v>5120.0000000000146</v>
      </c>
      <c r="E5538" s="367">
        <v>23813.953488372226</v>
      </c>
      <c r="F5538" s="367">
        <v>-4062996.9730928568</v>
      </c>
      <c r="G5538" s="367">
        <v>5120.0000000000291</v>
      </c>
      <c r="H5538" s="367">
        <v>128000</v>
      </c>
      <c r="I5538" s="384">
        <v>-48065527.226294778</v>
      </c>
      <c r="J5538" s="367">
        <v>5120</v>
      </c>
      <c r="K5538" s="367">
        <v>31030.303030302843</v>
      </c>
      <c r="L5538" s="384">
        <v>-2708172.0642440487</v>
      </c>
      <c r="M5538" s="367">
        <v>5119.9999999999691</v>
      </c>
      <c r="N5538" s="367">
        <v>512</v>
      </c>
      <c r="O5538" s="384">
        <v>-48851.147698537621</v>
      </c>
      <c r="P5538" s="367">
        <v>74.239999999999995</v>
      </c>
      <c r="Q5538" s="367">
        <v>512</v>
      </c>
      <c r="R5538" s="384">
        <v>-18360.566874551554</v>
      </c>
      <c r="S5538" s="367">
        <v>71.679999999999993</v>
      </c>
      <c r="T5538" s="367">
        <v>17655.17241379316</v>
      </c>
      <c r="U5538" s="384">
        <v>-2840014.9127632529</v>
      </c>
      <c r="V5538" s="367">
        <v>5120.0000000000164</v>
      </c>
      <c r="W5538" s="367">
        <v>853333.33333332813</v>
      </c>
      <c r="X5538" s="384">
        <v>298000.04746535694</v>
      </c>
      <c r="Y5538" s="386">
        <v>5119.9999999999691</v>
      </c>
      <c r="Z5538" s="367"/>
      <c r="AA5538" s="367"/>
      <c r="AB5538" s="367"/>
      <c r="AC5538" s="367"/>
      <c r="AD5538" s="367"/>
      <c r="AE5538" s="367"/>
      <c r="AF5538" s="367"/>
      <c r="AG5538" s="367"/>
      <c r="AH5538" s="367"/>
      <c r="AI5538" s="367"/>
      <c r="AJ5538" s="367"/>
      <c r="AK5538" s="367"/>
      <c r="AL5538" s="367"/>
      <c r="AM5538" s="367"/>
      <c r="AN5538" s="367"/>
      <c r="AO5538" s="367"/>
      <c r="AP5538" s="367"/>
      <c r="AQ5538" s="367"/>
      <c r="AR5538" s="367"/>
      <c r="AS5538" s="367"/>
      <c r="AT5538" s="367"/>
    </row>
    <row r="5539" spans="2:46" ht="13.8">
      <c r="B5539" s="26">
        <v>85.500000000000242</v>
      </c>
      <c r="C5539" s="363">
        <v>1765.4788293071028</v>
      </c>
      <c r="D5539" s="367">
        <v>5130.0000000000146</v>
      </c>
      <c r="E5539" s="367">
        <v>23860.465116279203</v>
      </c>
      <c r="F5539" s="367">
        <v>-4079044.5569099914</v>
      </c>
      <c r="G5539" s="367">
        <v>5130.0000000000291</v>
      </c>
      <c r="H5539" s="367">
        <v>128250</v>
      </c>
      <c r="I5539" s="384">
        <v>-48254907.098714776</v>
      </c>
      <c r="J5539" s="367">
        <v>5130</v>
      </c>
      <c r="K5539" s="367">
        <v>31090.909090908903</v>
      </c>
      <c r="L5539" s="384">
        <v>-2719670.8573596724</v>
      </c>
      <c r="M5539" s="367">
        <v>5129.9999999999691</v>
      </c>
      <c r="N5539" s="367">
        <v>513</v>
      </c>
      <c r="O5539" s="384">
        <v>-49047.073668510231</v>
      </c>
      <c r="P5539" s="367">
        <v>74.384999999999991</v>
      </c>
      <c r="Q5539" s="367">
        <v>513</v>
      </c>
      <c r="R5539" s="384">
        <v>-18443.865341303703</v>
      </c>
      <c r="S5539" s="367">
        <v>71.819999999999993</v>
      </c>
      <c r="T5539" s="367">
        <v>17689.655172413848</v>
      </c>
      <c r="U5539" s="384">
        <v>-2851856.1106391787</v>
      </c>
      <c r="V5539" s="367">
        <v>5130.0000000000155</v>
      </c>
      <c r="W5539" s="367">
        <v>854999.99999999476</v>
      </c>
      <c r="X5539" s="384">
        <v>298348.01752340258</v>
      </c>
      <c r="Y5539" s="386">
        <v>5129.9999999999682</v>
      </c>
      <c r="Z5539" s="367"/>
      <c r="AA5539" s="367"/>
      <c r="AB5539" s="367"/>
      <c r="AC5539" s="367"/>
      <c r="AD5539" s="367"/>
      <c r="AE5539" s="367"/>
      <c r="AF5539" s="367"/>
      <c r="AG5539" s="367"/>
      <c r="AH5539" s="367"/>
      <c r="AI5539" s="367"/>
      <c r="AJ5539" s="367"/>
      <c r="AK5539" s="367"/>
      <c r="AL5539" s="367"/>
      <c r="AM5539" s="367"/>
      <c r="AN5539" s="367"/>
      <c r="AO5539" s="367"/>
      <c r="AP5539" s="367"/>
      <c r="AQ5539" s="367"/>
      <c r="AR5539" s="367"/>
      <c r="AS5539" s="367"/>
      <c r="AT5539" s="367"/>
    </row>
    <row r="5540" spans="2:46" ht="13.8">
      <c r="B5540" s="26">
        <v>85.666666666666913</v>
      </c>
      <c r="C5540" s="363">
        <v>1768.8813064575459</v>
      </c>
      <c r="D5540" s="367">
        <v>5140.0000000000146</v>
      </c>
      <c r="E5540" s="367">
        <v>23906.97674418618</v>
      </c>
      <c r="F5540" s="367">
        <v>-4095123.7666251929</v>
      </c>
      <c r="G5540" s="367">
        <v>5140.0000000000291</v>
      </c>
      <c r="H5540" s="367">
        <v>128500</v>
      </c>
      <c r="I5540" s="384">
        <v>-48444659.298189573</v>
      </c>
      <c r="J5540" s="367">
        <v>5140</v>
      </c>
      <c r="K5540" s="367">
        <v>31151.515151514963</v>
      </c>
      <c r="L5540" s="384">
        <v>-2731193.8586411928</v>
      </c>
      <c r="M5540" s="367">
        <v>5139.9999999999691</v>
      </c>
      <c r="N5540" s="367">
        <v>514</v>
      </c>
      <c r="O5540" s="384">
        <v>-49243.391504261126</v>
      </c>
      <c r="P5540" s="367">
        <v>74.53</v>
      </c>
      <c r="Q5540" s="367">
        <v>514</v>
      </c>
      <c r="R5540" s="384">
        <v>-18527.34875146551</v>
      </c>
      <c r="S5540" s="367">
        <v>71.960000000000008</v>
      </c>
      <c r="T5540" s="367">
        <v>17724.137931034536</v>
      </c>
      <c r="U5540" s="384">
        <v>-2863721.8476720233</v>
      </c>
      <c r="V5540" s="367">
        <v>5140.0000000000155</v>
      </c>
      <c r="W5540" s="367">
        <v>856666.66666666139</v>
      </c>
      <c r="X5540" s="384">
        <v>298695.07506181998</v>
      </c>
      <c r="Y5540" s="386">
        <v>5139.9999999999682</v>
      </c>
      <c r="Z5540" s="367"/>
      <c r="AA5540" s="367"/>
      <c r="AB5540" s="367"/>
      <c r="AC5540" s="367"/>
      <c r="AD5540" s="367"/>
      <c r="AE5540" s="367"/>
      <c r="AF5540" s="367"/>
      <c r="AG5540" s="367"/>
      <c r="AH5540" s="367"/>
      <c r="AI5540" s="367"/>
      <c r="AJ5540" s="367"/>
      <c r="AK5540" s="367"/>
      <c r="AL5540" s="367"/>
      <c r="AM5540" s="367"/>
      <c r="AN5540" s="367"/>
      <c r="AO5540" s="367"/>
      <c r="AP5540" s="367"/>
      <c r="AQ5540" s="367"/>
      <c r="AR5540" s="367"/>
      <c r="AS5540" s="367"/>
      <c r="AT5540" s="367"/>
    </row>
    <row r="5541" spans="2:46" ht="13.8">
      <c r="B5541" s="26">
        <v>85.833333333333584</v>
      </c>
      <c r="C5541" s="363">
        <v>1772.2836318490436</v>
      </c>
      <c r="D5541" s="367">
        <v>5150.0000000000155</v>
      </c>
      <c r="E5541" s="367">
        <v>23953.488372093158</v>
      </c>
      <c r="F5541" s="367">
        <v>-4111234.6022384609</v>
      </c>
      <c r="G5541" s="367">
        <v>5150.0000000000291</v>
      </c>
      <c r="H5541" s="367">
        <v>128750</v>
      </c>
      <c r="I5541" s="384">
        <v>-48634783.824719176</v>
      </c>
      <c r="J5541" s="367">
        <v>5150</v>
      </c>
      <c r="K5541" s="367">
        <v>31212.121212121023</v>
      </c>
      <c r="L5541" s="384">
        <v>-2742741.0680886107</v>
      </c>
      <c r="M5541" s="367">
        <v>5149.9999999999691</v>
      </c>
      <c r="N5541" s="367">
        <v>515</v>
      </c>
      <c r="O5541" s="384">
        <v>-49440.101205790255</v>
      </c>
      <c r="P5541" s="367">
        <v>74.674999999999997</v>
      </c>
      <c r="Q5541" s="367">
        <v>515</v>
      </c>
      <c r="R5541" s="384">
        <v>-18611.017105036961</v>
      </c>
      <c r="S5541" s="367">
        <v>72.100000000000009</v>
      </c>
      <c r="T5541" s="367">
        <v>17758.620689655225</v>
      </c>
      <c r="U5541" s="384">
        <v>-2875612.123861786</v>
      </c>
      <c r="V5541" s="367">
        <v>5150.0000000000155</v>
      </c>
      <c r="W5541" s="367">
        <v>858333.33333332802</v>
      </c>
      <c r="X5541" s="384">
        <v>299041.22008060908</v>
      </c>
      <c r="Y5541" s="386">
        <v>5149.9999999999682</v>
      </c>
      <c r="Z5541" s="367"/>
      <c r="AA5541" s="367"/>
      <c r="AB5541" s="367"/>
      <c r="AC5541" s="367"/>
      <c r="AD5541" s="367"/>
      <c r="AE5541" s="367"/>
      <c r="AF5541" s="367"/>
      <c r="AG5541" s="367"/>
      <c r="AH5541" s="367"/>
      <c r="AI5541" s="367"/>
      <c r="AJ5541" s="367"/>
      <c r="AK5541" s="367"/>
      <c r="AL5541" s="367"/>
      <c r="AM5541" s="367"/>
      <c r="AN5541" s="367"/>
      <c r="AO5541" s="367"/>
      <c r="AP5541" s="367"/>
      <c r="AQ5541" s="367"/>
      <c r="AR5541" s="367"/>
      <c r="AS5541" s="367"/>
      <c r="AT5541" s="367"/>
    </row>
    <row r="5542" spans="2:46" ht="13.8">
      <c r="B5542" s="26">
        <v>86.000000000000256</v>
      </c>
      <c r="C5542" s="363">
        <v>1775.6858054815955</v>
      </c>
      <c r="D5542" s="367">
        <v>5160.0000000000155</v>
      </c>
      <c r="E5542" s="367">
        <v>24000.000000000135</v>
      </c>
      <c r="F5542" s="367">
        <v>-4127377.0637497953</v>
      </c>
      <c r="G5542" s="367">
        <v>5160.0000000000291</v>
      </c>
      <c r="H5542" s="367">
        <v>129000</v>
      </c>
      <c r="I5542" s="384">
        <v>-48825280.67830357</v>
      </c>
      <c r="J5542" s="367">
        <v>5160</v>
      </c>
      <c r="K5542" s="367">
        <v>31272.727272727083</v>
      </c>
      <c r="L5542" s="384">
        <v>-2754312.4857019265</v>
      </c>
      <c r="M5542" s="367">
        <v>5159.9999999999691</v>
      </c>
      <c r="N5542" s="367">
        <v>516</v>
      </c>
      <c r="O5542" s="384">
        <v>-49637.202773097655</v>
      </c>
      <c r="P5542" s="367">
        <v>74.819999999999993</v>
      </c>
      <c r="Q5542" s="367">
        <v>516</v>
      </c>
      <c r="R5542" s="384">
        <v>-18694.870402018052</v>
      </c>
      <c r="S5542" s="367">
        <v>72.239999999999995</v>
      </c>
      <c r="T5542" s="367">
        <v>17793.103448275913</v>
      </c>
      <c r="U5542" s="384">
        <v>-2887526.9392084652</v>
      </c>
      <c r="V5542" s="367">
        <v>5160.0000000000146</v>
      </c>
      <c r="W5542" s="367">
        <v>859999.99999999464</v>
      </c>
      <c r="X5542" s="384">
        <v>299386.45257976977</v>
      </c>
      <c r="Y5542" s="386">
        <v>5159.9999999999682</v>
      </c>
      <c r="Z5542" s="367"/>
      <c r="AA5542" s="367"/>
      <c r="AB5542" s="367"/>
      <c r="AC5542" s="367"/>
      <c r="AD5542" s="367"/>
      <c r="AE5542" s="367"/>
      <c r="AF5542" s="367"/>
      <c r="AG5542" s="367"/>
      <c r="AH5542" s="367"/>
      <c r="AI5542" s="367"/>
      <c r="AJ5542" s="367"/>
      <c r="AK5542" s="367"/>
      <c r="AL5542" s="367"/>
      <c r="AM5542" s="367"/>
      <c r="AN5542" s="367"/>
      <c r="AO5542" s="367"/>
      <c r="AP5542" s="367"/>
      <c r="AQ5542" s="367"/>
      <c r="AR5542" s="367"/>
      <c r="AS5542" s="367"/>
      <c r="AT5542" s="367"/>
    </row>
    <row r="5543" spans="2:46" ht="13.8">
      <c r="B5543" s="26">
        <v>86.166666666666927</v>
      </c>
      <c r="C5543" s="363">
        <v>1779.0878273552019</v>
      </c>
      <c r="D5543" s="367">
        <v>5170.0000000000155</v>
      </c>
      <c r="E5543" s="367">
        <v>24046.511627907112</v>
      </c>
      <c r="F5543" s="367">
        <v>-4143551.1511591962</v>
      </c>
      <c r="G5543" s="367">
        <v>5170.0000000000291</v>
      </c>
      <c r="H5543" s="367">
        <v>129250</v>
      </c>
      <c r="I5543" s="384">
        <v>-49016149.858942762</v>
      </c>
      <c r="J5543" s="367">
        <v>5170</v>
      </c>
      <c r="K5543" s="367">
        <v>31333.333333333143</v>
      </c>
      <c r="L5543" s="384">
        <v>-2765908.111481139</v>
      </c>
      <c r="M5543" s="367">
        <v>5169.9999999999691</v>
      </c>
      <c r="N5543" s="367">
        <v>517</v>
      </c>
      <c r="O5543" s="384">
        <v>-49834.69620618334</v>
      </c>
      <c r="P5543" s="367">
        <v>74.965000000000003</v>
      </c>
      <c r="Q5543" s="367">
        <v>517</v>
      </c>
      <c r="R5543" s="384">
        <v>-18778.908642408802</v>
      </c>
      <c r="S5543" s="367">
        <v>72.38</v>
      </c>
      <c r="T5543" s="367">
        <v>17827.586206896602</v>
      </c>
      <c r="U5543" s="384">
        <v>-2899466.2937120632</v>
      </c>
      <c r="V5543" s="367">
        <v>5170.0000000000146</v>
      </c>
      <c r="W5543" s="367">
        <v>861666.66666666127</v>
      </c>
      <c r="X5543" s="384">
        <v>299730.77255930228</v>
      </c>
      <c r="Y5543" s="386">
        <v>5169.9999999999682</v>
      </c>
      <c r="Z5543" s="367"/>
      <c r="AA5543" s="367"/>
      <c r="AB5543" s="367"/>
      <c r="AC5543" s="367"/>
      <c r="AD5543" s="367"/>
      <c r="AE5543" s="367"/>
      <c r="AF5543" s="367"/>
      <c r="AG5543" s="367"/>
      <c r="AH5543" s="367"/>
      <c r="AI5543" s="367"/>
      <c r="AJ5543" s="367"/>
      <c r="AK5543" s="367"/>
      <c r="AL5543" s="367"/>
      <c r="AM5543" s="367"/>
      <c r="AN5543" s="367"/>
      <c r="AO5543" s="367"/>
      <c r="AP5543" s="367"/>
      <c r="AQ5543" s="367"/>
      <c r="AR5543" s="367"/>
      <c r="AS5543" s="367"/>
      <c r="AT5543" s="367"/>
    </row>
    <row r="5544" spans="2:46" ht="13.8">
      <c r="B5544" s="26">
        <v>86.333333333333599</v>
      </c>
      <c r="C5544" s="363">
        <v>1782.4896974698631</v>
      </c>
      <c r="D5544" s="367">
        <v>5180.0000000000155</v>
      </c>
      <c r="E5544" s="367">
        <v>24093.023255814089</v>
      </c>
      <c r="F5544" s="367">
        <v>-4159756.864466663</v>
      </c>
      <c r="G5544" s="367">
        <v>5180.0000000000291</v>
      </c>
      <c r="H5544" s="367">
        <v>129500</v>
      </c>
      <c r="I5544" s="384">
        <v>-49207391.366636761</v>
      </c>
      <c r="J5544" s="367">
        <v>5180</v>
      </c>
      <c r="K5544" s="367">
        <v>31393.939393939203</v>
      </c>
      <c r="L5544" s="384">
        <v>-2777527.9454262489</v>
      </c>
      <c r="M5544" s="367">
        <v>5179.9999999999691</v>
      </c>
      <c r="N5544" s="367">
        <v>518</v>
      </c>
      <c r="O5544" s="384">
        <v>-50032.581505047252</v>
      </c>
      <c r="P5544" s="367">
        <v>75.11</v>
      </c>
      <c r="Q5544" s="367">
        <v>518</v>
      </c>
      <c r="R5544" s="384">
        <v>-18863.131826209206</v>
      </c>
      <c r="S5544" s="367">
        <v>72.52</v>
      </c>
      <c r="T5544" s="367">
        <v>17862.06896551729</v>
      </c>
      <c r="U5544" s="384">
        <v>-2911430.1873725792</v>
      </c>
      <c r="V5544" s="367">
        <v>5180.0000000000146</v>
      </c>
      <c r="W5544" s="367">
        <v>863333.3333333279</v>
      </c>
      <c r="X5544" s="384">
        <v>300074.18001920637</v>
      </c>
      <c r="Y5544" s="386">
        <v>5179.9999999999673</v>
      </c>
      <c r="Z5544" s="367"/>
      <c r="AA5544" s="367"/>
      <c r="AB5544" s="367"/>
      <c r="AC5544" s="367"/>
      <c r="AD5544" s="367"/>
      <c r="AE5544" s="367"/>
      <c r="AF5544" s="367"/>
      <c r="AG5544" s="367"/>
      <c r="AH5544" s="367"/>
      <c r="AI5544" s="367"/>
      <c r="AJ5544" s="367"/>
      <c r="AK5544" s="367"/>
      <c r="AL5544" s="367"/>
      <c r="AM5544" s="367"/>
      <c r="AN5544" s="367"/>
      <c r="AO5544" s="367"/>
      <c r="AP5544" s="367"/>
      <c r="AQ5544" s="367"/>
      <c r="AR5544" s="367"/>
      <c r="AS5544" s="367"/>
      <c r="AT5544" s="367"/>
    </row>
    <row r="5545" spans="2:46" ht="13.8">
      <c r="B5545" s="26">
        <v>86.50000000000027</v>
      </c>
      <c r="C5545" s="363">
        <v>1785.8914158255789</v>
      </c>
      <c r="D5545" s="367">
        <v>5190.0000000000164</v>
      </c>
      <c r="E5545" s="367">
        <v>24139.534883721066</v>
      </c>
      <c r="F5545" s="367">
        <v>-4175994.2036721976</v>
      </c>
      <c r="G5545" s="367">
        <v>5190.0000000000291</v>
      </c>
      <c r="H5545" s="367">
        <v>129750</v>
      </c>
      <c r="I5545" s="384">
        <v>-49399005.201385558</v>
      </c>
      <c r="J5545" s="367">
        <v>5190</v>
      </c>
      <c r="K5545" s="367">
        <v>31454.545454545263</v>
      </c>
      <c r="L5545" s="384">
        <v>-2789171.987537255</v>
      </c>
      <c r="M5545" s="367">
        <v>5189.9999999999691</v>
      </c>
      <c r="N5545" s="367">
        <v>519</v>
      </c>
      <c r="O5545" s="384">
        <v>-50230.858669689427</v>
      </c>
      <c r="P5545" s="367">
        <v>75.254999999999995</v>
      </c>
      <c r="Q5545" s="367">
        <v>519</v>
      </c>
      <c r="R5545" s="384">
        <v>-18947.539953419255</v>
      </c>
      <c r="S5545" s="367">
        <v>72.66</v>
      </c>
      <c r="T5545" s="367">
        <v>17896.551724137978</v>
      </c>
      <c r="U5545" s="384">
        <v>-2923418.6201900127</v>
      </c>
      <c r="V5545" s="367">
        <v>5190.0000000000136</v>
      </c>
      <c r="W5545" s="367">
        <v>864999.99999999453</v>
      </c>
      <c r="X5545" s="384">
        <v>300416.67495948222</v>
      </c>
      <c r="Y5545" s="386">
        <v>5189.9999999999673</v>
      </c>
      <c r="Z5545" s="367"/>
      <c r="AA5545" s="367"/>
      <c r="AB5545" s="367"/>
      <c r="AC5545" s="367"/>
      <c r="AD5545" s="367"/>
      <c r="AE5545" s="367"/>
      <c r="AF5545" s="367"/>
      <c r="AG5545" s="367"/>
      <c r="AH5545" s="367"/>
      <c r="AI5545" s="367"/>
      <c r="AJ5545" s="367"/>
      <c r="AK5545" s="367"/>
      <c r="AL5545" s="367"/>
      <c r="AM5545" s="367"/>
      <c r="AN5545" s="367"/>
      <c r="AO5545" s="367"/>
      <c r="AP5545" s="367"/>
      <c r="AQ5545" s="367"/>
      <c r="AR5545" s="367"/>
      <c r="AS5545" s="367"/>
      <c r="AT5545" s="367"/>
    </row>
    <row r="5546" spans="2:46" ht="13.8">
      <c r="B5546" s="26">
        <v>86.666666666666941</v>
      </c>
      <c r="C5546" s="363">
        <v>1789.292982422349</v>
      </c>
      <c r="D5546" s="367">
        <v>5200.0000000000173</v>
      </c>
      <c r="E5546" s="367">
        <v>24186.046511628043</v>
      </c>
      <c r="F5546" s="367">
        <v>-4192263.1687757978</v>
      </c>
      <c r="G5546" s="367">
        <v>5200.0000000000291</v>
      </c>
      <c r="H5546" s="367">
        <v>130000</v>
      </c>
      <c r="I5546" s="384">
        <v>-49590991.363189161</v>
      </c>
      <c r="J5546" s="367">
        <v>5200</v>
      </c>
      <c r="K5546" s="367">
        <v>31515.151515151323</v>
      </c>
      <c r="L5546" s="384">
        <v>-2800840.2378141601</v>
      </c>
      <c r="M5546" s="367">
        <v>5199.9999999999691</v>
      </c>
      <c r="N5546" s="367">
        <v>520</v>
      </c>
      <c r="O5546" s="384">
        <v>-50429.527700109873</v>
      </c>
      <c r="P5546" s="367">
        <v>75.399999999999991</v>
      </c>
      <c r="Q5546" s="367">
        <v>520</v>
      </c>
      <c r="R5546" s="384">
        <v>-19032.133024038954</v>
      </c>
      <c r="S5546" s="367">
        <v>72.8</v>
      </c>
      <c r="T5546" s="367">
        <v>17931.034482758667</v>
      </c>
      <c r="U5546" s="384">
        <v>-2935431.5921643642</v>
      </c>
      <c r="V5546" s="367">
        <v>5200.0000000000136</v>
      </c>
      <c r="W5546" s="367">
        <v>866666.66666666116</v>
      </c>
      <c r="X5546" s="384">
        <v>300758.25738012977</v>
      </c>
      <c r="Y5546" s="386">
        <v>5199.9999999999673</v>
      </c>
      <c r="Z5546" s="367"/>
      <c r="AA5546" s="367"/>
      <c r="AB5546" s="367"/>
      <c r="AC5546" s="367"/>
      <c r="AD5546" s="367"/>
      <c r="AE5546" s="367"/>
      <c r="AF5546" s="367"/>
      <c r="AG5546" s="367"/>
      <c r="AH5546" s="367"/>
      <c r="AI5546" s="367"/>
      <c r="AJ5546" s="367"/>
      <c r="AK5546" s="367"/>
      <c r="AL5546" s="367"/>
      <c r="AM5546" s="367"/>
      <c r="AN5546" s="367"/>
      <c r="AO5546" s="367"/>
      <c r="AP5546" s="367"/>
      <c r="AQ5546" s="367"/>
      <c r="AR5546" s="367"/>
      <c r="AS5546" s="367"/>
      <c r="AT5546" s="367"/>
    </row>
    <row r="5547" spans="2:46" ht="13.8">
      <c r="B5547" s="26">
        <v>86.833333333333613</v>
      </c>
      <c r="C5547" s="363">
        <v>1792.6943972601737</v>
      </c>
      <c r="D5547" s="367">
        <v>5210.0000000000173</v>
      </c>
      <c r="E5547" s="367">
        <v>24232.55813953502</v>
      </c>
      <c r="F5547" s="367">
        <v>-4208563.7597774649</v>
      </c>
      <c r="G5547" s="367">
        <v>5210.0000000000291</v>
      </c>
      <c r="H5547" s="367">
        <v>130250</v>
      </c>
      <c r="I5547" s="384">
        <v>-49783349.852047563</v>
      </c>
      <c r="J5547" s="367">
        <v>5210</v>
      </c>
      <c r="K5547" s="367">
        <v>31575.757575757383</v>
      </c>
      <c r="L5547" s="384">
        <v>-2812532.6962569612</v>
      </c>
      <c r="M5547" s="367">
        <v>5209.9999999999691</v>
      </c>
      <c r="N5547" s="367">
        <v>521</v>
      </c>
      <c r="O5547" s="384">
        <v>-50628.588596308589</v>
      </c>
      <c r="P5547" s="367">
        <v>75.545000000000002</v>
      </c>
      <c r="Q5547" s="367">
        <v>521</v>
      </c>
      <c r="R5547" s="384">
        <v>-19116.911038068305</v>
      </c>
      <c r="S5547" s="367">
        <v>72.94</v>
      </c>
      <c r="T5547" s="367">
        <v>17965.517241379355</v>
      </c>
      <c r="U5547" s="384">
        <v>-2947469.1032956336</v>
      </c>
      <c r="V5547" s="367">
        <v>5210.0000000000136</v>
      </c>
      <c r="W5547" s="367">
        <v>868333.33333332778</v>
      </c>
      <c r="X5547" s="384">
        <v>301098.92728114896</v>
      </c>
      <c r="Y5547" s="386">
        <v>5209.9999999999673</v>
      </c>
      <c r="Z5547" s="367"/>
      <c r="AA5547" s="367"/>
      <c r="AB5547" s="367"/>
      <c r="AC5547" s="367"/>
      <c r="AD5547" s="367"/>
      <c r="AE5547" s="367"/>
      <c r="AF5547" s="367"/>
      <c r="AG5547" s="367"/>
      <c r="AH5547" s="367"/>
      <c r="AI5547" s="367"/>
      <c r="AJ5547" s="367"/>
      <c r="AK5547" s="367"/>
      <c r="AL5547" s="367"/>
      <c r="AM5547" s="367"/>
      <c r="AN5547" s="367"/>
      <c r="AO5547" s="367"/>
      <c r="AP5547" s="367"/>
      <c r="AQ5547" s="367"/>
      <c r="AR5547" s="367"/>
      <c r="AS5547" s="367"/>
      <c r="AT5547" s="367"/>
    </row>
    <row r="5548" spans="2:46" ht="13.8">
      <c r="B5548" s="26">
        <v>87.000000000000284</v>
      </c>
      <c r="C5548" s="363">
        <v>1796.0956603390532</v>
      </c>
      <c r="D5548" s="367">
        <v>5220.0000000000173</v>
      </c>
      <c r="E5548" s="367">
        <v>24279.069767441997</v>
      </c>
      <c r="F5548" s="367">
        <v>-4224895.976677198</v>
      </c>
      <c r="G5548" s="367">
        <v>5220.0000000000291</v>
      </c>
      <c r="H5548" s="367">
        <v>130500</v>
      </c>
      <c r="I5548" s="384">
        <v>-49976080.667960756</v>
      </c>
      <c r="J5548" s="367">
        <v>5220</v>
      </c>
      <c r="K5548" s="367">
        <v>31636.363636363443</v>
      </c>
      <c r="L5548" s="384">
        <v>-2824249.3628656589</v>
      </c>
      <c r="M5548" s="367">
        <v>5219.9999999999682</v>
      </c>
      <c r="N5548" s="367">
        <v>522</v>
      </c>
      <c r="O5548" s="384">
        <v>-50828.041358285547</v>
      </c>
      <c r="P5548" s="367">
        <v>75.69</v>
      </c>
      <c r="Q5548" s="367">
        <v>522</v>
      </c>
      <c r="R5548" s="384">
        <v>-19201.873995507303</v>
      </c>
      <c r="S5548" s="367">
        <v>73.08</v>
      </c>
      <c r="T5548" s="367">
        <v>18000.000000000044</v>
      </c>
      <c r="U5548" s="384">
        <v>-2959531.15358382</v>
      </c>
      <c r="V5548" s="367">
        <v>5220.0000000000127</v>
      </c>
      <c r="W5548" s="367">
        <v>869999.99999999441</v>
      </c>
      <c r="X5548" s="384">
        <v>301438.68466253992</v>
      </c>
      <c r="Y5548" s="386">
        <v>5219.9999999999654</v>
      </c>
      <c r="Z5548" s="367"/>
      <c r="AA5548" s="367"/>
      <c r="AB5548" s="367"/>
      <c r="AC5548" s="367"/>
      <c r="AD5548" s="367"/>
      <c r="AE5548" s="367"/>
      <c r="AF5548" s="367"/>
      <c r="AG5548" s="367"/>
      <c r="AH5548" s="367"/>
      <c r="AI5548" s="367"/>
      <c r="AJ5548" s="367"/>
      <c r="AK5548" s="367"/>
      <c r="AL5548" s="367"/>
      <c r="AM5548" s="367"/>
      <c r="AN5548" s="367"/>
      <c r="AO5548" s="367"/>
      <c r="AP5548" s="367"/>
      <c r="AQ5548" s="367"/>
      <c r="AR5548" s="367"/>
      <c r="AS5548" s="367"/>
      <c r="AT5548" s="367"/>
    </row>
    <row r="5549" spans="2:46" ht="13.8">
      <c r="B5549" s="26">
        <v>87.166666666666956</v>
      </c>
      <c r="C5549" s="363">
        <v>1799.4967716589872</v>
      </c>
      <c r="D5549" s="367">
        <v>5230.0000000000182</v>
      </c>
      <c r="E5549" s="367">
        <v>24325.581395348974</v>
      </c>
      <c r="F5549" s="367">
        <v>-4241259.8194749998</v>
      </c>
      <c r="G5549" s="367">
        <v>5230.00000000003</v>
      </c>
      <c r="H5549" s="367">
        <v>130750</v>
      </c>
      <c r="I5549" s="384">
        <v>-50169183.810928747</v>
      </c>
      <c r="J5549" s="367">
        <v>5230</v>
      </c>
      <c r="K5549" s="367">
        <v>31696.969696969503</v>
      </c>
      <c r="L5549" s="384">
        <v>-2835990.2376402556</v>
      </c>
      <c r="M5549" s="367">
        <v>5229.9999999999682</v>
      </c>
      <c r="N5549" s="367">
        <v>523</v>
      </c>
      <c r="O5549" s="384">
        <v>-51027.885986040776</v>
      </c>
      <c r="P5549" s="367">
        <v>75.834999999999994</v>
      </c>
      <c r="Q5549" s="367">
        <v>523</v>
      </c>
      <c r="R5549" s="384">
        <v>-19287.021896355956</v>
      </c>
      <c r="S5549" s="367">
        <v>73.22</v>
      </c>
      <c r="T5549" s="367">
        <v>18034.482758620732</v>
      </c>
      <c r="U5549" s="384">
        <v>-2971617.7430289257</v>
      </c>
      <c r="V5549" s="367">
        <v>5230.0000000000127</v>
      </c>
      <c r="W5549" s="367">
        <v>871666.66666666104</v>
      </c>
      <c r="X5549" s="384">
        <v>301777.52952430252</v>
      </c>
      <c r="Y5549" s="386">
        <v>5229.9999999999654</v>
      </c>
      <c r="Z5549" s="367"/>
      <c r="AA5549" s="367"/>
      <c r="AB5549" s="367"/>
      <c r="AC5549" s="367"/>
      <c r="AD5549" s="367"/>
      <c r="AE5549" s="367"/>
      <c r="AF5549" s="367"/>
      <c r="AG5549" s="367"/>
      <c r="AH5549" s="367"/>
      <c r="AI5549" s="367"/>
      <c r="AJ5549" s="367"/>
      <c r="AK5549" s="367"/>
      <c r="AL5549" s="367"/>
      <c r="AM5549" s="367"/>
      <c r="AN5549" s="367"/>
      <c r="AO5549" s="367"/>
      <c r="AP5549" s="367"/>
      <c r="AQ5549" s="367"/>
      <c r="AR5549" s="367"/>
      <c r="AS5549" s="367"/>
      <c r="AT5549" s="367"/>
    </row>
    <row r="5550" spans="2:46" ht="13.8">
      <c r="B5550" s="26">
        <v>87.333333333333627</v>
      </c>
      <c r="C5550" s="363">
        <v>1802.8977312199754</v>
      </c>
      <c r="D5550" s="367">
        <v>5240.0000000000182</v>
      </c>
      <c r="E5550" s="367">
        <v>24372.093023255951</v>
      </c>
      <c r="F5550" s="367">
        <v>-4257655.2881708657</v>
      </c>
      <c r="G5550" s="367">
        <v>5240.00000000003</v>
      </c>
      <c r="H5550" s="367">
        <v>131000</v>
      </c>
      <c r="I5550" s="384">
        <v>-50362659.280951545</v>
      </c>
      <c r="J5550" s="367">
        <v>5240</v>
      </c>
      <c r="K5550" s="367">
        <v>31757.575757575563</v>
      </c>
      <c r="L5550" s="384">
        <v>-2847755.3205807484</v>
      </c>
      <c r="M5550" s="367">
        <v>5239.9999999999682</v>
      </c>
      <c r="N5550" s="367">
        <v>524</v>
      </c>
      <c r="O5550" s="384">
        <v>-51228.122479574275</v>
      </c>
      <c r="P5550" s="367">
        <v>75.98</v>
      </c>
      <c r="Q5550" s="367">
        <v>524</v>
      </c>
      <c r="R5550" s="384">
        <v>-19372.354740614257</v>
      </c>
      <c r="S5550" s="367">
        <v>73.36</v>
      </c>
      <c r="T5550" s="367">
        <v>18068.96551724142</v>
      </c>
      <c r="U5550" s="384">
        <v>-2983728.871630949</v>
      </c>
      <c r="V5550" s="367">
        <v>5240.0000000000127</v>
      </c>
      <c r="W5550" s="367">
        <v>873333.33333332767</v>
      </c>
      <c r="X5550" s="384">
        <v>302115.46186643688</v>
      </c>
      <c r="Y5550" s="386">
        <v>5239.9999999999654</v>
      </c>
      <c r="Z5550" s="367"/>
      <c r="AA5550" s="367"/>
      <c r="AB5550" s="367"/>
      <c r="AC5550" s="367"/>
      <c r="AD5550" s="367"/>
      <c r="AE5550" s="367"/>
      <c r="AF5550" s="367"/>
      <c r="AG5550" s="367"/>
      <c r="AH5550" s="367"/>
      <c r="AI5550" s="367"/>
      <c r="AJ5550" s="367"/>
      <c r="AK5550" s="367"/>
      <c r="AL5550" s="367"/>
      <c r="AM5550" s="367"/>
      <c r="AN5550" s="367"/>
      <c r="AO5550" s="367"/>
      <c r="AP5550" s="367"/>
      <c r="AQ5550" s="367"/>
      <c r="AR5550" s="367"/>
      <c r="AS5550" s="367"/>
      <c r="AT5550" s="367"/>
    </row>
    <row r="5551" spans="2:46" ht="13.8">
      <c r="B5551" s="26">
        <v>87.500000000000298</v>
      </c>
      <c r="C5551" s="363">
        <v>1806.2985390220181</v>
      </c>
      <c r="D5551" s="367">
        <v>5250.0000000000182</v>
      </c>
      <c r="E5551" s="367">
        <v>24418.604651162928</v>
      </c>
      <c r="F5551" s="367">
        <v>-4274082.3827647995</v>
      </c>
      <c r="G5551" s="367">
        <v>5250.00000000003</v>
      </c>
      <c r="H5551" s="367">
        <v>131250</v>
      </c>
      <c r="I5551" s="384">
        <v>-50556507.078029141</v>
      </c>
      <c r="J5551" s="367">
        <v>5250</v>
      </c>
      <c r="K5551" s="367">
        <v>31818.181818181623</v>
      </c>
      <c r="L5551" s="384">
        <v>-2859544.6116871396</v>
      </c>
      <c r="M5551" s="367">
        <v>5249.9999999999682</v>
      </c>
      <c r="N5551" s="367">
        <v>525</v>
      </c>
      <c r="O5551" s="384">
        <v>-51428.750838886022</v>
      </c>
      <c r="P5551" s="367">
        <v>76.125</v>
      </c>
      <c r="Q5551" s="367">
        <v>525</v>
      </c>
      <c r="R5551" s="384">
        <v>-19457.872528282209</v>
      </c>
      <c r="S5551" s="367">
        <v>73.5</v>
      </c>
      <c r="T5551" s="367">
        <v>18103.448275862109</v>
      </c>
      <c r="U5551" s="384">
        <v>-2995864.5393898888</v>
      </c>
      <c r="V5551" s="367">
        <v>5250.0000000000109</v>
      </c>
      <c r="W5551" s="367">
        <v>874999.9999999943</v>
      </c>
      <c r="X5551" s="384">
        <v>302452.48168894288</v>
      </c>
      <c r="Y5551" s="386">
        <v>5249.9999999999654</v>
      </c>
      <c r="Z5551" s="367"/>
      <c r="AA5551" s="367"/>
      <c r="AB5551" s="367"/>
      <c r="AC5551" s="367"/>
      <c r="AD5551" s="367"/>
      <c r="AE5551" s="367"/>
      <c r="AF5551" s="367"/>
      <c r="AG5551" s="367"/>
      <c r="AH5551" s="367"/>
      <c r="AI5551" s="367"/>
      <c r="AJ5551" s="367"/>
      <c r="AK5551" s="367"/>
      <c r="AL5551" s="367"/>
      <c r="AM5551" s="367"/>
      <c r="AN5551" s="367"/>
      <c r="AO5551" s="367"/>
      <c r="AP5551" s="367"/>
      <c r="AQ5551" s="367"/>
      <c r="AR5551" s="367"/>
      <c r="AS5551" s="367"/>
      <c r="AT5551" s="367"/>
    </row>
    <row r="5552" spans="2:46" ht="13.8">
      <c r="B5552" s="26">
        <v>87.66666666666697</v>
      </c>
      <c r="C5552" s="363">
        <v>1809.6991950651154</v>
      </c>
      <c r="D5552" s="367">
        <v>5260.0000000000182</v>
      </c>
      <c r="E5552" s="367">
        <v>24465.116279069905</v>
      </c>
      <c r="F5552" s="367">
        <v>-4290541.1032567993</v>
      </c>
      <c r="G5552" s="367">
        <v>5260.00000000003</v>
      </c>
      <c r="H5552" s="367">
        <v>131500</v>
      </c>
      <c r="I5552" s="384">
        <v>-50750727.202161528</v>
      </c>
      <c r="J5552" s="367">
        <v>5260</v>
      </c>
      <c r="K5552" s="367">
        <v>31878.787878787683</v>
      </c>
      <c r="L5552" s="384">
        <v>-2871358.110959427</v>
      </c>
      <c r="M5552" s="367">
        <v>5259.9999999999682</v>
      </c>
      <c r="N5552" s="367">
        <v>526</v>
      </c>
      <c r="O5552" s="384">
        <v>-51629.771063976033</v>
      </c>
      <c r="P5552" s="367">
        <v>76.27</v>
      </c>
      <c r="Q5552" s="367">
        <v>526</v>
      </c>
      <c r="R5552" s="384">
        <v>-19543.575259359808</v>
      </c>
      <c r="S5552" s="367">
        <v>73.64</v>
      </c>
      <c r="T5552" s="367">
        <v>18137.931034482797</v>
      </c>
      <c r="U5552" s="384">
        <v>-3008024.746305747</v>
      </c>
      <c r="V5552" s="367">
        <v>5260.0000000000109</v>
      </c>
      <c r="W5552" s="367">
        <v>876666.66666666092</v>
      </c>
      <c r="X5552" s="384">
        <v>302788.58899182058</v>
      </c>
      <c r="Y5552" s="386">
        <v>5259.9999999999654</v>
      </c>
      <c r="Z5552" s="367"/>
      <c r="AA5552" s="367"/>
      <c r="AB5552" s="367"/>
      <c r="AC5552" s="367"/>
      <c r="AD5552" s="367"/>
      <c r="AE5552" s="367"/>
      <c r="AF5552" s="367"/>
      <c r="AG5552" s="367"/>
      <c r="AH5552" s="367"/>
      <c r="AI5552" s="367"/>
      <c r="AJ5552" s="367"/>
      <c r="AK5552" s="367"/>
      <c r="AL5552" s="367"/>
      <c r="AM5552" s="367"/>
      <c r="AN5552" s="367"/>
      <c r="AO5552" s="367"/>
      <c r="AP5552" s="367"/>
      <c r="AQ5552" s="367"/>
      <c r="AR5552" s="367"/>
      <c r="AS5552" s="367"/>
      <c r="AT5552" s="367"/>
    </row>
    <row r="5553" spans="2:46" ht="13.8">
      <c r="B5553" s="26">
        <v>87.833333333333641</v>
      </c>
      <c r="C5553" s="363">
        <v>1813.0996993492674</v>
      </c>
      <c r="D5553" s="367">
        <v>5270.0000000000191</v>
      </c>
      <c r="E5553" s="367">
        <v>24511.627906976883</v>
      </c>
      <c r="F5553" s="367">
        <v>-4307031.4496468659</v>
      </c>
      <c r="G5553" s="367">
        <v>5270.00000000003</v>
      </c>
      <c r="H5553" s="367">
        <v>131750</v>
      </c>
      <c r="I5553" s="384">
        <v>-50945319.653348722</v>
      </c>
      <c r="J5553" s="367">
        <v>5270</v>
      </c>
      <c r="K5553" s="367">
        <v>31939.393939393743</v>
      </c>
      <c r="L5553" s="384">
        <v>-2883195.8183976123</v>
      </c>
      <c r="M5553" s="367">
        <v>5269.9999999999682</v>
      </c>
      <c r="N5553" s="367">
        <v>527</v>
      </c>
      <c r="O5553" s="384">
        <v>-51831.183154844301</v>
      </c>
      <c r="P5553" s="367">
        <v>76.414999999999992</v>
      </c>
      <c r="Q5553" s="367">
        <v>527</v>
      </c>
      <c r="R5553" s="384">
        <v>-19629.462933847066</v>
      </c>
      <c r="S5553" s="367">
        <v>73.78</v>
      </c>
      <c r="T5553" s="367">
        <v>18172.413793103486</v>
      </c>
      <c r="U5553" s="384">
        <v>-3020209.4923785245</v>
      </c>
      <c r="V5553" s="367">
        <v>5270.0000000000109</v>
      </c>
      <c r="W5553" s="367">
        <v>878333.33333332755</v>
      </c>
      <c r="X5553" s="384">
        <v>303123.78377506998</v>
      </c>
      <c r="Y5553" s="386">
        <v>5269.9999999999645</v>
      </c>
      <c r="Z5553" s="367"/>
      <c r="AA5553" s="367"/>
      <c r="AB5553" s="367"/>
      <c r="AC5553" s="367"/>
      <c r="AD5553" s="367"/>
      <c r="AE5553" s="367"/>
      <c r="AF5553" s="367"/>
      <c r="AG5553" s="367"/>
      <c r="AH5553" s="367"/>
      <c r="AI5553" s="367"/>
      <c r="AJ5553" s="367"/>
      <c r="AK5553" s="367"/>
      <c r="AL5553" s="367"/>
      <c r="AM5553" s="367"/>
      <c r="AN5553" s="367"/>
      <c r="AO5553" s="367"/>
      <c r="AP5553" s="367"/>
      <c r="AQ5553" s="367"/>
      <c r="AR5553" s="367"/>
      <c r="AS5553" s="367"/>
      <c r="AT5553" s="367"/>
    </row>
    <row r="5554" spans="2:46" ht="13.8">
      <c r="B5554" s="26">
        <v>88.000000000000313</v>
      </c>
      <c r="C5554" s="363">
        <v>1816.5000518744737</v>
      </c>
      <c r="D5554" s="367">
        <v>5280.0000000000191</v>
      </c>
      <c r="E5554" s="367">
        <v>24558.13953488386</v>
      </c>
      <c r="F5554" s="367">
        <v>-4323553.4219349977</v>
      </c>
      <c r="G5554" s="367">
        <v>5280.00000000003</v>
      </c>
      <c r="H5554" s="367">
        <v>132000</v>
      </c>
      <c r="I5554" s="384">
        <v>-51140284.431590728</v>
      </c>
      <c r="J5554" s="367">
        <v>5280</v>
      </c>
      <c r="K5554" s="367">
        <v>31999.999999999804</v>
      </c>
      <c r="L5554" s="384">
        <v>-2895057.7340016942</v>
      </c>
      <c r="M5554" s="367">
        <v>5279.9999999999682</v>
      </c>
      <c r="N5554" s="367">
        <v>528</v>
      </c>
      <c r="O5554" s="384">
        <v>-52032.987111490846</v>
      </c>
      <c r="P5554" s="367">
        <v>76.56</v>
      </c>
      <c r="Q5554" s="367">
        <v>528</v>
      </c>
      <c r="R5554" s="384">
        <v>-19715.535551743968</v>
      </c>
      <c r="S5554" s="367">
        <v>73.92</v>
      </c>
      <c r="T5554" s="367">
        <v>18206.896551724174</v>
      </c>
      <c r="U5554" s="384">
        <v>-3032418.7776082181</v>
      </c>
      <c r="V5554" s="367">
        <v>5280.00000000001</v>
      </c>
      <c r="W5554" s="367">
        <v>879999.99999999418</v>
      </c>
      <c r="X5554" s="384">
        <v>303458.06603869109</v>
      </c>
      <c r="Y5554" s="386">
        <v>5279.9999999999645</v>
      </c>
      <c r="Z5554" s="367"/>
      <c r="AA5554" s="367"/>
      <c r="AB5554" s="367"/>
      <c r="AC5554" s="367"/>
      <c r="AD5554" s="367"/>
      <c r="AE5554" s="367"/>
      <c r="AF5554" s="367"/>
      <c r="AG5554" s="367"/>
      <c r="AH5554" s="367"/>
      <c r="AI5554" s="367"/>
      <c r="AJ5554" s="367"/>
      <c r="AK5554" s="367"/>
      <c r="AL5554" s="367"/>
      <c r="AM5554" s="367"/>
      <c r="AN5554" s="367"/>
      <c r="AO5554" s="367"/>
      <c r="AP5554" s="367"/>
      <c r="AQ5554" s="367"/>
      <c r="AR5554" s="367"/>
      <c r="AS5554" s="367"/>
      <c r="AT5554" s="367"/>
    </row>
    <row r="5555" spans="2:46" ht="13.8">
      <c r="B5555" s="26">
        <v>88.166666666666984</v>
      </c>
      <c r="C5555" s="363">
        <v>1819.9002526407346</v>
      </c>
      <c r="D5555" s="367">
        <v>5290.0000000000191</v>
      </c>
      <c r="E5555" s="367">
        <v>24604.651162790837</v>
      </c>
      <c r="F5555" s="367">
        <v>-4340107.0201211963</v>
      </c>
      <c r="G5555" s="367">
        <v>5290.00000000003</v>
      </c>
      <c r="H5555" s="367">
        <v>132250</v>
      </c>
      <c r="I5555" s="384">
        <v>-51335621.536887519</v>
      </c>
      <c r="J5555" s="367">
        <v>5290</v>
      </c>
      <c r="K5555" s="367">
        <v>32060.606060605864</v>
      </c>
      <c r="L5555" s="384">
        <v>-2906943.8577716742</v>
      </c>
      <c r="M5555" s="367">
        <v>5289.9999999999682</v>
      </c>
      <c r="N5555" s="367">
        <v>529</v>
      </c>
      <c r="O5555" s="384">
        <v>-52235.182933915632</v>
      </c>
      <c r="P5555" s="367">
        <v>76.704999999999998</v>
      </c>
      <c r="Q5555" s="367">
        <v>529</v>
      </c>
      <c r="R5555" s="384">
        <v>-19801.793113050517</v>
      </c>
      <c r="S5555" s="367">
        <v>74.06</v>
      </c>
      <c r="T5555" s="367">
        <v>18241.379310344862</v>
      </c>
      <c r="U5555" s="384">
        <v>-3044652.6019948311</v>
      </c>
      <c r="V5555" s="367">
        <v>5290.00000000001</v>
      </c>
      <c r="W5555" s="367">
        <v>881666.66666666081</v>
      </c>
      <c r="X5555" s="384">
        <v>303791.43578268396</v>
      </c>
      <c r="Y5555" s="386">
        <v>5289.9999999999645</v>
      </c>
      <c r="Z5555" s="367"/>
      <c r="AA5555" s="367"/>
      <c r="AB5555" s="367"/>
      <c r="AC5555" s="367"/>
      <c r="AD5555" s="367"/>
      <c r="AE5555" s="367"/>
      <c r="AF5555" s="367"/>
      <c r="AG5555" s="367"/>
      <c r="AH5555" s="367"/>
      <c r="AI5555" s="367"/>
      <c r="AJ5555" s="367"/>
      <c r="AK5555" s="367"/>
      <c r="AL5555" s="367"/>
      <c r="AM5555" s="367"/>
      <c r="AN5555" s="367"/>
      <c r="AO5555" s="367"/>
      <c r="AP5555" s="367"/>
      <c r="AQ5555" s="367"/>
      <c r="AR5555" s="367"/>
      <c r="AS5555" s="367"/>
      <c r="AT5555" s="367"/>
    </row>
    <row r="5556" spans="2:46" ht="13.8">
      <c r="B5556" s="26">
        <v>88.333333333333655</v>
      </c>
      <c r="C5556" s="363">
        <v>1823.30030164805</v>
      </c>
      <c r="D5556" s="367">
        <v>5300.0000000000191</v>
      </c>
      <c r="E5556" s="367">
        <v>24651.162790697814</v>
      </c>
      <c r="F5556" s="367">
        <v>-4356692.2442054627</v>
      </c>
      <c r="G5556" s="367">
        <v>5300.00000000003</v>
      </c>
      <c r="H5556" s="367">
        <v>132500</v>
      </c>
      <c r="I5556" s="384">
        <v>-51531330.969239116</v>
      </c>
      <c r="J5556" s="367">
        <v>5300</v>
      </c>
      <c r="K5556" s="367">
        <v>32121.212121211924</v>
      </c>
      <c r="L5556" s="384">
        <v>-2918854.1897075507</v>
      </c>
      <c r="M5556" s="367">
        <v>5299.9999999999682</v>
      </c>
      <c r="N5556" s="367">
        <v>530</v>
      </c>
      <c r="O5556" s="384">
        <v>-52437.770622118682</v>
      </c>
      <c r="P5556" s="367">
        <v>76.849999999999994</v>
      </c>
      <c r="Q5556" s="367">
        <v>530</v>
      </c>
      <c r="R5556" s="384">
        <v>-19888.235617766713</v>
      </c>
      <c r="S5556" s="367">
        <v>74.199999999999989</v>
      </c>
      <c r="T5556" s="367">
        <v>18275.862068965551</v>
      </c>
      <c r="U5556" s="384">
        <v>-3056910.9655383616</v>
      </c>
      <c r="V5556" s="367">
        <v>5300.00000000001</v>
      </c>
      <c r="W5556" s="367">
        <v>883333.33333332743</v>
      </c>
      <c r="X5556" s="384">
        <v>304123.89300704846</v>
      </c>
      <c r="Y5556" s="386">
        <v>5299.9999999999645</v>
      </c>
      <c r="Z5556" s="367"/>
      <c r="AA5556" s="367"/>
      <c r="AB5556" s="367"/>
      <c r="AC5556" s="367"/>
      <c r="AD5556" s="367"/>
      <c r="AE5556" s="367"/>
      <c r="AF5556" s="367"/>
      <c r="AG5556" s="367"/>
      <c r="AH5556" s="367"/>
      <c r="AI5556" s="367"/>
      <c r="AJ5556" s="367"/>
      <c r="AK5556" s="367"/>
      <c r="AL5556" s="367"/>
      <c r="AM5556" s="367"/>
      <c r="AN5556" s="367"/>
      <c r="AO5556" s="367"/>
      <c r="AP5556" s="367"/>
      <c r="AQ5556" s="367"/>
      <c r="AR5556" s="367"/>
      <c r="AS5556" s="367"/>
      <c r="AT5556" s="367"/>
    </row>
    <row r="5557" spans="2:46" ht="13.8">
      <c r="B5557" s="26">
        <v>88.500000000000327</v>
      </c>
      <c r="C5557" s="363">
        <v>1826.7001988964203</v>
      </c>
      <c r="D5557" s="367">
        <v>5310.00000000002</v>
      </c>
      <c r="E5557" s="367">
        <v>24697.674418604791</v>
      </c>
      <c r="F5557" s="367">
        <v>-4373309.0941877952</v>
      </c>
      <c r="G5557" s="367">
        <v>5310.00000000003</v>
      </c>
      <c r="H5557" s="367">
        <v>132750</v>
      </c>
      <c r="I5557" s="384">
        <v>-51727412.728645504</v>
      </c>
      <c r="J5557" s="367">
        <v>5310</v>
      </c>
      <c r="K5557" s="367">
        <v>32181.818181817984</v>
      </c>
      <c r="L5557" s="384">
        <v>-2930788.7298093252</v>
      </c>
      <c r="M5557" s="367">
        <v>5309.9999999999682</v>
      </c>
      <c r="N5557" s="367">
        <v>531</v>
      </c>
      <c r="O5557" s="384">
        <v>-52640.750176100002</v>
      </c>
      <c r="P5557" s="367">
        <v>76.995000000000005</v>
      </c>
      <c r="Q5557" s="367">
        <v>531</v>
      </c>
      <c r="R5557" s="384">
        <v>-19974.863065892572</v>
      </c>
      <c r="S5557" s="367">
        <v>74.34</v>
      </c>
      <c r="T5557" s="367">
        <v>18310.344827586239</v>
      </c>
      <c r="U5557" s="384">
        <v>-3069193.8682388086</v>
      </c>
      <c r="V5557" s="367">
        <v>5310.0000000000091</v>
      </c>
      <c r="W5557" s="367">
        <v>884999.99999999406</v>
      </c>
      <c r="X5557" s="384">
        <v>304455.43771178462</v>
      </c>
      <c r="Y5557" s="386">
        <v>5309.9999999999636</v>
      </c>
      <c r="Z5557" s="367"/>
      <c r="AA5557" s="367"/>
      <c r="AB5557" s="367"/>
      <c r="AC5557" s="367"/>
      <c r="AD5557" s="367"/>
      <c r="AE5557" s="367"/>
      <c r="AF5557" s="367"/>
      <c r="AG5557" s="367"/>
      <c r="AH5557" s="367"/>
      <c r="AI5557" s="367"/>
      <c r="AJ5557" s="367"/>
      <c r="AK5557" s="367"/>
      <c r="AL5557" s="367"/>
      <c r="AM5557" s="367"/>
      <c r="AN5557" s="367"/>
      <c r="AO5557" s="367"/>
      <c r="AP5557" s="367"/>
      <c r="AQ5557" s="367"/>
      <c r="AR5557" s="367"/>
      <c r="AS5557" s="367"/>
      <c r="AT5557" s="367"/>
    </row>
    <row r="5558" spans="2:46" ht="13.8">
      <c r="B5558" s="26">
        <v>88.666666666666998</v>
      </c>
      <c r="C5558" s="363">
        <v>1830.0999443858445</v>
      </c>
      <c r="D5558" s="367">
        <v>5320.00000000002</v>
      </c>
      <c r="E5558" s="367">
        <v>24744.186046511768</v>
      </c>
      <c r="F5558" s="367">
        <v>-4389957.5700681936</v>
      </c>
      <c r="G5558" s="367">
        <v>5320.00000000003</v>
      </c>
      <c r="H5558" s="367">
        <v>133000</v>
      </c>
      <c r="I5558" s="384">
        <v>-51923866.815106697</v>
      </c>
      <c r="J5558" s="367">
        <v>5320</v>
      </c>
      <c r="K5558" s="367">
        <v>32242.424242424044</v>
      </c>
      <c r="L5558" s="384">
        <v>-2942747.4780769963</v>
      </c>
      <c r="M5558" s="367">
        <v>5319.9999999999682</v>
      </c>
      <c r="N5558" s="367">
        <v>532</v>
      </c>
      <c r="O5558" s="384">
        <v>-52844.121595859579</v>
      </c>
      <c r="P5558" s="367">
        <v>77.14</v>
      </c>
      <c r="Q5558" s="367">
        <v>532</v>
      </c>
      <c r="R5558" s="384">
        <v>-20061.675457428079</v>
      </c>
      <c r="S5558" s="367">
        <v>74.48</v>
      </c>
      <c r="T5558" s="367">
        <v>18344.827586206928</v>
      </c>
      <c r="U5558" s="384">
        <v>-3081501.3100961749</v>
      </c>
      <c r="V5558" s="367">
        <v>5320.0000000000091</v>
      </c>
      <c r="W5558" s="367">
        <v>886666.66666666069</v>
      </c>
      <c r="X5558" s="384">
        <v>304786.06989689253</v>
      </c>
      <c r="Y5558" s="386">
        <v>5319.9999999999636</v>
      </c>
      <c r="Z5558" s="367"/>
      <c r="AA5558" s="367"/>
      <c r="AB5558" s="367"/>
      <c r="AC5558" s="367"/>
      <c r="AD5558" s="367"/>
      <c r="AE5558" s="367"/>
      <c r="AF5558" s="367"/>
      <c r="AG5558" s="367"/>
      <c r="AH5558" s="367"/>
      <c r="AI5558" s="367"/>
      <c r="AJ5558" s="367"/>
      <c r="AK5558" s="367"/>
      <c r="AL5558" s="367"/>
      <c r="AM5558" s="367"/>
      <c r="AN5558" s="367"/>
      <c r="AO5558" s="367"/>
      <c r="AP5558" s="367"/>
      <c r="AQ5558" s="367"/>
      <c r="AR5558" s="367"/>
      <c r="AS5558" s="367"/>
      <c r="AT5558" s="367"/>
    </row>
    <row r="5559" spans="2:46" ht="13.8">
      <c r="B5559" s="26">
        <v>88.83333333333367</v>
      </c>
      <c r="C5559" s="363">
        <v>1833.4995381163239</v>
      </c>
      <c r="D5559" s="367">
        <v>5330.00000000002</v>
      </c>
      <c r="E5559" s="367">
        <v>24790.697674418745</v>
      </c>
      <c r="F5559" s="367">
        <v>-4406637.6718466589</v>
      </c>
      <c r="G5559" s="367">
        <v>5330.00000000003</v>
      </c>
      <c r="H5559" s="367">
        <v>133250</v>
      </c>
      <c r="I5559" s="384">
        <v>-52120693.22862269</v>
      </c>
      <c r="J5559" s="367">
        <v>5330</v>
      </c>
      <c r="K5559" s="367">
        <v>32303.030303030104</v>
      </c>
      <c r="L5559" s="384">
        <v>-2954730.4345105644</v>
      </c>
      <c r="M5559" s="367">
        <v>5329.9999999999673</v>
      </c>
      <c r="N5559" s="367">
        <v>533</v>
      </c>
      <c r="O5559" s="384">
        <v>-53047.884881397411</v>
      </c>
      <c r="P5559" s="367">
        <v>77.284999999999997</v>
      </c>
      <c r="Q5559" s="367">
        <v>533</v>
      </c>
      <c r="R5559" s="384">
        <v>-20148.672792373229</v>
      </c>
      <c r="S5559" s="367">
        <v>74.62</v>
      </c>
      <c r="T5559" s="367">
        <v>18379.310344827616</v>
      </c>
      <c r="U5559" s="384">
        <v>-3093833.2911104592</v>
      </c>
      <c r="V5559" s="367">
        <v>5330.0000000000091</v>
      </c>
      <c r="W5559" s="367">
        <v>888333.33333332732</v>
      </c>
      <c r="X5559" s="384">
        <v>305115.78956237208</v>
      </c>
      <c r="Y5559" s="386">
        <v>5329.9999999999636</v>
      </c>
      <c r="Z5559" s="367"/>
      <c r="AA5559" s="367"/>
      <c r="AB5559" s="367"/>
      <c r="AC5559" s="367"/>
      <c r="AD5559" s="367"/>
      <c r="AE5559" s="367"/>
      <c r="AF5559" s="367"/>
      <c r="AG5559" s="367"/>
      <c r="AH5559" s="367"/>
      <c r="AI5559" s="367"/>
      <c r="AJ5559" s="367"/>
      <c r="AK5559" s="367"/>
      <c r="AL5559" s="367"/>
      <c r="AM5559" s="367"/>
      <c r="AN5559" s="367"/>
      <c r="AO5559" s="367"/>
      <c r="AP5559" s="367"/>
      <c r="AQ5559" s="367"/>
      <c r="AR5559" s="367"/>
      <c r="AS5559" s="367"/>
      <c r="AT5559" s="367"/>
    </row>
    <row r="5560" spans="2:46" ht="13.8">
      <c r="B5560" s="26">
        <v>89.000000000000341</v>
      </c>
      <c r="C5560" s="363">
        <v>1836.8989800878571</v>
      </c>
      <c r="D5560" s="367">
        <v>5340.00000000002</v>
      </c>
      <c r="E5560" s="367">
        <v>24837.209302325722</v>
      </c>
      <c r="F5560" s="367">
        <v>-4423349.3995231912</v>
      </c>
      <c r="G5560" s="367">
        <v>5340.00000000003</v>
      </c>
      <c r="H5560" s="367">
        <v>133500</v>
      </c>
      <c r="I5560" s="384">
        <v>-52317891.969193481</v>
      </c>
      <c r="J5560" s="367">
        <v>5340</v>
      </c>
      <c r="K5560" s="367">
        <v>32363.636363636164</v>
      </c>
      <c r="L5560" s="384">
        <v>-2966737.5991100301</v>
      </c>
      <c r="M5560" s="367">
        <v>5339.9999999999673</v>
      </c>
      <c r="N5560" s="367">
        <v>534</v>
      </c>
      <c r="O5560" s="384">
        <v>-53252.040032713499</v>
      </c>
      <c r="P5560" s="367">
        <v>77.429999999999993</v>
      </c>
      <c r="Q5560" s="367">
        <v>534</v>
      </c>
      <c r="R5560" s="384">
        <v>-20235.855070728037</v>
      </c>
      <c r="S5560" s="367">
        <v>74.760000000000005</v>
      </c>
      <c r="T5560" s="367">
        <v>18413.793103448304</v>
      </c>
      <c r="U5560" s="384">
        <v>-3106189.8112816606</v>
      </c>
      <c r="V5560" s="367">
        <v>5340.0000000000082</v>
      </c>
      <c r="W5560" s="367">
        <v>889999.99999999395</v>
      </c>
      <c r="X5560" s="384">
        <v>305444.5967082234</v>
      </c>
      <c r="Y5560" s="386">
        <v>5339.9999999999636</v>
      </c>
      <c r="Z5560" s="367"/>
      <c r="AA5560" s="367"/>
      <c r="AB5560" s="367"/>
      <c r="AC5560" s="367"/>
      <c r="AD5560" s="367"/>
      <c r="AE5560" s="367"/>
      <c r="AF5560" s="367"/>
      <c r="AG5560" s="367"/>
      <c r="AH5560" s="367"/>
      <c r="AI5560" s="367"/>
      <c r="AJ5560" s="367"/>
      <c r="AK5560" s="367"/>
      <c r="AL5560" s="367"/>
      <c r="AM5560" s="367"/>
      <c r="AN5560" s="367"/>
      <c r="AO5560" s="367"/>
      <c r="AP5560" s="367"/>
      <c r="AQ5560" s="367"/>
      <c r="AR5560" s="367"/>
      <c r="AS5560" s="367"/>
      <c r="AT5560" s="367"/>
    </row>
    <row r="5561" spans="2:46" ht="13.8">
      <c r="B5561" s="26">
        <v>89.166666666667012</v>
      </c>
      <c r="C5561" s="363">
        <v>1840.2982703004459</v>
      </c>
      <c r="D5561" s="367">
        <v>5350.0000000000218</v>
      </c>
      <c r="E5561" s="367">
        <v>24883.720930232699</v>
      </c>
      <c r="F5561" s="367">
        <v>-4440092.7530977884</v>
      </c>
      <c r="G5561" s="367">
        <v>5350.00000000003</v>
      </c>
      <c r="H5561" s="367">
        <v>133750</v>
      </c>
      <c r="I5561" s="384">
        <v>-52515463.036819078</v>
      </c>
      <c r="J5561" s="367">
        <v>5350</v>
      </c>
      <c r="K5561" s="367">
        <v>32424.242424242224</v>
      </c>
      <c r="L5561" s="384">
        <v>-2978768.9718753928</v>
      </c>
      <c r="M5561" s="367">
        <v>5349.9999999999673</v>
      </c>
      <c r="N5561" s="367">
        <v>535</v>
      </c>
      <c r="O5561" s="384">
        <v>-53456.587049807873</v>
      </c>
      <c r="P5561" s="367">
        <v>77.575000000000003</v>
      </c>
      <c r="Q5561" s="367">
        <v>535</v>
      </c>
      <c r="R5561" s="384">
        <v>-20323.22229249249</v>
      </c>
      <c r="S5561" s="367">
        <v>74.900000000000006</v>
      </c>
      <c r="T5561" s="367">
        <v>18448.275862068993</v>
      </c>
      <c r="U5561" s="384">
        <v>-3118570.8706097808</v>
      </c>
      <c r="V5561" s="367">
        <v>5350.0000000000082</v>
      </c>
      <c r="W5561" s="367">
        <v>891666.66666666057</v>
      </c>
      <c r="X5561" s="384">
        <v>305772.49133444636</v>
      </c>
      <c r="Y5561" s="386">
        <v>5349.9999999999636</v>
      </c>
      <c r="Z5561" s="367"/>
      <c r="AA5561" s="367"/>
      <c r="AB5561" s="367"/>
      <c r="AC5561" s="367"/>
      <c r="AD5561" s="367"/>
      <c r="AE5561" s="367"/>
      <c r="AF5561" s="367"/>
      <c r="AG5561" s="367"/>
      <c r="AH5561" s="367"/>
      <c r="AI5561" s="367"/>
      <c r="AJ5561" s="367"/>
      <c r="AK5561" s="367"/>
      <c r="AL5561" s="367"/>
      <c r="AM5561" s="367"/>
      <c r="AN5561" s="367"/>
      <c r="AO5561" s="367"/>
      <c r="AP5561" s="367"/>
      <c r="AQ5561" s="367"/>
      <c r="AR5561" s="367"/>
      <c r="AS5561" s="367"/>
      <c r="AT5561" s="367"/>
    </row>
    <row r="5562" spans="2:46" ht="13.8">
      <c r="B5562" s="26">
        <v>89.333333333333684</v>
      </c>
      <c r="C5562" s="363">
        <v>1843.6974087540884</v>
      </c>
      <c r="D5562" s="367">
        <v>5360.0000000000218</v>
      </c>
      <c r="E5562" s="367">
        <v>24930.232558139676</v>
      </c>
      <c r="F5562" s="367">
        <v>-4456867.7325704535</v>
      </c>
      <c r="G5562" s="367">
        <v>5360.00000000003</v>
      </c>
      <c r="H5562" s="367">
        <v>134000</v>
      </c>
      <c r="I5562" s="384">
        <v>-52713406.431499459</v>
      </c>
      <c r="J5562" s="367">
        <v>5359.9999999999991</v>
      </c>
      <c r="K5562" s="367">
        <v>32484.848484848284</v>
      </c>
      <c r="L5562" s="384">
        <v>-2990824.5528066535</v>
      </c>
      <c r="M5562" s="367">
        <v>5359.9999999999673</v>
      </c>
      <c r="N5562" s="367">
        <v>536</v>
      </c>
      <c r="O5562" s="384">
        <v>-53661.525932680488</v>
      </c>
      <c r="P5562" s="367">
        <v>77.72</v>
      </c>
      <c r="Q5562" s="367">
        <v>536</v>
      </c>
      <c r="R5562" s="384">
        <v>-20410.774457666597</v>
      </c>
      <c r="S5562" s="367">
        <v>75.040000000000006</v>
      </c>
      <c r="T5562" s="367">
        <v>18482.758620689681</v>
      </c>
      <c r="U5562" s="384">
        <v>-3130976.469094818</v>
      </c>
      <c r="V5562" s="367">
        <v>5360.0000000000082</v>
      </c>
      <c r="W5562" s="367">
        <v>893333.3333333272</v>
      </c>
      <c r="X5562" s="384">
        <v>306099.47344104096</v>
      </c>
      <c r="Y5562" s="386">
        <v>5359.9999999999627</v>
      </c>
      <c r="Z5562" s="367"/>
      <c r="AA5562" s="367"/>
      <c r="AB5562" s="367"/>
      <c r="AC5562" s="367"/>
      <c r="AD5562" s="367"/>
      <c r="AE5562" s="367"/>
      <c r="AF5562" s="367"/>
      <c r="AG5562" s="367"/>
      <c r="AH5562" s="367"/>
      <c r="AI5562" s="367"/>
      <c r="AJ5562" s="367"/>
      <c r="AK5562" s="367"/>
      <c r="AL5562" s="367"/>
      <c r="AM5562" s="367"/>
      <c r="AN5562" s="367"/>
      <c r="AO5562" s="367"/>
      <c r="AP5562" s="367"/>
      <c r="AQ5562" s="367"/>
      <c r="AR5562" s="367"/>
      <c r="AS5562" s="367"/>
      <c r="AT5562" s="367"/>
    </row>
    <row r="5563" spans="2:46" ht="13.8">
      <c r="B5563" s="26">
        <v>89.500000000000355</v>
      </c>
      <c r="C5563" s="363">
        <v>1847.0963954487854</v>
      </c>
      <c r="D5563" s="367">
        <v>5370.0000000000218</v>
      </c>
      <c r="E5563" s="367">
        <v>24976.744186046653</v>
      </c>
      <c r="F5563" s="367">
        <v>-4473674.3379411856</v>
      </c>
      <c r="G5563" s="367">
        <v>5370.00000000003</v>
      </c>
      <c r="H5563" s="367">
        <v>134250</v>
      </c>
      <c r="I5563" s="384">
        <v>-52911722.153234653</v>
      </c>
      <c r="J5563" s="367">
        <v>5369.9999999999991</v>
      </c>
      <c r="K5563" s="367">
        <v>32545.454545454344</v>
      </c>
      <c r="L5563" s="384">
        <v>-3002904.3419038113</v>
      </c>
      <c r="M5563" s="367">
        <v>5369.9999999999673</v>
      </c>
      <c r="N5563" s="367">
        <v>537</v>
      </c>
      <c r="O5563" s="384">
        <v>-53866.856681331359</v>
      </c>
      <c r="P5563" s="367">
        <v>77.864999999999995</v>
      </c>
      <c r="Q5563" s="367">
        <v>537</v>
      </c>
      <c r="R5563" s="384">
        <v>-20498.511566250341</v>
      </c>
      <c r="S5563" s="367">
        <v>75.179999999999993</v>
      </c>
      <c r="T5563" s="367">
        <v>18517.24137931037</v>
      </c>
      <c r="U5563" s="384">
        <v>-3143406.6067367727</v>
      </c>
      <c r="V5563" s="367">
        <v>5370.0000000000073</v>
      </c>
      <c r="W5563" s="367">
        <v>894999.99999999383</v>
      </c>
      <c r="X5563" s="384">
        <v>306425.54302800738</v>
      </c>
      <c r="Y5563" s="386">
        <v>5369.9999999999627</v>
      </c>
      <c r="Z5563" s="367"/>
      <c r="AA5563" s="367"/>
      <c r="AB5563" s="367"/>
      <c r="AC5563" s="367"/>
      <c r="AD5563" s="367"/>
      <c r="AE5563" s="367"/>
      <c r="AF5563" s="367"/>
      <c r="AG5563" s="367"/>
      <c r="AH5563" s="367"/>
      <c r="AI5563" s="367"/>
      <c r="AJ5563" s="367"/>
      <c r="AK5563" s="367"/>
      <c r="AL5563" s="367"/>
      <c r="AM5563" s="367"/>
      <c r="AN5563" s="367"/>
      <c r="AO5563" s="367"/>
      <c r="AP5563" s="367"/>
      <c r="AQ5563" s="367"/>
      <c r="AR5563" s="367"/>
      <c r="AS5563" s="367"/>
      <c r="AT5563" s="367"/>
    </row>
    <row r="5564" spans="2:46" ht="13.8">
      <c r="B5564" s="26">
        <v>89.666666666667027</v>
      </c>
      <c r="C5564" s="363">
        <v>1850.4952303845371</v>
      </c>
      <c r="D5564" s="367">
        <v>5380.0000000000218</v>
      </c>
      <c r="E5564" s="367">
        <v>25023.25581395363</v>
      </c>
      <c r="F5564" s="367">
        <v>-4490512.5692099826</v>
      </c>
      <c r="G5564" s="367">
        <v>5380.00000000003</v>
      </c>
      <c r="H5564" s="367">
        <v>134500</v>
      </c>
      <c r="I5564" s="384">
        <v>-53110410.202024646</v>
      </c>
      <c r="J5564" s="367">
        <v>5379.9999999999991</v>
      </c>
      <c r="K5564" s="367">
        <v>32606.060606060404</v>
      </c>
      <c r="L5564" s="384">
        <v>-3015008.3391668666</v>
      </c>
      <c r="M5564" s="367">
        <v>5379.9999999999673</v>
      </c>
      <c r="N5564" s="367">
        <v>538</v>
      </c>
      <c r="O5564" s="384">
        <v>-54072.579295760501</v>
      </c>
      <c r="P5564" s="367">
        <v>78.009999999999991</v>
      </c>
      <c r="Q5564" s="367">
        <v>538</v>
      </c>
      <c r="R5564" s="384">
        <v>-20586.433618243747</v>
      </c>
      <c r="S5564" s="367">
        <v>75.319999999999993</v>
      </c>
      <c r="T5564" s="367">
        <v>18551.724137931058</v>
      </c>
      <c r="U5564" s="384">
        <v>-3155861.2835356467</v>
      </c>
      <c r="V5564" s="367">
        <v>5380.0000000000073</v>
      </c>
      <c r="W5564" s="367">
        <v>896666.66666666046</v>
      </c>
      <c r="X5564" s="384">
        <v>306750.70009534538</v>
      </c>
      <c r="Y5564" s="386">
        <v>5379.9999999999627</v>
      </c>
      <c r="Z5564" s="367"/>
      <c r="AA5564" s="367"/>
      <c r="AB5564" s="367"/>
      <c r="AC5564" s="367"/>
      <c r="AD5564" s="367"/>
      <c r="AE5564" s="367"/>
      <c r="AF5564" s="367"/>
      <c r="AG5564" s="367"/>
      <c r="AH5564" s="367"/>
      <c r="AI5564" s="367"/>
      <c r="AJ5564" s="367"/>
      <c r="AK5564" s="367"/>
      <c r="AL5564" s="367"/>
      <c r="AM5564" s="367"/>
      <c r="AN5564" s="367"/>
      <c r="AO5564" s="367"/>
      <c r="AP5564" s="367"/>
      <c r="AQ5564" s="367"/>
      <c r="AR5564" s="367"/>
      <c r="AS5564" s="367"/>
      <c r="AT5564" s="367"/>
    </row>
    <row r="5565" spans="2:46" ht="13.8">
      <c r="B5565" s="26">
        <v>89.833333333333698</v>
      </c>
      <c r="C5565" s="363">
        <v>1853.8939135613437</v>
      </c>
      <c r="D5565" s="367">
        <v>5390.0000000000227</v>
      </c>
      <c r="E5565" s="367">
        <v>25069.767441860608</v>
      </c>
      <c r="F5565" s="367">
        <v>-4507382.4263768476</v>
      </c>
      <c r="G5565" s="367">
        <v>5390.00000000003</v>
      </c>
      <c r="H5565" s="367">
        <v>134750</v>
      </c>
      <c r="I5565" s="384">
        <v>-53309470.577869438</v>
      </c>
      <c r="J5565" s="367">
        <v>5389.9999999999991</v>
      </c>
      <c r="K5565" s="367">
        <v>32666.666666666464</v>
      </c>
      <c r="L5565" s="384">
        <v>-3027136.544595818</v>
      </c>
      <c r="M5565" s="367">
        <v>5389.9999999999673</v>
      </c>
      <c r="N5565" s="367">
        <v>539</v>
      </c>
      <c r="O5565" s="384">
        <v>-54278.693775967913</v>
      </c>
      <c r="P5565" s="367">
        <v>78.155000000000001</v>
      </c>
      <c r="Q5565" s="367">
        <v>539</v>
      </c>
      <c r="R5565" s="384">
        <v>-20674.540613646805</v>
      </c>
      <c r="S5565" s="367">
        <v>75.459999999999994</v>
      </c>
      <c r="T5565" s="367">
        <v>18586.206896551746</v>
      </c>
      <c r="U5565" s="384">
        <v>-3168340.4994914383</v>
      </c>
      <c r="V5565" s="367">
        <v>5390.0000000000073</v>
      </c>
      <c r="W5565" s="367">
        <v>898333.33333332709</v>
      </c>
      <c r="X5565" s="384">
        <v>307074.94464305515</v>
      </c>
      <c r="Y5565" s="386">
        <v>5389.9999999999627</v>
      </c>
      <c r="Z5565" s="367"/>
      <c r="AA5565" s="367"/>
      <c r="AB5565" s="367"/>
      <c r="AC5565" s="367"/>
      <c r="AD5565" s="367"/>
      <c r="AE5565" s="367"/>
      <c r="AF5565" s="367"/>
      <c r="AG5565" s="367"/>
      <c r="AH5565" s="367"/>
      <c r="AI5565" s="367"/>
      <c r="AJ5565" s="367"/>
      <c r="AK5565" s="367"/>
      <c r="AL5565" s="367"/>
      <c r="AM5565" s="367"/>
      <c r="AN5565" s="367"/>
      <c r="AO5565" s="367"/>
      <c r="AP5565" s="367"/>
      <c r="AQ5565" s="367"/>
      <c r="AR5565" s="367"/>
      <c r="AS5565" s="367"/>
      <c r="AT5565" s="367"/>
    </row>
    <row r="5566" spans="2:46" ht="13.8">
      <c r="B5566" s="26">
        <v>90.000000000000369</v>
      </c>
      <c r="C5566" s="363">
        <v>1857.292444979204</v>
      </c>
      <c r="D5566" s="367">
        <v>5400.0000000000227</v>
      </c>
      <c r="E5566" s="367">
        <v>25116.279069767585</v>
      </c>
      <c r="F5566" s="367">
        <v>-4524283.9094417812</v>
      </c>
      <c r="G5566" s="367">
        <v>5400.0000000000318</v>
      </c>
      <c r="H5566" s="367">
        <v>135000</v>
      </c>
      <c r="I5566" s="384">
        <v>-53508903.280769028</v>
      </c>
      <c r="J5566" s="367">
        <v>5399.9999999999991</v>
      </c>
      <c r="K5566" s="367">
        <v>32727.272727272524</v>
      </c>
      <c r="L5566" s="384">
        <v>-3039288.9581906684</v>
      </c>
      <c r="M5566" s="367">
        <v>5399.9999999999673</v>
      </c>
      <c r="N5566" s="367">
        <v>540</v>
      </c>
      <c r="O5566" s="384">
        <v>-54485.200121953574</v>
      </c>
      <c r="P5566" s="367">
        <v>78.3</v>
      </c>
      <c r="Q5566" s="367">
        <v>540</v>
      </c>
      <c r="R5566" s="384">
        <v>-20762.832552459506</v>
      </c>
      <c r="S5566" s="367">
        <v>75.599999999999994</v>
      </c>
      <c r="T5566" s="367">
        <v>18620.689655172435</v>
      </c>
      <c r="U5566" s="384">
        <v>-3180844.2546041459</v>
      </c>
      <c r="V5566" s="367">
        <v>5400.0000000000055</v>
      </c>
      <c r="W5566" s="367">
        <v>899999.99999999371</v>
      </c>
      <c r="X5566" s="384">
        <v>307398.27667113667</v>
      </c>
      <c r="Y5566" s="386">
        <v>5399.9999999999618</v>
      </c>
      <c r="Z5566" s="367"/>
      <c r="AA5566" s="367"/>
      <c r="AB5566" s="367"/>
      <c r="AC5566" s="367"/>
      <c r="AD5566" s="367"/>
      <c r="AE5566" s="367"/>
      <c r="AF5566" s="367"/>
      <c r="AG5566" s="367"/>
      <c r="AH5566" s="367"/>
      <c r="AI5566" s="367"/>
      <c r="AJ5566" s="367"/>
      <c r="AK5566" s="367"/>
      <c r="AL5566" s="367"/>
      <c r="AM5566" s="367"/>
      <c r="AN5566" s="367"/>
      <c r="AO5566" s="367"/>
      <c r="AP5566" s="367"/>
      <c r="AQ5566" s="367"/>
      <c r="AR5566" s="367"/>
      <c r="AS5566" s="367"/>
      <c r="AT5566" s="367"/>
    </row>
    <row r="5567" spans="2:46" ht="13.8">
      <c r="B5567" s="26">
        <v>90.166666666667041</v>
      </c>
      <c r="C5567" s="363">
        <v>1860.6908246381195</v>
      </c>
      <c r="D5567" s="367">
        <v>5410.0000000000227</v>
      </c>
      <c r="E5567" s="367">
        <v>25162.790697674562</v>
      </c>
      <c r="F5567" s="367">
        <v>-4541217.0184047781</v>
      </c>
      <c r="G5567" s="367">
        <v>5410.0000000000318</v>
      </c>
      <c r="H5567" s="367">
        <v>135250</v>
      </c>
      <c r="I5567" s="384">
        <v>-53708708.310723417</v>
      </c>
      <c r="J5567" s="367">
        <v>5409.9999999999991</v>
      </c>
      <c r="K5567" s="367">
        <v>32787.878787878588</v>
      </c>
      <c r="L5567" s="384">
        <v>-3051465.5799514144</v>
      </c>
      <c r="M5567" s="367">
        <v>5409.9999999999673</v>
      </c>
      <c r="N5567" s="367">
        <v>541</v>
      </c>
      <c r="O5567" s="384">
        <v>-54692.098333717513</v>
      </c>
      <c r="P5567" s="367">
        <v>78.445000000000007</v>
      </c>
      <c r="Q5567" s="367">
        <v>541</v>
      </c>
      <c r="R5567" s="384">
        <v>-20851.309434681862</v>
      </c>
      <c r="S5567" s="367">
        <v>75.739999999999995</v>
      </c>
      <c r="T5567" s="367">
        <v>18655.172413793123</v>
      </c>
      <c r="U5567" s="384">
        <v>-3193372.5488737738</v>
      </c>
      <c r="V5567" s="367">
        <v>5410.0000000000064</v>
      </c>
      <c r="W5567" s="367">
        <v>901666.66666666034</v>
      </c>
      <c r="X5567" s="384">
        <v>307720.69617958978</v>
      </c>
      <c r="Y5567" s="386">
        <v>5409.9999999999618</v>
      </c>
      <c r="Z5567" s="367"/>
      <c r="AA5567" s="367"/>
      <c r="AB5567" s="367"/>
      <c r="AC5567" s="367"/>
      <c r="AD5567" s="367"/>
      <c r="AE5567" s="367"/>
      <c r="AF5567" s="367"/>
      <c r="AG5567" s="367"/>
      <c r="AH5567" s="367"/>
      <c r="AI5567" s="367"/>
      <c r="AJ5567" s="367"/>
      <c r="AK5567" s="367"/>
      <c r="AL5567" s="367"/>
      <c r="AM5567" s="367"/>
      <c r="AN5567" s="367"/>
      <c r="AO5567" s="367"/>
      <c r="AP5567" s="367"/>
      <c r="AQ5567" s="367"/>
      <c r="AR5567" s="367"/>
      <c r="AS5567" s="367"/>
      <c r="AT5567" s="367"/>
    </row>
    <row r="5568" spans="2:46" ht="13.8">
      <c r="B5568" s="26">
        <v>90.333333333333712</v>
      </c>
      <c r="C5568" s="363">
        <v>1864.0890525380889</v>
      </c>
      <c r="D5568" s="367">
        <v>5420.0000000000227</v>
      </c>
      <c r="E5568" s="367">
        <v>25209.302325581539</v>
      </c>
      <c r="F5568" s="367">
        <v>-4558181.7532658428</v>
      </c>
      <c r="G5568" s="367">
        <v>5420.0000000000318</v>
      </c>
      <c r="H5568" s="367">
        <v>135500</v>
      </c>
      <c r="I5568" s="384">
        <v>-53908885.667732604</v>
      </c>
      <c r="J5568" s="367">
        <v>5419.9999999999991</v>
      </c>
      <c r="K5568" s="367">
        <v>32848.484848484652</v>
      </c>
      <c r="L5568" s="384">
        <v>-3063666.4098780598</v>
      </c>
      <c r="M5568" s="367">
        <v>5419.9999999999682</v>
      </c>
      <c r="N5568" s="367">
        <v>542</v>
      </c>
      <c r="O5568" s="384">
        <v>-54899.388411259686</v>
      </c>
      <c r="P5568" s="367">
        <v>78.59</v>
      </c>
      <c r="Q5568" s="367">
        <v>542</v>
      </c>
      <c r="R5568" s="384">
        <v>-20939.971260313869</v>
      </c>
      <c r="S5568" s="367">
        <v>75.88</v>
      </c>
      <c r="T5568" s="367">
        <v>18689.655172413812</v>
      </c>
      <c r="U5568" s="384">
        <v>-3205925.3823003192</v>
      </c>
      <c r="V5568" s="367">
        <v>5420.0000000000064</v>
      </c>
      <c r="W5568" s="367">
        <v>903333.33333332697</v>
      </c>
      <c r="X5568" s="384">
        <v>308042.20316841465</v>
      </c>
      <c r="Y5568" s="386">
        <v>5419.9999999999618</v>
      </c>
      <c r="Z5568" s="367"/>
      <c r="AA5568" s="367"/>
      <c r="AB5568" s="367"/>
      <c r="AC5568" s="367"/>
      <c r="AD5568" s="367"/>
      <c r="AE5568" s="367"/>
      <c r="AF5568" s="367"/>
      <c r="AG5568" s="367"/>
      <c r="AH5568" s="367"/>
      <c r="AI5568" s="367"/>
      <c r="AJ5568" s="367"/>
      <c r="AK5568" s="367"/>
      <c r="AL5568" s="367"/>
      <c r="AM5568" s="367"/>
      <c r="AN5568" s="367"/>
      <c r="AO5568" s="367"/>
      <c r="AP5568" s="367"/>
      <c r="AQ5568" s="367"/>
      <c r="AR5568" s="367"/>
      <c r="AS5568" s="367"/>
      <c r="AT5568" s="367"/>
    </row>
    <row r="5569" spans="2:46" ht="13.8">
      <c r="B5569" s="26">
        <v>90.500000000000384</v>
      </c>
      <c r="C5569" s="363">
        <v>1867.4871286791133</v>
      </c>
      <c r="D5569" s="367">
        <v>5430.0000000000227</v>
      </c>
      <c r="E5569" s="367">
        <v>25255.813953488516</v>
      </c>
      <c r="F5569" s="367">
        <v>-4575178.1140249735</v>
      </c>
      <c r="G5569" s="367">
        <v>5430.0000000000318</v>
      </c>
      <c r="H5569" s="367">
        <v>135750</v>
      </c>
      <c r="I5569" s="384">
        <v>-54109435.351796597</v>
      </c>
      <c r="J5569" s="367">
        <v>5429.9999999999991</v>
      </c>
      <c r="K5569" s="367">
        <v>32909.090909090715</v>
      </c>
      <c r="L5569" s="384">
        <v>-3075891.4479706008</v>
      </c>
      <c r="M5569" s="367">
        <v>5429.9999999999682</v>
      </c>
      <c r="N5569" s="367">
        <v>543</v>
      </c>
      <c r="O5569" s="384">
        <v>-55107.07035458013</v>
      </c>
      <c r="P5569" s="367">
        <v>78.734999999999999</v>
      </c>
      <c r="Q5569" s="367">
        <v>543</v>
      </c>
      <c r="R5569" s="384">
        <v>-21028.818029355523</v>
      </c>
      <c r="S5569" s="367">
        <v>76.02</v>
      </c>
      <c r="T5569" s="367">
        <v>18724.1379310345</v>
      </c>
      <c r="U5569" s="384">
        <v>-3218502.7548837797</v>
      </c>
      <c r="V5569" s="367">
        <v>5430.0000000000045</v>
      </c>
      <c r="W5569" s="367">
        <v>904999.9999999936</v>
      </c>
      <c r="X5569" s="384">
        <v>308362.79763761122</v>
      </c>
      <c r="Y5569" s="386">
        <v>5429.9999999999618</v>
      </c>
      <c r="Z5569" s="367"/>
      <c r="AA5569" s="367"/>
      <c r="AB5569" s="367"/>
      <c r="AC5569" s="367"/>
      <c r="AD5569" s="367"/>
      <c r="AE5569" s="367"/>
      <c r="AF5569" s="367"/>
      <c r="AG5569" s="367"/>
      <c r="AH5569" s="367"/>
      <c r="AI5569" s="367"/>
      <c r="AJ5569" s="367"/>
      <c r="AK5569" s="367"/>
      <c r="AL5569" s="367"/>
      <c r="AM5569" s="367"/>
      <c r="AN5569" s="367"/>
      <c r="AO5569" s="367"/>
      <c r="AP5569" s="367"/>
      <c r="AQ5569" s="367"/>
      <c r="AR5569" s="367"/>
      <c r="AS5569" s="367"/>
      <c r="AT5569" s="367"/>
    </row>
    <row r="5570" spans="2:46" ht="13.8">
      <c r="B5570" s="26">
        <v>90.666666666667055</v>
      </c>
      <c r="C5570" s="363">
        <v>1870.8850530611926</v>
      </c>
      <c r="D5570" s="367">
        <v>5440.0000000000236</v>
      </c>
      <c r="E5570" s="367">
        <v>25302.325581395493</v>
      </c>
      <c r="F5570" s="367">
        <v>-4592206.1006821711</v>
      </c>
      <c r="G5570" s="367">
        <v>5440.0000000000318</v>
      </c>
      <c r="H5570" s="367">
        <v>136000</v>
      </c>
      <c r="I5570" s="384">
        <v>-54310357.362915397</v>
      </c>
      <c r="J5570" s="367">
        <v>5439.9999999999991</v>
      </c>
      <c r="K5570" s="367">
        <v>32969.696969696779</v>
      </c>
      <c r="L5570" s="384">
        <v>-3088140.6942290408</v>
      </c>
      <c r="M5570" s="367">
        <v>5439.9999999999691</v>
      </c>
      <c r="N5570" s="367">
        <v>544</v>
      </c>
      <c r="O5570" s="384">
        <v>-55315.144163678829</v>
      </c>
      <c r="P5570" s="367">
        <v>78.88</v>
      </c>
      <c r="Q5570" s="367">
        <v>544</v>
      </c>
      <c r="R5570" s="384">
        <v>-21117.849741806833</v>
      </c>
      <c r="S5570" s="367">
        <v>76.16</v>
      </c>
      <c r="T5570" s="367">
        <v>18758.620689655188</v>
      </c>
      <c r="U5570" s="384">
        <v>-3231104.6666241609</v>
      </c>
      <c r="V5570" s="367">
        <v>5440.0000000000045</v>
      </c>
      <c r="W5570" s="367">
        <v>906666.66666666023</v>
      </c>
      <c r="X5570" s="384">
        <v>308682.47958717943</v>
      </c>
      <c r="Y5570" s="386">
        <v>5439.9999999999618</v>
      </c>
      <c r="Z5570" s="367"/>
      <c r="AA5570" s="367"/>
      <c r="AB5570" s="367"/>
      <c r="AC5570" s="367"/>
      <c r="AD5570" s="367"/>
      <c r="AE5570" s="367"/>
      <c r="AF5570" s="367"/>
      <c r="AG5570" s="367"/>
      <c r="AH5570" s="367"/>
      <c r="AI5570" s="367"/>
      <c r="AJ5570" s="367"/>
      <c r="AK5570" s="367"/>
      <c r="AL5570" s="367"/>
      <c r="AM5570" s="367"/>
      <c r="AN5570" s="367"/>
      <c r="AO5570" s="367"/>
      <c r="AP5570" s="367"/>
      <c r="AQ5570" s="367"/>
      <c r="AR5570" s="367"/>
      <c r="AS5570" s="367"/>
      <c r="AT5570" s="367"/>
    </row>
    <row r="5571" spans="2:46" ht="13.8">
      <c r="B5571" s="26">
        <v>90.833333333333727</v>
      </c>
      <c r="C5571" s="363">
        <v>1874.2828256843259</v>
      </c>
      <c r="D5571" s="367">
        <v>5450.0000000000236</v>
      </c>
      <c r="E5571" s="367">
        <v>25348.83720930247</v>
      </c>
      <c r="F5571" s="367">
        <v>-4609265.7132374337</v>
      </c>
      <c r="G5571" s="367">
        <v>5450.0000000000318</v>
      </c>
      <c r="H5571" s="367">
        <v>136250</v>
      </c>
      <c r="I5571" s="384">
        <v>-54511651.701088987</v>
      </c>
      <c r="J5571" s="367">
        <v>5449.9999999999991</v>
      </c>
      <c r="K5571" s="367">
        <v>33030.303030302843</v>
      </c>
      <c r="L5571" s="384">
        <v>-3100414.1486533764</v>
      </c>
      <c r="M5571" s="367">
        <v>5449.9999999999691</v>
      </c>
      <c r="N5571" s="367">
        <v>545</v>
      </c>
      <c r="O5571" s="384">
        <v>-55523.609838555793</v>
      </c>
      <c r="P5571" s="367">
        <v>79.024999999999991</v>
      </c>
      <c r="Q5571" s="367">
        <v>545</v>
      </c>
      <c r="R5571" s="384">
        <v>-21207.066397667793</v>
      </c>
      <c r="S5571" s="367">
        <v>76.3</v>
      </c>
      <c r="T5571" s="367">
        <v>18793.103448275877</v>
      </c>
      <c r="U5571" s="384">
        <v>-3243731.1175214592</v>
      </c>
      <c r="V5571" s="367">
        <v>5450.0000000000045</v>
      </c>
      <c r="W5571" s="367">
        <v>908333.33333332685</v>
      </c>
      <c r="X5571" s="384">
        <v>309001.24901711929</v>
      </c>
      <c r="Y5571" s="386">
        <v>5449.99999999996</v>
      </c>
      <c r="Z5571" s="367"/>
      <c r="AA5571" s="367"/>
      <c r="AB5571" s="367"/>
      <c r="AC5571" s="367"/>
      <c r="AD5571" s="367"/>
      <c r="AE5571" s="367"/>
      <c r="AF5571" s="367"/>
      <c r="AG5571" s="367"/>
      <c r="AH5571" s="367"/>
      <c r="AI5571" s="367"/>
      <c r="AJ5571" s="367"/>
      <c r="AK5571" s="367"/>
      <c r="AL5571" s="367"/>
      <c r="AM5571" s="367"/>
      <c r="AN5571" s="367"/>
      <c r="AO5571" s="367"/>
      <c r="AP5571" s="367"/>
      <c r="AQ5571" s="367"/>
      <c r="AR5571" s="367"/>
      <c r="AS5571" s="367"/>
      <c r="AT5571" s="367"/>
    </row>
    <row r="5572" spans="2:46" ht="13.8">
      <c r="B5572" s="26">
        <v>91.000000000000398</v>
      </c>
      <c r="C5572" s="363">
        <v>1877.6804465485138</v>
      </c>
      <c r="D5572" s="367">
        <v>5460.0000000000236</v>
      </c>
      <c r="E5572" s="367">
        <v>25395.348837209447</v>
      </c>
      <c r="F5572" s="367">
        <v>-4626356.9516907632</v>
      </c>
      <c r="G5572" s="367">
        <v>5460.0000000000318</v>
      </c>
      <c r="H5572" s="367">
        <v>136500</v>
      </c>
      <c r="I5572" s="384">
        <v>-54713318.366317369</v>
      </c>
      <c r="J5572" s="367">
        <v>5459.9999999999991</v>
      </c>
      <c r="K5572" s="367">
        <v>33090.909090908906</v>
      </c>
      <c r="L5572" s="384">
        <v>-3112711.8112436109</v>
      </c>
      <c r="M5572" s="367">
        <v>5459.99999999997</v>
      </c>
      <c r="N5572" s="367">
        <v>546</v>
      </c>
      <c r="O5572" s="384">
        <v>-55732.467379211033</v>
      </c>
      <c r="P5572" s="367">
        <v>79.17</v>
      </c>
      <c r="Q5572" s="367">
        <v>546</v>
      </c>
      <c r="R5572" s="384">
        <v>-21296.467996938398</v>
      </c>
      <c r="S5572" s="367">
        <v>76.44</v>
      </c>
      <c r="T5572" s="367">
        <v>18827.586206896565</v>
      </c>
      <c r="U5572" s="384">
        <v>-3256382.1075756745</v>
      </c>
      <c r="V5572" s="367">
        <v>5460.0000000000036</v>
      </c>
      <c r="W5572" s="367">
        <v>909999.99999999348</v>
      </c>
      <c r="X5572" s="384">
        <v>309319.10592743102</v>
      </c>
      <c r="Y5572" s="386">
        <v>5459.9999999999609</v>
      </c>
      <c r="Z5572" s="367"/>
      <c r="AA5572" s="367"/>
      <c r="AB5572" s="367"/>
      <c r="AC5572" s="367"/>
      <c r="AD5572" s="367"/>
      <c r="AE5572" s="367"/>
      <c r="AF5572" s="367"/>
      <c r="AG5572" s="367"/>
      <c r="AH5572" s="367"/>
      <c r="AI5572" s="367"/>
      <c r="AJ5572" s="367"/>
      <c r="AK5572" s="367"/>
      <c r="AL5572" s="367"/>
      <c r="AM5572" s="367"/>
      <c r="AN5572" s="367"/>
      <c r="AO5572" s="367"/>
      <c r="AP5572" s="367"/>
      <c r="AQ5572" s="367"/>
      <c r="AR5572" s="367"/>
      <c r="AS5572" s="367"/>
      <c r="AT5572" s="367"/>
    </row>
    <row r="5573" spans="2:46" ht="13.8">
      <c r="B5573" s="26">
        <v>91.166666666667069</v>
      </c>
      <c r="C5573" s="363">
        <v>1881.077915653756</v>
      </c>
      <c r="D5573" s="367">
        <v>5470.0000000000236</v>
      </c>
      <c r="E5573" s="367">
        <v>25441.860465116424</v>
      </c>
      <c r="F5573" s="367">
        <v>-4643479.8160421597</v>
      </c>
      <c r="G5573" s="367">
        <v>5470.0000000000318</v>
      </c>
      <c r="H5573" s="367">
        <v>136750</v>
      </c>
      <c r="I5573" s="384">
        <v>-54915357.358600564</v>
      </c>
      <c r="J5573" s="367">
        <v>5469.9999999999991</v>
      </c>
      <c r="K5573" s="367">
        <v>33151.51515151497</v>
      </c>
      <c r="L5573" s="384">
        <v>-3125033.6819997416</v>
      </c>
      <c r="M5573" s="367">
        <v>5469.9999999999709</v>
      </c>
      <c r="N5573" s="367">
        <v>547</v>
      </c>
      <c r="O5573" s="384">
        <v>-55941.716785644523</v>
      </c>
      <c r="P5573" s="367">
        <v>79.314999999999998</v>
      </c>
      <c r="Q5573" s="367">
        <v>547</v>
      </c>
      <c r="R5573" s="384">
        <v>-21386.054539618654</v>
      </c>
      <c r="S5573" s="367">
        <v>76.58</v>
      </c>
      <c r="T5573" s="367">
        <v>18862.068965517254</v>
      </c>
      <c r="U5573" s="384">
        <v>-3269057.6367868092</v>
      </c>
      <c r="V5573" s="367">
        <v>5470.0000000000036</v>
      </c>
      <c r="W5573" s="367">
        <v>911666.66666666011</v>
      </c>
      <c r="X5573" s="384">
        <v>309636.05031811428</v>
      </c>
      <c r="Y5573" s="386">
        <v>5469.9999999999609</v>
      </c>
      <c r="Z5573" s="367"/>
      <c r="AA5573" s="367"/>
      <c r="AB5573" s="367"/>
      <c r="AC5573" s="367"/>
      <c r="AD5573" s="367"/>
      <c r="AE5573" s="367"/>
      <c r="AF5573" s="367"/>
      <c r="AG5573" s="367"/>
      <c r="AH5573" s="367"/>
      <c r="AI5573" s="367"/>
      <c r="AJ5573" s="367"/>
      <c r="AK5573" s="367"/>
      <c r="AL5573" s="367"/>
      <c r="AM5573" s="367"/>
      <c r="AN5573" s="367"/>
      <c r="AO5573" s="367"/>
      <c r="AP5573" s="367"/>
      <c r="AQ5573" s="367"/>
      <c r="AR5573" s="367"/>
      <c r="AS5573" s="367"/>
      <c r="AT5573" s="367"/>
    </row>
    <row r="5574" spans="2:46" ht="13.8">
      <c r="B5574" s="26">
        <v>91.333333333333741</v>
      </c>
      <c r="C5574" s="363">
        <v>1884.4752330000533</v>
      </c>
      <c r="D5574" s="367">
        <v>5480.0000000000246</v>
      </c>
      <c r="E5574" s="367">
        <v>25488.372093023401</v>
      </c>
      <c r="F5574" s="367">
        <v>-4660634.306291623</v>
      </c>
      <c r="G5574" s="367">
        <v>5480.0000000000318</v>
      </c>
      <c r="H5574" s="367">
        <v>137000</v>
      </c>
      <c r="I5574" s="384">
        <v>-55117768.677938551</v>
      </c>
      <c r="J5574" s="367">
        <v>5479.9999999999991</v>
      </c>
      <c r="K5574" s="367">
        <v>33212.121212121034</v>
      </c>
      <c r="L5574" s="384">
        <v>-3137379.7609217693</v>
      </c>
      <c r="M5574" s="367">
        <v>5479.9999999999709</v>
      </c>
      <c r="N5574" s="367">
        <v>548</v>
      </c>
      <c r="O5574" s="384">
        <v>-56151.358057856261</v>
      </c>
      <c r="P5574" s="367">
        <v>79.459999999999994</v>
      </c>
      <c r="Q5574" s="367">
        <v>548</v>
      </c>
      <c r="R5574" s="384">
        <v>-21475.82602570856</v>
      </c>
      <c r="S5574" s="367">
        <v>76.72</v>
      </c>
      <c r="T5574" s="367">
        <v>18896.551724137942</v>
      </c>
      <c r="U5574" s="384">
        <v>-3281757.7051548623</v>
      </c>
      <c r="V5574" s="367">
        <v>5480.0000000000036</v>
      </c>
      <c r="W5574" s="367">
        <v>913333.33333332674</v>
      </c>
      <c r="X5574" s="384">
        <v>309952.0821891693</v>
      </c>
      <c r="Y5574" s="386">
        <v>5479.9999999999609</v>
      </c>
      <c r="Z5574" s="367"/>
      <c r="AA5574" s="367"/>
      <c r="AB5574" s="367"/>
      <c r="AC5574" s="367"/>
      <c r="AD5574" s="367"/>
      <c r="AE5574" s="367"/>
      <c r="AF5574" s="367"/>
      <c r="AG5574" s="367"/>
      <c r="AH5574" s="367"/>
      <c r="AI5574" s="367"/>
      <c r="AJ5574" s="367"/>
      <c r="AK5574" s="367"/>
      <c r="AL5574" s="367"/>
      <c r="AM5574" s="367"/>
      <c r="AN5574" s="367"/>
      <c r="AO5574" s="367"/>
      <c r="AP5574" s="367"/>
      <c r="AQ5574" s="367"/>
      <c r="AR5574" s="367"/>
      <c r="AS5574" s="367"/>
      <c r="AT5574" s="367"/>
    </row>
    <row r="5575" spans="2:46" ht="13.8">
      <c r="B5575" s="26">
        <v>91.500000000000412</v>
      </c>
      <c r="C5575" s="363">
        <v>1887.8723985874046</v>
      </c>
      <c r="D5575" s="367">
        <v>5490.0000000000246</v>
      </c>
      <c r="E5575" s="367">
        <v>25534.883720930378</v>
      </c>
      <c r="F5575" s="367">
        <v>-4677820.4224391533</v>
      </c>
      <c r="G5575" s="367">
        <v>5490.0000000000318</v>
      </c>
      <c r="H5575" s="367">
        <v>137250</v>
      </c>
      <c r="I5575" s="384">
        <v>-55320552.324331343</v>
      </c>
      <c r="J5575" s="367">
        <v>5489.9999999999991</v>
      </c>
      <c r="K5575" s="367">
        <v>33272.727272727097</v>
      </c>
      <c r="L5575" s="384">
        <v>-3149750.048009695</v>
      </c>
      <c r="M5575" s="367">
        <v>5489.9999999999718</v>
      </c>
      <c r="N5575" s="367">
        <v>549</v>
      </c>
      <c r="O5575" s="384">
        <v>-56361.391195846278</v>
      </c>
      <c r="P5575" s="367">
        <v>79.605000000000004</v>
      </c>
      <c r="Q5575" s="367">
        <v>549</v>
      </c>
      <c r="R5575" s="384">
        <v>-21565.782455208118</v>
      </c>
      <c r="S5575" s="367">
        <v>76.86</v>
      </c>
      <c r="T5575" s="367">
        <v>18931.03448275863</v>
      </c>
      <c r="U5575" s="384">
        <v>-3294482.3126798314</v>
      </c>
      <c r="V5575" s="367">
        <v>5490.0000000000027</v>
      </c>
      <c r="W5575" s="367">
        <v>914999.99999999336</v>
      </c>
      <c r="X5575" s="384">
        <v>310267.20154059603</v>
      </c>
      <c r="Y5575" s="386">
        <v>5489.9999999999609</v>
      </c>
      <c r="Z5575" s="367"/>
      <c r="AA5575" s="367"/>
      <c r="AB5575" s="367"/>
      <c r="AC5575" s="367"/>
      <c r="AD5575" s="367"/>
      <c r="AE5575" s="367"/>
      <c r="AF5575" s="367"/>
      <c r="AG5575" s="367"/>
      <c r="AH5575" s="367"/>
      <c r="AI5575" s="367"/>
      <c r="AJ5575" s="367"/>
      <c r="AK5575" s="367"/>
      <c r="AL5575" s="367"/>
      <c r="AM5575" s="367"/>
      <c r="AN5575" s="367"/>
      <c r="AO5575" s="367"/>
      <c r="AP5575" s="367"/>
      <c r="AQ5575" s="367"/>
      <c r="AR5575" s="367"/>
      <c r="AS5575" s="367"/>
      <c r="AT5575" s="367"/>
    </row>
    <row r="5576" spans="2:46" ht="13.8">
      <c r="B5576" s="26">
        <v>91.666666666667084</v>
      </c>
      <c r="C5576" s="363">
        <v>1891.2694124158104</v>
      </c>
      <c r="D5576" s="367">
        <v>5500.0000000000246</v>
      </c>
      <c r="E5576" s="367">
        <v>25581.395348837355</v>
      </c>
      <c r="F5576" s="367">
        <v>-4695038.1644847486</v>
      </c>
      <c r="G5576" s="367">
        <v>5500.0000000000318</v>
      </c>
      <c r="H5576" s="367">
        <v>137500</v>
      </c>
      <c r="I5576" s="384">
        <v>-55523708.297778934</v>
      </c>
      <c r="J5576" s="367">
        <v>5499.9999999999991</v>
      </c>
      <c r="K5576" s="367">
        <v>33333.333333333161</v>
      </c>
      <c r="L5576" s="384">
        <v>-3162144.5432635173</v>
      </c>
      <c r="M5576" s="367">
        <v>5499.9999999999718</v>
      </c>
      <c r="N5576" s="367">
        <v>550</v>
      </c>
      <c r="O5576" s="384">
        <v>-56571.81619961455</v>
      </c>
      <c r="P5576" s="367">
        <v>79.75</v>
      </c>
      <c r="Q5576" s="367">
        <v>550</v>
      </c>
      <c r="R5576" s="384">
        <v>-21655.923828117328</v>
      </c>
      <c r="S5576" s="367">
        <v>77</v>
      </c>
      <c r="T5576" s="367">
        <v>18965.517241379319</v>
      </c>
      <c r="U5576" s="384">
        <v>-3307231.459361719</v>
      </c>
      <c r="V5576" s="367">
        <v>5500.0000000000027</v>
      </c>
      <c r="W5576" s="367">
        <v>916666.66666665999</v>
      </c>
      <c r="X5576" s="384">
        <v>310581.40837239439</v>
      </c>
      <c r="Y5576" s="386">
        <v>5499.9999999999591</v>
      </c>
      <c r="Z5576" s="367"/>
      <c r="AA5576" s="367"/>
      <c r="AB5576" s="367"/>
      <c r="AC5576" s="367"/>
      <c r="AD5576" s="367"/>
      <c r="AE5576" s="367"/>
      <c r="AF5576" s="367"/>
      <c r="AG5576" s="367"/>
      <c r="AH5576" s="367"/>
      <c r="AI5576" s="367"/>
      <c r="AJ5576" s="367"/>
      <c r="AK5576" s="367"/>
      <c r="AL5576" s="367"/>
      <c r="AM5576" s="367"/>
      <c r="AN5576" s="367"/>
      <c r="AO5576" s="367"/>
      <c r="AP5576" s="367"/>
      <c r="AQ5576" s="367"/>
      <c r="AR5576" s="367"/>
      <c r="AS5576" s="367"/>
      <c r="AT5576" s="367"/>
    </row>
    <row r="5577" spans="2:46" ht="13.8">
      <c r="B5577" s="26">
        <v>91.833333333333755</v>
      </c>
      <c r="C5577" s="363">
        <v>1894.6662744852711</v>
      </c>
      <c r="D5577" s="367">
        <v>5510.0000000000246</v>
      </c>
      <c r="E5577" s="367">
        <v>25627.906976744332</v>
      </c>
      <c r="F5577" s="367">
        <v>-4712287.5324284118</v>
      </c>
      <c r="G5577" s="367">
        <v>5510.0000000000318</v>
      </c>
      <c r="H5577" s="367">
        <v>137750</v>
      </c>
      <c r="I5577" s="384">
        <v>-55727236.598281316</v>
      </c>
      <c r="J5577" s="367">
        <v>5509.9999999999991</v>
      </c>
      <c r="K5577" s="367">
        <v>33393.939393939225</v>
      </c>
      <c r="L5577" s="384">
        <v>-3174563.2466832376</v>
      </c>
      <c r="M5577" s="367">
        <v>5509.9999999999727</v>
      </c>
      <c r="N5577" s="367">
        <v>551</v>
      </c>
      <c r="O5577" s="384">
        <v>-56782.633069161078</v>
      </c>
      <c r="P5577" s="367">
        <v>79.894999999999996</v>
      </c>
      <c r="Q5577" s="367">
        <v>551</v>
      </c>
      <c r="R5577" s="384">
        <v>-21746.250144436184</v>
      </c>
      <c r="S5577" s="367">
        <v>77.14</v>
      </c>
      <c r="T5577" s="367">
        <v>19000.000000000007</v>
      </c>
      <c r="U5577" s="384">
        <v>-3320005.1452005254</v>
      </c>
      <c r="V5577" s="367">
        <v>5510.0000000000027</v>
      </c>
      <c r="W5577" s="367">
        <v>918333.33333332662</v>
      </c>
      <c r="X5577" s="384">
        <v>310894.70268456446</v>
      </c>
      <c r="Y5577" s="386">
        <v>5509.9999999999591</v>
      </c>
      <c r="Z5577" s="367"/>
      <c r="AA5577" s="367"/>
      <c r="AB5577" s="367"/>
      <c r="AC5577" s="367"/>
      <c r="AD5577" s="367"/>
      <c r="AE5577" s="367"/>
      <c r="AF5577" s="367"/>
      <c r="AG5577" s="367"/>
      <c r="AH5577" s="367"/>
      <c r="AI5577" s="367"/>
      <c r="AJ5577" s="367"/>
      <c r="AK5577" s="367"/>
      <c r="AL5577" s="367"/>
      <c r="AM5577" s="367"/>
      <c r="AN5577" s="367"/>
      <c r="AO5577" s="367"/>
      <c r="AP5577" s="367"/>
      <c r="AQ5577" s="367"/>
      <c r="AR5577" s="367"/>
      <c r="AS5577" s="367"/>
      <c r="AT5577" s="367"/>
    </row>
    <row r="5578" spans="2:46" ht="13.8">
      <c r="B5578" s="26">
        <v>92.000000000000426</v>
      </c>
      <c r="C5578" s="363">
        <v>1898.0629847957866</v>
      </c>
      <c r="D5578" s="367">
        <v>5520.0000000000264</v>
      </c>
      <c r="E5578" s="367">
        <v>25674.41860465131</v>
      </c>
      <c r="F5578" s="367">
        <v>-4729568.52627014</v>
      </c>
      <c r="G5578" s="367">
        <v>5520.0000000000318</v>
      </c>
      <c r="H5578" s="367">
        <v>138000</v>
      </c>
      <c r="I5578" s="384">
        <v>-55931137.22583852</v>
      </c>
      <c r="J5578" s="367">
        <v>5519.9999999999991</v>
      </c>
      <c r="K5578" s="367">
        <v>33454.545454545289</v>
      </c>
      <c r="L5578" s="384">
        <v>-3187006.158268855</v>
      </c>
      <c r="M5578" s="367">
        <v>5519.9999999999727</v>
      </c>
      <c r="N5578" s="367">
        <v>552</v>
      </c>
      <c r="O5578" s="384">
        <v>-56993.841804485884</v>
      </c>
      <c r="P5578" s="367">
        <v>80.040000000000006</v>
      </c>
      <c r="Q5578" s="367">
        <v>552</v>
      </c>
      <c r="R5578" s="384">
        <v>-21836.761404164692</v>
      </c>
      <c r="S5578" s="367">
        <v>77.28</v>
      </c>
      <c r="T5578" s="367">
        <v>19034.482758620696</v>
      </c>
      <c r="U5578" s="384">
        <v>-3332803.3701962484</v>
      </c>
      <c r="V5578" s="367">
        <v>5520.0000000000018</v>
      </c>
      <c r="W5578" s="367">
        <v>919999.99999999325</v>
      </c>
      <c r="X5578" s="384">
        <v>311207.08447710628</v>
      </c>
      <c r="Y5578" s="386">
        <v>5519.9999999999591</v>
      </c>
      <c r="Z5578" s="367"/>
      <c r="AA5578" s="367"/>
      <c r="AB5578" s="367"/>
      <c r="AC5578" s="367"/>
      <c r="AD5578" s="367"/>
      <c r="AE5578" s="367"/>
      <c r="AF5578" s="367"/>
      <c r="AG5578" s="367"/>
      <c r="AH5578" s="367"/>
      <c r="AI5578" s="367"/>
      <c r="AJ5578" s="367"/>
      <c r="AK5578" s="367"/>
      <c r="AL5578" s="367"/>
      <c r="AM5578" s="367"/>
      <c r="AN5578" s="367"/>
      <c r="AO5578" s="367"/>
      <c r="AP5578" s="367"/>
      <c r="AQ5578" s="367"/>
      <c r="AR5578" s="367"/>
      <c r="AS5578" s="367"/>
      <c r="AT5578" s="367"/>
    </row>
    <row r="5579" spans="2:46" ht="13.8">
      <c r="B5579" s="26">
        <v>92.166666666667098</v>
      </c>
      <c r="C5579" s="363">
        <v>1901.4595433473562</v>
      </c>
      <c r="D5579" s="367">
        <v>5530.0000000000264</v>
      </c>
      <c r="E5579" s="367">
        <v>25720.930232558287</v>
      </c>
      <c r="F5579" s="367">
        <v>-4746881.1460099369</v>
      </c>
      <c r="G5579" s="367">
        <v>5530.0000000000318</v>
      </c>
      <c r="H5579" s="367">
        <v>138250</v>
      </c>
      <c r="I5579" s="384">
        <v>-56135410.180450507</v>
      </c>
      <c r="J5579" s="367">
        <v>5529.9999999999991</v>
      </c>
      <c r="K5579" s="367">
        <v>33515.151515151352</v>
      </c>
      <c r="L5579" s="384">
        <v>-3199473.2780203694</v>
      </c>
      <c r="M5579" s="367">
        <v>5529.9999999999736</v>
      </c>
      <c r="N5579" s="367">
        <v>553</v>
      </c>
      <c r="O5579" s="384">
        <v>-57205.442405588939</v>
      </c>
      <c r="P5579" s="367">
        <v>80.185000000000002</v>
      </c>
      <c r="Q5579" s="367">
        <v>553</v>
      </c>
      <c r="R5579" s="384">
        <v>-21927.457607302855</v>
      </c>
      <c r="S5579" s="367">
        <v>77.42</v>
      </c>
      <c r="T5579" s="367">
        <v>19068.965517241384</v>
      </c>
      <c r="U5579" s="384">
        <v>-3345626.1343488898</v>
      </c>
      <c r="V5579" s="367">
        <v>5530.0000000000018</v>
      </c>
      <c r="W5579" s="367">
        <v>921666.66666665988</v>
      </c>
      <c r="X5579" s="384">
        <v>311518.55375001975</v>
      </c>
      <c r="Y5579" s="386">
        <v>5529.9999999999591</v>
      </c>
      <c r="Z5579" s="367"/>
      <c r="AA5579" s="367"/>
      <c r="AB5579" s="367"/>
      <c r="AC5579" s="367"/>
      <c r="AD5579" s="367"/>
      <c r="AE5579" s="367"/>
      <c r="AF5579" s="367"/>
      <c r="AG5579" s="367"/>
      <c r="AH5579" s="367"/>
      <c r="AI5579" s="367"/>
      <c r="AJ5579" s="367"/>
      <c r="AK5579" s="367"/>
      <c r="AL5579" s="367"/>
      <c r="AM5579" s="367"/>
      <c r="AN5579" s="367"/>
      <c r="AO5579" s="367"/>
      <c r="AP5579" s="367"/>
      <c r="AQ5579" s="367"/>
      <c r="AR5579" s="367"/>
      <c r="AS5579" s="367"/>
      <c r="AT5579" s="367"/>
    </row>
    <row r="5580" spans="2:46" ht="13.8">
      <c r="B5580" s="26">
        <v>92.333333333333769</v>
      </c>
      <c r="C5580" s="363">
        <v>1904.8559501399805</v>
      </c>
      <c r="D5580" s="367">
        <v>5540.0000000000264</v>
      </c>
      <c r="E5580" s="367">
        <v>25767.441860465264</v>
      </c>
      <c r="F5580" s="367">
        <v>-4764225.3916477989</v>
      </c>
      <c r="G5580" s="367">
        <v>5540.0000000000318</v>
      </c>
      <c r="H5580" s="367">
        <v>138500</v>
      </c>
      <c r="I5580" s="384">
        <v>-56340055.462117292</v>
      </c>
      <c r="J5580" s="367">
        <v>5539.9999999999991</v>
      </c>
      <c r="K5580" s="367">
        <v>33575.757575757416</v>
      </c>
      <c r="L5580" s="384">
        <v>-3211964.6059377808</v>
      </c>
      <c r="M5580" s="367">
        <v>5539.9999999999736</v>
      </c>
      <c r="N5580" s="367">
        <v>554</v>
      </c>
      <c r="O5580" s="384">
        <v>-57417.434872470243</v>
      </c>
      <c r="P5580" s="367">
        <v>80.33</v>
      </c>
      <c r="Q5580" s="367">
        <v>554</v>
      </c>
      <c r="R5580" s="384">
        <v>-22018.338753850665</v>
      </c>
      <c r="S5580" s="367">
        <v>77.56</v>
      </c>
      <c r="T5580" s="367">
        <v>19103.448275862072</v>
      </c>
      <c r="U5580" s="384">
        <v>-3358473.4376584496</v>
      </c>
      <c r="V5580" s="367">
        <v>5540.0000000000018</v>
      </c>
      <c r="W5580" s="367">
        <v>923333.3333333265</v>
      </c>
      <c r="X5580" s="384">
        <v>311829.11050330498</v>
      </c>
      <c r="Y5580" s="386">
        <v>5539.9999999999582</v>
      </c>
      <c r="Z5580" s="367"/>
      <c r="AA5580" s="367"/>
      <c r="AB5580" s="367"/>
      <c r="AC5580" s="367"/>
      <c r="AD5580" s="367"/>
      <c r="AE5580" s="367"/>
      <c r="AF5580" s="367"/>
      <c r="AG5580" s="367"/>
      <c r="AH5580" s="367"/>
      <c r="AI5580" s="367"/>
      <c r="AJ5580" s="367"/>
      <c r="AK5580" s="367"/>
      <c r="AL5580" s="367"/>
      <c r="AM5580" s="367"/>
      <c r="AN5580" s="367"/>
      <c r="AO5580" s="367"/>
      <c r="AP5580" s="367"/>
      <c r="AQ5580" s="367"/>
      <c r="AR5580" s="367"/>
      <c r="AS5580" s="367"/>
      <c r="AT5580" s="367"/>
    </row>
    <row r="5581" spans="2:46" ht="13.8">
      <c r="B5581" s="26">
        <v>92.500000000000441</v>
      </c>
      <c r="C5581" s="363">
        <v>1908.2522051736589</v>
      </c>
      <c r="D5581" s="367">
        <v>5550.0000000000264</v>
      </c>
      <c r="E5581" s="367">
        <v>25813.953488372241</v>
      </c>
      <c r="F5581" s="367">
        <v>-4781601.2631837269</v>
      </c>
      <c r="G5581" s="367">
        <v>5550.0000000000318</v>
      </c>
      <c r="H5581" s="367">
        <v>138750</v>
      </c>
      <c r="I5581" s="384">
        <v>-56545073.070838884</v>
      </c>
      <c r="J5581" s="367">
        <v>5549.9999999999991</v>
      </c>
      <c r="K5581" s="367">
        <v>33636.36363636348</v>
      </c>
      <c r="L5581" s="384">
        <v>-3224480.1420210898</v>
      </c>
      <c r="M5581" s="367">
        <v>5549.9999999999745</v>
      </c>
      <c r="N5581" s="367">
        <v>555</v>
      </c>
      <c r="O5581" s="384">
        <v>-57629.819205129832</v>
      </c>
      <c r="P5581" s="367">
        <v>80.475000000000009</v>
      </c>
      <c r="Q5581" s="367">
        <v>555</v>
      </c>
      <c r="R5581" s="384">
        <v>-22109.404843808123</v>
      </c>
      <c r="S5581" s="367">
        <v>77.7</v>
      </c>
      <c r="T5581" s="367">
        <v>19137.931034482761</v>
      </c>
      <c r="U5581" s="384">
        <v>-3371345.280124926</v>
      </c>
      <c r="V5581" s="367">
        <v>5550.0000000000009</v>
      </c>
      <c r="W5581" s="367">
        <v>924999.99999999313</v>
      </c>
      <c r="X5581" s="384">
        <v>312138.75473696186</v>
      </c>
      <c r="Y5581" s="386">
        <v>5549.9999999999582</v>
      </c>
      <c r="Z5581" s="367"/>
      <c r="AA5581" s="367"/>
      <c r="AB5581" s="367"/>
      <c r="AC5581" s="367"/>
      <c r="AD5581" s="367"/>
      <c r="AE5581" s="367"/>
      <c r="AF5581" s="367"/>
      <c r="AG5581" s="367"/>
      <c r="AH5581" s="367"/>
      <c r="AI5581" s="367"/>
      <c r="AJ5581" s="367"/>
      <c r="AK5581" s="367"/>
      <c r="AL5581" s="367"/>
      <c r="AM5581" s="367"/>
      <c r="AN5581" s="367"/>
      <c r="AO5581" s="367"/>
      <c r="AP5581" s="367"/>
      <c r="AQ5581" s="367"/>
      <c r="AR5581" s="367"/>
      <c r="AS5581" s="367"/>
      <c r="AT5581" s="367"/>
    </row>
    <row r="5582" spans="2:46" ht="13.8">
      <c r="B5582" s="26">
        <v>92.666666666667112</v>
      </c>
      <c r="C5582" s="363">
        <v>1911.6483084483925</v>
      </c>
      <c r="D5582" s="367">
        <v>5560.0000000000273</v>
      </c>
      <c r="E5582" s="367">
        <v>25860.465116279218</v>
      </c>
      <c r="F5582" s="367">
        <v>-4799008.7606177228</v>
      </c>
      <c r="G5582" s="367">
        <v>5560.0000000000318</v>
      </c>
      <c r="H5582" s="367">
        <v>139000</v>
      </c>
      <c r="I5582" s="384">
        <v>-56750463.006615274</v>
      </c>
      <c r="J5582" s="367">
        <v>5559.9999999999991</v>
      </c>
      <c r="K5582" s="367">
        <v>33696.969696969543</v>
      </c>
      <c r="L5582" s="384">
        <v>-3237019.8862702958</v>
      </c>
      <c r="M5582" s="367">
        <v>5559.9999999999745</v>
      </c>
      <c r="N5582" s="367">
        <v>556</v>
      </c>
      <c r="O5582" s="384">
        <v>-57842.595403567648</v>
      </c>
      <c r="P5582" s="367">
        <v>80.61999999999999</v>
      </c>
      <c r="Q5582" s="367">
        <v>556</v>
      </c>
      <c r="R5582" s="384">
        <v>-22200.655877175232</v>
      </c>
      <c r="S5582" s="367">
        <v>77.84</v>
      </c>
      <c r="T5582" s="367">
        <v>19172.413793103449</v>
      </c>
      <c r="U5582" s="384">
        <v>-3384241.6617483217</v>
      </c>
      <c r="V5582" s="367">
        <v>5560.0000000000009</v>
      </c>
      <c r="W5582" s="367">
        <v>926666.66666665976</v>
      </c>
      <c r="X5582" s="384">
        <v>312447.48645099049</v>
      </c>
      <c r="Y5582" s="386">
        <v>5559.9999999999582</v>
      </c>
      <c r="Z5582" s="367"/>
      <c r="AA5582" s="367"/>
      <c r="AB5582" s="367"/>
      <c r="AC5582" s="367"/>
      <c r="AD5582" s="367"/>
      <c r="AE5582" s="367"/>
      <c r="AF5582" s="367"/>
      <c r="AG5582" s="367"/>
      <c r="AH5582" s="367"/>
      <c r="AI5582" s="367"/>
      <c r="AJ5582" s="367"/>
      <c r="AK5582" s="367"/>
      <c r="AL5582" s="367"/>
      <c r="AM5582" s="367"/>
      <c r="AN5582" s="367"/>
      <c r="AO5582" s="367"/>
      <c r="AP5582" s="367"/>
      <c r="AQ5582" s="367"/>
      <c r="AR5582" s="367"/>
      <c r="AS5582" s="367"/>
      <c r="AT5582" s="367"/>
    </row>
    <row r="5583" spans="2:46" ht="13.8">
      <c r="B5583" s="26">
        <v>92.833333333333783</v>
      </c>
      <c r="C5583" s="363">
        <v>1915.0442599641801</v>
      </c>
      <c r="D5583" s="367">
        <v>5570.0000000000273</v>
      </c>
      <c r="E5583" s="367">
        <v>25906.976744186195</v>
      </c>
      <c r="F5583" s="367">
        <v>-4816447.8839497836</v>
      </c>
      <c r="G5583" s="367">
        <v>5570.0000000000318</v>
      </c>
      <c r="H5583" s="367">
        <v>139250</v>
      </c>
      <c r="I5583" s="384">
        <v>-56956225.269446455</v>
      </c>
      <c r="J5583" s="367">
        <v>5569.9999999999991</v>
      </c>
      <c r="K5583" s="367">
        <v>33757.575757575607</v>
      </c>
      <c r="L5583" s="384">
        <v>-3249583.8386854008</v>
      </c>
      <c r="M5583" s="367">
        <v>5569.9999999999764</v>
      </c>
      <c r="N5583" s="367">
        <v>557</v>
      </c>
      <c r="O5583" s="384">
        <v>-58055.763467783756</v>
      </c>
      <c r="P5583" s="367">
        <v>80.765000000000001</v>
      </c>
      <c r="Q5583" s="367">
        <v>557</v>
      </c>
      <c r="R5583" s="384">
        <v>-22292.091853951992</v>
      </c>
      <c r="S5583" s="367">
        <v>77.98</v>
      </c>
      <c r="T5583" s="367">
        <v>19206.896551724138</v>
      </c>
      <c r="U5583" s="384">
        <v>-3397162.5825286349</v>
      </c>
      <c r="V5583" s="367">
        <v>5570.0000000000009</v>
      </c>
      <c r="W5583" s="367">
        <v>928333.33333332639</v>
      </c>
      <c r="X5583" s="384">
        <v>312755.3056453907</v>
      </c>
      <c r="Y5583" s="386">
        <v>5569.9999999999582</v>
      </c>
      <c r="Z5583" s="367"/>
      <c r="AA5583" s="367"/>
      <c r="AB5583" s="367"/>
      <c r="AC5583" s="367"/>
      <c r="AD5583" s="367"/>
      <c r="AE5583" s="367"/>
      <c r="AF5583" s="367"/>
      <c r="AG5583" s="367"/>
      <c r="AH5583" s="367"/>
      <c r="AI5583" s="367"/>
      <c r="AJ5583" s="367"/>
      <c r="AK5583" s="367"/>
      <c r="AL5583" s="367"/>
      <c r="AM5583" s="367"/>
      <c r="AN5583" s="367"/>
      <c r="AO5583" s="367"/>
      <c r="AP5583" s="367"/>
      <c r="AQ5583" s="367"/>
      <c r="AR5583" s="367"/>
      <c r="AS5583" s="367"/>
      <c r="AT5583" s="367"/>
    </row>
    <row r="5584" spans="2:46" ht="13.8">
      <c r="B5584" s="26">
        <v>93.000000000000455</v>
      </c>
      <c r="C5584" s="363">
        <v>1918.4400597210222</v>
      </c>
      <c r="D5584" s="367">
        <v>5580.0000000000273</v>
      </c>
      <c r="E5584" s="367">
        <v>25953.488372093172</v>
      </c>
      <c r="F5584" s="367">
        <v>-4833918.6331799151</v>
      </c>
      <c r="G5584" s="367">
        <v>5580.0000000000327</v>
      </c>
      <c r="H5584" s="367">
        <v>139500</v>
      </c>
      <c r="I5584" s="384">
        <v>-57162359.859332442</v>
      </c>
      <c r="J5584" s="367">
        <v>5579.9999999999991</v>
      </c>
      <c r="K5584" s="367">
        <v>33818.181818181671</v>
      </c>
      <c r="L5584" s="384">
        <v>-3262171.9992664014</v>
      </c>
      <c r="M5584" s="367">
        <v>5579.9999999999764</v>
      </c>
      <c r="N5584" s="367">
        <v>558</v>
      </c>
      <c r="O5584" s="384">
        <v>-58269.323397778113</v>
      </c>
      <c r="P5584" s="367">
        <v>80.91</v>
      </c>
      <c r="Q5584" s="367">
        <v>558</v>
      </c>
      <c r="R5584" s="384">
        <v>-22383.712774138392</v>
      </c>
      <c r="S5584" s="367">
        <v>78.11999999999999</v>
      </c>
      <c r="T5584" s="367">
        <v>19241.379310344826</v>
      </c>
      <c r="U5584" s="384">
        <v>-3410108.0424658642</v>
      </c>
      <c r="V5584" s="367">
        <v>5579.9999999999991</v>
      </c>
      <c r="W5584" s="367">
        <v>929999.99999999302</v>
      </c>
      <c r="X5584" s="384">
        <v>313062.21232016268</v>
      </c>
      <c r="Y5584" s="386">
        <v>5579.9999999999582</v>
      </c>
      <c r="Z5584" s="367"/>
      <c r="AA5584" s="367"/>
      <c r="AB5584" s="367"/>
      <c r="AC5584" s="367"/>
      <c r="AD5584" s="367"/>
      <c r="AE5584" s="367"/>
      <c r="AF5584" s="367"/>
      <c r="AG5584" s="367"/>
      <c r="AH5584" s="367"/>
      <c r="AI5584" s="367"/>
      <c r="AJ5584" s="367"/>
      <c r="AK5584" s="367"/>
      <c r="AL5584" s="367"/>
      <c r="AM5584" s="367"/>
      <c r="AN5584" s="367"/>
      <c r="AO5584" s="367"/>
      <c r="AP5584" s="367"/>
      <c r="AQ5584" s="367"/>
      <c r="AR5584" s="367"/>
      <c r="AS5584" s="367"/>
      <c r="AT5584" s="367"/>
    </row>
    <row r="5585" spans="2:46" ht="13.8">
      <c r="B5585" s="26">
        <v>93.166666666667126</v>
      </c>
      <c r="C5585" s="363">
        <v>1921.8357077189189</v>
      </c>
      <c r="D5585" s="367">
        <v>5590.0000000000273</v>
      </c>
      <c r="E5585" s="367">
        <v>26000.000000000149</v>
      </c>
      <c r="F5585" s="367">
        <v>-4851421.0083081089</v>
      </c>
      <c r="G5585" s="367">
        <v>5590.0000000000327</v>
      </c>
      <c r="H5585" s="367">
        <v>139750</v>
      </c>
      <c r="I5585" s="384">
        <v>-57368866.776273228</v>
      </c>
      <c r="J5585" s="367">
        <v>5589.9999999999991</v>
      </c>
      <c r="K5585" s="367">
        <v>33878.787878787734</v>
      </c>
      <c r="L5585" s="384">
        <v>-3274784.3680132981</v>
      </c>
      <c r="M5585" s="367">
        <v>5589.9999999999764</v>
      </c>
      <c r="N5585" s="367">
        <v>559</v>
      </c>
      <c r="O5585" s="384">
        <v>-58483.275193550726</v>
      </c>
      <c r="P5585" s="367">
        <v>81.054999999999993</v>
      </c>
      <c r="Q5585" s="367">
        <v>559</v>
      </c>
      <c r="R5585" s="384">
        <v>-22475.518637734454</v>
      </c>
      <c r="S5585" s="367">
        <v>78.259999999999991</v>
      </c>
      <c r="T5585" s="367">
        <v>19275.862068965514</v>
      </c>
      <c r="U5585" s="384">
        <v>-3423078.0415600128</v>
      </c>
      <c r="V5585" s="367">
        <v>5589.9999999999991</v>
      </c>
      <c r="W5585" s="367">
        <v>931666.66666665964</v>
      </c>
      <c r="X5585" s="384">
        <v>313368.20647530636</v>
      </c>
      <c r="Y5585" s="386">
        <v>5589.9999999999573</v>
      </c>
      <c r="Z5585" s="367"/>
      <c r="AA5585" s="367"/>
      <c r="AB5585" s="367"/>
      <c r="AC5585" s="367"/>
      <c r="AD5585" s="367"/>
      <c r="AE5585" s="367"/>
      <c r="AF5585" s="367"/>
      <c r="AG5585" s="367"/>
      <c r="AH5585" s="367"/>
      <c r="AI5585" s="367"/>
      <c r="AJ5585" s="367"/>
      <c r="AK5585" s="367"/>
      <c r="AL5585" s="367"/>
      <c r="AM5585" s="367"/>
      <c r="AN5585" s="367"/>
      <c r="AO5585" s="367"/>
      <c r="AP5585" s="367"/>
      <c r="AQ5585" s="367"/>
      <c r="AR5585" s="367"/>
      <c r="AS5585" s="367"/>
      <c r="AT5585" s="367"/>
    </row>
    <row r="5586" spans="2:46" ht="13.8">
      <c r="B5586" s="26">
        <v>93.333333333333798</v>
      </c>
      <c r="C5586" s="363">
        <v>1925.2312039578705</v>
      </c>
      <c r="D5586" s="367">
        <v>5600.0000000000282</v>
      </c>
      <c r="E5586" s="367">
        <v>26046.511627907126</v>
      </c>
      <c r="F5586" s="367">
        <v>-4868955.0093343705</v>
      </c>
      <c r="G5586" s="367">
        <v>5600.0000000000327</v>
      </c>
      <c r="H5586" s="367">
        <v>140000</v>
      </c>
      <c r="I5586" s="384">
        <v>-57575746.020268828</v>
      </c>
      <c r="J5586" s="367">
        <v>5599.9999999999991</v>
      </c>
      <c r="K5586" s="367">
        <v>33939.393939393798</v>
      </c>
      <c r="L5586" s="384">
        <v>-3287420.9449260947</v>
      </c>
      <c r="M5586" s="367">
        <v>5599.9999999999773</v>
      </c>
      <c r="N5586" s="367">
        <v>560</v>
      </c>
      <c r="O5586" s="384">
        <v>-58697.618855101624</v>
      </c>
      <c r="P5586" s="367">
        <v>81.2</v>
      </c>
      <c r="Q5586" s="367">
        <v>560</v>
      </c>
      <c r="R5586" s="384">
        <v>-22567.509444740161</v>
      </c>
      <c r="S5586" s="367">
        <v>78.399999999999991</v>
      </c>
      <c r="T5586" s="367">
        <v>19310.344827586203</v>
      </c>
      <c r="U5586" s="384">
        <v>-3436072.5798110794</v>
      </c>
      <c r="V5586" s="367">
        <v>5599.9999999999991</v>
      </c>
      <c r="W5586" s="367">
        <v>933333.33333332627</v>
      </c>
      <c r="X5586" s="384">
        <v>313673.28811082174</v>
      </c>
      <c r="Y5586" s="386">
        <v>5599.9999999999573</v>
      </c>
      <c r="Z5586" s="367"/>
      <c r="AA5586" s="367"/>
      <c r="AB5586" s="367"/>
      <c r="AC5586" s="367"/>
      <c r="AD5586" s="367"/>
      <c r="AE5586" s="367"/>
      <c r="AF5586" s="367"/>
      <c r="AG5586" s="367"/>
      <c r="AH5586" s="367"/>
      <c r="AI5586" s="367"/>
      <c r="AJ5586" s="367"/>
      <c r="AK5586" s="367"/>
      <c r="AL5586" s="367"/>
      <c r="AM5586" s="367"/>
      <c r="AN5586" s="367"/>
      <c r="AO5586" s="367"/>
      <c r="AP5586" s="367"/>
      <c r="AQ5586" s="367"/>
      <c r="AR5586" s="367"/>
      <c r="AS5586" s="367"/>
      <c r="AT5586" s="367"/>
    </row>
    <row r="5587" spans="2:46" ht="13.8">
      <c r="B5587" s="26">
        <v>93.500000000000469</v>
      </c>
      <c r="C5587" s="363">
        <v>1928.6265484378764</v>
      </c>
      <c r="D5587" s="367">
        <v>5610.0000000000282</v>
      </c>
      <c r="E5587" s="367">
        <v>26093.023255814103</v>
      </c>
      <c r="F5587" s="367">
        <v>-4886520.6362586981</v>
      </c>
      <c r="G5587" s="367">
        <v>5610.0000000000327</v>
      </c>
      <c r="H5587" s="367">
        <v>140250</v>
      </c>
      <c r="I5587" s="384">
        <v>-57782997.591319211</v>
      </c>
      <c r="J5587" s="367">
        <v>5609.9999999999991</v>
      </c>
      <c r="K5587" s="367">
        <v>33999.999999999862</v>
      </c>
      <c r="L5587" s="384">
        <v>-3300081.730004786</v>
      </c>
      <c r="M5587" s="367">
        <v>5609.9999999999773</v>
      </c>
      <c r="N5587" s="367">
        <v>561</v>
      </c>
      <c r="O5587" s="384">
        <v>-58912.354382430756</v>
      </c>
      <c r="P5587" s="367">
        <v>81.344999999999999</v>
      </c>
      <c r="Q5587" s="367">
        <v>561</v>
      </c>
      <c r="R5587" s="384">
        <v>-22659.685195155525</v>
      </c>
      <c r="S5587" s="367">
        <v>78.539999999999992</v>
      </c>
      <c r="T5587" s="367">
        <v>19344.827586206891</v>
      </c>
      <c r="U5587" s="384">
        <v>-3449091.6572190635</v>
      </c>
      <c r="V5587" s="367">
        <v>5609.9999999999982</v>
      </c>
      <c r="W5587" s="367">
        <v>934999.9999999929</v>
      </c>
      <c r="X5587" s="384">
        <v>313977.45722670882</v>
      </c>
      <c r="Y5587" s="386">
        <v>5609.9999999999573</v>
      </c>
      <c r="Z5587" s="367"/>
      <c r="AA5587" s="367"/>
      <c r="AB5587" s="367"/>
      <c r="AC5587" s="367"/>
      <c r="AD5587" s="367"/>
      <c r="AE5587" s="367"/>
      <c r="AF5587" s="367"/>
      <c r="AG5587" s="367"/>
      <c r="AH5587" s="367"/>
      <c r="AI5587" s="367"/>
      <c r="AJ5587" s="367"/>
      <c r="AK5587" s="367"/>
      <c r="AL5587" s="367"/>
      <c r="AM5587" s="367"/>
      <c r="AN5587" s="367"/>
      <c r="AO5587" s="367"/>
      <c r="AP5587" s="367"/>
      <c r="AQ5587" s="367"/>
      <c r="AR5587" s="367"/>
      <c r="AS5587" s="367"/>
      <c r="AT5587" s="367"/>
    </row>
    <row r="5588" spans="2:46" ht="13.8">
      <c r="B5588" s="26">
        <v>93.66666666666714</v>
      </c>
      <c r="C5588" s="363">
        <v>1932.0217411589367</v>
      </c>
      <c r="D5588" s="367">
        <v>5620.0000000000282</v>
      </c>
      <c r="E5588" s="367">
        <v>26139.53488372108</v>
      </c>
      <c r="F5588" s="367">
        <v>-4904117.8890810935</v>
      </c>
      <c r="G5588" s="367">
        <v>5620.0000000000327</v>
      </c>
      <c r="H5588" s="367">
        <v>140500</v>
      </c>
      <c r="I5588" s="384">
        <v>-57990621.489424393</v>
      </c>
      <c r="J5588" s="367">
        <v>5619.9999999999991</v>
      </c>
      <c r="K5588" s="367">
        <v>34060.606060605925</v>
      </c>
      <c r="L5588" s="384">
        <v>-3312766.7232493768</v>
      </c>
      <c r="M5588" s="367">
        <v>5619.9999999999782</v>
      </c>
      <c r="N5588" s="367">
        <v>562</v>
      </c>
      <c r="O5588" s="384">
        <v>-59127.481775538152</v>
      </c>
      <c r="P5588" s="367">
        <v>81.489999999999995</v>
      </c>
      <c r="Q5588" s="367">
        <v>562</v>
      </c>
      <c r="R5588" s="384">
        <v>-22752.045888980549</v>
      </c>
      <c r="S5588" s="367">
        <v>78.680000000000007</v>
      </c>
      <c r="T5588" s="367">
        <v>19379.31034482758</v>
      </c>
      <c r="U5588" s="384">
        <v>-3462135.273783966</v>
      </c>
      <c r="V5588" s="367">
        <v>5619.9999999999982</v>
      </c>
      <c r="W5588" s="367">
        <v>936666.66666665953</v>
      </c>
      <c r="X5588" s="384">
        <v>314280.71382296755</v>
      </c>
      <c r="Y5588" s="386">
        <v>5619.9999999999573</v>
      </c>
      <c r="Z5588" s="367"/>
      <c r="AA5588" s="367"/>
      <c r="AB5588" s="367"/>
      <c r="AC5588" s="367"/>
      <c r="AD5588" s="367"/>
      <c r="AE5588" s="367"/>
      <c r="AF5588" s="367"/>
      <c r="AG5588" s="367"/>
      <c r="AH5588" s="367"/>
      <c r="AI5588" s="367"/>
      <c r="AJ5588" s="367"/>
      <c r="AK5588" s="367"/>
      <c r="AL5588" s="367"/>
      <c r="AM5588" s="367"/>
      <c r="AN5588" s="367"/>
      <c r="AO5588" s="367"/>
      <c r="AP5588" s="367"/>
      <c r="AQ5588" s="367"/>
      <c r="AR5588" s="367"/>
      <c r="AS5588" s="367"/>
      <c r="AT5588" s="367"/>
    </row>
    <row r="5589" spans="2:46" ht="13.8">
      <c r="B5589" s="26">
        <v>93.833333333333812</v>
      </c>
      <c r="C5589" s="363">
        <v>1935.4167821210515</v>
      </c>
      <c r="D5589" s="367">
        <v>5630.0000000000282</v>
      </c>
      <c r="E5589" s="367">
        <v>26186.046511628057</v>
      </c>
      <c r="F5589" s="367">
        <v>-4921746.7678015539</v>
      </c>
      <c r="G5589" s="367">
        <v>5630.0000000000327</v>
      </c>
      <c r="H5589" s="367">
        <v>140750</v>
      </c>
      <c r="I5589" s="384">
        <v>-58198617.71458438</v>
      </c>
      <c r="J5589" s="367">
        <v>5629.9999999999991</v>
      </c>
      <c r="K5589" s="367">
        <v>34121.212121211989</v>
      </c>
      <c r="L5589" s="384">
        <v>-3325475.9246598626</v>
      </c>
      <c r="M5589" s="367">
        <v>5629.9999999999782</v>
      </c>
      <c r="N5589" s="367">
        <v>563</v>
      </c>
      <c r="O5589" s="384">
        <v>-59343.001034423825</v>
      </c>
      <c r="P5589" s="367">
        <v>81.635000000000005</v>
      </c>
      <c r="Q5589" s="367">
        <v>563</v>
      </c>
      <c r="R5589" s="384">
        <v>-22844.591526215208</v>
      </c>
      <c r="S5589" s="367">
        <v>78.820000000000007</v>
      </c>
      <c r="T5589" s="367">
        <v>19413.793103448268</v>
      </c>
      <c r="U5589" s="384">
        <v>-3475203.4295057859</v>
      </c>
      <c r="V5589" s="367">
        <v>5629.9999999999973</v>
      </c>
      <c r="W5589" s="367">
        <v>938333.33333332615</v>
      </c>
      <c r="X5589" s="384">
        <v>314583.05789959803</v>
      </c>
      <c r="Y5589" s="386">
        <v>5629.9999999999563</v>
      </c>
      <c r="Z5589" s="367"/>
      <c r="AA5589" s="367"/>
      <c r="AB5589" s="367"/>
      <c r="AC5589" s="367"/>
      <c r="AD5589" s="367"/>
      <c r="AE5589" s="367"/>
      <c r="AF5589" s="367"/>
      <c r="AG5589" s="367"/>
      <c r="AH5589" s="367"/>
      <c r="AI5589" s="367"/>
      <c r="AJ5589" s="367"/>
      <c r="AK5589" s="367"/>
      <c r="AL5589" s="367"/>
      <c r="AM5589" s="367"/>
      <c r="AN5589" s="367"/>
      <c r="AO5589" s="367"/>
      <c r="AP5589" s="367"/>
      <c r="AQ5589" s="367"/>
      <c r="AR5589" s="367"/>
      <c r="AS5589" s="367"/>
      <c r="AT5589" s="367"/>
    </row>
    <row r="5590" spans="2:46" ht="13.8">
      <c r="B5590" s="26">
        <v>94.000000000000483</v>
      </c>
      <c r="C5590" s="363">
        <v>1938.8116713242212</v>
      </c>
      <c r="D5590" s="367">
        <v>5640.0000000000291</v>
      </c>
      <c r="E5590" s="367">
        <v>26232.558139535035</v>
      </c>
      <c r="F5590" s="367">
        <v>-4939407.2724200822</v>
      </c>
      <c r="G5590" s="367">
        <v>5640.0000000000327</v>
      </c>
      <c r="H5590" s="367">
        <v>141000</v>
      </c>
      <c r="I5590" s="384">
        <v>-58406986.266799167</v>
      </c>
      <c r="J5590" s="367">
        <v>5639.9999999999991</v>
      </c>
      <c r="K5590" s="367">
        <v>34181.818181818053</v>
      </c>
      <c r="L5590" s="384">
        <v>-3338209.3342362479</v>
      </c>
      <c r="M5590" s="367">
        <v>5639.9999999999791</v>
      </c>
      <c r="N5590" s="367">
        <v>564</v>
      </c>
      <c r="O5590" s="384">
        <v>-59558.91215908774</v>
      </c>
      <c r="P5590" s="367">
        <v>81.78</v>
      </c>
      <c r="Q5590" s="367">
        <v>564</v>
      </c>
      <c r="R5590" s="384">
        <v>-22937.322106859519</v>
      </c>
      <c r="S5590" s="367">
        <v>78.960000000000008</v>
      </c>
      <c r="T5590" s="367">
        <v>19448.275862068956</v>
      </c>
      <c r="U5590" s="384">
        <v>-3488296.1243845238</v>
      </c>
      <c r="V5590" s="367">
        <v>5639.9999999999973</v>
      </c>
      <c r="W5590" s="367">
        <v>939999.99999999278</v>
      </c>
      <c r="X5590" s="384">
        <v>314884.48945660016</v>
      </c>
      <c r="Y5590" s="386">
        <v>5639.9999999999563</v>
      </c>
      <c r="Z5590" s="367"/>
      <c r="AA5590" s="367"/>
      <c r="AB5590" s="367"/>
      <c r="AC5590" s="367"/>
      <c r="AD5590" s="367"/>
      <c r="AE5590" s="367"/>
      <c r="AF5590" s="367"/>
      <c r="AG5590" s="367"/>
      <c r="AH5590" s="367"/>
      <c r="AI5590" s="367"/>
      <c r="AJ5590" s="367"/>
      <c r="AK5590" s="367"/>
      <c r="AL5590" s="367"/>
      <c r="AM5590" s="367"/>
      <c r="AN5590" s="367"/>
      <c r="AO5590" s="367"/>
      <c r="AP5590" s="367"/>
      <c r="AQ5590" s="367"/>
      <c r="AR5590" s="367"/>
      <c r="AS5590" s="367"/>
      <c r="AT5590" s="367"/>
    </row>
    <row r="5591" spans="2:46" ht="13.8">
      <c r="B5591" s="26">
        <v>94.166666666667155</v>
      </c>
      <c r="C5591" s="363">
        <v>1942.2064087684453</v>
      </c>
      <c r="D5591" s="367">
        <v>5650.0000000000291</v>
      </c>
      <c r="E5591" s="367">
        <v>26279.069767442012</v>
      </c>
      <c r="F5591" s="367">
        <v>-4957099.4029366756</v>
      </c>
      <c r="G5591" s="367">
        <v>5650.0000000000327</v>
      </c>
      <c r="H5591" s="367">
        <v>141250</v>
      </c>
      <c r="I5591" s="384">
        <v>-58615727.146068752</v>
      </c>
      <c r="J5591" s="367">
        <v>5649.9999999999991</v>
      </c>
      <c r="K5591" s="367">
        <v>34242.424242424117</v>
      </c>
      <c r="L5591" s="384">
        <v>-3350966.9519785289</v>
      </c>
      <c r="M5591" s="367">
        <v>5649.9999999999791</v>
      </c>
      <c r="N5591" s="367">
        <v>565</v>
      </c>
      <c r="O5591" s="384">
        <v>-59775.215149529926</v>
      </c>
      <c r="P5591" s="367">
        <v>81.924999999999997</v>
      </c>
      <c r="Q5591" s="367">
        <v>565</v>
      </c>
      <c r="R5591" s="384">
        <v>-23030.237630913482</v>
      </c>
      <c r="S5591" s="367">
        <v>79.100000000000009</v>
      </c>
      <c r="T5591" s="367">
        <v>19482.758620689645</v>
      </c>
      <c r="U5591" s="384">
        <v>-3501413.3584201806</v>
      </c>
      <c r="V5591" s="367">
        <v>5649.9999999999973</v>
      </c>
      <c r="W5591" s="367">
        <v>941666.66666665941</v>
      </c>
      <c r="X5591" s="384">
        <v>315185.00849397399</v>
      </c>
      <c r="Y5591" s="386">
        <v>5649.9999999999563</v>
      </c>
      <c r="Z5591" s="367"/>
      <c r="AA5591" s="367"/>
      <c r="AB5591" s="367"/>
      <c r="AC5591" s="367"/>
      <c r="AD5591" s="367"/>
      <c r="AE5591" s="367"/>
      <c r="AF5591" s="367"/>
      <c r="AG5591" s="367"/>
      <c r="AH5591" s="367"/>
      <c r="AI5591" s="367"/>
      <c r="AJ5591" s="367"/>
      <c r="AK5591" s="367"/>
      <c r="AL5591" s="367"/>
      <c r="AM5591" s="367"/>
      <c r="AN5591" s="367"/>
      <c r="AO5591" s="367"/>
      <c r="AP5591" s="367"/>
      <c r="AQ5591" s="367"/>
      <c r="AR5591" s="367"/>
      <c r="AS5591" s="367"/>
      <c r="AT5591" s="367"/>
    </row>
    <row r="5592" spans="2:46" ht="13.8">
      <c r="B5592" s="26">
        <v>94.333333333333826</v>
      </c>
      <c r="C5592" s="363">
        <v>1945.6009944537236</v>
      </c>
      <c r="D5592" s="367">
        <v>5660.0000000000291</v>
      </c>
      <c r="E5592" s="367">
        <v>26325.581395348989</v>
      </c>
      <c r="F5592" s="367">
        <v>-4974823.1593513358</v>
      </c>
      <c r="G5592" s="367">
        <v>5660.0000000000327</v>
      </c>
      <c r="H5592" s="367">
        <v>141500</v>
      </c>
      <c r="I5592" s="384">
        <v>-58824840.352393135</v>
      </c>
      <c r="J5592" s="367">
        <v>5659.9999999999991</v>
      </c>
      <c r="K5592" s="367">
        <v>34303.03030303018</v>
      </c>
      <c r="L5592" s="384">
        <v>-3363748.7778867092</v>
      </c>
      <c r="M5592" s="367">
        <v>5659.9999999999809</v>
      </c>
      <c r="N5592" s="367">
        <v>566</v>
      </c>
      <c r="O5592" s="384">
        <v>-59991.910005750389</v>
      </c>
      <c r="P5592" s="367">
        <v>82.070000000000007</v>
      </c>
      <c r="Q5592" s="367">
        <v>566</v>
      </c>
      <c r="R5592" s="384">
        <v>-23123.338098377095</v>
      </c>
      <c r="S5592" s="367">
        <v>79.240000000000009</v>
      </c>
      <c r="T5592" s="367">
        <v>19517.241379310333</v>
      </c>
      <c r="U5592" s="384">
        <v>-3514555.131612753</v>
      </c>
      <c r="V5592" s="367">
        <v>5659.9999999999964</v>
      </c>
      <c r="W5592" s="367">
        <v>943333.33333332604</v>
      </c>
      <c r="X5592" s="384">
        <v>315484.61501171952</v>
      </c>
      <c r="Y5592" s="386">
        <v>5659.9999999999563</v>
      </c>
      <c r="Z5592" s="367"/>
      <c r="AA5592" s="367"/>
      <c r="AB5592" s="367"/>
      <c r="AC5592" s="367"/>
      <c r="AD5592" s="367"/>
      <c r="AE5592" s="367"/>
      <c r="AF5592" s="367"/>
      <c r="AG5592" s="367"/>
      <c r="AH5592" s="367"/>
      <c r="AI5592" s="367"/>
      <c r="AJ5592" s="367"/>
      <c r="AK5592" s="367"/>
      <c r="AL5592" s="367"/>
      <c r="AM5592" s="367"/>
      <c r="AN5592" s="367"/>
      <c r="AO5592" s="367"/>
      <c r="AP5592" s="367"/>
      <c r="AQ5592" s="367"/>
      <c r="AR5592" s="367"/>
      <c r="AS5592" s="367"/>
      <c r="AT5592" s="367"/>
    </row>
    <row r="5593" spans="2:46" ht="13.8">
      <c r="B5593" s="26">
        <v>94.500000000000497</v>
      </c>
      <c r="C5593" s="363">
        <v>1948.9954283800566</v>
      </c>
      <c r="D5593" s="367">
        <v>5670.0000000000291</v>
      </c>
      <c r="E5593" s="367">
        <v>26372.093023255966</v>
      </c>
      <c r="F5593" s="367">
        <v>-4992578.5416640621</v>
      </c>
      <c r="G5593" s="367">
        <v>5670.0000000000327</v>
      </c>
      <c r="H5593" s="367">
        <v>141750</v>
      </c>
      <c r="I5593" s="384">
        <v>-59034325.885772325</v>
      </c>
      <c r="J5593" s="367">
        <v>5669.9999999999991</v>
      </c>
      <c r="K5593" s="367">
        <v>34363.636363636244</v>
      </c>
      <c r="L5593" s="384">
        <v>-3376554.8119607847</v>
      </c>
      <c r="M5593" s="367">
        <v>5669.9999999999809</v>
      </c>
      <c r="N5593" s="367">
        <v>567</v>
      </c>
      <c r="O5593" s="384">
        <v>-60208.99672774908</v>
      </c>
      <c r="P5593" s="367">
        <v>82.215000000000003</v>
      </c>
      <c r="Q5593" s="367">
        <v>567</v>
      </c>
      <c r="R5593" s="384">
        <v>-23216.623509250352</v>
      </c>
      <c r="S5593" s="367">
        <v>79.38000000000001</v>
      </c>
      <c r="T5593" s="367">
        <v>19551.724137931022</v>
      </c>
      <c r="U5593" s="384">
        <v>-3527721.4439622457</v>
      </c>
      <c r="V5593" s="367">
        <v>5669.9999999999964</v>
      </c>
      <c r="W5593" s="367">
        <v>944999.99999999267</v>
      </c>
      <c r="X5593" s="384">
        <v>315783.30900983675</v>
      </c>
      <c r="Y5593" s="386">
        <v>5669.9999999999563</v>
      </c>
      <c r="Z5593" s="367"/>
      <c r="AA5593" s="367"/>
      <c r="AB5593" s="367"/>
      <c r="AC5593" s="367"/>
      <c r="AD5593" s="367"/>
      <c r="AE5593" s="367"/>
      <c r="AF5593" s="367"/>
      <c r="AG5593" s="367"/>
      <c r="AH5593" s="367"/>
      <c r="AI5593" s="367"/>
      <c r="AJ5593" s="367"/>
      <c r="AK5593" s="367"/>
      <c r="AL5593" s="367"/>
      <c r="AM5593" s="367"/>
      <c r="AN5593" s="367"/>
      <c r="AO5593" s="367"/>
      <c r="AP5593" s="367"/>
      <c r="AQ5593" s="367"/>
      <c r="AR5593" s="367"/>
      <c r="AS5593" s="367"/>
      <c r="AT5593" s="367"/>
    </row>
    <row r="5594" spans="2:46" ht="13.8">
      <c r="B5594" s="26">
        <v>94.666666666667169</v>
      </c>
      <c r="C5594" s="363">
        <v>1952.3897105474443</v>
      </c>
      <c r="D5594" s="367">
        <v>5680.0000000000309</v>
      </c>
      <c r="E5594" s="367">
        <v>26418.604651162943</v>
      </c>
      <c r="F5594" s="367">
        <v>-5010365.5498748561</v>
      </c>
      <c r="G5594" s="367">
        <v>5680.0000000000327</v>
      </c>
      <c r="H5594" s="367">
        <v>142000</v>
      </c>
      <c r="I5594" s="384">
        <v>-59244183.746206321</v>
      </c>
      <c r="J5594" s="367">
        <v>5679.9999999999991</v>
      </c>
      <c r="K5594" s="367">
        <v>34424.242424242308</v>
      </c>
      <c r="L5594" s="384">
        <v>-3389385.0542007587</v>
      </c>
      <c r="M5594" s="367">
        <v>5679.9999999999818</v>
      </c>
      <c r="N5594" s="367">
        <v>568</v>
      </c>
      <c r="O5594" s="384">
        <v>-60426.475315526055</v>
      </c>
      <c r="P5594" s="367">
        <v>82.36</v>
      </c>
      <c r="Q5594" s="367">
        <v>568</v>
      </c>
      <c r="R5594" s="384">
        <v>-23310.093863533268</v>
      </c>
      <c r="S5594" s="367">
        <v>79.52000000000001</v>
      </c>
      <c r="T5594" s="367">
        <v>19586.20689655171</v>
      </c>
      <c r="U5594" s="384">
        <v>-3540912.2954686559</v>
      </c>
      <c r="V5594" s="367">
        <v>5679.9999999999964</v>
      </c>
      <c r="W5594" s="367">
        <v>946666.66666665929</v>
      </c>
      <c r="X5594" s="384">
        <v>316081.09048832569</v>
      </c>
      <c r="Y5594" s="386">
        <v>5679.9999999999554</v>
      </c>
      <c r="Z5594" s="367"/>
      <c r="AA5594" s="367"/>
      <c r="AB5594" s="367"/>
      <c r="AC5594" s="367"/>
      <c r="AD5594" s="367"/>
      <c r="AE5594" s="367"/>
      <c r="AF5594" s="367"/>
      <c r="AG5594" s="367"/>
      <c r="AH5594" s="367"/>
      <c r="AI5594" s="367"/>
      <c r="AJ5594" s="367"/>
      <c r="AK5594" s="367"/>
      <c r="AL5594" s="367"/>
      <c r="AM5594" s="367"/>
      <c r="AN5594" s="367"/>
      <c r="AO5594" s="367"/>
      <c r="AP5594" s="367"/>
      <c r="AQ5594" s="367"/>
      <c r="AR5594" s="367"/>
      <c r="AS5594" s="367"/>
      <c r="AT5594" s="367"/>
    </row>
    <row r="5595" spans="2:46" ht="13.8">
      <c r="B5595" s="26">
        <v>94.83333333333384</v>
      </c>
      <c r="C5595" s="363">
        <v>1955.7838409558863</v>
      </c>
      <c r="D5595" s="367">
        <v>5690.0000000000309</v>
      </c>
      <c r="E5595" s="367">
        <v>26465.11627906992</v>
      </c>
      <c r="F5595" s="367">
        <v>-5028184.1839837162</v>
      </c>
      <c r="G5595" s="367">
        <v>5690.0000000000327</v>
      </c>
      <c r="H5595" s="367">
        <v>142250</v>
      </c>
      <c r="I5595" s="384">
        <v>-59454413.9336951</v>
      </c>
      <c r="J5595" s="367">
        <v>5689.9999999999991</v>
      </c>
      <c r="K5595" s="367">
        <v>34484.848484848371</v>
      </c>
      <c r="L5595" s="384">
        <v>-3402239.5046066288</v>
      </c>
      <c r="M5595" s="367">
        <v>5689.9999999999818</v>
      </c>
      <c r="N5595" s="367">
        <v>569</v>
      </c>
      <c r="O5595" s="384">
        <v>-60644.345769081287</v>
      </c>
      <c r="P5595" s="367">
        <v>82.50500000000001</v>
      </c>
      <c r="Q5595" s="367">
        <v>569</v>
      </c>
      <c r="R5595" s="384">
        <v>-23403.74916122582</v>
      </c>
      <c r="S5595" s="367">
        <v>79.66</v>
      </c>
      <c r="T5595" s="367">
        <v>19620.689655172398</v>
      </c>
      <c r="U5595" s="384">
        <v>-3554127.6861319821</v>
      </c>
      <c r="V5595" s="367">
        <v>5689.9999999999955</v>
      </c>
      <c r="W5595" s="367">
        <v>948333.33333332592</v>
      </c>
      <c r="X5595" s="384">
        <v>316377.95944718632</v>
      </c>
      <c r="Y5595" s="386">
        <v>5689.9999999999554</v>
      </c>
      <c r="Z5595" s="367"/>
      <c r="AA5595" s="367"/>
      <c r="AB5595" s="367"/>
      <c r="AC5595" s="367"/>
      <c r="AD5595" s="367"/>
      <c r="AE5595" s="367"/>
      <c r="AF5595" s="367"/>
      <c r="AG5595" s="367"/>
      <c r="AH5595" s="367"/>
      <c r="AI5595" s="367"/>
      <c r="AJ5595" s="367"/>
      <c r="AK5595" s="367"/>
      <c r="AL5595" s="367"/>
      <c r="AM5595" s="367"/>
      <c r="AN5595" s="367"/>
      <c r="AO5595" s="367"/>
      <c r="AP5595" s="367"/>
      <c r="AQ5595" s="367"/>
      <c r="AR5595" s="367"/>
      <c r="AS5595" s="367"/>
      <c r="AT5595" s="367"/>
    </row>
    <row r="5596" spans="2:46" ht="13.8">
      <c r="B5596" s="26">
        <v>95.000000000000512</v>
      </c>
      <c r="C5596" s="363">
        <v>1959.1778196053826</v>
      </c>
      <c r="D5596" s="367">
        <v>5700.0000000000309</v>
      </c>
      <c r="E5596" s="367">
        <v>26511.627906976897</v>
      </c>
      <c r="F5596" s="367">
        <v>-5046034.4439906422</v>
      </c>
      <c r="G5596" s="367">
        <v>5700.0000000000327</v>
      </c>
      <c r="H5596" s="367">
        <v>142500</v>
      </c>
      <c r="I5596" s="384">
        <v>-59665016.448238686</v>
      </c>
      <c r="J5596" s="367">
        <v>5699.9999999999991</v>
      </c>
      <c r="K5596" s="367">
        <v>34545.454545454435</v>
      </c>
      <c r="L5596" s="384">
        <v>-3415118.1631783959</v>
      </c>
      <c r="M5596" s="367">
        <v>5699.9999999999818</v>
      </c>
      <c r="N5596" s="367">
        <v>570</v>
      </c>
      <c r="O5596" s="384">
        <v>-60862.608088414752</v>
      </c>
      <c r="P5596" s="367">
        <v>82.649999999999991</v>
      </c>
      <c r="Q5596" s="367">
        <v>570</v>
      </c>
      <c r="R5596" s="384">
        <v>-23497.589402328031</v>
      </c>
      <c r="S5596" s="367">
        <v>79.8</v>
      </c>
      <c r="T5596" s="367">
        <v>19655.172413793087</v>
      </c>
      <c r="U5596" s="384">
        <v>-3567367.6159522277</v>
      </c>
      <c r="V5596" s="367">
        <v>5699.9999999999955</v>
      </c>
      <c r="W5596" s="367">
        <v>949999.99999999255</v>
      </c>
      <c r="X5596" s="384">
        <v>316673.9158864186</v>
      </c>
      <c r="Y5596" s="386">
        <v>5699.9999999999554</v>
      </c>
      <c r="Z5596" s="367"/>
      <c r="AA5596" s="367"/>
      <c r="AB5596" s="367"/>
      <c r="AC5596" s="367"/>
      <c r="AD5596" s="367"/>
      <c r="AE5596" s="367"/>
      <c r="AF5596" s="367"/>
      <c r="AG5596" s="367"/>
      <c r="AH5596" s="367"/>
      <c r="AI5596" s="367"/>
      <c r="AJ5596" s="367"/>
      <c r="AK5596" s="367"/>
      <c r="AL5596" s="367"/>
      <c r="AM5596" s="367"/>
      <c r="AN5596" s="367"/>
      <c r="AO5596" s="367"/>
      <c r="AP5596" s="367"/>
      <c r="AQ5596" s="367"/>
      <c r="AR5596" s="367"/>
      <c r="AS5596" s="367"/>
      <c r="AT5596" s="367"/>
    </row>
    <row r="5597" spans="2:46" ht="13.8">
      <c r="B5597" s="26">
        <v>95.166666666667183</v>
      </c>
      <c r="C5597" s="363">
        <v>1962.5716464959337</v>
      </c>
      <c r="D5597" s="367">
        <v>5710.0000000000309</v>
      </c>
      <c r="E5597" s="367">
        <v>26558.139534883874</v>
      </c>
      <c r="F5597" s="367">
        <v>-5063916.3298956361</v>
      </c>
      <c r="G5597" s="367">
        <v>5710.0000000000327</v>
      </c>
      <c r="H5597" s="367">
        <v>142750</v>
      </c>
      <c r="I5597" s="384">
        <v>-59875991.28983707</v>
      </c>
      <c r="J5597" s="367">
        <v>5709.9999999999991</v>
      </c>
      <c r="K5597" s="367">
        <v>34606.060606060499</v>
      </c>
      <c r="L5597" s="384">
        <v>-3428021.0299160616</v>
      </c>
      <c r="M5597" s="367">
        <v>5709.9999999999827</v>
      </c>
      <c r="N5597" s="367">
        <v>571</v>
      </c>
      <c r="O5597" s="384">
        <v>-61081.262273526525</v>
      </c>
      <c r="P5597" s="367">
        <v>82.795000000000002</v>
      </c>
      <c r="Q5597" s="367">
        <v>571</v>
      </c>
      <c r="R5597" s="384">
        <v>-23591.614586839896</v>
      </c>
      <c r="S5597" s="367">
        <v>79.94</v>
      </c>
      <c r="T5597" s="367">
        <v>19689.655172413775</v>
      </c>
      <c r="U5597" s="384">
        <v>-3580632.0849293917</v>
      </c>
      <c r="V5597" s="367">
        <v>5709.9999999999955</v>
      </c>
      <c r="W5597" s="367">
        <v>951666.66666665918</v>
      </c>
      <c r="X5597" s="384">
        <v>316968.95980602264</v>
      </c>
      <c r="Y5597" s="386">
        <v>5709.9999999999554</v>
      </c>
      <c r="Z5597" s="367"/>
      <c r="AA5597" s="367"/>
      <c r="AB5597" s="367"/>
      <c r="AC5597" s="367"/>
      <c r="AD5597" s="367"/>
      <c r="AE5597" s="367"/>
      <c r="AF5597" s="367"/>
      <c r="AG5597" s="367"/>
      <c r="AH5597" s="367"/>
      <c r="AI5597" s="367"/>
      <c r="AJ5597" s="367"/>
      <c r="AK5597" s="367"/>
      <c r="AL5597" s="367"/>
      <c r="AM5597" s="367"/>
      <c r="AN5597" s="367"/>
      <c r="AO5597" s="367"/>
      <c r="AP5597" s="367"/>
      <c r="AQ5597" s="367"/>
      <c r="AR5597" s="367"/>
      <c r="AS5597" s="367"/>
      <c r="AT5597" s="367"/>
    </row>
    <row r="5598" spans="2:46" ht="13.8">
      <c r="B5598" s="26">
        <v>95.333333333333854</v>
      </c>
      <c r="C5598" s="363">
        <v>1965.9653216275397</v>
      </c>
      <c r="D5598" s="367">
        <v>5720.0000000000318</v>
      </c>
      <c r="E5598" s="367">
        <v>26604.651162790851</v>
      </c>
      <c r="F5598" s="367">
        <v>-5081829.841698695</v>
      </c>
      <c r="G5598" s="367">
        <v>5720.0000000000327</v>
      </c>
      <c r="H5598" s="367">
        <v>143000</v>
      </c>
      <c r="I5598" s="384">
        <v>-60087338.458490252</v>
      </c>
      <c r="J5598" s="367">
        <v>5719.9999999999991</v>
      </c>
      <c r="K5598" s="367">
        <v>34666.666666666562</v>
      </c>
      <c r="L5598" s="384">
        <v>-3440948.1048196233</v>
      </c>
      <c r="M5598" s="367">
        <v>5719.9999999999827</v>
      </c>
      <c r="N5598" s="367">
        <v>572</v>
      </c>
      <c r="O5598" s="384">
        <v>-61300.308324416525</v>
      </c>
      <c r="P5598" s="367">
        <v>82.94</v>
      </c>
      <c r="Q5598" s="367">
        <v>572</v>
      </c>
      <c r="R5598" s="384">
        <v>-23685.824714761413</v>
      </c>
      <c r="S5598" s="367">
        <v>80.08</v>
      </c>
      <c r="T5598" s="367">
        <v>19724.137931034464</v>
      </c>
      <c r="U5598" s="384">
        <v>-3593921.0930634709</v>
      </c>
      <c r="V5598" s="367">
        <v>5719.9999999999936</v>
      </c>
      <c r="W5598" s="367">
        <v>953333.33333332581</v>
      </c>
      <c r="X5598" s="384">
        <v>317263.09120599838</v>
      </c>
      <c r="Y5598" s="386">
        <v>5719.9999999999554</v>
      </c>
      <c r="Z5598" s="367"/>
      <c r="AA5598" s="367"/>
      <c r="AB5598" s="367"/>
      <c r="AC5598" s="367"/>
      <c r="AD5598" s="367"/>
      <c r="AE5598" s="367"/>
      <c r="AF5598" s="367"/>
      <c r="AG5598" s="367"/>
      <c r="AH5598" s="367"/>
      <c r="AI5598" s="367"/>
      <c r="AJ5598" s="367"/>
      <c r="AK5598" s="367"/>
      <c r="AL5598" s="367"/>
      <c r="AM5598" s="367"/>
      <c r="AN5598" s="367"/>
      <c r="AO5598" s="367"/>
      <c r="AP5598" s="367"/>
      <c r="AQ5598" s="367"/>
      <c r="AR5598" s="367"/>
      <c r="AS5598" s="367"/>
      <c r="AT5598" s="367"/>
    </row>
    <row r="5599" spans="2:46" ht="13.8">
      <c r="B5599" s="26">
        <v>95.500000000000526</v>
      </c>
      <c r="C5599" s="363">
        <v>1969.3588450001998</v>
      </c>
      <c r="D5599" s="367">
        <v>5730.0000000000318</v>
      </c>
      <c r="E5599" s="367">
        <v>26651.162790697828</v>
      </c>
      <c r="F5599" s="367">
        <v>-5099774.9793998217</v>
      </c>
      <c r="G5599" s="367">
        <v>5730.0000000000327</v>
      </c>
      <c r="H5599" s="367">
        <v>143250</v>
      </c>
      <c r="I5599" s="384">
        <v>-60299057.954198234</v>
      </c>
      <c r="J5599" s="367">
        <v>5729.9999999999991</v>
      </c>
      <c r="K5599" s="367">
        <v>34727.272727272626</v>
      </c>
      <c r="L5599" s="384">
        <v>-3453899.3878890835</v>
      </c>
      <c r="M5599" s="367">
        <v>5729.9999999999836</v>
      </c>
      <c r="N5599" s="367">
        <v>573</v>
      </c>
      <c r="O5599" s="384">
        <v>-61519.74624108478</v>
      </c>
      <c r="P5599" s="367">
        <v>83.084999999999994</v>
      </c>
      <c r="Q5599" s="367">
        <v>573</v>
      </c>
      <c r="R5599" s="384">
        <v>-23780.219786092577</v>
      </c>
      <c r="S5599" s="367">
        <v>80.22</v>
      </c>
      <c r="T5599" s="367">
        <v>19758.620689655152</v>
      </c>
      <c r="U5599" s="384">
        <v>-3607234.6403544703</v>
      </c>
      <c r="V5599" s="367">
        <v>5729.9999999999936</v>
      </c>
      <c r="W5599" s="367">
        <v>954999.99999999243</v>
      </c>
      <c r="X5599" s="384">
        <v>317556.31008634577</v>
      </c>
      <c r="Y5599" s="386">
        <v>5729.9999999999536</v>
      </c>
      <c r="Z5599" s="367"/>
      <c r="AA5599" s="367"/>
      <c r="AB5599" s="367"/>
      <c r="AC5599" s="367"/>
      <c r="AD5599" s="367"/>
      <c r="AE5599" s="367"/>
      <c r="AF5599" s="367"/>
      <c r="AG5599" s="367"/>
      <c r="AH5599" s="367"/>
      <c r="AI5599" s="367"/>
      <c r="AJ5599" s="367"/>
      <c r="AK5599" s="367"/>
      <c r="AL5599" s="367"/>
      <c r="AM5599" s="367"/>
      <c r="AN5599" s="367"/>
      <c r="AO5599" s="367"/>
      <c r="AP5599" s="367"/>
      <c r="AQ5599" s="367"/>
      <c r="AR5599" s="367"/>
      <c r="AS5599" s="367"/>
      <c r="AT5599" s="367"/>
    </row>
    <row r="5600" spans="2:46" ht="13.8">
      <c r="B5600" s="26">
        <v>95.666666666667197</v>
      </c>
      <c r="C5600" s="363">
        <v>1972.7522166139147</v>
      </c>
      <c r="D5600" s="367">
        <v>5740.0000000000318</v>
      </c>
      <c r="E5600" s="367">
        <v>26697.674418604805</v>
      </c>
      <c r="F5600" s="367">
        <v>-5117751.7429990144</v>
      </c>
      <c r="G5600" s="367">
        <v>5740.0000000000327</v>
      </c>
      <c r="H5600" s="367">
        <v>143500</v>
      </c>
      <c r="I5600" s="384">
        <v>-60511149.776961036</v>
      </c>
      <c r="J5600" s="367">
        <v>5740</v>
      </c>
      <c r="K5600" s="367">
        <v>34787.87878787869</v>
      </c>
      <c r="L5600" s="384">
        <v>-3466874.8791244403</v>
      </c>
      <c r="M5600" s="367">
        <v>5739.9999999999836</v>
      </c>
      <c r="N5600" s="367">
        <v>574</v>
      </c>
      <c r="O5600" s="384">
        <v>-61739.576023531336</v>
      </c>
      <c r="P5600" s="367">
        <v>83.23</v>
      </c>
      <c r="Q5600" s="367">
        <v>574</v>
      </c>
      <c r="R5600" s="384">
        <v>-23874.799800833393</v>
      </c>
      <c r="S5600" s="367">
        <v>80.36</v>
      </c>
      <c r="T5600" s="367">
        <v>19793.10344827584</v>
      </c>
      <c r="U5600" s="384">
        <v>-3620572.7268023873</v>
      </c>
      <c r="V5600" s="367">
        <v>5739.9999999999936</v>
      </c>
      <c r="W5600" s="367">
        <v>956666.66666665906</v>
      </c>
      <c r="X5600" s="384">
        <v>317848.61644706485</v>
      </c>
      <c r="Y5600" s="386">
        <v>5739.9999999999536</v>
      </c>
      <c r="Z5600" s="367"/>
      <c r="AA5600" s="367"/>
      <c r="AB5600" s="367"/>
      <c r="AC5600" s="367"/>
      <c r="AD5600" s="367"/>
      <c r="AE5600" s="367"/>
      <c r="AF5600" s="367"/>
      <c r="AG5600" s="367"/>
      <c r="AH5600" s="367"/>
      <c r="AI5600" s="367"/>
      <c r="AJ5600" s="367"/>
      <c r="AK5600" s="367"/>
      <c r="AL5600" s="367"/>
      <c r="AM5600" s="367"/>
      <c r="AN5600" s="367"/>
      <c r="AO5600" s="367"/>
      <c r="AP5600" s="367"/>
      <c r="AQ5600" s="367"/>
      <c r="AR5600" s="367"/>
      <c r="AS5600" s="367"/>
      <c r="AT5600" s="367"/>
    </row>
    <row r="5601" spans="2:46" ht="13.8">
      <c r="B5601" s="26">
        <v>95.833333333333869</v>
      </c>
      <c r="C5601" s="363">
        <v>1976.1454364686838</v>
      </c>
      <c r="D5601" s="367">
        <v>5750.0000000000318</v>
      </c>
      <c r="E5601" s="367">
        <v>26744.186046511782</v>
      </c>
      <c r="F5601" s="367">
        <v>-5135760.132496275</v>
      </c>
      <c r="G5601" s="367">
        <v>5750.0000000000337</v>
      </c>
      <c r="H5601" s="367">
        <v>143750</v>
      </c>
      <c r="I5601" s="384">
        <v>-60723613.926778622</v>
      </c>
      <c r="J5601" s="367">
        <v>5750</v>
      </c>
      <c r="K5601" s="367">
        <v>34848.484848484753</v>
      </c>
      <c r="L5601" s="384">
        <v>-3479874.5785256955</v>
      </c>
      <c r="M5601" s="367">
        <v>5749.9999999999854</v>
      </c>
      <c r="N5601" s="367">
        <v>575</v>
      </c>
      <c r="O5601" s="384">
        <v>-61959.797671756125</v>
      </c>
      <c r="P5601" s="367">
        <v>83.375</v>
      </c>
      <c r="Q5601" s="367">
        <v>575</v>
      </c>
      <c r="R5601" s="384">
        <v>-23969.564758983855</v>
      </c>
      <c r="S5601" s="367">
        <v>80.5</v>
      </c>
      <c r="T5601" s="367">
        <v>19827.586206896529</v>
      </c>
      <c r="U5601" s="384">
        <v>-3633935.3524072212</v>
      </c>
      <c r="V5601" s="367">
        <v>5749.9999999999927</v>
      </c>
      <c r="W5601" s="367">
        <v>958333.33333332569</v>
      </c>
      <c r="X5601" s="384">
        <v>318140.0102881557</v>
      </c>
      <c r="Y5601" s="386">
        <v>5749.9999999999536</v>
      </c>
      <c r="Z5601" s="367"/>
      <c r="AA5601" s="367"/>
      <c r="AB5601" s="367"/>
      <c r="AC5601" s="367"/>
      <c r="AD5601" s="367"/>
      <c r="AE5601" s="367"/>
      <c r="AF5601" s="367"/>
      <c r="AG5601" s="367"/>
      <c r="AH5601" s="367"/>
      <c r="AI5601" s="367"/>
      <c r="AJ5601" s="367"/>
      <c r="AK5601" s="367"/>
      <c r="AL5601" s="367"/>
      <c r="AM5601" s="367"/>
      <c r="AN5601" s="367"/>
      <c r="AO5601" s="367"/>
      <c r="AP5601" s="367"/>
      <c r="AQ5601" s="367"/>
      <c r="AR5601" s="367"/>
      <c r="AS5601" s="367"/>
      <c r="AT5601" s="367"/>
    </row>
    <row r="5602" spans="2:46" ht="13.8">
      <c r="B5602" s="26">
        <v>96.00000000000054</v>
      </c>
      <c r="C5602" s="363">
        <v>1979.5385045645078</v>
      </c>
      <c r="D5602" s="367">
        <v>5760.0000000000327</v>
      </c>
      <c r="E5602" s="367">
        <v>26790.69767441876</v>
      </c>
      <c r="F5602" s="367">
        <v>-5153800.1478916006</v>
      </c>
      <c r="G5602" s="367">
        <v>5760.0000000000337</v>
      </c>
      <c r="H5602" s="367">
        <v>144000</v>
      </c>
      <c r="I5602" s="384">
        <v>-60936450.403651007</v>
      </c>
      <c r="J5602" s="367">
        <v>5760</v>
      </c>
      <c r="K5602" s="367">
        <v>34909.090909090817</v>
      </c>
      <c r="L5602" s="384">
        <v>-3492898.4860928459</v>
      </c>
      <c r="M5602" s="367">
        <v>5759.9999999999854</v>
      </c>
      <c r="N5602" s="367">
        <v>576</v>
      </c>
      <c r="O5602" s="384">
        <v>-62180.411185759171</v>
      </c>
      <c r="P5602" s="367">
        <v>83.52</v>
      </c>
      <c r="Q5602" s="367">
        <v>576</v>
      </c>
      <c r="R5602" s="384">
        <v>-24064.514660543966</v>
      </c>
      <c r="S5602" s="367">
        <v>80.64</v>
      </c>
      <c r="T5602" s="367">
        <v>19862.068965517217</v>
      </c>
      <c r="U5602" s="384">
        <v>-3647322.5171689745</v>
      </c>
      <c r="V5602" s="367">
        <v>5759.9999999999927</v>
      </c>
      <c r="W5602" s="367">
        <v>959999.99999999232</v>
      </c>
      <c r="X5602" s="384">
        <v>318430.49160961818</v>
      </c>
      <c r="Y5602" s="386">
        <v>5759.9999999999536</v>
      </c>
      <c r="Z5602" s="367"/>
      <c r="AA5602" s="367"/>
      <c r="AB5602" s="367"/>
      <c r="AC5602" s="367"/>
      <c r="AD5602" s="367"/>
      <c r="AE5602" s="367"/>
      <c r="AF5602" s="367"/>
      <c r="AG5602" s="367"/>
      <c r="AH5602" s="367"/>
      <c r="AI5602" s="367"/>
      <c r="AJ5602" s="367"/>
      <c r="AK5602" s="367"/>
      <c r="AL5602" s="367"/>
      <c r="AM5602" s="367"/>
      <c r="AN5602" s="367"/>
      <c r="AO5602" s="367"/>
      <c r="AP5602" s="367"/>
      <c r="AQ5602" s="367"/>
      <c r="AR5602" s="367"/>
      <c r="AS5602" s="367"/>
      <c r="AT5602" s="367"/>
    </row>
    <row r="5603" spans="2:46" ht="13.8">
      <c r="B5603" s="26">
        <v>96.166666666667211</v>
      </c>
      <c r="C5603" s="363">
        <v>1982.931420901386</v>
      </c>
      <c r="D5603" s="367">
        <v>5770.0000000000327</v>
      </c>
      <c r="E5603" s="367">
        <v>26837.209302325737</v>
      </c>
      <c r="F5603" s="367">
        <v>-5171871.7891849931</v>
      </c>
      <c r="G5603" s="367">
        <v>5770.0000000000337</v>
      </c>
      <c r="H5603" s="367">
        <v>144250</v>
      </c>
      <c r="I5603" s="384">
        <v>-61149659.207578197</v>
      </c>
      <c r="J5603" s="367">
        <v>5770</v>
      </c>
      <c r="K5603" s="367">
        <v>34969.696969696881</v>
      </c>
      <c r="L5603" s="384">
        <v>-3505946.6018258957</v>
      </c>
      <c r="M5603" s="367">
        <v>5769.9999999999864</v>
      </c>
      <c r="N5603" s="367">
        <v>577</v>
      </c>
      <c r="O5603" s="384">
        <v>-62401.416565540509</v>
      </c>
      <c r="P5603" s="367">
        <v>83.665000000000006</v>
      </c>
      <c r="Q5603" s="367">
        <v>577</v>
      </c>
      <c r="R5603" s="384">
        <v>-24159.649505513731</v>
      </c>
      <c r="S5603" s="367">
        <v>80.78</v>
      </c>
      <c r="T5603" s="367">
        <v>19896.551724137906</v>
      </c>
      <c r="U5603" s="384">
        <v>-3660734.2210876453</v>
      </c>
      <c r="V5603" s="367">
        <v>5769.9999999999927</v>
      </c>
      <c r="W5603" s="367">
        <v>961666.66666665894</v>
      </c>
      <c r="X5603" s="384">
        <v>318720.06041145232</v>
      </c>
      <c r="Y5603" s="386">
        <v>5769.9999999999527</v>
      </c>
      <c r="Z5603" s="367"/>
      <c r="AA5603" s="367"/>
      <c r="AB5603" s="367"/>
      <c r="AC5603" s="367"/>
      <c r="AD5603" s="367"/>
      <c r="AE5603" s="367"/>
      <c r="AF5603" s="367"/>
      <c r="AG5603" s="367"/>
      <c r="AH5603" s="367"/>
      <c r="AI5603" s="367"/>
      <c r="AJ5603" s="367"/>
      <c r="AK5603" s="367"/>
      <c r="AL5603" s="367"/>
      <c r="AM5603" s="367"/>
      <c r="AN5603" s="367"/>
      <c r="AO5603" s="367"/>
      <c r="AP5603" s="367"/>
      <c r="AQ5603" s="367"/>
      <c r="AR5603" s="367"/>
      <c r="AS5603" s="367"/>
      <c r="AT5603" s="367"/>
    </row>
    <row r="5604" spans="2:46" ht="13.8">
      <c r="B5604" s="26">
        <v>96.333333333333883</v>
      </c>
      <c r="C5604" s="363">
        <v>1986.3241854793187</v>
      </c>
      <c r="D5604" s="367">
        <v>5780.0000000000327</v>
      </c>
      <c r="E5604" s="367">
        <v>26883.720930232714</v>
      </c>
      <c r="F5604" s="367">
        <v>-5189975.0563764516</v>
      </c>
      <c r="G5604" s="367">
        <v>5780.0000000000337</v>
      </c>
      <c r="H5604" s="367">
        <v>144500</v>
      </c>
      <c r="I5604" s="384">
        <v>-61363240.338560179</v>
      </c>
      <c r="J5604" s="367">
        <v>5780</v>
      </c>
      <c r="K5604" s="367">
        <v>35030.303030302945</v>
      </c>
      <c r="L5604" s="384">
        <v>-3519018.9257248407</v>
      </c>
      <c r="M5604" s="367">
        <v>5779.9999999999864</v>
      </c>
      <c r="N5604" s="367">
        <v>578</v>
      </c>
      <c r="O5604" s="384">
        <v>-62622.813811100074</v>
      </c>
      <c r="P5604" s="367">
        <v>83.81</v>
      </c>
      <c r="Q5604" s="367">
        <v>578</v>
      </c>
      <c r="R5604" s="384">
        <v>-24254.969293893148</v>
      </c>
      <c r="S5604" s="367">
        <v>80.92</v>
      </c>
      <c r="T5604" s="367">
        <v>19931.034482758594</v>
      </c>
      <c r="U5604" s="384">
        <v>-3674170.4641632331</v>
      </c>
      <c r="V5604" s="367">
        <v>5779.9999999999918</v>
      </c>
      <c r="W5604" s="367">
        <v>963333.33333332557</v>
      </c>
      <c r="X5604" s="384">
        <v>319008.71669365821</v>
      </c>
      <c r="Y5604" s="386">
        <v>5779.9999999999527</v>
      </c>
      <c r="Z5604" s="367"/>
      <c r="AA5604" s="367"/>
      <c r="AB5604" s="367"/>
      <c r="AC5604" s="367"/>
      <c r="AD5604" s="367"/>
      <c r="AE5604" s="367"/>
      <c r="AF5604" s="367"/>
      <c r="AG5604" s="367"/>
      <c r="AH5604" s="367"/>
      <c r="AI5604" s="367"/>
      <c r="AJ5604" s="367"/>
      <c r="AK5604" s="367"/>
      <c r="AL5604" s="367"/>
      <c r="AM5604" s="367"/>
      <c r="AN5604" s="367"/>
      <c r="AO5604" s="367"/>
      <c r="AP5604" s="367"/>
      <c r="AQ5604" s="367"/>
      <c r="AR5604" s="367"/>
      <c r="AS5604" s="367"/>
      <c r="AT5604" s="367"/>
    </row>
    <row r="5605" spans="2:46" ht="13.8">
      <c r="B5605" s="26">
        <v>96.500000000000554</v>
      </c>
      <c r="C5605" s="363">
        <v>1989.716798298306</v>
      </c>
      <c r="D5605" s="367">
        <v>5790.0000000000327</v>
      </c>
      <c r="E5605" s="367">
        <v>26930.232558139691</v>
      </c>
      <c r="F5605" s="367">
        <v>-5208109.9494659761</v>
      </c>
      <c r="G5605" s="367">
        <v>5790.0000000000337</v>
      </c>
      <c r="H5605" s="367">
        <v>144750</v>
      </c>
      <c r="I5605" s="384">
        <v>-61577193.796596959</v>
      </c>
      <c r="J5605" s="367">
        <v>5790</v>
      </c>
      <c r="K5605" s="367">
        <v>35090.909090909008</v>
      </c>
      <c r="L5605" s="384">
        <v>-3532115.4577896837</v>
      </c>
      <c r="M5605" s="367">
        <v>5789.9999999999864</v>
      </c>
      <c r="N5605" s="367">
        <v>579</v>
      </c>
      <c r="O5605" s="384">
        <v>-62844.602922437902</v>
      </c>
      <c r="P5605" s="367">
        <v>83.954999999999998</v>
      </c>
      <c r="Q5605" s="367">
        <v>579</v>
      </c>
      <c r="R5605" s="384">
        <v>-24350.474025682212</v>
      </c>
      <c r="S5605" s="367">
        <v>81.06</v>
      </c>
      <c r="T5605" s="367">
        <v>19965.517241379282</v>
      </c>
      <c r="U5605" s="384">
        <v>-3687631.2463957393</v>
      </c>
      <c r="V5605" s="367">
        <v>5789.9999999999918</v>
      </c>
      <c r="W5605" s="367">
        <v>964999.9999999922</v>
      </c>
      <c r="X5605" s="384">
        <v>319296.4604562358</v>
      </c>
      <c r="Y5605" s="386">
        <v>5789.9999999999527</v>
      </c>
      <c r="Z5605" s="367"/>
      <c r="AA5605" s="367"/>
      <c r="AB5605" s="367"/>
      <c r="AC5605" s="367"/>
      <c r="AD5605" s="367"/>
      <c r="AE5605" s="367"/>
      <c r="AF5605" s="367"/>
      <c r="AG5605" s="367"/>
      <c r="AH5605" s="367"/>
      <c r="AI5605" s="367"/>
      <c r="AJ5605" s="367"/>
      <c r="AK5605" s="367"/>
      <c r="AL5605" s="367"/>
      <c r="AM5605" s="367"/>
      <c r="AN5605" s="367"/>
      <c r="AO5605" s="367"/>
      <c r="AP5605" s="367"/>
      <c r="AQ5605" s="367"/>
      <c r="AR5605" s="367"/>
      <c r="AS5605" s="367"/>
      <c r="AT5605" s="367"/>
    </row>
    <row r="5606" spans="2:46" ht="13.8">
      <c r="B5606" s="26">
        <v>96.666666666667226</v>
      </c>
      <c r="C5606" s="363">
        <v>1993.109259358348</v>
      </c>
      <c r="D5606" s="367">
        <v>5800.0000000000337</v>
      </c>
      <c r="E5606" s="367">
        <v>26976.744186046668</v>
      </c>
      <c r="F5606" s="367">
        <v>-5226276.4684535693</v>
      </c>
      <c r="G5606" s="367">
        <v>5800.0000000000337</v>
      </c>
      <c r="H5606" s="367">
        <v>145000</v>
      </c>
      <c r="I5606" s="384">
        <v>-61791519.581688546</v>
      </c>
      <c r="J5606" s="367">
        <v>5800</v>
      </c>
      <c r="K5606" s="367">
        <v>35151.515151515072</v>
      </c>
      <c r="L5606" s="384">
        <v>-3545236.1980204247</v>
      </c>
      <c r="M5606" s="367">
        <v>5799.9999999999873</v>
      </c>
      <c r="N5606" s="367">
        <v>580</v>
      </c>
      <c r="O5606" s="384">
        <v>-63066.783899554022</v>
      </c>
      <c r="P5606" s="367">
        <v>84.100000000000009</v>
      </c>
      <c r="Q5606" s="367">
        <v>580</v>
      </c>
      <c r="R5606" s="384">
        <v>-24446.163700880927</v>
      </c>
      <c r="S5606" s="367">
        <v>81.2</v>
      </c>
      <c r="T5606" s="367">
        <v>19999.999999999971</v>
      </c>
      <c r="U5606" s="384">
        <v>-3701116.5677851639</v>
      </c>
      <c r="V5606" s="367">
        <v>5799.9999999999918</v>
      </c>
      <c r="W5606" s="367">
        <v>966666.66666665883</v>
      </c>
      <c r="X5606" s="384">
        <v>319583.29169918509</v>
      </c>
      <c r="Y5606" s="386">
        <v>5799.9999999999527</v>
      </c>
      <c r="Z5606" s="367"/>
      <c r="AA5606" s="367"/>
      <c r="AB5606" s="367"/>
      <c r="AC5606" s="367"/>
      <c r="AD5606" s="367"/>
      <c r="AE5606" s="367"/>
      <c r="AF5606" s="367"/>
      <c r="AG5606" s="367"/>
      <c r="AH5606" s="367"/>
      <c r="AI5606" s="367"/>
      <c r="AJ5606" s="367"/>
      <c r="AK5606" s="367"/>
      <c r="AL5606" s="367"/>
      <c r="AM5606" s="367"/>
      <c r="AN5606" s="367"/>
      <c r="AO5606" s="367"/>
      <c r="AP5606" s="367"/>
      <c r="AQ5606" s="367"/>
      <c r="AR5606" s="367"/>
      <c r="AS5606" s="367"/>
      <c r="AT5606" s="367"/>
    </row>
    <row r="5607" spans="2:46" ht="13.8">
      <c r="B5607" s="26">
        <v>96.833333333333897</v>
      </c>
      <c r="C5607" s="363">
        <v>1996.5015686594445</v>
      </c>
      <c r="D5607" s="367">
        <v>5810.0000000000337</v>
      </c>
      <c r="E5607" s="367">
        <v>27023.255813953645</v>
      </c>
      <c r="F5607" s="367">
        <v>-5244474.6133392276</v>
      </c>
      <c r="G5607" s="367">
        <v>5810.0000000000337</v>
      </c>
      <c r="H5607" s="367">
        <v>145250</v>
      </c>
      <c r="I5607" s="384">
        <v>-62006217.693834923</v>
      </c>
      <c r="J5607" s="367">
        <v>5810</v>
      </c>
      <c r="K5607" s="367">
        <v>35212.121212121136</v>
      </c>
      <c r="L5607" s="384">
        <v>-3558381.1464170618</v>
      </c>
      <c r="M5607" s="367">
        <v>5809.9999999999873</v>
      </c>
      <c r="N5607" s="367">
        <v>581</v>
      </c>
      <c r="O5607" s="384">
        <v>-63289.356742448348</v>
      </c>
      <c r="P5607" s="367">
        <v>84.24499999999999</v>
      </c>
      <c r="Q5607" s="367">
        <v>581</v>
      </c>
      <c r="R5607" s="384">
        <v>-24542.0383194893</v>
      </c>
      <c r="S5607" s="367">
        <v>81.34</v>
      </c>
      <c r="T5607" s="367">
        <v>20034.482758620659</v>
      </c>
      <c r="U5607" s="384">
        <v>-3714626.428331505</v>
      </c>
      <c r="V5607" s="367">
        <v>5809.9999999999909</v>
      </c>
      <c r="W5607" s="367">
        <v>968333.33333332546</v>
      </c>
      <c r="X5607" s="384">
        <v>319869.21042250603</v>
      </c>
      <c r="Y5607" s="386">
        <v>5809.9999999999527</v>
      </c>
      <c r="Z5607" s="367"/>
      <c r="AA5607" s="367"/>
      <c r="AB5607" s="367"/>
      <c r="AC5607" s="367"/>
      <c r="AD5607" s="367"/>
      <c r="AE5607" s="367"/>
      <c r="AF5607" s="367"/>
      <c r="AG5607" s="367"/>
      <c r="AH5607" s="367"/>
      <c r="AI5607" s="367"/>
      <c r="AJ5607" s="367"/>
      <c r="AK5607" s="367"/>
      <c r="AL5607" s="367"/>
      <c r="AM5607" s="367"/>
      <c r="AN5607" s="367"/>
      <c r="AO5607" s="367"/>
      <c r="AP5607" s="367"/>
      <c r="AQ5607" s="367"/>
      <c r="AR5607" s="367"/>
      <c r="AS5607" s="367"/>
      <c r="AT5607" s="367"/>
    </row>
    <row r="5608" spans="2:46" ht="13.8">
      <c r="B5608" s="26">
        <v>97.000000000000568</v>
      </c>
      <c r="C5608" s="363">
        <v>1999.8937262015952</v>
      </c>
      <c r="D5608" s="367">
        <v>5820.0000000000337</v>
      </c>
      <c r="E5608" s="367">
        <v>27069.767441860622</v>
      </c>
      <c r="F5608" s="367">
        <v>-5262704.3841229519</v>
      </c>
      <c r="G5608" s="367">
        <v>5820.0000000000337</v>
      </c>
      <c r="H5608" s="367">
        <v>145500</v>
      </c>
      <c r="I5608" s="384">
        <v>-62221288.133036107</v>
      </c>
      <c r="J5608" s="367">
        <v>5820</v>
      </c>
      <c r="K5608" s="367">
        <v>35272.727272727199</v>
      </c>
      <c r="L5608" s="384">
        <v>-3571550.3029795969</v>
      </c>
      <c r="M5608" s="367">
        <v>5819.9999999999882</v>
      </c>
      <c r="N5608" s="367">
        <v>582</v>
      </c>
      <c r="O5608" s="384">
        <v>-63512.321451120974</v>
      </c>
      <c r="P5608" s="367">
        <v>84.39</v>
      </c>
      <c r="Q5608" s="367">
        <v>582</v>
      </c>
      <c r="R5608" s="384">
        <v>-24638.097881507314</v>
      </c>
      <c r="S5608" s="367">
        <v>81.48</v>
      </c>
      <c r="T5608" s="367">
        <v>20068.965517241348</v>
      </c>
      <c r="U5608" s="384">
        <v>-3728160.828034766</v>
      </c>
      <c r="V5608" s="367">
        <v>5819.9999999999909</v>
      </c>
      <c r="W5608" s="367">
        <v>969999.99999999208</v>
      </c>
      <c r="X5608" s="384">
        <v>320154.21662619867</v>
      </c>
      <c r="Y5608" s="386">
        <v>5819.9999999999518</v>
      </c>
      <c r="Z5608" s="367"/>
      <c r="AA5608" s="367"/>
      <c r="AB5608" s="367"/>
      <c r="AC5608" s="367"/>
      <c r="AD5608" s="367"/>
      <c r="AE5608" s="367"/>
      <c r="AF5608" s="367"/>
      <c r="AG5608" s="367"/>
      <c r="AH5608" s="367"/>
      <c r="AI5608" s="367"/>
      <c r="AJ5608" s="367"/>
      <c r="AK5608" s="367"/>
      <c r="AL5608" s="367"/>
      <c r="AM5608" s="367"/>
      <c r="AN5608" s="367"/>
      <c r="AO5608" s="367"/>
      <c r="AP5608" s="367"/>
      <c r="AQ5608" s="367"/>
      <c r="AR5608" s="367"/>
      <c r="AS5608" s="367"/>
      <c r="AT5608" s="367"/>
    </row>
    <row r="5609" spans="2:46" ht="13.8">
      <c r="B5609" s="26">
        <v>97.16666666666724</v>
      </c>
      <c r="C5609" s="363">
        <v>2003.285731984801</v>
      </c>
      <c r="D5609" s="367">
        <v>5830.0000000000337</v>
      </c>
      <c r="E5609" s="367">
        <v>27116.279069767599</v>
      </c>
      <c r="F5609" s="367">
        <v>-5280965.7808047431</v>
      </c>
      <c r="G5609" s="367">
        <v>5830.0000000000337</v>
      </c>
      <c r="H5609" s="367">
        <v>145750</v>
      </c>
      <c r="I5609" s="384">
        <v>-62436730.899292082</v>
      </c>
      <c r="J5609" s="367">
        <v>5830</v>
      </c>
      <c r="K5609" s="367">
        <v>35333.333333333263</v>
      </c>
      <c r="L5609" s="384">
        <v>-3584743.667708029</v>
      </c>
      <c r="M5609" s="367">
        <v>5829.9999999999882</v>
      </c>
      <c r="N5609" s="367">
        <v>583</v>
      </c>
      <c r="O5609" s="384">
        <v>-63735.678025571848</v>
      </c>
      <c r="P5609" s="367">
        <v>84.534999999999997</v>
      </c>
      <c r="Q5609" s="367">
        <v>583</v>
      </c>
      <c r="R5609" s="384">
        <v>-24734.342386934968</v>
      </c>
      <c r="S5609" s="367">
        <v>81.61999999999999</v>
      </c>
      <c r="T5609" s="367">
        <v>20103.448275862036</v>
      </c>
      <c r="U5609" s="384">
        <v>-3741719.7668949431</v>
      </c>
      <c r="V5609" s="367">
        <v>5829.9999999999909</v>
      </c>
      <c r="W5609" s="367">
        <v>971666.66666665871</v>
      </c>
      <c r="X5609" s="384">
        <v>320438.31031026307</v>
      </c>
      <c r="Y5609" s="386">
        <v>5829.9999999999518</v>
      </c>
      <c r="Z5609" s="367"/>
      <c r="AA5609" s="367"/>
      <c r="AB5609" s="367"/>
      <c r="AC5609" s="367"/>
      <c r="AD5609" s="367"/>
      <c r="AE5609" s="367"/>
      <c r="AF5609" s="367"/>
      <c r="AG5609" s="367"/>
      <c r="AH5609" s="367"/>
      <c r="AI5609" s="367"/>
      <c r="AJ5609" s="367"/>
      <c r="AK5609" s="367"/>
      <c r="AL5609" s="367"/>
      <c r="AM5609" s="367"/>
      <c r="AN5609" s="367"/>
      <c r="AO5609" s="367"/>
      <c r="AP5609" s="367"/>
      <c r="AQ5609" s="367"/>
      <c r="AR5609" s="367"/>
      <c r="AS5609" s="367"/>
      <c r="AT5609" s="367"/>
    </row>
    <row r="5610" spans="2:46" ht="13.8">
      <c r="B5610" s="26">
        <v>97.333333333333911</v>
      </c>
      <c r="C5610" s="363">
        <v>2006.6775860090615</v>
      </c>
      <c r="D5610" s="367">
        <v>5840.0000000000355</v>
      </c>
      <c r="E5610" s="367">
        <v>27162.790697674576</v>
      </c>
      <c r="F5610" s="367">
        <v>-5299258.8033846011</v>
      </c>
      <c r="G5610" s="367">
        <v>5840.0000000000337</v>
      </c>
      <c r="H5610" s="367">
        <v>146000</v>
      </c>
      <c r="I5610" s="384">
        <v>-62652545.992602862</v>
      </c>
      <c r="J5610" s="367">
        <v>5840</v>
      </c>
      <c r="K5610" s="367">
        <v>35393.939393939327</v>
      </c>
      <c r="L5610" s="384">
        <v>-3597961.2406023601</v>
      </c>
      <c r="M5610" s="367">
        <v>5839.99999999999</v>
      </c>
      <c r="N5610" s="367">
        <v>584</v>
      </c>
      <c r="O5610" s="384">
        <v>-63959.426465800992</v>
      </c>
      <c r="P5610" s="367">
        <v>84.679999999999993</v>
      </c>
      <c r="Q5610" s="367">
        <v>584</v>
      </c>
      <c r="R5610" s="384">
        <v>-24830.771835772281</v>
      </c>
      <c r="S5610" s="367">
        <v>81.759999999999991</v>
      </c>
      <c r="T5610" s="367">
        <v>20137.931034482724</v>
      </c>
      <c r="U5610" s="384">
        <v>-3755303.2449120386</v>
      </c>
      <c r="V5610" s="367">
        <v>5839.99999999999</v>
      </c>
      <c r="W5610" s="367">
        <v>973333.33333332534</v>
      </c>
      <c r="X5610" s="384">
        <v>320721.49147469917</v>
      </c>
      <c r="Y5610" s="386">
        <v>5839.9999999999518</v>
      </c>
      <c r="Z5610" s="367"/>
      <c r="AA5610" s="367"/>
      <c r="AB5610" s="367"/>
      <c r="AC5610" s="367"/>
      <c r="AD5610" s="367"/>
      <c r="AE5610" s="367"/>
      <c r="AF5610" s="367"/>
      <c r="AG5610" s="367"/>
      <c r="AH5610" s="367"/>
      <c r="AI5610" s="367"/>
      <c r="AJ5610" s="367"/>
      <c r="AK5610" s="367"/>
      <c r="AL5610" s="367"/>
      <c r="AM5610" s="367"/>
      <c r="AN5610" s="367"/>
      <c r="AO5610" s="367"/>
      <c r="AP5610" s="367"/>
      <c r="AQ5610" s="367"/>
      <c r="AR5610" s="367"/>
      <c r="AS5610" s="367"/>
      <c r="AT5610" s="367"/>
    </row>
    <row r="5611" spans="2:46" ht="13.8">
      <c r="B5611" s="26">
        <v>97.500000000000583</v>
      </c>
      <c r="C5611" s="363">
        <v>2010.0692882743758</v>
      </c>
      <c r="D5611" s="367">
        <v>5850.0000000000355</v>
      </c>
      <c r="E5611" s="367">
        <v>27209.302325581553</v>
      </c>
      <c r="F5611" s="367">
        <v>-5317583.4518625252</v>
      </c>
      <c r="G5611" s="367">
        <v>5850.0000000000337</v>
      </c>
      <c r="H5611" s="367">
        <v>146250</v>
      </c>
      <c r="I5611" s="384">
        <v>-62868733.412968449</v>
      </c>
      <c r="J5611" s="367">
        <v>5850</v>
      </c>
      <c r="K5611" s="367">
        <v>35454.54545454539</v>
      </c>
      <c r="L5611" s="384">
        <v>-3611203.0216625868</v>
      </c>
      <c r="M5611" s="367">
        <v>5849.99999999999</v>
      </c>
      <c r="N5611" s="367">
        <v>585</v>
      </c>
      <c r="O5611" s="384">
        <v>-64183.566771808408</v>
      </c>
      <c r="P5611" s="367">
        <v>84.825000000000003</v>
      </c>
      <c r="Q5611" s="367">
        <v>585</v>
      </c>
      <c r="R5611" s="384">
        <v>-24927.386228019252</v>
      </c>
      <c r="S5611" s="367">
        <v>81.899999999999991</v>
      </c>
      <c r="T5611" s="367">
        <v>20172.413793103413</v>
      </c>
      <c r="U5611" s="384">
        <v>-3768911.2620860524</v>
      </c>
      <c r="V5611" s="367">
        <v>5849.99999999999</v>
      </c>
      <c r="W5611" s="367">
        <v>974999.99999999197</v>
      </c>
      <c r="X5611" s="384">
        <v>321003.76011950686</v>
      </c>
      <c r="Y5611" s="386">
        <v>5849.9999999999518</v>
      </c>
      <c r="Z5611" s="367"/>
      <c r="AA5611" s="367"/>
      <c r="AB5611" s="367"/>
      <c r="AC5611" s="367"/>
      <c r="AD5611" s="367"/>
      <c r="AE5611" s="367"/>
      <c r="AF5611" s="367"/>
      <c r="AG5611" s="367"/>
      <c r="AH5611" s="367"/>
      <c r="AI5611" s="367"/>
      <c r="AJ5611" s="367"/>
      <c r="AK5611" s="367"/>
      <c r="AL5611" s="367"/>
      <c r="AM5611" s="367"/>
      <c r="AN5611" s="367"/>
      <c r="AO5611" s="367"/>
      <c r="AP5611" s="367"/>
      <c r="AQ5611" s="367"/>
      <c r="AR5611" s="367"/>
      <c r="AS5611" s="367"/>
      <c r="AT5611" s="367"/>
    </row>
    <row r="5612" spans="2:46" ht="13.8">
      <c r="B5612" s="26">
        <v>97.666666666667254</v>
      </c>
      <c r="C5612" s="363">
        <v>2013.460838780745</v>
      </c>
      <c r="D5612" s="367">
        <v>5860.0000000000355</v>
      </c>
      <c r="E5612" s="367">
        <v>27255.81395348853</v>
      </c>
      <c r="F5612" s="367">
        <v>-5335939.7262385162</v>
      </c>
      <c r="G5612" s="367">
        <v>5860.0000000000337</v>
      </c>
      <c r="H5612" s="367">
        <v>146500</v>
      </c>
      <c r="I5612" s="384">
        <v>-63085293.160388842</v>
      </c>
      <c r="J5612" s="367">
        <v>5860</v>
      </c>
      <c r="K5612" s="367">
        <v>35515.151515151454</v>
      </c>
      <c r="L5612" s="384">
        <v>-3624469.0108887106</v>
      </c>
      <c r="M5612" s="367">
        <v>5859.9999999999909</v>
      </c>
      <c r="N5612" s="367">
        <v>586</v>
      </c>
      <c r="O5612" s="384">
        <v>-64408.098943594057</v>
      </c>
      <c r="P5612" s="367">
        <v>84.97</v>
      </c>
      <c r="Q5612" s="367">
        <v>586</v>
      </c>
      <c r="R5612" s="384">
        <v>-25024.185563675863</v>
      </c>
      <c r="S5612" s="367">
        <v>82.039999999999992</v>
      </c>
      <c r="T5612" s="367">
        <v>20206.896551724101</v>
      </c>
      <c r="U5612" s="384">
        <v>-3782543.8184169843</v>
      </c>
      <c r="V5612" s="367">
        <v>5859.99999999999</v>
      </c>
      <c r="W5612" s="367">
        <v>976666.6666666586</v>
      </c>
      <c r="X5612" s="384">
        <v>321285.1162446863</v>
      </c>
      <c r="Y5612" s="386">
        <v>5859.9999999999509</v>
      </c>
      <c r="Z5612" s="367"/>
      <c r="AA5612" s="367"/>
      <c r="AB5612" s="367"/>
      <c r="AC5612" s="367"/>
      <c r="AD5612" s="367"/>
      <c r="AE5612" s="367"/>
      <c r="AF5612" s="367"/>
      <c r="AG5612" s="367"/>
      <c r="AH5612" s="367"/>
      <c r="AI5612" s="367"/>
      <c r="AJ5612" s="367"/>
      <c r="AK5612" s="367"/>
      <c r="AL5612" s="367"/>
      <c r="AM5612" s="367"/>
      <c r="AN5612" s="367"/>
      <c r="AO5612" s="367"/>
      <c r="AP5612" s="367"/>
      <c r="AQ5612" s="367"/>
      <c r="AR5612" s="367"/>
      <c r="AS5612" s="367"/>
      <c r="AT5612" s="367"/>
    </row>
    <row r="5613" spans="2:46" ht="13.8">
      <c r="B5613" s="26">
        <v>97.833333333333925</v>
      </c>
      <c r="C5613" s="363">
        <v>2016.8522375281684</v>
      </c>
      <c r="D5613" s="367">
        <v>5870.0000000000355</v>
      </c>
      <c r="E5613" s="367">
        <v>27302.325581395507</v>
      </c>
      <c r="F5613" s="367">
        <v>-5354327.626512574</v>
      </c>
      <c r="G5613" s="367">
        <v>5870.0000000000337</v>
      </c>
      <c r="H5613" s="367">
        <v>146750</v>
      </c>
      <c r="I5613" s="384">
        <v>-63302225.234864019</v>
      </c>
      <c r="J5613" s="367">
        <v>5870</v>
      </c>
      <c r="K5613" s="367">
        <v>35575.757575757518</v>
      </c>
      <c r="L5613" s="384">
        <v>-3637759.2082807319</v>
      </c>
      <c r="M5613" s="367">
        <v>5869.9999999999909</v>
      </c>
      <c r="N5613" s="367">
        <v>587</v>
      </c>
      <c r="O5613" s="384">
        <v>-64633.022981157985</v>
      </c>
      <c r="P5613" s="367">
        <v>85.114999999999995</v>
      </c>
      <c r="Q5613" s="367">
        <v>587</v>
      </c>
      <c r="R5613" s="384">
        <v>-25121.16984274214</v>
      </c>
      <c r="S5613" s="367">
        <v>82.179999999999993</v>
      </c>
      <c r="T5613" s="367">
        <v>20241.37931034479</v>
      </c>
      <c r="U5613" s="384">
        <v>-3796200.9139048317</v>
      </c>
      <c r="V5613" s="367">
        <v>5869.9999999999882</v>
      </c>
      <c r="W5613" s="367">
        <v>978333.33333332522</v>
      </c>
      <c r="X5613" s="384">
        <v>321565.55985023745</v>
      </c>
      <c r="Y5613" s="386">
        <v>5869.9999999999509</v>
      </c>
      <c r="Z5613" s="367"/>
      <c r="AA5613" s="367"/>
      <c r="AB5613" s="367"/>
      <c r="AC5613" s="367"/>
      <c r="AD5613" s="367"/>
      <c r="AE5613" s="367"/>
      <c r="AF5613" s="367"/>
      <c r="AG5613" s="367"/>
      <c r="AH5613" s="367"/>
      <c r="AI5613" s="367"/>
      <c r="AJ5613" s="367"/>
      <c r="AK5613" s="367"/>
      <c r="AL5613" s="367"/>
      <c r="AM5613" s="367"/>
      <c r="AN5613" s="367"/>
      <c r="AO5613" s="367"/>
      <c r="AP5613" s="367"/>
      <c r="AQ5613" s="367"/>
      <c r="AR5613" s="367"/>
      <c r="AS5613" s="367"/>
      <c r="AT5613" s="367"/>
    </row>
    <row r="5614" spans="2:46" ht="13.8">
      <c r="B5614" s="26">
        <v>98.000000000000597</v>
      </c>
      <c r="C5614" s="363">
        <v>2020.2434845166467</v>
      </c>
      <c r="D5614" s="367">
        <v>5880.0000000000364</v>
      </c>
      <c r="E5614" s="367">
        <v>27348.837209302485</v>
      </c>
      <c r="F5614" s="367">
        <v>-5372747.1526846979</v>
      </c>
      <c r="G5614" s="367">
        <v>5880.0000000000337</v>
      </c>
      <c r="H5614" s="367">
        <v>147000</v>
      </c>
      <c r="I5614" s="384">
        <v>-63519529.636393994</v>
      </c>
      <c r="J5614" s="367">
        <v>5880</v>
      </c>
      <c r="K5614" s="367">
        <v>35636.363636363581</v>
      </c>
      <c r="L5614" s="384">
        <v>-3651073.6138386508</v>
      </c>
      <c r="M5614" s="367">
        <v>5879.9999999999918</v>
      </c>
      <c r="N5614" s="367">
        <v>588</v>
      </c>
      <c r="O5614" s="384">
        <v>-64858.338884500183</v>
      </c>
      <c r="P5614" s="367">
        <v>85.26</v>
      </c>
      <c r="Q5614" s="367">
        <v>588</v>
      </c>
      <c r="R5614" s="384">
        <v>-25218.339065218053</v>
      </c>
      <c r="S5614" s="367">
        <v>82.32</v>
      </c>
      <c r="T5614" s="367">
        <v>20275.862068965478</v>
      </c>
      <c r="U5614" s="384">
        <v>-3809882.5485495985</v>
      </c>
      <c r="V5614" s="367">
        <v>5879.9999999999882</v>
      </c>
      <c r="W5614" s="367">
        <v>979999.99999999185</v>
      </c>
      <c r="X5614" s="384">
        <v>321845.0909361603</v>
      </c>
      <c r="Y5614" s="386">
        <v>5879.9999999999509</v>
      </c>
      <c r="Z5614" s="367"/>
      <c r="AA5614" s="367"/>
      <c r="AB5614" s="367"/>
      <c r="AC5614" s="367"/>
      <c r="AD5614" s="367"/>
      <c r="AE5614" s="367"/>
      <c r="AF5614" s="367"/>
      <c r="AG5614" s="367"/>
      <c r="AH5614" s="367"/>
      <c r="AI5614" s="367"/>
      <c r="AJ5614" s="367"/>
      <c r="AK5614" s="367"/>
      <c r="AL5614" s="367"/>
      <c r="AM5614" s="367"/>
      <c r="AN5614" s="367"/>
      <c r="AO5614" s="367"/>
      <c r="AP5614" s="367"/>
      <c r="AQ5614" s="367"/>
      <c r="AR5614" s="367"/>
      <c r="AS5614" s="367"/>
      <c r="AT5614" s="367"/>
    </row>
    <row r="5615" spans="2:46" ht="13.8">
      <c r="B5615" s="26">
        <v>98.166666666667268</v>
      </c>
      <c r="C5615" s="363">
        <v>2023.6345797461793</v>
      </c>
      <c r="D5615" s="367">
        <v>5890.0000000000364</v>
      </c>
      <c r="E5615" s="367">
        <v>27395.348837209462</v>
      </c>
      <c r="F5615" s="367">
        <v>-5391198.3047548886</v>
      </c>
      <c r="G5615" s="367">
        <v>5890.0000000000337</v>
      </c>
      <c r="H5615" s="367">
        <v>147250</v>
      </c>
      <c r="I5615" s="384">
        <v>-63737206.364978775</v>
      </c>
      <c r="J5615" s="367">
        <v>5890</v>
      </c>
      <c r="K5615" s="367">
        <v>35696.969696969645</v>
      </c>
      <c r="L5615" s="384">
        <v>-3664412.2275624662</v>
      </c>
      <c r="M5615" s="367">
        <v>5889.9999999999918</v>
      </c>
      <c r="N5615" s="367">
        <v>589</v>
      </c>
      <c r="O5615" s="384">
        <v>-65084.046653620615</v>
      </c>
      <c r="P5615" s="367">
        <v>85.405000000000001</v>
      </c>
      <c r="Q5615" s="367">
        <v>589</v>
      </c>
      <c r="R5615" s="384">
        <v>-25315.693231103625</v>
      </c>
      <c r="S5615" s="367">
        <v>82.46</v>
      </c>
      <c r="T5615" s="367">
        <v>20310.344827586167</v>
      </c>
      <c r="U5615" s="384">
        <v>-3823588.7223512842</v>
      </c>
      <c r="V5615" s="367">
        <v>5889.9999999999882</v>
      </c>
      <c r="W5615" s="367">
        <v>981666.66666665848</v>
      </c>
      <c r="X5615" s="384">
        <v>322123.70950245491</v>
      </c>
      <c r="Y5615" s="386">
        <v>5889.9999999999509</v>
      </c>
      <c r="Z5615" s="367"/>
      <c r="AA5615" s="367"/>
      <c r="AB5615" s="367"/>
      <c r="AC5615" s="367"/>
      <c r="AD5615" s="367"/>
      <c r="AE5615" s="367"/>
      <c r="AF5615" s="367"/>
      <c r="AG5615" s="367"/>
      <c r="AH5615" s="367"/>
      <c r="AI5615" s="367"/>
      <c r="AJ5615" s="367"/>
      <c r="AK5615" s="367"/>
      <c r="AL5615" s="367"/>
      <c r="AM5615" s="367"/>
      <c r="AN5615" s="367"/>
      <c r="AO5615" s="367"/>
      <c r="AP5615" s="367"/>
      <c r="AQ5615" s="367"/>
      <c r="AR5615" s="367"/>
      <c r="AS5615" s="367"/>
      <c r="AT5615" s="367"/>
    </row>
    <row r="5616" spans="2:46" ht="13.8">
      <c r="B5616" s="26">
        <v>98.33333333333394</v>
      </c>
      <c r="C5616" s="363">
        <v>2027.0255232167663</v>
      </c>
      <c r="D5616" s="367">
        <v>5900.0000000000364</v>
      </c>
      <c r="E5616" s="367">
        <v>27441.860465116439</v>
      </c>
      <c r="F5616" s="367">
        <v>-5409681.0827231463</v>
      </c>
      <c r="G5616" s="367">
        <v>5900.0000000000346</v>
      </c>
      <c r="H5616" s="367">
        <v>147500</v>
      </c>
      <c r="I5616" s="384">
        <v>-63955255.420618355</v>
      </c>
      <c r="J5616" s="367">
        <v>5900</v>
      </c>
      <c r="K5616" s="367">
        <v>35757.575757575709</v>
      </c>
      <c r="L5616" s="384">
        <v>-3677775.0494521782</v>
      </c>
      <c r="M5616" s="367">
        <v>5899.9999999999918</v>
      </c>
      <c r="N5616" s="367">
        <v>590</v>
      </c>
      <c r="O5616" s="384">
        <v>-65310.146288519325</v>
      </c>
      <c r="P5616" s="367">
        <v>85.55</v>
      </c>
      <c r="Q5616" s="367">
        <v>590</v>
      </c>
      <c r="R5616" s="384">
        <v>-25413.232340398841</v>
      </c>
      <c r="S5616" s="367">
        <v>82.6</v>
      </c>
      <c r="T5616" s="367">
        <v>20344.827586206855</v>
      </c>
      <c r="U5616" s="384">
        <v>-3837319.4353098865</v>
      </c>
      <c r="V5616" s="367">
        <v>5899.9999999999873</v>
      </c>
      <c r="W5616" s="367">
        <v>983333.33333332511</v>
      </c>
      <c r="X5616" s="384">
        <v>322401.4155491211</v>
      </c>
      <c r="Y5616" s="386">
        <v>5899.9999999999509</v>
      </c>
      <c r="Z5616" s="367"/>
      <c r="AA5616" s="367"/>
      <c r="AB5616" s="367"/>
      <c r="AC5616" s="367"/>
      <c r="AD5616" s="367"/>
      <c r="AE5616" s="367"/>
      <c r="AF5616" s="367"/>
      <c r="AG5616" s="367"/>
      <c r="AH5616" s="367"/>
      <c r="AI5616" s="367"/>
      <c r="AJ5616" s="367"/>
      <c r="AK5616" s="367"/>
      <c r="AL5616" s="367"/>
      <c r="AM5616" s="367"/>
      <c r="AN5616" s="367"/>
      <c r="AO5616" s="367"/>
      <c r="AP5616" s="367"/>
      <c r="AQ5616" s="367"/>
      <c r="AR5616" s="367"/>
      <c r="AS5616" s="367"/>
      <c r="AT5616" s="367"/>
    </row>
    <row r="5617" spans="2:46" ht="13.8">
      <c r="B5617" s="26">
        <v>98.500000000000611</v>
      </c>
      <c r="C5617" s="363">
        <v>2030.4163149284079</v>
      </c>
      <c r="D5617" s="367">
        <v>5910.0000000000364</v>
      </c>
      <c r="E5617" s="367">
        <v>27488.372093023416</v>
      </c>
      <c r="F5617" s="367">
        <v>-5428195.4865894709</v>
      </c>
      <c r="G5617" s="367">
        <v>5910.0000000000346</v>
      </c>
      <c r="H5617" s="367">
        <v>147750</v>
      </c>
      <c r="I5617" s="384">
        <v>-64173676.803312741</v>
      </c>
      <c r="J5617" s="367">
        <v>5910</v>
      </c>
      <c r="K5617" s="367">
        <v>35818.181818181773</v>
      </c>
      <c r="L5617" s="384">
        <v>-3691162.0795077896</v>
      </c>
      <c r="M5617" s="367">
        <v>5909.9999999999927</v>
      </c>
      <c r="N5617" s="367">
        <v>591</v>
      </c>
      <c r="O5617" s="384">
        <v>-65536.637789196306</v>
      </c>
      <c r="P5617" s="367">
        <v>85.695000000000007</v>
      </c>
      <c r="Q5617" s="367">
        <v>591</v>
      </c>
      <c r="R5617" s="384">
        <v>-25510.956393103712</v>
      </c>
      <c r="S5617" s="367">
        <v>82.74</v>
      </c>
      <c r="T5617" s="367">
        <v>20379.310344827543</v>
      </c>
      <c r="U5617" s="384">
        <v>-3851074.687425408</v>
      </c>
      <c r="V5617" s="367">
        <v>5909.9999999999873</v>
      </c>
      <c r="W5617" s="367">
        <v>984999.99999999173</v>
      </c>
      <c r="X5617" s="384">
        <v>322678.20907615905</v>
      </c>
      <c r="Y5617" s="386">
        <v>5909.99999999995</v>
      </c>
      <c r="Z5617" s="367"/>
      <c r="AA5617" s="367"/>
      <c r="AB5617" s="367"/>
      <c r="AC5617" s="367"/>
      <c r="AD5617" s="367"/>
      <c r="AE5617" s="367"/>
      <c r="AF5617" s="367"/>
      <c r="AG5617" s="367"/>
      <c r="AH5617" s="367"/>
      <c r="AI5617" s="367"/>
      <c r="AJ5617" s="367"/>
      <c r="AK5617" s="367"/>
      <c r="AL5617" s="367"/>
      <c r="AM5617" s="367"/>
      <c r="AN5617" s="367"/>
      <c r="AO5617" s="367"/>
      <c r="AP5617" s="367"/>
      <c r="AQ5617" s="367"/>
      <c r="AR5617" s="367"/>
      <c r="AS5617" s="367"/>
      <c r="AT5617" s="367"/>
    </row>
    <row r="5618" spans="2:46" ht="13.8">
      <c r="B5618" s="26">
        <v>98.666666666667282</v>
      </c>
      <c r="C5618" s="363">
        <v>2033.8069548811043</v>
      </c>
      <c r="D5618" s="367">
        <v>5920.0000000000373</v>
      </c>
      <c r="E5618" s="367">
        <v>27534.883720930393</v>
      </c>
      <c r="F5618" s="367">
        <v>-5446741.5163538633</v>
      </c>
      <c r="G5618" s="367">
        <v>5920.0000000000355</v>
      </c>
      <c r="H5618" s="367">
        <v>148000</v>
      </c>
      <c r="I5618" s="384">
        <v>-64392470.513061918</v>
      </c>
      <c r="J5618" s="367">
        <v>5920</v>
      </c>
      <c r="K5618" s="367">
        <v>35878.787878787836</v>
      </c>
      <c r="L5618" s="384">
        <v>-3704573.3177292962</v>
      </c>
      <c r="M5618" s="367">
        <v>5919.9999999999927</v>
      </c>
      <c r="N5618" s="367">
        <v>592</v>
      </c>
      <c r="O5618" s="384">
        <v>-65763.521155651499</v>
      </c>
      <c r="P5618" s="367">
        <v>85.839999999999989</v>
      </c>
      <c r="Q5618" s="367">
        <v>592</v>
      </c>
      <c r="R5618" s="384">
        <v>-25608.865389218226</v>
      </c>
      <c r="S5618" s="367">
        <v>82.88</v>
      </c>
      <c r="T5618" s="367">
        <v>20413.793103448232</v>
      </c>
      <c r="U5618" s="384">
        <v>-3864854.4786978471</v>
      </c>
      <c r="V5618" s="367">
        <v>5919.9999999999873</v>
      </c>
      <c r="W5618" s="367">
        <v>986666.66666665836</v>
      </c>
      <c r="X5618" s="384">
        <v>322954.09008356865</v>
      </c>
      <c r="Y5618" s="386">
        <v>5919.99999999995</v>
      </c>
      <c r="Z5618" s="367"/>
      <c r="AA5618" s="367"/>
      <c r="AB5618" s="367"/>
      <c r="AC5618" s="367"/>
      <c r="AD5618" s="367"/>
      <c r="AE5618" s="367"/>
      <c r="AF5618" s="367"/>
      <c r="AG5618" s="367"/>
      <c r="AH5618" s="367"/>
      <c r="AI5618" s="367"/>
      <c r="AJ5618" s="367"/>
      <c r="AK5618" s="367"/>
      <c r="AL5618" s="367"/>
      <c r="AM5618" s="367"/>
      <c r="AN5618" s="367"/>
      <c r="AO5618" s="367"/>
      <c r="AP5618" s="367"/>
      <c r="AQ5618" s="367"/>
      <c r="AR5618" s="367"/>
      <c r="AS5618" s="367"/>
      <c r="AT5618" s="367"/>
    </row>
    <row r="5619" spans="2:46" ht="13.8">
      <c r="B5619" s="26">
        <v>98.833333333333954</v>
      </c>
      <c r="C5619" s="363">
        <v>2037.1974430748551</v>
      </c>
      <c r="D5619" s="367">
        <v>5930.0000000000373</v>
      </c>
      <c r="E5619" s="367">
        <v>27581.39534883737</v>
      </c>
      <c r="F5619" s="367">
        <v>-5465319.1720163189</v>
      </c>
      <c r="G5619" s="367">
        <v>5930.0000000000355</v>
      </c>
      <c r="H5619" s="367">
        <v>148250</v>
      </c>
      <c r="I5619" s="384">
        <v>-64611636.549865894</v>
      </c>
      <c r="J5619" s="367">
        <v>5930</v>
      </c>
      <c r="K5619" s="367">
        <v>35939.3939393939</v>
      </c>
      <c r="L5619" s="384">
        <v>-3718008.7641167035</v>
      </c>
      <c r="M5619" s="367">
        <v>5929.9999999999945</v>
      </c>
      <c r="N5619" s="367">
        <v>593</v>
      </c>
      <c r="O5619" s="384">
        <v>-65990.796387885013</v>
      </c>
      <c r="P5619" s="367">
        <v>85.984999999999999</v>
      </c>
      <c r="Q5619" s="367">
        <v>593</v>
      </c>
      <c r="R5619" s="384">
        <v>-25706.959328742403</v>
      </c>
      <c r="S5619" s="367">
        <v>83.02000000000001</v>
      </c>
      <c r="T5619" s="367">
        <v>20448.27586206892</v>
      </c>
      <c r="U5619" s="384">
        <v>-3878658.8091272018</v>
      </c>
      <c r="V5619" s="367">
        <v>5929.9999999999864</v>
      </c>
      <c r="W5619" s="367">
        <v>988333.33333332499</v>
      </c>
      <c r="X5619" s="384">
        <v>323229.05857134995</v>
      </c>
      <c r="Y5619" s="386">
        <v>5929.99999999995</v>
      </c>
      <c r="Z5619" s="367"/>
      <c r="AA5619" s="367"/>
      <c r="AB5619" s="367"/>
      <c r="AC5619" s="367"/>
      <c r="AD5619" s="367"/>
      <c r="AE5619" s="367"/>
      <c r="AF5619" s="367"/>
      <c r="AG5619" s="367"/>
      <c r="AH5619" s="367"/>
      <c r="AI5619" s="367"/>
      <c r="AJ5619" s="367"/>
      <c r="AK5619" s="367"/>
      <c r="AL5619" s="367"/>
      <c r="AM5619" s="367"/>
      <c r="AN5619" s="367"/>
      <c r="AO5619" s="367"/>
      <c r="AP5619" s="367"/>
      <c r="AQ5619" s="367"/>
      <c r="AR5619" s="367"/>
      <c r="AS5619" s="367"/>
      <c r="AT5619" s="367"/>
    </row>
    <row r="5620" spans="2:46" ht="13.8">
      <c r="B5620" s="26">
        <v>99.000000000000625</v>
      </c>
      <c r="C5620" s="363">
        <v>2040.5877795096605</v>
      </c>
      <c r="D5620" s="367">
        <v>5940.0000000000373</v>
      </c>
      <c r="E5620" s="367">
        <v>27627.906976744347</v>
      </c>
      <c r="F5620" s="367">
        <v>-5483928.4535768414</v>
      </c>
      <c r="G5620" s="367">
        <v>5940.0000000000355</v>
      </c>
      <c r="H5620" s="367">
        <v>148500</v>
      </c>
      <c r="I5620" s="384">
        <v>-64831174.913724683</v>
      </c>
      <c r="J5620" s="367">
        <v>5940</v>
      </c>
      <c r="K5620" s="367">
        <v>35999.999999999964</v>
      </c>
      <c r="L5620" s="384">
        <v>-3731468.4186700042</v>
      </c>
      <c r="M5620" s="367">
        <v>5939.9999999999945</v>
      </c>
      <c r="N5620" s="367">
        <v>594</v>
      </c>
      <c r="O5620" s="384">
        <v>-66218.463485896777</v>
      </c>
      <c r="P5620" s="367">
        <v>86.13000000000001</v>
      </c>
      <c r="Q5620" s="367">
        <v>594</v>
      </c>
      <c r="R5620" s="384">
        <v>-25805.238211676231</v>
      </c>
      <c r="S5620" s="367">
        <v>83.160000000000011</v>
      </c>
      <c r="T5620" s="367">
        <v>20482.758620689609</v>
      </c>
      <c r="U5620" s="384">
        <v>-3892487.6787134772</v>
      </c>
      <c r="V5620" s="367">
        <v>5939.9999999999864</v>
      </c>
      <c r="W5620" s="367">
        <v>989999.99999999162</v>
      </c>
      <c r="X5620" s="384">
        <v>323503.11453950306</v>
      </c>
      <c r="Y5620" s="386">
        <v>5939.99999999995</v>
      </c>
      <c r="Z5620" s="367"/>
      <c r="AA5620" s="367"/>
      <c r="AB5620" s="367"/>
      <c r="AC5620" s="367"/>
      <c r="AD5620" s="367"/>
      <c r="AE5620" s="367"/>
      <c r="AF5620" s="367"/>
      <c r="AG5620" s="367"/>
      <c r="AH5620" s="367"/>
      <c r="AI5620" s="367"/>
      <c r="AJ5620" s="367"/>
      <c r="AK5620" s="367"/>
      <c r="AL5620" s="367"/>
      <c r="AM5620" s="367"/>
      <c r="AN5620" s="367"/>
      <c r="AO5620" s="367"/>
      <c r="AP5620" s="367"/>
      <c r="AQ5620" s="367"/>
      <c r="AR5620" s="367"/>
      <c r="AS5620" s="367"/>
      <c r="AT5620" s="367"/>
    </row>
    <row r="5621" spans="2:46" ht="13.8">
      <c r="B5621" s="26">
        <v>99.166666666667297</v>
      </c>
      <c r="C5621" s="363">
        <v>2043.9779641855202</v>
      </c>
      <c r="D5621" s="367">
        <v>5950.0000000000373</v>
      </c>
      <c r="E5621" s="367">
        <v>27674.418604651324</v>
      </c>
      <c r="F5621" s="367">
        <v>-5502569.3610354317</v>
      </c>
      <c r="G5621" s="367">
        <v>5950.0000000000355</v>
      </c>
      <c r="H5621" s="367">
        <v>148750</v>
      </c>
      <c r="I5621" s="384">
        <v>-65051085.604638264</v>
      </c>
      <c r="J5621" s="367">
        <v>5950</v>
      </c>
      <c r="K5621" s="367">
        <v>36060.606060606027</v>
      </c>
      <c r="L5621" s="384">
        <v>-3744952.2813892048</v>
      </c>
      <c r="M5621" s="367">
        <v>5949.9999999999955</v>
      </c>
      <c r="N5621" s="367">
        <v>595</v>
      </c>
      <c r="O5621" s="384">
        <v>-66446.522449686745</v>
      </c>
      <c r="P5621" s="367">
        <v>86.274999999999991</v>
      </c>
      <c r="Q5621" s="367">
        <v>595</v>
      </c>
      <c r="R5621" s="384">
        <v>-25903.702038019692</v>
      </c>
      <c r="S5621" s="367">
        <v>83.300000000000011</v>
      </c>
      <c r="T5621" s="367">
        <v>20517.241379310297</v>
      </c>
      <c r="U5621" s="384">
        <v>-3906341.0874566701</v>
      </c>
      <c r="V5621" s="367">
        <v>5949.9999999999864</v>
      </c>
      <c r="W5621" s="367">
        <v>991666.66666665825</v>
      </c>
      <c r="X5621" s="384">
        <v>323776.25798802765</v>
      </c>
      <c r="Y5621" s="386">
        <v>5949.9999999999491</v>
      </c>
      <c r="Z5621" s="367"/>
      <c r="AA5621" s="367"/>
      <c r="AB5621" s="367"/>
      <c r="AC5621" s="367"/>
      <c r="AD5621" s="367"/>
      <c r="AE5621" s="367"/>
      <c r="AF5621" s="367"/>
      <c r="AG5621" s="367"/>
      <c r="AH5621" s="367"/>
      <c r="AI5621" s="367"/>
      <c r="AJ5621" s="367"/>
      <c r="AK5621" s="367"/>
      <c r="AL5621" s="367"/>
      <c r="AM5621" s="367"/>
      <c r="AN5621" s="367"/>
      <c r="AO5621" s="367"/>
      <c r="AP5621" s="367"/>
      <c r="AQ5621" s="367"/>
      <c r="AR5621" s="367"/>
      <c r="AS5621" s="367"/>
      <c r="AT5621" s="367"/>
    </row>
    <row r="5622" spans="2:46" ht="13.8">
      <c r="B5622" s="26">
        <v>99.333333333333968</v>
      </c>
      <c r="C5622" s="363">
        <v>2047.3679971024349</v>
      </c>
      <c r="D5622" s="367">
        <v>5960.0000000000382</v>
      </c>
      <c r="E5622" s="367">
        <v>27720.930232558301</v>
      </c>
      <c r="F5622" s="367">
        <v>-5521241.8943920881</v>
      </c>
      <c r="G5622" s="367">
        <v>5960.0000000000355</v>
      </c>
      <c r="H5622" s="367">
        <v>149000</v>
      </c>
      <c r="I5622" s="384">
        <v>-65271368.622606635</v>
      </c>
      <c r="J5622" s="367">
        <v>5960</v>
      </c>
      <c r="K5622" s="367">
        <v>36121.212121212091</v>
      </c>
      <c r="L5622" s="384">
        <v>-3758460.3522743005</v>
      </c>
      <c r="M5622" s="367">
        <v>5959.9999999999955</v>
      </c>
      <c r="N5622" s="367">
        <v>596</v>
      </c>
      <c r="O5622" s="384">
        <v>-66674.973279255049</v>
      </c>
      <c r="P5622" s="367">
        <v>86.42</v>
      </c>
      <c r="Q5622" s="367">
        <v>596</v>
      </c>
      <c r="R5622" s="384">
        <v>-26002.350807772822</v>
      </c>
      <c r="S5622" s="367">
        <v>83.440000000000012</v>
      </c>
      <c r="T5622" s="367">
        <v>20551.724137930985</v>
      </c>
      <c r="U5622" s="384">
        <v>-3920219.0353567796</v>
      </c>
      <c r="V5622" s="367">
        <v>5959.9999999999854</v>
      </c>
      <c r="W5622" s="367">
        <v>993333.33333332487</v>
      </c>
      <c r="X5622" s="384">
        <v>324048.48891692405</v>
      </c>
      <c r="Y5622" s="386">
        <v>5959.9999999999491</v>
      </c>
      <c r="Z5622" s="367"/>
      <c r="AA5622" s="367"/>
      <c r="AB5622" s="367"/>
      <c r="AC5622" s="367"/>
      <c r="AD5622" s="367"/>
      <c r="AE5622" s="367"/>
      <c r="AF5622" s="367"/>
      <c r="AG5622" s="367"/>
      <c r="AH5622" s="367"/>
      <c r="AI5622" s="367"/>
      <c r="AJ5622" s="367"/>
      <c r="AK5622" s="367"/>
      <c r="AL5622" s="367"/>
      <c r="AM5622" s="367"/>
      <c r="AN5622" s="367"/>
      <c r="AO5622" s="367"/>
      <c r="AP5622" s="367"/>
      <c r="AQ5622" s="367"/>
      <c r="AR5622" s="367"/>
      <c r="AS5622" s="367"/>
      <c r="AT5622" s="367"/>
    </row>
    <row r="5623" spans="2:46" ht="13.8">
      <c r="B5623" s="26">
        <v>99.500000000000639</v>
      </c>
      <c r="C5623" s="363">
        <v>2050.7578782604037</v>
      </c>
      <c r="D5623" s="367">
        <v>5970.0000000000382</v>
      </c>
      <c r="E5623" s="367">
        <v>27767.441860465278</v>
      </c>
      <c r="F5623" s="367">
        <v>-5539946.0536468104</v>
      </c>
      <c r="G5623" s="367">
        <v>5970.0000000000355</v>
      </c>
      <c r="H5623" s="367">
        <v>149250</v>
      </c>
      <c r="I5623" s="384">
        <v>-65492023.96762982</v>
      </c>
      <c r="J5623" s="367">
        <v>5970</v>
      </c>
      <c r="K5623" s="367">
        <v>36181.818181818155</v>
      </c>
      <c r="L5623" s="384">
        <v>-3771992.6313252952</v>
      </c>
      <c r="M5623" s="367">
        <v>5969.9999999999964</v>
      </c>
      <c r="N5623" s="367">
        <v>597</v>
      </c>
      <c r="O5623" s="384">
        <v>-66903.815974601574</v>
      </c>
      <c r="P5623" s="367">
        <v>86.564999999999998</v>
      </c>
      <c r="Q5623" s="367">
        <v>597</v>
      </c>
      <c r="R5623" s="384">
        <v>-26101.18452093556</v>
      </c>
      <c r="S5623" s="367">
        <v>83.579999999999984</v>
      </c>
      <c r="T5623" s="367">
        <v>20586.206896551674</v>
      </c>
      <c r="U5623" s="384">
        <v>-3934121.5224138079</v>
      </c>
      <c r="V5623" s="367">
        <v>5969.9999999999854</v>
      </c>
      <c r="W5623" s="367">
        <v>994999.9999999915</v>
      </c>
      <c r="X5623" s="384">
        <v>324319.80732619221</v>
      </c>
      <c r="Y5623" s="386">
        <v>5969.9999999999491</v>
      </c>
      <c r="Z5623" s="367"/>
      <c r="AA5623" s="367"/>
      <c r="AB5623" s="367"/>
      <c r="AC5623" s="367"/>
      <c r="AD5623" s="367"/>
      <c r="AE5623" s="367"/>
      <c r="AF5623" s="367"/>
      <c r="AG5623" s="367"/>
      <c r="AH5623" s="367"/>
      <c r="AI5623" s="367"/>
      <c r="AJ5623" s="367"/>
      <c r="AK5623" s="367"/>
      <c r="AL5623" s="367"/>
      <c r="AM5623" s="367"/>
      <c r="AN5623" s="367"/>
      <c r="AO5623" s="367"/>
      <c r="AP5623" s="367"/>
      <c r="AQ5623" s="367"/>
      <c r="AR5623" s="367"/>
      <c r="AS5623" s="367"/>
      <c r="AT5623" s="367"/>
    </row>
    <row r="5624" spans="2:46" ht="13.8">
      <c r="B5624" s="26">
        <v>99.666666666667311</v>
      </c>
      <c r="C5624" s="363">
        <v>2054.1476076594267</v>
      </c>
      <c r="D5624" s="367">
        <v>5980.0000000000382</v>
      </c>
      <c r="E5624" s="367">
        <v>27813.953488372255</v>
      </c>
      <c r="F5624" s="367">
        <v>-5558681.8387995996</v>
      </c>
      <c r="G5624" s="367">
        <v>5980.0000000000355</v>
      </c>
      <c r="H5624" s="367">
        <v>149500</v>
      </c>
      <c r="I5624" s="384">
        <v>-65713051.639707796</v>
      </c>
      <c r="J5624" s="367">
        <v>5980</v>
      </c>
      <c r="K5624" s="367">
        <v>36242.424242424218</v>
      </c>
      <c r="L5624" s="384">
        <v>-3785549.1185421855</v>
      </c>
      <c r="M5624" s="367">
        <v>5979.9999999999964</v>
      </c>
      <c r="N5624" s="367">
        <v>598</v>
      </c>
      <c r="O5624" s="384">
        <v>-67133.050535726346</v>
      </c>
      <c r="P5624" s="367">
        <v>86.71</v>
      </c>
      <c r="Q5624" s="367">
        <v>598</v>
      </c>
      <c r="R5624" s="384">
        <v>-26200.203177507996</v>
      </c>
      <c r="S5624" s="367">
        <v>83.72</v>
      </c>
      <c r="T5624" s="367">
        <v>20620.689655172362</v>
      </c>
      <c r="U5624" s="384">
        <v>-3948048.5486277537</v>
      </c>
      <c r="V5624" s="367">
        <v>5979.9999999999854</v>
      </c>
      <c r="W5624" s="367">
        <v>996666.66666665813</v>
      </c>
      <c r="X5624" s="384">
        <v>324590.21321583196</v>
      </c>
      <c r="Y5624" s="386">
        <v>5979.9999999999491</v>
      </c>
      <c r="Z5624" s="367"/>
      <c r="AA5624" s="367"/>
      <c r="AB5624" s="367"/>
      <c r="AC5624" s="367"/>
      <c r="AD5624" s="367"/>
      <c r="AE5624" s="367"/>
      <c r="AF5624" s="367"/>
      <c r="AG5624" s="367"/>
      <c r="AH5624" s="367"/>
      <c r="AI5624" s="367"/>
      <c r="AJ5624" s="367"/>
      <c r="AK5624" s="367"/>
      <c r="AL5624" s="367"/>
      <c r="AM5624" s="367"/>
      <c r="AN5624" s="367"/>
      <c r="AO5624" s="367"/>
      <c r="AP5624" s="367"/>
      <c r="AQ5624" s="367"/>
      <c r="AR5624" s="367"/>
      <c r="AS5624" s="367"/>
      <c r="AT5624" s="367"/>
    </row>
    <row r="5625" spans="2:46" ht="13.8">
      <c r="B5625" s="26">
        <v>99.833333333333982</v>
      </c>
      <c r="C5625" s="363">
        <v>2057.5371852995045</v>
      </c>
      <c r="D5625" s="367">
        <v>5990.0000000000382</v>
      </c>
      <c r="E5625" s="367">
        <v>27860.465116279232</v>
      </c>
      <c r="F5625" s="367">
        <v>-5577449.2498504557</v>
      </c>
      <c r="G5625" s="367">
        <v>5990.0000000000355</v>
      </c>
      <c r="H5625" s="367">
        <v>149750</v>
      </c>
      <c r="I5625" s="384">
        <v>-65934451.638840578</v>
      </c>
      <c r="J5625" s="367">
        <v>5990</v>
      </c>
      <c r="K5625" s="367">
        <v>36303.030303030282</v>
      </c>
      <c r="L5625" s="384">
        <v>-3799129.8139249748</v>
      </c>
      <c r="M5625" s="367">
        <v>5989.9999999999973</v>
      </c>
      <c r="N5625" s="367">
        <v>599</v>
      </c>
      <c r="O5625" s="384">
        <v>-67362.676962629426</v>
      </c>
      <c r="P5625" s="367">
        <v>86.855000000000004</v>
      </c>
      <c r="Q5625" s="367">
        <v>599</v>
      </c>
      <c r="R5625" s="384">
        <v>-26299.406777490069</v>
      </c>
      <c r="S5625" s="367">
        <v>83.86</v>
      </c>
      <c r="T5625" s="367">
        <v>20655.172413793051</v>
      </c>
      <c r="U5625" s="384">
        <v>-3962000.113998617</v>
      </c>
      <c r="V5625" s="367">
        <v>5989.9999999999845</v>
      </c>
      <c r="W5625" s="367">
        <v>998333.33333332476</v>
      </c>
      <c r="X5625" s="384">
        <v>324859.70658584347</v>
      </c>
      <c r="Y5625" s="386">
        <v>5989.9999999999491</v>
      </c>
      <c r="Z5625" s="367"/>
      <c r="AA5625" s="367"/>
      <c r="AB5625" s="367"/>
      <c r="AC5625" s="367"/>
      <c r="AD5625" s="367"/>
      <c r="AE5625" s="367"/>
      <c r="AF5625" s="367"/>
      <c r="AG5625" s="367"/>
      <c r="AH5625" s="367"/>
      <c r="AI5625" s="367"/>
      <c r="AJ5625" s="367"/>
      <c r="AK5625" s="367"/>
      <c r="AL5625" s="367"/>
      <c r="AM5625" s="367"/>
      <c r="AN5625" s="367"/>
      <c r="AO5625" s="367"/>
      <c r="AP5625" s="367"/>
      <c r="AQ5625" s="367"/>
      <c r="AR5625" s="367"/>
      <c r="AS5625" s="367"/>
      <c r="AT5625" s="367"/>
    </row>
    <row r="5626" spans="2:46" ht="13.8">
      <c r="B5626" s="26">
        <v>100.00000000000065</v>
      </c>
      <c r="C5626" s="363">
        <v>2060.9266111806378</v>
      </c>
      <c r="D5626" s="367">
        <v>6000.00000000004</v>
      </c>
      <c r="E5626" s="367">
        <v>27906.97674418621</v>
      </c>
      <c r="F5626" s="367">
        <v>-5596248.2867993778</v>
      </c>
      <c r="G5626" s="367">
        <v>6000.0000000000355</v>
      </c>
      <c r="H5626" s="367">
        <v>150000</v>
      </c>
      <c r="I5626" s="384">
        <v>-66156223.965028152</v>
      </c>
      <c r="J5626" s="367">
        <v>6000</v>
      </c>
      <c r="K5626" s="367">
        <v>36363.636363636346</v>
      </c>
      <c r="L5626" s="384">
        <v>-3812734.7174736597</v>
      </c>
      <c r="M5626" s="367">
        <v>5999.9999999999973</v>
      </c>
      <c r="N5626" s="367">
        <v>600</v>
      </c>
      <c r="O5626" s="384">
        <v>-67592.69525531074</v>
      </c>
      <c r="P5626" s="367">
        <v>87</v>
      </c>
      <c r="Q5626" s="367">
        <v>600</v>
      </c>
      <c r="R5626" s="384">
        <v>-26398.795320881785</v>
      </c>
      <c r="S5626" s="367">
        <v>84</v>
      </c>
      <c r="T5626" s="367">
        <v>20689.655172413739</v>
      </c>
      <c r="U5626" s="384">
        <v>-3975976.2185263992</v>
      </c>
      <c r="V5626" s="367">
        <v>5999.9999999999845</v>
      </c>
      <c r="W5626" s="367">
        <v>999999.99999999139</v>
      </c>
      <c r="X5626" s="384">
        <v>325128.28743622662</v>
      </c>
      <c r="Y5626" s="386">
        <v>5999.9999999999472</v>
      </c>
      <c r="Z5626" s="367"/>
      <c r="AA5626" s="367"/>
      <c r="AB5626" s="367"/>
      <c r="AC5626" s="367"/>
      <c r="AD5626" s="367"/>
      <c r="AE5626" s="367"/>
      <c r="AF5626" s="367"/>
      <c r="AG5626" s="367"/>
      <c r="AH5626" s="367"/>
      <c r="AI5626" s="367"/>
      <c r="AJ5626" s="367"/>
      <c r="AK5626" s="367"/>
      <c r="AL5626" s="367"/>
      <c r="AM5626" s="367"/>
      <c r="AN5626" s="367"/>
      <c r="AO5626" s="367"/>
      <c r="AP5626" s="367"/>
      <c r="AQ5626" s="367"/>
      <c r="AR5626" s="367"/>
      <c r="AS5626" s="367"/>
      <c r="AT5626" s="367"/>
    </row>
    <row r="5627" spans="2:46" ht="13.8">
      <c r="B5627" s="26">
        <v>100.16666666666733</v>
      </c>
      <c r="C5627" s="363">
        <v>2064.3158853028244</v>
      </c>
      <c r="D5627" s="367">
        <v>6010.00000000004</v>
      </c>
      <c r="E5627" s="367">
        <v>27953.488372093187</v>
      </c>
      <c r="F5627" s="367">
        <v>-5615078.9496463668</v>
      </c>
      <c r="G5627" s="367">
        <v>6010.0000000000355</v>
      </c>
      <c r="H5627" s="367">
        <v>150250</v>
      </c>
      <c r="I5627" s="384">
        <v>-66378368.618270531</v>
      </c>
      <c r="J5627" s="367">
        <v>6010</v>
      </c>
      <c r="K5627" s="367">
        <v>36424.242424242409</v>
      </c>
      <c r="L5627" s="384">
        <v>-3826363.8291882421</v>
      </c>
      <c r="M5627" s="367">
        <v>6009.9999999999973</v>
      </c>
      <c r="N5627" s="367">
        <v>601</v>
      </c>
      <c r="O5627" s="384">
        <v>-67823.105413770303</v>
      </c>
      <c r="P5627" s="367">
        <v>87.144999999999996</v>
      </c>
      <c r="Q5627" s="367">
        <v>601</v>
      </c>
      <c r="R5627" s="384">
        <v>-26498.36880768316</v>
      </c>
      <c r="S5627" s="367">
        <v>84.14</v>
      </c>
      <c r="T5627" s="367">
        <v>20724.137931034427</v>
      </c>
      <c r="U5627" s="384">
        <v>-3989976.8622110994</v>
      </c>
      <c r="V5627" s="367">
        <v>6009.9999999999845</v>
      </c>
      <c r="W5627" s="367">
        <v>1001666.666666658</v>
      </c>
      <c r="X5627" s="384">
        <v>325395.95576698147</v>
      </c>
      <c r="Y5627" s="386">
        <v>6009.9999999999472</v>
      </c>
      <c r="Z5627" s="367"/>
      <c r="AA5627" s="367"/>
      <c r="AB5627" s="367"/>
      <c r="AC5627" s="367"/>
      <c r="AD5627" s="367"/>
      <c r="AE5627" s="367"/>
      <c r="AF5627" s="367"/>
      <c r="AG5627" s="367"/>
      <c r="AH5627" s="367"/>
      <c r="AI5627" s="367"/>
      <c r="AJ5627" s="367"/>
      <c r="AK5627" s="367"/>
      <c r="AL5627" s="367"/>
      <c r="AM5627" s="367"/>
      <c r="AN5627" s="367"/>
      <c r="AO5627" s="367"/>
      <c r="AP5627" s="367"/>
      <c r="AQ5627" s="367"/>
      <c r="AR5627" s="367"/>
      <c r="AS5627" s="367"/>
      <c r="AT5627" s="367"/>
    </row>
    <row r="5628" spans="2:46" ht="13.8">
      <c r="B5628" s="26">
        <v>100.333333333334</v>
      </c>
      <c r="C5628" s="363">
        <v>2067.7050076660662</v>
      </c>
      <c r="D5628" s="367">
        <v>6020.00000000004</v>
      </c>
      <c r="E5628" s="367">
        <v>28000.000000000164</v>
      </c>
      <c r="F5628" s="367">
        <v>-5633941.2383914217</v>
      </c>
      <c r="G5628" s="367">
        <v>6020.0000000000355</v>
      </c>
      <c r="H5628" s="367">
        <v>150500</v>
      </c>
      <c r="I5628" s="384">
        <v>-66600885.598567717</v>
      </c>
      <c r="J5628" s="367">
        <v>6020</v>
      </c>
      <c r="K5628" s="367">
        <v>36484.848484848473</v>
      </c>
      <c r="L5628" s="384">
        <v>-3840017.1490687239</v>
      </c>
      <c r="M5628" s="367">
        <v>6019.9999999999991</v>
      </c>
      <c r="N5628" s="367">
        <v>602</v>
      </c>
      <c r="O5628" s="384">
        <v>-68053.907438008158</v>
      </c>
      <c r="P5628" s="367">
        <v>87.29</v>
      </c>
      <c r="Q5628" s="367">
        <v>602</v>
      </c>
      <c r="R5628" s="384">
        <v>-26598.127237894176</v>
      </c>
      <c r="S5628" s="367">
        <v>84.28</v>
      </c>
      <c r="T5628" s="367">
        <v>20758.620689655116</v>
      </c>
      <c r="U5628" s="384">
        <v>-4004002.0450527146</v>
      </c>
      <c r="V5628" s="367">
        <v>6019.9999999999827</v>
      </c>
      <c r="W5628" s="367">
        <v>1003333.3333333246</v>
      </c>
      <c r="X5628" s="384">
        <v>325662.71157810808</v>
      </c>
      <c r="Y5628" s="386">
        <v>6019.9999999999472</v>
      </c>
      <c r="Z5628" s="367"/>
      <c r="AA5628" s="367"/>
      <c r="AB5628" s="367"/>
      <c r="AC5628" s="367"/>
      <c r="AD5628" s="367"/>
      <c r="AE5628" s="367"/>
      <c r="AF5628" s="367"/>
      <c r="AG5628" s="367"/>
      <c r="AH5628" s="367"/>
      <c r="AI5628" s="367"/>
      <c r="AJ5628" s="367"/>
      <c r="AK5628" s="367"/>
      <c r="AL5628" s="367"/>
      <c r="AM5628" s="367"/>
      <c r="AN5628" s="367"/>
      <c r="AO5628" s="367"/>
      <c r="AP5628" s="367"/>
      <c r="AQ5628" s="367"/>
      <c r="AR5628" s="367"/>
      <c r="AS5628" s="367"/>
      <c r="AT5628" s="367"/>
    </row>
    <row r="5629" spans="2:46" ht="13.8">
      <c r="B5629" s="26">
        <v>100.50000000000067</v>
      </c>
      <c r="C5629" s="363">
        <v>2071.0939782703622</v>
      </c>
      <c r="D5629" s="367">
        <v>6030.00000000004</v>
      </c>
      <c r="E5629" s="367">
        <v>28046.511627907141</v>
      </c>
      <c r="F5629" s="367">
        <v>-5652835.1530345427</v>
      </c>
      <c r="G5629" s="367">
        <v>6030.0000000000355</v>
      </c>
      <c r="H5629" s="367">
        <v>150750</v>
      </c>
      <c r="I5629" s="384">
        <v>-66823774.905919693</v>
      </c>
      <c r="J5629" s="367">
        <v>6030</v>
      </c>
      <c r="K5629" s="367">
        <v>36545.454545454537</v>
      </c>
      <c r="L5629" s="384">
        <v>-3853694.6771151009</v>
      </c>
      <c r="M5629" s="367">
        <v>6029.9999999999991</v>
      </c>
      <c r="N5629" s="367">
        <v>603</v>
      </c>
      <c r="O5629" s="384">
        <v>-68285.101328024248</v>
      </c>
      <c r="P5629" s="367">
        <v>87.435000000000002</v>
      </c>
      <c r="Q5629" s="367">
        <v>603</v>
      </c>
      <c r="R5629" s="384">
        <v>-26698.070611514853</v>
      </c>
      <c r="S5629" s="367">
        <v>84.42</v>
      </c>
      <c r="T5629" s="367">
        <v>20793.103448275804</v>
      </c>
      <c r="U5629" s="384">
        <v>-4018051.7670512497</v>
      </c>
      <c r="V5629" s="367">
        <v>6029.9999999999827</v>
      </c>
      <c r="W5629" s="367">
        <v>1004999.9999999913</v>
      </c>
      <c r="X5629" s="384">
        <v>325928.55486960639</v>
      </c>
      <c r="Y5629" s="386">
        <v>6029.9999999999472</v>
      </c>
      <c r="Z5629" s="367"/>
      <c r="AA5629" s="367"/>
      <c r="AB5629" s="367"/>
      <c r="AC5629" s="367"/>
      <c r="AD5629" s="367"/>
      <c r="AE5629" s="367"/>
      <c r="AF5629" s="367"/>
      <c r="AG5629" s="367"/>
      <c r="AH5629" s="367"/>
      <c r="AI5629" s="367"/>
      <c r="AJ5629" s="367"/>
      <c r="AK5629" s="367"/>
      <c r="AL5629" s="367"/>
      <c r="AM5629" s="367"/>
      <c r="AN5629" s="367"/>
      <c r="AO5629" s="367"/>
      <c r="AP5629" s="367"/>
      <c r="AQ5629" s="367"/>
      <c r="AR5629" s="367"/>
      <c r="AS5629" s="367"/>
      <c r="AT5629" s="367"/>
    </row>
    <row r="5630" spans="2:46" ht="13.8">
      <c r="B5630" s="26">
        <v>100.66666666666734</v>
      </c>
      <c r="C5630" s="363">
        <v>2074.4827971157133</v>
      </c>
      <c r="D5630" s="367">
        <v>6040.0000000000409</v>
      </c>
      <c r="E5630" s="367">
        <v>28093.023255814118</v>
      </c>
      <c r="F5630" s="367">
        <v>-5671760.6935757315</v>
      </c>
      <c r="G5630" s="367">
        <v>6040.0000000000355</v>
      </c>
      <c r="H5630" s="367">
        <v>151000</v>
      </c>
      <c r="I5630" s="384">
        <v>-67047036.540326469</v>
      </c>
      <c r="J5630" s="367">
        <v>6040</v>
      </c>
      <c r="K5630" s="367">
        <v>36606.060606060601</v>
      </c>
      <c r="L5630" s="384">
        <v>-3867396.4133273764</v>
      </c>
      <c r="M5630" s="367">
        <v>6040</v>
      </c>
      <c r="N5630" s="367">
        <v>604</v>
      </c>
      <c r="O5630" s="384">
        <v>-68516.687083818601</v>
      </c>
      <c r="P5630" s="367">
        <v>87.58</v>
      </c>
      <c r="Q5630" s="367">
        <v>604</v>
      </c>
      <c r="R5630" s="384">
        <v>-26798.198928545167</v>
      </c>
      <c r="S5630" s="367">
        <v>84.56</v>
      </c>
      <c r="T5630" s="367">
        <v>20827.586206896493</v>
      </c>
      <c r="U5630" s="384">
        <v>-4032126.0282067037</v>
      </c>
      <c r="V5630" s="367">
        <v>6039.9999999999827</v>
      </c>
      <c r="W5630" s="367">
        <v>1006666.6666666579</v>
      </c>
      <c r="X5630" s="384">
        <v>326193.48564147635</v>
      </c>
      <c r="Y5630" s="386">
        <v>6039.9999999999472</v>
      </c>
      <c r="Z5630" s="367"/>
      <c r="AA5630" s="367"/>
      <c r="AB5630" s="367"/>
      <c r="AC5630" s="367"/>
      <c r="AD5630" s="367"/>
      <c r="AE5630" s="367"/>
      <c r="AF5630" s="367"/>
      <c r="AG5630" s="367"/>
      <c r="AH5630" s="367"/>
      <c r="AI5630" s="367"/>
      <c r="AJ5630" s="367"/>
      <c r="AK5630" s="367"/>
      <c r="AL5630" s="367"/>
      <c r="AM5630" s="367"/>
      <c r="AN5630" s="367"/>
      <c r="AO5630" s="367"/>
      <c r="AP5630" s="367"/>
      <c r="AQ5630" s="367"/>
      <c r="AR5630" s="367"/>
      <c r="AS5630" s="367"/>
      <c r="AT5630" s="367"/>
    </row>
    <row r="5631" spans="2:46" ht="13.8">
      <c r="B5631" s="26">
        <v>100.83333333333401</v>
      </c>
      <c r="C5631" s="363">
        <v>2077.8714642021182</v>
      </c>
      <c r="D5631" s="367">
        <v>6050.0000000000409</v>
      </c>
      <c r="E5631" s="367">
        <v>28139.534883721095</v>
      </c>
      <c r="F5631" s="367">
        <v>-5690717.8600149862</v>
      </c>
      <c r="G5631" s="367">
        <v>6050.0000000000355</v>
      </c>
      <c r="H5631" s="367">
        <v>151250</v>
      </c>
      <c r="I5631" s="384">
        <v>-67270670.50178805</v>
      </c>
      <c r="J5631" s="367">
        <v>6050</v>
      </c>
      <c r="K5631" s="367">
        <v>36666.666666666664</v>
      </c>
      <c r="L5631" s="384">
        <v>-3881122.3577055475</v>
      </c>
      <c r="M5631" s="367">
        <v>6050</v>
      </c>
      <c r="N5631" s="367">
        <v>605</v>
      </c>
      <c r="O5631" s="384">
        <v>-68748.664705391246</v>
      </c>
      <c r="P5631" s="367">
        <v>87.725000000000009</v>
      </c>
      <c r="Q5631" s="367">
        <v>605</v>
      </c>
      <c r="R5631" s="384">
        <v>-26898.512188985151</v>
      </c>
      <c r="S5631" s="367">
        <v>84.7</v>
      </c>
      <c r="T5631" s="367">
        <v>20862.068965517181</v>
      </c>
      <c r="U5631" s="384">
        <v>-4046224.8285190742</v>
      </c>
      <c r="V5631" s="367">
        <v>6049.9999999999818</v>
      </c>
      <c r="W5631" s="367">
        <v>1008333.3333333245</v>
      </c>
      <c r="X5631" s="384">
        <v>326457.50389371801</v>
      </c>
      <c r="Y5631" s="386">
        <v>6049.9999999999463</v>
      </c>
      <c r="Z5631" s="367"/>
      <c r="AA5631" s="367"/>
      <c r="AB5631" s="367"/>
      <c r="AC5631" s="367"/>
      <c r="AD5631" s="367"/>
      <c r="AE5631" s="367"/>
      <c r="AF5631" s="367"/>
      <c r="AG5631" s="367"/>
      <c r="AH5631" s="367"/>
      <c r="AI5631" s="367"/>
      <c r="AJ5631" s="367"/>
      <c r="AK5631" s="367"/>
      <c r="AL5631" s="367"/>
      <c r="AM5631" s="367"/>
      <c r="AN5631" s="367"/>
      <c r="AO5631" s="367"/>
      <c r="AP5631" s="367"/>
      <c r="AQ5631" s="367"/>
      <c r="AR5631" s="367"/>
      <c r="AS5631" s="367"/>
      <c r="AT5631" s="367"/>
    </row>
    <row r="5632" spans="2:46" ht="13.8">
      <c r="B5632" s="26">
        <v>101.00000000000068</v>
      </c>
      <c r="C5632" s="363">
        <v>2081.2599795295778</v>
      </c>
      <c r="D5632" s="367">
        <v>6060.0000000000409</v>
      </c>
      <c r="E5632" s="367">
        <v>28186.046511628072</v>
      </c>
      <c r="F5632" s="367">
        <v>-5709706.6523523079</v>
      </c>
      <c r="G5632" s="367">
        <v>6060.0000000000355</v>
      </c>
      <c r="H5632" s="367">
        <v>151500</v>
      </c>
      <c r="I5632" s="384">
        <v>-67494676.790304422</v>
      </c>
      <c r="J5632" s="367">
        <v>6060</v>
      </c>
      <c r="K5632" s="367">
        <v>36727.272727272728</v>
      </c>
      <c r="L5632" s="384">
        <v>-3894872.5102496175</v>
      </c>
      <c r="M5632" s="367">
        <v>6060.0000000000009</v>
      </c>
      <c r="N5632" s="367">
        <v>606</v>
      </c>
      <c r="O5632" s="384">
        <v>-68981.034192742096</v>
      </c>
      <c r="P5632" s="367">
        <v>87.86999999999999</v>
      </c>
      <c r="Q5632" s="367">
        <v>606</v>
      </c>
      <c r="R5632" s="384">
        <v>-26999.010392834771</v>
      </c>
      <c r="S5632" s="367">
        <v>84.84</v>
      </c>
      <c r="T5632" s="367">
        <v>20896.551724137869</v>
      </c>
      <c r="U5632" s="384">
        <v>-4060348.1679883637</v>
      </c>
      <c r="V5632" s="367">
        <v>6059.9999999999818</v>
      </c>
      <c r="W5632" s="367">
        <v>1009999.9999999912</v>
      </c>
      <c r="X5632" s="384">
        <v>326720.60962633142</v>
      </c>
      <c r="Y5632" s="386">
        <v>6059.9999999999463</v>
      </c>
      <c r="Z5632" s="367"/>
      <c r="AA5632" s="367"/>
      <c r="AB5632" s="367"/>
      <c r="AC5632" s="367"/>
      <c r="AD5632" s="367"/>
      <c r="AE5632" s="367"/>
      <c r="AF5632" s="367"/>
      <c r="AG5632" s="367"/>
      <c r="AH5632" s="367"/>
      <c r="AI5632" s="367"/>
      <c r="AJ5632" s="367"/>
      <c r="AK5632" s="367"/>
      <c r="AL5632" s="367"/>
      <c r="AM5632" s="367"/>
      <c r="AN5632" s="367"/>
      <c r="AO5632" s="367"/>
      <c r="AP5632" s="367"/>
      <c r="AQ5632" s="367"/>
      <c r="AR5632" s="367"/>
      <c r="AS5632" s="367"/>
      <c r="AT5632" s="367"/>
    </row>
    <row r="5633" spans="2:46" ht="13.8">
      <c r="B5633" s="26">
        <v>101.16666666666735</v>
      </c>
      <c r="C5633" s="363">
        <v>2084.6483430980916</v>
      </c>
      <c r="D5633" s="367">
        <v>6070.0000000000409</v>
      </c>
      <c r="E5633" s="367">
        <v>28232.558139535049</v>
      </c>
      <c r="F5633" s="367">
        <v>-5728727.0705876946</v>
      </c>
      <c r="G5633" s="367">
        <v>6070.0000000000355</v>
      </c>
      <c r="H5633" s="367">
        <v>151750</v>
      </c>
      <c r="I5633" s="384">
        <v>-67719055.405875593</v>
      </c>
      <c r="J5633" s="367">
        <v>6070</v>
      </c>
      <c r="K5633" s="367">
        <v>36787.878787878792</v>
      </c>
      <c r="L5633" s="384">
        <v>-3908646.8709595832</v>
      </c>
      <c r="M5633" s="367">
        <v>6070.0000000000009</v>
      </c>
      <c r="N5633" s="367">
        <v>607</v>
      </c>
      <c r="O5633" s="384">
        <v>-69213.795545871239</v>
      </c>
      <c r="P5633" s="367">
        <v>88.015000000000001</v>
      </c>
      <c r="Q5633" s="367">
        <v>607</v>
      </c>
      <c r="R5633" s="384">
        <v>-27099.693540094042</v>
      </c>
      <c r="S5633" s="367">
        <v>84.98</v>
      </c>
      <c r="T5633" s="367">
        <v>20931.034482758558</v>
      </c>
      <c r="U5633" s="384">
        <v>-4074496.0466145701</v>
      </c>
      <c r="V5633" s="367">
        <v>6069.9999999999818</v>
      </c>
      <c r="W5633" s="367">
        <v>1011666.6666666578</v>
      </c>
      <c r="X5633" s="384">
        <v>326982.80283931643</v>
      </c>
      <c r="Y5633" s="386">
        <v>6069.9999999999463</v>
      </c>
      <c r="Z5633" s="367"/>
      <c r="AA5633" s="367"/>
      <c r="AB5633" s="367"/>
      <c r="AC5633" s="367"/>
      <c r="AD5633" s="367"/>
      <c r="AE5633" s="367"/>
      <c r="AF5633" s="367"/>
      <c r="AG5633" s="367"/>
      <c r="AH5633" s="367"/>
      <c r="AI5633" s="367"/>
      <c r="AJ5633" s="367"/>
      <c r="AK5633" s="367"/>
      <c r="AL5633" s="367"/>
      <c r="AM5633" s="367"/>
      <c r="AN5633" s="367"/>
      <c r="AO5633" s="367"/>
      <c r="AP5633" s="367"/>
      <c r="AQ5633" s="367"/>
      <c r="AR5633" s="367"/>
      <c r="AS5633" s="367"/>
      <c r="AT5633" s="367"/>
    </row>
    <row r="5634" spans="2:46" ht="13.8">
      <c r="B5634" s="26">
        <v>101.33333333333402</v>
      </c>
      <c r="C5634" s="363">
        <v>2088.0365549076605</v>
      </c>
      <c r="D5634" s="367">
        <v>6080.0000000000418</v>
      </c>
      <c r="E5634" s="367">
        <v>28279.069767442026</v>
      </c>
      <c r="F5634" s="367">
        <v>-5747779.1147211501</v>
      </c>
      <c r="G5634" s="367">
        <v>6080.0000000000355</v>
      </c>
      <c r="H5634" s="367">
        <v>152000</v>
      </c>
      <c r="I5634" s="384">
        <v>-67943806.348501563</v>
      </c>
      <c r="J5634" s="367">
        <v>6080</v>
      </c>
      <c r="K5634" s="367">
        <v>36848.484848484855</v>
      </c>
      <c r="L5634" s="384">
        <v>-3922445.4398354474</v>
      </c>
      <c r="M5634" s="367">
        <v>6080.0000000000018</v>
      </c>
      <c r="N5634" s="367">
        <v>608</v>
      </c>
      <c r="O5634" s="384">
        <v>-69446.948764778674</v>
      </c>
      <c r="P5634" s="367">
        <v>88.160000000000011</v>
      </c>
      <c r="Q5634" s="367">
        <v>608</v>
      </c>
      <c r="R5634" s="384">
        <v>-27200.561630762961</v>
      </c>
      <c r="S5634" s="367">
        <v>85.12</v>
      </c>
      <c r="T5634" s="367">
        <v>20965.517241379246</v>
      </c>
      <c r="U5634" s="384">
        <v>-4088668.464397694</v>
      </c>
      <c r="V5634" s="367">
        <v>6079.9999999999809</v>
      </c>
      <c r="W5634" s="367">
        <v>1013333.3333333244</v>
      </c>
      <c r="X5634" s="384">
        <v>327244.08353267319</v>
      </c>
      <c r="Y5634" s="386">
        <v>6079.9999999999463</v>
      </c>
      <c r="Z5634" s="367"/>
      <c r="AA5634" s="367"/>
      <c r="AB5634" s="367"/>
      <c r="AC5634" s="367"/>
      <c r="AD5634" s="367"/>
      <c r="AE5634" s="367"/>
      <c r="AF5634" s="367"/>
      <c r="AG5634" s="367"/>
      <c r="AH5634" s="367"/>
      <c r="AI5634" s="367"/>
      <c r="AJ5634" s="367"/>
      <c r="AK5634" s="367"/>
      <c r="AL5634" s="367"/>
      <c r="AM5634" s="367"/>
      <c r="AN5634" s="367"/>
      <c r="AO5634" s="367"/>
      <c r="AP5634" s="367"/>
      <c r="AQ5634" s="367"/>
      <c r="AR5634" s="367"/>
      <c r="AS5634" s="367"/>
      <c r="AT5634" s="367"/>
    </row>
    <row r="5635" spans="2:46" ht="13.8">
      <c r="B5635" s="26">
        <v>101.5000000000007</v>
      </c>
      <c r="C5635" s="363">
        <v>2091.4246149582837</v>
      </c>
      <c r="D5635" s="367">
        <v>6090.0000000000418</v>
      </c>
      <c r="E5635" s="367">
        <v>28325.581395349003</v>
      </c>
      <c r="F5635" s="367">
        <v>-5766862.7847526725</v>
      </c>
      <c r="G5635" s="367">
        <v>6090.0000000000364</v>
      </c>
      <c r="H5635" s="367">
        <v>152250</v>
      </c>
      <c r="I5635" s="384">
        <v>-68168929.618182346</v>
      </c>
      <c r="J5635" s="367">
        <v>6090</v>
      </c>
      <c r="K5635" s="367">
        <v>36909.090909090919</v>
      </c>
      <c r="L5635" s="384">
        <v>-3936268.2168772081</v>
      </c>
      <c r="M5635" s="367">
        <v>6090.0000000000018</v>
      </c>
      <c r="N5635" s="367">
        <v>609</v>
      </c>
      <c r="O5635" s="384">
        <v>-69680.493849464285</v>
      </c>
      <c r="P5635" s="367">
        <v>88.304999999999993</v>
      </c>
      <c r="Q5635" s="367">
        <v>609</v>
      </c>
      <c r="R5635" s="384">
        <v>-27301.614664841542</v>
      </c>
      <c r="S5635" s="367">
        <v>85.26</v>
      </c>
      <c r="T5635" s="367">
        <v>20999.999999999935</v>
      </c>
      <c r="U5635" s="384">
        <v>-4102865.4213377372</v>
      </c>
      <c r="V5635" s="367">
        <v>6089.9999999999809</v>
      </c>
      <c r="W5635" s="367">
        <v>1014999.999999991</v>
      </c>
      <c r="X5635" s="384">
        <v>327504.4517064016</v>
      </c>
      <c r="Y5635" s="386">
        <v>6089.9999999999454</v>
      </c>
      <c r="Z5635" s="367"/>
      <c r="AA5635" s="367"/>
      <c r="AB5635" s="367"/>
      <c r="AC5635" s="367"/>
      <c r="AD5635" s="367"/>
      <c r="AE5635" s="367"/>
      <c r="AF5635" s="367"/>
      <c r="AG5635" s="367"/>
      <c r="AH5635" s="367"/>
      <c r="AI5635" s="367"/>
      <c r="AJ5635" s="367"/>
      <c r="AK5635" s="367"/>
      <c r="AL5635" s="367"/>
      <c r="AM5635" s="367"/>
      <c r="AN5635" s="367"/>
      <c r="AO5635" s="367"/>
      <c r="AP5635" s="367"/>
      <c r="AQ5635" s="367"/>
      <c r="AR5635" s="367"/>
      <c r="AS5635" s="367"/>
      <c r="AT5635" s="367"/>
    </row>
    <row r="5636" spans="2:46" ht="13.8">
      <c r="B5636" s="26">
        <v>101.66666666666737</v>
      </c>
      <c r="C5636" s="363">
        <v>2094.8125232499615</v>
      </c>
      <c r="D5636" s="367">
        <v>6100.0000000000418</v>
      </c>
      <c r="E5636" s="367">
        <v>28372.09302325598</v>
      </c>
      <c r="F5636" s="367">
        <v>-5785978.0806822609</v>
      </c>
      <c r="G5636" s="367">
        <v>6100.0000000000364</v>
      </c>
      <c r="H5636" s="367">
        <v>152500</v>
      </c>
      <c r="I5636" s="384">
        <v>-68394425.214917928</v>
      </c>
      <c r="J5636" s="367">
        <v>6100</v>
      </c>
      <c r="K5636" s="367">
        <v>36969.696969696983</v>
      </c>
      <c r="L5636" s="384">
        <v>-3950115.2020848654</v>
      </c>
      <c r="M5636" s="367">
        <v>6100.0000000000018</v>
      </c>
      <c r="N5636" s="367">
        <v>610</v>
      </c>
      <c r="O5636" s="384">
        <v>-69914.430799928232</v>
      </c>
      <c r="P5636" s="367">
        <v>88.45</v>
      </c>
      <c r="Q5636" s="367">
        <v>610</v>
      </c>
      <c r="R5636" s="384">
        <v>-27402.852642329755</v>
      </c>
      <c r="S5636" s="367">
        <v>85.4</v>
      </c>
      <c r="T5636" s="367">
        <v>21034.482758620623</v>
      </c>
      <c r="U5636" s="384">
        <v>-4117086.9174346984</v>
      </c>
      <c r="V5636" s="367">
        <v>6099.9999999999809</v>
      </c>
      <c r="W5636" s="367">
        <v>1016666.6666666577</v>
      </c>
      <c r="X5636" s="384">
        <v>327763.90736050176</v>
      </c>
      <c r="Y5636" s="386">
        <v>6099.9999999999454</v>
      </c>
      <c r="Z5636" s="367"/>
      <c r="AA5636" s="367"/>
      <c r="AB5636" s="367"/>
      <c r="AC5636" s="367"/>
      <c r="AD5636" s="367"/>
      <c r="AE5636" s="367"/>
      <c r="AF5636" s="367"/>
      <c r="AG5636" s="367"/>
      <c r="AH5636" s="367"/>
      <c r="AI5636" s="367"/>
      <c r="AJ5636" s="367"/>
      <c r="AK5636" s="367"/>
      <c r="AL5636" s="367"/>
      <c r="AM5636" s="367"/>
      <c r="AN5636" s="367"/>
      <c r="AO5636" s="367"/>
      <c r="AP5636" s="367"/>
      <c r="AQ5636" s="367"/>
      <c r="AR5636" s="367"/>
      <c r="AS5636" s="367"/>
      <c r="AT5636" s="367"/>
    </row>
    <row r="5637" spans="2:46" ht="13.8">
      <c r="B5637" s="26">
        <v>101.83333333333404</v>
      </c>
      <c r="C5637" s="363">
        <v>2098.2002797826935</v>
      </c>
      <c r="D5637" s="367">
        <v>6110.0000000000418</v>
      </c>
      <c r="E5637" s="367">
        <v>28418.604651162957</v>
      </c>
      <c r="F5637" s="367">
        <v>-5805125.0025099134</v>
      </c>
      <c r="G5637" s="367">
        <v>6110.0000000000364</v>
      </c>
      <c r="H5637" s="367">
        <v>152750</v>
      </c>
      <c r="I5637" s="384">
        <v>-68620293.138708308</v>
      </c>
      <c r="J5637" s="367">
        <v>6110</v>
      </c>
      <c r="K5637" s="367">
        <v>37030.303030303046</v>
      </c>
      <c r="L5637" s="384">
        <v>-3963986.3954584235</v>
      </c>
      <c r="M5637" s="367">
        <v>6110.0000000000036</v>
      </c>
      <c r="N5637" s="367">
        <v>611</v>
      </c>
      <c r="O5637" s="384">
        <v>-70148.759616170428</v>
      </c>
      <c r="P5637" s="367">
        <v>88.594999999999999</v>
      </c>
      <c r="Q5637" s="367">
        <v>611</v>
      </c>
      <c r="R5637" s="384">
        <v>-27504.27556322762</v>
      </c>
      <c r="S5637" s="367">
        <v>85.539999999999992</v>
      </c>
      <c r="T5637" s="367">
        <v>21068.965517241311</v>
      </c>
      <c r="U5637" s="384">
        <v>-4131332.9526885762</v>
      </c>
      <c r="V5637" s="367">
        <v>6109.99999999998</v>
      </c>
      <c r="W5637" s="367">
        <v>1018333.3333333243</v>
      </c>
      <c r="X5637" s="384">
        <v>328022.45049497357</v>
      </c>
      <c r="Y5637" s="386">
        <v>6109.9999999999454</v>
      </c>
      <c r="Z5637" s="367"/>
      <c r="AA5637" s="367"/>
      <c r="AB5637" s="367"/>
      <c r="AC5637" s="367"/>
      <c r="AD5637" s="367"/>
      <c r="AE5637" s="367"/>
      <c r="AF5637" s="367"/>
      <c r="AG5637" s="367"/>
      <c r="AH5637" s="367"/>
      <c r="AI5637" s="367"/>
      <c r="AJ5637" s="367"/>
      <c r="AK5637" s="367"/>
      <c r="AL5637" s="367"/>
      <c r="AM5637" s="367"/>
      <c r="AN5637" s="367"/>
      <c r="AO5637" s="367"/>
      <c r="AP5637" s="367"/>
      <c r="AQ5637" s="367"/>
      <c r="AR5637" s="367"/>
      <c r="AS5637" s="367"/>
      <c r="AT5637" s="367"/>
    </row>
    <row r="5638" spans="2:46" ht="13.8">
      <c r="B5638" s="26">
        <v>102.00000000000071</v>
      </c>
      <c r="C5638" s="363">
        <v>2101.5878845564807</v>
      </c>
      <c r="D5638" s="367">
        <v>6120.0000000000427</v>
      </c>
      <c r="E5638" s="367">
        <v>28465.116279069935</v>
      </c>
      <c r="F5638" s="367">
        <v>-5824303.5502356347</v>
      </c>
      <c r="G5638" s="367">
        <v>6120.0000000000364</v>
      </c>
      <c r="H5638" s="367">
        <v>153000</v>
      </c>
      <c r="I5638" s="384">
        <v>-68846533.389553487</v>
      </c>
      <c r="J5638" s="367">
        <v>6120</v>
      </c>
      <c r="K5638" s="367">
        <v>37090.90909090911</v>
      </c>
      <c r="L5638" s="384">
        <v>-3977881.7969978754</v>
      </c>
      <c r="M5638" s="367">
        <v>6120.0000000000036</v>
      </c>
      <c r="N5638" s="367">
        <v>612</v>
      </c>
      <c r="O5638" s="384">
        <v>-70383.480298190858</v>
      </c>
      <c r="P5638" s="367">
        <v>88.74</v>
      </c>
      <c r="Q5638" s="367">
        <v>612</v>
      </c>
      <c r="R5638" s="384">
        <v>-27605.883427535147</v>
      </c>
      <c r="S5638" s="367">
        <v>85.679999999999993</v>
      </c>
      <c r="T5638" s="367">
        <v>21103.448275862</v>
      </c>
      <c r="U5638" s="384">
        <v>-4145603.5270993719</v>
      </c>
      <c r="V5638" s="367">
        <v>6119.99999999998</v>
      </c>
      <c r="W5638" s="367">
        <v>1019999.9999999909</v>
      </c>
      <c r="X5638" s="384">
        <v>328280.08110981714</v>
      </c>
      <c r="Y5638" s="386">
        <v>6119.9999999999454</v>
      </c>
      <c r="Z5638" s="367"/>
      <c r="AA5638" s="367"/>
      <c r="AB5638" s="367"/>
      <c r="AC5638" s="367"/>
      <c r="AD5638" s="367"/>
      <c r="AE5638" s="367"/>
      <c r="AF5638" s="367"/>
      <c r="AG5638" s="367"/>
      <c r="AH5638" s="367"/>
      <c r="AI5638" s="367"/>
      <c r="AJ5638" s="367"/>
      <c r="AK5638" s="367"/>
      <c r="AL5638" s="367"/>
      <c r="AM5638" s="367"/>
      <c r="AN5638" s="367"/>
      <c r="AO5638" s="367"/>
      <c r="AP5638" s="367"/>
      <c r="AQ5638" s="367"/>
      <c r="AR5638" s="367"/>
      <c r="AS5638" s="367"/>
      <c r="AT5638" s="367"/>
    </row>
    <row r="5639" spans="2:46" ht="13.8">
      <c r="B5639" s="26">
        <v>102.16666666666738</v>
      </c>
      <c r="C5639" s="363">
        <v>2104.9753375713217</v>
      </c>
      <c r="D5639" s="367">
        <v>6130.0000000000427</v>
      </c>
      <c r="E5639" s="367">
        <v>28511.627906976912</v>
      </c>
      <c r="F5639" s="367">
        <v>-5843513.7238594219</v>
      </c>
      <c r="G5639" s="367">
        <v>6130.0000000000364</v>
      </c>
      <c r="H5639" s="367">
        <v>153250</v>
      </c>
      <c r="I5639" s="384">
        <v>-69073145.96745345</v>
      </c>
      <c r="J5639" s="367">
        <v>6130</v>
      </c>
      <c r="K5639" s="367">
        <v>37151.515151515174</v>
      </c>
      <c r="L5639" s="384">
        <v>-3991801.4067032263</v>
      </c>
      <c r="M5639" s="367">
        <v>6130.0000000000045</v>
      </c>
      <c r="N5639" s="367">
        <v>613</v>
      </c>
      <c r="O5639" s="384">
        <v>-70618.59284598958</v>
      </c>
      <c r="P5639" s="367">
        <v>88.885000000000005</v>
      </c>
      <c r="Q5639" s="367">
        <v>613</v>
      </c>
      <c r="R5639" s="384">
        <v>-27707.676235252318</v>
      </c>
      <c r="S5639" s="367">
        <v>85.82</v>
      </c>
      <c r="T5639" s="367">
        <v>21137.931034482688</v>
      </c>
      <c r="U5639" s="384">
        <v>-4159898.6406670869</v>
      </c>
      <c r="V5639" s="367">
        <v>6129.99999999998</v>
      </c>
      <c r="W5639" s="367">
        <v>1021666.6666666575</v>
      </c>
      <c r="X5639" s="384">
        <v>328536.79920503235</v>
      </c>
      <c r="Y5639" s="386">
        <v>6129.9999999999454</v>
      </c>
      <c r="Z5639" s="367"/>
      <c r="AA5639" s="367"/>
      <c r="AB5639" s="367"/>
      <c r="AC5639" s="367"/>
      <c r="AD5639" s="367"/>
      <c r="AE5639" s="367"/>
      <c r="AF5639" s="367"/>
      <c r="AG5639" s="367"/>
      <c r="AH5639" s="367"/>
      <c r="AI5639" s="367"/>
      <c r="AJ5639" s="367"/>
      <c r="AK5639" s="367"/>
      <c r="AL5639" s="367"/>
      <c r="AM5639" s="367"/>
      <c r="AN5639" s="367"/>
      <c r="AO5639" s="367"/>
      <c r="AP5639" s="367"/>
      <c r="AQ5639" s="367"/>
      <c r="AR5639" s="367"/>
      <c r="AS5639" s="367"/>
      <c r="AT5639" s="367"/>
    </row>
    <row r="5640" spans="2:46" ht="13.8">
      <c r="B5640" s="26">
        <v>102.33333333333405</v>
      </c>
      <c r="C5640" s="363">
        <v>2108.3626388272178</v>
      </c>
      <c r="D5640" s="367">
        <v>6140.0000000000437</v>
      </c>
      <c r="E5640" s="367">
        <v>28558.139534883889</v>
      </c>
      <c r="F5640" s="367">
        <v>-5862755.5233812751</v>
      </c>
      <c r="G5640" s="367">
        <v>6140.0000000000364</v>
      </c>
      <c r="H5640" s="367">
        <v>153500</v>
      </c>
      <c r="I5640" s="384">
        <v>-69300130.872408226</v>
      </c>
      <c r="J5640" s="367">
        <v>6140</v>
      </c>
      <c r="K5640" s="367">
        <v>37212.121212121237</v>
      </c>
      <c r="L5640" s="384">
        <v>-4005745.2245744723</v>
      </c>
      <c r="M5640" s="367">
        <v>6140.0000000000045</v>
      </c>
      <c r="N5640" s="367">
        <v>614</v>
      </c>
      <c r="O5640" s="384">
        <v>-70854.097259566537</v>
      </c>
      <c r="P5640" s="367">
        <v>89.03</v>
      </c>
      <c r="Q5640" s="367">
        <v>614</v>
      </c>
      <c r="R5640" s="384">
        <v>-27809.653986379144</v>
      </c>
      <c r="S5640" s="367">
        <v>85.96</v>
      </c>
      <c r="T5640" s="367">
        <v>21172.413793103377</v>
      </c>
      <c r="U5640" s="384">
        <v>-4174218.2933917181</v>
      </c>
      <c r="V5640" s="367">
        <v>6139.9999999999791</v>
      </c>
      <c r="W5640" s="367">
        <v>1023333.3333333242</v>
      </c>
      <c r="X5640" s="384">
        <v>328792.60478061927</v>
      </c>
      <c r="Y5640" s="386">
        <v>6139.9999999999445</v>
      </c>
      <c r="Z5640" s="367"/>
      <c r="AA5640" s="367"/>
      <c r="AB5640" s="367"/>
      <c r="AC5640" s="367"/>
      <c r="AD5640" s="367"/>
      <c r="AE5640" s="367"/>
      <c r="AF5640" s="367"/>
      <c r="AG5640" s="367"/>
      <c r="AH5640" s="367"/>
      <c r="AI5640" s="367"/>
      <c r="AJ5640" s="367"/>
      <c r="AK5640" s="367"/>
      <c r="AL5640" s="367"/>
      <c r="AM5640" s="367"/>
      <c r="AN5640" s="367"/>
      <c r="AO5640" s="367"/>
      <c r="AP5640" s="367"/>
      <c r="AQ5640" s="367"/>
      <c r="AR5640" s="367"/>
      <c r="AS5640" s="367"/>
      <c r="AT5640" s="367"/>
    </row>
    <row r="5641" spans="2:46" ht="13.8">
      <c r="B5641" s="26">
        <v>102.50000000000072</v>
      </c>
      <c r="C5641" s="363">
        <v>2111.7497883241685</v>
      </c>
      <c r="D5641" s="367">
        <v>6150.0000000000437</v>
      </c>
      <c r="E5641" s="367">
        <v>28604.651162790866</v>
      </c>
      <c r="F5641" s="367">
        <v>-5882028.9488011952</v>
      </c>
      <c r="G5641" s="367">
        <v>6150.0000000000364</v>
      </c>
      <c r="H5641" s="367">
        <v>153750</v>
      </c>
      <c r="I5641" s="384">
        <v>-69527488.104417801</v>
      </c>
      <c r="J5641" s="367">
        <v>6150</v>
      </c>
      <c r="K5641" s="367">
        <v>37272.727272727301</v>
      </c>
      <c r="L5641" s="384">
        <v>-4019713.2506116186</v>
      </c>
      <c r="M5641" s="367">
        <v>6150.0000000000055</v>
      </c>
      <c r="N5641" s="367">
        <v>615</v>
      </c>
      <c r="O5641" s="384">
        <v>-71089.993538921772</v>
      </c>
      <c r="P5641" s="367">
        <v>89.174999999999997</v>
      </c>
      <c r="Q5641" s="367">
        <v>615</v>
      </c>
      <c r="R5641" s="384">
        <v>-27911.816680915614</v>
      </c>
      <c r="S5641" s="367">
        <v>86.1</v>
      </c>
      <c r="T5641" s="367">
        <v>21206.896551724065</v>
      </c>
      <c r="U5641" s="384">
        <v>-4188562.4852732685</v>
      </c>
      <c r="V5641" s="367">
        <v>6149.9999999999791</v>
      </c>
      <c r="W5641" s="367">
        <v>1024999.9999999908</v>
      </c>
      <c r="X5641" s="384">
        <v>329047.49783657788</v>
      </c>
      <c r="Y5641" s="386">
        <v>6149.9999999999445</v>
      </c>
      <c r="Z5641" s="367"/>
      <c r="AA5641" s="367"/>
      <c r="AB5641" s="367"/>
      <c r="AC5641" s="367"/>
      <c r="AD5641" s="367"/>
      <c r="AE5641" s="367"/>
      <c r="AF5641" s="367"/>
      <c r="AG5641" s="367"/>
      <c r="AH5641" s="367"/>
      <c r="AI5641" s="367"/>
      <c r="AJ5641" s="367"/>
      <c r="AK5641" s="367"/>
      <c r="AL5641" s="367"/>
      <c r="AM5641" s="367"/>
      <c r="AN5641" s="367"/>
      <c r="AO5641" s="367"/>
      <c r="AP5641" s="367"/>
      <c r="AQ5641" s="367"/>
      <c r="AR5641" s="367"/>
      <c r="AS5641" s="367"/>
      <c r="AT5641" s="367"/>
    </row>
    <row r="5642" spans="2:46" ht="13.8">
      <c r="B5642" s="26">
        <v>102.6666666666674</v>
      </c>
      <c r="C5642" s="363">
        <v>2115.1367860621735</v>
      </c>
      <c r="D5642" s="367">
        <v>6160.0000000000446</v>
      </c>
      <c r="E5642" s="367">
        <v>28651.162790697843</v>
      </c>
      <c r="F5642" s="367">
        <v>-5901334.0001191813</v>
      </c>
      <c r="G5642" s="367">
        <v>6160.0000000000364</v>
      </c>
      <c r="H5642" s="367">
        <v>154000</v>
      </c>
      <c r="I5642" s="384">
        <v>-69755217.663482174</v>
      </c>
      <c r="J5642" s="367">
        <v>6160</v>
      </c>
      <c r="K5642" s="367">
        <v>37333.333333333365</v>
      </c>
      <c r="L5642" s="384">
        <v>-4033705.4848146592</v>
      </c>
      <c r="M5642" s="367">
        <v>6160.0000000000055</v>
      </c>
      <c r="N5642" s="367">
        <v>616</v>
      </c>
      <c r="O5642" s="384">
        <v>-71326.28168405527</v>
      </c>
      <c r="P5642" s="367">
        <v>89.320000000000007</v>
      </c>
      <c r="Q5642" s="367">
        <v>616</v>
      </c>
      <c r="R5642" s="384">
        <v>-28014.164318861749</v>
      </c>
      <c r="S5642" s="367">
        <v>86.24</v>
      </c>
      <c r="T5642" s="367">
        <v>21241.379310344753</v>
      </c>
      <c r="U5642" s="384">
        <v>-4202931.216311736</v>
      </c>
      <c r="V5642" s="367">
        <v>6159.9999999999791</v>
      </c>
      <c r="W5642" s="367">
        <v>1026666.6666666574</v>
      </c>
      <c r="X5642" s="384">
        <v>329301.4783729082</v>
      </c>
      <c r="Y5642" s="386">
        <v>6159.9999999999445</v>
      </c>
      <c r="Z5642" s="367"/>
      <c r="AA5642" s="367"/>
      <c r="AB5642" s="367"/>
      <c r="AC5642" s="367"/>
      <c r="AD5642" s="367"/>
      <c r="AE5642" s="367"/>
      <c r="AF5642" s="367"/>
      <c r="AG5642" s="367"/>
      <c r="AH5642" s="367"/>
      <c r="AI5642" s="367"/>
      <c r="AJ5642" s="367"/>
      <c r="AK5642" s="367"/>
      <c r="AL5642" s="367"/>
      <c r="AM5642" s="367"/>
      <c r="AN5642" s="367"/>
      <c r="AO5642" s="367"/>
      <c r="AP5642" s="367"/>
      <c r="AQ5642" s="367"/>
      <c r="AR5642" s="367"/>
      <c r="AS5642" s="367"/>
      <c r="AT5642" s="367"/>
    </row>
    <row r="5643" spans="2:46" ht="13.8">
      <c r="B5643" s="26">
        <v>102.83333333333407</v>
      </c>
      <c r="C5643" s="363">
        <v>2118.5236320412332</v>
      </c>
      <c r="D5643" s="367">
        <v>6170.0000000000446</v>
      </c>
      <c r="E5643" s="367">
        <v>28697.67441860482</v>
      </c>
      <c r="F5643" s="367">
        <v>-5920670.6773352353</v>
      </c>
      <c r="G5643" s="367">
        <v>6170.0000000000364</v>
      </c>
      <c r="H5643" s="367">
        <v>154250</v>
      </c>
      <c r="I5643" s="384">
        <v>-69983319.549601346</v>
      </c>
      <c r="J5643" s="367">
        <v>6170</v>
      </c>
      <c r="K5643" s="367">
        <v>37393.939393939429</v>
      </c>
      <c r="L5643" s="384">
        <v>-4047721.9271835992</v>
      </c>
      <c r="M5643" s="367">
        <v>6170.0000000000064</v>
      </c>
      <c r="N5643" s="367">
        <v>617</v>
      </c>
      <c r="O5643" s="384">
        <v>-71562.961694966987</v>
      </c>
      <c r="P5643" s="367">
        <v>89.464999999999989</v>
      </c>
      <c r="Q5643" s="367">
        <v>617</v>
      </c>
      <c r="R5643" s="384">
        <v>-28116.696900217521</v>
      </c>
      <c r="S5643" s="367">
        <v>86.38</v>
      </c>
      <c r="T5643" s="367">
        <v>21275.862068965442</v>
      </c>
      <c r="U5643" s="384">
        <v>-4217324.4865071205</v>
      </c>
      <c r="V5643" s="367">
        <v>6169.9999999999782</v>
      </c>
      <c r="W5643" s="367">
        <v>1028333.3333333241</v>
      </c>
      <c r="X5643" s="384">
        <v>329554.54638961022</v>
      </c>
      <c r="Y5643" s="386">
        <v>6169.9999999999445</v>
      </c>
      <c r="Z5643" s="367"/>
      <c r="AA5643" s="367"/>
      <c r="AB5643" s="367"/>
      <c r="AC5643" s="367"/>
      <c r="AD5643" s="367"/>
      <c r="AE5643" s="367"/>
      <c r="AF5643" s="367"/>
      <c r="AG5643" s="367"/>
      <c r="AH5643" s="367"/>
      <c r="AI5643" s="367"/>
      <c r="AJ5643" s="367"/>
      <c r="AK5643" s="367"/>
      <c r="AL5643" s="367"/>
      <c r="AM5643" s="367"/>
      <c r="AN5643" s="367"/>
      <c r="AO5643" s="367"/>
      <c r="AP5643" s="367"/>
      <c r="AQ5643" s="367"/>
      <c r="AR5643" s="367"/>
      <c r="AS5643" s="367"/>
      <c r="AT5643" s="367"/>
    </row>
    <row r="5644" spans="2:46" ht="13.8">
      <c r="B5644" s="26">
        <v>103.00000000000074</v>
      </c>
      <c r="C5644" s="363">
        <v>2121.9103262613471</v>
      </c>
      <c r="D5644" s="367">
        <v>6180.0000000000446</v>
      </c>
      <c r="E5644" s="367">
        <v>28744.186046511797</v>
      </c>
      <c r="F5644" s="367">
        <v>-5940038.9804493543</v>
      </c>
      <c r="G5644" s="367">
        <v>6180.0000000000364</v>
      </c>
      <c r="H5644" s="367">
        <v>154500</v>
      </c>
      <c r="I5644" s="384">
        <v>-70211793.762775332</v>
      </c>
      <c r="J5644" s="367">
        <v>6180</v>
      </c>
      <c r="K5644" s="367">
        <v>37454.545454545492</v>
      </c>
      <c r="L5644" s="384">
        <v>-4061762.5777184344</v>
      </c>
      <c r="M5644" s="367">
        <v>6180.0000000000064</v>
      </c>
      <c r="N5644" s="367">
        <v>618</v>
      </c>
      <c r="O5644" s="384">
        <v>-71800.033571657012</v>
      </c>
      <c r="P5644" s="367">
        <v>89.61</v>
      </c>
      <c r="Q5644" s="367">
        <v>618</v>
      </c>
      <c r="R5644" s="384">
        <v>-28219.414424982948</v>
      </c>
      <c r="S5644" s="367">
        <v>86.52</v>
      </c>
      <c r="T5644" s="367">
        <v>21310.34482758613</v>
      </c>
      <c r="U5644" s="384">
        <v>-4231742.2958594253</v>
      </c>
      <c r="V5644" s="367">
        <v>6179.9999999999782</v>
      </c>
      <c r="W5644" s="367">
        <v>1029999.9999999907</v>
      </c>
      <c r="X5644" s="384">
        <v>329806.70188668388</v>
      </c>
      <c r="Y5644" s="386">
        <v>6179.9999999999436</v>
      </c>
      <c r="Z5644" s="367"/>
      <c r="AA5644" s="367"/>
      <c r="AB5644" s="367"/>
      <c r="AC5644" s="367"/>
      <c r="AD5644" s="367"/>
      <c r="AE5644" s="367"/>
      <c r="AF5644" s="367"/>
      <c r="AG5644" s="367"/>
      <c r="AH5644" s="367"/>
      <c r="AI5644" s="367"/>
      <c r="AJ5644" s="367"/>
      <c r="AK5644" s="367"/>
      <c r="AL5644" s="367"/>
      <c r="AM5644" s="367"/>
      <c r="AN5644" s="367"/>
      <c r="AO5644" s="367"/>
      <c r="AP5644" s="367"/>
      <c r="AQ5644" s="367"/>
      <c r="AR5644" s="367"/>
      <c r="AS5644" s="367"/>
      <c r="AT5644" s="367"/>
    </row>
    <row r="5645" spans="2:46" ht="13.8">
      <c r="B5645" s="26">
        <v>103.16666666666741</v>
      </c>
      <c r="C5645" s="363">
        <v>2125.2968687225157</v>
      </c>
      <c r="D5645" s="367">
        <v>6190.0000000000446</v>
      </c>
      <c r="E5645" s="367">
        <v>28790.697674418774</v>
      </c>
      <c r="F5645" s="367">
        <v>-5959438.9094615411</v>
      </c>
      <c r="G5645" s="367">
        <v>6190.0000000000364</v>
      </c>
      <c r="H5645" s="367">
        <v>154750</v>
      </c>
      <c r="I5645" s="384">
        <v>-70440640.303004101</v>
      </c>
      <c r="J5645" s="367">
        <v>6190</v>
      </c>
      <c r="K5645" s="367">
        <v>37515.151515151556</v>
      </c>
      <c r="L5645" s="384">
        <v>-4075827.4364191694</v>
      </c>
      <c r="M5645" s="367">
        <v>6190.0000000000073</v>
      </c>
      <c r="N5645" s="367">
        <v>619</v>
      </c>
      <c r="O5645" s="384">
        <v>-72037.497314125299</v>
      </c>
      <c r="P5645" s="367">
        <v>89.75500000000001</v>
      </c>
      <c r="Q5645" s="367">
        <v>619</v>
      </c>
      <c r="R5645" s="384">
        <v>-28322.316893158019</v>
      </c>
      <c r="S5645" s="367">
        <v>86.66</v>
      </c>
      <c r="T5645" s="367">
        <v>21344.827586206819</v>
      </c>
      <c r="U5645" s="384">
        <v>-4246184.6443686467</v>
      </c>
      <c r="V5645" s="367">
        <v>6189.9999999999782</v>
      </c>
      <c r="W5645" s="367">
        <v>1031666.6666666573</v>
      </c>
      <c r="X5645" s="384">
        <v>330057.9448641293</v>
      </c>
      <c r="Y5645" s="386">
        <v>6189.9999999999436</v>
      </c>
      <c r="Z5645" s="367"/>
      <c r="AA5645" s="367"/>
      <c r="AB5645" s="367"/>
      <c r="AC5645" s="367"/>
      <c r="AD5645" s="367"/>
      <c r="AE5645" s="367"/>
      <c r="AF5645" s="367"/>
      <c r="AG5645" s="367"/>
      <c r="AH5645" s="367"/>
      <c r="AI5645" s="367"/>
      <c r="AJ5645" s="367"/>
      <c r="AK5645" s="367"/>
      <c r="AL5645" s="367"/>
      <c r="AM5645" s="367"/>
      <c r="AN5645" s="367"/>
      <c r="AO5645" s="367"/>
      <c r="AP5645" s="367"/>
      <c r="AQ5645" s="367"/>
      <c r="AR5645" s="367"/>
      <c r="AS5645" s="367"/>
      <c r="AT5645" s="367"/>
    </row>
    <row r="5646" spans="2:46" ht="13.8">
      <c r="B5646" s="26">
        <v>103.33333333333408</v>
      </c>
      <c r="C5646" s="363">
        <v>2128.6832594247385</v>
      </c>
      <c r="D5646" s="367">
        <v>6200.0000000000455</v>
      </c>
      <c r="E5646" s="367">
        <v>28837.209302325751</v>
      </c>
      <c r="F5646" s="367">
        <v>-5978870.464371793</v>
      </c>
      <c r="G5646" s="367">
        <v>6200.0000000000364</v>
      </c>
      <c r="H5646" s="367">
        <v>155000</v>
      </c>
      <c r="I5646" s="384">
        <v>-70669859.170287669</v>
      </c>
      <c r="J5646" s="367">
        <v>6200</v>
      </c>
      <c r="K5646" s="367">
        <v>37575.75757575762</v>
      </c>
      <c r="L5646" s="384">
        <v>-4089916.5032857992</v>
      </c>
      <c r="M5646" s="367">
        <v>6200.0000000000073</v>
      </c>
      <c r="N5646" s="367">
        <v>620</v>
      </c>
      <c r="O5646" s="384">
        <v>-72275.352922371807</v>
      </c>
      <c r="P5646" s="367">
        <v>89.899999999999991</v>
      </c>
      <c r="Q5646" s="367">
        <v>620</v>
      </c>
      <c r="R5646" s="384">
        <v>-28425.404304742751</v>
      </c>
      <c r="S5646" s="367">
        <v>86.8</v>
      </c>
      <c r="T5646" s="367">
        <v>21379.310344827507</v>
      </c>
      <c r="U5646" s="384">
        <v>-4260651.5320347836</v>
      </c>
      <c r="V5646" s="367">
        <v>6199.9999999999764</v>
      </c>
      <c r="W5646" s="367">
        <v>1033333.3333333239</v>
      </c>
      <c r="X5646" s="384">
        <v>330308.27532194642</v>
      </c>
      <c r="Y5646" s="386">
        <v>6199.9999999999436</v>
      </c>
      <c r="Z5646" s="367"/>
      <c r="AA5646" s="367"/>
      <c r="AB5646" s="367"/>
      <c r="AC5646" s="367"/>
      <c r="AD5646" s="367"/>
      <c r="AE5646" s="367"/>
      <c r="AF5646" s="367"/>
      <c r="AG5646" s="367"/>
      <c r="AH5646" s="367"/>
      <c r="AI5646" s="367"/>
      <c r="AJ5646" s="367"/>
      <c r="AK5646" s="367"/>
      <c r="AL5646" s="367"/>
      <c r="AM5646" s="367"/>
      <c r="AN5646" s="367"/>
      <c r="AO5646" s="367"/>
      <c r="AP5646" s="367"/>
      <c r="AQ5646" s="367"/>
      <c r="AR5646" s="367"/>
      <c r="AS5646" s="367"/>
      <c r="AT5646" s="367"/>
    </row>
    <row r="5647" spans="2:46" ht="13.8">
      <c r="B5647" s="26">
        <v>103.50000000000075</v>
      </c>
      <c r="C5647" s="363">
        <v>2132.069498368016</v>
      </c>
      <c r="D5647" s="367">
        <v>6210.0000000000455</v>
      </c>
      <c r="E5647" s="367">
        <v>28883.720930232728</v>
      </c>
      <c r="F5647" s="367">
        <v>-5998333.6451801127</v>
      </c>
      <c r="G5647" s="367">
        <v>6210.0000000000364</v>
      </c>
      <c r="H5647" s="367">
        <v>155250</v>
      </c>
      <c r="I5647" s="384">
        <v>-70899450.36462605</v>
      </c>
      <c r="J5647" s="367">
        <v>6210</v>
      </c>
      <c r="K5647" s="367">
        <v>37636.363636363683</v>
      </c>
      <c r="L5647" s="384">
        <v>-4104029.7783183283</v>
      </c>
      <c r="M5647" s="367">
        <v>6210.0000000000082</v>
      </c>
      <c r="N5647" s="367">
        <v>621</v>
      </c>
      <c r="O5647" s="384">
        <v>-72513.600396396621</v>
      </c>
      <c r="P5647" s="367">
        <v>90.045000000000002</v>
      </c>
      <c r="Q5647" s="367">
        <v>621</v>
      </c>
      <c r="R5647" s="384">
        <v>-28528.676659737121</v>
      </c>
      <c r="S5647" s="367">
        <v>86.94</v>
      </c>
      <c r="T5647" s="367">
        <v>21413.793103448195</v>
      </c>
      <c r="U5647" s="384">
        <v>-4275142.9588578418</v>
      </c>
      <c r="V5647" s="367">
        <v>6209.9999999999764</v>
      </c>
      <c r="W5647" s="367">
        <v>1034999.9999999906</v>
      </c>
      <c r="X5647" s="384">
        <v>330557.69326013519</v>
      </c>
      <c r="Y5647" s="386">
        <v>6209.9999999999436</v>
      </c>
      <c r="Z5647" s="367"/>
      <c r="AA5647" s="367"/>
      <c r="AB5647" s="367"/>
      <c r="AC5647" s="367"/>
      <c r="AD5647" s="367"/>
      <c r="AE5647" s="367"/>
      <c r="AF5647" s="367"/>
      <c r="AG5647" s="367"/>
      <c r="AH5647" s="367"/>
      <c r="AI5647" s="367"/>
      <c r="AJ5647" s="367"/>
      <c r="AK5647" s="367"/>
      <c r="AL5647" s="367"/>
      <c r="AM5647" s="367"/>
      <c r="AN5647" s="367"/>
      <c r="AO5647" s="367"/>
      <c r="AP5647" s="367"/>
      <c r="AQ5647" s="367"/>
      <c r="AR5647" s="367"/>
      <c r="AS5647" s="367"/>
      <c r="AT5647" s="367"/>
    </row>
    <row r="5648" spans="2:46" ht="13.8">
      <c r="B5648" s="26">
        <v>103.66666666666742</v>
      </c>
      <c r="C5648" s="363">
        <v>2135.4555855523481</v>
      </c>
      <c r="D5648" s="367">
        <v>6220.0000000000455</v>
      </c>
      <c r="E5648" s="367">
        <v>28930.232558139705</v>
      </c>
      <c r="F5648" s="367">
        <v>-6017828.4518864974</v>
      </c>
      <c r="G5648" s="367">
        <v>6220.0000000000364</v>
      </c>
      <c r="H5648" s="367">
        <v>155500</v>
      </c>
      <c r="I5648" s="384">
        <v>-71129413.886019215</v>
      </c>
      <c r="J5648" s="367">
        <v>6220</v>
      </c>
      <c r="K5648" s="367">
        <v>37696.969696969747</v>
      </c>
      <c r="L5648" s="384">
        <v>-4118167.2615167536</v>
      </c>
      <c r="M5648" s="367">
        <v>6220.0000000000091</v>
      </c>
      <c r="N5648" s="367">
        <v>622</v>
      </c>
      <c r="O5648" s="384">
        <v>-72752.239736199655</v>
      </c>
      <c r="P5648" s="367">
        <v>90.19</v>
      </c>
      <c r="Q5648" s="367">
        <v>622</v>
      </c>
      <c r="R5648" s="384">
        <v>-28632.133958141148</v>
      </c>
      <c r="S5648" s="367">
        <v>87.08</v>
      </c>
      <c r="T5648" s="367">
        <v>21448.275862068884</v>
      </c>
      <c r="U5648" s="384">
        <v>-4289658.9248378165</v>
      </c>
      <c r="V5648" s="367">
        <v>6219.9999999999764</v>
      </c>
      <c r="W5648" s="367">
        <v>1036666.6666666572</v>
      </c>
      <c r="X5648" s="384">
        <v>330806.19867869571</v>
      </c>
      <c r="Y5648" s="386">
        <v>6219.9999999999436</v>
      </c>
      <c r="Z5648" s="367"/>
      <c r="AA5648" s="367"/>
      <c r="AB5648" s="367"/>
      <c r="AC5648" s="367"/>
      <c r="AD5648" s="367"/>
      <c r="AE5648" s="367"/>
      <c r="AF5648" s="367"/>
      <c r="AG5648" s="367"/>
      <c r="AH5648" s="367"/>
      <c r="AI5648" s="367"/>
      <c r="AJ5648" s="367"/>
      <c r="AK5648" s="367"/>
      <c r="AL5648" s="367"/>
      <c r="AM5648" s="367"/>
      <c r="AN5648" s="367"/>
      <c r="AO5648" s="367"/>
      <c r="AP5648" s="367"/>
      <c r="AQ5648" s="367"/>
      <c r="AR5648" s="367"/>
      <c r="AS5648" s="367"/>
      <c r="AT5648" s="367"/>
    </row>
    <row r="5649" spans="2:46" ht="13.8">
      <c r="B5649" s="26">
        <v>103.8333333333341</v>
      </c>
      <c r="C5649" s="363">
        <v>2138.8415209777345</v>
      </c>
      <c r="D5649" s="367">
        <v>6230.0000000000455</v>
      </c>
      <c r="E5649" s="367">
        <v>28976.744186046682</v>
      </c>
      <c r="F5649" s="367">
        <v>-6037354.884490951</v>
      </c>
      <c r="G5649" s="367">
        <v>6230.0000000000364</v>
      </c>
      <c r="H5649" s="367">
        <v>155750</v>
      </c>
      <c r="I5649" s="384">
        <v>-71359749.734467179</v>
      </c>
      <c r="J5649" s="367">
        <v>6230</v>
      </c>
      <c r="K5649" s="367">
        <v>37757.575757575811</v>
      </c>
      <c r="L5649" s="384">
        <v>-4132328.9528810764</v>
      </c>
      <c r="M5649" s="367">
        <v>6230.0000000000091</v>
      </c>
      <c r="N5649" s="367">
        <v>623</v>
      </c>
      <c r="O5649" s="384">
        <v>-72991.270941780967</v>
      </c>
      <c r="P5649" s="367">
        <v>90.334999999999994</v>
      </c>
      <c r="Q5649" s="367">
        <v>623</v>
      </c>
      <c r="R5649" s="384">
        <v>-28735.77619995482</v>
      </c>
      <c r="S5649" s="367">
        <v>87.22</v>
      </c>
      <c r="T5649" s="367">
        <v>21482.758620689572</v>
      </c>
      <c r="U5649" s="384">
        <v>-4304199.4299747087</v>
      </c>
      <c r="V5649" s="367">
        <v>6229.9999999999754</v>
      </c>
      <c r="W5649" s="367">
        <v>1038333.3333333238</v>
      </c>
      <c r="X5649" s="384">
        <v>331053.79157762794</v>
      </c>
      <c r="Y5649" s="386">
        <v>6229.9999999999427</v>
      </c>
      <c r="Z5649" s="367"/>
      <c r="AA5649" s="367"/>
      <c r="AB5649" s="367"/>
      <c r="AC5649" s="367"/>
      <c r="AD5649" s="367"/>
      <c r="AE5649" s="367"/>
      <c r="AF5649" s="367"/>
      <c r="AG5649" s="367"/>
      <c r="AH5649" s="367"/>
      <c r="AI5649" s="367"/>
      <c r="AJ5649" s="367"/>
      <c r="AK5649" s="367"/>
      <c r="AL5649" s="367"/>
      <c r="AM5649" s="367"/>
      <c r="AN5649" s="367"/>
      <c r="AO5649" s="367"/>
      <c r="AP5649" s="367"/>
      <c r="AQ5649" s="367"/>
      <c r="AR5649" s="367"/>
      <c r="AS5649" s="367"/>
      <c r="AT5649" s="367"/>
    </row>
    <row r="5650" spans="2:46" ht="13.8">
      <c r="B5650" s="26">
        <v>104.00000000000077</v>
      </c>
      <c r="C5650" s="363">
        <v>2142.227304644176</v>
      </c>
      <c r="D5650" s="367">
        <v>6240.0000000000464</v>
      </c>
      <c r="E5650" s="367">
        <v>29023.25581395366</v>
      </c>
      <c r="F5650" s="367">
        <v>-6056912.9429934695</v>
      </c>
      <c r="G5650" s="367">
        <v>6240.0000000000364</v>
      </c>
      <c r="H5650" s="367">
        <v>156000</v>
      </c>
      <c r="I5650" s="384">
        <v>-71590457.909969971</v>
      </c>
      <c r="J5650" s="367">
        <v>6240</v>
      </c>
      <c r="K5650" s="367">
        <v>37818.181818181874</v>
      </c>
      <c r="L5650" s="384">
        <v>-4146514.8524112967</v>
      </c>
      <c r="M5650" s="367">
        <v>6240.00000000001</v>
      </c>
      <c r="N5650" s="367">
        <v>624</v>
      </c>
      <c r="O5650" s="384">
        <v>-73230.694013140557</v>
      </c>
      <c r="P5650" s="367">
        <v>90.48</v>
      </c>
      <c r="Q5650" s="367">
        <v>624</v>
      </c>
      <c r="R5650" s="384">
        <v>-28839.603385178165</v>
      </c>
      <c r="S5650" s="367">
        <v>87.360000000000014</v>
      </c>
      <c r="T5650" s="367">
        <v>21517.241379310261</v>
      </c>
      <c r="U5650" s="384">
        <v>-4318764.4742685203</v>
      </c>
      <c r="V5650" s="367">
        <v>6239.9999999999754</v>
      </c>
      <c r="W5650" s="367">
        <v>1039999.9999999905</v>
      </c>
      <c r="X5650" s="384">
        <v>331300.47195693181</v>
      </c>
      <c r="Y5650" s="386">
        <v>6239.9999999999427</v>
      </c>
      <c r="Z5650" s="367"/>
      <c r="AA5650" s="367"/>
      <c r="AB5650" s="367"/>
      <c r="AC5650" s="367"/>
      <c r="AD5650" s="367"/>
      <c r="AE5650" s="367"/>
      <c r="AF5650" s="367"/>
      <c r="AG5650" s="367"/>
      <c r="AH5650" s="367"/>
      <c r="AI5650" s="367"/>
      <c r="AJ5650" s="367"/>
      <c r="AK5650" s="367"/>
      <c r="AL5650" s="367"/>
      <c r="AM5650" s="367"/>
      <c r="AN5650" s="367"/>
      <c r="AO5650" s="367"/>
      <c r="AP5650" s="367"/>
      <c r="AQ5650" s="367"/>
      <c r="AR5650" s="367"/>
      <c r="AS5650" s="367"/>
      <c r="AT5650" s="367"/>
    </row>
    <row r="5651" spans="2:46" ht="13.8">
      <c r="B5651" s="26">
        <v>104.16666666666744</v>
      </c>
      <c r="C5651" s="363">
        <v>2145.6129365516717</v>
      </c>
      <c r="D5651" s="367">
        <v>6250.0000000000464</v>
      </c>
      <c r="E5651" s="367">
        <v>29069.767441860637</v>
      </c>
      <c r="F5651" s="367">
        <v>-6076502.6273940541</v>
      </c>
      <c r="G5651" s="367">
        <v>6250.0000000000364</v>
      </c>
      <c r="H5651" s="367">
        <v>156250</v>
      </c>
      <c r="I5651" s="384">
        <v>-71821538.412527531</v>
      </c>
      <c r="J5651" s="367">
        <v>6250</v>
      </c>
      <c r="K5651" s="367">
        <v>37878.787878787938</v>
      </c>
      <c r="L5651" s="384">
        <v>-4160724.9601074136</v>
      </c>
      <c r="M5651" s="367">
        <v>6250.00000000001</v>
      </c>
      <c r="N5651" s="367">
        <v>625</v>
      </c>
      <c r="O5651" s="384">
        <v>-73470.508950278396</v>
      </c>
      <c r="P5651" s="367">
        <v>90.625</v>
      </c>
      <c r="Q5651" s="367">
        <v>625</v>
      </c>
      <c r="R5651" s="384">
        <v>-28943.615513811124</v>
      </c>
      <c r="S5651" s="367">
        <v>87.499999999999986</v>
      </c>
      <c r="T5651" s="367">
        <v>21551.724137930949</v>
      </c>
      <c r="U5651" s="384">
        <v>-4333354.0577192493</v>
      </c>
      <c r="V5651" s="367">
        <v>6249.9999999999754</v>
      </c>
      <c r="W5651" s="367">
        <v>1041666.6666666571</v>
      </c>
      <c r="X5651" s="384">
        <v>331546.23981660733</v>
      </c>
      <c r="Y5651" s="386">
        <v>6249.9999999999427</v>
      </c>
      <c r="Z5651" s="367"/>
      <c r="AA5651" s="367"/>
      <c r="AB5651" s="367"/>
      <c r="AC5651" s="367"/>
      <c r="AD5651" s="367"/>
      <c r="AE5651" s="367"/>
      <c r="AF5651" s="367"/>
      <c r="AG5651" s="367"/>
      <c r="AH5651" s="367"/>
      <c r="AI5651" s="367"/>
      <c r="AJ5651" s="367"/>
      <c r="AK5651" s="367"/>
      <c r="AL5651" s="367"/>
      <c r="AM5651" s="367"/>
      <c r="AN5651" s="367"/>
      <c r="AO5651" s="367"/>
      <c r="AP5651" s="367"/>
      <c r="AQ5651" s="367"/>
      <c r="AR5651" s="367"/>
      <c r="AS5651" s="367"/>
      <c r="AT5651" s="367"/>
    </row>
    <row r="5652" spans="2:46" ht="13.8">
      <c r="B5652" s="26">
        <v>104.33333333333411</v>
      </c>
      <c r="C5652" s="363">
        <v>2148.9984167002217</v>
      </c>
      <c r="D5652" s="367">
        <v>6260.0000000000464</v>
      </c>
      <c r="E5652" s="367">
        <v>29116.279069767614</v>
      </c>
      <c r="F5652" s="367">
        <v>-6096123.9376927065</v>
      </c>
      <c r="G5652" s="367">
        <v>6260.0000000000364</v>
      </c>
      <c r="H5652" s="367">
        <v>156500</v>
      </c>
      <c r="I5652" s="384">
        <v>-72052991.242139906</v>
      </c>
      <c r="J5652" s="367">
        <v>6260</v>
      </c>
      <c r="K5652" s="367">
        <v>37939.393939394002</v>
      </c>
      <c r="L5652" s="384">
        <v>-4174959.275969428</v>
      </c>
      <c r="M5652" s="367">
        <v>6260.0000000000109</v>
      </c>
      <c r="N5652" s="367">
        <v>626</v>
      </c>
      <c r="O5652" s="384">
        <v>-73710.715753194483</v>
      </c>
      <c r="P5652" s="367">
        <v>90.77</v>
      </c>
      <c r="Q5652" s="367">
        <v>626</v>
      </c>
      <c r="R5652" s="384">
        <v>-29047.812585853746</v>
      </c>
      <c r="S5652" s="367">
        <v>87.639999999999986</v>
      </c>
      <c r="T5652" s="367">
        <v>21586.206896551637</v>
      </c>
      <c r="U5652" s="384">
        <v>-4347968.1803268939</v>
      </c>
      <c r="V5652" s="367">
        <v>6259.9999999999745</v>
      </c>
      <c r="W5652" s="367">
        <v>1043333.3333333237</v>
      </c>
      <c r="X5652" s="384">
        <v>331791.09515665466</v>
      </c>
      <c r="Y5652" s="386">
        <v>6259.9999999999427</v>
      </c>
      <c r="Z5652" s="367"/>
      <c r="AA5652" s="367"/>
      <c r="AB5652" s="367"/>
      <c r="AC5652" s="367"/>
      <c r="AD5652" s="367"/>
      <c r="AE5652" s="367"/>
      <c r="AF5652" s="367"/>
      <c r="AG5652" s="367"/>
      <c r="AH5652" s="367"/>
      <c r="AI5652" s="367"/>
      <c r="AJ5652" s="367"/>
      <c r="AK5652" s="367"/>
      <c r="AL5652" s="367"/>
      <c r="AM5652" s="367"/>
      <c r="AN5652" s="367"/>
      <c r="AO5652" s="367"/>
      <c r="AP5652" s="367"/>
      <c r="AQ5652" s="367"/>
      <c r="AR5652" s="367"/>
      <c r="AS5652" s="367"/>
      <c r="AT5652" s="367"/>
    </row>
    <row r="5653" spans="2:46" ht="13.8">
      <c r="B5653" s="26">
        <v>104.50000000000078</v>
      </c>
      <c r="C5653" s="363">
        <v>2152.3837450898263</v>
      </c>
      <c r="D5653" s="367">
        <v>6270.0000000000464</v>
      </c>
      <c r="E5653" s="367">
        <v>29162.790697674591</v>
      </c>
      <c r="F5653" s="367">
        <v>-6115776.8738894286</v>
      </c>
      <c r="G5653" s="367">
        <v>6270.0000000000382</v>
      </c>
      <c r="H5653" s="367">
        <v>156750</v>
      </c>
      <c r="I5653" s="384">
        <v>-72284816.398807094</v>
      </c>
      <c r="J5653" s="367">
        <v>6270</v>
      </c>
      <c r="K5653" s="367">
        <v>38000.000000000065</v>
      </c>
      <c r="L5653" s="384">
        <v>-4189217.7999973395</v>
      </c>
      <c r="M5653" s="367">
        <v>6270.0000000000109</v>
      </c>
      <c r="N5653" s="367">
        <v>627</v>
      </c>
      <c r="O5653" s="384">
        <v>-73951.314421888863</v>
      </c>
      <c r="P5653" s="367">
        <v>90.915000000000006</v>
      </c>
      <c r="Q5653" s="367">
        <v>627</v>
      </c>
      <c r="R5653" s="384">
        <v>-29152.19460130603</v>
      </c>
      <c r="S5653" s="367">
        <v>87.779999999999987</v>
      </c>
      <c r="T5653" s="367">
        <v>21620.689655172326</v>
      </c>
      <c r="U5653" s="384">
        <v>-4362606.8420914588</v>
      </c>
      <c r="V5653" s="367">
        <v>6269.9999999999745</v>
      </c>
      <c r="W5653" s="367">
        <v>1044999.9999999903</v>
      </c>
      <c r="X5653" s="384">
        <v>332035.03797707363</v>
      </c>
      <c r="Y5653" s="386">
        <v>6269.9999999999427</v>
      </c>
      <c r="Z5653" s="367"/>
      <c r="AA5653" s="367"/>
      <c r="AB5653" s="367"/>
      <c r="AC5653" s="367"/>
      <c r="AD5653" s="367"/>
      <c r="AE5653" s="367"/>
      <c r="AF5653" s="367"/>
      <c r="AG5653" s="367"/>
      <c r="AH5653" s="367"/>
      <c r="AI5653" s="367"/>
      <c r="AJ5653" s="367"/>
      <c r="AK5653" s="367"/>
      <c r="AL5653" s="367"/>
      <c r="AM5653" s="367"/>
      <c r="AN5653" s="367"/>
      <c r="AO5653" s="367"/>
      <c r="AP5653" s="367"/>
      <c r="AQ5653" s="367"/>
      <c r="AR5653" s="367"/>
      <c r="AS5653" s="367"/>
      <c r="AT5653" s="367"/>
    </row>
    <row r="5654" spans="2:46" ht="13.8">
      <c r="B5654" s="26">
        <v>104.66666666666745</v>
      </c>
      <c r="C5654" s="363">
        <v>2155.7689217204866</v>
      </c>
      <c r="D5654" s="367">
        <v>6280.0000000000482</v>
      </c>
      <c r="E5654" s="367">
        <v>29209.302325581568</v>
      </c>
      <c r="F5654" s="367">
        <v>-6135461.4359842129</v>
      </c>
      <c r="G5654" s="367">
        <v>6280.0000000000382</v>
      </c>
      <c r="H5654" s="367">
        <v>157000</v>
      </c>
      <c r="I5654" s="384">
        <v>-72517013.882529065</v>
      </c>
      <c r="J5654" s="367">
        <v>6280</v>
      </c>
      <c r="K5654" s="367">
        <v>38060.606060606129</v>
      </c>
      <c r="L5654" s="384">
        <v>-4203500.532191149</v>
      </c>
      <c r="M5654" s="367">
        <v>6280.0000000000118</v>
      </c>
      <c r="N5654" s="367">
        <v>628</v>
      </c>
      <c r="O5654" s="384">
        <v>-74192.304956361448</v>
      </c>
      <c r="P5654" s="367">
        <v>91.059999999999988</v>
      </c>
      <c r="Q5654" s="367">
        <v>628</v>
      </c>
      <c r="R5654" s="384">
        <v>-29256.761560167968</v>
      </c>
      <c r="S5654" s="367">
        <v>87.92</v>
      </c>
      <c r="T5654" s="367">
        <v>21655.172413793014</v>
      </c>
      <c r="U5654" s="384">
        <v>-4377270.0430129422</v>
      </c>
      <c r="V5654" s="367">
        <v>6279.9999999999745</v>
      </c>
      <c r="W5654" s="367">
        <v>1046666.666666657</v>
      </c>
      <c r="X5654" s="384">
        <v>332278.06827786419</v>
      </c>
      <c r="Y5654" s="386">
        <v>6279.9999999999409</v>
      </c>
      <c r="Z5654" s="367"/>
      <c r="AA5654" s="367"/>
      <c r="AB5654" s="367"/>
      <c r="AC5654" s="367"/>
      <c r="AD5654" s="367"/>
      <c r="AE5654" s="367"/>
      <c r="AF5654" s="367"/>
      <c r="AG5654" s="367"/>
      <c r="AH5654" s="367"/>
      <c r="AI5654" s="367"/>
      <c r="AJ5654" s="367"/>
      <c r="AK5654" s="367"/>
      <c r="AL5654" s="367"/>
      <c r="AM5654" s="367"/>
      <c r="AN5654" s="367"/>
      <c r="AO5654" s="367"/>
      <c r="AP5654" s="367"/>
      <c r="AQ5654" s="367"/>
      <c r="AR5654" s="367"/>
      <c r="AS5654" s="367"/>
      <c r="AT5654" s="367"/>
    </row>
    <row r="5655" spans="2:46" ht="13.8">
      <c r="B5655" s="26">
        <v>104.83333333333412</v>
      </c>
      <c r="C5655" s="363">
        <v>2159.1539465922001</v>
      </c>
      <c r="D5655" s="367">
        <v>6290.0000000000482</v>
      </c>
      <c r="E5655" s="367">
        <v>29255.813953488545</v>
      </c>
      <c r="F5655" s="367">
        <v>-6155177.6239770651</v>
      </c>
      <c r="G5655" s="367">
        <v>6290.0000000000382</v>
      </c>
      <c r="H5655" s="367">
        <v>157250</v>
      </c>
      <c r="I5655" s="384">
        <v>-72749583.69330582</v>
      </c>
      <c r="J5655" s="367">
        <v>6290</v>
      </c>
      <c r="K5655" s="367">
        <v>38121.212121212193</v>
      </c>
      <c r="L5655" s="384">
        <v>-4217807.472550855</v>
      </c>
      <c r="M5655" s="367">
        <v>6290.0000000000118</v>
      </c>
      <c r="N5655" s="367">
        <v>629</v>
      </c>
      <c r="O5655" s="384">
        <v>-74433.687356612354</v>
      </c>
      <c r="P5655" s="367">
        <v>91.204999999999998</v>
      </c>
      <c r="Q5655" s="367">
        <v>629</v>
      </c>
      <c r="R5655" s="384">
        <v>-29361.51346243954</v>
      </c>
      <c r="S5655" s="367">
        <v>88.06</v>
      </c>
      <c r="T5655" s="367">
        <v>21689.655172413703</v>
      </c>
      <c r="U5655" s="384">
        <v>-4391957.7830913411</v>
      </c>
      <c r="V5655" s="367">
        <v>6289.9999999999736</v>
      </c>
      <c r="W5655" s="367">
        <v>1048333.3333333236</v>
      </c>
      <c r="X5655" s="384">
        <v>332520.18605902657</v>
      </c>
      <c r="Y5655" s="386">
        <v>6289.9999999999409</v>
      </c>
      <c r="Z5655" s="367"/>
      <c r="AA5655" s="367"/>
      <c r="AB5655" s="367"/>
      <c r="AC5655" s="367"/>
      <c r="AD5655" s="367"/>
      <c r="AE5655" s="367"/>
      <c r="AF5655" s="367"/>
      <c r="AG5655" s="367"/>
      <c r="AH5655" s="367"/>
      <c r="AI5655" s="367"/>
      <c r="AJ5655" s="367"/>
      <c r="AK5655" s="367"/>
      <c r="AL5655" s="367"/>
      <c r="AM5655" s="367"/>
      <c r="AN5655" s="367"/>
      <c r="AO5655" s="367"/>
      <c r="AP5655" s="367"/>
      <c r="AQ5655" s="367"/>
      <c r="AR5655" s="367"/>
      <c r="AS5655" s="367"/>
      <c r="AT5655" s="367"/>
    </row>
    <row r="5656" spans="2:46" ht="13.8">
      <c r="B5656" s="26">
        <v>105.0000000000008</v>
      </c>
      <c r="C5656" s="363">
        <v>2162.5388197049683</v>
      </c>
      <c r="D5656" s="367">
        <v>6300.0000000000482</v>
      </c>
      <c r="E5656" s="367">
        <v>29302.325581395522</v>
      </c>
      <c r="F5656" s="367">
        <v>-6174925.4378679823</v>
      </c>
      <c r="G5656" s="367">
        <v>6300.0000000000382</v>
      </c>
      <c r="H5656" s="367">
        <v>157500</v>
      </c>
      <c r="I5656" s="384">
        <v>-72982525.831137404</v>
      </c>
      <c r="J5656" s="367">
        <v>6300</v>
      </c>
      <c r="K5656" s="367">
        <v>38181.818181818257</v>
      </c>
      <c r="L5656" s="384">
        <v>-4232138.62107646</v>
      </c>
      <c r="M5656" s="367">
        <v>6300.0000000000136</v>
      </c>
      <c r="N5656" s="367">
        <v>630</v>
      </c>
      <c r="O5656" s="384">
        <v>-74675.461622641509</v>
      </c>
      <c r="P5656" s="367">
        <v>91.350000000000009</v>
      </c>
      <c r="Q5656" s="367">
        <v>630</v>
      </c>
      <c r="R5656" s="384">
        <v>-29466.450308120773</v>
      </c>
      <c r="S5656" s="367">
        <v>88.2</v>
      </c>
      <c r="T5656" s="367">
        <v>21724.137931034391</v>
      </c>
      <c r="U5656" s="384">
        <v>-4406670.0623266604</v>
      </c>
      <c r="V5656" s="367">
        <v>6299.9999999999736</v>
      </c>
      <c r="W5656" s="367">
        <v>1049999.9999999902</v>
      </c>
      <c r="X5656" s="384">
        <v>332761.39132056059</v>
      </c>
      <c r="Y5656" s="386">
        <v>6299.9999999999409</v>
      </c>
      <c r="Z5656" s="367"/>
      <c r="AA5656" s="367"/>
      <c r="AB5656" s="367"/>
      <c r="AC5656" s="367"/>
      <c r="AD5656" s="367"/>
      <c r="AE5656" s="367"/>
      <c r="AF5656" s="367"/>
      <c r="AG5656" s="367"/>
      <c r="AH5656" s="367"/>
      <c r="AI5656" s="367"/>
      <c r="AJ5656" s="367"/>
      <c r="AK5656" s="367"/>
      <c r="AL5656" s="367"/>
      <c r="AM5656" s="367"/>
      <c r="AN5656" s="367"/>
      <c r="AO5656" s="367"/>
      <c r="AP5656" s="367"/>
      <c r="AQ5656" s="367"/>
      <c r="AR5656" s="367"/>
      <c r="AS5656" s="367"/>
      <c r="AT5656" s="367"/>
    </row>
    <row r="5657" spans="2:46" ht="13.8">
      <c r="B5657" s="26">
        <v>105.16666666666747</v>
      </c>
      <c r="C5657" s="363">
        <v>2165.9235410587912</v>
      </c>
      <c r="D5657" s="367">
        <v>6310.0000000000482</v>
      </c>
      <c r="E5657" s="367">
        <v>29348.837209302499</v>
      </c>
      <c r="F5657" s="367">
        <v>-6194704.8776569664</v>
      </c>
      <c r="G5657" s="367">
        <v>6310.0000000000382</v>
      </c>
      <c r="H5657" s="367">
        <v>157750</v>
      </c>
      <c r="I5657" s="384">
        <v>-73215840.296023756</v>
      </c>
      <c r="J5657" s="367">
        <v>6310</v>
      </c>
      <c r="K5657" s="367">
        <v>38242.42424242432</v>
      </c>
      <c r="L5657" s="384">
        <v>-4246493.9777679602</v>
      </c>
      <c r="M5657" s="367">
        <v>6310.0000000000136</v>
      </c>
      <c r="N5657" s="367">
        <v>631</v>
      </c>
      <c r="O5657" s="384">
        <v>-74917.627754448884</v>
      </c>
      <c r="P5657" s="367">
        <v>91.49499999999999</v>
      </c>
      <c r="Q5657" s="367">
        <v>631</v>
      </c>
      <c r="R5657" s="384">
        <v>-29571.572097211647</v>
      </c>
      <c r="S5657" s="367">
        <v>88.34</v>
      </c>
      <c r="T5657" s="367">
        <v>21758.620689655079</v>
      </c>
      <c r="U5657" s="384">
        <v>-4421406.8807188952</v>
      </c>
      <c r="V5657" s="367">
        <v>6309.9999999999736</v>
      </c>
      <c r="W5657" s="367">
        <v>1051666.666666657</v>
      </c>
      <c r="X5657" s="384">
        <v>333001.68406246637</v>
      </c>
      <c r="Y5657" s="386">
        <v>6309.9999999999409</v>
      </c>
      <c r="Z5657" s="367"/>
      <c r="AA5657" s="367"/>
      <c r="AB5657" s="367"/>
      <c r="AC5657" s="367"/>
      <c r="AD5657" s="367"/>
      <c r="AE5657" s="367"/>
      <c r="AF5657" s="367"/>
      <c r="AG5657" s="367"/>
      <c r="AH5657" s="367"/>
      <c r="AI5657" s="367"/>
      <c r="AJ5657" s="367"/>
      <c r="AK5657" s="367"/>
      <c r="AL5657" s="367"/>
      <c r="AM5657" s="367"/>
      <c r="AN5657" s="367"/>
      <c r="AO5657" s="367"/>
      <c r="AP5657" s="367"/>
      <c r="AQ5657" s="367"/>
      <c r="AR5657" s="367"/>
      <c r="AS5657" s="367"/>
      <c r="AT5657" s="367"/>
    </row>
    <row r="5658" spans="2:46" ht="13.8">
      <c r="B5658" s="26">
        <v>105.33333333333414</v>
      </c>
      <c r="C5658" s="363">
        <v>2169.3081106536688</v>
      </c>
      <c r="D5658" s="367">
        <v>6320.0000000000491</v>
      </c>
      <c r="E5658" s="367">
        <v>29395.348837209476</v>
      </c>
      <c r="F5658" s="367">
        <v>-6214515.9433440175</v>
      </c>
      <c r="G5658" s="367">
        <v>6320.0000000000382</v>
      </c>
      <c r="H5658" s="367">
        <v>158000</v>
      </c>
      <c r="I5658" s="384">
        <v>-73449527.087964937</v>
      </c>
      <c r="J5658" s="367">
        <v>6320</v>
      </c>
      <c r="K5658" s="367">
        <v>38303.030303030384</v>
      </c>
      <c r="L5658" s="384">
        <v>-4260873.5426253574</v>
      </c>
      <c r="M5658" s="367">
        <v>6320.0000000000136</v>
      </c>
      <c r="N5658" s="367">
        <v>632</v>
      </c>
      <c r="O5658" s="384">
        <v>-75160.185752034551</v>
      </c>
      <c r="P5658" s="367">
        <v>91.64</v>
      </c>
      <c r="Q5658" s="367">
        <v>632</v>
      </c>
      <c r="R5658" s="384">
        <v>-29676.878829712179</v>
      </c>
      <c r="S5658" s="367">
        <v>88.48</v>
      </c>
      <c r="T5658" s="367">
        <v>21793.103448275768</v>
      </c>
      <c r="U5658" s="384">
        <v>-4436168.2382680485</v>
      </c>
      <c r="V5658" s="367">
        <v>6319.9999999999727</v>
      </c>
      <c r="W5658" s="367">
        <v>1053333.3333333237</v>
      </c>
      <c r="X5658" s="384">
        <v>333241.06428474392</v>
      </c>
      <c r="Y5658" s="386">
        <v>6319.9999999999427</v>
      </c>
      <c r="Z5658" s="367"/>
      <c r="AA5658" s="367"/>
      <c r="AB5658" s="367"/>
      <c r="AC5658" s="367"/>
      <c r="AD5658" s="367"/>
      <c r="AE5658" s="367"/>
      <c r="AF5658" s="367"/>
      <c r="AG5658" s="367"/>
      <c r="AH5658" s="367"/>
      <c r="AI5658" s="367"/>
      <c r="AJ5658" s="367"/>
      <c r="AK5658" s="367"/>
      <c r="AL5658" s="367"/>
      <c r="AM5658" s="367"/>
      <c r="AN5658" s="367"/>
      <c r="AO5658" s="367"/>
      <c r="AP5658" s="367"/>
      <c r="AQ5658" s="367"/>
      <c r="AR5658" s="367"/>
      <c r="AS5658" s="367"/>
      <c r="AT5658" s="367"/>
    </row>
    <row r="5659" spans="2:46" ht="13.8">
      <c r="B5659" s="26">
        <v>105.50000000000081</v>
      </c>
      <c r="C5659" s="363">
        <v>2172.6925284896006</v>
      </c>
      <c r="D5659" s="367">
        <v>6330.0000000000491</v>
      </c>
      <c r="E5659" s="367">
        <v>29441.860465116453</v>
      </c>
      <c r="F5659" s="367">
        <v>-6234358.6349291345</v>
      </c>
      <c r="G5659" s="367">
        <v>6330.0000000000382</v>
      </c>
      <c r="H5659" s="367">
        <v>158250</v>
      </c>
      <c r="I5659" s="384">
        <v>-73683586.206960902</v>
      </c>
      <c r="J5659" s="367">
        <v>6330</v>
      </c>
      <c r="K5659" s="367">
        <v>38363.636363636448</v>
      </c>
      <c r="L5659" s="384">
        <v>-4275277.3156486535</v>
      </c>
      <c r="M5659" s="367">
        <v>6330.0000000000146</v>
      </c>
      <c r="N5659" s="367">
        <v>633</v>
      </c>
      <c r="O5659" s="384">
        <v>-75403.135615398496</v>
      </c>
      <c r="P5659" s="367">
        <v>91.785000000000011</v>
      </c>
      <c r="Q5659" s="367">
        <v>633</v>
      </c>
      <c r="R5659" s="384">
        <v>-29782.370505622352</v>
      </c>
      <c r="S5659" s="367">
        <v>88.62</v>
      </c>
      <c r="T5659" s="367">
        <v>21827.586206896456</v>
      </c>
      <c r="U5659" s="384">
        <v>-4450954.1349741211</v>
      </c>
      <c r="V5659" s="367">
        <v>6329.9999999999727</v>
      </c>
      <c r="W5659" s="367">
        <v>1054999.9999999905</v>
      </c>
      <c r="X5659" s="384">
        <v>333479.53198739304</v>
      </c>
      <c r="Y5659" s="386">
        <v>6329.9999999999427</v>
      </c>
      <c r="Z5659" s="367"/>
      <c r="AA5659" s="367"/>
      <c r="AB5659" s="367"/>
      <c r="AC5659" s="367"/>
      <c r="AD5659" s="367"/>
      <c r="AE5659" s="367"/>
      <c r="AF5659" s="367"/>
      <c r="AG5659" s="367"/>
      <c r="AH5659" s="367"/>
      <c r="AI5659" s="367"/>
      <c r="AJ5659" s="367"/>
      <c r="AK5659" s="367"/>
      <c r="AL5659" s="367"/>
      <c r="AM5659" s="367"/>
      <c r="AN5659" s="367"/>
      <c r="AO5659" s="367"/>
      <c r="AP5659" s="367"/>
      <c r="AQ5659" s="367"/>
      <c r="AR5659" s="367"/>
      <c r="AS5659" s="367"/>
      <c r="AT5659" s="367"/>
    </row>
    <row r="5660" spans="2:46" ht="13.8">
      <c r="B5660" s="26">
        <v>105.66666666666748</v>
      </c>
      <c r="C5660" s="363">
        <v>2176.0767945665871</v>
      </c>
      <c r="D5660" s="367">
        <v>6340.0000000000491</v>
      </c>
      <c r="E5660" s="367">
        <v>29488.37209302343</v>
      </c>
      <c r="F5660" s="367">
        <v>-6254232.9524123194</v>
      </c>
      <c r="G5660" s="367">
        <v>6340.0000000000382</v>
      </c>
      <c r="H5660" s="367">
        <v>158500</v>
      </c>
      <c r="I5660" s="384">
        <v>-73918017.65301168</v>
      </c>
      <c r="J5660" s="367">
        <v>6340</v>
      </c>
      <c r="K5660" s="367">
        <v>38424.242424242511</v>
      </c>
      <c r="L5660" s="384">
        <v>-4289705.2968378449</v>
      </c>
      <c r="M5660" s="367">
        <v>6340.0000000000146</v>
      </c>
      <c r="N5660" s="367">
        <v>634</v>
      </c>
      <c r="O5660" s="384">
        <v>-75646.477344540646</v>
      </c>
      <c r="P5660" s="367">
        <v>91.929999999999993</v>
      </c>
      <c r="Q5660" s="367">
        <v>634</v>
      </c>
      <c r="R5660" s="384">
        <v>-29888.04712494219</v>
      </c>
      <c r="S5660" s="367">
        <v>88.76</v>
      </c>
      <c r="T5660" s="367">
        <v>21862.068965517145</v>
      </c>
      <c r="U5660" s="384">
        <v>-4465764.5708371112</v>
      </c>
      <c r="V5660" s="367">
        <v>6339.9999999999727</v>
      </c>
      <c r="W5660" s="367">
        <v>1056666.6666666572</v>
      </c>
      <c r="X5660" s="384">
        <v>333717.08717041393</v>
      </c>
      <c r="Y5660" s="386">
        <v>6339.9999999999427</v>
      </c>
      <c r="Z5660" s="367"/>
      <c r="AA5660" s="367"/>
      <c r="AB5660" s="367"/>
      <c r="AC5660" s="367"/>
      <c r="AD5660" s="367"/>
      <c r="AE5660" s="367"/>
      <c r="AF5660" s="367"/>
      <c r="AG5660" s="367"/>
      <c r="AH5660" s="367"/>
      <c r="AI5660" s="367"/>
      <c r="AJ5660" s="367"/>
      <c r="AK5660" s="367"/>
      <c r="AL5660" s="367"/>
      <c r="AM5660" s="367"/>
      <c r="AN5660" s="367"/>
      <c r="AO5660" s="367"/>
      <c r="AP5660" s="367"/>
      <c r="AQ5660" s="367"/>
      <c r="AR5660" s="367"/>
      <c r="AS5660" s="367"/>
      <c r="AT5660" s="367"/>
    </row>
    <row r="5661" spans="2:46" ht="13.8">
      <c r="B5661" s="26">
        <v>105.83333333333415</v>
      </c>
      <c r="C5661" s="363">
        <v>2179.4609088846278</v>
      </c>
      <c r="D5661" s="367">
        <v>6350.0000000000491</v>
      </c>
      <c r="E5661" s="367">
        <v>29534.883720930407</v>
      </c>
      <c r="F5661" s="367">
        <v>-6274138.8957935693</v>
      </c>
      <c r="G5661" s="367">
        <v>6350.0000000000382</v>
      </c>
      <c r="H5661" s="367">
        <v>158750</v>
      </c>
      <c r="I5661" s="384">
        <v>-74152821.426117256</v>
      </c>
      <c r="J5661" s="367">
        <v>6350</v>
      </c>
      <c r="K5661" s="367">
        <v>38484.848484848575</v>
      </c>
      <c r="L5661" s="384">
        <v>-4304157.4861929361</v>
      </c>
      <c r="M5661" s="367">
        <v>6350.0000000000155</v>
      </c>
      <c r="N5661" s="367">
        <v>635</v>
      </c>
      <c r="O5661" s="384">
        <v>-75890.210939461118</v>
      </c>
      <c r="P5661" s="367">
        <v>92.075000000000003</v>
      </c>
      <c r="Q5661" s="367">
        <v>635</v>
      </c>
      <c r="R5661" s="384">
        <v>-29993.908687671665</v>
      </c>
      <c r="S5661" s="367">
        <v>88.9</v>
      </c>
      <c r="T5661" s="367">
        <v>21896.551724137833</v>
      </c>
      <c r="U5661" s="384">
        <v>-4480599.545857016</v>
      </c>
      <c r="V5661" s="367">
        <v>6349.9999999999709</v>
      </c>
      <c r="W5661" s="367">
        <v>1058333.3333333239</v>
      </c>
      <c r="X5661" s="384">
        <v>333953.72983380646</v>
      </c>
      <c r="Y5661" s="386">
        <v>6349.9999999999436</v>
      </c>
      <c r="Z5661" s="367"/>
      <c r="AA5661" s="367"/>
      <c r="AB5661" s="367"/>
      <c r="AC5661" s="367"/>
      <c r="AD5661" s="367"/>
      <c r="AE5661" s="367"/>
      <c r="AF5661" s="367"/>
      <c r="AG5661" s="367"/>
      <c r="AH5661" s="367"/>
      <c r="AI5661" s="367"/>
      <c r="AJ5661" s="367"/>
      <c r="AK5661" s="367"/>
      <c r="AL5661" s="367"/>
      <c r="AM5661" s="367"/>
      <c r="AN5661" s="367"/>
      <c r="AO5661" s="367"/>
      <c r="AP5661" s="367"/>
      <c r="AQ5661" s="367"/>
      <c r="AR5661" s="367"/>
      <c r="AS5661" s="367"/>
      <c r="AT5661" s="367"/>
    </row>
    <row r="5662" spans="2:46" ht="13.8">
      <c r="B5662" s="26">
        <v>106.00000000000082</v>
      </c>
      <c r="C5662" s="363">
        <v>2182.8448714437236</v>
      </c>
      <c r="D5662" s="367">
        <v>6360.00000000005</v>
      </c>
      <c r="E5662" s="367">
        <v>29581.395348837385</v>
      </c>
      <c r="F5662" s="367">
        <v>-6294076.4650728861</v>
      </c>
      <c r="G5662" s="367">
        <v>6360.0000000000382</v>
      </c>
      <c r="H5662" s="367">
        <v>159000</v>
      </c>
      <c r="I5662" s="384">
        <v>-74387997.526277617</v>
      </c>
      <c r="J5662" s="367">
        <v>6360</v>
      </c>
      <c r="K5662" s="367">
        <v>38545.454545454639</v>
      </c>
      <c r="L5662" s="384">
        <v>-4318633.8837139225</v>
      </c>
      <c r="M5662" s="367">
        <v>6360.0000000000155</v>
      </c>
      <c r="N5662" s="367">
        <v>636</v>
      </c>
      <c r="O5662" s="384">
        <v>-76134.336400159824</v>
      </c>
      <c r="P5662" s="367">
        <v>92.22</v>
      </c>
      <c r="Q5662" s="367">
        <v>636</v>
      </c>
      <c r="R5662" s="384">
        <v>-30099.955193810798</v>
      </c>
      <c r="S5662" s="367">
        <v>89.04</v>
      </c>
      <c r="T5662" s="367">
        <v>21931.034482758521</v>
      </c>
      <c r="U5662" s="384">
        <v>-4495459.060033842</v>
      </c>
      <c r="V5662" s="367">
        <v>6359.9999999999709</v>
      </c>
      <c r="W5662" s="367">
        <v>1059999.9999999907</v>
      </c>
      <c r="X5662" s="384">
        <v>334189.45997757069</v>
      </c>
      <c r="Y5662" s="386">
        <v>6359.9999999999436</v>
      </c>
      <c r="Z5662" s="367"/>
      <c r="AA5662" s="367"/>
      <c r="AB5662" s="367"/>
      <c r="AC5662" s="367"/>
      <c r="AD5662" s="367"/>
      <c r="AE5662" s="367"/>
      <c r="AF5662" s="367"/>
      <c r="AG5662" s="367"/>
      <c r="AH5662" s="367"/>
      <c r="AI5662" s="367"/>
      <c r="AJ5662" s="367"/>
      <c r="AK5662" s="367"/>
      <c r="AL5662" s="367"/>
      <c r="AM5662" s="367"/>
      <c r="AN5662" s="367"/>
      <c r="AO5662" s="367"/>
      <c r="AP5662" s="367"/>
      <c r="AQ5662" s="367"/>
      <c r="AR5662" s="367"/>
      <c r="AS5662" s="367"/>
      <c r="AT5662" s="367"/>
    </row>
    <row r="5663" spans="2:46" ht="13.8">
      <c r="B5663" s="26">
        <v>106.1666666666675</v>
      </c>
      <c r="C5663" s="363">
        <v>2186.2286822438741</v>
      </c>
      <c r="D5663" s="367">
        <v>6370.00000000005</v>
      </c>
      <c r="E5663" s="367">
        <v>29627.906976744362</v>
      </c>
      <c r="F5663" s="367">
        <v>-6314045.6602502698</v>
      </c>
      <c r="G5663" s="367">
        <v>6370.0000000000382</v>
      </c>
      <c r="H5663" s="367">
        <v>159250</v>
      </c>
      <c r="I5663" s="384">
        <v>-74623545.95349279</v>
      </c>
      <c r="J5663" s="367">
        <v>6370</v>
      </c>
      <c r="K5663" s="367">
        <v>38606.060606060702</v>
      </c>
      <c r="L5663" s="384">
        <v>-4333134.4894008068</v>
      </c>
      <c r="M5663" s="367">
        <v>6370.0000000000164</v>
      </c>
      <c r="N5663" s="367">
        <v>637</v>
      </c>
      <c r="O5663" s="384">
        <v>-76378.853726636778</v>
      </c>
      <c r="P5663" s="367">
        <v>92.364999999999995</v>
      </c>
      <c r="Q5663" s="367">
        <v>637</v>
      </c>
      <c r="R5663" s="384">
        <v>-30206.186643359571</v>
      </c>
      <c r="S5663" s="367">
        <v>89.18</v>
      </c>
      <c r="T5663" s="367">
        <v>21965.51724137921</v>
      </c>
      <c r="U5663" s="384">
        <v>-4510343.1133675845</v>
      </c>
      <c r="V5663" s="367">
        <v>6369.9999999999709</v>
      </c>
      <c r="W5663" s="367">
        <v>1061666.6666666574</v>
      </c>
      <c r="X5663" s="384">
        <v>334424.2776017065</v>
      </c>
      <c r="Y5663" s="386">
        <v>6369.9999999999445</v>
      </c>
      <c r="Z5663" s="367"/>
      <c r="AA5663" s="367"/>
      <c r="AB5663" s="367"/>
      <c r="AC5663" s="367"/>
      <c r="AD5663" s="367"/>
      <c r="AE5663" s="367"/>
      <c r="AF5663" s="367"/>
      <c r="AG5663" s="367"/>
      <c r="AH5663" s="367"/>
      <c r="AI5663" s="367"/>
      <c r="AJ5663" s="367"/>
      <c r="AK5663" s="367"/>
      <c r="AL5663" s="367"/>
      <c r="AM5663" s="367"/>
      <c r="AN5663" s="367"/>
      <c r="AO5663" s="367"/>
      <c r="AP5663" s="367"/>
      <c r="AQ5663" s="367"/>
      <c r="AR5663" s="367"/>
      <c r="AS5663" s="367"/>
      <c r="AT5663" s="367"/>
    </row>
    <row r="5664" spans="2:46" ht="13.8">
      <c r="B5664" s="26">
        <v>106.33333333333417</v>
      </c>
      <c r="C5664" s="363">
        <v>2189.6123412850784</v>
      </c>
      <c r="D5664" s="367">
        <v>6380.00000000005</v>
      </c>
      <c r="E5664" s="367">
        <v>29674.418604651339</v>
      </c>
      <c r="F5664" s="367">
        <v>-6334046.4813257204</v>
      </c>
      <c r="G5664" s="367">
        <v>6380.0000000000382</v>
      </c>
      <c r="H5664" s="367">
        <v>159500</v>
      </c>
      <c r="I5664" s="384">
        <v>-74859466.707762763</v>
      </c>
      <c r="J5664" s="367">
        <v>6380</v>
      </c>
      <c r="K5664" s="367">
        <v>38666.666666666766</v>
      </c>
      <c r="L5664" s="384">
        <v>-4347659.3032535883</v>
      </c>
      <c r="M5664" s="367">
        <v>6380.0000000000164</v>
      </c>
      <c r="N5664" s="367">
        <v>638</v>
      </c>
      <c r="O5664" s="384">
        <v>-76623.762918892025</v>
      </c>
      <c r="P5664" s="367">
        <v>92.51</v>
      </c>
      <c r="Q5664" s="367">
        <v>638</v>
      </c>
      <c r="R5664" s="384">
        <v>-30312.603036318007</v>
      </c>
      <c r="S5664" s="367">
        <v>89.320000000000007</v>
      </c>
      <c r="T5664" s="367">
        <v>21999.999999999898</v>
      </c>
      <c r="U5664" s="384">
        <v>-4525251.7058582455</v>
      </c>
      <c r="V5664" s="367">
        <v>6379.99999999997</v>
      </c>
      <c r="W5664" s="367">
        <v>1063333.3333333242</v>
      </c>
      <c r="X5664" s="384">
        <v>334658.1827062142</v>
      </c>
      <c r="Y5664" s="386">
        <v>6379.9999999999445</v>
      </c>
      <c r="Z5664" s="367"/>
      <c r="AA5664" s="367"/>
      <c r="AB5664" s="367"/>
      <c r="AC5664" s="367"/>
      <c r="AD5664" s="367"/>
      <c r="AE5664" s="367"/>
      <c r="AF5664" s="367"/>
      <c r="AG5664" s="367"/>
      <c r="AH5664" s="367"/>
      <c r="AI5664" s="367"/>
      <c r="AJ5664" s="367"/>
      <c r="AK5664" s="367"/>
      <c r="AL5664" s="367"/>
      <c r="AM5664" s="367"/>
      <c r="AN5664" s="367"/>
      <c r="AO5664" s="367"/>
      <c r="AP5664" s="367"/>
      <c r="AQ5664" s="367"/>
      <c r="AR5664" s="367"/>
      <c r="AS5664" s="367"/>
      <c r="AT5664" s="367"/>
    </row>
    <row r="5665" spans="2:46" ht="13.8">
      <c r="B5665" s="26">
        <v>106.50000000000084</v>
      </c>
      <c r="C5665" s="363">
        <v>2192.9958485673369</v>
      </c>
      <c r="D5665" s="367">
        <v>6390.00000000005</v>
      </c>
      <c r="E5665" s="367">
        <v>29720.930232558316</v>
      </c>
      <c r="F5665" s="367">
        <v>-6354078.928299237</v>
      </c>
      <c r="G5665" s="367">
        <v>6390.0000000000382</v>
      </c>
      <c r="H5665" s="367">
        <v>159750</v>
      </c>
      <c r="I5665" s="384">
        <v>-75095759.789087534</v>
      </c>
      <c r="J5665" s="367">
        <v>6390</v>
      </c>
      <c r="K5665" s="367">
        <v>38727.27272727283</v>
      </c>
      <c r="L5665" s="384">
        <v>-4362208.3252722686</v>
      </c>
      <c r="M5665" s="367">
        <v>6390.0000000000182</v>
      </c>
      <c r="N5665" s="367">
        <v>639</v>
      </c>
      <c r="O5665" s="384">
        <v>-76869.063976925507</v>
      </c>
      <c r="P5665" s="367">
        <v>92.655000000000001</v>
      </c>
      <c r="Q5665" s="367">
        <v>639</v>
      </c>
      <c r="R5665" s="384">
        <v>-30419.204372686079</v>
      </c>
      <c r="S5665" s="367">
        <v>89.46</v>
      </c>
      <c r="T5665" s="367">
        <v>22034.482758620587</v>
      </c>
      <c r="U5665" s="384">
        <v>-4540184.8375058249</v>
      </c>
      <c r="V5665" s="367">
        <v>6389.99999999997</v>
      </c>
      <c r="W5665" s="367">
        <v>1064999.9999999909</v>
      </c>
      <c r="X5665" s="384">
        <v>334891.17529109353</v>
      </c>
      <c r="Y5665" s="386">
        <v>6389.9999999999454</v>
      </c>
      <c r="Z5665" s="367"/>
      <c r="AA5665" s="367"/>
      <c r="AB5665" s="367"/>
      <c r="AC5665" s="367"/>
      <c r="AD5665" s="367"/>
      <c r="AE5665" s="367"/>
      <c r="AF5665" s="367"/>
      <c r="AG5665" s="367"/>
      <c r="AH5665" s="367"/>
      <c r="AI5665" s="367"/>
      <c r="AJ5665" s="367"/>
      <c r="AK5665" s="367"/>
      <c r="AL5665" s="367"/>
      <c r="AM5665" s="367"/>
      <c r="AN5665" s="367"/>
      <c r="AO5665" s="367"/>
      <c r="AP5665" s="367"/>
      <c r="AQ5665" s="367"/>
      <c r="AR5665" s="367"/>
      <c r="AS5665" s="367"/>
      <c r="AT5665" s="367"/>
    </row>
    <row r="5666" spans="2:46" ht="13.8">
      <c r="B5666" s="26">
        <v>106.66666666666751</v>
      </c>
      <c r="C5666" s="363">
        <v>2196.379204090651</v>
      </c>
      <c r="D5666" s="367">
        <v>6400.0000000000509</v>
      </c>
      <c r="E5666" s="367">
        <v>29767.441860465293</v>
      </c>
      <c r="F5666" s="367">
        <v>-6374143.0011708187</v>
      </c>
      <c r="G5666" s="367">
        <v>6400.0000000000382</v>
      </c>
      <c r="H5666" s="367">
        <v>160000</v>
      </c>
      <c r="I5666" s="384">
        <v>-75332425.197467104</v>
      </c>
      <c r="J5666" s="367">
        <v>6400</v>
      </c>
      <c r="K5666" s="367">
        <v>38787.878787878893</v>
      </c>
      <c r="L5666" s="384">
        <v>-4376781.5554568442</v>
      </c>
      <c r="M5666" s="367">
        <v>6400.0000000000182</v>
      </c>
      <c r="N5666" s="367">
        <v>640</v>
      </c>
      <c r="O5666" s="384">
        <v>-77114.756900737237</v>
      </c>
      <c r="P5666" s="367">
        <v>92.8</v>
      </c>
      <c r="Q5666" s="367">
        <v>640</v>
      </c>
      <c r="R5666" s="384">
        <v>-30525.990652463806</v>
      </c>
      <c r="S5666" s="367">
        <v>89.6</v>
      </c>
      <c r="T5666" s="367">
        <v>22068.965517241275</v>
      </c>
      <c r="U5666" s="384">
        <v>-4555142.5083103217</v>
      </c>
      <c r="V5666" s="367">
        <v>6399.99999999997</v>
      </c>
      <c r="W5666" s="367">
        <v>1066666.6666666577</v>
      </c>
      <c r="X5666" s="384">
        <v>335123.25535634457</v>
      </c>
      <c r="Y5666" s="386">
        <v>6399.9999999999454</v>
      </c>
      <c r="Z5666" s="367"/>
      <c r="AA5666" s="367"/>
      <c r="AB5666" s="367"/>
      <c r="AC5666" s="367"/>
      <c r="AD5666" s="367"/>
      <c r="AE5666" s="367"/>
      <c r="AF5666" s="367"/>
      <c r="AG5666" s="367"/>
      <c r="AH5666" s="367"/>
      <c r="AI5666" s="367"/>
      <c r="AJ5666" s="367"/>
      <c r="AK5666" s="367"/>
      <c r="AL5666" s="367"/>
      <c r="AM5666" s="367"/>
      <c r="AN5666" s="367"/>
      <c r="AO5666" s="367"/>
      <c r="AP5666" s="367"/>
      <c r="AQ5666" s="367"/>
      <c r="AR5666" s="367"/>
      <c r="AS5666" s="367"/>
      <c r="AT5666" s="367"/>
    </row>
    <row r="5667" spans="2:46" ht="13.8">
      <c r="B5667" s="26">
        <v>106.83333333333418</v>
      </c>
      <c r="C5667" s="363">
        <v>2199.7624078550189</v>
      </c>
      <c r="D5667" s="367">
        <v>6410.0000000000509</v>
      </c>
      <c r="E5667" s="367">
        <v>29813.95348837227</v>
      </c>
      <c r="F5667" s="367">
        <v>-6394238.6999404691</v>
      </c>
      <c r="G5667" s="367">
        <v>6410.0000000000382</v>
      </c>
      <c r="H5667" s="367">
        <v>160250</v>
      </c>
      <c r="I5667" s="384">
        <v>-75569462.932901472</v>
      </c>
      <c r="J5667" s="367">
        <v>6410</v>
      </c>
      <c r="K5667" s="367">
        <v>38848.484848484957</v>
      </c>
      <c r="L5667" s="384">
        <v>-4391378.9938073168</v>
      </c>
      <c r="M5667" s="367">
        <v>6410.0000000000182</v>
      </c>
      <c r="N5667" s="367">
        <v>641</v>
      </c>
      <c r="O5667" s="384">
        <v>-77360.841690327288</v>
      </c>
      <c r="P5667" s="367">
        <v>92.945000000000007</v>
      </c>
      <c r="Q5667" s="367">
        <v>641</v>
      </c>
      <c r="R5667" s="384">
        <v>-30632.961875651192</v>
      </c>
      <c r="S5667" s="367">
        <v>89.74</v>
      </c>
      <c r="T5667" s="367">
        <v>22103.448275861963</v>
      </c>
      <c r="U5667" s="384">
        <v>-4570124.7182717351</v>
      </c>
      <c r="V5667" s="367">
        <v>6409.9999999999691</v>
      </c>
      <c r="W5667" s="367">
        <v>1068333.3333333244</v>
      </c>
      <c r="X5667" s="384">
        <v>335354.42290196725</v>
      </c>
      <c r="Y5667" s="386">
        <v>6409.9999999999454</v>
      </c>
      <c r="Z5667" s="367"/>
      <c r="AA5667" s="367"/>
      <c r="AB5667" s="367"/>
      <c r="AC5667" s="367"/>
      <c r="AD5667" s="367"/>
      <c r="AE5667" s="367"/>
      <c r="AF5667" s="367"/>
      <c r="AG5667" s="367"/>
      <c r="AH5667" s="367"/>
      <c r="AI5667" s="367"/>
      <c r="AJ5667" s="367"/>
      <c r="AK5667" s="367"/>
      <c r="AL5667" s="367"/>
      <c r="AM5667" s="367"/>
      <c r="AN5667" s="367"/>
      <c r="AO5667" s="367"/>
      <c r="AP5667" s="367"/>
      <c r="AQ5667" s="367"/>
      <c r="AR5667" s="367"/>
      <c r="AS5667" s="367"/>
      <c r="AT5667" s="367"/>
    </row>
    <row r="5668" spans="2:46" ht="13.8">
      <c r="B5668" s="26">
        <v>107.00000000000085</v>
      </c>
      <c r="C5668" s="363">
        <v>2203.1454598604414</v>
      </c>
      <c r="D5668" s="367">
        <v>6420.0000000000509</v>
      </c>
      <c r="E5668" s="367">
        <v>29860.465116279247</v>
      </c>
      <c r="F5668" s="367">
        <v>-6414366.0246081855</v>
      </c>
      <c r="G5668" s="367">
        <v>6420.0000000000382</v>
      </c>
      <c r="H5668" s="367">
        <v>160500</v>
      </c>
      <c r="I5668" s="384">
        <v>-75806872.995390639</v>
      </c>
      <c r="J5668" s="367">
        <v>6420</v>
      </c>
      <c r="K5668" s="367">
        <v>38909.090909091021</v>
      </c>
      <c r="L5668" s="384">
        <v>-4406000.6403236883</v>
      </c>
      <c r="M5668" s="367">
        <v>6420.0000000000191</v>
      </c>
      <c r="N5668" s="367">
        <v>642</v>
      </c>
      <c r="O5668" s="384">
        <v>-77607.318345695516</v>
      </c>
      <c r="P5668" s="367">
        <v>93.089999999999989</v>
      </c>
      <c r="Q5668" s="367">
        <v>642</v>
      </c>
      <c r="R5668" s="384">
        <v>-30740.118042248214</v>
      </c>
      <c r="S5668" s="367">
        <v>89.88</v>
      </c>
      <c r="T5668" s="367">
        <v>22137.931034482652</v>
      </c>
      <c r="U5668" s="384">
        <v>-4585131.4673900679</v>
      </c>
      <c r="V5668" s="367">
        <v>6419.9999999999691</v>
      </c>
      <c r="W5668" s="367">
        <v>1069999.9999999912</v>
      </c>
      <c r="X5668" s="384">
        <v>335584.67792796169</v>
      </c>
      <c r="Y5668" s="386">
        <v>6419.9999999999472</v>
      </c>
      <c r="Z5668" s="367"/>
      <c r="AA5668" s="367"/>
      <c r="AB5668" s="367"/>
      <c r="AC5668" s="367"/>
      <c r="AD5668" s="367"/>
      <c r="AE5668" s="367"/>
      <c r="AF5668" s="367"/>
      <c r="AG5668" s="367"/>
      <c r="AH5668" s="367"/>
      <c r="AI5668" s="367"/>
      <c r="AJ5668" s="367"/>
      <c r="AK5668" s="367"/>
      <c r="AL5668" s="367"/>
      <c r="AM5668" s="367"/>
      <c r="AN5668" s="367"/>
      <c r="AO5668" s="367"/>
      <c r="AP5668" s="367"/>
      <c r="AQ5668" s="367"/>
      <c r="AR5668" s="367"/>
      <c r="AS5668" s="367"/>
      <c r="AT5668" s="367"/>
    </row>
    <row r="5669" spans="2:46" ht="13.8">
      <c r="B5669" s="26">
        <v>107.16666666666752</v>
      </c>
      <c r="C5669" s="363">
        <v>2206.5283601069186</v>
      </c>
      <c r="D5669" s="367">
        <v>6430.0000000000509</v>
      </c>
      <c r="E5669" s="367">
        <v>29906.976744186224</v>
      </c>
      <c r="F5669" s="367">
        <v>-6434524.9751739688</v>
      </c>
      <c r="G5669" s="367">
        <v>6430.0000000000382</v>
      </c>
      <c r="H5669" s="367">
        <v>160750</v>
      </c>
      <c r="I5669" s="384">
        <v>-76044655.384934604</v>
      </c>
      <c r="J5669" s="367">
        <v>6430</v>
      </c>
      <c r="K5669" s="367">
        <v>38969.696969697085</v>
      </c>
      <c r="L5669" s="384">
        <v>-4420646.495005955</v>
      </c>
      <c r="M5669" s="367">
        <v>6430.0000000000191</v>
      </c>
      <c r="N5669" s="367">
        <v>643</v>
      </c>
      <c r="O5669" s="384">
        <v>-77854.18686684205</v>
      </c>
      <c r="P5669" s="367">
        <v>93.234999999999999</v>
      </c>
      <c r="Q5669" s="367">
        <v>643</v>
      </c>
      <c r="R5669" s="384">
        <v>-30847.459152254909</v>
      </c>
      <c r="S5669" s="367">
        <v>90.02</v>
      </c>
      <c r="T5669" s="367">
        <v>22172.41379310334</v>
      </c>
      <c r="U5669" s="384">
        <v>-4600162.75566532</v>
      </c>
      <c r="V5669" s="367">
        <v>6429.9999999999691</v>
      </c>
      <c r="W5669" s="367">
        <v>1071666.6666666579</v>
      </c>
      <c r="X5669" s="384">
        <v>335814.02043432789</v>
      </c>
      <c r="Y5669" s="386">
        <v>6429.9999999999472</v>
      </c>
      <c r="Z5669" s="367"/>
      <c r="AA5669" s="367"/>
      <c r="AB5669" s="367"/>
      <c r="AC5669" s="367"/>
      <c r="AD5669" s="367"/>
      <c r="AE5669" s="367"/>
      <c r="AF5669" s="367"/>
      <c r="AG5669" s="367"/>
      <c r="AH5669" s="367"/>
      <c r="AI5669" s="367"/>
      <c r="AJ5669" s="367"/>
      <c r="AK5669" s="367"/>
      <c r="AL5669" s="367"/>
      <c r="AM5669" s="367"/>
      <c r="AN5669" s="367"/>
      <c r="AO5669" s="367"/>
      <c r="AP5669" s="367"/>
      <c r="AQ5669" s="367"/>
      <c r="AR5669" s="367"/>
      <c r="AS5669" s="367"/>
      <c r="AT5669" s="367"/>
    </row>
    <row r="5670" spans="2:46" ht="13.8">
      <c r="B5670" s="26">
        <v>107.3333333333342</v>
      </c>
      <c r="C5670" s="363">
        <v>2209.911108594451</v>
      </c>
      <c r="D5670" s="367">
        <v>6440.0000000000528</v>
      </c>
      <c r="E5670" s="367">
        <v>29953.488372093201</v>
      </c>
      <c r="F5670" s="367">
        <v>-6454715.551637819</v>
      </c>
      <c r="G5670" s="367">
        <v>6440.0000000000391</v>
      </c>
      <c r="H5670" s="367">
        <v>161000</v>
      </c>
      <c r="I5670" s="384">
        <v>-76282810.101533383</v>
      </c>
      <c r="J5670" s="367">
        <v>6440</v>
      </c>
      <c r="K5670" s="367">
        <v>39030.303030303148</v>
      </c>
      <c r="L5670" s="384">
        <v>-4435316.5578541216</v>
      </c>
      <c r="M5670" s="367">
        <v>6440.00000000002</v>
      </c>
      <c r="N5670" s="367">
        <v>644</v>
      </c>
      <c r="O5670" s="384">
        <v>-78101.447253766877</v>
      </c>
      <c r="P5670" s="367">
        <v>93.38000000000001</v>
      </c>
      <c r="Q5670" s="367">
        <v>644</v>
      </c>
      <c r="R5670" s="384">
        <v>-30954.985205671233</v>
      </c>
      <c r="S5670" s="367">
        <v>90.16</v>
      </c>
      <c r="T5670" s="367">
        <v>22206.896551724029</v>
      </c>
      <c r="U5670" s="384">
        <v>-4615218.5830974868</v>
      </c>
      <c r="V5670" s="367">
        <v>6439.9999999999682</v>
      </c>
      <c r="W5670" s="367">
        <v>1073333.3333333246</v>
      </c>
      <c r="X5670" s="384">
        <v>336042.45042106562</v>
      </c>
      <c r="Y5670" s="386">
        <v>6439.9999999999482</v>
      </c>
      <c r="Z5670" s="367"/>
      <c r="AA5670" s="367"/>
      <c r="AB5670" s="367"/>
      <c r="AC5670" s="367"/>
      <c r="AD5670" s="367"/>
      <c r="AE5670" s="367"/>
      <c r="AF5670" s="367"/>
      <c r="AG5670" s="367"/>
      <c r="AH5670" s="367"/>
      <c r="AI5670" s="367"/>
      <c r="AJ5670" s="367"/>
      <c r="AK5670" s="367"/>
      <c r="AL5670" s="367"/>
      <c r="AM5670" s="367"/>
      <c r="AN5670" s="367"/>
      <c r="AO5670" s="367"/>
      <c r="AP5670" s="367"/>
      <c r="AQ5670" s="367"/>
      <c r="AR5670" s="367"/>
      <c r="AS5670" s="367"/>
      <c r="AT5670" s="367"/>
    </row>
    <row r="5671" spans="2:46" ht="13.8">
      <c r="B5671" s="26">
        <v>107.50000000000087</v>
      </c>
      <c r="C5671" s="363">
        <v>2213.2937053230371</v>
      </c>
      <c r="D5671" s="367">
        <v>6450.0000000000528</v>
      </c>
      <c r="E5671" s="367">
        <v>30000.000000000178</v>
      </c>
      <c r="F5671" s="367">
        <v>-6474937.7539997352</v>
      </c>
      <c r="G5671" s="367">
        <v>6450.0000000000391</v>
      </c>
      <c r="H5671" s="367">
        <v>161250</v>
      </c>
      <c r="I5671" s="384">
        <v>-76521337.145186946</v>
      </c>
      <c r="J5671" s="367">
        <v>6450</v>
      </c>
      <c r="K5671" s="367">
        <v>39090.909090909212</v>
      </c>
      <c r="L5671" s="384">
        <v>-4450010.8288681824</v>
      </c>
      <c r="M5671" s="367">
        <v>6450.00000000002</v>
      </c>
      <c r="N5671" s="367">
        <v>645</v>
      </c>
      <c r="O5671" s="384">
        <v>-78349.099506469909</v>
      </c>
      <c r="P5671" s="367">
        <v>93.524999999999991</v>
      </c>
      <c r="Q5671" s="367">
        <v>645</v>
      </c>
      <c r="R5671" s="384">
        <v>-31062.69620249722</v>
      </c>
      <c r="S5671" s="367">
        <v>90.3</v>
      </c>
      <c r="T5671" s="367">
        <v>22241.379310344717</v>
      </c>
      <c r="U5671" s="384">
        <v>-4630298.9496865729</v>
      </c>
      <c r="V5671" s="367">
        <v>6449.9999999999682</v>
      </c>
      <c r="W5671" s="367">
        <v>1074999.9999999914</v>
      </c>
      <c r="X5671" s="384">
        <v>336269.9678881751</v>
      </c>
      <c r="Y5671" s="386">
        <v>6449.9999999999482</v>
      </c>
      <c r="Z5671" s="367"/>
      <c r="AA5671" s="367"/>
      <c r="AB5671" s="367"/>
      <c r="AC5671" s="367"/>
      <c r="AD5671" s="367"/>
      <c r="AE5671" s="367"/>
      <c r="AF5671" s="367"/>
      <c r="AG5671" s="367"/>
      <c r="AH5671" s="367"/>
      <c r="AI5671" s="367"/>
      <c r="AJ5671" s="367"/>
      <c r="AK5671" s="367"/>
      <c r="AL5671" s="367"/>
      <c r="AM5671" s="367"/>
      <c r="AN5671" s="367"/>
      <c r="AO5671" s="367"/>
      <c r="AP5671" s="367"/>
      <c r="AQ5671" s="367"/>
      <c r="AR5671" s="367"/>
      <c r="AS5671" s="367"/>
      <c r="AT5671" s="367"/>
    </row>
    <row r="5672" spans="2:46" ht="13.8">
      <c r="B5672" s="26">
        <v>107.66666666666754</v>
      </c>
      <c r="C5672" s="363">
        <v>2216.6761502926779</v>
      </c>
      <c r="D5672" s="367">
        <v>6460.0000000000528</v>
      </c>
      <c r="E5672" s="367">
        <v>30046.511627907155</v>
      </c>
      <c r="F5672" s="367">
        <v>-6495191.5822597174</v>
      </c>
      <c r="G5672" s="367">
        <v>6460.0000000000391</v>
      </c>
      <c r="H5672" s="367">
        <v>161500</v>
      </c>
      <c r="I5672" s="384">
        <v>-76760236.515895307</v>
      </c>
      <c r="J5672" s="367">
        <v>6460</v>
      </c>
      <c r="K5672" s="367">
        <v>39151.515151515276</v>
      </c>
      <c r="L5672" s="384">
        <v>-4464729.3080481431</v>
      </c>
      <c r="M5672" s="367">
        <v>6460.0000000000209</v>
      </c>
      <c r="N5672" s="367">
        <v>646</v>
      </c>
      <c r="O5672" s="384">
        <v>-78597.143624951234</v>
      </c>
      <c r="P5672" s="367">
        <v>93.67</v>
      </c>
      <c r="Q5672" s="367">
        <v>646</v>
      </c>
      <c r="R5672" s="384">
        <v>-31170.592142732847</v>
      </c>
      <c r="S5672" s="367">
        <v>90.44</v>
      </c>
      <c r="T5672" s="367">
        <v>22275.862068965405</v>
      </c>
      <c r="U5672" s="384">
        <v>-4645403.8554325784</v>
      </c>
      <c r="V5672" s="367">
        <v>6459.9999999999682</v>
      </c>
      <c r="W5672" s="367">
        <v>1076666.6666666581</v>
      </c>
      <c r="X5672" s="384">
        <v>336496.57283565629</v>
      </c>
      <c r="Y5672" s="386">
        <v>6459.9999999999482</v>
      </c>
      <c r="Z5672" s="367"/>
      <c r="AA5672" s="367"/>
      <c r="AB5672" s="367"/>
      <c r="AC5672" s="367"/>
      <c r="AD5672" s="367"/>
      <c r="AE5672" s="367"/>
      <c r="AF5672" s="367"/>
      <c r="AG5672" s="367"/>
      <c r="AH5672" s="367"/>
      <c r="AI5672" s="367"/>
      <c r="AJ5672" s="367"/>
      <c r="AK5672" s="367"/>
      <c r="AL5672" s="367"/>
      <c r="AM5672" s="367"/>
      <c r="AN5672" s="367"/>
      <c r="AO5672" s="367"/>
      <c r="AP5672" s="367"/>
      <c r="AQ5672" s="367"/>
      <c r="AR5672" s="367"/>
      <c r="AS5672" s="367"/>
      <c r="AT5672" s="367"/>
    </row>
    <row r="5673" spans="2:46" ht="13.8">
      <c r="B5673" s="26">
        <v>107.83333333333421</v>
      </c>
      <c r="C5673" s="363">
        <v>2220.0584435033734</v>
      </c>
      <c r="D5673" s="367">
        <v>6470.0000000000528</v>
      </c>
      <c r="E5673" s="367">
        <v>30093.023255814132</v>
      </c>
      <c r="F5673" s="367">
        <v>-6515477.0364177665</v>
      </c>
      <c r="G5673" s="367">
        <v>6470.0000000000391</v>
      </c>
      <c r="H5673" s="367">
        <v>161750</v>
      </c>
      <c r="I5673" s="384">
        <v>-76999508.213658482</v>
      </c>
      <c r="J5673" s="367">
        <v>6470</v>
      </c>
      <c r="K5673" s="367">
        <v>39212.121212121339</v>
      </c>
      <c r="L5673" s="384">
        <v>-4479471.9953939999</v>
      </c>
      <c r="M5673" s="367">
        <v>6470.0000000000209</v>
      </c>
      <c r="N5673" s="367">
        <v>647</v>
      </c>
      <c r="O5673" s="384">
        <v>-78845.579609210792</v>
      </c>
      <c r="P5673" s="367">
        <v>93.814999999999998</v>
      </c>
      <c r="Q5673" s="367">
        <v>647</v>
      </c>
      <c r="R5673" s="384">
        <v>-31278.673026378136</v>
      </c>
      <c r="S5673" s="367">
        <v>90.58</v>
      </c>
      <c r="T5673" s="367">
        <v>22310.344827586094</v>
      </c>
      <c r="U5673" s="384">
        <v>-4660533.3003354985</v>
      </c>
      <c r="V5673" s="367">
        <v>6469.9999999999673</v>
      </c>
      <c r="W5673" s="367">
        <v>1078333.3333333249</v>
      </c>
      <c r="X5673" s="384">
        <v>336722.26526350918</v>
      </c>
      <c r="Y5673" s="386">
        <v>6469.9999999999491</v>
      </c>
      <c r="Z5673" s="367"/>
      <c r="AA5673" s="367"/>
      <c r="AB5673" s="367"/>
      <c r="AC5673" s="367"/>
      <c r="AD5673" s="367"/>
      <c r="AE5673" s="367"/>
      <c r="AF5673" s="367"/>
      <c r="AG5673" s="367"/>
      <c r="AH5673" s="367"/>
      <c r="AI5673" s="367"/>
      <c r="AJ5673" s="367"/>
      <c r="AK5673" s="367"/>
      <c r="AL5673" s="367"/>
      <c r="AM5673" s="367"/>
      <c r="AN5673" s="367"/>
      <c r="AO5673" s="367"/>
      <c r="AP5673" s="367"/>
      <c r="AQ5673" s="367"/>
      <c r="AR5673" s="367"/>
      <c r="AS5673" s="367"/>
      <c r="AT5673" s="367"/>
    </row>
    <row r="5674" spans="2:46" ht="13.8">
      <c r="B5674" s="26">
        <v>108.00000000000088</v>
      </c>
      <c r="C5674" s="363">
        <v>2223.4405849551235</v>
      </c>
      <c r="D5674" s="367">
        <v>6480.0000000000537</v>
      </c>
      <c r="E5674" s="367">
        <v>30139.53488372111</v>
      </c>
      <c r="F5674" s="367">
        <v>-6535794.1164738815</v>
      </c>
      <c r="G5674" s="367">
        <v>6480.0000000000391</v>
      </c>
      <c r="H5674" s="367">
        <v>162000</v>
      </c>
      <c r="I5674" s="384">
        <v>-77239152.238476455</v>
      </c>
      <c r="J5674" s="367">
        <v>6480</v>
      </c>
      <c r="K5674" s="367">
        <v>39272.727272727403</v>
      </c>
      <c r="L5674" s="384">
        <v>-4494238.8909057556</v>
      </c>
      <c r="M5674" s="367">
        <v>6480.0000000000227</v>
      </c>
      <c r="N5674" s="367">
        <v>648</v>
      </c>
      <c r="O5674" s="384">
        <v>-79094.407459248629</v>
      </c>
      <c r="P5674" s="367">
        <v>93.96</v>
      </c>
      <c r="Q5674" s="367">
        <v>648</v>
      </c>
      <c r="R5674" s="384">
        <v>-31386.938853433061</v>
      </c>
      <c r="S5674" s="367">
        <v>90.72</v>
      </c>
      <c r="T5674" s="367">
        <v>22344.827586206782</v>
      </c>
      <c r="U5674" s="384">
        <v>-4675687.2843953399</v>
      </c>
      <c r="V5674" s="367">
        <v>6479.9999999999673</v>
      </c>
      <c r="W5674" s="367">
        <v>1079999.9999999916</v>
      </c>
      <c r="X5674" s="384">
        <v>336947.04517173377</v>
      </c>
      <c r="Y5674" s="386">
        <v>6479.9999999999491</v>
      </c>
      <c r="Z5674" s="367"/>
      <c r="AA5674" s="367"/>
      <c r="AB5674" s="367"/>
      <c r="AC5674" s="367"/>
      <c r="AD5674" s="367"/>
      <c r="AE5674" s="367"/>
      <c r="AF5674" s="367"/>
      <c r="AG5674" s="367"/>
      <c r="AH5674" s="367"/>
      <c r="AI5674" s="367"/>
      <c r="AJ5674" s="367"/>
      <c r="AK5674" s="367"/>
      <c r="AL5674" s="367"/>
      <c r="AM5674" s="367"/>
      <c r="AN5674" s="367"/>
      <c r="AO5674" s="367"/>
      <c r="AP5674" s="367"/>
      <c r="AQ5674" s="367"/>
      <c r="AR5674" s="367"/>
      <c r="AS5674" s="367"/>
      <c r="AT5674" s="367"/>
    </row>
    <row r="5675" spans="2:46" ht="13.8">
      <c r="B5675" s="26">
        <v>108.16666666666755</v>
      </c>
      <c r="C5675" s="363">
        <v>2226.8225746479275</v>
      </c>
      <c r="D5675" s="367">
        <v>6490.0000000000537</v>
      </c>
      <c r="E5675" s="367">
        <v>30186.046511628087</v>
      </c>
      <c r="F5675" s="367">
        <v>-6556142.8224280635</v>
      </c>
      <c r="G5675" s="367">
        <v>6490.0000000000391</v>
      </c>
      <c r="H5675" s="367">
        <v>162250</v>
      </c>
      <c r="I5675" s="384">
        <v>-77479168.590349212</v>
      </c>
      <c r="J5675" s="367">
        <v>6490</v>
      </c>
      <c r="K5675" s="367">
        <v>39333.333333333467</v>
      </c>
      <c r="L5675" s="384">
        <v>-4509029.9945834065</v>
      </c>
      <c r="M5675" s="367">
        <v>6490.0000000000227</v>
      </c>
      <c r="N5675" s="367">
        <v>649</v>
      </c>
      <c r="O5675" s="384">
        <v>-79343.627175064743</v>
      </c>
      <c r="P5675" s="367">
        <v>94.105000000000004</v>
      </c>
      <c r="Q5675" s="367">
        <v>649</v>
      </c>
      <c r="R5675" s="384">
        <v>-31495.389623897649</v>
      </c>
      <c r="S5675" s="367">
        <v>90.86</v>
      </c>
      <c r="T5675" s="367">
        <v>22379.310344827471</v>
      </c>
      <c r="U5675" s="384">
        <v>-4690865.8076120978</v>
      </c>
      <c r="V5675" s="367">
        <v>6489.9999999999673</v>
      </c>
      <c r="W5675" s="367">
        <v>1081666.6666666584</v>
      </c>
      <c r="X5675" s="384">
        <v>337170.91256033012</v>
      </c>
      <c r="Y5675" s="386">
        <v>6489.99999999995</v>
      </c>
      <c r="Z5675" s="367"/>
      <c r="AA5675" s="367"/>
      <c r="AB5675" s="367"/>
      <c r="AC5675" s="367"/>
      <c r="AD5675" s="367"/>
      <c r="AE5675" s="367"/>
      <c r="AF5675" s="367"/>
      <c r="AG5675" s="367"/>
      <c r="AH5675" s="367"/>
      <c r="AI5675" s="367"/>
      <c r="AJ5675" s="367"/>
      <c r="AK5675" s="367"/>
      <c r="AL5675" s="367"/>
      <c r="AM5675" s="367"/>
      <c r="AN5675" s="367"/>
      <c r="AO5675" s="367"/>
      <c r="AP5675" s="367"/>
      <c r="AQ5675" s="367"/>
      <c r="AR5675" s="367"/>
      <c r="AS5675" s="367"/>
      <c r="AT5675" s="367"/>
    </row>
    <row r="5676" spans="2:46" ht="13.8">
      <c r="B5676" s="26">
        <v>108.33333333333422</v>
      </c>
      <c r="C5676" s="363">
        <v>2230.2044125817865</v>
      </c>
      <c r="D5676" s="367">
        <v>6500.0000000000537</v>
      </c>
      <c r="E5676" s="367">
        <v>30232.558139535064</v>
      </c>
      <c r="F5676" s="367">
        <v>-6576523.1542803114</v>
      </c>
      <c r="G5676" s="367">
        <v>6500.0000000000391</v>
      </c>
      <c r="H5676" s="367">
        <v>162500</v>
      </c>
      <c r="I5676" s="384">
        <v>-77719557.269276783</v>
      </c>
      <c r="J5676" s="367">
        <v>6500</v>
      </c>
      <c r="K5676" s="367">
        <v>39393.93939393953</v>
      </c>
      <c r="L5676" s="384">
        <v>-4523845.3064269554</v>
      </c>
      <c r="M5676" s="367">
        <v>6500.0000000000236</v>
      </c>
      <c r="N5676" s="367">
        <v>650</v>
      </c>
      <c r="O5676" s="384">
        <v>-79593.238756659091</v>
      </c>
      <c r="P5676" s="367">
        <v>94.25</v>
      </c>
      <c r="Q5676" s="367">
        <v>650</v>
      </c>
      <c r="R5676" s="384">
        <v>-31604.025337771876</v>
      </c>
      <c r="S5676" s="367">
        <v>91</v>
      </c>
      <c r="T5676" s="367">
        <v>22413.793103448159</v>
      </c>
      <c r="U5676" s="384">
        <v>-4706068.8699857704</v>
      </c>
      <c r="V5676" s="367">
        <v>6499.9999999999654</v>
      </c>
      <c r="W5676" s="367">
        <v>1083333.3333333251</v>
      </c>
      <c r="X5676" s="384">
        <v>337393.86742929806</v>
      </c>
      <c r="Y5676" s="386">
        <v>6499.99999999995</v>
      </c>
      <c r="Z5676" s="367"/>
      <c r="AA5676" s="367"/>
      <c r="AB5676" s="367"/>
      <c r="AC5676" s="367"/>
      <c r="AD5676" s="367"/>
      <c r="AE5676" s="367"/>
      <c r="AF5676" s="367"/>
      <c r="AG5676" s="367"/>
      <c r="AH5676" s="367"/>
      <c r="AI5676" s="367"/>
      <c r="AJ5676" s="367"/>
      <c r="AK5676" s="367"/>
      <c r="AL5676" s="367"/>
      <c r="AM5676" s="367"/>
      <c r="AN5676" s="367"/>
      <c r="AO5676" s="367"/>
      <c r="AP5676" s="367"/>
      <c r="AQ5676" s="367"/>
      <c r="AR5676" s="367"/>
      <c r="AS5676" s="367"/>
      <c r="AT5676" s="367"/>
    </row>
    <row r="5677" spans="2:46" ht="13.8">
      <c r="B5677" s="26">
        <v>108.5000000000009</v>
      </c>
      <c r="C5677" s="363">
        <v>2233.5860987566998</v>
      </c>
      <c r="D5677" s="367">
        <v>6510.0000000000537</v>
      </c>
      <c r="E5677" s="367">
        <v>30279.069767442041</v>
      </c>
      <c r="F5677" s="367">
        <v>-6596935.1120306263</v>
      </c>
      <c r="G5677" s="367">
        <v>6510.0000000000391</v>
      </c>
      <c r="H5677" s="367">
        <v>162750</v>
      </c>
      <c r="I5677" s="384">
        <v>-77960318.275259152</v>
      </c>
      <c r="J5677" s="367">
        <v>6510</v>
      </c>
      <c r="K5677" s="367">
        <v>39454.545454545594</v>
      </c>
      <c r="L5677" s="384">
        <v>-4538684.8264364013</v>
      </c>
      <c r="M5677" s="367">
        <v>6510.0000000000236</v>
      </c>
      <c r="N5677" s="367">
        <v>651</v>
      </c>
      <c r="O5677" s="384">
        <v>-79843.242204031703</v>
      </c>
      <c r="P5677" s="367">
        <v>94.394999999999996</v>
      </c>
      <c r="Q5677" s="367">
        <v>651</v>
      </c>
      <c r="R5677" s="384">
        <v>-31712.845995055766</v>
      </c>
      <c r="S5677" s="367">
        <v>91.14</v>
      </c>
      <c r="T5677" s="367">
        <v>22448.275862068847</v>
      </c>
      <c r="U5677" s="384">
        <v>-4721296.4715163643</v>
      </c>
      <c r="V5677" s="367">
        <v>6509.9999999999654</v>
      </c>
      <c r="W5677" s="367">
        <v>1084999.9999999919</v>
      </c>
      <c r="X5677" s="384">
        <v>337615.90977863775</v>
      </c>
      <c r="Y5677" s="386">
        <v>6509.99999999995</v>
      </c>
      <c r="Z5677" s="367"/>
      <c r="AA5677" s="367"/>
      <c r="AB5677" s="367"/>
      <c r="AC5677" s="367"/>
      <c r="AD5677" s="367"/>
      <c r="AE5677" s="367"/>
      <c r="AF5677" s="367"/>
      <c r="AG5677" s="367"/>
      <c r="AH5677" s="367"/>
      <c r="AI5677" s="367"/>
      <c r="AJ5677" s="367"/>
      <c r="AK5677" s="367"/>
      <c r="AL5677" s="367"/>
      <c r="AM5677" s="367"/>
      <c r="AN5677" s="367"/>
      <c r="AO5677" s="367"/>
      <c r="AP5677" s="367"/>
      <c r="AQ5677" s="367"/>
      <c r="AR5677" s="367"/>
      <c r="AS5677" s="367"/>
      <c r="AT5677" s="367"/>
    </row>
    <row r="5678" spans="2:46" ht="13.8">
      <c r="B5678" s="26">
        <v>108.66666666666757</v>
      </c>
      <c r="C5678" s="363">
        <v>2236.9676331726678</v>
      </c>
      <c r="D5678" s="367">
        <v>6520.0000000000546</v>
      </c>
      <c r="E5678" s="367">
        <v>30325.581395349018</v>
      </c>
      <c r="F5678" s="367">
        <v>-6617378.6956790071</v>
      </c>
      <c r="G5678" s="367">
        <v>6520.0000000000391</v>
      </c>
      <c r="H5678" s="367">
        <v>163000</v>
      </c>
      <c r="I5678" s="384">
        <v>-78201451.60829632</v>
      </c>
      <c r="J5678" s="367">
        <v>6520</v>
      </c>
      <c r="K5678" s="367">
        <v>39515.151515151658</v>
      </c>
      <c r="L5678" s="384">
        <v>-4553548.5546117444</v>
      </c>
      <c r="M5678" s="367">
        <v>6520.0000000000236</v>
      </c>
      <c r="N5678" s="367">
        <v>652</v>
      </c>
      <c r="O5678" s="384">
        <v>-80093.637517182593</v>
      </c>
      <c r="P5678" s="367">
        <v>94.54</v>
      </c>
      <c r="Q5678" s="367">
        <v>652</v>
      </c>
      <c r="R5678" s="384">
        <v>-31821.851595749293</v>
      </c>
      <c r="S5678" s="367">
        <v>91.28</v>
      </c>
      <c r="T5678" s="367">
        <v>22482.758620689536</v>
      </c>
      <c r="U5678" s="384">
        <v>-4736548.6122038765</v>
      </c>
      <c r="V5678" s="367">
        <v>6519.9999999999654</v>
      </c>
      <c r="W5678" s="367">
        <v>1086666.6666666586</v>
      </c>
      <c r="X5678" s="384">
        <v>337837.03960834909</v>
      </c>
      <c r="Y5678" s="386">
        <v>6519.9999999999518</v>
      </c>
      <c r="Z5678" s="367"/>
      <c r="AA5678" s="367"/>
      <c r="AB5678" s="367"/>
      <c r="AC5678" s="367"/>
      <c r="AD5678" s="367"/>
      <c r="AE5678" s="367"/>
      <c r="AF5678" s="367"/>
      <c r="AG5678" s="367"/>
      <c r="AH5678" s="367"/>
      <c r="AI5678" s="367"/>
      <c r="AJ5678" s="367"/>
      <c r="AK5678" s="367"/>
      <c r="AL5678" s="367"/>
      <c r="AM5678" s="367"/>
      <c r="AN5678" s="367"/>
      <c r="AO5678" s="367"/>
      <c r="AP5678" s="367"/>
      <c r="AQ5678" s="367"/>
      <c r="AR5678" s="367"/>
      <c r="AS5678" s="367"/>
      <c r="AT5678" s="367"/>
    </row>
    <row r="5679" spans="2:46" ht="13.8">
      <c r="B5679" s="26">
        <v>108.83333333333424</v>
      </c>
      <c r="C5679" s="363">
        <v>2240.3490158296904</v>
      </c>
      <c r="D5679" s="367">
        <v>6530.0000000000546</v>
      </c>
      <c r="E5679" s="367">
        <v>30372.093023255995</v>
      </c>
      <c r="F5679" s="367">
        <v>-6637853.9052254548</v>
      </c>
      <c r="G5679" s="367">
        <v>6530.0000000000391</v>
      </c>
      <c r="H5679" s="367">
        <v>163250</v>
      </c>
      <c r="I5679" s="384">
        <v>-78442957.268388271</v>
      </c>
      <c r="J5679" s="367">
        <v>6530</v>
      </c>
      <c r="K5679" s="367">
        <v>39575.757575757721</v>
      </c>
      <c r="L5679" s="384">
        <v>-4568436.4909529854</v>
      </c>
      <c r="M5679" s="367">
        <v>6530.0000000000246</v>
      </c>
      <c r="N5679" s="367">
        <v>653</v>
      </c>
      <c r="O5679" s="384">
        <v>-80344.424696111702</v>
      </c>
      <c r="P5679" s="367">
        <v>94.684999999999988</v>
      </c>
      <c r="Q5679" s="367">
        <v>653</v>
      </c>
      <c r="R5679" s="384">
        <v>-31931.042139852467</v>
      </c>
      <c r="S5679" s="367">
        <v>91.419999999999987</v>
      </c>
      <c r="T5679" s="367">
        <v>22517.241379310224</v>
      </c>
      <c r="U5679" s="384">
        <v>-4751825.2920483043</v>
      </c>
      <c r="V5679" s="367">
        <v>6529.9999999999645</v>
      </c>
      <c r="W5679" s="367">
        <v>1088333.3333333253</v>
      </c>
      <c r="X5679" s="384">
        <v>338057.25691843213</v>
      </c>
      <c r="Y5679" s="386">
        <v>6529.9999999999518</v>
      </c>
      <c r="Z5679" s="367"/>
      <c r="AA5679" s="367"/>
      <c r="AB5679" s="367"/>
      <c r="AC5679" s="367"/>
      <c r="AD5679" s="367"/>
      <c r="AE5679" s="367"/>
      <c r="AF5679" s="367"/>
      <c r="AG5679" s="367"/>
      <c r="AH5679" s="367"/>
      <c r="AI5679" s="367"/>
      <c r="AJ5679" s="367"/>
      <c r="AK5679" s="367"/>
      <c r="AL5679" s="367"/>
      <c r="AM5679" s="367"/>
      <c r="AN5679" s="367"/>
      <c r="AO5679" s="367"/>
      <c r="AP5679" s="367"/>
      <c r="AQ5679" s="367"/>
      <c r="AR5679" s="367"/>
      <c r="AS5679" s="367"/>
      <c r="AT5679" s="367"/>
    </row>
    <row r="5680" spans="2:46" ht="13.8">
      <c r="B5680" s="26">
        <v>109.00000000000091</v>
      </c>
      <c r="C5680" s="363">
        <v>2243.7302467277673</v>
      </c>
      <c r="D5680" s="367">
        <v>6540.0000000000546</v>
      </c>
      <c r="E5680" s="367">
        <v>30418.604651162972</v>
      </c>
      <c r="F5680" s="367">
        <v>-6658360.7406699704</v>
      </c>
      <c r="G5680" s="367">
        <v>6540.0000000000391</v>
      </c>
      <c r="H5680" s="367">
        <v>163500</v>
      </c>
      <c r="I5680" s="384">
        <v>-78684835.255535036</v>
      </c>
      <c r="J5680" s="367">
        <v>6540</v>
      </c>
      <c r="K5680" s="367">
        <v>39636.363636363785</v>
      </c>
      <c r="L5680" s="384">
        <v>-4583348.6354601216</v>
      </c>
      <c r="M5680" s="367">
        <v>6540.0000000000246</v>
      </c>
      <c r="N5680" s="367">
        <v>654</v>
      </c>
      <c r="O5680" s="384">
        <v>-80595.603740819133</v>
      </c>
      <c r="P5680" s="367">
        <v>94.83</v>
      </c>
      <c r="Q5680" s="367">
        <v>654</v>
      </c>
      <c r="R5680" s="384">
        <v>-32040.41762736531</v>
      </c>
      <c r="S5680" s="367">
        <v>91.559999999999988</v>
      </c>
      <c r="T5680" s="367">
        <v>22551.724137930913</v>
      </c>
      <c r="U5680" s="384">
        <v>-4767126.5110496525</v>
      </c>
      <c r="V5680" s="367">
        <v>6539.9999999999645</v>
      </c>
      <c r="W5680" s="367">
        <v>1089999.9999999921</v>
      </c>
      <c r="X5680" s="384">
        <v>338276.56170888693</v>
      </c>
      <c r="Y5680" s="386">
        <v>6539.9999999999527</v>
      </c>
      <c r="Z5680" s="367"/>
      <c r="AA5680" s="367"/>
      <c r="AB5680" s="367"/>
      <c r="AC5680" s="367"/>
      <c r="AD5680" s="367"/>
      <c r="AE5680" s="367"/>
      <c r="AF5680" s="367"/>
      <c r="AG5680" s="367"/>
      <c r="AH5680" s="367"/>
      <c r="AI5680" s="367"/>
      <c r="AJ5680" s="367"/>
      <c r="AK5680" s="367"/>
      <c r="AL5680" s="367"/>
      <c r="AM5680" s="367"/>
      <c r="AN5680" s="367"/>
      <c r="AO5680" s="367"/>
      <c r="AP5680" s="367"/>
      <c r="AQ5680" s="367"/>
      <c r="AR5680" s="367"/>
      <c r="AS5680" s="367"/>
      <c r="AT5680" s="367"/>
    </row>
    <row r="5681" spans="2:46" ht="13.8">
      <c r="B5681" s="26">
        <v>109.16666666666758</v>
      </c>
      <c r="C5681" s="363">
        <v>2247.1113258668988</v>
      </c>
      <c r="D5681" s="367">
        <v>6550.0000000000546</v>
      </c>
      <c r="E5681" s="367">
        <v>30465.116279069949</v>
      </c>
      <c r="F5681" s="367">
        <v>-6678899.2020125501</v>
      </c>
      <c r="G5681" s="367">
        <v>6550.0000000000391</v>
      </c>
      <c r="H5681" s="367">
        <v>163750</v>
      </c>
      <c r="I5681" s="384">
        <v>-78927085.569736585</v>
      </c>
      <c r="J5681" s="367">
        <v>6549.9999999999991</v>
      </c>
      <c r="K5681" s="367">
        <v>39696.969696969849</v>
      </c>
      <c r="L5681" s="384">
        <v>-4598284.9881331576</v>
      </c>
      <c r="M5681" s="367">
        <v>6550.0000000000255</v>
      </c>
      <c r="N5681" s="367">
        <v>655</v>
      </c>
      <c r="O5681" s="384">
        <v>-80847.174651304813</v>
      </c>
      <c r="P5681" s="367">
        <v>94.975000000000009</v>
      </c>
      <c r="Q5681" s="367">
        <v>655</v>
      </c>
      <c r="R5681" s="384">
        <v>-32149.97805828779</v>
      </c>
      <c r="S5681" s="367">
        <v>91.699999999999989</v>
      </c>
      <c r="T5681" s="367">
        <v>22586.206896551601</v>
      </c>
      <c r="U5681" s="384">
        <v>-4782452.2692079172</v>
      </c>
      <c r="V5681" s="367">
        <v>6549.9999999999645</v>
      </c>
      <c r="W5681" s="367">
        <v>1091666.6666666588</v>
      </c>
      <c r="X5681" s="384">
        <v>338494.95397971338</v>
      </c>
      <c r="Y5681" s="386">
        <v>6549.9999999999527</v>
      </c>
      <c r="Z5681" s="367"/>
      <c r="AA5681" s="367"/>
      <c r="AB5681" s="367"/>
      <c r="AC5681" s="367"/>
      <c r="AD5681" s="367"/>
      <c r="AE5681" s="367"/>
      <c r="AF5681" s="367"/>
      <c r="AG5681" s="367"/>
      <c r="AH5681" s="367"/>
      <c r="AI5681" s="367"/>
      <c r="AJ5681" s="367"/>
      <c r="AK5681" s="367"/>
      <c r="AL5681" s="367"/>
      <c r="AM5681" s="367"/>
      <c r="AN5681" s="367"/>
      <c r="AO5681" s="367"/>
      <c r="AP5681" s="367"/>
      <c r="AQ5681" s="367"/>
      <c r="AR5681" s="367"/>
      <c r="AS5681" s="367"/>
      <c r="AT5681" s="367"/>
    </row>
    <row r="5682" spans="2:46" ht="13.8">
      <c r="B5682" s="26">
        <v>109.33333333333425</v>
      </c>
      <c r="C5682" s="363">
        <v>2250.492253247085</v>
      </c>
      <c r="D5682" s="367">
        <v>6560.0000000000555</v>
      </c>
      <c r="E5682" s="367">
        <v>30511.627906976926</v>
      </c>
      <c r="F5682" s="367">
        <v>-6699469.2892531985</v>
      </c>
      <c r="G5682" s="367">
        <v>6560.0000000000391</v>
      </c>
      <c r="H5682" s="367">
        <v>164000</v>
      </c>
      <c r="I5682" s="384">
        <v>-79169708.210992947</v>
      </c>
      <c r="J5682" s="367">
        <v>6559.9999999999991</v>
      </c>
      <c r="K5682" s="367">
        <v>39757.575757575913</v>
      </c>
      <c r="L5682" s="384">
        <v>-4613245.5489720898</v>
      </c>
      <c r="M5682" s="367">
        <v>6560.0000000000255</v>
      </c>
      <c r="N5682" s="367">
        <v>656</v>
      </c>
      <c r="O5682" s="384">
        <v>-81099.137427568712</v>
      </c>
      <c r="P5682" s="367">
        <v>95.11999999999999</v>
      </c>
      <c r="Q5682" s="367">
        <v>656</v>
      </c>
      <c r="R5682" s="384">
        <v>-32259.723432619929</v>
      </c>
      <c r="S5682" s="367">
        <v>91.839999999999989</v>
      </c>
      <c r="T5682" s="367">
        <v>22620.689655172289</v>
      </c>
      <c r="U5682" s="384">
        <v>-4797802.5665230993</v>
      </c>
      <c r="V5682" s="367">
        <v>6559.9999999999636</v>
      </c>
      <c r="W5682" s="367">
        <v>1093333.3333333256</v>
      </c>
      <c r="X5682" s="384">
        <v>338712.43373091152</v>
      </c>
      <c r="Y5682" s="386">
        <v>6559.9999999999536</v>
      </c>
      <c r="Z5682" s="367"/>
      <c r="AA5682" s="367"/>
      <c r="AB5682" s="367"/>
      <c r="AC5682" s="367"/>
      <c r="AD5682" s="367"/>
      <c r="AE5682" s="367"/>
      <c r="AF5682" s="367"/>
      <c r="AG5682" s="367"/>
      <c r="AH5682" s="367"/>
      <c r="AI5682" s="367"/>
      <c r="AJ5682" s="367"/>
      <c r="AK5682" s="367"/>
      <c r="AL5682" s="367"/>
      <c r="AM5682" s="367"/>
      <c r="AN5682" s="367"/>
      <c r="AO5682" s="367"/>
      <c r="AP5682" s="367"/>
      <c r="AQ5682" s="367"/>
      <c r="AR5682" s="367"/>
      <c r="AS5682" s="367"/>
      <c r="AT5682" s="367"/>
    </row>
    <row r="5683" spans="2:46" ht="13.8">
      <c r="B5683" s="26">
        <v>109.50000000000092</v>
      </c>
      <c r="C5683" s="363">
        <v>2253.8730288683259</v>
      </c>
      <c r="D5683" s="367">
        <v>6570.0000000000555</v>
      </c>
      <c r="E5683" s="367">
        <v>30558.139534883903</v>
      </c>
      <c r="F5683" s="367">
        <v>-6720071.002391912</v>
      </c>
      <c r="G5683" s="367">
        <v>6570.0000000000391</v>
      </c>
      <c r="H5683" s="367">
        <v>164250</v>
      </c>
      <c r="I5683" s="384">
        <v>-79412703.179304123</v>
      </c>
      <c r="J5683" s="367">
        <v>6569.9999999999991</v>
      </c>
      <c r="K5683" s="367">
        <v>39818.181818181976</v>
      </c>
      <c r="L5683" s="384">
        <v>-4628230.3179769209</v>
      </c>
      <c r="M5683" s="367">
        <v>6570.0000000000273</v>
      </c>
      <c r="N5683" s="367">
        <v>657</v>
      </c>
      <c r="O5683" s="384">
        <v>-81351.492069610918</v>
      </c>
      <c r="P5683" s="367">
        <v>95.265000000000001</v>
      </c>
      <c r="Q5683" s="367">
        <v>657</v>
      </c>
      <c r="R5683" s="384">
        <v>-32369.653750361707</v>
      </c>
      <c r="S5683" s="367">
        <v>91.97999999999999</v>
      </c>
      <c r="T5683" s="367">
        <v>22655.172413792978</v>
      </c>
      <c r="U5683" s="384">
        <v>-4813177.4029952008</v>
      </c>
      <c r="V5683" s="367">
        <v>6569.9999999999636</v>
      </c>
      <c r="W5683" s="367">
        <v>1094999.9999999923</v>
      </c>
      <c r="X5683" s="384">
        <v>338929.00096248143</v>
      </c>
      <c r="Y5683" s="386">
        <v>6569.9999999999536</v>
      </c>
      <c r="Z5683" s="367"/>
      <c r="AA5683" s="367"/>
      <c r="AB5683" s="367"/>
      <c r="AC5683" s="367"/>
      <c r="AD5683" s="367"/>
      <c r="AE5683" s="367"/>
      <c r="AF5683" s="367"/>
      <c r="AG5683" s="367"/>
      <c r="AH5683" s="367"/>
      <c r="AI5683" s="367"/>
      <c r="AJ5683" s="367"/>
      <c r="AK5683" s="367"/>
      <c r="AL5683" s="367"/>
      <c r="AM5683" s="367"/>
      <c r="AN5683" s="367"/>
      <c r="AO5683" s="367"/>
      <c r="AP5683" s="367"/>
      <c r="AQ5683" s="367"/>
      <c r="AR5683" s="367"/>
      <c r="AS5683" s="367"/>
      <c r="AT5683" s="367"/>
    </row>
    <row r="5684" spans="2:46" ht="13.8">
      <c r="B5684" s="26">
        <v>109.6666666666676</v>
      </c>
      <c r="C5684" s="363">
        <v>2257.2536527306206</v>
      </c>
      <c r="D5684" s="367">
        <v>6580.0000000000555</v>
      </c>
      <c r="E5684" s="367">
        <v>30604.65116279088</v>
      </c>
      <c r="F5684" s="367">
        <v>-6740704.3414286934</v>
      </c>
      <c r="G5684" s="367">
        <v>6580.0000000000391</v>
      </c>
      <c r="H5684" s="367">
        <v>164500</v>
      </c>
      <c r="I5684" s="384">
        <v>-79656070.474670097</v>
      </c>
      <c r="J5684" s="367">
        <v>6579.9999999999991</v>
      </c>
      <c r="K5684" s="367">
        <v>39878.78787878804</v>
      </c>
      <c r="L5684" s="384">
        <v>-4643239.2951476471</v>
      </c>
      <c r="M5684" s="367">
        <v>6580.0000000000273</v>
      </c>
      <c r="N5684" s="367">
        <v>658</v>
      </c>
      <c r="O5684" s="384">
        <v>-81604.238577431373</v>
      </c>
      <c r="P5684" s="367">
        <v>95.410000000000011</v>
      </c>
      <c r="Q5684" s="367">
        <v>658</v>
      </c>
      <c r="R5684" s="384">
        <v>-32479.769011513148</v>
      </c>
      <c r="S5684" s="367">
        <v>92.11999999999999</v>
      </c>
      <c r="T5684" s="367">
        <v>22689.655172413666</v>
      </c>
      <c r="U5684" s="384">
        <v>-4828576.7786242198</v>
      </c>
      <c r="V5684" s="367">
        <v>6579.9999999999636</v>
      </c>
      <c r="W5684" s="367">
        <v>1096666.6666666591</v>
      </c>
      <c r="X5684" s="384">
        <v>339144.65567442297</v>
      </c>
      <c r="Y5684" s="386">
        <v>6579.9999999999536</v>
      </c>
      <c r="Z5684" s="367"/>
      <c r="AA5684" s="367"/>
      <c r="AB5684" s="367"/>
      <c r="AC5684" s="367"/>
      <c r="AD5684" s="367"/>
      <c r="AE5684" s="367"/>
      <c r="AF5684" s="367"/>
      <c r="AG5684" s="367"/>
      <c r="AH5684" s="367"/>
      <c r="AI5684" s="367"/>
      <c r="AJ5684" s="367"/>
      <c r="AK5684" s="367"/>
      <c r="AL5684" s="367"/>
      <c r="AM5684" s="367"/>
      <c r="AN5684" s="367"/>
      <c r="AO5684" s="367"/>
      <c r="AP5684" s="367"/>
      <c r="AQ5684" s="367"/>
      <c r="AR5684" s="367"/>
      <c r="AS5684" s="367"/>
      <c r="AT5684" s="367"/>
    </row>
    <row r="5685" spans="2:46" ht="13.8">
      <c r="B5685" s="26">
        <v>109.83333333333427</v>
      </c>
      <c r="C5685" s="363">
        <v>2260.6341248339704</v>
      </c>
      <c r="D5685" s="367">
        <v>6590.0000000000555</v>
      </c>
      <c r="E5685" s="367">
        <v>30651.162790697857</v>
      </c>
      <c r="F5685" s="367">
        <v>-6761369.3063635398</v>
      </c>
      <c r="G5685" s="367">
        <v>6590.0000000000391</v>
      </c>
      <c r="H5685" s="367">
        <v>164750</v>
      </c>
      <c r="I5685" s="384">
        <v>-79899810.097090855</v>
      </c>
      <c r="J5685" s="367">
        <v>6589.9999999999991</v>
      </c>
      <c r="K5685" s="367">
        <v>39939.393939394104</v>
      </c>
      <c r="L5685" s="384">
        <v>-4658272.4804842714</v>
      </c>
      <c r="M5685" s="367">
        <v>6590.0000000000282</v>
      </c>
      <c r="N5685" s="367">
        <v>659</v>
      </c>
      <c r="O5685" s="384">
        <v>-81857.376951030048</v>
      </c>
      <c r="P5685" s="367">
        <v>95.554999999999993</v>
      </c>
      <c r="Q5685" s="367">
        <v>659</v>
      </c>
      <c r="R5685" s="384">
        <v>-32590.069216074244</v>
      </c>
      <c r="S5685" s="367">
        <v>92.26</v>
      </c>
      <c r="T5685" s="367">
        <v>22724.137931034355</v>
      </c>
      <c r="U5685" s="384">
        <v>-4844000.6934101554</v>
      </c>
      <c r="V5685" s="367">
        <v>6589.9999999999627</v>
      </c>
      <c r="W5685" s="367">
        <v>1098333.3333333258</v>
      </c>
      <c r="X5685" s="384">
        <v>339359.39786673611</v>
      </c>
      <c r="Y5685" s="386">
        <v>6589.9999999999545</v>
      </c>
      <c r="Z5685" s="367"/>
      <c r="AA5685" s="367"/>
      <c r="AB5685" s="367"/>
      <c r="AC5685" s="367"/>
      <c r="AD5685" s="367"/>
      <c r="AE5685" s="367"/>
      <c r="AF5685" s="367"/>
      <c r="AG5685" s="367"/>
      <c r="AH5685" s="367"/>
      <c r="AI5685" s="367"/>
      <c r="AJ5685" s="367"/>
      <c r="AK5685" s="367"/>
      <c r="AL5685" s="367"/>
      <c r="AM5685" s="367"/>
      <c r="AN5685" s="367"/>
      <c r="AO5685" s="367"/>
      <c r="AP5685" s="367"/>
      <c r="AQ5685" s="367"/>
      <c r="AR5685" s="367"/>
      <c r="AS5685" s="367"/>
      <c r="AT5685" s="367"/>
    </row>
    <row r="5686" spans="2:46" ht="13.8">
      <c r="B5686" s="26">
        <v>110.00000000000094</v>
      </c>
      <c r="C5686" s="363">
        <v>2264.0144451783754</v>
      </c>
      <c r="D5686" s="367">
        <v>6600.0000000000573</v>
      </c>
      <c r="E5686" s="367">
        <v>30697.674418604835</v>
      </c>
      <c r="F5686" s="367">
        <v>-6782065.8971964531</v>
      </c>
      <c r="G5686" s="367">
        <v>6600.0000000000391</v>
      </c>
      <c r="H5686" s="367">
        <v>165000</v>
      </c>
      <c r="I5686" s="384">
        <v>-80143922.046566412</v>
      </c>
      <c r="J5686" s="367">
        <v>6599.9999999999991</v>
      </c>
      <c r="K5686" s="367">
        <v>40000.000000000167</v>
      </c>
      <c r="L5686" s="384">
        <v>-4673329.8739867928</v>
      </c>
      <c r="M5686" s="367">
        <v>6600.0000000000282</v>
      </c>
      <c r="N5686" s="367">
        <v>660</v>
      </c>
      <c r="O5686" s="384">
        <v>-82110.907190407044</v>
      </c>
      <c r="P5686" s="367">
        <v>95.7</v>
      </c>
      <c r="Q5686" s="367">
        <v>660</v>
      </c>
      <c r="R5686" s="384">
        <v>-32700.554364044972</v>
      </c>
      <c r="S5686" s="367">
        <v>92.4</v>
      </c>
      <c r="T5686" s="367">
        <v>22758.620689655043</v>
      </c>
      <c r="U5686" s="384">
        <v>-4859449.1473530093</v>
      </c>
      <c r="V5686" s="367">
        <v>6599.9999999999627</v>
      </c>
      <c r="W5686" s="367">
        <v>1099999.9999999925</v>
      </c>
      <c r="X5686" s="384">
        <v>339573.22753942106</v>
      </c>
      <c r="Y5686" s="386">
        <v>6599.9999999999545</v>
      </c>
      <c r="Z5686" s="367"/>
      <c r="AA5686" s="367"/>
      <c r="AB5686" s="367"/>
      <c r="AC5686" s="367"/>
      <c r="AD5686" s="367"/>
      <c r="AE5686" s="367"/>
      <c r="AF5686" s="367"/>
      <c r="AG5686" s="367"/>
      <c r="AH5686" s="367"/>
      <c r="AI5686" s="367"/>
      <c r="AJ5686" s="367"/>
      <c r="AK5686" s="367"/>
      <c r="AL5686" s="367"/>
      <c r="AM5686" s="367"/>
      <c r="AN5686" s="367"/>
      <c r="AO5686" s="367"/>
      <c r="AP5686" s="367"/>
      <c r="AQ5686" s="367"/>
      <c r="AR5686" s="367"/>
      <c r="AS5686" s="367"/>
      <c r="AT5686" s="367"/>
    </row>
    <row r="5687" spans="2:46" ht="13.8">
      <c r="B5687" s="26">
        <v>110.16666666666761</v>
      </c>
      <c r="C5687" s="363">
        <v>2267.3946137638341</v>
      </c>
      <c r="D5687" s="367">
        <v>6610.0000000000573</v>
      </c>
      <c r="E5687" s="367">
        <v>30744.186046511812</v>
      </c>
      <c r="F5687" s="367">
        <v>-6802794.1139274351</v>
      </c>
      <c r="G5687" s="367">
        <v>6610.00000000004</v>
      </c>
      <c r="H5687" s="367">
        <v>165250</v>
      </c>
      <c r="I5687" s="384">
        <v>-80388406.323096782</v>
      </c>
      <c r="J5687" s="367">
        <v>6609.9999999999991</v>
      </c>
      <c r="K5687" s="367">
        <v>40060.606060606231</v>
      </c>
      <c r="L5687" s="384">
        <v>-4688411.4756552111</v>
      </c>
      <c r="M5687" s="367">
        <v>6610.0000000000282</v>
      </c>
      <c r="N5687" s="367">
        <v>661</v>
      </c>
      <c r="O5687" s="384">
        <v>-82364.829295562246</v>
      </c>
      <c r="P5687" s="367">
        <v>95.844999999999999</v>
      </c>
      <c r="Q5687" s="367">
        <v>661</v>
      </c>
      <c r="R5687" s="384">
        <v>-32811.22445542537</v>
      </c>
      <c r="S5687" s="367">
        <v>92.54</v>
      </c>
      <c r="T5687" s="367">
        <v>22793.103448275731</v>
      </c>
      <c r="U5687" s="384">
        <v>-4874922.1404527817</v>
      </c>
      <c r="V5687" s="367">
        <v>6609.9999999999627</v>
      </c>
      <c r="W5687" s="367">
        <v>1101666.6666666593</v>
      </c>
      <c r="X5687" s="384">
        <v>339786.14469247777</v>
      </c>
      <c r="Y5687" s="386">
        <v>6609.9999999999563</v>
      </c>
      <c r="Z5687" s="367"/>
      <c r="AA5687" s="367"/>
      <c r="AB5687" s="367"/>
      <c r="AC5687" s="367"/>
      <c r="AD5687" s="367"/>
      <c r="AE5687" s="367"/>
      <c r="AF5687" s="367"/>
      <c r="AG5687" s="367"/>
      <c r="AH5687" s="367"/>
      <c r="AI5687" s="367"/>
      <c r="AJ5687" s="367"/>
      <c r="AK5687" s="367"/>
      <c r="AL5687" s="367"/>
      <c r="AM5687" s="367"/>
      <c r="AN5687" s="367"/>
      <c r="AO5687" s="367"/>
      <c r="AP5687" s="367"/>
      <c r="AQ5687" s="367"/>
      <c r="AR5687" s="367"/>
      <c r="AS5687" s="367"/>
      <c r="AT5687" s="367"/>
    </row>
    <row r="5688" spans="2:46" ht="13.8">
      <c r="B5688" s="26">
        <v>110.33333333333428</v>
      </c>
      <c r="C5688" s="363">
        <v>2270.7746305903465</v>
      </c>
      <c r="D5688" s="367">
        <v>6620.0000000000573</v>
      </c>
      <c r="E5688" s="367">
        <v>30790.697674418789</v>
      </c>
      <c r="F5688" s="367">
        <v>-6823553.9565564822</v>
      </c>
      <c r="G5688" s="367">
        <v>6620.00000000004</v>
      </c>
      <c r="H5688" s="367">
        <v>165500</v>
      </c>
      <c r="I5688" s="384">
        <v>-80633262.926681951</v>
      </c>
      <c r="J5688" s="367">
        <v>6619.9999999999991</v>
      </c>
      <c r="K5688" s="367">
        <v>40121.212121212295</v>
      </c>
      <c r="L5688" s="384">
        <v>-4703517.2854895275</v>
      </c>
      <c r="M5688" s="367">
        <v>6620.0000000000291</v>
      </c>
      <c r="N5688" s="367">
        <v>662</v>
      </c>
      <c r="O5688" s="384">
        <v>-82619.143266495725</v>
      </c>
      <c r="P5688" s="367">
        <v>95.99</v>
      </c>
      <c r="Q5688" s="367">
        <v>662</v>
      </c>
      <c r="R5688" s="384">
        <v>-32922.079490215401</v>
      </c>
      <c r="S5688" s="367">
        <v>92.68</v>
      </c>
      <c r="T5688" s="367">
        <v>22827.58620689642</v>
      </c>
      <c r="U5688" s="384">
        <v>-4890419.6727094715</v>
      </c>
      <c r="V5688" s="367">
        <v>6619.9999999999618</v>
      </c>
      <c r="W5688" s="367">
        <v>1103333.333333326</v>
      </c>
      <c r="X5688" s="384">
        <v>339998.14932590607</v>
      </c>
      <c r="Y5688" s="386">
        <v>6619.9999999999563</v>
      </c>
      <c r="Z5688" s="367"/>
      <c r="AA5688" s="367"/>
      <c r="AB5688" s="367"/>
      <c r="AC5688" s="367"/>
      <c r="AD5688" s="367"/>
      <c r="AE5688" s="367"/>
      <c r="AF5688" s="367"/>
      <c r="AG5688" s="367"/>
      <c r="AH5688" s="367"/>
      <c r="AI5688" s="367"/>
      <c r="AJ5688" s="367"/>
      <c r="AK5688" s="367"/>
      <c r="AL5688" s="367"/>
      <c r="AM5688" s="367"/>
      <c r="AN5688" s="367"/>
      <c r="AO5688" s="367"/>
      <c r="AP5688" s="367"/>
      <c r="AQ5688" s="367"/>
      <c r="AR5688" s="367"/>
      <c r="AS5688" s="367"/>
      <c r="AT5688" s="367"/>
    </row>
    <row r="5689" spans="2:46" ht="13.8">
      <c r="B5689" s="26">
        <v>110.50000000000095</v>
      </c>
      <c r="C5689" s="363">
        <v>2274.1544956579146</v>
      </c>
      <c r="D5689" s="367">
        <v>6630.0000000000573</v>
      </c>
      <c r="E5689" s="367">
        <v>30837.209302325766</v>
      </c>
      <c r="F5689" s="367">
        <v>-6844345.4250835953</v>
      </c>
      <c r="G5689" s="367">
        <v>6630.00000000004</v>
      </c>
      <c r="H5689" s="367">
        <v>165750</v>
      </c>
      <c r="I5689" s="384">
        <v>-80878491.857321903</v>
      </c>
      <c r="J5689" s="367">
        <v>6629.9999999999991</v>
      </c>
      <c r="K5689" s="367">
        <v>40181.818181818358</v>
      </c>
      <c r="L5689" s="384">
        <v>-4718647.3034897391</v>
      </c>
      <c r="M5689" s="367">
        <v>6630.0000000000291</v>
      </c>
      <c r="N5689" s="367">
        <v>663</v>
      </c>
      <c r="O5689" s="384">
        <v>-82873.849103207496</v>
      </c>
      <c r="P5689" s="367">
        <v>96.135000000000005</v>
      </c>
      <c r="Q5689" s="367">
        <v>663</v>
      </c>
      <c r="R5689" s="384">
        <v>-33033.119468415098</v>
      </c>
      <c r="S5689" s="367">
        <v>92.820000000000007</v>
      </c>
      <c r="T5689" s="367">
        <v>22862.068965517108</v>
      </c>
      <c r="U5689" s="384">
        <v>-4905941.7441230798</v>
      </c>
      <c r="V5689" s="367">
        <v>6629.9999999999618</v>
      </c>
      <c r="W5689" s="367">
        <v>1104999.9999999928</v>
      </c>
      <c r="X5689" s="384">
        <v>340209.24143970612</v>
      </c>
      <c r="Y5689" s="386">
        <v>6629.9999999999563</v>
      </c>
      <c r="Z5689" s="367"/>
      <c r="AA5689" s="367"/>
      <c r="AB5689" s="367"/>
      <c r="AC5689" s="367"/>
      <c r="AD5689" s="367"/>
      <c r="AE5689" s="367"/>
      <c r="AF5689" s="367"/>
      <c r="AG5689" s="367"/>
      <c r="AH5689" s="367"/>
      <c r="AI5689" s="367"/>
      <c r="AJ5689" s="367"/>
      <c r="AK5689" s="367"/>
      <c r="AL5689" s="367"/>
      <c r="AM5689" s="367"/>
      <c r="AN5689" s="367"/>
      <c r="AO5689" s="367"/>
      <c r="AP5689" s="367"/>
      <c r="AQ5689" s="367"/>
      <c r="AR5689" s="367"/>
      <c r="AS5689" s="367"/>
      <c r="AT5689" s="367"/>
    </row>
    <row r="5690" spans="2:46" ht="13.8">
      <c r="B5690" s="26">
        <v>110.66666666666762</v>
      </c>
      <c r="C5690" s="363">
        <v>2277.5342089665369</v>
      </c>
      <c r="D5690" s="367">
        <v>6640.0000000000582</v>
      </c>
      <c r="E5690" s="367">
        <v>30883.720930232743</v>
      </c>
      <c r="F5690" s="367">
        <v>-6865168.5195087744</v>
      </c>
      <c r="G5690" s="367">
        <v>6640.00000000004</v>
      </c>
      <c r="H5690" s="367">
        <v>166000</v>
      </c>
      <c r="I5690" s="384">
        <v>-81124093.115016669</v>
      </c>
      <c r="J5690" s="367">
        <v>6639.9999999999991</v>
      </c>
      <c r="K5690" s="367">
        <v>40242.424242424422</v>
      </c>
      <c r="L5690" s="384">
        <v>-4733801.5296558505</v>
      </c>
      <c r="M5690" s="367">
        <v>6640.00000000003</v>
      </c>
      <c r="N5690" s="367">
        <v>664</v>
      </c>
      <c r="O5690" s="384">
        <v>-83128.946805697502</v>
      </c>
      <c r="P5690" s="367">
        <v>96.28</v>
      </c>
      <c r="Q5690" s="367">
        <v>664</v>
      </c>
      <c r="R5690" s="384">
        <v>-33144.344390024424</v>
      </c>
      <c r="S5690" s="367">
        <v>92.960000000000008</v>
      </c>
      <c r="T5690" s="367">
        <v>22896.551724137797</v>
      </c>
      <c r="U5690" s="384">
        <v>-4921488.3546936065</v>
      </c>
      <c r="V5690" s="367">
        <v>6639.9999999999618</v>
      </c>
      <c r="W5690" s="367">
        <v>1106666.6666666595</v>
      </c>
      <c r="X5690" s="384">
        <v>340419.42103387782</v>
      </c>
      <c r="Y5690" s="386">
        <v>6639.9999999999573</v>
      </c>
      <c r="Z5690" s="367"/>
      <c r="AA5690" s="367"/>
      <c r="AB5690" s="367"/>
      <c r="AC5690" s="367"/>
      <c r="AD5690" s="367"/>
      <c r="AE5690" s="367"/>
      <c r="AF5690" s="367"/>
      <c r="AG5690" s="367"/>
      <c r="AH5690" s="367"/>
      <c r="AI5690" s="367"/>
      <c r="AJ5690" s="367"/>
      <c r="AK5690" s="367"/>
      <c r="AL5690" s="367"/>
      <c r="AM5690" s="367"/>
      <c r="AN5690" s="367"/>
      <c r="AO5690" s="367"/>
      <c r="AP5690" s="367"/>
      <c r="AQ5690" s="367"/>
      <c r="AR5690" s="367"/>
      <c r="AS5690" s="367"/>
      <c r="AT5690" s="367"/>
    </row>
    <row r="5691" spans="2:46" ht="13.8">
      <c r="B5691" s="26">
        <v>110.83333333333429</v>
      </c>
      <c r="C5691" s="363">
        <v>2280.9137705162138</v>
      </c>
      <c r="D5691" s="367">
        <v>6650.0000000000582</v>
      </c>
      <c r="E5691" s="367">
        <v>30930.23255813972</v>
      </c>
      <c r="F5691" s="367">
        <v>-6886023.2398320213</v>
      </c>
      <c r="G5691" s="367">
        <v>6650.00000000004</v>
      </c>
      <c r="H5691" s="367">
        <v>166250</v>
      </c>
      <c r="I5691" s="384">
        <v>-81370066.699766234</v>
      </c>
      <c r="J5691" s="367">
        <v>6649.9999999999991</v>
      </c>
      <c r="K5691" s="367">
        <v>40303.030303030486</v>
      </c>
      <c r="L5691" s="384">
        <v>-4748979.9639878571</v>
      </c>
      <c r="M5691" s="367">
        <v>6650.00000000003</v>
      </c>
      <c r="N5691" s="367">
        <v>665</v>
      </c>
      <c r="O5691" s="384">
        <v>-83384.436373965771</v>
      </c>
      <c r="P5691" s="367">
        <v>96.424999999999997</v>
      </c>
      <c r="Q5691" s="367">
        <v>665</v>
      </c>
      <c r="R5691" s="384">
        <v>-33255.754255043415</v>
      </c>
      <c r="S5691" s="367">
        <v>93.100000000000009</v>
      </c>
      <c r="T5691" s="367">
        <v>22931.034482758485</v>
      </c>
      <c r="U5691" s="384">
        <v>-4937059.5044210479</v>
      </c>
      <c r="V5691" s="367">
        <v>6649.99999999996</v>
      </c>
      <c r="W5691" s="367">
        <v>1108333.3333333263</v>
      </c>
      <c r="X5691" s="384">
        <v>340628.68810842122</v>
      </c>
      <c r="Y5691" s="386">
        <v>6649.9999999999573</v>
      </c>
      <c r="Z5691" s="367"/>
      <c r="AA5691" s="367"/>
      <c r="AB5691" s="367"/>
      <c r="AC5691" s="367"/>
      <c r="AD5691" s="367"/>
      <c r="AE5691" s="367"/>
      <c r="AF5691" s="367"/>
      <c r="AG5691" s="367"/>
      <c r="AH5691" s="367"/>
      <c r="AI5691" s="367"/>
      <c r="AJ5691" s="367"/>
      <c r="AK5691" s="367"/>
      <c r="AL5691" s="367"/>
      <c r="AM5691" s="367"/>
      <c r="AN5691" s="367"/>
      <c r="AO5691" s="367"/>
      <c r="AP5691" s="367"/>
      <c r="AQ5691" s="367"/>
      <c r="AR5691" s="367"/>
      <c r="AS5691" s="367"/>
      <c r="AT5691" s="367"/>
    </row>
    <row r="5692" spans="2:46" ht="13.8">
      <c r="B5692" s="26">
        <v>111.00000000000097</v>
      </c>
      <c r="C5692" s="363">
        <v>2284.293180306945</v>
      </c>
      <c r="D5692" s="367">
        <v>6660.0000000000582</v>
      </c>
      <c r="E5692" s="367">
        <v>30976.744186046697</v>
      </c>
      <c r="F5692" s="367">
        <v>-6906909.5860533323</v>
      </c>
      <c r="G5692" s="367">
        <v>6660.00000000004</v>
      </c>
      <c r="H5692" s="367">
        <v>166500</v>
      </c>
      <c r="I5692" s="384">
        <v>-81616412.611570597</v>
      </c>
      <c r="J5692" s="367">
        <v>6659.9999999999991</v>
      </c>
      <c r="K5692" s="367">
        <v>40363.63636363655</v>
      </c>
      <c r="L5692" s="384">
        <v>-4764182.6064857645</v>
      </c>
      <c r="M5692" s="367">
        <v>6660.0000000000318</v>
      </c>
      <c r="N5692" s="367">
        <v>666</v>
      </c>
      <c r="O5692" s="384">
        <v>-83640.317808012333</v>
      </c>
      <c r="P5692" s="367">
        <v>96.570000000000007</v>
      </c>
      <c r="Q5692" s="367">
        <v>666</v>
      </c>
      <c r="R5692" s="384">
        <v>-33367.349063472051</v>
      </c>
      <c r="S5692" s="367">
        <v>93.240000000000009</v>
      </c>
      <c r="T5692" s="367">
        <v>22965.517241379173</v>
      </c>
      <c r="U5692" s="384">
        <v>-4952655.1933054095</v>
      </c>
      <c r="V5692" s="367">
        <v>6659.99999999996</v>
      </c>
      <c r="W5692" s="367">
        <v>1109999.999999993</v>
      </c>
      <c r="X5692" s="384">
        <v>340837.04266333627</v>
      </c>
      <c r="Y5692" s="386">
        <v>6659.9999999999582</v>
      </c>
      <c r="Z5692" s="367"/>
      <c r="AA5692" s="367"/>
      <c r="AB5692" s="367"/>
      <c r="AC5692" s="367"/>
      <c r="AD5692" s="367"/>
      <c r="AE5692" s="367"/>
      <c r="AF5692" s="367"/>
      <c r="AG5692" s="367"/>
      <c r="AH5692" s="367"/>
      <c r="AI5692" s="367"/>
      <c r="AJ5692" s="367"/>
      <c r="AK5692" s="367"/>
      <c r="AL5692" s="367"/>
      <c r="AM5692" s="367"/>
      <c r="AN5692" s="367"/>
      <c r="AO5692" s="367"/>
      <c r="AP5692" s="367"/>
      <c r="AQ5692" s="367"/>
      <c r="AR5692" s="367"/>
      <c r="AS5692" s="367"/>
      <c r="AT5692" s="367"/>
    </row>
    <row r="5693" spans="2:46" ht="13.8">
      <c r="B5693" s="26">
        <v>111.16666666666764</v>
      </c>
      <c r="C5693" s="363">
        <v>2287.6724383387309</v>
      </c>
      <c r="D5693" s="367">
        <v>6670.0000000000582</v>
      </c>
      <c r="E5693" s="367">
        <v>31023.255813953674</v>
      </c>
      <c r="F5693" s="367">
        <v>-6927827.558172713</v>
      </c>
      <c r="G5693" s="367">
        <v>6670.00000000004</v>
      </c>
      <c r="H5693" s="367">
        <v>166750</v>
      </c>
      <c r="I5693" s="384">
        <v>-81863130.850429758</v>
      </c>
      <c r="J5693" s="367">
        <v>6669.9999999999991</v>
      </c>
      <c r="K5693" s="367">
        <v>40424.242424242613</v>
      </c>
      <c r="L5693" s="384">
        <v>-4779409.4571495652</v>
      </c>
      <c r="M5693" s="367">
        <v>6670.0000000000318</v>
      </c>
      <c r="N5693" s="367">
        <v>667</v>
      </c>
      <c r="O5693" s="384">
        <v>-83896.591107837085</v>
      </c>
      <c r="P5693" s="367">
        <v>96.714999999999989</v>
      </c>
      <c r="Q5693" s="367">
        <v>667</v>
      </c>
      <c r="R5693" s="384">
        <v>-33479.128815310323</v>
      </c>
      <c r="S5693" s="367">
        <v>93.38</v>
      </c>
      <c r="T5693" s="367">
        <v>22999.999999999862</v>
      </c>
      <c r="U5693" s="384">
        <v>-4968275.4213466896</v>
      </c>
      <c r="V5693" s="367">
        <v>6669.99999999996</v>
      </c>
      <c r="W5693" s="367">
        <v>1111666.6666666598</v>
      </c>
      <c r="X5693" s="384">
        <v>341044.48469862307</v>
      </c>
      <c r="Y5693" s="386">
        <v>6669.9999999999582</v>
      </c>
      <c r="Z5693" s="367"/>
      <c r="AA5693" s="367"/>
      <c r="AB5693" s="367"/>
      <c r="AC5693" s="367"/>
      <c r="AD5693" s="367"/>
      <c r="AE5693" s="367"/>
      <c r="AF5693" s="367"/>
      <c r="AG5693" s="367"/>
      <c r="AH5693" s="367"/>
      <c r="AI5693" s="367"/>
      <c r="AJ5693" s="367"/>
      <c r="AK5693" s="367"/>
      <c r="AL5693" s="367"/>
      <c r="AM5693" s="367"/>
      <c r="AN5693" s="367"/>
      <c r="AO5693" s="367"/>
      <c r="AP5693" s="367"/>
      <c r="AQ5693" s="367"/>
      <c r="AR5693" s="367"/>
      <c r="AS5693" s="367"/>
      <c r="AT5693" s="367"/>
    </row>
    <row r="5694" spans="2:46" ht="13.8">
      <c r="B5694" s="26">
        <v>111.33333333333431</v>
      </c>
      <c r="C5694" s="363">
        <v>2291.0515446115719</v>
      </c>
      <c r="D5694" s="367">
        <v>6680.0000000000591</v>
      </c>
      <c r="E5694" s="367">
        <v>31069.767441860651</v>
      </c>
      <c r="F5694" s="367">
        <v>-6948777.1561901579</v>
      </c>
      <c r="G5694" s="367">
        <v>6680.00000000004</v>
      </c>
      <c r="H5694" s="367">
        <v>167000</v>
      </c>
      <c r="I5694" s="384">
        <v>-82110221.416343734</v>
      </c>
      <c r="J5694" s="367">
        <v>6679.9999999999991</v>
      </c>
      <c r="K5694" s="367">
        <v>40484.848484848677</v>
      </c>
      <c r="L5694" s="384">
        <v>-4794660.5159792667</v>
      </c>
      <c r="M5694" s="367">
        <v>6680.0000000000327</v>
      </c>
      <c r="N5694" s="367">
        <v>668</v>
      </c>
      <c r="O5694" s="384">
        <v>-84153.256273440158</v>
      </c>
      <c r="P5694" s="367">
        <v>96.86</v>
      </c>
      <c r="Q5694" s="367">
        <v>668</v>
      </c>
      <c r="R5694" s="384">
        <v>-33591.093510558268</v>
      </c>
      <c r="S5694" s="367">
        <v>93.52</v>
      </c>
      <c r="T5694" s="367">
        <v>23034.48275862055</v>
      </c>
      <c r="U5694" s="384">
        <v>-4983920.1885448862</v>
      </c>
      <c r="V5694" s="367">
        <v>6679.9999999999591</v>
      </c>
      <c r="W5694" s="367">
        <v>1113333.3333333265</v>
      </c>
      <c r="X5694" s="384">
        <v>341251.01421428157</v>
      </c>
      <c r="Y5694" s="386">
        <v>6679.9999999999582</v>
      </c>
      <c r="Z5694" s="367"/>
      <c r="AA5694" s="367"/>
      <c r="AB5694" s="367"/>
      <c r="AC5694" s="367"/>
      <c r="AD5694" s="367"/>
      <c r="AE5694" s="367"/>
      <c r="AF5694" s="367"/>
      <c r="AG5694" s="367"/>
      <c r="AH5694" s="367"/>
      <c r="AI5694" s="367"/>
      <c r="AJ5694" s="367"/>
      <c r="AK5694" s="367"/>
      <c r="AL5694" s="367"/>
      <c r="AM5694" s="367"/>
      <c r="AN5694" s="367"/>
      <c r="AO5694" s="367"/>
      <c r="AP5694" s="367"/>
      <c r="AQ5694" s="367"/>
      <c r="AR5694" s="367"/>
      <c r="AS5694" s="367"/>
      <c r="AT5694" s="367"/>
    </row>
    <row r="5695" spans="2:46" ht="13.8">
      <c r="B5695" s="26">
        <v>111.50000000000098</v>
      </c>
      <c r="C5695" s="363">
        <v>2294.4304991254667</v>
      </c>
      <c r="D5695" s="367">
        <v>6690.0000000000591</v>
      </c>
      <c r="E5695" s="367">
        <v>31116.279069767628</v>
      </c>
      <c r="F5695" s="367">
        <v>-6969758.3801056705</v>
      </c>
      <c r="G5695" s="367">
        <v>6690.00000000004</v>
      </c>
      <c r="H5695" s="367">
        <v>167250</v>
      </c>
      <c r="I5695" s="384">
        <v>-82357684.309312493</v>
      </c>
      <c r="J5695" s="367">
        <v>6689.9999999999991</v>
      </c>
      <c r="K5695" s="367">
        <v>40545.454545454741</v>
      </c>
      <c r="L5695" s="384">
        <v>-4809935.7829748625</v>
      </c>
      <c r="M5695" s="367">
        <v>6690.0000000000327</v>
      </c>
      <c r="N5695" s="367">
        <v>669</v>
      </c>
      <c r="O5695" s="384">
        <v>-84410.31330482148</v>
      </c>
      <c r="P5695" s="367">
        <v>97.00500000000001</v>
      </c>
      <c r="Q5695" s="367">
        <v>669</v>
      </c>
      <c r="R5695" s="384">
        <v>-33703.24314921585</v>
      </c>
      <c r="S5695" s="367">
        <v>93.66</v>
      </c>
      <c r="T5695" s="367">
        <v>23068.965517241239</v>
      </c>
      <c r="U5695" s="384">
        <v>-4999589.4949000021</v>
      </c>
      <c r="V5695" s="367">
        <v>6689.9999999999591</v>
      </c>
      <c r="W5695" s="367">
        <v>1114999.9999999932</v>
      </c>
      <c r="X5695" s="384">
        <v>341456.63121031172</v>
      </c>
      <c r="Y5695" s="386">
        <v>6689.9999999999591</v>
      </c>
      <c r="Z5695" s="367"/>
      <c r="AA5695" s="367"/>
      <c r="AB5695" s="367"/>
      <c r="AC5695" s="367"/>
      <c r="AD5695" s="367"/>
      <c r="AE5695" s="367"/>
      <c r="AF5695" s="367"/>
      <c r="AG5695" s="367"/>
      <c r="AH5695" s="367"/>
      <c r="AI5695" s="367"/>
      <c r="AJ5695" s="367"/>
      <c r="AK5695" s="367"/>
      <c r="AL5695" s="367"/>
      <c r="AM5695" s="367"/>
      <c r="AN5695" s="367"/>
      <c r="AO5695" s="367"/>
      <c r="AP5695" s="367"/>
      <c r="AQ5695" s="367"/>
      <c r="AR5695" s="367"/>
      <c r="AS5695" s="367"/>
      <c r="AT5695" s="367"/>
    </row>
    <row r="5696" spans="2:46" ht="13.8">
      <c r="B5696" s="26">
        <v>111.66666666666765</v>
      </c>
      <c r="C5696" s="363">
        <v>2297.8093018804161</v>
      </c>
      <c r="D5696" s="367">
        <v>6700.0000000000591</v>
      </c>
      <c r="E5696" s="367">
        <v>31162.790697674605</v>
      </c>
      <c r="F5696" s="367">
        <v>-6990771.2299192501</v>
      </c>
      <c r="G5696" s="367">
        <v>6700.00000000004</v>
      </c>
      <c r="H5696" s="367">
        <v>167500</v>
      </c>
      <c r="I5696" s="384">
        <v>-82605519.52933605</v>
      </c>
      <c r="J5696" s="367">
        <v>6699.9999999999991</v>
      </c>
      <c r="K5696" s="367">
        <v>40606.060606060804</v>
      </c>
      <c r="L5696" s="384">
        <v>-4825235.2581363572</v>
      </c>
      <c r="M5696" s="367">
        <v>6700.0000000000337</v>
      </c>
      <c r="N5696" s="367">
        <v>670</v>
      </c>
      <c r="O5696" s="384">
        <v>-84667.762201981022</v>
      </c>
      <c r="P5696" s="367">
        <v>97.149999999999991</v>
      </c>
      <c r="Q5696" s="367">
        <v>670</v>
      </c>
      <c r="R5696" s="384">
        <v>-33815.577731283098</v>
      </c>
      <c r="S5696" s="367">
        <v>93.8</v>
      </c>
      <c r="T5696" s="367">
        <v>23103.448275861927</v>
      </c>
      <c r="U5696" s="384">
        <v>-5015283.3404120347</v>
      </c>
      <c r="V5696" s="367">
        <v>6699.9999999999591</v>
      </c>
      <c r="W5696" s="367">
        <v>1116666.66666666</v>
      </c>
      <c r="X5696" s="384">
        <v>341661.33568671363</v>
      </c>
      <c r="Y5696" s="386">
        <v>6699.9999999999591</v>
      </c>
      <c r="Z5696" s="367"/>
      <c r="AA5696" s="367"/>
      <c r="AB5696" s="367"/>
      <c r="AC5696" s="367"/>
      <c r="AD5696" s="367"/>
      <c r="AE5696" s="367"/>
      <c r="AF5696" s="367"/>
      <c r="AG5696" s="367"/>
      <c r="AH5696" s="367"/>
      <c r="AI5696" s="367"/>
      <c r="AJ5696" s="367"/>
      <c r="AK5696" s="367"/>
      <c r="AL5696" s="367"/>
      <c r="AM5696" s="367"/>
      <c r="AN5696" s="367"/>
      <c r="AO5696" s="367"/>
      <c r="AP5696" s="367"/>
      <c r="AQ5696" s="367"/>
      <c r="AR5696" s="367"/>
      <c r="AS5696" s="367"/>
      <c r="AT5696" s="367"/>
    </row>
    <row r="5697" spans="2:46" ht="13.8">
      <c r="B5697" s="26">
        <v>111.83333333333432</v>
      </c>
      <c r="C5697" s="363">
        <v>2301.1879528764198</v>
      </c>
      <c r="D5697" s="367">
        <v>6710.0000000000591</v>
      </c>
      <c r="E5697" s="367">
        <v>31209.302325581582</v>
      </c>
      <c r="F5697" s="367">
        <v>-7011815.7056308948</v>
      </c>
      <c r="G5697" s="367">
        <v>6710.00000000004</v>
      </c>
      <c r="H5697" s="367">
        <v>167750</v>
      </c>
      <c r="I5697" s="384">
        <v>-82853727.076414406</v>
      </c>
      <c r="J5697" s="367">
        <v>6709.9999999999991</v>
      </c>
      <c r="K5697" s="367">
        <v>40666.666666666868</v>
      </c>
      <c r="L5697" s="384">
        <v>-4840558.9414637471</v>
      </c>
      <c r="M5697" s="367">
        <v>6710.0000000000337</v>
      </c>
      <c r="N5697" s="367">
        <v>671</v>
      </c>
      <c r="O5697" s="384">
        <v>-84925.602964918886</v>
      </c>
      <c r="P5697" s="367">
        <v>97.295000000000002</v>
      </c>
      <c r="Q5697" s="367">
        <v>671</v>
      </c>
      <c r="R5697" s="384">
        <v>-33928.097256759975</v>
      </c>
      <c r="S5697" s="367">
        <v>93.94</v>
      </c>
      <c r="T5697" s="367">
        <v>23137.931034482615</v>
      </c>
      <c r="U5697" s="384">
        <v>-5031001.7250809856</v>
      </c>
      <c r="V5697" s="367">
        <v>6709.9999999999582</v>
      </c>
      <c r="W5697" s="367">
        <v>1118333.3333333267</v>
      </c>
      <c r="X5697" s="384">
        <v>341865.1276434873</v>
      </c>
      <c r="Y5697" s="386">
        <v>6709.9999999999609</v>
      </c>
      <c r="Z5697" s="367"/>
      <c r="AA5697" s="367"/>
      <c r="AB5697" s="367"/>
      <c r="AC5697" s="367"/>
      <c r="AD5697" s="367"/>
      <c r="AE5697" s="367"/>
      <c r="AF5697" s="367"/>
      <c r="AG5697" s="367"/>
      <c r="AH5697" s="367"/>
      <c r="AI5697" s="367"/>
      <c r="AJ5697" s="367"/>
      <c r="AK5697" s="367"/>
      <c r="AL5697" s="367"/>
      <c r="AM5697" s="367"/>
      <c r="AN5697" s="367"/>
      <c r="AO5697" s="367"/>
      <c r="AP5697" s="367"/>
      <c r="AQ5697" s="367"/>
      <c r="AR5697" s="367"/>
      <c r="AS5697" s="367"/>
      <c r="AT5697" s="367"/>
    </row>
    <row r="5698" spans="2:46" ht="13.8">
      <c r="B5698" s="26">
        <v>112.00000000000099</v>
      </c>
      <c r="C5698" s="363">
        <v>2304.5664521134786</v>
      </c>
      <c r="D5698" s="367">
        <v>6720.00000000006</v>
      </c>
      <c r="E5698" s="367">
        <v>31255.813953488559</v>
      </c>
      <c r="F5698" s="367">
        <v>-7032891.8072406063</v>
      </c>
      <c r="G5698" s="367">
        <v>6720.00000000004</v>
      </c>
      <c r="H5698" s="367">
        <v>168000</v>
      </c>
      <c r="I5698" s="384">
        <v>-83102306.950547576</v>
      </c>
      <c r="J5698" s="367">
        <v>6719.9999999999991</v>
      </c>
      <c r="K5698" s="367">
        <v>40727.272727272932</v>
      </c>
      <c r="L5698" s="384">
        <v>-4855906.8329570349</v>
      </c>
      <c r="M5698" s="367">
        <v>6720.0000000000337</v>
      </c>
      <c r="N5698" s="367">
        <v>672</v>
      </c>
      <c r="O5698" s="384">
        <v>-85183.835593634969</v>
      </c>
      <c r="P5698" s="367">
        <v>97.44</v>
      </c>
      <c r="Q5698" s="367">
        <v>672</v>
      </c>
      <c r="R5698" s="384">
        <v>-34040.801725646525</v>
      </c>
      <c r="S5698" s="367">
        <v>94.08</v>
      </c>
      <c r="T5698" s="367">
        <v>23172.413793103304</v>
      </c>
      <c r="U5698" s="384">
        <v>-5046744.648906854</v>
      </c>
      <c r="V5698" s="367">
        <v>6719.9999999999582</v>
      </c>
      <c r="W5698" s="367">
        <v>1119999.9999999935</v>
      </c>
      <c r="X5698" s="384">
        <v>342068.00708063255</v>
      </c>
      <c r="Y5698" s="386">
        <v>6719.9999999999609</v>
      </c>
      <c r="Z5698" s="367"/>
      <c r="AA5698" s="367"/>
      <c r="AB5698" s="367"/>
      <c r="AC5698" s="367"/>
      <c r="AD5698" s="367"/>
      <c r="AE5698" s="367"/>
      <c r="AF5698" s="367"/>
      <c r="AG5698" s="367"/>
      <c r="AH5698" s="367"/>
      <c r="AI5698" s="367"/>
      <c r="AJ5698" s="367"/>
      <c r="AK5698" s="367"/>
      <c r="AL5698" s="367"/>
      <c r="AM5698" s="367"/>
      <c r="AN5698" s="367"/>
      <c r="AO5698" s="367"/>
      <c r="AP5698" s="367"/>
      <c r="AQ5698" s="367"/>
      <c r="AR5698" s="367"/>
      <c r="AS5698" s="367"/>
      <c r="AT5698" s="367"/>
    </row>
    <row r="5699" spans="2:46" ht="13.8">
      <c r="B5699" s="26">
        <v>112.16666666666767</v>
      </c>
      <c r="C5699" s="363">
        <v>2307.9447995915916</v>
      </c>
      <c r="D5699" s="367">
        <v>6730.00000000006</v>
      </c>
      <c r="E5699" s="367">
        <v>31302.325581395537</v>
      </c>
      <c r="F5699" s="367">
        <v>-7053999.5347483847</v>
      </c>
      <c r="G5699" s="367">
        <v>6730.00000000004</v>
      </c>
      <c r="H5699" s="367">
        <v>168250</v>
      </c>
      <c r="I5699" s="384">
        <v>-83351259.151735529</v>
      </c>
      <c r="J5699" s="367">
        <v>6729.9999999999991</v>
      </c>
      <c r="K5699" s="367">
        <v>40787.878787878995</v>
      </c>
      <c r="L5699" s="384">
        <v>-4871278.9326162217</v>
      </c>
      <c r="M5699" s="367">
        <v>6730.0000000000346</v>
      </c>
      <c r="N5699" s="367">
        <v>673</v>
      </c>
      <c r="O5699" s="384">
        <v>-85442.46008812933</v>
      </c>
      <c r="P5699" s="367">
        <v>97.584999999999994</v>
      </c>
      <c r="Q5699" s="367">
        <v>673</v>
      </c>
      <c r="R5699" s="384">
        <v>-34153.691137942711</v>
      </c>
      <c r="S5699" s="367">
        <v>94.22</v>
      </c>
      <c r="T5699" s="367">
        <v>23206.896551723992</v>
      </c>
      <c r="U5699" s="384">
        <v>-5062512.1118896427</v>
      </c>
      <c r="V5699" s="367">
        <v>6729.9999999999582</v>
      </c>
      <c r="W5699" s="367">
        <v>1121666.6666666602</v>
      </c>
      <c r="X5699" s="384">
        <v>342269.97399814951</v>
      </c>
      <c r="Y5699" s="386">
        <v>6729.9999999999618</v>
      </c>
      <c r="Z5699" s="367"/>
      <c r="AA5699" s="367"/>
      <c r="AB5699" s="367"/>
      <c r="AC5699" s="367"/>
      <c r="AD5699" s="367"/>
      <c r="AE5699" s="367"/>
      <c r="AF5699" s="367"/>
      <c r="AG5699" s="367"/>
      <c r="AH5699" s="367"/>
      <c r="AI5699" s="367"/>
      <c r="AJ5699" s="367"/>
      <c r="AK5699" s="367"/>
      <c r="AL5699" s="367"/>
      <c r="AM5699" s="367"/>
      <c r="AN5699" s="367"/>
      <c r="AO5699" s="367"/>
      <c r="AP5699" s="367"/>
      <c r="AQ5699" s="367"/>
      <c r="AR5699" s="367"/>
      <c r="AS5699" s="367"/>
      <c r="AT5699" s="367"/>
    </row>
    <row r="5700" spans="2:46" ht="13.8">
      <c r="B5700" s="26">
        <v>112.33333333333434</v>
      </c>
      <c r="C5700" s="363">
        <v>2311.3229953107589</v>
      </c>
      <c r="D5700" s="367">
        <v>6740.00000000006</v>
      </c>
      <c r="E5700" s="367">
        <v>31348.837209302514</v>
      </c>
      <c r="F5700" s="367">
        <v>-7075138.8881542301</v>
      </c>
      <c r="G5700" s="367">
        <v>6740.00000000004</v>
      </c>
      <c r="H5700" s="367">
        <v>168500</v>
      </c>
      <c r="I5700" s="384">
        <v>-83600583.679978296</v>
      </c>
      <c r="J5700" s="367">
        <v>6739.9999999999991</v>
      </c>
      <c r="K5700" s="367">
        <v>40848.484848485059</v>
      </c>
      <c r="L5700" s="384">
        <v>-4886675.2404413037</v>
      </c>
      <c r="M5700" s="367">
        <v>6740.0000000000346</v>
      </c>
      <c r="N5700" s="367">
        <v>674</v>
      </c>
      <c r="O5700" s="384">
        <v>-85701.476448401954</v>
      </c>
      <c r="P5700" s="367">
        <v>97.73</v>
      </c>
      <c r="Q5700" s="367">
        <v>674</v>
      </c>
      <c r="R5700" s="384">
        <v>-34266.765493648556</v>
      </c>
      <c r="S5700" s="367">
        <v>94.36</v>
      </c>
      <c r="T5700" s="367">
        <v>23241.379310344681</v>
      </c>
      <c r="U5700" s="384">
        <v>-5078304.1140293451</v>
      </c>
      <c r="V5700" s="367">
        <v>6739.9999999999573</v>
      </c>
      <c r="W5700" s="367">
        <v>1123333.333333327</v>
      </c>
      <c r="X5700" s="384">
        <v>342471.02839603816</v>
      </c>
      <c r="Y5700" s="386">
        <v>6739.9999999999618</v>
      </c>
      <c r="Z5700" s="367"/>
      <c r="AA5700" s="367"/>
      <c r="AB5700" s="367"/>
      <c r="AC5700" s="367"/>
      <c r="AD5700" s="367"/>
      <c r="AE5700" s="367"/>
      <c r="AF5700" s="367"/>
      <c r="AG5700" s="367"/>
      <c r="AH5700" s="367"/>
      <c r="AI5700" s="367"/>
      <c r="AJ5700" s="367"/>
      <c r="AK5700" s="367"/>
      <c r="AL5700" s="367"/>
      <c r="AM5700" s="367"/>
      <c r="AN5700" s="367"/>
      <c r="AO5700" s="367"/>
      <c r="AP5700" s="367"/>
      <c r="AQ5700" s="367"/>
      <c r="AR5700" s="367"/>
      <c r="AS5700" s="367"/>
      <c r="AT5700" s="367"/>
    </row>
    <row r="5701" spans="2:46" ht="13.8">
      <c r="B5701" s="26">
        <v>112.50000000000101</v>
      </c>
      <c r="C5701" s="363">
        <v>2314.7010392709813</v>
      </c>
      <c r="D5701" s="367">
        <v>6750.00000000006</v>
      </c>
      <c r="E5701" s="367">
        <v>31395.348837209491</v>
      </c>
      <c r="F5701" s="367">
        <v>-7096309.8674581405</v>
      </c>
      <c r="G5701" s="367">
        <v>6750.00000000004</v>
      </c>
      <c r="H5701" s="367">
        <v>168750</v>
      </c>
      <c r="I5701" s="384">
        <v>-83850280.535275862</v>
      </c>
      <c r="J5701" s="367">
        <v>6749.9999999999991</v>
      </c>
      <c r="K5701" s="367">
        <v>40909.090909091123</v>
      </c>
      <c r="L5701" s="384">
        <v>-4902095.7564322855</v>
      </c>
      <c r="M5701" s="367">
        <v>6750.0000000000364</v>
      </c>
      <c r="N5701" s="367">
        <v>675</v>
      </c>
      <c r="O5701" s="384">
        <v>-85960.884674452842</v>
      </c>
      <c r="P5701" s="367">
        <v>97.875</v>
      </c>
      <c r="Q5701" s="367">
        <v>675</v>
      </c>
      <c r="R5701" s="384">
        <v>-34380.024792764038</v>
      </c>
      <c r="S5701" s="367">
        <v>94.5</v>
      </c>
      <c r="T5701" s="367">
        <v>23275.862068965369</v>
      </c>
      <c r="U5701" s="384">
        <v>-5094120.6553259687</v>
      </c>
      <c r="V5701" s="367">
        <v>6749.9999999999573</v>
      </c>
      <c r="W5701" s="367">
        <v>1124999.9999999937</v>
      </c>
      <c r="X5701" s="384">
        <v>342671.17027429852</v>
      </c>
      <c r="Y5701" s="386">
        <v>6749.9999999999618</v>
      </c>
      <c r="Z5701" s="367"/>
      <c r="AA5701" s="367"/>
      <c r="AB5701" s="367"/>
      <c r="AC5701" s="367"/>
      <c r="AD5701" s="367"/>
      <c r="AE5701" s="367"/>
      <c r="AF5701" s="367"/>
      <c r="AG5701" s="367"/>
      <c r="AH5701" s="367"/>
      <c r="AI5701" s="367"/>
      <c r="AJ5701" s="367"/>
      <c r="AK5701" s="367"/>
      <c r="AL5701" s="367"/>
      <c r="AM5701" s="367"/>
      <c r="AN5701" s="367"/>
      <c r="AO5701" s="367"/>
      <c r="AP5701" s="367"/>
      <c r="AQ5701" s="367"/>
      <c r="AR5701" s="367"/>
      <c r="AS5701" s="367"/>
      <c r="AT5701" s="367"/>
    </row>
    <row r="5702" spans="2:46" ht="13.8">
      <c r="B5702" s="26">
        <v>112.66666666666768</v>
      </c>
      <c r="C5702" s="363">
        <v>2318.0789314722583</v>
      </c>
      <c r="D5702" s="367">
        <v>6760.0000000000618</v>
      </c>
      <c r="E5702" s="367">
        <v>31441.860465116468</v>
      </c>
      <c r="F5702" s="367">
        <v>-7117512.4726601187</v>
      </c>
      <c r="G5702" s="367">
        <v>6760.00000000004</v>
      </c>
      <c r="H5702" s="367">
        <v>169000</v>
      </c>
      <c r="I5702" s="384">
        <v>-84100349.717628211</v>
      </c>
      <c r="J5702" s="367">
        <v>6759.9999999999991</v>
      </c>
      <c r="K5702" s="367">
        <v>40969.696969697186</v>
      </c>
      <c r="L5702" s="384">
        <v>-4917540.4805891626</v>
      </c>
      <c r="M5702" s="367">
        <v>6760.0000000000364</v>
      </c>
      <c r="N5702" s="367">
        <v>676</v>
      </c>
      <c r="O5702" s="384">
        <v>-86220.684766281978</v>
      </c>
      <c r="P5702" s="367">
        <v>98.02</v>
      </c>
      <c r="Q5702" s="367">
        <v>676</v>
      </c>
      <c r="R5702" s="384">
        <v>-34493.469035289185</v>
      </c>
      <c r="S5702" s="367">
        <v>94.64</v>
      </c>
      <c r="T5702" s="367">
        <v>23310.344827586057</v>
      </c>
      <c r="U5702" s="384">
        <v>-5109961.7357795099</v>
      </c>
      <c r="V5702" s="367">
        <v>6759.9999999999573</v>
      </c>
      <c r="W5702" s="367">
        <v>1126666.6666666605</v>
      </c>
      <c r="X5702" s="384">
        <v>342870.39963293052</v>
      </c>
      <c r="Y5702" s="386">
        <v>6759.9999999999627</v>
      </c>
      <c r="Z5702" s="367"/>
      <c r="AA5702" s="367"/>
      <c r="AB5702" s="367"/>
      <c r="AC5702" s="367"/>
      <c r="AD5702" s="367"/>
      <c r="AE5702" s="367"/>
      <c r="AF5702" s="367"/>
      <c r="AG5702" s="367"/>
      <c r="AH5702" s="367"/>
      <c r="AI5702" s="367"/>
      <c r="AJ5702" s="367"/>
      <c r="AK5702" s="367"/>
      <c r="AL5702" s="367"/>
      <c r="AM5702" s="367"/>
      <c r="AN5702" s="367"/>
      <c r="AO5702" s="367"/>
      <c r="AP5702" s="367"/>
      <c r="AQ5702" s="367"/>
      <c r="AR5702" s="367"/>
      <c r="AS5702" s="367"/>
      <c r="AT5702" s="367"/>
    </row>
    <row r="5703" spans="2:46" ht="13.8">
      <c r="B5703" s="26">
        <v>112.83333333333435</v>
      </c>
      <c r="C5703" s="363">
        <v>2321.4566719145892</v>
      </c>
      <c r="D5703" s="367">
        <v>6770.0000000000618</v>
      </c>
      <c r="E5703" s="367">
        <v>31488.372093023445</v>
      </c>
      <c r="F5703" s="367">
        <v>-7138746.7037601629</v>
      </c>
      <c r="G5703" s="367">
        <v>6770.00000000004</v>
      </c>
      <c r="H5703" s="367">
        <v>169250</v>
      </c>
      <c r="I5703" s="384">
        <v>-84350791.227035388</v>
      </c>
      <c r="J5703" s="367">
        <v>6769.9999999999991</v>
      </c>
      <c r="K5703" s="367">
        <v>41030.30303030325</v>
      </c>
      <c r="L5703" s="384">
        <v>-4933009.4129119385</v>
      </c>
      <c r="M5703" s="367">
        <v>6770.0000000000373</v>
      </c>
      <c r="N5703" s="367">
        <v>677</v>
      </c>
      <c r="O5703" s="384">
        <v>-86480.876723889378</v>
      </c>
      <c r="P5703" s="367">
        <v>98.165000000000006</v>
      </c>
      <c r="Q5703" s="367">
        <v>677</v>
      </c>
      <c r="R5703" s="384">
        <v>-34607.098221223969</v>
      </c>
      <c r="S5703" s="367">
        <v>94.78</v>
      </c>
      <c r="T5703" s="367">
        <v>23344.827586206746</v>
      </c>
      <c r="U5703" s="384">
        <v>-5125827.3553899666</v>
      </c>
      <c r="V5703" s="367">
        <v>6769.9999999999563</v>
      </c>
      <c r="W5703" s="367">
        <v>1128333.3333333272</v>
      </c>
      <c r="X5703" s="384">
        <v>343068.71647193428</v>
      </c>
      <c r="Y5703" s="386">
        <v>6769.9999999999627</v>
      </c>
      <c r="Z5703" s="367"/>
      <c r="AA5703" s="367"/>
      <c r="AB5703" s="367"/>
      <c r="AC5703" s="367"/>
      <c r="AD5703" s="367"/>
      <c r="AE5703" s="367"/>
      <c r="AF5703" s="367"/>
      <c r="AG5703" s="367"/>
      <c r="AH5703" s="367"/>
      <c r="AI5703" s="367"/>
      <c r="AJ5703" s="367"/>
      <c r="AK5703" s="367"/>
      <c r="AL5703" s="367"/>
      <c r="AM5703" s="367"/>
      <c r="AN5703" s="367"/>
      <c r="AO5703" s="367"/>
      <c r="AP5703" s="367"/>
      <c r="AQ5703" s="367"/>
      <c r="AR5703" s="367"/>
      <c r="AS5703" s="367"/>
      <c r="AT5703" s="367"/>
    </row>
    <row r="5704" spans="2:46" ht="13.8">
      <c r="B5704" s="26">
        <v>113.00000000000102</v>
      </c>
      <c r="C5704" s="363">
        <v>2324.8342605979751</v>
      </c>
      <c r="D5704" s="367">
        <v>6780.0000000000618</v>
      </c>
      <c r="E5704" s="367">
        <v>31534.883720930422</v>
      </c>
      <c r="F5704" s="367">
        <v>-7160012.560758274</v>
      </c>
      <c r="G5704" s="367">
        <v>6780.00000000004</v>
      </c>
      <c r="H5704" s="367">
        <v>169500</v>
      </c>
      <c r="I5704" s="384">
        <v>-84601605.063497335</v>
      </c>
      <c r="J5704" s="367">
        <v>6779.9999999999991</v>
      </c>
      <c r="K5704" s="367">
        <v>41090.909090909314</v>
      </c>
      <c r="L5704" s="384">
        <v>-4948502.5534006106</v>
      </c>
      <c r="M5704" s="367">
        <v>6780.0000000000373</v>
      </c>
      <c r="N5704" s="367">
        <v>678</v>
      </c>
      <c r="O5704" s="384">
        <v>-86741.460547275026</v>
      </c>
      <c r="P5704" s="367">
        <v>98.309999999999988</v>
      </c>
      <c r="Q5704" s="367">
        <v>678</v>
      </c>
      <c r="R5704" s="384">
        <v>-34720.912350568411</v>
      </c>
      <c r="S5704" s="367">
        <v>94.92</v>
      </c>
      <c r="T5704" s="367">
        <v>23379.310344827434</v>
      </c>
      <c r="U5704" s="384">
        <v>-5141717.5141573437</v>
      </c>
      <c r="V5704" s="367">
        <v>6779.9999999999563</v>
      </c>
      <c r="W5704" s="367">
        <v>1129999.9999999939</v>
      </c>
      <c r="X5704" s="384">
        <v>343266.1207913098</v>
      </c>
      <c r="Y5704" s="386">
        <v>6779.9999999999636</v>
      </c>
      <c r="Z5704" s="367"/>
      <c r="AA5704" s="367"/>
      <c r="AB5704" s="367"/>
      <c r="AC5704" s="367"/>
      <c r="AD5704" s="367"/>
      <c r="AE5704" s="367"/>
      <c r="AF5704" s="367"/>
      <c r="AG5704" s="367"/>
      <c r="AH5704" s="367"/>
      <c r="AI5704" s="367"/>
      <c r="AJ5704" s="367"/>
      <c r="AK5704" s="367"/>
      <c r="AL5704" s="367"/>
      <c r="AM5704" s="367"/>
      <c r="AN5704" s="367"/>
      <c r="AO5704" s="367"/>
      <c r="AP5704" s="367"/>
      <c r="AQ5704" s="367"/>
      <c r="AR5704" s="367"/>
      <c r="AS5704" s="367"/>
      <c r="AT5704" s="367"/>
    </row>
    <row r="5705" spans="2:46" ht="13.8">
      <c r="B5705" s="26">
        <v>113.16666666666769</v>
      </c>
      <c r="C5705" s="363">
        <v>2328.2116975224153</v>
      </c>
      <c r="D5705" s="367">
        <v>6790.0000000000618</v>
      </c>
      <c r="E5705" s="367">
        <v>31581.395348837399</v>
      </c>
      <c r="F5705" s="367">
        <v>-7181310.0436544558</v>
      </c>
      <c r="G5705" s="367">
        <v>6790.0000000000418</v>
      </c>
      <c r="H5705" s="367">
        <v>169750</v>
      </c>
      <c r="I5705" s="384">
        <v>-84852791.227014109</v>
      </c>
      <c r="J5705" s="367">
        <v>6789.9999999999991</v>
      </c>
      <c r="K5705" s="367">
        <v>41151.515151515378</v>
      </c>
      <c r="L5705" s="384">
        <v>-4964019.9020551797</v>
      </c>
      <c r="M5705" s="367">
        <v>6790.0000000000382</v>
      </c>
      <c r="N5705" s="367">
        <v>679</v>
      </c>
      <c r="O5705" s="384">
        <v>-87002.436236438967</v>
      </c>
      <c r="P5705" s="367">
        <v>98.454999999999998</v>
      </c>
      <c r="Q5705" s="367">
        <v>679</v>
      </c>
      <c r="R5705" s="384">
        <v>-34834.91142332249</v>
      </c>
      <c r="S5705" s="367">
        <v>95.06</v>
      </c>
      <c r="T5705" s="367">
        <v>23413.793103448123</v>
      </c>
      <c r="U5705" s="384">
        <v>-5157632.2120816372</v>
      </c>
      <c r="V5705" s="367">
        <v>6789.9999999999563</v>
      </c>
      <c r="W5705" s="367">
        <v>1131666.6666666607</v>
      </c>
      <c r="X5705" s="384">
        <v>343462.61259105691</v>
      </c>
      <c r="Y5705" s="386">
        <v>6789.9999999999636</v>
      </c>
      <c r="Z5705" s="367"/>
      <c r="AA5705" s="367"/>
      <c r="AB5705" s="367"/>
      <c r="AC5705" s="367"/>
      <c r="AD5705" s="367"/>
      <c r="AE5705" s="367"/>
      <c r="AF5705" s="367"/>
      <c r="AG5705" s="367"/>
      <c r="AH5705" s="367"/>
      <c r="AI5705" s="367"/>
      <c r="AJ5705" s="367"/>
      <c r="AK5705" s="367"/>
      <c r="AL5705" s="367"/>
      <c r="AM5705" s="367"/>
      <c r="AN5705" s="367"/>
      <c r="AO5705" s="367"/>
      <c r="AP5705" s="367"/>
      <c r="AQ5705" s="367"/>
      <c r="AR5705" s="367"/>
      <c r="AS5705" s="367"/>
      <c r="AT5705" s="367"/>
    </row>
    <row r="5706" spans="2:46" ht="13.8">
      <c r="B5706" s="26">
        <v>113.33333333333437</v>
      </c>
      <c r="C5706" s="363">
        <v>2331.5889826879102</v>
      </c>
      <c r="D5706" s="367">
        <v>6800.0000000000618</v>
      </c>
      <c r="E5706" s="367">
        <v>31627.906976744376</v>
      </c>
      <c r="F5706" s="367">
        <v>-7202639.1524486998</v>
      </c>
      <c r="G5706" s="367">
        <v>6800.0000000000418</v>
      </c>
      <c r="H5706" s="367">
        <v>170000</v>
      </c>
      <c r="I5706" s="384">
        <v>-85104349.717585653</v>
      </c>
      <c r="J5706" s="367">
        <v>6799.9999999999991</v>
      </c>
      <c r="K5706" s="367">
        <v>41212.121212121441</v>
      </c>
      <c r="L5706" s="384">
        <v>-4979561.458875645</v>
      </c>
      <c r="M5706" s="367">
        <v>6800.0000000000382</v>
      </c>
      <c r="N5706" s="367">
        <v>680</v>
      </c>
      <c r="O5706" s="384">
        <v>-87263.803791381157</v>
      </c>
      <c r="P5706" s="367">
        <v>98.600000000000009</v>
      </c>
      <c r="Q5706" s="367">
        <v>680</v>
      </c>
      <c r="R5706" s="384">
        <v>-34949.095439486249</v>
      </c>
      <c r="S5706" s="367">
        <v>95.2</v>
      </c>
      <c r="T5706" s="367">
        <v>23448.275862068811</v>
      </c>
      <c r="U5706" s="384">
        <v>-5173571.4491628464</v>
      </c>
      <c r="V5706" s="367">
        <v>6799.9999999999545</v>
      </c>
      <c r="W5706" s="367">
        <v>1133333.3333333274</v>
      </c>
      <c r="X5706" s="384">
        <v>343658.19187117578</v>
      </c>
      <c r="Y5706" s="386">
        <v>6799.9999999999636</v>
      </c>
      <c r="Z5706" s="367"/>
      <c r="AA5706" s="367"/>
      <c r="AB5706" s="367"/>
      <c r="AC5706" s="367"/>
      <c r="AD5706" s="367"/>
      <c r="AE5706" s="367"/>
      <c r="AF5706" s="367"/>
      <c r="AG5706" s="367"/>
      <c r="AH5706" s="367"/>
      <c r="AI5706" s="367"/>
      <c r="AJ5706" s="367"/>
      <c r="AK5706" s="367"/>
      <c r="AL5706" s="367"/>
      <c r="AM5706" s="367"/>
      <c r="AN5706" s="367"/>
      <c r="AO5706" s="367"/>
      <c r="AP5706" s="367"/>
      <c r="AQ5706" s="367"/>
      <c r="AR5706" s="367"/>
      <c r="AS5706" s="367"/>
      <c r="AT5706" s="367"/>
    </row>
    <row r="5707" spans="2:46" ht="13.8">
      <c r="B5707" s="26">
        <v>113.50000000000104</v>
      </c>
      <c r="C5707" s="363">
        <v>2334.9661160944597</v>
      </c>
      <c r="D5707" s="367">
        <v>6810.0000000000628</v>
      </c>
      <c r="E5707" s="367">
        <v>31674.418604651353</v>
      </c>
      <c r="F5707" s="367">
        <v>-7223999.8871410098</v>
      </c>
      <c r="G5707" s="367">
        <v>6810.0000000000418</v>
      </c>
      <c r="H5707" s="367">
        <v>170250</v>
      </c>
      <c r="I5707" s="384">
        <v>-85356280.53521201</v>
      </c>
      <c r="J5707" s="367">
        <v>6809.9999999999991</v>
      </c>
      <c r="K5707" s="367">
        <v>41272.727272727505</v>
      </c>
      <c r="L5707" s="384">
        <v>-4995127.2238620091</v>
      </c>
      <c r="M5707" s="367">
        <v>6810.0000000000391</v>
      </c>
      <c r="N5707" s="367">
        <v>681</v>
      </c>
      <c r="O5707" s="384">
        <v>-87525.563212101595</v>
      </c>
      <c r="P5707" s="367">
        <v>98.74499999999999</v>
      </c>
      <c r="Q5707" s="367">
        <v>681</v>
      </c>
      <c r="R5707" s="384">
        <v>-35063.464399059623</v>
      </c>
      <c r="S5707" s="367">
        <v>95.339999999999989</v>
      </c>
      <c r="T5707" s="367">
        <v>23482.758620689499</v>
      </c>
      <c r="U5707" s="384">
        <v>-5189535.2254009778</v>
      </c>
      <c r="V5707" s="367">
        <v>6809.9999999999545</v>
      </c>
      <c r="W5707" s="367">
        <v>1134999.9999999942</v>
      </c>
      <c r="X5707" s="384">
        <v>343852.85863166628</v>
      </c>
      <c r="Y5707" s="386">
        <v>6809.9999999999645</v>
      </c>
      <c r="Z5707" s="367"/>
      <c r="AA5707" s="367"/>
      <c r="AB5707" s="367"/>
      <c r="AC5707" s="367"/>
      <c r="AD5707" s="367"/>
      <c r="AE5707" s="367"/>
      <c r="AF5707" s="367"/>
      <c r="AG5707" s="367"/>
      <c r="AH5707" s="367"/>
      <c r="AI5707" s="367"/>
      <c r="AJ5707" s="367"/>
      <c r="AK5707" s="367"/>
      <c r="AL5707" s="367"/>
      <c r="AM5707" s="367"/>
      <c r="AN5707" s="367"/>
      <c r="AO5707" s="367"/>
      <c r="AP5707" s="367"/>
      <c r="AQ5707" s="367"/>
      <c r="AR5707" s="367"/>
      <c r="AS5707" s="367"/>
      <c r="AT5707" s="367"/>
    </row>
    <row r="5708" spans="2:46" ht="13.8">
      <c r="B5708" s="26">
        <v>113.66666666666771</v>
      </c>
      <c r="C5708" s="363">
        <v>2338.3430977420635</v>
      </c>
      <c r="D5708" s="367">
        <v>6820.0000000000628</v>
      </c>
      <c r="E5708" s="367">
        <v>31720.93023255833</v>
      </c>
      <c r="F5708" s="367">
        <v>-7245392.2477313876</v>
      </c>
      <c r="G5708" s="367">
        <v>6820.0000000000418</v>
      </c>
      <c r="H5708" s="367">
        <v>170500</v>
      </c>
      <c r="I5708" s="384">
        <v>-85608583.679893166</v>
      </c>
      <c r="J5708" s="367">
        <v>6819.9999999999991</v>
      </c>
      <c r="K5708" s="367">
        <v>41333.333333333569</v>
      </c>
      <c r="L5708" s="384">
        <v>-5010717.1970142704</v>
      </c>
      <c r="M5708" s="367">
        <v>6820.0000000000391</v>
      </c>
      <c r="N5708" s="367">
        <v>682</v>
      </c>
      <c r="O5708" s="384">
        <v>-87787.714498600311</v>
      </c>
      <c r="P5708" s="367">
        <v>98.89</v>
      </c>
      <c r="Q5708" s="367">
        <v>682</v>
      </c>
      <c r="R5708" s="384">
        <v>-35178.018302042656</v>
      </c>
      <c r="S5708" s="367">
        <v>95.47999999999999</v>
      </c>
      <c r="T5708" s="367">
        <v>23517.241379310188</v>
      </c>
      <c r="U5708" s="384">
        <v>-5205523.5407960275</v>
      </c>
      <c r="V5708" s="367">
        <v>6819.9999999999554</v>
      </c>
      <c r="W5708" s="367">
        <v>1136666.6666666609</v>
      </c>
      <c r="X5708" s="384">
        <v>344046.61287252855</v>
      </c>
      <c r="Y5708" s="386">
        <v>6819.9999999999645</v>
      </c>
      <c r="Z5708" s="367"/>
      <c r="AA5708" s="367"/>
      <c r="AB5708" s="367"/>
      <c r="AC5708" s="367"/>
      <c r="AD5708" s="367"/>
      <c r="AE5708" s="367"/>
      <c r="AF5708" s="367"/>
      <c r="AG5708" s="367"/>
      <c r="AH5708" s="367"/>
      <c r="AI5708" s="367"/>
      <c r="AJ5708" s="367"/>
      <c r="AK5708" s="367"/>
      <c r="AL5708" s="367"/>
      <c r="AM5708" s="367"/>
      <c r="AN5708" s="367"/>
      <c r="AO5708" s="367"/>
      <c r="AP5708" s="367"/>
      <c r="AQ5708" s="367"/>
      <c r="AR5708" s="367"/>
      <c r="AS5708" s="367"/>
      <c r="AT5708" s="367"/>
    </row>
    <row r="5709" spans="2:46" ht="13.8">
      <c r="B5709" s="26">
        <v>113.83333333333438</v>
      </c>
      <c r="C5709" s="363">
        <v>2341.7199276307215</v>
      </c>
      <c r="D5709" s="367">
        <v>6830.0000000000628</v>
      </c>
      <c r="E5709" s="367">
        <v>31767.441860465307</v>
      </c>
      <c r="F5709" s="367">
        <v>-7266816.2342198305</v>
      </c>
      <c r="G5709" s="367">
        <v>6830.0000000000418</v>
      </c>
      <c r="H5709" s="367">
        <v>170750</v>
      </c>
      <c r="I5709" s="384">
        <v>-85861259.15162915</v>
      </c>
      <c r="J5709" s="367">
        <v>6829.9999999999991</v>
      </c>
      <c r="K5709" s="367">
        <v>41393.939393939632</v>
      </c>
      <c r="L5709" s="384">
        <v>-5026331.3783324277</v>
      </c>
      <c r="M5709" s="367">
        <v>6830.0000000000391</v>
      </c>
      <c r="N5709" s="367">
        <v>683</v>
      </c>
      <c r="O5709" s="384">
        <v>-88050.257650877291</v>
      </c>
      <c r="P5709" s="367">
        <v>99.035000000000011</v>
      </c>
      <c r="Q5709" s="367">
        <v>683</v>
      </c>
      <c r="R5709" s="384">
        <v>-35292.757148435361</v>
      </c>
      <c r="S5709" s="367">
        <v>95.61999999999999</v>
      </c>
      <c r="T5709" s="367">
        <v>23551.724137930876</v>
      </c>
      <c r="U5709" s="384">
        <v>-5221536.3953479901</v>
      </c>
      <c r="V5709" s="367">
        <v>6829.9999999999536</v>
      </c>
      <c r="W5709" s="367">
        <v>1138333.3333333277</v>
      </c>
      <c r="X5709" s="384">
        <v>344239.45459376252</v>
      </c>
      <c r="Y5709" s="386">
        <v>6829.9999999999663</v>
      </c>
      <c r="Z5709" s="367"/>
      <c r="AA5709" s="367"/>
      <c r="AB5709" s="367"/>
      <c r="AC5709" s="367"/>
      <c r="AD5709" s="367"/>
      <c r="AE5709" s="367"/>
      <c r="AF5709" s="367"/>
      <c r="AG5709" s="367"/>
      <c r="AH5709" s="367"/>
      <c r="AI5709" s="367"/>
      <c r="AJ5709" s="367"/>
      <c r="AK5709" s="367"/>
      <c r="AL5709" s="367"/>
      <c r="AM5709" s="367"/>
      <c r="AN5709" s="367"/>
      <c r="AO5709" s="367"/>
      <c r="AP5709" s="367"/>
      <c r="AQ5709" s="367"/>
      <c r="AR5709" s="367"/>
      <c r="AS5709" s="367"/>
      <c r="AT5709" s="367"/>
    </row>
    <row r="5710" spans="2:46" ht="13.8">
      <c r="B5710" s="26">
        <v>114.00000000000105</v>
      </c>
      <c r="C5710" s="363">
        <v>2345.0966057604346</v>
      </c>
      <c r="D5710" s="367">
        <v>6840.0000000000628</v>
      </c>
      <c r="E5710" s="367">
        <v>31813.953488372284</v>
      </c>
      <c r="F5710" s="367">
        <v>-7288271.8466063403</v>
      </c>
      <c r="G5710" s="367">
        <v>6840.0000000000418</v>
      </c>
      <c r="H5710" s="367">
        <v>171000</v>
      </c>
      <c r="I5710" s="384">
        <v>-86114306.950419903</v>
      </c>
      <c r="J5710" s="367">
        <v>6839.9999999999991</v>
      </c>
      <c r="K5710" s="367">
        <v>41454.545454545696</v>
      </c>
      <c r="L5710" s="384">
        <v>-5041969.7678164858</v>
      </c>
      <c r="M5710" s="367">
        <v>6840.0000000000409</v>
      </c>
      <c r="N5710" s="367">
        <v>684</v>
      </c>
      <c r="O5710" s="384">
        <v>-88313.19266893249</v>
      </c>
      <c r="P5710" s="367">
        <v>99.179999999999993</v>
      </c>
      <c r="Q5710" s="367">
        <v>684</v>
      </c>
      <c r="R5710" s="384">
        <v>-35407.680938237689</v>
      </c>
      <c r="S5710" s="367">
        <v>95.759999999999991</v>
      </c>
      <c r="T5710" s="367">
        <v>23586.206896551565</v>
      </c>
      <c r="U5710" s="384">
        <v>-5237573.7890568739</v>
      </c>
      <c r="V5710" s="367">
        <v>6839.9999999999536</v>
      </c>
      <c r="W5710" s="367">
        <v>1139999.9999999944</v>
      </c>
      <c r="X5710" s="384">
        <v>344431.38379536808</v>
      </c>
      <c r="Y5710" s="386">
        <v>6839.9999999999663</v>
      </c>
      <c r="Z5710" s="367"/>
      <c r="AA5710" s="367"/>
      <c r="AB5710" s="367"/>
      <c r="AC5710" s="367"/>
      <c r="AD5710" s="367"/>
      <c r="AE5710" s="367"/>
      <c r="AF5710" s="367"/>
      <c r="AG5710" s="367"/>
      <c r="AH5710" s="367"/>
      <c r="AI5710" s="367"/>
      <c r="AJ5710" s="367"/>
      <c r="AK5710" s="367"/>
      <c r="AL5710" s="367"/>
      <c r="AM5710" s="367"/>
      <c r="AN5710" s="367"/>
      <c r="AO5710" s="367"/>
      <c r="AP5710" s="367"/>
      <c r="AQ5710" s="367"/>
      <c r="AR5710" s="367"/>
      <c r="AS5710" s="367"/>
      <c r="AT5710" s="367"/>
    </row>
    <row r="5711" spans="2:46" ht="13.8">
      <c r="B5711" s="26">
        <v>114.16666666666772</v>
      </c>
      <c r="C5711" s="363">
        <v>2348.473132131202</v>
      </c>
      <c r="D5711" s="367">
        <v>6850.0000000000637</v>
      </c>
      <c r="E5711" s="367">
        <v>31860.465116279262</v>
      </c>
      <c r="F5711" s="367">
        <v>-7309759.0848909179</v>
      </c>
      <c r="G5711" s="367">
        <v>6850.0000000000418</v>
      </c>
      <c r="H5711" s="367">
        <v>171250</v>
      </c>
      <c r="I5711" s="384">
        <v>-86367727.076265469</v>
      </c>
      <c r="J5711" s="367">
        <v>6849.9999999999991</v>
      </c>
      <c r="K5711" s="367">
        <v>41515.15151515176</v>
      </c>
      <c r="L5711" s="384">
        <v>-5057632.3654664373</v>
      </c>
      <c r="M5711" s="367">
        <v>6850.0000000000409</v>
      </c>
      <c r="N5711" s="367">
        <v>685</v>
      </c>
      <c r="O5711" s="384">
        <v>-88576.519552765982</v>
      </c>
      <c r="P5711" s="367">
        <v>99.325000000000003</v>
      </c>
      <c r="Q5711" s="367">
        <v>685</v>
      </c>
      <c r="R5711" s="384">
        <v>-35522.789671449689</v>
      </c>
      <c r="S5711" s="367">
        <v>95.899999999999991</v>
      </c>
      <c r="T5711" s="367">
        <v>23620.689655172253</v>
      </c>
      <c r="U5711" s="384">
        <v>-5253635.7219226751</v>
      </c>
      <c r="V5711" s="367">
        <v>6849.9999999999536</v>
      </c>
      <c r="W5711" s="367">
        <v>1141666.6666666612</v>
      </c>
      <c r="X5711" s="384">
        <v>344622.40047734539</v>
      </c>
      <c r="Y5711" s="386">
        <v>6849.9999999999663</v>
      </c>
      <c r="Z5711" s="367"/>
      <c r="AA5711" s="367"/>
      <c r="AB5711" s="367"/>
      <c r="AC5711" s="367"/>
      <c r="AD5711" s="367"/>
      <c r="AE5711" s="367"/>
      <c r="AF5711" s="367"/>
      <c r="AG5711" s="367"/>
      <c r="AH5711" s="367"/>
      <c r="AI5711" s="367"/>
      <c r="AJ5711" s="367"/>
      <c r="AK5711" s="367"/>
      <c r="AL5711" s="367"/>
      <c r="AM5711" s="367"/>
      <c r="AN5711" s="367"/>
      <c r="AO5711" s="367"/>
      <c r="AP5711" s="367"/>
      <c r="AQ5711" s="367"/>
      <c r="AR5711" s="367"/>
      <c r="AS5711" s="367"/>
      <c r="AT5711" s="367"/>
    </row>
    <row r="5712" spans="2:46" ht="13.8">
      <c r="B5712" s="26">
        <v>114.33333333333439</v>
      </c>
      <c r="C5712" s="363">
        <v>2351.8495067430235</v>
      </c>
      <c r="D5712" s="367">
        <v>6860.0000000000637</v>
      </c>
      <c r="E5712" s="367">
        <v>31906.976744186239</v>
      </c>
      <c r="F5712" s="367">
        <v>-7331277.9490735615</v>
      </c>
      <c r="G5712" s="367">
        <v>6860.0000000000418</v>
      </c>
      <c r="H5712" s="367">
        <v>171500</v>
      </c>
      <c r="I5712" s="384">
        <v>-86621519.529165819</v>
      </c>
      <c r="J5712" s="367">
        <v>6859.9999999999991</v>
      </c>
      <c r="K5712" s="367">
        <v>41575.757575757823</v>
      </c>
      <c r="L5712" s="384">
        <v>-5073319.1712822886</v>
      </c>
      <c r="M5712" s="367">
        <v>6860.0000000000418</v>
      </c>
      <c r="N5712" s="367">
        <v>686</v>
      </c>
      <c r="O5712" s="384">
        <v>-88840.238302377722</v>
      </c>
      <c r="P5712" s="367">
        <v>99.47</v>
      </c>
      <c r="Q5712" s="367">
        <v>686</v>
      </c>
      <c r="R5712" s="384">
        <v>-35638.083348071334</v>
      </c>
      <c r="S5712" s="367">
        <v>96.039999999999992</v>
      </c>
      <c r="T5712" s="367">
        <v>23655.172413792941</v>
      </c>
      <c r="U5712" s="384">
        <v>-5269722.193945393</v>
      </c>
      <c r="V5712" s="367">
        <v>6859.9999999999527</v>
      </c>
      <c r="W5712" s="367">
        <v>1143333.3333333279</v>
      </c>
      <c r="X5712" s="384">
        <v>344812.50463969447</v>
      </c>
      <c r="Y5712" s="386">
        <v>6859.9999999999673</v>
      </c>
      <c r="Z5712" s="367"/>
      <c r="AA5712" s="367"/>
      <c r="AB5712" s="367"/>
      <c r="AC5712" s="367"/>
      <c r="AD5712" s="367"/>
      <c r="AE5712" s="367"/>
      <c r="AF5712" s="367"/>
      <c r="AG5712" s="367"/>
      <c r="AH5712" s="367"/>
      <c r="AI5712" s="367"/>
      <c r="AJ5712" s="367"/>
      <c r="AK5712" s="367"/>
      <c r="AL5712" s="367"/>
      <c r="AM5712" s="367"/>
      <c r="AN5712" s="367"/>
      <c r="AO5712" s="367"/>
      <c r="AP5712" s="367"/>
      <c r="AQ5712" s="367"/>
      <c r="AR5712" s="367"/>
      <c r="AS5712" s="367"/>
      <c r="AT5712" s="367"/>
    </row>
    <row r="5713" spans="2:46" ht="13.8">
      <c r="B5713" s="26">
        <v>114.50000000000107</v>
      </c>
      <c r="C5713" s="363">
        <v>2355.2257295959002</v>
      </c>
      <c r="D5713" s="367">
        <v>6870.0000000000637</v>
      </c>
      <c r="E5713" s="367">
        <v>31953.488372093216</v>
      </c>
      <c r="F5713" s="367">
        <v>-7352828.4391542701</v>
      </c>
      <c r="G5713" s="367">
        <v>6870.0000000000418</v>
      </c>
      <c r="H5713" s="367">
        <v>171750</v>
      </c>
      <c r="I5713" s="384">
        <v>-86875684.309120983</v>
      </c>
      <c r="J5713" s="367">
        <v>6869.9999999999991</v>
      </c>
      <c r="K5713" s="367">
        <v>41636.363636363887</v>
      </c>
      <c r="L5713" s="384">
        <v>-5089030.1852640351</v>
      </c>
      <c r="M5713" s="367">
        <v>6870.0000000000418</v>
      </c>
      <c r="N5713" s="367">
        <v>687</v>
      </c>
      <c r="O5713" s="384">
        <v>-89104.34891776774</v>
      </c>
      <c r="P5713" s="367">
        <v>99.614999999999995</v>
      </c>
      <c r="Q5713" s="367">
        <v>687</v>
      </c>
      <c r="R5713" s="384">
        <v>-35753.561968102629</v>
      </c>
      <c r="S5713" s="367">
        <v>96.179999999999993</v>
      </c>
      <c r="T5713" s="367">
        <v>23689.65517241363</v>
      </c>
      <c r="U5713" s="384">
        <v>-5285833.2051250311</v>
      </c>
      <c r="V5713" s="367">
        <v>6869.9999999999527</v>
      </c>
      <c r="W5713" s="367">
        <v>1144999.9999999946</v>
      </c>
      <c r="X5713" s="384">
        <v>345001.69628241507</v>
      </c>
      <c r="Y5713" s="386">
        <v>6869.9999999999673</v>
      </c>
      <c r="Z5713" s="367"/>
      <c r="AA5713" s="367"/>
      <c r="AB5713" s="367"/>
      <c r="AC5713" s="367"/>
      <c r="AD5713" s="367"/>
      <c r="AE5713" s="367"/>
      <c r="AF5713" s="367"/>
      <c r="AG5713" s="367"/>
      <c r="AH5713" s="367"/>
      <c r="AI5713" s="367"/>
      <c r="AJ5713" s="367"/>
      <c r="AK5713" s="367"/>
      <c r="AL5713" s="367"/>
      <c r="AM5713" s="367"/>
      <c r="AN5713" s="367"/>
      <c r="AO5713" s="367"/>
      <c r="AP5713" s="367"/>
      <c r="AQ5713" s="367"/>
      <c r="AR5713" s="367"/>
      <c r="AS5713" s="367"/>
      <c r="AT5713" s="367"/>
    </row>
    <row r="5714" spans="2:46" ht="13.8">
      <c r="B5714" s="26">
        <v>114.66666666666774</v>
      </c>
      <c r="C5714" s="363">
        <v>2358.6018006898312</v>
      </c>
      <c r="D5714" s="367">
        <v>6880.0000000000637</v>
      </c>
      <c r="E5714" s="367">
        <v>32000.000000000193</v>
      </c>
      <c r="F5714" s="367">
        <v>-7374410.5551330457</v>
      </c>
      <c r="G5714" s="367">
        <v>6880.0000000000418</v>
      </c>
      <c r="H5714" s="367">
        <v>172000</v>
      </c>
      <c r="I5714" s="384">
        <v>-87130221.41613093</v>
      </c>
      <c r="J5714" s="367">
        <v>6879.9999999999991</v>
      </c>
      <c r="K5714" s="367">
        <v>41696.969696969951</v>
      </c>
      <c r="L5714" s="384">
        <v>-5104765.4074116806</v>
      </c>
      <c r="M5714" s="367">
        <v>6880.0000000000427</v>
      </c>
      <c r="N5714" s="367">
        <v>688</v>
      </c>
      <c r="O5714" s="384">
        <v>-89368.851398936036</v>
      </c>
      <c r="P5714" s="367">
        <v>99.76</v>
      </c>
      <c r="Q5714" s="367">
        <v>688</v>
      </c>
      <c r="R5714" s="384">
        <v>-35869.225531543561</v>
      </c>
      <c r="S5714" s="367">
        <v>96.32</v>
      </c>
      <c r="T5714" s="367">
        <v>23724.137931034318</v>
      </c>
      <c r="U5714" s="384">
        <v>-5301968.7554615857</v>
      </c>
      <c r="V5714" s="367">
        <v>6879.9999999999527</v>
      </c>
      <c r="W5714" s="367">
        <v>1146666.6666666614</v>
      </c>
      <c r="X5714" s="384">
        <v>345189.9754055076</v>
      </c>
      <c r="Y5714" s="386">
        <v>6879.9999999999682</v>
      </c>
      <c r="Z5714" s="367"/>
      <c r="AA5714" s="367"/>
      <c r="AB5714" s="367"/>
      <c r="AC5714" s="367"/>
      <c r="AD5714" s="367"/>
      <c r="AE5714" s="367"/>
      <c r="AF5714" s="367"/>
      <c r="AG5714" s="367"/>
      <c r="AH5714" s="367"/>
      <c r="AI5714" s="367"/>
      <c r="AJ5714" s="367"/>
      <c r="AK5714" s="367"/>
      <c r="AL5714" s="367"/>
      <c r="AM5714" s="367"/>
      <c r="AN5714" s="367"/>
      <c r="AO5714" s="367"/>
      <c r="AP5714" s="367"/>
      <c r="AQ5714" s="367"/>
      <c r="AR5714" s="367"/>
      <c r="AS5714" s="367"/>
      <c r="AT5714" s="367"/>
    </row>
    <row r="5715" spans="2:46" ht="13.8">
      <c r="B5715" s="26">
        <v>114.83333333333441</v>
      </c>
      <c r="C5715" s="363">
        <v>2361.9777200248172</v>
      </c>
      <c r="D5715" s="367">
        <v>6890.0000000000646</v>
      </c>
      <c r="E5715" s="367">
        <v>32046.51162790717</v>
      </c>
      <c r="F5715" s="367">
        <v>-7396024.297009889</v>
      </c>
      <c r="G5715" s="367">
        <v>6890.0000000000418</v>
      </c>
      <c r="H5715" s="367">
        <v>172250</v>
      </c>
      <c r="I5715" s="384">
        <v>-87385130.850195691</v>
      </c>
      <c r="J5715" s="367">
        <v>6889.9999999999991</v>
      </c>
      <c r="K5715" s="367">
        <v>41757.575757576014</v>
      </c>
      <c r="L5715" s="384">
        <v>-5120524.8377252212</v>
      </c>
      <c r="M5715" s="367">
        <v>6890.0000000000427</v>
      </c>
      <c r="N5715" s="367">
        <v>689</v>
      </c>
      <c r="O5715" s="384">
        <v>-89633.745745882537</v>
      </c>
      <c r="P5715" s="367">
        <v>99.904999999999987</v>
      </c>
      <c r="Q5715" s="367">
        <v>689</v>
      </c>
      <c r="R5715" s="384">
        <v>-35985.074038394167</v>
      </c>
      <c r="S5715" s="367">
        <v>96.46</v>
      </c>
      <c r="T5715" s="367">
        <v>23758.620689655007</v>
      </c>
      <c r="U5715" s="384">
        <v>-5318128.8449550588</v>
      </c>
      <c r="V5715" s="367">
        <v>6889.9999999999518</v>
      </c>
      <c r="W5715" s="367">
        <v>1148333.3333333281</v>
      </c>
      <c r="X5715" s="384">
        <v>345377.34200897167</v>
      </c>
      <c r="Y5715" s="386">
        <v>6889.9999999999682</v>
      </c>
      <c r="Z5715" s="367"/>
      <c r="AA5715" s="367"/>
      <c r="AB5715" s="367"/>
      <c r="AC5715" s="367"/>
      <c r="AD5715" s="367"/>
      <c r="AE5715" s="367"/>
      <c r="AF5715" s="367"/>
      <c r="AG5715" s="367"/>
      <c r="AH5715" s="367"/>
      <c r="AI5715" s="367"/>
      <c r="AJ5715" s="367"/>
      <c r="AK5715" s="367"/>
      <c r="AL5715" s="367"/>
      <c r="AM5715" s="367"/>
      <c r="AN5715" s="367"/>
      <c r="AO5715" s="367"/>
      <c r="AP5715" s="367"/>
      <c r="AQ5715" s="367"/>
      <c r="AR5715" s="367"/>
      <c r="AS5715" s="367"/>
      <c r="AT5715" s="367"/>
    </row>
    <row r="5716" spans="2:46" ht="13.8">
      <c r="B5716" s="26">
        <v>115.00000000000108</v>
      </c>
      <c r="C5716" s="363">
        <v>2365.3534876008571</v>
      </c>
      <c r="D5716" s="367">
        <v>6900.0000000000646</v>
      </c>
      <c r="E5716" s="367">
        <v>32093.023255814147</v>
      </c>
      <c r="F5716" s="367">
        <v>-7417669.6647847975</v>
      </c>
      <c r="G5716" s="367">
        <v>6900.0000000000418</v>
      </c>
      <c r="H5716" s="367">
        <v>172500</v>
      </c>
      <c r="I5716" s="384">
        <v>-87640412.61131525</v>
      </c>
      <c r="J5716" s="367">
        <v>6899.9999999999991</v>
      </c>
      <c r="K5716" s="367">
        <v>41818.181818182078</v>
      </c>
      <c r="L5716" s="384">
        <v>-5136308.4762046617</v>
      </c>
      <c r="M5716" s="367">
        <v>6900.0000000000437</v>
      </c>
      <c r="N5716" s="367">
        <v>690</v>
      </c>
      <c r="O5716" s="384">
        <v>-89899.031958607346</v>
      </c>
      <c r="P5716" s="367">
        <v>100.05</v>
      </c>
      <c r="Q5716" s="367">
        <v>690</v>
      </c>
      <c r="R5716" s="384">
        <v>-36101.107488654423</v>
      </c>
      <c r="S5716" s="367">
        <v>96.600000000000009</v>
      </c>
      <c r="T5716" s="367">
        <v>23793.103448275695</v>
      </c>
      <c r="U5716" s="384">
        <v>-5334313.4736054493</v>
      </c>
      <c r="V5716" s="367">
        <v>6899.9999999999518</v>
      </c>
      <c r="W5716" s="367">
        <v>1149999.9999999949</v>
      </c>
      <c r="X5716" s="384">
        <v>345563.79609280743</v>
      </c>
      <c r="Y5716" s="386">
        <v>6899.9999999999691</v>
      </c>
      <c r="Z5716" s="367"/>
      <c r="AA5716" s="367"/>
      <c r="AB5716" s="367"/>
      <c r="AC5716" s="367"/>
      <c r="AD5716" s="367"/>
      <c r="AE5716" s="367"/>
      <c r="AF5716" s="367"/>
      <c r="AG5716" s="367"/>
      <c r="AH5716" s="367"/>
      <c r="AI5716" s="367"/>
      <c r="AJ5716" s="367"/>
      <c r="AK5716" s="367"/>
      <c r="AL5716" s="367"/>
      <c r="AM5716" s="367"/>
      <c r="AN5716" s="367"/>
      <c r="AO5716" s="367"/>
      <c r="AP5716" s="367"/>
      <c r="AQ5716" s="367"/>
      <c r="AR5716" s="367"/>
      <c r="AS5716" s="367"/>
      <c r="AT5716" s="367"/>
    </row>
    <row r="5717" spans="2:46" ht="13.8">
      <c r="B5717" s="26">
        <v>115.16666666666775</v>
      </c>
      <c r="C5717" s="363">
        <v>2368.7291034179516</v>
      </c>
      <c r="D5717" s="367">
        <v>6910.0000000000646</v>
      </c>
      <c r="E5717" s="367">
        <v>32139.534883721124</v>
      </c>
      <c r="F5717" s="367">
        <v>-7439346.6584577728</v>
      </c>
      <c r="G5717" s="367">
        <v>6910.0000000000418</v>
      </c>
      <c r="H5717" s="367">
        <v>172750</v>
      </c>
      <c r="I5717" s="384">
        <v>-87896066.699489608</v>
      </c>
      <c r="J5717" s="367">
        <v>6909.9999999999991</v>
      </c>
      <c r="K5717" s="367">
        <v>41878.787878788142</v>
      </c>
      <c r="L5717" s="384">
        <v>-5152116.3228499964</v>
      </c>
      <c r="M5717" s="367">
        <v>6910.0000000000437</v>
      </c>
      <c r="N5717" s="367">
        <v>691</v>
      </c>
      <c r="O5717" s="384">
        <v>-90164.710037110402</v>
      </c>
      <c r="P5717" s="367">
        <v>100.19500000000001</v>
      </c>
      <c r="Q5717" s="367">
        <v>691</v>
      </c>
      <c r="R5717" s="384">
        <v>-36217.325882324309</v>
      </c>
      <c r="S5717" s="367">
        <v>96.740000000000009</v>
      </c>
      <c r="T5717" s="367">
        <v>23827.586206896383</v>
      </c>
      <c r="U5717" s="384">
        <v>-5350522.6414127583</v>
      </c>
      <c r="V5717" s="367">
        <v>6909.9999999999518</v>
      </c>
      <c r="W5717" s="367">
        <v>1151666.6666666616</v>
      </c>
      <c r="X5717" s="384">
        <v>345749.33765701496</v>
      </c>
      <c r="Y5717" s="386">
        <v>6909.9999999999691</v>
      </c>
      <c r="Z5717" s="367"/>
      <c r="AA5717" s="367"/>
      <c r="AB5717" s="367"/>
      <c r="AC5717" s="367"/>
      <c r="AD5717" s="367"/>
      <c r="AE5717" s="367"/>
      <c r="AF5717" s="367"/>
      <c r="AG5717" s="367"/>
      <c r="AH5717" s="367"/>
      <c r="AI5717" s="367"/>
      <c r="AJ5717" s="367"/>
      <c r="AK5717" s="367"/>
      <c r="AL5717" s="367"/>
      <c r="AM5717" s="367"/>
      <c r="AN5717" s="367"/>
      <c r="AO5717" s="367"/>
      <c r="AP5717" s="367"/>
      <c r="AQ5717" s="367"/>
      <c r="AR5717" s="367"/>
      <c r="AS5717" s="367"/>
      <c r="AT5717" s="367"/>
    </row>
    <row r="5718" spans="2:46" ht="13.8">
      <c r="B5718" s="26">
        <v>115.33333333333442</v>
      </c>
      <c r="C5718" s="363">
        <v>2372.1045674761008</v>
      </c>
      <c r="D5718" s="367">
        <v>6920.0000000000646</v>
      </c>
      <c r="E5718" s="367">
        <v>32186.046511628101</v>
      </c>
      <c r="F5718" s="367">
        <v>-7461055.2780288169</v>
      </c>
      <c r="G5718" s="367">
        <v>6920.0000000000418</v>
      </c>
      <c r="H5718" s="367">
        <v>173000</v>
      </c>
      <c r="I5718" s="384">
        <v>-88152093.114718765</v>
      </c>
      <c r="J5718" s="367">
        <v>6919.9999999999991</v>
      </c>
      <c r="K5718" s="367">
        <v>41939.393939394206</v>
      </c>
      <c r="L5718" s="384">
        <v>-5167948.37766123</v>
      </c>
      <c r="M5718" s="367">
        <v>6920.0000000000437</v>
      </c>
      <c r="N5718" s="367">
        <v>692</v>
      </c>
      <c r="O5718" s="384">
        <v>-90430.779981391694</v>
      </c>
      <c r="P5718" s="367">
        <v>100.33999999999999</v>
      </c>
      <c r="Q5718" s="367">
        <v>692</v>
      </c>
      <c r="R5718" s="384">
        <v>-36333.72921940386</v>
      </c>
      <c r="S5718" s="367">
        <v>96.88000000000001</v>
      </c>
      <c r="T5718" s="367">
        <v>23862.068965517072</v>
      </c>
      <c r="U5718" s="384">
        <v>-5366756.3483769838</v>
      </c>
      <c r="V5718" s="367">
        <v>6919.9999999999509</v>
      </c>
      <c r="W5718" s="367">
        <v>1153333.3333333284</v>
      </c>
      <c r="X5718" s="384">
        <v>345933.96670159412</v>
      </c>
      <c r="Y5718" s="386">
        <v>6919.9999999999691</v>
      </c>
      <c r="Z5718" s="367"/>
      <c r="AA5718" s="367"/>
      <c r="AB5718" s="367"/>
      <c r="AC5718" s="367"/>
      <c r="AD5718" s="367"/>
      <c r="AE5718" s="367"/>
      <c r="AF5718" s="367"/>
      <c r="AG5718" s="367"/>
      <c r="AH5718" s="367"/>
      <c r="AI5718" s="367"/>
      <c r="AJ5718" s="367"/>
      <c r="AK5718" s="367"/>
      <c r="AL5718" s="367"/>
      <c r="AM5718" s="367"/>
      <c r="AN5718" s="367"/>
      <c r="AO5718" s="367"/>
      <c r="AP5718" s="367"/>
      <c r="AQ5718" s="367"/>
      <c r="AR5718" s="367"/>
      <c r="AS5718" s="367"/>
      <c r="AT5718" s="367"/>
    </row>
    <row r="5719" spans="2:46" ht="13.8">
      <c r="B5719" s="26">
        <v>115.50000000000109</v>
      </c>
      <c r="C5719" s="363">
        <v>2375.4798797753047</v>
      </c>
      <c r="D5719" s="367">
        <v>6930.0000000000664</v>
      </c>
      <c r="E5719" s="367">
        <v>32232.558139535078</v>
      </c>
      <c r="F5719" s="367">
        <v>-7482795.5234979251</v>
      </c>
      <c r="G5719" s="367">
        <v>6930.0000000000418</v>
      </c>
      <c r="H5719" s="367">
        <v>173250</v>
      </c>
      <c r="I5719" s="384">
        <v>-88408491.857002735</v>
      </c>
      <c r="J5719" s="367">
        <v>6929.9999999999991</v>
      </c>
      <c r="K5719" s="367">
        <v>42000.000000000269</v>
      </c>
      <c r="L5719" s="384">
        <v>-5183804.6406383617</v>
      </c>
      <c r="M5719" s="367">
        <v>6930.0000000000446</v>
      </c>
      <c r="N5719" s="367">
        <v>693</v>
      </c>
      <c r="O5719" s="384">
        <v>-90697.241791451292</v>
      </c>
      <c r="P5719" s="367">
        <v>100.485</v>
      </c>
      <c r="Q5719" s="367">
        <v>693</v>
      </c>
      <c r="R5719" s="384">
        <v>-36450.317499893048</v>
      </c>
      <c r="S5719" s="367">
        <v>97.02000000000001</v>
      </c>
      <c r="T5719" s="367">
        <v>23896.55172413776</v>
      </c>
      <c r="U5719" s="384">
        <v>-5383014.5944981286</v>
      </c>
      <c r="V5719" s="367">
        <v>6929.9999999999509</v>
      </c>
      <c r="W5719" s="367">
        <v>1154999.9999999951</v>
      </c>
      <c r="X5719" s="384">
        <v>346117.68322654499</v>
      </c>
      <c r="Y5719" s="386">
        <v>6929.9999999999709</v>
      </c>
      <c r="Z5719" s="367"/>
      <c r="AA5719" s="367"/>
      <c r="AB5719" s="367"/>
      <c r="AC5719" s="367"/>
      <c r="AD5719" s="367"/>
      <c r="AE5719" s="367"/>
      <c r="AF5719" s="367"/>
      <c r="AG5719" s="367"/>
      <c r="AH5719" s="367"/>
      <c r="AI5719" s="367"/>
      <c r="AJ5719" s="367"/>
      <c r="AK5719" s="367"/>
      <c r="AL5719" s="367"/>
      <c r="AM5719" s="367"/>
      <c r="AN5719" s="367"/>
      <c r="AO5719" s="367"/>
      <c r="AP5719" s="367"/>
      <c r="AQ5719" s="367"/>
      <c r="AR5719" s="367"/>
      <c r="AS5719" s="367"/>
      <c r="AT5719" s="367"/>
    </row>
    <row r="5720" spans="2:46" ht="13.8">
      <c r="B5720" s="26">
        <v>115.66666666666777</v>
      </c>
      <c r="C5720" s="363">
        <v>2378.8550403155632</v>
      </c>
      <c r="D5720" s="367">
        <v>6940.0000000000664</v>
      </c>
      <c r="E5720" s="367">
        <v>32279.069767442055</v>
      </c>
      <c r="F5720" s="367">
        <v>-7504567.3948651003</v>
      </c>
      <c r="G5720" s="367">
        <v>6940.0000000000418</v>
      </c>
      <c r="H5720" s="367">
        <v>173500</v>
      </c>
      <c r="I5720" s="384">
        <v>-88665262.926341474</v>
      </c>
      <c r="J5720" s="367">
        <v>6939.9999999999991</v>
      </c>
      <c r="K5720" s="367">
        <v>42060.606060606333</v>
      </c>
      <c r="L5720" s="384">
        <v>-5199685.1117813913</v>
      </c>
      <c r="M5720" s="367">
        <v>6940.0000000000455</v>
      </c>
      <c r="N5720" s="367">
        <v>694</v>
      </c>
      <c r="O5720" s="384">
        <v>-90964.095467289153</v>
      </c>
      <c r="P5720" s="367">
        <v>100.63000000000001</v>
      </c>
      <c r="Q5720" s="367">
        <v>694</v>
      </c>
      <c r="R5720" s="384">
        <v>-36567.090723791902</v>
      </c>
      <c r="S5720" s="367">
        <v>97.160000000000011</v>
      </c>
      <c r="T5720" s="367">
        <v>23931.034482758449</v>
      </c>
      <c r="U5720" s="384">
        <v>-5399297.379776191</v>
      </c>
      <c r="V5720" s="367">
        <v>6939.9999999999509</v>
      </c>
      <c r="W5720" s="367">
        <v>1156666.6666666619</v>
      </c>
      <c r="X5720" s="384">
        <v>346300.48723186762</v>
      </c>
      <c r="Y5720" s="386">
        <v>6939.9999999999709</v>
      </c>
      <c r="Z5720" s="367"/>
      <c r="AA5720" s="367"/>
      <c r="AB5720" s="367"/>
      <c r="AC5720" s="367"/>
      <c r="AD5720" s="367"/>
      <c r="AE5720" s="367"/>
      <c r="AF5720" s="367"/>
      <c r="AG5720" s="367"/>
      <c r="AH5720" s="367"/>
      <c r="AI5720" s="367"/>
      <c r="AJ5720" s="367"/>
      <c r="AK5720" s="367"/>
      <c r="AL5720" s="367"/>
      <c r="AM5720" s="367"/>
      <c r="AN5720" s="367"/>
      <c r="AO5720" s="367"/>
      <c r="AP5720" s="367"/>
      <c r="AQ5720" s="367"/>
      <c r="AR5720" s="367"/>
      <c r="AS5720" s="367"/>
      <c r="AT5720" s="367"/>
    </row>
    <row r="5721" spans="2:46" ht="13.8">
      <c r="B5721" s="26">
        <v>115.83333333333444</v>
      </c>
      <c r="C5721" s="363">
        <v>2382.2300490968755</v>
      </c>
      <c r="D5721" s="367">
        <v>6950.0000000000664</v>
      </c>
      <c r="E5721" s="367">
        <v>32325.581395349032</v>
      </c>
      <c r="F5721" s="367">
        <v>-7526370.8921303414</v>
      </c>
      <c r="G5721" s="367">
        <v>6950.0000000000418</v>
      </c>
      <c r="H5721" s="367">
        <v>173750</v>
      </c>
      <c r="I5721" s="384">
        <v>-88922406.322735026</v>
      </c>
      <c r="J5721" s="367">
        <v>6949.9999999999991</v>
      </c>
      <c r="K5721" s="367">
        <v>42121.212121212397</v>
      </c>
      <c r="L5721" s="384">
        <v>-5215589.7910903171</v>
      </c>
      <c r="M5721" s="367">
        <v>6950.0000000000464</v>
      </c>
      <c r="N5721" s="367">
        <v>695</v>
      </c>
      <c r="O5721" s="384">
        <v>-91231.341008905205</v>
      </c>
      <c r="P5721" s="367">
        <v>100.77499999999999</v>
      </c>
      <c r="Q5721" s="367">
        <v>695</v>
      </c>
      <c r="R5721" s="384">
        <v>-36684.048891100378</v>
      </c>
      <c r="S5721" s="367">
        <v>97.3</v>
      </c>
      <c r="T5721" s="367">
        <v>23965.517241379137</v>
      </c>
      <c r="U5721" s="384">
        <v>-5415604.7042111708</v>
      </c>
      <c r="V5721" s="367">
        <v>6949.99999999995</v>
      </c>
      <c r="W5721" s="367">
        <v>1158333.3333333286</v>
      </c>
      <c r="X5721" s="384">
        <v>346482.37871756189</v>
      </c>
      <c r="Y5721" s="386">
        <v>6949.9999999999718</v>
      </c>
      <c r="Z5721" s="367"/>
      <c r="AA5721" s="367"/>
      <c r="AB5721" s="367"/>
      <c r="AC5721" s="367"/>
      <c r="AD5721" s="367"/>
      <c r="AE5721" s="367"/>
      <c r="AF5721" s="367"/>
      <c r="AG5721" s="367"/>
      <c r="AH5721" s="367"/>
      <c r="AI5721" s="367"/>
      <c r="AJ5721" s="367"/>
      <c r="AK5721" s="367"/>
      <c r="AL5721" s="367"/>
      <c r="AM5721" s="367"/>
      <c r="AN5721" s="367"/>
      <c r="AO5721" s="367"/>
      <c r="AP5721" s="367"/>
      <c r="AQ5721" s="367"/>
      <c r="AR5721" s="367"/>
      <c r="AS5721" s="367"/>
      <c r="AT5721" s="367"/>
    </row>
    <row r="5722" spans="2:46" ht="13.8">
      <c r="B5722" s="26">
        <v>116.00000000000111</v>
      </c>
      <c r="C5722" s="363">
        <v>2385.6049061192425</v>
      </c>
      <c r="D5722" s="367">
        <v>6960.0000000000664</v>
      </c>
      <c r="E5722" s="367">
        <v>32372.093023256009</v>
      </c>
      <c r="F5722" s="367">
        <v>-7548206.0152936522</v>
      </c>
      <c r="G5722" s="367">
        <v>6960.0000000000427</v>
      </c>
      <c r="H5722" s="367">
        <v>174000</v>
      </c>
      <c r="I5722" s="384">
        <v>-89179922.046183392</v>
      </c>
      <c r="J5722" s="367">
        <v>6959.9999999999991</v>
      </c>
      <c r="K5722" s="367">
        <v>42181.81818181846</v>
      </c>
      <c r="L5722" s="384">
        <v>-5231518.678565139</v>
      </c>
      <c r="M5722" s="367">
        <v>6960.0000000000464</v>
      </c>
      <c r="N5722" s="367">
        <v>696</v>
      </c>
      <c r="O5722" s="384">
        <v>-91498.978416299593</v>
      </c>
      <c r="P5722" s="367">
        <v>100.92</v>
      </c>
      <c r="Q5722" s="367">
        <v>696</v>
      </c>
      <c r="R5722" s="384">
        <v>-36801.192001818519</v>
      </c>
      <c r="S5722" s="367">
        <v>97.44</v>
      </c>
      <c r="T5722" s="367">
        <v>23999.999999999825</v>
      </c>
      <c r="U5722" s="384">
        <v>-5431936.567803069</v>
      </c>
      <c r="V5722" s="367">
        <v>6959.99999999995</v>
      </c>
      <c r="W5722" s="367">
        <v>1159999.9999999953</v>
      </c>
      <c r="X5722" s="384">
        <v>346663.35768362787</v>
      </c>
      <c r="Y5722" s="386">
        <v>6959.9999999999718</v>
      </c>
      <c r="Z5722" s="367"/>
      <c r="AA5722" s="367"/>
      <c r="AB5722" s="367"/>
      <c r="AC5722" s="367"/>
      <c r="AD5722" s="367"/>
      <c r="AE5722" s="367"/>
      <c r="AF5722" s="367"/>
      <c r="AG5722" s="367"/>
      <c r="AH5722" s="367"/>
      <c r="AI5722" s="367"/>
      <c r="AJ5722" s="367"/>
      <c r="AK5722" s="367"/>
      <c r="AL5722" s="367"/>
      <c r="AM5722" s="367"/>
      <c r="AN5722" s="367"/>
      <c r="AO5722" s="367"/>
      <c r="AP5722" s="367"/>
      <c r="AQ5722" s="367"/>
      <c r="AR5722" s="367"/>
      <c r="AS5722" s="367"/>
      <c r="AT5722" s="367"/>
    </row>
    <row r="5723" spans="2:46" ht="13.8">
      <c r="B5723" s="26">
        <v>116.16666666666778</v>
      </c>
      <c r="C5723" s="363">
        <v>2388.9796113826646</v>
      </c>
      <c r="D5723" s="367">
        <v>6970.0000000000673</v>
      </c>
      <c r="E5723" s="367">
        <v>32418.604651162987</v>
      </c>
      <c r="F5723" s="367">
        <v>-7570072.7643550271</v>
      </c>
      <c r="G5723" s="367">
        <v>6970.0000000000427</v>
      </c>
      <c r="H5723" s="367">
        <v>174250</v>
      </c>
      <c r="I5723" s="384">
        <v>-89437810.096686542</v>
      </c>
      <c r="J5723" s="367">
        <v>6969.9999999999991</v>
      </c>
      <c r="K5723" s="367">
        <v>42242.424242424524</v>
      </c>
      <c r="L5723" s="384">
        <v>-5247471.7742058598</v>
      </c>
      <c r="M5723" s="367">
        <v>6970.0000000000473</v>
      </c>
      <c r="N5723" s="367">
        <v>697</v>
      </c>
      <c r="O5723" s="384">
        <v>-91767.00768947223</v>
      </c>
      <c r="P5723" s="367">
        <v>101.06500000000001</v>
      </c>
      <c r="Q5723" s="367">
        <v>697</v>
      </c>
      <c r="R5723" s="384">
        <v>-36918.520055946319</v>
      </c>
      <c r="S5723" s="367">
        <v>97.58</v>
      </c>
      <c r="T5723" s="367">
        <v>24034.482758620514</v>
      </c>
      <c r="U5723" s="384">
        <v>-5448292.9705518847</v>
      </c>
      <c r="V5723" s="367">
        <v>6969.99999999995</v>
      </c>
      <c r="W5723" s="367">
        <v>1161666.6666666621</v>
      </c>
      <c r="X5723" s="384">
        <v>346843.42413006548</v>
      </c>
      <c r="Y5723" s="386">
        <v>6969.9999999999718</v>
      </c>
      <c r="Z5723" s="367"/>
      <c r="AA5723" s="367"/>
      <c r="AB5723" s="367"/>
      <c r="AC5723" s="367"/>
      <c r="AD5723" s="367"/>
      <c r="AE5723" s="367"/>
      <c r="AF5723" s="367"/>
      <c r="AG5723" s="367"/>
      <c r="AH5723" s="367"/>
      <c r="AI5723" s="367"/>
      <c r="AJ5723" s="367"/>
      <c r="AK5723" s="367"/>
      <c r="AL5723" s="367"/>
      <c r="AM5723" s="367"/>
      <c r="AN5723" s="367"/>
      <c r="AO5723" s="367"/>
      <c r="AP5723" s="367"/>
      <c r="AQ5723" s="367"/>
      <c r="AR5723" s="367"/>
      <c r="AS5723" s="367"/>
      <c r="AT5723" s="367"/>
    </row>
    <row r="5724" spans="2:46" ht="13.8">
      <c r="B5724" s="26">
        <v>116.33333333333445</v>
      </c>
      <c r="C5724" s="363">
        <v>2392.3541648871405</v>
      </c>
      <c r="D5724" s="367">
        <v>6980.0000000000673</v>
      </c>
      <c r="E5724" s="367">
        <v>32465.116279069964</v>
      </c>
      <c r="F5724" s="367">
        <v>-7591971.139314469</v>
      </c>
      <c r="G5724" s="367">
        <v>6980.0000000000427</v>
      </c>
      <c r="H5724" s="367">
        <v>174500</v>
      </c>
      <c r="I5724" s="384">
        <v>-89696070.47424449</v>
      </c>
      <c r="J5724" s="367">
        <v>6979.9999999999991</v>
      </c>
      <c r="K5724" s="367">
        <v>42303.030303030588</v>
      </c>
      <c r="L5724" s="384">
        <v>-5263449.0780124767</v>
      </c>
      <c r="M5724" s="367">
        <v>6980.0000000000473</v>
      </c>
      <c r="N5724" s="367">
        <v>698</v>
      </c>
      <c r="O5724" s="384">
        <v>-92035.428828423072</v>
      </c>
      <c r="P5724" s="367">
        <v>101.21</v>
      </c>
      <c r="Q5724" s="367">
        <v>698</v>
      </c>
      <c r="R5724" s="384">
        <v>-37036.033053483756</v>
      </c>
      <c r="S5724" s="367">
        <v>97.72</v>
      </c>
      <c r="T5724" s="367">
        <v>24068.965517241202</v>
      </c>
      <c r="U5724" s="384">
        <v>-5464673.9124576161</v>
      </c>
      <c r="V5724" s="367">
        <v>6979.9999999999482</v>
      </c>
      <c r="W5724" s="367">
        <v>1163333.3333333288</v>
      </c>
      <c r="X5724" s="384">
        <v>347022.5780568748</v>
      </c>
      <c r="Y5724" s="386">
        <v>6979.9999999999727</v>
      </c>
      <c r="Z5724" s="367"/>
      <c r="AA5724" s="367"/>
      <c r="AB5724" s="367"/>
      <c r="AC5724" s="367"/>
      <c r="AD5724" s="367"/>
      <c r="AE5724" s="367"/>
      <c r="AF5724" s="367"/>
      <c r="AG5724" s="367"/>
      <c r="AH5724" s="367"/>
      <c r="AI5724" s="367"/>
      <c r="AJ5724" s="367"/>
      <c r="AK5724" s="367"/>
      <c r="AL5724" s="367"/>
      <c r="AM5724" s="367"/>
      <c r="AN5724" s="367"/>
      <c r="AO5724" s="367"/>
      <c r="AP5724" s="367"/>
      <c r="AQ5724" s="367"/>
      <c r="AR5724" s="367"/>
      <c r="AS5724" s="367"/>
      <c r="AT5724" s="367"/>
    </row>
    <row r="5725" spans="2:46" ht="13.8">
      <c r="B5725" s="26">
        <v>116.50000000000112</v>
      </c>
      <c r="C5725" s="363">
        <v>2395.7285666326711</v>
      </c>
      <c r="D5725" s="367">
        <v>6990.0000000000673</v>
      </c>
      <c r="E5725" s="367">
        <v>32511.627906976941</v>
      </c>
      <c r="F5725" s="367">
        <v>-7613901.1401719768</v>
      </c>
      <c r="G5725" s="367">
        <v>6990.0000000000427</v>
      </c>
      <c r="H5725" s="367">
        <v>174750</v>
      </c>
      <c r="I5725" s="384">
        <v>-89954703.178857282</v>
      </c>
      <c r="J5725" s="367">
        <v>6990</v>
      </c>
      <c r="K5725" s="367">
        <v>42363.636363636651</v>
      </c>
      <c r="L5725" s="384">
        <v>-5279450.5899849907</v>
      </c>
      <c r="M5725" s="367">
        <v>6990.0000000000482</v>
      </c>
      <c r="N5725" s="367">
        <v>699</v>
      </c>
      <c r="O5725" s="384">
        <v>-92304.241833152235</v>
      </c>
      <c r="P5725" s="367">
        <v>101.355</v>
      </c>
      <c r="Q5725" s="367">
        <v>699</v>
      </c>
      <c r="R5725" s="384">
        <v>-37153.730994430858</v>
      </c>
      <c r="S5725" s="367">
        <v>97.86</v>
      </c>
      <c r="T5725" s="367">
        <v>24103.448275861891</v>
      </c>
      <c r="U5725" s="384">
        <v>-5481079.3935202686</v>
      </c>
      <c r="V5725" s="367">
        <v>6989.9999999999482</v>
      </c>
      <c r="W5725" s="367">
        <v>1164999.9999999956</v>
      </c>
      <c r="X5725" s="384">
        <v>347200.81946405588</v>
      </c>
      <c r="Y5725" s="386">
        <v>6989.9999999999727</v>
      </c>
      <c r="Z5725" s="367"/>
      <c r="AA5725" s="367"/>
      <c r="AB5725" s="367"/>
      <c r="AC5725" s="367"/>
      <c r="AD5725" s="367"/>
      <c r="AE5725" s="367"/>
      <c r="AF5725" s="367"/>
      <c r="AG5725" s="367"/>
      <c r="AH5725" s="367"/>
      <c r="AI5725" s="367"/>
      <c r="AJ5725" s="367"/>
      <c r="AK5725" s="367"/>
      <c r="AL5725" s="367"/>
      <c r="AM5725" s="367"/>
      <c r="AN5725" s="367"/>
      <c r="AO5725" s="367"/>
      <c r="AP5725" s="367"/>
      <c r="AQ5725" s="367"/>
      <c r="AR5725" s="367"/>
      <c r="AS5725" s="367"/>
      <c r="AT5725" s="367"/>
    </row>
    <row r="5726" spans="2:46" ht="13.8">
      <c r="B5726" s="26">
        <v>116.66666666666779</v>
      </c>
      <c r="C5726" s="363">
        <v>2399.1028166192568</v>
      </c>
      <c r="D5726" s="367">
        <v>7000.0000000000673</v>
      </c>
      <c r="E5726" s="367">
        <v>32558.139534883918</v>
      </c>
      <c r="F5726" s="367">
        <v>-7635862.7669275505</v>
      </c>
      <c r="G5726" s="367">
        <v>7000.0000000000427</v>
      </c>
      <c r="H5726" s="367">
        <v>175000</v>
      </c>
      <c r="I5726" s="384">
        <v>-90213708.210524842</v>
      </c>
      <c r="J5726" s="367">
        <v>7000</v>
      </c>
      <c r="K5726" s="367">
        <v>42424.242424242715</v>
      </c>
      <c r="L5726" s="384">
        <v>-5295476.3101234026</v>
      </c>
      <c r="M5726" s="367">
        <v>7000.0000000000482</v>
      </c>
      <c r="N5726" s="367">
        <v>700</v>
      </c>
      <c r="O5726" s="384">
        <v>-92573.446703659632</v>
      </c>
      <c r="P5726" s="367">
        <v>101.5</v>
      </c>
      <c r="Q5726" s="367">
        <v>700</v>
      </c>
      <c r="R5726" s="384">
        <v>-37271.613878787597</v>
      </c>
      <c r="S5726" s="367">
        <v>98</v>
      </c>
      <c r="T5726" s="367">
        <v>24137.931034482579</v>
      </c>
      <c r="U5726" s="384">
        <v>-5497509.4137398377</v>
      </c>
      <c r="V5726" s="367">
        <v>6999.9999999999482</v>
      </c>
      <c r="W5726" s="367">
        <v>1166666.6666666623</v>
      </c>
      <c r="X5726" s="384">
        <v>347378.1483516086</v>
      </c>
      <c r="Y5726" s="386">
        <v>6999.9999999999736</v>
      </c>
      <c r="Z5726" s="367"/>
      <c r="AA5726" s="367"/>
      <c r="AB5726" s="367"/>
      <c r="AC5726" s="367"/>
      <c r="AD5726" s="367"/>
      <c r="AE5726" s="367"/>
      <c r="AF5726" s="367"/>
      <c r="AG5726" s="367"/>
      <c r="AH5726" s="367"/>
      <c r="AI5726" s="367"/>
      <c r="AJ5726" s="367"/>
      <c r="AK5726" s="367"/>
      <c r="AL5726" s="367"/>
      <c r="AM5726" s="367"/>
      <c r="AN5726" s="367"/>
      <c r="AO5726" s="367"/>
      <c r="AP5726" s="367"/>
      <c r="AQ5726" s="367"/>
      <c r="AR5726" s="367"/>
      <c r="AS5726" s="367"/>
      <c r="AT5726" s="367"/>
    </row>
    <row r="5727" spans="2:46" ht="13.8">
      <c r="B5727" s="26">
        <v>116.83333333333447</v>
      </c>
      <c r="C5727" s="363">
        <v>2402.4769148468972</v>
      </c>
      <c r="D5727" s="367">
        <v>7010.0000000000682</v>
      </c>
      <c r="E5727" s="367">
        <v>32604.651162790895</v>
      </c>
      <c r="F5727" s="367">
        <v>-7657856.0195811912</v>
      </c>
      <c r="G5727" s="367">
        <v>7010.0000000000427</v>
      </c>
      <c r="H5727" s="367">
        <v>175250</v>
      </c>
      <c r="I5727" s="384">
        <v>-90473085.569247201</v>
      </c>
      <c r="J5727" s="367">
        <v>7010</v>
      </c>
      <c r="K5727" s="367">
        <v>42484.848484848779</v>
      </c>
      <c r="L5727" s="384">
        <v>-5311526.2384277126</v>
      </c>
      <c r="M5727" s="367">
        <v>7010.0000000000491</v>
      </c>
      <c r="N5727" s="367">
        <v>701</v>
      </c>
      <c r="O5727" s="384">
        <v>-92843.043439945279</v>
      </c>
      <c r="P5727" s="367">
        <v>101.645</v>
      </c>
      <c r="Q5727" s="367">
        <v>701</v>
      </c>
      <c r="R5727" s="384">
        <v>-37389.681706554009</v>
      </c>
      <c r="S5727" s="367">
        <v>98.14</v>
      </c>
      <c r="T5727" s="367">
        <v>24172.413793103267</v>
      </c>
      <c r="U5727" s="384">
        <v>-5513963.9731163252</v>
      </c>
      <c r="V5727" s="367">
        <v>7009.9999999999472</v>
      </c>
      <c r="W5727" s="367">
        <v>1168333.3333333291</v>
      </c>
      <c r="X5727" s="384">
        <v>347554.56471953302</v>
      </c>
      <c r="Y5727" s="386">
        <v>7009.9999999999736</v>
      </c>
      <c r="Z5727" s="367"/>
      <c r="AA5727" s="367"/>
      <c r="AB5727" s="367"/>
      <c r="AC5727" s="367"/>
      <c r="AD5727" s="367"/>
      <c r="AE5727" s="367"/>
      <c r="AF5727" s="367"/>
      <c r="AG5727" s="367"/>
      <c r="AH5727" s="367"/>
      <c r="AI5727" s="367"/>
      <c r="AJ5727" s="367"/>
      <c r="AK5727" s="367"/>
      <c r="AL5727" s="367"/>
      <c r="AM5727" s="367"/>
      <c r="AN5727" s="367"/>
      <c r="AO5727" s="367"/>
      <c r="AP5727" s="367"/>
      <c r="AQ5727" s="367"/>
      <c r="AR5727" s="367"/>
      <c r="AS5727" s="367"/>
      <c r="AT5727" s="367"/>
    </row>
    <row r="5728" spans="2:46" ht="13.8">
      <c r="B5728" s="26">
        <v>117.00000000000114</v>
      </c>
      <c r="C5728" s="363">
        <v>2405.8508613155914</v>
      </c>
      <c r="D5728" s="367">
        <v>7020.0000000000682</v>
      </c>
      <c r="E5728" s="367">
        <v>32651.162790697872</v>
      </c>
      <c r="F5728" s="367">
        <v>-7679880.8981328979</v>
      </c>
      <c r="G5728" s="367">
        <v>7020.0000000000427</v>
      </c>
      <c r="H5728" s="367">
        <v>175500</v>
      </c>
      <c r="I5728" s="384">
        <v>-90732835.255024359</v>
      </c>
      <c r="J5728" s="367">
        <v>7020</v>
      </c>
      <c r="K5728" s="367">
        <v>42545.454545454842</v>
      </c>
      <c r="L5728" s="384">
        <v>-5327600.3748979177</v>
      </c>
      <c r="M5728" s="367">
        <v>7020.0000000000491</v>
      </c>
      <c r="N5728" s="367">
        <v>702</v>
      </c>
      <c r="O5728" s="384">
        <v>-93113.032042009232</v>
      </c>
      <c r="P5728" s="367">
        <v>101.79</v>
      </c>
      <c r="Q5728" s="367">
        <v>702</v>
      </c>
      <c r="R5728" s="384">
        <v>-37507.93447773005</v>
      </c>
      <c r="S5728" s="367">
        <v>98.28</v>
      </c>
      <c r="T5728" s="367">
        <v>24206.896551723956</v>
      </c>
      <c r="U5728" s="384">
        <v>-5530443.0716497293</v>
      </c>
      <c r="V5728" s="367">
        <v>7019.9999999999472</v>
      </c>
      <c r="W5728" s="367">
        <v>1169999.9999999958</v>
      </c>
      <c r="X5728" s="384">
        <v>347730.06856782921</v>
      </c>
      <c r="Y5728" s="386">
        <v>7019.9999999999736</v>
      </c>
      <c r="Z5728" s="367"/>
      <c r="AA5728" s="367"/>
      <c r="AB5728" s="367"/>
      <c r="AC5728" s="367"/>
      <c r="AD5728" s="367"/>
      <c r="AE5728" s="367"/>
      <c r="AF5728" s="367"/>
      <c r="AG5728" s="367"/>
      <c r="AH5728" s="367"/>
      <c r="AI5728" s="367"/>
      <c r="AJ5728" s="367"/>
      <c r="AK5728" s="367"/>
      <c r="AL5728" s="367"/>
      <c r="AM5728" s="367"/>
      <c r="AN5728" s="367"/>
      <c r="AO5728" s="367"/>
      <c r="AP5728" s="367"/>
      <c r="AQ5728" s="367"/>
      <c r="AR5728" s="367"/>
      <c r="AS5728" s="367"/>
      <c r="AT5728" s="367"/>
    </row>
    <row r="5729" spans="2:46" ht="13.8">
      <c r="B5729" s="26">
        <v>117.16666666666781</v>
      </c>
      <c r="C5729" s="363">
        <v>2409.2246560253407</v>
      </c>
      <c r="D5729" s="367">
        <v>7030.0000000000682</v>
      </c>
      <c r="E5729" s="367">
        <v>32697.674418604849</v>
      </c>
      <c r="F5729" s="367">
        <v>-7701937.4025826734</v>
      </c>
      <c r="G5729" s="367">
        <v>7030.0000000000427</v>
      </c>
      <c r="H5729" s="367">
        <v>175750</v>
      </c>
      <c r="I5729" s="384">
        <v>-90992957.267856315</v>
      </c>
      <c r="J5729" s="367">
        <v>7030</v>
      </c>
      <c r="K5729" s="367">
        <v>42606.060606060906</v>
      </c>
      <c r="L5729" s="384">
        <v>-5343698.7195340199</v>
      </c>
      <c r="M5729" s="367">
        <v>7030.0000000000491</v>
      </c>
      <c r="N5729" s="367">
        <v>703</v>
      </c>
      <c r="O5729" s="384">
        <v>-93383.412509851376</v>
      </c>
      <c r="P5729" s="367">
        <v>101.93499999999999</v>
      </c>
      <c r="Q5729" s="367">
        <v>703</v>
      </c>
      <c r="R5729" s="384">
        <v>-37626.37219231575</v>
      </c>
      <c r="S5729" s="367">
        <v>98.42</v>
      </c>
      <c r="T5729" s="367">
        <v>24241.379310344644</v>
      </c>
      <c r="U5729" s="384">
        <v>-5546946.7093400536</v>
      </c>
      <c r="V5729" s="367">
        <v>7029.9999999999472</v>
      </c>
      <c r="W5729" s="367">
        <v>1171666.6666666626</v>
      </c>
      <c r="X5729" s="384">
        <v>347904.65989649709</v>
      </c>
      <c r="Y5729" s="386">
        <v>7029.9999999999754</v>
      </c>
      <c r="Z5729" s="367"/>
      <c r="AA5729" s="367"/>
      <c r="AB5729" s="367"/>
      <c r="AC5729" s="367"/>
      <c r="AD5729" s="367"/>
      <c r="AE5729" s="367"/>
      <c r="AF5729" s="367"/>
      <c r="AG5729" s="367"/>
      <c r="AH5729" s="367"/>
      <c r="AI5729" s="367"/>
      <c r="AJ5729" s="367"/>
      <c r="AK5729" s="367"/>
      <c r="AL5729" s="367"/>
      <c r="AM5729" s="367"/>
      <c r="AN5729" s="367"/>
      <c r="AO5729" s="367"/>
      <c r="AP5729" s="367"/>
      <c r="AQ5729" s="367"/>
      <c r="AR5729" s="367"/>
      <c r="AS5729" s="367"/>
      <c r="AT5729" s="367"/>
    </row>
    <row r="5730" spans="2:46" ht="13.8">
      <c r="B5730" s="26">
        <v>117.33333333333448</v>
      </c>
      <c r="C5730" s="363">
        <v>2412.5982989761437</v>
      </c>
      <c r="D5730" s="367">
        <v>7040.0000000000682</v>
      </c>
      <c r="E5730" s="367">
        <v>32744.186046511826</v>
      </c>
      <c r="F5730" s="367">
        <v>-7724025.5329305138</v>
      </c>
      <c r="G5730" s="367">
        <v>7040.0000000000427</v>
      </c>
      <c r="H5730" s="367">
        <v>176000</v>
      </c>
      <c r="I5730" s="384">
        <v>-91253451.607743055</v>
      </c>
      <c r="J5730" s="367">
        <v>7040</v>
      </c>
      <c r="K5730" s="367">
        <v>42666.66666666697</v>
      </c>
      <c r="L5730" s="384">
        <v>-5359821.2723360229</v>
      </c>
      <c r="M5730" s="367">
        <v>7040.0000000000509</v>
      </c>
      <c r="N5730" s="367">
        <v>704</v>
      </c>
      <c r="O5730" s="384">
        <v>-93654.184843471841</v>
      </c>
      <c r="P5730" s="367">
        <v>102.08</v>
      </c>
      <c r="Q5730" s="367">
        <v>704</v>
      </c>
      <c r="R5730" s="384">
        <v>-37744.994850311086</v>
      </c>
      <c r="S5730" s="367">
        <v>98.56</v>
      </c>
      <c r="T5730" s="367">
        <v>24275.862068965333</v>
      </c>
      <c r="U5730" s="384">
        <v>-5563474.8861872936</v>
      </c>
      <c r="V5730" s="367">
        <v>7039.9999999999463</v>
      </c>
      <c r="W5730" s="367">
        <v>1173333.3333333293</v>
      </c>
      <c r="X5730" s="384">
        <v>348078.33870553662</v>
      </c>
      <c r="Y5730" s="386">
        <v>7039.9999999999754</v>
      </c>
      <c r="Z5730" s="367"/>
      <c r="AA5730" s="367"/>
      <c r="AB5730" s="367"/>
      <c r="AC5730" s="367"/>
      <c r="AD5730" s="367"/>
      <c r="AE5730" s="367"/>
      <c r="AF5730" s="367"/>
      <c r="AG5730" s="367"/>
      <c r="AH5730" s="367"/>
      <c r="AI5730" s="367"/>
      <c r="AJ5730" s="367"/>
      <c r="AK5730" s="367"/>
      <c r="AL5730" s="367"/>
      <c r="AM5730" s="367"/>
      <c r="AN5730" s="367"/>
      <c r="AO5730" s="367"/>
      <c r="AP5730" s="367"/>
      <c r="AQ5730" s="367"/>
      <c r="AR5730" s="367"/>
      <c r="AS5730" s="367"/>
      <c r="AT5730" s="367"/>
    </row>
    <row r="5731" spans="2:46" ht="13.8">
      <c r="B5731" s="26">
        <v>117.50000000000115</v>
      </c>
      <c r="C5731" s="363">
        <v>2415.9717901680015</v>
      </c>
      <c r="D5731" s="367">
        <v>7050.0000000000691</v>
      </c>
      <c r="E5731" s="367">
        <v>32790.6976744188</v>
      </c>
      <c r="F5731" s="367">
        <v>-7746145.2891764194</v>
      </c>
      <c r="G5731" s="367">
        <v>7050.0000000000418</v>
      </c>
      <c r="H5731" s="367">
        <v>176250</v>
      </c>
      <c r="I5731" s="384">
        <v>-91514318.274684608</v>
      </c>
      <c r="J5731" s="367">
        <v>7050</v>
      </c>
      <c r="K5731" s="367">
        <v>42727.272727273034</v>
      </c>
      <c r="L5731" s="384">
        <v>-5375968.0333039211</v>
      </c>
      <c r="M5731" s="367">
        <v>7050.0000000000509</v>
      </c>
      <c r="N5731" s="367">
        <v>705</v>
      </c>
      <c r="O5731" s="384">
        <v>-93925.34904287057</v>
      </c>
      <c r="P5731" s="367">
        <v>102.22500000000001</v>
      </c>
      <c r="Q5731" s="367">
        <v>705</v>
      </c>
      <c r="R5731" s="384">
        <v>-37863.802451716096</v>
      </c>
      <c r="S5731" s="367">
        <v>98.7</v>
      </c>
      <c r="T5731" s="367">
        <v>24310.344827586021</v>
      </c>
      <c r="U5731" s="384">
        <v>-5580027.6021914529</v>
      </c>
      <c r="V5731" s="367">
        <v>7049.9999999999463</v>
      </c>
      <c r="W5731" s="367">
        <v>1174999.999999996</v>
      </c>
      <c r="X5731" s="384">
        <v>348251.10499494785</v>
      </c>
      <c r="Y5731" s="386">
        <v>7049.9999999999764</v>
      </c>
      <c r="Z5731" s="367"/>
      <c r="AA5731" s="367"/>
      <c r="AB5731" s="367"/>
      <c r="AC5731" s="367"/>
      <c r="AD5731" s="367"/>
      <c r="AE5731" s="367"/>
      <c r="AF5731" s="367"/>
      <c r="AG5731" s="367"/>
      <c r="AH5731" s="367"/>
      <c r="AI5731" s="367"/>
      <c r="AJ5731" s="367"/>
      <c r="AK5731" s="367"/>
      <c r="AL5731" s="367"/>
      <c r="AM5731" s="367"/>
      <c r="AN5731" s="367"/>
      <c r="AO5731" s="367"/>
      <c r="AP5731" s="367"/>
      <c r="AQ5731" s="367"/>
      <c r="AR5731" s="367"/>
      <c r="AS5731" s="367"/>
      <c r="AT5731" s="367"/>
    </row>
    <row r="5732" spans="2:46" ht="13.8">
      <c r="B5732" s="26">
        <v>117.66666666666782</v>
      </c>
      <c r="C5732" s="363">
        <v>2419.3451296009143</v>
      </c>
      <c r="D5732" s="367">
        <v>7060.0000000000691</v>
      </c>
      <c r="E5732" s="367">
        <v>32837.209302325777</v>
      </c>
      <c r="F5732" s="367">
        <v>-7768296.6713203928</v>
      </c>
      <c r="G5732" s="367">
        <v>7060.0000000000418</v>
      </c>
      <c r="H5732" s="367">
        <v>176500</v>
      </c>
      <c r="I5732" s="384">
        <v>-91775557.26868096</v>
      </c>
      <c r="J5732" s="367">
        <v>7060</v>
      </c>
      <c r="K5732" s="367">
        <v>42787.878787879097</v>
      </c>
      <c r="L5732" s="384">
        <v>-5392139.0024377163</v>
      </c>
      <c r="M5732" s="367">
        <v>7060.0000000000518</v>
      </c>
      <c r="N5732" s="367">
        <v>706</v>
      </c>
      <c r="O5732" s="384">
        <v>-94196.905108047489</v>
      </c>
      <c r="P5732" s="367">
        <v>102.36999999999999</v>
      </c>
      <c r="Q5732" s="367">
        <v>706</v>
      </c>
      <c r="R5732" s="384">
        <v>-37982.794996530734</v>
      </c>
      <c r="S5732" s="367">
        <v>98.84</v>
      </c>
      <c r="T5732" s="367">
        <v>24344.827586206709</v>
      </c>
      <c r="U5732" s="384">
        <v>-5596604.8573525287</v>
      </c>
      <c r="V5732" s="367">
        <v>7059.9999999999454</v>
      </c>
      <c r="W5732" s="367">
        <v>1176666.6666666628</v>
      </c>
      <c r="X5732" s="384">
        <v>348422.95876473078</v>
      </c>
      <c r="Y5732" s="386">
        <v>7059.9999999999764</v>
      </c>
      <c r="Z5732" s="367"/>
      <c r="AA5732" s="367"/>
      <c r="AB5732" s="367"/>
      <c r="AC5732" s="367"/>
      <c r="AD5732" s="367"/>
      <c r="AE5732" s="367"/>
      <c r="AF5732" s="367"/>
      <c r="AG5732" s="367"/>
      <c r="AH5732" s="367"/>
      <c r="AI5732" s="367"/>
      <c r="AJ5732" s="367"/>
      <c r="AK5732" s="367"/>
      <c r="AL5732" s="367"/>
      <c r="AM5732" s="367"/>
      <c r="AN5732" s="367"/>
      <c r="AO5732" s="367"/>
      <c r="AP5732" s="367"/>
      <c r="AQ5732" s="367"/>
      <c r="AR5732" s="367"/>
      <c r="AS5732" s="367"/>
      <c r="AT5732" s="367"/>
    </row>
    <row r="5733" spans="2:46" ht="13.8">
      <c r="B5733" s="26">
        <v>117.83333333333449</v>
      </c>
      <c r="C5733" s="363">
        <v>2422.7183172748814</v>
      </c>
      <c r="D5733" s="367">
        <v>7070.0000000000691</v>
      </c>
      <c r="E5733" s="367">
        <v>32883.720930232754</v>
      </c>
      <c r="F5733" s="367">
        <v>-7790479.6793624321</v>
      </c>
      <c r="G5733" s="367">
        <v>7070.0000000000418</v>
      </c>
      <c r="H5733" s="367">
        <v>176750</v>
      </c>
      <c r="I5733" s="384">
        <v>-92037168.589732125</v>
      </c>
      <c r="J5733" s="367">
        <v>7070</v>
      </c>
      <c r="K5733" s="367">
        <v>42848.484848485161</v>
      </c>
      <c r="L5733" s="384">
        <v>-5408334.1797374086</v>
      </c>
      <c r="M5733" s="367">
        <v>7070.0000000000518</v>
      </c>
      <c r="N5733" s="367">
        <v>707</v>
      </c>
      <c r="O5733" s="384">
        <v>-94468.853039002744</v>
      </c>
      <c r="P5733" s="367">
        <v>102.515</v>
      </c>
      <c r="Q5733" s="367">
        <v>707</v>
      </c>
      <c r="R5733" s="384">
        <v>-38101.972484755031</v>
      </c>
      <c r="S5733" s="367">
        <v>98.98</v>
      </c>
      <c r="T5733" s="367">
        <v>24379.310344827398</v>
      </c>
      <c r="U5733" s="384">
        <v>-5613206.651670523</v>
      </c>
      <c r="V5733" s="367">
        <v>7069.9999999999454</v>
      </c>
      <c r="W5733" s="367">
        <v>1178333.3333333295</v>
      </c>
      <c r="X5733" s="384">
        <v>348593.90001488529</v>
      </c>
      <c r="Y5733" s="386">
        <v>7069.9999999999773</v>
      </c>
      <c r="Z5733" s="367"/>
      <c r="AA5733" s="367"/>
      <c r="AB5733" s="367"/>
      <c r="AC5733" s="367"/>
      <c r="AD5733" s="367"/>
      <c r="AE5733" s="367"/>
      <c r="AF5733" s="367"/>
      <c r="AG5733" s="367"/>
      <c r="AH5733" s="367"/>
      <c r="AI5733" s="367"/>
      <c r="AJ5733" s="367"/>
      <c r="AK5733" s="367"/>
      <c r="AL5733" s="367"/>
      <c r="AM5733" s="367"/>
      <c r="AN5733" s="367"/>
      <c r="AO5733" s="367"/>
      <c r="AP5733" s="367"/>
      <c r="AQ5733" s="367"/>
      <c r="AR5733" s="367"/>
      <c r="AS5733" s="367"/>
      <c r="AT5733" s="367"/>
    </row>
    <row r="5734" spans="2:46" ht="13.8">
      <c r="B5734" s="26">
        <v>118.00000000000117</v>
      </c>
      <c r="C5734" s="363">
        <v>2426.0913531899027</v>
      </c>
      <c r="D5734" s="367">
        <v>7080.0000000000691</v>
      </c>
      <c r="E5734" s="367">
        <v>32930.232558139731</v>
      </c>
      <c r="F5734" s="367">
        <v>-7812694.3133025421</v>
      </c>
      <c r="G5734" s="367">
        <v>7080.0000000000427</v>
      </c>
      <c r="H5734" s="367">
        <v>177000</v>
      </c>
      <c r="I5734" s="384">
        <v>-92299152.23783806</v>
      </c>
      <c r="J5734" s="367">
        <v>7080</v>
      </c>
      <c r="K5734" s="367">
        <v>42909.090909091225</v>
      </c>
      <c r="L5734" s="384">
        <v>-5424553.5652029989</v>
      </c>
      <c r="M5734" s="367">
        <v>7080.0000000000528</v>
      </c>
      <c r="N5734" s="367">
        <v>708</v>
      </c>
      <c r="O5734" s="384">
        <v>-94741.192835736263</v>
      </c>
      <c r="P5734" s="367">
        <v>102.66000000000001</v>
      </c>
      <c r="Q5734" s="367">
        <v>708</v>
      </c>
      <c r="R5734" s="384">
        <v>-38221.334916388972</v>
      </c>
      <c r="S5734" s="367">
        <v>99.12</v>
      </c>
      <c r="T5734" s="367">
        <v>24413.793103448086</v>
      </c>
      <c r="U5734" s="384">
        <v>-5629832.9851454366</v>
      </c>
      <c r="V5734" s="367">
        <v>7079.9999999999454</v>
      </c>
      <c r="W5734" s="367">
        <v>1179999.9999999963</v>
      </c>
      <c r="X5734" s="384">
        <v>348763.92874541169</v>
      </c>
      <c r="Y5734" s="386">
        <v>7079.9999999999773</v>
      </c>
      <c r="Z5734" s="367"/>
      <c r="AA5734" s="367"/>
      <c r="AB5734" s="367"/>
      <c r="AC5734" s="367"/>
      <c r="AD5734" s="367"/>
      <c r="AE5734" s="367"/>
      <c r="AF5734" s="367"/>
      <c r="AG5734" s="367"/>
      <c r="AH5734" s="367"/>
      <c r="AI5734" s="367"/>
      <c r="AJ5734" s="367"/>
      <c r="AK5734" s="367"/>
      <c r="AL5734" s="367"/>
      <c r="AM5734" s="367"/>
      <c r="AN5734" s="367"/>
      <c r="AO5734" s="367"/>
      <c r="AP5734" s="367"/>
      <c r="AQ5734" s="367"/>
      <c r="AR5734" s="367"/>
      <c r="AS5734" s="367"/>
      <c r="AT5734" s="367"/>
    </row>
    <row r="5735" spans="2:46" ht="13.8">
      <c r="B5735" s="26">
        <v>118.16666666666784</v>
      </c>
      <c r="C5735" s="363">
        <v>2429.4642373459792</v>
      </c>
      <c r="D5735" s="367">
        <v>7090.0000000000709</v>
      </c>
      <c r="E5735" s="367">
        <v>32976.744186046708</v>
      </c>
      <c r="F5735" s="367">
        <v>-7834940.5731407143</v>
      </c>
      <c r="G5735" s="367">
        <v>7090.0000000000427</v>
      </c>
      <c r="H5735" s="367">
        <v>177250</v>
      </c>
      <c r="I5735" s="384">
        <v>-92561508.212998822</v>
      </c>
      <c r="J5735" s="367">
        <v>7090</v>
      </c>
      <c r="K5735" s="367">
        <v>42969.696969697288</v>
      </c>
      <c r="L5735" s="384">
        <v>-5440797.1588344863</v>
      </c>
      <c r="M5735" s="367">
        <v>7090.0000000000528</v>
      </c>
      <c r="N5735" s="367">
        <v>709</v>
      </c>
      <c r="O5735" s="384">
        <v>-95013.924498247972</v>
      </c>
      <c r="P5735" s="367">
        <v>102.80499999999999</v>
      </c>
      <c r="Q5735" s="367">
        <v>709</v>
      </c>
      <c r="R5735" s="384">
        <v>-38340.882291432565</v>
      </c>
      <c r="S5735" s="367">
        <v>99.259999999999991</v>
      </c>
      <c r="T5735" s="367">
        <v>24448.275862068775</v>
      </c>
      <c r="U5735" s="384">
        <v>-5646483.8577772658</v>
      </c>
      <c r="V5735" s="367">
        <v>7089.9999999999445</v>
      </c>
      <c r="W5735" s="367">
        <v>1181666.666666663</v>
      </c>
      <c r="X5735" s="384">
        <v>348933.0449563096</v>
      </c>
      <c r="Y5735" s="386">
        <v>7089.9999999999773</v>
      </c>
      <c r="Z5735" s="367"/>
      <c r="AA5735" s="367"/>
      <c r="AB5735" s="367"/>
      <c r="AC5735" s="367"/>
      <c r="AD5735" s="367"/>
      <c r="AE5735" s="367"/>
      <c r="AF5735" s="367"/>
      <c r="AG5735" s="367"/>
      <c r="AH5735" s="367"/>
      <c r="AI5735" s="367"/>
      <c r="AJ5735" s="367"/>
      <c r="AK5735" s="367"/>
      <c r="AL5735" s="367"/>
      <c r="AM5735" s="367"/>
      <c r="AN5735" s="367"/>
      <c r="AO5735" s="367"/>
      <c r="AP5735" s="367"/>
      <c r="AQ5735" s="367"/>
      <c r="AR5735" s="367"/>
      <c r="AS5735" s="367"/>
      <c r="AT5735" s="367"/>
    </row>
    <row r="5736" spans="2:46" ht="13.8">
      <c r="B5736" s="26">
        <v>118.33333333333451</v>
      </c>
      <c r="C5736" s="363">
        <v>2432.8369697431099</v>
      </c>
      <c r="D5736" s="367">
        <v>7100.0000000000709</v>
      </c>
      <c r="E5736" s="367">
        <v>33023.255813953685</v>
      </c>
      <c r="F5736" s="367">
        <v>-7857218.4588769535</v>
      </c>
      <c r="G5736" s="367">
        <v>7100.0000000000427</v>
      </c>
      <c r="H5736" s="367">
        <v>177500</v>
      </c>
      <c r="I5736" s="384">
        <v>-92824236.515214384</v>
      </c>
      <c r="J5736" s="367">
        <v>7100</v>
      </c>
      <c r="K5736" s="367">
        <v>43030.303030303352</v>
      </c>
      <c r="L5736" s="384">
        <v>-5457064.9606318707</v>
      </c>
      <c r="M5736" s="367">
        <v>7100.0000000000537</v>
      </c>
      <c r="N5736" s="367">
        <v>710</v>
      </c>
      <c r="O5736" s="384">
        <v>-95287.048026537988</v>
      </c>
      <c r="P5736" s="367">
        <v>102.95</v>
      </c>
      <c r="Q5736" s="367">
        <v>710</v>
      </c>
      <c r="R5736" s="384">
        <v>-38460.614609885823</v>
      </c>
      <c r="S5736" s="367">
        <v>99.399999999999991</v>
      </c>
      <c r="T5736" s="367">
        <v>24482.758620689463</v>
      </c>
      <c r="U5736" s="384">
        <v>-5663159.2695660144</v>
      </c>
      <c r="V5736" s="367">
        <v>7099.9999999999445</v>
      </c>
      <c r="W5736" s="367">
        <v>1183333.3333333298</v>
      </c>
      <c r="X5736" s="384">
        <v>349101.2486475794</v>
      </c>
      <c r="Y5736" s="386">
        <v>7099.9999999999782</v>
      </c>
      <c r="Z5736" s="367"/>
      <c r="AA5736" s="367"/>
      <c r="AB5736" s="367"/>
      <c r="AC5736" s="367"/>
      <c r="AD5736" s="367"/>
      <c r="AE5736" s="367"/>
      <c r="AF5736" s="367"/>
      <c r="AG5736" s="367"/>
      <c r="AH5736" s="367"/>
      <c r="AI5736" s="367"/>
      <c r="AJ5736" s="367"/>
      <c r="AK5736" s="367"/>
      <c r="AL5736" s="367"/>
      <c r="AM5736" s="367"/>
      <c r="AN5736" s="367"/>
      <c r="AO5736" s="367"/>
      <c r="AP5736" s="367"/>
      <c r="AQ5736" s="367"/>
      <c r="AR5736" s="367"/>
      <c r="AS5736" s="367"/>
      <c r="AT5736" s="367"/>
    </row>
    <row r="5737" spans="2:46" ht="13.8">
      <c r="B5737" s="26">
        <v>118.50000000000118</v>
      </c>
      <c r="C5737" s="363">
        <v>2436.2095503812952</v>
      </c>
      <c r="D5737" s="367">
        <v>7110.0000000000709</v>
      </c>
      <c r="E5737" s="367">
        <v>33069.767441860662</v>
      </c>
      <c r="F5737" s="367">
        <v>-7879527.9705112595</v>
      </c>
      <c r="G5737" s="367">
        <v>7110.0000000000427</v>
      </c>
      <c r="H5737" s="367">
        <v>177750</v>
      </c>
      <c r="I5737" s="384">
        <v>-93087337.144484729</v>
      </c>
      <c r="J5737" s="367">
        <v>7110</v>
      </c>
      <c r="K5737" s="367">
        <v>43090.909090909416</v>
      </c>
      <c r="L5737" s="384">
        <v>-5473356.9705951521</v>
      </c>
      <c r="M5737" s="367">
        <v>7110.0000000000537</v>
      </c>
      <c r="N5737" s="367">
        <v>711</v>
      </c>
      <c r="O5737" s="384">
        <v>-95560.563420606253</v>
      </c>
      <c r="P5737" s="367">
        <v>103.095</v>
      </c>
      <c r="Q5737" s="367">
        <v>711</v>
      </c>
      <c r="R5737" s="384">
        <v>-38580.531871748717</v>
      </c>
      <c r="S5737" s="367">
        <v>99.539999999999992</v>
      </c>
      <c r="T5737" s="367">
        <v>24517.241379310151</v>
      </c>
      <c r="U5737" s="384">
        <v>-5679859.2205116814</v>
      </c>
      <c r="V5737" s="367">
        <v>7109.9999999999445</v>
      </c>
      <c r="W5737" s="367">
        <v>1184999.9999999965</v>
      </c>
      <c r="X5737" s="384">
        <v>349268.53981922072</v>
      </c>
      <c r="Y5737" s="386">
        <v>7109.9999999999782</v>
      </c>
      <c r="Z5737" s="367"/>
      <c r="AA5737" s="367"/>
      <c r="AB5737" s="367"/>
      <c r="AC5737" s="367"/>
      <c r="AD5737" s="367"/>
      <c r="AE5737" s="367"/>
      <c r="AF5737" s="367"/>
      <c r="AG5737" s="367"/>
      <c r="AH5737" s="367"/>
      <c r="AI5737" s="367"/>
      <c r="AJ5737" s="367"/>
      <c r="AK5737" s="367"/>
      <c r="AL5737" s="367"/>
      <c r="AM5737" s="367"/>
      <c r="AN5737" s="367"/>
      <c r="AO5737" s="367"/>
      <c r="AP5737" s="367"/>
      <c r="AQ5737" s="367"/>
      <c r="AR5737" s="367"/>
      <c r="AS5737" s="367"/>
      <c r="AT5737" s="367"/>
    </row>
    <row r="5738" spans="2:46" ht="13.8">
      <c r="B5738" s="26">
        <v>118.66666666666785</v>
      </c>
      <c r="C5738" s="363">
        <v>2439.5819792605348</v>
      </c>
      <c r="D5738" s="367">
        <v>7120.0000000000709</v>
      </c>
      <c r="E5738" s="367">
        <v>33116.279069767639</v>
      </c>
      <c r="F5738" s="367">
        <v>-7901869.1080436334</v>
      </c>
      <c r="G5738" s="367">
        <v>7120.0000000000427</v>
      </c>
      <c r="H5738" s="367">
        <v>178000</v>
      </c>
      <c r="I5738" s="384">
        <v>-93350810.100809887</v>
      </c>
      <c r="J5738" s="367">
        <v>7120</v>
      </c>
      <c r="K5738" s="367">
        <v>43151.515151515479</v>
      </c>
      <c r="L5738" s="384">
        <v>-5489673.1887243325</v>
      </c>
      <c r="M5738" s="367">
        <v>7120.0000000000555</v>
      </c>
      <c r="N5738" s="367">
        <v>712</v>
      </c>
      <c r="O5738" s="384">
        <v>-95834.470680452781</v>
      </c>
      <c r="P5738" s="367">
        <v>103.24</v>
      </c>
      <c r="Q5738" s="367">
        <v>712</v>
      </c>
      <c r="R5738" s="384">
        <v>-38700.63407702127</v>
      </c>
      <c r="S5738" s="367">
        <v>99.679999999999993</v>
      </c>
      <c r="T5738" s="367">
        <v>24551.72413793084</v>
      </c>
      <c r="U5738" s="384">
        <v>-5696583.7106142612</v>
      </c>
      <c r="V5738" s="367">
        <v>7119.9999999999427</v>
      </c>
      <c r="W5738" s="367">
        <v>1186666.6666666633</v>
      </c>
      <c r="X5738" s="384">
        <v>349434.91847123386</v>
      </c>
      <c r="Y5738" s="386">
        <v>7119.99999999998</v>
      </c>
      <c r="Z5738" s="367"/>
      <c r="AA5738" s="367"/>
      <c r="AB5738" s="367"/>
      <c r="AC5738" s="367"/>
      <c r="AD5738" s="367"/>
      <c r="AE5738" s="367"/>
      <c r="AF5738" s="367"/>
      <c r="AG5738" s="367"/>
      <c r="AH5738" s="367"/>
      <c r="AI5738" s="367"/>
      <c r="AJ5738" s="367"/>
      <c r="AK5738" s="367"/>
      <c r="AL5738" s="367"/>
      <c r="AM5738" s="367"/>
      <c r="AN5738" s="367"/>
      <c r="AO5738" s="367"/>
      <c r="AP5738" s="367"/>
      <c r="AQ5738" s="367"/>
      <c r="AR5738" s="367"/>
      <c r="AS5738" s="367"/>
      <c r="AT5738" s="367"/>
    </row>
    <row r="5739" spans="2:46" ht="13.8">
      <c r="B5739" s="26">
        <v>118.83333333333452</v>
      </c>
      <c r="C5739" s="363">
        <v>2442.9542563808291</v>
      </c>
      <c r="D5739" s="367">
        <v>7130.0000000000719</v>
      </c>
      <c r="E5739" s="367">
        <v>33162.790697674616</v>
      </c>
      <c r="F5739" s="367">
        <v>-7924241.8714740723</v>
      </c>
      <c r="G5739" s="367">
        <v>7130.0000000000427</v>
      </c>
      <c r="H5739" s="367">
        <v>178250</v>
      </c>
      <c r="I5739" s="384">
        <v>-93614655.384189844</v>
      </c>
      <c r="J5739" s="367">
        <v>7130</v>
      </c>
      <c r="K5739" s="367">
        <v>43212.121212121543</v>
      </c>
      <c r="L5739" s="384">
        <v>-5506013.6150194081</v>
      </c>
      <c r="M5739" s="367">
        <v>7130.0000000000555</v>
      </c>
      <c r="N5739" s="367">
        <v>713</v>
      </c>
      <c r="O5739" s="384">
        <v>-96108.769806077602</v>
      </c>
      <c r="P5739" s="367">
        <v>103.38500000000001</v>
      </c>
      <c r="Q5739" s="367">
        <v>713</v>
      </c>
      <c r="R5739" s="384">
        <v>-38820.921225703467</v>
      </c>
      <c r="S5739" s="367">
        <v>99.82</v>
      </c>
      <c r="T5739" s="367">
        <v>24586.206896551528</v>
      </c>
      <c r="U5739" s="384">
        <v>-5713332.7398737641</v>
      </c>
      <c r="V5739" s="367">
        <v>7129.9999999999427</v>
      </c>
      <c r="W5739" s="367">
        <v>1188333.33333333</v>
      </c>
      <c r="X5739" s="384">
        <v>349600.3846036187</v>
      </c>
      <c r="Y5739" s="386">
        <v>7129.99999999998</v>
      </c>
      <c r="Z5739" s="367"/>
      <c r="AA5739" s="367"/>
      <c r="AB5739" s="367"/>
      <c r="AC5739" s="367"/>
      <c r="AD5739" s="367"/>
      <c r="AE5739" s="367"/>
      <c r="AF5739" s="367"/>
      <c r="AG5739" s="367"/>
      <c r="AH5739" s="367"/>
      <c r="AI5739" s="367"/>
      <c r="AJ5739" s="367"/>
      <c r="AK5739" s="367"/>
      <c r="AL5739" s="367"/>
      <c r="AM5739" s="367"/>
      <c r="AN5739" s="367"/>
      <c r="AO5739" s="367"/>
      <c r="AP5739" s="367"/>
      <c r="AQ5739" s="367"/>
      <c r="AR5739" s="367"/>
      <c r="AS5739" s="367"/>
      <c r="AT5739" s="367"/>
    </row>
    <row r="5740" spans="2:46" ht="13.8">
      <c r="B5740" s="26">
        <v>119.00000000000119</v>
      </c>
      <c r="C5740" s="363">
        <v>2446.326381742178</v>
      </c>
      <c r="D5740" s="367">
        <v>7140.0000000000719</v>
      </c>
      <c r="E5740" s="367">
        <v>33209.302325581593</v>
      </c>
      <c r="F5740" s="367">
        <v>-7946646.2608025782</v>
      </c>
      <c r="G5740" s="367">
        <v>7140.0000000000427</v>
      </c>
      <c r="H5740" s="367">
        <v>178500</v>
      </c>
      <c r="I5740" s="384">
        <v>-93878872.994624585</v>
      </c>
      <c r="J5740" s="367">
        <v>7140</v>
      </c>
      <c r="K5740" s="367">
        <v>43272.727272727607</v>
      </c>
      <c r="L5740" s="384">
        <v>-5522378.2494803807</v>
      </c>
      <c r="M5740" s="367">
        <v>7140.0000000000555</v>
      </c>
      <c r="N5740" s="367">
        <v>714</v>
      </c>
      <c r="O5740" s="384">
        <v>-96383.460797480613</v>
      </c>
      <c r="P5740" s="367">
        <v>103.52999999999999</v>
      </c>
      <c r="Q5740" s="367">
        <v>714</v>
      </c>
      <c r="R5740" s="384">
        <v>-38941.393317795315</v>
      </c>
      <c r="S5740" s="367">
        <v>99.96</v>
      </c>
      <c r="T5740" s="367">
        <v>24620.689655172217</v>
      </c>
      <c r="U5740" s="384">
        <v>-5730106.3082901854</v>
      </c>
      <c r="V5740" s="367">
        <v>7139.9999999999427</v>
      </c>
      <c r="W5740" s="367">
        <v>1189999.9999999967</v>
      </c>
      <c r="X5740" s="384">
        <v>349764.93821637519</v>
      </c>
      <c r="Y5740" s="386">
        <v>7139.99999999998</v>
      </c>
      <c r="Z5740" s="367"/>
      <c r="AA5740" s="367"/>
      <c r="AB5740" s="367"/>
      <c r="AC5740" s="367"/>
      <c r="AD5740" s="367"/>
      <c r="AE5740" s="367"/>
      <c r="AF5740" s="367"/>
      <c r="AG5740" s="367"/>
      <c r="AH5740" s="367"/>
      <c r="AI5740" s="367"/>
      <c r="AJ5740" s="367"/>
      <c r="AK5740" s="367"/>
      <c r="AL5740" s="367"/>
      <c r="AM5740" s="367"/>
      <c r="AN5740" s="367"/>
      <c r="AO5740" s="367"/>
      <c r="AP5740" s="367"/>
      <c r="AQ5740" s="367"/>
      <c r="AR5740" s="367"/>
      <c r="AS5740" s="367"/>
      <c r="AT5740" s="367"/>
    </row>
    <row r="5741" spans="2:46" ht="13.8">
      <c r="B5741" s="26">
        <v>119.16666666666787</v>
      </c>
      <c r="C5741" s="363">
        <v>2449.6983553445812</v>
      </c>
      <c r="D5741" s="367">
        <v>7150.0000000000719</v>
      </c>
      <c r="E5741" s="367">
        <v>33255.81395348857</v>
      </c>
      <c r="F5741" s="367">
        <v>-7969082.2760291491</v>
      </c>
      <c r="G5741" s="367">
        <v>7150.0000000000427</v>
      </c>
      <c r="H5741" s="367">
        <v>178750</v>
      </c>
      <c r="I5741" s="384">
        <v>-94143462.932114139</v>
      </c>
      <c r="J5741" s="367">
        <v>7150</v>
      </c>
      <c r="K5741" s="367">
        <v>43333.33333333367</v>
      </c>
      <c r="L5741" s="384">
        <v>-5538767.0921072522</v>
      </c>
      <c r="M5741" s="367">
        <v>7150.0000000000564</v>
      </c>
      <c r="N5741" s="367">
        <v>715</v>
      </c>
      <c r="O5741" s="384">
        <v>-96658.543654661946</v>
      </c>
      <c r="P5741" s="367">
        <v>103.675</v>
      </c>
      <c r="Q5741" s="367">
        <v>715</v>
      </c>
      <c r="R5741" s="384">
        <v>-39062.050353296814</v>
      </c>
      <c r="S5741" s="367">
        <v>100.1</v>
      </c>
      <c r="T5741" s="367">
        <v>24655.172413792905</v>
      </c>
      <c r="U5741" s="384">
        <v>-5746904.4158635214</v>
      </c>
      <c r="V5741" s="367">
        <v>7149.9999999999418</v>
      </c>
      <c r="W5741" s="367">
        <v>1191666.6666666635</v>
      </c>
      <c r="X5741" s="384">
        <v>349928.57930950326</v>
      </c>
      <c r="Y5741" s="386">
        <v>7149.9999999999809</v>
      </c>
      <c r="Z5741" s="367"/>
      <c r="AA5741" s="367"/>
      <c r="AB5741" s="367"/>
      <c r="AC5741" s="367"/>
      <c r="AD5741" s="367"/>
      <c r="AE5741" s="367"/>
      <c r="AF5741" s="367"/>
      <c r="AG5741" s="367"/>
      <c r="AH5741" s="367"/>
      <c r="AI5741" s="367"/>
      <c r="AJ5741" s="367"/>
      <c r="AK5741" s="367"/>
      <c r="AL5741" s="367"/>
      <c r="AM5741" s="367"/>
      <c r="AN5741" s="367"/>
      <c r="AO5741" s="367"/>
      <c r="AP5741" s="367"/>
      <c r="AQ5741" s="367"/>
      <c r="AR5741" s="367"/>
      <c r="AS5741" s="367"/>
      <c r="AT5741" s="367"/>
    </row>
    <row r="5742" spans="2:46" ht="13.8">
      <c r="B5742" s="26">
        <v>119.33333333333454</v>
      </c>
      <c r="C5742" s="363">
        <v>2453.0701771880385</v>
      </c>
      <c r="D5742" s="367">
        <v>7160.0000000000719</v>
      </c>
      <c r="E5742" s="367">
        <v>33302.325581395547</v>
      </c>
      <c r="F5742" s="367">
        <v>-7991549.9171537897</v>
      </c>
      <c r="G5742" s="367">
        <v>7160.0000000000427</v>
      </c>
      <c r="H5742" s="367">
        <v>179000</v>
      </c>
      <c r="I5742" s="384">
        <v>-94408425.196658477</v>
      </c>
      <c r="J5742" s="367">
        <v>7160</v>
      </c>
      <c r="K5742" s="367">
        <v>43393.939393939734</v>
      </c>
      <c r="L5742" s="384">
        <v>-5555180.142900019</v>
      </c>
      <c r="M5742" s="367">
        <v>7160.0000000000564</v>
      </c>
      <c r="N5742" s="367">
        <v>716</v>
      </c>
      <c r="O5742" s="384">
        <v>-96934.018377621542</v>
      </c>
      <c r="P5742" s="367">
        <v>103.82000000000001</v>
      </c>
      <c r="Q5742" s="367">
        <v>716</v>
      </c>
      <c r="R5742" s="384">
        <v>-39182.892332207965</v>
      </c>
      <c r="S5742" s="367">
        <v>100.24</v>
      </c>
      <c r="T5742" s="367">
        <v>24689.655172413593</v>
      </c>
      <c r="U5742" s="384">
        <v>-5763727.0625937777</v>
      </c>
      <c r="V5742" s="367">
        <v>7159.9999999999418</v>
      </c>
      <c r="W5742" s="367">
        <v>1193333.3333333302</v>
      </c>
      <c r="X5742" s="384">
        <v>350091.3078830032</v>
      </c>
      <c r="Y5742" s="386">
        <v>7159.9999999999809</v>
      </c>
      <c r="Z5742" s="367"/>
      <c r="AA5742" s="367"/>
      <c r="AB5742" s="367"/>
      <c r="AC5742" s="367"/>
      <c r="AD5742" s="367"/>
      <c r="AE5742" s="367"/>
      <c r="AF5742" s="367"/>
      <c r="AG5742" s="367"/>
      <c r="AH5742" s="367"/>
      <c r="AI5742" s="367"/>
      <c r="AJ5742" s="367"/>
      <c r="AK5742" s="367"/>
      <c r="AL5742" s="367"/>
      <c r="AM5742" s="367"/>
      <c r="AN5742" s="367"/>
      <c r="AO5742" s="367"/>
      <c r="AP5742" s="367"/>
      <c r="AQ5742" s="367"/>
      <c r="AR5742" s="367"/>
      <c r="AS5742" s="367"/>
      <c r="AT5742" s="367"/>
    </row>
    <row r="5743" spans="2:46" ht="13.8">
      <c r="B5743" s="26">
        <v>119.50000000000121</v>
      </c>
      <c r="C5743" s="363">
        <v>2456.4418472725511</v>
      </c>
      <c r="D5743" s="367">
        <v>7170.0000000000728</v>
      </c>
      <c r="E5743" s="367">
        <v>33348.837209302525</v>
      </c>
      <c r="F5743" s="367">
        <v>-8014049.1841764934</v>
      </c>
      <c r="G5743" s="367">
        <v>7170.0000000000427</v>
      </c>
      <c r="H5743" s="367">
        <v>179250</v>
      </c>
      <c r="I5743" s="384">
        <v>-94673759.788257658</v>
      </c>
      <c r="J5743" s="367">
        <v>7170</v>
      </c>
      <c r="K5743" s="367">
        <v>43454.545454545798</v>
      </c>
      <c r="L5743" s="384">
        <v>-5571617.4018586855</v>
      </c>
      <c r="M5743" s="367">
        <v>7170.0000000000573</v>
      </c>
      <c r="N5743" s="367">
        <v>717</v>
      </c>
      <c r="O5743" s="384">
        <v>-97209.884966359343</v>
      </c>
      <c r="P5743" s="367">
        <v>103.96499999999999</v>
      </c>
      <c r="Q5743" s="367">
        <v>717</v>
      </c>
      <c r="R5743" s="384">
        <v>-39303.919254528759</v>
      </c>
      <c r="S5743" s="367">
        <v>100.38</v>
      </c>
      <c r="T5743" s="367">
        <v>24724.137931034282</v>
      </c>
      <c r="U5743" s="384">
        <v>-5780574.2484809505</v>
      </c>
      <c r="V5743" s="367">
        <v>7169.9999999999418</v>
      </c>
      <c r="W5743" s="367">
        <v>1194999.999999997</v>
      </c>
      <c r="X5743" s="384">
        <v>350253.12393687479</v>
      </c>
      <c r="Y5743" s="386">
        <v>7169.9999999999818</v>
      </c>
      <c r="Z5743" s="367"/>
      <c r="AA5743" s="367"/>
      <c r="AB5743" s="367"/>
      <c r="AC5743" s="367"/>
      <c r="AD5743" s="367"/>
      <c r="AE5743" s="367"/>
      <c r="AF5743" s="367"/>
      <c r="AG5743" s="367"/>
      <c r="AH5743" s="367"/>
      <c r="AI5743" s="367"/>
      <c r="AJ5743" s="367"/>
      <c r="AK5743" s="367"/>
      <c r="AL5743" s="367"/>
      <c r="AM5743" s="367"/>
      <c r="AN5743" s="367"/>
      <c r="AO5743" s="367"/>
      <c r="AP5743" s="367"/>
      <c r="AQ5743" s="367"/>
      <c r="AR5743" s="367"/>
      <c r="AS5743" s="367"/>
      <c r="AT5743" s="367"/>
    </row>
    <row r="5744" spans="2:46" ht="13.8">
      <c r="B5744" s="26">
        <v>119.66666666666788</v>
      </c>
      <c r="C5744" s="363">
        <v>2459.8133655981178</v>
      </c>
      <c r="D5744" s="367">
        <v>7180.0000000000728</v>
      </c>
      <c r="E5744" s="367">
        <v>33395.348837209502</v>
      </c>
      <c r="F5744" s="367">
        <v>-8036580.077097265</v>
      </c>
      <c r="G5744" s="367">
        <v>7180.0000000000427</v>
      </c>
      <c r="H5744" s="367">
        <v>179500</v>
      </c>
      <c r="I5744" s="384">
        <v>-94939466.706911609</v>
      </c>
      <c r="J5744" s="367">
        <v>7180</v>
      </c>
      <c r="K5744" s="367">
        <v>43515.151515151862</v>
      </c>
      <c r="L5744" s="384">
        <v>-5588078.8689832464</v>
      </c>
      <c r="M5744" s="367">
        <v>7180.0000000000573</v>
      </c>
      <c r="N5744" s="367">
        <v>718</v>
      </c>
      <c r="O5744" s="384">
        <v>-97486.143420875465</v>
      </c>
      <c r="P5744" s="367">
        <v>104.11</v>
      </c>
      <c r="Q5744" s="367">
        <v>718</v>
      </c>
      <c r="R5744" s="384">
        <v>-39425.131120259219</v>
      </c>
      <c r="S5744" s="367">
        <v>100.52</v>
      </c>
      <c r="T5744" s="367">
        <v>24758.62068965497</v>
      </c>
      <c r="U5744" s="384">
        <v>-5797445.9735250408</v>
      </c>
      <c r="V5744" s="367">
        <v>7179.9999999999409</v>
      </c>
      <c r="W5744" s="367">
        <v>1196666.6666666637</v>
      </c>
      <c r="X5744" s="384">
        <v>350414.02747111802</v>
      </c>
      <c r="Y5744" s="386">
        <v>7179.9999999999818</v>
      </c>
      <c r="Z5744" s="367"/>
      <c r="AA5744" s="367"/>
      <c r="AB5744" s="367"/>
      <c r="AC5744" s="367"/>
      <c r="AD5744" s="367"/>
      <c r="AE5744" s="367"/>
      <c r="AF5744" s="367"/>
      <c r="AG5744" s="367"/>
      <c r="AH5744" s="367"/>
      <c r="AI5744" s="367"/>
      <c r="AJ5744" s="367"/>
      <c r="AK5744" s="367"/>
      <c r="AL5744" s="367"/>
      <c r="AM5744" s="367"/>
      <c r="AN5744" s="367"/>
      <c r="AO5744" s="367"/>
      <c r="AP5744" s="367"/>
      <c r="AQ5744" s="367"/>
      <c r="AR5744" s="367"/>
      <c r="AS5744" s="367"/>
      <c r="AT5744" s="367"/>
    </row>
    <row r="5745" spans="2:46" ht="13.8">
      <c r="B5745" s="26">
        <v>119.83333333333455</v>
      </c>
      <c r="C5745" s="363">
        <v>2463.1847321647392</v>
      </c>
      <c r="D5745" s="367">
        <v>7190.0000000000728</v>
      </c>
      <c r="E5745" s="367">
        <v>33441.860465116479</v>
      </c>
      <c r="F5745" s="367">
        <v>-8059142.5959161045</v>
      </c>
      <c r="G5745" s="367">
        <v>7190.0000000000427</v>
      </c>
      <c r="H5745" s="367">
        <v>179750</v>
      </c>
      <c r="I5745" s="384">
        <v>-95205545.952620357</v>
      </c>
      <c r="J5745" s="367">
        <v>7190</v>
      </c>
      <c r="K5745" s="367">
        <v>43575.757575757925</v>
      </c>
      <c r="L5745" s="384">
        <v>-5604564.544273708</v>
      </c>
      <c r="M5745" s="367">
        <v>7190.0000000000582</v>
      </c>
      <c r="N5745" s="367">
        <v>719</v>
      </c>
      <c r="O5745" s="384">
        <v>-97762.793741169837</v>
      </c>
      <c r="P5745" s="367">
        <v>104.25500000000001</v>
      </c>
      <c r="Q5745" s="367">
        <v>719</v>
      </c>
      <c r="R5745" s="384">
        <v>-39546.527929399315</v>
      </c>
      <c r="S5745" s="367">
        <v>100.66</v>
      </c>
      <c r="T5745" s="367">
        <v>24793.103448275659</v>
      </c>
      <c r="U5745" s="384">
        <v>-5814342.2377260504</v>
      </c>
      <c r="V5745" s="367">
        <v>7189.9999999999409</v>
      </c>
      <c r="W5745" s="367">
        <v>1198333.3333333305</v>
      </c>
      <c r="X5745" s="384">
        <v>350574.01848573302</v>
      </c>
      <c r="Y5745" s="386">
        <v>7189.9999999999818</v>
      </c>
      <c r="Z5745" s="367"/>
      <c r="AA5745" s="367"/>
      <c r="AB5745" s="367"/>
      <c r="AC5745" s="367"/>
      <c r="AD5745" s="367"/>
      <c r="AE5745" s="367"/>
      <c r="AF5745" s="367"/>
      <c r="AG5745" s="367"/>
      <c r="AH5745" s="367"/>
      <c r="AI5745" s="367"/>
      <c r="AJ5745" s="367"/>
      <c r="AK5745" s="367"/>
      <c r="AL5745" s="367"/>
      <c r="AM5745" s="367"/>
      <c r="AN5745" s="367"/>
      <c r="AO5745" s="367"/>
      <c r="AP5745" s="367"/>
      <c r="AQ5745" s="367"/>
      <c r="AR5745" s="367"/>
      <c r="AS5745" s="367"/>
      <c r="AT5745" s="367"/>
    </row>
    <row r="5746" spans="2:46" ht="13.8">
      <c r="B5746" s="26">
        <v>120.00000000000122</v>
      </c>
      <c r="C5746" s="363">
        <v>2466.5559469724149</v>
      </c>
      <c r="D5746" s="367">
        <v>7200.0000000000728</v>
      </c>
      <c r="E5746" s="367">
        <v>33488.372093023456</v>
      </c>
      <c r="F5746" s="367">
        <v>-8081736.7406330081</v>
      </c>
      <c r="G5746" s="367">
        <v>7200.0000000000427</v>
      </c>
      <c r="H5746" s="367">
        <v>180000</v>
      </c>
      <c r="I5746" s="384">
        <v>-95471997.525383905</v>
      </c>
      <c r="J5746" s="367">
        <v>7200</v>
      </c>
      <c r="K5746" s="367">
        <v>43636.363636363989</v>
      </c>
      <c r="L5746" s="384">
        <v>-5621074.427730063</v>
      </c>
      <c r="M5746" s="367">
        <v>7200.0000000000582</v>
      </c>
      <c r="N5746" s="367">
        <v>720</v>
      </c>
      <c r="O5746" s="384">
        <v>-98039.835927242428</v>
      </c>
      <c r="P5746" s="367">
        <v>104.39999999999999</v>
      </c>
      <c r="Q5746" s="367">
        <v>720</v>
      </c>
      <c r="R5746" s="384">
        <v>-39668.10968194907</v>
      </c>
      <c r="S5746" s="367">
        <v>100.8</v>
      </c>
      <c r="T5746" s="367">
        <v>24827.586206896347</v>
      </c>
      <c r="U5746" s="384">
        <v>-5831263.0410839785</v>
      </c>
      <c r="V5746" s="367">
        <v>7199.9999999999409</v>
      </c>
      <c r="W5746" s="367">
        <v>1199999.9999999972</v>
      </c>
      <c r="X5746" s="384">
        <v>350733.09698071971</v>
      </c>
      <c r="Y5746" s="386">
        <v>7199.9999999999827</v>
      </c>
      <c r="Z5746" s="367"/>
      <c r="AA5746" s="367"/>
      <c r="AB5746" s="367"/>
      <c r="AC5746" s="367"/>
      <c r="AD5746" s="367"/>
      <c r="AE5746" s="367"/>
      <c r="AF5746" s="367"/>
      <c r="AG5746" s="367"/>
      <c r="AH5746" s="367"/>
      <c r="AI5746" s="367"/>
      <c r="AJ5746" s="367"/>
      <c r="AK5746" s="367"/>
      <c r="AL5746" s="367"/>
      <c r="AM5746" s="367"/>
      <c r="AN5746" s="367"/>
      <c r="AO5746" s="367"/>
      <c r="AP5746" s="367"/>
      <c r="AQ5746" s="367"/>
      <c r="AR5746" s="367"/>
      <c r="AS5746" s="367"/>
      <c r="AT5746" s="367"/>
    </row>
    <row r="5747" spans="2:46" ht="13.8">
      <c r="B5747" s="26">
        <v>120.16666666666789</v>
      </c>
      <c r="C5747" s="363">
        <v>2469.9270100211461</v>
      </c>
      <c r="D5747" s="367">
        <v>7210.0000000000746</v>
      </c>
      <c r="E5747" s="367">
        <v>33534.883720930433</v>
      </c>
      <c r="F5747" s="367">
        <v>-8104362.5112479813</v>
      </c>
      <c r="G5747" s="367">
        <v>7210.0000000000427</v>
      </c>
      <c r="H5747" s="367">
        <v>180250</v>
      </c>
      <c r="I5747" s="384">
        <v>-95738821.42520225</v>
      </c>
      <c r="J5747" s="367">
        <v>7210</v>
      </c>
      <c r="K5747" s="367">
        <v>43696.969696970053</v>
      </c>
      <c r="L5747" s="384">
        <v>-5637608.5193523206</v>
      </c>
      <c r="M5747" s="367">
        <v>7210.00000000006</v>
      </c>
      <c r="N5747" s="367">
        <v>721</v>
      </c>
      <c r="O5747" s="384">
        <v>-98317.26997909334</v>
      </c>
      <c r="P5747" s="367">
        <v>104.545</v>
      </c>
      <c r="Q5747" s="367">
        <v>721</v>
      </c>
      <c r="R5747" s="384">
        <v>-39789.876377908491</v>
      </c>
      <c r="S5747" s="367">
        <v>100.94000000000001</v>
      </c>
      <c r="T5747" s="367">
        <v>24862.068965517035</v>
      </c>
      <c r="U5747" s="384">
        <v>-5848208.3835988231</v>
      </c>
      <c r="V5747" s="367">
        <v>7209.99999999994</v>
      </c>
      <c r="W5747" s="367">
        <v>1201666.666666664</v>
      </c>
      <c r="X5747" s="384">
        <v>350891.26295607805</v>
      </c>
      <c r="Y5747" s="386">
        <v>7209.9999999999827</v>
      </c>
      <c r="Z5747" s="367"/>
      <c r="AA5747" s="367"/>
      <c r="AB5747" s="367"/>
      <c r="AC5747" s="367"/>
      <c r="AD5747" s="367"/>
      <c r="AE5747" s="367"/>
      <c r="AF5747" s="367"/>
      <c r="AG5747" s="367"/>
      <c r="AH5747" s="367"/>
      <c r="AI5747" s="367"/>
      <c r="AJ5747" s="367"/>
      <c r="AK5747" s="367"/>
      <c r="AL5747" s="367"/>
      <c r="AM5747" s="367"/>
      <c r="AN5747" s="367"/>
      <c r="AO5747" s="367"/>
      <c r="AP5747" s="367"/>
      <c r="AQ5747" s="367"/>
      <c r="AR5747" s="367"/>
      <c r="AS5747" s="367"/>
      <c r="AT5747" s="367"/>
    </row>
    <row r="5748" spans="2:46" ht="13.8">
      <c r="B5748" s="26">
        <v>120.33333333333456</v>
      </c>
      <c r="C5748" s="363">
        <v>2473.2979213109311</v>
      </c>
      <c r="D5748" s="367">
        <v>7220.0000000000746</v>
      </c>
      <c r="E5748" s="367">
        <v>33581.39534883741</v>
      </c>
      <c r="F5748" s="367">
        <v>-8127019.9077610178</v>
      </c>
      <c r="G5748" s="367">
        <v>7220.0000000000427</v>
      </c>
      <c r="H5748" s="367">
        <v>180500</v>
      </c>
      <c r="I5748" s="384">
        <v>-96006017.652075395</v>
      </c>
      <c r="J5748" s="367">
        <v>7220</v>
      </c>
      <c r="K5748" s="367">
        <v>43757.575757576116</v>
      </c>
      <c r="L5748" s="384">
        <v>-5654166.8191404706</v>
      </c>
      <c r="M5748" s="367">
        <v>7220.00000000006</v>
      </c>
      <c r="N5748" s="367">
        <v>722</v>
      </c>
      <c r="O5748" s="384">
        <v>-98595.095896722487</v>
      </c>
      <c r="P5748" s="367">
        <v>104.69000000000001</v>
      </c>
      <c r="Q5748" s="367">
        <v>722</v>
      </c>
      <c r="R5748" s="384">
        <v>-39911.828017277534</v>
      </c>
      <c r="S5748" s="367">
        <v>101.08000000000001</v>
      </c>
      <c r="T5748" s="367">
        <v>24896.551724137724</v>
      </c>
      <c r="U5748" s="384">
        <v>-5865178.2652705861</v>
      </c>
      <c r="V5748" s="367">
        <v>7219.99999999994</v>
      </c>
      <c r="W5748" s="367">
        <v>1203333.3333333307</v>
      </c>
      <c r="X5748" s="384">
        <v>351048.51641180809</v>
      </c>
      <c r="Y5748" s="386">
        <v>7219.9999999999845</v>
      </c>
      <c r="Z5748" s="367"/>
      <c r="AA5748" s="367"/>
      <c r="AB5748" s="367"/>
      <c r="AC5748" s="367"/>
      <c r="AD5748" s="367"/>
      <c r="AE5748" s="367"/>
      <c r="AF5748" s="367"/>
      <c r="AG5748" s="367"/>
      <c r="AH5748" s="367"/>
      <c r="AI5748" s="367"/>
      <c r="AJ5748" s="367"/>
      <c r="AK5748" s="367"/>
      <c r="AL5748" s="367"/>
      <c r="AM5748" s="367"/>
      <c r="AN5748" s="367"/>
      <c r="AO5748" s="367"/>
      <c r="AP5748" s="367"/>
      <c r="AQ5748" s="367"/>
      <c r="AR5748" s="367"/>
      <c r="AS5748" s="367"/>
      <c r="AT5748" s="367"/>
    </row>
    <row r="5749" spans="2:46" ht="13.8">
      <c r="B5749" s="26">
        <v>120.50000000000124</v>
      </c>
      <c r="C5749" s="363">
        <v>2476.6686808417703</v>
      </c>
      <c r="D5749" s="367">
        <v>7230.0000000000746</v>
      </c>
      <c r="E5749" s="367">
        <v>33627.906976744387</v>
      </c>
      <c r="F5749" s="367">
        <v>-8149708.930172123</v>
      </c>
      <c r="G5749" s="367">
        <v>7230.0000000000427</v>
      </c>
      <c r="H5749" s="367">
        <v>180750</v>
      </c>
      <c r="I5749" s="384">
        <v>-96273586.206003338</v>
      </c>
      <c r="J5749" s="367">
        <v>7230</v>
      </c>
      <c r="K5749" s="367">
        <v>43818.18181818218</v>
      </c>
      <c r="L5749" s="384">
        <v>-5670749.3270945195</v>
      </c>
      <c r="M5749" s="367">
        <v>7230.00000000006</v>
      </c>
      <c r="N5749" s="367">
        <v>723</v>
      </c>
      <c r="O5749" s="384">
        <v>-98873.313680129853</v>
      </c>
      <c r="P5749" s="367">
        <v>104.83499999999999</v>
      </c>
      <c r="Q5749" s="367">
        <v>723</v>
      </c>
      <c r="R5749" s="384">
        <v>-40033.964600056221</v>
      </c>
      <c r="S5749" s="367">
        <v>101.21999999999998</v>
      </c>
      <c r="T5749" s="367">
        <v>24931.034482758412</v>
      </c>
      <c r="U5749" s="384">
        <v>-5882172.6860992666</v>
      </c>
      <c r="V5749" s="367">
        <v>7229.99999999994</v>
      </c>
      <c r="W5749" s="367">
        <v>1204999.9999999974</v>
      </c>
      <c r="X5749" s="384">
        <v>351204.85734790977</v>
      </c>
      <c r="Y5749" s="386">
        <v>7229.9999999999845</v>
      </c>
      <c r="Z5749" s="367"/>
      <c r="AA5749" s="367"/>
      <c r="AB5749" s="367"/>
      <c r="AC5749" s="367"/>
      <c r="AD5749" s="367"/>
      <c r="AE5749" s="367"/>
      <c r="AF5749" s="367"/>
      <c r="AG5749" s="367"/>
      <c r="AH5749" s="367"/>
      <c r="AI5749" s="367"/>
      <c r="AJ5749" s="367"/>
      <c r="AK5749" s="367"/>
      <c r="AL5749" s="367"/>
      <c r="AM5749" s="367"/>
      <c r="AN5749" s="367"/>
      <c r="AO5749" s="367"/>
      <c r="AP5749" s="367"/>
      <c r="AQ5749" s="367"/>
      <c r="AR5749" s="367"/>
      <c r="AS5749" s="367"/>
      <c r="AT5749" s="367"/>
    </row>
    <row r="5750" spans="2:46" ht="13.8">
      <c r="B5750" s="26">
        <v>120.66666666666791</v>
      </c>
      <c r="C5750" s="363">
        <v>2480.0392886136647</v>
      </c>
      <c r="D5750" s="367">
        <v>7240.0000000000746</v>
      </c>
      <c r="E5750" s="367">
        <v>33674.418604651364</v>
      </c>
      <c r="F5750" s="367">
        <v>-8172429.5784812924</v>
      </c>
      <c r="G5750" s="367">
        <v>7240.0000000000427</v>
      </c>
      <c r="H5750" s="367">
        <v>181000</v>
      </c>
      <c r="I5750" s="384">
        <v>-96541527.086986095</v>
      </c>
      <c r="J5750" s="367">
        <v>7240</v>
      </c>
      <c r="K5750" s="367">
        <v>43878.787878788244</v>
      </c>
      <c r="L5750" s="384">
        <v>-5687356.0432144655</v>
      </c>
      <c r="M5750" s="367">
        <v>7240.0000000000609</v>
      </c>
      <c r="N5750" s="367">
        <v>724</v>
      </c>
      <c r="O5750" s="384">
        <v>-99151.923329315541</v>
      </c>
      <c r="P5750" s="367">
        <v>104.98</v>
      </c>
      <c r="Q5750" s="367">
        <v>724</v>
      </c>
      <c r="R5750" s="384">
        <v>-40156.286126244566</v>
      </c>
      <c r="S5750" s="367">
        <v>101.35999999999999</v>
      </c>
      <c r="T5750" s="367">
        <v>24965.517241379101</v>
      </c>
      <c r="U5750" s="384">
        <v>-5899191.6460848637</v>
      </c>
      <c r="V5750" s="367">
        <v>7239.9999999999391</v>
      </c>
      <c r="W5750" s="367">
        <v>1206666.6666666642</v>
      </c>
      <c r="X5750" s="384">
        <v>351360.28576438321</v>
      </c>
      <c r="Y5750" s="386">
        <v>7239.9999999999845</v>
      </c>
      <c r="Z5750" s="367"/>
      <c r="AA5750" s="367"/>
      <c r="AB5750" s="367"/>
      <c r="AC5750" s="367"/>
      <c r="AD5750" s="367"/>
      <c r="AE5750" s="367"/>
      <c r="AF5750" s="367"/>
      <c r="AG5750" s="367"/>
      <c r="AH5750" s="367"/>
      <c r="AI5750" s="367"/>
      <c r="AJ5750" s="367"/>
      <c r="AK5750" s="367"/>
      <c r="AL5750" s="367"/>
      <c r="AM5750" s="367"/>
      <c r="AN5750" s="367"/>
      <c r="AO5750" s="367"/>
      <c r="AP5750" s="367"/>
      <c r="AQ5750" s="367"/>
      <c r="AR5750" s="367"/>
      <c r="AS5750" s="367"/>
      <c r="AT5750" s="367"/>
    </row>
    <row r="5751" spans="2:46" ht="13.8">
      <c r="B5751" s="26">
        <v>120.83333333333458</v>
      </c>
      <c r="C5751" s="363">
        <v>2483.4097446266137</v>
      </c>
      <c r="D5751" s="367">
        <v>7250.0000000000755</v>
      </c>
      <c r="E5751" s="367">
        <v>33720.930232558341</v>
      </c>
      <c r="F5751" s="367">
        <v>-8195181.852688536</v>
      </c>
      <c r="G5751" s="367">
        <v>7250.0000000000446</v>
      </c>
      <c r="H5751" s="367">
        <v>181250</v>
      </c>
      <c r="I5751" s="384">
        <v>-96809840.29502365</v>
      </c>
      <c r="J5751" s="367">
        <v>7250</v>
      </c>
      <c r="K5751" s="367">
        <v>43939.393939394307</v>
      </c>
      <c r="L5751" s="384">
        <v>-5703986.9675003085</v>
      </c>
      <c r="M5751" s="367">
        <v>7250.0000000000609</v>
      </c>
      <c r="N5751" s="367">
        <v>725</v>
      </c>
      <c r="O5751" s="384">
        <v>-99430.924844279434</v>
      </c>
      <c r="P5751" s="367">
        <v>105.12499999999999</v>
      </c>
      <c r="Q5751" s="367">
        <v>725</v>
      </c>
      <c r="R5751" s="384">
        <v>-40278.792595842577</v>
      </c>
      <c r="S5751" s="367">
        <v>101.5</v>
      </c>
      <c r="T5751" s="367">
        <v>24999.999999999789</v>
      </c>
      <c r="U5751" s="384">
        <v>-5916235.145227382</v>
      </c>
      <c r="V5751" s="367">
        <v>7249.9999999999391</v>
      </c>
      <c r="W5751" s="367">
        <v>1208333.3333333309</v>
      </c>
      <c r="X5751" s="384">
        <v>351514.80166122835</v>
      </c>
      <c r="Y5751" s="386">
        <v>7249.9999999999854</v>
      </c>
      <c r="Z5751" s="367"/>
      <c r="AA5751" s="367"/>
      <c r="AB5751" s="367"/>
      <c r="AC5751" s="367"/>
      <c r="AD5751" s="367"/>
      <c r="AE5751" s="367"/>
      <c r="AF5751" s="367"/>
      <c r="AG5751" s="367"/>
      <c r="AH5751" s="367"/>
      <c r="AI5751" s="367"/>
      <c r="AJ5751" s="367"/>
      <c r="AK5751" s="367"/>
      <c r="AL5751" s="367"/>
      <c r="AM5751" s="367"/>
      <c r="AN5751" s="367"/>
      <c r="AO5751" s="367"/>
      <c r="AP5751" s="367"/>
      <c r="AQ5751" s="367"/>
      <c r="AR5751" s="367"/>
      <c r="AS5751" s="367"/>
      <c r="AT5751" s="367"/>
    </row>
    <row r="5752" spans="2:46" ht="13.8">
      <c r="B5752" s="26">
        <v>121.00000000000125</v>
      </c>
      <c r="C5752" s="363">
        <v>2486.7800488806161</v>
      </c>
      <c r="D5752" s="367">
        <v>7260.0000000000755</v>
      </c>
      <c r="E5752" s="367">
        <v>33767.441860465318</v>
      </c>
      <c r="F5752" s="367">
        <v>-8217965.7527938392</v>
      </c>
      <c r="G5752" s="367">
        <v>7260.0000000000446</v>
      </c>
      <c r="H5752" s="367">
        <v>181500</v>
      </c>
      <c r="I5752" s="384">
        <v>-97078525.830116019</v>
      </c>
      <c r="J5752" s="367">
        <v>7260</v>
      </c>
      <c r="K5752" s="367">
        <v>44000.000000000371</v>
      </c>
      <c r="L5752" s="384">
        <v>-5720642.0999520496</v>
      </c>
      <c r="M5752" s="367">
        <v>7260.0000000000618</v>
      </c>
      <c r="N5752" s="367">
        <v>726</v>
      </c>
      <c r="O5752" s="384">
        <v>-99710.318225021634</v>
      </c>
      <c r="P5752" s="367">
        <v>105.27</v>
      </c>
      <c r="Q5752" s="367">
        <v>726</v>
      </c>
      <c r="R5752" s="384">
        <v>-40401.484008850231</v>
      </c>
      <c r="S5752" s="367">
        <v>101.64</v>
      </c>
      <c r="T5752" s="367">
        <v>25034.482758620477</v>
      </c>
      <c r="U5752" s="384">
        <v>-5933303.1835268149</v>
      </c>
      <c r="V5752" s="367">
        <v>7259.9999999999391</v>
      </c>
      <c r="W5752" s="367">
        <v>1209999.9999999977</v>
      </c>
      <c r="X5752" s="384">
        <v>351668.4050384452</v>
      </c>
      <c r="Y5752" s="386">
        <v>7259.9999999999854</v>
      </c>
      <c r="Z5752" s="367"/>
      <c r="AA5752" s="367"/>
      <c r="AB5752" s="367"/>
      <c r="AC5752" s="367"/>
      <c r="AD5752" s="367"/>
      <c r="AE5752" s="367"/>
      <c r="AF5752" s="367"/>
      <c r="AG5752" s="367"/>
      <c r="AH5752" s="367"/>
      <c r="AI5752" s="367"/>
      <c r="AJ5752" s="367"/>
      <c r="AK5752" s="367"/>
      <c r="AL5752" s="367"/>
      <c r="AM5752" s="367"/>
      <c r="AN5752" s="367"/>
      <c r="AO5752" s="367"/>
      <c r="AP5752" s="367"/>
      <c r="AQ5752" s="367"/>
      <c r="AR5752" s="367"/>
      <c r="AS5752" s="367"/>
      <c r="AT5752" s="367"/>
    </row>
    <row r="5753" spans="2:46" ht="13.8">
      <c r="B5753" s="26">
        <v>121.16666666666792</v>
      </c>
      <c r="C5753" s="363">
        <v>2490.1502013756735</v>
      </c>
      <c r="D5753" s="367">
        <v>7270.0000000000755</v>
      </c>
      <c r="E5753" s="367">
        <v>33813.953488372295</v>
      </c>
      <c r="F5753" s="367">
        <v>-8240781.2787972093</v>
      </c>
      <c r="G5753" s="367">
        <v>7270.0000000000446</v>
      </c>
      <c r="H5753" s="367">
        <v>181750</v>
      </c>
      <c r="I5753" s="384">
        <v>-97347583.692263156</v>
      </c>
      <c r="J5753" s="367">
        <v>7270</v>
      </c>
      <c r="K5753" s="367">
        <v>44060.606060606435</v>
      </c>
      <c r="L5753" s="384">
        <v>-5737321.4405696876</v>
      </c>
      <c r="M5753" s="367">
        <v>7270.0000000000618</v>
      </c>
      <c r="N5753" s="367">
        <v>727</v>
      </c>
      <c r="O5753" s="384">
        <v>-99990.103471542097</v>
      </c>
      <c r="P5753" s="367">
        <v>105.41500000000001</v>
      </c>
      <c r="Q5753" s="367">
        <v>727</v>
      </c>
      <c r="R5753" s="384">
        <v>-40524.36036526753</v>
      </c>
      <c r="S5753" s="367">
        <v>101.78</v>
      </c>
      <c r="T5753" s="367">
        <v>25068.965517241166</v>
      </c>
      <c r="U5753" s="384">
        <v>-5950395.7609831644</v>
      </c>
      <c r="V5753" s="367">
        <v>7269.9999999999372</v>
      </c>
      <c r="W5753" s="367">
        <v>1211666.6666666644</v>
      </c>
      <c r="X5753" s="384">
        <v>351821.0958960338</v>
      </c>
      <c r="Y5753" s="386">
        <v>7269.9999999999864</v>
      </c>
      <c r="Z5753" s="367"/>
      <c r="AA5753" s="367"/>
      <c r="AB5753" s="367"/>
      <c r="AC5753" s="367"/>
      <c r="AD5753" s="367"/>
      <c r="AE5753" s="367"/>
      <c r="AF5753" s="367"/>
      <c r="AG5753" s="367"/>
      <c r="AH5753" s="367"/>
      <c r="AI5753" s="367"/>
      <c r="AJ5753" s="367"/>
      <c r="AK5753" s="367"/>
      <c r="AL5753" s="367"/>
      <c r="AM5753" s="367"/>
      <c r="AN5753" s="367"/>
      <c r="AO5753" s="367"/>
      <c r="AP5753" s="367"/>
      <c r="AQ5753" s="367"/>
      <c r="AR5753" s="367"/>
      <c r="AS5753" s="367"/>
      <c r="AT5753" s="367"/>
    </row>
    <row r="5754" spans="2:46" ht="13.8">
      <c r="B5754" s="26">
        <v>121.33333333333459</v>
      </c>
      <c r="C5754" s="363">
        <v>2493.5202021117857</v>
      </c>
      <c r="D5754" s="367">
        <v>7280.0000000000755</v>
      </c>
      <c r="E5754" s="367">
        <v>33860.465116279272</v>
      </c>
      <c r="F5754" s="367">
        <v>-8263628.4306986462</v>
      </c>
      <c r="G5754" s="367">
        <v>7280.0000000000446</v>
      </c>
      <c r="H5754" s="367">
        <v>182000</v>
      </c>
      <c r="I5754" s="384">
        <v>-97617013.881465107</v>
      </c>
      <c r="J5754" s="367">
        <v>7280</v>
      </c>
      <c r="K5754" s="367">
        <v>44121.212121212498</v>
      </c>
      <c r="L5754" s="384">
        <v>-5754024.9893532228</v>
      </c>
      <c r="M5754" s="367">
        <v>7280.0000000000628</v>
      </c>
      <c r="N5754" s="367">
        <v>728</v>
      </c>
      <c r="O5754" s="384">
        <v>-100270.28058384077</v>
      </c>
      <c r="P5754" s="367">
        <v>105.55999999999999</v>
      </c>
      <c r="Q5754" s="367">
        <v>728</v>
      </c>
      <c r="R5754" s="384">
        <v>-40647.421665094495</v>
      </c>
      <c r="S5754" s="367">
        <v>101.92</v>
      </c>
      <c r="T5754" s="367">
        <v>25103.448275861854</v>
      </c>
      <c r="U5754" s="384">
        <v>-5967512.8775964351</v>
      </c>
      <c r="V5754" s="367">
        <v>7279.9999999999372</v>
      </c>
      <c r="W5754" s="367">
        <v>1213333.3333333312</v>
      </c>
      <c r="X5754" s="384">
        <v>351972.87423399399</v>
      </c>
      <c r="Y5754" s="386">
        <v>7279.9999999999864</v>
      </c>
      <c r="Z5754" s="367"/>
      <c r="AA5754" s="367"/>
      <c r="AB5754" s="367"/>
      <c r="AC5754" s="367"/>
      <c r="AD5754" s="367"/>
      <c r="AE5754" s="367"/>
      <c r="AF5754" s="367"/>
      <c r="AG5754" s="367"/>
      <c r="AH5754" s="367"/>
      <c r="AI5754" s="367"/>
      <c r="AJ5754" s="367"/>
      <c r="AK5754" s="367"/>
      <c r="AL5754" s="367"/>
      <c r="AM5754" s="367"/>
      <c r="AN5754" s="367"/>
      <c r="AO5754" s="367"/>
      <c r="AP5754" s="367"/>
      <c r="AQ5754" s="367"/>
      <c r="AR5754" s="367"/>
      <c r="AS5754" s="367"/>
      <c r="AT5754" s="367"/>
    </row>
    <row r="5755" spans="2:46" ht="13.8">
      <c r="B5755" s="26">
        <v>121.50000000000126</v>
      </c>
      <c r="C5755" s="363">
        <v>2496.890051088953</v>
      </c>
      <c r="D5755" s="367">
        <v>7290.0000000000764</v>
      </c>
      <c r="E5755" s="367">
        <v>33906.97674418625</v>
      </c>
      <c r="F5755" s="367">
        <v>-8286507.208498151</v>
      </c>
      <c r="G5755" s="367">
        <v>7290.0000000000446</v>
      </c>
      <c r="H5755" s="367">
        <v>182250</v>
      </c>
      <c r="I5755" s="384">
        <v>-97886816.397721842</v>
      </c>
      <c r="J5755" s="367">
        <v>7290</v>
      </c>
      <c r="K5755" s="367">
        <v>44181.818181818562</v>
      </c>
      <c r="L5755" s="384">
        <v>-5770752.746302654</v>
      </c>
      <c r="M5755" s="367">
        <v>7290.0000000000628</v>
      </c>
      <c r="N5755" s="367">
        <v>729</v>
      </c>
      <c r="O5755" s="384">
        <v>-100550.84956191776</v>
      </c>
      <c r="P5755" s="367">
        <v>105.705</v>
      </c>
      <c r="Q5755" s="367">
        <v>729</v>
      </c>
      <c r="R5755" s="384">
        <v>-40770.667908331088</v>
      </c>
      <c r="S5755" s="367">
        <v>102.06</v>
      </c>
      <c r="T5755" s="367">
        <v>25137.931034482543</v>
      </c>
      <c r="U5755" s="384">
        <v>-5984654.5333666233</v>
      </c>
      <c r="V5755" s="367">
        <v>7289.9999999999372</v>
      </c>
      <c r="W5755" s="367">
        <v>1214999.9999999979</v>
      </c>
      <c r="X5755" s="384">
        <v>352123.74005232583</v>
      </c>
      <c r="Y5755" s="386">
        <v>7289.9999999999873</v>
      </c>
      <c r="Z5755" s="367"/>
      <c r="AA5755" s="367"/>
      <c r="AB5755" s="367"/>
      <c r="AC5755" s="367"/>
      <c r="AD5755" s="367"/>
      <c r="AE5755" s="367"/>
      <c r="AF5755" s="367"/>
      <c r="AG5755" s="367"/>
      <c r="AH5755" s="367"/>
      <c r="AI5755" s="367"/>
      <c r="AJ5755" s="367"/>
      <c r="AK5755" s="367"/>
      <c r="AL5755" s="367"/>
      <c r="AM5755" s="367"/>
      <c r="AN5755" s="367"/>
      <c r="AO5755" s="367"/>
      <c r="AP5755" s="367"/>
      <c r="AQ5755" s="367"/>
      <c r="AR5755" s="367"/>
      <c r="AS5755" s="367"/>
      <c r="AT5755" s="367"/>
    </row>
    <row r="5756" spans="2:46" ht="13.8">
      <c r="B5756" s="26">
        <v>121.66666666666794</v>
      </c>
      <c r="C5756" s="363">
        <v>2500.2597483071736</v>
      </c>
      <c r="D5756" s="367">
        <v>7300.0000000000764</v>
      </c>
      <c r="E5756" s="367">
        <v>33953.488372093227</v>
      </c>
      <c r="F5756" s="367">
        <v>-8309417.61219572</v>
      </c>
      <c r="G5756" s="367">
        <v>7300.0000000000446</v>
      </c>
      <c r="H5756" s="367">
        <v>182500</v>
      </c>
      <c r="I5756" s="384">
        <v>-98156991.24103339</v>
      </c>
      <c r="J5756" s="367">
        <v>7300</v>
      </c>
      <c r="K5756" s="367">
        <v>44242.424242424626</v>
      </c>
      <c r="L5756" s="384">
        <v>-5787504.7114179861</v>
      </c>
      <c r="M5756" s="367">
        <v>7300.0000000000646</v>
      </c>
      <c r="N5756" s="367">
        <v>730</v>
      </c>
      <c r="O5756" s="384">
        <v>-100831.81040577301</v>
      </c>
      <c r="P5756" s="367">
        <v>105.85000000000001</v>
      </c>
      <c r="Q5756" s="367">
        <v>730</v>
      </c>
      <c r="R5756" s="384">
        <v>-40894.099094977355</v>
      </c>
      <c r="S5756" s="367">
        <v>102.2</v>
      </c>
      <c r="T5756" s="367">
        <v>25172.413793103231</v>
      </c>
      <c r="U5756" s="384">
        <v>-6001820.728293729</v>
      </c>
      <c r="V5756" s="367">
        <v>7299.9999999999363</v>
      </c>
      <c r="W5756" s="367">
        <v>1216666.6666666646</v>
      </c>
      <c r="X5756" s="384">
        <v>352273.69335102953</v>
      </c>
      <c r="Y5756" s="386">
        <v>7299.9999999999873</v>
      </c>
      <c r="Z5756" s="367"/>
      <c r="AA5756" s="367"/>
      <c r="AB5756" s="367"/>
      <c r="AC5756" s="367"/>
      <c r="AD5756" s="367"/>
      <c r="AE5756" s="367"/>
      <c r="AF5756" s="367"/>
      <c r="AG5756" s="367"/>
      <c r="AH5756" s="367"/>
      <c r="AI5756" s="367"/>
      <c r="AJ5756" s="367"/>
      <c r="AK5756" s="367"/>
      <c r="AL5756" s="367"/>
      <c r="AM5756" s="367"/>
      <c r="AN5756" s="367"/>
      <c r="AO5756" s="367"/>
      <c r="AP5756" s="367"/>
      <c r="AQ5756" s="367"/>
      <c r="AR5756" s="367"/>
      <c r="AS5756" s="367"/>
      <c r="AT5756" s="367"/>
    </row>
    <row r="5757" spans="2:46" ht="13.8">
      <c r="B5757" s="26">
        <v>121.83333333333461</v>
      </c>
      <c r="C5757" s="363">
        <v>2503.6292937664498</v>
      </c>
      <c r="D5757" s="367">
        <v>7310.0000000000764</v>
      </c>
      <c r="E5757" s="367">
        <v>34000.000000000204</v>
      </c>
      <c r="F5757" s="367">
        <v>-8332359.6417913567</v>
      </c>
      <c r="G5757" s="367">
        <v>7310.0000000000446</v>
      </c>
      <c r="H5757" s="367">
        <v>182750</v>
      </c>
      <c r="I5757" s="384">
        <v>-98427538.411399752</v>
      </c>
      <c r="J5757" s="367">
        <v>7310</v>
      </c>
      <c r="K5757" s="367">
        <v>44303.03030303069</v>
      </c>
      <c r="L5757" s="384">
        <v>-5804280.8846992124</v>
      </c>
      <c r="M5757" s="367">
        <v>7310.0000000000646</v>
      </c>
      <c r="N5757" s="367">
        <v>731</v>
      </c>
      <c r="O5757" s="384">
        <v>-101113.16311540645</v>
      </c>
      <c r="P5757" s="367">
        <v>105.99499999999999</v>
      </c>
      <c r="Q5757" s="367">
        <v>731</v>
      </c>
      <c r="R5757" s="384">
        <v>-41017.715225033244</v>
      </c>
      <c r="S5757" s="367">
        <v>102.34</v>
      </c>
      <c r="T5757" s="367">
        <v>25206.896551723919</v>
      </c>
      <c r="U5757" s="384">
        <v>-6019011.4623777531</v>
      </c>
      <c r="V5757" s="367">
        <v>7309.9999999999363</v>
      </c>
      <c r="W5757" s="367">
        <v>1218333.3333333314</v>
      </c>
      <c r="X5757" s="384">
        <v>352422.73413010477</v>
      </c>
      <c r="Y5757" s="386">
        <v>7309.9999999999873</v>
      </c>
      <c r="Z5757" s="367"/>
      <c r="AA5757" s="367"/>
      <c r="AB5757" s="367"/>
      <c r="AC5757" s="367"/>
      <c r="AD5757" s="367"/>
      <c r="AE5757" s="367"/>
      <c r="AF5757" s="367"/>
      <c r="AG5757" s="367"/>
      <c r="AH5757" s="367"/>
      <c r="AI5757" s="367"/>
      <c r="AJ5757" s="367"/>
      <c r="AK5757" s="367"/>
      <c r="AL5757" s="367"/>
      <c r="AM5757" s="367"/>
      <c r="AN5757" s="367"/>
      <c r="AO5757" s="367"/>
      <c r="AP5757" s="367"/>
      <c r="AQ5757" s="367"/>
      <c r="AR5757" s="367"/>
      <c r="AS5757" s="367"/>
      <c r="AT5757" s="367"/>
    </row>
    <row r="5758" spans="2:46" ht="13.8">
      <c r="B5758" s="26">
        <v>122.00000000000128</v>
      </c>
      <c r="C5758" s="363">
        <v>2506.9986874667802</v>
      </c>
      <c r="D5758" s="367">
        <v>7320.0000000000764</v>
      </c>
      <c r="E5758" s="367">
        <v>34046.511627907181</v>
      </c>
      <c r="F5758" s="367">
        <v>-8355333.2972850595</v>
      </c>
      <c r="G5758" s="367">
        <v>7320.0000000000446</v>
      </c>
      <c r="H5758" s="367">
        <v>183000</v>
      </c>
      <c r="I5758" s="384">
        <v>-98698457.908820882</v>
      </c>
      <c r="J5758" s="367">
        <v>7320</v>
      </c>
      <c r="K5758" s="367">
        <v>44363.636363636753</v>
      </c>
      <c r="L5758" s="384">
        <v>-5821081.2661463367</v>
      </c>
      <c r="M5758" s="367">
        <v>7320.0000000000655</v>
      </c>
      <c r="N5758" s="367">
        <v>732</v>
      </c>
      <c r="O5758" s="384">
        <v>-101394.90769081822</v>
      </c>
      <c r="P5758" s="367">
        <v>106.14</v>
      </c>
      <c r="Q5758" s="367">
        <v>732</v>
      </c>
      <c r="R5758" s="384">
        <v>-41141.516298498806</v>
      </c>
      <c r="S5758" s="367">
        <v>102.48</v>
      </c>
      <c r="T5758" s="367">
        <v>25241.379310344608</v>
      </c>
      <c r="U5758" s="384">
        <v>-6036226.7356186947</v>
      </c>
      <c r="V5758" s="367">
        <v>7319.9999999999363</v>
      </c>
      <c r="W5758" s="367">
        <v>1219999.9999999981</v>
      </c>
      <c r="X5758" s="384">
        <v>352570.86238955182</v>
      </c>
      <c r="Y5758" s="386">
        <v>7319.9999999999891</v>
      </c>
      <c r="Z5758" s="367"/>
      <c r="AA5758" s="367"/>
      <c r="AB5758" s="367"/>
      <c r="AC5758" s="367"/>
      <c r="AD5758" s="367"/>
      <c r="AE5758" s="367"/>
      <c r="AF5758" s="367"/>
      <c r="AG5758" s="367"/>
      <c r="AH5758" s="367"/>
      <c r="AI5758" s="367"/>
      <c r="AJ5758" s="367"/>
      <c r="AK5758" s="367"/>
      <c r="AL5758" s="367"/>
      <c r="AM5758" s="367"/>
      <c r="AN5758" s="367"/>
      <c r="AO5758" s="367"/>
      <c r="AP5758" s="367"/>
      <c r="AQ5758" s="367"/>
      <c r="AR5758" s="367"/>
      <c r="AS5758" s="367"/>
      <c r="AT5758" s="367"/>
    </row>
    <row r="5759" spans="2:46" ht="13.8">
      <c r="B5759" s="26">
        <v>122.16666666666795</v>
      </c>
      <c r="C5759" s="363">
        <v>2510.3679294081649</v>
      </c>
      <c r="D5759" s="367">
        <v>7330.0000000000773</v>
      </c>
      <c r="E5759" s="367">
        <v>34093.023255814158</v>
      </c>
      <c r="F5759" s="367">
        <v>-8378338.578676831</v>
      </c>
      <c r="G5759" s="367">
        <v>7330.0000000000446</v>
      </c>
      <c r="H5759" s="367">
        <v>183250</v>
      </c>
      <c r="I5759" s="384">
        <v>-98969749.733296841</v>
      </c>
      <c r="J5759" s="367">
        <v>7330</v>
      </c>
      <c r="K5759" s="367">
        <v>44424.242424242817</v>
      </c>
      <c r="L5759" s="384">
        <v>-5837905.855759358</v>
      </c>
      <c r="M5759" s="367">
        <v>7330.0000000000655</v>
      </c>
      <c r="N5759" s="367">
        <v>733</v>
      </c>
      <c r="O5759" s="384">
        <v>-101677.04413200826</v>
      </c>
      <c r="P5759" s="367">
        <v>106.28500000000001</v>
      </c>
      <c r="Q5759" s="367">
        <v>733</v>
      </c>
      <c r="R5759" s="384">
        <v>-41265.502315374004</v>
      </c>
      <c r="S5759" s="367">
        <v>102.62</v>
      </c>
      <c r="T5759" s="367">
        <v>25275.862068965296</v>
      </c>
      <c r="U5759" s="384">
        <v>-6053466.5480165537</v>
      </c>
      <c r="V5759" s="367">
        <v>7329.9999999999354</v>
      </c>
      <c r="W5759" s="367">
        <v>1221666.6666666649</v>
      </c>
      <c r="X5759" s="384">
        <v>352718.07812937052</v>
      </c>
      <c r="Y5759" s="386">
        <v>7329.9999999999891</v>
      </c>
      <c r="Z5759" s="367"/>
      <c r="AA5759" s="367"/>
      <c r="AB5759" s="367"/>
      <c r="AC5759" s="367"/>
      <c r="AD5759" s="367"/>
      <c r="AE5759" s="367"/>
      <c r="AF5759" s="367"/>
      <c r="AG5759" s="367"/>
      <c r="AH5759" s="367"/>
      <c r="AI5759" s="367"/>
      <c r="AJ5759" s="367"/>
      <c r="AK5759" s="367"/>
      <c r="AL5759" s="367"/>
      <c r="AM5759" s="367"/>
      <c r="AN5759" s="367"/>
      <c r="AO5759" s="367"/>
      <c r="AP5759" s="367"/>
      <c r="AQ5759" s="367"/>
      <c r="AR5759" s="367"/>
      <c r="AS5759" s="367"/>
      <c r="AT5759" s="367"/>
    </row>
    <row r="5760" spans="2:46" ht="13.8">
      <c r="B5760" s="26">
        <v>122.33333333333462</v>
      </c>
      <c r="C5760" s="363">
        <v>2513.7370195906042</v>
      </c>
      <c r="D5760" s="367">
        <v>7340.0000000000773</v>
      </c>
      <c r="E5760" s="367">
        <v>34139.534883721135</v>
      </c>
      <c r="F5760" s="367">
        <v>-8401375.4859666675</v>
      </c>
      <c r="G5760" s="367">
        <v>7340.0000000000446</v>
      </c>
      <c r="H5760" s="367">
        <v>183500</v>
      </c>
      <c r="I5760" s="384">
        <v>-99241413.884827584</v>
      </c>
      <c r="J5760" s="367">
        <v>7340</v>
      </c>
      <c r="K5760" s="367">
        <v>44484.848484848881</v>
      </c>
      <c r="L5760" s="384">
        <v>-5854754.6535382755</v>
      </c>
      <c r="M5760" s="367">
        <v>7340.0000000000655</v>
      </c>
      <c r="N5760" s="367">
        <v>734</v>
      </c>
      <c r="O5760" s="384">
        <v>-101959.57243897649</v>
      </c>
      <c r="P5760" s="367">
        <v>106.42999999999999</v>
      </c>
      <c r="Q5760" s="367">
        <v>734</v>
      </c>
      <c r="R5760" s="384">
        <v>-41389.673275658868</v>
      </c>
      <c r="S5760" s="367">
        <v>102.76</v>
      </c>
      <c r="T5760" s="367">
        <v>25310.344827585985</v>
      </c>
      <c r="U5760" s="384">
        <v>-6070730.8995713312</v>
      </c>
      <c r="V5760" s="367">
        <v>7339.9999999999354</v>
      </c>
      <c r="W5760" s="367">
        <v>1223333.3333333316</v>
      </c>
      <c r="X5760" s="384">
        <v>352864.38134956098</v>
      </c>
      <c r="Y5760" s="386">
        <v>7339.99999999999</v>
      </c>
      <c r="Z5760" s="367"/>
      <c r="AA5760" s="367"/>
      <c r="AB5760" s="367"/>
      <c r="AC5760" s="367"/>
      <c r="AD5760" s="367"/>
      <c r="AE5760" s="367"/>
      <c r="AF5760" s="367"/>
      <c r="AG5760" s="367"/>
      <c r="AH5760" s="367"/>
      <c r="AI5760" s="367"/>
      <c r="AJ5760" s="367"/>
      <c r="AK5760" s="367"/>
      <c r="AL5760" s="367"/>
      <c r="AM5760" s="367"/>
      <c r="AN5760" s="367"/>
      <c r="AO5760" s="367"/>
      <c r="AP5760" s="367"/>
      <c r="AQ5760" s="367"/>
      <c r="AR5760" s="367"/>
      <c r="AS5760" s="367"/>
      <c r="AT5760" s="367"/>
    </row>
    <row r="5761" spans="2:46" ht="13.8">
      <c r="B5761" s="26">
        <v>122.50000000000129</v>
      </c>
      <c r="C5761" s="363">
        <v>2517.1059580140982</v>
      </c>
      <c r="D5761" s="367">
        <v>7350.0000000000773</v>
      </c>
      <c r="E5761" s="367">
        <v>34186.046511628112</v>
      </c>
      <c r="F5761" s="367">
        <v>-8424444.0191545691</v>
      </c>
      <c r="G5761" s="367">
        <v>7350.0000000000446</v>
      </c>
      <c r="H5761" s="367">
        <v>183750</v>
      </c>
      <c r="I5761" s="384">
        <v>-99513450.36341314</v>
      </c>
      <c r="J5761" s="367">
        <v>7350</v>
      </c>
      <c r="K5761" s="367">
        <v>44545.454545454944</v>
      </c>
      <c r="L5761" s="384">
        <v>-5871627.6594830928</v>
      </c>
      <c r="M5761" s="367">
        <v>7350.0000000000664</v>
      </c>
      <c r="N5761" s="367">
        <v>735</v>
      </c>
      <c r="O5761" s="384">
        <v>-102242.49261172305</v>
      </c>
      <c r="P5761" s="367">
        <v>106.575</v>
      </c>
      <c r="Q5761" s="367">
        <v>735</v>
      </c>
      <c r="R5761" s="384">
        <v>-41514.029179353362</v>
      </c>
      <c r="S5761" s="367">
        <v>102.9</v>
      </c>
      <c r="T5761" s="367">
        <v>25344.827586206673</v>
      </c>
      <c r="U5761" s="384">
        <v>-6088019.7902830271</v>
      </c>
      <c r="V5761" s="367">
        <v>7349.9999999999354</v>
      </c>
      <c r="W5761" s="367">
        <v>1224999.9999999984</v>
      </c>
      <c r="X5761" s="384">
        <v>353009.77205012296</v>
      </c>
      <c r="Y5761" s="386">
        <v>7349.99999999999</v>
      </c>
      <c r="Z5761" s="367"/>
      <c r="AA5761" s="367"/>
      <c r="AB5761" s="367"/>
      <c r="AC5761" s="367"/>
      <c r="AD5761" s="367"/>
      <c r="AE5761" s="367"/>
      <c r="AF5761" s="367"/>
      <c r="AG5761" s="367"/>
      <c r="AH5761" s="367"/>
      <c r="AI5761" s="367"/>
      <c r="AJ5761" s="367"/>
      <c r="AK5761" s="367"/>
      <c r="AL5761" s="367"/>
      <c r="AM5761" s="367"/>
      <c r="AN5761" s="367"/>
      <c r="AO5761" s="367"/>
      <c r="AP5761" s="367"/>
      <c r="AQ5761" s="367"/>
      <c r="AR5761" s="367"/>
      <c r="AS5761" s="367"/>
      <c r="AT5761" s="367"/>
    </row>
    <row r="5762" spans="2:46" ht="13.8">
      <c r="B5762" s="26">
        <v>122.66666666666796</v>
      </c>
      <c r="C5762" s="363">
        <v>2520.4747446786459</v>
      </c>
      <c r="D5762" s="367">
        <v>7360.0000000000773</v>
      </c>
      <c r="E5762" s="367">
        <v>34232.558139535089</v>
      </c>
      <c r="F5762" s="367">
        <v>-8447544.1782405376</v>
      </c>
      <c r="G5762" s="367">
        <v>7360.0000000000446</v>
      </c>
      <c r="H5762" s="367">
        <v>184000</v>
      </c>
      <c r="I5762" s="384">
        <v>-99785859.16905348</v>
      </c>
      <c r="J5762" s="367">
        <v>7360</v>
      </c>
      <c r="K5762" s="367">
        <v>44606.060606061008</v>
      </c>
      <c r="L5762" s="384">
        <v>-5888524.8735938044</v>
      </c>
      <c r="M5762" s="367">
        <v>7360.0000000000664</v>
      </c>
      <c r="N5762" s="367">
        <v>736</v>
      </c>
      <c r="O5762" s="384">
        <v>-102525.80465024785</v>
      </c>
      <c r="P5762" s="367">
        <v>106.72000000000001</v>
      </c>
      <c r="Q5762" s="367">
        <v>736</v>
      </c>
      <c r="R5762" s="384">
        <v>-41638.570026457528</v>
      </c>
      <c r="S5762" s="367">
        <v>103.04</v>
      </c>
      <c r="T5762" s="367">
        <v>25379.310344827361</v>
      </c>
      <c r="U5762" s="384">
        <v>-6105333.2201516386</v>
      </c>
      <c r="V5762" s="367">
        <v>7359.9999999999345</v>
      </c>
      <c r="W5762" s="367">
        <v>1226666.6666666651</v>
      </c>
      <c r="X5762" s="384">
        <v>353154.25023105682</v>
      </c>
      <c r="Y5762" s="386">
        <v>7359.99999999999</v>
      </c>
      <c r="Z5762" s="367"/>
      <c r="AA5762" s="367"/>
      <c r="AB5762" s="367"/>
      <c r="AC5762" s="367"/>
      <c r="AD5762" s="367"/>
      <c r="AE5762" s="367"/>
      <c r="AF5762" s="367"/>
      <c r="AG5762" s="367"/>
      <c r="AH5762" s="367"/>
      <c r="AI5762" s="367"/>
      <c r="AJ5762" s="367"/>
      <c r="AK5762" s="367"/>
      <c r="AL5762" s="367"/>
      <c r="AM5762" s="367"/>
      <c r="AN5762" s="367"/>
      <c r="AO5762" s="367"/>
      <c r="AP5762" s="367"/>
      <c r="AQ5762" s="367"/>
      <c r="AR5762" s="367"/>
      <c r="AS5762" s="367"/>
      <c r="AT5762" s="367"/>
    </row>
    <row r="5763" spans="2:46" ht="13.8">
      <c r="B5763" s="26">
        <v>122.83333333333464</v>
      </c>
      <c r="C5763" s="363">
        <v>2523.8433795842493</v>
      </c>
      <c r="D5763" s="367">
        <v>7370.0000000000791</v>
      </c>
      <c r="E5763" s="367">
        <v>34279.069767442066</v>
      </c>
      <c r="F5763" s="367">
        <v>-8470675.9632245731</v>
      </c>
      <c r="G5763" s="367">
        <v>7370.0000000000446</v>
      </c>
      <c r="H5763" s="367">
        <v>184250</v>
      </c>
      <c r="I5763" s="384">
        <v>-100058640.30174863</v>
      </c>
      <c r="J5763" s="367">
        <v>7370</v>
      </c>
      <c r="K5763" s="367">
        <v>44666.666666667072</v>
      </c>
      <c r="L5763" s="384">
        <v>-5905446.2958704159</v>
      </c>
      <c r="M5763" s="367">
        <v>7370.0000000000673</v>
      </c>
      <c r="N5763" s="367">
        <v>737</v>
      </c>
      <c r="O5763" s="384">
        <v>-102809.50855455088</v>
      </c>
      <c r="P5763" s="367">
        <v>106.86499999999999</v>
      </c>
      <c r="Q5763" s="367">
        <v>737</v>
      </c>
      <c r="R5763" s="384">
        <v>-41763.295816971317</v>
      </c>
      <c r="S5763" s="367">
        <v>103.17999999999999</v>
      </c>
      <c r="T5763" s="367">
        <v>25413.79310344805</v>
      </c>
      <c r="U5763" s="384">
        <v>-6122671.1891771695</v>
      </c>
      <c r="V5763" s="367">
        <v>7369.9999999999345</v>
      </c>
      <c r="W5763" s="367">
        <v>1228333.3333333319</v>
      </c>
      <c r="X5763" s="384">
        <v>353297.81589236221</v>
      </c>
      <c r="Y5763" s="386">
        <v>7369.9999999999909</v>
      </c>
      <c r="Z5763" s="367"/>
      <c r="AA5763" s="367"/>
      <c r="AB5763" s="367"/>
      <c r="AC5763" s="367"/>
      <c r="AD5763" s="367"/>
      <c r="AE5763" s="367"/>
      <c r="AF5763" s="367"/>
      <c r="AG5763" s="367"/>
      <c r="AH5763" s="367"/>
      <c r="AI5763" s="367"/>
      <c r="AJ5763" s="367"/>
      <c r="AK5763" s="367"/>
      <c r="AL5763" s="367"/>
      <c r="AM5763" s="367"/>
      <c r="AN5763" s="367"/>
      <c r="AO5763" s="367"/>
      <c r="AP5763" s="367"/>
      <c r="AQ5763" s="367"/>
      <c r="AR5763" s="367"/>
      <c r="AS5763" s="367"/>
      <c r="AT5763" s="367"/>
    </row>
    <row r="5764" spans="2:46" ht="13.8">
      <c r="B5764" s="26">
        <v>123.00000000000131</v>
      </c>
      <c r="C5764" s="363">
        <v>2527.2118627309069</v>
      </c>
      <c r="D5764" s="367">
        <v>7380.0000000000791</v>
      </c>
      <c r="E5764" s="367">
        <v>34325.581395349043</v>
      </c>
      <c r="F5764" s="367">
        <v>-8493839.3741066772</v>
      </c>
      <c r="G5764" s="367">
        <v>7380.0000000000446</v>
      </c>
      <c r="H5764" s="367">
        <v>184500</v>
      </c>
      <c r="I5764" s="384">
        <v>-100331793.76149857</v>
      </c>
      <c r="J5764" s="367">
        <v>7380</v>
      </c>
      <c r="K5764" s="367">
        <v>44727.272727273135</v>
      </c>
      <c r="L5764" s="384">
        <v>-5922391.9263129225</v>
      </c>
      <c r="M5764" s="367">
        <v>7380.0000000000673</v>
      </c>
      <c r="N5764" s="367">
        <v>738</v>
      </c>
      <c r="O5764" s="384">
        <v>-103093.60432463221</v>
      </c>
      <c r="P5764" s="367">
        <v>107.01</v>
      </c>
      <c r="Q5764" s="367">
        <v>738</v>
      </c>
      <c r="R5764" s="384">
        <v>-41888.206550894763</v>
      </c>
      <c r="S5764" s="367">
        <v>103.32</v>
      </c>
      <c r="T5764" s="367">
        <v>25448.275862068738</v>
      </c>
      <c r="U5764" s="384">
        <v>-6140033.6973596187</v>
      </c>
      <c r="V5764" s="367">
        <v>7379.9999999999345</v>
      </c>
      <c r="W5764" s="367">
        <v>1229999.9999999986</v>
      </c>
      <c r="X5764" s="384">
        <v>353440.46903403947</v>
      </c>
      <c r="Y5764" s="386">
        <v>7379.9999999999909</v>
      </c>
      <c r="Z5764" s="367"/>
      <c r="AA5764" s="367"/>
      <c r="AB5764" s="367"/>
      <c r="AC5764" s="367"/>
      <c r="AD5764" s="367"/>
      <c r="AE5764" s="367"/>
      <c r="AF5764" s="367"/>
      <c r="AG5764" s="367"/>
      <c r="AH5764" s="367"/>
      <c r="AI5764" s="367"/>
      <c r="AJ5764" s="367"/>
      <c r="AK5764" s="367"/>
      <c r="AL5764" s="367"/>
      <c r="AM5764" s="367"/>
      <c r="AN5764" s="367"/>
      <c r="AO5764" s="367"/>
      <c r="AP5764" s="367"/>
      <c r="AQ5764" s="367"/>
      <c r="AR5764" s="367"/>
      <c r="AS5764" s="367"/>
      <c r="AT5764" s="367"/>
    </row>
    <row r="5765" spans="2:46" ht="13.8">
      <c r="B5765" s="26">
        <v>123.16666666666798</v>
      </c>
      <c r="C5765" s="363">
        <v>2530.5801941186187</v>
      </c>
      <c r="D5765" s="367">
        <v>7390.0000000000791</v>
      </c>
      <c r="E5765" s="367">
        <v>34372.09302325602</v>
      </c>
      <c r="F5765" s="367">
        <v>-8517034.4108868446</v>
      </c>
      <c r="G5765" s="367">
        <v>7390.0000000000446</v>
      </c>
      <c r="H5765" s="367">
        <v>184750</v>
      </c>
      <c r="I5765" s="384">
        <v>-100605319.54830332</v>
      </c>
      <c r="J5765" s="367">
        <v>7390</v>
      </c>
      <c r="K5765" s="367">
        <v>44787.878787879199</v>
      </c>
      <c r="L5765" s="384">
        <v>-5939361.7649213308</v>
      </c>
      <c r="M5765" s="367">
        <v>7390.0000000000691</v>
      </c>
      <c r="N5765" s="367">
        <v>739</v>
      </c>
      <c r="O5765" s="384">
        <v>-103378.09196049176</v>
      </c>
      <c r="P5765" s="367">
        <v>107.15499999999999</v>
      </c>
      <c r="Q5765" s="367">
        <v>739</v>
      </c>
      <c r="R5765" s="384">
        <v>-42013.302228227891</v>
      </c>
      <c r="S5765" s="367">
        <v>103.46</v>
      </c>
      <c r="T5765" s="367">
        <v>25482.758620689427</v>
      </c>
      <c r="U5765" s="384">
        <v>-6157420.7446989855</v>
      </c>
      <c r="V5765" s="367">
        <v>7389.9999999999336</v>
      </c>
      <c r="W5765" s="367">
        <v>1231666.6666666653</v>
      </c>
      <c r="X5765" s="384">
        <v>353582.20965608832</v>
      </c>
      <c r="Y5765" s="386">
        <v>7389.9999999999918</v>
      </c>
      <c r="Z5765" s="367"/>
      <c r="AA5765" s="367"/>
      <c r="AB5765" s="367"/>
      <c r="AC5765" s="367"/>
      <c r="AD5765" s="367"/>
      <c r="AE5765" s="367"/>
      <c r="AF5765" s="367"/>
      <c r="AG5765" s="367"/>
      <c r="AH5765" s="367"/>
      <c r="AI5765" s="367"/>
      <c r="AJ5765" s="367"/>
      <c r="AK5765" s="367"/>
      <c r="AL5765" s="367"/>
      <c r="AM5765" s="367"/>
      <c r="AN5765" s="367"/>
      <c r="AO5765" s="367"/>
      <c r="AP5765" s="367"/>
      <c r="AQ5765" s="367"/>
      <c r="AR5765" s="367"/>
      <c r="AS5765" s="367"/>
      <c r="AT5765" s="367"/>
    </row>
    <row r="5766" spans="2:46" ht="13.8">
      <c r="B5766" s="26">
        <v>123.33333333333465</v>
      </c>
      <c r="C5766" s="363">
        <v>2533.9483737473847</v>
      </c>
      <c r="D5766" s="367">
        <v>7400.0000000000791</v>
      </c>
      <c r="E5766" s="367">
        <v>34418.604651162997</v>
      </c>
      <c r="F5766" s="367">
        <v>-8540261.0735650789</v>
      </c>
      <c r="G5766" s="367">
        <v>7400.0000000000446</v>
      </c>
      <c r="H5766" s="367">
        <v>185000</v>
      </c>
      <c r="I5766" s="384">
        <v>-100879217.66216287</v>
      </c>
      <c r="J5766" s="367">
        <v>7400</v>
      </c>
      <c r="K5766" s="367">
        <v>44848.484848485263</v>
      </c>
      <c r="L5766" s="384">
        <v>-5956355.8116956316</v>
      </c>
      <c r="M5766" s="367">
        <v>7400.0000000000691</v>
      </c>
      <c r="N5766" s="367">
        <v>740</v>
      </c>
      <c r="O5766" s="384">
        <v>-103662.9714621296</v>
      </c>
      <c r="P5766" s="367">
        <v>107.3</v>
      </c>
      <c r="Q5766" s="367">
        <v>740</v>
      </c>
      <c r="R5766" s="384">
        <v>-42138.582848970633</v>
      </c>
      <c r="S5766" s="367">
        <v>103.6</v>
      </c>
      <c r="T5766" s="367">
        <v>25517.241379310115</v>
      </c>
      <c r="U5766" s="384">
        <v>-6174832.3311952706</v>
      </c>
      <c r="V5766" s="367">
        <v>7399.9999999999336</v>
      </c>
      <c r="W5766" s="367">
        <v>1233333.3333333321</v>
      </c>
      <c r="X5766" s="384">
        <v>353723.03775850881</v>
      </c>
      <c r="Y5766" s="386">
        <v>7399.9999999999918</v>
      </c>
      <c r="Z5766" s="367"/>
      <c r="AA5766" s="367"/>
      <c r="AB5766" s="367"/>
      <c r="AC5766" s="367"/>
      <c r="AD5766" s="367"/>
      <c r="AE5766" s="367"/>
      <c r="AF5766" s="367"/>
      <c r="AG5766" s="367"/>
      <c r="AH5766" s="367"/>
      <c r="AI5766" s="367"/>
      <c r="AJ5766" s="367"/>
      <c r="AK5766" s="367"/>
      <c r="AL5766" s="367"/>
      <c r="AM5766" s="367"/>
      <c r="AN5766" s="367"/>
      <c r="AO5766" s="367"/>
      <c r="AP5766" s="367"/>
      <c r="AQ5766" s="367"/>
      <c r="AR5766" s="367"/>
      <c r="AS5766" s="367"/>
      <c r="AT5766" s="367"/>
    </row>
    <row r="5767" spans="2:46" ht="13.8">
      <c r="B5767" s="26">
        <v>123.50000000000132</v>
      </c>
      <c r="C5767" s="363">
        <v>2537.3164016172063</v>
      </c>
      <c r="D5767" s="367">
        <v>7410.00000000008</v>
      </c>
      <c r="E5767" s="367">
        <v>34465.116279069975</v>
      </c>
      <c r="F5767" s="367">
        <v>-8563519.3621413819</v>
      </c>
      <c r="G5767" s="367">
        <v>7410.0000000000446</v>
      </c>
      <c r="H5767" s="367">
        <v>185250</v>
      </c>
      <c r="I5767" s="384">
        <v>-101153488.10307723</v>
      </c>
      <c r="J5767" s="367">
        <v>7410</v>
      </c>
      <c r="K5767" s="367">
        <v>44909.090909091326</v>
      </c>
      <c r="L5767" s="384">
        <v>-5973374.0666358322</v>
      </c>
      <c r="M5767" s="367">
        <v>7410.00000000007</v>
      </c>
      <c r="N5767" s="367">
        <v>741</v>
      </c>
      <c r="O5767" s="384">
        <v>-103948.24282954572</v>
      </c>
      <c r="P5767" s="367">
        <v>107.44500000000001</v>
      </c>
      <c r="Q5767" s="367">
        <v>741</v>
      </c>
      <c r="R5767" s="384">
        <v>-42264.048413123048</v>
      </c>
      <c r="S5767" s="367">
        <v>103.74</v>
      </c>
      <c r="T5767" s="367">
        <v>25551.724137930803</v>
      </c>
      <c r="U5767" s="384">
        <v>-6192268.4568484724</v>
      </c>
      <c r="V5767" s="367">
        <v>7409.9999999999336</v>
      </c>
      <c r="W5767" s="367">
        <v>1234999.9999999988</v>
      </c>
      <c r="X5767" s="384">
        <v>353862.95334130112</v>
      </c>
      <c r="Y5767" s="386">
        <v>7409.9999999999918</v>
      </c>
      <c r="Z5767" s="367"/>
      <c r="AA5767" s="367"/>
      <c r="AB5767" s="367"/>
      <c r="AC5767" s="367"/>
      <c r="AD5767" s="367"/>
      <c r="AE5767" s="367"/>
      <c r="AF5767" s="367"/>
      <c r="AG5767" s="367"/>
      <c r="AH5767" s="367"/>
      <c r="AI5767" s="367"/>
      <c r="AJ5767" s="367"/>
      <c r="AK5767" s="367"/>
      <c r="AL5767" s="367"/>
      <c r="AM5767" s="367"/>
      <c r="AN5767" s="367"/>
      <c r="AO5767" s="367"/>
      <c r="AP5767" s="367"/>
      <c r="AQ5767" s="367"/>
      <c r="AR5767" s="367"/>
      <c r="AS5767" s="367"/>
      <c r="AT5767" s="367"/>
    </row>
    <row r="5768" spans="2:46" ht="13.8">
      <c r="B5768" s="26">
        <v>123.66666666666799</v>
      </c>
      <c r="C5768" s="363">
        <v>2540.6842777280822</v>
      </c>
      <c r="D5768" s="367">
        <v>7420.00000000008</v>
      </c>
      <c r="E5768" s="367">
        <v>34511.627906976952</v>
      </c>
      <c r="F5768" s="367">
        <v>-8586809.2766157482</v>
      </c>
      <c r="G5768" s="367">
        <v>7420.0000000000446</v>
      </c>
      <c r="H5768" s="367">
        <v>185500</v>
      </c>
      <c r="I5768" s="384">
        <v>-101428130.87104636</v>
      </c>
      <c r="J5768" s="367">
        <v>7420</v>
      </c>
      <c r="K5768" s="367">
        <v>44969.69696969739</v>
      </c>
      <c r="L5768" s="384">
        <v>-5990416.5297419271</v>
      </c>
      <c r="M5768" s="367">
        <v>7420.00000000007</v>
      </c>
      <c r="N5768" s="367">
        <v>742</v>
      </c>
      <c r="O5768" s="384">
        <v>-104233.90606274006</v>
      </c>
      <c r="P5768" s="367">
        <v>107.58999999999999</v>
      </c>
      <c r="Q5768" s="367">
        <v>742</v>
      </c>
      <c r="R5768" s="384">
        <v>-42389.698920685092</v>
      </c>
      <c r="S5768" s="367">
        <v>103.88</v>
      </c>
      <c r="T5768" s="367">
        <v>25586.206896551492</v>
      </c>
      <c r="U5768" s="384">
        <v>-6209729.1216585906</v>
      </c>
      <c r="V5768" s="367">
        <v>7419.9999999999318</v>
      </c>
      <c r="W5768" s="367">
        <v>1236666.6666666656</v>
      </c>
      <c r="X5768" s="384">
        <v>354001.95640446513</v>
      </c>
      <c r="Y5768" s="386">
        <v>7419.9999999999936</v>
      </c>
      <c r="Z5768" s="367"/>
      <c r="AA5768" s="367"/>
      <c r="AB5768" s="367"/>
      <c r="AC5768" s="367"/>
      <c r="AD5768" s="367"/>
      <c r="AE5768" s="367"/>
      <c r="AF5768" s="367"/>
      <c r="AG5768" s="367"/>
      <c r="AH5768" s="367"/>
      <c r="AI5768" s="367"/>
      <c r="AJ5768" s="367"/>
      <c r="AK5768" s="367"/>
      <c r="AL5768" s="367"/>
      <c r="AM5768" s="367"/>
      <c r="AN5768" s="367"/>
      <c r="AO5768" s="367"/>
      <c r="AP5768" s="367"/>
      <c r="AQ5768" s="367"/>
      <c r="AR5768" s="367"/>
      <c r="AS5768" s="367"/>
      <c r="AT5768" s="367"/>
    </row>
    <row r="5769" spans="2:46" ht="13.8">
      <c r="B5769" s="26">
        <v>123.83333333333466</v>
      </c>
      <c r="C5769" s="363">
        <v>2544.0520020800122</v>
      </c>
      <c r="D5769" s="367">
        <v>7430.00000000008</v>
      </c>
      <c r="E5769" s="367">
        <v>34558.139534883929</v>
      </c>
      <c r="F5769" s="367">
        <v>-8610130.8169881869</v>
      </c>
      <c r="G5769" s="367">
        <v>7430.0000000000455</v>
      </c>
      <c r="H5769" s="367">
        <v>185750</v>
      </c>
      <c r="I5769" s="384">
        <v>-101703145.96607031</v>
      </c>
      <c r="J5769" s="367">
        <v>7430</v>
      </c>
      <c r="K5769" s="367">
        <v>45030.303030303454</v>
      </c>
      <c r="L5769" s="384">
        <v>-6007483.2010139227</v>
      </c>
      <c r="M5769" s="367">
        <v>7430.0000000000709</v>
      </c>
      <c r="N5769" s="367">
        <v>743</v>
      </c>
      <c r="O5769" s="384">
        <v>-104519.96116171269</v>
      </c>
      <c r="P5769" s="367">
        <v>107.735</v>
      </c>
      <c r="Q5769" s="367">
        <v>743</v>
      </c>
      <c r="R5769" s="384">
        <v>-42515.53437165681</v>
      </c>
      <c r="S5769" s="367">
        <v>104.02</v>
      </c>
      <c r="T5769" s="367">
        <v>25620.68965517218</v>
      </c>
      <c r="U5769" s="384">
        <v>-6227214.3256256282</v>
      </c>
      <c r="V5769" s="367">
        <v>7429.9999999999318</v>
      </c>
      <c r="W5769" s="367">
        <v>1238333.3333333323</v>
      </c>
      <c r="X5769" s="384">
        <v>354140.04694800079</v>
      </c>
      <c r="Y5769" s="386">
        <v>7429.9999999999936</v>
      </c>
      <c r="Z5769" s="367"/>
      <c r="AA5769" s="367"/>
      <c r="AB5769" s="367"/>
      <c r="AC5769" s="367"/>
      <c r="AD5769" s="367"/>
      <c r="AE5769" s="367"/>
      <c r="AF5769" s="367"/>
      <c r="AG5769" s="367"/>
      <c r="AH5769" s="367"/>
      <c r="AI5769" s="367"/>
      <c r="AJ5769" s="367"/>
      <c r="AK5769" s="367"/>
      <c r="AL5769" s="367"/>
      <c r="AM5769" s="367"/>
      <c r="AN5769" s="367"/>
      <c r="AO5769" s="367"/>
      <c r="AP5769" s="367"/>
      <c r="AQ5769" s="367"/>
      <c r="AR5769" s="367"/>
      <c r="AS5769" s="367"/>
      <c r="AT5769" s="367"/>
    </row>
    <row r="5770" spans="2:46" ht="13.8">
      <c r="B5770" s="26">
        <v>124.00000000000134</v>
      </c>
      <c r="C5770" s="363">
        <v>2547.419574672997</v>
      </c>
      <c r="D5770" s="367">
        <v>7440.00000000008</v>
      </c>
      <c r="E5770" s="367">
        <v>34604.651162790906</v>
      </c>
      <c r="F5770" s="367">
        <v>-8633483.9832586888</v>
      </c>
      <c r="G5770" s="367">
        <v>7440.0000000000455</v>
      </c>
      <c r="H5770" s="367">
        <v>186000</v>
      </c>
      <c r="I5770" s="384">
        <v>-101978533.38814905</v>
      </c>
      <c r="J5770" s="367">
        <v>7440</v>
      </c>
      <c r="K5770" s="367">
        <v>45090.909090909518</v>
      </c>
      <c r="L5770" s="384">
        <v>-6024574.0804518126</v>
      </c>
      <c r="M5770" s="367">
        <v>7440.0000000000709</v>
      </c>
      <c r="N5770" s="367">
        <v>744</v>
      </c>
      <c r="O5770" s="384">
        <v>-104806.40812646359</v>
      </c>
      <c r="P5770" s="367">
        <v>107.88000000000001</v>
      </c>
      <c r="Q5770" s="367">
        <v>744</v>
      </c>
      <c r="R5770" s="384">
        <v>-42641.554766038164</v>
      </c>
      <c r="S5770" s="367">
        <v>104.16</v>
      </c>
      <c r="T5770" s="367">
        <v>25655.172413792869</v>
      </c>
      <c r="U5770" s="384">
        <v>-6244724.0687495861</v>
      </c>
      <c r="V5770" s="367">
        <v>7439.9999999999318</v>
      </c>
      <c r="W5770" s="367">
        <v>1239999.9999999991</v>
      </c>
      <c r="X5770" s="384">
        <v>354277.22497190814</v>
      </c>
      <c r="Y5770" s="386">
        <v>7439.9999999999945</v>
      </c>
      <c r="Z5770" s="367"/>
      <c r="AA5770" s="367"/>
      <c r="AB5770" s="367"/>
      <c r="AC5770" s="367"/>
      <c r="AD5770" s="367"/>
      <c r="AE5770" s="367"/>
      <c r="AF5770" s="367"/>
      <c r="AG5770" s="367"/>
      <c r="AH5770" s="367"/>
      <c r="AI5770" s="367"/>
      <c r="AJ5770" s="367"/>
      <c r="AK5770" s="367"/>
      <c r="AL5770" s="367"/>
      <c r="AM5770" s="367"/>
      <c r="AN5770" s="367"/>
      <c r="AO5770" s="367"/>
      <c r="AP5770" s="367"/>
      <c r="AQ5770" s="367"/>
      <c r="AR5770" s="367"/>
      <c r="AS5770" s="367"/>
      <c r="AT5770" s="367"/>
    </row>
    <row r="5771" spans="2:46" ht="13.8">
      <c r="B5771" s="26">
        <v>124.16666666666801</v>
      </c>
      <c r="C5771" s="363">
        <v>2550.786995507036</v>
      </c>
      <c r="D5771" s="367">
        <v>7450.0000000000809</v>
      </c>
      <c r="E5771" s="367">
        <v>34651.162790697883</v>
      </c>
      <c r="F5771" s="367">
        <v>-8656868.7754272558</v>
      </c>
      <c r="G5771" s="367">
        <v>7450.0000000000455</v>
      </c>
      <c r="H5771" s="367">
        <v>186250</v>
      </c>
      <c r="I5771" s="384">
        <v>-102254293.13728261</v>
      </c>
      <c r="J5771" s="367">
        <v>7450</v>
      </c>
      <c r="K5771" s="367">
        <v>45151.515151515581</v>
      </c>
      <c r="L5771" s="384">
        <v>-6041689.1680556014</v>
      </c>
      <c r="M5771" s="367">
        <v>7450.0000000000709</v>
      </c>
      <c r="N5771" s="367">
        <v>745</v>
      </c>
      <c r="O5771" s="384">
        <v>-105093.24695699271</v>
      </c>
      <c r="P5771" s="367">
        <v>108.02499999999999</v>
      </c>
      <c r="Q5771" s="367">
        <v>745</v>
      </c>
      <c r="R5771" s="384">
        <v>-42767.760103829176</v>
      </c>
      <c r="S5771" s="367">
        <v>104.3</v>
      </c>
      <c r="T5771" s="367">
        <v>25689.655172413557</v>
      </c>
      <c r="U5771" s="384">
        <v>-6262258.3510304587</v>
      </c>
      <c r="V5771" s="367">
        <v>7449.9999999999309</v>
      </c>
      <c r="W5771" s="367">
        <v>1241666.6666666658</v>
      </c>
      <c r="X5771" s="384">
        <v>354413.49047618714</v>
      </c>
      <c r="Y5771" s="386">
        <v>7449.9999999999945</v>
      </c>
      <c r="Z5771" s="367"/>
      <c r="AA5771" s="367"/>
      <c r="AB5771" s="367"/>
      <c r="AC5771" s="367"/>
      <c r="AD5771" s="367"/>
      <c r="AE5771" s="367"/>
      <c r="AF5771" s="367"/>
      <c r="AG5771" s="367"/>
      <c r="AH5771" s="367"/>
      <c r="AI5771" s="367"/>
      <c r="AJ5771" s="367"/>
      <c r="AK5771" s="367"/>
      <c r="AL5771" s="367"/>
      <c r="AM5771" s="367"/>
      <c r="AN5771" s="367"/>
      <c r="AO5771" s="367"/>
      <c r="AP5771" s="367"/>
      <c r="AQ5771" s="367"/>
      <c r="AR5771" s="367"/>
      <c r="AS5771" s="367"/>
      <c r="AT5771" s="367"/>
    </row>
    <row r="5772" spans="2:46" ht="13.8">
      <c r="B5772" s="26">
        <v>124.33333333333468</v>
      </c>
      <c r="C5772" s="363">
        <v>2554.1542645821291</v>
      </c>
      <c r="D5772" s="367">
        <v>7460.0000000000809</v>
      </c>
      <c r="E5772" s="367">
        <v>34697.67441860486</v>
      </c>
      <c r="F5772" s="367">
        <v>-8680285.1934938896</v>
      </c>
      <c r="G5772" s="367">
        <v>7460.0000000000455</v>
      </c>
      <c r="H5772" s="367">
        <v>186500</v>
      </c>
      <c r="I5772" s="384">
        <v>-102530425.21347094</v>
      </c>
      <c r="J5772" s="367">
        <v>7460</v>
      </c>
      <c r="K5772" s="367">
        <v>45212.121212121645</v>
      </c>
      <c r="L5772" s="384">
        <v>-6058828.4638252873</v>
      </c>
      <c r="M5772" s="367">
        <v>7460.0000000000719</v>
      </c>
      <c r="N5772" s="367">
        <v>746</v>
      </c>
      <c r="O5772" s="384">
        <v>-105380.47765330011</v>
      </c>
      <c r="P5772" s="367">
        <v>108.17</v>
      </c>
      <c r="Q5772" s="367">
        <v>746</v>
      </c>
      <c r="R5772" s="384">
        <v>-42894.150385029825</v>
      </c>
      <c r="S5772" s="367">
        <v>104.44</v>
      </c>
      <c r="T5772" s="367">
        <v>25724.137931034245</v>
      </c>
      <c r="U5772" s="384">
        <v>-6279817.1724682506</v>
      </c>
      <c r="V5772" s="367">
        <v>7459.9999999999309</v>
      </c>
      <c r="W5772" s="367">
        <v>1243333.3333333326</v>
      </c>
      <c r="X5772" s="384">
        <v>354548.84346083779</v>
      </c>
      <c r="Y5772" s="386">
        <v>7459.9999999999955</v>
      </c>
      <c r="Z5772" s="367"/>
      <c r="AA5772" s="367"/>
      <c r="AB5772" s="367"/>
      <c r="AC5772" s="367"/>
      <c r="AD5772" s="367"/>
      <c r="AE5772" s="367"/>
      <c r="AF5772" s="367"/>
      <c r="AG5772" s="367"/>
      <c r="AH5772" s="367"/>
      <c r="AI5772" s="367"/>
      <c r="AJ5772" s="367"/>
      <c r="AK5772" s="367"/>
      <c r="AL5772" s="367"/>
      <c r="AM5772" s="367"/>
      <c r="AN5772" s="367"/>
      <c r="AO5772" s="367"/>
      <c r="AP5772" s="367"/>
      <c r="AQ5772" s="367"/>
      <c r="AR5772" s="367"/>
      <c r="AS5772" s="367"/>
      <c r="AT5772" s="367"/>
    </row>
    <row r="5773" spans="2:46" ht="13.8">
      <c r="B5773" s="26">
        <v>124.50000000000135</v>
      </c>
      <c r="C5773" s="363">
        <v>2557.5213818982775</v>
      </c>
      <c r="D5773" s="367">
        <v>7470.0000000000809</v>
      </c>
      <c r="E5773" s="367">
        <v>34744.186046511837</v>
      </c>
      <c r="F5773" s="367">
        <v>-8703733.2374585923</v>
      </c>
      <c r="G5773" s="367">
        <v>7470.0000000000455</v>
      </c>
      <c r="H5773" s="367">
        <v>186750</v>
      </c>
      <c r="I5773" s="384">
        <v>-102806929.61671409</v>
      </c>
      <c r="J5773" s="367">
        <v>7470</v>
      </c>
      <c r="K5773" s="367">
        <v>45272.727272727709</v>
      </c>
      <c r="L5773" s="384">
        <v>-6075991.9677608702</v>
      </c>
      <c r="M5773" s="367">
        <v>7470.0000000000719</v>
      </c>
      <c r="N5773" s="367">
        <v>747</v>
      </c>
      <c r="O5773" s="384">
        <v>-105668.1002153858</v>
      </c>
      <c r="P5773" s="367">
        <v>108.31500000000001</v>
      </c>
      <c r="Q5773" s="367">
        <v>747</v>
      </c>
      <c r="R5773" s="384">
        <v>-43020.72560964014</v>
      </c>
      <c r="S5773" s="367">
        <v>104.58</v>
      </c>
      <c r="T5773" s="367">
        <v>25758.620689654934</v>
      </c>
      <c r="U5773" s="384">
        <v>-6297400.533062961</v>
      </c>
      <c r="V5773" s="367">
        <v>7469.9999999999309</v>
      </c>
      <c r="W5773" s="367">
        <v>1244999.9999999993</v>
      </c>
      <c r="X5773" s="384">
        <v>354683.28392586025</v>
      </c>
      <c r="Y5773" s="386">
        <v>7469.9999999999955</v>
      </c>
      <c r="Z5773" s="367"/>
      <c r="AA5773" s="367"/>
      <c r="AB5773" s="367"/>
      <c r="AC5773" s="367"/>
      <c r="AD5773" s="367"/>
      <c r="AE5773" s="367"/>
      <c r="AF5773" s="367"/>
      <c r="AG5773" s="367"/>
      <c r="AH5773" s="367"/>
      <c r="AI5773" s="367"/>
      <c r="AJ5773" s="367"/>
      <c r="AK5773" s="367"/>
      <c r="AL5773" s="367"/>
      <c r="AM5773" s="367"/>
      <c r="AN5773" s="367"/>
      <c r="AO5773" s="367"/>
      <c r="AP5773" s="367"/>
      <c r="AQ5773" s="367"/>
      <c r="AR5773" s="367"/>
      <c r="AS5773" s="367"/>
      <c r="AT5773" s="367"/>
    </row>
    <row r="5774" spans="2:46" ht="13.8">
      <c r="B5774" s="26">
        <v>124.66666666666802</v>
      </c>
      <c r="C5774" s="363">
        <v>2560.8883474554805</v>
      </c>
      <c r="D5774" s="367">
        <v>7480.0000000000809</v>
      </c>
      <c r="E5774" s="367">
        <v>34790.697674418814</v>
      </c>
      <c r="F5774" s="367">
        <v>-8727212.9073213581</v>
      </c>
      <c r="G5774" s="367">
        <v>7480.0000000000455</v>
      </c>
      <c r="H5774" s="367">
        <v>187000</v>
      </c>
      <c r="I5774" s="384">
        <v>-103083806.34701203</v>
      </c>
      <c r="J5774" s="367">
        <v>7480</v>
      </c>
      <c r="K5774" s="367">
        <v>45333.333333333772</v>
      </c>
      <c r="L5774" s="384">
        <v>-6093179.6798623521</v>
      </c>
      <c r="M5774" s="367">
        <v>7480.0000000000737</v>
      </c>
      <c r="N5774" s="367">
        <v>748</v>
      </c>
      <c r="O5774" s="384">
        <v>-105956.11464324969</v>
      </c>
      <c r="P5774" s="367">
        <v>108.46</v>
      </c>
      <c r="Q5774" s="367">
        <v>748</v>
      </c>
      <c r="R5774" s="384">
        <v>-43147.485777660091</v>
      </c>
      <c r="S5774" s="367">
        <v>104.72</v>
      </c>
      <c r="T5774" s="367">
        <v>25793.103448275622</v>
      </c>
      <c r="U5774" s="384">
        <v>-6315008.4328145878</v>
      </c>
      <c r="V5774" s="367">
        <v>7479.99999999993</v>
      </c>
      <c r="W5774" s="367">
        <v>1246666.666666666</v>
      </c>
      <c r="X5774" s="384">
        <v>354816.81187125435</v>
      </c>
      <c r="Y5774" s="386">
        <v>7479.9999999999955</v>
      </c>
      <c r="Z5774" s="367"/>
      <c r="AA5774" s="367"/>
      <c r="AB5774" s="367"/>
      <c r="AC5774" s="367"/>
      <c r="AD5774" s="367"/>
      <c r="AE5774" s="367"/>
      <c r="AF5774" s="367"/>
      <c r="AG5774" s="367"/>
      <c r="AH5774" s="367"/>
      <c r="AI5774" s="367"/>
      <c r="AJ5774" s="367"/>
      <c r="AK5774" s="367"/>
      <c r="AL5774" s="367"/>
      <c r="AM5774" s="367"/>
      <c r="AN5774" s="367"/>
      <c r="AO5774" s="367"/>
      <c r="AP5774" s="367"/>
      <c r="AQ5774" s="367"/>
      <c r="AR5774" s="367"/>
      <c r="AS5774" s="367"/>
      <c r="AT5774" s="367"/>
    </row>
    <row r="5775" spans="2:46" ht="13.8">
      <c r="B5775" s="26">
        <v>124.83333333333469</v>
      </c>
      <c r="C5775" s="363">
        <v>2564.2551612537377</v>
      </c>
      <c r="D5775" s="367">
        <v>7490.0000000000819</v>
      </c>
      <c r="E5775" s="367">
        <v>34837.209302325791</v>
      </c>
      <c r="F5775" s="367">
        <v>-8750724.2030821946</v>
      </c>
      <c r="G5775" s="367">
        <v>7490.0000000000455</v>
      </c>
      <c r="H5775" s="367">
        <v>187250</v>
      </c>
      <c r="I5775" s="384">
        <v>-103361055.40436478</v>
      </c>
      <c r="J5775" s="367">
        <v>7490</v>
      </c>
      <c r="K5775" s="367">
        <v>45393.939393939836</v>
      </c>
      <c r="L5775" s="384">
        <v>-6110391.6001297291</v>
      </c>
      <c r="M5775" s="367">
        <v>7490.0000000000737</v>
      </c>
      <c r="N5775" s="367">
        <v>749</v>
      </c>
      <c r="O5775" s="384">
        <v>-106244.52093689189</v>
      </c>
      <c r="P5775" s="367">
        <v>108.605</v>
      </c>
      <c r="Q5775" s="367">
        <v>749</v>
      </c>
      <c r="R5775" s="384">
        <v>-43274.430889089715</v>
      </c>
      <c r="S5775" s="367">
        <v>104.86</v>
      </c>
      <c r="T5775" s="367">
        <v>25827.586206896311</v>
      </c>
      <c r="U5775" s="384">
        <v>-6332640.8717231331</v>
      </c>
      <c r="V5775" s="367">
        <v>7489.99999999993</v>
      </c>
      <c r="W5775" s="367">
        <v>1248333.3333333328</v>
      </c>
      <c r="X5775" s="384">
        <v>354949.42729702027</v>
      </c>
      <c r="Y5775" s="386">
        <v>7489.9999999999964</v>
      </c>
      <c r="Z5775" s="367"/>
      <c r="AA5775" s="367"/>
      <c r="AB5775" s="367"/>
      <c r="AC5775" s="367"/>
      <c r="AD5775" s="367"/>
      <c r="AE5775" s="367"/>
      <c r="AF5775" s="367"/>
      <c r="AG5775" s="367"/>
      <c r="AH5775" s="367"/>
      <c r="AI5775" s="367"/>
      <c r="AJ5775" s="367"/>
      <c r="AK5775" s="367"/>
      <c r="AL5775" s="367"/>
      <c r="AM5775" s="367"/>
      <c r="AN5775" s="367"/>
      <c r="AO5775" s="367"/>
      <c r="AP5775" s="367"/>
      <c r="AQ5775" s="367"/>
      <c r="AR5775" s="367"/>
      <c r="AS5775" s="367"/>
      <c r="AT5775" s="367"/>
    </row>
    <row r="5776" spans="2:46" ht="13.8">
      <c r="B5776" s="26">
        <v>125.00000000000136</v>
      </c>
      <c r="C5776" s="363">
        <v>2567.6218232930491</v>
      </c>
      <c r="D5776" s="367">
        <v>7500.0000000000819</v>
      </c>
      <c r="E5776" s="367">
        <v>34883.720930232768</v>
      </c>
      <c r="F5776" s="367">
        <v>-8774267.1247410942</v>
      </c>
      <c r="G5776" s="367">
        <v>7500.0000000000455</v>
      </c>
      <c r="H5776" s="367">
        <v>187500</v>
      </c>
      <c r="I5776" s="384">
        <v>-103638676.78877233</v>
      </c>
      <c r="J5776" s="367">
        <v>7500</v>
      </c>
      <c r="K5776" s="367">
        <v>45454.5454545459</v>
      </c>
      <c r="L5776" s="384">
        <v>-6127627.7285630042</v>
      </c>
      <c r="M5776" s="367">
        <v>7500.0000000000746</v>
      </c>
      <c r="N5776" s="367">
        <v>750</v>
      </c>
      <c r="O5776" s="384">
        <v>-106533.31909631229</v>
      </c>
      <c r="P5776" s="367">
        <v>108.74999999999999</v>
      </c>
      <c r="Q5776" s="367">
        <v>750</v>
      </c>
      <c r="R5776" s="384">
        <v>-43401.560943928962</v>
      </c>
      <c r="S5776" s="367">
        <v>105</v>
      </c>
      <c r="T5776" s="367">
        <v>25862.068965516999</v>
      </c>
      <c r="U5776" s="384">
        <v>-6350297.8497885969</v>
      </c>
      <c r="V5776" s="367">
        <v>7499.99999999993</v>
      </c>
      <c r="W5776" s="367">
        <v>1249999.9999999995</v>
      </c>
      <c r="X5776" s="384">
        <v>355081.13020315784</v>
      </c>
      <c r="Y5776" s="386">
        <v>7499.9999999999964</v>
      </c>
      <c r="Z5776" s="367"/>
      <c r="AA5776" s="367"/>
      <c r="AB5776" s="367"/>
      <c r="AC5776" s="367"/>
      <c r="AD5776" s="367"/>
      <c r="AE5776" s="367"/>
      <c r="AF5776" s="367"/>
      <c r="AG5776" s="367"/>
      <c r="AH5776" s="367"/>
      <c r="AI5776" s="367"/>
      <c r="AJ5776" s="367"/>
      <c r="AK5776" s="367"/>
      <c r="AL5776" s="367"/>
      <c r="AM5776" s="367"/>
      <c r="AN5776" s="367"/>
      <c r="AO5776" s="367"/>
      <c r="AP5776" s="367"/>
      <c r="AQ5776" s="367"/>
      <c r="AR5776" s="367"/>
      <c r="AS5776" s="367"/>
      <c r="AT5776" s="367"/>
    </row>
    <row r="5777" spans="2:46" ht="13.8">
      <c r="B5777" s="26">
        <v>125.16666666666804</v>
      </c>
      <c r="C5777" s="363">
        <v>2570.9883335734157</v>
      </c>
      <c r="D5777" s="367">
        <v>7510.0000000000819</v>
      </c>
      <c r="E5777" s="367">
        <v>34930.232558139745</v>
      </c>
      <c r="F5777" s="367">
        <v>-8797841.6722980607</v>
      </c>
      <c r="G5777" s="367">
        <v>7510.0000000000455</v>
      </c>
      <c r="H5777" s="367">
        <v>187750</v>
      </c>
      <c r="I5777" s="384">
        <v>-103916670.50023466</v>
      </c>
      <c r="J5777" s="367">
        <v>7510</v>
      </c>
      <c r="K5777" s="367">
        <v>45515.151515151963</v>
      </c>
      <c r="L5777" s="384">
        <v>-6144888.0651621763</v>
      </c>
      <c r="M5777" s="367">
        <v>7510.0000000000746</v>
      </c>
      <c r="N5777" s="367">
        <v>751</v>
      </c>
      <c r="O5777" s="384">
        <v>-106822.50912151104</v>
      </c>
      <c r="P5777" s="367">
        <v>108.895</v>
      </c>
      <c r="Q5777" s="367">
        <v>751</v>
      </c>
      <c r="R5777" s="384">
        <v>-43528.875942177852</v>
      </c>
      <c r="S5777" s="367">
        <v>105.13999999999999</v>
      </c>
      <c r="T5777" s="367">
        <v>25896.551724137687</v>
      </c>
      <c r="U5777" s="384">
        <v>-6367979.3670109771</v>
      </c>
      <c r="V5777" s="367">
        <v>7509.9999999999291</v>
      </c>
      <c r="W5777" s="367">
        <v>1251666.6666666663</v>
      </c>
      <c r="X5777" s="384">
        <v>355211.92058966705</v>
      </c>
      <c r="Y5777" s="386">
        <v>7509.9999999999982</v>
      </c>
      <c r="Z5777" s="367"/>
      <c r="AA5777" s="367"/>
      <c r="AB5777" s="367"/>
      <c r="AC5777" s="367"/>
      <c r="AD5777" s="367"/>
      <c r="AE5777" s="367"/>
      <c r="AF5777" s="367"/>
      <c r="AG5777" s="367"/>
      <c r="AH5777" s="367"/>
      <c r="AI5777" s="367"/>
      <c r="AJ5777" s="367"/>
      <c r="AK5777" s="367"/>
      <c r="AL5777" s="367"/>
      <c r="AM5777" s="367"/>
      <c r="AN5777" s="367"/>
      <c r="AO5777" s="367"/>
      <c r="AP5777" s="367"/>
      <c r="AQ5777" s="367"/>
      <c r="AR5777" s="367"/>
      <c r="AS5777" s="367"/>
      <c r="AT5777" s="367"/>
    </row>
    <row r="5778" spans="2:46" ht="13.8">
      <c r="B5778" s="26">
        <v>125.33333333333471</v>
      </c>
      <c r="C5778" s="363">
        <v>2574.3546920948361</v>
      </c>
      <c r="D5778" s="367">
        <v>7520.0000000000819</v>
      </c>
      <c r="E5778" s="367">
        <v>34976.744186046722</v>
      </c>
      <c r="F5778" s="367">
        <v>-8821447.8457530942</v>
      </c>
      <c r="G5778" s="367">
        <v>7520.0000000000455</v>
      </c>
      <c r="H5778" s="367">
        <v>188000</v>
      </c>
      <c r="I5778" s="384">
        <v>-104195036.53875181</v>
      </c>
      <c r="J5778" s="367">
        <v>7520</v>
      </c>
      <c r="K5778" s="367">
        <v>45575.757575758027</v>
      </c>
      <c r="L5778" s="384">
        <v>-6162172.6099272454</v>
      </c>
      <c r="M5778" s="367">
        <v>7520.0000000000755</v>
      </c>
      <c r="N5778" s="367">
        <v>752</v>
      </c>
      <c r="O5778" s="384">
        <v>-107112.09101248802</v>
      </c>
      <c r="P5778" s="367">
        <v>109.04</v>
      </c>
      <c r="Q5778" s="367">
        <v>752</v>
      </c>
      <c r="R5778" s="384">
        <v>-43656.375883836423</v>
      </c>
      <c r="S5778" s="367">
        <v>105.27999999999999</v>
      </c>
      <c r="T5778" s="367">
        <v>25931.034482758376</v>
      </c>
      <c r="U5778" s="384">
        <v>-6385685.4233902767</v>
      </c>
      <c r="V5778" s="367">
        <v>7519.9999999999291</v>
      </c>
      <c r="W5778" s="367">
        <v>1253333.333333333</v>
      </c>
      <c r="X5778" s="384">
        <v>355341.7984565479</v>
      </c>
      <c r="Y5778" s="386">
        <v>7519.9999999999982</v>
      </c>
      <c r="Z5778" s="367"/>
      <c r="AA5778" s="367"/>
      <c r="AB5778" s="367"/>
      <c r="AC5778" s="367"/>
      <c r="AD5778" s="367"/>
      <c r="AE5778" s="367"/>
      <c r="AF5778" s="367"/>
      <c r="AG5778" s="367"/>
      <c r="AH5778" s="367"/>
      <c r="AI5778" s="367"/>
      <c r="AJ5778" s="367"/>
      <c r="AK5778" s="367"/>
      <c r="AL5778" s="367"/>
      <c r="AM5778" s="367"/>
      <c r="AN5778" s="367"/>
      <c r="AO5778" s="367"/>
      <c r="AP5778" s="367"/>
      <c r="AQ5778" s="367"/>
      <c r="AR5778" s="367"/>
      <c r="AS5778" s="367"/>
      <c r="AT5778" s="367"/>
    </row>
    <row r="5779" spans="2:46" ht="13.8">
      <c r="B5779" s="26">
        <v>125.50000000000138</v>
      </c>
      <c r="C5779" s="363">
        <v>2577.7208988573125</v>
      </c>
      <c r="D5779" s="367">
        <v>7530.0000000000837</v>
      </c>
      <c r="E5779" s="367">
        <v>35023.2558139537</v>
      </c>
      <c r="F5779" s="367">
        <v>-8845085.6451061945</v>
      </c>
      <c r="G5779" s="367">
        <v>7530.0000000000455</v>
      </c>
      <c r="H5779" s="367">
        <v>188250</v>
      </c>
      <c r="I5779" s="384">
        <v>-104473774.90432374</v>
      </c>
      <c r="J5779" s="367">
        <v>7530</v>
      </c>
      <c r="K5779" s="367">
        <v>45636.363636364091</v>
      </c>
      <c r="L5779" s="384">
        <v>-6179481.3628582116</v>
      </c>
      <c r="M5779" s="367">
        <v>7530.0000000000755</v>
      </c>
      <c r="N5779" s="367">
        <v>753</v>
      </c>
      <c r="O5779" s="384">
        <v>-107402.06476924321</v>
      </c>
      <c r="P5779" s="367">
        <v>109.18499999999999</v>
      </c>
      <c r="Q5779" s="367">
        <v>753</v>
      </c>
      <c r="R5779" s="384">
        <v>-43784.060768904623</v>
      </c>
      <c r="S5779" s="367">
        <v>105.41999999999999</v>
      </c>
      <c r="T5779" s="367">
        <v>25965.517241379064</v>
      </c>
      <c r="U5779" s="384">
        <v>-6403416.0189264938</v>
      </c>
      <c r="V5779" s="367">
        <v>7529.9999999999291</v>
      </c>
      <c r="W5779" s="367">
        <v>1254999.9999999998</v>
      </c>
      <c r="X5779" s="384">
        <v>355470.76380380051</v>
      </c>
      <c r="Y5779" s="386">
        <v>7529.9999999999982</v>
      </c>
      <c r="Z5779" s="367"/>
      <c r="AA5779" s="367"/>
      <c r="AB5779" s="367"/>
      <c r="AC5779" s="367"/>
      <c r="AD5779" s="367"/>
      <c r="AE5779" s="367"/>
      <c r="AF5779" s="367"/>
      <c r="AG5779" s="367"/>
      <c r="AH5779" s="367"/>
      <c r="AI5779" s="367"/>
      <c r="AJ5779" s="367"/>
      <c r="AK5779" s="367"/>
      <c r="AL5779" s="367"/>
      <c r="AM5779" s="367"/>
      <c r="AN5779" s="367"/>
      <c r="AO5779" s="367"/>
      <c r="AP5779" s="367"/>
      <c r="AQ5779" s="367"/>
      <c r="AR5779" s="367"/>
      <c r="AS5779" s="367"/>
      <c r="AT5779" s="367"/>
    </row>
    <row r="5780" spans="2:46" ht="13.8">
      <c r="B5780" s="26">
        <v>125.66666666666805</v>
      </c>
      <c r="C5780" s="363">
        <v>2581.0869538608426</v>
      </c>
      <c r="D5780" s="367">
        <v>7540.0000000000837</v>
      </c>
      <c r="E5780" s="367">
        <v>35069.767441860677</v>
      </c>
      <c r="F5780" s="367">
        <v>-8868755.0703573618</v>
      </c>
      <c r="G5780" s="367">
        <v>7540.0000000000455</v>
      </c>
      <c r="H5780" s="367">
        <v>188500</v>
      </c>
      <c r="I5780" s="384">
        <v>-104752885.5969505</v>
      </c>
      <c r="J5780" s="367">
        <v>7540</v>
      </c>
      <c r="K5780" s="367">
        <v>45696.969696970154</v>
      </c>
      <c r="L5780" s="384">
        <v>-6196814.3239550749</v>
      </c>
      <c r="M5780" s="367">
        <v>7540.0000000000755</v>
      </c>
      <c r="N5780" s="367">
        <v>754</v>
      </c>
      <c r="O5780" s="384">
        <v>-107692.43039177672</v>
      </c>
      <c r="P5780" s="367">
        <v>109.33</v>
      </c>
      <c r="Q5780" s="367">
        <v>754</v>
      </c>
      <c r="R5780" s="384">
        <v>-43911.930597382488</v>
      </c>
      <c r="S5780" s="367">
        <v>105.55999999999999</v>
      </c>
      <c r="T5780" s="367">
        <v>25999.999999999753</v>
      </c>
      <c r="U5780" s="384">
        <v>-6421171.1536196284</v>
      </c>
      <c r="V5780" s="367">
        <v>7539.9999999999281</v>
      </c>
      <c r="W5780" s="367">
        <v>1256666.6666666665</v>
      </c>
      <c r="X5780" s="384">
        <v>355598.81663142476</v>
      </c>
      <c r="Y5780" s="386">
        <v>7539.9999999999991</v>
      </c>
      <c r="Z5780" s="367"/>
      <c r="AA5780" s="367"/>
      <c r="AB5780" s="367"/>
      <c r="AC5780" s="367"/>
      <c r="AD5780" s="367"/>
      <c r="AE5780" s="367"/>
      <c r="AF5780" s="367"/>
      <c r="AG5780" s="367"/>
      <c r="AH5780" s="367"/>
      <c r="AI5780" s="367"/>
      <c r="AJ5780" s="367"/>
      <c r="AK5780" s="367"/>
      <c r="AL5780" s="367"/>
      <c r="AM5780" s="367"/>
      <c r="AN5780" s="367"/>
      <c r="AO5780" s="367"/>
      <c r="AP5780" s="367"/>
      <c r="AQ5780" s="367"/>
      <c r="AR5780" s="367"/>
      <c r="AS5780" s="367"/>
      <c r="AT5780" s="367"/>
    </row>
    <row r="5781" spans="2:46" ht="13.8">
      <c r="B5781" s="26">
        <v>125.83333333333472</v>
      </c>
      <c r="C5781" s="363">
        <v>2584.4528571054266</v>
      </c>
      <c r="D5781" s="367">
        <v>7550.0000000000837</v>
      </c>
      <c r="E5781" s="367">
        <v>35116.279069767654</v>
      </c>
      <c r="F5781" s="367">
        <v>-8892456.1215065941</v>
      </c>
      <c r="G5781" s="367">
        <v>7550.0000000000455</v>
      </c>
      <c r="H5781" s="367">
        <v>188750</v>
      </c>
      <c r="I5781" s="384">
        <v>-105032368.61663203</v>
      </c>
      <c r="J5781" s="367">
        <v>7550</v>
      </c>
      <c r="K5781" s="367">
        <v>45757.575757576218</v>
      </c>
      <c r="L5781" s="384">
        <v>-6214171.4932178371</v>
      </c>
      <c r="M5781" s="367">
        <v>7550.0000000000764</v>
      </c>
      <c r="N5781" s="367">
        <v>755</v>
      </c>
      <c r="O5781" s="384">
        <v>-107983.1878800885</v>
      </c>
      <c r="P5781" s="367">
        <v>109.47500000000001</v>
      </c>
      <c r="Q5781" s="367">
        <v>755</v>
      </c>
      <c r="R5781" s="384">
        <v>-44039.985369269998</v>
      </c>
      <c r="S5781" s="367">
        <v>105.69999999999999</v>
      </c>
      <c r="T5781" s="367">
        <v>26034.482758620441</v>
      </c>
      <c r="U5781" s="384">
        <v>-6438950.8274696805</v>
      </c>
      <c r="V5781" s="367">
        <v>7549.9999999999281</v>
      </c>
      <c r="W5781" s="367">
        <v>1258333.3333333333</v>
      </c>
      <c r="X5781" s="384">
        <v>355725.95693942084</v>
      </c>
      <c r="Y5781" s="386">
        <v>7549.9999999999991</v>
      </c>
      <c r="Z5781" s="367"/>
      <c r="AA5781" s="367"/>
      <c r="AB5781" s="367"/>
      <c r="AC5781" s="367"/>
      <c r="AD5781" s="367"/>
      <c r="AE5781" s="367"/>
      <c r="AF5781" s="367"/>
      <c r="AG5781" s="367"/>
      <c r="AH5781" s="367"/>
      <c r="AI5781" s="367"/>
      <c r="AJ5781" s="367"/>
      <c r="AK5781" s="367"/>
      <c r="AL5781" s="367"/>
      <c r="AM5781" s="367"/>
      <c r="AN5781" s="367"/>
      <c r="AO5781" s="367"/>
      <c r="AP5781" s="367"/>
      <c r="AQ5781" s="367"/>
      <c r="AR5781" s="367"/>
      <c r="AS5781" s="367"/>
      <c r="AT5781" s="367"/>
    </row>
    <row r="5782" spans="2:46" ht="13.8">
      <c r="B5782" s="26">
        <v>126.00000000000139</v>
      </c>
      <c r="C5782" s="363">
        <v>2587.8186085910652</v>
      </c>
      <c r="D5782" s="367">
        <v>7560.0000000000837</v>
      </c>
      <c r="E5782" s="367">
        <v>35162.790697674631</v>
      </c>
      <c r="F5782" s="367">
        <v>-8916188.7985538933</v>
      </c>
      <c r="G5782" s="367">
        <v>7560.0000000000455</v>
      </c>
      <c r="H5782" s="367">
        <v>189000</v>
      </c>
      <c r="I5782" s="384">
        <v>-105312223.96336837</v>
      </c>
      <c r="J5782" s="367">
        <v>7560</v>
      </c>
      <c r="K5782" s="367">
        <v>45818.181818182282</v>
      </c>
      <c r="L5782" s="384">
        <v>-6231552.8706464935</v>
      </c>
      <c r="M5782" s="367">
        <v>7560.0000000000764</v>
      </c>
      <c r="N5782" s="367">
        <v>756</v>
      </c>
      <c r="O5782" s="384">
        <v>-108274.33723417846</v>
      </c>
      <c r="P5782" s="367">
        <v>109.61999999999999</v>
      </c>
      <c r="Q5782" s="367">
        <v>756</v>
      </c>
      <c r="R5782" s="384">
        <v>-44168.225084567166</v>
      </c>
      <c r="S5782" s="367">
        <v>105.84</v>
      </c>
      <c r="T5782" s="367">
        <v>26068.965517241129</v>
      </c>
      <c r="U5782" s="384">
        <v>-6456755.0404766519</v>
      </c>
      <c r="V5782" s="367">
        <v>7559.9999999999281</v>
      </c>
      <c r="W5782" s="367">
        <v>1260000</v>
      </c>
      <c r="X5782" s="384">
        <v>355852.18472778855</v>
      </c>
      <c r="Y5782" s="386">
        <v>7560</v>
      </c>
      <c r="Z5782" s="367"/>
      <c r="AA5782" s="367"/>
      <c r="AB5782" s="367"/>
      <c r="AC5782" s="367"/>
      <c r="AD5782" s="367"/>
      <c r="AE5782" s="367"/>
      <c r="AF5782" s="367"/>
      <c r="AG5782" s="367"/>
      <c r="AH5782" s="367"/>
      <c r="AI5782" s="367"/>
      <c r="AJ5782" s="367"/>
      <c r="AK5782" s="367"/>
      <c r="AL5782" s="367"/>
      <c r="AM5782" s="367"/>
      <c r="AN5782" s="367"/>
      <c r="AO5782" s="367"/>
      <c r="AP5782" s="367"/>
      <c r="AQ5782" s="367"/>
      <c r="AR5782" s="367"/>
      <c r="AS5782" s="367"/>
      <c r="AT5782" s="367"/>
    </row>
    <row r="5783" spans="2:46" ht="13.8">
      <c r="B5783" s="26">
        <v>126.16666666666806</v>
      </c>
      <c r="C5783" s="363">
        <v>2591.1842083177594</v>
      </c>
      <c r="D5783" s="367">
        <v>7570.0000000000846</v>
      </c>
      <c r="E5783" s="367">
        <v>35209.302325581608</v>
      </c>
      <c r="F5783" s="367">
        <v>-8939953.1014992595</v>
      </c>
      <c r="G5783" s="367">
        <v>7570.0000000000455</v>
      </c>
      <c r="H5783" s="367">
        <v>189250</v>
      </c>
      <c r="I5783" s="384">
        <v>-105592451.63715951</v>
      </c>
      <c r="J5783" s="367">
        <v>7570</v>
      </c>
      <c r="K5783" s="367">
        <v>45878.787878788346</v>
      </c>
      <c r="L5783" s="384">
        <v>-6248958.4562410517</v>
      </c>
      <c r="M5783" s="367">
        <v>7570.0000000000782</v>
      </c>
      <c r="N5783" s="367">
        <v>757</v>
      </c>
      <c r="O5783" s="384">
        <v>-108565.87845404676</v>
      </c>
      <c r="P5783" s="367">
        <v>109.765</v>
      </c>
      <c r="Q5783" s="367">
        <v>757</v>
      </c>
      <c r="R5783" s="384">
        <v>-44296.649743273985</v>
      </c>
      <c r="S5783" s="367">
        <v>105.98</v>
      </c>
      <c r="T5783" s="367">
        <v>26103.448275861818</v>
      </c>
      <c r="U5783" s="384">
        <v>-6474583.7926405398</v>
      </c>
      <c r="V5783" s="367">
        <v>7569.9999999999272</v>
      </c>
      <c r="W5783" s="367">
        <v>1261666.6666666667</v>
      </c>
      <c r="X5783" s="384">
        <v>355977.49999652785</v>
      </c>
      <c r="Y5783" s="386">
        <v>7570</v>
      </c>
      <c r="Z5783" s="367"/>
      <c r="AA5783" s="367"/>
      <c r="AB5783" s="367"/>
      <c r="AC5783" s="367"/>
      <c r="AD5783" s="367"/>
      <c r="AE5783" s="367"/>
      <c r="AF5783" s="367"/>
      <c r="AG5783" s="367"/>
      <c r="AH5783" s="367"/>
      <c r="AI5783" s="367"/>
      <c r="AJ5783" s="367"/>
      <c r="AK5783" s="367"/>
      <c r="AL5783" s="367"/>
      <c r="AM5783" s="367"/>
      <c r="AN5783" s="367"/>
      <c r="AO5783" s="367"/>
      <c r="AP5783" s="367"/>
      <c r="AQ5783" s="367"/>
      <c r="AR5783" s="367"/>
      <c r="AS5783" s="367"/>
      <c r="AT5783" s="367"/>
    </row>
    <row r="5784" spans="2:46" ht="13.8">
      <c r="B5784" s="26">
        <v>126.33333333333474</v>
      </c>
      <c r="C5784" s="363">
        <v>2594.5496562855069</v>
      </c>
      <c r="D5784" s="367">
        <v>7580.0000000000846</v>
      </c>
      <c r="E5784" s="367">
        <v>35255.813953488585</v>
      </c>
      <c r="F5784" s="367">
        <v>-8963749.0303426925</v>
      </c>
      <c r="G5784" s="367">
        <v>7580.0000000000455</v>
      </c>
      <c r="H5784" s="367">
        <v>189500</v>
      </c>
      <c r="I5784" s="384">
        <v>-105873051.63800547</v>
      </c>
      <c r="J5784" s="367">
        <v>7580</v>
      </c>
      <c r="K5784" s="367">
        <v>45939.393939394409</v>
      </c>
      <c r="L5784" s="384">
        <v>-6266388.250001505</v>
      </c>
      <c r="M5784" s="367">
        <v>7580.0000000000782</v>
      </c>
      <c r="N5784" s="367">
        <v>758</v>
      </c>
      <c r="O5784" s="384">
        <v>-108857.81153969331</v>
      </c>
      <c r="P5784" s="367">
        <v>109.91000000000001</v>
      </c>
      <c r="Q5784" s="367">
        <v>758</v>
      </c>
      <c r="R5784" s="384">
        <v>-44425.259345390441</v>
      </c>
      <c r="S5784" s="367">
        <v>106.12</v>
      </c>
      <c r="T5784" s="367">
        <v>26137.931034482506</v>
      </c>
      <c r="U5784" s="384">
        <v>-6492437.0839613462</v>
      </c>
      <c r="V5784" s="367">
        <v>7579.9999999999272</v>
      </c>
      <c r="W5784" s="367">
        <v>1263333.3333333335</v>
      </c>
      <c r="X5784" s="384">
        <v>356101.90274563903</v>
      </c>
      <c r="Y5784" s="386">
        <v>7580</v>
      </c>
      <c r="Z5784" s="367"/>
      <c r="AA5784" s="367"/>
      <c r="AB5784" s="367"/>
      <c r="AC5784" s="367"/>
      <c r="AD5784" s="367"/>
      <c r="AE5784" s="367"/>
      <c r="AF5784" s="367"/>
      <c r="AG5784" s="367"/>
      <c r="AH5784" s="367"/>
      <c r="AI5784" s="367"/>
      <c r="AJ5784" s="367"/>
      <c r="AK5784" s="367"/>
      <c r="AL5784" s="367"/>
      <c r="AM5784" s="367"/>
      <c r="AN5784" s="367"/>
      <c r="AO5784" s="367"/>
      <c r="AP5784" s="367"/>
      <c r="AQ5784" s="367"/>
      <c r="AR5784" s="367"/>
      <c r="AS5784" s="367"/>
      <c r="AT5784" s="367"/>
    </row>
    <row r="5785" spans="2:46" ht="13.8">
      <c r="B5785" s="26">
        <v>126.50000000000141</v>
      </c>
      <c r="C5785" s="363">
        <v>2597.9149524943091</v>
      </c>
      <c r="D5785" s="367">
        <v>7590.0000000000846</v>
      </c>
      <c r="E5785" s="367">
        <v>35302.325581395562</v>
      </c>
      <c r="F5785" s="367">
        <v>-8987576.5850841925</v>
      </c>
      <c r="G5785" s="367">
        <v>7590.0000000000455</v>
      </c>
      <c r="H5785" s="367">
        <v>189750</v>
      </c>
      <c r="I5785" s="384">
        <v>-106154023.96590622</v>
      </c>
      <c r="J5785" s="367">
        <v>7590</v>
      </c>
      <c r="K5785" s="367">
        <v>46000.000000000473</v>
      </c>
      <c r="L5785" s="384">
        <v>-6283842.2519278554</v>
      </c>
      <c r="M5785" s="367">
        <v>7590.0000000000791</v>
      </c>
      <c r="N5785" s="367">
        <v>759</v>
      </c>
      <c r="O5785" s="384">
        <v>-109150.13649111807</v>
      </c>
      <c r="P5785" s="367">
        <v>110.05499999999999</v>
      </c>
      <c r="Q5785" s="367">
        <v>759</v>
      </c>
      <c r="R5785" s="384">
        <v>-44554.053890916555</v>
      </c>
      <c r="S5785" s="367">
        <v>106.26</v>
      </c>
      <c r="T5785" s="367">
        <v>26172.413793103195</v>
      </c>
      <c r="U5785" s="384">
        <v>-6510314.914439071</v>
      </c>
      <c r="V5785" s="367">
        <v>7589.9999999999272</v>
      </c>
      <c r="W5785" s="367">
        <v>1265000.0000000002</v>
      </c>
      <c r="X5785" s="384">
        <v>356225.39297512179</v>
      </c>
      <c r="Y5785" s="386">
        <v>7590.0000000000009</v>
      </c>
      <c r="Z5785" s="367"/>
      <c r="AA5785" s="367"/>
      <c r="AB5785" s="367"/>
      <c r="AC5785" s="367"/>
      <c r="AD5785" s="367"/>
      <c r="AE5785" s="367"/>
      <c r="AF5785" s="367"/>
      <c r="AG5785" s="367"/>
      <c r="AH5785" s="367"/>
      <c r="AI5785" s="367"/>
      <c r="AJ5785" s="367"/>
      <c r="AK5785" s="367"/>
      <c r="AL5785" s="367"/>
      <c r="AM5785" s="367"/>
      <c r="AN5785" s="367"/>
      <c r="AO5785" s="367"/>
      <c r="AP5785" s="367"/>
      <c r="AQ5785" s="367"/>
      <c r="AR5785" s="367"/>
      <c r="AS5785" s="367"/>
      <c r="AT5785" s="367"/>
    </row>
    <row r="5786" spans="2:46" ht="13.8">
      <c r="B5786" s="26">
        <v>126.66666666666808</v>
      </c>
      <c r="C5786" s="363">
        <v>2601.2800969441664</v>
      </c>
      <c r="D5786" s="367">
        <v>7600.0000000000846</v>
      </c>
      <c r="E5786" s="367">
        <v>35348.837209302539</v>
      </c>
      <c r="F5786" s="367">
        <v>-9011435.7657237593</v>
      </c>
      <c r="G5786" s="367">
        <v>7600.0000000000464</v>
      </c>
      <c r="H5786" s="367">
        <v>190000</v>
      </c>
      <c r="I5786" s="384">
        <v>-106435368.62086174</v>
      </c>
      <c r="J5786" s="367">
        <v>7600</v>
      </c>
      <c r="K5786" s="367">
        <v>46060.606060606537</v>
      </c>
      <c r="L5786" s="384">
        <v>-6301320.462020102</v>
      </c>
      <c r="M5786" s="367">
        <v>7600.0000000000791</v>
      </c>
      <c r="N5786" s="367">
        <v>760</v>
      </c>
      <c r="O5786" s="384">
        <v>-109442.85330832115</v>
      </c>
      <c r="P5786" s="367">
        <v>110.2</v>
      </c>
      <c r="Q5786" s="367">
        <v>760</v>
      </c>
      <c r="R5786" s="384">
        <v>-44683.033379852313</v>
      </c>
      <c r="S5786" s="367">
        <v>106.4</v>
      </c>
      <c r="T5786" s="367">
        <v>26206.896551723883</v>
      </c>
      <c r="U5786" s="384">
        <v>-6528217.2840737095</v>
      </c>
      <c r="V5786" s="367">
        <v>7599.9999999999254</v>
      </c>
      <c r="W5786" s="367">
        <v>1266666.666666667</v>
      </c>
      <c r="X5786" s="384">
        <v>356347.97068497626</v>
      </c>
      <c r="Y5786" s="386">
        <v>7600.0000000000009</v>
      </c>
      <c r="Z5786" s="367"/>
      <c r="AA5786" s="367"/>
      <c r="AB5786" s="367"/>
      <c r="AC5786" s="367"/>
      <c r="AD5786" s="367"/>
      <c r="AE5786" s="367"/>
      <c r="AF5786" s="367"/>
      <c r="AG5786" s="367"/>
      <c r="AH5786" s="367"/>
      <c r="AI5786" s="367"/>
      <c r="AJ5786" s="367"/>
      <c r="AK5786" s="367"/>
      <c r="AL5786" s="367"/>
      <c r="AM5786" s="367"/>
      <c r="AN5786" s="367"/>
      <c r="AO5786" s="367"/>
      <c r="AP5786" s="367"/>
      <c r="AQ5786" s="367"/>
      <c r="AR5786" s="367"/>
      <c r="AS5786" s="367"/>
      <c r="AT5786" s="367"/>
    </row>
    <row r="5787" spans="2:46" ht="13.8">
      <c r="B5787" s="26">
        <v>126.83333333333475</v>
      </c>
      <c r="C5787" s="363">
        <v>2604.6450896350784</v>
      </c>
      <c r="D5787" s="367">
        <v>7610.0000000000855</v>
      </c>
      <c r="E5787" s="367">
        <v>35395.348837209516</v>
      </c>
      <c r="F5787" s="367">
        <v>-9035326.5722613931</v>
      </c>
      <c r="G5787" s="367">
        <v>7610.0000000000464</v>
      </c>
      <c r="H5787" s="367">
        <v>190250</v>
      </c>
      <c r="I5787" s="384">
        <v>-106717085.60287209</v>
      </c>
      <c r="J5787" s="367">
        <v>7610</v>
      </c>
      <c r="K5787" s="367">
        <v>46121.2121212126</v>
      </c>
      <c r="L5787" s="384">
        <v>-6318822.8802782465</v>
      </c>
      <c r="M5787" s="367">
        <v>7610.00000000008</v>
      </c>
      <c r="N5787" s="367">
        <v>761</v>
      </c>
      <c r="O5787" s="384">
        <v>-109735.96199130247</v>
      </c>
      <c r="P5787" s="367">
        <v>110.34500000000001</v>
      </c>
      <c r="Q5787" s="367">
        <v>761</v>
      </c>
      <c r="R5787" s="384">
        <v>-44812.19781219773</v>
      </c>
      <c r="S5787" s="367">
        <v>106.54</v>
      </c>
      <c r="T5787" s="367">
        <v>26241.379310344571</v>
      </c>
      <c r="U5787" s="384">
        <v>-6546144.1928652711</v>
      </c>
      <c r="V5787" s="367">
        <v>7609.9999999999254</v>
      </c>
      <c r="W5787" s="367">
        <v>1268333.3333333337</v>
      </c>
      <c r="X5787" s="384">
        <v>356469.63587520242</v>
      </c>
      <c r="Y5787" s="386">
        <v>7610.0000000000027</v>
      </c>
      <c r="Z5787" s="367"/>
      <c r="AA5787" s="367"/>
      <c r="AB5787" s="367"/>
      <c r="AC5787" s="367"/>
      <c r="AD5787" s="367"/>
      <c r="AE5787" s="367"/>
      <c r="AF5787" s="367"/>
      <c r="AG5787" s="367"/>
      <c r="AH5787" s="367"/>
      <c r="AI5787" s="367"/>
      <c r="AJ5787" s="367"/>
      <c r="AK5787" s="367"/>
      <c r="AL5787" s="367"/>
      <c r="AM5787" s="367"/>
      <c r="AN5787" s="367"/>
      <c r="AO5787" s="367"/>
      <c r="AP5787" s="367"/>
      <c r="AQ5787" s="367"/>
      <c r="AR5787" s="367"/>
      <c r="AS5787" s="367"/>
      <c r="AT5787" s="367"/>
    </row>
    <row r="5788" spans="2:46" ht="13.8">
      <c r="B5788" s="26">
        <v>127.00000000000142</v>
      </c>
      <c r="C5788" s="363">
        <v>2608.0099305670442</v>
      </c>
      <c r="D5788" s="367">
        <v>7620.0000000000855</v>
      </c>
      <c r="E5788" s="367">
        <v>35441.860465116493</v>
      </c>
      <c r="F5788" s="367">
        <v>-9059249.0046970919</v>
      </c>
      <c r="G5788" s="367">
        <v>7620.0000000000464</v>
      </c>
      <c r="H5788" s="367">
        <v>190500</v>
      </c>
      <c r="I5788" s="384">
        <v>-106999174.91193724</v>
      </c>
      <c r="J5788" s="367">
        <v>7620</v>
      </c>
      <c r="K5788" s="367">
        <v>46181.818181818664</v>
      </c>
      <c r="L5788" s="384">
        <v>-6336349.506702289</v>
      </c>
      <c r="M5788" s="367">
        <v>7620.00000000008</v>
      </c>
      <c r="N5788" s="367">
        <v>762</v>
      </c>
      <c r="O5788" s="384">
        <v>-110029.46254006201</v>
      </c>
      <c r="P5788" s="367">
        <v>110.49</v>
      </c>
      <c r="Q5788" s="367">
        <v>762</v>
      </c>
      <c r="R5788" s="384">
        <v>-44941.54718795279</v>
      </c>
      <c r="S5788" s="367">
        <v>106.68</v>
      </c>
      <c r="T5788" s="367">
        <v>26275.86206896526</v>
      </c>
      <c r="U5788" s="384">
        <v>-6564095.6408137493</v>
      </c>
      <c r="V5788" s="367">
        <v>7619.9999999999254</v>
      </c>
      <c r="W5788" s="367">
        <v>1270000.0000000005</v>
      </c>
      <c r="X5788" s="384">
        <v>356590.38854580029</v>
      </c>
      <c r="Y5788" s="386">
        <v>7620.0000000000027</v>
      </c>
      <c r="Z5788" s="367"/>
      <c r="AA5788" s="367"/>
      <c r="AB5788" s="367"/>
      <c r="AC5788" s="367"/>
      <c r="AD5788" s="367"/>
      <c r="AE5788" s="367"/>
      <c r="AF5788" s="367"/>
      <c r="AG5788" s="367"/>
      <c r="AH5788" s="367"/>
      <c r="AI5788" s="367"/>
      <c r="AJ5788" s="367"/>
      <c r="AK5788" s="367"/>
      <c r="AL5788" s="367"/>
      <c r="AM5788" s="367"/>
      <c r="AN5788" s="367"/>
      <c r="AO5788" s="367"/>
      <c r="AP5788" s="367"/>
      <c r="AQ5788" s="367"/>
      <c r="AR5788" s="367"/>
      <c r="AS5788" s="367"/>
      <c r="AT5788" s="367"/>
    </row>
    <row r="5789" spans="2:46" ht="13.8">
      <c r="B5789" s="26">
        <v>127.16666666666809</v>
      </c>
      <c r="C5789" s="363">
        <v>2611.3746197400656</v>
      </c>
      <c r="D5789" s="367">
        <v>7630.0000000000855</v>
      </c>
      <c r="E5789" s="367">
        <v>35488.37209302347</v>
      </c>
      <c r="F5789" s="367">
        <v>-9083203.0630308557</v>
      </c>
      <c r="G5789" s="367">
        <v>7630.0000000000464</v>
      </c>
      <c r="H5789" s="367">
        <v>190750</v>
      </c>
      <c r="I5789" s="384">
        <v>-107281636.54805717</v>
      </c>
      <c r="J5789" s="367">
        <v>7630</v>
      </c>
      <c r="K5789" s="367">
        <v>46242.424242424728</v>
      </c>
      <c r="L5789" s="384">
        <v>-6353900.3412922285</v>
      </c>
      <c r="M5789" s="367">
        <v>7630.0000000000809</v>
      </c>
      <c r="N5789" s="367">
        <v>763</v>
      </c>
      <c r="O5789" s="384">
        <v>-110323.35495459988</v>
      </c>
      <c r="P5789" s="367">
        <v>110.63500000000001</v>
      </c>
      <c r="Q5789" s="367">
        <v>763</v>
      </c>
      <c r="R5789" s="384">
        <v>-45071.081507117509</v>
      </c>
      <c r="S5789" s="367">
        <v>106.82000000000001</v>
      </c>
      <c r="T5789" s="367">
        <v>26310.344827585948</v>
      </c>
      <c r="U5789" s="384">
        <v>-6582071.627919144</v>
      </c>
      <c r="V5789" s="367">
        <v>7629.9999999999245</v>
      </c>
      <c r="W5789" s="367">
        <v>1271666.6666666672</v>
      </c>
      <c r="X5789" s="384">
        <v>356710.2286967698</v>
      </c>
      <c r="Y5789" s="386">
        <v>7630.0000000000036</v>
      </c>
      <c r="Z5789" s="367"/>
      <c r="AA5789" s="367"/>
      <c r="AB5789" s="367"/>
      <c r="AC5789" s="367"/>
      <c r="AD5789" s="367"/>
      <c r="AE5789" s="367"/>
      <c r="AF5789" s="367"/>
      <c r="AG5789" s="367"/>
      <c r="AH5789" s="367"/>
      <c r="AI5789" s="367"/>
      <c r="AJ5789" s="367"/>
      <c r="AK5789" s="367"/>
      <c r="AL5789" s="367"/>
      <c r="AM5789" s="367"/>
      <c r="AN5789" s="367"/>
      <c r="AO5789" s="367"/>
      <c r="AP5789" s="367"/>
      <c r="AQ5789" s="367"/>
      <c r="AR5789" s="367"/>
      <c r="AS5789" s="367"/>
      <c r="AT5789" s="367"/>
    </row>
    <row r="5790" spans="2:46" ht="13.8">
      <c r="B5790" s="26">
        <v>127.33333333333476</v>
      </c>
      <c r="C5790" s="363">
        <v>2614.7391571541402</v>
      </c>
      <c r="D5790" s="367">
        <v>7640.0000000000855</v>
      </c>
      <c r="E5790" s="367">
        <v>35534.883720930447</v>
      </c>
      <c r="F5790" s="367">
        <v>-9107188.7472626884</v>
      </c>
      <c r="G5790" s="367">
        <v>7640.0000000000464</v>
      </c>
      <c r="H5790" s="367">
        <v>191000</v>
      </c>
      <c r="I5790" s="384">
        <v>-107564470.5112319</v>
      </c>
      <c r="J5790" s="367">
        <v>7640</v>
      </c>
      <c r="K5790" s="367">
        <v>46303.030303030791</v>
      </c>
      <c r="L5790" s="384">
        <v>-6371475.3840480642</v>
      </c>
      <c r="M5790" s="367">
        <v>7640.0000000000809</v>
      </c>
      <c r="N5790" s="367">
        <v>764</v>
      </c>
      <c r="O5790" s="384">
        <v>-110617.63923491593</v>
      </c>
      <c r="P5790" s="367">
        <v>110.77999999999999</v>
      </c>
      <c r="Q5790" s="367">
        <v>764</v>
      </c>
      <c r="R5790" s="384">
        <v>-45200.800769691865</v>
      </c>
      <c r="S5790" s="367">
        <v>106.96000000000001</v>
      </c>
      <c r="T5790" s="367">
        <v>26344.827586206637</v>
      </c>
      <c r="U5790" s="384">
        <v>-6600072.1541814581</v>
      </c>
      <c r="V5790" s="367">
        <v>7639.9999999999245</v>
      </c>
      <c r="W5790" s="367">
        <v>1273333.333333334</v>
      </c>
      <c r="X5790" s="384">
        <v>356829.15632811113</v>
      </c>
      <c r="Y5790" s="386">
        <v>7640.0000000000036</v>
      </c>
      <c r="Z5790" s="367"/>
      <c r="AA5790" s="367"/>
      <c r="AB5790" s="367"/>
      <c r="AC5790" s="367"/>
      <c r="AD5790" s="367"/>
      <c r="AE5790" s="367"/>
      <c r="AF5790" s="367"/>
      <c r="AG5790" s="367"/>
      <c r="AH5790" s="367"/>
      <c r="AI5790" s="367"/>
      <c r="AJ5790" s="367"/>
      <c r="AK5790" s="367"/>
      <c r="AL5790" s="367"/>
      <c r="AM5790" s="367"/>
      <c r="AN5790" s="367"/>
      <c r="AO5790" s="367"/>
      <c r="AP5790" s="367"/>
      <c r="AQ5790" s="367"/>
      <c r="AR5790" s="367"/>
      <c r="AS5790" s="367"/>
      <c r="AT5790" s="367"/>
    </row>
    <row r="5791" spans="2:46" ht="13.8">
      <c r="B5791" s="26">
        <v>127.50000000000144</v>
      </c>
      <c r="C5791" s="363">
        <v>2618.10354280927</v>
      </c>
      <c r="D5791" s="367">
        <v>7650.0000000000864</v>
      </c>
      <c r="E5791" s="367">
        <v>35581.395348837425</v>
      </c>
      <c r="F5791" s="367">
        <v>-9131206.0573925879</v>
      </c>
      <c r="G5791" s="367">
        <v>7650.0000000000464</v>
      </c>
      <c r="H5791" s="367">
        <v>191250</v>
      </c>
      <c r="I5791" s="384">
        <v>-107847676.80146144</v>
      </c>
      <c r="J5791" s="367">
        <v>7650</v>
      </c>
      <c r="K5791" s="367">
        <v>46363.636363636855</v>
      </c>
      <c r="L5791" s="384">
        <v>-6389074.6349697979</v>
      </c>
      <c r="M5791" s="367">
        <v>7650.0000000000809</v>
      </c>
      <c r="N5791" s="367">
        <v>765</v>
      </c>
      <c r="O5791" s="384">
        <v>-110912.31538101031</v>
      </c>
      <c r="P5791" s="367">
        <v>110.925</v>
      </c>
      <c r="Q5791" s="367">
        <v>765</v>
      </c>
      <c r="R5791" s="384">
        <v>-45330.704975675857</v>
      </c>
      <c r="S5791" s="367">
        <v>107.1</v>
      </c>
      <c r="T5791" s="367">
        <v>26379.310344827325</v>
      </c>
      <c r="U5791" s="384">
        <v>-6618097.2196006905</v>
      </c>
      <c r="V5791" s="367">
        <v>7649.9999999999245</v>
      </c>
      <c r="W5791" s="367">
        <v>1275000.0000000007</v>
      </c>
      <c r="X5791" s="384">
        <v>356947.17143982404</v>
      </c>
      <c r="Y5791" s="386">
        <v>7650.0000000000036</v>
      </c>
      <c r="Z5791" s="367"/>
      <c r="AA5791" s="367"/>
      <c r="AB5791" s="367"/>
      <c r="AC5791" s="367"/>
      <c r="AD5791" s="367"/>
      <c r="AE5791" s="367"/>
      <c r="AF5791" s="367"/>
      <c r="AG5791" s="367"/>
      <c r="AH5791" s="367"/>
      <c r="AI5791" s="367"/>
      <c r="AJ5791" s="367"/>
      <c r="AK5791" s="367"/>
      <c r="AL5791" s="367"/>
      <c r="AM5791" s="367"/>
      <c r="AN5791" s="367"/>
      <c r="AO5791" s="367"/>
      <c r="AP5791" s="367"/>
      <c r="AQ5791" s="367"/>
      <c r="AR5791" s="367"/>
      <c r="AS5791" s="367"/>
      <c r="AT5791" s="367"/>
    </row>
    <row r="5792" spans="2:46" ht="13.8">
      <c r="B5792" s="26">
        <v>127.66666666666811</v>
      </c>
      <c r="C5792" s="363">
        <v>2621.4677767054541</v>
      </c>
      <c r="D5792" s="367">
        <v>7660.0000000000864</v>
      </c>
      <c r="E5792" s="367">
        <v>35627.906976744402</v>
      </c>
      <c r="F5792" s="367">
        <v>-9155254.9934205506</v>
      </c>
      <c r="G5792" s="367">
        <v>7660.0000000000464</v>
      </c>
      <c r="H5792" s="367">
        <v>191500</v>
      </c>
      <c r="I5792" s="384">
        <v>-108131255.4187458</v>
      </c>
      <c r="J5792" s="367">
        <v>7660</v>
      </c>
      <c r="K5792" s="367">
        <v>46424.242424242919</v>
      </c>
      <c r="L5792" s="384">
        <v>-6406698.0940574287</v>
      </c>
      <c r="M5792" s="367">
        <v>7660.0000000000819</v>
      </c>
      <c r="N5792" s="367">
        <v>766</v>
      </c>
      <c r="O5792" s="384">
        <v>-111207.38339288296</v>
      </c>
      <c r="P5792" s="367">
        <v>111.07000000000001</v>
      </c>
      <c r="Q5792" s="367">
        <v>766</v>
      </c>
      <c r="R5792" s="384">
        <v>-45460.794125069529</v>
      </c>
      <c r="S5792" s="367">
        <v>107.24</v>
      </c>
      <c r="T5792" s="367">
        <v>26413.793103448013</v>
      </c>
      <c r="U5792" s="384">
        <v>-6636146.8241768377</v>
      </c>
      <c r="V5792" s="367">
        <v>7659.9999999999236</v>
      </c>
      <c r="W5792" s="367">
        <v>1276666.6666666674</v>
      </c>
      <c r="X5792" s="384">
        <v>357064.27403190872</v>
      </c>
      <c r="Y5792" s="386">
        <v>7660.0000000000045</v>
      </c>
      <c r="Z5792" s="367"/>
      <c r="AA5792" s="367"/>
      <c r="AB5792" s="367"/>
      <c r="AC5792" s="367"/>
      <c r="AD5792" s="367"/>
      <c r="AE5792" s="367"/>
      <c r="AF5792" s="367"/>
      <c r="AG5792" s="367"/>
      <c r="AH5792" s="367"/>
      <c r="AI5792" s="367"/>
      <c r="AJ5792" s="367"/>
      <c r="AK5792" s="367"/>
      <c r="AL5792" s="367"/>
      <c r="AM5792" s="367"/>
      <c r="AN5792" s="367"/>
      <c r="AO5792" s="367"/>
      <c r="AP5792" s="367"/>
      <c r="AQ5792" s="367"/>
      <c r="AR5792" s="367"/>
      <c r="AS5792" s="367"/>
      <c r="AT5792" s="367"/>
    </row>
    <row r="5793" spans="2:46" ht="13.8">
      <c r="B5793" s="26">
        <v>127.83333333333478</v>
      </c>
      <c r="C5793" s="363">
        <v>2624.8318588426932</v>
      </c>
      <c r="D5793" s="367">
        <v>7670.0000000000864</v>
      </c>
      <c r="E5793" s="367">
        <v>35674.418604651379</v>
      </c>
      <c r="F5793" s="367">
        <v>-9179335.5553465821</v>
      </c>
      <c r="G5793" s="367">
        <v>7670.0000000000464</v>
      </c>
      <c r="H5793" s="367">
        <v>191750</v>
      </c>
      <c r="I5793" s="384">
        <v>-108415206.36308493</v>
      </c>
      <c r="J5793" s="367">
        <v>7670</v>
      </c>
      <c r="K5793" s="367">
        <v>46484.848484848982</v>
      </c>
      <c r="L5793" s="384">
        <v>-6424345.7613109555</v>
      </c>
      <c r="M5793" s="367">
        <v>7670.0000000000819</v>
      </c>
      <c r="N5793" s="367">
        <v>767</v>
      </c>
      <c r="O5793" s="384">
        <v>-111502.84327053379</v>
      </c>
      <c r="P5793" s="367">
        <v>111.21499999999999</v>
      </c>
      <c r="Q5793" s="367">
        <v>767</v>
      </c>
      <c r="R5793" s="384">
        <v>-45591.068217872831</v>
      </c>
      <c r="S5793" s="367">
        <v>107.38</v>
      </c>
      <c r="T5793" s="367">
        <v>26448.275862068702</v>
      </c>
      <c r="U5793" s="384">
        <v>-6654220.9679099061</v>
      </c>
      <c r="V5793" s="367">
        <v>7669.9999999999236</v>
      </c>
      <c r="W5793" s="367">
        <v>1278333.3333333342</v>
      </c>
      <c r="X5793" s="384">
        <v>357180.46410436509</v>
      </c>
      <c r="Y5793" s="386">
        <v>7670.0000000000045</v>
      </c>
      <c r="Z5793" s="367"/>
      <c r="AA5793" s="367"/>
      <c r="AB5793" s="367"/>
      <c r="AC5793" s="367"/>
      <c r="AD5793" s="367"/>
      <c r="AE5793" s="367"/>
      <c r="AF5793" s="367"/>
      <c r="AG5793" s="367"/>
      <c r="AH5793" s="367"/>
      <c r="AI5793" s="367"/>
      <c r="AJ5793" s="367"/>
      <c r="AK5793" s="367"/>
      <c r="AL5793" s="367"/>
      <c r="AM5793" s="367"/>
      <c r="AN5793" s="367"/>
      <c r="AO5793" s="367"/>
      <c r="AP5793" s="367"/>
      <c r="AQ5793" s="367"/>
      <c r="AR5793" s="367"/>
      <c r="AS5793" s="367"/>
      <c r="AT5793" s="367"/>
    </row>
    <row r="5794" spans="2:46" ht="13.8">
      <c r="B5794" s="26">
        <v>128.00000000000145</v>
      </c>
      <c r="C5794" s="363">
        <v>2628.1957892209862</v>
      </c>
      <c r="D5794" s="367">
        <v>7680.0000000000864</v>
      </c>
      <c r="E5794" s="367">
        <v>35720.930232558356</v>
      </c>
      <c r="F5794" s="367">
        <v>-9203447.7431706786</v>
      </c>
      <c r="G5794" s="367">
        <v>7680.0000000000464</v>
      </c>
      <c r="H5794" s="367">
        <v>192000</v>
      </c>
      <c r="I5794" s="384">
        <v>-108699529.63447887</v>
      </c>
      <c r="J5794" s="367">
        <v>7680</v>
      </c>
      <c r="K5794" s="367">
        <v>46545.454545455046</v>
      </c>
      <c r="L5794" s="384">
        <v>-6442017.6367303841</v>
      </c>
      <c r="M5794" s="367">
        <v>7680.0000000000837</v>
      </c>
      <c r="N5794" s="367">
        <v>768</v>
      </c>
      <c r="O5794" s="384">
        <v>-111798.69501396295</v>
      </c>
      <c r="P5794" s="367">
        <v>111.36</v>
      </c>
      <c r="Q5794" s="367">
        <v>768</v>
      </c>
      <c r="R5794" s="384">
        <v>-45721.527254085806</v>
      </c>
      <c r="S5794" s="367">
        <v>107.52</v>
      </c>
      <c r="T5794" s="367">
        <v>26482.75862068939</v>
      </c>
      <c r="U5794" s="384">
        <v>-6672319.6507998919</v>
      </c>
      <c r="V5794" s="367">
        <v>7679.9999999999236</v>
      </c>
      <c r="W5794" s="367">
        <v>1280000.0000000009</v>
      </c>
      <c r="X5794" s="384">
        <v>357295.74165719311</v>
      </c>
      <c r="Y5794" s="386">
        <v>7680.0000000000055</v>
      </c>
      <c r="Z5794" s="367"/>
      <c r="AA5794" s="367"/>
      <c r="AB5794" s="367"/>
      <c r="AC5794" s="367"/>
      <c r="AD5794" s="367"/>
      <c r="AE5794" s="367"/>
      <c r="AF5794" s="367"/>
      <c r="AG5794" s="367"/>
      <c r="AH5794" s="367"/>
      <c r="AI5794" s="367"/>
      <c r="AJ5794" s="367"/>
      <c r="AK5794" s="367"/>
      <c r="AL5794" s="367"/>
      <c r="AM5794" s="367"/>
      <c r="AN5794" s="367"/>
      <c r="AO5794" s="367"/>
      <c r="AP5794" s="367"/>
      <c r="AQ5794" s="367"/>
      <c r="AR5794" s="367"/>
      <c r="AS5794" s="367"/>
      <c r="AT5794" s="367"/>
    </row>
    <row r="5795" spans="2:46" ht="13.8">
      <c r="B5795" s="26">
        <v>128.16666666666811</v>
      </c>
      <c r="C5795" s="363">
        <v>2631.5595678403338</v>
      </c>
      <c r="D5795" s="367">
        <v>7690.0000000000864</v>
      </c>
      <c r="E5795" s="367">
        <v>35767.441860465333</v>
      </c>
      <c r="F5795" s="367">
        <v>-9227591.5568928458</v>
      </c>
      <c r="G5795" s="367">
        <v>7690.0000000000464</v>
      </c>
      <c r="H5795" s="367">
        <v>192250</v>
      </c>
      <c r="I5795" s="384">
        <v>-108984225.23292762</v>
      </c>
      <c r="J5795" s="367">
        <v>7690</v>
      </c>
      <c r="K5795" s="367">
        <v>46606.06060606111</v>
      </c>
      <c r="L5795" s="384">
        <v>-6459713.720315706</v>
      </c>
      <c r="M5795" s="367">
        <v>7690.0000000000837</v>
      </c>
      <c r="N5795" s="367">
        <v>769</v>
      </c>
      <c r="O5795" s="384">
        <v>-112094.93862317038</v>
      </c>
      <c r="P5795" s="367">
        <v>111.50500000000001</v>
      </c>
      <c r="Q5795" s="367">
        <v>769</v>
      </c>
      <c r="R5795" s="384">
        <v>-45852.171233708417</v>
      </c>
      <c r="S5795" s="367">
        <v>107.66</v>
      </c>
      <c r="T5795" s="367">
        <v>26517.241379310079</v>
      </c>
      <c r="U5795" s="384">
        <v>-6690442.8728467925</v>
      </c>
      <c r="V5795" s="367">
        <v>7689.9999999999227</v>
      </c>
      <c r="W5795" s="367">
        <v>1281666.6666666677</v>
      </c>
      <c r="X5795" s="384">
        <v>357410.10669039289</v>
      </c>
      <c r="Y5795" s="386">
        <v>7690.0000000000055</v>
      </c>
      <c r="Z5795" s="367"/>
      <c r="AA5795" s="367"/>
      <c r="AB5795" s="367"/>
      <c r="AC5795" s="367"/>
      <c r="AD5795" s="367"/>
      <c r="AE5795" s="367"/>
      <c r="AF5795" s="367"/>
      <c r="AG5795" s="367"/>
      <c r="AH5795" s="367"/>
      <c r="AI5795" s="367"/>
      <c r="AJ5795" s="367"/>
      <c r="AK5795" s="367"/>
      <c r="AL5795" s="367"/>
      <c r="AM5795" s="367"/>
      <c r="AN5795" s="367"/>
      <c r="AO5795" s="367"/>
      <c r="AP5795" s="367"/>
      <c r="AQ5795" s="367"/>
      <c r="AR5795" s="367"/>
      <c r="AS5795" s="367"/>
      <c r="AT5795" s="367"/>
    </row>
    <row r="5796" spans="2:46" ht="13.8">
      <c r="B5796" s="26">
        <v>128.33333333333476</v>
      </c>
      <c r="C5796" s="363">
        <v>2634.9231947007361</v>
      </c>
      <c r="D5796" s="367">
        <v>7700.0000000000855</v>
      </c>
      <c r="E5796" s="367">
        <v>35813.95348837231</v>
      </c>
      <c r="F5796" s="367">
        <v>-9251766.9965130761</v>
      </c>
      <c r="G5796" s="367">
        <v>7700.0000000000464</v>
      </c>
      <c r="H5796" s="367">
        <v>192500</v>
      </c>
      <c r="I5796" s="384">
        <v>-109269293.15843116</v>
      </c>
      <c r="J5796" s="367">
        <v>7700</v>
      </c>
      <c r="K5796" s="367">
        <v>46666.666666667174</v>
      </c>
      <c r="L5796" s="384">
        <v>-6477434.0120669277</v>
      </c>
      <c r="M5796" s="367">
        <v>7700.0000000000846</v>
      </c>
      <c r="N5796" s="367">
        <v>770</v>
      </c>
      <c r="O5796" s="384">
        <v>-112391.57409815599</v>
      </c>
      <c r="P5796" s="367">
        <v>111.64999999999999</v>
      </c>
      <c r="Q5796" s="367">
        <v>770</v>
      </c>
      <c r="R5796" s="384">
        <v>-45983.00015674068</v>
      </c>
      <c r="S5796" s="367">
        <v>107.8</v>
      </c>
      <c r="T5796" s="367">
        <v>26551.724137930767</v>
      </c>
      <c r="U5796" s="384">
        <v>-6708590.6340506151</v>
      </c>
      <c r="V5796" s="367">
        <v>7699.9999999999227</v>
      </c>
      <c r="W5796" s="367">
        <v>1283333.3333333344</v>
      </c>
      <c r="X5796" s="384">
        <v>357523.55920396419</v>
      </c>
      <c r="Y5796" s="386">
        <v>7700.0000000000055</v>
      </c>
      <c r="Z5796" s="367"/>
      <c r="AA5796" s="367"/>
      <c r="AB5796" s="367"/>
      <c r="AC5796" s="367"/>
      <c r="AD5796" s="367"/>
      <c r="AE5796" s="367"/>
      <c r="AF5796" s="367"/>
      <c r="AG5796" s="367"/>
      <c r="AH5796" s="367"/>
      <c r="AI5796" s="367"/>
      <c r="AJ5796" s="367"/>
      <c r="AK5796" s="367"/>
      <c r="AL5796" s="367"/>
      <c r="AM5796" s="367"/>
      <c r="AN5796" s="367"/>
      <c r="AO5796" s="367"/>
      <c r="AP5796" s="367"/>
      <c r="AQ5796" s="367"/>
      <c r="AR5796" s="367"/>
      <c r="AS5796" s="367"/>
      <c r="AT5796" s="367"/>
    </row>
    <row r="5797" spans="2:46" ht="13.8">
      <c r="B5797" s="26">
        <v>128.50000000000142</v>
      </c>
      <c r="C5797" s="363">
        <v>2638.2866698021926</v>
      </c>
      <c r="D5797" s="367">
        <v>7710.0000000000855</v>
      </c>
      <c r="E5797" s="367">
        <v>35860.465116279287</v>
      </c>
      <c r="F5797" s="367">
        <v>-9275974.0620313734</v>
      </c>
      <c r="G5797" s="367">
        <v>7710.0000000000464</v>
      </c>
      <c r="H5797" s="367">
        <v>192750</v>
      </c>
      <c r="I5797" s="384">
        <v>-109554733.41098949</v>
      </c>
      <c r="J5797" s="367">
        <v>7710</v>
      </c>
      <c r="K5797" s="367">
        <v>46727.272727273237</v>
      </c>
      <c r="L5797" s="384">
        <v>-6495178.5119840428</v>
      </c>
      <c r="M5797" s="367">
        <v>7710.0000000000846</v>
      </c>
      <c r="N5797" s="367">
        <v>771</v>
      </c>
      <c r="O5797" s="384">
        <v>-112688.60143891994</v>
      </c>
      <c r="P5797" s="367">
        <v>111.795</v>
      </c>
      <c r="Q5797" s="367">
        <v>771</v>
      </c>
      <c r="R5797" s="384">
        <v>-46114.014023182594</v>
      </c>
      <c r="S5797" s="367">
        <v>107.94</v>
      </c>
      <c r="T5797" s="367">
        <v>26586.206896551455</v>
      </c>
      <c r="U5797" s="384">
        <v>-6726762.9344113544</v>
      </c>
      <c r="V5797" s="367">
        <v>7709.9999999999227</v>
      </c>
      <c r="W5797" s="367">
        <v>1285000.0000000012</v>
      </c>
      <c r="X5797" s="384">
        <v>357636.09919790737</v>
      </c>
      <c r="Y5797" s="386">
        <v>7710.0000000000073</v>
      </c>
      <c r="Z5797" s="367"/>
      <c r="AA5797" s="367"/>
      <c r="AB5797" s="367"/>
      <c r="AC5797" s="367"/>
      <c r="AD5797" s="367"/>
      <c r="AE5797" s="367"/>
      <c r="AF5797" s="367"/>
      <c r="AG5797" s="367"/>
      <c r="AH5797" s="367"/>
      <c r="AI5797" s="367"/>
      <c r="AJ5797" s="367"/>
      <c r="AK5797" s="367"/>
      <c r="AL5797" s="367"/>
      <c r="AM5797" s="367"/>
      <c r="AN5797" s="367"/>
      <c r="AO5797" s="367"/>
      <c r="AP5797" s="367"/>
      <c r="AQ5797" s="367"/>
      <c r="AR5797" s="367"/>
      <c r="AS5797" s="367"/>
      <c r="AT5797" s="367"/>
    </row>
    <row r="5798" spans="2:46" ht="13.8">
      <c r="B5798" s="26">
        <v>128.66666666666808</v>
      </c>
      <c r="C5798" s="363">
        <v>2641.6499931447038</v>
      </c>
      <c r="D5798" s="367">
        <v>7720.0000000000846</v>
      </c>
      <c r="E5798" s="367">
        <v>35906.976744186264</v>
      </c>
      <c r="F5798" s="367">
        <v>-9300212.7534477357</v>
      </c>
      <c r="G5798" s="367">
        <v>7720.0000000000464</v>
      </c>
      <c r="H5798" s="367">
        <v>193000</v>
      </c>
      <c r="I5798" s="384">
        <v>-109840545.99060263</v>
      </c>
      <c r="J5798" s="367">
        <v>7720</v>
      </c>
      <c r="K5798" s="367">
        <v>46787.878787879301</v>
      </c>
      <c r="L5798" s="384">
        <v>-6512947.2200670596</v>
      </c>
      <c r="M5798" s="367">
        <v>7720.0000000000855</v>
      </c>
      <c r="N5798" s="367">
        <v>772</v>
      </c>
      <c r="O5798" s="384">
        <v>-112986.02064546215</v>
      </c>
      <c r="P5798" s="367">
        <v>111.94000000000001</v>
      </c>
      <c r="Q5798" s="367">
        <v>772</v>
      </c>
      <c r="R5798" s="384">
        <v>-46245.212833034166</v>
      </c>
      <c r="S5798" s="367">
        <v>108.08</v>
      </c>
      <c r="T5798" s="367">
        <v>26620.689655172144</v>
      </c>
      <c r="U5798" s="384">
        <v>-6744959.7739290092</v>
      </c>
      <c r="V5798" s="367">
        <v>7719.9999999999218</v>
      </c>
      <c r="W5798" s="367">
        <v>1286666.6666666679</v>
      </c>
      <c r="X5798" s="384">
        <v>357747.7266722222</v>
      </c>
      <c r="Y5798" s="386">
        <v>7720.0000000000073</v>
      </c>
      <c r="Z5798" s="367"/>
      <c r="AA5798" s="367"/>
      <c r="AB5798" s="367"/>
      <c r="AC5798" s="367"/>
      <c r="AD5798" s="367"/>
      <c r="AE5798" s="367"/>
      <c r="AF5798" s="367"/>
      <c r="AG5798" s="367"/>
      <c r="AH5798" s="367"/>
      <c r="AI5798" s="367"/>
      <c r="AJ5798" s="367"/>
      <c r="AK5798" s="367"/>
      <c r="AL5798" s="367"/>
      <c r="AM5798" s="367"/>
      <c r="AN5798" s="367"/>
      <c r="AO5798" s="367"/>
      <c r="AP5798" s="367"/>
      <c r="AQ5798" s="367"/>
      <c r="AR5798" s="367"/>
      <c r="AS5798" s="367"/>
      <c r="AT5798" s="367"/>
    </row>
    <row r="5799" spans="2:46" ht="13.8">
      <c r="B5799" s="26">
        <v>128.83333333333474</v>
      </c>
      <c r="C5799" s="363">
        <v>2645.0131647282697</v>
      </c>
      <c r="D5799" s="367">
        <v>7730.0000000000846</v>
      </c>
      <c r="E5799" s="367">
        <v>35953.488372093241</v>
      </c>
      <c r="F5799" s="367">
        <v>-9324483.0707621686</v>
      </c>
      <c r="G5799" s="367">
        <v>7730.0000000000464</v>
      </c>
      <c r="H5799" s="367">
        <v>193250</v>
      </c>
      <c r="I5799" s="384">
        <v>-110126730.89727056</v>
      </c>
      <c r="J5799" s="367">
        <v>7730</v>
      </c>
      <c r="K5799" s="367">
        <v>46848.484848485365</v>
      </c>
      <c r="L5799" s="384">
        <v>-6530740.1363159698</v>
      </c>
      <c r="M5799" s="367">
        <v>7730.0000000000855</v>
      </c>
      <c r="N5799" s="367">
        <v>773</v>
      </c>
      <c r="O5799" s="384">
        <v>-113283.83171778257</v>
      </c>
      <c r="P5799" s="367">
        <v>112.08499999999999</v>
      </c>
      <c r="Q5799" s="367">
        <v>773</v>
      </c>
      <c r="R5799" s="384">
        <v>-46376.596586295367</v>
      </c>
      <c r="S5799" s="367">
        <v>108.22</v>
      </c>
      <c r="T5799" s="367">
        <v>26655.172413792832</v>
      </c>
      <c r="U5799" s="384">
        <v>-6763181.1526035843</v>
      </c>
      <c r="V5799" s="367">
        <v>7729.9999999999218</v>
      </c>
      <c r="W5799" s="367">
        <v>1288333.3333333347</v>
      </c>
      <c r="X5799" s="384">
        <v>357858.44162690872</v>
      </c>
      <c r="Y5799" s="386">
        <v>7730.0000000000082</v>
      </c>
      <c r="Z5799" s="367"/>
      <c r="AA5799" s="367"/>
      <c r="AB5799" s="367"/>
      <c r="AC5799" s="367"/>
      <c r="AD5799" s="367"/>
      <c r="AE5799" s="367"/>
      <c r="AF5799" s="367"/>
      <c r="AG5799" s="367"/>
      <c r="AH5799" s="367"/>
      <c r="AI5799" s="367"/>
      <c r="AJ5799" s="367"/>
      <c r="AK5799" s="367"/>
      <c r="AL5799" s="367"/>
      <c r="AM5799" s="367"/>
      <c r="AN5799" s="367"/>
      <c r="AO5799" s="367"/>
      <c r="AP5799" s="367"/>
      <c r="AQ5799" s="367"/>
      <c r="AR5799" s="367"/>
      <c r="AS5799" s="367"/>
      <c r="AT5799" s="367"/>
    </row>
    <row r="5800" spans="2:46" ht="13.8">
      <c r="B5800" s="26">
        <v>129.00000000000139</v>
      </c>
      <c r="C5800" s="363">
        <v>2648.3761845528898</v>
      </c>
      <c r="D5800" s="367">
        <v>7740.0000000000837</v>
      </c>
      <c r="E5800" s="367">
        <v>36000.000000000218</v>
      </c>
      <c r="F5800" s="367">
        <v>-9348785.0139746647</v>
      </c>
      <c r="G5800" s="367">
        <v>7740.0000000000473</v>
      </c>
      <c r="H5800" s="367">
        <v>193500</v>
      </c>
      <c r="I5800" s="384">
        <v>-110413288.13099329</v>
      </c>
      <c r="J5800" s="367">
        <v>7739.9999999999991</v>
      </c>
      <c r="K5800" s="367">
        <v>46909.090909091428</v>
      </c>
      <c r="L5800" s="384">
        <v>-6548557.2607307797</v>
      </c>
      <c r="M5800" s="367">
        <v>7740.0000000000864</v>
      </c>
      <c r="N5800" s="367">
        <v>774</v>
      </c>
      <c r="O5800" s="384">
        <v>-113582.03465588127</v>
      </c>
      <c r="P5800" s="367">
        <v>112.23</v>
      </c>
      <c r="Q5800" s="367">
        <v>774</v>
      </c>
      <c r="R5800" s="384">
        <v>-46508.165282966234</v>
      </c>
      <c r="S5800" s="367">
        <v>108.36</v>
      </c>
      <c r="T5800" s="367">
        <v>26689.655172413521</v>
      </c>
      <c r="U5800" s="384">
        <v>-6781427.070435077</v>
      </c>
      <c r="V5800" s="367">
        <v>7739.9999999999218</v>
      </c>
      <c r="W5800" s="367">
        <v>1290000.0000000014</v>
      </c>
      <c r="X5800" s="384">
        <v>357968.24406196695</v>
      </c>
      <c r="Y5800" s="386">
        <v>7740.0000000000082</v>
      </c>
      <c r="Z5800" s="367"/>
      <c r="AA5800" s="367"/>
      <c r="AB5800" s="367"/>
      <c r="AC5800" s="367"/>
      <c r="AD5800" s="367"/>
      <c r="AE5800" s="367"/>
      <c r="AF5800" s="367"/>
      <c r="AG5800" s="367"/>
      <c r="AH5800" s="367"/>
      <c r="AI5800" s="367"/>
      <c r="AJ5800" s="367"/>
      <c r="AK5800" s="367"/>
      <c r="AL5800" s="367"/>
      <c r="AM5800" s="367"/>
      <c r="AN5800" s="367"/>
      <c r="AO5800" s="367"/>
      <c r="AP5800" s="367"/>
      <c r="AQ5800" s="367"/>
      <c r="AR5800" s="367"/>
      <c r="AS5800" s="367"/>
      <c r="AT5800" s="367"/>
    </row>
    <row r="5801" spans="2:46" ht="13.8">
      <c r="B5801" s="26">
        <v>129.16666666666805</v>
      </c>
      <c r="C5801" s="363">
        <v>2651.739052618565</v>
      </c>
      <c r="D5801" s="367">
        <v>7750.0000000000837</v>
      </c>
      <c r="E5801" s="367">
        <v>36046.511627907195</v>
      </c>
      <c r="F5801" s="367">
        <v>-9373118.5830852315</v>
      </c>
      <c r="G5801" s="367">
        <v>7750.0000000000473</v>
      </c>
      <c r="H5801" s="367">
        <v>193750</v>
      </c>
      <c r="I5801" s="384">
        <v>-110700217.69177082</v>
      </c>
      <c r="J5801" s="367">
        <v>7749.9999999999991</v>
      </c>
      <c r="K5801" s="367">
        <v>46969.696969697492</v>
      </c>
      <c r="L5801" s="384">
        <v>-6566398.5933114849</v>
      </c>
      <c r="M5801" s="367">
        <v>7750.0000000000864</v>
      </c>
      <c r="N5801" s="367">
        <v>775</v>
      </c>
      <c r="O5801" s="384">
        <v>-113880.62945975822</v>
      </c>
      <c r="P5801" s="367">
        <v>112.37499999999999</v>
      </c>
      <c r="Q5801" s="367">
        <v>775</v>
      </c>
      <c r="R5801" s="384">
        <v>-46639.918923046753</v>
      </c>
      <c r="S5801" s="367">
        <v>108.5</v>
      </c>
      <c r="T5801" s="367">
        <v>26724.137931034209</v>
      </c>
      <c r="U5801" s="384">
        <v>-6799697.5274234852</v>
      </c>
      <c r="V5801" s="367">
        <v>7749.99999999992</v>
      </c>
      <c r="W5801" s="367">
        <v>1291666.6666666681</v>
      </c>
      <c r="X5801" s="384">
        <v>358077.13397739688</v>
      </c>
      <c r="Y5801" s="386">
        <v>7750.0000000000082</v>
      </c>
      <c r="Z5801" s="367"/>
      <c r="AA5801" s="367"/>
      <c r="AB5801" s="367"/>
      <c r="AC5801" s="367"/>
      <c r="AD5801" s="367"/>
      <c r="AE5801" s="367"/>
      <c r="AF5801" s="367"/>
      <c r="AG5801" s="367"/>
      <c r="AH5801" s="367"/>
      <c r="AI5801" s="367"/>
      <c r="AJ5801" s="367"/>
      <c r="AK5801" s="367"/>
      <c r="AL5801" s="367"/>
      <c r="AM5801" s="367"/>
      <c r="AN5801" s="367"/>
      <c r="AO5801" s="367"/>
      <c r="AP5801" s="367"/>
      <c r="AQ5801" s="367"/>
      <c r="AR5801" s="367"/>
      <c r="AS5801" s="367"/>
      <c r="AT5801" s="367"/>
    </row>
    <row r="5802" spans="2:46" ht="13.8">
      <c r="B5802" s="26">
        <v>129.33333333333471</v>
      </c>
      <c r="C5802" s="363">
        <v>2655.101768925294</v>
      </c>
      <c r="D5802" s="367">
        <v>7760.0000000000828</v>
      </c>
      <c r="E5802" s="367">
        <v>36093.023255814172</v>
      </c>
      <c r="F5802" s="367">
        <v>-9397483.7780938614</v>
      </c>
      <c r="G5802" s="367">
        <v>7760.0000000000473</v>
      </c>
      <c r="H5802" s="367">
        <v>194000</v>
      </c>
      <c r="I5802" s="384">
        <v>-110987519.57960317</v>
      </c>
      <c r="J5802" s="367">
        <v>7759.9999999999991</v>
      </c>
      <c r="K5802" s="367">
        <v>47030.303030303556</v>
      </c>
      <c r="L5802" s="384">
        <v>-6584264.1340580871</v>
      </c>
      <c r="M5802" s="367">
        <v>7760.0000000000864</v>
      </c>
      <c r="N5802" s="367">
        <v>776</v>
      </c>
      <c r="O5802" s="384">
        <v>-114179.61612941348</v>
      </c>
      <c r="P5802" s="367">
        <v>112.52</v>
      </c>
      <c r="Q5802" s="367">
        <v>776</v>
      </c>
      <c r="R5802" s="384">
        <v>-46771.857506536922</v>
      </c>
      <c r="S5802" s="367">
        <v>108.64</v>
      </c>
      <c r="T5802" s="367">
        <v>26758.620689654897</v>
      </c>
      <c r="U5802" s="384">
        <v>-6817992.5235688128</v>
      </c>
      <c r="V5802" s="367">
        <v>7759.99999999992</v>
      </c>
      <c r="W5802" s="367">
        <v>1293333.3333333349</v>
      </c>
      <c r="X5802" s="384">
        <v>358185.11137319839</v>
      </c>
      <c r="Y5802" s="386">
        <v>7760.0000000000091</v>
      </c>
      <c r="Z5802" s="367"/>
      <c r="AA5802" s="367"/>
      <c r="AB5802" s="367"/>
      <c r="AC5802" s="367"/>
      <c r="AD5802" s="367"/>
      <c r="AE5802" s="367"/>
      <c r="AF5802" s="367"/>
      <c r="AG5802" s="367"/>
      <c r="AH5802" s="367"/>
      <c r="AI5802" s="367"/>
      <c r="AJ5802" s="367"/>
      <c r="AK5802" s="367"/>
      <c r="AL5802" s="367"/>
      <c r="AM5802" s="367"/>
      <c r="AN5802" s="367"/>
      <c r="AO5802" s="367"/>
      <c r="AP5802" s="367"/>
      <c r="AQ5802" s="367"/>
      <c r="AR5802" s="367"/>
      <c r="AS5802" s="367"/>
      <c r="AT5802" s="367"/>
    </row>
    <row r="5803" spans="2:46" ht="13.8">
      <c r="B5803" s="26">
        <v>129.50000000000136</v>
      </c>
      <c r="C5803" s="363">
        <v>2658.4643334730777</v>
      </c>
      <c r="D5803" s="367">
        <v>7770.0000000000828</v>
      </c>
      <c r="E5803" s="367">
        <v>36139.53488372115</v>
      </c>
      <c r="F5803" s="367">
        <v>-9421880.5990005601</v>
      </c>
      <c r="G5803" s="367">
        <v>7770.0000000000482</v>
      </c>
      <c r="H5803" s="367">
        <v>194250</v>
      </c>
      <c r="I5803" s="384">
        <v>-111275193.79449029</v>
      </c>
      <c r="J5803" s="367">
        <v>7769.9999999999991</v>
      </c>
      <c r="K5803" s="367">
        <v>47090.909090909619</v>
      </c>
      <c r="L5803" s="384">
        <v>-6602153.8829705901</v>
      </c>
      <c r="M5803" s="367">
        <v>7770.0000000000882</v>
      </c>
      <c r="N5803" s="367">
        <v>777</v>
      </c>
      <c r="O5803" s="384">
        <v>-114478.99466484698</v>
      </c>
      <c r="P5803" s="367">
        <v>112.66500000000001</v>
      </c>
      <c r="Q5803" s="367">
        <v>777</v>
      </c>
      <c r="R5803" s="384">
        <v>-46903.981033436736</v>
      </c>
      <c r="S5803" s="367">
        <v>108.78</v>
      </c>
      <c r="T5803" s="367">
        <v>26793.103448275586</v>
      </c>
      <c r="U5803" s="384">
        <v>-6836312.0588710606</v>
      </c>
      <c r="V5803" s="367">
        <v>7769.99999999992</v>
      </c>
      <c r="W5803" s="367">
        <v>1295000.0000000016</v>
      </c>
      <c r="X5803" s="384">
        <v>358292.17624937167</v>
      </c>
      <c r="Y5803" s="386">
        <v>7770.0000000000091</v>
      </c>
      <c r="Z5803" s="367"/>
      <c r="AA5803" s="367"/>
      <c r="AB5803" s="367"/>
      <c r="AC5803" s="367"/>
      <c r="AD5803" s="367"/>
      <c r="AE5803" s="367"/>
      <c r="AF5803" s="367"/>
      <c r="AG5803" s="367"/>
      <c r="AH5803" s="367"/>
      <c r="AI5803" s="367"/>
      <c r="AJ5803" s="367"/>
      <c r="AK5803" s="367"/>
      <c r="AL5803" s="367"/>
      <c r="AM5803" s="367"/>
      <c r="AN5803" s="367"/>
      <c r="AO5803" s="367"/>
      <c r="AP5803" s="367"/>
      <c r="AQ5803" s="367"/>
      <c r="AR5803" s="367"/>
      <c r="AS5803" s="367"/>
      <c r="AT5803" s="367"/>
    </row>
    <row r="5804" spans="2:46" ht="13.8">
      <c r="B5804" s="26">
        <v>129.66666666666802</v>
      </c>
      <c r="C5804" s="363">
        <v>2661.8267462619156</v>
      </c>
      <c r="D5804" s="367">
        <v>7780.0000000000809</v>
      </c>
      <c r="E5804" s="367">
        <v>36186.046511628127</v>
      </c>
      <c r="F5804" s="367">
        <v>-9446309.0458053239</v>
      </c>
      <c r="G5804" s="367">
        <v>7780.0000000000482</v>
      </c>
      <c r="H5804" s="367">
        <v>194500</v>
      </c>
      <c r="I5804" s="384">
        <v>-111563240.33643223</v>
      </c>
      <c r="J5804" s="367">
        <v>7779.9999999999991</v>
      </c>
      <c r="K5804" s="367">
        <v>47151.515151515683</v>
      </c>
      <c r="L5804" s="384">
        <v>-6620067.8400489893</v>
      </c>
      <c r="M5804" s="367">
        <v>7780.0000000000882</v>
      </c>
      <c r="N5804" s="367">
        <v>778</v>
      </c>
      <c r="O5804" s="384">
        <v>-114778.76506605868</v>
      </c>
      <c r="P5804" s="367">
        <v>112.80999999999999</v>
      </c>
      <c r="Q5804" s="367">
        <v>778</v>
      </c>
      <c r="R5804" s="384">
        <v>-47036.289503746208</v>
      </c>
      <c r="S5804" s="367">
        <v>108.92</v>
      </c>
      <c r="T5804" s="367">
        <v>26827.586206896274</v>
      </c>
      <c r="U5804" s="384">
        <v>-6854656.1333302232</v>
      </c>
      <c r="V5804" s="367">
        <v>7779.9999999999191</v>
      </c>
      <c r="W5804" s="367">
        <v>1296666.6666666684</v>
      </c>
      <c r="X5804" s="384">
        <v>358398.32860591676</v>
      </c>
      <c r="Y5804" s="386">
        <v>7780.00000000001</v>
      </c>
      <c r="Z5804" s="367"/>
      <c r="AA5804" s="367"/>
      <c r="AB5804" s="367"/>
      <c r="AC5804" s="367"/>
      <c r="AD5804" s="367"/>
      <c r="AE5804" s="367"/>
      <c r="AF5804" s="367"/>
      <c r="AG5804" s="367"/>
      <c r="AH5804" s="367"/>
      <c r="AI5804" s="367"/>
      <c r="AJ5804" s="367"/>
      <c r="AK5804" s="367"/>
      <c r="AL5804" s="367"/>
      <c r="AM5804" s="367"/>
      <c r="AN5804" s="367"/>
      <c r="AO5804" s="367"/>
      <c r="AP5804" s="367"/>
      <c r="AQ5804" s="367"/>
      <c r="AR5804" s="367"/>
      <c r="AS5804" s="367"/>
      <c r="AT5804" s="367"/>
    </row>
    <row r="5805" spans="2:46" ht="13.8">
      <c r="B5805" s="26">
        <v>129.83333333333468</v>
      </c>
      <c r="C5805" s="363">
        <v>2665.1890072918086</v>
      </c>
      <c r="D5805" s="367">
        <v>7790.0000000000809</v>
      </c>
      <c r="E5805" s="367">
        <v>36232.558139535104</v>
      </c>
      <c r="F5805" s="367">
        <v>-9470769.1185081527</v>
      </c>
      <c r="G5805" s="367">
        <v>7790.0000000000482</v>
      </c>
      <c r="H5805" s="367">
        <v>194750</v>
      </c>
      <c r="I5805" s="384">
        <v>-111851659.20542896</v>
      </c>
      <c r="J5805" s="367">
        <v>7789.9999999999991</v>
      </c>
      <c r="K5805" s="367">
        <v>47212.121212121747</v>
      </c>
      <c r="L5805" s="384">
        <v>-6638006.0052932845</v>
      </c>
      <c r="M5805" s="367">
        <v>7790.0000000000891</v>
      </c>
      <c r="N5805" s="367">
        <v>779</v>
      </c>
      <c r="O5805" s="384">
        <v>-115078.92733304873</v>
      </c>
      <c r="P5805" s="367">
        <v>112.955</v>
      </c>
      <c r="Q5805" s="367">
        <v>779</v>
      </c>
      <c r="R5805" s="384">
        <v>-47168.782917465309</v>
      </c>
      <c r="S5805" s="367">
        <v>109.05999999999999</v>
      </c>
      <c r="T5805" s="367">
        <v>26862.068965516963</v>
      </c>
      <c r="U5805" s="384">
        <v>-6873024.7469463041</v>
      </c>
      <c r="V5805" s="367">
        <v>7789.9999999999191</v>
      </c>
      <c r="W5805" s="367">
        <v>1298333.3333333351</v>
      </c>
      <c r="X5805" s="384">
        <v>358503.56844283338</v>
      </c>
      <c r="Y5805" s="386">
        <v>7790.00000000001</v>
      </c>
      <c r="Z5805" s="367"/>
      <c r="AA5805" s="367"/>
      <c r="AB5805" s="367"/>
      <c r="AC5805" s="367"/>
      <c r="AD5805" s="367"/>
      <c r="AE5805" s="367"/>
      <c r="AF5805" s="367"/>
      <c r="AG5805" s="367"/>
      <c r="AH5805" s="367"/>
      <c r="AI5805" s="367"/>
      <c r="AJ5805" s="367"/>
      <c r="AK5805" s="367"/>
      <c r="AL5805" s="367"/>
      <c r="AM5805" s="367"/>
      <c r="AN5805" s="367"/>
      <c r="AO5805" s="367"/>
      <c r="AP5805" s="367"/>
      <c r="AQ5805" s="367"/>
      <c r="AR5805" s="367"/>
      <c r="AS5805" s="367"/>
      <c r="AT5805" s="367"/>
    </row>
    <row r="5806" spans="2:46" ht="13.8">
      <c r="B5806" s="26">
        <v>130.00000000000134</v>
      </c>
      <c r="C5806" s="363">
        <v>2668.5511165627559</v>
      </c>
      <c r="D5806" s="367">
        <v>7800.00000000008</v>
      </c>
      <c r="E5806" s="367">
        <v>36279.069767442081</v>
      </c>
      <c r="F5806" s="367">
        <v>-9495260.8171090484</v>
      </c>
      <c r="G5806" s="367">
        <v>7800.0000000000482</v>
      </c>
      <c r="H5806" s="367">
        <v>195000</v>
      </c>
      <c r="I5806" s="384">
        <v>-112140450.40148051</v>
      </c>
      <c r="J5806" s="367">
        <v>7799.9999999999991</v>
      </c>
      <c r="K5806" s="367">
        <v>47272.72727272781</v>
      </c>
      <c r="L5806" s="384">
        <v>-6655968.3787034759</v>
      </c>
      <c r="M5806" s="367">
        <v>7800.0000000000891</v>
      </c>
      <c r="N5806" s="367">
        <v>780</v>
      </c>
      <c r="O5806" s="384">
        <v>-115379.48146581701</v>
      </c>
      <c r="P5806" s="367">
        <v>113.10000000000001</v>
      </c>
      <c r="Q5806" s="367">
        <v>780</v>
      </c>
      <c r="R5806" s="384">
        <v>-47301.461274594069</v>
      </c>
      <c r="S5806" s="367">
        <v>109.19999999999999</v>
      </c>
      <c r="T5806" s="367">
        <v>26896.551724137651</v>
      </c>
      <c r="U5806" s="384">
        <v>-6891417.8997193053</v>
      </c>
      <c r="V5806" s="367">
        <v>7799.9999999999191</v>
      </c>
      <c r="W5806" s="367">
        <v>1300000.0000000019</v>
      </c>
      <c r="X5806" s="384">
        <v>358607.89576012176</v>
      </c>
      <c r="Y5806" s="386">
        <v>7800.0000000000109</v>
      </c>
      <c r="Z5806" s="367"/>
      <c r="AA5806" s="367"/>
      <c r="AB5806" s="367"/>
      <c r="AC5806" s="367"/>
      <c r="AD5806" s="367"/>
      <c r="AE5806" s="367"/>
      <c r="AF5806" s="367"/>
      <c r="AG5806" s="367"/>
      <c r="AH5806" s="367"/>
      <c r="AI5806" s="367"/>
      <c r="AJ5806" s="367"/>
      <c r="AK5806" s="367"/>
      <c r="AL5806" s="367"/>
      <c r="AM5806" s="367"/>
      <c r="AN5806" s="367"/>
      <c r="AO5806" s="367"/>
      <c r="AP5806" s="367"/>
      <c r="AQ5806" s="367"/>
      <c r="AR5806" s="367"/>
      <c r="AS5806" s="367"/>
      <c r="AT5806" s="367"/>
    </row>
    <row r="5807" spans="2:46" ht="13.8">
      <c r="B5807" s="26">
        <v>130.16666666666799</v>
      </c>
      <c r="C5807" s="363">
        <v>2671.9130740747578</v>
      </c>
      <c r="D5807" s="367">
        <v>7810.00000000008</v>
      </c>
      <c r="E5807" s="367">
        <v>36325.581395349058</v>
      </c>
      <c r="F5807" s="367">
        <v>-9519784.141608011</v>
      </c>
      <c r="G5807" s="367">
        <v>7810.0000000000482</v>
      </c>
      <c r="H5807" s="367">
        <v>195250</v>
      </c>
      <c r="I5807" s="384">
        <v>-112429613.92458683</v>
      </c>
      <c r="J5807" s="367">
        <v>7809.9999999999991</v>
      </c>
      <c r="K5807" s="367">
        <v>47333.333333333874</v>
      </c>
      <c r="L5807" s="384">
        <v>-6673954.9602795672</v>
      </c>
      <c r="M5807" s="367">
        <v>7810.00000000009</v>
      </c>
      <c r="N5807" s="367">
        <v>781</v>
      </c>
      <c r="O5807" s="384">
        <v>-115680.4274643635</v>
      </c>
      <c r="P5807" s="367">
        <v>113.24499999999999</v>
      </c>
      <c r="Q5807" s="367">
        <v>781</v>
      </c>
      <c r="R5807" s="384">
        <v>-47434.324575132487</v>
      </c>
      <c r="S5807" s="367">
        <v>109.33999999999999</v>
      </c>
      <c r="T5807" s="367">
        <v>26931.034482758339</v>
      </c>
      <c r="U5807" s="384">
        <v>-6909835.5916492213</v>
      </c>
      <c r="V5807" s="367">
        <v>7809.9999999999181</v>
      </c>
      <c r="W5807" s="367">
        <v>1301666.6666666686</v>
      </c>
      <c r="X5807" s="384">
        <v>358711.31055778189</v>
      </c>
      <c r="Y5807" s="386">
        <v>7810.0000000000118</v>
      </c>
      <c r="Z5807" s="367"/>
      <c r="AA5807" s="367"/>
      <c r="AB5807" s="367"/>
      <c r="AC5807" s="367"/>
      <c r="AD5807" s="367"/>
      <c r="AE5807" s="367"/>
      <c r="AF5807" s="367"/>
      <c r="AG5807" s="367"/>
      <c r="AH5807" s="367"/>
      <c r="AI5807" s="367"/>
      <c r="AJ5807" s="367"/>
      <c r="AK5807" s="367"/>
      <c r="AL5807" s="367"/>
      <c r="AM5807" s="367"/>
      <c r="AN5807" s="367"/>
      <c r="AO5807" s="367"/>
      <c r="AP5807" s="367"/>
      <c r="AQ5807" s="367"/>
      <c r="AR5807" s="367"/>
      <c r="AS5807" s="367"/>
      <c r="AT5807" s="367"/>
    </row>
    <row r="5808" spans="2:46" ht="13.8">
      <c r="B5808" s="26">
        <v>130.33333333333465</v>
      </c>
      <c r="C5808" s="363">
        <v>2675.2748798278139</v>
      </c>
      <c r="D5808" s="367">
        <v>7820.0000000000791</v>
      </c>
      <c r="E5808" s="367">
        <v>36372.093023256035</v>
      </c>
      <c r="F5808" s="367">
        <v>-9544339.0920050405</v>
      </c>
      <c r="G5808" s="367">
        <v>7820.0000000000482</v>
      </c>
      <c r="H5808" s="367">
        <v>195500</v>
      </c>
      <c r="I5808" s="384">
        <v>-112719149.774748</v>
      </c>
      <c r="J5808" s="367">
        <v>7819.9999999999991</v>
      </c>
      <c r="K5808" s="367">
        <v>47393.939393939938</v>
      </c>
      <c r="L5808" s="384">
        <v>-6691965.7500215536</v>
      </c>
      <c r="M5808" s="367">
        <v>7820.00000000009</v>
      </c>
      <c r="N5808" s="367">
        <v>782</v>
      </c>
      <c r="O5808" s="384">
        <v>-115981.76532868833</v>
      </c>
      <c r="P5808" s="367">
        <v>113.39</v>
      </c>
      <c r="Q5808" s="367">
        <v>782</v>
      </c>
      <c r="R5808" s="384">
        <v>-47567.372819080549</v>
      </c>
      <c r="S5808" s="367">
        <v>109.47999999999999</v>
      </c>
      <c r="T5808" s="367">
        <v>26965.517241379028</v>
      </c>
      <c r="U5808" s="384">
        <v>-6928277.8227360575</v>
      </c>
      <c r="V5808" s="367">
        <v>7819.9999999999181</v>
      </c>
      <c r="W5808" s="367">
        <v>1303333.3333333354</v>
      </c>
      <c r="X5808" s="384">
        <v>358813.81283581362</v>
      </c>
      <c r="Y5808" s="386">
        <v>7820.0000000000118</v>
      </c>
      <c r="Z5808" s="367"/>
      <c r="AA5808" s="367"/>
      <c r="AB5808" s="367"/>
      <c r="AC5808" s="367"/>
      <c r="AD5808" s="367"/>
      <c r="AE5808" s="367"/>
      <c r="AF5808" s="367"/>
      <c r="AG5808" s="367"/>
      <c r="AH5808" s="367"/>
      <c r="AI5808" s="367"/>
      <c r="AJ5808" s="367"/>
      <c r="AK5808" s="367"/>
      <c r="AL5808" s="367"/>
      <c r="AM5808" s="367"/>
      <c r="AN5808" s="367"/>
      <c r="AO5808" s="367"/>
      <c r="AP5808" s="367"/>
      <c r="AQ5808" s="367"/>
      <c r="AR5808" s="367"/>
      <c r="AS5808" s="367"/>
      <c r="AT5808" s="367"/>
    </row>
    <row r="5809" spans="2:46" ht="13.8">
      <c r="B5809" s="26">
        <v>130.50000000000131</v>
      </c>
      <c r="C5809" s="363">
        <v>2678.6365338219257</v>
      </c>
      <c r="D5809" s="367">
        <v>7830.0000000000791</v>
      </c>
      <c r="E5809" s="367">
        <v>36418.604651163012</v>
      </c>
      <c r="F5809" s="367">
        <v>-9568925.6683001369</v>
      </c>
      <c r="G5809" s="367">
        <v>7830.0000000000482</v>
      </c>
      <c r="H5809" s="367">
        <v>195750</v>
      </c>
      <c r="I5809" s="384">
        <v>-113009057.95196392</v>
      </c>
      <c r="J5809" s="367">
        <v>7829.9999999999991</v>
      </c>
      <c r="K5809" s="367">
        <v>47454.545454546002</v>
      </c>
      <c r="L5809" s="384">
        <v>-6710000.747929438</v>
      </c>
      <c r="M5809" s="367">
        <v>7830.0000000000909</v>
      </c>
      <c r="N5809" s="367">
        <v>783</v>
      </c>
      <c r="O5809" s="384">
        <v>-116283.49505879139</v>
      </c>
      <c r="P5809" s="367">
        <v>113.53500000000001</v>
      </c>
      <c r="Q5809" s="367">
        <v>783</v>
      </c>
      <c r="R5809" s="384">
        <v>-47700.606006438276</v>
      </c>
      <c r="S5809" s="367">
        <v>109.61999999999999</v>
      </c>
      <c r="T5809" s="367">
        <v>26999.999999999716</v>
      </c>
      <c r="U5809" s="384">
        <v>-6946744.5929798111</v>
      </c>
      <c r="V5809" s="367">
        <v>7829.9999999999181</v>
      </c>
      <c r="W5809" s="367">
        <v>1305000.0000000021</v>
      </c>
      <c r="X5809" s="384">
        <v>358915.40259421716</v>
      </c>
      <c r="Y5809" s="386">
        <v>7830.0000000000127</v>
      </c>
      <c r="Z5809" s="367"/>
      <c r="AA5809" s="367"/>
      <c r="AB5809" s="367"/>
      <c r="AC5809" s="367"/>
      <c r="AD5809" s="367"/>
      <c r="AE5809" s="367"/>
      <c r="AF5809" s="367"/>
      <c r="AG5809" s="367"/>
      <c r="AH5809" s="367"/>
      <c r="AI5809" s="367"/>
      <c r="AJ5809" s="367"/>
      <c r="AK5809" s="367"/>
      <c r="AL5809" s="367"/>
      <c r="AM5809" s="367"/>
      <c r="AN5809" s="367"/>
      <c r="AO5809" s="367"/>
      <c r="AP5809" s="367"/>
      <c r="AQ5809" s="367"/>
      <c r="AR5809" s="367"/>
      <c r="AS5809" s="367"/>
      <c r="AT5809" s="367"/>
    </row>
    <row r="5810" spans="2:46" ht="13.8">
      <c r="B5810" s="26">
        <v>130.66666666666796</v>
      </c>
      <c r="C5810" s="363">
        <v>2681.9980360570912</v>
      </c>
      <c r="D5810" s="367">
        <v>7840.0000000000782</v>
      </c>
      <c r="E5810" s="367">
        <v>36465.116279069989</v>
      </c>
      <c r="F5810" s="367">
        <v>-9593543.8704932984</v>
      </c>
      <c r="G5810" s="367">
        <v>7840.0000000000482</v>
      </c>
      <c r="H5810" s="367">
        <v>196000</v>
      </c>
      <c r="I5810" s="384">
        <v>-113299338.45623465</v>
      </c>
      <c r="J5810" s="367">
        <v>7839.9999999999991</v>
      </c>
      <c r="K5810" s="367">
        <v>47515.151515152065</v>
      </c>
      <c r="L5810" s="384">
        <v>-6728059.9540032195</v>
      </c>
      <c r="M5810" s="367">
        <v>7840.0000000000909</v>
      </c>
      <c r="N5810" s="367">
        <v>784</v>
      </c>
      <c r="O5810" s="384">
        <v>-116585.61665467267</v>
      </c>
      <c r="P5810" s="367">
        <v>113.67999999999999</v>
      </c>
      <c r="Q5810" s="367">
        <v>784</v>
      </c>
      <c r="R5810" s="384">
        <v>-47834.024137205633</v>
      </c>
      <c r="S5810" s="367">
        <v>109.75999999999999</v>
      </c>
      <c r="T5810" s="367">
        <v>27034.482758620405</v>
      </c>
      <c r="U5810" s="384">
        <v>-6965235.9023804814</v>
      </c>
      <c r="V5810" s="367">
        <v>7839.9999999999172</v>
      </c>
      <c r="W5810" s="367">
        <v>1306666.6666666688</v>
      </c>
      <c r="X5810" s="384">
        <v>359016.07983299228</v>
      </c>
      <c r="Y5810" s="386">
        <v>7840.0000000000127</v>
      </c>
      <c r="Z5810" s="367"/>
      <c r="AA5810" s="367"/>
      <c r="AB5810" s="367"/>
      <c r="AC5810" s="367"/>
      <c r="AD5810" s="367"/>
      <c r="AE5810" s="367"/>
      <c r="AF5810" s="367"/>
      <c r="AG5810" s="367"/>
      <c r="AH5810" s="367"/>
      <c r="AI5810" s="367"/>
      <c r="AJ5810" s="367"/>
      <c r="AK5810" s="367"/>
      <c r="AL5810" s="367"/>
      <c r="AM5810" s="367"/>
      <c r="AN5810" s="367"/>
      <c r="AO5810" s="367"/>
      <c r="AP5810" s="367"/>
      <c r="AQ5810" s="367"/>
      <c r="AR5810" s="367"/>
      <c r="AS5810" s="367"/>
      <c r="AT5810" s="367"/>
    </row>
    <row r="5811" spans="2:46" ht="13.8">
      <c r="B5811" s="26">
        <v>130.83333333333462</v>
      </c>
      <c r="C5811" s="363">
        <v>2685.359386533311</v>
      </c>
      <c r="D5811" s="367">
        <v>7850.0000000000773</v>
      </c>
      <c r="E5811" s="367">
        <v>36511.627906976966</v>
      </c>
      <c r="F5811" s="367">
        <v>-9618193.6985845268</v>
      </c>
      <c r="G5811" s="367">
        <v>7850.0000000000482</v>
      </c>
      <c r="H5811" s="367">
        <v>196250</v>
      </c>
      <c r="I5811" s="384">
        <v>-113589991.28756019</v>
      </c>
      <c r="J5811" s="367">
        <v>7849.9999999999991</v>
      </c>
      <c r="K5811" s="367">
        <v>47575.757575758129</v>
      </c>
      <c r="L5811" s="384">
        <v>-6746143.3682428971</v>
      </c>
      <c r="M5811" s="367">
        <v>7850.0000000000909</v>
      </c>
      <c r="N5811" s="367">
        <v>785</v>
      </c>
      <c r="O5811" s="384">
        <v>-116888.13011633226</v>
      </c>
      <c r="P5811" s="367">
        <v>113.825</v>
      </c>
      <c r="Q5811" s="367">
        <v>785</v>
      </c>
      <c r="R5811" s="384">
        <v>-47967.627211382656</v>
      </c>
      <c r="S5811" s="367">
        <v>109.89999999999999</v>
      </c>
      <c r="T5811" s="367">
        <v>27068.965517241093</v>
      </c>
      <c r="U5811" s="384">
        <v>-6983751.7509380709</v>
      </c>
      <c r="V5811" s="367">
        <v>7849.9999999999172</v>
      </c>
      <c r="W5811" s="367">
        <v>1308333.3333333356</v>
      </c>
      <c r="X5811" s="384">
        <v>359115.84455213911</v>
      </c>
      <c r="Y5811" s="386">
        <v>7850.0000000000136</v>
      </c>
      <c r="Z5811" s="367"/>
      <c r="AA5811" s="367"/>
      <c r="AB5811" s="367"/>
      <c r="AC5811" s="367"/>
      <c r="AD5811" s="367"/>
      <c r="AE5811" s="367"/>
      <c r="AF5811" s="367"/>
      <c r="AG5811" s="367"/>
      <c r="AH5811" s="367"/>
      <c r="AI5811" s="367"/>
      <c r="AJ5811" s="367"/>
      <c r="AK5811" s="367"/>
      <c r="AL5811" s="367"/>
      <c r="AM5811" s="367"/>
      <c r="AN5811" s="367"/>
      <c r="AO5811" s="367"/>
      <c r="AP5811" s="367"/>
      <c r="AQ5811" s="367"/>
      <c r="AR5811" s="367"/>
      <c r="AS5811" s="367"/>
      <c r="AT5811" s="367"/>
    </row>
    <row r="5812" spans="2:46" ht="13.8">
      <c r="B5812" s="26">
        <v>131.00000000000128</v>
      </c>
      <c r="C5812" s="363">
        <v>2688.7205852505854</v>
      </c>
      <c r="D5812" s="367">
        <v>7860.0000000000773</v>
      </c>
      <c r="E5812" s="367">
        <v>36558.139534883943</v>
      </c>
      <c r="F5812" s="367">
        <v>-9642875.1525738239</v>
      </c>
      <c r="G5812" s="367">
        <v>7860.0000000000482</v>
      </c>
      <c r="H5812" s="367">
        <v>196500</v>
      </c>
      <c r="I5812" s="384">
        <v>-113881016.44594052</v>
      </c>
      <c r="J5812" s="367">
        <v>7859.9999999999991</v>
      </c>
      <c r="K5812" s="367">
        <v>47636.363636364193</v>
      </c>
      <c r="L5812" s="384">
        <v>-6764250.9906484764</v>
      </c>
      <c r="M5812" s="367">
        <v>7860.0000000000928</v>
      </c>
      <c r="N5812" s="367">
        <v>786</v>
      </c>
      <c r="O5812" s="384">
        <v>-117191.03544377013</v>
      </c>
      <c r="P5812" s="367">
        <v>113.97000000000001</v>
      </c>
      <c r="Q5812" s="367">
        <v>786</v>
      </c>
      <c r="R5812" s="384">
        <v>-48101.415228969323</v>
      </c>
      <c r="S5812" s="367">
        <v>110.03999999999999</v>
      </c>
      <c r="T5812" s="367">
        <v>27103.448275861781</v>
      </c>
      <c r="U5812" s="384">
        <v>-7002292.1386525789</v>
      </c>
      <c r="V5812" s="367">
        <v>7859.9999999999172</v>
      </c>
      <c r="W5812" s="367">
        <v>1310000.0000000023</v>
      </c>
      <c r="X5812" s="384">
        <v>359214.6967516577</v>
      </c>
      <c r="Y5812" s="386">
        <v>7860.0000000000136</v>
      </c>
      <c r="Z5812" s="367"/>
      <c r="AA5812" s="367"/>
      <c r="AB5812" s="367"/>
      <c r="AC5812" s="367"/>
      <c r="AD5812" s="367"/>
      <c r="AE5812" s="367"/>
      <c r="AF5812" s="367"/>
      <c r="AG5812" s="367"/>
      <c r="AH5812" s="367"/>
      <c r="AI5812" s="367"/>
      <c r="AJ5812" s="367"/>
      <c r="AK5812" s="367"/>
      <c r="AL5812" s="367"/>
      <c r="AM5812" s="367"/>
      <c r="AN5812" s="367"/>
      <c r="AO5812" s="367"/>
      <c r="AP5812" s="367"/>
      <c r="AQ5812" s="367"/>
      <c r="AR5812" s="367"/>
      <c r="AS5812" s="367"/>
      <c r="AT5812" s="367"/>
    </row>
    <row r="5813" spans="2:46" ht="13.8">
      <c r="B5813" s="26">
        <v>131.16666666666794</v>
      </c>
      <c r="C5813" s="363">
        <v>2692.081632208914</v>
      </c>
      <c r="D5813" s="367">
        <v>7870.0000000000755</v>
      </c>
      <c r="E5813" s="367">
        <v>36604.65116279092</v>
      </c>
      <c r="F5813" s="367">
        <v>-9667588.2324611843</v>
      </c>
      <c r="G5813" s="367">
        <v>7870.0000000000482</v>
      </c>
      <c r="H5813" s="367">
        <v>196750</v>
      </c>
      <c r="I5813" s="384">
        <v>-114172413.93137567</v>
      </c>
      <c r="J5813" s="367">
        <v>7869.9999999999991</v>
      </c>
      <c r="K5813" s="367">
        <v>47696.969696970256</v>
      </c>
      <c r="L5813" s="384">
        <v>-6782382.8212199491</v>
      </c>
      <c r="M5813" s="367">
        <v>7870.0000000000928</v>
      </c>
      <c r="N5813" s="367">
        <v>787</v>
      </c>
      <c r="O5813" s="384">
        <v>-117494.33263698619</v>
      </c>
      <c r="P5813" s="367">
        <v>114.11499999999999</v>
      </c>
      <c r="Q5813" s="367">
        <v>787</v>
      </c>
      <c r="R5813" s="384">
        <v>-48235.388189965655</v>
      </c>
      <c r="S5813" s="367">
        <v>110.18</v>
      </c>
      <c r="T5813" s="367">
        <v>27137.93103448247</v>
      </c>
      <c r="U5813" s="384">
        <v>-7020857.0655240016</v>
      </c>
      <c r="V5813" s="367">
        <v>7869.9999999999163</v>
      </c>
      <c r="W5813" s="367">
        <v>1311666.6666666691</v>
      </c>
      <c r="X5813" s="384">
        <v>359312.63643154787</v>
      </c>
      <c r="Y5813" s="386">
        <v>7870.0000000000136</v>
      </c>
      <c r="Z5813" s="367"/>
      <c r="AA5813" s="367"/>
      <c r="AB5813" s="367"/>
      <c r="AC5813" s="367"/>
      <c r="AD5813" s="367"/>
      <c r="AE5813" s="367"/>
      <c r="AF5813" s="367"/>
      <c r="AG5813" s="367"/>
      <c r="AH5813" s="367"/>
      <c r="AI5813" s="367"/>
      <c r="AJ5813" s="367"/>
      <c r="AK5813" s="367"/>
      <c r="AL5813" s="367"/>
      <c r="AM5813" s="367"/>
      <c r="AN5813" s="367"/>
      <c r="AO5813" s="367"/>
      <c r="AP5813" s="367"/>
      <c r="AQ5813" s="367"/>
      <c r="AR5813" s="367"/>
      <c r="AS5813" s="367"/>
      <c r="AT5813" s="367"/>
    </row>
    <row r="5814" spans="2:46" ht="13.8">
      <c r="B5814" s="26">
        <v>131.33333333333459</v>
      </c>
      <c r="C5814" s="363">
        <v>2695.4425274082978</v>
      </c>
      <c r="D5814" s="367">
        <v>7880.0000000000755</v>
      </c>
      <c r="E5814" s="367">
        <v>36651.162790697897</v>
      </c>
      <c r="F5814" s="367">
        <v>-9692332.9382466134</v>
      </c>
      <c r="G5814" s="367">
        <v>7880.0000000000482</v>
      </c>
      <c r="H5814" s="367">
        <v>197000</v>
      </c>
      <c r="I5814" s="384">
        <v>-114464183.74386559</v>
      </c>
      <c r="J5814" s="367">
        <v>7879.9999999999991</v>
      </c>
      <c r="K5814" s="367">
        <v>47757.57575757632</v>
      </c>
      <c r="L5814" s="384">
        <v>-6800538.8599573206</v>
      </c>
      <c r="M5814" s="367">
        <v>7880.0000000000937</v>
      </c>
      <c r="N5814" s="367">
        <v>788</v>
      </c>
      <c r="O5814" s="384">
        <v>-117798.02169598057</v>
      </c>
      <c r="P5814" s="367">
        <v>114.26</v>
      </c>
      <c r="Q5814" s="367">
        <v>788</v>
      </c>
      <c r="R5814" s="384">
        <v>-48369.546094371624</v>
      </c>
      <c r="S5814" s="367">
        <v>110.32000000000001</v>
      </c>
      <c r="T5814" s="367">
        <v>27172.413793103158</v>
      </c>
      <c r="U5814" s="384">
        <v>-7039446.5315523446</v>
      </c>
      <c r="V5814" s="367">
        <v>7879.9999999999163</v>
      </c>
      <c r="W5814" s="367">
        <v>1313333.3333333358</v>
      </c>
      <c r="X5814" s="384">
        <v>359409.66359180986</v>
      </c>
      <c r="Y5814" s="386">
        <v>7880.0000000000146</v>
      </c>
      <c r="Z5814" s="367"/>
      <c r="AA5814" s="367"/>
      <c r="AB5814" s="367"/>
      <c r="AC5814" s="367"/>
      <c r="AD5814" s="367"/>
      <c r="AE5814" s="367"/>
      <c r="AF5814" s="367"/>
      <c r="AG5814" s="367"/>
      <c r="AH5814" s="367"/>
      <c r="AI5814" s="367"/>
      <c r="AJ5814" s="367"/>
      <c r="AK5814" s="367"/>
      <c r="AL5814" s="367"/>
      <c r="AM5814" s="367"/>
      <c r="AN5814" s="367"/>
      <c r="AO5814" s="367"/>
      <c r="AP5814" s="367"/>
      <c r="AQ5814" s="367"/>
      <c r="AR5814" s="367"/>
      <c r="AS5814" s="367"/>
      <c r="AT5814" s="367"/>
    </row>
    <row r="5815" spans="2:46" ht="13.8">
      <c r="B5815" s="26">
        <v>131.50000000000125</v>
      </c>
      <c r="C5815" s="363">
        <v>2698.8032708487362</v>
      </c>
      <c r="D5815" s="367">
        <v>7890.0000000000746</v>
      </c>
      <c r="E5815" s="367">
        <v>36697.674418604875</v>
      </c>
      <c r="F5815" s="367">
        <v>-9717109.2699301075</v>
      </c>
      <c r="G5815" s="367">
        <v>7890.0000000000482</v>
      </c>
      <c r="H5815" s="367">
        <v>197250</v>
      </c>
      <c r="I5815" s="384">
        <v>-114756325.88341032</v>
      </c>
      <c r="J5815" s="367">
        <v>7889.9999999999991</v>
      </c>
      <c r="K5815" s="367">
        <v>47818.181818182384</v>
      </c>
      <c r="L5815" s="384">
        <v>-6818719.1068605874</v>
      </c>
      <c r="M5815" s="367">
        <v>7890.0000000000937</v>
      </c>
      <c r="N5815" s="367">
        <v>789</v>
      </c>
      <c r="O5815" s="384">
        <v>-118102.10262075315</v>
      </c>
      <c r="P5815" s="367">
        <v>114.40499999999999</v>
      </c>
      <c r="Q5815" s="367">
        <v>789</v>
      </c>
      <c r="R5815" s="384">
        <v>-48503.888942187237</v>
      </c>
      <c r="S5815" s="367">
        <v>110.46000000000001</v>
      </c>
      <c r="T5815" s="367">
        <v>27206.896551723847</v>
      </c>
      <c r="U5815" s="384">
        <v>-7058060.5367376059</v>
      </c>
      <c r="V5815" s="367">
        <v>7889.9999999999163</v>
      </c>
      <c r="W5815" s="367">
        <v>1315000.0000000026</v>
      </c>
      <c r="X5815" s="384">
        <v>359505.77823244361</v>
      </c>
      <c r="Y5815" s="386">
        <v>7890.0000000000146</v>
      </c>
      <c r="Z5815" s="367"/>
      <c r="AA5815" s="367"/>
      <c r="AB5815" s="367"/>
      <c r="AC5815" s="367"/>
      <c r="AD5815" s="367"/>
      <c r="AE5815" s="367"/>
      <c r="AF5815" s="367"/>
      <c r="AG5815" s="367"/>
      <c r="AH5815" s="367"/>
      <c r="AI5815" s="367"/>
      <c r="AJ5815" s="367"/>
      <c r="AK5815" s="367"/>
      <c r="AL5815" s="367"/>
      <c r="AM5815" s="367"/>
      <c r="AN5815" s="367"/>
      <c r="AO5815" s="367"/>
      <c r="AP5815" s="367"/>
      <c r="AQ5815" s="367"/>
      <c r="AR5815" s="367"/>
      <c r="AS5815" s="367"/>
      <c r="AT5815" s="367"/>
    </row>
    <row r="5816" spans="2:46" ht="13.8">
      <c r="B5816" s="26">
        <v>131.66666666666791</v>
      </c>
      <c r="C5816" s="363">
        <v>2702.1638625302289</v>
      </c>
      <c r="D5816" s="367">
        <v>7900.0000000000746</v>
      </c>
      <c r="E5816" s="367">
        <v>36744.186046511852</v>
      </c>
      <c r="F5816" s="367">
        <v>-9741917.2275116686</v>
      </c>
      <c r="G5816" s="367">
        <v>7900.0000000000482</v>
      </c>
      <c r="H5816" s="367">
        <v>197500</v>
      </c>
      <c r="I5816" s="384">
        <v>-115048840.35000987</v>
      </c>
      <c r="J5816" s="367">
        <v>7899.9999999999991</v>
      </c>
      <c r="K5816" s="367">
        <v>47878.787878788447</v>
      </c>
      <c r="L5816" s="384">
        <v>-6836923.5619297549</v>
      </c>
      <c r="M5816" s="367">
        <v>7900.0000000000946</v>
      </c>
      <c r="N5816" s="367">
        <v>790</v>
      </c>
      <c r="O5816" s="384">
        <v>-118406.57541130406</v>
      </c>
      <c r="P5816" s="367">
        <v>114.55</v>
      </c>
      <c r="Q5816" s="367">
        <v>790</v>
      </c>
      <c r="R5816" s="384">
        <v>-48638.416733412509</v>
      </c>
      <c r="S5816" s="367">
        <v>110.60000000000001</v>
      </c>
      <c r="T5816" s="367">
        <v>27241.379310344535</v>
      </c>
      <c r="U5816" s="384">
        <v>-7076699.081079782</v>
      </c>
      <c r="V5816" s="367">
        <v>7899.9999999999145</v>
      </c>
      <c r="W5816" s="367">
        <v>1316666.6666666693</v>
      </c>
      <c r="X5816" s="384">
        <v>359600.98035344889</v>
      </c>
      <c r="Y5816" s="386">
        <v>7900.0000000000155</v>
      </c>
      <c r="Z5816" s="367"/>
      <c r="AA5816" s="367"/>
      <c r="AB5816" s="367"/>
      <c r="AC5816" s="367"/>
      <c r="AD5816" s="367"/>
      <c r="AE5816" s="367"/>
      <c r="AF5816" s="367"/>
      <c r="AG5816" s="367"/>
      <c r="AH5816" s="367"/>
      <c r="AI5816" s="367"/>
      <c r="AJ5816" s="367"/>
      <c r="AK5816" s="367"/>
      <c r="AL5816" s="367"/>
      <c r="AM5816" s="367"/>
      <c r="AN5816" s="367"/>
      <c r="AO5816" s="367"/>
      <c r="AP5816" s="367"/>
      <c r="AQ5816" s="367"/>
      <c r="AR5816" s="367"/>
      <c r="AS5816" s="367"/>
      <c r="AT5816" s="367"/>
    </row>
    <row r="5817" spans="2:46" ht="13.8">
      <c r="B5817" s="26">
        <v>131.83333333333456</v>
      </c>
      <c r="C5817" s="363">
        <v>2705.5243024527758</v>
      </c>
      <c r="D5817" s="367">
        <v>7910.0000000000737</v>
      </c>
      <c r="E5817" s="367">
        <v>36790.697674418829</v>
      </c>
      <c r="F5817" s="367">
        <v>-9766756.8109912965</v>
      </c>
      <c r="G5817" s="367">
        <v>7910.0000000000482</v>
      </c>
      <c r="H5817" s="367">
        <v>197750</v>
      </c>
      <c r="I5817" s="384">
        <v>-115341727.14366421</v>
      </c>
      <c r="J5817" s="367">
        <v>7909.9999999999991</v>
      </c>
      <c r="K5817" s="367">
        <v>47939.393939394511</v>
      </c>
      <c r="L5817" s="384">
        <v>-6855152.2251648149</v>
      </c>
      <c r="M5817" s="367">
        <v>7910.0000000000946</v>
      </c>
      <c r="N5817" s="367">
        <v>791</v>
      </c>
      <c r="O5817" s="384">
        <v>-118711.44006763322</v>
      </c>
      <c r="P5817" s="367">
        <v>114.69500000000001</v>
      </c>
      <c r="Q5817" s="367">
        <v>791</v>
      </c>
      <c r="R5817" s="384">
        <v>-48773.129468047431</v>
      </c>
      <c r="S5817" s="367">
        <v>110.74000000000001</v>
      </c>
      <c r="T5817" s="367">
        <v>27275.862068965223</v>
      </c>
      <c r="U5817" s="384">
        <v>-7095362.1645788783</v>
      </c>
      <c r="V5817" s="367">
        <v>7909.9999999999145</v>
      </c>
      <c r="W5817" s="367">
        <v>1318333.333333336</v>
      </c>
      <c r="X5817" s="384">
        <v>359695.26995482593</v>
      </c>
      <c r="Y5817" s="386">
        <v>7910.0000000000155</v>
      </c>
      <c r="Z5817" s="367"/>
      <c r="AA5817" s="367"/>
      <c r="AB5817" s="367"/>
      <c r="AC5817" s="367"/>
      <c r="AD5817" s="367"/>
      <c r="AE5817" s="367"/>
      <c r="AF5817" s="367"/>
      <c r="AG5817" s="367"/>
      <c r="AH5817" s="367"/>
      <c r="AI5817" s="367"/>
      <c r="AJ5817" s="367"/>
      <c r="AK5817" s="367"/>
      <c r="AL5817" s="367"/>
      <c r="AM5817" s="367"/>
      <c r="AN5817" s="367"/>
      <c r="AO5817" s="367"/>
      <c r="AP5817" s="367"/>
      <c r="AQ5817" s="367"/>
      <c r="AR5817" s="367"/>
      <c r="AS5817" s="367"/>
      <c r="AT5817" s="367"/>
    </row>
    <row r="5818" spans="2:46" ht="13.8">
      <c r="B5818" s="26">
        <v>132.00000000000122</v>
      </c>
      <c r="C5818" s="363">
        <v>2708.8845906163779</v>
      </c>
      <c r="D5818" s="367">
        <v>7920.0000000000737</v>
      </c>
      <c r="E5818" s="367">
        <v>36837.209302325806</v>
      </c>
      <c r="F5818" s="367">
        <v>-9791628.0203689914</v>
      </c>
      <c r="G5818" s="367">
        <v>7920.0000000000482</v>
      </c>
      <c r="H5818" s="367">
        <v>198000</v>
      </c>
      <c r="I5818" s="384">
        <v>-115634986.26437333</v>
      </c>
      <c r="J5818" s="367">
        <v>7919.9999999999991</v>
      </c>
      <c r="K5818" s="367">
        <v>48000.000000000575</v>
      </c>
      <c r="L5818" s="384">
        <v>-6873405.0965657765</v>
      </c>
      <c r="M5818" s="367">
        <v>7920.0000000000955</v>
      </c>
      <c r="N5818" s="367">
        <v>792</v>
      </c>
      <c r="O5818" s="384">
        <v>-119016.69658974058</v>
      </c>
      <c r="P5818" s="367">
        <v>114.83999999999999</v>
      </c>
      <c r="Q5818" s="367">
        <v>792</v>
      </c>
      <c r="R5818" s="384">
        <v>-48908.027146091998</v>
      </c>
      <c r="S5818" s="367">
        <v>110.88000000000001</v>
      </c>
      <c r="T5818" s="367">
        <v>27310.344827585912</v>
      </c>
      <c r="U5818" s="384">
        <v>-7114049.7872348931</v>
      </c>
      <c r="V5818" s="367">
        <v>7919.9999999999145</v>
      </c>
      <c r="W5818" s="367">
        <v>1320000.0000000028</v>
      </c>
      <c r="X5818" s="384">
        <v>359788.64703657466</v>
      </c>
      <c r="Y5818" s="386">
        <v>7920.0000000000164</v>
      </c>
      <c r="Z5818" s="367"/>
      <c r="AA5818" s="367"/>
      <c r="AB5818" s="367"/>
      <c r="AC5818" s="367"/>
      <c r="AD5818" s="367"/>
      <c r="AE5818" s="367"/>
      <c r="AF5818" s="367"/>
      <c r="AG5818" s="367"/>
      <c r="AH5818" s="367"/>
      <c r="AI5818" s="367"/>
      <c r="AJ5818" s="367"/>
      <c r="AK5818" s="367"/>
      <c r="AL5818" s="367"/>
      <c r="AM5818" s="367"/>
      <c r="AN5818" s="367"/>
      <c r="AO5818" s="367"/>
      <c r="AP5818" s="367"/>
      <c r="AQ5818" s="367"/>
      <c r="AR5818" s="367"/>
      <c r="AS5818" s="367"/>
      <c r="AT5818" s="367"/>
    </row>
    <row r="5819" spans="2:46" ht="13.8">
      <c r="B5819" s="26">
        <v>132.16666666666788</v>
      </c>
      <c r="C5819" s="363">
        <v>2712.2447270210337</v>
      </c>
      <c r="D5819" s="367">
        <v>7930.0000000000728</v>
      </c>
      <c r="E5819" s="367">
        <v>36883.720930232783</v>
      </c>
      <c r="F5819" s="367">
        <v>-9816530.8556447513</v>
      </c>
      <c r="G5819" s="367">
        <v>7930.0000000000482</v>
      </c>
      <c r="H5819" s="367">
        <v>198250</v>
      </c>
      <c r="I5819" s="384">
        <v>-115928617.71213728</v>
      </c>
      <c r="J5819" s="367">
        <v>7929.9999999999991</v>
      </c>
      <c r="K5819" s="367">
        <v>48060.606060606638</v>
      </c>
      <c r="L5819" s="384">
        <v>-6891682.1761326324</v>
      </c>
      <c r="M5819" s="367">
        <v>7930.0000000000955</v>
      </c>
      <c r="N5819" s="367">
        <v>793</v>
      </c>
      <c r="O5819" s="384">
        <v>-119322.34497762626</v>
      </c>
      <c r="P5819" s="367">
        <v>114.985</v>
      </c>
      <c r="Q5819" s="367">
        <v>793</v>
      </c>
      <c r="R5819" s="384">
        <v>-49043.109767546208</v>
      </c>
      <c r="S5819" s="367">
        <v>111.02</v>
      </c>
      <c r="T5819" s="367">
        <v>27344.8275862066</v>
      </c>
      <c r="U5819" s="384">
        <v>-7132761.9490478234</v>
      </c>
      <c r="V5819" s="367">
        <v>7929.9999999999136</v>
      </c>
      <c r="W5819" s="367">
        <v>1321666.6666666695</v>
      </c>
      <c r="X5819" s="384">
        <v>359881.11159869505</v>
      </c>
      <c r="Y5819" s="386">
        <v>7930.0000000000173</v>
      </c>
      <c r="Z5819" s="367"/>
      <c r="AA5819" s="367"/>
      <c r="AB5819" s="367"/>
      <c r="AC5819" s="367"/>
      <c r="AD5819" s="367"/>
      <c r="AE5819" s="367"/>
      <c r="AF5819" s="367"/>
      <c r="AG5819" s="367"/>
      <c r="AH5819" s="367"/>
      <c r="AI5819" s="367"/>
      <c r="AJ5819" s="367"/>
      <c r="AK5819" s="367"/>
      <c r="AL5819" s="367"/>
      <c r="AM5819" s="367"/>
      <c r="AN5819" s="367"/>
      <c r="AO5819" s="367"/>
      <c r="AP5819" s="367"/>
      <c r="AQ5819" s="367"/>
      <c r="AR5819" s="367"/>
      <c r="AS5819" s="367"/>
      <c r="AT5819" s="367"/>
    </row>
    <row r="5820" spans="2:46" ht="13.8">
      <c r="B5820" s="26">
        <v>132.33333333333454</v>
      </c>
      <c r="C5820" s="363">
        <v>2715.6047116667446</v>
      </c>
      <c r="D5820" s="367">
        <v>7940.0000000000728</v>
      </c>
      <c r="E5820" s="367">
        <v>36930.23255813976</v>
      </c>
      <c r="F5820" s="367">
        <v>-9841465.3168185819</v>
      </c>
      <c r="G5820" s="367">
        <v>7940.0000000000491</v>
      </c>
      <c r="H5820" s="367">
        <v>198500</v>
      </c>
      <c r="I5820" s="384">
        <v>-116222621.48695602</v>
      </c>
      <c r="J5820" s="367">
        <v>7939.9999999999991</v>
      </c>
      <c r="K5820" s="367">
        <v>48121.212121212702</v>
      </c>
      <c r="L5820" s="384">
        <v>-6909983.4638653891</v>
      </c>
      <c r="M5820" s="367">
        <v>7940.0000000000973</v>
      </c>
      <c r="N5820" s="367">
        <v>794</v>
      </c>
      <c r="O5820" s="384">
        <v>-119628.38523129022</v>
      </c>
      <c r="P5820" s="367">
        <v>115.13000000000001</v>
      </c>
      <c r="Q5820" s="367">
        <v>794</v>
      </c>
      <c r="R5820" s="384">
        <v>-49178.377332410069</v>
      </c>
      <c r="S5820" s="367">
        <v>111.16</v>
      </c>
      <c r="T5820" s="367">
        <v>27379.310344827289</v>
      </c>
      <c r="U5820" s="384">
        <v>-7151498.6500176741</v>
      </c>
      <c r="V5820" s="367">
        <v>7939.9999999999136</v>
      </c>
      <c r="W5820" s="367">
        <v>1323333.3333333363</v>
      </c>
      <c r="X5820" s="384">
        <v>359972.66364118713</v>
      </c>
      <c r="Y5820" s="386">
        <v>7940.0000000000173</v>
      </c>
      <c r="Z5820" s="367"/>
      <c r="AA5820" s="367"/>
      <c r="AB5820" s="367"/>
      <c r="AC5820" s="367"/>
      <c r="AD5820" s="367"/>
      <c r="AE5820" s="367"/>
      <c r="AF5820" s="367"/>
      <c r="AG5820" s="367"/>
      <c r="AH5820" s="367"/>
      <c r="AI5820" s="367"/>
      <c r="AJ5820" s="367"/>
      <c r="AK5820" s="367"/>
      <c r="AL5820" s="367"/>
      <c r="AM5820" s="367"/>
      <c r="AN5820" s="367"/>
      <c r="AO5820" s="367"/>
      <c r="AP5820" s="367"/>
      <c r="AQ5820" s="367"/>
      <c r="AR5820" s="367"/>
      <c r="AS5820" s="367"/>
      <c r="AT5820" s="367"/>
    </row>
    <row r="5821" spans="2:46" ht="13.8">
      <c r="B5821" s="26">
        <v>132.50000000000119</v>
      </c>
      <c r="C5821" s="363">
        <v>2718.9645445535102</v>
      </c>
      <c r="D5821" s="367">
        <v>7950.0000000000719</v>
      </c>
      <c r="E5821" s="367">
        <v>36976.744186046737</v>
      </c>
      <c r="F5821" s="367">
        <v>-9866431.4038904756</v>
      </c>
      <c r="G5821" s="367">
        <v>7950.0000000000491</v>
      </c>
      <c r="H5821" s="367">
        <v>198750</v>
      </c>
      <c r="I5821" s="384">
        <v>-116516997.58882955</v>
      </c>
      <c r="J5821" s="367">
        <v>7949.9999999999991</v>
      </c>
      <c r="K5821" s="367">
        <v>48181.818181818766</v>
      </c>
      <c r="L5821" s="384">
        <v>-6928308.9597640401</v>
      </c>
      <c r="M5821" s="367">
        <v>7950.0000000000973</v>
      </c>
      <c r="N5821" s="367">
        <v>795</v>
      </c>
      <c r="O5821" s="384">
        <v>-119934.81735073235</v>
      </c>
      <c r="P5821" s="367">
        <v>115.27499999999999</v>
      </c>
      <c r="Q5821" s="367">
        <v>795</v>
      </c>
      <c r="R5821" s="384">
        <v>-49313.829840683604</v>
      </c>
      <c r="S5821" s="367">
        <v>111.3</v>
      </c>
      <c r="T5821" s="367">
        <v>27413.793103447977</v>
      </c>
      <c r="U5821" s="384">
        <v>-7170259.8901444431</v>
      </c>
      <c r="V5821" s="367">
        <v>7949.9999999999136</v>
      </c>
      <c r="W5821" s="367">
        <v>1325000.000000003</v>
      </c>
      <c r="X5821" s="384">
        <v>360063.30316405103</v>
      </c>
      <c r="Y5821" s="386">
        <v>7950.0000000000182</v>
      </c>
      <c r="Z5821" s="367"/>
      <c r="AA5821" s="367"/>
      <c r="AB5821" s="367"/>
      <c r="AC5821" s="367"/>
      <c r="AD5821" s="367"/>
      <c r="AE5821" s="367"/>
      <c r="AF5821" s="367"/>
      <c r="AG5821" s="367"/>
      <c r="AH5821" s="367"/>
      <c r="AI5821" s="367"/>
      <c r="AJ5821" s="367"/>
      <c r="AK5821" s="367"/>
      <c r="AL5821" s="367"/>
      <c r="AM5821" s="367"/>
      <c r="AN5821" s="367"/>
      <c r="AO5821" s="367"/>
      <c r="AP5821" s="367"/>
      <c r="AQ5821" s="367"/>
      <c r="AR5821" s="367"/>
      <c r="AS5821" s="367"/>
      <c r="AT5821" s="367"/>
    </row>
    <row r="5822" spans="2:46" ht="13.8">
      <c r="B5822" s="26">
        <v>132.66666666666785</v>
      </c>
      <c r="C5822" s="363">
        <v>2722.3242256813301</v>
      </c>
      <c r="D5822" s="367">
        <v>7960.0000000000719</v>
      </c>
      <c r="E5822" s="367">
        <v>37023.255813953714</v>
      </c>
      <c r="F5822" s="367">
        <v>-9891429.1168604344</v>
      </c>
      <c r="G5822" s="367">
        <v>7960.0000000000491</v>
      </c>
      <c r="H5822" s="367">
        <v>199000</v>
      </c>
      <c r="I5822" s="384">
        <v>-116811746.01775786</v>
      </c>
      <c r="J5822" s="367">
        <v>7959.9999999999991</v>
      </c>
      <c r="K5822" s="367">
        <v>48242.42424242483</v>
      </c>
      <c r="L5822" s="384">
        <v>-6946658.6638285881</v>
      </c>
      <c r="M5822" s="367">
        <v>7960.0000000000973</v>
      </c>
      <c r="N5822" s="367">
        <v>796</v>
      </c>
      <c r="O5822" s="384">
        <v>-120241.64133595281</v>
      </c>
      <c r="P5822" s="367">
        <v>115.42</v>
      </c>
      <c r="Q5822" s="367">
        <v>796</v>
      </c>
      <c r="R5822" s="384">
        <v>-49449.467292366768</v>
      </c>
      <c r="S5822" s="367">
        <v>111.44</v>
      </c>
      <c r="T5822" s="367">
        <v>27448.275862068665</v>
      </c>
      <c r="U5822" s="384">
        <v>-7189045.6694281278</v>
      </c>
      <c r="V5822" s="367">
        <v>7959.9999999999127</v>
      </c>
      <c r="W5822" s="367">
        <v>1326666.6666666698</v>
      </c>
      <c r="X5822" s="384">
        <v>360153.03016728646</v>
      </c>
      <c r="Y5822" s="386">
        <v>7960.0000000000182</v>
      </c>
      <c r="Z5822" s="367"/>
      <c r="AA5822" s="367"/>
      <c r="AB5822" s="367"/>
      <c r="AC5822" s="367"/>
      <c r="AD5822" s="367"/>
      <c r="AE5822" s="367"/>
      <c r="AF5822" s="367"/>
      <c r="AG5822" s="367"/>
      <c r="AH5822" s="367"/>
      <c r="AI5822" s="367"/>
      <c r="AJ5822" s="367"/>
      <c r="AK5822" s="367"/>
      <c r="AL5822" s="367"/>
      <c r="AM5822" s="367"/>
      <c r="AN5822" s="367"/>
      <c r="AO5822" s="367"/>
      <c r="AP5822" s="367"/>
      <c r="AQ5822" s="367"/>
      <c r="AR5822" s="367"/>
      <c r="AS5822" s="367"/>
      <c r="AT5822" s="367"/>
    </row>
    <row r="5823" spans="2:46" ht="13.8">
      <c r="B5823" s="26">
        <v>132.83333333333451</v>
      </c>
      <c r="C5823" s="363">
        <v>2725.6837550502041</v>
      </c>
      <c r="D5823" s="367">
        <v>7970.00000000007</v>
      </c>
      <c r="E5823" s="367">
        <v>37069.767441860691</v>
      </c>
      <c r="F5823" s="367">
        <v>-9916458.4557284638</v>
      </c>
      <c r="G5823" s="367">
        <v>7970.0000000000491</v>
      </c>
      <c r="H5823" s="367">
        <v>199250</v>
      </c>
      <c r="I5823" s="384">
        <v>-117106866.77374099</v>
      </c>
      <c r="J5823" s="367">
        <v>7969.9999999999991</v>
      </c>
      <c r="K5823" s="367">
        <v>48303.030303030893</v>
      </c>
      <c r="L5823" s="384">
        <v>-6965032.576059035</v>
      </c>
      <c r="M5823" s="367">
        <v>7970.0000000000982</v>
      </c>
      <c r="N5823" s="367">
        <v>797</v>
      </c>
      <c r="O5823" s="384">
        <v>-120548.85718695154</v>
      </c>
      <c r="P5823" s="367">
        <v>115.56500000000001</v>
      </c>
      <c r="Q5823" s="367">
        <v>797</v>
      </c>
      <c r="R5823" s="384">
        <v>-49585.28968745959</v>
      </c>
      <c r="S5823" s="367">
        <v>111.58</v>
      </c>
      <c r="T5823" s="367">
        <v>27482.758620689354</v>
      </c>
      <c r="U5823" s="384">
        <v>-7207855.9878687318</v>
      </c>
      <c r="V5823" s="367">
        <v>7969.9999999999127</v>
      </c>
      <c r="W5823" s="367">
        <v>1328333.3333333365</v>
      </c>
      <c r="X5823" s="384">
        <v>360241.8446508937</v>
      </c>
      <c r="Y5823" s="386">
        <v>7970.0000000000182</v>
      </c>
      <c r="Z5823" s="367"/>
      <c r="AA5823" s="367"/>
      <c r="AB5823" s="367"/>
      <c r="AC5823" s="367"/>
      <c r="AD5823" s="367"/>
      <c r="AE5823" s="367"/>
      <c r="AF5823" s="367"/>
      <c r="AG5823" s="367"/>
      <c r="AH5823" s="367"/>
      <c r="AI5823" s="367"/>
      <c r="AJ5823" s="367"/>
      <c r="AK5823" s="367"/>
      <c r="AL5823" s="367"/>
      <c r="AM5823" s="367"/>
      <c r="AN5823" s="367"/>
      <c r="AO5823" s="367"/>
      <c r="AP5823" s="367"/>
      <c r="AQ5823" s="367"/>
      <c r="AR5823" s="367"/>
      <c r="AS5823" s="367"/>
      <c r="AT5823" s="367"/>
    </row>
    <row r="5824" spans="2:46" ht="13.8">
      <c r="B5824" s="26">
        <v>133.00000000000117</v>
      </c>
      <c r="C5824" s="363">
        <v>2729.0431326601333</v>
      </c>
      <c r="D5824" s="367">
        <v>7980.00000000007</v>
      </c>
      <c r="E5824" s="367">
        <v>37116.279069767668</v>
      </c>
      <c r="F5824" s="367">
        <v>-9941519.4204945583</v>
      </c>
      <c r="G5824" s="367">
        <v>7980.0000000000491</v>
      </c>
      <c r="H5824" s="367">
        <v>199500</v>
      </c>
      <c r="I5824" s="384">
        <v>-117402359.85677895</v>
      </c>
      <c r="J5824" s="367">
        <v>7979.9999999999991</v>
      </c>
      <c r="K5824" s="367">
        <v>48363.636363636957</v>
      </c>
      <c r="L5824" s="384">
        <v>-6983430.6964553772</v>
      </c>
      <c r="M5824" s="367">
        <v>7980.0000000000982</v>
      </c>
      <c r="N5824" s="367">
        <v>798</v>
      </c>
      <c r="O5824" s="384">
        <v>-120856.46490372848</v>
      </c>
      <c r="P5824" s="367">
        <v>115.71</v>
      </c>
      <c r="Q5824" s="367">
        <v>798</v>
      </c>
      <c r="R5824" s="384">
        <v>-49721.297025962056</v>
      </c>
      <c r="S5824" s="367">
        <v>111.72</v>
      </c>
      <c r="T5824" s="367">
        <v>27517.241379310042</v>
      </c>
      <c r="U5824" s="384">
        <v>-7226690.8454662524</v>
      </c>
      <c r="V5824" s="367">
        <v>7979.9999999999127</v>
      </c>
      <c r="W5824" s="367">
        <v>1330000.0000000033</v>
      </c>
      <c r="X5824" s="384">
        <v>360329.74661487265</v>
      </c>
      <c r="Y5824" s="386">
        <v>7980.0000000000191</v>
      </c>
      <c r="Z5824" s="367"/>
      <c r="AA5824" s="367"/>
      <c r="AB5824" s="367"/>
      <c r="AC5824" s="367"/>
      <c r="AD5824" s="367"/>
      <c r="AE5824" s="367"/>
      <c r="AF5824" s="367"/>
      <c r="AG5824" s="367"/>
      <c r="AH5824" s="367"/>
      <c r="AI5824" s="367"/>
      <c r="AJ5824" s="367"/>
      <c r="AK5824" s="367"/>
      <c r="AL5824" s="367"/>
      <c r="AM5824" s="367"/>
      <c r="AN5824" s="367"/>
      <c r="AO5824" s="367"/>
      <c r="AP5824" s="367"/>
      <c r="AQ5824" s="367"/>
      <c r="AR5824" s="367"/>
      <c r="AS5824" s="367"/>
      <c r="AT5824" s="367"/>
    </row>
    <row r="5825" spans="2:46" ht="13.8">
      <c r="B5825" s="26">
        <v>133.16666666666782</v>
      </c>
      <c r="C5825" s="363">
        <v>2732.4023585111163</v>
      </c>
      <c r="D5825" s="367">
        <v>7990.0000000000691</v>
      </c>
      <c r="E5825" s="367">
        <v>37162.790697674645</v>
      </c>
      <c r="F5825" s="367">
        <v>-9966612.0111587159</v>
      </c>
      <c r="G5825" s="367">
        <v>7990.0000000000491</v>
      </c>
      <c r="H5825" s="367">
        <v>199750</v>
      </c>
      <c r="I5825" s="384">
        <v>-117698225.26687168</v>
      </c>
      <c r="J5825" s="367">
        <v>7989.9999999999991</v>
      </c>
      <c r="K5825" s="367">
        <v>48424.242424243021</v>
      </c>
      <c r="L5825" s="384">
        <v>-7001853.0250176191</v>
      </c>
      <c r="M5825" s="367">
        <v>7990.0000000000991</v>
      </c>
      <c r="N5825" s="367">
        <v>799</v>
      </c>
      <c r="O5825" s="384">
        <v>-121164.46448628373</v>
      </c>
      <c r="P5825" s="367">
        <v>115.855</v>
      </c>
      <c r="Q5825" s="367">
        <v>799</v>
      </c>
      <c r="R5825" s="384">
        <v>-49857.489307874181</v>
      </c>
      <c r="S5825" s="367">
        <v>111.86</v>
      </c>
      <c r="T5825" s="367">
        <v>27551.724137930731</v>
      </c>
      <c r="U5825" s="384">
        <v>-7245550.2422206914</v>
      </c>
      <c r="V5825" s="367">
        <v>7989.9999999999118</v>
      </c>
      <c r="W5825" s="367">
        <v>1331666.66666667</v>
      </c>
      <c r="X5825" s="384">
        <v>360416.73605922324</v>
      </c>
      <c r="Y5825" s="386">
        <v>7990.0000000000191</v>
      </c>
      <c r="Z5825" s="367"/>
      <c r="AA5825" s="367"/>
      <c r="AB5825" s="367"/>
      <c r="AC5825" s="367"/>
      <c r="AD5825" s="367"/>
      <c r="AE5825" s="367"/>
      <c r="AF5825" s="367"/>
      <c r="AG5825" s="367"/>
      <c r="AH5825" s="367"/>
      <c r="AI5825" s="367"/>
      <c r="AJ5825" s="367"/>
      <c r="AK5825" s="367"/>
      <c r="AL5825" s="367"/>
      <c r="AM5825" s="367"/>
      <c r="AN5825" s="367"/>
      <c r="AO5825" s="367"/>
      <c r="AP5825" s="367"/>
      <c r="AQ5825" s="367"/>
      <c r="AR5825" s="367"/>
      <c r="AS5825" s="367"/>
      <c r="AT5825" s="367"/>
    </row>
    <row r="5826" spans="2:46" ht="13.8">
      <c r="B5826" s="26">
        <v>133.33333333333448</v>
      </c>
      <c r="C5826" s="363">
        <v>2735.7614326031544</v>
      </c>
      <c r="D5826" s="367">
        <v>8000.0000000000691</v>
      </c>
      <c r="E5826" s="367">
        <v>37209.302325581622</v>
      </c>
      <c r="F5826" s="367">
        <v>-9991736.2277209423</v>
      </c>
      <c r="G5826" s="367">
        <v>8000.0000000000491</v>
      </c>
      <c r="H5826" s="367">
        <v>200000</v>
      </c>
      <c r="I5826" s="384">
        <v>-117994463.00401922</v>
      </c>
      <c r="J5826" s="367">
        <v>7999.9999999999991</v>
      </c>
      <c r="K5826" s="367">
        <v>48484.848484849084</v>
      </c>
      <c r="L5826" s="384">
        <v>-7020299.5617457563</v>
      </c>
      <c r="M5826" s="367">
        <v>8000.0000000000991</v>
      </c>
      <c r="N5826" s="367">
        <v>800</v>
      </c>
      <c r="O5826" s="384">
        <v>-121472.85593461718</v>
      </c>
      <c r="P5826" s="367">
        <v>115.99999999999999</v>
      </c>
      <c r="Q5826" s="367">
        <v>800</v>
      </c>
      <c r="R5826" s="384">
        <v>-49993.866533195949</v>
      </c>
      <c r="S5826" s="367">
        <v>112</v>
      </c>
      <c r="T5826" s="367">
        <v>27586.206896551419</v>
      </c>
      <c r="U5826" s="384">
        <v>-7264434.1781320497</v>
      </c>
      <c r="V5826" s="367">
        <v>7999.9999999999118</v>
      </c>
      <c r="W5826" s="367">
        <v>1333333.3333333367</v>
      </c>
      <c r="X5826" s="384">
        <v>360502.81298394554</v>
      </c>
      <c r="Y5826" s="386">
        <v>8000.00000000002</v>
      </c>
      <c r="Z5826" s="367"/>
      <c r="AA5826" s="367"/>
      <c r="AB5826" s="367"/>
      <c r="AC5826" s="367"/>
      <c r="AD5826" s="367"/>
      <c r="AE5826" s="367"/>
      <c r="AF5826" s="367"/>
      <c r="AG5826" s="367"/>
      <c r="AH5826" s="367"/>
      <c r="AI5826" s="367"/>
      <c r="AJ5826" s="367"/>
      <c r="AK5826" s="367"/>
      <c r="AL5826" s="367"/>
      <c r="AM5826" s="367"/>
      <c r="AN5826" s="367"/>
      <c r="AO5826" s="367"/>
      <c r="AP5826" s="367"/>
      <c r="AQ5826" s="367"/>
      <c r="AR5826" s="367"/>
      <c r="AS5826" s="367"/>
      <c r="AT5826" s="367"/>
    </row>
    <row r="5827" spans="2:46" ht="13.8">
      <c r="B5827" s="26">
        <v>133.50000000000114</v>
      </c>
      <c r="C5827" s="363">
        <v>2739.1203549362467</v>
      </c>
      <c r="D5827" s="367">
        <v>8010.0000000000682</v>
      </c>
      <c r="E5827" s="367">
        <v>37255.8139534886</v>
      </c>
      <c r="F5827" s="367">
        <v>-10016892.070181238</v>
      </c>
      <c r="G5827" s="367">
        <v>8010.0000000000491</v>
      </c>
      <c r="H5827" s="367">
        <v>200250</v>
      </c>
      <c r="I5827" s="384">
        <v>-118291073.06822154</v>
      </c>
      <c r="J5827" s="367">
        <v>8009.9999999999991</v>
      </c>
      <c r="K5827" s="367">
        <v>48545.454545455148</v>
      </c>
      <c r="L5827" s="384">
        <v>-7038770.3066397915</v>
      </c>
      <c r="M5827" s="367">
        <v>8010.0000000001</v>
      </c>
      <c r="N5827" s="367">
        <v>801</v>
      </c>
      <c r="O5827" s="384">
        <v>-121781.63924872896</v>
      </c>
      <c r="P5827" s="367">
        <v>116.145</v>
      </c>
      <c r="Q5827" s="367">
        <v>801</v>
      </c>
      <c r="R5827" s="384">
        <v>-50130.428701927376</v>
      </c>
      <c r="S5827" s="367">
        <v>112.14</v>
      </c>
      <c r="T5827" s="367">
        <v>27620.689655172107</v>
      </c>
      <c r="U5827" s="384">
        <v>-7283342.6532003246</v>
      </c>
      <c r="V5827" s="367">
        <v>8009.9999999999118</v>
      </c>
      <c r="W5827" s="367">
        <v>1335000.0000000035</v>
      </c>
      <c r="X5827" s="384">
        <v>360587.97738903947</v>
      </c>
      <c r="Y5827" s="386">
        <v>8010.00000000002</v>
      </c>
      <c r="Z5827" s="367"/>
      <c r="AA5827" s="367"/>
      <c r="AB5827" s="367"/>
      <c r="AC5827" s="367"/>
      <c r="AD5827" s="367"/>
      <c r="AE5827" s="367"/>
      <c r="AF5827" s="367"/>
      <c r="AG5827" s="367"/>
      <c r="AH5827" s="367"/>
      <c r="AI5827" s="367"/>
      <c r="AJ5827" s="367"/>
      <c r="AK5827" s="367"/>
      <c r="AL5827" s="367"/>
      <c r="AM5827" s="367"/>
      <c r="AN5827" s="367"/>
      <c r="AO5827" s="367"/>
      <c r="AP5827" s="367"/>
      <c r="AQ5827" s="367"/>
      <c r="AR5827" s="367"/>
      <c r="AS5827" s="367"/>
      <c r="AT5827" s="367"/>
    </row>
    <row r="5828" spans="2:46" ht="13.8">
      <c r="B5828" s="26">
        <v>133.66666666666779</v>
      </c>
      <c r="C5828" s="363">
        <v>2742.4791255103942</v>
      </c>
      <c r="D5828" s="367">
        <v>8020.0000000000682</v>
      </c>
      <c r="E5828" s="367">
        <v>37302.325581395577</v>
      </c>
      <c r="F5828" s="367">
        <v>-10042079.538539598</v>
      </c>
      <c r="G5828" s="367">
        <v>8020.0000000000491</v>
      </c>
      <c r="H5828" s="367">
        <v>200500</v>
      </c>
      <c r="I5828" s="384">
        <v>-118588055.45947866</v>
      </c>
      <c r="J5828" s="367">
        <v>8019.9999999999991</v>
      </c>
      <c r="K5828" s="367">
        <v>48606.060606061212</v>
      </c>
      <c r="L5828" s="384">
        <v>-7057265.2596997237</v>
      </c>
      <c r="M5828" s="367">
        <v>8020.0000000001</v>
      </c>
      <c r="N5828" s="367">
        <v>802</v>
      </c>
      <c r="O5828" s="384">
        <v>-122090.81442861898</v>
      </c>
      <c r="P5828" s="367">
        <v>116.29</v>
      </c>
      <c r="Q5828" s="367">
        <v>802</v>
      </c>
      <c r="R5828" s="384">
        <v>-50267.17581406844</v>
      </c>
      <c r="S5828" s="367">
        <v>112.28</v>
      </c>
      <c r="T5828" s="367">
        <v>27655.172413792796</v>
      </c>
      <c r="U5828" s="384">
        <v>-7302275.667425517</v>
      </c>
      <c r="V5828" s="367">
        <v>8019.9999999999109</v>
      </c>
      <c r="W5828" s="367">
        <v>1336666.6666666702</v>
      </c>
      <c r="X5828" s="384">
        <v>360672.22927450517</v>
      </c>
      <c r="Y5828" s="386">
        <v>8020.0000000000218</v>
      </c>
      <c r="Z5828" s="367"/>
      <c r="AA5828" s="367"/>
      <c r="AB5828" s="367"/>
      <c r="AC5828" s="367"/>
      <c r="AD5828" s="367"/>
      <c r="AE5828" s="367"/>
      <c r="AF5828" s="367"/>
      <c r="AG5828" s="367"/>
      <c r="AH5828" s="367"/>
      <c r="AI5828" s="367"/>
      <c r="AJ5828" s="367"/>
      <c r="AK5828" s="367"/>
      <c r="AL5828" s="367"/>
      <c r="AM5828" s="367"/>
      <c r="AN5828" s="367"/>
      <c r="AO5828" s="367"/>
      <c r="AP5828" s="367"/>
      <c r="AQ5828" s="367"/>
      <c r="AR5828" s="367"/>
      <c r="AS5828" s="367"/>
      <c r="AT5828" s="367"/>
    </row>
    <row r="5829" spans="2:46" ht="13.8">
      <c r="B5829" s="26">
        <v>133.83333333333445</v>
      </c>
      <c r="C5829" s="363">
        <v>2745.8377443255954</v>
      </c>
      <c r="D5829" s="367">
        <v>8030.0000000000673</v>
      </c>
      <c r="E5829" s="367">
        <v>37348.837209302554</v>
      </c>
      <c r="F5829" s="367">
        <v>-10067298.632796023</v>
      </c>
      <c r="G5829" s="367">
        <v>8030.0000000000491</v>
      </c>
      <c r="H5829" s="367">
        <v>200750</v>
      </c>
      <c r="I5829" s="384">
        <v>-118885410.1777906</v>
      </c>
      <c r="J5829" s="367">
        <v>8029.9999999999991</v>
      </c>
      <c r="K5829" s="367">
        <v>48666.666666667275</v>
      </c>
      <c r="L5829" s="384">
        <v>-7075784.4209255558</v>
      </c>
      <c r="M5829" s="367">
        <v>8030.0000000001019</v>
      </c>
      <c r="N5829" s="367">
        <v>803</v>
      </c>
      <c r="O5829" s="384">
        <v>-122400.38147428722</v>
      </c>
      <c r="P5829" s="367">
        <v>116.43499999999999</v>
      </c>
      <c r="Q5829" s="367">
        <v>803</v>
      </c>
      <c r="R5829" s="384">
        <v>-50404.107869619169</v>
      </c>
      <c r="S5829" s="367">
        <v>112.42</v>
      </c>
      <c r="T5829" s="367">
        <v>27689.655172413484</v>
      </c>
      <c r="U5829" s="384">
        <v>-7321233.2208076278</v>
      </c>
      <c r="V5829" s="367">
        <v>8029.9999999999109</v>
      </c>
      <c r="W5829" s="367">
        <v>1338333.333333337</v>
      </c>
      <c r="X5829" s="384">
        <v>360755.56864034256</v>
      </c>
      <c r="Y5829" s="386">
        <v>8030.0000000000218</v>
      </c>
      <c r="Z5829" s="367"/>
      <c r="AA5829" s="367"/>
      <c r="AB5829" s="367"/>
      <c r="AC5829" s="367"/>
      <c r="AD5829" s="367"/>
      <c r="AE5829" s="367"/>
      <c r="AF5829" s="367"/>
      <c r="AG5829" s="367"/>
      <c r="AH5829" s="367"/>
      <c r="AI5829" s="367"/>
      <c r="AJ5829" s="367"/>
      <c r="AK5829" s="367"/>
      <c r="AL5829" s="367"/>
      <c r="AM5829" s="367"/>
      <c r="AN5829" s="367"/>
      <c r="AO5829" s="367"/>
      <c r="AP5829" s="367"/>
      <c r="AQ5829" s="367"/>
      <c r="AR5829" s="367"/>
      <c r="AS5829" s="367"/>
      <c r="AT5829" s="367"/>
    </row>
    <row r="5830" spans="2:46" ht="13.8">
      <c r="B5830" s="26">
        <v>134.00000000000111</v>
      </c>
      <c r="C5830" s="363">
        <v>2749.1962113818518</v>
      </c>
      <c r="D5830" s="367">
        <v>8040.0000000000673</v>
      </c>
      <c r="E5830" s="367">
        <v>37395.348837209531</v>
      </c>
      <c r="F5830" s="367">
        <v>-10092549.352950515</v>
      </c>
      <c r="G5830" s="367">
        <v>8040.0000000000491</v>
      </c>
      <c r="H5830" s="367">
        <v>201000</v>
      </c>
      <c r="I5830" s="384">
        <v>-119183137.22315732</v>
      </c>
      <c r="J5830" s="367">
        <v>8039.9999999999991</v>
      </c>
      <c r="K5830" s="367">
        <v>48727.272727273339</v>
      </c>
      <c r="L5830" s="384">
        <v>-7094327.7903172821</v>
      </c>
      <c r="M5830" s="367">
        <v>8040.0000000001019</v>
      </c>
      <c r="N5830" s="367">
        <v>804</v>
      </c>
      <c r="O5830" s="384">
        <v>-122710.34038573377</v>
      </c>
      <c r="P5830" s="367">
        <v>116.58</v>
      </c>
      <c r="Q5830" s="367">
        <v>804</v>
      </c>
      <c r="R5830" s="384">
        <v>-50541.224868579535</v>
      </c>
      <c r="S5830" s="367">
        <v>112.56</v>
      </c>
      <c r="T5830" s="367">
        <v>27724.137931034173</v>
      </c>
      <c r="U5830" s="384">
        <v>-7340215.313346657</v>
      </c>
      <c r="V5830" s="367">
        <v>8039.9999999999109</v>
      </c>
      <c r="W5830" s="367">
        <v>1340000.0000000037</v>
      </c>
      <c r="X5830" s="384">
        <v>360837.9954865516</v>
      </c>
      <c r="Y5830" s="386">
        <v>8040.0000000000218</v>
      </c>
      <c r="Z5830" s="367"/>
      <c r="AA5830" s="367"/>
      <c r="AB5830" s="367"/>
      <c r="AC5830" s="367"/>
      <c r="AD5830" s="367"/>
      <c r="AE5830" s="367"/>
      <c r="AF5830" s="367"/>
      <c r="AG5830" s="367"/>
      <c r="AH5830" s="367"/>
      <c r="AI5830" s="367"/>
      <c r="AJ5830" s="367"/>
      <c r="AK5830" s="367"/>
      <c r="AL5830" s="367"/>
      <c r="AM5830" s="367"/>
      <c r="AN5830" s="367"/>
      <c r="AO5830" s="367"/>
      <c r="AP5830" s="367"/>
      <c r="AQ5830" s="367"/>
      <c r="AR5830" s="367"/>
      <c r="AS5830" s="367"/>
      <c r="AT5830" s="367"/>
    </row>
    <row r="5831" spans="2:46" ht="13.8">
      <c r="B5831" s="26">
        <v>134.16666666666777</v>
      </c>
      <c r="C5831" s="363">
        <v>2752.5545266791619</v>
      </c>
      <c r="D5831" s="367">
        <v>8050.0000000000664</v>
      </c>
      <c r="E5831" s="367">
        <v>37441.860465116508</v>
      </c>
      <c r="F5831" s="367">
        <v>-10117831.699003074</v>
      </c>
      <c r="G5831" s="367">
        <v>8050.0000000000491</v>
      </c>
      <c r="H5831" s="367">
        <v>201250</v>
      </c>
      <c r="I5831" s="384">
        <v>-119481236.59557885</v>
      </c>
      <c r="J5831" s="367">
        <v>8049.9999999999991</v>
      </c>
      <c r="K5831" s="367">
        <v>48787.878787879403</v>
      </c>
      <c r="L5831" s="384">
        <v>-7112895.3678749055</v>
      </c>
      <c r="M5831" s="367">
        <v>8050.0000000001028</v>
      </c>
      <c r="N5831" s="367">
        <v>805</v>
      </c>
      <c r="O5831" s="384">
        <v>-123020.69116295858</v>
      </c>
      <c r="P5831" s="367">
        <v>116.72500000000001</v>
      </c>
      <c r="Q5831" s="367">
        <v>805</v>
      </c>
      <c r="R5831" s="384">
        <v>-50678.526810949566</v>
      </c>
      <c r="S5831" s="367">
        <v>112.7</v>
      </c>
      <c r="T5831" s="367">
        <v>27758.620689654861</v>
      </c>
      <c r="U5831" s="384">
        <v>-7359221.9450426009</v>
      </c>
      <c r="V5831" s="367">
        <v>8049.9999999999091</v>
      </c>
      <c r="W5831" s="367">
        <v>1341666.6666666705</v>
      </c>
      <c r="X5831" s="384">
        <v>360919.5098131324</v>
      </c>
      <c r="Y5831" s="386">
        <v>8050.0000000000227</v>
      </c>
      <c r="Z5831" s="367"/>
      <c r="AA5831" s="367"/>
      <c r="AB5831" s="367"/>
      <c r="AC5831" s="367"/>
      <c r="AD5831" s="367"/>
      <c r="AE5831" s="367"/>
      <c r="AF5831" s="367"/>
      <c r="AG5831" s="367"/>
      <c r="AH5831" s="367"/>
      <c r="AI5831" s="367"/>
      <c r="AJ5831" s="367"/>
      <c r="AK5831" s="367"/>
      <c r="AL5831" s="367"/>
      <c r="AM5831" s="367"/>
      <c r="AN5831" s="367"/>
      <c r="AO5831" s="367"/>
      <c r="AP5831" s="367"/>
      <c r="AQ5831" s="367"/>
      <c r="AR5831" s="367"/>
      <c r="AS5831" s="367"/>
      <c r="AT5831" s="367"/>
    </row>
    <row r="5832" spans="2:46" ht="13.8">
      <c r="B5832" s="26">
        <v>134.33333333333442</v>
      </c>
      <c r="C5832" s="363">
        <v>2755.9126902175276</v>
      </c>
      <c r="D5832" s="367">
        <v>8060.0000000000664</v>
      </c>
      <c r="E5832" s="367">
        <v>37488.372093023485</v>
      </c>
      <c r="F5832" s="367">
        <v>-10143145.6709537</v>
      </c>
      <c r="G5832" s="367">
        <v>8060.0000000000491</v>
      </c>
      <c r="H5832" s="367">
        <v>201500</v>
      </c>
      <c r="I5832" s="384">
        <v>-119779708.2950552</v>
      </c>
      <c r="J5832" s="367">
        <v>8059.9999999999991</v>
      </c>
      <c r="K5832" s="367">
        <v>48848.484848485467</v>
      </c>
      <c r="L5832" s="384">
        <v>-7131487.1535984278</v>
      </c>
      <c r="M5832" s="367">
        <v>8060.0000000001028</v>
      </c>
      <c r="N5832" s="367">
        <v>806</v>
      </c>
      <c r="O5832" s="384">
        <v>-123331.4338059616</v>
      </c>
      <c r="P5832" s="367">
        <v>116.86999999999999</v>
      </c>
      <c r="Q5832" s="367">
        <v>806</v>
      </c>
      <c r="R5832" s="384">
        <v>-50816.013696729235</v>
      </c>
      <c r="S5832" s="367">
        <v>112.84</v>
      </c>
      <c r="T5832" s="367">
        <v>27793.103448275549</v>
      </c>
      <c r="U5832" s="384">
        <v>-7378253.1158954669</v>
      </c>
      <c r="V5832" s="367">
        <v>8059.9999999999091</v>
      </c>
      <c r="W5832" s="367">
        <v>1343333.3333333372</v>
      </c>
      <c r="X5832" s="384">
        <v>361000.11162008496</v>
      </c>
      <c r="Y5832" s="386">
        <v>8060.0000000000227</v>
      </c>
      <c r="Z5832" s="367"/>
      <c r="AA5832" s="367"/>
      <c r="AB5832" s="367"/>
      <c r="AC5832" s="367"/>
      <c r="AD5832" s="367"/>
      <c r="AE5832" s="367"/>
      <c r="AF5832" s="367"/>
      <c r="AG5832" s="367"/>
      <c r="AH5832" s="367"/>
      <c r="AI5832" s="367"/>
      <c r="AJ5832" s="367"/>
      <c r="AK5832" s="367"/>
      <c r="AL5832" s="367"/>
      <c r="AM5832" s="367"/>
      <c r="AN5832" s="367"/>
      <c r="AO5832" s="367"/>
      <c r="AP5832" s="367"/>
      <c r="AQ5832" s="367"/>
      <c r="AR5832" s="367"/>
      <c r="AS5832" s="367"/>
      <c r="AT5832" s="367"/>
    </row>
    <row r="5833" spans="2:46" ht="13.8">
      <c r="B5833" s="26">
        <v>134.50000000000108</v>
      </c>
      <c r="C5833" s="363">
        <v>2759.2707019969471</v>
      </c>
      <c r="D5833" s="367">
        <v>8070.0000000000646</v>
      </c>
      <c r="E5833" s="367">
        <v>37534.883720930462</v>
      </c>
      <c r="F5833" s="367">
        <v>-10168491.268802393</v>
      </c>
      <c r="G5833" s="367">
        <v>8070.0000000000491</v>
      </c>
      <c r="H5833" s="367">
        <v>201750</v>
      </c>
      <c r="I5833" s="384">
        <v>-120078552.32158634</v>
      </c>
      <c r="J5833" s="367">
        <v>8069.9999999999991</v>
      </c>
      <c r="K5833" s="367">
        <v>48909.09090909153</v>
      </c>
      <c r="L5833" s="384">
        <v>-7150103.1474878443</v>
      </c>
      <c r="M5833" s="367">
        <v>8070.0000000001028</v>
      </c>
      <c r="N5833" s="367">
        <v>807</v>
      </c>
      <c r="O5833" s="384">
        <v>-123642.56831474295</v>
      </c>
      <c r="P5833" s="367">
        <v>117.015</v>
      </c>
      <c r="Q5833" s="367">
        <v>807</v>
      </c>
      <c r="R5833" s="384">
        <v>-50953.685525918547</v>
      </c>
      <c r="S5833" s="367">
        <v>112.97999999999999</v>
      </c>
      <c r="T5833" s="367">
        <v>27827.586206896238</v>
      </c>
      <c r="U5833" s="384">
        <v>-7397308.8259052476</v>
      </c>
      <c r="V5833" s="367">
        <v>8069.9999999999091</v>
      </c>
      <c r="W5833" s="367">
        <v>1345000.000000004</v>
      </c>
      <c r="X5833" s="384">
        <v>361079.80090740905</v>
      </c>
      <c r="Y5833" s="386">
        <v>8070.0000000000236</v>
      </c>
      <c r="Z5833" s="367"/>
      <c r="AA5833" s="367"/>
      <c r="AB5833" s="367"/>
      <c r="AC5833" s="367"/>
      <c r="AD5833" s="367"/>
      <c r="AE5833" s="367"/>
      <c r="AF5833" s="367"/>
      <c r="AG5833" s="367"/>
      <c r="AH5833" s="367"/>
      <c r="AI5833" s="367"/>
      <c r="AJ5833" s="367"/>
      <c r="AK5833" s="367"/>
      <c r="AL5833" s="367"/>
      <c r="AM5833" s="367"/>
      <c r="AN5833" s="367"/>
      <c r="AO5833" s="367"/>
      <c r="AP5833" s="367"/>
      <c r="AQ5833" s="367"/>
      <c r="AR5833" s="367"/>
      <c r="AS5833" s="367"/>
      <c r="AT5833" s="367"/>
    </row>
    <row r="5834" spans="2:46" ht="13.8">
      <c r="B5834" s="26">
        <v>134.66666666666774</v>
      </c>
      <c r="C5834" s="363">
        <v>2762.6285620174212</v>
      </c>
      <c r="D5834" s="367">
        <v>8080.0000000000646</v>
      </c>
      <c r="E5834" s="367">
        <v>37581.395348837439</v>
      </c>
      <c r="F5834" s="367">
        <v>-10193868.492549151</v>
      </c>
      <c r="G5834" s="367">
        <v>8080.0000000000491</v>
      </c>
      <c r="H5834" s="367">
        <v>202000</v>
      </c>
      <c r="I5834" s="384">
        <v>-120377768.67517225</v>
      </c>
      <c r="J5834" s="367">
        <v>8079.9999999999991</v>
      </c>
      <c r="K5834" s="367">
        <v>48969.696969697594</v>
      </c>
      <c r="L5834" s="384">
        <v>-7168743.3495431617</v>
      </c>
      <c r="M5834" s="367">
        <v>8080.0000000001037</v>
      </c>
      <c r="N5834" s="367">
        <v>808</v>
      </c>
      <c r="O5834" s="384">
        <v>-123954.09468930252</v>
      </c>
      <c r="P5834" s="367">
        <v>117.16000000000001</v>
      </c>
      <c r="Q5834" s="367">
        <v>808</v>
      </c>
      <c r="R5834" s="384">
        <v>-51091.542298517525</v>
      </c>
      <c r="S5834" s="367">
        <v>113.11999999999999</v>
      </c>
      <c r="T5834" s="367">
        <v>27862.068965516926</v>
      </c>
      <c r="U5834" s="384">
        <v>-7416389.0750719467</v>
      </c>
      <c r="V5834" s="367">
        <v>8079.9999999999081</v>
      </c>
      <c r="W5834" s="367">
        <v>1346666.6666666707</v>
      </c>
      <c r="X5834" s="384">
        <v>361158.57767510484</v>
      </c>
      <c r="Y5834" s="386">
        <v>8080.0000000000236</v>
      </c>
      <c r="Z5834" s="367"/>
      <c r="AA5834" s="367"/>
      <c r="AB5834" s="367"/>
      <c r="AC5834" s="367"/>
      <c r="AD5834" s="367"/>
      <c r="AE5834" s="367"/>
      <c r="AF5834" s="367"/>
      <c r="AG5834" s="367"/>
      <c r="AH5834" s="367"/>
      <c r="AI5834" s="367"/>
      <c r="AJ5834" s="367"/>
      <c r="AK5834" s="367"/>
      <c r="AL5834" s="367"/>
      <c r="AM5834" s="367"/>
      <c r="AN5834" s="367"/>
      <c r="AO5834" s="367"/>
      <c r="AP5834" s="367"/>
      <c r="AQ5834" s="367"/>
      <c r="AR5834" s="367"/>
      <c r="AS5834" s="367"/>
      <c r="AT5834" s="367"/>
    </row>
    <row r="5835" spans="2:46" ht="13.8">
      <c r="B5835" s="26">
        <v>134.83333333333439</v>
      </c>
      <c r="C5835" s="363">
        <v>2765.9862702789496</v>
      </c>
      <c r="D5835" s="367">
        <v>8090.0000000000637</v>
      </c>
      <c r="E5835" s="367">
        <v>37627.906976744416</v>
      </c>
      <c r="F5835" s="367">
        <v>-10219277.342193976</v>
      </c>
      <c r="G5835" s="367">
        <v>8090.0000000000491</v>
      </c>
      <c r="H5835" s="367">
        <v>202250</v>
      </c>
      <c r="I5835" s="384">
        <v>-120677357.355813</v>
      </c>
      <c r="J5835" s="367">
        <v>8089.9999999999991</v>
      </c>
      <c r="K5835" s="367">
        <v>49030.303030303658</v>
      </c>
      <c r="L5835" s="384">
        <v>-7187407.7597643733</v>
      </c>
      <c r="M5835" s="367">
        <v>8090.0000000001037</v>
      </c>
      <c r="N5835" s="367">
        <v>809</v>
      </c>
      <c r="O5835" s="384">
        <v>-124266.01292964035</v>
      </c>
      <c r="P5835" s="367">
        <v>117.30499999999999</v>
      </c>
      <c r="Q5835" s="367">
        <v>809</v>
      </c>
      <c r="R5835" s="384">
        <v>-51229.584014526146</v>
      </c>
      <c r="S5835" s="367">
        <v>113.25999999999999</v>
      </c>
      <c r="T5835" s="367">
        <v>27896.551724137615</v>
      </c>
      <c r="U5835" s="384">
        <v>-7435493.8633955661</v>
      </c>
      <c r="V5835" s="367">
        <v>8089.9999999999081</v>
      </c>
      <c r="W5835" s="367">
        <v>1348333.3333333374</v>
      </c>
      <c r="X5835" s="384">
        <v>361236.44192317245</v>
      </c>
      <c r="Y5835" s="386">
        <v>8090.0000000000236</v>
      </c>
      <c r="Z5835" s="367"/>
      <c r="AA5835" s="367"/>
      <c r="AB5835" s="367"/>
      <c r="AC5835" s="367"/>
      <c r="AD5835" s="367"/>
      <c r="AE5835" s="367"/>
      <c r="AF5835" s="367"/>
      <c r="AG5835" s="367"/>
      <c r="AH5835" s="367"/>
      <c r="AI5835" s="367"/>
      <c r="AJ5835" s="367"/>
      <c r="AK5835" s="367"/>
      <c r="AL5835" s="367"/>
      <c r="AM5835" s="367"/>
      <c r="AN5835" s="367"/>
      <c r="AO5835" s="367"/>
      <c r="AP5835" s="367"/>
      <c r="AQ5835" s="367"/>
      <c r="AR5835" s="367"/>
      <c r="AS5835" s="367"/>
      <c r="AT5835" s="367"/>
    </row>
    <row r="5836" spans="2:46" ht="13.8">
      <c r="B5836" s="26">
        <v>135.00000000000105</v>
      </c>
      <c r="C5836" s="363">
        <v>2769.3438267815332</v>
      </c>
      <c r="D5836" s="367">
        <v>8100.0000000000637</v>
      </c>
      <c r="E5836" s="367">
        <v>37674.418604651393</v>
      </c>
      <c r="F5836" s="367">
        <v>-10244717.817736872</v>
      </c>
      <c r="G5836" s="367">
        <v>8100.0000000000491</v>
      </c>
      <c r="H5836" s="367">
        <v>202500</v>
      </c>
      <c r="I5836" s="384">
        <v>-120977318.36350851</v>
      </c>
      <c r="J5836" s="367">
        <v>8099.9999999999991</v>
      </c>
      <c r="K5836" s="367">
        <v>49090.909090909721</v>
      </c>
      <c r="L5836" s="384">
        <v>-7206096.3781514857</v>
      </c>
      <c r="M5836" s="367">
        <v>8100.0000000001046</v>
      </c>
      <c r="N5836" s="367">
        <v>810</v>
      </c>
      <c r="O5836" s="384">
        <v>-124578.32303575645</v>
      </c>
      <c r="P5836" s="367">
        <v>117.45</v>
      </c>
      <c r="Q5836" s="367">
        <v>810</v>
      </c>
      <c r="R5836" s="384">
        <v>-51367.810673944427</v>
      </c>
      <c r="S5836" s="367">
        <v>113.39999999999999</v>
      </c>
      <c r="T5836" s="367">
        <v>27931.034482758303</v>
      </c>
      <c r="U5836" s="384">
        <v>-7454623.190876103</v>
      </c>
      <c r="V5836" s="367">
        <v>8099.9999999999081</v>
      </c>
      <c r="W5836" s="367">
        <v>1350000.0000000042</v>
      </c>
      <c r="X5836" s="384">
        <v>361313.3936516117</v>
      </c>
      <c r="Y5836" s="386">
        <v>8100.0000000000246</v>
      </c>
      <c r="Z5836" s="367"/>
      <c r="AA5836" s="367"/>
      <c r="AB5836" s="367"/>
      <c r="AC5836" s="367"/>
      <c r="AD5836" s="367"/>
      <c r="AE5836" s="367"/>
      <c r="AF5836" s="367"/>
      <c r="AG5836" s="367"/>
      <c r="AH5836" s="367"/>
      <c r="AI5836" s="367"/>
      <c r="AJ5836" s="367"/>
      <c r="AK5836" s="367"/>
      <c r="AL5836" s="367"/>
      <c r="AM5836" s="367"/>
      <c r="AN5836" s="367"/>
      <c r="AO5836" s="367"/>
      <c r="AP5836" s="367"/>
      <c r="AQ5836" s="367"/>
      <c r="AR5836" s="367"/>
      <c r="AS5836" s="367"/>
      <c r="AT5836" s="367"/>
    </row>
    <row r="5837" spans="2:46" ht="13.8">
      <c r="B5837" s="26">
        <v>135.16666666666771</v>
      </c>
      <c r="C5837" s="363">
        <v>2772.7012315251709</v>
      </c>
      <c r="D5837" s="367">
        <v>8110.0000000000628</v>
      </c>
      <c r="E5837" s="367">
        <v>37720.93023255837</v>
      </c>
      <c r="F5837" s="367">
        <v>-10270189.919177828</v>
      </c>
      <c r="G5837" s="367">
        <v>8110.0000000000491</v>
      </c>
      <c r="H5837" s="367">
        <v>202750</v>
      </c>
      <c r="I5837" s="384">
        <v>-121277651.69825883</v>
      </c>
      <c r="J5837" s="367">
        <v>8109.9999999999991</v>
      </c>
      <c r="K5837" s="367">
        <v>49151.515151515785</v>
      </c>
      <c r="L5837" s="384">
        <v>-7224809.2047044914</v>
      </c>
      <c r="M5837" s="367">
        <v>8110.0000000001046</v>
      </c>
      <c r="N5837" s="367">
        <v>811</v>
      </c>
      <c r="O5837" s="384">
        <v>-124891.02500765082</v>
      </c>
      <c r="P5837" s="367">
        <v>117.59500000000001</v>
      </c>
      <c r="Q5837" s="367">
        <v>811</v>
      </c>
      <c r="R5837" s="384">
        <v>-51506.222276772336</v>
      </c>
      <c r="S5837" s="367">
        <v>113.53999999999999</v>
      </c>
      <c r="T5837" s="367">
        <v>27965.517241378991</v>
      </c>
      <c r="U5837" s="384">
        <v>-7473777.0575135555</v>
      </c>
      <c r="V5837" s="367">
        <v>8109.9999999999072</v>
      </c>
      <c r="W5837" s="367">
        <v>1351666.6666666709</v>
      </c>
      <c r="X5837" s="384">
        <v>361389.43286042259</v>
      </c>
      <c r="Y5837" s="386">
        <v>8110.0000000000246</v>
      </c>
      <c r="Z5837" s="367"/>
      <c r="AA5837" s="367"/>
      <c r="AB5837" s="367"/>
      <c r="AC5837" s="367"/>
      <c r="AD5837" s="367"/>
      <c r="AE5837" s="367"/>
      <c r="AF5837" s="367"/>
      <c r="AG5837" s="367"/>
      <c r="AH5837" s="367"/>
      <c r="AI5837" s="367"/>
      <c r="AJ5837" s="367"/>
      <c r="AK5837" s="367"/>
      <c r="AL5837" s="367"/>
      <c r="AM5837" s="367"/>
      <c r="AN5837" s="367"/>
      <c r="AO5837" s="367"/>
      <c r="AP5837" s="367"/>
      <c r="AQ5837" s="367"/>
      <c r="AR5837" s="367"/>
      <c r="AS5837" s="367"/>
      <c r="AT5837" s="367"/>
    </row>
    <row r="5838" spans="2:46" ht="13.8">
      <c r="B5838" s="26">
        <v>135.33333333333437</v>
      </c>
      <c r="C5838" s="363">
        <v>2776.0584845098629</v>
      </c>
      <c r="D5838" s="367">
        <v>8120.0000000000618</v>
      </c>
      <c r="E5838" s="367">
        <v>37767.441860465347</v>
      </c>
      <c r="F5838" s="367">
        <v>-10295693.646516858</v>
      </c>
      <c r="G5838" s="367">
        <v>8120.0000000000509</v>
      </c>
      <c r="H5838" s="367">
        <v>203000</v>
      </c>
      <c r="I5838" s="384">
        <v>-121578357.36006398</v>
      </c>
      <c r="J5838" s="367">
        <v>8119.9999999999991</v>
      </c>
      <c r="K5838" s="367">
        <v>49212.121212121849</v>
      </c>
      <c r="L5838" s="384">
        <v>-7243546.2394233989</v>
      </c>
      <c r="M5838" s="367">
        <v>8120.0000000001064</v>
      </c>
      <c r="N5838" s="367">
        <v>812</v>
      </c>
      <c r="O5838" s="384">
        <v>-125204.11884532342</v>
      </c>
      <c r="P5838" s="367">
        <v>117.74</v>
      </c>
      <c r="Q5838" s="367">
        <v>812</v>
      </c>
      <c r="R5838" s="384">
        <v>-51644.818823009919</v>
      </c>
      <c r="S5838" s="367">
        <v>113.67999999999999</v>
      </c>
      <c r="T5838" s="367">
        <v>27999.99999999968</v>
      </c>
      <c r="U5838" s="384">
        <v>-7492955.4633079274</v>
      </c>
      <c r="V5838" s="367">
        <v>8119.9999999999072</v>
      </c>
      <c r="W5838" s="367">
        <v>1353333.3333333377</v>
      </c>
      <c r="X5838" s="384">
        <v>361464.55954960536</v>
      </c>
      <c r="Y5838" s="386">
        <v>8120.0000000000264</v>
      </c>
      <c r="Z5838" s="367"/>
      <c r="AA5838" s="367"/>
      <c r="AB5838" s="367"/>
      <c r="AC5838" s="367"/>
      <c r="AD5838" s="367"/>
      <c r="AE5838" s="367"/>
      <c r="AF5838" s="367"/>
      <c r="AG5838" s="367"/>
      <c r="AH5838" s="367"/>
      <c r="AI5838" s="367"/>
      <c r="AJ5838" s="367"/>
      <c r="AK5838" s="367"/>
      <c r="AL5838" s="367"/>
      <c r="AM5838" s="367"/>
      <c r="AN5838" s="367"/>
      <c r="AO5838" s="367"/>
      <c r="AP5838" s="367"/>
      <c r="AQ5838" s="367"/>
      <c r="AR5838" s="367"/>
      <c r="AS5838" s="367"/>
      <c r="AT5838" s="367"/>
    </row>
    <row r="5839" spans="2:46" ht="13.8">
      <c r="B5839" s="26">
        <v>135.50000000000102</v>
      </c>
      <c r="C5839" s="363">
        <v>2779.41558573561</v>
      </c>
      <c r="D5839" s="367">
        <v>8130.0000000000618</v>
      </c>
      <c r="E5839" s="367">
        <v>37813.953488372325</v>
      </c>
      <c r="F5839" s="367">
        <v>-10321228.999753946</v>
      </c>
      <c r="G5839" s="367">
        <v>8130.0000000000509</v>
      </c>
      <c r="H5839" s="367">
        <v>203250</v>
      </c>
      <c r="I5839" s="384">
        <v>-121879435.34892391</v>
      </c>
      <c r="J5839" s="367">
        <v>8129.9999999999991</v>
      </c>
      <c r="K5839" s="367">
        <v>49272.727272727912</v>
      </c>
      <c r="L5839" s="384">
        <v>-7262307.4823082006</v>
      </c>
      <c r="M5839" s="367">
        <v>8130.0000000001064</v>
      </c>
      <c r="N5839" s="367">
        <v>813</v>
      </c>
      <c r="O5839" s="384">
        <v>-125517.60454877431</v>
      </c>
      <c r="P5839" s="367">
        <v>117.88500000000001</v>
      </c>
      <c r="Q5839" s="367">
        <v>813</v>
      </c>
      <c r="R5839" s="384">
        <v>-51783.60031265713</v>
      </c>
      <c r="S5839" s="367">
        <v>113.82</v>
      </c>
      <c r="T5839" s="367">
        <v>28034.482758620368</v>
      </c>
      <c r="U5839" s="384">
        <v>-7512158.4082592176</v>
      </c>
      <c r="V5839" s="367">
        <v>8129.9999999999072</v>
      </c>
      <c r="W5839" s="367">
        <v>1355000.0000000044</v>
      </c>
      <c r="X5839" s="384">
        <v>361538.77371915965</v>
      </c>
      <c r="Y5839" s="386">
        <v>8130.0000000000264</v>
      </c>
      <c r="Z5839" s="367"/>
      <c r="AA5839" s="367"/>
      <c r="AB5839" s="367"/>
      <c r="AC5839" s="367"/>
      <c r="AD5839" s="367"/>
      <c r="AE5839" s="367"/>
      <c r="AF5839" s="367"/>
      <c r="AG5839" s="367"/>
      <c r="AH5839" s="367"/>
      <c r="AI5839" s="367"/>
      <c r="AJ5839" s="367"/>
      <c r="AK5839" s="367"/>
      <c r="AL5839" s="367"/>
      <c r="AM5839" s="367"/>
      <c r="AN5839" s="367"/>
      <c r="AO5839" s="367"/>
      <c r="AP5839" s="367"/>
      <c r="AQ5839" s="367"/>
      <c r="AR5839" s="367"/>
      <c r="AS5839" s="367"/>
      <c r="AT5839" s="367"/>
    </row>
    <row r="5840" spans="2:46" ht="13.8">
      <c r="B5840" s="26">
        <v>135.66666666666768</v>
      </c>
      <c r="C5840" s="363">
        <v>2782.7725352024108</v>
      </c>
      <c r="D5840" s="367">
        <v>8140.0000000000609</v>
      </c>
      <c r="E5840" s="367">
        <v>37860.465116279302</v>
      </c>
      <c r="F5840" s="367">
        <v>-10346795.978889108</v>
      </c>
      <c r="G5840" s="367">
        <v>8140.0000000000509</v>
      </c>
      <c r="H5840" s="367">
        <v>203500</v>
      </c>
      <c r="I5840" s="384">
        <v>-122180885.66483866</v>
      </c>
      <c r="J5840" s="367">
        <v>8139.9999999999991</v>
      </c>
      <c r="K5840" s="367">
        <v>49333.333333333976</v>
      </c>
      <c r="L5840" s="384">
        <v>-7281092.9333589012</v>
      </c>
      <c r="M5840" s="367">
        <v>8140.0000000001073</v>
      </c>
      <c r="N5840" s="367">
        <v>814</v>
      </c>
      <c r="O5840" s="384">
        <v>-125831.48211800341</v>
      </c>
      <c r="P5840" s="367">
        <v>118.02999999999999</v>
      </c>
      <c r="Q5840" s="367">
        <v>814</v>
      </c>
      <c r="R5840" s="384">
        <v>-51922.566745714023</v>
      </c>
      <c r="S5840" s="367">
        <v>113.96</v>
      </c>
      <c r="T5840" s="367">
        <v>28068.965517241057</v>
      </c>
      <c r="U5840" s="384">
        <v>-7531385.8923674244</v>
      </c>
      <c r="V5840" s="367">
        <v>8139.9999999999063</v>
      </c>
      <c r="W5840" s="367">
        <v>1356666.6666666712</v>
      </c>
      <c r="X5840" s="384">
        <v>361612.07536908565</v>
      </c>
      <c r="Y5840" s="386">
        <v>8140.0000000000264</v>
      </c>
      <c r="Z5840" s="367"/>
      <c r="AA5840" s="367"/>
      <c r="AB5840" s="367"/>
      <c r="AC5840" s="367"/>
      <c r="AD5840" s="367"/>
      <c r="AE5840" s="367"/>
      <c r="AF5840" s="367"/>
      <c r="AG5840" s="367"/>
      <c r="AH5840" s="367"/>
      <c r="AI5840" s="367"/>
      <c r="AJ5840" s="367"/>
      <c r="AK5840" s="367"/>
      <c r="AL5840" s="367"/>
      <c r="AM5840" s="367"/>
      <c r="AN5840" s="367"/>
      <c r="AO5840" s="367"/>
      <c r="AP5840" s="367"/>
      <c r="AQ5840" s="367"/>
      <c r="AR5840" s="367"/>
      <c r="AS5840" s="367"/>
      <c r="AT5840" s="367"/>
    </row>
    <row r="5841" spans="2:46" ht="13.8">
      <c r="B5841" s="26">
        <v>135.83333333333434</v>
      </c>
      <c r="C5841" s="363">
        <v>2786.1293329102673</v>
      </c>
      <c r="D5841" s="367">
        <v>8150.0000000000609</v>
      </c>
      <c r="E5841" s="367">
        <v>37906.976744186279</v>
      </c>
      <c r="F5841" s="367">
        <v>-10372394.583922332</v>
      </c>
      <c r="G5841" s="367">
        <v>8150.0000000000509</v>
      </c>
      <c r="H5841" s="367">
        <v>203750</v>
      </c>
      <c r="I5841" s="384">
        <v>-122482708.30780816</v>
      </c>
      <c r="J5841" s="367">
        <v>8149.9999999999991</v>
      </c>
      <c r="K5841" s="367">
        <v>49393.93939394004</v>
      </c>
      <c r="L5841" s="384">
        <v>-7299902.5925754979</v>
      </c>
      <c r="M5841" s="367">
        <v>8150.0000000001073</v>
      </c>
      <c r="N5841" s="367">
        <v>815</v>
      </c>
      <c r="O5841" s="384">
        <v>-126145.75155301085</v>
      </c>
      <c r="P5841" s="367">
        <v>118.175</v>
      </c>
      <c r="Q5841" s="367">
        <v>815</v>
      </c>
      <c r="R5841" s="384">
        <v>-52061.718122180537</v>
      </c>
      <c r="S5841" s="367">
        <v>114.1</v>
      </c>
      <c r="T5841" s="367">
        <v>28103.448275861745</v>
      </c>
      <c r="U5841" s="384">
        <v>-7550637.9156325506</v>
      </c>
      <c r="V5841" s="367">
        <v>8149.9999999999063</v>
      </c>
      <c r="W5841" s="367">
        <v>1358333.3333333379</v>
      </c>
      <c r="X5841" s="384">
        <v>361684.46449938335</v>
      </c>
      <c r="Y5841" s="386">
        <v>8150.0000000000273</v>
      </c>
      <c r="Z5841" s="367"/>
      <c r="AA5841" s="367"/>
      <c r="AB5841" s="367"/>
      <c r="AC5841" s="367"/>
      <c r="AD5841" s="367"/>
      <c r="AE5841" s="367"/>
      <c r="AF5841" s="367"/>
      <c r="AG5841" s="367"/>
      <c r="AH5841" s="367"/>
      <c r="AI5841" s="367"/>
      <c r="AJ5841" s="367"/>
      <c r="AK5841" s="367"/>
      <c r="AL5841" s="367"/>
      <c r="AM5841" s="367"/>
      <c r="AN5841" s="367"/>
      <c r="AO5841" s="367"/>
      <c r="AP5841" s="367"/>
      <c r="AQ5841" s="367"/>
      <c r="AR5841" s="367"/>
      <c r="AS5841" s="367"/>
      <c r="AT5841" s="367"/>
    </row>
    <row r="5842" spans="2:46" ht="13.8">
      <c r="B5842" s="26">
        <v>136.00000000000099</v>
      </c>
      <c r="C5842" s="363">
        <v>2789.4859788591775</v>
      </c>
      <c r="D5842" s="367">
        <v>8160.0000000000591</v>
      </c>
      <c r="E5842" s="367">
        <v>37953.488372093256</v>
      </c>
      <c r="F5842" s="367">
        <v>-10398024.81485362</v>
      </c>
      <c r="G5842" s="367">
        <v>8160.0000000000509</v>
      </c>
      <c r="H5842" s="367">
        <v>204000</v>
      </c>
      <c r="I5842" s="384">
        <v>-122784903.27783249</v>
      </c>
      <c r="J5842" s="367">
        <v>8159.9999999999991</v>
      </c>
      <c r="K5842" s="367">
        <v>49454.545454546103</v>
      </c>
      <c r="L5842" s="384">
        <v>-7318736.4599579908</v>
      </c>
      <c r="M5842" s="367">
        <v>8160.0000000001073</v>
      </c>
      <c r="N5842" s="367">
        <v>816</v>
      </c>
      <c r="O5842" s="384">
        <v>-126460.41285379653</v>
      </c>
      <c r="P5842" s="367">
        <v>118.32000000000001</v>
      </c>
      <c r="Q5842" s="367">
        <v>816</v>
      </c>
      <c r="R5842" s="384">
        <v>-52201.054442056724</v>
      </c>
      <c r="S5842" s="367">
        <v>114.24</v>
      </c>
      <c r="T5842" s="367">
        <v>28137.931034482433</v>
      </c>
      <c r="U5842" s="384">
        <v>-7569914.4780545942</v>
      </c>
      <c r="V5842" s="367">
        <v>8159.9999999999063</v>
      </c>
      <c r="W5842" s="367">
        <v>1360000.0000000047</v>
      </c>
      <c r="X5842" s="384">
        <v>361755.94111005275</v>
      </c>
      <c r="Y5842" s="386">
        <v>8160.0000000000273</v>
      </c>
      <c r="Z5842" s="367"/>
      <c r="AA5842" s="367"/>
      <c r="AB5842" s="367"/>
      <c r="AC5842" s="367"/>
      <c r="AD5842" s="367"/>
      <c r="AE5842" s="367"/>
      <c r="AF5842" s="367"/>
      <c r="AG5842" s="367"/>
      <c r="AH5842" s="367"/>
      <c r="AI5842" s="367"/>
      <c r="AJ5842" s="367"/>
      <c r="AK5842" s="367"/>
      <c r="AL5842" s="367"/>
      <c r="AM5842" s="367"/>
      <c r="AN5842" s="367"/>
      <c r="AO5842" s="367"/>
      <c r="AP5842" s="367"/>
      <c r="AQ5842" s="367"/>
      <c r="AR5842" s="367"/>
      <c r="AS5842" s="367"/>
      <c r="AT5842" s="367"/>
    </row>
    <row r="5843" spans="2:46" ht="13.8">
      <c r="B5843" s="26">
        <v>136.16666666666765</v>
      </c>
      <c r="C5843" s="363">
        <v>2792.8424730491429</v>
      </c>
      <c r="D5843" s="367">
        <v>8170.0000000000591</v>
      </c>
      <c r="E5843" s="367">
        <v>38000.000000000233</v>
      </c>
      <c r="F5843" s="367">
        <v>-10423686.671682978</v>
      </c>
      <c r="G5843" s="367">
        <v>8170.0000000000509</v>
      </c>
      <c r="H5843" s="367">
        <v>204250</v>
      </c>
      <c r="I5843" s="384">
        <v>-123087470.57491162</v>
      </c>
      <c r="J5843" s="367">
        <v>8169.9999999999991</v>
      </c>
      <c r="K5843" s="367">
        <v>49515.151515152167</v>
      </c>
      <c r="L5843" s="384">
        <v>-7337594.5355063826</v>
      </c>
      <c r="M5843" s="367">
        <v>8170.0000000001082</v>
      </c>
      <c r="N5843" s="367">
        <v>817</v>
      </c>
      <c r="O5843" s="384">
        <v>-126775.4660203604</v>
      </c>
      <c r="P5843" s="367">
        <v>118.46499999999999</v>
      </c>
      <c r="Q5843" s="367">
        <v>817</v>
      </c>
      <c r="R5843" s="384">
        <v>-52340.57570534254</v>
      </c>
      <c r="S5843" s="367">
        <v>114.38</v>
      </c>
      <c r="T5843" s="367">
        <v>28172.413793103122</v>
      </c>
      <c r="U5843" s="384">
        <v>-7589215.5796335535</v>
      </c>
      <c r="V5843" s="367">
        <v>8169.9999999999054</v>
      </c>
      <c r="W5843" s="367">
        <v>1361666.6666666714</v>
      </c>
      <c r="X5843" s="384">
        <v>361826.50520109385</v>
      </c>
      <c r="Y5843" s="386">
        <v>8170.0000000000282</v>
      </c>
      <c r="Z5843" s="367"/>
      <c r="AA5843" s="367"/>
      <c r="AB5843" s="367"/>
      <c r="AC5843" s="367"/>
      <c r="AD5843" s="367"/>
      <c r="AE5843" s="367"/>
      <c r="AF5843" s="367"/>
      <c r="AG5843" s="367"/>
      <c r="AH5843" s="367"/>
      <c r="AI5843" s="367"/>
      <c r="AJ5843" s="367"/>
      <c r="AK5843" s="367"/>
      <c r="AL5843" s="367"/>
      <c r="AM5843" s="367"/>
      <c r="AN5843" s="367"/>
      <c r="AO5843" s="367"/>
      <c r="AP5843" s="367"/>
      <c r="AQ5843" s="367"/>
      <c r="AR5843" s="367"/>
      <c r="AS5843" s="367"/>
      <c r="AT5843" s="367"/>
    </row>
    <row r="5844" spans="2:46" ht="13.8">
      <c r="B5844" s="26">
        <v>136.33333333333431</v>
      </c>
      <c r="C5844" s="363">
        <v>2796.198815480162</v>
      </c>
      <c r="D5844" s="367">
        <v>8180.0000000000582</v>
      </c>
      <c r="E5844" s="367">
        <v>38046.51162790721</v>
      </c>
      <c r="F5844" s="367">
        <v>-10449380.154410403</v>
      </c>
      <c r="G5844" s="367">
        <v>8180.0000000000509</v>
      </c>
      <c r="H5844" s="367">
        <v>204500</v>
      </c>
      <c r="I5844" s="384">
        <v>-123390410.19904555</v>
      </c>
      <c r="J5844" s="367">
        <v>8179.9999999999991</v>
      </c>
      <c r="K5844" s="367">
        <v>49575.757575758231</v>
      </c>
      <c r="L5844" s="384">
        <v>-7356476.8192206705</v>
      </c>
      <c r="M5844" s="367">
        <v>8180.0000000001082</v>
      </c>
      <c r="N5844" s="367">
        <v>818</v>
      </c>
      <c r="O5844" s="384">
        <v>-127090.91105270264</v>
      </c>
      <c r="P5844" s="367">
        <v>118.61</v>
      </c>
      <c r="Q5844" s="367">
        <v>818</v>
      </c>
      <c r="R5844" s="384">
        <v>-52480.28191203803</v>
      </c>
      <c r="S5844" s="367">
        <v>114.52000000000001</v>
      </c>
      <c r="T5844" s="367">
        <v>28206.89655172381</v>
      </c>
      <c r="U5844" s="384">
        <v>-7608541.2203694331</v>
      </c>
      <c r="V5844" s="367">
        <v>8179.9999999999054</v>
      </c>
      <c r="W5844" s="367">
        <v>1363333.3333333381</v>
      </c>
      <c r="X5844" s="384">
        <v>361896.15677250671</v>
      </c>
      <c r="Y5844" s="386">
        <v>8180.0000000000282</v>
      </c>
      <c r="Z5844" s="367"/>
      <c r="AA5844" s="367"/>
      <c r="AB5844" s="367"/>
      <c r="AC5844" s="367"/>
      <c r="AD5844" s="367"/>
      <c r="AE5844" s="367"/>
      <c r="AF5844" s="367"/>
      <c r="AG5844" s="367"/>
      <c r="AH5844" s="367"/>
      <c r="AI5844" s="367"/>
      <c r="AJ5844" s="367"/>
      <c r="AK5844" s="367"/>
      <c r="AL5844" s="367"/>
      <c r="AM5844" s="367"/>
      <c r="AN5844" s="367"/>
      <c r="AO5844" s="367"/>
      <c r="AP5844" s="367"/>
      <c r="AQ5844" s="367"/>
      <c r="AR5844" s="367"/>
      <c r="AS5844" s="367"/>
      <c r="AT5844" s="367"/>
    </row>
    <row r="5845" spans="2:46" ht="13.8">
      <c r="B5845" s="26">
        <v>136.50000000000097</v>
      </c>
      <c r="C5845" s="363">
        <v>2799.5550061522363</v>
      </c>
      <c r="D5845" s="367">
        <v>8190.0000000000582</v>
      </c>
      <c r="E5845" s="367">
        <v>38093.023255814187</v>
      </c>
      <c r="F5845" s="367">
        <v>-10475105.263035893</v>
      </c>
      <c r="G5845" s="367">
        <v>8190.0000000000509</v>
      </c>
      <c r="H5845" s="367">
        <v>204750</v>
      </c>
      <c r="I5845" s="384">
        <v>-123693722.15023428</v>
      </c>
      <c r="J5845" s="367">
        <v>8189.9999999999991</v>
      </c>
      <c r="K5845" s="367">
        <v>49636.363636364295</v>
      </c>
      <c r="L5845" s="384">
        <v>-7375383.3111008573</v>
      </c>
      <c r="M5845" s="367">
        <v>8190.0000000001091</v>
      </c>
      <c r="N5845" s="367">
        <v>819</v>
      </c>
      <c r="O5845" s="384">
        <v>-127406.74795082309</v>
      </c>
      <c r="P5845" s="367">
        <v>118.75500000000001</v>
      </c>
      <c r="Q5845" s="367">
        <v>819</v>
      </c>
      <c r="R5845" s="384">
        <v>-52620.173062143163</v>
      </c>
      <c r="S5845" s="367">
        <v>114.66000000000001</v>
      </c>
      <c r="T5845" s="367">
        <v>28241.379310344499</v>
      </c>
      <c r="U5845" s="384">
        <v>-7627891.400262231</v>
      </c>
      <c r="V5845" s="367">
        <v>8189.9999999999054</v>
      </c>
      <c r="W5845" s="367">
        <v>1365000.0000000049</v>
      </c>
      <c r="X5845" s="384">
        <v>361964.89582429116</v>
      </c>
      <c r="Y5845" s="386">
        <v>8190.0000000000291</v>
      </c>
      <c r="Z5845" s="367"/>
      <c r="AA5845" s="367"/>
      <c r="AB5845" s="367"/>
      <c r="AC5845" s="367"/>
      <c r="AD5845" s="367"/>
      <c r="AE5845" s="367"/>
      <c r="AF5845" s="367"/>
      <c r="AG5845" s="367"/>
      <c r="AH5845" s="367"/>
      <c r="AI5845" s="367"/>
      <c r="AJ5845" s="367"/>
      <c r="AK5845" s="367"/>
      <c r="AL5845" s="367"/>
      <c r="AM5845" s="367"/>
      <c r="AN5845" s="367"/>
      <c r="AO5845" s="367"/>
      <c r="AP5845" s="367"/>
      <c r="AQ5845" s="367"/>
      <c r="AR5845" s="367"/>
      <c r="AS5845" s="367"/>
      <c r="AT5845" s="367"/>
    </row>
    <row r="5846" spans="2:46" ht="13.8">
      <c r="B5846" s="26">
        <v>136.66666666666762</v>
      </c>
      <c r="C5846" s="363">
        <v>2802.9110450653643</v>
      </c>
      <c r="D5846" s="367">
        <v>8200.0000000000564</v>
      </c>
      <c r="E5846" s="367">
        <v>38139.534883721164</v>
      </c>
      <c r="F5846" s="367">
        <v>-10500861.997559451</v>
      </c>
      <c r="G5846" s="367">
        <v>8200.0000000000509</v>
      </c>
      <c r="H5846" s="367">
        <v>205000</v>
      </c>
      <c r="I5846" s="384">
        <v>-123997406.42847784</v>
      </c>
      <c r="J5846" s="367">
        <v>8200</v>
      </c>
      <c r="K5846" s="367">
        <v>49696.969696970358</v>
      </c>
      <c r="L5846" s="384">
        <v>-7394314.0111469403</v>
      </c>
      <c r="M5846" s="367">
        <v>8200.0000000001091</v>
      </c>
      <c r="N5846" s="367">
        <v>820</v>
      </c>
      <c r="O5846" s="384">
        <v>-127722.97671472175</v>
      </c>
      <c r="P5846" s="367">
        <v>118.89999999999999</v>
      </c>
      <c r="Q5846" s="367">
        <v>820</v>
      </c>
      <c r="R5846" s="384">
        <v>-52760.249155657933</v>
      </c>
      <c r="S5846" s="367">
        <v>114.80000000000001</v>
      </c>
      <c r="T5846" s="367">
        <v>28275.862068965187</v>
      </c>
      <c r="U5846" s="384">
        <v>-7647266.1193119418</v>
      </c>
      <c r="V5846" s="367">
        <v>8199.9999999999036</v>
      </c>
      <c r="W5846" s="367">
        <v>1366666.6666666716</v>
      </c>
      <c r="X5846" s="384">
        <v>362032.72235644743</v>
      </c>
      <c r="Y5846" s="386">
        <v>8200.0000000000291</v>
      </c>
      <c r="Z5846" s="367"/>
      <c r="AA5846" s="367"/>
      <c r="AB5846" s="367"/>
      <c r="AC5846" s="367"/>
      <c r="AD5846" s="367"/>
      <c r="AE5846" s="367"/>
      <c r="AF5846" s="367"/>
      <c r="AG5846" s="367"/>
      <c r="AH5846" s="367"/>
      <c r="AI5846" s="367"/>
      <c r="AJ5846" s="367"/>
      <c r="AK5846" s="367"/>
      <c r="AL5846" s="367"/>
      <c r="AM5846" s="367"/>
      <c r="AN5846" s="367"/>
      <c r="AO5846" s="367"/>
      <c r="AP5846" s="367"/>
      <c r="AQ5846" s="367"/>
      <c r="AR5846" s="367"/>
      <c r="AS5846" s="367"/>
      <c r="AT5846" s="367"/>
    </row>
    <row r="5847" spans="2:46" ht="13.8">
      <c r="B5847" s="26">
        <v>136.83333333333428</v>
      </c>
      <c r="C5847" s="363">
        <v>2806.266932219547</v>
      </c>
      <c r="D5847" s="367">
        <v>8210.0000000000564</v>
      </c>
      <c r="E5847" s="367">
        <v>38186.046511628141</v>
      </c>
      <c r="F5847" s="367">
        <v>-10526650.357981075</v>
      </c>
      <c r="G5847" s="367">
        <v>8210.0000000000509</v>
      </c>
      <c r="H5847" s="367">
        <v>205250</v>
      </c>
      <c r="I5847" s="384">
        <v>-124301463.03377616</v>
      </c>
      <c r="J5847" s="367">
        <v>8210</v>
      </c>
      <c r="K5847" s="367">
        <v>49757.575757576422</v>
      </c>
      <c r="L5847" s="384">
        <v>-7413268.9193589222</v>
      </c>
      <c r="M5847" s="367">
        <v>8210.000000000111</v>
      </c>
      <c r="N5847" s="367">
        <v>821</v>
      </c>
      <c r="O5847" s="384">
        <v>-128039.59734439875</v>
      </c>
      <c r="P5847" s="367">
        <v>119.045</v>
      </c>
      <c r="Q5847" s="367">
        <v>821</v>
      </c>
      <c r="R5847" s="384">
        <v>-52900.51019258234</v>
      </c>
      <c r="S5847" s="367">
        <v>114.93999999999998</v>
      </c>
      <c r="T5847" s="367">
        <v>28310.344827585875</v>
      </c>
      <c r="U5847" s="384">
        <v>-7666665.3775185756</v>
      </c>
      <c r="V5847" s="367">
        <v>8209.9999999999036</v>
      </c>
      <c r="W5847" s="367">
        <v>1368333.3333333384</v>
      </c>
      <c r="X5847" s="384">
        <v>362099.63636897528</v>
      </c>
      <c r="Y5847" s="386">
        <v>8210.0000000000291</v>
      </c>
      <c r="Z5847" s="367"/>
      <c r="AA5847" s="367"/>
      <c r="AB5847" s="367"/>
      <c r="AC5847" s="367"/>
      <c r="AD5847" s="367"/>
      <c r="AE5847" s="367"/>
      <c r="AF5847" s="367"/>
      <c r="AG5847" s="367"/>
      <c r="AH5847" s="367"/>
      <c r="AI5847" s="367"/>
      <c r="AJ5847" s="367"/>
      <c r="AK5847" s="367"/>
      <c r="AL5847" s="367"/>
      <c r="AM5847" s="367"/>
      <c r="AN5847" s="367"/>
      <c r="AO5847" s="367"/>
      <c r="AP5847" s="367"/>
      <c r="AQ5847" s="367"/>
      <c r="AR5847" s="367"/>
      <c r="AS5847" s="367"/>
      <c r="AT5847" s="367"/>
    </row>
    <row r="5848" spans="2:46" ht="13.8">
      <c r="B5848" s="26">
        <v>137.00000000000094</v>
      </c>
      <c r="C5848" s="363">
        <v>2809.6226676147849</v>
      </c>
      <c r="D5848" s="367">
        <v>8220.0000000000564</v>
      </c>
      <c r="E5848" s="367">
        <v>38232.558139535118</v>
      </c>
      <c r="F5848" s="367">
        <v>-10552470.344300764</v>
      </c>
      <c r="G5848" s="367">
        <v>8220.0000000000509</v>
      </c>
      <c r="H5848" s="367">
        <v>205500</v>
      </c>
      <c r="I5848" s="384">
        <v>-124605891.96612929</v>
      </c>
      <c r="J5848" s="367">
        <v>8220</v>
      </c>
      <c r="K5848" s="367">
        <v>49818.181818182486</v>
      </c>
      <c r="L5848" s="384">
        <v>-7432248.0357367983</v>
      </c>
      <c r="M5848" s="367">
        <v>8220.000000000111</v>
      </c>
      <c r="N5848" s="367">
        <v>822</v>
      </c>
      <c r="O5848" s="384">
        <v>-128356.60983985398</v>
      </c>
      <c r="P5848" s="367">
        <v>119.19000000000001</v>
      </c>
      <c r="Q5848" s="367">
        <v>822</v>
      </c>
      <c r="R5848" s="384">
        <v>-53040.956172916427</v>
      </c>
      <c r="S5848" s="367">
        <v>115.08</v>
      </c>
      <c r="T5848" s="367">
        <v>28344.827586206564</v>
      </c>
      <c r="U5848" s="384">
        <v>-7686089.174882127</v>
      </c>
      <c r="V5848" s="367">
        <v>8219.9999999999036</v>
      </c>
      <c r="W5848" s="367">
        <v>1370000.0000000051</v>
      </c>
      <c r="X5848" s="384">
        <v>362165.63786187489</v>
      </c>
      <c r="Y5848" s="386">
        <v>8220.0000000000309</v>
      </c>
      <c r="Z5848" s="367"/>
      <c r="AA5848" s="367"/>
      <c r="AB5848" s="367"/>
      <c r="AC5848" s="367"/>
      <c r="AD5848" s="367"/>
      <c r="AE5848" s="367"/>
      <c r="AF5848" s="367"/>
      <c r="AG5848" s="367"/>
      <c r="AH5848" s="367"/>
      <c r="AI5848" s="367"/>
      <c r="AJ5848" s="367"/>
      <c r="AK5848" s="367"/>
      <c r="AL5848" s="367"/>
      <c r="AM5848" s="367"/>
      <c r="AN5848" s="367"/>
      <c r="AO5848" s="367"/>
      <c r="AP5848" s="367"/>
      <c r="AQ5848" s="367"/>
      <c r="AR5848" s="367"/>
      <c r="AS5848" s="367"/>
      <c r="AT5848" s="367"/>
    </row>
    <row r="5849" spans="2:46" ht="13.8">
      <c r="B5849" s="26">
        <v>137.1666666666676</v>
      </c>
      <c r="C5849" s="363">
        <v>2812.9782512510774</v>
      </c>
      <c r="D5849" s="367">
        <v>8230.0000000000564</v>
      </c>
      <c r="E5849" s="367">
        <v>38279.069767442095</v>
      </c>
      <c r="F5849" s="367">
        <v>-10578321.956518522</v>
      </c>
      <c r="G5849" s="367">
        <v>8230.0000000000509</v>
      </c>
      <c r="H5849" s="367">
        <v>205750</v>
      </c>
      <c r="I5849" s="384">
        <v>-124910693.22553723</v>
      </c>
      <c r="J5849" s="367">
        <v>8230</v>
      </c>
      <c r="K5849" s="367">
        <v>49878.787878788549</v>
      </c>
      <c r="L5849" s="384">
        <v>-7451251.3602805734</v>
      </c>
      <c r="M5849" s="367">
        <v>8230.000000000111</v>
      </c>
      <c r="N5849" s="367">
        <v>823</v>
      </c>
      <c r="O5849" s="384">
        <v>-128674.01420108744</v>
      </c>
      <c r="P5849" s="367">
        <v>119.33499999999999</v>
      </c>
      <c r="Q5849" s="367">
        <v>823</v>
      </c>
      <c r="R5849" s="384">
        <v>-53181.587096660143</v>
      </c>
      <c r="S5849" s="367">
        <v>115.22</v>
      </c>
      <c r="T5849" s="367">
        <v>28379.310344827252</v>
      </c>
      <c r="U5849" s="384">
        <v>-7705537.5114025958</v>
      </c>
      <c r="V5849" s="367">
        <v>8229.9999999999036</v>
      </c>
      <c r="W5849" s="367">
        <v>1371666.6666666719</v>
      </c>
      <c r="X5849" s="384">
        <v>362230.7268351462</v>
      </c>
      <c r="Y5849" s="386">
        <v>8230.0000000000309</v>
      </c>
      <c r="Z5849" s="367"/>
      <c r="AA5849" s="367"/>
      <c r="AB5849" s="367"/>
      <c r="AC5849" s="367"/>
      <c r="AD5849" s="367"/>
      <c r="AE5849" s="367"/>
      <c r="AF5849" s="367"/>
      <c r="AG5849" s="367"/>
      <c r="AH5849" s="367"/>
      <c r="AI5849" s="367"/>
      <c r="AJ5849" s="367"/>
      <c r="AK5849" s="367"/>
      <c r="AL5849" s="367"/>
      <c r="AM5849" s="367"/>
      <c r="AN5849" s="367"/>
      <c r="AO5849" s="367"/>
      <c r="AP5849" s="367"/>
      <c r="AQ5849" s="367"/>
      <c r="AR5849" s="367"/>
      <c r="AS5849" s="367"/>
      <c r="AT5849" s="367"/>
    </row>
    <row r="5850" spans="2:46" ht="13.8">
      <c r="B5850" s="26">
        <v>137.33333333333425</v>
      </c>
      <c r="C5850" s="363">
        <v>2816.3336831284237</v>
      </c>
      <c r="D5850" s="367">
        <v>8240.0000000000546</v>
      </c>
      <c r="E5850" s="367">
        <v>38325.581395349072</v>
      </c>
      <c r="F5850" s="367">
        <v>-10604205.194634344</v>
      </c>
      <c r="G5850" s="367">
        <v>8240.0000000000509</v>
      </c>
      <c r="H5850" s="367">
        <v>206000</v>
      </c>
      <c r="I5850" s="384">
        <v>-125215866.81199995</v>
      </c>
      <c r="J5850" s="367">
        <v>8240</v>
      </c>
      <c r="K5850" s="367">
        <v>49939.393939394613</v>
      </c>
      <c r="L5850" s="384">
        <v>-7470278.8929902446</v>
      </c>
      <c r="M5850" s="367">
        <v>8240.000000000111</v>
      </c>
      <c r="N5850" s="367">
        <v>824</v>
      </c>
      <c r="O5850" s="384">
        <v>-128991.81042809923</v>
      </c>
      <c r="P5850" s="367">
        <v>119.48</v>
      </c>
      <c r="Q5850" s="367">
        <v>824</v>
      </c>
      <c r="R5850" s="384">
        <v>-53322.402963813533</v>
      </c>
      <c r="S5850" s="367">
        <v>115.36</v>
      </c>
      <c r="T5850" s="367">
        <v>28413.793103447941</v>
      </c>
      <c r="U5850" s="384">
        <v>-7725010.3870799821</v>
      </c>
      <c r="V5850" s="367">
        <v>8239.9999999999036</v>
      </c>
      <c r="W5850" s="367">
        <v>1373333.3333333386</v>
      </c>
      <c r="X5850" s="384">
        <v>362294.90328878915</v>
      </c>
      <c r="Y5850" s="386">
        <v>8240.0000000000309</v>
      </c>
      <c r="Z5850" s="367"/>
      <c r="AA5850" s="367"/>
      <c r="AB5850" s="367"/>
      <c r="AC5850" s="367"/>
      <c r="AD5850" s="367"/>
      <c r="AE5850" s="367"/>
      <c r="AF5850" s="367"/>
      <c r="AG5850" s="367"/>
      <c r="AH5850" s="367"/>
      <c r="AI5850" s="367"/>
      <c r="AJ5850" s="367"/>
      <c r="AK5850" s="367"/>
      <c r="AL5850" s="367"/>
      <c r="AM5850" s="367"/>
      <c r="AN5850" s="367"/>
      <c r="AO5850" s="367"/>
      <c r="AP5850" s="367"/>
      <c r="AQ5850" s="367"/>
      <c r="AR5850" s="367"/>
      <c r="AS5850" s="367"/>
      <c r="AT5850" s="367"/>
    </row>
    <row r="5851" spans="2:46" ht="13.8">
      <c r="B5851" s="26">
        <v>137.50000000000091</v>
      </c>
      <c r="C5851" s="363">
        <v>2819.6889632468246</v>
      </c>
      <c r="D5851" s="367">
        <v>8250.0000000000546</v>
      </c>
      <c r="E5851" s="367">
        <v>38372.093023256049</v>
      </c>
      <c r="F5851" s="367">
        <v>-10630120.058648234</v>
      </c>
      <c r="G5851" s="367">
        <v>8250.0000000000509</v>
      </c>
      <c r="H5851" s="367">
        <v>206250</v>
      </c>
      <c r="I5851" s="384">
        <v>-125521412.72551748</v>
      </c>
      <c r="J5851" s="367">
        <v>8250</v>
      </c>
      <c r="K5851" s="367">
        <v>50000.000000000677</v>
      </c>
      <c r="L5851" s="384">
        <v>-7489330.6338658165</v>
      </c>
      <c r="M5851" s="367">
        <v>8250.0000000001128</v>
      </c>
      <c r="N5851" s="367">
        <v>825</v>
      </c>
      <c r="O5851" s="384">
        <v>-129309.99852088923</v>
      </c>
      <c r="P5851" s="367">
        <v>119.62500000000001</v>
      </c>
      <c r="Q5851" s="367">
        <v>825</v>
      </c>
      <c r="R5851" s="384">
        <v>-53463.403774376558</v>
      </c>
      <c r="S5851" s="367">
        <v>115.5</v>
      </c>
      <c r="T5851" s="367">
        <v>28448.275862068629</v>
      </c>
      <c r="U5851" s="384">
        <v>-7744507.8019142877</v>
      </c>
      <c r="V5851" s="367">
        <v>8249.9999999999036</v>
      </c>
      <c r="W5851" s="367">
        <v>1375000.0000000054</v>
      </c>
      <c r="X5851" s="384">
        <v>362358.16722280387</v>
      </c>
      <c r="Y5851" s="386">
        <v>8250.0000000000309</v>
      </c>
      <c r="Z5851" s="367"/>
      <c r="AA5851" s="367"/>
      <c r="AB5851" s="367"/>
      <c r="AC5851" s="367"/>
      <c r="AD5851" s="367"/>
      <c r="AE5851" s="367"/>
      <c r="AF5851" s="367"/>
      <c r="AG5851" s="367"/>
      <c r="AH5851" s="367"/>
      <c r="AI5851" s="367"/>
      <c r="AJ5851" s="367"/>
      <c r="AK5851" s="367"/>
      <c r="AL5851" s="367"/>
      <c r="AM5851" s="367"/>
      <c r="AN5851" s="367"/>
      <c r="AO5851" s="367"/>
      <c r="AP5851" s="367"/>
      <c r="AQ5851" s="367"/>
      <c r="AR5851" s="367"/>
      <c r="AS5851" s="367"/>
      <c r="AT5851" s="367"/>
    </row>
    <row r="5852" spans="2:46" ht="13.8">
      <c r="B5852" s="26">
        <v>137.66666666666757</v>
      </c>
      <c r="C5852" s="363">
        <v>2823.0440916062807</v>
      </c>
      <c r="D5852" s="367">
        <v>8260.0000000000546</v>
      </c>
      <c r="E5852" s="367">
        <v>38418.604651163027</v>
      </c>
      <c r="F5852" s="367">
        <v>-10656066.548560189</v>
      </c>
      <c r="G5852" s="367">
        <v>8260.0000000000509</v>
      </c>
      <c r="H5852" s="367">
        <v>206500</v>
      </c>
      <c r="I5852" s="384">
        <v>-125827330.9660898</v>
      </c>
      <c r="J5852" s="367">
        <v>8260</v>
      </c>
      <c r="K5852" s="367">
        <v>50060.60606060674</v>
      </c>
      <c r="L5852" s="384">
        <v>-7508406.5829072818</v>
      </c>
      <c r="M5852" s="367">
        <v>8260.0000000001128</v>
      </c>
      <c r="N5852" s="367">
        <v>826</v>
      </c>
      <c r="O5852" s="384">
        <v>-129628.57847945747</v>
      </c>
      <c r="P5852" s="367">
        <v>119.77</v>
      </c>
      <c r="Q5852" s="367">
        <v>826</v>
      </c>
      <c r="R5852" s="384">
        <v>-53604.589528349243</v>
      </c>
      <c r="S5852" s="367">
        <v>115.64</v>
      </c>
      <c r="T5852" s="367">
        <v>28482.758620689317</v>
      </c>
      <c r="U5852" s="384">
        <v>-7764029.7559055062</v>
      </c>
      <c r="V5852" s="367">
        <v>8259.9999999999018</v>
      </c>
      <c r="W5852" s="367">
        <v>1376666.6666666721</v>
      </c>
      <c r="X5852" s="384">
        <v>362420.51863719022</v>
      </c>
      <c r="Y5852" s="386">
        <v>8260.0000000000309</v>
      </c>
      <c r="Z5852" s="367"/>
      <c r="AA5852" s="367"/>
      <c r="AB5852" s="367"/>
      <c r="AC5852" s="367"/>
      <c r="AD5852" s="367"/>
      <c r="AE5852" s="367"/>
      <c r="AF5852" s="367"/>
      <c r="AG5852" s="367"/>
      <c r="AH5852" s="367"/>
      <c r="AI5852" s="367"/>
      <c r="AJ5852" s="367"/>
      <c r="AK5852" s="367"/>
      <c r="AL5852" s="367"/>
      <c r="AM5852" s="367"/>
      <c r="AN5852" s="367"/>
      <c r="AO5852" s="367"/>
      <c r="AP5852" s="367"/>
      <c r="AQ5852" s="367"/>
      <c r="AR5852" s="367"/>
      <c r="AS5852" s="367"/>
      <c r="AT5852" s="367"/>
    </row>
    <row r="5853" spans="2:46" ht="13.8">
      <c r="B5853" s="26">
        <v>137.83333333333422</v>
      </c>
      <c r="C5853" s="363">
        <v>2826.3990682067915</v>
      </c>
      <c r="D5853" s="367">
        <v>8270.0000000000546</v>
      </c>
      <c r="E5853" s="367">
        <v>38465.116279070004</v>
      </c>
      <c r="F5853" s="367">
        <v>-10682044.664370215</v>
      </c>
      <c r="G5853" s="367">
        <v>8270.0000000000509</v>
      </c>
      <c r="H5853" s="367">
        <v>206750</v>
      </c>
      <c r="I5853" s="384">
        <v>-126133621.53371692</v>
      </c>
      <c r="J5853" s="367">
        <v>8270</v>
      </c>
      <c r="K5853" s="367">
        <v>50121.212121212804</v>
      </c>
      <c r="L5853" s="384">
        <v>-7527506.7401146451</v>
      </c>
      <c r="M5853" s="367">
        <v>8270.0000000001128</v>
      </c>
      <c r="N5853" s="367">
        <v>827</v>
      </c>
      <c r="O5853" s="384">
        <v>-129947.55030380405</v>
      </c>
      <c r="P5853" s="367">
        <v>119.91500000000001</v>
      </c>
      <c r="Q5853" s="367">
        <v>827</v>
      </c>
      <c r="R5853" s="384">
        <v>-53745.960225731564</v>
      </c>
      <c r="S5853" s="367">
        <v>115.78</v>
      </c>
      <c r="T5853" s="367">
        <v>28517.241379310006</v>
      </c>
      <c r="U5853" s="384">
        <v>-7783576.2490536459</v>
      </c>
      <c r="V5853" s="367">
        <v>8269.9999999999018</v>
      </c>
      <c r="W5853" s="367">
        <v>1378333.3333333388</v>
      </c>
      <c r="X5853" s="384">
        <v>362481.95753194828</v>
      </c>
      <c r="Y5853" s="386">
        <v>8270.0000000000327</v>
      </c>
      <c r="Z5853" s="367"/>
      <c r="AA5853" s="367"/>
      <c r="AB5853" s="367"/>
      <c r="AC5853" s="367"/>
      <c r="AD5853" s="367"/>
      <c r="AE5853" s="367"/>
      <c r="AF5853" s="367"/>
      <c r="AG5853" s="367"/>
      <c r="AH5853" s="367"/>
      <c r="AI5853" s="367"/>
      <c r="AJ5853" s="367"/>
      <c r="AK5853" s="367"/>
      <c r="AL5853" s="367"/>
      <c r="AM5853" s="367"/>
      <c r="AN5853" s="367"/>
      <c r="AO5853" s="367"/>
      <c r="AP5853" s="367"/>
      <c r="AQ5853" s="367"/>
      <c r="AR5853" s="367"/>
      <c r="AS5853" s="367"/>
      <c r="AT5853" s="367"/>
    </row>
    <row r="5854" spans="2:46" ht="13.8">
      <c r="B5854" s="26">
        <v>138.00000000000088</v>
      </c>
      <c r="C5854" s="363">
        <v>2829.7538930483561</v>
      </c>
      <c r="D5854" s="367">
        <v>8280.0000000000528</v>
      </c>
      <c r="E5854" s="367">
        <v>38511.627906976981</v>
      </c>
      <c r="F5854" s="367">
        <v>-10708054.406078301</v>
      </c>
      <c r="G5854" s="367">
        <v>8280.0000000000509</v>
      </c>
      <c r="H5854" s="367">
        <v>207000</v>
      </c>
      <c r="I5854" s="384">
        <v>-126440284.42839883</v>
      </c>
      <c r="J5854" s="367">
        <v>8280</v>
      </c>
      <c r="K5854" s="367">
        <v>50181.818181818868</v>
      </c>
      <c r="L5854" s="384">
        <v>-7546631.1054879092</v>
      </c>
      <c r="M5854" s="367">
        <v>8280.0000000001146</v>
      </c>
      <c r="N5854" s="367">
        <v>828</v>
      </c>
      <c r="O5854" s="384">
        <v>-130266.91399392879</v>
      </c>
      <c r="P5854" s="367">
        <v>120.05999999999999</v>
      </c>
      <c r="Q5854" s="367">
        <v>828</v>
      </c>
      <c r="R5854" s="384">
        <v>-53887.51586652355</v>
      </c>
      <c r="S5854" s="367">
        <v>115.92</v>
      </c>
      <c r="T5854" s="367">
        <v>28551.724137930694</v>
      </c>
      <c r="U5854" s="384">
        <v>-7803147.2813587049</v>
      </c>
      <c r="V5854" s="367">
        <v>8279.9999999999018</v>
      </c>
      <c r="W5854" s="367">
        <v>1380000.0000000056</v>
      </c>
      <c r="X5854" s="384">
        <v>362542.4839070781</v>
      </c>
      <c r="Y5854" s="386">
        <v>8280.0000000000327</v>
      </c>
      <c r="Z5854" s="367"/>
      <c r="AA5854" s="367"/>
      <c r="AB5854" s="367"/>
      <c r="AC5854" s="367"/>
      <c r="AD5854" s="367"/>
      <c r="AE5854" s="367"/>
      <c r="AF5854" s="367"/>
      <c r="AG5854" s="367"/>
      <c r="AH5854" s="367"/>
      <c r="AI5854" s="367"/>
      <c r="AJ5854" s="367"/>
      <c r="AK5854" s="367"/>
      <c r="AL5854" s="367"/>
      <c r="AM5854" s="367"/>
      <c r="AN5854" s="367"/>
      <c r="AO5854" s="367"/>
      <c r="AP5854" s="367"/>
      <c r="AQ5854" s="367"/>
      <c r="AR5854" s="367"/>
      <c r="AS5854" s="367"/>
      <c r="AT5854" s="367"/>
    </row>
    <row r="5855" spans="2:46" ht="13.8">
      <c r="B5855" s="26">
        <v>138.16666666666754</v>
      </c>
      <c r="C5855" s="363">
        <v>2833.1085661309753</v>
      </c>
      <c r="D5855" s="367">
        <v>8290.0000000000528</v>
      </c>
      <c r="E5855" s="367">
        <v>38558.139534883958</v>
      </c>
      <c r="F5855" s="367">
        <v>-10734095.773684459</v>
      </c>
      <c r="G5855" s="367">
        <v>8290.0000000000509</v>
      </c>
      <c r="H5855" s="367">
        <v>207250</v>
      </c>
      <c r="I5855" s="384">
        <v>-126747319.65013556</v>
      </c>
      <c r="J5855" s="367">
        <v>8290</v>
      </c>
      <c r="K5855" s="367">
        <v>50242.424242424931</v>
      </c>
      <c r="L5855" s="384">
        <v>-7565779.6790270656</v>
      </c>
      <c r="M5855" s="367">
        <v>8290.0000000001146</v>
      </c>
      <c r="N5855" s="367">
        <v>829</v>
      </c>
      <c r="O5855" s="384">
        <v>-130586.66954983186</v>
      </c>
      <c r="P5855" s="367">
        <v>120.205</v>
      </c>
      <c r="Q5855" s="367">
        <v>829</v>
      </c>
      <c r="R5855" s="384">
        <v>-54029.256450725174</v>
      </c>
      <c r="S5855" s="367">
        <v>116.06</v>
      </c>
      <c r="T5855" s="367">
        <v>28586.206896551383</v>
      </c>
      <c r="U5855" s="384">
        <v>-7822742.8528206777</v>
      </c>
      <c r="V5855" s="367">
        <v>8289.9999999999</v>
      </c>
      <c r="W5855" s="367">
        <v>1381666.6666666723</v>
      </c>
      <c r="X5855" s="384">
        <v>362602.09776257951</v>
      </c>
      <c r="Y5855" s="386">
        <v>8290.0000000000346</v>
      </c>
      <c r="Z5855" s="367"/>
      <c r="AA5855" s="367"/>
      <c r="AB5855" s="367"/>
      <c r="AC5855" s="367"/>
      <c r="AD5855" s="367"/>
      <c r="AE5855" s="367"/>
      <c r="AF5855" s="367"/>
      <c r="AG5855" s="367"/>
      <c r="AH5855" s="367"/>
      <c r="AI5855" s="367"/>
      <c r="AJ5855" s="367"/>
      <c r="AK5855" s="367"/>
      <c r="AL5855" s="367"/>
      <c r="AM5855" s="367"/>
      <c r="AN5855" s="367"/>
      <c r="AO5855" s="367"/>
      <c r="AP5855" s="367"/>
      <c r="AQ5855" s="367"/>
      <c r="AR5855" s="367"/>
      <c r="AS5855" s="367"/>
      <c r="AT5855" s="367"/>
    </row>
    <row r="5856" spans="2:46" ht="13.8">
      <c r="B5856" s="26">
        <v>138.3333333333342</v>
      </c>
      <c r="C5856" s="363">
        <v>2836.4630874546483</v>
      </c>
      <c r="D5856" s="367">
        <v>8300.0000000000509</v>
      </c>
      <c r="E5856" s="367">
        <v>38604.651162790935</v>
      </c>
      <c r="F5856" s="367">
        <v>-10760168.767188679</v>
      </c>
      <c r="G5856" s="367">
        <v>8300.0000000000509</v>
      </c>
      <c r="H5856" s="367">
        <v>207500</v>
      </c>
      <c r="I5856" s="384">
        <v>-127054727.19892709</v>
      </c>
      <c r="J5856" s="367">
        <v>8300</v>
      </c>
      <c r="K5856" s="367">
        <v>50303.030303030995</v>
      </c>
      <c r="L5856" s="384">
        <v>-7584952.460732121</v>
      </c>
      <c r="M5856" s="367">
        <v>8300.0000000001146</v>
      </c>
      <c r="N5856" s="367">
        <v>830</v>
      </c>
      <c r="O5856" s="384">
        <v>-130906.81697151321</v>
      </c>
      <c r="P5856" s="367">
        <v>120.35000000000001</v>
      </c>
      <c r="Q5856" s="367">
        <v>830</v>
      </c>
      <c r="R5856" s="384">
        <v>-54171.181978336455</v>
      </c>
      <c r="S5856" s="367">
        <v>116.2</v>
      </c>
      <c r="T5856" s="367">
        <v>28620.689655172071</v>
      </c>
      <c r="U5856" s="384">
        <v>-7842362.9634395717</v>
      </c>
      <c r="V5856" s="367">
        <v>8299.9999999999</v>
      </c>
      <c r="W5856" s="367">
        <v>1383333.3333333391</v>
      </c>
      <c r="X5856" s="384">
        <v>362660.79909845267</v>
      </c>
      <c r="Y5856" s="386">
        <v>8300.0000000000346</v>
      </c>
      <c r="Z5856" s="367"/>
      <c r="AA5856" s="367"/>
      <c r="AB5856" s="367"/>
      <c r="AC5856" s="367"/>
      <c r="AD5856" s="367"/>
      <c r="AE5856" s="367"/>
      <c r="AF5856" s="367"/>
      <c r="AG5856" s="367"/>
      <c r="AH5856" s="367"/>
      <c r="AI5856" s="367"/>
      <c r="AJ5856" s="367"/>
      <c r="AK5856" s="367"/>
      <c r="AL5856" s="367"/>
      <c r="AM5856" s="367"/>
      <c r="AN5856" s="367"/>
      <c r="AO5856" s="367"/>
      <c r="AP5856" s="367"/>
      <c r="AQ5856" s="367"/>
      <c r="AR5856" s="367"/>
      <c r="AS5856" s="367"/>
      <c r="AT5856" s="367"/>
    </row>
    <row r="5857" spans="2:46" ht="13.8">
      <c r="B5857" s="26">
        <v>138.50000000000085</v>
      </c>
      <c r="C5857" s="363">
        <v>2839.8174570193769</v>
      </c>
      <c r="D5857" s="367">
        <v>8310.0000000000509</v>
      </c>
      <c r="E5857" s="367">
        <v>38651.162790697912</v>
      </c>
      <c r="F5857" s="367">
        <v>-10786273.386590969</v>
      </c>
      <c r="G5857" s="367">
        <v>8310.0000000000509</v>
      </c>
      <c r="H5857" s="367">
        <v>207750</v>
      </c>
      <c r="I5857" s="384">
        <v>-127362507.07477342</v>
      </c>
      <c r="J5857" s="367">
        <v>8310</v>
      </c>
      <c r="K5857" s="367">
        <v>50363.636363637059</v>
      </c>
      <c r="L5857" s="384">
        <v>-7604149.4506030725</v>
      </c>
      <c r="M5857" s="367">
        <v>8310.0000000001146</v>
      </c>
      <c r="N5857" s="367">
        <v>831</v>
      </c>
      <c r="O5857" s="384">
        <v>-131227.35625897272</v>
      </c>
      <c r="P5857" s="367">
        <v>120.49499999999999</v>
      </c>
      <c r="Q5857" s="367">
        <v>831</v>
      </c>
      <c r="R5857" s="384">
        <v>-54313.292449357374</v>
      </c>
      <c r="S5857" s="367">
        <v>116.34</v>
      </c>
      <c r="T5857" s="367">
        <v>28655.172413792759</v>
      </c>
      <c r="U5857" s="384">
        <v>-7862007.6132153822</v>
      </c>
      <c r="V5857" s="367">
        <v>8309.9999999999</v>
      </c>
      <c r="W5857" s="367">
        <v>1385000.0000000058</v>
      </c>
      <c r="X5857" s="384">
        <v>362718.58791469753</v>
      </c>
      <c r="Y5857" s="386">
        <v>8310.0000000000346</v>
      </c>
      <c r="Z5857" s="367"/>
      <c r="AA5857" s="367"/>
      <c r="AB5857" s="367"/>
      <c r="AC5857" s="367"/>
      <c r="AD5857" s="367"/>
      <c r="AE5857" s="367"/>
      <c r="AF5857" s="367"/>
      <c r="AG5857" s="367"/>
      <c r="AH5857" s="367"/>
      <c r="AI5857" s="367"/>
      <c r="AJ5857" s="367"/>
      <c r="AK5857" s="367"/>
      <c r="AL5857" s="367"/>
      <c r="AM5857" s="367"/>
      <c r="AN5857" s="367"/>
      <c r="AO5857" s="367"/>
      <c r="AP5857" s="367"/>
      <c r="AQ5857" s="367"/>
      <c r="AR5857" s="367"/>
      <c r="AS5857" s="367"/>
      <c r="AT5857" s="367"/>
    </row>
    <row r="5858" spans="2:46" ht="13.8">
      <c r="B5858" s="26">
        <v>138.66666666666751</v>
      </c>
      <c r="C5858" s="363">
        <v>2843.1716748251597</v>
      </c>
      <c r="D5858" s="367">
        <v>8320.0000000000509</v>
      </c>
      <c r="E5858" s="367">
        <v>38697.674418604889</v>
      </c>
      <c r="F5858" s="367">
        <v>-10812409.631891323</v>
      </c>
      <c r="G5858" s="367">
        <v>8320.0000000000509</v>
      </c>
      <c r="H5858" s="367">
        <v>208000</v>
      </c>
      <c r="I5858" s="384">
        <v>-127670659.27767454</v>
      </c>
      <c r="J5858" s="367">
        <v>8320</v>
      </c>
      <c r="K5858" s="367">
        <v>50424.242424243123</v>
      </c>
      <c r="L5858" s="384">
        <v>-7623370.6486399258</v>
      </c>
      <c r="M5858" s="367">
        <v>8320.0000000001164</v>
      </c>
      <c r="N5858" s="367">
        <v>832</v>
      </c>
      <c r="O5858" s="384">
        <v>-131548.2874122106</v>
      </c>
      <c r="P5858" s="367">
        <v>120.64</v>
      </c>
      <c r="Q5858" s="367">
        <v>832</v>
      </c>
      <c r="R5858" s="384">
        <v>-54455.587863787972</v>
      </c>
      <c r="S5858" s="367">
        <v>116.48</v>
      </c>
      <c r="T5858" s="367">
        <v>28689.655172413448</v>
      </c>
      <c r="U5858" s="384">
        <v>-7881676.802148113</v>
      </c>
      <c r="V5858" s="367">
        <v>8319.9999999999</v>
      </c>
      <c r="W5858" s="367">
        <v>1386666.6666666726</v>
      </c>
      <c r="X5858" s="384">
        <v>362775.46421131404</v>
      </c>
      <c r="Y5858" s="386">
        <v>8320.0000000000346</v>
      </c>
      <c r="Z5858" s="367"/>
      <c r="AA5858" s="367"/>
      <c r="AB5858" s="367"/>
      <c r="AC5858" s="367"/>
      <c r="AD5858" s="367"/>
      <c r="AE5858" s="367"/>
      <c r="AF5858" s="367"/>
      <c r="AG5858" s="367"/>
      <c r="AH5858" s="367"/>
      <c r="AI5858" s="367"/>
      <c r="AJ5858" s="367"/>
      <c r="AK5858" s="367"/>
      <c r="AL5858" s="367"/>
      <c r="AM5858" s="367"/>
      <c r="AN5858" s="367"/>
      <c r="AO5858" s="367"/>
      <c r="AP5858" s="367"/>
      <c r="AQ5858" s="367"/>
      <c r="AR5858" s="367"/>
      <c r="AS5858" s="367"/>
      <c r="AT5858" s="367"/>
    </row>
    <row r="5859" spans="2:46" ht="13.8">
      <c r="B5859" s="26">
        <v>138.83333333333417</v>
      </c>
      <c r="C5859" s="363">
        <v>2846.5257408719976</v>
      </c>
      <c r="D5859" s="367">
        <v>8330.0000000000509</v>
      </c>
      <c r="E5859" s="367">
        <v>38744.186046511866</v>
      </c>
      <c r="F5859" s="367">
        <v>-10838577.503089746</v>
      </c>
      <c r="G5859" s="367">
        <v>8330.0000000000509</v>
      </c>
      <c r="H5859" s="367">
        <v>208250</v>
      </c>
      <c r="I5859" s="384">
        <v>-127979183.80763046</v>
      </c>
      <c r="J5859" s="367">
        <v>8330</v>
      </c>
      <c r="K5859" s="367">
        <v>50484.848484849186</v>
      </c>
      <c r="L5859" s="384">
        <v>-7642616.0548426723</v>
      </c>
      <c r="M5859" s="367">
        <v>8330.0000000001164</v>
      </c>
      <c r="N5859" s="367">
        <v>833</v>
      </c>
      <c r="O5859" s="384">
        <v>-131869.61043122673</v>
      </c>
      <c r="P5859" s="367">
        <v>120.78500000000001</v>
      </c>
      <c r="Q5859" s="367">
        <v>833</v>
      </c>
      <c r="R5859" s="384">
        <v>-54598.068221628193</v>
      </c>
      <c r="S5859" s="367">
        <v>116.62</v>
      </c>
      <c r="T5859" s="367">
        <v>28724.137931034136</v>
      </c>
      <c r="U5859" s="384">
        <v>-7901370.5302377604</v>
      </c>
      <c r="V5859" s="367">
        <v>8329.9999999999</v>
      </c>
      <c r="W5859" s="367">
        <v>1388333.3333333393</v>
      </c>
      <c r="X5859" s="384">
        <v>362831.42798830231</v>
      </c>
      <c r="Y5859" s="386">
        <v>8330.0000000000346</v>
      </c>
      <c r="Z5859" s="367"/>
      <c r="AA5859" s="367"/>
      <c r="AB5859" s="367"/>
      <c r="AC5859" s="367"/>
      <c r="AD5859" s="367"/>
      <c r="AE5859" s="367"/>
      <c r="AF5859" s="367"/>
      <c r="AG5859" s="367"/>
      <c r="AH5859" s="367"/>
      <c r="AI5859" s="367"/>
      <c r="AJ5859" s="367"/>
      <c r="AK5859" s="367"/>
      <c r="AL5859" s="367"/>
      <c r="AM5859" s="367"/>
      <c r="AN5859" s="367"/>
      <c r="AO5859" s="367"/>
      <c r="AP5859" s="367"/>
      <c r="AQ5859" s="367"/>
      <c r="AR5859" s="367"/>
      <c r="AS5859" s="367"/>
      <c r="AT5859" s="367"/>
    </row>
    <row r="5860" spans="2:46" ht="13.8">
      <c r="B5860" s="26">
        <v>139.00000000000082</v>
      </c>
      <c r="C5860" s="363">
        <v>2849.8796551598889</v>
      </c>
      <c r="D5860" s="367">
        <v>8340.0000000000491</v>
      </c>
      <c r="E5860" s="367">
        <v>38790.697674418843</v>
      </c>
      <c r="F5860" s="367">
        <v>-10864777.000186235</v>
      </c>
      <c r="G5860" s="367">
        <v>8340.0000000000509</v>
      </c>
      <c r="H5860" s="367">
        <v>208500</v>
      </c>
      <c r="I5860" s="384">
        <v>-128288080.6646412</v>
      </c>
      <c r="J5860" s="367">
        <v>8340</v>
      </c>
      <c r="K5860" s="367">
        <v>50545.45454545525</v>
      </c>
      <c r="L5860" s="384">
        <v>-7661885.6692113159</v>
      </c>
      <c r="M5860" s="367">
        <v>8340.0000000001164</v>
      </c>
      <c r="N5860" s="367">
        <v>834</v>
      </c>
      <c r="O5860" s="384">
        <v>-132191.32531602102</v>
      </c>
      <c r="P5860" s="367">
        <v>120.92999999999999</v>
      </c>
      <c r="Q5860" s="367">
        <v>834</v>
      </c>
      <c r="R5860" s="384">
        <v>-54740.733522878079</v>
      </c>
      <c r="S5860" s="367">
        <v>116.76</v>
      </c>
      <c r="T5860" s="367">
        <v>28758.620689654825</v>
      </c>
      <c r="U5860" s="384">
        <v>-7921088.7974843271</v>
      </c>
      <c r="V5860" s="367">
        <v>8339.9999999999</v>
      </c>
      <c r="W5860" s="367">
        <v>1390000.0000000061</v>
      </c>
      <c r="X5860" s="384">
        <v>362886.47924566228</v>
      </c>
      <c r="Y5860" s="386">
        <v>8340.0000000000364</v>
      </c>
      <c r="Z5860" s="367"/>
      <c r="AA5860" s="367"/>
      <c r="AB5860" s="367"/>
      <c r="AC5860" s="367"/>
      <c r="AD5860" s="367"/>
      <c r="AE5860" s="367"/>
      <c r="AF5860" s="367"/>
      <c r="AG5860" s="367"/>
      <c r="AH5860" s="367"/>
      <c r="AI5860" s="367"/>
      <c r="AJ5860" s="367"/>
      <c r="AK5860" s="367"/>
      <c r="AL5860" s="367"/>
      <c r="AM5860" s="367"/>
      <c r="AN5860" s="367"/>
      <c r="AO5860" s="367"/>
      <c r="AP5860" s="367"/>
      <c r="AQ5860" s="367"/>
      <c r="AR5860" s="367"/>
      <c r="AS5860" s="367"/>
      <c r="AT5860" s="367"/>
    </row>
    <row r="5861" spans="2:46" ht="13.8">
      <c r="B5861" s="26">
        <v>139.16666666666748</v>
      </c>
      <c r="C5861" s="363">
        <v>2853.2334176888353</v>
      </c>
      <c r="D5861" s="367">
        <v>8350.0000000000491</v>
      </c>
      <c r="E5861" s="367">
        <v>38837.20930232582</v>
      </c>
      <c r="F5861" s="367">
        <v>-10891008.123180788</v>
      </c>
      <c r="G5861" s="367">
        <v>8350.0000000000509</v>
      </c>
      <c r="H5861" s="367">
        <v>208750</v>
      </c>
      <c r="I5861" s="384">
        <v>-128597349.84870671</v>
      </c>
      <c r="J5861" s="367">
        <v>8350</v>
      </c>
      <c r="K5861" s="367">
        <v>50606.060606061314</v>
      </c>
      <c r="L5861" s="384">
        <v>-7681179.4917458612</v>
      </c>
      <c r="M5861" s="367">
        <v>8350.0000000001182</v>
      </c>
      <c r="N5861" s="367">
        <v>835</v>
      </c>
      <c r="O5861" s="384">
        <v>-132513.43206659367</v>
      </c>
      <c r="P5861" s="367">
        <v>121.075</v>
      </c>
      <c r="Q5861" s="367">
        <v>835</v>
      </c>
      <c r="R5861" s="384">
        <v>-54883.583767537595</v>
      </c>
      <c r="S5861" s="367">
        <v>116.89999999999999</v>
      </c>
      <c r="T5861" s="367">
        <v>28793.103448275513</v>
      </c>
      <c r="U5861" s="384">
        <v>-7940831.6038878066</v>
      </c>
      <c r="V5861" s="367">
        <v>8349.9999999998981</v>
      </c>
      <c r="W5861" s="367">
        <v>1391666.6666666728</v>
      </c>
      <c r="X5861" s="384">
        <v>362940.61798339389</v>
      </c>
      <c r="Y5861" s="386">
        <v>8350.0000000000364</v>
      </c>
      <c r="Z5861" s="367"/>
      <c r="AA5861" s="367"/>
      <c r="AB5861" s="367"/>
      <c r="AC5861" s="367"/>
      <c r="AD5861" s="367"/>
      <c r="AE5861" s="367"/>
      <c r="AF5861" s="367"/>
      <c r="AG5861" s="367"/>
      <c r="AH5861" s="367"/>
      <c r="AI5861" s="367"/>
      <c r="AJ5861" s="367"/>
      <c r="AK5861" s="367"/>
      <c r="AL5861" s="367"/>
      <c r="AM5861" s="367"/>
      <c r="AN5861" s="367"/>
      <c r="AO5861" s="367"/>
      <c r="AP5861" s="367"/>
      <c r="AQ5861" s="367"/>
      <c r="AR5861" s="367"/>
      <c r="AS5861" s="367"/>
      <c r="AT5861" s="367"/>
    </row>
    <row r="5862" spans="2:46" ht="13.8">
      <c r="B5862" s="26">
        <v>139.33333333333414</v>
      </c>
      <c r="C5862" s="363">
        <v>2856.5870284588368</v>
      </c>
      <c r="D5862" s="367">
        <v>8360.0000000000491</v>
      </c>
      <c r="E5862" s="367">
        <v>38883.720930232797</v>
      </c>
      <c r="F5862" s="367">
        <v>-10917270.872073412</v>
      </c>
      <c r="G5862" s="367">
        <v>8360.0000000000509</v>
      </c>
      <c r="H5862" s="367">
        <v>209000</v>
      </c>
      <c r="I5862" s="384">
        <v>-128906991.35982704</v>
      </c>
      <c r="J5862" s="367">
        <v>8360</v>
      </c>
      <c r="K5862" s="367">
        <v>50666.666666667377</v>
      </c>
      <c r="L5862" s="384">
        <v>-7700497.5224462999</v>
      </c>
      <c r="M5862" s="367">
        <v>8360.0000000001182</v>
      </c>
      <c r="N5862" s="367">
        <v>836</v>
      </c>
      <c r="O5862" s="384">
        <v>-132835.9306829446</v>
      </c>
      <c r="P5862" s="367">
        <v>121.22000000000001</v>
      </c>
      <c r="Q5862" s="367">
        <v>836</v>
      </c>
      <c r="R5862" s="384">
        <v>-55026.618955606762</v>
      </c>
      <c r="S5862" s="367">
        <v>117.03999999999999</v>
      </c>
      <c r="T5862" s="367">
        <v>28827.586206896201</v>
      </c>
      <c r="U5862" s="384">
        <v>-7960598.9494482074</v>
      </c>
      <c r="V5862" s="367">
        <v>8359.9999999998981</v>
      </c>
      <c r="W5862" s="367">
        <v>1393333.3333333395</v>
      </c>
      <c r="X5862" s="384">
        <v>362993.84420149715</v>
      </c>
      <c r="Y5862" s="386">
        <v>8360.0000000000382</v>
      </c>
      <c r="Z5862" s="367"/>
      <c r="AA5862" s="367"/>
      <c r="AB5862" s="367"/>
      <c r="AC5862" s="367"/>
      <c r="AD5862" s="367"/>
      <c r="AE5862" s="367"/>
      <c r="AF5862" s="367"/>
      <c r="AG5862" s="367"/>
      <c r="AH5862" s="367"/>
      <c r="AI5862" s="367"/>
      <c r="AJ5862" s="367"/>
      <c r="AK5862" s="367"/>
      <c r="AL5862" s="367"/>
      <c r="AM5862" s="367"/>
      <c r="AN5862" s="367"/>
      <c r="AO5862" s="367"/>
      <c r="AP5862" s="367"/>
      <c r="AQ5862" s="367"/>
      <c r="AR5862" s="367"/>
      <c r="AS5862" s="367"/>
      <c r="AT5862" s="367"/>
    </row>
    <row r="5863" spans="2:46" ht="13.8">
      <c r="B5863" s="26">
        <v>139.5000000000008</v>
      </c>
      <c r="C5863" s="363">
        <v>2859.9404874698926</v>
      </c>
      <c r="D5863" s="367">
        <v>8370.0000000000473</v>
      </c>
      <c r="E5863" s="367">
        <v>38930.232558139774</v>
      </c>
      <c r="F5863" s="367">
        <v>-10943565.246864103</v>
      </c>
      <c r="G5863" s="367">
        <v>8370.0000000000528</v>
      </c>
      <c r="H5863" s="367">
        <v>209250</v>
      </c>
      <c r="I5863" s="384">
        <v>-129217005.19800216</v>
      </c>
      <c r="J5863" s="367">
        <v>8370</v>
      </c>
      <c r="K5863" s="367">
        <v>50727.272727273441</v>
      </c>
      <c r="L5863" s="384">
        <v>-7719839.7613126356</v>
      </c>
      <c r="M5863" s="367">
        <v>8370.0000000001182</v>
      </c>
      <c r="N5863" s="367">
        <v>837</v>
      </c>
      <c r="O5863" s="384">
        <v>-133158.82116507366</v>
      </c>
      <c r="P5863" s="367">
        <v>121.36499999999999</v>
      </c>
      <c r="Q5863" s="367">
        <v>837</v>
      </c>
      <c r="R5863" s="384">
        <v>-55169.839087085609</v>
      </c>
      <c r="S5863" s="367">
        <v>117.17999999999999</v>
      </c>
      <c r="T5863" s="367">
        <v>28862.06896551689</v>
      </c>
      <c r="U5863" s="384">
        <v>-7980390.8341655266</v>
      </c>
      <c r="V5863" s="367">
        <v>8369.9999999998981</v>
      </c>
      <c r="W5863" s="367">
        <v>1395000.0000000063</v>
      </c>
      <c r="X5863" s="384">
        <v>363046.15789997228</v>
      </c>
      <c r="Y5863" s="386">
        <v>8370.0000000000382</v>
      </c>
      <c r="Z5863" s="367"/>
      <c r="AA5863" s="367"/>
      <c r="AB5863" s="367"/>
      <c r="AC5863" s="367"/>
      <c r="AD5863" s="367"/>
      <c r="AE5863" s="367"/>
      <c r="AF5863" s="367"/>
      <c r="AG5863" s="367"/>
      <c r="AH5863" s="367"/>
      <c r="AI5863" s="367"/>
      <c r="AJ5863" s="367"/>
      <c r="AK5863" s="367"/>
      <c r="AL5863" s="367"/>
      <c r="AM5863" s="367"/>
      <c r="AN5863" s="367"/>
      <c r="AO5863" s="367"/>
      <c r="AP5863" s="367"/>
      <c r="AQ5863" s="367"/>
      <c r="AR5863" s="367"/>
      <c r="AS5863" s="367"/>
      <c r="AT5863" s="367"/>
    </row>
    <row r="5864" spans="2:46" ht="13.8">
      <c r="B5864" s="26">
        <v>139.66666666666745</v>
      </c>
      <c r="C5864" s="363">
        <v>2863.2937947220025</v>
      </c>
      <c r="D5864" s="367">
        <v>8380.0000000000473</v>
      </c>
      <c r="E5864" s="367">
        <v>38976.744186046752</v>
      </c>
      <c r="F5864" s="367">
        <v>-10969891.247552857</v>
      </c>
      <c r="G5864" s="367">
        <v>8380.0000000000528</v>
      </c>
      <c r="H5864" s="367">
        <v>209500</v>
      </c>
      <c r="I5864" s="384">
        <v>-129527391.36323209</v>
      </c>
      <c r="J5864" s="367">
        <v>8380</v>
      </c>
      <c r="K5864" s="367">
        <v>50787.878787879505</v>
      </c>
      <c r="L5864" s="384">
        <v>-7739206.2083448675</v>
      </c>
      <c r="M5864" s="367">
        <v>8380.0000000001182</v>
      </c>
      <c r="N5864" s="367">
        <v>838</v>
      </c>
      <c r="O5864" s="384">
        <v>-133482.10351298109</v>
      </c>
      <c r="P5864" s="367">
        <v>121.51</v>
      </c>
      <c r="Q5864" s="367">
        <v>838</v>
      </c>
      <c r="R5864" s="384">
        <v>-55313.244161974078</v>
      </c>
      <c r="S5864" s="367">
        <v>117.32</v>
      </c>
      <c r="T5864" s="367">
        <v>28896.551724137578</v>
      </c>
      <c r="U5864" s="384">
        <v>-8000207.2580397641</v>
      </c>
      <c r="V5864" s="367">
        <v>8379.9999999998981</v>
      </c>
      <c r="W5864" s="367">
        <v>1396666.666666673</v>
      </c>
      <c r="X5864" s="384">
        <v>363097.55907881894</v>
      </c>
      <c r="Y5864" s="386">
        <v>8380.0000000000382</v>
      </c>
      <c r="Z5864" s="367"/>
      <c r="AA5864" s="367"/>
      <c r="AB5864" s="367"/>
      <c r="AC5864" s="367"/>
      <c r="AD5864" s="367"/>
      <c r="AE5864" s="367"/>
      <c r="AF5864" s="367"/>
      <c r="AG5864" s="367"/>
      <c r="AH5864" s="367"/>
      <c r="AI5864" s="367"/>
      <c r="AJ5864" s="367"/>
      <c r="AK5864" s="367"/>
      <c r="AL5864" s="367"/>
      <c r="AM5864" s="367"/>
      <c r="AN5864" s="367"/>
      <c r="AO5864" s="367"/>
      <c r="AP5864" s="367"/>
      <c r="AQ5864" s="367"/>
      <c r="AR5864" s="367"/>
      <c r="AS5864" s="367"/>
      <c r="AT5864" s="367"/>
    </row>
    <row r="5865" spans="2:46" ht="13.8">
      <c r="B5865" s="26">
        <v>139.83333333333411</v>
      </c>
      <c r="C5865" s="363">
        <v>2866.6469502151663</v>
      </c>
      <c r="D5865" s="367">
        <v>8390.0000000000455</v>
      </c>
      <c r="E5865" s="367">
        <v>39023.255813953729</v>
      </c>
      <c r="F5865" s="367">
        <v>-10996248.874139678</v>
      </c>
      <c r="G5865" s="367">
        <v>8390.0000000000528</v>
      </c>
      <c r="H5865" s="367">
        <v>209750</v>
      </c>
      <c r="I5865" s="384">
        <v>-129838149.85551682</v>
      </c>
      <c r="J5865" s="367">
        <v>8390</v>
      </c>
      <c r="K5865" s="367">
        <v>50848.484848485568</v>
      </c>
      <c r="L5865" s="384">
        <v>-7758596.8635430019</v>
      </c>
      <c r="M5865" s="367">
        <v>8390.0000000001201</v>
      </c>
      <c r="N5865" s="367">
        <v>839</v>
      </c>
      <c r="O5865" s="384">
        <v>-133805.77772666674</v>
      </c>
      <c r="P5865" s="367">
        <v>121.65499999999999</v>
      </c>
      <c r="Q5865" s="367">
        <v>839</v>
      </c>
      <c r="R5865" s="384">
        <v>-55456.834180272213</v>
      </c>
      <c r="S5865" s="367">
        <v>117.46</v>
      </c>
      <c r="T5865" s="367">
        <v>28931.034482758267</v>
      </c>
      <c r="U5865" s="384">
        <v>-8020048.2210709192</v>
      </c>
      <c r="V5865" s="367">
        <v>8389.9999999998981</v>
      </c>
      <c r="W5865" s="367">
        <v>1398333.3333333398</v>
      </c>
      <c r="X5865" s="384">
        <v>363148.04773803736</v>
      </c>
      <c r="Y5865" s="386">
        <v>8390.0000000000382</v>
      </c>
      <c r="Z5865" s="367"/>
      <c r="AA5865" s="367"/>
      <c r="AB5865" s="367"/>
      <c r="AC5865" s="367"/>
      <c r="AD5865" s="367"/>
      <c r="AE5865" s="367"/>
      <c r="AF5865" s="367"/>
      <c r="AG5865" s="367"/>
      <c r="AH5865" s="367"/>
      <c r="AI5865" s="367"/>
      <c r="AJ5865" s="367"/>
      <c r="AK5865" s="367"/>
      <c r="AL5865" s="367"/>
      <c r="AM5865" s="367"/>
      <c r="AN5865" s="367"/>
      <c r="AO5865" s="367"/>
      <c r="AP5865" s="367"/>
      <c r="AQ5865" s="367"/>
      <c r="AR5865" s="367"/>
      <c r="AS5865" s="367"/>
      <c r="AT5865" s="367"/>
    </row>
    <row r="5866" spans="2:46" ht="13.8">
      <c r="B5866" s="26">
        <v>140.00000000000077</v>
      </c>
      <c r="C5866" s="363">
        <v>2869.9999539493861</v>
      </c>
      <c r="D5866" s="367">
        <v>8400.0000000000455</v>
      </c>
      <c r="E5866" s="367">
        <v>39069.767441860706</v>
      </c>
      <c r="F5866" s="367">
        <v>-11022638.126624567</v>
      </c>
      <c r="G5866" s="367">
        <v>8400.0000000000528</v>
      </c>
      <c r="H5866" s="367">
        <v>210000</v>
      </c>
      <c r="I5866" s="384">
        <v>-130149280.67485633</v>
      </c>
      <c r="J5866" s="367">
        <v>8400</v>
      </c>
      <c r="K5866" s="367">
        <v>50909.090909091632</v>
      </c>
      <c r="L5866" s="384">
        <v>-7778011.7269070288</v>
      </c>
      <c r="M5866" s="367">
        <v>8400.0000000001201</v>
      </c>
      <c r="N5866" s="367">
        <v>840</v>
      </c>
      <c r="O5866" s="384">
        <v>-134129.84380613067</v>
      </c>
      <c r="P5866" s="367">
        <v>121.8</v>
      </c>
      <c r="Q5866" s="367">
        <v>840</v>
      </c>
      <c r="R5866" s="384">
        <v>-55600.609141979985</v>
      </c>
      <c r="S5866" s="367">
        <v>117.6</v>
      </c>
      <c r="T5866" s="367">
        <v>28965.517241378955</v>
      </c>
      <c r="U5866" s="384">
        <v>-8039913.7232589908</v>
      </c>
      <c r="V5866" s="367">
        <v>8399.9999999998981</v>
      </c>
      <c r="W5866" s="367">
        <v>1400000.0000000065</v>
      </c>
      <c r="X5866" s="384">
        <v>363197.62387762748</v>
      </c>
      <c r="Y5866" s="386">
        <v>8400.0000000000382</v>
      </c>
      <c r="Z5866" s="367"/>
      <c r="AA5866" s="367"/>
      <c r="AB5866" s="367"/>
      <c r="AC5866" s="367"/>
      <c r="AD5866" s="367"/>
      <c r="AE5866" s="367"/>
      <c r="AF5866" s="367"/>
      <c r="AG5866" s="367"/>
      <c r="AH5866" s="367"/>
      <c r="AI5866" s="367"/>
      <c r="AJ5866" s="367"/>
      <c r="AK5866" s="367"/>
      <c r="AL5866" s="367"/>
      <c r="AM5866" s="367"/>
      <c r="AN5866" s="367"/>
      <c r="AO5866" s="367"/>
      <c r="AP5866" s="367"/>
      <c r="AQ5866" s="367"/>
      <c r="AR5866" s="367"/>
      <c r="AS5866" s="367"/>
      <c r="AT5866" s="367"/>
    </row>
    <row r="5867" spans="2:46" ht="13.8">
      <c r="B5867" s="26">
        <v>140.16666666666742</v>
      </c>
      <c r="C5867" s="363">
        <v>2873.3528059246596</v>
      </c>
      <c r="D5867" s="367">
        <v>8410.0000000000455</v>
      </c>
      <c r="E5867" s="367">
        <v>39116.279069767683</v>
      </c>
      <c r="F5867" s="367">
        <v>-11049059.00500752</v>
      </c>
      <c r="G5867" s="367">
        <v>8410.0000000000528</v>
      </c>
      <c r="H5867" s="367">
        <v>210250</v>
      </c>
      <c r="I5867" s="384">
        <v>-130460783.82125066</v>
      </c>
      <c r="J5867" s="367">
        <v>8410</v>
      </c>
      <c r="K5867" s="367">
        <v>50969.696969697696</v>
      </c>
      <c r="L5867" s="384">
        <v>-7797450.7984369537</v>
      </c>
      <c r="M5867" s="367">
        <v>8410.0000000001201</v>
      </c>
      <c r="N5867" s="367">
        <v>841</v>
      </c>
      <c r="O5867" s="384">
        <v>-134454.30175137287</v>
      </c>
      <c r="P5867" s="367">
        <v>121.94500000000001</v>
      </c>
      <c r="Q5867" s="367">
        <v>841</v>
      </c>
      <c r="R5867" s="384">
        <v>-55744.569047097422</v>
      </c>
      <c r="S5867" s="367">
        <v>117.74</v>
      </c>
      <c r="T5867" s="367">
        <v>28999.999999999643</v>
      </c>
      <c r="U5867" s="384">
        <v>-8059803.764603978</v>
      </c>
      <c r="V5867" s="367">
        <v>8409.9999999998963</v>
      </c>
      <c r="W5867" s="367">
        <v>1401666.6666666733</v>
      </c>
      <c r="X5867" s="384">
        <v>363246.28749758931</v>
      </c>
      <c r="Y5867" s="386">
        <v>8410.00000000004</v>
      </c>
      <c r="Z5867" s="367"/>
      <c r="AA5867" s="367"/>
      <c r="AB5867" s="367"/>
      <c r="AC5867" s="367"/>
      <c r="AD5867" s="367"/>
      <c r="AE5867" s="367"/>
      <c r="AF5867" s="367"/>
      <c r="AG5867" s="367"/>
      <c r="AH5867" s="367"/>
      <c r="AI5867" s="367"/>
      <c r="AJ5867" s="367"/>
      <c r="AK5867" s="367"/>
      <c r="AL5867" s="367"/>
      <c r="AM5867" s="367"/>
      <c r="AN5867" s="367"/>
      <c r="AO5867" s="367"/>
      <c r="AP5867" s="367"/>
      <c r="AQ5867" s="367"/>
      <c r="AR5867" s="367"/>
      <c r="AS5867" s="367"/>
      <c r="AT5867" s="367"/>
    </row>
    <row r="5868" spans="2:46" ht="13.8">
      <c r="B5868" s="26">
        <v>140.33333333333408</v>
      </c>
      <c r="C5868" s="363">
        <v>2876.7055061409878</v>
      </c>
      <c r="D5868" s="367">
        <v>8420.0000000000455</v>
      </c>
      <c r="E5868" s="367">
        <v>39162.79069767466</v>
      </c>
      <c r="F5868" s="367">
        <v>-11075511.50928854</v>
      </c>
      <c r="G5868" s="367">
        <v>8420.0000000000528</v>
      </c>
      <c r="H5868" s="367">
        <v>210500</v>
      </c>
      <c r="I5868" s="384">
        <v>-130772659.29469977</v>
      </c>
      <c r="J5868" s="367">
        <v>8420</v>
      </c>
      <c r="K5868" s="367">
        <v>51030.303030303759</v>
      </c>
      <c r="L5868" s="384">
        <v>-7816914.0781327747</v>
      </c>
      <c r="M5868" s="367">
        <v>8420.0000000001201</v>
      </c>
      <c r="N5868" s="367">
        <v>842</v>
      </c>
      <c r="O5868" s="384">
        <v>-134779.15156239329</v>
      </c>
      <c r="P5868" s="367">
        <v>122.08999999999999</v>
      </c>
      <c r="Q5868" s="367">
        <v>842</v>
      </c>
      <c r="R5868" s="384">
        <v>-55888.713895624503</v>
      </c>
      <c r="S5868" s="367">
        <v>117.88</v>
      </c>
      <c r="T5868" s="367">
        <v>29034.482758620332</v>
      </c>
      <c r="U5868" s="384">
        <v>-8079718.3451058874</v>
      </c>
      <c r="V5868" s="367">
        <v>8419.9999999998963</v>
      </c>
      <c r="W5868" s="367">
        <v>1403333.33333334</v>
      </c>
      <c r="X5868" s="384">
        <v>363294.03859792283</v>
      </c>
      <c r="Y5868" s="386">
        <v>8420.00000000004</v>
      </c>
      <c r="Z5868" s="367"/>
      <c r="AA5868" s="367"/>
      <c r="AB5868" s="367"/>
      <c r="AC5868" s="367"/>
      <c r="AD5868" s="367"/>
      <c r="AE5868" s="367"/>
      <c r="AF5868" s="367"/>
      <c r="AG5868" s="367"/>
      <c r="AH5868" s="367"/>
      <c r="AI5868" s="367"/>
      <c r="AJ5868" s="367"/>
      <c r="AK5868" s="367"/>
      <c r="AL5868" s="367"/>
      <c r="AM5868" s="367"/>
      <c r="AN5868" s="367"/>
      <c r="AO5868" s="367"/>
      <c r="AP5868" s="367"/>
      <c r="AQ5868" s="367"/>
      <c r="AR5868" s="367"/>
      <c r="AS5868" s="367"/>
      <c r="AT5868" s="367"/>
    </row>
    <row r="5869" spans="2:46" ht="13.8">
      <c r="B5869" s="26">
        <v>140.50000000000074</v>
      </c>
      <c r="C5869" s="363">
        <v>2880.0580545983698</v>
      </c>
      <c r="D5869" s="367">
        <v>8430.0000000000437</v>
      </c>
      <c r="E5869" s="367">
        <v>39209.302325581637</v>
      </c>
      <c r="F5869" s="367">
        <v>-11101995.639467627</v>
      </c>
      <c r="G5869" s="367">
        <v>8430.0000000000528</v>
      </c>
      <c r="H5869" s="367">
        <v>210750</v>
      </c>
      <c r="I5869" s="384">
        <v>-131084907.0952037</v>
      </c>
      <c r="J5869" s="367">
        <v>8430</v>
      </c>
      <c r="K5869" s="367">
        <v>51090.909090909823</v>
      </c>
      <c r="L5869" s="384">
        <v>-7836401.5659944983</v>
      </c>
      <c r="M5869" s="367">
        <v>8430.0000000001219</v>
      </c>
      <c r="N5869" s="367">
        <v>843</v>
      </c>
      <c r="O5869" s="384">
        <v>-135104.393239192</v>
      </c>
      <c r="P5869" s="367">
        <v>122.235</v>
      </c>
      <c r="Q5869" s="367">
        <v>843</v>
      </c>
      <c r="R5869" s="384">
        <v>-56033.043687561243</v>
      </c>
      <c r="S5869" s="367">
        <v>118.02</v>
      </c>
      <c r="T5869" s="367">
        <v>29068.96551724102</v>
      </c>
      <c r="U5869" s="384">
        <v>-8099657.4647647142</v>
      </c>
      <c r="V5869" s="367">
        <v>8429.9999999998963</v>
      </c>
      <c r="W5869" s="367">
        <v>1405000.0000000068</v>
      </c>
      <c r="X5869" s="384">
        <v>363340.877178628</v>
      </c>
      <c r="Y5869" s="386">
        <v>8430.00000000004</v>
      </c>
      <c r="Z5869" s="367"/>
      <c r="AA5869" s="367"/>
      <c r="AB5869" s="367"/>
      <c r="AC5869" s="367"/>
      <c r="AD5869" s="367"/>
      <c r="AE5869" s="367"/>
      <c r="AF5869" s="367"/>
      <c r="AG5869" s="367"/>
      <c r="AH5869" s="367"/>
      <c r="AI5869" s="367"/>
      <c r="AJ5869" s="367"/>
      <c r="AK5869" s="367"/>
      <c r="AL5869" s="367"/>
      <c r="AM5869" s="367"/>
      <c r="AN5869" s="367"/>
      <c r="AO5869" s="367"/>
      <c r="AP5869" s="367"/>
      <c r="AQ5869" s="367"/>
      <c r="AR5869" s="367"/>
      <c r="AS5869" s="367"/>
      <c r="AT5869" s="367"/>
    </row>
    <row r="5870" spans="2:46" ht="13.8">
      <c r="B5870" s="26">
        <v>140.6666666666674</v>
      </c>
      <c r="C5870" s="363">
        <v>2883.4104512968074</v>
      </c>
      <c r="D5870" s="367">
        <v>8440.0000000000437</v>
      </c>
      <c r="E5870" s="367">
        <v>39255.813953488614</v>
      </c>
      <c r="F5870" s="367">
        <v>-11128511.39554478</v>
      </c>
      <c r="G5870" s="367">
        <v>8440.0000000000528</v>
      </c>
      <c r="H5870" s="367">
        <v>211000</v>
      </c>
      <c r="I5870" s="384">
        <v>-131397527.22276242</v>
      </c>
      <c r="J5870" s="367">
        <v>8440</v>
      </c>
      <c r="K5870" s="367">
        <v>51151.515151515887</v>
      </c>
      <c r="L5870" s="384">
        <v>-7855913.2620221153</v>
      </c>
      <c r="M5870" s="367">
        <v>8440.0000000001219</v>
      </c>
      <c r="N5870" s="367">
        <v>844</v>
      </c>
      <c r="O5870" s="384">
        <v>-135430.026781769</v>
      </c>
      <c r="P5870" s="367">
        <v>122.38000000000001</v>
      </c>
      <c r="Q5870" s="367">
        <v>844</v>
      </c>
      <c r="R5870" s="384">
        <v>-56177.558422907619</v>
      </c>
      <c r="S5870" s="367">
        <v>118.16</v>
      </c>
      <c r="T5870" s="367">
        <v>29103.448275861709</v>
      </c>
      <c r="U5870" s="384">
        <v>-8119621.1235804548</v>
      </c>
      <c r="V5870" s="367">
        <v>8439.9999999998945</v>
      </c>
      <c r="W5870" s="367">
        <v>1406666.6666666735</v>
      </c>
      <c r="X5870" s="384">
        <v>363386.80323970487</v>
      </c>
      <c r="Y5870" s="386">
        <v>8440.00000000004</v>
      </c>
      <c r="Z5870" s="367"/>
      <c r="AA5870" s="367"/>
      <c r="AB5870" s="367"/>
      <c r="AC5870" s="367"/>
      <c r="AD5870" s="367"/>
      <c r="AE5870" s="367"/>
      <c r="AF5870" s="367"/>
      <c r="AG5870" s="367"/>
      <c r="AH5870" s="367"/>
      <c r="AI5870" s="367"/>
      <c r="AJ5870" s="367"/>
      <c r="AK5870" s="367"/>
      <c r="AL5870" s="367"/>
      <c r="AM5870" s="367"/>
      <c r="AN5870" s="367"/>
      <c r="AO5870" s="367"/>
      <c r="AP5870" s="367"/>
      <c r="AQ5870" s="367"/>
      <c r="AR5870" s="367"/>
      <c r="AS5870" s="367"/>
      <c r="AT5870" s="367"/>
    </row>
    <row r="5871" spans="2:46" ht="13.8">
      <c r="B5871" s="26">
        <v>140.83333333333405</v>
      </c>
      <c r="C5871" s="363">
        <v>2886.7626962362992</v>
      </c>
      <c r="D5871" s="367">
        <v>8450.0000000000437</v>
      </c>
      <c r="E5871" s="367">
        <v>39302.325581395591</v>
      </c>
      <c r="F5871" s="367">
        <v>-11155058.777520001</v>
      </c>
      <c r="G5871" s="367">
        <v>8450.0000000000528</v>
      </c>
      <c r="H5871" s="367">
        <v>211250</v>
      </c>
      <c r="I5871" s="384">
        <v>-131710519.67737594</v>
      </c>
      <c r="J5871" s="367">
        <v>8450</v>
      </c>
      <c r="K5871" s="367">
        <v>51212.121212121951</v>
      </c>
      <c r="L5871" s="384">
        <v>-7875449.1662156321</v>
      </c>
      <c r="M5871" s="367">
        <v>8450.0000000001237</v>
      </c>
      <c r="N5871" s="367">
        <v>845</v>
      </c>
      <c r="O5871" s="384">
        <v>-135756.0521901242</v>
      </c>
      <c r="P5871" s="367">
        <v>122.52499999999999</v>
      </c>
      <c r="Q5871" s="367">
        <v>845</v>
      </c>
      <c r="R5871" s="384">
        <v>-56322.258101663661</v>
      </c>
      <c r="S5871" s="367">
        <v>118.3</v>
      </c>
      <c r="T5871" s="367">
        <v>29137.931034482397</v>
      </c>
      <c r="U5871" s="384">
        <v>-8139609.3215531167</v>
      </c>
      <c r="V5871" s="367">
        <v>8449.9999999998945</v>
      </c>
      <c r="W5871" s="367">
        <v>1408333.3333333402</v>
      </c>
      <c r="X5871" s="384">
        <v>363431.81678115349</v>
      </c>
      <c r="Y5871" s="386">
        <v>8450.00000000004</v>
      </c>
      <c r="Z5871" s="367"/>
      <c r="AA5871" s="367"/>
      <c r="AB5871" s="367"/>
      <c r="AC5871" s="367"/>
      <c r="AD5871" s="367"/>
      <c r="AE5871" s="367"/>
      <c r="AF5871" s="367"/>
      <c r="AG5871" s="367"/>
      <c r="AH5871" s="367"/>
      <c r="AI5871" s="367"/>
      <c r="AJ5871" s="367"/>
      <c r="AK5871" s="367"/>
      <c r="AL5871" s="367"/>
      <c r="AM5871" s="367"/>
      <c r="AN5871" s="367"/>
      <c r="AO5871" s="367"/>
      <c r="AP5871" s="367"/>
      <c r="AQ5871" s="367"/>
      <c r="AR5871" s="367"/>
      <c r="AS5871" s="367"/>
      <c r="AT5871" s="367"/>
    </row>
    <row r="5872" spans="2:46" ht="13.8">
      <c r="B5872" s="26">
        <v>141.00000000000071</v>
      </c>
      <c r="C5872" s="363">
        <v>2890.1147894168457</v>
      </c>
      <c r="D5872" s="367">
        <v>8460.0000000000437</v>
      </c>
      <c r="E5872" s="367">
        <v>39348.837209302568</v>
      </c>
      <c r="F5872" s="367">
        <v>-11181637.785393288</v>
      </c>
      <c r="G5872" s="367">
        <v>8460.0000000000528</v>
      </c>
      <c r="H5872" s="367">
        <v>211500</v>
      </c>
      <c r="I5872" s="384">
        <v>-132023884.45904426</v>
      </c>
      <c r="J5872" s="367">
        <v>8460</v>
      </c>
      <c r="K5872" s="367">
        <v>51272.727272728014</v>
      </c>
      <c r="L5872" s="384">
        <v>-7895009.2785750423</v>
      </c>
      <c r="M5872" s="367">
        <v>8460.0000000001237</v>
      </c>
      <c r="N5872" s="367">
        <v>846</v>
      </c>
      <c r="O5872" s="384">
        <v>-136082.46946425768</v>
      </c>
      <c r="P5872" s="367">
        <v>122.67</v>
      </c>
      <c r="Q5872" s="367">
        <v>846</v>
      </c>
      <c r="R5872" s="384">
        <v>-56467.142723829333</v>
      </c>
      <c r="S5872" s="367">
        <v>118.44</v>
      </c>
      <c r="T5872" s="367">
        <v>29172.413793103085</v>
      </c>
      <c r="U5872" s="384">
        <v>-8159622.0586826969</v>
      </c>
      <c r="V5872" s="367">
        <v>8459.9999999998945</v>
      </c>
      <c r="W5872" s="367">
        <v>1410000.000000007</v>
      </c>
      <c r="X5872" s="384">
        <v>363475.91780297377</v>
      </c>
      <c r="Y5872" s="386">
        <v>8460.0000000000418</v>
      </c>
      <c r="Z5872" s="367"/>
      <c r="AA5872" s="367"/>
      <c r="AB5872" s="367"/>
      <c r="AC5872" s="367"/>
      <c r="AD5872" s="367"/>
      <c r="AE5872" s="367"/>
      <c r="AF5872" s="367"/>
      <c r="AG5872" s="367"/>
      <c r="AH5872" s="367"/>
      <c r="AI5872" s="367"/>
      <c r="AJ5872" s="367"/>
      <c r="AK5872" s="367"/>
      <c r="AL5872" s="367"/>
      <c r="AM5872" s="367"/>
      <c r="AN5872" s="367"/>
      <c r="AO5872" s="367"/>
      <c r="AP5872" s="367"/>
      <c r="AQ5872" s="367"/>
      <c r="AR5872" s="367"/>
      <c r="AS5872" s="367"/>
      <c r="AT5872" s="367"/>
    </row>
    <row r="5873" spans="2:46" ht="13.8">
      <c r="B5873" s="26">
        <v>141.16666666666737</v>
      </c>
      <c r="C5873" s="363">
        <v>2893.466730838446</v>
      </c>
      <c r="D5873" s="367">
        <v>8470.0000000000418</v>
      </c>
      <c r="E5873" s="367">
        <v>39395.348837209545</v>
      </c>
      <c r="F5873" s="367">
        <v>-11208248.419164641</v>
      </c>
      <c r="G5873" s="367">
        <v>8470.0000000000528</v>
      </c>
      <c r="H5873" s="367">
        <v>211750</v>
      </c>
      <c r="I5873" s="384">
        <v>-132337621.5677674</v>
      </c>
      <c r="J5873" s="367">
        <v>8470</v>
      </c>
      <c r="K5873" s="367">
        <v>51333.333333334078</v>
      </c>
      <c r="L5873" s="384">
        <v>-7914593.5991003513</v>
      </c>
      <c r="M5873" s="367">
        <v>8470.0000000001237</v>
      </c>
      <c r="N5873" s="367">
        <v>847</v>
      </c>
      <c r="O5873" s="384">
        <v>-136409.27860416946</v>
      </c>
      <c r="P5873" s="367">
        <v>122.81500000000001</v>
      </c>
      <c r="Q5873" s="367">
        <v>847</v>
      </c>
      <c r="R5873" s="384">
        <v>-56612.212289404677</v>
      </c>
      <c r="S5873" s="367">
        <v>118.58</v>
      </c>
      <c r="T5873" s="367">
        <v>29206.896551723774</v>
      </c>
      <c r="U5873" s="384">
        <v>-8179659.3349691946</v>
      </c>
      <c r="V5873" s="367">
        <v>8469.9999999998945</v>
      </c>
      <c r="W5873" s="367">
        <v>1411666.6666666737</v>
      </c>
      <c r="X5873" s="384">
        <v>363519.10630516568</v>
      </c>
      <c r="Y5873" s="386">
        <v>8470.0000000000418</v>
      </c>
      <c r="Z5873" s="367"/>
      <c r="AA5873" s="367"/>
      <c r="AB5873" s="367"/>
      <c r="AC5873" s="367"/>
      <c r="AD5873" s="367"/>
      <c r="AE5873" s="367"/>
      <c r="AF5873" s="367"/>
      <c r="AG5873" s="367"/>
      <c r="AH5873" s="367"/>
      <c r="AI5873" s="367"/>
      <c r="AJ5873" s="367"/>
      <c r="AK5873" s="367"/>
      <c r="AL5873" s="367"/>
      <c r="AM5873" s="367"/>
      <c r="AN5873" s="367"/>
      <c r="AO5873" s="367"/>
      <c r="AP5873" s="367"/>
      <c r="AQ5873" s="367"/>
      <c r="AR5873" s="367"/>
      <c r="AS5873" s="367"/>
      <c r="AT5873" s="367"/>
    </row>
    <row r="5874" spans="2:46" ht="13.8">
      <c r="B5874" s="26">
        <v>141.33333333333402</v>
      </c>
      <c r="C5874" s="363">
        <v>2896.8185205011023</v>
      </c>
      <c r="D5874" s="367">
        <v>8480.0000000000418</v>
      </c>
      <c r="E5874" s="367">
        <v>39441.860465116522</v>
      </c>
      <c r="F5874" s="367">
        <v>-11234890.67883406</v>
      </c>
      <c r="G5874" s="367">
        <v>8480.0000000000528</v>
      </c>
      <c r="H5874" s="367">
        <v>212000</v>
      </c>
      <c r="I5874" s="384">
        <v>-132651731.00354533</v>
      </c>
      <c r="J5874" s="367">
        <v>8480</v>
      </c>
      <c r="K5874" s="367">
        <v>51393.939393940142</v>
      </c>
      <c r="L5874" s="384">
        <v>-7934202.1277915565</v>
      </c>
      <c r="M5874" s="367">
        <v>8480.0000000001237</v>
      </c>
      <c r="N5874" s="367">
        <v>848</v>
      </c>
      <c r="O5874" s="384">
        <v>-136736.47960985947</v>
      </c>
      <c r="P5874" s="367">
        <v>122.96</v>
      </c>
      <c r="Q5874" s="367">
        <v>848</v>
      </c>
      <c r="R5874" s="384">
        <v>-56757.46679838968</v>
      </c>
      <c r="S5874" s="367">
        <v>118.72000000000001</v>
      </c>
      <c r="T5874" s="367">
        <v>29241.379310344462</v>
      </c>
      <c r="U5874" s="384">
        <v>-8199721.1504126107</v>
      </c>
      <c r="V5874" s="367">
        <v>8479.9999999998945</v>
      </c>
      <c r="W5874" s="367">
        <v>1413333.3333333405</v>
      </c>
      <c r="X5874" s="384">
        <v>363561.38228772942</v>
      </c>
      <c r="Y5874" s="386">
        <v>8480.0000000000418</v>
      </c>
      <c r="Z5874" s="367"/>
      <c r="AA5874" s="367"/>
      <c r="AB5874" s="367"/>
      <c r="AC5874" s="367"/>
      <c r="AD5874" s="367"/>
      <c r="AE5874" s="367"/>
      <c r="AF5874" s="367"/>
      <c r="AG5874" s="367"/>
      <c r="AH5874" s="367"/>
      <c r="AI5874" s="367"/>
      <c r="AJ5874" s="367"/>
      <c r="AK5874" s="367"/>
      <c r="AL5874" s="367"/>
      <c r="AM5874" s="367"/>
      <c r="AN5874" s="367"/>
      <c r="AO5874" s="367"/>
      <c r="AP5874" s="367"/>
      <c r="AQ5874" s="367"/>
      <c r="AR5874" s="367"/>
      <c r="AS5874" s="367"/>
      <c r="AT5874" s="367"/>
    </row>
    <row r="5875" spans="2:46" ht="13.8">
      <c r="B5875" s="26">
        <v>141.50000000000068</v>
      </c>
      <c r="C5875" s="363">
        <v>2900.1701584048119</v>
      </c>
      <c r="D5875" s="367">
        <v>8490.00000000004</v>
      </c>
      <c r="E5875" s="367">
        <v>39488.372093023499</v>
      </c>
      <c r="F5875" s="367">
        <v>-11261564.564401548</v>
      </c>
      <c r="G5875" s="367">
        <v>8490.0000000000528</v>
      </c>
      <c r="H5875" s="367">
        <v>212250</v>
      </c>
      <c r="I5875" s="384">
        <v>-132966212.76637805</v>
      </c>
      <c r="J5875" s="367">
        <v>8490</v>
      </c>
      <c r="K5875" s="367">
        <v>51454.545454546205</v>
      </c>
      <c r="L5875" s="384">
        <v>-7953834.8646486597</v>
      </c>
      <c r="M5875" s="367">
        <v>8490.0000000001237</v>
      </c>
      <c r="N5875" s="367">
        <v>849</v>
      </c>
      <c r="O5875" s="384">
        <v>-137064.07248132772</v>
      </c>
      <c r="P5875" s="367">
        <v>123.105</v>
      </c>
      <c r="Q5875" s="367">
        <v>849</v>
      </c>
      <c r="R5875" s="384">
        <v>-56902.906250784268</v>
      </c>
      <c r="S5875" s="367">
        <v>118.85999999999999</v>
      </c>
      <c r="T5875" s="367">
        <v>29275.862068965151</v>
      </c>
      <c r="U5875" s="384">
        <v>-8219807.5050129453</v>
      </c>
      <c r="V5875" s="367">
        <v>8489.9999999998945</v>
      </c>
      <c r="W5875" s="367">
        <v>1415000.0000000072</v>
      </c>
      <c r="X5875" s="384">
        <v>363602.74575066479</v>
      </c>
      <c r="Y5875" s="386">
        <v>8490.0000000000437</v>
      </c>
      <c r="Z5875" s="367"/>
      <c r="AA5875" s="367"/>
      <c r="AB5875" s="367"/>
      <c r="AC5875" s="367"/>
      <c r="AD5875" s="367"/>
      <c r="AE5875" s="367"/>
      <c r="AF5875" s="367"/>
      <c r="AG5875" s="367"/>
      <c r="AH5875" s="367"/>
      <c r="AI5875" s="367"/>
      <c r="AJ5875" s="367"/>
      <c r="AK5875" s="367"/>
      <c r="AL5875" s="367"/>
      <c r="AM5875" s="367"/>
      <c r="AN5875" s="367"/>
      <c r="AO5875" s="367"/>
      <c r="AP5875" s="367"/>
      <c r="AQ5875" s="367"/>
      <c r="AR5875" s="367"/>
      <c r="AS5875" s="367"/>
      <c r="AT5875" s="367"/>
    </row>
    <row r="5876" spans="2:46" ht="13.8">
      <c r="B5876" s="26">
        <v>141.66666666666734</v>
      </c>
      <c r="C5876" s="363">
        <v>2903.5216445495762</v>
      </c>
      <c r="D5876" s="367">
        <v>8500.00000000004</v>
      </c>
      <c r="E5876" s="367">
        <v>39534.883720930477</v>
      </c>
      <c r="F5876" s="367">
        <v>-11288270.075867102</v>
      </c>
      <c r="G5876" s="367">
        <v>8500.0000000000528</v>
      </c>
      <c r="H5876" s="367">
        <v>212500</v>
      </c>
      <c r="I5876" s="384">
        <v>-133281066.85626556</v>
      </c>
      <c r="J5876" s="367">
        <v>8500</v>
      </c>
      <c r="K5876" s="367">
        <v>51515.151515152269</v>
      </c>
      <c r="L5876" s="384">
        <v>-7973491.8096716627</v>
      </c>
      <c r="M5876" s="367">
        <v>8500.0000000001255</v>
      </c>
      <c r="N5876" s="367">
        <v>850</v>
      </c>
      <c r="O5876" s="384">
        <v>-137392.05721857428</v>
      </c>
      <c r="P5876" s="367">
        <v>123.25000000000001</v>
      </c>
      <c r="Q5876" s="367">
        <v>850</v>
      </c>
      <c r="R5876" s="384">
        <v>-57048.530646588559</v>
      </c>
      <c r="S5876" s="367">
        <v>118.99999999999999</v>
      </c>
      <c r="T5876" s="367">
        <v>29310.344827585839</v>
      </c>
      <c r="U5876" s="384">
        <v>-8239918.3987701917</v>
      </c>
      <c r="V5876" s="367">
        <v>8499.9999999998927</v>
      </c>
      <c r="W5876" s="367">
        <v>1416666.666666674</v>
      </c>
      <c r="X5876" s="384">
        <v>363643.19669397181</v>
      </c>
      <c r="Y5876" s="386">
        <v>8500.0000000000437</v>
      </c>
      <c r="Z5876" s="367"/>
      <c r="AA5876" s="367"/>
      <c r="AB5876" s="367"/>
      <c r="AC5876" s="367"/>
      <c r="AD5876" s="367"/>
      <c r="AE5876" s="367"/>
      <c r="AF5876" s="367"/>
      <c r="AG5876" s="367"/>
      <c r="AH5876" s="367"/>
      <c r="AI5876" s="367"/>
      <c r="AJ5876" s="367"/>
      <c r="AK5876" s="367"/>
      <c r="AL5876" s="367"/>
      <c r="AM5876" s="367"/>
      <c r="AN5876" s="367"/>
      <c r="AO5876" s="367"/>
      <c r="AP5876" s="367"/>
      <c r="AQ5876" s="367"/>
      <c r="AR5876" s="367"/>
      <c r="AS5876" s="367"/>
      <c r="AT5876" s="367"/>
    </row>
    <row r="5877" spans="2:46" ht="13.8">
      <c r="B5877" s="26">
        <v>141.833333333334</v>
      </c>
      <c r="C5877" s="363">
        <v>2906.8729789353952</v>
      </c>
      <c r="D5877" s="367">
        <v>8510.00000000004</v>
      </c>
      <c r="E5877" s="367">
        <v>39581.395348837454</v>
      </c>
      <c r="F5877" s="367">
        <v>-11315007.213230718</v>
      </c>
      <c r="G5877" s="367">
        <v>8510.0000000000528</v>
      </c>
      <c r="H5877" s="367">
        <v>212750</v>
      </c>
      <c r="I5877" s="384">
        <v>-133596293.27320789</v>
      </c>
      <c r="J5877" s="367">
        <v>8510</v>
      </c>
      <c r="K5877" s="367">
        <v>51575.757575758333</v>
      </c>
      <c r="L5877" s="384">
        <v>-7993172.962860561</v>
      </c>
      <c r="M5877" s="367">
        <v>8510.0000000001255</v>
      </c>
      <c r="N5877" s="367">
        <v>851</v>
      </c>
      <c r="O5877" s="384">
        <v>-137720.43382159906</v>
      </c>
      <c r="P5877" s="367">
        <v>123.395</v>
      </c>
      <c r="Q5877" s="367">
        <v>851</v>
      </c>
      <c r="R5877" s="384">
        <v>-57194.339985802486</v>
      </c>
      <c r="S5877" s="367">
        <v>119.13999999999999</v>
      </c>
      <c r="T5877" s="367">
        <v>29344.827586206527</v>
      </c>
      <c r="U5877" s="384">
        <v>-8260053.8316843621</v>
      </c>
      <c r="V5877" s="367">
        <v>8509.9999999998927</v>
      </c>
      <c r="W5877" s="367">
        <v>1418333.3333333407</v>
      </c>
      <c r="X5877" s="384">
        <v>363682.73511765059</v>
      </c>
      <c r="Y5877" s="386">
        <v>8510.0000000000437</v>
      </c>
      <c r="Z5877" s="367"/>
      <c r="AA5877" s="367"/>
      <c r="AB5877" s="367"/>
      <c r="AC5877" s="367"/>
      <c r="AD5877" s="367"/>
      <c r="AE5877" s="367"/>
      <c r="AF5877" s="367"/>
      <c r="AG5877" s="367"/>
      <c r="AH5877" s="367"/>
      <c r="AI5877" s="367"/>
      <c r="AJ5877" s="367"/>
      <c r="AK5877" s="367"/>
      <c r="AL5877" s="367"/>
      <c r="AM5877" s="367"/>
      <c r="AN5877" s="367"/>
      <c r="AO5877" s="367"/>
      <c r="AP5877" s="367"/>
      <c r="AQ5877" s="367"/>
      <c r="AR5877" s="367"/>
      <c r="AS5877" s="367"/>
      <c r="AT5877" s="367"/>
    </row>
    <row r="5878" spans="2:46" ht="13.8">
      <c r="B5878" s="26">
        <v>142.00000000000065</v>
      </c>
      <c r="C5878" s="363">
        <v>2910.2241615622688</v>
      </c>
      <c r="D5878" s="367">
        <v>8520.00000000004</v>
      </c>
      <c r="E5878" s="367">
        <v>39627.906976744431</v>
      </c>
      <c r="F5878" s="367">
        <v>-11341775.976492403</v>
      </c>
      <c r="G5878" s="367">
        <v>8520.0000000000528</v>
      </c>
      <c r="H5878" s="367">
        <v>213000</v>
      </c>
      <c r="I5878" s="384">
        <v>-133911892.017205</v>
      </c>
      <c r="J5878" s="367">
        <v>8520</v>
      </c>
      <c r="K5878" s="367">
        <v>51636.363636364396</v>
      </c>
      <c r="L5878" s="384">
        <v>-8012878.3242153553</v>
      </c>
      <c r="M5878" s="367">
        <v>8520.0000000001255</v>
      </c>
      <c r="N5878" s="367">
        <v>852</v>
      </c>
      <c r="O5878" s="384">
        <v>-138049.20229040211</v>
      </c>
      <c r="P5878" s="367">
        <v>123.54</v>
      </c>
      <c r="Q5878" s="367">
        <v>852</v>
      </c>
      <c r="R5878" s="384">
        <v>-57340.334268426086</v>
      </c>
      <c r="S5878" s="367">
        <v>119.27999999999999</v>
      </c>
      <c r="T5878" s="367">
        <v>29379.310344827216</v>
      </c>
      <c r="U5878" s="384">
        <v>-8280213.8037554501</v>
      </c>
      <c r="V5878" s="367">
        <v>8519.9999999998927</v>
      </c>
      <c r="W5878" s="367">
        <v>1420000.0000000075</v>
      </c>
      <c r="X5878" s="384">
        <v>363721.36102170101</v>
      </c>
      <c r="Y5878" s="386">
        <v>8520.0000000000437</v>
      </c>
      <c r="Z5878" s="367"/>
      <c r="AA5878" s="367"/>
      <c r="AB5878" s="367"/>
      <c r="AC5878" s="367"/>
      <c r="AD5878" s="367"/>
      <c r="AE5878" s="367"/>
      <c r="AF5878" s="367"/>
      <c r="AG5878" s="367"/>
      <c r="AH5878" s="367"/>
      <c r="AI5878" s="367"/>
      <c r="AJ5878" s="367"/>
      <c r="AK5878" s="367"/>
      <c r="AL5878" s="367"/>
      <c r="AM5878" s="367"/>
      <c r="AN5878" s="367"/>
      <c r="AO5878" s="367"/>
      <c r="AP5878" s="367"/>
      <c r="AQ5878" s="367"/>
      <c r="AR5878" s="367"/>
      <c r="AS5878" s="367"/>
      <c r="AT5878" s="367"/>
    </row>
    <row r="5879" spans="2:46" ht="13.8">
      <c r="B5879" s="26">
        <v>142.16666666666731</v>
      </c>
      <c r="C5879" s="363">
        <v>2913.5751924301962</v>
      </c>
      <c r="D5879" s="367">
        <v>8530.0000000000382</v>
      </c>
      <c r="E5879" s="367">
        <v>39674.418604651408</v>
      </c>
      <c r="F5879" s="367">
        <v>-11368576.365652155</v>
      </c>
      <c r="G5879" s="367">
        <v>8530.0000000000528</v>
      </c>
      <c r="H5879" s="367">
        <v>213250</v>
      </c>
      <c r="I5879" s="384">
        <v>-134227863.08825693</v>
      </c>
      <c r="J5879" s="367">
        <v>8530</v>
      </c>
      <c r="K5879" s="367">
        <v>51696.96969697046</v>
      </c>
      <c r="L5879" s="384">
        <v>-8032607.8937360467</v>
      </c>
      <c r="M5879" s="367">
        <v>8530.0000000001255</v>
      </c>
      <c r="N5879" s="367">
        <v>853</v>
      </c>
      <c r="O5879" s="384">
        <v>-138378.36262498339</v>
      </c>
      <c r="P5879" s="367">
        <v>123.68499999999999</v>
      </c>
      <c r="Q5879" s="367">
        <v>853</v>
      </c>
      <c r="R5879" s="384">
        <v>-57486.51349445933</v>
      </c>
      <c r="S5879" s="367">
        <v>119.42</v>
      </c>
      <c r="T5879" s="367">
        <v>29413.793103447904</v>
      </c>
      <c r="U5879" s="384">
        <v>-8300398.3149834545</v>
      </c>
      <c r="V5879" s="367">
        <v>8529.9999999998927</v>
      </c>
      <c r="W5879" s="367">
        <v>1421666.6666666742</v>
      </c>
      <c r="X5879" s="384">
        <v>363759.07440612314</v>
      </c>
      <c r="Y5879" s="386">
        <v>8530.0000000000455</v>
      </c>
      <c r="Z5879" s="367"/>
      <c r="AA5879" s="367"/>
      <c r="AB5879" s="367"/>
      <c r="AC5879" s="367"/>
      <c r="AD5879" s="367"/>
      <c r="AE5879" s="367"/>
      <c r="AF5879" s="367"/>
      <c r="AG5879" s="367"/>
      <c r="AH5879" s="367"/>
      <c r="AI5879" s="367"/>
      <c r="AJ5879" s="367"/>
      <c r="AK5879" s="367"/>
      <c r="AL5879" s="367"/>
      <c r="AM5879" s="367"/>
      <c r="AN5879" s="367"/>
      <c r="AO5879" s="367"/>
      <c r="AP5879" s="367"/>
      <c r="AQ5879" s="367"/>
      <c r="AR5879" s="367"/>
      <c r="AS5879" s="367"/>
      <c r="AT5879" s="367"/>
    </row>
    <row r="5880" spans="2:46" ht="13.8">
      <c r="B5880" s="26">
        <v>142.33333333333397</v>
      </c>
      <c r="C5880" s="363">
        <v>2916.9260715391788</v>
      </c>
      <c r="D5880" s="367">
        <v>8540.0000000000382</v>
      </c>
      <c r="E5880" s="367">
        <v>39720.930232558385</v>
      </c>
      <c r="F5880" s="367">
        <v>-11395408.380709976</v>
      </c>
      <c r="G5880" s="367">
        <v>8540.0000000000528</v>
      </c>
      <c r="H5880" s="367">
        <v>213500</v>
      </c>
      <c r="I5880" s="384">
        <v>-134544206.48636365</v>
      </c>
      <c r="J5880" s="367">
        <v>8540</v>
      </c>
      <c r="K5880" s="367">
        <v>51757.575757576524</v>
      </c>
      <c r="L5880" s="384">
        <v>-8052361.6714226389</v>
      </c>
      <c r="M5880" s="367">
        <v>8540.0000000001273</v>
      </c>
      <c r="N5880" s="367">
        <v>854</v>
      </c>
      <c r="O5880" s="384">
        <v>-138707.914825343</v>
      </c>
      <c r="P5880" s="367">
        <v>123.83</v>
      </c>
      <c r="Q5880" s="367">
        <v>854</v>
      </c>
      <c r="R5880" s="384">
        <v>-57632.877663902211</v>
      </c>
      <c r="S5880" s="367">
        <v>119.56</v>
      </c>
      <c r="T5880" s="367">
        <v>29448.275862068593</v>
      </c>
      <c r="U5880" s="384">
        <v>-8320607.3653683783</v>
      </c>
      <c r="V5880" s="367">
        <v>8539.9999999998927</v>
      </c>
      <c r="W5880" s="367">
        <v>1423333.3333333409</v>
      </c>
      <c r="X5880" s="384">
        <v>363795.87527091702</v>
      </c>
      <c r="Y5880" s="386">
        <v>8540.0000000000455</v>
      </c>
      <c r="Z5880" s="367"/>
      <c r="AA5880" s="367"/>
      <c r="AB5880" s="367"/>
      <c r="AC5880" s="367"/>
      <c r="AD5880" s="367"/>
      <c r="AE5880" s="367"/>
      <c r="AF5880" s="367"/>
      <c r="AG5880" s="367"/>
      <c r="AH5880" s="367"/>
      <c r="AI5880" s="367"/>
      <c r="AJ5880" s="367"/>
      <c r="AK5880" s="367"/>
      <c r="AL5880" s="367"/>
      <c r="AM5880" s="367"/>
      <c r="AN5880" s="367"/>
      <c r="AO5880" s="367"/>
      <c r="AP5880" s="367"/>
      <c r="AQ5880" s="367"/>
      <c r="AR5880" s="367"/>
      <c r="AS5880" s="367"/>
      <c r="AT5880" s="367"/>
    </row>
    <row r="5881" spans="2:46" ht="13.8">
      <c r="B5881" s="26">
        <v>142.50000000000063</v>
      </c>
      <c r="C5881" s="363">
        <v>2920.276798889216</v>
      </c>
      <c r="D5881" s="367">
        <v>8550.0000000000382</v>
      </c>
      <c r="E5881" s="367">
        <v>39767.441860465362</v>
      </c>
      <c r="F5881" s="367">
        <v>-11422272.02166586</v>
      </c>
      <c r="G5881" s="367">
        <v>8550.0000000000528</v>
      </c>
      <c r="H5881" s="367">
        <v>213750</v>
      </c>
      <c r="I5881" s="384">
        <v>-134860922.21152517</v>
      </c>
      <c r="J5881" s="367">
        <v>8550</v>
      </c>
      <c r="K5881" s="367">
        <v>51818.181818182587</v>
      </c>
      <c r="L5881" s="384">
        <v>-8072139.6572751254</v>
      </c>
      <c r="M5881" s="367">
        <v>8550.0000000001273</v>
      </c>
      <c r="N5881" s="367">
        <v>855</v>
      </c>
      <c r="O5881" s="384">
        <v>-139037.85889148086</v>
      </c>
      <c r="P5881" s="367">
        <v>123.97500000000001</v>
      </c>
      <c r="Q5881" s="367">
        <v>855</v>
      </c>
      <c r="R5881" s="384">
        <v>-57779.426776754757</v>
      </c>
      <c r="S5881" s="367">
        <v>119.7</v>
      </c>
      <c r="T5881" s="367">
        <v>29482.758620689281</v>
      </c>
      <c r="U5881" s="384">
        <v>-8340840.9549102141</v>
      </c>
      <c r="V5881" s="367">
        <v>8549.9999999998909</v>
      </c>
      <c r="W5881" s="367">
        <v>1425000.0000000077</v>
      </c>
      <c r="X5881" s="384">
        <v>363831.76361608255</v>
      </c>
      <c r="Y5881" s="386">
        <v>8550.0000000000455</v>
      </c>
      <c r="Z5881" s="367"/>
      <c r="AA5881" s="367"/>
      <c r="AB5881" s="367"/>
      <c r="AC5881" s="367"/>
      <c r="AD5881" s="367"/>
      <c r="AE5881" s="367"/>
      <c r="AF5881" s="367"/>
      <c r="AG5881" s="367"/>
      <c r="AH5881" s="367"/>
      <c r="AI5881" s="367"/>
      <c r="AJ5881" s="367"/>
      <c r="AK5881" s="367"/>
      <c r="AL5881" s="367"/>
      <c r="AM5881" s="367"/>
      <c r="AN5881" s="367"/>
      <c r="AO5881" s="367"/>
      <c r="AP5881" s="367"/>
      <c r="AQ5881" s="367"/>
      <c r="AR5881" s="367"/>
      <c r="AS5881" s="367"/>
      <c r="AT5881" s="367"/>
    </row>
    <row r="5882" spans="2:46" ht="13.8">
      <c r="B5882" s="26">
        <v>142.66666666666728</v>
      </c>
      <c r="C5882" s="363">
        <v>2923.6273744803079</v>
      </c>
      <c r="D5882" s="367">
        <v>8560.0000000000382</v>
      </c>
      <c r="E5882" s="367">
        <v>39813.953488372339</v>
      </c>
      <c r="F5882" s="367">
        <v>-11449167.288519813</v>
      </c>
      <c r="G5882" s="367">
        <v>8560.0000000000528</v>
      </c>
      <c r="H5882" s="367">
        <v>214000</v>
      </c>
      <c r="I5882" s="384">
        <v>-135178010.26374146</v>
      </c>
      <c r="J5882" s="367">
        <v>8560</v>
      </c>
      <c r="K5882" s="367">
        <v>51878.787878788651</v>
      </c>
      <c r="L5882" s="384">
        <v>-8091941.8512935126</v>
      </c>
      <c r="M5882" s="367">
        <v>8560.0000000001291</v>
      </c>
      <c r="N5882" s="367">
        <v>856</v>
      </c>
      <c r="O5882" s="384">
        <v>-139368.19482339692</v>
      </c>
      <c r="P5882" s="367">
        <v>124.11999999999999</v>
      </c>
      <c r="Q5882" s="367">
        <v>856</v>
      </c>
      <c r="R5882" s="384">
        <v>-57926.160833016933</v>
      </c>
      <c r="S5882" s="367">
        <v>119.84</v>
      </c>
      <c r="T5882" s="367">
        <v>29517.241379309969</v>
      </c>
      <c r="U5882" s="384">
        <v>-8361099.0836089738</v>
      </c>
      <c r="V5882" s="367">
        <v>8559.9999999998909</v>
      </c>
      <c r="W5882" s="367">
        <v>1426666.6666666744</v>
      </c>
      <c r="X5882" s="384">
        <v>363866.73944161978</v>
      </c>
      <c r="Y5882" s="386">
        <v>8560.0000000000473</v>
      </c>
      <c r="Z5882" s="367"/>
      <c r="AA5882" s="367"/>
      <c r="AB5882" s="367"/>
      <c r="AC5882" s="367"/>
      <c r="AD5882" s="367"/>
      <c r="AE5882" s="367"/>
      <c r="AF5882" s="367"/>
      <c r="AG5882" s="367"/>
      <c r="AH5882" s="367"/>
      <c r="AI5882" s="367"/>
      <c r="AJ5882" s="367"/>
      <c r="AK5882" s="367"/>
      <c r="AL5882" s="367"/>
      <c r="AM5882" s="367"/>
      <c r="AN5882" s="367"/>
      <c r="AO5882" s="367"/>
      <c r="AP5882" s="367"/>
      <c r="AQ5882" s="367"/>
      <c r="AR5882" s="367"/>
      <c r="AS5882" s="367"/>
      <c r="AT5882" s="367"/>
    </row>
    <row r="5883" spans="2:46" ht="13.8">
      <c r="B5883" s="26">
        <v>142.83333333333394</v>
      </c>
      <c r="C5883" s="363">
        <v>2926.9777983124532</v>
      </c>
      <c r="D5883" s="367">
        <v>8570.0000000000364</v>
      </c>
      <c r="E5883" s="367">
        <v>39860.465116279316</v>
      </c>
      <c r="F5883" s="367">
        <v>-11476094.181271832</v>
      </c>
      <c r="G5883" s="367">
        <v>8570.0000000000528</v>
      </c>
      <c r="H5883" s="367">
        <v>214250</v>
      </c>
      <c r="I5883" s="384">
        <v>-135495470.64301261</v>
      </c>
      <c r="J5883" s="367">
        <v>8570</v>
      </c>
      <c r="K5883" s="367">
        <v>51939.393939394715</v>
      </c>
      <c r="L5883" s="384">
        <v>-8111768.2534777941</v>
      </c>
      <c r="M5883" s="367">
        <v>8570.0000000001291</v>
      </c>
      <c r="N5883" s="367">
        <v>857</v>
      </c>
      <c r="O5883" s="384">
        <v>-139698.9226210913</v>
      </c>
      <c r="P5883" s="367">
        <v>124.265</v>
      </c>
      <c r="Q5883" s="367">
        <v>857</v>
      </c>
      <c r="R5883" s="384">
        <v>-58073.079832688774</v>
      </c>
      <c r="S5883" s="367">
        <v>119.98</v>
      </c>
      <c r="T5883" s="367">
        <v>29551.724137930658</v>
      </c>
      <c r="U5883" s="384">
        <v>-8381381.751464651</v>
      </c>
      <c r="V5883" s="367">
        <v>8569.9999999998909</v>
      </c>
      <c r="W5883" s="367">
        <v>1428333.3333333412</v>
      </c>
      <c r="X5883" s="384">
        <v>363900.80274752871</v>
      </c>
      <c r="Y5883" s="386">
        <v>8570.0000000000473</v>
      </c>
      <c r="Z5883" s="367"/>
      <c r="AA5883" s="367"/>
      <c r="AB5883" s="367"/>
      <c r="AC5883" s="367"/>
      <c r="AD5883" s="367"/>
      <c r="AE5883" s="367"/>
      <c r="AF5883" s="367"/>
      <c r="AG5883" s="367"/>
      <c r="AH5883" s="367"/>
      <c r="AI5883" s="367"/>
      <c r="AJ5883" s="367"/>
      <c r="AK5883" s="367"/>
      <c r="AL5883" s="367"/>
      <c r="AM5883" s="367"/>
      <c r="AN5883" s="367"/>
      <c r="AO5883" s="367"/>
      <c r="AP5883" s="367"/>
      <c r="AQ5883" s="367"/>
      <c r="AR5883" s="367"/>
      <c r="AS5883" s="367"/>
      <c r="AT5883" s="367"/>
    </row>
    <row r="5884" spans="2:46" ht="13.8">
      <c r="B5884" s="26">
        <v>143.0000000000006</v>
      </c>
      <c r="C5884" s="363">
        <v>2930.3280703856549</v>
      </c>
      <c r="D5884" s="367">
        <v>8580.0000000000364</v>
      </c>
      <c r="E5884" s="367">
        <v>39906.976744186293</v>
      </c>
      <c r="F5884" s="367">
        <v>-11503052.699921917</v>
      </c>
      <c r="G5884" s="367">
        <v>8580.0000000000528</v>
      </c>
      <c r="H5884" s="367">
        <v>214500</v>
      </c>
      <c r="I5884" s="384">
        <v>-135813303.34933853</v>
      </c>
      <c r="J5884" s="367">
        <v>8580</v>
      </c>
      <c r="K5884" s="367">
        <v>52000.000000000779</v>
      </c>
      <c r="L5884" s="384">
        <v>-8131618.8638279717</v>
      </c>
      <c r="M5884" s="367">
        <v>8580.0000000001291</v>
      </c>
      <c r="N5884" s="367">
        <v>858</v>
      </c>
      <c r="O5884" s="384">
        <v>-140030.04228456394</v>
      </c>
      <c r="P5884" s="367">
        <v>124.41000000000001</v>
      </c>
      <c r="Q5884" s="367">
        <v>858</v>
      </c>
      <c r="R5884" s="384">
        <v>-58220.183775770252</v>
      </c>
      <c r="S5884" s="367">
        <v>120.12</v>
      </c>
      <c r="T5884" s="367">
        <v>29586.206896551346</v>
      </c>
      <c r="U5884" s="384">
        <v>-8401688.9584772419</v>
      </c>
      <c r="V5884" s="367">
        <v>8579.999999999889</v>
      </c>
      <c r="W5884" s="367">
        <v>1430000.0000000079</v>
      </c>
      <c r="X5884" s="384">
        <v>363933.9535338094</v>
      </c>
      <c r="Y5884" s="386">
        <v>8580.0000000000473</v>
      </c>
      <c r="Z5884" s="367"/>
      <c r="AA5884" s="367"/>
      <c r="AB5884" s="367"/>
      <c r="AC5884" s="367"/>
      <c r="AD5884" s="367"/>
      <c r="AE5884" s="367"/>
      <c r="AF5884" s="367"/>
      <c r="AG5884" s="367"/>
      <c r="AH5884" s="367"/>
      <c r="AI5884" s="367"/>
      <c r="AJ5884" s="367"/>
      <c r="AK5884" s="367"/>
      <c r="AL5884" s="367"/>
      <c r="AM5884" s="367"/>
      <c r="AN5884" s="367"/>
      <c r="AO5884" s="367"/>
      <c r="AP5884" s="367"/>
      <c r="AQ5884" s="367"/>
      <c r="AR5884" s="367"/>
      <c r="AS5884" s="367"/>
      <c r="AT5884" s="367"/>
    </row>
    <row r="5885" spans="2:46" ht="13.8">
      <c r="B5885" s="26">
        <v>143.16666666666725</v>
      </c>
      <c r="C5885" s="363">
        <v>2933.678190699909</v>
      </c>
      <c r="D5885" s="367">
        <v>8590.0000000000346</v>
      </c>
      <c r="E5885" s="367">
        <v>39953.48837209327</v>
      </c>
      <c r="F5885" s="367">
        <v>-11530042.844470067</v>
      </c>
      <c r="G5885" s="367">
        <v>8590.0000000000528</v>
      </c>
      <c r="H5885" s="367">
        <v>214750</v>
      </c>
      <c r="I5885" s="384">
        <v>-136131508.38271925</v>
      </c>
      <c r="J5885" s="367">
        <v>8590</v>
      </c>
      <c r="K5885" s="367">
        <v>52060.606060606842</v>
      </c>
      <c r="L5885" s="384">
        <v>-8151493.6823440474</v>
      </c>
      <c r="M5885" s="367">
        <v>8590.0000000001291</v>
      </c>
      <c r="N5885" s="367">
        <v>859</v>
      </c>
      <c r="O5885" s="384">
        <v>-140361.5538138148</v>
      </c>
      <c r="P5885" s="367">
        <v>124.55499999999999</v>
      </c>
      <c r="Q5885" s="367">
        <v>859</v>
      </c>
      <c r="R5885" s="384">
        <v>-58367.472662261396</v>
      </c>
      <c r="S5885" s="367">
        <v>120.26</v>
      </c>
      <c r="T5885" s="367">
        <v>29620.689655172035</v>
      </c>
      <c r="U5885" s="384">
        <v>-8422020.704646755</v>
      </c>
      <c r="V5885" s="367">
        <v>8589.999999999889</v>
      </c>
      <c r="W5885" s="367">
        <v>1431666.6666666747</v>
      </c>
      <c r="X5885" s="384">
        <v>363966.19180046173</v>
      </c>
      <c r="Y5885" s="386">
        <v>8590.0000000000473</v>
      </c>
      <c r="Z5885" s="367"/>
      <c r="AA5885" s="367"/>
      <c r="AB5885" s="367"/>
      <c r="AC5885" s="367"/>
      <c r="AD5885" s="367"/>
      <c r="AE5885" s="367"/>
      <c r="AF5885" s="367"/>
      <c r="AG5885" s="367"/>
      <c r="AH5885" s="367"/>
      <c r="AI5885" s="367"/>
      <c r="AJ5885" s="367"/>
      <c r="AK5885" s="367"/>
      <c r="AL5885" s="367"/>
      <c r="AM5885" s="367"/>
      <c r="AN5885" s="367"/>
      <c r="AO5885" s="367"/>
      <c r="AP5885" s="367"/>
      <c r="AQ5885" s="367"/>
      <c r="AR5885" s="367"/>
      <c r="AS5885" s="367"/>
      <c r="AT5885" s="367"/>
    </row>
    <row r="5886" spans="2:46" ht="13.8">
      <c r="B5886" s="26">
        <v>143.33333333333391</v>
      </c>
      <c r="C5886" s="363">
        <v>2937.0281592552192</v>
      </c>
      <c r="D5886" s="367">
        <v>8600.0000000000346</v>
      </c>
      <c r="E5886" s="367">
        <v>40000.000000000247</v>
      </c>
      <c r="F5886" s="367">
        <v>-11557064.614916285</v>
      </c>
      <c r="G5886" s="367">
        <v>8600.0000000000528</v>
      </c>
      <c r="H5886" s="367">
        <v>215000</v>
      </c>
      <c r="I5886" s="384">
        <v>-136450085.74315476</v>
      </c>
      <c r="J5886" s="367">
        <v>8600</v>
      </c>
      <c r="K5886" s="367">
        <v>52121.212121212906</v>
      </c>
      <c r="L5886" s="384">
        <v>-8171392.7090260191</v>
      </c>
      <c r="M5886" s="367">
        <v>8600.0000000001291</v>
      </c>
      <c r="N5886" s="367">
        <v>860</v>
      </c>
      <c r="O5886" s="384">
        <v>-140693.45720884396</v>
      </c>
      <c r="P5886" s="367">
        <v>124.7</v>
      </c>
      <c r="Q5886" s="367">
        <v>860</v>
      </c>
      <c r="R5886" s="384">
        <v>-58514.946492162177</v>
      </c>
      <c r="S5886" s="367">
        <v>120.4</v>
      </c>
      <c r="T5886" s="367">
        <v>29655.172413792723</v>
      </c>
      <c r="U5886" s="384">
        <v>-8442376.9899731874</v>
      </c>
      <c r="V5886" s="367">
        <v>8599.9999999998909</v>
      </c>
      <c r="W5886" s="367">
        <v>1433333.3333333414</v>
      </c>
      <c r="X5886" s="384">
        <v>363997.51754748571</v>
      </c>
      <c r="Y5886" s="386">
        <v>8600.0000000000473</v>
      </c>
      <c r="Z5886" s="367"/>
      <c r="AA5886" s="367"/>
      <c r="AB5886" s="367"/>
      <c r="AC5886" s="367"/>
      <c r="AD5886" s="367"/>
      <c r="AE5886" s="367"/>
      <c r="AF5886" s="367"/>
      <c r="AG5886" s="367"/>
      <c r="AH5886" s="367"/>
      <c r="AI5886" s="367"/>
      <c r="AJ5886" s="367"/>
      <c r="AK5886" s="367"/>
      <c r="AL5886" s="367"/>
      <c r="AM5886" s="367"/>
      <c r="AN5886" s="367"/>
      <c r="AO5886" s="367"/>
      <c r="AP5886" s="367"/>
      <c r="AQ5886" s="367"/>
      <c r="AR5886" s="367"/>
      <c r="AS5886" s="367"/>
      <c r="AT5886" s="367"/>
    </row>
    <row r="5887" spans="2:46" ht="13.8">
      <c r="B5887" s="26">
        <v>143.50000000000057</v>
      </c>
      <c r="C5887" s="363">
        <v>2940.3779760515836</v>
      </c>
      <c r="D5887" s="367">
        <v>8610.0000000000346</v>
      </c>
      <c r="E5887" s="367">
        <v>40046.511627907224</v>
      </c>
      <c r="F5887" s="367">
        <v>-11584118.011260569</v>
      </c>
      <c r="G5887" s="367">
        <v>8610.0000000000528</v>
      </c>
      <c r="H5887" s="367">
        <v>215250</v>
      </c>
      <c r="I5887" s="384">
        <v>-136769035.43064508</v>
      </c>
      <c r="J5887" s="367">
        <v>8610</v>
      </c>
      <c r="K5887" s="367">
        <v>52181.81818181897</v>
      </c>
      <c r="L5887" s="384">
        <v>-8191315.9438738935</v>
      </c>
      <c r="M5887" s="367">
        <v>8610.000000000131</v>
      </c>
      <c r="N5887" s="367">
        <v>861</v>
      </c>
      <c r="O5887" s="384">
        <v>-141025.75246965137</v>
      </c>
      <c r="P5887" s="367">
        <v>124.84500000000001</v>
      </c>
      <c r="Q5887" s="367">
        <v>861</v>
      </c>
      <c r="R5887" s="384">
        <v>-58662.605265472623</v>
      </c>
      <c r="S5887" s="367">
        <v>120.54</v>
      </c>
      <c r="T5887" s="367">
        <v>29689.655172413411</v>
      </c>
      <c r="U5887" s="384">
        <v>-8462757.8144565336</v>
      </c>
      <c r="V5887" s="367">
        <v>8609.999999999889</v>
      </c>
      <c r="W5887" s="367">
        <v>1435000.0000000081</v>
      </c>
      <c r="X5887" s="384">
        <v>364027.93077488139</v>
      </c>
      <c r="Y5887" s="386">
        <v>8610.0000000000491</v>
      </c>
      <c r="Z5887" s="367"/>
      <c r="AA5887" s="367"/>
      <c r="AB5887" s="367"/>
      <c r="AC5887" s="367"/>
      <c r="AD5887" s="367"/>
      <c r="AE5887" s="367"/>
      <c r="AF5887" s="367"/>
      <c r="AG5887" s="367"/>
      <c r="AH5887" s="367"/>
      <c r="AI5887" s="367"/>
      <c r="AJ5887" s="367"/>
      <c r="AK5887" s="367"/>
      <c r="AL5887" s="367"/>
      <c r="AM5887" s="367"/>
      <c r="AN5887" s="367"/>
      <c r="AO5887" s="367"/>
      <c r="AP5887" s="367"/>
      <c r="AQ5887" s="367"/>
      <c r="AR5887" s="367"/>
      <c r="AS5887" s="367"/>
      <c r="AT5887" s="367"/>
    </row>
    <row r="5888" spans="2:46" ht="13.8">
      <c r="B5888" s="26">
        <v>143.66666666666723</v>
      </c>
      <c r="C5888" s="363">
        <v>2943.7276410890017</v>
      </c>
      <c r="D5888" s="367">
        <v>8620.0000000000327</v>
      </c>
      <c r="E5888" s="367">
        <v>40093.023255814202</v>
      </c>
      <c r="F5888" s="367">
        <v>-11611203.03350292</v>
      </c>
      <c r="G5888" s="367">
        <v>8620.0000000000528</v>
      </c>
      <c r="H5888" s="367">
        <v>215500</v>
      </c>
      <c r="I5888" s="384">
        <v>-137088357.44519019</v>
      </c>
      <c r="J5888" s="367">
        <v>8620</v>
      </c>
      <c r="K5888" s="367">
        <v>52242.424242425033</v>
      </c>
      <c r="L5888" s="384">
        <v>-8211263.3868876603</v>
      </c>
      <c r="M5888" s="367">
        <v>8620.000000000131</v>
      </c>
      <c r="N5888" s="367">
        <v>862</v>
      </c>
      <c r="O5888" s="384">
        <v>-141358.439596237</v>
      </c>
      <c r="P5888" s="367">
        <v>124.99</v>
      </c>
      <c r="Q5888" s="367">
        <v>862</v>
      </c>
      <c r="R5888" s="384">
        <v>-58810.448982192705</v>
      </c>
      <c r="S5888" s="367">
        <v>120.68</v>
      </c>
      <c r="T5888" s="367">
        <v>29724.1379310341</v>
      </c>
      <c r="U5888" s="384">
        <v>-8483163.1780967992</v>
      </c>
      <c r="V5888" s="367">
        <v>8619.999999999889</v>
      </c>
      <c r="W5888" s="367">
        <v>1436666.6666666749</v>
      </c>
      <c r="X5888" s="384">
        <v>364057.43148264883</v>
      </c>
      <c r="Y5888" s="386">
        <v>8620.0000000000491</v>
      </c>
      <c r="Z5888" s="367"/>
      <c r="AA5888" s="367"/>
      <c r="AB5888" s="367"/>
      <c r="AC5888" s="367"/>
      <c r="AD5888" s="367"/>
      <c r="AE5888" s="367"/>
      <c r="AF5888" s="367"/>
      <c r="AG5888" s="367"/>
      <c r="AH5888" s="367"/>
      <c r="AI5888" s="367"/>
      <c r="AJ5888" s="367"/>
      <c r="AK5888" s="367"/>
      <c r="AL5888" s="367"/>
      <c r="AM5888" s="367"/>
      <c r="AN5888" s="367"/>
      <c r="AO5888" s="367"/>
      <c r="AP5888" s="367"/>
      <c r="AQ5888" s="367"/>
      <c r="AR5888" s="367"/>
      <c r="AS5888" s="367"/>
      <c r="AT5888" s="367"/>
    </row>
    <row r="5889" spans="2:46" ht="13.8">
      <c r="B5889" s="26">
        <v>143.83333333333388</v>
      </c>
      <c r="C5889" s="363">
        <v>2947.077154367475</v>
      </c>
      <c r="D5889" s="367">
        <v>8630.0000000000327</v>
      </c>
      <c r="E5889" s="367">
        <v>40139.534883721179</v>
      </c>
      <c r="F5889" s="367">
        <v>-11638319.681643339</v>
      </c>
      <c r="G5889" s="367">
        <v>8630.0000000000528</v>
      </c>
      <c r="H5889" s="367">
        <v>215750</v>
      </c>
      <c r="I5889" s="384">
        <v>-137408051.7867901</v>
      </c>
      <c r="J5889" s="367">
        <v>8630</v>
      </c>
      <c r="K5889" s="367">
        <v>52303.030303031097</v>
      </c>
      <c r="L5889" s="384">
        <v>-8231235.0380673287</v>
      </c>
      <c r="M5889" s="367">
        <v>8630.0000000001328</v>
      </c>
      <c r="N5889" s="367">
        <v>863</v>
      </c>
      <c r="O5889" s="384">
        <v>-141691.51858860094</v>
      </c>
      <c r="P5889" s="367">
        <v>125.13500000000001</v>
      </c>
      <c r="Q5889" s="367">
        <v>863</v>
      </c>
      <c r="R5889" s="384">
        <v>-58958.477642322432</v>
      </c>
      <c r="S5889" s="367">
        <v>120.82</v>
      </c>
      <c r="T5889" s="367">
        <v>29758.620689654788</v>
      </c>
      <c r="U5889" s="384">
        <v>-8503593.0808939841</v>
      </c>
      <c r="V5889" s="367">
        <v>8629.999999999889</v>
      </c>
      <c r="W5889" s="367">
        <v>1438333.3333333416</v>
      </c>
      <c r="X5889" s="384">
        <v>364086.01967078797</v>
      </c>
      <c r="Y5889" s="386">
        <v>8630.0000000000491</v>
      </c>
      <c r="Z5889" s="367"/>
      <c r="AA5889" s="367"/>
      <c r="AB5889" s="367"/>
      <c r="AC5889" s="367"/>
      <c r="AD5889" s="367"/>
      <c r="AE5889" s="367"/>
      <c r="AF5889" s="367"/>
      <c r="AG5889" s="367"/>
      <c r="AH5889" s="367"/>
      <c r="AI5889" s="367"/>
      <c r="AJ5889" s="367"/>
      <c r="AK5889" s="367"/>
      <c r="AL5889" s="367"/>
      <c r="AM5889" s="367"/>
      <c r="AN5889" s="367"/>
      <c r="AO5889" s="367"/>
      <c r="AP5889" s="367"/>
      <c r="AQ5889" s="367"/>
      <c r="AR5889" s="367"/>
      <c r="AS5889" s="367"/>
      <c r="AT5889" s="367"/>
    </row>
    <row r="5890" spans="2:46" ht="13.8">
      <c r="B5890" s="26">
        <v>144.00000000000054</v>
      </c>
      <c r="C5890" s="363">
        <v>2950.426515887003</v>
      </c>
      <c r="D5890" s="367">
        <v>8640.0000000000327</v>
      </c>
      <c r="E5890" s="367">
        <v>40186.046511628156</v>
      </c>
      <c r="F5890" s="367">
        <v>-11665467.955681827</v>
      </c>
      <c r="G5890" s="367">
        <v>8640.0000000000546</v>
      </c>
      <c r="H5890" s="367">
        <v>216000</v>
      </c>
      <c r="I5890" s="384">
        <v>-137728118.45544484</v>
      </c>
      <c r="J5890" s="367">
        <v>8640</v>
      </c>
      <c r="K5890" s="367">
        <v>52363.636363637161</v>
      </c>
      <c r="L5890" s="384">
        <v>-8251230.8974128906</v>
      </c>
      <c r="M5890" s="367">
        <v>8640.0000000001328</v>
      </c>
      <c r="N5890" s="367">
        <v>864</v>
      </c>
      <c r="O5890" s="384">
        <v>-142024.98944674313</v>
      </c>
      <c r="P5890" s="367">
        <v>125.28000000000002</v>
      </c>
      <c r="Q5890" s="367">
        <v>864</v>
      </c>
      <c r="R5890" s="384">
        <v>-59106.691245861824</v>
      </c>
      <c r="S5890" s="367">
        <v>120.96</v>
      </c>
      <c r="T5890" s="367">
        <v>29793.103448275477</v>
      </c>
      <c r="U5890" s="384">
        <v>-8524047.5228480808</v>
      </c>
      <c r="V5890" s="367">
        <v>8639.9999999998872</v>
      </c>
      <c r="W5890" s="367">
        <v>1440000.0000000084</v>
      </c>
      <c r="X5890" s="384">
        <v>364113.69533929869</v>
      </c>
      <c r="Y5890" s="386">
        <v>8640.0000000000491</v>
      </c>
      <c r="Z5890" s="367"/>
      <c r="AA5890" s="367"/>
      <c r="AB5890" s="367"/>
      <c r="AC5890" s="367"/>
      <c r="AD5890" s="367"/>
      <c r="AE5890" s="367"/>
      <c r="AF5890" s="367"/>
      <c r="AG5890" s="367"/>
      <c r="AH5890" s="367"/>
      <c r="AI5890" s="367"/>
      <c r="AJ5890" s="367"/>
      <c r="AK5890" s="367"/>
      <c r="AL5890" s="367"/>
      <c r="AM5890" s="367"/>
      <c r="AN5890" s="367"/>
      <c r="AO5890" s="367"/>
      <c r="AP5890" s="367"/>
      <c r="AQ5890" s="367"/>
      <c r="AR5890" s="367"/>
      <c r="AS5890" s="367"/>
      <c r="AT5890" s="367"/>
    </row>
    <row r="5891" spans="2:46" ht="13.8">
      <c r="B5891" s="26">
        <v>144.1666666666672</v>
      </c>
      <c r="C5891" s="363">
        <v>2953.7757256475857</v>
      </c>
      <c r="D5891" s="367">
        <v>8650.0000000000327</v>
      </c>
      <c r="E5891" s="367">
        <v>40232.558139535133</v>
      </c>
      <c r="F5891" s="367">
        <v>-11692647.855618376</v>
      </c>
      <c r="G5891" s="367">
        <v>8650.0000000000546</v>
      </c>
      <c r="H5891" s="367">
        <v>216250</v>
      </c>
      <c r="I5891" s="384">
        <v>-138048557.45115435</v>
      </c>
      <c r="J5891" s="367">
        <v>8650</v>
      </c>
      <c r="K5891" s="367">
        <v>52424.242424243224</v>
      </c>
      <c r="L5891" s="384">
        <v>-8271250.9649243494</v>
      </c>
      <c r="M5891" s="367">
        <v>8650.0000000001328</v>
      </c>
      <c r="N5891" s="367">
        <v>865</v>
      </c>
      <c r="O5891" s="384">
        <v>-142358.85217066354</v>
      </c>
      <c r="P5891" s="367">
        <v>125.425</v>
      </c>
      <c r="Q5891" s="367">
        <v>865</v>
      </c>
      <c r="R5891" s="384">
        <v>-59255.089792810846</v>
      </c>
      <c r="S5891" s="367">
        <v>121.1</v>
      </c>
      <c r="T5891" s="367">
        <v>29827.586206896165</v>
      </c>
      <c r="U5891" s="384">
        <v>-8544526.5039591007</v>
      </c>
      <c r="V5891" s="367">
        <v>8649.9999999998872</v>
      </c>
      <c r="W5891" s="367">
        <v>1441666.6666666751</v>
      </c>
      <c r="X5891" s="384">
        <v>364140.45848818123</v>
      </c>
      <c r="Y5891" s="386">
        <v>8650.0000000000491</v>
      </c>
      <c r="Z5891" s="367"/>
      <c r="AA5891" s="367"/>
      <c r="AB5891" s="367"/>
      <c r="AC5891" s="367"/>
      <c r="AD5891" s="367"/>
      <c r="AE5891" s="367"/>
      <c r="AF5891" s="367"/>
      <c r="AG5891" s="367"/>
      <c r="AH5891" s="367"/>
      <c r="AI5891" s="367"/>
      <c r="AJ5891" s="367"/>
      <c r="AK5891" s="367"/>
      <c r="AL5891" s="367"/>
      <c r="AM5891" s="367"/>
      <c r="AN5891" s="367"/>
      <c r="AO5891" s="367"/>
      <c r="AP5891" s="367"/>
      <c r="AQ5891" s="367"/>
      <c r="AR5891" s="367"/>
      <c r="AS5891" s="367"/>
      <c r="AT5891" s="367"/>
    </row>
    <row r="5892" spans="2:46" ht="13.8">
      <c r="B5892" s="26">
        <v>144.33333333333385</v>
      </c>
      <c r="C5892" s="363">
        <v>2957.1247836492216</v>
      </c>
      <c r="D5892" s="367">
        <v>8660.0000000000309</v>
      </c>
      <c r="E5892" s="367">
        <v>40279.06976744211</v>
      </c>
      <c r="F5892" s="367">
        <v>-11719859.381452996</v>
      </c>
      <c r="G5892" s="367">
        <v>8660.0000000000546</v>
      </c>
      <c r="H5892" s="367">
        <v>216500</v>
      </c>
      <c r="I5892" s="384">
        <v>-138369368.77391866</v>
      </c>
      <c r="J5892" s="367">
        <v>8660</v>
      </c>
      <c r="K5892" s="367">
        <v>52484.848484849288</v>
      </c>
      <c r="L5892" s="384">
        <v>-8291295.2406017045</v>
      </c>
      <c r="M5892" s="367">
        <v>8660.0000000001328</v>
      </c>
      <c r="N5892" s="367">
        <v>866</v>
      </c>
      <c r="O5892" s="384">
        <v>-142693.10676036231</v>
      </c>
      <c r="P5892" s="367">
        <v>125.57000000000001</v>
      </c>
      <c r="Q5892" s="367">
        <v>866</v>
      </c>
      <c r="R5892" s="384">
        <v>-59403.673283169548</v>
      </c>
      <c r="S5892" s="367">
        <v>121.24</v>
      </c>
      <c r="T5892" s="367">
        <v>29862.068965516853</v>
      </c>
      <c r="U5892" s="384">
        <v>-8565030.024227038</v>
      </c>
      <c r="V5892" s="367">
        <v>8659.9999999998872</v>
      </c>
      <c r="W5892" s="367">
        <v>1443333.3333333419</v>
      </c>
      <c r="X5892" s="384">
        <v>364166.30911743542</v>
      </c>
      <c r="Y5892" s="386">
        <v>8660.0000000000509</v>
      </c>
      <c r="Z5892" s="367"/>
      <c r="AA5892" s="367"/>
      <c r="AB5892" s="367"/>
      <c r="AC5892" s="367"/>
      <c r="AD5892" s="367"/>
      <c r="AE5892" s="367"/>
      <c r="AF5892" s="367"/>
      <c r="AG5892" s="367"/>
      <c r="AH5892" s="367"/>
      <c r="AI5892" s="367"/>
      <c r="AJ5892" s="367"/>
      <c r="AK5892" s="367"/>
      <c r="AL5892" s="367"/>
      <c r="AM5892" s="367"/>
      <c r="AN5892" s="367"/>
      <c r="AO5892" s="367"/>
      <c r="AP5892" s="367"/>
      <c r="AQ5892" s="367"/>
      <c r="AR5892" s="367"/>
      <c r="AS5892" s="367"/>
      <c r="AT5892" s="367"/>
    </row>
    <row r="5893" spans="2:46" ht="13.8">
      <c r="B5893" s="26">
        <v>144.50000000000051</v>
      </c>
      <c r="C5893" s="363">
        <v>2960.4736898919132</v>
      </c>
      <c r="D5893" s="367">
        <v>8670.0000000000309</v>
      </c>
      <c r="E5893" s="367">
        <v>40325.581395349087</v>
      </c>
      <c r="F5893" s="367">
        <v>-11747102.533185679</v>
      </c>
      <c r="G5893" s="367">
        <v>8670.0000000000546</v>
      </c>
      <c r="H5893" s="367">
        <v>216750</v>
      </c>
      <c r="I5893" s="384">
        <v>-138690552.42373776</v>
      </c>
      <c r="J5893" s="367">
        <v>8670</v>
      </c>
      <c r="K5893" s="367">
        <v>52545.454545455352</v>
      </c>
      <c r="L5893" s="384">
        <v>-8311363.7244449584</v>
      </c>
      <c r="M5893" s="367">
        <v>8670.0000000001328</v>
      </c>
      <c r="N5893" s="367">
        <v>867</v>
      </c>
      <c r="O5893" s="384">
        <v>-143027.75321583918</v>
      </c>
      <c r="P5893" s="367">
        <v>125.71499999999999</v>
      </c>
      <c r="Q5893" s="367">
        <v>867</v>
      </c>
      <c r="R5893" s="384">
        <v>-59552.441716937879</v>
      </c>
      <c r="S5893" s="367">
        <v>121.38</v>
      </c>
      <c r="T5893" s="367">
        <v>29896.551724137542</v>
      </c>
      <c r="U5893" s="384">
        <v>-8585558.0836518947</v>
      </c>
      <c r="V5893" s="367">
        <v>8669.9999999998872</v>
      </c>
      <c r="W5893" s="367">
        <v>1445000.0000000086</v>
      </c>
      <c r="X5893" s="384">
        <v>364191.24722706125</v>
      </c>
      <c r="Y5893" s="386">
        <v>8670.0000000000509</v>
      </c>
      <c r="Z5893" s="367"/>
      <c r="AA5893" s="367"/>
      <c r="AB5893" s="367"/>
      <c r="AC5893" s="367"/>
      <c r="AD5893" s="367"/>
      <c r="AE5893" s="367"/>
      <c r="AF5893" s="367"/>
      <c r="AG5893" s="367"/>
      <c r="AH5893" s="367"/>
      <c r="AI5893" s="367"/>
      <c r="AJ5893" s="367"/>
      <c r="AK5893" s="367"/>
      <c r="AL5893" s="367"/>
      <c r="AM5893" s="367"/>
      <c r="AN5893" s="367"/>
      <c r="AO5893" s="367"/>
      <c r="AP5893" s="367"/>
      <c r="AQ5893" s="367"/>
      <c r="AR5893" s="367"/>
      <c r="AS5893" s="367"/>
      <c r="AT5893" s="367"/>
    </row>
    <row r="5894" spans="2:46" ht="13.8">
      <c r="B5894" s="26">
        <v>144.66666666666717</v>
      </c>
      <c r="C5894" s="363">
        <v>2963.8224443756594</v>
      </c>
      <c r="D5894" s="367">
        <v>8680.0000000000291</v>
      </c>
      <c r="E5894" s="367">
        <v>40372.093023256064</v>
      </c>
      <c r="F5894" s="367">
        <v>-11774377.31081643</v>
      </c>
      <c r="G5894" s="367">
        <v>8680.0000000000546</v>
      </c>
      <c r="H5894" s="367">
        <v>217000</v>
      </c>
      <c r="I5894" s="384">
        <v>-139012108.4006117</v>
      </c>
      <c r="J5894" s="367">
        <v>8680</v>
      </c>
      <c r="K5894" s="367">
        <v>52606.060606061415</v>
      </c>
      <c r="L5894" s="384">
        <v>-8331456.4164541131</v>
      </c>
      <c r="M5894" s="367">
        <v>8680.0000000001346</v>
      </c>
      <c r="N5894" s="367">
        <v>868</v>
      </c>
      <c r="O5894" s="384">
        <v>-143362.79153709445</v>
      </c>
      <c r="P5894" s="367">
        <v>125.86</v>
      </c>
      <c r="Q5894" s="367">
        <v>868</v>
      </c>
      <c r="R5894" s="384">
        <v>-59701.395094115869</v>
      </c>
      <c r="S5894" s="367">
        <v>121.52</v>
      </c>
      <c r="T5894" s="367">
        <v>29931.03448275823</v>
      </c>
      <c r="U5894" s="384">
        <v>-8606110.6822336689</v>
      </c>
      <c r="V5894" s="367">
        <v>8679.9999999998872</v>
      </c>
      <c r="W5894" s="367">
        <v>1446666.6666666754</v>
      </c>
      <c r="X5894" s="384">
        <v>364215.27281705895</v>
      </c>
      <c r="Y5894" s="386">
        <v>8680.0000000000528</v>
      </c>
      <c r="Z5894" s="367"/>
      <c r="AA5894" s="367"/>
      <c r="AB5894" s="367"/>
      <c r="AC5894" s="367"/>
      <c r="AD5894" s="367"/>
      <c r="AE5894" s="367"/>
      <c r="AF5894" s="367"/>
      <c r="AG5894" s="367"/>
      <c r="AH5894" s="367"/>
      <c r="AI5894" s="367"/>
      <c r="AJ5894" s="367"/>
      <c r="AK5894" s="367"/>
      <c r="AL5894" s="367"/>
      <c r="AM5894" s="367"/>
      <c r="AN5894" s="367"/>
      <c r="AO5894" s="367"/>
      <c r="AP5894" s="367"/>
      <c r="AQ5894" s="367"/>
      <c r="AR5894" s="367"/>
      <c r="AS5894" s="367"/>
      <c r="AT5894" s="367"/>
    </row>
    <row r="5895" spans="2:46" ht="13.8">
      <c r="B5895" s="26">
        <v>144.83333333333383</v>
      </c>
      <c r="C5895" s="363">
        <v>2967.1710471004599</v>
      </c>
      <c r="D5895" s="367">
        <v>8690.0000000000291</v>
      </c>
      <c r="E5895" s="367">
        <v>40418.604651163041</v>
      </c>
      <c r="F5895" s="367">
        <v>-11801683.714345245</v>
      </c>
      <c r="G5895" s="367">
        <v>8690.0000000000546</v>
      </c>
      <c r="H5895" s="367">
        <v>217250</v>
      </c>
      <c r="I5895" s="384">
        <v>-139334036.7045404</v>
      </c>
      <c r="J5895" s="367">
        <v>8690</v>
      </c>
      <c r="K5895" s="367">
        <v>52666.666666667479</v>
      </c>
      <c r="L5895" s="384">
        <v>-8351573.3166291621</v>
      </c>
      <c r="M5895" s="367">
        <v>8690.0000000001346</v>
      </c>
      <c r="N5895" s="367">
        <v>869</v>
      </c>
      <c r="O5895" s="384">
        <v>-143698.22172412797</v>
      </c>
      <c r="P5895" s="367">
        <v>126.00500000000001</v>
      </c>
      <c r="Q5895" s="367">
        <v>869</v>
      </c>
      <c r="R5895" s="384">
        <v>-59850.533414703503</v>
      </c>
      <c r="S5895" s="367">
        <v>121.66</v>
      </c>
      <c r="T5895" s="367">
        <v>29965.517241378919</v>
      </c>
      <c r="U5895" s="384">
        <v>-8626687.8199723586</v>
      </c>
      <c r="V5895" s="367">
        <v>8689.9999999998872</v>
      </c>
      <c r="W5895" s="367">
        <v>1448333.3333333421</v>
      </c>
      <c r="X5895" s="384">
        <v>364238.38588742813</v>
      </c>
      <c r="Y5895" s="386">
        <v>8690.0000000000528</v>
      </c>
      <c r="Z5895" s="367"/>
      <c r="AA5895" s="367"/>
      <c r="AB5895" s="367"/>
      <c r="AC5895" s="367"/>
      <c r="AD5895" s="367"/>
      <c r="AE5895" s="367"/>
      <c r="AF5895" s="367"/>
      <c r="AG5895" s="367"/>
      <c r="AH5895" s="367"/>
      <c r="AI5895" s="367"/>
      <c r="AJ5895" s="367"/>
      <c r="AK5895" s="367"/>
      <c r="AL5895" s="367"/>
      <c r="AM5895" s="367"/>
      <c r="AN5895" s="367"/>
      <c r="AO5895" s="367"/>
      <c r="AP5895" s="367"/>
      <c r="AQ5895" s="367"/>
      <c r="AR5895" s="367"/>
      <c r="AS5895" s="367"/>
      <c r="AT5895" s="367"/>
    </row>
    <row r="5896" spans="2:46" ht="13.8">
      <c r="B5896" s="26">
        <v>145.00000000000048</v>
      </c>
      <c r="C5896" s="363">
        <v>2970.519498066315</v>
      </c>
      <c r="D5896" s="367">
        <v>8700.0000000000291</v>
      </c>
      <c r="E5896" s="367">
        <v>40465.116279070018</v>
      </c>
      <c r="F5896" s="367">
        <v>-11829021.743772129</v>
      </c>
      <c r="G5896" s="367">
        <v>8700.0000000000546</v>
      </c>
      <c r="H5896" s="367">
        <v>217500</v>
      </c>
      <c r="I5896" s="384">
        <v>-139656337.33552393</v>
      </c>
      <c r="J5896" s="367">
        <v>8700</v>
      </c>
      <c r="K5896" s="367">
        <v>52727.272727273543</v>
      </c>
      <c r="L5896" s="384">
        <v>-8371714.4249701062</v>
      </c>
      <c r="M5896" s="367">
        <v>8700.0000000001346</v>
      </c>
      <c r="N5896" s="367">
        <v>870</v>
      </c>
      <c r="O5896" s="384">
        <v>-144034.04377693965</v>
      </c>
      <c r="P5896" s="367">
        <v>126.14999999999999</v>
      </c>
      <c r="Q5896" s="367">
        <v>870</v>
      </c>
      <c r="R5896" s="384">
        <v>-59999.856678700795</v>
      </c>
      <c r="S5896" s="367">
        <v>121.8</v>
      </c>
      <c r="T5896" s="367">
        <v>29999.999999999607</v>
      </c>
      <c r="U5896" s="384">
        <v>-8647289.496867964</v>
      </c>
      <c r="V5896" s="367">
        <v>8699.9999999998854</v>
      </c>
      <c r="W5896" s="367">
        <v>1450000.0000000088</v>
      </c>
      <c r="X5896" s="384">
        <v>364260.58643816918</v>
      </c>
      <c r="Y5896" s="386">
        <v>8700.0000000000528</v>
      </c>
      <c r="Z5896" s="367"/>
      <c r="AA5896" s="367"/>
      <c r="AB5896" s="367"/>
      <c r="AC5896" s="367"/>
      <c r="AD5896" s="367"/>
      <c r="AE5896" s="367"/>
      <c r="AF5896" s="367"/>
      <c r="AG5896" s="367"/>
      <c r="AH5896" s="367"/>
      <c r="AI5896" s="367"/>
      <c r="AJ5896" s="367"/>
      <c r="AK5896" s="367"/>
      <c r="AL5896" s="367"/>
      <c r="AM5896" s="367"/>
      <c r="AN5896" s="367"/>
      <c r="AO5896" s="367"/>
      <c r="AP5896" s="367"/>
      <c r="AQ5896" s="367"/>
      <c r="AR5896" s="367"/>
      <c r="AS5896" s="367"/>
      <c r="AT5896" s="367"/>
    </row>
    <row r="5897" spans="2:46" ht="13.8">
      <c r="B5897" s="26">
        <v>145.16666666666714</v>
      </c>
      <c r="C5897" s="363">
        <v>2973.8677972732248</v>
      </c>
      <c r="D5897" s="367">
        <v>8710.0000000000291</v>
      </c>
      <c r="E5897" s="367">
        <v>40511.627906976995</v>
      </c>
      <c r="F5897" s="367">
        <v>-11856391.399097079</v>
      </c>
      <c r="G5897" s="367">
        <v>8710.0000000000546</v>
      </c>
      <c r="H5897" s="367">
        <v>217750</v>
      </c>
      <c r="I5897" s="384">
        <v>-139979010.29356223</v>
      </c>
      <c r="J5897" s="367">
        <v>8710</v>
      </c>
      <c r="K5897" s="367">
        <v>52787.878787879607</v>
      </c>
      <c r="L5897" s="384">
        <v>-8391879.7414769493</v>
      </c>
      <c r="M5897" s="367">
        <v>8710.0000000001346</v>
      </c>
      <c r="N5897" s="367">
        <v>871</v>
      </c>
      <c r="O5897" s="384">
        <v>-144370.25769552973</v>
      </c>
      <c r="P5897" s="367">
        <v>126.295</v>
      </c>
      <c r="Q5897" s="367">
        <v>871</v>
      </c>
      <c r="R5897" s="384">
        <v>-60149.364886107731</v>
      </c>
      <c r="S5897" s="367">
        <v>121.94</v>
      </c>
      <c r="T5897" s="367">
        <v>30034.482758620295</v>
      </c>
      <c r="U5897" s="384">
        <v>-8667915.7129204925</v>
      </c>
      <c r="V5897" s="367">
        <v>8709.9999999998854</v>
      </c>
      <c r="W5897" s="367">
        <v>1451666.6666666756</v>
      </c>
      <c r="X5897" s="384">
        <v>364281.87446928187</v>
      </c>
      <c r="Y5897" s="386">
        <v>8710.0000000000528</v>
      </c>
      <c r="Z5897" s="367"/>
      <c r="AA5897" s="367"/>
      <c r="AB5897" s="367"/>
      <c r="AC5897" s="367"/>
      <c r="AD5897" s="367"/>
      <c r="AE5897" s="367"/>
      <c r="AF5897" s="367"/>
      <c r="AG5897" s="367"/>
      <c r="AH5897" s="367"/>
      <c r="AI5897" s="367"/>
      <c r="AJ5897" s="367"/>
      <c r="AK5897" s="367"/>
      <c r="AL5897" s="367"/>
      <c r="AM5897" s="367"/>
      <c r="AN5897" s="367"/>
      <c r="AO5897" s="367"/>
      <c r="AP5897" s="367"/>
      <c r="AQ5897" s="367"/>
      <c r="AR5897" s="367"/>
      <c r="AS5897" s="367"/>
      <c r="AT5897" s="367"/>
    </row>
    <row r="5898" spans="2:46" ht="13.8">
      <c r="B5898" s="26">
        <v>145.3333333333338</v>
      </c>
      <c r="C5898" s="363">
        <v>2977.2159447211889</v>
      </c>
      <c r="D5898" s="367">
        <v>8720.0000000000273</v>
      </c>
      <c r="E5898" s="367">
        <v>40558.139534883972</v>
      </c>
      <c r="F5898" s="367">
        <v>-11883792.680320095</v>
      </c>
      <c r="G5898" s="367">
        <v>8720.0000000000546</v>
      </c>
      <c r="H5898" s="367">
        <v>218000</v>
      </c>
      <c r="I5898" s="384">
        <v>-140302055.57865536</v>
      </c>
      <c r="J5898" s="367">
        <v>8720</v>
      </c>
      <c r="K5898" s="367">
        <v>52848.48484848567</v>
      </c>
      <c r="L5898" s="384">
        <v>-8412069.2661496922</v>
      </c>
      <c r="M5898" s="367">
        <v>8720.0000000001364</v>
      </c>
      <c r="N5898" s="367">
        <v>872</v>
      </c>
      <c r="O5898" s="384">
        <v>-144706.86347989799</v>
      </c>
      <c r="P5898" s="367">
        <v>126.44000000000001</v>
      </c>
      <c r="Q5898" s="367">
        <v>872</v>
      </c>
      <c r="R5898" s="384">
        <v>-60299.05803692434</v>
      </c>
      <c r="S5898" s="367">
        <v>122.08</v>
      </c>
      <c r="T5898" s="367">
        <v>30068.965517240984</v>
      </c>
      <c r="U5898" s="384">
        <v>-8688566.4681299366</v>
      </c>
      <c r="V5898" s="367">
        <v>8719.9999999998854</v>
      </c>
      <c r="W5898" s="367">
        <v>1453333.3333333423</v>
      </c>
      <c r="X5898" s="384">
        <v>364302.24998076615</v>
      </c>
      <c r="Y5898" s="386">
        <v>8720.0000000000528</v>
      </c>
      <c r="Z5898" s="367"/>
      <c r="AA5898" s="367"/>
      <c r="AB5898" s="367"/>
      <c r="AC5898" s="367"/>
      <c r="AD5898" s="367"/>
      <c r="AE5898" s="367"/>
      <c r="AF5898" s="367"/>
      <c r="AG5898" s="367"/>
      <c r="AH5898" s="367"/>
      <c r="AI5898" s="367"/>
      <c r="AJ5898" s="367"/>
      <c r="AK5898" s="367"/>
      <c r="AL5898" s="367"/>
      <c r="AM5898" s="367"/>
      <c r="AN5898" s="367"/>
      <c r="AO5898" s="367"/>
      <c r="AP5898" s="367"/>
      <c r="AQ5898" s="367"/>
      <c r="AR5898" s="367"/>
      <c r="AS5898" s="367"/>
      <c r="AT5898" s="367"/>
    </row>
    <row r="5899" spans="2:46" ht="13.8">
      <c r="B5899" s="26">
        <v>145.50000000000045</v>
      </c>
      <c r="C5899" s="363">
        <v>2980.5639404102076</v>
      </c>
      <c r="D5899" s="367">
        <v>8730.0000000000273</v>
      </c>
      <c r="E5899" s="367">
        <v>40604.651162790949</v>
      </c>
      <c r="F5899" s="367">
        <v>-11911225.587441178</v>
      </c>
      <c r="G5899" s="367">
        <v>8730.0000000000546</v>
      </c>
      <c r="H5899" s="367">
        <v>218250</v>
      </c>
      <c r="I5899" s="384">
        <v>-140625473.19080329</v>
      </c>
      <c r="J5899" s="367">
        <v>8730</v>
      </c>
      <c r="K5899" s="367">
        <v>52909.090909091734</v>
      </c>
      <c r="L5899" s="384">
        <v>-8432282.9989883304</v>
      </c>
      <c r="M5899" s="367">
        <v>8730.0000000001364</v>
      </c>
      <c r="N5899" s="367">
        <v>873</v>
      </c>
      <c r="O5899" s="384">
        <v>-145043.86113004448</v>
      </c>
      <c r="P5899" s="367">
        <v>126.58499999999999</v>
      </c>
      <c r="Q5899" s="367">
        <v>873</v>
      </c>
      <c r="R5899" s="384">
        <v>-60448.936131150564</v>
      </c>
      <c r="S5899" s="367">
        <v>122.22</v>
      </c>
      <c r="T5899" s="367">
        <v>30103.448275861672</v>
      </c>
      <c r="U5899" s="384">
        <v>-8709241.7624963</v>
      </c>
      <c r="V5899" s="367">
        <v>8729.9999999998854</v>
      </c>
      <c r="W5899" s="367">
        <v>1455000.0000000091</v>
      </c>
      <c r="X5899" s="384">
        <v>364321.71297262231</v>
      </c>
      <c r="Y5899" s="386">
        <v>8730.0000000000546</v>
      </c>
      <c r="Z5899" s="367"/>
      <c r="AA5899" s="367"/>
      <c r="AB5899" s="367"/>
      <c r="AC5899" s="367"/>
      <c r="AD5899" s="367"/>
      <c r="AE5899" s="367"/>
      <c r="AF5899" s="367"/>
      <c r="AG5899" s="367"/>
      <c r="AH5899" s="367"/>
      <c r="AI5899" s="367"/>
      <c r="AJ5899" s="367"/>
      <c r="AK5899" s="367"/>
      <c r="AL5899" s="367"/>
      <c r="AM5899" s="367"/>
      <c r="AN5899" s="367"/>
      <c r="AO5899" s="367"/>
      <c r="AP5899" s="367"/>
      <c r="AQ5899" s="367"/>
      <c r="AR5899" s="367"/>
      <c r="AS5899" s="367"/>
      <c r="AT5899" s="367"/>
    </row>
    <row r="5900" spans="2:46" ht="13.8">
      <c r="B5900" s="26">
        <v>145.66666666666711</v>
      </c>
      <c r="C5900" s="363">
        <v>2983.9117843402805</v>
      </c>
      <c r="D5900" s="367">
        <v>8740.0000000000273</v>
      </c>
      <c r="E5900" s="367">
        <v>40651.162790697927</v>
      </c>
      <c r="F5900" s="367">
        <v>-11938690.120460326</v>
      </c>
      <c r="G5900" s="367">
        <v>8740.0000000000546</v>
      </c>
      <c r="H5900" s="367">
        <v>218500</v>
      </c>
      <c r="I5900" s="384">
        <v>-140949263.13000599</v>
      </c>
      <c r="J5900" s="367">
        <v>8740</v>
      </c>
      <c r="K5900" s="367">
        <v>52969.696969697798</v>
      </c>
      <c r="L5900" s="384">
        <v>-8452520.9399928674</v>
      </c>
      <c r="M5900" s="367">
        <v>8740.0000000001382</v>
      </c>
      <c r="N5900" s="367">
        <v>874</v>
      </c>
      <c r="O5900" s="384">
        <v>-145381.25064596932</v>
      </c>
      <c r="P5900" s="367">
        <v>126.73</v>
      </c>
      <c r="Q5900" s="367">
        <v>874</v>
      </c>
      <c r="R5900" s="384">
        <v>-60598.999168786468</v>
      </c>
      <c r="S5900" s="367">
        <v>122.36</v>
      </c>
      <c r="T5900" s="367">
        <v>30137.931034482361</v>
      </c>
      <c r="U5900" s="384">
        <v>-8729941.5960195791</v>
      </c>
      <c r="V5900" s="367">
        <v>8739.9999999998854</v>
      </c>
      <c r="W5900" s="367">
        <v>1456666.6666666758</v>
      </c>
      <c r="X5900" s="384">
        <v>364340.26344485005</v>
      </c>
      <c r="Y5900" s="386">
        <v>8740.0000000000546</v>
      </c>
      <c r="Z5900" s="367"/>
      <c r="AA5900" s="367"/>
      <c r="AB5900" s="367"/>
      <c r="AC5900" s="367"/>
      <c r="AD5900" s="367"/>
      <c r="AE5900" s="367"/>
      <c r="AF5900" s="367"/>
      <c r="AG5900" s="367"/>
      <c r="AH5900" s="367"/>
      <c r="AI5900" s="367"/>
      <c r="AJ5900" s="367"/>
      <c r="AK5900" s="367"/>
      <c r="AL5900" s="367"/>
      <c r="AM5900" s="367"/>
      <c r="AN5900" s="367"/>
      <c r="AO5900" s="367"/>
      <c r="AP5900" s="367"/>
      <c r="AQ5900" s="367"/>
      <c r="AR5900" s="367"/>
      <c r="AS5900" s="367"/>
      <c r="AT5900" s="367"/>
    </row>
    <row r="5901" spans="2:46" ht="13.8">
      <c r="B5901" s="26">
        <v>145.83333333333377</v>
      </c>
      <c r="C5901" s="363">
        <v>2987.2594765114081</v>
      </c>
      <c r="D5901" s="367">
        <v>8750.0000000000273</v>
      </c>
      <c r="E5901" s="367">
        <v>40697.674418604904</v>
      </c>
      <c r="F5901" s="367">
        <v>-11966186.279377542</v>
      </c>
      <c r="G5901" s="367">
        <v>8750.0000000000546</v>
      </c>
      <c r="H5901" s="367">
        <v>218750</v>
      </c>
      <c r="I5901" s="384">
        <v>-141273425.39626351</v>
      </c>
      <c r="J5901" s="367">
        <v>8750</v>
      </c>
      <c r="K5901" s="367">
        <v>53030.303030303861</v>
      </c>
      <c r="L5901" s="384">
        <v>-8472783.0891632978</v>
      </c>
      <c r="M5901" s="367">
        <v>8750.0000000001382</v>
      </c>
      <c r="N5901" s="367">
        <v>875</v>
      </c>
      <c r="O5901" s="384">
        <v>-145719.03202767239</v>
      </c>
      <c r="P5901" s="367">
        <v>126.87500000000001</v>
      </c>
      <c r="Q5901" s="367">
        <v>875</v>
      </c>
      <c r="R5901" s="384">
        <v>-60749.247149832001</v>
      </c>
      <c r="S5901" s="367">
        <v>122.5</v>
      </c>
      <c r="T5901" s="367">
        <v>30172.413793103049</v>
      </c>
      <c r="U5901" s="384">
        <v>-8750665.9686997794</v>
      </c>
      <c r="V5901" s="367">
        <v>8749.9999999998854</v>
      </c>
      <c r="W5901" s="367">
        <v>1458333.3333333426</v>
      </c>
      <c r="X5901" s="384">
        <v>364357.90139744943</v>
      </c>
      <c r="Y5901" s="386">
        <v>8750.0000000000564</v>
      </c>
      <c r="Z5901" s="367"/>
      <c r="AA5901" s="367"/>
      <c r="AB5901" s="367"/>
      <c r="AC5901" s="367"/>
      <c r="AD5901" s="367"/>
      <c r="AE5901" s="367"/>
      <c r="AF5901" s="367"/>
      <c r="AG5901" s="367"/>
      <c r="AH5901" s="367"/>
      <c r="AI5901" s="367"/>
      <c r="AJ5901" s="367"/>
      <c r="AK5901" s="367"/>
      <c r="AL5901" s="367"/>
      <c r="AM5901" s="367"/>
      <c r="AN5901" s="367"/>
      <c r="AO5901" s="367"/>
      <c r="AP5901" s="367"/>
      <c r="AQ5901" s="367"/>
      <c r="AR5901" s="367"/>
      <c r="AS5901" s="367"/>
      <c r="AT5901" s="367"/>
    </row>
    <row r="5902" spans="2:46" ht="13.8">
      <c r="B5902" s="26">
        <v>146.00000000000043</v>
      </c>
      <c r="C5902" s="363">
        <v>2990.60701692359</v>
      </c>
      <c r="D5902" s="367">
        <v>8760.0000000000255</v>
      </c>
      <c r="E5902" s="367">
        <v>40744.186046511881</v>
      </c>
      <c r="F5902" s="367">
        <v>-11993714.064192826</v>
      </c>
      <c r="G5902" s="367">
        <v>8760.0000000000546</v>
      </c>
      <c r="H5902" s="367">
        <v>219000</v>
      </c>
      <c r="I5902" s="384">
        <v>-141597959.98957583</v>
      </c>
      <c r="J5902" s="367">
        <v>8760</v>
      </c>
      <c r="K5902" s="367">
        <v>53090.909090909925</v>
      </c>
      <c r="L5902" s="384">
        <v>-8493069.4464996271</v>
      </c>
      <c r="M5902" s="367">
        <v>8760.0000000001382</v>
      </c>
      <c r="N5902" s="367">
        <v>876</v>
      </c>
      <c r="O5902" s="384">
        <v>-146057.20527515365</v>
      </c>
      <c r="P5902" s="367">
        <v>127.02</v>
      </c>
      <c r="Q5902" s="367">
        <v>876</v>
      </c>
      <c r="R5902" s="384">
        <v>-60899.680074287193</v>
      </c>
      <c r="S5902" s="367">
        <v>122.64</v>
      </c>
      <c r="T5902" s="367">
        <v>30206.896551723738</v>
      </c>
      <c r="U5902" s="384">
        <v>-8771414.8805368915</v>
      </c>
      <c r="V5902" s="367">
        <v>8759.9999999998836</v>
      </c>
      <c r="W5902" s="367">
        <v>1460000.0000000093</v>
      </c>
      <c r="X5902" s="384">
        <v>364374.62683042063</v>
      </c>
      <c r="Y5902" s="386">
        <v>8760.0000000000564</v>
      </c>
      <c r="Z5902" s="367"/>
      <c r="AA5902" s="367"/>
      <c r="AB5902" s="367"/>
      <c r="AC5902" s="367"/>
      <c r="AD5902" s="367"/>
      <c r="AE5902" s="367"/>
      <c r="AF5902" s="367"/>
      <c r="AG5902" s="367"/>
      <c r="AH5902" s="367"/>
      <c r="AI5902" s="367"/>
      <c r="AJ5902" s="367"/>
      <c r="AK5902" s="367"/>
      <c r="AL5902" s="367"/>
      <c r="AM5902" s="367"/>
      <c r="AN5902" s="367"/>
      <c r="AO5902" s="367"/>
      <c r="AP5902" s="367"/>
      <c r="AQ5902" s="367"/>
      <c r="AR5902" s="367"/>
      <c r="AS5902" s="367"/>
      <c r="AT5902" s="367"/>
    </row>
    <row r="5903" spans="2:46" ht="13.8">
      <c r="B5903" s="26">
        <v>146.16666666666708</v>
      </c>
      <c r="C5903" s="363">
        <v>2993.954405576827</v>
      </c>
      <c r="D5903" s="367">
        <v>8770.0000000000255</v>
      </c>
      <c r="E5903" s="367">
        <v>40790.697674418858</v>
      </c>
      <c r="F5903" s="367">
        <v>-12021273.474906173</v>
      </c>
      <c r="G5903" s="367">
        <v>8770.0000000000546</v>
      </c>
      <c r="H5903" s="367">
        <v>219250</v>
      </c>
      <c r="I5903" s="384">
        <v>-141922866.90994292</v>
      </c>
      <c r="J5903" s="367">
        <v>8770</v>
      </c>
      <c r="K5903" s="367">
        <v>53151.515151515989</v>
      </c>
      <c r="L5903" s="384">
        <v>-8513380.0120018534</v>
      </c>
      <c r="M5903" s="367">
        <v>8770.0000000001382</v>
      </c>
      <c r="N5903" s="367">
        <v>877</v>
      </c>
      <c r="O5903" s="384">
        <v>-146395.77038841325</v>
      </c>
      <c r="P5903" s="367">
        <v>127.16500000000001</v>
      </c>
      <c r="Q5903" s="367">
        <v>877</v>
      </c>
      <c r="R5903" s="384">
        <v>-61050.297942152021</v>
      </c>
      <c r="S5903" s="367">
        <v>122.77999999999999</v>
      </c>
      <c r="T5903" s="367">
        <v>30241.379310344426</v>
      </c>
      <c r="U5903" s="384">
        <v>-8792188.3315309267</v>
      </c>
      <c r="V5903" s="367">
        <v>8769.9999999998836</v>
      </c>
      <c r="W5903" s="367">
        <v>1461666.6666666761</v>
      </c>
      <c r="X5903" s="384">
        <v>364390.43974376342</v>
      </c>
      <c r="Y5903" s="386">
        <v>8770.0000000000564</v>
      </c>
      <c r="Z5903" s="367"/>
      <c r="AA5903" s="367"/>
      <c r="AB5903" s="367"/>
      <c r="AC5903" s="367"/>
      <c r="AD5903" s="367"/>
      <c r="AE5903" s="367"/>
      <c r="AF5903" s="367"/>
      <c r="AG5903" s="367"/>
      <c r="AH5903" s="367"/>
      <c r="AI5903" s="367"/>
      <c r="AJ5903" s="367"/>
      <c r="AK5903" s="367"/>
      <c r="AL5903" s="367"/>
      <c r="AM5903" s="367"/>
      <c r="AN5903" s="367"/>
      <c r="AO5903" s="367"/>
      <c r="AP5903" s="367"/>
      <c r="AQ5903" s="367"/>
      <c r="AR5903" s="367"/>
      <c r="AS5903" s="367"/>
      <c r="AT5903" s="367"/>
    </row>
    <row r="5904" spans="2:46" ht="13.8">
      <c r="B5904" s="26">
        <v>146.33333333333374</v>
      </c>
      <c r="C5904" s="363">
        <v>2997.3016424711172</v>
      </c>
      <c r="D5904" s="367">
        <v>8780.0000000000236</v>
      </c>
      <c r="E5904" s="367">
        <v>40837.209302325835</v>
      </c>
      <c r="F5904" s="367">
        <v>-12048864.511517588</v>
      </c>
      <c r="G5904" s="367">
        <v>8780.0000000000546</v>
      </c>
      <c r="H5904" s="367">
        <v>219500</v>
      </c>
      <c r="I5904" s="384">
        <v>-142248146.15736485</v>
      </c>
      <c r="J5904" s="367">
        <v>8780</v>
      </c>
      <c r="K5904" s="367">
        <v>53212.121212122052</v>
      </c>
      <c r="L5904" s="384">
        <v>-8533714.7856699768</v>
      </c>
      <c r="M5904" s="367">
        <v>8780.0000000001382</v>
      </c>
      <c r="N5904" s="367">
        <v>878</v>
      </c>
      <c r="O5904" s="384">
        <v>-146734.72736745107</v>
      </c>
      <c r="P5904" s="367">
        <v>127.30999999999999</v>
      </c>
      <c r="Q5904" s="367">
        <v>878</v>
      </c>
      <c r="R5904" s="384">
        <v>-61201.100753426501</v>
      </c>
      <c r="S5904" s="367">
        <v>122.91999999999999</v>
      </c>
      <c r="T5904" s="367">
        <v>30275.862068965114</v>
      </c>
      <c r="U5904" s="384">
        <v>-8812986.3216818776</v>
      </c>
      <c r="V5904" s="367">
        <v>8779.9999999998836</v>
      </c>
      <c r="W5904" s="367">
        <v>1463333.3333333428</v>
      </c>
      <c r="X5904" s="384">
        <v>364405.34013747796</v>
      </c>
      <c r="Y5904" s="386">
        <v>8780.0000000000564</v>
      </c>
      <c r="Z5904" s="367"/>
      <c r="AA5904" s="367"/>
      <c r="AB5904" s="367"/>
      <c r="AC5904" s="367"/>
      <c r="AD5904" s="367"/>
      <c r="AE5904" s="367"/>
      <c r="AF5904" s="367"/>
      <c r="AG5904" s="367"/>
      <c r="AH5904" s="367"/>
      <c r="AI5904" s="367"/>
      <c r="AJ5904" s="367"/>
      <c r="AK5904" s="367"/>
      <c r="AL5904" s="367"/>
      <c r="AM5904" s="367"/>
      <c r="AN5904" s="367"/>
      <c r="AO5904" s="367"/>
      <c r="AP5904" s="367"/>
      <c r="AQ5904" s="367"/>
      <c r="AR5904" s="367"/>
      <c r="AS5904" s="367"/>
      <c r="AT5904" s="367"/>
    </row>
    <row r="5905" spans="2:46" ht="13.8">
      <c r="B5905" s="26">
        <v>146.5000000000004</v>
      </c>
      <c r="C5905" s="363">
        <v>3000.6487276064631</v>
      </c>
      <c r="D5905" s="367">
        <v>8790.0000000000236</v>
      </c>
      <c r="E5905" s="367">
        <v>40883.720930232812</v>
      </c>
      <c r="F5905" s="367">
        <v>-12076487.17402707</v>
      </c>
      <c r="G5905" s="367">
        <v>8790.0000000000546</v>
      </c>
      <c r="H5905" s="367">
        <v>219750</v>
      </c>
      <c r="I5905" s="384">
        <v>-142573797.73184156</v>
      </c>
      <c r="J5905" s="367">
        <v>8790</v>
      </c>
      <c r="K5905" s="367">
        <v>53272.727272728116</v>
      </c>
      <c r="L5905" s="384">
        <v>-8554073.767504001</v>
      </c>
      <c r="M5905" s="367">
        <v>8790.0000000001401</v>
      </c>
      <c r="N5905" s="367">
        <v>879</v>
      </c>
      <c r="O5905" s="384">
        <v>-147074.07621226719</v>
      </c>
      <c r="P5905" s="367">
        <v>127.455</v>
      </c>
      <c r="Q5905" s="367">
        <v>879</v>
      </c>
      <c r="R5905" s="384">
        <v>-61352.088508110646</v>
      </c>
      <c r="S5905" s="367">
        <v>123.05999999999999</v>
      </c>
      <c r="T5905" s="367">
        <v>30310.344827585803</v>
      </c>
      <c r="U5905" s="384">
        <v>-8833808.8509897441</v>
      </c>
      <c r="V5905" s="367">
        <v>8789.9999999998818</v>
      </c>
      <c r="W5905" s="367">
        <v>1465000.0000000095</v>
      </c>
      <c r="X5905" s="384">
        <v>364419.32801156421</v>
      </c>
      <c r="Y5905" s="386">
        <v>8790.0000000000564</v>
      </c>
      <c r="Z5905" s="367"/>
      <c r="AA5905" s="367"/>
      <c r="AB5905" s="367"/>
      <c r="AC5905" s="367"/>
      <c r="AD5905" s="367"/>
      <c r="AE5905" s="367"/>
      <c r="AF5905" s="367"/>
      <c r="AG5905" s="367"/>
      <c r="AH5905" s="367"/>
      <c r="AI5905" s="367"/>
      <c r="AJ5905" s="367"/>
      <c r="AK5905" s="367"/>
      <c r="AL5905" s="367"/>
      <c r="AM5905" s="367"/>
      <c r="AN5905" s="367"/>
      <c r="AO5905" s="367"/>
      <c r="AP5905" s="367"/>
      <c r="AQ5905" s="367"/>
      <c r="AR5905" s="367"/>
      <c r="AS5905" s="367"/>
      <c r="AT5905" s="367"/>
    </row>
    <row r="5906" spans="2:46" ht="13.8">
      <c r="B5906" s="26">
        <v>146.66666666666706</v>
      </c>
      <c r="C5906" s="363">
        <v>3003.9956609828637</v>
      </c>
      <c r="D5906" s="367">
        <v>8800.0000000000236</v>
      </c>
      <c r="E5906" s="367">
        <v>40930.232558139789</v>
      </c>
      <c r="F5906" s="367">
        <v>-12104141.46243462</v>
      </c>
      <c r="G5906" s="367">
        <v>8800.0000000000546</v>
      </c>
      <c r="H5906" s="367">
        <v>220000</v>
      </c>
      <c r="I5906" s="384">
        <v>-142899821.63337308</v>
      </c>
      <c r="J5906" s="367">
        <v>8800</v>
      </c>
      <c r="K5906" s="367">
        <v>53333.33333333418</v>
      </c>
      <c r="L5906" s="384">
        <v>-8574456.9575039186</v>
      </c>
      <c r="M5906" s="367">
        <v>8800.0000000001401</v>
      </c>
      <c r="N5906" s="367">
        <v>880</v>
      </c>
      <c r="O5906" s="384">
        <v>-147413.81692286156</v>
      </c>
      <c r="P5906" s="367">
        <v>127.60000000000001</v>
      </c>
      <c r="Q5906" s="367">
        <v>880</v>
      </c>
      <c r="R5906" s="384">
        <v>-61503.261206204435</v>
      </c>
      <c r="S5906" s="367">
        <v>123.19999999999999</v>
      </c>
      <c r="T5906" s="367">
        <v>30344.827586206491</v>
      </c>
      <c r="U5906" s="384">
        <v>-8854655.9194545336</v>
      </c>
      <c r="V5906" s="367">
        <v>8799.9999999998818</v>
      </c>
      <c r="W5906" s="367">
        <v>1466666.6666666763</v>
      </c>
      <c r="X5906" s="384">
        <v>364432.40336602216</v>
      </c>
      <c r="Y5906" s="386">
        <v>8800.0000000000582</v>
      </c>
      <c r="Z5906" s="367"/>
      <c r="AA5906" s="367"/>
      <c r="AB5906" s="367"/>
      <c r="AC5906" s="367"/>
      <c r="AD5906" s="367"/>
      <c r="AE5906" s="367"/>
      <c r="AF5906" s="367"/>
      <c r="AG5906" s="367"/>
      <c r="AH5906" s="367"/>
      <c r="AI5906" s="367"/>
      <c r="AJ5906" s="367"/>
      <c r="AK5906" s="367"/>
      <c r="AL5906" s="367"/>
      <c r="AM5906" s="367"/>
      <c r="AN5906" s="367"/>
      <c r="AO5906" s="367"/>
      <c r="AP5906" s="367"/>
      <c r="AQ5906" s="367"/>
      <c r="AR5906" s="367"/>
      <c r="AS5906" s="367"/>
      <c r="AT5906" s="367"/>
    </row>
    <row r="5907" spans="2:46" ht="13.8">
      <c r="B5907" s="26">
        <v>146.83333333333371</v>
      </c>
      <c r="C5907" s="363">
        <v>3007.3424426003189</v>
      </c>
      <c r="D5907" s="367">
        <v>8810.0000000000236</v>
      </c>
      <c r="E5907" s="367">
        <v>40976.744186046766</v>
      </c>
      <c r="F5907" s="367">
        <v>-12131827.376740238</v>
      </c>
      <c r="G5907" s="367">
        <v>8810.0000000000564</v>
      </c>
      <c r="H5907" s="367">
        <v>220250</v>
      </c>
      <c r="I5907" s="384">
        <v>-143226217.8619594</v>
      </c>
      <c r="J5907" s="367">
        <v>8810</v>
      </c>
      <c r="K5907" s="367">
        <v>53393.939393940243</v>
      </c>
      <c r="L5907" s="384">
        <v>-8594864.3556697369</v>
      </c>
      <c r="M5907" s="367">
        <v>8810.0000000001419</v>
      </c>
      <c r="N5907" s="367">
        <v>881</v>
      </c>
      <c r="O5907" s="384">
        <v>-147753.94949923415</v>
      </c>
      <c r="P5907" s="367">
        <v>127.74499999999999</v>
      </c>
      <c r="Q5907" s="367">
        <v>881</v>
      </c>
      <c r="R5907" s="384">
        <v>-61654.61884770789</v>
      </c>
      <c r="S5907" s="367">
        <v>123.33999999999999</v>
      </c>
      <c r="T5907" s="367">
        <v>30379.31034482718</v>
      </c>
      <c r="U5907" s="384">
        <v>-8875527.5270762388</v>
      </c>
      <c r="V5907" s="367">
        <v>8809.9999999998818</v>
      </c>
      <c r="W5907" s="367">
        <v>1468333.333333343</v>
      </c>
      <c r="X5907" s="384">
        <v>364444.56620085175</v>
      </c>
      <c r="Y5907" s="386">
        <v>8810.0000000000582</v>
      </c>
      <c r="Z5907" s="367"/>
      <c r="AA5907" s="367"/>
      <c r="AB5907" s="367"/>
      <c r="AC5907" s="367"/>
      <c r="AD5907" s="367"/>
      <c r="AE5907" s="367"/>
      <c r="AF5907" s="367"/>
      <c r="AG5907" s="367"/>
      <c r="AH5907" s="367"/>
      <c r="AI5907" s="367"/>
      <c r="AJ5907" s="367"/>
      <c r="AK5907" s="367"/>
      <c r="AL5907" s="367"/>
      <c r="AM5907" s="367"/>
      <c r="AN5907" s="367"/>
      <c r="AO5907" s="367"/>
      <c r="AP5907" s="367"/>
      <c r="AQ5907" s="367"/>
      <c r="AR5907" s="367"/>
      <c r="AS5907" s="367"/>
      <c r="AT5907" s="367"/>
    </row>
    <row r="5908" spans="2:46" ht="13.8">
      <c r="B5908" s="26">
        <v>147.00000000000037</v>
      </c>
      <c r="C5908" s="363">
        <v>3010.6890724588284</v>
      </c>
      <c r="D5908" s="367">
        <v>8820.0000000000218</v>
      </c>
      <c r="E5908" s="367">
        <v>41023.255813953743</v>
      </c>
      <c r="F5908" s="367">
        <v>-12159544.916943919</v>
      </c>
      <c r="G5908" s="367">
        <v>8820.0000000000564</v>
      </c>
      <c r="H5908" s="367">
        <v>220500</v>
      </c>
      <c r="I5908" s="384">
        <v>-143552986.41760051</v>
      </c>
      <c r="J5908" s="367">
        <v>8820</v>
      </c>
      <c r="K5908" s="367">
        <v>53454.545454546307</v>
      </c>
      <c r="L5908" s="384">
        <v>-8615295.9620014504</v>
      </c>
      <c r="M5908" s="367">
        <v>8820.0000000001419</v>
      </c>
      <c r="N5908" s="367">
        <v>882</v>
      </c>
      <c r="O5908" s="384">
        <v>-148094.47394138505</v>
      </c>
      <c r="P5908" s="367">
        <v>127.89</v>
      </c>
      <c r="Q5908" s="367">
        <v>882</v>
      </c>
      <c r="R5908" s="384">
        <v>-61806.161432620975</v>
      </c>
      <c r="S5908" s="367">
        <v>123.47999999999999</v>
      </c>
      <c r="T5908" s="367">
        <v>30413.793103447868</v>
      </c>
      <c r="U5908" s="384">
        <v>-8896423.6738548633</v>
      </c>
      <c r="V5908" s="367">
        <v>8819.9999999998818</v>
      </c>
      <c r="W5908" s="367">
        <v>1470000.0000000098</v>
      </c>
      <c r="X5908" s="384">
        <v>364455.81651605311</v>
      </c>
      <c r="Y5908" s="386">
        <v>8820.0000000000582</v>
      </c>
      <c r="Z5908" s="367"/>
      <c r="AA5908" s="367"/>
      <c r="AB5908" s="367"/>
      <c r="AC5908" s="367"/>
      <c r="AD5908" s="367"/>
      <c r="AE5908" s="367"/>
      <c r="AF5908" s="367"/>
      <c r="AG5908" s="367"/>
      <c r="AH5908" s="367"/>
      <c r="AI5908" s="367"/>
      <c r="AJ5908" s="367"/>
      <c r="AK5908" s="367"/>
      <c r="AL5908" s="367"/>
      <c r="AM5908" s="367"/>
      <c r="AN5908" s="367"/>
      <c r="AO5908" s="367"/>
      <c r="AP5908" s="367"/>
      <c r="AQ5908" s="367"/>
      <c r="AR5908" s="367"/>
      <c r="AS5908" s="367"/>
      <c r="AT5908" s="367"/>
    </row>
    <row r="5909" spans="2:46" ht="13.8">
      <c r="B5909" s="26">
        <v>147.16666666666703</v>
      </c>
      <c r="C5909" s="363">
        <v>3014.0355505583921</v>
      </c>
      <c r="D5909" s="367">
        <v>8830.0000000000218</v>
      </c>
      <c r="E5909" s="367">
        <v>41069.76744186072</v>
      </c>
      <c r="F5909" s="367">
        <v>-12187294.083045669</v>
      </c>
      <c r="G5909" s="367">
        <v>8830.0000000000564</v>
      </c>
      <c r="H5909" s="367">
        <v>220750</v>
      </c>
      <c r="I5909" s="384">
        <v>-143880127.30029643</v>
      </c>
      <c r="J5909" s="367">
        <v>8830</v>
      </c>
      <c r="K5909" s="367">
        <v>53515.151515152371</v>
      </c>
      <c r="L5909" s="384">
        <v>-8635751.7764990591</v>
      </c>
      <c r="M5909" s="367">
        <v>8830.0000000001419</v>
      </c>
      <c r="N5909" s="367">
        <v>883</v>
      </c>
      <c r="O5909" s="384">
        <v>-148435.39024931416</v>
      </c>
      <c r="P5909" s="367">
        <v>128.035</v>
      </c>
      <c r="Q5909" s="367">
        <v>883</v>
      </c>
      <c r="R5909" s="384">
        <v>-61957.888960943725</v>
      </c>
      <c r="S5909" s="367">
        <v>123.61999999999999</v>
      </c>
      <c r="T5909" s="367">
        <v>30448.275862068556</v>
      </c>
      <c r="U5909" s="384">
        <v>-8917344.3597904034</v>
      </c>
      <c r="V5909" s="367">
        <v>8829.9999999998818</v>
      </c>
      <c r="W5909" s="367">
        <v>1471666.6666666765</v>
      </c>
      <c r="X5909" s="384">
        <v>364466.1543116261</v>
      </c>
      <c r="Y5909" s="386">
        <v>8830.0000000000582</v>
      </c>
      <c r="Z5909" s="367"/>
      <c r="AA5909" s="367"/>
      <c r="AB5909" s="367"/>
      <c r="AC5909" s="367"/>
      <c r="AD5909" s="367"/>
      <c r="AE5909" s="367"/>
      <c r="AF5909" s="367"/>
      <c r="AG5909" s="367"/>
      <c r="AH5909" s="367"/>
      <c r="AI5909" s="367"/>
      <c r="AJ5909" s="367"/>
      <c r="AK5909" s="367"/>
      <c r="AL5909" s="367"/>
      <c r="AM5909" s="367"/>
      <c r="AN5909" s="367"/>
      <c r="AO5909" s="367"/>
      <c r="AP5909" s="367"/>
      <c r="AQ5909" s="367"/>
      <c r="AR5909" s="367"/>
      <c r="AS5909" s="367"/>
      <c r="AT5909" s="367"/>
    </row>
    <row r="5910" spans="2:46" ht="13.8">
      <c r="B5910" s="26">
        <v>147.33333333333368</v>
      </c>
      <c r="C5910" s="363">
        <v>3017.3818768990104</v>
      </c>
      <c r="D5910" s="367">
        <v>8840.0000000000218</v>
      </c>
      <c r="E5910" s="367">
        <v>41116.279069767697</v>
      </c>
      <c r="F5910" s="367">
        <v>-12215074.875045484</v>
      </c>
      <c r="G5910" s="367">
        <v>8840.0000000000564</v>
      </c>
      <c r="H5910" s="367">
        <v>221000</v>
      </c>
      <c r="I5910" s="384">
        <v>-144207640.51004714</v>
      </c>
      <c r="J5910" s="367">
        <v>8840</v>
      </c>
      <c r="K5910" s="367">
        <v>53575.757575758435</v>
      </c>
      <c r="L5910" s="384">
        <v>-8656231.7991625667</v>
      </c>
      <c r="M5910" s="367">
        <v>8840.0000000001419</v>
      </c>
      <c r="N5910" s="367">
        <v>884</v>
      </c>
      <c r="O5910" s="384">
        <v>-148776.69842302159</v>
      </c>
      <c r="P5910" s="367">
        <v>128.18</v>
      </c>
      <c r="Q5910" s="367">
        <v>884</v>
      </c>
      <c r="R5910" s="384">
        <v>-62109.801432676126</v>
      </c>
      <c r="S5910" s="367">
        <v>123.76</v>
      </c>
      <c r="T5910" s="367">
        <v>30482.758620689245</v>
      </c>
      <c r="U5910" s="384">
        <v>-8938289.5848828629</v>
      </c>
      <c r="V5910" s="367">
        <v>8839.9999999998818</v>
      </c>
      <c r="W5910" s="367">
        <v>1473333.3333333433</v>
      </c>
      <c r="X5910" s="384">
        <v>364475.57958757086</v>
      </c>
      <c r="Y5910" s="386">
        <v>8840.0000000000582</v>
      </c>
      <c r="Z5910" s="367"/>
      <c r="AA5910" s="367"/>
      <c r="AB5910" s="367"/>
      <c r="AC5910" s="367"/>
      <c r="AD5910" s="367"/>
      <c r="AE5910" s="367"/>
      <c r="AF5910" s="367"/>
      <c r="AG5910" s="367"/>
      <c r="AH5910" s="367"/>
      <c r="AI5910" s="367"/>
      <c r="AJ5910" s="367"/>
      <c r="AK5910" s="367"/>
      <c r="AL5910" s="367"/>
      <c r="AM5910" s="367"/>
      <c r="AN5910" s="367"/>
      <c r="AO5910" s="367"/>
      <c r="AP5910" s="367"/>
      <c r="AQ5910" s="367"/>
      <c r="AR5910" s="367"/>
      <c r="AS5910" s="367"/>
      <c r="AT5910" s="367"/>
    </row>
    <row r="5911" spans="2:46" ht="13.8">
      <c r="B5911" s="26">
        <v>147.50000000000034</v>
      </c>
      <c r="C5911" s="363">
        <v>3020.7280514806835</v>
      </c>
      <c r="D5911" s="367">
        <v>8850.0000000000218</v>
      </c>
      <c r="E5911" s="367">
        <v>41162.790697674674</v>
      </c>
      <c r="F5911" s="367">
        <v>-12242887.292943364</v>
      </c>
      <c r="G5911" s="367">
        <v>8850.0000000000564</v>
      </c>
      <c r="H5911" s="367">
        <v>221250</v>
      </c>
      <c r="I5911" s="384">
        <v>-144535526.04685265</v>
      </c>
      <c r="J5911" s="367">
        <v>8850</v>
      </c>
      <c r="K5911" s="367">
        <v>53636.363636364498</v>
      </c>
      <c r="L5911" s="384">
        <v>-8676736.0299919732</v>
      </c>
      <c r="M5911" s="367">
        <v>8850.0000000001437</v>
      </c>
      <c r="N5911" s="367">
        <v>885</v>
      </c>
      <c r="O5911" s="384">
        <v>-149118.39846250723</v>
      </c>
      <c r="P5911" s="367">
        <v>128.32499999999999</v>
      </c>
      <c r="Q5911" s="367">
        <v>885</v>
      </c>
      <c r="R5911" s="384">
        <v>-62261.898847818164</v>
      </c>
      <c r="S5911" s="367">
        <v>123.9</v>
      </c>
      <c r="T5911" s="367">
        <v>30517.241379309933</v>
      </c>
      <c r="U5911" s="384">
        <v>-8959259.3491322361</v>
      </c>
      <c r="V5911" s="367">
        <v>8849.9999999998799</v>
      </c>
      <c r="W5911" s="367">
        <v>1475000.00000001</v>
      </c>
      <c r="X5911" s="384">
        <v>364484.0923438872</v>
      </c>
      <c r="Y5911" s="386">
        <v>8850.00000000006</v>
      </c>
      <c r="Z5911" s="367"/>
      <c r="AA5911" s="367"/>
      <c r="AB5911" s="367"/>
      <c r="AC5911" s="367"/>
      <c r="AD5911" s="367"/>
      <c r="AE5911" s="367"/>
      <c r="AF5911" s="367"/>
      <c r="AG5911" s="367"/>
      <c r="AH5911" s="367"/>
      <c r="AI5911" s="367"/>
      <c r="AJ5911" s="367"/>
      <c r="AK5911" s="367"/>
      <c r="AL5911" s="367"/>
      <c r="AM5911" s="367"/>
      <c r="AN5911" s="367"/>
      <c r="AO5911" s="367"/>
      <c r="AP5911" s="367"/>
      <c r="AQ5911" s="367"/>
      <c r="AR5911" s="367"/>
      <c r="AS5911" s="367"/>
      <c r="AT5911" s="367"/>
    </row>
    <row r="5912" spans="2:46" ht="13.8">
      <c r="B5912" s="26">
        <v>147.666666666667</v>
      </c>
      <c r="C5912" s="363">
        <v>3024.0740743034103</v>
      </c>
      <c r="D5912" s="367">
        <v>8860.00000000002</v>
      </c>
      <c r="E5912" s="367">
        <v>41209.302325581652</v>
      </c>
      <c r="F5912" s="367">
        <v>-12270731.336739309</v>
      </c>
      <c r="G5912" s="367">
        <v>8860.0000000000564</v>
      </c>
      <c r="H5912" s="367">
        <v>221500</v>
      </c>
      <c r="I5912" s="384">
        <v>-144863783.91071296</v>
      </c>
      <c r="J5912" s="367">
        <v>8860</v>
      </c>
      <c r="K5912" s="367">
        <v>53696.969696970562</v>
      </c>
      <c r="L5912" s="384">
        <v>-8697264.4689872749</v>
      </c>
      <c r="M5912" s="367">
        <v>8860.0000000001437</v>
      </c>
      <c r="N5912" s="367">
        <v>886</v>
      </c>
      <c r="O5912" s="384">
        <v>-149460.49036777116</v>
      </c>
      <c r="P5912" s="367">
        <v>128.47</v>
      </c>
      <c r="Q5912" s="367">
        <v>886</v>
      </c>
      <c r="R5912" s="384">
        <v>-62414.18120636986</v>
      </c>
      <c r="S5912" s="367">
        <v>124.04</v>
      </c>
      <c r="T5912" s="367">
        <v>30551.724137930622</v>
      </c>
      <c r="U5912" s="384">
        <v>-8980253.6525385324</v>
      </c>
      <c r="V5912" s="367">
        <v>8859.9999999998799</v>
      </c>
      <c r="W5912" s="367">
        <v>1476666.6666666768</v>
      </c>
      <c r="X5912" s="384">
        <v>364491.6925805753</v>
      </c>
      <c r="Y5912" s="386">
        <v>8860.00000000006</v>
      </c>
      <c r="Z5912" s="367"/>
      <c r="AA5912" s="367"/>
      <c r="AB5912" s="367"/>
      <c r="AC5912" s="367"/>
      <c r="AD5912" s="367"/>
      <c r="AE5912" s="367"/>
      <c r="AF5912" s="367"/>
      <c r="AG5912" s="367"/>
      <c r="AH5912" s="367"/>
      <c r="AI5912" s="367"/>
      <c r="AJ5912" s="367"/>
      <c r="AK5912" s="367"/>
      <c r="AL5912" s="367"/>
      <c r="AM5912" s="367"/>
      <c r="AN5912" s="367"/>
      <c r="AO5912" s="367"/>
      <c r="AP5912" s="367"/>
      <c r="AQ5912" s="367"/>
      <c r="AR5912" s="367"/>
      <c r="AS5912" s="367"/>
      <c r="AT5912" s="367"/>
    </row>
    <row r="5913" spans="2:46" ht="13.8">
      <c r="B5913" s="26">
        <v>147.83333333333366</v>
      </c>
      <c r="C5913" s="363">
        <v>3027.4199453671922</v>
      </c>
      <c r="D5913" s="367">
        <v>8870.0000000000182</v>
      </c>
      <c r="E5913" s="367">
        <v>41255.813953488629</v>
      </c>
      <c r="F5913" s="367">
        <v>-12298607.006433323</v>
      </c>
      <c r="G5913" s="367">
        <v>8870.0000000000564</v>
      </c>
      <c r="H5913" s="367">
        <v>221750</v>
      </c>
      <c r="I5913" s="384">
        <v>-145192414.10162809</v>
      </c>
      <c r="J5913" s="367">
        <v>8870</v>
      </c>
      <c r="K5913" s="367">
        <v>53757.575757576626</v>
      </c>
      <c r="L5913" s="384">
        <v>-8717817.1161484737</v>
      </c>
      <c r="M5913" s="367">
        <v>8870.0000000001437</v>
      </c>
      <c r="N5913" s="367">
        <v>887</v>
      </c>
      <c r="O5913" s="384">
        <v>-149802.97413881338</v>
      </c>
      <c r="P5913" s="367">
        <v>128.61500000000001</v>
      </c>
      <c r="Q5913" s="367">
        <v>887</v>
      </c>
      <c r="R5913" s="384">
        <v>-62566.6485083312</v>
      </c>
      <c r="S5913" s="367">
        <v>124.18</v>
      </c>
      <c r="T5913" s="367">
        <v>30586.20689655131</v>
      </c>
      <c r="U5913" s="384">
        <v>-9001272.4951017462</v>
      </c>
      <c r="V5913" s="367">
        <v>8869.9999999998799</v>
      </c>
      <c r="W5913" s="367">
        <v>1478333.3333333435</v>
      </c>
      <c r="X5913" s="384">
        <v>364498.3802976351</v>
      </c>
      <c r="Y5913" s="386">
        <v>8870.00000000006</v>
      </c>
      <c r="Z5913" s="367"/>
      <c r="AA5913" s="367"/>
      <c r="AB5913" s="367"/>
      <c r="AC5913" s="367"/>
      <c r="AD5913" s="367"/>
      <c r="AE5913" s="367"/>
      <c r="AF5913" s="367"/>
      <c r="AG5913" s="367"/>
      <c r="AH5913" s="367"/>
      <c r="AI5913" s="367"/>
      <c r="AJ5913" s="367"/>
      <c r="AK5913" s="367"/>
      <c r="AL5913" s="367"/>
      <c r="AM5913" s="367"/>
      <c r="AN5913" s="367"/>
      <c r="AO5913" s="367"/>
      <c r="AP5913" s="367"/>
      <c r="AQ5913" s="367"/>
      <c r="AR5913" s="367"/>
      <c r="AS5913" s="367"/>
      <c r="AT5913" s="367"/>
    </row>
    <row r="5914" spans="2:46" ht="13.8">
      <c r="B5914" s="26">
        <v>148.00000000000031</v>
      </c>
      <c r="C5914" s="363">
        <v>3030.7656646720288</v>
      </c>
      <c r="D5914" s="367">
        <v>8880.0000000000182</v>
      </c>
      <c r="E5914" s="367">
        <v>41302.325581395606</v>
      </c>
      <c r="F5914" s="367">
        <v>-12326514.302025406</v>
      </c>
      <c r="G5914" s="367">
        <v>8880.0000000000564</v>
      </c>
      <c r="H5914" s="367">
        <v>222000</v>
      </c>
      <c r="I5914" s="384">
        <v>-145521416.619598</v>
      </c>
      <c r="J5914" s="367">
        <v>8880</v>
      </c>
      <c r="K5914" s="367">
        <v>53818.181818182689</v>
      </c>
      <c r="L5914" s="384">
        <v>-8738393.9714755695</v>
      </c>
      <c r="M5914" s="367">
        <v>8880.0000000001437</v>
      </c>
      <c r="N5914" s="367">
        <v>888</v>
      </c>
      <c r="O5914" s="384">
        <v>-150145.84977563377</v>
      </c>
      <c r="P5914" s="367">
        <v>128.76</v>
      </c>
      <c r="Q5914" s="367">
        <v>888</v>
      </c>
      <c r="R5914" s="384">
        <v>-62719.300753702199</v>
      </c>
      <c r="S5914" s="367">
        <v>124.32000000000001</v>
      </c>
      <c r="T5914" s="367">
        <v>30620.689655171998</v>
      </c>
      <c r="U5914" s="384">
        <v>-9022315.8768218737</v>
      </c>
      <c r="V5914" s="367">
        <v>8879.9999999998799</v>
      </c>
      <c r="W5914" s="367">
        <v>1480000.0000000102</v>
      </c>
      <c r="X5914" s="384">
        <v>364504.15549506654</v>
      </c>
      <c r="Y5914" s="386">
        <v>8880.0000000000618</v>
      </c>
      <c r="Z5914" s="367"/>
      <c r="AA5914" s="367"/>
      <c r="AB5914" s="367"/>
      <c r="AC5914" s="367"/>
      <c r="AD5914" s="367"/>
      <c r="AE5914" s="367"/>
      <c r="AF5914" s="367"/>
      <c r="AG5914" s="367"/>
      <c r="AH5914" s="367"/>
      <c r="AI5914" s="367"/>
      <c r="AJ5914" s="367"/>
      <c r="AK5914" s="367"/>
      <c r="AL5914" s="367"/>
      <c r="AM5914" s="367"/>
      <c r="AN5914" s="367"/>
      <c r="AO5914" s="367"/>
      <c r="AP5914" s="367"/>
      <c r="AQ5914" s="367"/>
      <c r="AR5914" s="367"/>
      <c r="AS5914" s="367"/>
      <c r="AT5914" s="367"/>
    </row>
    <row r="5915" spans="2:46" ht="13.8">
      <c r="B5915" s="26">
        <v>148.16666666666697</v>
      </c>
      <c r="C5915" s="363">
        <v>3034.1112322179197</v>
      </c>
      <c r="D5915" s="367">
        <v>8890.0000000000182</v>
      </c>
      <c r="E5915" s="367">
        <v>41348.837209302583</v>
      </c>
      <c r="F5915" s="367">
        <v>-12354453.223515553</v>
      </c>
      <c r="G5915" s="367">
        <v>8890.0000000000564</v>
      </c>
      <c r="H5915" s="367">
        <v>222250</v>
      </c>
      <c r="I5915" s="384">
        <v>-145850791.46462271</v>
      </c>
      <c r="J5915" s="367">
        <v>8890</v>
      </c>
      <c r="K5915" s="367">
        <v>53878.787878788753</v>
      </c>
      <c r="L5915" s="384">
        <v>-8758995.0349685624</v>
      </c>
      <c r="M5915" s="367">
        <v>8890.0000000001437</v>
      </c>
      <c r="N5915" s="367">
        <v>889</v>
      </c>
      <c r="O5915" s="384">
        <v>-150489.1172782325</v>
      </c>
      <c r="P5915" s="367">
        <v>128.905</v>
      </c>
      <c r="Q5915" s="367">
        <v>889</v>
      </c>
      <c r="R5915" s="384">
        <v>-62872.137942482841</v>
      </c>
      <c r="S5915" s="367">
        <v>124.46000000000001</v>
      </c>
      <c r="T5915" s="367">
        <v>30655.172413792687</v>
      </c>
      <c r="U5915" s="384">
        <v>-9043383.7976989262</v>
      </c>
      <c r="V5915" s="367">
        <v>8889.9999999998799</v>
      </c>
      <c r="W5915" s="367">
        <v>1481666.666666677</v>
      </c>
      <c r="X5915" s="384">
        <v>364509.01817286975</v>
      </c>
      <c r="Y5915" s="386">
        <v>8890.0000000000618</v>
      </c>
      <c r="Z5915" s="367"/>
      <c r="AA5915" s="367"/>
      <c r="AB5915" s="367"/>
      <c r="AC5915" s="367"/>
      <c r="AD5915" s="367"/>
      <c r="AE5915" s="367"/>
      <c r="AF5915" s="367"/>
      <c r="AG5915" s="367"/>
      <c r="AH5915" s="367"/>
      <c r="AI5915" s="367"/>
      <c r="AJ5915" s="367"/>
      <c r="AK5915" s="367"/>
      <c r="AL5915" s="367"/>
      <c r="AM5915" s="367"/>
      <c r="AN5915" s="367"/>
      <c r="AO5915" s="367"/>
      <c r="AP5915" s="367"/>
      <c r="AQ5915" s="367"/>
      <c r="AR5915" s="367"/>
      <c r="AS5915" s="367"/>
      <c r="AT5915" s="367"/>
    </row>
    <row r="5916" spans="2:46" ht="13.8">
      <c r="B5916" s="26">
        <v>148.33333333333363</v>
      </c>
      <c r="C5916" s="363">
        <v>3037.4566480048657</v>
      </c>
      <c r="D5916" s="367">
        <v>8900.0000000000182</v>
      </c>
      <c r="E5916" s="367">
        <v>41395.34883720956</v>
      </c>
      <c r="F5916" s="367">
        <v>-12382423.770903766</v>
      </c>
      <c r="G5916" s="367">
        <v>8900.0000000000564</v>
      </c>
      <c r="H5916" s="367">
        <v>222500</v>
      </c>
      <c r="I5916" s="384">
        <v>-146180538.63670221</v>
      </c>
      <c r="J5916" s="367">
        <v>8900</v>
      </c>
      <c r="K5916" s="367">
        <v>53939.393939394817</v>
      </c>
      <c r="L5916" s="384">
        <v>-8779620.3066274561</v>
      </c>
      <c r="M5916" s="367">
        <v>8900.0000000001455</v>
      </c>
      <c r="N5916" s="367">
        <v>890</v>
      </c>
      <c r="O5916" s="384">
        <v>-150832.77664660948</v>
      </c>
      <c r="P5916" s="367">
        <v>129.05000000000001</v>
      </c>
      <c r="Q5916" s="367">
        <v>890</v>
      </c>
      <c r="R5916" s="384">
        <v>-63025.160074673149</v>
      </c>
      <c r="S5916" s="367">
        <v>124.60000000000001</v>
      </c>
      <c r="T5916" s="367">
        <v>30689.655172413375</v>
      </c>
      <c r="U5916" s="384">
        <v>-9064476.2577328924</v>
      </c>
      <c r="V5916" s="367">
        <v>8899.9999999998799</v>
      </c>
      <c r="W5916" s="367">
        <v>1483333.3333333437</v>
      </c>
      <c r="X5916" s="384">
        <v>364512.96833104466</v>
      </c>
      <c r="Y5916" s="386">
        <v>8900.0000000000618</v>
      </c>
      <c r="Z5916" s="367"/>
      <c r="AA5916" s="367"/>
      <c r="AB5916" s="367"/>
      <c r="AC5916" s="367"/>
      <c r="AD5916" s="367"/>
      <c r="AE5916" s="367"/>
      <c r="AF5916" s="367"/>
      <c r="AG5916" s="367"/>
      <c r="AH5916" s="367"/>
      <c r="AI5916" s="367"/>
      <c r="AJ5916" s="367"/>
      <c r="AK5916" s="367"/>
      <c r="AL5916" s="367"/>
      <c r="AM5916" s="367"/>
      <c r="AN5916" s="367"/>
      <c r="AO5916" s="367"/>
      <c r="AP5916" s="367"/>
      <c r="AQ5916" s="367"/>
      <c r="AR5916" s="367"/>
      <c r="AS5916" s="367"/>
      <c r="AT5916" s="367"/>
    </row>
    <row r="5917" spans="2:46" ht="13.8">
      <c r="B5917" s="26">
        <v>148.50000000000028</v>
      </c>
      <c r="C5917" s="363">
        <v>3040.8019120328649</v>
      </c>
      <c r="D5917" s="367">
        <v>8910.0000000000164</v>
      </c>
      <c r="E5917" s="367">
        <v>41441.860465116537</v>
      </c>
      <c r="F5917" s="367">
        <v>-12410425.944190046</v>
      </c>
      <c r="G5917" s="367">
        <v>8910.0000000000564</v>
      </c>
      <c r="H5917" s="367">
        <v>222750</v>
      </c>
      <c r="I5917" s="384">
        <v>-146510658.13583651</v>
      </c>
      <c r="J5917" s="367">
        <v>8910</v>
      </c>
      <c r="K5917" s="367">
        <v>54000.00000000088</v>
      </c>
      <c r="L5917" s="384">
        <v>-8800269.7864522431</v>
      </c>
      <c r="M5917" s="367">
        <v>8910.0000000001455</v>
      </c>
      <c r="N5917" s="367">
        <v>891</v>
      </c>
      <c r="O5917" s="384">
        <v>-151176.8278807647</v>
      </c>
      <c r="P5917" s="367">
        <v>129.19499999999999</v>
      </c>
      <c r="Q5917" s="367">
        <v>891</v>
      </c>
      <c r="R5917" s="384">
        <v>-63178.367150273079</v>
      </c>
      <c r="S5917" s="367">
        <v>124.74</v>
      </c>
      <c r="T5917" s="367">
        <v>30724.137931034064</v>
      </c>
      <c r="U5917" s="384">
        <v>-9085593.2569237724</v>
      </c>
      <c r="V5917" s="367">
        <v>8909.9999999998781</v>
      </c>
      <c r="W5917" s="367">
        <v>1485000.0000000105</v>
      </c>
      <c r="X5917" s="384">
        <v>364516.00596959121</v>
      </c>
      <c r="Y5917" s="386">
        <v>8910.0000000000618</v>
      </c>
      <c r="Z5917" s="367"/>
      <c r="AA5917" s="367"/>
      <c r="AB5917" s="367"/>
      <c r="AC5917" s="367"/>
      <c r="AD5917" s="367"/>
      <c r="AE5917" s="367"/>
      <c r="AF5917" s="367"/>
      <c r="AG5917" s="367"/>
      <c r="AH5917" s="367"/>
      <c r="AI5917" s="367"/>
      <c r="AJ5917" s="367"/>
      <c r="AK5917" s="367"/>
      <c r="AL5917" s="367"/>
      <c r="AM5917" s="367"/>
      <c r="AN5917" s="367"/>
      <c r="AO5917" s="367"/>
      <c r="AP5917" s="367"/>
      <c r="AQ5917" s="367"/>
      <c r="AR5917" s="367"/>
      <c r="AS5917" s="367"/>
      <c r="AT5917" s="367"/>
    </row>
    <row r="5918" spans="2:46" ht="13.8">
      <c r="B5918" s="26">
        <v>148.66666666666694</v>
      </c>
      <c r="C5918" s="363">
        <v>3044.1470243019198</v>
      </c>
      <c r="D5918" s="367">
        <v>8920.0000000000164</v>
      </c>
      <c r="E5918" s="367">
        <v>41488.372093023514</v>
      </c>
      <c r="F5918" s="367">
        <v>-12438459.743374394</v>
      </c>
      <c r="G5918" s="367">
        <v>8920.0000000000564</v>
      </c>
      <c r="H5918" s="367">
        <v>223000</v>
      </c>
      <c r="I5918" s="384">
        <v>-146841149.96202564</v>
      </c>
      <c r="J5918" s="367">
        <v>8920</v>
      </c>
      <c r="K5918" s="367">
        <v>54060.606060606944</v>
      </c>
      <c r="L5918" s="384">
        <v>-8820943.4744429328</v>
      </c>
      <c r="M5918" s="367">
        <v>8920.0000000001473</v>
      </c>
      <c r="N5918" s="367">
        <v>892</v>
      </c>
      <c r="O5918" s="384">
        <v>-151521.27098069817</v>
      </c>
      <c r="P5918" s="367">
        <v>129.34</v>
      </c>
      <c r="Q5918" s="367">
        <v>892</v>
      </c>
      <c r="R5918" s="384">
        <v>-63331.759169282661</v>
      </c>
      <c r="S5918" s="367">
        <v>124.88</v>
      </c>
      <c r="T5918" s="367">
        <v>30758.620689654752</v>
      </c>
      <c r="U5918" s="384">
        <v>-9106734.7952715755</v>
      </c>
      <c r="V5918" s="367">
        <v>8919.9999999998781</v>
      </c>
      <c r="W5918" s="367">
        <v>1486666.6666666772</v>
      </c>
      <c r="X5918" s="384">
        <v>364518.13108850952</v>
      </c>
      <c r="Y5918" s="386">
        <v>8920.0000000000637</v>
      </c>
      <c r="Z5918" s="367"/>
      <c r="AA5918" s="367"/>
      <c r="AB5918" s="367"/>
      <c r="AC5918" s="367"/>
      <c r="AD5918" s="367"/>
      <c r="AE5918" s="367"/>
      <c r="AF5918" s="367"/>
      <c r="AG5918" s="367"/>
      <c r="AH5918" s="367"/>
      <c r="AI5918" s="367"/>
      <c r="AJ5918" s="367"/>
      <c r="AK5918" s="367"/>
      <c r="AL5918" s="367"/>
      <c r="AM5918" s="367"/>
      <c r="AN5918" s="367"/>
      <c r="AO5918" s="367"/>
      <c r="AP5918" s="367"/>
      <c r="AQ5918" s="367"/>
      <c r="AR5918" s="367"/>
      <c r="AS5918" s="367"/>
      <c r="AT5918" s="367"/>
    </row>
    <row r="5919" spans="2:46" ht="13.8">
      <c r="B5919" s="26">
        <v>148.8333333333336</v>
      </c>
      <c r="C5919" s="363">
        <v>3047.4919848120298</v>
      </c>
      <c r="D5919" s="367">
        <v>8930.0000000000164</v>
      </c>
      <c r="E5919" s="367">
        <v>41534.883720930491</v>
      </c>
      <c r="F5919" s="367">
        <v>-12466525.168456806</v>
      </c>
      <c r="G5919" s="367">
        <v>8930.0000000000564</v>
      </c>
      <c r="H5919" s="367">
        <v>223250</v>
      </c>
      <c r="I5919" s="384">
        <v>-147172014.11526948</v>
      </c>
      <c r="J5919" s="367">
        <v>8929.9999999999982</v>
      </c>
      <c r="K5919" s="367">
        <v>54121.212121213008</v>
      </c>
      <c r="L5919" s="384">
        <v>-8841641.3705995157</v>
      </c>
      <c r="M5919" s="367">
        <v>8930.0000000001473</v>
      </c>
      <c r="N5919" s="367">
        <v>893</v>
      </c>
      <c r="O5919" s="384">
        <v>-151866.10594640989</v>
      </c>
      <c r="P5919" s="367">
        <v>129.48499999999999</v>
      </c>
      <c r="Q5919" s="367">
        <v>893</v>
      </c>
      <c r="R5919" s="384">
        <v>-63485.336131701908</v>
      </c>
      <c r="S5919" s="367">
        <v>125.02</v>
      </c>
      <c r="T5919" s="367">
        <v>30793.10344827544</v>
      </c>
      <c r="U5919" s="384">
        <v>-9127900.8727762941</v>
      </c>
      <c r="V5919" s="367">
        <v>8929.9999999998781</v>
      </c>
      <c r="W5919" s="367">
        <v>1488333.333333344</v>
      </c>
      <c r="X5919" s="384">
        <v>364519.34368779947</v>
      </c>
      <c r="Y5919" s="386">
        <v>8930.0000000000637</v>
      </c>
      <c r="Z5919" s="367"/>
      <c r="AA5919" s="367"/>
      <c r="AB5919" s="367"/>
      <c r="AC5919" s="367"/>
      <c r="AD5919" s="367"/>
      <c r="AE5919" s="367"/>
      <c r="AF5919" s="367"/>
      <c r="AG5919" s="367"/>
      <c r="AH5919" s="367"/>
      <c r="AI5919" s="367"/>
      <c r="AJ5919" s="367"/>
      <c r="AK5919" s="367"/>
      <c r="AL5919" s="367"/>
      <c r="AM5919" s="367"/>
      <c r="AN5919" s="367"/>
      <c r="AO5919" s="367"/>
      <c r="AP5919" s="367"/>
      <c r="AQ5919" s="367"/>
      <c r="AR5919" s="367"/>
      <c r="AS5919" s="367"/>
      <c r="AT5919" s="367"/>
    </row>
    <row r="5920" spans="2:46" ht="13.8">
      <c r="B5920" s="26">
        <v>149.00000000000026</v>
      </c>
      <c r="C5920" s="363">
        <v>3050.8367935631932</v>
      </c>
      <c r="D5920" s="367">
        <v>8940.0000000000164</v>
      </c>
      <c r="E5920" s="367">
        <v>41581.395348837468</v>
      </c>
      <c r="F5920" s="367">
        <v>-12494622.219437286</v>
      </c>
      <c r="G5920" s="367">
        <v>8940.0000000000564</v>
      </c>
      <c r="H5920" s="367">
        <v>223500</v>
      </c>
      <c r="I5920" s="384">
        <v>-147503250.59556818</v>
      </c>
      <c r="J5920" s="367">
        <v>8939.9999999999982</v>
      </c>
      <c r="K5920" s="367">
        <v>54181.818181819071</v>
      </c>
      <c r="L5920" s="384">
        <v>-8862363.4749219958</v>
      </c>
      <c r="M5920" s="367">
        <v>8940.0000000001473</v>
      </c>
      <c r="N5920" s="367">
        <v>894</v>
      </c>
      <c r="O5920" s="384">
        <v>-152211.33277789995</v>
      </c>
      <c r="P5920" s="367">
        <v>129.63</v>
      </c>
      <c r="Q5920" s="367">
        <v>894</v>
      </c>
      <c r="R5920" s="384">
        <v>-63639.098037530799</v>
      </c>
      <c r="S5920" s="367">
        <v>125.16</v>
      </c>
      <c r="T5920" s="367">
        <v>30827.586206896129</v>
      </c>
      <c r="U5920" s="384">
        <v>-9149091.4894379284</v>
      </c>
      <c r="V5920" s="367">
        <v>8939.9999999998763</v>
      </c>
      <c r="W5920" s="367">
        <v>1490000.0000000107</v>
      </c>
      <c r="X5920" s="384">
        <v>364519.64376746112</v>
      </c>
      <c r="Y5920" s="386">
        <v>8940.0000000000637</v>
      </c>
      <c r="Z5920" s="367"/>
      <c r="AA5920" s="367"/>
      <c r="AB5920" s="367"/>
      <c r="AC5920" s="367"/>
      <c r="AD5920" s="367"/>
      <c r="AE5920" s="367"/>
      <c r="AF5920" s="367"/>
      <c r="AG5920" s="367"/>
      <c r="AH5920" s="367"/>
      <c r="AI5920" s="367"/>
      <c r="AJ5920" s="367"/>
      <c r="AK5920" s="367"/>
      <c r="AL5920" s="367"/>
      <c r="AM5920" s="367"/>
      <c r="AN5920" s="367"/>
      <c r="AO5920" s="367"/>
      <c r="AP5920" s="367"/>
      <c r="AQ5920" s="367"/>
      <c r="AR5920" s="367"/>
      <c r="AS5920" s="367"/>
      <c r="AT5920" s="367"/>
    </row>
    <row r="5921" spans="2:46" ht="13.8">
      <c r="B5921" s="26">
        <v>149.16666666666691</v>
      </c>
      <c r="C5921" s="363">
        <v>3054.1814505554112</v>
      </c>
      <c r="D5921" s="367">
        <v>8950.0000000000146</v>
      </c>
      <c r="E5921" s="367">
        <v>41627.906976744445</v>
      </c>
      <c r="F5921" s="367">
        <v>-12522750.896315832</v>
      </c>
      <c r="G5921" s="367">
        <v>8950.0000000000564</v>
      </c>
      <c r="H5921" s="367">
        <v>223750</v>
      </c>
      <c r="I5921" s="384">
        <v>-147834859.40292171</v>
      </c>
      <c r="J5921" s="367">
        <v>8949.9999999999982</v>
      </c>
      <c r="K5921" s="367">
        <v>54242.424242425135</v>
      </c>
      <c r="L5921" s="384">
        <v>-8883109.787410371</v>
      </c>
      <c r="M5921" s="367">
        <v>8950.0000000001473</v>
      </c>
      <c r="N5921" s="367">
        <v>895</v>
      </c>
      <c r="O5921" s="384">
        <v>-152556.9514751682</v>
      </c>
      <c r="P5921" s="367">
        <v>129.77500000000001</v>
      </c>
      <c r="Q5921" s="367">
        <v>895</v>
      </c>
      <c r="R5921" s="384">
        <v>-63793.044886769356</v>
      </c>
      <c r="S5921" s="367">
        <v>125.3</v>
      </c>
      <c r="T5921" s="367">
        <v>30862.068965516817</v>
      </c>
      <c r="U5921" s="384">
        <v>-9170306.6452564858</v>
      </c>
      <c r="V5921" s="367">
        <v>8949.9999999998763</v>
      </c>
      <c r="W5921" s="367">
        <v>1491666.6666666775</v>
      </c>
      <c r="X5921" s="384">
        <v>364519.03132749442</v>
      </c>
      <c r="Y5921" s="386">
        <v>8950.0000000000637</v>
      </c>
      <c r="Z5921" s="367"/>
      <c r="AA5921" s="367"/>
      <c r="AB5921" s="367"/>
      <c r="AC5921" s="367"/>
      <c r="AD5921" s="367"/>
      <c r="AE5921" s="367"/>
      <c r="AF5921" s="367"/>
      <c r="AG5921" s="367"/>
      <c r="AH5921" s="367"/>
      <c r="AI5921" s="367"/>
      <c r="AJ5921" s="367"/>
      <c r="AK5921" s="367"/>
      <c r="AL5921" s="367"/>
      <c r="AM5921" s="367"/>
      <c r="AN5921" s="367"/>
      <c r="AO5921" s="367"/>
      <c r="AP5921" s="367"/>
      <c r="AQ5921" s="367"/>
      <c r="AR5921" s="367"/>
      <c r="AS5921" s="367"/>
      <c r="AT5921" s="367"/>
    </row>
    <row r="5922" spans="2:46" ht="13.8">
      <c r="B5922" s="26">
        <v>149.33333333333357</v>
      </c>
      <c r="C5922" s="363">
        <v>3057.5259557886839</v>
      </c>
      <c r="D5922" s="367">
        <v>8960.0000000000146</v>
      </c>
      <c r="E5922" s="367">
        <v>41674.418604651422</v>
      </c>
      <c r="F5922" s="367">
        <v>-12550911.199092444</v>
      </c>
      <c r="G5922" s="367">
        <v>8960.0000000000564</v>
      </c>
      <c r="H5922" s="367">
        <v>224000</v>
      </c>
      <c r="I5922" s="384">
        <v>-148166840.53733003</v>
      </c>
      <c r="J5922" s="367">
        <v>8959.9999999999982</v>
      </c>
      <c r="K5922" s="367">
        <v>54303.030303031199</v>
      </c>
      <c r="L5922" s="384">
        <v>-8903880.3080646507</v>
      </c>
      <c r="M5922" s="367">
        <v>8960.0000000001492</v>
      </c>
      <c r="N5922" s="367">
        <v>896</v>
      </c>
      <c r="O5922" s="384">
        <v>-152902.96203821473</v>
      </c>
      <c r="P5922" s="367">
        <v>129.91999999999999</v>
      </c>
      <c r="Q5922" s="367">
        <v>896</v>
      </c>
      <c r="R5922" s="384">
        <v>-63947.176679417542</v>
      </c>
      <c r="S5922" s="367">
        <v>125.44</v>
      </c>
      <c r="T5922" s="367">
        <v>30896.551724137506</v>
      </c>
      <c r="U5922" s="384">
        <v>-9191546.3402319606</v>
      </c>
      <c r="V5922" s="367">
        <v>8959.9999999998763</v>
      </c>
      <c r="W5922" s="367">
        <v>1493333.3333333442</v>
      </c>
      <c r="X5922" s="384">
        <v>364517.50636789959</v>
      </c>
      <c r="Y5922" s="386">
        <v>8960.0000000000655</v>
      </c>
      <c r="Z5922" s="367"/>
      <c r="AA5922" s="367"/>
      <c r="AB5922" s="367"/>
      <c r="AC5922" s="367"/>
      <c r="AD5922" s="367"/>
      <c r="AE5922" s="367"/>
      <c r="AF5922" s="367"/>
      <c r="AG5922" s="367"/>
      <c r="AH5922" s="367"/>
      <c r="AI5922" s="367"/>
      <c r="AJ5922" s="367"/>
      <c r="AK5922" s="367"/>
      <c r="AL5922" s="367"/>
      <c r="AM5922" s="367"/>
      <c r="AN5922" s="367"/>
      <c r="AO5922" s="367"/>
      <c r="AP5922" s="367"/>
      <c r="AQ5922" s="367"/>
      <c r="AR5922" s="367"/>
      <c r="AS5922" s="367"/>
      <c r="AT5922" s="367"/>
    </row>
    <row r="5923" spans="2:46" ht="13.8">
      <c r="B5923" s="26">
        <v>149.50000000000023</v>
      </c>
      <c r="C5923" s="363">
        <v>3060.8703092630108</v>
      </c>
      <c r="D5923" s="367">
        <v>8970.0000000000127</v>
      </c>
      <c r="E5923" s="367">
        <v>41720.930232558399</v>
      </c>
      <c r="F5923" s="367">
        <v>-12579103.127767125</v>
      </c>
      <c r="G5923" s="367">
        <v>8970.0000000000564</v>
      </c>
      <c r="H5923" s="367">
        <v>224250</v>
      </c>
      <c r="I5923" s="384">
        <v>-148499193.99879315</v>
      </c>
      <c r="J5923" s="367">
        <v>8969.9999999999982</v>
      </c>
      <c r="K5923" s="367">
        <v>54363.636363637263</v>
      </c>
      <c r="L5923" s="384">
        <v>-8924675.0368848201</v>
      </c>
      <c r="M5923" s="367">
        <v>8970.0000000001492</v>
      </c>
      <c r="N5923" s="367">
        <v>897</v>
      </c>
      <c r="O5923" s="384">
        <v>-153249.36446703953</v>
      </c>
      <c r="P5923" s="367">
        <v>130.065</v>
      </c>
      <c r="Q5923" s="367">
        <v>897</v>
      </c>
      <c r="R5923" s="384">
        <v>-64101.493415475394</v>
      </c>
      <c r="S5923" s="367">
        <v>125.58</v>
      </c>
      <c r="T5923" s="367">
        <v>30931.034482758194</v>
      </c>
      <c r="U5923" s="384">
        <v>-9212810.5743643511</v>
      </c>
      <c r="V5923" s="367">
        <v>8969.9999999998763</v>
      </c>
      <c r="W5923" s="367">
        <v>1495000.0000000109</v>
      </c>
      <c r="X5923" s="384">
        <v>364515.06888867624</v>
      </c>
      <c r="Y5923" s="386">
        <v>8970.0000000000655</v>
      </c>
      <c r="Z5923" s="367"/>
      <c r="AA5923" s="367"/>
      <c r="AB5923" s="367"/>
      <c r="AC5923" s="367"/>
      <c r="AD5923" s="367"/>
      <c r="AE5923" s="367"/>
      <c r="AF5923" s="367"/>
      <c r="AG5923" s="367"/>
      <c r="AH5923" s="367"/>
      <c r="AI5923" s="367"/>
      <c r="AJ5923" s="367"/>
      <c r="AK5923" s="367"/>
      <c r="AL5923" s="367"/>
      <c r="AM5923" s="367"/>
      <c r="AN5923" s="367"/>
      <c r="AO5923" s="367"/>
      <c r="AP5923" s="367"/>
      <c r="AQ5923" s="367"/>
      <c r="AR5923" s="367"/>
      <c r="AS5923" s="367"/>
      <c r="AT5923" s="367"/>
    </row>
    <row r="5924" spans="2:46" ht="13.8">
      <c r="B5924" s="26">
        <v>149.66666666666688</v>
      </c>
      <c r="C5924" s="363">
        <v>3064.2145109783924</v>
      </c>
      <c r="D5924" s="367">
        <v>8980.0000000000127</v>
      </c>
      <c r="E5924" s="367">
        <v>41767.441860465377</v>
      </c>
      <c r="F5924" s="367">
        <v>-12607326.682339871</v>
      </c>
      <c r="G5924" s="367">
        <v>8980.0000000000564</v>
      </c>
      <c r="H5924" s="367">
        <v>224500</v>
      </c>
      <c r="I5924" s="384">
        <v>-148831919.78731111</v>
      </c>
      <c r="J5924" s="367">
        <v>8980</v>
      </c>
      <c r="K5924" s="367">
        <v>54424.242424243326</v>
      </c>
      <c r="L5924" s="384">
        <v>-8945493.9738708902</v>
      </c>
      <c r="M5924" s="367">
        <v>8980.0000000001492</v>
      </c>
      <c r="N5924" s="367">
        <v>898</v>
      </c>
      <c r="O5924" s="384">
        <v>-153596.15876164261</v>
      </c>
      <c r="P5924" s="367">
        <v>130.21</v>
      </c>
      <c r="Q5924" s="367">
        <v>898</v>
      </c>
      <c r="R5924" s="384">
        <v>-64255.995094942875</v>
      </c>
      <c r="S5924" s="367">
        <v>125.72</v>
      </c>
      <c r="T5924" s="367">
        <v>30965.517241378882</v>
      </c>
      <c r="U5924" s="384">
        <v>-9234099.3476536609</v>
      </c>
      <c r="V5924" s="367">
        <v>8979.9999999998763</v>
      </c>
      <c r="W5924" s="367">
        <v>1496666.6666666777</v>
      </c>
      <c r="X5924" s="384">
        <v>364511.71888982476</v>
      </c>
      <c r="Y5924" s="386">
        <v>8980.0000000000655</v>
      </c>
      <c r="Z5924" s="367"/>
      <c r="AA5924" s="367"/>
      <c r="AB5924" s="367"/>
      <c r="AC5924" s="367"/>
      <c r="AD5924" s="367"/>
      <c r="AE5924" s="367"/>
      <c r="AF5924" s="367"/>
      <c r="AG5924" s="367"/>
      <c r="AH5924" s="367"/>
      <c r="AI5924" s="367"/>
      <c r="AJ5924" s="367"/>
      <c r="AK5924" s="367"/>
      <c r="AL5924" s="367"/>
      <c r="AM5924" s="367"/>
      <c r="AN5924" s="367"/>
      <c r="AO5924" s="367"/>
      <c r="AP5924" s="367"/>
      <c r="AQ5924" s="367"/>
      <c r="AR5924" s="367"/>
      <c r="AS5924" s="367"/>
      <c r="AT5924" s="367"/>
    </row>
    <row r="5925" spans="2:46" ht="13.8">
      <c r="B5925" s="26">
        <v>149.83333333333354</v>
      </c>
      <c r="C5925" s="363">
        <v>3067.5585609348291</v>
      </c>
      <c r="D5925" s="367">
        <v>8990.0000000000127</v>
      </c>
      <c r="E5925" s="367">
        <v>41813.953488372354</v>
      </c>
      <c r="F5925" s="367">
        <v>-12635581.862810683</v>
      </c>
      <c r="G5925" s="367">
        <v>8990.0000000000564</v>
      </c>
      <c r="H5925" s="367">
        <v>224750</v>
      </c>
      <c r="I5925" s="384">
        <v>-149165017.9028838</v>
      </c>
      <c r="J5925" s="367">
        <v>8990</v>
      </c>
      <c r="K5925" s="367">
        <v>54484.84848484939</v>
      </c>
      <c r="L5925" s="384">
        <v>-8966337.1190228593</v>
      </c>
      <c r="M5925" s="367">
        <v>8990.000000000151</v>
      </c>
      <c r="N5925" s="367">
        <v>899</v>
      </c>
      <c r="O5925" s="384">
        <v>-153943.34492202388</v>
      </c>
      <c r="P5925" s="367">
        <v>130.35499999999999</v>
      </c>
      <c r="Q5925" s="367">
        <v>899</v>
      </c>
      <c r="R5925" s="384">
        <v>-64410.681717820044</v>
      </c>
      <c r="S5925" s="367">
        <v>125.86</v>
      </c>
      <c r="T5925" s="367">
        <v>30999.999999999571</v>
      </c>
      <c r="U5925" s="384">
        <v>-9255412.6600998882</v>
      </c>
      <c r="V5925" s="367">
        <v>8989.9999999998763</v>
      </c>
      <c r="W5925" s="367">
        <v>1498333.3333333444</v>
      </c>
      <c r="X5925" s="384">
        <v>364507.45637134492</v>
      </c>
      <c r="Y5925" s="386">
        <v>8990.0000000000655</v>
      </c>
      <c r="Z5925" s="367"/>
      <c r="AA5925" s="367"/>
      <c r="AB5925" s="367"/>
      <c r="AC5925" s="367"/>
      <c r="AD5925" s="367"/>
      <c r="AE5925" s="367"/>
      <c r="AF5925" s="367"/>
      <c r="AG5925" s="367"/>
      <c r="AH5925" s="367"/>
      <c r="AI5925" s="367"/>
      <c r="AJ5925" s="367"/>
      <c r="AK5925" s="367"/>
      <c r="AL5925" s="367"/>
      <c r="AM5925" s="367"/>
      <c r="AN5925" s="367"/>
      <c r="AO5925" s="367"/>
      <c r="AP5925" s="367"/>
      <c r="AQ5925" s="367"/>
      <c r="AR5925" s="367"/>
      <c r="AS5925" s="367"/>
      <c r="AT5925" s="367"/>
    </row>
    <row r="5926" spans="2:46" ht="13.8">
      <c r="B5926" s="26">
        <v>150.0000000000002</v>
      </c>
      <c r="C5926" s="363">
        <v>3070.9024591323205</v>
      </c>
      <c r="D5926" s="367">
        <v>9000.0000000000127</v>
      </c>
      <c r="E5926" s="367">
        <v>41860.465116279331</v>
      </c>
      <c r="F5926" s="367">
        <v>-12663868.669179561</v>
      </c>
      <c r="G5926" s="367">
        <v>9000.0000000000564</v>
      </c>
      <c r="H5926" s="367">
        <v>225000</v>
      </c>
      <c r="I5926" s="384">
        <v>-149498488.34551135</v>
      </c>
      <c r="J5926" s="367">
        <v>9000</v>
      </c>
      <c r="K5926" s="367">
        <v>54545.454545455454</v>
      </c>
      <c r="L5926" s="384">
        <v>-8987204.4723407216</v>
      </c>
      <c r="M5926" s="367">
        <v>9000.000000000151</v>
      </c>
      <c r="N5926" s="367">
        <v>900</v>
      </c>
      <c r="O5926" s="384">
        <v>-154290.92294818349</v>
      </c>
      <c r="P5926" s="367">
        <v>130.5</v>
      </c>
      <c r="Q5926" s="367">
        <v>900</v>
      </c>
      <c r="R5926" s="384">
        <v>-64565.553284106834</v>
      </c>
      <c r="S5926" s="367">
        <v>126</v>
      </c>
      <c r="T5926" s="367">
        <v>31034.482758620259</v>
      </c>
      <c r="U5926" s="384">
        <v>-9276750.5117030311</v>
      </c>
      <c r="V5926" s="367">
        <v>8999.9999999998745</v>
      </c>
      <c r="W5926" s="367">
        <v>1500000.0000000112</v>
      </c>
      <c r="X5926" s="384">
        <v>364502.28133323666</v>
      </c>
      <c r="Y5926" s="386">
        <v>9000.0000000000673</v>
      </c>
      <c r="Z5926" s="367"/>
      <c r="AA5926" s="367"/>
      <c r="AB5926" s="367"/>
      <c r="AC5926" s="367"/>
      <c r="AD5926" s="367"/>
      <c r="AE5926" s="367"/>
      <c r="AF5926" s="367"/>
      <c r="AG5926" s="367"/>
      <c r="AH5926" s="367"/>
      <c r="AI5926" s="367"/>
      <c r="AJ5926" s="367"/>
      <c r="AK5926" s="367"/>
      <c r="AL5926" s="367"/>
      <c r="AM5926" s="367"/>
      <c r="AN5926" s="367"/>
      <c r="AO5926" s="367"/>
      <c r="AP5926" s="367"/>
      <c r="AQ5926" s="367"/>
      <c r="AR5926" s="367"/>
      <c r="AS5926" s="367"/>
      <c r="AT5926" s="367"/>
    </row>
    <row r="5927" spans="2:46" ht="13.8">
      <c r="B5927" s="26">
        <v>150.16666666666686</v>
      </c>
      <c r="C5927" s="363">
        <v>3074.2462055708652</v>
      </c>
      <c r="D5927" s="367">
        <v>9010.0000000000109</v>
      </c>
      <c r="E5927" s="367">
        <v>41906.976744186308</v>
      </c>
      <c r="F5927" s="367">
        <v>-12692187.101446506</v>
      </c>
      <c r="G5927" s="367">
        <v>9010.0000000000564</v>
      </c>
      <c r="H5927" s="367">
        <v>225250</v>
      </c>
      <c r="I5927" s="384">
        <v>-149832331.11519361</v>
      </c>
      <c r="J5927" s="367">
        <v>9010</v>
      </c>
      <c r="K5927" s="367">
        <v>54606.060606061517</v>
      </c>
      <c r="L5927" s="384">
        <v>-9008096.0338244829</v>
      </c>
      <c r="M5927" s="367">
        <v>9010.000000000151</v>
      </c>
      <c r="N5927" s="367">
        <v>901</v>
      </c>
      <c r="O5927" s="384">
        <v>-154638.89284012132</v>
      </c>
      <c r="P5927" s="367">
        <v>130.64500000000001</v>
      </c>
      <c r="Q5927" s="367">
        <v>901</v>
      </c>
      <c r="R5927" s="384">
        <v>-64720.609793803284</v>
      </c>
      <c r="S5927" s="367">
        <v>126.14</v>
      </c>
      <c r="T5927" s="367">
        <v>31068.965517240948</v>
      </c>
      <c r="U5927" s="384">
        <v>-9298112.9024630953</v>
      </c>
      <c r="V5927" s="367">
        <v>9009.9999999998745</v>
      </c>
      <c r="W5927" s="367">
        <v>1501666.6666666779</v>
      </c>
      <c r="X5927" s="384">
        <v>364496.19377550029</v>
      </c>
      <c r="Y5927" s="386">
        <v>9010.0000000000673</v>
      </c>
      <c r="Z5927" s="367"/>
      <c r="AA5927" s="367"/>
      <c r="AB5927" s="367"/>
      <c r="AC5927" s="367"/>
      <c r="AD5927" s="367"/>
      <c r="AE5927" s="367"/>
      <c r="AF5927" s="367"/>
      <c r="AG5927" s="367"/>
      <c r="AH5927" s="367"/>
      <c r="AI5927" s="367"/>
      <c r="AJ5927" s="367"/>
      <c r="AK5927" s="367"/>
      <c r="AL5927" s="367"/>
      <c r="AM5927" s="367"/>
      <c r="AN5927" s="367"/>
      <c r="AO5927" s="367"/>
      <c r="AP5927" s="367"/>
      <c r="AQ5927" s="367"/>
      <c r="AR5927" s="367"/>
      <c r="AS5927" s="367"/>
      <c r="AT5927" s="367"/>
    </row>
    <row r="5928" spans="2:46" ht="13.8">
      <c r="B5928" s="26">
        <v>150.33333333333351</v>
      </c>
      <c r="C5928" s="363">
        <v>3077.5898002504646</v>
      </c>
      <c r="D5928" s="367">
        <v>9020.0000000000109</v>
      </c>
      <c r="E5928" s="367">
        <v>41953.488372093285</v>
      </c>
      <c r="F5928" s="367">
        <v>-12720537.159611519</v>
      </c>
      <c r="G5928" s="367">
        <v>9020.0000000000564</v>
      </c>
      <c r="H5928" s="367">
        <v>225500</v>
      </c>
      <c r="I5928" s="384">
        <v>-150166546.21193075</v>
      </c>
      <c r="J5928" s="367">
        <v>9020</v>
      </c>
      <c r="K5928" s="367">
        <v>54666.666666667581</v>
      </c>
      <c r="L5928" s="384">
        <v>-9029011.8034741394</v>
      </c>
      <c r="M5928" s="367">
        <v>9020.000000000151</v>
      </c>
      <c r="N5928" s="367">
        <v>902</v>
      </c>
      <c r="O5928" s="384">
        <v>-154987.2545978374</v>
      </c>
      <c r="P5928" s="367">
        <v>130.79</v>
      </c>
      <c r="Q5928" s="367">
        <v>902</v>
      </c>
      <c r="R5928" s="384">
        <v>-64875.851246909377</v>
      </c>
      <c r="S5928" s="367">
        <v>126.28</v>
      </c>
      <c r="T5928" s="367">
        <v>31103.448275861636</v>
      </c>
      <c r="U5928" s="384">
        <v>-9319499.832380075</v>
      </c>
      <c r="V5928" s="367">
        <v>9019.9999999998745</v>
      </c>
      <c r="W5928" s="367">
        <v>1503333.3333333447</v>
      </c>
      <c r="X5928" s="384">
        <v>364489.1936981355</v>
      </c>
      <c r="Y5928" s="386">
        <v>9020.0000000000673</v>
      </c>
      <c r="Z5928" s="367"/>
      <c r="AA5928" s="367"/>
      <c r="AB5928" s="367"/>
      <c r="AC5928" s="367"/>
      <c r="AD5928" s="367"/>
      <c r="AE5928" s="367"/>
      <c r="AF5928" s="367"/>
      <c r="AG5928" s="367"/>
      <c r="AH5928" s="367"/>
      <c r="AI5928" s="367"/>
      <c r="AJ5928" s="367"/>
      <c r="AK5928" s="367"/>
      <c r="AL5928" s="367"/>
      <c r="AM5928" s="367"/>
      <c r="AN5928" s="367"/>
      <c r="AO5928" s="367"/>
      <c r="AP5928" s="367"/>
      <c r="AQ5928" s="367"/>
      <c r="AR5928" s="367"/>
      <c r="AS5928" s="367"/>
      <c r="AT5928" s="367"/>
    </row>
    <row r="5929" spans="2:46" ht="13.8">
      <c r="B5929" s="26">
        <v>150.50000000000017</v>
      </c>
      <c r="C5929" s="363">
        <v>3080.93324317112</v>
      </c>
      <c r="D5929" s="367">
        <v>9030.0000000000109</v>
      </c>
      <c r="E5929" s="367">
        <v>42000.000000000262</v>
      </c>
      <c r="F5929" s="367">
        <v>-12748918.843674596</v>
      </c>
      <c r="G5929" s="367">
        <v>9030.0000000000564</v>
      </c>
      <c r="H5929" s="367">
        <v>225750</v>
      </c>
      <c r="I5929" s="384">
        <v>-150501133.63572264</v>
      </c>
      <c r="J5929" s="367">
        <v>9030</v>
      </c>
      <c r="K5929" s="367">
        <v>54727.272727273645</v>
      </c>
      <c r="L5929" s="384">
        <v>-9049951.7812896967</v>
      </c>
      <c r="M5929" s="367">
        <v>9030.0000000001528</v>
      </c>
      <c r="N5929" s="367">
        <v>903</v>
      </c>
      <c r="O5929" s="384">
        <v>-155336.00822133181</v>
      </c>
      <c r="P5929" s="367">
        <v>130.935</v>
      </c>
      <c r="Q5929" s="367">
        <v>903</v>
      </c>
      <c r="R5929" s="384">
        <v>-65031.277643425128</v>
      </c>
      <c r="S5929" s="367">
        <v>126.42</v>
      </c>
      <c r="T5929" s="367">
        <v>31137.931034482324</v>
      </c>
      <c r="U5929" s="384">
        <v>-9340911.3014539741</v>
      </c>
      <c r="V5929" s="367">
        <v>9029.9999999998745</v>
      </c>
      <c r="W5929" s="367">
        <v>1505000.0000000114</v>
      </c>
      <c r="X5929" s="384">
        <v>364481.28110114241</v>
      </c>
      <c r="Y5929" s="386">
        <v>9030.0000000000673</v>
      </c>
      <c r="Z5929" s="367"/>
      <c r="AA5929" s="367"/>
      <c r="AB5929" s="367"/>
      <c r="AC5929" s="367"/>
      <c r="AD5929" s="367"/>
      <c r="AE5929" s="367"/>
      <c r="AF5929" s="367"/>
      <c r="AG5929" s="367"/>
      <c r="AH5929" s="367"/>
      <c r="AI5929" s="367"/>
      <c r="AJ5929" s="367"/>
      <c r="AK5929" s="367"/>
      <c r="AL5929" s="367"/>
      <c r="AM5929" s="367"/>
      <c r="AN5929" s="367"/>
      <c r="AO5929" s="367"/>
      <c r="AP5929" s="367"/>
      <c r="AQ5929" s="367"/>
      <c r="AR5929" s="367"/>
      <c r="AS5929" s="367"/>
      <c r="AT5929" s="367"/>
    </row>
    <row r="5930" spans="2:46" ht="13.8">
      <c r="B5930" s="26">
        <v>150.66666666666683</v>
      </c>
      <c r="C5930" s="363">
        <v>3084.2765343328288</v>
      </c>
      <c r="D5930" s="367">
        <v>9040.0000000000109</v>
      </c>
      <c r="E5930" s="367">
        <v>42046.511627907239</v>
      </c>
      <c r="F5930" s="367">
        <v>-12777332.153635742</v>
      </c>
      <c r="G5930" s="367">
        <v>9040.0000000000564</v>
      </c>
      <c r="H5930" s="367">
        <v>226000</v>
      </c>
      <c r="I5930" s="384">
        <v>-150836093.38656935</v>
      </c>
      <c r="J5930" s="367">
        <v>9040</v>
      </c>
      <c r="K5930" s="367">
        <v>54787.878787879708</v>
      </c>
      <c r="L5930" s="384">
        <v>-9070915.9672711492</v>
      </c>
      <c r="M5930" s="367">
        <v>9040.0000000001528</v>
      </c>
      <c r="N5930" s="367">
        <v>904</v>
      </c>
      <c r="O5930" s="384">
        <v>-155685.15371060441</v>
      </c>
      <c r="P5930" s="367">
        <v>131.08000000000001</v>
      </c>
      <c r="Q5930" s="367">
        <v>904</v>
      </c>
      <c r="R5930" s="384">
        <v>-65186.888983350516</v>
      </c>
      <c r="S5930" s="367">
        <v>126.56</v>
      </c>
      <c r="T5930" s="367">
        <v>31172.413793103013</v>
      </c>
      <c r="U5930" s="384">
        <v>-9362347.3096847925</v>
      </c>
      <c r="V5930" s="367">
        <v>9039.9999999998745</v>
      </c>
      <c r="W5930" s="367">
        <v>1506666.6666666782</v>
      </c>
      <c r="X5930" s="384">
        <v>364472.45598452102</v>
      </c>
      <c r="Y5930" s="386">
        <v>9040.0000000000673</v>
      </c>
      <c r="Z5930" s="367"/>
      <c r="AA5930" s="367"/>
      <c r="AB5930" s="367"/>
      <c r="AC5930" s="367"/>
      <c r="AD5930" s="367"/>
      <c r="AE5930" s="367"/>
      <c r="AF5930" s="367"/>
      <c r="AG5930" s="367"/>
      <c r="AH5930" s="367"/>
      <c r="AI5930" s="367"/>
      <c r="AJ5930" s="367"/>
      <c r="AK5930" s="367"/>
      <c r="AL5930" s="367"/>
      <c r="AM5930" s="367"/>
      <c r="AN5930" s="367"/>
      <c r="AO5930" s="367"/>
      <c r="AP5930" s="367"/>
      <c r="AQ5930" s="367"/>
      <c r="AR5930" s="367"/>
      <c r="AS5930" s="367"/>
      <c r="AT5930" s="367"/>
    </row>
    <row r="5931" spans="2:46" ht="13.8">
      <c r="B5931" s="26">
        <v>150.83333333333348</v>
      </c>
      <c r="C5931" s="363">
        <v>3087.6196737355922</v>
      </c>
      <c r="D5931" s="367">
        <v>9050.0000000000091</v>
      </c>
      <c r="E5931" s="367">
        <v>42093.023255814216</v>
      </c>
      <c r="F5931" s="367">
        <v>-12805777.089494953</v>
      </c>
      <c r="G5931" s="367">
        <v>9050.0000000000564</v>
      </c>
      <c r="H5931" s="367">
        <v>226250</v>
      </c>
      <c r="I5931" s="384">
        <v>-151171425.46447086</v>
      </c>
      <c r="J5931" s="367">
        <v>9050</v>
      </c>
      <c r="K5931" s="367">
        <v>54848.484848485772</v>
      </c>
      <c r="L5931" s="384">
        <v>-9091904.3614184987</v>
      </c>
      <c r="M5931" s="367">
        <v>9050.0000000001528</v>
      </c>
      <c r="N5931" s="367">
        <v>905</v>
      </c>
      <c r="O5931" s="384">
        <v>-156034.69106565526</v>
      </c>
      <c r="P5931" s="367">
        <v>131.22499999999999</v>
      </c>
      <c r="Q5931" s="367">
        <v>905</v>
      </c>
      <c r="R5931" s="384">
        <v>-65342.685266685548</v>
      </c>
      <c r="S5931" s="367">
        <v>126.69999999999999</v>
      </c>
      <c r="T5931" s="367">
        <v>31206.896551723701</v>
      </c>
      <c r="U5931" s="384">
        <v>-9383807.8570725266</v>
      </c>
      <c r="V5931" s="367">
        <v>9049.9999999998745</v>
      </c>
      <c r="W5931" s="367">
        <v>1508333.3333333449</v>
      </c>
      <c r="X5931" s="384">
        <v>364462.71834827133</v>
      </c>
      <c r="Y5931" s="386">
        <v>9050.0000000000691</v>
      </c>
      <c r="Z5931" s="367"/>
      <c r="AA5931" s="367"/>
      <c r="AB5931" s="367"/>
      <c r="AC5931" s="367"/>
      <c r="AD5931" s="367"/>
      <c r="AE5931" s="367"/>
      <c r="AF5931" s="367"/>
      <c r="AG5931" s="367"/>
      <c r="AH5931" s="367"/>
      <c r="AI5931" s="367"/>
      <c r="AJ5931" s="367"/>
      <c r="AK5931" s="367"/>
      <c r="AL5931" s="367"/>
      <c r="AM5931" s="367"/>
      <c r="AN5931" s="367"/>
      <c r="AO5931" s="367"/>
      <c r="AP5931" s="367"/>
      <c r="AQ5931" s="367"/>
      <c r="AR5931" s="367"/>
      <c r="AS5931" s="367"/>
      <c r="AT5931" s="367"/>
    </row>
    <row r="5932" spans="2:46" ht="13.8">
      <c r="B5932" s="26">
        <v>151.00000000000014</v>
      </c>
      <c r="C5932" s="363">
        <v>3090.9626613794103</v>
      </c>
      <c r="D5932" s="367">
        <v>9060.0000000000091</v>
      </c>
      <c r="E5932" s="367">
        <v>42139.534883721193</v>
      </c>
      <c r="F5932" s="367">
        <v>-12834253.651252232</v>
      </c>
      <c r="G5932" s="367">
        <v>9060.0000000000564</v>
      </c>
      <c r="H5932" s="367">
        <v>226500</v>
      </c>
      <c r="I5932" s="384">
        <v>-151507129.86942717</v>
      </c>
      <c r="J5932" s="367">
        <v>9060</v>
      </c>
      <c r="K5932" s="367">
        <v>54909.090909091836</v>
      </c>
      <c r="L5932" s="384">
        <v>-9112916.9637317453</v>
      </c>
      <c r="M5932" s="367">
        <v>9060.0000000001528</v>
      </c>
      <c r="N5932" s="367">
        <v>906</v>
      </c>
      <c r="O5932" s="384">
        <v>-156384.62028648442</v>
      </c>
      <c r="P5932" s="367">
        <v>131.37</v>
      </c>
      <c r="Q5932" s="367">
        <v>906</v>
      </c>
      <c r="R5932" s="384">
        <v>-65498.666493430253</v>
      </c>
      <c r="S5932" s="367">
        <v>126.83999999999999</v>
      </c>
      <c r="T5932" s="367">
        <v>31241.37931034439</v>
      </c>
      <c r="U5932" s="384">
        <v>-9405292.9436171763</v>
      </c>
      <c r="V5932" s="367">
        <v>9059.9999999998727</v>
      </c>
      <c r="W5932" s="367">
        <v>1510000.0000000116</v>
      </c>
      <c r="X5932" s="384">
        <v>364452.06819239329</v>
      </c>
      <c r="Y5932" s="386">
        <v>9060.0000000000691</v>
      </c>
      <c r="Z5932" s="367"/>
      <c r="AA5932" s="367"/>
      <c r="AB5932" s="367"/>
      <c r="AC5932" s="367"/>
      <c r="AD5932" s="367"/>
      <c r="AE5932" s="367"/>
      <c r="AF5932" s="367"/>
      <c r="AG5932" s="367"/>
      <c r="AH5932" s="367"/>
      <c r="AI5932" s="367"/>
      <c r="AJ5932" s="367"/>
      <c r="AK5932" s="367"/>
      <c r="AL5932" s="367"/>
      <c r="AM5932" s="367"/>
      <c r="AN5932" s="367"/>
      <c r="AO5932" s="367"/>
      <c r="AP5932" s="367"/>
      <c r="AQ5932" s="367"/>
      <c r="AR5932" s="367"/>
      <c r="AS5932" s="367"/>
      <c r="AT5932" s="367"/>
    </row>
    <row r="5933" spans="2:46" ht="13.8">
      <c r="B5933" s="26">
        <v>151.1666666666668</v>
      </c>
      <c r="C5933" s="363">
        <v>3094.3054972642822</v>
      </c>
      <c r="D5933" s="367">
        <v>9070.0000000000073</v>
      </c>
      <c r="E5933" s="367">
        <v>42186.04651162817</v>
      </c>
      <c r="F5933" s="367">
        <v>-12862761.838907575</v>
      </c>
      <c r="G5933" s="367">
        <v>9070.0000000000564</v>
      </c>
      <c r="H5933" s="367">
        <v>226750</v>
      </c>
      <c r="I5933" s="384">
        <v>-151843206.60143828</v>
      </c>
      <c r="J5933" s="367">
        <v>9070</v>
      </c>
      <c r="K5933" s="367">
        <v>54969.696969697899</v>
      </c>
      <c r="L5933" s="384">
        <v>-9133953.7742108945</v>
      </c>
      <c r="M5933" s="367">
        <v>9070.0000000001546</v>
      </c>
      <c r="N5933" s="367">
        <v>907</v>
      </c>
      <c r="O5933" s="384">
        <v>-156734.9413730918</v>
      </c>
      <c r="P5933" s="367">
        <v>131.51499999999999</v>
      </c>
      <c r="Q5933" s="367">
        <v>907</v>
      </c>
      <c r="R5933" s="384">
        <v>-65654.832663584588</v>
      </c>
      <c r="S5933" s="367">
        <v>126.97999999999999</v>
      </c>
      <c r="T5933" s="367">
        <v>31275.862068965078</v>
      </c>
      <c r="U5933" s="384">
        <v>-9426802.5693187453</v>
      </c>
      <c r="V5933" s="367">
        <v>9069.9999999998727</v>
      </c>
      <c r="W5933" s="367">
        <v>1511666.6666666784</v>
      </c>
      <c r="X5933" s="384">
        <v>364440.50551688706</v>
      </c>
      <c r="Y5933" s="386">
        <v>9070.0000000000709</v>
      </c>
      <c r="Z5933" s="367"/>
      <c r="AA5933" s="367"/>
      <c r="AB5933" s="367"/>
      <c r="AC5933" s="367"/>
      <c r="AD5933" s="367"/>
      <c r="AE5933" s="367"/>
      <c r="AF5933" s="367"/>
      <c r="AG5933" s="367"/>
      <c r="AH5933" s="367"/>
      <c r="AI5933" s="367"/>
      <c r="AJ5933" s="367"/>
      <c r="AK5933" s="367"/>
      <c r="AL5933" s="367"/>
      <c r="AM5933" s="367"/>
      <c r="AN5933" s="367"/>
      <c r="AO5933" s="367"/>
      <c r="AP5933" s="367"/>
      <c r="AQ5933" s="367"/>
      <c r="AR5933" s="367"/>
      <c r="AS5933" s="367"/>
      <c r="AT5933" s="367"/>
    </row>
    <row r="5934" spans="2:46" ht="13.8">
      <c r="B5934" s="26">
        <v>151.33333333333346</v>
      </c>
      <c r="C5934" s="363">
        <v>3097.6481813902096</v>
      </c>
      <c r="D5934" s="367">
        <v>9080.0000000000073</v>
      </c>
      <c r="E5934" s="367">
        <v>42232.558139535147</v>
      </c>
      <c r="F5934" s="367">
        <v>-12891301.652460985</v>
      </c>
      <c r="G5934" s="367">
        <v>9080.0000000000564</v>
      </c>
      <c r="H5934" s="367">
        <v>227000</v>
      </c>
      <c r="I5934" s="384">
        <v>-152179655.66050419</v>
      </c>
      <c r="J5934" s="367">
        <v>9080</v>
      </c>
      <c r="K5934" s="367">
        <v>55030.303030303963</v>
      </c>
      <c r="L5934" s="384">
        <v>-9155014.7928559352</v>
      </c>
      <c r="M5934" s="367">
        <v>9080.0000000001546</v>
      </c>
      <c r="N5934" s="367">
        <v>908</v>
      </c>
      <c r="O5934" s="384">
        <v>-157085.65432547746</v>
      </c>
      <c r="P5934" s="367">
        <v>131.66</v>
      </c>
      <c r="Q5934" s="367">
        <v>908</v>
      </c>
      <c r="R5934" s="384">
        <v>-65811.183777148603</v>
      </c>
      <c r="S5934" s="367">
        <v>127.11999999999999</v>
      </c>
      <c r="T5934" s="367">
        <v>31310.344827585766</v>
      </c>
      <c r="U5934" s="384">
        <v>-9448336.7341772337</v>
      </c>
      <c r="V5934" s="367">
        <v>9079.9999999998727</v>
      </c>
      <c r="W5934" s="367">
        <v>1513333.3333333451</v>
      </c>
      <c r="X5934" s="384">
        <v>364428.03032175242</v>
      </c>
      <c r="Y5934" s="386">
        <v>9080.0000000000709</v>
      </c>
      <c r="Z5934" s="367"/>
      <c r="AA5934" s="367"/>
      <c r="AB5934" s="367"/>
      <c r="AC5934" s="367"/>
      <c r="AD5934" s="367"/>
      <c r="AE5934" s="367"/>
      <c r="AF5934" s="367"/>
      <c r="AG5934" s="367"/>
      <c r="AH5934" s="367"/>
      <c r="AI5934" s="367"/>
      <c r="AJ5934" s="367"/>
      <c r="AK5934" s="367"/>
      <c r="AL5934" s="367"/>
      <c r="AM5934" s="367"/>
      <c r="AN5934" s="367"/>
      <c r="AO5934" s="367"/>
      <c r="AP5934" s="367"/>
      <c r="AQ5934" s="367"/>
      <c r="AR5934" s="367"/>
      <c r="AS5934" s="367"/>
      <c r="AT5934" s="367"/>
    </row>
    <row r="5935" spans="2:46" ht="13.8">
      <c r="B5935" s="26">
        <v>151.50000000000011</v>
      </c>
      <c r="C5935" s="363">
        <v>3100.9907137571909</v>
      </c>
      <c r="D5935" s="367">
        <v>9090.0000000000073</v>
      </c>
      <c r="E5935" s="367">
        <v>42279.069767442124</v>
      </c>
      <c r="F5935" s="367">
        <v>-12919873.091912465</v>
      </c>
      <c r="G5935" s="367">
        <v>9090.0000000000564</v>
      </c>
      <c r="H5935" s="367">
        <v>227250</v>
      </c>
      <c r="I5935" s="384">
        <v>-152516477.0466249</v>
      </c>
      <c r="J5935" s="367">
        <v>9090</v>
      </c>
      <c r="K5935" s="367">
        <v>55090.909090910027</v>
      </c>
      <c r="L5935" s="384">
        <v>-9176100.0196668729</v>
      </c>
      <c r="M5935" s="367">
        <v>9090.0000000001546</v>
      </c>
      <c r="N5935" s="367">
        <v>909</v>
      </c>
      <c r="O5935" s="384">
        <v>-157436.75914364145</v>
      </c>
      <c r="P5935" s="367">
        <v>131.80500000000001</v>
      </c>
      <c r="Q5935" s="367">
        <v>909</v>
      </c>
      <c r="R5935" s="384">
        <v>-65967.719834122239</v>
      </c>
      <c r="S5935" s="367">
        <v>127.25999999999999</v>
      </c>
      <c r="T5935" s="367">
        <v>31344.827586206455</v>
      </c>
      <c r="U5935" s="384">
        <v>-9469895.4381926358</v>
      </c>
      <c r="V5935" s="367">
        <v>9089.9999999998709</v>
      </c>
      <c r="W5935" s="367">
        <v>1515000.0000000119</v>
      </c>
      <c r="X5935" s="384">
        <v>364414.64260698948</v>
      </c>
      <c r="Y5935" s="386">
        <v>9090.0000000000709</v>
      </c>
      <c r="Z5935" s="367"/>
      <c r="AA5935" s="367"/>
      <c r="AB5935" s="367"/>
      <c r="AC5935" s="367"/>
      <c r="AD5935" s="367"/>
      <c r="AE5935" s="367"/>
      <c r="AF5935" s="367"/>
      <c r="AG5935" s="367"/>
      <c r="AH5935" s="367"/>
      <c r="AI5935" s="367"/>
      <c r="AJ5935" s="367"/>
      <c r="AK5935" s="367"/>
      <c r="AL5935" s="367"/>
      <c r="AM5935" s="367"/>
      <c r="AN5935" s="367"/>
      <c r="AO5935" s="367"/>
      <c r="AP5935" s="367"/>
      <c r="AQ5935" s="367"/>
      <c r="AR5935" s="367"/>
      <c r="AS5935" s="367"/>
      <c r="AT5935" s="367"/>
    </row>
    <row r="5936" spans="2:46" ht="13.8">
      <c r="B5936" s="26">
        <v>151.66666666666677</v>
      </c>
      <c r="C5936" s="363">
        <v>3104.3330943652277</v>
      </c>
      <c r="D5936" s="367">
        <v>9100.0000000000073</v>
      </c>
      <c r="E5936" s="367">
        <v>42325.581395349102</v>
      </c>
      <c r="F5936" s="367">
        <v>-12948476.157262007</v>
      </c>
      <c r="G5936" s="367">
        <v>9100.0000000000564</v>
      </c>
      <c r="H5936" s="367">
        <v>227500</v>
      </c>
      <c r="I5936" s="384">
        <v>-152853670.7598004</v>
      </c>
      <c r="J5936" s="367">
        <v>9100</v>
      </c>
      <c r="K5936" s="367">
        <v>55151.515151516091</v>
      </c>
      <c r="L5936" s="384">
        <v>-9197209.4546437133</v>
      </c>
      <c r="M5936" s="367">
        <v>9100.0000000001564</v>
      </c>
      <c r="N5936" s="367">
        <v>910</v>
      </c>
      <c r="O5936" s="384">
        <v>-157788.25582758355</v>
      </c>
      <c r="P5936" s="367">
        <v>131.94999999999999</v>
      </c>
      <c r="Q5936" s="367">
        <v>910</v>
      </c>
      <c r="R5936" s="384">
        <v>-66124.440834505556</v>
      </c>
      <c r="S5936" s="367">
        <v>127.39999999999999</v>
      </c>
      <c r="T5936" s="367">
        <v>31379.310344827143</v>
      </c>
      <c r="U5936" s="384">
        <v>-9491478.6813649628</v>
      </c>
      <c r="V5936" s="367">
        <v>9099.9999999998709</v>
      </c>
      <c r="W5936" s="367">
        <v>1516666.6666666786</v>
      </c>
      <c r="X5936" s="384">
        <v>364400.3423725983</v>
      </c>
      <c r="Y5936" s="386">
        <v>9100.0000000000709</v>
      </c>
      <c r="Z5936" s="367"/>
      <c r="AA5936" s="367"/>
      <c r="AB5936" s="367"/>
      <c r="AC5936" s="367"/>
      <c r="AD5936" s="367"/>
      <c r="AE5936" s="367"/>
      <c r="AF5936" s="367"/>
      <c r="AG5936" s="367"/>
      <c r="AH5936" s="367"/>
      <c r="AI5936" s="367"/>
      <c r="AJ5936" s="367"/>
      <c r="AK5936" s="367"/>
      <c r="AL5936" s="367"/>
      <c r="AM5936" s="367"/>
      <c r="AN5936" s="367"/>
      <c r="AO5936" s="367"/>
      <c r="AP5936" s="367"/>
      <c r="AQ5936" s="367"/>
      <c r="AR5936" s="367"/>
      <c r="AS5936" s="367"/>
      <c r="AT5936" s="367"/>
    </row>
    <row r="5937" spans="2:46" ht="13.8">
      <c r="B5937" s="26">
        <v>151.83333333333343</v>
      </c>
      <c r="C5937" s="363">
        <v>3107.6753232143178</v>
      </c>
      <c r="D5937" s="367">
        <v>9110.0000000000055</v>
      </c>
      <c r="E5937" s="367">
        <v>42372.093023256079</v>
      </c>
      <c r="F5937" s="367">
        <v>-12977110.848509619</v>
      </c>
      <c r="G5937" s="367">
        <v>9110.0000000000564</v>
      </c>
      <c r="H5937" s="367">
        <v>227750</v>
      </c>
      <c r="I5937" s="384">
        <v>-153191236.80003071</v>
      </c>
      <c r="J5937" s="367">
        <v>9110</v>
      </c>
      <c r="K5937" s="367">
        <v>55212.121212122154</v>
      </c>
      <c r="L5937" s="384">
        <v>-9218343.0977864452</v>
      </c>
      <c r="M5937" s="367">
        <v>9110.0000000001564</v>
      </c>
      <c r="N5937" s="367">
        <v>911</v>
      </c>
      <c r="O5937" s="384">
        <v>-158140.14437730404</v>
      </c>
      <c r="P5937" s="367">
        <v>132.095</v>
      </c>
      <c r="Q5937" s="367">
        <v>911</v>
      </c>
      <c r="R5937" s="384">
        <v>-66281.346778298495</v>
      </c>
      <c r="S5937" s="367">
        <v>127.53999999999999</v>
      </c>
      <c r="T5937" s="367">
        <v>31413.793103447832</v>
      </c>
      <c r="U5937" s="384">
        <v>-9513086.4636942055</v>
      </c>
      <c r="V5937" s="367">
        <v>9109.9999999998709</v>
      </c>
      <c r="W5937" s="367">
        <v>1518333.3333333454</v>
      </c>
      <c r="X5937" s="384">
        <v>364385.12961857877</v>
      </c>
      <c r="Y5937" s="386">
        <v>9110.0000000000709</v>
      </c>
      <c r="Z5937" s="367"/>
      <c r="AA5937" s="367"/>
      <c r="AB5937" s="367"/>
      <c r="AC5937" s="367"/>
      <c r="AD5937" s="367"/>
      <c r="AE5937" s="367"/>
      <c r="AF5937" s="367"/>
      <c r="AG5937" s="367"/>
      <c r="AH5937" s="367"/>
      <c r="AI5937" s="367"/>
      <c r="AJ5937" s="367"/>
      <c r="AK5937" s="367"/>
      <c r="AL5937" s="367"/>
      <c r="AM5937" s="367"/>
      <c r="AN5937" s="367"/>
      <c r="AO5937" s="367"/>
      <c r="AP5937" s="367"/>
      <c r="AQ5937" s="367"/>
      <c r="AR5937" s="367"/>
      <c r="AS5937" s="367"/>
      <c r="AT5937" s="367"/>
    </row>
    <row r="5938" spans="2:46" ht="13.8">
      <c r="B5938" s="26">
        <v>152.00000000000009</v>
      </c>
      <c r="C5938" s="363">
        <v>3111.0174003044626</v>
      </c>
      <c r="D5938" s="367">
        <v>9120.0000000000055</v>
      </c>
      <c r="E5938" s="367">
        <v>42418.604651163056</v>
      </c>
      <c r="F5938" s="367">
        <v>-13005777.165655296</v>
      </c>
      <c r="G5938" s="367">
        <v>9120.0000000000564</v>
      </c>
      <c r="H5938" s="367">
        <v>228000</v>
      </c>
      <c r="I5938" s="384">
        <v>-153529175.16731581</v>
      </c>
      <c r="J5938" s="367">
        <v>9120</v>
      </c>
      <c r="K5938" s="367">
        <v>55272.727272728218</v>
      </c>
      <c r="L5938" s="384">
        <v>-9239500.949095076</v>
      </c>
      <c r="M5938" s="367">
        <v>9120.0000000001564</v>
      </c>
      <c r="N5938" s="367">
        <v>912</v>
      </c>
      <c r="O5938" s="384">
        <v>-158492.42479280278</v>
      </c>
      <c r="P5938" s="367">
        <v>132.24</v>
      </c>
      <c r="Q5938" s="367">
        <v>912</v>
      </c>
      <c r="R5938" s="384">
        <v>-66438.4376655011</v>
      </c>
      <c r="S5938" s="367">
        <v>127.67999999999999</v>
      </c>
      <c r="T5938" s="367">
        <v>31448.27586206852</v>
      </c>
      <c r="U5938" s="384">
        <v>-9534718.7851803619</v>
      </c>
      <c r="V5938" s="367">
        <v>9119.9999999998709</v>
      </c>
      <c r="W5938" s="367">
        <v>1520000.0000000121</v>
      </c>
      <c r="X5938" s="384">
        <v>364369.00434493093</v>
      </c>
      <c r="Y5938" s="386">
        <v>9120.0000000000728</v>
      </c>
      <c r="Z5938" s="367"/>
      <c r="AA5938" s="367"/>
      <c r="AB5938" s="367"/>
      <c r="AC5938" s="367"/>
      <c r="AD5938" s="367"/>
      <c r="AE5938" s="367"/>
      <c r="AF5938" s="367"/>
      <c r="AG5938" s="367"/>
      <c r="AH5938" s="367"/>
      <c r="AI5938" s="367"/>
      <c r="AJ5938" s="367"/>
      <c r="AK5938" s="367"/>
      <c r="AL5938" s="367"/>
      <c r="AM5938" s="367"/>
      <c r="AN5938" s="367"/>
      <c r="AO5938" s="367"/>
      <c r="AP5938" s="367"/>
      <c r="AQ5938" s="367"/>
      <c r="AR5938" s="367"/>
      <c r="AS5938" s="367"/>
      <c r="AT5938" s="367"/>
    </row>
    <row r="5939" spans="2:46" ht="13.8">
      <c r="B5939" s="26">
        <v>152.16666666666674</v>
      </c>
      <c r="C5939" s="363">
        <v>3114.359325635663</v>
      </c>
      <c r="D5939" s="367">
        <v>9130.0000000000055</v>
      </c>
      <c r="E5939" s="367">
        <v>42465.116279070033</v>
      </c>
      <c r="F5939" s="367">
        <v>-13034475.108699039</v>
      </c>
      <c r="G5939" s="367">
        <v>9130.0000000000564</v>
      </c>
      <c r="H5939" s="367">
        <v>228250</v>
      </c>
      <c r="I5939" s="384">
        <v>-153867485.86165574</v>
      </c>
      <c r="J5939" s="367">
        <v>9130</v>
      </c>
      <c r="K5939" s="367">
        <v>55333.333333334282</v>
      </c>
      <c r="L5939" s="384">
        <v>-9260683.0085696038</v>
      </c>
      <c r="M5939" s="367">
        <v>9130.0000000001564</v>
      </c>
      <c r="N5939" s="367">
        <v>913</v>
      </c>
      <c r="O5939" s="384">
        <v>-158845.09707407968</v>
      </c>
      <c r="P5939" s="367">
        <v>132.38499999999999</v>
      </c>
      <c r="Q5939" s="367">
        <v>913</v>
      </c>
      <c r="R5939" s="384">
        <v>-66595.713496113342</v>
      </c>
      <c r="S5939" s="367">
        <v>127.82</v>
      </c>
      <c r="T5939" s="367">
        <v>31482.758620689208</v>
      </c>
      <c r="U5939" s="384">
        <v>-9556375.6458234414</v>
      </c>
      <c r="V5939" s="367">
        <v>9129.9999999998709</v>
      </c>
      <c r="W5939" s="367">
        <v>1521666.6666666789</v>
      </c>
      <c r="X5939" s="384">
        <v>364351.96655165491</v>
      </c>
      <c r="Y5939" s="386">
        <v>9130.0000000000728</v>
      </c>
      <c r="Z5939" s="367"/>
      <c r="AA5939" s="367"/>
      <c r="AB5939" s="367"/>
      <c r="AC5939" s="367"/>
      <c r="AD5939" s="367"/>
      <c r="AE5939" s="367"/>
      <c r="AF5939" s="367"/>
      <c r="AG5939" s="367"/>
      <c r="AH5939" s="367"/>
      <c r="AI5939" s="367"/>
      <c r="AJ5939" s="367"/>
      <c r="AK5939" s="367"/>
      <c r="AL5939" s="367"/>
      <c r="AM5939" s="367"/>
      <c r="AN5939" s="367"/>
      <c r="AO5939" s="367"/>
      <c r="AP5939" s="367"/>
      <c r="AQ5939" s="367"/>
      <c r="AR5939" s="367"/>
      <c r="AS5939" s="367"/>
      <c r="AT5939" s="367"/>
    </row>
    <row r="5940" spans="2:46" ht="13.8">
      <c r="B5940" s="26">
        <v>152.3333333333334</v>
      </c>
      <c r="C5940" s="363">
        <v>3117.7010992079172</v>
      </c>
      <c r="D5940" s="367">
        <v>9140.0000000000036</v>
      </c>
      <c r="E5940" s="367">
        <v>42511.62790697701</v>
      </c>
      <c r="F5940" s="367">
        <v>-13063204.67764085</v>
      </c>
      <c r="G5940" s="367">
        <v>9140.0000000000564</v>
      </c>
      <c r="H5940" s="367">
        <v>228500</v>
      </c>
      <c r="I5940" s="384">
        <v>-154206168.88305044</v>
      </c>
      <c r="J5940" s="367">
        <v>9140</v>
      </c>
      <c r="K5940" s="367">
        <v>55393.939393940345</v>
      </c>
      <c r="L5940" s="384">
        <v>-9281889.2762100305</v>
      </c>
      <c r="M5940" s="367">
        <v>9140.0000000001583</v>
      </c>
      <c r="N5940" s="367">
        <v>914</v>
      </c>
      <c r="O5940" s="384">
        <v>-159198.16122113494</v>
      </c>
      <c r="P5940" s="367">
        <v>132.53</v>
      </c>
      <c r="Q5940" s="367">
        <v>914</v>
      </c>
      <c r="R5940" s="384">
        <v>-66753.174270135249</v>
      </c>
      <c r="S5940" s="367">
        <v>127.96</v>
      </c>
      <c r="T5940" s="367">
        <v>31517.241379309897</v>
      </c>
      <c r="U5940" s="384">
        <v>-9578057.0456234366</v>
      </c>
      <c r="V5940" s="367">
        <v>9139.9999999998709</v>
      </c>
      <c r="W5940" s="367">
        <v>1523333.3333333456</v>
      </c>
      <c r="X5940" s="384">
        <v>364334.01623875042</v>
      </c>
      <c r="Y5940" s="386">
        <v>9140.0000000000728</v>
      </c>
      <c r="Z5940" s="367"/>
      <c r="AA5940" s="367"/>
      <c r="AB5940" s="367"/>
      <c r="AC5940" s="367"/>
      <c r="AD5940" s="367"/>
      <c r="AE5940" s="367"/>
      <c r="AF5940" s="367"/>
      <c r="AG5940" s="367"/>
      <c r="AH5940" s="367"/>
      <c r="AI5940" s="367"/>
      <c r="AJ5940" s="367"/>
      <c r="AK5940" s="367"/>
      <c r="AL5940" s="367"/>
      <c r="AM5940" s="367"/>
      <c r="AN5940" s="367"/>
      <c r="AO5940" s="367"/>
      <c r="AP5940" s="367"/>
      <c r="AQ5940" s="367"/>
      <c r="AR5940" s="367"/>
      <c r="AS5940" s="367"/>
      <c r="AT5940" s="367"/>
    </row>
    <row r="5941" spans="2:46" ht="13.8">
      <c r="B5941" s="26">
        <v>152.50000000000006</v>
      </c>
      <c r="C5941" s="363">
        <v>3121.0427210212256</v>
      </c>
      <c r="D5941" s="367">
        <v>9150.0000000000036</v>
      </c>
      <c r="E5941" s="367">
        <v>42558.139534883987</v>
      </c>
      <c r="F5941" s="367">
        <v>-13091965.872480731</v>
      </c>
      <c r="G5941" s="367">
        <v>9150.0000000000582</v>
      </c>
      <c r="H5941" s="367">
        <v>228750</v>
      </c>
      <c r="I5941" s="384">
        <v>-154545224.23149994</v>
      </c>
      <c r="J5941" s="367">
        <v>9150</v>
      </c>
      <c r="K5941" s="367">
        <v>55454.545454546409</v>
      </c>
      <c r="L5941" s="384">
        <v>-9303119.7520163525</v>
      </c>
      <c r="M5941" s="367">
        <v>9150.0000000001583</v>
      </c>
      <c r="N5941" s="367">
        <v>915</v>
      </c>
      <c r="O5941" s="384">
        <v>-159551.61723396846</v>
      </c>
      <c r="P5941" s="367">
        <v>132.67500000000001</v>
      </c>
      <c r="Q5941" s="367">
        <v>915</v>
      </c>
      <c r="R5941" s="384">
        <v>-66910.819987566792</v>
      </c>
      <c r="S5941" s="367">
        <v>128.1</v>
      </c>
      <c r="T5941" s="367">
        <v>31551.724137930585</v>
      </c>
      <c r="U5941" s="384">
        <v>-9599762.9845803473</v>
      </c>
      <c r="V5941" s="367">
        <v>9149.999999999869</v>
      </c>
      <c r="W5941" s="367">
        <v>1525000.0000000123</v>
      </c>
      <c r="X5941" s="384">
        <v>364315.15340621775</v>
      </c>
      <c r="Y5941" s="386">
        <v>9150.0000000000728</v>
      </c>
      <c r="Z5941" s="367"/>
      <c r="AA5941" s="367"/>
      <c r="AB5941" s="367"/>
      <c r="AC5941" s="367"/>
      <c r="AD5941" s="367"/>
      <c r="AE5941" s="367"/>
      <c r="AF5941" s="367"/>
      <c r="AG5941" s="367"/>
      <c r="AH5941" s="367"/>
      <c r="AI5941" s="367"/>
      <c r="AJ5941" s="367"/>
      <c r="AK5941" s="367"/>
      <c r="AL5941" s="367"/>
      <c r="AM5941" s="367"/>
      <c r="AN5941" s="367"/>
      <c r="AO5941" s="367"/>
      <c r="AP5941" s="367"/>
      <c r="AQ5941" s="367"/>
      <c r="AR5941" s="367"/>
      <c r="AS5941" s="367"/>
      <c r="AT5941" s="367"/>
    </row>
    <row r="5942" spans="2:46" ht="13.8">
      <c r="B5942" s="26">
        <v>152.66666666666671</v>
      </c>
      <c r="C5942" s="363">
        <v>3124.3841910755887</v>
      </c>
      <c r="D5942" s="367">
        <v>9160.0000000000018</v>
      </c>
      <c r="E5942" s="367">
        <v>42604.651162790964</v>
      </c>
      <c r="F5942" s="367">
        <v>-13120758.693218675</v>
      </c>
      <c r="G5942" s="367">
        <v>9160.0000000000582</v>
      </c>
      <c r="H5942" s="367">
        <v>229000</v>
      </c>
      <c r="I5942" s="384">
        <v>-154884651.90700424</v>
      </c>
      <c r="J5942" s="367">
        <v>9160</v>
      </c>
      <c r="K5942" s="367">
        <v>55515.151515152473</v>
      </c>
      <c r="L5942" s="384">
        <v>-9324374.4359885715</v>
      </c>
      <c r="M5942" s="367">
        <v>9160.0000000001583</v>
      </c>
      <c r="N5942" s="367">
        <v>916</v>
      </c>
      <c r="O5942" s="384">
        <v>-159905.46511258016</v>
      </c>
      <c r="P5942" s="367">
        <v>132.82</v>
      </c>
      <c r="Q5942" s="367">
        <v>916</v>
      </c>
      <c r="R5942" s="384">
        <v>-67068.650648408016</v>
      </c>
      <c r="S5942" s="367">
        <v>128.24</v>
      </c>
      <c r="T5942" s="367">
        <v>31586.206896551274</v>
      </c>
      <c r="U5942" s="384">
        <v>-9621493.4626941793</v>
      </c>
      <c r="V5942" s="367">
        <v>9159.999999999869</v>
      </c>
      <c r="W5942" s="367">
        <v>1526666.6666666791</v>
      </c>
      <c r="X5942" s="384">
        <v>364295.37805405667</v>
      </c>
      <c r="Y5942" s="386">
        <v>9160.0000000000728</v>
      </c>
      <c r="Z5942" s="367"/>
      <c r="AA5942" s="367"/>
      <c r="AB5942" s="367"/>
      <c r="AC5942" s="367"/>
      <c r="AD5942" s="367"/>
      <c r="AE5942" s="367"/>
      <c r="AF5942" s="367"/>
      <c r="AG5942" s="367"/>
      <c r="AH5942" s="367"/>
      <c r="AI5942" s="367"/>
      <c r="AJ5942" s="367"/>
      <c r="AK5942" s="367"/>
      <c r="AL5942" s="367"/>
      <c r="AM5942" s="367"/>
      <c r="AN5942" s="367"/>
      <c r="AO5942" s="367"/>
      <c r="AP5942" s="367"/>
      <c r="AQ5942" s="367"/>
      <c r="AR5942" s="367"/>
      <c r="AS5942" s="367"/>
      <c r="AT5942" s="367"/>
    </row>
    <row r="5943" spans="2:46" ht="13.8">
      <c r="B5943" s="26">
        <v>152.83333333333337</v>
      </c>
      <c r="C5943" s="363">
        <v>3127.7255093710069</v>
      </c>
      <c r="D5943" s="367">
        <v>9170.0000000000018</v>
      </c>
      <c r="E5943" s="367">
        <v>42651.162790697941</v>
      </c>
      <c r="F5943" s="367">
        <v>-13149583.139854683</v>
      </c>
      <c r="G5943" s="367">
        <v>9170.0000000000582</v>
      </c>
      <c r="H5943" s="367">
        <v>229250</v>
      </c>
      <c r="I5943" s="384">
        <v>-155224451.90956333</v>
      </c>
      <c r="J5943" s="367">
        <v>9170</v>
      </c>
      <c r="K5943" s="367">
        <v>55575.757575758536</v>
      </c>
      <c r="L5943" s="384">
        <v>-9345653.3281266894</v>
      </c>
      <c r="M5943" s="367">
        <v>9170.0000000001583</v>
      </c>
      <c r="N5943" s="367">
        <v>917</v>
      </c>
      <c r="O5943" s="384">
        <v>-160259.7048569702</v>
      </c>
      <c r="P5943" s="367">
        <v>132.965</v>
      </c>
      <c r="Q5943" s="367">
        <v>917</v>
      </c>
      <c r="R5943" s="384">
        <v>-67226.666252658848</v>
      </c>
      <c r="S5943" s="367">
        <v>128.38</v>
      </c>
      <c r="T5943" s="367">
        <v>31620.689655171962</v>
      </c>
      <c r="U5943" s="384">
        <v>-9643248.4799649268</v>
      </c>
      <c r="V5943" s="367">
        <v>9169.999999999869</v>
      </c>
      <c r="W5943" s="367">
        <v>1528333.3333333458</v>
      </c>
      <c r="X5943" s="384">
        <v>364274.69018226734</v>
      </c>
      <c r="Y5943" s="386">
        <v>9170.0000000000746</v>
      </c>
      <c r="Z5943" s="367"/>
      <c r="AA5943" s="367"/>
      <c r="AB5943" s="367"/>
      <c r="AC5943" s="367"/>
      <c r="AD5943" s="367"/>
      <c r="AE5943" s="367"/>
      <c r="AF5943" s="367"/>
      <c r="AG5943" s="367"/>
      <c r="AH5943" s="367"/>
      <c r="AI5943" s="367"/>
      <c r="AJ5943" s="367"/>
      <c r="AK5943" s="367"/>
      <c r="AL5943" s="367"/>
      <c r="AM5943" s="367"/>
      <c r="AN5943" s="367"/>
      <c r="AO5943" s="367"/>
      <c r="AP5943" s="367"/>
      <c r="AQ5943" s="367"/>
      <c r="AR5943" s="367"/>
      <c r="AS5943" s="367"/>
      <c r="AT5943" s="367"/>
    </row>
    <row r="5944" spans="2:46" ht="13.8">
      <c r="B5944" s="26">
        <v>153.00000000000003</v>
      </c>
      <c r="C5944" s="363">
        <v>3131.0666759074793</v>
      </c>
      <c r="D5944" s="367">
        <v>9180.0000000000018</v>
      </c>
      <c r="E5944" s="367">
        <v>42697.674418604918</v>
      </c>
      <c r="F5944" s="367">
        <v>-13178439.212388759</v>
      </c>
      <c r="G5944" s="367">
        <v>9180.0000000000582</v>
      </c>
      <c r="H5944" s="367">
        <v>229500</v>
      </c>
      <c r="I5944" s="384">
        <v>-155564624.23917726</v>
      </c>
      <c r="J5944" s="367">
        <v>9180</v>
      </c>
      <c r="K5944" s="367">
        <v>55636.3636363646</v>
      </c>
      <c r="L5944" s="384">
        <v>-9366956.4284307063</v>
      </c>
      <c r="M5944" s="367">
        <v>9180.0000000001601</v>
      </c>
      <c r="N5944" s="367">
        <v>918</v>
      </c>
      <c r="O5944" s="384">
        <v>-160614.33646713846</v>
      </c>
      <c r="P5944" s="367">
        <v>133.10999999999999</v>
      </c>
      <c r="Q5944" s="367">
        <v>918</v>
      </c>
      <c r="R5944" s="384">
        <v>-67384.86680031936</v>
      </c>
      <c r="S5944" s="367">
        <v>128.52000000000001</v>
      </c>
      <c r="T5944" s="367">
        <v>31655.17241379265</v>
      </c>
      <c r="U5944" s="384">
        <v>-9665028.0363925956</v>
      </c>
      <c r="V5944" s="367">
        <v>9179.999999999869</v>
      </c>
      <c r="W5944" s="367">
        <v>1530000.0000000126</v>
      </c>
      <c r="X5944" s="384">
        <v>364253.08979084971</v>
      </c>
      <c r="Y5944" s="386">
        <v>9180.0000000000746</v>
      </c>
      <c r="Z5944" s="367"/>
      <c r="AA5944" s="367"/>
      <c r="AB5944" s="367"/>
      <c r="AC5944" s="367"/>
      <c r="AD5944" s="367"/>
      <c r="AE5944" s="367"/>
      <c r="AF5944" s="367"/>
      <c r="AG5944" s="367"/>
      <c r="AH5944" s="367"/>
      <c r="AI5944" s="367"/>
      <c r="AJ5944" s="367"/>
      <c r="AK5944" s="367"/>
      <c r="AL5944" s="367"/>
      <c r="AM5944" s="367"/>
      <c r="AN5944" s="367"/>
      <c r="AO5944" s="367"/>
      <c r="AP5944" s="367"/>
      <c r="AQ5944" s="367"/>
      <c r="AR5944" s="367"/>
      <c r="AS5944" s="367"/>
      <c r="AT5944" s="367"/>
    </row>
    <row r="5945" spans="2:46" ht="13.8">
      <c r="B5945" s="26">
        <v>153.16666666666669</v>
      </c>
      <c r="C5945" s="363">
        <v>3134.4076906850059</v>
      </c>
      <c r="D5945" s="367">
        <v>9190.0000000000018</v>
      </c>
      <c r="E5945" s="367">
        <v>42744.186046511895</v>
      </c>
      <c r="F5945" s="367">
        <v>-13207326.910820903</v>
      </c>
      <c r="G5945" s="367">
        <v>9190.0000000000582</v>
      </c>
      <c r="H5945" s="367">
        <v>229750</v>
      </c>
      <c r="I5945" s="384">
        <v>-155905168.89584595</v>
      </c>
      <c r="J5945" s="367">
        <v>9190</v>
      </c>
      <c r="K5945" s="367">
        <v>55696.969696970664</v>
      </c>
      <c r="L5945" s="384">
        <v>-9388283.7369006164</v>
      </c>
      <c r="M5945" s="367">
        <v>9190.0000000001601</v>
      </c>
      <c r="N5945" s="367">
        <v>919</v>
      </c>
      <c r="O5945" s="384">
        <v>-160969.35994308497</v>
      </c>
      <c r="P5945" s="367">
        <v>133.255</v>
      </c>
      <c r="Q5945" s="367">
        <v>919</v>
      </c>
      <c r="R5945" s="384">
        <v>-67543.252291389494</v>
      </c>
      <c r="S5945" s="367">
        <v>128.66</v>
      </c>
      <c r="T5945" s="367">
        <v>31689.655172413339</v>
      </c>
      <c r="U5945" s="384">
        <v>-9686832.1319771819</v>
      </c>
      <c r="V5945" s="367">
        <v>9189.999999999869</v>
      </c>
      <c r="W5945" s="367">
        <v>1531666.6666666793</v>
      </c>
      <c r="X5945" s="384">
        <v>364230.57687980373</v>
      </c>
      <c r="Y5945" s="386">
        <v>9190.0000000000764</v>
      </c>
      <c r="Z5945" s="367"/>
      <c r="AA5945" s="367"/>
      <c r="AB5945" s="367"/>
      <c r="AC5945" s="367"/>
      <c r="AD5945" s="367"/>
      <c r="AE5945" s="367"/>
      <c r="AF5945" s="367"/>
      <c r="AG5945" s="367"/>
      <c r="AH5945" s="367"/>
      <c r="AI5945" s="367"/>
      <c r="AJ5945" s="367"/>
      <c r="AK5945" s="367"/>
      <c r="AL5945" s="367"/>
      <c r="AM5945" s="367"/>
      <c r="AN5945" s="367"/>
      <c r="AO5945" s="367"/>
      <c r="AP5945" s="367"/>
      <c r="AQ5945" s="367"/>
      <c r="AR5945" s="367"/>
      <c r="AS5945" s="367"/>
      <c r="AT5945" s="367"/>
    </row>
    <row r="5946" spans="2:46" ht="13.8">
      <c r="B5946" s="26">
        <v>153.33333333333334</v>
      </c>
      <c r="C5946" s="363">
        <v>3137.7485537035868</v>
      </c>
      <c r="D5946" s="367">
        <v>9200</v>
      </c>
      <c r="E5946" s="367">
        <v>42790.697674418872</v>
      </c>
      <c r="F5946" s="367">
        <v>-13236246.235151112</v>
      </c>
      <c r="G5946" s="367">
        <v>9200.0000000000582</v>
      </c>
      <c r="H5946" s="367">
        <v>230000</v>
      </c>
      <c r="I5946" s="384">
        <v>-156246085.87956947</v>
      </c>
      <c r="J5946" s="367">
        <v>9200</v>
      </c>
      <c r="K5946" s="367">
        <v>55757.575757576727</v>
      </c>
      <c r="L5946" s="384">
        <v>-9409635.2535364255</v>
      </c>
      <c r="M5946" s="367">
        <v>9200.0000000001601</v>
      </c>
      <c r="N5946" s="367">
        <v>920</v>
      </c>
      <c r="O5946" s="384">
        <v>-161324.77528480982</v>
      </c>
      <c r="P5946" s="367">
        <v>133.4</v>
      </c>
      <c r="Q5946" s="367">
        <v>920</v>
      </c>
      <c r="R5946" s="384">
        <v>-67701.822725869293</v>
      </c>
      <c r="S5946" s="367">
        <v>128.79999999999998</v>
      </c>
      <c r="T5946" s="367">
        <v>31724.137931034027</v>
      </c>
      <c r="U5946" s="384">
        <v>-9708660.7667186856</v>
      </c>
      <c r="V5946" s="367">
        <v>9199.999999999869</v>
      </c>
      <c r="W5946" s="367">
        <v>1533333.3333333461</v>
      </c>
      <c r="X5946" s="384">
        <v>364207.15144912945</v>
      </c>
      <c r="Y5946" s="386">
        <v>9200.0000000000764</v>
      </c>
      <c r="Z5946" s="367"/>
      <c r="AA5946" s="367"/>
      <c r="AB5946" s="367"/>
      <c r="AC5946" s="367"/>
      <c r="AD5946" s="367"/>
      <c r="AE5946" s="367"/>
      <c r="AF5946" s="367"/>
      <c r="AG5946" s="367"/>
      <c r="AH5946" s="367"/>
      <c r="AI5946" s="367"/>
      <c r="AJ5946" s="367"/>
      <c r="AK5946" s="367"/>
      <c r="AL5946" s="367"/>
      <c r="AM5946" s="367"/>
      <c r="AN5946" s="367"/>
      <c r="AO5946" s="367"/>
      <c r="AP5946" s="367"/>
      <c r="AQ5946" s="367"/>
      <c r="AR5946" s="367"/>
      <c r="AS5946" s="367"/>
      <c r="AT5946" s="367"/>
    </row>
    <row r="5947" spans="2:46" ht="13.8">
      <c r="B5947" s="26">
        <v>153.5</v>
      </c>
      <c r="C5947" s="363">
        <v>3141.0892649632233</v>
      </c>
      <c r="D5947" s="367">
        <v>9210</v>
      </c>
      <c r="E5947" s="367">
        <v>42837.209302325849</v>
      </c>
      <c r="F5947" s="367">
        <v>-13265197.185379388</v>
      </c>
      <c r="G5947" s="367">
        <v>9210.0000000000582</v>
      </c>
      <c r="H5947" s="367">
        <v>230250</v>
      </c>
      <c r="I5947" s="384">
        <v>-156587375.19034776</v>
      </c>
      <c r="J5947" s="367">
        <v>9210</v>
      </c>
      <c r="K5947" s="367">
        <v>55818.181818182791</v>
      </c>
      <c r="L5947" s="384">
        <v>-9431010.9783381335</v>
      </c>
      <c r="M5947" s="367">
        <v>9210.0000000001619</v>
      </c>
      <c r="N5947" s="367">
        <v>921</v>
      </c>
      <c r="O5947" s="384">
        <v>-161680.58249231282</v>
      </c>
      <c r="P5947" s="367">
        <v>133.54499999999999</v>
      </c>
      <c r="Q5947" s="367">
        <v>921</v>
      </c>
      <c r="R5947" s="384">
        <v>-67860.578103758759</v>
      </c>
      <c r="S5947" s="367">
        <v>128.94</v>
      </c>
      <c r="T5947" s="367">
        <v>31758.620689654716</v>
      </c>
      <c r="U5947" s="384">
        <v>-9730513.9406171013</v>
      </c>
      <c r="V5947" s="367">
        <v>9209.9999999998672</v>
      </c>
      <c r="W5947" s="367">
        <v>1535000.0000000128</v>
      </c>
      <c r="X5947" s="384">
        <v>364182.81349882693</v>
      </c>
      <c r="Y5947" s="386">
        <v>9210.0000000000764</v>
      </c>
      <c r="Z5947" s="367"/>
      <c r="AA5947" s="367"/>
      <c r="AB5947" s="367"/>
      <c r="AC5947" s="367"/>
      <c r="AD5947" s="367"/>
      <c r="AE5947" s="367"/>
      <c r="AF5947" s="367"/>
      <c r="AG5947" s="367"/>
      <c r="AH5947" s="367"/>
      <c r="AI5947" s="367"/>
      <c r="AJ5947" s="367"/>
      <c r="AK5947" s="367"/>
      <c r="AL5947" s="367"/>
      <c r="AM5947" s="367"/>
      <c r="AN5947" s="367"/>
      <c r="AO5947" s="367"/>
      <c r="AP5947" s="367"/>
      <c r="AQ5947" s="367"/>
      <c r="AR5947" s="367"/>
      <c r="AS5947" s="367"/>
      <c r="AT5947" s="367"/>
    </row>
    <row r="5948" spans="2:46" ht="13.8">
      <c r="B5948" s="26">
        <v>153.66666666666666</v>
      </c>
      <c r="C5948" s="363">
        <v>3144.429824463914</v>
      </c>
      <c r="D5948" s="367">
        <v>9220</v>
      </c>
      <c r="E5948" s="367">
        <v>42883.720930232827</v>
      </c>
      <c r="F5948" s="367">
        <v>-13294179.76150573</v>
      </c>
      <c r="G5948" s="367">
        <v>9220.0000000000582</v>
      </c>
      <c r="H5948" s="367">
        <v>230500</v>
      </c>
      <c r="I5948" s="384">
        <v>-156929036.82818091</v>
      </c>
      <c r="J5948" s="367">
        <v>9220</v>
      </c>
      <c r="K5948" s="367">
        <v>55878.787878788855</v>
      </c>
      <c r="L5948" s="384">
        <v>-9452410.9113057386</v>
      </c>
      <c r="M5948" s="367">
        <v>9220.0000000001619</v>
      </c>
      <c r="N5948" s="367">
        <v>922</v>
      </c>
      <c r="O5948" s="384">
        <v>-162036.78156559414</v>
      </c>
      <c r="P5948" s="367">
        <v>133.69</v>
      </c>
      <c r="Q5948" s="367">
        <v>922</v>
      </c>
      <c r="R5948" s="384">
        <v>-68019.518425057846</v>
      </c>
      <c r="S5948" s="367">
        <v>129.07999999999998</v>
      </c>
      <c r="T5948" s="367">
        <v>31793.103448275404</v>
      </c>
      <c r="U5948" s="384">
        <v>-9752391.6536724381</v>
      </c>
      <c r="V5948" s="367">
        <v>9219.9999999998672</v>
      </c>
      <c r="W5948" s="367">
        <v>1536666.6666666795</v>
      </c>
      <c r="X5948" s="384">
        <v>364157.56302889605</v>
      </c>
      <c r="Y5948" s="386">
        <v>9220.0000000000764</v>
      </c>
      <c r="Z5948" s="367"/>
      <c r="AA5948" s="367"/>
      <c r="AB5948" s="367"/>
      <c r="AC5948" s="367"/>
      <c r="AD5948" s="367"/>
      <c r="AE5948" s="367"/>
      <c r="AF5948" s="367"/>
      <c r="AG5948" s="367"/>
      <c r="AH5948" s="367"/>
      <c r="AI5948" s="367"/>
      <c r="AJ5948" s="367"/>
      <c r="AK5948" s="367"/>
      <c r="AL5948" s="367"/>
      <c r="AM5948" s="367"/>
      <c r="AN5948" s="367"/>
      <c r="AO5948" s="367"/>
      <c r="AP5948" s="367"/>
      <c r="AQ5948" s="367"/>
      <c r="AR5948" s="367"/>
      <c r="AS5948" s="367"/>
      <c r="AT5948" s="367"/>
    </row>
    <row r="5949" spans="2:46" ht="13.8">
      <c r="B5949" s="26">
        <v>153.83333333333331</v>
      </c>
      <c r="C5949" s="363">
        <v>3147.7702322056589</v>
      </c>
      <c r="D5949" s="367">
        <v>9230</v>
      </c>
      <c r="E5949" s="367">
        <v>42930.232558139804</v>
      </c>
      <c r="F5949" s="367">
        <v>-13323193.96353014</v>
      </c>
      <c r="G5949" s="367">
        <v>9230.0000000000582</v>
      </c>
      <c r="H5949" s="367">
        <v>230750</v>
      </c>
      <c r="I5949" s="384">
        <v>-157271070.79306877</v>
      </c>
      <c r="J5949" s="367">
        <v>9230</v>
      </c>
      <c r="K5949" s="367">
        <v>55939.393939394919</v>
      </c>
      <c r="L5949" s="384">
        <v>-9473835.052439237</v>
      </c>
      <c r="M5949" s="367">
        <v>9230.0000000001619</v>
      </c>
      <c r="N5949" s="367">
        <v>923</v>
      </c>
      <c r="O5949" s="384">
        <v>-162393.37250465373</v>
      </c>
      <c r="P5949" s="367">
        <v>133.83500000000001</v>
      </c>
      <c r="Q5949" s="367">
        <v>923</v>
      </c>
      <c r="R5949" s="384">
        <v>-68178.643689766599</v>
      </c>
      <c r="S5949" s="367">
        <v>129.22</v>
      </c>
      <c r="T5949" s="367">
        <v>31827.586206896092</v>
      </c>
      <c r="U5949" s="384">
        <v>-9774293.9058846962</v>
      </c>
      <c r="V5949" s="367">
        <v>9229.9999999998672</v>
      </c>
      <c r="W5949" s="367">
        <v>1538333.3333333463</v>
      </c>
      <c r="X5949" s="384">
        <v>364131.40003933682</v>
      </c>
      <c r="Y5949" s="386">
        <v>9230.0000000000764</v>
      </c>
      <c r="Z5949" s="367"/>
      <c r="AA5949" s="367"/>
      <c r="AB5949" s="367"/>
      <c r="AC5949" s="367"/>
      <c r="AD5949" s="367"/>
      <c r="AE5949" s="367"/>
      <c r="AF5949" s="367"/>
      <c r="AG5949" s="367"/>
      <c r="AH5949" s="367"/>
      <c r="AI5949" s="367"/>
      <c r="AJ5949" s="367"/>
      <c r="AK5949" s="367"/>
      <c r="AL5949" s="367"/>
      <c r="AM5949" s="367"/>
      <c r="AN5949" s="367"/>
      <c r="AO5949" s="367"/>
      <c r="AP5949" s="367"/>
      <c r="AQ5949" s="367"/>
      <c r="AR5949" s="367"/>
      <c r="AS5949" s="367"/>
      <c r="AT5949" s="367"/>
    </row>
    <row r="5950" spans="2:46" ht="13.8">
      <c r="B5950" s="26">
        <v>153.99999999999997</v>
      </c>
      <c r="C5950" s="363">
        <v>3151.110488188458</v>
      </c>
      <c r="D5950" s="367">
        <v>9239.9999999999982</v>
      </c>
      <c r="E5950" s="367">
        <v>42976.744186046781</v>
      </c>
      <c r="F5950" s="367">
        <v>-13352239.791452615</v>
      </c>
      <c r="G5950" s="367">
        <v>9240.0000000000582</v>
      </c>
      <c r="H5950" s="367">
        <v>231000</v>
      </c>
      <c r="I5950" s="384">
        <v>-157613477.08501148</v>
      </c>
      <c r="J5950" s="367">
        <v>9240</v>
      </c>
      <c r="K5950" s="367">
        <v>56000.000000000982</v>
      </c>
      <c r="L5950" s="384">
        <v>-9495283.4017386343</v>
      </c>
      <c r="M5950" s="367">
        <v>9240.0000000001619</v>
      </c>
      <c r="N5950" s="367">
        <v>924</v>
      </c>
      <c r="O5950" s="384">
        <v>-162750.35530949157</v>
      </c>
      <c r="P5950" s="367">
        <v>133.97999999999999</v>
      </c>
      <c r="Q5950" s="367">
        <v>924</v>
      </c>
      <c r="R5950" s="384">
        <v>-68337.953897885003</v>
      </c>
      <c r="S5950" s="367">
        <v>129.35999999999999</v>
      </c>
      <c r="T5950" s="367">
        <v>31862.068965516781</v>
      </c>
      <c r="U5950" s="384">
        <v>-9796220.6972538661</v>
      </c>
      <c r="V5950" s="367">
        <v>9239.9999999998654</v>
      </c>
      <c r="W5950" s="367">
        <v>1540000.000000013</v>
      </c>
      <c r="X5950" s="384">
        <v>364104.3245301494</v>
      </c>
      <c r="Y5950" s="386">
        <v>9240.0000000000782</v>
      </c>
      <c r="Z5950" s="367"/>
      <c r="AA5950" s="367"/>
      <c r="AB5950" s="367"/>
      <c r="AC5950" s="367"/>
      <c r="AD5950" s="367"/>
      <c r="AE5950" s="367"/>
      <c r="AF5950" s="367"/>
      <c r="AG5950" s="367"/>
      <c r="AH5950" s="367"/>
      <c r="AI5950" s="367"/>
      <c r="AJ5950" s="367"/>
      <c r="AK5950" s="367"/>
      <c r="AL5950" s="367"/>
      <c r="AM5950" s="367"/>
      <c r="AN5950" s="367"/>
      <c r="AO5950" s="367"/>
      <c r="AP5950" s="367"/>
      <c r="AQ5950" s="367"/>
      <c r="AR5950" s="367"/>
      <c r="AS5950" s="367"/>
      <c r="AT5950" s="367"/>
    </row>
    <row r="5951" spans="2:46" ht="13.8">
      <c r="B5951" s="26">
        <v>154.16666666666663</v>
      </c>
      <c r="C5951" s="363">
        <v>3154.4505924123127</v>
      </c>
      <c r="D5951" s="367">
        <v>9249.9999999999982</v>
      </c>
      <c r="E5951" s="367">
        <v>43023.255813953758</v>
      </c>
      <c r="F5951" s="367">
        <v>-13381317.245273156</v>
      </c>
      <c r="G5951" s="367">
        <v>9250.0000000000582</v>
      </c>
      <c r="H5951" s="367">
        <v>231250</v>
      </c>
      <c r="I5951" s="384">
        <v>-157956255.704009</v>
      </c>
      <c r="J5951" s="367">
        <v>9250</v>
      </c>
      <c r="K5951" s="367">
        <v>56060.606060607046</v>
      </c>
      <c r="L5951" s="384">
        <v>-9516755.9592039324</v>
      </c>
      <c r="M5951" s="367">
        <v>9250.0000000001637</v>
      </c>
      <c r="N5951" s="367">
        <v>925</v>
      </c>
      <c r="O5951" s="384">
        <v>-163107.72998010766</v>
      </c>
      <c r="P5951" s="367">
        <v>134.125</v>
      </c>
      <c r="Q5951" s="367">
        <v>925</v>
      </c>
      <c r="R5951" s="384">
        <v>-68497.449049413059</v>
      </c>
      <c r="S5951" s="367">
        <v>129.5</v>
      </c>
      <c r="T5951" s="367">
        <v>31896.551724137469</v>
      </c>
      <c r="U5951" s="384">
        <v>-9818172.027779961</v>
      </c>
      <c r="V5951" s="367">
        <v>9249.9999999998654</v>
      </c>
      <c r="W5951" s="367">
        <v>1541666.6666666798</v>
      </c>
      <c r="X5951" s="384">
        <v>364076.33650133363</v>
      </c>
      <c r="Y5951" s="386">
        <v>9250.0000000000782</v>
      </c>
      <c r="Z5951" s="367"/>
      <c r="AA5951" s="367"/>
      <c r="AB5951" s="367"/>
      <c r="AC5951" s="367"/>
      <c r="AD5951" s="367"/>
      <c r="AE5951" s="367"/>
      <c r="AF5951" s="367"/>
      <c r="AG5951" s="367"/>
      <c r="AH5951" s="367"/>
      <c r="AI5951" s="367"/>
      <c r="AJ5951" s="367"/>
      <c r="AK5951" s="367"/>
      <c r="AL5951" s="367"/>
      <c r="AM5951" s="367"/>
      <c r="AN5951" s="367"/>
      <c r="AO5951" s="367"/>
      <c r="AP5951" s="367"/>
      <c r="AQ5951" s="367"/>
      <c r="AR5951" s="367"/>
      <c r="AS5951" s="367"/>
      <c r="AT5951" s="367"/>
    </row>
    <row r="5952" spans="2:46" ht="13.8">
      <c r="B5952" s="26">
        <v>154.33333333333329</v>
      </c>
      <c r="C5952" s="363">
        <v>3157.7905448772208</v>
      </c>
      <c r="D5952" s="367">
        <v>9259.9999999999964</v>
      </c>
      <c r="E5952" s="367">
        <v>43069.767441860735</v>
      </c>
      <c r="F5952" s="367">
        <v>-13410426.324991765</v>
      </c>
      <c r="G5952" s="367">
        <v>9260.0000000000582</v>
      </c>
      <c r="H5952" s="367">
        <v>231500</v>
      </c>
      <c r="I5952" s="384">
        <v>-158299406.65006131</v>
      </c>
      <c r="J5952" s="367">
        <v>9260</v>
      </c>
      <c r="K5952" s="367">
        <v>56121.21212121311</v>
      </c>
      <c r="L5952" s="384">
        <v>-9538252.7248351239</v>
      </c>
      <c r="M5952" s="367">
        <v>9260.0000000001637</v>
      </c>
      <c r="N5952" s="367">
        <v>926</v>
      </c>
      <c r="O5952" s="384">
        <v>-163465.49651650203</v>
      </c>
      <c r="P5952" s="367">
        <v>134.27000000000001</v>
      </c>
      <c r="Q5952" s="367">
        <v>926</v>
      </c>
      <c r="R5952" s="384">
        <v>-68657.129144350751</v>
      </c>
      <c r="S5952" s="367">
        <v>129.63999999999999</v>
      </c>
      <c r="T5952" s="367">
        <v>31931.034482758158</v>
      </c>
      <c r="U5952" s="384">
        <v>-9840147.8974629696</v>
      </c>
      <c r="V5952" s="367">
        <v>9259.9999999998654</v>
      </c>
      <c r="W5952" s="367">
        <v>1543333.3333333465</v>
      </c>
      <c r="X5952" s="384">
        <v>364047.4359528895</v>
      </c>
      <c r="Y5952" s="386">
        <v>9260.00000000008</v>
      </c>
      <c r="Z5952" s="367"/>
      <c r="AA5952" s="367"/>
      <c r="AB5952" s="367"/>
      <c r="AC5952" s="367"/>
      <c r="AD5952" s="367"/>
      <c r="AE5952" s="367"/>
      <c r="AF5952" s="367"/>
      <c r="AG5952" s="367"/>
      <c r="AH5952" s="367"/>
      <c r="AI5952" s="367"/>
      <c r="AJ5952" s="367"/>
      <c r="AK5952" s="367"/>
      <c r="AL5952" s="367"/>
      <c r="AM5952" s="367"/>
      <c r="AN5952" s="367"/>
      <c r="AO5952" s="367"/>
      <c r="AP5952" s="367"/>
      <c r="AQ5952" s="367"/>
      <c r="AR5952" s="367"/>
      <c r="AS5952" s="367"/>
      <c r="AT5952" s="367"/>
    </row>
    <row r="5953" spans="2:46" ht="13.8">
      <c r="B5953" s="26">
        <v>154.49999999999994</v>
      </c>
      <c r="C5953" s="363">
        <v>3161.130345583184</v>
      </c>
      <c r="D5953" s="367">
        <v>9269.9999999999964</v>
      </c>
      <c r="E5953" s="367">
        <v>43116.279069767712</v>
      </c>
      <c r="F5953" s="367">
        <v>-13439567.030608438</v>
      </c>
      <c r="G5953" s="367">
        <v>9270.0000000000582</v>
      </c>
      <c r="H5953" s="367">
        <v>231750</v>
      </c>
      <c r="I5953" s="384">
        <v>-158642929.92316839</v>
      </c>
      <c r="J5953" s="367">
        <v>9270</v>
      </c>
      <c r="K5953" s="367">
        <v>56181.818181819173</v>
      </c>
      <c r="L5953" s="384">
        <v>-9559773.6986322179</v>
      </c>
      <c r="M5953" s="367">
        <v>9270.0000000001655</v>
      </c>
      <c r="N5953" s="367">
        <v>927</v>
      </c>
      <c r="O5953" s="384">
        <v>-163823.65491867464</v>
      </c>
      <c r="P5953" s="367">
        <v>134.41499999999999</v>
      </c>
      <c r="Q5953" s="367">
        <v>927</v>
      </c>
      <c r="R5953" s="384">
        <v>-68816.994182698123</v>
      </c>
      <c r="S5953" s="367">
        <v>129.78</v>
      </c>
      <c r="T5953" s="367">
        <v>31965.517241378846</v>
      </c>
      <c r="U5953" s="384">
        <v>-9862148.3063028976</v>
      </c>
      <c r="V5953" s="367">
        <v>9269.9999999998654</v>
      </c>
      <c r="W5953" s="367">
        <v>1545000.0000000133</v>
      </c>
      <c r="X5953" s="384">
        <v>364017.62288481719</v>
      </c>
      <c r="Y5953" s="386">
        <v>9270.00000000008</v>
      </c>
      <c r="Z5953" s="367"/>
      <c r="AA5953" s="367"/>
      <c r="AB5953" s="367"/>
      <c r="AC5953" s="367"/>
      <c r="AD5953" s="367"/>
      <c r="AE5953" s="367"/>
      <c r="AF5953" s="367"/>
      <c r="AG5953" s="367"/>
      <c r="AH5953" s="367"/>
      <c r="AI5953" s="367"/>
      <c r="AJ5953" s="367"/>
      <c r="AK5953" s="367"/>
      <c r="AL5953" s="367"/>
      <c r="AM5953" s="367"/>
      <c r="AN5953" s="367"/>
      <c r="AO5953" s="367"/>
      <c r="AP5953" s="367"/>
      <c r="AQ5953" s="367"/>
      <c r="AR5953" s="367"/>
      <c r="AS5953" s="367"/>
      <c r="AT5953" s="367"/>
    </row>
    <row r="5954" spans="2:46" ht="13.8">
      <c r="B5954" s="26">
        <v>154.6666666666666</v>
      </c>
      <c r="C5954" s="363">
        <v>3164.4699945302018</v>
      </c>
      <c r="D5954" s="367">
        <v>9279.9999999999964</v>
      </c>
      <c r="E5954" s="367">
        <v>43162.790697674689</v>
      </c>
      <c r="F5954" s="367">
        <v>-13468739.36212318</v>
      </c>
      <c r="G5954" s="367">
        <v>9280.0000000000582</v>
      </c>
      <c r="H5954" s="367">
        <v>232000</v>
      </c>
      <c r="I5954" s="384">
        <v>-158986825.5233303</v>
      </c>
      <c r="J5954" s="367">
        <v>9280</v>
      </c>
      <c r="K5954" s="367">
        <v>56242.424242425237</v>
      </c>
      <c r="L5954" s="384">
        <v>-9581318.8805952054</v>
      </c>
      <c r="M5954" s="367">
        <v>9280.0000000001655</v>
      </c>
      <c r="N5954" s="367">
        <v>928</v>
      </c>
      <c r="O5954" s="384">
        <v>-164182.20518662551</v>
      </c>
      <c r="P5954" s="367">
        <v>134.56</v>
      </c>
      <c r="Q5954" s="367">
        <v>928</v>
      </c>
      <c r="R5954" s="384">
        <v>-68977.044164455103</v>
      </c>
      <c r="S5954" s="367">
        <v>129.91999999999999</v>
      </c>
      <c r="T5954" s="367">
        <v>31999.999999999534</v>
      </c>
      <c r="U5954" s="384">
        <v>-9884173.2542997431</v>
      </c>
      <c r="V5954" s="367">
        <v>9279.9999999998654</v>
      </c>
      <c r="W5954" s="367">
        <v>1546666.66666668</v>
      </c>
      <c r="X5954" s="384">
        <v>363986.89729711646</v>
      </c>
      <c r="Y5954" s="386">
        <v>9280.00000000008</v>
      </c>
      <c r="Z5954" s="367"/>
      <c r="AA5954" s="367"/>
      <c r="AB5954" s="367"/>
      <c r="AC5954" s="367"/>
      <c r="AD5954" s="367"/>
      <c r="AE5954" s="367"/>
      <c r="AF5954" s="367"/>
      <c r="AG5954" s="367"/>
      <c r="AH5954" s="367"/>
      <c r="AI5954" s="367"/>
      <c r="AJ5954" s="367"/>
      <c r="AK5954" s="367"/>
      <c r="AL5954" s="367"/>
      <c r="AM5954" s="367"/>
      <c r="AN5954" s="367"/>
      <c r="AO5954" s="367"/>
      <c r="AP5954" s="367"/>
      <c r="AQ5954" s="367"/>
      <c r="AR5954" s="367"/>
      <c r="AS5954" s="367"/>
      <c r="AT5954" s="367"/>
    </row>
    <row r="5955" spans="2:46" ht="13.8">
      <c r="B5955" s="26">
        <v>154.83333333333326</v>
      </c>
      <c r="C5955" s="363">
        <v>3167.8094917182739</v>
      </c>
      <c r="D5955" s="367">
        <v>9289.9999999999964</v>
      </c>
      <c r="E5955" s="367">
        <v>43209.302325581666</v>
      </c>
      <c r="F5955" s="367">
        <v>-13497943.319535989</v>
      </c>
      <c r="G5955" s="367">
        <v>9290.0000000000582</v>
      </c>
      <c r="H5955" s="367">
        <v>232250</v>
      </c>
      <c r="I5955" s="384">
        <v>-159331093.45054701</v>
      </c>
      <c r="J5955" s="367">
        <v>9290</v>
      </c>
      <c r="K5955" s="367">
        <v>56303.030303031301</v>
      </c>
      <c r="L5955" s="384">
        <v>-9602888.270724088</v>
      </c>
      <c r="M5955" s="367">
        <v>9290.0000000001655</v>
      </c>
      <c r="N5955" s="367">
        <v>929</v>
      </c>
      <c r="O5955" s="384">
        <v>-164541.14732035471</v>
      </c>
      <c r="P5955" s="367">
        <v>134.70500000000001</v>
      </c>
      <c r="Q5955" s="367">
        <v>929</v>
      </c>
      <c r="R5955" s="384">
        <v>-69137.279089621778</v>
      </c>
      <c r="S5955" s="367">
        <v>130.06</v>
      </c>
      <c r="T5955" s="367">
        <v>32034.482758620223</v>
      </c>
      <c r="U5955" s="384">
        <v>-9906222.7414535098</v>
      </c>
      <c r="V5955" s="367">
        <v>9289.9999999998654</v>
      </c>
      <c r="W5955" s="367">
        <v>1548333.3333333468</v>
      </c>
      <c r="X5955" s="384">
        <v>363955.2591897875</v>
      </c>
      <c r="Y5955" s="386">
        <v>9290.00000000008</v>
      </c>
      <c r="Z5955" s="367"/>
      <c r="AA5955" s="367"/>
      <c r="AB5955" s="367"/>
      <c r="AC5955" s="367"/>
      <c r="AD5955" s="367"/>
      <c r="AE5955" s="367"/>
      <c r="AF5955" s="367"/>
      <c r="AG5955" s="367"/>
      <c r="AH5955" s="367"/>
      <c r="AI5955" s="367"/>
      <c r="AJ5955" s="367"/>
      <c r="AK5955" s="367"/>
      <c r="AL5955" s="367"/>
      <c r="AM5955" s="367"/>
      <c r="AN5955" s="367"/>
      <c r="AO5955" s="367"/>
      <c r="AP5955" s="367"/>
      <c r="AQ5955" s="367"/>
      <c r="AR5955" s="367"/>
      <c r="AS5955" s="367"/>
      <c r="AT5955" s="367"/>
    </row>
    <row r="5956" spans="2:46" ht="13.8">
      <c r="B5956" s="26">
        <v>154.99999999999991</v>
      </c>
      <c r="C5956" s="363">
        <v>3171.1488371474002</v>
      </c>
      <c r="D5956" s="367">
        <v>9299.9999999999945</v>
      </c>
      <c r="E5956" s="367">
        <v>43255.813953488643</v>
      </c>
      <c r="F5956" s="367">
        <v>-13527178.902846863</v>
      </c>
      <c r="G5956" s="367">
        <v>9300.0000000000582</v>
      </c>
      <c r="H5956" s="367">
        <v>232500</v>
      </c>
      <c r="I5956" s="384">
        <v>-159675733.70481852</v>
      </c>
      <c r="J5956" s="367">
        <v>9300</v>
      </c>
      <c r="K5956" s="367">
        <v>56363.636363637364</v>
      </c>
      <c r="L5956" s="384">
        <v>-9624481.8690188695</v>
      </c>
      <c r="M5956" s="367">
        <v>9300.0000000001655</v>
      </c>
      <c r="N5956" s="367">
        <v>930</v>
      </c>
      <c r="O5956" s="384">
        <v>-164900.48131986204</v>
      </c>
      <c r="P5956" s="367">
        <v>134.85</v>
      </c>
      <c r="Q5956" s="367">
        <v>930</v>
      </c>
      <c r="R5956" s="384">
        <v>-69297.698958198103</v>
      </c>
      <c r="S5956" s="367">
        <v>130.20000000000002</v>
      </c>
      <c r="T5956" s="367">
        <v>32068.965517240911</v>
      </c>
      <c r="U5956" s="384">
        <v>-9928296.7677641865</v>
      </c>
      <c r="V5956" s="367">
        <v>9299.9999999998636</v>
      </c>
      <c r="W5956" s="367">
        <v>1550000.0000000135</v>
      </c>
      <c r="X5956" s="384">
        <v>363922.70856283017</v>
      </c>
      <c r="Y5956" s="386">
        <v>9300.00000000008</v>
      </c>
      <c r="Z5956" s="367"/>
      <c r="AA5956" s="367"/>
      <c r="AB5956" s="367"/>
      <c r="AC5956" s="367"/>
      <c r="AD5956" s="367"/>
      <c r="AE5956" s="367"/>
      <c r="AF5956" s="367"/>
      <c r="AG5956" s="367"/>
      <c r="AH5956" s="367"/>
      <c r="AI5956" s="367"/>
      <c r="AJ5956" s="367"/>
      <c r="AK5956" s="367"/>
      <c r="AL5956" s="367"/>
      <c r="AM5956" s="367"/>
      <c r="AN5956" s="367"/>
      <c r="AO5956" s="367"/>
      <c r="AP5956" s="367"/>
      <c r="AQ5956" s="367"/>
      <c r="AR5956" s="367"/>
      <c r="AS5956" s="367"/>
      <c r="AT5956" s="367"/>
    </row>
    <row r="5957" spans="2:46" ht="13.8">
      <c r="B5957" s="26">
        <v>155.16666666666657</v>
      </c>
      <c r="C5957" s="363">
        <v>3174.4880308175816</v>
      </c>
      <c r="D5957" s="367">
        <v>9309.9999999999945</v>
      </c>
      <c r="E5957" s="367">
        <v>43302.32558139562</v>
      </c>
      <c r="F5957" s="367">
        <v>-13556446.112055805</v>
      </c>
      <c r="G5957" s="367">
        <v>9310.0000000000582</v>
      </c>
      <c r="H5957" s="367">
        <v>232750</v>
      </c>
      <c r="I5957" s="384">
        <v>-160020746.28614479</v>
      </c>
      <c r="J5957" s="367">
        <v>9310</v>
      </c>
      <c r="K5957" s="367">
        <v>56424.242424243428</v>
      </c>
      <c r="L5957" s="384">
        <v>-9646099.6754795462</v>
      </c>
      <c r="M5957" s="367">
        <v>9310.0000000001655</v>
      </c>
      <c r="N5957" s="367">
        <v>931</v>
      </c>
      <c r="O5957" s="384">
        <v>-165260.20718514774</v>
      </c>
      <c r="P5957" s="367">
        <v>134.995</v>
      </c>
      <c r="Q5957" s="367">
        <v>931</v>
      </c>
      <c r="R5957" s="384">
        <v>-69458.303770184051</v>
      </c>
      <c r="S5957" s="367">
        <v>130.34</v>
      </c>
      <c r="T5957" s="367">
        <v>32103.4482758616</v>
      </c>
      <c r="U5957" s="384">
        <v>-9950395.3332317844</v>
      </c>
      <c r="V5957" s="367">
        <v>9309.9999999998636</v>
      </c>
      <c r="W5957" s="367">
        <v>1551666.6666666802</v>
      </c>
      <c r="X5957" s="384">
        <v>363889.24541624455</v>
      </c>
      <c r="Y5957" s="386">
        <v>9310.0000000000819</v>
      </c>
      <c r="Z5957" s="367"/>
      <c r="AA5957" s="367"/>
      <c r="AB5957" s="367"/>
      <c r="AC5957" s="367"/>
      <c r="AD5957" s="367"/>
      <c r="AE5957" s="367"/>
      <c r="AF5957" s="367"/>
      <c r="AG5957" s="367"/>
      <c r="AH5957" s="367"/>
      <c r="AI5957" s="367"/>
      <c r="AJ5957" s="367"/>
      <c r="AK5957" s="367"/>
      <c r="AL5957" s="367"/>
      <c r="AM5957" s="367"/>
      <c r="AN5957" s="367"/>
      <c r="AO5957" s="367"/>
      <c r="AP5957" s="367"/>
      <c r="AQ5957" s="367"/>
      <c r="AR5957" s="367"/>
      <c r="AS5957" s="367"/>
      <c r="AT5957" s="367"/>
    </row>
    <row r="5958" spans="2:46" ht="13.8">
      <c r="B5958" s="26">
        <v>155.33333333333323</v>
      </c>
      <c r="C5958" s="363">
        <v>3177.8270727288173</v>
      </c>
      <c r="D5958" s="367">
        <v>9319.9999999999945</v>
      </c>
      <c r="E5958" s="367">
        <v>43348.837209302597</v>
      </c>
      <c r="F5958" s="367">
        <v>-13585744.947162814</v>
      </c>
      <c r="G5958" s="367">
        <v>9320.0000000000582</v>
      </c>
      <c r="H5958" s="367">
        <v>233000</v>
      </c>
      <c r="I5958" s="384">
        <v>-160366131.19452593</v>
      </c>
      <c r="J5958" s="367">
        <v>9320</v>
      </c>
      <c r="K5958" s="367">
        <v>56484.848484849492</v>
      </c>
      <c r="L5958" s="384">
        <v>-9667741.6901061274</v>
      </c>
      <c r="M5958" s="367">
        <v>9320.0000000001673</v>
      </c>
      <c r="N5958" s="367">
        <v>932</v>
      </c>
      <c r="O5958" s="384">
        <v>-165620.32491621163</v>
      </c>
      <c r="P5958" s="367">
        <v>135.13999999999999</v>
      </c>
      <c r="Q5958" s="367">
        <v>932</v>
      </c>
      <c r="R5958" s="384">
        <v>-69619.093525579665</v>
      </c>
      <c r="S5958" s="367">
        <v>130.48000000000002</v>
      </c>
      <c r="T5958" s="367">
        <v>32137.931034482288</v>
      </c>
      <c r="U5958" s="384">
        <v>-9972518.4378563035</v>
      </c>
      <c r="V5958" s="367">
        <v>9319.9999999998636</v>
      </c>
      <c r="W5958" s="367">
        <v>1553333.333333347</v>
      </c>
      <c r="X5958" s="384">
        <v>363854.86975003069</v>
      </c>
      <c r="Y5958" s="386">
        <v>9320.0000000000819</v>
      </c>
      <c r="Z5958" s="367"/>
      <c r="AA5958" s="367"/>
      <c r="AB5958" s="367"/>
      <c r="AC5958" s="367"/>
      <c r="AD5958" s="367"/>
      <c r="AE5958" s="367"/>
      <c r="AF5958" s="367"/>
      <c r="AG5958" s="367"/>
      <c r="AH5958" s="367"/>
      <c r="AI5958" s="367"/>
      <c r="AJ5958" s="367"/>
      <c r="AK5958" s="367"/>
      <c r="AL5958" s="367"/>
      <c r="AM5958" s="367"/>
      <c r="AN5958" s="367"/>
      <c r="AO5958" s="367"/>
      <c r="AP5958" s="367"/>
      <c r="AQ5958" s="367"/>
      <c r="AR5958" s="367"/>
      <c r="AS5958" s="367"/>
      <c r="AT5958" s="367"/>
    </row>
    <row r="5959" spans="2:46" ht="13.8">
      <c r="B5959" s="26">
        <v>155.49999999999989</v>
      </c>
      <c r="C5959" s="363">
        <v>3181.165962881108</v>
      </c>
      <c r="D5959" s="367">
        <v>9329.9999999999945</v>
      </c>
      <c r="E5959" s="367">
        <v>43395.348837209574</v>
      </c>
      <c r="F5959" s="367">
        <v>-13615075.408167891</v>
      </c>
      <c r="G5959" s="367">
        <v>9330.00000000006</v>
      </c>
      <c r="H5959" s="367">
        <v>233250</v>
      </c>
      <c r="I5959" s="384">
        <v>-160711888.42996183</v>
      </c>
      <c r="J5959" s="367">
        <v>9330</v>
      </c>
      <c r="K5959" s="367">
        <v>56545.454545455555</v>
      </c>
      <c r="L5959" s="384">
        <v>-9689407.9128986001</v>
      </c>
      <c r="M5959" s="367">
        <v>9330.0000000001673</v>
      </c>
      <c r="N5959" s="367">
        <v>933</v>
      </c>
      <c r="O5959" s="384">
        <v>-165980.83451305385</v>
      </c>
      <c r="P5959" s="367">
        <v>135.285</v>
      </c>
      <c r="Q5959" s="367">
        <v>933</v>
      </c>
      <c r="R5959" s="384">
        <v>-69780.068224384871</v>
      </c>
      <c r="S5959" s="367">
        <v>130.61999999999998</v>
      </c>
      <c r="T5959" s="367">
        <v>32172.413793102976</v>
      </c>
      <c r="U5959" s="384">
        <v>-9994666.0816377401</v>
      </c>
      <c r="V5959" s="367">
        <v>9329.9999999998636</v>
      </c>
      <c r="W5959" s="367">
        <v>1555000.0000000137</v>
      </c>
      <c r="X5959" s="384">
        <v>363819.58156418847</v>
      </c>
      <c r="Y5959" s="386">
        <v>9330.0000000000819</v>
      </c>
      <c r="Z5959" s="367"/>
      <c r="AA5959" s="367"/>
      <c r="AB5959" s="367"/>
      <c r="AC5959" s="367"/>
      <c r="AD5959" s="367"/>
      <c r="AE5959" s="367"/>
      <c r="AF5959" s="367"/>
      <c r="AG5959" s="367"/>
      <c r="AH5959" s="367"/>
      <c r="AI5959" s="367"/>
      <c r="AJ5959" s="367"/>
      <c r="AK5959" s="367"/>
      <c r="AL5959" s="367"/>
      <c r="AM5959" s="367"/>
      <c r="AN5959" s="367"/>
      <c r="AO5959" s="367"/>
      <c r="AP5959" s="367"/>
      <c r="AQ5959" s="367"/>
      <c r="AR5959" s="367"/>
      <c r="AS5959" s="367"/>
      <c r="AT5959" s="367"/>
    </row>
    <row r="5960" spans="2:46" ht="13.8">
      <c r="B5960" s="26">
        <v>155.66666666666654</v>
      </c>
      <c r="C5960" s="363">
        <v>3184.5047012744521</v>
      </c>
      <c r="D5960" s="367">
        <v>9339.9999999999927</v>
      </c>
      <c r="E5960" s="367">
        <v>43441.860465116551</v>
      </c>
      <c r="F5960" s="367">
        <v>-13644437.495071031</v>
      </c>
      <c r="G5960" s="367">
        <v>9340.00000000006</v>
      </c>
      <c r="H5960" s="367">
        <v>233500</v>
      </c>
      <c r="I5960" s="384">
        <v>-161058017.99245253</v>
      </c>
      <c r="J5960" s="367">
        <v>9340</v>
      </c>
      <c r="K5960" s="367">
        <v>56606.060606061619</v>
      </c>
      <c r="L5960" s="384">
        <v>-9711098.343856968</v>
      </c>
      <c r="M5960" s="367">
        <v>9340.0000000001673</v>
      </c>
      <c r="N5960" s="367">
        <v>934</v>
      </c>
      <c r="O5960" s="384">
        <v>-166341.73597567427</v>
      </c>
      <c r="P5960" s="367">
        <v>135.43</v>
      </c>
      <c r="Q5960" s="367">
        <v>934</v>
      </c>
      <c r="R5960" s="384">
        <v>-69941.227866599787</v>
      </c>
      <c r="S5960" s="367">
        <v>130.76</v>
      </c>
      <c r="T5960" s="367">
        <v>32206.896551723665</v>
      </c>
      <c r="U5960" s="384">
        <v>-10016838.264576094</v>
      </c>
      <c r="V5960" s="367">
        <v>9339.9999999998636</v>
      </c>
      <c r="W5960" s="367">
        <v>1556666.6666666805</v>
      </c>
      <c r="X5960" s="384">
        <v>363783.38085871789</v>
      </c>
      <c r="Y5960" s="386">
        <v>9340.0000000000819</v>
      </c>
      <c r="Z5960" s="367"/>
      <c r="AA5960" s="367"/>
      <c r="AB5960" s="367"/>
      <c r="AC5960" s="367"/>
      <c r="AD5960" s="367"/>
      <c r="AE5960" s="367"/>
      <c r="AF5960" s="367"/>
      <c r="AG5960" s="367"/>
      <c r="AH5960" s="367"/>
      <c r="AI5960" s="367"/>
      <c r="AJ5960" s="367"/>
      <c r="AK5960" s="367"/>
      <c r="AL5960" s="367"/>
      <c r="AM5960" s="367"/>
      <c r="AN5960" s="367"/>
      <c r="AO5960" s="367"/>
      <c r="AP5960" s="367"/>
      <c r="AQ5960" s="367"/>
      <c r="AR5960" s="367"/>
      <c r="AS5960" s="367"/>
      <c r="AT5960" s="367"/>
    </row>
    <row r="5961" spans="2:46" ht="13.8">
      <c r="B5961" s="26">
        <v>155.8333333333332</v>
      </c>
      <c r="C5961" s="363">
        <v>3187.8432879088523</v>
      </c>
      <c r="D5961" s="367">
        <v>9349.9999999999927</v>
      </c>
      <c r="E5961" s="367">
        <v>43488.372093023529</v>
      </c>
      <c r="F5961" s="367">
        <v>-13673831.207872238</v>
      </c>
      <c r="G5961" s="367">
        <v>9350.00000000006</v>
      </c>
      <c r="H5961" s="367">
        <v>233750</v>
      </c>
      <c r="I5961" s="384">
        <v>-161404519.88199803</v>
      </c>
      <c r="J5961" s="367">
        <v>9350</v>
      </c>
      <c r="K5961" s="367">
        <v>56666.666666667683</v>
      </c>
      <c r="L5961" s="384">
        <v>-9732812.9829812367</v>
      </c>
      <c r="M5961" s="367">
        <v>9350.0000000001673</v>
      </c>
      <c r="N5961" s="367">
        <v>935</v>
      </c>
      <c r="O5961" s="384">
        <v>-166703.02930407296</v>
      </c>
      <c r="P5961" s="367">
        <v>135.57499999999999</v>
      </c>
      <c r="Q5961" s="367">
        <v>935</v>
      </c>
      <c r="R5961" s="384">
        <v>-70102.572452224369</v>
      </c>
      <c r="S5961" s="367">
        <v>130.9</v>
      </c>
      <c r="T5961" s="367">
        <v>32241.379310344353</v>
      </c>
      <c r="U5961" s="384">
        <v>-10039034.986671364</v>
      </c>
      <c r="V5961" s="367">
        <v>9349.9999999998636</v>
      </c>
      <c r="W5961" s="367">
        <v>1558333.3333333472</v>
      </c>
      <c r="X5961" s="384">
        <v>363746.26763361914</v>
      </c>
      <c r="Y5961" s="386">
        <v>9350.0000000000819</v>
      </c>
      <c r="Z5961" s="367"/>
      <c r="AA5961" s="367"/>
      <c r="AB5961" s="367"/>
      <c r="AC5961" s="367"/>
      <c r="AD5961" s="367"/>
      <c r="AE5961" s="367"/>
      <c r="AF5961" s="367"/>
      <c r="AG5961" s="367"/>
      <c r="AH5961" s="367"/>
      <c r="AI5961" s="367"/>
      <c r="AJ5961" s="367"/>
      <c r="AK5961" s="367"/>
      <c r="AL5961" s="367"/>
      <c r="AM5961" s="367"/>
      <c r="AN5961" s="367"/>
      <c r="AO5961" s="367"/>
      <c r="AP5961" s="367"/>
      <c r="AQ5961" s="367"/>
      <c r="AR5961" s="367"/>
      <c r="AS5961" s="367"/>
      <c r="AT5961" s="367"/>
    </row>
    <row r="5962" spans="2:46" ht="13.8">
      <c r="B5962" s="26">
        <v>155.99999999999986</v>
      </c>
      <c r="C5962" s="363">
        <v>3191.1817227843057</v>
      </c>
      <c r="D5962" s="367">
        <v>9359.9999999999909</v>
      </c>
      <c r="E5962" s="367">
        <v>43534.883720930506</v>
      </c>
      <c r="F5962" s="367">
        <v>-13703256.546571514</v>
      </c>
      <c r="G5962" s="367">
        <v>9360.00000000006</v>
      </c>
      <c r="H5962" s="367">
        <v>234000</v>
      </c>
      <c r="I5962" s="384">
        <v>-161751394.0985983</v>
      </c>
      <c r="J5962" s="367">
        <v>9360</v>
      </c>
      <c r="K5962" s="367">
        <v>56727.272727273747</v>
      </c>
      <c r="L5962" s="384">
        <v>-9754551.8302714042</v>
      </c>
      <c r="M5962" s="367">
        <v>9360.0000000001692</v>
      </c>
      <c r="N5962" s="367">
        <v>936</v>
      </c>
      <c r="O5962" s="384">
        <v>-167064.71449824996</v>
      </c>
      <c r="P5962" s="367">
        <v>135.72</v>
      </c>
      <c r="Q5962" s="367">
        <v>936</v>
      </c>
      <c r="R5962" s="384">
        <v>-70264.101981258544</v>
      </c>
      <c r="S5962" s="367">
        <v>131.04</v>
      </c>
      <c r="T5962" s="367">
        <v>32275.862068965042</v>
      </c>
      <c r="U5962" s="384">
        <v>-10061256.247923549</v>
      </c>
      <c r="V5962" s="367">
        <v>9359.9999999998618</v>
      </c>
      <c r="W5962" s="367">
        <v>1560000.000000014</v>
      </c>
      <c r="X5962" s="384">
        <v>363708.24188889196</v>
      </c>
      <c r="Y5962" s="386">
        <v>9360.0000000000837</v>
      </c>
      <c r="Z5962" s="367"/>
      <c r="AA5962" s="367"/>
      <c r="AB5962" s="367"/>
      <c r="AC5962" s="367"/>
      <c r="AD5962" s="367"/>
      <c r="AE5962" s="367"/>
      <c r="AF5962" s="367"/>
      <c r="AG5962" s="367"/>
      <c r="AH5962" s="367"/>
      <c r="AI5962" s="367"/>
      <c r="AJ5962" s="367"/>
      <c r="AK5962" s="367"/>
      <c r="AL5962" s="367"/>
      <c r="AM5962" s="367"/>
      <c r="AN5962" s="367"/>
      <c r="AO5962" s="367"/>
      <c r="AP5962" s="367"/>
      <c r="AQ5962" s="367"/>
      <c r="AR5962" s="367"/>
      <c r="AS5962" s="367"/>
      <c r="AT5962" s="367"/>
    </row>
    <row r="5963" spans="2:46" ht="13.8">
      <c r="B5963" s="26">
        <v>156.16666666666652</v>
      </c>
      <c r="C5963" s="363">
        <v>3194.5200059008143</v>
      </c>
      <c r="D5963" s="367">
        <v>9369.9999999999909</v>
      </c>
      <c r="E5963" s="367">
        <v>43581.395348837483</v>
      </c>
      <c r="F5963" s="367">
        <v>-13732713.511168852</v>
      </c>
      <c r="G5963" s="367">
        <v>9370.00000000006</v>
      </c>
      <c r="H5963" s="367">
        <v>234250</v>
      </c>
      <c r="I5963" s="384">
        <v>-162098640.64225343</v>
      </c>
      <c r="J5963" s="367">
        <v>9370</v>
      </c>
      <c r="K5963" s="367">
        <v>56787.87878787981</v>
      </c>
      <c r="L5963" s="384">
        <v>-9776314.8857274652</v>
      </c>
      <c r="M5963" s="367">
        <v>9370.0000000001692</v>
      </c>
      <c r="N5963" s="367">
        <v>937</v>
      </c>
      <c r="O5963" s="384">
        <v>-167426.79155820518</v>
      </c>
      <c r="P5963" s="367">
        <v>135.86500000000001</v>
      </c>
      <c r="Q5963" s="367">
        <v>937</v>
      </c>
      <c r="R5963" s="384">
        <v>-70425.816453702442</v>
      </c>
      <c r="S5963" s="367">
        <v>131.18</v>
      </c>
      <c r="T5963" s="367">
        <v>32310.34482758573</v>
      </c>
      <c r="U5963" s="384">
        <v>-10083502.048332658</v>
      </c>
      <c r="V5963" s="367">
        <v>9369.9999999998618</v>
      </c>
      <c r="W5963" s="367">
        <v>1561666.6666666807</v>
      </c>
      <c r="X5963" s="384">
        <v>363669.30362453649</v>
      </c>
      <c r="Y5963" s="386">
        <v>9370.0000000000837</v>
      </c>
      <c r="Z5963" s="367"/>
      <c r="AA5963" s="367"/>
      <c r="AB5963" s="367"/>
      <c r="AC5963" s="367"/>
      <c r="AD5963" s="367"/>
      <c r="AE5963" s="367"/>
      <c r="AF5963" s="367"/>
      <c r="AG5963" s="367"/>
      <c r="AH5963" s="367"/>
      <c r="AI5963" s="367"/>
      <c r="AJ5963" s="367"/>
      <c r="AK5963" s="367"/>
      <c r="AL5963" s="367"/>
      <c r="AM5963" s="367"/>
      <c r="AN5963" s="367"/>
      <c r="AO5963" s="367"/>
      <c r="AP5963" s="367"/>
      <c r="AQ5963" s="367"/>
      <c r="AR5963" s="367"/>
      <c r="AS5963" s="367"/>
      <c r="AT5963" s="367"/>
    </row>
    <row r="5964" spans="2:46" ht="13.8">
      <c r="B5964" s="26">
        <v>156.33333333333317</v>
      </c>
      <c r="C5964" s="363">
        <v>3197.8581372583776</v>
      </c>
      <c r="D5964" s="367">
        <v>9379.9999999999909</v>
      </c>
      <c r="E5964" s="367">
        <v>43627.90697674446</v>
      </c>
      <c r="F5964" s="367">
        <v>-13762202.10166426</v>
      </c>
      <c r="G5964" s="367">
        <v>9380.00000000006</v>
      </c>
      <c r="H5964" s="367">
        <v>234500</v>
      </c>
      <c r="I5964" s="384">
        <v>-162446259.51296329</v>
      </c>
      <c r="J5964" s="367">
        <v>9380</v>
      </c>
      <c r="K5964" s="367">
        <v>56848.484848485874</v>
      </c>
      <c r="L5964" s="384">
        <v>-9798102.1493494269</v>
      </c>
      <c r="M5964" s="367">
        <v>9380.000000000171</v>
      </c>
      <c r="N5964" s="367">
        <v>938</v>
      </c>
      <c r="O5964" s="384">
        <v>-167789.26048393865</v>
      </c>
      <c r="P5964" s="367">
        <v>136.01</v>
      </c>
      <c r="Q5964" s="367">
        <v>938</v>
      </c>
      <c r="R5964" s="384">
        <v>-70587.715869555905</v>
      </c>
      <c r="S5964" s="367">
        <v>131.32</v>
      </c>
      <c r="T5964" s="367">
        <v>32344.827586206418</v>
      </c>
      <c r="U5964" s="384">
        <v>-10105772.387898682</v>
      </c>
      <c r="V5964" s="367">
        <v>9379.9999999998618</v>
      </c>
      <c r="W5964" s="367">
        <v>1563333.3333333475</v>
      </c>
      <c r="X5964" s="384">
        <v>363629.45284055278</v>
      </c>
      <c r="Y5964" s="386">
        <v>9380.0000000000837</v>
      </c>
      <c r="Z5964" s="367"/>
      <c r="AA5964" s="367"/>
      <c r="AB5964" s="367"/>
      <c r="AC5964" s="367"/>
      <c r="AD5964" s="367"/>
      <c r="AE5964" s="367"/>
      <c r="AF5964" s="367"/>
      <c r="AG5964" s="367"/>
      <c r="AH5964" s="367"/>
      <c r="AI5964" s="367"/>
      <c r="AJ5964" s="367"/>
      <c r="AK5964" s="367"/>
      <c r="AL5964" s="367"/>
      <c r="AM5964" s="367"/>
      <c r="AN5964" s="367"/>
      <c r="AO5964" s="367"/>
      <c r="AP5964" s="367"/>
      <c r="AQ5964" s="367"/>
      <c r="AR5964" s="367"/>
      <c r="AS5964" s="367"/>
      <c r="AT5964" s="367"/>
    </row>
    <row r="5965" spans="2:46" ht="13.8">
      <c r="B5965" s="26">
        <v>156.49999999999983</v>
      </c>
      <c r="C5965" s="363">
        <v>3201.1961168569942</v>
      </c>
      <c r="D5965" s="367">
        <v>9389.9999999999891</v>
      </c>
      <c r="E5965" s="367">
        <v>43674.418604651437</v>
      </c>
      <c r="F5965" s="367">
        <v>-13791722.318057733</v>
      </c>
      <c r="G5965" s="367">
        <v>9390.00000000006</v>
      </c>
      <c r="H5965" s="367">
        <v>234750</v>
      </c>
      <c r="I5965" s="384">
        <v>-162794250.71072802</v>
      </c>
      <c r="J5965" s="367">
        <v>9390</v>
      </c>
      <c r="K5965" s="367">
        <v>56909.090909091938</v>
      </c>
      <c r="L5965" s="384">
        <v>-9819913.6211372856</v>
      </c>
      <c r="M5965" s="367">
        <v>9390.000000000171</v>
      </c>
      <c r="N5965" s="367">
        <v>939</v>
      </c>
      <c r="O5965" s="384">
        <v>-168152.12127545042</v>
      </c>
      <c r="P5965" s="367">
        <v>136.155</v>
      </c>
      <c r="Q5965" s="367">
        <v>939</v>
      </c>
      <c r="R5965" s="384">
        <v>-70749.800228819091</v>
      </c>
      <c r="S5965" s="367">
        <v>131.46</v>
      </c>
      <c r="T5965" s="367">
        <v>32379.310344827107</v>
      </c>
      <c r="U5965" s="384">
        <v>-10128067.266621619</v>
      </c>
      <c r="V5965" s="367">
        <v>9389.9999999998599</v>
      </c>
      <c r="W5965" s="367">
        <v>1565000.0000000142</v>
      </c>
      <c r="X5965" s="384">
        <v>363588.68953694071</v>
      </c>
      <c r="Y5965" s="386">
        <v>9390.0000000000855</v>
      </c>
      <c r="Z5965" s="367"/>
      <c r="AA5965" s="367"/>
      <c r="AB5965" s="367"/>
      <c r="AC5965" s="367"/>
      <c r="AD5965" s="367"/>
      <c r="AE5965" s="367"/>
      <c r="AF5965" s="367"/>
      <c r="AG5965" s="367"/>
      <c r="AH5965" s="367"/>
      <c r="AI5965" s="367"/>
      <c r="AJ5965" s="367"/>
      <c r="AK5965" s="367"/>
      <c r="AL5965" s="367"/>
      <c r="AM5965" s="367"/>
      <c r="AN5965" s="367"/>
      <c r="AO5965" s="367"/>
      <c r="AP5965" s="367"/>
      <c r="AQ5965" s="367"/>
      <c r="AR5965" s="367"/>
      <c r="AS5965" s="367"/>
      <c r="AT5965" s="367"/>
    </row>
    <row r="5966" spans="2:46" ht="13.8">
      <c r="B5966" s="26">
        <v>156.66666666666649</v>
      </c>
      <c r="C5966" s="363">
        <v>3204.5339446966664</v>
      </c>
      <c r="D5966" s="367">
        <v>9399.9999999999891</v>
      </c>
      <c r="E5966" s="367">
        <v>43720.930232558414</v>
      </c>
      <c r="F5966" s="367">
        <v>-13821274.160349272</v>
      </c>
      <c r="G5966" s="367">
        <v>9400.00000000006</v>
      </c>
      <c r="H5966" s="367">
        <v>235000</v>
      </c>
      <c r="I5966" s="384">
        <v>-163142614.23554751</v>
      </c>
      <c r="J5966" s="367">
        <v>9400</v>
      </c>
      <c r="K5966" s="367">
        <v>56969.696969698001</v>
      </c>
      <c r="L5966" s="384">
        <v>-9841749.3010910358</v>
      </c>
      <c r="M5966" s="367">
        <v>9400.000000000171</v>
      </c>
      <c r="N5966" s="367">
        <v>940</v>
      </c>
      <c r="O5966" s="384">
        <v>-168515.37393274045</v>
      </c>
      <c r="P5966" s="367">
        <v>136.30000000000001</v>
      </c>
      <c r="Q5966" s="367">
        <v>940</v>
      </c>
      <c r="R5966" s="384">
        <v>-70912.069531491885</v>
      </c>
      <c r="S5966" s="367">
        <v>131.6</v>
      </c>
      <c r="T5966" s="367">
        <v>32413.793103447795</v>
      </c>
      <c r="U5966" s="384">
        <v>-10150386.68450148</v>
      </c>
      <c r="V5966" s="367">
        <v>9399.9999999998599</v>
      </c>
      <c r="W5966" s="367">
        <v>1566666.6666666809</v>
      </c>
      <c r="X5966" s="384">
        <v>363547.01371370035</v>
      </c>
      <c r="Y5966" s="386">
        <v>9400.0000000000855</v>
      </c>
      <c r="Z5966" s="367"/>
      <c r="AA5966" s="367"/>
      <c r="AB5966" s="367"/>
      <c r="AC5966" s="367"/>
      <c r="AD5966" s="367"/>
      <c r="AE5966" s="367"/>
      <c r="AF5966" s="367"/>
      <c r="AG5966" s="367"/>
      <c r="AH5966" s="367"/>
      <c r="AI5966" s="367"/>
      <c r="AJ5966" s="367"/>
      <c r="AK5966" s="367"/>
      <c r="AL5966" s="367"/>
      <c r="AM5966" s="367"/>
      <c r="AN5966" s="367"/>
      <c r="AO5966" s="367"/>
      <c r="AP5966" s="367"/>
      <c r="AQ5966" s="367"/>
      <c r="AR5966" s="367"/>
      <c r="AS5966" s="367"/>
      <c r="AT5966" s="367"/>
    </row>
    <row r="5967" spans="2:46" ht="13.8">
      <c r="B5967" s="26">
        <v>156.83333333333314</v>
      </c>
      <c r="C5967" s="363">
        <v>3207.8716207773932</v>
      </c>
      <c r="D5967" s="367">
        <v>9409.9999999999891</v>
      </c>
      <c r="E5967" s="367">
        <v>43767.441860465391</v>
      </c>
      <c r="F5967" s="367">
        <v>-13850857.628538879</v>
      </c>
      <c r="G5967" s="367">
        <v>9410.00000000006</v>
      </c>
      <c r="H5967" s="367">
        <v>235250</v>
      </c>
      <c r="I5967" s="384">
        <v>-163491350.08742183</v>
      </c>
      <c r="J5967" s="367">
        <v>9410</v>
      </c>
      <c r="K5967" s="367">
        <v>57030.303030304065</v>
      </c>
      <c r="L5967" s="384">
        <v>-9863609.1892106887</v>
      </c>
      <c r="M5967" s="367">
        <v>9410.000000000171</v>
      </c>
      <c r="N5967" s="367">
        <v>941</v>
      </c>
      <c r="O5967" s="384">
        <v>-168879.01845580872</v>
      </c>
      <c r="P5967" s="367">
        <v>136.44499999999999</v>
      </c>
      <c r="Q5967" s="367">
        <v>941</v>
      </c>
      <c r="R5967" s="384">
        <v>-71074.523777574344</v>
      </c>
      <c r="S5967" s="367">
        <v>131.74</v>
      </c>
      <c r="T5967" s="367">
        <v>32448.275862068484</v>
      </c>
      <c r="U5967" s="384">
        <v>-10172730.641538259</v>
      </c>
      <c r="V5967" s="367">
        <v>9409.9999999998599</v>
      </c>
      <c r="W5967" s="367">
        <v>1568333.3333333477</v>
      </c>
      <c r="X5967" s="384">
        <v>363504.4253708318</v>
      </c>
      <c r="Y5967" s="386">
        <v>9410.0000000000855</v>
      </c>
      <c r="Z5967" s="367"/>
      <c r="AA5967" s="367"/>
      <c r="AB5967" s="367"/>
      <c r="AC5967" s="367"/>
      <c r="AD5967" s="367"/>
      <c r="AE5967" s="367"/>
      <c r="AF5967" s="367"/>
      <c r="AG5967" s="367"/>
      <c r="AH5967" s="367"/>
      <c r="AI5967" s="367"/>
      <c r="AJ5967" s="367"/>
      <c r="AK5967" s="367"/>
      <c r="AL5967" s="367"/>
      <c r="AM5967" s="367"/>
      <c r="AN5967" s="367"/>
      <c r="AO5967" s="367"/>
      <c r="AP5967" s="367"/>
      <c r="AQ5967" s="367"/>
      <c r="AR5967" s="367"/>
      <c r="AS5967" s="367"/>
      <c r="AT5967" s="367"/>
    </row>
    <row r="5968" spans="2:46" ht="13.8">
      <c r="B5968" s="26">
        <v>156.9999999999998</v>
      </c>
      <c r="C5968" s="363">
        <v>3211.2091450991743</v>
      </c>
      <c r="D5968" s="367">
        <v>9419.9999999999891</v>
      </c>
      <c r="E5968" s="367">
        <v>43813.953488372368</v>
      </c>
      <c r="F5968" s="367">
        <v>-13880472.722626552</v>
      </c>
      <c r="G5968" s="367">
        <v>9420.00000000006</v>
      </c>
      <c r="H5968" s="367">
        <v>235500</v>
      </c>
      <c r="I5968" s="384">
        <v>-163840458.26635092</v>
      </c>
      <c r="J5968" s="367">
        <v>9420</v>
      </c>
      <c r="K5968" s="367">
        <v>57090.909090910129</v>
      </c>
      <c r="L5968" s="384">
        <v>-9885493.2854962368</v>
      </c>
      <c r="M5968" s="367">
        <v>9420.000000000171</v>
      </c>
      <c r="N5968" s="367">
        <v>942</v>
      </c>
      <c r="O5968" s="384">
        <v>-169243.05484465527</v>
      </c>
      <c r="P5968" s="367">
        <v>136.59</v>
      </c>
      <c r="Q5968" s="367">
        <v>942</v>
      </c>
      <c r="R5968" s="384">
        <v>-71237.162967066441</v>
      </c>
      <c r="S5968" s="367">
        <v>131.88</v>
      </c>
      <c r="T5968" s="367">
        <v>32482.758620689172</v>
      </c>
      <c r="U5968" s="384">
        <v>-10195099.137731956</v>
      </c>
      <c r="V5968" s="367">
        <v>9419.9999999998599</v>
      </c>
      <c r="W5968" s="367">
        <v>1570000.0000000144</v>
      </c>
      <c r="X5968" s="384">
        <v>363460.92450833478</v>
      </c>
      <c r="Y5968" s="386">
        <v>9420.0000000000855</v>
      </c>
      <c r="Z5968" s="367"/>
      <c r="AA5968" s="367"/>
      <c r="AB5968" s="367"/>
      <c r="AC5968" s="367"/>
      <c r="AD5968" s="367"/>
      <c r="AE5968" s="367"/>
      <c r="AF5968" s="367"/>
      <c r="AG5968" s="367"/>
      <c r="AH5968" s="367"/>
      <c r="AI5968" s="367"/>
      <c r="AJ5968" s="367"/>
      <c r="AK5968" s="367"/>
      <c r="AL5968" s="367"/>
      <c r="AM5968" s="367"/>
      <c r="AN5968" s="367"/>
      <c r="AO5968" s="367"/>
      <c r="AP5968" s="367"/>
      <c r="AQ5968" s="367"/>
      <c r="AR5968" s="367"/>
      <c r="AS5968" s="367"/>
      <c r="AT5968" s="367"/>
    </row>
    <row r="5969" spans="2:46" ht="13.8">
      <c r="B5969" s="26">
        <v>157.16666666666646</v>
      </c>
      <c r="C5969" s="363">
        <v>3214.5465176620091</v>
      </c>
      <c r="D5969" s="367">
        <v>9429.9999999999873</v>
      </c>
      <c r="E5969" s="367">
        <v>43860.465116279345</v>
      </c>
      <c r="F5969" s="367">
        <v>-13910119.44261229</v>
      </c>
      <c r="G5969" s="367">
        <v>9430.00000000006</v>
      </c>
      <c r="H5969" s="367">
        <v>235750</v>
      </c>
      <c r="I5969" s="384">
        <v>-164189938.77233481</v>
      </c>
      <c r="J5969" s="367">
        <v>9430</v>
      </c>
      <c r="K5969" s="367">
        <v>57151.515151516192</v>
      </c>
      <c r="L5969" s="384">
        <v>-9907401.5899476856</v>
      </c>
      <c r="M5969" s="367">
        <v>9430.0000000001728</v>
      </c>
      <c r="N5969" s="367">
        <v>943</v>
      </c>
      <c r="O5969" s="384">
        <v>-169607.48309927998</v>
      </c>
      <c r="P5969" s="367">
        <v>136.73499999999999</v>
      </c>
      <c r="Q5969" s="367">
        <v>943</v>
      </c>
      <c r="R5969" s="384">
        <v>-71399.987099968232</v>
      </c>
      <c r="S5969" s="367">
        <v>132.02000000000001</v>
      </c>
      <c r="T5969" s="367">
        <v>32517.24137930986</v>
      </c>
      <c r="U5969" s="384">
        <v>-10217492.17308257</v>
      </c>
      <c r="V5969" s="367">
        <v>9429.9999999998599</v>
      </c>
      <c r="W5969" s="367">
        <v>1571666.6666666812</v>
      </c>
      <c r="X5969" s="384">
        <v>363416.51112620952</v>
      </c>
      <c r="Y5969" s="386">
        <v>9430.0000000000873</v>
      </c>
      <c r="Z5969" s="367"/>
      <c r="AA5969" s="367"/>
      <c r="AB5969" s="367"/>
      <c r="AC5969" s="367"/>
      <c r="AD5969" s="367"/>
      <c r="AE5969" s="367"/>
      <c r="AF5969" s="367"/>
      <c r="AG5969" s="367"/>
      <c r="AH5969" s="367"/>
      <c r="AI5969" s="367"/>
      <c r="AJ5969" s="367"/>
      <c r="AK5969" s="367"/>
      <c r="AL5969" s="367"/>
      <c r="AM5969" s="367"/>
      <c r="AN5969" s="367"/>
      <c r="AO5969" s="367"/>
      <c r="AP5969" s="367"/>
      <c r="AQ5969" s="367"/>
      <c r="AR5969" s="367"/>
      <c r="AS5969" s="367"/>
      <c r="AT5969" s="367"/>
    </row>
    <row r="5970" spans="2:46" ht="13.8">
      <c r="B5970" s="26">
        <v>157.33333333333312</v>
      </c>
      <c r="C5970" s="363">
        <v>3217.8837384658991</v>
      </c>
      <c r="D5970" s="367">
        <v>9439.9999999999873</v>
      </c>
      <c r="E5970" s="367">
        <v>43906.976744186322</v>
      </c>
      <c r="F5970" s="367">
        <v>-13939797.788496096</v>
      </c>
      <c r="G5970" s="367">
        <v>9440.00000000006</v>
      </c>
      <c r="H5970" s="367">
        <v>236000</v>
      </c>
      <c r="I5970" s="384">
        <v>-164539791.60537353</v>
      </c>
      <c r="J5970" s="367">
        <v>9440</v>
      </c>
      <c r="K5970" s="367">
        <v>57212.121212122256</v>
      </c>
      <c r="L5970" s="384">
        <v>-9929334.1025650278</v>
      </c>
      <c r="M5970" s="367">
        <v>9440.0000000001728</v>
      </c>
      <c r="N5970" s="367">
        <v>944</v>
      </c>
      <c r="O5970" s="384">
        <v>-169972.30321968306</v>
      </c>
      <c r="P5970" s="367">
        <v>136.88</v>
      </c>
      <c r="Q5970" s="367">
        <v>944</v>
      </c>
      <c r="R5970" s="384">
        <v>-71562.996176279616</v>
      </c>
      <c r="S5970" s="367">
        <v>132.16</v>
      </c>
      <c r="T5970" s="367">
        <v>32551.724137930549</v>
      </c>
      <c r="U5970" s="384">
        <v>-10239909.7475901</v>
      </c>
      <c r="V5970" s="367">
        <v>9439.9999999998599</v>
      </c>
      <c r="W5970" s="367">
        <v>1573333.3333333479</v>
      </c>
      <c r="X5970" s="384">
        <v>363371.18522445596</v>
      </c>
      <c r="Y5970" s="386">
        <v>9440.0000000000873</v>
      </c>
      <c r="Z5970" s="367"/>
      <c r="AA5970" s="367"/>
      <c r="AB5970" s="367"/>
      <c r="AC5970" s="367"/>
      <c r="AD5970" s="367"/>
      <c r="AE5970" s="367"/>
      <c r="AF5970" s="367"/>
      <c r="AG5970" s="367"/>
      <c r="AH5970" s="367"/>
      <c r="AI5970" s="367"/>
      <c r="AJ5970" s="367"/>
      <c r="AK5970" s="367"/>
      <c r="AL5970" s="367"/>
      <c r="AM5970" s="367"/>
      <c r="AN5970" s="367"/>
      <c r="AO5970" s="367"/>
      <c r="AP5970" s="367"/>
      <c r="AQ5970" s="367"/>
      <c r="AR5970" s="367"/>
      <c r="AS5970" s="367"/>
      <c r="AT5970" s="367"/>
    </row>
    <row r="5971" spans="2:46" ht="13.8">
      <c r="B5971" s="26">
        <v>157.49999999999977</v>
      </c>
      <c r="C5971" s="363">
        <v>3221.2208075108438</v>
      </c>
      <c r="D5971" s="367">
        <v>9449.9999999999854</v>
      </c>
      <c r="E5971" s="367">
        <v>43953.488372093299</v>
      </c>
      <c r="F5971" s="367">
        <v>-13969507.76027797</v>
      </c>
      <c r="G5971" s="367">
        <v>9450.00000000006</v>
      </c>
      <c r="H5971" s="367">
        <v>236250</v>
      </c>
      <c r="I5971" s="384">
        <v>-164890016.76546702</v>
      </c>
      <c r="J5971" s="367">
        <v>9450</v>
      </c>
      <c r="K5971" s="367">
        <v>57272.72727272832</v>
      </c>
      <c r="L5971" s="384">
        <v>-9951290.8233482707</v>
      </c>
      <c r="M5971" s="367">
        <v>9450.0000000001746</v>
      </c>
      <c r="N5971" s="367">
        <v>945</v>
      </c>
      <c r="O5971" s="384">
        <v>-170337.51520586445</v>
      </c>
      <c r="P5971" s="367">
        <v>137.02500000000001</v>
      </c>
      <c r="Q5971" s="367">
        <v>945</v>
      </c>
      <c r="R5971" s="384">
        <v>-71726.19019600068</v>
      </c>
      <c r="S5971" s="367">
        <v>132.30000000000001</v>
      </c>
      <c r="T5971" s="367">
        <v>32586.206896551237</v>
      </c>
      <c r="U5971" s="384">
        <v>-10262351.861254549</v>
      </c>
      <c r="V5971" s="367">
        <v>9449.9999999998581</v>
      </c>
      <c r="W5971" s="367">
        <v>1575000.0000000147</v>
      </c>
      <c r="X5971" s="384">
        <v>363324.9468030741</v>
      </c>
      <c r="Y5971" s="386">
        <v>9450.0000000000873</v>
      </c>
      <c r="Z5971" s="367"/>
      <c r="AA5971" s="367"/>
      <c r="AB5971" s="367"/>
      <c r="AC5971" s="367"/>
      <c r="AD5971" s="367"/>
      <c r="AE5971" s="367"/>
      <c r="AF5971" s="367"/>
      <c r="AG5971" s="367"/>
      <c r="AH5971" s="367"/>
      <c r="AI5971" s="367"/>
      <c r="AJ5971" s="367"/>
      <c r="AK5971" s="367"/>
      <c r="AL5971" s="367"/>
      <c r="AM5971" s="367"/>
      <c r="AN5971" s="367"/>
      <c r="AO5971" s="367"/>
      <c r="AP5971" s="367"/>
      <c r="AQ5971" s="367"/>
      <c r="AR5971" s="367"/>
      <c r="AS5971" s="367"/>
      <c r="AT5971" s="367"/>
    </row>
    <row r="5972" spans="2:46" ht="13.8">
      <c r="B5972" s="26">
        <v>157.66666666666643</v>
      </c>
      <c r="C5972" s="363">
        <v>3224.5577247968436</v>
      </c>
      <c r="D5972" s="367">
        <v>9459.9999999999854</v>
      </c>
      <c r="E5972" s="367">
        <v>44000.000000000276</v>
      </c>
      <c r="F5972" s="367">
        <v>-13999249.357957907</v>
      </c>
      <c r="G5972" s="367">
        <v>9460.00000000006</v>
      </c>
      <c r="H5972" s="367">
        <v>236500</v>
      </c>
      <c r="I5972" s="384">
        <v>-165240614.25261533</v>
      </c>
      <c r="J5972" s="367">
        <v>9460</v>
      </c>
      <c r="K5972" s="367">
        <v>57333.333333334383</v>
      </c>
      <c r="L5972" s="384">
        <v>-9973271.752297407</v>
      </c>
      <c r="M5972" s="367">
        <v>9460.0000000001746</v>
      </c>
      <c r="N5972" s="367">
        <v>946</v>
      </c>
      <c r="O5972" s="384">
        <v>-170703.11905782393</v>
      </c>
      <c r="P5972" s="367">
        <v>137.16999999999999</v>
      </c>
      <c r="Q5972" s="367">
        <v>946</v>
      </c>
      <c r="R5972" s="384">
        <v>-71889.569159131381</v>
      </c>
      <c r="S5972" s="367">
        <v>132.44</v>
      </c>
      <c r="T5972" s="367">
        <v>32620.689655171926</v>
      </c>
      <c r="U5972" s="384">
        <v>-10284818.514075916</v>
      </c>
      <c r="V5972" s="367">
        <v>9459.9999999998581</v>
      </c>
      <c r="W5972" s="367">
        <v>1576666.6666666814</v>
      </c>
      <c r="X5972" s="384">
        <v>363277.79586206394</v>
      </c>
      <c r="Y5972" s="386">
        <v>9460.0000000000891</v>
      </c>
      <c r="Z5972" s="367"/>
      <c r="AA5972" s="367"/>
      <c r="AB5972" s="367"/>
      <c r="AC5972" s="367"/>
      <c r="AD5972" s="367"/>
      <c r="AE5972" s="367"/>
      <c r="AF5972" s="367"/>
      <c r="AG5972" s="367"/>
      <c r="AH5972" s="367"/>
      <c r="AI5972" s="367"/>
      <c r="AJ5972" s="367"/>
      <c r="AK5972" s="367"/>
      <c r="AL5972" s="367"/>
      <c r="AM5972" s="367"/>
      <c r="AN5972" s="367"/>
      <c r="AO5972" s="367"/>
      <c r="AP5972" s="367"/>
      <c r="AQ5972" s="367"/>
      <c r="AR5972" s="367"/>
      <c r="AS5972" s="367"/>
      <c r="AT5972" s="367"/>
    </row>
    <row r="5973" spans="2:46" ht="13.8">
      <c r="B5973" s="26">
        <v>157.83333333333309</v>
      </c>
      <c r="C5973" s="363">
        <v>3227.8944903238971</v>
      </c>
      <c r="D5973" s="367">
        <v>9469.9999999999854</v>
      </c>
      <c r="E5973" s="367">
        <v>44046.511627907254</v>
      </c>
      <c r="F5973" s="367">
        <v>-14029022.581535913</v>
      </c>
      <c r="G5973" s="367">
        <v>9470.00000000006</v>
      </c>
      <c r="H5973" s="367">
        <v>236750</v>
      </c>
      <c r="I5973" s="384">
        <v>-165591584.06681839</v>
      </c>
      <c r="J5973" s="367">
        <v>9470</v>
      </c>
      <c r="K5973" s="367">
        <v>57393.939393940447</v>
      </c>
      <c r="L5973" s="384">
        <v>-9995276.8894124422</v>
      </c>
      <c r="M5973" s="367">
        <v>9470.0000000001746</v>
      </c>
      <c r="N5973" s="367">
        <v>947</v>
      </c>
      <c r="O5973" s="384">
        <v>-171069.11477556181</v>
      </c>
      <c r="P5973" s="367">
        <v>137.315</v>
      </c>
      <c r="Q5973" s="367">
        <v>947</v>
      </c>
      <c r="R5973" s="384">
        <v>-72053.133065671718</v>
      </c>
      <c r="S5973" s="367">
        <v>132.57999999999998</v>
      </c>
      <c r="T5973" s="367">
        <v>32655.172413792614</v>
      </c>
      <c r="U5973" s="384">
        <v>-10307309.706054203</v>
      </c>
      <c r="V5973" s="367">
        <v>9469.9999999998581</v>
      </c>
      <c r="W5973" s="367">
        <v>1578333.3333333482</v>
      </c>
      <c r="X5973" s="384">
        <v>363229.73240142548</v>
      </c>
      <c r="Y5973" s="386">
        <v>9470.0000000000891</v>
      </c>
      <c r="Z5973" s="367"/>
      <c r="AA5973" s="367"/>
      <c r="AB5973" s="367"/>
      <c r="AC5973" s="367"/>
      <c r="AD5973" s="367"/>
      <c r="AE5973" s="367"/>
      <c r="AF5973" s="367"/>
      <c r="AG5973" s="367"/>
      <c r="AH5973" s="367"/>
      <c r="AI5973" s="367"/>
      <c r="AJ5973" s="367"/>
      <c r="AK5973" s="367"/>
      <c r="AL5973" s="367"/>
      <c r="AM5973" s="367"/>
      <c r="AN5973" s="367"/>
      <c r="AO5973" s="367"/>
      <c r="AP5973" s="367"/>
      <c r="AQ5973" s="367"/>
      <c r="AR5973" s="367"/>
      <c r="AS5973" s="367"/>
      <c r="AT5973" s="367"/>
    </row>
    <row r="5974" spans="2:46" ht="13.8">
      <c r="B5974" s="26">
        <v>157.99999999999974</v>
      </c>
      <c r="C5974" s="363">
        <v>3231.2311040920058</v>
      </c>
      <c r="D5974" s="367">
        <v>9479.9999999999854</v>
      </c>
      <c r="E5974" s="367">
        <v>44093.023255814231</v>
      </c>
      <c r="F5974" s="367">
        <v>-14058827.431011984</v>
      </c>
      <c r="G5974" s="367">
        <v>9480.00000000006</v>
      </c>
      <c r="H5974" s="367">
        <v>237000</v>
      </c>
      <c r="I5974" s="384">
        <v>-165942926.20807633</v>
      </c>
      <c r="J5974" s="367">
        <v>9480</v>
      </c>
      <c r="K5974" s="367">
        <v>57454.545454546511</v>
      </c>
      <c r="L5974" s="384">
        <v>-10017306.234693373</v>
      </c>
      <c r="M5974" s="367">
        <v>9480.0000000001746</v>
      </c>
      <c r="N5974" s="367">
        <v>948</v>
      </c>
      <c r="O5974" s="384">
        <v>-171435.50235907795</v>
      </c>
      <c r="P5974" s="367">
        <v>137.46</v>
      </c>
      <c r="Q5974" s="367">
        <v>948</v>
      </c>
      <c r="R5974" s="384">
        <v>-72216.881915621751</v>
      </c>
      <c r="S5974" s="367">
        <v>132.72</v>
      </c>
      <c r="T5974" s="367">
        <v>32689.655172413302</v>
      </c>
      <c r="U5974" s="384">
        <v>-10329825.437189406</v>
      </c>
      <c r="V5974" s="367">
        <v>9479.9999999998581</v>
      </c>
      <c r="W5974" s="367">
        <v>1580000.0000000149</v>
      </c>
      <c r="X5974" s="384">
        <v>363180.75642115861</v>
      </c>
      <c r="Y5974" s="386">
        <v>9480.0000000000891</v>
      </c>
      <c r="Z5974" s="367"/>
      <c r="AA5974" s="367"/>
      <c r="AB5974" s="367"/>
      <c r="AC5974" s="367"/>
      <c r="AD5974" s="367"/>
      <c r="AE5974" s="367"/>
      <c r="AF5974" s="367"/>
      <c r="AG5974" s="367"/>
      <c r="AH5974" s="367"/>
      <c r="AI5974" s="367"/>
      <c r="AJ5974" s="367"/>
      <c r="AK5974" s="367"/>
      <c r="AL5974" s="367"/>
      <c r="AM5974" s="367"/>
      <c r="AN5974" s="367"/>
      <c r="AO5974" s="367"/>
      <c r="AP5974" s="367"/>
      <c r="AQ5974" s="367"/>
      <c r="AR5974" s="367"/>
      <c r="AS5974" s="367"/>
      <c r="AT5974" s="367"/>
    </row>
    <row r="5975" spans="2:46" ht="13.8">
      <c r="B5975" s="26">
        <v>158.1666666666664</v>
      </c>
      <c r="C5975" s="363">
        <v>3234.5675661011678</v>
      </c>
      <c r="D5975" s="367">
        <v>9489.9999999999836</v>
      </c>
      <c r="E5975" s="367">
        <v>44139.534883721208</v>
      </c>
      <c r="F5975" s="367">
        <v>-14088663.906386124</v>
      </c>
      <c r="G5975" s="367">
        <v>9490.00000000006</v>
      </c>
      <c r="H5975" s="367">
        <v>237250</v>
      </c>
      <c r="I5975" s="384">
        <v>-166294640.67638898</v>
      </c>
      <c r="J5975" s="367">
        <v>9490</v>
      </c>
      <c r="K5975" s="367">
        <v>57515.151515152575</v>
      </c>
      <c r="L5975" s="384">
        <v>-10039359.788140206</v>
      </c>
      <c r="M5975" s="367">
        <v>9490.0000000001764</v>
      </c>
      <c r="N5975" s="367">
        <v>949</v>
      </c>
      <c r="O5975" s="384">
        <v>-171802.28180837224</v>
      </c>
      <c r="P5975" s="367">
        <v>137.60499999999999</v>
      </c>
      <c r="Q5975" s="367">
        <v>949</v>
      </c>
      <c r="R5975" s="384">
        <v>-72380.81570898139</v>
      </c>
      <c r="S5975" s="367">
        <v>132.85999999999999</v>
      </c>
      <c r="T5975" s="367">
        <v>32724.137931033991</v>
      </c>
      <c r="U5975" s="384">
        <v>-10352365.707481528</v>
      </c>
      <c r="V5975" s="367">
        <v>9489.9999999998581</v>
      </c>
      <c r="W5975" s="367">
        <v>1581666.6666666816</v>
      </c>
      <c r="X5975" s="384">
        <v>363130.86792126362</v>
      </c>
      <c r="Y5975" s="386">
        <v>9490.0000000000891</v>
      </c>
      <c r="Z5975" s="367"/>
      <c r="AA5975" s="367"/>
      <c r="AB5975" s="367"/>
      <c r="AC5975" s="367"/>
      <c r="AD5975" s="367"/>
      <c r="AE5975" s="367"/>
      <c r="AF5975" s="367"/>
      <c r="AG5975" s="367"/>
      <c r="AH5975" s="367"/>
      <c r="AI5975" s="367"/>
      <c r="AJ5975" s="367"/>
      <c r="AK5975" s="367"/>
      <c r="AL5975" s="367"/>
      <c r="AM5975" s="367"/>
      <c r="AN5975" s="367"/>
      <c r="AO5975" s="367"/>
      <c r="AP5975" s="367"/>
      <c r="AQ5975" s="367"/>
      <c r="AR5975" s="367"/>
      <c r="AS5975" s="367"/>
      <c r="AT5975" s="367"/>
    </row>
    <row r="5976" spans="2:46" ht="13.8">
      <c r="B5976" s="26">
        <v>158.33333333333306</v>
      </c>
      <c r="C5976" s="363">
        <v>3237.9038763513854</v>
      </c>
      <c r="D5976" s="367">
        <v>9499.9999999999836</v>
      </c>
      <c r="E5976" s="367">
        <v>44186.046511628185</v>
      </c>
      <c r="F5976" s="367">
        <v>-14118532.007658329</v>
      </c>
      <c r="G5976" s="367">
        <v>9500.00000000006</v>
      </c>
      <c r="H5976" s="367">
        <v>237500</v>
      </c>
      <c r="I5976" s="384">
        <v>-166646727.47175652</v>
      </c>
      <c r="J5976" s="367">
        <v>9500</v>
      </c>
      <c r="K5976" s="367">
        <v>57575.757575758638</v>
      </c>
      <c r="L5976" s="384">
        <v>-10061437.549752934</v>
      </c>
      <c r="M5976" s="367">
        <v>9500.0000000001764</v>
      </c>
      <c r="N5976" s="367">
        <v>950</v>
      </c>
      <c r="O5976" s="384">
        <v>-172169.4531234449</v>
      </c>
      <c r="P5976" s="367">
        <v>137.75</v>
      </c>
      <c r="Q5976" s="367">
        <v>950</v>
      </c>
      <c r="R5976" s="384">
        <v>-72544.93444575071</v>
      </c>
      <c r="S5976" s="367">
        <v>133</v>
      </c>
      <c r="T5976" s="367">
        <v>32758.620689654679</v>
      </c>
      <c r="U5976" s="384">
        <v>-10374930.516930565</v>
      </c>
      <c r="V5976" s="367">
        <v>9499.9999999998581</v>
      </c>
      <c r="W5976" s="367">
        <v>1583333.3333333484</v>
      </c>
      <c r="X5976" s="384">
        <v>363080.06690174015</v>
      </c>
      <c r="Y5976" s="386">
        <v>9500.0000000000891</v>
      </c>
      <c r="Z5976" s="367"/>
      <c r="AA5976" s="367"/>
      <c r="AB5976" s="367"/>
      <c r="AC5976" s="367"/>
      <c r="AD5976" s="367"/>
      <c r="AE5976" s="367"/>
      <c r="AF5976" s="367"/>
      <c r="AG5976" s="367"/>
      <c r="AH5976" s="367"/>
      <c r="AI5976" s="367"/>
      <c r="AJ5976" s="367"/>
      <c r="AK5976" s="367"/>
      <c r="AL5976" s="367"/>
      <c r="AM5976" s="367"/>
      <c r="AN5976" s="367"/>
      <c r="AO5976" s="367"/>
      <c r="AP5976" s="367"/>
      <c r="AQ5976" s="367"/>
      <c r="AR5976" s="367"/>
      <c r="AS5976" s="367"/>
      <c r="AT5976" s="367"/>
    </row>
    <row r="5977" spans="2:46" ht="13.8">
      <c r="B5977" s="26">
        <v>158.49999999999972</v>
      </c>
      <c r="C5977" s="363">
        <v>3241.2400348426572</v>
      </c>
      <c r="D5977" s="367">
        <v>9509.9999999999836</v>
      </c>
      <c r="E5977" s="367">
        <v>44232.558139535162</v>
      </c>
      <c r="F5977" s="367">
        <v>-14148431.734828599</v>
      </c>
      <c r="G5977" s="367">
        <v>9510.00000000006</v>
      </c>
      <c r="H5977" s="367">
        <v>237750</v>
      </c>
      <c r="I5977" s="384">
        <v>-166999186.59417883</v>
      </c>
      <c r="J5977" s="367">
        <v>9510</v>
      </c>
      <c r="K5977" s="367">
        <v>57636.363636364702</v>
      </c>
      <c r="L5977" s="384">
        <v>-10083539.519531555</v>
      </c>
      <c r="M5977" s="367">
        <v>9510.0000000001764</v>
      </c>
      <c r="N5977" s="367">
        <v>951</v>
      </c>
      <c r="O5977" s="384">
        <v>-172537.0163042958</v>
      </c>
      <c r="P5977" s="367">
        <v>137.89500000000001</v>
      </c>
      <c r="Q5977" s="367">
        <v>951</v>
      </c>
      <c r="R5977" s="384">
        <v>-72709.238125929653</v>
      </c>
      <c r="S5977" s="367">
        <v>133.13999999999999</v>
      </c>
      <c r="T5977" s="367">
        <v>32793.103448275368</v>
      </c>
      <c r="U5977" s="384">
        <v>-10397519.865536518</v>
      </c>
      <c r="V5977" s="367">
        <v>9509.9999999998563</v>
      </c>
      <c r="W5977" s="367">
        <v>1585000.0000000151</v>
      </c>
      <c r="X5977" s="384">
        <v>363028.35336258844</v>
      </c>
      <c r="Y5977" s="386">
        <v>9510.0000000000909</v>
      </c>
      <c r="Z5977" s="367"/>
      <c r="AA5977" s="367"/>
      <c r="AB5977" s="367"/>
      <c r="AC5977" s="367"/>
      <c r="AD5977" s="367"/>
      <c r="AE5977" s="367"/>
      <c r="AF5977" s="367"/>
      <c r="AG5977" s="367"/>
      <c r="AH5977" s="367"/>
      <c r="AI5977" s="367"/>
      <c r="AJ5977" s="367"/>
      <c r="AK5977" s="367"/>
      <c r="AL5977" s="367"/>
      <c r="AM5977" s="367"/>
      <c r="AN5977" s="367"/>
      <c r="AO5977" s="367"/>
      <c r="AP5977" s="367"/>
      <c r="AQ5977" s="367"/>
      <c r="AR5977" s="367"/>
      <c r="AS5977" s="367"/>
      <c r="AT5977" s="367"/>
    </row>
    <row r="5978" spans="2:46" ht="13.8">
      <c r="B5978" s="26">
        <v>158.66666666666637</v>
      </c>
      <c r="C5978" s="363">
        <v>3244.5760415749833</v>
      </c>
      <c r="D5978" s="367">
        <v>9519.9999999999836</v>
      </c>
      <c r="E5978" s="367">
        <v>44279.069767442139</v>
      </c>
      <c r="F5978" s="367">
        <v>-14178363.087896938</v>
      </c>
      <c r="G5978" s="367">
        <v>9520.00000000006</v>
      </c>
      <c r="H5978" s="367">
        <v>238000</v>
      </c>
      <c r="I5978" s="384">
        <v>-167352018.0436559</v>
      </c>
      <c r="J5978" s="367">
        <v>9520</v>
      </c>
      <c r="K5978" s="367">
        <v>57696.969696970766</v>
      </c>
      <c r="L5978" s="384">
        <v>-10105665.697476076</v>
      </c>
      <c r="M5978" s="367">
        <v>9520.0000000001764</v>
      </c>
      <c r="N5978" s="367">
        <v>952</v>
      </c>
      <c r="O5978" s="384">
        <v>-172904.9713509249</v>
      </c>
      <c r="P5978" s="367">
        <v>138.04</v>
      </c>
      <c r="Q5978" s="367">
        <v>952</v>
      </c>
      <c r="R5978" s="384">
        <v>-72873.726749518275</v>
      </c>
      <c r="S5978" s="367">
        <v>133.28</v>
      </c>
      <c r="T5978" s="367">
        <v>32827.586206896056</v>
      </c>
      <c r="U5978" s="384">
        <v>-10420133.753299396</v>
      </c>
      <c r="V5978" s="367">
        <v>9519.9999999998563</v>
      </c>
      <c r="W5978" s="367">
        <v>1586666.6666666819</v>
      </c>
      <c r="X5978" s="384">
        <v>362975.7273038085</v>
      </c>
      <c r="Y5978" s="386">
        <v>9520.0000000000909</v>
      </c>
      <c r="Z5978" s="367"/>
      <c r="AA5978" s="367"/>
      <c r="AB5978" s="367"/>
      <c r="AC5978" s="367"/>
      <c r="AD5978" s="367"/>
      <c r="AE5978" s="367"/>
      <c r="AF5978" s="367"/>
      <c r="AG5978" s="367"/>
      <c r="AH5978" s="367"/>
      <c r="AI5978" s="367"/>
      <c r="AJ5978" s="367"/>
      <c r="AK5978" s="367"/>
      <c r="AL5978" s="367"/>
      <c r="AM5978" s="367"/>
      <c r="AN5978" s="367"/>
      <c r="AO5978" s="367"/>
      <c r="AP5978" s="367"/>
      <c r="AQ5978" s="367"/>
      <c r="AR5978" s="367"/>
      <c r="AS5978" s="367"/>
      <c r="AT5978" s="367"/>
    </row>
    <row r="5979" spans="2:46" ht="13.8">
      <c r="B5979" s="26">
        <v>158.83333333333303</v>
      </c>
      <c r="C5979" s="363">
        <v>3247.911896548364</v>
      </c>
      <c r="D5979" s="367">
        <v>9529.9999999999818</v>
      </c>
      <c r="E5979" s="367">
        <v>44325.581395349116</v>
      </c>
      <c r="F5979" s="367">
        <v>-14208326.066863341</v>
      </c>
      <c r="G5979" s="367">
        <v>9530.00000000006</v>
      </c>
      <c r="H5979" s="367">
        <v>238250</v>
      </c>
      <c r="I5979" s="384">
        <v>-167705221.82018784</v>
      </c>
      <c r="J5979" s="367">
        <v>9530</v>
      </c>
      <c r="K5979" s="367">
        <v>57757.575757576829</v>
      </c>
      <c r="L5979" s="384">
        <v>-10127816.083586494</v>
      </c>
      <c r="M5979" s="367">
        <v>9530.0000000001764</v>
      </c>
      <c r="N5979" s="367">
        <v>953</v>
      </c>
      <c r="O5979" s="384">
        <v>-173273.31826333233</v>
      </c>
      <c r="P5979" s="367">
        <v>138.185</v>
      </c>
      <c r="Q5979" s="367">
        <v>953</v>
      </c>
      <c r="R5979" s="384">
        <v>-73038.40031651652</v>
      </c>
      <c r="S5979" s="367">
        <v>133.41999999999999</v>
      </c>
      <c r="T5979" s="367">
        <v>32862.068965516744</v>
      </c>
      <c r="U5979" s="384">
        <v>-10442772.180219186</v>
      </c>
      <c r="V5979" s="367">
        <v>9529.9999999998563</v>
      </c>
      <c r="W5979" s="367">
        <v>1588333.3333333486</v>
      </c>
      <c r="X5979" s="384">
        <v>362922.18872540019</v>
      </c>
      <c r="Y5979" s="386">
        <v>9530.0000000000909</v>
      </c>
      <c r="Z5979" s="367"/>
      <c r="AA5979" s="367"/>
      <c r="AB5979" s="367"/>
      <c r="AC5979" s="367"/>
      <c r="AD5979" s="367"/>
      <c r="AE5979" s="367"/>
      <c r="AF5979" s="367"/>
      <c r="AG5979" s="367"/>
      <c r="AH5979" s="367"/>
      <c r="AI5979" s="367"/>
      <c r="AJ5979" s="367"/>
      <c r="AK5979" s="367"/>
      <c r="AL5979" s="367"/>
      <c r="AM5979" s="367"/>
      <c r="AN5979" s="367"/>
      <c r="AO5979" s="367"/>
      <c r="AP5979" s="367"/>
      <c r="AQ5979" s="367"/>
      <c r="AR5979" s="367"/>
      <c r="AS5979" s="367"/>
      <c r="AT5979" s="367"/>
    </row>
    <row r="5980" spans="2:46" ht="13.8">
      <c r="B5980" s="26">
        <v>158.99999999999969</v>
      </c>
      <c r="C5980" s="363">
        <v>3251.2475997627994</v>
      </c>
      <c r="D5980" s="367">
        <v>9539.9999999999818</v>
      </c>
      <c r="E5980" s="367">
        <v>44372.093023256093</v>
      </c>
      <c r="F5980" s="367">
        <v>-14238320.671727814</v>
      </c>
      <c r="G5980" s="367">
        <v>9540.00000000006</v>
      </c>
      <c r="H5980" s="367">
        <v>238500</v>
      </c>
      <c r="I5980" s="384">
        <v>-168058797.92377448</v>
      </c>
      <c r="J5980" s="367">
        <v>9540</v>
      </c>
      <c r="K5980" s="367">
        <v>57818.181818182893</v>
      </c>
      <c r="L5980" s="384">
        <v>-10149990.677862812</v>
      </c>
      <c r="M5980" s="367">
        <v>9540.0000000001783</v>
      </c>
      <c r="N5980" s="367">
        <v>954</v>
      </c>
      <c r="O5980" s="384">
        <v>-173642.05704151795</v>
      </c>
      <c r="P5980" s="367">
        <v>138.32999999999998</v>
      </c>
      <c r="Q5980" s="367">
        <v>954</v>
      </c>
      <c r="R5980" s="384">
        <v>-73203.258826924444</v>
      </c>
      <c r="S5980" s="367">
        <v>133.56</v>
      </c>
      <c r="T5980" s="367">
        <v>32896.551724137433</v>
      </c>
      <c r="U5980" s="384">
        <v>-10465435.146295894</v>
      </c>
      <c r="V5980" s="367">
        <v>9539.9999999998545</v>
      </c>
      <c r="W5980" s="367">
        <v>1590000.0000000154</v>
      </c>
      <c r="X5980" s="384">
        <v>362867.73762736353</v>
      </c>
      <c r="Y5980" s="386">
        <v>9540.0000000000909</v>
      </c>
      <c r="Z5980" s="367"/>
      <c r="AA5980" s="367"/>
      <c r="AB5980" s="367"/>
      <c r="AC5980" s="367"/>
      <c r="AD5980" s="367"/>
      <c r="AE5980" s="367"/>
      <c r="AF5980" s="367"/>
      <c r="AG5980" s="367"/>
      <c r="AH5980" s="367"/>
      <c r="AI5980" s="367"/>
      <c r="AJ5980" s="367"/>
      <c r="AK5980" s="367"/>
      <c r="AL5980" s="367"/>
      <c r="AM5980" s="367"/>
      <c r="AN5980" s="367"/>
      <c r="AO5980" s="367"/>
      <c r="AP5980" s="367"/>
      <c r="AQ5980" s="367"/>
      <c r="AR5980" s="367"/>
      <c r="AS5980" s="367"/>
      <c r="AT5980" s="367"/>
    </row>
    <row r="5981" spans="2:46" ht="13.8">
      <c r="B5981" s="26">
        <v>159.16666666666634</v>
      </c>
      <c r="C5981" s="363">
        <v>3254.5831512182885</v>
      </c>
      <c r="D5981" s="367">
        <v>9549.99999999998</v>
      </c>
      <c r="E5981" s="367">
        <v>44418.60465116307</v>
      </c>
      <c r="F5981" s="367">
        <v>-14268346.902490351</v>
      </c>
      <c r="G5981" s="367">
        <v>9550.00000000006</v>
      </c>
      <c r="H5981" s="367">
        <v>238750</v>
      </c>
      <c r="I5981" s="384">
        <v>-168412746.35441601</v>
      </c>
      <c r="J5981" s="367">
        <v>9550</v>
      </c>
      <c r="K5981" s="367">
        <v>57878.787878788957</v>
      </c>
      <c r="L5981" s="384">
        <v>-10172189.480305025</v>
      </c>
      <c r="M5981" s="367">
        <v>9550.0000000001783</v>
      </c>
      <c r="N5981" s="367">
        <v>955</v>
      </c>
      <c r="O5981" s="384">
        <v>-174011.18768548185</v>
      </c>
      <c r="P5981" s="367">
        <v>138.47499999999999</v>
      </c>
      <c r="Q5981" s="367">
        <v>955</v>
      </c>
      <c r="R5981" s="384">
        <v>-73368.302280742006</v>
      </c>
      <c r="S5981" s="367">
        <v>133.69999999999999</v>
      </c>
      <c r="T5981" s="367">
        <v>32931.034482758121</v>
      </c>
      <c r="U5981" s="384">
        <v>-10488122.651529523</v>
      </c>
      <c r="V5981" s="367">
        <v>9549.9999999998545</v>
      </c>
      <c r="W5981" s="367">
        <v>1591666.6666666821</v>
      </c>
      <c r="X5981" s="384">
        <v>362812.37400969863</v>
      </c>
      <c r="Y5981" s="386">
        <v>9550.0000000000909</v>
      </c>
      <c r="Z5981" s="367"/>
      <c r="AA5981" s="367"/>
      <c r="AB5981" s="367"/>
      <c r="AC5981" s="367"/>
      <c r="AD5981" s="367"/>
      <c r="AE5981" s="367"/>
      <c r="AF5981" s="367"/>
      <c r="AG5981" s="367"/>
      <c r="AH5981" s="367"/>
      <c r="AI5981" s="367"/>
      <c r="AJ5981" s="367"/>
      <c r="AK5981" s="367"/>
      <c r="AL5981" s="367"/>
      <c r="AM5981" s="367"/>
      <c r="AN5981" s="367"/>
      <c r="AO5981" s="367"/>
      <c r="AP5981" s="367"/>
      <c r="AQ5981" s="367"/>
      <c r="AR5981" s="367"/>
      <c r="AS5981" s="367"/>
      <c r="AT5981" s="367"/>
    </row>
    <row r="5982" spans="2:46" ht="13.8">
      <c r="B5982" s="26">
        <v>159.333333333333</v>
      </c>
      <c r="C5982" s="363">
        <v>3257.9185509148338</v>
      </c>
      <c r="D5982" s="367">
        <v>9559.99999999998</v>
      </c>
      <c r="E5982" s="367">
        <v>44465.116279070047</v>
      </c>
      <c r="F5982" s="367">
        <v>-14298404.759150954</v>
      </c>
      <c r="G5982" s="367">
        <v>9560.00000000006</v>
      </c>
      <c r="H5982" s="367">
        <v>239000</v>
      </c>
      <c r="I5982" s="384">
        <v>-168767067.11211228</v>
      </c>
      <c r="J5982" s="367">
        <v>9560</v>
      </c>
      <c r="K5982" s="367">
        <v>57939.39393939502</v>
      </c>
      <c r="L5982" s="384">
        <v>-10194412.490913138</v>
      </c>
      <c r="M5982" s="367">
        <v>9560.0000000001801</v>
      </c>
      <c r="N5982" s="367">
        <v>956</v>
      </c>
      <c r="O5982" s="384">
        <v>-174380.71019522412</v>
      </c>
      <c r="P5982" s="367">
        <v>138.62</v>
      </c>
      <c r="Q5982" s="367">
        <v>956</v>
      </c>
      <c r="R5982" s="384">
        <v>-73533.530677969218</v>
      </c>
      <c r="S5982" s="367">
        <v>133.84</v>
      </c>
      <c r="T5982" s="367">
        <v>32965.51724137881</v>
      </c>
      <c r="U5982" s="384">
        <v>-10510834.695920071</v>
      </c>
      <c r="V5982" s="367">
        <v>9559.9999999998545</v>
      </c>
      <c r="W5982" s="367">
        <v>1593333.3333333489</v>
      </c>
      <c r="X5982" s="384">
        <v>362756.09787240543</v>
      </c>
      <c r="Y5982" s="386">
        <v>9560.0000000000928</v>
      </c>
      <c r="Z5982" s="367"/>
      <c r="AA5982" s="367"/>
      <c r="AB5982" s="367"/>
      <c r="AC5982" s="367"/>
      <c r="AD5982" s="367"/>
      <c r="AE5982" s="367"/>
      <c r="AF5982" s="367"/>
      <c r="AG5982" s="367"/>
      <c r="AH5982" s="367"/>
      <c r="AI5982" s="367"/>
      <c r="AJ5982" s="367"/>
      <c r="AK5982" s="367"/>
      <c r="AL5982" s="367"/>
      <c r="AM5982" s="367"/>
      <c r="AN5982" s="367"/>
      <c r="AO5982" s="367"/>
      <c r="AP5982" s="367"/>
      <c r="AQ5982" s="367"/>
      <c r="AR5982" s="367"/>
      <c r="AS5982" s="367"/>
      <c r="AT5982" s="367"/>
    </row>
    <row r="5983" spans="2:46" ht="13.8">
      <c r="B5983" s="26">
        <v>159.49999999999966</v>
      </c>
      <c r="C5983" s="363">
        <v>3261.2537988524332</v>
      </c>
      <c r="D5983" s="367">
        <v>9569.99999999998</v>
      </c>
      <c r="E5983" s="367">
        <v>44511.627906977024</v>
      </c>
      <c r="F5983" s="367">
        <v>-14328494.241709623</v>
      </c>
      <c r="G5983" s="367">
        <v>9570.00000000006</v>
      </c>
      <c r="H5983" s="367">
        <v>239250</v>
      </c>
      <c r="I5983" s="384">
        <v>-169121760.19686341</v>
      </c>
      <c r="J5983" s="367">
        <v>9570</v>
      </c>
      <c r="K5983" s="367">
        <v>58000.000000001084</v>
      </c>
      <c r="L5983" s="384">
        <v>-10216659.709687145</v>
      </c>
      <c r="M5983" s="367">
        <v>9570.0000000001801</v>
      </c>
      <c r="N5983" s="367">
        <v>957</v>
      </c>
      <c r="O5983" s="384">
        <v>-174750.62457074449</v>
      </c>
      <c r="P5983" s="367">
        <v>138.76499999999999</v>
      </c>
      <c r="Q5983" s="367">
        <v>957</v>
      </c>
      <c r="R5983" s="384">
        <v>-73698.944018606067</v>
      </c>
      <c r="S5983" s="367">
        <v>133.97999999999999</v>
      </c>
      <c r="T5983" s="367">
        <v>32999.999999999498</v>
      </c>
      <c r="U5983" s="384">
        <v>-10533571.279467532</v>
      </c>
      <c r="V5983" s="367">
        <v>9569.9999999998545</v>
      </c>
      <c r="W5983" s="367">
        <v>1595000.0000000156</v>
      </c>
      <c r="X5983" s="384">
        <v>362698.90921548393</v>
      </c>
      <c r="Y5983" s="386">
        <v>9570.0000000000928</v>
      </c>
      <c r="Z5983" s="367"/>
      <c r="AA5983" s="367"/>
      <c r="AB5983" s="367"/>
      <c r="AC5983" s="367"/>
      <c r="AD5983" s="367"/>
      <c r="AE5983" s="367"/>
      <c r="AF5983" s="367"/>
      <c r="AG5983" s="367"/>
      <c r="AH5983" s="367"/>
      <c r="AI5983" s="367"/>
      <c r="AJ5983" s="367"/>
      <c r="AK5983" s="367"/>
      <c r="AL5983" s="367"/>
      <c r="AM5983" s="367"/>
      <c r="AN5983" s="367"/>
      <c r="AO5983" s="367"/>
      <c r="AP5983" s="367"/>
      <c r="AQ5983" s="367"/>
      <c r="AR5983" s="367"/>
      <c r="AS5983" s="367"/>
      <c r="AT5983" s="367"/>
    </row>
    <row r="5984" spans="2:46" ht="13.8">
      <c r="B5984" s="26">
        <v>159.66666666666632</v>
      </c>
      <c r="C5984" s="363">
        <v>3264.5888950310868</v>
      </c>
      <c r="D5984" s="367">
        <v>9579.99999999998</v>
      </c>
      <c r="E5984" s="367">
        <v>44558.139534884001</v>
      </c>
      <c r="F5984" s="367">
        <v>-14358615.350166362</v>
      </c>
      <c r="G5984" s="367">
        <v>9580.00000000006</v>
      </c>
      <c r="H5984" s="367">
        <v>239500</v>
      </c>
      <c r="I5984" s="384">
        <v>-169476825.60866931</v>
      </c>
      <c r="J5984" s="367">
        <v>9580</v>
      </c>
      <c r="K5984" s="367">
        <v>58060.606060607148</v>
      </c>
      <c r="L5984" s="384">
        <v>-10238931.13662705</v>
      </c>
      <c r="M5984" s="367">
        <v>9580.0000000001801</v>
      </c>
      <c r="N5984" s="367">
        <v>958</v>
      </c>
      <c r="O5984" s="384">
        <v>-175120.9308120432</v>
      </c>
      <c r="P5984" s="367">
        <v>138.91</v>
      </c>
      <c r="Q5984" s="367">
        <v>958</v>
      </c>
      <c r="R5984" s="384">
        <v>-73864.542302652597</v>
      </c>
      <c r="S5984" s="367">
        <v>134.12</v>
      </c>
      <c r="T5984" s="367">
        <v>33034.482758620186</v>
      </c>
      <c r="U5984" s="384">
        <v>-10556332.402171917</v>
      </c>
      <c r="V5984" s="367">
        <v>9579.9999999998545</v>
      </c>
      <c r="W5984" s="367">
        <v>1596666.6666666823</v>
      </c>
      <c r="X5984" s="384">
        <v>362640.80803893408</v>
      </c>
      <c r="Y5984" s="386">
        <v>9580.0000000000946</v>
      </c>
      <c r="Z5984" s="367"/>
      <c r="AA5984" s="367"/>
      <c r="AB5984" s="367"/>
      <c r="AC5984" s="367"/>
      <c r="AD5984" s="367"/>
      <c r="AE5984" s="367"/>
      <c r="AF5984" s="367"/>
      <c r="AG5984" s="367"/>
      <c r="AH5984" s="367"/>
      <c r="AI5984" s="367"/>
      <c r="AJ5984" s="367"/>
      <c r="AK5984" s="367"/>
      <c r="AL5984" s="367"/>
      <c r="AM5984" s="367"/>
      <c r="AN5984" s="367"/>
      <c r="AO5984" s="367"/>
      <c r="AP5984" s="367"/>
      <c r="AQ5984" s="367"/>
      <c r="AR5984" s="367"/>
      <c r="AS5984" s="367"/>
      <c r="AT5984" s="367"/>
    </row>
    <row r="5985" spans="2:46" ht="13.8">
      <c r="B5985" s="26">
        <v>159.83333333333297</v>
      </c>
      <c r="C5985" s="363">
        <v>3267.9238394507947</v>
      </c>
      <c r="D5985" s="367">
        <v>9589.9999999999782</v>
      </c>
      <c r="E5985" s="367">
        <v>44604.651162790979</v>
      </c>
      <c r="F5985" s="367">
        <v>-14388768.084521165</v>
      </c>
      <c r="G5985" s="367">
        <v>9590.00000000006</v>
      </c>
      <c r="H5985" s="367">
        <v>239750</v>
      </c>
      <c r="I5985" s="384">
        <v>-169832263.34752998</v>
      </c>
      <c r="J5985" s="367">
        <v>9590</v>
      </c>
      <c r="K5985" s="367">
        <v>58121.212121213212</v>
      </c>
      <c r="L5985" s="384">
        <v>-10261226.771732852</v>
      </c>
      <c r="M5985" s="367">
        <v>9590.0000000001801</v>
      </c>
      <c r="N5985" s="367">
        <v>959</v>
      </c>
      <c r="O5985" s="384">
        <v>-175491.62891912024</v>
      </c>
      <c r="P5985" s="367">
        <v>139.05500000000001</v>
      </c>
      <c r="Q5985" s="367">
        <v>959</v>
      </c>
      <c r="R5985" s="384">
        <v>-74030.325530108734</v>
      </c>
      <c r="S5985" s="367">
        <v>134.26</v>
      </c>
      <c r="T5985" s="367">
        <v>33068.965517240875</v>
      </c>
      <c r="U5985" s="384">
        <v>-10579118.064033216</v>
      </c>
      <c r="V5985" s="367">
        <v>9589.9999999998545</v>
      </c>
      <c r="W5985" s="367">
        <v>1598333.3333333491</v>
      </c>
      <c r="X5985" s="384">
        <v>362581.79434275592</v>
      </c>
      <c r="Y5985" s="386">
        <v>9590.0000000000946</v>
      </c>
      <c r="Z5985" s="367"/>
      <c r="AA5985" s="367"/>
      <c r="AB5985" s="367"/>
      <c r="AC5985" s="367"/>
      <c r="AD5985" s="367"/>
      <c r="AE5985" s="367"/>
      <c r="AF5985" s="367"/>
      <c r="AG5985" s="367"/>
      <c r="AH5985" s="367"/>
      <c r="AI5985" s="367"/>
      <c r="AJ5985" s="367"/>
      <c r="AK5985" s="367"/>
      <c r="AL5985" s="367"/>
      <c r="AM5985" s="367"/>
      <c r="AN5985" s="367"/>
      <c r="AO5985" s="367"/>
      <c r="AP5985" s="367"/>
      <c r="AQ5985" s="367"/>
      <c r="AR5985" s="367"/>
      <c r="AS5985" s="367"/>
      <c r="AT5985" s="367"/>
    </row>
    <row r="5986" spans="2:46" ht="13.8">
      <c r="B5986" s="26">
        <v>159.99999999999963</v>
      </c>
      <c r="C5986" s="363">
        <v>3271.2586321115568</v>
      </c>
      <c r="D5986" s="367">
        <v>9599.9999999999782</v>
      </c>
      <c r="E5986" s="367">
        <v>44651.162790697956</v>
      </c>
      <c r="F5986" s="367">
        <v>-14418952.444774037</v>
      </c>
      <c r="G5986" s="367">
        <v>9600.00000000006</v>
      </c>
      <c r="H5986" s="367">
        <v>240000</v>
      </c>
      <c r="I5986" s="384">
        <v>-170188073.4134455</v>
      </c>
      <c r="J5986" s="367">
        <v>9600</v>
      </c>
      <c r="K5986" s="367">
        <v>58181.818181819275</v>
      </c>
      <c r="L5986" s="384">
        <v>-10283546.615004551</v>
      </c>
      <c r="M5986" s="367">
        <v>9600.0000000001801</v>
      </c>
      <c r="N5986" s="367">
        <v>960</v>
      </c>
      <c r="O5986" s="384">
        <v>-175862.71889197541</v>
      </c>
      <c r="P5986" s="367">
        <v>139.19999999999999</v>
      </c>
      <c r="Q5986" s="367">
        <v>960</v>
      </c>
      <c r="R5986" s="384">
        <v>-74196.293700974566</v>
      </c>
      <c r="S5986" s="367">
        <v>134.4</v>
      </c>
      <c r="T5986" s="367">
        <v>33103.448275861563</v>
      </c>
      <c r="U5986" s="384">
        <v>-10601928.265051432</v>
      </c>
      <c r="V5986" s="367">
        <v>9599.9999999998527</v>
      </c>
      <c r="W5986" s="367">
        <v>1600000.0000000158</v>
      </c>
      <c r="X5986" s="384">
        <v>362521.86812694953</v>
      </c>
      <c r="Y5986" s="386">
        <v>9600.0000000000946</v>
      </c>
      <c r="Z5986" s="367"/>
      <c r="AA5986" s="367"/>
      <c r="AB5986" s="367"/>
      <c r="AC5986" s="367"/>
      <c r="AD5986" s="367"/>
      <c r="AE5986" s="367"/>
      <c r="AF5986" s="367"/>
      <c r="AG5986" s="367"/>
      <c r="AH5986" s="367"/>
      <c r="AI5986" s="367"/>
      <c r="AJ5986" s="367"/>
      <c r="AK5986" s="367"/>
      <c r="AL5986" s="367"/>
      <c r="AM5986" s="367"/>
      <c r="AN5986" s="367"/>
      <c r="AO5986" s="367"/>
      <c r="AP5986" s="367"/>
      <c r="AQ5986" s="367"/>
      <c r="AR5986" s="367"/>
      <c r="AS5986" s="367"/>
      <c r="AT5986" s="367"/>
    </row>
    <row r="5987" spans="2:46" ht="13.8">
      <c r="B5987" s="26">
        <v>160.16666666666629</v>
      </c>
      <c r="C5987" s="363">
        <v>3274.5932730133741</v>
      </c>
      <c r="D5987" s="367">
        <v>9609.9999999999782</v>
      </c>
      <c r="E5987" s="367">
        <v>44697.674418604933</v>
      </c>
      <c r="F5987" s="367">
        <v>-14449168.430924973</v>
      </c>
      <c r="G5987" s="367">
        <v>9610.00000000006</v>
      </c>
      <c r="H5987" s="367">
        <v>240250</v>
      </c>
      <c r="I5987" s="384">
        <v>-170544255.80641577</v>
      </c>
      <c r="J5987" s="367">
        <v>9610</v>
      </c>
      <c r="K5987" s="367">
        <v>58242.424242425339</v>
      </c>
      <c r="L5987" s="384">
        <v>-10305890.66644215</v>
      </c>
      <c r="M5987" s="367">
        <v>9610.0000000001819</v>
      </c>
      <c r="N5987" s="367">
        <v>961</v>
      </c>
      <c r="O5987" s="384">
        <v>-176234.20073060892</v>
      </c>
      <c r="P5987" s="367">
        <v>139.345</v>
      </c>
      <c r="Q5987" s="367">
        <v>961</v>
      </c>
      <c r="R5987" s="384">
        <v>-74362.446815250005</v>
      </c>
      <c r="S5987" s="367">
        <v>134.54</v>
      </c>
      <c r="T5987" s="367">
        <v>33137.931034482252</v>
      </c>
      <c r="U5987" s="384">
        <v>-10624763.005226567</v>
      </c>
      <c r="V5987" s="367">
        <v>9609.9999999998527</v>
      </c>
      <c r="W5987" s="367">
        <v>1601666.6666666826</v>
      </c>
      <c r="X5987" s="384">
        <v>362461.02939151478</v>
      </c>
      <c r="Y5987" s="386">
        <v>9610.0000000000946</v>
      </c>
      <c r="Z5987" s="367"/>
      <c r="AA5987" s="367"/>
      <c r="AB5987" s="367"/>
      <c r="AC5987" s="367"/>
      <c r="AD5987" s="367"/>
      <c r="AE5987" s="367"/>
      <c r="AF5987" s="367"/>
      <c r="AG5987" s="367"/>
      <c r="AH5987" s="367"/>
      <c r="AI5987" s="367"/>
      <c r="AJ5987" s="367"/>
      <c r="AK5987" s="367"/>
      <c r="AL5987" s="367"/>
      <c r="AM5987" s="367"/>
      <c r="AN5987" s="367"/>
      <c r="AO5987" s="367"/>
      <c r="AP5987" s="367"/>
      <c r="AQ5987" s="367"/>
      <c r="AR5987" s="367"/>
      <c r="AS5987" s="367"/>
      <c r="AT5987" s="367"/>
    </row>
    <row r="5988" spans="2:46" ht="13.8">
      <c r="B5988" s="26">
        <v>160.33333333333294</v>
      </c>
      <c r="C5988" s="363">
        <v>3277.9277621562455</v>
      </c>
      <c r="D5988" s="367">
        <v>9619.9999999999764</v>
      </c>
      <c r="E5988" s="367">
        <v>44744.18604651191</v>
      </c>
      <c r="F5988" s="367">
        <v>-14479416.042973975</v>
      </c>
      <c r="G5988" s="367">
        <v>9620.00000000006</v>
      </c>
      <c r="H5988" s="367">
        <v>240500</v>
      </c>
      <c r="I5988" s="384">
        <v>-170900810.52644089</v>
      </c>
      <c r="J5988" s="367">
        <v>9620</v>
      </c>
      <c r="K5988" s="367">
        <v>58303.030303031403</v>
      </c>
      <c r="L5988" s="384">
        <v>-10328258.926045641</v>
      </c>
      <c r="M5988" s="367">
        <v>9620.0000000001819</v>
      </c>
      <c r="N5988" s="367">
        <v>962</v>
      </c>
      <c r="O5988" s="384">
        <v>-176606.07443502068</v>
      </c>
      <c r="P5988" s="367">
        <v>139.49</v>
      </c>
      <c r="Q5988" s="367">
        <v>962</v>
      </c>
      <c r="R5988" s="384">
        <v>-74528.784872935095</v>
      </c>
      <c r="S5988" s="367">
        <v>134.67999999999998</v>
      </c>
      <c r="T5988" s="367">
        <v>33172.41379310294</v>
      </c>
      <c r="U5988" s="384">
        <v>-10647622.28455862</v>
      </c>
      <c r="V5988" s="367">
        <v>9619.9999999998527</v>
      </c>
      <c r="W5988" s="367">
        <v>1603333.3333333493</v>
      </c>
      <c r="X5988" s="384">
        <v>362399.27813645173</v>
      </c>
      <c r="Y5988" s="386">
        <v>9620.0000000000946</v>
      </c>
      <c r="Z5988" s="367"/>
      <c r="AA5988" s="367"/>
      <c r="AB5988" s="367"/>
      <c r="AC5988" s="367"/>
      <c r="AD5988" s="367"/>
      <c r="AE5988" s="367"/>
      <c r="AF5988" s="367"/>
      <c r="AG5988" s="367"/>
      <c r="AH5988" s="367"/>
      <c r="AI5988" s="367"/>
      <c r="AJ5988" s="367"/>
      <c r="AK5988" s="367"/>
      <c r="AL5988" s="367"/>
      <c r="AM5988" s="367"/>
      <c r="AN5988" s="367"/>
      <c r="AO5988" s="367"/>
      <c r="AP5988" s="367"/>
      <c r="AQ5988" s="367"/>
      <c r="AR5988" s="367"/>
      <c r="AS5988" s="367"/>
      <c r="AT5988" s="367"/>
    </row>
    <row r="5989" spans="2:46" ht="13.8">
      <c r="B5989" s="26">
        <v>160.4999999999996</v>
      </c>
      <c r="C5989" s="363">
        <v>3281.2620995401717</v>
      </c>
      <c r="D5989" s="367">
        <v>9629.9999999999764</v>
      </c>
      <c r="E5989" s="367">
        <v>44790.697674418887</v>
      </c>
      <c r="F5989" s="367">
        <v>-14509695.280921046</v>
      </c>
      <c r="G5989" s="367">
        <v>9630.00000000006</v>
      </c>
      <c r="H5989" s="367">
        <v>240750</v>
      </c>
      <c r="I5989" s="384">
        <v>-171257737.57352078</v>
      </c>
      <c r="J5989" s="367">
        <v>9630</v>
      </c>
      <c r="K5989" s="367">
        <v>58363.636363637466</v>
      </c>
      <c r="L5989" s="384">
        <v>-10350651.393815037</v>
      </c>
      <c r="M5989" s="367">
        <v>9630.0000000001837</v>
      </c>
      <c r="N5989" s="367">
        <v>963</v>
      </c>
      <c r="O5989" s="384">
        <v>-176978.34000521069</v>
      </c>
      <c r="P5989" s="367">
        <v>139.63499999999999</v>
      </c>
      <c r="Q5989" s="367">
        <v>963</v>
      </c>
      <c r="R5989" s="384">
        <v>-74695.30787402991</v>
      </c>
      <c r="S5989" s="367">
        <v>134.82</v>
      </c>
      <c r="T5989" s="367">
        <v>33206.896551723628</v>
      </c>
      <c r="U5989" s="384">
        <v>-10670506.103047593</v>
      </c>
      <c r="V5989" s="367">
        <v>9629.9999999998527</v>
      </c>
      <c r="W5989" s="367">
        <v>1605000.0000000161</v>
      </c>
      <c r="X5989" s="384">
        <v>362336.61436176038</v>
      </c>
      <c r="Y5989" s="386">
        <v>9630.0000000000964</v>
      </c>
      <c r="Z5989" s="367"/>
      <c r="AA5989" s="367"/>
      <c r="AB5989" s="367"/>
      <c r="AC5989" s="367"/>
      <c r="AD5989" s="367"/>
      <c r="AE5989" s="367"/>
      <c r="AF5989" s="367"/>
      <c r="AG5989" s="367"/>
      <c r="AH5989" s="367"/>
      <c r="AI5989" s="367"/>
      <c r="AJ5989" s="367"/>
      <c r="AK5989" s="367"/>
      <c r="AL5989" s="367"/>
      <c r="AM5989" s="367"/>
      <c r="AN5989" s="367"/>
      <c r="AO5989" s="367"/>
      <c r="AP5989" s="367"/>
      <c r="AQ5989" s="367"/>
      <c r="AR5989" s="367"/>
      <c r="AS5989" s="367"/>
      <c r="AT5989" s="367"/>
    </row>
    <row r="5990" spans="2:46" ht="13.8">
      <c r="B5990" s="26">
        <v>160.66666666666626</v>
      </c>
      <c r="C5990" s="363">
        <v>3284.596285165152</v>
      </c>
      <c r="D5990" s="367">
        <v>9639.9999999999745</v>
      </c>
      <c r="E5990" s="367">
        <v>44837.209302325864</v>
      </c>
      <c r="F5990" s="367">
        <v>-14540006.144766182</v>
      </c>
      <c r="G5990" s="367">
        <v>9640.00000000006</v>
      </c>
      <c r="H5990" s="367">
        <v>241000</v>
      </c>
      <c r="I5990" s="384">
        <v>-171615036.94765547</v>
      </c>
      <c r="J5990" s="367">
        <v>9640</v>
      </c>
      <c r="K5990" s="367">
        <v>58424.24242424353</v>
      </c>
      <c r="L5990" s="384">
        <v>-10373068.069750326</v>
      </c>
      <c r="M5990" s="367">
        <v>9640.0000000001837</v>
      </c>
      <c r="N5990" s="367">
        <v>964</v>
      </c>
      <c r="O5990" s="384">
        <v>-177350.99744117894</v>
      </c>
      <c r="P5990" s="367">
        <v>139.78</v>
      </c>
      <c r="Q5990" s="367">
        <v>964</v>
      </c>
      <c r="R5990" s="384">
        <v>-74862.015818534303</v>
      </c>
      <c r="S5990" s="367">
        <v>134.95999999999998</v>
      </c>
      <c r="T5990" s="367">
        <v>33241.379310344317</v>
      </c>
      <c r="U5990" s="384">
        <v>-10693414.460693482</v>
      </c>
      <c r="V5990" s="367">
        <v>9639.9999999998527</v>
      </c>
      <c r="W5990" s="367">
        <v>1606666.6666666828</v>
      </c>
      <c r="X5990" s="384">
        <v>362273.03806744074</v>
      </c>
      <c r="Y5990" s="386">
        <v>9640.0000000000964</v>
      </c>
      <c r="Z5990" s="367"/>
      <c r="AA5990" s="367"/>
      <c r="AB5990" s="367"/>
      <c r="AC5990" s="367"/>
      <c r="AD5990" s="367"/>
      <c r="AE5990" s="367"/>
      <c r="AF5990" s="367"/>
      <c r="AG5990" s="367"/>
      <c r="AH5990" s="367"/>
      <c r="AI5990" s="367"/>
      <c r="AJ5990" s="367"/>
      <c r="AK5990" s="367"/>
      <c r="AL5990" s="367"/>
      <c r="AM5990" s="367"/>
      <c r="AN5990" s="367"/>
      <c r="AO5990" s="367"/>
      <c r="AP5990" s="367"/>
      <c r="AQ5990" s="367"/>
      <c r="AR5990" s="367"/>
      <c r="AS5990" s="367"/>
      <c r="AT5990" s="367"/>
    </row>
    <row r="5991" spans="2:46" ht="13.8">
      <c r="B5991" s="26">
        <v>160.83333333333292</v>
      </c>
      <c r="C5991" s="363">
        <v>3287.9303190311875</v>
      </c>
      <c r="D5991" s="367">
        <v>9649.9999999999745</v>
      </c>
      <c r="E5991" s="367">
        <v>44883.720930232841</v>
      </c>
      <c r="F5991" s="367">
        <v>-14570348.634509385</v>
      </c>
      <c r="G5991" s="367">
        <v>9650.00000000006</v>
      </c>
      <c r="H5991" s="367">
        <v>241250</v>
      </c>
      <c r="I5991" s="384">
        <v>-171972708.64884496</v>
      </c>
      <c r="J5991" s="367">
        <v>9650</v>
      </c>
      <c r="K5991" s="367">
        <v>58484.848484849594</v>
      </c>
      <c r="L5991" s="384">
        <v>-10395508.953851512</v>
      </c>
      <c r="M5991" s="367">
        <v>9650.0000000001837</v>
      </c>
      <c r="N5991" s="367">
        <v>965</v>
      </c>
      <c r="O5991" s="384">
        <v>-177724.04674292554</v>
      </c>
      <c r="P5991" s="367">
        <v>139.92500000000001</v>
      </c>
      <c r="Q5991" s="367">
        <v>965</v>
      </c>
      <c r="R5991" s="384">
        <v>-75028.908706448376</v>
      </c>
      <c r="S5991" s="367">
        <v>135.1</v>
      </c>
      <c r="T5991" s="367">
        <v>33275.862068965005</v>
      </c>
      <c r="U5991" s="384">
        <v>-10716347.357496293</v>
      </c>
      <c r="V5991" s="367">
        <v>9649.9999999998527</v>
      </c>
      <c r="W5991" s="367">
        <v>1608333.3333333496</v>
      </c>
      <c r="X5991" s="384">
        <v>362208.54925349273</v>
      </c>
      <c r="Y5991" s="386">
        <v>9650.0000000000982</v>
      </c>
      <c r="Z5991" s="367"/>
      <c r="AA5991" s="367"/>
      <c r="AB5991" s="367"/>
      <c r="AC5991" s="367"/>
      <c r="AD5991" s="367"/>
      <c r="AE5991" s="367"/>
      <c r="AF5991" s="367"/>
      <c r="AG5991" s="367"/>
      <c r="AH5991" s="367"/>
      <c r="AI5991" s="367"/>
      <c r="AJ5991" s="367"/>
      <c r="AK5991" s="367"/>
      <c r="AL5991" s="367"/>
      <c r="AM5991" s="367"/>
      <c r="AN5991" s="367"/>
      <c r="AO5991" s="367"/>
      <c r="AP5991" s="367"/>
      <c r="AQ5991" s="367"/>
      <c r="AR5991" s="367"/>
      <c r="AS5991" s="367"/>
      <c r="AT5991" s="367"/>
    </row>
    <row r="5992" spans="2:46" ht="13.8">
      <c r="B5992" s="26">
        <v>160.99999999999957</v>
      </c>
      <c r="C5992" s="363">
        <v>3291.2642011382768</v>
      </c>
      <c r="D5992" s="367">
        <v>9659.9999999999745</v>
      </c>
      <c r="E5992" s="367">
        <v>44930.232558139818</v>
      </c>
      <c r="F5992" s="367">
        <v>-14600722.750150654</v>
      </c>
      <c r="G5992" s="367">
        <v>9660.00000000006</v>
      </c>
      <c r="H5992" s="367">
        <v>241500</v>
      </c>
      <c r="I5992" s="384">
        <v>-172330752.67708927</v>
      </c>
      <c r="J5992" s="367">
        <v>9660</v>
      </c>
      <c r="K5992" s="367">
        <v>58545.454545455657</v>
      </c>
      <c r="L5992" s="384">
        <v>-10417974.046118593</v>
      </c>
      <c r="M5992" s="367">
        <v>9660.0000000001837</v>
      </c>
      <c r="N5992" s="367">
        <v>966</v>
      </c>
      <c r="O5992" s="384">
        <v>-178097.48791045029</v>
      </c>
      <c r="P5992" s="367">
        <v>140.07</v>
      </c>
      <c r="Q5992" s="367">
        <v>966</v>
      </c>
      <c r="R5992" s="384">
        <v>-75195.9865377721</v>
      </c>
      <c r="S5992" s="367">
        <v>135.24</v>
      </c>
      <c r="T5992" s="367">
        <v>33310.344827585694</v>
      </c>
      <c r="U5992" s="384">
        <v>-10739304.793456011</v>
      </c>
      <c r="V5992" s="367">
        <v>9659.9999999998508</v>
      </c>
      <c r="W5992" s="367">
        <v>1610000.0000000163</v>
      </c>
      <c r="X5992" s="384">
        <v>362143.14791991649</v>
      </c>
      <c r="Y5992" s="386">
        <v>9660.0000000000982</v>
      </c>
      <c r="Z5992" s="367"/>
      <c r="AA5992" s="367"/>
      <c r="AB5992" s="367"/>
      <c r="AC5992" s="367"/>
      <c r="AD5992" s="367"/>
      <c r="AE5992" s="367"/>
      <c r="AF5992" s="367"/>
      <c r="AG5992" s="367"/>
      <c r="AH5992" s="367"/>
      <c r="AI5992" s="367"/>
      <c r="AJ5992" s="367"/>
      <c r="AK5992" s="367"/>
      <c r="AL5992" s="367"/>
      <c r="AM5992" s="367"/>
      <c r="AN5992" s="367"/>
      <c r="AO5992" s="367"/>
      <c r="AP5992" s="367"/>
      <c r="AQ5992" s="367"/>
      <c r="AR5992" s="367"/>
      <c r="AS5992" s="367"/>
      <c r="AT5992" s="367"/>
    </row>
    <row r="5993" spans="2:46" ht="13.8">
      <c r="B5993" s="26">
        <v>161.16666666666623</v>
      </c>
      <c r="C5993" s="363">
        <v>3294.5979314864221</v>
      </c>
      <c r="D5993" s="367">
        <v>9669.9999999999745</v>
      </c>
      <c r="E5993" s="367">
        <v>44976.744186046795</v>
      </c>
      <c r="F5993" s="367">
        <v>-14631128.491689995</v>
      </c>
      <c r="G5993" s="367">
        <v>9670.0000000000618</v>
      </c>
      <c r="H5993" s="367">
        <v>241750</v>
      </c>
      <c r="I5993" s="384">
        <v>-172689169.03238836</v>
      </c>
      <c r="J5993" s="367">
        <v>9670</v>
      </c>
      <c r="K5993" s="367">
        <v>58606.060606061721</v>
      </c>
      <c r="L5993" s="384">
        <v>-10440463.346551577</v>
      </c>
      <c r="M5993" s="367">
        <v>9670.0000000001855</v>
      </c>
      <c r="N5993" s="367">
        <v>967</v>
      </c>
      <c r="O5993" s="384">
        <v>-178471.32094375332</v>
      </c>
      <c r="P5993" s="367">
        <v>140.215</v>
      </c>
      <c r="Q5993" s="367">
        <v>967</v>
      </c>
      <c r="R5993" s="384">
        <v>-75363.249312505446</v>
      </c>
      <c r="S5993" s="367">
        <v>135.38</v>
      </c>
      <c r="T5993" s="367">
        <v>33344.827586206382</v>
      </c>
      <c r="U5993" s="384">
        <v>-10762286.768572655</v>
      </c>
      <c r="V5993" s="367">
        <v>9669.9999999998508</v>
      </c>
      <c r="W5993" s="367">
        <v>1611666.666666683</v>
      </c>
      <c r="X5993" s="384">
        <v>362076.83406671189</v>
      </c>
      <c r="Y5993" s="386">
        <v>9670.0000000000982</v>
      </c>
      <c r="Z5993" s="367"/>
      <c r="AA5993" s="367"/>
      <c r="AB5993" s="367"/>
      <c r="AC5993" s="367"/>
      <c r="AD5993" s="367"/>
      <c r="AE5993" s="367"/>
      <c r="AF5993" s="367"/>
      <c r="AG5993" s="367"/>
      <c r="AH5993" s="367"/>
      <c r="AI5993" s="367"/>
      <c r="AJ5993" s="367"/>
      <c r="AK5993" s="367"/>
      <c r="AL5993" s="367"/>
      <c r="AM5993" s="367"/>
      <c r="AN5993" s="367"/>
      <c r="AO5993" s="367"/>
      <c r="AP5993" s="367"/>
      <c r="AQ5993" s="367"/>
      <c r="AR5993" s="367"/>
      <c r="AS5993" s="367"/>
      <c r="AT5993" s="367"/>
    </row>
    <row r="5994" spans="2:46" ht="13.8">
      <c r="B5994" s="26">
        <v>161.33333333333289</v>
      </c>
      <c r="C5994" s="363">
        <v>3297.9315100756203</v>
      </c>
      <c r="D5994" s="367">
        <v>9679.9999999999727</v>
      </c>
      <c r="E5994" s="367">
        <v>45023.255813953772</v>
      </c>
      <c r="F5994" s="367">
        <v>-14661565.859127399</v>
      </c>
      <c r="G5994" s="367">
        <v>9680.0000000000618</v>
      </c>
      <c r="H5994" s="367">
        <v>242000</v>
      </c>
      <c r="I5994" s="384">
        <v>-173047957.71474224</v>
      </c>
      <c r="J5994" s="367">
        <v>9680</v>
      </c>
      <c r="K5994" s="367">
        <v>58666.666666667785</v>
      </c>
      <c r="L5994" s="384">
        <v>-10462976.855150452</v>
      </c>
      <c r="M5994" s="367">
        <v>9680.0000000001855</v>
      </c>
      <c r="N5994" s="367">
        <v>968</v>
      </c>
      <c r="O5994" s="384">
        <v>-178845.5458428346</v>
      </c>
      <c r="P5994" s="367">
        <v>140.35999999999999</v>
      </c>
      <c r="Q5994" s="367">
        <v>968</v>
      </c>
      <c r="R5994" s="384">
        <v>-75530.697030648473</v>
      </c>
      <c r="S5994" s="367">
        <v>135.52000000000001</v>
      </c>
      <c r="T5994" s="367">
        <v>33379.31034482707</v>
      </c>
      <c r="U5994" s="384">
        <v>-10785293.282846216</v>
      </c>
      <c r="V5994" s="367">
        <v>9679.9999999998508</v>
      </c>
      <c r="W5994" s="367">
        <v>1613333.3333333498</v>
      </c>
      <c r="X5994" s="384">
        <v>362009.60769387899</v>
      </c>
      <c r="Y5994" s="386">
        <v>9680.0000000000982</v>
      </c>
      <c r="Z5994" s="367"/>
      <c r="AA5994" s="367"/>
      <c r="AB5994" s="367"/>
      <c r="AC5994" s="367"/>
      <c r="AD5994" s="367"/>
      <c r="AE5994" s="367"/>
      <c r="AF5994" s="367"/>
      <c r="AG5994" s="367"/>
      <c r="AH5994" s="367"/>
      <c r="AI5994" s="367"/>
      <c r="AJ5994" s="367"/>
      <c r="AK5994" s="367"/>
      <c r="AL5994" s="367"/>
      <c r="AM5994" s="367"/>
      <c r="AN5994" s="367"/>
      <c r="AO5994" s="367"/>
      <c r="AP5994" s="367"/>
      <c r="AQ5994" s="367"/>
      <c r="AR5994" s="367"/>
      <c r="AS5994" s="367"/>
      <c r="AT5994" s="367"/>
    </row>
    <row r="5995" spans="2:46" ht="13.8">
      <c r="B5995" s="26">
        <v>161.49999999999955</v>
      </c>
      <c r="C5995" s="363">
        <v>3301.2649369058736</v>
      </c>
      <c r="D5995" s="367">
        <v>9689.9999999999727</v>
      </c>
      <c r="E5995" s="367">
        <v>45069.767441860749</v>
      </c>
      <c r="F5995" s="367">
        <v>-14692034.852462867</v>
      </c>
      <c r="G5995" s="367">
        <v>9690.0000000000618</v>
      </c>
      <c r="H5995" s="367">
        <v>242250</v>
      </c>
      <c r="I5995" s="384">
        <v>-173407118.72415096</v>
      </c>
      <c r="J5995" s="367">
        <v>9690</v>
      </c>
      <c r="K5995" s="367">
        <v>58727.272727273848</v>
      </c>
      <c r="L5995" s="384">
        <v>-10485514.571915226</v>
      </c>
      <c r="M5995" s="367">
        <v>9690.0000000001855</v>
      </c>
      <c r="N5995" s="367">
        <v>969</v>
      </c>
      <c r="O5995" s="384">
        <v>-179220.16260769425</v>
      </c>
      <c r="P5995" s="367">
        <v>140.505</v>
      </c>
      <c r="Q5995" s="367">
        <v>969</v>
      </c>
      <c r="R5995" s="384">
        <v>-75698.329692201121</v>
      </c>
      <c r="S5995" s="367">
        <v>135.66</v>
      </c>
      <c r="T5995" s="367">
        <v>33413.793103447759</v>
      </c>
      <c r="U5995" s="384">
        <v>-10808324.336276691</v>
      </c>
      <c r="V5995" s="367">
        <v>9689.999999999849</v>
      </c>
      <c r="W5995" s="367">
        <v>1615000.0000000165</v>
      </c>
      <c r="X5995" s="384">
        <v>361941.46880141791</v>
      </c>
      <c r="Y5995" s="386">
        <v>9690.0000000000982</v>
      </c>
      <c r="Z5995" s="367"/>
      <c r="AA5995" s="367"/>
      <c r="AB5995" s="367"/>
      <c r="AC5995" s="367"/>
      <c r="AD5995" s="367"/>
      <c r="AE5995" s="367"/>
      <c r="AF5995" s="367"/>
      <c r="AG5995" s="367"/>
      <c r="AH5995" s="367"/>
      <c r="AI5995" s="367"/>
      <c r="AJ5995" s="367"/>
      <c r="AK5995" s="367"/>
      <c r="AL5995" s="367"/>
      <c r="AM5995" s="367"/>
      <c r="AN5995" s="367"/>
      <c r="AO5995" s="367"/>
      <c r="AP5995" s="367"/>
      <c r="AQ5995" s="367"/>
      <c r="AR5995" s="367"/>
      <c r="AS5995" s="367"/>
      <c r="AT5995" s="367"/>
    </row>
    <row r="5996" spans="2:46" ht="13.8">
      <c r="B5996" s="26">
        <v>161.6666666666662</v>
      </c>
      <c r="C5996" s="363">
        <v>3304.5982119771816</v>
      </c>
      <c r="D5996" s="367">
        <v>9699.9999999999727</v>
      </c>
      <c r="E5996" s="367">
        <v>45116.279069767726</v>
      </c>
      <c r="F5996" s="367">
        <v>-14722535.471696399</v>
      </c>
      <c r="G5996" s="367">
        <v>9700.0000000000618</v>
      </c>
      <c r="H5996" s="367">
        <v>242500</v>
      </c>
      <c r="I5996" s="384">
        <v>-173766652.06061444</v>
      </c>
      <c r="J5996" s="367">
        <v>9700</v>
      </c>
      <c r="K5996" s="367">
        <v>58787.878787879912</v>
      </c>
      <c r="L5996" s="384">
        <v>-10508076.496845897</v>
      </c>
      <c r="M5996" s="367">
        <v>9700.0000000001855</v>
      </c>
      <c r="N5996" s="367">
        <v>970</v>
      </c>
      <c r="O5996" s="384">
        <v>-179595.17123833206</v>
      </c>
      <c r="P5996" s="367">
        <v>140.65</v>
      </c>
      <c r="Q5996" s="367">
        <v>970</v>
      </c>
      <c r="R5996" s="384">
        <v>-75866.147297163465</v>
      </c>
      <c r="S5996" s="367">
        <v>135.80000000000001</v>
      </c>
      <c r="T5996" s="367">
        <v>33448.275862068447</v>
      </c>
      <c r="U5996" s="384">
        <v>-10831379.92886409</v>
      </c>
      <c r="V5996" s="367">
        <v>9699.999999999849</v>
      </c>
      <c r="W5996" s="367">
        <v>1616666.6666666833</v>
      </c>
      <c r="X5996" s="384">
        <v>361872.41738932836</v>
      </c>
      <c r="Y5996" s="386">
        <v>9700.0000000001</v>
      </c>
      <c r="Z5996" s="367"/>
      <c r="AA5996" s="367"/>
      <c r="AB5996" s="367"/>
      <c r="AC5996" s="367"/>
      <c r="AD5996" s="367"/>
      <c r="AE5996" s="367"/>
      <c r="AF5996" s="367"/>
      <c r="AG5996" s="367"/>
      <c r="AH5996" s="367"/>
      <c r="AI5996" s="367"/>
      <c r="AJ5996" s="367"/>
      <c r="AK5996" s="367"/>
      <c r="AL5996" s="367"/>
      <c r="AM5996" s="367"/>
      <c r="AN5996" s="367"/>
      <c r="AO5996" s="367"/>
      <c r="AP5996" s="367"/>
      <c r="AQ5996" s="367"/>
      <c r="AR5996" s="367"/>
      <c r="AS5996" s="367"/>
      <c r="AT5996" s="367"/>
    </row>
    <row r="5997" spans="2:46" ht="13.8">
      <c r="B5997" s="26">
        <v>161.83333333333286</v>
      </c>
      <c r="C5997" s="363">
        <v>3307.9313352895442</v>
      </c>
      <c r="D5997" s="367">
        <v>9709.9999999999727</v>
      </c>
      <c r="E5997" s="367">
        <v>45162.790697674704</v>
      </c>
      <c r="F5997" s="367">
        <v>-14753067.716828004</v>
      </c>
      <c r="G5997" s="367">
        <v>9710.0000000000618</v>
      </c>
      <c r="H5997" s="367">
        <v>242750</v>
      </c>
      <c r="I5997" s="384">
        <v>-174126557.72413275</v>
      </c>
      <c r="J5997" s="367">
        <v>9710</v>
      </c>
      <c r="K5997" s="367">
        <v>58848.484848485976</v>
      </c>
      <c r="L5997" s="384">
        <v>-10530662.629942464</v>
      </c>
      <c r="M5997" s="367">
        <v>9710.0000000001855</v>
      </c>
      <c r="N5997" s="367">
        <v>971</v>
      </c>
      <c r="O5997" s="384">
        <v>-179970.57173474814</v>
      </c>
      <c r="P5997" s="367">
        <v>140.79499999999999</v>
      </c>
      <c r="Q5997" s="367">
        <v>971</v>
      </c>
      <c r="R5997" s="384">
        <v>-76034.149845535416</v>
      </c>
      <c r="S5997" s="367">
        <v>135.94</v>
      </c>
      <c r="T5997" s="367">
        <v>33482.758620689136</v>
      </c>
      <c r="U5997" s="384">
        <v>-10854460.060608404</v>
      </c>
      <c r="V5997" s="367">
        <v>9709.999999999849</v>
      </c>
      <c r="W5997" s="367">
        <v>1618333.33333335</v>
      </c>
      <c r="X5997" s="384">
        <v>361802.45345761051</v>
      </c>
      <c r="Y5997" s="386">
        <v>9710.0000000001</v>
      </c>
      <c r="Z5997" s="367"/>
      <c r="AA5997" s="367"/>
      <c r="AB5997" s="367"/>
      <c r="AC5997" s="367"/>
      <c r="AD5997" s="367"/>
      <c r="AE5997" s="367"/>
      <c r="AF5997" s="367"/>
      <c r="AG5997" s="367"/>
      <c r="AH5997" s="367"/>
      <c r="AI5997" s="367"/>
      <c r="AJ5997" s="367"/>
      <c r="AK5997" s="367"/>
      <c r="AL5997" s="367"/>
      <c r="AM5997" s="367"/>
      <c r="AN5997" s="367"/>
      <c r="AO5997" s="367"/>
      <c r="AP5997" s="367"/>
      <c r="AQ5997" s="367"/>
      <c r="AR5997" s="367"/>
      <c r="AS5997" s="367"/>
      <c r="AT5997" s="367"/>
    </row>
    <row r="5998" spans="2:46" ht="13.8">
      <c r="B5998" s="26">
        <v>161.99999999999952</v>
      </c>
      <c r="C5998" s="363">
        <v>3311.2643068429607</v>
      </c>
      <c r="D5998" s="367">
        <v>9719.9999999999709</v>
      </c>
      <c r="E5998" s="367">
        <v>45209.302325581681</v>
      </c>
      <c r="F5998" s="367">
        <v>-14783631.587857671</v>
      </c>
      <c r="G5998" s="367">
        <v>9720.0000000000618</v>
      </c>
      <c r="H5998" s="367">
        <v>243000</v>
      </c>
      <c r="I5998" s="384">
        <v>-174486835.7147058</v>
      </c>
      <c r="J5998" s="367">
        <v>9720</v>
      </c>
      <c r="K5998" s="367">
        <v>58909.09090909204</v>
      </c>
      <c r="L5998" s="384">
        <v>-10553272.971204935</v>
      </c>
      <c r="M5998" s="367">
        <v>9720.0000000001874</v>
      </c>
      <c r="N5998" s="367">
        <v>972</v>
      </c>
      <c r="O5998" s="384">
        <v>-180346.36409694253</v>
      </c>
      <c r="P5998" s="367">
        <v>140.94</v>
      </c>
      <c r="Q5998" s="367">
        <v>972</v>
      </c>
      <c r="R5998" s="384">
        <v>-76202.337337317033</v>
      </c>
      <c r="S5998" s="367">
        <v>136.08000000000001</v>
      </c>
      <c r="T5998" s="367">
        <v>33517.241379309824</v>
      </c>
      <c r="U5998" s="384">
        <v>-10877564.731509633</v>
      </c>
      <c r="V5998" s="367">
        <v>9719.999999999849</v>
      </c>
      <c r="W5998" s="367">
        <v>1620000.0000000168</v>
      </c>
      <c r="X5998" s="384">
        <v>361731.57700626453</v>
      </c>
      <c r="Y5998" s="386">
        <v>9720.0000000001</v>
      </c>
      <c r="Z5998" s="367"/>
      <c r="AA5998" s="367"/>
      <c r="AB5998" s="367"/>
      <c r="AC5998" s="367"/>
      <c r="AD5998" s="367"/>
      <c r="AE5998" s="367"/>
      <c r="AF5998" s="367"/>
      <c r="AG5998" s="367"/>
      <c r="AH5998" s="367"/>
      <c r="AI5998" s="367"/>
      <c r="AJ5998" s="367"/>
      <c r="AK5998" s="367"/>
      <c r="AL5998" s="367"/>
      <c r="AM5998" s="367"/>
      <c r="AN5998" s="367"/>
      <c r="AO5998" s="367"/>
      <c r="AP5998" s="367"/>
      <c r="AQ5998" s="367"/>
      <c r="AR5998" s="367"/>
      <c r="AS5998" s="367"/>
      <c r="AT5998" s="367"/>
    </row>
    <row r="5999" spans="2:46" ht="13.8">
      <c r="B5999" s="26">
        <v>162.16666666666617</v>
      </c>
      <c r="C5999" s="363">
        <v>3314.5971266374322</v>
      </c>
      <c r="D5999" s="367">
        <v>9729.9999999999709</v>
      </c>
      <c r="E5999" s="367">
        <v>45255.813953488658</v>
      </c>
      <c r="F5999" s="367">
        <v>-14814227.084785406</v>
      </c>
      <c r="G5999" s="367">
        <v>9730.0000000000618</v>
      </c>
      <c r="H5999" s="367">
        <v>243250</v>
      </c>
      <c r="I5999" s="384">
        <v>-174847486.0323337</v>
      </c>
      <c r="J5999" s="367">
        <v>9730</v>
      </c>
      <c r="K5999" s="367">
        <v>58969.696969698103</v>
      </c>
      <c r="L5999" s="384">
        <v>-10575907.520633299</v>
      </c>
      <c r="M5999" s="367">
        <v>9730.0000000001874</v>
      </c>
      <c r="N5999" s="367">
        <v>973</v>
      </c>
      <c r="O5999" s="384">
        <v>-180722.54832491514</v>
      </c>
      <c r="P5999" s="367">
        <v>141.08500000000001</v>
      </c>
      <c r="Q5999" s="367">
        <v>973</v>
      </c>
      <c r="R5999" s="384">
        <v>-76370.709772508286</v>
      </c>
      <c r="S5999" s="367">
        <v>136.22</v>
      </c>
      <c r="T5999" s="367">
        <v>33551.724137930512</v>
      </c>
      <c r="U5999" s="384">
        <v>-10900693.941567786</v>
      </c>
      <c r="V5999" s="367">
        <v>9729.999999999849</v>
      </c>
      <c r="W5999" s="367">
        <v>1621666.6666666835</v>
      </c>
      <c r="X5999" s="384">
        <v>361659.78803529008</v>
      </c>
      <c r="Y5999" s="386">
        <v>9730.0000000001</v>
      </c>
      <c r="Z5999" s="367"/>
      <c r="AA5999" s="367"/>
      <c r="AB5999" s="367"/>
      <c r="AC5999" s="367"/>
      <c r="AD5999" s="367"/>
      <c r="AE5999" s="367"/>
      <c r="AF5999" s="367"/>
      <c r="AG5999" s="367"/>
      <c r="AH5999" s="367"/>
      <c r="AI5999" s="367"/>
      <c r="AJ5999" s="367"/>
      <c r="AK5999" s="367"/>
      <c r="AL5999" s="367"/>
      <c r="AM5999" s="367"/>
      <c r="AN5999" s="367"/>
      <c r="AO5999" s="367"/>
      <c r="AP5999" s="367"/>
      <c r="AQ5999" s="367"/>
      <c r="AR5999" s="367"/>
      <c r="AS5999" s="367"/>
      <c r="AT5999" s="367"/>
    </row>
    <row r="6000" spans="2:46" ht="13.8">
      <c r="B6000" s="26">
        <v>162.33333333333283</v>
      </c>
      <c r="C6000" s="363">
        <v>3317.9297946729585</v>
      </c>
      <c r="D6000" s="367">
        <v>9739.9999999999691</v>
      </c>
      <c r="E6000" s="367">
        <v>45302.325581395635</v>
      </c>
      <c r="F6000" s="367">
        <v>-14844854.207611209</v>
      </c>
      <c r="G6000" s="367">
        <v>9740.0000000000618</v>
      </c>
      <c r="H6000" s="367">
        <v>243500</v>
      </c>
      <c r="I6000" s="384">
        <v>-175208508.67701644</v>
      </c>
      <c r="J6000" s="367">
        <v>9740</v>
      </c>
      <c r="K6000" s="367">
        <v>59030.303030304167</v>
      </c>
      <c r="L6000" s="384">
        <v>-10598566.278227564</v>
      </c>
      <c r="M6000" s="367">
        <v>9740.0000000001892</v>
      </c>
      <c r="N6000" s="367">
        <v>974</v>
      </c>
      <c r="O6000" s="384">
        <v>-181099.124418666</v>
      </c>
      <c r="P6000" s="367">
        <v>141.22999999999999</v>
      </c>
      <c r="Q6000" s="367">
        <v>974</v>
      </c>
      <c r="R6000" s="384">
        <v>-76539.267151109219</v>
      </c>
      <c r="S6000" s="367">
        <v>136.36000000000001</v>
      </c>
      <c r="T6000" s="367">
        <v>33586.206896551201</v>
      </c>
      <c r="U6000" s="384">
        <v>-10923847.690782854</v>
      </c>
      <c r="V6000" s="367">
        <v>9739.999999999849</v>
      </c>
      <c r="W6000" s="367">
        <v>1623333.3333333503</v>
      </c>
      <c r="X6000" s="384">
        <v>361587.08654468739</v>
      </c>
      <c r="Y6000" s="386">
        <v>9740.0000000001</v>
      </c>
      <c r="Z6000" s="367"/>
      <c r="AA6000" s="367"/>
      <c r="AB6000" s="367"/>
      <c r="AC6000" s="367"/>
      <c r="AD6000" s="367"/>
      <c r="AE6000" s="367"/>
      <c r="AF6000" s="367"/>
      <c r="AG6000" s="367"/>
      <c r="AH6000" s="367"/>
      <c r="AI6000" s="367"/>
      <c r="AJ6000" s="367"/>
      <c r="AK6000" s="367"/>
      <c r="AL6000" s="367"/>
      <c r="AM6000" s="367"/>
      <c r="AN6000" s="367"/>
      <c r="AO6000" s="367"/>
      <c r="AP6000" s="367"/>
      <c r="AQ6000" s="367"/>
      <c r="AR6000" s="367"/>
      <c r="AS6000" s="367"/>
      <c r="AT6000" s="367"/>
    </row>
    <row r="6001" spans="2:46" ht="13.8">
      <c r="B6001" s="26">
        <v>162.49999999999949</v>
      </c>
      <c r="C6001" s="363">
        <v>3321.2623109495389</v>
      </c>
      <c r="D6001" s="367">
        <v>9749.9999999999691</v>
      </c>
      <c r="E6001" s="367">
        <v>45348.837209302612</v>
      </c>
      <c r="F6001" s="367">
        <v>-14875512.956335075</v>
      </c>
      <c r="G6001" s="367">
        <v>9750.0000000000618</v>
      </c>
      <c r="H6001" s="367">
        <v>243750</v>
      </c>
      <c r="I6001" s="384">
        <v>-175569903.64875391</v>
      </c>
      <c r="J6001" s="367">
        <v>9750</v>
      </c>
      <c r="K6001" s="367">
        <v>59090.909090910231</v>
      </c>
      <c r="L6001" s="384">
        <v>-10621249.24398772</v>
      </c>
      <c r="M6001" s="367">
        <v>9750.0000000001892</v>
      </c>
      <c r="N6001" s="367">
        <v>975</v>
      </c>
      <c r="O6001" s="384">
        <v>-181476.09237819517</v>
      </c>
      <c r="P6001" s="367">
        <v>141.375</v>
      </c>
      <c r="Q6001" s="367">
        <v>975</v>
      </c>
      <c r="R6001" s="384">
        <v>-76708.009473119761</v>
      </c>
      <c r="S6001" s="367">
        <v>136.5</v>
      </c>
      <c r="T6001" s="367">
        <v>33620.689655171889</v>
      </c>
      <c r="U6001" s="384">
        <v>-10947025.97915484</v>
      </c>
      <c r="V6001" s="367">
        <v>9749.9999999998472</v>
      </c>
      <c r="W6001" s="367">
        <v>1625000.000000017</v>
      </c>
      <c r="X6001" s="384">
        <v>361513.47253445641</v>
      </c>
      <c r="Y6001" s="386">
        <v>9750.0000000001019</v>
      </c>
      <c r="Z6001" s="367"/>
      <c r="AA6001" s="367"/>
      <c r="AB6001" s="367"/>
      <c r="AC6001" s="367"/>
      <c r="AD6001" s="367"/>
      <c r="AE6001" s="367"/>
      <c r="AF6001" s="367"/>
      <c r="AG6001" s="367"/>
      <c r="AH6001" s="367"/>
      <c r="AI6001" s="367"/>
      <c r="AJ6001" s="367"/>
      <c r="AK6001" s="367"/>
      <c r="AL6001" s="367"/>
      <c r="AM6001" s="367"/>
      <c r="AN6001" s="367"/>
      <c r="AO6001" s="367"/>
      <c r="AP6001" s="367"/>
      <c r="AQ6001" s="367"/>
      <c r="AR6001" s="367"/>
      <c r="AS6001" s="367"/>
      <c r="AT6001" s="367"/>
    </row>
    <row r="6002" spans="2:46" ht="13.8">
      <c r="B6002" s="26">
        <v>162.66666666666615</v>
      </c>
      <c r="C6002" s="363">
        <v>3324.5946754671741</v>
      </c>
      <c r="D6002" s="367">
        <v>9759.9999999999691</v>
      </c>
      <c r="E6002" s="367">
        <v>45395.348837209589</v>
      </c>
      <c r="F6002" s="367">
        <v>-14906203.33095701</v>
      </c>
      <c r="G6002" s="367">
        <v>9760.0000000000618</v>
      </c>
      <c r="H6002" s="367">
        <v>244000</v>
      </c>
      <c r="I6002" s="384">
        <v>-175931670.94754621</v>
      </c>
      <c r="J6002" s="367">
        <v>9760</v>
      </c>
      <c r="K6002" s="367">
        <v>59151.515151516294</v>
      </c>
      <c r="L6002" s="384">
        <v>-10643956.417913774</v>
      </c>
      <c r="M6002" s="367">
        <v>9760.0000000001892</v>
      </c>
      <c r="N6002" s="367">
        <v>976</v>
      </c>
      <c r="O6002" s="384">
        <v>-181853.45220350259</v>
      </c>
      <c r="P6002" s="367">
        <v>141.52000000000001</v>
      </c>
      <c r="Q6002" s="367">
        <v>976</v>
      </c>
      <c r="R6002" s="384">
        <v>-76876.936738539953</v>
      </c>
      <c r="S6002" s="367">
        <v>136.63999999999999</v>
      </c>
      <c r="T6002" s="367">
        <v>33655.172413792578</v>
      </c>
      <c r="U6002" s="384">
        <v>-10970228.806683742</v>
      </c>
      <c r="V6002" s="367">
        <v>9759.9999999998472</v>
      </c>
      <c r="W6002" s="367">
        <v>1626666.6666666837</v>
      </c>
      <c r="X6002" s="384">
        <v>361438.946004597</v>
      </c>
      <c r="Y6002" s="386">
        <v>9760.0000000001019</v>
      </c>
      <c r="Z6002" s="367"/>
      <c r="AA6002" s="367"/>
      <c r="AB6002" s="367"/>
      <c r="AC6002" s="367"/>
      <c r="AD6002" s="367"/>
      <c r="AE6002" s="367"/>
      <c r="AF6002" s="367"/>
      <c r="AG6002" s="367"/>
      <c r="AH6002" s="367"/>
      <c r="AI6002" s="367"/>
      <c r="AJ6002" s="367"/>
      <c r="AK6002" s="367"/>
      <c r="AL6002" s="367"/>
      <c r="AM6002" s="367"/>
      <c r="AN6002" s="367"/>
      <c r="AO6002" s="367"/>
      <c r="AP6002" s="367"/>
      <c r="AQ6002" s="367"/>
      <c r="AR6002" s="367"/>
      <c r="AS6002" s="367"/>
      <c r="AT6002" s="367"/>
    </row>
    <row r="6003" spans="2:46" ht="13.8">
      <c r="B6003" s="26">
        <v>162.8333333333328</v>
      </c>
      <c r="C6003" s="363">
        <v>3327.9268882258639</v>
      </c>
      <c r="D6003" s="367">
        <v>9769.9999999999691</v>
      </c>
      <c r="E6003" s="367">
        <v>45441.860465116566</v>
      </c>
      <c r="F6003" s="367">
        <v>-14936925.331477011</v>
      </c>
      <c r="G6003" s="367">
        <v>9770.0000000000618</v>
      </c>
      <c r="H6003" s="367">
        <v>244250</v>
      </c>
      <c r="I6003" s="384">
        <v>-176293810.57339329</v>
      </c>
      <c r="J6003" s="367">
        <v>9770</v>
      </c>
      <c r="K6003" s="367">
        <v>59212.121212122358</v>
      </c>
      <c r="L6003" s="384">
        <v>-10666687.800005728</v>
      </c>
      <c r="M6003" s="367">
        <v>9770.0000000001892</v>
      </c>
      <c r="N6003" s="367">
        <v>977</v>
      </c>
      <c r="O6003" s="384">
        <v>-182231.20389458822</v>
      </c>
      <c r="P6003" s="367">
        <v>141.66499999999999</v>
      </c>
      <c r="Q6003" s="367">
        <v>977</v>
      </c>
      <c r="R6003" s="384">
        <v>-77046.04894736984</v>
      </c>
      <c r="S6003" s="367">
        <v>136.78</v>
      </c>
      <c r="T6003" s="367">
        <v>33689.655172413266</v>
      </c>
      <c r="U6003" s="384">
        <v>-10993456.173369564</v>
      </c>
      <c r="V6003" s="367">
        <v>9769.9999999998472</v>
      </c>
      <c r="W6003" s="367">
        <v>1628333.3333333505</v>
      </c>
      <c r="X6003" s="384">
        <v>361363.50695510948</v>
      </c>
      <c r="Y6003" s="386">
        <v>9770.0000000001019</v>
      </c>
      <c r="Z6003" s="367"/>
      <c r="AA6003" s="367"/>
      <c r="AB6003" s="367"/>
      <c r="AC6003" s="367"/>
      <c r="AD6003" s="367"/>
      <c r="AE6003" s="367"/>
      <c r="AF6003" s="367"/>
      <c r="AG6003" s="367"/>
      <c r="AH6003" s="367"/>
      <c r="AI6003" s="367"/>
      <c r="AJ6003" s="367"/>
      <c r="AK6003" s="367"/>
      <c r="AL6003" s="367"/>
      <c r="AM6003" s="367"/>
      <c r="AN6003" s="367"/>
      <c r="AO6003" s="367"/>
      <c r="AP6003" s="367"/>
      <c r="AQ6003" s="367"/>
      <c r="AR6003" s="367"/>
      <c r="AS6003" s="367"/>
      <c r="AT6003" s="367"/>
    </row>
    <row r="6004" spans="2:46" ht="13.8">
      <c r="B6004" s="26">
        <v>162.99999999999946</v>
      </c>
      <c r="C6004" s="363">
        <v>3331.2589492256075</v>
      </c>
      <c r="D6004" s="367">
        <v>9779.9999999999673</v>
      </c>
      <c r="E6004" s="367">
        <v>45488.372093023543</v>
      </c>
      <c r="F6004" s="367">
        <v>-14967678.95789508</v>
      </c>
      <c r="G6004" s="367">
        <v>9780.0000000000618</v>
      </c>
      <c r="H6004" s="367">
        <v>244500</v>
      </c>
      <c r="I6004" s="384">
        <v>-176656322.52629519</v>
      </c>
      <c r="J6004" s="367">
        <v>9780</v>
      </c>
      <c r="K6004" s="367">
        <v>59272.727272728422</v>
      </c>
      <c r="L6004" s="384">
        <v>-10689443.390263582</v>
      </c>
      <c r="M6004" s="367">
        <v>9780.000000000191</v>
      </c>
      <c r="N6004" s="367">
        <v>978</v>
      </c>
      <c r="O6004" s="384">
        <v>-182609.34745145217</v>
      </c>
      <c r="P6004" s="367">
        <v>141.81</v>
      </c>
      <c r="Q6004" s="367">
        <v>978</v>
      </c>
      <c r="R6004" s="384">
        <v>-77215.346099609334</v>
      </c>
      <c r="S6004" s="367">
        <v>136.91999999999999</v>
      </c>
      <c r="T6004" s="367">
        <v>33724.137931033954</v>
      </c>
      <c r="U6004" s="384">
        <v>-11016708.079212304</v>
      </c>
      <c r="V6004" s="367">
        <v>9779.9999999998472</v>
      </c>
      <c r="W6004" s="367">
        <v>1630000.0000000172</v>
      </c>
      <c r="X6004" s="384">
        <v>361287.15538599354</v>
      </c>
      <c r="Y6004" s="386">
        <v>9780.0000000001037</v>
      </c>
      <c r="Z6004" s="367"/>
      <c r="AA6004" s="367"/>
      <c r="AB6004" s="367"/>
      <c r="AC6004" s="367"/>
      <c r="AD6004" s="367"/>
      <c r="AE6004" s="367"/>
      <c r="AF6004" s="367"/>
      <c r="AG6004" s="367"/>
      <c r="AH6004" s="367"/>
      <c r="AI6004" s="367"/>
      <c r="AJ6004" s="367"/>
      <c r="AK6004" s="367"/>
      <c r="AL6004" s="367"/>
      <c r="AM6004" s="367"/>
      <c r="AN6004" s="367"/>
      <c r="AO6004" s="367"/>
      <c r="AP6004" s="367"/>
      <c r="AQ6004" s="367"/>
      <c r="AR6004" s="367"/>
      <c r="AS6004" s="367"/>
      <c r="AT6004" s="367"/>
    </row>
    <row r="6005" spans="2:46" ht="13.8">
      <c r="B6005" s="26">
        <v>163.16666666666612</v>
      </c>
      <c r="C6005" s="363">
        <v>3334.5908584664062</v>
      </c>
      <c r="D6005" s="367">
        <v>9789.9999999999673</v>
      </c>
      <c r="E6005" s="367">
        <v>45534.88372093052</v>
      </c>
      <c r="F6005" s="367">
        <v>-14998464.210211212</v>
      </c>
      <c r="G6005" s="367">
        <v>9790.0000000000618</v>
      </c>
      <c r="H6005" s="367">
        <v>244750</v>
      </c>
      <c r="I6005" s="384">
        <v>-177019206.80625185</v>
      </c>
      <c r="J6005" s="367">
        <v>9790</v>
      </c>
      <c r="K6005" s="367">
        <v>59333.333333334485</v>
      </c>
      <c r="L6005" s="384">
        <v>-10712223.188687326</v>
      </c>
      <c r="M6005" s="367">
        <v>9790.000000000191</v>
      </c>
      <c r="N6005" s="367">
        <v>979</v>
      </c>
      <c r="O6005" s="384">
        <v>-182987.8828740943</v>
      </c>
      <c r="P6005" s="367">
        <v>141.95499999999998</v>
      </c>
      <c r="Q6005" s="367">
        <v>979</v>
      </c>
      <c r="R6005" s="384">
        <v>-77384.828195258524</v>
      </c>
      <c r="S6005" s="367">
        <v>137.06</v>
      </c>
      <c r="T6005" s="367">
        <v>33758.620689654643</v>
      </c>
      <c r="U6005" s="384">
        <v>-11039984.524211962</v>
      </c>
      <c r="V6005" s="367">
        <v>9789.9999999998472</v>
      </c>
      <c r="W6005" s="367">
        <v>1631666.666666684</v>
      </c>
      <c r="X6005" s="384">
        <v>361209.89129724924</v>
      </c>
      <c r="Y6005" s="386">
        <v>9790.0000000001037</v>
      </c>
      <c r="Z6005" s="367"/>
      <c r="AA6005" s="367"/>
      <c r="AB6005" s="367"/>
      <c r="AC6005" s="367"/>
      <c r="AD6005" s="367"/>
      <c r="AE6005" s="367"/>
      <c r="AF6005" s="367"/>
      <c r="AG6005" s="367"/>
      <c r="AH6005" s="367"/>
      <c r="AI6005" s="367"/>
      <c r="AJ6005" s="367"/>
      <c r="AK6005" s="367"/>
      <c r="AL6005" s="367"/>
      <c r="AM6005" s="367"/>
      <c r="AN6005" s="367"/>
      <c r="AO6005" s="367"/>
      <c r="AP6005" s="367"/>
      <c r="AQ6005" s="367"/>
      <c r="AR6005" s="367"/>
      <c r="AS6005" s="367"/>
      <c r="AT6005" s="367"/>
    </row>
    <row r="6006" spans="2:46" ht="13.8">
      <c r="B6006" s="26">
        <v>163.33333333333277</v>
      </c>
      <c r="C6006" s="363">
        <v>3337.9226159482596</v>
      </c>
      <c r="D6006" s="367">
        <v>9799.9999999999673</v>
      </c>
      <c r="E6006" s="367">
        <v>45581.395348837497</v>
      </c>
      <c r="F6006" s="367">
        <v>-15029281.088425415</v>
      </c>
      <c r="G6006" s="367">
        <v>9800.0000000000618</v>
      </c>
      <c r="H6006" s="367">
        <v>245000</v>
      </c>
      <c r="I6006" s="384">
        <v>-177382463.41326338</v>
      </c>
      <c r="J6006" s="367">
        <v>9800</v>
      </c>
      <c r="K6006" s="367">
        <v>59393.939393940549</v>
      </c>
      <c r="L6006" s="384">
        <v>-10735027.19527697</v>
      </c>
      <c r="M6006" s="367">
        <v>9800.000000000191</v>
      </c>
      <c r="N6006" s="367">
        <v>980</v>
      </c>
      <c r="O6006" s="384">
        <v>-183366.81016251477</v>
      </c>
      <c r="P6006" s="367">
        <v>142.1</v>
      </c>
      <c r="Q6006" s="367">
        <v>980</v>
      </c>
      <c r="R6006" s="384">
        <v>-77554.495234317335</v>
      </c>
      <c r="S6006" s="367">
        <v>137.19999999999999</v>
      </c>
      <c r="T6006" s="367">
        <v>33793.103448275331</v>
      </c>
      <c r="U6006" s="384">
        <v>-11063285.508368539</v>
      </c>
      <c r="V6006" s="367">
        <v>9799.9999999998472</v>
      </c>
      <c r="W6006" s="367">
        <v>1633333.3333333507</v>
      </c>
      <c r="X6006" s="384">
        <v>361131.71468887682</v>
      </c>
      <c r="Y6006" s="386">
        <v>9800.0000000001037</v>
      </c>
      <c r="Z6006" s="367"/>
      <c r="AA6006" s="367"/>
      <c r="AB6006" s="367"/>
      <c r="AC6006" s="367"/>
      <c r="AD6006" s="367"/>
      <c r="AE6006" s="367"/>
      <c r="AF6006" s="367"/>
      <c r="AG6006" s="367"/>
      <c r="AH6006" s="367"/>
      <c r="AI6006" s="367"/>
      <c r="AJ6006" s="367"/>
      <c r="AK6006" s="367"/>
      <c r="AL6006" s="367"/>
      <c r="AM6006" s="367"/>
      <c r="AN6006" s="367"/>
      <c r="AO6006" s="367"/>
      <c r="AP6006" s="367"/>
      <c r="AQ6006" s="367"/>
      <c r="AR6006" s="367"/>
      <c r="AS6006" s="367"/>
      <c r="AT6006" s="367"/>
    </row>
    <row r="6007" spans="2:46" ht="13.8">
      <c r="B6007" s="26">
        <v>163.49999999999943</v>
      </c>
      <c r="C6007" s="363">
        <v>3341.2542216711677</v>
      </c>
      <c r="D6007" s="367">
        <v>9809.9999999999673</v>
      </c>
      <c r="E6007" s="367">
        <v>45627.906976744474</v>
      </c>
      <c r="F6007" s="367">
        <v>-15060129.592537681</v>
      </c>
      <c r="G6007" s="367">
        <v>9810.0000000000618</v>
      </c>
      <c r="H6007" s="367">
        <v>245250</v>
      </c>
      <c r="I6007" s="384">
        <v>-177746092.34732965</v>
      </c>
      <c r="J6007" s="367">
        <v>9810</v>
      </c>
      <c r="K6007" s="367">
        <v>59454.545454546613</v>
      </c>
      <c r="L6007" s="384">
        <v>-10757855.410032513</v>
      </c>
      <c r="M6007" s="367">
        <v>9810.000000000191</v>
      </c>
      <c r="N6007" s="367">
        <v>981</v>
      </c>
      <c r="O6007" s="384">
        <v>-183746.12931671352</v>
      </c>
      <c r="P6007" s="367">
        <v>142.245</v>
      </c>
      <c r="Q6007" s="367">
        <v>981</v>
      </c>
      <c r="R6007" s="384">
        <v>-77724.347216785827</v>
      </c>
      <c r="S6007" s="367">
        <v>137.34</v>
      </c>
      <c r="T6007" s="367">
        <v>33827.58620689602</v>
      </c>
      <c r="U6007" s="384">
        <v>-11086611.031682028</v>
      </c>
      <c r="V6007" s="367">
        <v>9809.9999999998454</v>
      </c>
      <c r="W6007" s="367">
        <v>1635000.0000000175</v>
      </c>
      <c r="X6007" s="384">
        <v>361052.62556087598</v>
      </c>
      <c r="Y6007" s="386">
        <v>9810.0000000001037</v>
      </c>
      <c r="Z6007" s="367"/>
      <c r="AA6007" s="367"/>
      <c r="AB6007" s="367"/>
      <c r="AC6007" s="367"/>
      <c r="AD6007" s="367"/>
      <c r="AE6007" s="367"/>
      <c r="AF6007" s="367"/>
      <c r="AG6007" s="367"/>
      <c r="AH6007" s="367"/>
      <c r="AI6007" s="367"/>
      <c r="AJ6007" s="367"/>
      <c r="AK6007" s="367"/>
      <c r="AL6007" s="367"/>
      <c r="AM6007" s="367"/>
      <c r="AN6007" s="367"/>
      <c r="AO6007" s="367"/>
      <c r="AP6007" s="367"/>
      <c r="AQ6007" s="367"/>
      <c r="AR6007" s="367"/>
      <c r="AS6007" s="367"/>
      <c r="AT6007" s="367"/>
    </row>
    <row r="6008" spans="2:46" ht="13.8">
      <c r="B6008" s="26">
        <v>163.66666666666609</v>
      </c>
      <c r="C6008" s="363">
        <v>3344.5856756351295</v>
      </c>
      <c r="D6008" s="367">
        <v>9819.9999999999654</v>
      </c>
      <c r="E6008" s="367">
        <v>45674.418604651451</v>
      </c>
      <c r="F6008" s="367">
        <v>-15091009.722548015</v>
      </c>
      <c r="G6008" s="367">
        <v>9820.0000000000618</v>
      </c>
      <c r="H6008" s="367">
        <v>245500</v>
      </c>
      <c r="I6008" s="384">
        <v>-178110093.60845074</v>
      </c>
      <c r="J6008" s="367">
        <v>9820</v>
      </c>
      <c r="K6008" s="367">
        <v>59515.151515152676</v>
      </c>
      <c r="L6008" s="384">
        <v>-10780707.832953956</v>
      </c>
      <c r="M6008" s="367">
        <v>9820.0000000001928</v>
      </c>
      <c r="N6008" s="367">
        <v>982</v>
      </c>
      <c r="O6008" s="384">
        <v>-184125.84033669042</v>
      </c>
      <c r="P6008" s="367">
        <v>142.38999999999999</v>
      </c>
      <c r="Q6008" s="367">
        <v>982</v>
      </c>
      <c r="R6008" s="384">
        <v>-77894.384142663926</v>
      </c>
      <c r="S6008" s="367">
        <v>137.47999999999999</v>
      </c>
      <c r="T6008" s="367">
        <v>33862.068965516708</v>
      </c>
      <c r="U6008" s="384">
        <v>-11109961.094152438</v>
      </c>
      <c r="V6008" s="367">
        <v>9819.9999999998454</v>
      </c>
      <c r="W6008" s="367">
        <v>1636666.6666666842</v>
      </c>
      <c r="X6008" s="384">
        <v>360972.62391324673</v>
      </c>
      <c r="Y6008" s="386">
        <v>9820.0000000001055</v>
      </c>
      <c r="Z6008" s="367"/>
      <c r="AA6008" s="367"/>
      <c r="AB6008" s="367"/>
      <c r="AC6008" s="367"/>
      <c r="AD6008" s="367"/>
      <c r="AE6008" s="367"/>
      <c r="AF6008" s="367"/>
      <c r="AG6008" s="367"/>
      <c r="AH6008" s="367"/>
      <c r="AI6008" s="367"/>
      <c r="AJ6008" s="367"/>
      <c r="AK6008" s="367"/>
      <c r="AL6008" s="367"/>
      <c r="AM6008" s="367"/>
      <c r="AN6008" s="367"/>
      <c r="AO6008" s="367"/>
      <c r="AP6008" s="367"/>
      <c r="AQ6008" s="367"/>
      <c r="AR6008" s="367"/>
      <c r="AS6008" s="367"/>
      <c r="AT6008" s="367"/>
    </row>
    <row r="6009" spans="2:46" ht="13.8">
      <c r="B6009" s="26">
        <v>163.83333333333275</v>
      </c>
      <c r="C6009" s="363">
        <v>3347.9169778401465</v>
      </c>
      <c r="D6009" s="367">
        <v>9829.9999999999654</v>
      </c>
      <c r="E6009" s="367">
        <v>45720.930232558429</v>
      </c>
      <c r="F6009" s="367">
        <v>-15121921.478456413</v>
      </c>
      <c r="G6009" s="367">
        <v>9830.0000000000618</v>
      </c>
      <c r="H6009" s="367">
        <v>245750</v>
      </c>
      <c r="I6009" s="384">
        <v>-178474467.19662663</v>
      </c>
      <c r="J6009" s="367">
        <v>9830</v>
      </c>
      <c r="K6009" s="367">
        <v>59575.75757575874</v>
      </c>
      <c r="L6009" s="384">
        <v>-10803584.464041289</v>
      </c>
      <c r="M6009" s="367">
        <v>9830.0000000001928</v>
      </c>
      <c r="N6009" s="367">
        <v>983</v>
      </c>
      <c r="O6009" s="384">
        <v>-184505.94322244567</v>
      </c>
      <c r="P6009" s="367">
        <v>142.535</v>
      </c>
      <c r="Q6009" s="367">
        <v>983</v>
      </c>
      <c r="R6009" s="384">
        <v>-78064.606011951706</v>
      </c>
      <c r="S6009" s="367">
        <v>137.62</v>
      </c>
      <c r="T6009" s="367">
        <v>33896.551724137396</v>
      </c>
      <c r="U6009" s="384">
        <v>-11133335.695779769</v>
      </c>
      <c r="V6009" s="367">
        <v>9829.9999999998454</v>
      </c>
      <c r="W6009" s="367">
        <v>1638333.333333351</v>
      </c>
      <c r="X6009" s="384">
        <v>360891.70974598936</v>
      </c>
      <c r="Y6009" s="386">
        <v>9830.0000000001055</v>
      </c>
      <c r="Z6009" s="367"/>
      <c r="AA6009" s="367"/>
      <c r="AB6009" s="367"/>
      <c r="AC6009" s="367"/>
      <c r="AD6009" s="367"/>
      <c r="AE6009" s="367"/>
      <c r="AF6009" s="367"/>
      <c r="AG6009" s="367"/>
      <c r="AH6009" s="367"/>
      <c r="AI6009" s="367"/>
      <c r="AJ6009" s="367"/>
      <c r="AK6009" s="367"/>
      <c r="AL6009" s="367"/>
      <c r="AM6009" s="367"/>
      <c r="AN6009" s="367"/>
      <c r="AO6009" s="367"/>
      <c r="AP6009" s="367"/>
      <c r="AQ6009" s="367"/>
      <c r="AR6009" s="367"/>
      <c r="AS6009" s="367"/>
      <c r="AT6009" s="367"/>
    </row>
    <row r="6010" spans="2:46" ht="13.8">
      <c r="B6010" s="26">
        <v>163.9999999999994</v>
      </c>
      <c r="C6010" s="363">
        <v>3351.2481282862173</v>
      </c>
      <c r="D6010" s="367">
        <v>9839.9999999999636</v>
      </c>
      <c r="E6010" s="367">
        <v>45767.441860465406</v>
      </c>
      <c r="F6010" s="367">
        <v>-15152864.860262888</v>
      </c>
      <c r="G6010" s="367">
        <v>9840.0000000000637</v>
      </c>
      <c r="H6010" s="367">
        <v>246000</v>
      </c>
      <c r="I6010" s="384">
        <v>-178839213.1118573</v>
      </c>
      <c r="J6010" s="367">
        <v>9840</v>
      </c>
      <c r="K6010" s="367">
        <v>59636.363636364804</v>
      </c>
      <c r="L6010" s="384">
        <v>-10826485.303294523</v>
      </c>
      <c r="M6010" s="367">
        <v>9840.0000000001928</v>
      </c>
      <c r="N6010" s="367">
        <v>984</v>
      </c>
      <c r="O6010" s="384">
        <v>-184886.43797397922</v>
      </c>
      <c r="P6010" s="367">
        <v>142.68</v>
      </c>
      <c r="Q6010" s="367">
        <v>984</v>
      </c>
      <c r="R6010" s="384">
        <v>-78235.012824649108</v>
      </c>
      <c r="S6010" s="367">
        <v>137.76</v>
      </c>
      <c r="T6010" s="367">
        <v>33931.034482758085</v>
      </c>
      <c r="U6010" s="384">
        <v>-11156734.836564012</v>
      </c>
      <c r="V6010" s="367">
        <v>9839.9999999998436</v>
      </c>
      <c r="W6010" s="367">
        <v>1640000.0000000177</v>
      </c>
      <c r="X6010" s="384">
        <v>360809.88305910362</v>
      </c>
      <c r="Y6010" s="386">
        <v>9840.0000000001055</v>
      </c>
      <c r="Z6010" s="367"/>
      <c r="AA6010" s="367"/>
      <c r="AB6010" s="367"/>
      <c r="AC6010" s="367"/>
      <c r="AD6010" s="367"/>
      <c r="AE6010" s="367"/>
      <c r="AF6010" s="367"/>
      <c r="AG6010" s="367"/>
      <c r="AH6010" s="367"/>
      <c r="AI6010" s="367"/>
      <c r="AJ6010" s="367"/>
      <c r="AK6010" s="367"/>
      <c r="AL6010" s="367"/>
      <c r="AM6010" s="367"/>
      <c r="AN6010" s="367"/>
      <c r="AO6010" s="367"/>
      <c r="AP6010" s="367"/>
      <c r="AQ6010" s="367"/>
      <c r="AR6010" s="367"/>
      <c r="AS6010" s="367"/>
      <c r="AT6010" s="367"/>
    </row>
    <row r="6011" spans="2:46" ht="13.8">
      <c r="B6011" s="26">
        <v>164.16666666666606</v>
      </c>
      <c r="C6011" s="363">
        <v>3354.5791269733427</v>
      </c>
      <c r="D6011" s="367">
        <v>9849.9999999999636</v>
      </c>
      <c r="E6011" s="367">
        <v>45813.953488372383</v>
      </c>
      <c r="F6011" s="367">
        <v>-15183839.867967419</v>
      </c>
      <c r="G6011" s="367">
        <v>9850.0000000000637</v>
      </c>
      <c r="H6011" s="367">
        <v>246250</v>
      </c>
      <c r="I6011" s="384">
        <v>-179204331.35414284</v>
      </c>
      <c r="J6011" s="367">
        <v>9850</v>
      </c>
      <c r="K6011" s="367">
        <v>59696.969696970868</v>
      </c>
      <c r="L6011" s="384">
        <v>-10849410.350713657</v>
      </c>
      <c r="M6011" s="367">
        <v>9850.0000000001946</v>
      </c>
      <c r="N6011" s="367">
        <v>985</v>
      </c>
      <c r="O6011" s="384">
        <v>-185267.32459129088</v>
      </c>
      <c r="P6011" s="367">
        <v>142.82499999999999</v>
      </c>
      <c r="Q6011" s="367">
        <v>985</v>
      </c>
      <c r="R6011" s="384">
        <v>-78405.60458075619</v>
      </c>
      <c r="S6011" s="367">
        <v>137.9</v>
      </c>
      <c r="T6011" s="367">
        <v>33965.517241378773</v>
      </c>
      <c r="U6011" s="384">
        <v>-11180158.516505178</v>
      </c>
      <c r="V6011" s="367">
        <v>9849.9999999998436</v>
      </c>
      <c r="W6011" s="367">
        <v>1641666.6666666844</v>
      </c>
      <c r="X6011" s="384">
        <v>360727.14385258954</v>
      </c>
      <c r="Y6011" s="386">
        <v>9850.0000000001073</v>
      </c>
      <c r="Z6011" s="367"/>
      <c r="AA6011" s="367"/>
      <c r="AB6011" s="367"/>
      <c r="AC6011" s="367"/>
      <c r="AD6011" s="367"/>
      <c r="AE6011" s="367"/>
      <c r="AF6011" s="367"/>
      <c r="AG6011" s="367"/>
      <c r="AH6011" s="367"/>
      <c r="AI6011" s="367"/>
      <c r="AJ6011" s="367"/>
      <c r="AK6011" s="367"/>
      <c r="AL6011" s="367"/>
      <c r="AM6011" s="367"/>
      <c r="AN6011" s="367"/>
      <c r="AO6011" s="367"/>
      <c r="AP6011" s="367"/>
      <c r="AQ6011" s="367"/>
      <c r="AR6011" s="367"/>
      <c r="AS6011" s="367"/>
      <c r="AT6011" s="367"/>
    </row>
    <row r="6012" spans="2:46" ht="13.8">
      <c r="B6012" s="26">
        <v>164.33333333333272</v>
      </c>
      <c r="C6012" s="363">
        <v>3357.9099739015232</v>
      </c>
      <c r="D6012" s="367">
        <v>9859.9999999999636</v>
      </c>
      <c r="E6012" s="367">
        <v>45860.46511627936</v>
      </c>
      <c r="F6012" s="367">
        <v>-15214846.501570018</v>
      </c>
      <c r="G6012" s="367">
        <v>9860.0000000000637</v>
      </c>
      <c r="H6012" s="367">
        <v>246500</v>
      </c>
      <c r="I6012" s="384">
        <v>-179569821.92348307</v>
      </c>
      <c r="J6012" s="367">
        <v>9860</v>
      </c>
      <c r="K6012" s="367">
        <v>59757.575757576931</v>
      </c>
      <c r="L6012" s="384">
        <v>-10872359.606298685</v>
      </c>
      <c r="M6012" s="367">
        <v>9860.0000000001946</v>
      </c>
      <c r="N6012" s="367">
        <v>986</v>
      </c>
      <c r="O6012" s="384">
        <v>-185648.60307438095</v>
      </c>
      <c r="P6012" s="367">
        <v>142.97</v>
      </c>
      <c r="Q6012" s="367">
        <v>986</v>
      </c>
      <c r="R6012" s="384">
        <v>-78576.381280272893</v>
      </c>
      <c r="S6012" s="367">
        <v>138.04</v>
      </c>
      <c r="T6012" s="367">
        <v>33999.999999999462</v>
      </c>
      <c r="U6012" s="384">
        <v>-11203606.73560326</v>
      </c>
      <c r="V6012" s="367">
        <v>9859.9999999998436</v>
      </c>
      <c r="W6012" s="367">
        <v>1643333.3333333512</v>
      </c>
      <c r="X6012" s="384">
        <v>360643.49212644721</v>
      </c>
      <c r="Y6012" s="386">
        <v>9860.0000000001073</v>
      </c>
      <c r="Z6012" s="367"/>
      <c r="AA6012" s="367"/>
      <c r="AB6012" s="367"/>
      <c r="AC6012" s="367"/>
      <c r="AD6012" s="367"/>
      <c r="AE6012" s="367"/>
      <c r="AF6012" s="367"/>
      <c r="AG6012" s="367"/>
      <c r="AH6012" s="367"/>
      <c r="AI6012" s="367"/>
      <c r="AJ6012" s="367"/>
      <c r="AK6012" s="367"/>
      <c r="AL6012" s="367"/>
      <c r="AM6012" s="367"/>
      <c r="AN6012" s="367"/>
      <c r="AO6012" s="367"/>
      <c r="AP6012" s="367"/>
      <c r="AQ6012" s="367"/>
      <c r="AR6012" s="367"/>
      <c r="AS6012" s="367"/>
      <c r="AT6012" s="367"/>
    </row>
    <row r="6013" spans="2:46" ht="13.8">
      <c r="B6013" s="26">
        <v>164.49999999999937</v>
      </c>
      <c r="C6013" s="363">
        <v>3361.2406690707576</v>
      </c>
      <c r="D6013" s="367">
        <v>9869.9999999999618</v>
      </c>
      <c r="E6013" s="367">
        <v>45906.976744186337</v>
      </c>
      <c r="F6013" s="367">
        <v>-15245884.761070685</v>
      </c>
      <c r="G6013" s="367">
        <v>9870.0000000000637</v>
      </c>
      <c r="H6013" s="367">
        <v>246750</v>
      </c>
      <c r="I6013" s="384">
        <v>-179935684.81987822</v>
      </c>
      <c r="J6013" s="367">
        <v>9870</v>
      </c>
      <c r="K6013" s="367">
        <v>59818.181818182995</v>
      </c>
      <c r="L6013" s="384">
        <v>-10895333.070049608</v>
      </c>
      <c r="M6013" s="367">
        <v>9870.0000000001946</v>
      </c>
      <c r="N6013" s="367">
        <v>987</v>
      </c>
      <c r="O6013" s="384">
        <v>-186030.27342324922</v>
      </c>
      <c r="P6013" s="367">
        <v>143.11500000000001</v>
      </c>
      <c r="Q6013" s="367">
        <v>987</v>
      </c>
      <c r="R6013" s="384">
        <v>-78747.342923199278</v>
      </c>
      <c r="S6013" s="367">
        <v>138.18</v>
      </c>
      <c r="T6013" s="367">
        <v>34034.48275862015</v>
      </c>
      <c r="U6013" s="384">
        <v>-11227079.493858259</v>
      </c>
      <c r="V6013" s="367">
        <v>9869.9999999998436</v>
      </c>
      <c r="W6013" s="367">
        <v>1645000.0000000179</v>
      </c>
      <c r="X6013" s="384">
        <v>360558.92788067652</v>
      </c>
      <c r="Y6013" s="386">
        <v>9870.0000000001073</v>
      </c>
      <c r="Z6013" s="367"/>
      <c r="AA6013" s="367"/>
      <c r="AB6013" s="367"/>
      <c r="AC6013" s="367"/>
      <c r="AD6013" s="367"/>
      <c r="AE6013" s="367"/>
      <c r="AF6013" s="367"/>
      <c r="AG6013" s="367"/>
      <c r="AH6013" s="367"/>
      <c r="AI6013" s="367"/>
      <c r="AJ6013" s="367"/>
      <c r="AK6013" s="367"/>
      <c r="AL6013" s="367"/>
      <c r="AM6013" s="367"/>
      <c r="AN6013" s="367"/>
      <c r="AO6013" s="367"/>
      <c r="AP6013" s="367"/>
      <c r="AQ6013" s="367"/>
      <c r="AR6013" s="367"/>
      <c r="AS6013" s="367"/>
      <c r="AT6013" s="367"/>
    </row>
    <row r="6014" spans="2:46" ht="13.8">
      <c r="B6014" s="26">
        <v>164.66666666666603</v>
      </c>
      <c r="C6014" s="363">
        <v>3364.571212481047</v>
      </c>
      <c r="D6014" s="367">
        <v>9879.9999999999618</v>
      </c>
      <c r="E6014" s="367">
        <v>45953.488372093314</v>
      </c>
      <c r="F6014" s="367">
        <v>-15276954.64646942</v>
      </c>
      <c r="G6014" s="367">
        <v>9880.0000000000637</v>
      </c>
      <c r="H6014" s="367">
        <v>247000</v>
      </c>
      <c r="I6014" s="384">
        <v>-180301920.04332805</v>
      </c>
      <c r="J6014" s="367">
        <v>9880</v>
      </c>
      <c r="K6014" s="367">
        <v>59878.787878789059</v>
      </c>
      <c r="L6014" s="384">
        <v>-10918330.741966432</v>
      </c>
      <c r="M6014" s="367">
        <v>9880.0000000001946</v>
      </c>
      <c r="N6014" s="367">
        <v>988</v>
      </c>
      <c r="O6014" s="384">
        <v>-186412.33563789571</v>
      </c>
      <c r="P6014" s="367">
        <v>143.26</v>
      </c>
      <c r="Q6014" s="367">
        <v>988</v>
      </c>
      <c r="R6014" s="384">
        <v>-78918.489509535284</v>
      </c>
      <c r="S6014" s="367">
        <v>138.32</v>
      </c>
      <c r="T6014" s="367">
        <v>34068.965517240838</v>
      </c>
      <c r="U6014" s="384">
        <v>-11250576.79127018</v>
      </c>
      <c r="V6014" s="367">
        <v>9879.9999999998436</v>
      </c>
      <c r="W6014" s="367">
        <v>1646666.6666666847</v>
      </c>
      <c r="X6014" s="384">
        <v>360473.45111527765</v>
      </c>
      <c r="Y6014" s="386">
        <v>9880.0000000001073</v>
      </c>
      <c r="Z6014" s="367"/>
      <c r="AA6014" s="367"/>
      <c r="AB6014" s="367"/>
      <c r="AC6014" s="367"/>
      <c r="AD6014" s="367"/>
      <c r="AE6014" s="367"/>
      <c r="AF6014" s="367"/>
      <c r="AG6014" s="367"/>
      <c r="AH6014" s="367"/>
      <c r="AI6014" s="367"/>
      <c r="AJ6014" s="367"/>
      <c r="AK6014" s="367"/>
      <c r="AL6014" s="367"/>
      <c r="AM6014" s="367"/>
      <c r="AN6014" s="367"/>
      <c r="AO6014" s="367"/>
      <c r="AP6014" s="367"/>
      <c r="AQ6014" s="367"/>
      <c r="AR6014" s="367"/>
      <c r="AS6014" s="367"/>
      <c r="AT6014" s="367"/>
    </row>
    <row r="6015" spans="2:46" ht="13.8">
      <c r="B6015" s="26">
        <v>164.83333333333269</v>
      </c>
      <c r="C6015" s="363">
        <v>3367.9016041323912</v>
      </c>
      <c r="D6015" s="367">
        <v>9889.9999999999618</v>
      </c>
      <c r="E6015" s="367">
        <v>46000.000000000291</v>
      </c>
      <c r="F6015" s="367">
        <v>-15308056.157766217</v>
      </c>
      <c r="G6015" s="367">
        <v>9890.0000000000637</v>
      </c>
      <c r="H6015" s="367">
        <v>247250</v>
      </c>
      <c r="I6015" s="384">
        <v>-180668527.59383276</v>
      </c>
      <c r="J6015" s="367">
        <v>9890</v>
      </c>
      <c r="K6015" s="367">
        <v>59939.393939395122</v>
      </c>
      <c r="L6015" s="384">
        <v>-10941352.622049157</v>
      </c>
      <c r="M6015" s="367">
        <v>9890.0000000001965</v>
      </c>
      <c r="N6015" s="367">
        <v>989</v>
      </c>
      <c r="O6015" s="384">
        <v>-186794.78971832051</v>
      </c>
      <c r="P6015" s="367">
        <v>143.405</v>
      </c>
      <c r="Q6015" s="367">
        <v>989</v>
      </c>
      <c r="R6015" s="384">
        <v>-79089.821039280941</v>
      </c>
      <c r="S6015" s="367">
        <v>138.45999999999998</v>
      </c>
      <c r="T6015" s="367">
        <v>34103.448275861527</v>
      </c>
      <c r="U6015" s="384">
        <v>-11274098.627839016</v>
      </c>
      <c r="V6015" s="367">
        <v>9889.9999999998436</v>
      </c>
      <c r="W6015" s="367">
        <v>1648333.3333333514</v>
      </c>
      <c r="X6015" s="384">
        <v>360387.06183025031</v>
      </c>
      <c r="Y6015" s="386">
        <v>9890.0000000001073</v>
      </c>
      <c r="Z6015" s="367"/>
      <c r="AA6015" s="367"/>
      <c r="AB6015" s="367"/>
      <c r="AC6015" s="367"/>
      <c r="AD6015" s="367"/>
      <c r="AE6015" s="367"/>
      <c r="AF6015" s="367"/>
      <c r="AG6015" s="367"/>
      <c r="AH6015" s="367"/>
      <c r="AI6015" s="367"/>
      <c r="AJ6015" s="367"/>
      <c r="AK6015" s="367"/>
      <c r="AL6015" s="367"/>
      <c r="AM6015" s="367"/>
      <c r="AN6015" s="367"/>
      <c r="AO6015" s="367"/>
      <c r="AP6015" s="367"/>
      <c r="AQ6015" s="367"/>
      <c r="AR6015" s="367"/>
      <c r="AS6015" s="367"/>
      <c r="AT6015" s="367"/>
    </row>
    <row r="6016" spans="2:46" ht="13.8">
      <c r="B6016" s="26">
        <v>164.99999999999935</v>
      </c>
      <c r="C6016" s="363">
        <v>3371.2318440247896</v>
      </c>
      <c r="D6016" s="367">
        <v>9899.9999999999618</v>
      </c>
      <c r="E6016" s="367">
        <v>46046.511627907268</v>
      </c>
      <c r="F6016" s="367">
        <v>-15339189.294961084</v>
      </c>
      <c r="G6016" s="367">
        <v>9900.0000000000637</v>
      </c>
      <c r="H6016" s="367">
        <v>247500</v>
      </c>
      <c r="I6016" s="384">
        <v>-181035507.47139224</v>
      </c>
      <c r="J6016" s="367">
        <v>9900</v>
      </c>
      <c r="K6016" s="367">
        <v>60000.000000001186</v>
      </c>
      <c r="L6016" s="384">
        <v>-10964398.710297771</v>
      </c>
      <c r="M6016" s="367">
        <v>9900.0000000001965</v>
      </c>
      <c r="N6016" s="367">
        <v>990</v>
      </c>
      <c r="O6016" s="384">
        <v>-187177.63566452352</v>
      </c>
      <c r="P6016" s="367">
        <v>143.54999999999998</v>
      </c>
      <c r="Q6016" s="367">
        <v>990</v>
      </c>
      <c r="R6016" s="384">
        <v>-79261.337512436279</v>
      </c>
      <c r="S6016" s="367">
        <v>138.6</v>
      </c>
      <c r="T6016" s="367">
        <v>34137.931034482215</v>
      </c>
      <c r="U6016" s="384">
        <v>-11297645.003564768</v>
      </c>
      <c r="V6016" s="367">
        <v>9899.9999999998417</v>
      </c>
      <c r="W6016" s="367">
        <v>1650000.0000000182</v>
      </c>
      <c r="X6016" s="384">
        <v>360299.76002559473</v>
      </c>
      <c r="Y6016" s="386">
        <v>9900.0000000001091</v>
      </c>
      <c r="Z6016" s="367"/>
      <c r="AA6016" s="367"/>
      <c r="AB6016" s="367"/>
      <c r="AC6016" s="367"/>
      <c r="AD6016" s="367"/>
      <c r="AE6016" s="367"/>
      <c r="AF6016" s="367"/>
      <c r="AG6016" s="367"/>
      <c r="AH6016" s="367"/>
      <c r="AI6016" s="367"/>
      <c r="AJ6016" s="367"/>
      <c r="AK6016" s="367"/>
      <c r="AL6016" s="367"/>
      <c r="AM6016" s="367"/>
      <c r="AN6016" s="367"/>
      <c r="AO6016" s="367"/>
      <c r="AP6016" s="367"/>
      <c r="AQ6016" s="367"/>
      <c r="AR6016" s="367"/>
      <c r="AS6016" s="367"/>
      <c r="AT6016" s="367"/>
    </row>
    <row r="6017" spans="2:46" ht="13.8">
      <c r="B6017" s="26">
        <v>165.166666666666</v>
      </c>
      <c r="C6017" s="363">
        <v>3374.5619321582426</v>
      </c>
      <c r="D6017" s="367">
        <v>9909.99999999996</v>
      </c>
      <c r="E6017" s="367">
        <v>46093.023255814245</v>
      </c>
      <c r="F6017" s="367">
        <v>-15370354.058054015</v>
      </c>
      <c r="G6017" s="367">
        <v>9910.0000000000637</v>
      </c>
      <c r="H6017" s="367">
        <v>247750</v>
      </c>
      <c r="I6017" s="384">
        <v>-181402859.67600656</v>
      </c>
      <c r="J6017" s="367">
        <v>9910</v>
      </c>
      <c r="K6017" s="367">
        <v>60060.60606060725</v>
      </c>
      <c r="L6017" s="384">
        <v>-10987469.006712282</v>
      </c>
      <c r="M6017" s="367">
        <v>9910.0000000001965</v>
      </c>
      <c r="N6017" s="367">
        <v>991</v>
      </c>
      <c r="O6017" s="384">
        <v>-187560.87347650487</v>
      </c>
      <c r="P6017" s="367">
        <v>143.69499999999999</v>
      </c>
      <c r="Q6017" s="367">
        <v>991</v>
      </c>
      <c r="R6017" s="384">
        <v>-79433.03892900121</v>
      </c>
      <c r="S6017" s="367">
        <v>138.73999999999998</v>
      </c>
      <c r="T6017" s="367">
        <v>34172.413793102904</v>
      </c>
      <c r="U6017" s="384">
        <v>-11321215.918447439</v>
      </c>
      <c r="V6017" s="367">
        <v>9909.9999999998417</v>
      </c>
      <c r="W6017" s="367">
        <v>1651666.6666666849</v>
      </c>
      <c r="X6017" s="384">
        <v>360211.54570131091</v>
      </c>
      <c r="Y6017" s="386">
        <v>9910.0000000001091</v>
      </c>
      <c r="Z6017" s="367"/>
      <c r="AA6017" s="367"/>
      <c r="AB6017" s="367"/>
      <c r="AC6017" s="367"/>
      <c r="AD6017" s="367"/>
      <c r="AE6017" s="367"/>
      <c r="AF6017" s="367"/>
      <c r="AG6017" s="367"/>
      <c r="AH6017" s="367"/>
      <c r="AI6017" s="367"/>
      <c r="AJ6017" s="367"/>
      <c r="AK6017" s="367"/>
      <c r="AL6017" s="367"/>
      <c r="AM6017" s="367"/>
      <c r="AN6017" s="367"/>
      <c r="AO6017" s="367"/>
      <c r="AP6017" s="367"/>
      <c r="AQ6017" s="367"/>
      <c r="AR6017" s="367"/>
      <c r="AS6017" s="367"/>
      <c r="AT6017" s="367"/>
    </row>
    <row r="6018" spans="2:46" ht="13.8">
      <c r="B6018" s="26">
        <v>165.33333333333266</v>
      </c>
      <c r="C6018" s="363">
        <v>3377.8918685327503</v>
      </c>
      <c r="D6018" s="367">
        <v>9919.99999999996</v>
      </c>
      <c r="E6018" s="367">
        <v>46139.534883721222</v>
      </c>
      <c r="F6018" s="367">
        <v>-15401550.447045013</v>
      </c>
      <c r="G6018" s="367">
        <v>9920.0000000000637</v>
      </c>
      <c r="H6018" s="367">
        <v>248000</v>
      </c>
      <c r="I6018" s="384">
        <v>-181770584.20767564</v>
      </c>
      <c r="J6018" s="367">
        <v>9920</v>
      </c>
      <c r="K6018" s="367">
        <v>60121.212121213313</v>
      </c>
      <c r="L6018" s="384">
        <v>-11010563.511292698</v>
      </c>
      <c r="M6018" s="367">
        <v>9920.0000000001983</v>
      </c>
      <c r="N6018" s="367">
        <v>992</v>
      </c>
      <c r="O6018" s="384">
        <v>-187944.5031542645</v>
      </c>
      <c r="P6018" s="367">
        <v>143.84</v>
      </c>
      <c r="Q6018" s="367">
        <v>992</v>
      </c>
      <c r="R6018" s="384">
        <v>-79604.92528897585</v>
      </c>
      <c r="S6018" s="367">
        <v>138.88</v>
      </c>
      <c r="T6018" s="367">
        <v>34206.896551723592</v>
      </c>
      <c r="U6018" s="384">
        <v>-11344811.372487029</v>
      </c>
      <c r="V6018" s="367">
        <v>9919.9999999998417</v>
      </c>
      <c r="W6018" s="367">
        <v>1653333.3333333516</v>
      </c>
      <c r="X6018" s="384">
        <v>360122.41885739868</v>
      </c>
      <c r="Y6018" s="386">
        <v>9920.0000000001091</v>
      </c>
      <c r="Z6018" s="367"/>
      <c r="AA6018" s="367"/>
      <c r="AB6018" s="367"/>
      <c r="AC6018" s="367"/>
      <c r="AD6018" s="367"/>
      <c r="AE6018" s="367"/>
      <c r="AF6018" s="367"/>
      <c r="AG6018" s="367"/>
      <c r="AH6018" s="367"/>
      <c r="AI6018" s="367"/>
      <c r="AJ6018" s="367"/>
      <c r="AK6018" s="367"/>
      <c r="AL6018" s="367"/>
      <c r="AM6018" s="367"/>
      <c r="AN6018" s="367"/>
      <c r="AO6018" s="367"/>
      <c r="AP6018" s="367"/>
      <c r="AQ6018" s="367"/>
      <c r="AR6018" s="367"/>
      <c r="AS6018" s="367"/>
      <c r="AT6018" s="367"/>
    </row>
    <row r="6019" spans="2:46" ht="13.8">
      <c r="B6019" s="26">
        <v>165.49999999999932</v>
      </c>
      <c r="C6019" s="363">
        <v>3381.2216531483118</v>
      </c>
      <c r="D6019" s="367">
        <v>9929.9999999999582</v>
      </c>
      <c r="E6019" s="367">
        <v>46186.046511628199</v>
      </c>
      <c r="F6019" s="367">
        <v>-15432778.461934082</v>
      </c>
      <c r="G6019" s="367">
        <v>9930.0000000000637</v>
      </c>
      <c r="H6019" s="367">
        <v>248250</v>
      </c>
      <c r="I6019" s="384">
        <v>-182138681.06639951</v>
      </c>
      <c r="J6019" s="367">
        <v>9930</v>
      </c>
      <c r="K6019" s="367">
        <v>60181.818181819377</v>
      </c>
      <c r="L6019" s="384">
        <v>-11033682.224039007</v>
      </c>
      <c r="M6019" s="367">
        <v>9930.0000000001983</v>
      </c>
      <c r="N6019" s="367">
        <v>993</v>
      </c>
      <c r="O6019" s="384">
        <v>-188328.52469780223</v>
      </c>
      <c r="P6019" s="367">
        <v>143.98499999999999</v>
      </c>
      <c r="Q6019" s="367">
        <v>993</v>
      </c>
      <c r="R6019" s="384">
        <v>-79776.996592360112</v>
      </c>
      <c r="S6019" s="367">
        <v>139.01999999999998</v>
      </c>
      <c r="T6019" s="367">
        <v>34241.37931034428</v>
      </c>
      <c r="U6019" s="384">
        <v>-11368431.365683539</v>
      </c>
      <c r="V6019" s="367">
        <v>9929.9999999998417</v>
      </c>
      <c r="W6019" s="367">
        <v>1655000.0000000184</v>
      </c>
      <c r="X6019" s="384">
        <v>360032.37949385814</v>
      </c>
      <c r="Y6019" s="386">
        <v>9930.0000000001091</v>
      </c>
      <c r="Z6019" s="367"/>
      <c r="AA6019" s="367"/>
      <c r="AB6019" s="367"/>
      <c r="AC6019" s="367"/>
      <c r="AD6019" s="367"/>
      <c r="AE6019" s="367"/>
      <c r="AF6019" s="367"/>
      <c r="AG6019" s="367"/>
      <c r="AH6019" s="367"/>
      <c r="AI6019" s="367"/>
      <c r="AJ6019" s="367"/>
      <c r="AK6019" s="367"/>
      <c r="AL6019" s="367"/>
      <c r="AM6019" s="367"/>
      <c r="AN6019" s="367"/>
      <c r="AO6019" s="367"/>
      <c r="AP6019" s="367"/>
      <c r="AQ6019" s="367"/>
      <c r="AR6019" s="367"/>
      <c r="AS6019" s="367"/>
      <c r="AT6019" s="367"/>
    </row>
    <row r="6020" spans="2:46" ht="13.8">
      <c r="B6020" s="26">
        <v>165.66666666666598</v>
      </c>
      <c r="C6020" s="363">
        <v>3384.5512860049284</v>
      </c>
      <c r="D6020" s="367">
        <v>9939.9999999999582</v>
      </c>
      <c r="E6020" s="367">
        <v>46232.558139535176</v>
      </c>
      <c r="F6020" s="367">
        <v>-15464038.102721212</v>
      </c>
      <c r="G6020" s="367">
        <v>9940.0000000000637</v>
      </c>
      <c r="H6020" s="367">
        <v>248500</v>
      </c>
      <c r="I6020" s="384">
        <v>-182507150.25217822</v>
      </c>
      <c r="J6020" s="367">
        <v>9940</v>
      </c>
      <c r="K6020" s="367">
        <v>60242.424242425441</v>
      </c>
      <c r="L6020" s="384">
        <v>-11056825.144951215</v>
      </c>
      <c r="M6020" s="367">
        <v>9940.0000000001983</v>
      </c>
      <c r="N6020" s="367">
        <v>994</v>
      </c>
      <c r="O6020" s="384">
        <v>-188712.93810711839</v>
      </c>
      <c r="P6020" s="367">
        <v>144.13</v>
      </c>
      <c r="Q6020" s="367">
        <v>994</v>
      </c>
      <c r="R6020" s="384">
        <v>-79949.252839154055</v>
      </c>
      <c r="S6020" s="367">
        <v>139.16</v>
      </c>
      <c r="T6020" s="367">
        <v>34275.862068964969</v>
      </c>
      <c r="U6020" s="384">
        <v>-11392075.898036962</v>
      </c>
      <c r="V6020" s="367">
        <v>9939.9999999998417</v>
      </c>
      <c r="W6020" s="367">
        <v>1656666.6666666851</v>
      </c>
      <c r="X6020" s="384">
        <v>359941.42761068937</v>
      </c>
      <c r="Y6020" s="386">
        <v>9940.0000000001091</v>
      </c>
      <c r="Z6020" s="367"/>
      <c r="AA6020" s="367"/>
      <c r="AB6020" s="367"/>
      <c r="AC6020" s="367"/>
      <c r="AD6020" s="367"/>
      <c r="AE6020" s="367"/>
      <c r="AF6020" s="367"/>
      <c r="AG6020" s="367"/>
      <c r="AH6020" s="367"/>
      <c r="AI6020" s="367"/>
      <c r="AJ6020" s="367"/>
      <c r="AK6020" s="367"/>
      <c r="AL6020" s="367"/>
      <c r="AM6020" s="367"/>
      <c r="AN6020" s="367"/>
      <c r="AO6020" s="367"/>
      <c r="AP6020" s="367"/>
      <c r="AQ6020" s="367"/>
      <c r="AR6020" s="367"/>
      <c r="AS6020" s="367"/>
      <c r="AT6020" s="367"/>
    </row>
    <row r="6021" spans="2:46" ht="13.8">
      <c r="B6021" s="26">
        <v>165.83333333333263</v>
      </c>
      <c r="C6021" s="363">
        <v>3387.8807671025997</v>
      </c>
      <c r="D6021" s="367">
        <v>9949.9999999999582</v>
      </c>
      <c r="E6021" s="367">
        <v>46279.069767442154</v>
      </c>
      <c r="F6021" s="367">
        <v>-15495329.36940641</v>
      </c>
      <c r="G6021" s="367">
        <v>9950.0000000000637</v>
      </c>
      <c r="H6021" s="367">
        <v>248750</v>
      </c>
      <c r="I6021" s="384">
        <v>-182875991.76501167</v>
      </c>
      <c r="J6021" s="367">
        <v>9950</v>
      </c>
      <c r="K6021" s="367">
        <v>60303.030303031504</v>
      </c>
      <c r="L6021" s="384">
        <v>-11079992.274029316</v>
      </c>
      <c r="M6021" s="367">
        <v>9950.0000000001983</v>
      </c>
      <c r="N6021" s="367">
        <v>995</v>
      </c>
      <c r="O6021" s="384">
        <v>-189097.74338221279</v>
      </c>
      <c r="P6021" s="367">
        <v>144.27500000000001</v>
      </c>
      <c r="Q6021" s="367">
        <v>995</v>
      </c>
      <c r="R6021" s="384">
        <v>-80121.694029357604</v>
      </c>
      <c r="S6021" s="367">
        <v>139.29999999999998</v>
      </c>
      <c r="T6021" s="367">
        <v>34310.344827585657</v>
      </c>
      <c r="U6021" s="384">
        <v>-11415744.969547305</v>
      </c>
      <c r="V6021" s="367">
        <v>9949.9999999998417</v>
      </c>
      <c r="W6021" s="367">
        <v>1658333.3333333519</v>
      </c>
      <c r="X6021" s="384">
        <v>359849.56320789224</v>
      </c>
      <c r="Y6021" s="386">
        <v>9950.000000000111</v>
      </c>
      <c r="Z6021" s="367"/>
      <c r="AA6021" s="367"/>
      <c r="AB6021" s="367"/>
      <c r="AC6021" s="367"/>
      <c r="AD6021" s="367"/>
      <c r="AE6021" s="367"/>
      <c r="AF6021" s="367"/>
      <c r="AG6021" s="367"/>
      <c r="AH6021" s="367"/>
      <c r="AI6021" s="367"/>
      <c r="AJ6021" s="367"/>
      <c r="AK6021" s="367"/>
      <c r="AL6021" s="367"/>
      <c r="AM6021" s="367"/>
      <c r="AN6021" s="367"/>
      <c r="AO6021" s="367"/>
      <c r="AP6021" s="367"/>
      <c r="AQ6021" s="367"/>
      <c r="AR6021" s="367"/>
      <c r="AS6021" s="367"/>
      <c r="AT6021" s="367"/>
    </row>
    <row r="6022" spans="2:46" ht="13.8">
      <c r="B6022" s="26">
        <v>165.99999999999929</v>
      </c>
      <c r="C6022" s="363">
        <v>3391.2100964413257</v>
      </c>
      <c r="D6022" s="367">
        <v>9959.9999999999582</v>
      </c>
      <c r="E6022" s="367">
        <v>46325.581395349131</v>
      </c>
      <c r="F6022" s="367">
        <v>-15526652.261989675</v>
      </c>
      <c r="G6022" s="367">
        <v>9960.0000000000637</v>
      </c>
      <c r="H6022" s="367">
        <v>249000</v>
      </c>
      <c r="I6022" s="384">
        <v>-183245205.6049</v>
      </c>
      <c r="J6022" s="367">
        <v>9960</v>
      </c>
      <c r="K6022" s="367">
        <v>60363.636363637568</v>
      </c>
      <c r="L6022" s="384">
        <v>-11103183.61127332</v>
      </c>
      <c r="M6022" s="367">
        <v>9960.0000000002001</v>
      </c>
      <c r="N6022" s="367">
        <v>996</v>
      </c>
      <c r="O6022" s="384">
        <v>-189482.94052308533</v>
      </c>
      <c r="P6022" s="367">
        <v>144.41999999999999</v>
      </c>
      <c r="Q6022" s="367">
        <v>996</v>
      </c>
      <c r="R6022" s="384">
        <v>-80294.320162970835</v>
      </c>
      <c r="S6022" s="367">
        <v>139.44</v>
      </c>
      <c r="T6022" s="367">
        <v>34344.827586206346</v>
      </c>
      <c r="U6022" s="384">
        <v>-11439438.580214564</v>
      </c>
      <c r="V6022" s="367">
        <v>9959.9999999998399</v>
      </c>
      <c r="W6022" s="367">
        <v>1660000.0000000186</v>
      </c>
      <c r="X6022" s="384">
        <v>359756.78628546686</v>
      </c>
      <c r="Y6022" s="386">
        <v>9960.000000000111</v>
      </c>
      <c r="Z6022" s="367"/>
      <c r="AA6022" s="367"/>
      <c r="AB6022" s="367"/>
      <c r="AC6022" s="367"/>
      <c r="AD6022" s="367"/>
      <c r="AE6022" s="367"/>
      <c r="AF6022" s="367"/>
      <c r="AG6022" s="367"/>
      <c r="AH6022" s="367"/>
      <c r="AI6022" s="367"/>
      <c r="AJ6022" s="367"/>
      <c r="AK6022" s="367"/>
      <c r="AL6022" s="367"/>
      <c r="AM6022" s="367"/>
      <c r="AN6022" s="367"/>
      <c r="AO6022" s="367"/>
      <c r="AP6022" s="367"/>
      <c r="AQ6022" s="367"/>
      <c r="AR6022" s="367"/>
      <c r="AS6022" s="367"/>
      <c r="AT6022" s="367"/>
    </row>
    <row r="6023" spans="2:46" ht="13.8">
      <c r="B6023" s="26">
        <v>166.16666666666595</v>
      </c>
      <c r="C6023" s="363">
        <v>3394.539274021105</v>
      </c>
      <c r="D6023" s="367">
        <v>9969.9999999999563</v>
      </c>
      <c r="E6023" s="367">
        <v>46372.093023256108</v>
      </c>
      <c r="F6023" s="367">
        <v>-15558006.780471006</v>
      </c>
      <c r="G6023" s="367">
        <v>9970.0000000000637</v>
      </c>
      <c r="H6023" s="367">
        <v>249250</v>
      </c>
      <c r="I6023" s="384">
        <v>-183614791.77184305</v>
      </c>
      <c r="J6023" s="367">
        <v>9970</v>
      </c>
      <c r="K6023" s="367">
        <v>60424.242424243632</v>
      </c>
      <c r="L6023" s="384">
        <v>-11126399.156683218</v>
      </c>
      <c r="M6023" s="367">
        <v>9970.0000000002001</v>
      </c>
      <c r="N6023" s="367">
        <v>997</v>
      </c>
      <c r="O6023" s="384">
        <v>-189868.52952973626</v>
      </c>
      <c r="P6023" s="367">
        <v>144.565</v>
      </c>
      <c r="Q6023" s="367">
        <v>997</v>
      </c>
      <c r="R6023" s="384">
        <v>-80467.131239993731</v>
      </c>
      <c r="S6023" s="367">
        <v>139.58000000000001</v>
      </c>
      <c r="T6023" s="367">
        <v>34379.310344827034</v>
      </c>
      <c r="U6023" s="384">
        <v>-11463156.730038743</v>
      </c>
      <c r="V6023" s="367">
        <v>9969.9999999998399</v>
      </c>
      <c r="W6023" s="367">
        <v>1661666.6666666854</v>
      </c>
      <c r="X6023" s="384">
        <v>359663.09684341319</v>
      </c>
      <c r="Y6023" s="386">
        <v>9970.0000000001128</v>
      </c>
      <c r="Z6023" s="367"/>
      <c r="AA6023" s="367"/>
      <c r="AB6023" s="367"/>
      <c r="AC6023" s="367"/>
      <c r="AD6023" s="367"/>
      <c r="AE6023" s="367"/>
      <c r="AF6023" s="367"/>
      <c r="AG6023" s="367"/>
      <c r="AH6023" s="367"/>
      <c r="AI6023" s="367"/>
      <c r="AJ6023" s="367"/>
      <c r="AK6023" s="367"/>
      <c r="AL6023" s="367"/>
      <c r="AM6023" s="367"/>
      <c r="AN6023" s="367"/>
      <c r="AO6023" s="367"/>
      <c r="AP6023" s="367"/>
      <c r="AQ6023" s="367"/>
      <c r="AR6023" s="367"/>
      <c r="AS6023" s="367"/>
      <c r="AT6023" s="367"/>
    </row>
    <row r="6024" spans="2:46" ht="13.8">
      <c r="B6024" s="26">
        <v>166.3333333333326</v>
      </c>
      <c r="C6024" s="363">
        <v>3397.8682998419399</v>
      </c>
      <c r="D6024" s="367">
        <v>9979.9999999999563</v>
      </c>
      <c r="E6024" s="367">
        <v>46418.604651163085</v>
      </c>
      <c r="F6024" s="367">
        <v>-15589392.924850406</v>
      </c>
      <c r="G6024" s="367">
        <v>9980.0000000000637</v>
      </c>
      <c r="H6024" s="367">
        <v>249500</v>
      </c>
      <c r="I6024" s="384">
        <v>-183984750.26584095</v>
      </c>
      <c r="J6024" s="367">
        <v>9980</v>
      </c>
      <c r="K6024" s="367">
        <v>60484.848484849696</v>
      </c>
      <c r="L6024" s="384">
        <v>-11149638.910259014</v>
      </c>
      <c r="M6024" s="367">
        <v>9980.0000000002001</v>
      </c>
      <c r="N6024" s="367">
        <v>998</v>
      </c>
      <c r="O6024" s="384">
        <v>-190254.51040216544</v>
      </c>
      <c r="P6024" s="367">
        <v>144.71</v>
      </c>
      <c r="Q6024" s="367">
        <v>998</v>
      </c>
      <c r="R6024" s="384">
        <v>-80640.127260426234</v>
      </c>
      <c r="S6024" s="367">
        <v>139.72</v>
      </c>
      <c r="T6024" s="367">
        <v>34413.793103447722</v>
      </c>
      <c r="U6024" s="384">
        <v>-11486899.419019837</v>
      </c>
      <c r="V6024" s="367">
        <v>9979.9999999998381</v>
      </c>
      <c r="W6024" s="367">
        <v>1663333.3333333521</v>
      </c>
      <c r="X6024" s="384">
        <v>359568.49488173111</v>
      </c>
      <c r="Y6024" s="386">
        <v>9980.0000000001128</v>
      </c>
      <c r="Z6024" s="367"/>
      <c r="AA6024" s="367"/>
      <c r="AB6024" s="367"/>
      <c r="AC6024" s="367"/>
      <c r="AD6024" s="367"/>
      <c r="AE6024" s="367"/>
      <c r="AF6024" s="367"/>
      <c r="AG6024" s="367"/>
      <c r="AH6024" s="367"/>
      <c r="AI6024" s="367"/>
      <c r="AJ6024" s="367"/>
      <c r="AK6024" s="367"/>
      <c r="AL6024" s="367"/>
      <c r="AM6024" s="367"/>
      <c r="AN6024" s="367"/>
      <c r="AO6024" s="367"/>
      <c r="AP6024" s="367"/>
      <c r="AQ6024" s="367"/>
      <c r="AR6024" s="367"/>
      <c r="AS6024" s="367"/>
      <c r="AT6024" s="367"/>
    </row>
    <row r="6025" spans="2:46" ht="13.8">
      <c r="B6025" s="26">
        <v>166.49999999999926</v>
      </c>
      <c r="C6025" s="363">
        <v>3401.197173903829</v>
      </c>
      <c r="D6025" s="367">
        <v>9989.9999999999563</v>
      </c>
      <c r="E6025" s="367">
        <v>46465.116279070062</v>
      </c>
      <c r="F6025" s="367">
        <v>-15620810.695127869</v>
      </c>
      <c r="G6025" s="367">
        <v>9990.0000000000637</v>
      </c>
      <c r="H6025" s="367">
        <v>249750</v>
      </c>
      <c r="I6025" s="384">
        <v>-184355081.08689368</v>
      </c>
      <c r="J6025" s="367">
        <v>9990</v>
      </c>
      <c r="K6025" s="367">
        <v>60545.454545455759</v>
      </c>
      <c r="L6025" s="384">
        <v>-11172902.872000702</v>
      </c>
      <c r="M6025" s="367">
        <v>9990.0000000002001</v>
      </c>
      <c r="N6025" s="367">
        <v>999</v>
      </c>
      <c r="O6025" s="384">
        <v>-190640.88314037275</v>
      </c>
      <c r="P6025" s="367">
        <v>144.85499999999999</v>
      </c>
      <c r="Q6025" s="367">
        <v>999</v>
      </c>
      <c r="R6025" s="384">
        <v>-80813.308224268432</v>
      </c>
      <c r="S6025" s="367">
        <v>139.86000000000001</v>
      </c>
      <c r="T6025" s="367">
        <v>34448.275862068411</v>
      </c>
      <c r="U6025" s="384">
        <v>-11510666.647157853</v>
      </c>
      <c r="V6025" s="367">
        <v>9989.9999999998381</v>
      </c>
      <c r="W6025" s="367">
        <v>1665000.0000000189</v>
      </c>
      <c r="X6025" s="384">
        <v>359472.98040042084</v>
      </c>
      <c r="Y6025" s="386">
        <v>9990.0000000001128</v>
      </c>
      <c r="Z6025" s="367"/>
      <c r="AA6025" s="367"/>
      <c r="AB6025" s="367"/>
      <c r="AC6025" s="367"/>
      <c r="AD6025" s="367"/>
      <c r="AE6025" s="367"/>
      <c r="AF6025" s="367"/>
      <c r="AG6025" s="367"/>
      <c r="AH6025" s="367"/>
      <c r="AI6025" s="367"/>
      <c r="AJ6025" s="367"/>
      <c r="AK6025" s="367"/>
      <c r="AL6025" s="367"/>
      <c r="AM6025" s="367"/>
      <c r="AN6025" s="367"/>
      <c r="AO6025" s="367"/>
      <c r="AP6025" s="367"/>
      <c r="AQ6025" s="367"/>
      <c r="AR6025" s="367"/>
      <c r="AS6025" s="367"/>
      <c r="AT6025" s="367"/>
    </row>
    <row r="6026" spans="2:46" ht="13.8">
      <c r="B6026" s="26">
        <v>166.66666666666592</v>
      </c>
      <c r="C6026" s="363">
        <v>3404.5258962067733</v>
      </c>
      <c r="D6026" s="367">
        <v>9999.9999999999563</v>
      </c>
      <c r="E6026" s="367">
        <v>46511.627906977039</v>
      </c>
      <c r="F6026" s="367">
        <v>-15652260.091303399</v>
      </c>
      <c r="G6026" s="367">
        <v>10000.000000000064</v>
      </c>
      <c r="H6026" s="367">
        <v>250000</v>
      </c>
      <c r="I6026" s="384">
        <v>-184725784.23500115</v>
      </c>
      <c r="J6026" s="367">
        <v>10000</v>
      </c>
      <c r="K6026" s="367">
        <v>60606.060606061823</v>
      </c>
      <c r="L6026" s="384">
        <v>-11196191.041908296</v>
      </c>
      <c r="M6026" s="367">
        <v>10000.000000000202</v>
      </c>
      <c r="N6026" s="367">
        <v>1000</v>
      </c>
      <c r="O6026" s="384">
        <v>-191027.64774435846</v>
      </c>
      <c r="P6026" s="367">
        <v>145</v>
      </c>
      <c r="Q6026" s="367">
        <v>1000</v>
      </c>
      <c r="R6026" s="384">
        <v>-80986.674131520238</v>
      </c>
      <c r="S6026" s="367">
        <v>140</v>
      </c>
      <c r="T6026" s="367">
        <v>34482.758620689099</v>
      </c>
      <c r="U6026" s="384">
        <v>-11534458.414452787</v>
      </c>
      <c r="V6026" s="367">
        <v>9999.9999999998381</v>
      </c>
      <c r="W6026" s="367">
        <v>1666666.6666666856</v>
      </c>
      <c r="X6026" s="384">
        <v>359376.55339948222</v>
      </c>
      <c r="Y6026" s="386">
        <v>10000.000000000113</v>
      </c>
      <c r="Z6026" s="367"/>
      <c r="AA6026" s="367"/>
      <c r="AB6026" s="367"/>
      <c r="AC6026" s="367"/>
      <c r="AD6026" s="367"/>
      <c r="AE6026" s="367"/>
      <c r="AF6026" s="367"/>
      <c r="AG6026" s="367"/>
      <c r="AH6026" s="367"/>
      <c r="AI6026" s="367"/>
      <c r="AJ6026" s="367"/>
      <c r="AK6026" s="367"/>
      <c r="AL6026" s="367"/>
      <c r="AM6026" s="367"/>
      <c r="AN6026" s="367"/>
      <c r="AO6026" s="367"/>
      <c r="AP6026" s="367"/>
      <c r="AQ6026" s="367"/>
      <c r="AR6026" s="367"/>
      <c r="AS6026" s="367"/>
      <c r="AT6026" s="367"/>
    </row>
    <row r="6027" spans="2:46" ht="13.8">
      <c r="B6027" s="31" t="s">
        <v>286</v>
      </c>
      <c r="C6027" s="398">
        <f>MAX(C5027:C6026)</f>
        <v>3404.5258962067733</v>
      </c>
      <c r="D6027" s="399">
        <f>VLOOKUP(C6027,C5027:D6026,2,FALSE)</f>
        <v>9999.9999999999563</v>
      </c>
      <c r="E6027" s="365"/>
      <c r="F6027" s="398">
        <f>MAX(F5027:F6026)</f>
        <v>408.12098395683807</v>
      </c>
      <c r="G6027" s="399">
        <f>VLOOKUP(F6027,F5027:G6026,2,FALSE)</f>
        <v>50</v>
      </c>
      <c r="H6027" s="368"/>
      <c r="I6027" s="398">
        <f>MAX(I5027:I6026)</f>
        <v>2772.3562211395665</v>
      </c>
      <c r="J6027" s="399">
        <f>VLOOKUP(I6027,I5027:J6026,2,FALSE)</f>
        <v>40</v>
      </c>
      <c r="K6027" s="363"/>
      <c r="L6027" s="398">
        <f>MAX(L5027:L6026)</f>
        <v>17021.59667759532</v>
      </c>
      <c r="M6027" s="399">
        <f>VLOOKUP(L6027,L5027:M6026,2,FALSE)</f>
        <v>379.99999999999972</v>
      </c>
      <c r="N6027" s="365"/>
      <c r="O6027" s="398">
        <f>MAX(O5027:O6026)</f>
        <v>30.655479755948459</v>
      </c>
      <c r="P6027" s="399">
        <f>VLOOKUP(O6027,O5027:P6026,2,FALSE)</f>
        <v>1.885</v>
      </c>
      <c r="Q6027" s="368"/>
      <c r="R6027" s="398">
        <f>MAX(R5027:R6026)</f>
        <v>356.61066965580062</v>
      </c>
      <c r="S6027" s="399">
        <f>VLOOKUP(R6027,R5027:S6026,2,FALSE)</f>
        <v>8.68</v>
      </c>
      <c r="T6027" s="363"/>
      <c r="U6027" s="398">
        <f>MAX(U5027:U6026)</f>
        <v>11010.980721544578</v>
      </c>
      <c r="V6027" s="399">
        <f>VLOOKUP(U6027,U5027:V6026,2,FALSE)</f>
        <v>299.99999999999994</v>
      </c>
      <c r="W6027" s="365"/>
      <c r="X6027" s="398">
        <f>MAX(X5027:X6026)</f>
        <v>364519.64376746112</v>
      </c>
      <c r="Y6027" s="399">
        <f>VLOOKUP(X6027,X5027:Y6026,2,FALSE)</f>
        <v>8940.0000000000637</v>
      </c>
      <c r="Z6027" s="368"/>
      <c r="AA6027" s="367"/>
      <c r="AB6027" s="368"/>
      <c r="AC6027" s="367"/>
      <c r="AD6027" s="367"/>
      <c r="AE6027" s="367"/>
      <c r="AF6027" s="367"/>
      <c r="AG6027" s="367"/>
      <c r="AH6027" s="367"/>
      <c r="AI6027" s="367"/>
      <c r="AJ6027" s="367"/>
      <c r="AK6027" s="367"/>
      <c r="AL6027" s="367"/>
      <c r="AM6027" s="367"/>
      <c r="AN6027" s="367"/>
      <c r="AO6027" s="367"/>
      <c r="AP6027" s="367"/>
      <c r="AQ6027" s="367"/>
      <c r="AR6027" s="367"/>
      <c r="AS6027" s="367"/>
      <c r="AT6027" s="367"/>
    </row>
    <row r="6028" spans="2:46" ht="13.8">
      <c r="B6028" s="392">
        <v>1000</v>
      </c>
      <c r="C6028" s="390">
        <v>2069</v>
      </c>
      <c r="D6028" s="367"/>
      <c r="E6028" s="367"/>
      <c r="F6028" s="367"/>
      <c r="G6028" s="367"/>
      <c r="H6028" s="367"/>
      <c r="I6028" s="384"/>
      <c r="J6028" s="367"/>
      <c r="K6028" s="367"/>
      <c r="L6028" s="384"/>
      <c r="M6028" s="367"/>
      <c r="N6028" s="367"/>
      <c r="O6028" s="384"/>
      <c r="P6028" s="367"/>
      <c r="Q6028" s="367"/>
      <c r="R6028" s="384"/>
      <c r="S6028" s="367"/>
      <c r="T6028" s="367"/>
      <c r="U6028" s="384"/>
      <c r="V6028" s="367"/>
      <c r="W6028" s="367"/>
      <c r="X6028" s="384"/>
      <c r="Y6028" s="386"/>
      <c r="Z6028" s="367"/>
      <c r="AA6028" s="367"/>
      <c r="AB6028" s="367"/>
      <c r="AC6028" s="367"/>
      <c r="AD6028" s="367"/>
      <c r="AE6028" s="367"/>
      <c r="AF6028" s="367"/>
      <c r="AG6028" s="367"/>
      <c r="AH6028" s="367"/>
      <c r="AI6028" s="367"/>
      <c r="AJ6028" s="367"/>
      <c r="AK6028" s="367"/>
      <c r="AL6028" s="367"/>
      <c r="AM6028" s="367"/>
      <c r="AN6028" s="367"/>
      <c r="AO6028" s="367"/>
      <c r="AP6028" s="367"/>
      <c r="AQ6028" s="367"/>
      <c r="AR6028" s="367"/>
      <c r="AS6028" s="367"/>
      <c r="AT6028" s="367"/>
    </row>
    <row r="6029" spans="2:46" ht="13.8">
      <c r="B6029" s="31" t="s">
        <v>107</v>
      </c>
      <c r="C6029" s="363">
        <v>166.66666666666666</v>
      </c>
      <c r="D6029" s="367">
        <v>0.16666666666666666</v>
      </c>
      <c r="E6029" s="385" t="s">
        <v>108</v>
      </c>
      <c r="F6029" s="367">
        <v>46511.627906976741</v>
      </c>
      <c r="G6029" s="367">
        <v>46.511627906976742</v>
      </c>
      <c r="H6029" s="385" t="s">
        <v>109</v>
      </c>
      <c r="I6029" s="384">
        <v>250000</v>
      </c>
      <c r="J6029" s="367">
        <v>250</v>
      </c>
      <c r="K6029" s="385" t="s">
        <v>110</v>
      </c>
      <c r="L6029" s="384">
        <v>60606.060606060608</v>
      </c>
      <c r="M6029" s="367">
        <v>60.606060606060609</v>
      </c>
      <c r="N6029" s="385" t="s">
        <v>111</v>
      </c>
      <c r="O6029" s="384">
        <v>68965.517241379304</v>
      </c>
      <c r="P6029" s="367">
        <v>1</v>
      </c>
      <c r="Q6029" s="385" t="s">
        <v>112</v>
      </c>
      <c r="R6029" s="384">
        <v>71428.571428571435</v>
      </c>
      <c r="S6029" s="367">
        <v>1</v>
      </c>
      <c r="T6029" s="385" t="s">
        <v>113</v>
      </c>
      <c r="U6029" s="384">
        <v>34482.758620689652</v>
      </c>
      <c r="V6029" s="367">
        <v>34.482758620689651</v>
      </c>
      <c r="W6029" s="385" t="s">
        <v>114</v>
      </c>
      <c r="X6029" s="384">
        <v>1666666.6666666667</v>
      </c>
      <c r="Y6029" s="388">
        <v>1666.6666666666667</v>
      </c>
      <c r="Z6029" s="367"/>
      <c r="AA6029" s="367"/>
      <c r="AB6029" s="367"/>
      <c r="AC6029" s="367"/>
      <c r="AD6029" s="367"/>
      <c r="AE6029" s="367"/>
      <c r="AF6029" s="367"/>
      <c r="AG6029" s="367"/>
      <c r="AH6029" s="367"/>
      <c r="AI6029" s="367"/>
      <c r="AJ6029" s="367"/>
      <c r="AK6029" s="367"/>
      <c r="AL6029" s="367"/>
      <c r="AM6029" s="367"/>
      <c r="AN6029" s="367"/>
      <c r="AO6029" s="367"/>
      <c r="AP6029" s="367"/>
      <c r="AQ6029" s="367"/>
      <c r="AR6029" s="367"/>
      <c r="AS6029" s="367"/>
      <c r="AT6029" s="367"/>
    </row>
    <row r="6030" spans="2:46" ht="13.8">
      <c r="B6030" s="26" t="s">
        <v>278</v>
      </c>
      <c r="C6030" s="363" t="s">
        <v>66</v>
      </c>
      <c r="D6030" s="367" t="s">
        <v>19</v>
      </c>
      <c r="E6030" s="367" t="s">
        <v>278</v>
      </c>
      <c r="F6030" s="367" t="s">
        <v>66</v>
      </c>
      <c r="G6030" s="367" t="s">
        <v>19</v>
      </c>
      <c r="H6030" s="367" t="s">
        <v>278</v>
      </c>
      <c r="I6030" s="384" t="s">
        <v>66</v>
      </c>
      <c r="J6030" s="367" t="s">
        <v>19</v>
      </c>
      <c r="K6030" s="367" t="s">
        <v>278</v>
      </c>
      <c r="L6030" s="384" t="s">
        <v>66</v>
      </c>
      <c r="M6030" s="367" t="s">
        <v>19</v>
      </c>
      <c r="N6030" s="367" t="s">
        <v>278</v>
      </c>
      <c r="O6030" s="384" t="s">
        <v>66</v>
      </c>
      <c r="P6030" s="367" t="s">
        <v>19</v>
      </c>
      <c r="Q6030" s="367" t="s">
        <v>278</v>
      </c>
      <c r="R6030" s="384" t="s">
        <v>66</v>
      </c>
      <c r="S6030" s="367" t="s">
        <v>19</v>
      </c>
      <c r="T6030" s="367" t="s">
        <v>278</v>
      </c>
      <c r="U6030" s="384" t="s">
        <v>66</v>
      </c>
      <c r="V6030" s="367" t="s">
        <v>19</v>
      </c>
      <c r="W6030" s="367" t="s">
        <v>278</v>
      </c>
      <c r="X6030" s="384" t="s">
        <v>66</v>
      </c>
      <c r="Y6030" s="386" t="s">
        <v>19</v>
      </c>
      <c r="Z6030" s="367"/>
      <c r="AA6030" s="367"/>
      <c r="AB6030" s="367"/>
      <c r="AC6030" s="367"/>
      <c r="AD6030" s="367"/>
      <c r="AE6030" s="367"/>
      <c r="AF6030" s="367"/>
      <c r="AG6030" s="367"/>
      <c r="AH6030" s="367"/>
      <c r="AI6030" s="367"/>
      <c r="AJ6030" s="367"/>
      <c r="AK6030" s="367"/>
      <c r="AL6030" s="367"/>
      <c r="AM6030" s="367"/>
      <c r="AN6030" s="367"/>
      <c r="AO6030" s="367"/>
      <c r="AP6030" s="367"/>
      <c r="AQ6030" s="367"/>
      <c r="AR6030" s="367"/>
      <c r="AS6030" s="367"/>
      <c r="AT6030" s="367"/>
    </row>
    <row r="6031" spans="2:46" ht="13.8">
      <c r="B6031" s="26">
        <v>0.16666666666666666</v>
      </c>
      <c r="C6031" s="363">
        <v>0.84029713866174871</v>
      </c>
      <c r="D6031" s="367">
        <v>1</v>
      </c>
      <c r="E6031" s="367">
        <v>46.511627906976742</v>
      </c>
      <c r="F6031" s="367">
        <v>29.292275427075985</v>
      </c>
      <c r="G6031" s="367">
        <v>1</v>
      </c>
      <c r="H6031" s="367">
        <v>250</v>
      </c>
      <c r="I6031" s="384">
        <v>261.64198767123588</v>
      </c>
      <c r="J6031" s="367">
        <v>1</v>
      </c>
      <c r="K6031" s="367">
        <v>60.606060606060609</v>
      </c>
      <c r="L6031" s="384">
        <v>168.19574207009978</v>
      </c>
      <c r="M6031" s="367">
        <v>1</v>
      </c>
      <c r="N6031" s="367">
        <v>1</v>
      </c>
      <c r="O6031" s="384">
        <v>0.8970530317453792</v>
      </c>
      <c r="P6031" s="367">
        <v>1.4500000000000001E-2</v>
      </c>
      <c r="Q6031" s="367">
        <v>1</v>
      </c>
      <c r="R6031" s="384">
        <v>2.1040042238907422</v>
      </c>
      <c r="S6031" s="367">
        <v>1.4E-2</v>
      </c>
      <c r="T6031" s="367">
        <v>34.482758620689651</v>
      </c>
      <c r="U6031" s="384">
        <v>133.12603982431696</v>
      </c>
      <c r="V6031" s="367">
        <v>0.99999999999999978</v>
      </c>
      <c r="W6031" s="367">
        <v>1666.6666666666667</v>
      </c>
      <c r="X6031" s="384">
        <v>146.8679661170886</v>
      </c>
      <c r="Y6031" s="386">
        <v>1</v>
      </c>
      <c r="Z6031" s="367"/>
      <c r="AA6031" s="367"/>
      <c r="AB6031" s="367"/>
      <c r="AC6031" s="367"/>
      <c r="AD6031" s="367"/>
      <c r="AE6031" s="367"/>
      <c r="AF6031" s="367"/>
      <c r="AG6031" s="367"/>
      <c r="AH6031" s="367"/>
      <c r="AI6031" s="367"/>
      <c r="AJ6031" s="367"/>
      <c r="AK6031" s="367"/>
      <c r="AL6031" s="367"/>
      <c r="AM6031" s="367"/>
      <c r="AN6031" s="367"/>
      <c r="AO6031" s="367"/>
      <c r="AP6031" s="367"/>
      <c r="AQ6031" s="367"/>
      <c r="AR6031" s="367"/>
      <c r="AS6031" s="367"/>
      <c r="AT6031" s="367"/>
    </row>
    <row r="6032" spans="2:46" ht="13.8">
      <c r="B6032" s="26">
        <v>0.33333333333333331</v>
      </c>
      <c r="C6032" s="363">
        <v>1.6805927597340429</v>
      </c>
      <c r="D6032" s="367">
        <v>2</v>
      </c>
      <c r="E6032" s="367">
        <v>93.023255813953483</v>
      </c>
      <c r="F6032" s="367">
        <v>58.268291873486753</v>
      </c>
      <c r="G6032" s="367">
        <v>2</v>
      </c>
      <c r="H6032" s="367">
        <v>500</v>
      </c>
      <c r="I6032" s="384">
        <v>519.56070479447408</v>
      </c>
      <c r="J6032" s="367">
        <v>2</v>
      </c>
      <c r="K6032" s="367">
        <v>121.21212121212122</v>
      </c>
      <c r="L6032" s="384">
        <v>336.14940248122701</v>
      </c>
      <c r="M6032" s="367">
        <v>2</v>
      </c>
      <c r="N6032" s="367">
        <v>2</v>
      </c>
      <c r="O6032" s="384">
        <v>1.7901874057081497</v>
      </c>
      <c r="P6032" s="367">
        <v>2.9000000000000001E-2</v>
      </c>
      <c r="Q6032" s="367">
        <v>2</v>
      </c>
      <c r="R6032" s="384">
        <v>4.2061590136849816</v>
      </c>
      <c r="S6032" s="367">
        <v>2.8000000000000001E-2</v>
      </c>
      <c r="T6032" s="367">
        <v>68.965517241379303</v>
      </c>
      <c r="U6032" s="384">
        <v>266.0066880794551</v>
      </c>
      <c r="V6032" s="367">
        <v>1.9999999999999996</v>
      </c>
      <c r="W6032" s="367">
        <v>3333.3333333333335</v>
      </c>
      <c r="X6032" s="384">
        <v>293.72680703789416</v>
      </c>
      <c r="Y6032" s="386">
        <v>2</v>
      </c>
      <c r="Z6032" s="367"/>
      <c r="AA6032" s="367"/>
      <c r="AB6032" s="367"/>
      <c r="AC6032" s="367"/>
      <c r="AD6032" s="367"/>
      <c r="AE6032" s="367"/>
      <c r="AF6032" s="367"/>
      <c r="AG6032" s="367"/>
      <c r="AH6032" s="367"/>
      <c r="AI6032" s="367"/>
      <c r="AJ6032" s="367"/>
      <c r="AK6032" s="367"/>
      <c r="AL6032" s="367"/>
      <c r="AM6032" s="367"/>
      <c r="AN6032" s="367"/>
      <c r="AO6032" s="367"/>
      <c r="AP6032" s="367"/>
      <c r="AQ6032" s="367"/>
      <c r="AR6032" s="367"/>
      <c r="AS6032" s="367"/>
      <c r="AT6032" s="367"/>
    </row>
    <row r="6033" spans="2:46" ht="13.8">
      <c r="B6033" s="26">
        <v>0.5</v>
      </c>
      <c r="C6033" s="363">
        <v>2.5208868632168819</v>
      </c>
      <c r="D6033" s="367">
        <v>3</v>
      </c>
      <c r="E6033" s="367">
        <v>139.53488372093022</v>
      </c>
      <c r="F6033" s="367">
        <v>86.928049339232288</v>
      </c>
      <c r="G6033" s="367">
        <v>3</v>
      </c>
      <c r="H6033" s="367">
        <v>750</v>
      </c>
      <c r="I6033" s="384">
        <v>773.75615136971453</v>
      </c>
      <c r="J6033" s="367">
        <v>3</v>
      </c>
      <c r="K6033" s="367">
        <v>181.81818181818181</v>
      </c>
      <c r="L6033" s="384">
        <v>503.86098123338161</v>
      </c>
      <c r="M6033" s="367">
        <v>3</v>
      </c>
      <c r="N6033" s="367">
        <v>3</v>
      </c>
      <c r="O6033" s="384">
        <v>2.6794031218883112</v>
      </c>
      <c r="P6033" s="367">
        <v>4.3499999999999997E-2</v>
      </c>
      <c r="Q6033" s="367">
        <v>3</v>
      </c>
      <c r="R6033" s="384">
        <v>6.3064643693827165</v>
      </c>
      <c r="S6033" s="367">
        <v>4.1999999999999996E-2</v>
      </c>
      <c r="T6033" s="367">
        <v>103.44827586206895</v>
      </c>
      <c r="U6033" s="384">
        <v>398.64194476541451</v>
      </c>
      <c r="V6033" s="367">
        <v>2.9999999999999996</v>
      </c>
      <c r="W6033" s="367">
        <v>5000</v>
      </c>
      <c r="X6033" s="384">
        <v>440.57652276241669</v>
      </c>
      <c r="Y6033" s="386">
        <v>3</v>
      </c>
      <c r="Z6033" s="367"/>
      <c r="AA6033" s="367"/>
      <c r="AB6033" s="367"/>
      <c r="AC6033" s="367"/>
      <c r="AD6033" s="367"/>
      <c r="AE6033" s="367"/>
      <c r="AF6033" s="367"/>
      <c r="AG6033" s="367"/>
      <c r="AH6033" s="367"/>
      <c r="AI6033" s="367"/>
      <c r="AJ6033" s="367"/>
      <c r="AK6033" s="367"/>
      <c r="AL6033" s="367"/>
      <c r="AM6033" s="367"/>
      <c r="AN6033" s="367"/>
      <c r="AO6033" s="367"/>
      <c r="AP6033" s="367"/>
      <c r="AQ6033" s="367"/>
      <c r="AR6033" s="367"/>
      <c r="AS6033" s="367"/>
      <c r="AT6033" s="367"/>
    </row>
    <row r="6034" spans="2:46" ht="13.8">
      <c r="B6034" s="26">
        <v>0.66666666666666663</v>
      </c>
      <c r="C6034" s="363">
        <v>3.3611794491102667</v>
      </c>
      <c r="D6034" s="367">
        <v>4</v>
      </c>
      <c r="E6034" s="367">
        <v>186.04651162790697</v>
      </c>
      <c r="F6034" s="367">
        <v>115.27154782431263</v>
      </c>
      <c r="G6034" s="367">
        <v>4</v>
      </c>
      <c r="H6034" s="367">
        <v>1000</v>
      </c>
      <c r="I6034" s="384">
        <v>1024.2283273969574</v>
      </c>
      <c r="J6034" s="367">
        <v>4</v>
      </c>
      <c r="K6034" s="367">
        <v>242.42424242424244</v>
      </c>
      <c r="L6034" s="384">
        <v>671.33047832656371</v>
      </c>
      <c r="M6034" s="367">
        <v>4</v>
      </c>
      <c r="N6034" s="367">
        <v>4</v>
      </c>
      <c r="O6034" s="384">
        <v>3.5647001802858647</v>
      </c>
      <c r="P6034" s="367">
        <v>5.8000000000000003E-2</v>
      </c>
      <c r="Q6034" s="367">
        <v>4</v>
      </c>
      <c r="R6034" s="384">
        <v>8.4049202909839522</v>
      </c>
      <c r="S6034" s="367">
        <v>5.6000000000000001E-2</v>
      </c>
      <c r="T6034" s="367">
        <v>137.93103448275861</v>
      </c>
      <c r="U6034" s="384">
        <v>531.03180988219503</v>
      </c>
      <c r="V6034" s="367">
        <v>3.9999999999999991</v>
      </c>
      <c r="W6034" s="367">
        <v>6666.666666666667</v>
      </c>
      <c r="X6034" s="384">
        <v>587.41711329065618</v>
      </c>
      <c r="Y6034" s="386">
        <v>4</v>
      </c>
      <c r="Z6034" s="367"/>
      <c r="AA6034" s="367"/>
      <c r="AB6034" s="367"/>
      <c r="AC6034" s="367"/>
      <c r="AD6034" s="367"/>
      <c r="AE6034" s="367"/>
      <c r="AF6034" s="367"/>
      <c r="AG6034" s="367"/>
      <c r="AH6034" s="367"/>
      <c r="AI6034" s="367"/>
      <c r="AJ6034" s="367"/>
      <c r="AK6034" s="367"/>
      <c r="AL6034" s="367"/>
      <c r="AM6034" s="367"/>
      <c r="AN6034" s="367"/>
      <c r="AO6034" s="367"/>
      <c r="AP6034" s="367"/>
      <c r="AQ6034" s="367"/>
      <c r="AR6034" s="367"/>
      <c r="AS6034" s="367"/>
      <c r="AT6034" s="367"/>
    </row>
    <row r="6035" spans="2:46" ht="13.8">
      <c r="B6035" s="26">
        <v>0.83333333333333326</v>
      </c>
      <c r="C6035" s="363">
        <v>4.2014705174141955</v>
      </c>
      <c r="D6035" s="367">
        <v>4.9999999999999991</v>
      </c>
      <c r="E6035" s="367">
        <v>232.55813953488371</v>
      </c>
      <c r="F6035" s="367">
        <v>143.29878732872774</v>
      </c>
      <c r="G6035" s="367">
        <v>5</v>
      </c>
      <c r="H6035" s="367">
        <v>1250</v>
      </c>
      <c r="I6035" s="384">
        <v>1270.9772328762026</v>
      </c>
      <c r="J6035" s="367">
        <v>5</v>
      </c>
      <c r="K6035" s="367">
        <v>303.03030303030306</v>
      </c>
      <c r="L6035" s="384">
        <v>838.55789376077337</v>
      </c>
      <c r="M6035" s="367">
        <v>5.0000000000000009</v>
      </c>
      <c r="N6035" s="367">
        <v>5</v>
      </c>
      <c r="O6035" s="384">
        <v>4.4460785809008083</v>
      </c>
      <c r="P6035" s="367">
        <v>7.2499999999999995E-2</v>
      </c>
      <c r="Q6035" s="367">
        <v>5</v>
      </c>
      <c r="R6035" s="384">
        <v>10.501526778488683</v>
      </c>
      <c r="S6035" s="367">
        <v>6.9999999999999993E-2</v>
      </c>
      <c r="T6035" s="367">
        <v>172.41379310344826</v>
      </c>
      <c r="U6035" s="384">
        <v>663.17628342979685</v>
      </c>
      <c r="V6035" s="367">
        <v>4.9999999999999991</v>
      </c>
      <c r="W6035" s="367">
        <v>8333.3333333333339</v>
      </c>
      <c r="X6035" s="384">
        <v>734.24857862261263</v>
      </c>
      <c r="Y6035" s="386">
        <v>5</v>
      </c>
      <c r="Z6035" s="367"/>
      <c r="AA6035" s="367"/>
      <c r="AB6035" s="367"/>
      <c r="AC6035" s="367"/>
      <c r="AD6035" s="367"/>
      <c r="AE6035" s="367"/>
      <c r="AF6035" s="367"/>
      <c r="AG6035" s="367"/>
      <c r="AH6035" s="367"/>
      <c r="AI6035" s="367"/>
      <c r="AJ6035" s="367"/>
      <c r="AK6035" s="367"/>
      <c r="AL6035" s="367"/>
      <c r="AM6035" s="367"/>
      <c r="AN6035" s="367"/>
      <c r="AO6035" s="367"/>
      <c r="AP6035" s="367"/>
      <c r="AQ6035" s="367"/>
      <c r="AR6035" s="367"/>
      <c r="AS6035" s="367"/>
      <c r="AT6035" s="367"/>
    </row>
    <row r="6036" spans="2:46" ht="13.8">
      <c r="B6036" s="26">
        <v>0.99999999999999989</v>
      </c>
      <c r="C6036" s="363">
        <v>5.0417600681286716</v>
      </c>
      <c r="D6036" s="367">
        <v>5.9999999999999991</v>
      </c>
      <c r="E6036" s="367">
        <v>279.06976744186045</v>
      </c>
      <c r="F6036" s="367">
        <v>171.00976785247767</v>
      </c>
      <c r="G6036" s="367">
        <v>6</v>
      </c>
      <c r="H6036" s="367">
        <v>1500</v>
      </c>
      <c r="I6036" s="384">
        <v>1514.0028678074498</v>
      </c>
      <c r="J6036" s="367">
        <v>6</v>
      </c>
      <c r="K6036" s="367">
        <v>363.63636363636368</v>
      </c>
      <c r="L6036" s="384">
        <v>1005.5432275360101</v>
      </c>
      <c r="M6036" s="367">
        <v>6.0000000000000009</v>
      </c>
      <c r="N6036" s="367">
        <v>6</v>
      </c>
      <c r="O6036" s="384">
        <v>5.3235383237331444</v>
      </c>
      <c r="P6036" s="367">
        <v>8.6999999999999994E-2</v>
      </c>
      <c r="Q6036" s="367">
        <v>6</v>
      </c>
      <c r="R6036" s="384">
        <v>12.596283831896914</v>
      </c>
      <c r="S6036" s="367">
        <v>8.3999999999999991E-2</v>
      </c>
      <c r="T6036" s="367">
        <v>206.89655172413791</v>
      </c>
      <c r="U6036" s="384">
        <v>795.07536540822002</v>
      </c>
      <c r="V6036" s="367">
        <v>5.9999999999999991</v>
      </c>
      <c r="W6036" s="367">
        <v>10000</v>
      </c>
      <c r="X6036" s="384">
        <v>881.07091875828598</v>
      </c>
      <c r="Y6036" s="386">
        <v>6</v>
      </c>
      <c r="Z6036" s="367"/>
      <c r="AA6036" s="367"/>
      <c r="AB6036" s="367"/>
      <c r="AC6036" s="367"/>
      <c r="AD6036" s="367"/>
      <c r="AE6036" s="367"/>
      <c r="AF6036" s="367"/>
      <c r="AG6036" s="367"/>
      <c r="AH6036" s="367"/>
      <c r="AI6036" s="367"/>
      <c r="AJ6036" s="367"/>
      <c r="AK6036" s="367"/>
      <c r="AL6036" s="367"/>
      <c r="AM6036" s="367"/>
      <c r="AN6036" s="367"/>
      <c r="AO6036" s="367"/>
      <c r="AP6036" s="367"/>
      <c r="AQ6036" s="367"/>
      <c r="AR6036" s="367"/>
      <c r="AS6036" s="367"/>
      <c r="AT6036" s="367"/>
    </row>
    <row r="6037" spans="2:46" ht="13.8">
      <c r="B6037" s="26">
        <v>1.1666666666666665</v>
      </c>
      <c r="C6037" s="363">
        <v>5.8820481012536918</v>
      </c>
      <c r="D6037" s="367">
        <v>6.9999999999999991</v>
      </c>
      <c r="E6037" s="367">
        <v>325.58139534883719</v>
      </c>
      <c r="F6037" s="367">
        <v>198.40448939556231</v>
      </c>
      <c r="G6037" s="367">
        <v>7</v>
      </c>
      <c r="H6037" s="367">
        <v>1750</v>
      </c>
      <c r="I6037" s="384">
        <v>1753.3052321906994</v>
      </c>
      <c r="J6037" s="367">
        <v>6.9999999999999991</v>
      </c>
      <c r="K6037" s="367">
        <v>424.24242424242431</v>
      </c>
      <c r="L6037" s="384">
        <v>1172.2864796522745</v>
      </c>
      <c r="M6037" s="367">
        <v>7.0000000000000018</v>
      </c>
      <c r="N6037" s="367">
        <v>7</v>
      </c>
      <c r="O6037" s="384">
        <v>6.1970794087828711</v>
      </c>
      <c r="P6037" s="367">
        <v>0.10150000000000001</v>
      </c>
      <c r="Q6037" s="367">
        <v>7</v>
      </c>
      <c r="R6037" s="384">
        <v>14.689191451208641</v>
      </c>
      <c r="S6037" s="367">
        <v>9.8000000000000004E-2</v>
      </c>
      <c r="T6037" s="367">
        <v>241.37931034482756</v>
      </c>
      <c r="U6037" s="384">
        <v>926.7290558174642</v>
      </c>
      <c r="V6037" s="367">
        <v>6.9999999999999991</v>
      </c>
      <c r="W6037" s="367">
        <v>11666.666666666666</v>
      </c>
      <c r="X6037" s="384">
        <v>1027.8841336976764</v>
      </c>
      <c r="Y6037" s="386">
        <v>6.9999999999999991</v>
      </c>
      <c r="Z6037" s="367"/>
      <c r="AA6037" s="367"/>
      <c r="AB6037" s="367"/>
      <c r="AC6037" s="367"/>
      <c r="AD6037" s="367"/>
      <c r="AE6037" s="367"/>
      <c r="AF6037" s="367"/>
      <c r="AG6037" s="367"/>
      <c r="AH6037" s="367"/>
      <c r="AI6037" s="367"/>
      <c r="AJ6037" s="367"/>
      <c r="AK6037" s="367"/>
      <c r="AL6037" s="367"/>
      <c r="AM6037" s="367"/>
      <c r="AN6037" s="367"/>
      <c r="AO6037" s="367"/>
      <c r="AP6037" s="367"/>
      <c r="AQ6037" s="367"/>
      <c r="AR6037" s="367"/>
      <c r="AS6037" s="367"/>
      <c r="AT6037" s="367"/>
    </row>
    <row r="6038" spans="2:46" ht="13.8">
      <c r="B6038" s="26">
        <v>1.3333333333333333</v>
      </c>
      <c r="C6038" s="363">
        <v>6.7223346167892579</v>
      </c>
      <c r="D6038" s="367">
        <v>8</v>
      </c>
      <c r="E6038" s="367">
        <v>372.09302325581393</v>
      </c>
      <c r="F6038" s="367">
        <v>225.48295195798178</v>
      </c>
      <c r="G6038" s="367">
        <v>8</v>
      </c>
      <c r="H6038" s="367">
        <v>2000</v>
      </c>
      <c r="I6038" s="384">
        <v>1988.8843260259514</v>
      </c>
      <c r="J6038" s="367">
        <v>8</v>
      </c>
      <c r="K6038" s="367">
        <v>484.84848484848493</v>
      </c>
      <c r="L6038" s="384">
        <v>1338.7876501095661</v>
      </c>
      <c r="M6038" s="367">
        <v>8.0000000000000018</v>
      </c>
      <c r="N6038" s="367">
        <v>8</v>
      </c>
      <c r="O6038" s="384">
        <v>7.0667018360499902</v>
      </c>
      <c r="P6038" s="367">
        <v>0.11600000000000001</v>
      </c>
      <c r="Q6038" s="367">
        <v>8</v>
      </c>
      <c r="R6038" s="384">
        <v>16.780249636423868</v>
      </c>
      <c r="S6038" s="367">
        <v>0.112</v>
      </c>
      <c r="T6038" s="367">
        <v>275.86206896551721</v>
      </c>
      <c r="U6038" s="384">
        <v>1058.1373546575296</v>
      </c>
      <c r="V6038" s="367">
        <v>7.9999999999999982</v>
      </c>
      <c r="W6038" s="367">
        <v>13333.333333333332</v>
      </c>
      <c r="X6038" s="384">
        <v>1174.6882234407835</v>
      </c>
      <c r="Y6038" s="386">
        <v>7.9999999999999982</v>
      </c>
      <c r="Z6038" s="367"/>
      <c r="AA6038" s="367"/>
      <c r="AB6038" s="367"/>
      <c r="AC6038" s="367"/>
      <c r="AD6038" s="367"/>
      <c r="AE6038" s="367"/>
      <c r="AF6038" s="367"/>
      <c r="AG6038" s="367"/>
      <c r="AH6038" s="367"/>
      <c r="AI6038" s="367"/>
      <c r="AJ6038" s="367"/>
      <c r="AK6038" s="367"/>
      <c r="AL6038" s="367"/>
      <c r="AM6038" s="367"/>
      <c r="AN6038" s="367"/>
      <c r="AO6038" s="367"/>
      <c r="AP6038" s="367"/>
      <c r="AQ6038" s="367"/>
      <c r="AR6038" s="367"/>
      <c r="AS6038" s="367"/>
      <c r="AT6038" s="367"/>
    </row>
    <row r="6039" spans="2:46" ht="13.8">
      <c r="B6039" s="26">
        <v>1.5</v>
      </c>
      <c r="C6039" s="363">
        <v>7.5626196147353699</v>
      </c>
      <c r="D6039" s="367">
        <v>9.0000000000000018</v>
      </c>
      <c r="E6039" s="367">
        <v>418.60465116279067</v>
      </c>
      <c r="F6039" s="367">
        <v>252.24515553973606</v>
      </c>
      <c r="G6039" s="367">
        <v>9</v>
      </c>
      <c r="H6039" s="367">
        <v>2250</v>
      </c>
      <c r="I6039" s="384">
        <v>2220.7401493132056</v>
      </c>
      <c r="J6039" s="367">
        <v>9</v>
      </c>
      <c r="K6039" s="367">
        <v>545.4545454545455</v>
      </c>
      <c r="L6039" s="384">
        <v>1505.0467389078856</v>
      </c>
      <c r="M6039" s="367">
        <v>9.0000000000000018</v>
      </c>
      <c r="N6039" s="367">
        <v>9</v>
      </c>
      <c r="O6039" s="384">
        <v>7.9324056055345</v>
      </c>
      <c r="P6039" s="367">
        <v>0.1305</v>
      </c>
      <c r="Q6039" s="367">
        <v>9</v>
      </c>
      <c r="R6039" s="384">
        <v>18.869458387542586</v>
      </c>
      <c r="S6039" s="367">
        <v>0.126</v>
      </c>
      <c r="T6039" s="367">
        <v>310.34482758620686</v>
      </c>
      <c r="U6039" s="384">
        <v>1189.3002619284164</v>
      </c>
      <c r="V6039" s="367">
        <v>9</v>
      </c>
      <c r="W6039" s="367">
        <v>14999.999999999998</v>
      </c>
      <c r="X6039" s="384">
        <v>1321.4831879876078</v>
      </c>
      <c r="Y6039" s="386">
        <v>9</v>
      </c>
      <c r="Z6039" s="367"/>
      <c r="AA6039" s="367"/>
      <c r="AB6039" s="367"/>
      <c r="AC6039" s="367"/>
      <c r="AD6039" s="367"/>
      <c r="AE6039" s="367"/>
      <c r="AF6039" s="367"/>
      <c r="AG6039" s="367"/>
      <c r="AH6039" s="367"/>
      <c r="AI6039" s="367"/>
      <c r="AJ6039" s="367"/>
      <c r="AK6039" s="367"/>
      <c r="AL6039" s="367"/>
      <c r="AM6039" s="367"/>
      <c r="AN6039" s="367"/>
      <c r="AO6039" s="367"/>
      <c r="AP6039" s="367"/>
      <c r="AQ6039" s="367"/>
      <c r="AR6039" s="367"/>
      <c r="AS6039" s="367"/>
      <c r="AT6039" s="367"/>
    </row>
    <row r="6040" spans="2:46" ht="13.8">
      <c r="B6040" s="26">
        <v>1.6666666666666667</v>
      </c>
      <c r="C6040" s="363">
        <v>8.4029030950920269</v>
      </c>
      <c r="D6040" s="367">
        <v>10</v>
      </c>
      <c r="E6040" s="367">
        <v>465.11627906976742</v>
      </c>
      <c r="F6040" s="367">
        <v>278.69110014082503</v>
      </c>
      <c r="G6040" s="367">
        <v>10</v>
      </c>
      <c r="H6040" s="367">
        <v>2500</v>
      </c>
      <c r="I6040" s="384">
        <v>2448.872702052462</v>
      </c>
      <c r="J6040" s="367">
        <v>10</v>
      </c>
      <c r="K6040" s="367">
        <v>606.06060606060612</v>
      </c>
      <c r="L6040" s="384">
        <v>1671.0637460472319</v>
      </c>
      <c r="M6040" s="367">
        <v>10.000000000000002</v>
      </c>
      <c r="N6040" s="367">
        <v>10</v>
      </c>
      <c r="O6040" s="384">
        <v>8.7941907172363987</v>
      </c>
      <c r="P6040" s="367">
        <v>0.14499999999999999</v>
      </c>
      <c r="Q6040" s="367">
        <v>10</v>
      </c>
      <c r="R6040" s="384">
        <v>20.956817704564806</v>
      </c>
      <c r="S6040" s="367">
        <v>0.13999999999999999</v>
      </c>
      <c r="T6040" s="367">
        <v>344.82758620689651</v>
      </c>
      <c r="U6040" s="384">
        <v>1320.2177776301239</v>
      </c>
      <c r="V6040" s="367">
        <v>9.9999999999999982</v>
      </c>
      <c r="W6040" s="367">
        <v>16666.666666666664</v>
      </c>
      <c r="X6040" s="384">
        <v>1468.269027338149</v>
      </c>
      <c r="Y6040" s="386">
        <v>9.9999999999999982</v>
      </c>
      <c r="Z6040" s="367"/>
      <c r="AA6040" s="367"/>
      <c r="AB6040" s="367"/>
      <c r="AC6040" s="367"/>
      <c r="AD6040" s="367"/>
      <c r="AE6040" s="367"/>
      <c r="AF6040" s="367"/>
      <c r="AG6040" s="367"/>
      <c r="AH6040" s="367"/>
      <c r="AI6040" s="367"/>
      <c r="AJ6040" s="367"/>
      <c r="AK6040" s="367"/>
      <c r="AL6040" s="367"/>
      <c r="AM6040" s="367"/>
      <c r="AN6040" s="367"/>
      <c r="AO6040" s="367"/>
      <c r="AP6040" s="367"/>
      <c r="AQ6040" s="367"/>
      <c r="AR6040" s="367"/>
      <c r="AS6040" s="367"/>
      <c r="AT6040" s="367"/>
    </row>
    <row r="6041" spans="2:46" ht="13.8">
      <c r="B6041" s="26">
        <v>1.8333333333333335</v>
      </c>
      <c r="C6041" s="363">
        <v>9.2431850578592289</v>
      </c>
      <c r="D6041" s="367">
        <v>11.000000000000002</v>
      </c>
      <c r="E6041" s="367">
        <v>511.62790697674416</v>
      </c>
      <c r="F6041" s="367">
        <v>304.82078576124889</v>
      </c>
      <c r="G6041" s="367">
        <v>11</v>
      </c>
      <c r="H6041" s="367">
        <v>2750</v>
      </c>
      <c r="I6041" s="384">
        <v>2673.2819842437207</v>
      </c>
      <c r="J6041" s="367">
        <v>11</v>
      </c>
      <c r="K6041" s="367">
        <v>666.66666666666674</v>
      </c>
      <c r="L6041" s="384">
        <v>1836.8386715276063</v>
      </c>
      <c r="M6041" s="367">
        <v>11.000000000000004</v>
      </c>
      <c r="N6041" s="367">
        <v>11</v>
      </c>
      <c r="O6041" s="384">
        <v>9.6520571711556933</v>
      </c>
      <c r="P6041" s="367">
        <v>0.1595</v>
      </c>
      <c r="Q6041" s="367">
        <v>11</v>
      </c>
      <c r="R6041" s="384">
        <v>23.042327587490519</v>
      </c>
      <c r="S6041" s="367">
        <v>0.154</v>
      </c>
      <c r="T6041" s="367">
        <v>379.31034482758616</v>
      </c>
      <c r="U6041" s="384">
        <v>1450.8899017626536</v>
      </c>
      <c r="V6041" s="367">
        <v>11</v>
      </c>
      <c r="W6041" s="367">
        <v>18333.333333333332</v>
      </c>
      <c r="X6041" s="384">
        <v>1615.0457414924072</v>
      </c>
      <c r="Y6041" s="386">
        <v>11</v>
      </c>
      <c r="Z6041" s="367"/>
      <c r="AA6041" s="367"/>
      <c r="AB6041" s="367"/>
      <c r="AC6041" s="367"/>
      <c r="AD6041" s="367"/>
      <c r="AE6041" s="367"/>
      <c r="AF6041" s="367"/>
      <c r="AG6041" s="367"/>
      <c r="AH6041" s="367"/>
      <c r="AI6041" s="367"/>
      <c r="AJ6041" s="367"/>
      <c r="AK6041" s="367"/>
      <c r="AL6041" s="367"/>
      <c r="AM6041" s="367"/>
      <c r="AN6041" s="367"/>
      <c r="AO6041" s="367"/>
      <c r="AP6041" s="367"/>
      <c r="AQ6041" s="367"/>
      <c r="AR6041" s="367"/>
      <c r="AS6041" s="367"/>
      <c r="AT6041" s="367"/>
    </row>
    <row r="6042" spans="2:46" ht="13.8">
      <c r="B6042" s="26">
        <v>2</v>
      </c>
      <c r="C6042" s="363">
        <v>10.083465503036974</v>
      </c>
      <c r="D6042" s="367">
        <v>12</v>
      </c>
      <c r="E6042" s="367">
        <v>558.1395348837209</v>
      </c>
      <c r="F6042" s="367">
        <v>330.63421240100746</v>
      </c>
      <c r="G6042" s="367">
        <v>12</v>
      </c>
      <c r="H6042" s="367">
        <v>3000</v>
      </c>
      <c r="I6042" s="384">
        <v>2893.967995886982</v>
      </c>
      <c r="J6042" s="367">
        <v>12</v>
      </c>
      <c r="K6042" s="367">
        <v>727.27272727272737</v>
      </c>
      <c r="L6042" s="384">
        <v>2002.3715153490073</v>
      </c>
      <c r="M6042" s="367">
        <v>12.000000000000002</v>
      </c>
      <c r="N6042" s="367">
        <v>12</v>
      </c>
      <c r="O6042" s="384">
        <v>10.506004967292375</v>
      </c>
      <c r="P6042" s="367">
        <v>0.17399999999999999</v>
      </c>
      <c r="Q6042" s="367">
        <v>12</v>
      </c>
      <c r="R6042" s="384">
        <v>25.125988036319736</v>
      </c>
      <c r="S6042" s="367">
        <v>0.16799999999999998</v>
      </c>
      <c r="T6042" s="367">
        <v>413.79310344827582</v>
      </c>
      <c r="U6042" s="384">
        <v>1581.3166343260034</v>
      </c>
      <c r="V6042" s="367">
        <v>11.999999999999998</v>
      </c>
      <c r="W6042" s="367">
        <v>20000</v>
      </c>
      <c r="X6042" s="384">
        <v>1761.8133304503826</v>
      </c>
      <c r="Y6042" s="386">
        <v>12</v>
      </c>
      <c r="Z6042" s="367"/>
      <c r="AA6042" s="367"/>
      <c r="AB6042" s="367"/>
      <c r="AC6042" s="367"/>
      <c r="AD6042" s="367"/>
      <c r="AE6042" s="367"/>
      <c r="AF6042" s="367"/>
      <c r="AG6042" s="367"/>
      <c r="AH6042" s="367"/>
      <c r="AI6042" s="367"/>
      <c r="AJ6042" s="367"/>
      <c r="AK6042" s="367"/>
      <c r="AL6042" s="367"/>
      <c r="AM6042" s="367"/>
      <c r="AN6042" s="367"/>
      <c r="AO6042" s="367"/>
      <c r="AP6042" s="367"/>
      <c r="AQ6042" s="367"/>
      <c r="AR6042" s="367"/>
      <c r="AS6042" s="367"/>
      <c r="AT6042" s="367"/>
    </row>
    <row r="6043" spans="2:46" ht="13.8">
      <c r="B6043" s="26">
        <v>2.1666666666666665</v>
      </c>
      <c r="C6043" s="363">
        <v>10.923744430625264</v>
      </c>
      <c r="D6043" s="367">
        <v>13</v>
      </c>
      <c r="E6043" s="367">
        <v>604.65116279069764</v>
      </c>
      <c r="F6043" s="367">
        <v>356.13138006010081</v>
      </c>
      <c r="G6043" s="367">
        <v>13</v>
      </c>
      <c r="H6043" s="367">
        <v>3250</v>
      </c>
      <c r="I6043" s="384">
        <v>3110.9307369822454</v>
      </c>
      <c r="J6043" s="367">
        <v>13</v>
      </c>
      <c r="K6043" s="367">
        <v>787.87878787878799</v>
      </c>
      <c r="L6043" s="384">
        <v>2167.6622775114365</v>
      </c>
      <c r="M6043" s="367">
        <v>13.000000000000004</v>
      </c>
      <c r="N6043" s="367">
        <v>13</v>
      </c>
      <c r="O6043" s="384">
        <v>11.356034105646449</v>
      </c>
      <c r="P6043" s="367">
        <v>0.1885</v>
      </c>
      <c r="Q6043" s="367">
        <v>13</v>
      </c>
      <c r="R6043" s="384">
        <v>27.207799051052451</v>
      </c>
      <c r="S6043" s="367">
        <v>0.182</v>
      </c>
      <c r="T6043" s="367">
        <v>448.27586206896547</v>
      </c>
      <c r="U6043" s="384">
        <v>1711.4979753201753</v>
      </c>
      <c r="V6043" s="367">
        <v>13</v>
      </c>
      <c r="W6043" s="367">
        <v>21666.666666666668</v>
      </c>
      <c r="X6043" s="384">
        <v>1908.5717942120746</v>
      </c>
      <c r="Y6043" s="386">
        <v>13</v>
      </c>
      <c r="Z6043" s="367"/>
      <c r="AA6043" s="367"/>
      <c r="AB6043" s="367"/>
      <c r="AC6043" s="367"/>
      <c r="AD6043" s="367"/>
      <c r="AE6043" s="367"/>
      <c r="AF6043" s="367"/>
      <c r="AG6043" s="367"/>
      <c r="AH6043" s="367"/>
      <c r="AI6043" s="367"/>
      <c r="AJ6043" s="367"/>
      <c r="AK6043" s="367"/>
      <c r="AL6043" s="367"/>
      <c r="AM6043" s="367"/>
      <c r="AN6043" s="367"/>
      <c r="AO6043" s="367"/>
      <c r="AP6043" s="367"/>
      <c r="AQ6043" s="367"/>
      <c r="AR6043" s="367"/>
      <c r="AS6043" s="367"/>
      <c r="AT6043" s="367"/>
    </row>
    <row r="6044" spans="2:46" ht="13.8">
      <c r="B6044" s="26">
        <v>2.333333333333333</v>
      </c>
      <c r="C6044" s="363">
        <v>11.764021840624103</v>
      </c>
      <c r="D6044" s="367">
        <v>13.999999999999998</v>
      </c>
      <c r="E6044" s="367">
        <v>651.16279069767438</v>
      </c>
      <c r="F6044" s="367">
        <v>381.31228873852899</v>
      </c>
      <c r="G6044" s="367">
        <v>14</v>
      </c>
      <c r="H6044" s="367">
        <v>3500</v>
      </c>
      <c r="I6044" s="384">
        <v>3324.1702075295102</v>
      </c>
      <c r="J6044" s="367">
        <v>13.999999999999998</v>
      </c>
      <c r="K6044" s="367">
        <v>848.48484848484861</v>
      </c>
      <c r="L6044" s="384">
        <v>2332.7109580148926</v>
      </c>
      <c r="M6044" s="367">
        <v>14.000000000000004</v>
      </c>
      <c r="N6044" s="367">
        <v>14</v>
      </c>
      <c r="O6044" s="384">
        <v>12.202144586217916</v>
      </c>
      <c r="P6044" s="367">
        <v>0.20300000000000001</v>
      </c>
      <c r="Q6044" s="367">
        <v>14</v>
      </c>
      <c r="R6044" s="384">
        <v>29.287760631688656</v>
      </c>
      <c r="S6044" s="367">
        <v>0.19600000000000001</v>
      </c>
      <c r="T6044" s="367">
        <v>482.75862068965512</v>
      </c>
      <c r="U6044" s="384">
        <v>1841.4339247451676</v>
      </c>
      <c r="V6044" s="367">
        <v>13.999999999999998</v>
      </c>
      <c r="W6044" s="367">
        <v>23333.333333333336</v>
      </c>
      <c r="X6044" s="384">
        <v>2055.3211327774834</v>
      </c>
      <c r="Y6044" s="386">
        <v>14</v>
      </c>
      <c r="Z6044" s="367"/>
      <c r="AA6044" s="367"/>
      <c r="AB6044" s="367"/>
      <c r="AC6044" s="367"/>
      <c r="AD6044" s="367"/>
      <c r="AE6044" s="367"/>
      <c r="AF6044" s="367"/>
      <c r="AG6044" s="367"/>
      <c r="AH6044" s="367"/>
      <c r="AI6044" s="367"/>
      <c r="AJ6044" s="367"/>
      <c r="AK6044" s="367"/>
      <c r="AL6044" s="367"/>
      <c r="AM6044" s="367"/>
      <c r="AN6044" s="367"/>
      <c r="AO6044" s="367"/>
      <c r="AP6044" s="367"/>
      <c r="AQ6044" s="367"/>
      <c r="AR6044" s="367"/>
      <c r="AS6044" s="367"/>
      <c r="AT6044" s="367"/>
    </row>
    <row r="6045" spans="2:46" ht="13.8">
      <c r="B6045" s="26">
        <v>2.4999999999999996</v>
      </c>
      <c r="C6045" s="363">
        <v>12.604297733033485</v>
      </c>
      <c r="D6045" s="367">
        <v>14.999999999999998</v>
      </c>
      <c r="E6045" s="367">
        <v>697.67441860465112</v>
      </c>
      <c r="F6045" s="367">
        <v>406.17693843629189</v>
      </c>
      <c r="G6045" s="367">
        <v>15</v>
      </c>
      <c r="H6045" s="367">
        <v>3750</v>
      </c>
      <c r="I6045" s="384">
        <v>3533.686407528779</v>
      </c>
      <c r="J6045" s="367">
        <v>15</v>
      </c>
      <c r="K6045" s="367">
        <v>909.09090909090924</v>
      </c>
      <c r="L6045" s="384">
        <v>2497.5175568593759</v>
      </c>
      <c r="M6045" s="367">
        <v>15.000000000000004</v>
      </c>
      <c r="N6045" s="367">
        <v>15</v>
      </c>
      <c r="O6045" s="384">
        <v>13.044336409006773</v>
      </c>
      <c r="P6045" s="367">
        <v>0.2175</v>
      </c>
      <c r="Q6045" s="367">
        <v>15</v>
      </c>
      <c r="R6045" s="384">
        <v>31.365872778228368</v>
      </c>
      <c r="S6045" s="367">
        <v>0.21000000000000002</v>
      </c>
      <c r="T6045" s="367">
        <v>517.24137931034477</v>
      </c>
      <c r="U6045" s="384">
        <v>1971.1244826009815</v>
      </c>
      <c r="V6045" s="367">
        <v>14.999999999999998</v>
      </c>
      <c r="W6045" s="367">
        <v>25000.000000000004</v>
      </c>
      <c r="X6045" s="384">
        <v>2202.06134614661</v>
      </c>
      <c r="Y6045" s="386">
        <v>15.000000000000002</v>
      </c>
      <c r="Z6045" s="367"/>
      <c r="AA6045" s="367"/>
      <c r="AB6045" s="367"/>
      <c r="AC6045" s="367"/>
      <c r="AD6045" s="367"/>
      <c r="AE6045" s="367"/>
      <c r="AF6045" s="367"/>
      <c r="AG6045" s="367"/>
      <c r="AH6045" s="367"/>
      <c r="AI6045" s="367"/>
      <c r="AJ6045" s="367"/>
      <c r="AK6045" s="367"/>
      <c r="AL6045" s="367"/>
      <c r="AM6045" s="367"/>
      <c r="AN6045" s="367"/>
      <c r="AO6045" s="367"/>
      <c r="AP6045" s="367"/>
      <c r="AQ6045" s="367"/>
      <c r="AR6045" s="367"/>
      <c r="AS6045" s="367"/>
      <c r="AT6045" s="367"/>
    </row>
    <row r="6046" spans="2:46" ht="13.8">
      <c r="B6046" s="26">
        <v>2.6666666666666661</v>
      </c>
      <c r="C6046" s="363">
        <v>13.444572107853411</v>
      </c>
      <c r="D6046" s="367">
        <v>15.999999999999996</v>
      </c>
      <c r="E6046" s="367">
        <v>744.18604651162786</v>
      </c>
      <c r="F6046" s="367">
        <v>430.72532915338968</v>
      </c>
      <c r="G6046" s="367">
        <v>16</v>
      </c>
      <c r="H6046" s="367">
        <v>4000</v>
      </c>
      <c r="I6046" s="384">
        <v>3739.4793369800491</v>
      </c>
      <c r="J6046" s="367">
        <v>16</v>
      </c>
      <c r="K6046" s="367">
        <v>969.69696969696986</v>
      </c>
      <c r="L6046" s="384">
        <v>2662.0820740448871</v>
      </c>
      <c r="M6046" s="367">
        <v>16.000000000000004</v>
      </c>
      <c r="N6046" s="367">
        <v>16</v>
      </c>
      <c r="O6046" s="384">
        <v>13.882609574013022</v>
      </c>
      <c r="P6046" s="367">
        <v>0.23200000000000001</v>
      </c>
      <c r="Q6046" s="367">
        <v>16</v>
      </c>
      <c r="R6046" s="384">
        <v>33.442135490671568</v>
      </c>
      <c r="S6046" s="367">
        <v>0.224</v>
      </c>
      <c r="T6046" s="367">
        <v>551.72413793103442</v>
      </c>
      <c r="U6046" s="384">
        <v>2100.5696488876165</v>
      </c>
      <c r="V6046" s="367">
        <v>15.999999999999996</v>
      </c>
      <c r="W6046" s="367">
        <v>26666.666666666672</v>
      </c>
      <c r="X6046" s="384">
        <v>2348.7924343194532</v>
      </c>
      <c r="Y6046" s="386">
        <v>16.000000000000004</v>
      </c>
      <c r="Z6046" s="367"/>
      <c r="AA6046" s="367"/>
      <c r="AB6046" s="367"/>
      <c r="AC6046" s="367"/>
      <c r="AD6046" s="367"/>
      <c r="AE6046" s="367"/>
      <c r="AF6046" s="367"/>
      <c r="AG6046" s="367"/>
      <c r="AH6046" s="367"/>
      <c r="AI6046" s="367"/>
      <c r="AJ6046" s="367"/>
      <c r="AK6046" s="367"/>
      <c r="AL6046" s="367"/>
      <c r="AM6046" s="367"/>
      <c r="AN6046" s="367"/>
      <c r="AO6046" s="367"/>
      <c r="AP6046" s="367"/>
      <c r="AQ6046" s="367"/>
      <c r="AR6046" s="367"/>
      <c r="AS6046" s="367"/>
      <c r="AT6046" s="367"/>
    </row>
    <row r="6047" spans="2:46" ht="13.8">
      <c r="B6047" s="26">
        <v>2.8333333333333326</v>
      </c>
      <c r="C6047" s="363">
        <v>14.284844965083881</v>
      </c>
      <c r="D6047" s="367">
        <v>16.999999999999993</v>
      </c>
      <c r="E6047" s="367">
        <v>790.69767441860461</v>
      </c>
      <c r="F6047" s="367">
        <v>454.95746088982219</v>
      </c>
      <c r="G6047" s="367">
        <v>17</v>
      </c>
      <c r="H6047" s="367">
        <v>4250</v>
      </c>
      <c r="I6047" s="384">
        <v>3941.5489958833205</v>
      </c>
      <c r="J6047" s="367">
        <v>16.999999999999996</v>
      </c>
      <c r="K6047" s="367">
        <v>1030.3030303030305</v>
      </c>
      <c r="L6047" s="384">
        <v>2826.4045095714259</v>
      </c>
      <c r="M6047" s="367">
        <v>17.000000000000004</v>
      </c>
      <c r="N6047" s="367">
        <v>17</v>
      </c>
      <c r="O6047" s="384">
        <v>14.716964081236659</v>
      </c>
      <c r="P6047" s="367">
        <v>0.24649999999999997</v>
      </c>
      <c r="Q6047" s="367">
        <v>17</v>
      </c>
      <c r="R6047" s="384">
        <v>35.516548769018272</v>
      </c>
      <c r="S6047" s="367">
        <v>0.23799999999999999</v>
      </c>
      <c r="T6047" s="367">
        <v>586.20689655172407</v>
      </c>
      <c r="U6047" s="384">
        <v>2229.7694236050729</v>
      </c>
      <c r="V6047" s="367">
        <v>16.999999999999996</v>
      </c>
      <c r="W6047" s="367">
        <v>28333.333333333339</v>
      </c>
      <c r="X6047" s="384">
        <v>2495.5143972960127</v>
      </c>
      <c r="Y6047" s="386">
        <v>17</v>
      </c>
      <c r="Z6047" s="367"/>
      <c r="AA6047" s="367"/>
      <c r="AB6047" s="367"/>
      <c r="AC6047" s="367"/>
      <c r="AD6047" s="367"/>
      <c r="AE6047" s="367"/>
      <c r="AF6047" s="367"/>
      <c r="AG6047" s="367"/>
      <c r="AH6047" s="367"/>
      <c r="AI6047" s="367"/>
      <c r="AJ6047" s="367"/>
      <c r="AK6047" s="367"/>
      <c r="AL6047" s="367"/>
      <c r="AM6047" s="367"/>
      <c r="AN6047" s="367"/>
      <c r="AO6047" s="367"/>
      <c r="AP6047" s="367"/>
      <c r="AQ6047" s="367"/>
      <c r="AR6047" s="367"/>
      <c r="AS6047" s="367"/>
      <c r="AT6047" s="367"/>
    </row>
    <row r="6048" spans="2:46" ht="13.8">
      <c r="B6048" s="26">
        <v>2.9999999999999991</v>
      </c>
      <c r="C6048" s="363">
        <v>15.125116304724903</v>
      </c>
      <c r="D6048" s="367">
        <v>17.999999999999996</v>
      </c>
      <c r="E6048" s="367">
        <v>837.20930232558135</v>
      </c>
      <c r="F6048" s="367">
        <v>478.87333364558947</v>
      </c>
      <c r="G6048" s="367">
        <v>18</v>
      </c>
      <c r="H6048" s="367">
        <v>4500</v>
      </c>
      <c r="I6048" s="384">
        <v>4139.8953842385963</v>
      </c>
      <c r="J6048" s="367">
        <v>18</v>
      </c>
      <c r="K6048" s="367">
        <v>1090.909090909091</v>
      </c>
      <c r="L6048" s="384">
        <v>2990.4848634389914</v>
      </c>
      <c r="M6048" s="367">
        <v>18.000000000000004</v>
      </c>
      <c r="N6048" s="367">
        <v>18</v>
      </c>
      <c r="O6048" s="384">
        <v>15.547399930677695</v>
      </c>
      <c r="P6048" s="367">
        <v>0.26100000000000001</v>
      </c>
      <c r="Q6048" s="367">
        <v>18</v>
      </c>
      <c r="R6048" s="384">
        <v>37.589112613268469</v>
      </c>
      <c r="S6048" s="367">
        <v>0.252</v>
      </c>
      <c r="T6048" s="367">
        <v>620.68965517241372</v>
      </c>
      <c r="U6048" s="384">
        <v>2358.7238067533513</v>
      </c>
      <c r="V6048" s="367">
        <v>18</v>
      </c>
      <c r="W6048" s="367">
        <v>30000.000000000007</v>
      </c>
      <c r="X6048" s="384">
        <v>2642.2272350762901</v>
      </c>
      <c r="Y6048" s="386">
        <v>18.000000000000004</v>
      </c>
      <c r="Z6048" s="367"/>
      <c r="AA6048" s="367"/>
      <c r="AB6048" s="367"/>
      <c r="AC6048" s="367"/>
      <c r="AD6048" s="367"/>
      <c r="AE6048" s="367"/>
      <c r="AF6048" s="367"/>
      <c r="AG6048" s="367"/>
      <c r="AH6048" s="367"/>
      <c r="AI6048" s="367"/>
      <c r="AJ6048" s="367"/>
      <c r="AK6048" s="367"/>
      <c r="AL6048" s="367"/>
      <c r="AM6048" s="367"/>
      <c r="AN6048" s="367"/>
      <c r="AO6048" s="367"/>
      <c r="AP6048" s="367"/>
      <c r="AQ6048" s="367"/>
      <c r="AR6048" s="367"/>
      <c r="AS6048" s="367"/>
      <c r="AT6048" s="367"/>
    </row>
    <row r="6049" spans="2:46" ht="13.8">
      <c r="B6049" s="26">
        <v>3.1666666666666656</v>
      </c>
      <c r="C6049" s="363">
        <v>15.965386126776464</v>
      </c>
      <c r="D6049" s="367">
        <v>18.999999999999993</v>
      </c>
      <c r="E6049" s="367">
        <v>883.72093023255809</v>
      </c>
      <c r="F6049" s="367">
        <v>502.47294742069147</v>
      </c>
      <c r="G6049" s="367">
        <v>19</v>
      </c>
      <c r="H6049" s="367">
        <v>4750</v>
      </c>
      <c r="I6049" s="384">
        <v>4334.518502045873</v>
      </c>
      <c r="J6049" s="367">
        <v>19</v>
      </c>
      <c r="K6049" s="367">
        <v>1151.5151515151515</v>
      </c>
      <c r="L6049" s="384">
        <v>3154.3231356475844</v>
      </c>
      <c r="M6049" s="367">
        <v>19</v>
      </c>
      <c r="N6049" s="367">
        <v>19</v>
      </c>
      <c r="O6049" s="384">
        <v>16.37391712233612</v>
      </c>
      <c r="P6049" s="367">
        <v>0.27550000000000002</v>
      </c>
      <c r="Q6049" s="367">
        <v>19</v>
      </c>
      <c r="R6049" s="384">
        <v>39.659827023422167</v>
      </c>
      <c r="S6049" s="367">
        <v>0.26600000000000001</v>
      </c>
      <c r="T6049" s="367">
        <v>655.17241379310337</v>
      </c>
      <c r="U6049" s="384">
        <v>2487.4327983324497</v>
      </c>
      <c r="V6049" s="367">
        <v>19</v>
      </c>
      <c r="W6049" s="367">
        <v>31666.666666666675</v>
      </c>
      <c r="X6049" s="384">
        <v>2788.9309476602839</v>
      </c>
      <c r="Y6049" s="386">
        <v>19.000000000000004</v>
      </c>
      <c r="Z6049" s="367"/>
      <c r="AA6049" s="367"/>
      <c r="AB6049" s="367"/>
      <c r="AC6049" s="367"/>
      <c r="AD6049" s="367"/>
      <c r="AE6049" s="367"/>
      <c r="AF6049" s="367"/>
      <c r="AG6049" s="367"/>
      <c r="AH6049" s="367"/>
      <c r="AI6049" s="367"/>
      <c r="AJ6049" s="367"/>
      <c r="AK6049" s="367"/>
      <c r="AL6049" s="367"/>
      <c r="AM6049" s="367"/>
      <c r="AN6049" s="367"/>
      <c r="AO6049" s="367"/>
      <c r="AP6049" s="367"/>
      <c r="AQ6049" s="367"/>
      <c r="AR6049" s="367"/>
      <c r="AS6049" s="367"/>
      <c r="AT6049" s="367"/>
    </row>
    <row r="6050" spans="2:46" ht="13.8">
      <c r="B6050" s="26">
        <v>3.3333333333333321</v>
      </c>
      <c r="C6050" s="363">
        <v>16.805654431238572</v>
      </c>
      <c r="D6050" s="367">
        <v>19.999999999999993</v>
      </c>
      <c r="E6050" s="367">
        <v>930.23255813953483</v>
      </c>
      <c r="F6050" s="367">
        <v>525.75630221512836</v>
      </c>
      <c r="G6050" s="367">
        <v>20</v>
      </c>
      <c r="H6050" s="367">
        <v>5000</v>
      </c>
      <c r="I6050" s="384">
        <v>4525.4183493051523</v>
      </c>
      <c r="J6050" s="367">
        <v>20</v>
      </c>
      <c r="K6050" s="367">
        <v>1212.121212121212</v>
      </c>
      <c r="L6050" s="384">
        <v>3317.9193261972046</v>
      </c>
      <c r="M6050" s="367">
        <v>20</v>
      </c>
      <c r="N6050" s="367">
        <v>20</v>
      </c>
      <c r="O6050" s="384">
        <v>17.196515656211929</v>
      </c>
      <c r="P6050" s="367">
        <v>0.28999999999999998</v>
      </c>
      <c r="Q6050" s="367">
        <v>20</v>
      </c>
      <c r="R6050" s="384">
        <v>41.728691999479359</v>
      </c>
      <c r="S6050" s="367">
        <v>0.27999999999999997</v>
      </c>
      <c r="T6050" s="367">
        <v>689.65517241379303</v>
      </c>
      <c r="U6050" s="384">
        <v>2615.8963983423696</v>
      </c>
      <c r="V6050" s="367">
        <v>19.999999999999996</v>
      </c>
      <c r="W6050" s="367">
        <v>33333.333333333343</v>
      </c>
      <c r="X6050" s="384">
        <v>2935.6255350479946</v>
      </c>
      <c r="Y6050" s="386">
        <v>20.000000000000004</v>
      </c>
      <c r="Z6050" s="367"/>
      <c r="AA6050" s="367"/>
      <c r="AB6050" s="367"/>
      <c r="AC6050" s="367"/>
      <c r="AD6050" s="367"/>
      <c r="AE6050" s="367"/>
      <c r="AF6050" s="367"/>
      <c r="AG6050" s="367"/>
      <c r="AH6050" s="367"/>
      <c r="AI6050" s="367"/>
      <c r="AJ6050" s="367"/>
      <c r="AK6050" s="367"/>
      <c r="AL6050" s="367"/>
      <c r="AM6050" s="367"/>
      <c r="AN6050" s="367"/>
      <c r="AO6050" s="367"/>
      <c r="AP6050" s="367"/>
      <c r="AQ6050" s="367"/>
      <c r="AR6050" s="367"/>
      <c r="AS6050" s="367"/>
      <c r="AT6050" s="367"/>
    </row>
    <row r="6051" spans="2:46" ht="13.8">
      <c r="B6051" s="26">
        <v>3.4999999999999987</v>
      </c>
      <c r="C6051" s="363">
        <v>17.645921218111223</v>
      </c>
      <c r="D6051" s="367">
        <v>20.999999999999989</v>
      </c>
      <c r="E6051" s="367">
        <v>976.74418604651157</v>
      </c>
      <c r="F6051" s="367">
        <v>548.72339802889996</v>
      </c>
      <c r="G6051" s="367">
        <v>21</v>
      </c>
      <c r="H6051" s="367">
        <v>5250</v>
      </c>
      <c r="I6051" s="384">
        <v>4712.5949260164334</v>
      </c>
      <c r="J6051" s="367">
        <v>20.999999999999996</v>
      </c>
      <c r="K6051" s="367">
        <v>1272.7272727272725</v>
      </c>
      <c r="L6051" s="384">
        <v>3481.2734350878522</v>
      </c>
      <c r="M6051" s="367">
        <v>20.999999999999996</v>
      </c>
      <c r="N6051" s="367">
        <v>21</v>
      </c>
      <c r="O6051" s="384">
        <v>18.015195532305135</v>
      </c>
      <c r="P6051" s="367">
        <v>0.30449999999999999</v>
      </c>
      <c r="Q6051" s="367">
        <v>21</v>
      </c>
      <c r="R6051" s="384">
        <v>43.795707541440045</v>
      </c>
      <c r="S6051" s="367">
        <v>0.29399999999999998</v>
      </c>
      <c r="T6051" s="367">
        <v>724.13793103448268</v>
      </c>
      <c r="U6051" s="384">
        <v>2744.1146067831105</v>
      </c>
      <c r="V6051" s="367">
        <v>20.999999999999996</v>
      </c>
      <c r="W6051" s="367">
        <v>35000.000000000007</v>
      </c>
      <c r="X6051" s="384">
        <v>3082.3109972394222</v>
      </c>
      <c r="Y6051" s="386">
        <v>21.000000000000004</v>
      </c>
      <c r="Z6051" s="367"/>
      <c r="AA6051" s="367"/>
      <c r="AB6051" s="367"/>
      <c r="AC6051" s="367"/>
      <c r="AD6051" s="367"/>
      <c r="AE6051" s="367"/>
      <c r="AF6051" s="367"/>
      <c r="AG6051" s="367"/>
      <c r="AH6051" s="367"/>
      <c r="AI6051" s="367"/>
      <c r="AJ6051" s="367"/>
      <c r="AK6051" s="367"/>
      <c r="AL6051" s="367"/>
      <c r="AM6051" s="367"/>
      <c r="AN6051" s="367"/>
      <c r="AO6051" s="367"/>
      <c r="AP6051" s="367"/>
      <c r="AQ6051" s="367"/>
      <c r="AR6051" s="367"/>
      <c r="AS6051" s="367"/>
      <c r="AT6051" s="367"/>
    </row>
    <row r="6052" spans="2:46" ht="13.8">
      <c r="B6052" s="26">
        <v>3.6666666666666652</v>
      </c>
      <c r="C6052" s="363">
        <v>18.486186487394431</v>
      </c>
      <c r="D6052" s="367">
        <v>21.999999999999993</v>
      </c>
      <c r="E6052" s="367">
        <v>1023.2558139534883</v>
      </c>
      <c r="F6052" s="367">
        <v>571.37423486200635</v>
      </c>
      <c r="G6052" s="367">
        <v>22</v>
      </c>
      <c r="H6052" s="367">
        <v>5500</v>
      </c>
      <c r="I6052" s="384">
        <v>4896.0482321797181</v>
      </c>
      <c r="J6052" s="367">
        <v>22</v>
      </c>
      <c r="K6052" s="367">
        <v>1333.333333333333</v>
      </c>
      <c r="L6052" s="384">
        <v>3644.3854623195275</v>
      </c>
      <c r="M6052" s="367">
        <v>21.999999999999996</v>
      </c>
      <c r="N6052" s="367">
        <v>22</v>
      </c>
      <c r="O6052" s="384">
        <v>18.829956750615732</v>
      </c>
      <c r="P6052" s="367">
        <v>0.31900000000000001</v>
      </c>
      <c r="Q6052" s="367">
        <v>22</v>
      </c>
      <c r="R6052" s="384">
        <v>45.860873649304239</v>
      </c>
      <c r="S6052" s="367">
        <v>0.308</v>
      </c>
      <c r="T6052" s="367">
        <v>758.62068965517233</v>
      </c>
      <c r="U6052" s="384">
        <v>2872.0874236546733</v>
      </c>
      <c r="V6052" s="367">
        <v>22</v>
      </c>
      <c r="W6052" s="367">
        <v>36666.666666666672</v>
      </c>
      <c r="X6052" s="384">
        <v>3228.9873342345672</v>
      </c>
      <c r="Y6052" s="386">
        <v>22.000000000000004</v>
      </c>
      <c r="Z6052" s="367"/>
      <c r="AA6052" s="367"/>
      <c r="AB6052" s="367"/>
      <c r="AC6052" s="367"/>
      <c r="AD6052" s="367"/>
      <c r="AE6052" s="367"/>
      <c r="AF6052" s="367"/>
      <c r="AG6052" s="367"/>
      <c r="AH6052" s="367"/>
      <c r="AI6052" s="367"/>
      <c r="AJ6052" s="367"/>
      <c r="AK6052" s="367"/>
      <c r="AL6052" s="367"/>
      <c r="AM6052" s="367"/>
      <c r="AN6052" s="367"/>
      <c r="AO6052" s="367"/>
      <c r="AP6052" s="367"/>
      <c r="AQ6052" s="367"/>
      <c r="AR6052" s="367"/>
      <c r="AS6052" s="367"/>
      <c r="AT6052" s="367"/>
    </row>
    <row r="6053" spans="2:46" ht="13.8">
      <c r="B6053" s="26">
        <v>3.8333333333333317</v>
      </c>
      <c r="C6053" s="363">
        <v>19.326450239088171</v>
      </c>
      <c r="D6053" s="367">
        <v>22.999999999999989</v>
      </c>
      <c r="E6053" s="367">
        <v>1069.7674418604652</v>
      </c>
      <c r="F6053" s="367">
        <v>593.70881271444773</v>
      </c>
      <c r="G6053" s="367">
        <v>23.000000000000004</v>
      </c>
      <c r="H6053" s="367">
        <v>5750</v>
      </c>
      <c r="I6053" s="384">
        <v>5075.7782677950045</v>
      </c>
      <c r="J6053" s="367">
        <v>23</v>
      </c>
      <c r="K6053" s="367">
        <v>1393.9393939393935</v>
      </c>
      <c r="L6053" s="384">
        <v>3807.2554078922303</v>
      </c>
      <c r="M6053" s="367">
        <v>22.999999999999996</v>
      </c>
      <c r="N6053" s="367">
        <v>23</v>
      </c>
      <c r="O6053" s="384">
        <v>19.64079931114372</v>
      </c>
      <c r="P6053" s="367">
        <v>0.33350000000000002</v>
      </c>
      <c r="Q6053" s="367">
        <v>23</v>
      </c>
      <c r="R6053" s="384">
        <v>47.924190323071933</v>
      </c>
      <c r="S6053" s="367">
        <v>0.32200000000000001</v>
      </c>
      <c r="T6053" s="367">
        <v>793.10344827586198</v>
      </c>
      <c r="U6053" s="384">
        <v>2999.8148489570563</v>
      </c>
      <c r="V6053" s="367">
        <v>22.999999999999996</v>
      </c>
      <c r="W6053" s="367">
        <v>38333.333333333336</v>
      </c>
      <c r="X6053" s="384">
        <v>3375.6545460334282</v>
      </c>
      <c r="Y6053" s="386">
        <v>23</v>
      </c>
      <c r="Z6053" s="367"/>
      <c r="AA6053" s="367"/>
      <c r="AB6053" s="367"/>
      <c r="AC6053" s="367"/>
      <c r="AD6053" s="367"/>
      <c r="AE6053" s="367"/>
      <c r="AF6053" s="367"/>
      <c r="AG6053" s="367"/>
      <c r="AH6053" s="367"/>
      <c r="AI6053" s="367"/>
      <c r="AJ6053" s="367"/>
      <c r="AK6053" s="367"/>
      <c r="AL6053" s="367"/>
      <c r="AM6053" s="367"/>
      <c r="AN6053" s="367"/>
      <c r="AO6053" s="367"/>
      <c r="AP6053" s="367"/>
      <c r="AQ6053" s="367"/>
      <c r="AR6053" s="367"/>
      <c r="AS6053" s="367"/>
      <c r="AT6053" s="367"/>
    </row>
    <row r="6054" spans="2:46" ht="13.8">
      <c r="B6054" s="26">
        <v>3.9999999999999982</v>
      </c>
      <c r="C6054" s="363">
        <v>20.166712473192462</v>
      </c>
      <c r="D6054" s="367">
        <v>23.999999999999989</v>
      </c>
      <c r="E6054" s="367">
        <v>1116.2790697674418</v>
      </c>
      <c r="F6054" s="367">
        <v>615.72713158622355</v>
      </c>
      <c r="G6054" s="367">
        <v>24</v>
      </c>
      <c r="H6054" s="367">
        <v>6000</v>
      </c>
      <c r="I6054" s="384">
        <v>5251.7850328622926</v>
      </c>
      <c r="J6054" s="367">
        <v>24</v>
      </c>
      <c r="K6054" s="367">
        <v>1454.545454545454</v>
      </c>
      <c r="L6054" s="384">
        <v>3969.8832718059602</v>
      </c>
      <c r="M6054" s="367">
        <v>23.999999999999993</v>
      </c>
      <c r="N6054" s="367">
        <v>24</v>
      </c>
      <c r="O6054" s="384">
        <v>20.447723213889098</v>
      </c>
      <c r="P6054" s="367">
        <v>0.34799999999999998</v>
      </c>
      <c r="Q6054" s="367">
        <v>24</v>
      </c>
      <c r="R6054" s="384">
        <v>49.9856575627431</v>
      </c>
      <c r="S6054" s="367">
        <v>0.33599999999999997</v>
      </c>
      <c r="T6054" s="367">
        <v>827.58620689655163</v>
      </c>
      <c r="U6054" s="384">
        <v>3127.2968826902611</v>
      </c>
      <c r="V6054" s="367">
        <v>23.999999999999996</v>
      </c>
      <c r="W6054" s="367">
        <v>40000</v>
      </c>
      <c r="X6054" s="384">
        <v>3522.3126326360061</v>
      </c>
      <c r="Y6054" s="386">
        <v>24</v>
      </c>
      <c r="Z6054" s="367"/>
      <c r="AA6054" s="367"/>
      <c r="AB6054" s="367"/>
      <c r="AC6054" s="367"/>
      <c r="AD6054" s="367"/>
      <c r="AE6054" s="367"/>
      <c r="AF6054" s="367"/>
      <c r="AG6054" s="367"/>
      <c r="AH6054" s="367"/>
      <c r="AI6054" s="367"/>
      <c r="AJ6054" s="367"/>
      <c r="AK6054" s="367"/>
      <c r="AL6054" s="367"/>
      <c r="AM6054" s="367"/>
      <c r="AN6054" s="367"/>
      <c r="AO6054" s="367"/>
      <c r="AP6054" s="367"/>
      <c r="AQ6054" s="367"/>
      <c r="AR6054" s="367"/>
      <c r="AS6054" s="367"/>
      <c r="AT6054" s="367"/>
    </row>
    <row r="6055" spans="2:46" ht="13.8">
      <c r="B6055" s="26">
        <v>4.1666666666666652</v>
      </c>
      <c r="C6055" s="363">
        <v>21.006973189707292</v>
      </c>
      <c r="D6055" s="367">
        <v>24.999999999999989</v>
      </c>
      <c r="E6055" s="367">
        <v>1162.7906976744184</v>
      </c>
      <c r="F6055" s="367">
        <v>637.42919147733426</v>
      </c>
      <c r="G6055" s="367">
        <v>24.999999999999996</v>
      </c>
      <c r="H6055" s="367">
        <v>6250</v>
      </c>
      <c r="I6055" s="384">
        <v>5424.0685273815834</v>
      </c>
      <c r="J6055" s="367">
        <v>24.999999999999996</v>
      </c>
      <c r="K6055" s="367">
        <v>1515.1515151515146</v>
      </c>
      <c r="L6055" s="384">
        <v>4132.2690540607173</v>
      </c>
      <c r="M6055" s="367">
        <v>24.999999999999989</v>
      </c>
      <c r="N6055" s="367">
        <v>25</v>
      </c>
      <c r="O6055" s="384">
        <v>21.250728458851871</v>
      </c>
      <c r="P6055" s="367">
        <v>0.36249999999999999</v>
      </c>
      <c r="Q6055" s="367">
        <v>25</v>
      </c>
      <c r="R6055" s="384">
        <v>52.045275368317782</v>
      </c>
      <c r="S6055" s="367">
        <v>0.35</v>
      </c>
      <c r="T6055" s="367">
        <v>862.06896551724128</v>
      </c>
      <c r="U6055" s="384">
        <v>3254.5335248542874</v>
      </c>
      <c r="V6055" s="367">
        <v>24.999999999999996</v>
      </c>
      <c r="W6055" s="367">
        <v>41666.666666666664</v>
      </c>
      <c r="X6055" s="384">
        <v>3668.9615940423009</v>
      </c>
      <c r="Y6055" s="386">
        <v>24.999999999999996</v>
      </c>
      <c r="Z6055" s="367"/>
      <c r="AA6055" s="367"/>
      <c r="AB6055" s="367"/>
      <c r="AC6055" s="367"/>
      <c r="AD6055" s="367"/>
      <c r="AE6055" s="367"/>
      <c r="AF6055" s="367"/>
      <c r="AG6055" s="367"/>
      <c r="AH6055" s="367"/>
      <c r="AI6055" s="367"/>
      <c r="AJ6055" s="367"/>
      <c r="AK6055" s="367"/>
      <c r="AL6055" s="367"/>
      <c r="AM6055" s="367"/>
      <c r="AN6055" s="367"/>
      <c r="AO6055" s="367"/>
      <c r="AP6055" s="367"/>
      <c r="AQ6055" s="367"/>
      <c r="AR6055" s="367"/>
      <c r="AS6055" s="367"/>
      <c r="AT6055" s="367"/>
    </row>
    <row r="6056" spans="2:46" ht="13.8">
      <c r="B6056" s="26">
        <v>4.3333333333333321</v>
      </c>
      <c r="C6056" s="363">
        <v>21.84723238863268</v>
      </c>
      <c r="D6056" s="367">
        <v>25.999999999999993</v>
      </c>
      <c r="E6056" s="367">
        <v>1209.3023255813951</v>
      </c>
      <c r="F6056" s="367">
        <v>658.81499238777997</v>
      </c>
      <c r="G6056" s="367">
        <v>25.999999999999996</v>
      </c>
      <c r="H6056" s="367">
        <v>6500</v>
      </c>
      <c r="I6056" s="384">
        <v>5592.6287513528769</v>
      </c>
      <c r="J6056" s="367">
        <v>26</v>
      </c>
      <c r="K6056" s="367">
        <v>1575.7575757575751</v>
      </c>
      <c r="L6056" s="384">
        <v>4294.4127546565032</v>
      </c>
      <c r="M6056" s="367">
        <v>25.999999999999993</v>
      </c>
      <c r="N6056" s="367">
        <v>26</v>
      </c>
      <c r="O6056" s="384">
        <v>22.049815046032034</v>
      </c>
      <c r="P6056" s="367">
        <v>0.377</v>
      </c>
      <c r="Q6056" s="367">
        <v>26</v>
      </c>
      <c r="R6056" s="384">
        <v>54.103043739795964</v>
      </c>
      <c r="S6056" s="367">
        <v>0.36399999999999999</v>
      </c>
      <c r="T6056" s="367">
        <v>896.55172413793093</v>
      </c>
      <c r="U6056" s="384">
        <v>3381.5247754491352</v>
      </c>
      <c r="V6056" s="367">
        <v>26</v>
      </c>
      <c r="W6056" s="367">
        <v>43333.333333333328</v>
      </c>
      <c r="X6056" s="384">
        <v>3815.601430252314</v>
      </c>
      <c r="Y6056" s="386">
        <v>25.999999999999996</v>
      </c>
      <c r="Z6056" s="367"/>
      <c r="AA6056" s="367"/>
      <c r="AB6056" s="367"/>
      <c r="AC6056" s="367"/>
      <c r="AD6056" s="367"/>
      <c r="AE6056" s="367"/>
      <c r="AF6056" s="367"/>
      <c r="AG6056" s="367"/>
      <c r="AH6056" s="367"/>
      <c r="AI6056" s="367"/>
      <c r="AJ6056" s="367"/>
      <c r="AK6056" s="367"/>
      <c r="AL6056" s="367"/>
      <c r="AM6056" s="367"/>
      <c r="AN6056" s="367"/>
      <c r="AO6056" s="367"/>
      <c r="AP6056" s="367"/>
      <c r="AQ6056" s="367"/>
      <c r="AR6056" s="367"/>
      <c r="AS6056" s="367"/>
      <c r="AT6056" s="367"/>
    </row>
    <row r="6057" spans="2:46" ht="13.8">
      <c r="B6057" s="26">
        <v>4.4999999999999991</v>
      </c>
      <c r="C6057" s="363">
        <v>22.687490069968611</v>
      </c>
      <c r="D6057" s="367">
        <v>26.999999999999996</v>
      </c>
      <c r="E6057" s="367">
        <v>1255.8139534883717</v>
      </c>
      <c r="F6057" s="367">
        <v>679.88453431756</v>
      </c>
      <c r="G6057" s="367">
        <v>26.999999999999993</v>
      </c>
      <c r="H6057" s="367">
        <v>6750</v>
      </c>
      <c r="I6057" s="384">
        <v>5757.4657047761721</v>
      </c>
      <c r="J6057" s="367">
        <v>27</v>
      </c>
      <c r="K6057" s="367">
        <v>1636.3636363636356</v>
      </c>
      <c r="L6057" s="384">
        <v>4456.3143735933145</v>
      </c>
      <c r="M6057" s="367">
        <v>26.999999999999989</v>
      </c>
      <c r="N6057" s="367">
        <v>27</v>
      </c>
      <c r="O6057" s="384">
        <v>22.844982975429588</v>
      </c>
      <c r="P6057" s="367">
        <v>0.39150000000000001</v>
      </c>
      <c r="Q6057" s="367">
        <v>27</v>
      </c>
      <c r="R6057" s="384">
        <v>56.158962677177641</v>
      </c>
      <c r="S6057" s="367">
        <v>0.37799999999999995</v>
      </c>
      <c r="T6057" s="367">
        <v>931.03448275862058</v>
      </c>
      <c r="U6057" s="384">
        <v>3508.2706344748026</v>
      </c>
      <c r="V6057" s="367">
        <v>26.999999999999996</v>
      </c>
      <c r="W6057" s="367">
        <v>44999.999999999993</v>
      </c>
      <c r="X6057" s="384">
        <v>3962.2321412660426</v>
      </c>
      <c r="Y6057" s="386">
        <v>26.999999999999993</v>
      </c>
      <c r="Z6057" s="367"/>
      <c r="AA6057" s="367"/>
      <c r="AB6057" s="367"/>
      <c r="AC6057" s="367"/>
      <c r="AD6057" s="367"/>
      <c r="AE6057" s="367"/>
      <c r="AF6057" s="367"/>
      <c r="AG6057" s="367"/>
      <c r="AH6057" s="367"/>
      <c r="AI6057" s="367"/>
      <c r="AJ6057" s="367"/>
      <c r="AK6057" s="367"/>
      <c r="AL6057" s="367"/>
      <c r="AM6057" s="367"/>
      <c r="AN6057" s="367"/>
      <c r="AO6057" s="367"/>
      <c r="AP6057" s="367"/>
      <c r="AQ6057" s="367"/>
      <c r="AR6057" s="367"/>
      <c r="AS6057" s="367"/>
      <c r="AT6057" s="367"/>
    </row>
    <row r="6058" spans="2:46" ht="13.8">
      <c r="B6058" s="26">
        <v>4.6666666666666661</v>
      </c>
      <c r="C6058" s="363">
        <v>23.527746233715078</v>
      </c>
      <c r="D6058" s="367">
        <v>27.999999999999996</v>
      </c>
      <c r="E6058" s="367">
        <v>1302.3255813953483</v>
      </c>
      <c r="F6058" s="367">
        <v>700.63781726667503</v>
      </c>
      <c r="G6058" s="367">
        <v>27.999999999999989</v>
      </c>
      <c r="H6058" s="367">
        <v>7000</v>
      </c>
      <c r="I6058" s="384">
        <v>5918.579387651469</v>
      </c>
      <c r="J6058" s="367">
        <v>27.999999999999996</v>
      </c>
      <c r="K6058" s="367">
        <v>1696.9696969696961</v>
      </c>
      <c r="L6058" s="384">
        <v>4617.9739108711547</v>
      </c>
      <c r="M6058" s="367">
        <v>27.999999999999986</v>
      </c>
      <c r="N6058" s="367">
        <v>28</v>
      </c>
      <c r="O6058" s="384">
        <v>23.636232247044532</v>
      </c>
      <c r="P6058" s="367">
        <v>0.40600000000000003</v>
      </c>
      <c r="Q6058" s="367">
        <v>28</v>
      </c>
      <c r="R6058" s="384">
        <v>58.213032180462825</v>
      </c>
      <c r="S6058" s="367">
        <v>0.39200000000000002</v>
      </c>
      <c r="T6058" s="367">
        <v>965.51724137931024</v>
      </c>
      <c r="U6058" s="384">
        <v>3634.7711019312928</v>
      </c>
      <c r="V6058" s="367">
        <v>27.999999999999996</v>
      </c>
      <c r="W6058" s="367">
        <v>46666.666666666657</v>
      </c>
      <c r="X6058" s="384">
        <v>4108.8537270834895</v>
      </c>
      <c r="Y6058" s="386">
        <v>27.999999999999993</v>
      </c>
      <c r="Z6058" s="367"/>
      <c r="AA6058" s="367"/>
      <c r="AB6058" s="367"/>
      <c r="AC6058" s="367"/>
      <c r="AD6058" s="367"/>
      <c r="AE6058" s="367"/>
      <c r="AF6058" s="367"/>
      <c r="AG6058" s="367"/>
      <c r="AH6058" s="367"/>
      <c r="AI6058" s="367"/>
      <c r="AJ6058" s="367"/>
      <c r="AK6058" s="367"/>
      <c r="AL6058" s="367"/>
      <c r="AM6058" s="367"/>
      <c r="AN6058" s="367"/>
      <c r="AO6058" s="367"/>
      <c r="AP6058" s="367"/>
      <c r="AQ6058" s="367"/>
      <c r="AR6058" s="367"/>
      <c r="AS6058" s="367"/>
      <c r="AT6058" s="367"/>
    </row>
    <row r="6059" spans="2:46" ht="13.8">
      <c r="B6059" s="26">
        <v>4.833333333333333</v>
      </c>
      <c r="C6059" s="363">
        <v>24.368000879872096</v>
      </c>
      <c r="D6059" s="367">
        <v>28.999999999999996</v>
      </c>
      <c r="E6059" s="367">
        <v>1348.8372093023249</v>
      </c>
      <c r="F6059" s="367">
        <v>721.07484123512495</v>
      </c>
      <c r="G6059" s="367">
        <v>28.999999999999989</v>
      </c>
      <c r="H6059" s="367">
        <v>7250</v>
      </c>
      <c r="I6059" s="384">
        <v>6075.9697999787686</v>
      </c>
      <c r="J6059" s="367">
        <v>28.999999999999996</v>
      </c>
      <c r="K6059" s="367">
        <v>1757.5757575757566</v>
      </c>
      <c r="L6059" s="384">
        <v>4779.3913664900228</v>
      </c>
      <c r="M6059" s="367">
        <v>28.999999999999989</v>
      </c>
      <c r="N6059" s="367">
        <v>29</v>
      </c>
      <c r="O6059" s="384">
        <v>24.423562860876864</v>
      </c>
      <c r="P6059" s="367">
        <v>0.42049999999999998</v>
      </c>
      <c r="Q6059" s="367">
        <v>29</v>
      </c>
      <c r="R6059" s="384">
        <v>60.265252249651496</v>
      </c>
      <c r="S6059" s="367">
        <v>0.40600000000000003</v>
      </c>
      <c r="T6059" s="367">
        <v>999.99999999999989</v>
      </c>
      <c r="U6059" s="384">
        <v>3761.0261778186032</v>
      </c>
      <c r="V6059" s="367">
        <v>28.999999999999996</v>
      </c>
      <c r="W6059" s="367">
        <v>48333.333333333321</v>
      </c>
      <c r="X6059" s="384">
        <v>4255.4661877046519</v>
      </c>
      <c r="Y6059" s="386">
        <v>28.999999999999989</v>
      </c>
      <c r="Z6059" s="367"/>
      <c r="AA6059" s="367"/>
      <c r="AB6059" s="367"/>
      <c r="AC6059" s="367"/>
      <c r="AD6059" s="367"/>
      <c r="AE6059" s="367"/>
      <c r="AF6059" s="367"/>
      <c r="AG6059" s="367"/>
      <c r="AH6059" s="367"/>
      <c r="AI6059" s="367"/>
      <c r="AJ6059" s="367"/>
      <c r="AK6059" s="367"/>
      <c r="AL6059" s="367"/>
      <c r="AM6059" s="367"/>
      <c r="AN6059" s="367"/>
      <c r="AO6059" s="367"/>
      <c r="AP6059" s="367"/>
      <c r="AQ6059" s="367"/>
      <c r="AR6059" s="367"/>
      <c r="AS6059" s="367"/>
      <c r="AT6059" s="367"/>
    </row>
    <row r="6060" spans="2:46" ht="13.8">
      <c r="B6060" s="26">
        <v>5</v>
      </c>
      <c r="C6060" s="363">
        <v>25.208254008439663</v>
      </c>
      <c r="D6060" s="367">
        <v>30</v>
      </c>
      <c r="E6060" s="367">
        <v>1395.3488372093016</v>
      </c>
      <c r="F6060" s="367">
        <v>741.19560622290965</v>
      </c>
      <c r="G6060" s="367">
        <v>29.999999999999986</v>
      </c>
      <c r="H6060" s="367">
        <v>7500</v>
      </c>
      <c r="I6060" s="384">
        <v>6229.6369417580718</v>
      </c>
      <c r="J6060" s="367">
        <v>30</v>
      </c>
      <c r="K6060" s="367">
        <v>1818.1818181818171</v>
      </c>
      <c r="L6060" s="384">
        <v>4940.5667404499163</v>
      </c>
      <c r="M6060" s="367">
        <v>29.999999999999986</v>
      </c>
      <c r="N6060" s="367">
        <v>30</v>
      </c>
      <c r="O6060" s="384">
        <v>25.206974816926593</v>
      </c>
      <c r="P6060" s="367">
        <v>0.435</v>
      </c>
      <c r="Q6060" s="367">
        <v>30</v>
      </c>
      <c r="R6060" s="384">
        <v>62.315622884743661</v>
      </c>
      <c r="S6060" s="367">
        <v>0.42000000000000004</v>
      </c>
      <c r="T6060" s="367">
        <v>1034.4827586206895</v>
      </c>
      <c r="U6060" s="384">
        <v>3887.0358621367359</v>
      </c>
      <c r="V6060" s="367">
        <v>29.999999999999996</v>
      </c>
      <c r="W6060" s="367">
        <v>49999.999999999985</v>
      </c>
      <c r="X6060" s="384">
        <v>4402.0695231295322</v>
      </c>
      <c r="Y6060" s="386">
        <v>29.999999999999989</v>
      </c>
      <c r="Z6060" s="367"/>
      <c r="AA6060" s="367"/>
      <c r="AB6060" s="367"/>
      <c r="AC6060" s="367"/>
      <c r="AD6060" s="367"/>
      <c r="AE6060" s="367"/>
      <c r="AF6060" s="367"/>
      <c r="AG6060" s="367"/>
      <c r="AH6060" s="367"/>
      <c r="AI6060" s="367"/>
      <c r="AJ6060" s="367"/>
      <c r="AK6060" s="367"/>
      <c r="AL6060" s="367"/>
      <c r="AM6060" s="367"/>
      <c r="AN6060" s="367"/>
      <c r="AO6060" s="367"/>
      <c r="AP6060" s="367"/>
      <c r="AQ6060" s="367"/>
      <c r="AR6060" s="367"/>
      <c r="AS6060" s="367"/>
      <c r="AT6060" s="367"/>
    </row>
    <row r="6061" spans="2:46" ht="13.8">
      <c r="B6061" s="26">
        <v>5.166666666666667</v>
      </c>
      <c r="C6061" s="363">
        <v>26.048505619417771</v>
      </c>
      <c r="D6061" s="367">
        <v>31.000000000000004</v>
      </c>
      <c r="E6061" s="367">
        <v>1441.8604651162782</v>
      </c>
      <c r="F6061" s="367">
        <v>761.00011223002923</v>
      </c>
      <c r="G6061" s="367">
        <v>30.999999999999982</v>
      </c>
      <c r="H6061" s="367">
        <v>7750</v>
      </c>
      <c r="I6061" s="384">
        <v>6379.5808129893767</v>
      </c>
      <c r="J6061" s="367">
        <v>31</v>
      </c>
      <c r="K6061" s="367">
        <v>1878.7878787878776</v>
      </c>
      <c r="L6061" s="384">
        <v>5101.5000327508387</v>
      </c>
      <c r="M6061" s="367">
        <v>30.999999999999982</v>
      </c>
      <c r="N6061" s="367">
        <v>31</v>
      </c>
      <c r="O6061" s="384">
        <v>25.986468115193709</v>
      </c>
      <c r="P6061" s="367">
        <v>0.44950000000000001</v>
      </c>
      <c r="Q6061" s="367">
        <v>31</v>
      </c>
      <c r="R6061" s="384">
        <v>64.364144085739312</v>
      </c>
      <c r="S6061" s="367">
        <v>0.434</v>
      </c>
      <c r="T6061" s="367">
        <v>1068.9655172413791</v>
      </c>
      <c r="U6061" s="384">
        <v>4012.8001548856887</v>
      </c>
      <c r="V6061" s="367">
        <v>30.999999999999993</v>
      </c>
      <c r="W6061" s="367">
        <v>51666.66666666665</v>
      </c>
      <c r="X6061" s="384">
        <v>4548.6637333581293</v>
      </c>
      <c r="Y6061" s="386">
        <v>30.999999999999989</v>
      </c>
      <c r="Z6061" s="367"/>
      <c r="AA6061" s="367"/>
      <c r="AB6061" s="367"/>
      <c r="AC6061" s="367"/>
      <c r="AD6061" s="367"/>
      <c r="AE6061" s="367"/>
      <c r="AF6061" s="367"/>
      <c r="AG6061" s="367"/>
      <c r="AH6061" s="367"/>
      <c r="AI6061" s="367"/>
      <c r="AJ6061" s="367"/>
      <c r="AK6061" s="367"/>
      <c r="AL6061" s="367"/>
      <c r="AM6061" s="367"/>
      <c r="AN6061" s="367"/>
      <c r="AO6061" s="367"/>
      <c r="AP6061" s="367"/>
      <c r="AQ6061" s="367"/>
      <c r="AR6061" s="367"/>
      <c r="AS6061" s="367"/>
      <c r="AT6061" s="367"/>
    </row>
    <row r="6062" spans="2:46" ht="13.8">
      <c r="B6062" s="26">
        <v>5.3333333333333339</v>
      </c>
      <c r="C6062" s="363">
        <v>26.888755712806429</v>
      </c>
      <c r="D6062" s="367">
        <v>32.000000000000007</v>
      </c>
      <c r="E6062" s="367">
        <v>1488.3720930232548</v>
      </c>
      <c r="F6062" s="367">
        <v>780.48835925648325</v>
      </c>
      <c r="G6062" s="367">
        <v>31.999999999999979</v>
      </c>
      <c r="H6062" s="367">
        <v>8000</v>
      </c>
      <c r="I6062" s="384">
        <v>6525.8014136726833</v>
      </c>
      <c r="J6062" s="367">
        <v>32</v>
      </c>
      <c r="K6062" s="367">
        <v>1939.3939393939381</v>
      </c>
      <c r="L6062" s="384">
        <v>5262.1912433927864</v>
      </c>
      <c r="M6062" s="367">
        <v>31.999999999999979</v>
      </c>
      <c r="N6062" s="367">
        <v>32</v>
      </c>
      <c r="O6062" s="384">
        <v>26.762042755678216</v>
      </c>
      <c r="P6062" s="367">
        <v>0.46400000000000002</v>
      </c>
      <c r="Q6062" s="367">
        <v>32</v>
      </c>
      <c r="R6062" s="384">
        <v>66.410815852638493</v>
      </c>
      <c r="S6062" s="367">
        <v>0.44800000000000001</v>
      </c>
      <c r="T6062" s="367">
        <v>1103.4482758620688</v>
      </c>
      <c r="U6062" s="384">
        <v>4138.319056065463</v>
      </c>
      <c r="V6062" s="367">
        <v>31.999999999999993</v>
      </c>
      <c r="W6062" s="367">
        <v>53333.333333333314</v>
      </c>
      <c r="X6062" s="384">
        <v>4695.2488183904434</v>
      </c>
      <c r="Y6062" s="386">
        <v>31.999999999999986</v>
      </c>
      <c r="Z6062" s="367"/>
      <c r="AA6062" s="367"/>
      <c r="AB6062" s="367"/>
      <c r="AC6062" s="367"/>
      <c r="AD6062" s="367"/>
      <c r="AE6062" s="367"/>
      <c r="AF6062" s="367"/>
      <c r="AG6062" s="367"/>
      <c r="AH6062" s="367"/>
      <c r="AI6062" s="367"/>
      <c r="AJ6062" s="367"/>
      <c r="AK6062" s="367"/>
      <c r="AL6062" s="367"/>
      <c r="AM6062" s="367"/>
      <c r="AN6062" s="367"/>
      <c r="AO6062" s="367"/>
      <c r="AP6062" s="367"/>
      <c r="AQ6062" s="367"/>
      <c r="AR6062" s="367"/>
      <c r="AS6062" s="367"/>
      <c r="AT6062" s="367"/>
    </row>
    <row r="6063" spans="2:46" ht="13.8">
      <c r="B6063" s="26">
        <v>5.5000000000000009</v>
      </c>
      <c r="C6063" s="363">
        <v>27.72900428860563</v>
      </c>
      <c r="D6063" s="367">
        <v>33.000000000000007</v>
      </c>
      <c r="E6063" s="367">
        <v>1534.8837209302314</v>
      </c>
      <c r="F6063" s="367">
        <v>799.66034730227227</v>
      </c>
      <c r="G6063" s="367">
        <v>32.999999999999979</v>
      </c>
      <c r="H6063" s="367">
        <v>8250</v>
      </c>
      <c r="I6063" s="384">
        <v>6668.2987438079927</v>
      </c>
      <c r="J6063" s="367">
        <v>33</v>
      </c>
      <c r="K6063" s="367">
        <v>1999.9999999999986</v>
      </c>
      <c r="L6063" s="384">
        <v>5422.6403723757649</v>
      </c>
      <c r="M6063" s="367">
        <v>32.999999999999979</v>
      </c>
      <c r="N6063" s="367">
        <v>33</v>
      </c>
      <c r="O6063" s="384">
        <v>27.533698738380117</v>
      </c>
      <c r="P6063" s="367">
        <v>0.47849999999999998</v>
      </c>
      <c r="Q6063" s="367">
        <v>33</v>
      </c>
      <c r="R6063" s="384">
        <v>68.455638185441146</v>
      </c>
      <c r="S6063" s="367">
        <v>0.46200000000000002</v>
      </c>
      <c r="T6063" s="367">
        <v>1137.9310344827586</v>
      </c>
      <c r="U6063" s="384">
        <v>4263.5925656760592</v>
      </c>
      <c r="V6063" s="367">
        <v>33</v>
      </c>
      <c r="W6063" s="367">
        <v>54999.999999999978</v>
      </c>
      <c r="X6063" s="384">
        <v>4841.8247782264743</v>
      </c>
      <c r="Y6063" s="386">
        <v>32.999999999999986</v>
      </c>
      <c r="Z6063" s="367"/>
      <c r="AA6063" s="367"/>
      <c r="AB6063" s="367"/>
      <c r="AC6063" s="367"/>
      <c r="AD6063" s="367"/>
      <c r="AE6063" s="367"/>
      <c r="AF6063" s="367"/>
      <c r="AG6063" s="367"/>
      <c r="AH6063" s="367"/>
      <c r="AI6063" s="367"/>
      <c r="AJ6063" s="367"/>
      <c r="AK6063" s="367"/>
      <c r="AL6063" s="367"/>
      <c r="AM6063" s="367"/>
      <c r="AN6063" s="367"/>
      <c r="AO6063" s="367"/>
      <c r="AP6063" s="367"/>
      <c r="AQ6063" s="367"/>
      <c r="AR6063" s="367"/>
      <c r="AS6063" s="367"/>
      <c r="AT6063" s="367"/>
    </row>
    <row r="6064" spans="2:46" ht="13.8">
      <c r="B6064" s="26">
        <v>5.6666666666666679</v>
      </c>
      <c r="C6064" s="363">
        <v>28.569251346815367</v>
      </c>
      <c r="D6064" s="367">
        <v>34.000000000000007</v>
      </c>
      <c r="E6064" s="367">
        <v>1581.3953488372081</v>
      </c>
      <c r="F6064" s="367">
        <v>818.51607636739584</v>
      </c>
      <c r="G6064" s="367">
        <v>33.999999999999972</v>
      </c>
      <c r="H6064" s="367">
        <v>8500</v>
      </c>
      <c r="I6064" s="384">
        <v>6807.0728033953028</v>
      </c>
      <c r="J6064" s="367">
        <v>33.999999999999993</v>
      </c>
      <c r="K6064" s="367">
        <v>2060.6060606060591</v>
      </c>
      <c r="L6064" s="384">
        <v>5582.8474196997695</v>
      </c>
      <c r="M6064" s="367">
        <v>33.999999999999979</v>
      </c>
      <c r="N6064" s="367">
        <v>34</v>
      </c>
      <c r="O6064" s="384">
        <v>28.301436063299409</v>
      </c>
      <c r="P6064" s="367">
        <v>0.49299999999999994</v>
      </c>
      <c r="Q6064" s="367">
        <v>34</v>
      </c>
      <c r="R6064" s="384">
        <v>70.498611084147299</v>
      </c>
      <c r="S6064" s="367">
        <v>0.47599999999999998</v>
      </c>
      <c r="T6064" s="367">
        <v>1172.4137931034484</v>
      </c>
      <c r="U6064" s="384">
        <v>4388.6206837174768</v>
      </c>
      <c r="V6064" s="367">
        <v>34</v>
      </c>
      <c r="W6064" s="367">
        <v>56666.666666666642</v>
      </c>
      <c r="X6064" s="384">
        <v>4988.3916128662222</v>
      </c>
      <c r="Y6064" s="386">
        <v>33.999999999999979</v>
      </c>
      <c r="Z6064" s="367"/>
      <c r="AA6064" s="367"/>
      <c r="AB6064" s="367"/>
      <c r="AC6064" s="367"/>
      <c r="AD6064" s="367"/>
      <c r="AE6064" s="367"/>
      <c r="AF6064" s="367"/>
      <c r="AG6064" s="367"/>
      <c r="AH6064" s="367"/>
      <c r="AI6064" s="367"/>
      <c r="AJ6064" s="367"/>
      <c r="AK6064" s="367"/>
      <c r="AL6064" s="367"/>
      <c r="AM6064" s="367"/>
      <c r="AN6064" s="367"/>
      <c r="AO6064" s="367"/>
      <c r="AP6064" s="367"/>
      <c r="AQ6064" s="367"/>
      <c r="AR6064" s="367"/>
      <c r="AS6064" s="367"/>
      <c r="AT6064" s="367"/>
    </row>
    <row r="6065" spans="2:46" ht="13.8">
      <c r="B6065" s="26">
        <v>5.8333333333333348</v>
      </c>
      <c r="C6065" s="363">
        <v>29.409496887435658</v>
      </c>
      <c r="D6065" s="367">
        <v>35.000000000000007</v>
      </c>
      <c r="E6065" s="367">
        <v>1627.9069767441847</v>
      </c>
      <c r="F6065" s="367">
        <v>837.05554645185464</v>
      </c>
      <c r="G6065" s="367">
        <v>34.999999999999979</v>
      </c>
      <c r="H6065" s="367">
        <v>8750</v>
      </c>
      <c r="I6065" s="384">
        <v>6942.1235924346165</v>
      </c>
      <c r="J6065" s="367">
        <v>34.999999999999993</v>
      </c>
      <c r="K6065" s="367">
        <v>2121.2121212121197</v>
      </c>
      <c r="L6065" s="384">
        <v>5742.8123853648003</v>
      </c>
      <c r="M6065" s="367">
        <v>34.999999999999979</v>
      </c>
      <c r="N6065" s="367">
        <v>35</v>
      </c>
      <c r="O6065" s="384">
        <v>29.065254730436095</v>
      </c>
      <c r="P6065" s="367">
        <v>0.50750000000000006</v>
      </c>
      <c r="Q6065" s="367">
        <v>35</v>
      </c>
      <c r="R6065" s="384">
        <v>72.539734548756968</v>
      </c>
      <c r="S6065" s="367">
        <v>0.49</v>
      </c>
      <c r="T6065" s="367">
        <v>1206.8965517241381</v>
      </c>
      <c r="U6065" s="384">
        <v>4513.4034101897141</v>
      </c>
      <c r="V6065" s="367">
        <v>35</v>
      </c>
      <c r="W6065" s="367">
        <v>58333.333333333307</v>
      </c>
      <c r="X6065" s="384">
        <v>5134.9493223096879</v>
      </c>
      <c r="Y6065" s="386">
        <v>34.999999999999986</v>
      </c>
      <c r="Z6065" s="367"/>
      <c r="AA6065" s="367"/>
      <c r="AB6065" s="367"/>
      <c r="AC6065" s="367"/>
      <c r="AD6065" s="367"/>
      <c r="AE6065" s="367"/>
      <c r="AF6065" s="367"/>
      <c r="AG6065" s="367"/>
      <c r="AH6065" s="367"/>
      <c r="AI6065" s="367"/>
      <c r="AJ6065" s="367"/>
      <c r="AK6065" s="367"/>
      <c r="AL6065" s="367"/>
      <c r="AM6065" s="367"/>
      <c r="AN6065" s="367"/>
      <c r="AO6065" s="367"/>
      <c r="AP6065" s="367"/>
      <c r="AQ6065" s="367"/>
      <c r="AR6065" s="367"/>
      <c r="AS6065" s="367"/>
      <c r="AT6065" s="367"/>
    </row>
    <row r="6066" spans="2:46" ht="13.8">
      <c r="B6066" s="26">
        <v>6.0000000000000018</v>
      </c>
      <c r="C6066" s="363">
        <v>30.249740910466496</v>
      </c>
      <c r="D6066" s="367">
        <v>36.000000000000014</v>
      </c>
      <c r="E6066" s="367">
        <v>1674.4186046511613</v>
      </c>
      <c r="F6066" s="367">
        <v>855.27875755564799</v>
      </c>
      <c r="G6066" s="367">
        <v>35.999999999999972</v>
      </c>
      <c r="H6066" s="367">
        <v>9000</v>
      </c>
      <c r="I6066" s="384">
        <v>7073.4511109259347</v>
      </c>
      <c r="J6066" s="367">
        <v>36</v>
      </c>
      <c r="K6066" s="367">
        <v>2181.8181818181802</v>
      </c>
      <c r="L6066" s="384">
        <v>5902.535269370861</v>
      </c>
      <c r="M6066" s="367">
        <v>35.999999999999979</v>
      </c>
      <c r="N6066" s="367">
        <v>36</v>
      </c>
      <c r="O6066" s="384">
        <v>29.825154739790172</v>
      </c>
      <c r="P6066" s="367">
        <v>0.52200000000000002</v>
      </c>
      <c r="Q6066" s="367">
        <v>36</v>
      </c>
      <c r="R6066" s="384">
        <v>74.579008579270123</v>
      </c>
      <c r="S6066" s="367">
        <v>0.504</v>
      </c>
      <c r="T6066" s="367">
        <v>1241.3793103448279</v>
      </c>
      <c r="U6066" s="384">
        <v>4637.9407450927765</v>
      </c>
      <c r="V6066" s="367">
        <v>36.000000000000014</v>
      </c>
      <c r="W6066" s="367">
        <v>59999.999999999971</v>
      </c>
      <c r="X6066" s="384">
        <v>5281.4979065568705</v>
      </c>
      <c r="Y6066" s="386">
        <v>35.999999999999986</v>
      </c>
      <c r="Z6066" s="367"/>
      <c r="AA6066" s="367"/>
      <c r="AB6066" s="367"/>
      <c r="AC6066" s="367"/>
      <c r="AD6066" s="367"/>
      <c r="AE6066" s="367"/>
      <c r="AF6066" s="367"/>
      <c r="AG6066" s="367"/>
      <c r="AH6066" s="367"/>
      <c r="AI6066" s="367"/>
      <c r="AJ6066" s="367"/>
      <c r="AK6066" s="367"/>
      <c r="AL6066" s="367"/>
      <c r="AM6066" s="367"/>
      <c r="AN6066" s="367"/>
      <c r="AO6066" s="367"/>
      <c r="AP6066" s="367"/>
      <c r="AQ6066" s="367"/>
      <c r="AR6066" s="367"/>
      <c r="AS6066" s="367"/>
      <c r="AT6066" s="367"/>
    </row>
    <row r="6067" spans="2:46" ht="13.8">
      <c r="B6067" s="26">
        <v>6.1666666666666687</v>
      </c>
      <c r="C6067" s="363">
        <v>31.089983415907877</v>
      </c>
      <c r="D6067" s="367">
        <v>37.000000000000014</v>
      </c>
      <c r="E6067" s="367">
        <v>1720.930232558138</v>
      </c>
      <c r="F6067" s="367">
        <v>873.18570967877611</v>
      </c>
      <c r="G6067" s="367">
        <v>36.999999999999972</v>
      </c>
      <c r="H6067" s="367">
        <v>9250</v>
      </c>
      <c r="I6067" s="384">
        <v>7201.0553588692528</v>
      </c>
      <c r="J6067" s="367">
        <v>37</v>
      </c>
      <c r="K6067" s="367">
        <v>2242.4242424242407</v>
      </c>
      <c r="L6067" s="384">
        <v>6062.0160717179469</v>
      </c>
      <c r="M6067" s="367">
        <v>36.999999999999979</v>
      </c>
      <c r="N6067" s="367">
        <v>37</v>
      </c>
      <c r="O6067" s="384">
        <v>30.581136091361635</v>
      </c>
      <c r="P6067" s="367">
        <v>0.53649999999999998</v>
      </c>
      <c r="Q6067" s="367">
        <v>37</v>
      </c>
      <c r="R6067" s="384">
        <v>76.61643317568678</v>
      </c>
      <c r="S6067" s="367">
        <v>0.51800000000000002</v>
      </c>
      <c r="T6067" s="367">
        <v>1275.8620689655177</v>
      </c>
      <c r="U6067" s="384">
        <v>4762.2326884266568</v>
      </c>
      <c r="V6067" s="367">
        <v>37.000000000000014</v>
      </c>
      <c r="W6067" s="367">
        <v>61666.666666666635</v>
      </c>
      <c r="X6067" s="384">
        <v>5428.0373656077682</v>
      </c>
      <c r="Y6067" s="386">
        <v>36.999999999999979</v>
      </c>
      <c r="Z6067" s="367"/>
      <c r="AA6067" s="367"/>
      <c r="AB6067" s="367"/>
      <c r="AC6067" s="367"/>
      <c r="AD6067" s="367"/>
      <c r="AE6067" s="367"/>
      <c r="AF6067" s="367"/>
      <c r="AG6067" s="367"/>
      <c r="AH6067" s="367"/>
      <c r="AI6067" s="367"/>
      <c r="AJ6067" s="367"/>
      <c r="AK6067" s="367"/>
      <c r="AL6067" s="367"/>
      <c r="AM6067" s="367"/>
      <c r="AN6067" s="367"/>
      <c r="AO6067" s="367"/>
      <c r="AP6067" s="367"/>
      <c r="AQ6067" s="367"/>
      <c r="AR6067" s="367"/>
      <c r="AS6067" s="367"/>
      <c r="AT6067" s="367"/>
    </row>
    <row r="6068" spans="2:46" ht="13.8">
      <c r="B6068" s="26">
        <v>6.3333333333333357</v>
      </c>
      <c r="C6068" s="363">
        <v>31.930224403759802</v>
      </c>
      <c r="D6068" s="367">
        <v>38.000000000000014</v>
      </c>
      <c r="E6068" s="367">
        <v>1767.4418604651146</v>
      </c>
      <c r="F6068" s="367">
        <v>890.776402821239</v>
      </c>
      <c r="G6068" s="367">
        <v>37.999999999999964</v>
      </c>
      <c r="H6068" s="367">
        <v>9500</v>
      </c>
      <c r="I6068" s="384">
        <v>7324.9363362645736</v>
      </c>
      <c r="J6068" s="367">
        <v>38</v>
      </c>
      <c r="K6068" s="367">
        <v>2303.0303030303012</v>
      </c>
      <c r="L6068" s="384">
        <v>6221.25479240606</v>
      </c>
      <c r="M6068" s="367">
        <v>37.999999999999972</v>
      </c>
      <c r="N6068" s="367">
        <v>38</v>
      </c>
      <c r="O6068" s="384">
        <v>31.333198785150497</v>
      </c>
      <c r="P6068" s="367">
        <v>0.55100000000000005</v>
      </c>
      <c r="Q6068" s="367">
        <v>38</v>
      </c>
      <c r="R6068" s="384">
        <v>78.652008338006908</v>
      </c>
      <c r="S6068" s="367">
        <v>0.53200000000000003</v>
      </c>
      <c r="T6068" s="367">
        <v>1310.3448275862074</v>
      </c>
      <c r="U6068" s="384">
        <v>4886.2792401913584</v>
      </c>
      <c r="V6068" s="367">
        <v>38.000000000000014</v>
      </c>
      <c r="W6068" s="367">
        <v>63333.333333333299</v>
      </c>
      <c r="X6068" s="384">
        <v>5574.5676994623836</v>
      </c>
      <c r="Y6068" s="386">
        <v>37.999999999999979</v>
      </c>
      <c r="Z6068" s="367"/>
      <c r="AA6068" s="367"/>
      <c r="AB6068" s="367"/>
      <c r="AC6068" s="367"/>
      <c r="AD6068" s="367"/>
      <c r="AE6068" s="367"/>
      <c r="AF6068" s="367"/>
      <c r="AG6068" s="367"/>
      <c r="AH6068" s="367"/>
      <c r="AI6068" s="367"/>
      <c r="AJ6068" s="367"/>
      <c r="AK6068" s="367"/>
      <c r="AL6068" s="367"/>
      <c r="AM6068" s="367"/>
      <c r="AN6068" s="367"/>
      <c r="AO6068" s="367"/>
      <c r="AP6068" s="367"/>
      <c r="AQ6068" s="367"/>
      <c r="AR6068" s="367"/>
      <c r="AS6068" s="367"/>
      <c r="AT6068" s="367"/>
    </row>
    <row r="6069" spans="2:46" ht="13.8">
      <c r="B6069" s="26">
        <v>6.5000000000000027</v>
      </c>
      <c r="C6069" s="363">
        <v>32.770463874022269</v>
      </c>
      <c r="D6069" s="367">
        <v>39.000000000000014</v>
      </c>
      <c r="E6069" s="367">
        <v>1813.9534883720912</v>
      </c>
      <c r="F6069" s="367">
        <v>908.05083698303656</v>
      </c>
      <c r="G6069" s="367">
        <v>38.999999999999964</v>
      </c>
      <c r="H6069" s="367">
        <v>9750</v>
      </c>
      <c r="I6069" s="384">
        <v>7445.0940431118961</v>
      </c>
      <c r="J6069" s="367">
        <v>39</v>
      </c>
      <c r="K6069" s="367">
        <v>2363.6363636363617</v>
      </c>
      <c r="L6069" s="384">
        <v>6380.2514314352002</v>
      </c>
      <c r="M6069" s="367">
        <v>38.999999999999972</v>
      </c>
      <c r="N6069" s="367">
        <v>39</v>
      </c>
      <c r="O6069" s="384">
        <v>32.081342821156738</v>
      </c>
      <c r="P6069" s="367">
        <v>0.5655</v>
      </c>
      <c r="Q6069" s="367">
        <v>39</v>
      </c>
      <c r="R6069" s="384">
        <v>80.68573406623058</v>
      </c>
      <c r="S6069" s="367">
        <v>0.54600000000000004</v>
      </c>
      <c r="T6069" s="367">
        <v>1344.8275862068972</v>
      </c>
      <c r="U6069" s="384">
        <v>5010.0804003868816</v>
      </c>
      <c r="V6069" s="367">
        <v>39.000000000000021</v>
      </c>
      <c r="W6069" s="367">
        <v>64999.999999999964</v>
      </c>
      <c r="X6069" s="384">
        <v>5721.088908120717</v>
      </c>
      <c r="Y6069" s="386">
        <v>38.999999999999979</v>
      </c>
      <c r="Z6069" s="367"/>
      <c r="AA6069" s="367"/>
      <c r="AB6069" s="367"/>
      <c r="AC6069" s="367"/>
      <c r="AD6069" s="367"/>
      <c r="AE6069" s="367"/>
      <c r="AF6069" s="367"/>
      <c r="AG6069" s="367"/>
      <c r="AH6069" s="367"/>
      <c r="AI6069" s="367"/>
      <c r="AJ6069" s="367"/>
      <c r="AK6069" s="367"/>
      <c r="AL6069" s="367"/>
      <c r="AM6069" s="367"/>
      <c r="AN6069" s="367"/>
      <c r="AO6069" s="367"/>
      <c r="AP6069" s="367"/>
      <c r="AQ6069" s="367"/>
      <c r="AR6069" s="367"/>
      <c r="AS6069" s="367"/>
      <c r="AT6069" s="367"/>
    </row>
    <row r="6070" spans="2:46" ht="13.8">
      <c r="B6070" s="26">
        <v>6.6666666666666696</v>
      </c>
      <c r="C6070" s="363">
        <v>33.610701826695291</v>
      </c>
      <c r="D6070" s="367">
        <v>40.000000000000021</v>
      </c>
      <c r="E6070" s="367">
        <v>1860.4651162790678</v>
      </c>
      <c r="F6070" s="367">
        <v>925.00901216416889</v>
      </c>
      <c r="G6070" s="367">
        <v>39.999999999999957</v>
      </c>
      <c r="H6070" s="367">
        <v>10000</v>
      </c>
      <c r="I6070" s="384">
        <v>7561.5284794112213</v>
      </c>
      <c r="J6070" s="367">
        <v>40</v>
      </c>
      <c r="K6070" s="367">
        <v>2424.2424242424222</v>
      </c>
      <c r="L6070" s="384">
        <v>6539.0059888053693</v>
      </c>
      <c r="M6070" s="367">
        <v>39.999999999999964</v>
      </c>
      <c r="N6070" s="367">
        <v>40</v>
      </c>
      <c r="O6070" s="384">
        <v>32.825568199380378</v>
      </c>
      <c r="P6070" s="367">
        <v>0.57999999999999996</v>
      </c>
      <c r="Q6070" s="367">
        <v>40</v>
      </c>
      <c r="R6070" s="384">
        <v>82.71761036035771</v>
      </c>
      <c r="S6070" s="367">
        <v>0.55999999999999994</v>
      </c>
      <c r="T6070" s="367">
        <v>1379.310344827587</v>
      </c>
      <c r="U6070" s="384">
        <v>5133.6361690132262</v>
      </c>
      <c r="V6070" s="367">
        <v>40.000000000000021</v>
      </c>
      <c r="W6070" s="367">
        <v>66666.666666666628</v>
      </c>
      <c r="X6070" s="384">
        <v>5867.6009915827663</v>
      </c>
      <c r="Y6070" s="386">
        <v>39.999999999999972</v>
      </c>
      <c r="Z6070" s="367"/>
      <c r="AA6070" s="367"/>
      <c r="AB6070" s="367"/>
      <c r="AC6070" s="367"/>
      <c r="AD6070" s="367"/>
      <c r="AE6070" s="367"/>
      <c r="AF6070" s="367"/>
      <c r="AG6070" s="367"/>
      <c r="AH6070" s="367"/>
      <c r="AI6070" s="367"/>
      <c r="AJ6070" s="367"/>
      <c r="AK6070" s="367"/>
      <c r="AL6070" s="367"/>
      <c r="AM6070" s="367"/>
      <c r="AN6070" s="367"/>
      <c r="AO6070" s="367"/>
      <c r="AP6070" s="367"/>
      <c r="AQ6070" s="367"/>
      <c r="AR6070" s="367"/>
      <c r="AS6070" s="367"/>
      <c r="AT6070" s="367"/>
    </row>
    <row r="6071" spans="2:46" ht="13.8">
      <c r="B6071" s="26">
        <v>6.8333333333333366</v>
      </c>
      <c r="C6071" s="363">
        <v>34.450938261778852</v>
      </c>
      <c r="D6071" s="367">
        <v>41.000000000000021</v>
      </c>
      <c r="E6071" s="367">
        <v>1906.9767441860445</v>
      </c>
      <c r="F6071" s="367">
        <v>941.65092836463634</v>
      </c>
      <c r="G6071" s="367">
        <v>40.999999999999957</v>
      </c>
      <c r="H6071" s="367">
        <v>10250</v>
      </c>
      <c r="I6071" s="384">
        <v>7674.2396451625473</v>
      </c>
      <c r="J6071" s="367">
        <v>40.999999999999993</v>
      </c>
      <c r="K6071" s="367">
        <v>2484.8484848484827</v>
      </c>
      <c r="L6071" s="384">
        <v>6697.5184645165664</v>
      </c>
      <c r="M6071" s="367">
        <v>40.999999999999964</v>
      </c>
      <c r="N6071" s="367">
        <v>41</v>
      </c>
      <c r="O6071" s="384">
        <v>33.565874919821418</v>
      </c>
      <c r="P6071" s="367">
        <v>0.59450000000000003</v>
      </c>
      <c r="Q6071" s="367">
        <v>41</v>
      </c>
      <c r="R6071" s="384">
        <v>84.747637220388327</v>
      </c>
      <c r="S6071" s="367">
        <v>0.57399999999999995</v>
      </c>
      <c r="T6071" s="367">
        <v>1413.7931034482767</v>
      </c>
      <c r="U6071" s="384">
        <v>5256.9465460703914</v>
      </c>
      <c r="V6071" s="367">
        <v>41.000000000000021</v>
      </c>
      <c r="W6071" s="367">
        <v>68333.333333333299</v>
      </c>
      <c r="X6071" s="384">
        <v>6014.1039498485343</v>
      </c>
      <c r="Y6071" s="386">
        <v>40.999999999999979</v>
      </c>
      <c r="Z6071" s="367"/>
      <c r="AA6071" s="367"/>
      <c r="AB6071" s="367"/>
      <c r="AC6071" s="367"/>
      <c r="AD6071" s="367"/>
      <c r="AE6071" s="367"/>
      <c r="AF6071" s="367"/>
      <c r="AG6071" s="367"/>
      <c r="AH6071" s="367"/>
      <c r="AI6071" s="367"/>
      <c r="AJ6071" s="367"/>
      <c r="AK6071" s="367"/>
      <c r="AL6071" s="367"/>
      <c r="AM6071" s="367"/>
      <c r="AN6071" s="367"/>
      <c r="AO6071" s="367"/>
      <c r="AP6071" s="367"/>
      <c r="AQ6071" s="367"/>
      <c r="AR6071" s="367"/>
      <c r="AS6071" s="367"/>
      <c r="AT6071" s="367"/>
    </row>
    <row r="6072" spans="2:46" ht="13.8">
      <c r="B6072" s="26">
        <v>7.0000000000000036</v>
      </c>
      <c r="C6072" s="363">
        <v>35.291173179272953</v>
      </c>
      <c r="D6072" s="367">
        <v>42.000000000000021</v>
      </c>
      <c r="E6072" s="367">
        <v>1953.4883720930211</v>
      </c>
      <c r="F6072" s="367">
        <v>957.97658558443823</v>
      </c>
      <c r="G6072" s="367">
        <v>41.999999999999957</v>
      </c>
      <c r="H6072" s="367">
        <v>10500</v>
      </c>
      <c r="I6072" s="384">
        <v>7783.2275403658768</v>
      </c>
      <c r="J6072" s="367">
        <v>41.999999999999993</v>
      </c>
      <c r="K6072" s="367">
        <v>2545.4545454545432</v>
      </c>
      <c r="L6072" s="384">
        <v>6855.7888585687888</v>
      </c>
      <c r="M6072" s="367">
        <v>41.999999999999964</v>
      </c>
      <c r="N6072" s="367">
        <v>42</v>
      </c>
      <c r="O6072" s="384">
        <v>34.302262982479839</v>
      </c>
      <c r="P6072" s="367">
        <v>0.60899999999999999</v>
      </c>
      <c r="Q6072" s="367">
        <v>42</v>
      </c>
      <c r="R6072" s="384">
        <v>86.775814646322473</v>
      </c>
      <c r="S6072" s="367">
        <v>0.58799999999999997</v>
      </c>
      <c r="T6072" s="367">
        <v>1448.2758620689665</v>
      </c>
      <c r="U6072" s="384">
        <v>5380.0115315583789</v>
      </c>
      <c r="V6072" s="367">
        <v>42.000000000000028</v>
      </c>
      <c r="W6072" s="367">
        <v>69999.999999999971</v>
      </c>
      <c r="X6072" s="384">
        <v>6160.5977829180183</v>
      </c>
      <c r="Y6072" s="386">
        <v>41.999999999999979</v>
      </c>
      <c r="Z6072" s="367"/>
      <c r="AA6072" s="367"/>
      <c r="AB6072" s="367"/>
      <c r="AC6072" s="367"/>
      <c r="AD6072" s="367"/>
      <c r="AE6072" s="367"/>
      <c r="AF6072" s="367"/>
      <c r="AG6072" s="367"/>
      <c r="AH6072" s="367"/>
      <c r="AI6072" s="367"/>
      <c r="AJ6072" s="367"/>
      <c r="AK6072" s="367"/>
      <c r="AL6072" s="367"/>
      <c r="AM6072" s="367"/>
      <c r="AN6072" s="367"/>
      <c r="AO6072" s="367"/>
      <c r="AP6072" s="367"/>
      <c r="AQ6072" s="367"/>
      <c r="AR6072" s="367"/>
      <c r="AS6072" s="367"/>
      <c r="AT6072" s="367"/>
    </row>
    <row r="6073" spans="2:46" ht="13.8">
      <c r="B6073" s="26">
        <v>7.1666666666666705</v>
      </c>
      <c r="C6073" s="363">
        <v>36.131406579177607</v>
      </c>
      <c r="D6073" s="367">
        <v>43.000000000000021</v>
      </c>
      <c r="E6073" s="367">
        <v>1999.9999999999977</v>
      </c>
      <c r="F6073" s="367">
        <v>973.98598382357522</v>
      </c>
      <c r="G6073" s="367">
        <v>42.999999999999957</v>
      </c>
      <c r="H6073" s="367">
        <v>10750</v>
      </c>
      <c r="I6073" s="384">
        <v>7888.49216502121</v>
      </c>
      <c r="J6073" s="367">
        <v>43</v>
      </c>
      <c r="K6073" s="367">
        <v>2606.0606060606037</v>
      </c>
      <c r="L6073" s="384">
        <v>7013.817170962041</v>
      </c>
      <c r="M6073" s="367">
        <v>42.999999999999964</v>
      </c>
      <c r="N6073" s="367">
        <v>43</v>
      </c>
      <c r="O6073" s="384">
        <v>35.034732387355653</v>
      </c>
      <c r="P6073" s="367">
        <v>0.62350000000000005</v>
      </c>
      <c r="Q6073" s="367">
        <v>43</v>
      </c>
      <c r="R6073" s="384">
        <v>88.80214263816012</v>
      </c>
      <c r="S6073" s="367">
        <v>0.60199999999999998</v>
      </c>
      <c r="T6073" s="367">
        <v>1482.7586206896563</v>
      </c>
      <c r="U6073" s="384">
        <v>5502.831125477187</v>
      </c>
      <c r="V6073" s="367">
        <v>43.000000000000028</v>
      </c>
      <c r="W6073" s="367">
        <v>71666.666666666642</v>
      </c>
      <c r="X6073" s="384">
        <v>6307.0824907912192</v>
      </c>
      <c r="Y6073" s="386">
        <v>42.999999999999986</v>
      </c>
      <c r="Z6073" s="367"/>
      <c r="AA6073" s="367"/>
      <c r="AB6073" s="367"/>
      <c r="AC6073" s="367"/>
      <c r="AD6073" s="367"/>
      <c r="AE6073" s="367"/>
      <c r="AF6073" s="367"/>
      <c r="AG6073" s="367"/>
      <c r="AH6073" s="367"/>
      <c r="AI6073" s="367"/>
      <c r="AJ6073" s="367"/>
      <c r="AK6073" s="367"/>
      <c r="AL6073" s="367"/>
      <c r="AM6073" s="367"/>
      <c r="AN6073" s="367"/>
      <c r="AO6073" s="367"/>
      <c r="AP6073" s="367"/>
      <c r="AQ6073" s="367"/>
      <c r="AR6073" s="367"/>
      <c r="AS6073" s="367"/>
      <c r="AT6073" s="367"/>
    </row>
    <row r="6074" spans="2:46" ht="13.8">
      <c r="B6074" s="26">
        <v>7.3333333333333375</v>
      </c>
      <c r="C6074" s="363">
        <v>36.971638461492802</v>
      </c>
      <c r="D6074" s="367">
        <v>44.000000000000028</v>
      </c>
      <c r="E6074" s="367">
        <v>2046.5116279069744</v>
      </c>
      <c r="F6074" s="367">
        <v>989.67912308204677</v>
      </c>
      <c r="G6074" s="367">
        <v>43.99999999999995</v>
      </c>
      <c r="H6074" s="367">
        <v>11000</v>
      </c>
      <c r="I6074" s="384">
        <v>7990.0335191285449</v>
      </c>
      <c r="J6074" s="367">
        <v>44</v>
      </c>
      <c r="K6074" s="367">
        <v>2666.6666666666642</v>
      </c>
      <c r="L6074" s="384">
        <v>7171.6034016963185</v>
      </c>
      <c r="M6074" s="367">
        <v>43.999999999999964</v>
      </c>
      <c r="N6074" s="367">
        <v>44</v>
      </c>
      <c r="O6074" s="384">
        <v>35.763283134448855</v>
      </c>
      <c r="P6074" s="367">
        <v>0.63800000000000001</v>
      </c>
      <c r="Q6074" s="367">
        <v>44</v>
      </c>
      <c r="R6074" s="384">
        <v>90.826621195901254</v>
      </c>
      <c r="S6074" s="367">
        <v>0.61599999999999999</v>
      </c>
      <c r="T6074" s="367">
        <v>1517.241379310346</v>
      </c>
      <c r="U6074" s="384">
        <v>5625.4053278268175</v>
      </c>
      <c r="V6074" s="367">
        <v>44.000000000000036</v>
      </c>
      <c r="W6074" s="367">
        <v>73333.333333333314</v>
      </c>
      <c r="X6074" s="384">
        <v>6453.5580734681371</v>
      </c>
      <c r="Y6074" s="386">
        <v>43.999999999999986</v>
      </c>
      <c r="Z6074" s="367"/>
      <c r="AA6074" s="367"/>
      <c r="AB6074" s="367"/>
      <c r="AC6074" s="367"/>
      <c r="AD6074" s="367"/>
      <c r="AE6074" s="367"/>
      <c r="AF6074" s="367"/>
      <c r="AG6074" s="367"/>
      <c r="AH6074" s="367"/>
      <c r="AI6074" s="367"/>
      <c r="AJ6074" s="367"/>
      <c r="AK6074" s="367"/>
      <c r="AL6074" s="367"/>
      <c r="AM6074" s="367"/>
      <c r="AN6074" s="367"/>
      <c r="AO6074" s="367"/>
      <c r="AP6074" s="367"/>
      <c r="AQ6074" s="367"/>
      <c r="AR6074" s="367"/>
      <c r="AS6074" s="367"/>
      <c r="AT6074" s="367"/>
    </row>
    <row r="6075" spans="2:46" ht="13.8">
      <c r="B6075" s="26">
        <v>7.5000000000000044</v>
      </c>
      <c r="C6075" s="363">
        <v>37.81186882621855</v>
      </c>
      <c r="D6075" s="367">
        <v>45.000000000000028</v>
      </c>
      <c r="E6075" s="367">
        <v>2093.023255813951</v>
      </c>
      <c r="F6075" s="367">
        <v>1005.0560033598533</v>
      </c>
      <c r="G6075" s="367">
        <v>44.99999999999995</v>
      </c>
      <c r="H6075" s="367">
        <v>11250</v>
      </c>
      <c r="I6075" s="384">
        <v>8087.8516026878815</v>
      </c>
      <c r="J6075" s="367">
        <v>45</v>
      </c>
      <c r="K6075" s="367">
        <v>2727.2727272727248</v>
      </c>
      <c r="L6075" s="384">
        <v>7329.147550771625</v>
      </c>
      <c r="M6075" s="367">
        <v>44.999999999999964</v>
      </c>
      <c r="N6075" s="367">
        <v>45</v>
      </c>
      <c r="O6075" s="384">
        <v>36.487915223759458</v>
      </c>
      <c r="P6075" s="367">
        <v>0.65249999999999997</v>
      </c>
      <c r="Q6075" s="367">
        <v>45</v>
      </c>
      <c r="R6075" s="384">
        <v>92.849250319545888</v>
      </c>
      <c r="S6075" s="367">
        <v>0.63</v>
      </c>
      <c r="T6075" s="367">
        <v>1551.7241379310358</v>
      </c>
      <c r="U6075" s="384">
        <v>5747.7341386072685</v>
      </c>
      <c r="V6075" s="367">
        <v>45.000000000000043</v>
      </c>
      <c r="W6075" s="367">
        <v>74999.999999999985</v>
      </c>
      <c r="X6075" s="384">
        <v>6600.0245309487727</v>
      </c>
      <c r="Y6075" s="386">
        <v>44.999999999999993</v>
      </c>
      <c r="Z6075" s="367"/>
      <c r="AA6075" s="367"/>
      <c r="AB6075" s="367"/>
      <c r="AC6075" s="367"/>
      <c r="AD6075" s="367"/>
      <c r="AE6075" s="367"/>
      <c r="AF6075" s="367"/>
      <c r="AG6075" s="367"/>
      <c r="AH6075" s="367"/>
      <c r="AI6075" s="367"/>
      <c r="AJ6075" s="367"/>
      <c r="AK6075" s="367"/>
      <c r="AL6075" s="367"/>
      <c r="AM6075" s="367"/>
      <c r="AN6075" s="367"/>
      <c r="AO6075" s="367"/>
      <c r="AP6075" s="367"/>
      <c r="AQ6075" s="367"/>
      <c r="AR6075" s="367"/>
      <c r="AS6075" s="367"/>
      <c r="AT6075" s="367"/>
    </row>
    <row r="6076" spans="2:46" ht="13.8">
      <c r="B6076" s="26">
        <v>7.6666666666666714</v>
      </c>
      <c r="C6076" s="363">
        <v>38.652097673354838</v>
      </c>
      <c r="D6076" s="367">
        <v>46.000000000000028</v>
      </c>
      <c r="E6076" s="367">
        <v>2139.5348837209276</v>
      </c>
      <c r="F6076" s="367">
        <v>1020.1166246569944</v>
      </c>
      <c r="G6076" s="367">
        <v>45.999999999999943</v>
      </c>
      <c r="H6076" s="367">
        <v>11500</v>
      </c>
      <c r="I6076" s="384">
        <v>8181.9464156992199</v>
      </c>
      <c r="J6076" s="367">
        <v>46</v>
      </c>
      <c r="K6076" s="367">
        <v>2787.8787878787853</v>
      </c>
      <c r="L6076" s="384">
        <v>7486.4496181879576</v>
      </c>
      <c r="M6076" s="367">
        <v>45.999999999999957</v>
      </c>
      <c r="N6076" s="367">
        <v>46</v>
      </c>
      <c r="O6076" s="384">
        <v>37.208628655287441</v>
      </c>
      <c r="P6076" s="367">
        <v>0.66700000000000004</v>
      </c>
      <c r="Q6076" s="367">
        <v>46</v>
      </c>
      <c r="R6076" s="384">
        <v>94.870030009094009</v>
      </c>
      <c r="S6076" s="367">
        <v>0.64400000000000002</v>
      </c>
      <c r="T6076" s="367">
        <v>1586.2068965517255</v>
      </c>
      <c r="U6076" s="384">
        <v>5869.8175578185392</v>
      </c>
      <c r="V6076" s="367">
        <v>46.000000000000043</v>
      </c>
      <c r="W6076" s="367">
        <v>76666.666666666657</v>
      </c>
      <c r="X6076" s="384">
        <v>6746.4818632331244</v>
      </c>
      <c r="Y6076" s="386">
        <v>45.999999999999993</v>
      </c>
      <c r="Z6076" s="367"/>
      <c r="AA6076" s="367"/>
      <c r="AB6076" s="367"/>
      <c r="AC6076" s="367"/>
      <c r="AD6076" s="367"/>
      <c r="AE6076" s="367"/>
      <c r="AF6076" s="367"/>
      <c r="AG6076" s="367"/>
      <c r="AH6076" s="367"/>
      <c r="AI6076" s="367"/>
      <c r="AJ6076" s="367"/>
      <c r="AK6076" s="367"/>
      <c r="AL6076" s="367"/>
      <c r="AM6076" s="367"/>
      <c r="AN6076" s="367"/>
      <c r="AO6076" s="367"/>
      <c r="AP6076" s="367"/>
      <c r="AQ6076" s="367"/>
      <c r="AR6076" s="367"/>
      <c r="AS6076" s="367"/>
      <c r="AT6076" s="367"/>
    </row>
    <row r="6077" spans="2:46" ht="13.8">
      <c r="B6077" s="26">
        <v>7.8333333333333384</v>
      </c>
      <c r="C6077" s="363">
        <v>39.492325002901673</v>
      </c>
      <c r="D6077" s="367">
        <v>47.000000000000028</v>
      </c>
      <c r="E6077" s="367">
        <v>2186.0465116279042</v>
      </c>
      <c r="F6077" s="367">
        <v>1034.8609869734703</v>
      </c>
      <c r="G6077" s="367">
        <v>46.999999999999943</v>
      </c>
      <c r="H6077" s="367">
        <v>11750</v>
      </c>
      <c r="I6077" s="384">
        <v>8272.3179581625609</v>
      </c>
      <c r="J6077" s="367">
        <v>47</v>
      </c>
      <c r="K6077" s="367">
        <v>2848.4848484848458</v>
      </c>
      <c r="L6077" s="384">
        <v>7643.5096039453183</v>
      </c>
      <c r="M6077" s="367">
        <v>46.999999999999957</v>
      </c>
      <c r="N6077" s="367">
        <v>47</v>
      </c>
      <c r="O6077" s="384">
        <v>37.925423429032818</v>
      </c>
      <c r="P6077" s="367">
        <v>0.68149999999999999</v>
      </c>
      <c r="Q6077" s="367">
        <v>47</v>
      </c>
      <c r="R6077" s="384">
        <v>96.888960264545616</v>
      </c>
      <c r="S6077" s="367">
        <v>0.65799999999999992</v>
      </c>
      <c r="T6077" s="367">
        <v>1620.6896551724153</v>
      </c>
      <c r="U6077" s="384">
        <v>5991.6555854606322</v>
      </c>
      <c r="V6077" s="367">
        <v>47.000000000000043</v>
      </c>
      <c r="W6077" s="367">
        <v>78333.333333333328</v>
      </c>
      <c r="X6077" s="384">
        <v>6892.9300703211929</v>
      </c>
      <c r="Y6077" s="386">
        <v>46.999999999999993</v>
      </c>
      <c r="Z6077" s="367"/>
      <c r="AA6077" s="367"/>
      <c r="AB6077" s="367"/>
      <c r="AC6077" s="367"/>
      <c r="AD6077" s="367"/>
      <c r="AE6077" s="367"/>
      <c r="AF6077" s="367"/>
      <c r="AG6077" s="367"/>
      <c r="AH6077" s="367"/>
      <c r="AI6077" s="367"/>
      <c r="AJ6077" s="367"/>
      <c r="AK6077" s="367"/>
      <c r="AL6077" s="367"/>
      <c r="AM6077" s="367"/>
      <c r="AN6077" s="367"/>
      <c r="AO6077" s="367"/>
      <c r="AP6077" s="367"/>
      <c r="AQ6077" s="367"/>
      <c r="AR6077" s="367"/>
      <c r="AS6077" s="367"/>
      <c r="AT6077" s="367"/>
    </row>
    <row r="6078" spans="2:46" ht="13.8">
      <c r="B6078" s="26">
        <v>8.0000000000000053</v>
      </c>
      <c r="C6078" s="363">
        <v>40.332550814859054</v>
      </c>
      <c r="D6078" s="367">
        <v>48.000000000000036</v>
      </c>
      <c r="E6078" s="367">
        <v>2232.5581395348809</v>
      </c>
      <c r="F6078" s="367">
        <v>1049.2890903092812</v>
      </c>
      <c r="G6078" s="367">
        <v>47.999999999999936</v>
      </c>
      <c r="H6078" s="367">
        <v>12000</v>
      </c>
      <c r="I6078" s="384">
        <v>8358.9662300779055</v>
      </c>
      <c r="J6078" s="367">
        <v>48</v>
      </c>
      <c r="K6078" s="367">
        <v>2909.0909090909063</v>
      </c>
      <c r="L6078" s="384">
        <v>7800.327508043707</v>
      </c>
      <c r="M6078" s="367">
        <v>47.999999999999957</v>
      </c>
      <c r="N6078" s="367">
        <v>48</v>
      </c>
      <c r="O6078" s="384">
        <v>38.63829954499559</v>
      </c>
      <c r="P6078" s="367">
        <v>0.69599999999999995</v>
      </c>
      <c r="Q6078" s="367">
        <v>48</v>
      </c>
      <c r="R6078" s="384">
        <v>98.906041085900753</v>
      </c>
      <c r="S6078" s="367">
        <v>0.67199999999999993</v>
      </c>
      <c r="T6078" s="367">
        <v>1655.1724137931051</v>
      </c>
      <c r="U6078" s="384">
        <v>6113.2482215335458</v>
      </c>
      <c r="V6078" s="367">
        <v>48.00000000000005</v>
      </c>
      <c r="W6078" s="367">
        <v>80000</v>
      </c>
      <c r="X6078" s="384">
        <v>7039.3691522129802</v>
      </c>
      <c r="Y6078" s="386">
        <v>48</v>
      </c>
      <c r="Z6078" s="367"/>
      <c r="AA6078" s="367"/>
      <c r="AB6078" s="367"/>
      <c r="AC6078" s="367"/>
      <c r="AD6078" s="367"/>
      <c r="AE6078" s="367"/>
      <c r="AF6078" s="367"/>
      <c r="AG6078" s="367"/>
      <c r="AH6078" s="367"/>
      <c r="AI6078" s="367"/>
      <c r="AJ6078" s="367"/>
      <c r="AK6078" s="367"/>
      <c r="AL6078" s="367"/>
      <c r="AM6078" s="367"/>
      <c r="AN6078" s="367"/>
      <c r="AO6078" s="367"/>
      <c r="AP6078" s="367"/>
      <c r="AQ6078" s="367"/>
      <c r="AR6078" s="367"/>
      <c r="AS6078" s="367"/>
      <c r="AT6078" s="367"/>
    </row>
    <row r="6079" spans="2:46" ht="13.8">
      <c r="B6079" s="26">
        <v>8.1666666666666714</v>
      </c>
      <c r="C6079" s="363">
        <v>41.172775109226968</v>
      </c>
      <c r="D6079" s="367">
        <v>49.000000000000028</v>
      </c>
      <c r="E6079" s="367">
        <v>2279.0697674418575</v>
      </c>
      <c r="F6079" s="367">
        <v>1063.4009346644266</v>
      </c>
      <c r="G6079" s="367">
        <v>48.999999999999936</v>
      </c>
      <c r="H6079" s="367">
        <v>12250</v>
      </c>
      <c r="I6079" s="384">
        <v>8441.89123144525</v>
      </c>
      <c r="J6079" s="367">
        <v>48.999999999999993</v>
      </c>
      <c r="K6079" s="367">
        <v>2969.6969696969668</v>
      </c>
      <c r="L6079" s="384">
        <v>7956.903330483121</v>
      </c>
      <c r="M6079" s="367">
        <v>48.99999999999995</v>
      </c>
      <c r="N6079" s="367">
        <v>49</v>
      </c>
      <c r="O6079" s="384">
        <v>39.347257003175756</v>
      </c>
      <c r="P6079" s="367">
        <v>0.71050000000000002</v>
      </c>
      <c r="Q6079" s="367">
        <v>49</v>
      </c>
      <c r="R6079" s="384">
        <v>100.92127247315938</v>
      </c>
      <c r="S6079" s="367">
        <v>0.68599999999999994</v>
      </c>
      <c r="T6079" s="367">
        <v>1689.6551724137948</v>
      </c>
      <c r="U6079" s="384">
        <v>6234.5954660372809</v>
      </c>
      <c r="V6079" s="367">
        <v>49.00000000000005</v>
      </c>
      <c r="W6079" s="367">
        <v>81666.666666666672</v>
      </c>
      <c r="X6079" s="384">
        <v>7185.7991089084817</v>
      </c>
      <c r="Y6079" s="386">
        <v>49</v>
      </c>
      <c r="Z6079" s="367"/>
      <c r="AA6079" s="367"/>
      <c r="AB6079" s="367"/>
      <c r="AC6079" s="367"/>
      <c r="AD6079" s="367"/>
      <c r="AE6079" s="367"/>
      <c r="AF6079" s="367"/>
      <c r="AG6079" s="367"/>
      <c r="AH6079" s="367"/>
      <c r="AI6079" s="367"/>
      <c r="AJ6079" s="367"/>
      <c r="AK6079" s="367"/>
      <c r="AL6079" s="367"/>
      <c r="AM6079" s="367"/>
      <c r="AN6079" s="367"/>
      <c r="AO6079" s="367"/>
      <c r="AP6079" s="367"/>
      <c r="AQ6079" s="367"/>
      <c r="AR6079" s="367"/>
      <c r="AS6079" s="367"/>
      <c r="AT6079" s="367"/>
    </row>
    <row r="6080" spans="2:46" ht="13.8">
      <c r="B6080" s="26">
        <v>8.3333333333333375</v>
      </c>
      <c r="C6080" s="363">
        <v>42.012997886005429</v>
      </c>
      <c r="D6080" s="367">
        <v>50.000000000000021</v>
      </c>
      <c r="E6080" s="367">
        <v>2325.5813953488341</v>
      </c>
      <c r="F6080" s="367">
        <v>1077.196520038907</v>
      </c>
      <c r="G6080" s="367">
        <v>49.999999999999936</v>
      </c>
      <c r="H6080" s="367">
        <v>12500</v>
      </c>
      <c r="I6080" s="384">
        <v>8521.0929622645981</v>
      </c>
      <c r="J6080" s="367">
        <v>49.999999999999993</v>
      </c>
      <c r="K6080" s="367">
        <v>3030.3030303030273</v>
      </c>
      <c r="L6080" s="384">
        <v>8113.2370712635657</v>
      </c>
      <c r="M6080" s="367">
        <v>49.999999999999957</v>
      </c>
      <c r="N6080" s="367">
        <v>50</v>
      </c>
      <c r="O6080" s="384">
        <v>40.052295803573308</v>
      </c>
      <c r="P6080" s="367">
        <v>0.72499999999999998</v>
      </c>
      <c r="Q6080" s="367">
        <v>50</v>
      </c>
      <c r="R6080" s="384">
        <v>102.93465442632149</v>
      </c>
      <c r="S6080" s="367">
        <v>0.7</v>
      </c>
      <c r="T6080" s="367">
        <v>1724.1379310344846</v>
      </c>
      <c r="U6080" s="384">
        <v>6355.6973189718374</v>
      </c>
      <c r="V6080" s="367">
        <v>50.00000000000005</v>
      </c>
      <c r="W6080" s="367">
        <v>83333.333333333343</v>
      </c>
      <c r="X6080" s="384">
        <v>7332.2199404077001</v>
      </c>
      <c r="Y6080" s="386">
        <v>50</v>
      </c>
      <c r="Z6080" s="367"/>
      <c r="AA6080" s="367"/>
      <c r="AB6080" s="367"/>
      <c r="AC6080" s="367"/>
      <c r="AD6080" s="367"/>
      <c r="AE6080" s="367"/>
      <c r="AF6080" s="367"/>
      <c r="AG6080" s="367"/>
      <c r="AH6080" s="367"/>
      <c r="AI6080" s="367"/>
      <c r="AJ6080" s="367"/>
      <c r="AK6080" s="367"/>
      <c r="AL6080" s="367"/>
      <c r="AM6080" s="367"/>
      <c r="AN6080" s="367"/>
      <c r="AO6080" s="367"/>
      <c r="AP6080" s="367"/>
      <c r="AQ6080" s="367"/>
      <c r="AR6080" s="367"/>
      <c r="AS6080" s="367"/>
      <c r="AT6080" s="367"/>
    </row>
    <row r="6081" spans="2:46" ht="13.8">
      <c r="B6081" s="26">
        <v>8.5000000000000036</v>
      </c>
      <c r="C6081" s="363">
        <v>42.853219145194444</v>
      </c>
      <c r="D6081" s="367">
        <v>51.000000000000021</v>
      </c>
      <c r="E6081" s="367">
        <v>2372.0930232558107</v>
      </c>
      <c r="F6081" s="367">
        <v>1090.675846432722</v>
      </c>
      <c r="G6081" s="367">
        <v>50.999999999999936</v>
      </c>
      <c r="H6081" s="367">
        <v>12750</v>
      </c>
      <c r="I6081" s="384">
        <v>8596.5714225359498</v>
      </c>
      <c r="J6081" s="367">
        <v>51</v>
      </c>
      <c r="K6081" s="367">
        <v>3090.9090909090878</v>
      </c>
      <c r="L6081" s="384">
        <v>8269.3287303850357</v>
      </c>
      <c r="M6081" s="367">
        <v>50.999999999999957</v>
      </c>
      <c r="N6081" s="367">
        <v>51</v>
      </c>
      <c r="O6081" s="384">
        <v>40.753415946188255</v>
      </c>
      <c r="P6081" s="367">
        <v>0.73950000000000005</v>
      </c>
      <c r="Q6081" s="367">
        <v>51</v>
      </c>
      <c r="R6081" s="384">
        <v>104.94618694538711</v>
      </c>
      <c r="S6081" s="367">
        <v>0.71399999999999997</v>
      </c>
      <c r="T6081" s="367">
        <v>1758.6206896551744</v>
      </c>
      <c r="U6081" s="384">
        <v>6476.5537803372163</v>
      </c>
      <c r="V6081" s="367">
        <v>51.000000000000057</v>
      </c>
      <c r="W6081" s="367">
        <v>85000.000000000015</v>
      </c>
      <c r="X6081" s="384">
        <v>7478.6316467106381</v>
      </c>
      <c r="Y6081" s="386">
        <v>51.000000000000007</v>
      </c>
      <c r="Z6081" s="367"/>
      <c r="AA6081" s="367"/>
      <c r="AB6081" s="367"/>
      <c r="AC6081" s="367"/>
      <c r="AD6081" s="367"/>
      <c r="AE6081" s="367"/>
      <c r="AF6081" s="367"/>
      <c r="AG6081" s="367"/>
      <c r="AH6081" s="367"/>
      <c r="AI6081" s="367"/>
      <c r="AJ6081" s="367"/>
      <c r="AK6081" s="367"/>
      <c r="AL6081" s="367"/>
      <c r="AM6081" s="367"/>
      <c r="AN6081" s="367"/>
      <c r="AO6081" s="367"/>
      <c r="AP6081" s="367"/>
      <c r="AQ6081" s="367"/>
      <c r="AR6081" s="367"/>
      <c r="AS6081" s="367"/>
      <c r="AT6081" s="367"/>
    </row>
    <row r="6082" spans="2:46" ht="13.8">
      <c r="B6082" s="26">
        <v>8.6666666666666696</v>
      </c>
      <c r="C6082" s="363">
        <v>43.693438886793999</v>
      </c>
      <c r="D6082" s="367">
        <v>52.000000000000021</v>
      </c>
      <c r="E6082" s="367">
        <v>2418.6046511627874</v>
      </c>
      <c r="F6082" s="367">
        <v>1103.838913845872</v>
      </c>
      <c r="G6082" s="367">
        <v>51.999999999999929</v>
      </c>
      <c r="H6082" s="367">
        <v>13000</v>
      </c>
      <c r="I6082" s="384">
        <v>8668.3266122593013</v>
      </c>
      <c r="J6082" s="367">
        <v>52</v>
      </c>
      <c r="K6082" s="367">
        <v>3151.5151515151483</v>
      </c>
      <c r="L6082" s="384">
        <v>8425.1783078475328</v>
      </c>
      <c r="M6082" s="367">
        <v>51.99999999999995</v>
      </c>
      <c r="N6082" s="367">
        <v>52</v>
      </c>
      <c r="O6082" s="384">
        <v>41.450617431020589</v>
      </c>
      <c r="P6082" s="367">
        <v>0.754</v>
      </c>
      <c r="Q6082" s="367">
        <v>52</v>
      </c>
      <c r="R6082" s="384">
        <v>106.95587003035621</v>
      </c>
      <c r="S6082" s="367">
        <v>0.72799999999999998</v>
      </c>
      <c r="T6082" s="367">
        <v>1793.1034482758641</v>
      </c>
      <c r="U6082" s="384">
        <v>6597.1648501334139</v>
      </c>
      <c r="V6082" s="367">
        <v>52.000000000000057</v>
      </c>
      <c r="W6082" s="367">
        <v>86666.666666666686</v>
      </c>
      <c r="X6082" s="384">
        <v>7625.034227817293</v>
      </c>
      <c r="Y6082" s="386">
        <v>52.000000000000014</v>
      </c>
      <c r="Z6082" s="367"/>
      <c r="AA6082" s="367"/>
      <c r="AB6082" s="367"/>
      <c r="AC6082" s="367"/>
      <c r="AD6082" s="367"/>
      <c r="AE6082" s="367"/>
      <c r="AF6082" s="367"/>
      <c r="AG6082" s="367"/>
      <c r="AH6082" s="367"/>
      <c r="AI6082" s="367"/>
      <c r="AJ6082" s="367"/>
      <c r="AK6082" s="367"/>
      <c r="AL6082" s="367"/>
      <c r="AM6082" s="367"/>
      <c r="AN6082" s="367"/>
      <c r="AO6082" s="367"/>
      <c r="AP6082" s="367"/>
      <c r="AQ6082" s="367"/>
      <c r="AR6082" s="367"/>
      <c r="AS6082" s="367"/>
      <c r="AT6082" s="367"/>
    </row>
    <row r="6083" spans="2:46" ht="13.8">
      <c r="B6083" s="26">
        <v>8.8333333333333357</v>
      </c>
      <c r="C6083" s="363">
        <v>44.5336571108041</v>
      </c>
      <c r="D6083" s="367">
        <v>53.000000000000014</v>
      </c>
      <c r="E6083" s="367">
        <v>2465.116279069764</v>
      </c>
      <c r="F6083" s="367">
        <v>1116.6857222783567</v>
      </c>
      <c r="G6083" s="367">
        <v>52.999999999999929</v>
      </c>
      <c r="H6083" s="367">
        <v>13250</v>
      </c>
      <c r="I6083" s="384">
        <v>8736.3585314346565</v>
      </c>
      <c r="J6083" s="367">
        <v>53</v>
      </c>
      <c r="K6083" s="367">
        <v>3212.1212121212088</v>
      </c>
      <c r="L6083" s="384">
        <v>8580.785803651057</v>
      </c>
      <c r="M6083" s="367">
        <v>52.99999999999995</v>
      </c>
      <c r="N6083" s="367">
        <v>53</v>
      </c>
      <c r="O6083" s="384">
        <v>42.143900258070317</v>
      </c>
      <c r="P6083" s="367">
        <v>0.76849999999999996</v>
      </c>
      <c r="Q6083" s="367">
        <v>53</v>
      </c>
      <c r="R6083" s="384">
        <v>108.96370368122884</v>
      </c>
      <c r="S6083" s="367">
        <v>0.74199999999999999</v>
      </c>
      <c r="T6083" s="367">
        <v>1827.5862068965539</v>
      </c>
      <c r="U6083" s="384">
        <v>6717.5305283604348</v>
      </c>
      <c r="V6083" s="367">
        <v>53.000000000000064</v>
      </c>
      <c r="W6083" s="367">
        <v>88333.333333333358</v>
      </c>
      <c r="X6083" s="384">
        <v>7771.427683727663</v>
      </c>
      <c r="Y6083" s="386">
        <v>53.000000000000014</v>
      </c>
      <c r="Z6083" s="367"/>
      <c r="AA6083" s="367"/>
      <c r="AB6083" s="367"/>
      <c r="AC6083" s="367"/>
      <c r="AD6083" s="367"/>
      <c r="AE6083" s="367"/>
      <c r="AF6083" s="367"/>
      <c r="AG6083" s="367"/>
      <c r="AH6083" s="367"/>
      <c r="AI6083" s="367"/>
      <c r="AJ6083" s="367"/>
      <c r="AK6083" s="367"/>
      <c r="AL6083" s="367"/>
      <c r="AM6083" s="367"/>
      <c r="AN6083" s="367"/>
      <c r="AO6083" s="367"/>
      <c r="AP6083" s="367"/>
      <c r="AQ6083" s="367"/>
      <c r="AR6083" s="367"/>
      <c r="AS6083" s="367"/>
      <c r="AT6083" s="367"/>
    </row>
    <row r="6084" spans="2:46" ht="13.8">
      <c r="B6084" s="26">
        <v>9.0000000000000018</v>
      </c>
      <c r="C6084" s="363">
        <v>45.373873817224755</v>
      </c>
      <c r="D6084" s="367">
        <v>54.000000000000014</v>
      </c>
      <c r="E6084" s="367">
        <v>2511.6279069767406</v>
      </c>
      <c r="F6084" s="367">
        <v>1129.2162717301762</v>
      </c>
      <c r="G6084" s="367">
        <v>53.999999999999922</v>
      </c>
      <c r="H6084" s="367">
        <v>13500</v>
      </c>
      <c r="I6084" s="384">
        <v>8800.6671800620134</v>
      </c>
      <c r="J6084" s="367">
        <v>54</v>
      </c>
      <c r="K6084" s="367">
        <v>3272.7272727272693</v>
      </c>
      <c r="L6084" s="384">
        <v>8736.1512177956101</v>
      </c>
      <c r="M6084" s="367">
        <v>53.99999999999995</v>
      </c>
      <c r="N6084" s="367">
        <v>54</v>
      </c>
      <c r="O6084" s="384">
        <v>42.833264427337426</v>
      </c>
      <c r="P6084" s="367">
        <v>0.78300000000000003</v>
      </c>
      <c r="Q6084" s="367">
        <v>54</v>
      </c>
      <c r="R6084" s="384">
        <v>110.96968789800495</v>
      </c>
      <c r="S6084" s="367">
        <v>0.75599999999999989</v>
      </c>
      <c r="T6084" s="367">
        <v>1862.0689655172437</v>
      </c>
      <c r="U6084" s="384">
        <v>6837.6508150182772</v>
      </c>
      <c r="V6084" s="367">
        <v>54.000000000000071</v>
      </c>
      <c r="W6084" s="367">
        <v>90000.000000000029</v>
      </c>
      <c r="X6084" s="384">
        <v>7917.8120144417499</v>
      </c>
      <c r="Y6084" s="386">
        <v>54.000000000000014</v>
      </c>
      <c r="Z6084" s="367"/>
      <c r="AA6084" s="367"/>
      <c r="AB6084" s="367"/>
      <c r="AC6084" s="367"/>
      <c r="AD6084" s="367"/>
      <c r="AE6084" s="367"/>
      <c r="AF6084" s="367"/>
      <c r="AG6084" s="367"/>
      <c r="AH6084" s="367"/>
      <c r="AI6084" s="367"/>
      <c r="AJ6084" s="367"/>
      <c r="AK6084" s="367"/>
      <c r="AL6084" s="367"/>
      <c r="AM6084" s="367"/>
      <c r="AN6084" s="367"/>
      <c r="AO6084" s="367"/>
      <c r="AP6084" s="367"/>
      <c r="AQ6084" s="367"/>
      <c r="AR6084" s="367"/>
      <c r="AS6084" s="367"/>
      <c r="AT6084" s="367"/>
    </row>
    <row r="6085" spans="2:46" ht="13.8">
      <c r="B6085" s="26">
        <v>9.1666666666666679</v>
      </c>
      <c r="C6085" s="363">
        <v>46.214089006055936</v>
      </c>
      <c r="D6085" s="367">
        <v>55.000000000000007</v>
      </c>
      <c r="E6085" s="367">
        <v>2558.1395348837173</v>
      </c>
      <c r="F6085" s="367">
        <v>1141.4305622013303</v>
      </c>
      <c r="G6085" s="367">
        <v>54.999999999999922</v>
      </c>
      <c r="H6085" s="367">
        <v>13750</v>
      </c>
      <c r="I6085" s="384">
        <v>8861.252558141372</v>
      </c>
      <c r="J6085" s="367">
        <v>55</v>
      </c>
      <c r="K6085" s="367">
        <v>3333.3333333333298</v>
      </c>
      <c r="L6085" s="384">
        <v>8891.2745502811904</v>
      </c>
      <c r="M6085" s="367">
        <v>54.999999999999943</v>
      </c>
      <c r="N6085" s="367">
        <v>55</v>
      </c>
      <c r="O6085" s="384">
        <v>43.518709938821935</v>
      </c>
      <c r="P6085" s="367">
        <v>0.79749999999999999</v>
      </c>
      <c r="Q6085" s="367">
        <v>55</v>
      </c>
      <c r="R6085" s="384">
        <v>112.97382268068453</v>
      </c>
      <c r="S6085" s="367">
        <v>0.76999999999999991</v>
      </c>
      <c r="T6085" s="367">
        <v>1896.5517241379334</v>
      </c>
      <c r="U6085" s="384">
        <v>6957.5257101069401</v>
      </c>
      <c r="V6085" s="367">
        <v>55.000000000000071</v>
      </c>
      <c r="W6085" s="367">
        <v>91666.666666666701</v>
      </c>
      <c r="X6085" s="384">
        <v>8064.1872199595555</v>
      </c>
      <c r="Y6085" s="386">
        <v>55.000000000000021</v>
      </c>
      <c r="Z6085" s="367"/>
      <c r="AA6085" s="367"/>
      <c r="AB6085" s="367"/>
      <c r="AC6085" s="367"/>
      <c r="AD6085" s="367"/>
      <c r="AE6085" s="367"/>
      <c r="AF6085" s="367"/>
      <c r="AG6085" s="367"/>
      <c r="AH6085" s="367"/>
      <c r="AI6085" s="367"/>
      <c r="AJ6085" s="367"/>
      <c r="AK6085" s="367"/>
      <c r="AL6085" s="367"/>
      <c r="AM6085" s="367"/>
      <c r="AN6085" s="367"/>
      <c r="AO6085" s="367"/>
      <c r="AP6085" s="367"/>
      <c r="AQ6085" s="367"/>
      <c r="AR6085" s="367"/>
      <c r="AS6085" s="367"/>
      <c r="AT6085" s="367"/>
    </row>
    <row r="6086" spans="2:46" ht="13.8">
      <c r="B6086" s="26">
        <v>9.3333333333333339</v>
      </c>
      <c r="C6086" s="363">
        <v>47.05430267729767</v>
      </c>
      <c r="D6086" s="367">
        <v>56.000000000000007</v>
      </c>
      <c r="E6086" s="367">
        <v>2604.6511627906939</v>
      </c>
      <c r="F6086" s="367">
        <v>1153.3285936918194</v>
      </c>
      <c r="G6086" s="367">
        <v>55.999999999999915</v>
      </c>
      <c r="H6086" s="367">
        <v>14000</v>
      </c>
      <c r="I6086" s="384">
        <v>8918.1146656727324</v>
      </c>
      <c r="J6086" s="367">
        <v>55.999999999999993</v>
      </c>
      <c r="K6086" s="367">
        <v>3393.9393939393904</v>
      </c>
      <c r="L6086" s="384">
        <v>9046.1558011077977</v>
      </c>
      <c r="M6086" s="367">
        <v>55.999999999999943</v>
      </c>
      <c r="N6086" s="367">
        <v>56</v>
      </c>
      <c r="O6086" s="384">
        <v>44.200236792523839</v>
      </c>
      <c r="P6086" s="367">
        <v>0.81200000000000006</v>
      </c>
      <c r="Q6086" s="367">
        <v>56</v>
      </c>
      <c r="R6086" s="384">
        <v>114.97610802926766</v>
      </c>
      <c r="S6086" s="367">
        <v>0.78400000000000003</v>
      </c>
      <c r="T6086" s="367">
        <v>1931.0344827586232</v>
      </c>
      <c r="U6086" s="384">
        <v>7077.1552136264236</v>
      </c>
      <c r="V6086" s="367">
        <v>56.000000000000071</v>
      </c>
      <c r="W6086" s="367">
        <v>93333.333333333372</v>
      </c>
      <c r="X6086" s="384">
        <v>8210.5533002810771</v>
      </c>
      <c r="Y6086" s="386">
        <v>56.000000000000021</v>
      </c>
      <c r="Z6086" s="367"/>
      <c r="AA6086" s="367"/>
      <c r="AB6086" s="367"/>
      <c r="AC6086" s="367"/>
      <c r="AD6086" s="367"/>
      <c r="AE6086" s="367"/>
      <c r="AF6086" s="367"/>
      <c r="AG6086" s="367"/>
      <c r="AH6086" s="367"/>
      <c r="AI6086" s="367"/>
      <c r="AJ6086" s="367"/>
      <c r="AK6086" s="367"/>
      <c r="AL6086" s="367"/>
      <c r="AM6086" s="367"/>
      <c r="AN6086" s="367"/>
      <c r="AO6086" s="367"/>
      <c r="AP6086" s="367"/>
      <c r="AQ6086" s="367"/>
      <c r="AR6086" s="367"/>
      <c r="AS6086" s="367"/>
      <c r="AT6086" s="367"/>
    </row>
    <row r="6087" spans="2:46" ht="13.8">
      <c r="B6087" s="26">
        <v>9.5</v>
      </c>
      <c r="C6087" s="363">
        <v>47.894514830949959</v>
      </c>
      <c r="D6087" s="367">
        <v>57</v>
      </c>
      <c r="E6087" s="367">
        <v>2651.1627906976705</v>
      </c>
      <c r="F6087" s="367">
        <v>1164.9103662016432</v>
      </c>
      <c r="G6087" s="367">
        <v>56.999999999999922</v>
      </c>
      <c r="H6087" s="367">
        <v>14250</v>
      </c>
      <c r="I6087" s="384">
        <v>8971.2535026560963</v>
      </c>
      <c r="J6087" s="367">
        <v>56.999999999999993</v>
      </c>
      <c r="K6087" s="367">
        <v>3454.5454545454509</v>
      </c>
      <c r="L6087" s="384">
        <v>9200.7949702754322</v>
      </c>
      <c r="M6087" s="367">
        <v>56.999999999999943</v>
      </c>
      <c r="N6087" s="367">
        <v>57</v>
      </c>
      <c r="O6087" s="384">
        <v>44.87784498844313</v>
      </c>
      <c r="P6087" s="367">
        <v>0.82650000000000001</v>
      </c>
      <c r="Q6087" s="367">
        <v>57</v>
      </c>
      <c r="R6087" s="384">
        <v>116.97654394375425</v>
      </c>
      <c r="S6087" s="367">
        <v>0.79800000000000004</v>
      </c>
      <c r="T6087" s="367">
        <v>1965.517241379313</v>
      </c>
      <c r="U6087" s="384">
        <v>7196.5393255767285</v>
      </c>
      <c r="V6087" s="367">
        <v>57.000000000000078</v>
      </c>
      <c r="W6087" s="367">
        <v>95000.000000000044</v>
      </c>
      <c r="X6087" s="384">
        <v>8356.9102554063138</v>
      </c>
      <c r="Y6087" s="386">
        <v>57.000000000000021</v>
      </c>
      <c r="Z6087" s="367"/>
      <c r="AA6087" s="367"/>
      <c r="AB6087" s="367"/>
      <c r="AC6087" s="367"/>
      <c r="AD6087" s="367"/>
      <c r="AE6087" s="367"/>
      <c r="AF6087" s="367"/>
      <c r="AG6087" s="367"/>
      <c r="AH6087" s="367"/>
      <c r="AI6087" s="367"/>
      <c r="AJ6087" s="367"/>
      <c r="AK6087" s="367"/>
      <c r="AL6087" s="367"/>
      <c r="AM6087" s="367"/>
      <c r="AN6087" s="367"/>
      <c r="AO6087" s="367"/>
      <c r="AP6087" s="367"/>
      <c r="AQ6087" s="367"/>
      <c r="AR6087" s="367"/>
      <c r="AS6087" s="367"/>
      <c r="AT6087" s="367"/>
    </row>
    <row r="6088" spans="2:46" ht="13.8">
      <c r="B6088" s="26">
        <v>9.6666666666666661</v>
      </c>
      <c r="C6088" s="363">
        <v>48.73472546701278</v>
      </c>
      <c r="D6088" s="367">
        <v>57.999999999999993</v>
      </c>
      <c r="E6088" s="367">
        <v>2697.6744186046471</v>
      </c>
      <c r="F6088" s="367">
        <v>1176.1758797308019</v>
      </c>
      <c r="G6088" s="367">
        <v>57.999999999999915</v>
      </c>
      <c r="H6088" s="367">
        <v>14500</v>
      </c>
      <c r="I6088" s="384">
        <v>9020.6690690914638</v>
      </c>
      <c r="J6088" s="367">
        <v>57.999999999999993</v>
      </c>
      <c r="K6088" s="367">
        <v>3515.1515151515114</v>
      </c>
      <c r="L6088" s="384">
        <v>9355.1920577840956</v>
      </c>
      <c r="M6088" s="367">
        <v>57.999999999999943</v>
      </c>
      <c r="N6088" s="367">
        <v>58</v>
      </c>
      <c r="O6088" s="384">
        <v>45.551534526579808</v>
      </c>
      <c r="P6088" s="367">
        <v>0.84099999999999997</v>
      </c>
      <c r="Q6088" s="367">
        <v>58</v>
      </c>
      <c r="R6088" s="384">
        <v>118.97513042414437</v>
      </c>
      <c r="S6088" s="367">
        <v>0.81200000000000006</v>
      </c>
      <c r="T6088" s="367">
        <v>2000.0000000000027</v>
      </c>
      <c r="U6088" s="384">
        <v>7315.6780459578549</v>
      </c>
      <c r="V6088" s="367">
        <v>58.000000000000078</v>
      </c>
      <c r="W6088" s="367">
        <v>96666.666666666715</v>
      </c>
      <c r="X6088" s="384">
        <v>8503.2580853352702</v>
      </c>
      <c r="Y6088" s="386">
        <v>58.000000000000021</v>
      </c>
      <c r="Z6088" s="367"/>
      <c r="AA6088" s="367"/>
      <c r="AB6088" s="367"/>
      <c r="AC6088" s="367"/>
      <c r="AD6088" s="367"/>
      <c r="AE6088" s="367"/>
      <c r="AF6088" s="367"/>
      <c r="AG6088" s="367"/>
      <c r="AH6088" s="367"/>
      <c r="AI6088" s="367"/>
      <c r="AJ6088" s="367"/>
      <c r="AK6088" s="367"/>
      <c r="AL6088" s="367"/>
      <c r="AM6088" s="367"/>
      <c r="AN6088" s="367"/>
      <c r="AO6088" s="367"/>
      <c r="AP6088" s="367"/>
      <c r="AQ6088" s="367"/>
      <c r="AR6088" s="367"/>
      <c r="AS6088" s="367"/>
      <c r="AT6088" s="367"/>
    </row>
    <row r="6089" spans="2:46" ht="13.8">
      <c r="B6089" s="26">
        <v>9.8333333333333321</v>
      </c>
      <c r="C6089" s="363">
        <v>49.574934585486162</v>
      </c>
      <c r="D6089" s="367">
        <v>59</v>
      </c>
      <c r="E6089" s="367">
        <v>2744.1860465116238</v>
      </c>
      <c r="F6089" s="367">
        <v>1187.125134279295</v>
      </c>
      <c r="G6089" s="367">
        <v>58.999999999999915</v>
      </c>
      <c r="H6089" s="367">
        <v>14750</v>
      </c>
      <c r="I6089" s="384">
        <v>9066.3613649788331</v>
      </c>
      <c r="J6089" s="367">
        <v>59</v>
      </c>
      <c r="K6089" s="367">
        <v>3575.7575757575719</v>
      </c>
      <c r="L6089" s="384">
        <v>9509.3470636337843</v>
      </c>
      <c r="M6089" s="367">
        <v>58.999999999999943</v>
      </c>
      <c r="N6089" s="367">
        <v>59</v>
      </c>
      <c r="O6089" s="384">
        <v>46.221305406933894</v>
      </c>
      <c r="P6089" s="367">
        <v>0.85550000000000004</v>
      </c>
      <c r="Q6089" s="367">
        <v>59</v>
      </c>
      <c r="R6089" s="384">
        <v>120.97186747043797</v>
      </c>
      <c r="S6089" s="367">
        <v>0.82600000000000007</v>
      </c>
      <c r="T6089" s="367">
        <v>2034.4827586206925</v>
      </c>
      <c r="U6089" s="384">
        <v>7434.5713747698019</v>
      </c>
      <c r="V6089" s="367">
        <v>59.000000000000078</v>
      </c>
      <c r="W6089" s="367">
        <v>98333.333333333387</v>
      </c>
      <c r="X6089" s="384">
        <v>8649.5967900679425</v>
      </c>
      <c r="Y6089" s="386">
        <v>59.000000000000028</v>
      </c>
      <c r="Z6089" s="367"/>
      <c r="AA6089" s="367"/>
      <c r="AB6089" s="367"/>
      <c r="AC6089" s="367"/>
      <c r="AD6089" s="367"/>
      <c r="AE6089" s="367"/>
      <c r="AF6089" s="367"/>
      <c r="AG6089" s="367"/>
      <c r="AH6089" s="367"/>
      <c r="AI6089" s="367"/>
      <c r="AJ6089" s="367"/>
      <c r="AK6089" s="367"/>
      <c r="AL6089" s="367"/>
      <c r="AM6089" s="367"/>
      <c r="AN6089" s="367"/>
      <c r="AO6089" s="367"/>
      <c r="AP6089" s="367"/>
      <c r="AQ6089" s="367"/>
      <c r="AR6089" s="367"/>
      <c r="AS6089" s="367"/>
      <c r="AT6089" s="367"/>
    </row>
    <row r="6090" spans="2:46" ht="13.8">
      <c r="B6090" s="26">
        <v>9.9999999999999982</v>
      </c>
      <c r="C6090" s="363">
        <v>50.415142186370069</v>
      </c>
      <c r="D6090" s="367">
        <v>59.999999999999993</v>
      </c>
      <c r="E6090" s="367">
        <v>2790.6976744186004</v>
      </c>
      <c r="F6090" s="367">
        <v>1197.7581298471232</v>
      </c>
      <c r="G6090" s="367">
        <v>59.999999999999908</v>
      </c>
      <c r="H6090" s="367">
        <v>15000</v>
      </c>
      <c r="I6090" s="384">
        <v>9108.3303903182041</v>
      </c>
      <c r="J6090" s="367">
        <v>60</v>
      </c>
      <c r="K6090" s="367">
        <v>3636.3636363636324</v>
      </c>
      <c r="L6090" s="384">
        <v>9663.2599878245019</v>
      </c>
      <c r="M6090" s="367">
        <v>59.999999999999943</v>
      </c>
      <c r="N6090" s="367">
        <v>60</v>
      </c>
      <c r="O6090" s="384">
        <v>46.88715762950536</v>
      </c>
      <c r="P6090" s="367">
        <v>0.87</v>
      </c>
      <c r="Q6090" s="367">
        <v>60</v>
      </c>
      <c r="R6090" s="384">
        <v>122.96675508263506</v>
      </c>
      <c r="S6090" s="367">
        <v>0.84000000000000008</v>
      </c>
      <c r="T6090" s="367">
        <v>2068.9655172413823</v>
      </c>
      <c r="U6090" s="384">
        <v>7553.2193120125712</v>
      </c>
      <c r="V6090" s="367">
        <v>60.000000000000085</v>
      </c>
      <c r="W6090" s="367">
        <v>100000.00000000006</v>
      </c>
      <c r="X6090" s="384">
        <v>8795.9263696043326</v>
      </c>
      <c r="Y6090" s="386">
        <v>60.000000000000036</v>
      </c>
      <c r="Z6090" s="367"/>
      <c r="AA6090" s="367"/>
      <c r="AB6090" s="367"/>
      <c r="AC6090" s="367"/>
      <c r="AD6090" s="367"/>
      <c r="AE6090" s="367"/>
      <c r="AF6090" s="367"/>
      <c r="AG6090" s="367"/>
      <c r="AH6090" s="367"/>
      <c r="AI6090" s="367"/>
      <c r="AJ6090" s="367"/>
      <c r="AK6090" s="367"/>
      <c r="AL6090" s="367"/>
      <c r="AM6090" s="367"/>
      <c r="AN6090" s="367"/>
      <c r="AO6090" s="367"/>
      <c r="AP6090" s="367"/>
      <c r="AQ6090" s="367"/>
      <c r="AR6090" s="367"/>
      <c r="AS6090" s="367"/>
      <c r="AT6090" s="367"/>
    </row>
    <row r="6091" spans="2:46" ht="13.8">
      <c r="B6091" s="26">
        <v>10.166666666666664</v>
      </c>
      <c r="C6091" s="363">
        <v>51.255348269664537</v>
      </c>
      <c r="D6091" s="367">
        <v>60.999999999999986</v>
      </c>
      <c r="E6091" s="367">
        <v>2837.209302325577</v>
      </c>
      <c r="F6091" s="367">
        <v>1208.0748664342864</v>
      </c>
      <c r="G6091" s="367">
        <v>60.999999999999908</v>
      </c>
      <c r="H6091" s="367">
        <v>15250</v>
      </c>
      <c r="I6091" s="384">
        <v>9146.5761451095768</v>
      </c>
      <c r="J6091" s="367">
        <v>61</v>
      </c>
      <c r="K6091" s="367">
        <v>3696.9696969696929</v>
      </c>
      <c r="L6091" s="384">
        <v>9816.9308303562448</v>
      </c>
      <c r="M6091" s="367">
        <v>60.999999999999936</v>
      </c>
      <c r="N6091" s="367">
        <v>61</v>
      </c>
      <c r="O6091" s="384">
        <v>47.549091194294213</v>
      </c>
      <c r="P6091" s="367">
        <v>0.88449999999999995</v>
      </c>
      <c r="Q6091" s="367">
        <v>61</v>
      </c>
      <c r="R6091" s="384">
        <v>124.95979326073564</v>
      </c>
      <c r="S6091" s="367">
        <v>0.85399999999999998</v>
      </c>
      <c r="T6091" s="367">
        <v>2103.448275862072</v>
      </c>
      <c r="U6091" s="384">
        <v>7671.621857686162</v>
      </c>
      <c r="V6091" s="367">
        <v>61.000000000000092</v>
      </c>
      <c r="W6091" s="367">
        <v>101666.66666666673</v>
      </c>
      <c r="X6091" s="384">
        <v>8942.2468239444388</v>
      </c>
      <c r="Y6091" s="386">
        <v>61.000000000000036</v>
      </c>
      <c r="Z6091" s="367"/>
      <c r="AA6091" s="367"/>
      <c r="AB6091" s="367"/>
      <c r="AC6091" s="367"/>
      <c r="AD6091" s="367"/>
      <c r="AE6091" s="367"/>
      <c r="AF6091" s="367"/>
      <c r="AG6091" s="367"/>
      <c r="AH6091" s="367"/>
      <c r="AI6091" s="367"/>
      <c r="AJ6091" s="367"/>
      <c r="AK6091" s="367"/>
      <c r="AL6091" s="367"/>
      <c r="AM6091" s="367"/>
      <c r="AN6091" s="367"/>
      <c r="AO6091" s="367"/>
      <c r="AP6091" s="367"/>
      <c r="AQ6091" s="367"/>
      <c r="AR6091" s="367"/>
      <c r="AS6091" s="367"/>
      <c r="AT6091" s="367"/>
    </row>
    <row r="6092" spans="2:46" ht="13.8">
      <c r="B6092" s="26">
        <v>10.33333333333333</v>
      </c>
      <c r="C6092" s="363">
        <v>52.095552835369546</v>
      </c>
      <c r="D6092" s="367">
        <v>61.999999999999986</v>
      </c>
      <c r="E6092" s="367">
        <v>2883.7209302325537</v>
      </c>
      <c r="F6092" s="367">
        <v>1218.0753440407839</v>
      </c>
      <c r="G6092" s="367">
        <v>61.999999999999908</v>
      </c>
      <c r="H6092" s="367">
        <v>15500</v>
      </c>
      <c r="I6092" s="384">
        <v>9181.0986293529531</v>
      </c>
      <c r="J6092" s="367">
        <v>62</v>
      </c>
      <c r="K6092" s="367">
        <v>3757.5757575757534</v>
      </c>
      <c r="L6092" s="384">
        <v>9970.3595912290166</v>
      </c>
      <c r="M6092" s="367">
        <v>61.999999999999936</v>
      </c>
      <c r="N6092" s="367">
        <v>62</v>
      </c>
      <c r="O6092" s="384">
        <v>48.207106101300468</v>
      </c>
      <c r="P6092" s="367">
        <v>0.89900000000000002</v>
      </c>
      <c r="Q6092" s="367">
        <v>62</v>
      </c>
      <c r="R6092" s="384">
        <v>126.95098200473974</v>
      </c>
      <c r="S6092" s="367">
        <v>0.86799999999999999</v>
      </c>
      <c r="T6092" s="367">
        <v>2137.9310344827618</v>
      </c>
      <c r="U6092" s="384">
        <v>7789.7790117905724</v>
      </c>
      <c r="V6092" s="367">
        <v>62.000000000000092</v>
      </c>
      <c r="W6092" s="367">
        <v>103333.3333333334</v>
      </c>
      <c r="X6092" s="384">
        <v>9088.5581530882628</v>
      </c>
      <c r="Y6092" s="386">
        <v>62.000000000000043</v>
      </c>
      <c r="Z6092" s="367"/>
      <c r="AA6092" s="367"/>
      <c r="AB6092" s="367"/>
      <c r="AC6092" s="367"/>
      <c r="AD6092" s="367"/>
      <c r="AE6092" s="367"/>
      <c r="AF6092" s="367"/>
      <c r="AG6092" s="367"/>
      <c r="AH6092" s="367"/>
      <c r="AI6092" s="367"/>
      <c r="AJ6092" s="367"/>
      <c r="AK6092" s="367"/>
      <c r="AL6092" s="367"/>
      <c r="AM6092" s="367"/>
      <c r="AN6092" s="367"/>
      <c r="AO6092" s="367"/>
      <c r="AP6092" s="367"/>
      <c r="AQ6092" s="367"/>
      <c r="AR6092" s="367"/>
      <c r="AS6092" s="367"/>
      <c r="AT6092" s="367"/>
    </row>
    <row r="6093" spans="2:46" ht="13.8">
      <c r="B6093" s="26">
        <v>10.499999999999996</v>
      </c>
      <c r="C6093" s="363">
        <v>52.935755883485108</v>
      </c>
      <c r="D6093" s="367">
        <v>62.999999999999986</v>
      </c>
      <c r="E6093" s="367">
        <v>2930.2325581395303</v>
      </c>
      <c r="F6093" s="367">
        <v>1227.7595626666164</v>
      </c>
      <c r="G6093" s="367">
        <v>62.999999999999901</v>
      </c>
      <c r="H6093" s="367">
        <v>15750</v>
      </c>
      <c r="I6093" s="384">
        <v>9211.8978430483294</v>
      </c>
      <c r="J6093" s="367">
        <v>63</v>
      </c>
      <c r="K6093" s="367">
        <v>3818.1818181818139</v>
      </c>
      <c r="L6093" s="384">
        <v>10123.546270442817</v>
      </c>
      <c r="M6093" s="367">
        <v>62.999999999999929</v>
      </c>
      <c r="N6093" s="367">
        <v>63</v>
      </c>
      <c r="O6093" s="384">
        <v>48.861202350524096</v>
      </c>
      <c r="P6093" s="367">
        <v>0.91349999999999998</v>
      </c>
      <c r="Q6093" s="367">
        <v>63</v>
      </c>
      <c r="R6093" s="384">
        <v>128.94032131464732</v>
      </c>
      <c r="S6093" s="367">
        <v>0.88200000000000001</v>
      </c>
      <c r="T6093" s="367">
        <v>2172.4137931034516</v>
      </c>
      <c r="U6093" s="384">
        <v>7907.6907743258043</v>
      </c>
      <c r="V6093" s="367">
        <v>63.000000000000099</v>
      </c>
      <c r="W6093" s="367">
        <v>105000.00000000007</v>
      </c>
      <c r="X6093" s="384">
        <v>9234.8603570358027</v>
      </c>
      <c r="Y6093" s="386">
        <v>63.000000000000043</v>
      </c>
      <c r="Z6093" s="367"/>
      <c r="AA6093" s="367"/>
      <c r="AB6093" s="367"/>
      <c r="AC6093" s="367"/>
      <c r="AD6093" s="367"/>
      <c r="AE6093" s="367"/>
      <c r="AF6093" s="367"/>
      <c r="AG6093" s="367"/>
      <c r="AH6093" s="367"/>
      <c r="AI6093" s="367"/>
      <c r="AJ6093" s="367"/>
      <c r="AK6093" s="367"/>
      <c r="AL6093" s="367"/>
      <c r="AM6093" s="367"/>
      <c r="AN6093" s="367"/>
      <c r="AO6093" s="367"/>
      <c r="AP6093" s="367"/>
      <c r="AQ6093" s="367"/>
      <c r="AR6093" s="367"/>
      <c r="AS6093" s="367"/>
      <c r="AT6093" s="367"/>
    </row>
    <row r="6094" spans="2:46" ht="13.8">
      <c r="B6094" s="26">
        <v>10.666666666666663</v>
      </c>
      <c r="C6094" s="363">
        <v>53.775957414011195</v>
      </c>
      <c r="D6094" s="367">
        <v>63.999999999999972</v>
      </c>
      <c r="E6094" s="367">
        <v>2976.7441860465069</v>
      </c>
      <c r="F6094" s="367">
        <v>1237.1275223117837</v>
      </c>
      <c r="G6094" s="367">
        <v>63.999999999999908</v>
      </c>
      <c r="H6094" s="367">
        <v>16000</v>
      </c>
      <c r="I6094" s="384">
        <v>9238.973786195711</v>
      </c>
      <c r="J6094" s="367">
        <v>64</v>
      </c>
      <c r="K6094" s="367">
        <v>3878.7878787878744</v>
      </c>
      <c r="L6094" s="384">
        <v>10276.490867997642</v>
      </c>
      <c r="M6094" s="367">
        <v>63.999999999999929</v>
      </c>
      <c r="N6094" s="367">
        <v>64</v>
      </c>
      <c r="O6094" s="384">
        <v>49.511379941965139</v>
      </c>
      <c r="P6094" s="367">
        <v>0.92800000000000005</v>
      </c>
      <c r="Q6094" s="367">
        <v>64</v>
      </c>
      <c r="R6094" s="384">
        <v>130.92781119045839</v>
      </c>
      <c r="S6094" s="367">
        <v>0.89600000000000002</v>
      </c>
      <c r="T6094" s="367">
        <v>2206.8965517241413</v>
      </c>
      <c r="U6094" s="384">
        <v>8025.3571452918577</v>
      </c>
      <c r="V6094" s="367">
        <v>64.000000000000099</v>
      </c>
      <c r="W6094" s="367">
        <v>106666.66666666674</v>
      </c>
      <c r="X6094" s="384">
        <v>9381.1534357870587</v>
      </c>
      <c r="Y6094" s="386">
        <v>64.000000000000043</v>
      </c>
      <c r="Z6094" s="367"/>
      <c r="AA6094" s="367"/>
      <c r="AB6094" s="367"/>
      <c r="AC6094" s="367"/>
      <c r="AD6094" s="367"/>
      <c r="AE6094" s="367"/>
      <c r="AF6094" s="367"/>
      <c r="AG6094" s="367"/>
      <c r="AH6094" s="367"/>
      <c r="AI6094" s="367"/>
      <c r="AJ6094" s="367"/>
      <c r="AK6094" s="367"/>
      <c r="AL6094" s="367"/>
      <c r="AM6094" s="367"/>
      <c r="AN6094" s="367"/>
      <c r="AO6094" s="367"/>
      <c r="AP6094" s="367"/>
      <c r="AQ6094" s="367"/>
      <c r="AR6094" s="367"/>
      <c r="AS6094" s="367"/>
      <c r="AT6094" s="367"/>
    </row>
    <row r="6095" spans="2:46" ht="13.8">
      <c r="B6095" s="26">
        <v>10.833333333333329</v>
      </c>
      <c r="C6095" s="363">
        <v>54.616157426947844</v>
      </c>
      <c r="D6095" s="367">
        <v>64.999999999999972</v>
      </c>
      <c r="E6095" s="367">
        <v>3023.2558139534835</v>
      </c>
      <c r="F6095" s="367">
        <v>1246.1792229762859</v>
      </c>
      <c r="G6095" s="367">
        <v>64.999999999999901</v>
      </c>
      <c r="H6095" s="367">
        <v>16250</v>
      </c>
      <c r="I6095" s="384">
        <v>9262.3264587950925</v>
      </c>
      <c r="J6095" s="367">
        <v>65</v>
      </c>
      <c r="K6095" s="367">
        <v>3939.3939393939349</v>
      </c>
      <c r="L6095" s="384">
        <v>10429.193383893497</v>
      </c>
      <c r="M6095" s="367">
        <v>64.999999999999929</v>
      </c>
      <c r="N6095" s="367">
        <v>65</v>
      </c>
      <c r="O6095" s="384">
        <v>50.157638875623562</v>
      </c>
      <c r="P6095" s="367">
        <v>0.9425</v>
      </c>
      <c r="Q6095" s="367">
        <v>65</v>
      </c>
      <c r="R6095" s="384">
        <v>132.91345163217298</v>
      </c>
      <c r="S6095" s="367">
        <v>0.91</v>
      </c>
      <c r="T6095" s="367">
        <v>2241.3793103448311</v>
      </c>
      <c r="U6095" s="384">
        <v>8142.7781246887316</v>
      </c>
      <c r="V6095" s="367">
        <v>65.000000000000099</v>
      </c>
      <c r="W6095" s="367">
        <v>108333.33333333342</v>
      </c>
      <c r="X6095" s="384">
        <v>9527.4373893420325</v>
      </c>
      <c r="Y6095" s="386">
        <v>65.000000000000043</v>
      </c>
      <c r="Z6095" s="367"/>
      <c r="AA6095" s="367"/>
      <c r="AB6095" s="367"/>
      <c r="AC6095" s="367"/>
      <c r="AD6095" s="367"/>
      <c r="AE6095" s="367"/>
      <c r="AF6095" s="367"/>
      <c r="AG6095" s="367"/>
      <c r="AH6095" s="367"/>
      <c r="AI6095" s="367"/>
      <c r="AJ6095" s="367"/>
      <c r="AK6095" s="367"/>
      <c r="AL6095" s="367"/>
      <c r="AM6095" s="367"/>
      <c r="AN6095" s="367"/>
      <c r="AO6095" s="367"/>
      <c r="AP6095" s="367"/>
      <c r="AQ6095" s="367"/>
      <c r="AR6095" s="367"/>
      <c r="AS6095" s="367"/>
      <c r="AT6095" s="367"/>
    </row>
    <row r="6096" spans="2:46" ht="13.8">
      <c r="B6096" s="26">
        <v>10.999999999999995</v>
      </c>
      <c r="C6096" s="363">
        <v>55.456355922295032</v>
      </c>
      <c r="D6096" s="367">
        <v>65.999999999999972</v>
      </c>
      <c r="E6096" s="367">
        <v>3069.7674418604602</v>
      </c>
      <c r="F6096" s="367">
        <v>1254.9146646601225</v>
      </c>
      <c r="G6096" s="367">
        <v>65.999999999999886</v>
      </c>
      <c r="H6096" s="367">
        <v>16500</v>
      </c>
      <c r="I6096" s="384">
        <v>9281.9558608464777</v>
      </c>
      <c r="J6096" s="367">
        <v>66</v>
      </c>
      <c r="K6096" s="367">
        <v>3999.9999999999955</v>
      </c>
      <c r="L6096" s="384">
        <v>10581.653818130379</v>
      </c>
      <c r="M6096" s="367">
        <v>65.999999999999929</v>
      </c>
      <c r="N6096" s="367">
        <v>66</v>
      </c>
      <c r="O6096" s="384">
        <v>50.799979151499365</v>
      </c>
      <c r="P6096" s="367">
        <v>0.95699999999999996</v>
      </c>
      <c r="Q6096" s="367">
        <v>66</v>
      </c>
      <c r="R6096" s="384">
        <v>134.89724263979107</v>
      </c>
      <c r="S6096" s="367">
        <v>0.92400000000000004</v>
      </c>
      <c r="T6096" s="367">
        <v>2275.8620689655208</v>
      </c>
      <c r="U6096" s="384">
        <v>8259.9537125164279</v>
      </c>
      <c r="V6096" s="367">
        <v>66.000000000000099</v>
      </c>
      <c r="W6096" s="367">
        <v>110000.00000000009</v>
      </c>
      <c r="X6096" s="384">
        <v>9673.7122177007259</v>
      </c>
      <c r="Y6096" s="386">
        <v>66.000000000000043</v>
      </c>
      <c r="Z6096" s="367"/>
      <c r="AA6096" s="367"/>
      <c r="AB6096" s="367"/>
      <c r="AC6096" s="367"/>
      <c r="AD6096" s="367"/>
      <c r="AE6096" s="367"/>
      <c r="AF6096" s="367"/>
      <c r="AG6096" s="367"/>
      <c r="AH6096" s="367"/>
      <c r="AI6096" s="367"/>
      <c r="AJ6096" s="367"/>
      <c r="AK6096" s="367"/>
      <c r="AL6096" s="367"/>
      <c r="AM6096" s="367"/>
      <c r="AN6096" s="367"/>
      <c r="AO6096" s="367"/>
      <c r="AP6096" s="367"/>
      <c r="AQ6096" s="367"/>
      <c r="AR6096" s="367"/>
      <c r="AS6096" s="367"/>
      <c r="AT6096" s="367"/>
    </row>
    <row r="6097" spans="2:46" ht="13.8">
      <c r="B6097" s="26">
        <v>11.166666666666661</v>
      </c>
      <c r="C6097" s="363">
        <v>56.29655290005276</v>
      </c>
      <c r="D6097" s="367">
        <v>66.999999999999957</v>
      </c>
      <c r="E6097" s="367">
        <v>3116.2790697674368</v>
      </c>
      <c r="F6097" s="367">
        <v>1263.3338473632941</v>
      </c>
      <c r="G6097" s="367">
        <v>66.999999999999886</v>
      </c>
      <c r="H6097" s="367">
        <v>16750</v>
      </c>
      <c r="I6097" s="384">
        <v>9297.8619923498645</v>
      </c>
      <c r="J6097" s="367">
        <v>66.999999999999986</v>
      </c>
      <c r="K6097" s="367">
        <v>4060.606060606056</v>
      </c>
      <c r="L6097" s="384">
        <v>10733.872170708288</v>
      </c>
      <c r="M6097" s="367">
        <v>66.999999999999929</v>
      </c>
      <c r="N6097" s="367">
        <v>67</v>
      </c>
      <c r="O6097" s="384">
        <v>51.438400769592583</v>
      </c>
      <c r="P6097" s="367">
        <v>0.97150000000000003</v>
      </c>
      <c r="Q6097" s="367">
        <v>67</v>
      </c>
      <c r="R6097" s="384">
        <v>136.87918421331261</v>
      </c>
      <c r="S6097" s="367">
        <v>0.93800000000000006</v>
      </c>
      <c r="T6097" s="367">
        <v>2310.3448275862106</v>
      </c>
      <c r="U6097" s="384">
        <v>8376.8839087749457</v>
      </c>
      <c r="V6097" s="367">
        <v>67.000000000000114</v>
      </c>
      <c r="W6097" s="367">
        <v>111666.66666666676</v>
      </c>
      <c r="X6097" s="384">
        <v>9819.9779208631317</v>
      </c>
      <c r="Y6097" s="386">
        <v>67.000000000000043</v>
      </c>
      <c r="Z6097" s="367"/>
      <c r="AA6097" s="367"/>
      <c r="AB6097" s="367"/>
      <c r="AC6097" s="367"/>
      <c r="AD6097" s="367"/>
      <c r="AE6097" s="367"/>
      <c r="AF6097" s="367"/>
      <c r="AG6097" s="367"/>
      <c r="AH6097" s="367"/>
      <c r="AI6097" s="367"/>
      <c r="AJ6097" s="367"/>
      <c r="AK6097" s="367"/>
      <c r="AL6097" s="367"/>
      <c r="AM6097" s="367"/>
      <c r="AN6097" s="367"/>
      <c r="AO6097" s="367"/>
      <c r="AP6097" s="367"/>
      <c r="AQ6097" s="367"/>
      <c r="AR6097" s="367"/>
      <c r="AS6097" s="367"/>
      <c r="AT6097" s="367"/>
    </row>
    <row r="6098" spans="2:46" ht="13.8">
      <c r="B6098" s="26">
        <v>11.333333333333327</v>
      </c>
      <c r="C6098" s="363">
        <v>57.136748360221041</v>
      </c>
      <c r="D6098" s="367">
        <v>67.999999999999957</v>
      </c>
      <c r="E6098" s="367">
        <v>3162.7906976744134</v>
      </c>
      <c r="F6098" s="367">
        <v>1271.4367710858007</v>
      </c>
      <c r="G6098" s="367">
        <v>67.999999999999901</v>
      </c>
      <c r="H6098" s="367">
        <v>17000</v>
      </c>
      <c r="I6098" s="384">
        <v>9310.0448533052531</v>
      </c>
      <c r="J6098" s="367">
        <v>67.999999999999986</v>
      </c>
      <c r="K6098" s="367">
        <v>4121.2121212121165</v>
      </c>
      <c r="L6098" s="384">
        <v>10885.848441627222</v>
      </c>
      <c r="M6098" s="367">
        <v>67.999999999999915</v>
      </c>
      <c r="N6098" s="367">
        <v>68</v>
      </c>
      <c r="O6098" s="384">
        <v>52.072903729903167</v>
      </c>
      <c r="P6098" s="367">
        <v>0.98599999999999988</v>
      </c>
      <c r="Q6098" s="367">
        <v>68</v>
      </c>
      <c r="R6098" s="384">
        <v>138.85927635273768</v>
      </c>
      <c r="S6098" s="367">
        <v>0.95199999999999996</v>
      </c>
      <c r="T6098" s="367">
        <v>2344.8275862069004</v>
      </c>
      <c r="U6098" s="384">
        <v>8493.5687134642849</v>
      </c>
      <c r="V6098" s="367">
        <v>68.000000000000114</v>
      </c>
      <c r="W6098" s="367">
        <v>113333.33333333343</v>
      </c>
      <c r="X6098" s="384">
        <v>9966.2344988292589</v>
      </c>
      <c r="Y6098" s="386">
        <v>68.000000000000057</v>
      </c>
      <c r="Z6098" s="367"/>
      <c r="AA6098" s="367"/>
      <c r="AB6098" s="367"/>
      <c r="AC6098" s="367"/>
      <c r="AD6098" s="367"/>
      <c r="AE6098" s="367"/>
      <c r="AF6098" s="367"/>
      <c r="AG6098" s="367"/>
      <c r="AH6098" s="367"/>
      <c r="AI6098" s="367"/>
      <c r="AJ6098" s="367"/>
      <c r="AK6098" s="367"/>
      <c r="AL6098" s="367"/>
      <c r="AM6098" s="367"/>
      <c r="AN6098" s="367"/>
      <c r="AO6098" s="367"/>
      <c r="AP6098" s="367"/>
      <c r="AQ6098" s="367"/>
      <c r="AR6098" s="367"/>
      <c r="AS6098" s="367"/>
      <c r="AT6098" s="367"/>
    </row>
    <row r="6099" spans="2:46" ht="13.8">
      <c r="B6099" s="26">
        <v>11.499999999999993</v>
      </c>
      <c r="C6099" s="363">
        <v>57.97694230279987</v>
      </c>
      <c r="D6099" s="367">
        <v>68.999999999999957</v>
      </c>
      <c r="E6099" s="367">
        <v>3209.3023255813901</v>
      </c>
      <c r="F6099" s="367">
        <v>1279.2234358276421</v>
      </c>
      <c r="G6099" s="367">
        <v>68.999999999999901</v>
      </c>
      <c r="H6099" s="367">
        <v>17250</v>
      </c>
      <c r="I6099" s="384">
        <v>9318.5044437126453</v>
      </c>
      <c r="J6099" s="367">
        <v>68.999999999999986</v>
      </c>
      <c r="K6099" s="367">
        <v>4181.8181818181774</v>
      </c>
      <c r="L6099" s="384">
        <v>11037.582630887189</v>
      </c>
      <c r="M6099" s="367">
        <v>68.999999999999943</v>
      </c>
      <c r="N6099" s="367">
        <v>69</v>
      </c>
      <c r="O6099" s="384">
        <v>52.703488032431167</v>
      </c>
      <c r="P6099" s="367">
        <v>1.0005000000000002</v>
      </c>
      <c r="Q6099" s="367">
        <v>69</v>
      </c>
      <c r="R6099" s="384">
        <v>140.83751905806625</v>
      </c>
      <c r="S6099" s="367">
        <v>0.96599999999999997</v>
      </c>
      <c r="T6099" s="367">
        <v>2379.3103448275901</v>
      </c>
      <c r="U6099" s="384">
        <v>8610.0081265844437</v>
      </c>
      <c r="V6099" s="367">
        <v>69.000000000000114</v>
      </c>
      <c r="W6099" s="367">
        <v>115000.0000000001</v>
      </c>
      <c r="X6099" s="384">
        <v>10112.481951599102</v>
      </c>
      <c r="Y6099" s="386">
        <v>69.000000000000057</v>
      </c>
      <c r="Z6099" s="367"/>
      <c r="AA6099" s="367"/>
      <c r="AB6099" s="367"/>
      <c r="AC6099" s="367"/>
      <c r="AD6099" s="367"/>
      <c r="AE6099" s="367"/>
      <c r="AF6099" s="367"/>
      <c r="AG6099" s="367"/>
      <c r="AH6099" s="367"/>
      <c r="AI6099" s="367"/>
      <c r="AJ6099" s="367"/>
      <c r="AK6099" s="367"/>
      <c r="AL6099" s="367"/>
      <c r="AM6099" s="367"/>
      <c r="AN6099" s="367"/>
      <c r="AO6099" s="367"/>
      <c r="AP6099" s="367"/>
      <c r="AQ6099" s="367"/>
      <c r="AR6099" s="367"/>
      <c r="AS6099" s="367"/>
      <c r="AT6099" s="367"/>
    </row>
    <row r="6100" spans="2:46" ht="13.8">
      <c r="B6100" s="26">
        <v>11.666666666666659</v>
      </c>
      <c r="C6100" s="363">
        <v>58.817134727789245</v>
      </c>
      <c r="D6100" s="367">
        <v>69.999999999999957</v>
      </c>
      <c r="E6100" s="367">
        <v>3255.8139534883667</v>
      </c>
      <c r="F6100" s="367">
        <v>1286.693841588818</v>
      </c>
      <c r="G6100" s="367">
        <v>69.999999999999886</v>
      </c>
      <c r="H6100" s="367">
        <v>17500</v>
      </c>
      <c r="I6100" s="384">
        <v>9323.2407635720374</v>
      </c>
      <c r="J6100" s="367">
        <v>69.999999999999986</v>
      </c>
      <c r="K6100" s="367">
        <v>4242.4242424242384</v>
      </c>
      <c r="L6100" s="384">
        <v>11189.074738488182</v>
      </c>
      <c r="M6100" s="367">
        <v>69.999999999999943</v>
      </c>
      <c r="N6100" s="367">
        <v>70</v>
      </c>
      <c r="O6100" s="384">
        <v>53.33015367717654</v>
      </c>
      <c r="P6100" s="367">
        <v>1.0150000000000001</v>
      </c>
      <c r="Q6100" s="367">
        <v>70</v>
      </c>
      <c r="R6100" s="384">
        <v>142.81391232929832</v>
      </c>
      <c r="S6100" s="367">
        <v>0.98</v>
      </c>
      <c r="T6100" s="367">
        <v>2413.7931034482799</v>
      </c>
      <c r="U6100" s="384">
        <v>8726.2021481354241</v>
      </c>
      <c r="V6100" s="367">
        <v>70.000000000000114</v>
      </c>
      <c r="W6100" s="367">
        <v>116666.66666666677</v>
      </c>
      <c r="X6100" s="384">
        <v>10258.720279172658</v>
      </c>
      <c r="Y6100" s="386">
        <v>70.000000000000057</v>
      </c>
      <c r="Z6100" s="367"/>
      <c r="AA6100" s="367"/>
      <c r="AB6100" s="367"/>
      <c r="AC6100" s="367"/>
      <c r="AD6100" s="367"/>
      <c r="AE6100" s="367"/>
      <c r="AF6100" s="367"/>
      <c r="AG6100" s="367"/>
      <c r="AH6100" s="367"/>
      <c r="AI6100" s="367"/>
      <c r="AJ6100" s="367"/>
      <c r="AK6100" s="367"/>
      <c r="AL6100" s="367"/>
      <c r="AM6100" s="367"/>
      <c r="AN6100" s="367"/>
      <c r="AO6100" s="367"/>
      <c r="AP6100" s="367"/>
      <c r="AQ6100" s="367"/>
      <c r="AR6100" s="367"/>
      <c r="AS6100" s="367"/>
      <c r="AT6100" s="367"/>
    </row>
    <row r="6101" spans="2:46" ht="13.8">
      <c r="B6101" s="26">
        <v>11.833333333333325</v>
      </c>
      <c r="C6101" s="363">
        <v>59.657325635189167</v>
      </c>
      <c r="D6101" s="367">
        <v>70.999999999999957</v>
      </c>
      <c r="E6101" s="367">
        <v>3302.3255813953433</v>
      </c>
      <c r="F6101" s="367">
        <v>1293.847988369329</v>
      </c>
      <c r="G6101" s="367">
        <v>70.999999999999886</v>
      </c>
      <c r="H6101" s="367">
        <v>17750</v>
      </c>
      <c r="I6101" s="384">
        <v>9324.2538128834349</v>
      </c>
      <c r="J6101" s="367">
        <v>71</v>
      </c>
      <c r="K6101" s="367">
        <v>4303.0303030302994</v>
      </c>
      <c r="L6101" s="384">
        <v>11340.324764430201</v>
      </c>
      <c r="M6101" s="367">
        <v>70.999999999999943</v>
      </c>
      <c r="N6101" s="367">
        <v>71</v>
      </c>
      <c r="O6101" s="384">
        <v>53.952900664139307</v>
      </c>
      <c r="P6101" s="367">
        <v>1.0295000000000001</v>
      </c>
      <c r="Q6101" s="367">
        <v>71</v>
      </c>
      <c r="R6101" s="384">
        <v>144.78845616643392</v>
      </c>
      <c r="S6101" s="367">
        <v>0.99400000000000011</v>
      </c>
      <c r="T6101" s="367">
        <v>2448.2758620689697</v>
      </c>
      <c r="U6101" s="384">
        <v>8842.1507781172259</v>
      </c>
      <c r="V6101" s="367">
        <v>71.000000000000114</v>
      </c>
      <c r="W6101" s="367">
        <v>118333.33333333344</v>
      </c>
      <c r="X6101" s="384">
        <v>10404.949481549937</v>
      </c>
      <c r="Y6101" s="386">
        <v>71.000000000000057</v>
      </c>
      <c r="Z6101" s="367"/>
      <c r="AA6101" s="367"/>
      <c r="AB6101" s="367"/>
      <c r="AC6101" s="367"/>
      <c r="AD6101" s="367"/>
      <c r="AE6101" s="367"/>
      <c r="AF6101" s="367"/>
      <c r="AG6101" s="367"/>
      <c r="AH6101" s="367"/>
      <c r="AI6101" s="367"/>
      <c r="AJ6101" s="367"/>
      <c r="AK6101" s="367"/>
      <c r="AL6101" s="367"/>
      <c r="AM6101" s="367"/>
      <c r="AN6101" s="367"/>
      <c r="AO6101" s="367"/>
      <c r="AP6101" s="367"/>
      <c r="AQ6101" s="367"/>
      <c r="AR6101" s="367"/>
      <c r="AS6101" s="367"/>
      <c r="AT6101" s="367"/>
    </row>
    <row r="6102" spans="2:46" ht="13.8">
      <c r="B6102" s="26">
        <v>11.999999999999991</v>
      </c>
      <c r="C6102" s="363">
        <v>60.497515024999622</v>
      </c>
      <c r="D6102" s="367">
        <v>71.999999999999957</v>
      </c>
      <c r="E6102" s="367">
        <v>3348.8372093023199</v>
      </c>
      <c r="F6102" s="367">
        <v>1300.6858761691744</v>
      </c>
      <c r="G6102" s="367">
        <v>71.999999999999886</v>
      </c>
      <c r="H6102" s="367">
        <v>18000</v>
      </c>
      <c r="I6102" s="384">
        <v>9321.5435916468341</v>
      </c>
      <c r="J6102" s="367">
        <v>72</v>
      </c>
      <c r="K6102" s="367">
        <v>4363.6363636363603</v>
      </c>
      <c r="L6102" s="384">
        <v>11491.332708713249</v>
      </c>
      <c r="M6102" s="367">
        <v>71.999999999999957</v>
      </c>
      <c r="N6102" s="367">
        <v>72</v>
      </c>
      <c r="O6102" s="384">
        <v>54.571728993319461</v>
      </c>
      <c r="P6102" s="367">
        <v>1.044</v>
      </c>
      <c r="Q6102" s="367">
        <v>72</v>
      </c>
      <c r="R6102" s="384">
        <v>146.76115056947296</v>
      </c>
      <c r="S6102" s="367">
        <v>1.008</v>
      </c>
      <c r="T6102" s="367">
        <v>2482.7586206896594</v>
      </c>
      <c r="U6102" s="384">
        <v>8957.8540165298473</v>
      </c>
      <c r="V6102" s="367">
        <v>72.000000000000114</v>
      </c>
      <c r="W6102" s="367">
        <v>120000.00000000012</v>
      </c>
      <c r="X6102" s="384">
        <v>10551.169558730928</v>
      </c>
      <c r="Y6102" s="386">
        <v>72.000000000000057</v>
      </c>
      <c r="Z6102" s="367"/>
      <c r="AA6102" s="367"/>
      <c r="AB6102" s="367"/>
      <c r="AC6102" s="367"/>
      <c r="AD6102" s="367"/>
      <c r="AE6102" s="367"/>
      <c r="AF6102" s="367"/>
      <c r="AG6102" s="367"/>
      <c r="AH6102" s="367"/>
      <c r="AI6102" s="367"/>
      <c r="AJ6102" s="367"/>
      <c r="AK6102" s="367"/>
      <c r="AL6102" s="367"/>
      <c r="AM6102" s="367"/>
      <c r="AN6102" s="367"/>
      <c r="AO6102" s="367"/>
      <c r="AP6102" s="367"/>
      <c r="AQ6102" s="367"/>
      <c r="AR6102" s="367"/>
      <c r="AS6102" s="367"/>
      <c r="AT6102" s="367"/>
    </row>
    <row r="6103" spans="2:46" ht="13.8">
      <c r="B6103" s="26">
        <v>12.166666666666657</v>
      </c>
      <c r="C6103" s="363">
        <v>61.33770289722063</v>
      </c>
      <c r="D6103" s="367">
        <v>72.999999999999943</v>
      </c>
      <c r="E6103" s="367">
        <v>3395.3488372092966</v>
      </c>
      <c r="F6103" s="367">
        <v>1307.2075049883547</v>
      </c>
      <c r="G6103" s="367">
        <v>72.999999999999886</v>
      </c>
      <c r="H6103" s="367">
        <v>18250</v>
      </c>
      <c r="I6103" s="384">
        <v>9315.1100998622351</v>
      </c>
      <c r="J6103" s="367">
        <v>73</v>
      </c>
      <c r="K6103" s="367">
        <v>4424.2424242424213</v>
      </c>
      <c r="L6103" s="384">
        <v>11642.098571337321</v>
      </c>
      <c r="M6103" s="367">
        <v>72.999999999999957</v>
      </c>
      <c r="N6103" s="367">
        <v>73</v>
      </c>
      <c r="O6103" s="384">
        <v>55.186638664717016</v>
      </c>
      <c r="P6103" s="367">
        <v>1.0585</v>
      </c>
      <c r="Q6103" s="367">
        <v>73</v>
      </c>
      <c r="R6103" s="384">
        <v>148.73199553841548</v>
      </c>
      <c r="S6103" s="367">
        <v>1.0219999999999998</v>
      </c>
      <c r="T6103" s="367">
        <v>2517.2413793103492</v>
      </c>
      <c r="U6103" s="384">
        <v>9073.3118633732938</v>
      </c>
      <c r="V6103" s="367">
        <v>73.000000000000128</v>
      </c>
      <c r="W6103" s="367">
        <v>121666.66666666679</v>
      </c>
      <c r="X6103" s="384">
        <v>10697.380510715639</v>
      </c>
      <c r="Y6103" s="386">
        <v>73.000000000000071</v>
      </c>
      <c r="Z6103" s="367"/>
      <c r="AA6103" s="367"/>
      <c r="AB6103" s="367"/>
      <c r="AC6103" s="367"/>
      <c r="AD6103" s="367"/>
      <c r="AE6103" s="367"/>
      <c r="AF6103" s="367"/>
      <c r="AG6103" s="367"/>
      <c r="AH6103" s="367"/>
      <c r="AI6103" s="367"/>
      <c r="AJ6103" s="367"/>
      <c r="AK6103" s="367"/>
      <c r="AL6103" s="367"/>
      <c r="AM6103" s="367"/>
      <c r="AN6103" s="367"/>
      <c r="AO6103" s="367"/>
      <c r="AP6103" s="367"/>
      <c r="AQ6103" s="367"/>
      <c r="AR6103" s="367"/>
      <c r="AS6103" s="367"/>
      <c r="AT6103" s="367"/>
    </row>
    <row r="6104" spans="2:46" ht="13.8">
      <c r="B6104" s="26">
        <v>12.333333333333323</v>
      </c>
      <c r="C6104" s="363">
        <v>62.177889251852179</v>
      </c>
      <c r="D6104" s="367">
        <v>73.999999999999943</v>
      </c>
      <c r="E6104" s="367">
        <v>3441.8604651162732</v>
      </c>
      <c r="F6104" s="367">
        <v>1313.4128748268697</v>
      </c>
      <c r="G6104" s="367">
        <v>73.999999999999872</v>
      </c>
      <c r="H6104" s="367">
        <v>18500</v>
      </c>
      <c r="I6104" s="384">
        <v>9304.9533375296378</v>
      </c>
      <c r="J6104" s="367">
        <v>74</v>
      </c>
      <c r="K6104" s="367">
        <v>4484.8484848484823</v>
      </c>
      <c r="L6104" s="384">
        <v>11792.622352302427</v>
      </c>
      <c r="M6104" s="367">
        <v>73.999999999999972</v>
      </c>
      <c r="N6104" s="367">
        <v>74</v>
      </c>
      <c r="O6104" s="384">
        <v>55.797629678331958</v>
      </c>
      <c r="P6104" s="367">
        <v>1.073</v>
      </c>
      <c r="Q6104" s="367">
        <v>74</v>
      </c>
      <c r="R6104" s="384">
        <v>150.70099107326155</v>
      </c>
      <c r="S6104" s="367">
        <v>1.036</v>
      </c>
      <c r="T6104" s="367">
        <v>2551.724137931039</v>
      </c>
      <c r="U6104" s="384">
        <v>9188.5243186475618</v>
      </c>
      <c r="V6104" s="367">
        <v>74.000000000000142</v>
      </c>
      <c r="W6104" s="367">
        <v>123333.33333333346</v>
      </c>
      <c r="X6104" s="384">
        <v>10843.582337504064</v>
      </c>
      <c r="Y6104" s="386">
        <v>74.000000000000071</v>
      </c>
      <c r="Z6104" s="367"/>
      <c r="AA6104" s="367"/>
      <c r="AB6104" s="367"/>
      <c r="AC6104" s="367"/>
      <c r="AD6104" s="367"/>
      <c r="AE6104" s="367"/>
      <c r="AF6104" s="367"/>
      <c r="AG6104" s="367"/>
      <c r="AH6104" s="367"/>
      <c r="AI6104" s="367"/>
      <c r="AJ6104" s="367"/>
      <c r="AK6104" s="367"/>
      <c r="AL6104" s="367"/>
      <c r="AM6104" s="367"/>
      <c r="AN6104" s="367"/>
      <c r="AO6104" s="367"/>
      <c r="AP6104" s="367"/>
      <c r="AQ6104" s="367"/>
      <c r="AR6104" s="367"/>
      <c r="AS6104" s="367"/>
      <c r="AT6104" s="367"/>
    </row>
    <row r="6105" spans="2:46" ht="13.8">
      <c r="B6105" s="26">
        <v>12.499999999999989</v>
      </c>
      <c r="C6105" s="363">
        <v>63.018074088894274</v>
      </c>
      <c r="D6105" s="367">
        <v>74.999999999999943</v>
      </c>
      <c r="E6105" s="367">
        <v>3488.3720930232498</v>
      </c>
      <c r="F6105" s="367">
        <v>1319.3019856847197</v>
      </c>
      <c r="G6105" s="367">
        <v>74.999999999999872</v>
      </c>
      <c r="H6105" s="367">
        <v>18750</v>
      </c>
      <c r="I6105" s="384">
        <v>9291.0733046490441</v>
      </c>
      <c r="J6105" s="367">
        <v>75</v>
      </c>
      <c r="K6105" s="367">
        <v>4545.4545454545432</v>
      </c>
      <c r="L6105" s="384">
        <v>11942.904051608555</v>
      </c>
      <c r="M6105" s="367">
        <v>74.999999999999972</v>
      </c>
      <c r="N6105" s="367">
        <v>75</v>
      </c>
      <c r="O6105" s="384">
        <v>56.404702034164302</v>
      </c>
      <c r="P6105" s="367">
        <v>1.0874999999999999</v>
      </c>
      <c r="Q6105" s="367">
        <v>75</v>
      </c>
      <c r="R6105" s="384">
        <v>152.66813717401112</v>
      </c>
      <c r="S6105" s="367">
        <v>1.05</v>
      </c>
      <c r="T6105" s="367">
        <v>2586.2068965517287</v>
      </c>
      <c r="U6105" s="384">
        <v>9303.4913823526476</v>
      </c>
      <c r="V6105" s="367">
        <v>75.000000000000142</v>
      </c>
      <c r="W6105" s="367">
        <v>125000.00000000013</v>
      </c>
      <c r="X6105" s="384">
        <v>10989.775039096208</v>
      </c>
      <c r="Y6105" s="386">
        <v>75.000000000000085</v>
      </c>
      <c r="Z6105" s="367"/>
      <c r="AA6105" s="367"/>
      <c r="AB6105" s="367"/>
      <c r="AC6105" s="367"/>
      <c r="AD6105" s="367"/>
      <c r="AE6105" s="367"/>
      <c r="AF6105" s="367"/>
      <c r="AG6105" s="367"/>
      <c r="AH6105" s="367"/>
      <c r="AI6105" s="367"/>
      <c r="AJ6105" s="367"/>
      <c r="AK6105" s="367"/>
      <c r="AL6105" s="367"/>
      <c r="AM6105" s="367"/>
      <c r="AN6105" s="367"/>
      <c r="AO6105" s="367"/>
      <c r="AP6105" s="367"/>
      <c r="AQ6105" s="367"/>
      <c r="AR6105" s="367"/>
      <c r="AS6105" s="367"/>
      <c r="AT6105" s="367"/>
    </row>
    <row r="6106" spans="2:46" ht="13.8">
      <c r="B6106" s="26">
        <v>12.666666666666655</v>
      </c>
      <c r="C6106" s="363">
        <v>63.858257408346908</v>
      </c>
      <c r="D6106" s="367">
        <v>75.999999999999929</v>
      </c>
      <c r="E6106" s="367">
        <v>3534.8837209302264</v>
      </c>
      <c r="F6106" s="367">
        <v>1324.8748375619043</v>
      </c>
      <c r="G6106" s="367">
        <v>75.999999999999872</v>
      </c>
      <c r="H6106" s="367">
        <v>19000</v>
      </c>
      <c r="I6106" s="384">
        <v>9273.4700012204503</v>
      </c>
      <c r="J6106" s="367">
        <v>76</v>
      </c>
      <c r="K6106" s="367">
        <v>4606.0606060606042</v>
      </c>
      <c r="L6106" s="384">
        <v>12092.94366925571</v>
      </c>
      <c r="M6106" s="367">
        <v>75.999999999999972</v>
      </c>
      <c r="N6106" s="367">
        <v>76</v>
      </c>
      <c r="O6106" s="384">
        <v>57.00785573221404</v>
      </c>
      <c r="P6106" s="367">
        <v>1.1020000000000001</v>
      </c>
      <c r="Q6106" s="367">
        <v>76</v>
      </c>
      <c r="R6106" s="384">
        <v>154.6334338406642</v>
      </c>
      <c r="S6106" s="367">
        <v>1.0640000000000001</v>
      </c>
      <c r="T6106" s="367">
        <v>2620.6896551724185</v>
      </c>
      <c r="U6106" s="384">
        <v>9418.2130544885549</v>
      </c>
      <c r="V6106" s="367">
        <v>76.000000000000142</v>
      </c>
      <c r="W6106" s="367">
        <v>126666.6666666668</v>
      </c>
      <c r="X6106" s="384">
        <v>11135.958615492069</v>
      </c>
      <c r="Y6106" s="386">
        <v>76.000000000000085</v>
      </c>
      <c r="Z6106" s="367"/>
      <c r="AA6106" s="367"/>
      <c r="AB6106" s="367"/>
      <c r="AC6106" s="367"/>
      <c r="AD6106" s="367"/>
      <c r="AE6106" s="367"/>
      <c r="AF6106" s="367"/>
      <c r="AG6106" s="367"/>
      <c r="AH6106" s="367"/>
      <c r="AI6106" s="367"/>
      <c r="AJ6106" s="367"/>
      <c r="AK6106" s="367"/>
      <c r="AL6106" s="367"/>
      <c r="AM6106" s="367"/>
      <c r="AN6106" s="367"/>
      <c r="AO6106" s="367"/>
      <c r="AP6106" s="367"/>
      <c r="AQ6106" s="367"/>
      <c r="AR6106" s="367"/>
      <c r="AS6106" s="367"/>
      <c r="AT6106" s="367"/>
    </row>
    <row r="6107" spans="2:46" ht="13.8">
      <c r="B6107" s="26">
        <v>12.833333333333321</v>
      </c>
      <c r="C6107" s="363">
        <v>64.698439210210111</v>
      </c>
      <c r="D6107" s="367">
        <v>76.999999999999929</v>
      </c>
      <c r="E6107" s="367">
        <v>3581.3953488372031</v>
      </c>
      <c r="F6107" s="367">
        <v>1330.1314304584241</v>
      </c>
      <c r="G6107" s="367">
        <v>76.999999999999872</v>
      </c>
      <c r="H6107" s="367">
        <v>19250</v>
      </c>
      <c r="I6107" s="384">
        <v>9252.1434272438601</v>
      </c>
      <c r="J6107" s="367">
        <v>77</v>
      </c>
      <c r="K6107" s="367">
        <v>4666.6666666666652</v>
      </c>
      <c r="L6107" s="384">
        <v>12242.741205243896</v>
      </c>
      <c r="M6107" s="367">
        <v>76.999999999999986</v>
      </c>
      <c r="N6107" s="367">
        <v>77</v>
      </c>
      <c r="O6107" s="384">
        <v>57.607090772481158</v>
      </c>
      <c r="P6107" s="367">
        <v>1.1165</v>
      </c>
      <c r="Q6107" s="367">
        <v>77</v>
      </c>
      <c r="R6107" s="384">
        <v>156.59688107322071</v>
      </c>
      <c r="S6107" s="367">
        <v>1.0780000000000001</v>
      </c>
      <c r="T6107" s="367">
        <v>2655.1724137931083</v>
      </c>
      <c r="U6107" s="384">
        <v>9532.6893350552837</v>
      </c>
      <c r="V6107" s="367">
        <v>77.000000000000142</v>
      </c>
      <c r="W6107" s="367">
        <v>128333.33333333347</v>
      </c>
      <c r="X6107" s="384">
        <v>11282.133066691646</v>
      </c>
      <c r="Y6107" s="386">
        <v>77.000000000000085</v>
      </c>
      <c r="Z6107" s="367"/>
      <c r="AA6107" s="367"/>
      <c r="AB6107" s="367"/>
      <c r="AC6107" s="367"/>
      <c r="AD6107" s="367"/>
      <c r="AE6107" s="367"/>
      <c r="AF6107" s="367"/>
      <c r="AG6107" s="367"/>
      <c r="AH6107" s="367"/>
      <c r="AI6107" s="367"/>
      <c r="AJ6107" s="367"/>
      <c r="AK6107" s="367"/>
      <c r="AL6107" s="367"/>
      <c r="AM6107" s="367"/>
      <c r="AN6107" s="367"/>
      <c r="AO6107" s="367"/>
      <c r="AP6107" s="367"/>
      <c r="AQ6107" s="367"/>
      <c r="AR6107" s="367"/>
      <c r="AS6107" s="367"/>
      <c r="AT6107" s="367"/>
    </row>
    <row r="6108" spans="2:46" ht="13.8">
      <c r="B6108" s="26">
        <v>12.999999999999988</v>
      </c>
      <c r="C6108" s="363">
        <v>65.538619494483839</v>
      </c>
      <c r="D6108" s="367">
        <v>77.999999999999929</v>
      </c>
      <c r="E6108" s="367">
        <v>3627.9069767441797</v>
      </c>
      <c r="F6108" s="367">
        <v>1335.071764374278</v>
      </c>
      <c r="G6108" s="367">
        <v>77.999999999999858</v>
      </c>
      <c r="H6108" s="367">
        <v>19500</v>
      </c>
      <c r="I6108" s="384">
        <v>9227.0935827192716</v>
      </c>
      <c r="J6108" s="367">
        <v>78</v>
      </c>
      <c r="K6108" s="367">
        <v>4727.2727272727261</v>
      </c>
      <c r="L6108" s="384">
        <v>12392.296659573107</v>
      </c>
      <c r="M6108" s="367">
        <v>77.999999999999986</v>
      </c>
      <c r="N6108" s="367">
        <v>78</v>
      </c>
      <c r="O6108" s="384">
        <v>58.202407154965655</v>
      </c>
      <c r="P6108" s="367">
        <v>1.131</v>
      </c>
      <c r="Q6108" s="367">
        <v>78</v>
      </c>
      <c r="R6108" s="384">
        <v>158.55847887168079</v>
      </c>
      <c r="S6108" s="367">
        <v>1.0920000000000001</v>
      </c>
      <c r="T6108" s="367">
        <v>2689.655172413798</v>
      </c>
      <c r="U6108" s="384">
        <v>9646.9202240528357</v>
      </c>
      <c r="V6108" s="367">
        <v>78.000000000000142</v>
      </c>
      <c r="W6108" s="367">
        <v>130000.00000000015</v>
      </c>
      <c r="X6108" s="384">
        <v>11428.29839269494</v>
      </c>
      <c r="Y6108" s="386">
        <v>78.000000000000085</v>
      </c>
      <c r="Z6108" s="367"/>
      <c r="AA6108" s="367"/>
      <c r="AB6108" s="367"/>
      <c r="AC6108" s="367"/>
      <c r="AD6108" s="367"/>
      <c r="AE6108" s="367"/>
      <c r="AF6108" s="367"/>
      <c r="AG6108" s="367"/>
      <c r="AH6108" s="367"/>
      <c r="AI6108" s="367"/>
      <c r="AJ6108" s="367"/>
      <c r="AK6108" s="367"/>
      <c r="AL6108" s="367"/>
      <c r="AM6108" s="367"/>
      <c r="AN6108" s="367"/>
      <c r="AO6108" s="367"/>
      <c r="AP6108" s="367"/>
      <c r="AQ6108" s="367"/>
      <c r="AR6108" s="367"/>
      <c r="AS6108" s="367"/>
      <c r="AT6108" s="367"/>
    </row>
    <row r="6109" spans="2:46" ht="13.8">
      <c r="B6109" s="26">
        <v>13.166666666666654</v>
      </c>
      <c r="C6109" s="363">
        <v>66.3787982611681</v>
      </c>
      <c r="D6109" s="367">
        <v>78.999999999999915</v>
      </c>
      <c r="E6109" s="367">
        <v>3674.4186046511563</v>
      </c>
      <c r="F6109" s="367">
        <v>1339.6958393094671</v>
      </c>
      <c r="G6109" s="367">
        <v>78.999999999999858</v>
      </c>
      <c r="H6109" s="367">
        <v>19750</v>
      </c>
      <c r="I6109" s="384">
        <v>9198.3204676466867</v>
      </c>
      <c r="J6109" s="367">
        <v>79</v>
      </c>
      <c r="K6109" s="367">
        <v>4787.8787878787871</v>
      </c>
      <c r="L6109" s="384">
        <v>12541.610032243345</v>
      </c>
      <c r="M6109" s="367">
        <v>78.999999999999986</v>
      </c>
      <c r="N6109" s="367">
        <v>79</v>
      </c>
      <c r="O6109" s="384">
        <v>58.793804879667555</v>
      </c>
      <c r="P6109" s="367">
        <v>1.1455</v>
      </c>
      <c r="Q6109" s="367">
        <v>79</v>
      </c>
      <c r="R6109" s="384">
        <v>160.51822723604431</v>
      </c>
      <c r="S6109" s="367">
        <v>1.1060000000000001</v>
      </c>
      <c r="T6109" s="367">
        <v>2724.1379310344878</v>
      </c>
      <c r="U6109" s="384">
        <v>9760.9057214812055</v>
      </c>
      <c r="V6109" s="367">
        <v>79.000000000000142</v>
      </c>
      <c r="W6109" s="367">
        <v>131666.6666666668</v>
      </c>
      <c r="X6109" s="384">
        <v>11574.454593501952</v>
      </c>
      <c r="Y6109" s="386">
        <v>79.000000000000085</v>
      </c>
      <c r="Z6109" s="367"/>
      <c r="AA6109" s="367"/>
      <c r="AB6109" s="367"/>
      <c r="AC6109" s="367"/>
      <c r="AD6109" s="367"/>
      <c r="AE6109" s="367"/>
      <c r="AF6109" s="367"/>
      <c r="AG6109" s="367"/>
      <c r="AH6109" s="367"/>
      <c r="AI6109" s="367"/>
      <c r="AJ6109" s="367"/>
      <c r="AK6109" s="367"/>
      <c r="AL6109" s="367"/>
      <c r="AM6109" s="367"/>
      <c r="AN6109" s="367"/>
      <c r="AO6109" s="367"/>
      <c r="AP6109" s="367"/>
      <c r="AQ6109" s="367"/>
      <c r="AR6109" s="367"/>
      <c r="AS6109" s="367"/>
      <c r="AT6109" s="367"/>
    </row>
    <row r="6110" spans="2:46" ht="13.8">
      <c r="B6110" s="26">
        <v>13.33333333333332</v>
      </c>
      <c r="C6110" s="363">
        <v>67.218975510262936</v>
      </c>
      <c r="D6110" s="367">
        <v>79.999999999999915</v>
      </c>
      <c r="E6110" s="367">
        <v>3720.930232558133</v>
      </c>
      <c r="F6110" s="367">
        <v>1344.003655263991</v>
      </c>
      <c r="G6110" s="367">
        <v>79.999999999999858</v>
      </c>
      <c r="H6110" s="367">
        <v>20000</v>
      </c>
      <c r="I6110" s="384">
        <v>9165.8240820261035</v>
      </c>
      <c r="J6110" s="367">
        <v>80</v>
      </c>
      <c r="K6110" s="367">
        <v>4848.484848484848</v>
      </c>
      <c r="L6110" s="384">
        <v>12690.681323254612</v>
      </c>
      <c r="M6110" s="367">
        <v>80</v>
      </c>
      <c r="N6110" s="367">
        <v>80</v>
      </c>
      <c r="O6110" s="384">
        <v>59.381283946586848</v>
      </c>
      <c r="P6110" s="367">
        <v>1.1599999999999999</v>
      </c>
      <c r="Q6110" s="367">
        <v>80</v>
      </c>
      <c r="R6110" s="384">
        <v>162.47612616631136</v>
      </c>
      <c r="S6110" s="367">
        <v>1.1199999999999999</v>
      </c>
      <c r="T6110" s="367">
        <v>2758.6206896551776</v>
      </c>
      <c r="U6110" s="384">
        <v>9874.6458273404005</v>
      </c>
      <c r="V6110" s="367">
        <v>80.000000000000156</v>
      </c>
      <c r="W6110" s="367">
        <v>133333.33333333346</v>
      </c>
      <c r="X6110" s="384">
        <v>11720.601669112679</v>
      </c>
      <c r="Y6110" s="386">
        <v>80.000000000000071</v>
      </c>
      <c r="Z6110" s="367"/>
      <c r="AA6110" s="367"/>
      <c r="AB6110" s="367"/>
      <c r="AC6110" s="367"/>
      <c r="AD6110" s="367"/>
      <c r="AE6110" s="367"/>
      <c r="AF6110" s="367"/>
      <c r="AG6110" s="367"/>
      <c r="AH6110" s="367"/>
      <c r="AI6110" s="367"/>
      <c r="AJ6110" s="367"/>
      <c r="AK6110" s="367"/>
      <c r="AL6110" s="367"/>
      <c r="AM6110" s="367"/>
      <c r="AN6110" s="367"/>
      <c r="AO6110" s="367"/>
      <c r="AP6110" s="367"/>
      <c r="AQ6110" s="367"/>
      <c r="AR6110" s="367"/>
      <c r="AS6110" s="367"/>
      <c r="AT6110" s="367"/>
    </row>
    <row r="6111" spans="2:46" ht="13.8">
      <c r="B6111" s="26">
        <v>13.499999999999986</v>
      </c>
      <c r="C6111" s="363">
        <v>68.059151241768319</v>
      </c>
      <c r="D6111" s="367">
        <v>80.999999999999915</v>
      </c>
      <c r="E6111" s="367">
        <v>3767.4418604651096</v>
      </c>
      <c r="F6111" s="367">
        <v>1347.9952122378497</v>
      </c>
      <c r="G6111" s="367">
        <v>80.999999999999858</v>
      </c>
      <c r="H6111" s="367">
        <v>20250</v>
      </c>
      <c r="I6111" s="384">
        <v>9129.6044258575221</v>
      </c>
      <c r="J6111" s="367">
        <v>81</v>
      </c>
      <c r="K6111" s="367">
        <v>4909.090909090909</v>
      </c>
      <c r="L6111" s="384">
        <v>12839.510532606904</v>
      </c>
      <c r="M6111" s="367">
        <v>81</v>
      </c>
      <c r="N6111" s="367">
        <v>81</v>
      </c>
      <c r="O6111" s="384">
        <v>59.964844355723528</v>
      </c>
      <c r="P6111" s="367">
        <v>1.1744999999999999</v>
      </c>
      <c r="Q6111" s="367">
        <v>81</v>
      </c>
      <c r="R6111" s="384">
        <v>164.43217566248191</v>
      </c>
      <c r="S6111" s="367">
        <v>1.1340000000000001</v>
      </c>
      <c r="T6111" s="367">
        <v>2793.1034482758673</v>
      </c>
      <c r="U6111" s="384">
        <v>9988.1405416304151</v>
      </c>
      <c r="V6111" s="367">
        <v>81.000000000000156</v>
      </c>
      <c r="W6111" s="367">
        <v>135000.00000000012</v>
      </c>
      <c r="X6111" s="384">
        <v>11866.739619527123</v>
      </c>
      <c r="Y6111" s="386">
        <v>81.000000000000071</v>
      </c>
      <c r="Z6111" s="367"/>
      <c r="AA6111" s="367"/>
      <c r="AB6111" s="367"/>
      <c r="AC6111" s="367"/>
      <c r="AD6111" s="367"/>
      <c r="AE6111" s="367"/>
      <c r="AF6111" s="367"/>
      <c r="AG6111" s="367"/>
      <c r="AH6111" s="367"/>
      <c r="AI6111" s="367"/>
      <c r="AJ6111" s="367"/>
      <c r="AK6111" s="367"/>
      <c r="AL6111" s="367"/>
      <c r="AM6111" s="367"/>
      <c r="AN6111" s="367"/>
      <c r="AO6111" s="367"/>
      <c r="AP6111" s="367"/>
      <c r="AQ6111" s="367"/>
      <c r="AR6111" s="367"/>
      <c r="AS6111" s="367"/>
      <c r="AT6111" s="367"/>
    </row>
    <row r="6112" spans="2:46" ht="13.8">
      <c r="B6112" s="26">
        <v>13.666666666666652</v>
      </c>
      <c r="C6112" s="363">
        <v>68.899325455684206</v>
      </c>
      <c r="D6112" s="367">
        <v>81.999999999999901</v>
      </c>
      <c r="E6112" s="367">
        <v>3813.9534883720862</v>
      </c>
      <c r="F6112" s="367">
        <v>1351.670510231043</v>
      </c>
      <c r="G6112" s="367">
        <v>81.999999999999858</v>
      </c>
      <c r="H6112" s="367">
        <v>20500</v>
      </c>
      <c r="I6112" s="384">
        <v>9089.6614991409442</v>
      </c>
      <c r="J6112" s="367">
        <v>81.999999999999986</v>
      </c>
      <c r="K6112" s="367">
        <v>4969.69696969697</v>
      </c>
      <c r="L6112" s="384">
        <v>12988.097660300227</v>
      </c>
      <c r="M6112" s="367">
        <v>82.000000000000014</v>
      </c>
      <c r="N6112" s="367">
        <v>82</v>
      </c>
      <c r="O6112" s="384">
        <v>60.54448610707761</v>
      </c>
      <c r="P6112" s="367">
        <v>1.1890000000000001</v>
      </c>
      <c r="Q6112" s="367">
        <v>82</v>
      </c>
      <c r="R6112" s="384">
        <v>166.38637572455593</v>
      </c>
      <c r="S6112" s="367">
        <v>1.1479999999999999</v>
      </c>
      <c r="T6112" s="367">
        <v>2827.5862068965571</v>
      </c>
      <c r="U6112" s="384">
        <v>10101.389864351249</v>
      </c>
      <c r="V6112" s="367">
        <v>82.000000000000156</v>
      </c>
      <c r="W6112" s="367">
        <v>136666.66666666677</v>
      </c>
      <c r="X6112" s="384">
        <v>12012.868444745283</v>
      </c>
      <c r="Y6112" s="386">
        <v>82.000000000000057</v>
      </c>
      <c r="Z6112" s="367"/>
      <c r="AA6112" s="367"/>
      <c r="AB6112" s="367"/>
      <c r="AC6112" s="367"/>
      <c r="AD6112" s="367"/>
      <c r="AE6112" s="367"/>
      <c r="AF6112" s="367"/>
      <c r="AG6112" s="367"/>
      <c r="AH6112" s="367"/>
      <c r="AI6112" s="367"/>
      <c r="AJ6112" s="367"/>
      <c r="AK6112" s="367"/>
      <c r="AL6112" s="367"/>
      <c r="AM6112" s="367"/>
      <c r="AN6112" s="367"/>
      <c r="AO6112" s="367"/>
      <c r="AP6112" s="367"/>
      <c r="AQ6112" s="367"/>
      <c r="AR6112" s="367"/>
      <c r="AS6112" s="367"/>
      <c r="AT6112" s="367"/>
    </row>
    <row r="6113" spans="2:46" ht="13.8">
      <c r="B6113" s="26">
        <v>13.833333333333318</v>
      </c>
      <c r="C6113" s="363">
        <v>69.739498152010682</v>
      </c>
      <c r="D6113" s="367">
        <v>82.999999999999901</v>
      </c>
      <c r="E6113" s="367">
        <v>3860.4651162790628</v>
      </c>
      <c r="F6113" s="367">
        <v>1355.0295492435712</v>
      </c>
      <c r="G6113" s="367">
        <v>82.999999999999858</v>
      </c>
      <c r="H6113" s="367">
        <v>20750</v>
      </c>
      <c r="I6113" s="384">
        <v>9045.9953018763663</v>
      </c>
      <c r="J6113" s="367">
        <v>82.999999999999986</v>
      </c>
      <c r="K6113" s="367">
        <v>5030.3030303030309</v>
      </c>
      <c r="L6113" s="384">
        <v>13136.442706334576</v>
      </c>
      <c r="M6113" s="367">
        <v>83.000000000000014</v>
      </c>
      <c r="N6113" s="367">
        <v>83</v>
      </c>
      <c r="O6113" s="384">
        <v>61.120209200649079</v>
      </c>
      <c r="P6113" s="367">
        <v>1.2035</v>
      </c>
      <c r="Q6113" s="367">
        <v>83</v>
      </c>
      <c r="R6113" s="384">
        <v>168.33872635253351</v>
      </c>
      <c r="S6113" s="367">
        <v>1.1620000000000001</v>
      </c>
      <c r="T6113" s="367">
        <v>2862.0689655172469</v>
      </c>
      <c r="U6113" s="384">
        <v>10214.393795502905</v>
      </c>
      <c r="V6113" s="367">
        <v>83.000000000000156</v>
      </c>
      <c r="W6113" s="367">
        <v>138333.33333333343</v>
      </c>
      <c r="X6113" s="384">
        <v>12158.988144767161</v>
      </c>
      <c r="Y6113" s="386">
        <v>83.000000000000057</v>
      </c>
      <c r="Z6113" s="367"/>
      <c r="AA6113" s="367"/>
      <c r="AB6113" s="367"/>
      <c r="AC6113" s="367"/>
      <c r="AD6113" s="367"/>
      <c r="AE6113" s="367"/>
      <c r="AF6113" s="367"/>
      <c r="AG6113" s="367"/>
      <c r="AH6113" s="367"/>
      <c r="AI6113" s="367"/>
      <c r="AJ6113" s="367"/>
      <c r="AK6113" s="367"/>
      <c r="AL6113" s="367"/>
      <c r="AM6113" s="367"/>
      <c r="AN6113" s="367"/>
      <c r="AO6113" s="367"/>
      <c r="AP6113" s="367"/>
      <c r="AQ6113" s="367"/>
      <c r="AR6113" s="367"/>
      <c r="AS6113" s="367"/>
      <c r="AT6113" s="367"/>
    </row>
    <row r="6114" spans="2:46" ht="13.8">
      <c r="B6114" s="26">
        <v>13.999999999999984</v>
      </c>
      <c r="C6114" s="363">
        <v>70.579669330747706</v>
      </c>
      <c r="D6114" s="367">
        <v>83.999999999999915</v>
      </c>
      <c r="E6114" s="367">
        <v>3906.9767441860395</v>
      </c>
      <c r="F6114" s="367">
        <v>1358.0723292754342</v>
      </c>
      <c r="G6114" s="367">
        <v>83.999999999999858</v>
      </c>
      <c r="H6114" s="367">
        <v>21000</v>
      </c>
      <c r="I6114" s="384">
        <v>8998.6058340637919</v>
      </c>
      <c r="J6114" s="367">
        <v>83.999999999999986</v>
      </c>
      <c r="K6114" s="367">
        <v>5090.9090909090919</v>
      </c>
      <c r="L6114" s="384">
        <v>13284.545670709951</v>
      </c>
      <c r="M6114" s="367">
        <v>84.000000000000014</v>
      </c>
      <c r="N6114" s="367">
        <v>84</v>
      </c>
      <c r="O6114" s="384">
        <v>61.692013636437935</v>
      </c>
      <c r="P6114" s="367">
        <v>1.218</v>
      </c>
      <c r="Q6114" s="367">
        <v>84</v>
      </c>
      <c r="R6114" s="384">
        <v>170.28922754641451</v>
      </c>
      <c r="S6114" s="367">
        <v>1.1759999999999999</v>
      </c>
      <c r="T6114" s="367">
        <v>2896.5517241379366</v>
      </c>
      <c r="U6114" s="384">
        <v>10327.152335085382</v>
      </c>
      <c r="V6114" s="367">
        <v>84.000000000000156</v>
      </c>
      <c r="W6114" s="367">
        <v>140000.00000000009</v>
      </c>
      <c r="X6114" s="384">
        <v>12305.098719592756</v>
      </c>
      <c r="Y6114" s="386">
        <v>84.000000000000043</v>
      </c>
      <c r="Z6114" s="367"/>
      <c r="AA6114" s="367"/>
      <c r="AB6114" s="367"/>
      <c r="AC6114" s="367"/>
      <c r="AD6114" s="367"/>
      <c r="AE6114" s="367"/>
      <c r="AF6114" s="367"/>
      <c r="AG6114" s="367"/>
      <c r="AH6114" s="367"/>
      <c r="AI6114" s="367"/>
      <c r="AJ6114" s="367"/>
      <c r="AK6114" s="367"/>
      <c r="AL6114" s="367"/>
      <c r="AM6114" s="367"/>
      <c r="AN6114" s="367"/>
      <c r="AO6114" s="367"/>
      <c r="AP6114" s="367"/>
      <c r="AQ6114" s="367"/>
      <c r="AR6114" s="367"/>
      <c r="AS6114" s="367"/>
      <c r="AT6114" s="367"/>
    </row>
    <row r="6115" spans="2:46" ht="13.8">
      <c r="B6115" s="26">
        <v>14.16666666666665</v>
      </c>
      <c r="C6115" s="363">
        <v>71.419838991895261</v>
      </c>
      <c r="D6115" s="367">
        <v>84.999999999999915</v>
      </c>
      <c r="E6115" s="367">
        <v>3953.4883720930161</v>
      </c>
      <c r="F6115" s="367">
        <v>1360.798850326632</v>
      </c>
      <c r="G6115" s="367">
        <v>84.999999999999858</v>
      </c>
      <c r="H6115" s="367">
        <v>21250</v>
      </c>
      <c r="I6115" s="384">
        <v>8947.4930957032211</v>
      </c>
      <c r="J6115" s="367">
        <v>84.999999999999986</v>
      </c>
      <c r="K6115" s="367">
        <v>5151.5151515151529</v>
      </c>
      <c r="L6115" s="384">
        <v>13432.406553426355</v>
      </c>
      <c r="M6115" s="367">
        <v>85.000000000000028</v>
      </c>
      <c r="N6115" s="367">
        <v>85</v>
      </c>
      <c r="O6115" s="384">
        <v>62.259899414444199</v>
      </c>
      <c r="P6115" s="367">
        <v>1.2325000000000002</v>
      </c>
      <c r="Q6115" s="367">
        <v>85</v>
      </c>
      <c r="R6115" s="384">
        <v>172.23787930619906</v>
      </c>
      <c r="S6115" s="367">
        <v>1.1900000000000002</v>
      </c>
      <c r="T6115" s="367">
        <v>2931.0344827586264</v>
      </c>
      <c r="U6115" s="384">
        <v>10439.665483098681</v>
      </c>
      <c r="V6115" s="367">
        <v>85.000000000000156</v>
      </c>
      <c r="W6115" s="367">
        <v>141666.66666666674</v>
      </c>
      <c r="X6115" s="384">
        <v>12451.200169222067</v>
      </c>
      <c r="Y6115" s="386">
        <v>85.000000000000043</v>
      </c>
      <c r="Z6115" s="367"/>
      <c r="AA6115" s="367"/>
      <c r="AB6115" s="367"/>
      <c r="AC6115" s="367"/>
      <c r="AD6115" s="367"/>
      <c r="AE6115" s="367"/>
      <c r="AF6115" s="367"/>
      <c r="AG6115" s="367"/>
      <c r="AH6115" s="367"/>
      <c r="AI6115" s="367"/>
      <c r="AJ6115" s="367"/>
      <c r="AK6115" s="367"/>
      <c r="AL6115" s="367"/>
      <c r="AM6115" s="367"/>
      <c r="AN6115" s="367"/>
      <c r="AO6115" s="367"/>
      <c r="AP6115" s="367"/>
      <c r="AQ6115" s="367"/>
      <c r="AR6115" s="367"/>
      <c r="AS6115" s="367"/>
      <c r="AT6115" s="367"/>
    </row>
    <row r="6116" spans="2:46" ht="13.8">
      <c r="B6116" s="26">
        <v>14.333333333333316</v>
      </c>
      <c r="C6116" s="363">
        <v>72.260007135453336</v>
      </c>
      <c r="D6116" s="367">
        <v>85.999999999999901</v>
      </c>
      <c r="E6116" s="367">
        <v>3999.9999999999927</v>
      </c>
      <c r="F6116" s="367">
        <v>1363.2091123971645</v>
      </c>
      <c r="G6116" s="367">
        <v>85.999999999999844</v>
      </c>
      <c r="H6116" s="367">
        <v>21500</v>
      </c>
      <c r="I6116" s="384">
        <v>8892.6570867946502</v>
      </c>
      <c r="J6116" s="367">
        <v>86</v>
      </c>
      <c r="K6116" s="367">
        <v>5212.1212121212138</v>
      </c>
      <c r="L6116" s="384">
        <v>13580.025354483785</v>
      </c>
      <c r="M6116" s="367">
        <v>86.000000000000028</v>
      </c>
      <c r="N6116" s="367">
        <v>86</v>
      </c>
      <c r="O6116" s="384">
        <v>62.823866534667829</v>
      </c>
      <c r="P6116" s="367">
        <v>1.2470000000000001</v>
      </c>
      <c r="Q6116" s="367">
        <v>86</v>
      </c>
      <c r="R6116" s="384">
        <v>174.18468163188703</v>
      </c>
      <c r="S6116" s="367">
        <v>1.204</v>
      </c>
      <c r="T6116" s="367">
        <v>2965.5172413793161</v>
      </c>
      <c r="U6116" s="384">
        <v>10551.933239542801</v>
      </c>
      <c r="V6116" s="367">
        <v>86.000000000000171</v>
      </c>
      <c r="W6116" s="367">
        <v>143333.3333333334</v>
      </c>
      <c r="X6116" s="384">
        <v>12597.292493655097</v>
      </c>
      <c r="Y6116" s="386">
        <v>86.000000000000028</v>
      </c>
      <c r="Z6116" s="367"/>
      <c r="AA6116" s="367"/>
      <c r="AB6116" s="367"/>
      <c r="AC6116" s="367"/>
      <c r="AD6116" s="367"/>
      <c r="AE6116" s="367"/>
      <c r="AF6116" s="367"/>
      <c r="AG6116" s="367"/>
      <c r="AH6116" s="367"/>
      <c r="AI6116" s="367"/>
      <c r="AJ6116" s="367"/>
      <c r="AK6116" s="367"/>
      <c r="AL6116" s="367"/>
      <c r="AM6116" s="367"/>
      <c r="AN6116" s="367"/>
      <c r="AO6116" s="367"/>
      <c r="AP6116" s="367"/>
      <c r="AQ6116" s="367"/>
      <c r="AR6116" s="367"/>
      <c r="AS6116" s="367"/>
      <c r="AT6116" s="367"/>
    </row>
    <row r="6117" spans="2:46" ht="13.8">
      <c r="B6117" s="26">
        <v>14.499999999999982</v>
      </c>
      <c r="C6117" s="363">
        <v>73.100173761421971</v>
      </c>
      <c r="D6117" s="367">
        <v>86.999999999999901</v>
      </c>
      <c r="E6117" s="367">
        <v>4046.5116279069694</v>
      </c>
      <c r="F6117" s="367">
        <v>1365.3031154870318</v>
      </c>
      <c r="G6117" s="367">
        <v>86.999999999999844</v>
      </c>
      <c r="H6117" s="367">
        <v>21750</v>
      </c>
      <c r="I6117" s="384">
        <v>8834.0978073380829</v>
      </c>
      <c r="J6117" s="367">
        <v>87</v>
      </c>
      <c r="K6117" s="367">
        <v>5272.7272727272748</v>
      </c>
      <c r="L6117" s="384">
        <v>13727.402073882246</v>
      </c>
      <c r="M6117" s="367">
        <v>87.000000000000043</v>
      </c>
      <c r="N6117" s="367">
        <v>87</v>
      </c>
      <c r="O6117" s="384">
        <v>63.38391499710886</v>
      </c>
      <c r="P6117" s="367">
        <v>1.2615000000000001</v>
      </c>
      <c r="Q6117" s="367">
        <v>87</v>
      </c>
      <c r="R6117" s="384">
        <v>176.12963452347859</v>
      </c>
      <c r="S6117" s="367">
        <v>1.218</v>
      </c>
      <c r="T6117" s="367">
        <v>3000.0000000000059</v>
      </c>
      <c r="U6117" s="384">
        <v>10663.955604417741</v>
      </c>
      <c r="V6117" s="367">
        <v>87.000000000000171</v>
      </c>
      <c r="W6117" s="367">
        <v>145000.00000000006</v>
      </c>
      <c r="X6117" s="384">
        <v>12743.375692891845</v>
      </c>
      <c r="Y6117" s="386">
        <v>87.000000000000043</v>
      </c>
      <c r="Z6117" s="367"/>
      <c r="AA6117" s="367"/>
      <c r="AB6117" s="367"/>
      <c r="AC6117" s="367"/>
      <c r="AD6117" s="367"/>
      <c r="AE6117" s="367"/>
      <c r="AF6117" s="367"/>
      <c r="AG6117" s="367"/>
      <c r="AH6117" s="367"/>
      <c r="AI6117" s="367"/>
      <c r="AJ6117" s="367"/>
      <c r="AK6117" s="367"/>
      <c r="AL6117" s="367"/>
      <c r="AM6117" s="367"/>
      <c r="AN6117" s="367"/>
      <c r="AO6117" s="367"/>
      <c r="AP6117" s="367"/>
      <c r="AQ6117" s="367"/>
      <c r="AR6117" s="367"/>
      <c r="AS6117" s="367"/>
      <c r="AT6117" s="367"/>
    </row>
    <row r="6118" spans="2:46" ht="13.8">
      <c r="B6118" s="26">
        <v>14.666666666666648</v>
      </c>
      <c r="C6118" s="363">
        <v>73.940338869801181</v>
      </c>
      <c r="D6118" s="367">
        <v>87.999999999999901</v>
      </c>
      <c r="E6118" s="367">
        <v>4093.023255813946</v>
      </c>
      <c r="F6118" s="367">
        <v>1367.0808595962339</v>
      </c>
      <c r="G6118" s="367">
        <v>87.999999999999844</v>
      </c>
      <c r="H6118" s="367">
        <v>22000</v>
      </c>
      <c r="I6118" s="384">
        <v>8771.8152573335192</v>
      </c>
      <c r="J6118" s="367">
        <v>88</v>
      </c>
      <c r="K6118" s="367">
        <v>5333.3333333333358</v>
      </c>
      <c r="L6118" s="384">
        <v>13874.536711621731</v>
      </c>
      <c r="M6118" s="367">
        <v>88.000000000000057</v>
      </c>
      <c r="N6118" s="367">
        <v>88</v>
      </c>
      <c r="O6118" s="384">
        <v>63.940044801767279</v>
      </c>
      <c r="P6118" s="367">
        <v>1.276</v>
      </c>
      <c r="Q6118" s="367">
        <v>88</v>
      </c>
      <c r="R6118" s="384">
        <v>178.07273798097361</v>
      </c>
      <c r="S6118" s="367">
        <v>1.232</v>
      </c>
      <c r="T6118" s="367">
        <v>3034.4827586206957</v>
      </c>
      <c r="U6118" s="384">
        <v>10775.732577723504</v>
      </c>
      <c r="V6118" s="367">
        <v>88.000000000000171</v>
      </c>
      <c r="W6118" s="367">
        <v>146666.66666666672</v>
      </c>
      <c r="X6118" s="384">
        <v>12889.449766932308</v>
      </c>
      <c r="Y6118" s="386">
        <v>88.000000000000028</v>
      </c>
      <c r="Z6118" s="367"/>
      <c r="AA6118" s="367"/>
      <c r="AB6118" s="367"/>
      <c r="AC6118" s="367"/>
      <c r="AD6118" s="367"/>
      <c r="AE6118" s="367"/>
      <c r="AF6118" s="367"/>
      <c r="AG6118" s="367"/>
      <c r="AH6118" s="367"/>
      <c r="AI6118" s="367"/>
      <c r="AJ6118" s="367"/>
      <c r="AK6118" s="367"/>
      <c r="AL6118" s="367"/>
      <c r="AM6118" s="367"/>
      <c r="AN6118" s="367"/>
      <c r="AO6118" s="367"/>
      <c r="AP6118" s="367"/>
      <c r="AQ6118" s="367"/>
      <c r="AR6118" s="367"/>
      <c r="AS6118" s="367"/>
      <c r="AT6118" s="367"/>
    </row>
    <row r="6119" spans="2:46" ht="13.8">
      <c r="B6119" s="26">
        <v>14.833333333333314</v>
      </c>
      <c r="C6119" s="363">
        <v>74.780502460590895</v>
      </c>
      <c r="D6119" s="367">
        <v>88.999999999999886</v>
      </c>
      <c r="E6119" s="367">
        <v>4139.5348837209231</v>
      </c>
      <c r="F6119" s="367">
        <v>1368.5423447247711</v>
      </c>
      <c r="G6119" s="367">
        <v>88.999999999999844</v>
      </c>
      <c r="H6119" s="367">
        <v>22250</v>
      </c>
      <c r="I6119" s="384">
        <v>8705.8094367809554</v>
      </c>
      <c r="J6119" s="367">
        <v>89</v>
      </c>
      <c r="K6119" s="367">
        <v>5393.9393939393967</v>
      </c>
      <c r="L6119" s="384">
        <v>14021.429267702246</v>
      </c>
      <c r="M6119" s="367">
        <v>89.000000000000057</v>
      </c>
      <c r="N6119" s="367">
        <v>89</v>
      </c>
      <c r="O6119" s="384">
        <v>64.492255948643091</v>
      </c>
      <c r="P6119" s="367">
        <v>1.2905</v>
      </c>
      <c r="Q6119" s="367">
        <v>89</v>
      </c>
      <c r="R6119" s="384">
        <v>180.01399200437211</v>
      </c>
      <c r="S6119" s="367">
        <v>1.246</v>
      </c>
      <c r="T6119" s="367">
        <v>3068.9655172413854</v>
      </c>
      <c r="U6119" s="384">
        <v>10887.264159460088</v>
      </c>
      <c r="V6119" s="367">
        <v>89.000000000000171</v>
      </c>
      <c r="W6119" s="367">
        <v>148333.33333333337</v>
      </c>
      <c r="X6119" s="384">
        <v>13035.51471577649</v>
      </c>
      <c r="Y6119" s="386">
        <v>89.000000000000028</v>
      </c>
      <c r="Z6119" s="367"/>
      <c r="AA6119" s="367"/>
      <c r="AB6119" s="367"/>
      <c r="AC6119" s="367"/>
      <c r="AD6119" s="367"/>
      <c r="AE6119" s="367"/>
      <c r="AF6119" s="367"/>
      <c r="AG6119" s="367"/>
      <c r="AH6119" s="367"/>
      <c r="AI6119" s="367"/>
      <c r="AJ6119" s="367"/>
      <c r="AK6119" s="367"/>
      <c r="AL6119" s="367"/>
      <c r="AM6119" s="367"/>
      <c r="AN6119" s="367"/>
      <c r="AO6119" s="367"/>
      <c r="AP6119" s="367"/>
      <c r="AQ6119" s="367"/>
      <c r="AR6119" s="367"/>
      <c r="AS6119" s="367"/>
      <c r="AT6119" s="367"/>
    </row>
    <row r="6120" spans="2:46" ht="13.8">
      <c r="B6120" s="26">
        <v>14.99999999999998</v>
      </c>
      <c r="C6120" s="363">
        <v>75.620664533791171</v>
      </c>
      <c r="D6120" s="367">
        <v>89.999999999999886</v>
      </c>
      <c r="E6120" s="367">
        <v>4186.0465116279001</v>
      </c>
      <c r="F6120" s="367">
        <v>1369.6875708726427</v>
      </c>
      <c r="G6120" s="367">
        <v>89.999999999999858</v>
      </c>
      <c r="H6120" s="367">
        <v>22500</v>
      </c>
      <c r="I6120" s="384">
        <v>8636.0803456803951</v>
      </c>
      <c r="J6120" s="367">
        <v>90</v>
      </c>
      <c r="K6120" s="367">
        <v>5454.5454545454577</v>
      </c>
      <c r="L6120" s="384">
        <v>14168.079742123782</v>
      </c>
      <c r="M6120" s="367">
        <v>90.000000000000057</v>
      </c>
      <c r="N6120" s="367">
        <v>90</v>
      </c>
      <c r="O6120" s="384">
        <v>65.040548437736305</v>
      </c>
      <c r="P6120" s="367">
        <v>1.3049999999999999</v>
      </c>
      <c r="Q6120" s="367">
        <v>90</v>
      </c>
      <c r="R6120" s="384">
        <v>181.95339659367414</v>
      </c>
      <c r="S6120" s="367">
        <v>1.26</v>
      </c>
      <c r="T6120" s="367">
        <v>3103.4482758620752</v>
      </c>
      <c r="U6120" s="384">
        <v>10998.550349627492</v>
      </c>
      <c r="V6120" s="367">
        <v>90.000000000000171</v>
      </c>
      <c r="W6120" s="367">
        <v>150000.00000000003</v>
      </c>
      <c r="X6120" s="384">
        <v>13181.570539424385</v>
      </c>
      <c r="Y6120" s="386">
        <v>90.000000000000014</v>
      </c>
      <c r="Z6120" s="367"/>
      <c r="AA6120" s="367"/>
      <c r="AB6120" s="367"/>
      <c r="AC6120" s="367"/>
      <c r="AD6120" s="367"/>
      <c r="AE6120" s="367"/>
      <c r="AF6120" s="367"/>
      <c r="AG6120" s="367"/>
      <c r="AH6120" s="367"/>
      <c r="AI6120" s="367"/>
      <c r="AJ6120" s="367"/>
      <c r="AK6120" s="367"/>
      <c r="AL6120" s="367"/>
      <c r="AM6120" s="367"/>
      <c r="AN6120" s="367"/>
      <c r="AO6120" s="367"/>
      <c r="AP6120" s="367"/>
      <c r="AQ6120" s="367"/>
      <c r="AR6120" s="367"/>
      <c r="AS6120" s="367"/>
      <c r="AT6120" s="367"/>
    </row>
    <row r="6121" spans="2:46" ht="13.8">
      <c r="B6121" s="26">
        <v>15.166666666666647</v>
      </c>
      <c r="C6121" s="363">
        <v>76.460825089401993</v>
      </c>
      <c r="D6121" s="367">
        <v>90.999999999999886</v>
      </c>
      <c r="E6121" s="367">
        <v>4232.5581395348772</v>
      </c>
      <c r="F6121" s="367">
        <v>1370.5165380398489</v>
      </c>
      <c r="G6121" s="367">
        <v>90.999999999999858</v>
      </c>
      <c r="H6121" s="367">
        <v>22750</v>
      </c>
      <c r="I6121" s="384">
        <v>8562.6279840318366</v>
      </c>
      <c r="J6121" s="367">
        <v>91</v>
      </c>
      <c r="K6121" s="367">
        <v>5515.1515151515187</v>
      </c>
      <c r="L6121" s="384">
        <v>14314.488134886355</v>
      </c>
      <c r="M6121" s="367">
        <v>91.000000000000071</v>
      </c>
      <c r="N6121" s="367">
        <v>91</v>
      </c>
      <c r="O6121" s="384">
        <v>65.584922269046899</v>
      </c>
      <c r="P6121" s="367">
        <v>1.3194999999999999</v>
      </c>
      <c r="Q6121" s="367">
        <v>91</v>
      </c>
      <c r="R6121" s="384">
        <v>183.89095174887967</v>
      </c>
      <c r="S6121" s="367">
        <v>1.274</v>
      </c>
      <c r="T6121" s="367">
        <v>3137.931034482765</v>
      </c>
      <c r="U6121" s="384">
        <v>11109.591148225722</v>
      </c>
      <c r="V6121" s="367">
        <v>91.000000000000185</v>
      </c>
      <c r="W6121" s="367">
        <v>151666.66666666669</v>
      </c>
      <c r="X6121" s="384">
        <v>13327.617237875998</v>
      </c>
      <c r="Y6121" s="386">
        <v>91.000000000000014</v>
      </c>
      <c r="Z6121" s="367"/>
      <c r="AA6121" s="367"/>
      <c r="AB6121" s="367"/>
      <c r="AC6121" s="367"/>
      <c r="AD6121" s="367"/>
      <c r="AE6121" s="367"/>
      <c r="AF6121" s="367"/>
      <c r="AG6121" s="367"/>
      <c r="AH6121" s="367"/>
      <c r="AI6121" s="367"/>
      <c r="AJ6121" s="367"/>
      <c r="AK6121" s="367"/>
      <c r="AL6121" s="367"/>
      <c r="AM6121" s="367"/>
      <c r="AN6121" s="367"/>
      <c r="AO6121" s="367"/>
      <c r="AP6121" s="367"/>
      <c r="AQ6121" s="367"/>
      <c r="AR6121" s="367"/>
      <c r="AS6121" s="367"/>
      <c r="AT6121" s="367"/>
    </row>
    <row r="6122" spans="2:46" ht="13.8">
      <c r="B6122" s="26">
        <v>15.333333333333313</v>
      </c>
      <c r="C6122" s="363">
        <v>77.300984127423362</v>
      </c>
      <c r="D6122" s="367">
        <v>91.999999999999872</v>
      </c>
      <c r="E6122" s="367">
        <v>4279.0697674418543</v>
      </c>
      <c r="F6122" s="367">
        <v>1371.0292462263903</v>
      </c>
      <c r="G6122" s="367">
        <v>91.999999999999872</v>
      </c>
      <c r="H6122" s="367">
        <v>23000</v>
      </c>
      <c r="I6122" s="384">
        <v>8485.4523518352817</v>
      </c>
      <c r="J6122" s="367">
        <v>92</v>
      </c>
      <c r="K6122" s="367">
        <v>5575.7575757575796</v>
      </c>
      <c r="L6122" s="384">
        <v>14460.654445989949</v>
      </c>
      <c r="M6122" s="367">
        <v>92.000000000000071</v>
      </c>
      <c r="N6122" s="367">
        <v>92</v>
      </c>
      <c r="O6122" s="384">
        <v>66.125377442574887</v>
      </c>
      <c r="P6122" s="367">
        <v>1.3340000000000001</v>
      </c>
      <c r="Q6122" s="367">
        <v>92</v>
      </c>
      <c r="R6122" s="384">
        <v>185.82665746998867</v>
      </c>
      <c r="S6122" s="367">
        <v>1.288</v>
      </c>
      <c r="T6122" s="367">
        <v>3172.4137931034547</v>
      </c>
      <c r="U6122" s="384">
        <v>11220.386555254769</v>
      </c>
      <c r="V6122" s="367">
        <v>92.000000000000199</v>
      </c>
      <c r="W6122" s="367">
        <v>153333.33333333334</v>
      </c>
      <c r="X6122" s="384">
        <v>13473.654811131328</v>
      </c>
      <c r="Y6122" s="386">
        <v>92</v>
      </c>
      <c r="Z6122" s="367"/>
      <c r="AA6122" s="367"/>
      <c r="AB6122" s="367"/>
      <c r="AC6122" s="367"/>
      <c r="AD6122" s="367"/>
      <c r="AE6122" s="367"/>
      <c r="AF6122" s="367"/>
      <c r="AG6122" s="367"/>
      <c r="AH6122" s="367"/>
      <c r="AI6122" s="367"/>
      <c r="AJ6122" s="367"/>
      <c r="AK6122" s="367"/>
      <c r="AL6122" s="367"/>
      <c r="AM6122" s="367"/>
      <c r="AN6122" s="367"/>
      <c r="AO6122" s="367"/>
      <c r="AP6122" s="367"/>
      <c r="AQ6122" s="367"/>
      <c r="AR6122" s="367"/>
      <c r="AS6122" s="367"/>
      <c r="AT6122" s="367"/>
    </row>
    <row r="6123" spans="2:46" ht="13.8">
      <c r="B6123" s="26">
        <v>15.499999999999979</v>
      </c>
      <c r="C6123" s="363">
        <v>78.141141647855264</v>
      </c>
      <c r="D6123" s="367">
        <v>92.999999999999872</v>
      </c>
      <c r="E6123" s="367">
        <v>4325.5813953488314</v>
      </c>
      <c r="F6123" s="367">
        <v>1371.2256954322661</v>
      </c>
      <c r="G6123" s="367">
        <v>92.999999999999872</v>
      </c>
      <c r="H6123" s="367">
        <v>23250</v>
      </c>
      <c r="I6123" s="384">
        <v>8404.5534490907266</v>
      </c>
      <c r="J6123" s="367">
        <v>93</v>
      </c>
      <c r="K6123" s="367">
        <v>5636.3636363636406</v>
      </c>
      <c r="L6123" s="384">
        <v>14606.578675434572</v>
      </c>
      <c r="M6123" s="367">
        <v>93.000000000000085</v>
      </c>
      <c r="N6123" s="367">
        <v>93</v>
      </c>
      <c r="O6123" s="384">
        <v>66.66191395832027</v>
      </c>
      <c r="P6123" s="367">
        <v>1.3485</v>
      </c>
      <c r="Q6123" s="367">
        <v>93</v>
      </c>
      <c r="R6123" s="384">
        <v>187.76051375700121</v>
      </c>
      <c r="S6123" s="367">
        <v>1.302</v>
      </c>
      <c r="T6123" s="367">
        <v>3206.8965517241445</v>
      </c>
      <c r="U6123" s="384">
        <v>11330.936570714637</v>
      </c>
      <c r="V6123" s="367">
        <v>93.000000000000199</v>
      </c>
      <c r="W6123" s="367">
        <v>155000</v>
      </c>
      <c r="X6123" s="384">
        <v>13619.683259190377</v>
      </c>
      <c r="Y6123" s="386">
        <v>93</v>
      </c>
      <c r="Z6123" s="367"/>
      <c r="AA6123" s="367"/>
      <c r="AB6123" s="367"/>
      <c r="AC6123" s="367"/>
      <c r="AD6123" s="367"/>
      <c r="AE6123" s="367"/>
      <c r="AF6123" s="367"/>
      <c r="AG6123" s="367"/>
      <c r="AH6123" s="367"/>
      <c r="AI6123" s="367"/>
      <c r="AJ6123" s="367"/>
      <c r="AK6123" s="367"/>
      <c r="AL6123" s="367"/>
      <c r="AM6123" s="367"/>
      <c r="AN6123" s="367"/>
      <c r="AO6123" s="367"/>
      <c r="AP6123" s="367"/>
      <c r="AQ6123" s="367"/>
      <c r="AR6123" s="367"/>
      <c r="AS6123" s="367"/>
      <c r="AT6123" s="367"/>
    </row>
    <row r="6124" spans="2:46" ht="13.8">
      <c r="B6124" s="26">
        <v>15.666666666666645</v>
      </c>
      <c r="C6124" s="363">
        <v>78.981297650697726</v>
      </c>
      <c r="D6124" s="367">
        <v>93.999999999999872</v>
      </c>
      <c r="E6124" s="367">
        <v>4372.0930232558085</v>
      </c>
      <c r="F6124" s="367">
        <v>1371.1058856574771</v>
      </c>
      <c r="G6124" s="367">
        <v>93.999999999999886</v>
      </c>
      <c r="H6124" s="367">
        <v>23500</v>
      </c>
      <c r="I6124" s="384">
        <v>8319.931275798177</v>
      </c>
      <c r="J6124" s="367">
        <v>94</v>
      </c>
      <c r="K6124" s="367">
        <v>5696.9696969697015</v>
      </c>
      <c r="L6124" s="384">
        <v>14752.260823220222</v>
      </c>
      <c r="M6124" s="367">
        <v>94.000000000000085</v>
      </c>
      <c r="N6124" s="367">
        <v>94</v>
      </c>
      <c r="O6124" s="384">
        <v>67.194531816283046</v>
      </c>
      <c r="P6124" s="367">
        <v>1.363</v>
      </c>
      <c r="Q6124" s="367">
        <v>94</v>
      </c>
      <c r="R6124" s="384">
        <v>189.69252060991715</v>
      </c>
      <c r="S6124" s="367">
        <v>1.3159999999999998</v>
      </c>
      <c r="T6124" s="367">
        <v>3241.3793103448343</v>
      </c>
      <c r="U6124" s="384">
        <v>11441.241194605327</v>
      </c>
      <c r="V6124" s="367">
        <v>94.000000000000199</v>
      </c>
      <c r="W6124" s="367">
        <v>156666.66666666666</v>
      </c>
      <c r="X6124" s="384">
        <v>13765.70258205314</v>
      </c>
      <c r="Y6124" s="386">
        <v>93.999999999999986</v>
      </c>
      <c r="Z6124" s="367"/>
      <c r="AA6124" s="367"/>
      <c r="AB6124" s="367"/>
      <c r="AC6124" s="367"/>
      <c r="AD6124" s="367"/>
      <c r="AE6124" s="367"/>
      <c r="AF6124" s="367"/>
      <c r="AG6124" s="367"/>
      <c r="AH6124" s="367"/>
      <c r="AI6124" s="367"/>
      <c r="AJ6124" s="367"/>
      <c r="AK6124" s="367"/>
      <c r="AL6124" s="367"/>
      <c r="AM6124" s="367"/>
      <c r="AN6124" s="367"/>
      <c r="AO6124" s="367"/>
      <c r="AP6124" s="367"/>
      <c r="AQ6124" s="367"/>
      <c r="AR6124" s="367"/>
      <c r="AS6124" s="367"/>
      <c r="AT6124" s="367"/>
    </row>
    <row r="6125" spans="2:46" ht="13.8">
      <c r="B6125" s="26">
        <v>15.833333333333311</v>
      </c>
      <c r="C6125" s="363">
        <v>79.821452135950707</v>
      </c>
      <c r="D6125" s="367">
        <v>94.999999999999858</v>
      </c>
      <c r="E6125" s="367">
        <v>4418.6046511627856</v>
      </c>
      <c r="F6125" s="367">
        <v>1370.6698169020226</v>
      </c>
      <c r="G6125" s="367">
        <v>94.999999999999886</v>
      </c>
      <c r="H6125" s="367">
        <v>23750</v>
      </c>
      <c r="I6125" s="384">
        <v>8231.5858319576273</v>
      </c>
      <c r="J6125" s="367">
        <v>95</v>
      </c>
      <c r="K6125" s="367">
        <v>5757.5757575757625</v>
      </c>
      <c r="L6125" s="384">
        <v>14897.700889346896</v>
      </c>
      <c r="M6125" s="367">
        <v>95.000000000000085</v>
      </c>
      <c r="N6125" s="367">
        <v>95</v>
      </c>
      <c r="O6125" s="384">
        <v>67.723231016463188</v>
      </c>
      <c r="P6125" s="367">
        <v>1.3774999999999999</v>
      </c>
      <c r="Q6125" s="367">
        <v>95</v>
      </c>
      <c r="R6125" s="384">
        <v>191.62267802873671</v>
      </c>
      <c r="S6125" s="367">
        <v>1.33</v>
      </c>
      <c r="T6125" s="367">
        <v>3275.862068965524</v>
      </c>
      <c r="U6125" s="384">
        <v>11551.300426926837</v>
      </c>
      <c r="V6125" s="367">
        <v>95.000000000000199</v>
      </c>
      <c r="W6125" s="367">
        <v>158333.33333333331</v>
      </c>
      <c r="X6125" s="384">
        <v>13911.712779719623</v>
      </c>
      <c r="Y6125" s="386">
        <v>94.999999999999986</v>
      </c>
      <c r="Z6125" s="367"/>
      <c r="AA6125" s="367"/>
      <c r="AB6125" s="367"/>
      <c r="AC6125" s="367"/>
      <c r="AD6125" s="367"/>
      <c r="AE6125" s="367"/>
      <c r="AF6125" s="367"/>
      <c r="AG6125" s="367"/>
      <c r="AH6125" s="367"/>
      <c r="AI6125" s="367"/>
      <c r="AJ6125" s="367"/>
      <c r="AK6125" s="367"/>
      <c r="AL6125" s="367"/>
      <c r="AM6125" s="367"/>
      <c r="AN6125" s="367"/>
      <c r="AO6125" s="367"/>
      <c r="AP6125" s="367"/>
      <c r="AQ6125" s="367"/>
      <c r="AR6125" s="367"/>
      <c r="AS6125" s="367"/>
      <c r="AT6125" s="367"/>
    </row>
    <row r="6126" spans="2:46" ht="13.8">
      <c r="B6126" s="26">
        <v>15.999999999999977</v>
      </c>
      <c r="C6126" s="363">
        <v>80.661605103614264</v>
      </c>
      <c r="D6126" s="367">
        <v>95.999999999999858</v>
      </c>
      <c r="E6126" s="367">
        <v>4465.1162790697626</v>
      </c>
      <c r="F6126" s="367">
        <v>1369.9174891659031</v>
      </c>
      <c r="G6126" s="367">
        <v>95.999999999999901</v>
      </c>
      <c r="H6126" s="367">
        <v>24000</v>
      </c>
      <c r="I6126" s="384">
        <v>8139.5171175690803</v>
      </c>
      <c r="J6126" s="367">
        <v>96</v>
      </c>
      <c r="K6126" s="367">
        <v>5818.1818181818235</v>
      </c>
      <c r="L6126" s="384">
        <v>15042.898873814605</v>
      </c>
      <c r="M6126" s="367">
        <v>96.000000000000099</v>
      </c>
      <c r="N6126" s="367">
        <v>96</v>
      </c>
      <c r="O6126" s="384">
        <v>68.248011558860739</v>
      </c>
      <c r="P6126" s="367">
        <v>1.3919999999999999</v>
      </c>
      <c r="Q6126" s="367">
        <v>96</v>
      </c>
      <c r="R6126" s="384">
        <v>193.55098601345966</v>
      </c>
      <c r="S6126" s="367">
        <v>1.3439999999999999</v>
      </c>
      <c r="T6126" s="367">
        <v>3310.3448275862138</v>
      </c>
      <c r="U6126" s="384">
        <v>11661.114267679168</v>
      </c>
      <c r="V6126" s="367">
        <v>96.000000000000199</v>
      </c>
      <c r="W6126" s="367">
        <v>159999.99999999997</v>
      </c>
      <c r="X6126" s="384">
        <v>14057.713852189821</v>
      </c>
      <c r="Y6126" s="386">
        <v>95.999999999999972</v>
      </c>
      <c r="Z6126" s="367"/>
      <c r="AA6126" s="367"/>
      <c r="AB6126" s="367"/>
      <c r="AC6126" s="367"/>
      <c r="AD6126" s="367"/>
      <c r="AE6126" s="367"/>
      <c r="AF6126" s="367"/>
      <c r="AG6126" s="367"/>
      <c r="AH6126" s="367"/>
      <c r="AI6126" s="367"/>
      <c r="AJ6126" s="367"/>
      <c r="AK6126" s="367"/>
      <c r="AL6126" s="367"/>
      <c r="AM6126" s="367"/>
      <c r="AN6126" s="367"/>
      <c r="AO6126" s="367"/>
      <c r="AP6126" s="367"/>
      <c r="AQ6126" s="367"/>
      <c r="AR6126" s="367"/>
      <c r="AS6126" s="367"/>
      <c r="AT6126" s="367"/>
    </row>
    <row r="6127" spans="2:46" ht="13.8">
      <c r="B6127" s="26">
        <v>16.166666666666643</v>
      </c>
      <c r="C6127" s="363">
        <v>81.501756553688367</v>
      </c>
      <c r="D6127" s="367">
        <v>96.999999999999858</v>
      </c>
      <c r="E6127" s="367">
        <v>4511.6279069767397</v>
      </c>
      <c r="F6127" s="367">
        <v>1368.8489024491182</v>
      </c>
      <c r="G6127" s="367">
        <v>96.999999999999901</v>
      </c>
      <c r="H6127" s="367">
        <v>24250</v>
      </c>
      <c r="I6127" s="384">
        <v>8043.7251326325377</v>
      </c>
      <c r="J6127" s="367">
        <v>96.999999999999986</v>
      </c>
      <c r="K6127" s="367">
        <v>5878.7878787878844</v>
      </c>
      <c r="L6127" s="384">
        <v>15187.854776623335</v>
      </c>
      <c r="M6127" s="367">
        <v>97.000000000000099</v>
      </c>
      <c r="N6127" s="367">
        <v>97</v>
      </c>
      <c r="O6127" s="384">
        <v>68.768873443475684</v>
      </c>
      <c r="P6127" s="367">
        <v>1.4065000000000001</v>
      </c>
      <c r="Q6127" s="367">
        <v>97</v>
      </c>
      <c r="R6127" s="384">
        <v>195.47744456408623</v>
      </c>
      <c r="S6127" s="367">
        <v>1.3580000000000001</v>
      </c>
      <c r="T6127" s="367">
        <v>3344.8275862069036</v>
      </c>
      <c r="U6127" s="384">
        <v>11770.682716862322</v>
      </c>
      <c r="V6127" s="367">
        <v>97.000000000000199</v>
      </c>
      <c r="W6127" s="367">
        <v>161666.66666666663</v>
      </c>
      <c r="X6127" s="384">
        <v>14203.705799463736</v>
      </c>
      <c r="Y6127" s="386">
        <v>96.999999999999972</v>
      </c>
      <c r="Z6127" s="367"/>
      <c r="AA6127" s="367"/>
      <c r="AB6127" s="367"/>
      <c r="AC6127" s="367"/>
      <c r="AD6127" s="367"/>
      <c r="AE6127" s="367"/>
      <c r="AF6127" s="367"/>
      <c r="AG6127" s="367"/>
      <c r="AH6127" s="367"/>
      <c r="AI6127" s="367"/>
      <c r="AJ6127" s="367"/>
      <c r="AK6127" s="367"/>
      <c r="AL6127" s="367"/>
      <c r="AM6127" s="367"/>
      <c r="AN6127" s="367"/>
      <c r="AO6127" s="367"/>
      <c r="AP6127" s="367"/>
      <c r="AQ6127" s="367"/>
      <c r="AR6127" s="367"/>
      <c r="AS6127" s="367"/>
      <c r="AT6127" s="367"/>
    </row>
    <row r="6128" spans="2:46" ht="13.8">
      <c r="B6128" s="26">
        <v>16.333333333333311</v>
      </c>
      <c r="C6128" s="363">
        <v>82.341906486173002</v>
      </c>
      <c r="D6128" s="367">
        <v>97.999999999999858</v>
      </c>
      <c r="E6128" s="367">
        <v>4558.1395348837168</v>
      </c>
      <c r="F6128" s="367">
        <v>1367.4640567516681</v>
      </c>
      <c r="G6128" s="367">
        <v>97.999999999999915</v>
      </c>
      <c r="H6128" s="367">
        <v>24500</v>
      </c>
      <c r="I6128" s="384">
        <v>7944.2098771479959</v>
      </c>
      <c r="J6128" s="367">
        <v>97.999999999999986</v>
      </c>
      <c r="K6128" s="367">
        <v>5939.3939393939454</v>
      </c>
      <c r="L6128" s="384">
        <v>15332.568597773094</v>
      </c>
      <c r="M6128" s="367">
        <v>98.000000000000099</v>
      </c>
      <c r="N6128" s="367">
        <v>98</v>
      </c>
      <c r="O6128" s="384">
        <v>69.285816670308023</v>
      </c>
      <c r="P6128" s="367">
        <v>1.421</v>
      </c>
      <c r="Q6128" s="367">
        <v>98</v>
      </c>
      <c r="R6128" s="384">
        <v>197.40205368061618</v>
      </c>
      <c r="S6128" s="367">
        <v>1.3719999999999999</v>
      </c>
      <c r="T6128" s="367">
        <v>3379.3103448275933</v>
      </c>
      <c r="U6128" s="384">
        <v>11880.005774476298</v>
      </c>
      <c r="V6128" s="367">
        <v>98.000000000000213</v>
      </c>
      <c r="W6128" s="367">
        <v>163333.33333333328</v>
      </c>
      <c r="X6128" s="384">
        <v>14349.688621541367</v>
      </c>
      <c r="Y6128" s="386">
        <v>97.999999999999957</v>
      </c>
      <c r="Z6128" s="367"/>
      <c r="AA6128" s="367"/>
      <c r="AB6128" s="367"/>
      <c r="AC6128" s="367"/>
      <c r="AD6128" s="367"/>
      <c r="AE6128" s="367"/>
      <c r="AF6128" s="367"/>
      <c r="AG6128" s="367"/>
      <c r="AH6128" s="367"/>
      <c r="AI6128" s="367"/>
      <c r="AJ6128" s="367"/>
      <c r="AK6128" s="367"/>
      <c r="AL6128" s="367"/>
      <c r="AM6128" s="367"/>
      <c r="AN6128" s="367"/>
      <c r="AO6128" s="367"/>
      <c r="AP6128" s="367"/>
      <c r="AQ6128" s="367"/>
      <c r="AR6128" s="367"/>
      <c r="AS6128" s="367"/>
      <c r="AT6128" s="367"/>
    </row>
    <row r="6129" spans="2:46" ht="13.8">
      <c r="B6129" s="26">
        <v>16.499999999999979</v>
      </c>
      <c r="C6129" s="363">
        <v>83.182054901068227</v>
      </c>
      <c r="D6129" s="367">
        <v>98.999999999999886</v>
      </c>
      <c r="E6129" s="367">
        <v>4604.6511627906939</v>
      </c>
      <c r="F6129" s="367">
        <v>1365.7629520735527</v>
      </c>
      <c r="G6129" s="367">
        <v>98.999999999999915</v>
      </c>
      <c r="H6129" s="367">
        <v>24750</v>
      </c>
      <c r="I6129" s="384">
        <v>7840.971351115455</v>
      </c>
      <c r="J6129" s="367">
        <v>98.999999999999986</v>
      </c>
      <c r="K6129" s="367">
        <v>6000.0000000000064</v>
      </c>
      <c r="L6129" s="384">
        <v>15477.040337263881</v>
      </c>
      <c r="M6129" s="367">
        <v>99.000000000000114</v>
      </c>
      <c r="N6129" s="367">
        <v>99</v>
      </c>
      <c r="O6129" s="384">
        <v>69.798841239357756</v>
      </c>
      <c r="P6129" s="367">
        <v>1.4355</v>
      </c>
      <c r="Q6129" s="367">
        <v>99</v>
      </c>
      <c r="R6129" s="384">
        <v>199.32481336304971</v>
      </c>
      <c r="S6129" s="367">
        <v>1.3860000000000001</v>
      </c>
      <c r="T6129" s="367">
        <v>3413.7931034482831</v>
      </c>
      <c r="U6129" s="384">
        <v>11989.083440521094</v>
      </c>
      <c r="V6129" s="367">
        <v>99.000000000000213</v>
      </c>
      <c r="W6129" s="367">
        <v>164999.99999999994</v>
      </c>
      <c r="X6129" s="384">
        <v>14495.662318422716</v>
      </c>
      <c r="Y6129" s="386">
        <v>98.999999999999957</v>
      </c>
      <c r="Z6129" s="367"/>
      <c r="AA6129" s="367"/>
      <c r="AB6129" s="367"/>
      <c r="AC6129" s="367"/>
      <c r="AD6129" s="367"/>
      <c r="AE6129" s="367"/>
      <c r="AF6129" s="367"/>
      <c r="AG6129" s="367"/>
      <c r="AH6129" s="367"/>
      <c r="AI6129" s="367"/>
      <c r="AJ6129" s="367"/>
      <c r="AK6129" s="367"/>
      <c r="AL6129" s="367"/>
      <c r="AM6129" s="367"/>
      <c r="AN6129" s="367"/>
      <c r="AO6129" s="367"/>
      <c r="AP6129" s="367"/>
      <c r="AQ6129" s="367"/>
      <c r="AR6129" s="367"/>
      <c r="AS6129" s="367"/>
      <c r="AT6129" s="367"/>
    </row>
    <row r="6130" spans="2:46" ht="13.8">
      <c r="B6130" s="26">
        <v>16.666666666666647</v>
      </c>
      <c r="C6130" s="363">
        <v>84.022201798373942</v>
      </c>
      <c r="D6130" s="367">
        <v>99.999999999999886</v>
      </c>
      <c r="E6130" s="367">
        <v>4651.162790697671</v>
      </c>
      <c r="F6130" s="367">
        <v>1363.7455884147721</v>
      </c>
      <c r="G6130" s="367">
        <v>99.999999999999943</v>
      </c>
      <c r="H6130" s="367">
        <v>25000</v>
      </c>
      <c r="I6130" s="384">
        <v>7734.0095545349186</v>
      </c>
      <c r="J6130" s="367">
        <v>99.999999999999986</v>
      </c>
      <c r="K6130" s="367">
        <v>6060.6060606060673</v>
      </c>
      <c r="L6130" s="384">
        <v>15621.269995095692</v>
      </c>
      <c r="M6130" s="367">
        <v>100.00000000000011</v>
      </c>
      <c r="N6130" s="367">
        <v>100</v>
      </c>
      <c r="O6130" s="384">
        <v>70.307947150624869</v>
      </c>
      <c r="P6130" s="367">
        <v>1.45</v>
      </c>
      <c r="Q6130" s="367">
        <v>100</v>
      </c>
      <c r="R6130" s="384">
        <v>201.24572361138667</v>
      </c>
      <c r="S6130" s="367">
        <v>1.4</v>
      </c>
      <c r="T6130" s="367">
        <v>3448.2758620689729</v>
      </c>
      <c r="U6130" s="384">
        <v>12097.91571499671</v>
      </c>
      <c r="V6130" s="367">
        <v>100.00000000000021</v>
      </c>
      <c r="W6130" s="367">
        <v>166666.6666666666</v>
      </c>
      <c r="X6130" s="384">
        <v>14641.62689010778</v>
      </c>
      <c r="Y6130" s="386">
        <v>99.999999999999943</v>
      </c>
      <c r="Z6130" s="367"/>
      <c r="AA6130" s="367"/>
      <c r="AB6130" s="367"/>
      <c r="AC6130" s="367"/>
      <c r="AD6130" s="367"/>
      <c r="AE6130" s="367"/>
      <c r="AF6130" s="367"/>
      <c r="AG6130" s="367"/>
      <c r="AH6130" s="367"/>
      <c r="AI6130" s="367"/>
      <c r="AJ6130" s="367"/>
      <c r="AK6130" s="367"/>
      <c r="AL6130" s="367"/>
      <c r="AM6130" s="367"/>
      <c r="AN6130" s="367"/>
      <c r="AO6130" s="367"/>
      <c r="AP6130" s="367"/>
      <c r="AQ6130" s="367"/>
      <c r="AR6130" s="367"/>
      <c r="AS6130" s="367"/>
      <c r="AT6130" s="367"/>
    </row>
    <row r="6131" spans="2:46" ht="13.8">
      <c r="B6131" s="26">
        <v>16.833333333333314</v>
      </c>
      <c r="C6131" s="363">
        <v>84.862347178090232</v>
      </c>
      <c r="D6131" s="367">
        <v>100.99999999999989</v>
      </c>
      <c r="E6131" s="367">
        <v>4697.6744186046481</v>
      </c>
      <c r="F6131" s="367">
        <v>1361.4119657753267</v>
      </c>
      <c r="G6131" s="367">
        <v>100.99999999999994</v>
      </c>
      <c r="H6131" s="367">
        <v>25250</v>
      </c>
      <c r="I6131" s="384">
        <v>7623.324487406383</v>
      </c>
      <c r="J6131" s="367">
        <v>100.99999999999999</v>
      </c>
      <c r="K6131" s="367">
        <v>6121.2121212121283</v>
      </c>
      <c r="L6131" s="384">
        <v>15765.257571268539</v>
      </c>
      <c r="M6131" s="367">
        <v>101.00000000000013</v>
      </c>
      <c r="N6131" s="367">
        <v>101</v>
      </c>
      <c r="O6131" s="384">
        <v>70.813134404109391</v>
      </c>
      <c r="P6131" s="367">
        <v>1.4645000000000001</v>
      </c>
      <c r="Q6131" s="367">
        <v>101</v>
      </c>
      <c r="R6131" s="384">
        <v>203.16478442562715</v>
      </c>
      <c r="S6131" s="367">
        <v>1.4139999999999999</v>
      </c>
      <c r="T6131" s="367">
        <v>3482.7586206896626</v>
      </c>
      <c r="U6131" s="384">
        <v>12206.502597903149</v>
      </c>
      <c r="V6131" s="367">
        <v>101.00000000000021</v>
      </c>
      <c r="W6131" s="367">
        <v>168333.33333333326</v>
      </c>
      <c r="X6131" s="384">
        <v>14787.582336596566</v>
      </c>
      <c r="Y6131" s="386">
        <v>100.99999999999996</v>
      </c>
      <c r="Z6131" s="367"/>
      <c r="AA6131" s="367"/>
      <c r="AB6131" s="367"/>
      <c r="AC6131" s="367"/>
      <c r="AD6131" s="367"/>
      <c r="AE6131" s="367"/>
      <c r="AF6131" s="367"/>
      <c r="AG6131" s="367"/>
      <c r="AH6131" s="367"/>
      <c r="AI6131" s="367"/>
      <c r="AJ6131" s="367"/>
      <c r="AK6131" s="367"/>
      <c r="AL6131" s="367"/>
      <c r="AM6131" s="367"/>
      <c r="AN6131" s="367"/>
      <c r="AO6131" s="367"/>
      <c r="AP6131" s="367"/>
      <c r="AQ6131" s="367"/>
      <c r="AR6131" s="367"/>
      <c r="AS6131" s="367"/>
      <c r="AT6131" s="367"/>
    </row>
    <row r="6132" spans="2:46" ht="13.8">
      <c r="B6132" s="26">
        <v>16.999999999999982</v>
      </c>
      <c r="C6132" s="363">
        <v>85.702491040217069</v>
      </c>
      <c r="D6132" s="367">
        <v>101.9999999999999</v>
      </c>
      <c r="E6132" s="367">
        <v>4744.1860465116251</v>
      </c>
      <c r="F6132" s="367">
        <v>1358.7620841552155</v>
      </c>
      <c r="G6132" s="367">
        <v>101.99999999999994</v>
      </c>
      <c r="H6132" s="367">
        <v>25500</v>
      </c>
      <c r="I6132" s="384">
        <v>7508.9161497298492</v>
      </c>
      <c r="J6132" s="367">
        <v>102</v>
      </c>
      <c r="K6132" s="367">
        <v>6181.8181818181893</v>
      </c>
      <c r="L6132" s="384">
        <v>15909.003065782405</v>
      </c>
      <c r="M6132" s="367">
        <v>102.00000000000013</v>
      </c>
      <c r="N6132" s="367">
        <v>102</v>
      </c>
      <c r="O6132" s="384">
        <v>71.314402999811293</v>
      </c>
      <c r="P6132" s="367">
        <v>1.4790000000000001</v>
      </c>
      <c r="Q6132" s="367">
        <v>102</v>
      </c>
      <c r="R6132" s="384">
        <v>205.08199580577116</v>
      </c>
      <c r="S6132" s="367">
        <v>1.4279999999999999</v>
      </c>
      <c r="T6132" s="367">
        <v>3517.2413793103524</v>
      </c>
      <c r="U6132" s="384">
        <v>12314.844089240407</v>
      </c>
      <c r="V6132" s="367">
        <v>102.00000000000021</v>
      </c>
      <c r="W6132" s="367">
        <v>169999.99999999991</v>
      </c>
      <c r="X6132" s="384">
        <v>14933.528657889066</v>
      </c>
      <c r="Y6132" s="386">
        <v>101.99999999999994</v>
      </c>
      <c r="Z6132" s="367"/>
      <c r="AA6132" s="367"/>
      <c r="AB6132" s="367"/>
      <c r="AC6132" s="367"/>
      <c r="AD6132" s="367"/>
      <c r="AE6132" s="367"/>
      <c r="AF6132" s="367"/>
      <c r="AG6132" s="367"/>
      <c r="AH6132" s="367"/>
      <c r="AI6132" s="367"/>
      <c r="AJ6132" s="367"/>
      <c r="AK6132" s="367"/>
      <c r="AL6132" s="367"/>
      <c r="AM6132" s="367"/>
      <c r="AN6132" s="367"/>
      <c r="AO6132" s="367"/>
      <c r="AP6132" s="367"/>
      <c r="AQ6132" s="367"/>
      <c r="AR6132" s="367"/>
      <c r="AS6132" s="367"/>
      <c r="AT6132" s="367"/>
    </row>
    <row r="6133" spans="2:46" ht="13.8">
      <c r="B6133" s="26">
        <v>17.16666666666665</v>
      </c>
      <c r="C6133" s="363">
        <v>86.542633384754424</v>
      </c>
      <c r="D6133" s="367">
        <v>102.9999999999999</v>
      </c>
      <c r="E6133" s="367">
        <v>4790.6976744186022</v>
      </c>
      <c r="F6133" s="367">
        <v>1355.7959435544392</v>
      </c>
      <c r="G6133" s="367">
        <v>102.99999999999996</v>
      </c>
      <c r="H6133" s="367">
        <v>25750</v>
      </c>
      <c r="I6133" s="384">
        <v>7390.784541505318</v>
      </c>
      <c r="J6133" s="367">
        <v>103</v>
      </c>
      <c r="K6133" s="367">
        <v>6242.4242424242502</v>
      </c>
      <c r="L6133" s="384">
        <v>16052.506478637302</v>
      </c>
      <c r="M6133" s="367">
        <v>103.00000000000013</v>
      </c>
      <c r="N6133" s="367">
        <v>103</v>
      </c>
      <c r="O6133" s="384">
        <v>71.811752937730574</v>
      </c>
      <c r="P6133" s="367">
        <v>1.4935</v>
      </c>
      <c r="Q6133" s="367">
        <v>103</v>
      </c>
      <c r="R6133" s="384">
        <v>206.99735775181861</v>
      </c>
      <c r="S6133" s="367">
        <v>1.4419999999999999</v>
      </c>
      <c r="T6133" s="367">
        <v>3551.7241379310422</v>
      </c>
      <c r="U6133" s="384">
        <v>12422.940189008486</v>
      </c>
      <c r="V6133" s="367">
        <v>103.00000000000021</v>
      </c>
      <c r="W6133" s="367">
        <v>171666.66666666657</v>
      </c>
      <c r="X6133" s="384">
        <v>15079.465853985284</v>
      </c>
      <c r="Y6133" s="386">
        <v>102.99999999999994</v>
      </c>
      <c r="Z6133" s="367"/>
      <c r="AA6133" s="367"/>
      <c r="AB6133" s="367"/>
      <c r="AC6133" s="367"/>
      <c r="AD6133" s="367"/>
      <c r="AE6133" s="367"/>
      <c r="AF6133" s="367"/>
      <c r="AG6133" s="367"/>
      <c r="AH6133" s="367"/>
      <c r="AI6133" s="367"/>
      <c r="AJ6133" s="367"/>
      <c r="AK6133" s="367"/>
      <c r="AL6133" s="367"/>
      <c r="AM6133" s="367"/>
      <c r="AN6133" s="367"/>
      <c r="AO6133" s="367"/>
      <c r="AP6133" s="367"/>
      <c r="AQ6133" s="367"/>
      <c r="AR6133" s="367"/>
      <c r="AS6133" s="367"/>
      <c r="AT6133" s="367"/>
    </row>
    <row r="6134" spans="2:46" ht="13.8">
      <c r="B6134" s="26">
        <v>17.333333333333318</v>
      </c>
      <c r="C6134" s="363">
        <v>87.382774211702355</v>
      </c>
      <c r="D6134" s="367">
        <v>103.99999999999991</v>
      </c>
      <c r="E6134" s="367">
        <v>4837.2093023255793</v>
      </c>
      <c r="F6134" s="367">
        <v>1352.5135439729979</v>
      </c>
      <c r="G6134" s="367">
        <v>103.99999999999996</v>
      </c>
      <c r="H6134" s="367">
        <v>26000</v>
      </c>
      <c r="I6134" s="384">
        <v>7268.9296627327894</v>
      </c>
      <c r="J6134" s="367">
        <v>104</v>
      </c>
      <c r="K6134" s="367">
        <v>6303.0303030303112</v>
      </c>
      <c r="L6134" s="384">
        <v>16195.767809833229</v>
      </c>
      <c r="M6134" s="367">
        <v>104.00000000000014</v>
      </c>
      <c r="N6134" s="367">
        <v>104</v>
      </c>
      <c r="O6134" s="384">
        <v>72.30518421786725</v>
      </c>
      <c r="P6134" s="367">
        <v>1.508</v>
      </c>
      <c r="Q6134" s="367">
        <v>104</v>
      </c>
      <c r="R6134" s="384">
        <v>208.91087026376962</v>
      </c>
      <c r="S6134" s="367">
        <v>1.456</v>
      </c>
      <c r="T6134" s="367">
        <v>3586.2068965517319</v>
      </c>
      <c r="U6134" s="384">
        <v>12530.790897207391</v>
      </c>
      <c r="V6134" s="367">
        <v>104.00000000000023</v>
      </c>
      <c r="W6134" s="367">
        <v>173333.33333333323</v>
      </c>
      <c r="X6134" s="384">
        <v>15225.393924885217</v>
      </c>
      <c r="Y6134" s="386">
        <v>103.99999999999993</v>
      </c>
      <c r="Z6134" s="367"/>
      <c r="AA6134" s="367"/>
      <c r="AB6134" s="367"/>
      <c r="AC6134" s="367"/>
      <c r="AD6134" s="367"/>
      <c r="AE6134" s="367"/>
      <c r="AF6134" s="367"/>
      <c r="AG6134" s="367"/>
      <c r="AH6134" s="367"/>
      <c r="AI6134" s="367"/>
      <c r="AJ6134" s="367"/>
      <c r="AK6134" s="367"/>
      <c r="AL6134" s="367"/>
      <c r="AM6134" s="367"/>
      <c r="AN6134" s="367"/>
      <c r="AO6134" s="367"/>
      <c r="AP6134" s="367"/>
      <c r="AQ6134" s="367"/>
      <c r="AR6134" s="367"/>
      <c r="AS6134" s="367"/>
      <c r="AT6134" s="367"/>
    </row>
    <row r="6135" spans="2:46" ht="13.8">
      <c r="B6135" s="26">
        <v>17.499999999999986</v>
      </c>
      <c r="C6135" s="363">
        <v>88.222913521060818</v>
      </c>
      <c r="D6135" s="367">
        <v>104.99999999999991</v>
      </c>
      <c r="E6135" s="367">
        <v>4883.7209302325564</v>
      </c>
      <c r="F6135" s="367">
        <v>1348.9148854108912</v>
      </c>
      <c r="G6135" s="367">
        <v>104.99999999999997</v>
      </c>
      <c r="H6135" s="367">
        <v>26250</v>
      </c>
      <c r="I6135" s="384">
        <v>7143.3515134122636</v>
      </c>
      <c r="J6135" s="367">
        <v>105</v>
      </c>
      <c r="K6135" s="367">
        <v>6363.6363636363722</v>
      </c>
      <c r="L6135" s="384">
        <v>16338.787059370177</v>
      </c>
      <c r="M6135" s="367">
        <v>105.00000000000014</v>
      </c>
      <c r="N6135" s="367">
        <v>105</v>
      </c>
      <c r="O6135" s="384">
        <v>72.79469684022132</v>
      </c>
      <c r="P6135" s="367">
        <v>1.5225</v>
      </c>
      <c r="Q6135" s="367">
        <v>105</v>
      </c>
      <c r="R6135" s="384">
        <v>210.82253334162411</v>
      </c>
      <c r="S6135" s="367">
        <v>1.47</v>
      </c>
      <c r="T6135" s="367">
        <v>3620.6896551724217</v>
      </c>
      <c r="U6135" s="384">
        <v>12638.396213837113</v>
      </c>
      <c r="V6135" s="367">
        <v>105.00000000000023</v>
      </c>
      <c r="W6135" s="367">
        <v>174999.99999999988</v>
      </c>
      <c r="X6135" s="384">
        <v>15371.31287058887</v>
      </c>
      <c r="Y6135" s="386">
        <v>104.99999999999993</v>
      </c>
      <c r="Z6135" s="367"/>
      <c r="AA6135" s="367"/>
      <c r="AB6135" s="367"/>
      <c r="AC6135" s="367"/>
      <c r="AD6135" s="367"/>
      <c r="AE6135" s="367"/>
      <c r="AF6135" s="367"/>
      <c r="AG6135" s="367"/>
      <c r="AH6135" s="367"/>
      <c r="AI6135" s="367"/>
      <c r="AJ6135" s="367"/>
      <c r="AK6135" s="367"/>
      <c r="AL6135" s="367"/>
      <c r="AM6135" s="367"/>
      <c r="AN6135" s="367"/>
      <c r="AO6135" s="367"/>
      <c r="AP6135" s="367"/>
      <c r="AQ6135" s="367"/>
      <c r="AR6135" s="367"/>
      <c r="AS6135" s="367"/>
      <c r="AT6135" s="367"/>
    </row>
    <row r="6136" spans="2:46" ht="13.8">
      <c r="B6136" s="26">
        <v>17.666666666666654</v>
      </c>
      <c r="C6136" s="363">
        <v>89.063051312829828</v>
      </c>
      <c r="D6136" s="367">
        <v>105.99999999999993</v>
      </c>
      <c r="E6136" s="367">
        <v>4930.2325581395335</v>
      </c>
      <c r="F6136" s="367">
        <v>1344.9999678681195</v>
      </c>
      <c r="G6136" s="367">
        <v>105.99999999999997</v>
      </c>
      <c r="H6136" s="367">
        <v>26500</v>
      </c>
      <c r="I6136" s="384">
        <v>7014.0500935437403</v>
      </c>
      <c r="J6136" s="367">
        <v>106</v>
      </c>
      <c r="K6136" s="367">
        <v>6424.2424242424331</v>
      </c>
      <c r="L6136" s="384">
        <v>16481.56422724816</v>
      </c>
      <c r="M6136" s="367">
        <v>106.00000000000016</v>
      </c>
      <c r="N6136" s="367">
        <v>106</v>
      </c>
      <c r="O6136" s="384">
        <v>73.280290804792784</v>
      </c>
      <c r="P6136" s="367">
        <v>1.5369999999999999</v>
      </c>
      <c r="Q6136" s="367">
        <v>106</v>
      </c>
      <c r="R6136" s="384">
        <v>212.73234698538207</v>
      </c>
      <c r="S6136" s="367">
        <v>1.484</v>
      </c>
      <c r="T6136" s="367">
        <v>3655.1724137931114</v>
      </c>
      <c r="U6136" s="384">
        <v>12745.756138897659</v>
      </c>
      <c r="V6136" s="367">
        <v>106.00000000000023</v>
      </c>
      <c r="W6136" s="367">
        <v>176666.66666666654</v>
      </c>
      <c r="X6136" s="384">
        <v>15517.222691096236</v>
      </c>
      <c r="Y6136" s="386">
        <v>105.99999999999991</v>
      </c>
      <c r="Z6136" s="367"/>
      <c r="AA6136" s="367"/>
      <c r="AB6136" s="367"/>
      <c r="AC6136" s="367"/>
      <c r="AD6136" s="367"/>
      <c r="AE6136" s="367"/>
      <c r="AF6136" s="367"/>
      <c r="AG6136" s="367"/>
      <c r="AH6136" s="367"/>
      <c r="AI6136" s="367"/>
      <c r="AJ6136" s="367"/>
      <c r="AK6136" s="367"/>
      <c r="AL6136" s="367"/>
      <c r="AM6136" s="367"/>
      <c r="AN6136" s="367"/>
      <c r="AO6136" s="367"/>
      <c r="AP6136" s="367"/>
      <c r="AQ6136" s="367"/>
      <c r="AR6136" s="367"/>
      <c r="AS6136" s="367"/>
      <c r="AT6136" s="367"/>
    </row>
    <row r="6137" spans="2:46" ht="13.8">
      <c r="B6137" s="26">
        <v>17.833333333333321</v>
      </c>
      <c r="C6137" s="363">
        <v>89.903187587009384</v>
      </c>
      <c r="D6137" s="367">
        <v>106.99999999999993</v>
      </c>
      <c r="E6137" s="367">
        <v>4976.7441860465105</v>
      </c>
      <c r="F6137" s="367">
        <v>1340.7687913446821</v>
      </c>
      <c r="G6137" s="367">
        <v>106.99999999999999</v>
      </c>
      <c r="H6137" s="367">
        <v>26750</v>
      </c>
      <c r="I6137" s="384">
        <v>6881.0254031272189</v>
      </c>
      <c r="J6137" s="367">
        <v>107</v>
      </c>
      <c r="K6137" s="367">
        <v>6484.8484848484941</v>
      </c>
      <c r="L6137" s="384">
        <v>16624.099313467166</v>
      </c>
      <c r="M6137" s="367">
        <v>107.00000000000017</v>
      </c>
      <c r="N6137" s="367">
        <v>107</v>
      </c>
      <c r="O6137" s="384">
        <v>73.761966111581657</v>
      </c>
      <c r="P6137" s="367">
        <v>1.5514999999999999</v>
      </c>
      <c r="Q6137" s="367">
        <v>107</v>
      </c>
      <c r="R6137" s="384">
        <v>214.64031119504355</v>
      </c>
      <c r="S6137" s="367">
        <v>1.498</v>
      </c>
      <c r="T6137" s="367">
        <v>3689.6551724138012</v>
      </c>
      <c r="U6137" s="384">
        <v>12852.870672389023</v>
      </c>
      <c r="V6137" s="367">
        <v>107.00000000000023</v>
      </c>
      <c r="W6137" s="367">
        <v>178333.3333333332</v>
      </c>
      <c r="X6137" s="384">
        <v>15663.123386407324</v>
      </c>
      <c r="Y6137" s="386">
        <v>106.99999999999991</v>
      </c>
      <c r="Z6137" s="367"/>
      <c r="AA6137" s="367"/>
      <c r="AB6137" s="367"/>
      <c r="AC6137" s="367"/>
      <c r="AD6137" s="367"/>
      <c r="AE6137" s="367"/>
      <c r="AF6137" s="367"/>
      <c r="AG6137" s="367"/>
      <c r="AH6137" s="367"/>
      <c r="AI6137" s="367"/>
      <c r="AJ6137" s="367"/>
      <c r="AK6137" s="367"/>
      <c r="AL6137" s="367"/>
      <c r="AM6137" s="367"/>
      <c r="AN6137" s="367"/>
      <c r="AO6137" s="367"/>
      <c r="AP6137" s="367"/>
      <c r="AQ6137" s="367"/>
      <c r="AR6137" s="367"/>
      <c r="AS6137" s="367"/>
      <c r="AT6137" s="367"/>
    </row>
    <row r="6138" spans="2:46" ht="13.8">
      <c r="B6138" s="26">
        <v>17.999999999999989</v>
      </c>
      <c r="C6138" s="363">
        <v>90.743322343599488</v>
      </c>
      <c r="D6138" s="367">
        <v>107.99999999999994</v>
      </c>
      <c r="E6138" s="367">
        <v>5023.2558139534876</v>
      </c>
      <c r="F6138" s="367">
        <v>1336.2213558405799</v>
      </c>
      <c r="G6138" s="367">
        <v>107.99999999999999</v>
      </c>
      <c r="H6138" s="367">
        <v>27000</v>
      </c>
      <c r="I6138" s="384">
        <v>6744.2774421626991</v>
      </c>
      <c r="J6138" s="367">
        <v>108</v>
      </c>
      <c r="K6138" s="367">
        <v>6545.454545454555</v>
      </c>
      <c r="L6138" s="384">
        <v>16766.3923180272</v>
      </c>
      <c r="M6138" s="367">
        <v>108.00000000000017</v>
      </c>
      <c r="N6138" s="367">
        <v>108</v>
      </c>
      <c r="O6138" s="384">
        <v>74.23972276058791</v>
      </c>
      <c r="P6138" s="367">
        <v>1.5660000000000001</v>
      </c>
      <c r="Q6138" s="367">
        <v>108</v>
      </c>
      <c r="R6138" s="384">
        <v>216.54642597060845</v>
      </c>
      <c r="S6138" s="367">
        <v>1.5119999999999998</v>
      </c>
      <c r="T6138" s="367">
        <v>3724.137931034491</v>
      </c>
      <c r="U6138" s="384">
        <v>12959.739814311211</v>
      </c>
      <c r="V6138" s="367">
        <v>108.00000000000024</v>
      </c>
      <c r="W6138" s="367">
        <v>179999.99999999985</v>
      </c>
      <c r="X6138" s="384">
        <v>15809.014956522122</v>
      </c>
      <c r="Y6138" s="386">
        <v>107.9999999999999</v>
      </c>
      <c r="Z6138" s="367"/>
      <c r="AA6138" s="367"/>
      <c r="AB6138" s="367"/>
      <c r="AC6138" s="367"/>
      <c r="AD6138" s="367"/>
      <c r="AE6138" s="367"/>
      <c r="AF6138" s="367"/>
      <c r="AG6138" s="367"/>
      <c r="AH6138" s="367"/>
      <c r="AI6138" s="367"/>
      <c r="AJ6138" s="367"/>
      <c r="AK6138" s="367"/>
      <c r="AL6138" s="367"/>
      <c r="AM6138" s="367"/>
      <c r="AN6138" s="367"/>
      <c r="AO6138" s="367"/>
      <c r="AP6138" s="367"/>
      <c r="AQ6138" s="367"/>
      <c r="AR6138" s="367"/>
      <c r="AS6138" s="367"/>
      <c r="AT6138" s="367"/>
    </row>
    <row r="6139" spans="2:46" ht="13.8">
      <c r="B6139" s="26">
        <v>18.166666666666657</v>
      </c>
      <c r="C6139" s="363">
        <v>91.583455582600124</v>
      </c>
      <c r="D6139" s="367">
        <v>108.99999999999994</v>
      </c>
      <c r="E6139" s="367">
        <v>5069.7674418604647</v>
      </c>
      <c r="F6139" s="367">
        <v>1331.3576613558125</v>
      </c>
      <c r="G6139" s="367">
        <v>109</v>
      </c>
      <c r="H6139" s="367">
        <v>27250</v>
      </c>
      <c r="I6139" s="384">
        <v>6603.806210650182</v>
      </c>
      <c r="J6139" s="367">
        <v>109</v>
      </c>
      <c r="K6139" s="367">
        <v>6606.060606060616</v>
      </c>
      <c r="L6139" s="384">
        <v>16908.443240928264</v>
      </c>
      <c r="M6139" s="367">
        <v>109.00000000000017</v>
      </c>
      <c r="N6139" s="367">
        <v>109</v>
      </c>
      <c r="O6139" s="384">
        <v>74.713560751811542</v>
      </c>
      <c r="P6139" s="367">
        <v>1.5805</v>
      </c>
      <c r="Q6139" s="367">
        <v>109</v>
      </c>
      <c r="R6139" s="384">
        <v>218.450691312077</v>
      </c>
      <c r="S6139" s="367">
        <v>1.526</v>
      </c>
      <c r="T6139" s="367">
        <v>3758.6206896551807</v>
      </c>
      <c r="U6139" s="384">
        <v>13066.363564664218</v>
      </c>
      <c r="V6139" s="367">
        <v>109.00000000000024</v>
      </c>
      <c r="W6139" s="367">
        <v>181666.66666666651</v>
      </c>
      <c r="X6139" s="384">
        <v>15954.897401440643</v>
      </c>
      <c r="Y6139" s="386">
        <v>108.9999999999999</v>
      </c>
      <c r="Z6139" s="367"/>
      <c r="AA6139" s="367"/>
      <c r="AB6139" s="367"/>
      <c r="AC6139" s="367"/>
      <c r="AD6139" s="367"/>
      <c r="AE6139" s="367"/>
      <c r="AF6139" s="367"/>
      <c r="AG6139" s="367"/>
      <c r="AH6139" s="367"/>
      <c r="AI6139" s="367"/>
      <c r="AJ6139" s="367"/>
      <c r="AK6139" s="367"/>
      <c r="AL6139" s="367"/>
      <c r="AM6139" s="367"/>
      <c r="AN6139" s="367"/>
      <c r="AO6139" s="367"/>
      <c r="AP6139" s="367"/>
      <c r="AQ6139" s="367"/>
      <c r="AR6139" s="367"/>
      <c r="AS6139" s="367"/>
      <c r="AT6139" s="367"/>
    </row>
    <row r="6140" spans="2:46" ht="13.8">
      <c r="B6140" s="26">
        <v>18.333333333333325</v>
      </c>
      <c r="C6140" s="363">
        <v>92.42358730401132</v>
      </c>
      <c r="D6140" s="367">
        <v>109.99999999999996</v>
      </c>
      <c r="E6140" s="367">
        <v>5116.2790697674418</v>
      </c>
      <c r="F6140" s="367">
        <v>1326.1777078903797</v>
      </c>
      <c r="G6140" s="367">
        <v>110</v>
      </c>
      <c r="H6140" s="367">
        <v>27500</v>
      </c>
      <c r="I6140" s="384">
        <v>6459.6117085896667</v>
      </c>
      <c r="J6140" s="367">
        <v>110</v>
      </c>
      <c r="K6140" s="367">
        <v>6666.666666666677</v>
      </c>
      <c r="L6140" s="384">
        <v>17050.252082170351</v>
      </c>
      <c r="M6140" s="367">
        <v>110.00000000000018</v>
      </c>
      <c r="N6140" s="367">
        <v>110</v>
      </c>
      <c r="O6140" s="384">
        <v>75.183480085252583</v>
      </c>
      <c r="P6140" s="367">
        <v>1.595</v>
      </c>
      <c r="Q6140" s="367">
        <v>110</v>
      </c>
      <c r="R6140" s="384">
        <v>220.35310721944893</v>
      </c>
      <c r="S6140" s="367">
        <v>1.5399999999999998</v>
      </c>
      <c r="T6140" s="367">
        <v>3793.1034482758705</v>
      </c>
      <c r="U6140" s="384">
        <v>13172.741923448049</v>
      </c>
      <c r="V6140" s="367">
        <v>110.00000000000026</v>
      </c>
      <c r="W6140" s="367">
        <v>183333.33333333317</v>
      </c>
      <c r="X6140" s="384">
        <v>16100.770721162877</v>
      </c>
      <c r="Y6140" s="386">
        <v>109.99999999999989</v>
      </c>
      <c r="Z6140" s="367"/>
      <c r="AA6140" s="367"/>
      <c r="AB6140" s="367"/>
      <c r="AC6140" s="367"/>
      <c r="AD6140" s="367"/>
      <c r="AE6140" s="367"/>
      <c r="AF6140" s="367"/>
      <c r="AG6140" s="367"/>
      <c r="AH6140" s="367"/>
      <c r="AI6140" s="367"/>
      <c r="AJ6140" s="367"/>
      <c r="AK6140" s="367"/>
      <c r="AL6140" s="367"/>
      <c r="AM6140" s="367"/>
      <c r="AN6140" s="367"/>
      <c r="AO6140" s="367"/>
      <c r="AP6140" s="367"/>
      <c r="AQ6140" s="367"/>
      <c r="AR6140" s="367"/>
      <c r="AS6140" s="367"/>
      <c r="AT6140" s="367"/>
    </row>
    <row r="6141" spans="2:46" ht="13.8">
      <c r="B6141" s="26">
        <v>18.499999999999993</v>
      </c>
      <c r="C6141" s="363">
        <v>93.26371750783305</v>
      </c>
      <c r="D6141" s="367">
        <v>110.99999999999996</v>
      </c>
      <c r="E6141" s="367">
        <v>5162.7906976744189</v>
      </c>
      <c r="F6141" s="367">
        <v>1320.6814954442818</v>
      </c>
      <c r="G6141" s="367">
        <v>111.00000000000001</v>
      </c>
      <c r="H6141" s="367">
        <v>27750</v>
      </c>
      <c r="I6141" s="384">
        <v>6311.6939359811549</v>
      </c>
      <c r="J6141" s="367">
        <v>111</v>
      </c>
      <c r="K6141" s="367">
        <v>6727.2727272727379</v>
      </c>
      <c r="L6141" s="384">
        <v>17191.818841753466</v>
      </c>
      <c r="M6141" s="367">
        <v>111.00000000000018</v>
      </c>
      <c r="N6141" s="367">
        <v>111</v>
      </c>
      <c r="O6141" s="384">
        <v>75.649480760911004</v>
      </c>
      <c r="P6141" s="367">
        <v>1.6094999999999999</v>
      </c>
      <c r="Q6141" s="367">
        <v>111</v>
      </c>
      <c r="R6141" s="384">
        <v>222.25367369272442</v>
      </c>
      <c r="S6141" s="367">
        <v>1.554</v>
      </c>
      <c r="T6141" s="367">
        <v>3827.5862068965603</v>
      </c>
      <c r="U6141" s="384">
        <v>13278.874890662701</v>
      </c>
      <c r="V6141" s="367">
        <v>111.00000000000026</v>
      </c>
      <c r="W6141" s="367">
        <v>184999.99999999983</v>
      </c>
      <c r="X6141" s="384">
        <v>16246.634915688832</v>
      </c>
      <c r="Y6141" s="386">
        <v>110.99999999999989</v>
      </c>
      <c r="Z6141" s="367"/>
      <c r="AA6141" s="367"/>
      <c r="AB6141" s="367"/>
      <c r="AC6141" s="367"/>
      <c r="AD6141" s="367"/>
      <c r="AE6141" s="367"/>
      <c r="AF6141" s="367"/>
      <c r="AG6141" s="367"/>
      <c r="AH6141" s="367"/>
      <c r="AI6141" s="367"/>
      <c r="AJ6141" s="367"/>
      <c r="AK6141" s="367"/>
      <c r="AL6141" s="367"/>
      <c r="AM6141" s="367"/>
      <c r="AN6141" s="367"/>
      <c r="AO6141" s="367"/>
      <c r="AP6141" s="367"/>
      <c r="AQ6141" s="367"/>
      <c r="AR6141" s="367"/>
      <c r="AS6141" s="367"/>
      <c r="AT6141" s="367"/>
    </row>
    <row r="6142" spans="2:46" ht="13.8">
      <c r="B6142" s="26">
        <v>18.666666666666661</v>
      </c>
      <c r="C6142" s="363">
        <v>94.103846194065326</v>
      </c>
      <c r="D6142" s="367">
        <v>111.99999999999996</v>
      </c>
      <c r="E6142" s="367">
        <v>5209.302325581396</v>
      </c>
      <c r="F6142" s="367">
        <v>1314.8690240175185</v>
      </c>
      <c r="G6142" s="367">
        <v>112.00000000000001</v>
      </c>
      <c r="H6142" s="367">
        <v>28000</v>
      </c>
      <c r="I6142" s="384">
        <v>6160.0528928246476</v>
      </c>
      <c r="J6142" s="367">
        <v>111.99999999999999</v>
      </c>
      <c r="K6142" s="367">
        <v>6787.8787878787989</v>
      </c>
      <c r="L6142" s="384">
        <v>17333.143519677607</v>
      </c>
      <c r="M6142" s="367">
        <v>112.0000000000002</v>
      </c>
      <c r="N6142" s="367">
        <v>112</v>
      </c>
      <c r="O6142" s="384">
        <v>76.111562778786805</v>
      </c>
      <c r="P6142" s="367">
        <v>1.6240000000000001</v>
      </c>
      <c r="Q6142" s="367">
        <v>112</v>
      </c>
      <c r="R6142" s="384">
        <v>224.15239073190335</v>
      </c>
      <c r="S6142" s="367">
        <v>1.5680000000000001</v>
      </c>
      <c r="T6142" s="367">
        <v>3862.06896551725</v>
      </c>
      <c r="U6142" s="384">
        <v>13384.76246630817</v>
      </c>
      <c r="V6142" s="367">
        <v>112.00000000000026</v>
      </c>
      <c r="W6142" s="367">
        <v>186666.66666666648</v>
      </c>
      <c r="X6142" s="384">
        <v>16392.489985018499</v>
      </c>
      <c r="Y6142" s="386">
        <v>111.99999999999987</v>
      </c>
      <c r="Z6142" s="367"/>
      <c r="AA6142" s="367"/>
      <c r="AB6142" s="367"/>
      <c r="AC6142" s="367"/>
      <c r="AD6142" s="367"/>
      <c r="AE6142" s="367"/>
      <c r="AF6142" s="367"/>
      <c r="AG6142" s="367"/>
      <c r="AH6142" s="367"/>
      <c r="AI6142" s="367"/>
      <c r="AJ6142" s="367"/>
      <c r="AK6142" s="367"/>
      <c r="AL6142" s="367"/>
      <c r="AM6142" s="367"/>
      <c r="AN6142" s="367"/>
      <c r="AO6142" s="367"/>
      <c r="AP6142" s="367"/>
      <c r="AQ6142" s="367"/>
      <c r="AR6142" s="367"/>
      <c r="AS6142" s="367"/>
      <c r="AT6142" s="367"/>
    </row>
    <row r="6143" spans="2:46" ht="13.8">
      <c r="B6143" s="26">
        <v>18.833333333333329</v>
      </c>
      <c r="C6143" s="363">
        <v>94.943973362708164</v>
      </c>
      <c r="D6143" s="367">
        <v>112.99999999999997</v>
      </c>
      <c r="E6143" s="367">
        <v>5255.813953488373</v>
      </c>
      <c r="F6143" s="367">
        <v>1308.74029361009</v>
      </c>
      <c r="G6143" s="367">
        <v>113.00000000000003</v>
      </c>
      <c r="H6143" s="367">
        <v>28250</v>
      </c>
      <c r="I6143" s="384">
        <v>6004.6885791201394</v>
      </c>
      <c r="J6143" s="367">
        <v>112.99999999999999</v>
      </c>
      <c r="K6143" s="367">
        <v>6848.4848484848599</v>
      </c>
      <c r="L6143" s="384">
        <v>17474.226115942784</v>
      </c>
      <c r="M6143" s="367">
        <v>113.0000000000002</v>
      </c>
      <c r="N6143" s="367">
        <v>113</v>
      </c>
      <c r="O6143" s="384">
        <v>76.569726138880014</v>
      </c>
      <c r="P6143" s="367">
        <v>1.6385000000000001</v>
      </c>
      <c r="Q6143" s="367">
        <v>113</v>
      </c>
      <c r="R6143" s="384">
        <v>226.04925833698584</v>
      </c>
      <c r="S6143" s="367">
        <v>1.5820000000000001</v>
      </c>
      <c r="T6143" s="367">
        <v>3896.5517241379398</v>
      </c>
      <c r="U6143" s="384">
        <v>13490.404650384464</v>
      </c>
      <c r="V6143" s="367">
        <v>113.00000000000026</v>
      </c>
      <c r="W6143" s="367">
        <v>188333.33333333314</v>
      </c>
      <c r="X6143" s="384">
        <v>16538.33592915189</v>
      </c>
      <c r="Y6143" s="386">
        <v>112.99999999999987</v>
      </c>
      <c r="Z6143" s="367"/>
      <c r="AA6143" s="367"/>
      <c r="AB6143" s="367"/>
      <c r="AC6143" s="367"/>
      <c r="AD6143" s="367"/>
      <c r="AE6143" s="367"/>
      <c r="AF6143" s="367"/>
      <c r="AG6143" s="367"/>
      <c r="AH6143" s="367"/>
      <c r="AI6143" s="367"/>
      <c r="AJ6143" s="367"/>
      <c r="AK6143" s="367"/>
      <c r="AL6143" s="367"/>
      <c r="AM6143" s="367"/>
      <c r="AN6143" s="367"/>
      <c r="AO6143" s="367"/>
      <c r="AP6143" s="367"/>
      <c r="AQ6143" s="367"/>
      <c r="AR6143" s="367"/>
      <c r="AS6143" s="367"/>
      <c r="AT6143" s="367"/>
    </row>
    <row r="6144" spans="2:46" ht="13.8">
      <c r="B6144" s="26">
        <v>18.999999999999996</v>
      </c>
      <c r="C6144" s="363">
        <v>95.784099013761534</v>
      </c>
      <c r="D6144" s="367">
        <v>113.99999999999997</v>
      </c>
      <c r="E6144" s="367">
        <v>5302.3255813953501</v>
      </c>
      <c r="F6144" s="367">
        <v>1302.2953042219965</v>
      </c>
      <c r="G6144" s="367">
        <v>114.00000000000003</v>
      </c>
      <c r="H6144" s="367">
        <v>28500</v>
      </c>
      <c r="I6144" s="384">
        <v>5845.6009948676337</v>
      </c>
      <c r="J6144" s="367">
        <v>113.99999999999999</v>
      </c>
      <c r="K6144" s="367">
        <v>6909.0909090909208</v>
      </c>
      <c r="L6144" s="384">
        <v>17615.066630548976</v>
      </c>
      <c r="M6144" s="367">
        <v>114.0000000000002</v>
      </c>
      <c r="N6144" s="367">
        <v>114</v>
      </c>
      <c r="O6144" s="384">
        <v>77.023970841190604</v>
      </c>
      <c r="P6144" s="367">
        <v>1.653</v>
      </c>
      <c r="Q6144" s="367">
        <v>114</v>
      </c>
      <c r="R6144" s="384">
        <v>227.94427650797181</v>
      </c>
      <c r="S6144" s="367">
        <v>1.5960000000000001</v>
      </c>
      <c r="T6144" s="367">
        <v>3931.0344827586296</v>
      </c>
      <c r="U6144" s="384">
        <v>13595.801442891576</v>
      </c>
      <c r="V6144" s="367">
        <v>114.00000000000026</v>
      </c>
      <c r="W6144" s="367">
        <v>189999.9999999998</v>
      </c>
      <c r="X6144" s="384">
        <v>16684.172748088993</v>
      </c>
      <c r="Y6144" s="386">
        <v>113.99999999999989</v>
      </c>
      <c r="Z6144" s="367"/>
      <c r="AA6144" s="367"/>
      <c r="AB6144" s="367"/>
      <c r="AC6144" s="367"/>
      <c r="AD6144" s="367"/>
      <c r="AE6144" s="367"/>
      <c r="AF6144" s="367"/>
      <c r="AG6144" s="367"/>
      <c r="AH6144" s="367"/>
      <c r="AI6144" s="367"/>
      <c r="AJ6144" s="367"/>
      <c r="AK6144" s="367"/>
      <c r="AL6144" s="367"/>
      <c r="AM6144" s="367"/>
      <c r="AN6144" s="367"/>
      <c r="AO6144" s="367"/>
      <c r="AP6144" s="367"/>
      <c r="AQ6144" s="367"/>
      <c r="AR6144" s="367"/>
      <c r="AS6144" s="367"/>
      <c r="AT6144" s="367"/>
    </row>
    <row r="6145" spans="2:46" ht="13.8">
      <c r="B6145" s="26">
        <v>19.166666666666664</v>
      </c>
      <c r="C6145" s="363">
        <v>96.62422314722545</v>
      </c>
      <c r="D6145" s="367">
        <v>114.99999999999999</v>
      </c>
      <c r="E6145" s="367">
        <v>5348.8372093023272</v>
      </c>
      <c r="F6145" s="367">
        <v>1295.5340558532378</v>
      </c>
      <c r="G6145" s="367">
        <v>115.00000000000003</v>
      </c>
      <c r="H6145" s="367">
        <v>28750</v>
      </c>
      <c r="I6145" s="384">
        <v>5682.7901400671308</v>
      </c>
      <c r="J6145" s="367">
        <v>114.99999999999999</v>
      </c>
      <c r="K6145" s="367">
        <v>6969.6969696969818</v>
      </c>
      <c r="L6145" s="384">
        <v>17755.665063496202</v>
      </c>
      <c r="M6145" s="367">
        <v>115.00000000000021</v>
      </c>
      <c r="N6145" s="367">
        <v>115</v>
      </c>
      <c r="O6145" s="384">
        <v>77.474296885718601</v>
      </c>
      <c r="P6145" s="367">
        <v>1.6675</v>
      </c>
      <c r="Q6145" s="367">
        <v>115</v>
      </c>
      <c r="R6145" s="384">
        <v>229.83744524486127</v>
      </c>
      <c r="S6145" s="367">
        <v>1.6099999999999999</v>
      </c>
      <c r="T6145" s="367">
        <v>3965.5172413793193</v>
      </c>
      <c r="U6145" s="384">
        <v>13700.952843829511</v>
      </c>
      <c r="V6145" s="367">
        <v>115.00000000000026</v>
      </c>
      <c r="W6145" s="367">
        <v>191666.66666666645</v>
      </c>
      <c r="X6145" s="384">
        <v>16830.000441829816</v>
      </c>
      <c r="Y6145" s="386">
        <v>114.99999999999987</v>
      </c>
      <c r="Z6145" s="367"/>
      <c r="AA6145" s="367"/>
      <c r="AB6145" s="367"/>
      <c r="AC6145" s="367"/>
      <c r="AD6145" s="367"/>
      <c r="AE6145" s="367"/>
      <c r="AF6145" s="367"/>
      <c r="AG6145" s="367"/>
      <c r="AH6145" s="367"/>
      <c r="AI6145" s="367"/>
      <c r="AJ6145" s="367"/>
      <c r="AK6145" s="367"/>
      <c r="AL6145" s="367"/>
      <c r="AM6145" s="367"/>
      <c r="AN6145" s="367"/>
      <c r="AO6145" s="367"/>
      <c r="AP6145" s="367"/>
      <c r="AQ6145" s="367"/>
      <c r="AR6145" s="367"/>
      <c r="AS6145" s="367"/>
      <c r="AT6145" s="367"/>
    </row>
    <row r="6146" spans="2:46" ht="13.8">
      <c r="B6146" s="26">
        <v>19.333333333333332</v>
      </c>
      <c r="C6146" s="363">
        <v>97.464345763099914</v>
      </c>
      <c r="D6146" s="367">
        <v>115.99999999999999</v>
      </c>
      <c r="E6146" s="367">
        <v>5395.3488372093043</v>
      </c>
      <c r="F6146" s="367">
        <v>1288.4565485038138</v>
      </c>
      <c r="G6146" s="367">
        <v>116.00000000000004</v>
      </c>
      <c r="H6146" s="367">
        <v>29000</v>
      </c>
      <c r="I6146" s="384">
        <v>5516.2560147186296</v>
      </c>
      <c r="J6146" s="367">
        <v>115.99999999999999</v>
      </c>
      <c r="K6146" s="367">
        <v>7030.3030303030428</v>
      </c>
      <c r="L6146" s="384">
        <v>17896.021414784456</v>
      </c>
      <c r="M6146" s="367">
        <v>116.00000000000021</v>
      </c>
      <c r="N6146" s="367">
        <v>116</v>
      </c>
      <c r="O6146" s="384">
        <v>77.920704272463979</v>
      </c>
      <c r="P6146" s="367">
        <v>1.6819999999999999</v>
      </c>
      <c r="Q6146" s="367">
        <v>116</v>
      </c>
      <c r="R6146" s="384">
        <v>231.72876454765421</v>
      </c>
      <c r="S6146" s="367">
        <v>1.6240000000000001</v>
      </c>
      <c r="T6146" s="367">
        <v>4000.0000000000091</v>
      </c>
      <c r="U6146" s="384">
        <v>13805.85885319827</v>
      </c>
      <c r="V6146" s="367">
        <v>116.00000000000027</v>
      </c>
      <c r="W6146" s="367">
        <v>193333.33333333311</v>
      </c>
      <c r="X6146" s="384">
        <v>16975.819010374351</v>
      </c>
      <c r="Y6146" s="386">
        <v>115.99999999999987</v>
      </c>
      <c r="Z6146" s="367"/>
      <c r="AA6146" s="367"/>
      <c r="AB6146" s="367"/>
      <c r="AC6146" s="367"/>
      <c r="AD6146" s="367"/>
      <c r="AE6146" s="367"/>
      <c r="AF6146" s="367"/>
      <c r="AG6146" s="367"/>
      <c r="AH6146" s="367"/>
      <c r="AI6146" s="367"/>
      <c r="AJ6146" s="367"/>
      <c r="AK6146" s="367"/>
      <c r="AL6146" s="367"/>
      <c r="AM6146" s="367"/>
      <c r="AN6146" s="367"/>
      <c r="AO6146" s="367"/>
      <c r="AP6146" s="367"/>
      <c r="AQ6146" s="367"/>
      <c r="AR6146" s="367"/>
      <c r="AS6146" s="367"/>
      <c r="AT6146" s="367"/>
    </row>
    <row r="6147" spans="2:46" ht="13.8">
      <c r="B6147" s="26">
        <v>19.5</v>
      </c>
      <c r="C6147" s="363">
        <v>98.304466861384924</v>
      </c>
      <c r="D6147" s="367">
        <v>117</v>
      </c>
      <c r="E6147" s="367">
        <v>5441.8604651162814</v>
      </c>
      <c r="F6147" s="367">
        <v>1281.0627821737244</v>
      </c>
      <c r="G6147" s="367">
        <v>117.00000000000004</v>
      </c>
      <c r="H6147" s="367">
        <v>29250</v>
      </c>
      <c r="I6147" s="384">
        <v>5345.9986188221292</v>
      </c>
      <c r="J6147" s="367">
        <v>117</v>
      </c>
      <c r="K6147" s="367">
        <v>7090.9090909091037</v>
      </c>
      <c r="L6147" s="384">
        <v>18036.135684413737</v>
      </c>
      <c r="M6147" s="367">
        <v>117.00000000000021</v>
      </c>
      <c r="N6147" s="367">
        <v>117</v>
      </c>
      <c r="O6147" s="384">
        <v>78.363193001426751</v>
      </c>
      <c r="P6147" s="367">
        <v>1.6965000000000001</v>
      </c>
      <c r="Q6147" s="367">
        <v>117</v>
      </c>
      <c r="R6147" s="384">
        <v>233.61823441635065</v>
      </c>
      <c r="S6147" s="367">
        <v>1.6379999999999999</v>
      </c>
      <c r="T6147" s="367">
        <v>4034.4827586206989</v>
      </c>
      <c r="U6147" s="384">
        <v>13910.519470997846</v>
      </c>
      <c r="V6147" s="367">
        <v>117.00000000000027</v>
      </c>
      <c r="W6147" s="367">
        <v>194999.99999999977</v>
      </c>
      <c r="X6147" s="384">
        <v>17121.628453722606</v>
      </c>
      <c r="Y6147" s="386">
        <v>116.99999999999986</v>
      </c>
      <c r="Z6147" s="367"/>
      <c r="AA6147" s="367"/>
      <c r="AB6147" s="367"/>
      <c r="AC6147" s="367"/>
      <c r="AD6147" s="367"/>
      <c r="AE6147" s="367"/>
      <c r="AF6147" s="367"/>
      <c r="AG6147" s="367"/>
      <c r="AH6147" s="367"/>
      <c r="AI6147" s="367"/>
      <c r="AJ6147" s="367"/>
      <c r="AK6147" s="367"/>
      <c r="AL6147" s="367"/>
      <c r="AM6147" s="367"/>
      <c r="AN6147" s="367"/>
      <c r="AO6147" s="367"/>
      <c r="AP6147" s="367"/>
      <c r="AQ6147" s="367"/>
      <c r="AR6147" s="367"/>
      <c r="AS6147" s="367"/>
      <c r="AT6147" s="367"/>
    </row>
    <row r="6148" spans="2:46" ht="13.8">
      <c r="B6148" s="26">
        <v>19.666666666666668</v>
      </c>
      <c r="C6148" s="363">
        <v>99.144586442080481</v>
      </c>
      <c r="D6148" s="367">
        <v>118.00000000000001</v>
      </c>
      <c r="E6148" s="367">
        <v>5488.3720930232585</v>
      </c>
      <c r="F6148" s="367">
        <v>1273.3527568629697</v>
      </c>
      <c r="G6148" s="367">
        <v>118.00000000000006</v>
      </c>
      <c r="H6148" s="367">
        <v>29500</v>
      </c>
      <c r="I6148" s="384">
        <v>5172.0179523776333</v>
      </c>
      <c r="J6148" s="367">
        <v>118</v>
      </c>
      <c r="K6148" s="367">
        <v>7151.5151515151647</v>
      </c>
      <c r="L6148" s="384">
        <v>18176.007872384049</v>
      </c>
      <c r="M6148" s="367">
        <v>118.00000000000023</v>
      </c>
      <c r="N6148" s="367">
        <v>118</v>
      </c>
      <c r="O6148" s="384">
        <v>78.801763072606917</v>
      </c>
      <c r="P6148" s="367">
        <v>1.7110000000000001</v>
      </c>
      <c r="Q6148" s="367">
        <v>118</v>
      </c>
      <c r="R6148" s="384">
        <v>235.50585485095058</v>
      </c>
      <c r="S6148" s="367">
        <v>1.6520000000000001</v>
      </c>
      <c r="T6148" s="367">
        <v>4068.9655172413886</v>
      </c>
      <c r="U6148" s="384">
        <v>14014.934697228244</v>
      </c>
      <c r="V6148" s="367">
        <v>118.00000000000027</v>
      </c>
      <c r="W6148" s="367">
        <v>196666.66666666642</v>
      </c>
      <c r="X6148" s="384">
        <v>17267.42877187458</v>
      </c>
      <c r="Y6148" s="386">
        <v>117.99999999999986</v>
      </c>
      <c r="Z6148" s="367"/>
      <c r="AA6148" s="367"/>
      <c r="AB6148" s="367"/>
      <c r="AC6148" s="367"/>
      <c r="AD6148" s="367"/>
      <c r="AE6148" s="367"/>
      <c r="AF6148" s="367"/>
      <c r="AG6148" s="367"/>
      <c r="AH6148" s="367"/>
      <c r="AI6148" s="367"/>
      <c r="AJ6148" s="367"/>
      <c r="AK6148" s="367"/>
      <c r="AL6148" s="367"/>
      <c r="AM6148" s="367"/>
      <c r="AN6148" s="367"/>
      <c r="AO6148" s="367"/>
      <c r="AP6148" s="367"/>
      <c r="AQ6148" s="367"/>
      <c r="AR6148" s="367"/>
      <c r="AS6148" s="367"/>
      <c r="AT6148" s="367"/>
    </row>
    <row r="6149" spans="2:46" ht="13.8">
      <c r="B6149" s="26">
        <v>19.833333333333336</v>
      </c>
      <c r="C6149" s="363">
        <v>99.984704505186585</v>
      </c>
      <c r="D6149" s="367">
        <v>119.00000000000003</v>
      </c>
      <c r="E6149" s="367">
        <v>5534.8837209302355</v>
      </c>
      <c r="F6149" s="367">
        <v>1265.3264725715499</v>
      </c>
      <c r="G6149" s="367">
        <v>119.00000000000007</v>
      </c>
      <c r="H6149" s="367">
        <v>29750</v>
      </c>
      <c r="I6149" s="384">
        <v>4994.3140153851382</v>
      </c>
      <c r="J6149" s="367">
        <v>119</v>
      </c>
      <c r="K6149" s="367">
        <v>7212.1212121212257</v>
      </c>
      <c r="L6149" s="384">
        <v>18315.63797869538</v>
      </c>
      <c r="M6149" s="367">
        <v>119.00000000000023</v>
      </c>
      <c r="N6149" s="367">
        <v>119</v>
      </c>
      <c r="O6149" s="384">
        <v>79.236414486004449</v>
      </c>
      <c r="P6149" s="367">
        <v>1.7255</v>
      </c>
      <c r="Q6149" s="367">
        <v>119</v>
      </c>
      <c r="R6149" s="384">
        <v>237.39162585145405</v>
      </c>
      <c r="S6149" s="367">
        <v>1.6659999999999999</v>
      </c>
      <c r="T6149" s="367">
        <v>4103.4482758620779</v>
      </c>
      <c r="U6149" s="384">
        <v>14119.104531889463</v>
      </c>
      <c r="V6149" s="367">
        <v>119.00000000000026</v>
      </c>
      <c r="W6149" s="367">
        <v>198333.33333333308</v>
      </c>
      <c r="X6149" s="384">
        <v>17413.219964830267</v>
      </c>
      <c r="Y6149" s="386">
        <v>118.99999999999984</v>
      </c>
      <c r="Z6149" s="367"/>
      <c r="AA6149" s="367"/>
      <c r="AB6149" s="367"/>
      <c r="AC6149" s="367"/>
      <c r="AD6149" s="367"/>
      <c r="AE6149" s="367"/>
      <c r="AF6149" s="367"/>
      <c r="AG6149" s="367"/>
      <c r="AH6149" s="367"/>
      <c r="AI6149" s="367"/>
      <c r="AJ6149" s="367"/>
      <c r="AK6149" s="367"/>
      <c r="AL6149" s="367"/>
      <c r="AM6149" s="367"/>
      <c r="AN6149" s="367"/>
      <c r="AO6149" s="367"/>
      <c r="AP6149" s="367"/>
      <c r="AQ6149" s="367"/>
      <c r="AR6149" s="367"/>
      <c r="AS6149" s="367"/>
      <c r="AT6149" s="367"/>
    </row>
    <row r="6150" spans="2:46" ht="13.8">
      <c r="B6150" s="26">
        <v>20.000000000000004</v>
      </c>
      <c r="C6150" s="363">
        <v>100.82482105070322</v>
      </c>
      <c r="D6150" s="367">
        <v>120.00000000000003</v>
      </c>
      <c r="E6150" s="367">
        <v>5581.3953488372126</v>
      </c>
      <c r="F6150" s="367">
        <v>1256.983929299465</v>
      </c>
      <c r="G6150" s="367">
        <v>120.00000000000009</v>
      </c>
      <c r="H6150" s="367">
        <v>30000</v>
      </c>
      <c r="I6150" s="384">
        <v>4812.8868078446467</v>
      </c>
      <c r="J6150" s="367">
        <v>120</v>
      </c>
      <c r="K6150" s="367">
        <v>7272.7272727272866</v>
      </c>
      <c r="L6150" s="384">
        <v>18455.026003347743</v>
      </c>
      <c r="M6150" s="367">
        <v>120.00000000000023</v>
      </c>
      <c r="N6150" s="367">
        <v>120</v>
      </c>
      <c r="O6150" s="384">
        <v>79.667147241619404</v>
      </c>
      <c r="P6150" s="367">
        <v>1.74</v>
      </c>
      <c r="Q6150" s="367">
        <v>120</v>
      </c>
      <c r="R6150" s="384">
        <v>239.27554741786096</v>
      </c>
      <c r="S6150" s="367">
        <v>1.6800000000000002</v>
      </c>
      <c r="T6150" s="367">
        <v>4137.9310344827672</v>
      </c>
      <c r="U6150" s="384">
        <v>14223.028974981502</v>
      </c>
      <c r="V6150" s="367">
        <v>120.00000000000024</v>
      </c>
      <c r="W6150" s="367">
        <v>199999.99999999974</v>
      </c>
      <c r="X6150" s="384">
        <v>17559.002032589673</v>
      </c>
      <c r="Y6150" s="386">
        <v>119.99999999999984</v>
      </c>
      <c r="Z6150" s="367"/>
      <c r="AA6150" s="367"/>
      <c r="AB6150" s="367"/>
      <c r="AC6150" s="367"/>
      <c r="AD6150" s="367"/>
      <c r="AE6150" s="367"/>
      <c r="AF6150" s="367"/>
      <c r="AG6150" s="367"/>
      <c r="AH6150" s="367"/>
      <c r="AI6150" s="367"/>
      <c r="AJ6150" s="367"/>
      <c r="AK6150" s="367"/>
      <c r="AL6150" s="367"/>
      <c r="AM6150" s="367"/>
      <c r="AN6150" s="367"/>
      <c r="AO6150" s="367"/>
      <c r="AP6150" s="367"/>
      <c r="AQ6150" s="367"/>
      <c r="AR6150" s="367"/>
      <c r="AS6150" s="367"/>
      <c r="AT6150" s="367"/>
    </row>
    <row r="6151" spans="2:46" ht="13.8">
      <c r="B6151" s="26">
        <v>20.166666666666671</v>
      </c>
      <c r="C6151" s="363">
        <v>101.66493607863042</v>
      </c>
      <c r="D6151" s="367">
        <v>121.00000000000003</v>
      </c>
      <c r="E6151" s="367">
        <v>5627.9069767441897</v>
      </c>
      <c r="F6151" s="367">
        <v>1248.3251270467147</v>
      </c>
      <c r="G6151" s="367">
        <v>121.00000000000009</v>
      </c>
      <c r="H6151" s="367">
        <v>30250</v>
      </c>
      <c r="I6151" s="384">
        <v>4627.7363297561569</v>
      </c>
      <c r="J6151" s="367">
        <v>121</v>
      </c>
      <c r="K6151" s="367">
        <v>7333.3333333333476</v>
      </c>
      <c r="L6151" s="384">
        <v>18594.171946341135</v>
      </c>
      <c r="M6151" s="367">
        <v>121.00000000000024</v>
      </c>
      <c r="N6151" s="367">
        <v>121</v>
      </c>
      <c r="O6151" s="384">
        <v>80.093961339451738</v>
      </c>
      <c r="P6151" s="367">
        <v>1.7544999999999999</v>
      </c>
      <c r="Q6151" s="367">
        <v>121</v>
      </c>
      <c r="R6151" s="384">
        <v>241.1576195501714</v>
      </c>
      <c r="S6151" s="367">
        <v>1.694</v>
      </c>
      <c r="T6151" s="367">
        <v>4172.4137931034566</v>
      </c>
      <c r="U6151" s="384">
        <v>14326.708026504366</v>
      </c>
      <c r="V6151" s="367">
        <v>121.00000000000024</v>
      </c>
      <c r="W6151" s="367">
        <v>201666.6666666664</v>
      </c>
      <c r="X6151" s="384">
        <v>17704.774975152792</v>
      </c>
      <c r="Y6151" s="386">
        <v>120.99999999999983</v>
      </c>
      <c r="Z6151" s="367"/>
      <c r="AA6151" s="367"/>
      <c r="AB6151" s="367"/>
      <c r="AC6151" s="367"/>
      <c r="AD6151" s="367"/>
      <c r="AE6151" s="367"/>
      <c r="AF6151" s="367"/>
      <c r="AG6151" s="367"/>
      <c r="AH6151" s="367"/>
      <c r="AI6151" s="367"/>
      <c r="AJ6151" s="367"/>
      <c r="AK6151" s="367"/>
      <c r="AL6151" s="367"/>
      <c r="AM6151" s="367"/>
      <c r="AN6151" s="367"/>
      <c r="AO6151" s="367"/>
      <c r="AP6151" s="367"/>
      <c r="AQ6151" s="367"/>
      <c r="AR6151" s="367"/>
      <c r="AS6151" s="367"/>
      <c r="AT6151" s="367"/>
    </row>
    <row r="6152" spans="2:46" ht="13.8">
      <c r="B6152" s="26">
        <v>20.333333333333339</v>
      </c>
      <c r="C6152" s="363">
        <v>102.50504958896813</v>
      </c>
      <c r="D6152" s="367">
        <v>122.00000000000004</v>
      </c>
      <c r="E6152" s="367">
        <v>5674.4186046511668</v>
      </c>
      <c r="F6152" s="367">
        <v>1239.3500658132994</v>
      </c>
      <c r="G6152" s="367">
        <v>122.0000000000001</v>
      </c>
      <c r="H6152" s="367">
        <v>30500</v>
      </c>
      <c r="I6152" s="384">
        <v>4438.8625811196698</v>
      </c>
      <c r="J6152" s="367">
        <v>122</v>
      </c>
      <c r="K6152" s="367">
        <v>7393.9393939394085</v>
      </c>
      <c r="L6152" s="384">
        <v>18733.075807675552</v>
      </c>
      <c r="M6152" s="367">
        <v>122.00000000000024</v>
      </c>
      <c r="N6152" s="367">
        <v>122</v>
      </c>
      <c r="O6152" s="384">
        <v>80.516856779501467</v>
      </c>
      <c r="P6152" s="367">
        <v>1.7689999999999999</v>
      </c>
      <c r="Q6152" s="367">
        <v>122</v>
      </c>
      <c r="R6152" s="384">
        <v>243.03784224838535</v>
      </c>
      <c r="S6152" s="367">
        <v>1.708</v>
      </c>
      <c r="T6152" s="367">
        <v>4206.8965517241459</v>
      </c>
      <c r="U6152" s="384">
        <v>14430.141686458046</v>
      </c>
      <c r="V6152" s="367">
        <v>122.00000000000023</v>
      </c>
      <c r="W6152" s="367">
        <v>203333.33333333305</v>
      </c>
      <c r="X6152" s="384">
        <v>17850.538792519634</v>
      </c>
      <c r="Y6152" s="386">
        <v>121.99999999999983</v>
      </c>
      <c r="Z6152" s="367"/>
      <c r="AA6152" s="367"/>
      <c r="AB6152" s="367"/>
      <c r="AC6152" s="367"/>
      <c r="AD6152" s="367"/>
      <c r="AE6152" s="367"/>
      <c r="AF6152" s="367"/>
      <c r="AG6152" s="367"/>
      <c r="AH6152" s="367"/>
      <c r="AI6152" s="367"/>
      <c r="AJ6152" s="367"/>
      <c r="AK6152" s="367"/>
      <c r="AL6152" s="367"/>
      <c r="AM6152" s="367"/>
      <c r="AN6152" s="367"/>
      <c r="AO6152" s="367"/>
      <c r="AP6152" s="367"/>
      <c r="AQ6152" s="367"/>
      <c r="AR6152" s="367"/>
      <c r="AS6152" s="367"/>
      <c r="AT6152" s="367"/>
    </row>
    <row r="6153" spans="2:46" ht="13.8">
      <c r="B6153" s="26">
        <v>20.500000000000007</v>
      </c>
      <c r="C6153" s="363">
        <v>103.34516158171641</v>
      </c>
      <c r="D6153" s="367">
        <v>123.00000000000004</v>
      </c>
      <c r="E6153" s="367">
        <v>5720.9302325581439</v>
      </c>
      <c r="F6153" s="367">
        <v>1230.0587455992186</v>
      </c>
      <c r="G6153" s="367">
        <v>123.0000000000001</v>
      </c>
      <c r="H6153" s="367">
        <v>30750</v>
      </c>
      <c r="I6153" s="384">
        <v>4246.2655619351845</v>
      </c>
      <c r="J6153" s="367">
        <v>123</v>
      </c>
      <c r="K6153" s="367">
        <v>7454.5454545454695</v>
      </c>
      <c r="L6153" s="384">
        <v>18871.737587350999</v>
      </c>
      <c r="M6153" s="367">
        <v>123.00000000000026</v>
      </c>
      <c r="N6153" s="367">
        <v>123</v>
      </c>
      <c r="O6153" s="384">
        <v>80.93583356176859</v>
      </c>
      <c r="P6153" s="367">
        <v>1.7834999999999999</v>
      </c>
      <c r="Q6153" s="367">
        <v>123</v>
      </c>
      <c r="R6153" s="384">
        <v>244.91621551250279</v>
      </c>
      <c r="S6153" s="367">
        <v>1.722</v>
      </c>
      <c r="T6153" s="367">
        <v>4241.3793103448352</v>
      </c>
      <c r="U6153" s="384">
        <v>14533.329954842551</v>
      </c>
      <c r="V6153" s="367">
        <v>123.00000000000023</v>
      </c>
      <c r="W6153" s="367">
        <v>204999.99999999971</v>
      </c>
      <c r="X6153" s="384">
        <v>17996.293484690184</v>
      </c>
      <c r="Y6153" s="386">
        <v>122.99999999999982</v>
      </c>
      <c r="Z6153" s="367"/>
      <c r="AA6153" s="367"/>
      <c r="AB6153" s="367"/>
      <c r="AC6153" s="367"/>
      <c r="AD6153" s="367"/>
      <c r="AE6153" s="367"/>
      <c r="AF6153" s="367"/>
      <c r="AG6153" s="367"/>
      <c r="AH6153" s="367"/>
      <c r="AI6153" s="367"/>
      <c r="AJ6153" s="367"/>
      <c r="AK6153" s="367"/>
      <c r="AL6153" s="367"/>
      <c r="AM6153" s="367"/>
      <c r="AN6153" s="367"/>
      <c r="AO6153" s="367"/>
      <c r="AP6153" s="367"/>
      <c r="AQ6153" s="367"/>
      <c r="AR6153" s="367"/>
      <c r="AS6153" s="367"/>
      <c r="AT6153" s="367"/>
    </row>
    <row r="6154" spans="2:46" ht="13.8">
      <c r="B6154" s="26">
        <v>20.666666666666675</v>
      </c>
      <c r="C6154" s="363">
        <v>104.18527205687525</v>
      </c>
      <c r="D6154" s="367">
        <v>124.00000000000006</v>
      </c>
      <c r="E6154" s="367">
        <v>5767.441860465121</v>
      </c>
      <c r="F6154" s="367">
        <v>1220.4511664044728</v>
      </c>
      <c r="G6154" s="367">
        <v>124.00000000000011</v>
      </c>
      <c r="H6154" s="367">
        <v>31000</v>
      </c>
      <c r="I6154" s="384">
        <v>4049.9452722027017</v>
      </c>
      <c r="J6154" s="367">
        <v>124</v>
      </c>
      <c r="K6154" s="367">
        <v>7515.1515151515305</v>
      </c>
      <c r="L6154" s="384">
        <v>19010.15728536747</v>
      </c>
      <c r="M6154" s="367">
        <v>124.00000000000026</v>
      </c>
      <c r="N6154" s="367">
        <v>124</v>
      </c>
      <c r="O6154" s="384">
        <v>81.350891686253107</v>
      </c>
      <c r="P6154" s="367">
        <v>1.798</v>
      </c>
      <c r="Q6154" s="367">
        <v>124</v>
      </c>
      <c r="R6154" s="384">
        <v>246.7927393425237</v>
      </c>
      <c r="S6154" s="367">
        <v>1.736</v>
      </c>
      <c r="T6154" s="367">
        <v>4275.8620689655245</v>
      </c>
      <c r="U6154" s="384">
        <v>14636.272831657874</v>
      </c>
      <c r="V6154" s="367">
        <v>124.00000000000021</v>
      </c>
      <c r="W6154" s="367">
        <v>206666.66666666637</v>
      </c>
      <c r="X6154" s="384">
        <v>18142.039051664462</v>
      </c>
      <c r="Y6154" s="386">
        <v>123.99999999999982</v>
      </c>
      <c r="Z6154" s="367"/>
      <c r="AA6154" s="367"/>
      <c r="AB6154" s="367"/>
      <c r="AC6154" s="367"/>
      <c r="AD6154" s="367"/>
      <c r="AE6154" s="367"/>
      <c r="AF6154" s="367"/>
      <c r="AG6154" s="367"/>
      <c r="AH6154" s="367"/>
      <c r="AI6154" s="367"/>
      <c r="AJ6154" s="367"/>
      <c r="AK6154" s="367"/>
      <c r="AL6154" s="367"/>
      <c r="AM6154" s="367"/>
      <c r="AN6154" s="367"/>
      <c r="AO6154" s="367"/>
      <c r="AP6154" s="367"/>
      <c r="AQ6154" s="367"/>
      <c r="AR6154" s="367"/>
      <c r="AS6154" s="367"/>
      <c r="AT6154" s="367"/>
    </row>
    <row r="6155" spans="2:46" ht="13.8">
      <c r="B6155" s="26">
        <v>20.833333333333343</v>
      </c>
      <c r="C6155" s="363">
        <v>105.02538101444462</v>
      </c>
      <c r="D6155" s="367">
        <v>125.00000000000006</v>
      </c>
      <c r="E6155" s="367">
        <v>5813.953488372098</v>
      </c>
      <c r="F6155" s="367">
        <v>1210.5273282290618</v>
      </c>
      <c r="G6155" s="367">
        <v>125.00000000000011</v>
      </c>
      <c r="H6155" s="367">
        <v>31250</v>
      </c>
      <c r="I6155" s="384">
        <v>3849.9017119222221</v>
      </c>
      <c r="J6155" s="367">
        <v>125</v>
      </c>
      <c r="K6155" s="367">
        <v>7575.7575757575914</v>
      </c>
      <c r="L6155" s="384">
        <v>19148.334901724975</v>
      </c>
      <c r="M6155" s="367">
        <v>125.00000000000028</v>
      </c>
      <c r="N6155" s="367">
        <v>125</v>
      </c>
      <c r="O6155" s="384">
        <v>81.762031152955004</v>
      </c>
      <c r="P6155" s="367">
        <v>1.8125</v>
      </c>
      <c r="Q6155" s="367">
        <v>125</v>
      </c>
      <c r="R6155" s="384">
        <v>248.66741373844812</v>
      </c>
      <c r="S6155" s="367">
        <v>1.75</v>
      </c>
      <c r="T6155" s="367">
        <v>4310.3448275862138</v>
      </c>
      <c r="U6155" s="384">
        <v>14738.97031690402</v>
      </c>
      <c r="V6155" s="367">
        <v>125.0000000000002</v>
      </c>
      <c r="W6155" s="367">
        <v>208333.33333333302</v>
      </c>
      <c r="X6155" s="384">
        <v>18287.775493442452</v>
      </c>
      <c r="Y6155" s="386">
        <v>124.9999999999998</v>
      </c>
      <c r="Z6155" s="367"/>
      <c r="AA6155" s="367"/>
      <c r="AB6155" s="367"/>
      <c r="AC6155" s="367"/>
      <c r="AD6155" s="367"/>
      <c r="AE6155" s="367"/>
      <c r="AF6155" s="367"/>
      <c r="AG6155" s="367"/>
      <c r="AH6155" s="367"/>
      <c r="AI6155" s="367"/>
      <c r="AJ6155" s="367"/>
      <c r="AK6155" s="367"/>
      <c r="AL6155" s="367"/>
      <c r="AM6155" s="367"/>
      <c r="AN6155" s="367"/>
      <c r="AO6155" s="367"/>
      <c r="AP6155" s="367"/>
      <c r="AQ6155" s="367"/>
      <c r="AR6155" s="367"/>
      <c r="AS6155" s="367"/>
      <c r="AT6155" s="367"/>
    </row>
    <row r="6156" spans="2:46" ht="13.8">
      <c r="B6156" s="26">
        <v>21.000000000000011</v>
      </c>
      <c r="C6156" s="363">
        <v>105.86548845442452</v>
      </c>
      <c r="D6156" s="367">
        <v>126.00000000000006</v>
      </c>
      <c r="E6156" s="367">
        <v>5860.4651162790751</v>
      </c>
      <c r="F6156" s="367">
        <v>1200.2872310729854</v>
      </c>
      <c r="G6156" s="367">
        <v>126.00000000000011</v>
      </c>
      <c r="H6156" s="367">
        <v>31500</v>
      </c>
      <c r="I6156" s="384">
        <v>3646.1348810937443</v>
      </c>
      <c r="J6156" s="367">
        <v>126</v>
      </c>
      <c r="K6156" s="367">
        <v>7636.3636363636524</v>
      </c>
      <c r="L6156" s="384">
        <v>19286.270436423503</v>
      </c>
      <c r="M6156" s="367">
        <v>126.00000000000028</v>
      </c>
      <c r="N6156" s="367">
        <v>126</v>
      </c>
      <c r="O6156" s="384">
        <v>82.169251961874309</v>
      </c>
      <c r="P6156" s="367">
        <v>1.827</v>
      </c>
      <c r="Q6156" s="367">
        <v>126</v>
      </c>
      <c r="R6156" s="384">
        <v>250.54023870027606</v>
      </c>
      <c r="S6156" s="367">
        <v>1.764</v>
      </c>
      <c r="T6156" s="367">
        <v>4344.8275862069031</v>
      </c>
      <c r="U6156" s="384">
        <v>14841.422410580988</v>
      </c>
      <c r="V6156" s="367">
        <v>126.0000000000002</v>
      </c>
      <c r="W6156" s="367">
        <v>209999.99999999968</v>
      </c>
      <c r="X6156" s="384">
        <v>18433.502810024158</v>
      </c>
      <c r="Y6156" s="386">
        <v>125.9999999999998</v>
      </c>
      <c r="Z6156" s="367"/>
      <c r="AA6156" s="367"/>
      <c r="AB6156" s="367"/>
      <c r="AC6156" s="367"/>
      <c r="AD6156" s="367"/>
      <c r="AE6156" s="367"/>
      <c r="AF6156" s="367"/>
      <c r="AG6156" s="367"/>
      <c r="AH6156" s="367"/>
      <c r="AI6156" s="367"/>
      <c r="AJ6156" s="367"/>
      <c r="AK6156" s="367"/>
      <c r="AL6156" s="367"/>
      <c r="AM6156" s="367"/>
      <c r="AN6156" s="367"/>
      <c r="AO6156" s="367"/>
      <c r="AP6156" s="367"/>
      <c r="AQ6156" s="367"/>
      <c r="AR6156" s="367"/>
      <c r="AS6156" s="367"/>
      <c r="AT6156" s="367"/>
    </row>
    <row r="6157" spans="2:46" ht="13.8">
      <c r="B6157" s="26">
        <v>21.166666666666679</v>
      </c>
      <c r="C6157" s="363">
        <v>106.705594376815</v>
      </c>
      <c r="D6157" s="367">
        <v>127.00000000000009</v>
      </c>
      <c r="E6157" s="367">
        <v>5906.9767441860522</v>
      </c>
      <c r="F6157" s="367">
        <v>1189.7308749362437</v>
      </c>
      <c r="G6157" s="367">
        <v>127.00000000000014</v>
      </c>
      <c r="H6157" s="367">
        <v>31750</v>
      </c>
      <c r="I6157" s="384">
        <v>3438.6447797172682</v>
      </c>
      <c r="J6157" s="367">
        <v>127</v>
      </c>
      <c r="K6157" s="367">
        <v>7696.9696969697134</v>
      </c>
      <c r="L6157" s="384">
        <v>19423.963889463055</v>
      </c>
      <c r="M6157" s="367">
        <v>127.00000000000028</v>
      </c>
      <c r="N6157" s="367">
        <v>127</v>
      </c>
      <c r="O6157" s="384">
        <v>82.57255411301098</v>
      </c>
      <c r="P6157" s="367">
        <v>1.8415000000000001</v>
      </c>
      <c r="Q6157" s="367">
        <v>127</v>
      </c>
      <c r="R6157" s="384">
        <v>252.41121422800751</v>
      </c>
      <c r="S6157" s="367">
        <v>1.778</v>
      </c>
      <c r="T6157" s="367">
        <v>4379.3103448275924</v>
      </c>
      <c r="U6157" s="384">
        <v>14943.629112688774</v>
      </c>
      <c r="V6157" s="367">
        <v>127.00000000000017</v>
      </c>
      <c r="W6157" s="367">
        <v>211666.66666666634</v>
      </c>
      <c r="X6157" s="384">
        <v>18579.221001409584</v>
      </c>
      <c r="Y6157" s="386">
        <v>126.9999999999998</v>
      </c>
      <c r="Z6157" s="367"/>
      <c r="AA6157" s="367"/>
      <c r="AB6157" s="367"/>
      <c r="AC6157" s="367"/>
      <c r="AD6157" s="367"/>
      <c r="AE6157" s="367"/>
      <c r="AF6157" s="367"/>
      <c r="AG6157" s="367"/>
      <c r="AH6157" s="367"/>
      <c r="AI6157" s="367"/>
      <c r="AJ6157" s="367"/>
      <c r="AK6157" s="367"/>
      <c r="AL6157" s="367"/>
      <c r="AM6157" s="367"/>
      <c r="AN6157" s="367"/>
      <c r="AO6157" s="367"/>
      <c r="AP6157" s="367"/>
      <c r="AQ6157" s="367"/>
      <c r="AR6157" s="367"/>
      <c r="AS6157" s="367"/>
      <c r="AT6157" s="367"/>
    </row>
    <row r="6158" spans="2:46" ht="13.8">
      <c r="B6158" s="26">
        <v>21.333333333333346</v>
      </c>
      <c r="C6158" s="363">
        <v>107.54569878161601</v>
      </c>
      <c r="D6158" s="367">
        <v>128.00000000000009</v>
      </c>
      <c r="E6158" s="367">
        <v>5953.4883720930293</v>
      </c>
      <c r="F6158" s="367">
        <v>1178.8582598188368</v>
      </c>
      <c r="G6158" s="367">
        <v>128.00000000000014</v>
      </c>
      <c r="H6158" s="367">
        <v>32000</v>
      </c>
      <c r="I6158" s="384">
        <v>3227.4314077927947</v>
      </c>
      <c r="J6158" s="367">
        <v>128</v>
      </c>
      <c r="K6158" s="367">
        <v>7757.5757575757743</v>
      </c>
      <c r="L6158" s="384">
        <v>19561.415260843634</v>
      </c>
      <c r="M6158" s="367">
        <v>128.00000000000028</v>
      </c>
      <c r="N6158" s="367">
        <v>128</v>
      </c>
      <c r="O6158" s="384">
        <v>82.971937606365046</v>
      </c>
      <c r="P6158" s="367">
        <v>1.8560000000000001</v>
      </c>
      <c r="Q6158" s="367">
        <v>128</v>
      </c>
      <c r="R6158" s="384">
        <v>254.28034032164243</v>
      </c>
      <c r="S6158" s="367">
        <v>1.792</v>
      </c>
      <c r="T6158" s="367">
        <v>4413.7931034482817</v>
      </c>
      <c r="U6158" s="384">
        <v>15045.590423227386</v>
      </c>
      <c r="V6158" s="367">
        <v>128.00000000000017</v>
      </c>
      <c r="W6158" s="367">
        <v>213333.33333333299</v>
      </c>
      <c r="X6158" s="384">
        <v>18724.930067598725</v>
      </c>
      <c r="Y6158" s="386">
        <v>127.99999999999979</v>
      </c>
      <c r="Z6158" s="367"/>
      <c r="AA6158" s="367"/>
      <c r="AB6158" s="367"/>
      <c r="AC6158" s="367"/>
      <c r="AD6158" s="367"/>
      <c r="AE6158" s="367"/>
      <c r="AF6158" s="367"/>
      <c r="AG6158" s="367"/>
      <c r="AH6158" s="367"/>
      <c r="AI6158" s="367"/>
      <c r="AJ6158" s="367"/>
      <c r="AK6158" s="367"/>
      <c r="AL6158" s="367"/>
      <c r="AM6158" s="367"/>
      <c r="AN6158" s="367"/>
      <c r="AO6158" s="367"/>
      <c r="AP6158" s="367"/>
      <c r="AQ6158" s="367"/>
      <c r="AR6158" s="367"/>
      <c r="AS6158" s="367"/>
      <c r="AT6158" s="367"/>
    </row>
    <row r="6159" spans="2:46" ht="13.8">
      <c r="B6159" s="26">
        <v>21.500000000000014</v>
      </c>
      <c r="C6159" s="363">
        <v>108.38580166882755</v>
      </c>
      <c r="D6159" s="367">
        <v>129.00000000000009</v>
      </c>
      <c r="E6159" s="367">
        <v>6000.0000000000064</v>
      </c>
      <c r="F6159" s="367">
        <v>1167.6693857207651</v>
      </c>
      <c r="G6159" s="367">
        <v>129.00000000000014</v>
      </c>
      <c r="H6159" s="367">
        <v>32250</v>
      </c>
      <c r="I6159" s="384">
        <v>3012.4947653203235</v>
      </c>
      <c r="J6159" s="367">
        <v>129</v>
      </c>
      <c r="K6159" s="367">
        <v>7818.1818181818353</v>
      </c>
      <c r="L6159" s="384">
        <v>19698.62455056524</v>
      </c>
      <c r="M6159" s="367">
        <v>129.00000000000028</v>
      </c>
      <c r="N6159" s="367">
        <v>129</v>
      </c>
      <c r="O6159" s="384">
        <v>83.36740244193652</v>
      </c>
      <c r="P6159" s="367">
        <v>1.8705000000000001</v>
      </c>
      <c r="Q6159" s="367">
        <v>129</v>
      </c>
      <c r="R6159" s="384">
        <v>256.14761698118082</v>
      </c>
      <c r="S6159" s="367">
        <v>1.8059999999999998</v>
      </c>
      <c r="T6159" s="367">
        <v>4448.275862068971</v>
      </c>
      <c r="U6159" s="384">
        <v>15147.306342196816</v>
      </c>
      <c r="V6159" s="367">
        <v>129.00000000000017</v>
      </c>
      <c r="W6159" s="367">
        <v>214999.99999999965</v>
      </c>
      <c r="X6159" s="384">
        <v>18870.630008591579</v>
      </c>
      <c r="Y6159" s="386">
        <v>128.99999999999977</v>
      </c>
      <c r="Z6159" s="367"/>
      <c r="AA6159" s="367"/>
      <c r="AB6159" s="367"/>
      <c r="AC6159" s="367"/>
      <c r="AD6159" s="367"/>
      <c r="AE6159" s="367"/>
      <c r="AF6159" s="367"/>
      <c r="AG6159" s="367"/>
      <c r="AH6159" s="367"/>
      <c r="AI6159" s="367"/>
      <c r="AJ6159" s="367"/>
      <c r="AK6159" s="367"/>
      <c r="AL6159" s="367"/>
      <c r="AM6159" s="367"/>
      <c r="AN6159" s="367"/>
      <c r="AO6159" s="367"/>
      <c r="AP6159" s="367"/>
      <c r="AQ6159" s="367"/>
      <c r="AR6159" s="367"/>
      <c r="AS6159" s="367"/>
      <c r="AT6159" s="367"/>
    </row>
    <row r="6160" spans="2:46" ht="13.8">
      <c r="B6160" s="26">
        <v>21.666666666666682</v>
      </c>
      <c r="C6160" s="363">
        <v>109.22590303844964</v>
      </c>
      <c r="D6160" s="367">
        <v>130.00000000000009</v>
      </c>
      <c r="E6160" s="367">
        <v>6046.5116279069834</v>
      </c>
      <c r="F6160" s="367">
        <v>1156.164252642028</v>
      </c>
      <c r="G6160" s="367">
        <v>130.00000000000014</v>
      </c>
      <c r="H6160" s="367">
        <v>32500</v>
      </c>
      <c r="I6160" s="384">
        <v>2793.834852299854</v>
      </c>
      <c r="J6160" s="367">
        <v>130</v>
      </c>
      <c r="K6160" s="367">
        <v>7878.7878787878963</v>
      </c>
      <c r="L6160" s="384">
        <v>19835.591758627885</v>
      </c>
      <c r="M6160" s="367">
        <v>130.00000000000031</v>
      </c>
      <c r="N6160" s="367">
        <v>130</v>
      </c>
      <c r="O6160" s="384">
        <v>83.758948619725373</v>
      </c>
      <c r="P6160" s="367">
        <v>1.885</v>
      </c>
      <c r="Q6160" s="367">
        <v>130</v>
      </c>
      <c r="R6160" s="384">
        <v>258.01304420662274</v>
      </c>
      <c r="S6160" s="367">
        <v>1.82</v>
      </c>
      <c r="T6160" s="367">
        <v>4482.7586206896603</v>
      </c>
      <c r="U6160" s="384">
        <v>15248.776869597068</v>
      </c>
      <c r="V6160" s="367">
        <v>130.00000000000014</v>
      </c>
      <c r="W6160" s="367">
        <v>216666.66666666631</v>
      </c>
      <c r="X6160" s="384">
        <v>19016.320824388156</v>
      </c>
      <c r="Y6160" s="386">
        <v>129.99999999999977</v>
      </c>
      <c r="Z6160" s="367"/>
      <c r="AA6160" s="367"/>
      <c r="AB6160" s="367"/>
      <c r="AC6160" s="367"/>
      <c r="AD6160" s="367"/>
      <c r="AE6160" s="367"/>
      <c r="AF6160" s="367"/>
      <c r="AG6160" s="367"/>
      <c r="AH6160" s="367"/>
      <c r="AI6160" s="367"/>
      <c r="AJ6160" s="367"/>
      <c r="AK6160" s="367"/>
      <c r="AL6160" s="367"/>
      <c r="AM6160" s="367"/>
      <c r="AN6160" s="367"/>
      <c r="AO6160" s="367"/>
      <c r="AP6160" s="367"/>
      <c r="AQ6160" s="367"/>
      <c r="AR6160" s="367"/>
      <c r="AS6160" s="367"/>
      <c r="AT6160" s="367"/>
    </row>
    <row r="6161" spans="2:46" ht="13.8">
      <c r="B6161" s="26">
        <v>21.83333333333335</v>
      </c>
      <c r="C6161" s="363">
        <v>110.06600289048227</v>
      </c>
      <c r="D6161" s="367">
        <v>131.00000000000009</v>
      </c>
      <c r="E6161" s="367">
        <v>6093.0232558139605</v>
      </c>
      <c r="F6161" s="367">
        <v>1144.3428605826259</v>
      </c>
      <c r="G6161" s="367">
        <v>131.00000000000014</v>
      </c>
      <c r="H6161" s="367">
        <v>32750</v>
      </c>
      <c r="I6161" s="384">
        <v>2571.4516687313876</v>
      </c>
      <c r="J6161" s="367">
        <v>131</v>
      </c>
      <c r="K6161" s="367">
        <v>7939.3939393939572</v>
      </c>
      <c r="L6161" s="384">
        <v>19972.316885031545</v>
      </c>
      <c r="M6161" s="367">
        <v>131.00000000000031</v>
      </c>
      <c r="N6161" s="367">
        <v>131</v>
      </c>
      <c r="O6161" s="384">
        <v>84.146576139731621</v>
      </c>
      <c r="P6161" s="367">
        <v>1.8995</v>
      </c>
      <c r="Q6161" s="367">
        <v>131</v>
      </c>
      <c r="R6161" s="384">
        <v>259.87662199796813</v>
      </c>
      <c r="S6161" s="367">
        <v>1.8339999999999999</v>
      </c>
      <c r="T6161" s="367">
        <v>4517.2413793103497</v>
      </c>
      <c r="U6161" s="384">
        <v>15350.002005428141</v>
      </c>
      <c r="V6161" s="367">
        <v>131.00000000000014</v>
      </c>
      <c r="W6161" s="367">
        <v>218333.33333333296</v>
      </c>
      <c r="X6161" s="384">
        <v>19162.00251498845</v>
      </c>
      <c r="Y6161" s="386">
        <v>130.99999999999977</v>
      </c>
      <c r="Z6161" s="367"/>
      <c r="AA6161" s="367"/>
      <c r="AB6161" s="367"/>
      <c r="AC6161" s="367"/>
      <c r="AD6161" s="367"/>
      <c r="AE6161" s="367"/>
      <c r="AF6161" s="367"/>
      <c r="AG6161" s="367"/>
      <c r="AH6161" s="367"/>
      <c r="AI6161" s="367"/>
      <c r="AJ6161" s="367"/>
      <c r="AK6161" s="367"/>
      <c r="AL6161" s="367"/>
      <c r="AM6161" s="367"/>
      <c r="AN6161" s="367"/>
      <c r="AO6161" s="367"/>
      <c r="AP6161" s="367"/>
      <c r="AQ6161" s="367"/>
      <c r="AR6161" s="367"/>
      <c r="AS6161" s="367"/>
      <c r="AT6161" s="367"/>
    </row>
    <row r="6162" spans="2:46" ht="13.8">
      <c r="B6162" s="26">
        <v>22.000000000000018</v>
      </c>
      <c r="C6162" s="363">
        <v>110.90610122492548</v>
      </c>
      <c r="D6162" s="367">
        <v>132.00000000000011</v>
      </c>
      <c r="E6162" s="367">
        <v>6139.5348837209376</v>
      </c>
      <c r="F6162" s="367">
        <v>1132.2052095425579</v>
      </c>
      <c r="G6162" s="367">
        <v>132.00000000000017</v>
      </c>
      <c r="H6162" s="367">
        <v>33000</v>
      </c>
      <c r="I6162" s="384">
        <v>2345.3452146149239</v>
      </c>
      <c r="J6162" s="367">
        <v>132</v>
      </c>
      <c r="K6162" s="367">
        <v>8000.0000000000182</v>
      </c>
      <c r="L6162" s="384">
        <v>20108.79992977624</v>
      </c>
      <c r="M6162" s="367">
        <v>132.00000000000031</v>
      </c>
      <c r="N6162" s="367">
        <v>132</v>
      </c>
      <c r="O6162" s="384">
        <v>84.530285001955264</v>
      </c>
      <c r="P6162" s="367">
        <v>1.9139999999999999</v>
      </c>
      <c r="Q6162" s="367">
        <v>132</v>
      </c>
      <c r="R6162" s="384">
        <v>261.73835035521711</v>
      </c>
      <c r="S6162" s="367">
        <v>1.8480000000000001</v>
      </c>
      <c r="T6162" s="367">
        <v>4551.724137931039</v>
      </c>
      <c r="U6162" s="384">
        <v>15450.981749690034</v>
      </c>
      <c r="V6162" s="367">
        <v>132.00000000000011</v>
      </c>
      <c r="W6162" s="367">
        <v>219999.99999999962</v>
      </c>
      <c r="X6162" s="384">
        <v>19307.675080392455</v>
      </c>
      <c r="Y6162" s="386">
        <v>131.99999999999974</v>
      </c>
      <c r="Z6162" s="367"/>
      <c r="AA6162" s="367"/>
      <c r="AB6162" s="367"/>
      <c r="AC6162" s="367"/>
      <c r="AD6162" s="367"/>
      <c r="AE6162" s="367"/>
      <c r="AF6162" s="367"/>
      <c r="AG6162" s="367"/>
      <c r="AH6162" s="367"/>
      <c r="AI6162" s="367"/>
      <c r="AJ6162" s="367"/>
      <c r="AK6162" s="367"/>
      <c r="AL6162" s="367"/>
      <c r="AM6162" s="367"/>
      <c r="AN6162" s="367"/>
      <c r="AO6162" s="367"/>
      <c r="AP6162" s="367"/>
      <c r="AQ6162" s="367"/>
      <c r="AR6162" s="367"/>
      <c r="AS6162" s="367"/>
      <c r="AT6162" s="367"/>
    </row>
    <row r="6163" spans="2:46" ht="13.8">
      <c r="B6163" s="26">
        <v>22.166666666666686</v>
      </c>
      <c r="C6163" s="363">
        <v>111.74619804177921</v>
      </c>
      <c r="D6163" s="367">
        <v>133.00000000000011</v>
      </c>
      <c r="E6163" s="367">
        <v>6186.0465116279147</v>
      </c>
      <c r="F6163" s="367">
        <v>1119.7512995218251</v>
      </c>
      <c r="G6163" s="367">
        <v>133.00000000000017</v>
      </c>
      <c r="H6163" s="367">
        <v>33250</v>
      </c>
      <c r="I6163" s="384">
        <v>2115.5154899504614</v>
      </c>
      <c r="J6163" s="367">
        <v>133</v>
      </c>
      <c r="K6163" s="367">
        <v>8060.6060606060792</v>
      </c>
      <c r="L6163" s="384">
        <v>20245.040892861962</v>
      </c>
      <c r="M6163" s="367">
        <v>133.00000000000031</v>
      </c>
      <c r="N6163" s="367">
        <v>133</v>
      </c>
      <c r="O6163" s="384">
        <v>84.910075206396314</v>
      </c>
      <c r="P6163" s="367">
        <v>1.9285000000000001</v>
      </c>
      <c r="Q6163" s="367">
        <v>133</v>
      </c>
      <c r="R6163" s="384">
        <v>263.59822927836944</v>
      </c>
      <c r="S6163" s="367">
        <v>1.8619999999999999</v>
      </c>
      <c r="T6163" s="367">
        <v>4586.2068965517283</v>
      </c>
      <c r="U6163" s="384">
        <v>15551.71610238275</v>
      </c>
      <c r="V6163" s="367">
        <v>133.00000000000011</v>
      </c>
      <c r="W6163" s="367">
        <v>221666.66666666628</v>
      </c>
      <c r="X6163" s="384">
        <v>19453.33852060018</v>
      </c>
      <c r="Y6163" s="386">
        <v>132.99999999999974</v>
      </c>
      <c r="Z6163" s="367"/>
      <c r="AA6163" s="367"/>
      <c r="AB6163" s="367"/>
      <c r="AC6163" s="367"/>
      <c r="AD6163" s="367"/>
      <c r="AE6163" s="367"/>
      <c r="AF6163" s="367"/>
      <c r="AG6163" s="367"/>
      <c r="AH6163" s="367"/>
      <c r="AI6163" s="367"/>
      <c r="AJ6163" s="367"/>
      <c r="AK6163" s="367"/>
      <c r="AL6163" s="367"/>
      <c r="AM6163" s="367"/>
      <c r="AN6163" s="367"/>
      <c r="AO6163" s="367"/>
      <c r="AP6163" s="367"/>
      <c r="AQ6163" s="367"/>
      <c r="AR6163" s="367"/>
      <c r="AS6163" s="367"/>
      <c r="AT6163" s="367"/>
    </row>
    <row r="6164" spans="2:46" ht="13.8">
      <c r="B6164" s="26">
        <v>22.333333333333353</v>
      </c>
      <c r="C6164" s="363">
        <v>112.58629334104349</v>
      </c>
      <c r="D6164" s="367">
        <v>134.00000000000011</v>
      </c>
      <c r="E6164" s="367">
        <v>6232.5581395348918</v>
      </c>
      <c r="F6164" s="367">
        <v>1106.9811305204271</v>
      </c>
      <c r="G6164" s="367">
        <v>134.00000000000017</v>
      </c>
      <c r="H6164" s="367">
        <v>33500</v>
      </c>
      <c r="I6164" s="384">
        <v>1881.9624947380084</v>
      </c>
      <c r="J6164" s="367">
        <v>133.99999999999997</v>
      </c>
      <c r="K6164" s="367">
        <v>8121.2121212121401</v>
      </c>
      <c r="L6164" s="384">
        <v>20381.039774288703</v>
      </c>
      <c r="M6164" s="367">
        <v>134.00000000000031</v>
      </c>
      <c r="N6164" s="367">
        <v>134</v>
      </c>
      <c r="O6164" s="384">
        <v>85.285946753054731</v>
      </c>
      <c r="P6164" s="367">
        <v>1.9430000000000001</v>
      </c>
      <c r="Q6164" s="367">
        <v>134</v>
      </c>
      <c r="R6164" s="384">
        <v>265.45625876742537</v>
      </c>
      <c r="S6164" s="367">
        <v>1.8760000000000001</v>
      </c>
      <c r="T6164" s="367">
        <v>4620.6896551724176</v>
      </c>
      <c r="U6164" s="384">
        <v>15652.20506350629</v>
      </c>
      <c r="V6164" s="367">
        <v>134.00000000000011</v>
      </c>
      <c r="W6164" s="367">
        <v>223333.33333333294</v>
      </c>
      <c r="X6164" s="384">
        <v>19598.992835611625</v>
      </c>
      <c r="Y6164" s="386">
        <v>133.99999999999974</v>
      </c>
      <c r="Z6164" s="367"/>
      <c r="AA6164" s="367"/>
      <c r="AB6164" s="367"/>
      <c r="AC6164" s="367"/>
      <c r="AD6164" s="367"/>
      <c r="AE6164" s="367"/>
      <c r="AF6164" s="367"/>
      <c r="AG6164" s="367"/>
      <c r="AH6164" s="367"/>
      <c r="AI6164" s="367"/>
      <c r="AJ6164" s="367"/>
      <c r="AK6164" s="367"/>
      <c r="AL6164" s="367"/>
      <c r="AM6164" s="367"/>
      <c r="AN6164" s="367"/>
      <c r="AO6164" s="367"/>
      <c r="AP6164" s="367"/>
      <c r="AQ6164" s="367"/>
      <c r="AR6164" s="367"/>
      <c r="AS6164" s="367"/>
      <c r="AT6164" s="367"/>
    </row>
    <row r="6165" spans="2:46" ht="13.8">
      <c r="B6165" s="26">
        <v>22.500000000000021</v>
      </c>
      <c r="C6165" s="363">
        <v>113.42638712271828</v>
      </c>
      <c r="D6165" s="367">
        <v>135.00000000000011</v>
      </c>
      <c r="E6165" s="367">
        <v>6279.0697674418689</v>
      </c>
      <c r="F6165" s="367">
        <v>1093.8947025383638</v>
      </c>
      <c r="G6165" s="367">
        <v>135.00000000000017</v>
      </c>
      <c r="H6165" s="367">
        <v>33750</v>
      </c>
      <c r="I6165" s="384">
        <v>1644.6862289775511</v>
      </c>
      <c r="J6165" s="367">
        <v>134.99999999999997</v>
      </c>
      <c r="K6165" s="367">
        <v>8181.8181818182011</v>
      </c>
      <c r="L6165" s="384">
        <v>20516.79657405648</v>
      </c>
      <c r="M6165" s="367">
        <v>135.00000000000034</v>
      </c>
      <c r="N6165" s="367">
        <v>135</v>
      </c>
      <c r="O6165" s="384">
        <v>85.657899641930527</v>
      </c>
      <c r="P6165" s="367">
        <v>1.9575</v>
      </c>
      <c r="Q6165" s="367">
        <v>135</v>
      </c>
      <c r="R6165" s="384">
        <v>267.31243882238476</v>
      </c>
      <c r="S6165" s="367">
        <v>1.89</v>
      </c>
      <c r="T6165" s="367">
        <v>4655.1724137931069</v>
      </c>
      <c r="U6165" s="384">
        <v>15752.448633060645</v>
      </c>
      <c r="V6165" s="367">
        <v>135.00000000000009</v>
      </c>
      <c r="W6165" s="367">
        <v>224999.99999999959</v>
      </c>
      <c r="X6165" s="384">
        <v>19744.63802542679</v>
      </c>
      <c r="Y6165" s="386">
        <v>134.99999999999977</v>
      </c>
      <c r="Z6165" s="367"/>
      <c r="AA6165" s="367"/>
      <c r="AB6165" s="367"/>
      <c r="AC6165" s="367"/>
      <c r="AD6165" s="367"/>
      <c r="AE6165" s="367"/>
      <c r="AF6165" s="367"/>
      <c r="AG6165" s="367"/>
      <c r="AH6165" s="367"/>
      <c r="AI6165" s="367"/>
      <c r="AJ6165" s="367"/>
      <c r="AK6165" s="367"/>
      <c r="AL6165" s="367"/>
      <c r="AM6165" s="367"/>
      <c r="AN6165" s="367"/>
      <c r="AO6165" s="367"/>
      <c r="AP6165" s="367"/>
      <c r="AQ6165" s="367"/>
      <c r="AR6165" s="367"/>
      <c r="AS6165" s="367"/>
      <c r="AT6165" s="367"/>
    </row>
    <row r="6166" spans="2:46" ht="13.8">
      <c r="B6166" s="26">
        <v>22.666666666666689</v>
      </c>
      <c r="C6166" s="363">
        <v>114.2664793868037</v>
      </c>
      <c r="D6166" s="367">
        <v>136.00000000000014</v>
      </c>
      <c r="E6166" s="367">
        <v>6325.5813953488459</v>
      </c>
      <c r="F6166" s="367">
        <v>1080.4920155756352</v>
      </c>
      <c r="G6166" s="367">
        <v>136.0000000000002</v>
      </c>
      <c r="H6166" s="367">
        <v>34000</v>
      </c>
      <c r="I6166" s="384">
        <v>1403.6866926690959</v>
      </c>
      <c r="J6166" s="367">
        <v>135.99999999999997</v>
      </c>
      <c r="K6166" s="367">
        <v>8242.424242424262</v>
      </c>
      <c r="L6166" s="384">
        <v>20652.311292165279</v>
      </c>
      <c r="M6166" s="367">
        <v>136.00000000000034</v>
      </c>
      <c r="N6166" s="367">
        <v>136</v>
      </c>
      <c r="O6166" s="384">
        <v>86.025933873023732</v>
      </c>
      <c r="P6166" s="367">
        <v>1.9719999999999998</v>
      </c>
      <c r="Q6166" s="367">
        <v>136</v>
      </c>
      <c r="R6166" s="384">
        <v>269.16676944324769</v>
      </c>
      <c r="S6166" s="367">
        <v>1.9039999999999999</v>
      </c>
      <c r="T6166" s="367">
        <v>4689.6551724137962</v>
      </c>
      <c r="U6166" s="384">
        <v>15852.446811045826</v>
      </c>
      <c r="V6166" s="367">
        <v>136.00000000000009</v>
      </c>
      <c r="W6166" s="367">
        <v>226666.66666666625</v>
      </c>
      <c r="X6166" s="384">
        <v>19890.274090045667</v>
      </c>
      <c r="Y6166" s="386">
        <v>135.99999999999974</v>
      </c>
      <c r="Z6166" s="367"/>
      <c r="AA6166" s="367"/>
      <c r="AB6166" s="367"/>
      <c r="AC6166" s="367"/>
      <c r="AD6166" s="367"/>
      <c r="AE6166" s="367"/>
      <c r="AF6166" s="367"/>
      <c r="AG6166" s="367"/>
      <c r="AH6166" s="367"/>
      <c r="AI6166" s="367"/>
      <c r="AJ6166" s="367"/>
      <c r="AK6166" s="367"/>
      <c r="AL6166" s="367"/>
      <c r="AM6166" s="367"/>
      <c r="AN6166" s="367"/>
      <c r="AO6166" s="367"/>
      <c r="AP6166" s="367"/>
      <c r="AQ6166" s="367"/>
      <c r="AR6166" s="367"/>
      <c r="AS6166" s="367"/>
      <c r="AT6166" s="367"/>
    </row>
    <row r="6167" spans="2:46" ht="13.8">
      <c r="B6167" s="26">
        <v>22.833333333333357</v>
      </c>
      <c r="C6167" s="363">
        <v>115.1065701332996</v>
      </c>
      <c r="D6167" s="367">
        <v>137.00000000000014</v>
      </c>
      <c r="E6167" s="367">
        <v>6372.093023255823</v>
      </c>
      <c r="F6167" s="367">
        <v>1066.7730696322415</v>
      </c>
      <c r="G6167" s="367">
        <v>137.0000000000002</v>
      </c>
      <c r="H6167" s="367">
        <v>34250</v>
      </c>
      <c r="I6167" s="384">
        <v>1158.963885812643</v>
      </c>
      <c r="J6167" s="367">
        <v>136.99999999999997</v>
      </c>
      <c r="K6167" s="367">
        <v>8303.0303030303221</v>
      </c>
      <c r="L6167" s="384">
        <v>20787.583928615102</v>
      </c>
      <c r="M6167" s="367">
        <v>137.00000000000031</v>
      </c>
      <c r="N6167" s="367">
        <v>137</v>
      </c>
      <c r="O6167" s="384">
        <v>86.390049446334345</v>
      </c>
      <c r="P6167" s="367">
        <v>1.9864999999999999</v>
      </c>
      <c r="Q6167" s="367">
        <v>137</v>
      </c>
      <c r="R6167" s="384">
        <v>271.01925063001408</v>
      </c>
      <c r="S6167" s="367">
        <v>1.9179999999999999</v>
      </c>
      <c r="T6167" s="367">
        <v>4724.1379310344855</v>
      </c>
      <c r="U6167" s="384">
        <v>15952.199597461828</v>
      </c>
      <c r="V6167" s="367">
        <v>137.00000000000009</v>
      </c>
      <c r="W6167" s="367">
        <v>228333.33333333291</v>
      </c>
      <c r="X6167" s="384">
        <v>20035.901029468256</v>
      </c>
      <c r="Y6167" s="386">
        <v>136.99999999999974</v>
      </c>
      <c r="Z6167" s="367"/>
      <c r="AA6167" s="367"/>
      <c r="AB6167" s="367"/>
      <c r="AC6167" s="367"/>
      <c r="AD6167" s="367"/>
      <c r="AE6167" s="367"/>
      <c r="AF6167" s="367"/>
      <c r="AG6167" s="367"/>
      <c r="AH6167" s="367"/>
      <c r="AI6167" s="367"/>
      <c r="AJ6167" s="367"/>
      <c r="AK6167" s="367"/>
      <c r="AL6167" s="367"/>
      <c r="AM6167" s="367"/>
      <c r="AN6167" s="367"/>
      <c r="AO6167" s="367"/>
      <c r="AP6167" s="367"/>
      <c r="AQ6167" s="367"/>
      <c r="AR6167" s="367"/>
      <c r="AS6167" s="367"/>
      <c r="AT6167" s="367"/>
    </row>
    <row r="6168" spans="2:46" ht="13.8">
      <c r="B6168" s="26">
        <v>23.000000000000025</v>
      </c>
      <c r="C6168" s="363">
        <v>115.94665936220603</v>
      </c>
      <c r="D6168" s="367">
        <v>138.00000000000014</v>
      </c>
      <c r="E6168" s="367">
        <v>6418.6046511628001</v>
      </c>
      <c r="F6168" s="367">
        <v>1052.7378647081825</v>
      </c>
      <c r="G6168" s="367">
        <v>138.0000000000002</v>
      </c>
      <c r="H6168" s="367">
        <v>34500</v>
      </c>
      <c r="I6168" s="384">
        <v>910.51780840819265</v>
      </c>
      <c r="J6168" s="367">
        <v>137.99999999999997</v>
      </c>
      <c r="K6168" s="367">
        <v>8363.6363636363822</v>
      </c>
      <c r="L6168" s="384">
        <v>20922.614483405963</v>
      </c>
      <c r="M6168" s="367">
        <v>138.00000000000031</v>
      </c>
      <c r="N6168" s="367">
        <v>138</v>
      </c>
      <c r="O6168" s="384">
        <v>86.750246361862324</v>
      </c>
      <c r="P6168" s="367">
        <v>2.0010000000000003</v>
      </c>
      <c r="Q6168" s="367">
        <v>138</v>
      </c>
      <c r="R6168" s="384">
        <v>272.86988238268395</v>
      </c>
      <c r="S6168" s="367">
        <v>1.9319999999999999</v>
      </c>
      <c r="T6168" s="367">
        <v>4758.6206896551748</v>
      </c>
      <c r="U6168" s="384">
        <v>16051.706992308646</v>
      </c>
      <c r="V6168" s="367">
        <v>138.00000000000006</v>
      </c>
      <c r="W6168" s="367">
        <v>229999.99999999956</v>
      </c>
      <c r="X6168" s="384">
        <v>20181.518843694572</v>
      </c>
      <c r="Y6168" s="386">
        <v>137.99999999999974</v>
      </c>
      <c r="Z6168" s="367"/>
      <c r="AA6168" s="367"/>
      <c r="AB6168" s="367"/>
      <c r="AC6168" s="367"/>
      <c r="AD6168" s="367"/>
      <c r="AE6168" s="367"/>
      <c r="AF6168" s="367"/>
      <c r="AG6168" s="367"/>
      <c r="AH6168" s="367"/>
      <c r="AI6168" s="367"/>
      <c r="AJ6168" s="367"/>
      <c r="AK6168" s="367"/>
      <c r="AL6168" s="367"/>
      <c r="AM6168" s="367"/>
      <c r="AN6168" s="367"/>
      <c r="AO6168" s="367"/>
      <c r="AP6168" s="367"/>
      <c r="AQ6168" s="367"/>
      <c r="AR6168" s="367"/>
      <c r="AS6168" s="367"/>
      <c r="AT6168" s="367"/>
    </row>
    <row r="6169" spans="2:46" ht="13.8">
      <c r="B6169" s="26">
        <v>23.166666666666693</v>
      </c>
      <c r="C6169" s="363">
        <v>116.78674707352306</v>
      </c>
      <c r="D6169" s="367">
        <v>139.00000000000014</v>
      </c>
      <c r="E6169" s="367">
        <v>6465.1162790697772</v>
      </c>
      <c r="F6169" s="367">
        <v>1038.3864008034586</v>
      </c>
      <c r="G6169" s="367">
        <v>139.0000000000002</v>
      </c>
      <c r="H6169" s="367">
        <v>34750</v>
      </c>
      <c r="I6169" s="384">
        <v>658.34846045574443</v>
      </c>
      <c r="J6169" s="367">
        <v>138.99999999999997</v>
      </c>
      <c r="K6169" s="367">
        <v>8424.2424242424422</v>
      </c>
      <c r="L6169" s="384">
        <v>21057.402956537841</v>
      </c>
      <c r="M6169" s="367">
        <v>139.00000000000031</v>
      </c>
      <c r="N6169" s="367">
        <v>139</v>
      </c>
      <c r="O6169" s="384">
        <v>87.106524619607711</v>
      </c>
      <c r="P6169" s="367">
        <v>2.0154999999999998</v>
      </c>
      <c r="Q6169" s="367">
        <v>139</v>
      </c>
      <c r="R6169" s="384">
        <v>274.71866470125735</v>
      </c>
      <c r="S6169" s="367">
        <v>1.946</v>
      </c>
      <c r="T6169" s="367">
        <v>4793.1034482758641</v>
      </c>
      <c r="U6169" s="384">
        <v>16150.96899558629</v>
      </c>
      <c r="V6169" s="367">
        <v>139.00000000000006</v>
      </c>
      <c r="W6169" s="367">
        <v>231666.66666666622</v>
      </c>
      <c r="X6169" s="384">
        <v>20327.127532724597</v>
      </c>
      <c r="Y6169" s="386">
        <v>138.99999999999974</v>
      </c>
      <c r="Z6169" s="367"/>
      <c r="AA6169" s="367"/>
      <c r="AB6169" s="367"/>
      <c r="AC6169" s="367"/>
      <c r="AD6169" s="367"/>
      <c r="AE6169" s="367"/>
      <c r="AF6169" s="367"/>
      <c r="AG6169" s="367"/>
      <c r="AH6169" s="367"/>
      <c r="AI6169" s="367"/>
      <c r="AJ6169" s="367"/>
      <c r="AK6169" s="367"/>
      <c r="AL6169" s="367"/>
      <c r="AM6169" s="367"/>
      <c r="AN6169" s="367"/>
      <c r="AO6169" s="367"/>
      <c r="AP6169" s="367"/>
      <c r="AQ6169" s="367"/>
      <c r="AR6169" s="367"/>
      <c r="AS6169" s="367"/>
      <c r="AT6169" s="367"/>
    </row>
    <row r="6170" spans="2:46" ht="13.8">
      <c r="B6170" s="26">
        <v>23.333333333333361</v>
      </c>
      <c r="C6170" s="363">
        <v>117.62683326725062</v>
      </c>
      <c r="D6170" s="367">
        <v>140.00000000000017</v>
      </c>
      <c r="E6170" s="367">
        <v>6511.6279069767543</v>
      </c>
      <c r="F6170" s="367">
        <v>1023.7186779180687</v>
      </c>
      <c r="G6170" s="367">
        <v>140.00000000000023</v>
      </c>
      <c r="H6170" s="367">
        <v>35000</v>
      </c>
      <c r="I6170" s="384">
        <v>402.45584195529852</v>
      </c>
      <c r="J6170" s="367">
        <v>139.99999999999997</v>
      </c>
      <c r="K6170" s="367">
        <v>8484.8484848485023</v>
      </c>
      <c r="L6170" s="384">
        <v>21191.949348010749</v>
      </c>
      <c r="M6170" s="367">
        <v>140.00000000000028</v>
      </c>
      <c r="N6170" s="367">
        <v>140</v>
      </c>
      <c r="O6170" s="384">
        <v>87.458884219570479</v>
      </c>
      <c r="P6170" s="367">
        <v>2.0300000000000002</v>
      </c>
      <c r="Q6170" s="367">
        <v>140</v>
      </c>
      <c r="R6170" s="384">
        <v>276.56559758573422</v>
      </c>
      <c r="S6170" s="367">
        <v>1.96</v>
      </c>
      <c r="T6170" s="367">
        <v>4827.5862068965534</v>
      </c>
      <c r="U6170" s="384">
        <v>16249.985607294751</v>
      </c>
      <c r="V6170" s="367">
        <v>140.00000000000003</v>
      </c>
      <c r="W6170" s="367">
        <v>233333.33333333288</v>
      </c>
      <c r="X6170" s="384">
        <v>20472.727096558341</v>
      </c>
      <c r="Y6170" s="386">
        <v>139.99999999999972</v>
      </c>
      <c r="Z6170" s="367"/>
      <c r="AA6170" s="367"/>
      <c r="AB6170" s="367"/>
      <c r="AC6170" s="367"/>
      <c r="AD6170" s="367"/>
      <c r="AE6170" s="367"/>
      <c r="AF6170" s="367"/>
      <c r="AG6170" s="367"/>
      <c r="AH6170" s="367"/>
      <c r="AI6170" s="367"/>
      <c r="AJ6170" s="367"/>
      <c r="AK6170" s="367"/>
      <c r="AL6170" s="367"/>
      <c r="AM6170" s="367"/>
      <c r="AN6170" s="367"/>
      <c r="AO6170" s="367"/>
      <c r="AP6170" s="367"/>
      <c r="AQ6170" s="367"/>
      <c r="AR6170" s="367"/>
      <c r="AS6170" s="367"/>
      <c r="AT6170" s="367"/>
    </row>
    <row r="6171" spans="2:46" ht="13.8">
      <c r="B6171" s="26">
        <v>23.500000000000028</v>
      </c>
      <c r="C6171" s="363">
        <v>118.46691794338869</v>
      </c>
      <c r="D6171" s="367">
        <v>141.00000000000017</v>
      </c>
      <c r="E6171" s="367">
        <v>6558.1395348837314</v>
      </c>
      <c r="F6171" s="367">
        <v>1008.7346960520143</v>
      </c>
      <c r="G6171" s="367">
        <v>141.00000000000023</v>
      </c>
      <c r="H6171" s="367">
        <v>35250</v>
      </c>
      <c r="I6171" s="384">
        <v>142.83995290684746</v>
      </c>
      <c r="J6171" s="367">
        <v>141</v>
      </c>
      <c r="K6171" s="367">
        <v>8545.4545454545623</v>
      </c>
      <c r="L6171" s="384">
        <v>21326.253657824687</v>
      </c>
      <c r="M6171" s="367">
        <v>141.00000000000028</v>
      </c>
      <c r="N6171" s="367">
        <v>141</v>
      </c>
      <c r="O6171" s="384">
        <v>87.80732516175064</v>
      </c>
      <c r="P6171" s="367">
        <v>2.0444999999999998</v>
      </c>
      <c r="Q6171" s="367">
        <v>141</v>
      </c>
      <c r="R6171" s="384">
        <v>278.41068103611468</v>
      </c>
      <c r="S6171" s="367">
        <v>1.974</v>
      </c>
      <c r="T6171" s="367">
        <v>4862.0689655172428</v>
      </c>
      <c r="U6171" s="384">
        <v>16348.756827434039</v>
      </c>
      <c r="V6171" s="367">
        <v>141.00000000000003</v>
      </c>
      <c r="W6171" s="367">
        <v>234999.99999999953</v>
      </c>
      <c r="X6171" s="384">
        <v>20618.317535195805</v>
      </c>
      <c r="Y6171" s="386">
        <v>140.99999999999972</v>
      </c>
      <c r="Z6171" s="367"/>
      <c r="AA6171" s="367"/>
      <c r="AB6171" s="367"/>
      <c r="AC6171" s="367"/>
      <c r="AD6171" s="367"/>
      <c r="AE6171" s="367"/>
      <c r="AF6171" s="367"/>
      <c r="AG6171" s="367"/>
      <c r="AH6171" s="367"/>
      <c r="AI6171" s="367"/>
      <c r="AJ6171" s="367"/>
      <c r="AK6171" s="367"/>
      <c r="AL6171" s="367"/>
      <c r="AM6171" s="367"/>
      <c r="AN6171" s="367"/>
      <c r="AO6171" s="367"/>
      <c r="AP6171" s="367"/>
      <c r="AQ6171" s="367"/>
      <c r="AR6171" s="367"/>
      <c r="AS6171" s="367"/>
      <c r="AT6171" s="367"/>
    </row>
    <row r="6172" spans="2:46" ht="13.8">
      <c r="B6172" s="26">
        <v>23.666666666666696</v>
      </c>
      <c r="C6172" s="363">
        <v>119.30700110193733</v>
      </c>
      <c r="D6172" s="367">
        <v>142.00000000000017</v>
      </c>
      <c r="E6172" s="367">
        <v>6604.6511627907084</v>
      </c>
      <c r="F6172" s="367">
        <v>993.4344552052944</v>
      </c>
      <c r="G6172" s="367">
        <v>142.00000000000023</v>
      </c>
      <c r="H6172" s="367">
        <v>35500</v>
      </c>
      <c r="I6172" s="384">
        <v>-120.49920668959399</v>
      </c>
      <c r="J6172" s="367">
        <v>142</v>
      </c>
      <c r="K6172" s="367">
        <v>8606.0606060606224</v>
      </c>
      <c r="L6172" s="384">
        <v>21460.315885979653</v>
      </c>
      <c r="M6172" s="367">
        <v>142.00000000000028</v>
      </c>
      <c r="N6172" s="367">
        <v>142</v>
      </c>
      <c r="O6172" s="384">
        <v>88.151847446148196</v>
      </c>
      <c r="P6172" s="367">
        <v>2.0590000000000002</v>
      </c>
      <c r="Q6172" s="367">
        <v>142</v>
      </c>
      <c r="R6172" s="384">
        <v>280.25391505239855</v>
      </c>
      <c r="S6172" s="367">
        <v>1.9880000000000002</v>
      </c>
      <c r="T6172" s="367">
        <v>4896.5517241379321</v>
      </c>
      <c r="U6172" s="384">
        <v>16447.28265600415</v>
      </c>
      <c r="V6172" s="367">
        <v>142.00000000000006</v>
      </c>
      <c r="W6172" s="367">
        <v>236666.66666666619</v>
      </c>
      <c r="X6172" s="384">
        <v>20763.898848636982</v>
      </c>
      <c r="Y6172" s="386">
        <v>141.99999999999972</v>
      </c>
      <c r="Z6172" s="367"/>
      <c r="AA6172" s="367"/>
      <c r="AB6172" s="367"/>
      <c r="AC6172" s="367"/>
      <c r="AD6172" s="367"/>
      <c r="AE6172" s="367"/>
      <c r="AF6172" s="367"/>
      <c r="AG6172" s="367"/>
      <c r="AH6172" s="367"/>
      <c r="AI6172" s="367"/>
      <c r="AJ6172" s="367"/>
      <c r="AK6172" s="367"/>
      <c r="AL6172" s="367"/>
      <c r="AM6172" s="367"/>
      <c r="AN6172" s="367"/>
      <c r="AO6172" s="367"/>
      <c r="AP6172" s="367"/>
      <c r="AQ6172" s="367"/>
      <c r="AR6172" s="367"/>
      <c r="AS6172" s="367"/>
      <c r="AT6172" s="367"/>
    </row>
    <row r="6173" spans="2:46" ht="13.8">
      <c r="B6173" s="26">
        <v>23.833333333333364</v>
      </c>
      <c r="C6173" s="363">
        <v>120.14708274289652</v>
      </c>
      <c r="D6173" s="367">
        <v>143.00000000000017</v>
      </c>
      <c r="E6173" s="367">
        <v>6651.1627906976855</v>
      </c>
      <c r="F6173" s="367">
        <v>977.81795537790947</v>
      </c>
      <c r="G6173" s="367">
        <v>143.00000000000023</v>
      </c>
      <c r="H6173" s="367">
        <v>35750</v>
      </c>
      <c r="I6173" s="384">
        <v>-387.56163683403315</v>
      </c>
      <c r="J6173" s="367">
        <v>143</v>
      </c>
      <c r="K6173" s="367">
        <v>8666.6666666666824</v>
      </c>
      <c r="L6173" s="384">
        <v>21594.136032475639</v>
      </c>
      <c r="M6173" s="367">
        <v>143.00000000000026</v>
      </c>
      <c r="N6173" s="367">
        <v>143</v>
      </c>
      <c r="O6173" s="384">
        <v>88.492451072763146</v>
      </c>
      <c r="P6173" s="367">
        <v>2.0734999999999997</v>
      </c>
      <c r="Q6173" s="367">
        <v>143</v>
      </c>
      <c r="R6173" s="384">
        <v>282.0952996345859</v>
      </c>
      <c r="S6173" s="367">
        <v>2.0019999999999998</v>
      </c>
      <c r="T6173" s="367">
        <v>4931.0344827586214</v>
      </c>
      <c r="U6173" s="384">
        <v>16545.563093005076</v>
      </c>
      <c r="V6173" s="367">
        <v>143.00000000000003</v>
      </c>
      <c r="W6173" s="367">
        <v>238333.33333333285</v>
      </c>
      <c r="X6173" s="384">
        <v>20909.471036881878</v>
      </c>
      <c r="Y6173" s="386">
        <v>142.99999999999972</v>
      </c>
      <c r="Z6173" s="367"/>
      <c r="AA6173" s="367"/>
      <c r="AB6173" s="367"/>
      <c r="AC6173" s="367"/>
      <c r="AD6173" s="367"/>
      <c r="AE6173" s="367"/>
      <c r="AF6173" s="367"/>
      <c r="AG6173" s="367"/>
      <c r="AH6173" s="367"/>
      <c r="AI6173" s="367"/>
      <c r="AJ6173" s="367"/>
      <c r="AK6173" s="367"/>
      <c r="AL6173" s="367"/>
      <c r="AM6173" s="367"/>
      <c r="AN6173" s="367"/>
      <c r="AO6173" s="367"/>
      <c r="AP6173" s="367"/>
      <c r="AQ6173" s="367"/>
      <c r="AR6173" s="367"/>
      <c r="AS6173" s="367"/>
      <c r="AT6173" s="367"/>
    </row>
    <row r="6174" spans="2:46" ht="13.8">
      <c r="B6174" s="26">
        <v>24.000000000000032</v>
      </c>
      <c r="C6174" s="363">
        <v>120.98716286626625</v>
      </c>
      <c r="D6174" s="367">
        <v>144.00000000000017</v>
      </c>
      <c r="E6174" s="367">
        <v>6697.6744186046626</v>
      </c>
      <c r="F6174" s="367">
        <v>961.88519656985932</v>
      </c>
      <c r="G6174" s="367">
        <v>144.00000000000023</v>
      </c>
      <c r="H6174" s="367">
        <v>36000</v>
      </c>
      <c r="I6174" s="384">
        <v>-658.34733752647003</v>
      </c>
      <c r="J6174" s="367">
        <v>144</v>
      </c>
      <c r="K6174" s="367">
        <v>8727.2727272727425</v>
      </c>
      <c r="L6174" s="384">
        <v>21727.714097312659</v>
      </c>
      <c r="M6174" s="367">
        <v>144.00000000000026</v>
      </c>
      <c r="N6174" s="367">
        <v>144</v>
      </c>
      <c r="O6174" s="384">
        <v>88.829136041595476</v>
      </c>
      <c r="P6174" s="367">
        <v>2.0880000000000001</v>
      </c>
      <c r="Q6174" s="367">
        <v>144</v>
      </c>
      <c r="R6174" s="384">
        <v>283.93483478267683</v>
      </c>
      <c r="S6174" s="367">
        <v>2.016</v>
      </c>
      <c r="T6174" s="367">
        <v>4965.5172413793107</v>
      </c>
      <c r="U6174" s="384">
        <v>16643.598138436824</v>
      </c>
      <c r="V6174" s="367">
        <v>144.00000000000003</v>
      </c>
      <c r="W6174" s="367">
        <v>239999.99999999951</v>
      </c>
      <c r="X6174" s="384">
        <v>21055.034099930486</v>
      </c>
      <c r="Y6174" s="386">
        <v>143.99999999999969</v>
      </c>
      <c r="Z6174" s="367"/>
      <c r="AA6174" s="367"/>
      <c r="AB6174" s="367"/>
      <c r="AC6174" s="367"/>
      <c r="AD6174" s="367"/>
      <c r="AE6174" s="367"/>
      <c r="AF6174" s="367"/>
      <c r="AG6174" s="367"/>
      <c r="AH6174" s="367"/>
      <c r="AI6174" s="367"/>
      <c r="AJ6174" s="367"/>
      <c r="AK6174" s="367"/>
      <c r="AL6174" s="367"/>
      <c r="AM6174" s="367"/>
      <c r="AN6174" s="367"/>
      <c r="AO6174" s="367"/>
      <c r="AP6174" s="367"/>
      <c r="AQ6174" s="367"/>
      <c r="AR6174" s="367"/>
      <c r="AS6174" s="367"/>
      <c r="AT6174" s="367"/>
    </row>
    <row r="6175" spans="2:46" ht="13.8">
      <c r="B6175" s="26">
        <v>24.1666666666667</v>
      </c>
      <c r="C6175" s="363">
        <v>121.82724147204654</v>
      </c>
      <c r="D6175" s="367">
        <v>145.0000000000002</v>
      </c>
      <c r="E6175" s="367">
        <v>6744.1860465116397</v>
      </c>
      <c r="F6175" s="367">
        <v>945.63617878114337</v>
      </c>
      <c r="G6175" s="367">
        <v>145.00000000000026</v>
      </c>
      <c r="H6175" s="367">
        <v>36250</v>
      </c>
      <c r="I6175" s="384">
        <v>-932.85630876690459</v>
      </c>
      <c r="J6175" s="367">
        <v>145</v>
      </c>
      <c r="K6175" s="367">
        <v>8787.8787878788025</v>
      </c>
      <c r="L6175" s="384">
        <v>21861.050080490706</v>
      </c>
      <c r="M6175" s="367">
        <v>145.00000000000023</v>
      </c>
      <c r="N6175" s="367">
        <v>145</v>
      </c>
      <c r="O6175" s="384">
        <v>89.1619023526452</v>
      </c>
      <c r="P6175" s="367">
        <v>2.1025</v>
      </c>
      <c r="Q6175" s="367">
        <v>145</v>
      </c>
      <c r="R6175" s="384">
        <v>285.77252049667118</v>
      </c>
      <c r="S6175" s="367">
        <v>2.0300000000000002</v>
      </c>
      <c r="T6175" s="367">
        <v>5000</v>
      </c>
      <c r="U6175" s="384">
        <v>16741.387792299392</v>
      </c>
      <c r="V6175" s="367">
        <v>145</v>
      </c>
      <c r="W6175" s="367">
        <v>241666.66666666616</v>
      </c>
      <c r="X6175" s="384">
        <v>21200.588037782818</v>
      </c>
      <c r="Y6175" s="386">
        <v>144.99999999999969</v>
      </c>
      <c r="Z6175" s="367"/>
      <c r="AA6175" s="367"/>
      <c r="AB6175" s="367"/>
      <c r="AC6175" s="367"/>
      <c r="AD6175" s="367"/>
      <c r="AE6175" s="367"/>
      <c r="AF6175" s="367"/>
      <c r="AG6175" s="367"/>
      <c r="AH6175" s="367"/>
      <c r="AI6175" s="367"/>
      <c r="AJ6175" s="367"/>
      <c r="AK6175" s="367"/>
      <c r="AL6175" s="367"/>
      <c r="AM6175" s="367"/>
      <c r="AN6175" s="367"/>
      <c r="AO6175" s="367"/>
      <c r="AP6175" s="367"/>
      <c r="AQ6175" s="367"/>
      <c r="AR6175" s="367"/>
      <c r="AS6175" s="367"/>
      <c r="AT6175" s="367"/>
    </row>
    <row r="6176" spans="2:46" ht="13.8">
      <c r="B6176" s="26">
        <v>24.333333333333368</v>
      </c>
      <c r="C6176" s="363">
        <v>122.66731856023735</v>
      </c>
      <c r="D6176" s="367">
        <v>146.0000000000002</v>
      </c>
      <c r="E6176" s="367">
        <v>6790.6976744186168</v>
      </c>
      <c r="F6176" s="367">
        <v>929.07090201176277</v>
      </c>
      <c r="G6176" s="367">
        <v>146.00000000000026</v>
      </c>
      <c r="H6176" s="367">
        <v>36500</v>
      </c>
      <c r="I6176" s="384">
        <v>-1211.088550555337</v>
      </c>
      <c r="J6176" s="367">
        <v>146</v>
      </c>
      <c r="K6176" s="367">
        <v>8848.4848484848626</v>
      </c>
      <c r="L6176" s="384">
        <v>21994.143982009777</v>
      </c>
      <c r="M6176" s="367">
        <v>146.00000000000023</v>
      </c>
      <c r="N6176" s="367">
        <v>146</v>
      </c>
      <c r="O6176" s="384">
        <v>89.490750005912318</v>
      </c>
      <c r="P6176" s="367">
        <v>2.117</v>
      </c>
      <c r="Q6176" s="367">
        <v>146</v>
      </c>
      <c r="R6176" s="384">
        <v>287.608356776569</v>
      </c>
      <c r="S6176" s="367">
        <v>2.0439999999999996</v>
      </c>
      <c r="T6176" s="367">
        <v>5034.4827586206893</v>
      </c>
      <c r="U6176" s="384">
        <v>16838.932054592788</v>
      </c>
      <c r="V6176" s="367">
        <v>146</v>
      </c>
      <c r="W6176" s="367">
        <v>243333.33333333282</v>
      </c>
      <c r="X6176" s="384">
        <v>21346.132850438866</v>
      </c>
      <c r="Y6176" s="386">
        <v>145.99999999999969</v>
      </c>
      <c r="Z6176" s="367"/>
      <c r="AA6176" s="367"/>
      <c r="AB6176" s="367"/>
      <c r="AC6176" s="367"/>
      <c r="AD6176" s="367"/>
      <c r="AE6176" s="367"/>
      <c r="AF6176" s="367"/>
      <c r="AG6176" s="367"/>
      <c r="AH6176" s="367"/>
      <c r="AI6176" s="367"/>
      <c r="AJ6176" s="367"/>
      <c r="AK6176" s="367"/>
      <c r="AL6176" s="367"/>
      <c r="AM6176" s="367"/>
      <c r="AN6176" s="367"/>
      <c r="AO6176" s="367"/>
      <c r="AP6176" s="367"/>
      <c r="AQ6176" s="367"/>
      <c r="AR6176" s="367"/>
      <c r="AS6176" s="367"/>
      <c r="AT6176" s="367"/>
    </row>
    <row r="6177" spans="2:46" ht="13.8">
      <c r="B6177" s="26">
        <v>24.500000000000036</v>
      </c>
      <c r="C6177" s="363">
        <v>123.50739413083875</v>
      </c>
      <c r="D6177" s="367">
        <v>147.00000000000023</v>
      </c>
      <c r="E6177" s="367">
        <v>6837.2093023255939</v>
      </c>
      <c r="F6177" s="367">
        <v>912.18936626171705</v>
      </c>
      <c r="G6177" s="367">
        <v>147.00000000000026</v>
      </c>
      <c r="H6177" s="367">
        <v>36750</v>
      </c>
      <c r="I6177" s="384">
        <v>-1493.044062891767</v>
      </c>
      <c r="J6177" s="367">
        <v>147</v>
      </c>
      <c r="K6177" s="367">
        <v>8909.0909090909227</v>
      </c>
      <c r="L6177" s="384">
        <v>22126.995801869878</v>
      </c>
      <c r="M6177" s="367">
        <v>147.00000000000023</v>
      </c>
      <c r="N6177" s="367">
        <v>147</v>
      </c>
      <c r="O6177" s="384">
        <v>89.815679001396816</v>
      </c>
      <c r="P6177" s="367">
        <v>2.1315</v>
      </c>
      <c r="Q6177" s="367">
        <v>147</v>
      </c>
      <c r="R6177" s="384">
        <v>289.4423436223704</v>
      </c>
      <c r="S6177" s="367">
        <v>2.0579999999999998</v>
      </c>
      <c r="T6177" s="367">
        <v>5068.9655172413786</v>
      </c>
      <c r="U6177" s="384">
        <v>16936.230925316999</v>
      </c>
      <c r="V6177" s="367">
        <v>147</v>
      </c>
      <c r="W6177" s="367">
        <v>244999.99999999948</v>
      </c>
      <c r="X6177" s="384">
        <v>21491.668537898629</v>
      </c>
      <c r="Y6177" s="386">
        <v>146.99999999999969</v>
      </c>
      <c r="Z6177" s="367"/>
      <c r="AA6177" s="367"/>
      <c r="AB6177" s="367"/>
      <c r="AC6177" s="367"/>
      <c r="AD6177" s="367"/>
      <c r="AE6177" s="367"/>
      <c r="AF6177" s="367"/>
      <c r="AG6177" s="367"/>
      <c r="AH6177" s="367"/>
      <c r="AI6177" s="367"/>
      <c r="AJ6177" s="367"/>
      <c r="AK6177" s="367"/>
      <c r="AL6177" s="367"/>
      <c r="AM6177" s="367"/>
      <c r="AN6177" s="367"/>
      <c r="AO6177" s="367"/>
      <c r="AP6177" s="367"/>
      <c r="AQ6177" s="367"/>
      <c r="AR6177" s="367"/>
      <c r="AS6177" s="367"/>
      <c r="AT6177" s="367"/>
    </row>
    <row r="6178" spans="2:46" ht="13.8">
      <c r="B6178" s="26">
        <v>24.666666666666703</v>
      </c>
      <c r="C6178" s="363">
        <v>124.34746818385064</v>
      </c>
      <c r="D6178" s="367">
        <v>148.00000000000023</v>
      </c>
      <c r="E6178" s="367">
        <v>6883.7209302325709</v>
      </c>
      <c r="F6178" s="367">
        <v>894.99157153100532</v>
      </c>
      <c r="G6178" s="367">
        <v>148.00000000000028</v>
      </c>
      <c r="H6178" s="367">
        <v>37000</v>
      </c>
      <c r="I6178" s="384">
        <v>-1778.7228457761946</v>
      </c>
      <c r="J6178" s="367">
        <v>148</v>
      </c>
      <c r="K6178" s="367">
        <v>8969.6969696969827</v>
      </c>
      <c r="L6178" s="384">
        <v>22259.60554007101</v>
      </c>
      <c r="M6178" s="367">
        <v>148.00000000000023</v>
      </c>
      <c r="N6178" s="367">
        <v>148</v>
      </c>
      <c r="O6178" s="384">
        <v>90.136689339098723</v>
      </c>
      <c r="P6178" s="367">
        <v>2.1459999999999999</v>
      </c>
      <c r="Q6178" s="367">
        <v>148</v>
      </c>
      <c r="R6178" s="384">
        <v>291.27448103407528</v>
      </c>
      <c r="S6178" s="367">
        <v>2.0720000000000001</v>
      </c>
      <c r="T6178" s="367">
        <v>5103.4482758620679</v>
      </c>
      <c r="U6178" s="384">
        <v>17033.28440447203</v>
      </c>
      <c r="V6178" s="367">
        <v>147.99999999999997</v>
      </c>
      <c r="W6178" s="367">
        <v>246666.66666666613</v>
      </c>
      <c r="X6178" s="384">
        <v>21637.195100162102</v>
      </c>
      <c r="Y6178" s="386">
        <v>147.99999999999966</v>
      </c>
      <c r="Z6178" s="367"/>
      <c r="AA6178" s="367"/>
      <c r="AB6178" s="367"/>
      <c r="AC6178" s="367"/>
      <c r="AD6178" s="367"/>
      <c r="AE6178" s="367"/>
      <c r="AF6178" s="367"/>
      <c r="AG6178" s="367"/>
      <c r="AH6178" s="367"/>
      <c r="AI6178" s="367"/>
      <c r="AJ6178" s="367"/>
      <c r="AK6178" s="367"/>
      <c r="AL6178" s="367"/>
      <c r="AM6178" s="367"/>
      <c r="AN6178" s="367"/>
      <c r="AO6178" s="367"/>
      <c r="AP6178" s="367"/>
      <c r="AQ6178" s="367"/>
      <c r="AR6178" s="367"/>
      <c r="AS6178" s="367"/>
      <c r="AT6178" s="367"/>
    </row>
    <row r="6179" spans="2:46" ht="13.8">
      <c r="B6179" s="26">
        <v>24.833333333333371</v>
      </c>
      <c r="C6179" s="363">
        <v>125.18754071927312</v>
      </c>
      <c r="D6179" s="367">
        <v>149.00000000000026</v>
      </c>
      <c r="E6179" s="367">
        <v>6930.232558139548</v>
      </c>
      <c r="F6179" s="367">
        <v>877.4775178196287</v>
      </c>
      <c r="G6179" s="367">
        <v>149.00000000000031</v>
      </c>
      <c r="H6179" s="367">
        <v>37250</v>
      </c>
      <c r="I6179" s="384">
        <v>-2068.1248992086198</v>
      </c>
      <c r="J6179" s="367">
        <v>149</v>
      </c>
      <c r="K6179" s="367">
        <v>9030.3030303030428</v>
      </c>
      <c r="L6179" s="384">
        <v>22391.973196613166</v>
      </c>
      <c r="M6179" s="367">
        <v>149.00000000000023</v>
      </c>
      <c r="N6179" s="367">
        <v>149</v>
      </c>
      <c r="O6179" s="384">
        <v>90.453781019018024</v>
      </c>
      <c r="P6179" s="367">
        <v>2.1605000000000003</v>
      </c>
      <c r="Q6179" s="367">
        <v>149</v>
      </c>
      <c r="R6179" s="384">
        <v>293.10476901168374</v>
      </c>
      <c r="S6179" s="367">
        <v>2.0860000000000003</v>
      </c>
      <c r="T6179" s="367">
        <v>5137.9310344827572</v>
      </c>
      <c r="U6179" s="384">
        <v>17130.092492057887</v>
      </c>
      <c r="V6179" s="367">
        <v>148.99999999999997</v>
      </c>
      <c r="W6179" s="367">
        <v>248333.33333333279</v>
      </c>
      <c r="X6179" s="384">
        <v>21782.712537229301</v>
      </c>
      <c r="Y6179" s="386">
        <v>148.99999999999966</v>
      </c>
      <c r="Z6179" s="367"/>
      <c r="AA6179" s="367"/>
      <c r="AB6179" s="367"/>
      <c r="AC6179" s="367"/>
      <c r="AD6179" s="367"/>
      <c r="AE6179" s="367"/>
      <c r="AF6179" s="367"/>
      <c r="AG6179" s="367"/>
      <c r="AH6179" s="367"/>
      <c r="AI6179" s="367"/>
      <c r="AJ6179" s="367"/>
      <c r="AK6179" s="367"/>
      <c r="AL6179" s="367"/>
      <c r="AM6179" s="367"/>
      <c r="AN6179" s="367"/>
      <c r="AO6179" s="367"/>
      <c r="AP6179" s="367"/>
      <c r="AQ6179" s="367"/>
      <c r="AR6179" s="367"/>
      <c r="AS6179" s="367"/>
      <c r="AT6179" s="367"/>
    </row>
    <row r="6180" spans="2:46" ht="13.8">
      <c r="B6180" s="26">
        <v>25.000000000000039</v>
      </c>
      <c r="C6180" s="363">
        <v>126.02761173710611</v>
      </c>
      <c r="D6180" s="367">
        <v>150.00000000000026</v>
      </c>
      <c r="E6180" s="367">
        <v>6976.7441860465251</v>
      </c>
      <c r="F6180" s="367">
        <v>859.6472051275872</v>
      </c>
      <c r="G6180" s="367">
        <v>150.00000000000031</v>
      </c>
      <c r="H6180" s="367">
        <v>37500</v>
      </c>
      <c r="I6180" s="384">
        <v>-2361.2502231890435</v>
      </c>
      <c r="J6180" s="367">
        <v>150</v>
      </c>
      <c r="K6180" s="367">
        <v>9090.9090909091028</v>
      </c>
      <c r="L6180" s="384">
        <v>22524.098771496352</v>
      </c>
      <c r="M6180" s="367">
        <v>150.00000000000023</v>
      </c>
      <c r="N6180" s="367">
        <v>150</v>
      </c>
      <c r="O6180" s="384">
        <v>90.766954041154705</v>
      </c>
      <c r="P6180" s="367">
        <v>2.1749999999999998</v>
      </c>
      <c r="Q6180" s="367">
        <v>150</v>
      </c>
      <c r="R6180" s="384">
        <v>294.93320755519557</v>
      </c>
      <c r="S6180" s="367">
        <v>2.1</v>
      </c>
      <c r="T6180" s="367">
        <v>5172.4137931034466</v>
      </c>
      <c r="U6180" s="384">
        <v>17226.655188074561</v>
      </c>
      <c r="V6180" s="367">
        <v>149.99999999999994</v>
      </c>
      <c r="W6180" s="367">
        <v>249999.99999999945</v>
      </c>
      <c r="X6180" s="384">
        <v>21928.220849100217</v>
      </c>
      <c r="Y6180" s="386">
        <v>149.99999999999966</v>
      </c>
      <c r="Z6180" s="367"/>
      <c r="AA6180" s="367"/>
      <c r="AB6180" s="367"/>
      <c r="AC6180" s="367"/>
      <c r="AD6180" s="367"/>
      <c r="AE6180" s="367"/>
      <c r="AF6180" s="367"/>
      <c r="AG6180" s="367"/>
      <c r="AH6180" s="367"/>
      <c r="AI6180" s="367"/>
      <c r="AJ6180" s="367"/>
      <c r="AK6180" s="367"/>
      <c r="AL6180" s="367"/>
      <c r="AM6180" s="367"/>
      <c r="AN6180" s="367"/>
      <c r="AO6180" s="367"/>
      <c r="AP6180" s="367"/>
      <c r="AQ6180" s="367"/>
      <c r="AR6180" s="367"/>
      <c r="AS6180" s="367"/>
      <c r="AT6180" s="367"/>
    </row>
    <row r="6181" spans="2:46" ht="13.8">
      <c r="B6181" s="26">
        <v>25.166666666666707</v>
      </c>
      <c r="C6181" s="363">
        <v>126.86768123734966</v>
      </c>
      <c r="D6181" s="367">
        <v>151.00000000000026</v>
      </c>
      <c r="E6181" s="367">
        <v>7023.2558139535022</v>
      </c>
      <c r="F6181" s="367">
        <v>841.50063345488047</v>
      </c>
      <c r="G6181" s="367">
        <v>151.00000000000031</v>
      </c>
      <c r="H6181" s="367">
        <v>37750</v>
      </c>
      <c r="I6181" s="384">
        <v>-2658.098817717464</v>
      </c>
      <c r="J6181" s="367">
        <v>151</v>
      </c>
      <c r="K6181" s="367">
        <v>9151.5151515151629</v>
      </c>
      <c r="L6181" s="384">
        <v>22655.982264720558</v>
      </c>
      <c r="M6181" s="367">
        <v>151.0000000000002</v>
      </c>
      <c r="N6181" s="367">
        <v>151</v>
      </c>
      <c r="O6181" s="384">
        <v>91.076208405508766</v>
      </c>
      <c r="P6181" s="367">
        <v>2.1895000000000002</v>
      </c>
      <c r="Q6181" s="367">
        <v>151</v>
      </c>
      <c r="R6181" s="384">
        <v>296.75979666461086</v>
      </c>
      <c r="S6181" s="367">
        <v>2.1139999999999999</v>
      </c>
      <c r="T6181" s="367">
        <v>5206.8965517241359</v>
      </c>
      <c r="U6181" s="384">
        <v>17322.972492522058</v>
      </c>
      <c r="V6181" s="367">
        <v>150.99999999999994</v>
      </c>
      <c r="W6181" s="367">
        <v>251666.6666666661</v>
      </c>
      <c r="X6181" s="384">
        <v>22073.720035774848</v>
      </c>
      <c r="Y6181" s="386">
        <v>150.99999999999966</v>
      </c>
      <c r="Z6181" s="367"/>
      <c r="AA6181" s="367"/>
      <c r="AB6181" s="367"/>
      <c r="AC6181" s="367"/>
      <c r="AD6181" s="367"/>
      <c r="AE6181" s="367"/>
      <c r="AF6181" s="367"/>
      <c r="AG6181" s="367"/>
      <c r="AH6181" s="367"/>
      <c r="AI6181" s="367"/>
      <c r="AJ6181" s="367"/>
      <c r="AK6181" s="367"/>
      <c r="AL6181" s="367"/>
      <c r="AM6181" s="367"/>
      <c r="AN6181" s="367"/>
      <c r="AO6181" s="367"/>
      <c r="AP6181" s="367"/>
      <c r="AQ6181" s="367"/>
      <c r="AR6181" s="367"/>
      <c r="AS6181" s="367"/>
      <c r="AT6181" s="367"/>
    </row>
    <row r="6182" spans="2:46" ht="13.8">
      <c r="B6182" s="26">
        <v>25.333333333333375</v>
      </c>
      <c r="C6182" s="363">
        <v>127.70774922000375</v>
      </c>
      <c r="D6182" s="367">
        <v>152.00000000000026</v>
      </c>
      <c r="E6182" s="367">
        <v>7069.7674418604793</v>
      </c>
      <c r="F6182" s="367">
        <v>823.03780280150852</v>
      </c>
      <c r="G6182" s="367">
        <v>152.00000000000031</v>
      </c>
      <c r="H6182" s="367">
        <v>38000</v>
      </c>
      <c r="I6182" s="384">
        <v>-2958.6706827938829</v>
      </c>
      <c r="J6182" s="367">
        <v>152</v>
      </c>
      <c r="K6182" s="367">
        <v>9212.1212121212229</v>
      </c>
      <c r="L6182" s="384">
        <v>22787.623676285799</v>
      </c>
      <c r="M6182" s="367">
        <v>152.0000000000002</v>
      </c>
      <c r="N6182" s="367">
        <v>152</v>
      </c>
      <c r="O6182" s="384">
        <v>91.381544112080221</v>
      </c>
      <c r="P6182" s="367">
        <v>2.2040000000000002</v>
      </c>
      <c r="Q6182" s="367">
        <v>152</v>
      </c>
      <c r="R6182" s="384">
        <v>298.58453633992974</v>
      </c>
      <c r="S6182" s="367">
        <v>2.1280000000000001</v>
      </c>
      <c r="T6182" s="367">
        <v>5241.3793103448252</v>
      </c>
      <c r="U6182" s="384">
        <v>17419.044405400378</v>
      </c>
      <c r="V6182" s="367">
        <v>151.99999999999994</v>
      </c>
      <c r="W6182" s="367">
        <v>253333.33333333276</v>
      </c>
      <c r="X6182" s="384">
        <v>22219.210097253195</v>
      </c>
      <c r="Y6182" s="386">
        <v>151.99999999999966</v>
      </c>
      <c r="Z6182" s="367"/>
      <c r="AA6182" s="367"/>
      <c r="AB6182" s="367"/>
      <c r="AC6182" s="367"/>
      <c r="AD6182" s="367"/>
      <c r="AE6182" s="367"/>
      <c r="AF6182" s="367"/>
      <c r="AG6182" s="367"/>
      <c r="AH6182" s="367"/>
      <c r="AI6182" s="367"/>
      <c r="AJ6182" s="367"/>
      <c r="AK6182" s="367"/>
      <c r="AL6182" s="367"/>
      <c r="AM6182" s="367"/>
      <c r="AN6182" s="367"/>
      <c r="AO6182" s="367"/>
      <c r="AP6182" s="367"/>
      <c r="AQ6182" s="367"/>
      <c r="AR6182" s="367"/>
      <c r="AS6182" s="367"/>
      <c r="AT6182" s="367"/>
    </row>
    <row r="6183" spans="2:46" ht="13.8">
      <c r="B6183" s="26">
        <v>25.500000000000043</v>
      </c>
      <c r="C6183" s="363">
        <v>128.54781568506837</v>
      </c>
      <c r="D6183" s="367">
        <v>153.00000000000026</v>
      </c>
      <c r="E6183" s="367">
        <v>7116.2790697674563</v>
      </c>
      <c r="F6183" s="367">
        <v>804.25871316747066</v>
      </c>
      <c r="G6183" s="367">
        <v>153.00000000000034</v>
      </c>
      <c r="H6183" s="367">
        <v>38250</v>
      </c>
      <c r="I6183" s="384">
        <v>-3262.965818418299</v>
      </c>
      <c r="J6183" s="367">
        <v>153</v>
      </c>
      <c r="K6183" s="367">
        <v>9272.727272727283</v>
      </c>
      <c r="L6183" s="384">
        <v>22919.023006192063</v>
      </c>
      <c r="M6183" s="367">
        <v>153.0000000000002</v>
      </c>
      <c r="N6183" s="367">
        <v>153</v>
      </c>
      <c r="O6183" s="384">
        <v>91.682961160869084</v>
      </c>
      <c r="P6183" s="367">
        <v>2.2185000000000001</v>
      </c>
      <c r="Q6183" s="367">
        <v>153</v>
      </c>
      <c r="R6183" s="384">
        <v>300.40742658115215</v>
      </c>
      <c r="S6183" s="367">
        <v>2.1419999999999999</v>
      </c>
      <c r="T6183" s="367">
        <v>5275.8620689655145</v>
      </c>
      <c r="U6183" s="384">
        <v>17514.870926709518</v>
      </c>
      <c r="V6183" s="367">
        <v>152.99999999999991</v>
      </c>
      <c r="W6183" s="367">
        <v>254999.99999999942</v>
      </c>
      <c r="X6183" s="384">
        <v>22364.691033535259</v>
      </c>
      <c r="Y6183" s="386">
        <v>152.99999999999963</v>
      </c>
      <c r="Z6183" s="367"/>
      <c r="AA6183" s="367"/>
      <c r="AB6183" s="367"/>
      <c r="AC6183" s="367"/>
      <c r="AD6183" s="367"/>
      <c r="AE6183" s="367"/>
      <c r="AF6183" s="367"/>
      <c r="AG6183" s="367"/>
      <c r="AH6183" s="367"/>
      <c r="AI6183" s="367"/>
      <c r="AJ6183" s="367"/>
      <c r="AK6183" s="367"/>
      <c r="AL6183" s="367"/>
      <c r="AM6183" s="367"/>
      <c r="AN6183" s="367"/>
      <c r="AO6183" s="367"/>
      <c r="AP6183" s="367"/>
      <c r="AQ6183" s="367"/>
      <c r="AR6183" s="367"/>
      <c r="AS6183" s="367"/>
      <c r="AT6183" s="367"/>
    </row>
    <row r="6184" spans="2:46" ht="13.8">
      <c r="B6184" s="26">
        <v>25.66666666666671</v>
      </c>
      <c r="C6184" s="363">
        <v>129.38788063254358</v>
      </c>
      <c r="D6184" s="367">
        <v>154.00000000000028</v>
      </c>
      <c r="E6184" s="367">
        <v>7162.7906976744334</v>
      </c>
      <c r="F6184" s="367">
        <v>785.16336455276848</v>
      </c>
      <c r="G6184" s="367">
        <v>154.00000000000034</v>
      </c>
      <c r="H6184" s="367">
        <v>38500</v>
      </c>
      <c r="I6184" s="384">
        <v>-3570.984224590713</v>
      </c>
      <c r="J6184" s="367">
        <v>154</v>
      </c>
      <c r="K6184" s="367">
        <v>9333.333333333343</v>
      </c>
      <c r="L6184" s="384">
        <v>23050.180254439354</v>
      </c>
      <c r="M6184" s="367">
        <v>154.00000000000017</v>
      </c>
      <c r="N6184" s="367">
        <v>154</v>
      </c>
      <c r="O6184" s="384">
        <v>91.980459551875327</v>
      </c>
      <c r="P6184" s="367">
        <v>2.2330000000000001</v>
      </c>
      <c r="Q6184" s="367">
        <v>154</v>
      </c>
      <c r="R6184" s="384">
        <v>302.22846738827798</v>
      </c>
      <c r="S6184" s="367">
        <v>2.1560000000000001</v>
      </c>
      <c r="T6184" s="367">
        <v>5310.3448275862038</v>
      </c>
      <c r="U6184" s="384">
        <v>17610.452056449481</v>
      </c>
      <c r="V6184" s="367">
        <v>153.99999999999991</v>
      </c>
      <c r="W6184" s="367">
        <v>256666.66666666607</v>
      </c>
      <c r="X6184" s="384">
        <v>22510.162844621042</v>
      </c>
      <c r="Y6184" s="386">
        <v>153.99999999999963</v>
      </c>
      <c r="Z6184" s="367"/>
      <c r="AA6184" s="367"/>
      <c r="AB6184" s="367"/>
      <c r="AC6184" s="367"/>
      <c r="AD6184" s="367"/>
      <c r="AE6184" s="367"/>
      <c r="AF6184" s="367"/>
      <c r="AG6184" s="367"/>
      <c r="AH6184" s="367"/>
      <c r="AI6184" s="367"/>
      <c r="AJ6184" s="367"/>
      <c r="AK6184" s="367"/>
      <c r="AL6184" s="367"/>
      <c r="AM6184" s="367"/>
      <c r="AN6184" s="367"/>
      <c r="AO6184" s="367"/>
      <c r="AP6184" s="367"/>
      <c r="AQ6184" s="367"/>
      <c r="AR6184" s="367"/>
      <c r="AS6184" s="367"/>
      <c r="AT6184" s="367"/>
    </row>
    <row r="6185" spans="2:46" ht="13.8">
      <c r="B6185" s="26">
        <v>25.833333333333378</v>
      </c>
      <c r="C6185" s="363">
        <v>130.22794406242932</v>
      </c>
      <c r="D6185" s="367">
        <v>155.00000000000028</v>
      </c>
      <c r="E6185" s="367">
        <v>7209.3023255814105</v>
      </c>
      <c r="F6185" s="367">
        <v>765.75175695740074</v>
      </c>
      <c r="G6185" s="367">
        <v>155.00000000000034</v>
      </c>
      <c r="H6185" s="367">
        <v>38750</v>
      </c>
      <c r="I6185" s="384">
        <v>-3882.7259013111247</v>
      </c>
      <c r="J6185" s="367">
        <v>155</v>
      </c>
      <c r="K6185" s="367">
        <v>9393.9393939394031</v>
      </c>
      <c r="L6185" s="384">
        <v>23181.09542102768</v>
      </c>
      <c r="M6185" s="367">
        <v>155.00000000000017</v>
      </c>
      <c r="N6185" s="367">
        <v>155</v>
      </c>
      <c r="O6185" s="384">
        <v>92.274039285098979</v>
      </c>
      <c r="P6185" s="367">
        <v>2.2475000000000001</v>
      </c>
      <c r="Q6185" s="367">
        <v>155</v>
      </c>
      <c r="R6185" s="384">
        <v>304.04765876130728</v>
      </c>
      <c r="S6185" s="367">
        <v>2.17</v>
      </c>
      <c r="T6185" s="367">
        <v>5344.8275862068931</v>
      </c>
      <c r="U6185" s="384">
        <v>17705.787794620261</v>
      </c>
      <c r="V6185" s="367">
        <v>154.99999999999989</v>
      </c>
      <c r="W6185" s="367">
        <v>258333.33333333273</v>
      </c>
      <c r="X6185" s="384">
        <v>22655.625530510544</v>
      </c>
      <c r="Y6185" s="386">
        <v>154.99999999999963</v>
      </c>
      <c r="Z6185" s="367"/>
      <c r="AA6185" s="367"/>
      <c r="AB6185" s="367"/>
      <c r="AC6185" s="367"/>
      <c r="AD6185" s="367"/>
      <c r="AE6185" s="367"/>
      <c r="AF6185" s="367"/>
      <c r="AG6185" s="367"/>
      <c r="AH6185" s="367"/>
      <c r="AI6185" s="367"/>
      <c r="AJ6185" s="367"/>
      <c r="AK6185" s="367"/>
      <c r="AL6185" s="367"/>
      <c r="AM6185" s="367"/>
      <c r="AN6185" s="367"/>
      <c r="AO6185" s="367"/>
      <c r="AP6185" s="367"/>
      <c r="AQ6185" s="367"/>
      <c r="AR6185" s="367"/>
      <c r="AS6185" s="367"/>
      <c r="AT6185" s="367"/>
    </row>
    <row r="6186" spans="2:46" ht="13.8">
      <c r="B6186" s="26">
        <v>26.000000000000046</v>
      </c>
      <c r="C6186" s="363">
        <v>131.06800597472557</v>
      </c>
      <c r="D6186" s="367">
        <v>156.00000000000028</v>
      </c>
      <c r="E6186" s="367">
        <v>7255.8139534883876</v>
      </c>
      <c r="F6186" s="367">
        <v>746.02389038136789</v>
      </c>
      <c r="G6186" s="367">
        <v>156.00000000000034</v>
      </c>
      <c r="H6186" s="367">
        <v>39000</v>
      </c>
      <c r="I6186" s="384">
        <v>-4198.1908485795348</v>
      </c>
      <c r="J6186" s="367">
        <v>156</v>
      </c>
      <c r="K6186" s="367">
        <v>9454.5454545454631</v>
      </c>
      <c r="L6186" s="384">
        <v>23311.768505957021</v>
      </c>
      <c r="M6186" s="367">
        <v>156.00000000000017</v>
      </c>
      <c r="N6186" s="367">
        <v>156</v>
      </c>
      <c r="O6186" s="384">
        <v>92.563700360540011</v>
      </c>
      <c r="P6186" s="367">
        <v>2.262</v>
      </c>
      <c r="Q6186" s="367">
        <v>156</v>
      </c>
      <c r="R6186" s="384">
        <v>305.86500070024016</v>
      </c>
      <c r="S6186" s="367">
        <v>2.1840000000000002</v>
      </c>
      <c r="T6186" s="367">
        <v>5379.3103448275824</v>
      </c>
      <c r="U6186" s="384">
        <v>17800.878141221867</v>
      </c>
      <c r="V6186" s="367">
        <v>155.99999999999989</v>
      </c>
      <c r="W6186" s="367">
        <v>259999.99999999939</v>
      </c>
      <c r="X6186" s="384">
        <v>22801.079091203756</v>
      </c>
      <c r="Y6186" s="386">
        <v>155.99999999999963</v>
      </c>
      <c r="Z6186" s="367"/>
      <c r="AA6186" s="367"/>
      <c r="AB6186" s="367"/>
      <c r="AC6186" s="367"/>
      <c r="AD6186" s="367"/>
      <c r="AE6186" s="367"/>
      <c r="AF6186" s="367"/>
      <c r="AG6186" s="367"/>
      <c r="AH6186" s="367"/>
      <c r="AI6186" s="367"/>
      <c r="AJ6186" s="367"/>
      <c r="AK6186" s="367"/>
      <c r="AL6186" s="367"/>
      <c r="AM6186" s="367"/>
      <c r="AN6186" s="367"/>
      <c r="AO6186" s="367"/>
      <c r="AP6186" s="367"/>
      <c r="AQ6186" s="367"/>
      <c r="AR6186" s="367"/>
      <c r="AS6186" s="367"/>
      <c r="AT6186" s="367"/>
    </row>
    <row r="6187" spans="2:46" ht="13.8">
      <c r="B6187" s="26">
        <v>26.166666666666714</v>
      </c>
      <c r="C6187" s="363">
        <v>131.90806636943239</v>
      </c>
      <c r="D6187" s="367">
        <v>157.00000000000028</v>
      </c>
      <c r="E6187" s="367">
        <v>7302.3255813953647</v>
      </c>
      <c r="F6187" s="367">
        <v>725.97976482466993</v>
      </c>
      <c r="G6187" s="367">
        <v>157.00000000000034</v>
      </c>
      <c r="H6187" s="367">
        <v>39250</v>
      </c>
      <c r="I6187" s="384">
        <v>-4517.3790663959408</v>
      </c>
      <c r="J6187" s="367">
        <v>157</v>
      </c>
      <c r="K6187" s="367">
        <v>9515.1515151515232</v>
      </c>
      <c r="L6187" s="384">
        <v>23442.199509227397</v>
      </c>
      <c r="M6187" s="367">
        <v>157.00000000000014</v>
      </c>
      <c r="N6187" s="367">
        <v>157</v>
      </c>
      <c r="O6187" s="384">
        <v>92.849442778198437</v>
      </c>
      <c r="P6187" s="367">
        <v>2.2765</v>
      </c>
      <c r="Q6187" s="367">
        <v>157</v>
      </c>
      <c r="R6187" s="384">
        <v>307.68049320507652</v>
      </c>
      <c r="S6187" s="367">
        <v>2.198</v>
      </c>
      <c r="T6187" s="367">
        <v>5413.7931034482717</v>
      </c>
      <c r="U6187" s="384">
        <v>17895.723096254289</v>
      </c>
      <c r="V6187" s="367">
        <v>156.99999999999989</v>
      </c>
      <c r="W6187" s="367">
        <v>261666.66666666605</v>
      </c>
      <c r="X6187" s="384">
        <v>22946.523526700686</v>
      </c>
      <c r="Y6187" s="386">
        <v>156.9999999999996</v>
      </c>
      <c r="Z6187" s="367"/>
      <c r="AA6187" s="367"/>
      <c r="AB6187" s="367"/>
      <c r="AC6187" s="367"/>
      <c r="AD6187" s="367"/>
      <c r="AE6187" s="367"/>
      <c r="AF6187" s="367"/>
      <c r="AG6187" s="367"/>
      <c r="AH6187" s="367"/>
      <c r="AI6187" s="367"/>
      <c r="AJ6187" s="367"/>
      <c r="AK6187" s="367"/>
      <c r="AL6187" s="367"/>
      <c r="AM6187" s="367"/>
      <c r="AN6187" s="367"/>
      <c r="AO6187" s="367"/>
      <c r="AP6187" s="367"/>
      <c r="AQ6187" s="367"/>
      <c r="AR6187" s="367"/>
      <c r="AS6187" s="367"/>
      <c r="AT6187" s="367"/>
    </row>
    <row r="6188" spans="2:46" ht="13.8">
      <c r="B6188" s="26">
        <v>26.333333333333382</v>
      </c>
      <c r="C6188" s="363">
        <v>132.74812524654976</v>
      </c>
      <c r="D6188" s="367">
        <v>158.00000000000031</v>
      </c>
      <c r="E6188" s="367">
        <v>7348.8372093023418</v>
      </c>
      <c r="F6188" s="367">
        <v>705.61938028730606</v>
      </c>
      <c r="G6188" s="367">
        <v>158.00000000000037</v>
      </c>
      <c r="H6188" s="367">
        <v>39500</v>
      </c>
      <c r="I6188" s="384">
        <v>-4840.2905547603459</v>
      </c>
      <c r="J6188" s="367">
        <v>158</v>
      </c>
      <c r="K6188" s="367">
        <v>9575.7575757575833</v>
      </c>
      <c r="L6188" s="384">
        <v>23572.388430838797</v>
      </c>
      <c r="M6188" s="367">
        <v>158.00000000000014</v>
      </c>
      <c r="N6188" s="367">
        <v>158</v>
      </c>
      <c r="O6188" s="384">
        <v>93.131266538074257</v>
      </c>
      <c r="P6188" s="367">
        <v>2.2909999999999999</v>
      </c>
      <c r="Q6188" s="367">
        <v>158</v>
      </c>
      <c r="R6188" s="384">
        <v>309.4941362758164</v>
      </c>
      <c r="S6188" s="367">
        <v>2.2120000000000002</v>
      </c>
      <c r="T6188" s="367">
        <v>5448.275862068961</v>
      </c>
      <c r="U6188" s="384">
        <v>17990.322659717534</v>
      </c>
      <c r="V6188" s="367">
        <v>157.99999999999986</v>
      </c>
      <c r="W6188" s="367">
        <v>263333.33333333273</v>
      </c>
      <c r="X6188" s="384">
        <v>23091.958837001341</v>
      </c>
      <c r="Y6188" s="386">
        <v>157.99999999999963</v>
      </c>
      <c r="Z6188" s="367"/>
      <c r="AA6188" s="367"/>
      <c r="AB6188" s="367"/>
      <c r="AC6188" s="367"/>
      <c r="AD6188" s="367"/>
      <c r="AE6188" s="367"/>
      <c r="AF6188" s="367"/>
      <c r="AG6188" s="367"/>
      <c r="AH6188" s="367"/>
      <c r="AI6188" s="367"/>
      <c r="AJ6188" s="367"/>
      <c r="AK6188" s="367"/>
      <c r="AL6188" s="367"/>
      <c r="AM6188" s="367"/>
      <c r="AN6188" s="367"/>
      <c r="AO6188" s="367"/>
      <c r="AP6188" s="367"/>
      <c r="AQ6188" s="367"/>
      <c r="AR6188" s="367"/>
      <c r="AS6188" s="367"/>
      <c r="AT6188" s="367"/>
    </row>
    <row r="6189" spans="2:46" ht="13.8">
      <c r="B6189" s="26">
        <v>26.50000000000005</v>
      </c>
      <c r="C6189" s="363">
        <v>133.58818260607768</v>
      </c>
      <c r="D6189" s="367">
        <v>159.00000000000031</v>
      </c>
      <c r="E6189" s="367">
        <v>7395.3488372093188</v>
      </c>
      <c r="F6189" s="367">
        <v>684.94273676927764</v>
      </c>
      <c r="G6189" s="367">
        <v>159.00000000000037</v>
      </c>
      <c r="H6189" s="367">
        <v>39750</v>
      </c>
      <c r="I6189" s="384">
        <v>-5166.9253136727484</v>
      </c>
      <c r="J6189" s="367">
        <v>159</v>
      </c>
      <c r="K6189" s="367">
        <v>9636.3636363636433</v>
      </c>
      <c r="L6189" s="384">
        <v>23702.335270791227</v>
      </c>
      <c r="M6189" s="367">
        <v>159.00000000000011</v>
      </c>
      <c r="N6189" s="367">
        <v>159</v>
      </c>
      <c r="O6189" s="384">
        <v>93.409171640167443</v>
      </c>
      <c r="P6189" s="367">
        <v>2.3054999999999999</v>
      </c>
      <c r="Q6189" s="367">
        <v>159</v>
      </c>
      <c r="R6189" s="384">
        <v>311.30592991245965</v>
      </c>
      <c r="S6189" s="367">
        <v>2.226</v>
      </c>
      <c r="T6189" s="367">
        <v>5482.7586206896503</v>
      </c>
      <c r="U6189" s="384">
        <v>18084.676831611603</v>
      </c>
      <c r="V6189" s="367">
        <v>158.99999999999986</v>
      </c>
      <c r="W6189" s="367">
        <v>264999.99999999942</v>
      </c>
      <c r="X6189" s="384">
        <v>23237.385022105711</v>
      </c>
      <c r="Y6189" s="386">
        <v>158.99999999999963</v>
      </c>
      <c r="Z6189" s="367"/>
      <c r="AA6189" s="367"/>
      <c r="AB6189" s="367"/>
      <c r="AC6189" s="367"/>
      <c r="AD6189" s="367"/>
      <c r="AE6189" s="367"/>
      <c r="AF6189" s="367"/>
      <c r="AG6189" s="367"/>
      <c r="AH6189" s="367"/>
      <c r="AI6189" s="367"/>
      <c r="AJ6189" s="367"/>
      <c r="AK6189" s="367"/>
      <c r="AL6189" s="367"/>
      <c r="AM6189" s="367"/>
      <c r="AN6189" s="367"/>
      <c r="AO6189" s="367"/>
      <c r="AP6189" s="367"/>
      <c r="AQ6189" s="367"/>
      <c r="AR6189" s="367"/>
      <c r="AS6189" s="367"/>
      <c r="AT6189" s="367"/>
    </row>
    <row r="6190" spans="2:46" ht="13.8">
      <c r="B6190" s="26">
        <v>26.666666666666718</v>
      </c>
      <c r="C6190" s="363">
        <v>134.42823844801612</v>
      </c>
      <c r="D6190" s="367">
        <v>160.00000000000031</v>
      </c>
      <c r="E6190" s="367">
        <v>7441.8604651162959</v>
      </c>
      <c r="F6190" s="367">
        <v>663.94983427058389</v>
      </c>
      <c r="G6190" s="367">
        <v>160.00000000000037</v>
      </c>
      <c r="H6190" s="367">
        <v>40000</v>
      </c>
      <c r="I6190" s="384">
        <v>-5497.2833431331492</v>
      </c>
      <c r="J6190" s="367">
        <v>160</v>
      </c>
      <c r="K6190" s="367">
        <v>9696.9696969697034</v>
      </c>
      <c r="L6190" s="384">
        <v>23832.040029084685</v>
      </c>
      <c r="M6190" s="367">
        <v>160.00000000000011</v>
      </c>
      <c r="N6190" s="367">
        <v>160</v>
      </c>
      <c r="O6190" s="384">
        <v>93.683158084478038</v>
      </c>
      <c r="P6190" s="367">
        <v>2.3199999999999998</v>
      </c>
      <c r="Q6190" s="367">
        <v>160</v>
      </c>
      <c r="R6190" s="384">
        <v>313.11587411500648</v>
      </c>
      <c r="S6190" s="367">
        <v>2.2399999999999998</v>
      </c>
      <c r="T6190" s="367">
        <v>5517.2413793103397</v>
      </c>
      <c r="U6190" s="384">
        <v>18178.785611936491</v>
      </c>
      <c r="V6190" s="367">
        <v>159.99999999999986</v>
      </c>
      <c r="W6190" s="367">
        <v>266666.6666666661</v>
      </c>
      <c r="X6190" s="384">
        <v>23382.802082013797</v>
      </c>
      <c r="Y6190" s="386">
        <v>159.99999999999963</v>
      </c>
      <c r="Z6190" s="367"/>
      <c r="AA6190" s="367"/>
      <c r="AB6190" s="367"/>
      <c r="AC6190" s="367"/>
      <c r="AD6190" s="367"/>
      <c r="AE6190" s="367"/>
      <c r="AF6190" s="367"/>
      <c r="AG6190" s="367"/>
      <c r="AH6190" s="367"/>
      <c r="AI6190" s="367"/>
      <c r="AJ6190" s="367"/>
      <c r="AK6190" s="367"/>
      <c r="AL6190" s="367"/>
      <c r="AM6190" s="367"/>
      <c r="AN6190" s="367"/>
      <c r="AO6190" s="367"/>
      <c r="AP6190" s="367"/>
      <c r="AQ6190" s="367"/>
      <c r="AR6190" s="367"/>
      <c r="AS6190" s="367"/>
      <c r="AT6190" s="367"/>
    </row>
    <row r="6191" spans="2:46" ht="13.8">
      <c r="B6191" s="26">
        <v>26.833333333333385</v>
      </c>
      <c r="C6191" s="363">
        <v>135.26829277236513</v>
      </c>
      <c r="D6191" s="367">
        <v>161.00000000000031</v>
      </c>
      <c r="E6191" s="367">
        <v>7488.372093023273</v>
      </c>
      <c r="F6191" s="367">
        <v>642.64067279122492</v>
      </c>
      <c r="G6191" s="367">
        <v>161.00000000000037</v>
      </c>
      <c r="H6191" s="367">
        <v>40250</v>
      </c>
      <c r="I6191" s="384">
        <v>-5831.3646431415473</v>
      </c>
      <c r="J6191" s="367">
        <v>161</v>
      </c>
      <c r="K6191" s="367">
        <v>9757.5757575757634</v>
      </c>
      <c r="L6191" s="384">
        <v>23961.502705719173</v>
      </c>
      <c r="M6191" s="367">
        <v>161.00000000000011</v>
      </c>
      <c r="N6191" s="367">
        <v>161</v>
      </c>
      <c r="O6191" s="384">
        <v>93.953225871006055</v>
      </c>
      <c r="P6191" s="367">
        <v>2.3345000000000002</v>
      </c>
      <c r="Q6191" s="367">
        <v>161</v>
      </c>
      <c r="R6191" s="384">
        <v>314.92396888345689</v>
      </c>
      <c r="S6191" s="367">
        <v>2.254</v>
      </c>
      <c r="T6191" s="367">
        <v>5551.724137931029</v>
      </c>
      <c r="U6191" s="384">
        <v>18272.649000692203</v>
      </c>
      <c r="V6191" s="367">
        <v>160.99999999999983</v>
      </c>
      <c r="W6191" s="367">
        <v>268333.33333333279</v>
      </c>
      <c r="X6191" s="384">
        <v>23528.210016725599</v>
      </c>
      <c r="Y6191" s="386">
        <v>160.99999999999966</v>
      </c>
      <c r="Z6191" s="367"/>
      <c r="AA6191" s="367"/>
      <c r="AB6191" s="367"/>
      <c r="AC6191" s="367"/>
      <c r="AD6191" s="367"/>
      <c r="AE6191" s="367"/>
      <c r="AF6191" s="367"/>
      <c r="AG6191" s="367"/>
      <c r="AH6191" s="367"/>
      <c r="AI6191" s="367"/>
      <c r="AJ6191" s="367"/>
      <c r="AK6191" s="367"/>
      <c r="AL6191" s="367"/>
      <c r="AM6191" s="367"/>
      <c r="AN6191" s="367"/>
      <c r="AO6191" s="367"/>
      <c r="AP6191" s="367"/>
      <c r="AQ6191" s="367"/>
      <c r="AR6191" s="367"/>
      <c r="AS6191" s="367"/>
      <c r="AT6191" s="367"/>
    </row>
    <row r="6192" spans="2:46" ht="13.8">
      <c r="B6192" s="26">
        <v>27.000000000000053</v>
      </c>
      <c r="C6192" s="363">
        <v>136.10834557912466</v>
      </c>
      <c r="D6192" s="367">
        <v>162.00000000000031</v>
      </c>
      <c r="E6192" s="367">
        <v>7534.8837209302501</v>
      </c>
      <c r="F6192" s="367">
        <v>621.01525233120026</v>
      </c>
      <c r="G6192" s="367">
        <v>162.0000000000004</v>
      </c>
      <c r="H6192" s="367">
        <v>40500</v>
      </c>
      <c r="I6192" s="384">
        <v>-6169.1692136979427</v>
      </c>
      <c r="J6192" s="367">
        <v>162</v>
      </c>
      <c r="K6192" s="367">
        <v>9818.1818181818235</v>
      </c>
      <c r="L6192" s="384">
        <v>24090.723300694688</v>
      </c>
      <c r="M6192" s="367">
        <v>162.00000000000009</v>
      </c>
      <c r="N6192" s="367">
        <v>162</v>
      </c>
      <c r="O6192" s="384">
        <v>94.219374999751409</v>
      </c>
      <c r="P6192" s="367">
        <v>2.3489999999999998</v>
      </c>
      <c r="Q6192" s="367">
        <v>162</v>
      </c>
      <c r="R6192" s="384">
        <v>316.73021421781073</v>
      </c>
      <c r="S6192" s="367">
        <v>2.2680000000000002</v>
      </c>
      <c r="T6192" s="367">
        <v>5586.2068965517183</v>
      </c>
      <c r="U6192" s="384">
        <v>18366.266997878734</v>
      </c>
      <c r="V6192" s="367">
        <v>161.99999999999983</v>
      </c>
      <c r="W6192" s="367">
        <v>269999.99999999948</v>
      </c>
      <c r="X6192" s="384">
        <v>23673.608826241118</v>
      </c>
      <c r="Y6192" s="386">
        <v>161.99999999999966</v>
      </c>
      <c r="Z6192" s="367"/>
      <c r="AA6192" s="367"/>
      <c r="AB6192" s="367"/>
      <c r="AC6192" s="367"/>
      <c r="AD6192" s="367"/>
      <c r="AE6192" s="367"/>
      <c r="AF6192" s="367"/>
      <c r="AG6192" s="367"/>
      <c r="AH6192" s="367"/>
      <c r="AI6192" s="367"/>
      <c r="AJ6192" s="367"/>
      <c r="AK6192" s="367"/>
      <c r="AL6192" s="367"/>
      <c r="AM6192" s="367"/>
      <c r="AN6192" s="367"/>
      <c r="AO6192" s="367"/>
      <c r="AP6192" s="367"/>
      <c r="AQ6192" s="367"/>
      <c r="AR6192" s="367"/>
      <c r="AS6192" s="367"/>
      <c r="AT6192" s="367"/>
    </row>
    <row r="6193" spans="2:46" ht="13.8">
      <c r="B6193" s="26">
        <v>27.166666666666721</v>
      </c>
      <c r="C6193" s="363">
        <v>136.94839686829476</v>
      </c>
      <c r="D6193" s="367">
        <v>163.00000000000034</v>
      </c>
      <c r="E6193" s="367">
        <v>7581.3953488372272</v>
      </c>
      <c r="F6193" s="367">
        <v>599.07357289051072</v>
      </c>
      <c r="G6193" s="367">
        <v>163.0000000000004</v>
      </c>
      <c r="H6193" s="367">
        <v>40750</v>
      </c>
      <c r="I6193" s="384">
        <v>-6510.6970548023364</v>
      </c>
      <c r="J6193" s="367">
        <v>163</v>
      </c>
      <c r="K6193" s="367">
        <v>9878.7878787878835</v>
      </c>
      <c r="L6193" s="384">
        <v>24219.701814011227</v>
      </c>
      <c r="M6193" s="367">
        <v>163.00000000000009</v>
      </c>
      <c r="N6193" s="367">
        <v>163</v>
      </c>
      <c r="O6193" s="384">
        <v>94.481605470714186</v>
      </c>
      <c r="P6193" s="367">
        <v>2.3635000000000002</v>
      </c>
      <c r="Q6193" s="367">
        <v>163</v>
      </c>
      <c r="R6193" s="384">
        <v>318.53461011806809</v>
      </c>
      <c r="S6193" s="367">
        <v>2.282</v>
      </c>
      <c r="T6193" s="367">
        <v>5620.6896551724076</v>
      </c>
      <c r="U6193" s="384">
        <v>18459.639603496085</v>
      </c>
      <c r="V6193" s="367">
        <v>162.9999999999998</v>
      </c>
      <c r="W6193" s="367">
        <v>271666.66666666616</v>
      </c>
      <c r="X6193" s="384">
        <v>23818.998510560359</v>
      </c>
      <c r="Y6193" s="386">
        <v>162.99999999999969</v>
      </c>
      <c r="Z6193" s="367"/>
      <c r="AA6193" s="367"/>
      <c r="AB6193" s="367"/>
      <c r="AC6193" s="367"/>
      <c r="AD6193" s="367"/>
      <c r="AE6193" s="367"/>
      <c r="AF6193" s="367"/>
      <c r="AG6193" s="367"/>
      <c r="AH6193" s="367"/>
      <c r="AI6193" s="367"/>
      <c r="AJ6193" s="367"/>
      <c r="AK6193" s="367"/>
      <c r="AL6193" s="367"/>
      <c r="AM6193" s="367"/>
      <c r="AN6193" s="367"/>
      <c r="AO6193" s="367"/>
      <c r="AP6193" s="367"/>
      <c r="AQ6193" s="367"/>
      <c r="AR6193" s="367"/>
      <c r="AS6193" s="367"/>
      <c r="AT6193" s="367"/>
    </row>
    <row r="6194" spans="2:46" ht="13.8">
      <c r="B6194" s="26">
        <v>27.333333333333389</v>
      </c>
      <c r="C6194" s="363">
        <v>137.78844663987542</v>
      </c>
      <c r="D6194" s="367">
        <v>164.00000000000034</v>
      </c>
      <c r="E6194" s="367">
        <v>7627.9069767442043</v>
      </c>
      <c r="F6194" s="367">
        <v>576.81563446915629</v>
      </c>
      <c r="G6194" s="367">
        <v>164.0000000000004</v>
      </c>
      <c r="H6194" s="367">
        <v>41000</v>
      </c>
      <c r="I6194" s="384">
        <v>-6855.9481664547175</v>
      </c>
      <c r="J6194" s="367">
        <v>163.99999999999997</v>
      </c>
      <c r="K6194" s="367">
        <v>9939.3939393939436</v>
      </c>
      <c r="L6194" s="384">
        <v>24348.438245668796</v>
      </c>
      <c r="M6194" s="367">
        <v>164.00000000000009</v>
      </c>
      <c r="N6194" s="367">
        <v>164</v>
      </c>
      <c r="O6194" s="384">
        <v>94.739917283894357</v>
      </c>
      <c r="P6194" s="367">
        <v>2.3780000000000001</v>
      </c>
      <c r="Q6194" s="367">
        <v>164</v>
      </c>
      <c r="R6194" s="384">
        <v>320.33715658422886</v>
      </c>
      <c r="S6194" s="367">
        <v>2.2959999999999998</v>
      </c>
      <c r="T6194" s="367">
        <v>5655.1724137930969</v>
      </c>
      <c r="U6194" s="384">
        <v>18552.766817544256</v>
      </c>
      <c r="V6194" s="367">
        <v>163.9999999999998</v>
      </c>
      <c r="W6194" s="367">
        <v>273333.33333333285</v>
      </c>
      <c r="X6194" s="384">
        <v>23964.379069683313</v>
      </c>
      <c r="Y6194" s="386">
        <v>163.99999999999972</v>
      </c>
      <c r="Z6194" s="367"/>
      <c r="AA6194" s="367"/>
      <c r="AB6194" s="367"/>
      <c r="AC6194" s="367"/>
      <c r="AD6194" s="367"/>
      <c r="AE6194" s="367"/>
      <c r="AF6194" s="367"/>
      <c r="AG6194" s="367"/>
      <c r="AH6194" s="367"/>
      <c r="AI6194" s="367"/>
      <c r="AJ6194" s="367"/>
      <c r="AK6194" s="367"/>
      <c r="AL6194" s="367"/>
      <c r="AM6194" s="367"/>
      <c r="AN6194" s="367"/>
      <c r="AO6194" s="367"/>
      <c r="AP6194" s="367"/>
      <c r="AQ6194" s="367"/>
      <c r="AR6194" s="367"/>
      <c r="AS6194" s="367"/>
      <c r="AT6194" s="367"/>
    </row>
    <row r="6195" spans="2:46" ht="13.8">
      <c r="B6195" s="26">
        <v>27.500000000000057</v>
      </c>
      <c r="C6195" s="363">
        <v>138.62849489386656</v>
      </c>
      <c r="D6195" s="367">
        <v>165.00000000000034</v>
      </c>
      <c r="E6195" s="367">
        <v>7674.4186046511813</v>
      </c>
      <c r="F6195" s="367">
        <v>554.24143706713642</v>
      </c>
      <c r="G6195" s="367">
        <v>165.0000000000004</v>
      </c>
      <c r="H6195" s="367">
        <v>41250</v>
      </c>
      <c r="I6195" s="384">
        <v>-7204.9225486551049</v>
      </c>
      <c r="J6195" s="367">
        <v>164.99999999999997</v>
      </c>
      <c r="K6195" s="367">
        <v>10000.000000000004</v>
      </c>
      <c r="L6195" s="384">
        <v>24476.932595667386</v>
      </c>
      <c r="M6195" s="367">
        <v>165.00000000000006</v>
      </c>
      <c r="N6195" s="367">
        <v>165</v>
      </c>
      <c r="O6195" s="384">
        <v>94.994310439291922</v>
      </c>
      <c r="P6195" s="367">
        <v>2.3925000000000001</v>
      </c>
      <c r="Q6195" s="367">
        <v>165</v>
      </c>
      <c r="R6195" s="384">
        <v>322.13785361629323</v>
      </c>
      <c r="S6195" s="367">
        <v>2.31</v>
      </c>
      <c r="T6195" s="367">
        <v>5689.6551724137862</v>
      </c>
      <c r="U6195" s="384">
        <v>18645.648640023253</v>
      </c>
      <c r="V6195" s="367">
        <v>164.9999999999998</v>
      </c>
      <c r="W6195" s="367">
        <v>274999.99999999953</v>
      </c>
      <c r="X6195" s="384">
        <v>24109.750503609983</v>
      </c>
      <c r="Y6195" s="386">
        <v>164.99999999999972</v>
      </c>
      <c r="Z6195" s="367"/>
      <c r="AA6195" s="367"/>
      <c r="AB6195" s="367"/>
      <c r="AC6195" s="367"/>
      <c r="AD6195" s="367"/>
      <c r="AE6195" s="367"/>
      <c r="AF6195" s="367"/>
      <c r="AG6195" s="367"/>
      <c r="AH6195" s="367"/>
      <c r="AI6195" s="367"/>
      <c r="AJ6195" s="367"/>
      <c r="AK6195" s="367"/>
      <c r="AL6195" s="367"/>
      <c r="AM6195" s="367"/>
      <c r="AN6195" s="367"/>
      <c r="AO6195" s="367"/>
      <c r="AP6195" s="367"/>
      <c r="AQ6195" s="367"/>
      <c r="AR6195" s="367"/>
      <c r="AS6195" s="367"/>
      <c r="AT6195" s="367"/>
    </row>
    <row r="6196" spans="2:46" ht="13.8">
      <c r="B6196" s="26">
        <v>27.666666666666725</v>
      </c>
      <c r="C6196" s="363">
        <v>139.46854163026828</v>
      </c>
      <c r="D6196" s="367">
        <v>166.00000000000034</v>
      </c>
      <c r="E6196" s="367">
        <v>7720.9302325581584</v>
      </c>
      <c r="F6196" s="367">
        <v>531.35098068445075</v>
      </c>
      <c r="G6196" s="367">
        <v>166.00000000000043</v>
      </c>
      <c r="H6196" s="367">
        <v>41500</v>
      </c>
      <c r="I6196" s="384">
        <v>-7557.6202014034916</v>
      </c>
      <c r="J6196" s="367">
        <v>165.99999999999997</v>
      </c>
      <c r="K6196" s="367">
        <v>10060.606060606064</v>
      </c>
      <c r="L6196" s="384">
        <v>24605.184864007009</v>
      </c>
      <c r="M6196" s="367">
        <v>166.00000000000006</v>
      </c>
      <c r="N6196" s="367">
        <v>166</v>
      </c>
      <c r="O6196" s="384">
        <v>95.244784936906854</v>
      </c>
      <c r="P6196" s="367">
        <v>2.407</v>
      </c>
      <c r="Q6196" s="367">
        <v>166</v>
      </c>
      <c r="R6196" s="384">
        <v>323.93670121426106</v>
      </c>
      <c r="S6196" s="367">
        <v>2.3240000000000003</v>
      </c>
      <c r="T6196" s="367">
        <v>5724.1379310344755</v>
      </c>
      <c r="U6196" s="384">
        <v>18738.285070933067</v>
      </c>
      <c r="V6196" s="367">
        <v>165.99999999999977</v>
      </c>
      <c r="W6196" s="367">
        <v>276666.66666666622</v>
      </c>
      <c r="X6196" s="384">
        <v>24255.112812340376</v>
      </c>
      <c r="Y6196" s="386">
        <v>165.99999999999974</v>
      </c>
      <c r="Z6196" s="367"/>
      <c r="AA6196" s="367"/>
      <c r="AB6196" s="367"/>
      <c r="AC6196" s="367"/>
      <c r="AD6196" s="367"/>
      <c r="AE6196" s="367"/>
      <c r="AF6196" s="367"/>
      <c r="AG6196" s="367"/>
      <c r="AH6196" s="367"/>
      <c r="AI6196" s="367"/>
      <c r="AJ6196" s="367"/>
      <c r="AK6196" s="367"/>
      <c r="AL6196" s="367"/>
      <c r="AM6196" s="367"/>
      <c r="AN6196" s="367"/>
      <c r="AO6196" s="367"/>
      <c r="AP6196" s="367"/>
      <c r="AQ6196" s="367"/>
      <c r="AR6196" s="367"/>
      <c r="AS6196" s="367"/>
      <c r="AT6196" s="367"/>
    </row>
    <row r="6197" spans="2:46" ht="13.8">
      <c r="B6197" s="26">
        <v>27.833333333333393</v>
      </c>
      <c r="C6197" s="363">
        <v>140.3085868490806</v>
      </c>
      <c r="D6197" s="367">
        <v>167.00000000000037</v>
      </c>
      <c r="E6197" s="367">
        <v>7767.4418604651355</v>
      </c>
      <c r="F6197" s="367">
        <v>508.14426532110048</v>
      </c>
      <c r="G6197" s="367">
        <v>167.00000000000043</v>
      </c>
      <c r="H6197" s="367">
        <v>41750</v>
      </c>
      <c r="I6197" s="384">
        <v>-7914.0411246998765</v>
      </c>
      <c r="J6197" s="367">
        <v>166.99999999999997</v>
      </c>
      <c r="K6197" s="367">
        <v>10121.212121212124</v>
      </c>
      <c r="L6197" s="384">
        <v>24733.19505068766</v>
      </c>
      <c r="M6197" s="367">
        <v>167.00000000000006</v>
      </c>
      <c r="N6197" s="367">
        <v>167</v>
      </c>
      <c r="O6197" s="384">
        <v>95.491340776739179</v>
      </c>
      <c r="P6197" s="367">
        <v>2.4215</v>
      </c>
      <c r="Q6197" s="367">
        <v>167</v>
      </c>
      <c r="R6197" s="384">
        <v>325.73369937813226</v>
      </c>
      <c r="S6197" s="367">
        <v>2.3379999999999996</v>
      </c>
      <c r="T6197" s="367">
        <v>5758.6206896551648</v>
      </c>
      <c r="U6197" s="384">
        <v>18830.676110273707</v>
      </c>
      <c r="V6197" s="367">
        <v>166.9999999999998</v>
      </c>
      <c r="W6197" s="367">
        <v>278333.33333333291</v>
      </c>
      <c r="X6197" s="384">
        <v>24400.465995874481</v>
      </c>
      <c r="Y6197" s="386">
        <v>166.99999999999974</v>
      </c>
      <c r="Z6197" s="367"/>
      <c r="AA6197" s="367"/>
      <c r="AB6197" s="367"/>
      <c r="AC6197" s="367"/>
      <c r="AD6197" s="367"/>
      <c r="AE6197" s="367"/>
      <c r="AF6197" s="367"/>
      <c r="AG6197" s="367"/>
      <c r="AH6197" s="367"/>
      <c r="AI6197" s="367"/>
      <c r="AJ6197" s="367"/>
      <c r="AK6197" s="367"/>
      <c r="AL6197" s="367"/>
      <c r="AM6197" s="367"/>
      <c r="AN6197" s="367"/>
      <c r="AO6197" s="367"/>
      <c r="AP6197" s="367"/>
      <c r="AQ6197" s="367"/>
      <c r="AR6197" s="367"/>
      <c r="AS6197" s="367"/>
      <c r="AT6197" s="367"/>
    </row>
    <row r="6198" spans="2:46" ht="13.8">
      <c r="B6198" s="26">
        <v>28.00000000000006</v>
      </c>
      <c r="C6198" s="363">
        <v>141.14863055030338</v>
      </c>
      <c r="D6198" s="367">
        <v>168.00000000000037</v>
      </c>
      <c r="E6198" s="367">
        <v>7813.9534883721126</v>
      </c>
      <c r="F6198" s="367">
        <v>484.62129097708504</v>
      </c>
      <c r="G6198" s="367">
        <v>168.00000000000043</v>
      </c>
      <c r="H6198" s="367">
        <v>42000</v>
      </c>
      <c r="I6198" s="384">
        <v>-8274.1853185442578</v>
      </c>
      <c r="J6198" s="367">
        <v>167.99999999999997</v>
      </c>
      <c r="K6198" s="367">
        <v>10181.818181818184</v>
      </c>
      <c r="L6198" s="384">
        <v>24860.963155709334</v>
      </c>
      <c r="M6198" s="367">
        <v>168.00000000000003</v>
      </c>
      <c r="N6198" s="367">
        <v>168</v>
      </c>
      <c r="O6198" s="384">
        <v>95.733977958788913</v>
      </c>
      <c r="P6198" s="367">
        <v>2.4359999999999999</v>
      </c>
      <c r="Q6198" s="367">
        <v>168</v>
      </c>
      <c r="R6198" s="384">
        <v>327.52884810790715</v>
      </c>
      <c r="S6198" s="367">
        <v>2.3519999999999999</v>
      </c>
      <c r="T6198" s="367">
        <v>5793.1034482758541</v>
      </c>
      <c r="U6198" s="384">
        <v>18922.821758045164</v>
      </c>
      <c r="V6198" s="367">
        <v>167.99999999999977</v>
      </c>
      <c r="W6198" s="367">
        <v>279999.99999999959</v>
      </c>
      <c r="X6198" s="384">
        <v>24545.810054212303</v>
      </c>
      <c r="Y6198" s="386">
        <v>167.99999999999977</v>
      </c>
      <c r="Z6198" s="367"/>
      <c r="AA6198" s="367"/>
      <c r="AB6198" s="367"/>
      <c r="AC6198" s="367"/>
      <c r="AD6198" s="367"/>
      <c r="AE6198" s="367"/>
      <c r="AF6198" s="367"/>
      <c r="AG6198" s="367"/>
      <c r="AH6198" s="367"/>
      <c r="AI6198" s="367"/>
      <c r="AJ6198" s="367"/>
      <c r="AK6198" s="367"/>
      <c r="AL6198" s="367"/>
      <c r="AM6198" s="367"/>
      <c r="AN6198" s="367"/>
      <c r="AO6198" s="367"/>
      <c r="AP6198" s="367"/>
      <c r="AQ6198" s="367"/>
      <c r="AR6198" s="367"/>
      <c r="AS6198" s="367"/>
      <c r="AT6198" s="367"/>
    </row>
    <row r="6199" spans="2:46" ht="13.8">
      <c r="B6199" s="26">
        <v>28.166666666666728</v>
      </c>
      <c r="C6199" s="363">
        <v>141.98867273393674</v>
      </c>
      <c r="D6199" s="367">
        <v>169.00000000000037</v>
      </c>
      <c r="E6199" s="367">
        <v>7860.4651162790897</v>
      </c>
      <c r="F6199" s="367">
        <v>460.78205765240432</v>
      </c>
      <c r="G6199" s="367">
        <v>169.00000000000043</v>
      </c>
      <c r="H6199" s="367">
        <v>42250</v>
      </c>
      <c r="I6199" s="384">
        <v>-8638.0527829366383</v>
      </c>
      <c r="J6199" s="367">
        <v>168.99999999999997</v>
      </c>
      <c r="K6199" s="367">
        <v>10242.424242424244</v>
      </c>
      <c r="L6199" s="384">
        <v>24988.489179072039</v>
      </c>
      <c r="M6199" s="367">
        <v>169.00000000000003</v>
      </c>
      <c r="N6199" s="367">
        <v>169</v>
      </c>
      <c r="O6199" s="384">
        <v>95.972696483056041</v>
      </c>
      <c r="P6199" s="367">
        <v>2.4504999999999999</v>
      </c>
      <c r="Q6199" s="367">
        <v>169</v>
      </c>
      <c r="R6199" s="384">
        <v>329.32214740358546</v>
      </c>
      <c r="S6199" s="367">
        <v>2.3660000000000001</v>
      </c>
      <c r="T6199" s="367">
        <v>5827.5862068965434</v>
      </c>
      <c r="U6199" s="384">
        <v>19014.722014247443</v>
      </c>
      <c r="V6199" s="367">
        <v>168.99999999999977</v>
      </c>
      <c r="W6199" s="367">
        <v>281666.66666666628</v>
      </c>
      <c r="X6199" s="384">
        <v>24691.144987353844</v>
      </c>
      <c r="Y6199" s="386">
        <v>168.99999999999977</v>
      </c>
      <c r="Z6199" s="367"/>
      <c r="AA6199" s="367"/>
      <c r="AB6199" s="367"/>
      <c r="AC6199" s="367"/>
      <c r="AD6199" s="367"/>
      <c r="AE6199" s="367"/>
      <c r="AF6199" s="367"/>
      <c r="AG6199" s="367"/>
      <c r="AH6199" s="367"/>
      <c r="AI6199" s="367"/>
      <c r="AJ6199" s="367"/>
      <c r="AK6199" s="367"/>
      <c r="AL6199" s="367"/>
      <c r="AM6199" s="367"/>
      <c r="AN6199" s="367"/>
      <c r="AO6199" s="367"/>
      <c r="AP6199" s="367"/>
      <c r="AQ6199" s="367"/>
      <c r="AR6199" s="367"/>
      <c r="AS6199" s="367"/>
      <c r="AT6199" s="367"/>
    </row>
    <row r="6200" spans="2:46" ht="13.8">
      <c r="B6200" s="26">
        <v>28.333333333333396</v>
      </c>
      <c r="C6200" s="363">
        <v>142.82871339998061</v>
      </c>
      <c r="D6200" s="367">
        <v>170.00000000000037</v>
      </c>
      <c r="E6200" s="367">
        <v>7906.9767441860668</v>
      </c>
      <c r="F6200" s="367">
        <v>436.62656534705837</v>
      </c>
      <c r="G6200" s="367">
        <v>170.00000000000043</v>
      </c>
      <c r="H6200" s="367">
        <v>42500</v>
      </c>
      <c r="I6200" s="384">
        <v>-9005.6435178770153</v>
      </c>
      <c r="J6200" s="367">
        <v>169.99999999999997</v>
      </c>
      <c r="K6200" s="367">
        <v>10303.030303030304</v>
      </c>
      <c r="L6200" s="384">
        <v>25115.773120775772</v>
      </c>
      <c r="M6200" s="367">
        <v>170.00000000000003</v>
      </c>
      <c r="N6200" s="367">
        <v>170</v>
      </c>
      <c r="O6200" s="384">
        <v>96.207496349540563</v>
      </c>
      <c r="P6200" s="367">
        <v>2.4650000000000003</v>
      </c>
      <c r="Q6200" s="367">
        <v>170</v>
      </c>
      <c r="R6200" s="384">
        <v>331.11359726516736</v>
      </c>
      <c r="S6200" s="367">
        <v>2.3800000000000003</v>
      </c>
      <c r="T6200" s="367">
        <v>5862.0689655172328</v>
      </c>
      <c r="U6200" s="384">
        <v>19106.376878880546</v>
      </c>
      <c r="V6200" s="367">
        <v>169.99999999999977</v>
      </c>
      <c r="W6200" s="367">
        <v>283333.33333333296</v>
      </c>
      <c r="X6200" s="384">
        <v>24836.470795299094</v>
      </c>
      <c r="Y6200" s="386">
        <v>169.99999999999977</v>
      </c>
      <c r="Z6200" s="367"/>
      <c r="AA6200" s="367"/>
      <c r="AB6200" s="367"/>
      <c r="AC6200" s="367"/>
      <c r="AD6200" s="367"/>
      <c r="AE6200" s="367"/>
      <c r="AF6200" s="367"/>
      <c r="AG6200" s="367"/>
      <c r="AH6200" s="367"/>
      <c r="AI6200" s="367"/>
      <c r="AJ6200" s="367"/>
      <c r="AK6200" s="367"/>
      <c r="AL6200" s="367"/>
      <c r="AM6200" s="367"/>
      <c r="AN6200" s="367"/>
      <c r="AO6200" s="367"/>
      <c r="AP6200" s="367"/>
      <c r="AQ6200" s="367"/>
      <c r="AR6200" s="367"/>
      <c r="AS6200" s="367"/>
      <c r="AT6200" s="367"/>
    </row>
    <row r="6201" spans="2:46" ht="13.8">
      <c r="B6201" s="26">
        <v>28.500000000000064</v>
      </c>
      <c r="C6201" s="363">
        <v>143.66875254843512</v>
      </c>
      <c r="D6201" s="367">
        <v>171.00000000000037</v>
      </c>
      <c r="E6201" s="367">
        <v>7953.4883720930438</v>
      </c>
      <c r="F6201" s="367">
        <v>412.15481406104658</v>
      </c>
      <c r="G6201" s="367">
        <v>171.00000000000045</v>
      </c>
      <c r="H6201" s="367">
        <v>42750</v>
      </c>
      <c r="I6201" s="384">
        <v>-9376.9575233653904</v>
      </c>
      <c r="J6201" s="367">
        <v>170.99999999999997</v>
      </c>
      <c r="K6201" s="367">
        <v>10363.636363636364</v>
      </c>
      <c r="L6201" s="384">
        <v>25242.814980820527</v>
      </c>
      <c r="M6201" s="367">
        <v>171</v>
      </c>
      <c r="N6201" s="367">
        <v>171</v>
      </c>
      <c r="O6201" s="384">
        <v>96.438377558242436</v>
      </c>
      <c r="P6201" s="367">
        <v>2.4794999999999998</v>
      </c>
      <c r="Q6201" s="367">
        <v>171</v>
      </c>
      <c r="R6201" s="384">
        <v>332.90319769265261</v>
      </c>
      <c r="S6201" s="367">
        <v>2.3939999999999997</v>
      </c>
      <c r="T6201" s="367">
        <v>5896.5517241379221</v>
      </c>
      <c r="U6201" s="384">
        <v>19197.786351944465</v>
      </c>
      <c r="V6201" s="367">
        <v>170.99999999999974</v>
      </c>
      <c r="W6201" s="367">
        <v>284999.99999999965</v>
      </c>
      <c r="X6201" s="384">
        <v>24981.787478048071</v>
      </c>
      <c r="Y6201" s="386">
        <v>170.9999999999998</v>
      </c>
      <c r="Z6201" s="367"/>
      <c r="AA6201" s="367"/>
      <c r="AB6201" s="367"/>
      <c r="AC6201" s="367"/>
      <c r="AD6201" s="367"/>
      <c r="AE6201" s="367"/>
      <c r="AF6201" s="367"/>
      <c r="AG6201" s="367"/>
      <c r="AH6201" s="367"/>
      <c r="AI6201" s="367"/>
      <c r="AJ6201" s="367"/>
      <c r="AK6201" s="367"/>
      <c r="AL6201" s="367"/>
      <c r="AM6201" s="367"/>
      <c r="AN6201" s="367"/>
      <c r="AO6201" s="367"/>
      <c r="AP6201" s="367"/>
      <c r="AQ6201" s="367"/>
      <c r="AR6201" s="367"/>
      <c r="AS6201" s="367"/>
      <c r="AT6201" s="367"/>
    </row>
    <row r="6202" spans="2:46" ht="13.8">
      <c r="B6202" s="26">
        <v>28.666666666666732</v>
      </c>
      <c r="C6202" s="363">
        <v>144.50879017930012</v>
      </c>
      <c r="D6202" s="367">
        <v>172.0000000000004</v>
      </c>
      <c r="E6202" s="367">
        <v>8000.0000000000209</v>
      </c>
      <c r="F6202" s="367">
        <v>387.3668037943703</v>
      </c>
      <c r="G6202" s="367">
        <v>172.00000000000045</v>
      </c>
      <c r="H6202" s="367">
        <v>43000</v>
      </c>
      <c r="I6202" s="384">
        <v>-9751.994799401773</v>
      </c>
      <c r="J6202" s="367">
        <v>172</v>
      </c>
      <c r="K6202" s="367">
        <v>10424.242424242424</v>
      </c>
      <c r="L6202" s="384">
        <v>25369.614759206313</v>
      </c>
      <c r="M6202" s="367">
        <v>172</v>
      </c>
      <c r="N6202" s="367">
        <v>172</v>
      </c>
      <c r="O6202" s="384">
        <v>96.665340109161761</v>
      </c>
      <c r="P6202" s="367">
        <v>2.4940000000000002</v>
      </c>
      <c r="Q6202" s="367">
        <v>172</v>
      </c>
      <c r="R6202" s="384">
        <v>334.69094868604139</v>
      </c>
      <c r="S6202" s="367">
        <v>2.4079999999999999</v>
      </c>
      <c r="T6202" s="367">
        <v>5931.0344827586114</v>
      </c>
      <c r="U6202" s="384">
        <v>19288.950433439208</v>
      </c>
      <c r="V6202" s="367">
        <v>171.99999999999974</v>
      </c>
      <c r="W6202" s="367">
        <v>286666.66666666634</v>
      </c>
      <c r="X6202" s="384">
        <v>25127.09503560076</v>
      </c>
      <c r="Y6202" s="386">
        <v>171.9999999999998</v>
      </c>
      <c r="Z6202" s="367"/>
      <c r="AA6202" s="367"/>
      <c r="AB6202" s="367"/>
      <c r="AC6202" s="367"/>
      <c r="AD6202" s="367"/>
      <c r="AE6202" s="367"/>
      <c r="AF6202" s="367"/>
      <c r="AG6202" s="367"/>
      <c r="AH6202" s="367"/>
      <c r="AI6202" s="367"/>
      <c r="AJ6202" s="367"/>
      <c r="AK6202" s="367"/>
      <c r="AL6202" s="367"/>
      <c r="AM6202" s="367"/>
      <c r="AN6202" s="367"/>
      <c r="AO6202" s="367"/>
      <c r="AP6202" s="367"/>
      <c r="AQ6202" s="367"/>
      <c r="AR6202" s="367"/>
      <c r="AS6202" s="367"/>
      <c r="AT6202" s="367"/>
    </row>
    <row r="6203" spans="2:46" ht="13.8">
      <c r="B6203" s="26">
        <v>28.8333333333334</v>
      </c>
      <c r="C6203" s="363">
        <v>145.34882629257564</v>
      </c>
      <c r="D6203" s="367">
        <v>173.0000000000004</v>
      </c>
      <c r="E6203" s="367">
        <v>8046.511627906998</v>
      </c>
      <c r="F6203" s="367">
        <v>362.26253454702868</v>
      </c>
      <c r="G6203" s="367">
        <v>173.00000000000045</v>
      </c>
      <c r="H6203" s="367">
        <v>43250</v>
      </c>
      <c r="I6203" s="384">
        <v>-10130.755345986145</v>
      </c>
      <c r="J6203" s="367">
        <v>173</v>
      </c>
      <c r="K6203" s="367">
        <v>10484.848484848484</v>
      </c>
      <c r="L6203" s="384">
        <v>25496.172455933131</v>
      </c>
      <c r="M6203" s="367">
        <v>173</v>
      </c>
      <c r="N6203" s="367">
        <v>173</v>
      </c>
      <c r="O6203" s="384">
        <v>96.888384002298423</v>
      </c>
      <c r="P6203" s="367">
        <v>2.5084999999999997</v>
      </c>
      <c r="Q6203" s="367">
        <v>173</v>
      </c>
      <c r="R6203" s="384">
        <v>336.47685024533371</v>
      </c>
      <c r="S6203" s="367">
        <v>2.4220000000000002</v>
      </c>
      <c r="T6203" s="367">
        <v>5965.5172413793007</v>
      </c>
      <c r="U6203" s="384">
        <v>19379.869123364773</v>
      </c>
      <c r="V6203" s="367">
        <v>172.99999999999972</v>
      </c>
      <c r="W6203" s="367">
        <v>288333.33333333302</v>
      </c>
      <c r="X6203" s="384">
        <v>25272.393467957161</v>
      </c>
      <c r="Y6203" s="386">
        <v>172.9999999999998</v>
      </c>
      <c r="Z6203" s="367"/>
      <c r="AA6203" s="367"/>
      <c r="AB6203" s="367"/>
      <c r="AC6203" s="367"/>
      <c r="AD6203" s="367"/>
      <c r="AE6203" s="367"/>
      <c r="AF6203" s="367"/>
      <c r="AG6203" s="367"/>
      <c r="AH6203" s="367"/>
      <c r="AI6203" s="367"/>
      <c r="AJ6203" s="367"/>
      <c r="AK6203" s="367"/>
      <c r="AL6203" s="367"/>
      <c r="AM6203" s="367"/>
      <c r="AN6203" s="367"/>
      <c r="AO6203" s="367"/>
      <c r="AP6203" s="367"/>
      <c r="AQ6203" s="367"/>
      <c r="AR6203" s="367"/>
      <c r="AS6203" s="367"/>
      <c r="AT6203" s="367"/>
    </row>
    <row r="6204" spans="2:46" ht="13.8">
      <c r="B6204" s="26">
        <v>29.000000000000068</v>
      </c>
      <c r="C6204" s="363">
        <v>146.18886088826173</v>
      </c>
      <c r="D6204" s="367">
        <v>174.0000000000004</v>
      </c>
      <c r="E6204" s="367">
        <v>8093.0232558139751</v>
      </c>
      <c r="F6204" s="367">
        <v>336.842006319022</v>
      </c>
      <c r="G6204" s="367">
        <v>174.00000000000045</v>
      </c>
      <c r="H6204" s="367">
        <v>43500</v>
      </c>
      <c r="I6204" s="384">
        <v>-10513.239163118513</v>
      </c>
      <c r="J6204" s="367">
        <v>174</v>
      </c>
      <c r="K6204" s="367">
        <v>10545.454545454544</v>
      </c>
      <c r="L6204" s="384">
        <v>25622.488071000975</v>
      </c>
      <c r="M6204" s="367">
        <v>174</v>
      </c>
      <c r="N6204" s="367">
        <v>174</v>
      </c>
      <c r="O6204" s="384">
        <v>97.107509237652522</v>
      </c>
      <c r="P6204" s="367">
        <v>2.5230000000000001</v>
      </c>
      <c r="Q6204" s="367">
        <v>174</v>
      </c>
      <c r="R6204" s="384">
        <v>338.26090237052949</v>
      </c>
      <c r="S6204" s="367">
        <v>2.4359999999999999</v>
      </c>
      <c r="T6204" s="367">
        <v>5999.99999999999</v>
      </c>
      <c r="U6204" s="384">
        <v>19470.542421721155</v>
      </c>
      <c r="V6204" s="367">
        <v>173.99999999999972</v>
      </c>
      <c r="W6204" s="367">
        <v>289999.99999999971</v>
      </c>
      <c r="X6204" s="384">
        <v>25417.682775117286</v>
      </c>
      <c r="Y6204" s="386">
        <v>173.99999999999983</v>
      </c>
      <c r="Z6204" s="367"/>
      <c r="AA6204" s="367"/>
      <c r="AB6204" s="367"/>
      <c r="AC6204" s="367"/>
      <c r="AD6204" s="367"/>
      <c r="AE6204" s="367"/>
      <c r="AF6204" s="367"/>
      <c r="AG6204" s="367"/>
      <c r="AH6204" s="367"/>
      <c r="AI6204" s="367"/>
      <c r="AJ6204" s="367"/>
      <c r="AK6204" s="367"/>
      <c r="AL6204" s="367"/>
      <c r="AM6204" s="367"/>
      <c r="AN6204" s="367"/>
      <c r="AO6204" s="367"/>
      <c r="AP6204" s="367"/>
      <c r="AQ6204" s="367"/>
      <c r="AR6204" s="367"/>
      <c r="AS6204" s="367"/>
      <c r="AT6204" s="367"/>
    </row>
    <row r="6205" spans="2:46" ht="13.8">
      <c r="B6205" s="26">
        <v>29.166666666666735</v>
      </c>
      <c r="C6205" s="363">
        <v>147.02889396635837</v>
      </c>
      <c r="D6205" s="367">
        <v>175.0000000000004</v>
      </c>
      <c r="E6205" s="367">
        <v>8139.5348837209522</v>
      </c>
      <c r="F6205" s="367">
        <v>311.1052191103492</v>
      </c>
      <c r="G6205" s="367">
        <v>175.00000000000048</v>
      </c>
      <c r="H6205" s="367">
        <v>43750</v>
      </c>
      <c r="I6205" s="384">
        <v>-10899.446250798879</v>
      </c>
      <c r="J6205" s="367">
        <v>175</v>
      </c>
      <c r="K6205" s="367">
        <v>10606.060606060604</v>
      </c>
      <c r="L6205" s="384">
        <v>25748.561604409842</v>
      </c>
      <c r="M6205" s="367">
        <v>175</v>
      </c>
      <c r="N6205" s="367">
        <v>175</v>
      </c>
      <c r="O6205" s="384">
        <v>97.322715815223944</v>
      </c>
      <c r="P6205" s="367">
        <v>2.5374999999999996</v>
      </c>
      <c r="Q6205" s="367">
        <v>175</v>
      </c>
      <c r="R6205" s="384">
        <v>340.04310506162881</v>
      </c>
      <c r="S6205" s="367">
        <v>2.4499999999999997</v>
      </c>
      <c r="T6205" s="367">
        <v>6034.4827586206793</v>
      </c>
      <c r="U6205" s="384">
        <v>19560.970328508363</v>
      </c>
      <c r="V6205" s="367">
        <v>174.99999999999972</v>
      </c>
      <c r="W6205" s="367">
        <v>291666.6666666664</v>
      </c>
      <c r="X6205" s="384">
        <v>25562.962957081127</v>
      </c>
      <c r="Y6205" s="386">
        <v>174.99999999999983</v>
      </c>
      <c r="Z6205" s="367"/>
      <c r="AA6205" s="367"/>
      <c r="AB6205" s="367"/>
      <c r="AC6205" s="367"/>
      <c r="AD6205" s="367"/>
      <c r="AE6205" s="367"/>
      <c r="AF6205" s="367"/>
      <c r="AG6205" s="367"/>
      <c r="AH6205" s="367"/>
      <c r="AI6205" s="367"/>
      <c r="AJ6205" s="367"/>
      <c r="AK6205" s="367"/>
      <c r="AL6205" s="367"/>
      <c r="AM6205" s="367"/>
      <c r="AN6205" s="367"/>
      <c r="AO6205" s="367"/>
      <c r="AP6205" s="367"/>
      <c r="AQ6205" s="367"/>
      <c r="AR6205" s="367"/>
      <c r="AS6205" s="367"/>
      <c r="AT6205" s="367"/>
    </row>
    <row r="6206" spans="2:46" ht="13.8">
      <c r="B6206" s="26">
        <v>29.333333333333403</v>
      </c>
      <c r="C6206" s="363">
        <v>147.86892552686555</v>
      </c>
      <c r="D6206" s="367">
        <v>176.00000000000043</v>
      </c>
      <c r="E6206" s="367">
        <v>8186.0465116279292</v>
      </c>
      <c r="F6206" s="367">
        <v>285.05217292101196</v>
      </c>
      <c r="G6206" s="367">
        <v>176.00000000000048</v>
      </c>
      <c r="H6206" s="367">
        <v>44000</v>
      </c>
      <c r="I6206" s="384">
        <v>-11289.376609027242</v>
      </c>
      <c r="J6206" s="367">
        <v>176</v>
      </c>
      <c r="K6206" s="367">
        <v>10666.666666666664</v>
      </c>
      <c r="L6206" s="384">
        <v>25874.393056159737</v>
      </c>
      <c r="M6206" s="367">
        <v>175.99999999999997</v>
      </c>
      <c r="N6206" s="367">
        <v>176</v>
      </c>
      <c r="O6206" s="384">
        <v>97.534003735012831</v>
      </c>
      <c r="P6206" s="367">
        <v>2.552</v>
      </c>
      <c r="Q6206" s="367">
        <v>176</v>
      </c>
      <c r="R6206" s="384">
        <v>341.82345831863165</v>
      </c>
      <c r="S6206" s="367">
        <v>2.464</v>
      </c>
      <c r="T6206" s="367">
        <v>6068.9655172413686</v>
      </c>
      <c r="U6206" s="384">
        <v>19651.152843726395</v>
      </c>
      <c r="V6206" s="367">
        <v>175.99999999999969</v>
      </c>
      <c r="W6206" s="367">
        <v>293333.33333333308</v>
      </c>
      <c r="X6206" s="384">
        <v>25708.234013848683</v>
      </c>
      <c r="Y6206" s="386">
        <v>175.99999999999986</v>
      </c>
      <c r="Z6206" s="367"/>
      <c r="AA6206" s="367"/>
      <c r="AB6206" s="367"/>
      <c r="AC6206" s="367"/>
      <c r="AD6206" s="367"/>
      <c r="AE6206" s="367"/>
      <c r="AF6206" s="367"/>
      <c r="AG6206" s="367"/>
      <c r="AH6206" s="367"/>
      <c r="AI6206" s="367"/>
      <c r="AJ6206" s="367"/>
      <c r="AK6206" s="367"/>
      <c r="AL6206" s="367"/>
      <c r="AM6206" s="367"/>
      <c r="AN6206" s="367"/>
      <c r="AO6206" s="367"/>
      <c r="AP6206" s="367"/>
      <c r="AQ6206" s="367"/>
      <c r="AR6206" s="367"/>
      <c r="AS6206" s="367"/>
      <c r="AT6206" s="367"/>
    </row>
    <row r="6207" spans="2:46" ht="13.8">
      <c r="B6207" s="26">
        <v>29.500000000000071</v>
      </c>
      <c r="C6207" s="363">
        <v>148.70895556978326</v>
      </c>
      <c r="D6207" s="367">
        <v>177.00000000000043</v>
      </c>
      <c r="E6207" s="367">
        <v>8232.5581395349054</v>
      </c>
      <c r="F6207" s="367">
        <v>258.68286775101029</v>
      </c>
      <c r="G6207" s="367">
        <v>177.00000000000045</v>
      </c>
      <c r="H6207" s="367">
        <v>44250</v>
      </c>
      <c r="I6207" s="384">
        <v>-11683.030237803603</v>
      </c>
      <c r="J6207" s="367">
        <v>177</v>
      </c>
      <c r="K6207" s="367">
        <v>10727.272727272724</v>
      </c>
      <c r="L6207" s="384">
        <v>25999.982426250659</v>
      </c>
      <c r="M6207" s="367">
        <v>176.99999999999997</v>
      </c>
      <c r="N6207" s="367">
        <v>177</v>
      </c>
      <c r="O6207" s="384">
        <v>97.741372997019084</v>
      </c>
      <c r="P6207" s="367">
        <v>2.5665</v>
      </c>
      <c r="Q6207" s="367">
        <v>177</v>
      </c>
      <c r="R6207" s="384">
        <v>343.60196214153797</v>
      </c>
      <c r="S6207" s="367">
        <v>2.4780000000000002</v>
      </c>
      <c r="T6207" s="367">
        <v>6103.4482758620579</v>
      </c>
      <c r="U6207" s="384">
        <v>19741.089967375243</v>
      </c>
      <c r="V6207" s="367">
        <v>176.99999999999969</v>
      </c>
      <c r="W6207" s="367">
        <v>294999.99999999977</v>
      </c>
      <c r="X6207" s="384">
        <v>25853.49594541996</v>
      </c>
      <c r="Y6207" s="386">
        <v>176.99999999999986</v>
      </c>
      <c r="Z6207" s="367"/>
      <c r="AA6207" s="367"/>
      <c r="AB6207" s="367"/>
      <c r="AC6207" s="367"/>
      <c r="AD6207" s="367"/>
      <c r="AE6207" s="367"/>
      <c r="AF6207" s="367"/>
      <c r="AG6207" s="367"/>
      <c r="AH6207" s="367"/>
      <c r="AI6207" s="367"/>
      <c r="AJ6207" s="367"/>
      <c r="AK6207" s="367"/>
      <c r="AL6207" s="367"/>
      <c r="AM6207" s="367"/>
      <c r="AN6207" s="367"/>
      <c r="AO6207" s="367"/>
      <c r="AP6207" s="367"/>
      <c r="AQ6207" s="367"/>
      <c r="AR6207" s="367"/>
      <c r="AS6207" s="367"/>
      <c r="AT6207" s="367"/>
    </row>
    <row r="6208" spans="2:46" ht="13.8">
      <c r="B6208" s="26">
        <v>29.666666666666739</v>
      </c>
      <c r="C6208" s="363">
        <v>149.54898409511154</v>
      </c>
      <c r="D6208" s="367">
        <v>178.00000000000043</v>
      </c>
      <c r="E6208" s="367">
        <v>8279.0697674418825</v>
      </c>
      <c r="F6208" s="367">
        <v>231.99730360034189</v>
      </c>
      <c r="G6208" s="367">
        <v>178.00000000000048</v>
      </c>
      <c r="H6208" s="367">
        <v>44500</v>
      </c>
      <c r="I6208" s="384">
        <v>-12080.407137127962</v>
      </c>
      <c r="J6208" s="367">
        <v>178</v>
      </c>
      <c r="K6208" s="367">
        <v>10787.878787878784</v>
      </c>
      <c r="L6208" s="384">
        <v>26125.329714682612</v>
      </c>
      <c r="M6208" s="367">
        <v>177.99999999999997</v>
      </c>
      <c r="N6208" s="367">
        <v>178</v>
      </c>
      <c r="O6208" s="384">
        <v>97.944823601242717</v>
      </c>
      <c r="P6208" s="367">
        <v>2.581</v>
      </c>
      <c r="Q6208" s="367">
        <v>178</v>
      </c>
      <c r="R6208" s="384">
        <v>345.3786165303477</v>
      </c>
      <c r="S6208" s="367">
        <v>2.492</v>
      </c>
      <c r="T6208" s="367">
        <v>6137.9310344827472</v>
      </c>
      <c r="U6208" s="384">
        <v>19830.781699454914</v>
      </c>
      <c r="V6208" s="367">
        <v>177.99999999999966</v>
      </c>
      <c r="W6208" s="367">
        <v>296666.66666666645</v>
      </c>
      <c r="X6208" s="384">
        <v>25998.748751794948</v>
      </c>
      <c r="Y6208" s="386">
        <v>177.99999999999986</v>
      </c>
      <c r="Z6208" s="367"/>
      <c r="AA6208" s="367"/>
      <c r="AB6208" s="367"/>
      <c r="AC6208" s="367"/>
      <c r="AD6208" s="367"/>
      <c r="AE6208" s="367"/>
      <c r="AF6208" s="367"/>
      <c r="AG6208" s="367"/>
      <c r="AH6208" s="367"/>
      <c r="AI6208" s="367"/>
      <c r="AJ6208" s="367"/>
      <c r="AK6208" s="367"/>
      <c r="AL6208" s="367"/>
      <c r="AM6208" s="367"/>
      <c r="AN6208" s="367"/>
      <c r="AO6208" s="367"/>
      <c r="AP6208" s="367"/>
      <c r="AQ6208" s="367"/>
      <c r="AR6208" s="367"/>
      <c r="AS6208" s="367"/>
      <c r="AT6208" s="367"/>
    </row>
    <row r="6209" spans="2:46" ht="13.8">
      <c r="B6209" s="26">
        <v>29.833333333333407</v>
      </c>
      <c r="C6209" s="363">
        <v>150.38901110285036</v>
      </c>
      <c r="D6209" s="367">
        <v>179.00000000000043</v>
      </c>
      <c r="E6209" s="367">
        <v>8325.5813953488596</v>
      </c>
      <c r="F6209" s="367">
        <v>204.99548046900904</v>
      </c>
      <c r="G6209" s="367">
        <v>179.00000000000048</v>
      </c>
      <c r="H6209" s="367">
        <v>44750</v>
      </c>
      <c r="I6209" s="384">
        <v>-12481.507307000318</v>
      </c>
      <c r="J6209" s="367">
        <v>179</v>
      </c>
      <c r="K6209" s="367">
        <v>10848.484848484844</v>
      </c>
      <c r="L6209" s="384">
        <v>26250.434921455591</v>
      </c>
      <c r="M6209" s="367">
        <v>178.99999999999994</v>
      </c>
      <c r="N6209" s="367">
        <v>179</v>
      </c>
      <c r="O6209" s="384">
        <v>98.144355547683745</v>
      </c>
      <c r="P6209" s="367">
        <v>2.5955000000000004</v>
      </c>
      <c r="Q6209" s="367">
        <v>179</v>
      </c>
      <c r="R6209" s="384">
        <v>347.15342148506096</v>
      </c>
      <c r="S6209" s="367">
        <v>2.5059999999999998</v>
      </c>
      <c r="T6209" s="367">
        <v>6172.4137931034365</v>
      </c>
      <c r="U6209" s="384">
        <v>19920.228039965405</v>
      </c>
      <c r="V6209" s="367">
        <v>178.99999999999966</v>
      </c>
      <c r="W6209" s="367">
        <v>298333.33333333314</v>
      </c>
      <c r="X6209" s="384">
        <v>26143.992432973657</v>
      </c>
      <c r="Y6209" s="386">
        <v>178.99999999999989</v>
      </c>
      <c r="Z6209" s="367"/>
      <c r="AA6209" s="367"/>
      <c r="AB6209" s="367"/>
      <c r="AC6209" s="367"/>
      <c r="AD6209" s="367"/>
      <c r="AE6209" s="367"/>
      <c r="AF6209" s="367"/>
      <c r="AG6209" s="367"/>
      <c r="AH6209" s="367"/>
      <c r="AI6209" s="367"/>
      <c r="AJ6209" s="367"/>
      <c r="AK6209" s="367"/>
      <c r="AL6209" s="367"/>
      <c r="AM6209" s="367"/>
      <c r="AN6209" s="367"/>
      <c r="AO6209" s="367"/>
      <c r="AP6209" s="367"/>
      <c r="AQ6209" s="367"/>
      <c r="AR6209" s="367"/>
      <c r="AS6209" s="367"/>
      <c r="AT6209" s="367"/>
    </row>
    <row r="6210" spans="2:46" ht="13.8">
      <c r="B6210" s="26">
        <v>30.000000000000075</v>
      </c>
      <c r="C6210" s="363">
        <v>151.22903659299973</v>
      </c>
      <c r="D6210" s="367">
        <v>180.00000000000045</v>
      </c>
      <c r="E6210" s="367">
        <v>8372.0930232558367</v>
      </c>
      <c r="F6210" s="367">
        <v>177.67739835701096</v>
      </c>
      <c r="G6210" s="367">
        <v>180.00000000000048</v>
      </c>
      <c r="H6210" s="367">
        <v>45000</v>
      </c>
      <c r="I6210" s="384">
        <v>-12886.330747420672</v>
      </c>
      <c r="J6210" s="367">
        <v>180</v>
      </c>
      <c r="K6210" s="367">
        <v>10909.090909090904</v>
      </c>
      <c r="L6210" s="384">
        <v>26375.298046569595</v>
      </c>
      <c r="M6210" s="367">
        <v>179.99999999999994</v>
      </c>
      <c r="N6210" s="367">
        <v>180</v>
      </c>
      <c r="O6210" s="384">
        <v>98.339968836342166</v>
      </c>
      <c r="P6210" s="367">
        <v>2.61</v>
      </c>
      <c r="Q6210" s="367">
        <v>180</v>
      </c>
      <c r="R6210" s="384">
        <v>348.92637700567786</v>
      </c>
      <c r="S6210" s="367">
        <v>2.52</v>
      </c>
      <c r="T6210" s="367">
        <v>6206.8965517241259</v>
      </c>
      <c r="U6210" s="384">
        <v>20009.428988906719</v>
      </c>
      <c r="V6210" s="367">
        <v>179.99999999999966</v>
      </c>
      <c r="W6210" s="367">
        <v>299999.99999999983</v>
      </c>
      <c r="X6210" s="384">
        <v>26289.226988956081</v>
      </c>
      <c r="Y6210" s="386">
        <v>179.99999999999989</v>
      </c>
      <c r="Z6210" s="367"/>
      <c r="AA6210" s="367"/>
      <c r="AB6210" s="367"/>
      <c r="AC6210" s="367"/>
      <c r="AD6210" s="367"/>
      <c r="AE6210" s="367"/>
      <c r="AF6210" s="367"/>
      <c r="AG6210" s="367"/>
      <c r="AH6210" s="367"/>
      <c r="AI6210" s="367"/>
      <c r="AJ6210" s="367"/>
      <c r="AK6210" s="367"/>
      <c r="AL6210" s="367"/>
      <c r="AM6210" s="367"/>
      <c r="AN6210" s="367"/>
      <c r="AO6210" s="367"/>
      <c r="AP6210" s="367"/>
      <c r="AQ6210" s="367"/>
      <c r="AR6210" s="367"/>
      <c r="AS6210" s="367"/>
      <c r="AT6210" s="367"/>
    </row>
    <row r="6211" spans="2:46" ht="13.8">
      <c r="B6211" s="26">
        <v>30.166666666666742</v>
      </c>
      <c r="C6211" s="363">
        <v>152.06906056555962</v>
      </c>
      <c r="D6211" s="367">
        <v>181.00000000000045</v>
      </c>
      <c r="E6211" s="367">
        <v>8418.6046511628138</v>
      </c>
      <c r="F6211" s="367">
        <v>150.04305726434762</v>
      </c>
      <c r="G6211" s="367">
        <v>181.00000000000048</v>
      </c>
      <c r="H6211" s="367">
        <v>45250</v>
      </c>
      <c r="I6211" s="384">
        <v>-13294.877458389026</v>
      </c>
      <c r="J6211" s="367">
        <v>181</v>
      </c>
      <c r="K6211" s="367">
        <v>10969.696969696965</v>
      </c>
      <c r="L6211" s="384">
        <v>26499.919090024629</v>
      </c>
      <c r="M6211" s="367">
        <v>180.99999999999994</v>
      </c>
      <c r="N6211" s="367">
        <v>181</v>
      </c>
      <c r="O6211" s="384">
        <v>98.531663467217996</v>
      </c>
      <c r="P6211" s="367">
        <v>2.6245000000000003</v>
      </c>
      <c r="Q6211" s="367">
        <v>181</v>
      </c>
      <c r="R6211" s="384">
        <v>350.69748309219807</v>
      </c>
      <c r="S6211" s="367">
        <v>2.5339999999999998</v>
      </c>
      <c r="T6211" s="367">
        <v>6241.3793103448152</v>
      </c>
      <c r="U6211" s="384">
        <v>20098.384546278849</v>
      </c>
      <c r="V6211" s="367">
        <v>180.99999999999963</v>
      </c>
      <c r="W6211" s="367">
        <v>301666.66666666651</v>
      </c>
      <c r="X6211" s="384">
        <v>26434.452419742229</v>
      </c>
      <c r="Y6211" s="386">
        <v>180.99999999999991</v>
      </c>
      <c r="Z6211" s="367"/>
      <c r="AA6211" s="367"/>
      <c r="AB6211" s="367"/>
      <c r="AC6211" s="367"/>
      <c r="AD6211" s="367"/>
      <c r="AE6211" s="367"/>
      <c r="AF6211" s="367"/>
      <c r="AG6211" s="367"/>
      <c r="AH6211" s="367"/>
      <c r="AI6211" s="367"/>
      <c r="AJ6211" s="367"/>
      <c r="AK6211" s="367"/>
      <c r="AL6211" s="367"/>
      <c r="AM6211" s="367"/>
      <c r="AN6211" s="367"/>
      <c r="AO6211" s="367"/>
      <c r="AP6211" s="367"/>
      <c r="AQ6211" s="367"/>
      <c r="AR6211" s="367"/>
      <c r="AS6211" s="367"/>
      <c r="AT6211" s="367"/>
    </row>
    <row r="6212" spans="2:46" ht="13.8">
      <c r="B6212" s="26">
        <v>30.33333333333341</v>
      </c>
      <c r="C6212" s="363">
        <v>152.90908302053006</v>
      </c>
      <c r="D6212" s="367">
        <v>182.00000000000045</v>
      </c>
      <c r="E6212" s="367">
        <v>8465.1162790697908</v>
      </c>
      <c r="F6212" s="367">
        <v>122.09245719101831</v>
      </c>
      <c r="G6212" s="367">
        <v>182.00000000000051</v>
      </c>
      <c r="H6212" s="367">
        <v>45500</v>
      </c>
      <c r="I6212" s="384">
        <v>-13707.147439905375</v>
      </c>
      <c r="J6212" s="367">
        <v>182</v>
      </c>
      <c r="K6212" s="367">
        <v>11030.303030303025</v>
      </c>
      <c r="L6212" s="384">
        <v>26624.298051820686</v>
      </c>
      <c r="M6212" s="367">
        <v>181.99999999999991</v>
      </c>
      <c r="N6212" s="367">
        <v>182</v>
      </c>
      <c r="O6212" s="384">
        <v>98.719439440311191</v>
      </c>
      <c r="P6212" s="367">
        <v>2.6389999999999998</v>
      </c>
      <c r="Q6212" s="367">
        <v>182</v>
      </c>
      <c r="R6212" s="384">
        <v>352.46673974462192</v>
      </c>
      <c r="S6212" s="367">
        <v>2.548</v>
      </c>
      <c r="T6212" s="367">
        <v>6275.8620689655045</v>
      </c>
      <c r="U6212" s="384">
        <v>20187.094712081805</v>
      </c>
      <c r="V6212" s="367">
        <v>181.99999999999963</v>
      </c>
      <c r="W6212" s="367">
        <v>303333.3333333332</v>
      </c>
      <c r="X6212" s="384">
        <v>26579.668725332085</v>
      </c>
      <c r="Y6212" s="386">
        <v>181.99999999999991</v>
      </c>
      <c r="Z6212" s="367"/>
      <c r="AA6212" s="367"/>
      <c r="AB6212" s="367"/>
      <c r="AC6212" s="367"/>
      <c r="AD6212" s="367"/>
      <c r="AE6212" s="367"/>
      <c r="AF6212" s="367"/>
      <c r="AG6212" s="367"/>
      <c r="AH6212" s="367"/>
      <c r="AI6212" s="367"/>
      <c r="AJ6212" s="367"/>
      <c r="AK6212" s="367"/>
      <c r="AL6212" s="367"/>
      <c r="AM6212" s="367"/>
      <c r="AN6212" s="367"/>
      <c r="AO6212" s="367"/>
      <c r="AP6212" s="367"/>
      <c r="AQ6212" s="367"/>
      <c r="AR6212" s="367"/>
      <c r="AS6212" s="367"/>
      <c r="AT6212" s="367"/>
    </row>
    <row r="6213" spans="2:46" ht="13.8">
      <c r="B6213" s="26">
        <v>30.500000000000078</v>
      </c>
      <c r="C6213" s="363">
        <v>153.74910395791107</v>
      </c>
      <c r="D6213" s="367">
        <v>183.00000000000045</v>
      </c>
      <c r="E6213" s="367">
        <v>8511.6279069767679</v>
      </c>
      <c r="F6213" s="367">
        <v>93.825598137024556</v>
      </c>
      <c r="G6213" s="367">
        <v>183.00000000000051</v>
      </c>
      <c r="H6213" s="367">
        <v>45750</v>
      </c>
      <c r="I6213" s="384">
        <v>-14123.140691969724</v>
      </c>
      <c r="J6213" s="367">
        <v>183</v>
      </c>
      <c r="K6213" s="367">
        <v>11090.909090909085</v>
      </c>
      <c r="L6213" s="384">
        <v>26748.434931957778</v>
      </c>
      <c r="M6213" s="367">
        <v>182.99999999999991</v>
      </c>
      <c r="N6213" s="367">
        <v>183</v>
      </c>
      <c r="O6213" s="384">
        <v>98.903296755621767</v>
      </c>
      <c r="P6213" s="367">
        <v>2.6535000000000002</v>
      </c>
      <c r="Q6213" s="367">
        <v>183</v>
      </c>
      <c r="R6213" s="384">
        <v>354.23414696294907</v>
      </c>
      <c r="S6213" s="367">
        <v>2.5619999999999998</v>
      </c>
      <c r="T6213" s="367">
        <v>6310.3448275861938</v>
      </c>
      <c r="U6213" s="384">
        <v>20275.559486315582</v>
      </c>
      <c r="V6213" s="367">
        <v>182.9999999999996</v>
      </c>
      <c r="W6213" s="367">
        <v>304999.99999999988</v>
      </c>
      <c r="X6213" s="384">
        <v>26724.875905725661</v>
      </c>
      <c r="Y6213" s="386">
        <v>182.99999999999991</v>
      </c>
      <c r="Z6213" s="367"/>
      <c r="AA6213" s="367"/>
      <c r="AB6213" s="367"/>
      <c r="AC6213" s="367"/>
      <c r="AD6213" s="367"/>
      <c r="AE6213" s="367"/>
      <c r="AF6213" s="367"/>
      <c r="AG6213" s="367"/>
      <c r="AH6213" s="367"/>
      <c r="AI6213" s="367"/>
      <c r="AJ6213" s="367"/>
      <c r="AK6213" s="367"/>
      <c r="AL6213" s="367"/>
      <c r="AM6213" s="367"/>
      <c r="AN6213" s="367"/>
      <c r="AO6213" s="367"/>
      <c r="AP6213" s="367"/>
      <c r="AQ6213" s="367"/>
      <c r="AR6213" s="367"/>
      <c r="AS6213" s="367"/>
      <c r="AT6213" s="367"/>
    </row>
    <row r="6214" spans="2:46" ht="13.8">
      <c r="B6214" s="26">
        <v>30.666666666666746</v>
      </c>
      <c r="C6214" s="363">
        <v>154.58912337770261</v>
      </c>
      <c r="D6214" s="367">
        <v>184.00000000000045</v>
      </c>
      <c r="E6214" s="367">
        <v>8558.139534883745</v>
      </c>
      <c r="F6214" s="367">
        <v>65.24248010236559</v>
      </c>
      <c r="G6214" s="367">
        <v>184.00000000000051</v>
      </c>
      <c r="H6214" s="367">
        <v>46000</v>
      </c>
      <c r="I6214" s="384">
        <v>-14542.857214582069</v>
      </c>
      <c r="J6214" s="367">
        <v>184</v>
      </c>
      <c r="K6214" s="367">
        <v>11151.515151515145</v>
      </c>
      <c r="L6214" s="384">
        <v>26872.329730435889</v>
      </c>
      <c r="M6214" s="367">
        <v>183.99999999999991</v>
      </c>
      <c r="N6214" s="367">
        <v>184</v>
      </c>
      <c r="O6214" s="384">
        <v>99.083235413149751</v>
      </c>
      <c r="P6214" s="367">
        <v>2.6680000000000001</v>
      </c>
      <c r="Q6214" s="367">
        <v>184</v>
      </c>
      <c r="R6214" s="384">
        <v>355.99970474717998</v>
      </c>
      <c r="S6214" s="367">
        <v>2.5760000000000001</v>
      </c>
      <c r="T6214" s="367">
        <v>6344.8275862068831</v>
      </c>
      <c r="U6214" s="384">
        <v>20363.778868980182</v>
      </c>
      <c r="V6214" s="367">
        <v>183.9999999999996</v>
      </c>
      <c r="W6214" s="367">
        <v>306666.66666666657</v>
      </c>
      <c r="X6214" s="384">
        <v>26870.073960922953</v>
      </c>
      <c r="Y6214" s="386">
        <v>183.99999999999994</v>
      </c>
      <c r="Z6214" s="367"/>
      <c r="AA6214" s="367"/>
      <c r="AB6214" s="367"/>
      <c r="AC6214" s="367"/>
      <c r="AD6214" s="367"/>
      <c r="AE6214" s="367"/>
      <c r="AF6214" s="367"/>
      <c r="AG6214" s="367"/>
      <c r="AH6214" s="367"/>
      <c r="AI6214" s="367"/>
      <c r="AJ6214" s="367"/>
      <c r="AK6214" s="367"/>
      <c r="AL6214" s="367"/>
      <c r="AM6214" s="367"/>
      <c r="AN6214" s="367"/>
      <c r="AO6214" s="367"/>
      <c r="AP6214" s="367"/>
      <c r="AQ6214" s="367"/>
      <c r="AR6214" s="367"/>
      <c r="AS6214" s="367"/>
      <c r="AT6214" s="367"/>
    </row>
    <row r="6215" spans="2:46" ht="13.8">
      <c r="B6215" s="26">
        <v>30.833333333333414</v>
      </c>
      <c r="C6215" s="363">
        <v>155.42914127990474</v>
      </c>
      <c r="D6215" s="367">
        <v>185.00000000000051</v>
      </c>
      <c r="E6215" s="367">
        <v>8604.6511627907221</v>
      </c>
      <c r="F6215" s="367">
        <v>36.343103087041406</v>
      </c>
      <c r="G6215" s="367">
        <v>185.00000000000051</v>
      </c>
      <c r="H6215" s="367">
        <v>46250</v>
      </c>
      <c r="I6215" s="384">
        <v>-14966.297007742412</v>
      </c>
      <c r="J6215" s="367">
        <v>185</v>
      </c>
      <c r="K6215" s="367">
        <v>11212.121212121205</v>
      </c>
      <c r="L6215" s="384">
        <v>26995.982447255039</v>
      </c>
      <c r="M6215" s="367">
        <v>184.99999999999989</v>
      </c>
      <c r="N6215" s="367">
        <v>185</v>
      </c>
      <c r="O6215" s="384">
        <v>99.259255412895143</v>
      </c>
      <c r="P6215" s="367">
        <v>2.6825000000000001</v>
      </c>
      <c r="Q6215" s="367">
        <v>185</v>
      </c>
      <c r="R6215" s="384">
        <v>357.76341309731424</v>
      </c>
      <c r="S6215" s="367">
        <v>2.59</v>
      </c>
      <c r="T6215" s="367">
        <v>6379.3103448275724</v>
      </c>
      <c r="U6215" s="384">
        <v>20451.752860075601</v>
      </c>
      <c r="V6215" s="367">
        <v>184.9999999999996</v>
      </c>
      <c r="W6215" s="367">
        <v>308333.33333333326</v>
      </c>
      <c r="X6215" s="384">
        <v>27015.262890923965</v>
      </c>
      <c r="Y6215" s="386">
        <v>184.99999999999994</v>
      </c>
      <c r="Z6215" s="367"/>
      <c r="AA6215" s="367"/>
      <c r="AB6215" s="367"/>
      <c r="AC6215" s="367"/>
      <c r="AD6215" s="367"/>
      <c r="AE6215" s="367"/>
      <c r="AF6215" s="367"/>
      <c r="AG6215" s="367"/>
      <c r="AH6215" s="367"/>
      <c r="AI6215" s="367"/>
      <c r="AJ6215" s="367"/>
      <c r="AK6215" s="367"/>
      <c r="AL6215" s="367"/>
      <c r="AM6215" s="367"/>
      <c r="AN6215" s="367"/>
      <c r="AO6215" s="367"/>
      <c r="AP6215" s="367"/>
      <c r="AQ6215" s="367"/>
      <c r="AR6215" s="367"/>
      <c r="AS6215" s="367"/>
      <c r="AT6215" s="367"/>
    </row>
    <row r="6216" spans="2:46" ht="13.8">
      <c r="B6216" s="26">
        <v>31.000000000000082</v>
      </c>
      <c r="C6216" s="363">
        <v>156.26915766451737</v>
      </c>
      <c r="D6216" s="367">
        <v>186.00000000000051</v>
      </c>
      <c r="E6216" s="367">
        <v>8651.1627906976992</v>
      </c>
      <c r="F6216" s="367">
        <v>7.1274670910511659</v>
      </c>
      <c r="G6216" s="367">
        <v>186.00000000000054</v>
      </c>
      <c r="H6216" s="367">
        <v>46500</v>
      </c>
      <c r="I6216" s="384">
        <v>-15393.460071450754</v>
      </c>
      <c r="J6216" s="367">
        <v>186</v>
      </c>
      <c r="K6216" s="367">
        <v>11272.727272727265</v>
      </c>
      <c r="L6216" s="384">
        <v>27119.393082415208</v>
      </c>
      <c r="M6216" s="367">
        <v>185.99999999999989</v>
      </c>
      <c r="N6216" s="367">
        <v>186</v>
      </c>
      <c r="O6216" s="384">
        <v>99.431356754857902</v>
      </c>
      <c r="P6216" s="367">
        <v>2.6970000000000001</v>
      </c>
      <c r="Q6216" s="367">
        <v>186</v>
      </c>
      <c r="R6216" s="384">
        <v>359.52527201335198</v>
      </c>
      <c r="S6216" s="367">
        <v>2.6040000000000001</v>
      </c>
      <c r="T6216" s="367">
        <v>6413.7931034482617</v>
      </c>
      <c r="U6216" s="384">
        <v>20539.48145960184</v>
      </c>
      <c r="V6216" s="367">
        <v>185.99999999999957</v>
      </c>
      <c r="W6216" s="367">
        <v>309999.99999999994</v>
      </c>
      <c r="X6216" s="384">
        <v>27160.442695728689</v>
      </c>
      <c r="Y6216" s="386">
        <v>185.99999999999994</v>
      </c>
      <c r="Z6216" s="367"/>
      <c r="AA6216" s="367"/>
      <c r="AB6216" s="367"/>
      <c r="AC6216" s="367"/>
      <c r="AD6216" s="367"/>
      <c r="AE6216" s="367"/>
      <c r="AF6216" s="367"/>
      <c r="AG6216" s="367"/>
      <c r="AH6216" s="367"/>
      <c r="AI6216" s="367"/>
      <c r="AJ6216" s="367"/>
      <c r="AK6216" s="367"/>
      <c r="AL6216" s="367"/>
      <c r="AM6216" s="367"/>
      <c r="AN6216" s="367"/>
      <c r="AO6216" s="367"/>
      <c r="AP6216" s="367"/>
      <c r="AQ6216" s="367"/>
      <c r="AR6216" s="367"/>
      <c r="AS6216" s="367"/>
      <c r="AT6216" s="367"/>
    </row>
    <row r="6217" spans="2:46" ht="13.8">
      <c r="B6217" s="26">
        <v>31.16666666666675</v>
      </c>
      <c r="C6217" s="363">
        <v>157.10917253154054</v>
      </c>
      <c r="D6217" s="367">
        <v>187.00000000000051</v>
      </c>
      <c r="E6217" s="367">
        <v>8697.6744186046762</v>
      </c>
      <c r="F6217" s="367">
        <v>-22.40442788560431</v>
      </c>
      <c r="G6217" s="367">
        <v>187.00000000000057</v>
      </c>
      <c r="H6217" s="367">
        <v>46750</v>
      </c>
      <c r="I6217" s="384">
        <v>-15824.346405707092</v>
      </c>
      <c r="J6217" s="367">
        <v>187</v>
      </c>
      <c r="K6217" s="367">
        <v>11333.333333333325</v>
      </c>
      <c r="L6217" s="384">
        <v>27242.561635916405</v>
      </c>
      <c r="M6217" s="367">
        <v>186.99999999999986</v>
      </c>
      <c r="N6217" s="367">
        <v>187</v>
      </c>
      <c r="O6217" s="384">
        <v>99.599539439038082</v>
      </c>
      <c r="P6217" s="367">
        <v>2.7115</v>
      </c>
      <c r="Q6217" s="367">
        <v>187</v>
      </c>
      <c r="R6217" s="384">
        <v>361.28528149529325</v>
      </c>
      <c r="S6217" s="367">
        <v>2.6179999999999999</v>
      </c>
      <c r="T6217" s="367">
        <v>6448.275862068951</v>
      </c>
      <c r="U6217" s="384">
        <v>20626.964667558903</v>
      </c>
      <c r="V6217" s="367">
        <v>186.99999999999957</v>
      </c>
      <c r="W6217" s="367">
        <v>311666.66666666663</v>
      </c>
      <c r="X6217" s="384">
        <v>27305.613375337132</v>
      </c>
      <c r="Y6217" s="386">
        <v>186.99999999999997</v>
      </c>
      <c r="Z6217" s="367"/>
      <c r="AA6217" s="367"/>
      <c r="AB6217" s="367"/>
      <c r="AC6217" s="367"/>
      <c r="AD6217" s="367"/>
      <c r="AE6217" s="367"/>
      <c r="AF6217" s="367"/>
      <c r="AG6217" s="367"/>
      <c r="AH6217" s="367"/>
      <c r="AI6217" s="367"/>
      <c r="AJ6217" s="367"/>
      <c r="AK6217" s="367"/>
      <c r="AL6217" s="367"/>
      <c r="AM6217" s="367"/>
      <c r="AN6217" s="367"/>
      <c r="AO6217" s="367"/>
      <c r="AP6217" s="367"/>
      <c r="AQ6217" s="367"/>
      <c r="AR6217" s="367"/>
      <c r="AS6217" s="367"/>
      <c r="AT6217" s="367"/>
    </row>
    <row r="6218" spans="2:46" ht="13.8">
      <c r="B6218" s="26">
        <v>31.333333333333417</v>
      </c>
      <c r="C6218" s="363">
        <v>157.94918588097426</v>
      </c>
      <c r="D6218" s="367">
        <v>188.00000000000051</v>
      </c>
      <c r="E6218" s="367">
        <v>8744.1860465116533</v>
      </c>
      <c r="F6218" s="367">
        <v>-52.252581842924165</v>
      </c>
      <c r="G6218" s="367">
        <v>188.00000000000057</v>
      </c>
      <c r="H6218" s="367">
        <v>47000</v>
      </c>
      <c r="I6218" s="384">
        <v>-16258.956010511429</v>
      </c>
      <c r="J6218" s="367">
        <v>188</v>
      </c>
      <c r="K6218" s="367">
        <v>11393.939393939385</v>
      </c>
      <c r="L6218" s="384">
        <v>27365.488107758632</v>
      </c>
      <c r="M6218" s="367">
        <v>187.99999999999986</v>
      </c>
      <c r="N6218" s="367">
        <v>188</v>
      </c>
      <c r="O6218" s="384">
        <v>99.763803465435629</v>
      </c>
      <c r="P6218" s="367">
        <v>2.726</v>
      </c>
      <c r="Q6218" s="367">
        <v>188</v>
      </c>
      <c r="R6218" s="384">
        <v>363.04344154313799</v>
      </c>
      <c r="S6218" s="367">
        <v>2.6319999999999997</v>
      </c>
      <c r="T6218" s="367">
        <v>6482.7586206896403</v>
      </c>
      <c r="U6218" s="384">
        <v>20714.202483946785</v>
      </c>
      <c r="V6218" s="367">
        <v>187.99999999999957</v>
      </c>
      <c r="W6218" s="367">
        <v>313333.33333333331</v>
      </c>
      <c r="X6218" s="384">
        <v>27450.774929749296</v>
      </c>
      <c r="Y6218" s="386">
        <v>187.99999999999997</v>
      </c>
      <c r="Z6218" s="367"/>
      <c r="AA6218" s="367"/>
      <c r="AB6218" s="367"/>
      <c r="AC6218" s="367"/>
      <c r="AD6218" s="367"/>
      <c r="AE6218" s="367"/>
      <c r="AF6218" s="367"/>
      <c r="AG6218" s="367"/>
      <c r="AH6218" s="367"/>
      <c r="AI6218" s="367"/>
      <c r="AJ6218" s="367"/>
      <c r="AK6218" s="367"/>
      <c r="AL6218" s="367"/>
      <c r="AM6218" s="367"/>
      <c r="AN6218" s="367"/>
      <c r="AO6218" s="367"/>
      <c r="AP6218" s="367"/>
      <c r="AQ6218" s="367"/>
      <c r="AR6218" s="367"/>
      <c r="AS6218" s="367"/>
      <c r="AT6218" s="367"/>
    </row>
    <row r="6219" spans="2:46" ht="13.8">
      <c r="B6219" s="26">
        <v>31.500000000000085</v>
      </c>
      <c r="C6219" s="363">
        <v>158.78919771281852</v>
      </c>
      <c r="D6219" s="367">
        <v>189.00000000000054</v>
      </c>
      <c r="E6219" s="367">
        <v>8790.6976744186304</v>
      </c>
      <c r="F6219" s="367">
        <v>-82.416994780909235</v>
      </c>
      <c r="G6219" s="367">
        <v>189.00000000000057</v>
      </c>
      <c r="H6219" s="367">
        <v>47250</v>
      </c>
      <c r="I6219" s="384">
        <v>-16697.28888586376</v>
      </c>
      <c r="J6219" s="367">
        <v>189</v>
      </c>
      <c r="K6219" s="367">
        <v>11454.545454545445</v>
      </c>
      <c r="L6219" s="384">
        <v>27488.172497941883</v>
      </c>
      <c r="M6219" s="367">
        <v>188.99999999999986</v>
      </c>
      <c r="N6219" s="367">
        <v>189</v>
      </c>
      <c r="O6219" s="384">
        <v>99.92414883405057</v>
      </c>
      <c r="P6219" s="367">
        <v>2.7404999999999999</v>
      </c>
      <c r="Q6219" s="367">
        <v>189</v>
      </c>
      <c r="R6219" s="384">
        <v>364.79975215688626</v>
      </c>
      <c r="S6219" s="367">
        <v>2.6459999999999999</v>
      </c>
      <c r="T6219" s="367">
        <v>6517.2413793103296</v>
      </c>
      <c r="U6219" s="384">
        <v>20801.194908765487</v>
      </c>
      <c r="V6219" s="367">
        <v>188.99999999999955</v>
      </c>
      <c r="W6219" s="367">
        <v>315000</v>
      </c>
      <c r="X6219" s="384">
        <v>27595.927358965175</v>
      </c>
      <c r="Y6219" s="386">
        <v>189</v>
      </c>
      <c r="Z6219" s="367"/>
      <c r="AA6219" s="367"/>
      <c r="AB6219" s="367"/>
      <c r="AC6219" s="367"/>
      <c r="AD6219" s="367"/>
      <c r="AE6219" s="367"/>
      <c r="AF6219" s="367"/>
      <c r="AG6219" s="367"/>
      <c r="AH6219" s="367"/>
      <c r="AI6219" s="367"/>
      <c r="AJ6219" s="367"/>
      <c r="AK6219" s="367"/>
      <c r="AL6219" s="367"/>
      <c r="AM6219" s="367"/>
      <c r="AN6219" s="367"/>
      <c r="AO6219" s="367"/>
      <c r="AP6219" s="367"/>
      <c r="AQ6219" s="367"/>
      <c r="AR6219" s="367"/>
      <c r="AS6219" s="367"/>
      <c r="AT6219" s="367"/>
    </row>
    <row r="6220" spans="2:46" ht="13.8">
      <c r="B6220" s="26">
        <v>31.666666666666753</v>
      </c>
      <c r="C6220" s="363">
        <v>159.62920802707333</v>
      </c>
      <c r="D6220" s="367">
        <v>190.00000000000054</v>
      </c>
      <c r="E6220" s="367">
        <v>8837.2093023256075</v>
      </c>
      <c r="F6220" s="367">
        <v>-112.89766669955954</v>
      </c>
      <c r="G6220" s="367">
        <v>190.00000000000057</v>
      </c>
      <c r="H6220" s="367">
        <v>47500</v>
      </c>
      <c r="I6220" s="384">
        <v>-17139.345031764093</v>
      </c>
      <c r="J6220" s="367">
        <v>190</v>
      </c>
      <c r="K6220" s="367">
        <v>11515.151515151505</v>
      </c>
      <c r="L6220" s="384">
        <v>27610.614806466161</v>
      </c>
      <c r="M6220" s="367">
        <v>189.99999999999983</v>
      </c>
      <c r="N6220" s="367">
        <v>190</v>
      </c>
      <c r="O6220" s="384">
        <v>100.08057554488292</v>
      </c>
      <c r="P6220" s="367">
        <v>2.7549999999999999</v>
      </c>
      <c r="Q6220" s="367">
        <v>190</v>
      </c>
      <c r="R6220" s="384">
        <v>366.55421333653806</v>
      </c>
      <c r="S6220" s="367">
        <v>2.66</v>
      </c>
      <c r="T6220" s="367">
        <v>6551.724137931019</v>
      </c>
      <c r="U6220" s="384">
        <v>20887.941942015012</v>
      </c>
      <c r="V6220" s="367">
        <v>189.99999999999955</v>
      </c>
      <c r="W6220" s="367">
        <v>316666.66666666669</v>
      </c>
      <c r="X6220" s="384">
        <v>27741.07066298477</v>
      </c>
      <c r="Y6220" s="386">
        <v>190</v>
      </c>
      <c r="Z6220" s="367"/>
      <c r="AA6220" s="367"/>
      <c r="AB6220" s="367"/>
      <c r="AC6220" s="367"/>
      <c r="AD6220" s="367"/>
      <c r="AE6220" s="367"/>
      <c r="AF6220" s="367"/>
      <c r="AG6220" s="367"/>
      <c r="AH6220" s="367"/>
      <c r="AI6220" s="367"/>
      <c r="AJ6220" s="367"/>
      <c r="AK6220" s="367"/>
      <c r="AL6220" s="367"/>
      <c r="AM6220" s="367"/>
      <c r="AN6220" s="367"/>
      <c r="AO6220" s="367"/>
      <c r="AP6220" s="367"/>
      <c r="AQ6220" s="367"/>
      <c r="AR6220" s="367"/>
      <c r="AS6220" s="367"/>
      <c r="AT6220" s="367"/>
    </row>
    <row r="6221" spans="2:46" ht="13.8">
      <c r="B6221" s="26">
        <v>31.833333333333421</v>
      </c>
      <c r="C6221" s="363">
        <v>160.46921682373872</v>
      </c>
      <c r="D6221" s="367">
        <v>191.00000000000054</v>
      </c>
      <c r="E6221" s="367">
        <v>8883.7209302325846</v>
      </c>
      <c r="F6221" s="367">
        <v>-143.69459759887593</v>
      </c>
      <c r="G6221" s="367">
        <v>191.0000000000006</v>
      </c>
      <c r="H6221" s="367">
        <v>47750</v>
      </c>
      <c r="I6221" s="384">
        <v>-17585.124448212424</v>
      </c>
      <c r="J6221" s="367">
        <v>191</v>
      </c>
      <c r="K6221" s="367">
        <v>11575.757575757565</v>
      </c>
      <c r="L6221" s="384">
        <v>27732.815033331466</v>
      </c>
      <c r="M6221" s="367">
        <v>190.99999999999983</v>
      </c>
      <c r="N6221" s="367">
        <v>191</v>
      </c>
      <c r="O6221" s="384">
        <v>100.23308359793263</v>
      </c>
      <c r="P6221" s="367">
        <v>2.7694999999999999</v>
      </c>
      <c r="Q6221" s="367">
        <v>191</v>
      </c>
      <c r="R6221" s="384">
        <v>368.30682508209333</v>
      </c>
      <c r="S6221" s="367">
        <v>2.6740000000000004</v>
      </c>
      <c r="T6221" s="367">
        <v>6586.2068965517083</v>
      </c>
      <c r="U6221" s="384">
        <v>20974.443583695356</v>
      </c>
      <c r="V6221" s="367">
        <v>190.99999999999955</v>
      </c>
      <c r="W6221" s="367">
        <v>318333.33333333337</v>
      </c>
      <c r="X6221" s="384">
        <v>27886.204841808081</v>
      </c>
      <c r="Y6221" s="386">
        <v>191</v>
      </c>
      <c r="Z6221" s="367"/>
      <c r="AA6221" s="367"/>
      <c r="AB6221" s="367"/>
      <c r="AC6221" s="367"/>
      <c r="AD6221" s="367"/>
      <c r="AE6221" s="367"/>
      <c r="AF6221" s="367"/>
      <c r="AG6221" s="367"/>
      <c r="AH6221" s="367"/>
      <c r="AI6221" s="367"/>
      <c r="AJ6221" s="367"/>
      <c r="AK6221" s="367"/>
      <c r="AL6221" s="367"/>
      <c r="AM6221" s="367"/>
      <c r="AN6221" s="367"/>
      <c r="AO6221" s="367"/>
      <c r="AP6221" s="367"/>
      <c r="AQ6221" s="367"/>
      <c r="AR6221" s="367"/>
      <c r="AS6221" s="367"/>
      <c r="AT6221" s="367"/>
    </row>
    <row r="6222" spans="2:46" ht="13.8">
      <c r="B6222" s="26">
        <v>32.000000000000085</v>
      </c>
      <c r="C6222" s="363">
        <v>161.30922410281457</v>
      </c>
      <c r="D6222" s="367">
        <v>192.00000000000051</v>
      </c>
      <c r="E6222" s="367">
        <v>8930.2325581395617</v>
      </c>
      <c r="F6222" s="367">
        <v>-174.80778747885665</v>
      </c>
      <c r="G6222" s="367">
        <v>192.0000000000006</v>
      </c>
      <c r="H6222" s="367">
        <v>48000</v>
      </c>
      <c r="I6222" s="384">
        <v>-18034.62713520875</v>
      </c>
      <c r="J6222" s="367">
        <v>192</v>
      </c>
      <c r="K6222" s="367">
        <v>11636.363636363625</v>
      </c>
      <c r="L6222" s="384">
        <v>27854.773178537806</v>
      </c>
      <c r="M6222" s="367">
        <v>191.99999999999983</v>
      </c>
      <c r="N6222" s="367">
        <v>192</v>
      </c>
      <c r="O6222" s="384">
        <v>100.38167299319974</v>
      </c>
      <c r="P6222" s="367">
        <v>2.7839999999999998</v>
      </c>
      <c r="Q6222" s="367">
        <v>192</v>
      </c>
      <c r="R6222" s="384">
        <v>370.05758739355207</v>
      </c>
      <c r="S6222" s="367">
        <v>2.6879999999999997</v>
      </c>
      <c r="T6222" s="367">
        <v>6620.6896551723976</v>
      </c>
      <c r="U6222" s="384">
        <v>21060.699833806524</v>
      </c>
      <c r="V6222" s="367">
        <v>191.99999999999955</v>
      </c>
      <c r="W6222" s="367">
        <v>320000.00000000006</v>
      </c>
      <c r="X6222" s="384">
        <v>28031.329895435112</v>
      </c>
      <c r="Y6222" s="386">
        <v>192.00000000000003</v>
      </c>
      <c r="Z6222" s="367"/>
      <c r="AA6222" s="367"/>
      <c r="AB6222" s="367"/>
      <c r="AC6222" s="367"/>
      <c r="AD6222" s="367"/>
      <c r="AE6222" s="367"/>
      <c r="AF6222" s="367"/>
      <c r="AG6222" s="367"/>
      <c r="AH6222" s="367"/>
      <c r="AI6222" s="367"/>
      <c r="AJ6222" s="367"/>
      <c r="AK6222" s="367"/>
      <c r="AL6222" s="367"/>
      <c r="AM6222" s="367"/>
      <c r="AN6222" s="367"/>
      <c r="AO6222" s="367"/>
      <c r="AP6222" s="367"/>
      <c r="AQ6222" s="367"/>
      <c r="AR6222" s="367"/>
      <c r="AS6222" s="367"/>
      <c r="AT6222" s="367"/>
    </row>
    <row r="6223" spans="2:46" ht="13.8">
      <c r="B6223" s="26">
        <v>32.16666666666675</v>
      </c>
      <c r="C6223" s="363">
        <v>162.14922986430102</v>
      </c>
      <c r="D6223" s="367">
        <v>193.00000000000051</v>
      </c>
      <c r="E6223" s="367">
        <v>8976.7441860465387</v>
      </c>
      <c r="F6223" s="367">
        <v>-206.2372363395026</v>
      </c>
      <c r="G6223" s="367">
        <v>193.0000000000006</v>
      </c>
      <c r="H6223" s="367">
        <v>48250</v>
      </c>
      <c r="I6223" s="384">
        <v>-18487.853092753074</v>
      </c>
      <c r="J6223" s="367">
        <v>193</v>
      </c>
      <c r="K6223" s="367">
        <v>11696.969696969685</v>
      </c>
      <c r="L6223" s="384">
        <v>27976.489242085165</v>
      </c>
      <c r="M6223" s="367">
        <v>192.9999999999998</v>
      </c>
      <c r="N6223" s="367">
        <v>193</v>
      </c>
      <c r="O6223" s="384">
        <v>100.52634373068427</v>
      </c>
      <c r="P6223" s="367">
        <v>2.7985000000000002</v>
      </c>
      <c r="Q6223" s="367">
        <v>193</v>
      </c>
      <c r="R6223" s="384">
        <v>371.80650027091434</v>
      </c>
      <c r="S6223" s="367">
        <v>2.702</v>
      </c>
      <c r="T6223" s="367">
        <v>6655.1724137930869</v>
      </c>
      <c r="U6223" s="384">
        <v>21146.710692348519</v>
      </c>
      <c r="V6223" s="367">
        <v>192.99999999999955</v>
      </c>
      <c r="W6223" s="367">
        <v>321666.66666666674</v>
      </c>
      <c r="X6223" s="384">
        <v>28176.445823865855</v>
      </c>
      <c r="Y6223" s="386">
        <v>193.00000000000003</v>
      </c>
      <c r="Z6223" s="367"/>
      <c r="AA6223" s="367"/>
      <c r="AB6223" s="367"/>
      <c r="AC6223" s="367"/>
      <c r="AD6223" s="367"/>
      <c r="AE6223" s="367"/>
      <c r="AF6223" s="367"/>
      <c r="AG6223" s="367"/>
      <c r="AH6223" s="367"/>
      <c r="AI6223" s="367"/>
      <c r="AJ6223" s="367"/>
      <c r="AK6223" s="367"/>
      <c r="AL6223" s="367"/>
      <c r="AM6223" s="367"/>
      <c r="AN6223" s="367"/>
      <c r="AO6223" s="367"/>
      <c r="AP6223" s="367"/>
      <c r="AQ6223" s="367"/>
      <c r="AR6223" s="367"/>
      <c r="AS6223" s="367"/>
      <c r="AT6223" s="367"/>
    </row>
    <row r="6224" spans="2:46" ht="13.8">
      <c r="B6224" s="26">
        <v>32.333333333333414</v>
      </c>
      <c r="C6224" s="363">
        <v>162.98923410819802</v>
      </c>
      <c r="D6224" s="367">
        <v>194.00000000000048</v>
      </c>
      <c r="E6224" s="367">
        <v>9023.2558139535158</v>
      </c>
      <c r="F6224" s="367">
        <v>-237.98294418081377</v>
      </c>
      <c r="G6224" s="367">
        <v>194.0000000000006</v>
      </c>
      <c r="H6224" s="367">
        <v>48500</v>
      </c>
      <c r="I6224" s="384">
        <v>-18944.802320845381</v>
      </c>
      <c r="J6224" s="367">
        <v>193.99999999999997</v>
      </c>
      <c r="K6224" s="367">
        <v>11757.575757575745</v>
      </c>
      <c r="L6224" s="384">
        <v>28097.963223973551</v>
      </c>
      <c r="M6224" s="367">
        <v>193.9999999999998</v>
      </c>
      <c r="N6224" s="367">
        <v>194</v>
      </c>
      <c r="O6224" s="384">
        <v>100.66709581038617</v>
      </c>
      <c r="P6224" s="367">
        <v>2.8130000000000002</v>
      </c>
      <c r="Q6224" s="367">
        <v>194</v>
      </c>
      <c r="R6224" s="384">
        <v>373.55356371418014</v>
      </c>
      <c r="S6224" s="367">
        <v>2.7160000000000002</v>
      </c>
      <c r="T6224" s="367">
        <v>6689.6551724137762</v>
      </c>
      <c r="U6224" s="384">
        <v>21232.476159321322</v>
      </c>
      <c r="V6224" s="367">
        <v>193.99999999999952</v>
      </c>
      <c r="W6224" s="367">
        <v>323333.33333333343</v>
      </c>
      <c r="X6224" s="384">
        <v>28321.552627100322</v>
      </c>
      <c r="Y6224" s="386">
        <v>194.00000000000006</v>
      </c>
      <c r="Z6224" s="367"/>
      <c r="AA6224" s="367"/>
      <c r="AB6224" s="367"/>
      <c r="AC6224" s="367"/>
      <c r="AD6224" s="367"/>
      <c r="AE6224" s="367"/>
      <c r="AF6224" s="367"/>
      <c r="AG6224" s="367"/>
      <c r="AH6224" s="367"/>
      <c r="AI6224" s="367"/>
      <c r="AJ6224" s="367"/>
      <c r="AK6224" s="367"/>
      <c r="AL6224" s="367"/>
      <c r="AM6224" s="367"/>
      <c r="AN6224" s="367"/>
      <c r="AO6224" s="367"/>
      <c r="AP6224" s="367"/>
      <c r="AQ6224" s="367"/>
      <c r="AR6224" s="367"/>
      <c r="AS6224" s="367"/>
      <c r="AT6224" s="367"/>
    </row>
    <row r="6225" spans="2:46" ht="13.8">
      <c r="B6225" s="26">
        <v>32.500000000000078</v>
      </c>
      <c r="C6225" s="363">
        <v>163.82923683450551</v>
      </c>
      <c r="D6225" s="367">
        <v>195.00000000000048</v>
      </c>
      <c r="E6225" s="367">
        <v>9069.7674418604929</v>
      </c>
      <c r="F6225" s="367">
        <v>-270.04491100279108</v>
      </c>
      <c r="G6225" s="367">
        <v>195.00000000000063</v>
      </c>
      <c r="H6225" s="367">
        <v>48750</v>
      </c>
      <c r="I6225" s="384">
        <v>-19405.474819485702</v>
      </c>
      <c r="J6225" s="367">
        <v>194.99999999999997</v>
      </c>
      <c r="K6225" s="367">
        <v>11818.181818181805</v>
      </c>
      <c r="L6225" s="384">
        <v>28219.195124202975</v>
      </c>
      <c r="M6225" s="367">
        <v>194.9999999999998</v>
      </c>
      <c r="N6225" s="367">
        <v>195</v>
      </c>
      <c r="O6225" s="384">
        <v>100.80392923230545</v>
      </c>
      <c r="P6225" s="367">
        <v>2.8275000000000001</v>
      </c>
      <c r="Q6225" s="367">
        <v>195</v>
      </c>
      <c r="R6225" s="384">
        <v>375.2987777233493</v>
      </c>
      <c r="S6225" s="367">
        <v>2.73</v>
      </c>
      <c r="T6225" s="367">
        <v>6724.1379310344655</v>
      </c>
      <c r="U6225" s="384">
        <v>21317.996234724957</v>
      </c>
      <c r="V6225" s="367">
        <v>194.99999999999952</v>
      </c>
      <c r="W6225" s="367">
        <v>325000.00000000012</v>
      </c>
      <c r="X6225" s="384">
        <v>28466.650305138501</v>
      </c>
      <c r="Y6225" s="386">
        <v>195.00000000000006</v>
      </c>
      <c r="Z6225" s="367"/>
      <c r="AA6225" s="367"/>
      <c r="AB6225" s="367"/>
      <c r="AC6225" s="367"/>
      <c r="AD6225" s="367"/>
      <c r="AE6225" s="367"/>
      <c r="AF6225" s="367"/>
      <c r="AG6225" s="367"/>
      <c r="AH6225" s="367"/>
      <c r="AI6225" s="367"/>
      <c r="AJ6225" s="367"/>
      <c r="AK6225" s="367"/>
      <c r="AL6225" s="367"/>
      <c r="AM6225" s="367"/>
      <c r="AN6225" s="367"/>
      <c r="AO6225" s="367"/>
      <c r="AP6225" s="367"/>
      <c r="AQ6225" s="367"/>
      <c r="AR6225" s="367"/>
      <c r="AS6225" s="367"/>
      <c r="AT6225" s="367"/>
    </row>
    <row r="6226" spans="2:46" ht="13.8">
      <c r="B6226" s="26">
        <v>32.666666666666742</v>
      </c>
      <c r="C6226" s="363">
        <v>164.66923804322357</v>
      </c>
      <c r="D6226" s="367">
        <v>196.00000000000045</v>
      </c>
      <c r="E6226" s="367">
        <v>9116.27906976747</v>
      </c>
      <c r="F6226" s="367">
        <v>-302.42313680543265</v>
      </c>
      <c r="G6226" s="367">
        <v>196.00000000000063</v>
      </c>
      <c r="H6226" s="367">
        <v>49000</v>
      </c>
      <c r="I6226" s="384">
        <v>-19869.870588674021</v>
      </c>
      <c r="J6226" s="367">
        <v>195.99999999999997</v>
      </c>
      <c r="K6226" s="367">
        <v>11878.787878787865</v>
      </c>
      <c r="L6226" s="384">
        <v>28340.184942773412</v>
      </c>
      <c r="M6226" s="367">
        <v>195.99999999999977</v>
      </c>
      <c r="N6226" s="367">
        <v>196</v>
      </c>
      <c r="O6226" s="384">
        <v>100.93684399644214</v>
      </c>
      <c r="P6226" s="367">
        <v>2.8420000000000001</v>
      </c>
      <c r="Q6226" s="367">
        <v>196</v>
      </c>
      <c r="R6226" s="384">
        <v>377.04214229842211</v>
      </c>
      <c r="S6226" s="367">
        <v>2.7439999999999998</v>
      </c>
      <c r="T6226" s="367">
        <v>6758.6206896551548</v>
      </c>
      <c r="U6226" s="384">
        <v>21403.270918559407</v>
      </c>
      <c r="V6226" s="367">
        <v>195.99999999999949</v>
      </c>
      <c r="W6226" s="367">
        <v>326666.6666666668</v>
      </c>
      <c r="X6226" s="384">
        <v>28611.738857980396</v>
      </c>
      <c r="Y6226" s="386">
        <v>196.00000000000006</v>
      </c>
      <c r="Z6226" s="367"/>
      <c r="AA6226" s="367"/>
      <c r="AB6226" s="367"/>
      <c r="AC6226" s="367"/>
      <c r="AD6226" s="367"/>
      <c r="AE6226" s="367"/>
      <c r="AF6226" s="367"/>
      <c r="AG6226" s="367"/>
      <c r="AH6226" s="367"/>
      <c r="AI6226" s="367"/>
      <c r="AJ6226" s="367"/>
      <c r="AK6226" s="367"/>
      <c r="AL6226" s="367"/>
      <c r="AM6226" s="367"/>
      <c r="AN6226" s="367"/>
      <c r="AO6226" s="367"/>
      <c r="AP6226" s="367"/>
      <c r="AQ6226" s="367"/>
      <c r="AR6226" s="367"/>
      <c r="AS6226" s="367"/>
      <c r="AT6226" s="367"/>
    </row>
    <row r="6227" spans="2:46" ht="13.8">
      <c r="B6227" s="26">
        <v>32.833333333333407</v>
      </c>
      <c r="C6227" s="363">
        <v>165.50923773435218</v>
      </c>
      <c r="D6227" s="367">
        <v>197.00000000000045</v>
      </c>
      <c r="E6227" s="367">
        <v>9162.7906976744471</v>
      </c>
      <c r="F6227" s="367">
        <v>-335.11762158873955</v>
      </c>
      <c r="G6227" s="367">
        <v>197.00000000000063</v>
      </c>
      <c r="H6227" s="367">
        <v>49250</v>
      </c>
      <c r="I6227" s="384">
        <v>-20337.989628410338</v>
      </c>
      <c r="J6227" s="367">
        <v>196.99999999999997</v>
      </c>
      <c r="K6227" s="367">
        <v>11939.393939393925</v>
      </c>
      <c r="L6227" s="384">
        <v>28460.932679684887</v>
      </c>
      <c r="M6227" s="367">
        <v>196.99999999999977</v>
      </c>
      <c r="N6227" s="367">
        <v>197</v>
      </c>
      <c r="O6227" s="384">
        <v>101.0658401027962</v>
      </c>
      <c r="P6227" s="367">
        <v>2.8565</v>
      </c>
      <c r="Q6227" s="367">
        <v>197</v>
      </c>
      <c r="R6227" s="384">
        <v>378.78365743939838</v>
      </c>
      <c r="S6227" s="367">
        <v>2.758</v>
      </c>
      <c r="T6227" s="367">
        <v>6793.1034482758441</v>
      </c>
      <c r="U6227" s="384">
        <v>21488.300210824676</v>
      </c>
      <c r="V6227" s="367">
        <v>196.99999999999949</v>
      </c>
      <c r="W6227" s="367">
        <v>328333.33333333349</v>
      </c>
      <c r="X6227" s="384">
        <v>28756.81828562601</v>
      </c>
      <c r="Y6227" s="386">
        <v>197.00000000000009</v>
      </c>
      <c r="Z6227" s="367"/>
      <c r="AA6227" s="367"/>
      <c r="AB6227" s="367"/>
      <c r="AC6227" s="367"/>
      <c r="AD6227" s="367"/>
      <c r="AE6227" s="367"/>
      <c r="AF6227" s="367"/>
      <c r="AG6227" s="367"/>
      <c r="AH6227" s="367"/>
      <c r="AI6227" s="367"/>
      <c r="AJ6227" s="367"/>
      <c r="AK6227" s="367"/>
      <c r="AL6227" s="367"/>
      <c r="AM6227" s="367"/>
      <c r="AN6227" s="367"/>
      <c r="AO6227" s="367"/>
      <c r="AP6227" s="367"/>
      <c r="AQ6227" s="367"/>
      <c r="AR6227" s="367"/>
      <c r="AS6227" s="367"/>
      <c r="AT6227" s="367"/>
    </row>
    <row r="6228" spans="2:46" ht="13.8">
      <c r="B6228" s="26">
        <v>33.000000000000071</v>
      </c>
      <c r="C6228" s="363">
        <v>166.34923590789137</v>
      </c>
      <c r="D6228" s="367">
        <v>198.00000000000043</v>
      </c>
      <c r="E6228" s="367">
        <v>9209.3023255814242</v>
      </c>
      <c r="F6228" s="367">
        <v>-368.12836535271163</v>
      </c>
      <c r="G6228" s="367">
        <v>198.00000000000063</v>
      </c>
      <c r="H6228" s="367">
        <v>49500</v>
      </c>
      <c r="I6228" s="384">
        <v>-20809.831938694653</v>
      </c>
      <c r="J6228" s="367">
        <v>197.99999999999997</v>
      </c>
      <c r="K6228" s="367">
        <v>11999.999999999985</v>
      </c>
      <c r="L6228" s="384">
        <v>28581.438334937397</v>
      </c>
      <c r="M6228" s="367">
        <v>197.9999999999998</v>
      </c>
      <c r="N6228" s="367">
        <v>198</v>
      </c>
      <c r="O6228" s="384">
        <v>101.19091755136768</v>
      </c>
      <c r="P6228" s="367">
        <v>2.871</v>
      </c>
      <c r="Q6228" s="367">
        <v>198</v>
      </c>
      <c r="R6228" s="384">
        <v>380.52332314627807</v>
      </c>
      <c r="S6228" s="367">
        <v>2.7720000000000002</v>
      </c>
      <c r="T6228" s="367">
        <v>6827.5862068965334</v>
      </c>
      <c r="U6228" s="384">
        <v>21573.084111520773</v>
      </c>
      <c r="V6228" s="367">
        <v>197.99999999999949</v>
      </c>
      <c r="W6228" s="367">
        <v>330000.00000000017</v>
      </c>
      <c r="X6228" s="384">
        <v>28901.888588075337</v>
      </c>
      <c r="Y6228" s="386">
        <v>198.00000000000009</v>
      </c>
      <c r="Z6228" s="367"/>
      <c r="AA6228" s="367"/>
      <c r="AB6228" s="367"/>
      <c r="AC6228" s="367"/>
      <c r="AD6228" s="367"/>
      <c r="AE6228" s="367"/>
      <c r="AF6228" s="367"/>
      <c r="AG6228" s="367"/>
      <c r="AH6228" s="367"/>
      <c r="AI6228" s="367"/>
      <c r="AJ6228" s="367"/>
      <c r="AK6228" s="367"/>
      <c r="AL6228" s="367"/>
      <c r="AM6228" s="367"/>
      <c r="AN6228" s="367"/>
      <c r="AO6228" s="367"/>
      <c r="AP6228" s="367"/>
      <c r="AQ6228" s="367"/>
      <c r="AR6228" s="367"/>
      <c r="AS6228" s="367"/>
      <c r="AT6228" s="367"/>
    </row>
    <row r="6229" spans="2:46" ht="13.8">
      <c r="B6229" s="26">
        <v>33.166666666666735</v>
      </c>
      <c r="C6229" s="363">
        <v>167.18923256384107</v>
      </c>
      <c r="D6229" s="367">
        <v>199.00000000000043</v>
      </c>
      <c r="E6229" s="367">
        <v>9255.8139534884012</v>
      </c>
      <c r="F6229" s="367">
        <v>-401.45536809734887</v>
      </c>
      <c r="G6229" s="367">
        <v>199.00000000000063</v>
      </c>
      <c r="H6229" s="367">
        <v>49750</v>
      </c>
      <c r="I6229" s="384">
        <v>-21285.39751952696</v>
      </c>
      <c r="J6229" s="367">
        <v>198.99999999999997</v>
      </c>
      <c r="K6229" s="367">
        <v>12060.606060606046</v>
      </c>
      <c r="L6229" s="384">
        <v>28701.701908530915</v>
      </c>
      <c r="M6229" s="367">
        <v>198.99999999999977</v>
      </c>
      <c r="N6229" s="367">
        <v>199</v>
      </c>
      <c r="O6229" s="384">
        <v>101.31207634215654</v>
      </c>
      <c r="P6229" s="367">
        <v>2.8855</v>
      </c>
      <c r="Q6229" s="367">
        <v>199</v>
      </c>
      <c r="R6229" s="384">
        <v>382.26113941906135</v>
      </c>
      <c r="S6229" s="367">
        <v>2.786</v>
      </c>
      <c r="T6229" s="367">
        <v>6862.0689655172228</v>
      </c>
      <c r="U6229" s="384">
        <v>21657.622620647689</v>
      </c>
      <c r="V6229" s="367">
        <v>198.99999999999946</v>
      </c>
      <c r="W6229" s="367">
        <v>331666.66666666686</v>
      </c>
      <c r="X6229" s="384">
        <v>29046.949765328383</v>
      </c>
      <c r="Y6229" s="386">
        <v>199.00000000000011</v>
      </c>
      <c r="Z6229" s="367"/>
      <c r="AA6229" s="367"/>
      <c r="AB6229" s="367"/>
      <c r="AC6229" s="367"/>
      <c r="AD6229" s="367"/>
      <c r="AE6229" s="367"/>
      <c r="AF6229" s="367"/>
      <c r="AG6229" s="367"/>
      <c r="AH6229" s="367"/>
      <c r="AI6229" s="367"/>
      <c r="AJ6229" s="367"/>
      <c r="AK6229" s="367"/>
      <c r="AL6229" s="367"/>
      <c r="AM6229" s="367"/>
      <c r="AN6229" s="367"/>
      <c r="AO6229" s="367"/>
      <c r="AP6229" s="367"/>
      <c r="AQ6229" s="367"/>
      <c r="AR6229" s="367"/>
      <c r="AS6229" s="367"/>
      <c r="AT6229" s="367"/>
    </row>
    <row r="6230" spans="2:46" ht="13.8">
      <c r="B6230" s="26">
        <v>33.3333333333334</v>
      </c>
      <c r="C6230" s="363">
        <v>168.0292277022013</v>
      </c>
      <c r="D6230" s="367">
        <v>200.0000000000004</v>
      </c>
      <c r="E6230" s="367">
        <v>9302.3255813953783</v>
      </c>
      <c r="F6230" s="367">
        <v>-435.0986298226523</v>
      </c>
      <c r="G6230" s="367">
        <v>200.00000000000065</v>
      </c>
      <c r="H6230" s="367">
        <v>50000</v>
      </c>
      <c r="I6230" s="384">
        <v>-21764.686370907271</v>
      </c>
      <c r="J6230" s="367">
        <v>199.99999999999997</v>
      </c>
      <c r="K6230" s="367">
        <v>12121.212121212106</v>
      </c>
      <c r="L6230" s="384">
        <v>28821.723400465471</v>
      </c>
      <c r="M6230" s="367">
        <v>199.99999999999977</v>
      </c>
      <c r="N6230" s="367">
        <v>200</v>
      </c>
      <c r="O6230" s="384">
        <v>101.42931647516278</v>
      </c>
      <c r="P6230" s="367">
        <v>2.9</v>
      </c>
      <c r="Q6230" s="367">
        <v>200</v>
      </c>
      <c r="R6230" s="384">
        <v>383.99710625774799</v>
      </c>
      <c r="S6230" s="367">
        <v>2.8</v>
      </c>
      <c r="T6230" s="367">
        <v>6896.5517241379121</v>
      </c>
      <c r="U6230" s="384">
        <v>21741.915738205429</v>
      </c>
      <c r="V6230" s="367">
        <v>199.99999999999946</v>
      </c>
      <c r="W6230" s="367">
        <v>333333.33333333355</v>
      </c>
      <c r="X6230" s="384">
        <v>29192.001817385146</v>
      </c>
      <c r="Y6230" s="386">
        <v>200.00000000000011</v>
      </c>
      <c r="Z6230" s="367"/>
      <c r="AA6230" s="367"/>
      <c r="AB6230" s="367"/>
      <c r="AC6230" s="367"/>
      <c r="AD6230" s="367"/>
      <c r="AE6230" s="367"/>
      <c r="AF6230" s="367"/>
      <c r="AG6230" s="367"/>
      <c r="AH6230" s="367"/>
      <c r="AI6230" s="367"/>
      <c r="AJ6230" s="367"/>
      <c r="AK6230" s="367"/>
      <c r="AL6230" s="367"/>
      <c r="AM6230" s="367"/>
      <c r="AN6230" s="367"/>
      <c r="AO6230" s="367"/>
      <c r="AP6230" s="367"/>
      <c r="AQ6230" s="367"/>
      <c r="AR6230" s="367"/>
      <c r="AS6230" s="367"/>
      <c r="AT6230" s="367"/>
    </row>
    <row r="6231" spans="2:46" ht="13.8">
      <c r="B6231" s="26">
        <v>33.500000000000064</v>
      </c>
      <c r="C6231" s="363">
        <v>168.86922132297212</v>
      </c>
      <c r="D6231" s="367">
        <v>201.0000000000004</v>
      </c>
      <c r="E6231" s="367">
        <v>9348.8372093023554</v>
      </c>
      <c r="F6231" s="367">
        <v>-469.05815052861999</v>
      </c>
      <c r="G6231" s="367">
        <v>201.00000000000065</v>
      </c>
      <c r="H6231" s="367">
        <v>50250</v>
      </c>
      <c r="I6231" s="384">
        <v>-22247.698492835578</v>
      </c>
      <c r="J6231" s="367">
        <v>200.99999999999997</v>
      </c>
      <c r="K6231" s="367">
        <v>12181.818181818166</v>
      </c>
      <c r="L6231" s="384">
        <v>28941.502810741047</v>
      </c>
      <c r="M6231" s="367">
        <v>200.99999999999974</v>
      </c>
      <c r="N6231" s="367">
        <v>201</v>
      </c>
      <c r="O6231" s="384">
        <v>101.54263795038644</v>
      </c>
      <c r="P6231" s="367">
        <v>2.9144999999999999</v>
      </c>
      <c r="Q6231" s="367">
        <v>201</v>
      </c>
      <c r="R6231" s="384">
        <v>385.73122366233832</v>
      </c>
      <c r="S6231" s="367">
        <v>2.8140000000000001</v>
      </c>
      <c r="T6231" s="367">
        <v>6931.0344827586014</v>
      </c>
      <c r="U6231" s="384">
        <v>21825.963464193985</v>
      </c>
      <c r="V6231" s="367">
        <v>200.99999999999943</v>
      </c>
      <c r="W6231" s="367">
        <v>335000.00000000023</v>
      </c>
      <c r="X6231" s="384">
        <v>29337.044744245628</v>
      </c>
      <c r="Y6231" s="386">
        <v>201.00000000000011</v>
      </c>
      <c r="Z6231" s="367"/>
      <c r="AA6231" s="367"/>
      <c r="AB6231" s="367"/>
      <c r="AC6231" s="367"/>
      <c r="AD6231" s="367"/>
      <c r="AE6231" s="367"/>
      <c r="AF6231" s="367"/>
      <c r="AG6231" s="367"/>
      <c r="AH6231" s="367"/>
      <c r="AI6231" s="367"/>
      <c r="AJ6231" s="367"/>
      <c r="AK6231" s="367"/>
      <c r="AL6231" s="367"/>
      <c r="AM6231" s="367"/>
      <c r="AN6231" s="367"/>
      <c r="AO6231" s="367"/>
      <c r="AP6231" s="367"/>
      <c r="AQ6231" s="367"/>
      <c r="AR6231" s="367"/>
      <c r="AS6231" s="367"/>
      <c r="AT6231" s="367"/>
    </row>
    <row r="6232" spans="2:46" ht="13.8">
      <c r="B6232" s="26">
        <v>33.666666666666728</v>
      </c>
      <c r="C6232" s="363">
        <v>169.70921342615344</v>
      </c>
      <c r="D6232" s="367">
        <v>202.00000000000037</v>
      </c>
      <c r="E6232" s="367">
        <v>9395.3488372093325</v>
      </c>
      <c r="F6232" s="367">
        <v>-503.33393021525291</v>
      </c>
      <c r="G6232" s="367">
        <v>202.00000000000065</v>
      </c>
      <c r="H6232" s="367">
        <v>50500</v>
      </c>
      <c r="I6232" s="384">
        <v>-22734.433885311882</v>
      </c>
      <c r="J6232" s="367">
        <v>201.99999999999997</v>
      </c>
      <c r="K6232" s="367">
        <v>12242.424242424226</v>
      </c>
      <c r="L6232" s="384">
        <v>29061.040139357661</v>
      </c>
      <c r="M6232" s="367">
        <v>201.99999999999974</v>
      </c>
      <c r="N6232" s="367">
        <v>202</v>
      </c>
      <c r="O6232" s="384">
        <v>101.65204076782746</v>
      </c>
      <c r="P6232" s="367">
        <v>2.9290000000000003</v>
      </c>
      <c r="Q6232" s="367">
        <v>202</v>
      </c>
      <c r="R6232" s="384">
        <v>387.46349163283202</v>
      </c>
      <c r="S6232" s="367">
        <v>2.8279999999999998</v>
      </c>
      <c r="T6232" s="367">
        <v>6965.5172413792907</v>
      </c>
      <c r="U6232" s="384">
        <v>21909.765798613364</v>
      </c>
      <c r="V6232" s="367">
        <v>201.99999999999943</v>
      </c>
      <c r="W6232" s="367">
        <v>336666.66666666692</v>
      </c>
      <c r="X6232" s="384">
        <v>29482.078545909826</v>
      </c>
      <c r="Y6232" s="386">
        <v>202.00000000000014</v>
      </c>
      <c r="Z6232" s="367"/>
      <c r="AA6232" s="367"/>
      <c r="AB6232" s="367"/>
      <c r="AC6232" s="367"/>
      <c r="AD6232" s="367"/>
      <c r="AE6232" s="367"/>
      <c r="AF6232" s="367"/>
      <c r="AG6232" s="367"/>
      <c r="AH6232" s="367"/>
      <c r="AI6232" s="367"/>
      <c r="AJ6232" s="367"/>
      <c r="AK6232" s="367"/>
      <c r="AL6232" s="367"/>
      <c r="AM6232" s="367"/>
      <c r="AN6232" s="367"/>
      <c r="AO6232" s="367"/>
      <c r="AP6232" s="367"/>
      <c r="AQ6232" s="367"/>
      <c r="AR6232" s="367"/>
      <c r="AS6232" s="367"/>
      <c r="AT6232" s="367"/>
    </row>
    <row r="6233" spans="2:46" ht="13.8">
      <c r="B6233" s="26">
        <v>33.833333333333393</v>
      </c>
      <c r="C6233" s="363">
        <v>170.5492040117453</v>
      </c>
      <c r="D6233" s="367">
        <v>203.00000000000034</v>
      </c>
      <c r="E6233" s="367">
        <v>9441.8604651163096</v>
      </c>
      <c r="F6233" s="367">
        <v>-537.92596888255116</v>
      </c>
      <c r="G6233" s="367">
        <v>203.00000000000065</v>
      </c>
      <c r="H6233" s="367">
        <v>50750</v>
      </c>
      <c r="I6233" s="384">
        <v>-23224.892548336196</v>
      </c>
      <c r="J6233" s="367">
        <v>203</v>
      </c>
      <c r="K6233" s="367">
        <v>12303.030303030286</v>
      </c>
      <c r="L6233" s="384">
        <v>29180.335386315299</v>
      </c>
      <c r="M6233" s="367">
        <v>202.99999999999974</v>
      </c>
      <c r="N6233" s="367">
        <v>203</v>
      </c>
      <c r="O6233" s="384">
        <v>101.75752492748587</v>
      </c>
      <c r="P6233" s="367">
        <v>2.9434999999999998</v>
      </c>
      <c r="Q6233" s="367">
        <v>203</v>
      </c>
      <c r="R6233" s="384">
        <v>389.19391016922924</v>
      </c>
      <c r="S6233" s="367">
        <v>2.8420000000000001</v>
      </c>
      <c r="T6233" s="367">
        <v>6999.99999999998</v>
      </c>
      <c r="U6233" s="384">
        <v>21993.322741463566</v>
      </c>
      <c r="V6233" s="367">
        <v>202.99999999999943</v>
      </c>
      <c r="W6233" s="367">
        <v>338333.3333333336</v>
      </c>
      <c r="X6233" s="384">
        <v>29627.10322237774</v>
      </c>
      <c r="Y6233" s="386">
        <v>203.00000000000014</v>
      </c>
      <c r="Z6233" s="367"/>
      <c r="AA6233" s="367"/>
      <c r="AB6233" s="367"/>
      <c r="AC6233" s="367"/>
      <c r="AD6233" s="367"/>
      <c r="AE6233" s="367"/>
      <c r="AF6233" s="367"/>
      <c r="AG6233" s="367"/>
      <c r="AH6233" s="367"/>
      <c r="AI6233" s="367"/>
      <c r="AJ6233" s="367"/>
      <c r="AK6233" s="367"/>
      <c r="AL6233" s="367"/>
      <c r="AM6233" s="367"/>
      <c r="AN6233" s="367"/>
      <c r="AO6233" s="367"/>
      <c r="AP6233" s="367"/>
      <c r="AQ6233" s="367"/>
      <c r="AR6233" s="367"/>
      <c r="AS6233" s="367"/>
      <c r="AT6233" s="367"/>
    </row>
    <row r="6234" spans="2:46" ht="13.8">
      <c r="B6234" s="26">
        <v>34.000000000000057</v>
      </c>
      <c r="C6234" s="363">
        <v>171.38919307974777</v>
      </c>
      <c r="D6234" s="367">
        <v>204.00000000000034</v>
      </c>
      <c r="E6234" s="367">
        <v>9488.3720930232867</v>
      </c>
      <c r="F6234" s="367">
        <v>-572.83426653051549</v>
      </c>
      <c r="G6234" s="367">
        <v>204.00000000000068</v>
      </c>
      <c r="H6234" s="367">
        <v>51000</v>
      </c>
      <c r="I6234" s="384">
        <v>-23719.074481908498</v>
      </c>
      <c r="J6234" s="367">
        <v>204</v>
      </c>
      <c r="K6234" s="367">
        <v>12363.636363636346</v>
      </c>
      <c r="L6234" s="384">
        <v>29299.38855161396</v>
      </c>
      <c r="M6234" s="367">
        <v>203.99999999999972</v>
      </c>
      <c r="N6234" s="367">
        <v>204</v>
      </c>
      <c r="O6234" s="384">
        <v>101.8590904293617</v>
      </c>
      <c r="P6234" s="367">
        <v>2.9580000000000002</v>
      </c>
      <c r="Q6234" s="367">
        <v>204</v>
      </c>
      <c r="R6234" s="384">
        <v>390.92247927152988</v>
      </c>
      <c r="S6234" s="367">
        <v>2.8559999999999999</v>
      </c>
      <c r="T6234" s="367">
        <v>7034.4827586206693</v>
      </c>
      <c r="U6234" s="384">
        <v>22076.634292744588</v>
      </c>
      <c r="V6234" s="367">
        <v>203.9999999999994</v>
      </c>
      <c r="W6234" s="367">
        <v>340000.00000000029</v>
      </c>
      <c r="X6234" s="384">
        <v>29772.11877364937</v>
      </c>
      <c r="Y6234" s="386">
        <v>204.00000000000014</v>
      </c>
      <c r="Z6234" s="367"/>
      <c r="AA6234" s="367"/>
      <c r="AB6234" s="367"/>
      <c r="AC6234" s="367"/>
      <c r="AD6234" s="367"/>
      <c r="AE6234" s="367"/>
      <c r="AF6234" s="367"/>
      <c r="AG6234" s="367"/>
      <c r="AH6234" s="367"/>
      <c r="AI6234" s="367"/>
      <c r="AJ6234" s="367"/>
      <c r="AK6234" s="367"/>
      <c r="AL6234" s="367"/>
      <c r="AM6234" s="367"/>
      <c r="AN6234" s="367"/>
      <c r="AO6234" s="367"/>
      <c r="AP6234" s="367"/>
      <c r="AQ6234" s="367"/>
      <c r="AR6234" s="367"/>
      <c r="AS6234" s="367"/>
      <c r="AT6234" s="367"/>
    </row>
    <row r="6235" spans="2:46" ht="13.8">
      <c r="B6235" s="26">
        <v>34.166666666666721</v>
      </c>
      <c r="C6235" s="363">
        <v>172.2291806301607</v>
      </c>
      <c r="D6235" s="367">
        <v>205.00000000000031</v>
      </c>
      <c r="E6235" s="367">
        <v>9534.8837209302637</v>
      </c>
      <c r="F6235" s="367">
        <v>-608.05882315914403</v>
      </c>
      <c r="G6235" s="367">
        <v>205.00000000000068</v>
      </c>
      <c r="H6235" s="367">
        <v>51250</v>
      </c>
      <c r="I6235" s="384">
        <v>-24216.979686028793</v>
      </c>
      <c r="J6235" s="367">
        <v>205</v>
      </c>
      <c r="K6235" s="367">
        <v>12424.242424242406</v>
      </c>
      <c r="L6235" s="384">
        <v>29418.199635253652</v>
      </c>
      <c r="M6235" s="367">
        <v>204.99999999999972</v>
      </c>
      <c r="N6235" s="367">
        <v>205</v>
      </c>
      <c r="O6235" s="384">
        <v>101.95673727345491</v>
      </c>
      <c r="P6235" s="367">
        <v>2.9724999999999997</v>
      </c>
      <c r="Q6235" s="367">
        <v>205</v>
      </c>
      <c r="R6235" s="384">
        <v>392.64919893973422</v>
      </c>
      <c r="S6235" s="367">
        <v>2.87</v>
      </c>
      <c r="T6235" s="367">
        <v>7068.9655172413586</v>
      </c>
      <c r="U6235" s="384">
        <v>22159.700452456429</v>
      </c>
      <c r="V6235" s="367">
        <v>204.9999999999994</v>
      </c>
      <c r="W6235" s="367">
        <v>341666.66666666698</v>
      </c>
      <c r="X6235" s="384">
        <v>29917.125199724724</v>
      </c>
      <c r="Y6235" s="386">
        <v>205.00000000000017</v>
      </c>
      <c r="Z6235" s="367"/>
      <c r="AA6235" s="367"/>
      <c r="AB6235" s="367"/>
      <c r="AC6235" s="367"/>
      <c r="AD6235" s="367"/>
      <c r="AE6235" s="367"/>
      <c r="AF6235" s="367"/>
      <c r="AG6235" s="367"/>
      <c r="AH6235" s="367"/>
      <c r="AI6235" s="367"/>
      <c r="AJ6235" s="367"/>
      <c r="AK6235" s="367"/>
      <c r="AL6235" s="367"/>
      <c r="AM6235" s="367"/>
      <c r="AN6235" s="367"/>
      <c r="AO6235" s="367"/>
      <c r="AP6235" s="367"/>
      <c r="AQ6235" s="367"/>
      <c r="AR6235" s="367"/>
      <c r="AS6235" s="367"/>
      <c r="AT6235" s="367"/>
    </row>
    <row r="6236" spans="2:46" ht="13.8">
      <c r="B6236" s="26">
        <v>34.333333333333385</v>
      </c>
      <c r="C6236" s="363">
        <v>173.06916666298423</v>
      </c>
      <c r="D6236" s="367">
        <v>206.00000000000031</v>
      </c>
      <c r="E6236" s="367">
        <v>9581.3953488372408</v>
      </c>
      <c r="F6236" s="367">
        <v>-643.59963876843779</v>
      </c>
      <c r="G6236" s="367">
        <v>206.00000000000068</v>
      </c>
      <c r="H6236" s="367">
        <v>51500</v>
      </c>
      <c r="I6236" s="384">
        <v>-24718.608160697084</v>
      </c>
      <c r="J6236" s="367">
        <v>206</v>
      </c>
      <c r="K6236" s="367">
        <v>12484.848484848466</v>
      </c>
      <c r="L6236" s="384">
        <v>29536.768637234371</v>
      </c>
      <c r="M6236" s="367">
        <v>205.99999999999972</v>
      </c>
      <c r="N6236" s="367">
        <v>206</v>
      </c>
      <c r="O6236" s="384">
        <v>102.0504654597655</v>
      </c>
      <c r="P6236" s="367">
        <v>2.9870000000000001</v>
      </c>
      <c r="Q6236" s="367">
        <v>206</v>
      </c>
      <c r="R6236" s="384">
        <v>394.37406917384192</v>
      </c>
      <c r="S6236" s="367">
        <v>2.8839999999999999</v>
      </c>
      <c r="T6236" s="367">
        <v>7103.4482758620479</v>
      </c>
      <c r="U6236" s="384">
        <v>22242.521220599094</v>
      </c>
      <c r="V6236" s="367">
        <v>205.99999999999937</v>
      </c>
      <c r="W6236" s="367">
        <v>343333.33333333366</v>
      </c>
      <c r="X6236" s="384">
        <v>30062.122500603789</v>
      </c>
      <c r="Y6236" s="386">
        <v>206.00000000000017</v>
      </c>
      <c r="Z6236" s="367"/>
      <c r="AA6236" s="367"/>
      <c r="AB6236" s="367"/>
      <c r="AC6236" s="367"/>
      <c r="AD6236" s="367"/>
      <c r="AE6236" s="367"/>
      <c r="AF6236" s="367"/>
      <c r="AG6236" s="367"/>
      <c r="AH6236" s="367"/>
      <c r="AI6236" s="367"/>
      <c r="AJ6236" s="367"/>
      <c r="AK6236" s="367"/>
      <c r="AL6236" s="367"/>
      <c r="AM6236" s="367"/>
      <c r="AN6236" s="367"/>
      <c r="AO6236" s="367"/>
      <c r="AP6236" s="367"/>
      <c r="AQ6236" s="367"/>
      <c r="AR6236" s="367"/>
      <c r="AS6236" s="367"/>
      <c r="AT6236" s="367"/>
    </row>
    <row r="6237" spans="2:46" ht="13.8">
      <c r="B6237" s="26">
        <v>34.50000000000005</v>
      </c>
      <c r="C6237" s="363">
        <v>173.90915117821831</v>
      </c>
      <c r="D6237" s="367">
        <v>207.00000000000028</v>
      </c>
      <c r="E6237" s="367">
        <v>9627.9069767442179</v>
      </c>
      <c r="F6237" s="367">
        <v>-679.45671335839688</v>
      </c>
      <c r="G6237" s="367">
        <v>207.00000000000068</v>
      </c>
      <c r="H6237" s="367">
        <v>51750</v>
      </c>
      <c r="I6237" s="384">
        <v>-25223.95990591338</v>
      </c>
      <c r="J6237" s="367">
        <v>207</v>
      </c>
      <c r="K6237" s="367">
        <v>12545.454545454526</v>
      </c>
      <c r="L6237" s="384">
        <v>29655.095557556113</v>
      </c>
      <c r="M6237" s="367">
        <v>206.99999999999969</v>
      </c>
      <c r="N6237" s="367">
        <v>207</v>
      </c>
      <c r="O6237" s="384">
        <v>102.14027498829348</v>
      </c>
      <c r="P6237" s="367">
        <v>3.0014999999999996</v>
      </c>
      <c r="Q6237" s="367">
        <v>207</v>
      </c>
      <c r="R6237" s="384">
        <v>396.0970899738532</v>
      </c>
      <c r="S6237" s="367">
        <v>2.8980000000000001</v>
      </c>
      <c r="T6237" s="367">
        <v>7137.9310344827372</v>
      </c>
      <c r="U6237" s="384">
        <v>22325.096597172578</v>
      </c>
      <c r="V6237" s="367">
        <v>206.99999999999937</v>
      </c>
      <c r="W6237" s="367">
        <v>345000.00000000035</v>
      </c>
      <c r="X6237" s="384">
        <v>30207.110676286575</v>
      </c>
      <c r="Y6237" s="386">
        <v>207.0000000000002</v>
      </c>
      <c r="Z6237" s="367"/>
      <c r="AA6237" s="367"/>
      <c r="AB6237" s="367"/>
      <c r="AC6237" s="367"/>
      <c r="AD6237" s="367"/>
      <c r="AE6237" s="367"/>
      <c r="AF6237" s="367"/>
      <c r="AG6237" s="367"/>
      <c r="AH6237" s="367"/>
      <c r="AI6237" s="367"/>
      <c r="AJ6237" s="367"/>
      <c r="AK6237" s="367"/>
      <c r="AL6237" s="367"/>
      <c r="AM6237" s="367"/>
      <c r="AN6237" s="367"/>
      <c r="AO6237" s="367"/>
      <c r="AP6237" s="367"/>
      <c r="AQ6237" s="367"/>
      <c r="AR6237" s="367"/>
      <c r="AS6237" s="367"/>
      <c r="AT6237" s="367"/>
    </row>
    <row r="6238" spans="2:46" ht="13.8">
      <c r="B6238" s="26">
        <v>34.666666666666714</v>
      </c>
      <c r="C6238" s="363">
        <v>174.74913417586293</v>
      </c>
      <c r="D6238" s="367">
        <v>208.00000000000028</v>
      </c>
      <c r="E6238" s="367">
        <v>9674.418604651195</v>
      </c>
      <c r="F6238" s="367">
        <v>-715.630046929022</v>
      </c>
      <c r="G6238" s="367">
        <v>208.00000000000071</v>
      </c>
      <c r="H6238" s="367">
        <v>52000</v>
      </c>
      <c r="I6238" s="384">
        <v>-25733.034921677674</v>
      </c>
      <c r="J6238" s="367">
        <v>208</v>
      </c>
      <c r="K6238" s="367">
        <v>12606.060606060586</v>
      </c>
      <c r="L6238" s="384">
        <v>29773.180396218886</v>
      </c>
      <c r="M6238" s="367">
        <v>207.99999999999969</v>
      </c>
      <c r="N6238" s="367">
        <v>208</v>
      </c>
      <c r="O6238" s="384">
        <v>102.22616585903886</v>
      </c>
      <c r="P6238" s="367">
        <v>3.016</v>
      </c>
      <c r="Q6238" s="367">
        <v>208</v>
      </c>
      <c r="R6238" s="384">
        <v>397.81826133976784</v>
      </c>
      <c r="S6238" s="367">
        <v>2.9119999999999999</v>
      </c>
      <c r="T6238" s="367">
        <v>7172.4137931034265</v>
      </c>
      <c r="U6238" s="384">
        <v>22407.426582176886</v>
      </c>
      <c r="V6238" s="367">
        <v>207.99999999999937</v>
      </c>
      <c r="W6238" s="367">
        <v>346666.66666666704</v>
      </c>
      <c r="X6238" s="384">
        <v>30352.089726773072</v>
      </c>
      <c r="Y6238" s="386">
        <v>208.0000000000002</v>
      </c>
      <c r="Z6238" s="367"/>
      <c r="AA6238" s="367"/>
      <c r="AB6238" s="367"/>
      <c r="AC6238" s="367"/>
      <c r="AD6238" s="367"/>
      <c r="AE6238" s="367"/>
      <c r="AF6238" s="367"/>
      <c r="AG6238" s="367"/>
      <c r="AH6238" s="367"/>
      <c r="AI6238" s="367"/>
      <c r="AJ6238" s="367"/>
      <c r="AK6238" s="367"/>
      <c r="AL6238" s="367"/>
      <c r="AM6238" s="367"/>
      <c r="AN6238" s="367"/>
      <c r="AO6238" s="367"/>
      <c r="AP6238" s="367"/>
      <c r="AQ6238" s="367"/>
      <c r="AR6238" s="367"/>
      <c r="AS6238" s="367"/>
      <c r="AT6238" s="367"/>
    </row>
    <row r="6239" spans="2:46" ht="13.8">
      <c r="B6239" s="26">
        <v>34.833333333333378</v>
      </c>
      <c r="C6239" s="363">
        <v>175.58911565591805</v>
      </c>
      <c r="D6239" s="367">
        <v>209.00000000000026</v>
      </c>
      <c r="E6239" s="367">
        <v>9720.9302325581721</v>
      </c>
      <c r="F6239" s="367">
        <v>-752.11963948031155</v>
      </c>
      <c r="G6239" s="367">
        <v>209.00000000000071</v>
      </c>
      <c r="H6239" s="367">
        <v>52250</v>
      </c>
      <c r="I6239" s="384">
        <v>-26245.833207989959</v>
      </c>
      <c r="J6239" s="367">
        <v>209</v>
      </c>
      <c r="K6239" s="367">
        <v>12666.666666666646</v>
      </c>
      <c r="L6239" s="384">
        <v>29891.02315322269</v>
      </c>
      <c r="M6239" s="367">
        <v>208.99999999999969</v>
      </c>
      <c r="N6239" s="367">
        <v>209</v>
      </c>
      <c r="O6239" s="384">
        <v>102.30813807200164</v>
      </c>
      <c r="P6239" s="367">
        <v>3.0305000000000004</v>
      </c>
      <c r="Q6239" s="367">
        <v>209</v>
      </c>
      <c r="R6239" s="384">
        <v>399.53758327158613</v>
      </c>
      <c r="S6239" s="367">
        <v>2.9259999999999997</v>
      </c>
      <c r="T6239" s="367">
        <v>7206.8965517241159</v>
      </c>
      <c r="U6239" s="384">
        <v>22489.511175612013</v>
      </c>
      <c r="V6239" s="367">
        <v>208.99999999999935</v>
      </c>
      <c r="W6239" s="367">
        <v>348333.33333333372</v>
      </c>
      <c r="X6239" s="384">
        <v>30497.059652063293</v>
      </c>
      <c r="Y6239" s="386">
        <v>209.00000000000023</v>
      </c>
      <c r="Z6239" s="367"/>
      <c r="AA6239" s="367"/>
      <c r="AB6239" s="367"/>
      <c r="AC6239" s="367"/>
      <c r="AD6239" s="367"/>
      <c r="AE6239" s="367"/>
      <c r="AF6239" s="367"/>
      <c r="AG6239" s="367"/>
      <c r="AH6239" s="367"/>
      <c r="AI6239" s="367"/>
      <c r="AJ6239" s="367"/>
      <c r="AK6239" s="367"/>
      <c r="AL6239" s="367"/>
      <c r="AM6239" s="367"/>
      <c r="AN6239" s="367"/>
      <c r="AO6239" s="367"/>
      <c r="AP6239" s="367"/>
      <c r="AQ6239" s="367"/>
      <c r="AR6239" s="367"/>
      <c r="AS6239" s="367"/>
      <c r="AT6239" s="367"/>
    </row>
    <row r="6240" spans="2:46" ht="13.8">
      <c r="B6240" s="26">
        <v>35.000000000000043</v>
      </c>
      <c r="C6240" s="363">
        <v>176.4290956183838</v>
      </c>
      <c r="D6240" s="367">
        <v>210.00000000000026</v>
      </c>
      <c r="E6240" s="367">
        <v>9767.4418604651491</v>
      </c>
      <c r="F6240" s="367">
        <v>-788.92549101226621</v>
      </c>
      <c r="G6240" s="367">
        <v>210.00000000000071</v>
      </c>
      <c r="H6240" s="367">
        <v>52500</v>
      </c>
      <c r="I6240" s="384">
        <v>-26762.354764850246</v>
      </c>
      <c r="J6240" s="367">
        <v>210</v>
      </c>
      <c r="K6240" s="367">
        <v>12727.272727272706</v>
      </c>
      <c r="L6240" s="384">
        <v>30008.623828567517</v>
      </c>
      <c r="M6240" s="367">
        <v>209.99999999999966</v>
      </c>
      <c r="N6240" s="367">
        <v>210</v>
      </c>
      <c r="O6240" s="384">
        <v>102.38619162718179</v>
      </c>
      <c r="P6240" s="367">
        <v>3.0449999999999999</v>
      </c>
      <c r="Q6240" s="367">
        <v>210</v>
      </c>
      <c r="R6240" s="384">
        <v>401.25505576930777</v>
      </c>
      <c r="S6240" s="367">
        <v>2.94</v>
      </c>
      <c r="T6240" s="367">
        <v>7241.3793103448052</v>
      </c>
      <c r="U6240" s="384">
        <v>22571.35037747796</v>
      </c>
      <c r="V6240" s="367">
        <v>209.99999999999935</v>
      </c>
      <c r="W6240" s="367">
        <v>350000.00000000041</v>
      </c>
      <c r="X6240" s="384">
        <v>30642.02045215723</v>
      </c>
      <c r="Y6240" s="386">
        <v>210.00000000000026</v>
      </c>
      <c r="Z6240" s="367"/>
      <c r="AA6240" s="367"/>
      <c r="AB6240" s="367"/>
      <c r="AC6240" s="367"/>
      <c r="AD6240" s="367"/>
      <c r="AE6240" s="367"/>
      <c r="AF6240" s="367"/>
      <c r="AG6240" s="367"/>
      <c r="AH6240" s="367"/>
      <c r="AI6240" s="367"/>
      <c r="AJ6240" s="367"/>
      <c r="AK6240" s="367"/>
      <c r="AL6240" s="367"/>
      <c r="AM6240" s="367"/>
      <c r="AN6240" s="367"/>
      <c r="AO6240" s="367"/>
      <c r="AP6240" s="367"/>
      <c r="AQ6240" s="367"/>
      <c r="AR6240" s="367"/>
      <c r="AS6240" s="367"/>
      <c r="AT6240" s="367"/>
    </row>
    <row r="6241" spans="2:46" ht="13.8">
      <c r="B6241" s="26">
        <v>35.166666666666707</v>
      </c>
      <c r="C6241" s="363">
        <v>177.26907406326004</v>
      </c>
      <c r="D6241" s="367">
        <v>211.00000000000026</v>
      </c>
      <c r="E6241" s="367">
        <v>9813.9534883721262</v>
      </c>
      <c r="F6241" s="367">
        <v>-826.04760152488609</v>
      </c>
      <c r="G6241" s="367">
        <v>211.00000000000071</v>
      </c>
      <c r="H6241" s="367">
        <v>52750</v>
      </c>
      <c r="I6241" s="384">
        <v>-27282.599592258528</v>
      </c>
      <c r="J6241" s="367">
        <v>211</v>
      </c>
      <c r="K6241" s="367">
        <v>12787.878787878766</v>
      </c>
      <c r="L6241" s="384">
        <v>30125.982422253372</v>
      </c>
      <c r="M6241" s="367">
        <v>210.99999999999966</v>
      </c>
      <c r="N6241" s="367">
        <v>211</v>
      </c>
      <c r="O6241" s="384">
        <v>102.46032652457936</v>
      </c>
      <c r="P6241" s="367">
        <v>3.0595000000000003</v>
      </c>
      <c r="Q6241" s="367">
        <v>211</v>
      </c>
      <c r="R6241" s="384">
        <v>402.97067883293306</v>
      </c>
      <c r="S6241" s="367">
        <v>2.9540000000000002</v>
      </c>
      <c r="T6241" s="367">
        <v>7275.8620689654945</v>
      </c>
      <c r="U6241" s="384">
        <v>22652.944187774734</v>
      </c>
      <c r="V6241" s="367">
        <v>210.99999999999935</v>
      </c>
      <c r="W6241" s="367">
        <v>351666.66666666709</v>
      </c>
      <c r="X6241" s="384">
        <v>30786.972127054876</v>
      </c>
      <c r="Y6241" s="386">
        <v>211.00000000000026</v>
      </c>
      <c r="Z6241" s="367"/>
      <c r="AA6241" s="367"/>
      <c r="AB6241" s="367"/>
      <c r="AC6241" s="367"/>
      <c r="AD6241" s="367"/>
      <c r="AE6241" s="367"/>
      <c r="AF6241" s="367"/>
      <c r="AG6241" s="367"/>
      <c r="AH6241" s="367"/>
      <c r="AI6241" s="367"/>
      <c r="AJ6241" s="367"/>
      <c r="AK6241" s="367"/>
      <c r="AL6241" s="367"/>
      <c r="AM6241" s="367"/>
      <c r="AN6241" s="367"/>
      <c r="AO6241" s="367"/>
      <c r="AP6241" s="367"/>
      <c r="AQ6241" s="367"/>
      <c r="AR6241" s="367"/>
      <c r="AS6241" s="367"/>
      <c r="AT6241" s="367"/>
    </row>
    <row r="6242" spans="2:46" ht="13.8">
      <c r="B6242" s="26">
        <v>35.333333333333371</v>
      </c>
      <c r="C6242" s="363">
        <v>178.10905099054685</v>
      </c>
      <c r="D6242" s="367">
        <v>212.00000000000026</v>
      </c>
      <c r="E6242" s="367">
        <v>9860.4651162791033</v>
      </c>
      <c r="F6242" s="367">
        <v>-863.48597101817131</v>
      </c>
      <c r="G6242" s="367">
        <v>212.00000000000071</v>
      </c>
      <c r="H6242" s="367">
        <v>53000</v>
      </c>
      <c r="I6242" s="384">
        <v>-27806.567690214808</v>
      </c>
      <c r="J6242" s="367">
        <v>212</v>
      </c>
      <c r="K6242" s="367">
        <v>12848.484848484826</v>
      </c>
      <c r="L6242" s="384">
        <v>30243.098934280257</v>
      </c>
      <c r="M6242" s="367">
        <v>211.99999999999966</v>
      </c>
      <c r="N6242" s="367">
        <v>212</v>
      </c>
      <c r="O6242" s="384">
        <v>102.53054276419431</v>
      </c>
      <c r="P6242" s="367">
        <v>3.0739999999999998</v>
      </c>
      <c r="Q6242" s="367">
        <v>212</v>
      </c>
      <c r="R6242" s="384">
        <v>404.68445246246171</v>
      </c>
      <c r="S6242" s="367">
        <v>2.968</v>
      </c>
      <c r="T6242" s="367">
        <v>7310.3448275861838</v>
      </c>
      <c r="U6242" s="384">
        <v>22734.292606502324</v>
      </c>
      <c r="V6242" s="367">
        <v>211.99999999999932</v>
      </c>
      <c r="W6242" s="367">
        <v>353333.33333333378</v>
      </c>
      <c r="X6242" s="384">
        <v>30931.914676756252</v>
      </c>
      <c r="Y6242" s="386">
        <v>212.00000000000028</v>
      </c>
      <c r="Z6242" s="367"/>
      <c r="AA6242" s="367"/>
      <c r="AB6242" s="367"/>
      <c r="AC6242" s="367"/>
      <c r="AD6242" s="367"/>
      <c r="AE6242" s="367"/>
      <c r="AF6242" s="367"/>
      <c r="AG6242" s="367"/>
      <c r="AH6242" s="367"/>
      <c r="AI6242" s="367"/>
      <c r="AJ6242" s="367"/>
      <c r="AK6242" s="367"/>
      <c r="AL6242" s="367"/>
      <c r="AM6242" s="367"/>
      <c r="AN6242" s="367"/>
      <c r="AO6242" s="367"/>
      <c r="AP6242" s="367"/>
      <c r="AQ6242" s="367"/>
      <c r="AR6242" s="367"/>
      <c r="AS6242" s="367"/>
      <c r="AT6242" s="367"/>
    </row>
    <row r="6243" spans="2:46" ht="13.8">
      <c r="B6243" s="26">
        <v>35.500000000000036</v>
      </c>
      <c r="C6243" s="363">
        <v>178.94902640024418</v>
      </c>
      <c r="D6243" s="367">
        <v>213.00000000000023</v>
      </c>
      <c r="E6243" s="367">
        <v>9906.9767441860804</v>
      </c>
      <c r="F6243" s="367">
        <v>-901.24059949212278</v>
      </c>
      <c r="G6243" s="367">
        <v>213.00000000000074</v>
      </c>
      <c r="H6243" s="367">
        <v>53250</v>
      </c>
      <c r="I6243" s="384">
        <v>-28334.25905871909</v>
      </c>
      <c r="J6243" s="367">
        <v>213</v>
      </c>
      <c r="K6243" s="367">
        <v>12909.090909090886</v>
      </c>
      <c r="L6243" s="384">
        <v>30359.973364648169</v>
      </c>
      <c r="M6243" s="367">
        <v>212.99999999999963</v>
      </c>
      <c r="N6243" s="367">
        <v>213</v>
      </c>
      <c r="O6243" s="384">
        <v>102.59684034602662</v>
      </c>
      <c r="P6243" s="367">
        <v>3.0885000000000002</v>
      </c>
      <c r="Q6243" s="367">
        <v>213</v>
      </c>
      <c r="R6243" s="384">
        <v>406.39637665789388</v>
      </c>
      <c r="S6243" s="367">
        <v>2.9819999999999998</v>
      </c>
      <c r="T6243" s="367">
        <v>7344.8275862068731</v>
      </c>
      <c r="U6243" s="384">
        <v>22815.395633660737</v>
      </c>
      <c r="V6243" s="367">
        <v>212.99999999999932</v>
      </c>
      <c r="W6243" s="367">
        <v>355000.00000000047</v>
      </c>
      <c r="X6243" s="384">
        <v>31076.848101261334</v>
      </c>
      <c r="Y6243" s="386">
        <v>213.00000000000028</v>
      </c>
      <c r="Z6243" s="367"/>
      <c r="AA6243" s="367"/>
      <c r="AB6243" s="367"/>
      <c r="AC6243" s="367"/>
      <c r="AD6243" s="367"/>
      <c r="AE6243" s="367"/>
      <c r="AF6243" s="367"/>
      <c r="AG6243" s="367"/>
      <c r="AH6243" s="367"/>
      <c r="AI6243" s="367"/>
      <c r="AJ6243" s="367"/>
      <c r="AK6243" s="367"/>
      <c r="AL6243" s="367"/>
      <c r="AM6243" s="367"/>
      <c r="AN6243" s="367"/>
      <c r="AO6243" s="367"/>
      <c r="AP6243" s="367"/>
      <c r="AQ6243" s="367"/>
      <c r="AR6243" s="367"/>
      <c r="AS6243" s="367"/>
      <c r="AT6243" s="367"/>
    </row>
    <row r="6244" spans="2:46" ht="13.8">
      <c r="B6244" s="26">
        <v>35.6666666666667</v>
      </c>
      <c r="C6244" s="363">
        <v>179.78900029235203</v>
      </c>
      <c r="D6244" s="367">
        <v>214.0000000000002</v>
      </c>
      <c r="E6244" s="367">
        <v>9953.4883720930575</v>
      </c>
      <c r="F6244" s="367">
        <v>-939.31148694673834</v>
      </c>
      <c r="G6244" s="367">
        <v>214.00000000000074</v>
      </c>
      <c r="H6244" s="367">
        <v>53500</v>
      </c>
      <c r="I6244" s="384">
        <v>-28865.673697771366</v>
      </c>
      <c r="J6244" s="367">
        <v>214</v>
      </c>
      <c r="K6244" s="367">
        <v>12969.696969696946</v>
      </c>
      <c r="L6244" s="384">
        <v>30476.605713357108</v>
      </c>
      <c r="M6244" s="367">
        <v>213.99999999999963</v>
      </c>
      <c r="N6244" s="367">
        <v>214</v>
      </c>
      <c r="O6244" s="384">
        <v>102.65921927007636</v>
      </c>
      <c r="P6244" s="367">
        <v>3.1029999999999998</v>
      </c>
      <c r="Q6244" s="367">
        <v>214</v>
      </c>
      <c r="R6244" s="384">
        <v>408.10645141922964</v>
      </c>
      <c r="S6244" s="367">
        <v>2.996</v>
      </c>
      <c r="T6244" s="367">
        <v>7379.3103448275624</v>
      </c>
      <c r="U6244" s="384">
        <v>22896.25326924997</v>
      </c>
      <c r="V6244" s="367">
        <v>213.99999999999929</v>
      </c>
      <c r="W6244" s="367">
        <v>356666.66666666715</v>
      </c>
      <c r="X6244" s="384">
        <v>31221.772400570131</v>
      </c>
      <c r="Y6244" s="386">
        <v>214.00000000000028</v>
      </c>
      <c r="Z6244" s="367"/>
      <c r="AA6244" s="367"/>
      <c r="AB6244" s="367"/>
      <c r="AC6244" s="367"/>
      <c r="AD6244" s="367"/>
      <c r="AE6244" s="367"/>
      <c r="AF6244" s="367"/>
      <c r="AG6244" s="367"/>
      <c r="AH6244" s="367"/>
      <c r="AI6244" s="367"/>
      <c r="AJ6244" s="367"/>
      <c r="AK6244" s="367"/>
      <c r="AL6244" s="367"/>
      <c r="AM6244" s="367"/>
      <c r="AN6244" s="367"/>
      <c r="AO6244" s="367"/>
      <c r="AP6244" s="367"/>
      <c r="AQ6244" s="367"/>
      <c r="AR6244" s="367"/>
      <c r="AS6244" s="367"/>
      <c r="AT6244" s="367"/>
    </row>
    <row r="6245" spans="2:46" ht="13.8">
      <c r="B6245" s="26">
        <v>35.833333333333364</v>
      </c>
      <c r="C6245" s="363">
        <v>180.62897266687051</v>
      </c>
      <c r="D6245" s="367">
        <v>215.0000000000002</v>
      </c>
      <c r="E6245" s="367">
        <v>10000.000000000035</v>
      </c>
      <c r="F6245" s="367">
        <v>-977.69863338201901</v>
      </c>
      <c r="G6245" s="367">
        <v>215.00000000000074</v>
      </c>
      <c r="H6245" s="367">
        <v>53750</v>
      </c>
      <c r="I6245" s="384">
        <v>-29400.811607371641</v>
      </c>
      <c r="J6245" s="367">
        <v>215</v>
      </c>
      <c r="K6245" s="367">
        <v>13030.303030303006</v>
      </c>
      <c r="L6245" s="384">
        <v>30592.995980407068</v>
      </c>
      <c r="M6245" s="367">
        <v>214.9999999999996</v>
      </c>
      <c r="N6245" s="367">
        <v>215</v>
      </c>
      <c r="O6245" s="384">
        <v>102.71767953634348</v>
      </c>
      <c r="P6245" s="367">
        <v>3.1175000000000002</v>
      </c>
      <c r="Q6245" s="367">
        <v>215</v>
      </c>
      <c r="R6245" s="384">
        <v>409.81467674646882</v>
      </c>
      <c r="S6245" s="367">
        <v>3.0100000000000002</v>
      </c>
      <c r="T6245" s="367">
        <v>7413.7931034482517</v>
      </c>
      <c r="U6245" s="384">
        <v>22976.865513270026</v>
      </c>
      <c r="V6245" s="367">
        <v>214.99999999999929</v>
      </c>
      <c r="W6245" s="367">
        <v>358333.33333333384</v>
      </c>
      <c r="X6245" s="384">
        <v>31366.687574682655</v>
      </c>
      <c r="Y6245" s="386">
        <v>215.00000000000031</v>
      </c>
      <c r="Z6245" s="367"/>
      <c r="AA6245" s="367"/>
      <c r="AB6245" s="367"/>
      <c r="AC6245" s="367"/>
      <c r="AD6245" s="367"/>
      <c r="AE6245" s="367"/>
      <c r="AF6245" s="367"/>
      <c r="AG6245" s="367"/>
      <c r="AH6245" s="367"/>
      <c r="AI6245" s="367"/>
      <c r="AJ6245" s="367"/>
      <c r="AK6245" s="367"/>
      <c r="AL6245" s="367"/>
      <c r="AM6245" s="367"/>
      <c r="AN6245" s="367"/>
      <c r="AO6245" s="367"/>
      <c r="AP6245" s="367"/>
      <c r="AQ6245" s="367"/>
      <c r="AR6245" s="367"/>
      <c r="AS6245" s="367"/>
      <c r="AT6245" s="367"/>
    </row>
    <row r="6246" spans="2:46" ht="13.8">
      <c r="B6246" s="26">
        <v>36.000000000000028</v>
      </c>
      <c r="C6246" s="363">
        <v>181.46894352379945</v>
      </c>
      <c r="D6246" s="367">
        <v>216.00000000000017</v>
      </c>
      <c r="E6246" s="367">
        <v>10046.511627907012</v>
      </c>
      <c r="F6246" s="367">
        <v>-1016.4020387979651</v>
      </c>
      <c r="G6246" s="367">
        <v>216.00000000000074</v>
      </c>
      <c r="H6246" s="367">
        <v>54000</v>
      </c>
      <c r="I6246" s="384">
        <v>-29939.67278751991</v>
      </c>
      <c r="J6246" s="367">
        <v>216</v>
      </c>
      <c r="K6246" s="367">
        <v>13090.909090909066</v>
      </c>
      <c r="L6246" s="384">
        <v>30709.144165798065</v>
      </c>
      <c r="M6246" s="367">
        <v>215.9999999999996</v>
      </c>
      <c r="N6246" s="367">
        <v>216</v>
      </c>
      <c r="O6246" s="384">
        <v>102.77222114482798</v>
      </c>
      <c r="P6246" s="367">
        <v>3.1320000000000001</v>
      </c>
      <c r="Q6246" s="367">
        <v>216</v>
      </c>
      <c r="R6246" s="384">
        <v>411.52105263961153</v>
      </c>
      <c r="S6246" s="367">
        <v>3.0239999999999996</v>
      </c>
      <c r="T6246" s="367">
        <v>7448.275862068941</v>
      </c>
      <c r="U6246" s="384">
        <v>23057.232365720905</v>
      </c>
      <c r="V6246" s="367">
        <v>215.99999999999932</v>
      </c>
      <c r="W6246" s="367">
        <v>360000.00000000052</v>
      </c>
      <c r="X6246" s="384">
        <v>31511.593623598888</v>
      </c>
      <c r="Y6246" s="386">
        <v>216.00000000000031</v>
      </c>
      <c r="Z6246" s="367"/>
      <c r="AA6246" s="367"/>
      <c r="AB6246" s="367"/>
      <c r="AC6246" s="367"/>
      <c r="AD6246" s="367"/>
      <c r="AE6246" s="367"/>
      <c r="AF6246" s="367"/>
      <c r="AG6246" s="367"/>
      <c r="AH6246" s="367"/>
      <c r="AI6246" s="367"/>
      <c r="AJ6246" s="367"/>
      <c r="AK6246" s="367"/>
      <c r="AL6246" s="367"/>
      <c r="AM6246" s="367"/>
      <c r="AN6246" s="367"/>
      <c r="AO6246" s="367"/>
      <c r="AP6246" s="367"/>
      <c r="AQ6246" s="367"/>
      <c r="AR6246" s="367"/>
      <c r="AS6246" s="367"/>
      <c r="AT6246" s="367"/>
    </row>
    <row r="6247" spans="2:46" ht="13.8">
      <c r="B6247" s="26">
        <v>36.166666666666693</v>
      </c>
      <c r="C6247" s="363">
        <v>182.30891286313897</v>
      </c>
      <c r="D6247" s="367">
        <v>217.00000000000017</v>
      </c>
      <c r="E6247" s="367">
        <v>10093.023255813989</v>
      </c>
      <c r="F6247" s="367">
        <v>-1055.4217031945773</v>
      </c>
      <c r="G6247" s="367">
        <v>217.00000000000077</v>
      </c>
      <c r="H6247" s="367">
        <v>54250</v>
      </c>
      <c r="I6247" s="384">
        <v>-30482.257238216182</v>
      </c>
      <c r="J6247" s="367">
        <v>217</v>
      </c>
      <c r="K6247" s="367">
        <v>13151.515151515126</v>
      </c>
      <c r="L6247" s="384">
        <v>30825.050269530089</v>
      </c>
      <c r="M6247" s="367">
        <v>216.9999999999996</v>
      </c>
      <c r="N6247" s="367">
        <v>217</v>
      </c>
      <c r="O6247" s="384">
        <v>102.82284409552987</v>
      </c>
      <c r="P6247" s="367">
        <v>3.1465000000000001</v>
      </c>
      <c r="Q6247" s="367">
        <v>217</v>
      </c>
      <c r="R6247" s="384">
        <v>413.22557909865765</v>
      </c>
      <c r="S6247" s="367">
        <v>3.0379999999999998</v>
      </c>
      <c r="T6247" s="367">
        <v>7482.7586206896303</v>
      </c>
      <c r="U6247" s="384">
        <v>23137.353826602604</v>
      </c>
      <c r="V6247" s="367">
        <v>216.99999999999929</v>
      </c>
      <c r="W6247" s="367">
        <v>361666.66666666721</v>
      </c>
      <c r="X6247" s="384">
        <v>31656.490547318837</v>
      </c>
      <c r="Y6247" s="386">
        <v>217.00000000000031</v>
      </c>
      <c r="Z6247" s="367"/>
      <c r="AA6247" s="367"/>
      <c r="AB6247" s="367"/>
      <c r="AC6247" s="367"/>
      <c r="AD6247" s="367"/>
      <c r="AE6247" s="367"/>
      <c r="AF6247" s="367"/>
      <c r="AG6247" s="367"/>
      <c r="AH6247" s="367"/>
      <c r="AI6247" s="367"/>
      <c r="AJ6247" s="367"/>
      <c r="AK6247" s="367"/>
      <c r="AL6247" s="367"/>
      <c r="AM6247" s="367"/>
      <c r="AN6247" s="367"/>
      <c r="AO6247" s="367"/>
      <c r="AP6247" s="367"/>
      <c r="AQ6247" s="367"/>
      <c r="AR6247" s="367"/>
      <c r="AS6247" s="367"/>
      <c r="AT6247" s="367"/>
    </row>
    <row r="6248" spans="2:46" ht="13.8">
      <c r="B6248" s="26">
        <v>36.333333333333357</v>
      </c>
      <c r="C6248" s="363">
        <v>183.14888068488904</v>
      </c>
      <c r="D6248" s="367">
        <v>218.00000000000014</v>
      </c>
      <c r="E6248" s="367">
        <v>10139.534883720966</v>
      </c>
      <c r="F6248" s="367">
        <v>-1094.7576265718537</v>
      </c>
      <c r="G6248" s="367">
        <v>218.00000000000077</v>
      </c>
      <c r="H6248" s="367">
        <v>54500</v>
      </c>
      <c r="I6248" s="384">
        <v>-31028.564959460451</v>
      </c>
      <c r="J6248" s="367">
        <v>218</v>
      </c>
      <c r="K6248" s="367">
        <v>13212.121212121187</v>
      </c>
      <c r="L6248" s="384">
        <v>30940.71429160313</v>
      </c>
      <c r="M6248" s="367">
        <v>217.99999999999957</v>
      </c>
      <c r="N6248" s="367">
        <v>218</v>
      </c>
      <c r="O6248" s="384">
        <v>102.86954838844918</v>
      </c>
      <c r="P6248" s="367">
        <v>3.161</v>
      </c>
      <c r="Q6248" s="367">
        <v>218</v>
      </c>
      <c r="R6248" s="384">
        <v>414.92825612360741</v>
      </c>
      <c r="S6248" s="367">
        <v>3.052</v>
      </c>
      <c r="T6248" s="367">
        <v>7517.2413793103196</v>
      </c>
      <c r="U6248" s="384">
        <v>23217.229895915123</v>
      </c>
      <c r="V6248" s="367">
        <v>217.99999999999929</v>
      </c>
      <c r="W6248" s="367">
        <v>363333.3333333339</v>
      </c>
      <c r="X6248" s="384">
        <v>31801.378345842513</v>
      </c>
      <c r="Y6248" s="386">
        <v>218.00000000000034</v>
      </c>
      <c r="Z6248" s="367"/>
      <c r="AA6248" s="367"/>
      <c r="AB6248" s="367"/>
      <c r="AC6248" s="367"/>
      <c r="AD6248" s="367"/>
      <c r="AE6248" s="367"/>
      <c r="AF6248" s="367"/>
      <c r="AG6248" s="367"/>
      <c r="AH6248" s="367"/>
      <c r="AI6248" s="367"/>
      <c r="AJ6248" s="367"/>
      <c r="AK6248" s="367"/>
      <c r="AL6248" s="367"/>
      <c r="AM6248" s="367"/>
      <c r="AN6248" s="367"/>
      <c r="AO6248" s="367"/>
      <c r="AP6248" s="367"/>
      <c r="AQ6248" s="367"/>
      <c r="AR6248" s="367"/>
      <c r="AS6248" s="367"/>
      <c r="AT6248" s="367"/>
    </row>
    <row r="6249" spans="2:46" ht="13.8">
      <c r="B6249" s="26">
        <v>36.500000000000021</v>
      </c>
      <c r="C6249" s="363">
        <v>183.98884698904965</v>
      </c>
      <c r="D6249" s="367">
        <v>219.00000000000014</v>
      </c>
      <c r="E6249" s="367">
        <v>10186.046511627943</v>
      </c>
      <c r="F6249" s="367">
        <v>-1134.4098089297954</v>
      </c>
      <c r="G6249" s="367">
        <v>219.00000000000077</v>
      </c>
      <c r="H6249" s="367">
        <v>54750</v>
      </c>
      <c r="I6249" s="384">
        <v>-31578.595951252715</v>
      </c>
      <c r="J6249" s="367">
        <v>219</v>
      </c>
      <c r="K6249" s="367">
        <v>13272.727272727247</v>
      </c>
      <c r="L6249" s="384">
        <v>31056.136232017208</v>
      </c>
      <c r="M6249" s="367">
        <v>218.99999999999957</v>
      </c>
      <c r="N6249" s="367">
        <v>219</v>
      </c>
      <c r="O6249" s="384">
        <v>102.91233402358587</v>
      </c>
      <c r="P6249" s="367">
        <v>3.1755</v>
      </c>
      <c r="Q6249" s="367">
        <v>219</v>
      </c>
      <c r="R6249" s="384">
        <v>416.62908371446071</v>
      </c>
      <c r="S6249" s="367">
        <v>3.0660000000000003</v>
      </c>
      <c r="T6249" s="367">
        <v>7551.724137931009</v>
      </c>
      <c r="U6249" s="384">
        <v>23296.860573658458</v>
      </c>
      <c r="V6249" s="367">
        <v>218.99999999999926</v>
      </c>
      <c r="W6249" s="367">
        <v>365000.00000000058</v>
      </c>
      <c r="X6249" s="384">
        <v>31946.257019169898</v>
      </c>
      <c r="Y6249" s="386">
        <v>219.00000000000034</v>
      </c>
      <c r="Z6249" s="367"/>
      <c r="AA6249" s="367"/>
      <c r="AB6249" s="367"/>
      <c r="AC6249" s="367"/>
      <c r="AD6249" s="367"/>
      <c r="AE6249" s="367"/>
      <c r="AF6249" s="367"/>
      <c r="AG6249" s="367"/>
      <c r="AH6249" s="367"/>
      <c r="AI6249" s="367"/>
      <c r="AJ6249" s="367"/>
      <c r="AK6249" s="367"/>
      <c r="AL6249" s="367"/>
      <c r="AM6249" s="367"/>
      <c r="AN6249" s="367"/>
      <c r="AO6249" s="367"/>
      <c r="AP6249" s="367"/>
      <c r="AQ6249" s="367"/>
      <c r="AR6249" s="367"/>
      <c r="AS6249" s="367"/>
      <c r="AT6249" s="367"/>
    </row>
    <row r="6250" spans="2:46" ht="13.8">
      <c r="B6250" s="26">
        <v>36.666666666666686</v>
      </c>
      <c r="C6250" s="363">
        <v>184.82881177562078</v>
      </c>
      <c r="D6250" s="367">
        <v>220.00000000000011</v>
      </c>
      <c r="E6250" s="367">
        <v>10232.55813953492</v>
      </c>
      <c r="F6250" s="367">
        <v>-1174.3782502684023</v>
      </c>
      <c r="G6250" s="367">
        <v>220.00000000000077</v>
      </c>
      <c r="H6250" s="367">
        <v>55000</v>
      </c>
      <c r="I6250" s="384">
        <v>-32132.350213592978</v>
      </c>
      <c r="J6250" s="367">
        <v>220</v>
      </c>
      <c r="K6250" s="367">
        <v>13333.333333333307</v>
      </c>
      <c r="L6250" s="384">
        <v>31171.316090772307</v>
      </c>
      <c r="M6250" s="367">
        <v>219.99999999999957</v>
      </c>
      <c r="N6250" s="367">
        <v>220</v>
      </c>
      <c r="O6250" s="384">
        <v>102.95120100093995</v>
      </c>
      <c r="P6250" s="367">
        <v>3.19</v>
      </c>
      <c r="Q6250" s="367">
        <v>220</v>
      </c>
      <c r="R6250" s="384">
        <v>418.32806187121724</v>
      </c>
      <c r="S6250" s="367">
        <v>3.0799999999999996</v>
      </c>
      <c r="T6250" s="367">
        <v>7586.2068965516983</v>
      </c>
      <c r="U6250" s="384">
        <v>23376.245859832623</v>
      </c>
      <c r="V6250" s="367">
        <v>219.99999999999926</v>
      </c>
      <c r="W6250" s="367">
        <v>366666.66666666727</v>
      </c>
      <c r="X6250" s="384">
        <v>32091.126567301006</v>
      </c>
      <c r="Y6250" s="386">
        <v>220.00000000000037</v>
      </c>
      <c r="Z6250" s="367"/>
      <c r="AA6250" s="367"/>
      <c r="AB6250" s="367"/>
      <c r="AC6250" s="367"/>
      <c r="AD6250" s="367"/>
      <c r="AE6250" s="367"/>
      <c r="AF6250" s="367"/>
      <c r="AG6250" s="367"/>
      <c r="AH6250" s="367"/>
      <c r="AI6250" s="367"/>
      <c r="AJ6250" s="367"/>
      <c r="AK6250" s="367"/>
      <c r="AL6250" s="367"/>
      <c r="AM6250" s="367"/>
      <c r="AN6250" s="367"/>
      <c r="AO6250" s="367"/>
      <c r="AP6250" s="367"/>
      <c r="AQ6250" s="367"/>
      <c r="AR6250" s="367"/>
      <c r="AS6250" s="367"/>
      <c r="AT6250" s="367"/>
    </row>
    <row r="6251" spans="2:46" ht="13.8">
      <c r="B6251" s="26">
        <v>36.83333333333335</v>
      </c>
      <c r="C6251" s="363">
        <v>185.66877504460251</v>
      </c>
      <c r="D6251" s="367">
        <v>221.00000000000011</v>
      </c>
      <c r="E6251" s="367">
        <v>10279.069767441897</v>
      </c>
      <c r="F6251" s="367">
        <v>-1214.6629505876758</v>
      </c>
      <c r="G6251" s="367">
        <v>221.0000000000008</v>
      </c>
      <c r="H6251" s="367">
        <v>55250</v>
      </c>
      <c r="I6251" s="384">
        <v>-32689.827746481238</v>
      </c>
      <c r="J6251" s="367">
        <v>221</v>
      </c>
      <c r="K6251" s="367">
        <v>13393.939393939367</v>
      </c>
      <c r="L6251" s="384">
        <v>31286.253867868436</v>
      </c>
      <c r="M6251" s="367">
        <v>220.99999999999955</v>
      </c>
      <c r="N6251" s="367">
        <v>221</v>
      </c>
      <c r="O6251" s="384">
        <v>102.9861493205114</v>
      </c>
      <c r="P6251" s="367">
        <v>3.2044999999999999</v>
      </c>
      <c r="Q6251" s="367">
        <v>221</v>
      </c>
      <c r="R6251" s="384">
        <v>420.02519059387748</v>
      </c>
      <c r="S6251" s="367">
        <v>3.0939999999999999</v>
      </c>
      <c r="T6251" s="367">
        <v>7620.6896551723876</v>
      </c>
      <c r="U6251" s="384">
        <v>23455.385754437604</v>
      </c>
      <c r="V6251" s="367">
        <v>220.99999999999926</v>
      </c>
      <c r="W6251" s="367">
        <v>368333.33333333395</v>
      </c>
      <c r="X6251" s="384">
        <v>32235.986990235822</v>
      </c>
      <c r="Y6251" s="386">
        <v>221.00000000000037</v>
      </c>
      <c r="Z6251" s="367"/>
      <c r="AA6251" s="367"/>
      <c r="AB6251" s="367"/>
      <c r="AC6251" s="367"/>
      <c r="AD6251" s="367"/>
      <c r="AE6251" s="367"/>
      <c r="AF6251" s="367"/>
      <c r="AG6251" s="367"/>
      <c r="AH6251" s="367"/>
      <c r="AI6251" s="367"/>
      <c r="AJ6251" s="367"/>
      <c r="AK6251" s="367"/>
      <c r="AL6251" s="367"/>
      <c r="AM6251" s="367"/>
      <c r="AN6251" s="367"/>
      <c r="AO6251" s="367"/>
      <c r="AP6251" s="367"/>
      <c r="AQ6251" s="367"/>
      <c r="AR6251" s="367"/>
      <c r="AS6251" s="367"/>
      <c r="AT6251" s="367"/>
    </row>
    <row r="6252" spans="2:46" ht="13.8">
      <c r="B6252" s="26">
        <v>37.000000000000014</v>
      </c>
      <c r="C6252" s="363">
        <v>186.50873679599476</v>
      </c>
      <c r="D6252" s="367">
        <v>222.00000000000009</v>
      </c>
      <c r="E6252" s="367">
        <v>10325.581395348874</v>
      </c>
      <c r="F6252" s="367">
        <v>-1255.2639098876127</v>
      </c>
      <c r="G6252" s="367">
        <v>222.0000000000008</v>
      </c>
      <c r="H6252" s="367">
        <v>55500</v>
      </c>
      <c r="I6252" s="384">
        <v>-33251.028549917501</v>
      </c>
      <c r="J6252" s="367">
        <v>222</v>
      </c>
      <c r="K6252" s="367">
        <v>13454.545454545427</v>
      </c>
      <c r="L6252" s="384">
        <v>31400.949563305599</v>
      </c>
      <c r="M6252" s="367">
        <v>221.99999999999955</v>
      </c>
      <c r="N6252" s="367">
        <v>222</v>
      </c>
      <c r="O6252" s="384">
        <v>103.01717898230027</v>
      </c>
      <c r="P6252" s="367">
        <v>3.2189999999999999</v>
      </c>
      <c r="Q6252" s="367">
        <v>222</v>
      </c>
      <c r="R6252" s="384">
        <v>421.72046988244114</v>
      </c>
      <c r="S6252" s="367">
        <v>3.1080000000000001</v>
      </c>
      <c r="T6252" s="367">
        <v>7655.1724137930769</v>
      </c>
      <c r="U6252" s="384">
        <v>23534.280257473409</v>
      </c>
      <c r="V6252" s="367">
        <v>221.99999999999923</v>
      </c>
      <c r="W6252" s="367">
        <v>370000.00000000064</v>
      </c>
      <c r="X6252" s="384">
        <v>32380.838287974359</v>
      </c>
      <c r="Y6252" s="386">
        <v>222.00000000000037</v>
      </c>
      <c r="Z6252" s="367"/>
      <c r="AA6252" s="367"/>
      <c r="AB6252" s="367"/>
      <c r="AC6252" s="367"/>
      <c r="AD6252" s="367"/>
      <c r="AE6252" s="367"/>
      <c r="AF6252" s="367"/>
      <c r="AG6252" s="367"/>
      <c r="AH6252" s="367"/>
      <c r="AI6252" s="367"/>
      <c r="AJ6252" s="367"/>
      <c r="AK6252" s="367"/>
      <c r="AL6252" s="367"/>
      <c r="AM6252" s="367"/>
      <c r="AN6252" s="367"/>
      <c r="AO6252" s="367"/>
      <c r="AP6252" s="367"/>
      <c r="AQ6252" s="367"/>
      <c r="AR6252" s="367"/>
      <c r="AS6252" s="367"/>
      <c r="AT6252" s="367"/>
    </row>
    <row r="6253" spans="2:46" ht="13.8">
      <c r="B6253" s="26">
        <v>37.166666666666679</v>
      </c>
      <c r="C6253" s="363">
        <v>187.34869702979753</v>
      </c>
      <c r="D6253" s="367">
        <v>223.00000000000009</v>
      </c>
      <c r="E6253" s="367">
        <v>10372.093023255851</v>
      </c>
      <c r="F6253" s="367">
        <v>-1296.1811281682155</v>
      </c>
      <c r="G6253" s="367">
        <v>223.0000000000008</v>
      </c>
      <c r="H6253" s="367">
        <v>55750</v>
      </c>
      <c r="I6253" s="384">
        <v>-33815.952623901758</v>
      </c>
      <c r="J6253" s="367">
        <v>223</v>
      </c>
      <c r="K6253" s="367">
        <v>13515.151515151487</v>
      </c>
      <c r="L6253" s="384">
        <v>31515.403177083783</v>
      </c>
      <c r="M6253" s="367">
        <v>222.99999999999957</v>
      </c>
      <c r="N6253" s="367">
        <v>223</v>
      </c>
      <c r="O6253" s="384">
        <v>103.04428998630651</v>
      </c>
      <c r="P6253" s="367">
        <v>3.2334999999999998</v>
      </c>
      <c r="Q6253" s="367">
        <v>223</v>
      </c>
      <c r="R6253" s="384">
        <v>423.41389973690838</v>
      </c>
      <c r="S6253" s="367">
        <v>3.1219999999999999</v>
      </c>
      <c r="T6253" s="367">
        <v>7689.6551724137662</v>
      </c>
      <c r="U6253" s="384">
        <v>23612.929368940037</v>
      </c>
      <c r="V6253" s="367">
        <v>222.99999999999923</v>
      </c>
      <c r="W6253" s="367">
        <v>371666.66666666733</v>
      </c>
      <c r="X6253" s="384">
        <v>32525.680460516607</v>
      </c>
      <c r="Y6253" s="386">
        <v>223.0000000000004</v>
      </c>
      <c r="Z6253" s="367"/>
      <c r="AA6253" s="367"/>
      <c r="AB6253" s="367"/>
      <c r="AC6253" s="367"/>
      <c r="AD6253" s="367"/>
      <c r="AE6253" s="367"/>
      <c r="AF6253" s="367"/>
      <c r="AG6253" s="367"/>
      <c r="AH6253" s="367"/>
      <c r="AI6253" s="367"/>
      <c r="AJ6253" s="367"/>
      <c r="AK6253" s="367"/>
      <c r="AL6253" s="367"/>
      <c r="AM6253" s="367"/>
      <c r="AN6253" s="367"/>
      <c r="AO6253" s="367"/>
      <c r="AP6253" s="367"/>
      <c r="AQ6253" s="367"/>
      <c r="AR6253" s="367"/>
      <c r="AS6253" s="367"/>
      <c r="AT6253" s="367"/>
    </row>
    <row r="6254" spans="2:46" ht="13.8">
      <c r="B6254" s="26">
        <v>37.333333333333343</v>
      </c>
      <c r="C6254" s="363">
        <v>188.18865574601085</v>
      </c>
      <c r="D6254" s="367">
        <v>224.00000000000006</v>
      </c>
      <c r="E6254" s="367">
        <v>10418.604651162828</v>
      </c>
      <c r="F6254" s="367">
        <v>-1337.4146054294833</v>
      </c>
      <c r="G6254" s="367">
        <v>224.0000000000008</v>
      </c>
      <c r="H6254" s="367">
        <v>56000</v>
      </c>
      <c r="I6254" s="384">
        <v>-34384.599968433991</v>
      </c>
      <c r="J6254" s="367">
        <v>223.99999999999997</v>
      </c>
      <c r="K6254" s="367">
        <v>13575.757575757547</v>
      </c>
      <c r="L6254" s="384">
        <v>31629.614709202997</v>
      </c>
      <c r="M6254" s="367">
        <v>223.99999999999955</v>
      </c>
      <c r="N6254" s="367">
        <v>224</v>
      </c>
      <c r="O6254" s="384">
        <v>103.06748233253015</v>
      </c>
      <c r="P6254" s="367">
        <v>3.2480000000000002</v>
      </c>
      <c r="Q6254" s="367">
        <v>224</v>
      </c>
      <c r="R6254" s="384">
        <v>425.10548015727909</v>
      </c>
      <c r="S6254" s="367">
        <v>3.1360000000000001</v>
      </c>
      <c r="T6254" s="367">
        <v>7724.1379310344555</v>
      </c>
      <c r="U6254" s="384">
        <v>23691.333088837477</v>
      </c>
      <c r="V6254" s="367">
        <v>223.9999999999992</v>
      </c>
      <c r="W6254" s="367">
        <v>373333.33333333401</v>
      </c>
      <c r="X6254" s="384">
        <v>32670.513507862579</v>
      </c>
      <c r="Y6254" s="386">
        <v>224.0000000000004</v>
      </c>
      <c r="Z6254" s="367"/>
      <c r="AA6254" s="367"/>
      <c r="AB6254" s="367"/>
      <c r="AC6254" s="367"/>
      <c r="AD6254" s="367"/>
      <c r="AE6254" s="367"/>
      <c r="AF6254" s="367"/>
      <c r="AG6254" s="367"/>
      <c r="AH6254" s="367"/>
      <c r="AI6254" s="367"/>
      <c r="AJ6254" s="367"/>
      <c r="AK6254" s="367"/>
      <c r="AL6254" s="367"/>
      <c r="AM6254" s="367"/>
      <c r="AN6254" s="367"/>
      <c r="AO6254" s="367"/>
      <c r="AP6254" s="367"/>
      <c r="AQ6254" s="367"/>
      <c r="AR6254" s="367"/>
      <c r="AS6254" s="367"/>
      <c r="AT6254" s="367"/>
    </row>
    <row r="6255" spans="2:46" ht="13.8">
      <c r="B6255" s="26">
        <v>37.500000000000007</v>
      </c>
      <c r="C6255" s="363">
        <v>189.02861294463474</v>
      </c>
      <c r="D6255" s="367">
        <v>225.00000000000006</v>
      </c>
      <c r="E6255" s="367">
        <v>10465.116279069805</v>
      </c>
      <c r="F6255" s="367">
        <v>-1378.9643416714175</v>
      </c>
      <c r="G6255" s="367">
        <v>225.00000000000082</v>
      </c>
      <c r="H6255" s="367">
        <v>56250</v>
      </c>
      <c r="I6255" s="384">
        <v>-34956.970583514245</v>
      </c>
      <c r="J6255" s="367">
        <v>224.99999999999997</v>
      </c>
      <c r="K6255" s="367">
        <v>13636.363636363607</v>
      </c>
      <c r="L6255" s="384">
        <v>31743.584159663234</v>
      </c>
      <c r="M6255" s="367">
        <v>224.99999999999955</v>
      </c>
      <c r="N6255" s="367">
        <v>225</v>
      </c>
      <c r="O6255" s="384">
        <v>103.08675602097118</v>
      </c>
      <c r="P6255" s="367">
        <v>3.2625000000000002</v>
      </c>
      <c r="Q6255" s="367">
        <v>225</v>
      </c>
      <c r="R6255" s="384">
        <v>426.79521114355316</v>
      </c>
      <c r="S6255" s="367">
        <v>3.15</v>
      </c>
      <c r="T6255" s="367">
        <v>7758.6206896551448</v>
      </c>
      <c r="U6255" s="384">
        <v>23769.491417165747</v>
      </c>
      <c r="V6255" s="367">
        <v>224.9999999999992</v>
      </c>
      <c r="W6255" s="367">
        <v>375000.0000000007</v>
      </c>
      <c r="X6255" s="384">
        <v>32815.337430012267</v>
      </c>
      <c r="Y6255" s="386">
        <v>225.00000000000043</v>
      </c>
      <c r="Z6255" s="367"/>
      <c r="AA6255" s="367"/>
      <c r="AB6255" s="367"/>
      <c r="AC6255" s="367"/>
      <c r="AD6255" s="367"/>
      <c r="AE6255" s="367"/>
      <c r="AF6255" s="367"/>
      <c r="AG6255" s="367"/>
      <c r="AH6255" s="367"/>
      <c r="AI6255" s="367"/>
      <c r="AJ6255" s="367"/>
      <c r="AK6255" s="367"/>
      <c r="AL6255" s="367"/>
      <c r="AM6255" s="367"/>
      <c r="AN6255" s="367"/>
      <c r="AO6255" s="367"/>
      <c r="AP6255" s="367"/>
      <c r="AQ6255" s="367"/>
      <c r="AR6255" s="367"/>
      <c r="AS6255" s="367"/>
      <c r="AT6255" s="367"/>
    </row>
    <row r="6256" spans="2:46" ht="13.8">
      <c r="B6256" s="26">
        <v>37.666666666666671</v>
      </c>
      <c r="C6256" s="363">
        <v>189.86856862566918</v>
      </c>
      <c r="D6256" s="367">
        <v>226.00000000000003</v>
      </c>
      <c r="E6256" s="367">
        <v>10511.627906976782</v>
      </c>
      <c r="F6256" s="367">
        <v>-1420.8303368940169</v>
      </c>
      <c r="G6256" s="367">
        <v>226.00000000000085</v>
      </c>
      <c r="H6256" s="367">
        <v>56500</v>
      </c>
      <c r="I6256" s="384">
        <v>-35533.06446914249</v>
      </c>
      <c r="J6256" s="367">
        <v>225.99999999999997</v>
      </c>
      <c r="K6256" s="367">
        <v>13696.969696969667</v>
      </c>
      <c r="L6256" s="384">
        <v>31857.311528464503</v>
      </c>
      <c r="M6256" s="367">
        <v>225.99999999999955</v>
      </c>
      <c r="N6256" s="367">
        <v>226</v>
      </c>
      <c r="O6256" s="384">
        <v>103.10211105162959</v>
      </c>
      <c r="P6256" s="367">
        <v>3.2770000000000001</v>
      </c>
      <c r="Q6256" s="367">
        <v>226</v>
      </c>
      <c r="R6256" s="384">
        <v>428.48309269573082</v>
      </c>
      <c r="S6256" s="367">
        <v>3.1640000000000001</v>
      </c>
      <c r="T6256" s="367">
        <v>7793.1034482758341</v>
      </c>
      <c r="U6256" s="384">
        <v>23847.404353924838</v>
      </c>
      <c r="V6256" s="367">
        <v>225.9999999999992</v>
      </c>
      <c r="W6256" s="367">
        <v>376666.66666666738</v>
      </c>
      <c r="X6256" s="384">
        <v>32960.152226965671</v>
      </c>
      <c r="Y6256" s="386">
        <v>226.00000000000043</v>
      </c>
      <c r="Z6256" s="367"/>
      <c r="AA6256" s="367"/>
      <c r="AB6256" s="367"/>
      <c r="AC6256" s="367"/>
      <c r="AD6256" s="367"/>
      <c r="AE6256" s="367"/>
      <c r="AF6256" s="367"/>
      <c r="AG6256" s="367"/>
      <c r="AH6256" s="367"/>
      <c r="AI6256" s="367"/>
      <c r="AJ6256" s="367"/>
      <c r="AK6256" s="367"/>
      <c r="AL6256" s="367"/>
      <c r="AM6256" s="367"/>
      <c r="AN6256" s="367"/>
      <c r="AO6256" s="367"/>
      <c r="AP6256" s="367"/>
      <c r="AQ6256" s="367"/>
      <c r="AR6256" s="367"/>
      <c r="AS6256" s="367"/>
      <c r="AT6256" s="367"/>
    </row>
    <row r="6257" spans="2:46" ht="13.8">
      <c r="B6257" s="26">
        <v>37.833333333333336</v>
      </c>
      <c r="C6257" s="363">
        <v>190.70852278911414</v>
      </c>
      <c r="D6257" s="367">
        <v>227</v>
      </c>
      <c r="E6257" s="367">
        <v>10558.13953488376</v>
      </c>
      <c r="F6257" s="367">
        <v>-1463.0125910972802</v>
      </c>
      <c r="G6257" s="367">
        <v>227.00000000000085</v>
      </c>
      <c r="H6257" s="367">
        <v>56750</v>
      </c>
      <c r="I6257" s="384">
        <v>-36112.88162531874</v>
      </c>
      <c r="J6257" s="367">
        <v>226.99999999999997</v>
      </c>
      <c r="K6257" s="367">
        <v>13757.575757575727</v>
      </c>
      <c r="L6257" s="384">
        <v>31970.796815606798</v>
      </c>
      <c r="M6257" s="367">
        <v>226.99999999999952</v>
      </c>
      <c r="N6257" s="367">
        <v>227</v>
      </c>
      <c r="O6257" s="384">
        <v>103.11354742450543</v>
      </c>
      <c r="P6257" s="367">
        <v>3.2915000000000001</v>
      </c>
      <c r="Q6257" s="367">
        <v>227</v>
      </c>
      <c r="R6257" s="384">
        <v>430.169124813812</v>
      </c>
      <c r="S6257" s="367">
        <v>3.1779999999999999</v>
      </c>
      <c r="T6257" s="367">
        <v>7827.5862068965234</v>
      </c>
      <c r="U6257" s="384">
        <v>23925.071899114744</v>
      </c>
      <c r="V6257" s="367">
        <v>226.99999999999918</v>
      </c>
      <c r="W6257" s="367">
        <v>378333.33333333407</v>
      </c>
      <c r="X6257" s="384">
        <v>33104.957898722794</v>
      </c>
      <c r="Y6257" s="386">
        <v>227.00000000000043</v>
      </c>
      <c r="Z6257" s="367"/>
      <c r="AA6257" s="367"/>
      <c r="AB6257" s="367"/>
      <c r="AC6257" s="367"/>
      <c r="AD6257" s="367"/>
      <c r="AE6257" s="367"/>
      <c r="AF6257" s="367"/>
      <c r="AG6257" s="367"/>
      <c r="AH6257" s="367"/>
      <c r="AI6257" s="367"/>
      <c r="AJ6257" s="367"/>
      <c r="AK6257" s="367"/>
      <c r="AL6257" s="367"/>
      <c r="AM6257" s="367"/>
      <c r="AN6257" s="367"/>
      <c r="AO6257" s="367"/>
      <c r="AP6257" s="367"/>
      <c r="AQ6257" s="367"/>
      <c r="AR6257" s="367"/>
      <c r="AS6257" s="367"/>
      <c r="AT6257" s="367"/>
    </row>
    <row r="6258" spans="2:46" ht="13.8">
      <c r="B6258" s="26">
        <v>38</v>
      </c>
      <c r="C6258" s="363">
        <v>191.54847543496965</v>
      </c>
      <c r="D6258" s="367">
        <v>228</v>
      </c>
      <c r="E6258" s="367">
        <v>10604.651162790737</v>
      </c>
      <c r="F6258" s="367">
        <v>-1505.5111042812089</v>
      </c>
      <c r="G6258" s="367">
        <v>228.00000000000085</v>
      </c>
      <c r="H6258" s="367">
        <v>57000</v>
      </c>
      <c r="I6258" s="384">
        <v>-36696.422052042981</v>
      </c>
      <c r="J6258" s="367">
        <v>227.99999999999997</v>
      </c>
      <c r="K6258" s="367">
        <v>13818.181818181787</v>
      </c>
      <c r="L6258" s="384">
        <v>32084.040021090117</v>
      </c>
      <c r="M6258" s="367">
        <v>227.99999999999952</v>
      </c>
      <c r="N6258" s="367">
        <v>228</v>
      </c>
      <c r="O6258" s="384">
        <v>103.12106513959863</v>
      </c>
      <c r="P6258" s="367">
        <v>3.306</v>
      </c>
      <c r="Q6258" s="367">
        <v>228</v>
      </c>
      <c r="R6258" s="384">
        <v>431.85330749779678</v>
      </c>
      <c r="S6258" s="367">
        <v>3.1920000000000002</v>
      </c>
      <c r="T6258" s="367">
        <v>7862.0689655172127</v>
      </c>
      <c r="U6258" s="384">
        <v>24002.494052735477</v>
      </c>
      <c r="V6258" s="367">
        <v>227.99999999999918</v>
      </c>
      <c r="W6258" s="367">
        <v>380000.00000000076</v>
      </c>
      <c r="X6258" s="384">
        <v>33249.754445283637</v>
      </c>
      <c r="Y6258" s="386">
        <v>228.00000000000045</v>
      </c>
      <c r="Z6258" s="367"/>
      <c r="AA6258" s="367"/>
      <c r="AB6258" s="367"/>
      <c r="AC6258" s="367"/>
      <c r="AD6258" s="367"/>
      <c r="AE6258" s="367"/>
      <c r="AF6258" s="367"/>
      <c r="AG6258" s="367"/>
      <c r="AH6258" s="367"/>
      <c r="AI6258" s="367"/>
      <c r="AJ6258" s="367"/>
      <c r="AK6258" s="367"/>
      <c r="AL6258" s="367"/>
      <c r="AM6258" s="367"/>
      <c r="AN6258" s="367"/>
      <c r="AO6258" s="367"/>
      <c r="AP6258" s="367"/>
      <c r="AQ6258" s="367"/>
      <c r="AR6258" s="367"/>
      <c r="AS6258" s="367"/>
      <c r="AT6258" s="367"/>
    </row>
    <row r="6259" spans="2:46" ht="13.8">
      <c r="B6259" s="26">
        <v>38.166666666666664</v>
      </c>
      <c r="C6259" s="363">
        <v>192.3884265632357</v>
      </c>
      <c r="D6259" s="367">
        <v>228.99999999999997</v>
      </c>
      <c r="E6259" s="367">
        <v>10651.162790697714</v>
      </c>
      <c r="F6259" s="367">
        <v>-1548.3258764458028</v>
      </c>
      <c r="G6259" s="367">
        <v>229.00000000000085</v>
      </c>
      <c r="H6259" s="367">
        <v>57250</v>
      </c>
      <c r="I6259" s="384">
        <v>-37283.68574931522</v>
      </c>
      <c r="J6259" s="367">
        <v>228.99999999999997</v>
      </c>
      <c r="K6259" s="367">
        <v>13878.787878787847</v>
      </c>
      <c r="L6259" s="384">
        <v>32197.041144914467</v>
      </c>
      <c r="M6259" s="367">
        <v>228.99999999999949</v>
      </c>
      <c r="N6259" s="367">
        <v>229</v>
      </c>
      <c r="O6259" s="384">
        <v>103.12466419690921</v>
      </c>
      <c r="P6259" s="367">
        <v>3.3205</v>
      </c>
      <c r="Q6259" s="367">
        <v>229</v>
      </c>
      <c r="R6259" s="384">
        <v>433.53564074768479</v>
      </c>
      <c r="S6259" s="367">
        <v>3.206</v>
      </c>
      <c r="T6259" s="367">
        <v>7896.5517241379021</v>
      </c>
      <c r="U6259" s="384">
        <v>24079.670814787027</v>
      </c>
      <c r="V6259" s="367">
        <v>228.99999999999915</v>
      </c>
      <c r="W6259" s="367">
        <v>381666.66666666744</v>
      </c>
      <c r="X6259" s="384">
        <v>33394.541866648193</v>
      </c>
      <c r="Y6259" s="386">
        <v>229.00000000000045</v>
      </c>
      <c r="Z6259" s="367"/>
      <c r="AA6259" s="367"/>
      <c r="AB6259" s="367"/>
      <c r="AC6259" s="367"/>
      <c r="AD6259" s="367"/>
      <c r="AE6259" s="367"/>
      <c r="AF6259" s="367"/>
      <c r="AG6259" s="367"/>
      <c r="AH6259" s="367"/>
      <c r="AI6259" s="367"/>
      <c r="AJ6259" s="367"/>
      <c r="AK6259" s="367"/>
      <c r="AL6259" s="367"/>
      <c r="AM6259" s="367"/>
      <c r="AN6259" s="367"/>
      <c r="AO6259" s="367"/>
      <c r="AP6259" s="367"/>
      <c r="AQ6259" s="367"/>
      <c r="AR6259" s="367"/>
      <c r="AS6259" s="367"/>
      <c r="AT6259" s="367"/>
    </row>
    <row r="6260" spans="2:46" ht="13.8">
      <c r="B6260" s="26">
        <v>38.333333333333329</v>
      </c>
      <c r="C6260" s="363">
        <v>193.22837617391232</v>
      </c>
      <c r="D6260" s="367">
        <v>229.99999999999997</v>
      </c>
      <c r="E6260" s="367">
        <v>10697.674418604691</v>
      </c>
      <c r="F6260" s="367">
        <v>-1591.4569075910629</v>
      </c>
      <c r="G6260" s="367">
        <v>230.00000000000088</v>
      </c>
      <c r="H6260" s="367">
        <v>57500</v>
      </c>
      <c r="I6260" s="384">
        <v>-37874.672717135465</v>
      </c>
      <c r="J6260" s="367">
        <v>229.99999999999997</v>
      </c>
      <c r="K6260" s="367">
        <v>13939.393939393907</v>
      </c>
      <c r="L6260" s="384">
        <v>32309.80018707984</v>
      </c>
      <c r="M6260" s="367">
        <v>229.99999999999949</v>
      </c>
      <c r="N6260" s="367">
        <v>230</v>
      </c>
      <c r="O6260" s="384">
        <v>103.12434459643721</v>
      </c>
      <c r="P6260" s="367">
        <v>3.335</v>
      </c>
      <c r="Q6260" s="367">
        <v>230</v>
      </c>
      <c r="R6260" s="384">
        <v>435.21612456347646</v>
      </c>
      <c r="S6260" s="367">
        <v>3.2199999999999998</v>
      </c>
      <c r="T6260" s="367">
        <v>7931.0344827585914</v>
      </c>
      <c r="U6260" s="384">
        <v>24156.602185269403</v>
      </c>
      <c r="V6260" s="367">
        <v>229.99999999999915</v>
      </c>
      <c r="W6260" s="367">
        <v>383333.33333333413</v>
      </c>
      <c r="X6260" s="384">
        <v>33539.320162816461</v>
      </c>
      <c r="Y6260" s="386">
        <v>230.00000000000045</v>
      </c>
      <c r="Z6260" s="367"/>
      <c r="AA6260" s="367"/>
      <c r="AB6260" s="367"/>
      <c r="AC6260" s="367"/>
      <c r="AD6260" s="367"/>
      <c r="AE6260" s="367"/>
      <c r="AF6260" s="367"/>
      <c r="AG6260" s="367"/>
      <c r="AH6260" s="367"/>
      <c r="AI6260" s="367"/>
      <c r="AJ6260" s="367"/>
      <c r="AK6260" s="367"/>
      <c r="AL6260" s="367"/>
      <c r="AM6260" s="367"/>
      <c r="AN6260" s="367"/>
      <c r="AO6260" s="367"/>
      <c r="AP6260" s="367"/>
      <c r="AQ6260" s="367"/>
      <c r="AR6260" s="367"/>
      <c r="AS6260" s="367"/>
      <c r="AT6260" s="367"/>
    </row>
    <row r="6261" spans="2:46" ht="13.8">
      <c r="B6261" s="26">
        <v>38.499999999999993</v>
      </c>
      <c r="C6261" s="363">
        <v>194.06832426699947</v>
      </c>
      <c r="D6261" s="367">
        <v>230.99999999999994</v>
      </c>
      <c r="E6261" s="367">
        <v>10744.186046511668</v>
      </c>
      <c r="F6261" s="367">
        <v>-1634.9041977169873</v>
      </c>
      <c r="G6261" s="367">
        <v>231.00000000000088</v>
      </c>
      <c r="H6261" s="367">
        <v>57750</v>
      </c>
      <c r="I6261" s="384">
        <v>-38469.382955503708</v>
      </c>
      <c r="J6261" s="367">
        <v>230.99999999999997</v>
      </c>
      <c r="K6261" s="367">
        <v>13999.999999999967</v>
      </c>
      <c r="L6261" s="384">
        <v>32422.317147586247</v>
      </c>
      <c r="M6261" s="367">
        <v>230.99999999999949</v>
      </c>
      <c r="N6261" s="367">
        <v>231</v>
      </c>
      <c r="O6261" s="384">
        <v>103.12010633818259</v>
      </c>
      <c r="P6261" s="367">
        <v>3.3494999999999999</v>
      </c>
      <c r="Q6261" s="367">
        <v>231</v>
      </c>
      <c r="R6261" s="384">
        <v>436.89475894517165</v>
      </c>
      <c r="S6261" s="367">
        <v>3.234</v>
      </c>
      <c r="T6261" s="367">
        <v>7965.5172413792807</v>
      </c>
      <c r="U6261" s="384">
        <v>24233.288164182602</v>
      </c>
      <c r="V6261" s="367">
        <v>230.99999999999915</v>
      </c>
      <c r="W6261" s="367">
        <v>385000.00000000081</v>
      </c>
      <c r="X6261" s="384">
        <v>33684.089333788455</v>
      </c>
      <c r="Y6261" s="386">
        <v>231.00000000000048</v>
      </c>
      <c r="Z6261" s="367"/>
      <c r="AA6261" s="367"/>
      <c r="AB6261" s="367"/>
      <c r="AC6261" s="367"/>
      <c r="AD6261" s="367"/>
      <c r="AE6261" s="367"/>
      <c r="AF6261" s="367"/>
      <c r="AG6261" s="367"/>
      <c r="AH6261" s="367"/>
      <c r="AI6261" s="367"/>
      <c r="AJ6261" s="367"/>
      <c r="AK6261" s="367"/>
      <c r="AL6261" s="367"/>
      <c r="AM6261" s="367"/>
      <c r="AN6261" s="367"/>
      <c r="AO6261" s="367"/>
      <c r="AP6261" s="367"/>
      <c r="AQ6261" s="367"/>
      <c r="AR6261" s="367"/>
      <c r="AS6261" s="367"/>
      <c r="AT6261" s="367"/>
    </row>
    <row r="6262" spans="2:46" ht="13.8">
      <c r="B6262" s="26">
        <v>38.666666666666657</v>
      </c>
      <c r="C6262" s="363">
        <v>194.90827084249716</v>
      </c>
      <c r="D6262" s="367">
        <v>231.99999999999994</v>
      </c>
      <c r="E6262" s="367">
        <v>10790.697674418645</v>
      </c>
      <c r="F6262" s="367">
        <v>-1678.6677468235769</v>
      </c>
      <c r="G6262" s="367">
        <v>232.00000000000088</v>
      </c>
      <c r="H6262" s="367">
        <v>58000</v>
      </c>
      <c r="I6262" s="384">
        <v>-39067.816464419935</v>
      </c>
      <c r="J6262" s="367">
        <v>231.99999999999997</v>
      </c>
      <c r="K6262" s="367">
        <v>14060.606060606027</v>
      </c>
      <c r="L6262" s="384">
        <v>32534.592026433671</v>
      </c>
      <c r="M6262" s="367">
        <v>231.99999999999946</v>
      </c>
      <c r="N6262" s="367">
        <v>232</v>
      </c>
      <c r="O6262" s="384">
        <v>103.11194942214536</v>
      </c>
      <c r="P6262" s="367">
        <v>3.3639999999999999</v>
      </c>
      <c r="Q6262" s="367">
        <v>232</v>
      </c>
      <c r="R6262" s="384">
        <v>438.57154389277036</v>
      </c>
      <c r="S6262" s="367">
        <v>3.2480000000000002</v>
      </c>
      <c r="T6262" s="367">
        <v>7999.99999999997</v>
      </c>
      <c r="U6262" s="384">
        <v>24309.728751526614</v>
      </c>
      <c r="V6262" s="367">
        <v>231.99999999999912</v>
      </c>
      <c r="W6262" s="367">
        <v>386666.6666666675</v>
      </c>
      <c r="X6262" s="384">
        <v>33828.849379564163</v>
      </c>
      <c r="Y6262" s="386">
        <v>232.00000000000048</v>
      </c>
      <c r="Z6262" s="367"/>
      <c r="AA6262" s="367"/>
      <c r="AB6262" s="367"/>
      <c r="AC6262" s="367"/>
      <c r="AD6262" s="367"/>
      <c r="AE6262" s="367"/>
      <c r="AF6262" s="367"/>
      <c r="AG6262" s="367"/>
      <c r="AH6262" s="367"/>
      <c r="AI6262" s="367"/>
      <c r="AJ6262" s="367"/>
      <c r="AK6262" s="367"/>
      <c r="AL6262" s="367"/>
      <c r="AM6262" s="367"/>
      <c r="AN6262" s="367"/>
      <c r="AO6262" s="367"/>
      <c r="AP6262" s="367"/>
      <c r="AQ6262" s="367"/>
      <c r="AR6262" s="367"/>
      <c r="AS6262" s="367"/>
      <c r="AT6262" s="367"/>
    </row>
    <row r="6263" spans="2:46" ht="13.8">
      <c r="B6263" s="26">
        <v>38.833333333333321</v>
      </c>
      <c r="C6263" s="363">
        <v>195.74821590040543</v>
      </c>
      <c r="D6263" s="367">
        <v>232.99999999999994</v>
      </c>
      <c r="E6263" s="367">
        <v>10837.209302325622</v>
      </c>
      <c r="F6263" s="367">
        <v>-1722.7475549108317</v>
      </c>
      <c r="G6263" s="367">
        <v>233.00000000000088</v>
      </c>
      <c r="H6263" s="367">
        <v>58250</v>
      </c>
      <c r="I6263" s="384">
        <v>-39669.973243884167</v>
      </c>
      <c r="J6263" s="367">
        <v>232.99999999999997</v>
      </c>
      <c r="K6263" s="367">
        <v>14121.212121212087</v>
      </c>
      <c r="L6263" s="384">
        <v>32646.624823622133</v>
      </c>
      <c r="M6263" s="367">
        <v>232.99999999999946</v>
      </c>
      <c r="N6263" s="367">
        <v>233</v>
      </c>
      <c r="O6263" s="384">
        <v>103.09987384832552</v>
      </c>
      <c r="P6263" s="367">
        <v>3.3784999999999998</v>
      </c>
      <c r="Q6263" s="367">
        <v>233</v>
      </c>
      <c r="R6263" s="384">
        <v>440.2464794062725</v>
      </c>
      <c r="S6263" s="367">
        <v>3.262</v>
      </c>
      <c r="T6263" s="367">
        <v>8034.4827586206593</v>
      </c>
      <c r="U6263" s="384">
        <v>24385.923947301453</v>
      </c>
      <c r="V6263" s="367">
        <v>232.99999999999912</v>
      </c>
      <c r="W6263" s="367">
        <v>388333.33333333419</v>
      </c>
      <c r="X6263" s="384">
        <v>33973.600300143589</v>
      </c>
      <c r="Y6263" s="386">
        <v>233.00000000000051</v>
      </c>
      <c r="Z6263" s="367"/>
      <c r="AA6263" s="367"/>
      <c r="AB6263" s="367"/>
      <c r="AC6263" s="367"/>
      <c r="AD6263" s="367"/>
      <c r="AE6263" s="367"/>
      <c r="AF6263" s="367"/>
      <c r="AG6263" s="367"/>
      <c r="AH6263" s="367"/>
      <c r="AI6263" s="367"/>
      <c r="AJ6263" s="367"/>
      <c r="AK6263" s="367"/>
      <c r="AL6263" s="367"/>
      <c r="AM6263" s="367"/>
      <c r="AN6263" s="367"/>
      <c r="AO6263" s="367"/>
      <c r="AP6263" s="367"/>
      <c r="AQ6263" s="367"/>
      <c r="AR6263" s="367"/>
      <c r="AS6263" s="367"/>
      <c r="AT6263" s="367"/>
    </row>
    <row r="6264" spans="2:46" ht="13.8">
      <c r="B6264" s="26">
        <v>38.999999999999986</v>
      </c>
      <c r="C6264" s="363">
        <v>196.58815944072424</v>
      </c>
      <c r="D6264" s="367">
        <v>233.99999999999994</v>
      </c>
      <c r="E6264" s="367">
        <v>10883.720930232599</v>
      </c>
      <c r="F6264" s="367">
        <v>-1767.1436219787527</v>
      </c>
      <c r="G6264" s="367">
        <v>234.00000000000091</v>
      </c>
      <c r="H6264" s="367">
        <v>58500</v>
      </c>
      <c r="I6264" s="384">
        <v>-40275.85329389642</v>
      </c>
      <c r="J6264" s="367">
        <v>234</v>
      </c>
      <c r="K6264" s="367">
        <v>14181.818181818147</v>
      </c>
      <c r="L6264" s="384">
        <v>32758.415539151625</v>
      </c>
      <c r="M6264" s="367">
        <v>233.99999999999946</v>
      </c>
      <c r="N6264" s="367">
        <v>234</v>
      </c>
      <c r="O6264" s="384">
        <v>103.08387961672307</v>
      </c>
      <c r="P6264" s="367">
        <v>3.3930000000000002</v>
      </c>
      <c r="Q6264" s="367">
        <v>234</v>
      </c>
      <c r="R6264" s="384">
        <v>441.91956548567811</v>
      </c>
      <c r="S6264" s="367">
        <v>3.2759999999999998</v>
      </c>
      <c r="T6264" s="367">
        <v>8068.9655172413486</v>
      </c>
      <c r="U6264" s="384">
        <v>24461.873751507104</v>
      </c>
      <c r="V6264" s="367">
        <v>233.99999999999909</v>
      </c>
      <c r="W6264" s="367">
        <v>390000.00000000087</v>
      </c>
      <c r="X6264" s="384">
        <v>34118.342095526728</v>
      </c>
      <c r="Y6264" s="386">
        <v>234.00000000000051</v>
      </c>
      <c r="Z6264" s="367"/>
      <c r="AA6264" s="367"/>
      <c r="AB6264" s="367"/>
      <c r="AC6264" s="367"/>
      <c r="AD6264" s="367"/>
      <c r="AE6264" s="367"/>
      <c r="AF6264" s="367"/>
      <c r="AG6264" s="367"/>
      <c r="AH6264" s="367"/>
      <c r="AI6264" s="367"/>
      <c r="AJ6264" s="367"/>
      <c r="AK6264" s="367"/>
      <c r="AL6264" s="367"/>
      <c r="AM6264" s="367"/>
      <c r="AN6264" s="367"/>
      <c r="AO6264" s="367"/>
      <c r="AP6264" s="367"/>
      <c r="AQ6264" s="367"/>
      <c r="AR6264" s="367"/>
      <c r="AS6264" s="367"/>
      <c r="AT6264" s="367"/>
    </row>
    <row r="6265" spans="2:46" ht="13.8">
      <c r="B6265" s="26">
        <v>39.16666666666665</v>
      </c>
      <c r="C6265" s="363">
        <v>197.42810146345354</v>
      </c>
      <c r="D6265" s="367">
        <v>234.99999999999991</v>
      </c>
      <c r="E6265" s="367">
        <v>10930.232558139576</v>
      </c>
      <c r="F6265" s="367">
        <v>-1811.8559480273379</v>
      </c>
      <c r="G6265" s="367">
        <v>235.00000000000091</v>
      </c>
      <c r="H6265" s="367">
        <v>58750</v>
      </c>
      <c r="I6265" s="384">
        <v>-40885.456614456642</v>
      </c>
      <c r="J6265" s="367">
        <v>235</v>
      </c>
      <c r="K6265" s="367">
        <v>14242.424242424207</v>
      </c>
      <c r="L6265" s="384">
        <v>32869.964173022141</v>
      </c>
      <c r="M6265" s="367">
        <v>234.99999999999943</v>
      </c>
      <c r="N6265" s="367">
        <v>235</v>
      </c>
      <c r="O6265" s="384">
        <v>103.06396672733801</v>
      </c>
      <c r="P6265" s="367">
        <v>3.4074999999999998</v>
      </c>
      <c r="Q6265" s="367">
        <v>235</v>
      </c>
      <c r="R6265" s="384">
        <v>443.5908021309873</v>
      </c>
      <c r="S6265" s="367">
        <v>3.29</v>
      </c>
      <c r="T6265" s="367">
        <v>8103.4482758620379</v>
      </c>
      <c r="U6265" s="384">
        <v>24537.57816414359</v>
      </c>
      <c r="V6265" s="367">
        <v>234.99999999999909</v>
      </c>
      <c r="W6265" s="367">
        <v>391666.66666666756</v>
      </c>
      <c r="X6265" s="384">
        <v>34263.07476571358</v>
      </c>
      <c r="Y6265" s="386">
        <v>235.00000000000051</v>
      </c>
      <c r="Z6265" s="367"/>
      <c r="AA6265" s="367"/>
      <c r="AB6265" s="367"/>
      <c r="AC6265" s="367"/>
      <c r="AD6265" s="367"/>
      <c r="AE6265" s="367"/>
      <c r="AF6265" s="367"/>
      <c r="AG6265" s="367"/>
      <c r="AH6265" s="367"/>
      <c r="AI6265" s="367"/>
      <c r="AJ6265" s="367"/>
      <c r="AK6265" s="367"/>
      <c r="AL6265" s="367"/>
      <c r="AM6265" s="367"/>
      <c r="AN6265" s="367"/>
      <c r="AO6265" s="367"/>
      <c r="AP6265" s="367"/>
      <c r="AQ6265" s="367"/>
      <c r="AR6265" s="367"/>
      <c r="AS6265" s="367"/>
      <c r="AT6265" s="367"/>
    </row>
    <row r="6266" spans="2:46" ht="13.8">
      <c r="B6266" s="26">
        <v>39.333333333333314</v>
      </c>
      <c r="C6266" s="363">
        <v>198.26804196859345</v>
      </c>
      <c r="D6266" s="367">
        <v>235.99999999999991</v>
      </c>
      <c r="E6266" s="367">
        <v>10976.744186046553</v>
      </c>
      <c r="F6266" s="367">
        <v>-1856.8845330565882</v>
      </c>
      <c r="G6266" s="367">
        <v>236.00000000000091</v>
      </c>
      <c r="H6266" s="367">
        <v>59000</v>
      </c>
      <c r="I6266" s="384">
        <v>-41498.783205564869</v>
      </c>
      <c r="J6266" s="367">
        <v>236</v>
      </c>
      <c r="K6266" s="367">
        <v>14303.030303030268</v>
      </c>
      <c r="L6266" s="384">
        <v>32981.270725233684</v>
      </c>
      <c r="M6266" s="367">
        <v>235.99999999999943</v>
      </c>
      <c r="N6266" s="367">
        <v>236</v>
      </c>
      <c r="O6266" s="384">
        <v>103.04013518017035</v>
      </c>
      <c r="P6266" s="367">
        <v>3.4220000000000002</v>
      </c>
      <c r="Q6266" s="367">
        <v>236</v>
      </c>
      <c r="R6266" s="384">
        <v>445.26018934219996</v>
      </c>
      <c r="S6266" s="367">
        <v>3.3040000000000003</v>
      </c>
      <c r="T6266" s="367">
        <v>8137.9310344827272</v>
      </c>
      <c r="U6266" s="384">
        <v>24613.037185210891</v>
      </c>
      <c r="V6266" s="367">
        <v>235.99999999999909</v>
      </c>
      <c r="W6266" s="367">
        <v>393333.33333333425</v>
      </c>
      <c r="X6266" s="384">
        <v>34407.798310704158</v>
      </c>
      <c r="Y6266" s="386">
        <v>236.00000000000054</v>
      </c>
      <c r="Z6266" s="367"/>
      <c r="AA6266" s="367"/>
      <c r="AB6266" s="367"/>
      <c r="AC6266" s="367"/>
      <c r="AD6266" s="367"/>
      <c r="AE6266" s="367"/>
      <c r="AF6266" s="367"/>
      <c r="AG6266" s="367"/>
      <c r="AH6266" s="367"/>
      <c r="AI6266" s="367"/>
      <c r="AJ6266" s="367"/>
      <c r="AK6266" s="367"/>
      <c r="AL6266" s="367"/>
      <c r="AM6266" s="367"/>
      <c r="AN6266" s="367"/>
      <c r="AO6266" s="367"/>
      <c r="AP6266" s="367"/>
      <c r="AQ6266" s="367"/>
      <c r="AR6266" s="367"/>
      <c r="AS6266" s="367"/>
      <c r="AT6266" s="367"/>
    </row>
    <row r="6267" spans="2:46" ht="13.8">
      <c r="B6267" s="26">
        <v>39.499999999999979</v>
      </c>
      <c r="C6267" s="363">
        <v>199.10798095614385</v>
      </c>
      <c r="D6267" s="367">
        <v>236.99999999999989</v>
      </c>
      <c r="E6267" s="367">
        <v>11023.25581395353</v>
      </c>
      <c r="F6267" s="367">
        <v>-1902.2293770665042</v>
      </c>
      <c r="G6267" s="367">
        <v>237.00000000000091</v>
      </c>
      <c r="H6267" s="367">
        <v>59250</v>
      </c>
      <c r="I6267" s="384">
        <v>-42115.833067221101</v>
      </c>
      <c r="J6267" s="367">
        <v>237</v>
      </c>
      <c r="K6267" s="367">
        <v>14363.636363636328</v>
      </c>
      <c r="L6267" s="384">
        <v>33092.335195786247</v>
      </c>
      <c r="M6267" s="367">
        <v>236.99999999999943</v>
      </c>
      <c r="N6267" s="367">
        <v>237</v>
      </c>
      <c r="O6267" s="384">
        <v>103.0123849752201</v>
      </c>
      <c r="P6267" s="367">
        <v>3.4364999999999997</v>
      </c>
      <c r="Q6267" s="367">
        <v>237</v>
      </c>
      <c r="R6267" s="384">
        <v>446.92772711931605</v>
      </c>
      <c r="S6267" s="367">
        <v>3.3179999999999996</v>
      </c>
      <c r="T6267" s="367">
        <v>8172.4137931034165</v>
      </c>
      <c r="U6267" s="384">
        <v>24688.250814709008</v>
      </c>
      <c r="V6267" s="367">
        <v>236.99999999999906</v>
      </c>
      <c r="W6267" s="367">
        <v>395000.00000000093</v>
      </c>
      <c r="X6267" s="384">
        <v>34552.512730498449</v>
      </c>
      <c r="Y6267" s="386">
        <v>237.00000000000054</v>
      </c>
      <c r="Z6267" s="367"/>
      <c r="AA6267" s="367"/>
      <c r="AB6267" s="367"/>
      <c r="AC6267" s="367"/>
      <c r="AD6267" s="367"/>
      <c r="AE6267" s="367"/>
      <c r="AF6267" s="367"/>
      <c r="AG6267" s="367"/>
      <c r="AH6267" s="367"/>
      <c r="AI6267" s="367"/>
      <c r="AJ6267" s="367"/>
      <c r="AK6267" s="367"/>
      <c r="AL6267" s="367"/>
      <c r="AM6267" s="367"/>
      <c r="AN6267" s="367"/>
      <c r="AO6267" s="367"/>
      <c r="AP6267" s="367"/>
      <c r="AQ6267" s="367"/>
      <c r="AR6267" s="367"/>
      <c r="AS6267" s="367"/>
      <c r="AT6267" s="367"/>
    </row>
    <row r="6268" spans="2:46" ht="13.8">
      <c r="B6268" s="26">
        <v>39.666666666666643</v>
      </c>
      <c r="C6268" s="363">
        <v>199.94791842610482</v>
      </c>
      <c r="D6268" s="367">
        <v>237.99999999999986</v>
      </c>
      <c r="E6268" s="367">
        <v>11069.767441860507</v>
      </c>
      <c r="F6268" s="367">
        <v>-1947.8904800570861</v>
      </c>
      <c r="G6268" s="367">
        <v>238.00000000000094</v>
      </c>
      <c r="H6268" s="367">
        <v>59500</v>
      </c>
      <c r="I6268" s="384">
        <v>-42736.60619942531</v>
      </c>
      <c r="J6268" s="367">
        <v>238</v>
      </c>
      <c r="K6268" s="367">
        <v>14424.242424242388</v>
      </c>
      <c r="L6268" s="384">
        <v>33203.157584679844</v>
      </c>
      <c r="M6268" s="367">
        <v>237.9999999999994</v>
      </c>
      <c r="N6268" s="367">
        <v>238</v>
      </c>
      <c r="O6268" s="384">
        <v>102.98071611248719</v>
      </c>
      <c r="P6268" s="367">
        <v>3.4510000000000001</v>
      </c>
      <c r="Q6268" s="367">
        <v>238</v>
      </c>
      <c r="R6268" s="384">
        <v>448.59341546233577</v>
      </c>
      <c r="S6268" s="367">
        <v>3.3319999999999999</v>
      </c>
      <c r="T6268" s="367">
        <v>8206.8965517241068</v>
      </c>
      <c r="U6268" s="384">
        <v>24763.219052637956</v>
      </c>
      <c r="V6268" s="367">
        <v>237.99999999999909</v>
      </c>
      <c r="W6268" s="367">
        <v>396666.66666666762</v>
      </c>
      <c r="X6268" s="384">
        <v>34697.218025096467</v>
      </c>
      <c r="Y6268" s="386">
        <v>238.00000000000057</v>
      </c>
      <c r="Z6268" s="367"/>
      <c r="AA6268" s="367"/>
      <c r="AB6268" s="367"/>
      <c r="AC6268" s="367"/>
      <c r="AD6268" s="367"/>
      <c r="AE6268" s="367"/>
      <c r="AF6268" s="367"/>
      <c r="AG6268" s="367"/>
      <c r="AH6268" s="367"/>
      <c r="AI6268" s="367"/>
      <c r="AJ6268" s="367"/>
      <c r="AK6268" s="367"/>
      <c r="AL6268" s="367"/>
      <c r="AM6268" s="367"/>
      <c r="AN6268" s="367"/>
      <c r="AO6268" s="367"/>
      <c r="AP6268" s="367"/>
      <c r="AQ6268" s="367"/>
      <c r="AR6268" s="367"/>
      <c r="AS6268" s="367"/>
      <c r="AT6268" s="367"/>
    </row>
    <row r="6269" spans="2:46" ht="13.8">
      <c r="B6269" s="26">
        <v>39.833333333333307</v>
      </c>
      <c r="C6269" s="363">
        <v>200.78785437847634</v>
      </c>
      <c r="D6269" s="367">
        <v>238.99999999999986</v>
      </c>
      <c r="E6269" s="367">
        <v>11116.279069767485</v>
      </c>
      <c r="F6269" s="367">
        <v>-1993.8678420283325</v>
      </c>
      <c r="G6269" s="367">
        <v>239.00000000000094</v>
      </c>
      <c r="H6269" s="367">
        <v>59750</v>
      </c>
      <c r="I6269" s="384">
        <v>-43361.102602177532</v>
      </c>
      <c r="J6269" s="367">
        <v>239</v>
      </c>
      <c r="K6269" s="367">
        <v>14484.848484848448</v>
      </c>
      <c r="L6269" s="384">
        <v>33313.737891914468</v>
      </c>
      <c r="M6269" s="367">
        <v>238.9999999999994</v>
      </c>
      <c r="N6269" s="367">
        <v>239</v>
      </c>
      <c r="O6269" s="384">
        <v>102.94512859197171</v>
      </c>
      <c r="P6269" s="367">
        <v>3.4655</v>
      </c>
      <c r="Q6269" s="367">
        <v>239</v>
      </c>
      <c r="R6269" s="384">
        <v>450.25725437125891</v>
      </c>
      <c r="S6269" s="367">
        <v>3.3460000000000001</v>
      </c>
      <c r="T6269" s="367">
        <v>8241.379310344797</v>
      </c>
      <c r="U6269" s="384">
        <v>24837.94189899772</v>
      </c>
      <c r="V6269" s="367">
        <v>238.99999999999909</v>
      </c>
      <c r="W6269" s="367">
        <v>398333.3333333343</v>
      </c>
      <c r="X6269" s="384">
        <v>34841.914194498189</v>
      </c>
      <c r="Y6269" s="386">
        <v>239.00000000000057</v>
      </c>
      <c r="Z6269" s="367"/>
      <c r="AA6269" s="367"/>
      <c r="AB6269" s="367"/>
      <c r="AC6269" s="367"/>
      <c r="AD6269" s="367"/>
      <c r="AE6269" s="367"/>
      <c r="AF6269" s="367"/>
      <c r="AG6269" s="367"/>
      <c r="AH6269" s="367"/>
      <c r="AI6269" s="367"/>
      <c r="AJ6269" s="367"/>
      <c r="AK6269" s="367"/>
      <c r="AL6269" s="367"/>
      <c r="AM6269" s="367"/>
      <c r="AN6269" s="367"/>
      <c r="AO6269" s="367"/>
      <c r="AP6269" s="367"/>
      <c r="AQ6269" s="367"/>
      <c r="AR6269" s="367"/>
      <c r="AS6269" s="367"/>
      <c r="AT6269" s="367"/>
    </row>
    <row r="6270" spans="2:46" ht="13.8">
      <c r="B6270" s="26">
        <v>39.999999999999972</v>
      </c>
      <c r="C6270" s="363">
        <v>201.62778881325841</v>
      </c>
      <c r="D6270" s="367">
        <v>239.99999999999983</v>
      </c>
      <c r="E6270" s="367">
        <v>11162.790697674462</v>
      </c>
      <c r="F6270" s="367">
        <v>-2040.1614629802434</v>
      </c>
      <c r="G6270" s="367">
        <v>240.00000000000094</v>
      </c>
      <c r="H6270" s="367">
        <v>60000</v>
      </c>
      <c r="I6270" s="384">
        <v>-43989.322275477753</v>
      </c>
      <c r="J6270" s="367">
        <v>240</v>
      </c>
      <c r="K6270" s="367">
        <v>14545.454545454508</v>
      </c>
      <c r="L6270" s="384">
        <v>33424.07611749012</v>
      </c>
      <c r="M6270" s="367">
        <v>239.9999999999994</v>
      </c>
      <c r="N6270" s="367">
        <v>240</v>
      </c>
      <c r="O6270" s="384">
        <v>102.90562241367363</v>
      </c>
      <c r="P6270" s="367">
        <v>3.48</v>
      </c>
      <c r="Q6270" s="367">
        <v>240</v>
      </c>
      <c r="R6270" s="384">
        <v>451.91924384608558</v>
      </c>
      <c r="S6270" s="367">
        <v>3.3600000000000003</v>
      </c>
      <c r="T6270" s="367">
        <v>8275.8620689654872</v>
      </c>
      <c r="U6270" s="384">
        <v>24912.419353788311</v>
      </c>
      <c r="V6270" s="367">
        <v>239.99999999999912</v>
      </c>
      <c r="W6270" s="367">
        <v>400000.00000000099</v>
      </c>
      <c r="X6270" s="384">
        <v>34986.601238703624</v>
      </c>
      <c r="Y6270" s="386">
        <v>240.00000000000057</v>
      </c>
      <c r="Z6270" s="367"/>
      <c r="AA6270" s="367"/>
      <c r="AB6270" s="367"/>
      <c r="AC6270" s="367"/>
      <c r="AD6270" s="367"/>
      <c r="AE6270" s="367"/>
      <c r="AF6270" s="367"/>
      <c r="AG6270" s="367"/>
      <c r="AH6270" s="367"/>
      <c r="AI6270" s="367"/>
      <c r="AJ6270" s="367"/>
      <c r="AK6270" s="367"/>
      <c r="AL6270" s="367"/>
      <c r="AM6270" s="367"/>
      <c r="AN6270" s="367"/>
      <c r="AO6270" s="367"/>
      <c r="AP6270" s="367"/>
      <c r="AQ6270" s="367"/>
      <c r="AR6270" s="367"/>
      <c r="AS6270" s="367"/>
      <c r="AT6270" s="367"/>
    </row>
    <row r="6271" spans="2:46" ht="13.8">
      <c r="B6271" s="26">
        <v>40.166666666666636</v>
      </c>
      <c r="C6271" s="363">
        <v>202.46772173045102</v>
      </c>
      <c r="D6271" s="367">
        <v>240.99999999999983</v>
      </c>
      <c r="E6271" s="367">
        <v>11209.302325581439</v>
      </c>
      <c r="F6271" s="367">
        <v>-2086.7713429128198</v>
      </c>
      <c r="G6271" s="367">
        <v>241.00000000000094</v>
      </c>
      <c r="H6271" s="367">
        <v>60250</v>
      </c>
      <c r="I6271" s="384">
        <v>-44621.265219325971</v>
      </c>
      <c r="J6271" s="367">
        <v>241</v>
      </c>
      <c r="K6271" s="367">
        <v>14606.060606060568</v>
      </c>
      <c r="L6271" s="384">
        <v>33534.172261406798</v>
      </c>
      <c r="M6271" s="367">
        <v>240.99999999999937</v>
      </c>
      <c r="N6271" s="367">
        <v>241</v>
      </c>
      <c r="O6271" s="384">
        <v>102.86219757759289</v>
      </c>
      <c r="P6271" s="367">
        <v>3.4945000000000004</v>
      </c>
      <c r="Q6271" s="367">
        <v>241</v>
      </c>
      <c r="R6271" s="384">
        <v>453.57938388681566</v>
      </c>
      <c r="S6271" s="367">
        <v>3.3739999999999997</v>
      </c>
      <c r="T6271" s="367">
        <v>8310.3448275861774</v>
      </c>
      <c r="U6271" s="384">
        <v>24986.651417009722</v>
      </c>
      <c r="V6271" s="367">
        <v>240.99999999999915</v>
      </c>
      <c r="W6271" s="367">
        <v>401666.66666666768</v>
      </c>
      <c r="X6271" s="384">
        <v>35131.279157712786</v>
      </c>
      <c r="Y6271" s="386">
        <v>241.0000000000006</v>
      </c>
      <c r="Z6271" s="367"/>
      <c r="AA6271" s="367"/>
      <c r="AB6271" s="367"/>
      <c r="AC6271" s="367"/>
      <c r="AD6271" s="367"/>
      <c r="AE6271" s="367"/>
      <c r="AF6271" s="367"/>
      <c r="AG6271" s="367"/>
      <c r="AH6271" s="367"/>
      <c r="AI6271" s="367"/>
      <c r="AJ6271" s="367"/>
      <c r="AK6271" s="367"/>
      <c r="AL6271" s="367"/>
      <c r="AM6271" s="367"/>
      <c r="AN6271" s="367"/>
      <c r="AO6271" s="367"/>
      <c r="AP6271" s="367"/>
      <c r="AQ6271" s="367"/>
      <c r="AR6271" s="367"/>
      <c r="AS6271" s="367"/>
      <c r="AT6271" s="367"/>
    </row>
    <row r="6272" spans="2:46" ht="13.8">
      <c r="B6272" s="26">
        <v>40.3333333333333</v>
      </c>
      <c r="C6272" s="363">
        <v>203.30765313005418</v>
      </c>
      <c r="D6272" s="367">
        <v>241.9999999999998</v>
      </c>
      <c r="E6272" s="367">
        <v>11255.813953488416</v>
      </c>
      <c r="F6272" s="367">
        <v>-2133.6974818260619</v>
      </c>
      <c r="G6272" s="367">
        <v>242.00000000000094</v>
      </c>
      <c r="H6272" s="367">
        <v>60500</v>
      </c>
      <c r="I6272" s="384">
        <v>-45256.93143372218</v>
      </c>
      <c r="J6272" s="367">
        <v>242</v>
      </c>
      <c r="K6272" s="367">
        <v>14666.666666666628</v>
      </c>
      <c r="L6272" s="384">
        <v>33644.026323664504</v>
      </c>
      <c r="M6272" s="367">
        <v>241.99999999999937</v>
      </c>
      <c r="N6272" s="367">
        <v>242</v>
      </c>
      <c r="O6272" s="384">
        <v>102.81485408372959</v>
      </c>
      <c r="P6272" s="367">
        <v>3.5089999999999999</v>
      </c>
      <c r="Q6272" s="367">
        <v>242</v>
      </c>
      <c r="R6272" s="384">
        <v>455.23767449344928</v>
      </c>
      <c r="S6272" s="367">
        <v>3.3879999999999999</v>
      </c>
      <c r="T6272" s="367">
        <v>8344.8275862068676</v>
      </c>
      <c r="U6272" s="384">
        <v>25060.638088661952</v>
      </c>
      <c r="V6272" s="367">
        <v>241.99999999999915</v>
      </c>
      <c r="W6272" s="367">
        <v>403333.33333333436</v>
      </c>
      <c r="X6272" s="384">
        <v>35275.947951525661</v>
      </c>
      <c r="Y6272" s="386">
        <v>242.0000000000006</v>
      </c>
      <c r="Z6272" s="367"/>
      <c r="AA6272" s="367"/>
      <c r="AB6272" s="367"/>
      <c r="AC6272" s="367"/>
      <c r="AD6272" s="367"/>
      <c r="AE6272" s="367"/>
      <c r="AF6272" s="367"/>
      <c r="AG6272" s="367"/>
      <c r="AH6272" s="367"/>
      <c r="AI6272" s="367"/>
      <c r="AJ6272" s="367"/>
      <c r="AK6272" s="367"/>
      <c r="AL6272" s="367"/>
      <c r="AM6272" s="367"/>
      <c r="AN6272" s="367"/>
      <c r="AO6272" s="367"/>
      <c r="AP6272" s="367"/>
      <c r="AQ6272" s="367"/>
      <c r="AR6272" s="367"/>
      <c r="AS6272" s="367"/>
      <c r="AT6272" s="367"/>
    </row>
    <row r="6273" spans="2:46" ht="13.8">
      <c r="B6273" s="26">
        <v>40.499999999999964</v>
      </c>
      <c r="C6273" s="363">
        <v>204.14758301206786</v>
      </c>
      <c r="D6273" s="367">
        <v>242.9999999999998</v>
      </c>
      <c r="E6273" s="367">
        <v>11302.325581395393</v>
      </c>
      <c r="F6273" s="367">
        <v>-2180.9398797199701</v>
      </c>
      <c r="G6273" s="367">
        <v>243.00000000000097</v>
      </c>
      <c r="H6273" s="367">
        <v>60750</v>
      </c>
      <c r="I6273" s="384">
        <v>-45896.320918666395</v>
      </c>
      <c r="J6273" s="367">
        <v>243</v>
      </c>
      <c r="K6273" s="367">
        <v>14727.272727272688</v>
      </c>
      <c r="L6273" s="384">
        <v>33753.638304263237</v>
      </c>
      <c r="M6273" s="367">
        <v>242.99999999999935</v>
      </c>
      <c r="N6273" s="367">
        <v>243</v>
      </c>
      <c r="O6273" s="384">
        <v>102.76359193208366</v>
      </c>
      <c r="P6273" s="367">
        <v>3.5235000000000003</v>
      </c>
      <c r="Q6273" s="367">
        <v>243</v>
      </c>
      <c r="R6273" s="384">
        <v>456.89411566598642</v>
      </c>
      <c r="S6273" s="367">
        <v>3.4020000000000001</v>
      </c>
      <c r="T6273" s="367">
        <v>8379.3103448275579</v>
      </c>
      <c r="U6273" s="384">
        <v>25134.379368744998</v>
      </c>
      <c r="V6273" s="367">
        <v>242.99999999999918</v>
      </c>
      <c r="W6273" s="367">
        <v>405000.00000000105</v>
      </c>
      <c r="X6273" s="384">
        <v>35420.607620142255</v>
      </c>
      <c r="Y6273" s="386">
        <v>243.0000000000006</v>
      </c>
      <c r="Z6273" s="367"/>
      <c r="AA6273" s="367"/>
      <c r="AB6273" s="367"/>
      <c r="AC6273" s="367"/>
      <c r="AD6273" s="367"/>
      <c r="AE6273" s="367"/>
      <c r="AF6273" s="367"/>
      <c r="AG6273" s="367"/>
      <c r="AH6273" s="367"/>
      <c r="AI6273" s="367"/>
      <c r="AJ6273" s="367"/>
      <c r="AK6273" s="367"/>
      <c r="AL6273" s="367"/>
      <c r="AM6273" s="367"/>
      <c r="AN6273" s="367"/>
      <c r="AO6273" s="367"/>
      <c r="AP6273" s="367"/>
      <c r="AQ6273" s="367"/>
      <c r="AR6273" s="367"/>
      <c r="AS6273" s="367"/>
      <c r="AT6273" s="367"/>
    </row>
    <row r="6274" spans="2:46" ht="13.8">
      <c r="B6274" s="26">
        <v>40.666666666666629</v>
      </c>
      <c r="C6274" s="363">
        <v>204.98751137649208</v>
      </c>
      <c r="D6274" s="367">
        <v>243.99999999999977</v>
      </c>
      <c r="E6274" s="367">
        <v>11348.83720930237</v>
      </c>
      <c r="F6274" s="367">
        <v>-2228.4985365945422</v>
      </c>
      <c r="G6274" s="367">
        <v>244.00000000000097</v>
      </c>
      <c r="H6274" s="367">
        <v>61000</v>
      </c>
      <c r="I6274" s="384">
        <v>-46539.433674158601</v>
      </c>
      <c r="J6274" s="367">
        <v>244</v>
      </c>
      <c r="K6274" s="367">
        <v>14787.878787878748</v>
      </c>
      <c r="L6274" s="384">
        <v>33863.008203202997</v>
      </c>
      <c r="M6274" s="367">
        <v>243.99999999999935</v>
      </c>
      <c r="N6274" s="367">
        <v>244</v>
      </c>
      <c r="O6274" s="384">
        <v>102.70841112265514</v>
      </c>
      <c r="P6274" s="367">
        <v>3.5379999999999998</v>
      </c>
      <c r="Q6274" s="367">
        <v>244</v>
      </c>
      <c r="R6274" s="384">
        <v>458.54870740442703</v>
      </c>
      <c r="S6274" s="367">
        <v>3.4159999999999999</v>
      </c>
      <c r="T6274" s="367">
        <v>8413.7931034482481</v>
      </c>
      <c r="U6274" s="384">
        <v>25207.875257258871</v>
      </c>
      <c r="V6274" s="367">
        <v>243.99999999999918</v>
      </c>
      <c r="W6274" s="367">
        <v>406666.66666666773</v>
      </c>
      <c r="X6274" s="384">
        <v>35565.258163562568</v>
      </c>
      <c r="Y6274" s="386">
        <v>244.00000000000063</v>
      </c>
      <c r="Z6274" s="367"/>
      <c r="AA6274" s="367"/>
      <c r="AB6274" s="367"/>
      <c r="AC6274" s="367"/>
      <c r="AD6274" s="367"/>
      <c r="AE6274" s="367"/>
      <c r="AF6274" s="367"/>
      <c r="AG6274" s="367"/>
      <c r="AH6274" s="367"/>
      <c r="AI6274" s="367"/>
      <c r="AJ6274" s="367"/>
      <c r="AK6274" s="367"/>
      <c r="AL6274" s="367"/>
      <c r="AM6274" s="367"/>
      <c r="AN6274" s="367"/>
      <c r="AO6274" s="367"/>
      <c r="AP6274" s="367"/>
      <c r="AQ6274" s="367"/>
      <c r="AR6274" s="367"/>
      <c r="AS6274" s="367"/>
      <c r="AT6274" s="367"/>
    </row>
    <row r="6275" spans="2:46" ht="13.8">
      <c r="B6275" s="26">
        <v>40.833333333333293</v>
      </c>
      <c r="C6275" s="363">
        <v>205.82743822332691</v>
      </c>
      <c r="D6275" s="367">
        <v>244.99999999999977</v>
      </c>
      <c r="E6275" s="367">
        <v>11395.348837209347</v>
      </c>
      <c r="F6275" s="367">
        <v>-2276.3734524497795</v>
      </c>
      <c r="G6275" s="367">
        <v>245.00000000000097</v>
      </c>
      <c r="H6275" s="367">
        <v>61250</v>
      </c>
      <c r="I6275" s="384">
        <v>-47186.269700198805</v>
      </c>
      <c r="J6275" s="367">
        <v>245</v>
      </c>
      <c r="K6275" s="367">
        <v>14848.484848484808</v>
      </c>
      <c r="L6275" s="384">
        <v>33972.136020483784</v>
      </c>
      <c r="M6275" s="367">
        <v>244.99999999999935</v>
      </c>
      <c r="N6275" s="367">
        <v>245</v>
      </c>
      <c r="O6275" s="384">
        <v>102.64931165544398</v>
      </c>
      <c r="P6275" s="367">
        <v>3.5525000000000002</v>
      </c>
      <c r="Q6275" s="367">
        <v>245</v>
      </c>
      <c r="R6275" s="384">
        <v>460.20144970877112</v>
      </c>
      <c r="S6275" s="367">
        <v>3.4299999999999997</v>
      </c>
      <c r="T6275" s="367">
        <v>8448.2758620689383</v>
      </c>
      <c r="U6275" s="384">
        <v>25281.125754203567</v>
      </c>
      <c r="V6275" s="367">
        <v>244.9999999999992</v>
      </c>
      <c r="W6275" s="367">
        <v>408333.33333333442</v>
      </c>
      <c r="X6275" s="384">
        <v>35709.899581786594</v>
      </c>
      <c r="Y6275" s="386">
        <v>245.00000000000063</v>
      </c>
      <c r="Z6275" s="367"/>
      <c r="AA6275" s="367"/>
      <c r="AB6275" s="367"/>
      <c r="AC6275" s="367"/>
      <c r="AD6275" s="367"/>
      <c r="AE6275" s="367"/>
      <c r="AF6275" s="367"/>
      <c r="AG6275" s="367"/>
      <c r="AH6275" s="367"/>
      <c r="AI6275" s="367"/>
      <c r="AJ6275" s="367"/>
      <c r="AK6275" s="367"/>
      <c r="AL6275" s="367"/>
      <c r="AM6275" s="367"/>
      <c r="AN6275" s="367"/>
      <c r="AO6275" s="367"/>
      <c r="AP6275" s="367"/>
      <c r="AQ6275" s="367"/>
      <c r="AR6275" s="367"/>
      <c r="AS6275" s="367"/>
      <c r="AT6275" s="367"/>
    </row>
    <row r="6276" spans="2:46" ht="13.8">
      <c r="B6276" s="26">
        <v>40.999999999999957</v>
      </c>
      <c r="C6276" s="363">
        <v>206.6673635525722</v>
      </c>
      <c r="D6276" s="367">
        <v>245.99999999999974</v>
      </c>
      <c r="E6276" s="367">
        <v>11441.860465116324</v>
      </c>
      <c r="F6276" s="367">
        <v>-2324.564627285682</v>
      </c>
      <c r="G6276" s="367">
        <v>246.00000000000097</v>
      </c>
      <c r="H6276" s="367">
        <v>61500</v>
      </c>
      <c r="I6276" s="384">
        <v>-47836.828996787008</v>
      </c>
      <c r="J6276" s="367">
        <v>246</v>
      </c>
      <c r="K6276" s="367">
        <v>14909.090909090868</v>
      </c>
      <c r="L6276" s="384">
        <v>34081.021756105598</v>
      </c>
      <c r="M6276" s="367">
        <v>245.99999999999932</v>
      </c>
      <c r="N6276" s="367">
        <v>246</v>
      </c>
      <c r="O6276" s="384">
        <v>102.58629353045023</v>
      </c>
      <c r="P6276" s="367">
        <v>3.5669999999999997</v>
      </c>
      <c r="Q6276" s="367">
        <v>246</v>
      </c>
      <c r="R6276" s="384">
        <v>461.8523425790188</v>
      </c>
      <c r="S6276" s="367">
        <v>3.444</v>
      </c>
      <c r="T6276" s="367">
        <v>8482.7586206896285</v>
      </c>
      <c r="U6276" s="384">
        <v>25354.13085957908</v>
      </c>
      <c r="V6276" s="367">
        <v>245.99999999999923</v>
      </c>
      <c r="W6276" s="367">
        <v>410000.00000000111</v>
      </c>
      <c r="X6276" s="384">
        <v>35854.531874814347</v>
      </c>
      <c r="Y6276" s="386">
        <v>246.00000000000065</v>
      </c>
      <c r="Z6276" s="367"/>
      <c r="AA6276" s="367"/>
      <c r="AB6276" s="367"/>
      <c r="AC6276" s="367"/>
      <c r="AD6276" s="367"/>
      <c r="AE6276" s="367"/>
      <c r="AF6276" s="367"/>
      <c r="AG6276" s="367"/>
      <c r="AH6276" s="367"/>
      <c r="AI6276" s="367"/>
      <c r="AJ6276" s="367"/>
      <c r="AK6276" s="367"/>
      <c r="AL6276" s="367"/>
      <c r="AM6276" s="367"/>
      <c r="AN6276" s="367"/>
      <c r="AO6276" s="367"/>
      <c r="AP6276" s="367"/>
      <c r="AQ6276" s="367"/>
      <c r="AR6276" s="367"/>
      <c r="AS6276" s="367"/>
      <c r="AT6276" s="367"/>
    </row>
    <row r="6277" spans="2:46" ht="13.8">
      <c r="B6277" s="26">
        <v>41.166666666666622</v>
      </c>
      <c r="C6277" s="363">
        <v>207.50728736422809</v>
      </c>
      <c r="D6277" s="367">
        <v>246.99999999999974</v>
      </c>
      <c r="E6277" s="367">
        <v>11488.372093023301</v>
      </c>
      <c r="F6277" s="367">
        <v>-2373.0720611022516</v>
      </c>
      <c r="G6277" s="367">
        <v>247.00000000000099</v>
      </c>
      <c r="H6277" s="367">
        <v>61750</v>
      </c>
      <c r="I6277" s="384">
        <v>-48491.111563923208</v>
      </c>
      <c r="J6277" s="367">
        <v>247</v>
      </c>
      <c r="K6277" s="367">
        <v>14969.696969696928</v>
      </c>
      <c r="L6277" s="384">
        <v>34189.665410068439</v>
      </c>
      <c r="M6277" s="367">
        <v>246.99999999999932</v>
      </c>
      <c r="N6277" s="367">
        <v>247</v>
      </c>
      <c r="O6277" s="384">
        <v>102.51935674767388</v>
      </c>
      <c r="P6277" s="367">
        <v>3.5815000000000001</v>
      </c>
      <c r="Q6277" s="367">
        <v>247</v>
      </c>
      <c r="R6277" s="384">
        <v>463.50138601516994</v>
      </c>
      <c r="S6277" s="367">
        <v>3.4580000000000002</v>
      </c>
      <c r="T6277" s="367">
        <v>8517.2413793103187</v>
      </c>
      <c r="U6277" s="384">
        <v>25426.890573385415</v>
      </c>
      <c r="V6277" s="367">
        <v>246.99999999999926</v>
      </c>
      <c r="W6277" s="367">
        <v>411666.66666666779</v>
      </c>
      <c r="X6277" s="384">
        <v>35999.155042645798</v>
      </c>
      <c r="Y6277" s="386">
        <v>247.00000000000065</v>
      </c>
      <c r="Z6277" s="367"/>
      <c r="AA6277" s="367"/>
      <c r="AB6277" s="367"/>
      <c r="AC6277" s="367"/>
      <c r="AD6277" s="367"/>
      <c r="AE6277" s="367"/>
      <c r="AF6277" s="367"/>
      <c r="AG6277" s="367"/>
      <c r="AH6277" s="367"/>
      <c r="AI6277" s="367"/>
      <c r="AJ6277" s="367"/>
      <c r="AK6277" s="367"/>
      <c r="AL6277" s="367"/>
      <c r="AM6277" s="367"/>
      <c r="AN6277" s="367"/>
      <c r="AO6277" s="367"/>
      <c r="AP6277" s="367"/>
      <c r="AQ6277" s="367"/>
      <c r="AR6277" s="367"/>
      <c r="AS6277" s="367"/>
      <c r="AT6277" s="367"/>
    </row>
    <row r="6278" spans="2:46" ht="13.8">
      <c r="B6278" s="26">
        <v>41.333333333333286</v>
      </c>
      <c r="C6278" s="363">
        <v>208.3472096582945</v>
      </c>
      <c r="D6278" s="367">
        <v>247.99999999999972</v>
      </c>
      <c r="E6278" s="367">
        <v>11534.883720930278</v>
      </c>
      <c r="F6278" s="367">
        <v>-2421.8957538994846</v>
      </c>
      <c r="G6278" s="367">
        <v>248.00000000000099</v>
      </c>
      <c r="H6278" s="367">
        <v>62000</v>
      </c>
      <c r="I6278" s="384">
        <v>-49149.117401607415</v>
      </c>
      <c r="J6278" s="367">
        <v>248</v>
      </c>
      <c r="K6278" s="367">
        <v>15030.303030302988</v>
      </c>
      <c r="L6278" s="384">
        <v>34298.066982372315</v>
      </c>
      <c r="M6278" s="367">
        <v>247.99999999999932</v>
      </c>
      <c r="N6278" s="367">
        <v>248</v>
      </c>
      <c r="O6278" s="384">
        <v>102.44850130711491</v>
      </c>
      <c r="P6278" s="367">
        <v>3.5960000000000001</v>
      </c>
      <c r="Q6278" s="367">
        <v>248</v>
      </c>
      <c r="R6278" s="384">
        <v>465.1485800172245</v>
      </c>
      <c r="S6278" s="367">
        <v>3.472</v>
      </c>
      <c r="T6278" s="367">
        <v>8551.724137931009</v>
      </c>
      <c r="U6278" s="384">
        <v>25499.404895622574</v>
      </c>
      <c r="V6278" s="367">
        <v>247.99999999999926</v>
      </c>
      <c r="W6278" s="367">
        <v>413333.33333333448</v>
      </c>
      <c r="X6278" s="384">
        <v>36143.769085280976</v>
      </c>
      <c r="Y6278" s="386">
        <v>248.00000000000065</v>
      </c>
      <c r="Z6278" s="367"/>
      <c r="AA6278" s="367"/>
      <c r="AB6278" s="367"/>
      <c r="AC6278" s="367"/>
      <c r="AD6278" s="367"/>
      <c r="AE6278" s="367"/>
      <c r="AF6278" s="367"/>
      <c r="AG6278" s="367"/>
      <c r="AH6278" s="367"/>
      <c r="AI6278" s="367"/>
      <c r="AJ6278" s="367"/>
      <c r="AK6278" s="367"/>
      <c r="AL6278" s="367"/>
      <c r="AM6278" s="367"/>
      <c r="AN6278" s="367"/>
      <c r="AO6278" s="367"/>
      <c r="AP6278" s="367"/>
      <c r="AQ6278" s="367"/>
      <c r="AR6278" s="367"/>
      <c r="AS6278" s="367"/>
      <c r="AT6278" s="367"/>
    </row>
    <row r="6279" spans="2:46" ht="13.8">
      <c r="B6279" s="26">
        <v>41.49999999999995</v>
      </c>
      <c r="C6279" s="363">
        <v>209.18713043477146</v>
      </c>
      <c r="D6279" s="367">
        <v>248.99999999999969</v>
      </c>
      <c r="E6279" s="367">
        <v>11581.395348837255</v>
      </c>
      <c r="F6279" s="367">
        <v>-2471.0357056773828</v>
      </c>
      <c r="G6279" s="367">
        <v>249.00000000000099</v>
      </c>
      <c r="H6279" s="367">
        <v>62250</v>
      </c>
      <c r="I6279" s="384">
        <v>-49810.846509839605</v>
      </c>
      <c r="J6279" s="367">
        <v>249</v>
      </c>
      <c r="K6279" s="367">
        <v>15090.909090909048</v>
      </c>
      <c r="L6279" s="384">
        <v>34406.22647301721</v>
      </c>
      <c r="M6279" s="367">
        <v>248.99999999999932</v>
      </c>
      <c r="N6279" s="367">
        <v>249</v>
      </c>
      <c r="O6279" s="384">
        <v>102.37372720877333</v>
      </c>
      <c r="P6279" s="367">
        <v>3.6105</v>
      </c>
      <c r="Q6279" s="367">
        <v>249</v>
      </c>
      <c r="R6279" s="384">
        <v>466.79392458518259</v>
      </c>
      <c r="S6279" s="367">
        <v>3.4859999999999998</v>
      </c>
      <c r="T6279" s="367">
        <v>8586.2068965516992</v>
      </c>
      <c r="U6279" s="384">
        <v>25571.673826290553</v>
      </c>
      <c r="V6279" s="367">
        <v>248.99999999999929</v>
      </c>
      <c r="W6279" s="367">
        <v>415000.00000000116</v>
      </c>
      <c r="X6279" s="384">
        <v>36288.374002719873</v>
      </c>
      <c r="Y6279" s="386">
        <v>249.00000000000068</v>
      </c>
      <c r="Z6279" s="367"/>
      <c r="AA6279" s="367"/>
      <c r="AB6279" s="367"/>
      <c r="AC6279" s="367"/>
      <c r="AD6279" s="367"/>
      <c r="AE6279" s="367"/>
      <c r="AF6279" s="367"/>
      <c r="AG6279" s="367"/>
      <c r="AH6279" s="367"/>
      <c r="AI6279" s="367"/>
      <c r="AJ6279" s="367"/>
      <c r="AK6279" s="367"/>
      <c r="AL6279" s="367"/>
      <c r="AM6279" s="367"/>
      <c r="AN6279" s="367"/>
      <c r="AO6279" s="367"/>
      <c r="AP6279" s="367"/>
      <c r="AQ6279" s="367"/>
      <c r="AR6279" s="367"/>
      <c r="AS6279" s="367"/>
      <c r="AT6279" s="367"/>
    </row>
    <row r="6280" spans="2:46" ht="13.8">
      <c r="B6280" s="26">
        <v>41.666666666666615</v>
      </c>
      <c r="C6280" s="363">
        <v>210.027049693659</v>
      </c>
      <c r="D6280" s="367">
        <v>249.99999999999969</v>
      </c>
      <c r="E6280" s="367">
        <v>11627.906976744232</v>
      </c>
      <c r="F6280" s="367">
        <v>-2520.4919164359458</v>
      </c>
      <c r="G6280" s="367">
        <v>250.00000000000099</v>
      </c>
      <c r="H6280" s="367">
        <v>62500</v>
      </c>
      <c r="I6280" s="384">
        <v>-50476.2988886198</v>
      </c>
      <c r="J6280" s="367">
        <v>250</v>
      </c>
      <c r="K6280" s="367">
        <v>15151.515151515108</v>
      </c>
      <c r="L6280" s="384">
        <v>34514.143882003133</v>
      </c>
      <c r="M6280" s="367">
        <v>249.99999999999932</v>
      </c>
      <c r="N6280" s="367">
        <v>250</v>
      </c>
      <c r="O6280" s="384">
        <v>102.29503445264915</v>
      </c>
      <c r="P6280" s="367">
        <v>3.625</v>
      </c>
      <c r="Q6280" s="367">
        <v>250</v>
      </c>
      <c r="R6280" s="384">
        <v>468.43741971904427</v>
      </c>
      <c r="S6280" s="367">
        <v>3.5</v>
      </c>
      <c r="T6280" s="367">
        <v>8620.6896551723894</v>
      </c>
      <c r="U6280" s="384">
        <v>25643.697365389355</v>
      </c>
      <c r="V6280" s="367">
        <v>249.99999999999932</v>
      </c>
      <c r="W6280" s="367">
        <v>416666.66666666785</v>
      </c>
      <c r="X6280" s="384">
        <v>36432.969794962482</v>
      </c>
      <c r="Y6280" s="386">
        <v>250.00000000000071</v>
      </c>
      <c r="Z6280" s="367"/>
      <c r="AA6280" s="367"/>
      <c r="AB6280" s="367"/>
      <c r="AC6280" s="367"/>
      <c r="AD6280" s="367"/>
      <c r="AE6280" s="367"/>
      <c r="AF6280" s="367"/>
      <c r="AG6280" s="367"/>
      <c r="AH6280" s="367"/>
      <c r="AI6280" s="367"/>
      <c r="AJ6280" s="367"/>
      <c r="AK6280" s="367"/>
      <c r="AL6280" s="367"/>
      <c r="AM6280" s="367"/>
      <c r="AN6280" s="367"/>
      <c r="AO6280" s="367"/>
      <c r="AP6280" s="367"/>
      <c r="AQ6280" s="367"/>
      <c r="AR6280" s="367"/>
      <c r="AS6280" s="367"/>
      <c r="AT6280" s="367"/>
    </row>
    <row r="6281" spans="2:46" ht="13.8">
      <c r="B6281" s="26">
        <v>41.833333333333279</v>
      </c>
      <c r="C6281" s="363">
        <v>210.86696743495705</v>
      </c>
      <c r="D6281" s="367">
        <v>250.99999999999966</v>
      </c>
      <c r="E6281" s="367">
        <v>11674.41860465121</v>
      </c>
      <c r="F6281" s="367">
        <v>-2570.2643861751744</v>
      </c>
      <c r="G6281" s="367">
        <v>251.00000000000099</v>
      </c>
      <c r="H6281" s="367">
        <v>62750</v>
      </c>
      <c r="I6281" s="384">
        <v>-51145.474537947994</v>
      </c>
      <c r="J6281" s="367">
        <v>251</v>
      </c>
      <c r="K6281" s="367">
        <v>15212.121212121168</v>
      </c>
      <c r="L6281" s="384">
        <v>34621.819209330082</v>
      </c>
      <c r="M6281" s="367">
        <v>250.99999999999929</v>
      </c>
      <c r="N6281" s="367">
        <v>251</v>
      </c>
      <c r="O6281" s="384">
        <v>102.21242303874234</v>
      </c>
      <c r="P6281" s="367">
        <v>3.6395</v>
      </c>
      <c r="Q6281" s="367">
        <v>251</v>
      </c>
      <c r="R6281" s="384">
        <v>470.07906541880942</v>
      </c>
      <c r="S6281" s="367">
        <v>3.5139999999999998</v>
      </c>
      <c r="T6281" s="367">
        <v>8655.1724137930796</v>
      </c>
      <c r="U6281" s="384">
        <v>25715.47551291898</v>
      </c>
      <c r="V6281" s="367">
        <v>250.99999999999935</v>
      </c>
      <c r="W6281" s="367">
        <v>418333.33333333454</v>
      </c>
      <c r="X6281" s="384">
        <v>36577.556462008812</v>
      </c>
      <c r="Y6281" s="386">
        <v>251.00000000000071</v>
      </c>
      <c r="Z6281" s="367"/>
      <c r="AA6281" s="367"/>
      <c r="AB6281" s="367"/>
      <c r="AC6281" s="367"/>
      <c r="AD6281" s="367"/>
      <c r="AE6281" s="367"/>
      <c r="AF6281" s="367"/>
      <c r="AG6281" s="367"/>
      <c r="AH6281" s="367"/>
      <c r="AI6281" s="367"/>
      <c r="AJ6281" s="367"/>
      <c r="AK6281" s="367"/>
      <c r="AL6281" s="367"/>
      <c r="AM6281" s="367"/>
      <c r="AN6281" s="367"/>
      <c r="AO6281" s="367"/>
      <c r="AP6281" s="367"/>
      <c r="AQ6281" s="367"/>
      <c r="AR6281" s="367"/>
      <c r="AS6281" s="367"/>
      <c r="AT6281" s="367"/>
    </row>
    <row r="6282" spans="2:46" ht="13.8">
      <c r="B6282" s="26">
        <v>41.999999999999943</v>
      </c>
      <c r="C6282" s="363">
        <v>211.70688365866565</v>
      </c>
      <c r="D6282" s="367">
        <v>251.99999999999966</v>
      </c>
      <c r="E6282" s="367">
        <v>11720.930232558187</v>
      </c>
      <c r="F6282" s="367">
        <v>-2620.3531148950683</v>
      </c>
      <c r="G6282" s="367">
        <v>252.00000000000099</v>
      </c>
      <c r="H6282" s="367">
        <v>63000</v>
      </c>
      <c r="I6282" s="384">
        <v>-51818.373457824186</v>
      </c>
      <c r="J6282" s="367">
        <v>252</v>
      </c>
      <c r="K6282" s="367">
        <v>15272.727272727228</v>
      </c>
      <c r="L6282" s="384">
        <v>34729.252454998066</v>
      </c>
      <c r="M6282" s="367">
        <v>251.99999999999929</v>
      </c>
      <c r="N6282" s="367">
        <v>252</v>
      </c>
      <c r="O6282" s="384">
        <v>102.12589296705295</v>
      </c>
      <c r="P6282" s="367">
        <v>3.6539999999999999</v>
      </c>
      <c r="Q6282" s="367">
        <v>252</v>
      </c>
      <c r="R6282" s="384">
        <v>471.71886168447804</v>
      </c>
      <c r="S6282" s="367">
        <v>3.528</v>
      </c>
      <c r="T6282" s="367">
        <v>8689.6551724137698</v>
      </c>
      <c r="U6282" s="384">
        <v>25787.008268879417</v>
      </c>
      <c r="V6282" s="367">
        <v>251.99999999999935</v>
      </c>
      <c r="W6282" s="367">
        <v>420000.00000000122</v>
      </c>
      <c r="X6282" s="384">
        <v>36722.134003858853</v>
      </c>
      <c r="Y6282" s="386">
        <v>252.00000000000071</v>
      </c>
      <c r="Z6282" s="367"/>
      <c r="AA6282" s="367"/>
      <c r="AB6282" s="367"/>
      <c r="AC6282" s="367"/>
      <c r="AD6282" s="367"/>
      <c r="AE6282" s="367"/>
      <c r="AF6282" s="367"/>
      <c r="AG6282" s="367"/>
      <c r="AH6282" s="367"/>
      <c r="AI6282" s="367"/>
      <c r="AJ6282" s="367"/>
      <c r="AK6282" s="367"/>
      <c r="AL6282" s="367"/>
      <c r="AM6282" s="367"/>
      <c r="AN6282" s="367"/>
      <c r="AO6282" s="367"/>
      <c r="AP6282" s="367"/>
      <c r="AQ6282" s="367"/>
      <c r="AR6282" s="367"/>
      <c r="AS6282" s="367"/>
      <c r="AT6282" s="367"/>
    </row>
    <row r="6283" spans="2:46" ht="13.8">
      <c r="B6283" s="26">
        <v>42.166666666666607</v>
      </c>
      <c r="C6283" s="363">
        <v>212.54679836478482</v>
      </c>
      <c r="D6283" s="367">
        <v>252.99999999999966</v>
      </c>
      <c r="E6283" s="367">
        <v>11767.441860465164</v>
      </c>
      <c r="F6283" s="367">
        <v>-2670.7581025956279</v>
      </c>
      <c r="G6283" s="367">
        <v>253.00000000000099</v>
      </c>
      <c r="H6283" s="367">
        <v>63250</v>
      </c>
      <c r="I6283" s="384">
        <v>-52494.995648248376</v>
      </c>
      <c r="J6283" s="367">
        <v>253</v>
      </c>
      <c r="K6283" s="367">
        <v>15333.333333333288</v>
      </c>
      <c r="L6283" s="384">
        <v>34836.443619007077</v>
      </c>
      <c r="M6283" s="367">
        <v>252.99999999999929</v>
      </c>
      <c r="N6283" s="367">
        <v>253</v>
      </c>
      <c r="O6283" s="384">
        <v>102.03544423758092</v>
      </c>
      <c r="P6283" s="367">
        <v>3.6684999999999999</v>
      </c>
      <c r="Q6283" s="367">
        <v>253</v>
      </c>
      <c r="R6283" s="384">
        <v>473.35680851605002</v>
      </c>
      <c r="S6283" s="367">
        <v>3.5419999999999998</v>
      </c>
      <c r="T6283" s="367">
        <v>8724.1379310344601</v>
      </c>
      <c r="U6283" s="384">
        <v>25858.295633270678</v>
      </c>
      <c r="V6283" s="367">
        <v>252.99999999999935</v>
      </c>
      <c r="W6283" s="367">
        <v>421666.66666666791</v>
      </c>
      <c r="X6283" s="384">
        <v>36866.702420512614</v>
      </c>
      <c r="Y6283" s="386">
        <v>253.00000000000071</v>
      </c>
      <c r="Z6283" s="367"/>
      <c r="AA6283" s="367"/>
      <c r="AB6283" s="367"/>
      <c r="AC6283" s="367"/>
      <c r="AD6283" s="367"/>
      <c r="AE6283" s="367"/>
      <c r="AF6283" s="367"/>
      <c r="AG6283" s="367"/>
      <c r="AH6283" s="367"/>
      <c r="AI6283" s="367"/>
      <c r="AJ6283" s="367"/>
      <c r="AK6283" s="367"/>
      <c r="AL6283" s="367"/>
      <c r="AM6283" s="367"/>
      <c r="AN6283" s="367"/>
      <c r="AO6283" s="367"/>
      <c r="AP6283" s="367"/>
      <c r="AQ6283" s="367"/>
      <c r="AR6283" s="367"/>
      <c r="AS6283" s="367"/>
      <c r="AT6283" s="367"/>
    </row>
    <row r="6284" spans="2:46" ht="13.8">
      <c r="B6284" s="26">
        <v>42.333333333333272</v>
      </c>
      <c r="C6284" s="363">
        <v>213.38671155331446</v>
      </c>
      <c r="D6284" s="367">
        <v>253.9999999999996</v>
      </c>
      <c r="E6284" s="367">
        <v>11813.953488372141</v>
      </c>
      <c r="F6284" s="367">
        <v>-2721.4793492768554</v>
      </c>
      <c r="G6284" s="367">
        <v>254.00000000000105</v>
      </c>
      <c r="H6284" s="367">
        <v>63500</v>
      </c>
      <c r="I6284" s="384">
        <v>-53175.341109220557</v>
      </c>
      <c r="J6284" s="367">
        <v>254</v>
      </c>
      <c r="K6284" s="367">
        <v>15393.939393939349</v>
      </c>
      <c r="L6284" s="384">
        <v>34943.392701357108</v>
      </c>
      <c r="M6284" s="367">
        <v>253.99999999999929</v>
      </c>
      <c r="N6284" s="367">
        <v>254</v>
      </c>
      <c r="O6284" s="384">
        <v>101.94107685032631</v>
      </c>
      <c r="P6284" s="367">
        <v>3.6830000000000003</v>
      </c>
      <c r="Q6284" s="367">
        <v>254</v>
      </c>
      <c r="R6284" s="384">
        <v>474.9929059135257</v>
      </c>
      <c r="S6284" s="367">
        <v>3.556</v>
      </c>
      <c r="T6284" s="367">
        <v>8758.6206896551503</v>
      </c>
      <c r="U6284" s="384">
        <v>25929.337606092766</v>
      </c>
      <c r="V6284" s="367">
        <v>253.99999999999935</v>
      </c>
      <c r="W6284" s="367">
        <v>423333.33333333459</v>
      </c>
      <c r="X6284" s="384">
        <v>37011.261711970095</v>
      </c>
      <c r="Y6284" s="386">
        <v>254.00000000000074</v>
      </c>
      <c r="Z6284" s="367"/>
      <c r="AA6284" s="367"/>
      <c r="AB6284" s="367"/>
      <c r="AC6284" s="367"/>
      <c r="AD6284" s="367"/>
      <c r="AE6284" s="367"/>
      <c r="AF6284" s="367"/>
      <c r="AG6284" s="367"/>
      <c r="AH6284" s="367"/>
      <c r="AI6284" s="367"/>
      <c r="AJ6284" s="367"/>
      <c r="AK6284" s="367"/>
      <c r="AL6284" s="367"/>
      <c r="AM6284" s="367"/>
      <c r="AN6284" s="367"/>
      <c r="AO6284" s="367"/>
      <c r="AP6284" s="367"/>
      <c r="AQ6284" s="367"/>
      <c r="AR6284" s="367"/>
      <c r="AS6284" s="367"/>
      <c r="AT6284" s="367"/>
    </row>
    <row r="6285" spans="2:46" ht="13.8">
      <c r="B6285" s="26">
        <v>42.499999999999936</v>
      </c>
      <c r="C6285" s="363">
        <v>214.22662322425472</v>
      </c>
      <c r="D6285" s="367">
        <v>254.9999999999996</v>
      </c>
      <c r="E6285" s="367">
        <v>11860.465116279118</v>
      </c>
      <c r="F6285" s="367">
        <v>-2772.5168549387445</v>
      </c>
      <c r="G6285" s="367">
        <v>255.00000000000105</v>
      </c>
      <c r="H6285" s="367">
        <v>63750</v>
      </c>
      <c r="I6285" s="384">
        <v>-53859.409840740736</v>
      </c>
      <c r="J6285" s="367">
        <v>255</v>
      </c>
      <c r="K6285" s="367">
        <v>15454.545454545409</v>
      </c>
      <c r="L6285" s="384">
        <v>35050.099702048181</v>
      </c>
      <c r="M6285" s="367">
        <v>254.99999999999929</v>
      </c>
      <c r="N6285" s="367">
        <v>255</v>
      </c>
      <c r="O6285" s="384">
        <v>101.84279080528908</v>
      </c>
      <c r="P6285" s="367">
        <v>3.6974999999999998</v>
      </c>
      <c r="Q6285" s="367">
        <v>255</v>
      </c>
      <c r="R6285" s="384">
        <v>476.62715387690474</v>
      </c>
      <c r="S6285" s="367">
        <v>3.57</v>
      </c>
      <c r="T6285" s="367">
        <v>8793.1034482758405</v>
      </c>
      <c r="U6285" s="384">
        <v>26000.134187345666</v>
      </c>
      <c r="V6285" s="367">
        <v>254.9999999999994</v>
      </c>
      <c r="W6285" s="367">
        <v>425000.00000000128</v>
      </c>
      <c r="X6285" s="384">
        <v>37155.811878231303</v>
      </c>
      <c r="Y6285" s="386">
        <v>255.0000000000008</v>
      </c>
      <c r="Z6285" s="367"/>
      <c r="AA6285" s="367"/>
      <c r="AB6285" s="367"/>
      <c r="AC6285" s="367"/>
      <c r="AD6285" s="367"/>
      <c r="AE6285" s="367"/>
      <c r="AF6285" s="367"/>
      <c r="AG6285" s="367"/>
      <c r="AH6285" s="367"/>
      <c r="AI6285" s="367"/>
      <c r="AJ6285" s="367"/>
      <c r="AK6285" s="367"/>
      <c r="AL6285" s="367"/>
      <c r="AM6285" s="367"/>
      <c r="AN6285" s="367"/>
      <c r="AO6285" s="367"/>
      <c r="AP6285" s="367"/>
      <c r="AQ6285" s="367"/>
      <c r="AR6285" s="367"/>
      <c r="AS6285" s="367"/>
      <c r="AT6285" s="367"/>
    </row>
    <row r="6286" spans="2:46" ht="13.8">
      <c r="B6286" s="26">
        <v>42.6666666666666</v>
      </c>
      <c r="C6286" s="363">
        <v>215.06653337760554</v>
      </c>
      <c r="D6286" s="367">
        <v>255.99999999999963</v>
      </c>
      <c r="E6286" s="367">
        <v>11906.976744186095</v>
      </c>
      <c r="F6286" s="367">
        <v>-2823.8706195813011</v>
      </c>
      <c r="G6286" s="367">
        <v>256.00000000000108</v>
      </c>
      <c r="H6286" s="367">
        <v>64000</v>
      </c>
      <c r="I6286" s="384">
        <v>-54547.201842808921</v>
      </c>
      <c r="J6286" s="367">
        <v>256</v>
      </c>
      <c r="K6286" s="367">
        <v>15515.151515151469</v>
      </c>
      <c r="L6286" s="384">
        <v>35156.564621080252</v>
      </c>
      <c r="M6286" s="367">
        <v>255.99999999999923</v>
      </c>
      <c r="N6286" s="367">
        <v>256</v>
      </c>
      <c r="O6286" s="384">
        <v>101.74058610246925</v>
      </c>
      <c r="P6286" s="367">
        <v>3.7120000000000002</v>
      </c>
      <c r="Q6286" s="367">
        <v>256</v>
      </c>
      <c r="R6286" s="384">
        <v>478.25955240618737</v>
      </c>
      <c r="S6286" s="367">
        <v>3.5840000000000001</v>
      </c>
      <c r="T6286" s="367">
        <v>8827.5862068965307</v>
      </c>
      <c r="U6286" s="384">
        <v>26070.685377029396</v>
      </c>
      <c r="V6286" s="367">
        <v>255.9999999999994</v>
      </c>
      <c r="W6286" s="367">
        <v>426666.66666666797</v>
      </c>
      <c r="X6286" s="384">
        <v>37300.352919296216</v>
      </c>
      <c r="Y6286" s="386">
        <v>256.0000000000008</v>
      </c>
      <c r="Z6286" s="367"/>
      <c r="AA6286" s="367"/>
      <c r="AB6286" s="367"/>
      <c r="AC6286" s="367"/>
      <c r="AD6286" s="367"/>
      <c r="AE6286" s="367"/>
      <c r="AF6286" s="367"/>
      <c r="AG6286" s="367"/>
      <c r="AH6286" s="367"/>
      <c r="AI6286" s="367"/>
      <c r="AJ6286" s="367"/>
      <c r="AK6286" s="367"/>
      <c r="AL6286" s="367"/>
      <c r="AM6286" s="367"/>
      <c r="AN6286" s="367"/>
      <c r="AO6286" s="367"/>
      <c r="AP6286" s="367"/>
      <c r="AQ6286" s="367"/>
      <c r="AR6286" s="367"/>
      <c r="AS6286" s="367"/>
      <c r="AT6286" s="367"/>
    </row>
    <row r="6287" spans="2:46" ht="13.8">
      <c r="B6287" s="26">
        <v>42.833333333333265</v>
      </c>
      <c r="C6287" s="363">
        <v>215.90644201336687</v>
      </c>
      <c r="D6287" s="367">
        <v>256.9999999999996</v>
      </c>
      <c r="E6287" s="367">
        <v>11953.488372093072</v>
      </c>
      <c r="F6287" s="367">
        <v>-2875.5406432045206</v>
      </c>
      <c r="G6287" s="367">
        <v>257.00000000000108</v>
      </c>
      <c r="H6287" s="367">
        <v>64250</v>
      </c>
      <c r="I6287" s="384">
        <v>-55238.717115425097</v>
      </c>
      <c r="J6287" s="367">
        <v>257</v>
      </c>
      <c r="K6287" s="367">
        <v>15575.757575757529</v>
      </c>
      <c r="L6287" s="384">
        <v>35262.787458453371</v>
      </c>
      <c r="M6287" s="367">
        <v>256.9999999999992</v>
      </c>
      <c r="N6287" s="367">
        <v>257</v>
      </c>
      <c r="O6287" s="384">
        <v>101.6344627418668</v>
      </c>
      <c r="P6287" s="367">
        <v>3.7265000000000001</v>
      </c>
      <c r="Q6287" s="367">
        <v>257</v>
      </c>
      <c r="R6287" s="384">
        <v>479.89010150137346</v>
      </c>
      <c r="S6287" s="367">
        <v>3.5979999999999999</v>
      </c>
      <c r="T6287" s="367">
        <v>8862.0689655172209</v>
      </c>
      <c r="U6287" s="384">
        <v>26140.991175143943</v>
      </c>
      <c r="V6287" s="367">
        <v>256.99999999999937</v>
      </c>
      <c r="W6287" s="367">
        <v>428333.33333333465</v>
      </c>
      <c r="X6287" s="384">
        <v>37444.884835164848</v>
      </c>
      <c r="Y6287" s="386">
        <v>257.0000000000008</v>
      </c>
      <c r="Z6287" s="367"/>
      <c r="AA6287" s="367"/>
      <c r="AB6287" s="367"/>
      <c r="AC6287" s="367"/>
      <c r="AD6287" s="367"/>
      <c r="AE6287" s="367"/>
      <c r="AF6287" s="367"/>
      <c r="AG6287" s="367"/>
      <c r="AH6287" s="367"/>
      <c r="AI6287" s="367"/>
      <c r="AJ6287" s="367"/>
      <c r="AK6287" s="367"/>
      <c r="AL6287" s="367"/>
      <c r="AM6287" s="367"/>
      <c r="AN6287" s="367"/>
      <c r="AO6287" s="367"/>
      <c r="AP6287" s="367"/>
      <c r="AQ6287" s="367"/>
      <c r="AR6287" s="367"/>
      <c r="AS6287" s="367"/>
      <c r="AT6287" s="367"/>
    </row>
    <row r="6288" spans="2:46" ht="13.8">
      <c r="B6288" s="26">
        <v>42.999999999999929</v>
      </c>
      <c r="C6288" s="363">
        <v>216.74634913153872</v>
      </c>
      <c r="D6288" s="367">
        <v>257.99999999999955</v>
      </c>
      <c r="E6288" s="367">
        <v>12000.000000000049</v>
      </c>
      <c r="F6288" s="367">
        <v>-2927.5269258084063</v>
      </c>
      <c r="G6288" s="367">
        <v>258.00000000000108</v>
      </c>
      <c r="H6288" s="367">
        <v>64500</v>
      </c>
      <c r="I6288" s="384">
        <v>-55933.955658589279</v>
      </c>
      <c r="J6288" s="367">
        <v>258</v>
      </c>
      <c r="K6288" s="367">
        <v>15636.363636363589</v>
      </c>
      <c r="L6288" s="384">
        <v>35368.768214167518</v>
      </c>
      <c r="M6288" s="367">
        <v>257.9999999999992</v>
      </c>
      <c r="N6288" s="367">
        <v>258</v>
      </c>
      <c r="O6288" s="384">
        <v>101.52442072348174</v>
      </c>
      <c r="P6288" s="367">
        <v>3.7410000000000001</v>
      </c>
      <c r="Q6288" s="367">
        <v>258</v>
      </c>
      <c r="R6288" s="384">
        <v>481.51880116246303</v>
      </c>
      <c r="S6288" s="367">
        <v>3.6119999999999997</v>
      </c>
      <c r="T6288" s="367">
        <v>8896.5517241379112</v>
      </c>
      <c r="U6288" s="384">
        <v>26211.051581689313</v>
      </c>
      <c r="V6288" s="367">
        <v>257.99999999999943</v>
      </c>
      <c r="W6288" s="367">
        <v>430000.00000000134</v>
      </c>
      <c r="X6288" s="384">
        <v>37589.407625837193</v>
      </c>
      <c r="Y6288" s="386">
        <v>258.0000000000008</v>
      </c>
      <c r="Z6288" s="367"/>
      <c r="AA6288" s="367"/>
      <c r="AB6288" s="367"/>
      <c r="AC6288" s="367"/>
      <c r="AD6288" s="367"/>
      <c r="AE6288" s="367"/>
      <c r="AF6288" s="367"/>
      <c r="AG6288" s="367"/>
      <c r="AH6288" s="367"/>
      <c r="AI6288" s="367"/>
      <c r="AJ6288" s="367"/>
      <c r="AK6288" s="367"/>
      <c r="AL6288" s="367"/>
      <c r="AM6288" s="367"/>
      <c r="AN6288" s="367"/>
      <c r="AO6288" s="367"/>
      <c r="AP6288" s="367"/>
      <c r="AQ6288" s="367"/>
      <c r="AR6288" s="367"/>
      <c r="AS6288" s="367"/>
      <c r="AT6288" s="367"/>
    </row>
    <row r="6289" spans="2:46" ht="13.8">
      <c r="B6289" s="26">
        <v>43.166666666666593</v>
      </c>
      <c r="C6289" s="363">
        <v>217.58625473212112</v>
      </c>
      <c r="D6289" s="367">
        <v>258.99999999999955</v>
      </c>
      <c r="E6289" s="367">
        <v>12046.511627907026</v>
      </c>
      <c r="F6289" s="367">
        <v>-2979.8294673929568</v>
      </c>
      <c r="G6289" s="367">
        <v>259.00000000000108</v>
      </c>
      <c r="H6289" s="367">
        <v>64750</v>
      </c>
      <c r="I6289" s="384">
        <v>-56632.917472301451</v>
      </c>
      <c r="J6289" s="367">
        <v>259</v>
      </c>
      <c r="K6289" s="367">
        <v>15696.969696969649</v>
      </c>
      <c r="L6289" s="384">
        <v>35474.506888222684</v>
      </c>
      <c r="M6289" s="367">
        <v>258.9999999999992</v>
      </c>
      <c r="N6289" s="367">
        <v>259</v>
      </c>
      <c r="O6289" s="384">
        <v>101.41046004731407</v>
      </c>
      <c r="P6289" s="367">
        <v>3.7555000000000001</v>
      </c>
      <c r="Q6289" s="367">
        <v>259</v>
      </c>
      <c r="R6289" s="384">
        <v>483.14565138945613</v>
      </c>
      <c r="S6289" s="367">
        <v>3.6259999999999999</v>
      </c>
      <c r="T6289" s="367">
        <v>8931.0344827586014</v>
      </c>
      <c r="U6289" s="384">
        <v>26280.866596665503</v>
      </c>
      <c r="V6289" s="367">
        <v>258.99999999999943</v>
      </c>
      <c r="W6289" s="367">
        <v>431666.66666666802</v>
      </c>
      <c r="X6289" s="384">
        <v>37733.921291313258</v>
      </c>
      <c r="Y6289" s="386">
        <v>259.0000000000008</v>
      </c>
      <c r="Z6289" s="367"/>
      <c r="AA6289" s="367"/>
      <c r="AB6289" s="367"/>
      <c r="AC6289" s="367"/>
      <c r="AD6289" s="367"/>
      <c r="AE6289" s="367"/>
      <c r="AF6289" s="367"/>
      <c r="AG6289" s="367"/>
      <c r="AH6289" s="367"/>
      <c r="AI6289" s="367"/>
      <c r="AJ6289" s="367"/>
      <c r="AK6289" s="367"/>
      <c r="AL6289" s="367"/>
      <c r="AM6289" s="367"/>
      <c r="AN6289" s="367"/>
      <c r="AO6289" s="367"/>
      <c r="AP6289" s="367"/>
      <c r="AQ6289" s="367"/>
      <c r="AR6289" s="367"/>
      <c r="AS6289" s="367"/>
      <c r="AT6289" s="367"/>
    </row>
    <row r="6290" spans="2:46" ht="13.8">
      <c r="B6290" s="26">
        <v>43.333333333333258</v>
      </c>
      <c r="C6290" s="363">
        <v>218.42615881511409</v>
      </c>
      <c r="D6290" s="367">
        <v>259.99999999999955</v>
      </c>
      <c r="E6290" s="367">
        <v>12093.023255814003</v>
      </c>
      <c r="F6290" s="367">
        <v>-3032.448267958172</v>
      </c>
      <c r="G6290" s="367">
        <v>260.00000000000108</v>
      </c>
      <c r="H6290" s="367">
        <v>65000</v>
      </c>
      <c r="I6290" s="384">
        <v>-57335.602556561622</v>
      </c>
      <c r="J6290" s="367">
        <v>260</v>
      </c>
      <c r="K6290" s="367">
        <v>15757.575757575709</v>
      </c>
      <c r="L6290" s="384">
        <v>35580.003480618885</v>
      </c>
      <c r="M6290" s="367">
        <v>259.9999999999992</v>
      </c>
      <c r="N6290" s="367">
        <v>260</v>
      </c>
      <c r="O6290" s="384">
        <v>101.2925807133638</v>
      </c>
      <c r="P6290" s="367">
        <v>3.77</v>
      </c>
      <c r="Q6290" s="367">
        <v>260</v>
      </c>
      <c r="R6290" s="384">
        <v>484.77065218235276</v>
      </c>
      <c r="S6290" s="367">
        <v>3.64</v>
      </c>
      <c r="T6290" s="367">
        <v>8965.5172413792916</v>
      </c>
      <c r="U6290" s="384">
        <v>26350.436220072512</v>
      </c>
      <c r="V6290" s="367">
        <v>259.99999999999943</v>
      </c>
      <c r="W6290" s="367">
        <v>433333.33333333471</v>
      </c>
      <c r="X6290" s="384">
        <v>37878.425831593049</v>
      </c>
      <c r="Y6290" s="386">
        <v>260.00000000000085</v>
      </c>
      <c r="Z6290" s="367"/>
      <c r="AA6290" s="367"/>
      <c r="AB6290" s="367"/>
      <c r="AC6290" s="367"/>
      <c r="AD6290" s="367"/>
      <c r="AE6290" s="367"/>
      <c r="AF6290" s="367"/>
      <c r="AG6290" s="367"/>
      <c r="AH6290" s="367"/>
      <c r="AI6290" s="367"/>
      <c r="AJ6290" s="367"/>
      <c r="AK6290" s="367"/>
      <c r="AL6290" s="367"/>
      <c r="AM6290" s="367"/>
      <c r="AN6290" s="367"/>
      <c r="AO6290" s="367"/>
      <c r="AP6290" s="367"/>
      <c r="AQ6290" s="367"/>
      <c r="AR6290" s="367"/>
      <c r="AS6290" s="367"/>
      <c r="AT6290" s="367"/>
    </row>
    <row r="6291" spans="2:46" ht="13.8">
      <c r="B6291" s="26">
        <v>43.499999999999922</v>
      </c>
      <c r="C6291" s="363">
        <v>219.26606138051758</v>
      </c>
      <c r="D6291" s="367">
        <v>260.99999999999949</v>
      </c>
      <c r="E6291" s="367">
        <v>12139.53488372098</v>
      </c>
      <c r="F6291" s="367">
        <v>-3085.3833275040533</v>
      </c>
      <c r="G6291" s="367">
        <v>261.00000000000108</v>
      </c>
      <c r="H6291" s="367">
        <v>65250</v>
      </c>
      <c r="I6291" s="384">
        <v>-58042.010911369784</v>
      </c>
      <c r="J6291" s="367">
        <v>261</v>
      </c>
      <c r="K6291" s="367">
        <v>15818.181818181769</v>
      </c>
      <c r="L6291" s="384">
        <v>35685.257991356113</v>
      </c>
      <c r="M6291" s="367">
        <v>260.9999999999992</v>
      </c>
      <c r="N6291" s="367">
        <v>261</v>
      </c>
      <c r="O6291" s="384">
        <v>101.17078272163091</v>
      </c>
      <c r="P6291" s="367">
        <v>3.7845</v>
      </c>
      <c r="Q6291" s="367">
        <v>261</v>
      </c>
      <c r="R6291" s="384">
        <v>486.39380354115281</v>
      </c>
      <c r="S6291" s="367">
        <v>3.6539999999999999</v>
      </c>
      <c r="T6291" s="367">
        <v>8999.9999999999818</v>
      </c>
      <c r="U6291" s="384">
        <v>26419.760451910344</v>
      </c>
      <c r="V6291" s="367">
        <v>260.99999999999943</v>
      </c>
      <c r="W6291" s="367">
        <v>435000.0000000014</v>
      </c>
      <c r="X6291" s="384">
        <v>38022.921246676546</v>
      </c>
      <c r="Y6291" s="386">
        <v>261.00000000000085</v>
      </c>
      <c r="Z6291" s="367"/>
      <c r="AA6291" s="367"/>
      <c r="AB6291" s="367"/>
      <c r="AC6291" s="367"/>
      <c r="AD6291" s="367"/>
      <c r="AE6291" s="367"/>
      <c r="AF6291" s="367"/>
      <c r="AG6291" s="367"/>
      <c r="AH6291" s="367"/>
      <c r="AI6291" s="367"/>
      <c r="AJ6291" s="367"/>
      <c r="AK6291" s="367"/>
      <c r="AL6291" s="367"/>
      <c r="AM6291" s="367"/>
      <c r="AN6291" s="367"/>
      <c r="AO6291" s="367"/>
      <c r="AP6291" s="367"/>
      <c r="AQ6291" s="367"/>
      <c r="AR6291" s="367"/>
      <c r="AS6291" s="367"/>
      <c r="AT6291" s="367"/>
    </row>
    <row r="6292" spans="2:46" ht="13.8">
      <c r="B6292" s="26">
        <v>43.666666666666586</v>
      </c>
      <c r="C6292" s="363">
        <v>220.10596242833165</v>
      </c>
      <c r="D6292" s="367">
        <v>261.99999999999949</v>
      </c>
      <c r="E6292" s="367">
        <v>12186.046511627957</v>
      </c>
      <c r="F6292" s="367">
        <v>-3138.6346460306022</v>
      </c>
      <c r="G6292" s="367">
        <v>262.00000000000114</v>
      </c>
      <c r="H6292" s="367">
        <v>65500</v>
      </c>
      <c r="I6292" s="384">
        <v>-58752.142536725958</v>
      </c>
      <c r="J6292" s="367">
        <v>262</v>
      </c>
      <c r="K6292" s="367">
        <v>15878.787878787829</v>
      </c>
      <c r="L6292" s="384">
        <v>35790.270420434368</v>
      </c>
      <c r="M6292" s="367">
        <v>261.9999999999992</v>
      </c>
      <c r="N6292" s="367">
        <v>262</v>
      </c>
      <c r="O6292" s="384">
        <v>101.04506607211543</v>
      </c>
      <c r="P6292" s="367">
        <v>3.7989999999999999</v>
      </c>
      <c r="Q6292" s="367">
        <v>262</v>
      </c>
      <c r="R6292" s="384">
        <v>488.01510546585644</v>
      </c>
      <c r="S6292" s="367">
        <v>3.6679999999999997</v>
      </c>
      <c r="T6292" s="367">
        <v>9034.482758620672</v>
      </c>
      <c r="U6292" s="384">
        <v>26488.839292179</v>
      </c>
      <c r="V6292" s="367">
        <v>261.99999999999949</v>
      </c>
      <c r="W6292" s="367">
        <v>436666.66666666808</v>
      </c>
      <c r="X6292" s="384">
        <v>38167.407536563755</v>
      </c>
      <c r="Y6292" s="386">
        <v>262.00000000000085</v>
      </c>
      <c r="Z6292" s="367"/>
      <c r="AA6292" s="367"/>
      <c r="AB6292" s="367"/>
      <c r="AC6292" s="367"/>
      <c r="AD6292" s="367"/>
      <c r="AE6292" s="367"/>
      <c r="AF6292" s="367"/>
      <c r="AG6292" s="367"/>
      <c r="AH6292" s="367"/>
      <c r="AI6292" s="367"/>
      <c r="AJ6292" s="367"/>
      <c r="AK6292" s="367"/>
      <c r="AL6292" s="367"/>
      <c r="AM6292" s="367"/>
      <c r="AN6292" s="367"/>
      <c r="AO6292" s="367"/>
      <c r="AP6292" s="367"/>
      <c r="AQ6292" s="367"/>
      <c r="AR6292" s="367"/>
      <c r="AS6292" s="367"/>
      <c r="AT6292" s="367"/>
    </row>
    <row r="6293" spans="2:46" ht="13.8">
      <c r="B6293" s="26">
        <v>43.83333333333325</v>
      </c>
      <c r="C6293" s="363">
        <v>220.94586195855626</v>
      </c>
      <c r="D6293" s="367">
        <v>262.99999999999949</v>
      </c>
      <c r="E6293" s="367">
        <v>12232.558139534935</v>
      </c>
      <c r="F6293" s="367">
        <v>-3192.2022235378136</v>
      </c>
      <c r="G6293" s="367">
        <v>263.00000000000114</v>
      </c>
      <c r="H6293" s="367">
        <v>65750</v>
      </c>
      <c r="I6293" s="384">
        <v>-59465.997432630124</v>
      </c>
      <c r="J6293" s="367">
        <v>263</v>
      </c>
      <c r="K6293" s="367">
        <v>15939.393939393889</v>
      </c>
      <c r="L6293" s="384">
        <v>35895.040767853658</v>
      </c>
      <c r="M6293" s="367">
        <v>262.9999999999992</v>
      </c>
      <c r="N6293" s="367">
        <v>263</v>
      </c>
      <c r="O6293" s="384">
        <v>100.91543076481734</v>
      </c>
      <c r="P6293" s="367">
        <v>3.8134999999999999</v>
      </c>
      <c r="Q6293" s="367">
        <v>263</v>
      </c>
      <c r="R6293" s="384">
        <v>489.63455795646348</v>
      </c>
      <c r="S6293" s="367">
        <v>3.6819999999999999</v>
      </c>
      <c r="T6293" s="367">
        <v>9068.9655172413622</v>
      </c>
      <c r="U6293" s="384">
        <v>26557.672740878475</v>
      </c>
      <c r="V6293" s="367">
        <v>262.99999999999949</v>
      </c>
      <c r="W6293" s="367">
        <v>438333.33333333477</v>
      </c>
      <c r="X6293" s="384">
        <v>38311.88470125469</v>
      </c>
      <c r="Y6293" s="386">
        <v>263.00000000000085</v>
      </c>
      <c r="Z6293" s="367"/>
      <c r="AA6293" s="367"/>
      <c r="AB6293" s="367"/>
      <c r="AC6293" s="367"/>
      <c r="AD6293" s="367"/>
      <c r="AE6293" s="367"/>
      <c r="AF6293" s="367"/>
      <c r="AG6293" s="367"/>
      <c r="AH6293" s="367"/>
      <c r="AI6293" s="367"/>
      <c r="AJ6293" s="367"/>
      <c r="AK6293" s="367"/>
      <c r="AL6293" s="367"/>
      <c r="AM6293" s="367"/>
      <c r="AN6293" s="367"/>
      <c r="AO6293" s="367"/>
      <c r="AP6293" s="367"/>
      <c r="AQ6293" s="367"/>
      <c r="AR6293" s="367"/>
      <c r="AS6293" s="367"/>
      <c r="AT6293" s="367"/>
    </row>
    <row r="6294" spans="2:46" ht="13.8">
      <c r="B6294" s="26">
        <v>43.999999999999915</v>
      </c>
      <c r="C6294" s="363">
        <v>221.78575997119142</v>
      </c>
      <c r="D6294" s="367">
        <v>263.99999999999949</v>
      </c>
      <c r="E6294" s="367">
        <v>12279.069767441912</v>
      </c>
      <c r="F6294" s="367">
        <v>-3246.0860600256906</v>
      </c>
      <c r="G6294" s="367">
        <v>264.00000000000114</v>
      </c>
      <c r="H6294" s="367">
        <v>66000</v>
      </c>
      <c r="I6294" s="384">
        <v>-60183.57559908228</v>
      </c>
      <c r="J6294" s="367">
        <v>264</v>
      </c>
      <c r="K6294" s="367">
        <v>15999.999999999949</v>
      </c>
      <c r="L6294" s="384">
        <v>35999.569033613967</v>
      </c>
      <c r="M6294" s="367">
        <v>263.9999999999992</v>
      </c>
      <c r="N6294" s="367">
        <v>264</v>
      </c>
      <c r="O6294" s="384">
        <v>100.78187679973662</v>
      </c>
      <c r="P6294" s="367">
        <v>3.8279999999999998</v>
      </c>
      <c r="Q6294" s="367">
        <v>264</v>
      </c>
      <c r="R6294" s="384">
        <v>491.25216101297406</v>
      </c>
      <c r="S6294" s="367">
        <v>3.6960000000000002</v>
      </c>
      <c r="T6294" s="367">
        <v>9103.4482758620525</v>
      </c>
      <c r="U6294" s="384">
        <v>26626.260798008771</v>
      </c>
      <c r="V6294" s="367">
        <v>263.99999999999949</v>
      </c>
      <c r="W6294" s="367">
        <v>440000.00000000146</v>
      </c>
      <c r="X6294" s="384">
        <v>38456.352740749331</v>
      </c>
      <c r="Y6294" s="386">
        <v>264.00000000000085</v>
      </c>
      <c r="Z6294" s="367"/>
      <c r="AA6294" s="367"/>
      <c r="AB6294" s="367"/>
      <c r="AC6294" s="367"/>
      <c r="AD6294" s="367"/>
      <c r="AE6294" s="367"/>
      <c r="AF6294" s="367"/>
      <c r="AG6294" s="367"/>
      <c r="AH6294" s="367"/>
      <c r="AI6294" s="367"/>
      <c r="AJ6294" s="367"/>
      <c r="AK6294" s="367"/>
      <c r="AL6294" s="367"/>
      <c r="AM6294" s="367"/>
      <c r="AN6294" s="367"/>
      <c r="AO6294" s="367"/>
      <c r="AP6294" s="367"/>
      <c r="AQ6294" s="367"/>
      <c r="AR6294" s="367"/>
      <c r="AS6294" s="367"/>
      <c r="AT6294" s="367"/>
    </row>
    <row r="6295" spans="2:46" ht="13.8">
      <c r="B6295" s="26">
        <v>44.166666666666579</v>
      </c>
      <c r="C6295" s="363">
        <v>222.62565646623707</v>
      </c>
      <c r="D6295" s="367">
        <v>264.99999999999943</v>
      </c>
      <c r="E6295" s="367">
        <v>12325.581395348889</v>
      </c>
      <c r="F6295" s="367">
        <v>-3300.2861554942319</v>
      </c>
      <c r="G6295" s="367">
        <v>265.00000000000114</v>
      </c>
      <c r="H6295" s="367">
        <v>66250</v>
      </c>
      <c r="I6295" s="384">
        <v>-60904.877036082442</v>
      </c>
      <c r="J6295" s="367">
        <v>265</v>
      </c>
      <c r="K6295" s="367">
        <v>16060.606060606009</v>
      </c>
      <c r="L6295" s="384">
        <v>36103.855217715303</v>
      </c>
      <c r="M6295" s="367">
        <v>264.9999999999992</v>
      </c>
      <c r="N6295" s="367">
        <v>265</v>
      </c>
      <c r="O6295" s="384">
        <v>100.64440417687332</v>
      </c>
      <c r="P6295" s="367">
        <v>3.8424999999999998</v>
      </c>
      <c r="Q6295" s="367">
        <v>265</v>
      </c>
      <c r="R6295" s="384">
        <v>492.8679146353881</v>
      </c>
      <c r="S6295" s="367">
        <v>3.71</v>
      </c>
      <c r="T6295" s="367">
        <v>9137.9310344827427</v>
      </c>
      <c r="U6295" s="384">
        <v>26694.603463569885</v>
      </c>
      <c r="V6295" s="367">
        <v>264.99999999999949</v>
      </c>
      <c r="W6295" s="367">
        <v>441666.66666666814</v>
      </c>
      <c r="X6295" s="384">
        <v>38600.811655047706</v>
      </c>
      <c r="Y6295" s="386">
        <v>265.00000000000085</v>
      </c>
      <c r="Z6295" s="367"/>
      <c r="AA6295" s="367"/>
      <c r="AB6295" s="367"/>
      <c r="AC6295" s="367"/>
      <c r="AD6295" s="367"/>
      <c r="AE6295" s="367"/>
      <c r="AF6295" s="367"/>
      <c r="AG6295" s="367"/>
      <c r="AH6295" s="367"/>
      <c r="AI6295" s="367"/>
      <c r="AJ6295" s="367"/>
      <c r="AK6295" s="367"/>
      <c r="AL6295" s="367"/>
      <c r="AM6295" s="367"/>
      <c r="AN6295" s="367"/>
      <c r="AO6295" s="367"/>
      <c r="AP6295" s="367"/>
      <c r="AQ6295" s="367"/>
      <c r="AR6295" s="367"/>
      <c r="AS6295" s="367"/>
      <c r="AT6295" s="367"/>
    </row>
    <row r="6296" spans="2:46" ht="13.8">
      <c r="B6296" s="26">
        <v>44.333333333333243</v>
      </c>
      <c r="C6296" s="363">
        <v>223.46555144369333</v>
      </c>
      <c r="D6296" s="367">
        <v>265.99999999999943</v>
      </c>
      <c r="E6296" s="367">
        <v>12372.093023255866</v>
      </c>
      <c r="F6296" s="367">
        <v>-3354.8025099434394</v>
      </c>
      <c r="G6296" s="367">
        <v>266.00000000000114</v>
      </c>
      <c r="H6296" s="367">
        <v>66500</v>
      </c>
      <c r="I6296" s="384">
        <v>-61629.901743630595</v>
      </c>
      <c r="J6296" s="367">
        <v>266</v>
      </c>
      <c r="K6296" s="367">
        <v>16121.212121212069</v>
      </c>
      <c r="L6296" s="384">
        <v>36207.899320157667</v>
      </c>
      <c r="M6296" s="367">
        <v>265.9999999999992</v>
      </c>
      <c r="N6296" s="367">
        <v>266</v>
      </c>
      <c r="O6296" s="384">
        <v>100.50301289622739</v>
      </c>
      <c r="P6296" s="367">
        <v>3.8570000000000002</v>
      </c>
      <c r="Q6296" s="367">
        <v>266</v>
      </c>
      <c r="R6296" s="384">
        <v>494.48181882370562</v>
      </c>
      <c r="S6296" s="367">
        <v>3.7239999999999998</v>
      </c>
      <c r="T6296" s="367">
        <v>9172.4137931034329</v>
      </c>
      <c r="U6296" s="384">
        <v>26762.700737561827</v>
      </c>
      <c r="V6296" s="367">
        <v>265.99999999999955</v>
      </c>
      <c r="W6296" s="367">
        <v>443333.33333333483</v>
      </c>
      <c r="X6296" s="384">
        <v>38745.261444149794</v>
      </c>
      <c r="Y6296" s="386">
        <v>266.00000000000091</v>
      </c>
      <c r="Z6296" s="367"/>
      <c r="AA6296" s="367"/>
      <c r="AB6296" s="367"/>
      <c r="AC6296" s="367"/>
      <c r="AD6296" s="367"/>
      <c r="AE6296" s="367"/>
      <c r="AF6296" s="367"/>
      <c r="AG6296" s="367"/>
      <c r="AH6296" s="367"/>
      <c r="AI6296" s="367"/>
      <c r="AJ6296" s="367"/>
      <c r="AK6296" s="367"/>
      <c r="AL6296" s="367"/>
      <c r="AM6296" s="367"/>
      <c r="AN6296" s="367"/>
      <c r="AO6296" s="367"/>
      <c r="AP6296" s="367"/>
      <c r="AQ6296" s="367"/>
      <c r="AR6296" s="367"/>
      <c r="AS6296" s="367"/>
      <c r="AT6296" s="367"/>
    </row>
    <row r="6297" spans="2:46" ht="13.8">
      <c r="B6297" s="26">
        <v>44.499999999999908</v>
      </c>
      <c r="C6297" s="363">
        <v>224.30544490356013</v>
      </c>
      <c r="D6297" s="367">
        <v>266.99999999999943</v>
      </c>
      <c r="E6297" s="367">
        <v>12418.604651162843</v>
      </c>
      <c r="F6297" s="367">
        <v>-3409.6351233733112</v>
      </c>
      <c r="G6297" s="367">
        <v>267.00000000000114</v>
      </c>
      <c r="H6297" s="367">
        <v>66750</v>
      </c>
      <c r="I6297" s="384">
        <v>-62358.649721726761</v>
      </c>
      <c r="J6297" s="367">
        <v>267</v>
      </c>
      <c r="K6297" s="367">
        <v>16181.818181818129</v>
      </c>
      <c r="L6297" s="384">
        <v>36311.701340941065</v>
      </c>
      <c r="M6297" s="367">
        <v>266.99999999999915</v>
      </c>
      <c r="N6297" s="367">
        <v>267</v>
      </c>
      <c r="O6297" s="384">
        <v>100.35770295779885</v>
      </c>
      <c r="P6297" s="367">
        <v>3.8715000000000002</v>
      </c>
      <c r="Q6297" s="367">
        <v>267</v>
      </c>
      <c r="R6297" s="384">
        <v>496.09387357792679</v>
      </c>
      <c r="S6297" s="367">
        <v>3.738</v>
      </c>
      <c r="T6297" s="367">
        <v>9206.8965517241231</v>
      </c>
      <c r="U6297" s="384">
        <v>26830.552619984588</v>
      </c>
      <c r="V6297" s="367">
        <v>266.99999999999955</v>
      </c>
      <c r="W6297" s="367">
        <v>445000.00000000151</v>
      </c>
      <c r="X6297" s="384">
        <v>38889.702108055593</v>
      </c>
      <c r="Y6297" s="386">
        <v>267.00000000000091</v>
      </c>
      <c r="Z6297" s="367"/>
      <c r="AA6297" s="367"/>
      <c r="AB6297" s="367"/>
      <c r="AC6297" s="367"/>
      <c r="AD6297" s="367"/>
      <c r="AE6297" s="367"/>
      <c r="AF6297" s="367"/>
      <c r="AG6297" s="367"/>
      <c r="AH6297" s="367"/>
      <c r="AI6297" s="367"/>
      <c r="AJ6297" s="367"/>
      <c r="AK6297" s="367"/>
      <c r="AL6297" s="367"/>
      <c r="AM6297" s="367"/>
      <c r="AN6297" s="367"/>
      <c r="AO6297" s="367"/>
      <c r="AP6297" s="367"/>
      <c r="AQ6297" s="367"/>
      <c r="AR6297" s="367"/>
      <c r="AS6297" s="367"/>
      <c r="AT6297" s="367"/>
    </row>
    <row r="6298" spans="2:46" ht="13.8">
      <c r="B6298" s="26">
        <v>44.666666666666572</v>
      </c>
      <c r="C6298" s="363">
        <v>225.14533684583753</v>
      </c>
      <c r="D6298" s="367">
        <v>267.99999999999949</v>
      </c>
      <c r="E6298" s="367">
        <v>12465.11627906982</v>
      </c>
      <c r="F6298" s="367">
        <v>-3464.7839957838487</v>
      </c>
      <c r="G6298" s="367">
        <v>268.00000000000114</v>
      </c>
      <c r="H6298" s="367">
        <v>67000</v>
      </c>
      <c r="I6298" s="384">
        <v>-63091.120970370859</v>
      </c>
      <c r="J6298" s="367">
        <v>267.99999999999994</v>
      </c>
      <c r="K6298" s="367">
        <v>16242.424242424189</v>
      </c>
      <c r="L6298" s="384">
        <v>36415.261280065475</v>
      </c>
      <c r="M6298" s="367">
        <v>267.99999999999915</v>
      </c>
      <c r="N6298" s="367">
        <v>268</v>
      </c>
      <c r="O6298" s="384">
        <v>100.20847436158772</v>
      </c>
      <c r="P6298" s="367">
        <v>3.8860000000000001</v>
      </c>
      <c r="Q6298" s="367">
        <v>268</v>
      </c>
      <c r="R6298" s="384">
        <v>497.70407889805142</v>
      </c>
      <c r="S6298" s="367">
        <v>3.7520000000000002</v>
      </c>
      <c r="T6298" s="367">
        <v>9241.3793103448133</v>
      </c>
      <c r="U6298" s="384">
        <v>26898.159110838169</v>
      </c>
      <c r="V6298" s="367">
        <v>267.99999999999955</v>
      </c>
      <c r="W6298" s="367">
        <v>446666.6666666682</v>
      </c>
      <c r="X6298" s="384">
        <v>39034.133646765105</v>
      </c>
      <c r="Y6298" s="386">
        <v>268.00000000000091</v>
      </c>
      <c r="Z6298" s="367"/>
      <c r="AA6298" s="367"/>
      <c r="AB6298" s="367"/>
      <c r="AC6298" s="367"/>
      <c r="AD6298" s="367"/>
      <c r="AE6298" s="367"/>
      <c r="AF6298" s="367"/>
      <c r="AG6298" s="367"/>
      <c r="AH6298" s="367"/>
      <c r="AI6298" s="367"/>
      <c r="AJ6298" s="367"/>
      <c r="AK6298" s="367"/>
      <c r="AL6298" s="367"/>
      <c r="AM6298" s="367"/>
      <c r="AN6298" s="367"/>
      <c r="AO6298" s="367"/>
      <c r="AP6298" s="367"/>
      <c r="AQ6298" s="367"/>
      <c r="AR6298" s="367"/>
      <c r="AS6298" s="367"/>
      <c r="AT6298" s="367"/>
    </row>
    <row r="6299" spans="2:46" ht="13.8">
      <c r="B6299" s="26">
        <v>44.833333333333236</v>
      </c>
      <c r="C6299" s="363">
        <v>225.9852272705254</v>
      </c>
      <c r="D6299" s="367">
        <v>268.99999999999943</v>
      </c>
      <c r="E6299" s="367">
        <v>12511.627906976797</v>
      </c>
      <c r="F6299" s="367">
        <v>-3520.2491271750509</v>
      </c>
      <c r="G6299" s="367">
        <v>269.00000000000114</v>
      </c>
      <c r="H6299" s="367">
        <v>67250</v>
      </c>
      <c r="I6299" s="384">
        <v>-63827.315489563014</v>
      </c>
      <c r="J6299" s="367">
        <v>268.99999999999994</v>
      </c>
      <c r="K6299" s="367">
        <v>16303.030303030249</v>
      </c>
      <c r="L6299" s="384">
        <v>36518.579137530927</v>
      </c>
      <c r="M6299" s="367">
        <v>268.99999999999915</v>
      </c>
      <c r="N6299" s="367">
        <v>269</v>
      </c>
      <c r="O6299" s="384">
        <v>100.05532710759395</v>
      </c>
      <c r="P6299" s="367">
        <v>3.9005000000000001</v>
      </c>
      <c r="Q6299" s="367">
        <v>269</v>
      </c>
      <c r="R6299" s="384">
        <v>499.31243478407941</v>
      </c>
      <c r="S6299" s="367">
        <v>3.766</v>
      </c>
      <c r="T6299" s="367">
        <v>9275.8620689655036</v>
      </c>
      <c r="U6299" s="384">
        <v>26965.520210122577</v>
      </c>
      <c r="V6299" s="367">
        <v>268.9999999999996</v>
      </c>
      <c r="W6299" s="367">
        <v>448333.33333333489</v>
      </c>
      <c r="X6299" s="384">
        <v>39178.556060278344</v>
      </c>
      <c r="Y6299" s="386">
        <v>269.00000000000091</v>
      </c>
      <c r="Z6299" s="367"/>
      <c r="AA6299" s="367"/>
      <c r="AB6299" s="367"/>
      <c r="AC6299" s="367"/>
      <c r="AD6299" s="367"/>
      <c r="AE6299" s="367"/>
      <c r="AF6299" s="367"/>
      <c r="AG6299" s="367"/>
      <c r="AH6299" s="367"/>
      <c r="AI6299" s="367"/>
      <c r="AJ6299" s="367"/>
      <c r="AK6299" s="367"/>
      <c r="AL6299" s="367"/>
      <c r="AM6299" s="367"/>
      <c r="AN6299" s="367"/>
      <c r="AO6299" s="367"/>
      <c r="AP6299" s="367"/>
      <c r="AQ6299" s="367"/>
      <c r="AR6299" s="367"/>
      <c r="AS6299" s="367"/>
      <c r="AT6299" s="367"/>
    </row>
    <row r="6300" spans="2:46" ht="13.8">
      <c r="B6300" s="26">
        <v>44.999999999999901</v>
      </c>
      <c r="C6300" s="363">
        <v>226.82511617762381</v>
      </c>
      <c r="D6300" s="367">
        <v>269.99999999999943</v>
      </c>
      <c r="E6300" s="367">
        <v>12558.139534883774</v>
      </c>
      <c r="F6300" s="367">
        <v>-3576.0305175469193</v>
      </c>
      <c r="G6300" s="367">
        <v>270.00000000000114</v>
      </c>
      <c r="H6300" s="367">
        <v>67500</v>
      </c>
      <c r="I6300" s="384">
        <v>-64567.233279303167</v>
      </c>
      <c r="J6300" s="367">
        <v>269.99999999999994</v>
      </c>
      <c r="K6300" s="367">
        <v>16363.636363636309</v>
      </c>
      <c r="L6300" s="384">
        <v>36621.654913337399</v>
      </c>
      <c r="M6300" s="367">
        <v>269.99999999999915</v>
      </c>
      <c r="N6300" s="367">
        <v>270</v>
      </c>
      <c r="O6300" s="384">
        <v>99.898261195817582</v>
      </c>
      <c r="P6300" s="367">
        <v>3.915</v>
      </c>
      <c r="Q6300" s="367">
        <v>270</v>
      </c>
      <c r="R6300" s="384">
        <v>500.91894123601094</v>
      </c>
      <c r="S6300" s="367">
        <v>3.78</v>
      </c>
      <c r="T6300" s="367">
        <v>9310.3448275861938</v>
      </c>
      <c r="U6300" s="384">
        <v>27032.635917837797</v>
      </c>
      <c r="V6300" s="367">
        <v>269.9999999999996</v>
      </c>
      <c r="W6300" s="367">
        <v>450000.00000000157</v>
      </c>
      <c r="X6300" s="384">
        <v>39322.969348595288</v>
      </c>
      <c r="Y6300" s="386">
        <v>270.00000000000091</v>
      </c>
      <c r="Z6300" s="367"/>
      <c r="AA6300" s="367"/>
      <c r="AB6300" s="367"/>
      <c r="AC6300" s="367"/>
      <c r="AD6300" s="367"/>
      <c r="AE6300" s="367"/>
      <c r="AF6300" s="367"/>
      <c r="AG6300" s="367"/>
      <c r="AH6300" s="367"/>
      <c r="AI6300" s="367"/>
      <c r="AJ6300" s="367"/>
      <c r="AK6300" s="367"/>
      <c r="AL6300" s="367"/>
      <c r="AM6300" s="367"/>
      <c r="AN6300" s="367"/>
      <c r="AO6300" s="367"/>
      <c r="AP6300" s="367"/>
      <c r="AQ6300" s="367"/>
      <c r="AR6300" s="367"/>
      <c r="AS6300" s="367"/>
      <c r="AT6300" s="367"/>
    </row>
    <row r="6301" spans="2:46" ht="13.8">
      <c r="B6301" s="26">
        <v>45.166666666666565</v>
      </c>
      <c r="C6301" s="363">
        <v>227.66500356713277</v>
      </c>
      <c r="D6301" s="367">
        <v>270.99999999999943</v>
      </c>
      <c r="E6301" s="367">
        <v>12604.651162790751</v>
      </c>
      <c r="F6301" s="367">
        <v>-3632.1281668994552</v>
      </c>
      <c r="G6301" s="367">
        <v>271.00000000000119</v>
      </c>
      <c r="H6301" s="367">
        <v>67750</v>
      </c>
      <c r="I6301" s="384">
        <v>-65310.874339591312</v>
      </c>
      <c r="J6301" s="367">
        <v>270.99999999999994</v>
      </c>
      <c r="K6301" s="367">
        <v>16424.242424242369</v>
      </c>
      <c r="L6301" s="384">
        <v>36724.488607484898</v>
      </c>
      <c r="M6301" s="367">
        <v>270.99999999999915</v>
      </c>
      <c r="N6301" s="367">
        <v>271</v>
      </c>
      <c r="O6301" s="384">
        <v>99.73727662625862</v>
      </c>
      <c r="P6301" s="367">
        <v>3.9295</v>
      </c>
      <c r="Q6301" s="367">
        <v>271</v>
      </c>
      <c r="R6301" s="384">
        <v>502.52359825384605</v>
      </c>
      <c r="S6301" s="367">
        <v>3.794</v>
      </c>
      <c r="T6301" s="367">
        <v>9344.827586206884</v>
      </c>
      <c r="U6301" s="384">
        <v>27099.506233983841</v>
      </c>
      <c r="V6301" s="367">
        <v>270.9999999999996</v>
      </c>
      <c r="W6301" s="367">
        <v>451666.66666666826</v>
      </c>
      <c r="X6301" s="384">
        <v>39467.373511715967</v>
      </c>
      <c r="Y6301" s="386">
        <v>271.00000000000097</v>
      </c>
      <c r="Z6301" s="367"/>
      <c r="AA6301" s="367"/>
      <c r="AB6301" s="367"/>
      <c r="AC6301" s="367"/>
      <c r="AD6301" s="367"/>
      <c r="AE6301" s="367"/>
      <c r="AF6301" s="367"/>
      <c r="AG6301" s="367"/>
      <c r="AH6301" s="367"/>
      <c r="AI6301" s="367"/>
      <c r="AJ6301" s="367"/>
      <c r="AK6301" s="367"/>
      <c r="AL6301" s="367"/>
      <c r="AM6301" s="367"/>
      <c r="AN6301" s="367"/>
      <c r="AO6301" s="367"/>
      <c r="AP6301" s="367"/>
      <c r="AQ6301" s="367"/>
      <c r="AR6301" s="367"/>
      <c r="AS6301" s="367"/>
      <c r="AT6301" s="367"/>
    </row>
    <row r="6302" spans="2:46" ht="13.8">
      <c r="B6302" s="26">
        <v>45.333333333333229</v>
      </c>
      <c r="C6302" s="363">
        <v>228.50488943905222</v>
      </c>
      <c r="D6302" s="367">
        <v>271.99999999999937</v>
      </c>
      <c r="E6302" s="367">
        <v>12651.162790697728</v>
      </c>
      <c r="F6302" s="367">
        <v>-3688.542075232654</v>
      </c>
      <c r="G6302" s="367">
        <v>272.00000000000119</v>
      </c>
      <c r="H6302" s="367">
        <v>68000</v>
      </c>
      <c r="I6302" s="384">
        <v>-66058.238670427454</v>
      </c>
      <c r="J6302" s="367">
        <v>271.99999999999994</v>
      </c>
      <c r="K6302" s="367">
        <v>16484.84848484843</v>
      </c>
      <c r="L6302" s="384">
        <v>36827.080219973432</v>
      </c>
      <c r="M6302" s="367">
        <v>271.99999999999915</v>
      </c>
      <c r="N6302" s="367">
        <v>272</v>
      </c>
      <c r="O6302" s="384">
        <v>99.572373398917065</v>
      </c>
      <c r="P6302" s="367">
        <v>3.9439999999999995</v>
      </c>
      <c r="Q6302" s="367">
        <v>272</v>
      </c>
      <c r="R6302" s="384">
        <v>504.12640583758451</v>
      </c>
      <c r="S6302" s="367">
        <v>3.8079999999999998</v>
      </c>
      <c r="T6302" s="367">
        <v>9379.3103448275742</v>
      </c>
      <c r="U6302" s="384">
        <v>27166.131158560711</v>
      </c>
      <c r="V6302" s="367">
        <v>271.99999999999966</v>
      </c>
      <c r="W6302" s="367">
        <v>453333.33333333494</v>
      </c>
      <c r="X6302" s="384">
        <v>39611.768549640343</v>
      </c>
      <c r="Y6302" s="386">
        <v>272.00000000000097</v>
      </c>
      <c r="Z6302" s="367"/>
      <c r="AA6302" s="367"/>
      <c r="AB6302" s="367"/>
      <c r="AC6302" s="367"/>
      <c r="AD6302" s="367"/>
      <c r="AE6302" s="367"/>
      <c r="AF6302" s="367"/>
      <c r="AG6302" s="367"/>
      <c r="AH6302" s="367"/>
      <c r="AI6302" s="367"/>
      <c r="AJ6302" s="367"/>
      <c r="AK6302" s="367"/>
      <c r="AL6302" s="367"/>
      <c r="AM6302" s="367"/>
      <c r="AN6302" s="367"/>
      <c r="AO6302" s="367"/>
      <c r="AP6302" s="367"/>
      <c r="AQ6302" s="367"/>
      <c r="AR6302" s="367"/>
      <c r="AS6302" s="367"/>
      <c r="AT6302" s="367"/>
    </row>
    <row r="6303" spans="2:46" ht="13.8">
      <c r="B6303" s="26">
        <v>45.499999999999893</v>
      </c>
      <c r="C6303" s="363">
        <v>229.3447737933823</v>
      </c>
      <c r="D6303" s="367">
        <v>272.99999999999937</v>
      </c>
      <c r="E6303" s="367">
        <v>12697.674418604705</v>
      </c>
      <c r="F6303" s="367">
        <v>-3745.2722425465172</v>
      </c>
      <c r="G6303" s="367">
        <v>273.00000000000119</v>
      </c>
      <c r="H6303" s="367">
        <v>68250</v>
      </c>
      <c r="I6303" s="384">
        <v>-66809.326271811602</v>
      </c>
      <c r="J6303" s="367">
        <v>272.99999999999994</v>
      </c>
      <c r="K6303" s="367">
        <v>16545.45454545449</v>
      </c>
      <c r="L6303" s="384">
        <v>36929.429750802978</v>
      </c>
      <c r="M6303" s="367">
        <v>272.99999999999909</v>
      </c>
      <c r="N6303" s="367">
        <v>273</v>
      </c>
      <c r="O6303" s="384">
        <v>99.403551513792848</v>
      </c>
      <c r="P6303" s="367">
        <v>3.9585000000000004</v>
      </c>
      <c r="Q6303" s="367">
        <v>273</v>
      </c>
      <c r="R6303" s="384">
        <v>505.72736398722668</v>
      </c>
      <c r="S6303" s="367">
        <v>3.8220000000000001</v>
      </c>
      <c r="T6303" s="367">
        <v>9413.7931034482644</v>
      </c>
      <c r="U6303" s="384">
        <v>27232.510691568394</v>
      </c>
      <c r="V6303" s="367">
        <v>272.99999999999966</v>
      </c>
      <c r="W6303" s="367">
        <v>455000.00000000163</v>
      </c>
      <c r="X6303" s="384">
        <v>39756.154462368446</v>
      </c>
      <c r="Y6303" s="386">
        <v>273.00000000000097</v>
      </c>
      <c r="Z6303" s="367"/>
      <c r="AA6303" s="367"/>
      <c r="AB6303" s="367"/>
      <c r="AC6303" s="367"/>
      <c r="AD6303" s="367"/>
      <c r="AE6303" s="367"/>
      <c r="AF6303" s="367"/>
      <c r="AG6303" s="367"/>
      <c r="AH6303" s="367"/>
      <c r="AI6303" s="367"/>
      <c r="AJ6303" s="367"/>
      <c r="AK6303" s="367"/>
      <c r="AL6303" s="367"/>
      <c r="AM6303" s="367"/>
      <c r="AN6303" s="367"/>
      <c r="AO6303" s="367"/>
      <c r="AP6303" s="367"/>
      <c r="AQ6303" s="367"/>
      <c r="AR6303" s="367"/>
      <c r="AS6303" s="367"/>
      <c r="AT6303" s="367"/>
    </row>
    <row r="6304" spans="2:46" ht="13.8">
      <c r="B6304" s="26">
        <v>45.666666666666558</v>
      </c>
      <c r="C6304" s="363">
        <v>230.18465663012293</v>
      </c>
      <c r="D6304" s="367">
        <v>273.99999999999937</v>
      </c>
      <c r="E6304" s="367">
        <v>12744.186046511682</v>
      </c>
      <c r="F6304" s="367">
        <v>-3802.318668841046</v>
      </c>
      <c r="G6304" s="367">
        <v>274.00000000000119</v>
      </c>
      <c r="H6304" s="367">
        <v>68500</v>
      </c>
      <c r="I6304" s="384">
        <v>-67564.137143743734</v>
      </c>
      <c r="J6304" s="367">
        <v>273.99999999999994</v>
      </c>
      <c r="K6304" s="367">
        <v>16606.06060606055</v>
      </c>
      <c r="L6304" s="384">
        <v>37031.537199973565</v>
      </c>
      <c r="M6304" s="367">
        <v>273.99999999999909</v>
      </c>
      <c r="N6304" s="367">
        <v>274</v>
      </c>
      <c r="O6304" s="384">
        <v>99.230810970886068</v>
      </c>
      <c r="P6304" s="367">
        <v>3.9729999999999999</v>
      </c>
      <c r="Q6304" s="367">
        <v>274</v>
      </c>
      <c r="R6304" s="384">
        <v>507.32647270277215</v>
      </c>
      <c r="S6304" s="367">
        <v>3.8359999999999999</v>
      </c>
      <c r="T6304" s="367">
        <v>9448.2758620689547</v>
      </c>
      <c r="U6304" s="384">
        <v>27298.644833006903</v>
      </c>
      <c r="V6304" s="367">
        <v>273.99999999999972</v>
      </c>
      <c r="W6304" s="367">
        <v>456666.66666666832</v>
      </c>
      <c r="X6304" s="384">
        <v>39900.531249900261</v>
      </c>
      <c r="Y6304" s="386">
        <v>274.00000000000097</v>
      </c>
      <c r="Z6304" s="367"/>
      <c r="AA6304" s="367"/>
      <c r="AB6304" s="367"/>
      <c r="AC6304" s="367"/>
      <c r="AD6304" s="367"/>
      <c r="AE6304" s="367"/>
      <c r="AF6304" s="367"/>
      <c r="AG6304" s="367"/>
      <c r="AH6304" s="367"/>
      <c r="AI6304" s="367"/>
      <c r="AJ6304" s="367"/>
      <c r="AK6304" s="367"/>
      <c r="AL6304" s="367"/>
      <c r="AM6304" s="367"/>
      <c r="AN6304" s="367"/>
      <c r="AO6304" s="367"/>
      <c r="AP6304" s="367"/>
      <c r="AQ6304" s="367"/>
      <c r="AR6304" s="367"/>
      <c r="AS6304" s="367"/>
      <c r="AT6304" s="367"/>
    </row>
    <row r="6305" spans="2:46" ht="13.8">
      <c r="B6305" s="26">
        <v>45.833333333333222</v>
      </c>
      <c r="C6305" s="363">
        <v>231.02453794927408</v>
      </c>
      <c r="D6305" s="367">
        <v>274.99999999999937</v>
      </c>
      <c r="E6305" s="367">
        <v>12790.69767441866</v>
      </c>
      <c r="F6305" s="367">
        <v>-3859.6813541162401</v>
      </c>
      <c r="G6305" s="367">
        <v>275.00000000000119</v>
      </c>
      <c r="H6305" s="367">
        <v>68750</v>
      </c>
      <c r="I6305" s="384">
        <v>-68322.671286223878</v>
      </c>
      <c r="J6305" s="367">
        <v>274.99999999999994</v>
      </c>
      <c r="K6305" s="367">
        <v>16666.66666666661</v>
      </c>
      <c r="L6305" s="384">
        <v>37133.402567485165</v>
      </c>
      <c r="M6305" s="367">
        <v>274.99999999999909</v>
      </c>
      <c r="N6305" s="367">
        <v>275</v>
      </c>
      <c r="O6305" s="384">
        <v>99.054151770196668</v>
      </c>
      <c r="P6305" s="367">
        <v>3.9874999999999998</v>
      </c>
      <c r="Q6305" s="367">
        <v>275</v>
      </c>
      <c r="R6305" s="384">
        <v>508.92373198422121</v>
      </c>
      <c r="S6305" s="367">
        <v>3.85</v>
      </c>
      <c r="T6305" s="367">
        <v>9482.7586206896449</v>
      </c>
      <c r="U6305" s="384">
        <v>27364.533582876233</v>
      </c>
      <c r="V6305" s="367">
        <v>274.99999999999972</v>
      </c>
      <c r="W6305" s="367">
        <v>458333.333333335</v>
      </c>
      <c r="X6305" s="384">
        <v>40044.898912235789</v>
      </c>
      <c r="Y6305" s="386">
        <v>275.00000000000097</v>
      </c>
      <c r="Z6305" s="367"/>
      <c r="AA6305" s="367"/>
      <c r="AB6305" s="367"/>
      <c r="AC6305" s="367"/>
      <c r="AD6305" s="367"/>
      <c r="AE6305" s="367"/>
      <c r="AF6305" s="367"/>
      <c r="AG6305" s="367"/>
      <c r="AH6305" s="367"/>
      <c r="AI6305" s="367"/>
      <c r="AJ6305" s="367"/>
      <c r="AK6305" s="367"/>
      <c r="AL6305" s="367"/>
      <c r="AM6305" s="367"/>
      <c r="AN6305" s="367"/>
      <c r="AO6305" s="367"/>
      <c r="AP6305" s="367"/>
      <c r="AQ6305" s="367"/>
      <c r="AR6305" s="367"/>
      <c r="AS6305" s="367"/>
      <c r="AT6305" s="367"/>
    </row>
    <row r="6306" spans="2:46" ht="13.8">
      <c r="B6306" s="26">
        <v>45.999999999999886</v>
      </c>
      <c r="C6306" s="363">
        <v>231.86441775083571</v>
      </c>
      <c r="D6306" s="367">
        <v>275.99999999999932</v>
      </c>
      <c r="E6306" s="367">
        <v>12837.209302325637</v>
      </c>
      <c r="F6306" s="367">
        <v>-3917.3602983720994</v>
      </c>
      <c r="G6306" s="367">
        <v>276.00000000000119</v>
      </c>
      <c r="H6306" s="367">
        <v>69000</v>
      </c>
      <c r="I6306" s="384">
        <v>-69084.928699252006</v>
      </c>
      <c r="J6306" s="367">
        <v>275.99999999999994</v>
      </c>
      <c r="K6306" s="367">
        <v>16727.27272727267</v>
      </c>
      <c r="L6306" s="384">
        <v>37235.025853337815</v>
      </c>
      <c r="M6306" s="367">
        <v>275.99999999999909</v>
      </c>
      <c r="N6306" s="367">
        <v>276</v>
      </c>
      <c r="O6306" s="384">
        <v>98.873573911724648</v>
      </c>
      <c r="P6306" s="367">
        <v>4.0020000000000007</v>
      </c>
      <c r="Q6306" s="367">
        <v>276</v>
      </c>
      <c r="R6306" s="384">
        <v>510.51914183157373</v>
      </c>
      <c r="S6306" s="367">
        <v>3.8639999999999999</v>
      </c>
      <c r="T6306" s="367">
        <v>9517.2413793103351</v>
      </c>
      <c r="U6306" s="384">
        <v>27430.176941176385</v>
      </c>
      <c r="V6306" s="367">
        <v>275.99999999999977</v>
      </c>
      <c r="W6306" s="367">
        <v>460000.00000000169</v>
      </c>
      <c r="X6306" s="384">
        <v>40189.257449375051</v>
      </c>
      <c r="Y6306" s="386">
        <v>276.00000000000102</v>
      </c>
      <c r="Z6306" s="367"/>
      <c r="AA6306" s="367"/>
      <c r="AB6306" s="367"/>
      <c r="AC6306" s="367"/>
      <c r="AD6306" s="367"/>
      <c r="AE6306" s="367"/>
      <c r="AF6306" s="367"/>
      <c r="AG6306" s="367"/>
      <c r="AH6306" s="367"/>
      <c r="AI6306" s="367"/>
      <c r="AJ6306" s="367"/>
      <c r="AK6306" s="367"/>
      <c r="AL6306" s="367"/>
      <c r="AM6306" s="367"/>
      <c r="AN6306" s="367"/>
      <c r="AO6306" s="367"/>
      <c r="AP6306" s="367"/>
      <c r="AQ6306" s="367"/>
      <c r="AR6306" s="367"/>
      <c r="AS6306" s="367"/>
      <c r="AT6306" s="367"/>
    </row>
    <row r="6307" spans="2:46" ht="13.8">
      <c r="B6307" s="26">
        <v>46.166666666666551</v>
      </c>
      <c r="C6307" s="363">
        <v>232.70429603480801</v>
      </c>
      <c r="D6307" s="367">
        <v>276.99999999999932</v>
      </c>
      <c r="E6307" s="367">
        <v>12883.720930232614</v>
      </c>
      <c r="F6307" s="367">
        <v>-3975.3555016086239</v>
      </c>
      <c r="G6307" s="367">
        <v>277.00000000000119</v>
      </c>
      <c r="H6307" s="367">
        <v>69250</v>
      </c>
      <c r="I6307" s="384">
        <v>-69850.909382828133</v>
      </c>
      <c r="J6307" s="367">
        <v>276.99999999999994</v>
      </c>
      <c r="K6307" s="367">
        <v>16787.87878787873</v>
      </c>
      <c r="L6307" s="384">
        <v>37336.407057531484</v>
      </c>
      <c r="M6307" s="367">
        <v>276.99999999999909</v>
      </c>
      <c r="N6307" s="367">
        <v>277</v>
      </c>
      <c r="O6307" s="384">
        <v>98.689077395470051</v>
      </c>
      <c r="P6307" s="367">
        <v>4.0164999999999997</v>
      </c>
      <c r="Q6307" s="367">
        <v>277</v>
      </c>
      <c r="R6307" s="384">
        <v>512.11270224482985</v>
      </c>
      <c r="S6307" s="367">
        <v>3.8780000000000001</v>
      </c>
      <c r="T6307" s="367">
        <v>9551.7241379310253</v>
      </c>
      <c r="U6307" s="384">
        <v>27495.574907907358</v>
      </c>
      <c r="V6307" s="367">
        <v>276.99999999999977</v>
      </c>
      <c r="W6307" s="367">
        <v>461666.66666666837</v>
      </c>
      <c r="X6307" s="384">
        <v>40333.606861318025</v>
      </c>
      <c r="Y6307" s="386">
        <v>277.00000000000102</v>
      </c>
      <c r="Z6307" s="367"/>
      <c r="AA6307" s="367"/>
      <c r="AB6307" s="367"/>
      <c r="AC6307" s="367"/>
      <c r="AD6307" s="367"/>
      <c r="AE6307" s="367"/>
      <c r="AF6307" s="367"/>
      <c r="AG6307" s="367"/>
      <c r="AH6307" s="367"/>
      <c r="AI6307" s="367"/>
      <c r="AJ6307" s="367"/>
      <c r="AK6307" s="367"/>
      <c r="AL6307" s="367"/>
      <c r="AM6307" s="367"/>
      <c r="AN6307" s="367"/>
      <c r="AO6307" s="367"/>
      <c r="AP6307" s="367"/>
      <c r="AQ6307" s="367"/>
      <c r="AR6307" s="367"/>
      <c r="AS6307" s="367"/>
      <c r="AT6307" s="367"/>
    </row>
    <row r="6308" spans="2:46" ht="13.8">
      <c r="B6308" s="26">
        <v>46.333333333333215</v>
      </c>
      <c r="C6308" s="363">
        <v>233.5441728011908</v>
      </c>
      <c r="D6308" s="367">
        <v>277.99999999999932</v>
      </c>
      <c r="E6308" s="367">
        <v>12930.232558139591</v>
      </c>
      <c r="F6308" s="367">
        <v>-4033.6669638258136</v>
      </c>
      <c r="G6308" s="367">
        <v>278.00000000000119</v>
      </c>
      <c r="H6308" s="367">
        <v>69500</v>
      </c>
      <c r="I6308" s="384">
        <v>-70620.613336952272</v>
      </c>
      <c r="J6308" s="367">
        <v>277.99999999999994</v>
      </c>
      <c r="K6308" s="367">
        <v>16848.48484848479</v>
      </c>
      <c r="L6308" s="384">
        <v>37437.546180066165</v>
      </c>
      <c r="M6308" s="367">
        <v>277.99999999999909</v>
      </c>
      <c r="N6308" s="367">
        <v>278</v>
      </c>
      <c r="O6308" s="384">
        <v>98.500662221432805</v>
      </c>
      <c r="P6308" s="367">
        <v>4.0309999999999997</v>
      </c>
      <c r="Q6308" s="367">
        <v>278</v>
      </c>
      <c r="R6308" s="384">
        <v>513.70441322398938</v>
      </c>
      <c r="S6308" s="367">
        <v>3.8919999999999999</v>
      </c>
      <c r="T6308" s="367">
        <v>9586.2068965517155</v>
      </c>
      <c r="U6308" s="384">
        <v>27560.727483069153</v>
      </c>
      <c r="V6308" s="367">
        <v>277.99999999999977</v>
      </c>
      <c r="W6308" s="367">
        <v>463333.33333333506</v>
      </c>
      <c r="X6308" s="384">
        <v>40477.947148064712</v>
      </c>
      <c r="Y6308" s="386">
        <v>278.00000000000102</v>
      </c>
      <c r="Z6308" s="367"/>
      <c r="AA6308" s="367"/>
      <c r="AB6308" s="367"/>
      <c r="AC6308" s="367"/>
      <c r="AD6308" s="367"/>
      <c r="AE6308" s="367"/>
      <c r="AF6308" s="367"/>
      <c r="AG6308" s="367"/>
      <c r="AH6308" s="367"/>
      <c r="AI6308" s="367"/>
      <c r="AJ6308" s="367"/>
      <c r="AK6308" s="367"/>
      <c r="AL6308" s="367"/>
      <c r="AM6308" s="367"/>
      <c r="AN6308" s="367"/>
      <c r="AO6308" s="367"/>
      <c r="AP6308" s="367"/>
      <c r="AQ6308" s="367"/>
      <c r="AR6308" s="367"/>
      <c r="AS6308" s="367"/>
      <c r="AT6308" s="367"/>
    </row>
    <row r="6309" spans="2:46" ht="13.8">
      <c r="B6309" s="26">
        <v>46.499999999999879</v>
      </c>
      <c r="C6309" s="363">
        <v>234.38404804998413</v>
      </c>
      <c r="D6309" s="367">
        <v>278.99999999999932</v>
      </c>
      <c r="E6309" s="367">
        <v>12976.744186046568</v>
      </c>
      <c r="F6309" s="367">
        <v>-4092.2946850236713</v>
      </c>
      <c r="G6309" s="367">
        <v>279.00000000000125</v>
      </c>
      <c r="H6309" s="367">
        <v>69750</v>
      </c>
      <c r="I6309" s="384">
        <v>-71394.040561624395</v>
      </c>
      <c r="J6309" s="367">
        <v>278.99999999999994</v>
      </c>
      <c r="K6309" s="367">
        <v>16909.09090909085</v>
      </c>
      <c r="L6309" s="384">
        <v>37538.443220941888</v>
      </c>
      <c r="M6309" s="367">
        <v>278.99999999999903</v>
      </c>
      <c r="N6309" s="367">
        <v>279</v>
      </c>
      <c r="O6309" s="384">
        <v>98.308328389612967</v>
      </c>
      <c r="P6309" s="367">
        <v>4.0454999999999997</v>
      </c>
      <c r="Q6309" s="367">
        <v>279</v>
      </c>
      <c r="R6309" s="384">
        <v>515.29427476905244</v>
      </c>
      <c r="S6309" s="367">
        <v>3.9059999999999997</v>
      </c>
      <c r="T6309" s="367">
        <v>9620.6896551724058</v>
      </c>
      <c r="U6309" s="384">
        <v>27625.634666661765</v>
      </c>
      <c r="V6309" s="367">
        <v>278.99999999999977</v>
      </c>
      <c r="W6309" s="367">
        <v>465000.00000000175</v>
      </c>
      <c r="X6309" s="384">
        <v>40622.278309615111</v>
      </c>
      <c r="Y6309" s="386">
        <v>279.00000000000102</v>
      </c>
      <c r="Z6309" s="367"/>
      <c r="AA6309" s="367"/>
      <c r="AB6309" s="367"/>
      <c r="AC6309" s="367"/>
      <c r="AD6309" s="367"/>
      <c r="AE6309" s="367"/>
      <c r="AF6309" s="367"/>
      <c r="AG6309" s="367"/>
      <c r="AH6309" s="367"/>
      <c r="AI6309" s="367"/>
      <c r="AJ6309" s="367"/>
      <c r="AK6309" s="367"/>
      <c r="AL6309" s="367"/>
      <c r="AM6309" s="367"/>
      <c r="AN6309" s="367"/>
      <c r="AO6309" s="367"/>
      <c r="AP6309" s="367"/>
      <c r="AQ6309" s="367"/>
      <c r="AR6309" s="367"/>
      <c r="AS6309" s="367"/>
      <c r="AT6309" s="367"/>
    </row>
    <row r="6310" spans="2:46" ht="13.8">
      <c r="B6310" s="26">
        <v>46.666666666666544</v>
      </c>
      <c r="C6310" s="363">
        <v>235.22392178118795</v>
      </c>
      <c r="D6310" s="367">
        <v>279.99999999999926</v>
      </c>
      <c r="E6310" s="367">
        <v>13023.255813953545</v>
      </c>
      <c r="F6310" s="367">
        <v>-4151.2386652021914</v>
      </c>
      <c r="G6310" s="367">
        <v>280.00000000000125</v>
      </c>
      <c r="H6310" s="367">
        <v>70000</v>
      </c>
      <c r="I6310" s="384">
        <v>-72171.191056844531</v>
      </c>
      <c r="J6310" s="367">
        <v>279.99999999999994</v>
      </c>
      <c r="K6310" s="367">
        <v>16969.69696969691</v>
      </c>
      <c r="L6310" s="384">
        <v>37639.098180158631</v>
      </c>
      <c r="M6310" s="367">
        <v>279.99999999999903</v>
      </c>
      <c r="N6310" s="367">
        <v>280</v>
      </c>
      <c r="O6310" s="384">
        <v>98.112075900010524</v>
      </c>
      <c r="P6310" s="367">
        <v>4.0600000000000005</v>
      </c>
      <c r="Q6310" s="367">
        <v>280</v>
      </c>
      <c r="R6310" s="384">
        <v>516.88228688001891</v>
      </c>
      <c r="S6310" s="367">
        <v>3.92</v>
      </c>
      <c r="T6310" s="367">
        <v>9655.172413793096</v>
      </c>
      <c r="U6310" s="384">
        <v>27690.296458685203</v>
      </c>
      <c r="V6310" s="367">
        <v>279.99999999999983</v>
      </c>
      <c r="W6310" s="367">
        <v>466666.66666666843</v>
      </c>
      <c r="X6310" s="384">
        <v>40766.600345969229</v>
      </c>
      <c r="Y6310" s="386">
        <v>280.00000000000102</v>
      </c>
      <c r="Z6310" s="367"/>
      <c r="AA6310" s="367"/>
      <c r="AB6310" s="367"/>
      <c r="AC6310" s="367"/>
      <c r="AD6310" s="367"/>
      <c r="AE6310" s="367"/>
      <c r="AF6310" s="367"/>
      <c r="AG6310" s="367"/>
      <c r="AH6310" s="367"/>
      <c r="AI6310" s="367"/>
      <c r="AJ6310" s="367"/>
      <c r="AK6310" s="367"/>
      <c r="AL6310" s="367"/>
      <c r="AM6310" s="367"/>
      <c r="AN6310" s="367"/>
      <c r="AO6310" s="367"/>
      <c r="AP6310" s="367"/>
      <c r="AQ6310" s="367"/>
      <c r="AR6310" s="367"/>
      <c r="AS6310" s="367"/>
      <c r="AT6310" s="367"/>
    </row>
    <row r="6311" spans="2:46" ht="13.8">
      <c r="B6311" s="26">
        <v>46.833333333333208</v>
      </c>
      <c r="C6311" s="363">
        <v>236.06379399480238</v>
      </c>
      <c r="D6311" s="367">
        <v>280.99999999999926</v>
      </c>
      <c r="E6311" s="367">
        <v>13069.767441860522</v>
      </c>
      <c r="F6311" s="367">
        <v>-4210.4989043613768</v>
      </c>
      <c r="G6311" s="367">
        <v>281.00000000000125</v>
      </c>
      <c r="H6311" s="367">
        <v>70250</v>
      </c>
      <c r="I6311" s="384">
        <v>-72952.064822612694</v>
      </c>
      <c r="J6311" s="367">
        <v>281</v>
      </c>
      <c r="K6311" s="367">
        <v>17030.30303030297</v>
      </c>
      <c r="L6311" s="384">
        <v>37739.511057716416</v>
      </c>
      <c r="M6311" s="367">
        <v>280.99999999999903</v>
      </c>
      <c r="N6311" s="367">
        <v>281</v>
      </c>
      <c r="O6311" s="384">
        <v>97.911904752625475</v>
      </c>
      <c r="P6311" s="367">
        <v>4.0744999999999996</v>
      </c>
      <c r="Q6311" s="367">
        <v>281</v>
      </c>
      <c r="R6311" s="384">
        <v>518.46844955688903</v>
      </c>
      <c r="S6311" s="367">
        <v>3.9340000000000002</v>
      </c>
      <c r="T6311" s="367">
        <v>9689.6551724137862</v>
      </c>
      <c r="U6311" s="384">
        <v>27754.712859139461</v>
      </c>
      <c r="V6311" s="367">
        <v>280.99999999999983</v>
      </c>
      <c r="W6311" s="367">
        <v>468333.33333333512</v>
      </c>
      <c r="X6311" s="384">
        <v>40910.913257127075</v>
      </c>
      <c r="Y6311" s="386">
        <v>281.00000000000108</v>
      </c>
      <c r="Z6311" s="367"/>
      <c r="AA6311" s="367"/>
      <c r="AB6311" s="367"/>
      <c r="AC6311" s="367"/>
      <c r="AD6311" s="367"/>
      <c r="AE6311" s="367"/>
      <c r="AF6311" s="367"/>
      <c r="AG6311" s="367"/>
      <c r="AH6311" s="367"/>
      <c r="AI6311" s="367"/>
      <c r="AJ6311" s="367"/>
      <c r="AK6311" s="367"/>
      <c r="AL6311" s="367"/>
      <c r="AM6311" s="367"/>
      <c r="AN6311" s="367"/>
      <c r="AO6311" s="367"/>
      <c r="AP6311" s="367"/>
      <c r="AQ6311" s="367"/>
      <c r="AR6311" s="367"/>
      <c r="AS6311" s="367"/>
      <c r="AT6311" s="367"/>
    </row>
    <row r="6312" spans="2:46" ht="13.8">
      <c r="B6312" s="26">
        <v>46.999999999999872</v>
      </c>
      <c r="C6312" s="363">
        <v>236.90366469082736</v>
      </c>
      <c r="D6312" s="367">
        <v>281.99999999999926</v>
      </c>
      <c r="E6312" s="367">
        <v>13116.279069767499</v>
      </c>
      <c r="F6312" s="367">
        <v>-4270.0754025012275</v>
      </c>
      <c r="G6312" s="367">
        <v>282.00000000000125</v>
      </c>
      <c r="H6312" s="367">
        <v>70500</v>
      </c>
      <c r="I6312" s="384">
        <v>-73736.661858928812</v>
      </c>
      <c r="J6312" s="367">
        <v>282</v>
      </c>
      <c r="K6312" s="367">
        <v>17090.90909090903</v>
      </c>
      <c r="L6312" s="384">
        <v>37839.681853615213</v>
      </c>
      <c r="M6312" s="367">
        <v>281.99999999999903</v>
      </c>
      <c r="N6312" s="367">
        <v>282</v>
      </c>
      <c r="O6312" s="384">
        <v>97.707814947457805</v>
      </c>
      <c r="P6312" s="367">
        <v>4.0889999999999995</v>
      </c>
      <c r="Q6312" s="367">
        <v>282</v>
      </c>
      <c r="R6312" s="384">
        <v>520.05276279966256</v>
      </c>
      <c r="S6312" s="367">
        <v>3.948</v>
      </c>
      <c r="T6312" s="367">
        <v>9724.1379310344764</v>
      </c>
      <c r="U6312" s="384">
        <v>27818.883868024539</v>
      </c>
      <c r="V6312" s="367">
        <v>281.99999999999983</v>
      </c>
      <c r="W6312" s="367">
        <v>470000.0000000018</v>
      </c>
      <c r="X6312" s="384">
        <v>41055.217043088625</v>
      </c>
      <c r="Y6312" s="386">
        <v>282.00000000000108</v>
      </c>
      <c r="Z6312" s="367"/>
      <c r="AA6312" s="367"/>
      <c r="AB6312" s="367"/>
      <c r="AC6312" s="367"/>
      <c r="AD6312" s="367"/>
      <c r="AE6312" s="367"/>
      <c r="AF6312" s="367"/>
      <c r="AG6312" s="367"/>
      <c r="AH6312" s="367"/>
      <c r="AI6312" s="367"/>
      <c r="AJ6312" s="367"/>
      <c r="AK6312" s="367"/>
      <c r="AL6312" s="367"/>
      <c r="AM6312" s="367"/>
      <c r="AN6312" s="367"/>
      <c r="AO6312" s="367"/>
      <c r="AP6312" s="367"/>
      <c r="AQ6312" s="367"/>
      <c r="AR6312" s="367"/>
      <c r="AS6312" s="367"/>
      <c r="AT6312" s="367"/>
    </row>
    <row r="6313" spans="2:46" ht="13.8">
      <c r="B6313" s="26">
        <v>47.166666666666536</v>
      </c>
      <c r="C6313" s="363">
        <v>237.74353386926279</v>
      </c>
      <c r="D6313" s="367">
        <v>282.9999999999992</v>
      </c>
      <c r="E6313" s="367">
        <v>13162.790697674476</v>
      </c>
      <c r="F6313" s="367">
        <v>-4329.9681596217433</v>
      </c>
      <c r="G6313" s="367">
        <v>283.00000000000125</v>
      </c>
      <c r="H6313" s="367">
        <v>70750</v>
      </c>
      <c r="I6313" s="384">
        <v>-74524.982165792928</v>
      </c>
      <c r="J6313" s="367">
        <v>283</v>
      </c>
      <c r="K6313" s="367">
        <v>17151.51515151509</v>
      </c>
      <c r="L6313" s="384">
        <v>37939.610567855038</v>
      </c>
      <c r="M6313" s="367">
        <v>282.99999999999903</v>
      </c>
      <c r="N6313" s="367">
        <v>283</v>
      </c>
      <c r="O6313" s="384">
        <v>97.499806484507531</v>
      </c>
      <c r="P6313" s="367">
        <v>4.1035000000000004</v>
      </c>
      <c r="Q6313" s="367">
        <v>283</v>
      </c>
      <c r="R6313" s="384">
        <v>521.63522660833962</v>
      </c>
      <c r="S6313" s="367">
        <v>3.9620000000000002</v>
      </c>
      <c r="T6313" s="367">
        <v>9758.6206896551666</v>
      </c>
      <c r="U6313" s="384">
        <v>27882.809485340433</v>
      </c>
      <c r="V6313" s="367">
        <v>282.99999999999983</v>
      </c>
      <c r="W6313" s="367">
        <v>471666.66666666849</v>
      </c>
      <c r="X6313" s="384">
        <v>41199.511703853896</v>
      </c>
      <c r="Y6313" s="386">
        <v>283.00000000000108</v>
      </c>
      <c r="Z6313" s="367"/>
      <c r="AA6313" s="367"/>
      <c r="AB6313" s="367"/>
      <c r="AC6313" s="367"/>
      <c r="AD6313" s="367"/>
      <c r="AE6313" s="367"/>
      <c r="AF6313" s="367"/>
      <c r="AG6313" s="367"/>
      <c r="AH6313" s="367"/>
      <c r="AI6313" s="367"/>
      <c r="AJ6313" s="367"/>
      <c r="AK6313" s="367"/>
      <c r="AL6313" s="367"/>
      <c r="AM6313" s="367"/>
      <c r="AN6313" s="367"/>
      <c r="AO6313" s="367"/>
      <c r="AP6313" s="367"/>
      <c r="AQ6313" s="367"/>
      <c r="AR6313" s="367"/>
      <c r="AS6313" s="367"/>
      <c r="AT6313" s="367"/>
    </row>
    <row r="6314" spans="2:46" ht="13.8">
      <c r="B6314" s="26">
        <v>47.333333333333201</v>
      </c>
      <c r="C6314" s="363">
        <v>238.58340153010889</v>
      </c>
      <c r="D6314" s="367">
        <v>283.9999999999992</v>
      </c>
      <c r="E6314" s="367">
        <v>13209.302325581453</v>
      </c>
      <c r="F6314" s="367">
        <v>-4390.1771757229244</v>
      </c>
      <c r="G6314" s="367">
        <v>284.00000000000125</v>
      </c>
      <c r="H6314" s="367">
        <v>71000</v>
      </c>
      <c r="I6314" s="384">
        <v>-75317.025743205042</v>
      </c>
      <c r="J6314" s="367">
        <v>284</v>
      </c>
      <c r="K6314" s="367">
        <v>17212.12121212115</v>
      </c>
      <c r="L6314" s="384">
        <v>38039.297200435904</v>
      </c>
      <c r="M6314" s="367">
        <v>283.99999999999898</v>
      </c>
      <c r="N6314" s="367">
        <v>284</v>
      </c>
      <c r="O6314" s="384">
        <v>97.287879363774636</v>
      </c>
      <c r="P6314" s="367">
        <v>4.1180000000000003</v>
      </c>
      <c r="Q6314" s="367">
        <v>284</v>
      </c>
      <c r="R6314" s="384">
        <v>523.2158409829201</v>
      </c>
      <c r="S6314" s="367">
        <v>3.9760000000000004</v>
      </c>
      <c r="T6314" s="367">
        <v>9793.1034482758569</v>
      </c>
      <c r="U6314" s="384">
        <v>27946.489711087157</v>
      </c>
      <c r="V6314" s="367">
        <v>283.99999999999989</v>
      </c>
      <c r="W6314" s="367">
        <v>473333.33333333518</v>
      </c>
      <c r="X6314" s="384">
        <v>41343.797239422885</v>
      </c>
      <c r="Y6314" s="386">
        <v>284.00000000000108</v>
      </c>
      <c r="Z6314" s="367"/>
      <c r="AA6314" s="367"/>
      <c r="AB6314" s="367"/>
      <c r="AC6314" s="367"/>
      <c r="AD6314" s="367"/>
      <c r="AE6314" s="367"/>
      <c r="AF6314" s="367"/>
      <c r="AG6314" s="367"/>
      <c r="AH6314" s="367"/>
      <c r="AI6314" s="367"/>
      <c r="AJ6314" s="367"/>
      <c r="AK6314" s="367"/>
      <c r="AL6314" s="367"/>
      <c r="AM6314" s="367"/>
      <c r="AN6314" s="367"/>
      <c r="AO6314" s="367"/>
      <c r="AP6314" s="367"/>
      <c r="AQ6314" s="367"/>
      <c r="AR6314" s="367"/>
      <c r="AS6314" s="367"/>
      <c r="AT6314" s="367"/>
    </row>
    <row r="6315" spans="2:46" ht="13.8">
      <c r="B6315" s="26">
        <v>47.499999999999865</v>
      </c>
      <c r="C6315" s="363">
        <v>239.42326767336553</v>
      </c>
      <c r="D6315" s="367">
        <v>284.9999999999992</v>
      </c>
      <c r="E6315" s="367">
        <v>13255.81395348843</v>
      </c>
      <c r="F6315" s="367">
        <v>-4450.7024508047707</v>
      </c>
      <c r="G6315" s="367">
        <v>285.00000000000125</v>
      </c>
      <c r="H6315" s="367">
        <v>71250</v>
      </c>
      <c r="I6315" s="384">
        <v>-76112.792591165155</v>
      </c>
      <c r="J6315" s="367">
        <v>285</v>
      </c>
      <c r="K6315" s="367">
        <v>17272.72727272721</v>
      </c>
      <c r="L6315" s="384">
        <v>38138.741751357797</v>
      </c>
      <c r="M6315" s="367">
        <v>284.99999999999898</v>
      </c>
      <c r="N6315" s="367">
        <v>285</v>
      </c>
      <c r="O6315" s="384">
        <v>97.072033585259149</v>
      </c>
      <c r="P6315" s="367">
        <v>4.1325000000000003</v>
      </c>
      <c r="Q6315" s="367">
        <v>285</v>
      </c>
      <c r="R6315" s="384">
        <v>524.79460592340411</v>
      </c>
      <c r="S6315" s="367">
        <v>3.9899999999999998</v>
      </c>
      <c r="T6315" s="367">
        <v>9827.5862068965471</v>
      </c>
      <c r="U6315" s="384">
        <v>28009.924545264697</v>
      </c>
      <c r="V6315" s="367">
        <v>284.99999999999989</v>
      </c>
      <c r="W6315" s="367">
        <v>475000.00000000186</v>
      </c>
      <c r="X6315" s="384">
        <v>41488.073649795595</v>
      </c>
      <c r="Y6315" s="386">
        <v>285.00000000000108</v>
      </c>
      <c r="Z6315" s="367"/>
      <c r="AA6315" s="367"/>
      <c r="AB6315" s="367"/>
      <c r="AC6315" s="367"/>
      <c r="AD6315" s="367"/>
      <c r="AE6315" s="367"/>
      <c r="AF6315" s="367"/>
      <c r="AG6315" s="367"/>
      <c r="AH6315" s="367"/>
      <c r="AI6315" s="367"/>
      <c r="AJ6315" s="367"/>
      <c r="AK6315" s="367"/>
      <c r="AL6315" s="367"/>
      <c r="AM6315" s="367"/>
      <c r="AN6315" s="367"/>
      <c r="AO6315" s="367"/>
      <c r="AP6315" s="367"/>
      <c r="AQ6315" s="367"/>
      <c r="AR6315" s="367"/>
      <c r="AS6315" s="367"/>
      <c r="AT6315" s="367"/>
    </row>
    <row r="6316" spans="2:46" ht="13.8">
      <c r="B6316" s="26">
        <v>47.666666666666529</v>
      </c>
      <c r="C6316" s="363">
        <v>240.26313229903263</v>
      </c>
      <c r="D6316" s="367">
        <v>285.9999999999992</v>
      </c>
      <c r="E6316" s="367">
        <v>13302.325581395407</v>
      </c>
      <c r="F6316" s="367">
        <v>-4511.5439848672813</v>
      </c>
      <c r="G6316" s="367">
        <v>286.00000000000125</v>
      </c>
      <c r="H6316" s="367">
        <v>71500</v>
      </c>
      <c r="I6316" s="384">
        <v>-76912.28270967328</v>
      </c>
      <c r="J6316" s="367">
        <v>286</v>
      </c>
      <c r="K6316" s="367">
        <v>17333.33333333327</v>
      </c>
      <c r="L6316" s="384">
        <v>38237.944220620702</v>
      </c>
      <c r="M6316" s="367">
        <v>285.99999999999898</v>
      </c>
      <c r="N6316" s="367">
        <v>286</v>
      </c>
      <c r="O6316" s="384">
        <v>96.852269148961057</v>
      </c>
      <c r="P6316" s="367">
        <v>4.1469999999999994</v>
      </c>
      <c r="Q6316" s="367">
        <v>286</v>
      </c>
      <c r="R6316" s="384">
        <v>526.37152142979153</v>
      </c>
      <c r="S6316" s="367">
        <v>4.0039999999999996</v>
      </c>
      <c r="T6316" s="367">
        <v>9862.0689655172373</v>
      </c>
      <c r="U6316" s="384">
        <v>28073.113987873057</v>
      </c>
      <c r="V6316" s="367">
        <v>285.99999999999989</v>
      </c>
      <c r="W6316" s="367">
        <v>476666.66666666855</v>
      </c>
      <c r="X6316" s="384">
        <v>41632.340934972024</v>
      </c>
      <c r="Y6316" s="386">
        <v>286.00000000000114</v>
      </c>
      <c r="Z6316" s="367"/>
      <c r="AA6316" s="367"/>
      <c r="AB6316" s="367"/>
      <c r="AC6316" s="367"/>
      <c r="AD6316" s="367"/>
      <c r="AE6316" s="367"/>
      <c r="AF6316" s="367"/>
      <c r="AG6316" s="367"/>
      <c r="AH6316" s="367"/>
      <c r="AI6316" s="367"/>
      <c r="AJ6316" s="367"/>
      <c r="AK6316" s="367"/>
      <c r="AL6316" s="367"/>
      <c r="AM6316" s="367"/>
      <c r="AN6316" s="367"/>
      <c r="AO6316" s="367"/>
      <c r="AP6316" s="367"/>
      <c r="AQ6316" s="367"/>
      <c r="AR6316" s="367"/>
      <c r="AS6316" s="367"/>
      <c r="AT6316" s="367"/>
    </row>
    <row r="6317" spans="2:46" ht="13.8">
      <c r="B6317" s="26">
        <v>47.833333333333194</v>
      </c>
      <c r="C6317" s="363">
        <v>241.10299540711028</v>
      </c>
      <c r="D6317" s="367">
        <v>286.99999999999915</v>
      </c>
      <c r="E6317" s="367">
        <v>13348.837209302385</v>
      </c>
      <c r="F6317" s="367">
        <v>-4572.7017779104581</v>
      </c>
      <c r="G6317" s="367">
        <v>287.00000000000125</v>
      </c>
      <c r="H6317" s="367">
        <v>71750</v>
      </c>
      <c r="I6317" s="384">
        <v>-77715.496098729389</v>
      </c>
      <c r="J6317" s="367">
        <v>287</v>
      </c>
      <c r="K6317" s="367">
        <v>17393.93939393933</v>
      </c>
      <c r="L6317" s="384">
        <v>38336.904608224642</v>
      </c>
      <c r="M6317" s="367">
        <v>286.99999999999898</v>
      </c>
      <c r="N6317" s="367">
        <v>287</v>
      </c>
      <c r="O6317" s="384">
        <v>96.628586054880344</v>
      </c>
      <c r="P6317" s="367">
        <v>4.1615000000000002</v>
      </c>
      <c r="Q6317" s="367">
        <v>287</v>
      </c>
      <c r="R6317" s="384">
        <v>527.94658750208259</v>
      </c>
      <c r="S6317" s="367">
        <v>4.0179999999999998</v>
      </c>
      <c r="T6317" s="367">
        <v>9896.5517241379275</v>
      </c>
      <c r="U6317" s="384">
        <v>28136.058038912241</v>
      </c>
      <c r="V6317" s="367">
        <v>286.99999999999994</v>
      </c>
      <c r="W6317" s="367">
        <v>478333.33333333523</v>
      </c>
      <c r="X6317" s="384">
        <v>41776.599094952151</v>
      </c>
      <c r="Y6317" s="386">
        <v>287.00000000000114</v>
      </c>
      <c r="Z6317" s="367"/>
      <c r="AA6317" s="367"/>
      <c r="AB6317" s="367"/>
      <c r="AC6317" s="367"/>
      <c r="AD6317" s="367"/>
      <c r="AE6317" s="367"/>
      <c r="AF6317" s="367"/>
      <c r="AG6317" s="367"/>
      <c r="AH6317" s="367"/>
      <c r="AI6317" s="367"/>
      <c r="AJ6317" s="367"/>
      <c r="AK6317" s="367"/>
      <c r="AL6317" s="367"/>
      <c r="AM6317" s="367"/>
      <c r="AN6317" s="367"/>
      <c r="AO6317" s="367"/>
      <c r="AP6317" s="367"/>
      <c r="AQ6317" s="367"/>
      <c r="AR6317" s="367"/>
      <c r="AS6317" s="367"/>
      <c r="AT6317" s="367"/>
    </row>
    <row r="6318" spans="2:46" ht="13.8">
      <c r="B6318" s="26">
        <v>47.999999999999858</v>
      </c>
      <c r="C6318" s="363">
        <v>241.94285699759854</v>
      </c>
      <c r="D6318" s="367">
        <v>287.99999999999915</v>
      </c>
      <c r="E6318" s="367">
        <v>13395.348837209362</v>
      </c>
      <c r="F6318" s="367">
        <v>-4634.1758299343028</v>
      </c>
      <c r="G6318" s="367">
        <v>288.00000000000131</v>
      </c>
      <c r="H6318" s="367">
        <v>72000</v>
      </c>
      <c r="I6318" s="384">
        <v>-78522.432758333496</v>
      </c>
      <c r="J6318" s="367">
        <v>288</v>
      </c>
      <c r="K6318" s="367">
        <v>17454.54545454539</v>
      </c>
      <c r="L6318" s="384">
        <v>38435.622914169609</v>
      </c>
      <c r="M6318" s="367">
        <v>287.99999999999898</v>
      </c>
      <c r="N6318" s="367">
        <v>288</v>
      </c>
      <c r="O6318" s="384">
        <v>96.400984303017026</v>
      </c>
      <c r="P6318" s="367">
        <v>4.1760000000000002</v>
      </c>
      <c r="Q6318" s="367">
        <v>288</v>
      </c>
      <c r="R6318" s="384">
        <v>529.51980414027707</v>
      </c>
      <c r="S6318" s="367">
        <v>4.032</v>
      </c>
      <c r="T6318" s="367">
        <v>9931.0344827586177</v>
      </c>
      <c r="U6318" s="384">
        <v>28198.756698382247</v>
      </c>
      <c r="V6318" s="367">
        <v>287.99999999999994</v>
      </c>
      <c r="W6318" s="367">
        <v>480000.00000000192</v>
      </c>
      <c r="X6318" s="384">
        <v>41920.848129736012</v>
      </c>
      <c r="Y6318" s="386">
        <v>288.00000000000114</v>
      </c>
      <c r="Z6318" s="367"/>
      <c r="AA6318" s="367"/>
      <c r="AB6318" s="367"/>
      <c r="AC6318" s="367"/>
      <c r="AD6318" s="367"/>
      <c r="AE6318" s="367"/>
      <c r="AF6318" s="367"/>
      <c r="AG6318" s="367"/>
      <c r="AH6318" s="367"/>
      <c r="AI6318" s="367"/>
      <c r="AJ6318" s="367"/>
      <c r="AK6318" s="367"/>
      <c r="AL6318" s="367"/>
      <c r="AM6318" s="367"/>
      <c r="AN6318" s="367"/>
      <c r="AO6318" s="367"/>
      <c r="AP6318" s="367"/>
      <c r="AQ6318" s="367"/>
      <c r="AR6318" s="367"/>
      <c r="AS6318" s="367"/>
      <c r="AT6318" s="367"/>
    </row>
    <row r="6319" spans="2:46" ht="13.8">
      <c r="B6319" s="26">
        <v>48.166666666666522</v>
      </c>
      <c r="C6319" s="363">
        <v>242.78271707049734</v>
      </c>
      <c r="D6319" s="367">
        <v>288.99999999999915</v>
      </c>
      <c r="E6319" s="367">
        <v>13441.860465116339</v>
      </c>
      <c r="F6319" s="367">
        <v>-4695.96614093881</v>
      </c>
      <c r="G6319" s="367">
        <v>289.00000000000131</v>
      </c>
      <c r="H6319" s="367">
        <v>72250</v>
      </c>
      <c r="I6319" s="384">
        <v>-79333.092688485587</v>
      </c>
      <c r="J6319" s="367">
        <v>289</v>
      </c>
      <c r="K6319" s="367">
        <v>17515.15151515145</v>
      </c>
      <c r="L6319" s="384">
        <v>38534.099138455604</v>
      </c>
      <c r="M6319" s="367">
        <v>288.99999999999898</v>
      </c>
      <c r="N6319" s="367">
        <v>289</v>
      </c>
      <c r="O6319" s="384">
        <v>96.169463893371102</v>
      </c>
      <c r="P6319" s="367">
        <v>4.1905000000000001</v>
      </c>
      <c r="Q6319" s="367">
        <v>289</v>
      </c>
      <c r="R6319" s="384">
        <v>531.0911713443752</v>
      </c>
      <c r="S6319" s="367">
        <v>4.0460000000000003</v>
      </c>
      <c r="T6319" s="367">
        <v>9965.517241379308</v>
      </c>
      <c r="U6319" s="384">
        <v>28261.209966283073</v>
      </c>
      <c r="V6319" s="367">
        <v>288.99999999999994</v>
      </c>
      <c r="W6319" s="367">
        <v>481666.66666666861</v>
      </c>
      <c r="X6319" s="384">
        <v>42065.088039323586</v>
      </c>
      <c r="Y6319" s="386">
        <v>289.00000000000114</v>
      </c>
      <c r="Z6319" s="367"/>
      <c r="AA6319" s="367"/>
      <c r="AB6319" s="367"/>
      <c r="AC6319" s="367"/>
      <c r="AD6319" s="367"/>
      <c r="AE6319" s="367"/>
      <c r="AF6319" s="367"/>
      <c r="AG6319" s="367"/>
      <c r="AH6319" s="367"/>
      <c r="AI6319" s="367"/>
      <c r="AJ6319" s="367"/>
      <c r="AK6319" s="367"/>
      <c r="AL6319" s="367"/>
      <c r="AM6319" s="367"/>
      <c r="AN6319" s="367"/>
      <c r="AO6319" s="367"/>
      <c r="AP6319" s="367"/>
      <c r="AQ6319" s="367"/>
      <c r="AR6319" s="367"/>
      <c r="AS6319" s="367"/>
      <c r="AT6319" s="367"/>
    </row>
    <row r="6320" spans="2:46" ht="13.8">
      <c r="B6320" s="26">
        <v>48.333333333333186</v>
      </c>
      <c r="C6320" s="363">
        <v>243.62257562580669</v>
      </c>
      <c r="D6320" s="367">
        <v>289.99999999999915</v>
      </c>
      <c r="E6320" s="367">
        <v>13488.372093023316</v>
      </c>
      <c r="F6320" s="367">
        <v>-4758.0727109239824</v>
      </c>
      <c r="G6320" s="367">
        <v>290.00000000000131</v>
      </c>
      <c r="H6320" s="367">
        <v>72500</v>
      </c>
      <c r="I6320" s="384">
        <v>-80147.475889185691</v>
      </c>
      <c r="J6320" s="367">
        <v>290</v>
      </c>
      <c r="K6320" s="367">
        <v>17575.75757575751</v>
      </c>
      <c r="L6320" s="384">
        <v>38632.333281082618</v>
      </c>
      <c r="M6320" s="367">
        <v>289.99999999999892</v>
      </c>
      <c r="N6320" s="367">
        <v>290</v>
      </c>
      <c r="O6320" s="384">
        <v>95.934024825942572</v>
      </c>
      <c r="P6320" s="367">
        <v>4.2050000000000001</v>
      </c>
      <c r="Q6320" s="367">
        <v>290</v>
      </c>
      <c r="R6320" s="384">
        <v>532.66068911437674</v>
      </c>
      <c r="S6320" s="367">
        <v>4.0600000000000005</v>
      </c>
      <c r="T6320" s="367">
        <v>9999.9999999999982</v>
      </c>
      <c r="U6320" s="384">
        <v>28323.417842614719</v>
      </c>
      <c r="V6320" s="367">
        <v>289.99999999999994</v>
      </c>
      <c r="W6320" s="367">
        <v>483333.33333333529</v>
      </c>
      <c r="X6320" s="384">
        <v>42209.318823714872</v>
      </c>
      <c r="Y6320" s="386">
        <v>290.00000000000114</v>
      </c>
      <c r="Z6320" s="367"/>
      <c r="AA6320" s="367"/>
      <c r="AB6320" s="367"/>
      <c r="AC6320" s="367"/>
      <c r="AD6320" s="367"/>
      <c r="AE6320" s="367"/>
      <c r="AF6320" s="367"/>
      <c r="AG6320" s="367"/>
      <c r="AH6320" s="367"/>
      <c r="AI6320" s="367"/>
      <c r="AJ6320" s="367"/>
      <c r="AK6320" s="367"/>
      <c r="AL6320" s="367"/>
      <c r="AM6320" s="367"/>
      <c r="AN6320" s="367"/>
      <c r="AO6320" s="367"/>
      <c r="AP6320" s="367"/>
      <c r="AQ6320" s="367"/>
      <c r="AR6320" s="367"/>
      <c r="AS6320" s="367"/>
      <c r="AT6320" s="367"/>
    </row>
    <row r="6321" spans="2:46" ht="13.8">
      <c r="B6321" s="26">
        <v>48.499999999999851</v>
      </c>
      <c r="C6321" s="363">
        <v>244.46243266352653</v>
      </c>
      <c r="D6321" s="367">
        <v>290.99999999999909</v>
      </c>
      <c r="E6321" s="367">
        <v>13534.883720930293</v>
      </c>
      <c r="F6321" s="367">
        <v>-4820.4955398898201</v>
      </c>
      <c r="G6321" s="367">
        <v>291.00000000000131</v>
      </c>
      <c r="H6321" s="367">
        <v>72750</v>
      </c>
      <c r="I6321" s="384">
        <v>-80965.582360433793</v>
      </c>
      <c r="J6321" s="367">
        <v>291</v>
      </c>
      <c r="K6321" s="367">
        <v>17636.363636363571</v>
      </c>
      <c r="L6321" s="384">
        <v>38730.325342050673</v>
      </c>
      <c r="M6321" s="367">
        <v>290.99999999999892</v>
      </c>
      <c r="N6321" s="367">
        <v>291</v>
      </c>
      <c r="O6321" s="384">
        <v>95.694667100731422</v>
      </c>
      <c r="P6321" s="367">
        <v>4.2195</v>
      </c>
      <c r="Q6321" s="367">
        <v>291</v>
      </c>
      <c r="R6321" s="384">
        <v>534.22835745028169</v>
      </c>
      <c r="S6321" s="367">
        <v>4.0740000000000007</v>
      </c>
      <c r="T6321" s="367">
        <v>10034.482758620688</v>
      </c>
      <c r="U6321" s="384">
        <v>28385.380327377192</v>
      </c>
      <c r="V6321" s="367">
        <v>291</v>
      </c>
      <c r="W6321" s="367">
        <v>485000.00000000198</v>
      </c>
      <c r="X6321" s="384">
        <v>42353.540482909877</v>
      </c>
      <c r="Y6321" s="386">
        <v>291.00000000000114</v>
      </c>
      <c r="Z6321" s="367"/>
      <c r="AA6321" s="367"/>
      <c r="AB6321" s="367"/>
      <c r="AC6321" s="367"/>
      <c r="AD6321" s="367"/>
      <c r="AE6321" s="367"/>
      <c r="AF6321" s="367"/>
      <c r="AG6321" s="367"/>
      <c r="AH6321" s="367"/>
      <c r="AI6321" s="367"/>
      <c r="AJ6321" s="367"/>
      <c r="AK6321" s="367"/>
      <c r="AL6321" s="367"/>
      <c r="AM6321" s="367"/>
      <c r="AN6321" s="367"/>
      <c r="AO6321" s="367"/>
      <c r="AP6321" s="367"/>
      <c r="AQ6321" s="367"/>
      <c r="AR6321" s="367"/>
      <c r="AS6321" s="367"/>
      <c r="AT6321" s="367"/>
    </row>
    <row r="6322" spans="2:46" ht="13.8">
      <c r="B6322" s="26">
        <v>48.666666666666515</v>
      </c>
      <c r="C6322" s="363">
        <v>245.30228818365691</v>
      </c>
      <c r="D6322" s="367">
        <v>291.99999999999909</v>
      </c>
      <c r="E6322" s="367">
        <v>13581.39534883727</v>
      </c>
      <c r="F6322" s="367">
        <v>-4883.2346278363239</v>
      </c>
      <c r="G6322" s="367">
        <v>292.00000000000131</v>
      </c>
      <c r="H6322" s="367">
        <v>73000</v>
      </c>
      <c r="I6322" s="384">
        <v>-81787.412102229893</v>
      </c>
      <c r="J6322" s="367">
        <v>292</v>
      </c>
      <c r="K6322" s="367">
        <v>17696.969696969631</v>
      </c>
      <c r="L6322" s="384">
        <v>38828.075321359749</v>
      </c>
      <c r="M6322" s="367">
        <v>291.99999999999892</v>
      </c>
      <c r="N6322" s="367">
        <v>292</v>
      </c>
      <c r="O6322" s="384">
        <v>95.451390717737681</v>
      </c>
      <c r="P6322" s="367">
        <v>4.234</v>
      </c>
      <c r="Q6322" s="367">
        <v>292</v>
      </c>
      <c r="R6322" s="384">
        <v>535.79417635209006</v>
      </c>
      <c r="S6322" s="367">
        <v>4.0879999999999992</v>
      </c>
      <c r="T6322" s="367">
        <v>10068.965517241379</v>
      </c>
      <c r="U6322" s="384">
        <v>28447.097420570484</v>
      </c>
      <c r="V6322" s="367">
        <v>292</v>
      </c>
      <c r="W6322" s="367">
        <v>486666.66666666867</v>
      </c>
      <c r="X6322" s="384">
        <v>42497.753016908617</v>
      </c>
      <c r="Y6322" s="386">
        <v>292.00000000000119</v>
      </c>
      <c r="Z6322" s="367"/>
      <c r="AA6322" s="367"/>
      <c r="AB6322" s="367"/>
      <c r="AC6322" s="367"/>
      <c r="AD6322" s="367"/>
      <c r="AE6322" s="367"/>
      <c r="AF6322" s="367"/>
      <c r="AG6322" s="367"/>
      <c r="AH6322" s="367"/>
      <c r="AI6322" s="367"/>
      <c r="AJ6322" s="367"/>
      <c r="AK6322" s="367"/>
      <c r="AL6322" s="367"/>
      <c r="AM6322" s="367"/>
      <c r="AN6322" s="367"/>
      <c r="AO6322" s="367"/>
      <c r="AP6322" s="367"/>
      <c r="AQ6322" s="367"/>
      <c r="AR6322" s="367"/>
      <c r="AS6322" s="367"/>
      <c r="AT6322" s="367"/>
    </row>
    <row r="6323" spans="2:46" ht="13.8">
      <c r="B6323" s="26">
        <v>48.833333333333179</v>
      </c>
      <c r="C6323" s="363">
        <v>246.14214218619793</v>
      </c>
      <c r="D6323" s="367">
        <v>292.99999999999909</v>
      </c>
      <c r="E6323" s="367">
        <v>13627.906976744247</v>
      </c>
      <c r="F6323" s="367">
        <v>-4946.289974763491</v>
      </c>
      <c r="G6323" s="367">
        <v>293.00000000000131</v>
      </c>
      <c r="H6323" s="367">
        <v>73250</v>
      </c>
      <c r="I6323" s="384">
        <v>-82612.965114573992</v>
      </c>
      <c r="J6323" s="367">
        <v>293</v>
      </c>
      <c r="K6323" s="367">
        <v>17757.575757575691</v>
      </c>
      <c r="L6323" s="384">
        <v>38925.583219009859</v>
      </c>
      <c r="M6323" s="367">
        <v>292.99999999999892</v>
      </c>
      <c r="N6323" s="367">
        <v>293</v>
      </c>
      <c r="O6323" s="384">
        <v>95.204195676961319</v>
      </c>
      <c r="P6323" s="367">
        <v>4.2484999999999999</v>
      </c>
      <c r="Q6323" s="367">
        <v>293</v>
      </c>
      <c r="R6323" s="384">
        <v>537.35814581980219</v>
      </c>
      <c r="S6323" s="367">
        <v>4.1019999999999994</v>
      </c>
      <c r="T6323" s="367">
        <v>10103.448275862069</v>
      </c>
      <c r="U6323" s="384">
        <v>28508.569122194593</v>
      </c>
      <c r="V6323" s="367">
        <v>293</v>
      </c>
      <c r="W6323" s="367">
        <v>488333.33333333535</v>
      </c>
      <c r="X6323" s="384">
        <v>42641.956425711047</v>
      </c>
      <c r="Y6323" s="386">
        <v>293.00000000000119</v>
      </c>
      <c r="Z6323" s="367"/>
      <c r="AA6323" s="367"/>
      <c r="AB6323" s="367"/>
      <c r="AC6323" s="367"/>
      <c r="AD6323" s="367"/>
      <c r="AE6323" s="367"/>
      <c r="AF6323" s="367"/>
      <c r="AG6323" s="367"/>
      <c r="AH6323" s="367"/>
      <c r="AI6323" s="367"/>
      <c r="AJ6323" s="367"/>
      <c r="AK6323" s="367"/>
      <c r="AL6323" s="367"/>
      <c r="AM6323" s="367"/>
      <c r="AN6323" s="367"/>
      <c r="AO6323" s="367"/>
      <c r="AP6323" s="367"/>
      <c r="AQ6323" s="367"/>
      <c r="AR6323" s="367"/>
      <c r="AS6323" s="367"/>
      <c r="AT6323" s="367"/>
    </row>
    <row r="6324" spans="2:46" ht="13.8">
      <c r="B6324" s="26">
        <v>48.999999999999844</v>
      </c>
      <c r="C6324" s="363">
        <v>246.98199467114941</v>
      </c>
      <c r="D6324" s="367">
        <v>293.99999999999909</v>
      </c>
      <c r="E6324" s="367">
        <v>13674.418604651224</v>
      </c>
      <c r="F6324" s="367">
        <v>-5009.6615806713235</v>
      </c>
      <c r="G6324" s="367">
        <v>294.00000000000131</v>
      </c>
      <c r="H6324" s="367">
        <v>73500</v>
      </c>
      <c r="I6324" s="384">
        <v>-83442.241397466089</v>
      </c>
      <c r="J6324" s="367">
        <v>294</v>
      </c>
      <c r="K6324" s="367">
        <v>17818.181818181751</v>
      </c>
      <c r="L6324" s="384">
        <v>39022.849035000982</v>
      </c>
      <c r="M6324" s="367">
        <v>293.99999999999892</v>
      </c>
      <c r="N6324" s="367">
        <v>294</v>
      </c>
      <c r="O6324" s="384">
        <v>94.953081978402338</v>
      </c>
      <c r="P6324" s="367">
        <v>4.2629999999999999</v>
      </c>
      <c r="Q6324" s="367">
        <v>294</v>
      </c>
      <c r="R6324" s="384">
        <v>538.92026585341762</v>
      </c>
      <c r="S6324" s="367">
        <v>4.1159999999999997</v>
      </c>
      <c r="T6324" s="367">
        <v>10137.931034482759</v>
      </c>
      <c r="U6324" s="384">
        <v>28569.795432249528</v>
      </c>
      <c r="V6324" s="367">
        <v>294.00000000000006</v>
      </c>
      <c r="W6324" s="367">
        <v>490000.00000000204</v>
      </c>
      <c r="X6324" s="384">
        <v>42786.150709317204</v>
      </c>
      <c r="Y6324" s="386">
        <v>294.00000000000119</v>
      </c>
      <c r="Z6324" s="367"/>
      <c r="AA6324" s="367"/>
      <c r="AB6324" s="367"/>
      <c r="AC6324" s="367"/>
      <c r="AD6324" s="367"/>
      <c r="AE6324" s="367"/>
      <c r="AF6324" s="367"/>
      <c r="AG6324" s="367"/>
      <c r="AH6324" s="367"/>
      <c r="AI6324" s="367"/>
      <c r="AJ6324" s="367"/>
      <c r="AK6324" s="367"/>
      <c r="AL6324" s="367"/>
      <c r="AM6324" s="367"/>
      <c r="AN6324" s="367"/>
      <c r="AO6324" s="367"/>
      <c r="AP6324" s="367"/>
      <c r="AQ6324" s="367"/>
      <c r="AR6324" s="367"/>
      <c r="AS6324" s="367"/>
      <c r="AT6324" s="367"/>
    </row>
    <row r="6325" spans="2:46" ht="13.8">
      <c r="B6325" s="26">
        <v>49.166666666666508</v>
      </c>
      <c r="C6325" s="363">
        <v>247.82184563851143</v>
      </c>
      <c r="D6325" s="367">
        <v>294.99999999999903</v>
      </c>
      <c r="E6325" s="367">
        <v>13720.930232558201</v>
      </c>
      <c r="F6325" s="367">
        <v>-5073.3494455598229</v>
      </c>
      <c r="G6325" s="367">
        <v>295.00000000000131</v>
      </c>
      <c r="H6325" s="367">
        <v>73750</v>
      </c>
      <c r="I6325" s="384">
        <v>-84275.240950906169</v>
      </c>
      <c r="J6325" s="367">
        <v>295</v>
      </c>
      <c r="K6325" s="367">
        <v>17878.787878787811</v>
      </c>
      <c r="L6325" s="384">
        <v>39119.872769333138</v>
      </c>
      <c r="M6325" s="367">
        <v>294.99999999999886</v>
      </c>
      <c r="N6325" s="367">
        <v>295</v>
      </c>
      <c r="O6325" s="384">
        <v>94.698049622060765</v>
      </c>
      <c r="P6325" s="367">
        <v>4.2774999999999999</v>
      </c>
      <c r="Q6325" s="367">
        <v>295</v>
      </c>
      <c r="R6325" s="384">
        <v>540.48053645293669</v>
      </c>
      <c r="S6325" s="367">
        <v>4.13</v>
      </c>
      <c r="T6325" s="367">
        <v>10172.413793103449</v>
      </c>
      <c r="U6325" s="384">
        <v>28630.776350735283</v>
      </c>
      <c r="V6325" s="367">
        <v>295.00000000000006</v>
      </c>
      <c r="W6325" s="367">
        <v>491666.66666666872</v>
      </c>
      <c r="X6325" s="384">
        <v>42930.335867727081</v>
      </c>
      <c r="Y6325" s="386">
        <v>295.00000000000119</v>
      </c>
      <c r="Z6325" s="367"/>
      <c r="AA6325" s="367"/>
      <c r="AB6325" s="367"/>
      <c r="AC6325" s="367"/>
      <c r="AD6325" s="367"/>
      <c r="AE6325" s="367"/>
      <c r="AF6325" s="367"/>
      <c r="AG6325" s="367"/>
      <c r="AH6325" s="367"/>
      <c r="AI6325" s="367"/>
      <c r="AJ6325" s="367"/>
      <c r="AK6325" s="367"/>
      <c r="AL6325" s="367"/>
      <c r="AM6325" s="367"/>
      <c r="AN6325" s="367"/>
      <c r="AO6325" s="367"/>
      <c r="AP6325" s="367"/>
      <c r="AQ6325" s="367"/>
      <c r="AR6325" s="367"/>
      <c r="AS6325" s="367"/>
      <c r="AT6325" s="367"/>
    </row>
    <row r="6326" spans="2:46" ht="13.8">
      <c r="B6326" s="26">
        <v>49.333333333333172</v>
      </c>
      <c r="C6326" s="363">
        <v>248.66169508828406</v>
      </c>
      <c r="D6326" s="367">
        <v>295.99999999999903</v>
      </c>
      <c r="E6326" s="367">
        <v>13767.441860465178</v>
      </c>
      <c r="F6326" s="367">
        <v>-5137.3535694289867</v>
      </c>
      <c r="G6326" s="367">
        <v>296.00000000000131</v>
      </c>
      <c r="H6326" s="367">
        <v>74000</v>
      </c>
      <c r="I6326" s="384">
        <v>-85111.963774894262</v>
      </c>
      <c r="J6326" s="367">
        <v>296</v>
      </c>
      <c r="K6326" s="367">
        <v>17939.393939393871</v>
      </c>
      <c r="L6326" s="384">
        <v>39216.654422006322</v>
      </c>
      <c r="M6326" s="367">
        <v>295.99999999999886</v>
      </c>
      <c r="N6326" s="367">
        <v>296</v>
      </c>
      <c r="O6326" s="384">
        <v>94.439098607936586</v>
      </c>
      <c r="P6326" s="367">
        <v>4.2919999999999998</v>
      </c>
      <c r="Q6326" s="367">
        <v>296</v>
      </c>
      <c r="R6326" s="384">
        <v>542.03895761835918</v>
      </c>
      <c r="S6326" s="367">
        <v>4.1440000000000001</v>
      </c>
      <c r="T6326" s="367">
        <v>10206.896551724139</v>
      </c>
      <c r="U6326" s="384">
        <v>28691.511877651854</v>
      </c>
      <c r="V6326" s="367">
        <v>296.00000000000006</v>
      </c>
      <c r="W6326" s="367">
        <v>493333.33333333541</v>
      </c>
      <c r="X6326" s="384">
        <v>43074.51190094067</v>
      </c>
      <c r="Y6326" s="386">
        <v>296.00000000000119</v>
      </c>
      <c r="Z6326" s="367"/>
      <c r="AA6326" s="367"/>
      <c r="AB6326" s="367"/>
      <c r="AC6326" s="367"/>
      <c r="AD6326" s="367"/>
      <c r="AE6326" s="367"/>
      <c r="AF6326" s="367"/>
      <c r="AG6326" s="367"/>
      <c r="AH6326" s="367"/>
      <c r="AI6326" s="367"/>
      <c r="AJ6326" s="367"/>
      <c r="AK6326" s="367"/>
      <c r="AL6326" s="367"/>
      <c r="AM6326" s="367"/>
      <c r="AN6326" s="367"/>
      <c r="AO6326" s="367"/>
      <c r="AP6326" s="367"/>
      <c r="AQ6326" s="367"/>
      <c r="AR6326" s="367"/>
      <c r="AS6326" s="367"/>
      <c r="AT6326" s="367"/>
    </row>
    <row r="6327" spans="2:46" ht="13.8">
      <c r="B6327" s="26">
        <v>49.499999999999837</v>
      </c>
      <c r="C6327" s="363">
        <v>249.50154302046721</v>
      </c>
      <c r="D6327" s="367">
        <v>296.99999999999903</v>
      </c>
      <c r="E6327" s="367">
        <v>13813.953488372155</v>
      </c>
      <c r="F6327" s="367">
        <v>-5201.6739522788184</v>
      </c>
      <c r="G6327" s="367">
        <v>297.00000000000136</v>
      </c>
      <c r="H6327" s="367">
        <v>74250</v>
      </c>
      <c r="I6327" s="384">
        <v>-85952.409869430354</v>
      </c>
      <c r="J6327" s="367">
        <v>297</v>
      </c>
      <c r="K6327" s="367">
        <v>17999.999999999931</v>
      </c>
      <c r="L6327" s="384">
        <v>39313.193993020541</v>
      </c>
      <c r="M6327" s="367">
        <v>296.99999999999886</v>
      </c>
      <c r="N6327" s="367">
        <v>297</v>
      </c>
      <c r="O6327" s="384">
        <v>94.176228936029773</v>
      </c>
      <c r="P6327" s="367">
        <v>4.3065000000000007</v>
      </c>
      <c r="Q6327" s="367">
        <v>297</v>
      </c>
      <c r="R6327" s="384">
        <v>543.59552934968519</v>
      </c>
      <c r="S6327" s="367">
        <v>4.1580000000000004</v>
      </c>
      <c r="T6327" s="367">
        <v>10241.37931034483</v>
      </c>
      <c r="U6327" s="384">
        <v>28752.002012999252</v>
      </c>
      <c r="V6327" s="367">
        <v>297.00000000000006</v>
      </c>
      <c r="W6327" s="367">
        <v>495000.0000000021</v>
      </c>
      <c r="X6327" s="384">
        <v>43218.678808957986</v>
      </c>
      <c r="Y6327" s="386">
        <v>297.00000000000125</v>
      </c>
      <c r="Z6327" s="367"/>
      <c r="AA6327" s="367"/>
      <c r="AB6327" s="367"/>
      <c r="AC6327" s="367"/>
      <c r="AD6327" s="367"/>
      <c r="AE6327" s="367"/>
      <c r="AF6327" s="367"/>
      <c r="AG6327" s="367"/>
      <c r="AH6327" s="367"/>
      <c r="AI6327" s="367"/>
      <c r="AJ6327" s="367"/>
      <c r="AK6327" s="367"/>
      <c r="AL6327" s="367"/>
      <c r="AM6327" s="367"/>
      <c r="AN6327" s="367"/>
      <c r="AO6327" s="367"/>
      <c r="AP6327" s="367"/>
      <c r="AQ6327" s="367"/>
      <c r="AR6327" s="367"/>
      <c r="AS6327" s="367"/>
      <c r="AT6327" s="367"/>
    </row>
    <row r="6328" spans="2:46" ht="13.8">
      <c r="B6328" s="26">
        <v>49.666666666666501</v>
      </c>
      <c r="C6328" s="363">
        <v>250.34138943506088</v>
      </c>
      <c r="D6328" s="367">
        <v>297.99999999999898</v>
      </c>
      <c r="E6328" s="367">
        <v>13860.465116279132</v>
      </c>
      <c r="F6328" s="367">
        <v>-5266.3105941093118</v>
      </c>
      <c r="G6328" s="367">
        <v>298.00000000000136</v>
      </c>
      <c r="H6328" s="367">
        <v>74500</v>
      </c>
      <c r="I6328" s="384">
        <v>-86796.579234514429</v>
      </c>
      <c r="J6328" s="367">
        <v>298</v>
      </c>
      <c r="K6328" s="367">
        <v>18060.606060605991</v>
      </c>
      <c r="L6328" s="384">
        <v>39409.491482375786</v>
      </c>
      <c r="M6328" s="367">
        <v>297.99999999999886</v>
      </c>
      <c r="N6328" s="367">
        <v>298</v>
      </c>
      <c r="O6328" s="384">
        <v>93.909440606340368</v>
      </c>
      <c r="P6328" s="367">
        <v>4.3210000000000006</v>
      </c>
      <c r="Q6328" s="367">
        <v>298</v>
      </c>
      <c r="R6328" s="384">
        <v>545.15025164691485</v>
      </c>
      <c r="S6328" s="367">
        <v>4.1720000000000006</v>
      </c>
      <c r="T6328" s="367">
        <v>10275.86206896552</v>
      </c>
      <c r="U6328" s="384">
        <v>28812.246756777469</v>
      </c>
      <c r="V6328" s="367">
        <v>298.00000000000011</v>
      </c>
      <c r="W6328" s="367">
        <v>496666.66666666878</v>
      </c>
      <c r="X6328" s="384">
        <v>43362.836591779007</v>
      </c>
      <c r="Y6328" s="386">
        <v>298.00000000000125</v>
      </c>
      <c r="Z6328" s="367"/>
      <c r="AA6328" s="367"/>
      <c r="AB6328" s="367"/>
      <c r="AC6328" s="367"/>
      <c r="AD6328" s="367"/>
      <c r="AE6328" s="367"/>
      <c r="AF6328" s="367"/>
      <c r="AG6328" s="367"/>
      <c r="AH6328" s="367"/>
      <c r="AI6328" s="367"/>
      <c r="AJ6328" s="367"/>
      <c r="AK6328" s="367"/>
      <c r="AL6328" s="367"/>
      <c r="AM6328" s="367"/>
      <c r="AN6328" s="367"/>
      <c r="AO6328" s="367"/>
      <c r="AP6328" s="367"/>
      <c r="AQ6328" s="367"/>
      <c r="AR6328" s="367"/>
      <c r="AS6328" s="367"/>
      <c r="AT6328" s="367"/>
    </row>
    <row r="6329" spans="2:46" ht="13.8">
      <c r="B6329" s="26">
        <v>49.833333333333165</v>
      </c>
      <c r="C6329" s="363">
        <v>251.18123433206509</v>
      </c>
      <c r="D6329" s="367">
        <v>298.99999999999898</v>
      </c>
      <c r="E6329" s="367">
        <v>13906.976744186109</v>
      </c>
      <c r="F6329" s="367">
        <v>-5331.2634949204721</v>
      </c>
      <c r="G6329" s="367">
        <v>299.00000000000136</v>
      </c>
      <c r="H6329" s="367">
        <v>74750</v>
      </c>
      <c r="I6329" s="384">
        <v>-87644.471870146532</v>
      </c>
      <c r="J6329" s="367">
        <v>299</v>
      </c>
      <c r="K6329" s="367">
        <v>18121.212121212051</v>
      </c>
      <c r="L6329" s="384">
        <v>39505.546890072052</v>
      </c>
      <c r="M6329" s="367">
        <v>298.99999999999886</v>
      </c>
      <c r="N6329" s="367">
        <v>299</v>
      </c>
      <c r="O6329" s="384">
        <v>93.638733618868372</v>
      </c>
      <c r="P6329" s="367">
        <v>4.3354999999999997</v>
      </c>
      <c r="Q6329" s="367">
        <v>299</v>
      </c>
      <c r="R6329" s="384">
        <v>546.7031245100477</v>
      </c>
      <c r="S6329" s="367">
        <v>4.1859999999999999</v>
      </c>
      <c r="T6329" s="367">
        <v>10310.34482758621</v>
      </c>
      <c r="U6329" s="384">
        <v>28872.246108986506</v>
      </c>
      <c r="V6329" s="367">
        <v>299.00000000000011</v>
      </c>
      <c r="W6329" s="367">
        <v>498333.33333333547</v>
      </c>
      <c r="X6329" s="384">
        <v>43506.985249403748</v>
      </c>
      <c r="Y6329" s="386">
        <v>299.00000000000125</v>
      </c>
      <c r="Z6329" s="367"/>
      <c r="AA6329" s="367"/>
      <c r="AB6329" s="367"/>
      <c r="AC6329" s="367"/>
      <c r="AD6329" s="367"/>
      <c r="AE6329" s="367"/>
      <c r="AF6329" s="367"/>
      <c r="AG6329" s="367"/>
      <c r="AH6329" s="367"/>
      <c r="AI6329" s="367"/>
      <c r="AJ6329" s="367"/>
      <c r="AK6329" s="367"/>
      <c r="AL6329" s="367"/>
      <c r="AM6329" s="367"/>
      <c r="AN6329" s="367"/>
      <c r="AO6329" s="367"/>
      <c r="AP6329" s="367"/>
      <c r="AQ6329" s="367"/>
      <c r="AR6329" s="367"/>
      <c r="AS6329" s="367"/>
      <c r="AT6329" s="367"/>
    </row>
    <row r="6330" spans="2:46" ht="13.8">
      <c r="B6330" s="26">
        <v>49.999999999999829</v>
      </c>
      <c r="C6330" s="363">
        <v>252.02107771147993</v>
      </c>
      <c r="D6330" s="367">
        <v>299.99999999999898</v>
      </c>
      <c r="E6330" s="367">
        <v>13953.488372093087</v>
      </c>
      <c r="F6330" s="367">
        <v>-5396.5326547122959</v>
      </c>
      <c r="G6330" s="367">
        <v>300.00000000000136</v>
      </c>
      <c r="H6330" s="367">
        <v>75000</v>
      </c>
      <c r="I6330" s="384">
        <v>-88496.087776326589</v>
      </c>
      <c r="J6330" s="367">
        <v>300</v>
      </c>
      <c r="K6330" s="367">
        <v>18181.818181818111</v>
      </c>
      <c r="L6330" s="384">
        <v>39601.360216109351</v>
      </c>
      <c r="M6330" s="367">
        <v>299.99999999999886</v>
      </c>
      <c r="N6330" s="367">
        <v>300</v>
      </c>
      <c r="O6330" s="384">
        <v>93.36410797361377</v>
      </c>
      <c r="P6330" s="367">
        <v>4.3499999999999996</v>
      </c>
      <c r="Q6330" s="367">
        <v>300</v>
      </c>
      <c r="R6330" s="384">
        <v>548.25414793908419</v>
      </c>
      <c r="S6330" s="367">
        <v>4.2</v>
      </c>
      <c r="T6330" s="367">
        <v>10344.8275862069</v>
      </c>
      <c r="U6330" s="384">
        <v>28932.000069626363</v>
      </c>
      <c r="V6330" s="367">
        <v>300.00000000000011</v>
      </c>
      <c r="W6330" s="367">
        <v>500000.00000000215</v>
      </c>
      <c r="X6330" s="384">
        <v>43651.124781832208</v>
      </c>
      <c r="Y6330" s="386">
        <v>300.00000000000125</v>
      </c>
      <c r="Z6330" s="367"/>
      <c r="AA6330" s="367"/>
      <c r="AB6330" s="367"/>
      <c r="AC6330" s="367"/>
      <c r="AD6330" s="367"/>
      <c r="AE6330" s="367"/>
      <c r="AF6330" s="367"/>
      <c r="AG6330" s="367"/>
      <c r="AH6330" s="367"/>
      <c r="AI6330" s="367"/>
      <c r="AJ6330" s="367"/>
      <c r="AK6330" s="367"/>
      <c r="AL6330" s="367"/>
      <c r="AM6330" s="367"/>
      <c r="AN6330" s="367"/>
      <c r="AO6330" s="367"/>
      <c r="AP6330" s="367"/>
      <c r="AQ6330" s="367"/>
      <c r="AR6330" s="367"/>
      <c r="AS6330" s="367"/>
      <c r="AT6330" s="367"/>
    </row>
    <row r="6331" spans="2:46" ht="13.8">
      <c r="B6331" s="26">
        <v>50.166666666666494</v>
      </c>
      <c r="C6331" s="363">
        <v>252.86091957330524</v>
      </c>
      <c r="D6331" s="367">
        <v>300.99999999999898</v>
      </c>
      <c r="E6331" s="367">
        <v>14000.000000000064</v>
      </c>
      <c r="F6331" s="367">
        <v>-5462.1180734847867</v>
      </c>
      <c r="G6331" s="367">
        <v>301.00000000000136</v>
      </c>
      <c r="H6331" s="367">
        <v>75250</v>
      </c>
      <c r="I6331" s="384">
        <v>-89351.426953054688</v>
      </c>
      <c r="J6331" s="367">
        <v>301</v>
      </c>
      <c r="K6331" s="367">
        <v>18242.424242424171</v>
      </c>
      <c r="L6331" s="384">
        <v>39696.931460487664</v>
      </c>
      <c r="M6331" s="367">
        <v>300.99999999999881</v>
      </c>
      <c r="N6331" s="367">
        <v>301</v>
      </c>
      <c r="O6331" s="384">
        <v>93.085563670576505</v>
      </c>
      <c r="P6331" s="367">
        <v>4.3645000000000005</v>
      </c>
      <c r="Q6331" s="367">
        <v>301</v>
      </c>
      <c r="R6331" s="384">
        <v>549.8033219340241</v>
      </c>
      <c r="S6331" s="367">
        <v>4.2139999999999995</v>
      </c>
      <c r="T6331" s="367">
        <v>10379.310344827591</v>
      </c>
      <c r="U6331" s="384">
        <v>28991.508638697047</v>
      </c>
      <c r="V6331" s="367">
        <v>301.00000000000017</v>
      </c>
      <c r="W6331" s="367">
        <v>501666.66666666884</v>
      </c>
      <c r="X6331" s="384">
        <v>43795.255189064381</v>
      </c>
      <c r="Y6331" s="386">
        <v>301.00000000000125</v>
      </c>
      <c r="Z6331" s="367"/>
      <c r="AA6331" s="367"/>
      <c r="AB6331" s="367"/>
      <c r="AC6331" s="367"/>
      <c r="AD6331" s="367"/>
      <c r="AE6331" s="367"/>
      <c r="AF6331" s="367"/>
      <c r="AG6331" s="367"/>
      <c r="AH6331" s="367"/>
      <c r="AI6331" s="367"/>
      <c r="AJ6331" s="367"/>
      <c r="AK6331" s="367"/>
      <c r="AL6331" s="367"/>
      <c r="AM6331" s="367"/>
      <c r="AN6331" s="367"/>
      <c r="AO6331" s="367"/>
      <c r="AP6331" s="367"/>
      <c r="AQ6331" s="367"/>
      <c r="AR6331" s="367"/>
      <c r="AS6331" s="367"/>
      <c r="AT6331" s="367"/>
    </row>
    <row r="6332" spans="2:46" ht="13.8">
      <c r="B6332" s="26">
        <v>50.333333333333158</v>
      </c>
      <c r="C6332" s="363">
        <v>253.70075991754106</v>
      </c>
      <c r="D6332" s="367">
        <v>301.99999999999892</v>
      </c>
      <c r="E6332" s="367">
        <v>14046.511627907041</v>
      </c>
      <c r="F6332" s="367">
        <v>-5528.0197512379409</v>
      </c>
      <c r="G6332" s="367">
        <v>302.00000000000136</v>
      </c>
      <c r="H6332" s="367">
        <v>75500</v>
      </c>
      <c r="I6332" s="384">
        <v>-90210.489400330742</v>
      </c>
      <c r="J6332" s="367">
        <v>302</v>
      </c>
      <c r="K6332" s="367">
        <v>18303.030303030231</v>
      </c>
      <c r="L6332" s="384">
        <v>39792.260623207017</v>
      </c>
      <c r="M6332" s="367">
        <v>301.99999999999881</v>
      </c>
      <c r="N6332" s="367">
        <v>302</v>
      </c>
      <c r="O6332" s="384">
        <v>92.803100709756677</v>
      </c>
      <c r="P6332" s="367">
        <v>4.3790000000000004</v>
      </c>
      <c r="Q6332" s="367">
        <v>302</v>
      </c>
      <c r="R6332" s="384">
        <v>551.35064649486753</v>
      </c>
      <c r="S6332" s="367">
        <v>4.2279999999999998</v>
      </c>
      <c r="T6332" s="367">
        <v>10413.793103448281</v>
      </c>
      <c r="U6332" s="384">
        <v>29050.771816198547</v>
      </c>
      <c r="V6332" s="367">
        <v>302.00000000000017</v>
      </c>
      <c r="W6332" s="367">
        <v>503333.33333333553</v>
      </c>
      <c r="X6332" s="384">
        <v>43939.37647110028</v>
      </c>
      <c r="Y6332" s="386">
        <v>302.00000000000131</v>
      </c>
      <c r="Z6332" s="367"/>
      <c r="AA6332" s="367"/>
      <c r="AB6332" s="367"/>
      <c r="AC6332" s="367"/>
      <c r="AD6332" s="367"/>
      <c r="AE6332" s="367"/>
      <c r="AF6332" s="367"/>
      <c r="AG6332" s="367"/>
      <c r="AH6332" s="367"/>
      <c r="AI6332" s="367"/>
      <c r="AJ6332" s="367"/>
      <c r="AK6332" s="367"/>
      <c r="AL6332" s="367"/>
      <c r="AM6332" s="367"/>
      <c r="AN6332" s="367"/>
      <c r="AO6332" s="367"/>
      <c r="AP6332" s="367"/>
      <c r="AQ6332" s="367"/>
      <c r="AR6332" s="367"/>
      <c r="AS6332" s="367"/>
      <c r="AT6332" s="367"/>
    </row>
    <row r="6333" spans="2:46" ht="13.8">
      <c r="B6333" s="26">
        <v>50.499999999999822</v>
      </c>
      <c r="C6333" s="363">
        <v>254.54059874418749</v>
      </c>
      <c r="D6333" s="367">
        <v>302.99999999999892</v>
      </c>
      <c r="E6333" s="367">
        <v>14093.023255814018</v>
      </c>
      <c r="F6333" s="367">
        <v>-5594.2376879717604</v>
      </c>
      <c r="G6333" s="367">
        <v>303.00000000000136</v>
      </c>
      <c r="H6333" s="367">
        <v>75750</v>
      </c>
      <c r="I6333" s="384">
        <v>-91073.275118154823</v>
      </c>
      <c r="J6333" s="367">
        <v>303</v>
      </c>
      <c r="K6333" s="367">
        <v>18363.636363636291</v>
      </c>
      <c r="L6333" s="384">
        <v>39887.347704267399</v>
      </c>
      <c r="M6333" s="367">
        <v>302.99999999999881</v>
      </c>
      <c r="N6333" s="367">
        <v>303</v>
      </c>
      <c r="O6333" s="384">
        <v>92.516719091154243</v>
      </c>
      <c r="P6333" s="367">
        <v>4.3934999999999995</v>
      </c>
      <c r="Q6333" s="367">
        <v>303</v>
      </c>
      <c r="R6333" s="384">
        <v>552.8961216216145</v>
      </c>
      <c r="S6333" s="367">
        <v>4.242</v>
      </c>
      <c r="T6333" s="367">
        <v>10448.275862068971</v>
      </c>
      <c r="U6333" s="384">
        <v>29109.78960213087</v>
      </c>
      <c r="V6333" s="367">
        <v>303.00000000000017</v>
      </c>
      <c r="W6333" s="367">
        <v>505000.00000000221</v>
      </c>
      <c r="X6333" s="384">
        <v>44083.488627939892</v>
      </c>
      <c r="Y6333" s="386">
        <v>303.00000000000131</v>
      </c>
      <c r="Z6333" s="367"/>
      <c r="AA6333" s="367"/>
      <c r="AB6333" s="367"/>
      <c r="AC6333" s="367"/>
      <c r="AD6333" s="367"/>
      <c r="AE6333" s="367"/>
      <c r="AF6333" s="367"/>
      <c r="AG6333" s="367"/>
      <c r="AH6333" s="367"/>
      <c r="AI6333" s="367"/>
      <c r="AJ6333" s="367"/>
      <c r="AK6333" s="367"/>
      <c r="AL6333" s="367"/>
      <c r="AM6333" s="367"/>
      <c r="AN6333" s="367"/>
      <c r="AO6333" s="367"/>
      <c r="AP6333" s="367"/>
      <c r="AQ6333" s="367"/>
      <c r="AR6333" s="367"/>
      <c r="AS6333" s="367"/>
      <c r="AT6333" s="367"/>
    </row>
    <row r="6334" spans="2:46" ht="13.8">
      <c r="B6334" s="26">
        <v>50.666666666666487</v>
      </c>
      <c r="C6334" s="363">
        <v>255.38043605324449</v>
      </c>
      <c r="D6334" s="367">
        <v>303.99999999999892</v>
      </c>
      <c r="E6334" s="367">
        <v>14139.534883720995</v>
      </c>
      <c r="F6334" s="367">
        <v>-5660.7718836862468</v>
      </c>
      <c r="G6334" s="367">
        <v>304.00000000000136</v>
      </c>
      <c r="H6334" s="367">
        <v>76000</v>
      </c>
      <c r="I6334" s="384">
        <v>-91939.784106526902</v>
      </c>
      <c r="J6334" s="367">
        <v>304</v>
      </c>
      <c r="K6334" s="367">
        <v>18424.242424242351</v>
      </c>
      <c r="L6334" s="384">
        <v>39982.192703668807</v>
      </c>
      <c r="M6334" s="367">
        <v>303.99999999999881</v>
      </c>
      <c r="N6334" s="367">
        <v>304</v>
      </c>
      <c r="O6334" s="384">
        <v>92.22641881476919</v>
      </c>
      <c r="P6334" s="367">
        <v>4.4080000000000004</v>
      </c>
      <c r="Q6334" s="367">
        <v>304</v>
      </c>
      <c r="R6334" s="384">
        <v>554.43974731426511</v>
      </c>
      <c r="S6334" s="367">
        <v>4.2560000000000002</v>
      </c>
      <c r="T6334" s="367">
        <v>10482.758620689661</v>
      </c>
      <c r="U6334" s="384">
        <v>29168.561996494012</v>
      </c>
      <c r="V6334" s="367">
        <v>304.00000000000017</v>
      </c>
      <c r="W6334" s="367">
        <v>506666.6666666689</v>
      </c>
      <c r="X6334" s="384">
        <v>44227.591659583217</v>
      </c>
      <c r="Y6334" s="386">
        <v>304.00000000000131</v>
      </c>
      <c r="Z6334" s="367"/>
      <c r="AA6334" s="367"/>
      <c r="AB6334" s="367"/>
      <c r="AC6334" s="367"/>
      <c r="AD6334" s="367"/>
      <c r="AE6334" s="367"/>
      <c r="AF6334" s="367"/>
      <c r="AG6334" s="367"/>
      <c r="AH6334" s="367"/>
      <c r="AI6334" s="367"/>
      <c r="AJ6334" s="367"/>
      <c r="AK6334" s="367"/>
      <c r="AL6334" s="367"/>
      <c r="AM6334" s="367"/>
      <c r="AN6334" s="367"/>
      <c r="AO6334" s="367"/>
      <c r="AP6334" s="367"/>
      <c r="AQ6334" s="367"/>
      <c r="AR6334" s="367"/>
      <c r="AS6334" s="367"/>
      <c r="AT6334" s="367"/>
    </row>
    <row r="6335" spans="2:46" ht="13.8">
      <c r="B6335" s="26">
        <v>50.833333333333151</v>
      </c>
      <c r="C6335" s="363">
        <v>256.22027184471199</v>
      </c>
      <c r="D6335" s="367">
        <v>304.99999999999892</v>
      </c>
      <c r="E6335" s="367">
        <v>14186.046511627972</v>
      </c>
      <c r="F6335" s="367">
        <v>-5727.6223383814004</v>
      </c>
      <c r="G6335" s="367">
        <v>305.00000000000142</v>
      </c>
      <c r="H6335" s="367">
        <v>76250</v>
      </c>
      <c r="I6335" s="384">
        <v>-92810.016365446965</v>
      </c>
      <c r="J6335" s="367">
        <v>305</v>
      </c>
      <c r="K6335" s="367">
        <v>18484.848484848411</v>
      </c>
      <c r="L6335" s="384">
        <v>40076.795621411235</v>
      </c>
      <c r="M6335" s="367">
        <v>304.99999999999881</v>
      </c>
      <c r="N6335" s="367">
        <v>305</v>
      </c>
      <c r="O6335" s="384">
        <v>91.932199880601502</v>
      </c>
      <c r="P6335" s="367">
        <v>4.4225000000000003</v>
      </c>
      <c r="Q6335" s="367">
        <v>305</v>
      </c>
      <c r="R6335" s="384">
        <v>555.98152357281913</v>
      </c>
      <c r="S6335" s="367">
        <v>4.2700000000000005</v>
      </c>
      <c r="T6335" s="367">
        <v>10517.241379310351</v>
      </c>
      <c r="U6335" s="384">
        <v>29227.088999287982</v>
      </c>
      <c r="V6335" s="367">
        <v>305.00000000000023</v>
      </c>
      <c r="W6335" s="367">
        <v>508333.33333333558</v>
      </c>
      <c r="X6335" s="384">
        <v>44371.685566030254</v>
      </c>
      <c r="Y6335" s="386">
        <v>305.00000000000131</v>
      </c>
      <c r="Z6335" s="367"/>
      <c r="AA6335" s="367"/>
      <c r="AB6335" s="367"/>
      <c r="AC6335" s="367"/>
      <c r="AD6335" s="367"/>
      <c r="AE6335" s="367"/>
      <c r="AF6335" s="367"/>
      <c r="AG6335" s="367"/>
      <c r="AH6335" s="367"/>
      <c r="AI6335" s="367"/>
      <c r="AJ6335" s="367"/>
      <c r="AK6335" s="367"/>
      <c r="AL6335" s="367"/>
      <c r="AM6335" s="367"/>
      <c r="AN6335" s="367"/>
      <c r="AO6335" s="367"/>
      <c r="AP6335" s="367"/>
      <c r="AQ6335" s="367"/>
      <c r="AR6335" s="367"/>
      <c r="AS6335" s="367"/>
      <c r="AT6335" s="367"/>
    </row>
    <row r="6336" spans="2:46" ht="13.8">
      <c r="B6336" s="26">
        <v>50.999999999999815</v>
      </c>
      <c r="C6336" s="363">
        <v>257.06010611859</v>
      </c>
      <c r="D6336" s="367">
        <v>305.99999999999886</v>
      </c>
      <c r="E6336" s="367">
        <v>14232.558139534949</v>
      </c>
      <c r="F6336" s="367">
        <v>-5794.7890520572164</v>
      </c>
      <c r="G6336" s="367">
        <v>306.00000000000142</v>
      </c>
      <c r="H6336" s="367">
        <v>76500</v>
      </c>
      <c r="I6336" s="384">
        <v>-93683.971894915041</v>
      </c>
      <c r="J6336" s="367">
        <v>306</v>
      </c>
      <c r="K6336" s="367">
        <v>18545.454545454471</v>
      </c>
      <c r="L6336" s="384">
        <v>40171.156457494697</v>
      </c>
      <c r="M6336" s="367">
        <v>305.99999999999881</v>
      </c>
      <c r="N6336" s="367">
        <v>306</v>
      </c>
      <c r="O6336" s="384">
        <v>91.634062288651236</v>
      </c>
      <c r="P6336" s="367">
        <v>4.4370000000000003</v>
      </c>
      <c r="Q6336" s="367">
        <v>306</v>
      </c>
      <c r="R6336" s="384">
        <v>557.52145039727645</v>
      </c>
      <c r="S6336" s="367">
        <v>4.2839999999999998</v>
      </c>
      <c r="T6336" s="367">
        <v>10551.724137931042</v>
      </c>
      <c r="U6336" s="384">
        <v>29285.370610512771</v>
      </c>
      <c r="V6336" s="367">
        <v>306.00000000000023</v>
      </c>
      <c r="W6336" s="367">
        <v>510000.00000000227</v>
      </c>
      <c r="X6336" s="384">
        <v>44515.770347281017</v>
      </c>
      <c r="Y6336" s="386">
        <v>306.00000000000131</v>
      </c>
      <c r="Z6336" s="367"/>
      <c r="AA6336" s="367"/>
      <c r="AB6336" s="367"/>
      <c r="AC6336" s="367"/>
      <c r="AD6336" s="367"/>
      <c r="AE6336" s="367"/>
      <c r="AF6336" s="367"/>
      <c r="AG6336" s="367"/>
      <c r="AH6336" s="367"/>
      <c r="AI6336" s="367"/>
      <c r="AJ6336" s="367"/>
      <c r="AK6336" s="367"/>
      <c r="AL6336" s="367"/>
      <c r="AM6336" s="367"/>
      <c r="AN6336" s="367"/>
      <c r="AO6336" s="367"/>
      <c r="AP6336" s="367"/>
      <c r="AQ6336" s="367"/>
      <c r="AR6336" s="367"/>
      <c r="AS6336" s="367"/>
      <c r="AT6336" s="367"/>
    </row>
    <row r="6337" spans="2:46" ht="13.8">
      <c r="B6337" s="26">
        <v>51.16666666666648</v>
      </c>
      <c r="C6337" s="363">
        <v>257.89993887487856</v>
      </c>
      <c r="D6337" s="367">
        <v>306.99999999999886</v>
      </c>
      <c r="E6337" s="367">
        <v>14279.069767441926</v>
      </c>
      <c r="F6337" s="367">
        <v>-5862.2720247136967</v>
      </c>
      <c r="G6337" s="367">
        <v>307.00000000000142</v>
      </c>
      <c r="H6337" s="367">
        <v>76750</v>
      </c>
      <c r="I6337" s="384">
        <v>-94561.650694931101</v>
      </c>
      <c r="J6337" s="367">
        <v>307</v>
      </c>
      <c r="K6337" s="367">
        <v>18606.060606060531</v>
      </c>
      <c r="L6337" s="384">
        <v>40265.275211919179</v>
      </c>
      <c r="M6337" s="367">
        <v>306.99999999999875</v>
      </c>
      <c r="N6337" s="367">
        <v>307</v>
      </c>
      <c r="O6337" s="384">
        <v>91.332006038918365</v>
      </c>
      <c r="P6337" s="367">
        <v>4.4514999999999993</v>
      </c>
      <c r="Q6337" s="367">
        <v>307</v>
      </c>
      <c r="R6337" s="384">
        <v>559.05952778763742</v>
      </c>
      <c r="S6337" s="367">
        <v>4.298</v>
      </c>
      <c r="T6337" s="367">
        <v>10586.206896551732</v>
      </c>
      <c r="U6337" s="384">
        <v>29343.406830168376</v>
      </c>
      <c r="V6337" s="367">
        <v>307.00000000000023</v>
      </c>
      <c r="W6337" s="367">
        <v>511666.66666666896</v>
      </c>
      <c r="X6337" s="384">
        <v>44659.846003335508</v>
      </c>
      <c r="Y6337" s="386">
        <v>307.00000000000136</v>
      </c>
      <c r="Z6337" s="367"/>
      <c r="AA6337" s="367"/>
      <c r="AB6337" s="367"/>
      <c r="AC6337" s="367"/>
      <c r="AD6337" s="367"/>
      <c r="AE6337" s="367"/>
      <c r="AF6337" s="367"/>
      <c r="AG6337" s="367"/>
      <c r="AH6337" s="367"/>
      <c r="AI6337" s="367"/>
      <c r="AJ6337" s="367"/>
      <c r="AK6337" s="367"/>
      <c r="AL6337" s="367"/>
      <c r="AM6337" s="367"/>
      <c r="AN6337" s="367"/>
      <c r="AO6337" s="367"/>
      <c r="AP6337" s="367"/>
      <c r="AQ6337" s="367"/>
      <c r="AR6337" s="367"/>
      <c r="AS6337" s="367"/>
      <c r="AT6337" s="367"/>
    </row>
    <row r="6338" spans="2:46" ht="13.8">
      <c r="B6338" s="26">
        <v>51.333333333333144</v>
      </c>
      <c r="C6338" s="363">
        <v>258.73977011357778</v>
      </c>
      <c r="D6338" s="367">
        <v>307.99999999999886</v>
      </c>
      <c r="E6338" s="367">
        <v>14325.581395348903</v>
      </c>
      <c r="F6338" s="367">
        <v>-5930.0712563508441</v>
      </c>
      <c r="G6338" s="367">
        <v>308.00000000000142</v>
      </c>
      <c r="H6338" s="367">
        <v>77000</v>
      </c>
      <c r="I6338" s="384">
        <v>-95443.052765495158</v>
      </c>
      <c r="J6338" s="367">
        <v>308</v>
      </c>
      <c r="K6338" s="367">
        <v>18666.666666666591</v>
      </c>
      <c r="L6338" s="384">
        <v>40359.151884684688</v>
      </c>
      <c r="M6338" s="367">
        <v>307.99999999999875</v>
      </c>
      <c r="N6338" s="367">
        <v>308</v>
      </c>
      <c r="O6338" s="384">
        <v>91.026031131402874</v>
      </c>
      <c r="P6338" s="367">
        <v>4.4660000000000002</v>
      </c>
      <c r="Q6338" s="367">
        <v>308</v>
      </c>
      <c r="R6338" s="384">
        <v>560.59575574390192</v>
      </c>
      <c r="S6338" s="367">
        <v>4.3120000000000003</v>
      </c>
      <c r="T6338" s="367">
        <v>10620.689655172422</v>
      </c>
      <c r="U6338" s="384">
        <v>29401.197658254805</v>
      </c>
      <c r="V6338" s="367">
        <v>308.00000000000023</v>
      </c>
      <c r="W6338" s="367">
        <v>513333.33333333564</v>
      </c>
      <c r="X6338" s="384">
        <v>44803.912534193703</v>
      </c>
      <c r="Y6338" s="386">
        <v>308.00000000000136</v>
      </c>
      <c r="Z6338" s="367"/>
      <c r="AA6338" s="367"/>
      <c r="AB6338" s="367"/>
      <c r="AC6338" s="367"/>
      <c r="AD6338" s="367"/>
      <c r="AE6338" s="367"/>
      <c r="AF6338" s="367"/>
      <c r="AG6338" s="367"/>
      <c r="AH6338" s="367"/>
      <c r="AI6338" s="367"/>
      <c r="AJ6338" s="367"/>
      <c r="AK6338" s="367"/>
      <c r="AL6338" s="367"/>
      <c r="AM6338" s="367"/>
      <c r="AN6338" s="367"/>
      <c r="AO6338" s="367"/>
      <c r="AP6338" s="367"/>
      <c r="AQ6338" s="367"/>
      <c r="AR6338" s="367"/>
      <c r="AS6338" s="367"/>
      <c r="AT6338" s="367"/>
    </row>
    <row r="6339" spans="2:46" ht="13.8">
      <c r="B6339" s="26">
        <v>51.499999999999808</v>
      </c>
      <c r="C6339" s="363">
        <v>259.57959983468737</v>
      </c>
      <c r="D6339" s="367">
        <v>308.99999999999881</v>
      </c>
      <c r="E6339" s="367">
        <v>14372.09302325588</v>
      </c>
      <c r="F6339" s="367">
        <v>-5998.186746968654</v>
      </c>
      <c r="G6339" s="367">
        <v>309.00000000000142</v>
      </c>
      <c r="H6339" s="367">
        <v>77250</v>
      </c>
      <c r="I6339" s="384">
        <v>-96328.178106607214</v>
      </c>
      <c r="J6339" s="367">
        <v>309</v>
      </c>
      <c r="K6339" s="367">
        <v>18727.272727272652</v>
      </c>
      <c r="L6339" s="384">
        <v>40452.786475791239</v>
      </c>
      <c r="M6339" s="367">
        <v>308.99999999999875</v>
      </c>
      <c r="N6339" s="367">
        <v>309</v>
      </c>
      <c r="O6339" s="384">
        <v>90.716137566104763</v>
      </c>
      <c r="P6339" s="367">
        <v>4.4805000000000001</v>
      </c>
      <c r="Q6339" s="367">
        <v>309</v>
      </c>
      <c r="R6339" s="384">
        <v>562.13013426606983</v>
      </c>
      <c r="S6339" s="367">
        <v>4.3259999999999996</v>
      </c>
      <c r="T6339" s="367">
        <v>10655.172413793112</v>
      </c>
      <c r="U6339" s="384">
        <v>29458.74309477206</v>
      </c>
      <c r="V6339" s="367">
        <v>309.00000000000028</v>
      </c>
      <c r="W6339" s="367">
        <v>515000.00000000233</v>
      </c>
      <c r="X6339" s="384">
        <v>44947.969939855611</v>
      </c>
      <c r="Y6339" s="386">
        <v>309.00000000000136</v>
      </c>
      <c r="Z6339" s="367"/>
      <c r="AA6339" s="367"/>
      <c r="AB6339" s="367"/>
      <c r="AC6339" s="367"/>
      <c r="AD6339" s="367"/>
      <c r="AE6339" s="367"/>
      <c r="AF6339" s="367"/>
      <c r="AG6339" s="367"/>
      <c r="AH6339" s="367"/>
      <c r="AI6339" s="367"/>
      <c r="AJ6339" s="367"/>
      <c r="AK6339" s="367"/>
      <c r="AL6339" s="367"/>
      <c r="AM6339" s="367"/>
      <c r="AN6339" s="367"/>
      <c r="AO6339" s="367"/>
      <c r="AP6339" s="367"/>
      <c r="AQ6339" s="367"/>
      <c r="AR6339" s="367"/>
      <c r="AS6339" s="367"/>
      <c r="AT6339" s="367"/>
    </row>
    <row r="6340" spans="2:46" ht="13.8">
      <c r="B6340" s="26">
        <v>51.666666666666472</v>
      </c>
      <c r="C6340" s="363">
        <v>260.41942803820763</v>
      </c>
      <c r="D6340" s="367">
        <v>309.99999999999881</v>
      </c>
      <c r="E6340" s="367">
        <v>14418.604651162857</v>
      </c>
      <c r="F6340" s="367">
        <v>-6066.6184965671318</v>
      </c>
      <c r="G6340" s="367">
        <v>310.00000000000142</v>
      </c>
      <c r="H6340" s="367">
        <v>77500</v>
      </c>
      <c r="I6340" s="384">
        <v>-97217.026718267269</v>
      </c>
      <c r="J6340" s="367">
        <v>310</v>
      </c>
      <c r="K6340" s="367">
        <v>18787.878787878712</v>
      </c>
      <c r="L6340" s="384">
        <v>40546.17898523881</v>
      </c>
      <c r="M6340" s="367">
        <v>309.99999999999875</v>
      </c>
      <c r="N6340" s="367">
        <v>310</v>
      </c>
      <c r="O6340" s="384">
        <v>90.402325343024074</v>
      </c>
      <c r="P6340" s="367">
        <v>4.4950000000000001</v>
      </c>
      <c r="Q6340" s="367">
        <v>310</v>
      </c>
      <c r="R6340" s="384">
        <v>563.66266335414127</v>
      </c>
      <c r="S6340" s="367">
        <v>4.34</v>
      </c>
      <c r="T6340" s="367">
        <v>10689.655172413803</v>
      </c>
      <c r="U6340" s="384">
        <v>29516.043139720128</v>
      </c>
      <c r="V6340" s="367">
        <v>310.00000000000028</v>
      </c>
      <c r="W6340" s="367">
        <v>516666.66666666901</v>
      </c>
      <c r="X6340" s="384">
        <v>45092.018220321239</v>
      </c>
      <c r="Y6340" s="386">
        <v>310.00000000000136</v>
      </c>
      <c r="Z6340" s="367"/>
      <c r="AA6340" s="367"/>
      <c r="AB6340" s="367"/>
      <c r="AC6340" s="367"/>
      <c r="AD6340" s="367"/>
      <c r="AE6340" s="367"/>
      <c r="AF6340" s="367"/>
      <c r="AG6340" s="367"/>
      <c r="AH6340" s="367"/>
      <c r="AI6340" s="367"/>
      <c r="AJ6340" s="367"/>
      <c r="AK6340" s="367"/>
      <c r="AL6340" s="367"/>
      <c r="AM6340" s="367"/>
      <c r="AN6340" s="367"/>
      <c r="AO6340" s="367"/>
      <c r="AP6340" s="367"/>
      <c r="AQ6340" s="367"/>
      <c r="AR6340" s="367"/>
      <c r="AS6340" s="367"/>
      <c r="AT6340" s="367"/>
    </row>
    <row r="6341" spans="2:46" ht="13.8">
      <c r="B6341" s="26">
        <v>51.833333333333137</v>
      </c>
      <c r="C6341" s="363">
        <v>261.25925472413843</v>
      </c>
      <c r="D6341" s="367">
        <v>310.99999999999881</v>
      </c>
      <c r="E6341" s="367">
        <v>14465.116279069834</v>
      </c>
      <c r="F6341" s="367">
        <v>-6135.3665051462731</v>
      </c>
      <c r="G6341" s="367">
        <v>311.00000000000142</v>
      </c>
      <c r="H6341" s="367">
        <v>77750</v>
      </c>
      <c r="I6341" s="384">
        <v>-98109.598600475321</v>
      </c>
      <c r="J6341" s="367">
        <v>311</v>
      </c>
      <c r="K6341" s="367">
        <v>18848.484848484772</v>
      </c>
      <c r="L6341" s="384">
        <v>40639.329413027408</v>
      </c>
      <c r="M6341" s="367">
        <v>310.99999999999875</v>
      </c>
      <c r="N6341" s="367">
        <v>311</v>
      </c>
      <c r="O6341" s="384">
        <v>90.084594462160766</v>
      </c>
      <c r="P6341" s="367">
        <v>4.5094999999999992</v>
      </c>
      <c r="Q6341" s="367">
        <v>311</v>
      </c>
      <c r="R6341" s="384">
        <v>565.19334300811636</v>
      </c>
      <c r="S6341" s="367">
        <v>4.3540000000000001</v>
      </c>
      <c r="T6341" s="367">
        <v>10724.137931034493</v>
      </c>
      <c r="U6341" s="384">
        <v>29573.097793099023</v>
      </c>
      <c r="V6341" s="367">
        <v>311.00000000000028</v>
      </c>
      <c r="W6341" s="367">
        <v>518333.3333333357</v>
      </c>
      <c r="X6341" s="384">
        <v>45236.057375590579</v>
      </c>
      <c r="Y6341" s="386">
        <v>311.00000000000136</v>
      </c>
      <c r="Z6341" s="367"/>
      <c r="AA6341" s="367"/>
      <c r="AB6341" s="367"/>
      <c r="AC6341" s="367"/>
      <c r="AD6341" s="367"/>
      <c r="AE6341" s="367"/>
      <c r="AF6341" s="367"/>
      <c r="AG6341" s="367"/>
      <c r="AH6341" s="367"/>
      <c r="AI6341" s="367"/>
      <c r="AJ6341" s="367"/>
      <c r="AK6341" s="367"/>
      <c r="AL6341" s="367"/>
      <c r="AM6341" s="367"/>
      <c r="AN6341" s="367"/>
      <c r="AO6341" s="367"/>
      <c r="AP6341" s="367"/>
      <c r="AQ6341" s="367"/>
      <c r="AR6341" s="367"/>
      <c r="AS6341" s="367"/>
      <c r="AT6341" s="367"/>
    </row>
    <row r="6342" spans="2:46" ht="13.8">
      <c r="B6342" s="26">
        <v>51.999999999999801</v>
      </c>
      <c r="C6342" s="363">
        <v>262.09907989247978</v>
      </c>
      <c r="D6342" s="367">
        <v>311.99999999999881</v>
      </c>
      <c r="E6342" s="367">
        <v>14511.627906976812</v>
      </c>
      <c r="F6342" s="367">
        <v>-6204.4307727060814</v>
      </c>
      <c r="G6342" s="367">
        <v>312.00000000000142</v>
      </c>
      <c r="H6342" s="367">
        <v>78000</v>
      </c>
      <c r="I6342" s="384">
        <v>-99005.893753231387</v>
      </c>
      <c r="J6342" s="367">
        <v>312</v>
      </c>
      <c r="K6342" s="367">
        <v>18909.090909090832</v>
      </c>
      <c r="L6342" s="384">
        <v>40732.237759157033</v>
      </c>
      <c r="M6342" s="367">
        <v>311.99999999999875</v>
      </c>
      <c r="N6342" s="367">
        <v>312</v>
      </c>
      <c r="O6342" s="384">
        <v>89.762944923514837</v>
      </c>
      <c r="P6342" s="367">
        <v>4.524</v>
      </c>
      <c r="Q6342" s="367">
        <v>312</v>
      </c>
      <c r="R6342" s="384">
        <v>566.72217322799474</v>
      </c>
      <c r="S6342" s="367">
        <v>4.3680000000000003</v>
      </c>
      <c r="T6342" s="367">
        <v>10758.620689655183</v>
      </c>
      <c r="U6342" s="384">
        <v>29629.907054908737</v>
      </c>
      <c r="V6342" s="367">
        <v>312.00000000000034</v>
      </c>
      <c r="W6342" s="367">
        <v>520000.00000000239</v>
      </c>
      <c r="X6342" s="384">
        <v>45380.087405663653</v>
      </c>
      <c r="Y6342" s="386">
        <v>312.00000000000142</v>
      </c>
      <c r="Z6342" s="367"/>
      <c r="AA6342" s="367"/>
      <c r="AB6342" s="367"/>
      <c r="AC6342" s="367"/>
      <c r="AD6342" s="367"/>
      <c r="AE6342" s="367"/>
      <c r="AF6342" s="367"/>
      <c r="AG6342" s="367"/>
      <c r="AH6342" s="367"/>
      <c r="AI6342" s="367"/>
      <c r="AJ6342" s="367"/>
      <c r="AK6342" s="367"/>
      <c r="AL6342" s="367"/>
      <c r="AM6342" s="367"/>
      <c r="AN6342" s="367"/>
      <c r="AO6342" s="367"/>
      <c r="AP6342" s="367"/>
      <c r="AQ6342" s="367"/>
      <c r="AR6342" s="367"/>
      <c r="AS6342" s="367"/>
      <c r="AT6342" s="367"/>
    </row>
    <row r="6343" spans="2:46" ht="13.8">
      <c r="B6343" s="26">
        <v>52.166666666666465</v>
      </c>
      <c r="C6343" s="363">
        <v>262.93890354323167</v>
      </c>
      <c r="D6343" s="367">
        <v>312.99999999999881</v>
      </c>
      <c r="E6343" s="367">
        <v>14558.139534883789</v>
      </c>
      <c r="F6343" s="367">
        <v>-6273.8112992465531</v>
      </c>
      <c r="G6343" s="367">
        <v>313.00000000000142</v>
      </c>
      <c r="H6343" s="367">
        <v>78250</v>
      </c>
      <c r="I6343" s="384">
        <v>-99905.912176535421</v>
      </c>
      <c r="J6343" s="367">
        <v>313</v>
      </c>
      <c r="K6343" s="367">
        <v>18969.696969696892</v>
      </c>
      <c r="L6343" s="384">
        <v>40824.904023627685</v>
      </c>
      <c r="M6343" s="367">
        <v>312.99999999999875</v>
      </c>
      <c r="N6343" s="367">
        <v>313</v>
      </c>
      <c r="O6343" s="384">
        <v>89.437376727086288</v>
      </c>
      <c r="P6343" s="367">
        <v>4.5385</v>
      </c>
      <c r="Q6343" s="367">
        <v>313</v>
      </c>
      <c r="R6343" s="384">
        <v>568.24915401377677</v>
      </c>
      <c r="S6343" s="367">
        <v>4.3819999999999997</v>
      </c>
      <c r="T6343" s="367">
        <v>10793.103448275873</v>
      </c>
      <c r="U6343" s="384">
        <v>29686.470925149271</v>
      </c>
      <c r="V6343" s="367">
        <v>313.00000000000034</v>
      </c>
      <c r="W6343" s="367">
        <v>521666.66666666907</v>
      </c>
      <c r="X6343" s="384">
        <v>45524.108310540432</v>
      </c>
      <c r="Y6343" s="386">
        <v>313.00000000000142</v>
      </c>
      <c r="Z6343" s="367"/>
      <c r="AA6343" s="367"/>
      <c r="AB6343" s="367"/>
      <c r="AC6343" s="367"/>
      <c r="AD6343" s="367"/>
      <c r="AE6343" s="367"/>
      <c r="AF6343" s="367"/>
      <c r="AG6343" s="367"/>
      <c r="AH6343" s="367"/>
      <c r="AI6343" s="367"/>
      <c r="AJ6343" s="367"/>
      <c r="AK6343" s="367"/>
      <c r="AL6343" s="367"/>
      <c r="AM6343" s="367"/>
      <c r="AN6343" s="367"/>
      <c r="AO6343" s="367"/>
      <c r="AP6343" s="367"/>
      <c r="AQ6343" s="367"/>
      <c r="AR6343" s="367"/>
      <c r="AS6343" s="367"/>
      <c r="AT6343" s="367"/>
    </row>
    <row r="6344" spans="2:46" ht="13.8">
      <c r="B6344" s="26">
        <v>52.33333333333313</v>
      </c>
      <c r="C6344" s="363">
        <v>263.77872567639406</v>
      </c>
      <c r="D6344" s="367">
        <v>313.99999999999881</v>
      </c>
      <c r="E6344" s="367">
        <v>14604.651162790766</v>
      </c>
      <c r="F6344" s="367">
        <v>-6343.5080847676945</v>
      </c>
      <c r="G6344" s="367">
        <v>314.00000000000148</v>
      </c>
      <c r="H6344" s="367">
        <v>78500</v>
      </c>
      <c r="I6344" s="384">
        <v>-100809.65387038748</v>
      </c>
      <c r="J6344" s="367">
        <v>314</v>
      </c>
      <c r="K6344" s="367">
        <v>19030.303030302952</v>
      </c>
      <c r="L6344" s="384">
        <v>40917.328206439364</v>
      </c>
      <c r="M6344" s="367">
        <v>313.99999999999875</v>
      </c>
      <c r="N6344" s="367">
        <v>314</v>
      </c>
      <c r="O6344" s="384">
        <v>89.107889872875148</v>
      </c>
      <c r="P6344" s="367">
        <v>4.5529999999999999</v>
      </c>
      <c r="Q6344" s="367">
        <v>314</v>
      </c>
      <c r="R6344" s="384">
        <v>569.77428536546211</v>
      </c>
      <c r="S6344" s="367">
        <v>4.3959999999999999</v>
      </c>
      <c r="T6344" s="367">
        <v>10827.586206896563</v>
      </c>
      <c r="U6344" s="384">
        <v>29742.789403820629</v>
      </c>
      <c r="V6344" s="367">
        <v>314.00000000000034</v>
      </c>
      <c r="W6344" s="367">
        <v>523333.33333333576</v>
      </c>
      <c r="X6344" s="384">
        <v>45668.120090220931</v>
      </c>
      <c r="Y6344" s="386">
        <v>314.00000000000142</v>
      </c>
      <c r="Z6344" s="367"/>
      <c r="AA6344" s="367"/>
      <c r="AB6344" s="367"/>
      <c r="AC6344" s="367"/>
      <c r="AD6344" s="367"/>
      <c r="AE6344" s="367"/>
      <c r="AF6344" s="367"/>
      <c r="AG6344" s="367"/>
      <c r="AH6344" s="367"/>
      <c r="AI6344" s="367"/>
      <c r="AJ6344" s="367"/>
      <c r="AK6344" s="367"/>
      <c r="AL6344" s="367"/>
      <c r="AM6344" s="367"/>
      <c r="AN6344" s="367"/>
      <c r="AO6344" s="367"/>
      <c r="AP6344" s="367"/>
      <c r="AQ6344" s="367"/>
      <c r="AR6344" s="367"/>
      <c r="AS6344" s="367"/>
      <c r="AT6344" s="367"/>
    </row>
    <row r="6345" spans="2:46" ht="13.8">
      <c r="B6345" s="26">
        <v>52.499999999999794</v>
      </c>
      <c r="C6345" s="363">
        <v>264.61854629196705</v>
      </c>
      <c r="D6345" s="367">
        <v>314.99999999999881</v>
      </c>
      <c r="E6345" s="367">
        <v>14651.162790697743</v>
      </c>
      <c r="F6345" s="367">
        <v>-6413.5211292694967</v>
      </c>
      <c r="G6345" s="367">
        <v>315.00000000000148</v>
      </c>
      <c r="H6345" s="367">
        <v>78750</v>
      </c>
      <c r="I6345" s="384">
        <v>-101717.11883478753</v>
      </c>
      <c r="J6345" s="367">
        <v>315</v>
      </c>
      <c r="K6345" s="367">
        <v>19090.909090909012</v>
      </c>
      <c r="L6345" s="384">
        <v>41009.510307592078</v>
      </c>
      <c r="M6345" s="367">
        <v>314.99999999999875</v>
      </c>
      <c r="N6345" s="367">
        <v>315</v>
      </c>
      <c r="O6345" s="384">
        <v>88.774484360881388</v>
      </c>
      <c r="P6345" s="367">
        <v>4.5675000000000008</v>
      </c>
      <c r="Q6345" s="367">
        <v>315</v>
      </c>
      <c r="R6345" s="384">
        <v>571.29756728305108</v>
      </c>
      <c r="S6345" s="367">
        <v>4.41</v>
      </c>
      <c r="T6345" s="367">
        <v>10862.068965517254</v>
      </c>
      <c r="U6345" s="384">
        <v>29798.862490922806</v>
      </c>
      <c r="V6345" s="367">
        <v>315.00000000000034</v>
      </c>
      <c r="W6345" s="367">
        <v>525000.00000000244</v>
      </c>
      <c r="X6345" s="384">
        <v>45812.122744705142</v>
      </c>
      <c r="Y6345" s="386">
        <v>315.00000000000142</v>
      </c>
      <c r="Z6345" s="367"/>
      <c r="AA6345" s="367"/>
      <c r="AB6345" s="367"/>
      <c r="AC6345" s="367"/>
      <c r="AD6345" s="367"/>
      <c r="AE6345" s="367"/>
      <c r="AF6345" s="367"/>
      <c r="AG6345" s="367"/>
      <c r="AH6345" s="367"/>
      <c r="AI6345" s="367"/>
      <c r="AJ6345" s="367"/>
      <c r="AK6345" s="367"/>
      <c r="AL6345" s="367"/>
      <c r="AM6345" s="367"/>
      <c r="AN6345" s="367"/>
      <c r="AO6345" s="367"/>
      <c r="AP6345" s="367"/>
      <c r="AQ6345" s="367"/>
      <c r="AR6345" s="367"/>
      <c r="AS6345" s="367"/>
      <c r="AT6345" s="367"/>
    </row>
    <row r="6346" spans="2:46" ht="13.8">
      <c r="B6346" s="26">
        <v>52.666666666666458</v>
      </c>
      <c r="C6346" s="363">
        <v>265.45836538995059</v>
      </c>
      <c r="D6346" s="367">
        <v>315.99999999999881</v>
      </c>
      <c r="E6346" s="367">
        <v>14697.67441860472</v>
      </c>
      <c r="F6346" s="367">
        <v>-6483.8504327519649</v>
      </c>
      <c r="G6346" s="367">
        <v>316.00000000000148</v>
      </c>
      <c r="H6346" s="367">
        <v>79000</v>
      </c>
      <c r="I6346" s="384">
        <v>-102628.30706973557</v>
      </c>
      <c r="J6346" s="367">
        <v>316</v>
      </c>
      <c r="K6346" s="367">
        <v>19151.515151515072</v>
      </c>
      <c r="L6346" s="384">
        <v>41101.450327085811</v>
      </c>
      <c r="M6346" s="367">
        <v>315.99999999999875</v>
      </c>
      <c r="N6346" s="367">
        <v>316</v>
      </c>
      <c r="O6346" s="384">
        <v>88.43716019110505</v>
      </c>
      <c r="P6346" s="367">
        <v>4.5819999999999999</v>
      </c>
      <c r="Q6346" s="367">
        <v>316</v>
      </c>
      <c r="R6346" s="384">
        <v>572.81899976654358</v>
      </c>
      <c r="S6346" s="367">
        <v>4.4240000000000004</v>
      </c>
      <c r="T6346" s="367">
        <v>10896.551724137944</v>
      </c>
      <c r="U6346" s="384">
        <v>29854.690186455802</v>
      </c>
      <c r="V6346" s="367">
        <v>316.0000000000004</v>
      </c>
      <c r="W6346" s="367">
        <v>526666.66666666907</v>
      </c>
      <c r="X6346" s="384">
        <v>45956.116273993073</v>
      </c>
      <c r="Y6346" s="386">
        <v>316.00000000000142</v>
      </c>
      <c r="Z6346" s="367"/>
      <c r="AA6346" s="367"/>
      <c r="AB6346" s="367"/>
      <c r="AC6346" s="367"/>
      <c r="AD6346" s="367"/>
      <c r="AE6346" s="367"/>
      <c r="AF6346" s="367"/>
      <c r="AG6346" s="367"/>
      <c r="AH6346" s="367"/>
      <c r="AI6346" s="367"/>
      <c r="AJ6346" s="367"/>
      <c r="AK6346" s="367"/>
      <c r="AL6346" s="367"/>
      <c r="AM6346" s="367"/>
      <c r="AN6346" s="367"/>
      <c r="AO6346" s="367"/>
      <c r="AP6346" s="367"/>
      <c r="AQ6346" s="367"/>
      <c r="AR6346" s="367"/>
      <c r="AS6346" s="367"/>
      <c r="AT6346" s="367"/>
    </row>
    <row r="6347" spans="2:46" ht="13.8">
      <c r="B6347" s="26">
        <v>52.833333333333123</v>
      </c>
      <c r="C6347" s="363">
        <v>266.29818297034456</v>
      </c>
      <c r="D6347" s="367">
        <v>316.99999999999875</v>
      </c>
      <c r="E6347" s="367">
        <v>14744.186046511697</v>
      </c>
      <c r="F6347" s="367">
        <v>-6554.4959952150984</v>
      </c>
      <c r="G6347" s="367">
        <v>317.00000000000148</v>
      </c>
      <c r="H6347" s="367">
        <v>79250</v>
      </c>
      <c r="I6347" s="384">
        <v>-103543.21857523161</v>
      </c>
      <c r="J6347" s="367">
        <v>317</v>
      </c>
      <c r="K6347" s="367">
        <v>19212.121212121132</v>
      </c>
      <c r="L6347" s="384">
        <v>41193.148264920579</v>
      </c>
      <c r="M6347" s="367">
        <v>316.99999999999875</v>
      </c>
      <c r="N6347" s="367">
        <v>317</v>
      </c>
      <c r="O6347" s="384">
        <v>88.095917363546079</v>
      </c>
      <c r="P6347" s="367">
        <v>4.5964999999999998</v>
      </c>
      <c r="Q6347" s="367">
        <v>317</v>
      </c>
      <c r="R6347" s="384">
        <v>574.3385828159395</v>
      </c>
      <c r="S6347" s="367">
        <v>4.4379999999999997</v>
      </c>
      <c r="T6347" s="367">
        <v>10931.034482758634</v>
      </c>
      <c r="U6347" s="384">
        <v>29910.272490419622</v>
      </c>
      <c r="V6347" s="367">
        <v>317.0000000000004</v>
      </c>
      <c r="W6347" s="367">
        <v>528333.3333333357</v>
      </c>
      <c r="X6347" s="384">
        <v>46100.100678084716</v>
      </c>
      <c r="Y6347" s="386">
        <v>317.00000000000136</v>
      </c>
      <c r="Z6347" s="367"/>
      <c r="AA6347" s="367"/>
      <c r="AB6347" s="367"/>
      <c r="AC6347" s="367"/>
      <c r="AD6347" s="367"/>
      <c r="AE6347" s="367"/>
      <c r="AF6347" s="367"/>
      <c r="AG6347" s="367"/>
      <c r="AH6347" s="367"/>
      <c r="AI6347" s="367"/>
      <c r="AJ6347" s="367"/>
      <c r="AK6347" s="367"/>
      <c r="AL6347" s="367"/>
      <c r="AM6347" s="367"/>
      <c r="AN6347" s="367"/>
      <c r="AO6347" s="367"/>
      <c r="AP6347" s="367"/>
      <c r="AQ6347" s="367"/>
      <c r="AR6347" s="367"/>
      <c r="AS6347" s="367"/>
      <c r="AT6347" s="367"/>
    </row>
    <row r="6348" spans="2:46" ht="13.8">
      <c r="B6348" s="26">
        <v>52.999999999999787</v>
      </c>
      <c r="C6348" s="363">
        <v>267.13799903314919</v>
      </c>
      <c r="D6348" s="367">
        <v>317.99999999999875</v>
      </c>
      <c r="E6348" s="367">
        <v>14790.697674418674</v>
      </c>
      <c r="F6348" s="367">
        <v>-6625.4578166588963</v>
      </c>
      <c r="G6348" s="367">
        <v>318.00000000000148</v>
      </c>
      <c r="H6348" s="367">
        <v>79500</v>
      </c>
      <c r="I6348" s="384">
        <v>-104461.85335127564</v>
      </c>
      <c r="J6348" s="367">
        <v>318</v>
      </c>
      <c r="K6348" s="367">
        <v>19272.727272727192</v>
      </c>
      <c r="L6348" s="384">
        <v>41284.604121096367</v>
      </c>
      <c r="M6348" s="367">
        <v>317.99999999999869</v>
      </c>
      <c r="N6348" s="367">
        <v>318</v>
      </c>
      <c r="O6348" s="384">
        <v>87.750755878204487</v>
      </c>
      <c r="P6348" s="367">
        <v>4.6109999999999998</v>
      </c>
      <c r="Q6348" s="367">
        <v>318</v>
      </c>
      <c r="R6348" s="384">
        <v>575.85631643123895</v>
      </c>
      <c r="S6348" s="367">
        <v>4.452</v>
      </c>
      <c r="T6348" s="367">
        <v>10965.517241379324</v>
      </c>
      <c r="U6348" s="384">
        <v>29965.609402814262</v>
      </c>
      <c r="V6348" s="367">
        <v>318.0000000000004</v>
      </c>
      <c r="W6348" s="367">
        <v>530000.00000000233</v>
      </c>
      <c r="X6348" s="384">
        <v>46244.075956980079</v>
      </c>
      <c r="Y6348" s="386">
        <v>318.00000000000136</v>
      </c>
      <c r="Z6348" s="367"/>
      <c r="AA6348" s="367"/>
      <c r="AB6348" s="367"/>
      <c r="AC6348" s="367"/>
      <c r="AD6348" s="367"/>
      <c r="AE6348" s="367"/>
      <c r="AF6348" s="367"/>
      <c r="AG6348" s="367"/>
      <c r="AH6348" s="367"/>
      <c r="AI6348" s="367"/>
      <c r="AJ6348" s="367"/>
      <c r="AK6348" s="367"/>
      <c r="AL6348" s="367"/>
      <c r="AM6348" s="367"/>
      <c r="AN6348" s="367"/>
      <c r="AO6348" s="367"/>
      <c r="AP6348" s="367"/>
      <c r="AQ6348" s="367"/>
      <c r="AR6348" s="367"/>
      <c r="AS6348" s="367"/>
      <c r="AT6348" s="367"/>
    </row>
    <row r="6349" spans="2:46" ht="13.8">
      <c r="B6349" s="26">
        <v>53.166666666666451</v>
      </c>
      <c r="C6349" s="363">
        <v>267.97781357836431</v>
      </c>
      <c r="D6349" s="367">
        <v>318.99999999999875</v>
      </c>
      <c r="E6349" s="367">
        <v>14837.209302325651</v>
      </c>
      <c r="F6349" s="367">
        <v>-6696.7358970833602</v>
      </c>
      <c r="G6349" s="367">
        <v>319.00000000000148</v>
      </c>
      <c r="H6349" s="367">
        <v>79750</v>
      </c>
      <c r="I6349" s="384">
        <v>-105384.21139786769</v>
      </c>
      <c r="J6349" s="367">
        <v>319</v>
      </c>
      <c r="K6349" s="367">
        <v>19333.333333333252</v>
      </c>
      <c r="L6349" s="384">
        <v>41375.817895613181</v>
      </c>
      <c r="M6349" s="367">
        <v>318.99999999999869</v>
      </c>
      <c r="N6349" s="367">
        <v>319</v>
      </c>
      <c r="O6349" s="384">
        <v>87.401675735080303</v>
      </c>
      <c r="P6349" s="367">
        <v>4.6255000000000006</v>
      </c>
      <c r="Q6349" s="367">
        <v>319</v>
      </c>
      <c r="R6349" s="384">
        <v>577.37220061244182</v>
      </c>
      <c r="S6349" s="367">
        <v>4.4660000000000002</v>
      </c>
      <c r="T6349" s="367">
        <v>11000.000000000015</v>
      </c>
      <c r="U6349" s="384">
        <v>30020.700923639728</v>
      </c>
      <c r="V6349" s="367">
        <v>319.00000000000045</v>
      </c>
      <c r="W6349" s="367">
        <v>531666.66666666896</v>
      </c>
      <c r="X6349" s="384">
        <v>46388.042110679162</v>
      </c>
      <c r="Y6349" s="386">
        <v>319.00000000000136</v>
      </c>
      <c r="Z6349" s="367"/>
      <c r="AA6349" s="367"/>
      <c r="AB6349" s="367"/>
      <c r="AC6349" s="367"/>
      <c r="AD6349" s="367"/>
      <c r="AE6349" s="367"/>
      <c r="AF6349" s="367"/>
      <c r="AG6349" s="367"/>
      <c r="AH6349" s="367"/>
      <c r="AI6349" s="367"/>
      <c r="AJ6349" s="367"/>
      <c r="AK6349" s="367"/>
      <c r="AL6349" s="367"/>
      <c r="AM6349" s="367"/>
      <c r="AN6349" s="367"/>
      <c r="AO6349" s="367"/>
      <c r="AP6349" s="367"/>
      <c r="AQ6349" s="367"/>
      <c r="AR6349" s="367"/>
      <c r="AS6349" s="367"/>
      <c r="AT6349" s="367"/>
    </row>
    <row r="6350" spans="2:46" ht="13.8">
      <c r="B6350" s="26">
        <v>53.333333333333115</v>
      </c>
      <c r="C6350" s="363">
        <v>268.81762660598997</v>
      </c>
      <c r="D6350" s="367">
        <v>319.99999999999869</v>
      </c>
      <c r="E6350" s="367">
        <v>14883.720930232628</v>
      </c>
      <c r="F6350" s="367">
        <v>-6768.3302364884885</v>
      </c>
      <c r="G6350" s="367">
        <v>320.00000000000148</v>
      </c>
      <c r="H6350" s="367">
        <v>80000</v>
      </c>
      <c r="I6350" s="384">
        <v>-106310.29271500772</v>
      </c>
      <c r="J6350" s="367">
        <v>320</v>
      </c>
      <c r="K6350" s="367">
        <v>19393.939393939312</v>
      </c>
      <c r="L6350" s="384">
        <v>41466.789588471031</v>
      </c>
      <c r="M6350" s="367">
        <v>319.99999999999869</v>
      </c>
      <c r="N6350" s="367">
        <v>320</v>
      </c>
      <c r="O6350" s="384">
        <v>87.048676934173514</v>
      </c>
      <c r="P6350" s="367">
        <v>4.6399999999999997</v>
      </c>
      <c r="Q6350" s="367">
        <v>320</v>
      </c>
      <c r="R6350" s="384">
        <v>578.88623535954821</v>
      </c>
      <c r="S6350" s="367">
        <v>4.4799999999999995</v>
      </c>
      <c r="T6350" s="367">
        <v>11034.482758620705</v>
      </c>
      <c r="U6350" s="384">
        <v>30075.54705289601</v>
      </c>
      <c r="V6350" s="367">
        <v>320.00000000000045</v>
      </c>
      <c r="W6350" s="367">
        <v>533333.33333333558</v>
      </c>
      <c r="X6350" s="384">
        <v>46531.999139181949</v>
      </c>
      <c r="Y6350" s="386">
        <v>320.00000000000136</v>
      </c>
      <c r="Z6350" s="367"/>
      <c r="AA6350" s="367"/>
      <c r="AB6350" s="367"/>
      <c r="AC6350" s="367"/>
      <c r="AD6350" s="367"/>
      <c r="AE6350" s="367"/>
      <c r="AF6350" s="367"/>
      <c r="AG6350" s="367"/>
      <c r="AH6350" s="367"/>
      <c r="AI6350" s="367"/>
      <c r="AJ6350" s="367"/>
      <c r="AK6350" s="367"/>
      <c r="AL6350" s="367"/>
      <c r="AM6350" s="367"/>
      <c r="AN6350" s="367"/>
      <c r="AO6350" s="367"/>
      <c r="AP6350" s="367"/>
      <c r="AQ6350" s="367"/>
      <c r="AR6350" s="367"/>
      <c r="AS6350" s="367"/>
      <c r="AT6350" s="367"/>
    </row>
    <row r="6351" spans="2:46" ht="13.8">
      <c r="B6351" s="26">
        <v>53.49999999999978</v>
      </c>
      <c r="C6351" s="363">
        <v>269.65743811602619</v>
      </c>
      <c r="D6351" s="367">
        <v>320.99999999999869</v>
      </c>
      <c r="E6351" s="367">
        <v>14930.232558139605</v>
      </c>
      <c r="F6351" s="367">
        <v>-6840.2408348742838</v>
      </c>
      <c r="G6351" s="367">
        <v>321.00000000000148</v>
      </c>
      <c r="H6351" s="367">
        <v>80250</v>
      </c>
      <c r="I6351" s="384">
        <v>-107240.09730269575</v>
      </c>
      <c r="J6351" s="367">
        <v>321</v>
      </c>
      <c r="K6351" s="367">
        <v>19454.545454545372</v>
      </c>
      <c r="L6351" s="384">
        <v>41557.519199669907</v>
      </c>
      <c r="M6351" s="367">
        <v>320.99999999999869</v>
      </c>
      <c r="N6351" s="367">
        <v>321</v>
      </c>
      <c r="O6351" s="384">
        <v>86.691759475484133</v>
      </c>
      <c r="P6351" s="367">
        <v>4.6544999999999996</v>
      </c>
      <c r="Q6351" s="367">
        <v>321</v>
      </c>
      <c r="R6351" s="384">
        <v>580.39842067255825</v>
      </c>
      <c r="S6351" s="367">
        <v>4.4939999999999998</v>
      </c>
      <c r="T6351" s="367">
        <v>11068.965517241395</v>
      </c>
      <c r="U6351" s="384">
        <v>30130.147790583116</v>
      </c>
      <c r="V6351" s="367">
        <v>321.00000000000045</v>
      </c>
      <c r="W6351" s="367">
        <v>535000.00000000221</v>
      </c>
      <c r="X6351" s="384">
        <v>46675.947042488471</v>
      </c>
      <c r="Y6351" s="386">
        <v>321.00000000000136</v>
      </c>
      <c r="Z6351" s="367"/>
      <c r="AA6351" s="367"/>
      <c r="AB6351" s="367"/>
      <c r="AC6351" s="367"/>
      <c r="AD6351" s="367"/>
      <c r="AE6351" s="367"/>
      <c r="AF6351" s="367"/>
      <c r="AG6351" s="367"/>
      <c r="AH6351" s="367"/>
      <c r="AI6351" s="367"/>
      <c r="AJ6351" s="367"/>
      <c r="AK6351" s="367"/>
      <c r="AL6351" s="367"/>
      <c r="AM6351" s="367"/>
      <c r="AN6351" s="367"/>
      <c r="AO6351" s="367"/>
      <c r="AP6351" s="367"/>
      <c r="AQ6351" s="367"/>
      <c r="AR6351" s="367"/>
      <c r="AS6351" s="367"/>
      <c r="AT6351" s="367"/>
    </row>
    <row r="6352" spans="2:46" ht="13.8">
      <c r="B6352" s="26">
        <v>53.666666666666444</v>
      </c>
      <c r="C6352" s="363">
        <v>270.497248108473</v>
      </c>
      <c r="D6352" s="367">
        <v>321.99999999999869</v>
      </c>
      <c r="E6352" s="367">
        <v>14976.744186046582</v>
      </c>
      <c r="F6352" s="367">
        <v>-6912.4676922407471</v>
      </c>
      <c r="G6352" s="367">
        <v>322.00000000000153</v>
      </c>
      <c r="H6352" s="367">
        <v>80500</v>
      </c>
      <c r="I6352" s="384">
        <v>-108173.62516093178</v>
      </c>
      <c r="J6352" s="367">
        <v>322</v>
      </c>
      <c r="K6352" s="367">
        <v>19515.151515151432</v>
      </c>
      <c r="L6352" s="384">
        <v>41648.006729209796</v>
      </c>
      <c r="M6352" s="367">
        <v>321.99999999999869</v>
      </c>
      <c r="N6352" s="367">
        <v>322</v>
      </c>
      <c r="O6352" s="384">
        <v>86.330923359012075</v>
      </c>
      <c r="P6352" s="367">
        <v>4.6690000000000005</v>
      </c>
      <c r="Q6352" s="367">
        <v>322</v>
      </c>
      <c r="R6352" s="384">
        <v>581.9087565514717</v>
      </c>
      <c r="S6352" s="367">
        <v>4.508</v>
      </c>
      <c r="T6352" s="367">
        <v>11103.448275862085</v>
      </c>
      <c r="U6352" s="384">
        <v>30184.503136701042</v>
      </c>
      <c r="V6352" s="367">
        <v>322.00000000000045</v>
      </c>
      <c r="W6352" s="367">
        <v>536666.66666666884</v>
      </c>
      <c r="X6352" s="384">
        <v>46819.885820598683</v>
      </c>
      <c r="Y6352" s="386">
        <v>322.00000000000131</v>
      </c>
      <c r="Z6352" s="367"/>
      <c r="AA6352" s="367"/>
      <c r="AB6352" s="367"/>
      <c r="AC6352" s="367"/>
      <c r="AD6352" s="367"/>
      <c r="AE6352" s="367"/>
      <c r="AF6352" s="367"/>
      <c r="AG6352" s="367"/>
      <c r="AH6352" s="367"/>
      <c r="AI6352" s="367"/>
      <c r="AJ6352" s="367"/>
      <c r="AK6352" s="367"/>
      <c r="AL6352" s="367"/>
      <c r="AM6352" s="367"/>
      <c r="AN6352" s="367"/>
      <c r="AO6352" s="367"/>
      <c r="AP6352" s="367"/>
      <c r="AQ6352" s="367"/>
      <c r="AR6352" s="367"/>
      <c r="AS6352" s="367"/>
      <c r="AT6352" s="367"/>
    </row>
    <row r="6353" spans="2:46" ht="13.8">
      <c r="B6353" s="26">
        <v>53.833333333333108</v>
      </c>
      <c r="C6353" s="363">
        <v>271.33705658333031</v>
      </c>
      <c r="D6353" s="367">
        <v>322.99999999999869</v>
      </c>
      <c r="E6353" s="367">
        <v>15023.255813953559</v>
      </c>
      <c r="F6353" s="367">
        <v>-6985.0108085878746</v>
      </c>
      <c r="G6353" s="367">
        <v>323.00000000000159</v>
      </c>
      <c r="H6353" s="367">
        <v>80750</v>
      </c>
      <c r="I6353" s="384">
        <v>-109110.87628971582</v>
      </c>
      <c r="J6353" s="367">
        <v>323</v>
      </c>
      <c r="K6353" s="367">
        <v>19575.757575757492</v>
      </c>
      <c r="L6353" s="384">
        <v>41738.252177090719</v>
      </c>
      <c r="M6353" s="367">
        <v>322.99999999999864</v>
      </c>
      <c r="N6353" s="367">
        <v>323</v>
      </c>
      <c r="O6353" s="384">
        <v>85.966168584757469</v>
      </c>
      <c r="P6353" s="367">
        <v>4.6835000000000004</v>
      </c>
      <c r="Q6353" s="367">
        <v>323</v>
      </c>
      <c r="R6353" s="384">
        <v>583.41724299628879</v>
      </c>
      <c r="S6353" s="367">
        <v>4.5220000000000002</v>
      </c>
      <c r="T6353" s="367">
        <v>11137.931034482775</v>
      </c>
      <c r="U6353" s="384">
        <v>30238.613091249794</v>
      </c>
      <c r="V6353" s="367">
        <v>323.00000000000051</v>
      </c>
      <c r="W6353" s="367">
        <v>538333.33333333547</v>
      </c>
      <c r="X6353" s="384">
        <v>46963.81547351263</v>
      </c>
      <c r="Y6353" s="386">
        <v>323.00000000000131</v>
      </c>
      <c r="Z6353" s="367"/>
      <c r="AA6353" s="367"/>
      <c r="AB6353" s="367"/>
      <c r="AC6353" s="367"/>
      <c r="AD6353" s="367"/>
      <c r="AE6353" s="367"/>
      <c r="AF6353" s="367"/>
      <c r="AG6353" s="367"/>
      <c r="AH6353" s="367"/>
      <c r="AI6353" s="367"/>
      <c r="AJ6353" s="367"/>
      <c r="AK6353" s="367"/>
      <c r="AL6353" s="367"/>
      <c r="AM6353" s="367"/>
      <c r="AN6353" s="367"/>
      <c r="AO6353" s="367"/>
      <c r="AP6353" s="367"/>
      <c r="AQ6353" s="367"/>
      <c r="AR6353" s="367"/>
      <c r="AS6353" s="367"/>
      <c r="AT6353" s="367"/>
    </row>
    <row r="6354" spans="2:46" ht="13.8">
      <c r="B6354" s="26">
        <v>53.999999999999773</v>
      </c>
      <c r="C6354" s="363">
        <v>272.17686354059816</v>
      </c>
      <c r="D6354" s="367">
        <v>323.99999999999864</v>
      </c>
      <c r="E6354" s="367">
        <v>15069.767441860537</v>
      </c>
      <c r="F6354" s="367">
        <v>-7057.8701839156656</v>
      </c>
      <c r="G6354" s="367">
        <v>324.00000000000159</v>
      </c>
      <c r="H6354" s="367">
        <v>81000</v>
      </c>
      <c r="I6354" s="384">
        <v>-110051.85068904783</v>
      </c>
      <c r="J6354" s="367">
        <v>324</v>
      </c>
      <c r="K6354" s="367">
        <v>19636.363636363552</v>
      </c>
      <c r="L6354" s="384">
        <v>41828.255543312676</v>
      </c>
      <c r="M6354" s="367">
        <v>323.99999999999864</v>
      </c>
      <c r="N6354" s="367">
        <v>324</v>
      </c>
      <c r="O6354" s="384">
        <v>85.597495152720271</v>
      </c>
      <c r="P6354" s="367">
        <v>4.6979999999999995</v>
      </c>
      <c r="Q6354" s="367">
        <v>324</v>
      </c>
      <c r="R6354" s="384">
        <v>584.92388000700907</v>
      </c>
      <c r="S6354" s="367">
        <v>4.5360000000000005</v>
      </c>
      <c r="T6354" s="367">
        <v>11172.413793103466</v>
      </c>
      <c r="U6354" s="384">
        <v>30292.477654229362</v>
      </c>
      <c r="V6354" s="367">
        <v>324.00000000000051</v>
      </c>
      <c r="W6354" s="367">
        <v>540000.0000000021</v>
      </c>
      <c r="X6354" s="384">
        <v>47107.736001230289</v>
      </c>
      <c r="Y6354" s="386">
        <v>324.00000000000125</v>
      </c>
      <c r="Z6354" s="367"/>
      <c r="AA6354" s="367"/>
      <c r="AB6354" s="367"/>
      <c r="AC6354" s="367"/>
      <c r="AD6354" s="367"/>
      <c r="AE6354" s="367"/>
      <c r="AF6354" s="367"/>
      <c r="AG6354" s="367"/>
      <c r="AH6354" s="367"/>
      <c r="AI6354" s="367"/>
      <c r="AJ6354" s="367"/>
      <c r="AK6354" s="367"/>
      <c r="AL6354" s="367"/>
      <c r="AM6354" s="367"/>
      <c r="AN6354" s="367"/>
      <c r="AO6354" s="367"/>
      <c r="AP6354" s="367"/>
      <c r="AQ6354" s="367"/>
      <c r="AR6354" s="367"/>
      <c r="AS6354" s="367"/>
      <c r="AT6354" s="367"/>
    </row>
    <row r="6355" spans="2:46" ht="13.8">
      <c r="B6355" s="26">
        <v>54.166666666666437</v>
      </c>
      <c r="C6355" s="363">
        <v>273.01666898027656</v>
      </c>
      <c r="D6355" s="367">
        <v>324.99999999999864</v>
      </c>
      <c r="E6355" s="367">
        <v>15116.279069767514</v>
      </c>
      <c r="F6355" s="367">
        <v>-7131.04581822412</v>
      </c>
      <c r="G6355" s="367">
        <v>325.00000000000159</v>
      </c>
      <c r="H6355" s="367">
        <v>81250</v>
      </c>
      <c r="I6355" s="384">
        <v>-110996.54835892784</v>
      </c>
      <c r="J6355" s="367">
        <v>325</v>
      </c>
      <c r="K6355" s="367">
        <v>19696.969696969612</v>
      </c>
      <c r="L6355" s="384">
        <v>41918.016827875654</v>
      </c>
      <c r="M6355" s="367">
        <v>324.99999999999864</v>
      </c>
      <c r="N6355" s="367">
        <v>325</v>
      </c>
      <c r="O6355" s="384">
        <v>85.224903062900438</v>
      </c>
      <c r="P6355" s="367">
        <v>4.7124999999999995</v>
      </c>
      <c r="Q6355" s="367">
        <v>325</v>
      </c>
      <c r="R6355" s="384">
        <v>586.42866758363289</v>
      </c>
      <c r="S6355" s="367">
        <v>4.55</v>
      </c>
      <c r="T6355" s="367">
        <v>11206.896551724156</v>
      </c>
      <c r="U6355" s="384">
        <v>30346.09682563975</v>
      </c>
      <c r="V6355" s="367">
        <v>325.00000000000051</v>
      </c>
      <c r="W6355" s="367">
        <v>541666.66666666872</v>
      </c>
      <c r="X6355" s="384">
        <v>47251.647403751667</v>
      </c>
      <c r="Y6355" s="386">
        <v>325.00000000000125</v>
      </c>
      <c r="Z6355" s="367"/>
      <c r="AA6355" s="367"/>
      <c r="AB6355" s="367"/>
      <c r="AC6355" s="367"/>
      <c r="AD6355" s="367"/>
      <c r="AE6355" s="367"/>
      <c r="AF6355" s="367"/>
      <c r="AG6355" s="367"/>
      <c r="AH6355" s="367"/>
      <c r="AI6355" s="367"/>
      <c r="AJ6355" s="367"/>
      <c r="AK6355" s="367"/>
      <c r="AL6355" s="367"/>
      <c r="AM6355" s="367"/>
      <c r="AN6355" s="367"/>
      <c r="AO6355" s="367"/>
      <c r="AP6355" s="367"/>
      <c r="AQ6355" s="367"/>
      <c r="AR6355" s="367"/>
      <c r="AS6355" s="367"/>
      <c r="AT6355" s="367"/>
    </row>
    <row r="6356" spans="2:46" ht="13.8">
      <c r="B6356" s="26">
        <v>54.333333333333101</v>
      </c>
      <c r="C6356" s="363">
        <v>273.85647290236557</v>
      </c>
      <c r="D6356" s="367">
        <v>325.99999999999864</v>
      </c>
      <c r="E6356" s="367">
        <v>15162.790697674491</v>
      </c>
      <c r="F6356" s="367">
        <v>-7204.5377115132405</v>
      </c>
      <c r="G6356" s="367">
        <v>326.00000000000159</v>
      </c>
      <c r="H6356" s="367">
        <v>81500</v>
      </c>
      <c r="I6356" s="384">
        <v>-111944.96929935587</v>
      </c>
      <c r="J6356" s="367">
        <v>326</v>
      </c>
      <c r="K6356" s="367">
        <v>19757.575757575672</v>
      </c>
      <c r="L6356" s="384">
        <v>42007.536030779665</v>
      </c>
      <c r="M6356" s="367">
        <v>325.99999999999864</v>
      </c>
      <c r="N6356" s="367">
        <v>326</v>
      </c>
      <c r="O6356" s="384">
        <v>84.848392315297957</v>
      </c>
      <c r="P6356" s="367">
        <v>4.7270000000000003</v>
      </c>
      <c r="Q6356" s="367">
        <v>326</v>
      </c>
      <c r="R6356" s="384">
        <v>587.93160572616034</v>
      </c>
      <c r="S6356" s="367">
        <v>4.5640000000000001</v>
      </c>
      <c r="T6356" s="367">
        <v>11241.379310344846</v>
      </c>
      <c r="U6356" s="384">
        <v>30399.470605480954</v>
      </c>
      <c r="V6356" s="367">
        <v>326.00000000000051</v>
      </c>
      <c r="W6356" s="367">
        <v>543333.33333333535</v>
      </c>
      <c r="X6356" s="384">
        <v>47395.549681076765</v>
      </c>
      <c r="Y6356" s="386">
        <v>326.00000000000119</v>
      </c>
      <c r="Z6356" s="367"/>
      <c r="AA6356" s="367"/>
      <c r="AB6356" s="367"/>
      <c r="AC6356" s="367"/>
      <c r="AD6356" s="367"/>
      <c r="AE6356" s="367"/>
      <c r="AF6356" s="367"/>
      <c r="AG6356" s="367"/>
      <c r="AH6356" s="367"/>
      <c r="AI6356" s="367"/>
      <c r="AJ6356" s="367"/>
      <c r="AK6356" s="367"/>
      <c r="AL6356" s="367"/>
      <c r="AM6356" s="367"/>
      <c r="AN6356" s="367"/>
      <c r="AO6356" s="367"/>
      <c r="AP6356" s="367"/>
      <c r="AQ6356" s="367"/>
      <c r="AR6356" s="367"/>
      <c r="AS6356" s="367"/>
      <c r="AT6356" s="367"/>
    </row>
    <row r="6357" spans="2:46" ht="13.8">
      <c r="B6357" s="26">
        <v>54.499999999999766</v>
      </c>
      <c r="C6357" s="363">
        <v>274.696275306865</v>
      </c>
      <c r="D6357" s="367">
        <v>326.99999999999864</v>
      </c>
      <c r="E6357" s="367">
        <v>15209.302325581468</v>
      </c>
      <c r="F6357" s="367">
        <v>-7278.3458637830254</v>
      </c>
      <c r="G6357" s="367">
        <v>327.00000000000159</v>
      </c>
      <c r="H6357" s="367">
        <v>81750</v>
      </c>
      <c r="I6357" s="384">
        <v>-112897.1135103319</v>
      </c>
      <c r="J6357" s="367">
        <v>327</v>
      </c>
      <c r="K6357" s="367">
        <v>19818.181818181733</v>
      </c>
      <c r="L6357" s="384">
        <v>42096.813152024712</v>
      </c>
      <c r="M6357" s="367">
        <v>326.99999999999864</v>
      </c>
      <c r="N6357" s="367">
        <v>327</v>
      </c>
      <c r="O6357" s="384">
        <v>84.467962909912913</v>
      </c>
      <c r="P6357" s="367">
        <v>4.7415000000000003</v>
      </c>
      <c r="Q6357" s="367">
        <v>327</v>
      </c>
      <c r="R6357" s="384">
        <v>589.43269443459121</v>
      </c>
      <c r="S6357" s="367">
        <v>4.5779999999999994</v>
      </c>
      <c r="T6357" s="367">
        <v>11275.862068965536</v>
      </c>
      <c r="U6357" s="384">
        <v>30452.598993752992</v>
      </c>
      <c r="V6357" s="367">
        <v>327.00000000000057</v>
      </c>
      <c r="W6357" s="367">
        <v>545000.00000000198</v>
      </c>
      <c r="X6357" s="384">
        <v>47539.442833205576</v>
      </c>
      <c r="Y6357" s="386">
        <v>327.00000000000119</v>
      </c>
      <c r="Z6357" s="367"/>
      <c r="AA6357" s="367"/>
      <c r="AB6357" s="367"/>
      <c r="AC6357" s="367"/>
      <c r="AD6357" s="367"/>
      <c r="AE6357" s="367"/>
      <c r="AF6357" s="367"/>
      <c r="AG6357" s="367"/>
      <c r="AH6357" s="367"/>
      <c r="AI6357" s="367"/>
      <c r="AJ6357" s="367"/>
      <c r="AK6357" s="367"/>
      <c r="AL6357" s="367"/>
      <c r="AM6357" s="367"/>
      <c r="AN6357" s="367"/>
      <c r="AO6357" s="367"/>
      <c r="AP6357" s="367"/>
      <c r="AQ6357" s="367"/>
      <c r="AR6357" s="367"/>
      <c r="AS6357" s="367"/>
      <c r="AT6357" s="367"/>
    </row>
    <row r="6358" spans="2:46" ht="13.8">
      <c r="B6358" s="26">
        <v>54.66666666666643</v>
      </c>
      <c r="C6358" s="363">
        <v>275.53607619377505</v>
      </c>
      <c r="D6358" s="367">
        <v>327.99999999999858</v>
      </c>
      <c r="E6358" s="367">
        <v>15255.813953488445</v>
      </c>
      <c r="F6358" s="367">
        <v>-7352.4702750334754</v>
      </c>
      <c r="G6358" s="367">
        <v>328.00000000000159</v>
      </c>
      <c r="H6358" s="367">
        <v>82000</v>
      </c>
      <c r="I6358" s="384">
        <v>-113852.98099185586</v>
      </c>
      <c r="J6358" s="367">
        <v>327.99999999999994</v>
      </c>
      <c r="K6358" s="367">
        <v>19878.787878787793</v>
      </c>
      <c r="L6358" s="384">
        <v>42185.84819161077</v>
      </c>
      <c r="M6358" s="367">
        <v>327.99999999999864</v>
      </c>
      <c r="N6358" s="367">
        <v>328</v>
      </c>
      <c r="O6358" s="384">
        <v>84.083614846745249</v>
      </c>
      <c r="P6358" s="367">
        <v>4.7560000000000002</v>
      </c>
      <c r="Q6358" s="367">
        <v>328</v>
      </c>
      <c r="R6358" s="384">
        <v>590.93193370892573</v>
      </c>
      <c r="S6358" s="367">
        <v>4.5919999999999996</v>
      </c>
      <c r="T6358" s="367">
        <v>11310.344827586227</v>
      </c>
      <c r="U6358" s="384">
        <v>30505.481990455843</v>
      </c>
      <c r="V6358" s="367">
        <v>328.00000000000057</v>
      </c>
      <c r="W6358" s="367">
        <v>546666.66666666861</v>
      </c>
      <c r="X6358" s="384">
        <v>47683.326860138106</v>
      </c>
      <c r="Y6358" s="386">
        <v>328.00000000000114</v>
      </c>
      <c r="Z6358" s="367"/>
      <c r="AA6358" s="367"/>
      <c r="AB6358" s="367"/>
      <c r="AC6358" s="367"/>
      <c r="AD6358" s="367"/>
      <c r="AE6358" s="367"/>
      <c r="AF6358" s="367"/>
      <c r="AG6358" s="367"/>
      <c r="AH6358" s="367"/>
      <c r="AI6358" s="367"/>
      <c r="AJ6358" s="367"/>
      <c r="AK6358" s="367"/>
      <c r="AL6358" s="367"/>
      <c r="AM6358" s="367"/>
      <c r="AN6358" s="367"/>
      <c r="AO6358" s="367"/>
      <c r="AP6358" s="367"/>
      <c r="AQ6358" s="367"/>
      <c r="AR6358" s="367"/>
      <c r="AS6358" s="367"/>
      <c r="AT6358" s="367"/>
    </row>
    <row r="6359" spans="2:46" ht="13.8">
      <c r="B6359" s="26">
        <v>54.833333333333094</v>
      </c>
      <c r="C6359" s="363">
        <v>276.37587556309569</v>
      </c>
      <c r="D6359" s="367">
        <v>328.99999999999858</v>
      </c>
      <c r="E6359" s="367">
        <v>15302.325581395422</v>
      </c>
      <c r="F6359" s="367">
        <v>-7426.9109452645916</v>
      </c>
      <c r="G6359" s="367">
        <v>329.00000000000159</v>
      </c>
      <c r="H6359" s="367">
        <v>82250</v>
      </c>
      <c r="I6359" s="384">
        <v>-114812.57174392787</v>
      </c>
      <c r="J6359" s="367">
        <v>328.99999999999994</v>
      </c>
      <c r="K6359" s="367">
        <v>19939.393939393853</v>
      </c>
      <c r="L6359" s="384">
        <v>42274.641149537856</v>
      </c>
      <c r="M6359" s="367">
        <v>328.99999999999858</v>
      </c>
      <c r="N6359" s="367">
        <v>329</v>
      </c>
      <c r="O6359" s="384">
        <v>83.695348125794965</v>
      </c>
      <c r="P6359" s="367">
        <v>4.7705000000000002</v>
      </c>
      <c r="Q6359" s="367">
        <v>329</v>
      </c>
      <c r="R6359" s="384">
        <v>592.42932354916354</v>
      </c>
      <c r="S6359" s="367">
        <v>4.6059999999999999</v>
      </c>
      <c r="T6359" s="367">
        <v>11344.827586206917</v>
      </c>
      <c r="U6359" s="384">
        <v>30558.119595589516</v>
      </c>
      <c r="V6359" s="367">
        <v>329.00000000000057</v>
      </c>
      <c r="W6359" s="367">
        <v>548333.33333333523</v>
      </c>
      <c r="X6359" s="384">
        <v>47827.201761874348</v>
      </c>
      <c r="Y6359" s="386">
        <v>329.00000000000114</v>
      </c>
      <c r="Z6359" s="367"/>
      <c r="AA6359" s="367"/>
      <c r="AB6359" s="367"/>
      <c r="AC6359" s="367"/>
      <c r="AD6359" s="367"/>
      <c r="AE6359" s="367"/>
      <c r="AF6359" s="367"/>
      <c r="AG6359" s="367"/>
      <c r="AH6359" s="367"/>
      <c r="AI6359" s="367"/>
      <c r="AJ6359" s="367"/>
      <c r="AK6359" s="367"/>
      <c r="AL6359" s="367"/>
      <c r="AM6359" s="367"/>
      <c r="AN6359" s="367"/>
      <c r="AO6359" s="367"/>
      <c r="AP6359" s="367"/>
      <c r="AQ6359" s="367"/>
      <c r="AR6359" s="367"/>
      <c r="AS6359" s="367"/>
      <c r="AT6359" s="367"/>
    </row>
    <row r="6360" spans="2:46" ht="13.8">
      <c r="B6360" s="26">
        <v>54.999999999999758</v>
      </c>
      <c r="C6360" s="363">
        <v>277.21567341482682</v>
      </c>
      <c r="D6360" s="367">
        <v>329.99999999999858</v>
      </c>
      <c r="E6360" s="367">
        <v>15348.837209302399</v>
      </c>
      <c r="F6360" s="367">
        <v>-7501.6678744763722</v>
      </c>
      <c r="G6360" s="367">
        <v>330.00000000000159</v>
      </c>
      <c r="H6360" s="367">
        <v>82500</v>
      </c>
      <c r="I6360" s="384">
        <v>-115775.88576654787</v>
      </c>
      <c r="J6360" s="367">
        <v>329.99999999999994</v>
      </c>
      <c r="K6360" s="367">
        <v>19999.999999999913</v>
      </c>
      <c r="L6360" s="384">
        <v>42363.192025805976</v>
      </c>
      <c r="M6360" s="367">
        <v>329.99999999999858</v>
      </c>
      <c r="N6360" s="367">
        <v>330</v>
      </c>
      <c r="O6360" s="384">
        <v>83.303162747062089</v>
      </c>
      <c r="P6360" s="367">
        <v>4.7850000000000001</v>
      </c>
      <c r="Q6360" s="367">
        <v>330</v>
      </c>
      <c r="R6360" s="384">
        <v>593.92486395530511</v>
      </c>
      <c r="S6360" s="367">
        <v>4.62</v>
      </c>
      <c r="T6360" s="367">
        <v>11379.310344827607</v>
      </c>
      <c r="U6360" s="384">
        <v>30610.511809154013</v>
      </c>
      <c r="V6360" s="367">
        <v>330.00000000000063</v>
      </c>
      <c r="W6360" s="367">
        <v>550000.00000000186</v>
      </c>
      <c r="X6360" s="384">
        <v>47971.067538414318</v>
      </c>
      <c r="Y6360" s="386">
        <v>330.00000000000114</v>
      </c>
      <c r="Z6360" s="367"/>
      <c r="AA6360" s="367"/>
      <c r="AB6360" s="367"/>
      <c r="AC6360" s="367"/>
      <c r="AD6360" s="367"/>
      <c r="AE6360" s="367"/>
      <c r="AF6360" s="367"/>
      <c r="AG6360" s="367"/>
      <c r="AH6360" s="367"/>
      <c r="AI6360" s="367"/>
      <c r="AJ6360" s="367"/>
      <c r="AK6360" s="367"/>
      <c r="AL6360" s="367"/>
      <c r="AM6360" s="367"/>
      <c r="AN6360" s="367"/>
      <c r="AO6360" s="367"/>
      <c r="AP6360" s="367"/>
      <c r="AQ6360" s="367"/>
      <c r="AR6360" s="367"/>
      <c r="AS6360" s="367"/>
      <c r="AT6360" s="367"/>
    </row>
    <row r="6361" spans="2:46" ht="13.8">
      <c r="B6361" s="26">
        <v>55.166666666666423</v>
      </c>
      <c r="C6361" s="363">
        <v>278.05546974896845</v>
      </c>
      <c r="D6361" s="367">
        <v>330.99999999999852</v>
      </c>
      <c r="E6361" s="367">
        <v>15395.348837209376</v>
      </c>
      <c r="F6361" s="367">
        <v>-7576.7410626688243</v>
      </c>
      <c r="G6361" s="367">
        <v>331.00000000000165</v>
      </c>
      <c r="H6361" s="367">
        <v>82750</v>
      </c>
      <c r="I6361" s="384">
        <v>-116742.92305971589</v>
      </c>
      <c r="J6361" s="367">
        <v>330.99999999999994</v>
      </c>
      <c r="K6361" s="367">
        <v>20060.606060605973</v>
      </c>
      <c r="L6361" s="384">
        <v>42451.500820415124</v>
      </c>
      <c r="M6361" s="367">
        <v>330.99999999999858</v>
      </c>
      <c r="N6361" s="367">
        <v>331</v>
      </c>
      <c r="O6361" s="384">
        <v>82.907058710546593</v>
      </c>
      <c r="P6361" s="367">
        <v>4.7995000000000001</v>
      </c>
      <c r="Q6361" s="367">
        <v>331</v>
      </c>
      <c r="R6361" s="384">
        <v>595.41855492734987</v>
      </c>
      <c r="S6361" s="367">
        <v>4.6340000000000003</v>
      </c>
      <c r="T6361" s="367">
        <v>11413.793103448297</v>
      </c>
      <c r="U6361" s="384">
        <v>30662.65863114933</v>
      </c>
      <c r="V6361" s="367">
        <v>331.00000000000063</v>
      </c>
      <c r="W6361" s="367">
        <v>551666.66666666849</v>
      </c>
      <c r="X6361" s="384">
        <v>48114.924189757992</v>
      </c>
      <c r="Y6361" s="386">
        <v>331.00000000000108</v>
      </c>
      <c r="Z6361" s="367"/>
      <c r="AA6361" s="367"/>
      <c r="AB6361" s="367"/>
      <c r="AC6361" s="367"/>
      <c r="AD6361" s="367"/>
      <c r="AE6361" s="367"/>
      <c r="AF6361" s="367"/>
      <c r="AG6361" s="367"/>
      <c r="AH6361" s="367"/>
      <c r="AI6361" s="367"/>
      <c r="AJ6361" s="367"/>
      <c r="AK6361" s="367"/>
      <c r="AL6361" s="367"/>
      <c r="AM6361" s="367"/>
      <c r="AN6361" s="367"/>
      <c r="AO6361" s="367"/>
      <c r="AP6361" s="367"/>
      <c r="AQ6361" s="367"/>
      <c r="AR6361" s="367"/>
      <c r="AS6361" s="367"/>
      <c r="AT6361" s="367"/>
    </row>
    <row r="6362" spans="2:46" ht="13.8">
      <c r="B6362" s="26">
        <v>55.333333333333087</v>
      </c>
      <c r="C6362" s="363">
        <v>278.89526456552068</v>
      </c>
      <c r="D6362" s="367">
        <v>331.99999999999852</v>
      </c>
      <c r="E6362" s="367">
        <v>15441.860465116353</v>
      </c>
      <c r="F6362" s="367">
        <v>-7652.1305098419352</v>
      </c>
      <c r="G6362" s="367">
        <v>332.00000000000165</v>
      </c>
      <c r="H6362" s="367">
        <v>83000</v>
      </c>
      <c r="I6362" s="384">
        <v>-117713.68362343189</v>
      </c>
      <c r="J6362" s="367">
        <v>331.99999999999994</v>
      </c>
      <c r="K6362" s="367">
        <v>20121.212121212033</v>
      </c>
      <c r="L6362" s="384">
        <v>42539.567533365291</v>
      </c>
      <c r="M6362" s="367">
        <v>331.99999999999858</v>
      </c>
      <c r="N6362" s="367">
        <v>332</v>
      </c>
      <c r="O6362" s="384">
        <v>82.507036016248506</v>
      </c>
      <c r="P6362" s="367">
        <v>4.8140000000000001</v>
      </c>
      <c r="Q6362" s="367">
        <v>332</v>
      </c>
      <c r="R6362" s="384">
        <v>596.91039646529839</v>
      </c>
      <c r="S6362" s="367">
        <v>4.6480000000000006</v>
      </c>
      <c r="T6362" s="367">
        <v>11448.275862068987</v>
      </c>
      <c r="U6362" s="384">
        <v>30714.560061575467</v>
      </c>
      <c r="V6362" s="367">
        <v>332.00000000000063</v>
      </c>
      <c r="W6362" s="367">
        <v>553333.33333333512</v>
      </c>
      <c r="X6362" s="384">
        <v>48258.771715905401</v>
      </c>
      <c r="Y6362" s="386">
        <v>332.00000000000108</v>
      </c>
      <c r="Z6362" s="367"/>
      <c r="AA6362" s="367"/>
      <c r="AB6362" s="367"/>
      <c r="AC6362" s="367"/>
      <c r="AD6362" s="367"/>
      <c r="AE6362" s="367"/>
      <c r="AF6362" s="367"/>
      <c r="AG6362" s="367"/>
      <c r="AH6362" s="367"/>
      <c r="AI6362" s="367"/>
      <c r="AJ6362" s="367"/>
      <c r="AK6362" s="367"/>
      <c r="AL6362" s="367"/>
      <c r="AM6362" s="367"/>
      <c r="AN6362" s="367"/>
      <c r="AO6362" s="367"/>
      <c r="AP6362" s="367"/>
      <c r="AQ6362" s="367"/>
      <c r="AR6362" s="367"/>
      <c r="AS6362" s="367"/>
      <c r="AT6362" s="367"/>
    </row>
    <row r="6363" spans="2:46" ht="13.8">
      <c r="B6363" s="26">
        <v>55.499999999999751</v>
      </c>
      <c r="C6363" s="363">
        <v>279.73505786448345</v>
      </c>
      <c r="D6363" s="367">
        <v>332.99999999999852</v>
      </c>
      <c r="E6363" s="367">
        <v>15488.37209302333</v>
      </c>
      <c r="F6363" s="367">
        <v>-7727.8362159957123</v>
      </c>
      <c r="G6363" s="367">
        <v>333.00000000000165</v>
      </c>
      <c r="H6363" s="367">
        <v>83250</v>
      </c>
      <c r="I6363" s="384">
        <v>-118688.1674576959</v>
      </c>
      <c r="J6363" s="367">
        <v>332.99999999999994</v>
      </c>
      <c r="K6363" s="367">
        <v>20181.818181818093</v>
      </c>
      <c r="L6363" s="384">
        <v>42627.3921646565</v>
      </c>
      <c r="M6363" s="367">
        <v>332.99999999999858</v>
      </c>
      <c r="N6363" s="367">
        <v>333</v>
      </c>
      <c r="O6363" s="384">
        <v>82.103094664167799</v>
      </c>
      <c r="P6363" s="367">
        <v>4.8285</v>
      </c>
      <c r="Q6363" s="367">
        <v>333</v>
      </c>
      <c r="R6363" s="384">
        <v>598.40038856915032</v>
      </c>
      <c r="S6363" s="367">
        <v>4.6619999999999999</v>
      </c>
      <c r="T6363" s="367">
        <v>11482.758620689678</v>
      </c>
      <c r="U6363" s="384">
        <v>30766.216100432426</v>
      </c>
      <c r="V6363" s="367">
        <v>333.00000000000063</v>
      </c>
      <c r="W6363" s="367">
        <v>555000.00000000175</v>
      </c>
      <c r="X6363" s="384">
        <v>48402.610116856507</v>
      </c>
      <c r="Y6363" s="386">
        <v>333.00000000000102</v>
      </c>
      <c r="Z6363" s="367"/>
      <c r="AA6363" s="367"/>
      <c r="AB6363" s="367"/>
      <c r="AC6363" s="367"/>
      <c r="AD6363" s="367"/>
      <c r="AE6363" s="367"/>
      <c r="AF6363" s="367"/>
      <c r="AG6363" s="367"/>
      <c r="AH6363" s="367"/>
      <c r="AI6363" s="367"/>
      <c r="AJ6363" s="367"/>
      <c r="AK6363" s="367"/>
      <c r="AL6363" s="367"/>
      <c r="AM6363" s="367"/>
      <c r="AN6363" s="367"/>
      <c r="AO6363" s="367"/>
      <c r="AP6363" s="367"/>
      <c r="AQ6363" s="367"/>
      <c r="AR6363" s="367"/>
      <c r="AS6363" s="367"/>
      <c r="AT6363" s="367"/>
    </row>
    <row r="6364" spans="2:46" ht="13.8">
      <c r="B6364" s="26">
        <v>55.666666666666416</v>
      </c>
      <c r="C6364" s="363">
        <v>280.57484964585677</v>
      </c>
      <c r="D6364" s="367">
        <v>333.99999999999852</v>
      </c>
      <c r="E6364" s="367">
        <v>15534.883720930307</v>
      </c>
      <c r="F6364" s="367">
        <v>-7803.8581811301538</v>
      </c>
      <c r="G6364" s="367">
        <v>334.00000000000165</v>
      </c>
      <c r="H6364" s="367">
        <v>83500</v>
      </c>
      <c r="I6364" s="384">
        <v>-119666.3745625079</v>
      </c>
      <c r="J6364" s="367">
        <v>333.99999999999994</v>
      </c>
      <c r="K6364" s="367">
        <v>20242.424242424153</v>
      </c>
      <c r="L6364" s="384">
        <v>42714.974714288728</v>
      </c>
      <c r="M6364" s="367">
        <v>333.99999999999858</v>
      </c>
      <c r="N6364" s="367">
        <v>334</v>
      </c>
      <c r="O6364" s="384">
        <v>81.695234654304471</v>
      </c>
      <c r="P6364" s="367">
        <v>4.843</v>
      </c>
      <c r="Q6364" s="367">
        <v>334</v>
      </c>
      <c r="R6364" s="384">
        <v>599.88853123890567</v>
      </c>
      <c r="S6364" s="367">
        <v>4.6759999999999993</v>
      </c>
      <c r="T6364" s="367">
        <v>11517.241379310368</v>
      </c>
      <c r="U6364" s="384">
        <v>30817.626747720209</v>
      </c>
      <c r="V6364" s="367">
        <v>334.00000000000068</v>
      </c>
      <c r="W6364" s="367">
        <v>556666.66666666837</v>
      </c>
      <c r="X6364" s="384">
        <v>48546.439392611341</v>
      </c>
      <c r="Y6364" s="386">
        <v>334.00000000000102</v>
      </c>
      <c r="Z6364" s="367"/>
      <c r="AA6364" s="367"/>
      <c r="AB6364" s="367"/>
      <c r="AC6364" s="367"/>
      <c r="AD6364" s="367"/>
      <c r="AE6364" s="367"/>
      <c r="AF6364" s="367"/>
      <c r="AG6364" s="367"/>
      <c r="AH6364" s="367"/>
      <c r="AI6364" s="367"/>
      <c r="AJ6364" s="367"/>
      <c r="AK6364" s="367"/>
      <c r="AL6364" s="367"/>
      <c r="AM6364" s="367"/>
      <c r="AN6364" s="367"/>
      <c r="AO6364" s="367"/>
      <c r="AP6364" s="367"/>
      <c r="AQ6364" s="367"/>
      <c r="AR6364" s="367"/>
      <c r="AS6364" s="367"/>
      <c r="AT6364" s="367"/>
    </row>
    <row r="6365" spans="2:46" ht="13.8">
      <c r="B6365" s="26">
        <v>55.83333333333308</v>
      </c>
      <c r="C6365" s="363">
        <v>281.41463990964058</v>
      </c>
      <c r="D6365" s="367">
        <v>334.99999999999847</v>
      </c>
      <c r="E6365" s="367">
        <v>15581.395348837284</v>
      </c>
      <c r="F6365" s="367">
        <v>-7880.1964052452622</v>
      </c>
      <c r="G6365" s="367">
        <v>335.00000000000165</v>
      </c>
      <c r="H6365" s="367">
        <v>83750</v>
      </c>
      <c r="I6365" s="384">
        <v>-120648.3049378679</v>
      </c>
      <c r="J6365" s="367">
        <v>334.99999999999994</v>
      </c>
      <c r="K6365" s="367">
        <v>20303.030303030213</v>
      </c>
      <c r="L6365" s="384">
        <v>42802.315182261984</v>
      </c>
      <c r="M6365" s="367">
        <v>334.99999999999852</v>
      </c>
      <c r="N6365" s="367">
        <v>335</v>
      </c>
      <c r="O6365" s="384">
        <v>81.283455986658552</v>
      </c>
      <c r="P6365" s="367">
        <v>4.8574999999999999</v>
      </c>
      <c r="Q6365" s="367">
        <v>335</v>
      </c>
      <c r="R6365" s="384">
        <v>601.37482447456455</v>
      </c>
      <c r="S6365" s="367">
        <v>4.6899999999999995</v>
      </c>
      <c r="T6365" s="367">
        <v>11551.724137931058</v>
      </c>
      <c r="U6365" s="384">
        <v>30868.792003438812</v>
      </c>
      <c r="V6365" s="367">
        <v>335.00000000000068</v>
      </c>
      <c r="W6365" s="367">
        <v>558333.333333335</v>
      </c>
      <c r="X6365" s="384">
        <v>48690.259543169886</v>
      </c>
      <c r="Y6365" s="386">
        <v>335.00000000000097</v>
      </c>
      <c r="Z6365" s="367"/>
      <c r="AA6365" s="367"/>
      <c r="AB6365" s="367"/>
      <c r="AC6365" s="367"/>
      <c r="AD6365" s="367"/>
      <c r="AE6365" s="367"/>
      <c r="AF6365" s="367"/>
      <c r="AG6365" s="367"/>
      <c r="AH6365" s="367"/>
      <c r="AI6365" s="367"/>
      <c r="AJ6365" s="367"/>
      <c r="AK6365" s="367"/>
      <c r="AL6365" s="367"/>
      <c r="AM6365" s="367"/>
      <c r="AN6365" s="367"/>
      <c r="AO6365" s="367"/>
      <c r="AP6365" s="367"/>
      <c r="AQ6365" s="367"/>
      <c r="AR6365" s="367"/>
      <c r="AS6365" s="367"/>
      <c r="AT6365" s="367"/>
    </row>
    <row r="6366" spans="2:46" ht="13.8">
      <c r="B6366" s="26">
        <v>55.999999999999744</v>
      </c>
      <c r="C6366" s="363">
        <v>282.25442865583506</v>
      </c>
      <c r="D6366" s="367">
        <v>335.99999999999847</v>
      </c>
      <c r="E6366" s="367">
        <v>15627.906976744262</v>
      </c>
      <c r="F6366" s="367">
        <v>-7956.8508883410332</v>
      </c>
      <c r="G6366" s="367">
        <v>336.00000000000165</v>
      </c>
      <c r="H6366" s="367">
        <v>84000</v>
      </c>
      <c r="I6366" s="384">
        <v>-121633.95858377591</v>
      </c>
      <c r="J6366" s="367">
        <v>335.99999999999994</v>
      </c>
      <c r="K6366" s="367">
        <v>20363.636363636273</v>
      </c>
      <c r="L6366" s="384">
        <v>42889.413568576267</v>
      </c>
      <c r="M6366" s="367">
        <v>335.99999999999852</v>
      </c>
      <c r="N6366" s="367">
        <v>336</v>
      </c>
      <c r="O6366" s="384">
        <v>80.867758661230027</v>
      </c>
      <c r="P6366" s="367">
        <v>4.8719999999999999</v>
      </c>
      <c r="Q6366" s="367">
        <v>336</v>
      </c>
      <c r="R6366" s="384">
        <v>602.85926827612684</v>
      </c>
      <c r="S6366" s="367">
        <v>4.7039999999999997</v>
      </c>
      <c r="T6366" s="367">
        <v>11586.206896551748</v>
      </c>
      <c r="U6366" s="384">
        <v>30919.711867588234</v>
      </c>
      <c r="V6366" s="367">
        <v>336.00000000000068</v>
      </c>
      <c r="W6366" s="367">
        <v>560000.00000000163</v>
      </c>
      <c r="X6366" s="384">
        <v>48834.070568532159</v>
      </c>
      <c r="Y6366" s="386">
        <v>336.00000000000097</v>
      </c>
      <c r="Z6366" s="367"/>
      <c r="AA6366" s="367"/>
      <c r="AB6366" s="367"/>
      <c r="AC6366" s="367"/>
      <c r="AD6366" s="367"/>
      <c r="AE6366" s="367"/>
      <c r="AF6366" s="367"/>
      <c r="AG6366" s="367"/>
      <c r="AH6366" s="367"/>
      <c r="AI6366" s="367"/>
      <c r="AJ6366" s="367"/>
      <c r="AK6366" s="367"/>
      <c r="AL6366" s="367"/>
      <c r="AM6366" s="367"/>
      <c r="AN6366" s="367"/>
      <c r="AO6366" s="367"/>
      <c r="AP6366" s="367"/>
      <c r="AQ6366" s="367"/>
      <c r="AR6366" s="367"/>
      <c r="AS6366" s="367"/>
      <c r="AT6366" s="367"/>
    </row>
    <row r="6367" spans="2:46" ht="13.8">
      <c r="B6367" s="26">
        <v>56.166666666666409</v>
      </c>
      <c r="C6367" s="363">
        <v>283.09421588444008</v>
      </c>
      <c r="D6367" s="367">
        <v>336.99999999999847</v>
      </c>
      <c r="E6367" s="367">
        <v>15674.418604651239</v>
      </c>
      <c r="F6367" s="367">
        <v>-8033.8216304174712</v>
      </c>
      <c r="G6367" s="367">
        <v>337.00000000000165</v>
      </c>
      <c r="H6367" s="367">
        <v>84250</v>
      </c>
      <c r="I6367" s="384">
        <v>-122623.3355002319</v>
      </c>
      <c r="J6367" s="367">
        <v>336.99999999999994</v>
      </c>
      <c r="K6367" s="367">
        <v>20424.242424242333</v>
      </c>
      <c r="L6367" s="384">
        <v>42976.269873231584</v>
      </c>
      <c r="M6367" s="367">
        <v>336.99999999999852</v>
      </c>
      <c r="N6367" s="367">
        <v>337</v>
      </c>
      <c r="O6367" s="384">
        <v>80.448142678018883</v>
      </c>
      <c r="P6367" s="367">
        <v>4.8864999999999998</v>
      </c>
      <c r="Q6367" s="367">
        <v>337</v>
      </c>
      <c r="R6367" s="384">
        <v>604.34186264359278</v>
      </c>
      <c r="S6367" s="367">
        <v>4.718</v>
      </c>
      <c r="T6367" s="367">
        <v>11620.689655172439</v>
      </c>
      <c r="U6367" s="384">
        <v>30970.386340168479</v>
      </c>
      <c r="V6367" s="367">
        <v>337.00000000000074</v>
      </c>
      <c r="W6367" s="367">
        <v>561666.66666666826</v>
      </c>
      <c r="X6367" s="384">
        <v>48977.872468698144</v>
      </c>
      <c r="Y6367" s="386">
        <v>337.00000000000097</v>
      </c>
      <c r="Z6367" s="367"/>
      <c r="AA6367" s="367"/>
      <c r="AB6367" s="367"/>
      <c r="AC6367" s="367"/>
      <c r="AD6367" s="367"/>
      <c r="AE6367" s="367"/>
      <c r="AF6367" s="367"/>
      <c r="AG6367" s="367"/>
      <c r="AH6367" s="367"/>
      <c r="AI6367" s="367"/>
      <c r="AJ6367" s="367"/>
      <c r="AK6367" s="367"/>
      <c r="AL6367" s="367"/>
      <c r="AM6367" s="367"/>
      <c r="AN6367" s="367"/>
      <c r="AO6367" s="367"/>
      <c r="AP6367" s="367"/>
      <c r="AQ6367" s="367"/>
      <c r="AR6367" s="367"/>
      <c r="AS6367" s="367"/>
      <c r="AT6367" s="367"/>
    </row>
    <row r="6368" spans="2:46" ht="13.8">
      <c r="B6368" s="26">
        <v>56.333333333333073</v>
      </c>
      <c r="C6368" s="363">
        <v>283.93400159545553</v>
      </c>
      <c r="D6368" s="367">
        <v>337.99999999999847</v>
      </c>
      <c r="E6368" s="367">
        <v>15720.930232558216</v>
      </c>
      <c r="F6368" s="367">
        <v>-8111.1086314745735</v>
      </c>
      <c r="G6368" s="367">
        <v>338.00000000000165</v>
      </c>
      <c r="H6368" s="367">
        <v>84500</v>
      </c>
      <c r="I6368" s="384">
        <v>-123616.43568723588</v>
      </c>
      <c r="J6368" s="367">
        <v>337.99999999999994</v>
      </c>
      <c r="K6368" s="367">
        <v>20484.848484848393</v>
      </c>
      <c r="L6368" s="384">
        <v>43062.884096227921</v>
      </c>
      <c r="M6368" s="367">
        <v>337.99999999999852</v>
      </c>
      <c r="N6368" s="367">
        <v>338</v>
      </c>
      <c r="O6368" s="384">
        <v>80.024608037025132</v>
      </c>
      <c r="P6368" s="367">
        <v>4.9009999999999998</v>
      </c>
      <c r="Q6368" s="367">
        <v>338</v>
      </c>
      <c r="R6368" s="384">
        <v>605.82260757696235</v>
      </c>
      <c r="S6368" s="367">
        <v>4.7320000000000002</v>
      </c>
      <c r="T6368" s="367">
        <v>11655.172413793129</v>
      </c>
      <c r="U6368" s="384">
        <v>31020.815421179541</v>
      </c>
      <c r="V6368" s="367">
        <v>338.00000000000074</v>
      </c>
      <c r="W6368" s="367">
        <v>563333.33333333489</v>
      </c>
      <c r="X6368" s="384">
        <v>49121.665243667834</v>
      </c>
      <c r="Y6368" s="386">
        <v>338.00000000000091</v>
      </c>
      <c r="Z6368" s="367"/>
      <c r="AA6368" s="367"/>
      <c r="AB6368" s="367"/>
      <c r="AC6368" s="367"/>
      <c r="AD6368" s="367"/>
      <c r="AE6368" s="367"/>
      <c r="AF6368" s="367"/>
      <c r="AG6368" s="367"/>
      <c r="AH6368" s="367"/>
      <c r="AI6368" s="367"/>
      <c r="AJ6368" s="367"/>
      <c r="AK6368" s="367"/>
      <c r="AL6368" s="367"/>
      <c r="AM6368" s="367"/>
      <c r="AN6368" s="367"/>
      <c r="AO6368" s="367"/>
      <c r="AP6368" s="367"/>
      <c r="AQ6368" s="367"/>
      <c r="AR6368" s="367"/>
      <c r="AS6368" s="367"/>
      <c r="AT6368" s="367"/>
    </row>
    <row r="6369" spans="2:46" ht="13.8">
      <c r="B6369" s="26">
        <v>56.499999999999737</v>
      </c>
      <c r="C6369" s="363">
        <v>284.77378578888153</v>
      </c>
      <c r="D6369" s="367">
        <v>338.99999999999841</v>
      </c>
      <c r="E6369" s="367">
        <v>15767.441860465193</v>
      </c>
      <c r="F6369" s="367">
        <v>-8188.711891512341</v>
      </c>
      <c r="G6369" s="367">
        <v>339.00000000000165</v>
      </c>
      <c r="H6369" s="367">
        <v>84750</v>
      </c>
      <c r="I6369" s="384">
        <v>-124613.25914478788</v>
      </c>
      <c r="J6369" s="367">
        <v>338.99999999999994</v>
      </c>
      <c r="K6369" s="367">
        <v>20545.454545454453</v>
      </c>
      <c r="L6369" s="384">
        <v>43149.256237565285</v>
      </c>
      <c r="M6369" s="367">
        <v>338.99999999999852</v>
      </c>
      <c r="N6369" s="367">
        <v>339</v>
      </c>
      <c r="O6369" s="384">
        <v>79.597154738248776</v>
      </c>
      <c r="P6369" s="367">
        <v>4.9154999999999998</v>
      </c>
      <c r="Q6369" s="367">
        <v>339</v>
      </c>
      <c r="R6369" s="384">
        <v>607.30150307623512</v>
      </c>
      <c r="S6369" s="367">
        <v>4.7460000000000004</v>
      </c>
      <c r="T6369" s="367">
        <v>11689.655172413819</v>
      </c>
      <c r="U6369" s="384">
        <v>31070.999110621429</v>
      </c>
      <c r="V6369" s="367">
        <v>339.00000000000074</v>
      </c>
      <c r="W6369" s="367">
        <v>565000.00000000151</v>
      </c>
      <c r="X6369" s="384">
        <v>49265.448893441258</v>
      </c>
      <c r="Y6369" s="386">
        <v>339.00000000000091</v>
      </c>
      <c r="Z6369" s="367"/>
      <c r="AA6369" s="367"/>
      <c r="AB6369" s="367"/>
      <c r="AC6369" s="367"/>
      <c r="AD6369" s="367"/>
      <c r="AE6369" s="367"/>
      <c r="AF6369" s="367"/>
      <c r="AG6369" s="367"/>
      <c r="AH6369" s="367"/>
      <c r="AI6369" s="367"/>
      <c r="AJ6369" s="367"/>
      <c r="AK6369" s="367"/>
      <c r="AL6369" s="367"/>
      <c r="AM6369" s="367"/>
      <c r="AN6369" s="367"/>
      <c r="AO6369" s="367"/>
      <c r="AP6369" s="367"/>
      <c r="AQ6369" s="367"/>
      <c r="AR6369" s="367"/>
      <c r="AS6369" s="367"/>
      <c r="AT6369" s="367"/>
    </row>
    <row r="6370" spans="2:46" ht="13.8">
      <c r="B6370" s="26">
        <v>56.666666666666401</v>
      </c>
      <c r="C6370" s="363">
        <v>285.61356846471813</v>
      </c>
      <c r="D6370" s="367">
        <v>339.99999999999841</v>
      </c>
      <c r="E6370" s="367">
        <v>15813.95348837217</v>
      </c>
      <c r="F6370" s="367">
        <v>-8266.6314105307792</v>
      </c>
      <c r="G6370" s="367">
        <v>340.00000000000171</v>
      </c>
      <c r="H6370" s="367">
        <v>85000</v>
      </c>
      <c r="I6370" s="384">
        <v>-125613.80587288785</v>
      </c>
      <c r="J6370" s="367">
        <v>339.99999999999994</v>
      </c>
      <c r="K6370" s="367">
        <v>20606.060606060513</v>
      </c>
      <c r="L6370" s="384">
        <v>43235.386297243676</v>
      </c>
      <c r="M6370" s="367">
        <v>339.99999999999847</v>
      </c>
      <c r="N6370" s="367">
        <v>340</v>
      </c>
      <c r="O6370" s="384">
        <v>79.165782781689771</v>
      </c>
      <c r="P6370" s="367">
        <v>4.9300000000000006</v>
      </c>
      <c r="Q6370" s="367">
        <v>340</v>
      </c>
      <c r="R6370" s="384">
        <v>608.77854914141164</v>
      </c>
      <c r="S6370" s="367">
        <v>4.7600000000000007</v>
      </c>
      <c r="T6370" s="367">
        <v>11724.137931034509</v>
      </c>
      <c r="U6370" s="384">
        <v>31120.937408494134</v>
      </c>
      <c r="V6370" s="367">
        <v>340.00000000000074</v>
      </c>
      <c r="W6370" s="367">
        <v>566666.66666666814</v>
      </c>
      <c r="X6370" s="384">
        <v>49409.223418018388</v>
      </c>
      <c r="Y6370" s="386">
        <v>340.00000000000085</v>
      </c>
      <c r="Z6370" s="367"/>
      <c r="AA6370" s="367"/>
      <c r="AB6370" s="367"/>
      <c r="AC6370" s="367"/>
      <c r="AD6370" s="367"/>
      <c r="AE6370" s="367"/>
      <c r="AF6370" s="367"/>
      <c r="AG6370" s="367"/>
      <c r="AH6370" s="367"/>
      <c r="AI6370" s="367"/>
      <c r="AJ6370" s="367"/>
      <c r="AK6370" s="367"/>
      <c r="AL6370" s="367"/>
      <c r="AM6370" s="367"/>
      <c r="AN6370" s="367"/>
      <c r="AO6370" s="367"/>
      <c r="AP6370" s="367"/>
      <c r="AQ6370" s="367"/>
      <c r="AR6370" s="367"/>
      <c r="AS6370" s="367"/>
      <c r="AT6370" s="367"/>
    </row>
    <row r="6371" spans="2:46" ht="13.8">
      <c r="B6371" s="26">
        <v>56.833333333333066</v>
      </c>
      <c r="C6371" s="363">
        <v>286.45334962296528</v>
      </c>
      <c r="D6371" s="367">
        <v>340.99999999999841</v>
      </c>
      <c r="E6371" s="367">
        <v>15860.465116279147</v>
      </c>
      <c r="F6371" s="367">
        <v>-8344.8671885298791</v>
      </c>
      <c r="G6371" s="367">
        <v>341.00000000000171</v>
      </c>
      <c r="H6371" s="367">
        <v>85250</v>
      </c>
      <c r="I6371" s="384">
        <v>-126618.07587153585</v>
      </c>
      <c r="J6371" s="367">
        <v>340.99999999999994</v>
      </c>
      <c r="K6371" s="367">
        <v>20666.666666666573</v>
      </c>
      <c r="L6371" s="384">
        <v>43321.274275263087</v>
      </c>
      <c r="M6371" s="367">
        <v>340.99999999999847</v>
      </c>
      <c r="N6371" s="367">
        <v>341</v>
      </c>
      <c r="O6371" s="384">
        <v>78.730492167348231</v>
      </c>
      <c r="P6371" s="367">
        <v>4.9444999999999997</v>
      </c>
      <c r="Q6371" s="367">
        <v>341</v>
      </c>
      <c r="R6371" s="384">
        <v>610.25374577249136</v>
      </c>
      <c r="S6371" s="367">
        <v>4.774</v>
      </c>
      <c r="T6371" s="367">
        <v>11758.620689655199</v>
      </c>
      <c r="U6371" s="384">
        <v>31170.630314797669</v>
      </c>
      <c r="V6371" s="367">
        <v>341.0000000000008</v>
      </c>
      <c r="W6371" s="367">
        <v>568333.33333333477</v>
      </c>
      <c r="X6371" s="384">
        <v>49552.988817399237</v>
      </c>
      <c r="Y6371" s="386">
        <v>341.00000000000085</v>
      </c>
      <c r="Z6371" s="367"/>
      <c r="AA6371" s="367"/>
      <c r="AB6371" s="367"/>
      <c r="AC6371" s="367"/>
      <c r="AD6371" s="367"/>
      <c r="AE6371" s="367"/>
      <c r="AF6371" s="367"/>
      <c r="AG6371" s="367"/>
      <c r="AH6371" s="367"/>
      <c r="AI6371" s="367"/>
      <c r="AJ6371" s="367"/>
      <c r="AK6371" s="367"/>
      <c r="AL6371" s="367"/>
      <c r="AM6371" s="367"/>
      <c r="AN6371" s="367"/>
      <c r="AO6371" s="367"/>
      <c r="AP6371" s="367"/>
      <c r="AQ6371" s="367"/>
      <c r="AR6371" s="367"/>
      <c r="AS6371" s="367"/>
      <c r="AT6371" s="367"/>
    </row>
    <row r="6372" spans="2:46" ht="13.8">
      <c r="B6372" s="26">
        <v>56.99999999999973</v>
      </c>
      <c r="C6372" s="363">
        <v>287.29312926362292</v>
      </c>
      <c r="D6372" s="367">
        <v>341.99999999999835</v>
      </c>
      <c r="E6372" s="367">
        <v>15906.976744186124</v>
      </c>
      <c r="F6372" s="367">
        <v>-8423.4192255096405</v>
      </c>
      <c r="G6372" s="367">
        <v>342.00000000000171</v>
      </c>
      <c r="H6372" s="367">
        <v>85500</v>
      </c>
      <c r="I6372" s="384">
        <v>-127626.06914073184</v>
      </c>
      <c r="J6372" s="367">
        <v>341.99999999999994</v>
      </c>
      <c r="K6372" s="367">
        <v>20727.272727272633</v>
      </c>
      <c r="L6372" s="384">
        <v>43406.92017162354</v>
      </c>
      <c r="M6372" s="367">
        <v>341.99999999999847</v>
      </c>
      <c r="N6372" s="367">
        <v>342</v>
      </c>
      <c r="O6372" s="384">
        <v>78.291282895224043</v>
      </c>
      <c r="P6372" s="367">
        <v>4.9589999999999996</v>
      </c>
      <c r="Q6372" s="367">
        <v>342</v>
      </c>
      <c r="R6372" s="384">
        <v>611.7270929694746</v>
      </c>
      <c r="S6372" s="367">
        <v>4.7879999999999994</v>
      </c>
      <c r="T6372" s="367">
        <v>11793.10344827589</v>
      </c>
      <c r="U6372" s="384">
        <v>31220.077829532012</v>
      </c>
      <c r="V6372" s="367">
        <v>342.0000000000008</v>
      </c>
      <c r="W6372" s="367">
        <v>570000.0000000014</v>
      </c>
      <c r="X6372" s="384">
        <v>49696.745091583798</v>
      </c>
      <c r="Y6372" s="386">
        <v>342.0000000000008</v>
      </c>
      <c r="Z6372" s="367"/>
      <c r="AA6372" s="367"/>
      <c r="AB6372" s="367"/>
      <c r="AC6372" s="367"/>
      <c r="AD6372" s="367"/>
      <c r="AE6372" s="367"/>
      <c r="AF6372" s="367"/>
      <c r="AG6372" s="367"/>
      <c r="AH6372" s="367"/>
      <c r="AI6372" s="367"/>
      <c r="AJ6372" s="367"/>
      <c r="AK6372" s="367"/>
      <c r="AL6372" s="367"/>
      <c r="AM6372" s="367"/>
      <c r="AN6372" s="367"/>
      <c r="AO6372" s="367"/>
      <c r="AP6372" s="367"/>
      <c r="AQ6372" s="367"/>
      <c r="AR6372" s="367"/>
      <c r="AS6372" s="367"/>
      <c r="AT6372" s="367"/>
    </row>
    <row r="6373" spans="2:46" ht="13.8">
      <c r="B6373" s="26">
        <v>57.166666666666394</v>
      </c>
      <c r="C6373" s="363">
        <v>288.13290738669116</v>
      </c>
      <c r="D6373" s="367">
        <v>342.99999999999835</v>
      </c>
      <c r="E6373" s="367">
        <v>15953.488372093101</v>
      </c>
      <c r="F6373" s="367">
        <v>-8502.2875214700707</v>
      </c>
      <c r="G6373" s="367">
        <v>343.00000000000171</v>
      </c>
      <c r="H6373" s="367">
        <v>85750</v>
      </c>
      <c r="I6373" s="384">
        <v>-128637.78568047589</v>
      </c>
      <c r="J6373" s="367">
        <v>343</v>
      </c>
      <c r="K6373" s="367">
        <v>20787.878787878693</v>
      </c>
      <c r="L6373" s="384">
        <v>43492.323986325013</v>
      </c>
      <c r="M6373" s="367">
        <v>342.99999999999847</v>
      </c>
      <c r="N6373" s="367">
        <v>343</v>
      </c>
      <c r="O6373" s="384">
        <v>77.848154965317249</v>
      </c>
      <c r="P6373" s="367">
        <v>4.9734999999999996</v>
      </c>
      <c r="Q6373" s="367">
        <v>343</v>
      </c>
      <c r="R6373" s="384">
        <v>613.19859073236159</v>
      </c>
      <c r="S6373" s="367">
        <v>4.8019999999999996</v>
      </c>
      <c r="T6373" s="367">
        <v>11827.58620689658</v>
      </c>
      <c r="U6373" s="384">
        <v>31269.279952697183</v>
      </c>
      <c r="V6373" s="367">
        <v>343.0000000000008</v>
      </c>
      <c r="W6373" s="367">
        <v>571666.66666666802</v>
      </c>
      <c r="X6373" s="384">
        <v>49840.492240572086</v>
      </c>
      <c r="Y6373" s="386">
        <v>343.0000000000008</v>
      </c>
      <c r="Z6373" s="367"/>
      <c r="AA6373" s="367"/>
      <c r="AB6373" s="367"/>
      <c r="AC6373" s="367"/>
      <c r="AD6373" s="367"/>
      <c r="AE6373" s="367"/>
      <c r="AF6373" s="367"/>
      <c r="AG6373" s="367"/>
      <c r="AH6373" s="367"/>
      <c r="AI6373" s="367"/>
      <c r="AJ6373" s="367"/>
      <c r="AK6373" s="367"/>
      <c r="AL6373" s="367"/>
      <c r="AM6373" s="367"/>
      <c r="AN6373" s="367"/>
      <c r="AO6373" s="367"/>
      <c r="AP6373" s="367"/>
      <c r="AQ6373" s="367"/>
      <c r="AR6373" s="367"/>
      <c r="AS6373" s="367"/>
      <c r="AT6373" s="367"/>
    </row>
    <row r="6374" spans="2:46" ht="13.8">
      <c r="B6374" s="26">
        <v>57.333333333333059</v>
      </c>
      <c r="C6374" s="363">
        <v>288.97268399216995</v>
      </c>
      <c r="D6374" s="367">
        <v>343.99999999999835</v>
      </c>
      <c r="E6374" s="367">
        <v>16000.000000000078</v>
      </c>
      <c r="F6374" s="367">
        <v>-8581.4720764111644</v>
      </c>
      <c r="G6374" s="367">
        <v>344.00000000000171</v>
      </c>
      <c r="H6374" s="367">
        <v>86000</v>
      </c>
      <c r="I6374" s="384">
        <v>-129653.22549076786</v>
      </c>
      <c r="J6374" s="367">
        <v>344</v>
      </c>
      <c r="K6374" s="367">
        <v>20848.484848484753</v>
      </c>
      <c r="L6374" s="384">
        <v>43577.485719367513</v>
      </c>
      <c r="M6374" s="367">
        <v>343.99999999999847</v>
      </c>
      <c r="N6374" s="367">
        <v>344</v>
      </c>
      <c r="O6374" s="384">
        <v>77.401108377627821</v>
      </c>
      <c r="P6374" s="367">
        <v>4.9880000000000004</v>
      </c>
      <c r="Q6374" s="367">
        <v>344</v>
      </c>
      <c r="R6374" s="384">
        <v>614.66823906115201</v>
      </c>
      <c r="S6374" s="367">
        <v>4.8159999999999998</v>
      </c>
      <c r="T6374" s="367">
        <v>11862.06896551727</v>
      </c>
      <c r="U6374" s="384">
        <v>31318.236684293181</v>
      </c>
      <c r="V6374" s="367">
        <v>344.00000000000085</v>
      </c>
      <c r="W6374" s="367">
        <v>573333.33333333465</v>
      </c>
      <c r="X6374" s="384">
        <v>49984.230264364087</v>
      </c>
      <c r="Y6374" s="386">
        <v>344.00000000000074</v>
      </c>
      <c r="Z6374" s="367"/>
      <c r="AA6374" s="367"/>
      <c r="AB6374" s="367"/>
      <c r="AC6374" s="367"/>
      <c r="AD6374" s="367"/>
      <c r="AE6374" s="367"/>
      <c r="AF6374" s="367"/>
      <c r="AG6374" s="367"/>
      <c r="AH6374" s="367"/>
      <c r="AI6374" s="367"/>
      <c r="AJ6374" s="367"/>
      <c r="AK6374" s="367"/>
      <c r="AL6374" s="367"/>
      <c r="AM6374" s="367"/>
      <c r="AN6374" s="367"/>
      <c r="AO6374" s="367"/>
      <c r="AP6374" s="367"/>
      <c r="AQ6374" s="367"/>
      <c r="AR6374" s="367"/>
      <c r="AS6374" s="367"/>
      <c r="AT6374" s="367"/>
    </row>
    <row r="6375" spans="2:46" ht="13.8">
      <c r="B6375" s="26">
        <v>57.499999999999723</v>
      </c>
      <c r="C6375" s="363">
        <v>289.81245908005928</v>
      </c>
      <c r="D6375" s="367">
        <v>344.99999999999835</v>
      </c>
      <c r="E6375" s="367">
        <v>16046.511627907055</v>
      </c>
      <c r="F6375" s="367">
        <v>-8660.9728903329233</v>
      </c>
      <c r="G6375" s="367">
        <v>345.00000000000171</v>
      </c>
      <c r="H6375" s="367">
        <v>86250</v>
      </c>
      <c r="I6375" s="384">
        <v>-130672.38857160782</v>
      </c>
      <c r="J6375" s="367">
        <v>345</v>
      </c>
      <c r="K6375" s="367">
        <v>20909.090909090814</v>
      </c>
      <c r="L6375" s="384">
        <v>43662.405370751054</v>
      </c>
      <c r="M6375" s="367">
        <v>344.99999999999847</v>
      </c>
      <c r="N6375" s="367">
        <v>345</v>
      </c>
      <c r="O6375" s="384">
        <v>76.950143132155816</v>
      </c>
      <c r="P6375" s="367">
        <v>5.0025000000000004</v>
      </c>
      <c r="Q6375" s="367">
        <v>345</v>
      </c>
      <c r="R6375" s="384">
        <v>616.13603795584595</v>
      </c>
      <c r="S6375" s="367">
        <v>4.83</v>
      </c>
      <c r="T6375" s="367">
        <v>11896.55172413796</v>
      </c>
      <c r="U6375" s="384">
        <v>31366.948024319991</v>
      </c>
      <c r="V6375" s="367">
        <v>345.00000000000085</v>
      </c>
      <c r="W6375" s="367">
        <v>575000.00000000128</v>
      </c>
      <c r="X6375" s="384">
        <v>50127.959162959807</v>
      </c>
      <c r="Y6375" s="386">
        <v>345.00000000000074</v>
      </c>
      <c r="Z6375" s="367"/>
      <c r="AA6375" s="367"/>
      <c r="AB6375" s="367"/>
      <c r="AC6375" s="367"/>
      <c r="AD6375" s="367"/>
      <c r="AE6375" s="367"/>
      <c r="AF6375" s="367"/>
      <c r="AG6375" s="367"/>
      <c r="AH6375" s="367"/>
      <c r="AI6375" s="367"/>
      <c r="AJ6375" s="367"/>
      <c r="AK6375" s="367"/>
      <c r="AL6375" s="367"/>
      <c r="AM6375" s="367"/>
      <c r="AN6375" s="367"/>
      <c r="AO6375" s="367"/>
      <c r="AP6375" s="367"/>
      <c r="AQ6375" s="367"/>
      <c r="AR6375" s="367"/>
      <c r="AS6375" s="367"/>
      <c r="AT6375" s="367"/>
    </row>
    <row r="6376" spans="2:46" ht="13.8">
      <c r="B6376" s="26">
        <v>57.666666666666387</v>
      </c>
      <c r="C6376" s="363">
        <v>290.65223265035905</v>
      </c>
      <c r="D6376" s="367">
        <v>345.99999999999829</v>
      </c>
      <c r="E6376" s="367">
        <v>16093.023255814032</v>
      </c>
      <c r="F6376" s="367">
        <v>-8740.7899632353492</v>
      </c>
      <c r="G6376" s="367">
        <v>346.00000000000171</v>
      </c>
      <c r="H6376" s="367">
        <v>86500</v>
      </c>
      <c r="I6376" s="384">
        <v>-131695.2749229958</v>
      </c>
      <c r="J6376" s="367">
        <v>346</v>
      </c>
      <c r="K6376" s="367">
        <v>20969.696969696874</v>
      </c>
      <c r="L6376" s="384">
        <v>43747.0829404756</v>
      </c>
      <c r="M6376" s="367">
        <v>345.99999999999841</v>
      </c>
      <c r="N6376" s="367">
        <v>346</v>
      </c>
      <c r="O6376" s="384">
        <v>76.495259228901219</v>
      </c>
      <c r="P6376" s="367">
        <v>5.0169999999999995</v>
      </c>
      <c r="Q6376" s="367">
        <v>346</v>
      </c>
      <c r="R6376" s="384">
        <v>617.60198741644331</v>
      </c>
      <c r="S6376" s="367">
        <v>4.8440000000000003</v>
      </c>
      <c r="T6376" s="367">
        <v>11931.03448275865</v>
      </c>
      <c r="U6376" s="384">
        <v>31415.413972777627</v>
      </c>
      <c r="V6376" s="367">
        <v>346.00000000000085</v>
      </c>
      <c r="W6376" s="367">
        <v>576666.66666666791</v>
      </c>
      <c r="X6376" s="384">
        <v>50271.678936359232</v>
      </c>
      <c r="Y6376" s="386">
        <v>346.00000000000074</v>
      </c>
      <c r="Z6376" s="367"/>
      <c r="AA6376" s="367"/>
      <c r="AB6376" s="367"/>
      <c r="AC6376" s="367"/>
      <c r="AD6376" s="367"/>
      <c r="AE6376" s="367"/>
      <c r="AF6376" s="367"/>
      <c r="AG6376" s="367"/>
      <c r="AH6376" s="367"/>
      <c r="AI6376" s="367"/>
      <c r="AJ6376" s="367"/>
      <c r="AK6376" s="367"/>
      <c r="AL6376" s="367"/>
      <c r="AM6376" s="367"/>
      <c r="AN6376" s="367"/>
      <c r="AO6376" s="367"/>
      <c r="AP6376" s="367"/>
      <c r="AQ6376" s="367"/>
      <c r="AR6376" s="367"/>
      <c r="AS6376" s="367"/>
      <c r="AT6376" s="367"/>
    </row>
    <row r="6377" spans="2:46" ht="13.8">
      <c r="B6377" s="26">
        <v>57.833333333333051</v>
      </c>
      <c r="C6377" s="363">
        <v>291.49200470306948</v>
      </c>
      <c r="D6377" s="367">
        <v>346.99999999999829</v>
      </c>
      <c r="E6377" s="367">
        <v>16139.534883721009</v>
      </c>
      <c r="F6377" s="367">
        <v>-8820.9232951184385</v>
      </c>
      <c r="G6377" s="367">
        <v>347.00000000000171</v>
      </c>
      <c r="H6377" s="367">
        <v>86750</v>
      </c>
      <c r="I6377" s="384">
        <v>-132721.88454493179</v>
      </c>
      <c r="J6377" s="367">
        <v>347</v>
      </c>
      <c r="K6377" s="367">
        <v>21030.303030302934</v>
      </c>
      <c r="L6377" s="384">
        <v>43831.518428541181</v>
      </c>
      <c r="M6377" s="367">
        <v>346.99999999999841</v>
      </c>
      <c r="N6377" s="367">
        <v>347</v>
      </c>
      <c r="O6377" s="384">
        <v>76.036456667863959</v>
      </c>
      <c r="P6377" s="367">
        <v>5.0315000000000003</v>
      </c>
      <c r="Q6377" s="367">
        <v>347</v>
      </c>
      <c r="R6377" s="384">
        <v>619.06608744294419</v>
      </c>
      <c r="S6377" s="367">
        <v>4.8580000000000005</v>
      </c>
      <c r="T6377" s="367">
        <v>11965.517241379341</v>
      </c>
      <c r="U6377" s="384">
        <v>31463.634529666084</v>
      </c>
      <c r="V6377" s="367">
        <v>347.00000000000085</v>
      </c>
      <c r="W6377" s="367">
        <v>578333.33333333454</v>
      </c>
      <c r="X6377" s="384">
        <v>50415.389584562385</v>
      </c>
      <c r="Y6377" s="386">
        <v>347.00000000000068</v>
      </c>
      <c r="Z6377" s="367"/>
      <c r="AA6377" s="367"/>
      <c r="AB6377" s="367"/>
      <c r="AC6377" s="367"/>
      <c r="AD6377" s="367"/>
      <c r="AE6377" s="367"/>
      <c r="AF6377" s="367"/>
      <c r="AG6377" s="367"/>
      <c r="AH6377" s="367"/>
      <c r="AI6377" s="367"/>
      <c r="AJ6377" s="367"/>
      <c r="AK6377" s="367"/>
      <c r="AL6377" s="367"/>
      <c r="AM6377" s="367"/>
      <c r="AN6377" s="367"/>
      <c r="AO6377" s="367"/>
      <c r="AP6377" s="367"/>
      <c r="AQ6377" s="367"/>
      <c r="AR6377" s="367"/>
      <c r="AS6377" s="367"/>
      <c r="AT6377" s="367"/>
    </row>
    <row r="6378" spans="2:46" ht="13.8">
      <c r="B6378" s="26">
        <v>57.999999999999716</v>
      </c>
      <c r="C6378" s="363">
        <v>292.33177523819052</v>
      </c>
      <c r="D6378" s="367">
        <v>347.99999999999829</v>
      </c>
      <c r="E6378" s="367">
        <v>16186.046511627987</v>
      </c>
      <c r="F6378" s="367">
        <v>-8901.3728859821949</v>
      </c>
      <c r="G6378" s="367">
        <v>348.00000000000171</v>
      </c>
      <c r="H6378" s="367">
        <v>87000</v>
      </c>
      <c r="I6378" s="384">
        <v>-133752.21743741576</v>
      </c>
      <c r="J6378" s="367">
        <v>348</v>
      </c>
      <c r="K6378" s="367">
        <v>21090.909090908994</v>
      </c>
      <c r="L6378" s="384">
        <v>43915.711834947797</v>
      </c>
      <c r="M6378" s="367">
        <v>347.99999999999841</v>
      </c>
      <c r="N6378" s="367">
        <v>348</v>
      </c>
      <c r="O6378" s="384">
        <v>75.573735449044122</v>
      </c>
      <c r="P6378" s="367">
        <v>5.0460000000000003</v>
      </c>
      <c r="Q6378" s="367">
        <v>348</v>
      </c>
      <c r="R6378" s="384">
        <v>620.52833803534838</v>
      </c>
      <c r="S6378" s="367">
        <v>4.8719999999999999</v>
      </c>
      <c r="T6378" s="367">
        <v>12000.000000000031</v>
      </c>
      <c r="U6378" s="384">
        <v>31511.609694985356</v>
      </c>
      <c r="V6378" s="367">
        <v>348.00000000000091</v>
      </c>
      <c r="W6378" s="367">
        <v>580000.00000000116</v>
      </c>
      <c r="X6378" s="384">
        <v>50559.091107569257</v>
      </c>
      <c r="Y6378" s="386">
        <v>348.00000000000068</v>
      </c>
      <c r="Z6378" s="367"/>
      <c r="AA6378" s="367"/>
      <c r="AB6378" s="367"/>
      <c r="AC6378" s="367"/>
      <c r="AD6378" s="367"/>
      <c r="AE6378" s="367"/>
      <c r="AF6378" s="367"/>
      <c r="AG6378" s="367"/>
      <c r="AH6378" s="367"/>
      <c r="AI6378" s="367"/>
      <c r="AJ6378" s="367"/>
      <c r="AK6378" s="367"/>
      <c r="AL6378" s="367"/>
      <c r="AM6378" s="367"/>
      <c r="AN6378" s="367"/>
      <c r="AO6378" s="367"/>
      <c r="AP6378" s="367"/>
      <c r="AQ6378" s="367"/>
      <c r="AR6378" s="367"/>
      <c r="AS6378" s="367"/>
      <c r="AT6378" s="367"/>
    </row>
    <row r="6379" spans="2:46" ht="13.8">
      <c r="B6379" s="26">
        <v>58.16666666666638</v>
      </c>
      <c r="C6379" s="363">
        <v>293.17154425572198</v>
      </c>
      <c r="D6379" s="367">
        <v>348.99999999999829</v>
      </c>
      <c r="E6379" s="367">
        <v>16232.558139534964</v>
      </c>
      <c r="F6379" s="367">
        <v>-8982.1387358266184</v>
      </c>
      <c r="G6379" s="367">
        <v>349.00000000000176</v>
      </c>
      <c r="H6379" s="367">
        <v>87250</v>
      </c>
      <c r="I6379" s="384">
        <v>-134786.27360044772</v>
      </c>
      <c r="J6379" s="367">
        <v>349</v>
      </c>
      <c r="K6379" s="367">
        <v>21151.515151515054</v>
      </c>
      <c r="L6379" s="384">
        <v>43999.663159695439</v>
      </c>
      <c r="M6379" s="367">
        <v>348.99999999999841</v>
      </c>
      <c r="N6379" s="367">
        <v>349</v>
      </c>
      <c r="O6379" s="384">
        <v>75.107095572441679</v>
      </c>
      <c r="P6379" s="367">
        <v>5.0605000000000002</v>
      </c>
      <c r="Q6379" s="367">
        <v>349</v>
      </c>
      <c r="R6379" s="384">
        <v>621.98873919365644</v>
      </c>
      <c r="S6379" s="367">
        <v>4.8860000000000001</v>
      </c>
      <c r="T6379" s="367">
        <v>12034.482758620721</v>
      </c>
      <c r="U6379" s="384">
        <v>31559.339468735456</v>
      </c>
      <c r="V6379" s="367">
        <v>349.00000000000091</v>
      </c>
      <c r="W6379" s="367">
        <v>581666.66666666779</v>
      </c>
      <c r="X6379" s="384">
        <v>50702.783505379834</v>
      </c>
      <c r="Y6379" s="386">
        <v>349.00000000000063</v>
      </c>
      <c r="Z6379" s="367"/>
      <c r="AA6379" s="367"/>
      <c r="AB6379" s="367"/>
      <c r="AC6379" s="367"/>
      <c r="AD6379" s="367"/>
      <c r="AE6379" s="367"/>
      <c r="AF6379" s="367"/>
      <c r="AG6379" s="367"/>
      <c r="AH6379" s="367"/>
      <c r="AI6379" s="367"/>
      <c r="AJ6379" s="367"/>
      <c r="AK6379" s="367"/>
      <c r="AL6379" s="367"/>
      <c r="AM6379" s="367"/>
      <c r="AN6379" s="367"/>
      <c r="AO6379" s="367"/>
      <c r="AP6379" s="367"/>
      <c r="AQ6379" s="367"/>
      <c r="AR6379" s="367"/>
      <c r="AS6379" s="367"/>
      <c r="AT6379" s="367"/>
    </row>
    <row r="6380" spans="2:46" ht="13.8">
      <c r="B6380" s="26">
        <v>58.333333333333044</v>
      </c>
      <c r="C6380" s="363">
        <v>294.011311755664</v>
      </c>
      <c r="D6380" s="367">
        <v>349.99999999999824</v>
      </c>
      <c r="E6380" s="367">
        <v>16279.069767441941</v>
      </c>
      <c r="F6380" s="367">
        <v>-9063.2208446517052</v>
      </c>
      <c r="G6380" s="367">
        <v>350.00000000000176</v>
      </c>
      <c r="H6380" s="367">
        <v>87500</v>
      </c>
      <c r="I6380" s="384">
        <v>-135824.05303402769</v>
      </c>
      <c r="J6380" s="367">
        <v>350</v>
      </c>
      <c r="K6380" s="367">
        <v>21212.121212121114</v>
      </c>
      <c r="L6380" s="384">
        <v>44083.372402784102</v>
      </c>
      <c r="M6380" s="367">
        <v>349.99999999999841</v>
      </c>
      <c r="N6380" s="367">
        <v>350</v>
      </c>
      <c r="O6380" s="384">
        <v>74.636537038056659</v>
      </c>
      <c r="P6380" s="367">
        <v>5.0749999999999993</v>
      </c>
      <c r="Q6380" s="367">
        <v>350</v>
      </c>
      <c r="R6380" s="384">
        <v>623.44729091786758</v>
      </c>
      <c r="S6380" s="367">
        <v>4.8999999999999995</v>
      </c>
      <c r="T6380" s="367">
        <v>12068.965517241411</v>
      </c>
      <c r="U6380" s="384">
        <v>31606.823850916375</v>
      </c>
      <c r="V6380" s="367">
        <v>350.00000000000091</v>
      </c>
      <c r="W6380" s="367">
        <v>583333.33333333442</v>
      </c>
      <c r="X6380" s="384">
        <v>50846.466777994137</v>
      </c>
      <c r="Y6380" s="386">
        <v>350.00000000000063</v>
      </c>
      <c r="Z6380" s="367"/>
      <c r="AA6380" s="367"/>
      <c r="AB6380" s="367"/>
      <c r="AC6380" s="367"/>
      <c r="AD6380" s="367"/>
      <c r="AE6380" s="367"/>
      <c r="AF6380" s="367"/>
      <c r="AG6380" s="367"/>
      <c r="AH6380" s="367"/>
      <c r="AI6380" s="367"/>
      <c r="AJ6380" s="367"/>
      <c r="AK6380" s="367"/>
      <c r="AL6380" s="367"/>
      <c r="AM6380" s="367"/>
      <c r="AN6380" s="367"/>
      <c r="AO6380" s="367"/>
      <c r="AP6380" s="367"/>
      <c r="AQ6380" s="367"/>
      <c r="AR6380" s="367"/>
      <c r="AS6380" s="367"/>
      <c r="AT6380" s="367"/>
    </row>
    <row r="6381" spans="2:46" ht="13.8">
      <c r="B6381" s="26">
        <v>58.499999999999709</v>
      </c>
      <c r="C6381" s="363">
        <v>294.85107773801661</v>
      </c>
      <c r="D6381" s="367">
        <v>350.99999999999824</v>
      </c>
      <c r="E6381" s="367">
        <v>16325.581395348918</v>
      </c>
      <c r="F6381" s="367">
        <v>-9144.6192124574536</v>
      </c>
      <c r="G6381" s="367">
        <v>351.00000000000176</v>
      </c>
      <c r="H6381" s="367">
        <v>87750</v>
      </c>
      <c r="I6381" s="384">
        <v>-136865.55573815564</v>
      </c>
      <c r="J6381" s="367">
        <v>351</v>
      </c>
      <c r="K6381" s="367">
        <v>21272.727272727174</v>
      </c>
      <c r="L6381" s="384">
        <v>44166.839564213798</v>
      </c>
      <c r="M6381" s="367">
        <v>350.99999999999835</v>
      </c>
      <c r="N6381" s="367">
        <v>351</v>
      </c>
      <c r="O6381" s="384">
        <v>74.162059845888976</v>
      </c>
      <c r="P6381" s="367">
        <v>5.0895000000000001</v>
      </c>
      <c r="Q6381" s="367">
        <v>351</v>
      </c>
      <c r="R6381" s="384">
        <v>624.90399320798247</v>
      </c>
      <c r="S6381" s="367">
        <v>4.9139999999999997</v>
      </c>
      <c r="T6381" s="367">
        <v>12103.448275862102</v>
      </c>
      <c r="U6381" s="384">
        <v>31654.062841528117</v>
      </c>
      <c r="V6381" s="367">
        <v>351.00000000000091</v>
      </c>
      <c r="W6381" s="367">
        <v>585000.00000000105</v>
      </c>
      <c r="X6381" s="384">
        <v>50990.140925412161</v>
      </c>
      <c r="Y6381" s="386">
        <v>351.00000000000057</v>
      </c>
      <c r="Z6381" s="367"/>
      <c r="AA6381" s="367"/>
      <c r="AB6381" s="367"/>
      <c r="AC6381" s="367"/>
      <c r="AD6381" s="367"/>
      <c r="AE6381" s="367"/>
      <c r="AF6381" s="367"/>
      <c r="AG6381" s="367"/>
      <c r="AH6381" s="367"/>
      <c r="AI6381" s="367"/>
      <c r="AJ6381" s="367"/>
      <c r="AK6381" s="367"/>
      <c r="AL6381" s="367"/>
      <c r="AM6381" s="367"/>
      <c r="AN6381" s="367"/>
      <c r="AO6381" s="367"/>
      <c r="AP6381" s="367"/>
      <c r="AQ6381" s="367"/>
      <c r="AR6381" s="367"/>
      <c r="AS6381" s="367"/>
      <c r="AT6381" s="367"/>
    </row>
    <row r="6382" spans="2:46" ht="13.8">
      <c r="B6382" s="26">
        <v>58.666666666666373</v>
      </c>
      <c r="C6382" s="363">
        <v>295.69084220277978</v>
      </c>
      <c r="D6382" s="367">
        <v>351.99999999999824</v>
      </c>
      <c r="E6382" s="367">
        <v>16372.093023255895</v>
      </c>
      <c r="F6382" s="367">
        <v>-9226.3338392438709</v>
      </c>
      <c r="G6382" s="367">
        <v>352.00000000000176</v>
      </c>
      <c r="H6382" s="367">
        <v>88000</v>
      </c>
      <c r="I6382" s="384">
        <v>-137910.78171283161</v>
      </c>
      <c r="J6382" s="367">
        <v>352</v>
      </c>
      <c r="K6382" s="367">
        <v>21333.333333333234</v>
      </c>
      <c r="L6382" s="384">
        <v>44250.064643984515</v>
      </c>
      <c r="M6382" s="367">
        <v>351.99999999999835</v>
      </c>
      <c r="N6382" s="367">
        <v>352</v>
      </c>
      <c r="O6382" s="384">
        <v>73.683663995938687</v>
      </c>
      <c r="P6382" s="367">
        <v>5.1040000000000001</v>
      </c>
      <c r="Q6382" s="367">
        <v>352</v>
      </c>
      <c r="R6382" s="384">
        <v>626.35884606400089</v>
      </c>
      <c r="S6382" s="367">
        <v>4.9279999999999999</v>
      </c>
      <c r="T6382" s="367">
        <v>12137.931034482792</v>
      </c>
      <c r="U6382" s="384">
        <v>31701.056440570683</v>
      </c>
      <c r="V6382" s="367">
        <v>352.00000000000097</v>
      </c>
      <c r="W6382" s="367">
        <v>586666.66666666768</v>
      </c>
      <c r="X6382" s="384">
        <v>51133.805947633897</v>
      </c>
      <c r="Y6382" s="386">
        <v>352.00000000000057</v>
      </c>
      <c r="Z6382" s="367"/>
      <c r="AA6382" s="367"/>
      <c r="AB6382" s="367"/>
      <c r="AC6382" s="367"/>
      <c r="AD6382" s="367"/>
      <c r="AE6382" s="367"/>
      <c r="AF6382" s="367"/>
      <c r="AG6382" s="367"/>
      <c r="AH6382" s="367"/>
      <c r="AI6382" s="367"/>
      <c r="AJ6382" s="367"/>
      <c r="AK6382" s="367"/>
      <c r="AL6382" s="367"/>
      <c r="AM6382" s="367"/>
      <c r="AN6382" s="367"/>
      <c r="AO6382" s="367"/>
      <c r="AP6382" s="367"/>
      <c r="AQ6382" s="367"/>
      <c r="AR6382" s="367"/>
      <c r="AS6382" s="367"/>
      <c r="AT6382" s="367"/>
    </row>
    <row r="6383" spans="2:46" ht="13.8">
      <c r="B6383" s="26">
        <v>58.833333333333037</v>
      </c>
      <c r="C6383" s="363">
        <v>296.53060514995343</v>
      </c>
      <c r="D6383" s="367">
        <v>352.99999999999818</v>
      </c>
      <c r="E6383" s="367">
        <v>16418.60465116287</v>
      </c>
      <c r="F6383" s="367">
        <v>-9308.364725010948</v>
      </c>
      <c r="G6383" s="367">
        <v>353.00000000000171</v>
      </c>
      <c r="H6383" s="367">
        <v>88250</v>
      </c>
      <c r="I6383" s="384">
        <v>-138959.73095805556</v>
      </c>
      <c r="J6383" s="367">
        <v>353</v>
      </c>
      <c r="K6383" s="367">
        <v>21393.939393939294</v>
      </c>
      <c r="L6383" s="384">
        <v>44333.047642096266</v>
      </c>
      <c r="M6383" s="367">
        <v>352.99999999999835</v>
      </c>
      <c r="N6383" s="367">
        <v>353</v>
      </c>
      <c r="O6383" s="384">
        <v>73.201349488205821</v>
      </c>
      <c r="P6383" s="367">
        <v>5.1185</v>
      </c>
      <c r="Q6383" s="367">
        <v>353</v>
      </c>
      <c r="R6383" s="384">
        <v>627.81184948592283</v>
      </c>
      <c r="S6383" s="367">
        <v>4.9420000000000002</v>
      </c>
      <c r="T6383" s="367">
        <v>12172.413793103482</v>
      </c>
      <c r="U6383" s="384">
        <v>31747.804648044064</v>
      </c>
      <c r="V6383" s="367">
        <v>353.00000000000097</v>
      </c>
      <c r="W6383" s="367">
        <v>588333.3333333343</v>
      </c>
      <c r="X6383" s="384">
        <v>51277.461844659352</v>
      </c>
      <c r="Y6383" s="386">
        <v>353.00000000000057</v>
      </c>
      <c r="Z6383" s="367"/>
      <c r="AA6383" s="367"/>
      <c r="AB6383" s="367"/>
      <c r="AC6383" s="367"/>
      <c r="AD6383" s="367"/>
      <c r="AE6383" s="367"/>
      <c r="AF6383" s="367"/>
      <c r="AG6383" s="367"/>
      <c r="AH6383" s="367"/>
      <c r="AI6383" s="367"/>
      <c r="AJ6383" s="367"/>
      <c r="AK6383" s="367"/>
      <c r="AL6383" s="367"/>
      <c r="AM6383" s="367"/>
      <c r="AN6383" s="367"/>
      <c r="AO6383" s="367"/>
      <c r="AP6383" s="367"/>
      <c r="AQ6383" s="367"/>
      <c r="AR6383" s="367"/>
      <c r="AS6383" s="367"/>
      <c r="AT6383" s="367"/>
    </row>
    <row r="6384" spans="2:46" ht="13.8">
      <c r="B6384" s="26">
        <v>58.999999999999702</v>
      </c>
      <c r="C6384" s="363">
        <v>297.37036657953763</v>
      </c>
      <c r="D6384" s="367">
        <v>353.99999999999818</v>
      </c>
      <c r="E6384" s="367">
        <v>16465.116279069847</v>
      </c>
      <c r="F6384" s="367">
        <v>-9390.7118697586939</v>
      </c>
      <c r="G6384" s="367">
        <v>354.00000000000171</v>
      </c>
      <c r="H6384" s="367">
        <v>88500</v>
      </c>
      <c r="I6384" s="384">
        <v>-140012.40347382755</v>
      </c>
      <c r="J6384" s="367">
        <v>354</v>
      </c>
      <c r="K6384" s="367">
        <v>21454.545454545354</v>
      </c>
      <c r="L6384" s="384">
        <v>44415.788558549037</v>
      </c>
      <c r="M6384" s="367">
        <v>353.99999999999835</v>
      </c>
      <c r="N6384" s="367">
        <v>354</v>
      </c>
      <c r="O6384" s="384">
        <v>72.715116322690335</v>
      </c>
      <c r="P6384" s="367">
        <v>5.133</v>
      </c>
      <c r="Q6384" s="367">
        <v>354</v>
      </c>
      <c r="R6384" s="384">
        <v>629.2630034737482</v>
      </c>
      <c r="S6384" s="367">
        <v>4.9560000000000004</v>
      </c>
      <c r="T6384" s="367">
        <v>12206.896551724172</v>
      </c>
      <c r="U6384" s="384">
        <v>31794.307463948266</v>
      </c>
      <c r="V6384" s="367">
        <v>354.00000000000097</v>
      </c>
      <c r="W6384" s="367">
        <v>590000.00000000093</v>
      </c>
      <c r="X6384" s="384">
        <v>51421.10861648852</v>
      </c>
      <c r="Y6384" s="386">
        <v>354.00000000000051</v>
      </c>
      <c r="Z6384" s="367"/>
      <c r="AA6384" s="367"/>
      <c r="AB6384" s="367"/>
      <c r="AC6384" s="367"/>
      <c r="AD6384" s="367"/>
      <c r="AE6384" s="367"/>
      <c r="AF6384" s="367"/>
      <c r="AG6384" s="367"/>
      <c r="AH6384" s="367"/>
      <c r="AI6384" s="367"/>
      <c r="AJ6384" s="367"/>
      <c r="AK6384" s="367"/>
      <c r="AL6384" s="367"/>
      <c r="AM6384" s="367"/>
      <c r="AN6384" s="367"/>
      <c r="AO6384" s="367"/>
      <c r="AP6384" s="367"/>
      <c r="AQ6384" s="367"/>
      <c r="AR6384" s="367"/>
      <c r="AS6384" s="367"/>
      <c r="AT6384" s="367"/>
    </row>
    <row r="6385" spans="2:46" ht="13.8">
      <c r="B6385" s="26">
        <v>59.166666666666366</v>
      </c>
      <c r="C6385" s="363">
        <v>298.21012649153244</v>
      </c>
      <c r="D6385" s="367">
        <v>354.99999999999818</v>
      </c>
      <c r="E6385" s="367">
        <v>16511.627906976824</v>
      </c>
      <c r="F6385" s="367">
        <v>-9473.3752734871105</v>
      </c>
      <c r="G6385" s="367">
        <v>355.00000000000176</v>
      </c>
      <c r="H6385" s="367">
        <v>88750</v>
      </c>
      <c r="I6385" s="384">
        <v>-141068.7992601475</v>
      </c>
      <c r="J6385" s="367">
        <v>355</v>
      </c>
      <c r="K6385" s="367">
        <v>21515.151515151414</v>
      </c>
      <c r="L6385" s="384">
        <v>44498.287393342849</v>
      </c>
      <c r="M6385" s="367">
        <v>354.99999999999835</v>
      </c>
      <c r="N6385" s="367">
        <v>355</v>
      </c>
      <c r="O6385" s="384">
        <v>72.224964499392229</v>
      </c>
      <c r="P6385" s="367">
        <v>5.1475</v>
      </c>
      <c r="Q6385" s="367">
        <v>355</v>
      </c>
      <c r="R6385" s="384">
        <v>630.71230802747698</v>
      </c>
      <c r="S6385" s="367">
        <v>4.97</v>
      </c>
      <c r="T6385" s="367">
        <v>12241.379310344862</v>
      </c>
      <c r="U6385" s="384">
        <v>31840.564888283294</v>
      </c>
      <c r="V6385" s="367">
        <v>355.00000000000102</v>
      </c>
      <c r="W6385" s="367">
        <v>591666.66666666756</v>
      </c>
      <c r="X6385" s="384">
        <v>51564.746263121415</v>
      </c>
      <c r="Y6385" s="386">
        <v>355.00000000000051</v>
      </c>
      <c r="Z6385" s="367"/>
      <c r="AA6385" s="367"/>
      <c r="AB6385" s="367"/>
      <c r="AC6385" s="367"/>
      <c r="AD6385" s="367"/>
      <c r="AE6385" s="367"/>
      <c r="AF6385" s="367"/>
      <c r="AG6385" s="367"/>
      <c r="AH6385" s="367"/>
      <c r="AI6385" s="367"/>
      <c r="AJ6385" s="367"/>
      <c r="AK6385" s="367"/>
      <c r="AL6385" s="367"/>
      <c r="AM6385" s="367"/>
      <c r="AN6385" s="367"/>
      <c r="AO6385" s="367"/>
      <c r="AP6385" s="367"/>
      <c r="AQ6385" s="367"/>
      <c r="AR6385" s="367"/>
      <c r="AS6385" s="367"/>
      <c r="AT6385" s="367"/>
    </row>
    <row r="6386" spans="2:46" ht="13.8">
      <c r="B6386" s="26">
        <v>59.33333333333303</v>
      </c>
      <c r="C6386" s="363">
        <v>299.04988488593773</v>
      </c>
      <c r="D6386" s="367">
        <v>355.99999999999818</v>
      </c>
      <c r="E6386" s="367">
        <v>16558.139534883801</v>
      </c>
      <c r="F6386" s="367">
        <v>-9556.354936196185</v>
      </c>
      <c r="G6386" s="367">
        <v>356.00000000000176</v>
      </c>
      <c r="H6386" s="367">
        <v>89000</v>
      </c>
      <c r="I6386" s="384">
        <v>-142128.91831701543</v>
      </c>
      <c r="J6386" s="367">
        <v>356</v>
      </c>
      <c r="K6386" s="367">
        <v>21575.757575757474</v>
      </c>
      <c r="L6386" s="384">
        <v>44580.544146477674</v>
      </c>
      <c r="M6386" s="367">
        <v>355.99999999999835</v>
      </c>
      <c r="N6386" s="367">
        <v>356</v>
      </c>
      <c r="O6386" s="384">
        <v>71.730894018311531</v>
      </c>
      <c r="P6386" s="367">
        <v>5.1619999999999999</v>
      </c>
      <c r="Q6386" s="367">
        <v>356</v>
      </c>
      <c r="R6386" s="384">
        <v>632.15976314710929</v>
      </c>
      <c r="S6386" s="367">
        <v>4.984</v>
      </c>
      <c r="T6386" s="367">
        <v>12275.862068965553</v>
      </c>
      <c r="U6386" s="384">
        <v>31886.576921049138</v>
      </c>
      <c r="V6386" s="367">
        <v>356.00000000000102</v>
      </c>
      <c r="W6386" s="367">
        <v>593333.33333333419</v>
      </c>
      <c r="X6386" s="384">
        <v>51708.374784558015</v>
      </c>
      <c r="Y6386" s="386">
        <v>356.00000000000045</v>
      </c>
      <c r="Z6386" s="367"/>
      <c r="AA6386" s="367"/>
      <c r="AB6386" s="367"/>
      <c r="AC6386" s="367"/>
      <c r="AD6386" s="367"/>
      <c r="AE6386" s="367"/>
      <c r="AF6386" s="367"/>
      <c r="AG6386" s="367"/>
      <c r="AH6386" s="367"/>
      <c r="AI6386" s="367"/>
      <c r="AJ6386" s="367"/>
      <c r="AK6386" s="367"/>
      <c r="AL6386" s="367"/>
      <c r="AM6386" s="367"/>
      <c r="AN6386" s="367"/>
      <c r="AO6386" s="367"/>
      <c r="AP6386" s="367"/>
      <c r="AQ6386" s="367"/>
      <c r="AR6386" s="367"/>
      <c r="AS6386" s="367"/>
      <c r="AT6386" s="367"/>
    </row>
    <row r="6387" spans="2:46" ht="13.8">
      <c r="B6387" s="26">
        <v>59.499999999999694</v>
      </c>
      <c r="C6387" s="363">
        <v>299.88964176275351</v>
      </c>
      <c r="D6387" s="367">
        <v>356.99999999999812</v>
      </c>
      <c r="E6387" s="367">
        <v>16604.651162790778</v>
      </c>
      <c r="F6387" s="367">
        <v>-9639.6508578859284</v>
      </c>
      <c r="G6387" s="367">
        <v>357.00000000000176</v>
      </c>
      <c r="H6387" s="367">
        <v>89250</v>
      </c>
      <c r="I6387" s="384">
        <v>-143192.7606444314</v>
      </c>
      <c r="J6387" s="367">
        <v>357</v>
      </c>
      <c r="K6387" s="367">
        <v>21636.363636363534</v>
      </c>
      <c r="L6387" s="384">
        <v>44662.558817953533</v>
      </c>
      <c r="M6387" s="367">
        <v>356.99999999999829</v>
      </c>
      <c r="N6387" s="367">
        <v>357</v>
      </c>
      <c r="O6387" s="384">
        <v>71.232904879448199</v>
      </c>
      <c r="P6387" s="367">
        <v>5.1764999999999999</v>
      </c>
      <c r="Q6387" s="367">
        <v>357</v>
      </c>
      <c r="R6387" s="384">
        <v>633.60536883264513</v>
      </c>
      <c r="S6387" s="367">
        <v>4.9980000000000002</v>
      </c>
      <c r="T6387" s="367">
        <v>12310.344827586243</v>
      </c>
      <c r="U6387" s="384">
        <v>31932.343562245806</v>
      </c>
      <c r="V6387" s="367">
        <v>357.00000000000102</v>
      </c>
      <c r="W6387" s="367">
        <v>595000.00000000081</v>
      </c>
      <c r="X6387" s="384">
        <v>51851.994180798349</v>
      </c>
      <c r="Y6387" s="386">
        <v>357.00000000000051</v>
      </c>
      <c r="Z6387" s="367"/>
      <c r="AA6387" s="367"/>
      <c r="AB6387" s="367"/>
      <c r="AC6387" s="367"/>
      <c r="AD6387" s="367"/>
      <c r="AE6387" s="367"/>
      <c r="AF6387" s="367"/>
      <c r="AG6387" s="367"/>
      <c r="AH6387" s="367"/>
      <c r="AI6387" s="367"/>
      <c r="AJ6387" s="367"/>
      <c r="AK6387" s="367"/>
      <c r="AL6387" s="367"/>
      <c r="AM6387" s="367"/>
      <c r="AN6387" s="367"/>
      <c r="AO6387" s="367"/>
      <c r="AP6387" s="367"/>
      <c r="AQ6387" s="367"/>
      <c r="AR6387" s="367"/>
      <c r="AS6387" s="367"/>
      <c r="AT6387" s="367"/>
    </row>
    <row r="6388" spans="2:46" ht="13.8">
      <c r="B6388" s="26">
        <v>59.666666666666359</v>
      </c>
      <c r="C6388" s="363">
        <v>300.72939712198001</v>
      </c>
      <c r="D6388" s="367">
        <v>357.99999999999818</v>
      </c>
      <c r="E6388" s="367">
        <v>16651.162790697756</v>
      </c>
      <c r="F6388" s="367">
        <v>-9723.2630385563352</v>
      </c>
      <c r="G6388" s="367">
        <v>358.00000000000176</v>
      </c>
      <c r="H6388" s="367">
        <v>89500</v>
      </c>
      <c r="I6388" s="384">
        <v>-144260.32624239533</v>
      </c>
      <c r="J6388" s="367">
        <v>358</v>
      </c>
      <c r="K6388" s="367">
        <v>21696.969696969594</v>
      </c>
      <c r="L6388" s="384">
        <v>44744.33140777042</v>
      </c>
      <c r="M6388" s="367">
        <v>357.99999999999829</v>
      </c>
      <c r="N6388" s="367">
        <v>358</v>
      </c>
      <c r="O6388" s="384">
        <v>70.730997082802247</v>
      </c>
      <c r="P6388" s="367">
        <v>5.1910000000000007</v>
      </c>
      <c r="Q6388" s="367">
        <v>358</v>
      </c>
      <c r="R6388" s="384">
        <v>635.04912508408438</v>
      </c>
      <c r="S6388" s="367">
        <v>5.0119999999999996</v>
      </c>
      <c r="T6388" s="367">
        <v>12344.827586206933</v>
      </c>
      <c r="U6388" s="384">
        <v>31977.864811873296</v>
      </c>
      <c r="V6388" s="367">
        <v>358.00000000000102</v>
      </c>
      <c r="W6388" s="367">
        <v>596666.66666666744</v>
      </c>
      <c r="X6388" s="384">
        <v>51995.604451842381</v>
      </c>
      <c r="Y6388" s="386">
        <v>358.00000000000045</v>
      </c>
      <c r="Z6388" s="367"/>
      <c r="AA6388" s="367"/>
      <c r="AB6388" s="367"/>
      <c r="AC6388" s="367"/>
      <c r="AD6388" s="367"/>
      <c r="AE6388" s="367"/>
      <c r="AF6388" s="367"/>
      <c r="AG6388" s="367"/>
      <c r="AH6388" s="367"/>
      <c r="AI6388" s="367"/>
      <c r="AJ6388" s="367"/>
      <c r="AK6388" s="367"/>
      <c r="AL6388" s="367"/>
      <c r="AM6388" s="367"/>
      <c r="AN6388" s="367"/>
      <c r="AO6388" s="367"/>
      <c r="AP6388" s="367"/>
      <c r="AQ6388" s="367"/>
      <c r="AR6388" s="367"/>
      <c r="AS6388" s="367"/>
      <c r="AT6388" s="367"/>
    </row>
    <row r="6389" spans="2:46" ht="13.8">
      <c r="B6389" s="26">
        <v>59.833333333333023</v>
      </c>
      <c r="C6389" s="363">
        <v>301.56915096361701</v>
      </c>
      <c r="D6389" s="367">
        <v>358.99999999999818</v>
      </c>
      <c r="E6389" s="367">
        <v>16697.674418604733</v>
      </c>
      <c r="F6389" s="367">
        <v>-9807.1914782074091</v>
      </c>
      <c r="G6389" s="367">
        <v>359.00000000000176</v>
      </c>
      <c r="H6389" s="367">
        <v>89750</v>
      </c>
      <c r="I6389" s="384">
        <v>-145331.61511090727</v>
      </c>
      <c r="J6389" s="367">
        <v>359</v>
      </c>
      <c r="K6389" s="367">
        <v>21757.575757575654</v>
      </c>
      <c r="L6389" s="384">
        <v>44825.861915928333</v>
      </c>
      <c r="M6389" s="367">
        <v>358.99999999999829</v>
      </c>
      <c r="N6389" s="367">
        <v>359</v>
      </c>
      <c r="O6389" s="384">
        <v>70.22517062837376</v>
      </c>
      <c r="P6389" s="367">
        <v>5.2054999999999998</v>
      </c>
      <c r="Q6389" s="367">
        <v>359</v>
      </c>
      <c r="R6389" s="384">
        <v>636.49103190142728</v>
      </c>
      <c r="S6389" s="367">
        <v>5.0259999999999998</v>
      </c>
      <c r="T6389" s="367">
        <v>12379.310344827623</v>
      </c>
      <c r="U6389" s="384">
        <v>32023.140669931603</v>
      </c>
      <c r="V6389" s="367">
        <v>359.00000000000108</v>
      </c>
      <c r="W6389" s="367">
        <v>598333.33333333407</v>
      </c>
      <c r="X6389" s="384">
        <v>52139.205597690139</v>
      </c>
      <c r="Y6389" s="386">
        <v>359.00000000000045</v>
      </c>
      <c r="Z6389" s="367"/>
      <c r="AA6389" s="367"/>
      <c r="AB6389" s="367"/>
      <c r="AC6389" s="367"/>
      <c r="AD6389" s="367"/>
      <c r="AE6389" s="367"/>
      <c r="AF6389" s="367"/>
      <c r="AG6389" s="367"/>
      <c r="AH6389" s="367"/>
      <c r="AI6389" s="367"/>
      <c r="AJ6389" s="367"/>
      <c r="AK6389" s="367"/>
      <c r="AL6389" s="367"/>
      <c r="AM6389" s="367"/>
      <c r="AN6389" s="367"/>
      <c r="AO6389" s="367"/>
      <c r="AP6389" s="367"/>
      <c r="AQ6389" s="367"/>
      <c r="AR6389" s="367"/>
      <c r="AS6389" s="367"/>
      <c r="AT6389" s="367"/>
    </row>
    <row r="6390" spans="2:46" ht="13.8">
      <c r="B6390" s="26">
        <v>59.999999999999687</v>
      </c>
      <c r="C6390" s="363">
        <v>302.40890328766454</v>
      </c>
      <c r="D6390" s="367">
        <v>359.99999999999818</v>
      </c>
      <c r="E6390" s="367">
        <v>16744.18604651171</v>
      </c>
      <c r="F6390" s="367">
        <v>-9891.4361768391445</v>
      </c>
      <c r="G6390" s="367">
        <v>360.00000000000176</v>
      </c>
      <c r="H6390" s="367">
        <v>90000</v>
      </c>
      <c r="I6390" s="384">
        <v>-146406.62724996719</v>
      </c>
      <c r="J6390" s="367">
        <v>360</v>
      </c>
      <c r="K6390" s="367">
        <v>21818.181818181714</v>
      </c>
      <c r="L6390" s="384">
        <v>44907.150342427274</v>
      </c>
      <c r="M6390" s="367">
        <v>359.99999999999829</v>
      </c>
      <c r="N6390" s="367">
        <v>360</v>
      </c>
      <c r="O6390" s="384">
        <v>69.715425516162611</v>
      </c>
      <c r="P6390" s="367">
        <v>5.22</v>
      </c>
      <c r="Q6390" s="367">
        <v>360</v>
      </c>
      <c r="R6390" s="384">
        <v>637.9310892846737</v>
      </c>
      <c r="S6390" s="367">
        <v>5.04</v>
      </c>
      <c r="T6390" s="367">
        <v>12413.793103448314</v>
      </c>
      <c r="U6390" s="384">
        <v>32068.171136420737</v>
      </c>
      <c r="V6390" s="367">
        <v>360.00000000000108</v>
      </c>
      <c r="W6390" s="367">
        <v>600000.0000000007</v>
      </c>
      <c r="X6390" s="384">
        <v>52282.797618341603</v>
      </c>
      <c r="Y6390" s="386">
        <v>360.0000000000004</v>
      </c>
      <c r="Z6390" s="367"/>
      <c r="AA6390" s="367"/>
      <c r="AB6390" s="367"/>
      <c r="AC6390" s="367"/>
      <c r="AD6390" s="367"/>
      <c r="AE6390" s="367"/>
      <c r="AF6390" s="367"/>
      <c r="AG6390" s="367"/>
      <c r="AH6390" s="367"/>
      <c r="AI6390" s="367"/>
      <c r="AJ6390" s="367"/>
      <c r="AK6390" s="367"/>
      <c r="AL6390" s="367"/>
      <c r="AM6390" s="367"/>
      <c r="AN6390" s="367"/>
      <c r="AO6390" s="367"/>
      <c r="AP6390" s="367"/>
      <c r="AQ6390" s="367"/>
      <c r="AR6390" s="367"/>
      <c r="AS6390" s="367"/>
      <c r="AT6390" s="367"/>
    </row>
    <row r="6391" spans="2:46" ht="13.8">
      <c r="B6391" s="26">
        <v>60.166666666666352</v>
      </c>
      <c r="C6391" s="363">
        <v>303.24865409412251</v>
      </c>
      <c r="D6391" s="367">
        <v>360.99999999999812</v>
      </c>
      <c r="E6391" s="367">
        <v>16790.697674418687</v>
      </c>
      <c r="F6391" s="367">
        <v>-9975.997134451547</v>
      </c>
      <c r="G6391" s="367">
        <v>361.00000000000176</v>
      </c>
      <c r="H6391" s="367">
        <v>90250</v>
      </c>
      <c r="I6391" s="384">
        <v>-147485.36265957513</v>
      </c>
      <c r="J6391" s="367">
        <v>361</v>
      </c>
      <c r="K6391" s="367">
        <v>21878.787878787774</v>
      </c>
      <c r="L6391" s="384">
        <v>44988.196687267242</v>
      </c>
      <c r="M6391" s="367">
        <v>360.99999999999829</v>
      </c>
      <c r="N6391" s="367">
        <v>361</v>
      </c>
      <c r="O6391" s="384">
        <v>69.201761746168827</v>
      </c>
      <c r="P6391" s="367">
        <v>5.2345000000000006</v>
      </c>
      <c r="Q6391" s="367">
        <v>361</v>
      </c>
      <c r="R6391" s="384">
        <v>639.36929723382354</v>
      </c>
      <c r="S6391" s="367">
        <v>5.0540000000000003</v>
      </c>
      <c r="T6391" s="367">
        <v>12448.275862069004</v>
      </c>
      <c r="U6391" s="384">
        <v>32112.95621134069</v>
      </c>
      <c r="V6391" s="367">
        <v>361.00000000000108</v>
      </c>
      <c r="W6391" s="367">
        <v>601666.66666666733</v>
      </c>
      <c r="X6391" s="384">
        <v>52426.380513796794</v>
      </c>
      <c r="Y6391" s="386">
        <v>361.0000000000004</v>
      </c>
      <c r="Z6391" s="367"/>
      <c r="AA6391" s="367"/>
      <c r="AB6391" s="367"/>
      <c r="AC6391" s="367"/>
      <c r="AD6391" s="367"/>
      <c r="AE6391" s="367"/>
      <c r="AF6391" s="367"/>
      <c r="AG6391" s="367"/>
      <c r="AH6391" s="367"/>
      <c r="AI6391" s="367"/>
      <c r="AJ6391" s="367"/>
      <c r="AK6391" s="367"/>
      <c r="AL6391" s="367"/>
      <c r="AM6391" s="367"/>
      <c r="AN6391" s="367"/>
      <c r="AO6391" s="367"/>
      <c r="AP6391" s="367"/>
      <c r="AQ6391" s="367"/>
      <c r="AR6391" s="367"/>
      <c r="AS6391" s="367"/>
      <c r="AT6391" s="367"/>
    </row>
    <row r="6392" spans="2:46" ht="13.8">
      <c r="B6392" s="26">
        <v>60.333333333333016</v>
      </c>
      <c r="C6392" s="363">
        <v>304.08840338299109</v>
      </c>
      <c r="D6392" s="367">
        <v>361.99999999999812</v>
      </c>
      <c r="E6392" s="367">
        <v>16837.209302325664</v>
      </c>
      <c r="F6392" s="367">
        <v>-10060.874351044617</v>
      </c>
      <c r="G6392" s="367">
        <v>362.00000000000176</v>
      </c>
      <c r="H6392" s="367">
        <v>90500</v>
      </c>
      <c r="I6392" s="384">
        <v>-148567.82133973108</v>
      </c>
      <c r="J6392" s="367">
        <v>362</v>
      </c>
      <c r="K6392" s="367">
        <v>21939.393939393834</v>
      </c>
      <c r="L6392" s="384">
        <v>45069.000950448237</v>
      </c>
      <c r="M6392" s="367">
        <v>361.99999999999829</v>
      </c>
      <c r="N6392" s="367">
        <v>362</v>
      </c>
      <c r="O6392" s="384">
        <v>68.684179318392466</v>
      </c>
      <c r="P6392" s="367">
        <v>5.2490000000000006</v>
      </c>
      <c r="Q6392" s="367">
        <v>362</v>
      </c>
      <c r="R6392" s="384">
        <v>640.80565574887692</v>
      </c>
      <c r="S6392" s="367">
        <v>5.0679999999999996</v>
      </c>
      <c r="T6392" s="367">
        <v>12482.758620689694</v>
      </c>
      <c r="U6392" s="384">
        <v>32157.49589469147</v>
      </c>
      <c r="V6392" s="367">
        <v>362.00000000000114</v>
      </c>
      <c r="W6392" s="367">
        <v>603333.33333333395</v>
      </c>
      <c r="X6392" s="384">
        <v>52569.954284055704</v>
      </c>
      <c r="Y6392" s="386">
        <v>362.0000000000004</v>
      </c>
      <c r="Z6392" s="367"/>
      <c r="AA6392" s="367"/>
      <c r="AB6392" s="367"/>
      <c r="AC6392" s="367"/>
      <c r="AD6392" s="367"/>
      <c r="AE6392" s="367"/>
      <c r="AF6392" s="367"/>
      <c r="AG6392" s="367"/>
      <c r="AH6392" s="367"/>
      <c r="AI6392" s="367"/>
      <c r="AJ6392" s="367"/>
      <c r="AK6392" s="367"/>
      <c r="AL6392" s="367"/>
      <c r="AM6392" s="367"/>
      <c r="AN6392" s="367"/>
      <c r="AO6392" s="367"/>
      <c r="AP6392" s="367"/>
      <c r="AQ6392" s="367"/>
      <c r="AR6392" s="367"/>
      <c r="AS6392" s="367"/>
      <c r="AT6392" s="367"/>
    </row>
    <row r="6393" spans="2:46" ht="13.8">
      <c r="B6393" s="26">
        <v>60.49999999999968</v>
      </c>
      <c r="C6393" s="363">
        <v>304.92815115427027</v>
      </c>
      <c r="D6393" s="367">
        <v>362.99999999999812</v>
      </c>
      <c r="E6393" s="367">
        <v>16883.720930232641</v>
      </c>
      <c r="F6393" s="367">
        <v>-10146.067826618355</v>
      </c>
      <c r="G6393" s="367">
        <v>363.00000000000182</v>
      </c>
      <c r="H6393" s="367">
        <v>90750</v>
      </c>
      <c r="I6393" s="384">
        <v>-149654.00329043501</v>
      </c>
      <c r="J6393" s="367">
        <v>363</v>
      </c>
      <c r="K6393" s="367">
        <v>21999.999999999894</v>
      </c>
      <c r="L6393" s="384">
        <v>45149.563131970266</v>
      </c>
      <c r="M6393" s="367">
        <v>362.99999999999829</v>
      </c>
      <c r="N6393" s="367">
        <v>363</v>
      </c>
      <c r="O6393" s="384">
        <v>68.162678232833528</v>
      </c>
      <c r="P6393" s="367">
        <v>5.2634999999999996</v>
      </c>
      <c r="Q6393" s="367">
        <v>363</v>
      </c>
      <c r="R6393" s="384">
        <v>642.24016482983359</v>
      </c>
      <c r="S6393" s="367">
        <v>5.0819999999999999</v>
      </c>
      <c r="T6393" s="367">
        <v>12517.241379310384</v>
      </c>
      <c r="U6393" s="384">
        <v>32201.790186473063</v>
      </c>
      <c r="V6393" s="367">
        <v>363.00000000000114</v>
      </c>
      <c r="W6393" s="367">
        <v>605000.00000000058</v>
      </c>
      <c r="X6393" s="384">
        <v>52713.518929118327</v>
      </c>
      <c r="Y6393" s="386">
        <v>363.00000000000034</v>
      </c>
      <c r="Z6393" s="367"/>
      <c r="AA6393" s="367"/>
      <c r="AB6393" s="367"/>
      <c r="AC6393" s="367"/>
      <c r="AD6393" s="367"/>
      <c r="AE6393" s="367"/>
      <c r="AF6393" s="367"/>
      <c r="AG6393" s="367"/>
      <c r="AH6393" s="367"/>
      <c r="AI6393" s="367"/>
      <c r="AJ6393" s="367"/>
      <c r="AK6393" s="367"/>
      <c r="AL6393" s="367"/>
      <c r="AM6393" s="367"/>
      <c r="AN6393" s="367"/>
      <c r="AO6393" s="367"/>
      <c r="AP6393" s="367"/>
      <c r="AQ6393" s="367"/>
      <c r="AR6393" s="367"/>
      <c r="AS6393" s="367"/>
      <c r="AT6393" s="367"/>
    </row>
    <row r="6394" spans="2:46" ht="13.8">
      <c r="B6394" s="26">
        <v>60.666666666666345</v>
      </c>
      <c r="C6394" s="363">
        <v>305.76789740795988</v>
      </c>
      <c r="D6394" s="367">
        <v>363.99999999999807</v>
      </c>
      <c r="E6394" s="367">
        <v>16930.232558139618</v>
      </c>
      <c r="F6394" s="367">
        <v>-10231.577561172753</v>
      </c>
      <c r="G6394" s="367">
        <v>364.00000000000182</v>
      </c>
      <c r="H6394" s="367">
        <v>91000</v>
      </c>
      <c r="I6394" s="384">
        <v>-150743.90851168695</v>
      </c>
      <c r="J6394" s="367">
        <v>364</v>
      </c>
      <c r="K6394" s="367">
        <v>22060.606060605955</v>
      </c>
      <c r="L6394" s="384">
        <v>45229.883231833315</v>
      </c>
      <c r="M6394" s="367">
        <v>363.99999999999829</v>
      </c>
      <c r="N6394" s="367">
        <v>364</v>
      </c>
      <c r="O6394" s="384">
        <v>67.63725848949197</v>
      </c>
      <c r="P6394" s="367">
        <v>5.2779999999999996</v>
      </c>
      <c r="Q6394" s="367">
        <v>364</v>
      </c>
      <c r="R6394" s="384">
        <v>643.6728244766939</v>
      </c>
      <c r="S6394" s="367">
        <v>5.0960000000000001</v>
      </c>
      <c r="T6394" s="367">
        <v>12551.724137931074</v>
      </c>
      <c r="U6394" s="384">
        <v>32245.839086685475</v>
      </c>
      <c r="V6394" s="367">
        <v>364.00000000000114</v>
      </c>
      <c r="W6394" s="367">
        <v>606666.66666666721</v>
      </c>
      <c r="X6394" s="384">
        <v>52857.074448984669</v>
      </c>
      <c r="Y6394" s="386">
        <v>364.00000000000034</v>
      </c>
      <c r="Z6394" s="367"/>
      <c r="AA6394" s="367"/>
      <c r="AB6394" s="367"/>
      <c r="AC6394" s="367"/>
      <c r="AD6394" s="367"/>
      <c r="AE6394" s="367"/>
      <c r="AF6394" s="367"/>
      <c r="AG6394" s="367"/>
      <c r="AH6394" s="367"/>
      <c r="AI6394" s="367"/>
      <c r="AJ6394" s="367"/>
      <c r="AK6394" s="367"/>
      <c r="AL6394" s="367"/>
      <c r="AM6394" s="367"/>
      <c r="AN6394" s="367"/>
      <c r="AO6394" s="367"/>
      <c r="AP6394" s="367"/>
      <c r="AQ6394" s="367"/>
      <c r="AR6394" s="367"/>
      <c r="AS6394" s="367"/>
      <c r="AT6394" s="367"/>
    </row>
    <row r="6395" spans="2:46" ht="13.8">
      <c r="B6395" s="26">
        <v>60.833333333333009</v>
      </c>
      <c r="C6395" s="363">
        <v>306.60764214406009</v>
      </c>
      <c r="D6395" s="367">
        <v>364.99999999999807</v>
      </c>
      <c r="E6395" s="367">
        <v>16976.744186046595</v>
      </c>
      <c r="F6395" s="367">
        <v>-10317.403554707817</v>
      </c>
      <c r="G6395" s="367">
        <v>365.00000000000182</v>
      </c>
      <c r="H6395" s="367">
        <v>91250</v>
      </c>
      <c r="I6395" s="384">
        <v>-151837.53700348688</v>
      </c>
      <c r="J6395" s="367">
        <v>365</v>
      </c>
      <c r="K6395" s="367">
        <v>22121.212121212015</v>
      </c>
      <c r="L6395" s="384">
        <v>45309.961250037399</v>
      </c>
      <c r="M6395" s="367">
        <v>364.99999999999829</v>
      </c>
      <c r="N6395" s="367">
        <v>365</v>
      </c>
      <c r="O6395" s="384">
        <v>67.107920088367749</v>
      </c>
      <c r="P6395" s="367">
        <v>5.2925000000000004</v>
      </c>
      <c r="Q6395" s="367">
        <v>365</v>
      </c>
      <c r="R6395" s="384">
        <v>645.10363468945786</v>
      </c>
      <c r="S6395" s="367">
        <v>5.1100000000000003</v>
      </c>
      <c r="T6395" s="367">
        <v>12586.206896551765</v>
      </c>
      <c r="U6395" s="384">
        <v>32289.642595328714</v>
      </c>
      <c r="V6395" s="367">
        <v>365.00000000000114</v>
      </c>
      <c r="W6395" s="367">
        <v>608333.33333333384</v>
      </c>
      <c r="X6395" s="384">
        <v>53000.620843654724</v>
      </c>
      <c r="Y6395" s="386">
        <v>365.00000000000028</v>
      </c>
      <c r="Z6395" s="367"/>
      <c r="AA6395" s="367"/>
      <c r="AB6395" s="367"/>
      <c r="AC6395" s="367"/>
      <c r="AD6395" s="367"/>
      <c r="AE6395" s="367"/>
      <c r="AF6395" s="367"/>
      <c r="AG6395" s="367"/>
      <c r="AH6395" s="367"/>
      <c r="AI6395" s="367"/>
      <c r="AJ6395" s="367"/>
      <c r="AK6395" s="367"/>
      <c r="AL6395" s="367"/>
      <c r="AM6395" s="367"/>
      <c r="AN6395" s="367"/>
      <c r="AO6395" s="367"/>
      <c r="AP6395" s="367"/>
      <c r="AQ6395" s="367"/>
      <c r="AR6395" s="367"/>
      <c r="AS6395" s="367"/>
      <c r="AT6395" s="367"/>
    </row>
    <row r="6396" spans="2:46" ht="13.8">
      <c r="B6396" s="26">
        <v>60.999999999999673</v>
      </c>
      <c r="C6396" s="363">
        <v>307.44738536257086</v>
      </c>
      <c r="D6396" s="367">
        <v>365.99999999999807</v>
      </c>
      <c r="E6396" s="367">
        <v>17023.255813953572</v>
      </c>
      <c r="F6396" s="367">
        <v>-10403.545807223547</v>
      </c>
      <c r="G6396" s="367">
        <v>366.00000000000182</v>
      </c>
      <c r="H6396" s="367">
        <v>91500</v>
      </c>
      <c r="I6396" s="384">
        <v>-152934.8887658348</v>
      </c>
      <c r="J6396" s="367">
        <v>366</v>
      </c>
      <c r="K6396" s="367">
        <v>22181.818181818075</v>
      </c>
      <c r="L6396" s="384">
        <v>45389.797186582502</v>
      </c>
      <c r="M6396" s="367">
        <v>365.99999999999829</v>
      </c>
      <c r="N6396" s="367">
        <v>366</v>
      </c>
      <c r="O6396" s="384">
        <v>66.574663029460936</v>
      </c>
      <c r="P6396" s="367">
        <v>5.3070000000000004</v>
      </c>
      <c r="Q6396" s="367">
        <v>366</v>
      </c>
      <c r="R6396" s="384">
        <v>646.53259546812512</v>
      </c>
      <c r="S6396" s="367">
        <v>5.1239999999999997</v>
      </c>
      <c r="T6396" s="367">
        <v>12620.689655172455</v>
      </c>
      <c r="U6396" s="384">
        <v>32333.200712402777</v>
      </c>
      <c r="V6396" s="367">
        <v>366.00000000000119</v>
      </c>
      <c r="W6396" s="367">
        <v>610000.00000000047</v>
      </c>
      <c r="X6396" s="384">
        <v>53144.158113128498</v>
      </c>
      <c r="Y6396" s="386">
        <v>366.00000000000028</v>
      </c>
      <c r="Z6396" s="367"/>
      <c r="AA6396" s="367"/>
      <c r="AB6396" s="367"/>
      <c r="AC6396" s="367"/>
      <c r="AD6396" s="367"/>
      <c r="AE6396" s="367"/>
      <c r="AF6396" s="367"/>
      <c r="AG6396" s="367"/>
      <c r="AH6396" s="367"/>
      <c r="AI6396" s="367"/>
      <c r="AJ6396" s="367"/>
      <c r="AK6396" s="367"/>
      <c r="AL6396" s="367"/>
      <c r="AM6396" s="367"/>
      <c r="AN6396" s="367"/>
      <c r="AO6396" s="367"/>
      <c r="AP6396" s="367"/>
      <c r="AQ6396" s="367"/>
      <c r="AR6396" s="367"/>
      <c r="AS6396" s="367"/>
      <c r="AT6396" s="367"/>
    </row>
    <row r="6397" spans="2:46" ht="13.8">
      <c r="B6397" s="26">
        <v>61.166666666666337</v>
      </c>
      <c r="C6397" s="363">
        <v>308.28712706349222</v>
      </c>
      <c r="D6397" s="367">
        <v>366.99999999999807</v>
      </c>
      <c r="E6397" s="367">
        <v>17069.767441860549</v>
      </c>
      <c r="F6397" s="367">
        <v>-10490.004318719939</v>
      </c>
      <c r="G6397" s="367">
        <v>367.00000000000182</v>
      </c>
      <c r="H6397" s="367">
        <v>91750</v>
      </c>
      <c r="I6397" s="384">
        <v>-154035.96379873075</v>
      </c>
      <c r="J6397" s="367">
        <v>367</v>
      </c>
      <c r="K6397" s="367">
        <v>22242.424242424135</v>
      </c>
      <c r="L6397" s="384">
        <v>45469.39104146864</v>
      </c>
      <c r="M6397" s="367">
        <v>366.99999999999829</v>
      </c>
      <c r="N6397" s="367">
        <v>367</v>
      </c>
      <c r="O6397" s="384">
        <v>66.037487312771574</v>
      </c>
      <c r="P6397" s="367">
        <v>5.3214999999999995</v>
      </c>
      <c r="Q6397" s="367">
        <v>367</v>
      </c>
      <c r="R6397" s="384">
        <v>647.95970681269591</v>
      </c>
      <c r="S6397" s="367">
        <v>5.1379999999999999</v>
      </c>
      <c r="T6397" s="367">
        <v>12655.172413793145</v>
      </c>
      <c r="U6397" s="384">
        <v>32376.513437907659</v>
      </c>
      <c r="V6397" s="367">
        <v>367.00000000000119</v>
      </c>
      <c r="W6397" s="367">
        <v>611666.66666666709</v>
      </c>
      <c r="X6397" s="384">
        <v>53287.686257405985</v>
      </c>
      <c r="Y6397" s="386">
        <v>367.00000000000023</v>
      </c>
      <c r="Z6397" s="367"/>
      <c r="AA6397" s="367"/>
      <c r="AB6397" s="367"/>
      <c r="AC6397" s="367"/>
      <c r="AD6397" s="367"/>
      <c r="AE6397" s="367"/>
      <c r="AF6397" s="367"/>
      <c r="AG6397" s="367"/>
      <c r="AH6397" s="367"/>
      <c r="AI6397" s="367"/>
      <c r="AJ6397" s="367"/>
      <c r="AK6397" s="367"/>
      <c r="AL6397" s="367"/>
      <c r="AM6397" s="367"/>
      <c r="AN6397" s="367"/>
      <c r="AO6397" s="367"/>
      <c r="AP6397" s="367"/>
      <c r="AQ6397" s="367"/>
      <c r="AR6397" s="367"/>
      <c r="AS6397" s="367"/>
      <c r="AT6397" s="367"/>
    </row>
    <row r="6398" spans="2:46" ht="13.8">
      <c r="B6398" s="26">
        <v>61.333333333333002</v>
      </c>
      <c r="C6398" s="363">
        <v>309.12686724682402</v>
      </c>
      <c r="D6398" s="367">
        <v>367.99999999999801</v>
      </c>
      <c r="E6398" s="367">
        <v>17116.279069767526</v>
      </c>
      <c r="F6398" s="367">
        <v>-10576.779089197</v>
      </c>
      <c r="G6398" s="367">
        <v>368.00000000000182</v>
      </c>
      <c r="H6398" s="367">
        <v>92000</v>
      </c>
      <c r="I6398" s="384">
        <v>-155140.76210217463</v>
      </c>
      <c r="J6398" s="367">
        <v>368</v>
      </c>
      <c r="K6398" s="367">
        <v>22303.030303030195</v>
      </c>
      <c r="L6398" s="384">
        <v>45548.742814695797</v>
      </c>
      <c r="M6398" s="367">
        <v>367.99999999999824</v>
      </c>
      <c r="N6398" s="367">
        <v>368</v>
      </c>
      <c r="O6398" s="384">
        <v>65.496392938299536</v>
      </c>
      <c r="P6398" s="367">
        <v>5.3360000000000003</v>
      </c>
      <c r="Q6398" s="367">
        <v>368</v>
      </c>
      <c r="R6398" s="384">
        <v>649.38496872317023</v>
      </c>
      <c r="S6398" s="367">
        <v>5.1520000000000001</v>
      </c>
      <c r="T6398" s="367">
        <v>12689.655172413835</v>
      </c>
      <c r="U6398" s="384">
        <v>32419.580771843361</v>
      </c>
      <c r="V6398" s="367">
        <v>368.00000000000119</v>
      </c>
      <c r="W6398" s="367">
        <v>613333.33333333372</v>
      </c>
      <c r="X6398" s="384">
        <v>53431.205276487199</v>
      </c>
      <c r="Y6398" s="386">
        <v>368.00000000000023</v>
      </c>
      <c r="Z6398" s="367"/>
      <c r="AA6398" s="367"/>
      <c r="AB6398" s="367"/>
      <c r="AC6398" s="367"/>
      <c r="AD6398" s="367"/>
      <c r="AE6398" s="367"/>
      <c r="AF6398" s="367"/>
      <c r="AG6398" s="367"/>
      <c r="AH6398" s="367"/>
      <c r="AI6398" s="367"/>
      <c r="AJ6398" s="367"/>
      <c r="AK6398" s="367"/>
      <c r="AL6398" s="367"/>
      <c r="AM6398" s="367"/>
      <c r="AN6398" s="367"/>
      <c r="AO6398" s="367"/>
      <c r="AP6398" s="367"/>
      <c r="AQ6398" s="367"/>
      <c r="AR6398" s="367"/>
      <c r="AS6398" s="367"/>
      <c r="AT6398" s="367"/>
    </row>
    <row r="6399" spans="2:46" ht="13.8">
      <c r="B6399" s="26">
        <v>61.499999999999666</v>
      </c>
      <c r="C6399" s="363">
        <v>309.96660591256642</v>
      </c>
      <c r="D6399" s="367">
        <v>368.99999999999801</v>
      </c>
      <c r="E6399" s="367">
        <v>17162.790697674503</v>
      </c>
      <c r="F6399" s="367">
        <v>-10663.870118654724</v>
      </c>
      <c r="G6399" s="367">
        <v>369.00000000000182</v>
      </c>
      <c r="H6399" s="367">
        <v>92250</v>
      </c>
      <c r="I6399" s="384">
        <v>-156249.28367616658</v>
      </c>
      <c r="J6399" s="367">
        <v>369</v>
      </c>
      <c r="K6399" s="367">
        <v>22363.636363636255</v>
      </c>
      <c r="L6399" s="384">
        <v>45627.852506263989</v>
      </c>
      <c r="M6399" s="367">
        <v>368.99999999999824</v>
      </c>
      <c r="N6399" s="367">
        <v>369</v>
      </c>
      <c r="O6399" s="384">
        <v>64.95137990604492</v>
      </c>
      <c r="P6399" s="367">
        <v>5.3505000000000003</v>
      </c>
      <c r="Q6399" s="367">
        <v>369</v>
      </c>
      <c r="R6399" s="384">
        <v>650.80838119954797</v>
      </c>
      <c r="S6399" s="367">
        <v>5.1659999999999995</v>
      </c>
      <c r="T6399" s="367">
        <v>12724.137931034526</v>
      </c>
      <c r="U6399" s="384">
        <v>32462.402714209878</v>
      </c>
      <c r="V6399" s="367">
        <v>369.00000000000119</v>
      </c>
      <c r="W6399" s="367">
        <v>615000.00000000035</v>
      </c>
      <c r="X6399" s="384">
        <v>53574.715170372132</v>
      </c>
      <c r="Y6399" s="386">
        <v>369.00000000000023</v>
      </c>
      <c r="Z6399" s="367"/>
      <c r="AA6399" s="367"/>
      <c r="AB6399" s="367"/>
      <c r="AC6399" s="367"/>
      <c r="AD6399" s="367"/>
      <c r="AE6399" s="367"/>
      <c r="AF6399" s="367"/>
      <c r="AG6399" s="367"/>
      <c r="AH6399" s="367"/>
      <c r="AI6399" s="367"/>
      <c r="AJ6399" s="367"/>
      <c r="AK6399" s="367"/>
      <c r="AL6399" s="367"/>
      <c r="AM6399" s="367"/>
      <c r="AN6399" s="367"/>
      <c r="AO6399" s="367"/>
      <c r="AP6399" s="367"/>
      <c r="AQ6399" s="367"/>
      <c r="AR6399" s="367"/>
      <c r="AS6399" s="367"/>
      <c r="AT6399" s="367"/>
    </row>
    <row r="6400" spans="2:46" ht="13.8">
      <c r="B6400" s="26">
        <v>61.66666666666633</v>
      </c>
      <c r="C6400" s="363">
        <v>310.80634306071937</v>
      </c>
      <c r="D6400" s="367">
        <v>369.99999999999801</v>
      </c>
      <c r="E6400" s="367">
        <v>17209.302325581481</v>
      </c>
      <c r="F6400" s="367">
        <v>-10751.277407093114</v>
      </c>
      <c r="G6400" s="367">
        <v>370.00000000000182</v>
      </c>
      <c r="H6400" s="367">
        <v>92500</v>
      </c>
      <c r="I6400" s="384">
        <v>-157361.52852070652</v>
      </c>
      <c r="J6400" s="367">
        <v>370</v>
      </c>
      <c r="K6400" s="367">
        <v>22424.242424242315</v>
      </c>
      <c r="L6400" s="384">
        <v>45706.720116173208</v>
      </c>
      <c r="M6400" s="367">
        <v>369.99999999999824</v>
      </c>
      <c r="N6400" s="367">
        <v>370</v>
      </c>
      <c r="O6400" s="384">
        <v>64.402448216007684</v>
      </c>
      <c r="P6400" s="367">
        <v>5.3650000000000002</v>
      </c>
      <c r="Q6400" s="367">
        <v>370</v>
      </c>
      <c r="R6400" s="384">
        <v>652.22994424182923</v>
      </c>
      <c r="S6400" s="367">
        <v>5.18</v>
      </c>
      <c r="T6400" s="367">
        <v>12758.620689655216</v>
      </c>
      <c r="U6400" s="384">
        <v>32504.979265007223</v>
      </c>
      <c r="V6400" s="367">
        <v>370.00000000000125</v>
      </c>
      <c r="W6400" s="367">
        <v>616666.66666666698</v>
      </c>
      <c r="X6400" s="384">
        <v>53718.215939060763</v>
      </c>
      <c r="Y6400" s="386">
        <v>370.00000000000017</v>
      </c>
      <c r="Z6400" s="367"/>
      <c r="AA6400" s="367"/>
      <c r="AB6400" s="367"/>
      <c r="AC6400" s="367"/>
      <c r="AD6400" s="367"/>
      <c r="AE6400" s="367"/>
      <c r="AF6400" s="367"/>
      <c r="AG6400" s="367"/>
      <c r="AH6400" s="367"/>
      <c r="AI6400" s="367"/>
      <c r="AJ6400" s="367"/>
      <c r="AK6400" s="367"/>
      <c r="AL6400" s="367"/>
      <c r="AM6400" s="367"/>
      <c r="AN6400" s="367"/>
      <c r="AO6400" s="367"/>
      <c r="AP6400" s="367"/>
      <c r="AQ6400" s="367"/>
      <c r="AR6400" s="367"/>
      <c r="AS6400" s="367"/>
      <c r="AT6400" s="367"/>
    </row>
    <row r="6401" spans="2:46" ht="13.8">
      <c r="B6401" s="26">
        <v>61.833333333332995</v>
      </c>
      <c r="C6401" s="363">
        <v>311.64607869128292</v>
      </c>
      <c r="D6401" s="367">
        <v>370.99999999999801</v>
      </c>
      <c r="E6401" s="367">
        <v>17255.813953488458</v>
      </c>
      <c r="F6401" s="367">
        <v>-10839.000954512168</v>
      </c>
      <c r="G6401" s="367">
        <v>371.00000000000182</v>
      </c>
      <c r="H6401" s="367">
        <v>92750</v>
      </c>
      <c r="I6401" s="384">
        <v>-158477.49663579444</v>
      </c>
      <c r="J6401" s="367">
        <v>371</v>
      </c>
      <c r="K6401" s="367">
        <v>22484.848484848375</v>
      </c>
      <c r="L6401" s="384">
        <v>45785.345644423454</v>
      </c>
      <c r="M6401" s="367">
        <v>370.99999999999824</v>
      </c>
      <c r="N6401" s="367">
        <v>371</v>
      </c>
      <c r="O6401" s="384">
        <v>63.84959786818785</v>
      </c>
      <c r="P6401" s="367">
        <v>5.3795000000000002</v>
      </c>
      <c r="Q6401" s="367">
        <v>371</v>
      </c>
      <c r="R6401" s="384">
        <v>653.64965785001414</v>
      </c>
      <c r="S6401" s="367">
        <v>5.194</v>
      </c>
      <c r="T6401" s="367">
        <v>12793.103448275906</v>
      </c>
      <c r="U6401" s="384">
        <v>32547.310424235387</v>
      </c>
      <c r="V6401" s="367">
        <v>371.00000000000125</v>
      </c>
      <c r="W6401" s="367">
        <v>618333.3333333336</v>
      </c>
      <c r="X6401" s="384">
        <v>53861.707582553114</v>
      </c>
      <c r="Y6401" s="386">
        <v>371.00000000000017</v>
      </c>
      <c r="Z6401" s="367"/>
      <c r="AA6401" s="367"/>
      <c r="AB6401" s="367"/>
      <c r="AC6401" s="367"/>
      <c r="AD6401" s="367"/>
      <c r="AE6401" s="367"/>
      <c r="AF6401" s="367"/>
      <c r="AG6401" s="367"/>
      <c r="AH6401" s="367"/>
      <c r="AI6401" s="367"/>
      <c r="AJ6401" s="367"/>
      <c r="AK6401" s="367"/>
      <c r="AL6401" s="367"/>
      <c r="AM6401" s="367"/>
      <c r="AN6401" s="367"/>
      <c r="AO6401" s="367"/>
      <c r="AP6401" s="367"/>
      <c r="AQ6401" s="367"/>
      <c r="AR6401" s="367"/>
      <c r="AS6401" s="367"/>
      <c r="AT6401" s="367"/>
    </row>
    <row r="6402" spans="2:46" ht="13.8">
      <c r="B6402" s="26">
        <v>61.999999999999659</v>
      </c>
      <c r="C6402" s="363">
        <v>312.48581280425691</v>
      </c>
      <c r="D6402" s="367">
        <v>371.99999999999795</v>
      </c>
      <c r="E6402" s="367">
        <v>17302.325581395435</v>
      </c>
      <c r="F6402" s="367">
        <v>-10927.040760911894</v>
      </c>
      <c r="G6402" s="367">
        <v>372.00000000000188</v>
      </c>
      <c r="H6402" s="367">
        <v>93000</v>
      </c>
      <c r="I6402" s="384">
        <v>-159597.18802143031</v>
      </c>
      <c r="J6402" s="367">
        <v>372</v>
      </c>
      <c r="K6402" s="367">
        <v>22545.454545454435</v>
      </c>
      <c r="L6402" s="384">
        <v>45863.729091014713</v>
      </c>
      <c r="M6402" s="367">
        <v>371.99999999999824</v>
      </c>
      <c r="N6402" s="367">
        <v>372</v>
      </c>
      <c r="O6402" s="384">
        <v>63.292828862585409</v>
      </c>
      <c r="P6402" s="367">
        <v>5.3940000000000001</v>
      </c>
      <c r="Q6402" s="367">
        <v>372</v>
      </c>
      <c r="R6402" s="384">
        <v>655.06752202410257</v>
      </c>
      <c r="S6402" s="367">
        <v>5.2080000000000002</v>
      </c>
      <c r="T6402" s="367">
        <v>12827.586206896596</v>
      </c>
      <c r="U6402" s="384">
        <v>32589.396191894375</v>
      </c>
      <c r="V6402" s="367">
        <v>372.00000000000125</v>
      </c>
      <c r="W6402" s="367">
        <v>620000.00000000023</v>
      </c>
      <c r="X6402" s="384">
        <v>54005.190100849184</v>
      </c>
      <c r="Y6402" s="386">
        <v>372.00000000000011</v>
      </c>
      <c r="Z6402" s="367"/>
      <c r="AA6402" s="367"/>
      <c r="AB6402" s="367"/>
      <c r="AC6402" s="367"/>
      <c r="AD6402" s="367"/>
      <c r="AE6402" s="367"/>
      <c r="AF6402" s="367"/>
      <c r="AG6402" s="367"/>
      <c r="AH6402" s="367"/>
      <c r="AI6402" s="367"/>
      <c r="AJ6402" s="367"/>
      <c r="AK6402" s="367"/>
      <c r="AL6402" s="367"/>
      <c r="AM6402" s="367"/>
      <c r="AN6402" s="367"/>
      <c r="AO6402" s="367"/>
      <c r="AP6402" s="367"/>
      <c r="AQ6402" s="367"/>
      <c r="AR6402" s="367"/>
      <c r="AS6402" s="367"/>
      <c r="AT6402" s="367"/>
    </row>
    <row r="6403" spans="2:46" ht="13.8">
      <c r="B6403" s="26">
        <v>62.166666666666323</v>
      </c>
      <c r="C6403" s="363">
        <v>313.3255453996415</v>
      </c>
      <c r="D6403" s="367">
        <v>372.99999999999795</v>
      </c>
      <c r="E6403" s="367">
        <v>17348.837209302412</v>
      </c>
      <c r="F6403" s="367">
        <v>-11015.396826292279</v>
      </c>
      <c r="G6403" s="367">
        <v>373.00000000000188</v>
      </c>
      <c r="H6403" s="367">
        <v>93250</v>
      </c>
      <c r="I6403" s="384">
        <v>-160720.60267761425</v>
      </c>
      <c r="J6403" s="367">
        <v>373</v>
      </c>
      <c r="K6403" s="367">
        <v>22606.060606060495</v>
      </c>
      <c r="L6403" s="384">
        <v>45941.870455947021</v>
      </c>
      <c r="M6403" s="367">
        <v>372.99999999999824</v>
      </c>
      <c r="N6403" s="367">
        <v>373</v>
      </c>
      <c r="O6403" s="384">
        <v>62.732141199200349</v>
      </c>
      <c r="P6403" s="367">
        <v>5.4085000000000001</v>
      </c>
      <c r="Q6403" s="367">
        <v>373</v>
      </c>
      <c r="R6403" s="384">
        <v>656.4835367640942</v>
      </c>
      <c r="S6403" s="367">
        <v>5.2220000000000004</v>
      </c>
      <c r="T6403" s="367">
        <v>12862.068965517286</v>
      </c>
      <c r="U6403" s="384">
        <v>32631.236567984179</v>
      </c>
      <c r="V6403" s="367">
        <v>373.00000000000131</v>
      </c>
      <c r="W6403" s="367">
        <v>621666.66666666686</v>
      </c>
      <c r="X6403" s="384">
        <v>54148.663493948981</v>
      </c>
      <c r="Y6403" s="386">
        <v>373.00000000000011</v>
      </c>
      <c r="Z6403" s="367"/>
      <c r="AA6403" s="367"/>
      <c r="AB6403" s="367"/>
      <c r="AC6403" s="367"/>
      <c r="AD6403" s="367"/>
      <c r="AE6403" s="367"/>
      <c r="AF6403" s="367"/>
      <c r="AG6403" s="367"/>
      <c r="AH6403" s="367"/>
      <c r="AI6403" s="367"/>
      <c r="AJ6403" s="367"/>
      <c r="AK6403" s="367"/>
      <c r="AL6403" s="367"/>
      <c r="AM6403" s="367"/>
      <c r="AN6403" s="367"/>
      <c r="AO6403" s="367"/>
      <c r="AP6403" s="367"/>
      <c r="AQ6403" s="367"/>
      <c r="AR6403" s="367"/>
      <c r="AS6403" s="367"/>
      <c r="AT6403" s="367"/>
    </row>
    <row r="6404" spans="2:46" ht="13.8">
      <c r="B6404" s="26">
        <v>62.333333333332988</v>
      </c>
      <c r="C6404" s="363">
        <v>314.16527647743663</v>
      </c>
      <c r="D6404" s="367">
        <v>373.99999999999795</v>
      </c>
      <c r="E6404" s="367">
        <v>17395.348837209389</v>
      </c>
      <c r="F6404" s="367">
        <v>-11104.069150653331</v>
      </c>
      <c r="G6404" s="367">
        <v>374.00000000000188</v>
      </c>
      <c r="H6404" s="367">
        <v>93500</v>
      </c>
      <c r="I6404" s="384">
        <v>-161847.74060434615</v>
      </c>
      <c r="J6404" s="367">
        <v>374</v>
      </c>
      <c r="K6404" s="367">
        <v>22666.666666666555</v>
      </c>
      <c r="L6404" s="384">
        <v>46019.769739220334</v>
      </c>
      <c r="M6404" s="367">
        <v>373.99999999999818</v>
      </c>
      <c r="N6404" s="367">
        <v>374</v>
      </c>
      <c r="O6404" s="384">
        <v>62.167534878032697</v>
      </c>
      <c r="P6404" s="367">
        <v>5.423</v>
      </c>
      <c r="Q6404" s="367">
        <v>374</v>
      </c>
      <c r="R6404" s="384">
        <v>657.89770206998958</v>
      </c>
      <c r="S6404" s="367">
        <v>5.2359999999999998</v>
      </c>
      <c r="T6404" s="367">
        <v>12896.551724137977</v>
      </c>
      <c r="U6404" s="384">
        <v>32672.831552504809</v>
      </c>
      <c r="V6404" s="367">
        <v>374.00000000000131</v>
      </c>
      <c r="W6404" s="367">
        <v>623333.33333333349</v>
      </c>
      <c r="X6404" s="384">
        <v>54292.127761852491</v>
      </c>
      <c r="Y6404" s="386">
        <v>374.00000000000006</v>
      </c>
      <c r="Z6404" s="367"/>
      <c r="AA6404" s="367"/>
      <c r="AB6404" s="367"/>
      <c r="AC6404" s="367"/>
      <c r="AD6404" s="367"/>
      <c r="AE6404" s="367"/>
      <c r="AF6404" s="367"/>
      <c r="AG6404" s="367"/>
      <c r="AH6404" s="367"/>
      <c r="AI6404" s="367"/>
      <c r="AJ6404" s="367"/>
      <c r="AK6404" s="367"/>
      <c r="AL6404" s="367"/>
      <c r="AM6404" s="367"/>
      <c r="AN6404" s="367"/>
      <c r="AO6404" s="367"/>
      <c r="AP6404" s="367"/>
      <c r="AQ6404" s="367"/>
      <c r="AR6404" s="367"/>
      <c r="AS6404" s="367"/>
      <c r="AT6404" s="367"/>
    </row>
    <row r="6405" spans="2:46" ht="13.8">
      <c r="B6405" s="26">
        <v>62.499999999999652</v>
      </c>
      <c r="C6405" s="363">
        <v>315.00500603764232</v>
      </c>
      <c r="D6405" s="367">
        <v>374.99999999999795</v>
      </c>
      <c r="E6405" s="367">
        <v>17441.860465116366</v>
      </c>
      <c r="F6405" s="367">
        <v>-11193.057733995047</v>
      </c>
      <c r="G6405" s="367">
        <v>375.00000000000188</v>
      </c>
      <c r="H6405" s="367">
        <v>93750</v>
      </c>
      <c r="I6405" s="384">
        <v>-162978.60180162606</v>
      </c>
      <c r="J6405" s="367">
        <v>375</v>
      </c>
      <c r="K6405" s="367">
        <v>22727.272727272615</v>
      </c>
      <c r="L6405" s="384">
        <v>46097.426940834695</v>
      </c>
      <c r="M6405" s="367">
        <v>374.99999999999818</v>
      </c>
      <c r="N6405" s="367">
        <v>375</v>
      </c>
      <c r="O6405" s="384">
        <v>61.599009899082418</v>
      </c>
      <c r="P6405" s="367">
        <v>5.4375</v>
      </c>
      <c r="Q6405" s="367">
        <v>375</v>
      </c>
      <c r="R6405" s="384">
        <v>659.31001794178837</v>
      </c>
      <c r="S6405" s="367">
        <v>5.25</v>
      </c>
      <c r="T6405" s="367">
        <v>12931.034482758667</v>
      </c>
      <c r="U6405" s="384">
        <v>32714.181145456256</v>
      </c>
      <c r="V6405" s="367">
        <v>375.00000000000131</v>
      </c>
      <c r="W6405" s="367">
        <v>625000.00000000012</v>
      </c>
      <c r="X6405" s="384">
        <v>54435.58290455972</v>
      </c>
      <c r="Y6405" s="386">
        <v>375.00000000000006</v>
      </c>
      <c r="Z6405" s="367"/>
      <c r="AA6405" s="367"/>
      <c r="AB6405" s="367"/>
      <c r="AC6405" s="367"/>
      <c r="AD6405" s="367"/>
      <c r="AE6405" s="367"/>
      <c r="AF6405" s="367"/>
      <c r="AG6405" s="367"/>
      <c r="AH6405" s="367"/>
      <c r="AI6405" s="367"/>
      <c r="AJ6405" s="367"/>
      <c r="AK6405" s="367"/>
      <c r="AL6405" s="367"/>
      <c r="AM6405" s="367"/>
      <c r="AN6405" s="367"/>
      <c r="AO6405" s="367"/>
      <c r="AP6405" s="367"/>
      <c r="AQ6405" s="367"/>
      <c r="AR6405" s="367"/>
      <c r="AS6405" s="367"/>
      <c r="AT6405" s="367"/>
    </row>
    <row r="6406" spans="2:46" ht="13.8">
      <c r="B6406" s="26">
        <v>62.666666666666316</v>
      </c>
      <c r="C6406" s="363">
        <v>315.84473408025855</v>
      </c>
      <c r="D6406" s="367">
        <v>375.9999999999979</v>
      </c>
      <c r="E6406" s="367">
        <v>17488.372093023343</v>
      </c>
      <c r="F6406" s="367">
        <v>-11282.362576317426</v>
      </c>
      <c r="G6406" s="367">
        <v>376.00000000000188</v>
      </c>
      <c r="H6406" s="367">
        <v>94000</v>
      </c>
      <c r="I6406" s="384">
        <v>-164113.18626945396</v>
      </c>
      <c r="J6406" s="367">
        <v>376</v>
      </c>
      <c r="K6406" s="367">
        <v>22787.878787878675</v>
      </c>
      <c r="L6406" s="384">
        <v>46174.84206079007</v>
      </c>
      <c r="M6406" s="367">
        <v>375.99999999999818</v>
      </c>
      <c r="N6406" s="367">
        <v>376</v>
      </c>
      <c r="O6406" s="384">
        <v>61.02656626234954</v>
      </c>
      <c r="P6406" s="367">
        <v>5.452</v>
      </c>
      <c r="Q6406" s="367">
        <v>376</v>
      </c>
      <c r="R6406" s="384">
        <v>660.72048437949059</v>
      </c>
      <c r="S6406" s="367">
        <v>5.2639999999999993</v>
      </c>
      <c r="T6406" s="367">
        <v>12965.517241379357</v>
      </c>
      <c r="U6406" s="384">
        <v>32755.285346838526</v>
      </c>
      <c r="V6406" s="367">
        <v>376.00000000000131</v>
      </c>
      <c r="W6406" s="367">
        <v>626666.66666666674</v>
      </c>
      <c r="X6406" s="384">
        <v>54579.028922070669</v>
      </c>
      <c r="Y6406" s="386">
        <v>376.00000000000006</v>
      </c>
      <c r="Z6406" s="367"/>
      <c r="AA6406" s="367"/>
      <c r="AB6406" s="367"/>
      <c r="AC6406" s="367"/>
      <c r="AD6406" s="367"/>
      <c r="AE6406" s="367"/>
      <c r="AF6406" s="367"/>
      <c r="AG6406" s="367"/>
      <c r="AH6406" s="367"/>
      <c r="AI6406" s="367"/>
      <c r="AJ6406" s="367"/>
      <c r="AK6406" s="367"/>
      <c r="AL6406" s="367"/>
      <c r="AM6406" s="367"/>
      <c r="AN6406" s="367"/>
      <c r="AO6406" s="367"/>
      <c r="AP6406" s="367"/>
      <c r="AQ6406" s="367"/>
      <c r="AR6406" s="367"/>
      <c r="AS6406" s="367"/>
      <c r="AT6406" s="367"/>
    </row>
    <row r="6407" spans="2:46" ht="13.8">
      <c r="B6407" s="26">
        <v>62.83333333333298</v>
      </c>
      <c r="C6407" s="363">
        <v>316.68446060528527</v>
      </c>
      <c r="D6407" s="367">
        <v>376.9999999999979</v>
      </c>
      <c r="E6407" s="367">
        <v>17534.88372093032</v>
      </c>
      <c r="F6407" s="367">
        <v>-11371.983677620474</v>
      </c>
      <c r="G6407" s="367">
        <v>377.00000000000188</v>
      </c>
      <c r="H6407" s="367">
        <v>94250</v>
      </c>
      <c r="I6407" s="384">
        <v>-165251.4940078299</v>
      </c>
      <c r="J6407" s="367">
        <v>377</v>
      </c>
      <c r="K6407" s="367">
        <v>22848.484848484735</v>
      </c>
      <c r="L6407" s="384">
        <v>46252.015099086479</v>
      </c>
      <c r="M6407" s="367">
        <v>376.99999999999818</v>
      </c>
      <c r="N6407" s="367">
        <v>377</v>
      </c>
      <c r="O6407" s="384">
        <v>60.450203967834042</v>
      </c>
      <c r="P6407" s="367">
        <v>5.4664999999999999</v>
      </c>
      <c r="Q6407" s="367">
        <v>377</v>
      </c>
      <c r="R6407" s="384">
        <v>662.12910138309644</v>
      </c>
      <c r="S6407" s="367">
        <v>5.2779999999999996</v>
      </c>
      <c r="T6407" s="367">
        <v>13000.000000000047</v>
      </c>
      <c r="U6407" s="384">
        <v>32796.144156651622</v>
      </c>
      <c r="V6407" s="367">
        <v>377.00000000000136</v>
      </c>
      <c r="W6407" s="367">
        <v>628333.33333333337</v>
      </c>
      <c r="X6407" s="384">
        <v>54722.465814385323</v>
      </c>
      <c r="Y6407" s="386">
        <v>377</v>
      </c>
      <c r="Z6407" s="367"/>
      <c r="AA6407" s="367"/>
      <c r="AB6407" s="367"/>
      <c r="AC6407" s="367"/>
      <c r="AD6407" s="367"/>
      <c r="AE6407" s="367"/>
      <c r="AF6407" s="367"/>
      <c r="AG6407" s="367"/>
      <c r="AH6407" s="367"/>
      <c r="AI6407" s="367"/>
      <c r="AJ6407" s="367"/>
      <c r="AK6407" s="367"/>
      <c r="AL6407" s="367"/>
      <c r="AM6407" s="367"/>
      <c r="AN6407" s="367"/>
      <c r="AO6407" s="367"/>
      <c r="AP6407" s="367"/>
      <c r="AQ6407" s="367"/>
      <c r="AR6407" s="367"/>
      <c r="AS6407" s="367"/>
      <c r="AT6407" s="367"/>
    </row>
    <row r="6408" spans="2:46" ht="13.8">
      <c r="B6408" s="26">
        <v>62.999999999999645</v>
      </c>
      <c r="C6408" s="363">
        <v>317.52418561272265</v>
      </c>
      <c r="D6408" s="367">
        <v>377.9999999999979</v>
      </c>
      <c r="E6408" s="367">
        <v>17581.395348837297</v>
      </c>
      <c r="F6408" s="367">
        <v>-11461.921037904185</v>
      </c>
      <c r="G6408" s="367">
        <v>378.00000000000188</v>
      </c>
      <c r="H6408" s="367">
        <v>94500</v>
      </c>
      <c r="I6408" s="384">
        <v>-166393.52501675379</v>
      </c>
      <c r="J6408" s="367">
        <v>378</v>
      </c>
      <c r="K6408" s="367">
        <v>22909.090909090795</v>
      </c>
      <c r="L6408" s="384">
        <v>46328.946055723914</v>
      </c>
      <c r="M6408" s="367">
        <v>377.99999999999818</v>
      </c>
      <c r="N6408" s="367">
        <v>378</v>
      </c>
      <c r="O6408" s="384">
        <v>59.869923015535953</v>
      </c>
      <c r="P6408" s="367">
        <v>5.4809999999999999</v>
      </c>
      <c r="Q6408" s="367">
        <v>378</v>
      </c>
      <c r="R6408" s="384">
        <v>663.53586895260571</v>
      </c>
      <c r="S6408" s="367">
        <v>5.2919999999999998</v>
      </c>
      <c r="T6408" s="367">
        <v>13034.482758620738</v>
      </c>
      <c r="U6408" s="384">
        <v>32836.757574895535</v>
      </c>
      <c r="V6408" s="367">
        <v>378.00000000000136</v>
      </c>
      <c r="W6408" s="367">
        <v>630000</v>
      </c>
      <c r="X6408" s="384">
        <v>54865.893581503704</v>
      </c>
      <c r="Y6408" s="386">
        <v>378</v>
      </c>
      <c r="Z6408" s="367"/>
      <c r="AA6408" s="367"/>
      <c r="AB6408" s="367"/>
      <c r="AC6408" s="367"/>
      <c r="AD6408" s="367"/>
      <c r="AE6408" s="367"/>
      <c r="AF6408" s="367"/>
      <c r="AG6408" s="367"/>
      <c r="AH6408" s="367"/>
      <c r="AI6408" s="367"/>
      <c r="AJ6408" s="367"/>
      <c r="AK6408" s="367"/>
      <c r="AL6408" s="367"/>
      <c r="AM6408" s="367"/>
      <c r="AN6408" s="367"/>
      <c r="AO6408" s="367"/>
      <c r="AP6408" s="367"/>
      <c r="AQ6408" s="367"/>
      <c r="AR6408" s="367"/>
      <c r="AS6408" s="367"/>
      <c r="AT6408" s="367"/>
    </row>
    <row r="6409" spans="2:46" ht="13.8">
      <c r="B6409" s="26">
        <v>63.166666666666309</v>
      </c>
      <c r="C6409" s="363">
        <v>318.36390910257046</v>
      </c>
      <c r="D6409" s="367">
        <v>378.99999999999784</v>
      </c>
      <c r="E6409" s="367">
        <v>17627.906976744274</v>
      </c>
      <c r="F6409" s="367">
        <v>-11552.174657168563</v>
      </c>
      <c r="G6409" s="367">
        <v>379.00000000000188</v>
      </c>
      <c r="H6409" s="367">
        <v>94750</v>
      </c>
      <c r="I6409" s="384">
        <v>-167539.27929622566</v>
      </c>
      <c r="J6409" s="367">
        <v>379</v>
      </c>
      <c r="K6409" s="367">
        <v>22969.696969696855</v>
      </c>
      <c r="L6409" s="384">
        <v>46405.63493070237</v>
      </c>
      <c r="M6409" s="367">
        <v>378.99999999999812</v>
      </c>
      <c r="N6409" s="367">
        <v>379</v>
      </c>
      <c r="O6409" s="384">
        <v>59.285723405455215</v>
      </c>
      <c r="P6409" s="367">
        <v>5.4955000000000007</v>
      </c>
      <c r="Q6409" s="367">
        <v>379</v>
      </c>
      <c r="R6409" s="384">
        <v>664.94078708801851</v>
      </c>
      <c r="S6409" s="367">
        <v>5.306</v>
      </c>
      <c r="T6409" s="367">
        <v>13068.965517241428</v>
      </c>
      <c r="U6409" s="384">
        <v>32877.125601570267</v>
      </c>
      <c r="V6409" s="367">
        <v>379.00000000000136</v>
      </c>
      <c r="W6409" s="367">
        <v>631666.66666666663</v>
      </c>
      <c r="X6409" s="384">
        <v>55009.312223425797</v>
      </c>
      <c r="Y6409" s="386">
        <v>378.99999999999994</v>
      </c>
      <c r="Z6409" s="367"/>
      <c r="AA6409" s="367"/>
      <c r="AB6409" s="367"/>
      <c r="AC6409" s="367"/>
      <c r="AD6409" s="367"/>
      <c r="AE6409" s="367"/>
      <c r="AF6409" s="367"/>
      <c r="AG6409" s="367"/>
      <c r="AH6409" s="367"/>
      <c r="AI6409" s="367"/>
      <c r="AJ6409" s="367"/>
      <c r="AK6409" s="367"/>
      <c r="AL6409" s="367"/>
      <c r="AM6409" s="367"/>
      <c r="AN6409" s="367"/>
      <c r="AO6409" s="367"/>
      <c r="AP6409" s="367"/>
      <c r="AQ6409" s="367"/>
      <c r="AR6409" s="367"/>
      <c r="AS6409" s="367"/>
      <c r="AT6409" s="367"/>
    </row>
    <row r="6410" spans="2:46" ht="13.8">
      <c r="B6410" s="26">
        <v>63.333333333332973</v>
      </c>
      <c r="C6410" s="363">
        <v>319.20363107482888</v>
      </c>
      <c r="D6410" s="367">
        <v>379.99999999999784</v>
      </c>
      <c r="E6410" s="367">
        <v>17674.418604651251</v>
      </c>
      <c r="F6410" s="367">
        <v>-11642.744535413603</v>
      </c>
      <c r="G6410" s="367">
        <v>380.00000000000188</v>
      </c>
      <c r="H6410" s="367">
        <v>95000</v>
      </c>
      <c r="I6410" s="384">
        <v>-168688.75684624555</v>
      </c>
      <c r="J6410" s="367">
        <v>380</v>
      </c>
      <c r="K6410" s="367">
        <v>23030.303030302915</v>
      </c>
      <c r="L6410" s="384">
        <v>46482.081724021853</v>
      </c>
      <c r="M6410" s="367">
        <v>379.99999999999812</v>
      </c>
      <c r="N6410" s="367">
        <v>380</v>
      </c>
      <c r="O6410" s="384">
        <v>58.697605137591935</v>
      </c>
      <c r="P6410" s="367">
        <v>5.51</v>
      </c>
      <c r="Q6410" s="367">
        <v>380</v>
      </c>
      <c r="R6410" s="384">
        <v>666.34385578933484</v>
      </c>
      <c r="S6410" s="367">
        <v>5.32</v>
      </c>
      <c r="T6410" s="367">
        <v>13103.448275862118</v>
      </c>
      <c r="U6410" s="384">
        <v>32917.248236675827</v>
      </c>
      <c r="V6410" s="367">
        <v>380.00000000000142</v>
      </c>
      <c r="W6410" s="367">
        <v>633333.33333333326</v>
      </c>
      <c r="X6410" s="384">
        <v>55152.72174015161</v>
      </c>
      <c r="Y6410" s="386">
        <v>379.99999999999994</v>
      </c>
      <c r="Z6410" s="367"/>
      <c r="AA6410" s="367"/>
      <c r="AB6410" s="367"/>
      <c r="AC6410" s="367"/>
      <c r="AD6410" s="367"/>
      <c r="AE6410" s="367"/>
      <c r="AF6410" s="367"/>
      <c r="AG6410" s="367"/>
      <c r="AH6410" s="367"/>
      <c r="AI6410" s="367"/>
      <c r="AJ6410" s="367"/>
      <c r="AK6410" s="367"/>
      <c r="AL6410" s="367"/>
      <c r="AM6410" s="367"/>
      <c r="AN6410" s="367"/>
      <c r="AO6410" s="367"/>
      <c r="AP6410" s="367"/>
      <c r="AQ6410" s="367"/>
      <c r="AR6410" s="367"/>
      <c r="AS6410" s="367"/>
      <c r="AT6410" s="367"/>
    </row>
    <row r="6411" spans="2:46" ht="13.8">
      <c r="B6411" s="26">
        <v>63.499999999999638</v>
      </c>
      <c r="C6411" s="363">
        <v>320.04335152949778</v>
      </c>
      <c r="D6411" s="367">
        <v>380.99999999999784</v>
      </c>
      <c r="E6411" s="367">
        <v>17720.930232558228</v>
      </c>
      <c r="F6411" s="367">
        <v>-11733.630672639316</v>
      </c>
      <c r="G6411" s="367">
        <v>381.00000000000193</v>
      </c>
      <c r="H6411" s="367">
        <v>95250</v>
      </c>
      <c r="I6411" s="384">
        <v>-169841.95766681348</v>
      </c>
      <c r="J6411" s="367">
        <v>381</v>
      </c>
      <c r="K6411" s="367">
        <v>23090.909090908975</v>
      </c>
      <c r="L6411" s="384">
        <v>46558.286435682377</v>
      </c>
      <c r="M6411" s="367">
        <v>380.99999999999812</v>
      </c>
      <c r="N6411" s="367">
        <v>381</v>
      </c>
      <c r="O6411" s="384">
        <v>58.105568211946007</v>
      </c>
      <c r="P6411" s="367">
        <v>5.5244999999999997</v>
      </c>
      <c r="Q6411" s="367">
        <v>381</v>
      </c>
      <c r="R6411" s="384">
        <v>667.7450750565547</v>
      </c>
      <c r="S6411" s="367">
        <v>5.3340000000000005</v>
      </c>
      <c r="T6411" s="367">
        <v>13137.931034482808</v>
      </c>
      <c r="U6411" s="384">
        <v>32957.125480212206</v>
      </c>
      <c r="V6411" s="367">
        <v>381.00000000000142</v>
      </c>
      <c r="W6411" s="367">
        <v>634999.99999999988</v>
      </c>
      <c r="X6411" s="384">
        <v>55296.122131681135</v>
      </c>
      <c r="Y6411" s="386">
        <v>380.99999999999989</v>
      </c>
      <c r="Z6411" s="367"/>
      <c r="AA6411" s="367"/>
      <c r="AB6411" s="367"/>
      <c r="AC6411" s="367"/>
      <c r="AD6411" s="367"/>
      <c r="AE6411" s="367"/>
      <c r="AF6411" s="367"/>
      <c r="AG6411" s="367"/>
      <c r="AH6411" s="367"/>
      <c r="AI6411" s="367"/>
      <c r="AJ6411" s="367"/>
      <c r="AK6411" s="367"/>
      <c r="AL6411" s="367"/>
      <c r="AM6411" s="367"/>
      <c r="AN6411" s="367"/>
      <c r="AO6411" s="367"/>
      <c r="AP6411" s="367"/>
      <c r="AQ6411" s="367"/>
      <c r="AR6411" s="367"/>
      <c r="AS6411" s="367"/>
      <c r="AT6411" s="367"/>
    </row>
    <row r="6412" spans="2:46" ht="13.8">
      <c r="B6412" s="26">
        <v>63.666666666666302</v>
      </c>
      <c r="C6412" s="363">
        <v>320.88307046657729</v>
      </c>
      <c r="D6412" s="367">
        <v>381.99999999999784</v>
      </c>
      <c r="E6412" s="367">
        <v>17767.441860465206</v>
      </c>
      <c r="F6412" s="367">
        <v>-11824.83306884569</v>
      </c>
      <c r="G6412" s="367">
        <v>382.00000000000193</v>
      </c>
      <c r="H6412" s="367">
        <v>95500</v>
      </c>
      <c r="I6412" s="384">
        <v>-170998.88175792937</v>
      </c>
      <c r="J6412" s="367">
        <v>382</v>
      </c>
      <c r="K6412" s="367">
        <v>23151.515151515036</v>
      </c>
      <c r="L6412" s="384">
        <v>46634.249065683922</v>
      </c>
      <c r="M6412" s="367">
        <v>381.99999999999812</v>
      </c>
      <c r="N6412" s="367">
        <v>382</v>
      </c>
      <c r="O6412" s="384">
        <v>57.50961262851748</v>
      </c>
      <c r="P6412" s="367">
        <v>5.5389999999999997</v>
      </c>
      <c r="Q6412" s="367">
        <v>382</v>
      </c>
      <c r="R6412" s="384">
        <v>669.14444488967797</v>
      </c>
      <c r="S6412" s="367">
        <v>5.3480000000000008</v>
      </c>
      <c r="T6412" s="367">
        <v>13172.413793103498</v>
      </c>
      <c r="U6412" s="384">
        <v>32996.757332179404</v>
      </c>
      <c r="V6412" s="367">
        <v>382.00000000000148</v>
      </c>
      <c r="W6412" s="367">
        <v>636666.66666666651</v>
      </c>
      <c r="X6412" s="384">
        <v>55439.51339801438</v>
      </c>
      <c r="Y6412" s="386">
        <v>381.99999999999989</v>
      </c>
      <c r="Z6412" s="367"/>
      <c r="AA6412" s="367"/>
      <c r="AB6412" s="367"/>
      <c r="AC6412" s="367"/>
      <c r="AD6412" s="367"/>
      <c r="AE6412" s="367"/>
      <c r="AF6412" s="367"/>
      <c r="AG6412" s="367"/>
      <c r="AH6412" s="367"/>
      <c r="AI6412" s="367"/>
      <c r="AJ6412" s="367"/>
      <c r="AK6412" s="367"/>
      <c r="AL6412" s="367"/>
      <c r="AM6412" s="367"/>
      <c r="AN6412" s="367"/>
      <c r="AO6412" s="367"/>
      <c r="AP6412" s="367"/>
      <c r="AQ6412" s="367"/>
      <c r="AR6412" s="367"/>
      <c r="AS6412" s="367"/>
      <c r="AT6412" s="367"/>
    </row>
    <row r="6413" spans="2:46" ht="13.8">
      <c r="B6413" s="26">
        <v>63.833333333332966</v>
      </c>
      <c r="C6413" s="363">
        <v>321.72278788606729</v>
      </c>
      <c r="D6413" s="367">
        <v>382.99999999999778</v>
      </c>
      <c r="E6413" s="367">
        <v>17813.953488372183</v>
      </c>
      <c r="F6413" s="367">
        <v>-11916.351724032727</v>
      </c>
      <c r="G6413" s="367">
        <v>383.00000000000193</v>
      </c>
      <c r="H6413" s="367">
        <v>95750</v>
      </c>
      <c r="I6413" s="384">
        <v>-172159.52911959327</v>
      </c>
      <c r="J6413" s="367">
        <v>383</v>
      </c>
      <c r="K6413" s="367">
        <v>23212.121212121096</v>
      </c>
      <c r="L6413" s="384">
        <v>46709.969614026493</v>
      </c>
      <c r="M6413" s="367">
        <v>382.99999999999812</v>
      </c>
      <c r="N6413" s="367">
        <v>383</v>
      </c>
      <c r="O6413" s="384">
        <v>56.909738387306298</v>
      </c>
      <c r="P6413" s="367">
        <v>5.5535000000000005</v>
      </c>
      <c r="Q6413" s="367">
        <v>383</v>
      </c>
      <c r="R6413" s="384">
        <v>670.54196528870466</v>
      </c>
      <c r="S6413" s="367">
        <v>5.3619999999999992</v>
      </c>
      <c r="T6413" s="367">
        <v>13206.896551724189</v>
      </c>
      <c r="U6413" s="384">
        <v>33036.143792577423</v>
      </c>
      <c r="V6413" s="367">
        <v>383.00000000000148</v>
      </c>
      <c r="W6413" s="367">
        <v>638333.33333333314</v>
      </c>
      <c r="X6413" s="384">
        <v>55582.895539151345</v>
      </c>
      <c r="Y6413" s="386">
        <v>382.99999999999983</v>
      </c>
      <c r="Z6413" s="367"/>
      <c r="AA6413" s="367"/>
      <c r="AB6413" s="367"/>
      <c r="AC6413" s="367"/>
      <c r="AD6413" s="367"/>
      <c r="AE6413" s="367"/>
      <c r="AF6413" s="367"/>
      <c r="AG6413" s="367"/>
      <c r="AH6413" s="367"/>
      <c r="AI6413" s="367"/>
      <c r="AJ6413" s="367"/>
      <c r="AK6413" s="367"/>
      <c r="AL6413" s="367"/>
      <c r="AM6413" s="367"/>
      <c r="AN6413" s="367"/>
      <c r="AO6413" s="367"/>
      <c r="AP6413" s="367"/>
      <c r="AQ6413" s="367"/>
      <c r="AR6413" s="367"/>
      <c r="AS6413" s="367"/>
      <c r="AT6413" s="367"/>
    </row>
    <row r="6414" spans="2:46" ht="13.8">
      <c r="B6414" s="26">
        <v>63.999999999999631</v>
      </c>
      <c r="C6414" s="363">
        <v>322.5625037879679</v>
      </c>
      <c r="D6414" s="367">
        <v>383.99999999999778</v>
      </c>
      <c r="E6414" s="367">
        <v>17860.46511627916</v>
      </c>
      <c r="F6414" s="367">
        <v>-12008.18663820043</v>
      </c>
      <c r="G6414" s="367">
        <v>384.00000000000193</v>
      </c>
      <c r="H6414" s="367">
        <v>96000</v>
      </c>
      <c r="I6414" s="384">
        <v>-173323.89975180515</v>
      </c>
      <c r="J6414" s="367">
        <v>384</v>
      </c>
      <c r="K6414" s="367">
        <v>23272.727272727156</v>
      </c>
      <c r="L6414" s="384">
        <v>46785.448080710099</v>
      </c>
      <c r="M6414" s="367">
        <v>383.99999999999812</v>
      </c>
      <c r="N6414" s="367">
        <v>384</v>
      </c>
      <c r="O6414" s="384">
        <v>56.305945488312595</v>
      </c>
      <c r="P6414" s="367">
        <v>5.5679999999999996</v>
      </c>
      <c r="Q6414" s="367">
        <v>384</v>
      </c>
      <c r="R6414" s="384">
        <v>671.93763625363488</v>
      </c>
      <c r="S6414" s="367">
        <v>5.3759999999999994</v>
      </c>
      <c r="T6414" s="367">
        <v>13241.379310344879</v>
      </c>
      <c r="U6414" s="384">
        <v>33075.28486140626</v>
      </c>
      <c r="V6414" s="367">
        <v>384.00000000000153</v>
      </c>
      <c r="W6414" s="367">
        <v>639999.99999999977</v>
      </c>
      <c r="X6414" s="384">
        <v>55726.268555092021</v>
      </c>
      <c r="Y6414" s="386">
        <v>383.99999999999983</v>
      </c>
      <c r="Z6414" s="367"/>
      <c r="AA6414" s="367"/>
      <c r="AB6414" s="367"/>
      <c r="AC6414" s="367"/>
      <c r="AD6414" s="367"/>
      <c r="AE6414" s="367"/>
      <c r="AF6414" s="367"/>
      <c r="AG6414" s="367"/>
      <c r="AH6414" s="367"/>
      <c r="AI6414" s="367"/>
      <c r="AJ6414" s="367"/>
      <c r="AK6414" s="367"/>
      <c r="AL6414" s="367"/>
      <c r="AM6414" s="367"/>
      <c r="AN6414" s="367"/>
      <c r="AO6414" s="367"/>
      <c r="AP6414" s="367"/>
      <c r="AQ6414" s="367"/>
      <c r="AR6414" s="367"/>
      <c r="AS6414" s="367"/>
      <c r="AT6414" s="367"/>
    </row>
    <row r="6415" spans="2:46" ht="13.8">
      <c r="B6415" s="26">
        <v>64.166666666666302</v>
      </c>
      <c r="C6415" s="363">
        <v>323.40221817227911</v>
      </c>
      <c r="D6415" s="367">
        <v>384.99999999999784</v>
      </c>
      <c r="E6415" s="367">
        <v>17906.976744186137</v>
      </c>
      <c r="F6415" s="367">
        <v>-12100.337811348798</v>
      </c>
      <c r="G6415" s="367">
        <v>385.00000000000193</v>
      </c>
      <c r="H6415" s="367">
        <v>96250</v>
      </c>
      <c r="I6415" s="384">
        <v>-174491.99365456501</v>
      </c>
      <c r="J6415" s="367">
        <v>385</v>
      </c>
      <c r="K6415" s="367">
        <v>23333.333333333216</v>
      </c>
      <c r="L6415" s="384">
        <v>46860.684465734717</v>
      </c>
      <c r="M6415" s="367">
        <v>384.99999999999807</v>
      </c>
      <c r="N6415" s="367">
        <v>385</v>
      </c>
      <c r="O6415" s="384">
        <v>55.698233931536222</v>
      </c>
      <c r="P6415" s="367">
        <v>5.5824999999999996</v>
      </c>
      <c r="Q6415" s="367">
        <v>385</v>
      </c>
      <c r="R6415" s="384">
        <v>673.33145778446863</v>
      </c>
      <c r="S6415" s="367">
        <v>5.39</v>
      </c>
      <c r="T6415" s="367">
        <v>13275.862068965569</v>
      </c>
      <c r="U6415" s="384">
        <v>33114.180538665925</v>
      </c>
      <c r="V6415" s="367">
        <v>385.00000000000153</v>
      </c>
      <c r="W6415" s="367">
        <v>641666.6666666664</v>
      </c>
      <c r="X6415" s="384">
        <v>55869.632445836425</v>
      </c>
      <c r="Y6415" s="386">
        <v>384.99999999999983</v>
      </c>
      <c r="Z6415" s="367"/>
      <c r="AA6415" s="367"/>
      <c r="AB6415" s="367"/>
      <c r="AC6415" s="367"/>
      <c r="AD6415" s="367"/>
      <c r="AE6415" s="367"/>
      <c r="AF6415" s="367"/>
      <c r="AG6415" s="367"/>
      <c r="AH6415" s="367"/>
      <c r="AI6415" s="367"/>
      <c r="AJ6415" s="367"/>
      <c r="AK6415" s="367"/>
      <c r="AL6415" s="367"/>
      <c r="AM6415" s="367"/>
      <c r="AN6415" s="367"/>
      <c r="AO6415" s="367"/>
      <c r="AP6415" s="367"/>
      <c r="AQ6415" s="367"/>
      <c r="AR6415" s="367"/>
      <c r="AS6415" s="367"/>
      <c r="AT6415" s="367"/>
    </row>
    <row r="6416" spans="2:46" ht="13.8">
      <c r="B6416" s="26">
        <v>64.333333333332973</v>
      </c>
      <c r="C6416" s="363">
        <v>324.24193103900075</v>
      </c>
      <c r="D6416" s="367">
        <v>385.99999999999784</v>
      </c>
      <c r="E6416" s="367">
        <v>17953.488372093114</v>
      </c>
      <c r="F6416" s="367">
        <v>-12192.805243477831</v>
      </c>
      <c r="G6416" s="367">
        <v>386.00000000000193</v>
      </c>
      <c r="H6416" s="367">
        <v>96500</v>
      </c>
      <c r="I6416" s="384">
        <v>-175663.81082787292</v>
      </c>
      <c r="J6416" s="367">
        <v>386</v>
      </c>
      <c r="K6416" s="367">
        <v>23393.939393939276</v>
      </c>
      <c r="L6416" s="384">
        <v>46935.67876910037</v>
      </c>
      <c r="M6416" s="367">
        <v>385.99999999999807</v>
      </c>
      <c r="N6416" s="367">
        <v>386</v>
      </c>
      <c r="O6416" s="384">
        <v>55.086603716977223</v>
      </c>
      <c r="P6416" s="367">
        <v>5.5970000000000004</v>
      </c>
      <c r="Q6416" s="367">
        <v>386</v>
      </c>
      <c r="R6416" s="384">
        <v>674.7234298812059</v>
      </c>
      <c r="S6416" s="367">
        <v>5.4039999999999999</v>
      </c>
      <c r="T6416" s="367">
        <v>13310.344827586259</v>
      </c>
      <c r="U6416" s="384">
        <v>33152.830824356402</v>
      </c>
      <c r="V6416" s="367">
        <v>386.00000000000153</v>
      </c>
      <c r="W6416" s="367">
        <v>643333.33333333302</v>
      </c>
      <c r="X6416" s="384">
        <v>56012.987211384527</v>
      </c>
      <c r="Y6416" s="386">
        <v>385.99999999999977</v>
      </c>
      <c r="Z6416" s="367"/>
      <c r="AA6416" s="367"/>
      <c r="AB6416" s="367"/>
      <c r="AC6416" s="367"/>
      <c r="AD6416" s="367"/>
      <c r="AE6416" s="367"/>
      <c r="AF6416" s="367"/>
      <c r="AG6416" s="367"/>
      <c r="AH6416" s="367"/>
      <c r="AI6416" s="367"/>
      <c r="AJ6416" s="367"/>
      <c r="AK6416" s="367"/>
      <c r="AL6416" s="367"/>
      <c r="AM6416" s="367"/>
      <c r="AN6416" s="367"/>
      <c r="AO6416" s="367"/>
      <c r="AP6416" s="367"/>
      <c r="AQ6416" s="367"/>
      <c r="AR6416" s="367"/>
      <c r="AS6416" s="367"/>
      <c r="AT6416" s="367"/>
    </row>
    <row r="6417" spans="2:46" ht="13.8">
      <c r="B6417" s="26">
        <v>64.499999999999645</v>
      </c>
      <c r="C6417" s="363">
        <v>325.0816423881331</v>
      </c>
      <c r="D6417" s="367">
        <v>386.9999999999979</v>
      </c>
      <c r="E6417" s="367">
        <v>18000.000000000091</v>
      </c>
      <c r="F6417" s="367">
        <v>-12285.588934587529</v>
      </c>
      <c r="G6417" s="367">
        <v>387.00000000000193</v>
      </c>
      <c r="H6417" s="367">
        <v>96750</v>
      </c>
      <c r="I6417" s="384">
        <v>-176839.35127172872</v>
      </c>
      <c r="J6417" s="367">
        <v>386.99999999999994</v>
      </c>
      <c r="K6417" s="367">
        <v>23454.545454545336</v>
      </c>
      <c r="L6417" s="384">
        <v>47010.430990807057</v>
      </c>
      <c r="M6417" s="367">
        <v>386.99999999999807</v>
      </c>
      <c r="N6417" s="367">
        <v>387</v>
      </c>
      <c r="O6417" s="384">
        <v>54.471054844635646</v>
      </c>
      <c r="P6417" s="367">
        <v>5.6115000000000004</v>
      </c>
      <c r="Q6417" s="367">
        <v>387</v>
      </c>
      <c r="R6417" s="384">
        <v>676.11355254384671</v>
      </c>
      <c r="S6417" s="367">
        <v>5.4180000000000001</v>
      </c>
      <c r="T6417" s="367">
        <v>13344.827586206949</v>
      </c>
      <c r="U6417" s="384">
        <v>33191.235718477714</v>
      </c>
      <c r="V6417" s="367">
        <v>387.00000000000159</v>
      </c>
      <c r="W6417" s="367">
        <v>644999.99999999965</v>
      </c>
      <c r="X6417" s="384">
        <v>56156.332851736362</v>
      </c>
      <c r="Y6417" s="386">
        <v>386.99999999999977</v>
      </c>
      <c r="Z6417" s="367"/>
      <c r="AA6417" s="367"/>
      <c r="AB6417" s="367"/>
      <c r="AC6417" s="367"/>
      <c r="AD6417" s="367"/>
      <c r="AE6417" s="367"/>
      <c r="AF6417" s="367"/>
      <c r="AG6417" s="367"/>
      <c r="AH6417" s="367"/>
      <c r="AI6417" s="367"/>
      <c r="AJ6417" s="367"/>
      <c r="AK6417" s="367"/>
      <c r="AL6417" s="367"/>
      <c r="AM6417" s="367"/>
      <c r="AN6417" s="367"/>
      <c r="AO6417" s="367"/>
      <c r="AP6417" s="367"/>
      <c r="AQ6417" s="367"/>
      <c r="AR6417" s="367"/>
      <c r="AS6417" s="367"/>
      <c r="AT6417" s="367"/>
    </row>
    <row r="6418" spans="2:46" ht="13.8">
      <c r="B6418" s="26">
        <v>64.666666666666316</v>
      </c>
      <c r="C6418" s="363">
        <v>325.92135221967584</v>
      </c>
      <c r="D6418" s="367">
        <v>387.9999999999979</v>
      </c>
      <c r="E6418" s="367">
        <v>18046.511627907068</v>
      </c>
      <c r="F6418" s="367">
        <v>-12378.688884677895</v>
      </c>
      <c r="G6418" s="367">
        <v>388.00000000000193</v>
      </c>
      <c r="H6418" s="367">
        <v>97000</v>
      </c>
      <c r="I6418" s="384">
        <v>-178018.6149861326</v>
      </c>
      <c r="J6418" s="367">
        <v>387.99999999999994</v>
      </c>
      <c r="K6418" s="367">
        <v>23515.151515151396</v>
      </c>
      <c r="L6418" s="384">
        <v>47084.941130854764</v>
      </c>
      <c r="M6418" s="367">
        <v>387.99999999999807</v>
      </c>
      <c r="N6418" s="367">
        <v>388</v>
      </c>
      <c r="O6418" s="384">
        <v>53.851587314511463</v>
      </c>
      <c r="P6418" s="367">
        <v>5.6260000000000003</v>
      </c>
      <c r="Q6418" s="367">
        <v>388</v>
      </c>
      <c r="R6418" s="384">
        <v>677.50182577239093</v>
      </c>
      <c r="S6418" s="367">
        <v>5.4320000000000004</v>
      </c>
      <c r="T6418" s="367">
        <v>13379.31034482764</v>
      </c>
      <c r="U6418" s="384">
        <v>33229.395221029838</v>
      </c>
      <c r="V6418" s="367">
        <v>388.00000000000159</v>
      </c>
      <c r="W6418" s="367">
        <v>646666.66666666628</v>
      </c>
      <c r="X6418" s="384">
        <v>56299.669366891903</v>
      </c>
      <c r="Y6418" s="386">
        <v>387.99999999999972</v>
      </c>
      <c r="Z6418" s="367"/>
      <c r="AA6418" s="367"/>
      <c r="AB6418" s="367"/>
      <c r="AC6418" s="367"/>
      <c r="AD6418" s="367"/>
      <c r="AE6418" s="367"/>
      <c r="AF6418" s="367"/>
      <c r="AG6418" s="367"/>
      <c r="AH6418" s="367"/>
      <c r="AI6418" s="367"/>
      <c r="AJ6418" s="367"/>
      <c r="AK6418" s="367"/>
      <c r="AL6418" s="367"/>
      <c r="AM6418" s="367"/>
      <c r="AN6418" s="367"/>
      <c r="AO6418" s="367"/>
      <c r="AP6418" s="367"/>
      <c r="AQ6418" s="367"/>
      <c r="AR6418" s="367"/>
      <c r="AS6418" s="367"/>
      <c r="AT6418" s="367"/>
    </row>
    <row r="6419" spans="2:46" ht="13.8">
      <c r="B6419" s="26">
        <v>64.833333333332988</v>
      </c>
      <c r="C6419" s="363">
        <v>326.76106053362918</v>
      </c>
      <c r="D6419" s="367">
        <v>388.99999999999795</v>
      </c>
      <c r="E6419" s="367">
        <v>18093.023255814045</v>
      </c>
      <c r="F6419" s="367">
        <v>-12472.105093748927</v>
      </c>
      <c r="G6419" s="367">
        <v>389.00000000000199</v>
      </c>
      <c r="H6419" s="367">
        <v>97250</v>
      </c>
      <c r="I6419" s="384">
        <v>-179201.60197108446</v>
      </c>
      <c r="J6419" s="367">
        <v>388.99999999999994</v>
      </c>
      <c r="K6419" s="367">
        <v>23575.757575757456</v>
      </c>
      <c r="L6419" s="384">
        <v>47159.209189243506</v>
      </c>
      <c r="M6419" s="367">
        <v>388.99999999999807</v>
      </c>
      <c r="N6419" s="367">
        <v>389</v>
      </c>
      <c r="O6419" s="384">
        <v>53.228201126604702</v>
      </c>
      <c r="P6419" s="367">
        <v>5.6404999999999994</v>
      </c>
      <c r="Q6419" s="367">
        <v>389</v>
      </c>
      <c r="R6419" s="384">
        <v>678.88824956683868</v>
      </c>
      <c r="S6419" s="367">
        <v>5.4460000000000006</v>
      </c>
      <c r="T6419" s="367">
        <v>13413.79310344833</v>
      </c>
      <c r="U6419" s="384">
        <v>33267.309332012788</v>
      </c>
      <c r="V6419" s="367">
        <v>389.00000000000159</v>
      </c>
      <c r="W6419" s="367">
        <v>648333.33333333291</v>
      </c>
      <c r="X6419" s="384">
        <v>56442.996756851171</v>
      </c>
      <c r="Y6419" s="386">
        <v>388.99999999999972</v>
      </c>
      <c r="Z6419" s="367"/>
      <c r="AA6419" s="367"/>
      <c r="AB6419" s="367"/>
      <c r="AC6419" s="367"/>
      <c r="AD6419" s="367"/>
      <c r="AE6419" s="367"/>
      <c r="AF6419" s="367"/>
      <c r="AG6419" s="367"/>
      <c r="AH6419" s="367"/>
      <c r="AI6419" s="367"/>
      <c r="AJ6419" s="367"/>
      <c r="AK6419" s="367"/>
      <c r="AL6419" s="367"/>
      <c r="AM6419" s="367"/>
      <c r="AN6419" s="367"/>
      <c r="AO6419" s="367"/>
      <c r="AP6419" s="367"/>
      <c r="AQ6419" s="367"/>
      <c r="AR6419" s="367"/>
      <c r="AS6419" s="367"/>
      <c r="AT6419" s="367"/>
    </row>
    <row r="6420" spans="2:46" ht="13.8">
      <c r="B6420" s="26">
        <v>64.999999999999659</v>
      </c>
      <c r="C6420" s="363">
        <v>327.60076732999306</v>
      </c>
      <c r="D6420" s="367">
        <v>389.99999999999795</v>
      </c>
      <c r="E6420" s="367">
        <v>18139.534883721022</v>
      </c>
      <c r="F6420" s="367">
        <v>-12565.837561800623</v>
      </c>
      <c r="G6420" s="367">
        <v>390.00000000000199</v>
      </c>
      <c r="H6420" s="367">
        <v>97500</v>
      </c>
      <c r="I6420" s="384">
        <v>-180388.31222658436</v>
      </c>
      <c r="J6420" s="367">
        <v>389.99999999999994</v>
      </c>
      <c r="K6420" s="367">
        <v>23636.363636363516</v>
      </c>
      <c r="L6420" s="384">
        <v>47233.235165973267</v>
      </c>
      <c r="M6420" s="367">
        <v>389.99999999999807</v>
      </c>
      <c r="N6420" s="367">
        <v>390</v>
      </c>
      <c r="O6420" s="384">
        <v>52.600896280915265</v>
      </c>
      <c r="P6420" s="367">
        <v>5.6550000000000002</v>
      </c>
      <c r="Q6420" s="367">
        <v>390</v>
      </c>
      <c r="R6420" s="384">
        <v>680.27282392718996</v>
      </c>
      <c r="S6420" s="367">
        <v>5.46</v>
      </c>
      <c r="T6420" s="367">
        <v>13448.27586206902</v>
      </c>
      <c r="U6420" s="384">
        <v>33304.978051426551</v>
      </c>
      <c r="V6420" s="367">
        <v>390.00000000000159</v>
      </c>
      <c r="W6420" s="367">
        <v>649999.99999999953</v>
      </c>
      <c r="X6420" s="384">
        <v>56586.315021614151</v>
      </c>
      <c r="Y6420" s="386">
        <v>389.99999999999966</v>
      </c>
      <c r="Z6420" s="367"/>
      <c r="AA6420" s="367"/>
      <c r="AB6420" s="367"/>
      <c r="AC6420" s="367"/>
      <c r="AD6420" s="367"/>
      <c r="AE6420" s="367"/>
      <c r="AF6420" s="367"/>
      <c r="AG6420" s="367"/>
      <c r="AH6420" s="367"/>
      <c r="AI6420" s="367"/>
      <c r="AJ6420" s="367"/>
      <c r="AK6420" s="367"/>
      <c r="AL6420" s="367"/>
      <c r="AM6420" s="367"/>
      <c r="AN6420" s="367"/>
      <c r="AO6420" s="367"/>
      <c r="AP6420" s="367"/>
      <c r="AQ6420" s="367"/>
      <c r="AR6420" s="367"/>
      <c r="AS6420" s="367"/>
      <c r="AT6420" s="367"/>
    </row>
    <row r="6421" spans="2:46" ht="13.8">
      <c r="B6421" s="26">
        <v>65.16666666666633</v>
      </c>
      <c r="C6421" s="363">
        <v>328.44047260876755</v>
      </c>
      <c r="D6421" s="367">
        <v>390.99999999999801</v>
      </c>
      <c r="E6421" s="367">
        <v>18186.046511627999</v>
      </c>
      <c r="F6421" s="367">
        <v>-12659.88628883298</v>
      </c>
      <c r="G6421" s="367">
        <v>391.00000000000199</v>
      </c>
      <c r="H6421" s="367">
        <v>97750</v>
      </c>
      <c r="I6421" s="384">
        <v>-181578.74575263221</v>
      </c>
      <c r="J6421" s="367">
        <v>390.99999999999994</v>
      </c>
      <c r="K6421" s="367">
        <v>23696.969696969576</v>
      </c>
      <c r="L6421" s="384">
        <v>47307.019061044055</v>
      </c>
      <c r="M6421" s="367">
        <v>390.99999999999801</v>
      </c>
      <c r="N6421" s="367">
        <v>391</v>
      </c>
      <c r="O6421" s="384">
        <v>51.969672777443257</v>
      </c>
      <c r="P6421" s="367">
        <v>5.6695000000000002</v>
      </c>
      <c r="Q6421" s="367">
        <v>391</v>
      </c>
      <c r="R6421" s="384">
        <v>681.65554885344466</v>
      </c>
      <c r="S6421" s="367">
        <v>5.4739999999999993</v>
      </c>
      <c r="T6421" s="367">
        <v>13482.75862068971</v>
      </c>
      <c r="U6421" s="384">
        <v>33342.401379271148</v>
      </c>
      <c r="V6421" s="367">
        <v>391.00000000000165</v>
      </c>
      <c r="W6421" s="367">
        <v>651666.66666666616</v>
      </c>
      <c r="X6421" s="384">
        <v>56729.624161180851</v>
      </c>
      <c r="Y6421" s="386">
        <v>390.99999999999966</v>
      </c>
      <c r="Z6421" s="367"/>
      <c r="AA6421" s="367"/>
      <c r="AB6421" s="367"/>
      <c r="AC6421" s="367"/>
      <c r="AD6421" s="367"/>
      <c r="AE6421" s="367"/>
      <c r="AF6421" s="367"/>
      <c r="AG6421" s="367"/>
      <c r="AH6421" s="367"/>
      <c r="AI6421" s="367"/>
      <c r="AJ6421" s="367"/>
      <c r="AK6421" s="367"/>
      <c r="AL6421" s="367"/>
      <c r="AM6421" s="367"/>
      <c r="AN6421" s="367"/>
      <c r="AO6421" s="367"/>
      <c r="AP6421" s="367"/>
      <c r="AQ6421" s="367"/>
      <c r="AR6421" s="367"/>
      <c r="AS6421" s="367"/>
      <c r="AT6421" s="367"/>
    </row>
    <row r="6422" spans="2:46" ht="13.8">
      <c r="B6422" s="26">
        <v>65.333333333333002</v>
      </c>
      <c r="C6422" s="363">
        <v>329.28017636995247</v>
      </c>
      <c r="D6422" s="367">
        <v>391.99999999999801</v>
      </c>
      <c r="E6422" s="367">
        <v>18232.558139534976</v>
      </c>
      <c r="F6422" s="367">
        <v>-12754.251274846007</v>
      </c>
      <c r="G6422" s="367">
        <v>392.00000000000199</v>
      </c>
      <c r="H6422" s="367">
        <v>98000</v>
      </c>
      <c r="I6422" s="384">
        <v>-182772.90254922808</v>
      </c>
      <c r="J6422" s="367">
        <v>391.99999999999994</v>
      </c>
      <c r="K6422" s="367">
        <v>23757.575757575636</v>
      </c>
      <c r="L6422" s="384">
        <v>47380.560874455878</v>
      </c>
      <c r="M6422" s="367">
        <v>391.99999999999801</v>
      </c>
      <c r="N6422" s="367">
        <v>392</v>
      </c>
      <c r="O6422" s="384">
        <v>51.334530616188651</v>
      </c>
      <c r="P6422" s="367">
        <v>5.6840000000000002</v>
      </c>
      <c r="Q6422" s="367">
        <v>392</v>
      </c>
      <c r="R6422" s="384">
        <v>683.036424345603</v>
      </c>
      <c r="S6422" s="367">
        <v>5.4879999999999995</v>
      </c>
      <c r="T6422" s="367">
        <v>13517.241379310401</v>
      </c>
      <c r="U6422" s="384">
        <v>33379.579315546558</v>
      </c>
      <c r="V6422" s="367">
        <v>392.00000000000165</v>
      </c>
      <c r="W6422" s="367">
        <v>653333.33333333279</v>
      </c>
      <c r="X6422" s="384">
        <v>56872.92417555127</v>
      </c>
      <c r="Y6422" s="386">
        <v>391.99999999999966</v>
      </c>
      <c r="Z6422" s="367"/>
      <c r="AA6422" s="367"/>
      <c r="AB6422" s="367"/>
      <c r="AC6422" s="367"/>
      <c r="AD6422" s="367"/>
      <c r="AE6422" s="367"/>
      <c r="AF6422" s="367"/>
      <c r="AG6422" s="367"/>
      <c r="AH6422" s="367"/>
      <c r="AI6422" s="367"/>
      <c r="AJ6422" s="367"/>
      <c r="AK6422" s="367"/>
      <c r="AL6422" s="367"/>
      <c r="AM6422" s="367"/>
      <c r="AN6422" s="367"/>
      <c r="AO6422" s="367"/>
      <c r="AP6422" s="367"/>
      <c r="AQ6422" s="367"/>
      <c r="AR6422" s="367"/>
      <c r="AS6422" s="367"/>
      <c r="AT6422" s="367"/>
    </row>
    <row r="6423" spans="2:46" ht="13.8">
      <c r="B6423" s="26">
        <v>65.499999999999673</v>
      </c>
      <c r="C6423" s="363">
        <v>330.11987861354805</v>
      </c>
      <c r="D6423" s="367">
        <v>392.99999999999807</v>
      </c>
      <c r="E6423" s="367">
        <v>18279.069767441953</v>
      </c>
      <c r="F6423" s="367">
        <v>-12848.932519839696</v>
      </c>
      <c r="G6423" s="367">
        <v>393.00000000000199</v>
      </c>
      <c r="H6423" s="367">
        <v>98250</v>
      </c>
      <c r="I6423" s="384">
        <v>-183970.78261637193</v>
      </c>
      <c r="J6423" s="367">
        <v>392.99999999999994</v>
      </c>
      <c r="K6423" s="367">
        <v>23818.181818181696</v>
      </c>
      <c r="L6423" s="384">
        <v>47453.86060620872</v>
      </c>
      <c r="M6423" s="367">
        <v>392.99999999999801</v>
      </c>
      <c r="N6423" s="367">
        <v>393</v>
      </c>
      <c r="O6423" s="384">
        <v>50.695469797151411</v>
      </c>
      <c r="P6423" s="367">
        <v>5.6985000000000001</v>
      </c>
      <c r="Q6423" s="367">
        <v>393</v>
      </c>
      <c r="R6423" s="384">
        <v>684.41545040366475</v>
      </c>
      <c r="S6423" s="367">
        <v>5.5019999999999998</v>
      </c>
      <c r="T6423" s="367">
        <v>13551.724137931091</v>
      </c>
      <c r="U6423" s="384">
        <v>33416.511860252787</v>
      </c>
      <c r="V6423" s="367">
        <v>393.00000000000165</v>
      </c>
      <c r="W6423" s="367">
        <v>654999.99999999942</v>
      </c>
      <c r="X6423" s="384">
        <v>57016.215064725402</v>
      </c>
      <c r="Y6423" s="386">
        <v>392.9999999999996</v>
      </c>
      <c r="Z6423" s="367"/>
      <c r="AA6423" s="367"/>
      <c r="AB6423" s="367"/>
      <c r="AC6423" s="367"/>
      <c r="AD6423" s="367"/>
      <c r="AE6423" s="367"/>
      <c r="AF6423" s="367"/>
      <c r="AG6423" s="367"/>
      <c r="AH6423" s="367"/>
      <c r="AI6423" s="367"/>
      <c r="AJ6423" s="367"/>
      <c r="AK6423" s="367"/>
      <c r="AL6423" s="367"/>
      <c r="AM6423" s="367"/>
      <c r="AN6423" s="367"/>
      <c r="AO6423" s="367"/>
      <c r="AP6423" s="367"/>
      <c r="AQ6423" s="367"/>
      <c r="AR6423" s="367"/>
      <c r="AS6423" s="367"/>
      <c r="AT6423" s="367"/>
    </row>
    <row r="6424" spans="2:46" ht="13.8">
      <c r="B6424" s="26">
        <v>65.666666666666345</v>
      </c>
      <c r="C6424" s="363">
        <v>330.95957933955407</v>
      </c>
      <c r="D6424" s="367">
        <v>393.99999999999807</v>
      </c>
      <c r="E6424" s="367">
        <v>18325.581395348931</v>
      </c>
      <c r="F6424" s="367">
        <v>-12943.930023814051</v>
      </c>
      <c r="G6424" s="367">
        <v>394.00000000000199</v>
      </c>
      <c r="H6424" s="367">
        <v>98500</v>
      </c>
      <c r="I6424" s="384">
        <v>-185172.38595406379</v>
      </c>
      <c r="J6424" s="367">
        <v>393.99999999999994</v>
      </c>
      <c r="K6424" s="367">
        <v>23878.787878787756</v>
      </c>
      <c r="L6424" s="384">
        <v>47526.918256302597</v>
      </c>
      <c r="M6424" s="367">
        <v>393.99999999999801</v>
      </c>
      <c r="N6424" s="367">
        <v>394</v>
      </c>
      <c r="O6424" s="384">
        <v>50.052490320331586</v>
      </c>
      <c r="P6424" s="367">
        <v>5.7130000000000001</v>
      </c>
      <c r="Q6424" s="367">
        <v>394</v>
      </c>
      <c r="R6424" s="384">
        <v>685.79262702763003</v>
      </c>
      <c r="S6424" s="367">
        <v>5.516</v>
      </c>
      <c r="T6424" s="367">
        <v>13586.206896551781</v>
      </c>
      <c r="U6424" s="384">
        <v>33453.199013389836</v>
      </c>
      <c r="V6424" s="367">
        <v>394.00000000000165</v>
      </c>
      <c r="W6424" s="367">
        <v>656666.66666666605</v>
      </c>
      <c r="X6424" s="384">
        <v>57159.496828703253</v>
      </c>
      <c r="Y6424" s="386">
        <v>393.9999999999996</v>
      </c>
      <c r="Z6424" s="367"/>
      <c r="AA6424" s="367"/>
      <c r="AB6424" s="367"/>
      <c r="AC6424" s="367"/>
      <c r="AD6424" s="367"/>
      <c r="AE6424" s="367"/>
      <c r="AF6424" s="367"/>
      <c r="AG6424" s="367"/>
      <c r="AH6424" s="367"/>
      <c r="AI6424" s="367"/>
      <c r="AJ6424" s="367"/>
      <c r="AK6424" s="367"/>
      <c r="AL6424" s="367"/>
      <c r="AM6424" s="367"/>
      <c r="AN6424" s="367"/>
      <c r="AO6424" s="367"/>
      <c r="AP6424" s="367"/>
      <c r="AQ6424" s="367"/>
      <c r="AR6424" s="367"/>
      <c r="AS6424" s="367"/>
      <c r="AT6424" s="367"/>
    </row>
    <row r="6425" spans="2:46" ht="13.8">
      <c r="B6425" s="26">
        <v>65.833333333333016</v>
      </c>
      <c r="C6425" s="363">
        <v>331.79927854797069</v>
      </c>
      <c r="D6425" s="367">
        <v>394.99999999999812</v>
      </c>
      <c r="E6425" s="367">
        <v>18372.093023255908</v>
      </c>
      <c r="F6425" s="367">
        <v>-13039.243786769071</v>
      </c>
      <c r="G6425" s="367">
        <v>395.00000000000199</v>
      </c>
      <c r="H6425" s="367">
        <v>98750</v>
      </c>
      <c r="I6425" s="384">
        <v>-186377.71256230367</v>
      </c>
      <c r="J6425" s="367">
        <v>394.99999999999994</v>
      </c>
      <c r="K6425" s="367">
        <v>23939.393939393816</v>
      </c>
      <c r="L6425" s="384">
        <v>47599.733824737501</v>
      </c>
      <c r="M6425" s="367">
        <v>394.99999999999801</v>
      </c>
      <c r="N6425" s="367">
        <v>395</v>
      </c>
      <c r="O6425" s="384">
        <v>49.405592185729127</v>
      </c>
      <c r="P6425" s="367">
        <v>5.7275</v>
      </c>
      <c r="Q6425" s="367">
        <v>395</v>
      </c>
      <c r="R6425" s="384">
        <v>687.16795421749873</v>
      </c>
      <c r="S6425" s="367">
        <v>5.53</v>
      </c>
      <c r="T6425" s="367">
        <v>13620.689655172471</v>
      </c>
      <c r="U6425" s="384">
        <v>33489.640774957712</v>
      </c>
      <c r="V6425" s="367">
        <v>395.00000000000171</v>
      </c>
      <c r="W6425" s="367">
        <v>658333.33333333267</v>
      </c>
      <c r="X6425" s="384">
        <v>57302.769467484817</v>
      </c>
      <c r="Y6425" s="386">
        <v>394.99999999999955</v>
      </c>
      <c r="Z6425" s="367"/>
      <c r="AA6425" s="367"/>
      <c r="AB6425" s="367"/>
      <c r="AC6425" s="367"/>
      <c r="AD6425" s="367"/>
      <c r="AE6425" s="367"/>
      <c r="AF6425" s="367"/>
      <c r="AG6425" s="367"/>
      <c r="AH6425" s="367"/>
      <c r="AI6425" s="367"/>
      <c r="AJ6425" s="367"/>
      <c r="AK6425" s="367"/>
      <c r="AL6425" s="367"/>
      <c r="AM6425" s="367"/>
      <c r="AN6425" s="367"/>
      <c r="AO6425" s="367"/>
      <c r="AP6425" s="367"/>
      <c r="AQ6425" s="367"/>
      <c r="AR6425" s="367"/>
      <c r="AS6425" s="367"/>
      <c r="AT6425" s="367"/>
    </row>
    <row r="6426" spans="2:46" ht="13.8">
      <c r="B6426" s="26">
        <v>65.999999999999687</v>
      </c>
      <c r="C6426" s="363">
        <v>332.63897623879785</v>
      </c>
      <c r="D6426" s="367">
        <v>395.99999999999812</v>
      </c>
      <c r="E6426" s="367">
        <v>18418.604651162885</v>
      </c>
      <c r="F6426" s="367">
        <v>-13134.873808704757</v>
      </c>
      <c r="G6426" s="367">
        <v>396.00000000000199</v>
      </c>
      <c r="H6426" s="367">
        <v>99000</v>
      </c>
      <c r="I6426" s="384">
        <v>-187586.76244109153</v>
      </c>
      <c r="J6426" s="367">
        <v>395.99999999999994</v>
      </c>
      <c r="K6426" s="367">
        <v>23999.999999999876</v>
      </c>
      <c r="L6426" s="384">
        <v>47672.307311513418</v>
      </c>
      <c r="M6426" s="367">
        <v>395.99999999999795</v>
      </c>
      <c r="N6426" s="367">
        <v>396</v>
      </c>
      <c r="O6426" s="384">
        <v>48.75477539334409</v>
      </c>
      <c r="P6426" s="367">
        <v>5.742</v>
      </c>
      <c r="Q6426" s="367">
        <v>396</v>
      </c>
      <c r="R6426" s="384">
        <v>688.54143197327107</v>
      </c>
      <c r="S6426" s="367">
        <v>5.5440000000000005</v>
      </c>
      <c r="T6426" s="367">
        <v>13655.172413793161</v>
      </c>
      <c r="U6426" s="384">
        <v>33525.837144956407</v>
      </c>
      <c r="V6426" s="367">
        <v>396.00000000000171</v>
      </c>
      <c r="W6426" s="367">
        <v>659999.9999999993</v>
      </c>
      <c r="X6426" s="384">
        <v>57446.032981070093</v>
      </c>
      <c r="Y6426" s="386">
        <v>395.9999999999996</v>
      </c>
      <c r="Z6426" s="367"/>
      <c r="AA6426" s="367"/>
      <c r="AB6426" s="367"/>
      <c r="AC6426" s="367"/>
      <c r="AD6426" s="367"/>
      <c r="AE6426" s="367"/>
      <c r="AF6426" s="367"/>
      <c r="AG6426" s="367"/>
      <c r="AH6426" s="367"/>
      <c r="AI6426" s="367"/>
      <c r="AJ6426" s="367"/>
      <c r="AK6426" s="367"/>
      <c r="AL6426" s="367"/>
      <c r="AM6426" s="367"/>
      <c r="AN6426" s="367"/>
      <c r="AO6426" s="367"/>
      <c r="AP6426" s="367"/>
      <c r="AQ6426" s="367"/>
      <c r="AR6426" s="367"/>
      <c r="AS6426" s="367"/>
      <c r="AT6426" s="367"/>
    </row>
    <row r="6427" spans="2:46" ht="13.8">
      <c r="B6427" s="26">
        <v>66.166666666666359</v>
      </c>
      <c r="C6427" s="363">
        <v>333.47867241203556</v>
      </c>
      <c r="D6427" s="367">
        <v>396.99999999999818</v>
      </c>
      <c r="E6427" s="367">
        <v>18465.116279069862</v>
      </c>
      <c r="F6427" s="367">
        <v>-13230.820089621113</v>
      </c>
      <c r="G6427" s="367">
        <v>397.00000000000205</v>
      </c>
      <c r="H6427" s="367">
        <v>99250</v>
      </c>
      <c r="I6427" s="384">
        <v>-188799.5355904274</v>
      </c>
      <c r="J6427" s="367">
        <v>396.99999999999994</v>
      </c>
      <c r="K6427" s="367">
        <v>24060.606060605936</v>
      </c>
      <c r="L6427" s="384">
        <v>47744.638716630376</v>
      </c>
      <c r="M6427" s="367">
        <v>396.99999999999795</v>
      </c>
      <c r="N6427" s="367">
        <v>397</v>
      </c>
      <c r="O6427" s="384">
        <v>48.100039943176419</v>
      </c>
      <c r="P6427" s="367">
        <v>5.7565</v>
      </c>
      <c r="Q6427" s="367">
        <v>397</v>
      </c>
      <c r="R6427" s="384">
        <v>689.91306029494672</v>
      </c>
      <c r="S6427" s="367">
        <v>5.5579999999999998</v>
      </c>
      <c r="T6427" s="367">
        <v>13689.655172413852</v>
      </c>
      <c r="U6427" s="384">
        <v>33561.788123385923</v>
      </c>
      <c r="V6427" s="367">
        <v>397.00000000000171</v>
      </c>
      <c r="W6427" s="367">
        <v>661666.66666666593</v>
      </c>
      <c r="X6427" s="384">
        <v>57589.287369459089</v>
      </c>
      <c r="Y6427" s="386">
        <v>396.99999999999955</v>
      </c>
      <c r="Z6427" s="367"/>
      <c r="AA6427" s="367"/>
      <c r="AB6427" s="367"/>
      <c r="AC6427" s="367"/>
      <c r="AD6427" s="367"/>
      <c r="AE6427" s="367"/>
      <c r="AF6427" s="367"/>
      <c r="AG6427" s="367"/>
      <c r="AH6427" s="367"/>
      <c r="AI6427" s="367"/>
      <c r="AJ6427" s="367"/>
      <c r="AK6427" s="367"/>
      <c r="AL6427" s="367"/>
      <c r="AM6427" s="367"/>
      <c r="AN6427" s="367"/>
      <c r="AO6427" s="367"/>
      <c r="AP6427" s="367"/>
      <c r="AQ6427" s="367"/>
      <c r="AR6427" s="367"/>
      <c r="AS6427" s="367"/>
      <c r="AT6427" s="367"/>
    </row>
    <row r="6428" spans="2:46" ht="13.8">
      <c r="B6428" s="26">
        <v>66.33333333333303</v>
      </c>
      <c r="C6428" s="363">
        <v>334.31836706768382</v>
      </c>
      <c r="D6428" s="367">
        <v>397.99999999999818</v>
      </c>
      <c r="E6428" s="367">
        <v>18511.627906976839</v>
      </c>
      <c r="F6428" s="367">
        <v>-13327.082629518129</v>
      </c>
      <c r="G6428" s="367">
        <v>398.00000000000205</v>
      </c>
      <c r="H6428" s="367">
        <v>99500</v>
      </c>
      <c r="I6428" s="384">
        <v>-190016.03201031123</v>
      </c>
      <c r="J6428" s="367">
        <v>397.99999999999994</v>
      </c>
      <c r="K6428" s="367">
        <v>24121.212121211996</v>
      </c>
      <c r="L6428" s="384">
        <v>47816.728040088354</v>
      </c>
      <c r="M6428" s="367">
        <v>397.99999999999795</v>
      </c>
      <c r="N6428" s="367">
        <v>398</v>
      </c>
      <c r="O6428" s="384">
        <v>47.441385835226143</v>
      </c>
      <c r="P6428" s="367">
        <v>5.7709999999999999</v>
      </c>
      <c r="Q6428" s="367">
        <v>398</v>
      </c>
      <c r="R6428" s="384">
        <v>691.282839182526</v>
      </c>
      <c r="S6428" s="367">
        <v>5.5720000000000001</v>
      </c>
      <c r="T6428" s="367">
        <v>13724.137931034542</v>
      </c>
      <c r="U6428" s="384">
        <v>33597.493710246257</v>
      </c>
      <c r="V6428" s="367">
        <v>398.00000000000176</v>
      </c>
      <c r="W6428" s="367">
        <v>663333.33333333256</v>
      </c>
      <c r="X6428" s="384">
        <v>57732.532632651804</v>
      </c>
      <c r="Y6428" s="386">
        <v>397.99999999999955</v>
      </c>
      <c r="Z6428" s="367"/>
      <c r="AA6428" s="367"/>
      <c r="AB6428" s="367"/>
      <c r="AC6428" s="367"/>
      <c r="AD6428" s="367"/>
      <c r="AE6428" s="367"/>
      <c r="AF6428" s="367"/>
      <c r="AG6428" s="367"/>
      <c r="AH6428" s="367"/>
      <c r="AI6428" s="367"/>
      <c r="AJ6428" s="367"/>
      <c r="AK6428" s="367"/>
      <c r="AL6428" s="367"/>
      <c r="AM6428" s="367"/>
      <c r="AN6428" s="367"/>
      <c r="AO6428" s="367"/>
      <c r="AP6428" s="367"/>
      <c r="AQ6428" s="367"/>
      <c r="AR6428" s="367"/>
      <c r="AS6428" s="367"/>
      <c r="AT6428" s="367"/>
    </row>
    <row r="6429" spans="2:46" ht="13.8">
      <c r="B6429" s="26">
        <v>66.499999999999702</v>
      </c>
      <c r="C6429" s="363">
        <v>335.15806020574263</v>
      </c>
      <c r="D6429" s="367">
        <v>398.99999999999824</v>
      </c>
      <c r="E6429" s="367">
        <v>18558.139534883816</v>
      </c>
      <c r="F6429" s="367">
        <v>-13423.661428395817</v>
      </c>
      <c r="G6429" s="367">
        <v>399.0000000000021</v>
      </c>
      <c r="H6429" s="367">
        <v>99750</v>
      </c>
      <c r="I6429" s="384">
        <v>-191236.2517007431</v>
      </c>
      <c r="J6429" s="367">
        <v>398.99999999999994</v>
      </c>
      <c r="K6429" s="367">
        <v>24181.818181818056</v>
      </c>
      <c r="L6429" s="384">
        <v>47888.575281887373</v>
      </c>
      <c r="M6429" s="367">
        <v>398.99999999999795</v>
      </c>
      <c r="N6429" s="367">
        <v>399</v>
      </c>
      <c r="O6429" s="384">
        <v>46.77881306949326</v>
      </c>
      <c r="P6429" s="367">
        <v>5.7854999999999999</v>
      </c>
      <c r="Q6429" s="367">
        <v>399</v>
      </c>
      <c r="R6429" s="384">
        <v>692.65076863600871</v>
      </c>
      <c r="S6429" s="367">
        <v>5.5859999999999994</v>
      </c>
      <c r="T6429" s="367">
        <v>13758.620689655232</v>
      </c>
      <c r="U6429" s="384">
        <v>33632.953905537419</v>
      </c>
      <c r="V6429" s="367">
        <v>399.00000000000176</v>
      </c>
      <c r="W6429" s="367">
        <v>664999.99999999919</v>
      </c>
      <c r="X6429" s="384">
        <v>57875.768770648239</v>
      </c>
      <c r="Y6429" s="386">
        <v>398.99999999999949</v>
      </c>
      <c r="Z6429" s="367"/>
      <c r="AA6429" s="367"/>
      <c r="AB6429" s="367"/>
      <c r="AC6429" s="367"/>
      <c r="AD6429" s="367"/>
      <c r="AE6429" s="367"/>
      <c r="AF6429" s="367"/>
      <c r="AG6429" s="367"/>
      <c r="AH6429" s="367"/>
      <c r="AI6429" s="367"/>
      <c r="AJ6429" s="367"/>
      <c r="AK6429" s="367"/>
      <c r="AL6429" s="367"/>
      <c r="AM6429" s="367"/>
      <c r="AN6429" s="367"/>
      <c r="AO6429" s="367"/>
      <c r="AP6429" s="367"/>
      <c r="AQ6429" s="367"/>
      <c r="AR6429" s="367"/>
      <c r="AS6429" s="367"/>
      <c r="AT6429" s="367"/>
    </row>
    <row r="6430" spans="2:46" ht="13.8">
      <c r="B6430" s="26">
        <v>66.666666666666373</v>
      </c>
      <c r="C6430" s="363">
        <v>335.99775182621198</v>
      </c>
      <c r="D6430" s="367">
        <v>399.99999999999824</v>
      </c>
      <c r="E6430" s="367">
        <v>18604.651162790793</v>
      </c>
      <c r="F6430" s="367">
        <v>-13520.556486254163</v>
      </c>
      <c r="G6430" s="367">
        <v>400.0000000000021</v>
      </c>
      <c r="H6430" s="367">
        <v>100000</v>
      </c>
      <c r="I6430" s="384">
        <v>-192460.19466172296</v>
      </c>
      <c r="J6430" s="367">
        <v>399.99999999999994</v>
      </c>
      <c r="K6430" s="367">
        <v>24242.424242424117</v>
      </c>
      <c r="L6430" s="384">
        <v>47960.180442027413</v>
      </c>
      <c r="M6430" s="367">
        <v>399.99999999999795</v>
      </c>
      <c r="N6430" s="367">
        <v>400</v>
      </c>
      <c r="O6430" s="384">
        <v>46.112321645977779</v>
      </c>
      <c r="P6430" s="367">
        <v>5.8</v>
      </c>
      <c r="Q6430" s="367">
        <v>400</v>
      </c>
      <c r="R6430" s="384">
        <v>694.01684865539482</v>
      </c>
      <c r="S6430" s="367">
        <v>5.6</v>
      </c>
      <c r="T6430" s="367">
        <v>13793.103448275922</v>
      </c>
      <c r="U6430" s="384">
        <v>33668.168709259393</v>
      </c>
      <c r="V6430" s="367">
        <v>400.00000000000176</v>
      </c>
      <c r="W6430" s="367">
        <v>666666.66666666581</v>
      </c>
      <c r="X6430" s="384">
        <v>58018.995783448394</v>
      </c>
      <c r="Y6430" s="386">
        <v>399.99999999999949</v>
      </c>
      <c r="Z6430" s="367"/>
      <c r="AA6430" s="367"/>
      <c r="AB6430" s="367"/>
      <c r="AC6430" s="367"/>
      <c r="AD6430" s="367"/>
      <c r="AE6430" s="367"/>
      <c r="AF6430" s="367"/>
      <c r="AG6430" s="367"/>
      <c r="AH6430" s="367"/>
      <c r="AI6430" s="367"/>
      <c r="AJ6430" s="367"/>
      <c r="AK6430" s="367"/>
      <c r="AL6430" s="367"/>
      <c r="AM6430" s="367"/>
      <c r="AN6430" s="367"/>
      <c r="AO6430" s="367"/>
      <c r="AP6430" s="367"/>
      <c r="AQ6430" s="367"/>
      <c r="AR6430" s="367"/>
      <c r="AS6430" s="367"/>
      <c r="AT6430" s="367"/>
    </row>
    <row r="6431" spans="2:46" ht="13.8">
      <c r="B6431" s="26">
        <v>66.833333333333044</v>
      </c>
      <c r="C6431" s="363">
        <v>336.83744192909188</v>
      </c>
      <c r="D6431" s="367">
        <v>400.99999999999829</v>
      </c>
      <c r="E6431" s="367">
        <v>18651.16279069777</v>
      </c>
      <c r="F6431" s="367">
        <v>-13617.767803093173</v>
      </c>
      <c r="G6431" s="367">
        <v>401.0000000000021</v>
      </c>
      <c r="H6431" s="367">
        <v>100250</v>
      </c>
      <c r="I6431" s="384">
        <v>-193687.86089325082</v>
      </c>
      <c r="J6431" s="367">
        <v>400.99999999999994</v>
      </c>
      <c r="K6431" s="367">
        <v>24303.030303030177</v>
      </c>
      <c r="L6431" s="384">
        <v>48031.543520508472</v>
      </c>
      <c r="M6431" s="367">
        <v>400.99999999999795</v>
      </c>
      <c r="N6431" s="367">
        <v>401</v>
      </c>
      <c r="O6431" s="384">
        <v>45.441911564679643</v>
      </c>
      <c r="P6431" s="367">
        <v>5.8145000000000007</v>
      </c>
      <c r="Q6431" s="367">
        <v>401</v>
      </c>
      <c r="R6431" s="384">
        <v>695.38107924068458</v>
      </c>
      <c r="S6431" s="367">
        <v>5.6139999999999999</v>
      </c>
      <c r="T6431" s="367">
        <v>13827.586206896613</v>
      </c>
      <c r="U6431" s="384">
        <v>33703.138121412194</v>
      </c>
      <c r="V6431" s="367">
        <v>401.00000000000176</v>
      </c>
      <c r="W6431" s="367">
        <v>668333.33333333244</v>
      </c>
      <c r="X6431" s="384">
        <v>58162.213671052268</v>
      </c>
      <c r="Y6431" s="386">
        <v>400.99999999999949</v>
      </c>
      <c r="Z6431" s="367"/>
      <c r="AA6431" s="367"/>
      <c r="AB6431" s="367"/>
      <c r="AC6431" s="367"/>
      <c r="AD6431" s="367"/>
      <c r="AE6431" s="367"/>
      <c r="AF6431" s="367"/>
      <c r="AG6431" s="367"/>
      <c r="AH6431" s="367"/>
      <c r="AI6431" s="367"/>
      <c r="AJ6431" s="367"/>
      <c r="AK6431" s="367"/>
      <c r="AL6431" s="367"/>
      <c r="AM6431" s="367"/>
      <c r="AN6431" s="367"/>
      <c r="AO6431" s="367"/>
      <c r="AP6431" s="367"/>
      <c r="AQ6431" s="367"/>
      <c r="AR6431" s="367"/>
      <c r="AS6431" s="367"/>
      <c r="AT6431" s="367"/>
    </row>
    <row r="6432" spans="2:46" ht="13.8">
      <c r="B6432" s="26">
        <v>66.999999999999716</v>
      </c>
      <c r="C6432" s="363">
        <v>337.67713051438227</v>
      </c>
      <c r="D6432" s="367">
        <v>401.99999999999829</v>
      </c>
      <c r="E6432" s="367">
        <v>18697.674418604747</v>
      </c>
      <c r="F6432" s="367">
        <v>-13715.295378912851</v>
      </c>
      <c r="G6432" s="367">
        <v>402.0000000000021</v>
      </c>
      <c r="H6432" s="367">
        <v>100500</v>
      </c>
      <c r="I6432" s="384">
        <v>-194919.25039532664</v>
      </c>
      <c r="J6432" s="367">
        <v>401.99999999999994</v>
      </c>
      <c r="K6432" s="367">
        <v>24363.636363636237</v>
      </c>
      <c r="L6432" s="384">
        <v>48102.664517330566</v>
      </c>
      <c r="M6432" s="367">
        <v>401.9999999999979</v>
      </c>
      <c r="N6432" s="367">
        <v>402</v>
      </c>
      <c r="O6432" s="384">
        <v>44.767582825598979</v>
      </c>
      <c r="P6432" s="367">
        <v>5.8289999999999997</v>
      </c>
      <c r="Q6432" s="367">
        <v>402</v>
      </c>
      <c r="R6432" s="384">
        <v>696.74346039187799</v>
      </c>
      <c r="S6432" s="367">
        <v>5.6280000000000001</v>
      </c>
      <c r="T6432" s="367">
        <v>13862.068965517303</v>
      </c>
      <c r="U6432" s="384">
        <v>33737.862141995822</v>
      </c>
      <c r="V6432" s="367">
        <v>402.00000000000182</v>
      </c>
      <c r="W6432" s="367">
        <v>669999.99999999907</v>
      </c>
      <c r="X6432" s="384">
        <v>58305.42243345984</v>
      </c>
      <c r="Y6432" s="386">
        <v>401.99999999999943</v>
      </c>
      <c r="Z6432" s="367"/>
      <c r="AA6432" s="367"/>
      <c r="AB6432" s="367"/>
      <c r="AC6432" s="367"/>
      <c r="AD6432" s="367"/>
      <c r="AE6432" s="367"/>
      <c r="AF6432" s="367"/>
      <c r="AG6432" s="367"/>
      <c r="AH6432" s="367"/>
      <c r="AI6432" s="367"/>
      <c r="AJ6432" s="367"/>
      <c r="AK6432" s="367"/>
      <c r="AL6432" s="367"/>
      <c r="AM6432" s="367"/>
      <c r="AN6432" s="367"/>
      <c r="AO6432" s="367"/>
      <c r="AP6432" s="367"/>
      <c r="AQ6432" s="367"/>
      <c r="AR6432" s="367"/>
      <c r="AS6432" s="367"/>
      <c r="AT6432" s="367"/>
    </row>
    <row r="6433" spans="2:46" ht="13.8">
      <c r="B6433" s="26">
        <v>67.166666666666387</v>
      </c>
      <c r="C6433" s="363">
        <v>338.51681758208321</v>
      </c>
      <c r="D6433" s="367">
        <v>402.99999999999829</v>
      </c>
      <c r="E6433" s="367">
        <v>18744.186046511724</v>
      </c>
      <c r="F6433" s="367">
        <v>-13813.139213713193</v>
      </c>
      <c r="G6433" s="367">
        <v>403.0000000000021</v>
      </c>
      <c r="H6433" s="367">
        <v>100750</v>
      </c>
      <c r="I6433" s="384">
        <v>-196154.36316795051</v>
      </c>
      <c r="J6433" s="367">
        <v>402.99999999999994</v>
      </c>
      <c r="K6433" s="367">
        <v>24424.242424242297</v>
      </c>
      <c r="L6433" s="384">
        <v>48173.54343249368</v>
      </c>
      <c r="M6433" s="367">
        <v>402.9999999999979</v>
      </c>
      <c r="N6433" s="367">
        <v>403</v>
      </c>
      <c r="O6433" s="384">
        <v>44.089335428735666</v>
      </c>
      <c r="P6433" s="367">
        <v>5.8434999999999997</v>
      </c>
      <c r="Q6433" s="367">
        <v>403</v>
      </c>
      <c r="R6433" s="384">
        <v>698.10399210897469</v>
      </c>
      <c r="S6433" s="367">
        <v>5.6420000000000003</v>
      </c>
      <c r="T6433" s="367">
        <v>13896.551724137993</v>
      </c>
      <c r="U6433" s="384">
        <v>33772.340771010262</v>
      </c>
      <c r="V6433" s="367">
        <v>403.00000000000182</v>
      </c>
      <c r="W6433" s="367">
        <v>671666.6666666657</v>
      </c>
      <c r="X6433" s="384">
        <v>58448.622070671147</v>
      </c>
      <c r="Y6433" s="386">
        <v>402.99999999999943</v>
      </c>
      <c r="Z6433" s="367"/>
      <c r="AA6433" s="367"/>
      <c r="AB6433" s="367"/>
      <c r="AC6433" s="367"/>
      <c r="AD6433" s="367"/>
      <c r="AE6433" s="367"/>
      <c r="AF6433" s="367"/>
      <c r="AG6433" s="367"/>
      <c r="AH6433" s="367"/>
      <c r="AI6433" s="367"/>
      <c r="AJ6433" s="367"/>
      <c r="AK6433" s="367"/>
      <c r="AL6433" s="367"/>
      <c r="AM6433" s="367"/>
      <c r="AN6433" s="367"/>
      <c r="AO6433" s="367"/>
      <c r="AP6433" s="367"/>
      <c r="AQ6433" s="367"/>
      <c r="AR6433" s="367"/>
      <c r="AS6433" s="367"/>
      <c r="AT6433" s="367"/>
    </row>
    <row r="6434" spans="2:46" ht="13.8">
      <c r="B6434" s="26">
        <v>67.333333333333059</v>
      </c>
      <c r="C6434" s="363">
        <v>339.35650313219475</v>
      </c>
      <c r="D6434" s="367">
        <v>403.99999999999835</v>
      </c>
      <c r="E6434" s="367">
        <v>18790.697674418701</v>
      </c>
      <c r="F6434" s="367">
        <v>-13911.299307494199</v>
      </c>
      <c r="G6434" s="367">
        <v>404.0000000000021</v>
      </c>
      <c r="H6434" s="367">
        <v>101000</v>
      </c>
      <c r="I6434" s="384">
        <v>-197393.19921112232</v>
      </c>
      <c r="J6434" s="367">
        <v>403.99999999999994</v>
      </c>
      <c r="K6434" s="367">
        <v>24484.848484848357</v>
      </c>
      <c r="L6434" s="384">
        <v>48244.180265997828</v>
      </c>
      <c r="M6434" s="367">
        <v>403.9999999999979</v>
      </c>
      <c r="N6434" s="367">
        <v>404</v>
      </c>
      <c r="O6434" s="384">
        <v>43.407169374089698</v>
      </c>
      <c r="P6434" s="367">
        <v>5.8580000000000005</v>
      </c>
      <c r="Q6434" s="367">
        <v>404</v>
      </c>
      <c r="R6434" s="384">
        <v>699.46267439197493</v>
      </c>
      <c r="S6434" s="367">
        <v>5.6559999999999997</v>
      </c>
      <c r="T6434" s="367">
        <v>13931.034482758683</v>
      </c>
      <c r="U6434" s="384">
        <v>33806.574008455529</v>
      </c>
      <c r="V6434" s="367">
        <v>404.00000000000182</v>
      </c>
      <c r="W6434" s="367">
        <v>673333.33333333232</v>
      </c>
      <c r="X6434" s="384">
        <v>58591.812582686165</v>
      </c>
      <c r="Y6434" s="386">
        <v>403.99999999999937</v>
      </c>
      <c r="Z6434" s="367"/>
      <c r="AA6434" s="367"/>
      <c r="AB6434" s="367"/>
      <c r="AC6434" s="367"/>
      <c r="AD6434" s="367"/>
      <c r="AE6434" s="367"/>
      <c r="AF6434" s="367"/>
      <c r="AG6434" s="367"/>
      <c r="AH6434" s="367"/>
      <c r="AI6434" s="367"/>
      <c r="AJ6434" s="367"/>
      <c r="AK6434" s="367"/>
      <c r="AL6434" s="367"/>
      <c r="AM6434" s="367"/>
      <c r="AN6434" s="367"/>
      <c r="AO6434" s="367"/>
      <c r="AP6434" s="367"/>
      <c r="AQ6434" s="367"/>
      <c r="AR6434" s="367"/>
      <c r="AS6434" s="367"/>
      <c r="AT6434" s="367"/>
    </row>
    <row r="6435" spans="2:46" ht="13.8">
      <c r="B6435" s="26">
        <v>67.49999999999973</v>
      </c>
      <c r="C6435" s="363">
        <v>340.19618716471683</v>
      </c>
      <c r="D6435" s="367">
        <v>404.99999999999835</v>
      </c>
      <c r="E6435" s="367">
        <v>18837.209302325678</v>
      </c>
      <c r="F6435" s="367">
        <v>-14009.775660255873</v>
      </c>
      <c r="G6435" s="367">
        <v>405.0000000000021</v>
      </c>
      <c r="H6435" s="367">
        <v>101250</v>
      </c>
      <c r="I6435" s="384">
        <v>-198635.75852484218</v>
      </c>
      <c r="J6435" s="367">
        <v>404.99999999999994</v>
      </c>
      <c r="K6435" s="367">
        <v>24545.454545454417</v>
      </c>
      <c r="L6435" s="384">
        <v>48314.57501784301</v>
      </c>
      <c r="M6435" s="367">
        <v>404.9999999999979</v>
      </c>
      <c r="N6435" s="367">
        <v>405</v>
      </c>
      <c r="O6435" s="384">
        <v>42.721084661661166</v>
      </c>
      <c r="P6435" s="367">
        <v>5.8725000000000005</v>
      </c>
      <c r="Q6435" s="367">
        <v>405</v>
      </c>
      <c r="R6435" s="384">
        <v>700.81950724087858</v>
      </c>
      <c r="S6435" s="367">
        <v>5.67</v>
      </c>
      <c r="T6435" s="367">
        <v>13965.517241379373</v>
      </c>
      <c r="U6435" s="384">
        <v>33840.561854331616</v>
      </c>
      <c r="V6435" s="367">
        <v>405.00000000000188</v>
      </c>
      <c r="W6435" s="367">
        <v>674999.99999999895</v>
      </c>
      <c r="X6435" s="384">
        <v>58734.993969504903</v>
      </c>
      <c r="Y6435" s="386">
        <v>404.99999999999937</v>
      </c>
      <c r="Z6435" s="367"/>
      <c r="AA6435" s="367"/>
      <c r="AB6435" s="367"/>
      <c r="AC6435" s="367"/>
      <c r="AD6435" s="367"/>
      <c r="AE6435" s="367"/>
      <c r="AF6435" s="367"/>
      <c r="AG6435" s="367"/>
      <c r="AH6435" s="367"/>
      <c r="AI6435" s="367"/>
      <c r="AJ6435" s="367"/>
      <c r="AK6435" s="367"/>
      <c r="AL6435" s="367"/>
      <c r="AM6435" s="367"/>
      <c r="AN6435" s="367"/>
      <c r="AO6435" s="367"/>
      <c r="AP6435" s="367"/>
      <c r="AQ6435" s="367"/>
      <c r="AR6435" s="367"/>
      <c r="AS6435" s="367"/>
      <c r="AT6435" s="367"/>
    </row>
    <row r="6436" spans="2:46" ht="13.8">
      <c r="B6436" s="26">
        <v>67.666666666666401</v>
      </c>
      <c r="C6436" s="363">
        <v>341.03586967964947</v>
      </c>
      <c r="D6436" s="367">
        <v>405.99999999999841</v>
      </c>
      <c r="E6436" s="367">
        <v>18883.720930232656</v>
      </c>
      <c r="F6436" s="367">
        <v>-14108.568271998216</v>
      </c>
      <c r="G6436" s="367">
        <v>406.00000000000216</v>
      </c>
      <c r="H6436" s="367">
        <v>101500</v>
      </c>
      <c r="I6436" s="384">
        <v>-199882.04110911011</v>
      </c>
      <c r="J6436" s="367">
        <v>406</v>
      </c>
      <c r="K6436" s="367">
        <v>24606.060606060477</v>
      </c>
      <c r="L6436" s="384">
        <v>48384.727688029212</v>
      </c>
      <c r="M6436" s="367">
        <v>405.9999999999979</v>
      </c>
      <c r="N6436" s="367">
        <v>406</v>
      </c>
      <c r="O6436" s="384">
        <v>42.031081291450064</v>
      </c>
      <c r="P6436" s="367">
        <v>5.8869999999999996</v>
      </c>
      <c r="Q6436" s="367">
        <v>406</v>
      </c>
      <c r="R6436" s="384">
        <v>702.17449065568576</v>
      </c>
      <c r="S6436" s="367">
        <v>5.6840000000000002</v>
      </c>
      <c r="T6436" s="367">
        <v>14000.000000000064</v>
      </c>
      <c r="U6436" s="384">
        <v>33874.304308638522</v>
      </c>
      <c r="V6436" s="367">
        <v>406.00000000000188</v>
      </c>
      <c r="W6436" s="367">
        <v>676666.66666666558</v>
      </c>
      <c r="X6436" s="384">
        <v>58878.166231127347</v>
      </c>
      <c r="Y6436" s="386">
        <v>405.99999999999932</v>
      </c>
      <c r="Z6436" s="367"/>
      <c r="AA6436" s="367"/>
      <c r="AB6436" s="367"/>
      <c r="AC6436" s="367"/>
      <c r="AD6436" s="367"/>
      <c r="AE6436" s="367"/>
      <c r="AF6436" s="367"/>
      <c r="AG6436" s="367"/>
      <c r="AH6436" s="367"/>
      <c r="AI6436" s="367"/>
      <c r="AJ6436" s="367"/>
      <c r="AK6436" s="367"/>
      <c r="AL6436" s="367"/>
      <c r="AM6436" s="367"/>
      <c r="AN6436" s="367"/>
      <c r="AO6436" s="367"/>
      <c r="AP6436" s="367"/>
      <c r="AQ6436" s="367"/>
      <c r="AR6436" s="367"/>
      <c r="AS6436" s="367"/>
      <c r="AT6436" s="367"/>
    </row>
    <row r="6437" spans="2:46" ht="13.8">
      <c r="B6437" s="26">
        <v>67.833333333333073</v>
      </c>
      <c r="C6437" s="363">
        <v>341.87555067699259</v>
      </c>
      <c r="D6437" s="367">
        <v>406.99999999999841</v>
      </c>
      <c r="E6437" s="367">
        <v>18930.232558139633</v>
      </c>
      <c r="F6437" s="367">
        <v>-14207.677142721219</v>
      </c>
      <c r="G6437" s="367">
        <v>407.00000000000216</v>
      </c>
      <c r="H6437" s="367">
        <v>101750</v>
      </c>
      <c r="I6437" s="384">
        <v>-201132.04696392594</v>
      </c>
      <c r="J6437" s="367">
        <v>407</v>
      </c>
      <c r="K6437" s="367">
        <v>24666.666666666537</v>
      </c>
      <c r="L6437" s="384">
        <v>48454.638276556441</v>
      </c>
      <c r="M6437" s="367">
        <v>406.99999999999784</v>
      </c>
      <c r="N6437" s="367">
        <v>407</v>
      </c>
      <c r="O6437" s="384">
        <v>41.337159263456321</v>
      </c>
      <c r="P6437" s="367">
        <v>5.9014999999999995</v>
      </c>
      <c r="Q6437" s="367">
        <v>407</v>
      </c>
      <c r="R6437" s="384">
        <v>703.52762463639647</v>
      </c>
      <c r="S6437" s="367">
        <v>5.6979999999999995</v>
      </c>
      <c r="T6437" s="367">
        <v>14034.482758620754</v>
      </c>
      <c r="U6437" s="384">
        <v>33907.801371376256</v>
      </c>
      <c r="V6437" s="367">
        <v>407.00000000000188</v>
      </c>
      <c r="W6437" s="367">
        <v>678333.33333333221</v>
      </c>
      <c r="X6437" s="384">
        <v>59021.329367553524</v>
      </c>
      <c r="Y6437" s="386">
        <v>406.99999999999932</v>
      </c>
      <c r="Z6437" s="367"/>
      <c r="AA6437" s="367"/>
      <c r="AB6437" s="367"/>
      <c r="AC6437" s="367"/>
      <c r="AD6437" s="367"/>
      <c r="AE6437" s="367"/>
      <c r="AF6437" s="367"/>
      <c r="AG6437" s="367"/>
      <c r="AH6437" s="367"/>
      <c r="AI6437" s="367"/>
      <c r="AJ6437" s="367"/>
      <c r="AK6437" s="367"/>
      <c r="AL6437" s="367"/>
      <c r="AM6437" s="367"/>
      <c r="AN6437" s="367"/>
      <c r="AO6437" s="367"/>
      <c r="AP6437" s="367"/>
      <c r="AQ6437" s="367"/>
      <c r="AR6437" s="367"/>
      <c r="AS6437" s="367"/>
      <c r="AT6437" s="367"/>
    </row>
    <row r="6438" spans="2:46" ht="13.8">
      <c r="B6438" s="26">
        <v>67.999999999999744</v>
      </c>
      <c r="C6438" s="363">
        <v>342.71523015674632</v>
      </c>
      <c r="D6438" s="367">
        <v>407.99999999999847</v>
      </c>
      <c r="E6438" s="367">
        <v>18976.74418604661</v>
      </c>
      <c r="F6438" s="367">
        <v>-14307.102272424887</v>
      </c>
      <c r="G6438" s="367">
        <v>408.00000000000216</v>
      </c>
      <c r="H6438" s="367">
        <v>102000</v>
      </c>
      <c r="I6438" s="384">
        <v>-202385.77608928975</v>
      </c>
      <c r="J6438" s="367">
        <v>408</v>
      </c>
      <c r="K6438" s="367">
        <v>24727.272727272597</v>
      </c>
      <c r="L6438" s="384">
        <v>48524.306783424698</v>
      </c>
      <c r="M6438" s="367">
        <v>407.99999999999784</v>
      </c>
      <c r="N6438" s="367">
        <v>408</v>
      </c>
      <c r="O6438" s="384">
        <v>40.639318577679916</v>
      </c>
      <c r="P6438" s="367">
        <v>5.9160000000000004</v>
      </c>
      <c r="Q6438" s="367">
        <v>408</v>
      </c>
      <c r="R6438" s="384">
        <v>704.87890918301071</v>
      </c>
      <c r="S6438" s="367">
        <v>5.7119999999999997</v>
      </c>
      <c r="T6438" s="367">
        <v>14068.965517241444</v>
      </c>
      <c r="U6438" s="384">
        <v>33941.053042544801</v>
      </c>
      <c r="V6438" s="367">
        <v>408.00000000000188</v>
      </c>
      <c r="W6438" s="367">
        <v>679999.99999999884</v>
      </c>
      <c r="X6438" s="384">
        <v>59164.483378783414</v>
      </c>
      <c r="Y6438" s="386">
        <v>407.99999999999932</v>
      </c>
      <c r="Z6438" s="367"/>
      <c r="AA6438" s="367"/>
      <c r="AB6438" s="367"/>
      <c r="AC6438" s="367"/>
      <c r="AD6438" s="367"/>
      <c r="AE6438" s="367"/>
      <c r="AF6438" s="367"/>
      <c r="AG6438" s="367"/>
      <c r="AH6438" s="367"/>
      <c r="AI6438" s="367"/>
      <c r="AJ6438" s="367"/>
      <c r="AK6438" s="367"/>
      <c r="AL6438" s="367"/>
      <c r="AM6438" s="367"/>
      <c r="AN6438" s="367"/>
      <c r="AO6438" s="367"/>
      <c r="AP6438" s="367"/>
      <c r="AQ6438" s="367"/>
      <c r="AR6438" s="367"/>
      <c r="AS6438" s="367"/>
      <c r="AT6438" s="367"/>
    </row>
    <row r="6439" spans="2:46" ht="13.8">
      <c r="B6439" s="26">
        <v>68.166666666666416</v>
      </c>
      <c r="C6439" s="363">
        <v>343.55490811891053</v>
      </c>
      <c r="D6439" s="367">
        <v>408.99999999999847</v>
      </c>
      <c r="E6439" s="367">
        <v>19023.255813953587</v>
      </c>
      <c r="F6439" s="367">
        <v>-14406.84366110922</v>
      </c>
      <c r="G6439" s="367">
        <v>409.00000000000216</v>
      </c>
      <c r="H6439" s="367">
        <v>102250</v>
      </c>
      <c r="I6439" s="384">
        <v>-203643.2284852016</v>
      </c>
      <c r="J6439" s="367">
        <v>409</v>
      </c>
      <c r="K6439" s="367">
        <v>24787.878787878657</v>
      </c>
      <c r="L6439" s="384">
        <v>48593.733208633981</v>
      </c>
      <c r="M6439" s="367">
        <v>408.99999999999784</v>
      </c>
      <c r="N6439" s="367">
        <v>409</v>
      </c>
      <c r="O6439" s="384">
        <v>39.937559234120947</v>
      </c>
      <c r="P6439" s="367">
        <v>5.9305000000000003</v>
      </c>
      <c r="Q6439" s="367">
        <v>409</v>
      </c>
      <c r="R6439" s="384">
        <v>706.22834429552836</v>
      </c>
      <c r="S6439" s="367">
        <v>5.726</v>
      </c>
      <c r="T6439" s="367">
        <v>14103.448275862134</v>
      </c>
      <c r="U6439" s="384">
        <v>33974.059322144174</v>
      </c>
      <c r="V6439" s="367">
        <v>409.00000000000193</v>
      </c>
      <c r="W6439" s="367">
        <v>681666.66666666546</v>
      </c>
      <c r="X6439" s="384">
        <v>59307.628264817016</v>
      </c>
      <c r="Y6439" s="386">
        <v>408.99999999999926</v>
      </c>
      <c r="Z6439" s="367"/>
      <c r="AA6439" s="367"/>
      <c r="AB6439" s="367"/>
      <c r="AC6439" s="367"/>
      <c r="AD6439" s="367"/>
      <c r="AE6439" s="367"/>
      <c r="AF6439" s="367"/>
      <c r="AG6439" s="367"/>
      <c r="AH6439" s="367"/>
      <c r="AI6439" s="367"/>
      <c r="AJ6439" s="367"/>
      <c r="AK6439" s="367"/>
      <c r="AL6439" s="367"/>
      <c r="AM6439" s="367"/>
      <c r="AN6439" s="367"/>
      <c r="AO6439" s="367"/>
      <c r="AP6439" s="367"/>
      <c r="AQ6439" s="367"/>
      <c r="AR6439" s="367"/>
      <c r="AS6439" s="367"/>
      <c r="AT6439" s="367"/>
    </row>
    <row r="6440" spans="2:46" ht="13.8">
      <c r="B6440" s="26">
        <v>68.333333333333087</v>
      </c>
      <c r="C6440" s="363">
        <v>344.39458456348535</v>
      </c>
      <c r="D6440" s="367">
        <v>409.99999999999852</v>
      </c>
      <c r="E6440" s="367">
        <v>19069.767441860564</v>
      </c>
      <c r="F6440" s="367">
        <v>-14506.901308774219</v>
      </c>
      <c r="G6440" s="367">
        <v>410.00000000000216</v>
      </c>
      <c r="H6440" s="367">
        <v>102500</v>
      </c>
      <c r="I6440" s="384">
        <v>-204904.40415166144</v>
      </c>
      <c r="J6440" s="367">
        <v>410</v>
      </c>
      <c r="K6440" s="367">
        <v>24848.484848484717</v>
      </c>
      <c r="L6440" s="384">
        <v>48662.917552184292</v>
      </c>
      <c r="M6440" s="367">
        <v>409.99999999999784</v>
      </c>
      <c r="N6440" s="367">
        <v>410</v>
      </c>
      <c r="O6440" s="384">
        <v>39.231881232779422</v>
      </c>
      <c r="P6440" s="367">
        <v>5.9449999999999994</v>
      </c>
      <c r="Q6440" s="367">
        <v>410</v>
      </c>
      <c r="R6440" s="384">
        <v>707.57592997394966</v>
      </c>
      <c r="S6440" s="367">
        <v>5.74</v>
      </c>
      <c r="T6440" s="367">
        <v>14137.931034482825</v>
      </c>
      <c r="U6440" s="384">
        <v>34006.820210174359</v>
      </c>
      <c r="V6440" s="367">
        <v>410.00000000000193</v>
      </c>
      <c r="W6440" s="367">
        <v>683333.33333333209</v>
      </c>
      <c r="X6440" s="384">
        <v>59450.764025654331</v>
      </c>
      <c r="Y6440" s="386">
        <v>409.99999999999926</v>
      </c>
      <c r="Z6440" s="367"/>
      <c r="AA6440" s="367"/>
      <c r="AB6440" s="367"/>
      <c r="AC6440" s="367"/>
      <c r="AD6440" s="367"/>
      <c r="AE6440" s="367"/>
      <c r="AF6440" s="367"/>
      <c r="AG6440" s="367"/>
      <c r="AH6440" s="367"/>
      <c r="AI6440" s="367"/>
      <c r="AJ6440" s="367"/>
      <c r="AK6440" s="367"/>
      <c r="AL6440" s="367"/>
      <c r="AM6440" s="367"/>
      <c r="AN6440" s="367"/>
      <c r="AO6440" s="367"/>
      <c r="AP6440" s="367"/>
      <c r="AQ6440" s="367"/>
      <c r="AR6440" s="367"/>
      <c r="AS6440" s="367"/>
      <c r="AT6440" s="367"/>
    </row>
    <row r="6441" spans="2:46" ht="13.8">
      <c r="B6441" s="26">
        <v>68.499999999999758</v>
      </c>
      <c r="C6441" s="363">
        <v>345.23425949047072</v>
      </c>
      <c r="D6441" s="367">
        <v>410.99999999999852</v>
      </c>
      <c r="E6441" s="367">
        <v>19116.279069767541</v>
      </c>
      <c r="F6441" s="367">
        <v>-14607.275215419884</v>
      </c>
      <c r="G6441" s="367">
        <v>411.00000000000216</v>
      </c>
      <c r="H6441" s="367">
        <v>102750</v>
      </c>
      <c r="I6441" s="384">
        <v>-206169.30308866923</v>
      </c>
      <c r="J6441" s="367">
        <v>411</v>
      </c>
      <c r="K6441" s="367">
        <v>24909.090909090777</v>
      </c>
      <c r="L6441" s="384">
        <v>48731.859814075637</v>
      </c>
      <c r="M6441" s="367">
        <v>410.99999999999784</v>
      </c>
      <c r="N6441" s="367">
        <v>411</v>
      </c>
      <c r="O6441" s="384">
        <v>38.522284573655192</v>
      </c>
      <c r="P6441" s="367">
        <v>5.9595000000000002</v>
      </c>
      <c r="Q6441" s="367">
        <v>411</v>
      </c>
      <c r="R6441" s="384">
        <v>708.92166621827437</v>
      </c>
      <c r="S6441" s="367">
        <v>5.7539999999999996</v>
      </c>
      <c r="T6441" s="367">
        <v>14172.413793103515</v>
      </c>
      <c r="U6441" s="384">
        <v>34039.335706635371</v>
      </c>
      <c r="V6441" s="367">
        <v>411.00000000000193</v>
      </c>
      <c r="W6441" s="367">
        <v>684999.99999999872</v>
      </c>
      <c r="X6441" s="384">
        <v>59593.890661295372</v>
      </c>
      <c r="Y6441" s="386">
        <v>410.9999999999992</v>
      </c>
      <c r="Z6441" s="367"/>
      <c r="AA6441" s="367"/>
      <c r="AB6441" s="367"/>
      <c r="AC6441" s="367"/>
      <c r="AD6441" s="367"/>
      <c r="AE6441" s="367"/>
      <c r="AF6441" s="367"/>
      <c r="AG6441" s="367"/>
      <c r="AH6441" s="367"/>
      <c r="AI6441" s="367"/>
      <c r="AJ6441" s="367"/>
      <c r="AK6441" s="367"/>
      <c r="AL6441" s="367"/>
      <c r="AM6441" s="367"/>
      <c r="AN6441" s="367"/>
      <c r="AO6441" s="367"/>
      <c r="AP6441" s="367"/>
      <c r="AQ6441" s="367"/>
      <c r="AR6441" s="367"/>
      <c r="AS6441" s="367"/>
      <c r="AT6441" s="367"/>
    </row>
    <row r="6442" spans="2:46" ht="13.8">
      <c r="B6442" s="26">
        <v>68.66666666666643</v>
      </c>
      <c r="C6442" s="363">
        <v>346.07393289986658</v>
      </c>
      <c r="D6442" s="367">
        <v>411.99999999999858</v>
      </c>
      <c r="E6442" s="367">
        <v>19162.790697674518</v>
      </c>
      <c r="F6442" s="367">
        <v>-14707.965381046211</v>
      </c>
      <c r="G6442" s="367">
        <v>412.00000000000216</v>
      </c>
      <c r="H6442" s="367">
        <v>103000</v>
      </c>
      <c r="I6442" s="384">
        <v>-207437.92529622506</v>
      </c>
      <c r="J6442" s="367">
        <v>412</v>
      </c>
      <c r="K6442" s="367">
        <v>24969.696969696837</v>
      </c>
      <c r="L6442" s="384">
        <v>48800.559994308001</v>
      </c>
      <c r="M6442" s="367">
        <v>411.99999999999784</v>
      </c>
      <c r="N6442" s="367">
        <v>412</v>
      </c>
      <c r="O6442" s="384">
        <v>37.808769256748398</v>
      </c>
      <c r="P6442" s="367">
        <v>5.9740000000000002</v>
      </c>
      <c r="Q6442" s="367">
        <v>412</v>
      </c>
      <c r="R6442" s="384">
        <v>710.26555302850238</v>
      </c>
      <c r="S6442" s="367">
        <v>5.7679999999999998</v>
      </c>
      <c r="T6442" s="367">
        <v>14206.896551724205</v>
      </c>
      <c r="U6442" s="384">
        <v>34071.60581152721</v>
      </c>
      <c r="V6442" s="367">
        <v>412.00000000000193</v>
      </c>
      <c r="W6442" s="367">
        <v>686666.66666666535</v>
      </c>
      <c r="X6442" s="384">
        <v>59737.008171740126</v>
      </c>
      <c r="Y6442" s="386">
        <v>411.9999999999992</v>
      </c>
      <c r="Z6442" s="367"/>
      <c r="AA6442" s="367"/>
      <c r="AB6442" s="367"/>
      <c r="AC6442" s="367"/>
      <c r="AD6442" s="367"/>
      <c r="AE6442" s="367"/>
      <c r="AF6442" s="367"/>
      <c r="AG6442" s="367"/>
      <c r="AH6442" s="367"/>
      <c r="AI6442" s="367"/>
      <c r="AJ6442" s="367"/>
      <c r="AK6442" s="367"/>
      <c r="AL6442" s="367"/>
      <c r="AM6442" s="367"/>
      <c r="AN6442" s="367"/>
      <c r="AO6442" s="367"/>
      <c r="AP6442" s="367"/>
      <c r="AQ6442" s="367"/>
      <c r="AR6442" s="367"/>
      <c r="AS6442" s="367"/>
      <c r="AT6442" s="367"/>
    </row>
    <row r="6443" spans="2:46" ht="13.8">
      <c r="B6443" s="26">
        <v>68.833333333333101</v>
      </c>
      <c r="C6443" s="363">
        <v>346.91360479167298</v>
      </c>
      <c r="D6443" s="367">
        <v>412.99999999999858</v>
      </c>
      <c r="E6443" s="367">
        <v>19209.302325581495</v>
      </c>
      <c r="F6443" s="367">
        <v>-14808.971805653207</v>
      </c>
      <c r="G6443" s="367">
        <v>413.00000000000216</v>
      </c>
      <c r="H6443" s="367">
        <v>103250</v>
      </c>
      <c r="I6443" s="384">
        <v>-208710.27077432888</v>
      </c>
      <c r="J6443" s="367">
        <v>413</v>
      </c>
      <c r="K6443" s="367">
        <v>25030.303030302897</v>
      </c>
      <c r="L6443" s="384">
        <v>48869.018092881401</v>
      </c>
      <c r="M6443" s="367">
        <v>412.99999999999784</v>
      </c>
      <c r="N6443" s="367">
        <v>413</v>
      </c>
      <c r="O6443" s="384">
        <v>37.091335282058999</v>
      </c>
      <c r="P6443" s="367">
        <v>5.9885000000000002</v>
      </c>
      <c r="Q6443" s="367">
        <v>413</v>
      </c>
      <c r="R6443" s="384">
        <v>711.60759040463415</v>
      </c>
      <c r="S6443" s="367">
        <v>5.782</v>
      </c>
      <c r="T6443" s="367">
        <v>14241.379310344895</v>
      </c>
      <c r="U6443" s="384">
        <v>34103.630524849861</v>
      </c>
      <c r="V6443" s="367">
        <v>413.00000000000199</v>
      </c>
      <c r="W6443" s="367">
        <v>688333.33333333198</v>
      </c>
      <c r="X6443" s="384">
        <v>59880.116556988592</v>
      </c>
      <c r="Y6443" s="386">
        <v>412.99999999999915</v>
      </c>
      <c r="Z6443" s="367"/>
      <c r="AA6443" s="367"/>
      <c r="AB6443" s="367"/>
      <c r="AC6443" s="367"/>
      <c r="AD6443" s="367"/>
      <c r="AE6443" s="367"/>
      <c r="AF6443" s="367"/>
      <c r="AG6443" s="367"/>
      <c r="AH6443" s="367"/>
      <c r="AI6443" s="367"/>
      <c r="AJ6443" s="367"/>
      <c r="AK6443" s="367"/>
      <c r="AL6443" s="367"/>
      <c r="AM6443" s="367"/>
      <c r="AN6443" s="367"/>
      <c r="AO6443" s="367"/>
      <c r="AP6443" s="367"/>
      <c r="AQ6443" s="367"/>
      <c r="AR6443" s="367"/>
      <c r="AS6443" s="367"/>
      <c r="AT6443" s="367"/>
    </row>
    <row r="6444" spans="2:46" ht="13.8">
      <c r="B6444" s="26">
        <v>68.999999999999773</v>
      </c>
      <c r="C6444" s="363">
        <v>347.75327516589005</v>
      </c>
      <c r="D6444" s="367">
        <v>413.99999999999864</v>
      </c>
      <c r="E6444" s="367">
        <v>19255.813953488472</v>
      </c>
      <c r="F6444" s="367">
        <v>-14910.294489240867</v>
      </c>
      <c r="G6444" s="367">
        <v>414.00000000000216</v>
      </c>
      <c r="H6444" s="367">
        <v>103500</v>
      </c>
      <c r="I6444" s="384">
        <v>-209986.33952298071</v>
      </c>
      <c r="J6444" s="367">
        <v>414</v>
      </c>
      <c r="K6444" s="367">
        <v>25090.909090908957</v>
      </c>
      <c r="L6444" s="384">
        <v>48937.23410979582</v>
      </c>
      <c r="M6444" s="367">
        <v>413.99999999999784</v>
      </c>
      <c r="N6444" s="367">
        <v>414</v>
      </c>
      <c r="O6444" s="384">
        <v>36.369982649587037</v>
      </c>
      <c r="P6444" s="367">
        <v>6.0029999999999992</v>
      </c>
      <c r="Q6444" s="367">
        <v>414</v>
      </c>
      <c r="R6444" s="384">
        <v>712.94777834666957</v>
      </c>
      <c r="S6444" s="367">
        <v>5.7960000000000003</v>
      </c>
      <c r="T6444" s="367">
        <v>14275.862068965585</v>
      </c>
      <c r="U6444" s="384">
        <v>34135.409846603339</v>
      </c>
      <c r="V6444" s="367">
        <v>414.00000000000199</v>
      </c>
      <c r="W6444" s="367">
        <v>689999.9999999986</v>
      </c>
      <c r="X6444" s="384">
        <v>60023.215817040786</v>
      </c>
      <c r="Y6444" s="386">
        <v>413.99999999999915</v>
      </c>
      <c r="Z6444" s="367"/>
      <c r="AA6444" s="367"/>
      <c r="AB6444" s="367"/>
      <c r="AC6444" s="367"/>
      <c r="AD6444" s="367"/>
      <c r="AE6444" s="367"/>
      <c r="AF6444" s="367"/>
      <c r="AG6444" s="367"/>
      <c r="AH6444" s="367"/>
      <c r="AI6444" s="367"/>
      <c r="AJ6444" s="367"/>
      <c r="AK6444" s="367"/>
      <c r="AL6444" s="367"/>
      <c r="AM6444" s="367"/>
      <c r="AN6444" s="367"/>
      <c r="AO6444" s="367"/>
      <c r="AP6444" s="367"/>
      <c r="AQ6444" s="367"/>
      <c r="AR6444" s="367"/>
      <c r="AS6444" s="367"/>
      <c r="AT6444" s="367"/>
    </row>
    <row r="6445" spans="2:46" ht="13.8">
      <c r="B6445" s="26">
        <v>69.166666666666444</v>
      </c>
      <c r="C6445" s="363">
        <v>348.59294402251749</v>
      </c>
      <c r="D6445" s="367">
        <v>414.99999999999864</v>
      </c>
      <c r="E6445" s="367">
        <v>19302.325581395449</v>
      </c>
      <c r="F6445" s="367">
        <v>-15011.933431809197</v>
      </c>
      <c r="G6445" s="367">
        <v>415.00000000000222</v>
      </c>
      <c r="H6445" s="367">
        <v>103750</v>
      </c>
      <c r="I6445" s="384">
        <v>-211266.13154218052</v>
      </c>
      <c r="J6445" s="367">
        <v>415</v>
      </c>
      <c r="K6445" s="367">
        <v>25151.515151515017</v>
      </c>
      <c r="L6445" s="384">
        <v>49005.208045051266</v>
      </c>
      <c r="M6445" s="367">
        <v>414.99999999999784</v>
      </c>
      <c r="N6445" s="367">
        <v>415</v>
      </c>
      <c r="O6445" s="384">
        <v>35.644711359332369</v>
      </c>
      <c r="P6445" s="367">
        <v>6.0175000000000001</v>
      </c>
      <c r="Q6445" s="367">
        <v>415</v>
      </c>
      <c r="R6445" s="384">
        <v>714.28611685460817</v>
      </c>
      <c r="S6445" s="367">
        <v>5.8100000000000005</v>
      </c>
      <c r="T6445" s="367">
        <v>14310.344827586276</v>
      </c>
      <c r="U6445" s="384">
        <v>34166.943776787637</v>
      </c>
      <c r="V6445" s="367">
        <v>415.00000000000199</v>
      </c>
      <c r="W6445" s="367">
        <v>691666.66666666523</v>
      </c>
      <c r="X6445" s="384">
        <v>60166.305951896691</v>
      </c>
      <c r="Y6445" s="386">
        <v>414.99999999999915</v>
      </c>
      <c r="Z6445" s="367"/>
      <c r="AA6445" s="367"/>
      <c r="AB6445" s="367"/>
      <c r="AC6445" s="367"/>
      <c r="AD6445" s="367"/>
      <c r="AE6445" s="367"/>
      <c r="AF6445" s="367"/>
      <c r="AG6445" s="367"/>
      <c r="AH6445" s="367"/>
      <c r="AI6445" s="367"/>
      <c r="AJ6445" s="367"/>
      <c r="AK6445" s="367"/>
      <c r="AL6445" s="367"/>
      <c r="AM6445" s="367"/>
      <c r="AN6445" s="367"/>
      <c r="AO6445" s="367"/>
      <c r="AP6445" s="367"/>
      <c r="AQ6445" s="367"/>
      <c r="AR6445" s="367"/>
      <c r="AS6445" s="367"/>
      <c r="AT6445" s="367"/>
    </row>
    <row r="6446" spans="2:46" ht="13.8">
      <c r="B6446" s="26">
        <v>69.333333333333115</v>
      </c>
      <c r="C6446" s="363">
        <v>349.43261136155559</v>
      </c>
      <c r="D6446" s="367">
        <v>415.99999999999869</v>
      </c>
      <c r="E6446" s="367">
        <v>19348.837209302426</v>
      </c>
      <c r="F6446" s="367">
        <v>-15113.888633358187</v>
      </c>
      <c r="G6446" s="367">
        <v>416.00000000000222</v>
      </c>
      <c r="H6446" s="367">
        <v>104000</v>
      </c>
      <c r="I6446" s="384">
        <v>-212549.64683192834</v>
      </c>
      <c r="J6446" s="367">
        <v>416</v>
      </c>
      <c r="K6446" s="367">
        <v>25212.121212121077</v>
      </c>
      <c r="L6446" s="384">
        <v>49072.939898647739</v>
      </c>
      <c r="M6446" s="367">
        <v>415.99999999999784</v>
      </c>
      <c r="N6446" s="367">
        <v>416</v>
      </c>
      <c r="O6446" s="384">
        <v>34.915521411295146</v>
      </c>
      <c r="P6446" s="367">
        <v>6.032</v>
      </c>
      <c r="Q6446" s="367">
        <v>416</v>
      </c>
      <c r="R6446" s="384">
        <v>715.6226059284503</v>
      </c>
      <c r="S6446" s="367">
        <v>5.8239999999999998</v>
      </c>
      <c r="T6446" s="367">
        <v>14344.827586206966</v>
      </c>
      <c r="U6446" s="384">
        <v>34198.232315402754</v>
      </c>
      <c r="V6446" s="367">
        <v>416.00000000000205</v>
      </c>
      <c r="W6446" s="367">
        <v>693333.33333333186</v>
      </c>
      <c r="X6446" s="384">
        <v>60309.386961556309</v>
      </c>
      <c r="Y6446" s="386">
        <v>415.99999999999909</v>
      </c>
      <c r="Z6446" s="367"/>
      <c r="AA6446" s="367"/>
      <c r="AB6446" s="367"/>
      <c r="AC6446" s="367"/>
      <c r="AD6446" s="367"/>
      <c r="AE6446" s="367"/>
      <c r="AF6446" s="367"/>
      <c r="AG6446" s="367"/>
      <c r="AH6446" s="367"/>
      <c r="AI6446" s="367"/>
      <c r="AJ6446" s="367"/>
      <c r="AK6446" s="367"/>
      <c r="AL6446" s="367"/>
      <c r="AM6446" s="367"/>
      <c r="AN6446" s="367"/>
      <c r="AO6446" s="367"/>
      <c r="AP6446" s="367"/>
      <c r="AQ6446" s="367"/>
      <c r="AR6446" s="367"/>
      <c r="AS6446" s="367"/>
      <c r="AT6446" s="367"/>
    </row>
    <row r="6447" spans="2:46" ht="13.8">
      <c r="B6447" s="26">
        <v>69.499999999999787</v>
      </c>
      <c r="C6447" s="363">
        <v>350.27227718300412</v>
      </c>
      <c r="D6447" s="367">
        <v>416.99999999999869</v>
      </c>
      <c r="E6447" s="367">
        <v>19395.348837209403</v>
      </c>
      <c r="F6447" s="367">
        <v>-15216.160093887842</v>
      </c>
      <c r="G6447" s="367">
        <v>417.00000000000222</v>
      </c>
      <c r="H6447" s="367">
        <v>104250</v>
      </c>
      <c r="I6447" s="384">
        <v>-213836.88539222415</v>
      </c>
      <c r="J6447" s="367">
        <v>417</v>
      </c>
      <c r="K6447" s="367">
        <v>25272.727272727137</v>
      </c>
      <c r="L6447" s="384">
        <v>49140.429670585247</v>
      </c>
      <c r="M6447" s="367">
        <v>416.99999999999784</v>
      </c>
      <c r="N6447" s="367">
        <v>417</v>
      </c>
      <c r="O6447" s="384">
        <v>34.182412805475309</v>
      </c>
      <c r="P6447" s="367">
        <v>6.0465</v>
      </c>
      <c r="Q6447" s="367">
        <v>417</v>
      </c>
      <c r="R6447" s="384">
        <v>716.95724556819607</v>
      </c>
      <c r="S6447" s="367">
        <v>5.8380000000000001</v>
      </c>
      <c r="T6447" s="367">
        <v>14379.310344827656</v>
      </c>
      <c r="U6447" s="384">
        <v>34229.275462448699</v>
      </c>
      <c r="V6447" s="367">
        <v>417.00000000000205</v>
      </c>
      <c r="W6447" s="367">
        <v>694999.99999999849</v>
      </c>
      <c r="X6447" s="384">
        <v>60452.458846019654</v>
      </c>
      <c r="Y6447" s="386">
        <v>416.99999999999909</v>
      </c>
      <c r="Z6447" s="367"/>
      <c r="AA6447" s="367"/>
      <c r="AB6447" s="367"/>
      <c r="AC6447" s="367"/>
      <c r="AD6447" s="367"/>
      <c r="AE6447" s="367"/>
      <c r="AF6447" s="367"/>
      <c r="AG6447" s="367"/>
      <c r="AH6447" s="367"/>
      <c r="AI6447" s="367"/>
      <c r="AJ6447" s="367"/>
      <c r="AK6447" s="367"/>
      <c r="AL6447" s="367"/>
      <c r="AM6447" s="367"/>
      <c r="AN6447" s="367"/>
      <c r="AO6447" s="367"/>
      <c r="AP6447" s="367"/>
      <c r="AQ6447" s="367"/>
      <c r="AR6447" s="367"/>
      <c r="AS6447" s="367"/>
      <c r="AT6447" s="367"/>
    </row>
    <row r="6448" spans="2:46" ht="13.8">
      <c r="B6448" s="26">
        <v>69.666666666666458</v>
      </c>
      <c r="C6448" s="363">
        <v>351.11194148686337</v>
      </c>
      <c r="D6448" s="367">
        <v>417.99999999999875</v>
      </c>
      <c r="E6448" s="367">
        <v>19441.860465116381</v>
      </c>
      <c r="F6448" s="367">
        <v>-15318.747813398162</v>
      </c>
      <c r="G6448" s="367">
        <v>418.00000000000222</v>
      </c>
      <c r="H6448" s="367">
        <v>104500</v>
      </c>
      <c r="I6448" s="384">
        <v>-215127.84722306795</v>
      </c>
      <c r="J6448" s="367">
        <v>418</v>
      </c>
      <c r="K6448" s="367">
        <v>25333.333333333198</v>
      </c>
      <c r="L6448" s="384">
        <v>49207.677360863781</v>
      </c>
      <c r="M6448" s="367">
        <v>417.99999999999784</v>
      </c>
      <c r="N6448" s="367">
        <v>418</v>
      </c>
      <c r="O6448" s="384">
        <v>33.44538554187281</v>
      </c>
      <c r="P6448" s="367">
        <v>6.0610000000000008</v>
      </c>
      <c r="Q6448" s="367">
        <v>418</v>
      </c>
      <c r="R6448" s="384">
        <v>718.29003577384515</v>
      </c>
      <c r="S6448" s="367">
        <v>5.8519999999999994</v>
      </c>
      <c r="T6448" s="367">
        <v>14413.793103448346</v>
      </c>
      <c r="U6448" s="384">
        <v>34260.073217925463</v>
      </c>
      <c r="V6448" s="367">
        <v>418.00000000000205</v>
      </c>
      <c r="W6448" s="367">
        <v>696666.66666666511</v>
      </c>
      <c r="X6448" s="384">
        <v>60595.521605286704</v>
      </c>
      <c r="Y6448" s="386">
        <v>417.99999999999903</v>
      </c>
      <c r="Z6448" s="367"/>
      <c r="AA6448" s="367"/>
      <c r="AB6448" s="367"/>
      <c r="AC6448" s="367"/>
      <c r="AD6448" s="367"/>
      <c r="AE6448" s="367"/>
      <c r="AF6448" s="367"/>
      <c r="AG6448" s="367"/>
      <c r="AH6448" s="367"/>
      <c r="AI6448" s="367"/>
      <c r="AJ6448" s="367"/>
      <c r="AK6448" s="367"/>
      <c r="AL6448" s="367"/>
      <c r="AM6448" s="367"/>
      <c r="AN6448" s="367"/>
      <c r="AO6448" s="367"/>
      <c r="AP6448" s="367"/>
      <c r="AQ6448" s="367"/>
      <c r="AR6448" s="367"/>
      <c r="AS6448" s="367"/>
      <c r="AT6448" s="367"/>
    </row>
    <row r="6449" spans="2:46" ht="13.8">
      <c r="B6449" s="26">
        <v>69.83333333333313</v>
      </c>
      <c r="C6449" s="363">
        <v>351.951604273133</v>
      </c>
      <c r="D6449" s="367">
        <v>418.99999999999875</v>
      </c>
      <c r="E6449" s="367">
        <v>19488.372093023358</v>
      </c>
      <c r="F6449" s="367">
        <v>-15421.651791889146</v>
      </c>
      <c r="G6449" s="367">
        <v>419.00000000000222</v>
      </c>
      <c r="H6449" s="367">
        <v>104750</v>
      </c>
      <c r="I6449" s="384">
        <v>-216422.53232445978</v>
      </c>
      <c r="J6449" s="367">
        <v>419</v>
      </c>
      <c r="K6449" s="367">
        <v>25393.939393939258</v>
      </c>
      <c r="L6449" s="384">
        <v>49274.682969483343</v>
      </c>
      <c r="M6449" s="367">
        <v>418.99999999999778</v>
      </c>
      <c r="N6449" s="367">
        <v>419</v>
      </c>
      <c r="O6449" s="384">
        <v>32.704439620487811</v>
      </c>
      <c r="P6449" s="367">
        <v>6.0754999999999999</v>
      </c>
      <c r="Q6449" s="367">
        <v>419</v>
      </c>
      <c r="R6449" s="384">
        <v>719.62097654539787</v>
      </c>
      <c r="S6449" s="367">
        <v>5.8659999999999997</v>
      </c>
      <c r="T6449" s="367">
        <v>14448.275862069037</v>
      </c>
      <c r="U6449" s="384">
        <v>34290.625581833039</v>
      </c>
      <c r="V6449" s="367">
        <v>419.00000000000205</v>
      </c>
      <c r="W6449" s="367">
        <v>698333.33333333174</v>
      </c>
      <c r="X6449" s="384">
        <v>60738.57523935748</v>
      </c>
      <c r="Y6449" s="386">
        <v>418.99999999999903</v>
      </c>
      <c r="Z6449" s="367"/>
      <c r="AA6449" s="367"/>
      <c r="AB6449" s="367"/>
      <c r="AC6449" s="367"/>
      <c r="AD6449" s="367"/>
      <c r="AE6449" s="367"/>
      <c r="AF6449" s="367"/>
      <c r="AG6449" s="367"/>
      <c r="AH6449" s="367"/>
      <c r="AI6449" s="367"/>
      <c r="AJ6449" s="367"/>
      <c r="AK6449" s="367"/>
      <c r="AL6449" s="367"/>
      <c r="AM6449" s="367"/>
      <c r="AN6449" s="367"/>
      <c r="AO6449" s="367"/>
      <c r="AP6449" s="367"/>
      <c r="AQ6449" s="367"/>
      <c r="AR6449" s="367"/>
      <c r="AS6449" s="367"/>
      <c r="AT6449" s="367"/>
    </row>
    <row r="6450" spans="2:46" ht="13.8">
      <c r="B6450" s="26">
        <v>69.999999999999801</v>
      </c>
      <c r="C6450" s="363">
        <v>352.79126554181329</v>
      </c>
      <c r="D6450" s="367">
        <v>419.99999999999881</v>
      </c>
      <c r="E6450" s="367">
        <v>19534.883720930335</v>
      </c>
      <c r="F6450" s="367">
        <v>-15524.872029360797</v>
      </c>
      <c r="G6450" s="367">
        <v>420.00000000000222</v>
      </c>
      <c r="H6450" s="367">
        <v>105000</v>
      </c>
      <c r="I6450" s="384">
        <v>-217720.9406963996</v>
      </c>
      <c r="J6450" s="367">
        <v>420</v>
      </c>
      <c r="K6450" s="367">
        <v>25454.545454545318</v>
      </c>
      <c r="L6450" s="384">
        <v>49341.446496443932</v>
      </c>
      <c r="M6450" s="367">
        <v>419.99999999999778</v>
      </c>
      <c r="N6450" s="367">
        <v>420</v>
      </c>
      <c r="O6450" s="384">
        <v>31.959575041320143</v>
      </c>
      <c r="P6450" s="367">
        <v>6.09</v>
      </c>
      <c r="Q6450" s="367">
        <v>420</v>
      </c>
      <c r="R6450" s="384">
        <v>720.95006788285411</v>
      </c>
      <c r="S6450" s="367">
        <v>5.88</v>
      </c>
      <c r="T6450" s="367">
        <v>14482.758620689727</v>
      </c>
      <c r="U6450" s="384">
        <v>34320.93255417145</v>
      </c>
      <c r="V6450" s="367">
        <v>420.0000000000021</v>
      </c>
      <c r="W6450" s="367">
        <v>699999.99999999837</v>
      </c>
      <c r="X6450" s="384">
        <v>60881.619748231962</v>
      </c>
      <c r="Y6450" s="386">
        <v>419.99999999999898</v>
      </c>
      <c r="Z6450" s="367"/>
      <c r="AA6450" s="367"/>
      <c r="AB6450" s="367"/>
      <c r="AC6450" s="367"/>
      <c r="AD6450" s="367"/>
      <c r="AE6450" s="367"/>
      <c r="AF6450" s="367"/>
      <c r="AG6450" s="367"/>
      <c r="AH6450" s="367"/>
      <c r="AI6450" s="367"/>
      <c r="AJ6450" s="367"/>
      <c r="AK6450" s="367"/>
      <c r="AL6450" s="367"/>
      <c r="AM6450" s="367"/>
      <c r="AN6450" s="367"/>
      <c r="AO6450" s="367"/>
      <c r="AP6450" s="367"/>
      <c r="AQ6450" s="367"/>
      <c r="AR6450" s="367"/>
      <c r="AS6450" s="367"/>
      <c r="AT6450" s="367"/>
    </row>
    <row r="6451" spans="2:46" ht="13.8">
      <c r="B6451" s="26">
        <v>70.166666666666472</v>
      </c>
      <c r="C6451" s="363">
        <v>353.63092529290407</v>
      </c>
      <c r="D6451" s="367">
        <v>420.99999999999881</v>
      </c>
      <c r="E6451" s="367">
        <v>19581.395348837312</v>
      </c>
      <c r="F6451" s="367">
        <v>-15628.408525813114</v>
      </c>
      <c r="G6451" s="367">
        <v>421.00000000000222</v>
      </c>
      <c r="H6451" s="367">
        <v>105250</v>
      </c>
      <c r="I6451" s="384">
        <v>-219023.07233888737</v>
      </c>
      <c r="J6451" s="367">
        <v>421</v>
      </c>
      <c r="K6451" s="367">
        <v>25515.151515151378</v>
      </c>
      <c r="L6451" s="384">
        <v>49407.967941745541</v>
      </c>
      <c r="M6451" s="367">
        <v>420.99999999999778</v>
      </c>
      <c r="N6451" s="367">
        <v>421</v>
      </c>
      <c r="O6451" s="384">
        <v>31.210791804369872</v>
      </c>
      <c r="P6451" s="367">
        <v>6.1044999999999998</v>
      </c>
      <c r="Q6451" s="367">
        <v>421</v>
      </c>
      <c r="R6451" s="384">
        <v>722.27730978621389</v>
      </c>
      <c r="S6451" s="367">
        <v>5.8940000000000001</v>
      </c>
      <c r="T6451" s="367">
        <v>14517.241379310417</v>
      </c>
      <c r="U6451" s="384">
        <v>34350.994134940673</v>
      </c>
      <c r="V6451" s="367">
        <v>421.0000000000021</v>
      </c>
      <c r="W6451" s="367">
        <v>701666.666666665</v>
      </c>
      <c r="X6451" s="384">
        <v>61024.655131910164</v>
      </c>
      <c r="Y6451" s="386">
        <v>420.99999999999898</v>
      </c>
      <c r="Z6451" s="367"/>
      <c r="AA6451" s="367"/>
      <c r="AB6451" s="367"/>
      <c r="AC6451" s="367"/>
      <c r="AD6451" s="367"/>
      <c r="AE6451" s="367"/>
      <c r="AF6451" s="367"/>
      <c r="AG6451" s="367"/>
      <c r="AH6451" s="367"/>
      <c r="AI6451" s="367"/>
      <c r="AJ6451" s="367"/>
      <c r="AK6451" s="367"/>
      <c r="AL6451" s="367"/>
      <c r="AM6451" s="367"/>
      <c r="AN6451" s="367"/>
      <c r="AO6451" s="367"/>
      <c r="AP6451" s="367"/>
      <c r="AQ6451" s="367"/>
      <c r="AR6451" s="367"/>
      <c r="AS6451" s="367"/>
      <c r="AT6451" s="367"/>
    </row>
    <row r="6452" spans="2:46" ht="13.8">
      <c r="B6452" s="26">
        <v>70.333333333333144</v>
      </c>
      <c r="C6452" s="363">
        <v>354.47058352640545</v>
      </c>
      <c r="D6452" s="367">
        <v>421.99999999999886</v>
      </c>
      <c r="E6452" s="367">
        <v>19627.906976744289</v>
      </c>
      <c r="F6452" s="367">
        <v>-15732.261281246096</v>
      </c>
      <c r="G6452" s="367">
        <v>422.00000000000222</v>
      </c>
      <c r="H6452" s="367">
        <v>105500</v>
      </c>
      <c r="I6452" s="384">
        <v>-220328.92725192319</v>
      </c>
      <c r="J6452" s="367">
        <v>422</v>
      </c>
      <c r="K6452" s="367">
        <v>25575.757575757438</v>
      </c>
      <c r="L6452" s="384">
        <v>49474.247305388184</v>
      </c>
      <c r="M6452" s="367">
        <v>421.99999999999778</v>
      </c>
      <c r="N6452" s="367">
        <v>422</v>
      </c>
      <c r="O6452" s="384">
        <v>30.458089909636954</v>
      </c>
      <c r="P6452" s="367">
        <v>6.1190000000000007</v>
      </c>
      <c r="Q6452" s="367">
        <v>422</v>
      </c>
      <c r="R6452" s="384">
        <v>723.60270225547697</v>
      </c>
      <c r="S6452" s="367">
        <v>5.9080000000000004</v>
      </c>
      <c r="T6452" s="367">
        <v>14551.724137931107</v>
      </c>
      <c r="U6452" s="384">
        <v>34380.810324140723</v>
      </c>
      <c r="V6452" s="367">
        <v>422.0000000000021</v>
      </c>
      <c r="W6452" s="367">
        <v>703333.33333333163</v>
      </c>
      <c r="X6452" s="384">
        <v>61167.681390392077</v>
      </c>
      <c r="Y6452" s="386">
        <v>421.99999999999892</v>
      </c>
      <c r="Z6452" s="367"/>
      <c r="AA6452" s="367"/>
      <c r="AB6452" s="367"/>
      <c r="AC6452" s="367"/>
      <c r="AD6452" s="367"/>
      <c r="AE6452" s="367"/>
      <c r="AF6452" s="367"/>
      <c r="AG6452" s="367"/>
      <c r="AH6452" s="367"/>
      <c r="AI6452" s="367"/>
      <c r="AJ6452" s="367"/>
      <c r="AK6452" s="367"/>
      <c r="AL6452" s="367"/>
      <c r="AM6452" s="367"/>
      <c r="AN6452" s="367"/>
      <c r="AO6452" s="367"/>
      <c r="AP6452" s="367"/>
      <c r="AQ6452" s="367"/>
      <c r="AR6452" s="367"/>
      <c r="AS6452" s="367"/>
      <c r="AT6452" s="367"/>
    </row>
    <row r="6453" spans="2:46" ht="13.8">
      <c r="B6453" s="26">
        <v>70.499999999999815</v>
      </c>
      <c r="C6453" s="363">
        <v>355.31024024231732</v>
      </c>
      <c r="D6453" s="367">
        <v>422.99999999999886</v>
      </c>
      <c r="E6453" s="367">
        <v>19674.418604651266</v>
      </c>
      <c r="F6453" s="367">
        <v>-15836.430295659742</v>
      </c>
      <c r="G6453" s="367">
        <v>423.00000000000222</v>
      </c>
      <c r="H6453" s="367">
        <v>105750</v>
      </c>
      <c r="I6453" s="384">
        <v>-221638.50543550699</v>
      </c>
      <c r="J6453" s="367">
        <v>423</v>
      </c>
      <c r="K6453" s="367">
        <v>25636.363636363498</v>
      </c>
      <c r="L6453" s="384">
        <v>49540.284587371854</v>
      </c>
      <c r="M6453" s="367">
        <v>422.99999999999778</v>
      </c>
      <c r="N6453" s="367">
        <v>423</v>
      </c>
      <c r="O6453" s="384">
        <v>29.70146935712151</v>
      </c>
      <c r="P6453" s="367">
        <v>6.1334999999999997</v>
      </c>
      <c r="Q6453" s="367">
        <v>423</v>
      </c>
      <c r="R6453" s="384">
        <v>724.92624529064369</v>
      </c>
      <c r="S6453" s="367">
        <v>5.9220000000000006</v>
      </c>
      <c r="T6453" s="367">
        <v>14586.206896551797</v>
      </c>
      <c r="U6453" s="384">
        <v>34410.381121771592</v>
      </c>
      <c r="V6453" s="367">
        <v>423.00000000000216</v>
      </c>
      <c r="W6453" s="367">
        <v>704999.99999999825</v>
      </c>
      <c r="X6453" s="384">
        <v>61310.698523677725</v>
      </c>
      <c r="Y6453" s="386">
        <v>422.99999999999892</v>
      </c>
      <c r="Z6453" s="367"/>
      <c r="AA6453" s="367"/>
      <c r="AB6453" s="367"/>
      <c r="AC6453" s="367"/>
      <c r="AD6453" s="367"/>
      <c r="AE6453" s="367"/>
      <c r="AF6453" s="367"/>
      <c r="AG6453" s="367"/>
      <c r="AH6453" s="367"/>
      <c r="AI6453" s="367"/>
      <c r="AJ6453" s="367"/>
      <c r="AK6453" s="367"/>
      <c r="AL6453" s="367"/>
      <c r="AM6453" s="367"/>
      <c r="AN6453" s="367"/>
      <c r="AO6453" s="367"/>
      <c r="AP6453" s="367"/>
      <c r="AQ6453" s="367"/>
      <c r="AR6453" s="367"/>
      <c r="AS6453" s="367"/>
      <c r="AT6453" s="367"/>
    </row>
    <row r="6454" spans="2:46" ht="13.8">
      <c r="B6454" s="26">
        <v>70.666666666666487</v>
      </c>
      <c r="C6454" s="363">
        <v>356.14989544063974</v>
      </c>
      <c r="D6454" s="367">
        <v>423.99999999999892</v>
      </c>
      <c r="E6454" s="367">
        <v>19720.930232558243</v>
      </c>
      <c r="F6454" s="367">
        <v>-15940.915569054059</v>
      </c>
      <c r="G6454" s="367">
        <v>424.00000000000227</v>
      </c>
      <c r="H6454" s="367">
        <v>106000</v>
      </c>
      <c r="I6454" s="384">
        <v>-222951.80688963877</v>
      </c>
      <c r="J6454" s="367">
        <v>424</v>
      </c>
      <c r="K6454" s="367">
        <v>25696.969696969558</v>
      </c>
      <c r="L6454" s="384">
        <v>49606.079787696544</v>
      </c>
      <c r="M6454" s="367">
        <v>423.99999999999773</v>
      </c>
      <c r="N6454" s="367">
        <v>424</v>
      </c>
      <c r="O6454" s="384">
        <v>28.940930146823415</v>
      </c>
      <c r="P6454" s="367">
        <v>6.1479999999999997</v>
      </c>
      <c r="Q6454" s="367">
        <v>424</v>
      </c>
      <c r="R6454" s="384">
        <v>726.24793889171383</v>
      </c>
      <c r="S6454" s="367">
        <v>5.9359999999999999</v>
      </c>
      <c r="T6454" s="367">
        <v>14620.689655172488</v>
      </c>
      <c r="U6454" s="384">
        <v>34439.706527833274</v>
      </c>
      <c r="V6454" s="367">
        <v>424.00000000000216</v>
      </c>
      <c r="W6454" s="367">
        <v>706666.66666666488</v>
      </c>
      <c r="X6454" s="384">
        <v>61453.706531767086</v>
      </c>
      <c r="Y6454" s="386">
        <v>423.99999999999892</v>
      </c>
      <c r="Z6454" s="367"/>
      <c r="AA6454" s="367"/>
      <c r="AB6454" s="367"/>
      <c r="AC6454" s="367"/>
      <c r="AD6454" s="367"/>
      <c r="AE6454" s="367"/>
      <c r="AF6454" s="367"/>
      <c r="AG6454" s="367"/>
      <c r="AH6454" s="367"/>
      <c r="AI6454" s="367"/>
      <c r="AJ6454" s="367"/>
      <c r="AK6454" s="367"/>
      <c r="AL6454" s="367"/>
      <c r="AM6454" s="367"/>
      <c r="AN6454" s="367"/>
      <c r="AO6454" s="367"/>
      <c r="AP6454" s="367"/>
      <c r="AQ6454" s="367"/>
      <c r="AR6454" s="367"/>
      <c r="AS6454" s="367"/>
      <c r="AT6454" s="367"/>
    </row>
    <row r="6455" spans="2:46" ht="13.8">
      <c r="B6455" s="26">
        <v>70.833333333333158</v>
      </c>
      <c r="C6455" s="363">
        <v>356.9895491213727</v>
      </c>
      <c r="D6455" s="367">
        <v>424.99999999999892</v>
      </c>
      <c r="E6455" s="367">
        <v>19767.44186046522</v>
      </c>
      <c r="F6455" s="367">
        <v>-16045.717101429036</v>
      </c>
      <c r="G6455" s="367">
        <v>425.00000000000227</v>
      </c>
      <c r="H6455" s="367">
        <v>106250</v>
      </c>
      <c r="I6455" s="384">
        <v>-224268.83161431857</v>
      </c>
      <c r="J6455" s="367">
        <v>425</v>
      </c>
      <c r="K6455" s="367">
        <v>25757.575757575618</v>
      </c>
      <c r="L6455" s="384">
        <v>49671.632906362262</v>
      </c>
      <c r="M6455" s="367">
        <v>424.99999999999773</v>
      </c>
      <c r="N6455" s="367">
        <v>425</v>
      </c>
      <c r="O6455" s="384">
        <v>28.176472278742661</v>
      </c>
      <c r="P6455" s="367">
        <v>6.1625000000000005</v>
      </c>
      <c r="Q6455" s="367">
        <v>425</v>
      </c>
      <c r="R6455" s="384">
        <v>727.56778305868738</v>
      </c>
      <c r="S6455" s="367">
        <v>5.9499999999999993</v>
      </c>
      <c r="T6455" s="367">
        <v>14655.172413793178</v>
      </c>
      <c r="U6455" s="384">
        <v>34468.786542325783</v>
      </c>
      <c r="V6455" s="367">
        <v>425.00000000000216</v>
      </c>
      <c r="W6455" s="367">
        <v>708333.33333333151</v>
      </c>
      <c r="X6455" s="384">
        <v>61596.705414660151</v>
      </c>
      <c r="Y6455" s="386">
        <v>424.99999999999886</v>
      </c>
      <c r="Z6455" s="367"/>
      <c r="AA6455" s="367"/>
      <c r="AB6455" s="367"/>
      <c r="AC6455" s="367"/>
      <c r="AD6455" s="367"/>
      <c r="AE6455" s="367"/>
      <c r="AF6455" s="367"/>
      <c r="AG6455" s="367"/>
      <c r="AH6455" s="367"/>
      <c r="AI6455" s="367"/>
      <c r="AJ6455" s="367"/>
      <c r="AK6455" s="367"/>
      <c r="AL6455" s="367"/>
      <c r="AM6455" s="367"/>
      <c r="AN6455" s="367"/>
      <c r="AO6455" s="367"/>
      <c r="AP6455" s="367"/>
      <c r="AQ6455" s="367"/>
      <c r="AR6455" s="367"/>
      <c r="AS6455" s="367"/>
      <c r="AT6455" s="367"/>
    </row>
    <row r="6456" spans="2:46" ht="13.8">
      <c r="B6456" s="26">
        <v>70.999999999999829</v>
      </c>
      <c r="C6456" s="363">
        <v>357.82920128451627</v>
      </c>
      <c r="D6456" s="367">
        <v>425.99999999999898</v>
      </c>
      <c r="E6456" s="367">
        <v>19813.953488372197</v>
      </c>
      <c r="F6456" s="367">
        <v>-16150.83489278468</v>
      </c>
      <c r="G6456" s="367">
        <v>426.00000000000227</v>
      </c>
      <c r="H6456" s="367">
        <v>106500</v>
      </c>
      <c r="I6456" s="384">
        <v>-225589.57960954637</v>
      </c>
      <c r="J6456" s="367">
        <v>426</v>
      </c>
      <c r="K6456" s="367">
        <v>25818.181818181678</v>
      </c>
      <c r="L6456" s="384">
        <v>49736.943943369013</v>
      </c>
      <c r="M6456" s="367">
        <v>425.99999999999773</v>
      </c>
      <c r="N6456" s="367">
        <v>426</v>
      </c>
      <c r="O6456" s="384">
        <v>27.408095752879348</v>
      </c>
      <c r="P6456" s="367">
        <v>6.1770000000000005</v>
      </c>
      <c r="Q6456" s="367">
        <v>426</v>
      </c>
      <c r="R6456" s="384">
        <v>728.88577779156458</v>
      </c>
      <c r="S6456" s="367">
        <v>5.9639999999999995</v>
      </c>
      <c r="T6456" s="367">
        <v>14689.655172413868</v>
      </c>
      <c r="U6456" s="384">
        <v>34497.621165249111</v>
      </c>
      <c r="V6456" s="367">
        <v>426.00000000000216</v>
      </c>
      <c r="W6456" s="367">
        <v>709999.99999999814</v>
      </c>
      <c r="X6456" s="384">
        <v>61739.695172356951</v>
      </c>
      <c r="Y6456" s="386">
        <v>425.99999999999886</v>
      </c>
      <c r="Z6456" s="367"/>
      <c r="AA6456" s="367"/>
      <c r="AB6456" s="367"/>
      <c r="AC6456" s="367"/>
      <c r="AD6456" s="367"/>
      <c r="AE6456" s="367"/>
      <c r="AF6456" s="367"/>
      <c r="AG6456" s="367"/>
      <c r="AH6456" s="367"/>
      <c r="AI6456" s="367"/>
      <c r="AJ6456" s="367"/>
      <c r="AK6456" s="367"/>
      <c r="AL6456" s="367"/>
      <c r="AM6456" s="367"/>
      <c r="AN6456" s="367"/>
      <c r="AO6456" s="367"/>
      <c r="AP6456" s="367"/>
      <c r="AQ6456" s="367"/>
      <c r="AR6456" s="367"/>
      <c r="AS6456" s="367"/>
      <c r="AT6456" s="367"/>
    </row>
    <row r="6457" spans="2:46" ht="13.8">
      <c r="B6457" s="26">
        <v>71.166666666666501</v>
      </c>
      <c r="C6457" s="363">
        <v>358.66885193007028</v>
      </c>
      <c r="D6457" s="367">
        <v>426.99999999999898</v>
      </c>
      <c r="E6457" s="367">
        <v>19860.465116279174</v>
      </c>
      <c r="F6457" s="367">
        <v>-16256.268943120986</v>
      </c>
      <c r="G6457" s="367">
        <v>427.00000000000227</v>
      </c>
      <c r="H6457" s="367">
        <v>106750</v>
      </c>
      <c r="I6457" s="384">
        <v>-226914.05087532217</v>
      </c>
      <c r="J6457" s="367">
        <v>427</v>
      </c>
      <c r="K6457" s="367">
        <v>25878.787878787738</v>
      </c>
      <c r="L6457" s="384">
        <v>49802.012898716792</v>
      </c>
      <c r="M6457" s="367">
        <v>426.99999999999773</v>
      </c>
      <c r="N6457" s="367">
        <v>427</v>
      </c>
      <c r="O6457" s="384">
        <v>26.635800569233471</v>
      </c>
      <c r="P6457" s="367">
        <v>6.1914999999999996</v>
      </c>
      <c r="Q6457" s="367">
        <v>427</v>
      </c>
      <c r="R6457" s="384">
        <v>730.20192309034519</v>
      </c>
      <c r="S6457" s="367">
        <v>5.9779999999999998</v>
      </c>
      <c r="T6457" s="367">
        <v>14724.137931034558</v>
      </c>
      <c r="U6457" s="384">
        <v>34526.210396603259</v>
      </c>
      <c r="V6457" s="367">
        <v>427.00000000000222</v>
      </c>
      <c r="W6457" s="367">
        <v>711666.66666666477</v>
      </c>
      <c r="X6457" s="384">
        <v>61882.675804857456</v>
      </c>
      <c r="Y6457" s="386">
        <v>426.99999999999881</v>
      </c>
      <c r="Z6457" s="367"/>
      <c r="AA6457" s="367"/>
      <c r="AB6457" s="367"/>
      <c r="AC6457" s="367"/>
      <c r="AD6457" s="367"/>
      <c r="AE6457" s="367"/>
      <c r="AF6457" s="367"/>
      <c r="AG6457" s="367"/>
      <c r="AH6457" s="367"/>
      <c r="AI6457" s="367"/>
      <c r="AJ6457" s="367"/>
      <c r="AK6457" s="367"/>
      <c r="AL6457" s="367"/>
      <c r="AM6457" s="367"/>
      <c r="AN6457" s="367"/>
      <c r="AO6457" s="367"/>
      <c r="AP6457" s="367"/>
      <c r="AQ6457" s="367"/>
      <c r="AR6457" s="367"/>
      <c r="AS6457" s="367"/>
      <c r="AT6457" s="367"/>
    </row>
    <row r="6458" spans="2:46" ht="13.8">
      <c r="B6458" s="26">
        <v>71.333333333333172</v>
      </c>
      <c r="C6458" s="363">
        <v>359.50850105803488</v>
      </c>
      <c r="D6458" s="367">
        <v>427.99999999999903</v>
      </c>
      <c r="E6458" s="367">
        <v>19906.976744186151</v>
      </c>
      <c r="F6458" s="367">
        <v>-16362.019252437958</v>
      </c>
      <c r="G6458" s="367">
        <v>428.00000000000227</v>
      </c>
      <c r="H6458" s="367">
        <v>107000</v>
      </c>
      <c r="I6458" s="384">
        <v>-228242.24541164594</v>
      </c>
      <c r="J6458" s="367">
        <v>428</v>
      </c>
      <c r="K6458" s="367">
        <v>25939.393939393798</v>
      </c>
      <c r="L6458" s="384">
        <v>49866.839772405598</v>
      </c>
      <c r="M6458" s="367">
        <v>427.99999999999773</v>
      </c>
      <c r="N6458" s="367">
        <v>428</v>
      </c>
      <c r="O6458" s="384">
        <v>25.859586727804938</v>
      </c>
      <c r="P6458" s="367">
        <v>6.2059999999999995</v>
      </c>
      <c r="Q6458" s="367">
        <v>428</v>
      </c>
      <c r="R6458" s="384">
        <v>731.51621895502933</v>
      </c>
      <c r="S6458" s="367">
        <v>5.992</v>
      </c>
      <c r="T6458" s="367">
        <v>14758.620689655248</v>
      </c>
      <c r="U6458" s="384">
        <v>34554.554236388234</v>
      </c>
      <c r="V6458" s="367">
        <v>428.00000000000222</v>
      </c>
      <c r="W6458" s="367">
        <v>713333.33333333139</v>
      </c>
      <c r="X6458" s="384">
        <v>62025.647312161687</v>
      </c>
      <c r="Y6458" s="386">
        <v>427.99999999999881</v>
      </c>
      <c r="Z6458" s="367"/>
      <c r="AA6458" s="367"/>
      <c r="AB6458" s="367"/>
      <c r="AC6458" s="367"/>
      <c r="AD6458" s="367"/>
      <c r="AE6458" s="367"/>
      <c r="AF6458" s="367"/>
      <c r="AG6458" s="367"/>
      <c r="AH6458" s="367"/>
      <c r="AI6458" s="367"/>
      <c r="AJ6458" s="367"/>
      <c r="AK6458" s="367"/>
      <c r="AL6458" s="367"/>
      <c r="AM6458" s="367"/>
      <c r="AN6458" s="367"/>
      <c r="AO6458" s="367"/>
      <c r="AP6458" s="367"/>
      <c r="AQ6458" s="367"/>
      <c r="AR6458" s="367"/>
      <c r="AS6458" s="367"/>
      <c r="AT6458" s="367"/>
    </row>
    <row r="6459" spans="2:46" ht="13.8">
      <c r="B6459" s="26">
        <v>71.499999999999844</v>
      </c>
      <c r="C6459" s="363">
        <v>360.34814866841003</v>
      </c>
      <c r="D6459" s="367">
        <v>428.99999999999903</v>
      </c>
      <c r="E6459" s="367">
        <v>19953.488372093128</v>
      </c>
      <c r="F6459" s="367">
        <v>-16468.085820735596</v>
      </c>
      <c r="G6459" s="367">
        <v>429.00000000000227</v>
      </c>
      <c r="H6459" s="367">
        <v>107250</v>
      </c>
      <c r="I6459" s="384">
        <v>-229574.16321851773</v>
      </c>
      <c r="J6459" s="367">
        <v>429</v>
      </c>
      <c r="K6459" s="367">
        <v>25999.999999999858</v>
      </c>
      <c r="L6459" s="384">
        <v>49931.424564435438</v>
      </c>
      <c r="M6459" s="367">
        <v>428.99999999999773</v>
      </c>
      <c r="N6459" s="367">
        <v>429</v>
      </c>
      <c r="O6459" s="384">
        <v>25.07945422859375</v>
      </c>
      <c r="P6459" s="367">
        <v>6.2205000000000004</v>
      </c>
      <c r="Q6459" s="367">
        <v>429</v>
      </c>
      <c r="R6459" s="384">
        <v>732.82866538561711</v>
      </c>
      <c r="S6459" s="367">
        <v>6.0060000000000002</v>
      </c>
      <c r="T6459" s="367">
        <v>14793.103448275939</v>
      </c>
      <c r="U6459" s="384">
        <v>34582.652684604036</v>
      </c>
      <c r="V6459" s="367">
        <v>429.00000000000222</v>
      </c>
      <c r="W6459" s="367">
        <v>714999.99999999802</v>
      </c>
      <c r="X6459" s="384">
        <v>62168.609694269617</v>
      </c>
      <c r="Y6459" s="386">
        <v>428.99999999999875</v>
      </c>
      <c r="Z6459" s="367"/>
      <c r="AA6459" s="367"/>
      <c r="AB6459" s="367"/>
      <c r="AC6459" s="367"/>
      <c r="AD6459" s="367"/>
      <c r="AE6459" s="367"/>
      <c r="AF6459" s="367"/>
      <c r="AG6459" s="367"/>
      <c r="AH6459" s="367"/>
      <c r="AI6459" s="367"/>
      <c r="AJ6459" s="367"/>
      <c r="AK6459" s="367"/>
      <c r="AL6459" s="367"/>
      <c r="AM6459" s="367"/>
      <c r="AN6459" s="367"/>
      <c r="AO6459" s="367"/>
      <c r="AP6459" s="367"/>
      <c r="AQ6459" s="367"/>
      <c r="AR6459" s="367"/>
      <c r="AS6459" s="367"/>
      <c r="AT6459" s="367"/>
    </row>
    <row r="6460" spans="2:46" ht="13.8">
      <c r="B6460" s="26">
        <v>71.666666666666515</v>
      </c>
      <c r="C6460" s="363">
        <v>361.18779476119579</v>
      </c>
      <c r="D6460" s="367">
        <v>429.99999999999909</v>
      </c>
      <c r="E6460" s="367">
        <v>20000.000000000106</v>
      </c>
      <c r="F6460" s="367">
        <v>-16574.468648013899</v>
      </c>
      <c r="G6460" s="367">
        <v>430.00000000000227</v>
      </c>
      <c r="H6460" s="367">
        <v>107500</v>
      </c>
      <c r="I6460" s="384">
        <v>-230909.80429593753</v>
      </c>
      <c r="J6460" s="367">
        <v>430</v>
      </c>
      <c r="K6460" s="367">
        <v>26060.606060605918</v>
      </c>
      <c r="L6460" s="384">
        <v>49995.767274806291</v>
      </c>
      <c r="M6460" s="367">
        <v>429.99999999999767</v>
      </c>
      <c r="N6460" s="367">
        <v>430</v>
      </c>
      <c r="O6460" s="384">
        <v>24.295403071599999</v>
      </c>
      <c r="P6460" s="367">
        <v>6.2350000000000003</v>
      </c>
      <c r="Q6460" s="367">
        <v>430</v>
      </c>
      <c r="R6460" s="384">
        <v>734.13926238210831</v>
      </c>
      <c r="S6460" s="367">
        <v>6.0200000000000005</v>
      </c>
      <c r="T6460" s="367">
        <v>14827.586206896629</v>
      </c>
      <c r="U6460" s="384">
        <v>34610.505741250658</v>
      </c>
      <c r="V6460" s="367">
        <v>430.00000000000227</v>
      </c>
      <c r="W6460" s="367">
        <v>716666.66666666465</v>
      </c>
      <c r="X6460" s="384">
        <v>62311.562951181288</v>
      </c>
      <c r="Y6460" s="386">
        <v>429.99999999999875</v>
      </c>
      <c r="Z6460" s="367"/>
      <c r="AA6460" s="367"/>
      <c r="AB6460" s="367"/>
      <c r="AC6460" s="367"/>
      <c r="AD6460" s="367"/>
      <c r="AE6460" s="367"/>
      <c r="AF6460" s="367"/>
      <c r="AG6460" s="367"/>
      <c r="AH6460" s="367"/>
      <c r="AI6460" s="367"/>
      <c r="AJ6460" s="367"/>
      <c r="AK6460" s="367"/>
      <c r="AL6460" s="367"/>
      <c r="AM6460" s="367"/>
      <c r="AN6460" s="367"/>
      <c r="AO6460" s="367"/>
      <c r="AP6460" s="367"/>
      <c r="AQ6460" s="367"/>
      <c r="AR6460" s="367"/>
      <c r="AS6460" s="367"/>
      <c r="AT6460" s="367"/>
    </row>
    <row r="6461" spans="2:46" ht="13.8">
      <c r="B6461" s="26">
        <v>71.833333333333186</v>
      </c>
      <c r="C6461" s="363">
        <v>362.02743933639198</v>
      </c>
      <c r="D6461" s="367">
        <v>430.99999999999909</v>
      </c>
      <c r="E6461" s="367">
        <v>20046.511627907083</v>
      </c>
      <c r="F6461" s="367">
        <v>-16681.167734272869</v>
      </c>
      <c r="G6461" s="367">
        <v>431.00000000000227</v>
      </c>
      <c r="H6461" s="367">
        <v>107750</v>
      </c>
      <c r="I6461" s="384">
        <v>-232249.16864390529</v>
      </c>
      <c r="J6461" s="367">
        <v>431</v>
      </c>
      <c r="K6461" s="367">
        <v>26121.212121211978</v>
      </c>
      <c r="L6461" s="384">
        <v>50059.867903518178</v>
      </c>
      <c r="M6461" s="367">
        <v>430.99999999999767</v>
      </c>
      <c r="N6461" s="367">
        <v>431</v>
      </c>
      <c r="O6461" s="384">
        <v>23.507433256823642</v>
      </c>
      <c r="P6461" s="367">
        <v>6.2495000000000003</v>
      </c>
      <c r="Q6461" s="367">
        <v>431</v>
      </c>
      <c r="R6461" s="384">
        <v>735.44800994450304</v>
      </c>
      <c r="S6461" s="367">
        <v>6.0340000000000007</v>
      </c>
      <c r="T6461" s="367">
        <v>14862.068965517319</v>
      </c>
      <c r="U6461" s="384">
        <v>34638.113406328092</v>
      </c>
      <c r="V6461" s="367">
        <v>431.00000000000227</v>
      </c>
      <c r="W6461" s="367">
        <v>718333.33333333128</v>
      </c>
      <c r="X6461" s="384">
        <v>62454.507082896664</v>
      </c>
      <c r="Y6461" s="386">
        <v>430.99999999999875</v>
      </c>
      <c r="Z6461" s="367"/>
      <c r="AA6461" s="367"/>
      <c r="AB6461" s="367"/>
      <c r="AC6461" s="367"/>
      <c r="AD6461" s="367"/>
      <c r="AE6461" s="367"/>
      <c r="AF6461" s="367"/>
      <c r="AG6461" s="367"/>
      <c r="AH6461" s="367"/>
      <c r="AI6461" s="367"/>
      <c r="AJ6461" s="367"/>
      <c r="AK6461" s="367"/>
      <c r="AL6461" s="367"/>
      <c r="AM6461" s="367"/>
      <c r="AN6461" s="367"/>
      <c r="AO6461" s="367"/>
      <c r="AP6461" s="367"/>
      <c r="AQ6461" s="367"/>
      <c r="AR6461" s="367"/>
      <c r="AS6461" s="367"/>
      <c r="AT6461" s="367"/>
    </row>
    <row r="6462" spans="2:46" ht="13.8">
      <c r="B6462" s="26">
        <v>71.999999999999858</v>
      </c>
      <c r="C6462" s="363">
        <v>362.86708239399877</v>
      </c>
      <c r="D6462" s="367">
        <v>431.99999999999915</v>
      </c>
      <c r="E6462" s="367">
        <v>20093.02325581406</v>
      </c>
      <c r="F6462" s="367">
        <v>-16788.183079512506</v>
      </c>
      <c r="G6462" s="367">
        <v>432.00000000000233</v>
      </c>
      <c r="H6462" s="367">
        <v>108000</v>
      </c>
      <c r="I6462" s="384">
        <v>-233592.25626242108</v>
      </c>
      <c r="J6462" s="367">
        <v>432</v>
      </c>
      <c r="K6462" s="367">
        <v>26181.818181818038</v>
      </c>
      <c r="L6462" s="384">
        <v>50123.726450571099</v>
      </c>
      <c r="M6462" s="367">
        <v>431.99999999999767</v>
      </c>
      <c r="N6462" s="367">
        <v>432</v>
      </c>
      <c r="O6462" s="384">
        <v>22.715544784264679</v>
      </c>
      <c r="P6462" s="367">
        <v>6.2640000000000002</v>
      </c>
      <c r="Q6462" s="367">
        <v>432</v>
      </c>
      <c r="R6462" s="384">
        <v>736.75490807280107</v>
      </c>
      <c r="S6462" s="367">
        <v>6.0479999999999992</v>
      </c>
      <c r="T6462" s="367">
        <v>14896.551724138009</v>
      </c>
      <c r="U6462" s="384">
        <v>34665.475679836345</v>
      </c>
      <c r="V6462" s="367">
        <v>432.00000000000227</v>
      </c>
      <c r="W6462" s="367">
        <v>719999.9999999979</v>
      </c>
      <c r="X6462" s="384">
        <v>62597.442089415752</v>
      </c>
      <c r="Y6462" s="386">
        <v>431.99999999999869</v>
      </c>
      <c r="Z6462" s="367"/>
      <c r="AA6462" s="367"/>
      <c r="AB6462" s="367"/>
      <c r="AC6462" s="367"/>
      <c r="AD6462" s="367"/>
      <c r="AE6462" s="367"/>
      <c r="AF6462" s="367"/>
      <c r="AG6462" s="367"/>
      <c r="AH6462" s="367"/>
      <c r="AI6462" s="367"/>
      <c r="AJ6462" s="367"/>
      <c r="AK6462" s="367"/>
      <c r="AL6462" s="367"/>
      <c r="AM6462" s="367"/>
      <c r="AN6462" s="367"/>
      <c r="AO6462" s="367"/>
      <c r="AP6462" s="367"/>
      <c r="AQ6462" s="367"/>
      <c r="AR6462" s="367"/>
      <c r="AS6462" s="367"/>
      <c r="AT6462" s="367"/>
    </row>
    <row r="6463" spans="2:46" ht="13.8">
      <c r="B6463" s="26">
        <v>72.166666666666529</v>
      </c>
      <c r="C6463" s="363">
        <v>363.70672393401611</v>
      </c>
      <c r="D6463" s="367">
        <v>432.99999999999915</v>
      </c>
      <c r="E6463" s="367">
        <v>20139.534883721037</v>
      </c>
      <c r="F6463" s="367">
        <v>-16895.514683732807</v>
      </c>
      <c r="G6463" s="367">
        <v>433.00000000000233</v>
      </c>
      <c r="H6463" s="367">
        <v>108250</v>
      </c>
      <c r="I6463" s="384">
        <v>-234939.06715148487</v>
      </c>
      <c r="J6463" s="367">
        <v>433</v>
      </c>
      <c r="K6463" s="367">
        <v>26242.424242424098</v>
      </c>
      <c r="L6463" s="384">
        <v>50187.342915965033</v>
      </c>
      <c r="M6463" s="367">
        <v>432.99999999999767</v>
      </c>
      <c r="N6463" s="367">
        <v>433</v>
      </c>
      <c r="O6463" s="384">
        <v>21.9197376539231</v>
      </c>
      <c r="P6463" s="367">
        <v>6.2785000000000002</v>
      </c>
      <c r="Q6463" s="367">
        <v>433</v>
      </c>
      <c r="R6463" s="384">
        <v>738.05995676700263</v>
      </c>
      <c r="S6463" s="367">
        <v>6.0619999999999994</v>
      </c>
      <c r="T6463" s="367">
        <v>14931.0344827587</v>
      </c>
      <c r="U6463" s="384">
        <v>34692.592561775426</v>
      </c>
      <c r="V6463" s="367">
        <v>433.00000000000227</v>
      </c>
      <c r="W6463" s="367">
        <v>721666.66666666453</v>
      </c>
      <c r="X6463" s="384">
        <v>62740.367970738567</v>
      </c>
      <c r="Y6463" s="386">
        <v>432.99999999999869</v>
      </c>
      <c r="Z6463" s="367"/>
      <c r="AA6463" s="367"/>
      <c r="AB6463" s="367"/>
      <c r="AC6463" s="367"/>
      <c r="AD6463" s="367"/>
      <c r="AE6463" s="367"/>
      <c r="AF6463" s="367"/>
      <c r="AG6463" s="367"/>
      <c r="AH6463" s="367"/>
      <c r="AI6463" s="367"/>
      <c r="AJ6463" s="367"/>
      <c r="AK6463" s="367"/>
      <c r="AL6463" s="367"/>
      <c r="AM6463" s="367"/>
      <c r="AN6463" s="367"/>
      <c r="AO6463" s="367"/>
      <c r="AP6463" s="367"/>
      <c r="AQ6463" s="367"/>
      <c r="AR6463" s="367"/>
      <c r="AS6463" s="367"/>
      <c r="AT6463" s="367"/>
    </row>
    <row r="6464" spans="2:46" ht="13.8">
      <c r="B6464" s="26">
        <v>72.333333333333201</v>
      </c>
      <c r="C6464" s="363">
        <v>364.54636395644405</v>
      </c>
      <c r="D6464" s="367">
        <v>433.9999999999992</v>
      </c>
      <c r="E6464" s="367">
        <v>20186.046511628014</v>
      </c>
      <c r="F6464" s="367">
        <v>-17003.162546933767</v>
      </c>
      <c r="G6464" s="367">
        <v>434.00000000000233</v>
      </c>
      <c r="H6464" s="367">
        <v>108500</v>
      </c>
      <c r="I6464" s="384">
        <v>-236289.6013110966</v>
      </c>
      <c r="J6464" s="367">
        <v>434</v>
      </c>
      <c r="K6464" s="367">
        <v>26303.030303030158</v>
      </c>
      <c r="L6464" s="384">
        <v>50250.717299700002</v>
      </c>
      <c r="M6464" s="367">
        <v>433.99999999999767</v>
      </c>
      <c r="N6464" s="367">
        <v>434</v>
      </c>
      <c r="O6464" s="384">
        <v>21.120011865798919</v>
      </c>
      <c r="P6464" s="367">
        <v>6.2930000000000001</v>
      </c>
      <c r="Q6464" s="367">
        <v>434</v>
      </c>
      <c r="R6464" s="384">
        <v>739.36315602710783</v>
      </c>
      <c r="S6464" s="367">
        <v>6.0759999999999996</v>
      </c>
      <c r="T6464" s="367">
        <v>14965.51724137939</v>
      </c>
      <c r="U6464" s="384">
        <v>34719.464052145333</v>
      </c>
      <c r="V6464" s="367">
        <v>434.00000000000233</v>
      </c>
      <c r="W6464" s="367">
        <v>723333.33333333116</v>
      </c>
      <c r="X6464" s="384">
        <v>62883.284726865095</v>
      </c>
      <c r="Y6464" s="386">
        <v>433.99999999999869</v>
      </c>
      <c r="Z6464" s="367"/>
      <c r="AA6464" s="367"/>
      <c r="AB6464" s="367"/>
      <c r="AC6464" s="367"/>
      <c r="AD6464" s="367"/>
      <c r="AE6464" s="367"/>
      <c r="AF6464" s="367"/>
      <c r="AG6464" s="367"/>
      <c r="AH6464" s="367"/>
      <c r="AI6464" s="367"/>
      <c r="AJ6464" s="367"/>
      <c r="AK6464" s="367"/>
      <c r="AL6464" s="367"/>
      <c r="AM6464" s="367"/>
      <c r="AN6464" s="367"/>
      <c r="AO6464" s="367"/>
      <c r="AP6464" s="367"/>
      <c r="AQ6464" s="367"/>
      <c r="AR6464" s="367"/>
      <c r="AS6464" s="367"/>
      <c r="AT6464" s="367"/>
    </row>
    <row r="6465" spans="2:46" ht="13.8">
      <c r="B6465" s="26">
        <v>72.499999999999872</v>
      </c>
      <c r="C6465" s="363">
        <v>365.38600246128243</v>
      </c>
      <c r="D6465" s="367">
        <v>434.9999999999992</v>
      </c>
      <c r="E6465" s="367">
        <v>20232.558139534991</v>
      </c>
      <c r="F6465" s="367">
        <v>-17111.126669115398</v>
      </c>
      <c r="G6465" s="367">
        <v>435.00000000000233</v>
      </c>
      <c r="H6465" s="367">
        <v>108750</v>
      </c>
      <c r="I6465" s="384">
        <v>-237643.85874125641</v>
      </c>
      <c r="J6465" s="367">
        <v>435</v>
      </c>
      <c r="K6465" s="367">
        <v>26363.636363636218</v>
      </c>
      <c r="L6465" s="384">
        <v>50313.849601776004</v>
      </c>
      <c r="M6465" s="367">
        <v>434.99999999999761</v>
      </c>
      <c r="N6465" s="367">
        <v>435</v>
      </c>
      <c r="O6465" s="384">
        <v>20.316367419892128</v>
      </c>
      <c r="P6465" s="367">
        <v>6.3075000000000001</v>
      </c>
      <c r="Q6465" s="367">
        <v>435</v>
      </c>
      <c r="R6465" s="384">
        <v>740.66450585311645</v>
      </c>
      <c r="S6465" s="367">
        <v>6.09</v>
      </c>
      <c r="T6465" s="367">
        <v>15000.00000000008</v>
      </c>
      <c r="U6465" s="384">
        <v>34746.090150946053</v>
      </c>
      <c r="V6465" s="367">
        <v>435.00000000000233</v>
      </c>
      <c r="W6465" s="367">
        <v>724999.99999999779</v>
      </c>
      <c r="X6465" s="384">
        <v>63026.192357795349</v>
      </c>
      <c r="Y6465" s="386">
        <v>434.99999999999869</v>
      </c>
      <c r="Z6465" s="367"/>
      <c r="AA6465" s="367"/>
      <c r="AB6465" s="367"/>
      <c r="AC6465" s="367"/>
      <c r="AD6465" s="367"/>
      <c r="AE6465" s="367"/>
      <c r="AF6465" s="367"/>
      <c r="AG6465" s="367"/>
      <c r="AH6465" s="367"/>
      <c r="AI6465" s="367"/>
      <c r="AJ6465" s="367"/>
      <c r="AK6465" s="367"/>
      <c r="AL6465" s="367"/>
      <c r="AM6465" s="367"/>
      <c r="AN6465" s="367"/>
      <c r="AO6465" s="367"/>
      <c r="AP6465" s="367"/>
      <c r="AQ6465" s="367"/>
      <c r="AR6465" s="367"/>
      <c r="AS6465" s="367"/>
      <c r="AT6465" s="367"/>
    </row>
    <row r="6466" spans="2:46" ht="13.8">
      <c r="B6466" s="26">
        <v>72.666666666666544</v>
      </c>
      <c r="C6466" s="363">
        <v>366.22563944853141</v>
      </c>
      <c r="D6466" s="367">
        <v>435.99999999999926</v>
      </c>
      <c r="E6466" s="367">
        <v>20279.069767441968</v>
      </c>
      <c r="F6466" s="367">
        <v>-17219.407050277692</v>
      </c>
      <c r="G6466" s="367">
        <v>436.00000000000233</v>
      </c>
      <c r="H6466" s="367">
        <v>109000</v>
      </c>
      <c r="I6466" s="384">
        <v>-239001.83944196417</v>
      </c>
      <c r="J6466" s="367">
        <v>436</v>
      </c>
      <c r="K6466" s="367">
        <v>26424.242424242279</v>
      </c>
      <c r="L6466" s="384">
        <v>50376.739822193027</v>
      </c>
      <c r="M6466" s="367">
        <v>435.99999999999761</v>
      </c>
      <c r="N6466" s="367">
        <v>436</v>
      </c>
      <c r="O6466" s="384">
        <v>19.508804316202728</v>
      </c>
      <c r="P6466" s="367">
        <v>6.3220000000000001</v>
      </c>
      <c r="Q6466" s="367">
        <v>436</v>
      </c>
      <c r="R6466" s="384">
        <v>741.96400624502871</v>
      </c>
      <c r="S6466" s="367">
        <v>6.1040000000000001</v>
      </c>
      <c r="T6466" s="367">
        <v>15034.48275862077</v>
      </c>
      <c r="U6466" s="384">
        <v>34772.470858177592</v>
      </c>
      <c r="V6466" s="367">
        <v>436.00000000000233</v>
      </c>
      <c r="W6466" s="367">
        <v>726666.66666666442</v>
      </c>
      <c r="X6466" s="384">
        <v>63169.090863529302</v>
      </c>
      <c r="Y6466" s="386">
        <v>435.99999999999864</v>
      </c>
      <c r="Z6466" s="367"/>
      <c r="AA6466" s="367"/>
      <c r="AB6466" s="367"/>
      <c r="AC6466" s="367"/>
      <c r="AD6466" s="367"/>
      <c r="AE6466" s="367"/>
      <c r="AF6466" s="367"/>
      <c r="AG6466" s="367"/>
      <c r="AH6466" s="367"/>
      <c r="AI6466" s="367"/>
      <c r="AJ6466" s="367"/>
      <c r="AK6466" s="367"/>
      <c r="AL6466" s="367"/>
      <c r="AM6466" s="367"/>
      <c r="AN6466" s="367"/>
      <c r="AO6466" s="367"/>
      <c r="AP6466" s="367"/>
      <c r="AQ6466" s="367"/>
      <c r="AR6466" s="367"/>
      <c r="AS6466" s="367"/>
      <c r="AT6466" s="367"/>
    </row>
    <row r="6467" spans="2:46" ht="13.8">
      <c r="B6467" s="26">
        <v>72.833333333333215</v>
      </c>
      <c r="C6467" s="363">
        <v>367.06527491819088</v>
      </c>
      <c r="D6467" s="367">
        <v>436.99999999999926</v>
      </c>
      <c r="E6467" s="367">
        <v>20325.581395348945</v>
      </c>
      <c r="F6467" s="367">
        <v>-17328.003690420654</v>
      </c>
      <c r="G6467" s="367">
        <v>437.00000000000233</v>
      </c>
      <c r="H6467" s="367">
        <v>109250</v>
      </c>
      <c r="I6467" s="384">
        <v>-240363.54341321992</v>
      </c>
      <c r="J6467" s="367">
        <v>437</v>
      </c>
      <c r="K6467" s="367">
        <v>26484.848484848339</v>
      </c>
      <c r="L6467" s="384">
        <v>50439.387960951084</v>
      </c>
      <c r="M6467" s="367">
        <v>436.99999999999761</v>
      </c>
      <c r="N6467" s="367">
        <v>437</v>
      </c>
      <c r="O6467" s="384">
        <v>18.697322554730714</v>
      </c>
      <c r="P6467" s="367">
        <v>6.3365</v>
      </c>
      <c r="Q6467" s="367">
        <v>437</v>
      </c>
      <c r="R6467" s="384">
        <v>743.26165720284428</v>
      </c>
      <c r="S6467" s="367">
        <v>6.1180000000000003</v>
      </c>
      <c r="T6467" s="367">
        <v>15068.96551724146</v>
      </c>
      <c r="U6467" s="384">
        <v>34798.606173839959</v>
      </c>
      <c r="V6467" s="367">
        <v>437.00000000000233</v>
      </c>
      <c r="W6467" s="367">
        <v>728333.33333333104</v>
      </c>
      <c r="X6467" s="384">
        <v>63311.980244066981</v>
      </c>
      <c r="Y6467" s="386">
        <v>436.99999999999864</v>
      </c>
      <c r="Z6467" s="367"/>
      <c r="AA6467" s="367"/>
      <c r="AB6467" s="367"/>
      <c r="AC6467" s="367"/>
      <c r="AD6467" s="367"/>
      <c r="AE6467" s="367"/>
      <c r="AF6467" s="367"/>
      <c r="AG6467" s="367"/>
      <c r="AH6467" s="367"/>
      <c r="AI6467" s="367"/>
      <c r="AJ6467" s="367"/>
      <c r="AK6467" s="367"/>
      <c r="AL6467" s="367"/>
      <c r="AM6467" s="367"/>
      <c r="AN6467" s="367"/>
      <c r="AO6467" s="367"/>
      <c r="AP6467" s="367"/>
      <c r="AQ6467" s="367"/>
      <c r="AR6467" s="367"/>
      <c r="AS6467" s="367"/>
      <c r="AT6467" s="367"/>
    </row>
    <row r="6468" spans="2:46" ht="13.8">
      <c r="B6468" s="26">
        <v>72.999999999999886</v>
      </c>
      <c r="C6468" s="363">
        <v>367.90490887026101</v>
      </c>
      <c r="D6468" s="367">
        <v>437.99999999999932</v>
      </c>
      <c r="E6468" s="367">
        <v>20372.093023255922</v>
      </c>
      <c r="F6468" s="367">
        <v>-17436.916589544275</v>
      </c>
      <c r="G6468" s="367">
        <v>438.00000000000233</v>
      </c>
      <c r="H6468" s="367">
        <v>109500</v>
      </c>
      <c r="I6468" s="384">
        <v>-241728.9706550237</v>
      </c>
      <c r="J6468" s="367">
        <v>438</v>
      </c>
      <c r="K6468" s="367">
        <v>26545.454545454399</v>
      </c>
      <c r="L6468" s="384">
        <v>50501.794018050161</v>
      </c>
      <c r="M6468" s="367">
        <v>437.99999999999761</v>
      </c>
      <c r="N6468" s="367">
        <v>438</v>
      </c>
      <c r="O6468" s="384">
        <v>17.881922135476099</v>
      </c>
      <c r="P6468" s="367">
        <v>6.351</v>
      </c>
      <c r="Q6468" s="367">
        <v>438</v>
      </c>
      <c r="R6468" s="384">
        <v>744.55745872656337</v>
      </c>
      <c r="S6468" s="367">
        <v>6.1320000000000006</v>
      </c>
      <c r="T6468" s="367">
        <v>15103.448275862151</v>
      </c>
      <c r="U6468" s="384">
        <v>34824.496097933144</v>
      </c>
      <c r="V6468" s="367">
        <v>438.00000000000239</v>
      </c>
      <c r="W6468" s="367">
        <v>729999.99999999767</v>
      </c>
      <c r="X6468" s="384">
        <v>63454.860499408373</v>
      </c>
      <c r="Y6468" s="386">
        <v>437.99999999999858</v>
      </c>
      <c r="Z6468" s="367"/>
      <c r="AA6468" s="367"/>
      <c r="AB6468" s="367"/>
      <c r="AC6468" s="367"/>
      <c r="AD6468" s="367"/>
      <c r="AE6468" s="367"/>
      <c r="AF6468" s="367"/>
      <c r="AG6468" s="367"/>
      <c r="AH6468" s="367"/>
      <c r="AI6468" s="367"/>
      <c r="AJ6468" s="367"/>
      <c r="AK6468" s="367"/>
      <c r="AL6468" s="367"/>
      <c r="AM6468" s="367"/>
      <c r="AN6468" s="367"/>
      <c r="AO6468" s="367"/>
      <c r="AP6468" s="367"/>
      <c r="AQ6468" s="367"/>
      <c r="AR6468" s="367"/>
      <c r="AS6468" s="367"/>
      <c r="AT6468" s="367"/>
    </row>
    <row r="6469" spans="2:46" ht="13.8">
      <c r="B6469" s="26">
        <v>73.166666666666558</v>
      </c>
      <c r="C6469" s="363">
        <v>368.74454130474163</v>
      </c>
      <c r="D6469" s="367">
        <v>438.99999999999932</v>
      </c>
      <c r="E6469" s="367">
        <v>20418.604651162899</v>
      </c>
      <c r="F6469" s="367">
        <v>-17546.145747648567</v>
      </c>
      <c r="G6469" s="367">
        <v>439.00000000000233</v>
      </c>
      <c r="H6469" s="367">
        <v>109750</v>
      </c>
      <c r="I6469" s="384">
        <v>-243098.12116737544</v>
      </c>
      <c r="J6469" s="367">
        <v>439</v>
      </c>
      <c r="K6469" s="367">
        <v>26606.060606060459</v>
      </c>
      <c r="L6469" s="384">
        <v>50563.957993490272</v>
      </c>
      <c r="M6469" s="367">
        <v>438.99999999999761</v>
      </c>
      <c r="N6469" s="367">
        <v>439</v>
      </c>
      <c r="O6469" s="384">
        <v>17.062603058438871</v>
      </c>
      <c r="P6469" s="367">
        <v>6.3654999999999999</v>
      </c>
      <c r="Q6469" s="367">
        <v>439</v>
      </c>
      <c r="R6469" s="384">
        <v>745.85141081618599</v>
      </c>
      <c r="S6469" s="367">
        <v>6.1459999999999999</v>
      </c>
      <c r="T6469" s="367">
        <v>15137.931034482841</v>
      </c>
      <c r="U6469" s="384">
        <v>34850.14063045715</v>
      </c>
      <c r="V6469" s="367">
        <v>439.00000000000239</v>
      </c>
      <c r="W6469" s="367">
        <v>731666.6666666643</v>
      </c>
      <c r="X6469" s="384">
        <v>63597.731629553484</v>
      </c>
      <c r="Y6469" s="386">
        <v>438.99999999999858</v>
      </c>
      <c r="Z6469" s="367"/>
      <c r="AA6469" s="367"/>
      <c r="AB6469" s="367"/>
      <c r="AC6469" s="367"/>
      <c r="AD6469" s="367"/>
      <c r="AE6469" s="367"/>
      <c r="AF6469" s="367"/>
      <c r="AG6469" s="367"/>
      <c r="AH6469" s="367"/>
      <c r="AI6469" s="367"/>
      <c r="AJ6469" s="367"/>
      <c r="AK6469" s="367"/>
      <c r="AL6469" s="367"/>
      <c r="AM6469" s="367"/>
      <c r="AN6469" s="367"/>
      <c r="AO6469" s="367"/>
      <c r="AP6469" s="367"/>
      <c r="AQ6469" s="367"/>
      <c r="AR6469" s="367"/>
      <c r="AS6469" s="367"/>
      <c r="AT6469" s="367"/>
    </row>
    <row r="6470" spans="2:46" ht="13.8">
      <c r="B6470" s="26">
        <v>73.333333333333229</v>
      </c>
      <c r="C6470" s="363">
        <v>369.58417222163274</v>
      </c>
      <c r="D6470" s="367">
        <v>439.99999999999937</v>
      </c>
      <c r="E6470" s="367">
        <v>20465.116279069876</v>
      </c>
      <c r="F6470" s="367">
        <v>-17655.691164733522</v>
      </c>
      <c r="G6470" s="367">
        <v>440.00000000000233</v>
      </c>
      <c r="H6470" s="367">
        <v>110000</v>
      </c>
      <c r="I6470" s="384">
        <v>-244470.9949502752</v>
      </c>
      <c r="J6470" s="367">
        <v>440</v>
      </c>
      <c r="K6470" s="367">
        <v>26666.666666666519</v>
      </c>
      <c r="L6470" s="384">
        <v>50625.879887271403</v>
      </c>
      <c r="M6470" s="367">
        <v>439.99999999999761</v>
      </c>
      <c r="N6470" s="367">
        <v>440</v>
      </c>
      <c r="O6470" s="384">
        <v>16.239365323619037</v>
      </c>
      <c r="P6470" s="367">
        <v>6.38</v>
      </c>
      <c r="Q6470" s="367">
        <v>440</v>
      </c>
      <c r="R6470" s="384">
        <v>747.14351347171203</v>
      </c>
      <c r="S6470" s="367">
        <v>6.1599999999999993</v>
      </c>
      <c r="T6470" s="367">
        <v>15172.413793103531</v>
      </c>
      <c r="U6470" s="384">
        <v>34875.539771411975</v>
      </c>
      <c r="V6470" s="367">
        <v>440.00000000000239</v>
      </c>
      <c r="W6470" s="367">
        <v>733333.33333333093</v>
      </c>
      <c r="X6470" s="384">
        <v>63740.593634502322</v>
      </c>
      <c r="Y6470" s="386">
        <v>439.99999999999858</v>
      </c>
      <c r="Z6470" s="367"/>
      <c r="AA6470" s="367"/>
      <c r="AB6470" s="367"/>
      <c r="AC6470" s="367"/>
      <c r="AD6470" s="367"/>
      <c r="AE6470" s="367"/>
      <c r="AF6470" s="367"/>
      <c r="AG6470" s="367"/>
      <c r="AH6470" s="367"/>
      <c r="AI6470" s="367"/>
      <c r="AJ6470" s="367"/>
      <c r="AK6470" s="367"/>
      <c r="AL6470" s="367"/>
      <c r="AM6470" s="367"/>
      <c r="AN6470" s="367"/>
      <c r="AO6470" s="367"/>
      <c r="AP6470" s="367"/>
      <c r="AQ6470" s="367"/>
      <c r="AR6470" s="367"/>
      <c r="AS6470" s="367"/>
      <c r="AT6470" s="367"/>
    </row>
    <row r="6471" spans="2:46" ht="13.8">
      <c r="B6471" s="26">
        <v>73.499999999999901</v>
      </c>
      <c r="C6471" s="363">
        <v>370.4238016209344</v>
      </c>
      <c r="D6471" s="367">
        <v>440.99999999999937</v>
      </c>
      <c r="E6471" s="367">
        <v>20511.627906976853</v>
      </c>
      <c r="F6471" s="367">
        <v>-17765.552840799151</v>
      </c>
      <c r="G6471" s="367">
        <v>441.00000000000239</v>
      </c>
      <c r="H6471" s="367">
        <v>110250</v>
      </c>
      <c r="I6471" s="384">
        <v>-245847.592003723</v>
      </c>
      <c r="J6471" s="367">
        <v>441</v>
      </c>
      <c r="K6471" s="367">
        <v>26727.272727272579</v>
      </c>
      <c r="L6471" s="384">
        <v>50687.559699393569</v>
      </c>
      <c r="M6471" s="367">
        <v>440.99999999999756</v>
      </c>
      <c r="N6471" s="367">
        <v>441</v>
      </c>
      <c r="O6471" s="384">
        <v>15.412208931016592</v>
      </c>
      <c r="P6471" s="367">
        <v>6.3944999999999999</v>
      </c>
      <c r="Q6471" s="367">
        <v>441</v>
      </c>
      <c r="R6471" s="384">
        <v>748.43376669314182</v>
      </c>
      <c r="S6471" s="367">
        <v>6.1739999999999995</v>
      </c>
      <c r="T6471" s="367">
        <v>15206.896551724221</v>
      </c>
      <c r="U6471" s="384">
        <v>34900.69352079762</v>
      </c>
      <c r="V6471" s="367">
        <v>441.00000000000244</v>
      </c>
      <c r="W6471" s="367">
        <v>734999.99999999756</v>
      </c>
      <c r="X6471" s="384">
        <v>63883.446514254865</v>
      </c>
      <c r="Y6471" s="386">
        <v>440.99999999999852</v>
      </c>
      <c r="Z6471" s="367"/>
      <c r="AA6471" s="367"/>
      <c r="AB6471" s="367"/>
      <c r="AC6471" s="367"/>
      <c r="AD6471" s="367"/>
      <c r="AE6471" s="367"/>
      <c r="AF6471" s="367"/>
      <c r="AG6471" s="367"/>
      <c r="AH6471" s="367"/>
      <c r="AI6471" s="367"/>
      <c r="AJ6471" s="367"/>
      <c r="AK6471" s="367"/>
      <c r="AL6471" s="367"/>
      <c r="AM6471" s="367"/>
      <c r="AN6471" s="367"/>
      <c r="AO6471" s="367"/>
      <c r="AP6471" s="367"/>
      <c r="AQ6471" s="367"/>
      <c r="AR6471" s="367"/>
      <c r="AS6471" s="367"/>
      <c r="AT6471" s="367"/>
    </row>
    <row r="6472" spans="2:46" ht="13.8">
      <c r="B6472" s="26">
        <v>73.666666666666572</v>
      </c>
      <c r="C6472" s="363">
        <v>371.26342950264672</v>
      </c>
      <c r="D6472" s="367">
        <v>441.99999999999943</v>
      </c>
      <c r="E6472" s="367">
        <v>20558.13953488383</v>
      </c>
      <c r="F6472" s="367">
        <v>-17875.730775845434</v>
      </c>
      <c r="G6472" s="367">
        <v>442.00000000000239</v>
      </c>
      <c r="H6472" s="367">
        <v>110500</v>
      </c>
      <c r="I6472" s="384">
        <v>-247227.91232771872</v>
      </c>
      <c r="J6472" s="367">
        <v>442</v>
      </c>
      <c r="K6472" s="367">
        <v>26787.878787878639</v>
      </c>
      <c r="L6472" s="384">
        <v>50748.997429856761</v>
      </c>
      <c r="M6472" s="367">
        <v>441.99999999999756</v>
      </c>
      <c r="N6472" s="367">
        <v>442</v>
      </c>
      <c r="O6472" s="384">
        <v>14.581133880631539</v>
      </c>
      <c r="P6472" s="367">
        <v>6.4089999999999998</v>
      </c>
      <c r="Q6472" s="367">
        <v>442</v>
      </c>
      <c r="R6472" s="384">
        <v>749.72217048047492</v>
      </c>
      <c r="S6472" s="367">
        <v>6.1879999999999997</v>
      </c>
      <c r="T6472" s="367">
        <v>15241.379310344912</v>
      </c>
      <c r="U6472" s="384">
        <v>34925.601878614099</v>
      </c>
      <c r="V6472" s="367">
        <v>442.00000000000244</v>
      </c>
      <c r="W6472" s="367">
        <v>736666.66666666418</v>
      </c>
      <c r="X6472" s="384">
        <v>64026.290268811128</v>
      </c>
      <c r="Y6472" s="386">
        <v>441.99999999999852</v>
      </c>
      <c r="Z6472" s="367"/>
      <c r="AA6472" s="367"/>
      <c r="AB6472" s="367"/>
      <c r="AC6472" s="367"/>
      <c r="AD6472" s="367"/>
      <c r="AE6472" s="367"/>
      <c r="AF6472" s="367"/>
      <c r="AG6472" s="367"/>
      <c r="AH6472" s="367"/>
      <c r="AI6472" s="367"/>
      <c r="AJ6472" s="367"/>
      <c r="AK6472" s="367"/>
      <c r="AL6472" s="367"/>
      <c r="AM6472" s="367"/>
      <c r="AN6472" s="367"/>
      <c r="AO6472" s="367"/>
      <c r="AP6472" s="367"/>
      <c r="AQ6472" s="367"/>
      <c r="AR6472" s="367"/>
      <c r="AS6472" s="367"/>
      <c r="AT6472" s="367"/>
    </row>
    <row r="6473" spans="2:46" ht="13.8">
      <c r="B6473" s="26">
        <v>73.833333333333243</v>
      </c>
      <c r="C6473" s="363">
        <v>372.10305586676947</v>
      </c>
      <c r="D6473" s="367">
        <v>442.99999999999943</v>
      </c>
      <c r="E6473" s="367">
        <v>20604.651162790808</v>
      </c>
      <c r="F6473" s="367">
        <v>-17986.224969872383</v>
      </c>
      <c r="G6473" s="367">
        <v>443.00000000000239</v>
      </c>
      <c r="H6473" s="367">
        <v>110750</v>
      </c>
      <c r="I6473" s="384">
        <v>-248611.95592226248</v>
      </c>
      <c r="J6473" s="367">
        <v>443</v>
      </c>
      <c r="K6473" s="367">
        <v>26848.484848484699</v>
      </c>
      <c r="L6473" s="384">
        <v>50810.193078660981</v>
      </c>
      <c r="M6473" s="367">
        <v>442.99999999999756</v>
      </c>
      <c r="N6473" s="367">
        <v>443</v>
      </c>
      <c r="O6473" s="384">
        <v>13.746140172463825</v>
      </c>
      <c r="P6473" s="367">
        <v>6.4235000000000007</v>
      </c>
      <c r="Q6473" s="367">
        <v>443</v>
      </c>
      <c r="R6473" s="384">
        <v>751.00872483371154</v>
      </c>
      <c r="S6473" s="367">
        <v>6.202</v>
      </c>
      <c r="T6473" s="367">
        <v>15275.862068965602</v>
      </c>
      <c r="U6473" s="384">
        <v>34950.264844861391</v>
      </c>
      <c r="V6473" s="367">
        <v>443.00000000000244</v>
      </c>
      <c r="W6473" s="367">
        <v>738333.33333333081</v>
      </c>
      <c r="X6473" s="384">
        <v>64169.124898171103</v>
      </c>
      <c r="Y6473" s="386">
        <v>442.99999999999847</v>
      </c>
      <c r="Z6473" s="367"/>
      <c r="AA6473" s="367"/>
      <c r="AB6473" s="367"/>
      <c r="AC6473" s="367"/>
      <c r="AD6473" s="367"/>
      <c r="AE6473" s="367"/>
      <c r="AF6473" s="367"/>
      <c r="AG6473" s="367"/>
      <c r="AH6473" s="367"/>
      <c r="AI6473" s="367"/>
      <c r="AJ6473" s="367"/>
      <c r="AK6473" s="367"/>
      <c r="AL6473" s="367"/>
      <c r="AM6473" s="367"/>
      <c r="AN6473" s="367"/>
      <c r="AO6473" s="367"/>
      <c r="AP6473" s="367"/>
      <c r="AQ6473" s="367"/>
      <c r="AR6473" s="367"/>
      <c r="AS6473" s="367"/>
      <c r="AT6473" s="367"/>
    </row>
    <row r="6474" spans="2:46" ht="13.8">
      <c r="B6474" s="26">
        <v>73.999999999999915</v>
      </c>
      <c r="C6474" s="363">
        <v>372.94268071330282</v>
      </c>
      <c r="D6474" s="367">
        <v>443.99999999999949</v>
      </c>
      <c r="E6474" s="367">
        <v>20651.162790697785</v>
      </c>
      <c r="F6474" s="367">
        <v>-18097.035422879999</v>
      </c>
      <c r="G6474" s="367">
        <v>444.00000000000239</v>
      </c>
      <c r="H6474" s="367">
        <v>111000</v>
      </c>
      <c r="I6474" s="384">
        <v>-249999.72278735423</v>
      </c>
      <c r="J6474" s="367">
        <v>444</v>
      </c>
      <c r="K6474" s="367">
        <v>26909.090909090759</v>
      </c>
      <c r="L6474" s="384">
        <v>50871.14664580622</v>
      </c>
      <c r="M6474" s="367">
        <v>443.99999999999756</v>
      </c>
      <c r="N6474" s="367">
        <v>444</v>
      </c>
      <c r="O6474" s="384">
        <v>12.907227806513607</v>
      </c>
      <c r="P6474" s="367">
        <v>6.4379999999999997</v>
      </c>
      <c r="Q6474" s="367">
        <v>444</v>
      </c>
      <c r="R6474" s="384">
        <v>752.29342975285169</v>
      </c>
      <c r="S6474" s="367">
        <v>6.2160000000000002</v>
      </c>
      <c r="T6474" s="367">
        <v>15310.344827586292</v>
      </c>
      <c r="U6474" s="384">
        <v>34974.682419539495</v>
      </c>
      <c r="V6474" s="367">
        <v>444.00000000000244</v>
      </c>
      <c r="W6474" s="367">
        <v>739999.99999999744</v>
      </c>
      <c r="X6474" s="384">
        <v>64311.950402334805</v>
      </c>
      <c r="Y6474" s="386">
        <v>443.99999999999847</v>
      </c>
      <c r="Z6474" s="367"/>
      <c r="AA6474" s="367"/>
      <c r="AB6474" s="367"/>
      <c r="AC6474" s="367"/>
      <c r="AD6474" s="367"/>
      <c r="AE6474" s="367"/>
      <c r="AF6474" s="367"/>
      <c r="AG6474" s="367"/>
      <c r="AH6474" s="367"/>
      <c r="AI6474" s="367"/>
      <c r="AJ6474" s="367"/>
      <c r="AK6474" s="367"/>
      <c r="AL6474" s="367"/>
      <c r="AM6474" s="367"/>
      <c r="AN6474" s="367"/>
      <c r="AO6474" s="367"/>
      <c r="AP6474" s="367"/>
      <c r="AQ6474" s="367"/>
      <c r="AR6474" s="367"/>
      <c r="AS6474" s="367"/>
      <c r="AT6474" s="367"/>
    </row>
    <row r="6475" spans="2:46" ht="13.8">
      <c r="B6475" s="26">
        <v>74.166666666666586</v>
      </c>
      <c r="C6475" s="363">
        <v>373.78230404224666</v>
      </c>
      <c r="D6475" s="367">
        <v>444.99999999999949</v>
      </c>
      <c r="E6475" s="367">
        <v>20697.674418604762</v>
      </c>
      <c r="F6475" s="367">
        <v>-18208.162134868282</v>
      </c>
      <c r="G6475" s="367">
        <v>445.00000000000239</v>
      </c>
      <c r="H6475" s="367">
        <v>111250</v>
      </c>
      <c r="I6475" s="384">
        <v>-251391.21292299399</v>
      </c>
      <c r="J6475" s="367">
        <v>445</v>
      </c>
      <c r="K6475" s="367">
        <v>26969.696969696819</v>
      </c>
      <c r="L6475" s="384">
        <v>50931.858131292494</v>
      </c>
      <c r="M6475" s="367">
        <v>444.99999999999756</v>
      </c>
      <c r="N6475" s="367">
        <v>445</v>
      </c>
      <c r="O6475" s="384">
        <v>12.064396782780729</v>
      </c>
      <c r="P6475" s="367">
        <v>6.4524999999999997</v>
      </c>
      <c r="Q6475" s="367">
        <v>445</v>
      </c>
      <c r="R6475" s="384">
        <v>753.57628523789538</v>
      </c>
      <c r="S6475" s="367">
        <v>6.23</v>
      </c>
      <c r="T6475" s="367">
        <v>15344.827586206982</v>
      </c>
      <c r="U6475" s="384">
        <v>34998.854602648433</v>
      </c>
      <c r="V6475" s="367">
        <v>445.0000000000025</v>
      </c>
      <c r="W6475" s="367">
        <v>741666.66666666407</v>
      </c>
      <c r="X6475" s="384">
        <v>64454.766781302198</v>
      </c>
      <c r="Y6475" s="386">
        <v>444.99999999999841</v>
      </c>
      <c r="Z6475" s="367"/>
      <c r="AA6475" s="367"/>
      <c r="AB6475" s="367"/>
      <c r="AC6475" s="367"/>
      <c r="AD6475" s="367"/>
      <c r="AE6475" s="367"/>
      <c r="AF6475" s="367"/>
      <c r="AG6475" s="367"/>
      <c r="AH6475" s="367"/>
      <c r="AI6475" s="367"/>
      <c r="AJ6475" s="367"/>
      <c r="AK6475" s="367"/>
      <c r="AL6475" s="367"/>
      <c r="AM6475" s="367"/>
      <c r="AN6475" s="367"/>
      <c r="AO6475" s="367"/>
      <c r="AP6475" s="367"/>
      <c r="AQ6475" s="367"/>
      <c r="AR6475" s="367"/>
      <c r="AS6475" s="367"/>
      <c r="AT6475" s="367"/>
    </row>
    <row r="6476" spans="2:46" ht="13.8">
      <c r="B6476" s="26">
        <v>74.333333333333258</v>
      </c>
      <c r="C6476" s="363">
        <v>374.62192585360111</v>
      </c>
      <c r="D6476" s="367">
        <v>445.99999999999955</v>
      </c>
      <c r="E6476" s="367">
        <v>20744.186046511739</v>
      </c>
      <c r="F6476" s="367">
        <v>-18319.605105837225</v>
      </c>
      <c r="G6476" s="367">
        <v>446.00000000000239</v>
      </c>
      <c r="H6476" s="367">
        <v>111500</v>
      </c>
      <c r="I6476" s="384">
        <v>-252786.42632918173</v>
      </c>
      <c r="J6476" s="367">
        <v>446</v>
      </c>
      <c r="K6476" s="367">
        <v>27030.303030302879</v>
      </c>
      <c r="L6476" s="384">
        <v>50992.327535119788</v>
      </c>
      <c r="M6476" s="367">
        <v>445.99999999999756</v>
      </c>
      <c r="N6476" s="367">
        <v>446</v>
      </c>
      <c r="O6476" s="384">
        <v>11.217647101265239</v>
      </c>
      <c r="P6476" s="367">
        <v>6.4669999999999996</v>
      </c>
      <c r="Q6476" s="367">
        <v>446</v>
      </c>
      <c r="R6476" s="384">
        <v>754.85729128884236</v>
      </c>
      <c r="S6476" s="367">
        <v>6.2439999999999998</v>
      </c>
      <c r="T6476" s="367">
        <v>15379.310344827672</v>
      </c>
      <c r="U6476" s="384">
        <v>35022.78139418819</v>
      </c>
      <c r="V6476" s="367">
        <v>446.0000000000025</v>
      </c>
      <c r="W6476" s="367">
        <v>743333.33333333069</v>
      </c>
      <c r="X6476" s="384">
        <v>64597.574035073332</v>
      </c>
      <c r="Y6476" s="386">
        <v>445.99999999999841</v>
      </c>
      <c r="Z6476" s="367"/>
      <c r="AA6476" s="367"/>
      <c r="AB6476" s="367"/>
      <c r="AC6476" s="367"/>
      <c r="AD6476" s="367"/>
      <c r="AE6476" s="367"/>
      <c r="AF6476" s="367"/>
      <c r="AG6476" s="367"/>
      <c r="AH6476" s="367"/>
      <c r="AI6476" s="367"/>
      <c r="AJ6476" s="367"/>
      <c r="AK6476" s="367"/>
      <c r="AL6476" s="367"/>
      <c r="AM6476" s="367"/>
      <c r="AN6476" s="367"/>
      <c r="AO6476" s="367"/>
      <c r="AP6476" s="367"/>
      <c r="AQ6476" s="367"/>
      <c r="AR6476" s="367"/>
      <c r="AS6476" s="367"/>
      <c r="AT6476" s="367"/>
    </row>
    <row r="6477" spans="2:46" ht="13.8">
      <c r="B6477" s="26">
        <v>74.499999999999929</v>
      </c>
      <c r="C6477" s="363">
        <v>375.46154614736611</v>
      </c>
      <c r="D6477" s="367">
        <v>446.99999999999955</v>
      </c>
      <c r="E6477" s="367">
        <v>20790.697674418716</v>
      </c>
      <c r="F6477" s="367">
        <v>-18431.364335786839</v>
      </c>
      <c r="G6477" s="367">
        <v>447.00000000000239</v>
      </c>
      <c r="H6477" s="367">
        <v>111750</v>
      </c>
      <c r="I6477" s="384">
        <v>-254185.36300591737</v>
      </c>
      <c r="J6477" s="367">
        <v>446.99999999999994</v>
      </c>
      <c r="K6477" s="367">
        <v>27090.909090908939</v>
      </c>
      <c r="L6477" s="384">
        <v>51052.554857288116</v>
      </c>
      <c r="M6477" s="367">
        <v>446.9999999999975</v>
      </c>
      <c r="N6477" s="367">
        <v>447</v>
      </c>
      <c r="O6477" s="384">
        <v>10.366978761967092</v>
      </c>
      <c r="P6477" s="367">
        <v>6.4815000000000005</v>
      </c>
      <c r="Q6477" s="367">
        <v>447</v>
      </c>
      <c r="R6477" s="384">
        <v>756.13644790569299</v>
      </c>
      <c r="S6477" s="367">
        <v>6.258</v>
      </c>
      <c r="T6477" s="367">
        <v>15413.793103448363</v>
      </c>
      <c r="U6477" s="384">
        <v>35046.462794158768</v>
      </c>
      <c r="V6477" s="367">
        <v>447.0000000000025</v>
      </c>
      <c r="W6477" s="367">
        <v>744999.99999999732</v>
      </c>
      <c r="X6477" s="384">
        <v>64740.372163648186</v>
      </c>
      <c r="Y6477" s="386">
        <v>446.99999999999841</v>
      </c>
      <c r="Z6477" s="367"/>
      <c r="AA6477" s="367"/>
      <c r="AB6477" s="367"/>
      <c r="AC6477" s="367"/>
      <c r="AD6477" s="367"/>
      <c r="AE6477" s="367"/>
      <c r="AF6477" s="367"/>
      <c r="AG6477" s="367"/>
      <c r="AH6477" s="367"/>
      <c r="AI6477" s="367"/>
      <c r="AJ6477" s="367"/>
      <c r="AK6477" s="367"/>
      <c r="AL6477" s="367"/>
      <c r="AM6477" s="367"/>
      <c r="AN6477" s="367"/>
      <c r="AO6477" s="367"/>
      <c r="AP6477" s="367"/>
      <c r="AQ6477" s="367"/>
      <c r="AR6477" s="367"/>
      <c r="AS6477" s="367"/>
      <c r="AT6477" s="367"/>
    </row>
    <row r="6478" spans="2:46" ht="13.8">
      <c r="B6478" s="26">
        <v>74.6666666666666</v>
      </c>
      <c r="C6478" s="363">
        <v>376.30116492354165</v>
      </c>
      <c r="D6478" s="367">
        <v>447.9999999999996</v>
      </c>
      <c r="E6478" s="367">
        <v>20837.209302325693</v>
      </c>
      <c r="F6478" s="367">
        <v>-18543.439824717116</v>
      </c>
      <c r="G6478" s="367">
        <v>448.00000000000239</v>
      </c>
      <c r="H6478" s="367">
        <v>112000</v>
      </c>
      <c r="I6478" s="384">
        <v>-255588.02295320114</v>
      </c>
      <c r="J6478" s="367">
        <v>447.99999999999994</v>
      </c>
      <c r="K6478" s="367">
        <v>27151.515151514999</v>
      </c>
      <c r="L6478" s="384">
        <v>51112.540097797471</v>
      </c>
      <c r="M6478" s="367">
        <v>447.9999999999975</v>
      </c>
      <c r="N6478" s="367">
        <v>448</v>
      </c>
      <c r="O6478" s="384">
        <v>9.5123917648863863</v>
      </c>
      <c r="P6478" s="367">
        <v>6.4960000000000004</v>
      </c>
      <c r="Q6478" s="367">
        <v>448</v>
      </c>
      <c r="R6478" s="384">
        <v>757.41375508844715</v>
      </c>
      <c r="S6478" s="367">
        <v>6.2720000000000002</v>
      </c>
      <c r="T6478" s="367">
        <v>15448.275862069053</v>
      </c>
      <c r="U6478" s="384">
        <v>35069.898802560165</v>
      </c>
      <c r="V6478" s="367">
        <v>448.00000000000256</v>
      </c>
      <c r="W6478" s="367">
        <v>746666.66666666395</v>
      </c>
      <c r="X6478" s="384">
        <v>64883.161167026745</v>
      </c>
      <c r="Y6478" s="386">
        <v>447.99999999999835</v>
      </c>
      <c r="Z6478" s="367"/>
      <c r="AA6478" s="367"/>
      <c r="AB6478" s="367"/>
      <c r="AC6478" s="367"/>
      <c r="AD6478" s="367"/>
      <c r="AE6478" s="367"/>
      <c r="AF6478" s="367"/>
      <c r="AG6478" s="367"/>
      <c r="AH6478" s="367"/>
      <c r="AI6478" s="367"/>
      <c r="AJ6478" s="367"/>
      <c r="AK6478" s="367"/>
      <c r="AL6478" s="367"/>
      <c r="AM6478" s="367"/>
      <c r="AN6478" s="367"/>
      <c r="AO6478" s="367"/>
      <c r="AP6478" s="367"/>
      <c r="AQ6478" s="367"/>
      <c r="AR6478" s="367"/>
      <c r="AS6478" s="367"/>
      <c r="AT6478" s="367"/>
    </row>
    <row r="6479" spans="2:46" ht="13.8">
      <c r="B6479" s="26">
        <v>74.833333333333272</v>
      </c>
      <c r="C6479" s="363">
        <v>377.14078218212762</v>
      </c>
      <c r="D6479" s="367">
        <v>448.9999999999996</v>
      </c>
      <c r="E6479" s="367">
        <v>20883.72093023267</v>
      </c>
      <c r="F6479" s="367">
        <v>-18655.83157262806</v>
      </c>
      <c r="G6479" s="367">
        <v>449.00000000000239</v>
      </c>
      <c r="H6479" s="367">
        <v>112250</v>
      </c>
      <c r="I6479" s="384">
        <v>-256994.40617103287</v>
      </c>
      <c r="J6479" s="367">
        <v>448.99999999999994</v>
      </c>
      <c r="K6479" s="367">
        <v>27212.121212121059</v>
      </c>
      <c r="L6479" s="384">
        <v>51172.283256647846</v>
      </c>
      <c r="M6479" s="367">
        <v>448.9999999999975</v>
      </c>
      <c r="N6479" s="367">
        <v>449</v>
      </c>
      <c r="O6479" s="384">
        <v>8.653886110023123</v>
      </c>
      <c r="P6479" s="367">
        <v>6.5104999999999995</v>
      </c>
      <c r="Q6479" s="367">
        <v>449</v>
      </c>
      <c r="R6479" s="384">
        <v>758.68921283710461</v>
      </c>
      <c r="S6479" s="367">
        <v>6.2859999999999996</v>
      </c>
      <c r="T6479" s="367">
        <v>15482.758620689743</v>
      </c>
      <c r="U6479" s="384">
        <v>35093.089419392389</v>
      </c>
      <c r="V6479" s="367">
        <v>449.00000000000256</v>
      </c>
      <c r="W6479" s="367">
        <v>748333.33333333058</v>
      </c>
      <c r="X6479" s="384">
        <v>65025.941045209031</v>
      </c>
      <c r="Y6479" s="386">
        <v>448.99999999999835</v>
      </c>
      <c r="Z6479" s="367"/>
      <c r="AA6479" s="367"/>
      <c r="AB6479" s="367"/>
      <c r="AC6479" s="367"/>
      <c r="AD6479" s="367"/>
      <c r="AE6479" s="367"/>
      <c r="AF6479" s="367"/>
      <c r="AG6479" s="367"/>
      <c r="AH6479" s="367"/>
      <c r="AI6479" s="367"/>
      <c r="AJ6479" s="367"/>
      <c r="AK6479" s="367"/>
      <c r="AL6479" s="367"/>
      <c r="AM6479" s="367"/>
      <c r="AN6479" s="367"/>
      <c r="AO6479" s="367"/>
      <c r="AP6479" s="367"/>
      <c r="AQ6479" s="367"/>
      <c r="AR6479" s="367"/>
      <c r="AS6479" s="367"/>
      <c r="AT6479" s="367"/>
    </row>
    <row r="6480" spans="2:46" ht="13.8">
      <c r="B6480" s="26">
        <v>74.999999999999943</v>
      </c>
      <c r="C6480" s="363">
        <v>377.98039792312431</v>
      </c>
      <c r="D6480" s="367">
        <v>449.99999999999966</v>
      </c>
      <c r="E6480" s="367">
        <v>20930.232558139647</v>
      </c>
      <c r="F6480" s="367">
        <v>-18768.539579519678</v>
      </c>
      <c r="G6480" s="367">
        <v>450.00000000000244</v>
      </c>
      <c r="H6480" s="367">
        <v>112500</v>
      </c>
      <c r="I6480" s="384">
        <v>-258404.51265941258</v>
      </c>
      <c r="J6480" s="367">
        <v>449.99999999999994</v>
      </c>
      <c r="K6480" s="367">
        <v>27272.727272727119</v>
      </c>
      <c r="L6480" s="384">
        <v>51231.784333839263</v>
      </c>
      <c r="M6480" s="367">
        <v>449.9999999999975</v>
      </c>
      <c r="N6480" s="367">
        <v>450</v>
      </c>
      <c r="O6480" s="384">
        <v>7.7914617973771492</v>
      </c>
      <c r="P6480" s="367">
        <v>6.5250000000000004</v>
      </c>
      <c r="Q6480" s="367">
        <v>450</v>
      </c>
      <c r="R6480" s="384">
        <v>759.96282115166582</v>
      </c>
      <c r="S6480" s="367">
        <v>6.3</v>
      </c>
      <c r="T6480" s="367">
        <v>15517.241379310433</v>
      </c>
      <c r="U6480" s="384">
        <v>35116.034644655425</v>
      </c>
      <c r="V6480" s="367">
        <v>450.00000000000256</v>
      </c>
      <c r="W6480" s="367">
        <v>749999.99999999721</v>
      </c>
      <c r="X6480" s="384">
        <v>65168.711798195029</v>
      </c>
      <c r="Y6480" s="386">
        <v>449.99999999999829</v>
      </c>
      <c r="Z6480" s="367"/>
      <c r="AA6480" s="367"/>
      <c r="AB6480" s="367"/>
      <c r="AC6480" s="367"/>
      <c r="AD6480" s="367"/>
      <c r="AE6480" s="367"/>
      <c r="AF6480" s="367"/>
      <c r="AG6480" s="367"/>
      <c r="AH6480" s="367"/>
      <c r="AI6480" s="367"/>
      <c r="AJ6480" s="367"/>
      <c r="AK6480" s="367"/>
      <c r="AL6480" s="367"/>
      <c r="AM6480" s="367"/>
      <c r="AN6480" s="367"/>
      <c r="AO6480" s="367"/>
      <c r="AP6480" s="367"/>
      <c r="AQ6480" s="367"/>
      <c r="AR6480" s="367"/>
      <c r="AS6480" s="367"/>
      <c r="AT6480" s="367"/>
    </row>
    <row r="6481" spans="2:46" ht="13.8">
      <c r="B6481" s="26">
        <v>75.166666666666615</v>
      </c>
      <c r="C6481" s="363">
        <v>378.82001214653144</v>
      </c>
      <c r="D6481" s="367">
        <v>450.99999999999966</v>
      </c>
      <c r="E6481" s="367">
        <v>20976.744186046624</v>
      </c>
      <c r="F6481" s="367">
        <v>-18881.563845391949</v>
      </c>
      <c r="G6481" s="367">
        <v>451.00000000000244</v>
      </c>
      <c r="H6481" s="367">
        <v>112750</v>
      </c>
      <c r="I6481" s="384">
        <v>-259818.34241834033</v>
      </c>
      <c r="J6481" s="367">
        <v>450.99999999999994</v>
      </c>
      <c r="K6481" s="367">
        <v>27333.333333333179</v>
      </c>
      <c r="L6481" s="384">
        <v>51291.043329371692</v>
      </c>
      <c r="M6481" s="367">
        <v>450.9999999999975</v>
      </c>
      <c r="N6481" s="367">
        <v>451</v>
      </c>
      <c r="O6481" s="384">
        <v>6.9251188269486184</v>
      </c>
      <c r="P6481" s="367">
        <v>6.5395000000000003</v>
      </c>
      <c r="Q6481" s="367">
        <v>451</v>
      </c>
      <c r="R6481" s="384">
        <v>761.23458003213045</v>
      </c>
      <c r="S6481" s="367">
        <v>6.3140000000000001</v>
      </c>
      <c r="T6481" s="367">
        <v>15551.724137931124</v>
      </c>
      <c r="U6481" s="384">
        <v>35138.734478349288</v>
      </c>
      <c r="V6481" s="367">
        <v>451.00000000000256</v>
      </c>
      <c r="W6481" s="367">
        <v>751666.66666666383</v>
      </c>
      <c r="X6481" s="384">
        <v>65311.473425984746</v>
      </c>
      <c r="Y6481" s="386">
        <v>450.99999999999829</v>
      </c>
      <c r="Z6481" s="367"/>
      <c r="AA6481" s="367"/>
      <c r="AB6481" s="367"/>
      <c r="AC6481" s="367"/>
      <c r="AD6481" s="367"/>
      <c r="AE6481" s="367"/>
      <c r="AF6481" s="367"/>
      <c r="AG6481" s="367"/>
      <c r="AH6481" s="367"/>
      <c r="AI6481" s="367"/>
      <c r="AJ6481" s="367"/>
      <c r="AK6481" s="367"/>
      <c r="AL6481" s="367"/>
      <c r="AM6481" s="367"/>
      <c r="AN6481" s="367"/>
      <c r="AO6481" s="367"/>
      <c r="AP6481" s="367"/>
      <c r="AQ6481" s="367"/>
      <c r="AR6481" s="367"/>
      <c r="AS6481" s="367"/>
      <c r="AT6481" s="367"/>
    </row>
    <row r="6482" spans="2:46" ht="13.8">
      <c r="B6482" s="26">
        <v>75.333333333333286</v>
      </c>
      <c r="C6482" s="363">
        <v>379.65962485234917</v>
      </c>
      <c r="D6482" s="367">
        <v>451.99999999999972</v>
      </c>
      <c r="E6482" s="367">
        <v>21023.255813953601</v>
      </c>
      <c r="F6482" s="367">
        <v>-18994.904370244887</v>
      </c>
      <c r="G6482" s="367">
        <v>452.00000000000244</v>
      </c>
      <c r="H6482" s="367">
        <v>113000</v>
      </c>
      <c r="I6482" s="384">
        <v>-261235.89544781606</v>
      </c>
      <c r="J6482" s="367">
        <v>451.99999999999994</v>
      </c>
      <c r="K6482" s="367">
        <v>27393.939393939239</v>
      </c>
      <c r="L6482" s="384">
        <v>51350.060243245156</v>
      </c>
      <c r="M6482" s="367">
        <v>451.99999999999744</v>
      </c>
      <c r="N6482" s="367">
        <v>452</v>
      </c>
      <c r="O6482" s="384">
        <v>6.0548571987374782</v>
      </c>
      <c r="P6482" s="367">
        <v>6.5540000000000003</v>
      </c>
      <c r="Q6482" s="367">
        <v>452</v>
      </c>
      <c r="R6482" s="384">
        <v>762.50448947849861</v>
      </c>
      <c r="S6482" s="367">
        <v>6.3280000000000003</v>
      </c>
      <c r="T6482" s="367">
        <v>15586.206896551814</v>
      </c>
      <c r="U6482" s="384">
        <v>35161.188920473964</v>
      </c>
      <c r="V6482" s="367">
        <v>452.00000000000261</v>
      </c>
      <c r="W6482" s="367">
        <v>753333.33333333046</v>
      </c>
      <c r="X6482" s="384">
        <v>65454.225928578169</v>
      </c>
      <c r="Y6482" s="386">
        <v>451.99999999999824</v>
      </c>
      <c r="Z6482" s="367"/>
      <c r="AA6482" s="367"/>
      <c r="AB6482" s="367"/>
      <c r="AC6482" s="367"/>
      <c r="AD6482" s="367"/>
      <c r="AE6482" s="367"/>
      <c r="AF6482" s="367"/>
      <c r="AG6482" s="367"/>
      <c r="AH6482" s="367"/>
      <c r="AI6482" s="367"/>
      <c r="AJ6482" s="367"/>
      <c r="AK6482" s="367"/>
      <c r="AL6482" s="367"/>
      <c r="AM6482" s="367"/>
      <c r="AN6482" s="367"/>
      <c r="AO6482" s="367"/>
      <c r="AP6482" s="367"/>
      <c r="AQ6482" s="367"/>
      <c r="AR6482" s="367"/>
      <c r="AS6482" s="367"/>
      <c r="AT6482" s="367"/>
    </row>
    <row r="6483" spans="2:46" ht="13.8">
      <c r="B6483" s="26">
        <v>75.499999999999957</v>
      </c>
      <c r="C6483" s="363">
        <v>380.49923604057733</v>
      </c>
      <c r="D6483" s="367">
        <v>452.99999999999972</v>
      </c>
      <c r="E6483" s="367">
        <v>21069.767441860578</v>
      </c>
      <c r="F6483" s="367">
        <v>-19108.561154078492</v>
      </c>
      <c r="G6483" s="367">
        <v>453.00000000000244</v>
      </c>
      <c r="H6483" s="367">
        <v>113250</v>
      </c>
      <c r="I6483" s="384">
        <v>-262657.17174783978</v>
      </c>
      <c r="J6483" s="367">
        <v>452.99999999999994</v>
      </c>
      <c r="K6483" s="367">
        <v>27454.545454545299</v>
      </c>
      <c r="L6483" s="384">
        <v>51408.835075459647</v>
      </c>
      <c r="M6483" s="367">
        <v>452.99999999999744</v>
      </c>
      <c r="N6483" s="367">
        <v>453</v>
      </c>
      <c r="O6483" s="384">
        <v>5.1806769127437837</v>
      </c>
      <c r="P6483" s="367">
        <v>6.5684999999999993</v>
      </c>
      <c r="Q6483" s="367">
        <v>453</v>
      </c>
      <c r="R6483" s="384">
        <v>763.77254949077019</v>
      </c>
      <c r="S6483" s="367">
        <v>6.3419999999999996</v>
      </c>
      <c r="T6483" s="367">
        <v>15620.689655172504</v>
      </c>
      <c r="U6483" s="384">
        <v>35183.397971029473</v>
      </c>
      <c r="V6483" s="367">
        <v>453.00000000000261</v>
      </c>
      <c r="W6483" s="367">
        <v>754999.99999999709</v>
      </c>
      <c r="X6483" s="384">
        <v>65596.969305975319</v>
      </c>
      <c r="Y6483" s="386">
        <v>452.99999999999824</v>
      </c>
      <c r="Z6483" s="367"/>
      <c r="AA6483" s="367"/>
      <c r="AB6483" s="367"/>
      <c r="AC6483" s="367"/>
      <c r="AD6483" s="367"/>
      <c r="AE6483" s="367"/>
      <c r="AF6483" s="367"/>
      <c r="AG6483" s="367"/>
      <c r="AH6483" s="367"/>
      <c r="AI6483" s="367"/>
      <c r="AJ6483" s="367"/>
      <c r="AK6483" s="367"/>
      <c r="AL6483" s="367"/>
      <c r="AM6483" s="367"/>
      <c r="AN6483" s="367"/>
      <c r="AO6483" s="367"/>
      <c r="AP6483" s="367"/>
      <c r="AQ6483" s="367"/>
      <c r="AR6483" s="367"/>
      <c r="AS6483" s="367"/>
      <c r="AT6483" s="367"/>
    </row>
    <row r="6484" spans="2:46" ht="13.8">
      <c r="B6484" s="26">
        <v>75.666666666666629</v>
      </c>
      <c r="C6484" s="363">
        <v>381.33884571121621</v>
      </c>
      <c r="D6484" s="367">
        <v>453.99999999999977</v>
      </c>
      <c r="E6484" s="367">
        <v>21116.279069767555</v>
      </c>
      <c r="F6484" s="367">
        <v>-19222.534196892761</v>
      </c>
      <c r="G6484" s="367">
        <v>454.00000000000244</v>
      </c>
      <c r="H6484" s="367">
        <v>113500</v>
      </c>
      <c r="I6484" s="384">
        <v>-264082.17131841154</v>
      </c>
      <c r="J6484" s="367">
        <v>453.99999999999994</v>
      </c>
      <c r="K6484" s="367">
        <v>27515.151515151359</v>
      </c>
      <c r="L6484" s="384">
        <v>51467.367826015165</v>
      </c>
      <c r="M6484" s="367">
        <v>453.99999999999744</v>
      </c>
      <c r="N6484" s="367">
        <v>454</v>
      </c>
      <c r="O6484" s="384">
        <v>4.3025779689673733</v>
      </c>
      <c r="P6484" s="367">
        <v>6.5830000000000002</v>
      </c>
      <c r="Q6484" s="367">
        <v>454</v>
      </c>
      <c r="R6484" s="384">
        <v>765.03876006894518</v>
      </c>
      <c r="S6484" s="367">
        <v>6.3559999999999999</v>
      </c>
      <c r="T6484" s="367">
        <v>15655.172413793194</v>
      </c>
      <c r="U6484" s="384">
        <v>35205.361630015788</v>
      </c>
      <c r="V6484" s="367">
        <v>454.00000000000261</v>
      </c>
      <c r="W6484" s="367">
        <v>756666.66666666372</v>
      </c>
      <c r="X6484" s="384">
        <v>65739.703558176188</v>
      </c>
      <c r="Y6484" s="386">
        <v>453.99999999999818</v>
      </c>
      <c r="Z6484" s="367"/>
      <c r="AA6484" s="367"/>
      <c r="AB6484" s="367"/>
      <c r="AC6484" s="367"/>
      <c r="AD6484" s="367"/>
      <c r="AE6484" s="367"/>
      <c r="AF6484" s="367"/>
      <c r="AG6484" s="367"/>
      <c r="AH6484" s="367"/>
      <c r="AI6484" s="367"/>
      <c r="AJ6484" s="367"/>
      <c r="AK6484" s="367"/>
      <c r="AL6484" s="367"/>
      <c r="AM6484" s="367"/>
      <c r="AN6484" s="367"/>
      <c r="AO6484" s="367"/>
      <c r="AP6484" s="367"/>
      <c r="AQ6484" s="367"/>
      <c r="AR6484" s="367"/>
      <c r="AS6484" s="367"/>
      <c r="AT6484" s="367"/>
    </row>
    <row r="6485" spans="2:46" ht="13.8">
      <c r="B6485" s="26">
        <v>75.8333333333333</v>
      </c>
      <c r="C6485" s="363">
        <v>382.17845386426546</v>
      </c>
      <c r="D6485" s="367">
        <v>454.99999999999977</v>
      </c>
      <c r="E6485" s="367">
        <v>21162.790697674533</v>
      </c>
      <c r="F6485" s="367">
        <v>-19336.823498687689</v>
      </c>
      <c r="G6485" s="367">
        <v>455.00000000000244</v>
      </c>
      <c r="H6485" s="367">
        <v>113750</v>
      </c>
      <c r="I6485" s="384">
        <v>-265510.89415953122</v>
      </c>
      <c r="J6485" s="367">
        <v>454.99999999999994</v>
      </c>
      <c r="K6485" s="367">
        <v>27575.75757575742</v>
      </c>
      <c r="L6485" s="384">
        <v>51525.65849491171</v>
      </c>
      <c r="M6485" s="367">
        <v>454.99999999999744</v>
      </c>
      <c r="N6485" s="367">
        <v>455</v>
      </c>
      <c r="O6485" s="384">
        <v>3.4205603674084069</v>
      </c>
      <c r="P6485" s="367">
        <v>6.5975000000000001</v>
      </c>
      <c r="Q6485" s="367">
        <v>455</v>
      </c>
      <c r="R6485" s="384">
        <v>766.30312121302381</v>
      </c>
      <c r="S6485" s="367">
        <v>6.37</v>
      </c>
      <c r="T6485" s="367">
        <v>15689.655172413884</v>
      </c>
      <c r="U6485" s="384">
        <v>35227.079897432937</v>
      </c>
      <c r="V6485" s="367">
        <v>455.00000000000261</v>
      </c>
      <c r="W6485" s="367">
        <v>758333.33333333035</v>
      </c>
      <c r="X6485" s="384">
        <v>65882.42868518077</v>
      </c>
      <c r="Y6485" s="386">
        <v>454.99999999999818</v>
      </c>
      <c r="Z6485" s="367"/>
      <c r="AA6485" s="367"/>
      <c r="AB6485" s="367"/>
      <c r="AC6485" s="367"/>
      <c r="AD6485" s="367"/>
      <c r="AE6485" s="367"/>
      <c r="AF6485" s="367"/>
      <c r="AG6485" s="367"/>
      <c r="AH6485" s="367"/>
      <c r="AI6485" s="367"/>
      <c r="AJ6485" s="367"/>
      <c r="AK6485" s="367"/>
      <c r="AL6485" s="367"/>
      <c r="AM6485" s="367"/>
      <c r="AN6485" s="367"/>
      <c r="AO6485" s="367"/>
      <c r="AP6485" s="367"/>
      <c r="AQ6485" s="367"/>
      <c r="AR6485" s="367"/>
      <c r="AS6485" s="367"/>
      <c r="AT6485" s="367"/>
    </row>
    <row r="6486" spans="2:46" ht="13.8">
      <c r="B6486" s="26">
        <v>75.999999999999972</v>
      </c>
      <c r="C6486" s="363">
        <v>383.01806049972538</v>
      </c>
      <c r="D6486" s="367">
        <v>455.99999999999983</v>
      </c>
      <c r="E6486" s="367">
        <v>21209.30232558151</v>
      </c>
      <c r="F6486" s="367">
        <v>-19451.429059463291</v>
      </c>
      <c r="G6486" s="367">
        <v>456.00000000000244</v>
      </c>
      <c r="H6486" s="367">
        <v>114000</v>
      </c>
      <c r="I6486" s="384">
        <v>-266943.34027119895</v>
      </c>
      <c r="J6486" s="367">
        <v>455.99999999999994</v>
      </c>
      <c r="K6486" s="367">
        <v>27636.36363636348</v>
      </c>
      <c r="L6486" s="384">
        <v>51583.707082149282</v>
      </c>
      <c r="M6486" s="367">
        <v>455.99999999999744</v>
      </c>
      <c r="N6486" s="367">
        <v>456</v>
      </c>
      <c r="O6486" s="384">
        <v>2.5346241080668319</v>
      </c>
      <c r="P6486" s="367">
        <v>6.6120000000000001</v>
      </c>
      <c r="Q6486" s="367">
        <v>456</v>
      </c>
      <c r="R6486" s="384">
        <v>767.56563292300586</v>
      </c>
      <c r="S6486" s="367">
        <v>6.3840000000000003</v>
      </c>
      <c r="T6486" s="367">
        <v>15724.137931034575</v>
      </c>
      <c r="U6486" s="384">
        <v>35248.552773280906</v>
      </c>
      <c r="V6486" s="367">
        <v>456.00000000000267</v>
      </c>
      <c r="W6486" s="367">
        <v>759999.99999999697</v>
      </c>
      <c r="X6486" s="384">
        <v>66025.144686989079</v>
      </c>
      <c r="Y6486" s="386">
        <v>455.99999999999818</v>
      </c>
      <c r="Z6486" s="367"/>
      <c r="AA6486" s="367"/>
      <c r="AB6486" s="367"/>
      <c r="AC6486" s="367"/>
      <c r="AD6486" s="367"/>
      <c r="AE6486" s="367"/>
      <c r="AF6486" s="367"/>
      <c r="AG6486" s="367"/>
      <c r="AH6486" s="367"/>
      <c r="AI6486" s="367"/>
      <c r="AJ6486" s="367"/>
      <c r="AK6486" s="367"/>
      <c r="AL6486" s="367"/>
      <c r="AM6486" s="367"/>
      <c r="AN6486" s="367"/>
      <c r="AO6486" s="367"/>
      <c r="AP6486" s="367"/>
      <c r="AQ6486" s="367"/>
      <c r="AR6486" s="367"/>
      <c r="AS6486" s="367"/>
      <c r="AT6486" s="367"/>
    </row>
    <row r="6487" spans="2:46" ht="13.8">
      <c r="B6487" s="26">
        <v>76.166666666666643</v>
      </c>
      <c r="C6487" s="363">
        <v>383.85766561759584</v>
      </c>
      <c r="D6487" s="367">
        <v>456.99999999999983</v>
      </c>
      <c r="E6487" s="367">
        <v>21255.813953488487</v>
      </c>
      <c r="F6487" s="367">
        <v>-19566.350879219553</v>
      </c>
      <c r="G6487" s="367">
        <v>457.00000000000244</v>
      </c>
      <c r="H6487" s="367">
        <v>114250</v>
      </c>
      <c r="I6487" s="384">
        <v>-268379.50965341472</v>
      </c>
      <c r="J6487" s="367">
        <v>456.99999999999994</v>
      </c>
      <c r="K6487" s="367">
        <v>27696.96969696954</v>
      </c>
      <c r="L6487" s="384">
        <v>51641.513587727881</v>
      </c>
      <c r="M6487" s="367">
        <v>456.99999999999744</v>
      </c>
      <c r="N6487" s="367">
        <v>457</v>
      </c>
      <c r="O6487" s="384">
        <v>1.6447691909426487</v>
      </c>
      <c r="P6487" s="367">
        <v>6.6265000000000001</v>
      </c>
      <c r="Q6487" s="367">
        <v>457</v>
      </c>
      <c r="R6487" s="384">
        <v>768.82629519889144</v>
      </c>
      <c r="S6487" s="367">
        <v>6.3979999999999997</v>
      </c>
      <c r="T6487" s="367">
        <v>15758.620689655265</v>
      </c>
      <c r="U6487" s="384">
        <v>35269.780257559694</v>
      </c>
      <c r="V6487" s="367">
        <v>457.00000000000267</v>
      </c>
      <c r="W6487" s="367">
        <v>761666.6666666636</v>
      </c>
      <c r="X6487" s="384">
        <v>66167.8515636011</v>
      </c>
      <c r="Y6487" s="386">
        <v>456.99999999999812</v>
      </c>
      <c r="Z6487" s="367"/>
      <c r="AA6487" s="367"/>
      <c r="AB6487" s="367"/>
      <c r="AC6487" s="367"/>
      <c r="AD6487" s="367"/>
      <c r="AE6487" s="367"/>
      <c r="AF6487" s="367"/>
      <c r="AG6487" s="367"/>
      <c r="AH6487" s="367"/>
      <c r="AI6487" s="367"/>
      <c r="AJ6487" s="367"/>
      <c r="AK6487" s="367"/>
      <c r="AL6487" s="367"/>
      <c r="AM6487" s="367"/>
      <c r="AN6487" s="367"/>
      <c r="AO6487" s="367"/>
      <c r="AP6487" s="367"/>
      <c r="AQ6487" s="367"/>
      <c r="AR6487" s="367"/>
      <c r="AS6487" s="367"/>
      <c r="AT6487" s="367"/>
    </row>
    <row r="6488" spans="2:46" ht="13.8">
      <c r="B6488" s="26">
        <v>76.333333333333314</v>
      </c>
      <c r="C6488" s="363">
        <v>384.69726921787679</v>
      </c>
      <c r="D6488" s="367">
        <v>457.99999999999989</v>
      </c>
      <c r="E6488" s="367">
        <v>21302.325581395464</v>
      </c>
      <c r="F6488" s="367">
        <v>-19681.588957956486</v>
      </c>
      <c r="G6488" s="367">
        <v>458.0000000000025</v>
      </c>
      <c r="H6488" s="367">
        <v>114500</v>
      </c>
      <c r="I6488" s="384">
        <v>-269819.40230617841</v>
      </c>
      <c r="J6488" s="367">
        <v>457.99999999999994</v>
      </c>
      <c r="K6488" s="367">
        <v>27757.5757575756</v>
      </c>
      <c r="L6488" s="384">
        <v>51699.078011647514</v>
      </c>
      <c r="M6488" s="367">
        <v>457.99999999999739</v>
      </c>
      <c r="N6488" s="367">
        <v>458</v>
      </c>
      <c r="O6488" s="384">
        <v>0.75099561603585674</v>
      </c>
      <c r="P6488" s="367">
        <v>6.641</v>
      </c>
      <c r="Q6488" s="367">
        <v>458</v>
      </c>
      <c r="R6488" s="384">
        <v>770.08510804068067</v>
      </c>
      <c r="S6488" s="367">
        <v>6.4119999999999999</v>
      </c>
      <c r="T6488" s="367">
        <v>15793.103448275955</v>
      </c>
      <c r="U6488" s="384">
        <v>35290.762350269302</v>
      </c>
      <c r="V6488" s="367">
        <v>458.00000000000267</v>
      </c>
      <c r="W6488" s="367">
        <v>763333.33333333023</v>
      </c>
      <c r="X6488" s="384">
        <v>66310.549315016848</v>
      </c>
      <c r="Y6488" s="386">
        <v>457.99999999999812</v>
      </c>
      <c r="Z6488" s="367"/>
      <c r="AA6488" s="367"/>
      <c r="AB6488" s="367"/>
      <c r="AC6488" s="367"/>
      <c r="AD6488" s="367"/>
      <c r="AE6488" s="367"/>
      <c r="AF6488" s="367"/>
      <c r="AG6488" s="367"/>
      <c r="AH6488" s="367"/>
      <c r="AI6488" s="367"/>
      <c r="AJ6488" s="367"/>
      <c r="AK6488" s="367"/>
      <c r="AL6488" s="367"/>
      <c r="AM6488" s="367"/>
      <c r="AN6488" s="367"/>
      <c r="AO6488" s="367"/>
      <c r="AP6488" s="367"/>
      <c r="AQ6488" s="367"/>
      <c r="AR6488" s="367"/>
      <c r="AS6488" s="367"/>
      <c r="AT6488" s="367"/>
    </row>
    <row r="6489" spans="2:46" ht="13.8">
      <c r="B6489" s="26">
        <v>76.499999999999986</v>
      </c>
      <c r="C6489" s="363">
        <v>385.53687130056829</v>
      </c>
      <c r="D6489" s="367">
        <v>458.99999999999989</v>
      </c>
      <c r="E6489" s="367">
        <v>21348.837209302441</v>
      </c>
      <c r="F6489" s="367">
        <v>-19797.143295674079</v>
      </c>
      <c r="G6489" s="367">
        <v>459.0000000000025</v>
      </c>
      <c r="H6489" s="367">
        <v>114750</v>
      </c>
      <c r="I6489" s="384">
        <v>-271263.01822949015</v>
      </c>
      <c r="J6489" s="367">
        <v>458.99999999999994</v>
      </c>
      <c r="K6489" s="367">
        <v>27818.18181818166</v>
      </c>
      <c r="L6489" s="384">
        <v>51756.400353908168</v>
      </c>
      <c r="M6489" s="367">
        <v>458.99999999999739</v>
      </c>
      <c r="N6489" s="367">
        <v>459</v>
      </c>
      <c r="O6489" s="384">
        <v>-0.14669661665354389</v>
      </c>
      <c r="P6489" s="367">
        <v>6.6555</v>
      </c>
      <c r="Q6489" s="367">
        <v>459</v>
      </c>
      <c r="R6489" s="384">
        <v>771.34207144837319</v>
      </c>
      <c r="S6489" s="367">
        <v>6.4260000000000002</v>
      </c>
      <c r="T6489" s="367">
        <v>15827.586206896645</v>
      </c>
      <c r="U6489" s="384">
        <v>35311.499051409737</v>
      </c>
      <c r="V6489" s="367">
        <v>459.00000000000273</v>
      </c>
      <c r="W6489" s="367">
        <v>764999.99999999686</v>
      </c>
      <c r="X6489" s="384">
        <v>66453.237941236279</v>
      </c>
      <c r="Y6489" s="386">
        <v>458.99999999999807</v>
      </c>
      <c r="Z6489" s="367"/>
      <c r="AA6489" s="367"/>
      <c r="AB6489" s="367"/>
      <c r="AC6489" s="367"/>
      <c r="AD6489" s="367"/>
      <c r="AE6489" s="367"/>
      <c r="AF6489" s="367"/>
      <c r="AG6489" s="367"/>
      <c r="AH6489" s="367"/>
      <c r="AI6489" s="367"/>
      <c r="AJ6489" s="367"/>
      <c r="AK6489" s="367"/>
      <c r="AL6489" s="367"/>
      <c r="AM6489" s="367"/>
      <c r="AN6489" s="367"/>
      <c r="AO6489" s="367"/>
      <c r="AP6489" s="367"/>
      <c r="AQ6489" s="367"/>
      <c r="AR6489" s="367"/>
      <c r="AS6489" s="367"/>
      <c r="AT6489" s="367"/>
    </row>
    <row r="6490" spans="2:46" ht="13.8">
      <c r="B6490" s="26">
        <v>76.666666666666657</v>
      </c>
      <c r="C6490" s="363">
        <v>386.37647186567034</v>
      </c>
      <c r="D6490" s="367">
        <v>459.99999999999994</v>
      </c>
      <c r="E6490" s="367">
        <v>21395.348837209418</v>
      </c>
      <c r="F6490" s="367">
        <v>-19913.013892372339</v>
      </c>
      <c r="G6490" s="367">
        <v>460.0000000000025</v>
      </c>
      <c r="H6490" s="367">
        <v>115000</v>
      </c>
      <c r="I6490" s="384">
        <v>-272710.35742334987</v>
      </c>
      <c r="J6490" s="367">
        <v>459.99999999999994</v>
      </c>
      <c r="K6490" s="367">
        <v>27878.78787878772</v>
      </c>
      <c r="L6490" s="384">
        <v>51813.480614509856</v>
      </c>
      <c r="M6490" s="367">
        <v>459.99999999999739</v>
      </c>
      <c r="N6490" s="367">
        <v>460</v>
      </c>
      <c r="O6490" s="384">
        <v>-1.0483075071255532</v>
      </c>
      <c r="P6490" s="367">
        <v>6.67</v>
      </c>
      <c r="Q6490" s="367">
        <v>460</v>
      </c>
      <c r="R6490" s="384">
        <v>772.59718542196924</v>
      </c>
      <c r="S6490" s="367">
        <v>6.4399999999999995</v>
      </c>
      <c r="T6490" s="367">
        <v>15862.068965517336</v>
      </c>
      <c r="U6490" s="384">
        <v>35331.990360980984</v>
      </c>
      <c r="V6490" s="367">
        <v>460.00000000000273</v>
      </c>
      <c r="W6490" s="367">
        <v>766666.66666666348</v>
      </c>
      <c r="X6490" s="384">
        <v>66595.917442259437</v>
      </c>
      <c r="Y6490" s="386">
        <v>459.99999999999807</v>
      </c>
      <c r="Z6490" s="367"/>
      <c r="AA6490" s="367"/>
      <c r="AB6490" s="367"/>
      <c r="AC6490" s="367"/>
      <c r="AD6490" s="367"/>
      <c r="AE6490" s="367"/>
      <c r="AF6490" s="367"/>
      <c r="AG6490" s="367"/>
      <c r="AH6490" s="367"/>
      <c r="AI6490" s="367"/>
      <c r="AJ6490" s="367"/>
      <c r="AK6490" s="367"/>
      <c r="AL6490" s="367"/>
      <c r="AM6490" s="367"/>
      <c r="AN6490" s="367"/>
      <c r="AO6490" s="367"/>
      <c r="AP6490" s="367"/>
      <c r="AQ6490" s="367"/>
      <c r="AR6490" s="367"/>
      <c r="AS6490" s="367"/>
      <c r="AT6490" s="367"/>
    </row>
    <row r="6491" spans="2:46" ht="13.8">
      <c r="B6491" s="26">
        <v>76.833333333333329</v>
      </c>
      <c r="C6491" s="363">
        <v>387.21607091318293</v>
      </c>
      <c r="D6491" s="367">
        <v>460.99999999999994</v>
      </c>
      <c r="E6491" s="367">
        <v>21441.860465116395</v>
      </c>
      <c r="F6491" s="367">
        <v>-20029.200748051269</v>
      </c>
      <c r="G6491" s="367">
        <v>461.0000000000025</v>
      </c>
      <c r="H6491" s="367">
        <v>115250</v>
      </c>
      <c r="I6491" s="384">
        <v>-274161.41988775757</v>
      </c>
      <c r="J6491" s="367">
        <v>460.99999999999994</v>
      </c>
      <c r="K6491" s="367">
        <v>27939.39393939378</v>
      </c>
      <c r="L6491" s="384">
        <v>51870.318793452563</v>
      </c>
      <c r="M6491" s="367">
        <v>460.99999999999739</v>
      </c>
      <c r="N6491" s="367">
        <v>461</v>
      </c>
      <c r="O6491" s="384">
        <v>-1.9538370553802267</v>
      </c>
      <c r="P6491" s="367">
        <v>6.6845000000000008</v>
      </c>
      <c r="Q6491" s="367">
        <v>461</v>
      </c>
      <c r="R6491" s="384">
        <v>773.85044996146883</v>
      </c>
      <c r="S6491" s="367">
        <v>6.4539999999999997</v>
      </c>
      <c r="T6491" s="367">
        <v>15896.551724138026</v>
      </c>
      <c r="U6491" s="384">
        <v>35352.236278983059</v>
      </c>
      <c r="V6491" s="367">
        <v>461.00000000000273</v>
      </c>
      <c r="W6491" s="367">
        <v>768333.33333333011</v>
      </c>
      <c r="X6491" s="384">
        <v>66738.587818086322</v>
      </c>
      <c r="Y6491" s="386">
        <v>460.99999999999801</v>
      </c>
      <c r="Z6491" s="367"/>
      <c r="AA6491" s="367"/>
      <c r="AB6491" s="367"/>
      <c r="AC6491" s="367"/>
      <c r="AD6491" s="367"/>
      <c r="AE6491" s="367"/>
      <c r="AF6491" s="367"/>
      <c r="AG6491" s="367"/>
      <c r="AH6491" s="367"/>
      <c r="AI6491" s="367"/>
      <c r="AJ6491" s="367"/>
      <c r="AK6491" s="367"/>
      <c r="AL6491" s="367"/>
      <c r="AM6491" s="367"/>
      <c r="AN6491" s="367"/>
      <c r="AO6491" s="367"/>
      <c r="AP6491" s="367"/>
      <c r="AQ6491" s="367"/>
      <c r="AR6491" s="367"/>
      <c r="AS6491" s="367"/>
      <c r="AT6491" s="367"/>
    </row>
    <row r="6492" spans="2:46" ht="13.8">
      <c r="B6492" s="26">
        <v>77</v>
      </c>
      <c r="C6492" s="363">
        <v>388.05566844310607</v>
      </c>
      <c r="D6492" s="367">
        <v>462</v>
      </c>
      <c r="E6492" s="367">
        <v>21488.372093023372</v>
      </c>
      <c r="F6492" s="367">
        <v>-20145.703862710852</v>
      </c>
      <c r="G6492" s="367">
        <v>462.0000000000025</v>
      </c>
      <c r="H6492" s="367">
        <v>115500</v>
      </c>
      <c r="I6492" s="384">
        <v>-275616.20562271326</v>
      </c>
      <c r="J6492" s="367">
        <v>461.99999999999994</v>
      </c>
      <c r="K6492" s="367">
        <v>27999.99999999984</v>
      </c>
      <c r="L6492" s="384">
        <v>51926.914890736305</v>
      </c>
      <c r="M6492" s="367">
        <v>461.99999999999739</v>
      </c>
      <c r="N6492" s="367">
        <v>462</v>
      </c>
      <c r="O6492" s="384">
        <v>-2.8632852614173978</v>
      </c>
      <c r="P6492" s="367">
        <v>6.6989999999999998</v>
      </c>
      <c r="Q6492" s="367">
        <v>462</v>
      </c>
      <c r="R6492" s="384">
        <v>775.10186506687182</v>
      </c>
      <c r="S6492" s="367">
        <v>6.468</v>
      </c>
      <c r="T6492" s="367">
        <v>15931.034482758716</v>
      </c>
      <c r="U6492" s="384">
        <v>35372.236805415952</v>
      </c>
      <c r="V6492" s="367">
        <v>462.00000000000273</v>
      </c>
      <c r="W6492" s="367">
        <v>769999.99999999674</v>
      </c>
      <c r="X6492" s="384">
        <v>66881.249068716934</v>
      </c>
      <c r="Y6492" s="386">
        <v>461.99999999999801</v>
      </c>
      <c r="Z6492" s="367"/>
      <c r="AA6492" s="367"/>
      <c r="AB6492" s="367"/>
      <c r="AC6492" s="367"/>
      <c r="AD6492" s="367"/>
      <c r="AE6492" s="367"/>
      <c r="AF6492" s="367"/>
      <c r="AG6492" s="367"/>
      <c r="AH6492" s="367"/>
      <c r="AI6492" s="367"/>
      <c r="AJ6492" s="367"/>
      <c r="AK6492" s="367"/>
      <c r="AL6492" s="367"/>
      <c r="AM6492" s="367"/>
      <c r="AN6492" s="367"/>
      <c r="AO6492" s="367"/>
      <c r="AP6492" s="367"/>
      <c r="AQ6492" s="367"/>
      <c r="AR6492" s="367"/>
      <c r="AS6492" s="367"/>
      <c r="AT6492" s="367"/>
    </row>
    <row r="6493" spans="2:46" ht="13.8">
      <c r="B6493" s="26">
        <v>77.166666666666671</v>
      </c>
      <c r="C6493" s="363">
        <v>388.89526445543981</v>
      </c>
      <c r="D6493" s="367">
        <v>463</v>
      </c>
      <c r="E6493" s="367">
        <v>21534.883720930349</v>
      </c>
      <c r="F6493" s="367">
        <v>-20262.523236351113</v>
      </c>
      <c r="G6493" s="367">
        <v>463.0000000000025</v>
      </c>
      <c r="H6493" s="367">
        <v>115750</v>
      </c>
      <c r="I6493" s="384">
        <v>-277074.71462821699</v>
      </c>
      <c r="J6493" s="367">
        <v>462.99999999999994</v>
      </c>
      <c r="K6493" s="367">
        <v>28060.6060606059</v>
      </c>
      <c r="L6493" s="384">
        <v>51983.268906361067</v>
      </c>
      <c r="M6493" s="367">
        <v>462.99999999999739</v>
      </c>
      <c r="N6493" s="367">
        <v>463</v>
      </c>
      <c r="O6493" s="384">
        <v>-3.7766521252372334</v>
      </c>
      <c r="P6493" s="367">
        <v>6.7134999999999998</v>
      </c>
      <c r="Q6493" s="367">
        <v>463</v>
      </c>
      <c r="R6493" s="384">
        <v>776.35143073817858</v>
      </c>
      <c r="S6493" s="367">
        <v>6.4820000000000002</v>
      </c>
      <c r="T6493" s="367">
        <v>15965.517241379406</v>
      </c>
      <c r="U6493" s="384">
        <v>35391.991940279673</v>
      </c>
      <c r="V6493" s="367">
        <v>463.00000000000279</v>
      </c>
      <c r="W6493" s="367">
        <v>771666.66666666337</v>
      </c>
      <c r="X6493" s="384">
        <v>67023.901194151244</v>
      </c>
      <c r="Y6493" s="386">
        <v>462.99999999999801</v>
      </c>
      <c r="Z6493" s="367"/>
      <c r="AA6493" s="367"/>
      <c r="AB6493" s="367"/>
      <c r="AC6493" s="367"/>
      <c r="AD6493" s="367"/>
      <c r="AE6493" s="367"/>
      <c r="AF6493" s="367"/>
      <c r="AG6493" s="367"/>
      <c r="AH6493" s="367"/>
      <c r="AI6493" s="367"/>
      <c r="AJ6493" s="367"/>
      <c r="AK6493" s="367"/>
      <c r="AL6493" s="367"/>
      <c r="AM6493" s="367"/>
      <c r="AN6493" s="367"/>
      <c r="AO6493" s="367"/>
      <c r="AP6493" s="367"/>
      <c r="AQ6493" s="367"/>
      <c r="AR6493" s="367"/>
      <c r="AS6493" s="367"/>
      <c r="AT6493" s="367"/>
    </row>
    <row r="6494" spans="2:46" ht="13.8">
      <c r="B6494" s="26">
        <v>77.333333333333343</v>
      </c>
      <c r="C6494" s="363">
        <v>389.73485895018405</v>
      </c>
      <c r="D6494" s="367">
        <v>464.00000000000006</v>
      </c>
      <c r="E6494" s="367">
        <v>21581.395348837326</v>
      </c>
      <c r="F6494" s="367">
        <v>-20379.658868972034</v>
      </c>
      <c r="G6494" s="367">
        <v>464.0000000000025</v>
      </c>
      <c r="H6494" s="367">
        <v>116000</v>
      </c>
      <c r="I6494" s="384">
        <v>-278536.94690426864</v>
      </c>
      <c r="J6494" s="367">
        <v>463.99999999999994</v>
      </c>
      <c r="K6494" s="367">
        <v>28121.21212121196</v>
      </c>
      <c r="L6494" s="384">
        <v>52039.380840326856</v>
      </c>
      <c r="M6494" s="367">
        <v>463.99999999999739</v>
      </c>
      <c r="N6494" s="367">
        <v>464</v>
      </c>
      <c r="O6494" s="384">
        <v>-4.693937646839677</v>
      </c>
      <c r="P6494" s="367">
        <v>6.7279999999999998</v>
      </c>
      <c r="Q6494" s="367">
        <v>464</v>
      </c>
      <c r="R6494" s="384">
        <v>777.59914697538863</v>
      </c>
      <c r="S6494" s="367">
        <v>6.4960000000000004</v>
      </c>
      <c r="T6494" s="367">
        <v>16000.000000000096</v>
      </c>
      <c r="U6494" s="384">
        <v>35411.501683574206</v>
      </c>
      <c r="V6494" s="367">
        <v>464.00000000000279</v>
      </c>
      <c r="W6494" s="367">
        <v>773333.33333333</v>
      </c>
      <c r="X6494" s="384">
        <v>67166.54419438928</v>
      </c>
      <c r="Y6494" s="386">
        <v>463.99999999999795</v>
      </c>
      <c r="Z6494" s="367"/>
      <c r="AA6494" s="367"/>
      <c r="AB6494" s="367"/>
      <c r="AC6494" s="367"/>
      <c r="AD6494" s="367"/>
      <c r="AE6494" s="367"/>
      <c r="AF6494" s="367"/>
      <c r="AG6494" s="367"/>
      <c r="AH6494" s="367"/>
      <c r="AI6494" s="367"/>
      <c r="AJ6494" s="367"/>
      <c r="AK6494" s="367"/>
      <c r="AL6494" s="367"/>
      <c r="AM6494" s="367"/>
      <c r="AN6494" s="367"/>
      <c r="AO6494" s="367"/>
      <c r="AP6494" s="367"/>
      <c r="AQ6494" s="367"/>
      <c r="AR6494" s="367"/>
      <c r="AS6494" s="367"/>
      <c r="AT6494" s="367"/>
    </row>
    <row r="6495" spans="2:46" ht="13.8">
      <c r="B6495" s="26">
        <v>77.500000000000014</v>
      </c>
      <c r="C6495" s="363">
        <v>390.57445192733883</v>
      </c>
      <c r="D6495" s="367">
        <v>465.00000000000006</v>
      </c>
      <c r="E6495" s="367">
        <v>21627.906976744303</v>
      </c>
      <c r="F6495" s="367">
        <v>-20497.110760573614</v>
      </c>
      <c r="G6495" s="367">
        <v>465.0000000000025</v>
      </c>
      <c r="H6495" s="367">
        <v>116250</v>
      </c>
      <c r="I6495" s="384">
        <v>-280002.90245086839</v>
      </c>
      <c r="J6495" s="367">
        <v>464.99999999999994</v>
      </c>
      <c r="K6495" s="367">
        <v>28181.81818181802</v>
      </c>
      <c r="L6495" s="384">
        <v>52095.250692633686</v>
      </c>
      <c r="M6495" s="367">
        <v>464.99999999999739</v>
      </c>
      <c r="N6495" s="367">
        <v>465</v>
      </c>
      <c r="O6495" s="384">
        <v>-5.6151418262247867</v>
      </c>
      <c r="P6495" s="367">
        <v>6.7425000000000006</v>
      </c>
      <c r="Q6495" s="367">
        <v>465</v>
      </c>
      <c r="R6495" s="384">
        <v>778.84501377850211</v>
      </c>
      <c r="S6495" s="367">
        <v>6.51</v>
      </c>
      <c r="T6495" s="367">
        <v>16034.482758620787</v>
      </c>
      <c r="U6495" s="384">
        <v>35430.766035299566</v>
      </c>
      <c r="V6495" s="367">
        <v>465.00000000000279</v>
      </c>
      <c r="W6495" s="367">
        <v>774999.99999999662</v>
      </c>
      <c r="X6495" s="384">
        <v>67309.178069431044</v>
      </c>
      <c r="Y6495" s="386">
        <v>464.99999999999795</v>
      </c>
      <c r="Z6495" s="367"/>
      <c r="AA6495" s="367"/>
      <c r="AB6495" s="367"/>
      <c r="AC6495" s="367"/>
      <c r="AD6495" s="367"/>
      <c r="AE6495" s="367"/>
      <c r="AF6495" s="367"/>
      <c r="AG6495" s="367"/>
      <c r="AH6495" s="367"/>
      <c r="AI6495" s="367"/>
      <c r="AJ6495" s="367"/>
      <c r="AK6495" s="367"/>
      <c r="AL6495" s="367"/>
      <c r="AM6495" s="367"/>
      <c r="AN6495" s="367"/>
      <c r="AO6495" s="367"/>
      <c r="AP6495" s="367"/>
      <c r="AQ6495" s="367"/>
      <c r="AR6495" s="367"/>
      <c r="AS6495" s="367"/>
      <c r="AT6495" s="367"/>
    </row>
    <row r="6496" spans="2:46" ht="13.8">
      <c r="B6496" s="26">
        <v>77.666666666666686</v>
      </c>
      <c r="C6496" s="363">
        <v>391.41404338690415</v>
      </c>
      <c r="D6496" s="367">
        <v>466.00000000000011</v>
      </c>
      <c r="E6496" s="367">
        <v>21674.41860465128</v>
      </c>
      <c r="F6496" s="367">
        <v>-20614.878911155869</v>
      </c>
      <c r="G6496" s="367">
        <v>466.0000000000025</v>
      </c>
      <c r="H6496" s="367">
        <v>116500</v>
      </c>
      <c r="I6496" s="384">
        <v>-281472.58126801607</v>
      </c>
      <c r="J6496" s="367">
        <v>465.99999999999994</v>
      </c>
      <c r="K6496" s="367">
        <v>28242.42424242408</v>
      </c>
      <c r="L6496" s="384">
        <v>52150.87846328153</v>
      </c>
      <c r="M6496" s="367">
        <v>465.99999999999739</v>
      </c>
      <c r="N6496" s="367">
        <v>466</v>
      </c>
      <c r="O6496" s="384">
        <v>-6.5402646633923904</v>
      </c>
      <c r="P6496" s="367">
        <v>6.7569999999999997</v>
      </c>
      <c r="Q6496" s="367">
        <v>466</v>
      </c>
      <c r="R6496" s="384">
        <v>780.08903114751922</v>
      </c>
      <c r="S6496" s="367">
        <v>6.524</v>
      </c>
      <c r="T6496" s="367">
        <v>16068.965517241477</v>
      </c>
      <c r="U6496" s="384">
        <v>35449.784995455746</v>
      </c>
      <c r="V6496" s="367">
        <v>466.00000000000284</v>
      </c>
      <c r="W6496" s="367">
        <v>776666.66666666325</v>
      </c>
      <c r="X6496" s="384">
        <v>67451.802819276505</v>
      </c>
      <c r="Y6496" s="386">
        <v>465.9999999999979</v>
      </c>
      <c r="Z6496" s="367"/>
      <c r="AA6496" s="367"/>
      <c r="AB6496" s="367"/>
      <c r="AC6496" s="367"/>
      <c r="AD6496" s="367"/>
      <c r="AE6496" s="367"/>
      <c r="AF6496" s="367"/>
      <c r="AG6496" s="367"/>
      <c r="AH6496" s="367"/>
      <c r="AI6496" s="367"/>
      <c r="AJ6496" s="367"/>
      <c r="AK6496" s="367"/>
      <c r="AL6496" s="367"/>
      <c r="AM6496" s="367"/>
      <c r="AN6496" s="367"/>
      <c r="AO6496" s="367"/>
      <c r="AP6496" s="367"/>
      <c r="AQ6496" s="367"/>
      <c r="AR6496" s="367"/>
      <c r="AS6496" s="367"/>
      <c r="AT6496" s="367"/>
    </row>
    <row r="6497" spans="2:46" ht="13.8">
      <c r="B6497" s="26">
        <v>77.833333333333357</v>
      </c>
      <c r="C6497" s="363">
        <v>392.25363332887997</v>
      </c>
      <c r="D6497" s="367">
        <v>467.00000000000011</v>
      </c>
      <c r="E6497" s="367">
        <v>21720.930232558258</v>
      </c>
      <c r="F6497" s="367">
        <v>-20732.963320718794</v>
      </c>
      <c r="G6497" s="367">
        <v>467.00000000000256</v>
      </c>
      <c r="H6497" s="367">
        <v>116750</v>
      </c>
      <c r="I6497" s="384">
        <v>-282945.9833557118</v>
      </c>
      <c r="J6497" s="367">
        <v>466.99999999999994</v>
      </c>
      <c r="K6497" s="367">
        <v>28303.03030303014</v>
      </c>
      <c r="L6497" s="384">
        <v>52206.264152270407</v>
      </c>
      <c r="M6497" s="367">
        <v>466.99999999999739</v>
      </c>
      <c r="N6497" s="367">
        <v>467</v>
      </c>
      <c r="O6497" s="384">
        <v>-7.4693061583426621</v>
      </c>
      <c r="P6497" s="367">
        <v>6.7714999999999996</v>
      </c>
      <c r="Q6497" s="367">
        <v>467</v>
      </c>
      <c r="R6497" s="384">
        <v>781.33119908243964</v>
      </c>
      <c r="S6497" s="367">
        <v>6.5379999999999994</v>
      </c>
      <c r="T6497" s="367">
        <v>16103.448275862167</v>
      </c>
      <c r="U6497" s="384">
        <v>35468.558564042745</v>
      </c>
      <c r="V6497" s="367">
        <v>467.00000000000284</v>
      </c>
      <c r="W6497" s="367">
        <v>778333.33333332988</v>
      </c>
      <c r="X6497" s="384">
        <v>67594.418443925693</v>
      </c>
      <c r="Y6497" s="386">
        <v>466.9999999999979</v>
      </c>
      <c r="Z6497" s="367"/>
      <c r="AA6497" s="367"/>
      <c r="AB6497" s="367"/>
      <c r="AC6497" s="367"/>
      <c r="AD6497" s="367"/>
      <c r="AE6497" s="367"/>
      <c r="AF6497" s="367"/>
      <c r="AG6497" s="367"/>
      <c r="AH6497" s="367"/>
      <c r="AI6497" s="367"/>
      <c r="AJ6497" s="367"/>
      <c r="AK6497" s="367"/>
      <c r="AL6497" s="367"/>
      <c r="AM6497" s="367"/>
      <c r="AN6497" s="367"/>
      <c r="AO6497" s="367"/>
      <c r="AP6497" s="367"/>
      <c r="AQ6497" s="367"/>
      <c r="AR6497" s="367"/>
      <c r="AS6497" s="367"/>
      <c r="AT6497" s="367"/>
    </row>
    <row r="6498" spans="2:46" ht="13.8">
      <c r="B6498" s="26">
        <v>78.000000000000028</v>
      </c>
      <c r="C6498" s="363">
        <v>393.09322175326645</v>
      </c>
      <c r="D6498" s="367">
        <v>468.00000000000017</v>
      </c>
      <c r="E6498" s="367">
        <v>21767.441860465235</v>
      </c>
      <c r="F6498" s="367">
        <v>-20851.363989262376</v>
      </c>
      <c r="G6498" s="367">
        <v>468.00000000000256</v>
      </c>
      <c r="H6498" s="367">
        <v>117000</v>
      </c>
      <c r="I6498" s="384">
        <v>-284423.10871395556</v>
      </c>
      <c r="J6498" s="367">
        <v>468</v>
      </c>
      <c r="K6498" s="367">
        <v>28363.6363636362</v>
      </c>
      <c r="L6498" s="384">
        <v>52261.407759600312</v>
      </c>
      <c r="M6498" s="367">
        <v>467.99999999999739</v>
      </c>
      <c r="N6498" s="367">
        <v>468</v>
      </c>
      <c r="O6498" s="384">
        <v>-8.4022663110755982</v>
      </c>
      <c r="P6498" s="367">
        <v>6.7860000000000005</v>
      </c>
      <c r="Q6498" s="367">
        <v>468</v>
      </c>
      <c r="R6498" s="384">
        <v>782.5715175832637</v>
      </c>
      <c r="S6498" s="367">
        <v>6.5519999999999996</v>
      </c>
      <c r="T6498" s="367">
        <v>16137.931034482857</v>
      </c>
      <c r="U6498" s="384">
        <v>35487.086741060572</v>
      </c>
      <c r="V6498" s="367">
        <v>468.00000000000284</v>
      </c>
      <c r="W6498" s="367">
        <v>779999.99999999651</v>
      </c>
      <c r="X6498" s="384">
        <v>67737.024943378594</v>
      </c>
      <c r="Y6498" s="386">
        <v>467.99999999999784</v>
      </c>
      <c r="Z6498" s="367"/>
      <c r="AA6498" s="367"/>
      <c r="AB6498" s="367"/>
      <c r="AC6498" s="367"/>
      <c r="AD6498" s="367"/>
      <c r="AE6498" s="367"/>
      <c r="AF6498" s="367"/>
      <c r="AG6498" s="367"/>
      <c r="AH6498" s="367"/>
      <c r="AI6498" s="367"/>
      <c r="AJ6498" s="367"/>
      <c r="AK6498" s="367"/>
      <c r="AL6498" s="367"/>
      <c r="AM6498" s="367"/>
      <c r="AN6498" s="367"/>
      <c r="AO6498" s="367"/>
      <c r="AP6498" s="367"/>
      <c r="AQ6498" s="367"/>
      <c r="AR6498" s="367"/>
      <c r="AS6498" s="367"/>
      <c r="AT6498" s="367"/>
    </row>
    <row r="6499" spans="2:46" ht="13.8">
      <c r="B6499" s="26">
        <v>78.1666666666667</v>
      </c>
      <c r="C6499" s="363">
        <v>393.93280866006342</v>
      </c>
      <c r="D6499" s="367">
        <v>469.00000000000017</v>
      </c>
      <c r="E6499" s="367">
        <v>21813.953488372212</v>
      </c>
      <c r="F6499" s="367">
        <v>-20970.080916786625</v>
      </c>
      <c r="G6499" s="367">
        <v>469.00000000000256</v>
      </c>
      <c r="H6499" s="367">
        <v>117250</v>
      </c>
      <c r="I6499" s="384">
        <v>-285903.95734274725</v>
      </c>
      <c r="J6499" s="367">
        <v>469</v>
      </c>
      <c r="K6499" s="367">
        <v>28424.24242424226</v>
      </c>
      <c r="L6499" s="384">
        <v>52316.309285271236</v>
      </c>
      <c r="M6499" s="367">
        <v>468.99999999999733</v>
      </c>
      <c r="N6499" s="367">
        <v>469</v>
      </c>
      <c r="O6499" s="384">
        <v>-9.3391451215910859</v>
      </c>
      <c r="P6499" s="367">
        <v>6.8005000000000004</v>
      </c>
      <c r="Q6499" s="367">
        <v>469</v>
      </c>
      <c r="R6499" s="384">
        <v>783.8099866499914</v>
      </c>
      <c r="S6499" s="367">
        <v>6.5659999999999998</v>
      </c>
      <c r="T6499" s="367">
        <v>16172.413793103548</v>
      </c>
      <c r="U6499" s="384">
        <v>35505.36952650921</v>
      </c>
      <c r="V6499" s="367">
        <v>469.00000000000284</v>
      </c>
      <c r="W6499" s="367">
        <v>781666.66666666314</v>
      </c>
      <c r="X6499" s="384">
        <v>67879.622317635221</v>
      </c>
      <c r="Y6499" s="386">
        <v>468.99999999999784</v>
      </c>
      <c r="Z6499" s="367"/>
      <c r="AA6499" s="367"/>
      <c r="AB6499" s="367"/>
      <c r="AC6499" s="367"/>
      <c r="AD6499" s="367"/>
      <c r="AE6499" s="367"/>
      <c r="AF6499" s="367"/>
      <c r="AG6499" s="367"/>
      <c r="AH6499" s="367"/>
      <c r="AI6499" s="367"/>
      <c r="AJ6499" s="367"/>
      <c r="AK6499" s="367"/>
      <c r="AL6499" s="367"/>
      <c r="AM6499" s="367"/>
      <c r="AN6499" s="367"/>
      <c r="AO6499" s="367"/>
      <c r="AP6499" s="367"/>
      <c r="AQ6499" s="367"/>
      <c r="AR6499" s="367"/>
      <c r="AS6499" s="367"/>
      <c r="AT6499" s="367"/>
    </row>
    <row r="6500" spans="2:46" ht="13.8">
      <c r="B6500" s="26">
        <v>78.333333333333371</v>
      </c>
      <c r="C6500" s="363">
        <v>394.77239404927099</v>
      </c>
      <c r="D6500" s="367">
        <v>470.00000000000023</v>
      </c>
      <c r="E6500" s="367">
        <v>21860.465116279189</v>
      </c>
      <c r="F6500" s="367">
        <v>-21089.114103291533</v>
      </c>
      <c r="G6500" s="367">
        <v>470.00000000000256</v>
      </c>
      <c r="H6500" s="367">
        <v>117500</v>
      </c>
      <c r="I6500" s="384">
        <v>-287388.52924208698</v>
      </c>
      <c r="J6500" s="367">
        <v>470</v>
      </c>
      <c r="K6500" s="367">
        <v>28484.84848484832</v>
      </c>
      <c r="L6500" s="384">
        <v>52370.968729283195</v>
      </c>
      <c r="M6500" s="367">
        <v>469.99999999999733</v>
      </c>
      <c r="N6500" s="367">
        <v>470</v>
      </c>
      <c r="O6500" s="384">
        <v>-10.279942589889124</v>
      </c>
      <c r="P6500" s="367">
        <v>6.8149999999999995</v>
      </c>
      <c r="Q6500" s="367">
        <v>470</v>
      </c>
      <c r="R6500" s="384">
        <v>785.04660628262241</v>
      </c>
      <c r="S6500" s="367">
        <v>6.58</v>
      </c>
      <c r="T6500" s="367">
        <v>16206.896551724238</v>
      </c>
      <c r="U6500" s="384">
        <v>35523.406920388668</v>
      </c>
      <c r="V6500" s="367">
        <v>470.0000000000029</v>
      </c>
      <c r="W6500" s="367">
        <v>783333.33333332976</v>
      </c>
      <c r="X6500" s="384">
        <v>68022.210566695561</v>
      </c>
      <c r="Y6500" s="386">
        <v>469.99999999999784</v>
      </c>
      <c r="Z6500" s="367"/>
      <c r="AA6500" s="367"/>
      <c r="AB6500" s="367"/>
      <c r="AC6500" s="367"/>
      <c r="AD6500" s="367"/>
      <c r="AE6500" s="367"/>
      <c r="AF6500" s="367"/>
      <c r="AG6500" s="367"/>
      <c r="AH6500" s="367"/>
      <c r="AI6500" s="367"/>
      <c r="AJ6500" s="367"/>
      <c r="AK6500" s="367"/>
      <c r="AL6500" s="367"/>
      <c r="AM6500" s="367"/>
      <c r="AN6500" s="367"/>
      <c r="AO6500" s="367"/>
      <c r="AP6500" s="367"/>
      <c r="AQ6500" s="367"/>
      <c r="AR6500" s="367"/>
      <c r="AS6500" s="367"/>
      <c r="AT6500" s="367"/>
    </row>
    <row r="6501" spans="2:46" ht="13.8">
      <c r="B6501" s="26">
        <v>78.500000000000043</v>
      </c>
      <c r="C6501" s="363">
        <v>395.61197792088893</v>
      </c>
      <c r="D6501" s="367">
        <v>471.00000000000023</v>
      </c>
      <c r="E6501" s="367">
        <v>21906.976744186166</v>
      </c>
      <c r="F6501" s="367">
        <v>-21208.463548777108</v>
      </c>
      <c r="G6501" s="367">
        <v>471.00000000000256</v>
      </c>
      <c r="H6501" s="367">
        <v>117750</v>
      </c>
      <c r="I6501" s="384">
        <v>-288876.82441197464</v>
      </c>
      <c r="J6501" s="367">
        <v>471</v>
      </c>
      <c r="K6501" s="367">
        <v>28545.45454545438</v>
      </c>
      <c r="L6501" s="384">
        <v>52425.386091636174</v>
      </c>
      <c r="M6501" s="367">
        <v>470.99999999999733</v>
      </c>
      <c r="N6501" s="367">
        <v>471</v>
      </c>
      <c r="O6501" s="384">
        <v>-11.224658715969829</v>
      </c>
      <c r="P6501" s="367">
        <v>6.8294999999999995</v>
      </c>
      <c r="Q6501" s="367">
        <v>471</v>
      </c>
      <c r="R6501" s="384">
        <v>786.28137648115694</v>
      </c>
      <c r="S6501" s="367">
        <v>6.5940000000000003</v>
      </c>
      <c r="T6501" s="367">
        <v>16241.379310344928</v>
      </c>
      <c r="U6501" s="384">
        <v>35541.198922698961</v>
      </c>
      <c r="V6501" s="367">
        <v>471.0000000000029</v>
      </c>
      <c r="W6501" s="367">
        <v>784999.99999999639</v>
      </c>
      <c r="X6501" s="384">
        <v>68164.789690559614</v>
      </c>
      <c r="Y6501" s="386">
        <v>470.99999999999778</v>
      </c>
      <c r="Z6501" s="367"/>
      <c r="AA6501" s="367"/>
      <c r="AB6501" s="367"/>
      <c r="AC6501" s="367"/>
      <c r="AD6501" s="367"/>
      <c r="AE6501" s="367"/>
      <c r="AF6501" s="367"/>
      <c r="AG6501" s="367"/>
      <c r="AH6501" s="367"/>
      <c r="AI6501" s="367"/>
      <c r="AJ6501" s="367"/>
      <c r="AK6501" s="367"/>
      <c r="AL6501" s="367"/>
      <c r="AM6501" s="367"/>
      <c r="AN6501" s="367"/>
      <c r="AO6501" s="367"/>
      <c r="AP6501" s="367"/>
      <c r="AQ6501" s="367"/>
      <c r="AR6501" s="367"/>
      <c r="AS6501" s="367"/>
      <c r="AT6501" s="367"/>
    </row>
    <row r="6502" spans="2:46" ht="13.8">
      <c r="B6502" s="26">
        <v>78.666666666666714</v>
      </c>
      <c r="C6502" s="363">
        <v>396.4515602749176</v>
      </c>
      <c r="D6502" s="367">
        <v>472.00000000000028</v>
      </c>
      <c r="E6502" s="367">
        <v>21953.488372093143</v>
      </c>
      <c r="F6502" s="367">
        <v>-21328.129253243354</v>
      </c>
      <c r="G6502" s="367">
        <v>472.00000000000256</v>
      </c>
      <c r="H6502" s="367">
        <v>118000</v>
      </c>
      <c r="I6502" s="384">
        <v>-290368.84285241034</v>
      </c>
      <c r="J6502" s="367">
        <v>472</v>
      </c>
      <c r="K6502" s="367">
        <v>28606.06060606044</v>
      </c>
      <c r="L6502" s="384">
        <v>52479.561372330201</v>
      </c>
      <c r="M6502" s="367">
        <v>471.99999999999733</v>
      </c>
      <c r="N6502" s="367">
        <v>472</v>
      </c>
      <c r="O6502" s="384">
        <v>-12.1732934998332</v>
      </c>
      <c r="P6502" s="367">
        <v>6.8440000000000003</v>
      </c>
      <c r="Q6502" s="367">
        <v>472</v>
      </c>
      <c r="R6502" s="384">
        <v>787.51429724559512</v>
      </c>
      <c r="S6502" s="367">
        <v>6.6080000000000005</v>
      </c>
      <c r="T6502" s="367">
        <v>16275.862068965618</v>
      </c>
      <c r="U6502" s="384">
        <v>35558.745533440058</v>
      </c>
      <c r="V6502" s="367">
        <v>472.0000000000029</v>
      </c>
      <c r="W6502" s="367">
        <v>786666.66666666302</v>
      </c>
      <c r="X6502" s="384">
        <v>68307.359689227378</v>
      </c>
      <c r="Y6502" s="386">
        <v>471.99999999999778</v>
      </c>
      <c r="Z6502" s="367"/>
      <c r="AA6502" s="367"/>
      <c r="AB6502" s="367"/>
      <c r="AC6502" s="367"/>
      <c r="AD6502" s="367"/>
      <c r="AE6502" s="367"/>
      <c r="AF6502" s="367"/>
      <c r="AG6502" s="367"/>
      <c r="AH6502" s="367"/>
      <c r="AI6502" s="367"/>
      <c r="AJ6502" s="367"/>
      <c r="AK6502" s="367"/>
      <c r="AL6502" s="367"/>
      <c r="AM6502" s="367"/>
      <c r="AN6502" s="367"/>
      <c r="AO6502" s="367"/>
      <c r="AP6502" s="367"/>
      <c r="AQ6502" s="367"/>
      <c r="AR6502" s="367"/>
      <c r="AS6502" s="367"/>
      <c r="AT6502" s="367"/>
    </row>
    <row r="6503" spans="2:46" ht="13.8">
      <c r="B6503" s="26">
        <v>78.833333333333385</v>
      </c>
      <c r="C6503" s="363">
        <v>397.29114111135675</v>
      </c>
      <c r="D6503" s="367">
        <v>473.00000000000028</v>
      </c>
      <c r="E6503" s="367">
        <v>22000.00000000012</v>
      </c>
      <c r="F6503" s="367">
        <v>-21448.11121669026</v>
      </c>
      <c r="G6503" s="367">
        <v>473.00000000000256</v>
      </c>
      <c r="H6503" s="367">
        <v>118250</v>
      </c>
      <c r="I6503" s="384">
        <v>-291864.58456339402</v>
      </c>
      <c r="J6503" s="367">
        <v>473</v>
      </c>
      <c r="K6503" s="367">
        <v>28666.666666666501</v>
      </c>
      <c r="L6503" s="384">
        <v>52533.494571365234</v>
      </c>
      <c r="M6503" s="367">
        <v>472.99999999999733</v>
      </c>
      <c r="N6503" s="367">
        <v>473</v>
      </c>
      <c r="O6503" s="384">
        <v>-13.125846941479121</v>
      </c>
      <c r="P6503" s="367">
        <v>6.8585000000000003</v>
      </c>
      <c r="Q6503" s="367">
        <v>473</v>
      </c>
      <c r="R6503" s="384">
        <v>788.74536857593648</v>
      </c>
      <c r="S6503" s="367">
        <v>6.6219999999999999</v>
      </c>
      <c r="T6503" s="367">
        <v>16310.344827586308</v>
      </c>
      <c r="U6503" s="384">
        <v>35576.04675261199</v>
      </c>
      <c r="V6503" s="367">
        <v>473.00000000000296</v>
      </c>
      <c r="W6503" s="367">
        <v>788333.33333332965</v>
      </c>
      <c r="X6503" s="384">
        <v>68449.920562698884</v>
      </c>
      <c r="Y6503" s="386">
        <v>472.99999999999778</v>
      </c>
      <c r="Z6503" s="367"/>
      <c r="AA6503" s="367"/>
      <c r="AB6503" s="367"/>
      <c r="AC6503" s="367"/>
      <c r="AD6503" s="367"/>
      <c r="AE6503" s="367"/>
      <c r="AF6503" s="367"/>
      <c r="AG6503" s="367"/>
      <c r="AH6503" s="367"/>
      <c r="AI6503" s="367"/>
      <c r="AJ6503" s="367"/>
      <c r="AK6503" s="367"/>
      <c r="AL6503" s="367"/>
      <c r="AM6503" s="367"/>
      <c r="AN6503" s="367"/>
      <c r="AO6503" s="367"/>
      <c r="AP6503" s="367"/>
      <c r="AQ6503" s="367"/>
      <c r="AR6503" s="367"/>
      <c r="AS6503" s="367"/>
      <c r="AT6503" s="367"/>
    </row>
    <row r="6504" spans="2:46" ht="13.8">
      <c r="B6504" s="26">
        <v>79.000000000000057</v>
      </c>
      <c r="C6504" s="363">
        <v>398.13072043020645</v>
      </c>
      <c r="D6504" s="367">
        <v>474.00000000000034</v>
      </c>
      <c r="E6504" s="367">
        <v>22046.511627907097</v>
      </c>
      <c r="F6504" s="367">
        <v>-21568.409439117833</v>
      </c>
      <c r="G6504" s="367">
        <v>474.00000000000256</v>
      </c>
      <c r="H6504" s="367">
        <v>118500</v>
      </c>
      <c r="I6504" s="384">
        <v>-293364.04954492569</v>
      </c>
      <c r="J6504" s="367">
        <v>474</v>
      </c>
      <c r="K6504" s="367">
        <v>28727.272727272561</v>
      </c>
      <c r="L6504" s="384">
        <v>52587.185688741301</v>
      </c>
      <c r="M6504" s="367">
        <v>473.99999999999733</v>
      </c>
      <c r="N6504" s="367">
        <v>474</v>
      </c>
      <c r="O6504" s="384">
        <v>-14.082319040907594</v>
      </c>
      <c r="P6504" s="367">
        <v>6.8729999999999993</v>
      </c>
      <c r="Q6504" s="367">
        <v>474</v>
      </c>
      <c r="R6504" s="384">
        <v>789.9745904721816</v>
      </c>
      <c r="S6504" s="367">
        <v>6.6359999999999992</v>
      </c>
      <c r="T6504" s="367">
        <v>16344.827586206999</v>
      </c>
      <c r="U6504" s="384">
        <v>35593.102580214741</v>
      </c>
      <c r="V6504" s="367">
        <v>474.00000000000296</v>
      </c>
      <c r="W6504" s="367">
        <v>789999.99999999627</v>
      </c>
      <c r="X6504" s="384">
        <v>68592.472310974088</v>
      </c>
      <c r="Y6504" s="386">
        <v>473.99999999999778</v>
      </c>
      <c r="Z6504" s="367"/>
      <c r="AA6504" s="367"/>
      <c r="AB6504" s="367"/>
      <c r="AC6504" s="367"/>
      <c r="AD6504" s="367"/>
      <c r="AE6504" s="367"/>
      <c r="AF6504" s="367"/>
      <c r="AG6504" s="367"/>
      <c r="AH6504" s="367"/>
      <c r="AI6504" s="367"/>
      <c r="AJ6504" s="367"/>
      <c r="AK6504" s="367"/>
      <c r="AL6504" s="367"/>
      <c r="AM6504" s="367"/>
      <c r="AN6504" s="367"/>
      <c r="AO6504" s="367"/>
      <c r="AP6504" s="367"/>
      <c r="AQ6504" s="367"/>
      <c r="AR6504" s="367"/>
      <c r="AS6504" s="367"/>
      <c r="AT6504" s="367"/>
    </row>
    <row r="6505" spans="2:46" ht="13.8">
      <c r="B6505" s="26">
        <v>79.166666666666728</v>
      </c>
      <c r="C6505" s="363">
        <v>398.97029823146664</v>
      </c>
      <c r="D6505" s="367">
        <v>475.00000000000034</v>
      </c>
      <c r="E6505" s="367">
        <v>22093.023255814074</v>
      </c>
      <c r="F6505" s="367">
        <v>-21689.023920526077</v>
      </c>
      <c r="G6505" s="367">
        <v>475.00000000000261</v>
      </c>
      <c r="H6505" s="367">
        <v>118750</v>
      </c>
      <c r="I6505" s="384">
        <v>-294867.23779700533</v>
      </c>
      <c r="J6505" s="367">
        <v>475</v>
      </c>
      <c r="K6505" s="367">
        <v>28787.878787878621</v>
      </c>
      <c r="L6505" s="384">
        <v>52640.634724458389</v>
      </c>
      <c r="M6505" s="367">
        <v>474.99999999999727</v>
      </c>
      <c r="N6505" s="367">
        <v>475</v>
      </c>
      <c r="O6505" s="384">
        <v>-15.042709798118791</v>
      </c>
      <c r="P6505" s="367">
        <v>6.8875000000000002</v>
      </c>
      <c r="Q6505" s="367">
        <v>475</v>
      </c>
      <c r="R6505" s="384">
        <v>791.20196293433014</v>
      </c>
      <c r="S6505" s="367">
        <v>6.6499999999999995</v>
      </c>
      <c r="T6505" s="367">
        <v>16379.310344827689</v>
      </c>
      <c r="U6505" s="384">
        <v>35609.913016248312</v>
      </c>
      <c r="V6505" s="367">
        <v>475.00000000000296</v>
      </c>
      <c r="W6505" s="367">
        <v>791666.6666666629</v>
      </c>
      <c r="X6505" s="384">
        <v>68735.014934053004</v>
      </c>
      <c r="Y6505" s="386">
        <v>474.99999999999773</v>
      </c>
      <c r="Z6505" s="367"/>
      <c r="AA6505" s="367"/>
      <c r="AB6505" s="367"/>
      <c r="AC6505" s="367"/>
      <c r="AD6505" s="367"/>
      <c r="AE6505" s="367"/>
      <c r="AF6505" s="367"/>
      <c r="AG6505" s="367"/>
      <c r="AH6505" s="367"/>
      <c r="AI6505" s="367"/>
      <c r="AJ6505" s="367"/>
      <c r="AK6505" s="367"/>
      <c r="AL6505" s="367"/>
      <c r="AM6505" s="367"/>
      <c r="AN6505" s="367"/>
      <c r="AO6505" s="367"/>
      <c r="AP6505" s="367"/>
      <c r="AQ6505" s="367"/>
      <c r="AR6505" s="367"/>
      <c r="AS6505" s="367"/>
      <c r="AT6505" s="367"/>
    </row>
    <row r="6506" spans="2:46" ht="13.8">
      <c r="B6506" s="26">
        <v>79.3333333333334</v>
      </c>
      <c r="C6506" s="363">
        <v>399.80987451513749</v>
      </c>
      <c r="D6506" s="367">
        <v>476.0000000000004</v>
      </c>
      <c r="E6506" s="367">
        <v>22139.534883721051</v>
      </c>
      <c r="F6506" s="367">
        <v>-21809.95466091498</v>
      </c>
      <c r="G6506" s="367">
        <v>476.00000000000261</v>
      </c>
      <c r="H6506" s="367">
        <v>119000</v>
      </c>
      <c r="I6506" s="384">
        <v>-296374.14931963303</v>
      </c>
      <c r="J6506" s="367">
        <v>476</v>
      </c>
      <c r="K6506" s="367">
        <v>28848.484848484681</v>
      </c>
      <c r="L6506" s="384">
        <v>52693.84167851651</v>
      </c>
      <c r="M6506" s="367">
        <v>475.99999999999727</v>
      </c>
      <c r="N6506" s="367">
        <v>476</v>
      </c>
      <c r="O6506" s="384">
        <v>-16.007019213112539</v>
      </c>
      <c r="P6506" s="367">
        <v>6.9020000000000001</v>
      </c>
      <c r="Q6506" s="367">
        <v>476</v>
      </c>
      <c r="R6506" s="384">
        <v>792.42748596238221</v>
      </c>
      <c r="S6506" s="367">
        <v>6.6639999999999997</v>
      </c>
      <c r="T6506" s="367">
        <v>16413.793103448377</v>
      </c>
      <c r="U6506" s="384">
        <v>35626.478060712696</v>
      </c>
      <c r="V6506" s="367">
        <v>476.0000000000029</v>
      </c>
      <c r="W6506" s="367">
        <v>793333.33333332953</v>
      </c>
      <c r="X6506" s="384">
        <v>68877.548431935647</v>
      </c>
      <c r="Y6506" s="386">
        <v>475.99999999999773</v>
      </c>
      <c r="Z6506" s="367"/>
      <c r="AA6506" s="367"/>
      <c r="AB6506" s="367"/>
      <c r="AC6506" s="367"/>
      <c r="AD6506" s="367"/>
      <c r="AE6506" s="367"/>
      <c r="AF6506" s="367"/>
      <c r="AG6506" s="367"/>
      <c r="AH6506" s="367"/>
      <c r="AI6506" s="367"/>
      <c r="AJ6506" s="367"/>
      <c r="AK6506" s="367"/>
      <c r="AL6506" s="367"/>
      <c r="AM6506" s="367"/>
      <c r="AN6506" s="367"/>
      <c r="AO6506" s="367"/>
      <c r="AP6506" s="367"/>
      <c r="AQ6506" s="367"/>
      <c r="AR6506" s="367"/>
      <c r="AS6506" s="367"/>
      <c r="AT6506" s="367"/>
    </row>
    <row r="6507" spans="2:46" ht="13.8">
      <c r="B6507" s="26">
        <v>79.500000000000071</v>
      </c>
      <c r="C6507" s="363">
        <v>400.64944928121884</v>
      </c>
      <c r="D6507" s="367">
        <v>477.0000000000004</v>
      </c>
      <c r="E6507" s="367">
        <v>22186.046511628028</v>
      </c>
      <c r="F6507" s="367">
        <v>-21931.201660284558</v>
      </c>
      <c r="G6507" s="367">
        <v>477.00000000000267</v>
      </c>
      <c r="H6507" s="367">
        <v>119250</v>
      </c>
      <c r="I6507" s="384">
        <v>-297884.7841128087</v>
      </c>
      <c r="J6507" s="367">
        <v>477</v>
      </c>
      <c r="K6507" s="367">
        <v>28909.090909090741</v>
      </c>
      <c r="L6507" s="384">
        <v>52746.806550915666</v>
      </c>
      <c r="M6507" s="367">
        <v>476.99999999999727</v>
      </c>
      <c r="N6507" s="367">
        <v>477</v>
      </c>
      <c r="O6507" s="384">
        <v>-16.975247285888898</v>
      </c>
      <c r="P6507" s="367">
        <v>6.9165000000000001</v>
      </c>
      <c r="Q6507" s="367">
        <v>477</v>
      </c>
      <c r="R6507" s="384">
        <v>793.6511595563378</v>
      </c>
      <c r="S6507" s="367">
        <v>6.6779999999999999</v>
      </c>
      <c r="T6507" s="367">
        <v>16448.275862069066</v>
      </c>
      <c r="U6507" s="384">
        <v>35642.797713607906</v>
      </c>
      <c r="V6507" s="367">
        <v>477.0000000000029</v>
      </c>
      <c r="W6507" s="367">
        <v>794999.99999999616</v>
      </c>
      <c r="X6507" s="384">
        <v>69020.072804622003</v>
      </c>
      <c r="Y6507" s="386">
        <v>476.99999999999767</v>
      </c>
      <c r="Z6507" s="367"/>
      <c r="AA6507" s="367"/>
      <c r="AB6507" s="367"/>
      <c r="AC6507" s="367"/>
      <c r="AD6507" s="367"/>
      <c r="AE6507" s="367"/>
      <c r="AF6507" s="367"/>
      <c r="AG6507" s="367"/>
      <c r="AH6507" s="367"/>
      <c r="AI6507" s="367"/>
      <c r="AJ6507" s="367"/>
      <c r="AK6507" s="367"/>
      <c r="AL6507" s="367"/>
      <c r="AM6507" s="367"/>
      <c r="AN6507" s="367"/>
      <c r="AO6507" s="367"/>
      <c r="AP6507" s="367"/>
      <c r="AQ6507" s="367"/>
      <c r="AR6507" s="367"/>
      <c r="AS6507" s="367"/>
      <c r="AT6507" s="367"/>
    </row>
    <row r="6508" spans="2:46" ht="13.8">
      <c r="B6508" s="26">
        <v>79.666666666666742</v>
      </c>
      <c r="C6508" s="363">
        <v>401.48902252971067</v>
      </c>
      <c r="D6508" s="367">
        <v>478.00000000000045</v>
      </c>
      <c r="E6508" s="367">
        <v>22232.558139535005</v>
      </c>
      <c r="F6508" s="367">
        <v>-22052.764918634788</v>
      </c>
      <c r="G6508" s="367">
        <v>478.00000000000267</v>
      </c>
      <c r="H6508" s="367">
        <v>119500</v>
      </c>
      <c r="I6508" s="384">
        <v>-299399.14217653242</v>
      </c>
      <c r="J6508" s="367">
        <v>478</v>
      </c>
      <c r="K6508" s="367">
        <v>28969.696969696801</v>
      </c>
      <c r="L6508" s="384">
        <v>52799.529341655834</v>
      </c>
      <c r="M6508" s="367">
        <v>477.99999999999727</v>
      </c>
      <c r="N6508" s="367">
        <v>478</v>
      </c>
      <c r="O6508" s="384">
        <v>-17.947394016447863</v>
      </c>
      <c r="P6508" s="367">
        <v>6.931</v>
      </c>
      <c r="Q6508" s="367">
        <v>478</v>
      </c>
      <c r="R6508" s="384">
        <v>794.87298371619681</v>
      </c>
      <c r="S6508" s="367">
        <v>6.6920000000000002</v>
      </c>
      <c r="T6508" s="367">
        <v>16482.758620689754</v>
      </c>
      <c r="U6508" s="384">
        <v>35658.871974933951</v>
      </c>
      <c r="V6508" s="367">
        <v>478.00000000000284</v>
      </c>
      <c r="W6508" s="367">
        <v>796666.66666666279</v>
      </c>
      <c r="X6508" s="384">
        <v>69162.588052112071</v>
      </c>
      <c r="Y6508" s="386">
        <v>477.99999999999767</v>
      </c>
      <c r="Z6508" s="367"/>
      <c r="AA6508" s="367"/>
      <c r="AB6508" s="367"/>
      <c r="AC6508" s="367"/>
      <c r="AD6508" s="367"/>
      <c r="AE6508" s="367"/>
      <c r="AF6508" s="367"/>
      <c r="AG6508" s="367"/>
      <c r="AH6508" s="367"/>
      <c r="AI6508" s="367"/>
      <c r="AJ6508" s="367"/>
      <c r="AK6508" s="367"/>
      <c r="AL6508" s="367"/>
      <c r="AM6508" s="367"/>
      <c r="AN6508" s="367"/>
      <c r="AO6508" s="367"/>
      <c r="AP6508" s="367"/>
      <c r="AQ6508" s="367"/>
      <c r="AR6508" s="367"/>
      <c r="AS6508" s="367"/>
      <c r="AT6508" s="367"/>
    </row>
    <row r="6509" spans="2:46" ht="13.8">
      <c r="B6509" s="26">
        <v>79.833333333333414</v>
      </c>
      <c r="C6509" s="363">
        <v>402.32859426061304</v>
      </c>
      <c r="D6509" s="367">
        <v>479.00000000000045</v>
      </c>
      <c r="E6509" s="367">
        <v>22279.069767441983</v>
      </c>
      <c r="F6509" s="367">
        <v>-22174.644435965689</v>
      </c>
      <c r="G6509" s="367">
        <v>479.00000000000267</v>
      </c>
      <c r="H6509" s="367">
        <v>119750</v>
      </c>
      <c r="I6509" s="384">
        <v>-300917.22351080406</v>
      </c>
      <c r="J6509" s="367">
        <v>479</v>
      </c>
      <c r="K6509" s="367">
        <v>29030.303030302861</v>
      </c>
      <c r="L6509" s="384">
        <v>52852.010050737044</v>
      </c>
      <c r="M6509" s="367">
        <v>478.99999999999727</v>
      </c>
      <c r="N6509" s="367">
        <v>479</v>
      </c>
      <c r="O6509" s="384">
        <v>-18.923459404789437</v>
      </c>
      <c r="P6509" s="367">
        <v>6.9455</v>
      </c>
      <c r="Q6509" s="367">
        <v>479</v>
      </c>
      <c r="R6509" s="384">
        <v>796.09295844195935</v>
      </c>
      <c r="S6509" s="367">
        <v>6.7060000000000004</v>
      </c>
      <c r="T6509" s="367">
        <v>16517.241379310442</v>
      </c>
      <c r="U6509" s="384">
        <v>35674.7008446908</v>
      </c>
      <c r="V6509" s="367">
        <v>479.00000000000279</v>
      </c>
      <c r="W6509" s="367">
        <v>798333.33333332941</v>
      </c>
      <c r="X6509" s="384">
        <v>69305.094174405865</v>
      </c>
      <c r="Y6509" s="386">
        <v>478.99999999999767</v>
      </c>
      <c r="Z6509" s="367"/>
      <c r="AA6509" s="367"/>
      <c r="AB6509" s="367"/>
      <c r="AC6509" s="367"/>
      <c r="AD6509" s="367"/>
      <c r="AE6509" s="367"/>
      <c r="AF6509" s="367"/>
      <c r="AG6509" s="367"/>
      <c r="AH6509" s="367"/>
      <c r="AI6509" s="367"/>
      <c r="AJ6509" s="367"/>
      <c r="AK6509" s="367"/>
      <c r="AL6509" s="367"/>
      <c r="AM6509" s="367"/>
      <c r="AN6509" s="367"/>
      <c r="AO6509" s="367"/>
      <c r="AP6509" s="367"/>
      <c r="AQ6509" s="367"/>
      <c r="AR6509" s="367"/>
      <c r="AS6509" s="367"/>
      <c r="AT6509" s="367"/>
    </row>
    <row r="6510" spans="2:46" ht="13.8">
      <c r="B6510" s="26">
        <v>80.000000000000085</v>
      </c>
      <c r="C6510" s="363">
        <v>403.16816447392603</v>
      </c>
      <c r="D6510" s="367">
        <v>480.00000000000051</v>
      </c>
      <c r="E6510" s="367">
        <v>22325.58139534896</v>
      </c>
      <c r="F6510" s="367">
        <v>-22296.840212277257</v>
      </c>
      <c r="G6510" s="367">
        <v>480.00000000000267</v>
      </c>
      <c r="H6510" s="367">
        <v>120000</v>
      </c>
      <c r="I6510" s="384">
        <v>-302439.02811562369</v>
      </c>
      <c r="J6510" s="367">
        <v>480</v>
      </c>
      <c r="K6510" s="367">
        <v>29090.909090908921</v>
      </c>
      <c r="L6510" s="384">
        <v>52904.248678159267</v>
      </c>
      <c r="M6510" s="367">
        <v>479.99999999999721</v>
      </c>
      <c r="N6510" s="367">
        <v>480</v>
      </c>
      <c r="O6510" s="384">
        <v>-19.90344345091362</v>
      </c>
      <c r="P6510" s="367">
        <v>6.96</v>
      </c>
      <c r="Q6510" s="367">
        <v>480</v>
      </c>
      <c r="R6510" s="384">
        <v>797.31108373362554</v>
      </c>
      <c r="S6510" s="367">
        <v>6.7200000000000006</v>
      </c>
      <c r="T6510" s="367">
        <v>16551.724137931131</v>
      </c>
      <c r="U6510" s="384">
        <v>35690.284322878477</v>
      </c>
      <c r="V6510" s="367">
        <v>480.00000000000279</v>
      </c>
      <c r="W6510" s="367">
        <v>799999.99999999604</v>
      </c>
      <c r="X6510" s="384">
        <v>69447.591171503373</v>
      </c>
      <c r="Y6510" s="386">
        <v>479.99999999999761</v>
      </c>
      <c r="Z6510" s="367"/>
      <c r="AA6510" s="367"/>
      <c r="AB6510" s="367"/>
      <c r="AC6510" s="367"/>
      <c r="AD6510" s="367"/>
      <c r="AE6510" s="367"/>
      <c r="AF6510" s="367"/>
      <c r="AG6510" s="367"/>
      <c r="AH6510" s="367"/>
      <c r="AI6510" s="367"/>
      <c r="AJ6510" s="367"/>
      <c r="AK6510" s="367"/>
      <c r="AL6510" s="367"/>
      <c r="AM6510" s="367"/>
      <c r="AN6510" s="367"/>
      <c r="AO6510" s="367"/>
      <c r="AP6510" s="367"/>
      <c r="AQ6510" s="367"/>
      <c r="AR6510" s="367"/>
      <c r="AS6510" s="367"/>
      <c r="AT6510" s="367"/>
    </row>
    <row r="6511" spans="2:46" ht="13.8">
      <c r="B6511" s="26">
        <v>80.166666666666757</v>
      </c>
      <c r="C6511" s="363">
        <v>404.00773316964955</v>
      </c>
      <c r="D6511" s="367">
        <v>481.00000000000051</v>
      </c>
      <c r="E6511" s="367">
        <v>22372.093023255937</v>
      </c>
      <c r="F6511" s="367">
        <v>-22419.352247569481</v>
      </c>
      <c r="G6511" s="367">
        <v>481.00000000000267</v>
      </c>
      <c r="H6511" s="367">
        <v>120250</v>
      </c>
      <c r="I6511" s="384">
        <v>-303964.55599099136</v>
      </c>
      <c r="J6511" s="367">
        <v>481</v>
      </c>
      <c r="K6511" s="367">
        <v>29151.515151514981</v>
      </c>
      <c r="L6511" s="384">
        <v>52956.245223922524</v>
      </c>
      <c r="M6511" s="367">
        <v>480.99999999999721</v>
      </c>
      <c r="N6511" s="367">
        <v>481</v>
      </c>
      <c r="O6511" s="384">
        <v>-20.88734615482041</v>
      </c>
      <c r="P6511" s="367">
        <v>6.9744999999999999</v>
      </c>
      <c r="Q6511" s="367">
        <v>481</v>
      </c>
      <c r="R6511" s="384">
        <v>798.5273595911948</v>
      </c>
      <c r="S6511" s="367">
        <v>6.7339999999999991</v>
      </c>
      <c r="T6511" s="367">
        <v>16586.206896551819</v>
      </c>
      <c r="U6511" s="384">
        <v>35705.62240949698</v>
      </c>
      <c r="V6511" s="367">
        <v>481.00000000000279</v>
      </c>
      <c r="W6511" s="367">
        <v>801666.66666666267</v>
      </c>
      <c r="X6511" s="384">
        <v>69590.079043404592</v>
      </c>
      <c r="Y6511" s="386">
        <v>480.99999999999761</v>
      </c>
      <c r="Z6511" s="367"/>
      <c r="AA6511" s="367"/>
      <c r="AB6511" s="367"/>
      <c r="AC6511" s="367"/>
      <c r="AD6511" s="367"/>
      <c r="AE6511" s="367"/>
      <c r="AF6511" s="367"/>
      <c r="AG6511" s="367"/>
      <c r="AH6511" s="367"/>
      <c r="AI6511" s="367"/>
      <c r="AJ6511" s="367"/>
      <c r="AK6511" s="367"/>
      <c r="AL6511" s="367"/>
      <c r="AM6511" s="367"/>
      <c r="AN6511" s="367"/>
      <c r="AO6511" s="367"/>
      <c r="AP6511" s="367"/>
      <c r="AQ6511" s="367"/>
      <c r="AR6511" s="367"/>
      <c r="AS6511" s="367"/>
      <c r="AT6511" s="367"/>
    </row>
    <row r="6512" spans="2:46" ht="13.8">
      <c r="B6512" s="26">
        <v>80.333333333333428</v>
      </c>
      <c r="C6512" s="363">
        <v>404.84730034778363</v>
      </c>
      <c r="D6512" s="367">
        <v>482.00000000000057</v>
      </c>
      <c r="E6512" s="367">
        <v>22418.604651162914</v>
      </c>
      <c r="F6512" s="367">
        <v>-22542.180541842376</v>
      </c>
      <c r="G6512" s="367">
        <v>482.00000000000267</v>
      </c>
      <c r="H6512" s="367">
        <v>120500</v>
      </c>
      <c r="I6512" s="384">
        <v>-305493.80713690701</v>
      </c>
      <c r="J6512" s="367">
        <v>482</v>
      </c>
      <c r="K6512" s="367">
        <v>29212.121212121041</v>
      </c>
      <c r="L6512" s="384">
        <v>53007.999688026808</v>
      </c>
      <c r="M6512" s="367">
        <v>481.99999999999721</v>
      </c>
      <c r="N6512" s="367">
        <v>482</v>
      </c>
      <c r="O6512" s="384">
        <v>-21.875167516509876</v>
      </c>
      <c r="P6512" s="367">
        <v>6.9890000000000008</v>
      </c>
      <c r="Q6512" s="367">
        <v>482</v>
      </c>
      <c r="R6512" s="384">
        <v>799.74178601466792</v>
      </c>
      <c r="S6512" s="367">
        <v>6.7479999999999993</v>
      </c>
      <c r="T6512" s="367">
        <v>16620.689655172508</v>
      </c>
      <c r="U6512" s="384">
        <v>35720.715104546296</v>
      </c>
      <c r="V6512" s="367">
        <v>482.00000000000273</v>
      </c>
      <c r="W6512" s="367">
        <v>803333.3333333293</v>
      </c>
      <c r="X6512" s="384">
        <v>69732.557790109538</v>
      </c>
      <c r="Y6512" s="386">
        <v>481.99999999999756</v>
      </c>
      <c r="Z6512" s="367"/>
      <c r="AA6512" s="367"/>
      <c r="AB6512" s="367"/>
      <c r="AC6512" s="367"/>
      <c r="AD6512" s="367"/>
      <c r="AE6512" s="367"/>
      <c r="AF6512" s="367"/>
      <c r="AG6512" s="367"/>
      <c r="AH6512" s="367"/>
      <c r="AI6512" s="367"/>
      <c r="AJ6512" s="367"/>
      <c r="AK6512" s="367"/>
      <c r="AL6512" s="367"/>
      <c r="AM6512" s="367"/>
      <c r="AN6512" s="367"/>
      <c r="AO6512" s="367"/>
      <c r="AP6512" s="367"/>
      <c r="AQ6512" s="367"/>
      <c r="AR6512" s="367"/>
      <c r="AS6512" s="367"/>
      <c r="AT6512" s="367"/>
    </row>
    <row r="6513" spans="2:46" ht="13.8">
      <c r="B6513" s="26">
        <v>80.500000000000099</v>
      </c>
      <c r="C6513" s="363">
        <v>405.6868660083282</v>
      </c>
      <c r="D6513" s="367">
        <v>483.00000000000057</v>
      </c>
      <c r="E6513" s="367">
        <v>22465.116279069891</v>
      </c>
      <c r="F6513" s="367">
        <v>-22665.325095095937</v>
      </c>
      <c r="G6513" s="367">
        <v>483.00000000000267</v>
      </c>
      <c r="H6513" s="367">
        <v>120750</v>
      </c>
      <c r="I6513" s="384">
        <v>-307026.7815533707</v>
      </c>
      <c r="J6513" s="367">
        <v>483</v>
      </c>
      <c r="K6513" s="367">
        <v>29272.727272727101</v>
      </c>
      <c r="L6513" s="384">
        <v>53059.512070472127</v>
      </c>
      <c r="M6513" s="367">
        <v>482.99999999999721</v>
      </c>
      <c r="N6513" s="367">
        <v>483</v>
      </c>
      <c r="O6513" s="384">
        <v>-22.86690753598182</v>
      </c>
      <c r="P6513" s="367">
        <v>7.0034999999999998</v>
      </c>
      <c r="Q6513" s="367">
        <v>483</v>
      </c>
      <c r="R6513" s="384">
        <v>800.95436300404435</v>
      </c>
      <c r="S6513" s="367">
        <v>6.7619999999999996</v>
      </c>
      <c r="T6513" s="367">
        <v>16655.172413793196</v>
      </c>
      <c r="U6513" s="384">
        <v>35735.562408026432</v>
      </c>
      <c r="V6513" s="367">
        <v>483.00000000000273</v>
      </c>
      <c r="W6513" s="367">
        <v>804999.99999999593</v>
      </c>
      <c r="X6513" s="384">
        <v>69875.027411618197</v>
      </c>
      <c r="Y6513" s="386">
        <v>482.99999999999756</v>
      </c>
      <c r="Z6513" s="367"/>
      <c r="AA6513" s="367"/>
      <c r="AB6513" s="367"/>
      <c r="AC6513" s="367"/>
      <c r="AD6513" s="367"/>
      <c r="AE6513" s="367"/>
      <c r="AF6513" s="367"/>
      <c r="AG6513" s="367"/>
      <c r="AH6513" s="367"/>
      <c r="AI6513" s="367"/>
      <c r="AJ6513" s="367"/>
      <c r="AK6513" s="367"/>
      <c r="AL6513" s="367"/>
      <c r="AM6513" s="367"/>
      <c r="AN6513" s="367"/>
      <c r="AO6513" s="367"/>
      <c r="AP6513" s="367"/>
      <c r="AQ6513" s="367"/>
      <c r="AR6513" s="367"/>
      <c r="AS6513" s="367"/>
      <c r="AT6513" s="367"/>
    </row>
    <row r="6514" spans="2:46" ht="13.8">
      <c r="B6514" s="26">
        <v>80.666666666666771</v>
      </c>
      <c r="C6514" s="363">
        <v>406.52643015128336</v>
      </c>
      <c r="D6514" s="367">
        <v>484.00000000000063</v>
      </c>
      <c r="E6514" s="367">
        <v>22511.627906976868</v>
      </c>
      <c r="F6514" s="367">
        <v>-22788.785907330166</v>
      </c>
      <c r="G6514" s="367">
        <v>484.00000000000273</v>
      </c>
      <c r="H6514" s="367">
        <v>121000</v>
      </c>
      <c r="I6514" s="384">
        <v>-308563.47924038238</v>
      </c>
      <c r="J6514" s="367">
        <v>484</v>
      </c>
      <c r="K6514" s="367">
        <v>29333.333333333161</v>
      </c>
      <c r="L6514" s="384">
        <v>53110.782371258465</v>
      </c>
      <c r="M6514" s="367">
        <v>483.99999999999721</v>
      </c>
      <c r="N6514" s="367">
        <v>484</v>
      </c>
      <c r="O6514" s="384">
        <v>-23.862566213236438</v>
      </c>
      <c r="P6514" s="367">
        <v>7.0179999999999998</v>
      </c>
      <c r="Q6514" s="367">
        <v>484</v>
      </c>
      <c r="R6514" s="384">
        <v>802.16509055932443</v>
      </c>
      <c r="S6514" s="367">
        <v>6.7759999999999998</v>
      </c>
      <c r="T6514" s="367">
        <v>16689.655172413884</v>
      </c>
      <c r="U6514" s="384">
        <v>35750.164319937387</v>
      </c>
      <c r="V6514" s="367">
        <v>484.00000000000267</v>
      </c>
      <c r="W6514" s="367">
        <v>806666.66666666255</v>
      </c>
      <c r="X6514" s="384">
        <v>70017.487907930554</v>
      </c>
      <c r="Y6514" s="386">
        <v>483.9999999999975</v>
      </c>
      <c r="Z6514" s="367"/>
      <c r="AA6514" s="367"/>
      <c r="AB6514" s="367"/>
      <c r="AC6514" s="367"/>
      <c r="AD6514" s="367"/>
      <c r="AE6514" s="367"/>
      <c r="AF6514" s="367"/>
      <c r="AG6514" s="367"/>
      <c r="AH6514" s="367"/>
      <c r="AI6514" s="367"/>
      <c r="AJ6514" s="367"/>
      <c r="AK6514" s="367"/>
      <c r="AL6514" s="367"/>
      <c r="AM6514" s="367"/>
      <c r="AN6514" s="367"/>
      <c r="AO6514" s="367"/>
      <c r="AP6514" s="367"/>
      <c r="AQ6514" s="367"/>
      <c r="AR6514" s="367"/>
      <c r="AS6514" s="367"/>
      <c r="AT6514" s="367"/>
    </row>
    <row r="6515" spans="2:46" ht="13.8">
      <c r="B6515" s="26">
        <v>80.833333333333442</v>
      </c>
      <c r="C6515" s="363">
        <v>407.36599277664902</v>
      </c>
      <c r="D6515" s="367">
        <v>485.00000000000063</v>
      </c>
      <c r="E6515" s="367">
        <v>22558.139534883845</v>
      </c>
      <c r="F6515" s="367">
        <v>-22912.562978545055</v>
      </c>
      <c r="G6515" s="367">
        <v>485.00000000000273</v>
      </c>
      <c r="H6515" s="367">
        <v>121250</v>
      </c>
      <c r="I6515" s="384">
        <v>-310103.90019794204</v>
      </c>
      <c r="J6515" s="367">
        <v>485</v>
      </c>
      <c r="K6515" s="367">
        <v>29393.939393939221</v>
      </c>
      <c r="L6515" s="384">
        <v>53161.810590385838</v>
      </c>
      <c r="M6515" s="367">
        <v>484.99999999999721</v>
      </c>
      <c r="N6515" s="367">
        <v>485</v>
      </c>
      <c r="O6515" s="384">
        <v>-24.862143548273668</v>
      </c>
      <c r="P6515" s="367">
        <v>7.0324999999999998</v>
      </c>
      <c r="Q6515" s="367">
        <v>485</v>
      </c>
      <c r="R6515" s="384">
        <v>803.37396868050814</v>
      </c>
      <c r="S6515" s="367">
        <v>6.79</v>
      </c>
      <c r="T6515" s="367">
        <v>16724.137931034573</v>
      </c>
      <c r="U6515" s="384">
        <v>35764.520840279176</v>
      </c>
      <c r="V6515" s="367">
        <v>485.00000000000261</v>
      </c>
      <c r="W6515" s="367">
        <v>808333.33333332918</v>
      </c>
      <c r="X6515" s="384">
        <v>70159.939279046637</v>
      </c>
      <c r="Y6515" s="386">
        <v>484.9999999999975</v>
      </c>
      <c r="Z6515" s="367"/>
      <c r="AA6515" s="367"/>
      <c r="AB6515" s="367"/>
      <c r="AC6515" s="367"/>
      <c r="AD6515" s="367"/>
      <c r="AE6515" s="367"/>
      <c r="AF6515" s="367"/>
      <c r="AG6515" s="367"/>
      <c r="AH6515" s="367"/>
      <c r="AI6515" s="367"/>
      <c r="AJ6515" s="367"/>
      <c r="AK6515" s="367"/>
      <c r="AL6515" s="367"/>
      <c r="AM6515" s="367"/>
      <c r="AN6515" s="367"/>
      <c r="AO6515" s="367"/>
      <c r="AP6515" s="367"/>
      <c r="AQ6515" s="367"/>
      <c r="AR6515" s="367"/>
      <c r="AS6515" s="367"/>
      <c r="AT6515" s="367"/>
    </row>
    <row r="6516" spans="2:46" ht="13.8">
      <c r="B6516" s="26">
        <v>81.000000000000114</v>
      </c>
      <c r="C6516" s="363">
        <v>408.20555388442534</v>
      </c>
      <c r="D6516" s="367">
        <v>486.00000000000068</v>
      </c>
      <c r="E6516" s="367">
        <v>22604.651162790822</v>
      </c>
      <c r="F6516" s="367">
        <v>-23036.65630874061</v>
      </c>
      <c r="G6516" s="367">
        <v>486.00000000000273</v>
      </c>
      <c r="H6516" s="367">
        <v>121500</v>
      </c>
      <c r="I6516" s="384">
        <v>-311648.04442604969</v>
      </c>
      <c r="J6516" s="367">
        <v>486</v>
      </c>
      <c r="K6516" s="367">
        <v>29454.545454545281</v>
      </c>
      <c r="L6516" s="384">
        <v>53212.59672785423</v>
      </c>
      <c r="M6516" s="367">
        <v>485.99999999999716</v>
      </c>
      <c r="N6516" s="367">
        <v>486</v>
      </c>
      <c r="O6516" s="384">
        <v>-25.865639541093561</v>
      </c>
      <c r="P6516" s="367">
        <v>7.0470000000000006</v>
      </c>
      <c r="Q6516" s="367">
        <v>486</v>
      </c>
      <c r="R6516" s="384">
        <v>804.58099736759493</v>
      </c>
      <c r="S6516" s="367">
        <v>6.8040000000000003</v>
      </c>
      <c r="T6516" s="367">
        <v>16758.620689655261</v>
      </c>
      <c r="U6516" s="384">
        <v>35778.631969051778</v>
      </c>
      <c r="V6516" s="367">
        <v>486.00000000000261</v>
      </c>
      <c r="W6516" s="367">
        <v>809999.99999999581</v>
      </c>
      <c r="X6516" s="384">
        <v>70302.381524966462</v>
      </c>
      <c r="Y6516" s="386">
        <v>485.9999999999975</v>
      </c>
      <c r="Z6516" s="367"/>
      <c r="AA6516" s="367"/>
      <c r="AB6516" s="367"/>
      <c r="AC6516" s="367"/>
      <c r="AD6516" s="367"/>
      <c r="AE6516" s="367"/>
      <c r="AF6516" s="367"/>
      <c r="AG6516" s="367"/>
      <c r="AH6516" s="367"/>
      <c r="AI6516" s="367"/>
      <c r="AJ6516" s="367"/>
      <c r="AK6516" s="367"/>
      <c r="AL6516" s="367"/>
      <c r="AM6516" s="367"/>
      <c r="AN6516" s="367"/>
      <c r="AO6516" s="367"/>
      <c r="AP6516" s="367"/>
      <c r="AQ6516" s="367"/>
      <c r="AR6516" s="367"/>
      <c r="AS6516" s="367"/>
      <c r="AT6516" s="367"/>
    </row>
    <row r="6517" spans="2:46" ht="13.8">
      <c r="B6517" s="26">
        <v>81.166666666666785</v>
      </c>
      <c r="C6517" s="363">
        <v>409.04511347461204</v>
      </c>
      <c r="D6517" s="367">
        <v>487.00000000000068</v>
      </c>
      <c r="E6517" s="367">
        <v>22651.162790697799</v>
      </c>
      <c r="F6517" s="367">
        <v>-23161.065897916829</v>
      </c>
      <c r="G6517" s="367">
        <v>487.00000000000273</v>
      </c>
      <c r="H6517" s="367">
        <v>121750</v>
      </c>
      <c r="I6517" s="384">
        <v>-313195.91192470537</v>
      </c>
      <c r="J6517" s="367">
        <v>487</v>
      </c>
      <c r="K6517" s="367">
        <v>29515.151515151341</v>
      </c>
      <c r="L6517" s="384">
        <v>53263.140783663657</v>
      </c>
      <c r="M6517" s="367">
        <v>486.99999999999716</v>
      </c>
      <c r="N6517" s="367">
        <v>487</v>
      </c>
      <c r="O6517" s="384">
        <v>-26.873054191695942</v>
      </c>
      <c r="P6517" s="367">
        <v>7.0614999999999997</v>
      </c>
      <c r="Q6517" s="367">
        <v>487</v>
      </c>
      <c r="R6517" s="384">
        <v>805.78617662058548</v>
      </c>
      <c r="S6517" s="367">
        <v>6.8180000000000005</v>
      </c>
      <c r="T6517" s="367">
        <v>16793.10344827595</v>
      </c>
      <c r="U6517" s="384">
        <v>35792.497706255199</v>
      </c>
      <c r="V6517" s="367">
        <v>487.00000000000256</v>
      </c>
      <c r="W6517" s="367">
        <v>811666.66666666244</v>
      </c>
      <c r="X6517" s="384">
        <v>70444.814645689985</v>
      </c>
      <c r="Y6517" s="386">
        <v>486.99999999999744</v>
      </c>
      <c r="Z6517" s="367"/>
      <c r="AA6517" s="367"/>
      <c r="AB6517" s="367"/>
      <c r="AC6517" s="367"/>
      <c r="AD6517" s="367"/>
      <c r="AE6517" s="367"/>
      <c r="AF6517" s="367"/>
      <c r="AG6517" s="367"/>
      <c r="AH6517" s="367"/>
      <c r="AI6517" s="367"/>
      <c r="AJ6517" s="367"/>
      <c r="AK6517" s="367"/>
      <c r="AL6517" s="367"/>
      <c r="AM6517" s="367"/>
      <c r="AN6517" s="367"/>
      <c r="AO6517" s="367"/>
      <c r="AP6517" s="367"/>
      <c r="AQ6517" s="367"/>
      <c r="AR6517" s="367"/>
      <c r="AS6517" s="367"/>
      <c r="AT6517" s="367"/>
    </row>
    <row r="6518" spans="2:46" ht="13.8">
      <c r="B6518" s="26">
        <v>81.333333333333456</v>
      </c>
      <c r="C6518" s="363">
        <v>409.88467154720934</v>
      </c>
      <c r="D6518" s="367">
        <v>488.00000000000074</v>
      </c>
      <c r="E6518" s="367">
        <v>22697.674418604776</v>
      </c>
      <c r="F6518" s="367">
        <v>-23285.791746073715</v>
      </c>
      <c r="G6518" s="367">
        <v>488.00000000000273</v>
      </c>
      <c r="H6518" s="367">
        <v>122000</v>
      </c>
      <c r="I6518" s="384">
        <v>-314747.50269390899</v>
      </c>
      <c r="J6518" s="367">
        <v>488</v>
      </c>
      <c r="K6518" s="367">
        <v>29575.757575757401</v>
      </c>
      <c r="L6518" s="384">
        <v>53313.442757814104</v>
      </c>
      <c r="M6518" s="367">
        <v>487.99999999999716</v>
      </c>
      <c r="N6518" s="367">
        <v>488</v>
      </c>
      <c r="O6518" s="384">
        <v>-27.884387500080997</v>
      </c>
      <c r="P6518" s="367">
        <v>7.0759999999999996</v>
      </c>
      <c r="Q6518" s="367">
        <v>488</v>
      </c>
      <c r="R6518" s="384">
        <v>806.98950643947956</v>
      </c>
      <c r="S6518" s="367">
        <v>6.8319999999999999</v>
      </c>
      <c r="T6518" s="367">
        <v>16827.586206896638</v>
      </c>
      <c r="U6518" s="384">
        <v>35806.118051889447</v>
      </c>
      <c r="V6518" s="367">
        <v>488.0000000000025</v>
      </c>
      <c r="W6518" s="367">
        <v>813333.33333332906</v>
      </c>
      <c r="X6518" s="384">
        <v>70587.238641217235</v>
      </c>
      <c r="Y6518" s="386">
        <v>487.99999999999744</v>
      </c>
      <c r="Z6518" s="367"/>
      <c r="AA6518" s="367"/>
      <c r="AB6518" s="367"/>
      <c r="AC6518" s="367"/>
      <c r="AD6518" s="367"/>
      <c r="AE6518" s="367"/>
      <c r="AF6518" s="367"/>
      <c r="AG6518" s="367"/>
      <c r="AH6518" s="367"/>
      <c r="AI6518" s="367"/>
      <c r="AJ6518" s="367"/>
      <c r="AK6518" s="367"/>
      <c r="AL6518" s="367"/>
      <c r="AM6518" s="367"/>
      <c r="AN6518" s="367"/>
      <c r="AO6518" s="367"/>
      <c r="AP6518" s="367"/>
      <c r="AQ6518" s="367"/>
      <c r="AR6518" s="367"/>
      <c r="AS6518" s="367"/>
      <c r="AT6518" s="367"/>
    </row>
    <row r="6519" spans="2:46" ht="13.8">
      <c r="B6519" s="26">
        <v>81.500000000000128</v>
      </c>
      <c r="C6519" s="363">
        <v>410.7242281022173</v>
      </c>
      <c r="D6519" s="367">
        <v>489.0000000000008</v>
      </c>
      <c r="E6519" s="367">
        <v>22744.186046511753</v>
      </c>
      <c r="F6519" s="367">
        <v>-23410.833853211268</v>
      </c>
      <c r="G6519" s="367">
        <v>489.00000000000273</v>
      </c>
      <c r="H6519" s="367">
        <v>122250</v>
      </c>
      <c r="I6519" s="384">
        <v>-316302.81673366064</v>
      </c>
      <c r="J6519" s="367">
        <v>489</v>
      </c>
      <c r="K6519" s="367">
        <v>29636.363636363461</v>
      </c>
      <c r="L6519" s="384">
        <v>53363.502650305592</v>
      </c>
      <c r="M6519" s="367">
        <v>488.99999999999716</v>
      </c>
      <c r="N6519" s="367">
        <v>489</v>
      </c>
      <c r="O6519" s="384">
        <v>-28.899639466248718</v>
      </c>
      <c r="P6519" s="367">
        <v>7.0905000000000005</v>
      </c>
      <c r="Q6519" s="367">
        <v>489</v>
      </c>
      <c r="R6519" s="384">
        <v>808.19098682427705</v>
      </c>
      <c r="S6519" s="367">
        <v>6.8460000000000001</v>
      </c>
      <c r="T6519" s="367">
        <v>16862.068965517326</v>
      </c>
      <c r="U6519" s="384">
        <v>35819.493005954515</v>
      </c>
      <c r="V6519" s="367">
        <v>489.0000000000025</v>
      </c>
      <c r="W6519" s="367">
        <v>814999.99999999569</v>
      </c>
      <c r="X6519" s="384">
        <v>70729.653511548182</v>
      </c>
      <c r="Y6519" s="386">
        <v>488.99999999999739</v>
      </c>
      <c r="Z6519" s="367"/>
      <c r="AA6519" s="367"/>
      <c r="AB6519" s="367"/>
      <c r="AC6519" s="367"/>
      <c r="AD6519" s="367"/>
      <c r="AE6519" s="367"/>
      <c r="AF6519" s="367"/>
      <c r="AG6519" s="367"/>
      <c r="AH6519" s="367"/>
      <c r="AI6519" s="367"/>
      <c r="AJ6519" s="367"/>
      <c r="AK6519" s="367"/>
      <c r="AL6519" s="367"/>
      <c r="AM6519" s="367"/>
      <c r="AN6519" s="367"/>
      <c r="AO6519" s="367"/>
      <c r="AP6519" s="367"/>
      <c r="AQ6519" s="367"/>
      <c r="AR6519" s="367"/>
      <c r="AS6519" s="367"/>
      <c r="AT6519" s="367"/>
    </row>
    <row r="6520" spans="2:46" ht="13.8">
      <c r="B6520" s="26">
        <v>81.666666666666799</v>
      </c>
      <c r="C6520" s="363">
        <v>411.56378313963575</v>
      </c>
      <c r="D6520" s="367">
        <v>490.0000000000008</v>
      </c>
      <c r="E6520" s="367">
        <v>22790.69767441873</v>
      </c>
      <c r="F6520" s="367">
        <v>-23536.192219329481</v>
      </c>
      <c r="G6520" s="367">
        <v>490.00000000000273</v>
      </c>
      <c r="H6520" s="367">
        <v>122500</v>
      </c>
      <c r="I6520" s="384">
        <v>-317861.85404396034</v>
      </c>
      <c r="J6520" s="367">
        <v>490</v>
      </c>
      <c r="K6520" s="367">
        <v>29696.969696969521</v>
      </c>
      <c r="L6520" s="384">
        <v>53413.320461138101</v>
      </c>
      <c r="M6520" s="367">
        <v>489.99999999999716</v>
      </c>
      <c r="N6520" s="367">
        <v>490</v>
      </c>
      <c r="O6520" s="384">
        <v>-29.918810090198992</v>
      </c>
      <c r="P6520" s="367">
        <v>7.1050000000000004</v>
      </c>
      <c r="Q6520" s="367">
        <v>490</v>
      </c>
      <c r="R6520" s="384">
        <v>809.39061777497784</v>
      </c>
      <c r="S6520" s="367">
        <v>6.8599999999999994</v>
      </c>
      <c r="T6520" s="367">
        <v>16896.551724138015</v>
      </c>
      <c r="U6520" s="384">
        <v>35832.622568450395</v>
      </c>
      <c r="V6520" s="367">
        <v>490.00000000000244</v>
      </c>
      <c r="W6520" s="367">
        <v>816666.66666666232</v>
      </c>
      <c r="X6520" s="384">
        <v>70872.059256682856</v>
      </c>
      <c r="Y6520" s="386">
        <v>489.99999999999739</v>
      </c>
      <c r="Z6520" s="367"/>
      <c r="AA6520" s="367"/>
      <c r="AB6520" s="367"/>
      <c r="AC6520" s="367"/>
      <c r="AD6520" s="367"/>
      <c r="AE6520" s="367"/>
      <c r="AF6520" s="367"/>
      <c r="AG6520" s="367"/>
      <c r="AH6520" s="367"/>
      <c r="AI6520" s="367"/>
      <c r="AJ6520" s="367"/>
      <c r="AK6520" s="367"/>
      <c r="AL6520" s="367"/>
      <c r="AM6520" s="367"/>
      <c r="AN6520" s="367"/>
      <c r="AO6520" s="367"/>
      <c r="AP6520" s="367"/>
      <c r="AQ6520" s="367"/>
      <c r="AR6520" s="367"/>
      <c r="AS6520" s="367"/>
      <c r="AT6520" s="367"/>
    </row>
    <row r="6521" spans="2:46" ht="13.8">
      <c r="B6521" s="26">
        <v>81.833333333333471</v>
      </c>
      <c r="C6521" s="363">
        <v>412.40333665946468</v>
      </c>
      <c r="D6521" s="367">
        <v>491.00000000000085</v>
      </c>
      <c r="E6521" s="367">
        <v>22837.209302325708</v>
      </c>
      <c r="F6521" s="367">
        <v>-23661.866844428365</v>
      </c>
      <c r="G6521" s="367">
        <v>491.00000000000273</v>
      </c>
      <c r="H6521" s="367">
        <v>122750</v>
      </c>
      <c r="I6521" s="384">
        <v>-319424.6146248079</v>
      </c>
      <c r="J6521" s="367">
        <v>491</v>
      </c>
      <c r="K6521" s="367">
        <v>29757.575757575582</v>
      </c>
      <c r="L6521" s="384">
        <v>53462.896190311629</v>
      </c>
      <c r="M6521" s="367">
        <v>490.9999999999971</v>
      </c>
      <c r="N6521" s="367">
        <v>491</v>
      </c>
      <c r="O6521" s="384">
        <v>-30.941899371931868</v>
      </c>
      <c r="P6521" s="367">
        <v>7.1195000000000004</v>
      </c>
      <c r="Q6521" s="367">
        <v>491</v>
      </c>
      <c r="R6521" s="384">
        <v>810.5883992915825</v>
      </c>
      <c r="S6521" s="367">
        <v>6.8739999999999997</v>
      </c>
      <c r="T6521" s="367">
        <v>16931.034482758703</v>
      </c>
      <c r="U6521" s="384">
        <v>35845.50673937711</v>
      </c>
      <c r="V6521" s="367">
        <v>491.00000000000239</v>
      </c>
      <c r="W6521" s="367">
        <v>818333.33333332895</v>
      </c>
      <c r="X6521" s="384">
        <v>71014.455876621258</v>
      </c>
      <c r="Y6521" s="386">
        <v>490.99999999999733</v>
      </c>
      <c r="Z6521" s="367"/>
      <c r="AA6521" s="367"/>
      <c r="AB6521" s="367"/>
      <c r="AC6521" s="367"/>
      <c r="AD6521" s="367"/>
      <c r="AE6521" s="367"/>
      <c r="AF6521" s="367"/>
      <c r="AG6521" s="367"/>
      <c r="AH6521" s="367"/>
      <c r="AI6521" s="367"/>
      <c r="AJ6521" s="367"/>
      <c r="AK6521" s="367"/>
      <c r="AL6521" s="367"/>
      <c r="AM6521" s="367"/>
      <c r="AN6521" s="367"/>
      <c r="AO6521" s="367"/>
      <c r="AP6521" s="367"/>
      <c r="AQ6521" s="367"/>
      <c r="AR6521" s="367"/>
      <c r="AS6521" s="367"/>
      <c r="AT6521" s="367"/>
    </row>
    <row r="6522" spans="2:46" ht="13.8">
      <c r="B6522" s="26">
        <v>82.000000000000142</v>
      </c>
      <c r="C6522" s="363">
        <v>413.24288866170423</v>
      </c>
      <c r="D6522" s="367">
        <v>492.00000000000091</v>
      </c>
      <c r="E6522" s="367">
        <v>22883.720930232685</v>
      </c>
      <c r="F6522" s="367">
        <v>-23787.857728507912</v>
      </c>
      <c r="G6522" s="367">
        <v>492.00000000000273</v>
      </c>
      <c r="H6522" s="367">
        <v>123000</v>
      </c>
      <c r="I6522" s="384">
        <v>-320991.09847620362</v>
      </c>
      <c r="J6522" s="367">
        <v>492</v>
      </c>
      <c r="K6522" s="367">
        <v>29818.181818181642</v>
      </c>
      <c r="L6522" s="384">
        <v>53512.229837826184</v>
      </c>
      <c r="M6522" s="367">
        <v>491.9999999999971</v>
      </c>
      <c r="N6522" s="367">
        <v>492</v>
      </c>
      <c r="O6522" s="384">
        <v>-31.968907311447296</v>
      </c>
      <c r="P6522" s="367">
        <v>7.1339999999999995</v>
      </c>
      <c r="Q6522" s="367">
        <v>492</v>
      </c>
      <c r="R6522" s="384">
        <v>811.78433137409047</v>
      </c>
      <c r="S6522" s="367">
        <v>6.8879999999999999</v>
      </c>
      <c r="T6522" s="367">
        <v>16965.517241379392</v>
      </c>
      <c r="U6522" s="384">
        <v>35858.145518734644</v>
      </c>
      <c r="V6522" s="367">
        <v>492.00000000000239</v>
      </c>
      <c r="W6522" s="367">
        <v>819999.99999999558</v>
      </c>
      <c r="X6522" s="384">
        <v>71156.843371363371</v>
      </c>
      <c r="Y6522" s="386">
        <v>491.99999999999733</v>
      </c>
      <c r="Z6522" s="367"/>
      <c r="AA6522" s="367"/>
      <c r="AB6522" s="367"/>
      <c r="AC6522" s="367"/>
      <c r="AD6522" s="367"/>
      <c r="AE6522" s="367"/>
      <c r="AF6522" s="367"/>
      <c r="AG6522" s="367"/>
      <c r="AH6522" s="367"/>
      <c r="AI6522" s="367"/>
      <c r="AJ6522" s="367"/>
      <c r="AK6522" s="367"/>
      <c r="AL6522" s="367"/>
      <c r="AM6522" s="367"/>
      <c r="AN6522" s="367"/>
      <c r="AO6522" s="367"/>
      <c r="AP6522" s="367"/>
      <c r="AQ6522" s="367"/>
      <c r="AR6522" s="367"/>
      <c r="AS6522" s="367"/>
      <c r="AT6522" s="367"/>
    </row>
    <row r="6523" spans="2:46" ht="13.8">
      <c r="B6523" s="26">
        <v>82.166666666666814</v>
      </c>
      <c r="C6523" s="363">
        <v>414.08243914635426</v>
      </c>
      <c r="D6523" s="367">
        <v>493.00000000000091</v>
      </c>
      <c r="E6523" s="367">
        <v>22930.232558139662</v>
      </c>
      <c r="F6523" s="367">
        <v>-23914.164871568133</v>
      </c>
      <c r="G6523" s="367">
        <v>493.00000000000279</v>
      </c>
      <c r="H6523" s="367">
        <v>123250</v>
      </c>
      <c r="I6523" s="384">
        <v>-322561.30559814721</v>
      </c>
      <c r="J6523" s="367">
        <v>493</v>
      </c>
      <c r="K6523" s="367">
        <v>29878.787878787702</v>
      </c>
      <c r="L6523" s="384">
        <v>53561.321403681774</v>
      </c>
      <c r="M6523" s="367">
        <v>492.9999999999971</v>
      </c>
      <c r="N6523" s="367">
        <v>493</v>
      </c>
      <c r="O6523" s="384">
        <v>-32.999833908745458</v>
      </c>
      <c r="P6523" s="367">
        <v>7.1485000000000003</v>
      </c>
      <c r="Q6523" s="367">
        <v>493</v>
      </c>
      <c r="R6523" s="384">
        <v>812.97841402250197</v>
      </c>
      <c r="S6523" s="367">
        <v>6.9020000000000001</v>
      </c>
      <c r="T6523" s="367">
        <v>17000.00000000008</v>
      </c>
      <c r="U6523" s="384">
        <v>35870.53890652299</v>
      </c>
      <c r="V6523" s="367">
        <v>493.00000000000233</v>
      </c>
      <c r="W6523" s="367">
        <v>821666.6666666622</v>
      </c>
      <c r="X6523" s="384">
        <v>71299.221740909197</v>
      </c>
      <c r="Y6523" s="386">
        <v>492.99999999999727</v>
      </c>
      <c r="Z6523" s="367"/>
      <c r="AA6523" s="367"/>
      <c r="AB6523" s="367"/>
      <c r="AC6523" s="367"/>
      <c r="AD6523" s="367"/>
      <c r="AE6523" s="367"/>
      <c r="AF6523" s="367"/>
      <c r="AG6523" s="367"/>
      <c r="AH6523" s="367"/>
      <c r="AI6523" s="367"/>
      <c r="AJ6523" s="367"/>
      <c r="AK6523" s="367"/>
      <c r="AL6523" s="367"/>
      <c r="AM6523" s="367"/>
      <c r="AN6523" s="367"/>
      <c r="AO6523" s="367"/>
      <c r="AP6523" s="367"/>
      <c r="AQ6523" s="367"/>
      <c r="AR6523" s="367"/>
      <c r="AS6523" s="367"/>
      <c r="AT6523" s="367"/>
    </row>
    <row r="6524" spans="2:46" ht="13.8">
      <c r="B6524" s="26">
        <v>82.333333333333485</v>
      </c>
      <c r="C6524" s="363">
        <v>414.92198811341484</v>
      </c>
      <c r="D6524" s="367">
        <v>494.00000000000097</v>
      </c>
      <c r="E6524" s="367">
        <v>22976.744186046639</v>
      </c>
      <c r="F6524" s="367">
        <v>-24040.788273609011</v>
      </c>
      <c r="G6524" s="367">
        <v>494.00000000000279</v>
      </c>
      <c r="H6524" s="367">
        <v>123500</v>
      </c>
      <c r="I6524" s="384">
        <v>-324135.23599063884</v>
      </c>
      <c r="J6524" s="367">
        <v>494</v>
      </c>
      <c r="K6524" s="367">
        <v>29939.393939393762</v>
      </c>
      <c r="L6524" s="384">
        <v>53610.170887878383</v>
      </c>
      <c r="M6524" s="367">
        <v>493.9999999999971</v>
      </c>
      <c r="N6524" s="367">
        <v>494</v>
      </c>
      <c r="O6524" s="384">
        <v>-34.034679163826162</v>
      </c>
      <c r="P6524" s="367">
        <v>7.1630000000000003</v>
      </c>
      <c r="Q6524" s="367">
        <v>494</v>
      </c>
      <c r="R6524" s="384">
        <v>814.1706472368171</v>
      </c>
      <c r="S6524" s="367">
        <v>6.9160000000000004</v>
      </c>
      <c r="T6524" s="367">
        <v>17034.482758620768</v>
      </c>
      <c r="U6524" s="384">
        <v>35882.686902742164</v>
      </c>
      <c r="V6524" s="367">
        <v>494.00000000000227</v>
      </c>
      <c r="W6524" s="367">
        <v>823333.33333332883</v>
      </c>
      <c r="X6524" s="384">
        <v>71441.590985258736</v>
      </c>
      <c r="Y6524" s="386">
        <v>493.99999999999727</v>
      </c>
      <c r="Z6524" s="367"/>
      <c r="AA6524" s="367"/>
      <c r="AB6524" s="367"/>
      <c r="AC6524" s="367"/>
      <c r="AD6524" s="367"/>
      <c r="AE6524" s="367"/>
      <c r="AF6524" s="367"/>
      <c r="AG6524" s="367"/>
      <c r="AH6524" s="367"/>
      <c r="AI6524" s="367"/>
      <c r="AJ6524" s="367"/>
      <c r="AK6524" s="367"/>
      <c r="AL6524" s="367"/>
      <c r="AM6524" s="367"/>
      <c r="AN6524" s="367"/>
      <c r="AO6524" s="367"/>
      <c r="AP6524" s="367"/>
      <c r="AQ6524" s="367"/>
      <c r="AR6524" s="367"/>
      <c r="AS6524" s="367"/>
      <c r="AT6524" s="367"/>
    </row>
    <row r="6525" spans="2:46" ht="13.8">
      <c r="B6525" s="26">
        <v>82.500000000000156</v>
      </c>
      <c r="C6525" s="363">
        <v>415.76153556288597</v>
      </c>
      <c r="D6525" s="367">
        <v>495.00000000000097</v>
      </c>
      <c r="E6525" s="367">
        <v>23023.255813953616</v>
      </c>
      <c r="F6525" s="367">
        <v>-24167.727934630551</v>
      </c>
      <c r="G6525" s="367">
        <v>495.00000000000279</v>
      </c>
      <c r="H6525" s="367">
        <v>123750</v>
      </c>
      <c r="I6525" s="384">
        <v>-325712.88965367846</v>
      </c>
      <c r="J6525" s="367">
        <v>495</v>
      </c>
      <c r="K6525" s="367">
        <v>29999.999999999822</v>
      </c>
      <c r="L6525" s="384">
        <v>53658.778290416027</v>
      </c>
      <c r="M6525" s="367">
        <v>494.9999999999971</v>
      </c>
      <c r="N6525" s="367">
        <v>495</v>
      </c>
      <c r="O6525" s="384">
        <v>-35.073443076689472</v>
      </c>
      <c r="P6525" s="367">
        <v>7.1775000000000002</v>
      </c>
      <c r="Q6525" s="367">
        <v>495</v>
      </c>
      <c r="R6525" s="384">
        <v>815.36103101703543</v>
      </c>
      <c r="S6525" s="367">
        <v>6.93</v>
      </c>
      <c r="T6525" s="367">
        <v>17068.965517241457</v>
      </c>
      <c r="U6525" s="384">
        <v>35894.589507392157</v>
      </c>
      <c r="V6525" s="367">
        <v>495.00000000000227</v>
      </c>
      <c r="W6525" s="367">
        <v>824999.99999999546</v>
      </c>
      <c r="X6525" s="384">
        <v>71583.951104412001</v>
      </c>
      <c r="Y6525" s="386">
        <v>494.99999999999727</v>
      </c>
      <c r="Z6525" s="367"/>
      <c r="AA6525" s="367"/>
      <c r="AB6525" s="367"/>
      <c r="AC6525" s="367"/>
      <c r="AD6525" s="367"/>
      <c r="AE6525" s="367"/>
      <c r="AF6525" s="367"/>
      <c r="AG6525" s="367"/>
      <c r="AH6525" s="367"/>
      <c r="AI6525" s="367"/>
      <c r="AJ6525" s="367"/>
      <c r="AK6525" s="367"/>
      <c r="AL6525" s="367"/>
      <c r="AM6525" s="367"/>
      <c r="AN6525" s="367"/>
      <c r="AO6525" s="367"/>
      <c r="AP6525" s="367"/>
      <c r="AQ6525" s="367"/>
      <c r="AR6525" s="367"/>
      <c r="AS6525" s="367"/>
      <c r="AT6525" s="367"/>
    </row>
    <row r="6526" spans="2:46" ht="13.8">
      <c r="B6526" s="26">
        <v>82.666666666666828</v>
      </c>
      <c r="C6526" s="363">
        <v>416.6010814947677</v>
      </c>
      <c r="D6526" s="367">
        <v>496.00000000000102</v>
      </c>
      <c r="E6526" s="367">
        <v>23069.767441860593</v>
      </c>
      <c r="F6526" s="367">
        <v>-24294.983854632763</v>
      </c>
      <c r="G6526" s="367">
        <v>496.00000000000279</v>
      </c>
      <c r="H6526" s="367">
        <v>124000</v>
      </c>
      <c r="I6526" s="384">
        <v>-327294.26658726612</v>
      </c>
      <c r="J6526" s="367">
        <v>496</v>
      </c>
      <c r="K6526" s="367">
        <v>30060.606060605882</v>
      </c>
      <c r="L6526" s="384">
        <v>53707.143611294705</v>
      </c>
      <c r="M6526" s="367">
        <v>495.9999999999971</v>
      </c>
      <c r="N6526" s="367">
        <v>496</v>
      </c>
      <c r="O6526" s="384">
        <v>-36.116125647335394</v>
      </c>
      <c r="P6526" s="367">
        <v>7.1920000000000002</v>
      </c>
      <c r="Q6526" s="367">
        <v>496</v>
      </c>
      <c r="R6526" s="384">
        <v>816.54956536315751</v>
      </c>
      <c r="S6526" s="367">
        <v>6.944</v>
      </c>
      <c r="T6526" s="367">
        <v>17103.448275862145</v>
      </c>
      <c r="U6526" s="384">
        <v>35906.246720472969</v>
      </c>
      <c r="V6526" s="367">
        <v>496.00000000000222</v>
      </c>
      <c r="W6526" s="367">
        <v>826666.66666666209</v>
      </c>
      <c r="X6526" s="384">
        <v>71726.302098368978</v>
      </c>
      <c r="Y6526" s="386">
        <v>495.99999999999721</v>
      </c>
      <c r="Z6526" s="367"/>
      <c r="AA6526" s="367"/>
      <c r="AB6526" s="367"/>
      <c r="AC6526" s="367"/>
      <c r="AD6526" s="367"/>
      <c r="AE6526" s="367"/>
      <c r="AF6526" s="367"/>
      <c r="AG6526" s="367"/>
      <c r="AH6526" s="367"/>
      <c r="AI6526" s="367"/>
      <c r="AJ6526" s="367"/>
      <c r="AK6526" s="367"/>
      <c r="AL6526" s="367"/>
      <c r="AM6526" s="367"/>
      <c r="AN6526" s="367"/>
      <c r="AO6526" s="367"/>
      <c r="AP6526" s="367"/>
      <c r="AQ6526" s="367"/>
      <c r="AR6526" s="367"/>
      <c r="AS6526" s="367"/>
      <c r="AT6526" s="367"/>
    </row>
    <row r="6527" spans="2:46" ht="13.8">
      <c r="B6527" s="26">
        <v>82.833333333333499</v>
      </c>
      <c r="C6527" s="363">
        <v>417.44062590905992</v>
      </c>
      <c r="D6527" s="367">
        <v>497.00000000000102</v>
      </c>
      <c r="E6527" s="367">
        <v>23116.27906976757</v>
      </c>
      <c r="F6527" s="367">
        <v>-24422.556033615634</v>
      </c>
      <c r="G6527" s="367">
        <v>497.00000000000279</v>
      </c>
      <c r="H6527" s="367">
        <v>124250</v>
      </c>
      <c r="I6527" s="384">
        <v>-328879.3667914017</v>
      </c>
      <c r="J6527" s="367">
        <v>497</v>
      </c>
      <c r="K6527" s="367">
        <v>30121.212121211942</v>
      </c>
      <c r="L6527" s="384">
        <v>53755.266850514396</v>
      </c>
      <c r="M6527" s="367">
        <v>496.99999999999704</v>
      </c>
      <c r="N6527" s="367">
        <v>497</v>
      </c>
      <c r="O6527" s="384">
        <v>-37.16272687576393</v>
      </c>
      <c r="P6527" s="367">
        <v>7.2065000000000001</v>
      </c>
      <c r="Q6527" s="367">
        <v>497</v>
      </c>
      <c r="R6527" s="384">
        <v>817.73625027518301</v>
      </c>
      <c r="S6527" s="367">
        <v>6.9580000000000002</v>
      </c>
      <c r="T6527" s="367">
        <v>17137.931034482834</v>
      </c>
      <c r="U6527" s="384">
        <v>35917.658541984601</v>
      </c>
      <c r="V6527" s="367">
        <v>497.00000000000216</v>
      </c>
      <c r="W6527" s="367">
        <v>828333.33333332872</v>
      </c>
      <c r="X6527" s="384">
        <v>71868.643967129683</v>
      </c>
      <c r="Y6527" s="386">
        <v>496.99999999999721</v>
      </c>
      <c r="Z6527" s="367"/>
      <c r="AA6527" s="367"/>
      <c r="AB6527" s="367"/>
      <c r="AC6527" s="367"/>
      <c r="AD6527" s="367"/>
      <c r="AE6527" s="367"/>
      <c r="AF6527" s="367"/>
      <c r="AG6527" s="367"/>
      <c r="AH6527" s="367"/>
      <c r="AI6527" s="367"/>
      <c r="AJ6527" s="367"/>
      <c r="AK6527" s="367"/>
      <c r="AL6527" s="367"/>
      <c r="AM6527" s="367"/>
      <c r="AN6527" s="367"/>
      <c r="AO6527" s="367"/>
      <c r="AP6527" s="367"/>
      <c r="AQ6527" s="367"/>
      <c r="AR6527" s="367"/>
      <c r="AS6527" s="367"/>
      <c r="AT6527" s="367"/>
    </row>
    <row r="6528" spans="2:46" ht="13.8">
      <c r="B6528" s="26">
        <v>83.000000000000171</v>
      </c>
      <c r="C6528" s="363">
        <v>418.28016880576274</v>
      </c>
      <c r="D6528" s="367">
        <v>498.00000000000108</v>
      </c>
      <c r="E6528" s="367">
        <v>23162.790697674547</v>
      </c>
      <c r="F6528" s="367">
        <v>-24550.444471579172</v>
      </c>
      <c r="G6528" s="367">
        <v>498.00000000000279</v>
      </c>
      <c r="H6528" s="367">
        <v>124500</v>
      </c>
      <c r="I6528" s="384">
        <v>-330468.19026608538</v>
      </c>
      <c r="J6528" s="367">
        <v>498</v>
      </c>
      <c r="K6528" s="367">
        <v>30181.818181818002</v>
      </c>
      <c r="L6528" s="384">
        <v>53803.148008075121</v>
      </c>
      <c r="M6528" s="367">
        <v>497.99999999999704</v>
      </c>
      <c r="N6528" s="367">
        <v>498</v>
      </c>
      <c r="O6528" s="384">
        <v>-38.213246761975064</v>
      </c>
      <c r="P6528" s="367">
        <v>7.2210000000000001</v>
      </c>
      <c r="Q6528" s="367">
        <v>498</v>
      </c>
      <c r="R6528" s="384">
        <v>818.92108575311181</v>
      </c>
      <c r="S6528" s="367">
        <v>6.9719999999999995</v>
      </c>
      <c r="T6528" s="367">
        <v>17172.413793103522</v>
      </c>
      <c r="U6528" s="384">
        <v>35928.824971927061</v>
      </c>
      <c r="V6528" s="367">
        <v>498.00000000000216</v>
      </c>
      <c r="W6528" s="367">
        <v>829999.99999999534</v>
      </c>
      <c r="X6528" s="384">
        <v>72010.976710694085</v>
      </c>
      <c r="Y6528" s="386">
        <v>497.99999999999716</v>
      </c>
      <c r="Z6528" s="367"/>
      <c r="AA6528" s="367"/>
      <c r="AB6528" s="367"/>
      <c r="AC6528" s="367"/>
      <c r="AD6528" s="367"/>
      <c r="AE6528" s="367"/>
      <c r="AF6528" s="367"/>
      <c r="AG6528" s="367"/>
      <c r="AH6528" s="367"/>
      <c r="AI6528" s="367"/>
      <c r="AJ6528" s="367"/>
      <c r="AK6528" s="367"/>
      <c r="AL6528" s="367"/>
      <c r="AM6528" s="367"/>
      <c r="AN6528" s="367"/>
      <c r="AO6528" s="367"/>
      <c r="AP6528" s="367"/>
      <c r="AQ6528" s="367"/>
      <c r="AR6528" s="367"/>
      <c r="AS6528" s="367"/>
      <c r="AT6528" s="367"/>
    </row>
    <row r="6529" spans="2:46" ht="13.8">
      <c r="B6529" s="26">
        <v>83.166666666666842</v>
      </c>
      <c r="C6529" s="363">
        <v>419.119710184876</v>
      </c>
      <c r="D6529" s="367">
        <v>499.00000000000108</v>
      </c>
      <c r="E6529" s="367">
        <v>23209.302325581524</v>
      </c>
      <c r="F6529" s="367">
        <v>-24678.649168523374</v>
      </c>
      <c r="G6529" s="367">
        <v>499.00000000000279</v>
      </c>
      <c r="H6529" s="367">
        <v>124750</v>
      </c>
      <c r="I6529" s="384">
        <v>-332060.73701131699</v>
      </c>
      <c r="J6529" s="367">
        <v>499</v>
      </c>
      <c r="K6529" s="367">
        <v>30242.424242424062</v>
      </c>
      <c r="L6529" s="384">
        <v>53850.787083976873</v>
      </c>
      <c r="M6529" s="367">
        <v>498.99999999999704</v>
      </c>
      <c r="N6529" s="367">
        <v>499</v>
      </c>
      <c r="O6529" s="384">
        <v>-39.267685305968811</v>
      </c>
      <c r="P6529" s="367">
        <v>7.2355</v>
      </c>
      <c r="Q6529" s="367">
        <v>499</v>
      </c>
      <c r="R6529" s="384">
        <v>820.10407179694437</v>
      </c>
      <c r="S6529" s="367">
        <v>6.9859999999999998</v>
      </c>
      <c r="T6529" s="367">
        <v>17206.89655172421</v>
      </c>
      <c r="U6529" s="384">
        <v>35939.74601030034</v>
      </c>
      <c r="V6529" s="367">
        <v>499.0000000000021</v>
      </c>
      <c r="W6529" s="367">
        <v>831666.66666666197</v>
      </c>
      <c r="X6529" s="384">
        <v>72153.300329062229</v>
      </c>
      <c r="Y6529" s="386">
        <v>498.99999999999716</v>
      </c>
      <c r="Z6529" s="367"/>
      <c r="AA6529" s="367"/>
      <c r="AB6529" s="367"/>
      <c r="AC6529" s="367"/>
      <c r="AD6529" s="367"/>
      <c r="AE6529" s="367"/>
      <c r="AF6529" s="367"/>
      <c r="AG6529" s="367"/>
      <c r="AH6529" s="367"/>
      <c r="AI6529" s="367"/>
      <c r="AJ6529" s="367"/>
      <c r="AK6529" s="367"/>
      <c r="AL6529" s="367"/>
      <c r="AM6529" s="367"/>
      <c r="AN6529" s="367"/>
      <c r="AO6529" s="367"/>
      <c r="AP6529" s="367"/>
      <c r="AQ6529" s="367"/>
      <c r="AR6529" s="367"/>
      <c r="AS6529" s="367"/>
      <c r="AT6529" s="367"/>
    </row>
    <row r="6530" spans="2:46" ht="13.8">
      <c r="B6530" s="26">
        <v>83.333333333333513</v>
      </c>
      <c r="C6530" s="363">
        <v>419.95925004639986</v>
      </c>
      <c r="D6530" s="367">
        <v>500.00000000000114</v>
      </c>
      <c r="E6530" s="367">
        <v>23255.813953488501</v>
      </c>
      <c r="F6530" s="367">
        <v>-24807.170124448243</v>
      </c>
      <c r="G6530" s="367">
        <v>500.00000000000279</v>
      </c>
      <c r="H6530" s="367">
        <v>125000</v>
      </c>
      <c r="I6530" s="384">
        <v>-333657.00702709658</v>
      </c>
      <c r="J6530" s="367">
        <v>500</v>
      </c>
      <c r="K6530" s="367">
        <v>30303.030303030122</v>
      </c>
      <c r="L6530" s="384">
        <v>53898.184078219645</v>
      </c>
      <c r="M6530" s="367">
        <v>499.99999999999704</v>
      </c>
      <c r="N6530" s="367">
        <v>500</v>
      </c>
      <c r="O6530" s="384">
        <v>-40.326042507745157</v>
      </c>
      <c r="P6530" s="367">
        <v>7.25</v>
      </c>
      <c r="Q6530" s="367">
        <v>500</v>
      </c>
      <c r="R6530" s="384">
        <v>821.28520840668045</v>
      </c>
      <c r="S6530" s="367">
        <v>7</v>
      </c>
      <c r="T6530" s="367">
        <v>17241.379310344899</v>
      </c>
      <c r="U6530" s="384">
        <v>35950.421657104438</v>
      </c>
      <c r="V6530" s="367">
        <v>500.0000000000021</v>
      </c>
      <c r="W6530" s="367">
        <v>833333.3333333286</v>
      </c>
      <c r="X6530" s="384">
        <v>72295.614822234071</v>
      </c>
      <c r="Y6530" s="386">
        <v>499.9999999999971</v>
      </c>
      <c r="Z6530" s="367"/>
      <c r="AA6530" s="367"/>
      <c r="AB6530" s="367"/>
      <c r="AC6530" s="367"/>
      <c r="AD6530" s="367"/>
      <c r="AE6530" s="367"/>
      <c r="AF6530" s="367"/>
      <c r="AG6530" s="367"/>
      <c r="AH6530" s="367"/>
      <c r="AI6530" s="367"/>
      <c r="AJ6530" s="367"/>
      <c r="AK6530" s="367"/>
      <c r="AL6530" s="367"/>
      <c r="AM6530" s="367"/>
      <c r="AN6530" s="367"/>
      <c r="AO6530" s="367"/>
      <c r="AP6530" s="367"/>
      <c r="AQ6530" s="367"/>
      <c r="AR6530" s="367"/>
      <c r="AS6530" s="367"/>
      <c r="AT6530" s="367"/>
    </row>
    <row r="6531" spans="2:46" ht="13.8">
      <c r="B6531" s="26">
        <v>83.500000000000185</v>
      </c>
      <c r="C6531" s="363">
        <v>420.79878839033432</v>
      </c>
      <c r="D6531" s="367">
        <v>501.00000000000114</v>
      </c>
      <c r="E6531" s="367">
        <v>23302.325581395478</v>
      </c>
      <c r="F6531" s="367">
        <v>-24936.007339353779</v>
      </c>
      <c r="G6531" s="367">
        <v>501.00000000000279</v>
      </c>
      <c r="H6531" s="367">
        <v>125250</v>
      </c>
      <c r="I6531" s="384">
        <v>-335257.00031342421</v>
      </c>
      <c r="J6531" s="367">
        <v>501</v>
      </c>
      <c r="K6531" s="367">
        <v>30363.636363636182</v>
      </c>
      <c r="L6531" s="384">
        <v>53945.338990803459</v>
      </c>
      <c r="M6531" s="367">
        <v>500.99999999999699</v>
      </c>
      <c r="N6531" s="367">
        <v>501</v>
      </c>
      <c r="O6531" s="384">
        <v>-41.38831836730413</v>
      </c>
      <c r="P6531" s="367">
        <v>7.2645</v>
      </c>
      <c r="Q6531" s="367">
        <v>501</v>
      </c>
      <c r="R6531" s="384">
        <v>822.46449558231996</v>
      </c>
      <c r="S6531" s="367">
        <v>7.0140000000000002</v>
      </c>
      <c r="T6531" s="367">
        <v>17275.862068965587</v>
      </c>
      <c r="U6531" s="384">
        <v>35960.851912339356</v>
      </c>
      <c r="V6531" s="367">
        <v>501.00000000000199</v>
      </c>
      <c r="W6531" s="367">
        <v>834999.99999999523</v>
      </c>
      <c r="X6531" s="384">
        <v>72437.920190209625</v>
      </c>
      <c r="Y6531" s="386">
        <v>500.9999999999971</v>
      </c>
      <c r="Z6531" s="367"/>
      <c r="AA6531" s="367"/>
      <c r="AB6531" s="367"/>
      <c r="AC6531" s="367"/>
      <c r="AD6531" s="367"/>
      <c r="AE6531" s="367"/>
      <c r="AF6531" s="367"/>
      <c r="AG6531" s="367"/>
      <c r="AH6531" s="367"/>
      <c r="AI6531" s="367"/>
      <c r="AJ6531" s="367"/>
      <c r="AK6531" s="367"/>
      <c r="AL6531" s="367"/>
      <c r="AM6531" s="367"/>
      <c r="AN6531" s="367"/>
      <c r="AO6531" s="367"/>
      <c r="AP6531" s="367"/>
      <c r="AQ6531" s="367"/>
      <c r="AR6531" s="367"/>
      <c r="AS6531" s="367"/>
      <c r="AT6531" s="367"/>
    </row>
    <row r="6532" spans="2:46" ht="13.8">
      <c r="B6532" s="26">
        <v>83.666666666666856</v>
      </c>
      <c r="C6532" s="363">
        <v>421.63832521667928</v>
      </c>
      <c r="D6532" s="367">
        <v>502.00000000000114</v>
      </c>
      <c r="E6532" s="367">
        <v>23348.837209302455</v>
      </c>
      <c r="F6532" s="367">
        <v>-25065.160813239978</v>
      </c>
      <c r="G6532" s="367">
        <v>502.00000000000279</v>
      </c>
      <c r="H6532" s="367">
        <v>125500</v>
      </c>
      <c r="I6532" s="384">
        <v>-336860.71687029983</v>
      </c>
      <c r="J6532" s="367">
        <v>502</v>
      </c>
      <c r="K6532" s="367">
        <v>30424.242424242242</v>
      </c>
      <c r="L6532" s="384">
        <v>53992.251821728292</v>
      </c>
      <c r="M6532" s="367">
        <v>501.99999999999699</v>
      </c>
      <c r="N6532" s="367">
        <v>502</v>
      </c>
      <c r="O6532" s="384">
        <v>-42.454512884645709</v>
      </c>
      <c r="P6532" s="367">
        <v>7.2789999999999999</v>
      </c>
      <c r="Q6532" s="367">
        <v>502</v>
      </c>
      <c r="R6532" s="384">
        <v>823.64193332386287</v>
      </c>
      <c r="S6532" s="367">
        <v>7.0279999999999996</v>
      </c>
      <c r="T6532" s="367">
        <v>17310.344827586276</v>
      </c>
      <c r="U6532" s="384">
        <v>35971.036776005094</v>
      </c>
      <c r="V6532" s="367">
        <v>502.00000000000199</v>
      </c>
      <c r="W6532" s="367">
        <v>836666.66666666185</v>
      </c>
      <c r="X6532" s="384">
        <v>72580.216432988906</v>
      </c>
      <c r="Y6532" s="386">
        <v>501.9999999999971</v>
      </c>
      <c r="Z6532" s="367"/>
      <c r="AA6532" s="367"/>
      <c r="AB6532" s="367"/>
      <c r="AC6532" s="367"/>
      <c r="AD6532" s="367"/>
      <c r="AE6532" s="367"/>
      <c r="AF6532" s="367"/>
      <c r="AG6532" s="367"/>
      <c r="AH6532" s="367"/>
      <c r="AI6532" s="367"/>
      <c r="AJ6532" s="367"/>
      <c r="AK6532" s="367"/>
      <c r="AL6532" s="367"/>
      <c r="AM6532" s="367"/>
      <c r="AN6532" s="367"/>
      <c r="AO6532" s="367"/>
      <c r="AP6532" s="367"/>
      <c r="AQ6532" s="367"/>
      <c r="AR6532" s="367"/>
      <c r="AS6532" s="367"/>
      <c r="AT6532" s="367"/>
    </row>
    <row r="6533" spans="2:46" ht="13.8">
      <c r="B6533" s="26">
        <v>83.833333333333528</v>
      </c>
      <c r="C6533" s="363">
        <v>422.47786052543483</v>
      </c>
      <c r="D6533" s="367">
        <v>503.00000000000125</v>
      </c>
      <c r="E6533" s="367">
        <v>23395.348837209433</v>
      </c>
      <c r="F6533" s="367">
        <v>-25194.630546106837</v>
      </c>
      <c r="G6533" s="367">
        <v>503.00000000000279</v>
      </c>
      <c r="H6533" s="367">
        <v>125750</v>
      </c>
      <c r="I6533" s="384">
        <v>-338468.15669772349</v>
      </c>
      <c r="J6533" s="367">
        <v>503</v>
      </c>
      <c r="K6533" s="367">
        <v>30484.848484848302</v>
      </c>
      <c r="L6533" s="384">
        <v>54038.922570994153</v>
      </c>
      <c r="M6533" s="367">
        <v>502.99999999999699</v>
      </c>
      <c r="N6533" s="367">
        <v>503</v>
      </c>
      <c r="O6533" s="384">
        <v>-43.524626059769886</v>
      </c>
      <c r="P6533" s="367">
        <v>7.2934999999999999</v>
      </c>
      <c r="Q6533" s="367">
        <v>503</v>
      </c>
      <c r="R6533" s="384">
        <v>824.81752163130921</v>
      </c>
      <c r="S6533" s="367">
        <v>7.0419999999999998</v>
      </c>
      <c r="T6533" s="367">
        <v>17344.827586206964</v>
      </c>
      <c r="U6533" s="384">
        <v>35980.976248101659</v>
      </c>
      <c r="V6533" s="367">
        <v>503.00000000000199</v>
      </c>
      <c r="W6533" s="367">
        <v>838333.33333332848</v>
      </c>
      <c r="X6533" s="384">
        <v>72722.503550571913</v>
      </c>
      <c r="Y6533" s="386">
        <v>502.9999999999971</v>
      </c>
      <c r="Z6533" s="367"/>
      <c r="AA6533" s="367"/>
      <c r="AB6533" s="367"/>
      <c r="AC6533" s="367"/>
      <c r="AD6533" s="367"/>
      <c r="AE6533" s="367"/>
      <c r="AF6533" s="367"/>
      <c r="AG6533" s="367"/>
      <c r="AH6533" s="367"/>
      <c r="AI6533" s="367"/>
      <c r="AJ6533" s="367"/>
      <c r="AK6533" s="367"/>
      <c r="AL6533" s="367"/>
      <c r="AM6533" s="367"/>
      <c r="AN6533" s="367"/>
      <c r="AO6533" s="367"/>
      <c r="AP6533" s="367"/>
      <c r="AQ6533" s="367"/>
      <c r="AR6533" s="367"/>
      <c r="AS6533" s="367"/>
      <c r="AT6533" s="367"/>
    </row>
    <row r="6534" spans="2:46" ht="13.8">
      <c r="B6534" s="26">
        <v>84.000000000000199</v>
      </c>
      <c r="C6534" s="363">
        <v>423.31739431660083</v>
      </c>
      <c r="D6534" s="367">
        <v>504.00000000000125</v>
      </c>
      <c r="E6534" s="367">
        <v>23441.86046511641</v>
      </c>
      <c r="F6534" s="367">
        <v>-25324.416537954367</v>
      </c>
      <c r="G6534" s="367">
        <v>504.00000000000279</v>
      </c>
      <c r="H6534" s="367">
        <v>126000</v>
      </c>
      <c r="I6534" s="384">
        <v>-340079.31979569508</v>
      </c>
      <c r="J6534" s="367">
        <v>504</v>
      </c>
      <c r="K6534" s="367">
        <v>30545.454545454362</v>
      </c>
      <c r="L6534" s="384">
        <v>54085.351238601041</v>
      </c>
      <c r="M6534" s="367">
        <v>503.99999999999699</v>
      </c>
      <c r="N6534" s="367">
        <v>504</v>
      </c>
      <c r="O6534" s="384">
        <v>-44.598657892676677</v>
      </c>
      <c r="P6534" s="367">
        <v>7.3079999999999998</v>
      </c>
      <c r="Q6534" s="367">
        <v>504</v>
      </c>
      <c r="R6534" s="384">
        <v>825.99126050465929</v>
      </c>
      <c r="S6534" s="367">
        <v>7.056</v>
      </c>
      <c r="T6534" s="367">
        <v>17379.310344827652</v>
      </c>
      <c r="U6534" s="384">
        <v>35990.67032862905</v>
      </c>
      <c r="V6534" s="367">
        <v>504.00000000000188</v>
      </c>
      <c r="W6534" s="367">
        <v>839999.99999999511</v>
      </c>
      <c r="X6534" s="384">
        <v>72864.781542958619</v>
      </c>
      <c r="Y6534" s="386">
        <v>503.99999999999699</v>
      </c>
      <c r="Z6534" s="367"/>
      <c r="AA6534" s="367"/>
      <c r="AB6534" s="367"/>
      <c r="AC6534" s="367"/>
      <c r="AD6534" s="367"/>
      <c r="AE6534" s="367"/>
      <c r="AF6534" s="367"/>
      <c r="AG6534" s="367"/>
      <c r="AH6534" s="367"/>
      <c r="AI6534" s="367"/>
      <c r="AJ6534" s="367"/>
      <c r="AK6534" s="367"/>
      <c r="AL6534" s="367"/>
      <c r="AM6534" s="367"/>
      <c r="AN6534" s="367"/>
      <c r="AO6534" s="367"/>
      <c r="AP6534" s="367"/>
      <c r="AQ6534" s="367"/>
      <c r="AR6534" s="367"/>
      <c r="AS6534" s="367"/>
      <c r="AT6534" s="367"/>
    </row>
    <row r="6535" spans="2:46" ht="13.8">
      <c r="B6535" s="26">
        <v>84.16666666666687</v>
      </c>
      <c r="C6535" s="363">
        <v>424.15692659017748</v>
      </c>
      <c r="D6535" s="367">
        <v>505.00000000000125</v>
      </c>
      <c r="E6535" s="367">
        <v>23488.372093023387</v>
      </c>
      <c r="F6535" s="367">
        <v>-25454.518788782563</v>
      </c>
      <c r="G6535" s="367">
        <v>505.00000000000279</v>
      </c>
      <c r="H6535" s="367">
        <v>126250</v>
      </c>
      <c r="I6535" s="384">
        <v>-341694.2061642147</v>
      </c>
      <c r="J6535" s="367">
        <v>505</v>
      </c>
      <c r="K6535" s="367">
        <v>30606.060606060422</v>
      </c>
      <c r="L6535" s="384">
        <v>54131.537824548956</v>
      </c>
      <c r="M6535" s="367">
        <v>504.99999999999699</v>
      </c>
      <c r="N6535" s="367">
        <v>505</v>
      </c>
      <c r="O6535" s="384">
        <v>-45.676608383366073</v>
      </c>
      <c r="P6535" s="367">
        <v>7.3224999999999998</v>
      </c>
      <c r="Q6535" s="367">
        <v>505</v>
      </c>
      <c r="R6535" s="384">
        <v>827.1631499439128</v>
      </c>
      <c r="S6535" s="367">
        <v>7.07</v>
      </c>
      <c r="T6535" s="367">
        <v>17413.793103448341</v>
      </c>
      <c r="U6535" s="384">
        <v>36000.119017587254</v>
      </c>
      <c r="V6535" s="367">
        <v>505.00000000000188</v>
      </c>
      <c r="W6535" s="367">
        <v>841666.66666666174</v>
      </c>
      <c r="X6535" s="384">
        <v>73007.050410149051</v>
      </c>
      <c r="Y6535" s="386">
        <v>504.99999999999699</v>
      </c>
      <c r="Z6535" s="367"/>
      <c r="AA6535" s="367"/>
      <c r="AB6535" s="367"/>
      <c r="AC6535" s="367"/>
      <c r="AD6535" s="367"/>
      <c r="AE6535" s="367"/>
      <c r="AF6535" s="367"/>
      <c r="AG6535" s="367"/>
      <c r="AH6535" s="367"/>
      <c r="AI6535" s="367"/>
      <c r="AJ6535" s="367"/>
      <c r="AK6535" s="367"/>
      <c r="AL6535" s="367"/>
      <c r="AM6535" s="367"/>
      <c r="AN6535" s="367"/>
      <c r="AO6535" s="367"/>
      <c r="AP6535" s="367"/>
      <c r="AQ6535" s="367"/>
      <c r="AR6535" s="367"/>
      <c r="AS6535" s="367"/>
      <c r="AT6535" s="367"/>
    </row>
    <row r="6536" spans="2:46" ht="13.8">
      <c r="B6536" s="26">
        <v>84.333333333333542</v>
      </c>
      <c r="C6536" s="363">
        <v>424.99645734616456</v>
      </c>
      <c r="D6536" s="367">
        <v>506.00000000000125</v>
      </c>
      <c r="E6536" s="367">
        <v>23534.883720930364</v>
      </c>
      <c r="F6536" s="367">
        <v>-25584.937298591438</v>
      </c>
      <c r="G6536" s="367">
        <v>506.0000000000029</v>
      </c>
      <c r="H6536" s="367">
        <v>126500</v>
      </c>
      <c r="I6536" s="384">
        <v>-343312.81580328225</v>
      </c>
      <c r="J6536" s="367">
        <v>506</v>
      </c>
      <c r="K6536" s="367">
        <v>30666.666666666482</v>
      </c>
      <c r="L6536" s="384">
        <v>54177.482328837905</v>
      </c>
      <c r="M6536" s="367">
        <v>505.99999999999699</v>
      </c>
      <c r="N6536" s="367">
        <v>506</v>
      </c>
      <c r="O6536" s="384">
        <v>-46.758477531838089</v>
      </c>
      <c r="P6536" s="367">
        <v>7.3369999999999997</v>
      </c>
      <c r="Q6536" s="367">
        <v>506</v>
      </c>
      <c r="R6536" s="384">
        <v>828.33318994906972</v>
      </c>
      <c r="S6536" s="367">
        <v>7.0839999999999996</v>
      </c>
      <c r="T6536" s="367">
        <v>17448.275862069029</v>
      </c>
      <c r="U6536" s="384">
        <v>36009.322314976285</v>
      </c>
      <c r="V6536" s="367">
        <v>506.00000000000188</v>
      </c>
      <c r="W6536" s="367">
        <v>843333.33333332837</v>
      </c>
      <c r="X6536" s="384">
        <v>73149.310152143196</v>
      </c>
      <c r="Y6536" s="386">
        <v>505.99999999999699</v>
      </c>
      <c r="Z6536" s="367"/>
      <c r="AA6536" s="367"/>
      <c r="AB6536" s="367"/>
      <c r="AC6536" s="367"/>
      <c r="AD6536" s="367"/>
      <c r="AE6536" s="367"/>
      <c r="AF6536" s="367"/>
      <c r="AG6536" s="367"/>
      <c r="AH6536" s="367"/>
      <c r="AI6536" s="367"/>
      <c r="AJ6536" s="367"/>
      <c r="AK6536" s="367"/>
      <c r="AL6536" s="367"/>
      <c r="AM6536" s="367"/>
      <c r="AN6536" s="367"/>
      <c r="AO6536" s="367"/>
      <c r="AP6536" s="367"/>
      <c r="AQ6536" s="367"/>
      <c r="AR6536" s="367"/>
      <c r="AS6536" s="367"/>
      <c r="AT6536" s="367"/>
    </row>
    <row r="6537" spans="2:46" ht="13.8">
      <c r="B6537" s="26">
        <v>84.500000000000213</v>
      </c>
      <c r="C6537" s="363">
        <v>425.83598658456231</v>
      </c>
      <c r="D6537" s="367">
        <v>507.00000000000136</v>
      </c>
      <c r="E6537" s="367">
        <v>23581.395348837341</v>
      </c>
      <c r="F6537" s="367">
        <v>-25715.672067380965</v>
      </c>
      <c r="G6537" s="367">
        <v>507.0000000000029</v>
      </c>
      <c r="H6537" s="367">
        <v>126750</v>
      </c>
      <c r="I6537" s="384">
        <v>-344935.14871289791</v>
      </c>
      <c r="J6537" s="367">
        <v>507</v>
      </c>
      <c r="K6537" s="367">
        <v>30727.272727272542</v>
      </c>
      <c r="L6537" s="384">
        <v>54223.184751467881</v>
      </c>
      <c r="M6537" s="367">
        <v>506.99999999999699</v>
      </c>
      <c r="N6537" s="367">
        <v>507</v>
      </c>
      <c r="O6537" s="384">
        <v>-47.844265338092775</v>
      </c>
      <c r="P6537" s="367">
        <v>7.3515000000000006</v>
      </c>
      <c r="Q6537" s="367">
        <v>507</v>
      </c>
      <c r="R6537" s="384">
        <v>829.50138052013028</v>
      </c>
      <c r="S6537" s="367">
        <v>7.0979999999999999</v>
      </c>
      <c r="T6537" s="367">
        <v>17482.758620689718</v>
      </c>
      <c r="U6537" s="384">
        <v>36018.280220796129</v>
      </c>
      <c r="V6537" s="367">
        <v>507.00000000000176</v>
      </c>
      <c r="W6537" s="367">
        <v>844999.99999999499</v>
      </c>
      <c r="X6537" s="384">
        <v>73291.560768941068</v>
      </c>
      <c r="Y6537" s="386">
        <v>506.99999999999699</v>
      </c>
      <c r="Z6537" s="367"/>
      <c r="AA6537" s="367"/>
      <c r="AB6537" s="367"/>
      <c r="AC6537" s="367"/>
      <c r="AD6537" s="367"/>
      <c r="AE6537" s="367"/>
      <c r="AF6537" s="367"/>
      <c r="AG6537" s="367"/>
      <c r="AH6537" s="367"/>
      <c r="AI6537" s="367"/>
      <c r="AJ6537" s="367"/>
      <c r="AK6537" s="367"/>
      <c r="AL6537" s="367"/>
      <c r="AM6537" s="367"/>
      <c r="AN6537" s="367"/>
      <c r="AO6537" s="367"/>
      <c r="AP6537" s="367"/>
      <c r="AQ6537" s="367"/>
      <c r="AR6537" s="367"/>
      <c r="AS6537" s="367"/>
      <c r="AT6537" s="367"/>
    </row>
    <row r="6538" spans="2:46" ht="13.8">
      <c r="B6538" s="26">
        <v>84.666666666666885</v>
      </c>
      <c r="C6538" s="363">
        <v>426.67551430537054</v>
      </c>
      <c r="D6538" s="367">
        <v>508.00000000000136</v>
      </c>
      <c r="E6538" s="367">
        <v>23627.906976744318</v>
      </c>
      <c r="F6538" s="367">
        <v>-25846.723095151152</v>
      </c>
      <c r="G6538" s="367">
        <v>508.0000000000029</v>
      </c>
      <c r="H6538" s="367">
        <v>127000</v>
      </c>
      <c r="I6538" s="384">
        <v>-346561.20489306148</v>
      </c>
      <c r="J6538" s="367">
        <v>508</v>
      </c>
      <c r="K6538" s="367">
        <v>30787.878787878602</v>
      </c>
      <c r="L6538" s="384">
        <v>54268.645092438877</v>
      </c>
      <c r="M6538" s="367">
        <v>507.99999999999699</v>
      </c>
      <c r="N6538" s="367">
        <v>508</v>
      </c>
      <c r="O6538" s="384">
        <v>-48.933971802129996</v>
      </c>
      <c r="P6538" s="367">
        <v>7.3660000000000005</v>
      </c>
      <c r="Q6538" s="367">
        <v>508</v>
      </c>
      <c r="R6538" s="384">
        <v>830.66772165709415</v>
      </c>
      <c r="S6538" s="367">
        <v>7.1120000000000001</v>
      </c>
      <c r="T6538" s="367">
        <v>17517.241379310406</v>
      </c>
      <c r="U6538" s="384">
        <v>36026.992735046799</v>
      </c>
      <c r="V6538" s="367">
        <v>508.00000000000176</v>
      </c>
      <c r="W6538" s="367">
        <v>846666.66666666162</v>
      </c>
      <c r="X6538" s="384">
        <v>73433.802260542623</v>
      </c>
      <c r="Y6538" s="386">
        <v>507.99999999999687</v>
      </c>
      <c r="Z6538" s="367"/>
      <c r="AA6538" s="367"/>
      <c r="AB6538" s="367"/>
      <c r="AC6538" s="367"/>
      <c r="AD6538" s="367"/>
      <c r="AE6538" s="367"/>
      <c r="AF6538" s="367"/>
      <c r="AG6538" s="367"/>
      <c r="AH6538" s="367"/>
      <c r="AI6538" s="367"/>
      <c r="AJ6538" s="367"/>
      <c r="AK6538" s="367"/>
      <c r="AL6538" s="367"/>
      <c r="AM6538" s="367"/>
      <c r="AN6538" s="367"/>
      <c r="AO6538" s="367"/>
      <c r="AP6538" s="367"/>
      <c r="AQ6538" s="367"/>
      <c r="AR6538" s="367"/>
      <c r="AS6538" s="367"/>
      <c r="AT6538" s="367"/>
    </row>
    <row r="6539" spans="2:46" ht="13.8">
      <c r="B6539" s="26">
        <v>84.833333333333556</v>
      </c>
      <c r="C6539" s="363">
        <v>427.51504050858932</v>
      </c>
      <c r="D6539" s="367">
        <v>509.00000000000136</v>
      </c>
      <c r="E6539" s="367">
        <v>23674.418604651295</v>
      </c>
      <c r="F6539" s="367">
        <v>-25978.09038190201</v>
      </c>
      <c r="G6539" s="367">
        <v>509.0000000000029</v>
      </c>
      <c r="H6539" s="367">
        <v>127250</v>
      </c>
      <c r="I6539" s="384">
        <v>-348190.9843437731</v>
      </c>
      <c r="J6539" s="367">
        <v>509</v>
      </c>
      <c r="K6539" s="367">
        <v>30848.484848484663</v>
      </c>
      <c r="L6539" s="384">
        <v>54313.863351750908</v>
      </c>
      <c r="M6539" s="367">
        <v>508.99999999999699</v>
      </c>
      <c r="N6539" s="367">
        <v>509</v>
      </c>
      <c r="O6539" s="384">
        <v>-50.027596923949766</v>
      </c>
      <c r="P6539" s="367">
        <v>7.3804999999999996</v>
      </c>
      <c r="Q6539" s="367">
        <v>509</v>
      </c>
      <c r="R6539" s="384">
        <v>831.83221335996154</v>
      </c>
      <c r="S6539" s="367">
        <v>7.1259999999999994</v>
      </c>
      <c r="T6539" s="367">
        <v>17551.724137931094</v>
      </c>
      <c r="U6539" s="384">
        <v>36035.459857728289</v>
      </c>
      <c r="V6539" s="367">
        <v>509.00000000000176</v>
      </c>
      <c r="W6539" s="367">
        <v>848333.33333332825</v>
      </c>
      <c r="X6539" s="384">
        <v>73576.03462694792</v>
      </c>
      <c r="Y6539" s="386">
        <v>508.99999999999687</v>
      </c>
      <c r="Z6539" s="367"/>
      <c r="AA6539" s="367"/>
      <c r="AB6539" s="367"/>
      <c r="AC6539" s="367"/>
      <c r="AD6539" s="367"/>
      <c r="AE6539" s="367"/>
      <c r="AF6539" s="367"/>
      <c r="AG6539" s="367"/>
      <c r="AH6539" s="367"/>
      <c r="AI6539" s="367"/>
      <c r="AJ6539" s="367"/>
      <c r="AK6539" s="367"/>
      <c r="AL6539" s="367"/>
      <c r="AM6539" s="367"/>
      <c r="AN6539" s="367"/>
      <c r="AO6539" s="367"/>
      <c r="AP6539" s="367"/>
      <c r="AQ6539" s="367"/>
      <c r="AR6539" s="367"/>
      <c r="AS6539" s="367"/>
      <c r="AT6539" s="367"/>
    </row>
    <row r="6540" spans="2:46" ht="13.8">
      <c r="B6540" s="26">
        <v>85.000000000000227</v>
      </c>
      <c r="C6540" s="363">
        <v>428.35456519421854</v>
      </c>
      <c r="D6540" s="367">
        <v>510.00000000000136</v>
      </c>
      <c r="E6540" s="367">
        <v>23720.930232558272</v>
      </c>
      <c r="F6540" s="367">
        <v>-26109.773927633531</v>
      </c>
      <c r="G6540" s="367">
        <v>510.0000000000029</v>
      </c>
      <c r="H6540" s="367">
        <v>127500</v>
      </c>
      <c r="I6540" s="384">
        <v>-349824.48706503265</v>
      </c>
      <c r="J6540" s="367">
        <v>510</v>
      </c>
      <c r="K6540" s="367">
        <v>30909.090909090723</v>
      </c>
      <c r="L6540" s="384">
        <v>54358.839529403958</v>
      </c>
      <c r="M6540" s="367">
        <v>509.99999999999699</v>
      </c>
      <c r="N6540" s="367">
        <v>510</v>
      </c>
      <c r="O6540" s="384">
        <v>-51.125140703552212</v>
      </c>
      <c r="P6540" s="367">
        <v>7.3949999999999996</v>
      </c>
      <c r="Q6540" s="367">
        <v>510</v>
      </c>
      <c r="R6540" s="384">
        <v>832.99485562873258</v>
      </c>
      <c r="S6540" s="367">
        <v>7.14</v>
      </c>
      <c r="T6540" s="367">
        <v>17586.206896551783</v>
      </c>
      <c r="U6540" s="384">
        <v>36043.681588840605</v>
      </c>
      <c r="V6540" s="367">
        <v>510.00000000000165</v>
      </c>
      <c r="W6540" s="367">
        <v>849999.99999999488</v>
      </c>
      <c r="X6540" s="384">
        <v>73718.257868156943</v>
      </c>
      <c r="Y6540" s="386">
        <v>509.99999999999687</v>
      </c>
      <c r="Z6540" s="367"/>
      <c r="AA6540" s="367"/>
      <c r="AB6540" s="367"/>
      <c r="AC6540" s="367"/>
      <c r="AD6540" s="367"/>
      <c r="AE6540" s="367"/>
      <c r="AF6540" s="367"/>
      <c r="AG6540" s="367"/>
      <c r="AH6540" s="367"/>
      <c r="AI6540" s="367"/>
      <c r="AJ6540" s="367"/>
      <c r="AK6540" s="367"/>
      <c r="AL6540" s="367"/>
      <c r="AM6540" s="367"/>
      <c r="AN6540" s="367"/>
      <c r="AO6540" s="367"/>
      <c r="AP6540" s="367"/>
      <c r="AQ6540" s="367"/>
      <c r="AR6540" s="367"/>
      <c r="AS6540" s="367"/>
      <c r="AT6540" s="367"/>
    </row>
    <row r="6541" spans="2:46" ht="13.8">
      <c r="B6541" s="26">
        <v>85.166666666666899</v>
      </c>
      <c r="C6541" s="363">
        <v>429.19408836225847</v>
      </c>
      <c r="D6541" s="367">
        <v>511.00000000000148</v>
      </c>
      <c r="E6541" s="367">
        <v>23767.441860465249</v>
      </c>
      <c r="F6541" s="367">
        <v>-26241.773732345719</v>
      </c>
      <c r="G6541" s="367">
        <v>511.0000000000029</v>
      </c>
      <c r="H6541" s="367">
        <v>127750</v>
      </c>
      <c r="I6541" s="384">
        <v>-351461.71305684024</v>
      </c>
      <c r="J6541" s="367">
        <v>511</v>
      </c>
      <c r="K6541" s="367">
        <v>30969.696969696783</v>
      </c>
      <c r="L6541" s="384">
        <v>54403.573625398036</v>
      </c>
      <c r="M6541" s="367">
        <v>510.99999999999687</v>
      </c>
      <c r="N6541" s="367">
        <v>511</v>
      </c>
      <c r="O6541" s="384">
        <v>-52.226603140937335</v>
      </c>
      <c r="P6541" s="367">
        <v>7.4095000000000004</v>
      </c>
      <c r="Q6541" s="367">
        <v>511</v>
      </c>
      <c r="R6541" s="384">
        <v>834.15564846340703</v>
      </c>
      <c r="S6541" s="367">
        <v>7.1539999999999999</v>
      </c>
      <c r="T6541" s="367">
        <v>17620.689655172471</v>
      </c>
      <c r="U6541" s="384">
        <v>36051.657928383742</v>
      </c>
      <c r="V6541" s="367">
        <v>511.00000000000165</v>
      </c>
      <c r="W6541" s="367">
        <v>851666.66666666151</v>
      </c>
      <c r="X6541" s="384">
        <v>73860.471984169679</v>
      </c>
      <c r="Y6541" s="386">
        <v>510.99999999999687</v>
      </c>
      <c r="Z6541" s="367"/>
      <c r="AA6541" s="367"/>
      <c r="AB6541" s="367"/>
      <c r="AC6541" s="367"/>
      <c r="AD6541" s="367"/>
      <c r="AE6541" s="367"/>
      <c r="AF6541" s="367"/>
      <c r="AG6541" s="367"/>
      <c r="AH6541" s="367"/>
      <c r="AI6541" s="367"/>
      <c r="AJ6541" s="367"/>
      <c r="AK6541" s="367"/>
      <c r="AL6541" s="367"/>
      <c r="AM6541" s="367"/>
      <c r="AN6541" s="367"/>
      <c r="AO6541" s="367"/>
      <c r="AP6541" s="367"/>
      <c r="AQ6541" s="367"/>
      <c r="AR6541" s="367"/>
      <c r="AS6541" s="367"/>
      <c r="AT6541" s="367"/>
    </row>
    <row r="6542" spans="2:46" ht="13.8">
      <c r="B6542" s="26">
        <v>85.33333333333357</v>
      </c>
      <c r="C6542" s="363">
        <v>430.03361001270895</v>
      </c>
      <c r="D6542" s="367">
        <v>512.00000000000148</v>
      </c>
      <c r="E6542" s="367">
        <v>23813.953488372226</v>
      </c>
      <c r="F6542" s="367">
        <v>-26374.089796038556</v>
      </c>
      <c r="G6542" s="367">
        <v>512.00000000000284</v>
      </c>
      <c r="H6542" s="367">
        <v>128000</v>
      </c>
      <c r="I6542" s="384">
        <v>-353102.66231919586</v>
      </c>
      <c r="J6542" s="367">
        <v>512</v>
      </c>
      <c r="K6542" s="367">
        <v>31030.303030302843</v>
      </c>
      <c r="L6542" s="384">
        <v>54448.065639733148</v>
      </c>
      <c r="M6542" s="367">
        <v>511.99999999999693</v>
      </c>
      <c r="N6542" s="367">
        <v>512</v>
      </c>
      <c r="O6542" s="384">
        <v>-53.331984236104994</v>
      </c>
      <c r="P6542" s="367">
        <v>7.4240000000000004</v>
      </c>
      <c r="Q6542" s="367">
        <v>512</v>
      </c>
      <c r="R6542" s="384">
        <v>835.31459186398502</v>
      </c>
      <c r="S6542" s="367">
        <v>7.1680000000000001</v>
      </c>
      <c r="T6542" s="367">
        <v>17655.17241379316</v>
      </c>
      <c r="U6542" s="384">
        <v>36059.388876357698</v>
      </c>
      <c r="V6542" s="367">
        <v>512.00000000000171</v>
      </c>
      <c r="W6542" s="367">
        <v>853333.33333332813</v>
      </c>
      <c r="X6542" s="384">
        <v>74002.676974986141</v>
      </c>
      <c r="Y6542" s="386">
        <v>511.99999999999693</v>
      </c>
      <c r="Z6542" s="367"/>
      <c r="AA6542" s="367"/>
      <c r="AB6542" s="367"/>
      <c r="AC6542" s="367"/>
      <c r="AD6542" s="367"/>
      <c r="AE6542" s="367"/>
      <c r="AF6542" s="367"/>
      <c r="AG6542" s="367"/>
      <c r="AH6542" s="367"/>
      <c r="AI6542" s="367"/>
      <c r="AJ6542" s="367"/>
      <c r="AK6542" s="367"/>
      <c r="AL6542" s="367"/>
      <c r="AM6542" s="367"/>
      <c r="AN6542" s="367"/>
      <c r="AO6542" s="367"/>
      <c r="AP6542" s="367"/>
      <c r="AQ6542" s="367"/>
      <c r="AR6542" s="367"/>
      <c r="AS6542" s="367"/>
      <c r="AT6542" s="367"/>
    </row>
    <row r="6543" spans="2:46" ht="13.8">
      <c r="B6543" s="26">
        <v>85.500000000000242</v>
      </c>
      <c r="C6543" s="363">
        <v>430.87313014556986</v>
      </c>
      <c r="D6543" s="367">
        <v>513.00000000000148</v>
      </c>
      <c r="E6543" s="367">
        <v>23860.465116279203</v>
      </c>
      <c r="F6543" s="367">
        <v>-26506.722118712074</v>
      </c>
      <c r="G6543" s="367">
        <v>513.00000000000284</v>
      </c>
      <c r="H6543" s="367">
        <v>128250</v>
      </c>
      <c r="I6543" s="384">
        <v>-354747.33485209942</v>
      </c>
      <c r="J6543" s="367">
        <v>513</v>
      </c>
      <c r="K6543" s="367">
        <v>31090.909090908903</v>
      </c>
      <c r="L6543" s="384">
        <v>54492.315572409294</v>
      </c>
      <c r="M6543" s="367">
        <v>512.99999999999693</v>
      </c>
      <c r="N6543" s="367">
        <v>513</v>
      </c>
      <c r="O6543" s="384">
        <v>-54.441283989055194</v>
      </c>
      <c r="P6543" s="367">
        <v>7.4384999999999994</v>
      </c>
      <c r="Q6543" s="367">
        <v>513</v>
      </c>
      <c r="R6543" s="384">
        <v>836.4716858304663</v>
      </c>
      <c r="S6543" s="367">
        <v>7.1820000000000004</v>
      </c>
      <c r="T6543" s="367">
        <v>17689.655172413848</v>
      </c>
      <c r="U6543" s="384">
        <v>36066.874432762474</v>
      </c>
      <c r="V6543" s="367">
        <v>513.00000000000159</v>
      </c>
      <c r="W6543" s="367">
        <v>854999.99999999476</v>
      </c>
      <c r="X6543" s="384">
        <v>74144.872840606287</v>
      </c>
      <c r="Y6543" s="386">
        <v>512.99999999999682</v>
      </c>
      <c r="Z6543" s="367"/>
      <c r="AA6543" s="367"/>
      <c r="AB6543" s="367"/>
      <c r="AC6543" s="367"/>
      <c r="AD6543" s="367"/>
      <c r="AE6543" s="367"/>
      <c r="AF6543" s="367"/>
      <c r="AG6543" s="367"/>
      <c r="AH6543" s="367"/>
      <c r="AI6543" s="367"/>
      <c r="AJ6543" s="367"/>
      <c r="AK6543" s="367"/>
      <c r="AL6543" s="367"/>
      <c r="AM6543" s="367"/>
      <c r="AN6543" s="367"/>
      <c r="AO6543" s="367"/>
      <c r="AP6543" s="367"/>
      <c r="AQ6543" s="367"/>
      <c r="AR6543" s="367"/>
      <c r="AS6543" s="367"/>
      <c r="AT6543" s="367"/>
    </row>
    <row r="6544" spans="2:46" ht="13.8">
      <c r="B6544" s="26">
        <v>85.666666666666913</v>
      </c>
      <c r="C6544" s="363">
        <v>431.71264876084132</v>
      </c>
      <c r="D6544" s="367">
        <v>514.00000000000148</v>
      </c>
      <c r="E6544" s="367">
        <v>23906.97674418618</v>
      </c>
      <c r="F6544" s="367">
        <v>-26639.67070036627</v>
      </c>
      <c r="G6544" s="367">
        <v>514.00000000000296</v>
      </c>
      <c r="H6544" s="367">
        <v>128500</v>
      </c>
      <c r="I6544" s="384">
        <v>-356395.73065555101</v>
      </c>
      <c r="J6544" s="367">
        <v>514</v>
      </c>
      <c r="K6544" s="367">
        <v>31151.515151514963</v>
      </c>
      <c r="L6544" s="384">
        <v>54536.323423426453</v>
      </c>
      <c r="M6544" s="367">
        <v>513.99999999999693</v>
      </c>
      <c r="N6544" s="367">
        <v>514</v>
      </c>
      <c r="O6544" s="384">
        <v>-55.554502399788142</v>
      </c>
      <c r="P6544" s="367">
        <v>7.4530000000000003</v>
      </c>
      <c r="Q6544" s="367">
        <v>514</v>
      </c>
      <c r="R6544" s="384">
        <v>837.62693036285145</v>
      </c>
      <c r="S6544" s="367">
        <v>7.1959999999999997</v>
      </c>
      <c r="T6544" s="367">
        <v>17724.137931034536</v>
      </c>
      <c r="U6544" s="384">
        <v>36074.114597598069</v>
      </c>
      <c r="V6544" s="367">
        <v>514.00000000000159</v>
      </c>
      <c r="W6544" s="367">
        <v>856666.66666666139</v>
      </c>
      <c r="X6544" s="384">
        <v>74287.059581030175</v>
      </c>
      <c r="Y6544" s="386">
        <v>513.99999999999682</v>
      </c>
      <c r="Z6544" s="367"/>
      <c r="AA6544" s="367"/>
      <c r="AB6544" s="367"/>
      <c r="AC6544" s="367"/>
      <c r="AD6544" s="367"/>
      <c r="AE6544" s="367"/>
      <c r="AF6544" s="367"/>
      <c r="AG6544" s="367"/>
      <c r="AH6544" s="367"/>
      <c r="AI6544" s="367"/>
      <c r="AJ6544" s="367"/>
      <c r="AK6544" s="367"/>
      <c r="AL6544" s="367"/>
      <c r="AM6544" s="367"/>
      <c r="AN6544" s="367"/>
      <c r="AO6544" s="367"/>
      <c r="AP6544" s="367"/>
      <c r="AQ6544" s="367"/>
      <c r="AR6544" s="367"/>
      <c r="AS6544" s="367"/>
      <c r="AT6544" s="367"/>
    </row>
    <row r="6545" spans="2:46" ht="13.8">
      <c r="B6545" s="26">
        <v>85.833333333333584</v>
      </c>
      <c r="C6545" s="363">
        <v>432.55216585852338</v>
      </c>
      <c r="D6545" s="367">
        <v>515.00000000000159</v>
      </c>
      <c r="E6545" s="367">
        <v>23953.488372093158</v>
      </c>
      <c r="F6545" s="367">
        <v>-26772.935541001112</v>
      </c>
      <c r="G6545" s="367">
        <v>515.00000000000296</v>
      </c>
      <c r="H6545" s="367">
        <v>128750</v>
      </c>
      <c r="I6545" s="384">
        <v>-358047.84972955065</v>
      </c>
      <c r="J6545" s="367">
        <v>515</v>
      </c>
      <c r="K6545" s="367">
        <v>31212.121212121023</v>
      </c>
      <c r="L6545" s="384">
        <v>54580.089192784646</v>
      </c>
      <c r="M6545" s="367">
        <v>514.99999999999693</v>
      </c>
      <c r="N6545" s="367">
        <v>515</v>
      </c>
      <c r="O6545" s="384">
        <v>-56.671639468303624</v>
      </c>
      <c r="P6545" s="367">
        <v>7.4675000000000002</v>
      </c>
      <c r="Q6545" s="367">
        <v>515</v>
      </c>
      <c r="R6545" s="384">
        <v>838.7803254611398</v>
      </c>
      <c r="S6545" s="367">
        <v>7.21</v>
      </c>
      <c r="T6545" s="367">
        <v>17758.620689655225</v>
      </c>
      <c r="U6545" s="384">
        <v>36081.109370864484</v>
      </c>
      <c r="V6545" s="367">
        <v>515.00000000000159</v>
      </c>
      <c r="W6545" s="367">
        <v>858333.33333332802</v>
      </c>
      <c r="X6545" s="384">
        <v>74429.237196257774</v>
      </c>
      <c r="Y6545" s="386">
        <v>514.99999999999682</v>
      </c>
      <c r="Z6545" s="367"/>
      <c r="AA6545" s="367"/>
      <c r="AB6545" s="367"/>
      <c r="AC6545" s="367"/>
      <c r="AD6545" s="367"/>
      <c r="AE6545" s="367"/>
      <c r="AF6545" s="367"/>
      <c r="AG6545" s="367"/>
      <c r="AH6545" s="367"/>
      <c r="AI6545" s="367"/>
      <c r="AJ6545" s="367"/>
      <c r="AK6545" s="367"/>
      <c r="AL6545" s="367"/>
      <c r="AM6545" s="367"/>
      <c r="AN6545" s="367"/>
      <c r="AO6545" s="367"/>
      <c r="AP6545" s="367"/>
      <c r="AQ6545" s="367"/>
      <c r="AR6545" s="367"/>
      <c r="AS6545" s="367"/>
      <c r="AT6545" s="367"/>
    </row>
    <row r="6546" spans="2:46" ht="13.8">
      <c r="B6546" s="26">
        <v>86.000000000000256</v>
      </c>
      <c r="C6546" s="363">
        <v>433.39168143861599</v>
      </c>
      <c r="D6546" s="367">
        <v>516.00000000000159</v>
      </c>
      <c r="E6546" s="367">
        <v>24000.000000000135</v>
      </c>
      <c r="F6546" s="367">
        <v>-26906.516640616624</v>
      </c>
      <c r="G6546" s="367">
        <v>516.00000000000296</v>
      </c>
      <c r="H6546" s="367">
        <v>129000</v>
      </c>
      <c r="I6546" s="384">
        <v>-359703.69207409822</v>
      </c>
      <c r="J6546" s="367">
        <v>516</v>
      </c>
      <c r="K6546" s="367">
        <v>31272.727272727083</v>
      </c>
      <c r="L6546" s="384">
        <v>54623.612880483859</v>
      </c>
      <c r="M6546" s="367">
        <v>515.99999999999693</v>
      </c>
      <c r="N6546" s="367">
        <v>516</v>
      </c>
      <c r="O6546" s="384">
        <v>-57.792695194601727</v>
      </c>
      <c r="P6546" s="367">
        <v>7.4820000000000002</v>
      </c>
      <c r="Q6546" s="367">
        <v>516</v>
      </c>
      <c r="R6546" s="384">
        <v>839.93187112533167</v>
      </c>
      <c r="S6546" s="367">
        <v>7.2239999999999993</v>
      </c>
      <c r="T6546" s="367">
        <v>17793.103448275913</v>
      </c>
      <c r="U6546" s="384">
        <v>36087.858752561726</v>
      </c>
      <c r="V6546" s="367">
        <v>516.00000000000148</v>
      </c>
      <c r="W6546" s="367">
        <v>859999.99999999464</v>
      </c>
      <c r="X6546" s="384">
        <v>74571.405686289101</v>
      </c>
      <c r="Y6546" s="386">
        <v>515.99999999999682</v>
      </c>
      <c r="Z6546" s="367"/>
      <c r="AA6546" s="367"/>
      <c r="AB6546" s="367"/>
      <c r="AC6546" s="367"/>
      <c r="AD6546" s="367"/>
      <c r="AE6546" s="367"/>
      <c r="AF6546" s="367"/>
      <c r="AG6546" s="367"/>
      <c r="AH6546" s="367"/>
      <c r="AI6546" s="367"/>
      <c r="AJ6546" s="367"/>
      <c r="AK6546" s="367"/>
      <c r="AL6546" s="367"/>
      <c r="AM6546" s="367"/>
      <c r="AN6546" s="367"/>
      <c r="AO6546" s="367"/>
      <c r="AP6546" s="367"/>
      <c r="AQ6546" s="367"/>
      <c r="AR6546" s="367"/>
      <c r="AS6546" s="367"/>
      <c r="AT6546" s="367"/>
    </row>
    <row r="6547" spans="2:46" ht="13.8">
      <c r="B6547" s="26">
        <v>86.166666666666927</v>
      </c>
      <c r="C6547" s="363">
        <v>434.23119550111909</v>
      </c>
      <c r="D6547" s="367">
        <v>517.00000000000159</v>
      </c>
      <c r="E6547" s="367">
        <v>24046.511627907112</v>
      </c>
      <c r="F6547" s="367">
        <v>-27040.413999212804</v>
      </c>
      <c r="G6547" s="367">
        <v>517.00000000000296</v>
      </c>
      <c r="H6547" s="367">
        <v>129250</v>
      </c>
      <c r="I6547" s="384">
        <v>-361363.25768919376</v>
      </c>
      <c r="J6547" s="367">
        <v>517</v>
      </c>
      <c r="K6547" s="367">
        <v>31333.333333333143</v>
      </c>
      <c r="L6547" s="384">
        <v>54666.894486524106</v>
      </c>
      <c r="M6547" s="367">
        <v>516.99999999999693</v>
      </c>
      <c r="N6547" s="367">
        <v>517</v>
      </c>
      <c r="O6547" s="384">
        <v>-58.917669578682357</v>
      </c>
      <c r="P6547" s="367">
        <v>7.4964999999999993</v>
      </c>
      <c r="Q6547" s="367">
        <v>517</v>
      </c>
      <c r="R6547" s="384">
        <v>841.08156735542707</v>
      </c>
      <c r="S6547" s="367">
        <v>7.2379999999999995</v>
      </c>
      <c r="T6547" s="367">
        <v>17827.586206896602</v>
      </c>
      <c r="U6547" s="384">
        <v>36094.362742689787</v>
      </c>
      <c r="V6547" s="367">
        <v>517.00000000000148</v>
      </c>
      <c r="W6547" s="367">
        <v>861666.66666666127</v>
      </c>
      <c r="X6547" s="384">
        <v>74713.56505112414</v>
      </c>
      <c r="Y6547" s="386">
        <v>516.99999999999682</v>
      </c>
      <c r="Z6547" s="367"/>
      <c r="AA6547" s="367"/>
      <c r="AB6547" s="367"/>
      <c r="AC6547" s="367"/>
      <c r="AD6547" s="367"/>
      <c r="AE6547" s="367"/>
      <c r="AF6547" s="367"/>
      <c r="AG6547" s="367"/>
      <c r="AH6547" s="367"/>
      <c r="AI6547" s="367"/>
      <c r="AJ6547" s="367"/>
      <c r="AK6547" s="367"/>
      <c r="AL6547" s="367"/>
      <c r="AM6547" s="367"/>
      <c r="AN6547" s="367"/>
      <c r="AO6547" s="367"/>
      <c r="AP6547" s="367"/>
      <c r="AQ6547" s="367"/>
      <c r="AR6547" s="367"/>
      <c r="AS6547" s="367"/>
      <c r="AT6547" s="367"/>
    </row>
    <row r="6548" spans="2:46" ht="13.8">
      <c r="B6548" s="26">
        <v>86.333333333333599</v>
      </c>
      <c r="C6548" s="363">
        <v>435.07070804603279</v>
      </c>
      <c r="D6548" s="367">
        <v>518.00000000000159</v>
      </c>
      <c r="E6548" s="367">
        <v>24093.023255814089</v>
      </c>
      <c r="F6548" s="367">
        <v>-27174.62761678965</v>
      </c>
      <c r="G6548" s="367">
        <v>518.00000000000296</v>
      </c>
      <c r="H6548" s="367">
        <v>129500</v>
      </c>
      <c r="I6548" s="384">
        <v>-363026.54657483741</v>
      </c>
      <c r="J6548" s="367">
        <v>518</v>
      </c>
      <c r="K6548" s="367">
        <v>31393.939393939203</v>
      </c>
      <c r="L6548" s="384">
        <v>54709.934010905381</v>
      </c>
      <c r="M6548" s="367">
        <v>517.99999999999693</v>
      </c>
      <c r="N6548" s="367">
        <v>518</v>
      </c>
      <c r="O6548" s="384">
        <v>-60.046562620545743</v>
      </c>
      <c r="P6548" s="367">
        <v>7.5110000000000001</v>
      </c>
      <c r="Q6548" s="367">
        <v>518</v>
      </c>
      <c r="R6548" s="384">
        <v>842.22941415142611</v>
      </c>
      <c r="S6548" s="367">
        <v>7.2519999999999998</v>
      </c>
      <c r="T6548" s="367">
        <v>17862.06896551729</v>
      </c>
      <c r="U6548" s="384">
        <v>36100.621341248669</v>
      </c>
      <c r="V6548" s="367">
        <v>518.00000000000148</v>
      </c>
      <c r="W6548" s="367">
        <v>863333.3333333279</v>
      </c>
      <c r="X6548" s="384">
        <v>74855.715290762892</v>
      </c>
      <c r="Y6548" s="386">
        <v>517.9999999999967</v>
      </c>
      <c r="Z6548" s="367"/>
      <c r="AA6548" s="367"/>
      <c r="AB6548" s="367"/>
      <c r="AC6548" s="367"/>
      <c r="AD6548" s="367"/>
      <c r="AE6548" s="367"/>
      <c r="AF6548" s="367"/>
      <c r="AG6548" s="367"/>
      <c r="AH6548" s="367"/>
      <c r="AI6548" s="367"/>
      <c r="AJ6548" s="367"/>
      <c r="AK6548" s="367"/>
      <c r="AL6548" s="367"/>
      <c r="AM6548" s="367"/>
      <c r="AN6548" s="367"/>
      <c r="AO6548" s="367"/>
      <c r="AP6548" s="367"/>
      <c r="AQ6548" s="367"/>
      <c r="AR6548" s="367"/>
      <c r="AS6548" s="367"/>
      <c r="AT6548" s="367"/>
    </row>
    <row r="6549" spans="2:46" ht="13.8">
      <c r="B6549" s="26">
        <v>86.50000000000027</v>
      </c>
      <c r="C6549" s="363">
        <v>435.9102190733571</v>
      </c>
      <c r="D6549" s="367">
        <v>519.00000000000171</v>
      </c>
      <c r="E6549" s="367">
        <v>24139.534883721066</v>
      </c>
      <c r="F6549" s="367">
        <v>-27309.157493347153</v>
      </c>
      <c r="G6549" s="367">
        <v>519.00000000000296</v>
      </c>
      <c r="H6549" s="367">
        <v>129750</v>
      </c>
      <c r="I6549" s="384">
        <v>-364693.55873102898</v>
      </c>
      <c r="J6549" s="367">
        <v>519</v>
      </c>
      <c r="K6549" s="367">
        <v>31454.545454545263</v>
      </c>
      <c r="L6549" s="384">
        <v>54752.731453627683</v>
      </c>
      <c r="M6549" s="367">
        <v>518.99999999999693</v>
      </c>
      <c r="N6549" s="367">
        <v>519</v>
      </c>
      <c r="O6549" s="384">
        <v>-61.179374320191663</v>
      </c>
      <c r="P6549" s="367">
        <v>7.5255000000000001</v>
      </c>
      <c r="Q6549" s="367">
        <v>519</v>
      </c>
      <c r="R6549" s="384">
        <v>843.37541151332869</v>
      </c>
      <c r="S6549" s="367">
        <v>7.266</v>
      </c>
      <c r="T6549" s="367">
        <v>17896.551724137978</v>
      </c>
      <c r="U6549" s="384">
        <v>36106.634548238369</v>
      </c>
      <c r="V6549" s="367">
        <v>519.00000000000136</v>
      </c>
      <c r="W6549" s="367">
        <v>864999.99999999453</v>
      </c>
      <c r="X6549" s="384">
        <v>74997.856405205355</v>
      </c>
      <c r="Y6549" s="386">
        <v>518.9999999999967</v>
      </c>
      <c r="Z6549" s="367"/>
      <c r="AA6549" s="367"/>
      <c r="AB6549" s="367"/>
      <c r="AC6549" s="367"/>
      <c r="AD6549" s="367"/>
      <c r="AE6549" s="367"/>
      <c r="AF6549" s="367"/>
      <c r="AG6549" s="367"/>
      <c r="AH6549" s="367"/>
      <c r="AI6549" s="367"/>
      <c r="AJ6549" s="367"/>
      <c r="AK6549" s="367"/>
      <c r="AL6549" s="367"/>
      <c r="AM6549" s="367"/>
      <c r="AN6549" s="367"/>
      <c r="AO6549" s="367"/>
      <c r="AP6549" s="367"/>
      <c r="AQ6549" s="367"/>
      <c r="AR6549" s="367"/>
      <c r="AS6549" s="367"/>
      <c r="AT6549" s="367"/>
    </row>
    <row r="6550" spans="2:46" ht="13.8">
      <c r="B6550" s="26">
        <v>86.666666666666941</v>
      </c>
      <c r="C6550" s="363">
        <v>436.74972858309189</v>
      </c>
      <c r="D6550" s="367">
        <v>520.00000000000171</v>
      </c>
      <c r="E6550" s="367">
        <v>24186.046511628043</v>
      </c>
      <c r="F6550" s="367">
        <v>-27444.003628885326</v>
      </c>
      <c r="G6550" s="367">
        <v>520.00000000000296</v>
      </c>
      <c r="H6550" s="367">
        <v>130000</v>
      </c>
      <c r="I6550" s="384">
        <v>-366364.29415776854</v>
      </c>
      <c r="J6550" s="367">
        <v>520</v>
      </c>
      <c r="K6550" s="367">
        <v>31515.151515151323</v>
      </c>
      <c r="L6550" s="384">
        <v>54795.286814691004</v>
      </c>
      <c r="M6550" s="367">
        <v>519.99999999999693</v>
      </c>
      <c r="N6550" s="367">
        <v>520</v>
      </c>
      <c r="O6550" s="384">
        <v>-62.316104677620181</v>
      </c>
      <c r="P6550" s="367">
        <v>7.54</v>
      </c>
      <c r="Q6550" s="367">
        <v>520</v>
      </c>
      <c r="R6550" s="384">
        <v>844.51955944113456</v>
      </c>
      <c r="S6550" s="367">
        <v>7.28</v>
      </c>
      <c r="T6550" s="367">
        <v>17931.034482758667</v>
      </c>
      <c r="U6550" s="384">
        <v>36112.402363658897</v>
      </c>
      <c r="V6550" s="367">
        <v>520.00000000000136</v>
      </c>
      <c r="W6550" s="367">
        <v>866666.66666666116</v>
      </c>
      <c r="X6550" s="384">
        <v>75139.988394451546</v>
      </c>
      <c r="Y6550" s="386">
        <v>519.9999999999967</v>
      </c>
      <c r="Z6550" s="367"/>
      <c r="AA6550" s="367"/>
      <c r="AB6550" s="367"/>
      <c r="AC6550" s="367"/>
      <c r="AD6550" s="367"/>
      <c r="AE6550" s="367"/>
      <c r="AF6550" s="367"/>
      <c r="AG6550" s="367"/>
      <c r="AH6550" s="367"/>
      <c r="AI6550" s="367"/>
      <c r="AJ6550" s="367"/>
      <c r="AK6550" s="367"/>
      <c r="AL6550" s="367"/>
      <c r="AM6550" s="367"/>
      <c r="AN6550" s="367"/>
      <c r="AO6550" s="367"/>
      <c r="AP6550" s="367"/>
      <c r="AQ6550" s="367"/>
      <c r="AR6550" s="367"/>
      <c r="AS6550" s="367"/>
      <c r="AT6550" s="367"/>
    </row>
    <row r="6551" spans="2:46" ht="13.8">
      <c r="B6551" s="26">
        <v>86.833333333333613</v>
      </c>
      <c r="C6551" s="363">
        <v>437.58923657523712</v>
      </c>
      <c r="D6551" s="367">
        <v>521.00000000000171</v>
      </c>
      <c r="E6551" s="367">
        <v>24232.55813953502</v>
      </c>
      <c r="F6551" s="367">
        <v>-27579.166023404166</v>
      </c>
      <c r="G6551" s="367">
        <v>521.00000000000296</v>
      </c>
      <c r="H6551" s="367">
        <v>130250</v>
      </c>
      <c r="I6551" s="384">
        <v>-368038.75285505608</v>
      </c>
      <c r="J6551" s="367">
        <v>521</v>
      </c>
      <c r="K6551" s="367">
        <v>31575.757575757383</v>
      </c>
      <c r="L6551" s="384">
        <v>54837.600094095367</v>
      </c>
      <c r="M6551" s="367">
        <v>520.99999999999693</v>
      </c>
      <c r="N6551" s="367">
        <v>521</v>
      </c>
      <c r="O6551" s="384">
        <v>-63.456753692831398</v>
      </c>
      <c r="P6551" s="367">
        <v>7.5545000000000009</v>
      </c>
      <c r="Q6551" s="367">
        <v>521</v>
      </c>
      <c r="R6551" s="384">
        <v>845.66185793484385</v>
      </c>
      <c r="S6551" s="367">
        <v>7.2940000000000005</v>
      </c>
      <c r="T6551" s="367">
        <v>17965.517241379355</v>
      </c>
      <c r="U6551" s="384">
        <v>36117.924787510245</v>
      </c>
      <c r="V6551" s="367">
        <v>521.00000000000136</v>
      </c>
      <c r="W6551" s="367">
        <v>868333.33333332778</v>
      </c>
      <c r="X6551" s="384">
        <v>75282.111258501449</v>
      </c>
      <c r="Y6551" s="386">
        <v>520.9999999999967</v>
      </c>
      <c r="Z6551" s="367"/>
      <c r="AA6551" s="367"/>
      <c r="AB6551" s="367"/>
      <c r="AC6551" s="367"/>
      <c r="AD6551" s="367"/>
      <c r="AE6551" s="367"/>
      <c r="AF6551" s="367"/>
      <c r="AG6551" s="367"/>
      <c r="AH6551" s="367"/>
      <c r="AI6551" s="367"/>
      <c r="AJ6551" s="367"/>
      <c r="AK6551" s="367"/>
      <c r="AL6551" s="367"/>
      <c r="AM6551" s="367"/>
      <c r="AN6551" s="367"/>
      <c r="AO6551" s="367"/>
      <c r="AP6551" s="367"/>
      <c r="AQ6551" s="367"/>
      <c r="AR6551" s="367"/>
      <c r="AS6551" s="367"/>
      <c r="AT6551" s="367"/>
    </row>
    <row r="6552" spans="2:46" ht="13.8">
      <c r="B6552" s="26">
        <v>87.000000000000284</v>
      </c>
      <c r="C6552" s="363">
        <v>438.42874304979301</v>
      </c>
      <c r="D6552" s="367">
        <v>522.00000000000171</v>
      </c>
      <c r="E6552" s="367">
        <v>24279.069767441997</v>
      </c>
      <c r="F6552" s="367">
        <v>-27714.644676903667</v>
      </c>
      <c r="G6552" s="367">
        <v>522.00000000000296</v>
      </c>
      <c r="H6552" s="367">
        <v>130500</v>
      </c>
      <c r="I6552" s="384">
        <v>-369716.93482289166</v>
      </c>
      <c r="J6552" s="367">
        <v>522</v>
      </c>
      <c r="K6552" s="367">
        <v>31636.363636363443</v>
      </c>
      <c r="L6552" s="384">
        <v>54879.671291840743</v>
      </c>
      <c r="M6552" s="367">
        <v>521.99999999999682</v>
      </c>
      <c r="N6552" s="367">
        <v>522</v>
      </c>
      <c r="O6552" s="384">
        <v>-64.601321365825072</v>
      </c>
      <c r="P6552" s="367">
        <v>7.569</v>
      </c>
      <c r="Q6552" s="367">
        <v>522</v>
      </c>
      <c r="R6552" s="384">
        <v>846.8023069944569</v>
      </c>
      <c r="S6552" s="367">
        <v>7.3079999999999998</v>
      </c>
      <c r="T6552" s="367">
        <v>18000.000000000044</v>
      </c>
      <c r="U6552" s="384">
        <v>36123.201819792412</v>
      </c>
      <c r="V6552" s="367">
        <v>522.00000000000125</v>
      </c>
      <c r="W6552" s="367">
        <v>869999.99999999441</v>
      </c>
      <c r="X6552" s="384">
        <v>75424.22499735505</v>
      </c>
      <c r="Y6552" s="386">
        <v>521.99999999999659</v>
      </c>
      <c r="Z6552" s="367"/>
      <c r="AA6552" s="367"/>
      <c r="AB6552" s="367"/>
      <c r="AC6552" s="367"/>
      <c r="AD6552" s="367"/>
      <c r="AE6552" s="367"/>
      <c r="AF6552" s="367"/>
      <c r="AG6552" s="367"/>
      <c r="AH6552" s="367"/>
      <c r="AI6552" s="367"/>
      <c r="AJ6552" s="367"/>
      <c r="AK6552" s="367"/>
      <c r="AL6552" s="367"/>
      <c r="AM6552" s="367"/>
      <c r="AN6552" s="367"/>
      <c r="AO6552" s="367"/>
      <c r="AP6552" s="367"/>
      <c r="AQ6552" s="367"/>
      <c r="AR6552" s="367"/>
      <c r="AS6552" s="367"/>
      <c r="AT6552" s="367"/>
    </row>
    <row r="6553" spans="2:46" ht="13.8">
      <c r="B6553" s="26">
        <v>87.166666666666956</v>
      </c>
      <c r="C6553" s="363">
        <v>439.26824800675945</v>
      </c>
      <c r="D6553" s="367">
        <v>523.00000000000182</v>
      </c>
      <c r="E6553" s="367">
        <v>24325.581395348974</v>
      </c>
      <c r="F6553" s="367">
        <v>-27850.439589383848</v>
      </c>
      <c r="G6553" s="367">
        <v>523.00000000000307</v>
      </c>
      <c r="H6553" s="367">
        <v>130750</v>
      </c>
      <c r="I6553" s="384">
        <v>-371398.84006127523</v>
      </c>
      <c r="J6553" s="367">
        <v>523</v>
      </c>
      <c r="K6553" s="367">
        <v>31696.969696969503</v>
      </c>
      <c r="L6553" s="384">
        <v>54921.500407927153</v>
      </c>
      <c r="M6553" s="367">
        <v>522.99999999999682</v>
      </c>
      <c r="N6553" s="367">
        <v>523</v>
      </c>
      <c r="O6553" s="384">
        <v>-65.749807696601437</v>
      </c>
      <c r="P6553" s="367">
        <v>7.5834999999999999</v>
      </c>
      <c r="Q6553" s="367">
        <v>523</v>
      </c>
      <c r="R6553" s="384">
        <v>847.94090661997313</v>
      </c>
      <c r="S6553" s="367">
        <v>7.3219999999999992</v>
      </c>
      <c r="T6553" s="367">
        <v>18034.482758620732</v>
      </c>
      <c r="U6553" s="384">
        <v>36128.233460505391</v>
      </c>
      <c r="V6553" s="367">
        <v>523.00000000000125</v>
      </c>
      <c r="W6553" s="367">
        <v>871666.66666666104</v>
      </c>
      <c r="X6553" s="384">
        <v>75566.329611012407</v>
      </c>
      <c r="Y6553" s="386">
        <v>522.99999999999659</v>
      </c>
      <c r="Z6553" s="367"/>
      <c r="AA6553" s="367"/>
      <c r="AB6553" s="367"/>
      <c r="AC6553" s="367"/>
      <c r="AD6553" s="367"/>
      <c r="AE6553" s="367"/>
      <c r="AF6553" s="367"/>
      <c r="AG6553" s="367"/>
      <c r="AH6553" s="367"/>
      <c r="AI6553" s="367"/>
      <c r="AJ6553" s="367"/>
      <c r="AK6553" s="367"/>
      <c r="AL6553" s="367"/>
      <c r="AM6553" s="367"/>
      <c r="AN6553" s="367"/>
      <c r="AO6553" s="367"/>
      <c r="AP6553" s="367"/>
      <c r="AQ6553" s="367"/>
      <c r="AR6553" s="367"/>
      <c r="AS6553" s="367"/>
      <c r="AT6553" s="367"/>
    </row>
    <row r="6554" spans="2:46" ht="13.8">
      <c r="B6554" s="26">
        <v>87.333333333333627</v>
      </c>
      <c r="C6554" s="363">
        <v>440.10775144613643</v>
      </c>
      <c r="D6554" s="367">
        <v>524.00000000000182</v>
      </c>
      <c r="E6554" s="367">
        <v>24372.093023255951</v>
      </c>
      <c r="F6554" s="367">
        <v>-27986.550760844682</v>
      </c>
      <c r="G6554" s="367">
        <v>524.00000000000307</v>
      </c>
      <c r="H6554" s="367">
        <v>131000</v>
      </c>
      <c r="I6554" s="384">
        <v>-373084.46857020684</v>
      </c>
      <c r="J6554" s="367">
        <v>524</v>
      </c>
      <c r="K6554" s="367">
        <v>31757.575757575563</v>
      </c>
      <c r="L6554" s="384">
        <v>54963.08744235459</v>
      </c>
      <c r="M6554" s="367">
        <v>523.99999999999682</v>
      </c>
      <c r="N6554" s="367">
        <v>524</v>
      </c>
      <c r="O6554" s="384">
        <v>-66.902212685160393</v>
      </c>
      <c r="P6554" s="367">
        <v>7.5979999999999999</v>
      </c>
      <c r="Q6554" s="367">
        <v>524</v>
      </c>
      <c r="R6554" s="384">
        <v>849.07765681139324</v>
      </c>
      <c r="S6554" s="367">
        <v>7.3359999999999994</v>
      </c>
      <c r="T6554" s="367">
        <v>18068.96551724142</v>
      </c>
      <c r="U6554" s="384">
        <v>36133.019709649205</v>
      </c>
      <c r="V6554" s="367">
        <v>524.00000000000125</v>
      </c>
      <c r="W6554" s="367">
        <v>873333.33333332767</v>
      </c>
      <c r="X6554" s="384">
        <v>75708.425099473461</v>
      </c>
      <c r="Y6554" s="386">
        <v>523.99999999999659</v>
      </c>
      <c r="Z6554" s="367"/>
      <c r="AA6554" s="367"/>
      <c r="AB6554" s="367"/>
      <c r="AC6554" s="367"/>
      <c r="AD6554" s="367"/>
      <c r="AE6554" s="367"/>
      <c r="AF6554" s="367"/>
      <c r="AG6554" s="367"/>
      <c r="AH6554" s="367"/>
      <c r="AI6554" s="367"/>
      <c r="AJ6554" s="367"/>
      <c r="AK6554" s="367"/>
      <c r="AL6554" s="367"/>
      <c r="AM6554" s="367"/>
      <c r="AN6554" s="367"/>
      <c r="AO6554" s="367"/>
      <c r="AP6554" s="367"/>
      <c r="AQ6554" s="367"/>
      <c r="AR6554" s="367"/>
      <c r="AS6554" s="367"/>
      <c r="AT6554" s="367"/>
    </row>
    <row r="6555" spans="2:46" ht="13.8">
      <c r="B6555" s="26">
        <v>87.500000000000298</v>
      </c>
      <c r="C6555" s="363">
        <v>440.94725336792391</v>
      </c>
      <c r="D6555" s="367">
        <v>525.00000000000182</v>
      </c>
      <c r="E6555" s="367">
        <v>24418.604651162928</v>
      </c>
      <c r="F6555" s="367">
        <v>-28122.978191286184</v>
      </c>
      <c r="G6555" s="367">
        <v>525.00000000000307</v>
      </c>
      <c r="H6555" s="367">
        <v>131250</v>
      </c>
      <c r="I6555" s="384">
        <v>-374773.82034968637</v>
      </c>
      <c r="J6555" s="367">
        <v>525</v>
      </c>
      <c r="K6555" s="367">
        <v>31818.181818181623</v>
      </c>
      <c r="L6555" s="384">
        <v>55004.432395123054</v>
      </c>
      <c r="M6555" s="367">
        <v>524.99999999999682</v>
      </c>
      <c r="N6555" s="367">
        <v>525</v>
      </c>
      <c r="O6555" s="384">
        <v>-68.05853633150204</v>
      </c>
      <c r="P6555" s="367">
        <v>7.6125000000000007</v>
      </c>
      <c r="Q6555" s="367">
        <v>525</v>
      </c>
      <c r="R6555" s="384">
        <v>850.21255756871653</v>
      </c>
      <c r="S6555" s="367">
        <v>7.35</v>
      </c>
      <c r="T6555" s="367">
        <v>18103.448275862109</v>
      </c>
      <c r="U6555" s="384">
        <v>36137.560567223838</v>
      </c>
      <c r="V6555" s="367">
        <v>525.00000000000114</v>
      </c>
      <c r="W6555" s="367">
        <v>874999.9999999943</v>
      </c>
      <c r="X6555" s="384">
        <v>75850.511462738228</v>
      </c>
      <c r="Y6555" s="386">
        <v>524.99999999999659</v>
      </c>
      <c r="Z6555" s="367"/>
      <c r="AA6555" s="367"/>
      <c r="AB6555" s="367"/>
      <c r="AC6555" s="367"/>
      <c r="AD6555" s="367"/>
      <c r="AE6555" s="367"/>
      <c r="AF6555" s="367"/>
      <c r="AG6555" s="367"/>
      <c r="AH6555" s="367"/>
      <c r="AI6555" s="367"/>
      <c r="AJ6555" s="367"/>
      <c r="AK6555" s="367"/>
      <c r="AL6555" s="367"/>
      <c r="AM6555" s="367"/>
      <c r="AN6555" s="367"/>
      <c r="AO6555" s="367"/>
      <c r="AP6555" s="367"/>
      <c r="AQ6555" s="367"/>
      <c r="AR6555" s="367"/>
      <c r="AS6555" s="367"/>
      <c r="AT6555" s="367"/>
    </row>
    <row r="6556" spans="2:46" ht="13.8">
      <c r="B6556" s="26">
        <v>87.66666666666697</v>
      </c>
      <c r="C6556" s="363">
        <v>441.78675377212187</v>
      </c>
      <c r="D6556" s="367">
        <v>526.00000000000182</v>
      </c>
      <c r="E6556" s="367">
        <v>24465.116279069905</v>
      </c>
      <c r="F6556" s="367">
        <v>-28259.721880708348</v>
      </c>
      <c r="G6556" s="367">
        <v>526.00000000000307</v>
      </c>
      <c r="H6556" s="367">
        <v>131500</v>
      </c>
      <c r="I6556" s="384">
        <v>-376466.89539971389</v>
      </c>
      <c r="J6556" s="367">
        <v>526</v>
      </c>
      <c r="K6556" s="367">
        <v>31878.787878787683</v>
      </c>
      <c r="L6556" s="384">
        <v>55045.535266232546</v>
      </c>
      <c r="M6556" s="367">
        <v>525.99999999999682</v>
      </c>
      <c r="N6556" s="367">
        <v>526</v>
      </c>
      <c r="O6556" s="384">
        <v>-69.218778635626151</v>
      </c>
      <c r="P6556" s="367">
        <v>7.6269999999999998</v>
      </c>
      <c r="Q6556" s="367">
        <v>526</v>
      </c>
      <c r="R6556" s="384">
        <v>851.34560889194347</v>
      </c>
      <c r="S6556" s="367">
        <v>7.3639999999999999</v>
      </c>
      <c r="T6556" s="367">
        <v>18137.931034482797</v>
      </c>
      <c r="U6556" s="384">
        <v>36141.856033229284</v>
      </c>
      <c r="V6556" s="367">
        <v>526.00000000000114</v>
      </c>
      <c r="W6556" s="367">
        <v>876666.66666666092</v>
      </c>
      <c r="X6556" s="384">
        <v>75992.588700806707</v>
      </c>
      <c r="Y6556" s="386">
        <v>525.99999999999659</v>
      </c>
      <c r="Z6556" s="367"/>
      <c r="AA6556" s="367"/>
      <c r="AB6556" s="367"/>
      <c r="AC6556" s="367"/>
      <c r="AD6556" s="367"/>
      <c r="AE6556" s="367"/>
      <c r="AF6556" s="367"/>
      <c r="AG6556" s="367"/>
      <c r="AH6556" s="367"/>
      <c r="AI6556" s="367"/>
      <c r="AJ6556" s="367"/>
      <c r="AK6556" s="367"/>
      <c r="AL6556" s="367"/>
      <c r="AM6556" s="367"/>
      <c r="AN6556" s="367"/>
      <c r="AO6556" s="367"/>
      <c r="AP6556" s="367"/>
      <c r="AQ6556" s="367"/>
      <c r="AR6556" s="367"/>
      <c r="AS6556" s="367"/>
      <c r="AT6556" s="367"/>
    </row>
    <row r="6557" spans="2:46" ht="13.8">
      <c r="B6557" s="26">
        <v>87.833333333333641</v>
      </c>
      <c r="C6557" s="363">
        <v>442.62625265873055</v>
      </c>
      <c r="D6557" s="367">
        <v>527.00000000000193</v>
      </c>
      <c r="E6557" s="367">
        <v>24511.627906976883</v>
      </c>
      <c r="F6557" s="367">
        <v>-28396.78182911118</v>
      </c>
      <c r="G6557" s="367">
        <v>527.00000000000307</v>
      </c>
      <c r="H6557" s="367">
        <v>131750</v>
      </c>
      <c r="I6557" s="384">
        <v>-378163.69372028945</v>
      </c>
      <c r="J6557" s="367">
        <v>527</v>
      </c>
      <c r="K6557" s="367">
        <v>31939.393939393743</v>
      </c>
      <c r="L6557" s="384">
        <v>55086.396055683072</v>
      </c>
      <c r="M6557" s="367">
        <v>526.99999999999682</v>
      </c>
      <c r="N6557" s="367">
        <v>527</v>
      </c>
      <c r="O6557" s="384">
        <v>-70.382939597532953</v>
      </c>
      <c r="P6557" s="367">
        <v>7.6414999999999997</v>
      </c>
      <c r="Q6557" s="367">
        <v>527</v>
      </c>
      <c r="R6557" s="384">
        <v>852.47681078107405</v>
      </c>
      <c r="S6557" s="367">
        <v>7.3780000000000001</v>
      </c>
      <c r="T6557" s="367">
        <v>18172.413793103486</v>
      </c>
      <c r="U6557" s="384">
        <v>36145.906107665563</v>
      </c>
      <c r="V6557" s="367">
        <v>527.00000000000114</v>
      </c>
      <c r="W6557" s="367">
        <v>878333.33333332755</v>
      </c>
      <c r="X6557" s="384">
        <v>76134.656813678899</v>
      </c>
      <c r="Y6557" s="386">
        <v>526.99999999999648</v>
      </c>
      <c r="Z6557" s="367"/>
      <c r="AA6557" s="367"/>
      <c r="AB6557" s="367"/>
      <c r="AC6557" s="367"/>
      <c r="AD6557" s="367"/>
      <c r="AE6557" s="367"/>
      <c r="AF6557" s="367"/>
      <c r="AG6557" s="367"/>
      <c r="AH6557" s="367"/>
      <c r="AI6557" s="367"/>
      <c r="AJ6557" s="367"/>
      <c r="AK6557" s="367"/>
      <c r="AL6557" s="367"/>
      <c r="AM6557" s="367"/>
      <c r="AN6557" s="367"/>
      <c r="AO6557" s="367"/>
      <c r="AP6557" s="367"/>
      <c r="AQ6557" s="367"/>
      <c r="AR6557" s="367"/>
      <c r="AS6557" s="367"/>
      <c r="AT6557" s="367"/>
    </row>
    <row r="6558" spans="2:46" ht="13.8">
      <c r="B6558" s="26">
        <v>88.000000000000313</v>
      </c>
      <c r="C6558" s="363">
        <v>443.46575002774972</v>
      </c>
      <c r="D6558" s="367">
        <v>528.00000000000193</v>
      </c>
      <c r="E6558" s="367">
        <v>24558.13953488386</v>
      </c>
      <c r="F6558" s="367">
        <v>-28534.158036494675</v>
      </c>
      <c r="G6558" s="367">
        <v>528.00000000000307</v>
      </c>
      <c r="H6558" s="367">
        <v>132000</v>
      </c>
      <c r="I6558" s="384">
        <v>-379864.21531141305</v>
      </c>
      <c r="J6558" s="367">
        <v>528</v>
      </c>
      <c r="K6558" s="367">
        <v>31999.999999999804</v>
      </c>
      <c r="L6558" s="384">
        <v>55127.014763474617</v>
      </c>
      <c r="M6558" s="367">
        <v>527.99999999999682</v>
      </c>
      <c r="N6558" s="367">
        <v>528</v>
      </c>
      <c r="O6558" s="384">
        <v>-71.551019217222347</v>
      </c>
      <c r="P6558" s="367">
        <v>7.6559999999999997</v>
      </c>
      <c r="Q6558" s="367">
        <v>528</v>
      </c>
      <c r="R6558" s="384">
        <v>853.60616323610793</v>
      </c>
      <c r="S6558" s="367">
        <v>7.3920000000000003</v>
      </c>
      <c r="T6558" s="367">
        <v>18206.896551724174</v>
      </c>
      <c r="U6558" s="384">
        <v>36149.710790532641</v>
      </c>
      <c r="V6558" s="367">
        <v>528.00000000000102</v>
      </c>
      <c r="W6558" s="367">
        <v>879999.99999999418</v>
      </c>
      <c r="X6558" s="384">
        <v>76276.715801354847</v>
      </c>
      <c r="Y6558" s="386">
        <v>527.99999999999648</v>
      </c>
      <c r="Z6558" s="367"/>
      <c r="AA6558" s="367"/>
      <c r="AB6558" s="367"/>
      <c r="AC6558" s="367"/>
      <c r="AD6558" s="367"/>
      <c r="AE6558" s="367"/>
      <c r="AF6558" s="367"/>
      <c r="AG6558" s="367"/>
      <c r="AH6558" s="367"/>
      <c r="AI6558" s="367"/>
      <c r="AJ6558" s="367"/>
      <c r="AK6558" s="367"/>
      <c r="AL6558" s="367"/>
      <c r="AM6558" s="367"/>
      <c r="AN6558" s="367"/>
      <c r="AO6558" s="367"/>
      <c r="AP6558" s="367"/>
      <c r="AQ6558" s="367"/>
      <c r="AR6558" s="367"/>
      <c r="AS6558" s="367"/>
      <c r="AT6558" s="367"/>
    </row>
    <row r="6559" spans="2:46" ht="13.8">
      <c r="B6559" s="26">
        <v>88.166666666666984</v>
      </c>
      <c r="C6559" s="363">
        <v>444.30524587917932</v>
      </c>
      <c r="D6559" s="367">
        <v>529.00000000000193</v>
      </c>
      <c r="E6559" s="367">
        <v>24604.651162790837</v>
      </c>
      <c r="F6559" s="367">
        <v>-28671.850502858833</v>
      </c>
      <c r="G6559" s="367">
        <v>529.00000000000307</v>
      </c>
      <c r="H6559" s="367">
        <v>132250</v>
      </c>
      <c r="I6559" s="384">
        <v>-381568.46017308463</v>
      </c>
      <c r="J6559" s="367">
        <v>529</v>
      </c>
      <c r="K6559" s="367">
        <v>32060.606060605864</v>
      </c>
      <c r="L6559" s="384">
        <v>55167.39138960719</v>
      </c>
      <c r="M6559" s="367">
        <v>528.99999999999682</v>
      </c>
      <c r="N6559" s="367">
        <v>529</v>
      </c>
      <c r="O6559" s="384">
        <v>-72.723017494694417</v>
      </c>
      <c r="P6559" s="367">
        <v>7.6705000000000005</v>
      </c>
      <c r="Q6559" s="367">
        <v>529</v>
      </c>
      <c r="R6559" s="384">
        <v>854.73366625704534</v>
      </c>
      <c r="S6559" s="367">
        <v>7.4060000000000006</v>
      </c>
      <c r="T6559" s="367">
        <v>18241.379310344862</v>
      </c>
      <c r="U6559" s="384">
        <v>36153.270081830568</v>
      </c>
      <c r="V6559" s="367">
        <v>529.00000000000102</v>
      </c>
      <c r="W6559" s="367">
        <v>881666.66666666081</v>
      </c>
      <c r="X6559" s="384">
        <v>76418.765663834463</v>
      </c>
      <c r="Y6559" s="386">
        <v>528.99999999999648</v>
      </c>
      <c r="Z6559" s="367"/>
      <c r="AA6559" s="367"/>
      <c r="AB6559" s="367"/>
      <c r="AC6559" s="367"/>
      <c r="AD6559" s="367"/>
      <c r="AE6559" s="367"/>
      <c r="AF6559" s="367"/>
      <c r="AG6559" s="367"/>
      <c r="AH6559" s="367"/>
      <c r="AI6559" s="367"/>
      <c r="AJ6559" s="367"/>
      <c r="AK6559" s="367"/>
      <c r="AL6559" s="367"/>
      <c r="AM6559" s="367"/>
      <c r="AN6559" s="367"/>
      <c r="AO6559" s="367"/>
      <c r="AP6559" s="367"/>
      <c r="AQ6559" s="367"/>
      <c r="AR6559" s="367"/>
      <c r="AS6559" s="367"/>
      <c r="AT6559" s="367"/>
    </row>
    <row r="6560" spans="2:46" ht="13.8">
      <c r="B6560" s="26">
        <v>88.333333333333655</v>
      </c>
      <c r="C6560" s="363">
        <v>445.14474021301953</v>
      </c>
      <c r="D6560" s="367">
        <v>530.00000000000193</v>
      </c>
      <c r="E6560" s="367">
        <v>24651.162790697814</v>
      </c>
      <c r="F6560" s="367">
        <v>-28809.859228203655</v>
      </c>
      <c r="G6560" s="367">
        <v>530.00000000000307</v>
      </c>
      <c r="H6560" s="367">
        <v>132500</v>
      </c>
      <c r="I6560" s="384">
        <v>-383276.4283053042</v>
      </c>
      <c r="J6560" s="367">
        <v>530</v>
      </c>
      <c r="K6560" s="367">
        <v>32121.212121211924</v>
      </c>
      <c r="L6560" s="384">
        <v>55207.52593408079</v>
      </c>
      <c r="M6560" s="367">
        <v>529.99999999999682</v>
      </c>
      <c r="N6560" s="367">
        <v>530</v>
      </c>
      <c r="O6560" s="384">
        <v>-73.898934429948966</v>
      </c>
      <c r="P6560" s="367">
        <v>7.6849999999999996</v>
      </c>
      <c r="Q6560" s="367">
        <v>530</v>
      </c>
      <c r="R6560" s="384">
        <v>855.85931984388606</v>
      </c>
      <c r="S6560" s="367">
        <v>7.42</v>
      </c>
      <c r="T6560" s="367">
        <v>18275.862068965551</v>
      </c>
      <c r="U6560" s="384">
        <v>36156.583981559299</v>
      </c>
      <c r="V6560" s="367">
        <v>530.00000000000102</v>
      </c>
      <c r="W6560" s="367">
        <v>883333.33333332743</v>
      </c>
      <c r="X6560" s="384">
        <v>76560.806401117836</v>
      </c>
      <c r="Y6560" s="386">
        <v>529.99999999999648</v>
      </c>
      <c r="Z6560" s="367"/>
      <c r="AA6560" s="367"/>
      <c r="AB6560" s="367"/>
      <c r="AC6560" s="367"/>
      <c r="AD6560" s="367"/>
      <c r="AE6560" s="367"/>
      <c r="AF6560" s="367"/>
      <c r="AG6560" s="367"/>
      <c r="AH6560" s="367"/>
      <c r="AI6560" s="367"/>
      <c r="AJ6560" s="367"/>
      <c r="AK6560" s="367"/>
      <c r="AL6560" s="367"/>
      <c r="AM6560" s="367"/>
      <c r="AN6560" s="367"/>
      <c r="AO6560" s="367"/>
      <c r="AP6560" s="367"/>
      <c r="AQ6560" s="367"/>
      <c r="AR6560" s="367"/>
      <c r="AS6560" s="367"/>
      <c r="AT6560" s="367"/>
    </row>
    <row r="6561" spans="2:46" ht="13.8">
      <c r="B6561" s="26">
        <v>88.500000000000327</v>
      </c>
      <c r="C6561" s="363">
        <v>445.9842330292704</v>
      </c>
      <c r="D6561" s="367">
        <v>531.00000000000205</v>
      </c>
      <c r="E6561" s="367">
        <v>24697.674418604791</v>
      </c>
      <c r="F6561" s="367">
        <v>-28948.184212529148</v>
      </c>
      <c r="G6561" s="367">
        <v>531.00000000000307</v>
      </c>
      <c r="H6561" s="367">
        <v>132750</v>
      </c>
      <c r="I6561" s="384">
        <v>-384988.1197080717</v>
      </c>
      <c r="J6561" s="367">
        <v>531</v>
      </c>
      <c r="K6561" s="367">
        <v>32181.818181817984</v>
      </c>
      <c r="L6561" s="384">
        <v>55247.418396895431</v>
      </c>
      <c r="M6561" s="367">
        <v>530.99999999999682</v>
      </c>
      <c r="N6561" s="367">
        <v>531</v>
      </c>
      <c r="O6561" s="384">
        <v>-75.078770022986191</v>
      </c>
      <c r="P6561" s="367">
        <v>7.6994999999999996</v>
      </c>
      <c r="Q6561" s="367">
        <v>531</v>
      </c>
      <c r="R6561" s="384">
        <v>856.98312399663052</v>
      </c>
      <c r="S6561" s="367">
        <v>7.4339999999999993</v>
      </c>
      <c r="T6561" s="367">
        <v>18310.344827586239</v>
      </c>
      <c r="U6561" s="384">
        <v>36159.652489718857</v>
      </c>
      <c r="V6561" s="367">
        <v>531.00000000000091</v>
      </c>
      <c r="W6561" s="367">
        <v>884999.99999999406</v>
      </c>
      <c r="X6561" s="384">
        <v>76702.838013204891</v>
      </c>
      <c r="Y6561" s="386">
        <v>530.99999999999636</v>
      </c>
      <c r="Z6561" s="367"/>
      <c r="AA6561" s="367"/>
      <c r="AB6561" s="367"/>
      <c r="AC6561" s="367"/>
      <c r="AD6561" s="367"/>
      <c r="AE6561" s="367"/>
      <c r="AF6561" s="367"/>
      <c r="AG6561" s="367"/>
      <c r="AH6561" s="367"/>
      <c r="AI6561" s="367"/>
      <c r="AJ6561" s="367"/>
      <c r="AK6561" s="367"/>
      <c r="AL6561" s="367"/>
      <c r="AM6561" s="367"/>
      <c r="AN6561" s="367"/>
      <c r="AO6561" s="367"/>
      <c r="AP6561" s="367"/>
      <c r="AQ6561" s="367"/>
      <c r="AR6561" s="367"/>
      <c r="AS6561" s="367"/>
      <c r="AT6561" s="367"/>
    </row>
    <row r="6562" spans="2:46" ht="13.8">
      <c r="B6562" s="26">
        <v>88.666666666666998</v>
      </c>
      <c r="C6562" s="363">
        <v>446.82372432793176</v>
      </c>
      <c r="D6562" s="367">
        <v>532.00000000000205</v>
      </c>
      <c r="E6562" s="367">
        <v>24744.186046511768</v>
      </c>
      <c r="F6562" s="367">
        <v>-29086.825455835304</v>
      </c>
      <c r="G6562" s="367">
        <v>532.00000000000307</v>
      </c>
      <c r="H6562" s="367">
        <v>133000</v>
      </c>
      <c r="I6562" s="384">
        <v>-386703.53438138723</v>
      </c>
      <c r="J6562" s="367">
        <v>532</v>
      </c>
      <c r="K6562" s="367">
        <v>32242.424242424044</v>
      </c>
      <c r="L6562" s="384">
        <v>55287.068778051085</v>
      </c>
      <c r="M6562" s="367">
        <v>531.99999999999682</v>
      </c>
      <c r="N6562" s="367">
        <v>532</v>
      </c>
      <c r="O6562" s="384">
        <v>-76.262524273806093</v>
      </c>
      <c r="P6562" s="367">
        <v>7.7140000000000004</v>
      </c>
      <c r="Q6562" s="367">
        <v>532</v>
      </c>
      <c r="R6562" s="384">
        <v>858.1050787152783</v>
      </c>
      <c r="S6562" s="367">
        <v>7.4479999999999995</v>
      </c>
      <c r="T6562" s="367">
        <v>18344.827586206928</v>
      </c>
      <c r="U6562" s="384">
        <v>36162.475606309243</v>
      </c>
      <c r="V6562" s="367">
        <v>532.00000000000091</v>
      </c>
      <c r="W6562" s="367">
        <v>886666.66666666069</v>
      </c>
      <c r="X6562" s="384">
        <v>76844.860500095689</v>
      </c>
      <c r="Y6562" s="386">
        <v>531.99999999999636</v>
      </c>
      <c r="Z6562" s="367"/>
      <c r="AA6562" s="367"/>
      <c r="AB6562" s="367"/>
      <c r="AC6562" s="367"/>
      <c r="AD6562" s="367"/>
      <c r="AE6562" s="367"/>
      <c r="AF6562" s="367"/>
      <c r="AG6562" s="367"/>
      <c r="AH6562" s="367"/>
      <c r="AI6562" s="367"/>
      <c r="AJ6562" s="367"/>
      <c r="AK6562" s="367"/>
      <c r="AL6562" s="367"/>
      <c r="AM6562" s="367"/>
      <c r="AN6562" s="367"/>
      <c r="AO6562" s="367"/>
      <c r="AP6562" s="367"/>
      <c r="AQ6562" s="367"/>
      <c r="AR6562" s="367"/>
      <c r="AS6562" s="367"/>
      <c r="AT6562" s="367"/>
    </row>
    <row r="6563" spans="2:46" ht="13.8">
      <c r="B6563" s="26">
        <v>88.83333333333367</v>
      </c>
      <c r="C6563" s="363">
        <v>447.66321410900355</v>
      </c>
      <c r="D6563" s="367">
        <v>533.00000000000205</v>
      </c>
      <c r="E6563" s="367">
        <v>24790.697674418745</v>
      </c>
      <c r="F6563" s="367">
        <v>-29225.782958122127</v>
      </c>
      <c r="G6563" s="367">
        <v>533.00000000000307</v>
      </c>
      <c r="H6563" s="367">
        <v>133250</v>
      </c>
      <c r="I6563" s="384">
        <v>-388422.67232525081</v>
      </c>
      <c r="J6563" s="367">
        <v>533</v>
      </c>
      <c r="K6563" s="367">
        <v>32303.030303030104</v>
      </c>
      <c r="L6563" s="384">
        <v>55326.477077547766</v>
      </c>
      <c r="M6563" s="367">
        <v>532.9999999999967</v>
      </c>
      <c r="N6563" s="367">
        <v>533</v>
      </c>
      <c r="O6563" s="384">
        <v>-77.450197182408559</v>
      </c>
      <c r="P6563" s="367">
        <v>7.7285000000000004</v>
      </c>
      <c r="Q6563" s="367">
        <v>533</v>
      </c>
      <c r="R6563" s="384">
        <v>859.22518399982982</v>
      </c>
      <c r="S6563" s="367">
        <v>7.4619999999999997</v>
      </c>
      <c r="T6563" s="367">
        <v>18379.310344827616</v>
      </c>
      <c r="U6563" s="384">
        <v>36165.053331330433</v>
      </c>
      <c r="V6563" s="367">
        <v>533.00000000000091</v>
      </c>
      <c r="W6563" s="367">
        <v>888333.33333332732</v>
      </c>
      <c r="X6563" s="384">
        <v>76986.873861790198</v>
      </c>
      <c r="Y6563" s="386">
        <v>532.99999999999636</v>
      </c>
      <c r="Z6563" s="367"/>
      <c r="AA6563" s="367"/>
      <c r="AB6563" s="367"/>
      <c r="AC6563" s="367"/>
      <c r="AD6563" s="367"/>
      <c r="AE6563" s="367"/>
      <c r="AF6563" s="367"/>
      <c r="AG6563" s="367"/>
      <c r="AH6563" s="367"/>
      <c r="AI6563" s="367"/>
      <c r="AJ6563" s="367"/>
      <c r="AK6563" s="367"/>
      <c r="AL6563" s="367"/>
      <c r="AM6563" s="367"/>
      <c r="AN6563" s="367"/>
      <c r="AO6563" s="367"/>
      <c r="AP6563" s="367"/>
      <c r="AQ6563" s="367"/>
      <c r="AR6563" s="367"/>
      <c r="AS6563" s="367"/>
      <c r="AT6563" s="367"/>
    </row>
    <row r="6564" spans="2:46" ht="13.8">
      <c r="B6564" s="26">
        <v>89.000000000000341</v>
      </c>
      <c r="C6564" s="363">
        <v>448.50270237248594</v>
      </c>
      <c r="D6564" s="367">
        <v>534.00000000000205</v>
      </c>
      <c r="E6564" s="367">
        <v>24837.209302325722</v>
      </c>
      <c r="F6564" s="367">
        <v>-29365.056719389609</v>
      </c>
      <c r="G6564" s="367">
        <v>534.00000000000307</v>
      </c>
      <c r="H6564" s="367">
        <v>133500</v>
      </c>
      <c r="I6564" s="384">
        <v>-390145.53353966231</v>
      </c>
      <c r="J6564" s="367">
        <v>534</v>
      </c>
      <c r="K6564" s="367">
        <v>32363.636363636164</v>
      </c>
      <c r="L6564" s="384">
        <v>55365.643295385475</v>
      </c>
      <c r="M6564" s="367">
        <v>533.9999999999967</v>
      </c>
      <c r="N6564" s="367">
        <v>534</v>
      </c>
      <c r="O6564" s="384">
        <v>-78.641788748793601</v>
      </c>
      <c r="P6564" s="367">
        <v>7.7430000000000003</v>
      </c>
      <c r="Q6564" s="367">
        <v>534</v>
      </c>
      <c r="R6564" s="384">
        <v>860.34343985028477</v>
      </c>
      <c r="S6564" s="367">
        <v>7.476</v>
      </c>
      <c r="T6564" s="367">
        <v>18413.793103448304</v>
      </c>
      <c r="U6564" s="384">
        <v>36167.385664782465</v>
      </c>
      <c r="V6564" s="367">
        <v>534.0000000000008</v>
      </c>
      <c r="W6564" s="367">
        <v>889999.99999999395</v>
      </c>
      <c r="X6564" s="384">
        <v>77128.878098288405</v>
      </c>
      <c r="Y6564" s="386">
        <v>533.99999999999636</v>
      </c>
      <c r="Z6564" s="367"/>
      <c r="AA6564" s="367"/>
      <c r="AB6564" s="367"/>
      <c r="AC6564" s="367"/>
      <c r="AD6564" s="367"/>
      <c r="AE6564" s="367"/>
      <c r="AF6564" s="367"/>
      <c r="AG6564" s="367"/>
      <c r="AH6564" s="367"/>
      <c r="AI6564" s="367"/>
      <c r="AJ6564" s="367"/>
      <c r="AK6564" s="367"/>
      <c r="AL6564" s="367"/>
      <c r="AM6564" s="367"/>
      <c r="AN6564" s="367"/>
      <c r="AO6564" s="367"/>
      <c r="AP6564" s="367"/>
      <c r="AQ6564" s="367"/>
      <c r="AR6564" s="367"/>
      <c r="AS6564" s="367"/>
      <c r="AT6564" s="367"/>
    </row>
    <row r="6565" spans="2:46" ht="13.8">
      <c r="B6565" s="26">
        <v>89.166666666667012</v>
      </c>
      <c r="C6565" s="363">
        <v>449.34218911837894</v>
      </c>
      <c r="D6565" s="367">
        <v>535.00000000000216</v>
      </c>
      <c r="E6565" s="367">
        <v>24883.720930232699</v>
      </c>
      <c r="F6565" s="367">
        <v>-29504.646739637759</v>
      </c>
      <c r="G6565" s="367">
        <v>535.00000000000307</v>
      </c>
      <c r="H6565" s="367">
        <v>133750</v>
      </c>
      <c r="I6565" s="384">
        <v>-391872.11802462192</v>
      </c>
      <c r="J6565" s="367">
        <v>535</v>
      </c>
      <c r="K6565" s="367">
        <v>32424.242424242224</v>
      </c>
      <c r="L6565" s="384">
        <v>55404.567431564217</v>
      </c>
      <c r="M6565" s="367">
        <v>534.9999999999967</v>
      </c>
      <c r="N6565" s="367">
        <v>535</v>
      </c>
      <c r="O6565" s="384">
        <v>-79.837298972961179</v>
      </c>
      <c r="P6565" s="367">
        <v>7.7574999999999994</v>
      </c>
      <c r="Q6565" s="367">
        <v>535</v>
      </c>
      <c r="R6565" s="384">
        <v>861.45984626664301</v>
      </c>
      <c r="S6565" s="367">
        <v>7.49</v>
      </c>
      <c r="T6565" s="367">
        <v>18448.275862068993</v>
      </c>
      <c r="U6565" s="384">
        <v>36169.472606665302</v>
      </c>
      <c r="V6565" s="367">
        <v>535.0000000000008</v>
      </c>
      <c r="W6565" s="367">
        <v>891666.66666666057</v>
      </c>
      <c r="X6565" s="384">
        <v>77270.87320959034</v>
      </c>
      <c r="Y6565" s="386">
        <v>534.99999999999636</v>
      </c>
      <c r="Z6565" s="367"/>
      <c r="AA6565" s="367"/>
      <c r="AB6565" s="367"/>
      <c r="AC6565" s="367"/>
      <c r="AD6565" s="367"/>
      <c r="AE6565" s="367"/>
      <c r="AF6565" s="367"/>
      <c r="AG6565" s="367"/>
      <c r="AH6565" s="367"/>
      <c r="AI6565" s="367"/>
      <c r="AJ6565" s="367"/>
      <c r="AK6565" s="367"/>
      <c r="AL6565" s="367"/>
      <c r="AM6565" s="367"/>
      <c r="AN6565" s="367"/>
      <c r="AO6565" s="367"/>
      <c r="AP6565" s="367"/>
      <c r="AQ6565" s="367"/>
      <c r="AR6565" s="367"/>
      <c r="AS6565" s="367"/>
      <c r="AT6565" s="367"/>
    </row>
    <row r="6566" spans="2:46" ht="13.8">
      <c r="B6566" s="26">
        <v>89.333333333333684</v>
      </c>
      <c r="C6566" s="363">
        <v>450.18167434668248</v>
      </c>
      <c r="D6566" s="367">
        <v>536.00000000000216</v>
      </c>
      <c r="E6566" s="367">
        <v>24930.232558139676</v>
      </c>
      <c r="F6566" s="367">
        <v>-29644.55301886658</v>
      </c>
      <c r="G6566" s="367">
        <v>536.00000000000307</v>
      </c>
      <c r="H6566" s="367">
        <v>134000</v>
      </c>
      <c r="I6566" s="384">
        <v>-393602.42578012933</v>
      </c>
      <c r="J6566" s="367">
        <v>535.99999999999989</v>
      </c>
      <c r="K6566" s="367">
        <v>32484.848484848284</v>
      </c>
      <c r="L6566" s="384">
        <v>55443.24948608398</v>
      </c>
      <c r="M6566" s="367">
        <v>535.9999999999967</v>
      </c>
      <c r="N6566" s="367">
        <v>536</v>
      </c>
      <c r="O6566" s="384">
        <v>-81.036727854911533</v>
      </c>
      <c r="P6566" s="367">
        <v>7.7720000000000002</v>
      </c>
      <c r="Q6566" s="367">
        <v>536</v>
      </c>
      <c r="R6566" s="384">
        <v>862.57440324890501</v>
      </c>
      <c r="S6566" s="367">
        <v>7.5040000000000004</v>
      </c>
      <c r="T6566" s="367">
        <v>18482.758620689681</v>
      </c>
      <c r="U6566" s="384">
        <v>36171.314156978966</v>
      </c>
      <c r="V6566" s="367">
        <v>536.0000000000008</v>
      </c>
      <c r="W6566" s="367">
        <v>893333.3333333272</v>
      </c>
      <c r="X6566" s="384">
        <v>77412.859195696001</v>
      </c>
      <c r="Y6566" s="386">
        <v>535.99999999999625</v>
      </c>
      <c r="Z6566" s="367"/>
      <c r="AA6566" s="367"/>
      <c r="AB6566" s="367"/>
      <c r="AC6566" s="367"/>
      <c r="AD6566" s="367"/>
      <c r="AE6566" s="367"/>
      <c r="AF6566" s="367"/>
      <c r="AG6566" s="367"/>
      <c r="AH6566" s="367"/>
      <c r="AI6566" s="367"/>
      <c r="AJ6566" s="367"/>
      <c r="AK6566" s="367"/>
      <c r="AL6566" s="367"/>
      <c r="AM6566" s="367"/>
      <c r="AN6566" s="367"/>
      <c r="AO6566" s="367"/>
      <c r="AP6566" s="367"/>
      <c r="AQ6566" s="367"/>
      <c r="AR6566" s="367"/>
      <c r="AS6566" s="367"/>
      <c r="AT6566" s="367"/>
    </row>
    <row r="6567" spans="2:46" ht="13.8">
      <c r="B6567" s="26">
        <v>89.500000000000355</v>
      </c>
      <c r="C6567" s="363">
        <v>451.02115805739646</v>
      </c>
      <c r="D6567" s="367">
        <v>537.00000000000216</v>
      </c>
      <c r="E6567" s="367">
        <v>24976.744186046653</v>
      </c>
      <c r="F6567" s="367">
        <v>-29784.775557076056</v>
      </c>
      <c r="G6567" s="367">
        <v>537.00000000000307</v>
      </c>
      <c r="H6567" s="367">
        <v>134250</v>
      </c>
      <c r="I6567" s="384">
        <v>-395336.45680618484</v>
      </c>
      <c r="J6567" s="367">
        <v>536.99999999999989</v>
      </c>
      <c r="K6567" s="367">
        <v>32545.454545454344</v>
      </c>
      <c r="L6567" s="384">
        <v>55481.689458944777</v>
      </c>
      <c r="M6567" s="367">
        <v>536.9999999999967</v>
      </c>
      <c r="N6567" s="367">
        <v>537</v>
      </c>
      <c r="O6567" s="384">
        <v>-82.240075394644407</v>
      </c>
      <c r="P6567" s="367">
        <v>7.7865000000000002</v>
      </c>
      <c r="Q6567" s="367">
        <v>537</v>
      </c>
      <c r="R6567" s="384">
        <v>863.68711079707032</v>
      </c>
      <c r="S6567" s="367">
        <v>7.5179999999999998</v>
      </c>
      <c r="T6567" s="367">
        <v>18517.24137931037</v>
      </c>
      <c r="U6567" s="384">
        <v>36172.910315723457</v>
      </c>
      <c r="V6567" s="367">
        <v>537.00000000000068</v>
      </c>
      <c r="W6567" s="367">
        <v>894999.99999999383</v>
      </c>
      <c r="X6567" s="384">
        <v>77554.836056605374</v>
      </c>
      <c r="Y6567" s="386">
        <v>536.99999999999625</v>
      </c>
      <c r="Z6567" s="367"/>
      <c r="AA6567" s="367"/>
      <c r="AB6567" s="367"/>
      <c r="AC6567" s="367"/>
      <c r="AD6567" s="367"/>
      <c r="AE6567" s="367"/>
      <c r="AF6567" s="367"/>
      <c r="AG6567" s="367"/>
      <c r="AH6567" s="367"/>
      <c r="AI6567" s="367"/>
      <c r="AJ6567" s="367"/>
      <c r="AK6567" s="367"/>
      <c r="AL6567" s="367"/>
      <c r="AM6567" s="367"/>
      <c r="AN6567" s="367"/>
      <c r="AO6567" s="367"/>
      <c r="AP6567" s="367"/>
      <c r="AQ6567" s="367"/>
      <c r="AR6567" s="367"/>
      <c r="AS6567" s="367"/>
      <c r="AT6567" s="367"/>
    </row>
    <row r="6568" spans="2:46" ht="13.8">
      <c r="B6568" s="26">
        <v>89.666666666667027</v>
      </c>
      <c r="C6568" s="363">
        <v>451.86064025052104</v>
      </c>
      <c r="D6568" s="367">
        <v>538.00000000000216</v>
      </c>
      <c r="E6568" s="367">
        <v>25023.25581395363</v>
      </c>
      <c r="F6568" s="367">
        <v>-29925.314354266204</v>
      </c>
      <c r="G6568" s="367">
        <v>538.00000000000307</v>
      </c>
      <c r="H6568" s="367">
        <v>134500</v>
      </c>
      <c r="I6568" s="384">
        <v>-397074.21110278839</v>
      </c>
      <c r="J6568" s="367">
        <v>537.99999999999989</v>
      </c>
      <c r="K6568" s="367">
        <v>32606.060606060404</v>
      </c>
      <c r="L6568" s="384">
        <v>55519.887350146601</v>
      </c>
      <c r="M6568" s="367">
        <v>537.9999999999967</v>
      </c>
      <c r="N6568" s="367">
        <v>538</v>
      </c>
      <c r="O6568" s="384">
        <v>-83.447341592159887</v>
      </c>
      <c r="P6568" s="367">
        <v>7.8010000000000002</v>
      </c>
      <c r="Q6568" s="367">
        <v>538</v>
      </c>
      <c r="R6568" s="384">
        <v>864.79796891113926</v>
      </c>
      <c r="S6568" s="367">
        <v>7.532</v>
      </c>
      <c r="T6568" s="367">
        <v>18551.724137931058</v>
      </c>
      <c r="U6568" s="384">
        <v>36174.26108289876</v>
      </c>
      <c r="V6568" s="367">
        <v>538.00000000000068</v>
      </c>
      <c r="W6568" s="367">
        <v>896666.66666666046</v>
      </c>
      <c r="X6568" s="384">
        <v>77696.80379231846</v>
      </c>
      <c r="Y6568" s="386">
        <v>537.99999999999625</v>
      </c>
      <c r="Z6568" s="367"/>
      <c r="AA6568" s="367"/>
      <c r="AB6568" s="367"/>
      <c r="AC6568" s="367"/>
      <c r="AD6568" s="367"/>
      <c r="AE6568" s="367"/>
      <c r="AF6568" s="367"/>
      <c r="AG6568" s="367"/>
      <c r="AH6568" s="367"/>
      <c r="AI6568" s="367"/>
      <c r="AJ6568" s="367"/>
      <c r="AK6568" s="367"/>
      <c r="AL6568" s="367"/>
      <c r="AM6568" s="367"/>
      <c r="AN6568" s="367"/>
      <c r="AO6568" s="367"/>
      <c r="AP6568" s="367"/>
      <c r="AQ6568" s="367"/>
      <c r="AR6568" s="367"/>
      <c r="AS6568" s="367"/>
      <c r="AT6568" s="367"/>
    </row>
    <row r="6569" spans="2:46" ht="13.8">
      <c r="B6569" s="26">
        <v>89.833333333333698</v>
      </c>
      <c r="C6569" s="363">
        <v>452.70012092605617</v>
      </c>
      <c r="D6569" s="367">
        <v>539.00000000000227</v>
      </c>
      <c r="E6569" s="367">
        <v>25069.767441860608</v>
      </c>
      <c r="F6569" s="367">
        <v>-30066.169410437018</v>
      </c>
      <c r="G6569" s="367">
        <v>539.00000000000307</v>
      </c>
      <c r="H6569" s="367">
        <v>134750</v>
      </c>
      <c r="I6569" s="384">
        <v>-398815.68866993993</v>
      </c>
      <c r="J6569" s="367">
        <v>538.99999999999989</v>
      </c>
      <c r="K6569" s="367">
        <v>32666.666666666464</v>
      </c>
      <c r="L6569" s="384">
        <v>55557.843159689452</v>
      </c>
      <c r="M6569" s="367">
        <v>538.9999999999967</v>
      </c>
      <c r="N6569" s="367">
        <v>539</v>
      </c>
      <c r="O6569" s="384">
        <v>-84.658526447457902</v>
      </c>
      <c r="P6569" s="367">
        <v>7.8154999999999992</v>
      </c>
      <c r="Q6569" s="367">
        <v>539</v>
      </c>
      <c r="R6569" s="384">
        <v>865.90697759111163</v>
      </c>
      <c r="S6569" s="367">
        <v>7.5459999999999994</v>
      </c>
      <c r="T6569" s="367">
        <v>18586.206896551746</v>
      </c>
      <c r="U6569" s="384">
        <v>36175.36645850489</v>
      </c>
      <c r="V6569" s="367">
        <v>539.00000000000068</v>
      </c>
      <c r="W6569" s="367">
        <v>898333.33333332709</v>
      </c>
      <c r="X6569" s="384">
        <v>77838.762402835273</v>
      </c>
      <c r="Y6569" s="386">
        <v>538.99999999999625</v>
      </c>
      <c r="Z6569" s="367"/>
      <c r="AA6569" s="367"/>
      <c r="AB6569" s="367"/>
      <c r="AC6569" s="367"/>
      <c r="AD6569" s="367"/>
      <c r="AE6569" s="367"/>
      <c r="AF6569" s="367"/>
      <c r="AG6569" s="367"/>
      <c r="AH6569" s="367"/>
      <c r="AI6569" s="367"/>
      <c r="AJ6569" s="367"/>
      <c r="AK6569" s="367"/>
      <c r="AL6569" s="367"/>
      <c r="AM6569" s="367"/>
      <c r="AN6569" s="367"/>
      <c r="AO6569" s="367"/>
      <c r="AP6569" s="367"/>
      <c r="AQ6569" s="367"/>
      <c r="AR6569" s="367"/>
      <c r="AS6569" s="367"/>
      <c r="AT6569" s="367"/>
    </row>
    <row r="6570" spans="2:46" ht="13.8">
      <c r="B6570" s="26">
        <v>90.000000000000369</v>
      </c>
      <c r="C6570" s="363">
        <v>453.53960008400196</v>
      </c>
      <c r="D6570" s="367">
        <v>540.00000000000227</v>
      </c>
      <c r="E6570" s="367">
        <v>25116.279069767585</v>
      </c>
      <c r="F6570" s="367">
        <v>-30207.34072558851</v>
      </c>
      <c r="G6570" s="367">
        <v>540.00000000000318</v>
      </c>
      <c r="H6570" s="367">
        <v>135000</v>
      </c>
      <c r="I6570" s="384">
        <v>-400560.88950763945</v>
      </c>
      <c r="J6570" s="367">
        <v>539.99999999999989</v>
      </c>
      <c r="K6570" s="367">
        <v>32727.272727272524</v>
      </c>
      <c r="L6570" s="384">
        <v>55595.556887573322</v>
      </c>
      <c r="M6570" s="367">
        <v>539.9999999999967</v>
      </c>
      <c r="N6570" s="367">
        <v>540</v>
      </c>
      <c r="O6570" s="384">
        <v>-85.873629960538693</v>
      </c>
      <c r="P6570" s="367">
        <v>7.83</v>
      </c>
      <c r="Q6570" s="367">
        <v>540</v>
      </c>
      <c r="R6570" s="384">
        <v>867.01413683698763</v>
      </c>
      <c r="S6570" s="367">
        <v>7.56</v>
      </c>
      <c r="T6570" s="367">
        <v>18620.689655172435</v>
      </c>
      <c r="U6570" s="384">
        <v>36176.22644254184</v>
      </c>
      <c r="V6570" s="367">
        <v>540.00000000000057</v>
      </c>
      <c r="W6570" s="367">
        <v>899999.99999999371</v>
      </c>
      <c r="X6570" s="384">
        <v>77980.711888155784</v>
      </c>
      <c r="Y6570" s="386">
        <v>539.99999999999613</v>
      </c>
      <c r="Z6570" s="367"/>
      <c r="AA6570" s="367"/>
      <c r="AB6570" s="367"/>
      <c r="AC6570" s="367"/>
      <c r="AD6570" s="367"/>
      <c r="AE6570" s="367"/>
      <c r="AF6570" s="367"/>
      <c r="AG6570" s="367"/>
      <c r="AH6570" s="367"/>
      <c r="AI6570" s="367"/>
      <c r="AJ6570" s="367"/>
      <c r="AK6570" s="367"/>
      <c r="AL6570" s="367"/>
      <c r="AM6570" s="367"/>
      <c r="AN6570" s="367"/>
      <c r="AO6570" s="367"/>
      <c r="AP6570" s="367"/>
      <c r="AQ6570" s="367"/>
      <c r="AR6570" s="367"/>
      <c r="AS6570" s="367"/>
      <c r="AT6570" s="367"/>
    </row>
    <row r="6571" spans="2:46" ht="13.8">
      <c r="B6571" s="26">
        <v>90.166666666667041</v>
      </c>
      <c r="C6571" s="363">
        <v>454.37907772435813</v>
      </c>
      <c r="D6571" s="367">
        <v>541.00000000000227</v>
      </c>
      <c r="E6571" s="367">
        <v>25162.790697674562</v>
      </c>
      <c r="F6571" s="367">
        <v>-30348.828299720652</v>
      </c>
      <c r="G6571" s="367">
        <v>541.00000000000318</v>
      </c>
      <c r="H6571" s="367">
        <v>135250</v>
      </c>
      <c r="I6571" s="384">
        <v>-402309.81361588696</v>
      </c>
      <c r="J6571" s="367">
        <v>540.99999999999989</v>
      </c>
      <c r="K6571" s="367">
        <v>32787.878787878588</v>
      </c>
      <c r="L6571" s="384">
        <v>55633.028533798228</v>
      </c>
      <c r="M6571" s="367">
        <v>540.9999999999967</v>
      </c>
      <c r="N6571" s="367">
        <v>541</v>
      </c>
      <c r="O6571" s="384">
        <v>-87.09265213140209</v>
      </c>
      <c r="P6571" s="367">
        <v>7.8445000000000009</v>
      </c>
      <c r="Q6571" s="367">
        <v>541</v>
      </c>
      <c r="R6571" s="384">
        <v>868.11944664876705</v>
      </c>
      <c r="S6571" s="367">
        <v>7.5739999999999998</v>
      </c>
      <c r="T6571" s="367">
        <v>18655.172413793123</v>
      </c>
      <c r="U6571" s="384">
        <v>36176.841035009602</v>
      </c>
      <c r="V6571" s="367">
        <v>541.00000000000057</v>
      </c>
      <c r="W6571" s="367">
        <v>901666.66666666034</v>
      </c>
      <c r="X6571" s="384">
        <v>78122.652248280021</v>
      </c>
      <c r="Y6571" s="386">
        <v>540.99999999999613</v>
      </c>
      <c r="Z6571" s="367"/>
      <c r="AA6571" s="367"/>
      <c r="AB6571" s="367"/>
      <c r="AC6571" s="367"/>
      <c r="AD6571" s="367"/>
      <c r="AE6571" s="367"/>
      <c r="AF6571" s="367"/>
      <c r="AG6571" s="367"/>
      <c r="AH6571" s="367"/>
      <c r="AI6571" s="367"/>
      <c r="AJ6571" s="367"/>
      <c r="AK6571" s="367"/>
      <c r="AL6571" s="367"/>
      <c r="AM6571" s="367"/>
      <c r="AN6571" s="367"/>
      <c r="AO6571" s="367"/>
      <c r="AP6571" s="367"/>
      <c r="AQ6571" s="367"/>
      <c r="AR6571" s="367"/>
      <c r="AS6571" s="367"/>
      <c r="AT6571" s="367"/>
    </row>
    <row r="6572" spans="2:46" ht="13.8">
      <c r="B6572" s="26">
        <v>90.333333333333712</v>
      </c>
      <c r="C6572" s="363">
        <v>455.21855384712484</v>
      </c>
      <c r="D6572" s="367">
        <v>542.00000000000227</v>
      </c>
      <c r="E6572" s="367">
        <v>25209.302325581539</v>
      </c>
      <c r="F6572" s="367">
        <v>-30490.63213283346</v>
      </c>
      <c r="G6572" s="367">
        <v>542.00000000000318</v>
      </c>
      <c r="H6572" s="367">
        <v>135500</v>
      </c>
      <c r="I6572" s="384">
        <v>-404062.46099468245</v>
      </c>
      <c r="J6572" s="367">
        <v>541.99999999999989</v>
      </c>
      <c r="K6572" s="367">
        <v>32848.484848484652</v>
      </c>
      <c r="L6572" s="384">
        <v>55670.25809836416</v>
      </c>
      <c r="M6572" s="367">
        <v>541.99999999999682</v>
      </c>
      <c r="N6572" s="367">
        <v>542</v>
      </c>
      <c r="O6572" s="384">
        <v>-88.315592960047923</v>
      </c>
      <c r="P6572" s="367">
        <v>7.859</v>
      </c>
      <c r="Q6572" s="367">
        <v>542</v>
      </c>
      <c r="R6572" s="384">
        <v>869.22290702644978</v>
      </c>
      <c r="S6572" s="367">
        <v>7.5880000000000001</v>
      </c>
      <c r="T6572" s="367">
        <v>18689.655172413812</v>
      </c>
      <c r="U6572" s="384">
        <v>36177.210235908198</v>
      </c>
      <c r="V6572" s="367">
        <v>542.00000000000057</v>
      </c>
      <c r="W6572" s="367">
        <v>903333.33333332697</v>
      </c>
      <c r="X6572" s="384">
        <v>78264.583483207985</v>
      </c>
      <c r="Y6572" s="386">
        <v>541.99999999999613</v>
      </c>
      <c r="Z6572" s="367"/>
      <c r="AA6572" s="367"/>
      <c r="AB6572" s="367"/>
      <c r="AC6572" s="367"/>
      <c r="AD6572" s="367"/>
      <c r="AE6572" s="367"/>
      <c r="AF6572" s="367"/>
      <c r="AG6572" s="367"/>
      <c r="AH6572" s="367"/>
      <c r="AI6572" s="367"/>
      <c r="AJ6572" s="367"/>
      <c r="AK6572" s="367"/>
      <c r="AL6572" s="367"/>
      <c r="AM6572" s="367"/>
      <c r="AN6572" s="367"/>
      <c r="AO6572" s="367"/>
      <c r="AP6572" s="367"/>
      <c r="AQ6572" s="367"/>
      <c r="AR6572" s="367"/>
      <c r="AS6572" s="367"/>
      <c r="AT6572" s="367"/>
    </row>
    <row r="6573" spans="2:46" ht="13.8">
      <c r="B6573" s="26">
        <v>90.500000000000384</v>
      </c>
      <c r="C6573" s="363">
        <v>456.05802845230215</v>
      </c>
      <c r="D6573" s="367">
        <v>543.00000000000227</v>
      </c>
      <c r="E6573" s="367">
        <v>25255.813953488516</v>
      </c>
      <c r="F6573" s="367">
        <v>-30632.752224926931</v>
      </c>
      <c r="G6573" s="367">
        <v>543.00000000000318</v>
      </c>
      <c r="H6573" s="367">
        <v>135750</v>
      </c>
      <c r="I6573" s="384">
        <v>-405818.83164402598</v>
      </c>
      <c r="J6573" s="367">
        <v>542.99999999999989</v>
      </c>
      <c r="K6573" s="367">
        <v>32909.090909090715</v>
      </c>
      <c r="L6573" s="384">
        <v>55707.245581271127</v>
      </c>
      <c r="M6573" s="367">
        <v>542.99999999999682</v>
      </c>
      <c r="N6573" s="367">
        <v>543</v>
      </c>
      <c r="O6573" s="384">
        <v>-89.542452446476474</v>
      </c>
      <c r="P6573" s="367">
        <v>7.8734999999999999</v>
      </c>
      <c r="Q6573" s="367">
        <v>543</v>
      </c>
      <c r="R6573" s="384">
        <v>870.32451797003614</v>
      </c>
      <c r="S6573" s="367">
        <v>7.6020000000000003</v>
      </c>
      <c r="T6573" s="367">
        <v>18724.1379310345</v>
      </c>
      <c r="U6573" s="384">
        <v>36177.334045237607</v>
      </c>
      <c r="V6573" s="367">
        <v>543.00000000000045</v>
      </c>
      <c r="W6573" s="367">
        <v>904999.9999999936</v>
      </c>
      <c r="X6573" s="384">
        <v>78406.505592939677</v>
      </c>
      <c r="Y6573" s="386">
        <v>542.99999999999613</v>
      </c>
      <c r="Z6573" s="367"/>
      <c r="AA6573" s="367"/>
      <c r="AB6573" s="367"/>
      <c r="AC6573" s="367"/>
      <c r="AD6573" s="367"/>
      <c r="AE6573" s="367"/>
      <c r="AF6573" s="367"/>
      <c r="AG6573" s="367"/>
      <c r="AH6573" s="367"/>
      <c r="AI6573" s="367"/>
      <c r="AJ6573" s="367"/>
      <c r="AK6573" s="367"/>
      <c r="AL6573" s="367"/>
      <c r="AM6573" s="367"/>
      <c r="AN6573" s="367"/>
      <c r="AO6573" s="367"/>
      <c r="AP6573" s="367"/>
      <c r="AQ6573" s="367"/>
      <c r="AR6573" s="367"/>
      <c r="AS6573" s="367"/>
      <c r="AT6573" s="367"/>
    </row>
    <row r="6574" spans="2:46" ht="13.8">
      <c r="B6574" s="26">
        <v>90.666666666667055</v>
      </c>
      <c r="C6574" s="363">
        <v>456.89750153989007</v>
      </c>
      <c r="D6574" s="367">
        <v>544.00000000000239</v>
      </c>
      <c r="E6574" s="367">
        <v>25302.325581395493</v>
      </c>
      <c r="F6574" s="367">
        <v>-30775.18857600107</v>
      </c>
      <c r="G6574" s="367">
        <v>544.00000000000318</v>
      </c>
      <c r="H6574" s="367">
        <v>136000</v>
      </c>
      <c r="I6574" s="384">
        <v>-407578.9255639175</v>
      </c>
      <c r="J6574" s="367">
        <v>543.99999999999989</v>
      </c>
      <c r="K6574" s="367">
        <v>32969.696969696779</v>
      </c>
      <c r="L6574" s="384">
        <v>55743.990982519113</v>
      </c>
      <c r="M6574" s="367">
        <v>543.99999999999693</v>
      </c>
      <c r="N6574" s="367">
        <v>544</v>
      </c>
      <c r="O6574" s="384">
        <v>-90.773230590687518</v>
      </c>
      <c r="P6574" s="367">
        <v>7.887999999999999</v>
      </c>
      <c r="Q6574" s="367">
        <v>544</v>
      </c>
      <c r="R6574" s="384">
        <v>871.42427947952604</v>
      </c>
      <c r="S6574" s="367">
        <v>7.6159999999999997</v>
      </c>
      <c r="T6574" s="367">
        <v>18758.620689655188</v>
      </c>
      <c r="U6574" s="384">
        <v>36177.21246299785</v>
      </c>
      <c r="V6574" s="367">
        <v>544.00000000000045</v>
      </c>
      <c r="W6574" s="367">
        <v>906666.66666666023</v>
      </c>
      <c r="X6574" s="384">
        <v>78548.418577475066</v>
      </c>
      <c r="Y6574" s="386">
        <v>543.99999999999613</v>
      </c>
      <c r="Z6574" s="367"/>
      <c r="AA6574" s="367"/>
      <c r="AB6574" s="367"/>
      <c r="AC6574" s="367"/>
      <c r="AD6574" s="367"/>
      <c r="AE6574" s="367"/>
      <c r="AF6574" s="367"/>
      <c r="AG6574" s="367"/>
      <c r="AH6574" s="367"/>
      <c r="AI6574" s="367"/>
      <c r="AJ6574" s="367"/>
      <c r="AK6574" s="367"/>
      <c r="AL6574" s="367"/>
      <c r="AM6574" s="367"/>
      <c r="AN6574" s="367"/>
      <c r="AO6574" s="367"/>
      <c r="AP6574" s="367"/>
      <c r="AQ6574" s="367"/>
      <c r="AR6574" s="367"/>
      <c r="AS6574" s="367"/>
      <c r="AT6574" s="367"/>
    </row>
    <row r="6575" spans="2:46" ht="13.8">
      <c r="B6575" s="26">
        <v>90.833333333333727</v>
      </c>
      <c r="C6575" s="363">
        <v>457.73697310988848</v>
      </c>
      <c r="D6575" s="367">
        <v>545.00000000000239</v>
      </c>
      <c r="E6575" s="367">
        <v>25348.83720930247</v>
      </c>
      <c r="F6575" s="367">
        <v>-30917.941186055872</v>
      </c>
      <c r="G6575" s="367">
        <v>545.00000000000318</v>
      </c>
      <c r="H6575" s="367">
        <v>136250</v>
      </c>
      <c r="I6575" s="384">
        <v>-409342.74275435705</v>
      </c>
      <c r="J6575" s="367">
        <v>544.99999999999989</v>
      </c>
      <c r="K6575" s="367">
        <v>33030.303030302843</v>
      </c>
      <c r="L6575" s="384">
        <v>55780.494302108127</v>
      </c>
      <c r="M6575" s="367">
        <v>544.99999999999693</v>
      </c>
      <c r="N6575" s="367">
        <v>545</v>
      </c>
      <c r="O6575" s="384">
        <v>-92.007927392681353</v>
      </c>
      <c r="P6575" s="367">
        <v>7.9024999999999999</v>
      </c>
      <c r="Q6575" s="367">
        <v>545</v>
      </c>
      <c r="R6575" s="384">
        <v>872.52219155491946</v>
      </c>
      <c r="S6575" s="367">
        <v>7.63</v>
      </c>
      <c r="T6575" s="367">
        <v>18793.103448275877</v>
      </c>
      <c r="U6575" s="384">
        <v>36176.845489188905</v>
      </c>
      <c r="V6575" s="367">
        <v>545.00000000000045</v>
      </c>
      <c r="W6575" s="367">
        <v>908333.33333332685</v>
      </c>
      <c r="X6575" s="384">
        <v>78690.322436814153</v>
      </c>
      <c r="Y6575" s="386">
        <v>544.99999999999602</v>
      </c>
      <c r="Z6575" s="367"/>
      <c r="AA6575" s="367"/>
      <c r="AB6575" s="367"/>
      <c r="AC6575" s="367"/>
      <c r="AD6575" s="367"/>
      <c r="AE6575" s="367"/>
      <c r="AF6575" s="367"/>
      <c r="AG6575" s="367"/>
      <c r="AH6575" s="367"/>
      <c r="AI6575" s="367"/>
      <c r="AJ6575" s="367"/>
      <c r="AK6575" s="367"/>
      <c r="AL6575" s="367"/>
      <c r="AM6575" s="367"/>
      <c r="AN6575" s="367"/>
      <c r="AO6575" s="367"/>
      <c r="AP6575" s="367"/>
      <c r="AQ6575" s="367"/>
      <c r="AR6575" s="367"/>
      <c r="AS6575" s="367"/>
      <c r="AT6575" s="367"/>
    </row>
    <row r="6576" spans="2:46" ht="13.8">
      <c r="B6576" s="26">
        <v>91.000000000000398</v>
      </c>
      <c r="C6576" s="363">
        <v>458.57644316229738</v>
      </c>
      <c r="D6576" s="367">
        <v>546.00000000000239</v>
      </c>
      <c r="E6576" s="367">
        <v>25395.348837209447</v>
      </c>
      <c r="F6576" s="367">
        <v>-31061.010055091341</v>
      </c>
      <c r="G6576" s="367">
        <v>546.00000000000318</v>
      </c>
      <c r="H6576" s="367">
        <v>136500</v>
      </c>
      <c r="I6576" s="384">
        <v>-411110.28321534459</v>
      </c>
      <c r="J6576" s="367">
        <v>545.99999999999989</v>
      </c>
      <c r="K6576" s="367">
        <v>33090.909090908906</v>
      </c>
      <c r="L6576" s="384">
        <v>55816.755540038168</v>
      </c>
      <c r="M6576" s="367">
        <v>545.99999999999704</v>
      </c>
      <c r="N6576" s="367">
        <v>546</v>
      </c>
      <c r="O6576" s="384">
        <v>-93.246542852457793</v>
      </c>
      <c r="P6576" s="367">
        <v>7.9170000000000007</v>
      </c>
      <c r="Q6576" s="367">
        <v>546</v>
      </c>
      <c r="R6576" s="384">
        <v>873.6182541962163</v>
      </c>
      <c r="S6576" s="367">
        <v>7.6440000000000001</v>
      </c>
      <c r="T6576" s="367">
        <v>18827.586206896565</v>
      </c>
      <c r="U6576" s="384">
        <v>36176.233123810773</v>
      </c>
      <c r="V6576" s="367">
        <v>546.00000000000034</v>
      </c>
      <c r="W6576" s="367">
        <v>909999.99999999348</v>
      </c>
      <c r="X6576" s="384">
        <v>78832.217170956996</v>
      </c>
      <c r="Y6576" s="386">
        <v>545.99999999999602</v>
      </c>
      <c r="Z6576" s="367"/>
      <c r="AA6576" s="367"/>
      <c r="AB6576" s="367"/>
      <c r="AC6576" s="367"/>
      <c r="AD6576" s="367"/>
      <c r="AE6576" s="367"/>
      <c r="AF6576" s="367"/>
      <c r="AG6576" s="367"/>
      <c r="AH6576" s="367"/>
      <c r="AI6576" s="367"/>
      <c r="AJ6576" s="367"/>
      <c r="AK6576" s="367"/>
      <c r="AL6576" s="367"/>
      <c r="AM6576" s="367"/>
      <c r="AN6576" s="367"/>
      <c r="AO6576" s="367"/>
      <c r="AP6576" s="367"/>
      <c r="AQ6576" s="367"/>
      <c r="AR6576" s="367"/>
      <c r="AS6576" s="367"/>
      <c r="AT6576" s="367"/>
    </row>
    <row r="6577" spans="2:46" ht="13.8">
      <c r="B6577" s="26">
        <v>91.166666666667069</v>
      </c>
      <c r="C6577" s="363">
        <v>459.41591169711683</v>
      </c>
      <c r="D6577" s="367">
        <v>547.00000000000239</v>
      </c>
      <c r="E6577" s="367">
        <v>25441.860465116424</v>
      </c>
      <c r="F6577" s="367">
        <v>-31204.395183107477</v>
      </c>
      <c r="G6577" s="367">
        <v>547.00000000000318</v>
      </c>
      <c r="H6577" s="367">
        <v>136750</v>
      </c>
      <c r="I6577" s="384">
        <v>-412881.54694688012</v>
      </c>
      <c r="J6577" s="367">
        <v>546.99999999999989</v>
      </c>
      <c r="K6577" s="367">
        <v>33151.51515151497</v>
      </c>
      <c r="L6577" s="384">
        <v>55852.774696309243</v>
      </c>
      <c r="M6577" s="367">
        <v>546.99999999999704</v>
      </c>
      <c r="N6577" s="367">
        <v>547</v>
      </c>
      <c r="O6577" s="384">
        <v>-94.489076970016598</v>
      </c>
      <c r="P6577" s="367">
        <v>7.9314999999999989</v>
      </c>
      <c r="Q6577" s="367">
        <v>547</v>
      </c>
      <c r="R6577" s="384">
        <v>874.71246740341655</v>
      </c>
      <c r="S6577" s="367">
        <v>7.6579999999999995</v>
      </c>
      <c r="T6577" s="367">
        <v>18862.068965517254</v>
      </c>
      <c r="U6577" s="384">
        <v>36175.375366863474</v>
      </c>
      <c r="V6577" s="367">
        <v>547.00000000000034</v>
      </c>
      <c r="W6577" s="367">
        <v>911666.66666666011</v>
      </c>
      <c r="X6577" s="384">
        <v>78974.102779903551</v>
      </c>
      <c r="Y6577" s="386">
        <v>546.99999999999602</v>
      </c>
      <c r="Z6577" s="367"/>
      <c r="AA6577" s="367"/>
      <c r="AB6577" s="367"/>
      <c r="AC6577" s="367"/>
      <c r="AD6577" s="367"/>
      <c r="AE6577" s="367"/>
      <c r="AF6577" s="367"/>
      <c r="AG6577" s="367"/>
      <c r="AH6577" s="367"/>
      <c r="AI6577" s="367"/>
      <c r="AJ6577" s="367"/>
      <c r="AK6577" s="367"/>
      <c r="AL6577" s="367"/>
      <c r="AM6577" s="367"/>
      <c r="AN6577" s="367"/>
      <c r="AO6577" s="367"/>
      <c r="AP6577" s="367"/>
      <c r="AQ6577" s="367"/>
      <c r="AR6577" s="367"/>
      <c r="AS6577" s="367"/>
      <c r="AT6577" s="367"/>
    </row>
    <row r="6578" spans="2:46" ht="13.8">
      <c r="B6578" s="26">
        <v>91.333333333333741</v>
      </c>
      <c r="C6578" s="363">
        <v>460.25537871434699</v>
      </c>
      <c r="D6578" s="367">
        <v>548.0000000000025</v>
      </c>
      <c r="E6578" s="367">
        <v>25488.372093023401</v>
      </c>
      <c r="F6578" s="367">
        <v>-31348.096570104277</v>
      </c>
      <c r="G6578" s="367">
        <v>548.00000000000318</v>
      </c>
      <c r="H6578" s="367">
        <v>137000</v>
      </c>
      <c r="I6578" s="384">
        <v>-414656.53394896362</v>
      </c>
      <c r="J6578" s="367">
        <v>547.99999999999989</v>
      </c>
      <c r="K6578" s="367">
        <v>33212.121212121034</v>
      </c>
      <c r="L6578" s="384">
        <v>55888.551770921338</v>
      </c>
      <c r="M6578" s="367">
        <v>547.99999999999704</v>
      </c>
      <c r="N6578" s="367">
        <v>548</v>
      </c>
      <c r="O6578" s="384">
        <v>-95.735529745358235</v>
      </c>
      <c r="P6578" s="367">
        <v>7.9459999999999997</v>
      </c>
      <c r="Q6578" s="367">
        <v>548</v>
      </c>
      <c r="R6578" s="384">
        <v>875.80483117652045</v>
      </c>
      <c r="S6578" s="367">
        <v>7.6719999999999997</v>
      </c>
      <c r="T6578" s="367">
        <v>18896.551724137942</v>
      </c>
      <c r="U6578" s="384">
        <v>36174.272218346989</v>
      </c>
      <c r="V6578" s="367">
        <v>548.00000000000034</v>
      </c>
      <c r="W6578" s="367">
        <v>913333.33333332674</v>
      </c>
      <c r="X6578" s="384">
        <v>79115.979263653804</v>
      </c>
      <c r="Y6578" s="386">
        <v>547.99999999999602</v>
      </c>
      <c r="Z6578" s="367"/>
      <c r="AA6578" s="367"/>
      <c r="AB6578" s="367"/>
      <c r="AC6578" s="367"/>
      <c r="AD6578" s="367"/>
      <c r="AE6578" s="367"/>
      <c r="AF6578" s="367"/>
      <c r="AG6578" s="367"/>
      <c r="AH6578" s="367"/>
      <c r="AI6578" s="367"/>
      <c r="AJ6578" s="367"/>
      <c r="AK6578" s="367"/>
      <c r="AL6578" s="367"/>
      <c r="AM6578" s="367"/>
      <c r="AN6578" s="367"/>
      <c r="AO6578" s="367"/>
      <c r="AP6578" s="367"/>
      <c r="AQ6578" s="367"/>
      <c r="AR6578" s="367"/>
      <c r="AS6578" s="367"/>
      <c r="AT6578" s="367"/>
    </row>
    <row r="6579" spans="2:46" ht="13.8">
      <c r="B6579" s="26">
        <v>91.500000000000412</v>
      </c>
      <c r="C6579" s="363">
        <v>461.09484421398759</v>
      </c>
      <c r="D6579" s="367">
        <v>549.0000000000025</v>
      </c>
      <c r="E6579" s="367">
        <v>25534.883720930378</v>
      </c>
      <c r="F6579" s="367">
        <v>-31492.11421608174</v>
      </c>
      <c r="G6579" s="367">
        <v>549.00000000000318</v>
      </c>
      <c r="H6579" s="367">
        <v>137250</v>
      </c>
      <c r="I6579" s="384">
        <v>-416435.24422159506</v>
      </c>
      <c r="J6579" s="367">
        <v>548.99999999999989</v>
      </c>
      <c r="K6579" s="367">
        <v>33272.727272727097</v>
      </c>
      <c r="L6579" s="384">
        <v>55924.08676387446</v>
      </c>
      <c r="M6579" s="367">
        <v>548.99999999999716</v>
      </c>
      <c r="N6579" s="367">
        <v>549</v>
      </c>
      <c r="O6579" s="384">
        <v>-96.985901178482493</v>
      </c>
      <c r="P6579" s="367">
        <v>7.9605000000000006</v>
      </c>
      <c r="Q6579" s="367">
        <v>549</v>
      </c>
      <c r="R6579" s="384">
        <v>876.89534551552777</v>
      </c>
      <c r="S6579" s="367">
        <v>7.6859999999999999</v>
      </c>
      <c r="T6579" s="367">
        <v>18931.03448275863</v>
      </c>
      <c r="U6579" s="384">
        <v>36172.923678261337</v>
      </c>
      <c r="V6579" s="367">
        <v>549.00000000000023</v>
      </c>
      <c r="W6579" s="367">
        <v>914999.99999999336</v>
      </c>
      <c r="X6579" s="384">
        <v>79257.846622207784</v>
      </c>
      <c r="Y6579" s="386">
        <v>548.99999999999602</v>
      </c>
      <c r="Z6579" s="367"/>
      <c r="AA6579" s="367"/>
      <c r="AB6579" s="367"/>
      <c r="AC6579" s="367"/>
      <c r="AD6579" s="367"/>
      <c r="AE6579" s="367"/>
      <c r="AF6579" s="367"/>
      <c r="AG6579" s="367"/>
      <c r="AH6579" s="367"/>
      <c r="AI6579" s="367"/>
      <c r="AJ6579" s="367"/>
      <c r="AK6579" s="367"/>
      <c r="AL6579" s="367"/>
      <c r="AM6579" s="367"/>
      <c r="AN6579" s="367"/>
      <c r="AO6579" s="367"/>
      <c r="AP6579" s="367"/>
      <c r="AQ6579" s="367"/>
      <c r="AR6579" s="367"/>
      <c r="AS6579" s="367"/>
      <c r="AT6579" s="367"/>
    </row>
    <row r="6580" spans="2:46" ht="13.8">
      <c r="B6580" s="26">
        <v>91.666666666667084</v>
      </c>
      <c r="C6580" s="363">
        <v>461.93430819603861</v>
      </c>
      <c r="D6580" s="367">
        <v>550.0000000000025</v>
      </c>
      <c r="E6580" s="367">
        <v>25581.395348837355</v>
      </c>
      <c r="F6580" s="367">
        <v>-31636.44812103987</v>
      </c>
      <c r="G6580" s="367">
        <v>550.00000000000318</v>
      </c>
      <c r="H6580" s="367">
        <v>137500</v>
      </c>
      <c r="I6580" s="384">
        <v>-418217.67776477465</v>
      </c>
      <c r="J6580" s="367">
        <v>549.99999999999989</v>
      </c>
      <c r="K6580" s="367">
        <v>33333.333333333161</v>
      </c>
      <c r="L6580" s="384">
        <v>55959.379675168617</v>
      </c>
      <c r="M6580" s="367">
        <v>549.99999999999716</v>
      </c>
      <c r="N6580" s="367">
        <v>550</v>
      </c>
      <c r="O6580" s="384">
        <v>-98.240191269389214</v>
      </c>
      <c r="P6580" s="367">
        <v>7.9749999999999996</v>
      </c>
      <c r="Q6580" s="367">
        <v>550</v>
      </c>
      <c r="R6580" s="384">
        <v>877.98401042043872</v>
      </c>
      <c r="S6580" s="367">
        <v>7.7</v>
      </c>
      <c r="T6580" s="367">
        <v>18965.517241379319</v>
      </c>
      <c r="U6580" s="384">
        <v>36171.329746606491</v>
      </c>
      <c r="V6580" s="367">
        <v>550.00000000000023</v>
      </c>
      <c r="W6580" s="367">
        <v>916666.66666665999</v>
      </c>
      <c r="X6580" s="384">
        <v>79399.704855565476</v>
      </c>
      <c r="Y6580" s="386">
        <v>549.99999999999591</v>
      </c>
      <c r="Z6580" s="367"/>
      <c r="AA6580" s="367"/>
      <c r="AB6580" s="367"/>
      <c r="AC6580" s="367"/>
      <c r="AD6580" s="367"/>
      <c r="AE6580" s="367"/>
      <c r="AF6580" s="367"/>
      <c r="AG6580" s="367"/>
      <c r="AH6580" s="367"/>
      <c r="AI6580" s="367"/>
      <c r="AJ6580" s="367"/>
      <c r="AK6580" s="367"/>
      <c r="AL6580" s="367"/>
      <c r="AM6580" s="367"/>
      <c r="AN6580" s="367"/>
      <c r="AO6580" s="367"/>
      <c r="AP6580" s="367"/>
      <c r="AQ6580" s="367"/>
      <c r="AR6580" s="367"/>
      <c r="AS6580" s="367"/>
      <c r="AT6580" s="367"/>
    </row>
    <row r="6581" spans="2:46" ht="13.8">
      <c r="B6581" s="26">
        <v>91.833333333333755</v>
      </c>
      <c r="C6581" s="363">
        <v>462.77377066050025</v>
      </c>
      <c r="D6581" s="367">
        <v>551.0000000000025</v>
      </c>
      <c r="E6581" s="367">
        <v>25627.906976744332</v>
      </c>
      <c r="F6581" s="367">
        <v>-31781.098284978667</v>
      </c>
      <c r="G6581" s="367">
        <v>551.00000000000318</v>
      </c>
      <c r="H6581" s="367">
        <v>137750</v>
      </c>
      <c r="I6581" s="384">
        <v>-420003.83457850211</v>
      </c>
      <c r="J6581" s="367">
        <v>550.99999999999989</v>
      </c>
      <c r="K6581" s="367">
        <v>33393.939393939225</v>
      </c>
      <c r="L6581" s="384">
        <v>55994.430504803793</v>
      </c>
      <c r="M6581" s="367">
        <v>550.99999999999727</v>
      </c>
      <c r="N6581" s="367">
        <v>551</v>
      </c>
      <c r="O6581" s="384">
        <v>-99.498400018078698</v>
      </c>
      <c r="P6581" s="367">
        <v>7.9895000000000005</v>
      </c>
      <c r="Q6581" s="367">
        <v>551</v>
      </c>
      <c r="R6581" s="384">
        <v>879.07082589125309</v>
      </c>
      <c r="S6581" s="367">
        <v>7.7139999999999995</v>
      </c>
      <c r="T6581" s="367">
        <v>19000.000000000007</v>
      </c>
      <c r="U6581" s="384">
        <v>36169.490423382478</v>
      </c>
      <c r="V6581" s="367">
        <v>551.00000000000023</v>
      </c>
      <c r="W6581" s="367">
        <v>918333.33333332662</v>
      </c>
      <c r="X6581" s="384">
        <v>79541.553963726881</v>
      </c>
      <c r="Y6581" s="386">
        <v>550.99999999999591</v>
      </c>
      <c r="Z6581" s="367"/>
      <c r="AA6581" s="367"/>
      <c r="AB6581" s="367"/>
      <c r="AC6581" s="367"/>
      <c r="AD6581" s="367"/>
      <c r="AE6581" s="367"/>
      <c r="AF6581" s="367"/>
      <c r="AG6581" s="367"/>
      <c r="AH6581" s="367"/>
      <c r="AI6581" s="367"/>
      <c r="AJ6581" s="367"/>
      <c r="AK6581" s="367"/>
      <c r="AL6581" s="367"/>
      <c r="AM6581" s="367"/>
      <c r="AN6581" s="367"/>
      <c r="AO6581" s="367"/>
      <c r="AP6581" s="367"/>
      <c r="AQ6581" s="367"/>
      <c r="AR6581" s="367"/>
      <c r="AS6581" s="367"/>
      <c r="AT6581" s="367"/>
    </row>
    <row r="6582" spans="2:46" ht="13.8">
      <c r="B6582" s="26">
        <v>92.000000000000426</v>
      </c>
      <c r="C6582" s="363">
        <v>463.6132316073726</v>
      </c>
      <c r="D6582" s="367">
        <v>552.00000000000261</v>
      </c>
      <c r="E6582" s="367">
        <v>25674.41860465131</v>
      </c>
      <c r="F6582" s="367">
        <v>-31926.064707898124</v>
      </c>
      <c r="G6582" s="367">
        <v>552.00000000000318</v>
      </c>
      <c r="H6582" s="367">
        <v>138000</v>
      </c>
      <c r="I6582" s="384">
        <v>-421793.71466277761</v>
      </c>
      <c r="J6582" s="367">
        <v>551.99999999999989</v>
      </c>
      <c r="K6582" s="367">
        <v>33454.545454545289</v>
      </c>
      <c r="L6582" s="384">
        <v>56029.239252779997</v>
      </c>
      <c r="M6582" s="367">
        <v>551.99999999999727</v>
      </c>
      <c r="N6582" s="367">
        <v>552</v>
      </c>
      <c r="O6582" s="384">
        <v>-100.76052742455079</v>
      </c>
      <c r="P6582" s="367">
        <v>8.0040000000000013</v>
      </c>
      <c r="Q6582" s="367">
        <v>552</v>
      </c>
      <c r="R6582" s="384">
        <v>880.15579192797077</v>
      </c>
      <c r="S6582" s="367">
        <v>7.7279999999999998</v>
      </c>
      <c r="T6582" s="367">
        <v>19034.482758620696</v>
      </c>
      <c r="U6582" s="384">
        <v>36167.405708589278</v>
      </c>
      <c r="V6582" s="367">
        <v>552.00000000000011</v>
      </c>
      <c r="W6582" s="367">
        <v>919999.99999999325</v>
      </c>
      <c r="X6582" s="384">
        <v>79683.393946692013</v>
      </c>
      <c r="Y6582" s="386">
        <v>551.99999999999591</v>
      </c>
      <c r="Z6582" s="367"/>
      <c r="AA6582" s="367"/>
      <c r="AB6582" s="367"/>
      <c r="AC6582" s="367"/>
      <c r="AD6582" s="367"/>
      <c r="AE6582" s="367"/>
      <c r="AF6582" s="367"/>
      <c r="AG6582" s="367"/>
      <c r="AH6582" s="367"/>
      <c r="AI6582" s="367"/>
      <c r="AJ6582" s="367"/>
      <c r="AK6582" s="367"/>
      <c r="AL6582" s="367"/>
      <c r="AM6582" s="367"/>
      <c r="AN6582" s="367"/>
      <c r="AO6582" s="367"/>
      <c r="AP6582" s="367"/>
      <c r="AQ6582" s="367"/>
      <c r="AR6582" s="367"/>
      <c r="AS6582" s="367"/>
      <c r="AT6582" s="367"/>
    </row>
    <row r="6583" spans="2:46" ht="13.8">
      <c r="B6583" s="26">
        <v>92.166666666667098</v>
      </c>
      <c r="C6583" s="363">
        <v>464.45269103665532</v>
      </c>
      <c r="D6583" s="367">
        <v>553.00000000000261</v>
      </c>
      <c r="E6583" s="367">
        <v>25720.930232558287</v>
      </c>
      <c r="F6583" s="367">
        <v>-32071.347389798248</v>
      </c>
      <c r="G6583" s="367">
        <v>553.00000000000318</v>
      </c>
      <c r="H6583" s="367">
        <v>138250</v>
      </c>
      <c r="I6583" s="384">
        <v>-423587.31801760109</v>
      </c>
      <c r="J6583" s="367">
        <v>552.99999999999989</v>
      </c>
      <c r="K6583" s="367">
        <v>33515.151515151352</v>
      </c>
      <c r="L6583" s="384">
        <v>56063.805919097242</v>
      </c>
      <c r="M6583" s="367">
        <v>552.99999999999739</v>
      </c>
      <c r="N6583" s="367">
        <v>553</v>
      </c>
      <c r="O6583" s="384">
        <v>-102.02657348880523</v>
      </c>
      <c r="P6583" s="367">
        <v>8.0184999999999995</v>
      </c>
      <c r="Q6583" s="367">
        <v>553</v>
      </c>
      <c r="R6583" s="384">
        <v>881.23890853059231</v>
      </c>
      <c r="S6583" s="367">
        <v>7.742</v>
      </c>
      <c r="T6583" s="367">
        <v>19068.965517241384</v>
      </c>
      <c r="U6583" s="384">
        <v>36165.075602226905</v>
      </c>
      <c r="V6583" s="367">
        <v>553.00000000000011</v>
      </c>
      <c r="W6583" s="367">
        <v>921666.66666665988</v>
      </c>
      <c r="X6583" s="384">
        <v>79825.224804460857</v>
      </c>
      <c r="Y6583" s="386">
        <v>552.99999999999591</v>
      </c>
      <c r="Z6583" s="367"/>
      <c r="AA6583" s="367"/>
      <c r="AB6583" s="367"/>
      <c r="AC6583" s="367"/>
      <c r="AD6583" s="367"/>
      <c r="AE6583" s="367"/>
      <c r="AF6583" s="367"/>
      <c r="AG6583" s="367"/>
      <c r="AH6583" s="367"/>
      <c r="AI6583" s="367"/>
      <c r="AJ6583" s="367"/>
      <c r="AK6583" s="367"/>
      <c r="AL6583" s="367"/>
      <c r="AM6583" s="367"/>
      <c r="AN6583" s="367"/>
      <c r="AO6583" s="367"/>
      <c r="AP6583" s="367"/>
      <c r="AQ6583" s="367"/>
      <c r="AR6583" s="367"/>
      <c r="AS6583" s="367"/>
      <c r="AT6583" s="367"/>
    </row>
    <row r="6584" spans="2:46" ht="13.8">
      <c r="B6584" s="26">
        <v>92.333333333333769</v>
      </c>
      <c r="C6584" s="363">
        <v>465.2921489483486</v>
      </c>
      <c r="D6584" s="367">
        <v>554.00000000000261</v>
      </c>
      <c r="E6584" s="367">
        <v>25767.441860465264</v>
      </c>
      <c r="F6584" s="367">
        <v>-32216.946330679042</v>
      </c>
      <c r="G6584" s="367">
        <v>554.00000000000318</v>
      </c>
      <c r="H6584" s="367">
        <v>138500</v>
      </c>
      <c r="I6584" s="384">
        <v>-425384.64464297262</v>
      </c>
      <c r="J6584" s="367">
        <v>553.99999999999989</v>
      </c>
      <c r="K6584" s="367">
        <v>33575.757575757416</v>
      </c>
      <c r="L6584" s="384">
        <v>56098.130503755499</v>
      </c>
      <c r="M6584" s="367">
        <v>553.99999999999739</v>
      </c>
      <c r="N6584" s="367">
        <v>554</v>
      </c>
      <c r="O6584" s="384">
        <v>-103.29653821084246</v>
      </c>
      <c r="P6584" s="367">
        <v>8.0329999999999995</v>
      </c>
      <c r="Q6584" s="367">
        <v>554</v>
      </c>
      <c r="R6584" s="384">
        <v>882.32017569911704</v>
      </c>
      <c r="S6584" s="367">
        <v>7.7560000000000002</v>
      </c>
      <c r="T6584" s="367">
        <v>19103.448275862072</v>
      </c>
      <c r="U6584" s="384">
        <v>36162.500104295344</v>
      </c>
      <c r="V6584" s="367">
        <v>554.00000000000011</v>
      </c>
      <c r="W6584" s="367">
        <v>923333.3333333265</v>
      </c>
      <c r="X6584" s="384">
        <v>79967.046537033413</v>
      </c>
      <c r="Y6584" s="386">
        <v>553.99999999999579</v>
      </c>
      <c r="Z6584" s="367"/>
      <c r="AA6584" s="367"/>
      <c r="AB6584" s="367"/>
      <c r="AC6584" s="367"/>
      <c r="AD6584" s="367"/>
      <c r="AE6584" s="367"/>
      <c r="AF6584" s="367"/>
      <c r="AG6584" s="367"/>
      <c r="AH6584" s="367"/>
      <c r="AI6584" s="367"/>
      <c r="AJ6584" s="367"/>
      <c r="AK6584" s="367"/>
      <c r="AL6584" s="367"/>
      <c r="AM6584" s="367"/>
      <c r="AN6584" s="367"/>
      <c r="AO6584" s="367"/>
      <c r="AP6584" s="367"/>
      <c r="AQ6584" s="367"/>
      <c r="AR6584" s="367"/>
      <c r="AS6584" s="367"/>
      <c r="AT6584" s="367"/>
    </row>
    <row r="6585" spans="2:46" ht="13.8">
      <c r="B6585" s="26">
        <v>92.500000000000441</v>
      </c>
      <c r="C6585" s="363">
        <v>466.13160534245242</v>
      </c>
      <c r="D6585" s="367">
        <v>555.00000000000261</v>
      </c>
      <c r="E6585" s="367">
        <v>25813.953488372241</v>
      </c>
      <c r="F6585" s="367">
        <v>-32362.861530540496</v>
      </c>
      <c r="G6585" s="367">
        <v>555.00000000000318</v>
      </c>
      <c r="H6585" s="367">
        <v>138750</v>
      </c>
      <c r="I6585" s="384">
        <v>-427185.69453889207</v>
      </c>
      <c r="J6585" s="367">
        <v>554.99999999999989</v>
      </c>
      <c r="K6585" s="367">
        <v>33636.36363636348</v>
      </c>
      <c r="L6585" s="384">
        <v>56132.213006754791</v>
      </c>
      <c r="M6585" s="367">
        <v>554.9999999999975</v>
      </c>
      <c r="N6585" s="367">
        <v>555</v>
      </c>
      <c r="O6585" s="384">
        <v>-104.57042159066245</v>
      </c>
      <c r="P6585" s="367">
        <v>8.0475000000000012</v>
      </c>
      <c r="Q6585" s="367">
        <v>555</v>
      </c>
      <c r="R6585" s="384">
        <v>883.39959343354542</v>
      </c>
      <c r="S6585" s="367">
        <v>7.77</v>
      </c>
      <c r="T6585" s="367">
        <v>19137.931034482761</v>
      </c>
      <c r="U6585" s="384">
        <v>36159.679214794618</v>
      </c>
      <c r="V6585" s="367">
        <v>555</v>
      </c>
      <c r="W6585" s="367">
        <v>924999.99999999313</v>
      </c>
      <c r="X6585" s="384">
        <v>80108.859144409696</v>
      </c>
      <c r="Y6585" s="386">
        <v>554.99999999999579</v>
      </c>
      <c r="Z6585" s="367"/>
      <c r="AA6585" s="367"/>
      <c r="AB6585" s="367"/>
      <c r="AC6585" s="367"/>
      <c r="AD6585" s="367"/>
      <c r="AE6585" s="367"/>
      <c r="AF6585" s="367"/>
      <c r="AG6585" s="367"/>
      <c r="AH6585" s="367"/>
      <c r="AI6585" s="367"/>
      <c r="AJ6585" s="367"/>
      <c r="AK6585" s="367"/>
      <c r="AL6585" s="367"/>
      <c r="AM6585" s="367"/>
      <c r="AN6585" s="367"/>
      <c r="AO6585" s="367"/>
      <c r="AP6585" s="367"/>
      <c r="AQ6585" s="367"/>
      <c r="AR6585" s="367"/>
      <c r="AS6585" s="367"/>
      <c r="AT6585" s="367"/>
    </row>
    <row r="6586" spans="2:46" ht="13.8">
      <c r="B6586" s="26">
        <v>92.666666666667112</v>
      </c>
      <c r="C6586" s="363">
        <v>466.97106021896701</v>
      </c>
      <c r="D6586" s="367">
        <v>556.00000000000273</v>
      </c>
      <c r="E6586" s="367">
        <v>25860.465116279218</v>
      </c>
      <c r="F6586" s="367">
        <v>-32509.092989382614</v>
      </c>
      <c r="G6586" s="367">
        <v>556.00000000000318</v>
      </c>
      <c r="H6586" s="367">
        <v>139000</v>
      </c>
      <c r="I6586" s="384">
        <v>-428990.46770535957</v>
      </c>
      <c r="J6586" s="367">
        <v>555.99999999999989</v>
      </c>
      <c r="K6586" s="367">
        <v>33696.969696969543</v>
      </c>
      <c r="L6586" s="384">
        <v>56166.053428095103</v>
      </c>
      <c r="M6586" s="367">
        <v>555.9999999999975</v>
      </c>
      <c r="N6586" s="367">
        <v>556</v>
      </c>
      <c r="O6586" s="384">
        <v>-105.84822362826473</v>
      </c>
      <c r="P6586" s="367">
        <v>8.0619999999999994</v>
      </c>
      <c r="Q6586" s="367">
        <v>556</v>
      </c>
      <c r="R6586" s="384">
        <v>884.47716173387721</v>
      </c>
      <c r="S6586" s="367">
        <v>7.7839999999999998</v>
      </c>
      <c r="T6586" s="367">
        <v>19172.413793103449</v>
      </c>
      <c r="U6586" s="384">
        <v>36156.612933724704</v>
      </c>
      <c r="V6586" s="367">
        <v>556</v>
      </c>
      <c r="W6586" s="367">
        <v>926666.66666665976</v>
      </c>
      <c r="X6586" s="384">
        <v>80250.662626589692</v>
      </c>
      <c r="Y6586" s="386">
        <v>555.99999999999579</v>
      </c>
      <c r="Z6586" s="367"/>
      <c r="AA6586" s="367"/>
      <c r="AB6586" s="367"/>
      <c r="AC6586" s="367"/>
      <c r="AD6586" s="367"/>
      <c r="AE6586" s="367"/>
      <c r="AF6586" s="367"/>
      <c r="AG6586" s="367"/>
      <c r="AH6586" s="367"/>
      <c r="AI6586" s="367"/>
      <c r="AJ6586" s="367"/>
      <c r="AK6586" s="367"/>
      <c r="AL6586" s="367"/>
      <c r="AM6586" s="367"/>
      <c r="AN6586" s="367"/>
      <c r="AO6586" s="367"/>
      <c r="AP6586" s="367"/>
      <c r="AQ6586" s="367"/>
      <c r="AR6586" s="367"/>
      <c r="AS6586" s="367"/>
      <c r="AT6586" s="367"/>
    </row>
    <row r="6587" spans="2:46" ht="13.8">
      <c r="B6587" s="26">
        <v>92.833333333333783</v>
      </c>
      <c r="C6587" s="363">
        <v>467.81051357789192</v>
      </c>
      <c r="D6587" s="367">
        <v>557.00000000000273</v>
      </c>
      <c r="E6587" s="367">
        <v>25906.976744186195</v>
      </c>
      <c r="F6587" s="367">
        <v>-32655.640707205403</v>
      </c>
      <c r="G6587" s="367">
        <v>557.00000000000318</v>
      </c>
      <c r="H6587" s="367">
        <v>139250</v>
      </c>
      <c r="I6587" s="384">
        <v>-430798.96414237504</v>
      </c>
      <c r="J6587" s="367">
        <v>556.99999999999989</v>
      </c>
      <c r="K6587" s="367">
        <v>33757.575757575607</v>
      </c>
      <c r="L6587" s="384">
        <v>56199.651767776457</v>
      </c>
      <c r="M6587" s="367">
        <v>556.99999999999761</v>
      </c>
      <c r="N6587" s="367">
        <v>557</v>
      </c>
      <c r="O6587" s="384">
        <v>-107.12994432364994</v>
      </c>
      <c r="P6587" s="367">
        <v>8.0765000000000011</v>
      </c>
      <c r="Q6587" s="367">
        <v>557</v>
      </c>
      <c r="R6587" s="384">
        <v>885.55288060011253</v>
      </c>
      <c r="S6587" s="367">
        <v>7.798</v>
      </c>
      <c r="T6587" s="367">
        <v>19206.896551724138</v>
      </c>
      <c r="U6587" s="384">
        <v>36153.301261085617</v>
      </c>
      <c r="V6587" s="367">
        <v>557</v>
      </c>
      <c r="W6587" s="367">
        <v>928333.33333332639</v>
      </c>
      <c r="X6587" s="384">
        <v>80392.4569835734</v>
      </c>
      <c r="Y6587" s="386">
        <v>556.99999999999579</v>
      </c>
      <c r="Z6587" s="367"/>
      <c r="AA6587" s="367"/>
      <c r="AB6587" s="367"/>
      <c r="AC6587" s="367"/>
      <c r="AD6587" s="367"/>
      <c r="AE6587" s="367"/>
      <c r="AF6587" s="367"/>
      <c r="AG6587" s="367"/>
      <c r="AH6587" s="367"/>
      <c r="AI6587" s="367"/>
      <c r="AJ6587" s="367"/>
      <c r="AK6587" s="367"/>
      <c r="AL6587" s="367"/>
      <c r="AM6587" s="367"/>
      <c r="AN6587" s="367"/>
      <c r="AO6587" s="367"/>
      <c r="AP6587" s="367"/>
      <c r="AQ6587" s="367"/>
      <c r="AR6587" s="367"/>
      <c r="AS6587" s="367"/>
      <c r="AT6587" s="367"/>
    </row>
    <row r="6588" spans="2:46" ht="13.8">
      <c r="B6588" s="26">
        <v>93.000000000000455</v>
      </c>
      <c r="C6588" s="363">
        <v>468.64996541922733</v>
      </c>
      <c r="D6588" s="367">
        <v>558.00000000000273</v>
      </c>
      <c r="E6588" s="367">
        <v>25953.488372093172</v>
      </c>
      <c r="F6588" s="367">
        <v>-32802.504684008869</v>
      </c>
      <c r="G6588" s="367">
        <v>558.0000000000033</v>
      </c>
      <c r="H6588" s="367">
        <v>139500</v>
      </c>
      <c r="I6588" s="384">
        <v>-432611.1838499385</v>
      </c>
      <c r="J6588" s="367">
        <v>557.99999999999989</v>
      </c>
      <c r="K6588" s="367">
        <v>33818.181818181671</v>
      </c>
      <c r="L6588" s="384">
        <v>56233.008025798823</v>
      </c>
      <c r="M6588" s="367">
        <v>557.99999999999761</v>
      </c>
      <c r="N6588" s="367">
        <v>558</v>
      </c>
      <c r="O6588" s="384">
        <v>-108.41558367681746</v>
      </c>
      <c r="P6588" s="367">
        <v>8.0909999999999993</v>
      </c>
      <c r="Q6588" s="367">
        <v>558</v>
      </c>
      <c r="R6588" s="384">
        <v>886.62675003225149</v>
      </c>
      <c r="S6588" s="367">
        <v>7.8119999999999994</v>
      </c>
      <c r="T6588" s="367">
        <v>19241.379310344826</v>
      </c>
      <c r="U6588" s="384">
        <v>36149.744196877349</v>
      </c>
      <c r="V6588" s="367">
        <v>557.99999999999989</v>
      </c>
      <c r="W6588" s="367">
        <v>929999.99999999302</v>
      </c>
      <c r="X6588" s="384">
        <v>80534.24221536082</v>
      </c>
      <c r="Y6588" s="386">
        <v>557.99999999999579</v>
      </c>
      <c r="Z6588" s="367"/>
      <c r="AA6588" s="367"/>
      <c r="AB6588" s="367"/>
      <c r="AC6588" s="367"/>
      <c r="AD6588" s="367"/>
      <c r="AE6588" s="367"/>
      <c r="AF6588" s="367"/>
      <c r="AG6588" s="367"/>
      <c r="AH6588" s="367"/>
      <c r="AI6588" s="367"/>
      <c r="AJ6588" s="367"/>
      <c r="AK6588" s="367"/>
      <c r="AL6588" s="367"/>
      <c r="AM6588" s="367"/>
      <c r="AN6588" s="367"/>
      <c r="AO6588" s="367"/>
      <c r="AP6588" s="367"/>
      <c r="AQ6588" s="367"/>
      <c r="AR6588" s="367"/>
      <c r="AS6588" s="367"/>
      <c r="AT6588" s="367"/>
    </row>
    <row r="6589" spans="2:46" ht="13.8">
      <c r="B6589" s="26">
        <v>93.166666666667126</v>
      </c>
      <c r="C6589" s="363">
        <v>469.48941574297339</v>
      </c>
      <c r="D6589" s="367">
        <v>559.00000000000273</v>
      </c>
      <c r="E6589" s="367">
        <v>26000.000000000149</v>
      </c>
      <c r="F6589" s="367">
        <v>-32949.684919792984</v>
      </c>
      <c r="G6589" s="367">
        <v>559.0000000000033</v>
      </c>
      <c r="H6589" s="367">
        <v>139750</v>
      </c>
      <c r="I6589" s="384">
        <v>-434427.12682805001</v>
      </c>
      <c r="J6589" s="367">
        <v>558.99999999999989</v>
      </c>
      <c r="K6589" s="367">
        <v>33878.787878787734</v>
      </c>
      <c r="L6589" s="384">
        <v>56266.122202162223</v>
      </c>
      <c r="M6589" s="367">
        <v>558.99999999999761</v>
      </c>
      <c r="N6589" s="367">
        <v>559</v>
      </c>
      <c r="O6589" s="384">
        <v>-109.70514168776771</v>
      </c>
      <c r="P6589" s="367">
        <v>8.1054999999999993</v>
      </c>
      <c r="Q6589" s="367">
        <v>559</v>
      </c>
      <c r="R6589" s="384">
        <v>887.69877003029364</v>
      </c>
      <c r="S6589" s="367">
        <v>7.8259999999999996</v>
      </c>
      <c r="T6589" s="367">
        <v>19275.862068965514</v>
      </c>
      <c r="U6589" s="384">
        <v>36145.941741099901</v>
      </c>
      <c r="V6589" s="367">
        <v>558.99999999999989</v>
      </c>
      <c r="W6589" s="367">
        <v>931666.66666665964</v>
      </c>
      <c r="X6589" s="384">
        <v>80676.018321951968</v>
      </c>
      <c r="Y6589" s="386">
        <v>558.99999999999568</v>
      </c>
      <c r="Z6589" s="367"/>
      <c r="AA6589" s="367"/>
      <c r="AB6589" s="367"/>
      <c r="AC6589" s="367"/>
      <c r="AD6589" s="367"/>
      <c r="AE6589" s="367"/>
      <c r="AF6589" s="367"/>
      <c r="AG6589" s="367"/>
      <c r="AH6589" s="367"/>
      <c r="AI6589" s="367"/>
      <c r="AJ6589" s="367"/>
      <c r="AK6589" s="367"/>
      <c r="AL6589" s="367"/>
      <c r="AM6589" s="367"/>
      <c r="AN6589" s="367"/>
      <c r="AO6589" s="367"/>
      <c r="AP6589" s="367"/>
      <c r="AQ6589" s="367"/>
      <c r="AR6589" s="367"/>
      <c r="AS6589" s="367"/>
      <c r="AT6589" s="367"/>
    </row>
    <row r="6590" spans="2:46" ht="13.8">
      <c r="B6590" s="26">
        <v>93.333333333333798</v>
      </c>
      <c r="C6590" s="363">
        <v>470.32886454913006</v>
      </c>
      <c r="D6590" s="367">
        <v>560.00000000000284</v>
      </c>
      <c r="E6590" s="367">
        <v>26046.511627907126</v>
      </c>
      <c r="F6590" s="367">
        <v>-33097.181414557766</v>
      </c>
      <c r="G6590" s="367">
        <v>560.0000000000033</v>
      </c>
      <c r="H6590" s="367">
        <v>140000</v>
      </c>
      <c r="I6590" s="384">
        <v>-436246.79307670949</v>
      </c>
      <c r="J6590" s="367">
        <v>559.99999999999989</v>
      </c>
      <c r="K6590" s="367">
        <v>33939.393939393798</v>
      </c>
      <c r="L6590" s="384">
        <v>56298.994296866651</v>
      </c>
      <c r="M6590" s="367">
        <v>559.99999999999773</v>
      </c>
      <c r="N6590" s="367">
        <v>560</v>
      </c>
      <c r="O6590" s="384">
        <v>-110.99861835650076</v>
      </c>
      <c r="P6590" s="367">
        <v>8.120000000000001</v>
      </c>
      <c r="Q6590" s="367">
        <v>560</v>
      </c>
      <c r="R6590" s="384">
        <v>888.76894059423955</v>
      </c>
      <c r="S6590" s="367">
        <v>7.84</v>
      </c>
      <c r="T6590" s="367">
        <v>19310.344827586203</v>
      </c>
      <c r="U6590" s="384">
        <v>36141.893893753273</v>
      </c>
      <c r="V6590" s="367">
        <v>559.99999999999989</v>
      </c>
      <c r="W6590" s="367">
        <v>933333.33333332627</v>
      </c>
      <c r="X6590" s="384">
        <v>80817.785303346827</v>
      </c>
      <c r="Y6590" s="386">
        <v>559.99999999999568</v>
      </c>
      <c r="Z6590" s="367"/>
      <c r="AA6590" s="367"/>
      <c r="AB6590" s="367"/>
      <c r="AC6590" s="367"/>
      <c r="AD6590" s="367"/>
      <c r="AE6590" s="367"/>
      <c r="AF6590" s="367"/>
      <c r="AG6590" s="367"/>
      <c r="AH6590" s="367"/>
      <c r="AI6590" s="367"/>
      <c r="AJ6590" s="367"/>
      <c r="AK6590" s="367"/>
      <c r="AL6590" s="367"/>
      <c r="AM6590" s="367"/>
      <c r="AN6590" s="367"/>
      <c r="AO6590" s="367"/>
      <c r="AP6590" s="367"/>
      <c r="AQ6590" s="367"/>
      <c r="AR6590" s="367"/>
      <c r="AS6590" s="367"/>
      <c r="AT6590" s="367"/>
    </row>
    <row r="6591" spans="2:46" ht="13.8">
      <c r="B6591" s="26">
        <v>93.500000000000469</v>
      </c>
      <c r="C6591" s="363">
        <v>471.16831183769716</v>
      </c>
      <c r="D6591" s="367">
        <v>561.00000000000284</v>
      </c>
      <c r="E6591" s="367">
        <v>26093.023255814103</v>
      </c>
      <c r="F6591" s="367">
        <v>-33244.994168303216</v>
      </c>
      <c r="G6591" s="367">
        <v>561.0000000000033</v>
      </c>
      <c r="H6591" s="367">
        <v>140250</v>
      </c>
      <c r="I6591" s="384">
        <v>-438070.1825959172</v>
      </c>
      <c r="J6591" s="367">
        <v>561</v>
      </c>
      <c r="K6591" s="367">
        <v>33999.999999999862</v>
      </c>
      <c r="L6591" s="384">
        <v>56331.624309912098</v>
      </c>
      <c r="M6591" s="367">
        <v>560.99999999999773</v>
      </c>
      <c r="N6591" s="367">
        <v>561</v>
      </c>
      <c r="O6591" s="384">
        <v>-112.29601368301607</v>
      </c>
      <c r="P6591" s="367">
        <v>8.1344999999999992</v>
      </c>
      <c r="Q6591" s="367">
        <v>561</v>
      </c>
      <c r="R6591" s="384">
        <v>889.83726172408899</v>
      </c>
      <c r="S6591" s="367">
        <v>7.8540000000000001</v>
      </c>
      <c r="T6591" s="367">
        <v>19344.827586206891</v>
      </c>
      <c r="U6591" s="384">
        <v>36137.600654837472</v>
      </c>
      <c r="V6591" s="367">
        <v>560.99999999999989</v>
      </c>
      <c r="W6591" s="367">
        <v>934999.9999999929</v>
      </c>
      <c r="X6591" s="384">
        <v>80959.543159545399</v>
      </c>
      <c r="Y6591" s="386">
        <v>560.99999999999568</v>
      </c>
      <c r="Z6591" s="367"/>
      <c r="AA6591" s="367"/>
      <c r="AB6591" s="367"/>
      <c r="AC6591" s="367"/>
      <c r="AD6591" s="367"/>
      <c r="AE6591" s="367"/>
      <c r="AF6591" s="367"/>
      <c r="AG6591" s="367"/>
      <c r="AH6591" s="367"/>
      <c r="AI6591" s="367"/>
      <c r="AJ6591" s="367"/>
      <c r="AK6591" s="367"/>
      <c r="AL6591" s="367"/>
      <c r="AM6591" s="367"/>
      <c r="AN6591" s="367"/>
      <c r="AO6591" s="367"/>
      <c r="AP6591" s="367"/>
      <c r="AQ6591" s="367"/>
      <c r="AR6591" s="367"/>
      <c r="AS6591" s="367"/>
      <c r="AT6591" s="367"/>
    </row>
    <row r="6592" spans="2:46" ht="13.8">
      <c r="B6592" s="26">
        <v>93.66666666666714</v>
      </c>
      <c r="C6592" s="363">
        <v>472.00775760867481</v>
      </c>
      <c r="D6592" s="367">
        <v>562.00000000000284</v>
      </c>
      <c r="E6592" s="367">
        <v>26139.53488372108</v>
      </c>
      <c r="F6592" s="367">
        <v>-33393.123181029325</v>
      </c>
      <c r="G6592" s="367">
        <v>562.0000000000033</v>
      </c>
      <c r="H6592" s="367">
        <v>140500</v>
      </c>
      <c r="I6592" s="384">
        <v>-439897.29538567271</v>
      </c>
      <c r="J6592" s="367">
        <v>562</v>
      </c>
      <c r="K6592" s="367">
        <v>34060.606060605925</v>
      </c>
      <c r="L6592" s="384">
        <v>56364.012241298587</v>
      </c>
      <c r="M6592" s="367">
        <v>561.99999999999784</v>
      </c>
      <c r="N6592" s="367">
        <v>562</v>
      </c>
      <c r="O6592" s="384">
        <v>-113.59732766731418</v>
      </c>
      <c r="P6592" s="367">
        <v>8.1489999999999991</v>
      </c>
      <c r="Q6592" s="367">
        <v>562</v>
      </c>
      <c r="R6592" s="384">
        <v>890.90373341984173</v>
      </c>
      <c r="S6592" s="367">
        <v>7.8680000000000003</v>
      </c>
      <c r="T6592" s="367">
        <v>19379.31034482758</v>
      </c>
      <c r="U6592" s="384">
        <v>36133.062024352483</v>
      </c>
      <c r="V6592" s="367">
        <v>561.99999999999989</v>
      </c>
      <c r="W6592" s="367">
        <v>936666.66666665953</v>
      </c>
      <c r="X6592" s="384">
        <v>81101.291890547713</v>
      </c>
      <c r="Y6592" s="386">
        <v>561.99999999999568</v>
      </c>
      <c r="Z6592" s="367"/>
      <c r="AA6592" s="367"/>
      <c r="AB6592" s="367"/>
      <c r="AC6592" s="367"/>
      <c r="AD6592" s="367"/>
      <c r="AE6592" s="367"/>
      <c r="AF6592" s="367"/>
      <c r="AG6592" s="367"/>
      <c r="AH6592" s="367"/>
      <c r="AI6592" s="367"/>
      <c r="AJ6592" s="367"/>
      <c r="AK6592" s="367"/>
      <c r="AL6592" s="367"/>
      <c r="AM6592" s="367"/>
      <c r="AN6592" s="367"/>
      <c r="AO6592" s="367"/>
      <c r="AP6592" s="367"/>
      <c r="AQ6592" s="367"/>
      <c r="AR6592" s="367"/>
      <c r="AS6592" s="367"/>
      <c r="AT6592" s="367"/>
    </row>
    <row r="6593" spans="2:46" ht="13.8">
      <c r="B6593" s="26">
        <v>93.833333333333812</v>
      </c>
      <c r="C6593" s="363">
        <v>472.847201862063</v>
      </c>
      <c r="D6593" s="367">
        <v>563.00000000000284</v>
      </c>
      <c r="E6593" s="367">
        <v>26186.046511628057</v>
      </c>
      <c r="F6593" s="367">
        <v>-33541.568452736108</v>
      </c>
      <c r="G6593" s="367">
        <v>563.0000000000033</v>
      </c>
      <c r="H6593" s="367">
        <v>140750</v>
      </c>
      <c r="I6593" s="384">
        <v>-441728.13144597615</v>
      </c>
      <c r="J6593" s="367">
        <v>563</v>
      </c>
      <c r="K6593" s="367">
        <v>34121.212121211989</v>
      </c>
      <c r="L6593" s="384">
        <v>56396.158091026096</v>
      </c>
      <c r="M6593" s="367">
        <v>562.99999999999784</v>
      </c>
      <c r="N6593" s="367">
        <v>563</v>
      </c>
      <c r="O6593" s="384">
        <v>-114.90256030939504</v>
      </c>
      <c r="P6593" s="367">
        <v>8.1635000000000009</v>
      </c>
      <c r="Q6593" s="367">
        <v>563</v>
      </c>
      <c r="R6593" s="384">
        <v>891.968355681498</v>
      </c>
      <c r="S6593" s="367">
        <v>7.8819999999999997</v>
      </c>
      <c r="T6593" s="367">
        <v>19413.793103448268</v>
      </c>
      <c r="U6593" s="384">
        <v>36128.278002298321</v>
      </c>
      <c r="V6593" s="367">
        <v>562.99999999999977</v>
      </c>
      <c r="W6593" s="367">
        <v>938333.33333332615</v>
      </c>
      <c r="X6593" s="384">
        <v>81243.031496353709</v>
      </c>
      <c r="Y6593" s="386">
        <v>562.99999999999557</v>
      </c>
      <c r="Z6593" s="367"/>
      <c r="AA6593" s="367"/>
      <c r="AB6593" s="367"/>
      <c r="AC6593" s="367"/>
      <c r="AD6593" s="367"/>
      <c r="AE6593" s="367"/>
      <c r="AF6593" s="367"/>
      <c r="AG6593" s="367"/>
      <c r="AH6593" s="367"/>
      <c r="AI6593" s="367"/>
      <c r="AJ6593" s="367"/>
      <c r="AK6593" s="367"/>
      <c r="AL6593" s="367"/>
      <c r="AM6593" s="367"/>
      <c r="AN6593" s="367"/>
      <c r="AO6593" s="367"/>
      <c r="AP6593" s="367"/>
      <c r="AQ6593" s="367"/>
      <c r="AR6593" s="367"/>
      <c r="AS6593" s="367"/>
      <c r="AT6593" s="367"/>
    </row>
    <row r="6594" spans="2:46" ht="13.8">
      <c r="B6594" s="26">
        <v>94.000000000000483</v>
      </c>
      <c r="C6594" s="363">
        <v>473.68664459786186</v>
      </c>
      <c r="D6594" s="367">
        <v>564.00000000000296</v>
      </c>
      <c r="E6594" s="367">
        <v>26232.558139535035</v>
      </c>
      <c r="F6594" s="367">
        <v>-33690.329983423544</v>
      </c>
      <c r="G6594" s="367">
        <v>564.0000000000033</v>
      </c>
      <c r="H6594" s="367">
        <v>141000</v>
      </c>
      <c r="I6594" s="384">
        <v>-443562.69077682763</v>
      </c>
      <c r="J6594" s="367">
        <v>564</v>
      </c>
      <c r="K6594" s="367">
        <v>34181.818181818053</v>
      </c>
      <c r="L6594" s="384">
        <v>56428.061859094632</v>
      </c>
      <c r="M6594" s="367">
        <v>563.99999999999795</v>
      </c>
      <c r="N6594" s="367">
        <v>564</v>
      </c>
      <c r="O6594" s="384">
        <v>-116.2117116092582</v>
      </c>
      <c r="P6594" s="367">
        <v>8.177999999999999</v>
      </c>
      <c r="Q6594" s="367">
        <v>564</v>
      </c>
      <c r="R6594" s="384">
        <v>893.03112850905779</v>
      </c>
      <c r="S6594" s="367">
        <v>7.8959999999999999</v>
      </c>
      <c r="T6594" s="367">
        <v>19448.275862068956</v>
      </c>
      <c r="U6594" s="384">
        <v>36123.248588674978</v>
      </c>
      <c r="V6594" s="367">
        <v>563.99999999999977</v>
      </c>
      <c r="W6594" s="367">
        <v>939999.99999999278</v>
      </c>
      <c r="X6594" s="384">
        <v>81384.761976963448</v>
      </c>
      <c r="Y6594" s="386">
        <v>563.99999999999557</v>
      </c>
      <c r="Z6594" s="367"/>
      <c r="AA6594" s="367"/>
      <c r="AB6594" s="367"/>
      <c r="AC6594" s="367"/>
      <c r="AD6594" s="367"/>
      <c r="AE6594" s="367"/>
      <c r="AF6594" s="367"/>
      <c r="AG6594" s="367"/>
      <c r="AH6594" s="367"/>
      <c r="AI6594" s="367"/>
      <c r="AJ6594" s="367"/>
      <c r="AK6594" s="367"/>
      <c r="AL6594" s="367"/>
      <c r="AM6594" s="367"/>
      <c r="AN6594" s="367"/>
      <c r="AO6594" s="367"/>
      <c r="AP6594" s="367"/>
      <c r="AQ6594" s="367"/>
      <c r="AR6594" s="367"/>
      <c r="AS6594" s="367"/>
      <c r="AT6594" s="367"/>
    </row>
    <row r="6595" spans="2:46" ht="13.8">
      <c r="B6595" s="26">
        <v>94.166666666667155</v>
      </c>
      <c r="C6595" s="363">
        <v>474.52608581607115</v>
      </c>
      <c r="D6595" s="367">
        <v>565.00000000000296</v>
      </c>
      <c r="E6595" s="367">
        <v>26279.069767442012</v>
      </c>
      <c r="F6595" s="367">
        <v>-33839.407773091654</v>
      </c>
      <c r="G6595" s="367">
        <v>565.0000000000033</v>
      </c>
      <c r="H6595" s="367">
        <v>141250</v>
      </c>
      <c r="I6595" s="384">
        <v>-445400.97337822709</v>
      </c>
      <c r="J6595" s="367">
        <v>565</v>
      </c>
      <c r="K6595" s="367">
        <v>34242.424242424117</v>
      </c>
      <c r="L6595" s="384">
        <v>56459.723545504195</v>
      </c>
      <c r="M6595" s="367">
        <v>564.99999999999795</v>
      </c>
      <c r="N6595" s="367">
        <v>565</v>
      </c>
      <c r="O6595" s="384">
        <v>-117.52478156690427</v>
      </c>
      <c r="P6595" s="367">
        <v>8.1925000000000008</v>
      </c>
      <c r="Q6595" s="367">
        <v>565</v>
      </c>
      <c r="R6595" s="384">
        <v>894.09205190252123</v>
      </c>
      <c r="S6595" s="367">
        <v>7.91</v>
      </c>
      <c r="T6595" s="367">
        <v>19482.758620689645</v>
      </c>
      <c r="U6595" s="384">
        <v>36117.973783482455</v>
      </c>
      <c r="V6595" s="367">
        <v>564.99999999999977</v>
      </c>
      <c r="W6595" s="367">
        <v>941666.66666665941</v>
      </c>
      <c r="X6595" s="384">
        <v>81526.483332376898</v>
      </c>
      <c r="Y6595" s="386">
        <v>564.99999999999557</v>
      </c>
      <c r="Z6595" s="367"/>
      <c r="AA6595" s="367"/>
      <c r="AB6595" s="367"/>
      <c r="AC6595" s="367"/>
      <c r="AD6595" s="367"/>
      <c r="AE6595" s="367"/>
      <c r="AF6595" s="367"/>
      <c r="AG6595" s="367"/>
      <c r="AH6595" s="367"/>
      <c r="AI6595" s="367"/>
      <c r="AJ6595" s="367"/>
      <c r="AK6595" s="367"/>
      <c r="AL6595" s="367"/>
      <c r="AM6595" s="367"/>
      <c r="AN6595" s="367"/>
      <c r="AO6595" s="367"/>
      <c r="AP6595" s="367"/>
      <c r="AQ6595" s="367"/>
      <c r="AR6595" s="367"/>
      <c r="AS6595" s="367"/>
      <c r="AT6595" s="367"/>
    </row>
    <row r="6596" spans="2:46" ht="13.8">
      <c r="B6596" s="26">
        <v>94.333333333333826</v>
      </c>
      <c r="C6596" s="363">
        <v>475.36552551669092</v>
      </c>
      <c r="D6596" s="367">
        <v>566.00000000000296</v>
      </c>
      <c r="E6596" s="367">
        <v>26325.581395348989</v>
      </c>
      <c r="F6596" s="367">
        <v>-33988.801821740424</v>
      </c>
      <c r="G6596" s="367">
        <v>566.0000000000033</v>
      </c>
      <c r="H6596" s="367">
        <v>141500</v>
      </c>
      <c r="I6596" s="384">
        <v>-447242.9792501746</v>
      </c>
      <c r="J6596" s="367">
        <v>566</v>
      </c>
      <c r="K6596" s="367">
        <v>34303.03030303018</v>
      </c>
      <c r="L6596" s="384">
        <v>56491.143150254778</v>
      </c>
      <c r="M6596" s="367">
        <v>565.99999999999807</v>
      </c>
      <c r="N6596" s="367">
        <v>566</v>
      </c>
      <c r="O6596" s="384">
        <v>-118.84177018233281</v>
      </c>
      <c r="P6596" s="367">
        <v>8.2070000000000007</v>
      </c>
      <c r="Q6596" s="367">
        <v>566</v>
      </c>
      <c r="R6596" s="384">
        <v>895.15112586188809</v>
      </c>
      <c r="S6596" s="367">
        <v>7.9240000000000004</v>
      </c>
      <c r="T6596" s="367">
        <v>19517.241379310333</v>
      </c>
      <c r="U6596" s="384">
        <v>36112.453586720752</v>
      </c>
      <c r="V6596" s="367">
        <v>565.99999999999966</v>
      </c>
      <c r="W6596" s="367">
        <v>943333.33333332604</v>
      </c>
      <c r="X6596" s="384">
        <v>81668.195562594061</v>
      </c>
      <c r="Y6596" s="386">
        <v>565.99999999999557</v>
      </c>
      <c r="Z6596" s="367"/>
      <c r="AA6596" s="367"/>
      <c r="AB6596" s="367"/>
      <c r="AC6596" s="367"/>
      <c r="AD6596" s="367"/>
      <c r="AE6596" s="367"/>
      <c r="AF6596" s="367"/>
      <c r="AG6596" s="367"/>
      <c r="AH6596" s="367"/>
      <c r="AI6596" s="367"/>
      <c r="AJ6596" s="367"/>
      <c r="AK6596" s="367"/>
      <c r="AL6596" s="367"/>
      <c r="AM6596" s="367"/>
      <c r="AN6596" s="367"/>
      <c r="AO6596" s="367"/>
      <c r="AP6596" s="367"/>
      <c r="AQ6596" s="367"/>
      <c r="AR6596" s="367"/>
      <c r="AS6596" s="367"/>
      <c r="AT6596" s="367"/>
    </row>
    <row r="6597" spans="2:46" ht="13.8">
      <c r="B6597" s="26">
        <v>94.500000000000497</v>
      </c>
      <c r="C6597" s="363">
        <v>476.20496369972136</v>
      </c>
      <c r="D6597" s="367">
        <v>567.00000000000296</v>
      </c>
      <c r="E6597" s="367">
        <v>26372.093023255966</v>
      </c>
      <c r="F6597" s="367">
        <v>-34138.512129369861</v>
      </c>
      <c r="G6597" s="367">
        <v>567.0000000000033</v>
      </c>
      <c r="H6597" s="367">
        <v>141750</v>
      </c>
      <c r="I6597" s="384">
        <v>-449088.70839267003</v>
      </c>
      <c r="J6597" s="367">
        <v>567</v>
      </c>
      <c r="K6597" s="367">
        <v>34363.636363636244</v>
      </c>
      <c r="L6597" s="384">
        <v>56522.320673346403</v>
      </c>
      <c r="M6597" s="367">
        <v>566.99999999999807</v>
      </c>
      <c r="N6597" s="367">
        <v>567</v>
      </c>
      <c r="O6597" s="384">
        <v>-120.16267745554379</v>
      </c>
      <c r="P6597" s="367">
        <v>8.2214999999999989</v>
      </c>
      <c r="Q6597" s="367">
        <v>567</v>
      </c>
      <c r="R6597" s="384">
        <v>896.20835038715836</v>
      </c>
      <c r="S6597" s="367">
        <v>7.9380000000000006</v>
      </c>
      <c r="T6597" s="367">
        <v>19551.724137931022</v>
      </c>
      <c r="U6597" s="384">
        <v>36106.687998389876</v>
      </c>
      <c r="V6597" s="367">
        <v>566.99999999999966</v>
      </c>
      <c r="W6597" s="367">
        <v>944999.99999999267</v>
      </c>
      <c r="X6597" s="384">
        <v>81809.898667614951</v>
      </c>
      <c r="Y6597" s="386">
        <v>566.99999999999557</v>
      </c>
      <c r="Z6597" s="367"/>
      <c r="AA6597" s="367"/>
      <c r="AB6597" s="367"/>
      <c r="AC6597" s="367"/>
      <c r="AD6597" s="367"/>
      <c r="AE6597" s="367"/>
      <c r="AF6597" s="367"/>
      <c r="AG6597" s="367"/>
      <c r="AH6597" s="367"/>
      <c r="AI6597" s="367"/>
      <c r="AJ6597" s="367"/>
      <c r="AK6597" s="367"/>
      <c r="AL6597" s="367"/>
      <c r="AM6597" s="367"/>
      <c r="AN6597" s="367"/>
      <c r="AO6597" s="367"/>
      <c r="AP6597" s="367"/>
      <c r="AQ6597" s="367"/>
      <c r="AR6597" s="367"/>
      <c r="AS6597" s="367"/>
      <c r="AT6597" s="367"/>
    </row>
    <row r="6598" spans="2:46" ht="13.8">
      <c r="B6598" s="26">
        <v>94.666666666667169</v>
      </c>
      <c r="C6598" s="363">
        <v>477.0444003651624</v>
      </c>
      <c r="D6598" s="367">
        <v>568.00000000000307</v>
      </c>
      <c r="E6598" s="367">
        <v>26418.604651162943</v>
      </c>
      <c r="F6598" s="367">
        <v>-34288.538695979965</v>
      </c>
      <c r="G6598" s="367">
        <v>568.0000000000033</v>
      </c>
      <c r="H6598" s="367">
        <v>142000</v>
      </c>
      <c r="I6598" s="384">
        <v>-450938.16080571356</v>
      </c>
      <c r="J6598" s="367">
        <v>568</v>
      </c>
      <c r="K6598" s="367">
        <v>34424.242424242308</v>
      </c>
      <c r="L6598" s="384">
        <v>56553.256114779047</v>
      </c>
      <c r="M6598" s="367">
        <v>567.99999999999818</v>
      </c>
      <c r="N6598" s="367">
        <v>568</v>
      </c>
      <c r="O6598" s="384">
        <v>-121.48750338653768</v>
      </c>
      <c r="P6598" s="367">
        <v>8.2360000000000007</v>
      </c>
      <c r="Q6598" s="367">
        <v>568</v>
      </c>
      <c r="R6598" s="384">
        <v>897.26372547833216</v>
      </c>
      <c r="S6598" s="367">
        <v>7.9520000000000008</v>
      </c>
      <c r="T6598" s="367">
        <v>19586.20689655171</v>
      </c>
      <c r="U6598" s="384">
        <v>36100.67701848982</v>
      </c>
      <c r="V6598" s="367">
        <v>567.99999999999966</v>
      </c>
      <c r="W6598" s="367">
        <v>946666.66666665929</v>
      </c>
      <c r="X6598" s="384">
        <v>81951.592647439538</v>
      </c>
      <c r="Y6598" s="386">
        <v>567.99999999999545</v>
      </c>
      <c r="Z6598" s="367"/>
      <c r="AA6598" s="367"/>
      <c r="AB6598" s="367"/>
      <c r="AC6598" s="367"/>
      <c r="AD6598" s="367"/>
      <c r="AE6598" s="367"/>
      <c r="AF6598" s="367"/>
      <c r="AG6598" s="367"/>
      <c r="AH6598" s="367"/>
      <c r="AI6598" s="367"/>
      <c r="AJ6598" s="367"/>
      <c r="AK6598" s="367"/>
      <c r="AL6598" s="367"/>
      <c r="AM6598" s="367"/>
      <c r="AN6598" s="367"/>
      <c r="AO6598" s="367"/>
      <c r="AP6598" s="367"/>
      <c r="AQ6598" s="367"/>
      <c r="AR6598" s="367"/>
      <c r="AS6598" s="367"/>
      <c r="AT6598" s="367"/>
    </row>
    <row r="6599" spans="2:46" ht="13.8">
      <c r="B6599" s="26">
        <v>94.83333333333384</v>
      </c>
      <c r="C6599" s="363">
        <v>477.88383551301388</v>
      </c>
      <c r="D6599" s="367">
        <v>569.00000000000307</v>
      </c>
      <c r="E6599" s="367">
        <v>26465.11627906992</v>
      </c>
      <c r="F6599" s="367">
        <v>-34438.881521570736</v>
      </c>
      <c r="G6599" s="367">
        <v>569.0000000000033</v>
      </c>
      <c r="H6599" s="367">
        <v>142250</v>
      </c>
      <c r="I6599" s="384">
        <v>-452791.33648930496</v>
      </c>
      <c r="J6599" s="367">
        <v>569</v>
      </c>
      <c r="K6599" s="367">
        <v>34484.848484848371</v>
      </c>
      <c r="L6599" s="384">
        <v>56583.949474552719</v>
      </c>
      <c r="M6599" s="367">
        <v>568.99999999999818</v>
      </c>
      <c r="N6599" s="367">
        <v>569</v>
      </c>
      <c r="O6599" s="384">
        <v>-122.81624797531404</v>
      </c>
      <c r="P6599" s="367">
        <v>8.2505000000000006</v>
      </c>
      <c r="Q6599" s="367">
        <v>569</v>
      </c>
      <c r="R6599" s="384">
        <v>898.31725113540926</v>
      </c>
      <c r="S6599" s="367">
        <v>7.9659999999999993</v>
      </c>
      <c r="T6599" s="367">
        <v>19620.689655172398</v>
      </c>
      <c r="U6599" s="384">
        <v>36094.42064702059</v>
      </c>
      <c r="V6599" s="367">
        <v>568.99999999999955</v>
      </c>
      <c r="W6599" s="367">
        <v>948333.33333332592</v>
      </c>
      <c r="X6599" s="384">
        <v>82093.277502067867</v>
      </c>
      <c r="Y6599" s="386">
        <v>568.99999999999545</v>
      </c>
      <c r="Z6599" s="367"/>
      <c r="AA6599" s="367"/>
      <c r="AB6599" s="367"/>
      <c r="AC6599" s="367"/>
      <c r="AD6599" s="367"/>
      <c r="AE6599" s="367"/>
      <c r="AF6599" s="367"/>
      <c r="AG6599" s="367"/>
      <c r="AH6599" s="367"/>
      <c r="AI6599" s="367"/>
      <c r="AJ6599" s="367"/>
      <c r="AK6599" s="367"/>
      <c r="AL6599" s="367"/>
      <c r="AM6599" s="367"/>
      <c r="AN6599" s="367"/>
      <c r="AO6599" s="367"/>
      <c r="AP6599" s="367"/>
      <c r="AQ6599" s="367"/>
      <c r="AR6599" s="367"/>
      <c r="AS6599" s="367"/>
      <c r="AT6599" s="367"/>
    </row>
    <row r="6600" spans="2:46" ht="13.8">
      <c r="B6600" s="26">
        <v>95.000000000000512</v>
      </c>
      <c r="C6600" s="363">
        <v>478.72326914327584</v>
      </c>
      <c r="D6600" s="367">
        <v>570.00000000000307</v>
      </c>
      <c r="E6600" s="367">
        <v>26511.627906976897</v>
      </c>
      <c r="F6600" s="367">
        <v>-34589.540606142175</v>
      </c>
      <c r="G6600" s="367">
        <v>570.0000000000033</v>
      </c>
      <c r="H6600" s="367">
        <v>142500</v>
      </c>
      <c r="I6600" s="384">
        <v>-454648.23544344446</v>
      </c>
      <c r="J6600" s="367">
        <v>570</v>
      </c>
      <c r="K6600" s="367">
        <v>34545.454545454435</v>
      </c>
      <c r="L6600" s="384">
        <v>56614.400752667418</v>
      </c>
      <c r="M6600" s="367">
        <v>569.99999999999818</v>
      </c>
      <c r="N6600" s="367">
        <v>570</v>
      </c>
      <c r="O6600" s="384">
        <v>-124.14891122187301</v>
      </c>
      <c r="P6600" s="367">
        <v>8.2650000000000006</v>
      </c>
      <c r="Q6600" s="367">
        <v>570</v>
      </c>
      <c r="R6600" s="384">
        <v>899.36892735839012</v>
      </c>
      <c r="S6600" s="367">
        <v>7.9799999999999995</v>
      </c>
      <c r="T6600" s="367">
        <v>19655.172413793087</v>
      </c>
      <c r="U6600" s="384">
        <v>36087.918883982173</v>
      </c>
      <c r="V6600" s="367">
        <v>569.99999999999955</v>
      </c>
      <c r="W6600" s="367">
        <v>949999.99999999255</v>
      </c>
      <c r="X6600" s="384">
        <v>82234.953231499923</v>
      </c>
      <c r="Y6600" s="386">
        <v>569.99999999999557</v>
      </c>
      <c r="Z6600" s="367"/>
      <c r="AA6600" s="367"/>
      <c r="AB6600" s="367"/>
      <c r="AC6600" s="367"/>
      <c r="AD6600" s="367"/>
      <c r="AE6600" s="367"/>
      <c r="AF6600" s="367"/>
      <c r="AG6600" s="367"/>
      <c r="AH6600" s="367"/>
      <c r="AI6600" s="367"/>
      <c r="AJ6600" s="367"/>
      <c r="AK6600" s="367"/>
      <c r="AL6600" s="367"/>
      <c r="AM6600" s="367"/>
      <c r="AN6600" s="367"/>
      <c r="AO6600" s="367"/>
      <c r="AP6600" s="367"/>
      <c r="AQ6600" s="367"/>
      <c r="AR6600" s="367"/>
      <c r="AS6600" s="367"/>
      <c r="AT6600" s="367"/>
    </row>
    <row r="6601" spans="2:46" ht="13.8">
      <c r="B6601" s="26">
        <v>95.166666666667183</v>
      </c>
      <c r="C6601" s="363">
        <v>479.56270125594847</v>
      </c>
      <c r="D6601" s="367">
        <v>571.00000000000307</v>
      </c>
      <c r="E6601" s="367">
        <v>26558.139534883874</v>
      </c>
      <c r="F6601" s="367">
        <v>-34740.515949694265</v>
      </c>
      <c r="G6601" s="367">
        <v>571.0000000000033</v>
      </c>
      <c r="H6601" s="367">
        <v>142750</v>
      </c>
      <c r="I6601" s="384">
        <v>-456508.85766813188</v>
      </c>
      <c r="J6601" s="367">
        <v>571</v>
      </c>
      <c r="K6601" s="367">
        <v>34606.060606060499</v>
      </c>
      <c r="L6601" s="384">
        <v>56644.609949123143</v>
      </c>
      <c r="M6601" s="367">
        <v>570.99999999999829</v>
      </c>
      <c r="N6601" s="367">
        <v>571</v>
      </c>
      <c r="O6601" s="384">
        <v>-125.48549312621459</v>
      </c>
      <c r="P6601" s="367">
        <v>8.2795000000000005</v>
      </c>
      <c r="Q6601" s="367">
        <v>571</v>
      </c>
      <c r="R6601" s="384">
        <v>900.4187541472744</v>
      </c>
      <c r="S6601" s="367">
        <v>7.9939999999999998</v>
      </c>
      <c r="T6601" s="367">
        <v>19689.655172413775</v>
      </c>
      <c r="U6601" s="384">
        <v>36081.171729374582</v>
      </c>
      <c r="V6601" s="367">
        <v>570.99999999999955</v>
      </c>
      <c r="W6601" s="367">
        <v>951666.66666665918</v>
      </c>
      <c r="X6601" s="384">
        <v>82376.619835735662</v>
      </c>
      <c r="Y6601" s="386">
        <v>570.99999999999557</v>
      </c>
      <c r="Z6601" s="367"/>
      <c r="AA6601" s="367"/>
      <c r="AB6601" s="367"/>
      <c r="AC6601" s="367"/>
      <c r="AD6601" s="367"/>
      <c r="AE6601" s="367"/>
      <c r="AF6601" s="367"/>
      <c r="AG6601" s="367"/>
      <c r="AH6601" s="367"/>
      <c r="AI6601" s="367"/>
      <c r="AJ6601" s="367"/>
      <c r="AK6601" s="367"/>
      <c r="AL6601" s="367"/>
      <c r="AM6601" s="367"/>
      <c r="AN6601" s="367"/>
      <c r="AO6601" s="367"/>
      <c r="AP6601" s="367"/>
      <c r="AQ6601" s="367"/>
      <c r="AR6601" s="367"/>
      <c r="AS6601" s="367"/>
      <c r="AT6601" s="367"/>
    </row>
    <row r="6602" spans="2:46" ht="13.8">
      <c r="B6602" s="26">
        <v>95.333333333333854</v>
      </c>
      <c r="C6602" s="363">
        <v>480.40213185103164</v>
      </c>
      <c r="D6602" s="367">
        <v>572.00000000000318</v>
      </c>
      <c r="E6602" s="367">
        <v>26604.651162790851</v>
      </c>
      <c r="F6602" s="367">
        <v>-34891.807552227037</v>
      </c>
      <c r="G6602" s="367">
        <v>572.0000000000033</v>
      </c>
      <c r="H6602" s="367">
        <v>143000</v>
      </c>
      <c r="I6602" s="384">
        <v>-458373.20316336735</v>
      </c>
      <c r="J6602" s="367">
        <v>572</v>
      </c>
      <c r="K6602" s="367">
        <v>34666.666666666562</v>
      </c>
      <c r="L6602" s="384">
        <v>56674.577063919904</v>
      </c>
      <c r="M6602" s="367">
        <v>571.99999999999829</v>
      </c>
      <c r="N6602" s="367">
        <v>572</v>
      </c>
      <c r="O6602" s="384">
        <v>-126.8259936883386</v>
      </c>
      <c r="P6602" s="367">
        <v>8.2939999999999987</v>
      </c>
      <c r="Q6602" s="367">
        <v>572</v>
      </c>
      <c r="R6602" s="384">
        <v>901.46673150206232</v>
      </c>
      <c r="S6602" s="367">
        <v>8.0079999999999991</v>
      </c>
      <c r="T6602" s="367">
        <v>19724.137931034464</v>
      </c>
      <c r="U6602" s="384">
        <v>36074.179183197812</v>
      </c>
      <c r="V6602" s="367">
        <v>571.99999999999943</v>
      </c>
      <c r="W6602" s="367">
        <v>953333.33333332581</v>
      </c>
      <c r="X6602" s="384">
        <v>82518.277314775143</v>
      </c>
      <c r="Y6602" s="386">
        <v>571.99999999999557</v>
      </c>
      <c r="Z6602" s="367"/>
      <c r="AA6602" s="367"/>
      <c r="AB6602" s="367"/>
      <c r="AC6602" s="367"/>
      <c r="AD6602" s="367"/>
      <c r="AE6602" s="367"/>
      <c r="AF6602" s="367"/>
      <c r="AG6602" s="367"/>
      <c r="AH6602" s="367"/>
      <c r="AI6602" s="367"/>
      <c r="AJ6602" s="367"/>
      <c r="AK6602" s="367"/>
      <c r="AL6602" s="367"/>
      <c r="AM6602" s="367"/>
      <c r="AN6602" s="367"/>
      <c r="AO6602" s="367"/>
      <c r="AP6602" s="367"/>
      <c r="AQ6602" s="367"/>
      <c r="AR6602" s="367"/>
      <c r="AS6602" s="367"/>
      <c r="AT6602" s="367"/>
    </row>
    <row r="6603" spans="2:46" ht="13.8">
      <c r="B6603" s="26">
        <v>95.500000000000526</v>
      </c>
      <c r="C6603" s="363">
        <v>481.2415609285253</v>
      </c>
      <c r="D6603" s="367">
        <v>573.00000000000318</v>
      </c>
      <c r="E6603" s="367">
        <v>26651.162790697828</v>
      </c>
      <c r="F6603" s="367">
        <v>-35043.415413740462</v>
      </c>
      <c r="G6603" s="367">
        <v>573.0000000000033</v>
      </c>
      <c r="H6603" s="367">
        <v>143250</v>
      </c>
      <c r="I6603" s="384">
        <v>-460241.2719291508</v>
      </c>
      <c r="J6603" s="367">
        <v>573</v>
      </c>
      <c r="K6603" s="367">
        <v>34727.272727272626</v>
      </c>
      <c r="L6603" s="384">
        <v>56704.302097057691</v>
      </c>
      <c r="M6603" s="367">
        <v>572.99999999999841</v>
      </c>
      <c r="N6603" s="367">
        <v>573</v>
      </c>
      <c r="O6603" s="384">
        <v>-128.17041290824557</v>
      </c>
      <c r="P6603" s="367">
        <v>8.3085000000000004</v>
      </c>
      <c r="Q6603" s="367">
        <v>573</v>
      </c>
      <c r="R6603" s="384">
        <v>902.51285942275365</v>
      </c>
      <c r="S6603" s="367">
        <v>8.0220000000000002</v>
      </c>
      <c r="T6603" s="367">
        <v>19758.620689655152</v>
      </c>
      <c r="U6603" s="384">
        <v>36066.941245451853</v>
      </c>
      <c r="V6603" s="367">
        <v>572.99999999999943</v>
      </c>
      <c r="W6603" s="367">
        <v>954999.99999999243</v>
      </c>
      <c r="X6603" s="384">
        <v>82659.925668618307</v>
      </c>
      <c r="Y6603" s="386">
        <v>572.99999999999545</v>
      </c>
      <c r="Z6603" s="367"/>
      <c r="AA6603" s="367"/>
      <c r="AB6603" s="367"/>
      <c r="AC6603" s="367"/>
      <c r="AD6603" s="367"/>
      <c r="AE6603" s="367"/>
      <c r="AF6603" s="367"/>
      <c r="AG6603" s="367"/>
      <c r="AH6603" s="367"/>
      <c r="AI6603" s="367"/>
      <c r="AJ6603" s="367"/>
      <c r="AK6603" s="367"/>
      <c r="AL6603" s="367"/>
      <c r="AM6603" s="367"/>
      <c r="AN6603" s="367"/>
      <c r="AO6603" s="367"/>
      <c r="AP6603" s="367"/>
      <c r="AQ6603" s="367"/>
      <c r="AR6603" s="367"/>
      <c r="AS6603" s="367"/>
      <c r="AT6603" s="367"/>
    </row>
    <row r="6604" spans="2:46" ht="13.8">
      <c r="B6604" s="26">
        <v>95.666666666667197</v>
      </c>
      <c r="C6604" s="363">
        <v>482.08098848842945</v>
      </c>
      <c r="D6604" s="367">
        <v>574.00000000000318</v>
      </c>
      <c r="E6604" s="367">
        <v>26697.674418604805</v>
      </c>
      <c r="F6604" s="367">
        <v>-35195.339534234554</v>
      </c>
      <c r="G6604" s="367">
        <v>574.0000000000033</v>
      </c>
      <c r="H6604" s="367">
        <v>143500</v>
      </c>
      <c r="I6604" s="384">
        <v>-462113.06396548229</v>
      </c>
      <c r="J6604" s="367">
        <v>574</v>
      </c>
      <c r="K6604" s="367">
        <v>34787.87878787869</v>
      </c>
      <c r="L6604" s="384">
        <v>56733.785048536498</v>
      </c>
      <c r="M6604" s="367">
        <v>573.99999999999841</v>
      </c>
      <c r="N6604" s="367">
        <v>574</v>
      </c>
      <c r="O6604" s="384">
        <v>-129.51875078593494</v>
      </c>
      <c r="P6604" s="367">
        <v>8.3230000000000004</v>
      </c>
      <c r="Q6604" s="367">
        <v>574</v>
      </c>
      <c r="R6604" s="384">
        <v>903.55713790934828</v>
      </c>
      <c r="S6604" s="367">
        <v>8.0359999999999996</v>
      </c>
      <c r="T6604" s="367">
        <v>19793.10344827584</v>
      </c>
      <c r="U6604" s="384">
        <v>36059.457916136729</v>
      </c>
      <c r="V6604" s="367">
        <v>573.99999999999943</v>
      </c>
      <c r="W6604" s="367">
        <v>956666.66666665906</v>
      </c>
      <c r="X6604" s="384">
        <v>82801.564897265227</v>
      </c>
      <c r="Y6604" s="386">
        <v>573.99999999999545</v>
      </c>
      <c r="Z6604" s="367"/>
      <c r="AA6604" s="367"/>
      <c r="AB6604" s="367"/>
      <c r="AC6604" s="367"/>
      <c r="AD6604" s="367"/>
      <c r="AE6604" s="367"/>
      <c r="AF6604" s="367"/>
      <c r="AG6604" s="367"/>
      <c r="AH6604" s="367"/>
      <c r="AI6604" s="367"/>
      <c r="AJ6604" s="367"/>
      <c r="AK6604" s="367"/>
      <c r="AL6604" s="367"/>
      <c r="AM6604" s="367"/>
      <c r="AN6604" s="367"/>
      <c r="AO6604" s="367"/>
      <c r="AP6604" s="367"/>
      <c r="AQ6604" s="367"/>
      <c r="AR6604" s="367"/>
      <c r="AS6604" s="367"/>
      <c r="AT6604" s="367"/>
    </row>
    <row r="6605" spans="2:46" ht="13.8">
      <c r="B6605" s="26">
        <v>95.833333333333869</v>
      </c>
      <c r="C6605" s="363">
        <v>482.92041453074427</v>
      </c>
      <c r="D6605" s="367">
        <v>575.00000000000318</v>
      </c>
      <c r="E6605" s="367">
        <v>26744.186046511782</v>
      </c>
      <c r="F6605" s="367">
        <v>-35347.579913709335</v>
      </c>
      <c r="G6605" s="367">
        <v>575.00000000000341</v>
      </c>
      <c r="H6605" s="367">
        <v>143750</v>
      </c>
      <c r="I6605" s="384">
        <v>-463988.57927236176</v>
      </c>
      <c r="J6605" s="367">
        <v>575</v>
      </c>
      <c r="K6605" s="367">
        <v>34848.484848484753</v>
      </c>
      <c r="L6605" s="384">
        <v>56763.025918356325</v>
      </c>
      <c r="M6605" s="367">
        <v>574.99999999999852</v>
      </c>
      <c r="N6605" s="367">
        <v>575</v>
      </c>
      <c r="O6605" s="384">
        <v>-130.87100732140681</v>
      </c>
      <c r="P6605" s="367">
        <v>8.3374999999999986</v>
      </c>
      <c r="Q6605" s="367">
        <v>575</v>
      </c>
      <c r="R6605" s="384">
        <v>904.59956696184679</v>
      </c>
      <c r="S6605" s="367">
        <v>8.0500000000000007</v>
      </c>
      <c r="T6605" s="367">
        <v>19827.586206896529</v>
      </c>
      <c r="U6605" s="384">
        <v>36051.729195252425</v>
      </c>
      <c r="V6605" s="367">
        <v>574.99999999999932</v>
      </c>
      <c r="W6605" s="367">
        <v>958333.33333332569</v>
      </c>
      <c r="X6605" s="384">
        <v>82943.195000715845</v>
      </c>
      <c r="Y6605" s="386">
        <v>574.99999999999545</v>
      </c>
      <c r="Z6605" s="367"/>
      <c r="AA6605" s="367"/>
      <c r="AB6605" s="367"/>
      <c r="AC6605" s="367"/>
      <c r="AD6605" s="367"/>
      <c r="AE6605" s="367"/>
      <c r="AF6605" s="367"/>
      <c r="AG6605" s="367"/>
      <c r="AH6605" s="367"/>
      <c r="AI6605" s="367"/>
      <c r="AJ6605" s="367"/>
      <c r="AK6605" s="367"/>
      <c r="AL6605" s="367"/>
      <c r="AM6605" s="367"/>
      <c r="AN6605" s="367"/>
      <c r="AO6605" s="367"/>
      <c r="AP6605" s="367"/>
      <c r="AQ6605" s="367"/>
      <c r="AR6605" s="367"/>
      <c r="AS6605" s="367"/>
      <c r="AT6605" s="367"/>
    </row>
    <row r="6606" spans="2:46" ht="13.8">
      <c r="B6606" s="26">
        <v>96.00000000000054</v>
      </c>
      <c r="C6606" s="363">
        <v>483.75983905546963</v>
      </c>
      <c r="D6606" s="367">
        <v>576.0000000000033</v>
      </c>
      <c r="E6606" s="367">
        <v>26790.69767441876</v>
      </c>
      <c r="F6606" s="367">
        <v>-35500.136552164753</v>
      </c>
      <c r="G6606" s="367">
        <v>576.00000000000341</v>
      </c>
      <c r="H6606" s="367">
        <v>144000</v>
      </c>
      <c r="I6606" s="384">
        <v>-465867.81784978916</v>
      </c>
      <c r="J6606" s="367">
        <v>576</v>
      </c>
      <c r="K6606" s="367">
        <v>34909.090909090817</v>
      </c>
      <c r="L6606" s="384">
        <v>56792.024706517193</v>
      </c>
      <c r="M6606" s="367">
        <v>575.99999999999852</v>
      </c>
      <c r="N6606" s="367">
        <v>576</v>
      </c>
      <c r="O6606" s="384">
        <v>-132.22718251466156</v>
      </c>
      <c r="P6606" s="367">
        <v>8.3520000000000003</v>
      </c>
      <c r="Q6606" s="367">
        <v>576</v>
      </c>
      <c r="R6606" s="384">
        <v>905.64014658024848</v>
      </c>
      <c r="S6606" s="367">
        <v>8.0640000000000001</v>
      </c>
      <c r="T6606" s="367">
        <v>19862.068965517217</v>
      </c>
      <c r="U6606" s="384">
        <v>36043.755082798933</v>
      </c>
      <c r="V6606" s="367">
        <v>575.99999999999932</v>
      </c>
      <c r="W6606" s="367">
        <v>959999.99999999232</v>
      </c>
      <c r="X6606" s="384">
        <v>83084.815978970175</v>
      </c>
      <c r="Y6606" s="386">
        <v>575.99999999999545</v>
      </c>
      <c r="Z6606" s="367"/>
      <c r="AA6606" s="367"/>
      <c r="AB6606" s="367"/>
      <c r="AC6606" s="367"/>
      <c r="AD6606" s="367"/>
      <c r="AE6606" s="367"/>
      <c r="AF6606" s="367"/>
      <c r="AG6606" s="367"/>
      <c r="AH6606" s="367"/>
      <c r="AI6606" s="367"/>
      <c r="AJ6606" s="367"/>
      <c r="AK6606" s="367"/>
      <c r="AL6606" s="367"/>
      <c r="AM6606" s="367"/>
      <c r="AN6606" s="367"/>
      <c r="AO6606" s="367"/>
      <c r="AP6606" s="367"/>
      <c r="AQ6606" s="367"/>
      <c r="AR6606" s="367"/>
      <c r="AS6606" s="367"/>
      <c r="AT6606" s="367"/>
    </row>
    <row r="6607" spans="2:46" ht="13.8">
      <c r="B6607" s="26">
        <v>96.166666666667211</v>
      </c>
      <c r="C6607" s="363">
        <v>484.59926206260548</v>
      </c>
      <c r="D6607" s="367">
        <v>577.0000000000033</v>
      </c>
      <c r="E6607" s="367">
        <v>26837.209302325737</v>
      </c>
      <c r="F6607" s="367">
        <v>-35653.009449600853</v>
      </c>
      <c r="G6607" s="367">
        <v>577.00000000000341</v>
      </c>
      <c r="H6607" s="367">
        <v>144250</v>
      </c>
      <c r="I6607" s="384">
        <v>-467750.77969776461</v>
      </c>
      <c r="J6607" s="367">
        <v>577</v>
      </c>
      <c r="K6607" s="367">
        <v>34969.696969696881</v>
      </c>
      <c r="L6607" s="384">
        <v>56820.781413019096</v>
      </c>
      <c r="M6607" s="367">
        <v>576.99999999999864</v>
      </c>
      <c r="N6607" s="367">
        <v>577</v>
      </c>
      <c r="O6607" s="384">
        <v>-133.58727636569881</v>
      </c>
      <c r="P6607" s="367">
        <v>8.3665000000000003</v>
      </c>
      <c r="Q6607" s="367">
        <v>577</v>
      </c>
      <c r="R6607" s="384">
        <v>906.67887676455359</v>
      </c>
      <c r="S6607" s="367">
        <v>8.0779999999999994</v>
      </c>
      <c r="T6607" s="367">
        <v>19896.551724137906</v>
      </c>
      <c r="U6607" s="384">
        <v>36035.535578776267</v>
      </c>
      <c r="V6607" s="367">
        <v>576.99999999999932</v>
      </c>
      <c r="W6607" s="367">
        <v>961666.66666665894</v>
      </c>
      <c r="X6607" s="384">
        <v>83226.427832028232</v>
      </c>
      <c r="Y6607" s="386">
        <v>576.99999999999534</v>
      </c>
      <c r="Z6607" s="367"/>
      <c r="AA6607" s="367"/>
      <c r="AB6607" s="367"/>
      <c r="AC6607" s="367"/>
      <c r="AD6607" s="367"/>
      <c r="AE6607" s="367"/>
      <c r="AF6607" s="367"/>
      <c r="AG6607" s="367"/>
      <c r="AH6607" s="367"/>
      <c r="AI6607" s="367"/>
      <c r="AJ6607" s="367"/>
      <c r="AK6607" s="367"/>
      <c r="AL6607" s="367"/>
      <c r="AM6607" s="367"/>
      <c r="AN6607" s="367"/>
      <c r="AO6607" s="367"/>
      <c r="AP6607" s="367"/>
      <c r="AQ6607" s="367"/>
      <c r="AR6607" s="367"/>
      <c r="AS6607" s="367"/>
      <c r="AT6607" s="367"/>
    </row>
    <row r="6608" spans="2:46" ht="13.8">
      <c r="B6608" s="26">
        <v>96.333333333333883</v>
      </c>
      <c r="C6608" s="363">
        <v>485.43868355215182</v>
      </c>
      <c r="D6608" s="367">
        <v>578.0000000000033</v>
      </c>
      <c r="E6608" s="367">
        <v>26883.720930232714</v>
      </c>
      <c r="F6608" s="367">
        <v>-35806.198606017606</v>
      </c>
      <c r="G6608" s="367">
        <v>578.00000000000341</v>
      </c>
      <c r="H6608" s="367">
        <v>144500</v>
      </c>
      <c r="I6608" s="384">
        <v>-469637.46481628809</v>
      </c>
      <c r="J6608" s="367">
        <v>578</v>
      </c>
      <c r="K6608" s="367">
        <v>35030.303030302945</v>
      </c>
      <c r="L6608" s="384">
        <v>56849.296037862012</v>
      </c>
      <c r="M6608" s="367">
        <v>577.99999999999864</v>
      </c>
      <c r="N6608" s="367">
        <v>578</v>
      </c>
      <c r="O6608" s="384">
        <v>-134.95128887451864</v>
      </c>
      <c r="P6608" s="367">
        <v>8.3810000000000002</v>
      </c>
      <c r="Q6608" s="367">
        <v>578</v>
      </c>
      <c r="R6608" s="384">
        <v>907.71575751476269</v>
      </c>
      <c r="S6608" s="367">
        <v>8.0920000000000005</v>
      </c>
      <c r="T6608" s="367">
        <v>19931.034482758594</v>
      </c>
      <c r="U6608" s="384">
        <v>36027.070683184422</v>
      </c>
      <c r="V6608" s="367">
        <v>577.9999999999992</v>
      </c>
      <c r="W6608" s="367">
        <v>963333.33333332557</v>
      </c>
      <c r="X6608" s="384">
        <v>83368.030559890001</v>
      </c>
      <c r="Y6608" s="386">
        <v>577.99999999999534</v>
      </c>
      <c r="Z6608" s="367"/>
      <c r="AA6608" s="367"/>
      <c r="AB6608" s="367"/>
      <c r="AC6608" s="367"/>
      <c r="AD6608" s="367"/>
      <c r="AE6608" s="367"/>
      <c r="AF6608" s="367"/>
      <c r="AG6608" s="367"/>
      <c r="AH6608" s="367"/>
      <c r="AI6608" s="367"/>
      <c r="AJ6608" s="367"/>
      <c r="AK6608" s="367"/>
      <c r="AL6608" s="367"/>
      <c r="AM6608" s="367"/>
      <c r="AN6608" s="367"/>
      <c r="AO6608" s="367"/>
      <c r="AP6608" s="367"/>
      <c r="AQ6608" s="367"/>
      <c r="AR6608" s="367"/>
      <c r="AS6608" s="367"/>
      <c r="AT6608" s="367"/>
    </row>
    <row r="6609" spans="2:46" ht="13.8">
      <c r="B6609" s="26">
        <v>96.500000000000554</v>
      </c>
      <c r="C6609" s="363">
        <v>486.27810352410881</v>
      </c>
      <c r="D6609" s="367">
        <v>579.0000000000033</v>
      </c>
      <c r="E6609" s="367">
        <v>26930.232558139691</v>
      </c>
      <c r="F6609" s="367">
        <v>-35959.704021415026</v>
      </c>
      <c r="G6609" s="367">
        <v>579.00000000000341</v>
      </c>
      <c r="H6609" s="367">
        <v>144750</v>
      </c>
      <c r="I6609" s="384">
        <v>-471527.8732053595</v>
      </c>
      <c r="J6609" s="367">
        <v>579</v>
      </c>
      <c r="K6609" s="367">
        <v>35090.909090909008</v>
      </c>
      <c r="L6609" s="384">
        <v>56877.568581045954</v>
      </c>
      <c r="M6609" s="367">
        <v>578.99999999999864</v>
      </c>
      <c r="N6609" s="367">
        <v>579</v>
      </c>
      <c r="O6609" s="384">
        <v>-136.3192200411211</v>
      </c>
      <c r="P6609" s="367">
        <v>8.3955000000000002</v>
      </c>
      <c r="Q6609" s="367">
        <v>579</v>
      </c>
      <c r="R6609" s="384">
        <v>908.75078883087474</v>
      </c>
      <c r="S6609" s="367">
        <v>8.1059999999999999</v>
      </c>
      <c r="T6609" s="367">
        <v>19965.517241379282</v>
      </c>
      <c r="U6609" s="384">
        <v>36018.360396023403</v>
      </c>
      <c r="V6609" s="367">
        <v>578.9999999999992</v>
      </c>
      <c r="W6609" s="367">
        <v>964999.9999999922</v>
      </c>
      <c r="X6609" s="384">
        <v>83509.624162555483</v>
      </c>
      <c r="Y6609" s="386">
        <v>578.99999999999534</v>
      </c>
      <c r="Z6609" s="367"/>
      <c r="AA6609" s="367"/>
      <c r="AB6609" s="367"/>
      <c r="AC6609" s="367"/>
      <c r="AD6609" s="367"/>
      <c r="AE6609" s="367"/>
      <c r="AF6609" s="367"/>
      <c r="AG6609" s="367"/>
      <c r="AH6609" s="367"/>
      <c r="AI6609" s="367"/>
      <c r="AJ6609" s="367"/>
      <c r="AK6609" s="367"/>
      <c r="AL6609" s="367"/>
      <c r="AM6609" s="367"/>
      <c r="AN6609" s="367"/>
      <c r="AO6609" s="367"/>
      <c r="AP6609" s="367"/>
      <c r="AQ6609" s="367"/>
      <c r="AR6609" s="367"/>
      <c r="AS6609" s="367"/>
      <c r="AT6609" s="367"/>
    </row>
    <row r="6610" spans="2:46" ht="13.8">
      <c r="B6610" s="26">
        <v>96.666666666667226</v>
      </c>
      <c r="C6610" s="363">
        <v>487.1175219784763</v>
      </c>
      <c r="D6610" s="367">
        <v>580.00000000000341</v>
      </c>
      <c r="E6610" s="367">
        <v>26976.744186046668</v>
      </c>
      <c r="F6610" s="367">
        <v>-36113.525695793112</v>
      </c>
      <c r="G6610" s="367">
        <v>580.00000000000341</v>
      </c>
      <c r="H6610" s="367">
        <v>145000</v>
      </c>
      <c r="I6610" s="384">
        <v>-473422.0048649789</v>
      </c>
      <c r="J6610" s="367">
        <v>580</v>
      </c>
      <c r="K6610" s="367">
        <v>35151.515151515072</v>
      </c>
      <c r="L6610" s="384">
        <v>56905.599042570931</v>
      </c>
      <c r="M6610" s="367">
        <v>579.99999999999875</v>
      </c>
      <c r="N6610" s="367">
        <v>580</v>
      </c>
      <c r="O6610" s="384">
        <v>-137.69106986550614</v>
      </c>
      <c r="P6610" s="367">
        <v>8.41</v>
      </c>
      <c r="Q6610" s="367">
        <v>580</v>
      </c>
      <c r="R6610" s="384">
        <v>909.78397071289055</v>
      </c>
      <c r="S6610" s="367">
        <v>8.120000000000001</v>
      </c>
      <c r="T6610" s="367">
        <v>19999.999999999971</v>
      </c>
      <c r="U6610" s="384">
        <v>36009.404717293204</v>
      </c>
      <c r="V6610" s="367">
        <v>579.9999999999992</v>
      </c>
      <c r="W6610" s="367">
        <v>966666.66666665883</v>
      </c>
      <c r="X6610" s="384">
        <v>83651.208640024692</v>
      </c>
      <c r="Y6610" s="386">
        <v>579.99999999999534</v>
      </c>
      <c r="Z6610" s="367"/>
      <c r="AA6610" s="367"/>
      <c r="AB6610" s="367"/>
      <c r="AC6610" s="367"/>
      <c r="AD6610" s="367"/>
      <c r="AE6610" s="367"/>
      <c r="AF6610" s="367"/>
      <c r="AG6610" s="367"/>
      <c r="AH6610" s="367"/>
      <c r="AI6610" s="367"/>
      <c r="AJ6610" s="367"/>
      <c r="AK6610" s="367"/>
      <c r="AL6610" s="367"/>
      <c r="AM6610" s="367"/>
      <c r="AN6610" s="367"/>
      <c r="AO6610" s="367"/>
      <c r="AP6610" s="367"/>
      <c r="AQ6610" s="367"/>
      <c r="AR6610" s="367"/>
      <c r="AS6610" s="367"/>
      <c r="AT6610" s="367"/>
    </row>
    <row r="6611" spans="2:46" ht="13.8">
      <c r="B6611" s="26">
        <v>96.833333333333897</v>
      </c>
      <c r="C6611" s="363">
        <v>487.95693891525434</v>
      </c>
      <c r="D6611" s="367">
        <v>581.00000000000341</v>
      </c>
      <c r="E6611" s="367">
        <v>27023.255813953645</v>
      </c>
      <c r="F6611" s="367">
        <v>-36267.663629151859</v>
      </c>
      <c r="G6611" s="367">
        <v>581.00000000000341</v>
      </c>
      <c r="H6611" s="367">
        <v>145250</v>
      </c>
      <c r="I6611" s="384">
        <v>-475319.85979514639</v>
      </c>
      <c r="J6611" s="367">
        <v>581</v>
      </c>
      <c r="K6611" s="367">
        <v>35212.121212121136</v>
      </c>
      <c r="L6611" s="384">
        <v>56933.387422436928</v>
      </c>
      <c r="M6611" s="367">
        <v>580.99999999999875</v>
      </c>
      <c r="N6611" s="367">
        <v>581</v>
      </c>
      <c r="O6611" s="384">
        <v>-139.06683834767381</v>
      </c>
      <c r="P6611" s="367">
        <v>8.4245000000000001</v>
      </c>
      <c r="Q6611" s="367">
        <v>581</v>
      </c>
      <c r="R6611" s="384">
        <v>910.81530316081</v>
      </c>
      <c r="S6611" s="367">
        <v>8.1340000000000003</v>
      </c>
      <c r="T6611" s="367">
        <v>20034.482758620659</v>
      </c>
      <c r="U6611" s="384">
        <v>36000.203646993818</v>
      </c>
      <c r="V6611" s="367">
        <v>580.99999999999909</v>
      </c>
      <c r="W6611" s="367">
        <v>968333.33333332546</v>
      </c>
      <c r="X6611" s="384">
        <v>83792.783992297598</v>
      </c>
      <c r="Y6611" s="386">
        <v>580.99999999999534</v>
      </c>
      <c r="Z6611" s="367"/>
      <c r="AA6611" s="367"/>
      <c r="AB6611" s="367"/>
      <c r="AC6611" s="367"/>
      <c r="AD6611" s="367"/>
      <c r="AE6611" s="367"/>
      <c r="AF6611" s="367"/>
      <c r="AG6611" s="367"/>
      <c r="AH6611" s="367"/>
      <c r="AI6611" s="367"/>
      <c r="AJ6611" s="367"/>
      <c r="AK6611" s="367"/>
      <c r="AL6611" s="367"/>
      <c r="AM6611" s="367"/>
      <c r="AN6611" s="367"/>
      <c r="AO6611" s="367"/>
      <c r="AP6611" s="367"/>
      <c r="AQ6611" s="367"/>
      <c r="AR6611" s="367"/>
      <c r="AS6611" s="367"/>
      <c r="AT6611" s="367"/>
    </row>
    <row r="6612" spans="2:46" ht="13.8">
      <c r="B6612" s="26">
        <v>97.000000000000568</v>
      </c>
      <c r="C6612" s="363">
        <v>488.79635433444287</v>
      </c>
      <c r="D6612" s="367">
        <v>582.00000000000341</v>
      </c>
      <c r="E6612" s="367">
        <v>27069.767441860622</v>
      </c>
      <c r="F6612" s="367">
        <v>-36422.11782149128</v>
      </c>
      <c r="G6612" s="367">
        <v>582.00000000000341</v>
      </c>
      <c r="H6612" s="367">
        <v>145500</v>
      </c>
      <c r="I6612" s="384">
        <v>-477221.43799586181</v>
      </c>
      <c r="J6612" s="367">
        <v>582</v>
      </c>
      <c r="K6612" s="367">
        <v>35272.727272727199</v>
      </c>
      <c r="L6612" s="384">
        <v>56960.933720643967</v>
      </c>
      <c r="M6612" s="367">
        <v>581.99999999999886</v>
      </c>
      <c r="N6612" s="367">
        <v>582</v>
      </c>
      <c r="O6612" s="384">
        <v>-140.44652548762409</v>
      </c>
      <c r="P6612" s="367">
        <v>8.4390000000000001</v>
      </c>
      <c r="Q6612" s="367">
        <v>582</v>
      </c>
      <c r="R6612" s="384">
        <v>911.84478617463276</v>
      </c>
      <c r="S6612" s="367">
        <v>8.1480000000000015</v>
      </c>
      <c r="T6612" s="367">
        <v>20068.965517241348</v>
      </c>
      <c r="U6612" s="384">
        <v>35990.757185125258</v>
      </c>
      <c r="V6612" s="367">
        <v>581.99999999999909</v>
      </c>
      <c r="W6612" s="367">
        <v>969999.99999999208</v>
      </c>
      <c r="X6612" s="384">
        <v>83934.350219374232</v>
      </c>
      <c r="Y6612" s="386">
        <v>581.99999999999523</v>
      </c>
      <c r="Z6612" s="367"/>
      <c r="AA6612" s="367"/>
      <c r="AB6612" s="367"/>
      <c r="AC6612" s="367"/>
      <c r="AD6612" s="367"/>
      <c r="AE6612" s="367"/>
      <c r="AF6612" s="367"/>
      <c r="AG6612" s="367"/>
      <c r="AH6612" s="367"/>
      <c r="AI6612" s="367"/>
      <c r="AJ6612" s="367"/>
      <c r="AK6612" s="367"/>
      <c r="AL6612" s="367"/>
      <c r="AM6612" s="367"/>
      <c r="AN6612" s="367"/>
      <c r="AO6612" s="367"/>
      <c r="AP6612" s="367"/>
      <c r="AQ6612" s="367"/>
      <c r="AR6612" s="367"/>
      <c r="AS6612" s="367"/>
      <c r="AT6612" s="367"/>
    </row>
    <row r="6613" spans="2:46" ht="13.8">
      <c r="B6613" s="26">
        <v>97.16666666666724</v>
      </c>
      <c r="C6613" s="363">
        <v>489.63576823604205</v>
      </c>
      <c r="D6613" s="367">
        <v>583.00000000000341</v>
      </c>
      <c r="E6613" s="367">
        <v>27116.279069767599</v>
      </c>
      <c r="F6613" s="367">
        <v>-36576.88827281136</v>
      </c>
      <c r="G6613" s="367">
        <v>583.00000000000341</v>
      </c>
      <c r="H6613" s="367">
        <v>145750</v>
      </c>
      <c r="I6613" s="384">
        <v>-479126.73946712521</v>
      </c>
      <c r="J6613" s="367">
        <v>583</v>
      </c>
      <c r="K6613" s="367">
        <v>35333.333333333263</v>
      </c>
      <c r="L6613" s="384">
        <v>56988.237937192011</v>
      </c>
      <c r="M6613" s="367">
        <v>582.99999999999886</v>
      </c>
      <c r="N6613" s="367">
        <v>583</v>
      </c>
      <c r="O6613" s="384">
        <v>-141.83013128535697</v>
      </c>
      <c r="P6613" s="367">
        <v>8.4535</v>
      </c>
      <c r="Q6613" s="367">
        <v>583</v>
      </c>
      <c r="R6613" s="384">
        <v>912.87241975435893</v>
      </c>
      <c r="S6613" s="367">
        <v>8.161999999999999</v>
      </c>
      <c r="T6613" s="367">
        <v>20103.448275862036</v>
      </c>
      <c r="U6613" s="384">
        <v>35981.065331687518</v>
      </c>
      <c r="V6613" s="367">
        <v>582.99999999999909</v>
      </c>
      <c r="W6613" s="367">
        <v>971666.66666665871</v>
      </c>
      <c r="X6613" s="384">
        <v>84075.907321254577</v>
      </c>
      <c r="Y6613" s="386">
        <v>582.99999999999523</v>
      </c>
      <c r="Z6613" s="367"/>
      <c r="AA6613" s="367"/>
      <c r="AB6613" s="367"/>
      <c r="AC6613" s="367"/>
      <c r="AD6613" s="367"/>
      <c r="AE6613" s="367"/>
      <c r="AF6613" s="367"/>
      <c r="AG6613" s="367"/>
      <c r="AH6613" s="367"/>
      <c r="AI6613" s="367"/>
      <c r="AJ6613" s="367"/>
      <c r="AK6613" s="367"/>
      <c r="AL6613" s="367"/>
      <c r="AM6613" s="367"/>
      <c r="AN6613" s="367"/>
      <c r="AO6613" s="367"/>
      <c r="AP6613" s="367"/>
      <c r="AQ6613" s="367"/>
      <c r="AR6613" s="367"/>
      <c r="AS6613" s="367"/>
      <c r="AT6613" s="367"/>
    </row>
    <row r="6614" spans="2:46" ht="13.8">
      <c r="B6614" s="26">
        <v>97.333333333333911</v>
      </c>
      <c r="C6614" s="363">
        <v>490.47518062005179</v>
      </c>
      <c r="D6614" s="367">
        <v>584.00000000000352</v>
      </c>
      <c r="E6614" s="367">
        <v>27162.790697674576</v>
      </c>
      <c r="F6614" s="367">
        <v>-36731.974983112115</v>
      </c>
      <c r="G6614" s="367">
        <v>584.00000000000341</v>
      </c>
      <c r="H6614" s="367">
        <v>146000</v>
      </c>
      <c r="I6614" s="384">
        <v>-481035.76420893666</v>
      </c>
      <c r="J6614" s="367">
        <v>584</v>
      </c>
      <c r="K6614" s="367">
        <v>35393.939393939327</v>
      </c>
      <c r="L6614" s="384">
        <v>57015.300072081096</v>
      </c>
      <c r="M6614" s="367">
        <v>583.99999999999898</v>
      </c>
      <c r="N6614" s="367">
        <v>584</v>
      </c>
      <c r="O6614" s="384">
        <v>-143.21765574087243</v>
      </c>
      <c r="P6614" s="367">
        <v>8.468</v>
      </c>
      <c r="Q6614" s="367">
        <v>584</v>
      </c>
      <c r="R6614" s="384">
        <v>913.89820389998863</v>
      </c>
      <c r="S6614" s="367">
        <v>8.1759999999999984</v>
      </c>
      <c r="T6614" s="367">
        <v>20137.931034482724</v>
      </c>
      <c r="U6614" s="384">
        <v>35971.128086680605</v>
      </c>
      <c r="V6614" s="367">
        <v>583.99999999999898</v>
      </c>
      <c r="W6614" s="367">
        <v>973333.33333332534</v>
      </c>
      <c r="X6614" s="384">
        <v>84217.455297938635</v>
      </c>
      <c r="Y6614" s="386">
        <v>583.99999999999523</v>
      </c>
      <c r="Z6614" s="367"/>
      <c r="AA6614" s="367"/>
      <c r="AB6614" s="367"/>
      <c r="AC6614" s="367"/>
      <c r="AD6614" s="367"/>
      <c r="AE6614" s="367"/>
      <c r="AF6614" s="367"/>
      <c r="AG6614" s="367"/>
      <c r="AH6614" s="367"/>
      <c r="AI6614" s="367"/>
      <c r="AJ6614" s="367"/>
      <c r="AK6614" s="367"/>
      <c r="AL6614" s="367"/>
      <c r="AM6614" s="367"/>
      <c r="AN6614" s="367"/>
      <c r="AO6614" s="367"/>
      <c r="AP6614" s="367"/>
      <c r="AQ6614" s="367"/>
      <c r="AR6614" s="367"/>
      <c r="AS6614" s="367"/>
      <c r="AT6614" s="367"/>
    </row>
    <row r="6615" spans="2:46" ht="13.8">
      <c r="B6615" s="26">
        <v>97.500000000000583</v>
      </c>
      <c r="C6615" s="363">
        <v>491.31459148647195</v>
      </c>
      <c r="D6615" s="367">
        <v>585.00000000000352</v>
      </c>
      <c r="E6615" s="367">
        <v>27209.302325581553</v>
      </c>
      <c r="F6615" s="367">
        <v>-36887.377952393523</v>
      </c>
      <c r="G6615" s="367">
        <v>585.00000000000341</v>
      </c>
      <c r="H6615" s="367">
        <v>146250</v>
      </c>
      <c r="I6615" s="384">
        <v>-482948.51222129614</v>
      </c>
      <c r="J6615" s="367">
        <v>585</v>
      </c>
      <c r="K6615" s="367">
        <v>35454.54545454539</v>
      </c>
      <c r="L6615" s="384">
        <v>57042.120125311209</v>
      </c>
      <c r="M6615" s="367">
        <v>584.99999999999898</v>
      </c>
      <c r="N6615" s="367">
        <v>585</v>
      </c>
      <c r="O6615" s="384">
        <v>-144.60909885417053</v>
      </c>
      <c r="P6615" s="367">
        <v>8.4824999999999999</v>
      </c>
      <c r="Q6615" s="367">
        <v>585</v>
      </c>
      <c r="R6615" s="384">
        <v>914.92213861152197</v>
      </c>
      <c r="S6615" s="367">
        <v>8.19</v>
      </c>
      <c r="T6615" s="367">
        <v>20172.413793103413</v>
      </c>
      <c r="U6615" s="384">
        <v>35960.945450104504</v>
      </c>
      <c r="V6615" s="367">
        <v>584.99999999999898</v>
      </c>
      <c r="W6615" s="367">
        <v>974999.99999999197</v>
      </c>
      <c r="X6615" s="384">
        <v>84358.994149426435</v>
      </c>
      <c r="Y6615" s="386">
        <v>584.99999999999523</v>
      </c>
      <c r="Z6615" s="367"/>
      <c r="AA6615" s="367"/>
      <c r="AB6615" s="367"/>
      <c r="AC6615" s="367"/>
      <c r="AD6615" s="367"/>
      <c r="AE6615" s="367"/>
      <c r="AF6615" s="367"/>
      <c r="AG6615" s="367"/>
      <c r="AH6615" s="367"/>
      <c r="AI6615" s="367"/>
      <c r="AJ6615" s="367"/>
      <c r="AK6615" s="367"/>
      <c r="AL6615" s="367"/>
      <c r="AM6615" s="367"/>
      <c r="AN6615" s="367"/>
      <c r="AO6615" s="367"/>
      <c r="AP6615" s="367"/>
      <c r="AQ6615" s="367"/>
      <c r="AR6615" s="367"/>
      <c r="AS6615" s="367"/>
      <c r="AT6615" s="367"/>
    </row>
    <row r="6616" spans="2:46" ht="13.8">
      <c r="B6616" s="26">
        <v>97.666666666667254</v>
      </c>
      <c r="C6616" s="363">
        <v>492.15400083530267</v>
      </c>
      <c r="D6616" s="367">
        <v>586.00000000000352</v>
      </c>
      <c r="E6616" s="367">
        <v>27255.81395348853</v>
      </c>
      <c r="F6616" s="367">
        <v>-37043.097180655597</v>
      </c>
      <c r="G6616" s="367">
        <v>586.00000000000341</v>
      </c>
      <c r="H6616" s="367">
        <v>146500</v>
      </c>
      <c r="I6616" s="384">
        <v>-484864.98350420356</v>
      </c>
      <c r="J6616" s="367">
        <v>586</v>
      </c>
      <c r="K6616" s="367">
        <v>35515.151515151454</v>
      </c>
      <c r="L6616" s="384">
        <v>57068.698096882355</v>
      </c>
      <c r="M6616" s="367">
        <v>585.99999999999909</v>
      </c>
      <c r="N6616" s="367">
        <v>586</v>
      </c>
      <c r="O6616" s="384">
        <v>-146.00446062525123</v>
      </c>
      <c r="P6616" s="367">
        <v>8.4969999999999999</v>
      </c>
      <c r="Q6616" s="367">
        <v>586</v>
      </c>
      <c r="R6616" s="384">
        <v>915.94422388895862</v>
      </c>
      <c r="S6616" s="367">
        <v>8.2039999999999988</v>
      </c>
      <c r="T6616" s="367">
        <v>20206.896551724101</v>
      </c>
      <c r="U6616" s="384">
        <v>35950.517421959237</v>
      </c>
      <c r="V6616" s="367">
        <v>585.99999999999898</v>
      </c>
      <c r="W6616" s="367">
        <v>976666.6666666586</v>
      </c>
      <c r="X6616" s="384">
        <v>84500.523875717932</v>
      </c>
      <c r="Y6616" s="386">
        <v>585.99999999999511</v>
      </c>
      <c r="Z6616" s="367"/>
      <c r="AA6616" s="367"/>
      <c r="AB6616" s="367"/>
      <c r="AC6616" s="367"/>
      <c r="AD6616" s="367"/>
      <c r="AE6616" s="367"/>
      <c r="AF6616" s="367"/>
      <c r="AG6616" s="367"/>
      <c r="AH6616" s="367"/>
      <c r="AI6616" s="367"/>
      <c r="AJ6616" s="367"/>
      <c r="AK6616" s="367"/>
      <c r="AL6616" s="367"/>
      <c r="AM6616" s="367"/>
      <c r="AN6616" s="367"/>
      <c r="AO6616" s="367"/>
      <c r="AP6616" s="367"/>
      <c r="AQ6616" s="367"/>
      <c r="AR6616" s="367"/>
      <c r="AS6616" s="367"/>
      <c r="AT6616" s="367"/>
    </row>
    <row r="6617" spans="2:46" ht="13.8">
      <c r="B6617" s="26">
        <v>97.833333333333925</v>
      </c>
      <c r="C6617" s="363">
        <v>492.99340866654398</v>
      </c>
      <c r="D6617" s="367">
        <v>587.00000000000352</v>
      </c>
      <c r="E6617" s="367">
        <v>27302.325581395507</v>
      </c>
      <c r="F6617" s="367">
        <v>-37199.132667898339</v>
      </c>
      <c r="G6617" s="367">
        <v>587.00000000000341</v>
      </c>
      <c r="H6617" s="367">
        <v>146750</v>
      </c>
      <c r="I6617" s="384">
        <v>-486785.17805765895</v>
      </c>
      <c r="J6617" s="367">
        <v>587</v>
      </c>
      <c r="K6617" s="367">
        <v>35575.757575757518</v>
      </c>
      <c r="L6617" s="384">
        <v>57095.033986794522</v>
      </c>
      <c r="M6617" s="367">
        <v>586.99999999999909</v>
      </c>
      <c r="N6617" s="367">
        <v>587</v>
      </c>
      <c r="O6617" s="384">
        <v>-147.40374105411453</v>
      </c>
      <c r="P6617" s="367">
        <v>8.5114999999999998</v>
      </c>
      <c r="Q6617" s="367">
        <v>587</v>
      </c>
      <c r="R6617" s="384">
        <v>916.96445973229891</v>
      </c>
      <c r="S6617" s="367">
        <v>8.218</v>
      </c>
      <c r="T6617" s="367">
        <v>20241.37931034479</v>
      </c>
      <c r="U6617" s="384">
        <v>35939.844002244783</v>
      </c>
      <c r="V6617" s="367">
        <v>586.99999999999886</v>
      </c>
      <c r="W6617" s="367">
        <v>978333.33333332522</v>
      </c>
      <c r="X6617" s="384">
        <v>84642.044476813157</v>
      </c>
      <c r="Y6617" s="386">
        <v>586.99999999999511</v>
      </c>
      <c r="Z6617" s="367"/>
      <c r="AA6617" s="367"/>
      <c r="AB6617" s="367"/>
      <c r="AC6617" s="367"/>
      <c r="AD6617" s="367"/>
      <c r="AE6617" s="367"/>
      <c r="AF6617" s="367"/>
      <c r="AG6617" s="367"/>
      <c r="AH6617" s="367"/>
      <c r="AI6617" s="367"/>
      <c r="AJ6617" s="367"/>
      <c r="AK6617" s="367"/>
      <c r="AL6617" s="367"/>
      <c r="AM6617" s="367"/>
      <c r="AN6617" s="367"/>
      <c r="AO6617" s="367"/>
      <c r="AP6617" s="367"/>
      <c r="AQ6617" s="367"/>
      <c r="AR6617" s="367"/>
      <c r="AS6617" s="367"/>
      <c r="AT6617" s="367"/>
    </row>
    <row r="6618" spans="2:46" ht="13.8">
      <c r="B6618" s="26">
        <v>98.000000000000597</v>
      </c>
      <c r="C6618" s="363">
        <v>493.83281498019591</v>
      </c>
      <c r="D6618" s="367">
        <v>588.00000000000364</v>
      </c>
      <c r="E6618" s="367">
        <v>27348.837209302485</v>
      </c>
      <c r="F6618" s="367">
        <v>-37355.484414121747</v>
      </c>
      <c r="G6618" s="367">
        <v>588.00000000000341</v>
      </c>
      <c r="H6618" s="367">
        <v>147000</v>
      </c>
      <c r="I6618" s="384">
        <v>-488709.09588166239</v>
      </c>
      <c r="J6618" s="367">
        <v>588</v>
      </c>
      <c r="K6618" s="367">
        <v>35636.363636363581</v>
      </c>
      <c r="L6618" s="384">
        <v>57121.127795047709</v>
      </c>
      <c r="M6618" s="367">
        <v>587.9999999999992</v>
      </c>
      <c r="N6618" s="367">
        <v>588</v>
      </c>
      <c r="O6618" s="384">
        <v>-148.80694014076045</v>
      </c>
      <c r="P6618" s="367">
        <v>8.5259999999999998</v>
      </c>
      <c r="Q6618" s="367">
        <v>588</v>
      </c>
      <c r="R6618" s="384">
        <v>917.98284614154261</v>
      </c>
      <c r="S6618" s="367">
        <v>8.2319999999999993</v>
      </c>
      <c r="T6618" s="367">
        <v>20275.862068965478</v>
      </c>
      <c r="U6618" s="384">
        <v>35928.925190961148</v>
      </c>
      <c r="V6618" s="367">
        <v>587.99999999999886</v>
      </c>
      <c r="W6618" s="367">
        <v>979999.99999999185</v>
      </c>
      <c r="X6618" s="384">
        <v>84783.555952712093</v>
      </c>
      <c r="Y6618" s="386">
        <v>587.99999999999511</v>
      </c>
      <c r="Z6618" s="367"/>
      <c r="AA6618" s="367"/>
      <c r="AB6618" s="367"/>
      <c r="AC6618" s="367"/>
      <c r="AD6618" s="367"/>
      <c r="AE6618" s="367"/>
      <c r="AF6618" s="367"/>
      <c r="AG6618" s="367"/>
      <c r="AH6618" s="367"/>
      <c r="AI6618" s="367"/>
      <c r="AJ6618" s="367"/>
      <c r="AK6618" s="367"/>
      <c r="AL6618" s="367"/>
      <c r="AM6618" s="367"/>
      <c r="AN6618" s="367"/>
      <c r="AO6618" s="367"/>
      <c r="AP6618" s="367"/>
      <c r="AQ6618" s="367"/>
      <c r="AR6618" s="367"/>
      <c r="AS6618" s="367"/>
      <c r="AT6618" s="367"/>
    </row>
    <row r="6619" spans="2:46" ht="13.8">
      <c r="B6619" s="26">
        <v>98.166666666667268</v>
      </c>
      <c r="C6619" s="363">
        <v>494.67221977625826</v>
      </c>
      <c r="D6619" s="367">
        <v>589.00000000000364</v>
      </c>
      <c r="E6619" s="367">
        <v>27395.348837209462</v>
      </c>
      <c r="F6619" s="367">
        <v>-37512.152419325823</v>
      </c>
      <c r="G6619" s="367">
        <v>589.00000000000341</v>
      </c>
      <c r="H6619" s="367">
        <v>147250</v>
      </c>
      <c r="I6619" s="384">
        <v>-490636.73697621381</v>
      </c>
      <c r="J6619" s="367">
        <v>589</v>
      </c>
      <c r="K6619" s="367">
        <v>35696.969696969645</v>
      </c>
      <c r="L6619" s="384">
        <v>57146.97952164193</v>
      </c>
      <c r="M6619" s="367">
        <v>588.9999999999992</v>
      </c>
      <c r="N6619" s="367">
        <v>589</v>
      </c>
      <c r="O6619" s="384">
        <v>-150.21405788518899</v>
      </c>
      <c r="P6619" s="367">
        <v>8.5404999999999998</v>
      </c>
      <c r="Q6619" s="367">
        <v>589</v>
      </c>
      <c r="R6619" s="384">
        <v>918.99938311668996</v>
      </c>
      <c r="S6619" s="367">
        <v>8.2460000000000004</v>
      </c>
      <c r="T6619" s="367">
        <v>20310.344827586167</v>
      </c>
      <c r="U6619" s="384">
        <v>35917.760988108334</v>
      </c>
      <c r="V6619" s="367">
        <v>588.99999999999886</v>
      </c>
      <c r="W6619" s="367">
        <v>981666.66666665848</v>
      </c>
      <c r="X6619" s="384">
        <v>84925.058303414757</v>
      </c>
      <c r="Y6619" s="386">
        <v>588.99999999999511</v>
      </c>
      <c r="Z6619" s="367"/>
      <c r="AA6619" s="367"/>
      <c r="AB6619" s="367"/>
      <c r="AC6619" s="367"/>
      <c r="AD6619" s="367"/>
      <c r="AE6619" s="367"/>
      <c r="AF6619" s="367"/>
      <c r="AG6619" s="367"/>
      <c r="AH6619" s="367"/>
      <c r="AI6619" s="367"/>
      <c r="AJ6619" s="367"/>
      <c r="AK6619" s="367"/>
      <c r="AL6619" s="367"/>
      <c r="AM6619" s="367"/>
      <c r="AN6619" s="367"/>
      <c r="AO6619" s="367"/>
      <c r="AP6619" s="367"/>
      <c r="AQ6619" s="367"/>
      <c r="AR6619" s="367"/>
      <c r="AS6619" s="367"/>
      <c r="AT6619" s="367"/>
    </row>
    <row r="6620" spans="2:46" ht="13.8">
      <c r="B6620" s="26">
        <v>98.33333333333394</v>
      </c>
      <c r="C6620" s="363">
        <v>495.51162305473116</v>
      </c>
      <c r="D6620" s="367">
        <v>590.00000000000364</v>
      </c>
      <c r="E6620" s="367">
        <v>27441.860465116439</v>
      </c>
      <c r="F6620" s="367">
        <v>-37669.136683510558</v>
      </c>
      <c r="G6620" s="367">
        <v>590.00000000000341</v>
      </c>
      <c r="H6620" s="367">
        <v>147500</v>
      </c>
      <c r="I6620" s="384">
        <v>-492568.10134131322</v>
      </c>
      <c r="J6620" s="367">
        <v>590</v>
      </c>
      <c r="K6620" s="367">
        <v>35757.575757575709</v>
      </c>
      <c r="L6620" s="384">
        <v>57172.589166577178</v>
      </c>
      <c r="M6620" s="367">
        <v>589.9999999999992</v>
      </c>
      <c r="N6620" s="367">
        <v>590</v>
      </c>
      <c r="O6620" s="384">
        <v>-151.62509428740012</v>
      </c>
      <c r="P6620" s="367">
        <v>8.5549999999999997</v>
      </c>
      <c r="Q6620" s="367">
        <v>590</v>
      </c>
      <c r="R6620" s="384">
        <v>920.01407065774083</v>
      </c>
      <c r="S6620" s="367">
        <v>8.26</v>
      </c>
      <c r="T6620" s="367">
        <v>20344.827586206855</v>
      </c>
      <c r="U6620" s="384">
        <v>35906.351393686346</v>
      </c>
      <c r="V6620" s="367">
        <v>589.99999999999875</v>
      </c>
      <c r="W6620" s="367">
        <v>983333.33333332511</v>
      </c>
      <c r="X6620" s="384">
        <v>85066.551528921133</v>
      </c>
      <c r="Y6620" s="386">
        <v>589.99999999999511</v>
      </c>
      <c r="Z6620" s="367"/>
      <c r="AA6620" s="367"/>
      <c r="AB6620" s="367"/>
      <c r="AC6620" s="367"/>
      <c r="AD6620" s="367"/>
      <c r="AE6620" s="367"/>
      <c r="AF6620" s="367"/>
      <c r="AG6620" s="367"/>
      <c r="AH6620" s="367"/>
      <c r="AI6620" s="367"/>
      <c r="AJ6620" s="367"/>
      <c r="AK6620" s="367"/>
      <c r="AL6620" s="367"/>
      <c r="AM6620" s="367"/>
      <c r="AN6620" s="367"/>
      <c r="AO6620" s="367"/>
      <c r="AP6620" s="367"/>
      <c r="AQ6620" s="367"/>
      <c r="AR6620" s="367"/>
      <c r="AS6620" s="367"/>
      <c r="AT6620" s="367"/>
    </row>
    <row r="6621" spans="2:46" ht="13.8">
      <c r="B6621" s="26">
        <v>98.500000000000611</v>
      </c>
      <c r="C6621" s="363">
        <v>496.35102481561466</v>
      </c>
      <c r="D6621" s="367">
        <v>591.00000000000364</v>
      </c>
      <c r="E6621" s="367">
        <v>27488.372093023416</v>
      </c>
      <c r="F6621" s="367">
        <v>-37826.437206675961</v>
      </c>
      <c r="G6621" s="367">
        <v>591.00000000000341</v>
      </c>
      <c r="H6621" s="367">
        <v>147750</v>
      </c>
      <c r="I6621" s="384">
        <v>-494503.18897696061</v>
      </c>
      <c r="J6621" s="367">
        <v>591</v>
      </c>
      <c r="K6621" s="367">
        <v>35818.181818181773</v>
      </c>
      <c r="L6621" s="384">
        <v>57197.95672985346</v>
      </c>
      <c r="M6621" s="367">
        <v>590.99999999999932</v>
      </c>
      <c r="N6621" s="367">
        <v>591</v>
      </c>
      <c r="O6621" s="384">
        <v>-153.04004934739405</v>
      </c>
      <c r="P6621" s="367">
        <v>8.5695000000000014</v>
      </c>
      <c r="Q6621" s="367">
        <v>591</v>
      </c>
      <c r="R6621" s="384">
        <v>921.02690876469501</v>
      </c>
      <c r="S6621" s="367">
        <v>8.2740000000000009</v>
      </c>
      <c r="T6621" s="367">
        <v>20379.310344827543</v>
      </c>
      <c r="U6621" s="384">
        <v>35894.696407695184</v>
      </c>
      <c r="V6621" s="367">
        <v>590.99999999999875</v>
      </c>
      <c r="W6621" s="367">
        <v>984999.99999999173</v>
      </c>
      <c r="X6621" s="384">
        <v>85208.035629231206</v>
      </c>
      <c r="Y6621" s="386">
        <v>590.999999999995</v>
      </c>
      <c r="Z6621" s="367"/>
      <c r="AA6621" s="367"/>
      <c r="AB6621" s="367"/>
      <c r="AC6621" s="367"/>
      <c r="AD6621" s="367"/>
      <c r="AE6621" s="367"/>
      <c r="AF6621" s="367"/>
      <c r="AG6621" s="367"/>
      <c r="AH6621" s="367"/>
      <c r="AI6621" s="367"/>
      <c r="AJ6621" s="367"/>
      <c r="AK6621" s="367"/>
      <c r="AL6621" s="367"/>
      <c r="AM6621" s="367"/>
      <c r="AN6621" s="367"/>
      <c r="AO6621" s="367"/>
      <c r="AP6621" s="367"/>
      <c r="AQ6621" s="367"/>
      <c r="AR6621" s="367"/>
      <c r="AS6621" s="367"/>
      <c r="AT6621" s="367"/>
    </row>
    <row r="6622" spans="2:46" ht="13.8">
      <c r="B6622" s="26">
        <v>98.666666666667282</v>
      </c>
      <c r="C6622" s="363">
        <v>497.19042505890877</v>
      </c>
      <c r="D6622" s="367">
        <v>592.00000000000375</v>
      </c>
      <c r="E6622" s="367">
        <v>27534.883720930393</v>
      </c>
      <c r="F6622" s="367">
        <v>-37984.053988822052</v>
      </c>
      <c r="G6622" s="367">
        <v>592.00000000000352</v>
      </c>
      <c r="H6622" s="367">
        <v>148000</v>
      </c>
      <c r="I6622" s="384">
        <v>-496441.99988315604</v>
      </c>
      <c r="J6622" s="367">
        <v>592</v>
      </c>
      <c r="K6622" s="367">
        <v>35878.787878787836</v>
      </c>
      <c r="L6622" s="384">
        <v>57223.082211470763</v>
      </c>
      <c r="M6622" s="367">
        <v>591.99999999999932</v>
      </c>
      <c r="N6622" s="367">
        <v>592</v>
      </c>
      <c r="O6622" s="384">
        <v>-154.45892306517021</v>
      </c>
      <c r="P6622" s="367">
        <v>8.5839999999999996</v>
      </c>
      <c r="Q6622" s="367">
        <v>592</v>
      </c>
      <c r="R6622" s="384">
        <v>922.03789743755272</v>
      </c>
      <c r="S6622" s="367">
        <v>8.2880000000000003</v>
      </c>
      <c r="T6622" s="367">
        <v>20413.793103448232</v>
      </c>
      <c r="U6622" s="384">
        <v>35882.796030134836</v>
      </c>
      <c r="V6622" s="367">
        <v>591.99999999999875</v>
      </c>
      <c r="W6622" s="367">
        <v>986666.66666665836</v>
      </c>
      <c r="X6622" s="384">
        <v>85349.510604345007</v>
      </c>
      <c r="Y6622" s="386">
        <v>591.999999999995</v>
      </c>
      <c r="Z6622" s="367"/>
      <c r="AA6622" s="367"/>
      <c r="AB6622" s="367"/>
      <c r="AC6622" s="367"/>
      <c r="AD6622" s="367"/>
      <c r="AE6622" s="367"/>
      <c r="AF6622" s="367"/>
      <c r="AG6622" s="367"/>
      <c r="AH6622" s="367"/>
      <c r="AI6622" s="367"/>
      <c r="AJ6622" s="367"/>
      <c r="AK6622" s="367"/>
      <c r="AL6622" s="367"/>
      <c r="AM6622" s="367"/>
      <c r="AN6622" s="367"/>
      <c r="AO6622" s="367"/>
      <c r="AP6622" s="367"/>
      <c r="AQ6622" s="367"/>
      <c r="AR6622" s="367"/>
      <c r="AS6622" s="367"/>
      <c r="AT6622" s="367"/>
    </row>
    <row r="6623" spans="2:46" ht="13.8">
      <c r="B6623" s="26">
        <v>98.833333333333954</v>
      </c>
      <c r="C6623" s="363">
        <v>498.02982378461337</v>
      </c>
      <c r="D6623" s="367">
        <v>593.00000000000375</v>
      </c>
      <c r="E6623" s="367">
        <v>27581.39534883737</v>
      </c>
      <c r="F6623" s="367">
        <v>-38141.987029948781</v>
      </c>
      <c r="G6623" s="367">
        <v>593.00000000000352</v>
      </c>
      <c r="H6623" s="367">
        <v>148250</v>
      </c>
      <c r="I6623" s="384">
        <v>-498384.53405989945</v>
      </c>
      <c r="J6623" s="367">
        <v>593</v>
      </c>
      <c r="K6623" s="367">
        <v>35939.3939393939</v>
      </c>
      <c r="L6623" s="384">
        <v>57247.965611429092</v>
      </c>
      <c r="M6623" s="367">
        <v>592.99999999999943</v>
      </c>
      <c r="N6623" s="367">
        <v>593</v>
      </c>
      <c r="O6623" s="384">
        <v>-155.88171544072918</v>
      </c>
      <c r="P6623" s="367">
        <v>8.5984999999999996</v>
      </c>
      <c r="Q6623" s="367">
        <v>593</v>
      </c>
      <c r="R6623" s="384">
        <v>923.04703667631395</v>
      </c>
      <c r="S6623" s="367">
        <v>8.3019999999999996</v>
      </c>
      <c r="T6623" s="367">
        <v>20448.27586206892</v>
      </c>
      <c r="U6623" s="384">
        <v>35870.650261005307</v>
      </c>
      <c r="V6623" s="367">
        <v>592.99999999999864</v>
      </c>
      <c r="W6623" s="367">
        <v>988333.33333332499</v>
      </c>
      <c r="X6623" s="384">
        <v>85490.976454262534</v>
      </c>
      <c r="Y6623" s="386">
        <v>592.999999999995</v>
      </c>
      <c r="Z6623" s="367"/>
      <c r="AA6623" s="367"/>
      <c r="AB6623" s="367"/>
      <c r="AC6623" s="367"/>
      <c r="AD6623" s="367"/>
      <c r="AE6623" s="367"/>
      <c r="AF6623" s="367"/>
      <c r="AG6623" s="367"/>
      <c r="AH6623" s="367"/>
      <c r="AI6623" s="367"/>
      <c r="AJ6623" s="367"/>
      <c r="AK6623" s="367"/>
      <c r="AL6623" s="367"/>
      <c r="AM6623" s="367"/>
      <c r="AN6623" s="367"/>
      <c r="AO6623" s="367"/>
      <c r="AP6623" s="367"/>
      <c r="AQ6623" s="367"/>
      <c r="AR6623" s="367"/>
      <c r="AS6623" s="367"/>
      <c r="AT6623" s="367"/>
    </row>
    <row r="6624" spans="2:46" ht="13.8">
      <c r="B6624" s="26">
        <v>99.000000000000625</v>
      </c>
      <c r="C6624" s="363">
        <v>498.86922099272846</v>
      </c>
      <c r="D6624" s="367">
        <v>594.00000000000375</v>
      </c>
      <c r="E6624" s="367">
        <v>27627.906976744347</v>
      </c>
      <c r="F6624" s="367">
        <v>-38300.236330056185</v>
      </c>
      <c r="G6624" s="367">
        <v>594.00000000000352</v>
      </c>
      <c r="H6624" s="367">
        <v>148500</v>
      </c>
      <c r="I6624" s="384">
        <v>-500330.79150719085</v>
      </c>
      <c r="J6624" s="367">
        <v>594</v>
      </c>
      <c r="K6624" s="367">
        <v>35999.999999999964</v>
      </c>
      <c r="L6624" s="384">
        <v>57272.606929728441</v>
      </c>
      <c r="M6624" s="367">
        <v>593.99999999999943</v>
      </c>
      <c r="N6624" s="367">
        <v>594</v>
      </c>
      <c r="O6624" s="384">
        <v>-157.30842647407096</v>
      </c>
      <c r="P6624" s="367">
        <v>8.6130000000000013</v>
      </c>
      <c r="Q6624" s="367">
        <v>594</v>
      </c>
      <c r="R6624" s="384">
        <v>924.05432648097872</v>
      </c>
      <c r="S6624" s="367">
        <v>8.3160000000000007</v>
      </c>
      <c r="T6624" s="367">
        <v>20482.758620689609</v>
      </c>
      <c r="U6624" s="384">
        <v>35858.259100306597</v>
      </c>
      <c r="V6624" s="367">
        <v>593.99999999999864</v>
      </c>
      <c r="W6624" s="367">
        <v>989999.99999999162</v>
      </c>
      <c r="X6624" s="384">
        <v>85632.433178983789</v>
      </c>
      <c r="Y6624" s="386">
        <v>593.999999999995</v>
      </c>
      <c r="Z6624" s="367"/>
      <c r="AA6624" s="367"/>
      <c r="AB6624" s="367"/>
      <c r="AC6624" s="367"/>
      <c r="AD6624" s="367"/>
      <c r="AE6624" s="367"/>
      <c r="AF6624" s="367"/>
      <c r="AG6624" s="367"/>
      <c r="AH6624" s="367"/>
      <c r="AI6624" s="367"/>
      <c r="AJ6624" s="367"/>
      <c r="AK6624" s="367"/>
      <c r="AL6624" s="367"/>
      <c r="AM6624" s="367"/>
      <c r="AN6624" s="367"/>
      <c r="AO6624" s="367"/>
      <c r="AP6624" s="367"/>
      <c r="AQ6624" s="367"/>
      <c r="AR6624" s="367"/>
      <c r="AS6624" s="367"/>
      <c r="AT6624" s="367"/>
    </row>
    <row r="6625" spans="2:46" ht="13.8">
      <c r="B6625" s="26">
        <v>99.166666666667297</v>
      </c>
      <c r="C6625" s="363">
        <v>499.70861668325409</v>
      </c>
      <c r="D6625" s="367">
        <v>595.00000000000375</v>
      </c>
      <c r="E6625" s="367">
        <v>27674.418604651324</v>
      </c>
      <c r="F6625" s="367">
        <v>-38458.801889144248</v>
      </c>
      <c r="G6625" s="367">
        <v>595.00000000000352</v>
      </c>
      <c r="H6625" s="367">
        <v>148750</v>
      </c>
      <c r="I6625" s="384">
        <v>-502280.77222503023</v>
      </c>
      <c r="J6625" s="367">
        <v>595</v>
      </c>
      <c r="K6625" s="367">
        <v>36060.606060606027</v>
      </c>
      <c r="L6625" s="384">
        <v>57297.006166368825</v>
      </c>
      <c r="M6625" s="367">
        <v>594.99999999999955</v>
      </c>
      <c r="N6625" s="367">
        <v>595</v>
      </c>
      <c r="O6625" s="384">
        <v>-158.73905616519494</v>
      </c>
      <c r="P6625" s="367">
        <v>8.6274999999999995</v>
      </c>
      <c r="Q6625" s="367">
        <v>595</v>
      </c>
      <c r="R6625" s="384">
        <v>925.05976685154712</v>
      </c>
      <c r="S6625" s="367">
        <v>8.33</v>
      </c>
      <c r="T6625" s="367">
        <v>20517.241379310297</v>
      </c>
      <c r="U6625" s="384">
        <v>35845.622548038715</v>
      </c>
      <c r="V6625" s="367">
        <v>594.99999999999864</v>
      </c>
      <c r="W6625" s="367">
        <v>991666.66666665825</v>
      </c>
      <c r="X6625" s="384">
        <v>85773.880778508741</v>
      </c>
      <c r="Y6625" s="386">
        <v>594.99999999999488</v>
      </c>
      <c r="Z6625" s="367"/>
      <c r="AA6625" s="367"/>
      <c r="AB6625" s="367"/>
      <c r="AC6625" s="367"/>
      <c r="AD6625" s="367"/>
      <c r="AE6625" s="367"/>
      <c r="AF6625" s="367"/>
      <c r="AG6625" s="367"/>
      <c r="AH6625" s="367"/>
      <c r="AI6625" s="367"/>
      <c r="AJ6625" s="367"/>
      <c r="AK6625" s="367"/>
      <c r="AL6625" s="367"/>
      <c r="AM6625" s="367"/>
      <c r="AN6625" s="367"/>
      <c r="AO6625" s="367"/>
      <c r="AP6625" s="367"/>
      <c r="AQ6625" s="367"/>
      <c r="AR6625" s="367"/>
      <c r="AS6625" s="367"/>
      <c r="AT6625" s="367"/>
    </row>
    <row r="6626" spans="2:46" ht="13.8">
      <c r="B6626" s="26">
        <v>99.333333333333968</v>
      </c>
      <c r="C6626" s="363">
        <v>500.54801085619044</v>
      </c>
      <c r="D6626" s="367">
        <v>596.00000000000387</v>
      </c>
      <c r="E6626" s="367">
        <v>27720.930232558301</v>
      </c>
      <c r="F6626" s="367">
        <v>-38617.683707212971</v>
      </c>
      <c r="G6626" s="367">
        <v>596.00000000000352</v>
      </c>
      <c r="H6626" s="367">
        <v>149000</v>
      </c>
      <c r="I6626" s="384">
        <v>-504234.47621341766</v>
      </c>
      <c r="J6626" s="367">
        <v>596</v>
      </c>
      <c r="K6626" s="367">
        <v>36121.212121212091</v>
      </c>
      <c r="L6626" s="384">
        <v>57321.16332135025</v>
      </c>
      <c r="M6626" s="367">
        <v>595.99999999999955</v>
      </c>
      <c r="N6626" s="367">
        <v>596</v>
      </c>
      <c r="O6626" s="384">
        <v>-160.17360451410192</v>
      </c>
      <c r="P6626" s="367">
        <v>8.6420000000000012</v>
      </c>
      <c r="Q6626" s="367">
        <v>596</v>
      </c>
      <c r="R6626" s="384">
        <v>926.06335778801883</v>
      </c>
      <c r="S6626" s="367">
        <v>8.3440000000000012</v>
      </c>
      <c r="T6626" s="367">
        <v>20551.724137930985</v>
      </c>
      <c r="U6626" s="384">
        <v>35832.740604201652</v>
      </c>
      <c r="V6626" s="367">
        <v>595.99999999999852</v>
      </c>
      <c r="W6626" s="367">
        <v>993333.33333332487</v>
      </c>
      <c r="X6626" s="384">
        <v>85915.31925283742</v>
      </c>
      <c r="Y6626" s="386">
        <v>595.99999999999488</v>
      </c>
      <c r="Z6626" s="367"/>
      <c r="AA6626" s="367"/>
      <c r="AB6626" s="367"/>
      <c r="AC6626" s="367"/>
      <c r="AD6626" s="367"/>
      <c r="AE6626" s="367"/>
      <c r="AF6626" s="367"/>
      <c r="AG6626" s="367"/>
      <c r="AH6626" s="367"/>
      <c r="AI6626" s="367"/>
      <c r="AJ6626" s="367"/>
      <c r="AK6626" s="367"/>
      <c r="AL6626" s="367"/>
      <c r="AM6626" s="367"/>
      <c r="AN6626" s="367"/>
      <c r="AO6626" s="367"/>
      <c r="AP6626" s="367"/>
      <c r="AQ6626" s="367"/>
      <c r="AR6626" s="367"/>
      <c r="AS6626" s="367"/>
      <c r="AT6626" s="367"/>
    </row>
    <row r="6627" spans="2:46" ht="13.8">
      <c r="B6627" s="26">
        <v>99.500000000000639</v>
      </c>
      <c r="C6627" s="363">
        <v>501.38740351153712</v>
      </c>
      <c r="D6627" s="367">
        <v>597.00000000000387</v>
      </c>
      <c r="E6627" s="367">
        <v>27767.441860465278</v>
      </c>
      <c r="F6627" s="367">
        <v>-38776.881784262368</v>
      </c>
      <c r="G6627" s="367">
        <v>597.00000000000352</v>
      </c>
      <c r="H6627" s="367">
        <v>149250</v>
      </c>
      <c r="I6627" s="384">
        <v>-506191.90347235306</v>
      </c>
      <c r="J6627" s="367">
        <v>597</v>
      </c>
      <c r="K6627" s="367">
        <v>36181.818181818155</v>
      </c>
      <c r="L6627" s="384">
        <v>57345.078394672688</v>
      </c>
      <c r="M6627" s="367">
        <v>596.99999999999966</v>
      </c>
      <c r="N6627" s="367">
        <v>597</v>
      </c>
      <c r="O6627" s="384">
        <v>-161.61207152079115</v>
      </c>
      <c r="P6627" s="367">
        <v>8.6564999999999994</v>
      </c>
      <c r="Q6627" s="367">
        <v>597</v>
      </c>
      <c r="R6627" s="384">
        <v>927.06509929039396</v>
      </c>
      <c r="S6627" s="367">
        <v>8.3579999999999988</v>
      </c>
      <c r="T6627" s="367">
        <v>20586.206896551674</v>
      </c>
      <c r="U6627" s="384">
        <v>35819.613268795409</v>
      </c>
      <c r="V6627" s="367">
        <v>596.99999999999852</v>
      </c>
      <c r="W6627" s="367">
        <v>994999.9999999915</v>
      </c>
      <c r="X6627" s="384">
        <v>86056.748601969797</v>
      </c>
      <c r="Y6627" s="386">
        <v>596.99999999999488</v>
      </c>
      <c r="Z6627" s="367"/>
      <c r="AA6627" s="367"/>
      <c r="AB6627" s="367"/>
      <c r="AC6627" s="367"/>
      <c r="AD6627" s="367"/>
      <c r="AE6627" s="367"/>
      <c r="AF6627" s="367"/>
      <c r="AG6627" s="367"/>
      <c r="AH6627" s="367"/>
      <c r="AI6627" s="367"/>
      <c r="AJ6627" s="367"/>
      <c r="AK6627" s="367"/>
      <c r="AL6627" s="367"/>
      <c r="AM6627" s="367"/>
      <c r="AN6627" s="367"/>
      <c r="AO6627" s="367"/>
      <c r="AP6627" s="367"/>
      <c r="AQ6627" s="367"/>
      <c r="AR6627" s="367"/>
      <c r="AS6627" s="367"/>
      <c r="AT6627" s="367"/>
    </row>
    <row r="6628" spans="2:46" ht="13.8">
      <c r="B6628" s="26">
        <v>99.666666666667311</v>
      </c>
      <c r="C6628" s="363">
        <v>502.22679464929439</v>
      </c>
      <c r="D6628" s="367">
        <v>598.00000000000387</v>
      </c>
      <c r="E6628" s="367">
        <v>27813.953488372255</v>
      </c>
      <c r="F6628" s="367">
        <v>-38936.396120292433</v>
      </c>
      <c r="G6628" s="367">
        <v>598.00000000000352</v>
      </c>
      <c r="H6628" s="367">
        <v>149500</v>
      </c>
      <c r="I6628" s="384">
        <v>-508153.05400183646</v>
      </c>
      <c r="J6628" s="367">
        <v>598</v>
      </c>
      <c r="K6628" s="367">
        <v>36242.424242424218</v>
      </c>
      <c r="L6628" s="384">
        <v>57368.751386336146</v>
      </c>
      <c r="M6628" s="367">
        <v>597.99999999999966</v>
      </c>
      <c r="N6628" s="367">
        <v>598</v>
      </c>
      <c r="O6628" s="384">
        <v>-163.05445718526312</v>
      </c>
      <c r="P6628" s="367">
        <v>8.6709999999999994</v>
      </c>
      <c r="Q6628" s="367">
        <v>598</v>
      </c>
      <c r="R6628" s="384">
        <v>928.06499135867273</v>
      </c>
      <c r="S6628" s="367">
        <v>8.3719999999999999</v>
      </c>
      <c r="T6628" s="367">
        <v>20620.689655172362</v>
      </c>
      <c r="U6628" s="384">
        <v>35806.240541819992</v>
      </c>
      <c r="V6628" s="367">
        <v>597.99999999999852</v>
      </c>
      <c r="W6628" s="367">
        <v>996666.66666665813</v>
      </c>
      <c r="X6628" s="384">
        <v>86198.168825905916</v>
      </c>
      <c r="Y6628" s="386">
        <v>597.99999999999488</v>
      </c>
      <c r="Z6628" s="367"/>
      <c r="AA6628" s="367"/>
      <c r="AB6628" s="367"/>
      <c r="AC6628" s="367"/>
      <c r="AD6628" s="367"/>
      <c r="AE6628" s="367"/>
      <c r="AF6628" s="367"/>
      <c r="AG6628" s="367"/>
      <c r="AH6628" s="367"/>
      <c r="AI6628" s="367"/>
      <c r="AJ6628" s="367"/>
      <c r="AK6628" s="367"/>
      <c r="AL6628" s="367"/>
      <c r="AM6628" s="367"/>
      <c r="AN6628" s="367"/>
      <c r="AO6628" s="367"/>
      <c r="AP6628" s="367"/>
      <c r="AQ6628" s="367"/>
      <c r="AR6628" s="367"/>
      <c r="AS6628" s="367"/>
      <c r="AT6628" s="367"/>
    </row>
    <row r="6629" spans="2:46" ht="13.8">
      <c r="B6629" s="26">
        <v>99.833333333333982</v>
      </c>
      <c r="C6629" s="363">
        <v>503.06618426946227</v>
      </c>
      <c r="D6629" s="367">
        <v>599.00000000000387</v>
      </c>
      <c r="E6629" s="367">
        <v>27860.465116279232</v>
      </c>
      <c r="F6629" s="367">
        <v>-39096.22671530315</v>
      </c>
      <c r="G6629" s="367">
        <v>599.00000000000352</v>
      </c>
      <c r="H6629" s="367">
        <v>149750</v>
      </c>
      <c r="I6629" s="384">
        <v>-510117.92780186783</v>
      </c>
      <c r="J6629" s="367">
        <v>599</v>
      </c>
      <c r="K6629" s="367">
        <v>36303.030303030282</v>
      </c>
      <c r="L6629" s="384">
        <v>57392.182296340645</v>
      </c>
      <c r="M6629" s="367">
        <v>598.99999999999977</v>
      </c>
      <c r="N6629" s="367">
        <v>599</v>
      </c>
      <c r="O6629" s="384">
        <v>-164.50076150751792</v>
      </c>
      <c r="P6629" s="367">
        <v>8.6855000000000011</v>
      </c>
      <c r="Q6629" s="367">
        <v>599</v>
      </c>
      <c r="R6629" s="384">
        <v>929.0630339928548</v>
      </c>
      <c r="S6629" s="367">
        <v>8.3859999999999992</v>
      </c>
      <c r="T6629" s="367">
        <v>20655.172413793051</v>
      </c>
      <c r="U6629" s="384">
        <v>35792.622423275396</v>
      </c>
      <c r="V6629" s="367">
        <v>598.99999999999841</v>
      </c>
      <c r="W6629" s="367">
        <v>998333.33333332476</v>
      </c>
      <c r="X6629" s="384">
        <v>86339.579924645746</v>
      </c>
      <c r="Y6629" s="386">
        <v>598.99999999999488</v>
      </c>
      <c r="Z6629" s="367"/>
      <c r="AA6629" s="367"/>
      <c r="AB6629" s="367"/>
      <c r="AC6629" s="367"/>
      <c r="AD6629" s="367"/>
      <c r="AE6629" s="367"/>
      <c r="AF6629" s="367"/>
      <c r="AG6629" s="367"/>
      <c r="AH6629" s="367"/>
      <c r="AI6629" s="367"/>
      <c r="AJ6629" s="367"/>
      <c r="AK6629" s="367"/>
      <c r="AL6629" s="367"/>
      <c r="AM6629" s="367"/>
      <c r="AN6629" s="367"/>
      <c r="AO6629" s="367"/>
      <c r="AP6629" s="367"/>
      <c r="AQ6629" s="367"/>
      <c r="AR6629" s="367"/>
      <c r="AS6629" s="367"/>
      <c r="AT6629" s="367"/>
    </row>
    <row r="6630" spans="2:46" ht="13.8">
      <c r="B6630" s="26">
        <v>100.00000000000065</v>
      </c>
      <c r="C6630" s="363">
        <v>503.90557237204075</v>
      </c>
      <c r="D6630" s="367">
        <v>600.00000000000398</v>
      </c>
      <c r="E6630" s="367">
        <v>27906.97674418621</v>
      </c>
      <c r="F6630" s="367">
        <v>-39256.373569294548</v>
      </c>
      <c r="G6630" s="367">
        <v>600.00000000000352</v>
      </c>
      <c r="H6630" s="367">
        <v>150000</v>
      </c>
      <c r="I6630" s="384">
        <v>-512086.52487244725</v>
      </c>
      <c r="J6630" s="367">
        <v>600</v>
      </c>
      <c r="K6630" s="367">
        <v>36363.636363636346</v>
      </c>
      <c r="L6630" s="384">
        <v>57415.371124686164</v>
      </c>
      <c r="M6630" s="367">
        <v>599.99999999999977</v>
      </c>
      <c r="N6630" s="367">
        <v>600</v>
      </c>
      <c r="O6630" s="384">
        <v>-165.95098448755499</v>
      </c>
      <c r="P6630" s="367">
        <v>8.6999999999999993</v>
      </c>
      <c r="Q6630" s="367">
        <v>600</v>
      </c>
      <c r="R6630" s="384">
        <v>930.05922719294074</v>
      </c>
      <c r="S6630" s="367">
        <v>8.4</v>
      </c>
      <c r="T6630" s="367">
        <v>20689.655172413739</v>
      </c>
      <c r="U6630" s="384">
        <v>35778.758913161619</v>
      </c>
      <c r="V6630" s="367">
        <v>599.99999999999841</v>
      </c>
      <c r="W6630" s="367">
        <v>999999.99999999139</v>
      </c>
      <c r="X6630" s="384">
        <v>86480.981898189275</v>
      </c>
      <c r="Y6630" s="386">
        <v>599.99999999999477</v>
      </c>
      <c r="Z6630" s="367"/>
      <c r="AA6630" s="367"/>
      <c r="AB6630" s="367"/>
      <c r="AC6630" s="367"/>
      <c r="AD6630" s="367"/>
      <c r="AE6630" s="367"/>
      <c r="AF6630" s="367"/>
      <c r="AG6630" s="367"/>
      <c r="AH6630" s="367"/>
      <c r="AI6630" s="367"/>
      <c r="AJ6630" s="367"/>
      <c r="AK6630" s="367"/>
      <c r="AL6630" s="367"/>
      <c r="AM6630" s="367"/>
      <c r="AN6630" s="367"/>
      <c r="AO6630" s="367"/>
      <c r="AP6630" s="367"/>
      <c r="AQ6630" s="367"/>
      <c r="AR6630" s="367"/>
      <c r="AS6630" s="367"/>
      <c r="AT6630" s="367"/>
    </row>
    <row r="6631" spans="2:46" ht="13.8">
      <c r="B6631" s="26">
        <v>100.16666666666733</v>
      </c>
      <c r="C6631" s="363">
        <v>504.74495895702961</v>
      </c>
      <c r="D6631" s="367">
        <v>601.00000000000398</v>
      </c>
      <c r="E6631" s="367">
        <v>27953.488372093187</v>
      </c>
      <c r="F6631" s="367">
        <v>-39416.836682266599</v>
      </c>
      <c r="G6631" s="367">
        <v>601.00000000000352</v>
      </c>
      <c r="H6631" s="367">
        <v>150250</v>
      </c>
      <c r="I6631" s="384">
        <v>-514058.84521357465</v>
      </c>
      <c r="J6631" s="367">
        <v>601</v>
      </c>
      <c r="K6631" s="367">
        <v>36424.242424242409</v>
      </c>
      <c r="L6631" s="384">
        <v>57438.317871372717</v>
      </c>
      <c r="M6631" s="367">
        <v>600.99999999999977</v>
      </c>
      <c r="N6631" s="367">
        <v>601</v>
      </c>
      <c r="O6631" s="384">
        <v>-167.40512612537481</v>
      </c>
      <c r="P6631" s="367">
        <v>8.7144999999999992</v>
      </c>
      <c r="Q6631" s="367">
        <v>601</v>
      </c>
      <c r="R6631" s="384">
        <v>931.05357095892975</v>
      </c>
      <c r="S6631" s="367">
        <v>8.4139999999999997</v>
      </c>
      <c r="T6631" s="367">
        <v>20724.137931034427</v>
      </c>
      <c r="U6631" s="384">
        <v>35764.650011478661</v>
      </c>
      <c r="V6631" s="367">
        <v>600.99999999999841</v>
      </c>
      <c r="W6631" s="367">
        <v>1001666.666666658</v>
      </c>
      <c r="X6631" s="384">
        <v>86622.374746536545</v>
      </c>
      <c r="Y6631" s="386">
        <v>600.99999999999477</v>
      </c>
      <c r="Z6631" s="367"/>
      <c r="AA6631" s="367"/>
      <c r="AB6631" s="367"/>
      <c r="AC6631" s="367"/>
      <c r="AD6631" s="367"/>
      <c r="AE6631" s="367"/>
      <c r="AF6631" s="367"/>
      <c r="AG6631" s="367"/>
      <c r="AH6631" s="367"/>
      <c r="AI6631" s="367"/>
      <c r="AJ6631" s="367"/>
      <c r="AK6631" s="367"/>
      <c r="AL6631" s="367"/>
      <c r="AM6631" s="367"/>
      <c r="AN6631" s="367"/>
      <c r="AO6631" s="367"/>
      <c r="AP6631" s="367"/>
      <c r="AQ6631" s="367"/>
      <c r="AR6631" s="367"/>
      <c r="AS6631" s="367"/>
      <c r="AT6631" s="367"/>
    </row>
    <row r="6632" spans="2:46" ht="13.8">
      <c r="B6632" s="26">
        <v>100.333333333334</v>
      </c>
      <c r="C6632" s="363">
        <v>505.58434402442907</v>
      </c>
      <c r="D6632" s="367">
        <v>602.00000000000398</v>
      </c>
      <c r="E6632" s="367">
        <v>28000.000000000164</v>
      </c>
      <c r="F6632" s="367">
        <v>-39577.616054219317</v>
      </c>
      <c r="G6632" s="367">
        <v>602.00000000000352</v>
      </c>
      <c r="H6632" s="367">
        <v>150500</v>
      </c>
      <c r="I6632" s="384">
        <v>-516034.88882525003</v>
      </c>
      <c r="J6632" s="367">
        <v>602</v>
      </c>
      <c r="K6632" s="367">
        <v>36484.848484848473</v>
      </c>
      <c r="L6632" s="384">
        <v>57461.022536400298</v>
      </c>
      <c r="M6632" s="367">
        <v>601.99999999999989</v>
      </c>
      <c r="N6632" s="367">
        <v>602</v>
      </c>
      <c r="O6632" s="384">
        <v>-168.86318642097743</v>
      </c>
      <c r="P6632" s="367">
        <v>8.729000000000001</v>
      </c>
      <c r="Q6632" s="367">
        <v>602</v>
      </c>
      <c r="R6632" s="384">
        <v>932.04606529082241</v>
      </c>
      <c r="S6632" s="367">
        <v>8.427999999999999</v>
      </c>
      <c r="T6632" s="367">
        <v>20758.620689655116</v>
      </c>
      <c r="U6632" s="384">
        <v>35750.295718226524</v>
      </c>
      <c r="V6632" s="367">
        <v>601.99999999999829</v>
      </c>
      <c r="W6632" s="367">
        <v>1003333.3333333246</v>
      </c>
      <c r="X6632" s="384">
        <v>86763.758469687513</v>
      </c>
      <c r="Y6632" s="386">
        <v>601.99999999999477</v>
      </c>
      <c r="Z6632" s="367"/>
      <c r="AA6632" s="367"/>
      <c r="AB6632" s="367"/>
      <c r="AC6632" s="367"/>
      <c r="AD6632" s="367"/>
      <c r="AE6632" s="367"/>
      <c r="AF6632" s="367"/>
      <c r="AG6632" s="367"/>
      <c r="AH6632" s="367"/>
      <c r="AI6632" s="367"/>
      <c r="AJ6632" s="367"/>
      <c r="AK6632" s="367"/>
      <c r="AL6632" s="367"/>
      <c r="AM6632" s="367"/>
      <c r="AN6632" s="367"/>
      <c r="AO6632" s="367"/>
      <c r="AP6632" s="367"/>
      <c r="AQ6632" s="367"/>
      <c r="AR6632" s="367"/>
      <c r="AS6632" s="367"/>
      <c r="AT6632" s="367"/>
    </row>
    <row r="6633" spans="2:46" ht="13.8">
      <c r="B6633" s="26">
        <v>100.50000000000067</v>
      </c>
      <c r="C6633" s="363">
        <v>506.42372757423914</v>
      </c>
      <c r="D6633" s="367">
        <v>603.00000000000398</v>
      </c>
      <c r="E6633" s="367">
        <v>28046.511627907141</v>
      </c>
      <c r="F6633" s="367">
        <v>-39738.71168515271</v>
      </c>
      <c r="G6633" s="367">
        <v>603.00000000000352</v>
      </c>
      <c r="H6633" s="367">
        <v>150750</v>
      </c>
      <c r="I6633" s="384">
        <v>-518014.6557074734</v>
      </c>
      <c r="J6633" s="367">
        <v>603</v>
      </c>
      <c r="K6633" s="367">
        <v>36545.454545454537</v>
      </c>
      <c r="L6633" s="384">
        <v>57483.485119768899</v>
      </c>
      <c r="M6633" s="367">
        <v>602.99999999999989</v>
      </c>
      <c r="N6633" s="367">
        <v>603</v>
      </c>
      <c r="O6633" s="384">
        <v>-170.32516537436231</v>
      </c>
      <c r="P6633" s="367">
        <v>8.7434999999999992</v>
      </c>
      <c r="Q6633" s="367">
        <v>603</v>
      </c>
      <c r="R6633" s="384">
        <v>933.03671018861883</v>
      </c>
      <c r="S6633" s="367">
        <v>8.4420000000000002</v>
      </c>
      <c r="T6633" s="367">
        <v>20793.103448275804</v>
      </c>
      <c r="U6633" s="384">
        <v>35735.696033405213</v>
      </c>
      <c r="V6633" s="367">
        <v>602.99999999999829</v>
      </c>
      <c r="W6633" s="367">
        <v>1004999.9999999913</v>
      </c>
      <c r="X6633" s="384">
        <v>86905.133067642208</v>
      </c>
      <c r="Y6633" s="386">
        <v>602.99999999999477</v>
      </c>
      <c r="Z6633" s="367"/>
      <c r="AA6633" s="367"/>
      <c r="AB6633" s="367"/>
      <c r="AC6633" s="367"/>
      <c r="AD6633" s="367"/>
      <c r="AE6633" s="367"/>
      <c r="AF6633" s="367"/>
      <c r="AG6633" s="367"/>
      <c r="AH6633" s="367"/>
      <c r="AI6633" s="367"/>
      <c r="AJ6633" s="367"/>
      <c r="AK6633" s="367"/>
      <c r="AL6633" s="367"/>
      <c r="AM6633" s="367"/>
      <c r="AN6633" s="367"/>
      <c r="AO6633" s="367"/>
      <c r="AP6633" s="367"/>
      <c r="AQ6633" s="367"/>
      <c r="AR6633" s="367"/>
      <c r="AS6633" s="367"/>
      <c r="AT6633" s="367"/>
    </row>
    <row r="6634" spans="2:46" ht="13.8">
      <c r="B6634" s="26">
        <v>100.66666666666734</v>
      </c>
      <c r="C6634" s="363">
        <v>507.26310960645975</v>
      </c>
      <c r="D6634" s="367">
        <v>604.00000000000409</v>
      </c>
      <c r="E6634" s="367">
        <v>28093.023255814118</v>
      </c>
      <c r="F6634" s="367">
        <v>-39900.123575066755</v>
      </c>
      <c r="G6634" s="367">
        <v>604.00000000000352</v>
      </c>
      <c r="H6634" s="367">
        <v>151000</v>
      </c>
      <c r="I6634" s="384">
        <v>-519998.14586024481</v>
      </c>
      <c r="J6634" s="367">
        <v>604</v>
      </c>
      <c r="K6634" s="367">
        <v>36606.060606060601</v>
      </c>
      <c r="L6634" s="384">
        <v>57505.705621478526</v>
      </c>
      <c r="M6634" s="367">
        <v>604</v>
      </c>
      <c r="N6634" s="367">
        <v>604</v>
      </c>
      <c r="O6634" s="384">
        <v>-171.79106298553012</v>
      </c>
      <c r="P6634" s="367">
        <v>8.7580000000000009</v>
      </c>
      <c r="Q6634" s="367">
        <v>604</v>
      </c>
      <c r="R6634" s="384">
        <v>934.02550565231843</v>
      </c>
      <c r="S6634" s="367">
        <v>8.4559999999999995</v>
      </c>
      <c r="T6634" s="367">
        <v>20827.586206896493</v>
      </c>
      <c r="U6634" s="384">
        <v>35720.850957014722</v>
      </c>
      <c r="V6634" s="367">
        <v>603.99999999999829</v>
      </c>
      <c r="W6634" s="367">
        <v>1006666.6666666579</v>
      </c>
      <c r="X6634" s="384">
        <v>87046.498540400629</v>
      </c>
      <c r="Y6634" s="386">
        <v>603.99999999999477</v>
      </c>
      <c r="Z6634" s="367"/>
      <c r="AA6634" s="367"/>
      <c r="AB6634" s="367"/>
      <c r="AC6634" s="367"/>
      <c r="AD6634" s="367"/>
      <c r="AE6634" s="367"/>
      <c r="AF6634" s="367"/>
      <c r="AG6634" s="367"/>
      <c r="AH6634" s="367"/>
      <c r="AI6634" s="367"/>
      <c r="AJ6634" s="367"/>
      <c r="AK6634" s="367"/>
      <c r="AL6634" s="367"/>
      <c r="AM6634" s="367"/>
      <c r="AN6634" s="367"/>
      <c r="AO6634" s="367"/>
      <c r="AP6634" s="367"/>
      <c r="AQ6634" s="367"/>
      <c r="AR6634" s="367"/>
      <c r="AS6634" s="367"/>
      <c r="AT6634" s="367"/>
    </row>
    <row r="6635" spans="2:46" ht="13.8">
      <c r="B6635" s="26">
        <v>100.83333333333401</v>
      </c>
      <c r="C6635" s="363">
        <v>508.10249012109085</v>
      </c>
      <c r="D6635" s="367">
        <v>605.00000000000409</v>
      </c>
      <c r="E6635" s="367">
        <v>28139.534883721095</v>
      </c>
      <c r="F6635" s="367">
        <v>-40061.851723961474</v>
      </c>
      <c r="G6635" s="367">
        <v>605.00000000000352</v>
      </c>
      <c r="H6635" s="367">
        <v>151250</v>
      </c>
      <c r="I6635" s="384">
        <v>-521985.3592835642</v>
      </c>
      <c r="J6635" s="367">
        <v>605</v>
      </c>
      <c r="K6635" s="367">
        <v>36666.666666666664</v>
      </c>
      <c r="L6635" s="384">
        <v>57527.684041529181</v>
      </c>
      <c r="M6635" s="367">
        <v>605</v>
      </c>
      <c r="N6635" s="367">
        <v>605</v>
      </c>
      <c r="O6635" s="384">
        <v>-173.26087925448044</v>
      </c>
      <c r="P6635" s="367">
        <v>8.7725000000000009</v>
      </c>
      <c r="Q6635" s="367">
        <v>605</v>
      </c>
      <c r="R6635" s="384">
        <v>935.01245168192179</v>
      </c>
      <c r="S6635" s="367">
        <v>8.4700000000000006</v>
      </c>
      <c r="T6635" s="367">
        <v>20862.068965517181</v>
      </c>
      <c r="U6635" s="384">
        <v>35705.76048905505</v>
      </c>
      <c r="V6635" s="367">
        <v>604.99999999999818</v>
      </c>
      <c r="W6635" s="367">
        <v>1008333.3333333245</v>
      </c>
      <c r="X6635" s="384">
        <v>87187.854887962734</v>
      </c>
      <c r="Y6635" s="386">
        <v>604.99999999999466</v>
      </c>
      <c r="Z6635" s="367"/>
      <c r="AA6635" s="367"/>
      <c r="AB6635" s="367"/>
      <c r="AC6635" s="367"/>
      <c r="AD6635" s="367"/>
      <c r="AE6635" s="367"/>
      <c r="AF6635" s="367"/>
      <c r="AG6635" s="367"/>
      <c r="AH6635" s="367"/>
      <c r="AI6635" s="367"/>
      <c r="AJ6635" s="367"/>
      <c r="AK6635" s="367"/>
      <c r="AL6635" s="367"/>
      <c r="AM6635" s="367"/>
      <c r="AN6635" s="367"/>
      <c r="AO6635" s="367"/>
      <c r="AP6635" s="367"/>
      <c r="AQ6635" s="367"/>
      <c r="AR6635" s="367"/>
      <c r="AS6635" s="367"/>
      <c r="AT6635" s="367"/>
    </row>
    <row r="6636" spans="2:46" ht="13.8">
      <c r="B6636" s="26">
        <v>101.00000000000068</v>
      </c>
      <c r="C6636" s="363">
        <v>508.9418691181325</v>
      </c>
      <c r="D6636" s="367">
        <v>606.00000000000409</v>
      </c>
      <c r="E6636" s="367">
        <v>28186.046511628072</v>
      </c>
      <c r="F6636" s="367">
        <v>-40223.89613183686</v>
      </c>
      <c r="G6636" s="367">
        <v>606.00000000000352</v>
      </c>
      <c r="H6636" s="367">
        <v>151500</v>
      </c>
      <c r="I6636" s="384">
        <v>-523976.29597743158</v>
      </c>
      <c r="J6636" s="367">
        <v>606</v>
      </c>
      <c r="K6636" s="367">
        <v>36727.272727272728</v>
      </c>
      <c r="L6636" s="384">
        <v>57549.420379920877</v>
      </c>
      <c r="M6636" s="367">
        <v>606.00000000000011</v>
      </c>
      <c r="N6636" s="367">
        <v>606</v>
      </c>
      <c r="O6636" s="384">
        <v>-174.73461418121309</v>
      </c>
      <c r="P6636" s="367">
        <v>8.786999999999999</v>
      </c>
      <c r="Q6636" s="367">
        <v>606</v>
      </c>
      <c r="R6636" s="384">
        <v>935.99754827742834</v>
      </c>
      <c r="S6636" s="367">
        <v>8.484</v>
      </c>
      <c r="T6636" s="367">
        <v>20896.551724137869</v>
      </c>
      <c r="U6636" s="384">
        <v>35690.424629526198</v>
      </c>
      <c r="V6636" s="367">
        <v>605.99999999999818</v>
      </c>
      <c r="W6636" s="367">
        <v>1009999.9999999912</v>
      </c>
      <c r="X6636" s="384">
        <v>87329.202110328595</v>
      </c>
      <c r="Y6636" s="386">
        <v>605.99999999999466</v>
      </c>
      <c r="Z6636" s="367"/>
      <c r="AA6636" s="367"/>
      <c r="AB6636" s="367"/>
      <c r="AC6636" s="367"/>
      <c r="AD6636" s="367"/>
      <c r="AE6636" s="367"/>
      <c r="AF6636" s="367"/>
      <c r="AG6636" s="367"/>
      <c r="AH6636" s="367"/>
      <c r="AI6636" s="367"/>
      <c r="AJ6636" s="367"/>
      <c r="AK6636" s="367"/>
      <c r="AL6636" s="367"/>
      <c r="AM6636" s="367"/>
      <c r="AN6636" s="367"/>
      <c r="AO6636" s="367"/>
      <c r="AP6636" s="367"/>
      <c r="AQ6636" s="367"/>
      <c r="AR6636" s="367"/>
      <c r="AS6636" s="367"/>
      <c r="AT6636" s="367"/>
    </row>
    <row r="6637" spans="2:46" ht="13.8">
      <c r="B6637" s="26">
        <v>101.16666666666735</v>
      </c>
      <c r="C6637" s="363">
        <v>509.78124659758475</v>
      </c>
      <c r="D6637" s="367">
        <v>607.00000000000409</v>
      </c>
      <c r="E6637" s="367">
        <v>28232.558139535049</v>
      </c>
      <c r="F6637" s="367">
        <v>-40386.256798692906</v>
      </c>
      <c r="G6637" s="367">
        <v>607.00000000000352</v>
      </c>
      <c r="H6637" s="367">
        <v>151750</v>
      </c>
      <c r="I6637" s="384">
        <v>-525970.95594184694</v>
      </c>
      <c r="J6637" s="367">
        <v>607</v>
      </c>
      <c r="K6637" s="367">
        <v>36787.878787878792</v>
      </c>
      <c r="L6637" s="384">
        <v>57570.914636653593</v>
      </c>
      <c r="M6637" s="367">
        <v>607.00000000000011</v>
      </c>
      <c r="N6637" s="367">
        <v>607</v>
      </c>
      <c r="O6637" s="384">
        <v>-176.2122677657288</v>
      </c>
      <c r="P6637" s="367">
        <v>8.8015000000000008</v>
      </c>
      <c r="Q6637" s="367">
        <v>607</v>
      </c>
      <c r="R6637" s="384">
        <v>936.98079543883864</v>
      </c>
      <c r="S6637" s="367">
        <v>8.4980000000000011</v>
      </c>
      <c r="T6637" s="367">
        <v>20931.034482758558</v>
      </c>
      <c r="U6637" s="384">
        <v>35674.843378428166</v>
      </c>
      <c r="V6637" s="367">
        <v>606.99999999999818</v>
      </c>
      <c r="W6637" s="367">
        <v>1011666.6666666578</v>
      </c>
      <c r="X6637" s="384">
        <v>87470.540207498154</v>
      </c>
      <c r="Y6637" s="386">
        <v>606.99999999999466</v>
      </c>
      <c r="Z6637" s="367"/>
      <c r="AA6637" s="367"/>
      <c r="AB6637" s="367"/>
      <c r="AC6637" s="367"/>
      <c r="AD6637" s="367"/>
      <c r="AE6637" s="367"/>
      <c r="AF6637" s="367"/>
      <c r="AG6637" s="367"/>
      <c r="AH6637" s="367"/>
      <c r="AI6637" s="367"/>
      <c r="AJ6637" s="367"/>
      <c r="AK6637" s="367"/>
      <c r="AL6637" s="367"/>
      <c r="AM6637" s="367"/>
      <c r="AN6637" s="367"/>
      <c r="AO6637" s="367"/>
      <c r="AP6637" s="367"/>
      <c r="AQ6637" s="367"/>
      <c r="AR6637" s="367"/>
      <c r="AS6637" s="367"/>
      <c r="AT6637" s="367"/>
    </row>
    <row r="6638" spans="2:46" ht="13.8">
      <c r="B6638" s="26">
        <v>101.33333333333402</v>
      </c>
      <c r="C6638" s="363">
        <v>510.62062255944755</v>
      </c>
      <c r="D6638" s="367">
        <v>608.00000000000421</v>
      </c>
      <c r="E6638" s="367">
        <v>28279.069767442026</v>
      </c>
      <c r="F6638" s="367">
        <v>-40548.933724529612</v>
      </c>
      <c r="G6638" s="367">
        <v>608.00000000000352</v>
      </c>
      <c r="H6638" s="367">
        <v>152000</v>
      </c>
      <c r="I6638" s="384">
        <v>-527969.33917681035</v>
      </c>
      <c r="J6638" s="367">
        <v>608</v>
      </c>
      <c r="K6638" s="367">
        <v>36848.484848484855</v>
      </c>
      <c r="L6638" s="384">
        <v>57592.166811727329</v>
      </c>
      <c r="M6638" s="367">
        <v>608.00000000000023</v>
      </c>
      <c r="N6638" s="367">
        <v>608</v>
      </c>
      <c r="O6638" s="384">
        <v>-177.69384000802685</v>
      </c>
      <c r="P6638" s="367">
        <v>8.8160000000000007</v>
      </c>
      <c r="Q6638" s="367">
        <v>608</v>
      </c>
      <c r="R6638" s="384">
        <v>937.96219316615247</v>
      </c>
      <c r="S6638" s="367">
        <v>8.5120000000000005</v>
      </c>
      <c r="T6638" s="367">
        <v>20965.517241379246</v>
      </c>
      <c r="U6638" s="384">
        <v>35659.016735760961</v>
      </c>
      <c r="V6638" s="367">
        <v>607.99999999999807</v>
      </c>
      <c r="W6638" s="367">
        <v>1013333.3333333244</v>
      </c>
      <c r="X6638" s="384">
        <v>87611.86917947141</v>
      </c>
      <c r="Y6638" s="386">
        <v>607.99999999999466</v>
      </c>
      <c r="Z6638" s="367"/>
      <c r="AA6638" s="367"/>
      <c r="AB6638" s="367"/>
      <c r="AC6638" s="367"/>
      <c r="AD6638" s="367"/>
      <c r="AE6638" s="367"/>
      <c r="AF6638" s="367"/>
      <c r="AG6638" s="367"/>
      <c r="AH6638" s="367"/>
      <c r="AI6638" s="367"/>
      <c r="AJ6638" s="367"/>
      <c r="AK6638" s="367"/>
      <c r="AL6638" s="367"/>
      <c r="AM6638" s="367"/>
      <c r="AN6638" s="367"/>
      <c r="AO6638" s="367"/>
      <c r="AP6638" s="367"/>
      <c r="AQ6638" s="367"/>
      <c r="AR6638" s="367"/>
      <c r="AS6638" s="367"/>
      <c r="AT6638" s="367"/>
    </row>
    <row r="6639" spans="2:46" ht="13.8">
      <c r="B6639" s="26">
        <v>101.5000000000007</v>
      </c>
      <c r="C6639" s="363">
        <v>511.45999700372079</v>
      </c>
      <c r="D6639" s="367">
        <v>609.00000000000421</v>
      </c>
      <c r="E6639" s="367">
        <v>28325.581395349003</v>
      </c>
      <c r="F6639" s="367">
        <v>-40711.926909347014</v>
      </c>
      <c r="G6639" s="367">
        <v>609.00000000000364</v>
      </c>
      <c r="H6639" s="367">
        <v>152250</v>
      </c>
      <c r="I6639" s="384">
        <v>-529971.44568232168</v>
      </c>
      <c r="J6639" s="367">
        <v>609</v>
      </c>
      <c r="K6639" s="367">
        <v>36909.090909090919</v>
      </c>
      <c r="L6639" s="384">
        <v>57613.176905142092</v>
      </c>
      <c r="M6639" s="367">
        <v>609.00000000000023</v>
      </c>
      <c r="N6639" s="367">
        <v>609</v>
      </c>
      <c r="O6639" s="384">
        <v>-179.17933090810757</v>
      </c>
      <c r="P6639" s="367">
        <v>8.8305000000000007</v>
      </c>
      <c r="Q6639" s="367">
        <v>609</v>
      </c>
      <c r="R6639" s="384">
        <v>938.94174145936961</v>
      </c>
      <c r="S6639" s="367">
        <v>8.5259999999999998</v>
      </c>
      <c r="T6639" s="367">
        <v>20999.999999999935</v>
      </c>
      <c r="U6639" s="384">
        <v>35642.944701524582</v>
      </c>
      <c r="V6639" s="367">
        <v>608.99999999999807</v>
      </c>
      <c r="W6639" s="367">
        <v>1014999.999999991</v>
      </c>
      <c r="X6639" s="384">
        <v>87753.189026248408</v>
      </c>
      <c r="Y6639" s="386">
        <v>608.99999999999454</v>
      </c>
      <c r="Z6639" s="367"/>
      <c r="AA6639" s="367"/>
      <c r="AB6639" s="367"/>
      <c r="AC6639" s="367"/>
      <c r="AD6639" s="367"/>
      <c r="AE6639" s="367"/>
      <c r="AF6639" s="367"/>
      <c r="AG6639" s="367"/>
      <c r="AH6639" s="367"/>
      <c r="AI6639" s="367"/>
      <c r="AJ6639" s="367"/>
      <c r="AK6639" s="367"/>
      <c r="AL6639" s="367"/>
      <c r="AM6639" s="367"/>
      <c r="AN6639" s="367"/>
      <c r="AO6639" s="367"/>
      <c r="AP6639" s="367"/>
      <c r="AQ6639" s="367"/>
      <c r="AR6639" s="367"/>
      <c r="AS6639" s="367"/>
      <c r="AT6639" s="367"/>
    </row>
    <row r="6640" spans="2:46" ht="13.8">
      <c r="B6640" s="26">
        <v>101.66666666666737</v>
      </c>
      <c r="C6640" s="363">
        <v>512.29936993040462</v>
      </c>
      <c r="D6640" s="367">
        <v>610.00000000000421</v>
      </c>
      <c r="E6640" s="367">
        <v>28372.09302325598</v>
      </c>
      <c r="F6640" s="367">
        <v>-40875.236353145054</v>
      </c>
      <c r="G6640" s="367">
        <v>610.00000000000364</v>
      </c>
      <c r="H6640" s="367">
        <v>152500</v>
      </c>
      <c r="I6640" s="384">
        <v>-531977.27545838105</v>
      </c>
      <c r="J6640" s="367">
        <v>610</v>
      </c>
      <c r="K6640" s="367">
        <v>36969.696969696983</v>
      </c>
      <c r="L6640" s="384">
        <v>57633.944916897883</v>
      </c>
      <c r="M6640" s="367">
        <v>610.00000000000023</v>
      </c>
      <c r="N6640" s="367">
        <v>610</v>
      </c>
      <c r="O6640" s="384">
        <v>-180.6687404659709</v>
      </c>
      <c r="P6640" s="367">
        <v>8.8450000000000006</v>
      </c>
      <c r="Q6640" s="367">
        <v>610</v>
      </c>
      <c r="R6640" s="384">
        <v>939.91944031849039</v>
      </c>
      <c r="S6640" s="367">
        <v>8.5400000000000009</v>
      </c>
      <c r="T6640" s="367">
        <v>21034.482758620623</v>
      </c>
      <c r="U6640" s="384">
        <v>35626.627275719016</v>
      </c>
      <c r="V6640" s="367">
        <v>609.99999999999807</v>
      </c>
      <c r="W6640" s="367">
        <v>1016666.6666666577</v>
      </c>
      <c r="X6640" s="384">
        <v>87894.499747829133</v>
      </c>
      <c r="Y6640" s="386">
        <v>609.99999999999454</v>
      </c>
      <c r="Z6640" s="367"/>
      <c r="AA6640" s="367"/>
      <c r="AB6640" s="367"/>
      <c r="AC6640" s="367"/>
      <c r="AD6640" s="367"/>
      <c r="AE6640" s="367"/>
      <c r="AF6640" s="367"/>
      <c r="AG6640" s="367"/>
      <c r="AH6640" s="367"/>
      <c r="AI6640" s="367"/>
      <c r="AJ6640" s="367"/>
      <c r="AK6640" s="367"/>
      <c r="AL6640" s="367"/>
      <c r="AM6640" s="367"/>
      <c r="AN6640" s="367"/>
      <c r="AO6640" s="367"/>
      <c r="AP6640" s="367"/>
      <c r="AQ6640" s="367"/>
      <c r="AR6640" s="367"/>
      <c r="AS6640" s="367"/>
      <c r="AT6640" s="367"/>
    </row>
    <row r="6641" spans="2:46" ht="13.8">
      <c r="B6641" s="26">
        <v>101.83333333333404</v>
      </c>
      <c r="C6641" s="363">
        <v>513.13874133949901</v>
      </c>
      <c r="D6641" s="367">
        <v>611.00000000000421</v>
      </c>
      <c r="E6641" s="367">
        <v>28418.604651162957</v>
      </c>
      <c r="F6641" s="367">
        <v>-41038.862055923768</v>
      </c>
      <c r="G6641" s="367">
        <v>611.00000000000364</v>
      </c>
      <c r="H6641" s="367">
        <v>152750</v>
      </c>
      <c r="I6641" s="384">
        <v>-533986.82850498846</v>
      </c>
      <c r="J6641" s="367">
        <v>611</v>
      </c>
      <c r="K6641" s="367">
        <v>37030.303030303046</v>
      </c>
      <c r="L6641" s="384">
        <v>57654.470846994715</v>
      </c>
      <c r="M6641" s="367">
        <v>611.00000000000034</v>
      </c>
      <c r="N6641" s="367">
        <v>611</v>
      </c>
      <c r="O6641" s="384">
        <v>-182.16206868161663</v>
      </c>
      <c r="P6641" s="367">
        <v>8.8594999999999988</v>
      </c>
      <c r="Q6641" s="367">
        <v>611</v>
      </c>
      <c r="R6641" s="384">
        <v>940.89528974351435</v>
      </c>
      <c r="S6641" s="367">
        <v>8.5539999999999985</v>
      </c>
      <c r="T6641" s="367">
        <v>21068.965517241311</v>
      </c>
      <c r="U6641" s="384">
        <v>35610.06445834427</v>
      </c>
      <c r="V6641" s="367">
        <v>610.99999999999795</v>
      </c>
      <c r="W6641" s="367">
        <v>1018333.3333333243</v>
      </c>
      <c r="X6641" s="384">
        <v>88035.801344213556</v>
      </c>
      <c r="Y6641" s="386">
        <v>610.99999999999454</v>
      </c>
      <c r="Z6641" s="367"/>
      <c r="AA6641" s="367"/>
      <c r="AB6641" s="367"/>
      <c r="AC6641" s="367"/>
      <c r="AD6641" s="367"/>
      <c r="AE6641" s="367"/>
      <c r="AF6641" s="367"/>
      <c r="AG6641" s="367"/>
      <c r="AH6641" s="367"/>
      <c r="AI6641" s="367"/>
      <c r="AJ6641" s="367"/>
      <c r="AK6641" s="367"/>
      <c r="AL6641" s="367"/>
      <c r="AM6641" s="367"/>
      <c r="AN6641" s="367"/>
      <c r="AO6641" s="367"/>
      <c r="AP6641" s="367"/>
      <c r="AQ6641" s="367"/>
      <c r="AR6641" s="367"/>
      <c r="AS6641" s="367"/>
      <c r="AT6641" s="367"/>
    </row>
    <row r="6642" spans="2:46" ht="13.8">
      <c r="B6642" s="26">
        <v>102.00000000000071</v>
      </c>
      <c r="C6642" s="363">
        <v>513.97811123100405</v>
      </c>
      <c r="D6642" s="367">
        <v>612.00000000000432</v>
      </c>
      <c r="E6642" s="367">
        <v>28465.116279069935</v>
      </c>
      <c r="F6642" s="367">
        <v>-41202.804017683135</v>
      </c>
      <c r="G6642" s="367">
        <v>612.00000000000364</v>
      </c>
      <c r="H6642" s="367">
        <v>153000</v>
      </c>
      <c r="I6642" s="384">
        <v>-536000.1048221438</v>
      </c>
      <c r="J6642" s="367">
        <v>612</v>
      </c>
      <c r="K6642" s="367">
        <v>37090.90909090911</v>
      </c>
      <c r="L6642" s="384">
        <v>57674.754695432566</v>
      </c>
      <c r="M6642" s="367">
        <v>612.00000000000034</v>
      </c>
      <c r="N6642" s="367">
        <v>612</v>
      </c>
      <c r="O6642" s="384">
        <v>-183.65931555504534</v>
      </c>
      <c r="P6642" s="367">
        <v>8.8740000000000006</v>
      </c>
      <c r="Q6642" s="367">
        <v>612</v>
      </c>
      <c r="R6642" s="384">
        <v>941.86928973444219</v>
      </c>
      <c r="S6642" s="367">
        <v>8.5679999999999996</v>
      </c>
      <c r="T6642" s="367">
        <v>21103.448275862</v>
      </c>
      <c r="U6642" s="384">
        <v>35593.256249400343</v>
      </c>
      <c r="V6642" s="367">
        <v>611.99999999999795</v>
      </c>
      <c r="W6642" s="367">
        <v>1019999.9999999909</v>
      </c>
      <c r="X6642" s="384">
        <v>88177.09381540172</v>
      </c>
      <c r="Y6642" s="386">
        <v>611.99999999999454</v>
      </c>
      <c r="Z6642" s="367"/>
      <c r="AA6642" s="367"/>
      <c r="AB6642" s="367"/>
      <c r="AC6642" s="367"/>
      <c r="AD6642" s="367"/>
      <c r="AE6642" s="367"/>
      <c r="AF6642" s="367"/>
      <c r="AG6642" s="367"/>
      <c r="AH6642" s="367"/>
      <c r="AI6642" s="367"/>
      <c r="AJ6642" s="367"/>
      <c r="AK6642" s="367"/>
      <c r="AL6642" s="367"/>
      <c r="AM6642" s="367"/>
      <c r="AN6642" s="367"/>
      <c r="AO6642" s="367"/>
      <c r="AP6642" s="367"/>
      <c r="AQ6642" s="367"/>
      <c r="AR6642" s="367"/>
      <c r="AS6642" s="367"/>
      <c r="AT6642" s="367"/>
    </row>
    <row r="6643" spans="2:46" ht="13.8">
      <c r="B6643" s="26">
        <v>102.16666666666738</v>
      </c>
      <c r="C6643" s="363">
        <v>514.81747960491953</v>
      </c>
      <c r="D6643" s="367">
        <v>613.00000000000432</v>
      </c>
      <c r="E6643" s="367">
        <v>28511.627906976912</v>
      </c>
      <c r="F6643" s="367">
        <v>-41367.062238423176</v>
      </c>
      <c r="G6643" s="367">
        <v>613.00000000000364</v>
      </c>
      <c r="H6643" s="367">
        <v>153250</v>
      </c>
      <c r="I6643" s="384">
        <v>-538017.10440984718</v>
      </c>
      <c r="J6643" s="367">
        <v>613</v>
      </c>
      <c r="K6643" s="367">
        <v>37151.515151515174</v>
      </c>
      <c r="L6643" s="384">
        <v>57694.796462211445</v>
      </c>
      <c r="M6643" s="367">
        <v>613.00000000000045</v>
      </c>
      <c r="N6643" s="367">
        <v>613</v>
      </c>
      <c r="O6643" s="384">
        <v>-185.16048108625645</v>
      </c>
      <c r="P6643" s="367">
        <v>8.8885000000000005</v>
      </c>
      <c r="Q6643" s="367">
        <v>613</v>
      </c>
      <c r="R6643" s="384">
        <v>942.84144029127322</v>
      </c>
      <c r="S6643" s="367">
        <v>8.581999999999999</v>
      </c>
      <c r="T6643" s="367">
        <v>21137.931034482688</v>
      </c>
      <c r="U6643" s="384">
        <v>35576.202648887243</v>
      </c>
      <c r="V6643" s="367">
        <v>612.99999999999795</v>
      </c>
      <c r="W6643" s="367">
        <v>1021666.6666666575</v>
      </c>
      <c r="X6643" s="384">
        <v>88318.377161393582</v>
      </c>
      <c r="Y6643" s="386">
        <v>612.99999999999454</v>
      </c>
      <c r="Z6643" s="367"/>
      <c r="AA6643" s="367"/>
      <c r="AB6643" s="367"/>
      <c r="AC6643" s="367"/>
      <c r="AD6643" s="367"/>
      <c r="AE6643" s="367"/>
      <c r="AF6643" s="367"/>
      <c r="AG6643" s="367"/>
      <c r="AH6643" s="367"/>
      <c r="AI6643" s="367"/>
      <c r="AJ6643" s="367"/>
      <c r="AK6643" s="367"/>
      <c r="AL6643" s="367"/>
      <c r="AM6643" s="367"/>
      <c r="AN6643" s="367"/>
      <c r="AO6643" s="367"/>
      <c r="AP6643" s="367"/>
      <c r="AQ6643" s="367"/>
      <c r="AR6643" s="367"/>
      <c r="AS6643" s="367"/>
      <c r="AT6643" s="367"/>
    </row>
    <row r="6644" spans="2:46" ht="13.8">
      <c r="B6644" s="26">
        <v>102.33333333333405</v>
      </c>
      <c r="C6644" s="363">
        <v>515.65684646124555</v>
      </c>
      <c r="D6644" s="367">
        <v>614.00000000000432</v>
      </c>
      <c r="E6644" s="367">
        <v>28558.139534883889</v>
      </c>
      <c r="F6644" s="367">
        <v>-41531.636718143884</v>
      </c>
      <c r="G6644" s="367">
        <v>614.00000000000364</v>
      </c>
      <c r="H6644" s="367">
        <v>153500</v>
      </c>
      <c r="I6644" s="384">
        <v>-540037.8272680986</v>
      </c>
      <c r="J6644" s="367">
        <v>614</v>
      </c>
      <c r="K6644" s="367">
        <v>37212.121212121237</v>
      </c>
      <c r="L6644" s="384">
        <v>57714.596147331351</v>
      </c>
      <c r="M6644" s="367">
        <v>614.00000000000045</v>
      </c>
      <c r="N6644" s="367">
        <v>614</v>
      </c>
      <c r="O6644" s="384">
        <v>-186.66556527525003</v>
      </c>
      <c r="P6644" s="367">
        <v>8.9029999999999987</v>
      </c>
      <c r="Q6644" s="367">
        <v>614</v>
      </c>
      <c r="R6644" s="384">
        <v>943.81174141400811</v>
      </c>
      <c r="S6644" s="367">
        <v>8.5960000000000001</v>
      </c>
      <c r="T6644" s="367">
        <v>21172.413793103377</v>
      </c>
      <c r="U6644" s="384">
        <v>35558.903656804963</v>
      </c>
      <c r="V6644" s="367">
        <v>613.99999999999784</v>
      </c>
      <c r="W6644" s="367">
        <v>1023333.3333333242</v>
      </c>
      <c r="X6644" s="384">
        <v>88459.651382189142</v>
      </c>
      <c r="Y6644" s="386">
        <v>613.99999999999443</v>
      </c>
      <c r="Z6644" s="367"/>
      <c r="AA6644" s="367"/>
      <c r="AB6644" s="367"/>
      <c r="AC6644" s="367"/>
      <c r="AD6644" s="367"/>
      <c r="AE6644" s="367"/>
      <c r="AF6644" s="367"/>
      <c r="AG6644" s="367"/>
      <c r="AH6644" s="367"/>
      <c r="AI6644" s="367"/>
      <c r="AJ6644" s="367"/>
      <c r="AK6644" s="367"/>
      <c r="AL6644" s="367"/>
      <c r="AM6644" s="367"/>
      <c r="AN6644" s="367"/>
      <c r="AO6644" s="367"/>
      <c r="AP6644" s="367"/>
      <c r="AQ6644" s="367"/>
      <c r="AR6644" s="367"/>
      <c r="AS6644" s="367"/>
      <c r="AT6644" s="367"/>
    </row>
    <row r="6645" spans="2:46" ht="13.8">
      <c r="B6645" s="26">
        <v>102.50000000000072</v>
      </c>
      <c r="C6645" s="363">
        <v>516.49621179998212</v>
      </c>
      <c r="D6645" s="367">
        <v>615.00000000000432</v>
      </c>
      <c r="E6645" s="367">
        <v>28604.651162790866</v>
      </c>
      <c r="F6645" s="367">
        <v>-41696.527456845244</v>
      </c>
      <c r="G6645" s="367">
        <v>615.00000000000364</v>
      </c>
      <c r="H6645" s="367">
        <v>153750</v>
      </c>
      <c r="I6645" s="384">
        <v>-542062.27339689783</v>
      </c>
      <c r="J6645" s="367">
        <v>615</v>
      </c>
      <c r="K6645" s="367">
        <v>37272.727272727301</v>
      </c>
      <c r="L6645" s="384">
        <v>57734.153750792284</v>
      </c>
      <c r="M6645" s="367">
        <v>615.00000000000057</v>
      </c>
      <c r="N6645" s="367">
        <v>615</v>
      </c>
      <c r="O6645" s="384">
        <v>-188.17456812202659</v>
      </c>
      <c r="P6645" s="367">
        <v>8.9175000000000004</v>
      </c>
      <c r="Q6645" s="367">
        <v>615</v>
      </c>
      <c r="R6645" s="384">
        <v>944.78019310264619</v>
      </c>
      <c r="S6645" s="367">
        <v>8.61</v>
      </c>
      <c r="T6645" s="367">
        <v>21206.896551724065</v>
      </c>
      <c r="U6645" s="384">
        <v>35541.359273153503</v>
      </c>
      <c r="V6645" s="367">
        <v>614.99999999999784</v>
      </c>
      <c r="W6645" s="367">
        <v>1024999.9999999908</v>
      </c>
      <c r="X6645" s="384">
        <v>88600.916477788443</v>
      </c>
      <c r="Y6645" s="386">
        <v>614.99999999999443</v>
      </c>
      <c r="Z6645" s="367"/>
      <c r="AA6645" s="367"/>
      <c r="AB6645" s="367"/>
      <c r="AC6645" s="367"/>
      <c r="AD6645" s="367"/>
      <c r="AE6645" s="367"/>
      <c r="AF6645" s="367"/>
      <c r="AG6645" s="367"/>
      <c r="AH6645" s="367"/>
      <c r="AI6645" s="367"/>
      <c r="AJ6645" s="367"/>
      <c r="AK6645" s="367"/>
      <c r="AL6645" s="367"/>
      <c r="AM6645" s="367"/>
      <c r="AN6645" s="367"/>
      <c r="AO6645" s="367"/>
      <c r="AP6645" s="367"/>
      <c r="AQ6645" s="367"/>
      <c r="AR6645" s="367"/>
      <c r="AS6645" s="367"/>
      <c r="AT6645" s="367"/>
    </row>
    <row r="6646" spans="2:46" ht="13.8">
      <c r="B6646" s="26">
        <v>102.6666666666674</v>
      </c>
      <c r="C6646" s="363">
        <v>517.33557562112924</v>
      </c>
      <c r="D6646" s="367">
        <v>616.00000000000443</v>
      </c>
      <c r="E6646" s="367">
        <v>28651.162790697843</v>
      </c>
      <c r="F6646" s="367">
        <v>-41861.734454527279</v>
      </c>
      <c r="G6646" s="367">
        <v>616.00000000000364</v>
      </c>
      <c r="H6646" s="367">
        <v>154000</v>
      </c>
      <c r="I6646" s="384">
        <v>-544090.44279624522</v>
      </c>
      <c r="J6646" s="367">
        <v>616</v>
      </c>
      <c r="K6646" s="367">
        <v>37333.333333333365</v>
      </c>
      <c r="L6646" s="384">
        <v>57753.469272594244</v>
      </c>
      <c r="M6646" s="367">
        <v>616.00000000000057</v>
      </c>
      <c r="N6646" s="367">
        <v>616</v>
      </c>
      <c r="O6646" s="384">
        <v>-189.68748962658555</v>
      </c>
      <c r="P6646" s="367">
        <v>8.9320000000000004</v>
      </c>
      <c r="Q6646" s="367">
        <v>616</v>
      </c>
      <c r="R6646" s="384">
        <v>945.74679535718781</v>
      </c>
      <c r="S6646" s="367">
        <v>8.6240000000000006</v>
      </c>
      <c r="T6646" s="367">
        <v>21241.379310344753</v>
      </c>
      <c r="U6646" s="384">
        <v>35523.569497932869</v>
      </c>
      <c r="V6646" s="367">
        <v>615.99999999999784</v>
      </c>
      <c r="W6646" s="367">
        <v>1026666.6666666574</v>
      </c>
      <c r="X6646" s="384">
        <v>88742.172448191457</v>
      </c>
      <c r="Y6646" s="386">
        <v>615.99999999999443</v>
      </c>
      <c r="Z6646" s="367"/>
      <c r="AA6646" s="367"/>
      <c r="AB6646" s="367"/>
      <c r="AC6646" s="367"/>
      <c r="AD6646" s="367"/>
      <c r="AE6646" s="367"/>
      <c r="AF6646" s="367"/>
      <c r="AG6646" s="367"/>
      <c r="AH6646" s="367"/>
      <c r="AI6646" s="367"/>
      <c r="AJ6646" s="367"/>
      <c r="AK6646" s="367"/>
      <c r="AL6646" s="367"/>
      <c r="AM6646" s="367"/>
      <c r="AN6646" s="367"/>
      <c r="AO6646" s="367"/>
      <c r="AP6646" s="367"/>
      <c r="AQ6646" s="367"/>
      <c r="AR6646" s="367"/>
      <c r="AS6646" s="367"/>
      <c r="AT6646" s="367"/>
    </row>
    <row r="6647" spans="2:46" ht="13.8">
      <c r="B6647" s="26">
        <v>102.83333333333407</v>
      </c>
      <c r="C6647" s="363">
        <v>518.1749379246869</v>
      </c>
      <c r="D6647" s="367">
        <v>617.00000000000443</v>
      </c>
      <c r="E6647" s="367">
        <v>28697.67441860482</v>
      </c>
      <c r="F6647" s="367">
        <v>-42027.257711189981</v>
      </c>
      <c r="G6647" s="367">
        <v>617.00000000000364</v>
      </c>
      <c r="H6647" s="367">
        <v>154250</v>
      </c>
      <c r="I6647" s="384">
        <v>-546122.33546614065</v>
      </c>
      <c r="J6647" s="367">
        <v>617</v>
      </c>
      <c r="K6647" s="367">
        <v>37393.939393939429</v>
      </c>
      <c r="L6647" s="384">
        <v>57772.542712737231</v>
      </c>
      <c r="M6647" s="367">
        <v>617.00000000000068</v>
      </c>
      <c r="N6647" s="367">
        <v>617</v>
      </c>
      <c r="O6647" s="384">
        <v>-191.20432978892711</v>
      </c>
      <c r="P6647" s="367">
        <v>8.9465000000000003</v>
      </c>
      <c r="Q6647" s="367">
        <v>617</v>
      </c>
      <c r="R6647" s="384">
        <v>946.71154817763329</v>
      </c>
      <c r="S6647" s="367">
        <v>8.6379999999999999</v>
      </c>
      <c r="T6647" s="367">
        <v>21275.862068965442</v>
      </c>
      <c r="U6647" s="384">
        <v>35505.534331143048</v>
      </c>
      <c r="V6647" s="367">
        <v>616.99999999999773</v>
      </c>
      <c r="W6647" s="367">
        <v>1028333.3333333241</v>
      </c>
      <c r="X6647" s="384">
        <v>88883.419293398183</v>
      </c>
      <c r="Y6647" s="386">
        <v>616.99999999999443</v>
      </c>
      <c r="Z6647" s="367"/>
      <c r="AA6647" s="367"/>
      <c r="AB6647" s="367"/>
      <c r="AC6647" s="367"/>
      <c r="AD6647" s="367"/>
      <c r="AE6647" s="367"/>
      <c r="AF6647" s="367"/>
      <c r="AG6647" s="367"/>
      <c r="AH6647" s="367"/>
      <c r="AI6647" s="367"/>
      <c r="AJ6647" s="367"/>
      <c r="AK6647" s="367"/>
      <c r="AL6647" s="367"/>
      <c r="AM6647" s="367"/>
      <c r="AN6647" s="367"/>
      <c r="AO6647" s="367"/>
      <c r="AP6647" s="367"/>
      <c r="AQ6647" s="367"/>
      <c r="AR6647" s="367"/>
      <c r="AS6647" s="367"/>
      <c r="AT6647" s="367"/>
    </row>
    <row r="6648" spans="2:46" ht="13.8">
      <c r="B6648" s="26">
        <v>103.00000000000074</v>
      </c>
      <c r="C6648" s="363">
        <v>519.01429871065511</v>
      </c>
      <c r="D6648" s="367">
        <v>618.00000000000443</v>
      </c>
      <c r="E6648" s="367">
        <v>28744.186046511797</v>
      </c>
      <c r="F6648" s="367">
        <v>-42193.097226833343</v>
      </c>
      <c r="G6648" s="367">
        <v>618.00000000000364</v>
      </c>
      <c r="H6648" s="367">
        <v>154500</v>
      </c>
      <c r="I6648" s="384">
        <v>-548157.951406584</v>
      </c>
      <c r="J6648" s="367">
        <v>618</v>
      </c>
      <c r="K6648" s="367">
        <v>37454.545454545492</v>
      </c>
      <c r="L6648" s="384">
        <v>57791.374071221246</v>
      </c>
      <c r="M6648" s="367">
        <v>618.00000000000068</v>
      </c>
      <c r="N6648" s="367">
        <v>618</v>
      </c>
      <c r="O6648" s="384">
        <v>-192.72508860905131</v>
      </c>
      <c r="P6648" s="367">
        <v>8.9610000000000003</v>
      </c>
      <c r="Q6648" s="367">
        <v>618</v>
      </c>
      <c r="R6648" s="384">
        <v>947.67445156398162</v>
      </c>
      <c r="S6648" s="367">
        <v>8.6519999999999992</v>
      </c>
      <c r="T6648" s="367">
        <v>21310.34482758613</v>
      </c>
      <c r="U6648" s="384">
        <v>35487.253772784054</v>
      </c>
      <c r="V6648" s="367">
        <v>617.99999999999773</v>
      </c>
      <c r="W6648" s="367">
        <v>1029999.9999999907</v>
      </c>
      <c r="X6648" s="384">
        <v>89024.657013408621</v>
      </c>
      <c r="Y6648" s="386">
        <v>617.99999999999432</v>
      </c>
      <c r="Z6648" s="367"/>
      <c r="AA6648" s="367"/>
      <c r="AB6648" s="367"/>
      <c r="AC6648" s="367"/>
      <c r="AD6648" s="367"/>
      <c r="AE6648" s="367"/>
      <c r="AF6648" s="367"/>
      <c r="AG6648" s="367"/>
      <c r="AH6648" s="367"/>
      <c r="AI6648" s="367"/>
      <c r="AJ6648" s="367"/>
      <c r="AK6648" s="367"/>
      <c r="AL6648" s="367"/>
      <c r="AM6648" s="367"/>
      <c r="AN6648" s="367"/>
      <c r="AO6648" s="367"/>
      <c r="AP6648" s="367"/>
      <c r="AQ6648" s="367"/>
      <c r="AR6648" s="367"/>
      <c r="AS6648" s="367"/>
      <c r="AT6648" s="367"/>
    </row>
    <row r="6649" spans="2:46" ht="13.8">
      <c r="B6649" s="26">
        <v>103.16666666666741</v>
      </c>
      <c r="C6649" s="363">
        <v>519.85365797903387</v>
      </c>
      <c r="D6649" s="367">
        <v>619.00000000000443</v>
      </c>
      <c r="E6649" s="367">
        <v>28790.697674418774</v>
      </c>
      <c r="F6649" s="367">
        <v>-42359.253001457371</v>
      </c>
      <c r="G6649" s="367">
        <v>619.00000000000364</v>
      </c>
      <c r="H6649" s="367">
        <v>154750</v>
      </c>
      <c r="I6649" s="384">
        <v>-550197.29061757529</v>
      </c>
      <c r="J6649" s="367">
        <v>619</v>
      </c>
      <c r="K6649" s="367">
        <v>37515.151515151556</v>
      </c>
      <c r="L6649" s="384">
        <v>57809.963348046287</v>
      </c>
      <c r="M6649" s="367">
        <v>619.0000000000008</v>
      </c>
      <c r="N6649" s="367">
        <v>619</v>
      </c>
      <c r="O6649" s="384">
        <v>-194.24976608695809</v>
      </c>
      <c r="P6649" s="367">
        <v>8.9755000000000003</v>
      </c>
      <c r="Q6649" s="367">
        <v>619</v>
      </c>
      <c r="R6649" s="384">
        <v>948.63550551623393</v>
      </c>
      <c r="S6649" s="367">
        <v>8.6660000000000004</v>
      </c>
      <c r="T6649" s="367">
        <v>21344.827586206819</v>
      </c>
      <c r="U6649" s="384">
        <v>35468.727822855879</v>
      </c>
      <c r="V6649" s="367">
        <v>618.99999999999773</v>
      </c>
      <c r="W6649" s="367">
        <v>1031666.6666666573</v>
      </c>
      <c r="X6649" s="384">
        <v>89165.885608222801</v>
      </c>
      <c r="Y6649" s="386">
        <v>618.99999999999432</v>
      </c>
      <c r="Z6649" s="367"/>
      <c r="AA6649" s="367"/>
      <c r="AB6649" s="367"/>
      <c r="AC6649" s="367"/>
      <c r="AD6649" s="367"/>
      <c r="AE6649" s="367"/>
      <c r="AF6649" s="367"/>
      <c r="AG6649" s="367"/>
      <c r="AH6649" s="367"/>
      <c r="AI6649" s="367"/>
      <c r="AJ6649" s="367"/>
      <c r="AK6649" s="367"/>
      <c r="AL6649" s="367"/>
      <c r="AM6649" s="367"/>
      <c r="AN6649" s="367"/>
      <c r="AO6649" s="367"/>
      <c r="AP6649" s="367"/>
      <c r="AQ6649" s="367"/>
      <c r="AR6649" s="367"/>
      <c r="AS6649" s="367"/>
      <c r="AT6649" s="367"/>
    </row>
    <row r="6650" spans="2:46" ht="13.8">
      <c r="B6650" s="26">
        <v>103.33333333333408</v>
      </c>
      <c r="C6650" s="363">
        <v>520.69301572982317</v>
      </c>
      <c r="D6650" s="367">
        <v>620.00000000000455</v>
      </c>
      <c r="E6650" s="367">
        <v>28837.209302325751</v>
      </c>
      <c r="F6650" s="367">
        <v>-42525.72503506206</v>
      </c>
      <c r="G6650" s="367">
        <v>620.00000000000364</v>
      </c>
      <c r="H6650" s="367">
        <v>155000</v>
      </c>
      <c r="I6650" s="384">
        <v>-552240.35309911461</v>
      </c>
      <c r="J6650" s="367">
        <v>620</v>
      </c>
      <c r="K6650" s="367">
        <v>37575.75757575762</v>
      </c>
      <c r="L6650" s="384">
        <v>57828.310543212363</v>
      </c>
      <c r="M6650" s="367">
        <v>620.0000000000008</v>
      </c>
      <c r="N6650" s="367">
        <v>620</v>
      </c>
      <c r="O6650" s="384">
        <v>-195.77836222264747</v>
      </c>
      <c r="P6650" s="367">
        <v>8.99</v>
      </c>
      <c r="Q6650" s="367">
        <v>620</v>
      </c>
      <c r="R6650" s="384">
        <v>949.59471003438966</v>
      </c>
      <c r="S6650" s="367">
        <v>8.68</v>
      </c>
      <c r="T6650" s="367">
        <v>21379.310344827507</v>
      </c>
      <c r="U6650" s="384">
        <v>35449.956481358524</v>
      </c>
      <c r="V6650" s="367">
        <v>619.99999999999761</v>
      </c>
      <c r="W6650" s="367">
        <v>1033333.3333333239</v>
      </c>
      <c r="X6650" s="384">
        <v>89307.105077840679</v>
      </c>
      <c r="Y6650" s="386">
        <v>619.99999999999432</v>
      </c>
      <c r="Z6650" s="367"/>
      <c r="AA6650" s="367"/>
      <c r="AB6650" s="367"/>
      <c r="AC6650" s="367"/>
      <c r="AD6650" s="367"/>
      <c r="AE6650" s="367"/>
      <c r="AF6650" s="367"/>
      <c r="AG6650" s="367"/>
      <c r="AH6650" s="367"/>
      <c r="AI6650" s="367"/>
      <c r="AJ6650" s="367"/>
      <c r="AK6650" s="367"/>
      <c r="AL6650" s="367"/>
      <c r="AM6650" s="367"/>
      <c r="AN6650" s="367"/>
      <c r="AO6650" s="367"/>
      <c r="AP6650" s="367"/>
      <c r="AQ6650" s="367"/>
      <c r="AR6650" s="367"/>
      <c r="AS6650" s="367"/>
      <c r="AT6650" s="367"/>
    </row>
    <row r="6651" spans="2:46" ht="13.8">
      <c r="B6651" s="26">
        <v>103.50000000000075</v>
      </c>
      <c r="C6651" s="363">
        <v>521.53237196302302</v>
      </c>
      <c r="D6651" s="367">
        <v>621.00000000000455</v>
      </c>
      <c r="E6651" s="367">
        <v>28883.720930232728</v>
      </c>
      <c r="F6651" s="367">
        <v>-42692.513327647423</v>
      </c>
      <c r="G6651" s="367">
        <v>621.00000000000364</v>
      </c>
      <c r="H6651" s="367">
        <v>155250</v>
      </c>
      <c r="I6651" s="384">
        <v>-554287.13885120198</v>
      </c>
      <c r="J6651" s="367">
        <v>621</v>
      </c>
      <c r="K6651" s="367">
        <v>37636.363636363683</v>
      </c>
      <c r="L6651" s="384">
        <v>57846.415656719459</v>
      </c>
      <c r="M6651" s="367">
        <v>621.0000000000008</v>
      </c>
      <c r="N6651" s="367">
        <v>621</v>
      </c>
      <c r="O6651" s="384">
        <v>-197.31087701611949</v>
      </c>
      <c r="P6651" s="367">
        <v>9.0045000000000002</v>
      </c>
      <c r="Q6651" s="367">
        <v>621</v>
      </c>
      <c r="R6651" s="384">
        <v>950.55206511844881</v>
      </c>
      <c r="S6651" s="367">
        <v>8.6940000000000008</v>
      </c>
      <c r="T6651" s="367">
        <v>21413.793103448195</v>
      </c>
      <c r="U6651" s="384">
        <v>35430.939748291996</v>
      </c>
      <c r="V6651" s="367">
        <v>620.99999999999761</v>
      </c>
      <c r="W6651" s="367">
        <v>1034999.9999999906</v>
      </c>
      <c r="X6651" s="384">
        <v>89448.315422262283</v>
      </c>
      <c r="Y6651" s="386">
        <v>620.99999999999432</v>
      </c>
      <c r="Z6651" s="367"/>
      <c r="AA6651" s="367"/>
      <c r="AB6651" s="367"/>
      <c r="AC6651" s="367"/>
      <c r="AD6651" s="367"/>
      <c r="AE6651" s="367"/>
      <c r="AF6651" s="367"/>
      <c r="AG6651" s="367"/>
      <c r="AH6651" s="367"/>
      <c r="AI6651" s="367"/>
      <c r="AJ6651" s="367"/>
      <c r="AK6651" s="367"/>
      <c r="AL6651" s="367"/>
      <c r="AM6651" s="367"/>
      <c r="AN6651" s="367"/>
      <c r="AO6651" s="367"/>
      <c r="AP6651" s="367"/>
      <c r="AQ6651" s="367"/>
      <c r="AR6651" s="367"/>
      <c r="AS6651" s="367"/>
      <c r="AT6651" s="367"/>
    </row>
    <row r="6652" spans="2:46" ht="13.8">
      <c r="B6652" s="26">
        <v>103.66666666666742</v>
      </c>
      <c r="C6652" s="363">
        <v>522.37172667863342</v>
      </c>
      <c r="D6652" s="367">
        <v>622.00000000000455</v>
      </c>
      <c r="E6652" s="367">
        <v>28930.232558139705</v>
      </c>
      <c r="F6652" s="367">
        <v>-42859.617879213452</v>
      </c>
      <c r="G6652" s="367">
        <v>622.00000000000364</v>
      </c>
      <c r="H6652" s="367">
        <v>155500</v>
      </c>
      <c r="I6652" s="384">
        <v>-556337.64787383738</v>
      </c>
      <c r="J6652" s="367">
        <v>622</v>
      </c>
      <c r="K6652" s="367">
        <v>37696.969696969747</v>
      </c>
      <c r="L6652" s="384">
        <v>57864.278688567581</v>
      </c>
      <c r="M6652" s="367">
        <v>622.00000000000091</v>
      </c>
      <c r="N6652" s="367">
        <v>622</v>
      </c>
      <c r="O6652" s="384">
        <v>-198.84731046737392</v>
      </c>
      <c r="P6652" s="367">
        <v>9.0189999999999984</v>
      </c>
      <c r="Q6652" s="367">
        <v>622</v>
      </c>
      <c r="R6652" s="384">
        <v>951.5075707684116</v>
      </c>
      <c r="S6652" s="367">
        <v>8.7080000000000002</v>
      </c>
      <c r="T6652" s="367">
        <v>21448.275862068884</v>
      </c>
      <c r="U6652" s="384">
        <v>35411.677623656287</v>
      </c>
      <c r="V6652" s="367">
        <v>621.99999999999761</v>
      </c>
      <c r="W6652" s="367">
        <v>1036666.6666666572</v>
      </c>
      <c r="X6652" s="384">
        <v>89589.516641487586</v>
      </c>
      <c r="Y6652" s="386">
        <v>621.99999999999432</v>
      </c>
      <c r="Z6652" s="367"/>
      <c r="AA6652" s="367"/>
      <c r="AB6652" s="367"/>
      <c r="AC6652" s="367"/>
      <c r="AD6652" s="367"/>
      <c r="AE6652" s="367"/>
      <c r="AF6652" s="367"/>
      <c r="AG6652" s="367"/>
      <c r="AH6652" s="367"/>
      <c r="AI6652" s="367"/>
      <c r="AJ6652" s="367"/>
      <c r="AK6652" s="367"/>
      <c r="AL6652" s="367"/>
      <c r="AM6652" s="367"/>
      <c r="AN6652" s="367"/>
      <c r="AO6652" s="367"/>
      <c r="AP6652" s="367"/>
      <c r="AQ6652" s="367"/>
      <c r="AR6652" s="367"/>
      <c r="AS6652" s="367"/>
      <c r="AT6652" s="367"/>
    </row>
    <row r="6653" spans="2:46" ht="13.8">
      <c r="B6653" s="26">
        <v>103.8333333333341</v>
      </c>
      <c r="C6653" s="363">
        <v>523.21107987665437</v>
      </c>
      <c r="D6653" s="367">
        <v>623.00000000000455</v>
      </c>
      <c r="E6653" s="367">
        <v>28976.744186046682</v>
      </c>
      <c r="F6653" s="367">
        <v>-43027.038689760142</v>
      </c>
      <c r="G6653" s="367">
        <v>623.00000000000364</v>
      </c>
      <c r="H6653" s="367">
        <v>155750</v>
      </c>
      <c r="I6653" s="384">
        <v>-558391.88016702072</v>
      </c>
      <c r="J6653" s="367">
        <v>623</v>
      </c>
      <c r="K6653" s="367">
        <v>37757.575757575811</v>
      </c>
      <c r="L6653" s="384">
        <v>57881.899638756731</v>
      </c>
      <c r="M6653" s="367">
        <v>623.00000000000091</v>
      </c>
      <c r="N6653" s="367">
        <v>623</v>
      </c>
      <c r="O6653" s="384">
        <v>-200.38766257641134</v>
      </c>
      <c r="P6653" s="367">
        <v>9.0335000000000001</v>
      </c>
      <c r="Q6653" s="367">
        <v>623</v>
      </c>
      <c r="R6653" s="384">
        <v>952.4612269842778</v>
      </c>
      <c r="S6653" s="367">
        <v>8.7220000000000013</v>
      </c>
      <c r="T6653" s="367">
        <v>21482.758620689572</v>
      </c>
      <c r="U6653" s="384">
        <v>35392.170107451399</v>
      </c>
      <c r="V6653" s="367">
        <v>622.9999999999975</v>
      </c>
      <c r="W6653" s="367">
        <v>1038333.3333333238</v>
      </c>
      <c r="X6653" s="384">
        <v>89730.7087355166</v>
      </c>
      <c r="Y6653" s="386">
        <v>622.9999999999942</v>
      </c>
      <c r="Z6653" s="367"/>
      <c r="AA6653" s="367"/>
      <c r="AB6653" s="367"/>
      <c r="AC6653" s="367"/>
      <c r="AD6653" s="367"/>
      <c r="AE6653" s="367"/>
      <c r="AF6653" s="367"/>
      <c r="AG6653" s="367"/>
      <c r="AH6653" s="367"/>
      <c r="AI6653" s="367"/>
      <c r="AJ6653" s="367"/>
      <c r="AK6653" s="367"/>
      <c r="AL6653" s="367"/>
      <c r="AM6653" s="367"/>
      <c r="AN6653" s="367"/>
      <c r="AO6653" s="367"/>
      <c r="AP6653" s="367"/>
      <c r="AQ6653" s="367"/>
      <c r="AR6653" s="367"/>
      <c r="AS6653" s="367"/>
      <c r="AT6653" s="367"/>
    </row>
    <row r="6654" spans="2:46" ht="13.8">
      <c r="B6654" s="26">
        <v>104.00000000000077</v>
      </c>
      <c r="C6654" s="363">
        <v>524.05043155708586</v>
      </c>
      <c r="D6654" s="367">
        <v>624.00000000000466</v>
      </c>
      <c r="E6654" s="367">
        <v>29023.25581395366</v>
      </c>
      <c r="F6654" s="367">
        <v>-43194.775759287499</v>
      </c>
      <c r="G6654" s="367">
        <v>624.00000000000364</v>
      </c>
      <c r="H6654" s="367">
        <v>156000</v>
      </c>
      <c r="I6654" s="384">
        <v>-560449.83573075209</v>
      </c>
      <c r="J6654" s="367">
        <v>624</v>
      </c>
      <c r="K6654" s="367">
        <v>37818.181818181874</v>
      </c>
      <c r="L6654" s="384">
        <v>57899.278507286908</v>
      </c>
      <c r="M6654" s="367">
        <v>624.00000000000102</v>
      </c>
      <c r="N6654" s="367">
        <v>624</v>
      </c>
      <c r="O6654" s="384">
        <v>-201.93193334323115</v>
      </c>
      <c r="P6654" s="367">
        <v>9.048</v>
      </c>
      <c r="Q6654" s="367">
        <v>624</v>
      </c>
      <c r="R6654" s="384">
        <v>953.41303376604731</v>
      </c>
      <c r="S6654" s="367">
        <v>8.7360000000000007</v>
      </c>
      <c r="T6654" s="367">
        <v>21517.241379310261</v>
      </c>
      <c r="U6654" s="384">
        <v>35372.417199677329</v>
      </c>
      <c r="V6654" s="367">
        <v>623.99999999999761</v>
      </c>
      <c r="W6654" s="367">
        <v>1039999.9999999905</v>
      </c>
      <c r="X6654" s="384">
        <v>89871.891704349357</v>
      </c>
      <c r="Y6654" s="386">
        <v>623.9999999999942</v>
      </c>
      <c r="Z6654" s="367"/>
      <c r="AA6654" s="367"/>
      <c r="AB6654" s="367"/>
      <c r="AC6654" s="367"/>
      <c r="AD6654" s="367"/>
      <c r="AE6654" s="367"/>
      <c r="AF6654" s="367"/>
      <c r="AG6654" s="367"/>
      <c r="AH6654" s="367"/>
      <c r="AI6654" s="367"/>
      <c r="AJ6654" s="367"/>
      <c r="AK6654" s="367"/>
      <c r="AL6654" s="367"/>
      <c r="AM6654" s="367"/>
      <c r="AN6654" s="367"/>
      <c r="AO6654" s="367"/>
      <c r="AP6654" s="367"/>
      <c r="AQ6654" s="367"/>
      <c r="AR6654" s="367"/>
      <c r="AS6654" s="367"/>
      <c r="AT6654" s="367"/>
    </row>
    <row r="6655" spans="2:46" ht="13.8">
      <c r="B6655" s="26">
        <v>104.16666666666744</v>
      </c>
      <c r="C6655" s="363">
        <v>524.8897817199279</v>
      </c>
      <c r="D6655" s="367">
        <v>625.00000000000466</v>
      </c>
      <c r="E6655" s="367">
        <v>29069.767441860637</v>
      </c>
      <c r="F6655" s="367">
        <v>-43362.829087795522</v>
      </c>
      <c r="G6655" s="367">
        <v>625.00000000000364</v>
      </c>
      <c r="H6655" s="367">
        <v>156250</v>
      </c>
      <c r="I6655" s="384">
        <v>-562511.51456503139</v>
      </c>
      <c r="J6655" s="367">
        <v>625</v>
      </c>
      <c r="K6655" s="367">
        <v>37878.787878787938</v>
      </c>
      <c r="L6655" s="384">
        <v>57916.415294158127</v>
      </c>
      <c r="M6655" s="367">
        <v>625.00000000000102</v>
      </c>
      <c r="N6655" s="367">
        <v>625</v>
      </c>
      <c r="O6655" s="384">
        <v>-203.48012276783362</v>
      </c>
      <c r="P6655" s="367">
        <v>9.0625</v>
      </c>
      <c r="Q6655" s="367">
        <v>625</v>
      </c>
      <c r="R6655" s="384">
        <v>954.36299111372034</v>
      </c>
      <c r="S6655" s="367">
        <v>8.7499999999999982</v>
      </c>
      <c r="T6655" s="367">
        <v>21551.724137930949</v>
      </c>
      <c r="U6655" s="384">
        <v>35352.41890033408</v>
      </c>
      <c r="V6655" s="367">
        <v>624.99999999999761</v>
      </c>
      <c r="W6655" s="367">
        <v>1041666.6666666571</v>
      </c>
      <c r="X6655" s="384">
        <v>90013.065547985825</v>
      </c>
      <c r="Y6655" s="386">
        <v>624.9999999999942</v>
      </c>
      <c r="Z6655" s="367"/>
      <c r="AA6655" s="367"/>
      <c r="AB6655" s="367"/>
      <c r="AC6655" s="367"/>
      <c r="AD6655" s="367"/>
      <c r="AE6655" s="367"/>
      <c r="AF6655" s="367"/>
      <c r="AG6655" s="367"/>
      <c r="AH6655" s="367"/>
      <c r="AI6655" s="367"/>
      <c r="AJ6655" s="367"/>
      <c r="AK6655" s="367"/>
      <c r="AL6655" s="367"/>
      <c r="AM6655" s="367"/>
      <c r="AN6655" s="367"/>
      <c r="AO6655" s="367"/>
      <c r="AP6655" s="367"/>
      <c r="AQ6655" s="367"/>
      <c r="AR6655" s="367"/>
      <c r="AS6655" s="367"/>
      <c r="AT6655" s="367"/>
    </row>
    <row r="6656" spans="2:46" ht="13.8">
      <c r="B6656" s="26">
        <v>104.33333333333411</v>
      </c>
      <c r="C6656" s="363">
        <v>525.72913036518048</v>
      </c>
      <c r="D6656" s="367">
        <v>626.00000000000466</v>
      </c>
      <c r="E6656" s="367">
        <v>29116.279069767614</v>
      </c>
      <c r="F6656" s="367">
        <v>-43531.198675284199</v>
      </c>
      <c r="G6656" s="367">
        <v>626.00000000000364</v>
      </c>
      <c r="H6656" s="367">
        <v>156500</v>
      </c>
      <c r="I6656" s="384">
        <v>-564576.91666985874</v>
      </c>
      <c r="J6656" s="367">
        <v>626</v>
      </c>
      <c r="K6656" s="367">
        <v>37939.393939394002</v>
      </c>
      <c r="L6656" s="384">
        <v>57933.309999370358</v>
      </c>
      <c r="M6656" s="367">
        <v>626.00000000000114</v>
      </c>
      <c r="N6656" s="367">
        <v>626</v>
      </c>
      <c r="O6656" s="384">
        <v>-205.03223085021867</v>
      </c>
      <c r="P6656" s="367">
        <v>9.077</v>
      </c>
      <c r="Q6656" s="367">
        <v>626</v>
      </c>
      <c r="R6656" s="384">
        <v>955.31109902729713</v>
      </c>
      <c r="S6656" s="367">
        <v>8.7639999999999993</v>
      </c>
      <c r="T6656" s="367">
        <v>21586.206896551637</v>
      </c>
      <c r="U6656" s="384">
        <v>35332.17520942165</v>
      </c>
      <c r="V6656" s="367">
        <v>625.9999999999975</v>
      </c>
      <c r="W6656" s="367">
        <v>1043333.3333333237</v>
      </c>
      <c r="X6656" s="384">
        <v>90154.230266426006</v>
      </c>
      <c r="Y6656" s="386">
        <v>625.9999999999942</v>
      </c>
      <c r="Z6656" s="367"/>
      <c r="AA6656" s="367"/>
      <c r="AB6656" s="367"/>
      <c r="AC6656" s="367"/>
      <c r="AD6656" s="367"/>
      <c r="AE6656" s="367"/>
      <c r="AF6656" s="367"/>
      <c r="AG6656" s="367"/>
      <c r="AH6656" s="367"/>
      <c r="AI6656" s="367"/>
      <c r="AJ6656" s="367"/>
      <c r="AK6656" s="367"/>
      <c r="AL6656" s="367"/>
      <c r="AM6656" s="367"/>
      <c r="AN6656" s="367"/>
      <c r="AO6656" s="367"/>
      <c r="AP6656" s="367"/>
      <c r="AQ6656" s="367"/>
      <c r="AR6656" s="367"/>
      <c r="AS6656" s="367"/>
      <c r="AT6656" s="367"/>
    </row>
    <row r="6657" spans="2:46" ht="13.8">
      <c r="B6657" s="26">
        <v>104.50000000000078</v>
      </c>
      <c r="C6657" s="363">
        <v>526.5684774928435</v>
      </c>
      <c r="D6657" s="367">
        <v>627.00000000000466</v>
      </c>
      <c r="E6657" s="367">
        <v>29162.790697674591</v>
      </c>
      <c r="F6657" s="367">
        <v>-43699.884521753578</v>
      </c>
      <c r="G6657" s="367">
        <v>627.00000000000375</v>
      </c>
      <c r="H6657" s="367">
        <v>156750</v>
      </c>
      <c r="I6657" s="384">
        <v>-566646.042045234</v>
      </c>
      <c r="J6657" s="367">
        <v>627</v>
      </c>
      <c r="K6657" s="367">
        <v>38000.000000000065</v>
      </c>
      <c r="L6657" s="384">
        <v>57949.962622923609</v>
      </c>
      <c r="M6657" s="367">
        <v>627.00000000000114</v>
      </c>
      <c r="N6657" s="367">
        <v>627</v>
      </c>
      <c r="O6657" s="384">
        <v>-206.58825759038632</v>
      </c>
      <c r="P6657" s="367">
        <v>9.0914999999999999</v>
      </c>
      <c r="Q6657" s="367">
        <v>627</v>
      </c>
      <c r="R6657" s="384">
        <v>956.25735750677711</v>
      </c>
      <c r="S6657" s="367">
        <v>8.7779999999999987</v>
      </c>
      <c r="T6657" s="367">
        <v>21620.689655172326</v>
      </c>
      <c r="U6657" s="384">
        <v>35311.686126940054</v>
      </c>
      <c r="V6657" s="367">
        <v>626.9999999999975</v>
      </c>
      <c r="W6657" s="367">
        <v>1044999.9999999903</v>
      </c>
      <c r="X6657" s="384">
        <v>90295.385859669914</v>
      </c>
      <c r="Y6657" s="386">
        <v>626.9999999999942</v>
      </c>
      <c r="Z6657" s="367"/>
      <c r="AA6657" s="367"/>
      <c r="AB6657" s="367"/>
      <c r="AC6657" s="367"/>
      <c r="AD6657" s="367"/>
      <c r="AE6657" s="367"/>
      <c r="AF6657" s="367"/>
      <c r="AG6657" s="367"/>
      <c r="AH6657" s="367"/>
      <c r="AI6657" s="367"/>
      <c r="AJ6657" s="367"/>
      <c r="AK6657" s="367"/>
      <c r="AL6657" s="367"/>
      <c r="AM6657" s="367"/>
      <c r="AN6657" s="367"/>
      <c r="AO6657" s="367"/>
      <c r="AP6657" s="367"/>
      <c r="AQ6657" s="367"/>
      <c r="AR6657" s="367"/>
      <c r="AS6657" s="367"/>
      <c r="AT6657" s="367"/>
    </row>
    <row r="6658" spans="2:46" ht="13.8">
      <c r="B6658" s="26">
        <v>104.66666666666745</v>
      </c>
      <c r="C6658" s="363">
        <v>527.40782310291729</v>
      </c>
      <c r="D6658" s="367">
        <v>628.00000000000477</v>
      </c>
      <c r="E6658" s="367">
        <v>29209.302325581568</v>
      </c>
      <c r="F6658" s="367">
        <v>-43868.886627203588</v>
      </c>
      <c r="G6658" s="367">
        <v>628.00000000000375</v>
      </c>
      <c r="H6658" s="367">
        <v>157000</v>
      </c>
      <c r="I6658" s="384">
        <v>-568718.89069115731</v>
      </c>
      <c r="J6658" s="367">
        <v>628</v>
      </c>
      <c r="K6658" s="367">
        <v>38060.606060606129</v>
      </c>
      <c r="L6658" s="384">
        <v>57966.373164817902</v>
      </c>
      <c r="M6658" s="367">
        <v>628.00000000000125</v>
      </c>
      <c r="N6658" s="367">
        <v>628</v>
      </c>
      <c r="O6658" s="384">
        <v>-208.14820298833658</v>
      </c>
      <c r="P6658" s="367">
        <v>9.1059999999999999</v>
      </c>
      <c r="Q6658" s="367">
        <v>628</v>
      </c>
      <c r="R6658" s="384">
        <v>957.20176655216096</v>
      </c>
      <c r="S6658" s="367">
        <v>8.7919999999999998</v>
      </c>
      <c r="T6658" s="367">
        <v>21655.172413793014</v>
      </c>
      <c r="U6658" s="384">
        <v>35290.951652889264</v>
      </c>
      <c r="V6658" s="367">
        <v>627.9999999999975</v>
      </c>
      <c r="W6658" s="367">
        <v>1046666.666666657</v>
      </c>
      <c r="X6658" s="384">
        <v>90436.532327717519</v>
      </c>
      <c r="Y6658" s="386">
        <v>627.99999999999409</v>
      </c>
      <c r="Z6658" s="367"/>
      <c r="AA6658" s="367"/>
      <c r="AB6658" s="367"/>
      <c r="AC6658" s="367"/>
      <c r="AD6658" s="367"/>
      <c r="AE6658" s="367"/>
      <c r="AF6658" s="367"/>
      <c r="AG6658" s="367"/>
      <c r="AH6658" s="367"/>
      <c r="AI6658" s="367"/>
      <c r="AJ6658" s="367"/>
      <c r="AK6658" s="367"/>
      <c r="AL6658" s="367"/>
      <c r="AM6658" s="367"/>
      <c r="AN6658" s="367"/>
      <c r="AO6658" s="367"/>
      <c r="AP6658" s="367"/>
      <c r="AQ6658" s="367"/>
      <c r="AR6658" s="367"/>
      <c r="AS6658" s="367"/>
      <c r="AT6658" s="367"/>
    </row>
    <row r="6659" spans="2:46" ht="13.8">
      <c r="B6659" s="26">
        <v>104.83333333333412</v>
      </c>
      <c r="C6659" s="363">
        <v>528.24716719540152</v>
      </c>
      <c r="D6659" s="367">
        <v>629.00000000000477</v>
      </c>
      <c r="E6659" s="367">
        <v>29255.813953488545</v>
      </c>
      <c r="F6659" s="367">
        <v>-44038.204991634266</v>
      </c>
      <c r="G6659" s="367">
        <v>629.00000000000375</v>
      </c>
      <c r="H6659" s="367">
        <v>157250</v>
      </c>
      <c r="I6659" s="384">
        <v>-570795.46260762867</v>
      </c>
      <c r="J6659" s="367">
        <v>629</v>
      </c>
      <c r="K6659" s="367">
        <v>38121.212121212193</v>
      </c>
      <c r="L6659" s="384">
        <v>57982.541625053214</v>
      </c>
      <c r="M6659" s="367">
        <v>629.00000000000125</v>
      </c>
      <c r="N6659" s="367">
        <v>629</v>
      </c>
      <c r="O6659" s="384">
        <v>-209.71206704406947</v>
      </c>
      <c r="P6659" s="367">
        <v>9.1204999999999998</v>
      </c>
      <c r="Q6659" s="367">
        <v>629</v>
      </c>
      <c r="R6659" s="384">
        <v>958.144326163448</v>
      </c>
      <c r="S6659" s="367">
        <v>8.8059999999999992</v>
      </c>
      <c r="T6659" s="367">
        <v>21689.655172413703</v>
      </c>
      <c r="U6659" s="384">
        <v>35269.9717872693</v>
      </c>
      <c r="V6659" s="367">
        <v>628.99999999999739</v>
      </c>
      <c r="W6659" s="367">
        <v>1048333.3333333236</v>
      </c>
      <c r="X6659" s="384">
        <v>90577.669670568852</v>
      </c>
      <c r="Y6659" s="386">
        <v>628.99999999999409</v>
      </c>
      <c r="Z6659" s="367"/>
      <c r="AA6659" s="367"/>
      <c r="AB6659" s="367"/>
      <c r="AC6659" s="367"/>
      <c r="AD6659" s="367"/>
      <c r="AE6659" s="367"/>
      <c r="AF6659" s="367"/>
      <c r="AG6659" s="367"/>
      <c r="AH6659" s="367"/>
      <c r="AI6659" s="367"/>
      <c r="AJ6659" s="367"/>
      <c r="AK6659" s="367"/>
      <c r="AL6659" s="367"/>
      <c r="AM6659" s="367"/>
      <c r="AN6659" s="367"/>
      <c r="AO6659" s="367"/>
      <c r="AP6659" s="367"/>
      <c r="AQ6659" s="367"/>
      <c r="AR6659" s="367"/>
      <c r="AS6659" s="367"/>
      <c r="AT6659" s="367"/>
    </row>
    <row r="6660" spans="2:46" ht="13.8">
      <c r="B6660" s="26">
        <v>105.0000000000008</v>
      </c>
      <c r="C6660" s="363">
        <v>529.08650977029629</v>
      </c>
      <c r="D6660" s="367">
        <v>630.00000000000477</v>
      </c>
      <c r="E6660" s="367">
        <v>29302.325581395522</v>
      </c>
      <c r="F6660" s="367">
        <v>-44207.839615045625</v>
      </c>
      <c r="G6660" s="367">
        <v>630.00000000000375</v>
      </c>
      <c r="H6660" s="367">
        <v>157500</v>
      </c>
      <c r="I6660" s="384">
        <v>-572875.75779464806</v>
      </c>
      <c r="J6660" s="367">
        <v>630</v>
      </c>
      <c r="K6660" s="367">
        <v>38181.818181818257</v>
      </c>
      <c r="L6660" s="384">
        <v>57998.468003629569</v>
      </c>
      <c r="M6660" s="367">
        <v>630.00000000000136</v>
      </c>
      <c r="N6660" s="367">
        <v>630</v>
      </c>
      <c r="O6660" s="384">
        <v>-211.27984975758517</v>
      </c>
      <c r="P6660" s="367">
        <v>9.1350000000000016</v>
      </c>
      <c r="Q6660" s="367">
        <v>630</v>
      </c>
      <c r="R6660" s="384">
        <v>959.08503634063868</v>
      </c>
      <c r="S6660" s="367">
        <v>8.82</v>
      </c>
      <c r="T6660" s="367">
        <v>21724.137931034391</v>
      </c>
      <c r="U6660" s="384">
        <v>35248.746530080163</v>
      </c>
      <c r="V6660" s="367">
        <v>629.99999999999739</v>
      </c>
      <c r="W6660" s="367">
        <v>1049999.9999999902</v>
      </c>
      <c r="X6660" s="384">
        <v>90718.797888223897</v>
      </c>
      <c r="Y6660" s="386">
        <v>629.99999999999409</v>
      </c>
      <c r="Z6660" s="367"/>
      <c r="AA6660" s="367"/>
      <c r="AB6660" s="367"/>
      <c r="AC6660" s="367"/>
      <c r="AD6660" s="367"/>
      <c r="AE6660" s="367"/>
      <c r="AF6660" s="367"/>
      <c r="AG6660" s="367"/>
      <c r="AH6660" s="367"/>
      <c r="AI6660" s="367"/>
      <c r="AJ6660" s="367"/>
      <c r="AK6660" s="367"/>
      <c r="AL6660" s="367"/>
      <c r="AM6660" s="367"/>
      <c r="AN6660" s="367"/>
      <c r="AO6660" s="367"/>
      <c r="AP6660" s="367"/>
      <c r="AQ6660" s="367"/>
      <c r="AR6660" s="367"/>
      <c r="AS6660" s="367"/>
      <c r="AT6660" s="367"/>
    </row>
    <row r="6661" spans="2:46" ht="13.8">
      <c r="B6661" s="26">
        <v>105.16666666666747</v>
      </c>
      <c r="C6661" s="363">
        <v>529.92585082760149</v>
      </c>
      <c r="D6661" s="367">
        <v>631.00000000000477</v>
      </c>
      <c r="E6661" s="367">
        <v>29348.837209302499</v>
      </c>
      <c r="F6661" s="367">
        <v>-44377.790497437636</v>
      </c>
      <c r="G6661" s="367">
        <v>631.00000000000375</v>
      </c>
      <c r="H6661" s="367">
        <v>157750</v>
      </c>
      <c r="I6661" s="384">
        <v>-574959.77625221526</v>
      </c>
      <c r="J6661" s="367">
        <v>631</v>
      </c>
      <c r="K6661" s="367">
        <v>38242.42424242432</v>
      </c>
      <c r="L6661" s="384">
        <v>58014.152300546935</v>
      </c>
      <c r="M6661" s="367">
        <v>631.00000000000136</v>
      </c>
      <c r="N6661" s="367">
        <v>631</v>
      </c>
      <c r="O6661" s="384">
        <v>-212.85155112888305</v>
      </c>
      <c r="P6661" s="367">
        <v>9.1494999999999997</v>
      </c>
      <c r="Q6661" s="367">
        <v>631</v>
      </c>
      <c r="R6661" s="384">
        <v>960.02389708373289</v>
      </c>
      <c r="S6661" s="367">
        <v>8.8339999999999996</v>
      </c>
      <c r="T6661" s="367">
        <v>21758.620689655079</v>
      </c>
      <c r="U6661" s="384">
        <v>35227.275881321846</v>
      </c>
      <c r="V6661" s="367">
        <v>630.99999999999739</v>
      </c>
      <c r="W6661" s="367">
        <v>1051666.666666657</v>
      </c>
      <c r="X6661" s="384">
        <v>90859.916980682669</v>
      </c>
      <c r="Y6661" s="386">
        <v>630.99999999999409</v>
      </c>
      <c r="Z6661" s="367"/>
      <c r="AA6661" s="367"/>
      <c r="AB6661" s="367"/>
      <c r="AC6661" s="367"/>
      <c r="AD6661" s="367"/>
      <c r="AE6661" s="367"/>
      <c r="AF6661" s="367"/>
      <c r="AG6661" s="367"/>
      <c r="AH6661" s="367"/>
      <c r="AI6661" s="367"/>
      <c r="AJ6661" s="367"/>
      <c r="AK6661" s="367"/>
      <c r="AL6661" s="367"/>
      <c r="AM6661" s="367"/>
      <c r="AN6661" s="367"/>
      <c r="AO6661" s="367"/>
      <c r="AP6661" s="367"/>
      <c r="AQ6661" s="367"/>
      <c r="AR6661" s="367"/>
      <c r="AS6661" s="367"/>
      <c r="AT6661" s="367"/>
    </row>
    <row r="6662" spans="2:46" ht="13.8">
      <c r="B6662" s="26">
        <v>105.33333333333414</v>
      </c>
      <c r="C6662" s="363">
        <v>530.76519036731736</v>
      </c>
      <c r="D6662" s="367">
        <v>632.00000000000489</v>
      </c>
      <c r="E6662" s="367">
        <v>29395.348837209476</v>
      </c>
      <c r="F6662" s="367">
        <v>-44548.057638810315</v>
      </c>
      <c r="G6662" s="367">
        <v>632.00000000000375</v>
      </c>
      <c r="H6662" s="367">
        <v>158000</v>
      </c>
      <c r="I6662" s="384">
        <v>-577047.51798033062</v>
      </c>
      <c r="J6662" s="367">
        <v>632</v>
      </c>
      <c r="K6662" s="367">
        <v>38303.030303030384</v>
      </c>
      <c r="L6662" s="384">
        <v>58029.594515805336</v>
      </c>
      <c r="M6662" s="367">
        <v>632.00000000000136</v>
      </c>
      <c r="N6662" s="367">
        <v>632</v>
      </c>
      <c r="O6662" s="384">
        <v>-214.42717115796376</v>
      </c>
      <c r="P6662" s="367">
        <v>9.1639999999999997</v>
      </c>
      <c r="Q6662" s="367">
        <v>632</v>
      </c>
      <c r="R6662" s="384">
        <v>960.96090839273063</v>
      </c>
      <c r="S6662" s="367">
        <v>8.8480000000000008</v>
      </c>
      <c r="T6662" s="367">
        <v>21793.103448275768</v>
      </c>
      <c r="U6662" s="384">
        <v>35205.559840994349</v>
      </c>
      <c r="V6662" s="367">
        <v>631.99999999999727</v>
      </c>
      <c r="W6662" s="367">
        <v>1053333.3333333237</v>
      </c>
      <c r="X6662" s="384">
        <v>91001.026947945182</v>
      </c>
      <c r="Y6662" s="386">
        <v>631.9999999999942</v>
      </c>
      <c r="Z6662" s="367"/>
      <c r="AA6662" s="367"/>
      <c r="AB6662" s="367"/>
      <c r="AC6662" s="367"/>
      <c r="AD6662" s="367"/>
      <c r="AE6662" s="367"/>
      <c r="AF6662" s="367"/>
      <c r="AG6662" s="367"/>
      <c r="AH6662" s="367"/>
      <c r="AI6662" s="367"/>
      <c r="AJ6662" s="367"/>
      <c r="AK6662" s="367"/>
      <c r="AL6662" s="367"/>
      <c r="AM6662" s="367"/>
      <c r="AN6662" s="367"/>
      <c r="AO6662" s="367"/>
      <c r="AP6662" s="367"/>
      <c r="AQ6662" s="367"/>
      <c r="AR6662" s="367"/>
      <c r="AS6662" s="367"/>
      <c r="AT6662" s="367"/>
    </row>
    <row r="6663" spans="2:46" ht="13.8">
      <c r="B6663" s="26">
        <v>105.50000000000081</v>
      </c>
      <c r="C6663" s="363">
        <v>531.60452838944377</v>
      </c>
      <c r="D6663" s="367">
        <v>633.00000000000489</v>
      </c>
      <c r="E6663" s="367">
        <v>29441.860465116453</v>
      </c>
      <c r="F6663" s="367">
        <v>-44718.641039163653</v>
      </c>
      <c r="G6663" s="367">
        <v>633.00000000000375</v>
      </c>
      <c r="H6663" s="367">
        <v>158250</v>
      </c>
      <c r="I6663" s="384">
        <v>-579138.98297899403</v>
      </c>
      <c r="J6663" s="367">
        <v>633</v>
      </c>
      <c r="K6663" s="367">
        <v>38363.636363636448</v>
      </c>
      <c r="L6663" s="384">
        <v>58044.794649404757</v>
      </c>
      <c r="M6663" s="367">
        <v>633.00000000000148</v>
      </c>
      <c r="N6663" s="367">
        <v>633</v>
      </c>
      <c r="O6663" s="384">
        <v>-216.0067098448273</v>
      </c>
      <c r="P6663" s="367">
        <v>9.1785000000000014</v>
      </c>
      <c r="Q6663" s="367">
        <v>633</v>
      </c>
      <c r="R6663" s="384">
        <v>961.89607026763156</v>
      </c>
      <c r="S6663" s="367">
        <v>8.8620000000000001</v>
      </c>
      <c r="T6663" s="367">
        <v>21827.586206896456</v>
      </c>
      <c r="U6663" s="384">
        <v>35183.598409097671</v>
      </c>
      <c r="V6663" s="367">
        <v>632.99999999999727</v>
      </c>
      <c r="W6663" s="367">
        <v>1054999.9999999905</v>
      </c>
      <c r="X6663" s="384">
        <v>91142.127790011393</v>
      </c>
      <c r="Y6663" s="386">
        <v>632.9999999999942</v>
      </c>
      <c r="Z6663" s="367"/>
      <c r="AA6663" s="367"/>
      <c r="AB6663" s="367"/>
      <c r="AC6663" s="367"/>
      <c r="AD6663" s="367"/>
      <c r="AE6663" s="367"/>
      <c r="AF6663" s="367"/>
      <c r="AG6663" s="367"/>
      <c r="AH6663" s="367"/>
      <c r="AI6663" s="367"/>
      <c r="AJ6663" s="367"/>
      <c r="AK6663" s="367"/>
      <c r="AL6663" s="367"/>
      <c r="AM6663" s="367"/>
      <c r="AN6663" s="367"/>
      <c r="AO6663" s="367"/>
      <c r="AP6663" s="367"/>
      <c r="AQ6663" s="367"/>
      <c r="AR6663" s="367"/>
      <c r="AS6663" s="367"/>
      <c r="AT6663" s="367"/>
    </row>
    <row r="6664" spans="2:46" ht="13.8">
      <c r="B6664" s="26">
        <v>105.66666666666748</v>
      </c>
      <c r="C6664" s="363">
        <v>532.44386489398073</v>
      </c>
      <c r="D6664" s="367">
        <v>634.00000000000489</v>
      </c>
      <c r="E6664" s="367">
        <v>29488.37209302343</v>
      </c>
      <c r="F6664" s="367">
        <v>-44889.540698497658</v>
      </c>
      <c r="G6664" s="367">
        <v>634.00000000000375</v>
      </c>
      <c r="H6664" s="367">
        <v>158500</v>
      </c>
      <c r="I6664" s="384">
        <v>-581234.17124820524</v>
      </c>
      <c r="J6664" s="367">
        <v>634</v>
      </c>
      <c r="K6664" s="367">
        <v>38424.242424242511</v>
      </c>
      <c r="L6664" s="384">
        <v>58059.752701345205</v>
      </c>
      <c r="M6664" s="367">
        <v>634.00000000000148</v>
      </c>
      <c r="N6664" s="367">
        <v>634</v>
      </c>
      <c r="O6664" s="384">
        <v>-217.59016718947296</v>
      </c>
      <c r="P6664" s="367">
        <v>9.1929999999999996</v>
      </c>
      <c r="Q6664" s="367">
        <v>634</v>
      </c>
      <c r="R6664" s="384">
        <v>962.82938270843647</v>
      </c>
      <c r="S6664" s="367">
        <v>8.8759999999999994</v>
      </c>
      <c r="T6664" s="367">
        <v>21862.068965517145</v>
      </c>
      <c r="U6664" s="384">
        <v>35161.391585631813</v>
      </c>
      <c r="V6664" s="367">
        <v>633.99999999999727</v>
      </c>
      <c r="W6664" s="367">
        <v>1056666.6666666572</v>
      </c>
      <c r="X6664" s="384">
        <v>91283.219506881316</v>
      </c>
      <c r="Y6664" s="386">
        <v>633.9999999999942</v>
      </c>
      <c r="Z6664" s="367"/>
      <c r="AA6664" s="367"/>
      <c r="AB6664" s="367"/>
      <c r="AC6664" s="367"/>
      <c r="AD6664" s="367"/>
      <c r="AE6664" s="367"/>
      <c r="AF6664" s="367"/>
      <c r="AG6664" s="367"/>
      <c r="AH6664" s="367"/>
      <c r="AI6664" s="367"/>
      <c r="AJ6664" s="367"/>
      <c r="AK6664" s="367"/>
      <c r="AL6664" s="367"/>
      <c r="AM6664" s="367"/>
      <c r="AN6664" s="367"/>
      <c r="AO6664" s="367"/>
      <c r="AP6664" s="367"/>
      <c r="AQ6664" s="367"/>
      <c r="AR6664" s="367"/>
      <c r="AS6664" s="367"/>
      <c r="AT6664" s="367"/>
    </row>
    <row r="6665" spans="2:46" ht="13.8">
      <c r="B6665" s="26">
        <v>105.83333333333415</v>
      </c>
      <c r="C6665" s="363">
        <v>533.28319988092824</v>
      </c>
      <c r="D6665" s="367">
        <v>635.00000000000489</v>
      </c>
      <c r="E6665" s="367">
        <v>29534.883720930407</v>
      </c>
      <c r="F6665" s="367">
        <v>-45060.756616812338</v>
      </c>
      <c r="G6665" s="367">
        <v>635.00000000000375</v>
      </c>
      <c r="H6665" s="367">
        <v>158750</v>
      </c>
      <c r="I6665" s="384">
        <v>-583333.08278796461</v>
      </c>
      <c r="J6665" s="367">
        <v>635</v>
      </c>
      <c r="K6665" s="367">
        <v>38484.848484848575</v>
      </c>
      <c r="L6665" s="384">
        <v>58074.468671626695</v>
      </c>
      <c r="M6665" s="367">
        <v>635.00000000000159</v>
      </c>
      <c r="N6665" s="367">
        <v>635</v>
      </c>
      <c r="O6665" s="384">
        <v>-219.17754319190152</v>
      </c>
      <c r="P6665" s="367">
        <v>9.2074999999999996</v>
      </c>
      <c r="Q6665" s="367">
        <v>635</v>
      </c>
      <c r="R6665" s="384">
        <v>963.76084571514446</v>
      </c>
      <c r="S6665" s="367">
        <v>8.89</v>
      </c>
      <c r="T6665" s="367">
        <v>21896.551724137833</v>
      </c>
      <c r="U6665" s="384">
        <v>35138.939370596774</v>
      </c>
      <c r="V6665" s="367">
        <v>634.99999999999716</v>
      </c>
      <c r="W6665" s="367">
        <v>1058333.3333333239</v>
      </c>
      <c r="X6665" s="384">
        <v>91424.302098554967</v>
      </c>
      <c r="Y6665" s="386">
        <v>634.99999999999432</v>
      </c>
      <c r="Z6665" s="367"/>
      <c r="AA6665" s="367"/>
      <c r="AB6665" s="367"/>
      <c r="AC6665" s="367"/>
      <c r="AD6665" s="367"/>
      <c r="AE6665" s="367"/>
      <c r="AF6665" s="367"/>
      <c r="AG6665" s="367"/>
      <c r="AH6665" s="367"/>
      <c r="AI6665" s="367"/>
      <c r="AJ6665" s="367"/>
      <c r="AK6665" s="367"/>
      <c r="AL6665" s="367"/>
      <c r="AM6665" s="367"/>
      <c r="AN6665" s="367"/>
      <c r="AO6665" s="367"/>
      <c r="AP6665" s="367"/>
      <c r="AQ6665" s="367"/>
      <c r="AR6665" s="367"/>
      <c r="AS6665" s="367"/>
      <c r="AT6665" s="367"/>
    </row>
    <row r="6666" spans="2:46" ht="13.8">
      <c r="B6666" s="26">
        <v>106.00000000000082</v>
      </c>
      <c r="C6666" s="363">
        <v>534.12253335028629</v>
      </c>
      <c r="D6666" s="367">
        <v>636.000000000005</v>
      </c>
      <c r="E6666" s="367">
        <v>29581.395348837385</v>
      </c>
      <c r="F6666" s="367">
        <v>-45232.28879410767</v>
      </c>
      <c r="G6666" s="367">
        <v>636.00000000000375</v>
      </c>
      <c r="H6666" s="367">
        <v>159000</v>
      </c>
      <c r="I6666" s="384">
        <v>-585435.71759827191</v>
      </c>
      <c r="J6666" s="367">
        <v>636</v>
      </c>
      <c r="K6666" s="367">
        <v>38545.454545454639</v>
      </c>
      <c r="L6666" s="384">
        <v>58088.942560249205</v>
      </c>
      <c r="M6666" s="367">
        <v>636.00000000000159</v>
      </c>
      <c r="N6666" s="367">
        <v>636</v>
      </c>
      <c r="O6666" s="384">
        <v>-220.76883785211265</v>
      </c>
      <c r="P6666" s="367">
        <v>9.2219999999999995</v>
      </c>
      <c r="Q6666" s="367">
        <v>636</v>
      </c>
      <c r="R6666" s="384">
        <v>964.6904592877562</v>
      </c>
      <c r="S6666" s="367">
        <v>8.9039999999999999</v>
      </c>
      <c r="T6666" s="367">
        <v>21931.034482758521</v>
      </c>
      <c r="U6666" s="384">
        <v>35116.24176399257</v>
      </c>
      <c r="V6666" s="367">
        <v>635.99999999999716</v>
      </c>
      <c r="W6666" s="367">
        <v>1059999.9999999907</v>
      </c>
      <c r="X6666" s="384">
        <v>91565.375565032329</v>
      </c>
      <c r="Y6666" s="386">
        <v>635.99999999999432</v>
      </c>
      <c r="Z6666" s="367"/>
      <c r="AA6666" s="367"/>
      <c r="AB6666" s="367"/>
      <c r="AC6666" s="367"/>
      <c r="AD6666" s="367"/>
      <c r="AE6666" s="367"/>
      <c r="AF6666" s="367"/>
      <c r="AG6666" s="367"/>
      <c r="AH6666" s="367"/>
      <c r="AI6666" s="367"/>
      <c r="AJ6666" s="367"/>
      <c r="AK6666" s="367"/>
      <c r="AL6666" s="367"/>
      <c r="AM6666" s="367"/>
      <c r="AN6666" s="367"/>
      <c r="AO6666" s="367"/>
      <c r="AP6666" s="367"/>
      <c r="AQ6666" s="367"/>
      <c r="AR6666" s="367"/>
      <c r="AS6666" s="367"/>
      <c r="AT6666" s="367"/>
    </row>
    <row r="6667" spans="2:46" ht="13.8">
      <c r="B6667" s="26">
        <v>106.1666666666675</v>
      </c>
      <c r="C6667" s="363">
        <v>534.96186530205478</v>
      </c>
      <c r="D6667" s="367">
        <v>637.000000000005</v>
      </c>
      <c r="E6667" s="367">
        <v>29627.906976744362</v>
      </c>
      <c r="F6667" s="367">
        <v>-45404.137230383676</v>
      </c>
      <c r="G6667" s="367">
        <v>637.00000000000375</v>
      </c>
      <c r="H6667" s="367">
        <v>159250</v>
      </c>
      <c r="I6667" s="384">
        <v>-587542.07567912713</v>
      </c>
      <c r="J6667" s="367">
        <v>637</v>
      </c>
      <c r="K6667" s="367">
        <v>38606.060606060702</v>
      </c>
      <c r="L6667" s="384">
        <v>58103.174367212734</v>
      </c>
      <c r="M6667" s="367">
        <v>637.00000000000171</v>
      </c>
      <c r="N6667" s="367">
        <v>637</v>
      </c>
      <c r="O6667" s="384">
        <v>-222.36405117010639</v>
      </c>
      <c r="P6667" s="367">
        <v>9.2364999999999995</v>
      </c>
      <c r="Q6667" s="367">
        <v>637</v>
      </c>
      <c r="R6667" s="384">
        <v>965.61822342627136</v>
      </c>
      <c r="S6667" s="367">
        <v>8.918000000000001</v>
      </c>
      <c r="T6667" s="367">
        <v>21965.51724137921</v>
      </c>
      <c r="U6667" s="384">
        <v>35093.298765819171</v>
      </c>
      <c r="V6667" s="367">
        <v>636.99999999999716</v>
      </c>
      <c r="W6667" s="367">
        <v>1061666.6666666574</v>
      </c>
      <c r="X6667" s="384">
        <v>91706.439906313404</v>
      </c>
      <c r="Y6667" s="386">
        <v>636.99999999999443</v>
      </c>
      <c r="Z6667" s="367"/>
      <c r="AA6667" s="367"/>
      <c r="AB6667" s="367"/>
      <c r="AC6667" s="367"/>
      <c r="AD6667" s="367"/>
      <c r="AE6667" s="367"/>
      <c r="AF6667" s="367"/>
      <c r="AG6667" s="367"/>
      <c r="AH6667" s="367"/>
      <c r="AI6667" s="367"/>
      <c r="AJ6667" s="367"/>
      <c r="AK6667" s="367"/>
      <c r="AL6667" s="367"/>
      <c r="AM6667" s="367"/>
      <c r="AN6667" s="367"/>
      <c r="AO6667" s="367"/>
      <c r="AP6667" s="367"/>
      <c r="AQ6667" s="367"/>
      <c r="AR6667" s="367"/>
      <c r="AS6667" s="367"/>
      <c r="AT6667" s="367"/>
    </row>
    <row r="6668" spans="2:46" ht="13.8">
      <c r="B6668" s="26">
        <v>106.33333333333417</v>
      </c>
      <c r="C6668" s="363">
        <v>535.80119573623392</v>
      </c>
      <c r="D6668" s="367">
        <v>638.000000000005</v>
      </c>
      <c r="E6668" s="367">
        <v>29674.418604651339</v>
      </c>
      <c r="F6668" s="367">
        <v>-45576.30192564035</v>
      </c>
      <c r="G6668" s="367">
        <v>638.00000000000375</v>
      </c>
      <c r="H6668" s="367">
        <v>159500</v>
      </c>
      <c r="I6668" s="384">
        <v>-589652.15703053051</v>
      </c>
      <c r="J6668" s="367">
        <v>638</v>
      </c>
      <c r="K6668" s="367">
        <v>38666.666666666766</v>
      </c>
      <c r="L6668" s="384">
        <v>58117.164092517291</v>
      </c>
      <c r="M6668" s="367">
        <v>638.00000000000171</v>
      </c>
      <c r="N6668" s="367">
        <v>638</v>
      </c>
      <c r="O6668" s="384">
        <v>-223.96318314588297</v>
      </c>
      <c r="P6668" s="367">
        <v>9.2510000000000012</v>
      </c>
      <c r="Q6668" s="367">
        <v>638</v>
      </c>
      <c r="R6668" s="384">
        <v>966.54413813068982</v>
      </c>
      <c r="S6668" s="367">
        <v>8.9320000000000004</v>
      </c>
      <c r="T6668" s="367">
        <v>21999.999999999898</v>
      </c>
      <c r="U6668" s="384">
        <v>35070.110376076605</v>
      </c>
      <c r="V6668" s="367">
        <v>637.99999999999704</v>
      </c>
      <c r="W6668" s="367">
        <v>1063333.3333333242</v>
      </c>
      <c r="X6668" s="384">
        <v>91847.495122398206</v>
      </c>
      <c r="Y6668" s="386">
        <v>637.99999999999443</v>
      </c>
      <c r="Z6668" s="367"/>
      <c r="AA6668" s="367"/>
      <c r="AB6668" s="367"/>
      <c r="AC6668" s="367"/>
      <c r="AD6668" s="367"/>
      <c r="AE6668" s="367"/>
      <c r="AF6668" s="367"/>
      <c r="AG6668" s="367"/>
      <c r="AH6668" s="367"/>
      <c r="AI6668" s="367"/>
      <c r="AJ6668" s="367"/>
      <c r="AK6668" s="367"/>
      <c r="AL6668" s="367"/>
      <c r="AM6668" s="367"/>
      <c r="AN6668" s="367"/>
      <c r="AO6668" s="367"/>
      <c r="AP6668" s="367"/>
      <c r="AQ6668" s="367"/>
      <c r="AR6668" s="367"/>
      <c r="AS6668" s="367"/>
      <c r="AT6668" s="367"/>
    </row>
    <row r="6669" spans="2:46" ht="13.8">
      <c r="B6669" s="26">
        <v>106.50000000000084</v>
      </c>
      <c r="C6669" s="363">
        <v>536.6405246528235</v>
      </c>
      <c r="D6669" s="367">
        <v>639.000000000005</v>
      </c>
      <c r="E6669" s="367">
        <v>29720.930232558316</v>
      </c>
      <c r="F6669" s="367">
        <v>-45748.782879877675</v>
      </c>
      <c r="G6669" s="367">
        <v>639.00000000000375</v>
      </c>
      <c r="H6669" s="367">
        <v>159750</v>
      </c>
      <c r="I6669" s="384">
        <v>-591765.96165248181</v>
      </c>
      <c r="J6669" s="367">
        <v>639</v>
      </c>
      <c r="K6669" s="367">
        <v>38727.27272727283</v>
      </c>
      <c r="L6669" s="384">
        <v>58130.911736162881</v>
      </c>
      <c r="M6669" s="367">
        <v>639.00000000000182</v>
      </c>
      <c r="N6669" s="367">
        <v>639</v>
      </c>
      <c r="O6669" s="384">
        <v>-225.56623377944175</v>
      </c>
      <c r="P6669" s="367">
        <v>9.2654999999999994</v>
      </c>
      <c r="Q6669" s="367">
        <v>639</v>
      </c>
      <c r="R6669" s="384">
        <v>967.46820340101215</v>
      </c>
      <c r="S6669" s="367">
        <v>8.9459999999999997</v>
      </c>
      <c r="T6669" s="367">
        <v>22034.482758620587</v>
      </c>
      <c r="U6669" s="384">
        <v>35046.676594764853</v>
      </c>
      <c r="V6669" s="367">
        <v>638.99999999999704</v>
      </c>
      <c r="W6669" s="367">
        <v>1064999.9999999909</v>
      </c>
      <c r="X6669" s="384">
        <v>91988.54121328672</v>
      </c>
      <c r="Y6669" s="386">
        <v>638.99999999999454</v>
      </c>
      <c r="Z6669" s="367"/>
      <c r="AA6669" s="367"/>
      <c r="AB6669" s="367"/>
      <c r="AC6669" s="367"/>
      <c r="AD6669" s="367"/>
      <c r="AE6669" s="367"/>
      <c r="AF6669" s="367"/>
      <c r="AG6669" s="367"/>
      <c r="AH6669" s="367"/>
      <c r="AI6669" s="367"/>
      <c r="AJ6669" s="367"/>
      <c r="AK6669" s="367"/>
      <c r="AL6669" s="367"/>
      <c r="AM6669" s="367"/>
      <c r="AN6669" s="367"/>
      <c r="AO6669" s="367"/>
      <c r="AP6669" s="367"/>
      <c r="AQ6669" s="367"/>
      <c r="AR6669" s="367"/>
      <c r="AS6669" s="367"/>
      <c r="AT6669" s="367"/>
    </row>
    <row r="6670" spans="2:46" ht="13.8">
      <c r="B6670" s="26">
        <v>106.66666666666751</v>
      </c>
      <c r="C6670" s="363">
        <v>537.47985205182385</v>
      </c>
      <c r="D6670" s="367">
        <v>640.00000000000512</v>
      </c>
      <c r="E6670" s="367">
        <v>29767.441860465293</v>
      </c>
      <c r="F6670" s="367">
        <v>-45921.580093095676</v>
      </c>
      <c r="G6670" s="367">
        <v>640.00000000000375</v>
      </c>
      <c r="H6670" s="367">
        <v>160000</v>
      </c>
      <c r="I6670" s="384">
        <v>-593883.48954498116</v>
      </c>
      <c r="J6670" s="367">
        <v>640</v>
      </c>
      <c r="K6670" s="367">
        <v>38787.878787878893</v>
      </c>
      <c r="L6670" s="384">
        <v>58144.417298149514</v>
      </c>
      <c r="M6670" s="367">
        <v>640.00000000000182</v>
      </c>
      <c r="N6670" s="367">
        <v>640</v>
      </c>
      <c r="O6670" s="384">
        <v>-227.1732030707833</v>
      </c>
      <c r="P6670" s="367">
        <v>9.2799999999999994</v>
      </c>
      <c r="Q6670" s="367">
        <v>640</v>
      </c>
      <c r="R6670" s="384">
        <v>968.39041923723755</v>
      </c>
      <c r="S6670" s="367">
        <v>8.9599999999999991</v>
      </c>
      <c r="T6670" s="367">
        <v>22068.965517241275</v>
      </c>
      <c r="U6670" s="384">
        <v>35022.997421883927</v>
      </c>
      <c r="V6670" s="367">
        <v>639.99999999999704</v>
      </c>
      <c r="W6670" s="367">
        <v>1066666.6666666577</v>
      </c>
      <c r="X6670" s="384">
        <v>92129.578178978947</v>
      </c>
      <c r="Y6670" s="386">
        <v>639.99999999999454</v>
      </c>
      <c r="Z6670" s="367"/>
      <c r="AA6670" s="367"/>
      <c r="AB6670" s="367"/>
      <c r="AC6670" s="367"/>
      <c r="AD6670" s="367"/>
      <c r="AE6670" s="367"/>
      <c r="AF6670" s="367"/>
      <c r="AG6670" s="367"/>
      <c r="AH6670" s="367"/>
      <c r="AI6670" s="367"/>
      <c r="AJ6670" s="367"/>
      <c r="AK6670" s="367"/>
      <c r="AL6670" s="367"/>
      <c r="AM6670" s="367"/>
      <c r="AN6670" s="367"/>
      <c r="AO6670" s="367"/>
      <c r="AP6670" s="367"/>
      <c r="AQ6670" s="367"/>
      <c r="AR6670" s="367"/>
      <c r="AS6670" s="367"/>
      <c r="AT6670" s="367"/>
    </row>
    <row r="6671" spans="2:46" ht="13.8">
      <c r="B6671" s="26">
        <v>106.83333333333418</v>
      </c>
      <c r="C6671" s="363">
        <v>538.31917793323453</v>
      </c>
      <c r="D6671" s="367">
        <v>641.00000000000512</v>
      </c>
      <c r="E6671" s="367">
        <v>29813.95348837227</v>
      </c>
      <c r="F6671" s="367">
        <v>-46094.69356529435</v>
      </c>
      <c r="G6671" s="367">
        <v>641.00000000000375</v>
      </c>
      <c r="H6671" s="367">
        <v>160250</v>
      </c>
      <c r="I6671" s="384">
        <v>-596004.74070802843</v>
      </c>
      <c r="J6671" s="367">
        <v>641</v>
      </c>
      <c r="K6671" s="367">
        <v>38848.484848484957</v>
      </c>
      <c r="L6671" s="384">
        <v>58157.680778477152</v>
      </c>
      <c r="M6671" s="367">
        <v>641.00000000000182</v>
      </c>
      <c r="N6671" s="367">
        <v>641</v>
      </c>
      <c r="O6671" s="384">
        <v>-228.78409101990766</v>
      </c>
      <c r="P6671" s="367">
        <v>9.2945000000000011</v>
      </c>
      <c r="Q6671" s="367">
        <v>641</v>
      </c>
      <c r="R6671" s="384">
        <v>969.31078563936671</v>
      </c>
      <c r="S6671" s="367">
        <v>8.9740000000000002</v>
      </c>
      <c r="T6671" s="367">
        <v>22103.448275861963</v>
      </c>
      <c r="U6671" s="384">
        <v>34999.072857433821</v>
      </c>
      <c r="V6671" s="367">
        <v>640.99999999999693</v>
      </c>
      <c r="W6671" s="367">
        <v>1068333.3333333244</v>
      </c>
      <c r="X6671" s="384">
        <v>92270.606019474901</v>
      </c>
      <c r="Y6671" s="386">
        <v>640.99999999999454</v>
      </c>
      <c r="Z6671" s="367"/>
      <c r="AA6671" s="367"/>
      <c r="AB6671" s="367"/>
      <c r="AC6671" s="367"/>
      <c r="AD6671" s="367"/>
      <c r="AE6671" s="367"/>
      <c r="AF6671" s="367"/>
      <c r="AG6671" s="367"/>
      <c r="AH6671" s="367"/>
      <c r="AI6671" s="367"/>
      <c r="AJ6671" s="367"/>
      <c r="AK6671" s="367"/>
      <c r="AL6671" s="367"/>
      <c r="AM6671" s="367"/>
      <c r="AN6671" s="367"/>
      <c r="AO6671" s="367"/>
      <c r="AP6671" s="367"/>
      <c r="AQ6671" s="367"/>
      <c r="AR6671" s="367"/>
      <c r="AS6671" s="367"/>
      <c r="AT6671" s="367"/>
    </row>
    <row r="6672" spans="2:46" ht="13.8">
      <c r="B6672" s="26">
        <v>107.00000000000085</v>
      </c>
      <c r="C6672" s="363">
        <v>539.15850229705597</v>
      </c>
      <c r="D6672" s="367">
        <v>642.00000000000512</v>
      </c>
      <c r="E6672" s="367">
        <v>29860.465116279247</v>
      </c>
      <c r="F6672" s="367">
        <v>-46268.12329647367</v>
      </c>
      <c r="G6672" s="367">
        <v>642.00000000000375</v>
      </c>
      <c r="H6672" s="367">
        <v>160500</v>
      </c>
      <c r="I6672" s="384">
        <v>-598129.71514162375</v>
      </c>
      <c r="J6672" s="367">
        <v>642</v>
      </c>
      <c r="K6672" s="367">
        <v>38909.090909091021</v>
      </c>
      <c r="L6672" s="384">
        <v>58170.702177145824</v>
      </c>
      <c r="M6672" s="367">
        <v>642.00000000000193</v>
      </c>
      <c r="N6672" s="367">
        <v>642</v>
      </c>
      <c r="O6672" s="384">
        <v>-230.39889762681423</v>
      </c>
      <c r="P6672" s="367">
        <v>9.3089999999999993</v>
      </c>
      <c r="Q6672" s="367">
        <v>642</v>
      </c>
      <c r="R6672" s="384">
        <v>970.2293026073994</v>
      </c>
      <c r="S6672" s="367">
        <v>8.9879999999999995</v>
      </c>
      <c r="T6672" s="367">
        <v>22137.931034482652</v>
      </c>
      <c r="U6672" s="384">
        <v>34974.902901414534</v>
      </c>
      <c r="V6672" s="367">
        <v>641.99999999999693</v>
      </c>
      <c r="W6672" s="367">
        <v>1069999.9999999912</v>
      </c>
      <c r="X6672" s="384">
        <v>92411.624734774552</v>
      </c>
      <c r="Y6672" s="386">
        <v>641.99999999999466</v>
      </c>
      <c r="Z6672" s="367"/>
      <c r="AA6672" s="367"/>
      <c r="AB6672" s="367"/>
      <c r="AC6672" s="367"/>
      <c r="AD6672" s="367"/>
      <c r="AE6672" s="367"/>
      <c r="AF6672" s="367"/>
      <c r="AG6672" s="367"/>
      <c r="AH6672" s="367"/>
      <c r="AI6672" s="367"/>
      <c r="AJ6672" s="367"/>
      <c r="AK6672" s="367"/>
      <c r="AL6672" s="367"/>
      <c r="AM6672" s="367"/>
      <c r="AN6672" s="367"/>
      <c r="AO6672" s="367"/>
      <c r="AP6672" s="367"/>
      <c r="AQ6672" s="367"/>
      <c r="AR6672" s="367"/>
      <c r="AS6672" s="367"/>
      <c r="AT6672" s="367"/>
    </row>
    <row r="6673" spans="2:46" ht="13.8">
      <c r="B6673" s="26">
        <v>107.16666666666752</v>
      </c>
      <c r="C6673" s="363">
        <v>539.99782514328763</v>
      </c>
      <c r="D6673" s="367">
        <v>643.00000000000512</v>
      </c>
      <c r="E6673" s="367">
        <v>29906.976744186224</v>
      </c>
      <c r="F6673" s="367">
        <v>-46441.869286633664</v>
      </c>
      <c r="G6673" s="367">
        <v>643.00000000000375</v>
      </c>
      <c r="H6673" s="367">
        <v>160750</v>
      </c>
      <c r="I6673" s="384">
        <v>-600258.4128457671</v>
      </c>
      <c r="J6673" s="367">
        <v>643</v>
      </c>
      <c r="K6673" s="367">
        <v>38969.696969697085</v>
      </c>
      <c r="L6673" s="384">
        <v>58183.481494155523</v>
      </c>
      <c r="M6673" s="367">
        <v>643.00000000000193</v>
      </c>
      <c r="N6673" s="367">
        <v>643</v>
      </c>
      <c r="O6673" s="384">
        <v>-232.01762289150386</v>
      </c>
      <c r="P6673" s="367">
        <v>9.323500000000001</v>
      </c>
      <c r="Q6673" s="367">
        <v>643</v>
      </c>
      <c r="R6673" s="384">
        <v>971.1459701413354</v>
      </c>
      <c r="S6673" s="367">
        <v>9.0019999999999989</v>
      </c>
      <c r="T6673" s="367">
        <v>22172.41379310334</v>
      </c>
      <c r="U6673" s="384">
        <v>34950.487553826068</v>
      </c>
      <c r="V6673" s="367">
        <v>642.99999999999693</v>
      </c>
      <c r="W6673" s="367">
        <v>1071666.6666666579</v>
      </c>
      <c r="X6673" s="384">
        <v>92552.63432487793</v>
      </c>
      <c r="Y6673" s="386">
        <v>642.99999999999466</v>
      </c>
      <c r="Z6673" s="367"/>
      <c r="AA6673" s="367"/>
      <c r="AB6673" s="367"/>
      <c r="AC6673" s="367"/>
      <c r="AD6673" s="367"/>
      <c r="AE6673" s="367"/>
      <c r="AF6673" s="367"/>
      <c r="AG6673" s="367"/>
      <c r="AH6673" s="367"/>
      <c r="AI6673" s="367"/>
      <c r="AJ6673" s="367"/>
      <c r="AK6673" s="367"/>
      <c r="AL6673" s="367"/>
      <c r="AM6673" s="367"/>
      <c r="AN6673" s="367"/>
      <c r="AO6673" s="367"/>
      <c r="AP6673" s="367"/>
      <c r="AQ6673" s="367"/>
      <c r="AR6673" s="367"/>
      <c r="AS6673" s="367"/>
      <c r="AT6673" s="367"/>
    </row>
    <row r="6674" spans="2:46" ht="13.8">
      <c r="B6674" s="26">
        <v>107.3333333333342</v>
      </c>
      <c r="C6674" s="363">
        <v>540.83714647193017</v>
      </c>
      <c r="D6674" s="367">
        <v>644.00000000000523</v>
      </c>
      <c r="E6674" s="367">
        <v>29953.488372093201</v>
      </c>
      <c r="F6674" s="367">
        <v>-46615.93153577434</v>
      </c>
      <c r="G6674" s="367">
        <v>644.00000000000387</v>
      </c>
      <c r="H6674" s="367">
        <v>161000</v>
      </c>
      <c r="I6674" s="384">
        <v>-602390.83382045839</v>
      </c>
      <c r="J6674" s="367">
        <v>644</v>
      </c>
      <c r="K6674" s="367">
        <v>39030.303030303148</v>
      </c>
      <c r="L6674" s="384">
        <v>58196.018729506257</v>
      </c>
      <c r="M6674" s="367">
        <v>644.00000000000205</v>
      </c>
      <c r="N6674" s="367">
        <v>644</v>
      </c>
      <c r="O6674" s="384">
        <v>-233.64026681397587</v>
      </c>
      <c r="P6674" s="367">
        <v>9.338000000000001</v>
      </c>
      <c r="Q6674" s="367">
        <v>644</v>
      </c>
      <c r="R6674" s="384">
        <v>972.06078824117515</v>
      </c>
      <c r="S6674" s="367">
        <v>9.016</v>
      </c>
      <c r="T6674" s="367">
        <v>22206.896551724029</v>
      </c>
      <c r="U6674" s="384">
        <v>34925.826814668428</v>
      </c>
      <c r="V6674" s="367">
        <v>643.99999999999682</v>
      </c>
      <c r="W6674" s="367">
        <v>1073333.3333333246</v>
      </c>
      <c r="X6674" s="384">
        <v>92693.634789785036</v>
      </c>
      <c r="Y6674" s="386">
        <v>643.99999999999477</v>
      </c>
      <c r="Z6674" s="367"/>
      <c r="AA6674" s="367"/>
      <c r="AB6674" s="367"/>
      <c r="AC6674" s="367"/>
      <c r="AD6674" s="367"/>
      <c r="AE6674" s="367"/>
      <c r="AF6674" s="367"/>
      <c r="AG6674" s="367"/>
      <c r="AH6674" s="367"/>
      <c r="AI6674" s="367"/>
      <c r="AJ6674" s="367"/>
      <c r="AK6674" s="367"/>
      <c r="AL6674" s="367"/>
      <c r="AM6674" s="367"/>
      <c r="AN6674" s="367"/>
      <c r="AO6674" s="367"/>
      <c r="AP6674" s="367"/>
      <c r="AQ6674" s="367"/>
      <c r="AR6674" s="367"/>
      <c r="AS6674" s="367"/>
      <c r="AT6674" s="367"/>
    </row>
    <row r="6675" spans="2:46" ht="13.8">
      <c r="B6675" s="26">
        <v>107.50000000000087</v>
      </c>
      <c r="C6675" s="363">
        <v>541.67646628298303</v>
      </c>
      <c r="D6675" s="367">
        <v>645.00000000000523</v>
      </c>
      <c r="E6675" s="367">
        <v>30000.000000000178</v>
      </c>
      <c r="F6675" s="367">
        <v>-46790.310043895668</v>
      </c>
      <c r="G6675" s="367">
        <v>645.00000000000387</v>
      </c>
      <c r="H6675" s="367">
        <v>161250</v>
      </c>
      <c r="I6675" s="384">
        <v>-604526.97806569759</v>
      </c>
      <c r="J6675" s="367">
        <v>645</v>
      </c>
      <c r="K6675" s="367">
        <v>39090.909090909212</v>
      </c>
      <c r="L6675" s="384">
        <v>58208.31388319801</v>
      </c>
      <c r="M6675" s="367">
        <v>645.00000000000205</v>
      </c>
      <c r="N6675" s="367">
        <v>645</v>
      </c>
      <c r="O6675" s="384">
        <v>-235.26682939423026</v>
      </c>
      <c r="P6675" s="367">
        <v>9.3524999999999991</v>
      </c>
      <c r="Q6675" s="367">
        <v>645</v>
      </c>
      <c r="R6675" s="384">
        <v>972.97375690691808</v>
      </c>
      <c r="S6675" s="367">
        <v>9.0299999999999994</v>
      </c>
      <c r="T6675" s="367">
        <v>22241.379310344717</v>
      </c>
      <c r="U6675" s="384">
        <v>34900.9206839416</v>
      </c>
      <c r="V6675" s="367">
        <v>644.99999999999682</v>
      </c>
      <c r="W6675" s="367">
        <v>1074999.9999999914</v>
      </c>
      <c r="X6675" s="384">
        <v>92834.626129495824</v>
      </c>
      <c r="Y6675" s="386">
        <v>644.99999999999477</v>
      </c>
      <c r="Z6675" s="367"/>
      <c r="AA6675" s="367"/>
      <c r="AB6675" s="367"/>
      <c r="AC6675" s="367"/>
      <c r="AD6675" s="367"/>
      <c r="AE6675" s="367"/>
      <c r="AF6675" s="367"/>
      <c r="AG6675" s="367"/>
      <c r="AH6675" s="367"/>
      <c r="AI6675" s="367"/>
      <c r="AJ6675" s="367"/>
      <c r="AK6675" s="367"/>
      <c r="AL6675" s="367"/>
      <c r="AM6675" s="367"/>
      <c r="AN6675" s="367"/>
      <c r="AO6675" s="367"/>
      <c r="AP6675" s="367"/>
      <c r="AQ6675" s="367"/>
      <c r="AR6675" s="367"/>
      <c r="AS6675" s="367"/>
      <c r="AT6675" s="367"/>
    </row>
    <row r="6676" spans="2:46" ht="13.8">
      <c r="B6676" s="26">
        <v>107.66666666666754</v>
      </c>
      <c r="C6676" s="363">
        <v>542.51578457644655</v>
      </c>
      <c r="D6676" s="367">
        <v>646.00000000000523</v>
      </c>
      <c r="E6676" s="367">
        <v>30046.511627907155</v>
      </c>
      <c r="F6676" s="367">
        <v>-46965.004810997663</v>
      </c>
      <c r="G6676" s="367">
        <v>646.00000000000387</v>
      </c>
      <c r="H6676" s="367">
        <v>161500</v>
      </c>
      <c r="I6676" s="384">
        <v>-606666.84558148484</v>
      </c>
      <c r="J6676" s="367">
        <v>646</v>
      </c>
      <c r="K6676" s="367">
        <v>39151.515151515276</v>
      </c>
      <c r="L6676" s="384">
        <v>58220.366955230784</v>
      </c>
      <c r="M6676" s="367">
        <v>646.00000000000216</v>
      </c>
      <c r="N6676" s="367">
        <v>646</v>
      </c>
      <c r="O6676" s="384">
        <v>-236.8973106322677</v>
      </c>
      <c r="P6676" s="367">
        <v>9.3670000000000009</v>
      </c>
      <c r="Q6676" s="367">
        <v>646</v>
      </c>
      <c r="R6676" s="384">
        <v>973.88487613856489</v>
      </c>
      <c r="S6676" s="367">
        <v>9.0440000000000005</v>
      </c>
      <c r="T6676" s="367">
        <v>22275.862068965405</v>
      </c>
      <c r="U6676" s="384">
        <v>34875.7691616456</v>
      </c>
      <c r="V6676" s="367">
        <v>645.99999999999682</v>
      </c>
      <c r="W6676" s="367">
        <v>1076666.6666666581</v>
      </c>
      <c r="X6676" s="384">
        <v>92975.608344010354</v>
      </c>
      <c r="Y6676" s="386">
        <v>645.99999999999477</v>
      </c>
      <c r="Z6676" s="367"/>
      <c r="AA6676" s="367"/>
      <c r="AB6676" s="367"/>
      <c r="AC6676" s="367"/>
      <c r="AD6676" s="367"/>
      <c r="AE6676" s="367"/>
      <c r="AF6676" s="367"/>
      <c r="AG6676" s="367"/>
      <c r="AH6676" s="367"/>
      <c r="AI6676" s="367"/>
      <c r="AJ6676" s="367"/>
      <c r="AK6676" s="367"/>
      <c r="AL6676" s="367"/>
      <c r="AM6676" s="367"/>
      <c r="AN6676" s="367"/>
      <c r="AO6676" s="367"/>
      <c r="AP6676" s="367"/>
      <c r="AQ6676" s="367"/>
      <c r="AR6676" s="367"/>
      <c r="AS6676" s="367"/>
      <c r="AT6676" s="367"/>
    </row>
    <row r="6677" spans="2:46" ht="13.8">
      <c r="B6677" s="26">
        <v>107.83333333333421</v>
      </c>
      <c r="C6677" s="363">
        <v>543.3551013523205</v>
      </c>
      <c r="D6677" s="367">
        <v>647.00000000000523</v>
      </c>
      <c r="E6677" s="367">
        <v>30093.023255814132</v>
      </c>
      <c r="F6677" s="367">
        <v>-47140.015837080318</v>
      </c>
      <c r="G6677" s="367">
        <v>647.00000000000387</v>
      </c>
      <c r="H6677" s="367">
        <v>161750</v>
      </c>
      <c r="I6677" s="384">
        <v>-608810.43636782013</v>
      </c>
      <c r="J6677" s="367">
        <v>647</v>
      </c>
      <c r="K6677" s="367">
        <v>39212.121212121339</v>
      </c>
      <c r="L6677" s="384">
        <v>58232.177945604599</v>
      </c>
      <c r="M6677" s="367">
        <v>647.00000000000216</v>
      </c>
      <c r="N6677" s="367">
        <v>647</v>
      </c>
      <c r="O6677" s="384">
        <v>-238.53171052808736</v>
      </c>
      <c r="P6677" s="367">
        <v>9.3814999999999991</v>
      </c>
      <c r="Q6677" s="367">
        <v>647</v>
      </c>
      <c r="R6677" s="384">
        <v>974.79414593611489</v>
      </c>
      <c r="S6677" s="367">
        <v>9.0579999999999998</v>
      </c>
      <c r="T6677" s="367">
        <v>22310.344827586094</v>
      </c>
      <c r="U6677" s="384">
        <v>34850.372247780426</v>
      </c>
      <c r="V6677" s="367">
        <v>646.9999999999967</v>
      </c>
      <c r="W6677" s="367">
        <v>1078333.3333333249</v>
      </c>
      <c r="X6677" s="384">
        <v>93116.581433328625</v>
      </c>
      <c r="Y6677" s="386">
        <v>646.99999999999488</v>
      </c>
      <c r="Z6677" s="367"/>
      <c r="AA6677" s="367"/>
      <c r="AB6677" s="367"/>
      <c r="AC6677" s="367"/>
      <c r="AD6677" s="367"/>
      <c r="AE6677" s="367"/>
      <c r="AF6677" s="367"/>
      <c r="AG6677" s="367"/>
      <c r="AH6677" s="367"/>
      <c r="AI6677" s="367"/>
      <c r="AJ6677" s="367"/>
      <c r="AK6677" s="367"/>
      <c r="AL6677" s="367"/>
      <c r="AM6677" s="367"/>
      <c r="AN6677" s="367"/>
      <c r="AO6677" s="367"/>
      <c r="AP6677" s="367"/>
      <c r="AQ6677" s="367"/>
      <c r="AR6677" s="367"/>
      <c r="AS6677" s="367"/>
      <c r="AT6677" s="367"/>
    </row>
    <row r="6678" spans="2:46" ht="13.8">
      <c r="B6678" s="26">
        <v>108.00000000000088</v>
      </c>
      <c r="C6678" s="363">
        <v>544.19441661060512</v>
      </c>
      <c r="D6678" s="367">
        <v>648.00000000000534</v>
      </c>
      <c r="E6678" s="367">
        <v>30139.53488372111</v>
      </c>
      <c r="F6678" s="367">
        <v>-47315.343122143633</v>
      </c>
      <c r="G6678" s="367">
        <v>648.00000000000387</v>
      </c>
      <c r="H6678" s="367">
        <v>162000</v>
      </c>
      <c r="I6678" s="384">
        <v>-610957.75042470347</v>
      </c>
      <c r="J6678" s="367">
        <v>648</v>
      </c>
      <c r="K6678" s="367">
        <v>39272.727272727403</v>
      </c>
      <c r="L6678" s="384">
        <v>58243.746854319434</v>
      </c>
      <c r="M6678" s="367">
        <v>648.00000000000227</v>
      </c>
      <c r="N6678" s="367">
        <v>648</v>
      </c>
      <c r="O6678" s="384">
        <v>-240.17002908168979</v>
      </c>
      <c r="P6678" s="367">
        <v>9.395999999999999</v>
      </c>
      <c r="Q6678" s="367">
        <v>648</v>
      </c>
      <c r="R6678" s="384">
        <v>975.70156629956864</v>
      </c>
      <c r="S6678" s="367">
        <v>9.072000000000001</v>
      </c>
      <c r="T6678" s="367">
        <v>22344.827586206782</v>
      </c>
      <c r="U6678" s="384">
        <v>34824.729942346057</v>
      </c>
      <c r="V6678" s="367">
        <v>647.9999999999967</v>
      </c>
      <c r="W6678" s="367">
        <v>1079999.9999999916</v>
      </c>
      <c r="X6678" s="384">
        <v>93257.545397450594</v>
      </c>
      <c r="Y6678" s="386">
        <v>647.99999999999488</v>
      </c>
      <c r="Z6678" s="367"/>
      <c r="AA6678" s="367"/>
      <c r="AB6678" s="367"/>
      <c r="AC6678" s="367"/>
      <c r="AD6678" s="367"/>
      <c r="AE6678" s="367"/>
      <c r="AF6678" s="367"/>
      <c r="AG6678" s="367"/>
      <c r="AH6678" s="367"/>
      <c r="AI6678" s="367"/>
      <c r="AJ6678" s="367"/>
      <c r="AK6678" s="367"/>
      <c r="AL6678" s="367"/>
      <c r="AM6678" s="367"/>
      <c r="AN6678" s="367"/>
      <c r="AO6678" s="367"/>
      <c r="AP6678" s="367"/>
      <c r="AQ6678" s="367"/>
      <c r="AR6678" s="367"/>
      <c r="AS6678" s="367"/>
      <c r="AT6678" s="367"/>
    </row>
    <row r="6679" spans="2:46" ht="13.8">
      <c r="B6679" s="26">
        <v>108.16666666666755</v>
      </c>
      <c r="C6679" s="363">
        <v>545.03373035130016</v>
      </c>
      <c r="D6679" s="367">
        <v>649.00000000000534</v>
      </c>
      <c r="E6679" s="367">
        <v>30186.046511628087</v>
      </c>
      <c r="F6679" s="367">
        <v>-47490.986666187629</v>
      </c>
      <c r="G6679" s="367">
        <v>649.00000000000387</v>
      </c>
      <c r="H6679" s="367">
        <v>162250</v>
      </c>
      <c r="I6679" s="384">
        <v>-613108.78775213473</v>
      </c>
      <c r="J6679" s="367">
        <v>649</v>
      </c>
      <c r="K6679" s="367">
        <v>39333.333333333467</v>
      </c>
      <c r="L6679" s="384">
        <v>58255.073681375303</v>
      </c>
      <c r="M6679" s="367">
        <v>649.00000000000227</v>
      </c>
      <c r="N6679" s="367">
        <v>649</v>
      </c>
      <c r="O6679" s="384">
        <v>-241.81226629307503</v>
      </c>
      <c r="P6679" s="367">
        <v>9.4105000000000008</v>
      </c>
      <c r="Q6679" s="367">
        <v>649</v>
      </c>
      <c r="R6679" s="384">
        <v>976.60713722892569</v>
      </c>
      <c r="S6679" s="367">
        <v>9.0860000000000003</v>
      </c>
      <c r="T6679" s="367">
        <v>22379.310344827471</v>
      </c>
      <c r="U6679" s="384">
        <v>34798.842245342523</v>
      </c>
      <c r="V6679" s="367">
        <v>648.9999999999967</v>
      </c>
      <c r="W6679" s="367">
        <v>1081666.6666666584</v>
      </c>
      <c r="X6679" s="384">
        <v>93398.500236376276</v>
      </c>
      <c r="Y6679" s="386">
        <v>648.999999999995</v>
      </c>
      <c r="Z6679" s="367"/>
      <c r="AA6679" s="367"/>
      <c r="AB6679" s="367"/>
      <c r="AC6679" s="367"/>
      <c r="AD6679" s="367"/>
      <c r="AE6679" s="367"/>
      <c r="AF6679" s="367"/>
      <c r="AG6679" s="367"/>
      <c r="AH6679" s="367"/>
      <c r="AI6679" s="367"/>
      <c r="AJ6679" s="367"/>
      <c r="AK6679" s="367"/>
      <c r="AL6679" s="367"/>
      <c r="AM6679" s="367"/>
      <c r="AN6679" s="367"/>
      <c r="AO6679" s="367"/>
      <c r="AP6679" s="367"/>
      <c r="AQ6679" s="367"/>
      <c r="AR6679" s="367"/>
      <c r="AS6679" s="367"/>
      <c r="AT6679" s="367"/>
    </row>
    <row r="6680" spans="2:46" ht="13.8">
      <c r="B6680" s="26">
        <v>108.33333333333422</v>
      </c>
      <c r="C6680" s="363">
        <v>545.87304257440587</v>
      </c>
      <c r="D6680" s="367">
        <v>650.00000000000534</v>
      </c>
      <c r="E6680" s="367">
        <v>30232.558139535064</v>
      </c>
      <c r="F6680" s="367">
        <v>-47666.946469212278</v>
      </c>
      <c r="G6680" s="367">
        <v>650.00000000000387</v>
      </c>
      <c r="H6680" s="367">
        <v>162500</v>
      </c>
      <c r="I6680" s="384">
        <v>-615263.54835011403</v>
      </c>
      <c r="J6680" s="367">
        <v>650</v>
      </c>
      <c r="K6680" s="367">
        <v>39393.93939393953</v>
      </c>
      <c r="L6680" s="384">
        <v>58266.158426772192</v>
      </c>
      <c r="M6680" s="367">
        <v>650.00000000000239</v>
      </c>
      <c r="N6680" s="367">
        <v>650</v>
      </c>
      <c r="O6680" s="384">
        <v>-243.4584221622425</v>
      </c>
      <c r="P6680" s="367">
        <v>9.4249999999999989</v>
      </c>
      <c r="Q6680" s="367">
        <v>650</v>
      </c>
      <c r="R6680" s="384">
        <v>977.51085872418616</v>
      </c>
      <c r="S6680" s="367">
        <v>9.1</v>
      </c>
      <c r="T6680" s="367">
        <v>22413.793103448159</v>
      </c>
      <c r="U6680" s="384">
        <v>34772.709156769815</v>
      </c>
      <c r="V6680" s="367">
        <v>649.99999999999659</v>
      </c>
      <c r="W6680" s="367">
        <v>1083333.3333333251</v>
      </c>
      <c r="X6680" s="384">
        <v>93539.44595010567</v>
      </c>
      <c r="Y6680" s="386">
        <v>649.999999999995</v>
      </c>
      <c r="Z6680" s="367"/>
      <c r="AA6680" s="367"/>
      <c r="AB6680" s="367"/>
      <c r="AC6680" s="367"/>
      <c r="AD6680" s="367"/>
      <c r="AE6680" s="367"/>
      <c r="AF6680" s="367"/>
      <c r="AG6680" s="367"/>
      <c r="AH6680" s="367"/>
      <c r="AI6680" s="367"/>
      <c r="AJ6680" s="367"/>
      <c r="AK6680" s="367"/>
      <c r="AL6680" s="367"/>
      <c r="AM6680" s="367"/>
      <c r="AN6680" s="367"/>
      <c r="AO6680" s="367"/>
      <c r="AP6680" s="367"/>
      <c r="AQ6680" s="367"/>
      <c r="AR6680" s="367"/>
      <c r="AS6680" s="367"/>
      <c r="AT6680" s="367"/>
    </row>
    <row r="6681" spans="2:46" ht="13.8">
      <c r="B6681" s="26">
        <v>108.5000000000009</v>
      </c>
      <c r="C6681" s="363">
        <v>546.71235327992213</v>
      </c>
      <c r="D6681" s="367">
        <v>651.00000000000534</v>
      </c>
      <c r="E6681" s="367">
        <v>30279.069767442041</v>
      </c>
      <c r="F6681" s="367">
        <v>-47843.222531217587</v>
      </c>
      <c r="G6681" s="367">
        <v>651.00000000000387</v>
      </c>
      <c r="H6681" s="367">
        <v>162750</v>
      </c>
      <c r="I6681" s="384">
        <v>-617422.03221864137</v>
      </c>
      <c r="J6681" s="367">
        <v>651</v>
      </c>
      <c r="K6681" s="367">
        <v>39454.545454545594</v>
      </c>
      <c r="L6681" s="384">
        <v>58277.001090510108</v>
      </c>
      <c r="M6681" s="367">
        <v>651.00000000000239</v>
      </c>
      <c r="N6681" s="367">
        <v>651</v>
      </c>
      <c r="O6681" s="384">
        <v>-245.10849668919298</v>
      </c>
      <c r="P6681" s="367">
        <v>9.4395000000000007</v>
      </c>
      <c r="Q6681" s="367">
        <v>651</v>
      </c>
      <c r="R6681" s="384">
        <v>978.41273078535039</v>
      </c>
      <c r="S6681" s="367">
        <v>9.1140000000000008</v>
      </c>
      <c r="T6681" s="367">
        <v>22448.275862068847</v>
      </c>
      <c r="U6681" s="384">
        <v>34746.330676627913</v>
      </c>
      <c r="V6681" s="367">
        <v>650.99999999999659</v>
      </c>
      <c r="W6681" s="367">
        <v>1084999.9999999919</v>
      </c>
      <c r="X6681" s="384">
        <v>93680.382538638776</v>
      </c>
      <c r="Y6681" s="386">
        <v>650.999999999995</v>
      </c>
      <c r="Z6681" s="367"/>
      <c r="AA6681" s="367"/>
      <c r="AB6681" s="367"/>
      <c r="AC6681" s="367"/>
      <c r="AD6681" s="367"/>
      <c r="AE6681" s="367"/>
      <c r="AF6681" s="367"/>
      <c r="AG6681" s="367"/>
      <c r="AH6681" s="367"/>
      <c r="AI6681" s="367"/>
      <c r="AJ6681" s="367"/>
      <c r="AK6681" s="367"/>
      <c r="AL6681" s="367"/>
      <c r="AM6681" s="367"/>
      <c r="AN6681" s="367"/>
      <c r="AO6681" s="367"/>
      <c r="AP6681" s="367"/>
      <c r="AQ6681" s="367"/>
      <c r="AR6681" s="367"/>
      <c r="AS6681" s="367"/>
      <c r="AT6681" s="367"/>
    </row>
    <row r="6682" spans="2:46" ht="13.8">
      <c r="B6682" s="26">
        <v>108.66666666666757</v>
      </c>
      <c r="C6682" s="363">
        <v>547.55166246784893</v>
      </c>
      <c r="D6682" s="367">
        <v>652.00000000000546</v>
      </c>
      <c r="E6682" s="367">
        <v>30325.581395349018</v>
      </c>
      <c r="F6682" s="367">
        <v>-48019.81485220357</v>
      </c>
      <c r="G6682" s="367">
        <v>652.00000000000387</v>
      </c>
      <c r="H6682" s="367">
        <v>163000</v>
      </c>
      <c r="I6682" s="384">
        <v>-619584.23935771652</v>
      </c>
      <c r="J6682" s="367">
        <v>652</v>
      </c>
      <c r="K6682" s="367">
        <v>39515.151515151658</v>
      </c>
      <c r="L6682" s="384">
        <v>58287.601672589059</v>
      </c>
      <c r="M6682" s="367">
        <v>652.00000000000239</v>
      </c>
      <c r="N6682" s="367">
        <v>652</v>
      </c>
      <c r="O6682" s="384">
        <v>-246.76248987392583</v>
      </c>
      <c r="P6682" s="367">
        <v>9.4540000000000006</v>
      </c>
      <c r="Q6682" s="367">
        <v>652</v>
      </c>
      <c r="R6682" s="384">
        <v>979.31275341241792</v>
      </c>
      <c r="S6682" s="367">
        <v>9.1280000000000001</v>
      </c>
      <c r="T6682" s="367">
        <v>22482.758620689536</v>
      </c>
      <c r="U6682" s="384">
        <v>34719.706804916837</v>
      </c>
      <c r="V6682" s="367">
        <v>651.99999999999659</v>
      </c>
      <c r="W6682" s="367">
        <v>1086666.6666666586</v>
      </c>
      <c r="X6682" s="384">
        <v>93821.310001975624</v>
      </c>
      <c r="Y6682" s="386">
        <v>651.99999999999511</v>
      </c>
      <c r="Z6682" s="367"/>
      <c r="AA6682" s="367"/>
      <c r="AB6682" s="367"/>
      <c r="AC6682" s="367"/>
      <c r="AD6682" s="367"/>
      <c r="AE6682" s="367"/>
      <c r="AF6682" s="367"/>
      <c r="AG6682" s="367"/>
      <c r="AH6682" s="367"/>
      <c r="AI6682" s="367"/>
      <c r="AJ6682" s="367"/>
      <c r="AK6682" s="367"/>
      <c r="AL6682" s="367"/>
      <c r="AM6682" s="367"/>
      <c r="AN6682" s="367"/>
      <c r="AO6682" s="367"/>
      <c r="AP6682" s="367"/>
      <c r="AQ6682" s="367"/>
      <c r="AR6682" s="367"/>
      <c r="AS6682" s="367"/>
      <c r="AT6682" s="367"/>
    </row>
    <row r="6683" spans="2:46" ht="13.8">
      <c r="B6683" s="26">
        <v>108.83333333333424</v>
      </c>
      <c r="C6683" s="363">
        <v>548.39097013818616</v>
      </c>
      <c r="D6683" s="367">
        <v>653.00000000000546</v>
      </c>
      <c r="E6683" s="367">
        <v>30372.093023255995</v>
      </c>
      <c r="F6683" s="367">
        <v>-48196.72343217022</v>
      </c>
      <c r="G6683" s="367">
        <v>653.00000000000387</v>
      </c>
      <c r="H6683" s="367">
        <v>163250</v>
      </c>
      <c r="I6683" s="384">
        <v>-621750.16976733983</v>
      </c>
      <c r="J6683" s="367">
        <v>653</v>
      </c>
      <c r="K6683" s="367">
        <v>39575.757575757721</v>
      </c>
      <c r="L6683" s="384">
        <v>58297.960173009022</v>
      </c>
      <c r="M6683" s="367">
        <v>653.0000000000025</v>
      </c>
      <c r="N6683" s="367">
        <v>653</v>
      </c>
      <c r="O6683" s="384">
        <v>-248.42040171644112</v>
      </c>
      <c r="P6683" s="367">
        <v>9.4684999999999988</v>
      </c>
      <c r="Q6683" s="367">
        <v>653</v>
      </c>
      <c r="R6683" s="384">
        <v>980.21092660538909</v>
      </c>
      <c r="S6683" s="367">
        <v>9.1419999999999995</v>
      </c>
      <c r="T6683" s="367">
        <v>22517.241379310224</v>
      </c>
      <c r="U6683" s="384">
        <v>34692.837541636589</v>
      </c>
      <c r="V6683" s="367">
        <v>652.99999999999648</v>
      </c>
      <c r="W6683" s="367">
        <v>1088333.3333333253</v>
      </c>
      <c r="X6683" s="384">
        <v>93962.228340116155</v>
      </c>
      <c r="Y6683" s="386">
        <v>652.99999999999511</v>
      </c>
      <c r="Z6683" s="367"/>
      <c r="AA6683" s="367"/>
      <c r="AB6683" s="367"/>
      <c r="AC6683" s="367"/>
      <c r="AD6683" s="367"/>
      <c r="AE6683" s="367"/>
      <c r="AF6683" s="367"/>
      <c r="AG6683" s="367"/>
      <c r="AH6683" s="367"/>
      <c r="AI6683" s="367"/>
      <c r="AJ6683" s="367"/>
      <c r="AK6683" s="367"/>
      <c r="AL6683" s="367"/>
      <c r="AM6683" s="367"/>
      <c r="AN6683" s="367"/>
      <c r="AO6683" s="367"/>
      <c r="AP6683" s="367"/>
      <c r="AQ6683" s="367"/>
      <c r="AR6683" s="367"/>
      <c r="AS6683" s="367"/>
      <c r="AT6683" s="367"/>
    </row>
    <row r="6684" spans="2:46" ht="13.8">
      <c r="B6684" s="26">
        <v>109.00000000000091</v>
      </c>
      <c r="C6684" s="363">
        <v>549.23027629093406</v>
      </c>
      <c r="D6684" s="367">
        <v>654.00000000000546</v>
      </c>
      <c r="E6684" s="367">
        <v>30418.604651162972</v>
      </c>
      <c r="F6684" s="367">
        <v>-48373.948271117537</v>
      </c>
      <c r="G6684" s="367">
        <v>654.00000000000387</v>
      </c>
      <c r="H6684" s="367">
        <v>163500</v>
      </c>
      <c r="I6684" s="384">
        <v>-623919.82344751107</v>
      </c>
      <c r="J6684" s="367">
        <v>654</v>
      </c>
      <c r="K6684" s="367">
        <v>39636.363636363785</v>
      </c>
      <c r="L6684" s="384">
        <v>58308.076591770034</v>
      </c>
      <c r="M6684" s="367">
        <v>654.0000000000025</v>
      </c>
      <c r="N6684" s="367">
        <v>654</v>
      </c>
      <c r="O6684" s="384">
        <v>-250.08223221673944</v>
      </c>
      <c r="P6684" s="367">
        <v>9.4830000000000005</v>
      </c>
      <c r="Q6684" s="367">
        <v>654</v>
      </c>
      <c r="R6684" s="384">
        <v>981.10725036426345</v>
      </c>
      <c r="S6684" s="367">
        <v>9.1559999999999988</v>
      </c>
      <c r="T6684" s="367">
        <v>22551.724137930913</v>
      </c>
      <c r="U6684" s="384">
        <v>34665.72288678716</v>
      </c>
      <c r="V6684" s="367">
        <v>653.99999999999648</v>
      </c>
      <c r="W6684" s="367">
        <v>1089999.9999999921</v>
      </c>
      <c r="X6684" s="384">
        <v>94103.137553060442</v>
      </c>
      <c r="Y6684" s="386">
        <v>653.99999999999523</v>
      </c>
      <c r="Z6684" s="367"/>
      <c r="AA6684" s="367"/>
      <c r="AB6684" s="367"/>
      <c r="AC6684" s="367"/>
      <c r="AD6684" s="367"/>
      <c r="AE6684" s="367"/>
      <c r="AF6684" s="367"/>
      <c r="AG6684" s="367"/>
      <c r="AH6684" s="367"/>
      <c r="AI6684" s="367"/>
      <c r="AJ6684" s="367"/>
      <c r="AK6684" s="367"/>
      <c r="AL6684" s="367"/>
      <c r="AM6684" s="367"/>
      <c r="AN6684" s="367"/>
      <c r="AO6684" s="367"/>
      <c r="AP6684" s="367"/>
      <c r="AQ6684" s="367"/>
      <c r="AR6684" s="367"/>
      <c r="AS6684" s="367"/>
      <c r="AT6684" s="367"/>
    </row>
    <row r="6685" spans="2:46" ht="13.8">
      <c r="B6685" s="26">
        <v>109.16666666666758</v>
      </c>
      <c r="C6685" s="363">
        <v>550.06958092609239</v>
      </c>
      <c r="D6685" s="367">
        <v>655.00000000000546</v>
      </c>
      <c r="E6685" s="367">
        <v>30465.116279069949</v>
      </c>
      <c r="F6685" s="367">
        <v>-48551.489369045514</v>
      </c>
      <c r="G6685" s="367">
        <v>655.00000000000387</v>
      </c>
      <c r="H6685" s="367">
        <v>163750</v>
      </c>
      <c r="I6685" s="384">
        <v>-626093.20039823011</v>
      </c>
      <c r="J6685" s="367">
        <v>654.99999999999989</v>
      </c>
      <c r="K6685" s="367">
        <v>39696.969696969849</v>
      </c>
      <c r="L6685" s="384">
        <v>58317.950928872058</v>
      </c>
      <c r="M6685" s="367">
        <v>655.00000000000261</v>
      </c>
      <c r="N6685" s="367">
        <v>655</v>
      </c>
      <c r="O6685" s="384">
        <v>-251.74798137482014</v>
      </c>
      <c r="P6685" s="367">
        <v>9.4975000000000005</v>
      </c>
      <c r="Q6685" s="367">
        <v>655</v>
      </c>
      <c r="R6685" s="384">
        <v>982.00172468904157</v>
      </c>
      <c r="S6685" s="367">
        <v>9.17</v>
      </c>
      <c r="T6685" s="367">
        <v>22586.206896551601</v>
      </c>
      <c r="U6685" s="384">
        <v>34638.362840368543</v>
      </c>
      <c r="V6685" s="367">
        <v>654.99999999999648</v>
      </c>
      <c r="W6685" s="367">
        <v>1091666.6666666588</v>
      </c>
      <c r="X6685" s="384">
        <v>94244.037640808427</v>
      </c>
      <c r="Y6685" s="386">
        <v>654.99999999999523</v>
      </c>
      <c r="Z6685" s="367"/>
      <c r="AA6685" s="367"/>
      <c r="AB6685" s="367"/>
      <c r="AC6685" s="367"/>
      <c r="AD6685" s="367"/>
      <c r="AE6685" s="367"/>
      <c r="AF6685" s="367"/>
      <c r="AG6685" s="367"/>
      <c r="AH6685" s="367"/>
      <c r="AI6685" s="367"/>
      <c r="AJ6685" s="367"/>
      <c r="AK6685" s="367"/>
      <c r="AL6685" s="367"/>
      <c r="AM6685" s="367"/>
      <c r="AN6685" s="367"/>
      <c r="AO6685" s="367"/>
      <c r="AP6685" s="367"/>
      <c r="AQ6685" s="367"/>
      <c r="AR6685" s="367"/>
      <c r="AS6685" s="367"/>
      <c r="AT6685" s="367"/>
    </row>
    <row r="6686" spans="2:46" ht="13.8">
      <c r="B6686" s="26">
        <v>109.33333333333425</v>
      </c>
      <c r="C6686" s="363">
        <v>550.90888404366137</v>
      </c>
      <c r="D6686" s="367">
        <v>656.00000000000557</v>
      </c>
      <c r="E6686" s="367">
        <v>30511.627906976926</v>
      </c>
      <c r="F6686" s="367">
        <v>-48729.34672595415</v>
      </c>
      <c r="G6686" s="367">
        <v>656.00000000000387</v>
      </c>
      <c r="H6686" s="367">
        <v>164000</v>
      </c>
      <c r="I6686" s="384">
        <v>-628270.30061949743</v>
      </c>
      <c r="J6686" s="367">
        <v>655.99999999999989</v>
      </c>
      <c r="K6686" s="367">
        <v>39757.575757575913</v>
      </c>
      <c r="L6686" s="384">
        <v>58327.583184315117</v>
      </c>
      <c r="M6686" s="367">
        <v>656.00000000000261</v>
      </c>
      <c r="N6686" s="367">
        <v>656</v>
      </c>
      <c r="O6686" s="384">
        <v>-253.41764919068342</v>
      </c>
      <c r="P6686" s="367">
        <v>9.5120000000000005</v>
      </c>
      <c r="Q6686" s="367">
        <v>656</v>
      </c>
      <c r="R6686" s="384">
        <v>982.89434957972333</v>
      </c>
      <c r="S6686" s="367">
        <v>9.1839999999999993</v>
      </c>
      <c r="T6686" s="367">
        <v>22620.689655172289</v>
      </c>
      <c r="U6686" s="384">
        <v>34610.757402380761</v>
      </c>
      <c r="V6686" s="367">
        <v>655.99999999999636</v>
      </c>
      <c r="W6686" s="367">
        <v>1093333.3333333256</v>
      </c>
      <c r="X6686" s="384">
        <v>94384.928603360138</v>
      </c>
      <c r="Y6686" s="386">
        <v>655.99999999999534</v>
      </c>
      <c r="Z6686" s="367"/>
      <c r="AA6686" s="367"/>
      <c r="AB6686" s="367"/>
      <c r="AC6686" s="367"/>
      <c r="AD6686" s="367"/>
      <c r="AE6686" s="367"/>
      <c r="AF6686" s="367"/>
      <c r="AG6686" s="367"/>
      <c r="AH6686" s="367"/>
      <c r="AI6686" s="367"/>
      <c r="AJ6686" s="367"/>
      <c r="AK6686" s="367"/>
      <c r="AL6686" s="367"/>
      <c r="AM6686" s="367"/>
      <c r="AN6686" s="367"/>
      <c r="AO6686" s="367"/>
      <c r="AP6686" s="367"/>
      <c r="AQ6686" s="367"/>
      <c r="AR6686" s="367"/>
      <c r="AS6686" s="367"/>
      <c r="AT6686" s="367"/>
    </row>
    <row r="6687" spans="2:46" ht="13.8">
      <c r="B6687" s="26">
        <v>109.50000000000092</v>
      </c>
      <c r="C6687" s="363">
        <v>551.7481856436408</v>
      </c>
      <c r="D6687" s="367">
        <v>657.00000000000557</v>
      </c>
      <c r="E6687" s="367">
        <v>30558.139534883903</v>
      </c>
      <c r="F6687" s="367">
        <v>-48907.520341843468</v>
      </c>
      <c r="G6687" s="367">
        <v>657.00000000000387</v>
      </c>
      <c r="H6687" s="367">
        <v>164250</v>
      </c>
      <c r="I6687" s="384">
        <v>-630451.12411131256</v>
      </c>
      <c r="J6687" s="367">
        <v>656.99999999999989</v>
      </c>
      <c r="K6687" s="367">
        <v>39818.181818181976</v>
      </c>
      <c r="L6687" s="384">
        <v>58336.973358099196</v>
      </c>
      <c r="M6687" s="367">
        <v>657.00000000000273</v>
      </c>
      <c r="N6687" s="367">
        <v>657</v>
      </c>
      <c r="O6687" s="384">
        <v>-255.09123566432933</v>
      </c>
      <c r="P6687" s="367">
        <v>9.5265000000000004</v>
      </c>
      <c r="Q6687" s="367">
        <v>657</v>
      </c>
      <c r="R6687" s="384">
        <v>983.78512503630839</v>
      </c>
      <c r="S6687" s="367">
        <v>9.1980000000000004</v>
      </c>
      <c r="T6687" s="367">
        <v>22655.172413792978</v>
      </c>
      <c r="U6687" s="384">
        <v>34582.906572823791</v>
      </c>
      <c r="V6687" s="367">
        <v>656.99999999999636</v>
      </c>
      <c r="W6687" s="367">
        <v>1094999.9999999923</v>
      </c>
      <c r="X6687" s="384">
        <v>94525.810440715533</v>
      </c>
      <c r="Y6687" s="386">
        <v>656.99999999999534</v>
      </c>
      <c r="Z6687" s="367"/>
      <c r="AA6687" s="367"/>
      <c r="AB6687" s="367"/>
      <c r="AC6687" s="367"/>
      <c r="AD6687" s="367"/>
      <c r="AE6687" s="367"/>
      <c r="AF6687" s="367"/>
      <c r="AG6687" s="367"/>
      <c r="AH6687" s="367"/>
      <c r="AI6687" s="367"/>
      <c r="AJ6687" s="367"/>
      <c r="AK6687" s="367"/>
      <c r="AL6687" s="367"/>
      <c r="AM6687" s="367"/>
      <c r="AN6687" s="367"/>
      <c r="AO6687" s="367"/>
      <c r="AP6687" s="367"/>
      <c r="AQ6687" s="367"/>
      <c r="AR6687" s="367"/>
      <c r="AS6687" s="367"/>
      <c r="AT6687" s="367"/>
    </row>
    <row r="6688" spans="2:46" ht="13.8">
      <c r="B6688" s="26">
        <v>109.6666666666676</v>
      </c>
      <c r="C6688" s="363">
        <v>552.58748572603088</v>
      </c>
      <c r="D6688" s="367">
        <v>658.00000000000557</v>
      </c>
      <c r="E6688" s="367">
        <v>30604.65116279088</v>
      </c>
      <c r="F6688" s="367">
        <v>-49086.010216713439</v>
      </c>
      <c r="G6688" s="367">
        <v>658.00000000000387</v>
      </c>
      <c r="H6688" s="367">
        <v>164500</v>
      </c>
      <c r="I6688" s="384">
        <v>-632635.67087367584</v>
      </c>
      <c r="J6688" s="367">
        <v>657.99999999999989</v>
      </c>
      <c r="K6688" s="367">
        <v>39878.78787878804</v>
      </c>
      <c r="L6688" s="384">
        <v>58346.121450224302</v>
      </c>
      <c r="M6688" s="367">
        <v>658.00000000000273</v>
      </c>
      <c r="N6688" s="367">
        <v>658</v>
      </c>
      <c r="O6688" s="384">
        <v>-256.76874079575788</v>
      </c>
      <c r="P6688" s="367">
        <v>9.5410000000000004</v>
      </c>
      <c r="Q6688" s="367">
        <v>658</v>
      </c>
      <c r="R6688" s="384">
        <v>984.67405105879686</v>
      </c>
      <c r="S6688" s="367">
        <v>9.2119999999999997</v>
      </c>
      <c r="T6688" s="367">
        <v>22689.655172413666</v>
      </c>
      <c r="U6688" s="384">
        <v>34554.810351697648</v>
      </c>
      <c r="V6688" s="367">
        <v>657.99999999999636</v>
      </c>
      <c r="W6688" s="367">
        <v>1096666.6666666591</v>
      </c>
      <c r="X6688" s="384">
        <v>94666.683152874655</v>
      </c>
      <c r="Y6688" s="386">
        <v>657.99999999999534</v>
      </c>
      <c r="Z6688" s="367"/>
      <c r="AA6688" s="367"/>
      <c r="AB6688" s="367"/>
      <c r="AC6688" s="367"/>
      <c r="AD6688" s="367"/>
      <c r="AE6688" s="367"/>
      <c r="AF6688" s="367"/>
      <c r="AG6688" s="367"/>
      <c r="AH6688" s="367"/>
      <c r="AI6688" s="367"/>
      <c r="AJ6688" s="367"/>
      <c r="AK6688" s="367"/>
      <c r="AL6688" s="367"/>
      <c r="AM6688" s="367"/>
      <c r="AN6688" s="367"/>
      <c r="AO6688" s="367"/>
      <c r="AP6688" s="367"/>
      <c r="AQ6688" s="367"/>
      <c r="AR6688" s="367"/>
      <c r="AS6688" s="367"/>
      <c r="AT6688" s="367"/>
    </row>
    <row r="6689" spans="2:46" ht="13.8">
      <c r="B6689" s="26">
        <v>109.83333333333427</v>
      </c>
      <c r="C6689" s="363">
        <v>553.42678429083139</v>
      </c>
      <c r="D6689" s="367">
        <v>659.00000000000557</v>
      </c>
      <c r="E6689" s="367">
        <v>30651.162790697857</v>
      </c>
      <c r="F6689" s="367">
        <v>-49264.81635056407</v>
      </c>
      <c r="G6689" s="367">
        <v>659.00000000000387</v>
      </c>
      <c r="H6689" s="367">
        <v>164750</v>
      </c>
      <c r="I6689" s="384">
        <v>-634823.94090658717</v>
      </c>
      <c r="J6689" s="367">
        <v>658.99999999999989</v>
      </c>
      <c r="K6689" s="367">
        <v>39939.393939394104</v>
      </c>
      <c r="L6689" s="384">
        <v>58355.02746069045</v>
      </c>
      <c r="M6689" s="367">
        <v>659.00000000000284</v>
      </c>
      <c r="N6689" s="367">
        <v>659</v>
      </c>
      <c r="O6689" s="384">
        <v>-258.45016458496906</v>
      </c>
      <c r="P6689" s="367">
        <v>9.5555000000000003</v>
      </c>
      <c r="Q6689" s="367">
        <v>659</v>
      </c>
      <c r="R6689" s="384">
        <v>985.56112764718898</v>
      </c>
      <c r="S6689" s="367">
        <v>9.2259999999999991</v>
      </c>
      <c r="T6689" s="367">
        <v>22724.137931034355</v>
      </c>
      <c r="U6689" s="384">
        <v>34526.468739002317</v>
      </c>
      <c r="V6689" s="367">
        <v>658.99999999999625</v>
      </c>
      <c r="W6689" s="367">
        <v>1098333.3333333258</v>
      </c>
      <c r="X6689" s="384">
        <v>94807.546739837519</v>
      </c>
      <c r="Y6689" s="386">
        <v>658.99999999999545</v>
      </c>
      <c r="Z6689" s="367"/>
      <c r="AA6689" s="367"/>
      <c r="AB6689" s="367"/>
      <c r="AC6689" s="367"/>
      <c r="AD6689" s="367"/>
      <c r="AE6689" s="367"/>
      <c r="AF6689" s="367"/>
      <c r="AG6689" s="367"/>
      <c r="AH6689" s="367"/>
      <c r="AI6689" s="367"/>
      <c r="AJ6689" s="367"/>
      <c r="AK6689" s="367"/>
      <c r="AL6689" s="367"/>
      <c r="AM6689" s="367"/>
      <c r="AN6689" s="367"/>
      <c r="AO6689" s="367"/>
      <c r="AP6689" s="367"/>
      <c r="AQ6689" s="367"/>
      <c r="AR6689" s="367"/>
      <c r="AS6689" s="367"/>
      <c r="AT6689" s="367"/>
    </row>
    <row r="6690" spans="2:46" ht="13.8">
      <c r="B6690" s="26">
        <v>110.00000000000094</v>
      </c>
      <c r="C6690" s="363">
        <v>554.26608133804257</v>
      </c>
      <c r="D6690" s="367">
        <v>660.00000000000568</v>
      </c>
      <c r="E6690" s="367">
        <v>30697.674418604835</v>
      </c>
      <c r="F6690" s="367">
        <v>-49443.938743395382</v>
      </c>
      <c r="G6690" s="367">
        <v>660.00000000000387</v>
      </c>
      <c r="H6690" s="367">
        <v>165000</v>
      </c>
      <c r="I6690" s="384">
        <v>-637015.93421004643</v>
      </c>
      <c r="J6690" s="367">
        <v>659.99999999999989</v>
      </c>
      <c r="K6690" s="367">
        <v>40000.000000000167</v>
      </c>
      <c r="L6690" s="384">
        <v>58363.69138949761</v>
      </c>
      <c r="M6690" s="367">
        <v>660.00000000000284</v>
      </c>
      <c r="N6690" s="367">
        <v>660</v>
      </c>
      <c r="O6690" s="384">
        <v>-260.13550703196279</v>
      </c>
      <c r="P6690" s="367">
        <v>9.57</v>
      </c>
      <c r="Q6690" s="367">
        <v>660</v>
      </c>
      <c r="R6690" s="384">
        <v>986.44635480148452</v>
      </c>
      <c r="S6690" s="367">
        <v>9.24</v>
      </c>
      <c r="T6690" s="367">
        <v>22758.620689655043</v>
      </c>
      <c r="U6690" s="384">
        <v>34497.881734737814</v>
      </c>
      <c r="V6690" s="367">
        <v>659.99999999999625</v>
      </c>
      <c r="W6690" s="367">
        <v>1099999.9999999925</v>
      </c>
      <c r="X6690" s="384">
        <v>94948.40120160408</v>
      </c>
      <c r="Y6690" s="386">
        <v>659.99999999999545</v>
      </c>
      <c r="Z6690" s="367"/>
      <c r="AA6690" s="367"/>
      <c r="AB6690" s="367"/>
      <c r="AC6690" s="367"/>
      <c r="AD6690" s="367"/>
      <c r="AE6690" s="367"/>
      <c r="AF6690" s="367"/>
      <c r="AG6690" s="367"/>
      <c r="AH6690" s="367"/>
      <c r="AI6690" s="367"/>
      <c r="AJ6690" s="367"/>
      <c r="AK6690" s="367"/>
      <c r="AL6690" s="367"/>
      <c r="AM6690" s="367"/>
      <c r="AN6690" s="367"/>
      <c r="AO6690" s="367"/>
      <c r="AP6690" s="367"/>
      <c r="AQ6690" s="367"/>
      <c r="AR6690" s="367"/>
      <c r="AS6690" s="367"/>
      <c r="AT6690" s="367"/>
    </row>
    <row r="6691" spans="2:46" ht="13.8">
      <c r="B6691" s="26">
        <v>110.16666666666761</v>
      </c>
      <c r="C6691" s="363">
        <v>555.10537686766418</v>
      </c>
      <c r="D6691" s="367">
        <v>661.00000000000568</v>
      </c>
      <c r="E6691" s="367">
        <v>30744.186046511812</v>
      </c>
      <c r="F6691" s="367">
        <v>-49623.377395207368</v>
      </c>
      <c r="G6691" s="367">
        <v>661.00000000000398</v>
      </c>
      <c r="H6691" s="367">
        <v>165250</v>
      </c>
      <c r="I6691" s="384">
        <v>-639211.65078405372</v>
      </c>
      <c r="J6691" s="367">
        <v>660.99999999999989</v>
      </c>
      <c r="K6691" s="367">
        <v>40060.606060606231</v>
      </c>
      <c r="L6691" s="384">
        <v>58372.113236645804</v>
      </c>
      <c r="M6691" s="367">
        <v>661.00000000000284</v>
      </c>
      <c r="N6691" s="367">
        <v>661</v>
      </c>
      <c r="O6691" s="384">
        <v>-261.8247681367389</v>
      </c>
      <c r="P6691" s="367">
        <v>9.5844999999999985</v>
      </c>
      <c r="Q6691" s="367">
        <v>661</v>
      </c>
      <c r="R6691" s="384">
        <v>987.32973252168381</v>
      </c>
      <c r="S6691" s="367">
        <v>9.2539999999999996</v>
      </c>
      <c r="T6691" s="367">
        <v>22793.103448275731</v>
      </c>
      <c r="U6691" s="384">
        <v>34469.049338904129</v>
      </c>
      <c r="V6691" s="367">
        <v>660.99999999999625</v>
      </c>
      <c r="W6691" s="367">
        <v>1101666.6666666593</v>
      </c>
      <c r="X6691" s="384">
        <v>95089.246538174368</v>
      </c>
      <c r="Y6691" s="386">
        <v>660.99999999999557</v>
      </c>
      <c r="Z6691" s="367"/>
      <c r="AA6691" s="367"/>
      <c r="AB6691" s="367"/>
      <c r="AC6691" s="367"/>
      <c r="AD6691" s="367"/>
      <c r="AE6691" s="367"/>
      <c r="AF6691" s="367"/>
      <c r="AG6691" s="367"/>
      <c r="AH6691" s="367"/>
      <c r="AI6691" s="367"/>
      <c r="AJ6691" s="367"/>
      <c r="AK6691" s="367"/>
      <c r="AL6691" s="367"/>
      <c r="AM6691" s="367"/>
      <c r="AN6691" s="367"/>
      <c r="AO6691" s="367"/>
      <c r="AP6691" s="367"/>
      <c r="AQ6691" s="367"/>
      <c r="AR6691" s="367"/>
      <c r="AS6691" s="367"/>
      <c r="AT6691" s="367"/>
    </row>
    <row r="6692" spans="2:46" ht="13.8">
      <c r="B6692" s="26">
        <v>110.33333333333428</v>
      </c>
      <c r="C6692" s="363">
        <v>555.94467087969645</v>
      </c>
      <c r="D6692" s="367">
        <v>662.00000000000568</v>
      </c>
      <c r="E6692" s="367">
        <v>30790.697674418789</v>
      </c>
      <c r="F6692" s="367">
        <v>-49803.132306000007</v>
      </c>
      <c r="G6692" s="367">
        <v>662.00000000000398</v>
      </c>
      <c r="H6692" s="367">
        <v>165500</v>
      </c>
      <c r="I6692" s="384">
        <v>-641411.09062860894</v>
      </c>
      <c r="J6692" s="367">
        <v>661.99999999999989</v>
      </c>
      <c r="K6692" s="367">
        <v>40121.212121212295</v>
      </c>
      <c r="L6692" s="384">
        <v>58380.293002135026</v>
      </c>
      <c r="M6692" s="367">
        <v>662.00000000000296</v>
      </c>
      <c r="N6692" s="367">
        <v>662</v>
      </c>
      <c r="O6692" s="384">
        <v>-263.51794789929806</v>
      </c>
      <c r="P6692" s="367">
        <v>9.5990000000000002</v>
      </c>
      <c r="Q6692" s="367">
        <v>662</v>
      </c>
      <c r="R6692" s="384">
        <v>988.21126080778629</v>
      </c>
      <c r="S6692" s="367">
        <v>9.2680000000000007</v>
      </c>
      <c r="T6692" s="367">
        <v>22827.58620689642</v>
      </c>
      <c r="U6692" s="384">
        <v>34439.971551501272</v>
      </c>
      <c r="V6692" s="367">
        <v>661.99999999999613</v>
      </c>
      <c r="W6692" s="367">
        <v>1103333.333333326</v>
      </c>
      <c r="X6692" s="384">
        <v>95230.082749548368</v>
      </c>
      <c r="Y6692" s="386">
        <v>661.99999999999557</v>
      </c>
      <c r="Z6692" s="367"/>
      <c r="AA6692" s="367"/>
      <c r="AB6692" s="367"/>
      <c r="AC6692" s="367"/>
      <c r="AD6692" s="367"/>
      <c r="AE6692" s="367"/>
      <c r="AF6692" s="367"/>
      <c r="AG6692" s="367"/>
      <c r="AH6692" s="367"/>
      <c r="AI6692" s="367"/>
      <c r="AJ6692" s="367"/>
      <c r="AK6692" s="367"/>
      <c r="AL6692" s="367"/>
      <c r="AM6692" s="367"/>
      <c r="AN6692" s="367"/>
      <c r="AO6692" s="367"/>
      <c r="AP6692" s="367"/>
      <c r="AQ6692" s="367"/>
      <c r="AR6692" s="367"/>
      <c r="AS6692" s="367"/>
      <c r="AT6692" s="367"/>
    </row>
    <row r="6693" spans="2:46" ht="13.8">
      <c r="B6693" s="26">
        <v>110.50000000000095</v>
      </c>
      <c r="C6693" s="363">
        <v>556.78396337413915</v>
      </c>
      <c r="D6693" s="367">
        <v>663.00000000000568</v>
      </c>
      <c r="E6693" s="367">
        <v>30837.209302325766</v>
      </c>
      <c r="F6693" s="367">
        <v>-49983.203475773298</v>
      </c>
      <c r="G6693" s="367">
        <v>663.00000000000398</v>
      </c>
      <c r="H6693" s="367">
        <v>165750</v>
      </c>
      <c r="I6693" s="384">
        <v>-643614.25374371209</v>
      </c>
      <c r="J6693" s="367">
        <v>662.99999999999989</v>
      </c>
      <c r="K6693" s="367">
        <v>40181.818181818358</v>
      </c>
      <c r="L6693" s="384">
        <v>58388.230685965267</v>
      </c>
      <c r="M6693" s="367">
        <v>663.00000000000296</v>
      </c>
      <c r="N6693" s="367">
        <v>663</v>
      </c>
      <c r="O6693" s="384">
        <v>-265.21504631963967</v>
      </c>
      <c r="P6693" s="367">
        <v>9.6135000000000002</v>
      </c>
      <c r="Q6693" s="367">
        <v>663</v>
      </c>
      <c r="R6693" s="384">
        <v>989.0909396597923</v>
      </c>
      <c r="S6693" s="367">
        <v>9.282</v>
      </c>
      <c r="T6693" s="367">
        <v>22862.068965517108</v>
      </c>
      <c r="U6693" s="384">
        <v>34410.648372529235</v>
      </c>
      <c r="V6693" s="367">
        <v>662.99999999999613</v>
      </c>
      <c r="W6693" s="367">
        <v>1104999.9999999928</v>
      </c>
      <c r="X6693" s="384">
        <v>95370.909835726081</v>
      </c>
      <c r="Y6693" s="386">
        <v>662.99999999999557</v>
      </c>
      <c r="Z6693" s="367"/>
      <c r="AA6693" s="367"/>
      <c r="AB6693" s="367"/>
      <c r="AC6693" s="367"/>
      <c r="AD6693" s="367"/>
      <c r="AE6693" s="367"/>
      <c r="AF6693" s="367"/>
      <c r="AG6693" s="367"/>
      <c r="AH6693" s="367"/>
      <c r="AI6693" s="367"/>
      <c r="AJ6693" s="367"/>
      <c r="AK6693" s="367"/>
      <c r="AL6693" s="367"/>
      <c r="AM6693" s="367"/>
      <c r="AN6693" s="367"/>
      <c r="AO6693" s="367"/>
      <c r="AP6693" s="367"/>
      <c r="AQ6693" s="367"/>
      <c r="AR6693" s="367"/>
      <c r="AS6693" s="367"/>
      <c r="AT6693" s="367"/>
    </row>
    <row r="6694" spans="2:46" ht="13.8">
      <c r="B6694" s="26">
        <v>110.66666666666762</v>
      </c>
      <c r="C6694" s="363">
        <v>557.62325435099251</v>
      </c>
      <c r="D6694" s="367">
        <v>664.0000000000058</v>
      </c>
      <c r="E6694" s="367">
        <v>30883.720930232743</v>
      </c>
      <c r="F6694" s="367">
        <v>-50163.590904527256</v>
      </c>
      <c r="G6694" s="367">
        <v>664.00000000000398</v>
      </c>
      <c r="H6694" s="367">
        <v>166000</v>
      </c>
      <c r="I6694" s="384">
        <v>-645821.1401293634</v>
      </c>
      <c r="J6694" s="367">
        <v>663.99999999999989</v>
      </c>
      <c r="K6694" s="367">
        <v>40242.424242424422</v>
      </c>
      <c r="L6694" s="384">
        <v>58395.92628813655</v>
      </c>
      <c r="M6694" s="367">
        <v>664.00000000000307</v>
      </c>
      <c r="N6694" s="367">
        <v>664</v>
      </c>
      <c r="O6694" s="384">
        <v>-266.91606339776382</v>
      </c>
      <c r="P6694" s="367">
        <v>9.6280000000000001</v>
      </c>
      <c r="Q6694" s="367">
        <v>664</v>
      </c>
      <c r="R6694" s="384">
        <v>989.96876907770206</v>
      </c>
      <c r="S6694" s="367">
        <v>9.2960000000000012</v>
      </c>
      <c r="T6694" s="367">
        <v>22896.551724137797</v>
      </c>
      <c r="U6694" s="384">
        <v>34381.079801988009</v>
      </c>
      <c r="V6694" s="367">
        <v>663.99999999999613</v>
      </c>
      <c r="W6694" s="367">
        <v>1106666.6666666595</v>
      </c>
      <c r="X6694" s="384">
        <v>95511.727796707535</v>
      </c>
      <c r="Y6694" s="386">
        <v>663.99999999999568</v>
      </c>
      <c r="Z6694" s="367"/>
      <c r="AA6694" s="367"/>
      <c r="AB6694" s="367"/>
      <c r="AC6694" s="367"/>
      <c r="AD6694" s="367"/>
      <c r="AE6694" s="367"/>
      <c r="AF6694" s="367"/>
      <c r="AG6694" s="367"/>
      <c r="AH6694" s="367"/>
      <c r="AI6694" s="367"/>
      <c r="AJ6694" s="367"/>
      <c r="AK6694" s="367"/>
      <c r="AL6694" s="367"/>
      <c r="AM6694" s="367"/>
      <c r="AN6694" s="367"/>
      <c r="AO6694" s="367"/>
      <c r="AP6694" s="367"/>
      <c r="AQ6694" s="367"/>
      <c r="AR6694" s="367"/>
      <c r="AS6694" s="367"/>
      <c r="AT6694" s="367"/>
    </row>
    <row r="6695" spans="2:46" ht="13.8">
      <c r="B6695" s="26">
        <v>110.83333333333429</v>
      </c>
      <c r="C6695" s="363">
        <v>558.46254381025631</v>
      </c>
      <c r="D6695" s="367">
        <v>665.0000000000058</v>
      </c>
      <c r="E6695" s="367">
        <v>30930.23255813972</v>
      </c>
      <c r="F6695" s="367">
        <v>-50344.294592261896</v>
      </c>
      <c r="G6695" s="367">
        <v>665.00000000000398</v>
      </c>
      <c r="H6695" s="367">
        <v>166250</v>
      </c>
      <c r="I6695" s="384">
        <v>-648031.74978556274</v>
      </c>
      <c r="J6695" s="367">
        <v>664.99999999999989</v>
      </c>
      <c r="K6695" s="367">
        <v>40303.030303030486</v>
      </c>
      <c r="L6695" s="384">
        <v>58403.379808648846</v>
      </c>
      <c r="M6695" s="367">
        <v>665.00000000000307</v>
      </c>
      <c r="N6695" s="367">
        <v>665</v>
      </c>
      <c r="O6695" s="384">
        <v>-268.62099913367064</v>
      </c>
      <c r="P6695" s="367">
        <v>9.6425000000000001</v>
      </c>
      <c r="Q6695" s="367">
        <v>665</v>
      </c>
      <c r="R6695" s="384">
        <v>990.8447490615149</v>
      </c>
      <c r="S6695" s="367">
        <v>9.31</v>
      </c>
      <c r="T6695" s="367">
        <v>22931.034482758485</v>
      </c>
      <c r="U6695" s="384">
        <v>34351.265839877618</v>
      </c>
      <c r="V6695" s="367">
        <v>664.99999999999602</v>
      </c>
      <c r="W6695" s="367">
        <v>1108333.3333333263</v>
      </c>
      <c r="X6695" s="384">
        <v>95652.536632492687</v>
      </c>
      <c r="Y6695" s="386">
        <v>664.99999999999568</v>
      </c>
      <c r="Z6695" s="367"/>
      <c r="AA6695" s="367"/>
      <c r="AB6695" s="367"/>
      <c r="AC6695" s="367"/>
      <c r="AD6695" s="367"/>
      <c r="AE6695" s="367"/>
      <c r="AF6695" s="367"/>
      <c r="AG6695" s="367"/>
      <c r="AH6695" s="367"/>
      <c r="AI6695" s="367"/>
      <c r="AJ6695" s="367"/>
      <c r="AK6695" s="367"/>
      <c r="AL6695" s="367"/>
      <c r="AM6695" s="367"/>
      <c r="AN6695" s="367"/>
      <c r="AO6695" s="367"/>
      <c r="AP6695" s="367"/>
      <c r="AQ6695" s="367"/>
      <c r="AR6695" s="367"/>
      <c r="AS6695" s="367"/>
      <c r="AT6695" s="367"/>
    </row>
    <row r="6696" spans="2:46" ht="13.8">
      <c r="B6696" s="26">
        <v>111.00000000000097</v>
      </c>
      <c r="C6696" s="363">
        <v>559.30183175193065</v>
      </c>
      <c r="D6696" s="367">
        <v>666.0000000000058</v>
      </c>
      <c r="E6696" s="367">
        <v>30976.744186046697</v>
      </c>
      <c r="F6696" s="367">
        <v>-50525.314538977189</v>
      </c>
      <c r="G6696" s="367">
        <v>666.00000000000398</v>
      </c>
      <c r="H6696" s="367">
        <v>166500</v>
      </c>
      <c r="I6696" s="384">
        <v>-650246.0827123099</v>
      </c>
      <c r="J6696" s="367">
        <v>665.99999999999989</v>
      </c>
      <c r="K6696" s="367">
        <v>40363.63636363655</v>
      </c>
      <c r="L6696" s="384">
        <v>58410.591247502176</v>
      </c>
      <c r="M6696" s="367">
        <v>666.00000000000318</v>
      </c>
      <c r="N6696" s="367">
        <v>666</v>
      </c>
      <c r="O6696" s="384">
        <v>-270.32985352736</v>
      </c>
      <c r="P6696" s="367">
        <v>9.657</v>
      </c>
      <c r="Q6696" s="367">
        <v>666</v>
      </c>
      <c r="R6696" s="384">
        <v>991.7188796112315</v>
      </c>
      <c r="S6696" s="367">
        <v>9.3239999999999998</v>
      </c>
      <c r="T6696" s="367">
        <v>22965.517241379173</v>
      </c>
      <c r="U6696" s="384">
        <v>34321.20648619804</v>
      </c>
      <c r="V6696" s="367">
        <v>665.99999999999602</v>
      </c>
      <c r="W6696" s="367">
        <v>1109999.999999993</v>
      </c>
      <c r="X6696" s="384">
        <v>95793.336343081566</v>
      </c>
      <c r="Y6696" s="386">
        <v>665.99999999999579</v>
      </c>
      <c r="Z6696" s="367"/>
      <c r="AA6696" s="367"/>
      <c r="AB6696" s="367"/>
      <c r="AC6696" s="367"/>
      <c r="AD6696" s="367"/>
      <c r="AE6696" s="367"/>
      <c r="AF6696" s="367"/>
      <c r="AG6696" s="367"/>
      <c r="AH6696" s="367"/>
      <c r="AI6696" s="367"/>
      <c r="AJ6696" s="367"/>
      <c r="AK6696" s="367"/>
      <c r="AL6696" s="367"/>
      <c r="AM6696" s="367"/>
      <c r="AN6696" s="367"/>
      <c r="AO6696" s="367"/>
      <c r="AP6696" s="367"/>
      <c r="AQ6696" s="367"/>
      <c r="AR6696" s="367"/>
      <c r="AS6696" s="367"/>
      <c r="AT6696" s="367"/>
    </row>
    <row r="6697" spans="2:46" ht="13.8">
      <c r="B6697" s="26">
        <v>111.16666666666764</v>
      </c>
      <c r="C6697" s="363">
        <v>560.14111817601554</v>
      </c>
      <c r="D6697" s="367">
        <v>667.0000000000058</v>
      </c>
      <c r="E6697" s="367">
        <v>31023.255813953674</v>
      </c>
      <c r="F6697" s="367">
        <v>-50706.650744673148</v>
      </c>
      <c r="G6697" s="367">
        <v>667.00000000000398</v>
      </c>
      <c r="H6697" s="367">
        <v>166750</v>
      </c>
      <c r="I6697" s="384">
        <v>-652464.13890960522</v>
      </c>
      <c r="J6697" s="367">
        <v>666.99999999999989</v>
      </c>
      <c r="K6697" s="367">
        <v>40424.242424242613</v>
      </c>
      <c r="L6697" s="384">
        <v>58417.560604696533</v>
      </c>
      <c r="M6697" s="367">
        <v>667.00000000000318</v>
      </c>
      <c r="N6697" s="367">
        <v>667</v>
      </c>
      <c r="O6697" s="384">
        <v>-272.04262657883203</v>
      </c>
      <c r="P6697" s="367">
        <v>9.6715</v>
      </c>
      <c r="Q6697" s="367">
        <v>667</v>
      </c>
      <c r="R6697" s="384">
        <v>992.59116072685151</v>
      </c>
      <c r="S6697" s="367">
        <v>9.3379999999999992</v>
      </c>
      <c r="T6697" s="367">
        <v>22999.999999999862</v>
      </c>
      <c r="U6697" s="384">
        <v>34290.901740949281</v>
      </c>
      <c r="V6697" s="367">
        <v>666.99999999999602</v>
      </c>
      <c r="W6697" s="367">
        <v>1111666.6666666598</v>
      </c>
      <c r="X6697" s="384">
        <v>95934.126928474143</v>
      </c>
      <c r="Y6697" s="386">
        <v>666.99999999999579</v>
      </c>
      <c r="Z6697" s="367"/>
      <c r="AA6697" s="367"/>
      <c r="AB6697" s="367"/>
      <c r="AC6697" s="367"/>
      <c r="AD6697" s="367"/>
      <c r="AE6697" s="367"/>
      <c r="AF6697" s="367"/>
      <c r="AG6697" s="367"/>
      <c r="AH6697" s="367"/>
      <c r="AI6697" s="367"/>
      <c r="AJ6697" s="367"/>
      <c r="AK6697" s="367"/>
      <c r="AL6697" s="367"/>
      <c r="AM6697" s="367"/>
      <c r="AN6697" s="367"/>
      <c r="AO6697" s="367"/>
      <c r="AP6697" s="367"/>
      <c r="AQ6697" s="367"/>
      <c r="AR6697" s="367"/>
      <c r="AS6697" s="367"/>
      <c r="AT6697" s="367"/>
    </row>
    <row r="6698" spans="2:46" ht="13.8">
      <c r="B6698" s="26">
        <v>111.33333333333431</v>
      </c>
      <c r="C6698" s="363">
        <v>560.9804030825112</v>
      </c>
      <c r="D6698" s="367">
        <v>668.00000000000591</v>
      </c>
      <c r="E6698" s="367">
        <v>31069.767441860651</v>
      </c>
      <c r="F6698" s="367">
        <v>-50888.303209349775</v>
      </c>
      <c r="G6698" s="367">
        <v>668.00000000000398</v>
      </c>
      <c r="H6698" s="367">
        <v>167000</v>
      </c>
      <c r="I6698" s="384">
        <v>-654685.91837744834</v>
      </c>
      <c r="J6698" s="367">
        <v>667.99999999999989</v>
      </c>
      <c r="K6698" s="367">
        <v>40484.848484848677</v>
      </c>
      <c r="L6698" s="384">
        <v>58424.287880231917</v>
      </c>
      <c r="M6698" s="367">
        <v>668.0000000000033</v>
      </c>
      <c r="N6698" s="367">
        <v>668</v>
      </c>
      <c r="O6698" s="384">
        <v>-273.75931828808666</v>
      </c>
      <c r="P6698" s="367">
        <v>9.6859999999999999</v>
      </c>
      <c r="Q6698" s="367">
        <v>668</v>
      </c>
      <c r="R6698" s="384">
        <v>993.46159240837505</v>
      </c>
      <c r="S6698" s="367">
        <v>9.3519999999999985</v>
      </c>
      <c r="T6698" s="367">
        <v>23034.48275862055</v>
      </c>
      <c r="U6698" s="384">
        <v>34260.351604131356</v>
      </c>
      <c r="V6698" s="367">
        <v>667.99999999999591</v>
      </c>
      <c r="W6698" s="367">
        <v>1113333.3333333265</v>
      </c>
      <c r="X6698" s="384">
        <v>96074.908388670432</v>
      </c>
      <c r="Y6698" s="386">
        <v>667.99999999999579</v>
      </c>
      <c r="Z6698" s="367"/>
      <c r="AA6698" s="367"/>
      <c r="AB6698" s="367"/>
      <c r="AC6698" s="367"/>
      <c r="AD6698" s="367"/>
      <c r="AE6698" s="367"/>
      <c r="AF6698" s="367"/>
      <c r="AG6698" s="367"/>
      <c r="AH6698" s="367"/>
      <c r="AI6698" s="367"/>
      <c r="AJ6698" s="367"/>
      <c r="AK6698" s="367"/>
      <c r="AL6698" s="367"/>
      <c r="AM6698" s="367"/>
      <c r="AN6698" s="367"/>
      <c r="AO6698" s="367"/>
      <c r="AP6698" s="367"/>
      <c r="AQ6698" s="367"/>
      <c r="AR6698" s="367"/>
      <c r="AS6698" s="367"/>
      <c r="AT6698" s="367"/>
    </row>
    <row r="6699" spans="2:46" ht="13.8">
      <c r="B6699" s="26">
        <v>111.50000000000098</v>
      </c>
      <c r="C6699" s="363">
        <v>561.81968647141719</v>
      </c>
      <c r="D6699" s="367">
        <v>669.00000000000591</v>
      </c>
      <c r="E6699" s="367">
        <v>31116.279069767628</v>
      </c>
      <c r="F6699" s="367">
        <v>-51070.271933007083</v>
      </c>
      <c r="G6699" s="367">
        <v>669.00000000000409</v>
      </c>
      <c r="H6699" s="367">
        <v>167250</v>
      </c>
      <c r="I6699" s="384">
        <v>-656911.42111583962</v>
      </c>
      <c r="J6699" s="367">
        <v>668.99999999999989</v>
      </c>
      <c r="K6699" s="367">
        <v>40545.454545454741</v>
      </c>
      <c r="L6699" s="384">
        <v>58430.773074108336</v>
      </c>
      <c r="M6699" s="367">
        <v>669.0000000000033</v>
      </c>
      <c r="N6699" s="367">
        <v>669</v>
      </c>
      <c r="O6699" s="384">
        <v>-275.47992865512413</v>
      </c>
      <c r="P6699" s="367">
        <v>9.7005000000000017</v>
      </c>
      <c r="Q6699" s="367">
        <v>669</v>
      </c>
      <c r="R6699" s="384">
        <v>994.33017465580213</v>
      </c>
      <c r="S6699" s="367">
        <v>9.3659999999999997</v>
      </c>
      <c r="T6699" s="367">
        <v>23068.965517241239</v>
      </c>
      <c r="U6699" s="384">
        <v>34229.556075744236</v>
      </c>
      <c r="V6699" s="367">
        <v>668.99999999999591</v>
      </c>
      <c r="W6699" s="367">
        <v>1114999.9999999932</v>
      </c>
      <c r="X6699" s="384">
        <v>96215.680723670463</v>
      </c>
      <c r="Y6699" s="386">
        <v>668.99999999999591</v>
      </c>
      <c r="Z6699" s="367"/>
      <c r="AA6699" s="367"/>
      <c r="AB6699" s="367"/>
      <c r="AC6699" s="367"/>
      <c r="AD6699" s="367"/>
      <c r="AE6699" s="367"/>
      <c r="AF6699" s="367"/>
      <c r="AG6699" s="367"/>
      <c r="AH6699" s="367"/>
      <c r="AI6699" s="367"/>
      <c r="AJ6699" s="367"/>
      <c r="AK6699" s="367"/>
      <c r="AL6699" s="367"/>
      <c r="AM6699" s="367"/>
      <c r="AN6699" s="367"/>
      <c r="AO6699" s="367"/>
      <c r="AP6699" s="367"/>
      <c r="AQ6699" s="367"/>
      <c r="AR6699" s="367"/>
      <c r="AS6699" s="367"/>
      <c r="AT6699" s="367"/>
    </row>
    <row r="6700" spans="2:46" ht="13.8">
      <c r="B6700" s="26">
        <v>111.66666666666765</v>
      </c>
      <c r="C6700" s="363">
        <v>562.65896834273371</v>
      </c>
      <c r="D6700" s="367">
        <v>670.00000000000591</v>
      </c>
      <c r="E6700" s="367">
        <v>31162.790697674605</v>
      </c>
      <c r="F6700" s="367">
        <v>-51252.556915645051</v>
      </c>
      <c r="G6700" s="367">
        <v>670.00000000000409</v>
      </c>
      <c r="H6700" s="367">
        <v>167500</v>
      </c>
      <c r="I6700" s="384">
        <v>-659140.64712477894</v>
      </c>
      <c r="J6700" s="367">
        <v>669.99999999999989</v>
      </c>
      <c r="K6700" s="367">
        <v>40606.060606060804</v>
      </c>
      <c r="L6700" s="384">
        <v>58437.016186325774</v>
      </c>
      <c r="M6700" s="367">
        <v>670.00000000000341</v>
      </c>
      <c r="N6700" s="367">
        <v>670</v>
      </c>
      <c r="O6700" s="384">
        <v>-277.20445767994369</v>
      </c>
      <c r="P6700" s="367">
        <v>9.7149999999999999</v>
      </c>
      <c r="Q6700" s="367">
        <v>670</v>
      </c>
      <c r="R6700" s="384">
        <v>995.19690746913273</v>
      </c>
      <c r="S6700" s="367">
        <v>9.379999999999999</v>
      </c>
      <c r="T6700" s="367">
        <v>23103.448275861927</v>
      </c>
      <c r="U6700" s="384">
        <v>34198.515155787944</v>
      </c>
      <c r="V6700" s="367">
        <v>669.99999999999591</v>
      </c>
      <c r="W6700" s="367">
        <v>1116666.66666666</v>
      </c>
      <c r="X6700" s="384">
        <v>96356.443933474206</v>
      </c>
      <c r="Y6700" s="386">
        <v>669.99999999999591</v>
      </c>
      <c r="Z6700" s="367"/>
      <c r="AA6700" s="367"/>
      <c r="AB6700" s="367"/>
      <c r="AC6700" s="367"/>
      <c r="AD6700" s="367"/>
      <c r="AE6700" s="367"/>
      <c r="AF6700" s="367"/>
      <c r="AG6700" s="367"/>
      <c r="AH6700" s="367"/>
      <c r="AI6700" s="367"/>
      <c r="AJ6700" s="367"/>
      <c r="AK6700" s="367"/>
      <c r="AL6700" s="367"/>
      <c r="AM6700" s="367"/>
      <c r="AN6700" s="367"/>
      <c r="AO6700" s="367"/>
      <c r="AP6700" s="367"/>
      <c r="AQ6700" s="367"/>
      <c r="AR6700" s="367"/>
      <c r="AS6700" s="367"/>
      <c r="AT6700" s="367"/>
    </row>
    <row r="6701" spans="2:46" ht="13.8">
      <c r="B6701" s="26">
        <v>111.83333333333432</v>
      </c>
      <c r="C6701" s="363">
        <v>563.49824869646079</v>
      </c>
      <c r="D6701" s="367">
        <v>671.00000000000591</v>
      </c>
      <c r="E6701" s="367">
        <v>31209.302325581582</v>
      </c>
      <c r="F6701" s="367">
        <v>-51435.158157263664</v>
      </c>
      <c r="G6701" s="367">
        <v>671.00000000000409</v>
      </c>
      <c r="H6701" s="367">
        <v>167750</v>
      </c>
      <c r="I6701" s="384">
        <v>-661373.59640426608</v>
      </c>
      <c r="J6701" s="367">
        <v>670.99999999999989</v>
      </c>
      <c r="K6701" s="367">
        <v>40666.666666666868</v>
      </c>
      <c r="L6701" s="384">
        <v>58443.01721688424</v>
      </c>
      <c r="M6701" s="367">
        <v>671.00000000000341</v>
      </c>
      <c r="N6701" s="367">
        <v>671</v>
      </c>
      <c r="O6701" s="384">
        <v>-278.93290536254614</v>
      </c>
      <c r="P6701" s="367">
        <v>9.7294999999999998</v>
      </c>
      <c r="Q6701" s="367">
        <v>671</v>
      </c>
      <c r="R6701" s="384">
        <v>996.06179084836685</v>
      </c>
      <c r="S6701" s="367">
        <v>9.3940000000000001</v>
      </c>
      <c r="T6701" s="367">
        <v>23137.931034482615</v>
      </c>
      <c r="U6701" s="384">
        <v>34167.228844262478</v>
      </c>
      <c r="V6701" s="367">
        <v>670.99999999999579</v>
      </c>
      <c r="W6701" s="367">
        <v>1118333.3333333267</v>
      </c>
      <c r="X6701" s="384">
        <v>96497.198018081675</v>
      </c>
      <c r="Y6701" s="386">
        <v>670.99999999999602</v>
      </c>
      <c r="Z6701" s="367"/>
      <c r="AA6701" s="367"/>
      <c r="AB6701" s="367"/>
      <c r="AC6701" s="367"/>
      <c r="AD6701" s="367"/>
      <c r="AE6701" s="367"/>
      <c r="AF6701" s="367"/>
      <c r="AG6701" s="367"/>
      <c r="AH6701" s="367"/>
      <c r="AI6701" s="367"/>
      <c r="AJ6701" s="367"/>
      <c r="AK6701" s="367"/>
      <c r="AL6701" s="367"/>
      <c r="AM6701" s="367"/>
      <c r="AN6701" s="367"/>
      <c r="AO6701" s="367"/>
      <c r="AP6701" s="367"/>
      <c r="AQ6701" s="367"/>
      <c r="AR6701" s="367"/>
      <c r="AS6701" s="367"/>
      <c r="AT6701" s="367"/>
    </row>
    <row r="6702" spans="2:46" ht="13.8">
      <c r="B6702" s="26">
        <v>112.00000000000099</v>
      </c>
      <c r="C6702" s="363">
        <v>564.33752753259841</v>
      </c>
      <c r="D6702" s="367">
        <v>672.00000000000603</v>
      </c>
      <c r="E6702" s="367">
        <v>31255.813953488559</v>
      </c>
      <c r="F6702" s="367">
        <v>-51618.075657862944</v>
      </c>
      <c r="G6702" s="367">
        <v>672.00000000000409</v>
      </c>
      <c r="H6702" s="367">
        <v>168000</v>
      </c>
      <c r="I6702" s="384">
        <v>-663610.26895430137</v>
      </c>
      <c r="J6702" s="367">
        <v>671.99999999999989</v>
      </c>
      <c r="K6702" s="367">
        <v>40727.272727272932</v>
      </c>
      <c r="L6702" s="384">
        <v>58448.776165783725</v>
      </c>
      <c r="M6702" s="367">
        <v>672.00000000000341</v>
      </c>
      <c r="N6702" s="367">
        <v>672</v>
      </c>
      <c r="O6702" s="384">
        <v>-280.66527170293119</v>
      </c>
      <c r="P6702" s="367">
        <v>9.7439999999999998</v>
      </c>
      <c r="Q6702" s="367">
        <v>672</v>
      </c>
      <c r="R6702" s="384">
        <v>996.92482479350417</v>
      </c>
      <c r="S6702" s="367">
        <v>9.4079999999999995</v>
      </c>
      <c r="T6702" s="367">
        <v>23172.413793103304</v>
      </c>
      <c r="U6702" s="384">
        <v>34135.697141167831</v>
      </c>
      <c r="V6702" s="367">
        <v>671.99999999999579</v>
      </c>
      <c r="W6702" s="367">
        <v>1119999.9999999935</v>
      </c>
      <c r="X6702" s="384">
        <v>96637.942977492843</v>
      </c>
      <c r="Y6702" s="386">
        <v>671.99999999999602</v>
      </c>
      <c r="Z6702" s="367"/>
      <c r="AA6702" s="367"/>
      <c r="AB6702" s="367"/>
      <c r="AC6702" s="367"/>
      <c r="AD6702" s="367"/>
      <c r="AE6702" s="367"/>
      <c r="AF6702" s="367"/>
      <c r="AG6702" s="367"/>
      <c r="AH6702" s="367"/>
      <c r="AI6702" s="367"/>
      <c r="AJ6702" s="367"/>
      <c r="AK6702" s="367"/>
      <c r="AL6702" s="367"/>
      <c r="AM6702" s="367"/>
      <c r="AN6702" s="367"/>
      <c r="AO6702" s="367"/>
      <c r="AP6702" s="367"/>
      <c r="AQ6702" s="367"/>
      <c r="AR6702" s="367"/>
      <c r="AS6702" s="367"/>
      <c r="AT6702" s="367"/>
    </row>
    <row r="6703" spans="2:46" ht="13.8">
      <c r="B6703" s="26">
        <v>112.16666666666767</v>
      </c>
      <c r="C6703" s="363">
        <v>565.17680485114681</v>
      </c>
      <c r="D6703" s="367">
        <v>673.00000000000603</v>
      </c>
      <c r="E6703" s="367">
        <v>31302.325581395537</v>
      </c>
      <c r="F6703" s="367">
        <v>-51801.309417442899</v>
      </c>
      <c r="G6703" s="367">
        <v>673.00000000000409</v>
      </c>
      <c r="H6703" s="367">
        <v>168250</v>
      </c>
      <c r="I6703" s="384">
        <v>-665850.66477488447</v>
      </c>
      <c r="J6703" s="367">
        <v>672.99999999999989</v>
      </c>
      <c r="K6703" s="367">
        <v>40787.878787878995</v>
      </c>
      <c r="L6703" s="384">
        <v>58454.29303302426</v>
      </c>
      <c r="M6703" s="367">
        <v>673.00000000000352</v>
      </c>
      <c r="N6703" s="367">
        <v>673</v>
      </c>
      <c r="O6703" s="384">
        <v>-282.40155670109885</v>
      </c>
      <c r="P6703" s="367">
        <v>9.7584999999999997</v>
      </c>
      <c r="Q6703" s="367">
        <v>673</v>
      </c>
      <c r="R6703" s="384">
        <v>997.78600930454547</v>
      </c>
      <c r="S6703" s="367">
        <v>9.4220000000000006</v>
      </c>
      <c r="T6703" s="367">
        <v>23206.896551723992</v>
      </c>
      <c r="U6703" s="384">
        <v>34103.920046503998</v>
      </c>
      <c r="V6703" s="367">
        <v>672.99999999999579</v>
      </c>
      <c r="W6703" s="367">
        <v>1121666.6666666602</v>
      </c>
      <c r="X6703" s="384">
        <v>96778.678811707738</v>
      </c>
      <c r="Y6703" s="386">
        <v>672.99999999999613</v>
      </c>
      <c r="Z6703" s="367"/>
      <c r="AA6703" s="367"/>
      <c r="AB6703" s="367"/>
      <c r="AC6703" s="367"/>
      <c r="AD6703" s="367"/>
      <c r="AE6703" s="367"/>
      <c r="AF6703" s="367"/>
      <c r="AG6703" s="367"/>
      <c r="AH6703" s="367"/>
      <c r="AI6703" s="367"/>
      <c r="AJ6703" s="367"/>
      <c r="AK6703" s="367"/>
      <c r="AL6703" s="367"/>
      <c r="AM6703" s="367"/>
      <c r="AN6703" s="367"/>
      <c r="AO6703" s="367"/>
      <c r="AP6703" s="367"/>
      <c r="AQ6703" s="367"/>
      <c r="AR6703" s="367"/>
      <c r="AS6703" s="367"/>
      <c r="AT6703" s="367"/>
    </row>
    <row r="6704" spans="2:46" ht="13.8">
      <c r="B6704" s="26">
        <v>112.33333333333434</v>
      </c>
      <c r="C6704" s="363">
        <v>566.01608065210542</v>
      </c>
      <c r="D6704" s="367">
        <v>674.00000000000603</v>
      </c>
      <c r="E6704" s="367">
        <v>31348.837209302514</v>
      </c>
      <c r="F6704" s="367">
        <v>-51984.859436003513</v>
      </c>
      <c r="G6704" s="367">
        <v>674.00000000000409</v>
      </c>
      <c r="H6704" s="367">
        <v>168500</v>
      </c>
      <c r="I6704" s="384">
        <v>-668094.78386601573</v>
      </c>
      <c r="J6704" s="367">
        <v>673.99999999999989</v>
      </c>
      <c r="K6704" s="367">
        <v>40848.484848485059</v>
      </c>
      <c r="L6704" s="384">
        <v>58459.567818605799</v>
      </c>
      <c r="M6704" s="367">
        <v>674.00000000000352</v>
      </c>
      <c r="N6704" s="367">
        <v>674</v>
      </c>
      <c r="O6704" s="384">
        <v>-284.14176035704912</v>
      </c>
      <c r="P6704" s="367">
        <v>9.7729999999999997</v>
      </c>
      <c r="Q6704" s="367">
        <v>674</v>
      </c>
      <c r="R6704" s="384">
        <v>998.64534438148985</v>
      </c>
      <c r="S6704" s="367">
        <v>9.4359999999999999</v>
      </c>
      <c r="T6704" s="367">
        <v>23241.379310344681</v>
      </c>
      <c r="U6704" s="384">
        <v>34071.897560270991</v>
      </c>
      <c r="V6704" s="367">
        <v>673.99999999999568</v>
      </c>
      <c r="W6704" s="367">
        <v>1123333.333333327</v>
      </c>
      <c r="X6704" s="384">
        <v>96919.405520726345</v>
      </c>
      <c r="Y6704" s="386">
        <v>673.99999999999613</v>
      </c>
      <c r="Z6704" s="367"/>
      <c r="AA6704" s="367"/>
      <c r="AB6704" s="367"/>
      <c r="AC6704" s="367"/>
      <c r="AD6704" s="367"/>
      <c r="AE6704" s="367"/>
      <c r="AF6704" s="367"/>
      <c r="AG6704" s="367"/>
      <c r="AH6704" s="367"/>
      <c r="AI6704" s="367"/>
      <c r="AJ6704" s="367"/>
      <c r="AK6704" s="367"/>
      <c r="AL6704" s="367"/>
      <c r="AM6704" s="367"/>
      <c r="AN6704" s="367"/>
      <c r="AO6704" s="367"/>
      <c r="AP6704" s="367"/>
      <c r="AQ6704" s="367"/>
      <c r="AR6704" s="367"/>
      <c r="AS6704" s="367"/>
      <c r="AT6704" s="367"/>
    </row>
    <row r="6705" spans="2:46" ht="13.8">
      <c r="B6705" s="26">
        <v>112.50000000000101</v>
      </c>
      <c r="C6705" s="363">
        <v>566.85535493547468</v>
      </c>
      <c r="D6705" s="367">
        <v>675.00000000000603</v>
      </c>
      <c r="E6705" s="367">
        <v>31395.348837209491</v>
      </c>
      <c r="F6705" s="367">
        <v>-52168.725713544794</v>
      </c>
      <c r="G6705" s="367">
        <v>675.00000000000409</v>
      </c>
      <c r="H6705" s="367">
        <v>168750</v>
      </c>
      <c r="I6705" s="384">
        <v>-670342.62622769503</v>
      </c>
      <c r="J6705" s="367">
        <v>674.99999999999989</v>
      </c>
      <c r="K6705" s="367">
        <v>40909.090909091123</v>
      </c>
      <c r="L6705" s="384">
        <v>58464.600522528381</v>
      </c>
      <c r="M6705" s="367">
        <v>675.00000000000364</v>
      </c>
      <c r="N6705" s="367">
        <v>675</v>
      </c>
      <c r="O6705" s="384">
        <v>-285.885882670782</v>
      </c>
      <c r="P6705" s="367">
        <v>9.7874999999999996</v>
      </c>
      <c r="Q6705" s="367">
        <v>675</v>
      </c>
      <c r="R6705" s="384">
        <v>999.50283002433798</v>
      </c>
      <c r="S6705" s="367">
        <v>9.4499999999999993</v>
      </c>
      <c r="T6705" s="367">
        <v>23275.862068965369</v>
      </c>
      <c r="U6705" s="384">
        <v>34039.629682468803</v>
      </c>
      <c r="V6705" s="367">
        <v>674.99999999999568</v>
      </c>
      <c r="W6705" s="367">
        <v>1124999.9999999937</v>
      </c>
      <c r="X6705" s="384">
        <v>97060.123104548649</v>
      </c>
      <c r="Y6705" s="386">
        <v>674.99999999999613</v>
      </c>
      <c r="Z6705" s="367"/>
      <c r="AA6705" s="367"/>
      <c r="AB6705" s="367"/>
      <c r="AC6705" s="367"/>
      <c r="AD6705" s="367"/>
      <c r="AE6705" s="367"/>
      <c r="AF6705" s="367"/>
      <c r="AG6705" s="367"/>
      <c r="AH6705" s="367"/>
      <c r="AI6705" s="367"/>
      <c r="AJ6705" s="367"/>
      <c r="AK6705" s="367"/>
      <c r="AL6705" s="367"/>
      <c r="AM6705" s="367"/>
      <c r="AN6705" s="367"/>
      <c r="AO6705" s="367"/>
      <c r="AP6705" s="367"/>
      <c r="AQ6705" s="367"/>
      <c r="AR6705" s="367"/>
      <c r="AS6705" s="367"/>
      <c r="AT6705" s="367"/>
    </row>
    <row r="6706" spans="2:46" ht="13.8">
      <c r="B6706" s="26">
        <v>112.66666666666768</v>
      </c>
      <c r="C6706" s="363">
        <v>567.6946277012546</v>
      </c>
      <c r="D6706" s="367">
        <v>676.00000000000614</v>
      </c>
      <c r="E6706" s="367">
        <v>31441.860465116468</v>
      </c>
      <c r="F6706" s="367">
        <v>-52352.90825006675</v>
      </c>
      <c r="G6706" s="367">
        <v>676.00000000000409</v>
      </c>
      <c r="H6706" s="367">
        <v>169000</v>
      </c>
      <c r="I6706" s="384">
        <v>-672594.19185992226</v>
      </c>
      <c r="J6706" s="367">
        <v>675.99999999999989</v>
      </c>
      <c r="K6706" s="367">
        <v>40969.696969697186</v>
      </c>
      <c r="L6706" s="384">
        <v>58469.391144791982</v>
      </c>
      <c r="M6706" s="367">
        <v>676.00000000000364</v>
      </c>
      <c r="N6706" s="367">
        <v>676</v>
      </c>
      <c r="O6706" s="384">
        <v>-287.63392364229747</v>
      </c>
      <c r="P6706" s="367">
        <v>9.8019999999999996</v>
      </c>
      <c r="Q6706" s="367">
        <v>676</v>
      </c>
      <c r="R6706" s="384">
        <v>1000.3584662330896</v>
      </c>
      <c r="S6706" s="367">
        <v>9.4640000000000004</v>
      </c>
      <c r="T6706" s="367">
        <v>23310.344827586057</v>
      </c>
      <c r="U6706" s="384">
        <v>34007.116413097443</v>
      </c>
      <c r="V6706" s="367">
        <v>675.99999999999568</v>
      </c>
      <c r="W6706" s="367">
        <v>1126666.6666666605</v>
      </c>
      <c r="X6706" s="384">
        <v>97200.83156317471</v>
      </c>
      <c r="Y6706" s="386">
        <v>675.99999999999625</v>
      </c>
      <c r="Z6706" s="367"/>
      <c r="AA6706" s="367"/>
      <c r="AB6706" s="367"/>
      <c r="AC6706" s="367"/>
      <c r="AD6706" s="367"/>
      <c r="AE6706" s="367"/>
      <c r="AF6706" s="367"/>
      <c r="AG6706" s="367"/>
      <c r="AH6706" s="367"/>
      <c r="AI6706" s="367"/>
      <c r="AJ6706" s="367"/>
      <c r="AK6706" s="367"/>
      <c r="AL6706" s="367"/>
      <c r="AM6706" s="367"/>
      <c r="AN6706" s="367"/>
      <c r="AO6706" s="367"/>
      <c r="AP6706" s="367"/>
      <c r="AQ6706" s="367"/>
      <c r="AR6706" s="367"/>
      <c r="AS6706" s="367"/>
      <c r="AT6706" s="367"/>
    </row>
    <row r="6707" spans="2:46" ht="13.8">
      <c r="B6707" s="26">
        <v>112.83333333333435</v>
      </c>
      <c r="C6707" s="363">
        <v>568.53389894944496</v>
      </c>
      <c r="D6707" s="367">
        <v>677.00000000000614</v>
      </c>
      <c r="E6707" s="367">
        <v>31488.372093023445</v>
      </c>
      <c r="F6707" s="367">
        <v>-52537.407045569358</v>
      </c>
      <c r="G6707" s="367">
        <v>677.00000000000409</v>
      </c>
      <c r="H6707" s="367">
        <v>169250</v>
      </c>
      <c r="I6707" s="384">
        <v>-674849.48076269752</v>
      </c>
      <c r="J6707" s="367">
        <v>676.99999999999989</v>
      </c>
      <c r="K6707" s="367">
        <v>41030.30303030325</v>
      </c>
      <c r="L6707" s="384">
        <v>58473.93968539661</v>
      </c>
      <c r="M6707" s="367">
        <v>677.00000000000375</v>
      </c>
      <c r="N6707" s="367">
        <v>677</v>
      </c>
      <c r="O6707" s="384">
        <v>-289.38588327159584</v>
      </c>
      <c r="P6707" s="367">
        <v>9.8165000000000013</v>
      </c>
      <c r="Q6707" s="367">
        <v>677</v>
      </c>
      <c r="R6707" s="384">
        <v>1001.2122530077444</v>
      </c>
      <c r="S6707" s="367">
        <v>9.4779999999999998</v>
      </c>
      <c r="T6707" s="367">
        <v>23344.827586206746</v>
      </c>
      <c r="U6707" s="384">
        <v>33974.357752156902</v>
      </c>
      <c r="V6707" s="367">
        <v>676.99999999999557</v>
      </c>
      <c r="W6707" s="367">
        <v>1128333.3333333272</v>
      </c>
      <c r="X6707" s="384">
        <v>97341.530896604454</v>
      </c>
      <c r="Y6707" s="386">
        <v>676.99999999999625</v>
      </c>
      <c r="Z6707" s="367"/>
      <c r="AA6707" s="367"/>
      <c r="AB6707" s="367"/>
      <c r="AC6707" s="367"/>
      <c r="AD6707" s="367"/>
      <c r="AE6707" s="367"/>
      <c r="AF6707" s="367"/>
      <c r="AG6707" s="367"/>
      <c r="AH6707" s="367"/>
      <c r="AI6707" s="367"/>
      <c r="AJ6707" s="367"/>
      <c r="AK6707" s="367"/>
      <c r="AL6707" s="367"/>
      <c r="AM6707" s="367"/>
      <c r="AN6707" s="367"/>
      <c r="AO6707" s="367"/>
      <c r="AP6707" s="367"/>
      <c r="AQ6707" s="367"/>
      <c r="AR6707" s="367"/>
      <c r="AS6707" s="367"/>
      <c r="AT6707" s="367"/>
    </row>
    <row r="6708" spans="2:46" ht="13.8">
      <c r="B6708" s="26">
        <v>113.00000000000102</v>
      </c>
      <c r="C6708" s="363">
        <v>569.37316868004598</v>
      </c>
      <c r="D6708" s="367">
        <v>678.00000000000614</v>
      </c>
      <c r="E6708" s="367">
        <v>31534.883720930422</v>
      </c>
      <c r="F6708" s="367">
        <v>-52722.222100052633</v>
      </c>
      <c r="G6708" s="367">
        <v>678.00000000000409</v>
      </c>
      <c r="H6708" s="367">
        <v>169500</v>
      </c>
      <c r="I6708" s="384">
        <v>-677108.4929360206</v>
      </c>
      <c r="J6708" s="367">
        <v>677.99999999999989</v>
      </c>
      <c r="K6708" s="367">
        <v>41090.909090909314</v>
      </c>
      <c r="L6708" s="384">
        <v>58478.246144342273</v>
      </c>
      <c r="M6708" s="367">
        <v>678.00000000000375</v>
      </c>
      <c r="N6708" s="367">
        <v>678</v>
      </c>
      <c r="O6708" s="384">
        <v>-291.14176155867631</v>
      </c>
      <c r="P6708" s="367">
        <v>9.8309999999999995</v>
      </c>
      <c r="Q6708" s="367">
        <v>678</v>
      </c>
      <c r="R6708" s="384">
        <v>1002.0641903483031</v>
      </c>
      <c r="S6708" s="367">
        <v>9.4920000000000009</v>
      </c>
      <c r="T6708" s="367">
        <v>23379.310344827434</v>
      </c>
      <c r="U6708" s="384">
        <v>33941.353699647174</v>
      </c>
      <c r="V6708" s="367">
        <v>677.99999999999557</v>
      </c>
      <c r="W6708" s="367">
        <v>1129999.9999999939</v>
      </c>
      <c r="X6708" s="384">
        <v>97482.221104837954</v>
      </c>
      <c r="Y6708" s="386">
        <v>677.99999999999636</v>
      </c>
      <c r="Z6708" s="367"/>
      <c r="AA6708" s="367"/>
      <c r="AB6708" s="367"/>
      <c r="AC6708" s="367"/>
      <c r="AD6708" s="367"/>
      <c r="AE6708" s="367"/>
      <c r="AF6708" s="367"/>
      <c r="AG6708" s="367"/>
      <c r="AH6708" s="367"/>
      <c r="AI6708" s="367"/>
      <c r="AJ6708" s="367"/>
      <c r="AK6708" s="367"/>
      <c r="AL6708" s="367"/>
      <c r="AM6708" s="367"/>
      <c r="AN6708" s="367"/>
      <c r="AO6708" s="367"/>
      <c r="AP6708" s="367"/>
      <c r="AQ6708" s="367"/>
      <c r="AR6708" s="367"/>
      <c r="AS6708" s="367"/>
      <c r="AT6708" s="367"/>
    </row>
    <row r="6709" spans="2:46" ht="13.8">
      <c r="B6709" s="26">
        <v>113.16666666666769</v>
      </c>
      <c r="C6709" s="363">
        <v>570.21243689305732</v>
      </c>
      <c r="D6709" s="367">
        <v>679.00000000000614</v>
      </c>
      <c r="E6709" s="367">
        <v>31581.395348837399</v>
      </c>
      <c r="F6709" s="367">
        <v>-52907.353413516597</v>
      </c>
      <c r="G6709" s="367">
        <v>679.00000000000421</v>
      </c>
      <c r="H6709" s="367">
        <v>169750</v>
      </c>
      <c r="I6709" s="384">
        <v>-679371.22837989184</v>
      </c>
      <c r="J6709" s="367">
        <v>678.99999999999989</v>
      </c>
      <c r="K6709" s="367">
        <v>41151.515151515378</v>
      </c>
      <c r="L6709" s="384">
        <v>58482.310521628955</v>
      </c>
      <c r="M6709" s="367">
        <v>679.00000000000387</v>
      </c>
      <c r="N6709" s="367">
        <v>679</v>
      </c>
      <c r="O6709" s="384">
        <v>-292.9015585035396</v>
      </c>
      <c r="P6709" s="367">
        <v>9.8454999999999995</v>
      </c>
      <c r="Q6709" s="367">
        <v>679</v>
      </c>
      <c r="R6709" s="384">
        <v>1002.9142782547651</v>
      </c>
      <c r="S6709" s="367">
        <v>9.5060000000000002</v>
      </c>
      <c r="T6709" s="367">
        <v>23413.793103448123</v>
      </c>
      <c r="U6709" s="384">
        <v>33908.10425556828</v>
      </c>
      <c r="V6709" s="367">
        <v>678.99999999999557</v>
      </c>
      <c r="W6709" s="367">
        <v>1131666.6666666607</v>
      </c>
      <c r="X6709" s="384">
        <v>97622.902187875137</v>
      </c>
      <c r="Y6709" s="386">
        <v>678.99999999999636</v>
      </c>
      <c r="Z6709" s="367"/>
      <c r="AA6709" s="367"/>
      <c r="AB6709" s="367"/>
      <c r="AC6709" s="367"/>
      <c r="AD6709" s="367"/>
      <c r="AE6709" s="367"/>
      <c r="AF6709" s="367"/>
      <c r="AG6709" s="367"/>
      <c r="AH6709" s="367"/>
      <c r="AI6709" s="367"/>
      <c r="AJ6709" s="367"/>
      <c r="AK6709" s="367"/>
      <c r="AL6709" s="367"/>
      <c r="AM6709" s="367"/>
      <c r="AN6709" s="367"/>
      <c r="AO6709" s="367"/>
      <c r="AP6709" s="367"/>
      <c r="AQ6709" s="367"/>
      <c r="AR6709" s="367"/>
      <c r="AS6709" s="367"/>
      <c r="AT6709" s="367"/>
    </row>
    <row r="6710" spans="2:46" ht="13.8">
      <c r="B6710" s="26">
        <v>113.33333333333437</v>
      </c>
      <c r="C6710" s="363">
        <v>571.0517035884792</v>
      </c>
      <c r="D6710" s="367">
        <v>680.00000000000614</v>
      </c>
      <c r="E6710" s="367">
        <v>31627.906976744376</v>
      </c>
      <c r="F6710" s="367">
        <v>-53092.800985961199</v>
      </c>
      <c r="G6710" s="367">
        <v>680.00000000000421</v>
      </c>
      <c r="H6710" s="367">
        <v>170000</v>
      </c>
      <c r="I6710" s="384">
        <v>-681637.68709431111</v>
      </c>
      <c r="J6710" s="367">
        <v>679.99999999999989</v>
      </c>
      <c r="K6710" s="367">
        <v>41212.121212121441</v>
      </c>
      <c r="L6710" s="384">
        <v>58486.132817256672</v>
      </c>
      <c r="M6710" s="367">
        <v>680.00000000000387</v>
      </c>
      <c r="N6710" s="367">
        <v>680</v>
      </c>
      <c r="O6710" s="384">
        <v>-294.66527410618573</v>
      </c>
      <c r="P6710" s="367">
        <v>9.8600000000000012</v>
      </c>
      <c r="Q6710" s="367">
        <v>680</v>
      </c>
      <c r="R6710" s="384">
        <v>1003.7625167271306</v>
      </c>
      <c r="S6710" s="367">
        <v>9.5200000000000014</v>
      </c>
      <c r="T6710" s="367">
        <v>23448.275862068811</v>
      </c>
      <c r="U6710" s="384">
        <v>33874.609419920198</v>
      </c>
      <c r="V6710" s="367">
        <v>679.99999999999545</v>
      </c>
      <c r="W6710" s="367">
        <v>1133333.3333333274</v>
      </c>
      <c r="X6710" s="384">
        <v>97763.574145716033</v>
      </c>
      <c r="Y6710" s="386">
        <v>679.99999999999636</v>
      </c>
      <c r="Z6710" s="367"/>
      <c r="AA6710" s="367"/>
      <c r="AB6710" s="367"/>
      <c r="AC6710" s="367"/>
      <c r="AD6710" s="367"/>
      <c r="AE6710" s="367"/>
      <c r="AF6710" s="367"/>
      <c r="AG6710" s="367"/>
      <c r="AH6710" s="367"/>
      <c r="AI6710" s="367"/>
      <c r="AJ6710" s="367"/>
      <c r="AK6710" s="367"/>
      <c r="AL6710" s="367"/>
      <c r="AM6710" s="367"/>
      <c r="AN6710" s="367"/>
      <c r="AO6710" s="367"/>
      <c r="AP6710" s="367"/>
      <c r="AQ6710" s="367"/>
      <c r="AR6710" s="367"/>
      <c r="AS6710" s="367"/>
      <c r="AT6710" s="367"/>
    </row>
    <row r="6711" spans="2:46" ht="13.8">
      <c r="B6711" s="26">
        <v>113.50000000000104</v>
      </c>
      <c r="C6711" s="363">
        <v>571.89096876631197</v>
      </c>
      <c r="D6711" s="367">
        <v>681.00000000000625</v>
      </c>
      <c r="E6711" s="367">
        <v>31674.418604651353</v>
      </c>
      <c r="F6711" s="367">
        <v>-53278.564817386483</v>
      </c>
      <c r="G6711" s="367">
        <v>681.00000000000421</v>
      </c>
      <c r="H6711" s="367">
        <v>170250</v>
      </c>
      <c r="I6711" s="384">
        <v>-683907.86907927832</v>
      </c>
      <c r="J6711" s="367">
        <v>680.99999999999989</v>
      </c>
      <c r="K6711" s="367">
        <v>41272.727272727505</v>
      </c>
      <c r="L6711" s="384">
        <v>58489.713031225408</v>
      </c>
      <c r="M6711" s="367">
        <v>681.00000000000398</v>
      </c>
      <c r="N6711" s="367">
        <v>681</v>
      </c>
      <c r="O6711" s="384">
        <v>-296.43290836661401</v>
      </c>
      <c r="P6711" s="367">
        <v>9.8744999999999994</v>
      </c>
      <c r="Q6711" s="367">
        <v>681</v>
      </c>
      <c r="R6711" s="384">
        <v>1004.6089057653995</v>
      </c>
      <c r="S6711" s="367">
        <v>9.5339999999999989</v>
      </c>
      <c r="T6711" s="367">
        <v>23482.758620689499</v>
      </c>
      <c r="U6711" s="384">
        <v>33840.869192702943</v>
      </c>
      <c r="V6711" s="367">
        <v>680.99999999999545</v>
      </c>
      <c r="W6711" s="367">
        <v>1134999.9999999942</v>
      </c>
      <c r="X6711" s="384">
        <v>97904.23697836067</v>
      </c>
      <c r="Y6711" s="386">
        <v>680.99999999999648</v>
      </c>
      <c r="Z6711" s="367"/>
      <c r="AA6711" s="367"/>
      <c r="AB6711" s="367"/>
      <c r="AC6711" s="367"/>
      <c r="AD6711" s="367"/>
      <c r="AE6711" s="367"/>
      <c r="AF6711" s="367"/>
      <c r="AG6711" s="367"/>
      <c r="AH6711" s="367"/>
      <c r="AI6711" s="367"/>
      <c r="AJ6711" s="367"/>
      <c r="AK6711" s="367"/>
      <c r="AL6711" s="367"/>
      <c r="AM6711" s="367"/>
      <c r="AN6711" s="367"/>
      <c r="AO6711" s="367"/>
      <c r="AP6711" s="367"/>
      <c r="AQ6711" s="367"/>
      <c r="AR6711" s="367"/>
      <c r="AS6711" s="367"/>
      <c r="AT6711" s="367"/>
    </row>
    <row r="6712" spans="2:46" ht="13.8">
      <c r="B6712" s="26">
        <v>113.66666666666771</v>
      </c>
      <c r="C6712" s="363">
        <v>572.73023242655518</v>
      </c>
      <c r="D6712" s="367">
        <v>682.00000000000625</v>
      </c>
      <c r="E6712" s="367">
        <v>31720.93023255833</v>
      </c>
      <c r="F6712" s="367">
        <v>-53464.644907792419</v>
      </c>
      <c r="G6712" s="367">
        <v>682.00000000000421</v>
      </c>
      <c r="H6712" s="367">
        <v>170500</v>
      </c>
      <c r="I6712" s="384">
        <v>-686181.77433479344</v>
      </c>
      <c r="J6712" s="367">
        <v>681.99999999999989</v>
      </c>
      <c r="K6712" s="367">
        <v>41333.333333333569</v>
      </c>
      <c r="L6712" s="384">
        <v>58493.05116353518</v>
      </c>
      <c r="M6712" s="367">
        <v>682.00000000000398</v>
      </c>
      <c r="N6712" s="367">
        <v>682</v>
      </c>
      <c r="O6712" s="384">
        <v>-298.20446128482513</v>
      </c>
      <c r="P6712" s="367">
        <v>9.8889999999999993</v>
      </c>
      <c r="Q6712" s="367">
        <v>682</v>
      </c>
      <c r="R6712" s="384">
        <v>1005.453445369572</v>
      </c>
      <c r="S6712" s="367">
        <v>9.548</v>
      </c>
      <c r="T6712" s="367">
        <v>23517.241379310188</v>
      </c>
      <c r="U6712" s="384">
        <v>33806.883573916501</v>
      </c>
      <c r="V6712" s="367">
        <v>681.99999999999545</v>
      </c>
      <c r="W6712" s="367">
        <v>1136666.6666666609</v>
      </c>
      <c r="X6712" s="384">
        <v>98044.89068580899</v>
      </c>
      <c r="Y6712" s="386">
        <v>681.99999999999648</v>
      </c>
      <c r="Z6712" s="367"/>
      <c r="AA6712" s="367"/>
      <c r="AB6712" s="367"/>
      <c r="AC6712" s="367"/>
      <c r="AD6712" s="367"/>
      <c r="AE6712" s="367"/>
      <c r="AF6712" s="367"/>
      <c r="AG6712" s="367"/>
      <c r="AH6712" s="367"/>
      <c r="AI6712" s="367"/>
      <c r="AJ6712" s="367"/>
      <c r="AK6712" s="367"/>
      <c r="AL6712" s="367"/>
      <c r="AM6712" s="367"/>
      <c r="AN6712" s="367"/>
      <c r="AO6712" s="367"/>
      <c r="AP6712" s="367"/>
      <c r="AQ6712" s="367"/>
      <c r="AR6712" s="367"/>
      <c r="AS6712" s="367"/>
      <c r="AT6712" s="367"/>
    </row>
    <row r="6713" spans="2:46" ht="13.8">
      <c r="B6713" s="26">
        <v>113.83333333333438</v>
      </c>
      <c r="C6713" s="363">
        <v>573.5694945692087</v>
      </c>
      <c r="D6713" s="367">
        <v>683.00000000000625</v>
      </c>
      <c r="E6713" s="367">
        <v>31767.441860465307</v>
      </c>
      <c r="F6713" s="367">
        <v>-53651.041257179022</v>
      </c>
      <c r="G6713" s="367">
        <v>683.00000000000421</v>
      </c>
      <c r="H6713" s="367">
        <v>170750</v>
      </c>
      <c r="I6713" s="384">
        <v>-688459.40286085662</v>
      </c>
      <c r="J6713" s="367">
        <v>682.99999999999989</v>
      </c>
      <c r="K6713" s="367">
        <v>41393.939393939632</v>
      </c>
      <c r="L6713" s="384">
        <v>58496.147214185978</v>
      </c>
      <c r="M6713" s="367">
        <v>683.00000000000398</v>
      </c>
      <c r="N6713" s="367">
        <v>683</v>
      </c>
      <c r="O6713" s="384">
        <v>-299.97993286081913</v>
      </c>
      <c r="P6713" s="367">
        <v>9.9035000000000011</v>
      </c>
      <c r="Q6713" s="367">
        <v>683</v>
      </c>
      <c r="R6713" s="384">
        <v>1006.2961355396482</v>
      </c>
      <c r="S6713" s="367">
        <v>9.5619999999999994</v>
      </c>
      <c r="T6713" s="367">
        <v>23551.724137930876</v>
      </c>
      <c r="U6713" s="384">
        <v>33772.652563560892</v>
      </c>
      <c r="V6713" s="367">
        <v>682.99999999999534</v>
      </c>
      <c r="W6713" s="367">
        <v>1138333.3333333277</v>
      </c>
      <c r="X6713" s="384">
        <v>98185.535268061052</v>
      </c>
      <c r="Y6713" s="386">
        <v>682.99999999999659</v>
      </c>
      <c r="Z6713" s="367"/>
      <c r="AA6713" s="367"/>
      <c r="AB6713" s="367"/>
      <c r="AC6713" s="367"/>
      <c r="AD6713" s="367"/>
      <c r="AE6713" s="367"/>
      <c r="AF6713" s="367"/>
      <c r="AG6713" s="367"/>
      <c r="AH6713" s="367"/>
      <c r="AI6713" s="367"/>
      <c r="AJ6713" s="367"/>
      <c r="AK6713" s="367"/>
      <c r="AL6713" s="367"/>
      <c r="AM6713" s="367"/>
      <c r="AN6713" s="367"/>
      <c r="AO6713" s="367"/>
      <c r="AP6713" s="367"/>
      <c r="AQ6713" s="367"/>
      <c r="AR6713" s="367"/>
      <c r="AS6713" s="367"/>
      <c r="AT6713" s="367"/>
    </row>
    <row r="6714" spans="2:46" ht="13.8">
      <c r="B6714" s="26">
        <v>114.00000000000105</v>
      </c>
      <c r="C6714" s="363">
        <v>574.40875519427289</v>
      </c>
      <c r="D6714" s="367">
        <v>684.00000000000625</v>
      </c>
      <c r="E6714" s="367">
        <v>31813.953488372284</v>
      </c>
      <c r="F6714" s="367">
        <v>-53837.753865546292</v>
      </c>
      <c r="G6714" s="367">
        <v>684.00000000000421</v>
      </c>
      <c r="H6714" s="367">
        <v>171000</v>
      </c>
      <c r="I6714" s="384">
        <v>-690740.75465746783</v>
      </c>
      <c r="J6714" s="367">
        <v>683.99999999999989</v>
      </c>
      <c r="K6714" s="367">
        <v>41454.545454545696</v>
      </c>
      <c r="L6714" s="384">
        <v>58499.001183177803</v>
      </c>
      <c r="M6714" s="367">
        <v>684.00000000000409</v>
      </c>
      <c r="N6714" s="367">
        <v>684</v>
      </c>
      <c r="O6714" s="384">
        <v>-301.75932309459529</v>
      </c>
      <c r="P6714" s="367">
        <v>9.9179999999999993</v>
      </c>
      <c r="Q6714" s="367">
        <v>684</v>
      </c>
      <c r="R6714" s="384">
        <v>1007.1369762756276</v>
      </c>
      <c r="S6714" s="367">
        <v>9.5759999999999987</v>
      </c>
      <c r="T6714" s="367">
        <v>23586.206896551565</v>
      </c>
      <c r="U6714" s="384">
        <v>33738.176161636096</v>
      </c>
      <c r="V6714" s="367">
        <v>683.99999999999534</v>
      </c>
      <c r="W6714" s="367">
        <v>1139999.9999999944</v>
      </c>
      <c r="X6714" s="384">
        <v>98326.170725116812</v>
      </c>
      <c r="Y6714" s="386">
        <v>683.99999999999659</v>
      </c>
      <c r="Z6714" s="367"/>
      <c r="AA6714" s="367"/>
      <c r="AB6714" s="367"/>
      <c r="AC6714" s="367"/>
      <c r="AD6714" s="367"/>
      <c r="AE6714" s="367"/>
      <c r="AF6714" s="367"/>
      <c r="AG6714" s="367"/>
      <c r="AH6714" s="367"/>
      <c r="AI6714" s="367"/>
      <c r="AJ6714" s="367"/>
      <c r="AK6714" s="367"/>
      <c r="AL6714" s="367"/>
      <c r="AM6714" s="367"/>
      <c r="AN6714" s="367"/>
      <c r="AO6714" s="367"/>
      <c r="AP6714" s="367"/>
      <c r="AQ6714" s="367"/>
      <c r="AR6714" s="367"/>
      <c r="AS6714" s="367"/>
      <c r="AT6714" s="367"/>
    </row>
    <row r="6715" spans="2:46" ht="13.8">
      <c r="B6715" s="26">
        <v>114.16666666666772</v>
      </c>
      <c r="C6715" s="363">
        <v>575.24801430174773</v>
      </c>
      <c r="D6715" s="367">
        <v>685.00000000000637</v>
      </c>
      <c r="E6715" s="367">
        <v>31860.465116279262</v>
      </c>
      <c r="F6715" s="367">
        <v>-54024.782732894222</v>
      </c>
      <c r="G6715" s="367">
        <v>685.00000000000421</v>
      </c>
      <c r="H6715" s="367">
        <v>171250</v>
      </c>
      <c r="I6715" s="384">
        <v>-693025.82972462708</v>
      </c>
      <c r="J6715" s="367">
        <v>684.99999999999989</v>
      </c>
      <c r="K6715" s="367">
        <v>41515.15151515176</v>
      </c>
      <c r="L6715" s="384">
        <v>58501.613070510648</v>
      </c>
      <c r="M6715" s="367">
        <v>685.00000000000409</v>
      </c>
      <c r="N6715" s="367">
        <v>685</v>
      </c>
      <c r="O6715" s="384">
        <v>-303.54263198615445</v>
      </c>
      <c r="P6715" s="367">
        <v>9.932500000000001</v>
      </c>
      <c r="Q6715" s="367">
        <v>685</v>
      </c>
      <c r="R6715" s="384">
        <v>1007.9759675775107</v>
      </c>
      <c r="S6715" s="367">
        <v>9.59</v>
      </c>
      <c r="T6715" s="367">
        <v>23620.689655172253</v>
      </c>
      <c r="U6715" s="384">
        <v>33703.45436814212</v>
      </c>
      <c r="V6715" s="367">
        <v>684.99999999999534</v>
      </c>
      <c r="W6715" s="367">
        <v>1141666.6666666612</v>
      </c>
      <c r="X6715" s="384">
        <v>98466.797056976298</v>
      </c>
      <c r="Y6715" s="386">
        <v>684.99999999999659</v>
      </c>
      <c r="Z6715" s="367"/>
      <c r="AA6715" s="367"/>
      <c r="AB6715" s="367"/>
      <c r="AC6715" s="367"/>
      <c r="AD6715" s="367"/>
      <c r="AE6715" s="367"/>
      <c r="AF6715" s="367"/>
      <c r="AG6715" s="367"/>
      <c r="AH6715" s="367"/>
      <c r="AI6715" s="367"/>
      <c r="AJ6715" s="367"/>
      <c r="AK6715" s="367"/>
      <c r="AL6715" s="367"/>
      <c r="AM6715" s="367"/>
      <c r="AN6715" s="367"/>
      <c r="AO6715" s="367"/>
      <c r="AP6715" s="367"/>
      <c r="AQ6715" s="367"/>
      <c r="AR6715" s="367"/>
      <c r="AS6715" s="367"/>
      <c r="AT6715" s="367"/>
    </row>
    <row r="6716" spans="2:46" ht="13.8">
      <c r="B6716" s="26">
        <v>114.33333333333439</v>
      </c>
      <c r="C6716" s="363">
        <v>576.08727189163301</v>
      </c>
      <c r="D6716" s="367">
        <v>686.00000000000637</v>
      </c>
      <c r="E6716" s="367">
        <v>31906.976744186239</v>
      </c>
      <c r="F6716" s="367">
        <v>-54212.127859222819</v>
      </c>
      <c r="G6716" s="367">
        <v>686.00000000000421</v>
      </c>
      <c r="H6716" s="367">
        <v>171500</v>
      </c>
      <c r="I6716" s="384">
        <v>-695314.62806233461</v>
      </c>
      <c r="J6716" s="367">
        <v>686</v>
      </c>
      <c r="K6716" s="367">
        <v>41575.757575757823</v>
      </c>
      <c r="L6716" s="384">
        <v>58503.98287618452</v>
      </c>
      <c r="M6716" s="367">
        <v>686.00000000000421</v>
      </c>
      <c r="N6716" s="367">
        <v>686</v>
      </c>
      <c r="O6716" s="384">
        <v>-305.32985953549581</v>
      </c>
      <c r="P6716" s="367">
        <v>9.9469999999999992</v>
      </c>
      <c r="Q6716" s="367">
        <v>686</v>
      </c>
      <c r="R6716" s="384">
        <v>1008.8131094452971</v>
      </c>
      <c r="S6716" s="367">
        <v>9.6039999999999992</v>
      </c>
      <c r="T6716" s="367">
        <v>23655.172413792941</v>
      </c>
      <c r="U6716" s="384">
        <v>33668.487183078971</v>
      </c>
      <c r="V6716" s="367">
        <v>685.99999999999523</v>
      </c>
      <c r="W6716" s="367">
        <v>1143333.3333333279</v>
      </c>
      <c r="X6716" s="384">
        <v>98607.414263639526</v>
      </c>
      <c r="Y6716" s="386">
        <v>685.9999999999967</v>
      </c>
      <c r="Z6716" s="367"/>
      <c r="AA6716" s="367"/>
      <c r="AB6716" s="367"/>
      <c r="AC6716" s="367"/>
      <c r="AD6716" s="367"/>
      <c r="AE6716" s="367"/>
      <c r="AF6716" s="367"/>
      <c r="AG6716" s="367"/>
      <c r="AH6716" s="367"/>
      <c r="AI6716" s="367"/>
      <c r="AJ6716" s="367"/>
      <c r="AK6716" s="367"/>
      <c r="AL6716" s="367"/>
      <c r="AM6716" s="367"/>
      <c r="AN6716" s="367"/>
      <c r="AO6716" s="367"/>
      <c r="AP6716" s="367"/>
      <c r="AQ6716" s="367"/>
      <c r="AR6716" s="367"/>
      <c r="AS6716" s="367"/>
      <c r="AT6716" s="367"/>
    </row>
    <row r="6717" spans="2:46" ht="13.8">
      <c r="B6717" s="26">
        <v>114.50000000000107</v>
      </c>
      <c r="C6717" s="363">
        <v>576.92652796392883</v>
      </c>
      <c r="D6717" s="367">
        <v>687.00000000000637</v>
      </c>
      <c r="E6717" s="367">
        <v>31953.488372093216</v>
      </c>
      <c r="F6717" s="367">
        <v>-54399.78924453209</v>
      </c>
      <c r="G6717" s="367">
        <v>687.00000000000421</v>
      </c>
      <c r="H6717" s="367">
        <v>171750</v>
      </c>
      <c r="I6717" s="384">
        <v>-697607.14967058983</v>
      </c>
      <c r="J6717" s="367">
        <v>687</v>
      </c>
      <c r="K6717" s="367">
        <v>41636.363636363887</v>
      </c>
      <c r="L6717" s="384">
        <v>58506.110600199419</v>
      </c>
      <c r="M6717" s="367">
        <v>687.00000000000421</v>
      </c>
      <c r="N6717" s="367">
        <v>687</v>
      </c>
      <c r="O6717" s="384">
        <v>-307.12100574261996</v>
      </c>
      <c r="P6717" s="367">
        <v>9.9614999999999991</v>
      </c>
      <c r="Q6717" s="367">
        <v>687</v>
      </c>
      <c r="R6717" s="384">
        <v>1009.6484018789871</v>
      </c>
      <c r="S6717" s="367">
        <v>9.6180000000000003</v>
      </c>
      <c r="T6717" s="367">
        <v>23689.65517241363</v>
      </c>
      <c r="U6717" s="384">
        <v>33633.274606446641</v>
      </c>
      <c r="V6717" s="367">
        <v>686.99999999999523</v>
      </c>
      <c r="W6717" s="367">
        <v>1144999.9999999946</v>
      </c>
      <c r="X6717" s="384">
        <v>98748.022345106438</v>
      </c>
      <c r="Y6717" s="386">
        <v>686.9999999999967</v>
      </c>
      <c r="Z6717" s="367"/>
      <c r="AA6717" s="367"/>
      <c r="AB6717" s="367"/>
      <c r="AC6717" s="367"/>
      <c r="AD6717" s="367"/>
      <c r="AE6717" s="367"/>
      <c r="AF6717" s="367"/>
      <c r="AG6717" s="367"/>
      <c r="AH6717" s="367"/>
      <c r="AI6717" s="367"/>
      <c r="AJ6717" s="367"/>
      <c r="AK6717" s="367"/>
      <c r="AL6717" s="367"/>
      <c r="AM6717" s="367"/>
      <c r="AN6717" s="367"/>
      <c r="AO6717" s="367"/>
      <c r="AP6717" s="367"/>
      <c r="AQ6717" s="367"/>
      <c r="AR6717" s="367"/>
      <c r="AS6717" s="367"/>
      <c r="AT6717" s="367"/>
    </row>
    <row r="6718" spans="2:46" ht="13.8">
      <c r="B6718" s="26">
        <v>114.66666666666774</v>
      </c>
      <c r="C6718" s="363">
        <v>577.76578251863509</v>
      </c>
      <c r="D6718" s="367">
        <v>688.00000000000637</v>
      </c>
      <c r="E6718" s="367">
        <v>32000.000000000193</v>
      </c>
      <c r="F6718" s="367">
        <v>-54587.766888822021</v>
      </c>
      <c r="G6718" s="367">
        <v>688.00000000000421</v>
      </c>
      <c r="H6718" s="367">
        <v>172000</v>
      </c>
      <c r="I6718" s="384">
        <v>-699903.39454939286</v>
      </c>
      <c r="J6718" s="367">
        <v>688</v>
      </c>
      <c r="K6718" s="367">
        <v>41696.969696969951</v>
      </c>
      <c r="L6718" s="384">
        <v>58507.99624255536</v>
      </c>
      <c r="M6718" s="367">
        <v>688.00000000000432</v>
      </c>
      <c r="N6718" s="367">
        <v>688</v>
      </c>
      <c r="O6718" s="384">
        <v>-308.91607060752699</v>
      </c>
      <c r="P6718" s="367">
        <v>9.9760000000000009</v>
      </c>
      <c r="Q6718" s="367">
        <v>688</v>
      </c>
      <c r="R6718" s="384">
        <v>1010.4818448785808</v>
      </c>
      <c r="S6718" s="367">
        <v>9.6319999999999997</v>
      </c>
      <c r="T6718" s="367">
        <v>23724.137931034318</v>
      </c>
      <c r="U6718" s="384">
        <v>33597.816638245131</v>
      </c>
      <c r="V6718" s="367">
        <v>687.99999999999523</v>
      </c>
      <c r="W6718" s="367">
        <v>1146666.6666666614</v>
      </c>
      <c r="X6718" s="384">
        <v>98888.621301377105</v>
      </c>
      <c r="Y6718" s="386">
        <v>687.99999999999682</v>
      </c>
      <c r="Z6718" s="367"/>
      <c r="AA6718" s="367"/>
      <c r="AB6718" s="367"/>
      <c r="AC6718" s="367"/>
      <c r="AD6718" s="367"/>
      <c r="AE6718" s="367"/>
      <c r="AF6718" s="367"/>
      <c r="AG6718" s="367"/>
      <c r="AH6718" s="367"/>
      <c r="AI6718" s="367"/>
      <c r="AJ6718" s="367"/>
      <c r="AK6718" s="367"/>
      <c r="AL6718" s="367"/>
      <c r="AM6718" s="367"/>
      <c r="AN6718" s="367"/>
      <c r="AO6718" s="367"/>
      <c r="AP6718" s="367"/>
      <c r="AQ6718" s="367"/>
      <c r="AR6718" s="367"/>
      <c r="AS6718" s="367"/>
      <c r="AT6718" s="367"/>
    </row>
    <row r="6719" spans="2:46" ht="13.8">
      <c r="B6719" s="26">
        <v>114.83333333333441</v>
      </c>
      <c r="C6719" s="363">
        <v>578.60503555575212</v>
      </c>
      <c r="D6719" s="367">
        <v>689.00000000000648</v>
      </c>
      <c r="E6719" s="367">
        <v>32046.51162790717</v>
      </c>
      <c r="F6719" s="367">
        <v>-54776.06079209262</v>
      </c>
      <c r="G6719" s="367">
        <v>689.00000000000421</v>
      </c>
      <c r="H6719" s="367">
        <v>172250</v>
      </c>
      <c r="I6719" s="384">
        <v>-702203.36269874405</v>
      </c>
      <c r="J6719" s="367">
        <v>689</v>
      </c>
      <c r="K6719" s="367">
        <v>41757.575757576014</v>
      </c>
      <c r="L6719" s="384">
        <v>58509.639803252321</v>
      </c>
      <c r="M6719" s="367">
        <v>689.00000000000432</v>
      </c>
      <c r="N6719" s="367">
        <v>689</v>
      </c>
      <c r="O6719" s="384">
        <v>-310.71505413021617</v>
      </c>
      <c r="P6719" s="367">
        <v>9.990499999999999</v>
      </c>
      <c r="Q6719" s="367">
        <v>689</v>
      </c>
      <c r="R6719" s="384">
        <v>1011.3134384440776</v>
      </c>
      <c r="S6719" s="367">
        <v>9.6460000000000008</v>
      </c>
      <c r="T6719" s="367">
        <v>23758.620689655007</v>
      </c>
      <c r="U6719" s="384">
        <v>33562.11327847444</v>
      </c>
      <c r="V6719" s="367">
        <v>688.99999999999523</v>
      </c>
      <c r="W6719" s="367">
        <v>1148333.3333333281</v>
      </c>
      <c r="X6719" s="384">
        <v>99029.211132451455</v>
      </c>
      <c r="Y6719" s="386">
        <v>688.99999999999682</v>
      </c>
      <c r="Z6719" s="367"/>
      <c r="AA6719" s="367"/>
      <c r="AB6719" s="367"/>
      <c r="AC6719" s="367"/>
      <c r="AD6719" s="367"/>
      <c r="AE6719" s="367"/>
      <c r="AF6719" s="367"/>
      <c r="AG6719" s="367"/>
      <c r="AH6719" s="367"/>
      <c r="AI6719" s="367"/>
      <c r="AJ6719" s="367"/>
      <c r="AK6719" s="367"/>
      <c r="AL6719" s="367"/>
      <c r="AM6719" s="367"/>
      <c r="AN6719" s="367"/>
      <c r="AO6719" s="367"/>
      <c r="AP6719" s="367"/>
      <c r="AQ6719" s="367"/>
      <c r="AR6719" s="367"/>
      <c r="AS6719" s="367"/>
      <c r="AT6719" s="367"/>
    </row>
    <row r="6720" spans="2:46" ht="13.8">
      <c r="B6720" s="26">
        <v>115.00000000000108</v>
      </c>
      <c r="C6720" s="363">
        <v>579.44428707527959</v>
      </c>
      <c r="D6720" s="367">
        <v>690.00000000000648</v>
      </c>
      <c r="E6720" s="367">
        <v>32093.023255814147</v>
      </c>
      <c r="F6720" s="367">
        <v>-54964.670954343877</v>
      </c>
      <c r="G6720" s="367">
        <v>690.00000000000421</v>
      </c>
      <c r="H6720" s="367">
        <v>172500</v>
      </c>
      <c r="I6720" s="384">
        <v>-704507.05411864328</v>
      </c>
      <c r="J6720" s="367">
        <v>690</v>
      </c>
      <c r="K6720" s="367">
        <v>41818.181818182078</v>
      </c>
      <c r="L6720" s="384">
        <v>58511.041282290302</v>
      </c>
      <c r="M6720" s="367">
        <v>690.00000000000443</v>
      </c>
      <c r="N6720" s="367">
        <v>690</v>
      </c>
      <c r="O6720" s="384">
        <v>-312.51795631068842</v>
      </c>
      <c r="P6720" s="367">
        <v>10.005000000000001</v>
      </c>
      <c r="Q6720" s="367">
        <v>690</v>
      </c>
      <c r="R6720" s="384">
        <v>1012.1431825754782</v>
      </c>
      <c r="S6720" s="367">
        <v>9.66</v>
      </c>
      <c r="T6720" s="367">
        <v>23793.103448275695</v>
      </c>
      <c r="U6720" s="384">
        <v>33526.164527134577</v>
      </c>
      <c r="V6720" s="367">
        <v>689.99999999999523</v>
      </c>
      <c r="W6720" s="367">
        <v>1149999.9999999949</v>
      </c>
      <c r="X6720" s="384">
        <v>99169.791838329533</v>
      </c>
      <c r="Y6720" s="386">
        <v>689.99999999999693</v>
      </c>
      <c r="Z6720" s="367"/>
      <c r="AA6720" s="367"/>
      <c r="AB6720" s="367"/>
      <c r="AC6720" s="367"/>
      <c r="AD6720" s="367"/>
      <c r="AE6720" s="367"/>
      <c r="AF6720" s="367"/>
      <c r="AG6720" s="367"/>
      <c r="AH6720" s="367"/>
      <c r="AI6720" s="367"/>
      <c r="AJ6720" s="367"/>
      <c r="AK6720" s="367"/>
      <c r="AL6720" s="367"/>
      <c r="AM6720" s="367"/>
      <c r="AN6720" s="367"/>
      <c r="AO6720" s="367"/>
      <c r="AP6720" s="367"/>
      <c r="AQ6720" s="367"/>
      <c r="AR6720" s="367"/>
      <c r="AS6720" s="367"/>
      <c r="AT6720" s="367"/>
    </row>
    <row r="6721" spans="2:46" ht="13.8">
      <c r="B6721" s="26">
        <v>115.16666666666775</v>
      </c>
      <c r="C6721" s="363">
        <v>580.2835370772176</v>
      </c>
      <c r="D6721" s="367">
        <v>691.00000000000648</v>
      </c>
      <c r="E6721" s="367">
        <v>32139.534883721124</v>
      </c>
      <c r="F6721" s="367">
        <v>-55153.597375575795</v>
      </c>
      <c r="G6721" s="367">
        <v>691.00000000000421</v>
      </c>
      <c r="H6721" s="367">
        <v>172750</v>
      </c>
      <c r="I6721" s="384">
        <v>-706814.46880909055</v>
      </c>
      <c r="J6721" s="367">
        <v>691</v>
      </c>
      <c r="K6721" s="367">
        <v>41878.787878788142</v>
      </c>
      <c r="L6721" s="384">
        <v>58512.200679669317</v>
      </c>
      <c r="M6721" s="367">
        <v>691.00000000000443</v>
      </c>
      <c r="N6721" s="367">
        <v>691</v>
      </c>
      <c r="O6721" s="384">
        <v>-314.32477714894299</v>
      </c>
      <c r="P6721" s="367">
        <v>10.019500000000001</v>
      </c>
      <c r="Q6721" s="367">
        <v>691</v>
      </c>
      <c r="R6721" s="384">
        <v>1012.9710772727822</v>
      </c>
      <c r="S6721" s="367">
        <v>9.6739999999999995</v>
      </c>
      <c r="T6721" s="367">
        <v>23827.586206896383</v>
      </c>
      <c r="U6721" s="384">
        <v>33489.970384225526</v>
      </c>
      <c r="V6721" s="367">
        <v>690.99999999999523</v>
      </c>
      <c r="W6721" s="367">
        <v>1151666.6666666616</v>
      </c>
      <c r="X6721" s="384">
        <v>99310.363419011337</v>
      </c>
      <c r="Y6721" s="386">
        <v>690.99999999999693</v>
      </c>
      <c r="Z6721" s="367"/>
      <c r="AA6721" s="367"/>
      <c r="AB6721" s="367"/>
      <c r="AC6721" s="367"/>
      <c r="AD6721" s="367"/>
      <c r="AE6721" s="367"/>
      <c r="AF6721" s="367"/>
      <c r="AG6721" s="367"/>
      <c r="AH6721" s="367"/>
      <c r="AI6721" s="367"/>
      <c r="AJ6721" s="367"/>
      <c r="AK6721" s="367"/>
      <c r="AL6721" s="367"/>
      <c r="AM6721" s="367"/>
      <c r="AN6721" s="367"/>
      <c r="AO6721" s="367"/>
      <c r="AP6721" s="367"/>
      <c r="AQ6721" s="367"/>
      <c r="AR6721" s="367"/>
      <c r="AS6721" s="367"/>
      <c r="AT6721" s="367"/>
    </row>
    <row r="6722" spans="2:46" ht="13.8">
      <c r="B6722" s="26">
        <v>115.33333333333442</v>
      </c>
      <c r="C6722" s="363">
        <v>581.12278556156605</v>
      </c>
      <c r="D6722" s="367">
        <v>692.00000000000648</v>
      </c>
      <c r="E6722" s="367">
        <v>32186.046511628101</v>
      </c>
      <c r="F6722" s="367">
        <v>-55342.840055788394</v>
      </c>
      <c r="G6722" s="367">
        <v>692.00000000000421</v>
      </c>
      <c r="H6722" s="367">
        <v>173000</v>
      </c>
      <c r="I6722" s="384">
        <v>-709125.60677008564</v>
      </c>
      <c r="J6722" s="367">
        <v>692</v>
      </c>
      <c r="K6722" s="367">
        <v>41939.393939394206</v>
      </c>
      <c r="L6722" s="384">
        <v>58513.117995389366</v>
      </c>
      <c r="M6722" s="367">
        <v>692.00000000000443</v>
      </c>
      <c r="N6722" s="367">
        <v>692</v>
      </c>
      <c r="O6722" s="384">
        <v>-316.13551664497999</v>
      </c>
      <c r="P6722" s="367">
        <v>10.033999999999999</v>
      </c>
      <c r="Q6722" s="367">
        <v>692</v>
      </c>
      <c r="R6722" s="384">
        <v>1013.7971225359896</v>
      </c>
      <c r="S6722" s="367">
        <v>9.6880000000000006</v>
      </c>
      <c r="T6722" s="367">
        <v>23862.068965517072</v>
      </c>
      <c r="U6722" s="384">
        <v>33453.530849747302</v>
      </c>
      <c r="V6722" s="367">
        <v>691.99999999999511</v>
      </c>
      <c r="W6722" s="367">
        <v>1153333.3333333284</v>
      </c>
      <c r="X6722" s="384">
        <v>99450.925874496839</v>
      </c>
      <c r="Y6722" s="386">
        <v>691.99999999999693</v>
      </c>
      <c r="Z6722" s="367"/>
      <c r="AA6722" s="367"/>
      <c r="AB6722" s="367"/>
      <c r="AC6722" s="367"/>
      <c r="AD6722" s="367"/>
      <c r="AE6722" s="367"/>
      <c r="AF6722" s="367"/>
      <c r="AG6722" s="367"/>
      <c r="AH6722" s="367"/>
      <c r="AI6722" s="367"/>
      <c r="AJ6722" s="367"/>
      <c r="AK6722" s="367"/>
      <c r="AL6722" s="367"/>
      <c r="AM6722" s="367"/>
      <c r="AN6722" s="367"/>
      <c r="AO6722" s="367"/>
      <c r="AP6722" s="367"/>
      <c r="AQ6722" s="367"/>
      <c r="AR6722" s="367"/>
      <c r="AS6722" s="367"/>
      <c r="AT6722" s="367"/>
    </row>
    <row r="6723" spans="2:46" ht="13.8">
      <c r="B6723" s="26">
        <v>115.50000000000109</v>
      </c>
      <c r="C6723" s="363">
        <v>581.96203252832527</v>
      </c>
      <c r="D6723" s="367">
        <v>693.00000000000659</v>
      </c>
      <c r="E6723" s="367">
        <v>32232.558139535078</v>
      </c>
      <c r="F6723" s="367">
        <v>-55532.398994981646</v>
      </c>
      <c r="G6723" s="367">
        <v>693.00000000000421</v>
      </c>
      <c r="H6723" s="367">
        <v>173250</v>
      </c>
      <c r="I6723" s="384">
        <v>-711440.46800162888</v>
      </c>
      <c r="J6723" s="367">
        <v>693</v>
      </c>
      <c r="K6723" s="367">
        <v>42000.000000000269</v>
      </c>
      <c r="L6723" s="384">
        <v>58513.793229450435</v>
      </c>
      <c r="M6723" s="367">
        <v>693.00000000000455</v>
      </c>
      <c r="N6723" s="367">
        <v>693</v>
      </c>
      <c r="O6723" s="384">
        <v>-317.95017479880005</v>
      </c>
      <c r="P6723" s="367">
        <v>10.048500000000001</v>
      </c>
      <c r="Q6723" s="367">
        <v>693</v>
      </c>
      <c r="R6723" s="384">
        <v>1014.6213183651007</v>
      </c>
      <c r="S6723" s="367">
        <v>9.702</v>
      </c>
      <c r="T6723" s="367">
        <v>23896.55172413776</v>
      </c>
      <c r="U6723" s="384">
        <v>33416.845923699897</v>
      </c>
      <c r="V6723" s="367">
        <v>692.99999999999511</v>
      </c>
      <c r="W6723" s="367">
        <v>1154999.9999999951</v>
      </c>
      <c r="X6723" s="384">
        <v>99591.479204786083</v>
      </c>
      <c r="Y6723" s="386">
        <v>692.99999999999704</v>
      </c>
      <c r="Z6723" s="367"/>
      <c r="AA6723" s="367"/>
      <c r="AB6723" s="367"/>
      <c r="AC6723" s="367"/>
      <c r="AD6723" s="367"/>
      <c r="AE6723" s="367"/>
      <c r="AF6723" s="367"/>
      <c r="AG6723" s="367"/>
      <c r="AH6723" s="367"/>
      <c r="AI6723" s="367"/>
      <c r="AJ6723" s="367"/>
      <c r="AK6723" s="367"/>
      <c r="AL6723" s="367"/>
      <c r="AM6723" s="367"/>
      <c r="AN6723" s="367"/>
      <c r="AO6723" s="367"/>
      <c r="AP6723" s="367"/>
      <c r="AQ6723" s="367"/>
      <c r="AR6723" s="367"/>
      <c r="AS6723" s="367"/>
      <c r="AT6723" s="367"/>
    </row>
    <row r="6724" spans="2:46" ht="13.8">
      <c r="B6724" s="26">
        <v>115.66666666666777</v>
      </c>
      <c r="C6724" s="363">
        <v>582.80127797749492</v>
      </c>
      <c r="D6724" s="367">
        <v>694.00000000000659</v>
      </c>
      <c r="E6724" s="367">
        <v>32279.069767442055</v>
      </c>
      <c r="F6724" s="367">
        <v>-55722.274193155557</v>
      </c>
      <c r="G6724" s="367">
        <v>694.00000000000421</v>
      </c>
      <c r="H6724" s="367">
        <v>173500</v>
      </c>
      <c r="I6724" s="384">
        <v>-713759.05250372004</v>
      </c>
      <c r="J6724" s="367">
        <v>694</v>
      </c>
      <c r="K6724" s="367">
        <v>42060.606060606333</v>
      </c>
      <c r="L6724" s="384">
        <v>58514.226381852532</v>
      </c>
      <c r="M6724" s="367">
        <v>694.00000000000455</v>
      </c>
      <c r="N6724" s="367">
        <v>694</v>
      </c>
      <c r="O6724" s="384">
        <v>-319.76875161040249</v>
      </c>
      <c r="P6724" s="367">
        <v>10.063000000000001</v>
      </c>
      <c r="Q6724" s="367">
        <v>694</v>
      </c>
      <c r="R6724" s="384">
        <v>1015.4436647601152</v>
      </c>
      <c r="S6724" s="367">
        <v>9.7160000000000011</v>
      </c>
      <c r="T6724" s="367">
        <v>23931.034482758449</v>
      </c>
      <c r="U6724" s="384">
        <v>33379.915606083312</v>
      </c>
      <c r="V6724" s="367">
        <v>693.99999999999511</v>
      </c>
      <c r="W6724" s="367">
        <v>1156666.6666666619</v>
      </c>
      <c r="X6724" s="384">
        <v>99732.02340987901</v>
      </c>
      <c r="Y6724" s="386">
        <v>693.99999999999704</v>
      </c>
      <c r="Z6724" s="367"/>
      <c r="AA6724" s="367"/>
      <c r="AB6724" s="367"/>
      <c r="AC6724" s="367"/>
      <c r="AD6724" s="367"/>
      <c r="AE6724" s="367"/>
      <c r="AF6724" s="367"/>
      <c r="AG6724" s="367"/>
      <c r="AH6724" s="367"/>
      <c r="AI6724" s="367"/>
      <c r="AJ6724" s="367"/>
      <c r="AK6724" s="367"/>
      <c r="AL6724" s="367"/>
      <c r="AM6724" s="367"/>
      <c r="AN6724" s="367"/>
      <c r="AO6724" s="367"/>
      <c r="AP6724" s="367"/>
      <c r="AQ6724" s="367"/>
      <c r="AR6724" s="367"/>
      <c r="AS6724" s="367"/>
      <c r="AT6724" s="367"/>
    </row>
    <row r="6725" spans="2:46" ht="13.8">
      <c r="B6725" s="26">
        <v>115.83333333333444</v>
      </c>
      <c r="C6725" s="363">
        <v>583.64052190907512</v>
      </c>
      <c r="D6725" s="367">
        <v>695.00000000000659</v>
      </c>
      <c r="E6725" s="367">
        <v>32325.581395349032</v>
      </c>
      <c r="F6725" s="367">
        <v>-55912.465650310158</v>
      </c>
      <c r="G6725" s="367">
        <v>695.00000000000421</v>
      </c>
      <c r="H6725" s="367">
        <v>173750</v>
      </c>
      <c r="I6725" s="384">
        <v>-716081.36027635925</v>
      </c>
      <c r="J6725" s="367">
        <v>695</v>
      </c>
      <c r="K6725" s="367">
        <v>42121.212121212397</v>
      </c>
      <c r="L6725" s="384">
        <v>58514.417452595655</v>
      </c>
      <c r="M6725" s="367">
        <v>695.00000000000466</v>
      </c>
      <c r="N6725" s="367">
        <v>695</v>
      </c>
      <c r="O6725" s="384">
        <v>-321.59124707978731</v>
      </c>
      <c r="P6725" s="367">
        <v>10.077499999999999</v>
      </c>
      <c r="Q6725" s="367">
        <v>695</v>
      </c>
      <c r="R6725" s="384">
        <v>1016.2641617210331</v>
      </c>
      <c r="S6725" s="367">
        <v>9.7299999999999986</v>
      </c>
      <c r="T6725" s="367">
        <v>23965.517241379137</v>
      </c>
      <c r="U6725" s="384">
        <v>33342.739896897554</v>
      </c>
      <c r="V6725" s="367">
        <v>694.999999999995</v>
      </c>
      <c r="W6725" s="367">
        <v>1158333.3333333286</v>
      </c>
      <c r="X6725" s="384">
        <v>99872.558489775693</v>
      </c>
      <c r="Y6725" s="386">
        <v>694.99999999999716</v>
      </c>
      <c r="Z6725" s="367"/>
      <c r="AA6725" s="367"/>
      <c r="AB6725" s="367"/>
      <c r="AC6725" s="367"/>
      <c r="AD6725" s="367"/>
      <c r="AE6725" s="367"/>
      <c r="AF6725" s="367"/>
      <c r="AG6725" s="367"/>
      <c r="AH6725" s="367"/>
      <c r="AI6725" s="367"/>
      <c r="AJ6725" s="367"/>
      <c r="AK6725" s="367"/>
      <c r="AL6725" s="367"/>
      <c r="AM6725" s="367"/>
      <c r="AN6725" s="367"/>
      <c r="AO6725" s="367"/>
      <c r="AP6725" s="367"/>
      <c r="AQ6725" s="367"/>
      <c r="AR6725" s="367"/>
      <c r="AS6725" s="367"/>
      <c r="AT6725" s="367"/>
    </row>
    <row r="6726" spans="2:46" ht="13.8">
      <c r="B6726" s="26">
        <v>116.00000000000111</v>
      </c>
      <c r="C6726" s="363">
        <v>584.47976432306587</v>
      </c>
      <c r="D6726" s="367">
        <v>696.00000000000659</v>
      </c>
      <c r="E6726" s="367">
        <v>32372.093023256009</v>
      </c>
      <c r="F6726" s="367">
        <v>-56102.973366445425</v>
      </c>
      <c r="G6726" s="367">
        <v>696.00000000000432</v>
      </c>
      <c r="H6726" s="367">
        <v>174000</v>
      </c>
      <c r="I6726" s="384">
        <v>-718407.39131954638</v>
      </c>
      <c r="J6726" s="367">
        <v>696</v>
      </c>
      <c r="K6726" s="367">
        <v>42181.81818181846</v>
      </c>
      <c r="L6726" s="384">
        <v>58514.366441679798</v>
      </c>
      <c r="M6726" s="367">
        <v>696.00000000000466</v>
      </c>
      <c r="N6726" s="367">
        <v>696</v>
      </c>
      <c r="O6726" s="384">
        <v>-323.41766120695524</v>
      </c>
      <c r="P6726" s="367">
        <v>10.092000000000001</v>
      </c>
      <c r="Q6726" s="367">
        <v>696</v>
      </c>
      <c r="R6726" s="384">
        <v>1017.0828092478547</v>
      </c>
      <c r="S6726" s="367">
        <v>9.7439999999999998</v>
      </c>
      <c r="T6726" s="367">
        <v>23999.999999999825</v>
      </c>
      <c r="U6726" s="384">
        <v>33305.318796142616</v>
      </c>
      <c r="V6726" s="367">
        <v>695.999999999995</v>
      </c>
      <c r="W6726" s="367">
        <v>1159999.9999999953</v>
      </c>
      <c r="X6726" s="384">
        <v>100013.08444447606</v>
      </c>
      <c r="Y6726" s="386">
        <v>695.99999999999716</v>
      </c>
      <c r="Z6726" s="367"/>
      <c r="AA6726" s="367"/>
      <c r="AB6726" s="367"/>
      <c r="AC6726" s="367"/>
      <c r="AD6726" s="367"/>
      <c r="AE6726" s="367"/>
      <c r="AF6726" s="367"/>
      <c r="AG6726" s="367"/>
      <c r="AH6726" s="367"/>
      <c r="AI6726" s="367"/>
      <c r="AJ6726" s="367"/>
      <c r="AK6726" s="367"/>
      <c r="AL6726" s="367"/>
      <c r="AM6726" s="367"/>
      <c r="AN6726" s="367"/>
      <c r="AO6726" s="367"/>
      <c r="AP6726" s="367"/>
      <c r="AQ6726" s="367"/>
      <c r="AR6726" s="367"/>
      <c r="AS6726" s="367"/>
      <c r="AT6726" s="367"/>
    </row>
    <row r="6727" spans="2:46" ht="13.8">
      <c r="B6727" s="26">
        <v>116.16666666666778</v>
      </c>
      <c r="C6727" s="363">
        <v>585.31900521946727</v>
      </c>
      <c r="D6727" s="367">
        <v>697.00000000000671</v>
      </c>
      <c r="E6727" s="367">
        <v>32418.604651162987</v>
      </c>
      <c r="F6727" s="367">
        <v>-56293.797341561345</v>
      </c>
      <c r="G6727" s="367">
        <v>697.00000000000432</v>
      </c>
      <c r="H6727" s="367">
        <v>174250</v>
      </c>
      <c r="I6727" s="384">
        <v>-720737.14563328156</v>
      </c>
      <c r="J6727" s="367">
        <v>697</v>
      </c>
      <c r="K6727" s="367">
        <v>42242.424242424524</v>
      </c>
      <c r="L6727" s="384">
        <v>58514.073349104976</v>
      </c>
      <c r="M6727" s="367">
        <v>697.00000000000477</v>
      </c>
      <c r="N6727" s="367">
        <v>697</v>
      </c>
      <c r="O6727" s="384">
        <v>-325.2479939919055</v>
      </c>
      <c r="P6727" s="367">
        <v>10.1065</v>
      </c>
      <c r="Q6727" s="367">
        <v>697</v>
      </c>
      <c r="R6727" s="384">
        <v>1017.8996073405795</v>
      </c>
      <c r="S6727" s="367">
        <v>9.7579999999999991</v>
      </c>
      <c r="T6727" s="367">
        <v>24034.482758620514</v>
      </c>
      <c r="U6727" s="384">
        <v>33267.652303818497</v>
      </c>
      <c r="V6727" s="367">
        <v>696.999999999995</v>
      </c>
      <c r="W6727" s="367">
        <v>1161666.6666666621</v>
      </c>
      <c r="X6727" s="384">
        <v>100153.60127398017</v>
      </c>
      <c r="Y6727" s="386">
        <v>696.99999999999716</v>
      </c>
      <c r="Z6727" s="367"/>
      <c r="AA6727" s="367"/>
      <c r="AB6727" s="367"/>
      <c r="AC6727" s="367"/>
      <c r="AD6727" s="367"/>
      <c r="AE6727" s="367"/>
      <c r="AF6727" s="367"/>
      <c r="AG6727" s="367"/>
      <c r="AH6727" s="367"/>
      <c r="AI6727" s="367"/>
      <c r="AJ6727" s="367"/>
      <c r="AK6727" s="367"/>
      <c r="AL6727" s="367"/>
      <c r="AM6727" s="367"/>
      <c r="AN6727" s="367"/>
      <c r="AO6727" s="367"/>
      <c r="AP6727" s="367"/>
      <c r="AQ6727" s="367"/>
      <c r="AR6727" s="367"/>
      <c r="AS6727" s="367"/>
      <c r="AT6727" s="367"/>
    </row>
    <row r="6728" spans="2:46" ht="13.8">
      <c r="B6728" s="26">
        <v>116.33333333333445</v>
      </c>
      <c r="C6728" s="363">
        <v>586.15824459827911</v>
      </c>
      <c r="D6728" s="367">
        <v>698.00000000000671</v>
      </c>
      <c r="E6728" s="367">
        <v>32465.116279069964</v>
      </c>
      <c r="F6728" s="367">
        <v>-56484.937575657925</v>
      </c>
      <c r="G6728" s="367">
        <v>698.00000000000432</v>
      </c>
      <c r="H6728" s="367">
        <v>174500</v>
      </c>
      <c r="I6728" s="384">
        <v>-723070.62321756477</v>
      </c>
      <c r="J6728" s="367">
        <v>698</v>
      </c>
      <c r="K6728" s="367">
        <v>42303.030303030588</v>
      </c>
      <c r="L6728" s="384">
        <v>58513.538174871188</v>
      </c>
      <c r="M6728" s="367">
        <v>698.00000000000477</v>
      </c>
      <c r="N6728" s="367">
        <v>698</v>
      </c>
      <c r="O6728" s="384">
        <v>-327.08224543463837</v>
      </c>
      <c r="P6728" s="367">
        <v>10.121</v>
      </c>
      <c r="Q6728" s="367">
        <v>698</v>
      </c>
      <c r="R6728" s="384">
        <v>1018.7145559992082</v>
      </c>
      <c r="S6728" s="367">
        <v>9.7720000000000002</v>
      </c>
      <c r="T6728" s="367">
        <v>24068.965517241202</v>
      </c>
      <c r="U6728" s="384">
        <v>33229.740419925198</v>
      </c>
      <c r="V6728" s="367">
        <v>697.99999999999488</v>
      </c>
      <c r="W6728" s="367">
        <v>1163333.3333333288</v>
      </c>
      <c r="X6728" s="384">
        <v>100294.10897828797</v>
      </c>
      <c r="Y6728" s="386">
        <v>697.99999999999727</v>
      </c>
      <c r="Z6728" s="367"/>
      <c r="AA6728" s="367"/>
      <c r="AB6728" s="367"/>
      <c r="AC6728" s="367"/>
      <c r="AD6728" s="367"/>
      <c r="AE6728" s="367"/>
      <c r="AF6728" s="367"/>
      <c r="AG6728" s="367"/>
      <c r="AH6728" s="367"/>
      <c r="AI6728" s="367"/>
      <c r="AJ6728" s="367"/>
      <c r="AK6728" s="367"/>
      <c r="AL6728" s="367"/>
      <c r="AM6728" s="367"/>
      <c r="AN6728" s="367"/>
      <c r="AO6728" s="367"/>
      <c r="AP6728" s="367"/>
      <c r="AQ6728" s="367"/>
      <c r="AR6728" s="367"/>
      <c r="AS6728" s="367"/>
      <c r="AT6728" s="367"/>
    </row>
    <row r="6729" spans="2:46" ht="13.8">
      <c r="B6729" s="26">
        <v>116.50000000000112</v>
      </c>
      <c r="C6729" s="363">
        <v>586.99748245950138</v>
      </c>
      <c r="D6729" s="367">
        <v>699.00000000000671</v>
      </c>
      <c r="E6729" s="367">
        <v>32511.627906976941</v>
      </c>
      <c r="F6729" s="367">
        <v>-56676.394068735164</v>
      </c>
      <c r="G6729" s="367">
        <v>699.00000000000432</v>
      </c>
      <c r="H6729" s="367">
        <v>174750</v>
      </c>
      <c r="I6729" s="384">
        <v>-725407.82407239592</v>
      </c>
      <c r="J6729" s="367">
        <v>699</v>
      </c>
      <c r="K6729" s="367">
        <v>42363.636363636651</v>
      </c>
      <c r="L6729" s="384">
        <v>58512.76091897842</v>
      </c>
      <c r="M6729" s="367">
        <v>699.00000000000489</v>
      </c>
      <c r="N6729" s="367">
        <v>699</v>
      </c>
      <c r="O6729" s="384">
        <v>-328.92041553515384</v>
      </c>
      <c r="P6729" s="367">
        <v>10.1355</v>
      </c>
      <c r="Q6729" s="367">
        <v>699</v>
      </c>
      <c r="R6729" s="384">
        <v>1019.5276552237399</v>
      </c>
      <c r="S6729" s="367">
        <v>9.7859999999999996</v>
      </c>
      <c r="T6729" s="367">
        <v>24103.448275861891</v>
      </c>
      <c r="U6729" s="384">
        <v>33191.583144462726</v>
      </c>
      <c r="V6729" s="367">
        <v>698.99999999999488</v>
      </c>
      <c r="W6729" s="367">
        <v>1164999.9999999956</v>
      </c>
      <c r="X6729" s="384">
        <v>100434.6075573995</v>
      </c>
      <c r="Y6729" s="386">
        <v>698.99999999999727</v>
      </c>
      <c r="Z6729" s="367"/>
      <c r="AA6729" s="367"/>
      <c r="AB6729" s="367"/>
      <c r="AC6729" s="367"/>
      <c r="AD6729" s="367"/>
      <c r="AE6729" s="367"/>
      <c r="AF6729" s="367"/>
      <c r="AG6729" s="367"/>
      <c r="AH6729" s="367"/>
      <c r="AI6729" s="367"/>
      <c r="AJ6729" s="367"/>
      <c r="AK6729" s="367"/>
      <c r="AL6729" s="367"/>
      <c r="AM6729" s="367"/>
      <c r="AN6729" s="367"/>
      <c r="AO6729" s="367"/>
      <c r="AP6729" s="367"/>
      <c r="AQ6729" s="367"/>
      <c r="AR6729" s="367"/>
      <c r="AS6729" s="367"/>
      <c r="AT6729" s="367"/>
    </row>
    <row r="6730" spans="2:46" ht="13.8">
      <c r="B6730" s="26">
        <v>116.66666666666779</v>
      </c>
      <c r="C6730" s="363">
        <v>587.83671880313432</v>
      </c>
      <c r="D6730" s="367">
        <v>700.00000000000671</v>
      </c>
      <c r="E6730" s="367">
        <v>32558.139534883918</v>
      </c>
      <c r="F6730" s="367">
        <v>-56868.166820793085</v>
      </c>
      <c r="G6730" s="367">
        <v>700.00000000000432</v>
      </c>
      <c r="H6730" s="367">
        <v>175000</v>
      </c>
      <c r="I6730" s="384">
        <v>-727748.7481977751</v>
      </c>
      <c r="J6730" s="367">
        <v>700</v>
      </c>
      <c r="K6730" s="367">
        <v>42424.242424242715</v>
      </c>
      <c r="L6730" s="384">
        <v>58511.741581426686</v>
      </c>
      <c r="M6730" s="367">
        <v>700.00000000000489</v>
      </c>
      <c r="N6730" s="367">
        <v>700</v>
      </c>
      <c r="O6730" s="384">
        <v>-330.76250429345168</v>
      </c>
      <c r="P6730" s="367">
        <v>10.149999999999999</v>
      </c>
      <c r="Q6730" s="367">
        <v>700</v>
      </c>
      <c r="R6730" s="384">
        <v>1020.3389050141756</v>
      </c>
      <c r="S6730" s="367">
        <v>9.7999999999999989</v>
      </c>
      <c r="T6730" s="367">
        <v>24137.931034482579</v>
      </c>
      <c r="U6730" s="384">
        <v>33153.180477431066</v>
      </c>
      <c r="V6730" s="367">
        <v>699.99999999999488</v>
      </c>
      <c r="W6730" s="367">
        <v>1166666.6666666623</v>
      </c>
      <c r="X6730" s="384">
        <v>100575.09701131475</v>
      </c>
      <c r="Y6730" s="386">
        <v>699.99999999999739</v>
      </c>
      <c r="Z6730" s="367"/>
      <c r="AA6730" s="367"/>
      <c r="AB6730" s="367"/>
      <c r="AC6730" s="367"/>
      <c r="AD6730" s="367"/>
      <c r="AE6730" s="367"/>
      <c r="AF6730" s="367"/>
      <c r="AG6730" s="367"/>
      <c r="AH6730" s="367"/>
      <c r="AI6730" s="367"/>
      <c r="AJ6730" s="367"/>
      <c r="AK6730" s="367"/>
      <c r="AL6730" s="367"/>
      <c r="AM6730" s="367"/>
      <c r="AN6730" s="367"/>
      <c r="AO6730" s="367"/>
      <c r="AP6730" s="367"/>
      <c r="AQ6730" s="367"/>
      <c r="AR6730" s="367"/>
      <c r="AS6730" s="367"/>
      <c r="AT6730" s="367"/>
    </row>
    <row r="6731" spans="2:46" ht="13.8">
      <c r="B6731" s="26">
        <v>116.83333333333447</v>
      </c>
      <c r="C6731" s="363">
        <v>588.67595362917791</v>
      </c>
      <c r="D6731" s="367">
        <v>701.00000000000682</v>
      </c>
      <c r="E6731" s="367">
        <v>32604.651162790895</v>
      </c>
      <c r="F6731" s="367">
        <v>-57060.255831831666</v>
      </c>
      <c r="G6731" s="367">
        <v>701.00000000000432</v>
      </c>
      <c r="H6731" s="367">
        <v>175250</v>
      </c>
      <c r="I6731" s="384">
        <v>-730093.39559370221</v>
      </c>
      <c r="J6731" s="367">
        <v>701</v>
      </c>
      <c r="K6731" s="367">
        <v>42484.848484848779</v>
      </c>
      <c r="L6731" s="384">
        <v>58510.480162215972</v>
      </c>
      <c r="M6731" s="367">
        <v>701.000000000005</v>
      </c>
      <c r="N6731" s="367">
        <v>701</v>
      </c>
      <c r="O6731" s="384">
        <v>-332.60851170953265</v>
      </c>
      <c r="P6731" s="367">
        <v>10.1645</v>
      </c>
      <c r="Q6731" s="367">
        <v>701</v>
      </c>
      <c r="R6731" s="384">
        <v>1021.1483053705145</v>
      </c>
      <c r="S6731" s="367">
        <v>9.8140000000000001</v>
      </c>
      <c r="T6731" s="367">
        <v>24172.413793103267</v>
      </c>
      <c r="U6731" s="384">
        <v>33114.53241883024</v>
      </c>
      <c r="V6731" s="367">
        <v>700.99999999999477</v>
      </c>
      <c r="W6731" s="367">
        <v>1168333.3333333291</v>
      </c>
      <c r="X6731" s="384">
        <v>100715.57734003372</v>
      </c>
      <c r="Y6731" s="386">
        <v>700.99999999999739</v>
      </c>
      <c r="Z6731" s="367"/>
      <c r="AA6731" s="367"/>
      <c r="AB6731" s="367"/>
      <c r="AC6731" s="367"/>
      <c r="AD6731" s="367"/>
      <c r="AE6731" s="367"/>
      <c r="AF6731" s="367"/>
      <c r="AG6731" s="367"/>
      <c r="AH6731" s="367"/>
      <c r="AI6731" s="367"/>
      <c r="AJ6731" s="367"/>
      <c r="AK6731" s="367"/>
      <c r="AL6731" s="367"/>
      <c r="AM6731" s="367"/>
      <c r="AN6731" s="367"/>
      <c r="AO6731" s="367"/>
      <c r="AP6731" s="367"/>
      <c r="AQ6731" s="367"/>
      <c r="AR6731" s="367"/>
      <c r="AS6731" s="367"/>
      <c r="AT6731" s="367"/>
    </row>
    <row r="6732" spans="2:46" ht="13.8">
      <c r="B6732" s="26">
        <v>117.00000000000114</v>
      </c>
      <c r="C6732" s="363">
        <v>589.51518693763182</v>
      </c>
      <c r="D6732" s="367">
        <v>702.00000000000682</v>
      </c>
      <c r="E6732" s="367">
        <v>32651.162790697872</v>
      </c>
      <c r="F6732" s="367">
        <v>-57252.661101850907</v>
      </c>
      <c r="G6732" s="367">
        <v>702.00000000000432</v>
      </c>
      <c r="H6732" s="367">
        <v>175500</v>
      </c>
      <c r="I6732" s="384">
        <v>-732441.76626017748</v>
      </c>
      <c r="J6732" s="367">
        <v>702</v>
      </c>
      <c r="K6732" s="367">
        <v>42545.454545454842</v>
      </c>
      <c r="L6732" s="384">
        <v>58508.976661346278</v>
      </c>
      <c r="M6732" s="367">
        <v>702.000000000005</v>
      </c>
      <c r="N6732" s="367">
        <v>702</v>
      </c>
      <c r="O6732" s="384">
        <v>-334.45843778339599</v>
      </c>
      <c r="P6732" s="367">
        <v>10.179</v>
      </c>
      <c r="Q6732" s="367">
        <v>702</v>
      </c>
      <c r="R6732" s="384">
        <v>1021.9558562927568</v>
      </c>
      <c r="S6732" s="367">
        <v>9.8279999999999994</v>
      </c>
      <c r="T6732" s="367">
        <v>24206.896551723956</v>
      </c>
      <c r="U6732" s="384">
        <v>33075.638968660227</v>
      </c>
      <c r="V6732" s="367">
        <v>701.99999999999477</v>
      </c>
      <c r="W6732" s="367">
        <v>1169999.9999999958</v>
      </c>
      <c r="X6732" s="384">
        <v>100856.04854355639</v>
      </c>
      <c r="Y6732" s="386">
        <v>701.99999999999739</v>
      </c>
      <c r="Z6732" s="367"/>
      <c r="AA6732" s="367"/>
      <c r="AB6732" s="367"/>
      <c r="AC6732" s="367"/>
      <c r="AD6732" s="367"/>
      <c r="AE6732" s="367"/>
      <c r="AF6732" s="367"/>
      <c r="AG6732" s="367"/>
      <c r="AH6732" s="367"/>
      <c r="AI6732" s="367"/>
      <c r="AJ6732" s="367"/>
      <c r="AK6732" s="367"/>
      <c r="AL6732" s="367"/>
      <c r="AM6732" s="367"/>
      <c r="AN6732" s="367"/>
      <c r="AO6732" s="367"/>
      <c r="AP6732" s="367"/>
      <c r="AQ6732" s="367"/>
      <c r="AR6732" s="367"/>
      <c r="AS6732" s="367"/>
      <c r="AT6732" s="367"/>
    </row>
    <row r="6733" spans="2:46" ht="13.8">
      <c r="B6733" s="26">
        <v>117.16666666666781</v>
      </c>
      <c r="C6733" s="363">
        <v>590.3544187284964</v>
      </c>
      <c r="D6733" s="367">
        <v>703.00000000000682</v>
      </c>
      <c r="E6733" s="367">
        <v>32697.674418604849</v>
      </c>
      <c r="F6733" s="367">
        <v>-57445.382630850814</v>
      </c>
      <c r="G6733" s="367">
        <v>703.00000000000432</v>
      </c>
      <c r="H6733" s="367">
        <v>175750</v>
      </c>
      <c r="I6733" s="384">
        <v>-734793.86019720056</v>
      </c>
      <c r="J6733" s="367">
        <v>703</v>
      </c>
      <c r="K6733" s="367">
        <v>42606.060606060906</v>
      </c>
      <c r="L6733" s="384">
        <v>58507.231078817633</v>
      </c>
      <c r="M6733" s="367">
        <v>703.000000000005</v>
      </c>
      <c r="N6733" s="367">
        <v>703</v>
      </c>
      <c r="O6733" s="384">
        <v>-336.31228251504189</v>
      </c>
      <c r="P6733" s="367">
        <v>10.1935</v>
      </c>
      <c r="Q6733" s="367">
        <v>703</v>
      </c>
      <c r="R6733" s="384">
        <v>1022.7615577809032</v>
      </c>
      <c r="S6733" s="367">
        <v>9.8420000000000005</v>
      </c>
      <c r="T6733" s="367">
        <v>24241.379310344644</v>
      </c>
      <c r="U6733" s="384">
        <v>33036.500126921033</v>
      </c>
      <c r="V6733" s="367">
        <v>702.99999999999477</v>
      </c>
      <c r="W6733" s="367">
        <v>1171666.6666666626</v>
      </c>
      <c r="X6733" s="384">
        <v>100996.51062188279</v>
      </c>
      <c r="Y6733" s="386">
        <v>702.9999999999975</v>
      </c>
      <c r="Z6733" s="367"/>
      <c r="AA6733" s="367"/>
      <c r="AB6733" s="367"/>
      <c r="AC6733" s="367"/>
      <c r="AD6733" s="367"/>
      <c r="AE6733" s="367"/>
      <c r="AF6733" s="367"/>
      <c r="AG6733" s="367"/>
      <c r="AH6733" s="367"/>
      <c r="AI6733" s="367"/>
      <c r="AJ6733" s="367"/>
      <c r="AK6733" s="367"/>
      <c r="AL6733" s="367"/>
      <c r="AM6733" s="367"/>
      <c r="AN6733" s="367"/>
      <c r="AO6733" s="367"/>
      <c r="AP6733" s="367"/>
      <c r="AQ6733" s="367"/>
      <c r="AR6733" s="367"/>
      <c r="AS6733" s="367"/>
      <c r="AT6733" s="367"/>
    </row>
    <row r="6734" spans="2:46" ht="13.8">
      <c r="B6734" s="26">
        <v>117.33333333333448</v>
      </c>
      <c r="C6734" s="363">
        <v>591.1936490017714</v>
      </c>
      <c r="D6734" s="367">
        <v>704.00000000000682</v>
      </c>
      <c r="E6734" s="367">
        <v>32744.186046511826</v>
      </c>
      <c r="F6734" s="367">
        <v>-57638.420418831389</v>
      </c>
      <c r="G6734" s="367">
        <v>704.00000000000432</v>
      </c>
      <c r="H6734" s="367">
        <v>176000</v>
      </c>
      <c r="I6734" s="384">
        <v>-737149.67740477168</v>
      </c>
      <c r="J6734" s="367">
        <v>704</v>
      </c>
      <c r="K6734" s="367">
        <v>42666.66666666697</v>
      </c>
      <c r="L6734" s="384">
        <v>58505.24341463</v>
      </c>
      <c r="M6734" s="367">
        <v>704.00000000000512</v>
      </c>
      <c r="N6734" s="367">
        <v>704</v>
      </c>
      <c r="O6734" s="384">
        <v>-338.17004590447044</v>
      </c>
      <c r="P6734" s="367">
        <v>10.208</v>
      </c>
      <c r="Q6734" s="367">
        <v>704</v>
      </c>
      <c r="R6734" s="384">
        <v>1023.5654098349523</v>
      </c>
      <c r="S6734" s="367">
        <v>9.8559999999999999</v>
      </c>
      <c r="T6734" s="367">
        <v>24275.862068965333</v>
      </c>
      <c r="U6734" s="384">
        <v>32997.115893612667</v>
      </c>
      <c r="V6734" s="367">
        <v>703.99999999999466</v>
      </c>
      <c r="W6734" s="367">
        <v>1173333.3333333293</v>
      </c>
      <c r="X6734" s="384">
        <v>101136.96357501291</v>
      </c>
      <c r="Y6734" s="386">
        <v>703.9999999999975</v>
      </c>
      <c r="Z6734" s="367"/>
      <c r="AA6734" s="367"/>
      <c r="AB6734" s="367"/>
      <c r="AC6734" s="367"/>
      <c r="AD6734" s="367"/>
      <c r="AE6734" s="367"/>
      <c r="AF6734" s="367"/>
      <c r="AG6734" s="367"/>
      <c r="AH6734" s="367"/>
      <c r="AI6734" s="367"/>
      <c r="AJ6734" s="367"/>
      <c r="AK6734" s="367"/>
      <c r="AL6734" s="367"/>
      <c r="AM6734" s="367"/>
      <c r="AN6734" s="367"/>
      <c r="AO6734" s="367"/>
      <c r="AP6734" s="367"/>
      <c r="AQ6734" s="367"/>
      <c r="AR6734" s="367"/>
      <c r="AS6734" s="367"/>
      <c r="AT6734" s="367"/>
    </row>
    <row r="6735" spans="2:46" ht="13.8">
      <c r="B6735" s="26">
        <v>117.50000000000115</v>
      </c>
      <c r="C6735" s="363">
        <v>592.03287775745719</v>
      </c>
      <c r="D6735" s="367">
        <v>705.00000000000693</v>
      </c>
      <c r="E6735" s="367">
        <v>32790.6976744188</v>
      </c>
      <c r="F6735" s="367">
        <v>-57831.774465792601</v>
      </c>
      <c r="G6735" s="367">
        <v>705.00000000000421</v>
      </c>
      <c r="H6735" s="367">
        <v>176250</v>
      </c>
      <c r="I6735" s="384">
        <v>-739509.21788289084</v>
      </c>
      <c r="J6735" s="367">
        <v>705</v>
      </c>
      <c r="K6735" s="367">
        <v>42727.272727273034</v>
      </c>
      <c r="L6735" s="384">
        <v>58503.013668783402</v>
      </c>
      <c r="M6735" s="367">
        <v>705.00000000000512</v>
      </c>
      <c r="N6735" s="367">
        <v>705</v>
      </c>
      <c r="O6735" s="384">
        <v>-340.03172795168155</v>
      </c>
      <c r="P6735" s="367">
        <v>10.2225</v>
      </c>
      <c r="Q6735" s="367">
        <v>705</v>
      </c>
      <c r="R6735" s="384">
        <v>1024.3674124549054</v>
      </c>
      <c r="S6735" s="367">
        <v>9.870000000000001</v>
      </c>
      <c r="T6735" s="367">
        <v>24310.344827586021</v>
      </c>
      <c r="U6735" s="384">
        <v>32957.48626873512</v>
      </c>
      <c r="V6735" s="367">
        <v>704.99999999999466</v>
      </c>
      <c r="W6735" s="367">
        <v>1174999.999999996</v>
      </c>
      <c r="X6735" s="384">
        <v>101277.40740294674</v>
      </c>
      <c r="Y6735" s="386">
        <v>704.99999999999761</v>
      </c>
      <c r="Z6735" s="367"/>
      <c r="AA6735" s="367"/>
      <c r="AB6735" s="367"/>
      <c r="AC6735" s="367"/>
      <c r="AD6735" s="367"/>
      <c r="AE6735" s="367"/>
      <c r="AF6735" s="367"/>
      <c r="AG6735" s="367"/>
      <c r="AH6735" s="367"/>
      <c r="AI6735" s="367"/>
      <c r="AJ6735" s="367"/>
      <c r="AK6735" s="367"/>
      <c r="AL6735" s="367"/>
      <c r="AM6735" s="367"/>
      <c r="AN6735" s="367"/>
      <c r="AO6735" s="367"/>
      <c r="AP6735" s="367"/>
      <c r="AQ6735" s="367"/>
      <c r="AR6735" s="367"/>
      <c r="AS6735" s="367"/>
      <c r="AT6735" s="367"/>
    </row>
    <row r="6736" spans="2:46" ht="13.8">
      <c r="B6736" s="26">
        <v>117.66666666666782</v>
      </c>
      <c r="C6736" s="363">
        <v>592.8721049955534</v>
      </c>
      <c r="D6736" s="367">
        <v>706.00000000000693</v>
      </c>
      <c r="E6736" s="367">
        <v>32837.209302325777</v>
      </c>
      <c r="F6736" s="367">
        <v>-58025.44477173451</v>
      </c>
      <c r="G6736" s="367">
        <v>706.00000000000421</v>
      </c>
      <c r="H6736" s="367">
        <v>176500</v>
      </c>
      <c r="I6736" s="384">
        <v>-741872.48163155804</v>
      </c>
      <c r="J6736" s="367">
        <v>706</v>
      </c>
      <c r="K6736" s="367">
        <v>42787.878787879097</v>
      </c>
      <c r="L6736" s="384">
        <v>58500.541841277824</v>
      </c>
      <c r="M6736" s="367">
        <v>706.00000000000523</v>
      </c>
      <c r="N6736" s="367">
        <v>706</v>
      </c>
      <c r="O6736" s="384">
        <v>-341.89732865667526</v>
      </c>
      <c r="P6736" s="367">
        <v>10.237</v>
      </c>
      <c r="Q6736" s="367">
        <v>706</v>
      </c>
      <c r="R6736" s="384">
        <v>1025.1675656407619</v>
      </c>
      <c r="S6736" s="367">
        <v>9.8840000000000003</v>
      </c>
      <c r="T6736" s="367">
        <v>24344.827586206709</v>
      </c>
      <c r="U6736" s="384">
        <v>32917.611252288392</v>
      </c>
      <c r="V6736" s="367">
        <v>705.99999999999454</v>
      </c>
      <c r="W6736" s="367">
        <v>1176666.6666666628</v>
      </c>
      <c r="X6736" s="384">
        <v>101417.84210568429</v>
      </c>
      <c r="Y6736" s="386">
        <v>705.99999999999761</v>
      </c>
      <c r="Z6736" s="367"/>
      <c r="AA6736" s="367"/>
      <c r="AB6736" s="367"/>
      <c r="AC6736" s="367"/>
      <c r="AD6736" s="367"/>
      <c r="AE6736" s="367"/>
      <c r="AF6736" s="367"/>
      <c r="AG6736" s="367"/>
      <c r="AH6736" s="367"/>
      <c r="AI6736" s="367"/>
      <c r="AJ6736" s="367"/>
      <c r="AK6736" s="367"/>
      <c r="AL6736" s="367"/>
      <c r="AM6736" s="367"/>
      <c r="AN6736" s="367"/>
      <c r="AO6736" s="367"/>
      <c r="AP6736" s="367"/>
      <c r="AQ6736" s="367"/>
      <c r="AR6736" s="367"/>
      <c r="AS6736" s="367"/>
      <c r="AT6736" s="367"/>
    </row>
    <row r="6737" spans="2:46" ht="13.8">
      <c r="B6737" s="26">
        <v>117.83333333333449</v>
      </c>
      <c r="C6737" s="363">
        <v>593.71133071606005</v>
      </c>
      <c r="D6737" s="367">
        <v>707.00000000000693</v>
      </c>
      <c r="E6737" s="367">
        <v>32883.720930232754</v>
      </c>
      <c r="F6737" s="367">
        <v>-58219.431336657079</v>
      </c>
      <c r="G6737" s="367">
        <v>707.00000000000421</v>
      </c>
      <c r="H6737" s="367">
        <v>176750</v>
      </c>
      <c r="I6737" s="384">
        <v>-744239.46865077317</v>
      </c>
      <c r="J6737" s="367">
        <v>707</v>
      </c>
      <c r="K6737" s="367">
        <v>42848.484848485161</v>
      </c>
      <c r="L6737" s="384">
        <v>58497.827932113287</v>
      </c>
      <c r="M6737" s="367">
        <v>707.00000000000523</v>
      </c>
      <c r="N6737" s="367">
        <v>707</v>
      </c>
      <c r="O6737" s="384">
        <v>-343.76684801945169</v>
      </c>
      <c r="P6737" s="367">
        <v>10.2515</v>
      </c>
      <c r="Q6737" s="367">
        <v>707</v>
      </c>
      <c r="R6737" s="384">
        <v>1025.9658693925219</v>
      </c>
      <c r="S6737" s="367">
        <v>9.8979999999999997</v>
      </c>
      <c r="T6737" s="367">
        <v>24379.310344827398</v>
      </c>
      <c r="U6737" s="384">
        <v>32877.490844272485</v>
      </c>
      <c r="V6737" s="367">
        <v>706.99999999999454</v>
      </c>
      <c r="W6737" s="367">
        <v>1178333.3333333295</v>
      </c>
      <c r="X6737" s="384">
        <v>101558.26768322555</v>
      </c>
      <c r="Y6737" s="386">
        <v>706.99999999999773</v>
      </c>
      <c r="Z6737" s="367"/>
      <c r="AA6737" s="367"/>
      <c r="AB6737" s="367"/>
      <c r="AC6737" s="367"/>
      <c r="AD6737" s="367"/>
      <c r="AE6737" s="367"/>
      <c r="AF6737" s="367"/>
      <c r="AG6737" s="367"/>
      <c r="AH6737" s="367"/>
      <c r="AI6737" s="367"/>
      <c r="AJ6737" s="367"/>
      <c r="AK6737" s="367"/>
      <c r="AL6737" s="367"/>
      <c r="AM6737" s="367"/>
      <c r="AN6737" s="367"/>
      <c r="AO6737" s="367"/>
      <c r="AP6737" s="367"/>
      <c r="AQ6737" s="367"/>
      <c r="AR6737" s="367"/>
      <c r="AS6737" s="367"/>
      <c r="AT6737" s="367"/>
    </row>
    <row r="6738" spans="2:46" ht="13.8">
      <c r="B6738" s="26">
        <v>118.00000000000117</v>
      </c>
      <c r="C6738" s="363">
        <v>594.55055491897735</v>
      </c>
      <c r="D6738" s="367">
        <v>708.00000000000693</v>
      </c>
      <c r="E6738" s="367">
        <v>32930.232558139731</v>
      </c>
      <c r="F6738" s="367">
        <v>-58413.734160560321</v>
      </c>
      <c r="G6738" s="367">
        <v>708.00000000000432</v>
      </c>
      <c r="H6738" s="367">
        <v>177000</v>
      </c>
      <c r="I6738" s="384">
        <v>-746610.17894053634</v>
      </c>
      <c r="J6738" s="367">
        <v>708</v>
      </c>
      <c r="K6738" s="367">
        <v>42909.090909091225</v>
      </c>
      <c r="L6738" s="384">
        <v>58494.871941289763</v>
      </c>
      <c r="M6738" s="367">
        <v>708.00000000000534</v>
      </c>
      <c r="N6738" s="367">
        <v>708</v>
      </c>
      <c r="O6738" s="384">
        <v>-345.64028604001061</v>
      </c>
      <c r="P6738" s="367">
        <v>10.266</v>
      </c>
      <c r="Q6738" s="367">
        <v>708</v>
      </c>
      <c r="R6738" s="384">
        <v>1026.7623237101855</v>
      </c>
      <c r="S6738" s="367">
        <v>9.9120000000000008</v>
      </c>
      <c r="T6738" s="367">
        <v>24413.793103448086</v>
      </c>
      <c r="U6738" s="384">
        <v>32837.125044687396</v>
      </c>
      <c r="V6738" s="367">
        <v>707.99999999999454</v>
      </c>
      <c r="W6738" s="367">
        <v>1179999.9999999963</v>
      </c>
      <c r="X6738" s="384">
        <v>101698.68413557053</v>
      </c>
      <c r="Y6738" s="386">
        <v>707.99999999999773</v>
      </c>
      <c r="Z6738" s="367"/>
      <c r="AA6738" s="367"/>
      <c r="AB6738" s="367"/>
      <c r="AC6738" s="367"/>
      <c r="AD6738" s="367"/>
      <c r="AE6738" s="367"/>
      <c r="AF6738" s="367"/>
      <c r="AG6738" s="367"/>
      <c r="AH6738" s="367"/>
      <c r="AI6738" s="367"/>
      <c r="AJ6738" s="367"/>
      <c r="AK6738" s="367"/>
      <c r="AL6738" s="367"/>
      <c r="AM6738" s="367"/>
      <c r="AN6738" s="367"/>
      <c r="AO6738" s="367"/>
      <c r="AP6738" s="367"/>
      <c r="AQ6738" s="367"/>
      <c r="AR6738" s="367"/>
      <c r="AS6738" s="367"/>
      <c r="AT6738" s="367"/>
    </row>
    <row r="6739" spans="2:46" ht="13.8">
      <c r="B6739" s="26">
        <v>118.16666666666784</v>
      </c>
      <c r="C6739" s="363">
        <v>595.38977760430521</v>
      </c>
      <c r="D6739" s="367">
        <v>709.00000000000705</v>
      </c>
      <c r="E6739" s="367">
        <v>32976.744186046708</v>
      </c>
      <c r="F6739" s="367">
        <v>-58608.353243444231</v>
      </c>
      <c r="G6739" s="367">
        <v>709.00000000000432</v>
      </c>
      <c r="H6739" s="367">
        <v>177250</v>
      </c>
      <c r="I6739" s="384">
        <v>-748984.61250084755</v>
      </c>
      <c r="J6739" s="367">
        <v>709</v>
      </c>
      <c r="K6739" s="367">
        <v>42969.696969697288</v>
      </c>
      <c r="L6739" s="384">
        <v>58491.673868807266</v>
      </c>
      <c r="M6739" s="367">
        <v>709.00000000000534</v>
      </c>
      <c r="N6739" s="367">
        <v>709</v>
      </c>
      <c r="O6739" s="384">
        <v>-347.51764271835219</v>
      </c>
      <c r="P6739" s="367">
        <v>10.2805</v>
      </c>
      <c r="Q6739" s="367">
        <v>709</v>
      </c>
      <c r="R6739" s="384">
        <v>1027.556928593752</v>
      </c>
      <c r="S6739" s="367">
        <v>9.9259999999999984</v>
      </c>
      <c r="T6739" s="367">
        <v>24448.275862068775</v>
      </c>
      <c r="U6739" s="384">
        <v>32796.513853533135</v>
      </c>
      <c r="V6739" s="367">
        <v>708.99999999999443</v>
      </c>
      <c r="W6739" s="367">
        <v>1181666.666666663</v>
      </c>
      <c r="X6739" s="384">
        <v>101839.09146271923</v>
      </c>
      <c r="Y6739" s="386">
        <v>708.99999999999773</v>
      </c>
      <c r="Z6739" s="367"/>
      <c r="AA6739" s="367"/>
      <c r="AB6739" s="367"/>
      <c r="AC6739" s="367"/>
      <c r="AD6739" s="367"/>
      <c r="AE6739" s="367"/>
      <c r="AF6739" s="367"/>
      <c r="AG6739" s="367"/>
      <c r="AH6739" s="367"/>
      <c r="AI6739" s="367"/>
      <c r="AJ6739" s="367"/>
      <c r="AK6739" s="367"/>
      <c r="AL6739" s="367"/>
      <c r="AM6739" s="367"/>
      <c r="AN6739" s="367"/>
      <c r="AO6739" s="367"/>
      <c r="AP6739" s="367"/>
      <c r="AQ6739" s="367"/>
      <c r="AR6739" s="367"/>
      <c r="AS6739" s="367"/>
      <c r="AT6739" s="367"/>
    </row>
    <row r="6740" spans="2:46" ht="13.8">
      <c r="B6740" s="26">
        <v>118.33333333333451</v>
      </c>
      <c r="C6740" s="363">
        <v>596.22899877204372</v>
      </c>
      <c r="D6740" s="367">
        <v>710.00000000000705</v>
      </c>
      <c r="E6740" s="367">
        <v>33023.255813953685</v>
      </c>
      <c r="F6740" s="367">
        <v>-58803.288585308786</v>
      </c>
      <c r="G6740" s="367">
        <v>710.00000000000432</v>
      </c>
      <c r="H6740" s="367">
        <v>177500</v>
      </c>
      <c r="I6740" s="384">
        <v>-751362.76933170645</v>
      </c>
      <c r="J6740" s="367">
        <v>710</v>
      </c>
      <c r="K6740" s="367">
        <v>43030.303030303352</v>
      </c>
      <c r="L6740" s="384">
        <v>58488.233714665803</v>
      </c>
      <c r="M6740" s="367">
        <v>710.00000000000546</v>
      </c>
      <c r="N6740" s="367">
        <v>710</v>
      </c>
      <c r="O6740" s="384">
        <v>-349.39891805447638</v>
      </c>
      <c r="P6740" s="367">
        <v>10.295</v>
      </c>
      <c r="Q6740" s="367">
        <v>710</v>
      </c>
      <c r="R6740" s="384">
        <v>1028.3496840432226</v>
      </c>
      <c r="S6740" s="367">
        <v>9.94</v>
      </c>
      <c r="T6740" s="367">
        <v>24482.758620689463</v>
      </c>
      <c r="U6740" s="384">
        <v>32755.65727080969</v>
      </c>
      <c r="V6740" s="367">
        <v>709.99999999999443</v>
      </c>
      <c r="W6740" s="367">
        <v>1183333.3333333298</v>
      </c>
      <c r="X6740" s="384">
        <v>101979.48966467164</v>
      </c>
      <c r="Y6740" s="386">
        <v>709.99999999999784</v>
      </c>
      <c r="Z6740" s="367"/>
      <c r="AA6740" s="367"/>
      <c r="AB6740" s="367"/>
      <c r="AC6740" s="367"/>
      <c r="AD6740" s="367"/>
      <c r="AE6740" s="367"/>
      <c r="AF6740" s="367"/>
      <c r="AG6740" s="367"/>
      <c r="AH6740" s="367"/>
      <c r="AI6740" s="367"/>
      <c r="AJ6740" s="367"/>
      <c r="AK6740" s="367"/>
      <c r="AL6740" s="367"/>
      <c r="AM6740" s="367"/>
      <c r="AN6740" s="367"/>
      <c r="AO6740" s="367"/>
      <c r="AP6740" s="367"/>
      <c r="AQ6740" s="367"/>
      <c r="AR6740" s="367"/>
      <c r="AS6740" s="367"/>
      <c r="AT6740" s="367"/>
    </row>
    <row r="6741" spans="2:46" ht="13.8">
      <c r="B6741" s="26">
        <v>118.50000000000118</v>
      </c>
      <c r="C6741" s="363">
        <v>597.06821842219256</v>
      </c>
      <c r="D6741" s="367">
        <v>711.00000000000705</v>
      </c>
      <c r="E6741" s="367">
        <v>33069.767441860662</v>
      </c>
      <c r="F6741" s="367">
        <v>-58998.54018615403</v>
      </c>
      <c r="G6741" s="367">
        <v>711.00000000000432</v>
      </c>
      <c r="H6741" s="367">
        <v>177750</v>
      </c>
      <c r="I6741" s="384">
        <v>-753744.64943311363</v>
      </c>
      <c r="J6741" s="367">
        <v>711</v>
      </c>
      <c r="K6741" s="367">
        <v>43090.909090909416</v>
      </c>
      <c r="L6741" s="384">
        <v>58484.55147886536</v>
      </c>
      <c r="M6741" s="367">
        <v>711.00000000000546</v>
      </c>
      <c r="N6741" s="367">
        <v>711</v>
      </c>
      <c r="O6741" s="384">
        <v>-351.28411204838312</v>
      </c>
      <c r="P6741" s="367">
        <v>10.3095</v>
      </c>
      <c r="Q6741" s="367">
        <v>711</v>
      </c>
      <c r="R6741" s="384">
        <v>1029.1405900585962</v>
      </c>
      <c r="S6741" s="367">
        <v>9.9539999999999988</v>
      </c>
      <c r="T6741" s="367">
        <v>24517.241379310151</v>
      </c>
      <c r="U6741" s="384">
        <v>32714.555296517068</v>
      </c>
      <c r="V6741" s="367">
        <v>710.99999999999443</v>
      </c>
      <c r="W6741" s="367">
        <v>1184999.9999999965</v>
      </c>
      <c r="X6741" s="384">
        <v>102119.87874142778</v>
      </c>
      <c r="Y6741" s="386">
        <v>710.99999999999784</v>
      </c>
      <c r="Z6741" s="367"/>
      <c r="AA6741" s="367"/>
      <c r="AB6741" s="367"/>
      <c r="AC6741" s="367"/>
      <c r="AD6741" s="367"/>
      <c r="AE6741" s="367"/>
      <c r="AF6741" s="367"/>
      <c r="AG6741" s="367"/>
      <c r="AH6741" s="367"/>
      <c r="AI6741" s="367"/>
      <c r="AJ6741" s="367"/>
      <c r="AK6741" s="367"/>
      <c r="AL6741" s="367"/>
      <c r="AM6741" s="367"/>
      <c r="AN6741" s="367"/>
      <c r="AO6741" s="367"/>
      <c r="AP6741" s="367"/>
      <c r="AQ6741" s="367"/>
      <c r="AR6741" s="367"/>
      <c r="AS6741" s="367"/>
      <c r="AT6741" s="367"/>
    </row>
    <row r="6742" spans="2:46" ht="13.8">
      <c r="B6742" s="26">
        <v>118.66666666666785</v>
      </c>
      <c r="C6742" s="363">
        <v>597.90743655475194</v>
      </c>
      <c r="D6742" s="367">
        <v>712.00000000000705</v>
      </c>
      <c r="E6742" s="367">
        <v>33116.279069767639</v>
      </c>
      <c r="F6742" s="367">
        <v>-59194.10804597992</v>
      </c>
      <c r="G6742" s="367">
        <v>712.00000000000432</v>
      </c>
      <c r="H6742" s="367">
        <v>178000</v>
      </c>
      <c r="I6742" s="384">
        <v>-756130.25280506886</v>
      </c>
      <c r="J6742" s="367">
        <v>712</v>
      </c>
      <c r="K6742" s="367">
        <v>43151.515151515479</v>
      </c>
      <c r="L6742" s="384">
        <v>58480.627161405959</v>
      </c>
      <c r="M6742" s="367">
        <v>712.00000000000557</v>
      </c>
      <c r="N6742" s="367">
        <v>712</v>
      </c>
      <c r="O6742" s="384">
        <v>-353.17322470007252</v>
      </c>
      <c r="P6742" s="367">
        <v>10.324</v>
      </c>
      <c r="Q6742" s="367">
        <v>712</v>
      </c>
      <c r="R6742" s="384">
        <v>1029.9296466398741</v>
      </c>
      <c r="S6742" s="367">
        <v>9.968</v>
      </c>
      <c r="T6742" s="367">
        <v>24551.72413793084</v>
      </c>
      <c r="U6742" s="384">
        <v>32673.207930655273</v>
      </c>
      <c r="V6742" s="367">
        <v>711.99999999999432</v>
      </c>
      <c r="W6742" s="367">
        <v>1186666.6666666633</v>
      </c>
      <c r="X6742" s="384">
        <v>102260.25869298764</v>
      </c>
      <c r="Y6742" s="386">
        <v>711.99999999999795</v>
      </c>
      <c r="Z6742" s="367"/>
      <c r="AA6742" s="367"/>
      <c r="AB6742" s="367"/>
      <c r="AC6742" s="367"/>
      <c r="AD6742" s="367"/>
      <c r="AE6742" s="367"/>
      <c r="AF6742" s="367"/>
      <c r="AG6742" s="367"/>
      <c r="AH6742" s="367"/>
      <c r="AI6742" s="367"/>
      <c r="AJ6742" s="367"/>
      <c r="AK6742" s="367"/>
      <c r="AL6742" s="367"/>
      <c r="AM6742" s="367"/>
      <c r="AN6742" s="367"/>
      <c r="AO6742" s="367"/>
      <c r="AP6742" s="367"/>
      <c r="AQ6742" s="367"/>
      <c r="AR6742" s="367"/>
      <c r="AS6742" s="367"/>
      <c r="AT6742" s="367"/>
    </row>
    <row r="6743" spans="2:46" ht="13.8">
      <c r="B6743" s="26">
        <v>118.83333333333452</v>
      </c>
      <c r="C6743" s="363">
        <v>598.74665316972209</v>
      </c>
      <c r="D6743" s="367">
        <v>713.00000000000716</v>
      </c>
      <c r="E6743" s="367">
        <v>33162.790697674616</v>
      </c>
      <c r="F6743" s="367">
        <v>-59389.992164786476</v>
      </c>
      <c r="G6743" s="367">
        <v>713.00000000000432</v>
      </c>
      <c r="H6743" s="367">
        <v>178250</v>
      </c>
      <c r="I6743" s="384">
        <v>-758519.579447572</v>
      </c>
      <c r="J6743" s="367">
        <v>713</v>
      </c>
      <c r="K6743" s="367">
        <v>43212.121212121543</v>
      </c>
      <c r="L6743" s="384">
        <v>58476.46076228757</v>
      </c>
      <c r="M6743" s="367">
        <v>713.00000000000557</v>
      </c>
      <c r="N6743" s="367">
        <v>713</v>
      </c>
      <c r="O6743" s="384">
        <v>-355.06625600954459</v>
      </c>
      <c r="P6743" s="367">
        <v>10.3385</v>
      </c>
      <c r="Q6743" s="367">
        <v>713</v>
      </c>
      <c r="R6743" s="384">
        <v>1030.716853787055</v>
      </c>
      <c r="S6743" s="367">
        <v>9.9819999999999993</v>
      </c>
      <c r="T6743" s="367">
        <v>24586.206896551528</v>
      </c>
      <c r="U6743" s="384">
        <v>32631.615173224291</v>
      </c>
      <c r="V6743" s="367">
        <v>712.99999999999432</v>
      </c>
      <c r="W6743" s="367">
        <v>1188333.33333333</v>
      </c>
      <c r="X6743" s="384">
        <v>102400.62951935119</v>
      </c>
      <c r="Y6743" s="386">
        <v>712.99999999999795</v>
      </c>
      <c r="Z6743" s="367"/>
      <c r="AA6743" s="367"/>
      <c r="AB6743" s="367"/>
      <c r="AC6743" s="367"/>
      <c r="AD6743" s="367"/>
      <c r="AE6743" s="367"/>
      <c r="AF6743" s="367"/>
      <c r="AG6743" s="367"/>
      <c r="AH6743" s="367"/>
      <c r="AI6743" s="367"/>
      <c r="AJ6743" s="367"/>
      <c r="AK6743" s="367"/>
      <c r="AL6743" s="367"/>
      <c r="AM6743" s="367"/>
      <c r="AN6743" s="367"/>
      <c r="AO6743" s="367"/>
      <c r="AP6743" s="367"/>
      <c r="AQ6743" s="367"/>
      <c r="AR6743" s="367"/>
      <c r="AS6743" s="367"/>
      <c r="AT6743" s="367"/>
    </row>
    <row r="6744" spans="2:46" ht="13.8">
      <c r="B6744" s="26">
        <v>119.00000000000119</v>
      </c>
      <c r="C6744" s="363">
        <v>599.58586826710257</v>
      </c>
      <c r="D6744" s="367">
        <v>714.00000000000716</v>
      </c>
      <c r="E6744" s="367">
        <v>33209.302325581593</v>
      </c>
      <c r="F6744" s="367">
        <v>-59586.192542573714</v>
      </c>
      <c r="G6744" s="367">
        <v>714.00000000000432</v>
      </c>
      <c r="H6744" s="367">
        <v>178500</v>
      </c>
      <c r="I6744" s="384">
        <v>-760912.62936062296</v>
      </c>
      <c r="J6744" s="367">
        <v>714</v>
      </c>
      <c r="K6744" s="367">
        <v>43272.727272727607</v>
      </c>
      <c r="L6744" s="384">
        <v>58472.052281510216</v>
      </c>
      <c r="M6744" s="367">
        <v>714.00000000000557</v>
      </c>
      <c r="N6744" s="367">
        <v>714</v>
      </c>
      <c r="O6744" s="384">
        <v>-356.9632059767992</v>
      </c>
      <c r="P6744" s="367">
        <v>10.353</v>
      </c>
      <c r="Q6744" s="367">
        <v>714</v>
      </c>
      <c r="R6744" s="384">
        <v>1031.5022115001393</v>
      </c>
      <c r="S6744" s="367">
        <v>9.9960000000000004</v>
      </c>
      <c r="T6744" s="367">
        <v>24620.689655172217</v>
      </c>
      <c r="U6744" s="384">
        <v>32589.777024224135</v>
      </c>
      <c r="V6744" s="367">
        <v>713.99999999999432</v>
      </c>
      <c r="W6744" s="367">
        <v>1189999.9999999967</v>
      </c>
      <c r="X6744" s="384">
        <v>102540.99122051848</v>
      </c>
      <c r="Y6744" s="386">
        <v>713.99999999999795</v>
      </c>
      <c r="Z6744" s="367"/>
      <c r="AA6744" s="367"/>
      <c r="AB6744" s="367"/>
      <c r="AC6744" s="367"/>
      <c r="AD6744" s="367"/>
      <c r="AE6744" s="367"/>
      <c r="AF6744" s="367"/>
      <c r="AG6744" s="367"/>
      <c r="AH6744" s="367"/>
      <c r="AI6744" s="367"/>
      <c r="AJ6744" s="367"/>
      <c r="AK6744" s="367"/>
      <c r="AL6744" s="367"/>
      <c r="AM6744" s="367"/>
      <c r="AN6744" s="367"/>
      <c r="AO6744" s="367"/>
      <c r="AP6744" s="367"/>
      <c r="AQ6744" s="367"/>
      <c r="AR6744" s="367"/>
      <c r="AS6744" s="367"/>
      <c r="AT6744" s="367"/>
    </row>
    <row r="6745" spans="2:46" ht="13.8">
      <c r="B6745" s="26">
        <v>119.16666666666787</v>
      </c>
      <c r="C6745" s="363">
        <v>600.42508184689359</v>
      </c>
      <c r="D6745" s="367">
        <v>715.00000000000716</v>
      </c>
      <c r="E6745" s="367">
        <v>33255.81395348857</v>
      </c>
      <c r="F6745" s="367">
        <v>-59782.709179341597</v>
      </c>
      <c r="G6745" s="367">
        <v>715.00000000000432</v>
      </c>
      <c r="H6745" s="367">
        <v>178750</v>
      </c>
      <c r="I6745" s="384">
        <v>-763309.40254422231</v>
      </c>
      <c r="J6745" s="367">
        <v>715</v>
      </c>
      <c r="K6745" s="367">
        <v>43333.33333333367</v>
      </c>
      <c r="L6745" s="384">
        <v>58467.401719073881</v>
      </c>
      <c r="M6745" s="367">
        <v>715.00000000000568</v>
      </c>
      <c r="N6745" s="367">
        <v>715</v>
      </c>
      <c r="O6745" s="384">
        <v>-358.86407460183642</v>
      </c>
      <c r="P6745" s="367">
        <v>10.3675</v>
      </c>
      <c r="Q6745" s="367">
        <v>715</v>
      </c>
      <c r="R6745" s="384">
        <v>1032.2857197791275</v>
      </c>
      <c r="S6745" s="367">
        <v>10.01</v>
      </c>
      <c r="T6745" s="367">
        <v>24655.172413792905</v>
      </c>
      <c r="U6745" s="384">
        <v>32547.693483654803</v>
      </c>
      <c r="V6745" s="367">
        <v>714.9999999999942</v>
      </c>
      <c r="W6745" s="367">
        <v>1191666.6666666635</v>
      </c>
      <c r="X6745" s="384">
        <v>102681.34379648948</v>
      </c>
      <c r="Y6745" s="386">
        <v>714.99999999999807</v>
      </c>
      <c r="Z6745" s="367"/>
      <c r="AA6745" s="367"/>
      <c r="AB6745" s="367"/>
      <c r="AC6745" s="367"/>
      <c r="AD6745" s="367"/>
      <c r="AE6745" s="367"/>
      <c r="AF6745" s="367"/>
      <c r="AG6745" s="367"/>
      <c r="AH6745" s="367"/>
      <c r="AI6745" s="367"/>
      <c r="AJ6745" s="367"/>
      <c r="AK6745" s="367"/>
      <c r="AL6745" s="367"/>
      <c r="AM6745" s="367"/>
      <c r="AN6745" s="367"/>
      <c r="AO6745" s="367"/>
      <c r="AP6745" s="367"/>
      <c r="AQ6745" s="367"/>
      <c r="AR6745" s="367"/>
      <c r="AS6745" s="367"/>
      <c r="AT6745" s="367"/>
    </row>
    <row r="6746" spans="2:46" ht="13.8">
      <c r="B6746" s="26">
        <v>119.33333333333454</v>
      </c>
      <c r="C6746" s="363">
        <v>601.26429390909527</v>
      </c>
      <c r="D6746" s="367">
        <v>716.00000000000716</v>
      </c>
      <c r="E6746" s="367">
        <v>33302.325581395547</v>
      </c>
      <c r="F6746" s="367">
        <v>-59979.542075090147</v>
      </c>
      <c r="G6746" s="367">
        <v>716.00000000000432</v>
      </c>
      <c r="H6746" s="367">
        <v>179000</v>
      </c>
      <c r="I6746" s="384">
        <v>-765709.89899836935</v>
      </c>
      <c r="J6746" s="367">
        <v>716</v>
      </c>
      <c r="K6746" s="367">
        <v>43393.939393939734</v>
      </c>
      <c r="L6746" s="384">
        <v>58462.509074978581</v>
      </c>
      <c r="M6746" s="367">
        <v>716.00000000000568</v>
      </c>
      <c r="N6746" s="367">
        <v>716</v>
      </c>
      <c r="O6746" s="384">
        <v>-360.76886188465642</v>
      </c>
      <c r="P6746" s="367">
        <v>10.382000000000001</v>
      </c>
      <c r="Q6746" s="367">
        <v>716</v>
      </c>
      <c r="R6746" s="384">
        <v>1033.0673786240186</v>
      </c>
      <c r="S6746" s="367">
        <v>10.023999999999999</v>
      </c>
      <c r="T6746" s="367">
        <v>24689.655172413593</v>
      </c>
      <c r="U6746" s="384">
        <v>32505.364551516283</v>
      </c>
      <c r="V6746" s="367">
        <v>715.9999999999942</v>
      </c>
      <c r="W6746" s="367">
        <v>1193333.3333333302</v>
      </c>
      <c r="X6746" s="384">
        <v>102821.6872472642</v>
      </c>
      <c r="Y6746" s="386">
        <v>715.99999999999807</v>
      </c>
      <c r="Z6746" s="367"/>
      <c r="AA6746" s="367"/>
      <c r="AB6746" s="367"/>
      <c r="AC6746" s="367"/>
      <c r="AD6746" s="367"/>
      <c r="AE6746" s="367"/>
      <c r="AF6746" s="367"/>
      <c r="AG6746" s="367"/>
      <c r="AH6746" s="367"/>
      <c r="AI6746" s="367"/>
      <c r="AJ6746" s="367"/>
      <c r="AK6746" s="367"/>
      <c r="AL6746" s="367"/>
      <c r="AM6746" s="367"/>
      <c r="AN6746" s="367"/>
      <c r="AO6746" s="367"/>
      <c r="AP6746" s="367"/>
      <c r="AQ6746" s="367"/>
      <c r="AR6746" s="367"/>
      <c r="AS6746" s="367"/>
      <c r="AT6746" s="367"/>
    </row>
    <row r="6747" spans="2:46" ht="13.8">
      <c r="B6747" s="26">
        <v>119.50000000000121</v>
      </c>
      <c r="C6747" s="363">
        <v>602.1035044537075</v>
      </c>
      <c r="D6747" s="367">
        <v>717.00000000000728</v>
      </c>
      <c r="E6747" s="367">
        <v>33348.837209302525</v>
      </c>
      <c r="F6747" s="367">
        <v>-60176.691229819378</v>
      </c>
      <c r="G6747" s="367">
        <v>717.00000000000432</v>
      </c>
      <c r="H6747" s="367">
        <v>179250</v>
      </c>
      <c r="I6747" s="384">
        <v>-768114.11872306443</v>
      </c>
      <c r="J6747" s="367">
        <v>717</v>
      </c>
      <c r="K6747" s="367">
        <v>43454.545454545798</v>
      </c>
      <c r="L6747" s="384">
        <v>58457.374349224316</v>
      </c>
      <c r="M6747" s="367">
        <v>717.0000000000058</v>
      </c>
      <c r="N6747" s="367">
        <v>717</v>
      </c>
      <c r="O6747" s="384">
        <v>-362.67756782525868</v>
      </c>
      <c r="P6747" s="367">
        <v>10.3965</v>
      </c>
      <c r="Q6747" s="367">
        <v>717</v>
      </c>
      <c r="R6747" s="384">
        <v>1033.8471880348138</v>
      </c>
      <c r="S6747" s="367">
        <v>10.038</v>
      </c>
      <c r="T6747" s="367">
        <v>24724.137931034282</v>
      </c>
      <c r="U6747" s="384">
        <v>32462.790227808589</v>
      </c>
      <c r="V6747" s="367">
        <v>716.9999999999942</v>
      </c>
      <c r="W6747" s="367">
        <v>1194999.999999997</v>
      </c>
      <c r="X6747" s="384">
        <v>102962.02157284264</v>
      </c>
      <c r="Y6747" s="386">
        <v>716.99999999999818</v>
      </c>
      <c r="Z6747" s="367"/>
      <c r="AA6747" s="367"/>
      <c r="AB6747" s="367"/>
      <c r="AC6747" s="367"/>
      <c r="AD6747" s="367"/>
      <c r="AE6747" s="367"/>
      <c r="AF6747" s="367"/>
      <c r="AG6747" s="367"/>
      <c r="AH6747" s="367"/>
      <c r="AI6747" s="367"/>
      <c r="AJ6747" s="367"/>
      <c r="AK6747" s="367"/>
      <c r="AL6747" s="367"/>
      <c r="AM6747" s="367"/>
      <c r="AN6747" s="367"/>
      <c r="AO6747" s="367"/>
      <c r="AP6747" s="367"/>
      <c r="AQ6747" s="367"/>
      <c r="AR6747" s="367"/>
      <c r="AS6747" s="367"/>
      <c r="AT6747" s="367"/>
    </row>
    <row r="6748" spans="2:46" ht="13.8">
      <c r="B6748" s="26">
        <v>119.66666666666788</v>
      </c>
      <c r="C6748" s="363">
        <v>602.94271348073028</v>
      </c>
      <c r="D6748" s="367">
        <v>718.00000000000728</v>
      </c>
      <c r="E6748" s="367">
        <v>33395.348837209502</v>
      </c>
      <c r="F6748" s="367">
        <v>-60374.156643529255</v>
      </c>
      <c r="G6748" s="367">
        <v>718.00000000000432</v>
      </c>
      <c r="H6748" s="367">
        <v>179500</v>
      </c>
      <c r="I6748" s="384">
        <v>-770522.06171830755</v>
      </c>
      <c r="J6748" s="367">
        <v>718</v>
      </c>
      <c r="K6748" s="367">
        <v>43515.151515151862</v>
      </c>
      <c r="L6748" s="384">
        <v>58451.99754181107</v>
      </c>
      <c r="M6748" s="367">
        <v>718.0000000000058</v>
      </c>
      <c r="N6748" s="367">
        <v>718</v>
      </c>
      <c r="O6748" s="384">
        <v>-364.59019242364371</v>
      </c>
      <c r="P6748" s="367">
        <v>10.411</v>
      </c>
      <c r="Q6748" s="367">
        <v>718</v>
      </c>
      <c r="R6748" s="384">
        <v>1034.625148011512</v>
      </c>
      <c r="S6748" s="367">
        <v>10.052</v>
      </c>
      <c r="T6748" s="367">
        <v>24758.62068965497</v>
      </c>
      <c r="U6748" s="384">
        <v>32419.970512531723</v>
      </c>
      <c r="V6748" s="367">
        <v>717.99999999999409</v>
      </c>
      <c r="W6748" s="367">
        <v>1196666.6666666637</v>
      </c>
      <c r="X6748" s="384">
        <v>103102.34677322477</v>
      </c>
      <c r="Y6748" s="386">
        <v>717.99999999999818</v>
      </c>
      <c r="Z6748" s="367"/>
      <c r="AA6748" s="367"/>
      <c r="AB6748" s="367"/>
      <c r="AC6748" s="367"/>
      <c r="AD6748" s="367"/>
      <c r="AE6748" s="367"/>
      <c r="AF6748" s="367"/>
      <c r="AG6748" s="367"/>
      <c r="AH6748" s="367"/>
      <c r="AI6748" s="367"/>
      <c r="AJ6748" s="367"/>
      <c r="AK6748" s="367"/>
      <c r="AL6748" s="367"/>
      <c r="AM6748" s="367"/>
      <c r="AN6748" s="367"/>
      <c r="AO6748" s="367"/>
      <c r="AP6748" s="367"/>
      <c r="AQ6748" s="367"/>
      <c r="AR6748" s="367"/>
      <c r="AS6748" s="367"/>
      <c r="AT6748" s="367"/>
    </row>
    <row r="6749" spans="2:46" ht="13.8">
      <c r="B6749" s="26">
        <v>119.83333333333455</v>
      </c>
      <c r="C6749" s="363">
        <v>603.78192099016348</v>
      </c>
      <c r="D6749" s="367">
        <v>719.00000000000728</v>
      </c>
      <c r="E6749" s="367">
        <v>33441.860465116479</v>
      </c>
      <c r="F6749" s="367">
        <v>-60571.938316219806</v>
      </c>
      <c r="G6749" s="367">
        <v>719.00000000000432</v>
      </c>
      <c r="H6749" s="367">
        <v>179750</v>
      </c>
      <c r="I6749" s="384">
        <v>-772933.72798409883</v>
      </c>
      <c r="J6749" s="367">
        <v>719</v>
      </c>
      <c r="K6749" s="367">
        <v>43575.757575757925</v>
      </c>
      <c r="L6749" s="384">
        <v>58446.378652738844</v>
      </c>
      <c r="M6749" s="367">
        <v>719.00000000000591</v>
      </c>
      <c r="N6749" s="367">
        <v>719</v>
      </c>
      <c r="O6749" s="384">
        <v>-366.50673567981164</v>
      </c>
      <c r="P6749" s="367">
        <v>10.425500000000001</v>
      </c>
      <c r="Q6749" s="367">
        <v>719</v>
      </c>
      <c r="R6749" s="384">
        <v>1035.4012585541138</v>
      </c>
      <c r="S6749" s="367">
        <v>10.066000000000001</v>
      </c>
      <c r="T6749" s="367">
        <v>24793.103448275659</v>
      </c>
      <c r="U6749" s="384">
        <v>32376.905405685666</v>
      </c>
      <c r="V6749" s="367">
        <v>718.99999999999409</v>
      </c>
      <c r="W6749" s="367">
        <v>1198333.3333333305</v>
      </c>
      <c r="X6749" s="384">
        <v>103242.66284841063</v>
      </c>
      <c r="Y6749" s="386">
        <v>718.99999999999818</v>
      </c>
      <c r="Z6749" s="367"/>
      <c r="AA6749" s="367"/>
      <c r="AB6749" s="367"/>
      <c r="AC6749" s="367"/>
      <c r="AD6749" s="367"/>
      <c r="AE6749" s="367"/>
      <c r="AF6749" s="367"/>
      <c r="AG6749" s="367"/>
      <c r="AH6749" s="367"/>
      <c r="AI6749" s="367"/>
      <c r="AJ6749" s="367"/>
      <c r="AK6749" s="367"/>
      <c r="AL6749" s="367"/>
      <c r="AM6749" s="367"/>
      <c r="AN6749" s="367"/>
      <c r="AO6749" s="367"/>
      <c r="AP6749" s="367"/>
      <c r="AQ6749" s="367"/>
      <c r="AR6749" s="367"/>
      <c r="AS6749" s="367"/>
      <c r="AT6749" s="367"/>
    </row>
    <row r="6750" spans="2:46" ht="13.8">
      <c r="B6750" s="26">
        <v>120.00000000000122</v>
      </c>
      <c r="C6750" s="363">
        <v>604.62112698200747</v>
      </c>
      <c r="D6750" s="367">
        <v>720.00000000000728</v>
      </c>
      <c r="E6750" s="367">
        <v>33488.372093023456</v>
      </c>
      <c r="F6750" s="367">
        <v>-60770.036247891025</v>
      </c>
      <c r="G6750" s="367">
        <v>720.00000000000432</v>
      </c>
      <c r="H6750" s="367">
        <v>180000</v>
      </c>
      <c r="I6750" s="384">
        <v>-775349.11752043781</v>
      </c>
      <c r="J6750" s="367">
        <v>720</v>
      </c>
      <c r="K6750" s="367">
        <v>43636.363636363989</v>
      </c>
      <c r="L6750" s="384">
        <v>58440.517682007652</v>
      </c>
      <c r="M6750" s="367">
        <v>720.00000000000591</v>
      </c>
      <c r="N6750" s="367">
        <v>720</v>
      </c>
      <c r="O6750" s="384">
        <v>-368.4271975937616</v>
      </c>
      <c r="P6750" s="367">
        <v>10.44</v>
      </c>
      <c r="Q6750" s="367">
        <v>720</v>
      </c>
      <c r="R6750" s="384">
        <v>1036.1755196626198</v>
      </c>
      <c r="S6750" s="367">
        <v>10.08</v>
      </c>
      <c r="T6750" s="367">
        <v>24827.586206896347</v>
      </c>
      <c r="U6750" s="384">
        <v>32333.594907270439</v>
      </c>
      <c r="V6750" s="367">
        <v>719.99999999999409</v>
      </c>
      <c r="W6750" s="367">
        <v>1199999.9999999972</v>
      </c>
      <c r="X6750" s="384">
        <v>103382.96979840023</v>
      </c>
      <c r="Y6750" s="386">
        <v>719.99999999999829</v>
      </c>
      <c r="Z6750" s="367"/>
      <c r="AA6750" s="367"/>
      <c r="AB6750" s="367"/>
      <c r="AC6750" s="367"/>
      <c r="AD6750" s="367"/>
      <c r="AE6750" s="367"/>
      <c r="AF6750" s="367"/>
      <c r="AG6750" s="367"/>
      <c r="AH6750" s="367"/>
      <c r="AI6750" s="367"/>
      <c r="AJ6750" s="367"/>
      <c r="AK6750" s="367"/>
      <c r="AL6750" s="367"/>
      <c r="AM6750" s="367"/>
      <c r="AN6750" s="367"/>
      <c r="AO6750" s="367"/>
      <c r="AP6750" s="367"/>
      <c r="AQ6750" s="367"/>
      <c r="AR6750" s="367"/>
      <c r="AS6750" s="367"/>
      <c r="AT6750" s="367"/>
    </row>
    <row r="6751" spans="2:46" ht="13.8">
      <c r="B6751" s="26">
        <v>120.16666666666789</v>
      </c>
      <c r="C6751" s="363">
        <v>605.46033145626188</v>
      </c>
      <c r="D6751" s="367">
        <v>721.00000000000739</v>
      </c>
      <c r="E6751" s="367">
        <v>33534.883720930433</v>
      </c>
      <c r="F6751" s="367">
        <v>-60968.450438542903</v>
      </c>
      <c r="G6751" s="367">
        <v>721.00000000000432</v>
      </c>
      <c r="H6751" s="367">
        <v>180250</v>
      </c>
      <c r="I6751" s="384">
        <v>-777768.23032732506</v>
      </c>
      <c r="J6751" s="367">
        <v>721</v>
      </c>
      <c r="K6751" s="367">
        <v>43696.969696970053</v>
      </c>
      <c r="L6751" s="384">
        <v>58434.41462961748</v>
      </c>
      <c r="M6751" s="367">
        <v>721.00000000000603</v>
      </c>
      <c r="N6751" s="367">
        <v>721</v>
      </c>
      <c r="O6751" s="384">
        <v>-370.35157816549457</v>
      </c>
      <c r="P6751" s="367">
        <v>10.454499999999999</v>
      </c>
      <c r="Q6751" s="367">
        <v>721</v>
      </c>
      <c r="R6751" s="384">
        <v>1036.9479313370284</v>
      </c>
      <c r="S6751" s="367">
        <v>10.094000000000001</v>
      </c>
      <c r="T6751" s="367">
        <v>24862.068965517035</v>
      </c>
      <c r="U6751" s="384">
        <v>32290.039017286028</v>
      </c>
      <c r="V6751" s="367">
        <v>720.99999999999397</v>
      </c>
      <c r="W6751" s="367">
        <v>1201666.666666664</v>
      </c>
      <c r="X6751" s="384">
        <v>103523.26762319352</v>
      </c>
      <c r="Y6751" s="386">
        <v>720.99999999999829</v>
      </c>
      <c r="Z6751" s="367"/>
      <c r="AA6751" s="367"/>
      <c r="AB6751" s="367"/>
      <c r="AC6751" s="367"/>
      <c r="AD6751" s="367"/>
      <c r="AE6751" s="367"/>
      <c r="AF6751" s="367"/>
      <c r="AG6751" s="367"/>
      <c r="AH6751" s="367"/>
      <c r="AI6751" s="367"/>
      <c r="AJ6751" s="367"/>
      <c r="AK6751" s="367"/>
      <c r="AL6751" s="367"/>
      <c r="AM6751" s="367"/>
      <c r="AN6751" s="367"/>
      <c r="AO6751" s="367"/>
      <c r="AP6751" s="367"/>
      <c r="AQ6751" s="367"/>
      <c r="AR6751" s="367"/>
      <c r="AS6751" s="367"/>
      <c r="AT6751" s="367"/>
    </row>
    <row r="6752" spans="2:46" ht="13.8">
      <c r="B6752" s="26">
        <v>120.33333333333456</v>
      </c>
      <c r="C6752" s="363">
        <v>606.29953441292673</v>
      </c>
      <c r="D6752" s="367">
        <v>722.00000000000739</v>
      </c>
      <c r="E6752" s="367">
        <v>33581.39534883741</v>
      </c>
      <c r="F6752" s="367">
        <v>-61167.180888175448</v>
      </c>
      <c r="G6752" s="367">
        <v>722.00000000000432</v>
      </c>
      <c r="H6752" s="367">
        <v>180500</v>
      </c>
      <c r="I6752" s="384">
        <v>-780191.06640476012</v>
      </c>
      <c r="J6752" s="367">
        <v>722</v>
      </c>
      <c r="K6752" s="367">
        <v>43757.575757576116</v>
      </c>
      <c r="L6752" s="384">
        <v>58428.069495568358</v>
      </c>
      <c r="M6752" s="367">
        <v>722.00000000000603</v>
      </c>
      <c r="N6752" s="367">
        <v>722</v>
      </c>
      <c r="O6752" s="384">
        <v>-372.2798773950102</v>
      </c>
      <c r="P6752" s="367">
        <v>10.469000000000001</v>
      </c>
      <c r="Q6752" s="367">
        <v>722</v>
      </c>
      <c r="R6752" s="384">
        <v>1037.7184935773407</v>
      </c>
      <c r="S6752" s="367">
        <v>10.108000000000001</v>
      </c>
      <c r="T6752" s="367">
        <v>24896.551724137724</v>
      </c>
      <c r="U6752" s="384">
        <v>32246.23773573244</v>
      </c>
      <c r="V6752" s="367">
        <v>721.99999999999397</v>
      </c>
      <c r="W6752" s="367">
        <v>1203333.3333333307</v>
      </c>
      <c r="X6752" s="384">
        <v>103663.55632279055</v>
      </c>
      <c r="Y6752" s="386">
        <v>721.99999999999841</v>
      </c>
      <c r="Z6752" s="367"/>
      <c r="AA6752" s="367"/>
      <c r="AB6752" s="367"/>
      <c r="AC6752" s="367"/>
      <c r="AD6752" s="367"/>
      <c r="AE6752" s="367"/>
      <c r="AF6752" s="367"/>
      <c r="AG6752" s="367"/>
      <c r="AH6752" s="367"/>
      <c r="AI6752" s="367"/>
      <c r="AJ6752" s="367"/>
      <c r="AK6752" s="367"/>
      <c r="AL6752" s="367"/>
      <c r="AM6752" s="367"/>
      <c r="AN6752" s="367"/>
      <c r="AO6752" s="367"/>
      <c r="AP6752" s="367"/>
      <c r="AQ6752" s="367"/>
      <c r="AR6752" s="367"/>
      <c r="AS6752" s="367"/>
      <c r="AT6752" s="367"/>
    </row>
    <row r="6753" spans="2:46" ht="13.8">
      <c r="B6753" s="26">
        <v>120.50000000000124</v>
      </c>
      <c r="C6753" s="363">
        <v>607.13873585200213</v>
      </c>
      <c r="D6753" s="367">
        <v>723.00000000000739</v>
      </c>
      <c r="E6753" s="367">
        <v>33627.906976744387</v>
      </c>
      <c r="F6753" s="367">
        <v>-61366.227596788667</v>
      </c>
      <c r="G6753" s="367">
        <v>723.00000000000432</v>
      </c>
      <c r="H6753" s="367">
        <v>180750</v>
      </c>
      <c r="I6753" s="384">
        <v>-782617.62575274322</v>
      </c>
      <c r="J6753" s="367">
        <v>723</v>
      </c>
      <c r="K6753" s="367">
        <v>43818.18181818218</v>
      </c>
      <c r="L6753" s="384">
        <v>58421.482279860247</v>
      </c>
      <c r="M6753" s="367">
        <v>723.00000000000603</v>
      </c>
      <c r="N6753" s="367">
        <v>723</v>
      </c>
      <c r="O6753" s="384">
        <v>-374.2120952823081</v>
      </c>
      <c r="P6753" s="367">
        <v>10.483499999999999</v>
      </c>
      <c r="Q6753" s="367">
        <v>723</v>
      </c>
      <c r="R6753" s="384">
        <v>1038.4872063835569</v>
      </c>
      <c r="S6753" s="367">
        <v>10.122</v>
      </c>
      <c r="T6753" s="367">
        <v>24931.034482758412</v>
      </c>
      <c r="U6753" s="384">
        <v>32202.191062609672</v>
      </c>
      <c r="V6753" s="367">
        <v>722.99999999999397</v>
      </c>
      <c r="W6753" s="367">
        <v>1204999.9999999974</v>
      </c>
      <c r="X6753" s="384">
        <v>103803.8358971913</v>
      </c>
      <c r="Y6753" s="386">
        <v>722.99999999999841</v>
      </c>
      <c r="Z6753" s="367"/>
      <c r="AA6753" s="367"/>
      <c r="AB6753" s="367"/>
      <c r="AC6753" s="367"/>
      <c r="AD6753" s="367"/>
      <c r="AE6753" s="367"/>
      <c r="AF6753" s="367"/>
      <c r="AG6753" s="367"/>
      <c r="AH6753" s="367"/>
      <c r="AI6753" s="367"/>
      <c r="AJ6753" s="367"/>
      <c r="AK6753" s="367"/>
      <c r="AL6753" s="367"/>
      <c r="AM6753" s="367"/>
      <c r="AN6753" s="367"/>
      <c r="AO6753" s="367"/>
      <c r="AP6753" s="367"/>
      <c r="AQ6753" s="367"/>
      <c r="AR6753" s="367"/>
      <c r="AS6753" s="367"/>
      <c r="AT6753" s="367"/>
    </row>
    <row r="6754" spans="2:46" ht="13.8">
      <c r="B6754" s="26">
        <v>120.66666666666791</v>
      </c>
      <c r="C6754" s="363">
        <v>607.9779357734883</v>
      </c>
      <c r="D6754" s="367">
        <v>724.00000000000739</v>
      </c>
      <c r="E6754" s="367">
        <v>33674.418604651364</v>
      </c>
      <c r="F6754" s="367">
        <v>-61565.590564382546</v>
      </c>
      <c r="G6754" s="367">
        <v>724.00000000000432</v>
      </c>
      <c r="H6754" s="367">
        <v>181000</v>
      </c>
      <c r="I6754" s="384">
        <v>-785047.90837127424</v>
      </c>
      <c r="J6754" s="367">
        <v>724</v>
      </c>
      <c r="K6754" s="367">
        <v>43878.787878788244</v>
      </c>
      <c r="L6754" s="384">
        <v>58414.652982493164</v>
      </c>
      <c r="M6754" s="367">
        <v>724.00000000000614</v>
      </c>
      <c r="N6754" s="367">
        <v>724</v>
      </c>
      <c r="O6754" s="384">
        <v>-376.14823182738905</v>
      </c>
      <c r="P6754" s="367">
        <v>10.498000000000001</v>
      </c>
      <c r="Q6754" s="367">
        <v>724</v>
      </c>
      <c r="R6754" s="384">
        <v>1039.254069755676</v>
      </c>
      <c r="S6754" s="367">
        <v>10.135999999999999</v>
      </c>
      <c r="T6754" s="367">
        <v>24965.517241379101</v>
      </c>
      <c r="U6754" s="384">
        <v>32157.898997917728</v>
      </c>
      <c r="V6754" s="367">
        <v>723.99999999999386</v>
      </c>
      <c r="W6754" s="367">
        <v>1206666.6666666642</v>
      </c>
      <c r="X6754" s="384">
        <v>103944.10634639573</v>
      </c>
      <c r="Y6754" s="386">
        <v>723.99999999999841</v>
      </c>
      <c r="Z6754" s="367"/>
      <c r="AA6754" s="367"/>
      <c r="AB6754" s="367"/>
      <c r="AC6754" s="367"/>
      <c r="AD6754" s="367"/>
      <c r="AE6754" s="367"/>
      <c r="AF6754" s="367"/>
      <c r="AG6754" s="367"/>
      <c r="AH6754" s="367"/>
      <c r="AI6754" s="367"/>
      <c r="AJ6754" s="367"/>
      <c r="AK6754" s="367"/>
      <c r="AL6754" s="367"/>
      <c r="AM6754" s="367"/>
      <c r="AN6754" s="367"/>
      <c r="AO6754" s="367"/>
      <c r="AP6754" s="367"/>
      <c r="AQ6754" s="367"/>
      <c r="AR6754" s="367"/>
      <c r="AS6754" s="367"/>
      <c r="AT6754" s="367"/>
    </row>
    <row r="6755" spans="2:46" ht="13.8">
      <c r="B6755" s="26">
        <v>120.83333333333458</v>
      </c>
      <c r="C6755" s="363">
        <v>608.81713417738479</v>
      </c>
      <c r="D6755" s="367">
        <v>725.0000000000075</v>
      </c>
      <c r="E6755" s="367">
        <v>33720.930232558341</v>
      </c>
      <c r="F6755" s="367">
        <v>-61765.269790957114</v>
      </c>
      <c r="G6755" s="367">
        <v>725.00000000000443</v>
      </c>
      <c r="H6755" s="367">
        <v>181250</v>
      </c>
      <c r="I6755" s="384">
        <v>-787481.91426035343</v>
      </c>
      <c r="J6755" s="367">
        <v>725</v>
      </c>
      <c r="K6755" s="367">
        <v>43939.393939394307</v>
      </c>
      <c r="L6755" s="384">
        <v>58407.581603467108</v>
      </c>
      <c r="M6755" s="367">
        <v>725.00000000000614</v>
      </c>
      <c r="N6755" s="367">
        <v>725</v>
      </c>
      <c r="O6755" s="384">
        <v>-378.0882870302521</v>
      </c>
      <c r="P6755" s="367">
        <v>10.512499999999999</v>
      </c>
      <c r="Q6755" s="367">
        <v>725</v>
      </c>
      <c r="R6755" s="384">
        <v>1040.019083693699</v>
      </c>
      <c r="S6755" s="367">
        <v>10.149999999999999</v>
      </c>
      <c r="T6755" s="367">
        <v>24999.999999999789</v>
      </c>
      <c r="U6755" s="384">
        <v>32113.361541656603</v>
      </c>
      <c r="V6755" s="367">
        <v>724.99999999999386</v>
      </c>
      <c r="W6755" s="367">
        <v>1208333.3333333309</v>
      </c>
      <c r="X6755" s="384">
        <v>104084.36767040391</v>
      </c>
      <c r="Y6755" s="386">
        <v>724.99999999999852</v>
      </c>
      <c r="Z6755" s="367"/>
      <c r="AA6755" s="367"/>
      <c r="AB6755" s="367"/>
      <c r="AC6755" s="367"/>
      <c r="AD6755" s="367"/>
      <c r="AE6755" s="367"/>
      <c r="AF6755" s="367"/>
      <c r="AG6755" s="367"/>
      <c r="AH6755" s="367"/>
      <c r="AI6755" s="367"/>
      <c r="AJ6755" s="367"/>
      <c r="AK6755" s="367"/>
      <c r="AL6755" s="367"/>
      <c r="AM6755" s="367"/>
      <c r="AN6755" s="367"/>
      <c r="AO6755" s="367"/>
      <c r="AP6755" s="367"/>
      <c r="AQ6755" s="367"/>
      <c r="AR6755" s="367"/>
      <c r="AS6755" s="367"/>
      <c r="AT6755" s="367"/>
    </row>
    <row r="6756" spans="2:46" ht="13.8">
      <c r="B6756" s="26">
        <v>121.00000000000125</v>
      </c>
      <c r="C6756" s="363">
        <v>609.65633106369182</v>
      </c>
      <c r="D6756" s="367">
        <v>726.0000000000075</v>
      </c>
      <c r="E6756" s="367">
        <v>33767.441860465318</v>
      </c>
      <c r="F6756" s="367">
        <v>-61965.26527651232</v>
      </c>
      <c r="G6756" s="367">
        <v>726.00000000000443</v>
      </c>
      <c r="H6756" s="367">
        <v>181500</v>
      </c>
      <c r="I6756" s="384">
        <v>-789919.64341998042</v>
      </c>
      <c r="J6756" s="367">
        <v>726</v>
      </c>
      <c r="K6756" s="367">
        <v>44000.000000000371</v>
      </c>
      <c r="L6756" s="384">
        <v>58400.268142782079</v>
      </c>
      <c r="M6756" s="367">
        <v>726.00000000000614</v>
      </c>
      <c r="N6756" s="367">
        <v>726</v>
      </c>
      <c r="O6756" s="384">
        <v>-380.03226089089804</v>
      </c>
      <c r="P6756" s="367">
        <v>10.526999999999999</v>
      </c>
      <c r="Q6756" s="367">
        <v>726</v>
      </c>
      <c r="R6756" s="384">
        <v>1040.7822481976254</v>
      </c>
      <c r="S6756" s="367">
        <v>10.164</v>
      </c>
      <c r="T6756" s="367">
        <v>25034.482758620477</v>
      </c>
      <c r="U6756" s="384">
        <v>32068.578693826301</v>
      </c>
      <c r="V6756" s="367">
        <v>725.99999999999386</v>
      </c>
      <c r="W6756" s="367">
        <v>1209999.9999999977</v>
      </c>
      <c r="X6756" s="384">
        <v>104224.61986921581</v>
      </c>
      <c r="Y6756" s="386">
        <v>725.99999999999852</v>
      </c>
      <c r="Z6756" s="367"/>
      <c r="AA6756" s="367"/>
      <c r="AB6756" s="367"/>
      <c r="AC6756" s="367"/>
      <c r="AD6756" s="367"/>
      <c r="AE6756" s="367"/>
      <c r="AF6756" s="367"/>
      <c r="AG6756" s="367"/>
      <c r="AH6756" s="367"/>
      <c r="AI6756" s="367"/>
      <c r="AJ6756" s="367"/>
      <c r="AK6756" s="367"/>
      <c r="AL6756" s="367"/>
      <c r="AM6756" s="367"/>
      <c r="AN6756" s="367"/>
      <c r="AO6756" s="367"/>
      <c r="AP6756" s="367"/>
      <c r="AQ6756" s="367"/>
      <c r="AR6756" s="367"/>
      <c r="AS6756" s="367"/>
      <c r="AT6756" s="367"/>
    </row>
    <row r="6757" spans="2:46" ht="13.8">
      <c r="B6757" s="26">
        <v>121.16666666666792</v>
      </c>
      <c r="C6757" s="363">
        <v>610.49552643240952</v>
      </c>
      <c r="D6757" s="367">
        <v>727.0000000000075</v>
      </c>
      <c r="E6757" s="367">
        <v>33813.953488372295</v>
      </c>
      <c r="F6757" s="367">
        <v>-62165.577021048193</v>
      </c>
      <c r="G6757" s="367">
        <v>727.00000000000443</v>
      </c>
      <c r="H6757" s="367">
        <v>181750</v>
      </c>
      <c r="I6757" s="384">
        <v>-792361.09585015569</v>
      </c>
      <c r="J6757" s="367">
        <v>727</v>
      </c>
      <c r="K6757" s="367">
        <v>44060.606060606435</v>
      </c>
      <c r="L6757" s="384">
        <v>58392.712600438084</v>
      </c>
      <c r="M6757" s="367">
        <v>727.00000000000625</v>
      </c>
      <c r="N6757" s="367">
        <v>727</v>
      </c>
      <c r="O6757" s="384">
        <v>-381.98015340932676</v>
      </c>
      <c r="P6757" s="367">
        <v>10.541500000000001</v>
      </c>
      <c r="Q6757" s="367">
        <v>727</v>
      </c>
      <c r="R6757" s="384">
        <v>1041.5435632674555</v>
      </c>
      <c r="S6757" s="367">
        <v>10.177999999999999</v>
      </c>
      <c r="T6757" s="367">
        <v>25068.965517241166</v>
      </c>
      <c r="U6757" s="384">
        <v>32023.550454426822</v>
      </c>
      <c r="V6757" s="367">
        <v>726.99999999999375</v>
      </c>
      <c r="W6757" s="367">
        <v>1211666.6666666644</v>
      </c>
      <c r="X6757" s="384">
        <v>104364.86294283142</v>
      </c>
      <c r="Y6757" s="386">
        <v>726.99999999999864</v>
      </c>
      <c r="Z6757" s="367"/>
      <c r="AA6757" s="367"/>
      <c r="AB6757" s="367"/>
      <c r="AC6757" s="367"/>
      <c r="AD6757" s="367"/>
      <c r="AE6757" s="367"/>
      <c r="AF6757" s="367"/>
      <c r="AG6757" s="367"/>
      <c r="AH6757" s="367"/>
      <c r="AI6757" s="367"/>
      <c r="AJ6757" s="367"/>
      <c r="AK6757" s="367"/>
      <c r="AL6757" s="367"/>
      <c r="AM6757" s="367"/>
      <c r="AN6757" s="367"/>
      <c r="AO6757" s="367"/>
      <c r="AP6757" s="367"/>
      <c r="AQ6757" s="367"/>
      <c r="AR6757" s="367"/>
      <c r="AS6757" s="367"/>
      <c r="AT6757" s="367"/>
    </row>
    <row r="6758" spans="2:46" ht="13.8">
      <c r="B6758" s="26">
        <v>121.33333333333459</v>
      </c>
      <c r="C6758" s="363">
        <v>611.33472028353776</v>
      </c>
      <c r="D6758" s="367">
        <v>728.0000000000075</v>
      </c>
      <c r="E6758" s="367">
        <v>33860.465116279272</v>
      </c>
      <c r="F6758" s="367">
        <v>-62366.205024564733</v>
      </c>
      <c r="G6758" s="367">
        <v>728.00000000000443</v>
      </c>
      <c r="H6758" s="367">
        <v>182000</v>
      </c>
      <c r="I6758" s="384">
        <v>-794806.27155087865</v>
      </c>
      <c r="J6758" s="367">
        <v>728</v>
      </c>
      <c r="K6758" s="367">
        <v>44121.212121212498</v>
      </c>
      <c r="L6758" s="384">
        <v>58384.914976435117</v>
      </c>
      <c r="M6758" s="367">
        <v>728.00000000000625</v>
      </c>
      <c r="N6758" s="367">
        <v>728</v>
      </c>
      <c r="O6758" s="384">
        <v>-383.93196458553763</v>
      </c>
      <c r="P6758" s="367">
        <v>10.555999999999999</v>
      </c>
      <c r="Q6758" s="367">
        <v>728</v>
      </c>
      <c r="R6758" s="384">
        <v>1042.3030289031888</v>
      </c>
      <c r="S6758" s="367">
        <v>10.192</v>
      </c>
      <c r="T6758" s="367">
        <v>25103.448275861854</v>
      </c>
      <c r="U6758" s="384">
        <v>31978.27682345816</v>
      </c>
      <c r="V6758" s="367">
        <v>727.99999999999375</v>
      </c>
      <c r="W6758" s="367">
        <v>1213333.3333333312</v>
      </c>
      <c r="X6758" s="384">
        <v>104505.09689125072</v>
      </c>
      <c r="Y6758" s="386">
        <v>727.99999999999864</v>
      </c>
      <c r="Z6758" s="367"/>
      <c r="AA6758" s="367"/>
      <c r="AB6758" s="367"/>
      <c r="AC6758" s="367"/>
      <c r="AD6758" s="367"/>
      <c r="AE6758" s="367"/>
      <c r="AF6758" s="367"/>
      <c r="AG6758" s="367"/>
      <c r="AH6758" s="367"/>
      <c r="AI6758" s="367"/>
      <c r="AJ6758" s="367"/>
      <c r="AK6758" s="367"/>
      <c r="AL6758" s="367"/>
      <c r="AM6758" s="367"/>
      <c r="AN6758" s="367"/>
      <c r="AO6758" s="367"/>
      <c r="AP6758" s="367"/>
      <c r="AQ6758" s="367"/>
      <c r="AR6758" s="367"/>
      <c r="AS6758" s="367"/>
      <c r="AT6758" s="367"/>
    </row>
    <row r="6759" spans="2:46" ht="13.8">
      <c r="B6759" s="26">
        <v>121.50000000000126</v>
      </c>
      <c r="C6759" s="363">
        <v>612.17391261707644</v>
      </c>
      <c r="D6759" s="367">
        <v>729.00000000000762</v>
      </c>
      <c r="E6759" s="367">
        <v>33906.97674418625</v>
      </c>
      <c r="F6759" s="367">
        <v>-62567.149287061933</v>
      </c>
      <c r="G6759" s="367">
        <v>729.00000000000443</v>
      </c>
      <c r="H6759" s="367">
        <v>182250</v>
      </c>
      <c r="I6759" s="384">
        <v>-797255.17052214989</v>
      </c>
      <c r="J6759" s="367">
        <v>729</v>
      </c>
      <c r="K6759" s="367">
        <v>44181.818181818562</v>
      </c>
      <c r="L6759" s="384">
        <v>58376.875270773169</v>
      </c>
      <c r="M6759" s="367">
        <v>729.00000000000637</v>
      </c>
      <c r="N6759" s="367">
        <v>729</v>
      </c>
      <c r="O6759" s="384">
        <v>-385.88769441953167</v>
      </c>
      <c r="P6759" s="367">
        <v>10.570500000000001</v>
      </c>
      <c r="Q6759" s="367">
        <v>729</v>
      </c>
      <c r="R6759" s="384">
        <v>1043.0606451048257</v>
      </c>
      <c r="S6759" s="367">
        <v>10.206</v>
      </c>
      <c r="T6759" s="367">
        <v>25137.931034482543</v>
      </c>
      <c r="U6759" s="384">
        <v>31932.757800920321</v>
      </c>
      <c r="V6759" s="367">
        <v>728.99999999999375</v>
      </c>
      <c r="W6759" s="367">
        <v>1214999.9999999979</v>
      </c>
      <c r="X6759" s="384">
        <v>104645.32171447379</v>
      </c>
      <c r="Y6759" s="386">
        <v>728.99999999999875</v>
      </c>
      <c r="Z6759" s="367"/>
      <c r="AA6759" s="367"/>
      <c r="AB6759" s="367"/>
      <c r="AC6759" s="367"/>
      <c r="AD6759" s="367"/>
      <c r="AE6759" s="367"/>
      <c r="AF6759" s="367"/>
      <c r="AG6759" s="367"/>
      <c r="AH6759" s="367"/>
      <c r="AI6759" s="367"/>
      <c r="AJ6759" s="367"/>
      <c r="AK6759" s="367"/>
      <c r="AL6759" s="367"/>
      <c r="AM6759" s="367"/>
      <c r="AN6759" s="367"/>
      <c r="AO6759" s="367"/>
      <c r="AP6759" s="367"/>
      <c r="AQ6759" s="367"/>
      <c r="AR6759" s="367"/>
      <c r="AS6759" s="367"/>
      <c r="AT6759" s="367"/>
    </row>
    <row r="6760" spans="2:46" ht="13.8">
      <c r="B6760" s="26">
        <v>121.66666666666794</v>
      </c>
      <c r="C6760" s="363">
        <v>613.01310343302578</v>
      </c>
      <c r="D6760" s="367">
        <v>730.00000000000762</v>
      </c>
      <c r="E6760" s="367">
        <v>33953.488372093227</v>
      </c>
      <c r="F6760" s="367">
        <v>-62768.4098085398</v>
      </c>
      <c r="G6760" s="367">
        <v>730.00000000000443</v>
      </c>
      <c r="H6760" s="367">
        <v>182500</v>
      </c>
      <c r="I6760" s="384">
        <v>-799707.79276396881</v>
      </c>
      <c r="J6760" s="367">
        <v>730</v>
      </c>
      <c r="K6760" s="367">
        <v>44242.424242424626</v>
      </c>
      <c r="L6760" s="384">
        <v>58368.593483452241</v>
      </c>
      <c r="M6760" s="367">
        <v>730.00000000000637</v>
      </c>
      <c r="N6760" s="367">
        <v>730</v>
      </c>
      <c r="O6760" s="384">
        <v>-387.84734291130803</v>
      </c>
      <c r="P6760" s="367">
        <v>10.585000000000001</v>
      </c>
      <c r="Q6760" s="367">
        <v>730</v>
      </c>
      <c r="R6760" s="384">
        <v>1043.8164118723662</v>
      </c>
      <c r="S6760" s="367">
        <v>10.220000000000001</v>
      </c>
      <c r="T6760" s="367">
        <v>25172.413793103231</v>
      </c>
      <c r="U6760" s="384">
        <v>31886.993386813308</v>
      </c>
      <c r="V6760" s="367">
        <v>729.99999999999363</v>
      </c>
      <c r="W6760" s="367">
        <v>1216666.6666666646</v>
      </c>
      <c r="X6760" s="384">
        <v>104785.53741250053</v>
      </c>
      <c r="Y6760" s="386">
        <v>729.99999999999875</v>
      </c>
      <c r="Z6760" s="367"/>
      <c r="AA6760" s="367"/>
      <c r="AB6760" s="367"/>
      <c r="AC6760" s="367"/>
      <c r="AD6760" s="367"/>
      <c r="AE6760" s="367"/>
      <c r="AF6760" s="367"/>
      <c r="AG6760" s="367"/>
      <c r="AH6760" s="367"/>
      <c r="AI6760" s="367"/>
      <c r="AJ6760" s="367"/>
      <c r="AK6760" s="367"/>
      <c r="AL6760" s="367"/>
      <c r="AM6760" s="367"/>
      <c r="AN6760" s="367"/>
      <c r="AO6760" s="367"/>
      <c r="AP6760" s="367"/>
      <c r="AQ6760" s="367"/>
      <c r="AR6760" s="367"/>
      <c r="AS6760" s="367"/>
      <c r="AT6760" s="367"/>
    </row>
    <row r="6761" spans="2:46" ht="13.8">
      <c r="B6761" s="26">
        <v>121.83333333333461</v>
      </c>
      <c r="C6761" s="363">
        <v>613.85229273138555</v>
      </c>
      <c r="D6761" s="367">
        <v>731.00000000000762</v>
      </c>
      <c r="E6761" s="367">
        <v>34000.000000000204</v>
      </c>
      <c r="F6761" s="367">
        <v>-62969.986588998341</v>
      </c>
      <c r="G6761" s="367">
        <v>731.00000000000443</v>
      </c>
      <c r="H6761" s="367">
        <v>182750</v>
      </c>
      <c r="I6761" s="384">
        <v>-802164.13827633602</v>
      </c>
      <c r="J6761" s="367">
        <v>731</v>
      </c>
      <c r="K6761" s="367">
        <v>44303.03030303069</v>
      </c>
      <c r="L6761" s="384">
        <v>58360.069614472355</v>
      </c>
      <c r="M6761" s="367">
        <v>731.00000000000637</v>
      </c>
      <c r="N6761" s="367">
        <v>731</v>
      </c>
      <c r="O6761" s="384">
        <v>-389.81091006086677</v>
      </c>
      <c r="P6761" s="367">
        <v>10.599499999999999</v>
      </c>
      <c r="Q6761" s="367">
        <v>731</v>
      </c>
      <c r="R6761" s="384">
        <v>1044.5703292058097</v>
      </c>
      <c r="S6761" s="367">
        <v>10.234</v>
      </c>
      <c r="T6761" s="367">
        <v>25206.896551723919</v>
      </c>
      <c r="U6761" s="384">
        <v>31840.983581137105</v>
      </c>
      <c r="V6761" s="367">
        <v>730.99999999999363</v>
      </c>
      <c r="W6761" s="367">
        <v>1218333.3333333314</v>
      </c>
      <c r="X6761" s="384">
        <v>104925.74398533099</v>
      </c>
      <c r="Y6761" s="386">
        <v>730.99999999999875</v>
      </c>
      <c r="Z6761" s="367"/>
      <c r="AA6761" s="367"/>
      <c r="AB6761" s="367"/>
      <c r="AC6761" s="367"/>
      <c r="AD6761" s="367"/>
      <c r="AE6761" s="367"/>
      <c r="AF6761" s="367"/>
      <c r="AG6761" s="367"/>
      <c r="AH6761" s="367"/>
      <c r="AI6761" s="367"/>
      <c r="AJ6761" s="367"/>
      <c r="AK6761" s="367"/>
      <c r="AL6761" s="367"/>
      <c r="AM6761" s="367"/>
      <c r="AN6761" s="367"/>
      <c r="AO6761" s="367"/>
      <c r="AP6761" s="367"/>
      <c r="AQ6761" s="367"/>
      <c r="AR6761" s="367"/>
      <c r="AS6761" s="367"/>
      <c r="AT6761" s="367"/>
    </row>
    <row r="6762" spans="2:46" ht="13.8">
      <c r="B6762" s="26">
        <v>122.00000000000128</v>
      </c>
      <c r="C6762" s="363">
        <v>614.69148051215598</v>
      </c>
      <c r="D6762" s="367">
        <v>732.00000000000762</v>
      </c>
      <c r="E6762" s="367">
        <v>34046.511627907181</v>
      </c>
      <c r="F6762" s="367">
        <v>-63171.879628437535</v>
      </c>
      <c r="G6762" s="367">
        <v>732.00000000000443</v>
      </c>
      <c r="H6762" s="367">
        <v>183000</v>
      </c>
      <c r="I6762" s="384">
        <v>-804624.20705925103</v>
      </c>
      <c r="J6762" s="367">
        <v>732</v>
      </c>
      <c r="K6762" s="367">
        <v>44363.636363636753</v>
      </c>
      <c r="L6762" s="384">
        <v>58351.303663833503</v>
      </c>
      <c r="M6762" s="367">
        <v>732.00000000000648</v>
      </c>
      <c r="N6762" s="367">
        <v>732</v>
      </c>
      <c r="O6762" s="384">
        <v>-391.77839586820858</v>
      </c>
      <c r="P6762" s="367">
        <v>10.614000000000001</v>
      </c>
      <c r="Q6762" s="367">
        <v>732</v>
      </c>
      <c r="R6762" s="384">
        <v>1045.3223971051575</v>
      </c>
      <c r="S6762" s="367">
        <v>10.247999999999999</v>
      </c>
      <c r="T6762" s="367">
        <v>25241.379310344608</v>
      </c>
      <c r="U6762" s="384">
        <v>31794.728383891728</v>
      </c>
      <c r="V6762" s="367">
        <v>731.99999999999363</v>
      </c>
      <c r="W6762" s="367">
        <v>1219999.9999999981</v>
      </c>
      <c r="X6762" s="384">
        <v>105065.94143296519</v>
      </c>
      <c r="Y6762" s="386">
        <v>731.99999999999886</v>
      </c>
      <c r="Z6762" s="367"/>
      <c r="AA6762" s="367"/>
      <c r="AB6762" s="367"/>
      <c r="AC6762" s="367"/>
      <c r="AD6762" s="367"/>
      <c r="AE6762" s="367"/>
      <c r="AF6762" s="367"/>
      <c r="AG6762" s="367"/>
      <c r="AH6762" s="367"/>
      <c r="AI6762" s="367"/>
      <c r="AJ6762" s="367"/>
      <c r="AK6762" s="367"/>
      <c r="AL6762" s="367"/>
      <c r="AM6762" s="367"/>
      <c r="AN6762" s="367"/>
      <c r="AO6762" s="367"/>
      <c r="AP6762" s="367"/>
      <c r="AQ6762" s="367"/>
      <c r="AR6762" s="367"/>
      <c r="AS6762" s="367"/>
      <c r="AT6762" s="367"/>
    </row>
    <row r="6763" spans="2:46" ht="13.8">
      <c r="B6763" s="26">
        <v>122.16666666666795</v>
      </c>
      <c r="C6763" s="363">
        <v>615.53066677533695</v>
      </c>
      <c r="D6763" s="367">
        <v>733.00000000000773</v>
      </c>
      <c r="E6763" s="367">
        <v>34093.023255814158</v>
      </c>
      <c r="F6763" s="367">
        <v>-63374.088926857403</v>
      </c>
      <c r="G6763" s="367">
        <v>733.00000000000443</v>
      </c>
      <c r="H6763" s="367">
        <v>183250</v>
      </c>
      <c r="I6763" s="384">
        <v>-807087.9991127142</v>
      </c>
      <c r="J6763" s="367">
        <v>733</v>
      </c>
      <c r="K6763" s="367">
        <v>44424.242424242817</v>
      </c>
      <c r="L6763" s="384">
        <v>58342.295631535664</v>
      </c>
      <c r="M6763" s="367">
        <v>733.00000000000648</v>
      </c>
      <c r="N6763" s="367">
        <v>733</v>
      </c>
      <c r="O6763" s="384">
        <v>-393.7498003333327</v>
      </c>
      <c r="P6763" s="367">
        <v>10.628500000000001</v>
      </c>
      <c r="Q6763" s="367">
        <v>733</v>
      </c>
      <c r="R6763" s="384">
        <v>1046.0726155704083</v>
      </c>
      <c r="S6763" s="367">
        <v>10.262</v>
      </c>
      <c r="T6763" s="367">
        <v>25275.862068965296</v>
      </c>
      <c r="U6763" s="384">
        <v>31748.227795077182</v>
      </c>
      <c r="V6763" s="367">
        <v>732.99999999999352</v>
      </c>
      <c r="W6763" s="367">
        <v>1221666.6666666649</v>
      </c>
      <c r="X6763" s="384">
        <v>105206.1297554031</v>
      </c>
      <c r="Y6763" s="386">
        <v>732.99999999999886</v>
      </c>
      <c r="Z6763" s="367"/>
      <c r="AA6763" s="367"/>
      <c r="AB6763" s="367"/>
      <c r="AC6763" s="367"/>
      <c r="AD6763" s="367"/>
      <c r="AE6763" s="367"/>
      <c r="AF6763" s="367"/>
      <c r="AG6763" s="367"/>
      <c r="AH6763" s="367"/>
      <c r="AI6763" s="367"/>
      <c r="AJ6763" s="367"/>
      <c r="AK6763" s="367"/>
      <c r="AL6763" s="367"/>
      <c r="AM6763" s="367"/>
      <c r="AN6763" s="367"/>
      <c r="AO6763" s="367"/>
      <c r="AP6763" s="367"/>
      <c r="AQ6763" s="367"/>
      <c r="AR6763" s="367"/>
      <c r="AS6763" s="367"/>
      <c r="AT6763" s="367"/>
    </row>
    <row r="6764" spans="2:46" ht="13.8">
      <c r="B6764" s="26">
        <v>122.33333333333462</v>
      </c>
      <c r="C6764" s="363">
        <v>616.36985152092836</v>
      </c>
      <c r="D6764" s="367">
        <v>734.00000000000773</v>
      </c>
      <c r="E6764" s="367">
        <v>34139.534883721135</v>
      </c>
      <c r="F6764" s="367">
        <v>-63576.614484257931</v>
      </c>
      <c r="G6764" s="367">
        <v>734.00000000000443</v>
      </c>
      <c r="H6764" s="367">
        <v>183500</v>
      </c>
      <c r="I6764" s="384">
        <v>-809555.51443672529</v>
      </c>
      <c r="J6764" s="367">
        <v>734</v>
      </c>
      <c r="K6764" s="367">
        <v>44484.848484848881</v>
      </c>
      <c r="L6764" s="384">
        <v>58333.045517578852</v>
      </c>
      <c r="M6764" s="367">
        <v>734.00000000000648</v>
      </c>
      <c r="N6764" s="367">
        <v>734</v>
      </c>
      <c r="O6764" s="384">
        <v>-395.72512345623926</v>
      </c>
      <c r="P6764" s="367">
        <v>10.642999999999999</v>
      </c>
      <c r="Q6764" s="367">
        <v>734</v>
      </c>
      <c r="R6764" s="384">
        <v>1046.8209846015627</v>
      </c>
      <c r="S6764" s="367">
        <v>10.276</v>
      </c>
      <c r="T6764" s="367">
        <v>25310.344827585985</v>
      </c>
      <c r="U6764" s="384">
        <v>31701.481814693445</v>
      </c>
      <c r="V6764" s="367">
        <v>733.99999999999352</v>
      </c>
      <c r="W6764" s="367">
        <v>1223333.3333333316</v>
      </c>
      <c r="X6764" s="384">
        <v>105346.30895264473</v>
      </c>
      <c r="Y6764" s="386">
        <v>733.99999999999898</v>
      </c>
      <c r="Z6764" s="367"/>
      <c r="AA6764" s="367"/>
      <c r="AB6764" s="367"/>
      <c r="AC6764" s="367"/>
      <c r="AD6764" s="367"/>
      <c r="AE6764" s="367"/>
      <c r="AF6764" s="367"/>
      <c r="AG6764" s="367"/>
      <c r="AH6764" s="367"/>
      <c r="AI6764" s="367"/>
      <c r="AJ6764" s="367"/>
      <c r="AK6764" s="367"/>
      <c r="AL6764" s="367"/>
      <c r="AM6764" s="367"/>
      <c r="AN6764" s="367"/>
      <c r="AO6764" s="367"/>
      <c r="AP6764" s="367"/>
      <c r="AQ6764" s="367"/>
      <c r="AR6764" s="367"/>
      <c r="AS6764" s="367"/>
      <c r="AT6764" s="367"/>
    </row>
    <row r="6765" spans="2:46" ht="13.8">
      <c r="B6765" s="26">
        <v>122.50000000000129</v>
      </c>
      <c r="C6765" s="363">
        <v>617.20903474893032</v>
      </c>
      <c r="D6765" s="367">
        <v>735.00000000000773</v>
      </c>
      <c r="E6765" s="367">
        <v>34186.046511628112</v>
      </c>
      <c r="F6765" s="367">
        <v>-63779.456300639125</v>
      </c>
      <c r="G6765" s="367">
        <v>735.00000000000443</v>
      </c>
      <c r="H6765" s="367">
        <v>183750</v>
      </c>
      <c r="I6765" s="384">
        <v>-812026.75303128443</v>
      </c>
      <c r="J6765" s="367">
        <v>735</v>
      </c>
      <c r="K6765" s="367">
        <v>44545.454545454944</v>
      </c>
      <c r="L6765" s="384">
        <v>58323.553321963074</v>
      </c>
      <c r="M6765" s="367">
        <v>735.00000000000659</v>
      </c>
      <c r="N6765" s="367">
        <v>735</v>
      </c>
      <c r="O6765" s="384">
        <v>-397.70436523692888</v>
      </c>
      <c r="P6765" s="367">
        <v>10.657500000000001</v>
      </c>
      <c r="Q6765" s="367">
        <v>735</v>
      </c>
      <c r="R6765" s="384">
        <v>1047.5675041986206</v>
      </c>
      <c r="S6765" s="367">
        <v>10.290000000000001</v>
      </c>
      <c r="T6765" s="367">
        <v>25344.827586206673</v>
      </c>
      <c r="U6765" s="384">
        <v>31654.490442740534</v>
      </c>
      <c r="V6765" s="367">
        <v>734.99999999999352</v>
      </c>
      <c r="W6765" s="367">
        <v>1224999.9999999984</v>
      </c>
      <c r="X6765" s="384">
        <v>105486.47902469005</v>
      </c>
      <c r="Y6765" s="386">
        <v>734.99999999999898</v>
      </c>
      <c r="Z6765" s="367"/>
      <c r="AA6765" s="367"/>
      <c r="AB6765" s="367"/>
      <c r="AC6765" s="367"/>
      <c r="AD6765" s="367"/>
      <c r="AE6765" s="367"/>
      <c r="AF6765" s="367"/>
      <c r="AG6765" s="367"/>
      <c r="AH6765" s="367"/>
      <c r="AI6765" s="367"/>
      <c r="AJ6765" s="367"/>
      <c r="AK6765" s="367"/>
      <c r="AL6765" s="367"/>
      <c r="AM6765" s="367"/>
      <c r="AN6765" s="367"/>
      <c r="AO6765" s="367"/>
      <c r="AP6765" s="367"/>
      <c r="AQ6765" s="367"/>
      <c r="AR6765" s="367"/>
      <c r="AS6765" s="367"/>
      <c r="AT6765" s="367"/>
    </row>
    <row r="6766" spans="2:46" ht="13.8">
      <c r="B6766" s="26">
        <v>122.66666666666796</v>
      </c>
      <c r="C6766" s="363">
        <v>618.04821645934294</v>
      </c>
      <c r="D6766" s="367">
        <v>736.00000000000773</v>
      </c>
      <c r="E6766" s="367">
        <v>34232.558139535089</v>
      </c>
      <c r="F6766" s="367">
        <v>-63982.614376000987</v>
      </c>
      <c r="G6766" s="367">
        <v>736.00000000000443</v>
      </c>
      <c r="H6766" s="367">
        <v>184000</v>
      </c>
      <c r="I6766" s="384">
        <v>-814501.7148963915</v>
      </c>
      <c r="J6766" s="367">
        <v>736</v>
      </c>
      <c r="K6766" s="367">
        <v>44606.060606061008</v>
      </c>
      <c r="L6766" s="384">
        <v>58313.819044688316</v>
      </c>
      <c r="M6766" s="367">
        <v>736.00000000000659</v>
      </c>
      <c r="N6766" s="367">
        <v>736</v>
      </c>
      <c r="O6766" s="384">
        <v>-399.68752567540093</v>
      </c>
      <c r="P6766" s="367">
        <v>10.672000000000001</v>
      </c>
      <c r="Q6766" s="367">
        <v>736</v>
      </c>
      <c r="R6766" s="384">
        <v>1048.3121743615818</v>
      </c>
      <c r="S6766" s="367">
        <v>10.304</v>
      </c>
      <c r="T6766" s="367">
        <v>25379.310344827361</v>
      </c>
      <c r="U6766" s="384">
        <v>31607.253679218444</v>
      </c>
      <c r="V6766" s="367">
        <v>735.99999999999341</v>
      </c>
      <c r="W6766" s="367">
        <v>1226666.6666666651</v>
      </c>
      <c r="X6766" s="384">
        <v>105626.63997153912</v>
      </c>
      <c r="Y6766" s="386">
        <v>735.99999999999898</v>
      </c>
      <c r="Z6766" s="367"/>
      <c r="AA6766" s="367"/>
      <c r="AB6766" s="367"/>
      <c r="AC6766" s="367"/>
      <c r="AD6766" s="367"/>
      <c r="AE6766" s="367"/>
      <c r="AF6766" s="367"/>
      <c r="AG6766" s="367"/>
      <c r="AH6766" s="367"/>
      <c r="AI6766" s="367"/>
      <c r="AJ6766" s="367"/>
      <c r="AK6766" s="367"/>
      <c r="AL6766" s="367"/>
      <c r="AM6766" s="367"/>
      <c r="AN6766" s="367"/>
      <c r="AO6766" s="367"/>
      <c r="AP6766" s="367"/>
      <c r="AQ6766" s="367"/>
      <c r="AR6766" s="367"/>
      <c r="AS6766" s="367"/>
      <c r="AT6766" s="367"/>
    </row>
    <row r="6767" spans="2:46" ht="13.8">
      <c r="B6767" s="26">
        <v>122.83333333333464</v>
      </c>
      <c r="C6767" s="363">
        <v>618.8873966521661</v>
      </c>
      <c r="D6767" s="367">
        <v>737.00000000000784</v>
      </c>
      <c r="E6767" s="367">
        <v>34279.069767442066</v>
      </c>
      <c r="F6767" s="367">
        <v>-64186.088710343509</v>
      </c>
      <c r="G6767" s="367">
        <v>737.00000000000443</v>
      </c>
      <c r="H6767" s="367">
        <v>184250</v>
      </c>
      <c r="I6767" s="384">
        <v>-816980.4000320466</v>
      </c>
      <c r="J6767" s="367">
        <v>737</v>
      </c>
      <c r="K6767" s="367">
        <v>44666.666666667072</v>
      </c>
      <c r="L6767" s="384">
        <v>58303.8426857546</v>
      </c>
      <c r="M6767" s="367">
        <v>737.00000000000671</v>
      </c>
      <c r="N6767" s="367">
        <v>737</v>
      </c>
      <c r="O6767" s="384">
        <v>-401.67460477165554</v>
      </c>
      <c r="P6767" s="367">
        <v>10.686500000000001</v>
      </c>
      <c r="Q6767" s="367">
        <v>737</v>
      </c>
      <c r="R6767" s="384">
        <v>1049.0549950904469</v>
      </c>
      <c r="S6767" s="367">
        <v>10.318</v>
      </c>
      <c r="T6767" s="367">
        <v>25413.79310344805</v>
      </c>
      <c r="U6767" s="384">
        <v>31559.771524127169</v>
      </c>
      <c r="V6767" s="367">
        <v>736.99999999999341</v>
      </c>
      <c r="W6767" s="367">
        <v>1228333.3333333319</v>
      </c>
      <c r="X6767" s="384">
        <v>105766.79179319191</v>
      </c>
      <c r="Y6767" s="386">
        <v>736.99999999999909</v>
      </c>
      <c r="Z6767" s="367"/>
      <c r="AA6767" s="367"/>
      <c r="AB6767" s="367"/>
      <c r="AC6767" s="367"/>
      <c r="AD6767" s="367"/>
      <c r="AE6767" s="367"/>
      <c r="AF6767" s="367"/>
      <c r="AG6767" s="367"/>
      <c r="AH6767" s="367"/>
      <c r="AI6767" s="367"/>
      <c r="AJ6767" s="367"/>
      <c r="AK6767" s="367"/>
      <c r="AL6767" s="367"/>
      <c r="AM6767" s="367"/>
      <c r="AN6767" s="367"/>
      <c r="AO6767" s="367"/>
      <c r="AP6767" s="367"/>
      <c r="AQ6767" s="367"/>
      <c r="AR6767" s="367"/>
      <c r="AS6767" s="367"/>
      <c r="AT6767" s="367"/>
    </row>
    <row r="6768" spans="2:46" ht="13.8">
      <c r="B6768" s="26">
        <v>123.00000000000131</v>
      </c>
      <c r="C6768" s="363">
        <v>619.7265753273997</v>
      </c>
      <c r="D6768" s="367">
        <v>738.00000000000784</v>
      </c>
      <c r="E6768" s="367">
        <v>34325.581395349043</v>
      </c>
      <c r="F6768" s="367">
        <v>-64389.879303666698</v>
      </c>
      <c r="G6768" s="367">
        <v>738.00000000000443</v>
      </c>
      <c r="H6768" s="367">
        <v>184500</v>
      </c>
      <c r="I6768" s="384">
        <v>-819462.80843824963</v>
      </c>
      <c r="J6768" s="367">
        <v>738</v>
      </c>
      <c r="K6768" s="367">
        <v>44727.272727273135</v>
      </c>
      <c r="L6768" s="384">
        <v>58293.624245161904</v>
      </c>
      <c r="M6768" s="367">
        <v>738.00000000000671</v>
      </c>
      <c r="N6768" s="367">
        <v>738</v>
      </c>
      <c r="O6768" s="384">
        <v>-403.6656025256928</v>
      </c>
      <c r="P6768" s="367">
        <v>10.701000000000001</v>
      </c>
      <c r="Q6768" s="367">
        <v>738</v>
      </c>
      <c r="R6768" s="384">
        <v>1049.795966385215</v>
      </c>
      <c r="S6768" s="367">
        <v>10.331999999999999</v>
      </c>
      <c r="T6768" s="367">
        <v>25448.275862068738</v>
      </c>
      <c r="U6768" s="384">
        <v>31512.043977466725</v>
      </c>
      <c r="V6768" s="367">
        <v>737.99999999999341</v>
      </c>
      <c r="W6768" s="367">
        <v>1229999.9999999986</v>
      </c>
      <c r="X6768" s="384">
        <v>105906.93448964838</v>
      </c>
      <c r="Y6768" s="386">
        <v>737.99999999999909</v>
      </c>
      <c r="Z6768" s="367"/>
      <c r="AA6768" s="367"/>
      <c r="AB6768" s="367"/>
      <c r="AC6768" s="367"/>
      <c r="AD6768" s="367"/>
      <c r="AE6768" s="367"/>
      <c r="AF6768" s="367"/>
      <c r="AG6768" s="367"/>
      <c r="AH6768" s="367"/>
      <c r="AI6768" s="367"/>
      <c r="AJ6768" s="367"/>
      <c r="AK6768" s="367"/>
      <c r="AL6768" s="367"/>
      <c r="AM6768" s="367"/>
      <c r="AN6768" s="367"/>
      <c r="AO6768" s="367"/>
      <c r="AP6768" s="367"/>
      <c r="AQ6768" s="367"/>
      <c r="AR6768" s="367"/>
      <c r="AS6768" s="367"/>
      <c r="AT6768" s="367"/>
    </row>
    <row r="6769" spans="2:46" ht="13.8">
      <c r="B6769" s="26">
        <v>123.16666666666798</v>
      </c>
      <c r="C6769" s="363">
        <v>620.56575248504384</v>
      </c>
      <c r="D6769" s="367">
        <v>739.00000000000784</v>
      </c>
      <c r="E6769" s="367">
        <v>34372.09302325602</v>
      </c>
      <c r="F6769" s="367">
        <v>-64593.986155970561</v>
      </c>
      <c r="G6769" s="367">
        <v>739.00000000000443</v>
      </c>
      <c r="H6769" s="367">
        <v>184750</v>
      </c>
      <c r="I6769" s="384">
        <v>-821948.9401150007</v>
      </c>
      <c r="J6769" s="367">
        <v>739</v>
      </c>
      <c r="K6769" s="367">
        <v>44787.878787879199</v>
      </c>
      <c r="L6769" s="384">
        <v>58283.16372291022</v>
      </c>
      <c r="M6769" s="367">
        <v>739.00000000000682</v>
      </c>
      <c r="N6769" s="367">
        <v>739</v>
      </c>
      <c r="O6769" s="384">
        <v>-405.66051893751239</v>
      </c>
      <c r="P6769" s="367">
        <v>10.715499999999999</v>
      </c>
      <c r="Q6769" s="367">
        <v>739</v>
      </c>
      <c r="R6769" s="384">
        <v>1050.535088245887</v>
      </c>
      <c r="S6769" s="367">
        <v>10.346</v>
      </c>
      <c r="T6769" s="367">
        <v>25482.758620689427</v>
      </c>
      <c r="U6769" s="384">
        <v>31464.071039237097</v>
      </c>
      <c r="V6769" s="367">
        <v>738.99999999999329</v>
      </c>
      <c r="W6769" s="367">
        <v>1231666.6666666653</v>
      </c>
      <c r="X6769" s="384">
        <v>106047.06806090861</v>
      </c>
      <c r="Y6769" s="386">
        <v>738.9999999999992</v>
      </c>
      <c r="Z6769" s="367"/>
      <c r="AA6769" s="367"/>
      <c r="AB6769" s="367"/>
      <c r="AC6769" s="367"/>
      <c r="AD6769" s="367"/>
      <c r="AE6769" s="367"/>
      <c r="AF6769" s="367"/>
      <c r="AG6769" s="367"/>
      <c r="AH6769" s="367"/>
      <c r="AI6769" s="367"/>
      <c r="AJ6769" s="367"/>
      <c r="AK6769" s="367"/>
      <c r="AL6769" s="367"/>
      <c r="AM6769" s="367"/>
      <c r="AN6769" s="367"/>
      <c r="AO6769" s="367"/>
      <c r="AP6769" s="367"/>
      <c r="AQ6769" s="367"/>
      <c r="AR6769" s="367"/>
      <c r="AS6769" s="367"/>
      <c r="AT6769" s="367"/>
    </row>
    <row r="6770" spans="2:46" ht="13.8">
      <c r="B6770" s="26">
        <v>123.33333333333465</v>
      </c>
      <c r="C6770" s="363">
        <v>621.40492812509854</v>
      </c>
      <c r="D6770" s="367">
        <v>740.00000000000784</v>
      </c>
      <c r="E6770" s="367">
        <v>34418.604651162997</v>
      </c>
      <c r="F6770" s="367">
        <v>-64798.409267255076</v>
      </c>
      <c r="G6770" s="367">
        <v>740.00000000000443</v>
      </c>
      <c r="H6770" s="367">
        <v>185000</v>
      </c>
      <c r="I6770" s="384">
        <v>-824438.79506229982</v>
      </c>
      <c r="J6770" s="367">
        <v>740</v>
      </c>
      <c r="K6770" s="367">
        <v>44848.484848485263</v>
      </c>
      <c r="L6770" s="384">
        <v>58272.461118999578</v>
      </c>
      <c r="M6770" s="367">
        <v>740.00000000000682</v>
      </c>
      <c r="N6770" s="367">
        <v>740</v>
      </c>
      <c r="O6770" s="384">
        <v>-407.65935400711504</v>
      </c>
      <c r="P6770" s="367">
        <v>10.73</v>
      </c>
      <c r="Q6770" s="367">
        <v>740</v>
      </c>
      <c r="R6770" s="384">
        <v>1051.2723606724624</v>
      </c>
      <c r="S6770" s="367">
        <v>10.36</v>
      </c>
      <c r="T6770" s="367">
        <v>25517.241379310115</v>
      </c>
      <c r="U6770" s="384">
        <v>31415.852709438292</v>
      </c>
      <c r="V6770" s="367">
        <v>739.99999999999329</v>
      </c>
      <c r="W6770" s="367">
        <v>1233333.3333333321</v>
      </c>
      <c r="X6770" s="384">
        <v>106187.19250697253</v>
      </c>
      <c r="Y6770" s="386">
        <v>739.9999999999992</v>
      </c>
      <c r="Z6770" s="367"/>
      <c r="AA6770" s="367"/>
      <c r="AB6770" s="367"/>
      <c r="AC6770" s="367"/>
      <c r="AD6770" s="367"/>
      <c r="AE6770" s="367"/>
      <c r="AF6770" s="367"/>
      <c r="AG6770" s="367"/>
      <c r="AH6770" s="367"/>
      <c r="AI6770" s="367"/>
      <c r="AJ6770" s="367"/>
      <c r="AK6770" s="367"/>
      <c r="AL6770" s="367"/>
      <c r="AM6770" s="367"/>
      <c r="AN6770" s="367"/>
      <c r="AO6770" s="367"/>
      <c r="AP6770" s="367"/>
      <c r="AQ6770" s="367"/>
      <c r="AR6770" s="367"/>
      <c r="AS6770" s="367"/>
      <c r="AT6770" s="367"/>
    </row>
    <row r="6771" spans="2:46" ht="13.8">
      <c r="B6771" s="26">
        <v>123.50000000000132</v>
      </c>
      <c r="C6771" s="363">
        <v>622.24410224756389</v>
      </c>
      <c r="D6771" s="367">
        <v>741.00000000000796</v>
      </c>
      <c r="E6771" s="367">
        <v>34465.116279069975</v>
      </c>
      <c r="F6771" s="367">
        <v>-65003.148637520258</v>
      </c>
      <c r="G6771" s="367">
        <v>741.00000000000443</v>
      </c>
      <c r="H6771" s="367">
        <v>185250</v>
      </c>
      <c r="I6771" s="384">
        <v>-826932.37328014697</v>
      </c>
      <c r="J6771" s="367">
        <v>741</v>
      </c>
      <c r="K6771" s="367">
        <v>44909.090909091326</v>
      </c>
      <c r="L6771" s="384">
        <v>58261.516433429977</v>
      </c>
      <c r="M6771" s="367">
        <v>741.00000000000693</v>
      </c>
      <c r="N6771" s="367">
        <v>741</v>
      </c>
      <c r="O6771" s="384">
        <v>-409.66210773450007</v>
      </c>
      <c r="P6771" s="367">
        <v>10.7445</v>
      </c>
      <c r="Q6771" s="367">
        <v>741</v>
      </c>
      <c r="R6771" s="384">
        <v>1052.0077836649411</v>
      </c>
      <c r="S6771" s="367">
        <v>10.373999999999999</v>
      </c>
      <c r="T6771" s="367">
        <v>25551.724137930803</v>
      </c>
      <c r="U6771" s="384">
        <v>31367.388988070306</v>
      </c>
      <c r="V6771" s="367">
        <v>740.99999999999329</v>
      </c>
      <c r="W6771" s="367">
        <v>1234999.9999999988</v>
      </c>
      <c r="X6771" s="384">
        <v>106327.30782784017</v>
      </c>
      <c r="Y6771" s="386">
        <v>740.9999999999992</v>
      </c>
      <c r="Z6771" s="367"/>
      <c r="AA6771" s="367"/>
      <c r="AB6771" s="367"/>
      <c r="AC6771" s="367"/>
      <c r="AD6771" s="367"/>
      <c r="AE6771" s="367"/>
      <c r="AF6771" s="367"/>
      <c r="AG6771" s="367"/>
      <c r="AH6771" s="367"/>
      <c r="AI6771" s="367"/>
      <c r="AJ6771" s="367"/>
      <c r="AK6771" s="367"/>
      <c r="AL6771" s="367"/>
      <c r="AM6771" s="367"/>
      <c r="AN6771" s="367"/>
      <c r="AO6771" s="367"/>
      <c r="AP6771" s="367"/>
      <c r="AQ6771" s="367"/>
      <c r="AR6771" s="367"/>
      <c r="AS6771" s="367"/>
      <c r="AT6771" s="367"/>
    </row>
    <row r="6772" spans="2:46" ht="13.8">
      <c r="B6772" s="26">
        <v>123.66666666666799</v>
      </c>
      <c r="C6772" s="363">
        <v>623.08327485243979</v>
      </c>
      <c r="D6772" s="367">
        <v>742.00000000000796</v>
      </c>
      <c r="E6772" s="367">
        <v>34511.627906976952</v>
      </c>
      <c r="F6772" s="367">
        <v>-65208.204266766115</v>
      </c>
      <c r="G6772" s="367">
        <v>742.00000000000443</v>
      </c>
      <c r="H6772" s="367">
        <v>185500</v>
      </c>
      <c r="I6772" s="384">
        <v>-829429.67476854182</v>
      </c>
      <c r="J6772" s="367">
        <v>742</v>
      </c>
      <c r="K6772" s="367">
        <v>44969.69696969739</v>
      </c>
      <c r="L6772" s="384">
        <v>58250.329666201382</v>
      </c>
      <c r="M6772" s="367">
        <v>742.00000000000693</v>
      </c>
      <c r="N6772" s="367">
        <v>742</v>
      </c>
      <c r="O6772" s="384">
        <v>-411.66878011966776</v>
      </c>
      <c r="P6772" s="367">
        <v>10.759</v>
      </c>
      <c r="Q6772" s="367">
        <v>742</v>
      </c>
      <c r="R6772" s="384">
        <v>1052.7413572233238</v>
      </c>
      <c r="S6772" s="367">
        <v>10.388</v>
      </c>
      <c r="T6772" s="367">
        <v>25586.206896551492</v>
      </c>
      <c r="U6772" s="384">
        <v>31318.679875133148</v>
      </c>
      <c r="V6772" s="367">
        <v>741.99999999999318</v>
      </c>
      <c r="W6772" s="367">
        <v>1236666.6666666656</v>
      </c>
      <c r="X6772" s="384">
        <v>106467.41402351153</v>
      </c>
      <c r="Y6772" s="386">
        <v>741.99999999999932</v>
      </c>
      <c r="Z6772" s="367"/>
      <c r="AA6772" s="367"/>
      <c r="AB6772" s="367"/>
      <c r="AC6772" s="367"/>
      <c r="AD6772" s="367"/>
      <c r="AE6772" s="367"/>
      <c r="AF6772" s="367"/>
      <c r="AG6772" s="367"/>
      <c r="AH6772" s="367"/>
      <c r="AI6772" s="367"/>
      <c r="AJ6772" s="367"/>
      <c r="AK6772" s="367"/>
      <c r="AL6772" s="367"/>
      <c r="AM6772" s="367"/>
      <c r="AN6772" s="367"/>
      <c r="AO6772" s="367"/>
      <c r="AP6772" s="367"/>
      <c r="AQ6772" s="367"/>
      <c r="AR6772" s="367"/>
      <c r="AS6772" s="367"/>
      <c r="AT6772" s="367"/>
    </row>
    <row r="6773" spans="2:46" ht="13.8">
      <c r="B6773" s="26">
        <v>123.83333333333466</v>
      </c>
      <c r="C6773" s="363">
        <v>623.92244593972612</v>
      </c>
      <c r="D6773" s="367">
        <v>743.00000000000796</v>
      </c>
      <c r="E6773" s="367">
        <v>34558.139534883929</v>
      </c>
      <c r="F6773" s="367">
        <v>-65413.576154992661</v>
      </c>
      <c r="G6773" s="367">
        <v>743.00000000000455</v>
      </c>
      <c r="H6773" s="367">
        <v>185750</v>
      </c>
      <c r="I6773" s="384">
        <v>-831930.69952748506</v>
      </c>
      <c r="J6773" s="367">
        <v>743</v>
      </c>
      <c r="K6773" s="367">
        <v>45030.303030303454</v>
      </c>
      <c r="L6773" s="384">
        <v>58238.900817313821</v>
      </c>
      <c r="M6773" s="367">
        <v>743.00000000000705</v>
      </c>
      <c r="N6773" s="367">
        <v>743</v>
      </c>
      <c r="O6773" s="384">
        <v>-413.67937116261794</v>
      </c>
      <c r="P6773" s="367">
        <v>10.7735</v>
      </c>
      <c r="Q6773" s="367">
        <v>743</v>
      </c>
      <c r="R6773" s="384">
        <v>1053.4730813476094</v>
      </c>
      <c r="S6773" s="367">
        <v>10.401999999999999</v>
      </c>
      <c r="T6773" s="367">
        <v>25620.68965517218</v>
      </c>
      <c r="U6773" s="384">
        <v>31269.725370626802</v>
      </c>
      <c r="V6773" s="367">
        <v>742.99999999999318</v>
      </c>
      <c r="W6773" s="367">
        <v>1238333.3333333323</v>
      </c>
      <c r="X6773" s="384">
        <v>106607.51109398658</v>
      </c>
      <c r="Y6773" s="386">
        <v>742.99999999999932</v>
      </c>
      <c r="Z6773" s="367"/>
      <c r="AA6773" s="367"/>
      <c r="AB6773" s="367"/>
      <c r="AC6773" s="367"/>
      <c r="AD6773" s="367"/>
      <c r="AE6773" s="367"/>
      <c r="AF6773" s="367"/>
      <c r="AG6773" s="367"/>
      <c r="AH6773" s="367"/>
      <c r="AI6773" s="367"/>
      <c r="AJ6773" s="367"/>
      <c r="AK6773" s="367"/>
      <c r="AL6773" s="367"/>
      <c r="AM6773" s="367"/>
      <c r="AN6773" s="367"/>
      <c r="AO6773" s="367"/>
      <c r="AP6773" s="367"/>
      <c r="AQ6773" s="367"/>
      <c r="AR6773" s="367"/>
      <c r="AS6773" s="367"/>
      <c r="AT6773" s="367"/>
    </row>
    <row r="6774" spans="2:46" ht="13.8">
      <c r="B6774" s="26">
        <v>124.00000000000134</v>
      </c>
      <c r="C6774" s="363">
        <v>624.761615509423</v>
      </c>
      <c r="D6774" s="367">
        <v>744.00000000000796</v>
      </c>
      <c r="E6774" s="367">
        <v>34604.651162790906</v>
      </c>
      <c r="F6774" s="367">
        <v>-65619.264302199837</v>
      </c>
      <c r="G6774" s="367">
        <v>744.00000000000455</v>
      </c>
      <c r="H6774" s="367">
        <v>186000</v>
      </c>
      <c r="I6774" s="384">
        <v>-834435.447556976</v>
      </c>
      <c r="J6774" s="367">
        <v>744</v>
      </c>
      <c r="K6774" s="367">
        <v>45090.909090909518</v>
      </c>
      <c r="L6774" s="384">
        <v>58227.22988676728</v>
      </c>
      <c r="M6774" s="367">
        <v>744.00000000000705</v>
      </c>
      <c r="N6774" s="367">
        <v>744</v>
      </c>
      <c r="O6774" s="384">
        <v>-415.6938808633509</v>
      </c>
      <c r="P6774" s="367">
        <v>10.788</v>
      </c>
      <c r="Q6774" s="367">
        <v>744</v>
      </c>
      <c r="R6774" s="384">
        <v>1054.2029560377989</v>
      </c>
      <c r="S6774" s="367">
        <v>10.416</v>
      </c>
      <c r="T6774" s="367">
        <v>25655.172413792869</v>
      </c>
      <c r="U6774" s="384">
        <v>31220.525474551283</v>
      </c>
      <c r="V6774" s="367">
        <v>743.99999999999318</v>
      </c>
      <c r="W6774" s="367">
        <v>1239999.9999999991</v>
      </c>
      <c r="X6774" s="384">
        <v>106747.59903926538</v>
      </c>
      <c r="Y6774" s="386">
        <v>743.99999999999943</v>
      </c>
      <c r="Z6774" s="367"/>
      <c r="AA6774" s="367"/>
      <c r="AB6774" s="367"/>
      <c r="AC6774" s="367"/>
      <c r="AD6774" s="367"/>
      <c r="AE6774" s="367"/>
      <c r="AF6774" s="367"/>
      <c r="AG6774" s="367"/>
      <c r="AH6774" s="367"/>
      <c r="AI6774" s="367"/>
      <c r="AJ6774" s="367"/>
      <c r="AK6774" s="367"/>
      <c r="AL6774" s="367"/>
      <c r="AM6774" s="367"/>
      <c r="AN6774" s="367"/>
      <c r="AO6774" s="367"/>
      <c r="AP6774" s="367"/>
      <c r="AQ6774" s="367"/>
      <c r="AR6774" s="367"/>
      <c r="AS6774" s="367"/>
      <c r="AT6774" s="367"/>
    </row>
    <row r="6775" spans="2:46" ht="13.8">
      <c r="B6775" s="26">
        <v>124.16666666666801</v>
      </c>
      <c r="C6775" s="363">
        <v>625.60078356153053</v>
      </c>
      <c r="D6775" s="367">
        <v>745.00000000000807</v>
      </c>
      <c r="E6775" s="367">
        <v>34651.162790697883</v>
      </c>
      <c r="F6775" s="367">
        <v>-65825.268708387681</v>
      </c>
      <c r="G6775" s="367">
        <v>745.00000000000455</v>
      </c>
      <c r="H6775" s="367">
        <v>186250</v>
      </c>
      <c r="I6775" s="384">
        <v>-836943.91885701509</v>
      </c>
      <c r="J6775" s="367">
        <v>745</v>
      </c>
      <c r="K6775" s="367">
        <v>45151.515151515581</v>
      </c>
      <c r="L6775" s="384">
        <v>58215.316874561773</v>
      </c>
      <c r="M6775" s="367">
        <v>745.00000000000705</v>
      </c>
      <c r="N6775" s="367">
        <v>745</v>
      </c>
      <c r="O6775" s="384">
        <v>-417.71230922186641</v>
      </c>
      <c r="P6775" s="367">
        <v>10.8025</v>
      </c>
      <c r="Q6775" s="367">
        <v>745</v>
      </c>
      <c r="R6775" s="384">
        <v>1054.9309812938918</v>
      </c>
      <c r="S6775" s="367">
        <v>10.43</v>
      </c>
      <c r="T6775" s="367">
        <v>25689.655172413557</v>
      </c>
      <c r="U6775" s="384">
        <v>31171.080186906587</v>
      </c>
      <c r="V6775" s="367">
        <v>744.99999999999307</v>
      </c>
      <c r="W6775" s="367">
        <v>1241666.6666666658</v>
      </c>
      <c r="X6775" s="384">
        <v>106887.67785934788</v>
      </c>
      <c r="Y6775" s="386">
        <v>744.99999999999943</v>
      </c>
      <c r="Z6775" s="367"/>
      <c r="AA6775" s="367"/>
      <c r="AB6775" s="367"/>
      <c r="AC6775" s="367"/>
      <c r="AD6775" s="367"/>
      <c r="AE6775" s="367"/>
      <c r="AF6775" s="367"/>
      <c r="AG6775" s="367"/>
      <c r="AH6775" s="367"/>
      <c r="AI6775" s="367"/>
      <c r="AJ6775" s="367"/>
      <c r="AK6775" s="367"/>
      <c r="AL6775" s="367"/>
      <c r="AM6775" s="367"/>
      <c r="AN6775" s="367"/>
      <c r="AO6775" s="367"/>
      <c r="AP6775" s="367"/>
      <c r="AQ6775" s="367"/>
      <c r="AR6775" s="367"/>
      <c r="AS6775" s="367"/>
      <c r="AT6775" s="367"/>
    </row>
    <row r="6776" spans="2:46" ht="13.8">
      <c r="B6776" s="26">
        <v>124.33333333333468</v>
      </c>
      <c r="C6776" s="363">
        <v>626.43995009604839</v>
      </c>
      <c r="D6776" s="367">
        <v>746.00000000000807</v>
      </c>
      <c r="E6776" s="367">
        <v>34697.67441860486</v>
      </c>
      <c r="F6776" s="367">
        <v>-66031.589373556199</v>
      </c>
      <c r="G6776" s="367">
        <v>746.00000000000455</v>
      </c>
      <c r="H6776" s="367">
        <v>186500</v>
      </c>
      <c r="I6776" s="384">
        <v>-839456.1134276021</v>
      </c>
      <c r="J6776" s="367">
        <v>746</v>
      </c>
      <c r="K6776" s="367">
        <v>45212.121212121645</v>
      </c>
      <c r="L6776" s="384">
        <v>58203.161780697301</v>
      </c>
      <c r="M6776" s="367">
        <v>746.00000000000716</v>
      </c>
      <c r="N6776" s="367">
        <v>746</v>
      </c>
      <c r="O6776" s="384">
        <v>-419.73465623816446</v>
      </c>
      <c r="P6776" s="367">
        <v>10.817</v>
      </c>
      <c r="Q6776" s="367">
        <v>746</v>
      </c>
      <c r="R6776" s="384">
        <v>1055.6571571158881</v>
      </c>
      <c r="S6776" s="367">
        <v>10.444000000000001</v>
      </c>
      <c r="T6776" s="367">
        <v>25724.137931034245</v>
      </c>
      <c r="U6776" s="384">
        <v>31121.389507692707</v>
      </c>
      <c r="V6776" s="367">
        <v>745.99999999999307</v>
      </c>
      <c r="W6776" s="367">
        <v>1243333.3333333326</v>
      </c>
      <c r="X6776" s="384">
        <v>107027.74755423413</v>
      </c>
      <c r="Y6776" s="386">
        <v>745.99999999999955</v>
      </c>
      <c r="Z6776" s="367"/>
      <c r="AA6776" s="367"/>
      <c r="AB6776" s="367"/>
      <c r="AC6776" s="367"/>
      <c r="AD6776" s="367"/>
      <c r="AE6776" s="367"/>
      <c r="AF6776" s="367"/>
      <c r="AG6776" s="367"/>
      <c r="AH6776" s="367"/>
      <c r="AI6776" s="367"/>
      <c r="AJ6776" s="367"/>
      <c r="AK6776" s="367"/>
      <c r="AL6776" s="367"/>
      <c r="AM6776" s="367"/>
      <c r="AN6776" s="367"/>
      <c r="AO6776" s="367"/>
      <c r="AP6776" s="367"/>
      <c r="AQ6776" s="367"/>
      <c r="AR6776" s="367"/>
      <c r="AS6776" s="367"/>
      <c r="AT6776" s="367"/>
    </row>
    <row r="6777" spans="2:46" ht="13.8">
      <c r="B6777" s="26">
        <v>124.50000000000135</v>
      </c>
      <c r="C6777" s="363">
        <v>627.27911511297702</v>
      </c>
      <c r="D6777" s="367">
        <v>747.00000000000807</v>
      </c>
      <c r="E6777" s="367">
        <v>34744.186046511837</v>
      </c>
      <c r="F6777" s="367">
        <v>-66238.226297705376</v>
      </c>
      <c r="G6777" s="367">
        <v>747.00000000000455</v>
      </c>
      <c r="H6777" s="367">
        <v>186750</v>
      </c>
      <c r="I6777" s="384">
        <v>-841972.03126873728</v>
      </c>
      <c r="J6777" s="367">
        <v>747</v>
      </c>
      <c r="K6777" s="367">
        <v>45272.727272727709</v>
      </c>
      <c r="L6777" s="384">
        <v>58190.764605173848</v>
      </c>
      <c r="M6777" s="367">
        <v>747.00000000000716</v>
      </c>
      <c r="N6777" s="367">
        <v>747</v>
      </c>
      <c r="O6777" s="384">
        <v>-421.76092191224518</v>
      </c>
      <c r="P6777" s="367">
        <v>10.8315</v>
      </c>
      <c r="Q6777" s="367">
        <v>747</v>
      </c>
      <c r="R6777" s="384">
        <v>1056.3814835037879</v>
      </c>
      <c r="S6777" s="367">
        <v>10.458</v>
      </c>
      <c r="T6777" s="367">
        <v>25758.620689654934</v>
      </c>
      <c r="U6777" s="384">
        <v>31071.453436909647</v>
      </c>
      <c r="V6777" s="367">
        <v>746.99999999999307</v>
      </c>
      <c r="W6777" s="367">
        <v>1244999.9999999993</v>
      </c>
      <c r="X6777" s="384">
        <v>107167.80812392407</v>
      </c>
      <c r="Y6777" s="386">
        <v>746.99999999999955</v>
      </c>
      <c r="Z6777" s="367"/>
      <c r="AA6777" s="367"/>
      <c r="AB6777" s="367"/>
      <c r="AC6777" s="367"/>
      <c r="AD6777" s="367"/>
      <c r="AE6777" s="367"/>
      <c r="AF6777" s="367"/>
      <c r="AG6777" s="367"/>
      <c r="AH6777" s="367"/>
      <c r="AI6777" s="367"/>
      <c r="AJ6777" s="367"/>
      <c r="AK6777" s="367"/>
      <c r="AL6777" s="367"/>
      <c r="AM6777" s="367"/>
      <c r="AN6777" s="367"/>
      <c r="AO6777" s="367"/>
      <c r="AP6777" s="367"/>
      <c r="AQ6777" s="367"/>
      <c r="AR6777" s="367"/>
      <c r="AS6777" s="367"/>
      <c r="AT6777" s="367"/>
    </row>
    <row r="6778" spans="2:46" ht="13.8">
      <c r="B6778" s="26">
        <v>124.66666666666802</v>
      </c>
      <c r="C6778" s="363">
        <v>628.11827861231609</v>
      </c>
      <c r="D6778" s="367">
        <v>748.00000000000807</v>
      </c>
      <c r="E6778" s="367">
        <v>34790.697674418814</v>
      </c>
      <c r="F6778" s="367">
        <v>-66445.179480835213</v>
      </c>
      <c r="G6778" s="367">
        <v>748.00000000000455</v>
      </c>
      <c r="H6778" s="367">
        <v>187000</v>
      </c>
      <c r="I6778" s="384">
        <v>-844491.67238042026</v>
      </c>
      <c r="J6778" s="367">
        <v>748</v>
      </c>
      <c r="K6778" s="367">
        <v>45333.333333333772</v>
      </c>
      <c r="L6778" s="384">
        <v>58178.125347991423</v>
      </c>
      <c r="M6778" s="367">
        <v>748.00000000000728</v>
      </c>
      <c r="N6778" s="367">
        <v>748</v>
      </c>
      <c r="O6778" s="384">
        <v>-423.79110624410851</v>
      </c>
      <c r="P6778" s="367">
        <v>10.846</v>
      </c>
      <c r="Q6778" s="367">
        <v>748</v>
      </c>
      <c r="R6778" s="384">
        <v>1057.1039604575913</v>
      </c>
      <c r="S6778" s="367">
        <v>10.472</v>
      </c>
      <c r="T6778" s="367">
        <v>25793.103448275622</v>
      </c>
      <c r="U6778" s="384">
        <v>31021.271974557418</v>
      </c>
      <c r="V6778" s="367">
        <v>747.99999999999295</v>
      </c>
      <c r="W6778" s="367">
        <v>1246666.666666666</v>
      </c>
      <c r="X6778" s="384">
        <v>107307.85956841771</v>
      </c>
      <c r="Y6778" s="386">
        <v>747.99999999999955</v>
      </c>
      <c r="Z6778" s="367"/>
      <c r="AA6778" s="367"/>
      <c r="AB6778" s="367"/>
      <c r="AC6778" s="367"/>
      <c r="AD6778" s="367"/>
      <c r="AE6778" s="367"/>
      <c r="AF6778" s="367"/>
      <c r="AG6778" s="367"/>
      <c r="AH6778" s="367"/>
      <c r="AI6778" s="367"/>
      <c r="AJ6778" s="367"/>
      <c r="AK6778" s="367"/>
      <c r="AL6778" s="367"/>
      <c r="AM6778" s="367"/>
      <c r="AN6778" s="367"/>
      <c r="AO6778" s="367"/>
      <c r="AP6778" s="367"/>
      <c r="AQ6778" s="367"/>
      <c r="AR6778" s="367"/>
      <c r="AS6778" s="367"/>
      <c r="AT6778" s="367"/>
    </row>
    <row r="6779" spans="2:46" ht="13.8">
      <c r="B6779" s="26">
        <v>124.83333333333469</v>
      </c>
      <c r="C6779" s="363">
        <v>628.95744059406593</v>
      </c>
      <c r="D6779" s="367">
        <v>749.00000000000819</v>
      </c>
      <c r="E6779" s="367">
        <v>34837.209302325791</v>
      </c>
      <c r="F6779" s="367">
        <v>-66652.448922945725</v>
      </c>
      <c r="G6779" s="367">
        <v>749.00000000000455</v>
      </c>
      <c r="H6779" s="367">
        <v>187250</v>
      </c>
      <c r="I6779" s="384">
        <v>-847015.03676265129</v>
      </c>
      <c r="J6779" s="367">
        <v>749</v>
      </c>
      <c r="K6779" s="367">
        <v>45393.939393939836</v>
      </c>
      <c r="L6779" s="384">
        <v>58165.244009150025</v>
      </c>
      <c r="M6779" s="367">
        <v>749.00000000000728</v>
      </c>
      <c r="N6779" s="367">
        <v>749</v>
      </c>
      <c r="O6779" s="384">
        <v>-425.82520923375438</v>
      </c>
      <c r="P6779" s="367">
        <v>10.8605</v>
      </c>
      <c r="Q6779" s="367">
        <v>749</v>
      </c>
      <c r="R6779" s="384">
        <v>1057.8245879772983</v>
      </c>
      <c r="S6779" s="367">
        <v>10.486000000000001</v>
      </c>
      <c r="T6779" s="367">
        <v>25827.586206896311</v>
      </c>
      <c r="U6779" s="384">
        <v>30970.845120636001</v>
      </c>
      <c r="V6779" s="367">
        <v>748.99999999999295</v>
      </c>
      <c r="W6779" s="367">
        <v>1248333.3333333328</v>
      </c>
      <c r="X6779" s="384">
        <v>107447.9018877151</v>
      </c>
      <c r="Y6779" s="386">
        <v>748.99999999999966</v>
      </c>
      <c r="Z6779" s="367"/>
      <c r="AA6779" s="367"/>
      <c r="AB6779" s="367"/>
      <c r="AC6779" s="367"/>
      <c r="AD6779" s="367"/>
      <c r="AE6779" s="367"/>
      <c r="AF6779" s="367"/>
      <c r="AG6779" s="367"/>
      <c r="AH6779" s="367"/>
      <c r="AI6779" s="367"/>
      <c r="AJ6779" s="367"/>
      <c r="AK6779" s="367"/>
      <c r="AL6779" s="367"/>
      <c r="AM6779" s="367"/>
      <c r="AN6779" s="367"/>
      <c r="AO6779" s="367"/>
      <c r="AP6779" s="367"/>
      <c r="AQ6779" s="367"/>
      <c r="AR6779" s="367"/>
      <c r="AS6779" s="367"/>
      <c r="AT6779" s="367"/>
    </row>
    <row r="6780" spans="2:46" ht="13.8">
      <c r="B6780" s="26">
        <v>125.00000000000136</v>
      </c>
      <c r="C6780" s="363">
        <v>629.79660105822597</v>
      </c>
      <c r="D6780" s="367">
        <v>750.00000000000819</v>
      </c>
      <c r="E6780" s="367">
        <v>34883.720930232768</v>
      </c>
      <c r="F6780" s="367">
        <v>-66860.034624036911</v>
      </c>
      <c r="G6780" s="367">
        <v>750.00000000000455</v>
      </c>
      <c r="H6780" s="367">
        <v>187500</v>
      </c>
      <c r="I6780" s="384">
        <v>-849542.12441543036</v>
      </c>
      <c r="J6780" s="367">
        <v>750</v>
      </c>
      <c r="K6780" s="367">
        <v>45454.5454545459</v>
      </c>
      <c r="L6780" s="384">
        <v>58152.120588649646</v>
      </c>
      <c r="M6780" s="367">
        <v>750.00000000000739</v>
      </c>
      <c r="N6780" s="367">
        <v>750</v>
      </c>
      <c r="O6780" s="384">
        <v>-427.86323088118291</v>
      </c>
      <c r="P6780" s="367">
        <v>10.875</v>
      </c>
      <c r="Q6780" s="367">
        <v>750</v>
      </c>
      <c r="R6780" s="384">
        <v>1058.5433660629085</v>
      </c>
      <c r="S6780" s="367">
        <v>10.5</v>
      </c>
      <c r="T6780" s="367">
        <v>25862.068965516999</v>
      </c>
      <c r="U6780" s="384">
        <v>30920.172875145407</v>
      </c>
      <c r="V6780" s="367">
        <v>749.99999999999295</v>
      </c>
      <c r="W6780" s="367">
        <v>1249999.9999999995</v>
      </c>
      <c r="X6780" s="384">
        <v>107587.93508181619</v>
      </c>
      <c r="Y6780" s="386">
        <v>749.99999999999966</v>
      </c>
      <c r="Z6780" s="367"/>
      <c r="AA6780" s="367"/>
      <c r="AB6780" s="367"/>
      <c r="AC6780" s="367"/>
      <c r="AD6780" s="367"/>
      <c r="AE6780" s="367"/>
      <c r="AF6780" s="367"/>
      <c r="AG6780" s="367"/>
      <c r="AH6780" s="367"/>
      <c r="AI6780" s="367"/>
      <c r="AJ6780" s="367"/>
      <c r="AK6780" s="367"/>
      <c r="AL6780" s="367"/>
      <c r="AM6780" s="367"/>
      <c r="AN6780" s="367"/>
      <c r="AO6780" s="367"/>
      <c r="AP6780" s="367"/>
      <c r="AQ6780" s="367"/>
      <c r="AR6780" s="367"/>
      <c r="AS6780" s="367"/>
      <c r="AT6780" s="367"/>
    </row>
    <row r="6781" spans="2:46" ht="13.8">
      <c r="B6781" s="26">
        <v>125.16666666666804</v>
      </c>
      <c r="C6781" s="363">
        <v>630.63576000479668</v>
      </c>
      <c r="D6781" s="367">
        <v>751.00000000000819</v>
      </c>
      <c r="E6781" s="367">
        <v>34930.232558139745</v>
      </c>
      <c r="F6781" s="367">
        <v>-67067.936584108742</v>
      </c>
      <c r="G6781" s="367">
        <v>751.00000000000455</v>
      </c>
      <c r="H6781" s="367">
        <v>187750</v>
      </c>
      <c r="I6781" s="384">
        <v>-852072.93533875735</v>
      </c>
      <c r="J6781" s="367">
        <v>751</v>
      </c>
      <c r="K6781" s="367">
        <v>45515.151515151963</v>
      </c>
      <c r="L6781" s="384">
        <v>58138.755086490317</v>
      </c>
      <c r="M6781" s="367">
        <v>751.00000000000739</v>
      </c>
      <c r="N6781" s="367">
        <v>751</v>
      </c>
      <c r="O6781" s="384">
        <v>-429.905171186394</v>
      </c>
      <c r="P6781" s="367">
        <v>10.8895</v>
      </c>
      <c r="Q6781" s="367">
        <v>751</v>
      </c>
      <c r="R6781" s="384">
        <v>1059.2602947144223</v>
      </c>
      <c r="S6781" s="367">
        <v>10.513999999999999</v>
      </c>
      <c r="T6781" s="367">
        <v>25896.551724137687</v>
      </c>
      <c r="U6781" s="384">
        <v>30869.255238085632</v>
      </c>
      <c r="V6781" s="367">
        <v>750.99999999999295</v>
      </c>
      <c r="W6781" s="367">
        <v>1251666.6666666663</v>
      </c>
      <c r="X6781" s="384">
        <v>107727.95915072101</v>
      </c>
      <c r="Y6781" s="386">
        <v>750.99999999999977</v>
      </c>
      <c r="Z6781" s="367"/>
      <c r="AA6781" s="367"/>
      <c r="AB6781" s="367"/>
      <c r="AC6781" s="367"/>
      <c r="AD6781" s="367"/>
      <c r="AE6781" s="367"/>
      <c r="AF6781" s="367"/>
      <c r="AG6781" s="367"/>
      <c r="AH6781" s="367"/>
      <c r="AI6781" s="367"/>
      <c r="AJ6781" s="367"/>
      <c r="AK6781" s="367"/>
      <c r="AL6781" s="367"/>
      <c r="AM6781" s="367"/>
      <c r="AN6781" s="367"/>
      <c r="AO6781" s="367"/>
      <c r="AP6781" s="367"/>
      <c r="AQ6781" s="367"/>
      <c r="AR6781" s="367"/>
      <c r="AS6781" s="367"/>
      <c r="AT6781" s="367"/>
    </row>
    <row r="6782" spans="2:46" ht="13.8">
      <c r="B6782" s="26">
        <v>125.33333333333471</v>
      </c>
      <c r="C6782" s="363">
        <v>631.47491743377805</v>
      </c>
      <c r="D6782" s="367">
        <v>752.00000000000819</v>
      </c>
      <c r="E6782" s="367">
        <v>34976.744186046722</v>
      </c>
      <c r="F6782" s="367">
        <v>-67276.154803161233</v>
      </c>
      <c r="G6782" s="367">
        <v>752.00000000000455</v>
      </c>
      <c r="H6782" s="367">
        <v>188000</v>
      </c>
      <c r="I6782" s="384">
        <v>-854607.46953263239</v>
      </c>
      <c r="J6782" s="367">
        <v>752</v>
      </c>
      <c r="K6782" s="367">
        <v>45575.757575758027</v>
      </c>
      <c r="L6782" s="384">
        <v>58125.147502672</v>
      </c>
      <c r="M6782" s="367">
        <v>752.0000000000075</v>
      </c>
      <c r="N6782" s="367">
        <v>752</v>
      </c>
      <c r="O6782" s="384">
        <v>-431.95103014938775</v>
      </c>
      <c r="P6782" s="367">
        <v>10.904</v>
      </c>
      <c r="Q6782" s="367">
        <v>752</v>
      </c>
      <c r="R6782" s="384">
        <v>1059.9753739318396</v>
      </c>
      <c r="S6782" s="367">
        <v>10.527999999999999</v>
      </c>
      <c r="T6782" s="367">
        <v>25931.034482758376</v>
      </c>
      <c r="U6782" s="384">
        <v>30818.092209456678</v>
      </c>
      <c r="V6782" s="367">
        <v>751.99999999999295</v>
      </c>
      <c r="W6782" s="367">
        <v>1253333.333333333</v>
      </c>
      <c r="X6782" s="384">
        <v>107867.97409442955</v>
      </c>
      <c r="Y6782" s="386">
        <v>751.99999999999977</v>
      </c>
      <c r="Z6782" s="367"/>
      <c r="AA6782" s="367"/>
      <c r="AB6782" s="367"/>
      <c r="AC6782" s="367"/>
      <c r="AD6782" s="367"/>
      <c r="AE6782" s="367"/>
      <c r="AF6782" s="367"/>
      <c r="AG6782" s="367"/>
      <c r="AH6782" s="367"/>
      <c r="AI6782" s="367"/>
      <c r="AJ6782" s="367"/>
      <c r="AK6782" s="367"/>
      <c r="AL6782" s="367"/>
      <c r="AM6782" s="367"/>
      <c r="AN6782" s="367"/>
      <c r="AO6782" s="367"/>
      <c r="AP6782" s="367"/>
      <c r="AQ6782" s="367"/>
      <c r="AR6782" s="367"/>
      <c r="AS6782" s="367"/>
      <c r="AT6782" s="367"/>
    </row>
    <row r="6783" spans="2:46" ht="13.8">
      <c r="B6783" s="26">
        <v>125.50000000000138</v>
      </c>
      <c r="C6783" s="363">
        <v>632.31407334516985</v>
      </c>
      <c r="D6783" s="367">
        <v>753.0000000000083</v>
      </c>
      <c r="E6783" s="367">
        <v>35023.2558139537</v>
      </c>
      <c r="F6783" s="367">
        <v>-67484.689281194413</v>
      </c>
      <c r="G6783" s="367">
        <v>753.00000000000455</v>
      </c>
      <c r="H6783" s="367">
        <v>188250</v>
      </c>
      <c r="I6783" s="384">
        <v>-857145.72699705546</v>
      </c>
      <c r="J6783" s="367">
        <v>753</v>
      </c>
      <c r="K6783" s="367">
        <v>45636.363636364091</v>
      </c>
      <c r="L6783" s="384">
        <v>58111.29783719471</v>
      </c>
      <c r="M6783" s="367">
        <v>753.0000000000075</v>
      </c>
      <c r="N6783" s="367">
        <v>753</v>
      </c>
      <c r="O6783" s="384">
        <v>-434.00080777016416</v>
      </c>
      <c r="P6783" s="367">
        <v>10.9185</v>
      </c>
      <c r="Q6783" s="367">
        <v>753</v>
      </c>
      <c r="R6783" s="384">
        <v>1060.6886037151603</v>
      </c>
      <c r="S6783" s="367">
        <v>10.542</v>
      </c>
      <c r="T6783" s="367">
        <v>25965.517241379064</v>
      </c>
      <c r="U6783" s="384">
        <v>30766.683789258546</v>
      </c>
      <c r="V6783" s="367">
        <v>752.99999999999295</v>
      </c>
      <c r="W6783" s="367">
        <v>1254999.9999999998</v>
      </c>
      <c r="X6783" s="384">
        <v>108007.97991294178</v>
      </c>
      <c r="Y6783" s="386">
        <v>752.99999999999977</v>
      </c>
      <c r="Z6783" s="367"/>
      <c r="AA6783" s="367"/>
      <c r="AB6783" s="367"/>
      <c r="AC6783" s="367"/>
      <c r="AD6783" s="367"/>
      <c r="AE6783" s="367"/>
      <c r="AF6783" s="367"/>
      <c r="AG6783" s="367"/>
      <c r="AH6783" s="367"/>
      <c r="AI6783" s="367"/>
      <c r="AJ6783" s="367"/>
      <c r="AK6783" s="367"/>
      <c r="AL6783" s="367"/>
      <c r="AM6783" s="367"/>
      <c r="AN6783" s="367"/>
      <c r="AO6783" s="367"/>
      <c r="AP6783" s="367"/>
      <c r="AQ6783" s="367"/>
      <c r="AR6783" s="367"/>
      <c r="AS6783" s="367"/>
      <c r="AT6783" s="367"/>
    </row>
    <row r="6784" spans="2:46" ht="13.8">
      <c r="B6784" s="26">
        <v>125.66666666666805</v>
      </c>
      <c r="C6784" s="363">
        <v>633.1532277389723</v>
      </c>
      <c r="D6784" s="367">
        <v>754.0000000000083</v>
      </c>
      <c r="E6784" s="367">
        <v>35069.767441860677</v>
      </c>
      <c r="F6784" s="367">
        <v>-67693.540018208252</v>
      </c>
      <c r="G6784" s="367">
        <v>754.00000000000455</v>
      </c>
      <c r="H6784" s="367">
        <v>188500</v>
      </c>
      <c r="I6784" s="384">
        <v>-859687.70773202647</v>
      </c>
      <c r="J6784" s="367">
        <v>754</v>
      </c>
      <c r="K6784" s="367">
        <v>45696.969696970154</v>
      </c>
      <c r="L6784" s="384">
        <v>58097.206090058447</v>
      </c>
      <c r="M6784" s="367">
        <v>754.0000000000075</v>
      </c>
      <c r="N6784" s="367">
        <v>754</v>
      </c>
      <c r="O6784" s="384">
        <v>-436.05450404872312</v>
      </c>
      <c r="P6784" s="367">
        <v>10.933</v>
      </c>
      <c r="Q6784" s="367">
        <v>754</v>
      </c>
      <c r="R6784" s="384">
        <v>1061.3999840643849</v>
      </c>
      <c r="S6784" s="367">
        <v>10.555999999999999</v>
      </c>
      <c r="T6784" s="367">
        <v>25999.999999999753</v>
      </c>
      <c r="U6784" s="384">
        <v>30715.029977491242</v>
      </c>
      <c r="V6784" s="367">
        <v>753.99999999999284</v>
      </c>
      <c r="W6784" s="367">
        <v>1256666.6666666665</v>
      </c>
      <c r="X6784" s="384">
        <v>108147.97660625774</v>
      </c>
      <c r="Y6784" s="386">
        <v>753.99999999999989</v>
      </c>
      <c r="Z6784" s="367"/>
      <c r="AA6784" s="367"/>
      <c r="AB6784" s="367"/>
      <c r="AC6784" s="367"/>
      <c r="AD6784" s="367"/>
      <c r="AE6784" s="367"/>
      <c r="AF6784" s="367"/>
      <c r="AG6784" s="367"/>
      <c r="AH6784" s="367"/>
      <c r="AI6784" s="367"/>
      <c r="AJ6784" s="367"/>
      <c r="AK6784" s="367"/>
      <c r="AL6784" s="367"/>
      <c r="AM6784" s="367"/>
      <c r="AN6784" s="367"/>
      <c r="AO6784" s="367"/>
      <c r="AP6784" s="367"/>
      <c r="AQ6784" s="367"/>
      <c r="AR6784" s="367"/>
      <c r="AS6784" s="367"/>
      <c r="AT6784" s="367"/>
    </row>
    <row r="6785" spans="2:46" ht="13.8">
      <c r="B6785" s="26">
        <v>125.83333333333472</v>
      </c>
      <c r="C6785" s="363">
        <v>633.99238061518508</v>
      </c>
      <c r="D6785" s="367">
        <v>755.0000000000083</v>
      </c>
      <c r="E6785" s="367">
        <v>35116.279069767654</v>
      </c>
      <c r="F6785" s="367">
        <v>-67902.707014202737</v>
      </c>
      <c r="G6785" s="367">
        <v>755.00000000000455</v>
      </c>
      <c r="H6785" s="367">
        <v>188750</v>
      </c>
      <c r="I6785" s="384">
        <v>-862233.41173754563</v>
      </c>
      <c r="J6785" s="367">
        <v>755</v>
      </c>
      <c r="K6785" s="367">
        <v>45757.575757576218</v>
      </c>
      <c r="L6785" s="384">
        <v>58082.872261263212</v>
      </c>
      <c r="M6785" s="367">
        <v>755.00000000000762</v>
      </c>
      <c r="N6785" s="367">
        <v>755</v>
      </c>
      <c r="O6785" s="384">
        <v>-438.11211898506474</v>
      </c>
      <c r="P6785" s="367">
        <v>10.9475</v>
      </c>
      <c r="Q6785" s="367">
        <v>755</v>
      </c>
      <c r="R6785" s="384">
        <v>1062.1095149795126</v>
      </c>
      <c r="S6785" s="367">
        <v>10.57</v>
      </c>
      <c r="T6785" s="367">
        <v>26034.482758620441</v>
      </c>
      <c r="U6785" s="384">
        <v>30663.13077415475</v>
      </c>
      <c r="V6785" s="367">
        <v>754.99999999999284</v>
      </c>
      <c r="W6785" s="367">
        <v>1258333.3333333333</v>
      </c>
      <c r="X6785" s="384">
        <v>108287.96417437743</v>
      </c>
      <c r="Y6785" s="386">
        <v>754.99999999999989</v>
      </c>
      <c r="Z6785" s="367"/>
      <c r="AA6785" s="367"/>
      <c r="AB6785" s="367"/>
      <c r="AC6785" s="367"/>
      <c r="AD6785" s="367"/>
      <c r="AE6785" s="367"/>
      <c r="AF6785" s="367"/>
      <c r="AG6785" s="367"/>
      <c r="AH6785" s="367"/>
      <c r="AI6785" s="367"/>
      <c r="AJ6785" s="367"/>
      <c r="AK6785" s="367"/>
      <c r="AL6785" s="367"/>
      <c r="AM6785" s="367"/>
      <c r="AN6785" s="367"/>
      <c r="AO6785" s="367"/>
      <c r="AP6785" s="367"/>
      <c r="AQ6785" s="367"/>
      <c r="AR6785" s="367"/>
      <c r="AS6785" s="367"/>
      <c r="AT6785" s="367"/>
    </row>
    <row r="6786" spans="2:46" ht="13.8">
      <c r="B6786" s="26">
        <v>126.00000000000139</v>
      </c>
      <c r="C6786" s="363">
        <v>634.83153197380864</v>
      </c>
      <c r="D6786" s="367">
        <v>756.0000000000083</v>
      </c>
      <c r="E6786" s="367">
        <v>35162.790697674631</v>
      </c>
      <c r="F6786" s="367">
        <v>-68112.190269177911</v>
      </c>
      <c r="G6786" s="367">
        <v>756.00000000000455</v>
      </c>
      <c r="H6786" s="367">
        <v>189000</v>
      </c>
      <c r="I6786" s="384">
        <v>-864782.8390136126</v>
      </c>
      <c r="J6786" s="367">
        <v>756</v>
      </c>
      <c r="K6786" s="367">
        <v>45818.181818182282</v>
      </c>
      <c r="L6786" s="384">
        <v>58068.296350809018</v>
      </c>
      <c r="M6786" s="367">
        <v>756.00000000000762</v>
      </c>
      <c r="N6786" s="367">
        <v>756</v>
      </c>
      <c r="O6786" s="384">
        <v>-440.17365257918885</v>
      </c>
      <c r="P6786" s="367">
        <v>10.962</v>
      </c>
      <c r="Q6786" s="367">
        <v>756</v>
      </c>
      <c r="R6786" s="384">
        <v>1062.817196460544</v>
      </c>
      <c r="S6786" s="367">
        <v>10.584</v>
      </c>
      <c r="T6786" s="367">
        <v>26068.965517241129</v>
      </c>
      <c r="U6786" s="384">
        <v>30610.986179249085</v>
      </c>
      <c r="V6786" s="367">
        <v>755.99999999999284</v>
      </c>
      <c r="W6786" s="367">
        <v>1260000</v>
      </c>
      <c r="X6786" s="384">
        <v>108427.94261730084</v>
      </c>
      <c r="Y6786" s="386">
        <v>756</v>
      </c>
      <c r="Z6786" s="367"/>
      <c r="AA6786" s="367"/>
      <c r="AB6786" s="367"/>
      <c r="AC6786" s="367"/>
      <c r="AD6786" s="367"/>
      <c r="AE6786" s="367"/>
      <c r="AF6786" s="367"/>
      <c r="AG6786" s="367"/>
      <c r="AH6786" s="367"/>
      <c r="AI6786" s="367"/>
      <c r="AJ6786" s="367"/>
      <c r="AK6786" s="367"/>
      <c r="AL6786" s="367"/>
      <c r="AM6786" s="367"/>
      <c r="AN6786" s="367"/>
      <c r="AO6786" s="367"/>
      <c r="AP6786" s="367"/>
      <c r="AQ6786" s="367"/>
      <c r="AR6786" s="367"/>
      <c r="AS6786" s="367"/>
      <c r="AT6786" s="367"/>
    </row>
    <row r="6787" spans="2:46" ht="13.8">
      <c r="B6787" s="26">
        <v>126.16666666666806</v>
      </c>
      <c r="C6787" s="363">
        <v>635.67068181484262</v>
      </c>
      <c r="D6787" s="367">
        <v>757.00000000000841</v>
      </c>
      <c r="E6787" s="367">
        <v>35209.302325581608</v>
      </c>
      <c r="F6787" s="367">
        <v>-68321.989783133744</v>
      </c>
      <c r="G6787" s="367">
        <v>757.00000000000455</v>
      </c>
      <c r="H6787" s="367">
        <v>189250</v>
      </c>
      <c r="I6787" s="384">
        <v>-867335.98956022772</v>
      </c>
      <c r="J6787" s="367">
        <v>757</v>
      </c>
      <c r="K6787" s="367">
        <v>45878.787878788346</v>
      </c>
      <c r="L6787" s="384">
        <v>58053.478358695837</v>
      </c>
      <c r="M6787" s="367">
        <v>757.00000000000773</v>
      </c>
      <c r="N6787" s="367">
        <v>757</v>
      </c>
      <c r="O6787" s="384">
        <v>-442.23910483109569</v>
      </c>
      <c r="P6787" s="367">
        <v>10.9765</v>
      </c>
      <c r="Q6787" s="367">
        <v>757</v>
      </c>
      <c r="R6787" s="384">
        <v>1063.5230285074788</v>
      </c>
      <c r="S6787" s="367">
        <v>10.597999999999999</v>
      </c>
      <c r="T6787" s="367">
        <v>26103.448275861818</v>
      </c>
      <c r="U6787" s="384">
        <v>30558.596192774243</v>
      </c>
      <c r="V6787" s="367">
        <v>756.99999999999272</v>
      </c>
      <c r="W6787" s="367">
        <v>1261666.6666666667</v>
      </c>
      <c r="X6787" s="384">
        <v>108567.91193502794</v>
      </c>
      <c r="Y6787" s="386">
        <v>757</v>
      </c>
      <c r="Z6787" s="367"/>
      <c r="AA6787" s="367"/>
      <c r="AB6787" s="367"/>
      <c r="AC6787" s="367"/>
      <c r="AD6787" s="367"/>
      <c r="AE6787" s="367"/>
      <c r="AF6787" s="367"/>
      <c r="AG6787" s="367"/>
      <c r="AH6787" s="367"/>
      <c r="AI6787" s="367"/>
      <c r="AJ6787" s="367"/>
      <c r="AK6787" s="367"/>
      <c r="AL6787" s="367"/>
      <c r="AM6787" s="367"/>
      <c r="AN6787" s="367"/>
      <c r="AO6787" s="367"/>
      <c r="AP6787" s="367"/>
      <c r="AQ6787" s="367"/>
      <c r="AR6787" s="367"/>
      <c r="AS6787" s="367"/>
      <c r="AT6787" s="367"/>
    </row>
    <row r="6788" spans="2:46" ht="13.8">
      <c r="B6788" s="26">
        <v>126.33333333333474</v>
      </c>
      <c r="C6788" s="363">
        <v>636.50983013828716</v>
      </c>
      <c r="D6788" s="367">
        <v>758.00000000000841</v>
      </c>
      <c r="E6788" s="367">
        <v>35255.813953488585</v>
      </c>
      <c r="F6788" s="367">
        <v>-68532.105556070237</v>
      </c>
      <c r="G6788" s="367">
        <v>758.00000000000455</v>
      </c>
      <c r="H6788" s="367">
        <v>189500</v>
      </c>
      <c r="I6788" s="384">
        <v>-869892.86337739066</v>
      </c>
      <c r="J6788" s="367">
        <v>758</v>
      </c>
      <c r="K6788" s="367">
        <v>45939.393939394409</v>
      </c>
      <c r="L6788" s="384">
        <v>58038.418284923682</v>
      </c>
      <c r="M6788" s="367">
        <v>758.00000000000773</v>
      </c>
      <c r="N6788" s="367">
        <v>758</v>
      </c>
      <c r="O6788" s="384">
        <v>-444.3084757407853</v>
      </c>
      <c r="P6788" s="367">
        <v>10.991000000000001</v>
      </c>
      <c r="Q6788" s="367">
        <v>758</v>
      </c>
      <c r="R6788" s="384">
        <v>1064.227011120317</v>
      </c>
      <c r="S6788" s="367">
        <v>10.612</v>
      </c>
      <c r="T6788" s="367">
        <v>26137.931034482506</v>
      </c>
      <c r="U6788" s="384">
        <v>30505.960814730217</v>
      </c>
      <c r="V6788" s="367">
        <v>757.99999999999272</v>
      </c>
      <c r="W6788" s="367">
        <v>1263333.3333333335</v>
      </c>
      <c r="X6788" s="384">
        <v>108707.87212755877</v>
      </c>
      <c r="Y6788" s="386">
        <v>758</v>
      </c>
      <c r="Z6788" s="367"/>
      <c r="AA6788" s="367"/>
      <c r="AB6788" s="367"/>
      <c r="AC6788" s="367"/>
      <c r="AD6788" s="367"/>
      <c r="AE6788" s="367"/>
      <c r="AF6788" s="367"/>
      <c r="AG6788" s="367"/>
      <c r="AH6788" s="367"/>
      <c r="AI6788" s="367"/>
      <c r="AJ6788" s="367"/>
      <c r="AK6788" s="367"/>
      <c r="AL6788" s="367"/>
      <c r="AM6788" s="367"/>
      <c r="AN6788" s="367"/>
      <c r="AO6788" s="367"/>
      <c r="AP6788" s="367"/>
      <c r="AQ6788" s="367"/>
      <c r="AR6788" s="367"/>
      <c r="AS6788" s="367"/>
      <c r="AT6788" s="367"/>
    </row>
    <row r="6789" spans="2:46" ht="13.8">
      <c r="B6789" s="26">
        <v>126.50000000000141</v>
      </c>
      <c r="C6789" s="363">
        <v>637.34897694414224</v>
      </c>
      <c r="D6789" s="367">
        <v>759.00000000000841</v>
      </c>
      <c r="E6789" s="367">
        <v>35302.325581395562</v>
      </c>
      <c r="F6789" s="367">
        <v>-68742.53758798739</v>
      </c>
      <c r="G6789" s="367">
        <v>759.00000000000455</v>
      </c>
      <c r="H6789" s="367">
        <v>189750</v>
      </c>
      <c r="I6789" s="384">
        <v>-872453.46046510176</v>
      </c>
      <c r="J6789" s="367">
        <v>759</v>
      </c>
      <c r="K6789" s="367">
        <v>46000.000000000473</v>
      </c>
      <c r="L6789" s="384">
        <v>58023.116129492562</v>
      </c>
      <c r="M6789" s="367">
        <v>759.00000000000784</v>
      </c>
      <c r="N6789" s="367">
        <v>759</v>
      </c>
      <c r="O6789" s="384">
        <v>-446.381765308257</v>
      </c>
      <c r="P6789" s="367">
        <v>11.0055</v>
      </c>
      <c r="Q6789" s="367">
        <v>759</v>
      </c>
      <c r="R6789" s="384">
        <v>1064.9291442990591</v>
      </c>
      <c r="S6789" s="367">
        <v>10.625999999999999</v>
      </c>
      <c r="T6789" s="367">
        <v>26172.413793103195</v>
      </c>
      <c r="U6789" s="384">
        <v>30453.080045117014</v>
      </c>
      <c r="V6789" s="367">
        <v>758.99999999999272</v>
      </c>
      <c r="W6789" s="367">
        <v>1265000.0000000002</v>
      </c>
      <c r="X6789" s="384">
        <v>108847.82319489332</v>
      </c>
      <c r="Y6789" s="386">
        <v>759.00000000000011</v>
      </c>
      <c r="Z6789" s="367"/>
      <c r="AA6789" s="367"/>
      <c r="AB6789" s="367"/>
      <c r="AC6789" s="367"/>
      <c r="AD6789" s="367"/>
      <c r="AE6789" s="367"/>
      <c r="AF6789" s="367"/>
      <c r="AG6789" s="367"/>
      <c r="AH6789" s="367"/>
      <c r="AI6789" s="367"/>
      <c r="AJ6789" s="367"/>
      <c r="AK6789" s="367"/>
      <c r="AL6789" s="367"/>
      <c r="AM6789" s="367"/>
      <c r="AN6789" s="367"/>
      <c r="AO6789" s="367"/>
      <c r="AP6789" s="367"/>
      <c r="AQ6789" s="367"/>
      <c r="AR6789" s="367"/>
      <c r="AS6789" s="367"/>
      <c r="AT6789" s="367"/>
    </row>
    <row r="6790" spans="2:46" ht="13.8">
      <c r="B6790" s="26">
        <v>126.66666666666808</v>
      </c>
      <c r="C6790" s="363">
        <v>638.18812223240786</v>
      </c>
      <c r="D6790" s="367">
        <v>760.00000000000841</v>
      </c>
      <c r="E6790" s="367">
        <v>35348.837209302539</v>
      </c>
      <c r="F6790" s="367">
        <v>-68953.285878885232</v>
      </c>
      <c r="G6790" s="367">
        <v>760.00000000000466</v>
      </c>
      <c r="H6790" s="367">
        <v>190000</v>
      </c>
      <c r="I6790" s="384">
        <v>-875017.78082336066</v>
      </c>
      <c r="J6790" s="367">
        <v>760</v>
      </c>
      <c r="K6790" s="367">
        <v>46060.606060606537</v>
      </c>
      <c r="L6790" s="384">
        <v>58007.571892402462</v>
      </c>
      <c r="M6790" s="367">
        <v>760.00000000000784</v>
      </c>
      <c r="N6790" s="367">
        <v>760</v>
      </c>
      <c r="O6790" s="384">
        <v>-448.4589735335116</v>
      </c>
      <c r="P6790" s="367">
        <v>11.02</v>
      </c>
      <c r="Q6790" s="367">
        <v>760</v>
      </c>
      <c r="R6790" s="384">
        <v>1065.6294280437044</v>
      </c>
      <c r="S6790" s="367">
        <v>10.64</v>
      </c>
      <c r="T6790" s="367">
        <v>26206.896551723883</v>
      </c>
      <c r="U6790" s="384">
        <v>30399.953883934639</v>
      </c>
      <c r="V6790" s="367">
        <v>759.99999999999261</v>
      </c>
      <c r="W6790" s="367">
        <v>1266666.666666667</v>
      </c>
      <c r="X6790" s="384">
        <v>108987.76513703159</v>
      </c>
      <c r="Y6790" s="386">
        <v>760.00000000000011</v>
      </c>
      <c r="Z6790" s="367"/>
      <c r="AA6790" s="367"/>
      <c r="AB6790" s="367"/>
      <c r="AC6790" s="367"/>
      <c r="AD6790" s="367"/>
      <c r="AE6790" s="367"/>
      <c r="AF6790" s="367"/>
      <c r="AG6790" s="367"/>
      <c r="AH6790" s="367"/>
      <c r="AI6790" s="367"/>
      <c r="AJ6790" s="367"/>
      <c r="AK6790" s="367"/>
      <c r="AL6790" s="367"/>
      <c r="AM6790" s="367"/>
      <c r="AN6790" s="367"/>
      <c r="AO6790" s="367"/>
      <c r="AP6790" s="367"/>
      <c r="AQ6790" s="367"/>
      <c r="AR6790" s="367"/>
      <c r="AS6790" s="367"/>
      <c r="AT6790" s="367"/>
    </row>
    <row r="6791" spans="2:46" ht="13.8">
      <c r="B6791" s="26">
        <v>126.83333333333475</v>
      </c>
      <c r="C6791" s="363">
        <v>639.02726600308415</v>
      </c>
      <c r="D6791" s="367">
        <v>761.00000000000853</v>
      </c>
      <c r="E6791" s="367">
        <v>35395.348837209516</v>
      </c>
      <c r="F6791" s="367">
        <v>-69164.350428763748</v>
      </c>
      <c r="G6791" s="367">
        <v>761.00000000000466</v>
      </c>
      <c r="H6791" s="367">
        <v>190250</v>
      </c>
      <c r="I6791" s="384">
        <v>-877585.82445216784</v>
      </c>
      <c r="J6791" s="367">
        <v>761</v>
      </c>
      <c r="K6791" s="367">
        <v>46121.2121212126</v>
      </c>
      <c r="L6791" s="384">
        <v>57991.785573653404</v>
      </c>
      <c r="M6791" s="367">
        <v>761.00000000000796</v>
      </c>
      <c r="N6791" s="367">
        <v>761</v>
      </c>
      <c r="O6791" s="384">
        <v>-450.54010041654919</v>
      </c>
      <c r="P6791" s="367">
        <v>11.034500000000001</v>
      </c>
      <c r="Q6791" s="367">
        <v>761</v>
      </c>
      <c r="R6791" s="384">
        <v>1066.3278623542531</v>
      </c>
      <c r="S6791" s="367">
        <v>10.654</v>
      </c>
      <c r="T6791" s="367">
        <v>26241.379310344571</v>
      </c>
      <c r="U6791" s="384">
        <v>30346.582331183079</v>
      </c>
      <c r="V6791" s="367">
        <v>760.99999999999261</v>
      </c>
      <c r="W6791" s="367">
        <v>1268333.3333333337</v>
      </c>
      <c r="X6791" s="384">
        <v>109127.69795397356</v>
      </c>
      <c r="Y6791" s="386">
        <v>761.00000000000023</v>
      </c>
      <c r="Z6791" s="367"/>
      <c r="AA6791" s="367"/>
      <c r="AB6791" s="367"/>
      <c r="AC6791" s="367"/>
      <c r="AD6791" s="367"/>
      <c r="AE6791" s="367"/>
      <c r="AF6791" s="367"/>
      <c r="AG6791" s="367"/>
      <c r="AH6791" s="367"/>
      <c r="AI6791" s="367"/>
      <c r="AJ6791" s="367"/>
      <c r="AK6791" s="367"/>
      <c r="AL6791" s="367"/>
      <c r="AM6791" s="367"/>
      <c r="AN6791" s="367"/>
      <c r="AO6791" s="367"/>
      <c r="AP6791" s="367"/>
      <c r="AQ6791" s="367"/>
      <c r="AR6791" s="367"/>
      <c r="AS6791" s="367"/>
      <c r="AT6791" s="367"/>
    </row>
    <row r="6792" spans="2:46" ht="13.8">
      <c r="B6792" s="26">
        <v>127.00000000000142</v>
      </c>
      <c r="C6792" s="363">
        <v>639.86640825617087</v>
      </c>
      <c r="D6792" s="367">
        <v>762.00000000000853</v>
      </c>
      <c r="E6792" s="367">
        <v>35441.860465116493</v>
      </c>
      <c r="F6792" s="367">
        <v>-69375.731237622895</v>
      </c>
      <c r="G6792" s="367">
        <v>762.00000000000466</v>
      </c>
      <c r="H6792" s="367">
        <v>190500</v>
      </c>
      <c r="I6792" s="384">
        <v>-880157.59135152283</v>
      </c>
      <c r="J6792" s="367">
        <v>762</v>
      </c>
      <c r="K6792" s="367">
        <v>46181.818181818664</v>
      </c>
      <c r="L6792" s="384">
        <v>57975.757173245358</v>
      </c>
      <c r="M6792" s="367">
        <v>762.00000000000796</v>
      </c>
      <c r="N6792" s="367">
        <v>762</v>
      </c>
      <c r="O6792" s="384">
        <v>-452.62514595736877</v>
      </c>
      <c r="P6792" s="367">
        <v>11.048999999999999</v>
      </c>
      <c r="Q6792" s="367">
        <v>762</v>
      </c>
      <c r="R6792" s="384">
        <v>1067.0244472307056</v>
      </c>
      <c r="S6792" s="367">
        <v>10.668000000000001</v>
      </c>
      <c r="T6792" s="367">
        <v>26275.86206896526</v>
      </c>
      <c r="U6792" s="384">
        <v>30292.965386862335</v>
      </c>
      <c r="V6792" s="367">
        <v>761.99999999999261</v>
      </c>
      <c r="W6792" s="367">
        <v>1270000.0000000005</v>
      </c>
      <c r="X6792" s="384">
        <v>109267.62164571926</v>
      </c>
      <c r="Y6792" s="386">
        <v>762.00000000000023</v>
      </c>
      <c r="Z6792" s="367"/>
      <c r="AA6792" s="367"/>
      <c r="AB6792" s="367"/>
      <c r="AC6792" s="367"/>
      <c r="AD6792" s="367"/>
      <c r="AE6792" s="367"/>
      <c r="AF6792" s="367"/>
      <c r="AG6792" s="367"/>
      <c r="AH6792" s="367"/>
      <c r="AI6792" s="367"/>
      <c r="AJ6792" s="367"/>
      <c r="AK6792" s="367"/>
      <c r="AL6792" s="367"/>
      <c r="AM6792" s="367"/>
      <c r="AN6792" s="367"/>
      <c r="AO6792" s="367"/>
      <c r="AP6792" s="367"/>
      <c r="AQ6792" s="367"/>
      <c r="AR6792" s="367"/>
      <c r="AS6792" s="367"/>
      <c r="AT6792" s="367"/>
    </row>
    <row r="6793" spans="2:46" ht="13.8">
      <c r="B6793" s="26">
        <v>127.16666666666809</v>
      </c>
      <c r="C6793" s="363">
        <v>640.70554899166802</v>
      </c>
      <c r="D6793" s="367">
        <v>763.00000000000853</v>
      </c>
      <c r="E6793" s="367">
        <v>35488.37209302347</v>
      </c>
      <c r="F6793" s="367">
        <v>-69587.428305462716</v>
      </c>
      <c r="G6793" s="367">
        <v>763.00000000000466</v>
      </c>
      <c r="H6793" s="367">
        <v>190750</v>
      </c>
      <c r="I6793" s="384">
        <v>-882733.08152142586</v>
      </c>
      <c r="J6793" s="367">
        <v>763</v>
      </c>
      <c r="K6793" s="367">
        <v>46242.424242424728</v>
      </c>
      <c r="L6793" s="384">
        <v>57959.486691178339</v>
      </c>
      <c r="M6793" s="367">
        <v>763.00000000000807</v>
      </c>
      <c r="N6793" s="367">
        <v>763</v>
      </c>
      <c r="O6793" s="384">
        <v>-454.71411015597147</v>
      </c>
      <c r="P6793" s="367">
        <v>11.063500000000001</v>
      </c>
      <c r="Q6793" s="367">
        <v>763</v>
      </c>
      <c r="R6793" s="384">
        <v>1067.7191826730611</v>
      </c>
      <c r="S6793" s="367">
        <v>10.682</v>
      </c>
      <c r="T6793" s="367">
        <v>26310.344827585948</v>
      </c>
      <c r="U6793" s="384">
        <v>30239.103050972422</v>
      </c>
      <c r="V6793" s="367">
        <v>762.9999999999925</v>
      </c>
      <c r="W6793" s="367">
        <v>1271666.6666666672</v>
      </c>
      <c r="X6793" s="384">
        <v>109407.53621226869</v>
      </c>
      <c r="Y6793" s="386">
        <v>763.00000000000034</v>
      </c>
      <c r="Z6793" s="367"/>
      <c r="AA6793" s="367"/>
      <c r="AB6793" s="367"/>
      <c r="AC6793" s="367"/>
      <c r="AD6793" s="367"/>
      <c r="AE6793" s="367"/>
      <c r="AF6793" s="367"/>
      <c r="AG6793" s="367"/>
      <c r="AH6793" s="367"/>
      <c r="AI6793" s="367"/>
      <c r="AJ6793" s="367"/>
      <c r="AK6793" s="367"/>
      <c r="AL6793" s="367"/>
      <c r="AM6793" s="367"/>
      <c r="AN6793" s="367"/>
      <c r="AO6793" s="367"/>
      <c r="AP6793" s="367"/>
      <c r="AQ6793" s="367"/>
      <c r="AR6793" s="367"/>
      <c r="AS6793" s="367"/>
      <c r="AT6793" s="367"/>
    </row>
    <row r="6794" spans="2:46" ht="13.8">
      <c r="B6794" s="26">
        <v>127.33333333333476</v>
      </c>
      <c r="C6794" s="363">
        <v>641.54468820957595</v>
      </c>
      <c r="D6794" s="367">
        <v>764.00000000000853</v>
      </c>
      <c r="E6794" s="367">
        <v>35534.883720930447</v>
      </c>
      <c r="F6794" s="367">
        <v>-69799.441632283197</v>
      </c>
      <c r="G6794" s="367">
        <v>764.00000000000466</v>
      </c>
      <c r="H6794" s="367">
        <v>191000</v>
      </c>
      <c r="I6794" s="384">
        <v>-885312.29496187682</v>
      </c>
      <c r="J6794" s="367">
        <v>764</v>
      </c>
      <c r="K6794" s="367">
        <v>46303.030303030791</v>
      </c>
      <c r="L6794" s="384">
        <v>57942.974127452355</v>
      </c>
      <c r="M6794" s="367">
        <v>764.00000000000807</v>
      </c>
      <c r="N6794" s="367">
        <v>764</v>
      </c>
      <c r="O6794" s="384">
        <v>-456.80699301235626</v>
      </c>
      <c r="P6794" s="367">
        <v>11.077999999999999</v>
      </c>
      <c r="Q6794" s="367">
        <v>764</v>
      </c>
      <c r="R6794" s="384">
        <v>1068.4120686813205</v>
      </c>
      <c r="S6794" s="367">
        <v>10.696000000000002</v>
      </c>
      <c r="T6794" s="367">
        <v>26344.827586206637</v>
      </c>
      <c r="U6794" s="384">
        <v>30184.995323513322</v>
      </c>
      <c r="V6794" s="367">
        <v>763.9999999999925</v>
      </c>
      <c r="W6794" s="367">
        <v>1273333.333333334</v>
      </c>
      <c r="X6794" s="384">
        <v>109547.44165362182</v>
      </c>
      <c r="Y6794" s="386">
        <v>764.00000000000034</v>
      </c>
      <c r="Z6794" s="367"/>
      <c r="AA6794" s="367"/>
      <c r="AB6794" s="367"/>
      <c r="AC6794" s="367"/>
      <c r="AD6794" s="367"/>
      <c r="AE6794" s="367"/>
      <c r="AF6794" s="367"/>
      <c r="AG6794" s="367"/>
      <c r="AH6794" s="367"/>
      <c r="AI6794" s="367"/>
      <c r="AJ6794" s="367"/>
      <c r="AK6794" s="367"/>
      <c r="AL6794" s="367"/>
      <c r="AM6794" s="367"/>
      <c r="AN6794" s="367"/>
      <c r="AO6794" s="367"/>
      <c r="AP6794" s="367"/>
      <c r="AQ6794" s="367"/>
      <c r="AR6794" s="367"/>
      <c r="AS6794" s="367"/>
      <c r="AT6794" s="367"/>
    </row>
    <row r="6795" spans="2:46" ht="13.8">
      <c r="B6795" s="26">
        <v>127.50000000000144</v>
      </c>
      <c r="C6795" s="363">
        <v>642.38382590989431</v>
      </c>
      <c r="D6795" s="367">
        <v>765.00000000000864</v>
      </c>
      <c r="E6795" s="367">
        <v>35581.395348837425</v>
      </c>
      <c r="F6795" s="367">
        <v>-70011.771218084352</v>
      </c>
      <c r="G6795" s="367">
        <v>765.00000000000466</v>
      </c>
      <c r="H6795" s="367">
        <v>191250</v>
      </c>
      <c r="I6795" s="384">
        <v>-887895.23167287593</v>
      </c>
      <c r="J6795" s="367">
        <v>765</v>
      </c>
      <c r="K6795" s="367">
        <v>46363.636363636855</v>
      </c>
      <c r="L6795" s="384">
        <v>57926.219482067398</v>
      </c>
      <c r="M6795" s="367">
        <v>765.00000000000807</v>
      </c>
      <c r="N6795" s="367">
        <v>765</v>
      </c>
      <c r="O6795" s="384">
        <v>-458.90379452652388</v>
      </c>
      <c r="P6795" s="367">
        <v>11.092499999999999</v>
      </c>
      <c r="Q6795" s="367">
        <v>765</v>
      </c>
      <c r="R6795" s="384">
        <v>1069.1031052554833</v>
      </c>
      <c r="S6795" s="367">
        <v>10.709999999999999</v>
      </c>
      <c r="T6795" s="367">
        <v>26379.310344827325</v>
      </c>
      <c r="U6795" s="384">
        <v>30130.642204485048</v>
      </c>
      <c r="V6795" s="367">
        <v>764.9999999999925</v>
      </c>
      <c r="W6795" s="367">
        <v>1275000.0000000007</v>
      </c>
      <c r="X6795" s="384">
        <v>109687.33796977867</v>
      </c>
      <c r="Y6795" s="386">
        <v>765.00000000000034</v>
      </c>
      <c r="Z6795" s="367"/>
      <c r="AA6795" s="367"/>
      <c r="AB6795" s="367"/>
      <c r="AC6795" s="367"/>
      <c r="AD6795" s="367"/>
      <c r="AE6795" s="367"/>
      <c r="AF6795" s="367"/>
      <c r="AG6795" s="367"/>
      <c r="AH6795" s="367"/>
      <c r="AI6795" s="367"/>
      <c r="AJ6795" s="367"/>
      <c r="AK6795" s="367"/>
      <c r="AL6795" s="367"/>
      <c r="AM6795" s="367"/>
      <c r="AN6795" s="367"/>
      <c r="AO6795" s="367"/>
      <c r="AP6795" s="367"/>
      <c r="AQ6795" s="367"/>
      <c r="AR6795" s="367"/>
      <c r="AS6795" s="367"/>
      <c r="AT6795" s="367"/>
    </row>
    <row r="6796" spans="2:46" ht="13.8">
      <c r="B6796" s="26">
        <v>127.66666666666811</v>
      </c>
      <c r="C6796" s="363">
        <v>643.22296209262322</v>
      </c>
      <c r="D6796" s="367">
        <v>766.00000000000864</v>
      </c>
      <c r="E6796" s="367">
        <v>35627.906976744402</v>
      </c>
      <c r="F6796" s="367">
        <v>-70224.417062866181</v>
      </c>
      <c r="G6796" s="367">
        <v>766.00000000000466</v>
      </c>
      <c r="H6796" s="367">
        <v>191500</v>
      </c>
      <c r="I6796" s="384">
        <v>-890481.89165442286</v>
      </c>
      <c r="J6796" s="367">
        <v>766</v>
      </c>
      <c r="K6796" s="367">
        <v>46424.242424242919</v>
      </c>
      <c r="L6796" s="384">
        <v>57909.222755023475</v>
      </c>
      <c r="M6796" s="367">
        <v>766.00000000000819</v>
      </c>
      <c r="N6796" s="367">
        <v>766</v>
      </c>
      <c r="O6796" s="384">
        <v>-461.0045146984744</v>
      </c>
      <c r="P6796" s="367">
        <v>11.107000000000001</v>
      </c>
      <c r="Q6796" s="367">
        <v>766</v>
      </c>
      <c r="R6796" s="384">
        <v>1069.7922923955498</v>
      </c>
      <c r="S6796" s="367">
        <v>10.723999999999998</v>
      </c>
      <c r="T6796" s="367">
        <v>26413.793103448013</v>
      </c>
      <c r="U6796" s="384">
        <v>30076.043693887597</v>
      </c>
      <c r="V6796" s="367">
        <v>765.99999999999238</v>
      </c>
      <c r="W6796" s="367">
        <v>1276666.6666666674</v>
      </c>
      <c r="X6796" s="384">
        <v>109827.22516073924</v>
      </c>
      <c r="Y6796" s="386">
        <v>766.00000000000045</v>
      </c>
      <c r="Z6796" s="367"/>
      <c r="AA6796" s="367"/>
      <c r="AB6796" s="367"/>
      <c r="AC6796" s="367"/>
      <c r="AD6796" s="367"/>
      <c r="AE6796" s="367"/>
      <c r="AF6796" s="367"/>
      <c r="AG6796" s="367"/>
      <c r="AH6796" s="367"/>
      <c r="AI6796" s="367"/>
      <c r="AJ6796" s="367"/>
      <c r="AK6796" s="367"/>
      <c r="AL6796" s="367"/>
      <c r="AM6796" s="367"/>
      <c r="AN6796" s="367"/>
      <c r="AO6796" s="367"/>
      <c r="AP6796" s="367"/>
      <c r="AQ6796" s="367"/>
      <c r="AR6796" s="367"/>
      <c r="AS6796" s="367"/>
      <c r="AT6796" s="367"/>
    </row>
    <row r="6797" spans="2:46" ht="13.8">
      <c r="B6797" s="26">
        <v>127.83333333333478</v>
      </c>
      <c r="C6797" s="363">
        <v>644.06209675776267</v>
      </c>
      <c r="D6797" s="367">
        <v>767.00000000000864</v>
      </c>
      <c r="E6797" s="367">
        <v>35674.418604651379</v>
      </c>
      <c r="F6797" s="367">
        <v>-70437.379166628642</v>
      </c>
      <c r="G6797" s="367">
        <v>767.00000000000466</v>
      </c>
      <c r="H6797" s="367">
        <v>191750</v>
      </c>
      <c r="I6797" s="384">
        <v>-893072.27490651794</v>
      </c>
      <c r="J6797" s="367">
        <v>767</v>
      </c>
      <c r="K6797" s="367">
        <v>46484.848484848982</v>
      </c>
      <c r="L6797" s="384">
        <v>57891.983946320564</v>
      </c>
      <c r="M6797" s="367">
        <v>767.00000000000819</v>
      </c>
      <c r="N6797" s="367">
        <v>767</v>
      </c>
      <c r="O6797" s="384">
        <v>-463.109153528207</v>
      </c>
      <c r="P6797" s="367">
        <v>11.121499999999999</v>
      </c>
      <c r="Q6797" s="367">
        <v>767</v>
      </c>
      <c r="R6797" s="384">
        <v>1070.4796301015194</v>
      </c>
      <c r="S6797" s="367">
        <v>10.738</v>
      </c>
      <c r="T6797" s="367">
        <v>26448.275862068702</v>
      </c>
      <c r="U6797" s="384">
        <v>30021.199791720966</v>
      </c>
      <c r="V6797" s="367">
        <v>766.99999999999238</v>
      </c>
      <c r="W6797" s="367">
        <v>1278333.3333333342</v>
      </c>
      <c r="X6797" s="384">
        <v>109967.10322650349</v>
      </c>
      <c r="Y6797" s="386">
        <v>767.00000000000045</v>
      </c>
      <c r="Z6797" s="367"/>
      <c r="AA6797" s="367"/>
      <c r="AB6797" s="367"/>
      <c r="AC6797" s="367"/>
      <c r="AD6797" s="367"/>
      <c r="AE6797" s="367"/>
      <c r="AF6797" s="367"/>
      <c r="AG6797" s="367"/>
      <c r="AH6797" s="367"/>
      <c r="AI6797" s="367"/>
      <c r="AJ6797" s="367"/>
      <c r="AK6797" s="367"/>
      <c r="AL6797" s="367"/>
      <c r="AM6797" s="367"/>
      <c r="AN6797" s="367"/>
      <c r="AO6797" s="367"/>
      <c r="AP6797" s="367"/>
      <c r="AQ6797" s="367"/>
      <c r="AR6797" s="367"/>
      <c r="AS6797" s="367"/>
      <c r="AT6797" s="367"/>
    </row>
    <row r="6798" spans="2:46" ht="13.8">
      <c r="B6798" s="26">
        <v>128.00000000000145</v>
      </c>
      <c r="C6798" s="363">
        <v>644.90122990531279</v>
      </c>
      <c r="D6798" s="367">
        <v>768.00000000000864</v>
      </c>
      <c r="E6798" s="367">
        <v>35720.930232558356</v>
      </c>
      <c r="F6798" s="367">
        <v>-70650.657529371791</v>
      </c>
      <c r="G6798" s="367">
        <v>768.00000000000466</v>
      </c>
      <c r="H6798" s="367">
        <v>192000</v>
      </c>
      <c r="I6798" s="384">
        <v>-895666.38142916083</v>
      </c>
      <c r="J6798" s="367">
        <v>768</v>
      </c>
      <c r="K6798" s="367">
        <v>46545.454545455046</v>
      </c>
      <c r="L6798" s="384">
        <v>57874.503055958681</v>
      </c>
      <c r="M6798" s="367">
        <v>768.0000000000083</v>
      </c>
      <c r="N6798" s="367">
        <v>768</v>
      </c>
      <c r="O6798" s="384">
        <v>-465.2177110157225</v>
      </c>
      <c r="P6798" s="367">
        <v>11.135999999999999</v>
      </c>
      <c r="Q6798" s="367">
        <v>768</v>
      </c>
      <c r="R6798" s="384">
        <v>1071.1651183733927</v>
      </c>
      <c r="S6798" s="367">
        <v>10.751999999999999</v>
      </c>
      <c r="T6798" s="367">
        <v>26482.75862068939</v>
      </c>
      <c r="U6798" s="384">
        <v>29966.110497985152</v>
      </c>
      <c r="V6798" s="367">
        <v>767.99999999999238</v>
      </c>
      <c r="W6798" s="367">
        <v>1280000.0000000009</v>
      </c>
      <c r="X6798" s="384">
        <v>110106.97216707149</v>
      </c>
      <c r="Y6798" s="386">
        <v>768.00000000000057</v>
      </c>
      <c r="Z6798" s="367"/>
      <c r="AA6798" s="367"/>
      <c r="AB6798" s="367"/>
      <c r="AC6798" s="367"/>
      <c r="AD6798" s="367"/>
      <c r="AE6798" s="367"/>
      <c r="AF6798" s="367"/>
      <c r="AG6798" s="367"/>
      <c r="AH6798" s="367"/>
      <c r="AI6798" s="367"/>
      <c r="AJ6798" s="367"/>
      <c r="AK6798" s="367"/>
      <c r="AL6798" s="367"/>
      <c r="AM6798" s="367"/>
      <c r="AN6798" s="367"/>
      <c r="AO6798" s="367"/>
      <c r="AP6798" s="367"/>
      <c r="AQ6798" s="367"/>
      <c r="AR6798" s="367"/>
      <c r="AS6798" s="367"/>
      <c r="AT6798" s="367"/>
    </row>
    <row r="6799" spans="2:46" ht="13.8">
      <c r="B6799" s="26">
        <v>128.16666666666811</v>
      </c>
      <c r="C6799" s="363">
        <v>645.74036153527311</v>
      </c>
      <c r="D6799" s="367">
        <v>769.00000000000864</v>
      </c>
      <c r="E6799" s="367">
        <v>35767.441860465333</v>
      </c>
      <c r="F6799" s="367">
        <v>-70864.252151095614</v>
      </c>
      <c r="G6799" s="367">
        <v>769.00000000000466</v>
      </c>
      <c r="H6799" s="367">
        <v>192250</v>
      </c>
      <c r="I6799" s="384">
        <v>-898264.21122235188</v>
      </c>
      <c r="J6799" s="367">
        <v>769</v>
      </c>
      <c r="K6799" s="367">
        <v>46606.06060606111</v>
      </c>
      <c r="L6799" s="384">
        <v>57856.780083937832</v>
      </c>
      <c r="M6799" s="367">
        <v>769.0000000000083</v>
      </c>
      <c r="N6799" s="367">
        <v>769</v>
      </c>
      <c r="O6799" s="384">
        <v>-467.33018716102083</v>
      </c>
      <c r="P6799" s="367">
        <v>11.150500000000001</v>
      </c>
      <c r="Q6799" s="367">
        <v>769</v>
      </c>
      <c r="R6799" s="384">
        <v>1071.8487572111696</v>
      </c>
      <c r="S6799" s="367">
        <v>10.766</v>
      </c>
      <c r="T6799" s="367">
        <v>26517.241379310079</v>
      </c>
      <c r="U6799" s="384">
        <v>29910.775812680164</v>
      </c>
      <c r="V6799" s="367">
        <v>768.99999999999227</v>
      </c>
      <c r="W6799" s="367">
        <v>1281666.6666666677</v>
      </c>
      <c r="X6799" s="384">
        <v>110246.83198244321</v>
      </c>
      <c r="Y6799" s="386">
        <v>769.00000000000057</v>
      </c>
      <c r="Z6799" s="367"/>
      <c r="AA6799" s="367"/>
      <c r="AB6799" s="367"/>
      <c r="AC6799" s="367"/>
      <c r="AD6799" s="367"/>
      <c r="AE6799" s="367"/>
      <c r="AF6799" s="367"/>
      <c r="AG6799" s="367"/>
      <c r="AH6799" s="367"/>
      <c r="AI6799" s="367"/>
      <c r="AJ6799" s="367"/>
      <c r="AK6799" s="367"/>
      <c r="AL6799" s="367"/>
      <c r="AM6799" s="367"/>
      <c r="AN6799" s="367"/>
      <c r="AO6799" s="367"/>
      <c r="AP6799" s="367"/>
      <c r="AQ6799" s="367"/>
      <c r="AR6799" s="367"/>
      <c r="AS6799" s="367"/>
      <c r="AT6799" s="367"/>
    </row>
    <row r="6800" spans="2:46" ht="13.8">
      <c r="B6800" s="26">
        <v>128.33333333333476</v>
      </c>
      <c r="C6800" s="363">
        <v>646.57949164764409</v>
      </c>
      <c r="D6800" s="367">
        <v>770.00000000000853</v>
      </c>
      <c r="E6800" s="367">
        <v>35813.95348837231</v>
      </c>
      <c r="F6800" s="367">
        <v>-71078.163031800097</v>
      </c>
      <c r="G6800" s="367">
        <v>770.00000000000466</v>
      </c>
      <c r="H6800" s="367">
        <v>192500</v>
      </c>
      <c r="I6800" s="384">
        <v>-900865.76428609085</v>
      </c>
      <c r="J6800" s="367">
        <v>770</v>
      </c>
      <c r="K6800" s="367">
        <v>46666.666666667174</v>
      </c>
      <c r="L6800" s="384">
        <v>57838.815030258018</v>
      </c>
      <c r="M6800" s="367">
        <v>770.00000000000841</v>
      </c>
      <c r="N6800" s="367">
        <v>770</v>
      </c>
      <c r="O6800" s="384">
        <v>-469.44658196410137</v>
      </c>
      <c r="P6800" s="367">
        <v>11.164999999999999</v>
      </c>
      <c r="Q6800" s="367">
        <v>770</v>
      </c>
      <c r="R6800" s="384">
        <v>1072.5305466148498</v>
      </c>
      <c r="S6800" s="367">
        <v>10.78</v>
      </c>
      <c r="T6800" s="367">
        <v>26551.724137930767</v>
      </c>
      <c r="U6800" s="384">
        <v>29855.195735805992</v>
      </c>
      <c r="V6800" s="367">
        <v>769.99999999999227</v>
      </c>
      <c r="W6800" s="367">
        <v>1283333.3333333344</v>
      </c>
      <c r="X6800" s="384">
        <v>110386.68267261864</v>
      </c>
      <c r="Y6800" s="386">
        <v>770.00000000000057</v>
      </c>
      <c r="Z6800" s="367"/>
      <c r="AA6800" s="367"/>
      <c r="AB6800" s="367"/>
      <c r="AC6800" s="367"/>
      <c r="AD6800" s="367"/>
      <c r="AE6800" s="367"/>
      <c r="AF6800" s="367"/>
      <c r="AG6800" s="367"/>
      <c r="AH6800" s="367"/>
      <c r="AI6800" s="367"/>
      <c r="AJ6800" s="367"/>
      <c r="AK6800" s="367"/>
      <c r="AL6800" s="367"/>
      <c r="AM6800" s="367"/>
      <c r="AN6800" s="367"/>
      <c r="AO6800" s="367"/>
      <c r="AP6800" s="367"/>
      <c r="AQ6800" s="367"/>
      <c r="AR6800" s="367"/>
      <c r="AS6800" s="367"/>
      <c r="AT6800" s="367"/>
    </row>
    <row r="6801" spans="2:46" ht="13.8">
      <c r="B6801" s="26">
        <v>128.50000000000142</v>
      </c>
      <c r="C6801" s="363">
        <v>647.41862024242573</v>
      </c>
      <c r="D6801" s="367">
        <v>771.00000000000853</v>
      </c>
      <c r="E6801" s="367">
        <v>35860.465116279287</v>
      </c>
      <c r="F6801" s="367">
        <v>-71292.390171485225</v>
      </c>
      <c r="G6801" s="367">
        <v>771.00000000000466</v>
      </c>
      <c r="H6801" s="367">
        <v>192750</v>
      </c>
      <c r="I6801" s="384">
        <v>-903471.04062037799</v>
      </c>
      <c r="J6801" s="367">
        <v>771</v>
      </c>
      <c r="K6801" s="367">
        <v>46727.272727273237</v>
      </c>
      <c r="L6801" s="384">
        <v>57820.607894919223</v>
      </c>
      <c r="M6801" s="367">
        <v>771.00000000000841</v>
      </c>
      <c r="N6801" s="367">
        <v>771</v>
      </c>
      <c r="O6801" s="384">
        <v>-471.56689542496486</v>
      </c>
      <c r="P6801" s="367">
        <v>11.179500000000001</v>
      </c>
      <c r="Q6801" s="367">
        <v>771</v>
      </c>
      <c r="R6801" s="384">
        <v>1073.2104865844337</v>
      </c>
      <c r="S6801" s="367">
        <v>10.794</v>
      </c>
      <c r="T6801" s="367">
        <v>26586.206896551455</v>
      </c>
      <c r="U6801" s="384">
        <v>29799.370267362643</v>
      </c>
      <c r="V6801" s="367">
        <v>770.99999999999227</v>
      </c>
      <c r="W6801" s="367">
        <v>1285000.0000000012</v>
      </c>
      <c r="X6801" s="384">
        <v>110526.5242375978</v>
      </c>
      <c r="Y6801" s="386">
        <v>771.00000000000068</v>
      </c>
      <c r="Z6801" s="367"/>
      <c r="AA6801" s="367"/>
      <c r="AB6801" s="367"/>
      <c r="AC6801" s="367"/>
      <c r="AD6801" s="367"/>
      <c r="AE6801" s="367"/>
      <c r="AF6801" s="367"/>
      <c r="AG6801" s="367"/>
      <c r="AH6801" s="367"/>
      <c r="AI6801" s="367"/>
      <c r="AJ6801" s="367"/>
      <c r="AK6801" s="367"/>
      <c r="AL6801" s="367"/>
      <c r="AM6801" s="367"/>
      <c r="AN6801" s="367"/>
      <c r="AO6801" s="367"/>
      <c r="AP6801" s="367"/>
      <c r="AQ6801" s="367"/>
      <c r="AR6801" s="367"/>
      <c r="AS6801" s="367"/>
      <c r="AT6801" s="367"/>
    </row>
    <row r="6802" spans="2:46" ht="13.8">
      <c r="B6802" s="26">
        <v>128.66666666666808</v>
      </c>
      <c r="C6802" s="363">
        <v>648.25774731961792</v>
      </c>
      <c r="D6802" s="367">
        <v>772.00000000000841</v>
      </c>
      <c r="E6802" s="367">
        <v>35906.976744186264</v>
      </c>
      <c r="F6802" s="367">
        <v>-71506.933570151043</v>
      </c>
      <c r="G6802" s="367">
        <v>772.00000000000466</v>
      </c>
      <c r="H6802" s="367">
        <v>193000</v>
      </c>
      <c r="I6802" s="384">
        <v>-906080.04022521281</v>
      </c>
      <c r="J6802" s="367">
        <v>772</v>
      </c>
      <c r="K6802" s="367">
        <v>46787.878787879301</v>
      </c>
      <c r="L6802" s="384">
        <v>57802.158677921456</v>
      </c>
      <c r="M6802" s="367">
        <v>772.00000000000853</v>
      </c>
      <c r="N6802" s="367">
        <v>772</v>
      </c>
      <c r="O6802" s="384">
        <v>-473.69112754361078</v>
      </c>
      <c r="P6802" s="367">
        <v>11.194000000000001</v>
      </c>
      <c r="Q6802" s="367">
        <v>772</v>
      </c>
      <c r="R6802" s="384">
        <v>1073.8885771199209</v>
      </c>
      <c r="S6802" s="367">
        <v>10.808</v>
      </c>
      <c r="T6802" s="367">
        <v>26620.689655172144</v>
      </c>
      <c r="U6802" s="384">
        <v>29743.299407350118</v>
      </c>
      <c r="V6802" s="367">
        <v>771.99999999999216</v>
      </c>
      <c r="W6802" s="367">
        <v>1286666.6666666679</v>
      </c>
      <c r="X6802" s="384">
        <v>110666.35667738067</v>
      </c>
      <c r="Y6802" s="386">
        <v>772.00000000000068</v>
      </c>
      <c r="Z6802" s="367"/>
      <c r="AA6802" s="367"/>
      <c r="AB6802" s="367"/>
      <c r="AC6802" s="367"/>
      <c r="AD6802" s="367"/>
      <c r="AE6802" s="367"/>
      <c r="AF6802" s="367"/>
      <c r="AG6802" s="367"/>
      <c r="AH6802" s="367"/>
      <c r="AI6802" s="367"/>
      <c r="AJ6802" s="367"/>
      <c r="AK6802" s="367"/>
      <c r="AL6802" s="367"/>
      <c r="AM6802" s="367"/>
      <c r="AN6802" s="367"/>
      <c r="AO6802" s="367"/>
      <c r="AP6802" s="367"/>
      <c r="AQ6802" s="367"/>
      <c r="AR6802" s="367"/>
      <c r="AS6802" s="367"/>
      <c r="AT6802" s="367"/>
    </row>
    <row r="6803" spans="2:46" ht="13.8">
      <c r="B6803" s="26">
        <v>128.83333333333474</v>
      </c>
      <c r="C6803" s="363">
        <v>649.09687287922054</v>
      </c>
      <c r="D6803" s="367">
        <v>773.00000000000841</v>
      </c>
      <c r="E6803" s="367">
        <v>35953.488372093241</v>
      </c>
      <c r="F6803" s="367">
        <v>-71721.79322779752</v>
      </c>
      <c r="G6803" s="367">
        <v>773.00000000000466</v>
      </c>
      <c r="H6803" s="367">
        <v>193250</v>
      </c>
      <c r="I6803" s="384">
        <v>-908692.76310059591</v>
      </c>
      <c r="J6803" s="367">
        <v>773</v>
      </c>
      <c r="K6803" s="367">
        <v>46848.484848485365</v>
      </c>
      <c r="L6803" s="384">
        <v>57783.467379264715</v>
      </c>
      <c r="M6803" s="367">
        <v>773.00000000000853</v>
      </c>
      <c r="N6803" s="367">
        <v>773</v>
      </c>
      <c r="O6803" s="384">
        <v>-475.81927832003907</v>
      </c>
      <c r="P6803" s="367">
        <v>11.208499999999999</v>
      </c>
      <c r="Q6803" s="367">
        <v>773</v>
      </c>
      <c r="R6803" s="384">
        <v>1074.5648182213117</v>
      </c>
      <c r="S6803" s="367">
        <v>10.821999999999999</v>
      </c>
      <c r="T6803" s="367">
        <v>26655.172413792832</v>
      </c>
      <c r="U6803" s="384">
        <v>29686.983155768412</v>
      </c>
      <c r="V6803" s="367">
        <v>772.99999999999216</v>
      </c>
      <c r="W6803" s="367">
        <v>1288333.3333333347</v>
      </c>
      <c r="X6803" s="384">
        <v>110806.17999196726</v>
      </c>
      <c r="Y6803" s="386">
        <v>773.0000000000008</v>
      </c>
      <c r="Z6803" s="367"/>
      <c r="AA6803" s="367"/>
      <c r="AB6803" s="367"/>
      <c r="AC6803" s="367"/>
      <c r="AD6803" s="367"/>
      <c r="AE6803" s="367"/>
      <c r="AF6803" s="367"/>
      <c r="AG6803" s="367"/>
      <c r="AH6803" s="367"/>
      <c r="AI6803" s="367"/>
      <c r="AJ6803" s="367"/>
      <c r="AK6803" s="367"/>
      <c r="AL6803" s="367"/>
      <c r="AM6803" s="367"/>
      <c r="AN6803" s="367"/>
      <c r="AO6803" s="367"/>
      <c r="AP6803" s="367"/>
      <c r="AQ6803" s="367"/>
      <c r="AR6803" s="367"/>
      <c r="AS6803" s="367"/>
      <c r="AT6803" s="367"/>
    </row>
    <row r="6804" spans="2:46" ht="13.8">
      <c r="B6804" s="26">
        <v>129.00000000000139</v>
      </c>
      <c r="C6804" s="363">
        <v>649.93599692123371</v>
      </c>
      <c r="D6804" s="367">
        <v>774.0000000000083</v>
      </c>
      <c r="E6804" s="367">
        <v>36000.000000000218</v>
      </c>
      <c r="F6804" s="367">
        <v>-71936.969144424642</v>
      </c>
      <c r="G6804" s="367">
        <v>774.00000000000466</v>
      </c>
      <c r="H6804" s="367">
        <v>193500</v>
      </c>
      <c r="I6804" s="384">
        <v>-911309.20924652659</v>
      </c>
      <c r="J6804" s="367">
        <v>773.99999999999989</v>
      </c>
      <c r="K6804" s="367">
        <v>46909.090909091428</v>
      </c>
      <c r="L6804" s="384">
        <v>57764.533998948995</v>
      </c>
      <c r="M6804" s="367">
        <v>774.00000000000864</v>
      </c>
      <c r="N6804" s="367">
        <v>774</v>
      </c>
      <c r="O6804" s="384">
        <v>-477.95134775425043</v>
      </c>
      <c r="P6804" s="367">
        <v>11.223000000000001</v>
      </c>
      <c r="Q6804" s="367">
        <v>774</v>
      </c>
      <c r="R6804" s="384">
        <v>1075.2392098886062</v>
      </c>
      <c r="S6804" s="367">
        <v>10.836</v>
      </c>
      <c r="T6804" s="367">
        <v>26689.655172413521</v>
      </c>
      <c r="U6804" s="384">
        <v>29630.42151261753</v>
      </c>
      <c r="V6804" s="367">
        <v>773.99999999999216</v>
      </c>
      <c r="W6804" s="367">
        <v>1290000.0000000014</v>
      </c>
      <c r="X6804" s="384">
        <v>110945.99418135756</v>
      </c>
      <c r="Y6804" s="386">
        <v>774.0000000000008</v>
      </c>
      <c r="Z6804" s="367"/>
      <c r="AA6804" s="367"/>
      <c r="AB6804" s="367"/>
      <c r="AC6804" s="367"/>
      <c r="AD6804" s="367"/>
      <c r="AE6804" s="367"/>
      <c r="AF6804" s="367"/>
      <c r="AG6804" s="367"/>
      <c r="AH6804" s="367"/>
      <c r="AI6804" s="367"/>
      <c r="AJ6804" s="367"/>
      <c r="AK6804" s="367"/>
      <c r="AL6804" s="367"/>
      <c r="AM6804" s="367"/>
      <c r="AN6804" s="367"/>
      <c r="AO6804" s="367"/>
      <c r="AP6804" s="367"/>
      <c r="AQ6804" s="367"/>
      <c r="AR6804" s="367"/>
      <c r="AS6804" s="367"/>
      <c r="AT6804" s="367"/>
    </row>
    <row r="6805" spans="2:46" ht="13.8">
      <c r="B6805" s="26">
        <v>129.16666666666805</v>
      </c>
      <c r="C6805" s="363">
        <v>650.77511944565754</v>
      </c>
      <c r="D6805" s="367">
        <v>775.0000000000083</v>
      </c>
      <c r="E6805" s="367">
        <v>36046.511627907195</v>
      </c>
      <c r="F6805" s="367">
        <v>-72152.461320032453</v>
      </c>
      <c r="G6805" s="367">
        <v>775.00000000000466</v>
      </c>
      <c r="H6805" s="367">
        <v>193750</v>
      </c>
      <c r="I6805" s="384">
        <v>-913929.37866300554</v>
      </c>
      <c r="J6805" s="367">
        <v>774.99999999999989</v>
      </c>
      <c r="K6805" s="367">
        <v>46969.696969697492</v>
      </c>
      <c r="L6805" s="384">
        <v>57745.358536974323</v>
      </c>
      <c r="M6805" s="367">
        <v>775.00000000000864</v>
      </c>
      <c r="N6805" s="367">
        <v>775</v>
      </c>
      <c r="O6805" s="384">
        <v>-480.08733584624389</v>
      </c>
      <c r="P6805" s="367">
        <v>11.237499999999999</v>
      </c>
      <c r="Q6805" s="367">
        <v>775</v>
      </c>
      <c r="R6805" s="384">
        <v>1075.9117521218036</v>
      </c>
      <c r="S6805" s="367">
        <v>10.85</v>
      </c>
      <c r="T6805" s="367">
        <v>26724.137931034209</v>
      </c>
      <c r="U6805" s="384">
        <v>29573.61447789747</v>
      </c>
      <c r="V6805" s="367">
        <v>774.99999999999204</v>
      </c>
      <c r="W6805" s="367">
        <v>1291666.6666666681</v>
      </c>
      <c r="X6805" s="384">
        <v>111085.79924555156</v>
      </c>
      <c r="Y6805" s="386">
        <v>775.0000000000008</v>
      </c>
      <c r="Z6805" s="367"/>
      <c r="AA6805" s="367"/>
      <c r="AB6805" s="367"/>
      <c r="AC6805" s="367"/>
      <c r="AD6805" s="367"/>
      <c r="AE6805" s="367"/>
      <c r="AF6805" s="367"/>
      <c r="AG6805" s="367"/>
      <c r="AH6805" s="367"/>
      <c r="AI6805" s="367"/>
      <c r="AJ6805" s="367"/>
      <c r="AK6805" s="367"/>
      <c r="AL6805" s="367"/>
      <c r="AM6805" s="367"/>
      <c r="AN6805" s="367"/>
      <c r="AO6805" s="367"/>
      <c r="AP6805" s="367"/>
      <c r="AQ6805" s="367"/>
      <c r="AR6805" s="367"/>
      <c r="AS6805" s="367"/>
      <c r="AT6805" s="367"/>
    </row>
    <row r="6806" spans="2:46" ht="13.8">
      <c r="B6806" s="26">
        <v>129.33333333333471</v>
      </c>
      <c r="C6806" s="363">
        <v>651.6142404524918</v>
      </c>
      <c r="D6806" s="367">
        <v>776.00000000000819</v>
      </c>
      <c r="E6806" s="367">
        <v>36093.023255814172</v>
      </c>
      <c r="F6806" s="367">
        <v>-72368.269754620924</v>
      </c>
      <c r="G6806" s="367">
        <v>776.00000000000466</v>
      </c>
      <c r="H6806" s="367">
        <v>194000</v>
      </c>
      <c r="I6806" s="384">
        <v>-916553.27135003253</v>
      </c>
      <c r="J6806" s="367">
        <v>775.99999999999989</v>
      </c>
      <c r="K6806" s="367">
        <v>47030.303030303556</v>
      </c>
      <c r="L6806" s="384">
        <v>57725.940993340664</v>
      </c>
      <c r="M6806" s="367">
        <v>776.00000000000864</v>
      </c>
      <c r="N6806" s="367">
        <v>776</v>
      </c>
      <c r="O6806" s="384">
        <v>-482.22724259602057</v>
      </c>
      <c r="P6806" s="367">
        <v>11.252000000000001</v>
      </c>
      <c r="Q6806" s="367">
        <v>776</v>
      </c>
      <c r="R6806" s="384">
        <v>1076.5824449209053</v>
      </c>
      <c r="S6806" s="367">
        <v>10.864000000000001</v>
      </c>
      <c r="T6806" s="367">
        <v>26758.620689654897</v>
      </c>
      <c r="U6806" s="384">
        <v>29516.562051608227</v>
      </c>
      <c r="V6806" s="367">
        <v>775.99999999999204</v>
      </c>
      <c r="W6806" s="367">
        <v>1293333.3333333349</v>
      </c>
      <c r="X6806" s="384">
        <v>111225.59518454931</v>
      </c>
      <c r="Y6806" s="386">
        <v>776.00000000000091</v>
      </c>
      <c r="Z6806" s="367"/>
      <c r="AA6806" s="367"/>
      <c r="AB6806" s="367"/>
      <c r="AC6806" s="367"/>
      <c r="AD6806" s="367"/>
      <c r="AE6806" s="367"/>
      <c r="AF6806" s="367"/>
      <c r="AG6806" s="367"/>
      <c r="AH6806" s="367"/>
      <c r="AI6806" s="367"/>
      <c r="AJ6806" s="367"/>
      <c r="AK6806" s="367"/>
      <c r="AL6806" s="367"/>
      <c r="AM6806" s="367"/>
      <c r="AN6806" s="367"/>
      <c r="AO6806" s="367"/>
      <c r="AP6806" s="367"/>
      <c r="AQ6806" s="367"/>
      <c r="AR6806" s="367"/>
      <c r="AS6806" s="367"/>
      <c r="AT6806" s="367"/>
    </row>
    <row r="6807" spans="2:46" ht="13.8">
      <c r="B6807" s="26">
        <v>129.50000000000136</v>
      </c>
      <c r="C6807" s="363">
        <v>652.45335994173672</v>
      </c>
      <c r="D6807" s="367">
        <v>777.00000000000819</v>
      </c>
      <c r="E6807" s="367">
        <v>36139.53488372115</v>
      </c>
      <c r="F6807" s="367">
        <v>-72584.394448190083</v>
      </c>
      <c r="G6807" s="367">
        <v>777.00000000000477</v>
      </c>
      <c r="H6807" s="367">
        <v>194250</v>
      </c>
      <c r="I6807" s="384">
        <v>-919180.88730760757</v>
      </c>
      <c r="J6807" s="367">
        <v>776.99999999999989</v>
      </c>
      <c r="K6807" s="367">
        <v>47090.909090909619</v>
      </c>
      <c r="L6807" s="384">
        <v>57706.281368048032</v>
      </c>
      <c r="M6807" s="367">
        <v>777.00000000000875</v>
      </c>
      <c r="N6807" s="367">
        <v>777</v>
      </c>
      <c r="O6807" s="384">
        <v>-484.37106800357952</v>
      </c>
      <c r="P6807" s="367">
        <v>11.266500000000001</v>
      </c>
      <c r="Q6807" s="367">
        <v>777</v>
      </c>
      <c r="R6807" s="384">
        <v>1077.2512882859098</v>
      </c>
      <c r="S6807" s="367">
        <v>10.878</v>
      </c>
      <c r="T6807" s="367">
        <v>26793.103448275586</v>
      </c>
      <c r="U6807" s="384">
        <v>29459.264233749804</v>
      </c>
      <c r="V6807" s="367">
        <v>776.99999999999204</v>
      </c>
      <c r="W6807" s="367">
        <v>1295000.0000000016</v>
      </c>
      <c r="X6807" s="384">
        <v>111365.38199835077</v>
      </c>
      <c r="Y6807" s="386">
        <v>777.00000000000091</v>
      </c>
      <c r="Z6807" s="367"/>
      <c r="AA6807" s="367"/>
      <c r="AB6807" s="367"/>
      <c r="AC6807" s="367"/>
      <c r="AD6807" s="367"/>
      <c r="AE6807" s="367"/>
      <c r="AF6807" s="367"/>
      <c r="AG6807" s="367"/>
      <c r="AH6807" s="367"/>
      <c r="AI6807" s="367"/>
      <c r="AJ6807" s="367"/>
      <c r="AK6807" s="367"/>
      <c r="AL6807" s="367"/>
      <c r="AM6807" s="367"/>
      <c r="AN6807" s="367"/>
      <c r="AO6807" s="367"/>
      <c r="AP6807" s="367"/>
      <c r="AQ6807" s="367"/>
      <c r="AR6807" s="367"/>
      <c r="AS6807" s="367"/>
      <c r="AT6807" s="367"/>
    </row>
    <row r="6808" spans="2:46" ht="13.8">
      <c r="B6808" s="26">
        <v>129.66666666666802</v>
      </c>
      <c r="C6808" s="363">
        <v>653.29247791339219</v>
      </c>
      <c r="D6808" s="367">
        <v>778.00000000000819</v>
      </c>
      <c r="E6808" s="367">
        <v>36186.046511628127</v>
      </c>
      <c r="F6808" s="367">
        <v>-72800.835400739874</v>
      </c>
      <c r="G6808" s="367">
        <v>778.00000000000477</v>
      </c>
      <c r="H6808" s="367">
        <v>194500</v>
      </c>
      <c r="I6808" s="384">
        <v>-921812.22653573053</v>
      </c>
      <c r="J6808" s="367">
        <v>777.99999999999989</v>
      </c>
      <c r="K6808" s="367">
        <v>47151.515151515683</v>
      </c>
      <c r="L6808" s="384">
        <v>57686.379661096427</v>
      </c>
      <c r="M6808" s="367">
        <v>778.00000000000875</v>
      </c>
      <c r="N6808" s="367">
        <v>778</v>
      </c>
      <c r="O6808" s="384">
        <v>-486.51881206892085</v>
      </c>
      <c r="P6808" s="367">
        <v>11.280999999999999</v>
      </c>
      <c r="Q6808" s="367">
        <v>778</v>
      </c>
      <c r="R6808" s="384">
        <v>1077.9182822168179</v>
      </c>
      <c r="S6808" s="367">
        <v>10.892000000000001</v>
      </c>
      <c r="T6808" s="367">
        <v>26827.586206896274</v>
      </c>
      <c r="U6808" s="384">
        <v>29401.721024322211</v>
      </c>
      <c r="V6808" s="367">
        <v>777.99999999999193</v>
      </c>
      <c r="W6808" s="367">
        <v>1296666.6666666684</v>
      </c>
      <c r="X6808" s="384">
        <v>111505.15968695594</v>
      </c>
      <c r="Y6808" s="386">
        <v>778.00000000000102</v>
      </c>
      <c r="Z6808" s="367"/>
      <c r="AA6808" s="367"/>
      <c r="AB6808" s="367"/>
      <c r="AC6808" s="367"/>
      <c r="AD6808" s="367"/>
      <c r="AE6808" s="367"/>
      <c r="AF6808" s="367"/>
      <c r="AG6808" s="367"/>
      <c r="AH6808" s="367"/>
      <c r="AI6808" s="367"/>
      <c r="AJ6808" s="367"/>
      <c r="AK6808" s="367"/>
      <c r="AL6808" s="367"/>
      <c r="AM6808" s="367"/>
      <c r="AN6808" s="367"/>
      <c r="AO6808" s="367"/>
      <c r="AP6808" s="367"/>
      <c r="AQ6808" s="367"/>
      <c r="AR6808" s="367"/>
      <c r="AS6808" s="367"/>
      <c r="AT6808" s="367"/>
    </row>
    <row r="6809" spans="2:46" ht="13.8">
      <c r="B6809" s="26">
        <v>129.83333333333468</v>
      </c>
      <c r="C6809" s="363">
        <v>654.13159436745821</v>
      </c>
      <c r="D6809" s="367">
        <v>779.00000000000819</v>
      </c>
      <c r="E6809" s="367">
        <v>36232.558139535104</v>
      </c>
      <c r="F6809" s="367">
        <v>-73017.592612270339</v>
      </c>
      <c r="G6809" s="367">
        <v>779.00000000000477</v>
      </c>
      <c r="H6809" s="367">
        <v>194750</v>
      </c>
      <c r="I6809" s="384">
        <v>-924447.28903440153</v>
      </c>
      <c r="J6809" s="367">
        <v>778.99999999999989</v>
      </c>
      <c r="K6809" s="367">
        <v>47212.121212121747</v>
      </c>
      <c r="L6809" s="384">
        <v>57666.235872485842</v>
      </c>
      <c r="M6809" s="367">
        <v>779.00000000000887</v>
      </c>
      <c r="N6809" s="367">
        <v>779</v>
      </c>
      <c r="O6809" s="384">
        <v>-488.6704747920453</v>
      </c>
      <c r="P6809" s="367">
        <v>11.295500000000001</v>
      </c>
      <c r="Q6809" s="367">
        <v>779</v>
      </c>
      <c r="R6809" s="384">
        <v>1078.5834267136299</v>
      </c>
      <c r="S6809" s="367">
        <v>10.905999999999999</v>
      </c>
      <c r="T6809" s="367">
        <v>26862.068965516963</v>
      </c>
      <c r="U6809" s="384">
        <v>29343.93242332543</v>
      </c>
      <c r="V6809" s="367">
        <v>778.99999999999193</v>
      </c>
      <c r="W6809" s="367">
        <v>1298333.3333333351</v>
      </c>
      <c r="X6809" s="384">
        <v>111644.92825036481</v>
      </c>
      <c r="Y6809" s="386">
        <v>779.00000000000102</v>
      </c>
      <c r="Z6809" s="367"/>
      <c r="AA6809" s="367"/>
      <c r="AB6809" s="367"/>
      <c r="AC6809" s="367"/>
      <c r="AD6809" s="367"/>
      <c r="AE6809" s="367"/>
      <c r="AF6809" s="367"/>
      <c r="AG6809" s="367"/>
      <c r="AH6809" s="367"/>
      <c r="AI6809" s="367"/>
      <c r="AJ6809" s="367"/>
      <c r="AK6809" s="367"/>
      <c r="AL6809" s="367"/>
      <c r="AM6809" s="367"/>
      <c r="AN6809" s="367"/>
      <c r="AO6809" s="367"/>
      <c r="AP6809" s="367"/>
      <c r="AQ6809" s="367"/>
      <c r="AR6809" s="367"/>
      <c r="AS6809" s="367"/>
      <c r="AT6809" s="367"/>
    </row>
    <row r="6810" spans="2:46" ht="13.8">
      <c r="B6810" s="26">
        <v>130.00000000000134</v>
      </c>
      <c r="C6810" s="363">
        <v>654.97070930393454</v>
      </c>
      <c r="D6810" s="367">
        <v>780.00000000000807</v>
      </c>
      <c r="E6810" s="367">
        <v>36279.069767442081</v>
      </c>
      <c r="F6810" s="367">
        <v>-73234.666082781478</v>
      </c>
      <c r="G6810" s="367">
        <v>780.00000000000477</v>
      </c>
      <c r="H6810" s="367">
        <v>195000</v>
      </c>
      <c r="I6810" s="384">
        <v>-927086.07480362046</v>
      </c>
      <c r="J6810" s="367">
        <v>779.99999999999989</v>
      </c>
      <c r="K6810" s="367">
        <v>47272.72727272781</v>
      </c>
      <c r="L6810" s="384">
        <v>57645.850002216306</v>
      </c>
      <c r="M6810" s="367">
        <v>780.00000000000887</v>
      </c>
      <c r="N6810" s="367">
        <v>780</v>
      </c>
      <c r="O6810" s="384">
        <v>-490.82605617295201</v>
      </c>
      <c r="P6810" s="367">
        <v>11.31</v>
      </c>
      <c r="Q6810" s="367">
        <v>780</v>
      </c>
      <c r="R6810" s="384">
        <v>1079.2467217763451</v>
      </c>
      <c r="S6810" s="367">
        <v>10.92</v>
      </c>
      <c r="T6810" s="367">
        <v>26896.551724137651</v>
      </c>
      <c r="U6810" s="384">
        <v>29285.898430759473</v>
      </c>
      <c r="V6810" s="367">
        <v>779.99999999999193</v>
      </c>
      <c r="W6810" s="367">
        <v>1300000.0000000019</v>
      </c>
      <c r="X6810" s="384">
        <v>111784.68768857744</v>
      </c>
      <c r="Y6810" s="386">
        <v>780.00000000000114</v>
      </c>
      <c r="Z6810" s="367"/>
      <c r="AA6810" s="367"/>
      <c r="AB6810" s="367"/>
      <c r="AC6810" s="367"/>
      <c r="AD6810" s="367"/>
      <c r="AE6810" s="367"/>
      <c r="AF6810" s="367"/>
      <c r="AG6810" s="367"/>
      <c r="AH6810" s="367"/>
      <c r="AI6810" s="367"/>
      <c r="AJ6810" s="367"/>
      <c r="AK6810" s="367"/>
      <c r="AL6810" s="367"/>
      <c r="AM6810" s="367"/>
      <c r="AN6810" s="367"/>
      <c r="AO6810" s="367"/>
      <c r="AP6810" s="367"/>
      <c r="AQ6810" s="367"/>
      <c r="AR6810" s="367"/>
      <c r="AS6810" s="367"/>
      <c r="AT6810" s="367"/>
    </row>
    <row r="6811" spans="2:46" ht="13.8">
      <c r="B6811" s="26">
        <v>130.16666666666799</v>
      </c>
      <c r="C6811" s="363">
        <v>655.80982272282154</v>
      </c>
      <c r="D6811" s="367">
        <v>781.00000000000807</v>
      </c>
      <c r="E6811" s="367">
        <v>36325.581395349058</v>
      </c>
      <c r="F6811" s="367">
        <v>-73452.055812273262</v>
      </c>
      <c r="G6811" s="367">
        <v>781.00000000000477</v>
      </c>
      <c r="H6811" s="367">
        <v>195250</v>
      </c>
      <c r="I6811" s="384">
        <v>-929728.58384338755</v>
      </c>
      <c r="J6811" s="367">
        <v>780.99999999999989</v>
      </c>
      <c r="K6811" s="367">
        <v>47333.333333333874</v>
      </c>
      <c r="L6811" s="384">
        <v>57625.222050287783</v>
      </c>
      <c r="M6811" s="367">
        <v>781.00000000000898</v>
      </c>
      <c r="N6811" s="367">
        <v>781</v>
      </c>
      <c r="O6811" s="384">
        <v>-492.98555621164115</v>
      </c>
      <c r="P6811" s="367">
        <v>11.324499999999999</v>
      </c>
      <c r="Q6811" s="367">
        <v>781</v>
      </c>
      <c r="R6811" s="384">
        <v>1079.9081674049642</v>
      </c>
      <c r="S6811" s="367">
        <v>10.933999999999999</v>
      </c>
      <c r="T6811" s="367">
        <v>26931.034482758339</v>
      </c>
      <c r="U6811" s="384">
        <v>29227.619046624342</v>
      </c>
      <c r="V6811" s="367">
        <v>780.99999999999181</v>
      </c>
      <c r="W6811" s="367">
        <v>1301666.6666666686</v>
      </c>
      <c r="X6811" s="384">
        <v>111924.43800159375</v>
      </c>
      <c r="Y6811" s="386">
        <v>781.00000000000114</v>
      </c>
      <c r="Z6811" s="367"/>
      <c r="AA6811" s="367"/>
      <c r="AB6811" s="367"/>
      <c r="AC6811" s="367"/>
      <c r="AD6811" s="367"/>
      <c r="AE6811" s="367"/>
      <c r="AF6811" s="367"/>
      <c r="AG6811" s="367"/>
      <c r="AH6811" s="367"/>
      <c r="AI6811" s="367"/>
      <c r="AJ6811" s="367"/>
      <c r="AK6811" s="367"/>
      <c r="AL6811" s="367"/>
      <c r="AM6811" s="367"/>
      <c r="AN6811" s="367"/>
      <c r="AO6811" s="367"/>
      <c r="AP6811" s="367"/>
      <c r="AQ6811" s="367"/>
      <c r="AR6811" s="367"/>
      <c r="AS6811" s="367"/>
      <c r="AT6811" s="367"/>
    </row>
    <row r="6812" spans="2:46" ht="13.8">
      <c r="B6812" s="26">
        <v>130.33333333333465</v>
      </c>
      <c r="C6812" s="363">
        <v>656.64893462411908</v>
      </c>
      <c r="D6812" s="367">
        <v>782.00000000000796</v>
      </c>
      <c r="E6812" s="367">
        <v>36372.093023256035</v>
      </c>
      <c r="F6812" s="367">
        <v>-73669.76180074572</v>
      </c>
      <c r="G6812" s="367">
        <v>782.00000000000477</v>
      </c>
      <c r="H6812" s="367">
        <v>195500</v>
      </c>
      <c r="I6812" s="384">
        <v>-932374.81615370244</v>
      </c>
      <c r="J6812" s="367">
        <v>781.99999999999989</v>
      </c>
      <c r="K6812" s="367">
        <v>47393.939393939938</v>
      </c>
      <c r="L6812" s="384">
        <v>57604.352016700293</v>
      </c>
      <c r="M6812" s="367">
        <v>782.00000000000898</v>
      </c>
      <c r="N6812" s="367">
        <v>782</v>
      </c>
      <c r="O6812" s="384">
        <v>-495.14897490811347</v>
      </c>
      <c r="P6812" s="367">
        <v>11.339</v>
      </c>
      <c r="Q6812" s="367">
        <v>782</v>
      </c>
      <c r="R6812" s="384">
        <v>1080.5677635994862</v>
      </c>
      <c r="S6812" s="367">
        <v>10.947999999999999</v>
      </c>
      <c r="T6812" s="367">
        <v>26965.517241379028</v>
      </c>
      <c r="U6812" s="384">
        <v>29169.094270920028</v>
      </c>
      <c r="V6812" s="367">
        <v>781.99999999999181</v>
      </c>
      <c r="W6812" s="367">
        <v>1303333.3333333354</v>
      </c>
      <c r="X6812" s="384">
        <v>112064.17918941379</v>
      </c>
      <c r="Y6812" s="386">
        <v>782.00000000000114</v>
      </c>
      <c r="Z6812" s="367"/>
      <c r="AA6812" s="367"/>
      <c r="AB6812" s="367"/>
      <c r="AC6812" s="367"/>
      <c r="AD6812" s="367"/>
      <c r="AE6812" s="367"/>
      <c r="AF6812" s="367"/>
      <c r="AG6812" s="367"/>
      <c r="AH6812" s="367"/>
      <c r="AI6812" s="367"/>
      <c r="AJ6812" s="367"/>
      <c r="AK6812" s="367"/>
      <c r="AL6812" s="367"/>
      <c r="AM6812" s="367"/>
      <c r="AN6812" s="367"/>
      <c r="AO6812" s="367"/>
      <c r="AP6812" s="367"/>
      <c r="AQ6812" s="367"/>
      <c r="AR6812" s="367"/>
      <c r="AS6812" s="367"/>
      <c r="AT6812" s="367"/>
    </row>
    <row r="6813" spans="2:46" ht="13.8">
      <c r="B6813" s="26">
        <v>130.50000000000131</v>
      </c>
      <c r="C6813" s="363">
        <v>657.4880450078274</v>
      </c>
      <c r="D6813" s="367">
        <v>783.00000000000796</v>
      </c>
      <c r="E6813" s="367">
        <v>36418.604651163012</v>
      </c>
      <c r="F6813" s="367">
        <v>-73887.784048198868</v>
      </c>
      <c r="G6813" s="367">
        <v>783.00000000000477</v>
      </c>
      <c r="H6813" s="367">
        <v>195750</v>
      </c>
      <c r="I6813" s="384">
        <v>-935024.7717345655</v>
      </c>
      <c r="J6813" s="367">
        <v>782.99999999999989</v>
      </c>
      <c r="K6813" s="367">
        <v>47454.545454546002</v>
      </c>
      <c r="L6813" s="384">
        <v>57583.239901453817</v>
      </c>
      <c r="M6813" s="367">
        <v>783.00000000000909</v>
      </c>
      <c r="N6813" s="367">
        <v>783</v>
      </c>
      <c r="O6813" s="384">
        <v>-497.31631226236806</v>
      </c>
      <c r="P6813" s="367">
        <v>11.3535</v>
      </c>
      <c r="Q6813" s="367">
        <v>783</v>
      </c>
      <c r="R6813" s="384">
        <v>1081.2255103599121</v>
      </c>
      <c r="S6813" s="367">
        <v>10.962</v>
      </c>
      <c r="T6813" s="367">
        <v>26999.999999999716</v>
      </c>
      <c r="U6813" s="384">
        <v>29110.324103646533</v>
      </c>
      <c r="V6813" s="367">
        <v>782.99999999999181</v>
      </c>
      <c r="W6813" s="367">
        <v>1305000.0000000021</v>
      </c>
      <c r="X6813" s="384">
        <v>112203.91125203755</v>
      </c>
      <c r="Y6813" s="386">
        <v>783.00000000000125</v>
      </c>
      <c r="Z6813" s="367"/>
      <c r="AA6813" s="367"/>
      <c r="AB6813" s="367"/>
      <c r="AC6813" s="367"/>
      <c r="AD6813" s="367"/>
      <c r="AE6813" s="367"/>
      <c r="AF6813" s="367"/>
      <c r="AG6813" s="367"/>
      <c r="AH6813" s="367"/>
      <c r="AI6813" s="367"/>
      <c r="AJ6813" s="367"/>
      <c r="AK6813" s="367"/>
      <c r="AL6813" s="367"/>
      <c r="AM6813" s="367"/>
      <c r="AN6813" s="367"/>
      <c r="AO6813" s="367"/>
      <c r="AP6813" s="367"/>
      <c r="AQ6813" s="367"/>
      <c r="AR6813" s="367"/>
      <c r="AS6813" s="367"/>
      <c r="AT6813" s="367"/>
    </row>
    <row r="6814" spans="2:46" ht="13.8">
      <c r="B6814" s="26">
        <v>130.66666666666796</v>
      </c>
      <c r="C6814" s="363">
        <v>658.32715387394592</v>
      </c>
      <c r="D6814" s="367">
        <v>784.00000000000784</v>
      </c>
      <c r="E6814" s="367">
        <v>36465.116279069989</v>
      </c>
      <c r="F6814" s="367">
        <v>-74106.122554632646</v>
      </c>
      <c r="G6814" s="367">
        <v>784.00000000000477</v>
      </c>
      <c r="H6814" s="367">
        <v>196000</v>
      </c>
      <c r="I6814" s="384">
        <v>-937678.45058597636</v>
      </c>
      <c r="J6814" s="367">
        <v>783.99999999999989</v>
      </c>
      <c r="K6814" s="367">
        <v>47515.151515152065</v>
      </c>
      <c r="L6814" s="384">
        <v>57561.885704548382</v>
      </c>
      <c r="M6814" s="367">
        <v>784.00000000000909</v>
      </c>
      <c r="N6814" s="367">
        <v>784</v>
      </c>
      <c r="O6814" s="384">
        <v>-499.48756827440519</v>
      </c>
      <c r="P6814" s="367">
        <v>11.368</v>
      </c>
      <c r="Q6814" s="367">
        <v>784</v>
      </c>
      <c r="R6814" s="384">
        <v>1081.8814076862413</v>
      </c>
      <c r="S6814" s="367">
        <v>10.975999999999999</v>
      </c>
      <c r="T6814" s="367">
        <v>27034.482758620405</v>
      </c>
      <c r="U6814" s="384">
        <v>29051.308544803862</v>
      </c>
      <c r="V6814" s="367">
        <v>783.9999999999917</v>
      </c>
      <c r="W6814" s="367">
        <v>1306666.6666666688</v>
      </c>
      <c r="X6814" s="384">
        <v>112343.63418946501</v>
      </c>
      <c r="Y6814" s="386">
        <v>784.00000000000125</v>
      </c>
      <c r="Z6814" s="367"/>
      <c r="AA6814" s="367"/>
      <c r="AB6814" s="367"/>
      <c r="AC6814" s="367"/>
      <c r="AD6814" s="367"/>
      <c r="AE6814" s="367"/>
      <c r="AF6814" s="367"/>
      <c r="AG6814" s="367"/>
      <c r="AH6814" s="367"/>
      <c r="AI6814" s="367"/>
      <c r="AJ6814" s="367"/>
      <c r="AK6814" s="367"/>
      <c r="AL6814" s="367"/>
      <c r="AM6814" s="367"/>
      <c r="AN6814" s="367"/>
      <c r="AO6814" s="367"/>
      <c r="AP6814" s="367"/>
      <c r="AQ6814" s="367"/>
      <c r="AR6814" s="367"/>
      <c r="AS6814" s="367"/>
      <c r="AT6814" s="367"/>
    </row>
    <row r="6815" spans="2:46" ht="13.8">
      <c r="B6815" s="26">
        <v>130.83333333333462</v>
      </c>
      <c r="C6815" s="363">
        <v>659.16626122247499</v>
      </c>
      <c r="D6815" s="367">
        <v>785.00000000000773</v>
      </c>
      <c r="E6815" s="367">
        <v>36511.627906976966</v>
      </c>
      <c r="F6815" s="367">
        <v>-74324.777320047113</v>
      </c>
      <c r="G6815" s="367">
        <v>785.00000000000477</v>
      </c>
      <c r="H6815" s="367">
        <v>196250</v>
      </c>
      <c r="I6815" s="384">
        <v>-940335.85270793538</v>
      </c>
      <c r="J6815" s="367">
        <v>784.99999999999989</v>
      </c>
      <c r="K6815" s="367">
        <v>47575.757575758129</v>
      </c>
      <c r="L6815" s="384">
        <v>57540.289425983981</v>
      </c>
      <c r="M6815" s="367">
        <v>785.00000000000909</v>
      </c>
      <c r="N6815" s="367">
        <v>785</v>
      </c>
      <c r="O6815" s="384">
        <v>-501.66274294422516</v>
      </c>
      <c r="P6815" s="367">
        <v>11.3825</v>
      </c>
      <c r="Q6815" s="367">
        <v>785</v>
      </c>
      <c r="R6815" s="384">
        <v>1082.5354555784741</v>
      </c>
      <c r="S6815" s="367">
        <v>10.99</v>
      </c>
      <c r="T6815" s="367">
        <v>27068.965517241093</v>
      </c>
      <c r="U6815" s="384">
        <v>28992.04759439201</v>
      </c>
      <c r="V6815" s="367">
        <v>784.9999999999917</v>
      </c>
      <c r="W6815" s="367">
        <v>1308333.3333333356</v>
      </c>
      <c r="X6815" s="384">
        <v>112483.34800169621</v>
      </c>
      <c r="Y6815" s="386">
        <v>785.00000000000136</v>
      </c>
      <c r="Z6815" s="367"/>
      <c r="AA6815" s="367"/>
      <c r="AB6815" s="367"/>
      <c r="AC6815" s="367"/>
      <c r="AD6815" s="367"/>
      <c r="AE6815" s="367"/>
      <c r="AF6815" s="367"/>
      <c r="AG6815" s="367"/>
      <c r="AH6815" s="367"/>
      <c r="AI6815" s="367"/>
      <c r="AJ6815" s="367"/>
      <c r="AK6815" s="367"/>
      <c r="AL6815" s="367"/>
      <c r="AM6815" s="367"/>
      <c r="AN6815" s="367"/>
      <c r="AO6815" s="367"/>
      <c r="AP6815" s="367"/>
      <c r="AQ6815" s="367"/>
      <c r="AR6815" s="367"/>
      <c r="AS6815" s="367"/>
      <c r="AT6815" s="367"/>
    </row>
    <row r="6816" spans="2:46" ht="13.8">
      <c r="B6816" s="26">
        <v>131.00000000000128</v>
      </c>
      <c r="C6816" s="363">
        <v>660.00536705341483</v>
      </c>
      <c r="D6816" s="367">
        <v>786.00000000000773</v>
      </c>
      <c r="E6816" s="367">
        <v>36558.139534883943</v>
      </c>
      <c r="F6816" s="367">
        <v>-74543.748344442225</v>
      </c>
      <c r="G6816" s="367">
        <v>786.00000000000477</v>
      </c>
      <c r="H6816" s="367">
        <v>196500</v>
      </c>
      <c r="I6816" s="384">
        <v>-942996.97810044233</v>
      </c>
      <c r="J6816" s="367">
        <v>785.99999999999989</v>
      </c>
      <c r="K6816" s="367">
        <v>47636.363636364193</v>
      </c>
      <c r="L6816" s="384">
        <v>57518.451065760593</v>
      </c>
      <c r="M6816" s="367">
        <v>786.00000000000921</v>
      </c>
      <c r="N6816" s="367">
        <v>786</v>
      </c>
      <c r="O6816" s="384">
        <v>-503.84183627182756</v>
      </c>
      <c r="P6816" s="367">
        <v>11.397</v>
      </c>
      <c r="Q6816" s="367">
        <v>786</v>
      </c>
      <c r="R6816" s="384">
        <v>1083.1876540366104</v>
      </c>
      <c r="S6816" s="367">
        <v>11.004</v>
      </c>
      <c r="T6816" s="367">
        <v>27103.448275861781</v>
      </c>
      <c r="U6816" s="384">
        <v>28932.541252410978</v>
      </c>
      <c r="V6816" s="367">
        <v>785.9999999999917</v>
      </c>
      <c r="W6816" s="367">
        <v>1310000.0000000023</v>
      </c>
      <c r="X6816" s="384">
        <v>112623.0526887311</v>
      </c>
      <c r="Y6816" s="386">
        <v>786.00000000000136</v>
      </c>
      <c r="Z6816" s="367"/>
      <c r="AA6816" s="367"/>
      <c r="AB6816" s="367"/>
      <c r="AC6816" s="367"/>
      <c r="AD6816" s="367"/>
      <c r="AE6816" s="367"/>
      <c r="AF6816" s="367"/>
      <c r="AG6816" s="367"/>
      <c r="AH6816" s="367"/>
      <c r="AI6816" s="367"/>
      <c r="AJ6816" s="367"/>
      <c r="AK6816" s="367"/>
      <c r="AL6816" s="367"/>
      <c r="AM6816" s="367"/>
      <c r="AN6816" s="367"/>
      <c r="AO6816" s="367"/>
      <c r="AP6816" s="367"/>
      <c r="AQ6816" s="367"/>
      <c r="AR6816" s="367"/>
      <c r="AS6816" s="367"/>
      <c r="AT6816" s="367"/>
    </row>
    <row r="6817" spans="2:46" ht="13.8">
      <c r="B6817" s="26">
        <v>131.16666666666794</v>
      </c>
      <c r="C6817" s="363">
        <v>660.84447136676511</v>
      </c>
      <c r="D6817" s="367">
        <v>787.00000000000762</v>
      </c>
      <c r="E6817" s="367">
        <v>36604.65116279092</v>
      </c>
      <c r="F6817" s="367">
        <v>-74763.035627818012</v>
      </c>
      <c r="G6817" s="367">
        <v>787.00000000000477</v>
      </c>
      <c r="H6817" s="367">
        <v>196750</v>
      </c>
      <c r="I6817" s="384">
        <v>-945661.82676349743</v>
      </c>
      <c r="J6817" s="367">
        <v>786.99999999999989</v>
      </c>
      <c r="K6817" s="367">
        <v>47696.969696970256</v>
      </c>
      <c r="L6817" s="384">
        <v>57496.370623878232</v>
      </c>
      <c r="M6817" s="367">
        <v>787.00000000000921</v>
      </c>
      <c r="N6817" s="367">
        <v>787</v>
      </c>
      <c r="O6817" s="384">
        <v>-506.02484825721262</v>
      </c>
      <c r="P6817" s="367">
        <v>11.4115</v>
      </c>
      <c r="Q6817" s="367">
        <v>787</v>
      </c>
      <c r="R6817" s="384">
        <v>1083.8380030606504</v>
      </c>
      <c r="S6817" s="367">
        <v>11.018000000000001</v>
      </c>
      <c r="T6817" s="367">
        <v>27137.93103448247</v>
      </c>
      <c r="U6817" s="384">
        <v>28872.789518860773</v>
      </c>
      <c r="V6817" s="367">
        <v>786.99999999999159</v>
      </c>
      <c r="W6817" s="367">
        <v>1311666.6666666691</v>
      </c>
      <c r="X6817" s="384">
        <v>112762.74825056973</v>
      </c>
      <c r="Y6817" s="386">
        <v>787.00000000000136</v>
      </c>
      <c r="Z6817" s="367"/>
      <c r="AA6817" s="367"/>
      <c r="AB6817" s="367"/>
      <c r="AC6817" s="367"/>
      <c r="AD6817" s="367"/>
      <c r="AE6817" s="367"/>
      <c r="AF6817" s="367"/>
      <c r="AG6817" s="367"/>
      <c r="AH6817" s="367"/>
      <c r="AI6817" s="367"/>
      <c r="AJ6817" s="367"/>
      <c r="AK6817" s="367"/>
      <c r="AL6817" s="367"/>
      <c r="AM6817" s="367"/>
      <c r="AN6817" s="367"/>
      <c r="AO6817" s="367"/>
      <c r="AP6817" s="367"/>
      <c r="AQ6817" s="367"/>
      <c r="AR6817" s="367"/>
      <c r="AS6817" s="367"/>
      <c r="AT6817" s="367"/>
    </row>
    <row r="6818" spans="2:46" ht="13.8">
      <c r="B6818" s="26">
        <v>131.33333333333459</v>
      </c>
      <c r="C6818" s="363">
        <v>661.68357416252593</v>
      </c>
      <c r="D6818" s="367">
        <v>788.00000000000762</v>
      </c>
      <c r="E6818" s="367">
        <v>36651.162790697897</v>
      </c>
      <c r="F6818" s="367">
        <v>-74982.639170174472</v>
      </c>
      <c r="G6818" s="367">
        <v>788.00000000000477</v>
      </c>
      <c r="H6818" s="367">
        <v>197000</v>
      </c>
      <c r="I6818" s="384">
        <v>-948330.39869710023</v>
      </c>
      <c r="J6818" s="367">
        <v>787.99999999999989</v>
      </c>
      <c r="K6818" s="367">
        <v>47757.57575757632</v>
      </c>
      <c r="L6818" s="384">
        <v>57474.048100336906</v>
      </c>
      <c r="M6818" s="367">
        <v>788.00000000000932</v>
      </c>
      <c r="N6818" s="367">
        <v>788</v>
      </c>
      <c r="O6818" s="384">
        <v>-508.2117789003803</v>
      </c>
      <c r="P6818" s="367">
        <v>11.426</v>
      </c>
      <c r="Q6818" s="367">
        <v>788</v>
      </c>
      <c r="R6818" s="384">
        <v>1084.4865026505931</v>
      </c>
      <c r="S6818" s="367">
        <v>11.032</v>
      </c>
      <c r="T6818" s="367">
        <v>27172.413793103158</v>
      </c>
      <c r="U6818" s="384">
        <v>28812.792393741383</v>
      </c>
      <c r="V6818" s="367">
        <v>787.99999999999159</v>
      </c>
      <c r="W6818" s="367">
        <v>1313333.3333333358</v>
      </c>
      <c r="X6818" s="384">
        <v>112902.43468721208</v>
      </c>
      <c r="Y6818" s="386">
        <v>788.00000000000148</v>
      </c>
      <c r="Z6818" s="367"/>
      <c r="AA6818" s="367"/>
      <c r="AB6818" s="367"/>
      <c r="AC6818" s="367"/>
      <c r="AD6818" s="367"/>
      <c r="AE6818" s="367"/>
      <c r="AF6818" s="367"/>
      <c r="AG6818" s="367"/>
      <c r="AH6818" s="367"/>
      <c r="AI6818" s="367"/>
      <c r="AJ6818" s="367"/>
      <c r="AK6818" s="367"/>
      <c r="AL6818" s="367"/>
      <c r="AM6818" s="367"/>
      <c r="AN6818" s="367"/>
      <c r="AO6818" s="367"/>
      <c r="AP6818" s="367"/>
      <c r="AQ6818" s="367"/>
      <c r="AR6818" s="367"/>
      <c r="AS6818" s="367"/>
      <c r="AT6818" s="367"/>
    </row>
    <row r="6819" spans="2:46" ht="13.8">
      <c r="B6819" s="26">
        <v>131.50000000000125</v>
      </c>
      <c r="C6819" s="363">
        <v>662.52267544069741</v>
      </c>
      <c r="D6819" s="367">
        <v>789.0000000000075</v>
      </c>
      <c r="E6819" s="367">
        <v>36697.674418604875</v>
      </c>
      <c r="F6819" s="367">
        <v>-75202.558971511578</v>
      </c>
      <c r="G6819" s="367">
        <v>789.00000000000477</v>
      </c>
      <c r="H6819" s="367">
        <v>197250</v>
      </c>
      <c r="I6819" s="384">
        <v>-951002.6939012513</v>
      </c>
      <c r="J6819" s="367">
        <v>788.99999999999989</v>
      </c>
      <c r="K6819" s="367">
        <v>47818.181818182384</v>
      </c>
      <c r="L6819" s="384">
        <v>57451.483495136599</v>
      </c>
      <c r="M6819" s="367">
        <v>789.00000000000932</v>
      </c>
      <c r="N6819" s="367">
        <v>789</v>
      </c>
      <c r="O6819" s="384">
        <v>-510.40262820133051</v>
      </c>
      <c r="P6819" s="367">
        <v>11.4405</v>
      </c>
      <c r="Q6819" s="367">
        <v>789</v>
      </c>
      <c r="R6819" s="384">
        <v>1085.13315280644</v>
      </c>
      <c r="S6819" s="367">
        <v>11.045999999999999</v>
      </c>
      <c r="T6819" s="367">
        <v>27206.896551723847</v>
      </c>
      <c r="U6819" s="384">
        <v>28752.549877052817</v>
      </c>
      <c r="V6819" s="367">
        <v>788.99999999999159</v>
      </c>
      <c r="W6819" s="367">
        <v>1315000.0000000026</v>
      </c>
      <c r="X6819" s="384">
        <v>113042.11199865812</v>
      </c>
      <c r="Y6819" s="386">
        <v>789.00000000000148</v>
      </c>
      <c r="Z6819" s="367"/>
      <c r="AA6819" s="367"/>
      <c r="AB6819" s="367"/>
      <c r="AC6819" s="367"/>
      <c r="AD6819" s="367"/>
      <c r="AE6819" s="367"/>
      <c r="AF6819" s="367"/>
      <c r="AG6819" s="367"/>
      <c r="AH6819" s="367"/>
      <c r="AI6819" s="367"/>
      <c r="AJ6819" s="367"/>
      <c r="AK6819" s="367"/>
      <c r="AL6819" s="367"/>
      <c r="AM6819" s="367"/>
      <c r="AN6819" s="367"/>
      <c r="AO6819" s="367"/>
      <c r="AP6819" s="367"/>
      <c r="AQ6819" s="367"/>
      <c r="AR6819" s="367"/>
      <c r="AS6819" s="367"/>
      <c r="AT6819" s="367"/>
    </row>
    <row r="6820" spans="2:46" ht="13.8">
      <c r="B6820" s="26">
        <v>131.66666666666791</v>
      </c>
      <c r="C6820" s="363">
        <v>663.36177520127922</v>
      </c>
      <c r="D6820" s="367">
        <v>790.0000000000075</v>
      </c>
      <c r="E6820" s="367">
        <v>36744.186046511852</v>
      </c>
      <c r="F6820" s="367">
        <v>-75422.795031829359</v>
      </c>
      <c r="G6820" s="367">
        <v>790.00000000000477</v>
      </c>
      <c r="H6820" s="367">
        <v>197500</v>
      </c>
      <c r="I6820" s="384">
        <v>-953678.71237595018</v>
      </c>
      <c r="J6820" s="367">
        <v>789.99999999999989</v>
      </c>
      <c r="K6820" s="367">
        <v>47878.787878788447</v>
      </c>
      <c r="L6820" s="384">
        <v>57428.676808277334</v>
      </c>
      <c r="M6820" s="367">
        <v>790.00000000000944</v>
      </c>
      <c r="N6820" s="367">
        <v>790</v>
      </c>
      <c r="O6820" s="384">
        <v>-512.59739616006334</v>
      </c>
      <c r="P6820" s="367">
        <v>11.455</v>
      </c>
      <c r="Q6820" s="367">
        <v>790</v>
      </c>
      <c r="R6820" s="384">
        <v>1085.7779535281904</v>
      </c>
      <c r="S6820" s="367">
        <v>11.06</v>
      </c>
      <c r="T6820" s="367">
        <v>27241.379310344535</v>
      </c>
      <c r="U6820" s="384">
        <v>28692.061968795082</v>
      </c>
      <c r="V6820" s="367">
        <v>789.99999999999147</v>
      </c>
      <c r="W6820" s="367">
        <v>1316666.6666666693</v>
      </c>
      <c r="X6820" s="384">
        <v>113181.78018490791</v>
      </c>
      <c r="Y6820" s="386">
        <v>790.00000000000159</v>
      </c>
      <c r="Z6820" s="367"/>
      <c r="AA6820" s="367"/>
      <c r="AB6820" s="367"/>
      <c r="AC6820" s="367"/>
      <c r="AD6820" s="367"/>
      <c r="AE6820" s="367"/>
      <c r="AF6820" s="367"/>
      <c r="AG6820" s="367"/>
      <c r="AH6820" s="367"/>
      <c r="AI6820" s="367"/>
      <c r="AJ6820" s="367"/>
      <c r="AK6820" s="367"/>
      <c r="AL6820" s="367"/>
      <c r="AM6820" s="367"/>
      <c r="AN6820" s="367"/>
      <c r="AO6820" s="367"/>
      <c r="AP6820" s="367"/>
      <c r="AQ6820" s="367"/>
      <c r="AR6820" s="367"/>
      <c r="AS6820" s="367"/>
      <c r="AT6820" s="367"/>
    </row>
    <row r="6821" spans="2:46" ht="13.8">
      <c r="B6821" s="26">
        <v>131.83333333333456</v>
      </c>
      <c r="C6821" s="363">
        <v>664.20087344427179</v>
      </c>
      <c r="D6821" s="367">
        <v>791.00000000000739</v>
      </c>
      <c r="E6821" s="367">
        <v>36790.697674418829</v>
      </c>
      <c r="F6821" s="367">
        <v>-75643.347351127813</v>
      </c>
      <c r="G6821" s="367">
        <v>791.00000000000477</v>
      </c>
      <c r="H6821" s="367">
        <v>197750</v>
      </c>
      <c r="I6821" s="384">
        <v>-956358.45412119722</v>
      </c>
      <c r="J6821" s="367">
        <v>790.99999999999989</v>
      </c>
      <c r="K6821" s="367">
        <v>47939.393939394511</v>
      </c>
      <c r="L6821" s="384">
        <v>57405.628039759082</v>
      </c>
      <c r="M6821" s="367">
        <v>791.00000000000944</v>
      </c>
      <c r="N6821" s="367">
        <v>791</v>
      </c>
      <c r="O6821" s="384">
        <v>-514.79608277657883</v>
      </c>
      <c r="P6821" s="367">
        <v>11.4695</v>
      </c>
      <c r="Q6821" s="367">
        <v>791</v>
      </c>
      <c r="R6821" s="384">
        <v>1086.4209048158443</v>
      </c>
      <c r="S6821" s="367">
        <v>11.074</v>
      </c>
      <c r="T6821" s="367">
        <v>27275.862068965223</v>
      </c>
      <c r="U6821" s="384">
        <v>28631.328668968155</v>
      </c>
      <c r="V6821" s="367">
        <v>790.99999999999147</v>
      </c>
      <c r="W6821" s="367">
        <v>1318333.333333336</v>
      </c>
      <c r="X6821" s="384">
        <v>113321.43924596139</v>
      </c>
      <c r="Y6821" s="386">
        <v>791.00000000000159</v>
      </c>
      <c r="Z6821" s="367"/>
      <c r="AA6821" s="367"/>
      <c r="AB6821" s="367"/>
      <c r="AC6821" s="367"/>
      <c r="AD6821" s="367"/>
      <c r="AE6821" s="367"/>
      <c r="AF6821" s="367"/>
      <c r="AG6821" s="367"/>
      <c r="AH6821" s="367"/>
      <c r="AI6821" s="367"/>
      <c r="AJ6821" s="367"/>
      <c r="AK6821" s="367"/>
      <c r="AL6821" s="367"/>
      <c r="AM6821" s="367"/>
      <c r="AN6821" s="367"/>
      <c r="AO6821" s="367"/>
      <c r="AP6821" s="367"/>
      <c r="AQ6821" s="367"/>
      <c r="AR6821" s="367"/>
      <c r="AS6821" s="367"/>
      <c r="AT6821" s="367"/>
    </row>
    <row r="6822" spans="2:46" ht="13.8">
      <c r="B6822" s="26">
        <v>132.00000000000122</v>
      </c>
      <c r="C6822" s="363">
        <v>665.0399701696748</v>
      </c>
      <c r="D6822" s="367">
        <v>792.00000000000739</v>
      </c>
      <c r="E6822" s="367">
        <v>36837.209302325806</v>
      </c>
      <c r="F6822" s="367">
        <v>-75864.215929406913</v>
      </c>
      <c r="G6822" s="367">
        <v>792.00000000000477</v>
      </c>
      <c r="H6822" s="367">
        <v>198000</v>
      </c>
      <c r="I6822" s="384">
        <v>-959041.91913699207</v>
      </c>
      <c r="J6822" s="367">
        <v>791.99999999999989</v>
      </c>
      <c r="K6822" s="367">
        <v>48000.000000000575</v>
      </c>
      <c r="L6822" s="384">
        <v>57382.337189581864</v>
      </c>
      <c r="M6822" s="367">
        <v>792.00000000000955</v>
      </c>
      <c r="N6822" s="367">
        <v>792</v>
      </c>
      <c r="O6822" s="384">
        <v>-516.99868805087692</v>
      </c>
      <c r="P6822" s="367">
        <v>11.484</v>
      </c>
      <c r="Q6822" s="367">
        <v>792</v>
      </c>
      <c r="R6822" s="384">
        <v>1087.0620066694014</v>
      </c>
      <c r="S6822" s="367">
        <v>11.088000000000001</v>
      </c>
      <c r="T6822" s="367">
        <v>27310.344827585912</v>
      </c>
      <c r="U6822" s="384">
        <v>28570.349977572052</v>
      </c>
      <c r="V6822" s="367">
        <v>791.99999999999147</v>
      </c>
      <c r="W6822" s="367">
        <v>1320000.0000000028</v>
      </c>
      <c r="X6822" s="384">
        <v>113461.08918181856</v>
      </c>
      <c r="Y6822" s="386">
        <v>792.00000000000159</v>
      </c>
      <c r="Z6822" s="367"/>
      <c r="AA6822" s="367"/>
      <c r="AB6822" s="367"/>
      <c r="AC6822" s="367"/>
      <c r="AD6822" s="367"/>
      <c r="AE6822" s="367"/>
      <c r="AF6822" s="367"/>
      <c r="AG6822" s="367"/>
      <c r="AH6822" s="367"/>
      <c r="AI6822" s="367"/>
      <c r="AJ6822" s="367"/>
      <c r="AK6822" s="367"/>
      <c r="AL6822" s="367"/>
      <c r="AM6822" s="367"/>
      <c r="AN6822" s="367"/>
      <c r="AO6822" s="367"/>
      <c r="AP6822" s="367"/>
      <c r="AQ6822" s="367"/>
      <c r="AR6822" s="367"/>
      <c r="AS6822" s="367"/>
      <c r="AT6822" s="367"/>
    </row>
    <row r="6823" spans="2:46" ht="13.8">
      <c r="B6823" s="26">
        <v>132.16666666666788</v>
      </c>
      <c r="C6823" s="363">
        <v>665.87906537748836</v>
      </c>
      <c r="D6823" s="367">
        <v>793.00000000000728</v>
      </c>
      <c r="E6823" s="367">
        <v>36883.720930232783</v>
      </c>
      <c r="F6823" s="367">
        <v>-76085.400766666702</v>
      </c>
      <c r="G6823" s="367">
        <v>793.00000000000477</v>
      </c>
      <c r="H6823" s="367">
        <v>198250</v>
      </c>
      <c r="I6823" s="384">
        <v>-961729.1074233352</v>
      </c>
      <c r="J6823" s="367">
        <v>792.99999999999989</v>
      </c>
      <c r="K6823" s="367">
        <v>48060.606060606638</v>
      </c>
      <c r="L6823" s="384">
        <v>57358.804257745673</v>
      </c>
      <c r="M6823" s="367">
        <v>793.00000000000955</v>
      </c>
      <c r="N6823" s="367">
        <v>793</v>
      </c>
      <c r="O6823" s="384">
        <v>-519.20521198295774</v>
      </c>
      <c r="P6823" s="367">
        <v>11.4985</v>
      </c>
      <c r="Q6823" s="367">
        <v>793</v>
      </c>
      <c r="R6823" s="384">
        <v>1087.7012590888621</v>
      </c>
      <c r="S6823" s="367">
        <v>11.101999999999999</v>
      </c>
      <c r="T6823" s="367">
        <v>27344.8275862066</v>
      </c>
      <c r="U6823" s="384">
        <v>28509.125894606776</v>
      </c>
      <c r="V6823" s="367">
        <v>792.99999999999136</v>
      </c>
      <c r="W6823" s="367">
        <v>1321666.6666666695</v>
      </c>
      <c r="X6823" s="384">
        <v>113600.72999247951</v>
      </c>
      <c r="Y6823" s="386">
        <v>793.00000000000171</v>
      </c>
      <c r="Z6823" s="367"/>
      <c r="AA6823" s="367"/>
      <c r="AB6823" s="367"/>
      <c r="AC6823" s="367"/>
      <c r="AD6823" s="367"/>
      <c r="AE6823" s="367"/>
      <c r="AF6823" s="367"/>
      <c r="AG6823" s="367"/>
      <c r="AH6823" s="367"/>
      <c r="AI6823" s="367"/>
      <c r="AJ6823" s="367"/>
      <c r="AK6823" s="367"/>
      <c r="AL6823" s="367"/>
      <c r="AM6823" s="367"/>
      <c r="AN6823" s="367"/>
      <c r="AO6823" s="367"/>
      <c r="AP6823" s="367"/>
      <c r="AQ6823" s="367"/>
      <c r="AR6823" s="367"/>
      <c r="AS6823" s="367"/>
      <c r="AT6823" s="367"/>
    </row>
    <row r="6824" spans="2:46" ht="13.8">
      <c r="B6824" s="26">
        <v>132.33333333333454</v>
      </c>
      <c r="C6824" s="363">
        <v>666.71815906771246</v>
      </c>
      <c r="D6824" s="367">
        <v>794.00000000000728</v>
      </c>
      <c r="E6824" s="367">
        <v>36930.23255813976</v>
      </c>
      <c r="F6824" s="367">
        <v>-76306.901862907165</v>
      </c>
      <c r="G6824" s="367">
        <v>794.00000000000489</v>
      </c>
      <c r="H6824" s="367">
        <v>198500</v>
      </c>
      <c r="I6824" s="384">
        <v>-964420.0189802259</v>
      </c>
      <c r="J6824" s="367">
        <v>793.99999999999989</v>
      </c>
      <c r="K6824" s="367">
        <v>48121.212121212702</v>
      </c>
      <c r="L6824" s="384">
        <v>57335.029244250502</v>
      </c>
      <c r="M6824" s="367">
        <v>794.00000000000966</v>
      </c>
      <c r="N6824" s="367">
        <v>794</v>
      </c>
      <c r="O6824" s="384">
        <v>-521.41565457282104</v>
      </c>
      <c r="P6824" s="367">
        <v>11.513</v>
      </c>
      <c r="Q6824" s="367">
        <v>794</v>
      </c>
      <c r="R6824" s="384">
        <v>1088.3386620742262</v>
      </c>
      <c r="S6824" s="367">
        <v>11.116</v>
      </c>
      <c r="T6824" s="367">
        <v>27379.310344827289</v>
      </c>
      <c r="U6824" s="384">
        <v>28447.656420072315</v>
      </c>
      <c r="V6824" s="367">
        <v>793.99999999999136</v>
      </c>
      <c r="W6824" s="367">
        <v>1323333.3333333363</v>
      </c>
      <c r="X6824" s="384">
        <v>113740.36167794415</v>
      </c>
      <c r="Y6824" s="386">
        <v>794.00000000000171</v>
      </c>
      <c r="Z6824" s="367"/>
      <c r="AA6824" s="367"/>
      <c r="AB6824" s="367"/>
      <c r="AC6824" s="367"/>
      <c r="AD6824" s="367"/>
      <c r="AE6824" s="367"/>
      <c r="AF6824" s="367"/>
      <c r="AG6824" s="367"/>
      <c r="AH6824" s="367"/>
      <c r="AI6824" s="367"/>
      <c r="AJ6824" s="367"/>
      <c r="AK6824" s="367"/>
      <c r="AL6824" s="367"/>
      <c r="AM6824" s="367"/>
      <c r="AN6824" s="367"/>
      <c r="AO6824" s="367"/>
      <c r="AP6824" s="367"/>
      <c r="AQ6824" s="367"/>
      <c r="AR6824" s="367"/>
      <c r="AS6824" s="367"/>
      <c r="AT6824" s="367"/>
    </row>
    <row r="6825" spans="2:46" ht="13.8">
      <c r="B6825" s="26">
        <v>132.50000000000119</v>
      </c>
      <c r="C6825" s="363">
        <v>667.55725124034711</v>
      </c>
      <c r="D6825" s="367">
        <v>795.00000000000716</v>
      </c>
      <c r="E6825" s="367">
        <v>36976.744186046737</v>
      </c>
      <c r="F6825" s="367">
        <v>-76528.719218128273</v>
      </c>
      <c r="G6825" s="367">
        <v>795.00000000000489</v>
      </c>
      <c r="H6825" s="367">
        <v>198750</v>
      </c>
      <c r="I6825" s="384">
        <v>-967114.65380766499</v>
      </c>
      <c r="J6825" s="367">
        <v>794.99999999999989</v>
      </c>
      <c r="K6825" s="367">
        <v>48181.818181818766</v>
      </c>
      <c r="L6825" s="384">
        <v>57311.012149096372</v>
      </c>
      <c r="M6825" s="367">
        <v>795.00000000000966</v>
      </c>
      <c r="N6825" s="367">
        <v>795</v>
      </c>
      <c r="O6825" s="384">
        <v>-523.63001582046695</v>
      </c>
      <c r="P6825" s="367">
        <v>11.5275</v>
      </c>
      <c r="Q6825" s="367">
        <v>795</v>
      </c>
      <c r="R6825" s="384">
        <v>1088.974215625494</v>
      </c>
      <c r="S6825" s="367">
        <v>11.129999999999999</v>
      </c>
      <c r="T6825" s="367">
        <v>27413.793103447977</v>
      </c>
      <c r="U6825" s="384">
        <v>28385.941553968678</v>
      </c>
      <c r="V6825" s="367">
        <v>794.99999999999136</v>
      </c>
      <c r="W6825" s="367">
        <v>1325000.000000003</v>
      </c>
      <c r="X6825" s="384">
        <v>113879.98423821251</v>
      </c>
      <c r="Y6825" s="386">
        <v>795.00000000000182</v>
      </c>
      <c r="Z6825" s="367"/>
      <c r="AA6825" s="367"/>
      <c r="AB6825" s="367"/>
      <c r="AC6825" s="367"/>
      <c r="AD6825" s="367"/>
      <c r="AE6825" s="367"/>
      <c r="AF6825" s="367"/>
      <c r="AG6825" s="367"/>
      <c r="AH6825" s="367"/>
      <c r="AI6825" s="367"/>
      <c r="AJ6825" s="367"/>
      <c r="AK6825" s="367"/>
      <c r="AL6825" s="367"/>
      <c r="AM6825" s="367"/>
      <c r="AN6825" s="367"/>
      <c r="AO6825" s="367"/>
      <c r="AP6825" s="367"/>
      <c r="AQ6825" s="367"/>
      <c r="AR6825" s="367"/>
      <c r="AS6825" s="367"/>
      <c r="AT6825" s="367"/>
    </row>
    <row r="6826" spans="2:46" ht="13.8">
      <c r="B6826" s="26">
        <v>132.66666666666785</v>
      </c>
      <c r="C6826" s="363">
        <v>668.39634189539242</v>
      </c>
      <c r="D6826" s="367">
        <v>796.00000000000716</v>
      </c>
      <c r="E6826" s="367">
        <v>37023.255813953714</v>
      </c>
      <c r="F6826" s="367">
        <v>-76750.852832330056</v>
      </c>
      <c r="G6826" s="367">
        <v>796.00000000000489</v>
      </c>
      <c r="H6826" s="367">
        <v>199000</v>
      </c>
      <c r="I6826" s="384">
        <v>-969813.01190565177</v>
      </c>
      <c r="J6826" s="367">
        <v>795.99999999999989</v>
      </c>
      <c r="K6826" s="367">
        <v>48242.42424242483</v>
      </c>
      <c r="L6826" s="384">
        <v>57286.752972283262</v>
      </c>
      <c r="M6826" s="367">
        <v>796.00000000000966</v>
      </c>
      <c r="N6826" s="367">
        <v>796</v>
      </c>
      <c r="O6826" s="384">
        <v>-525.84829572589547</v>
      </c>
      <c r="P6826" s="367">
        <v>11.542</v>
      </c>
      <c r="Q6826" s="367">
        <v>796</v>
      </c>
      <c r="R6826" s="384">
        <v>1089.6079197426654</v>
      </c>
      <c r="S6826" s="367">
        <v>11.144</v>
      </c>
      <c r="T6826" s="367">
        <v>27448.275862068665</v>
      </c>
      <c r="U6826" s="384">
        <v>28323.981296295864</v>
      </c>
      <c r="V6826" s="367">
        <v>795.99999999999125</v>
      </c>
      <c r="W6826" s="367">
        <v>1326666.6666666698</v>
      </c>
      <c r="X6826" s="384">
        <v>114019.59767328459</v>
      </c>
      <c r="Y6826" s="386">
        <v>796.00000000000182</v>
      </c>
      <c r="Z6826" s="367"/>
      <c r="AA6826" s="367"/>
      <c r="AB6826" s="367"/>
      <c r="AC6826" s="367"/>
      <c r="AD6826" s="367"/>
      <c r="AE6826" s="367"/>
      <c r="AF6826" s="367"/>
      <c r="AG6826" s="367"/>
      <c r="AH6826" s="367"/>
      <c r="AI6826" s="367"/>
      <c r="AJ6826" s="367"/>
      <c r="AK6826" s="367"/>
      <c r="AL6826" s="367"/>
      <c r="AM6826" s="367"/>
      <c r="AN6826" s="367"/>
      <c r="AO6826" s="367"/>
      <c r="AP6826" s="367"/>
      <c r="AQ6826" s="367"/>
      <c r="AR6826" s="367"/>
      <c r="AS6826" s="367"/>
      <c r="AT6826" s="367"/>
    </row>
    <row r="6827" spans="2:46" ht="13.8">
      <c r="B6827" s="26">
        <v>132.83333333333451</v>
      </c>
      <c r="C6827" s="363">
        <v>669.23543103284806</v>
      </c>
      <c r="D6827" s="367">
        <v>797.00000000000705</v>
      </c>
      <c r="E6827" s="367">
        <v>37069.767441860691</v>
      </c>
      <c r="F6827" s="367">
        <v>-76973.302705512499</v>
      </c>
      <c r="G6827" s="367">
        <v>797.00000000000489</v>
      </c>
      <c r="H6827" s="367">
        <v>199250</v>
      </c>
      <c r="I6827" s="384">
        <v>-972515.09327418683</v>
      </c>
      <c r="J6827" s="367">
        <v>796.99999999999989</v>
      </c>
      <c r="K6827" s="367">
        <v>48303.030303030893</v>
      </c>
      <c r="L6827" s="384">
        <v>57262.25171381118</v>
      </c>
      <c r="M6827" s="367">
        <v>797.00000000000978</v>
      </c>
      <c r="N6827" s="367">
        <v>797</v>
      </c>
      <c r="O6827" s="384">
        <v>-528.07049428910682</v>
      </c>
      <c r="P6827" s="367">
        <v>11.556500000000002</v>
      </c>
      <c r="Q6827" s="367">
        <v>797</v>
      </c>
      <c r="R6827" s="384">
        <v>1090.2397744257401</v>
      </c>
      <c r="S6827" s="367">
        <v>11.157999999999999</v>
      </c>
      <c r="T6827" s="367">
        <v>27482.758620689354</v>
      </c>
      <c r="U6827" s="384">
        <v>28261.775647053866</v>
      </c>
      <c r="V6827" s="367">
        <v>796.99999999999125</v>
      </c>
      <c r="W6827" s="367">
        <v>1328333.3333333365</v>
      </c>
      <c r="X6827" s="384">
        <v>114159.20198316037</v>
      </c>
      <c r="Y6827" s="386">
        <v>797.00000000000182</v>
      </c>
      <c r="Z6827" s="367"/>
      <c r="AA6827" s="367"/>
      <c r="AB6827" s="367"/>
      <c r="AC6827" s="367"/>
      <c r="AD6827" s="367"/>
      <c r="AE6827" s="367"/>
      <c r="AF6827" s="367"/>
      <c r="AG6827" s="367"/>
      <c r="AH6827" s="367"/>
      <c r="AI6827" s="367"/>
      <c r="AJ6827" s="367"/>
      <c r="AK6827" s="367"/>
      <c r="AL6827" s="367"/>
      <c r="AM6827" s="367"/>
      <c r="AN6827" s="367"/>
      <c r="AO6827" s="367"/>
      <c r="AP6827" s="367"/>
      <c r="AQ6827" s="367"/>
      <c r="AR6827" s="367"/>
      <c r="AS6827" s="367"/>
      <c r="AT6827" s="367"/>
    </row>
    <row r="6828" spans="2:46" ht="13.8">
      <c r="B6828" s="26">
        <v>133.00000000000117</v>
      </c>
      <c r="C6828" s="363">
        <v>670.07451865271435</v>
      </c>
      <c r="D6828" s="367">
        <v>798.00000000000705</v>
      </c>
      <c r="E6828" s="367">
        <v>37116.279069767668</v>
      </c>
      <c r="F6828" s="367">
        <v>-77196.068837675601</v>
      </c>
      <c r="G6828" s="367">
        <v>798.00000000000489</v>
      </c>
      <c r="H6828" s="367">
        <v>199500</v>
      </c>
      <c r="I6828" s="384">
        <v>-975220.8979132697</v>
      </c>
      <c r="J6828" s="367">
        <v>797.99999999999989</v>
      </c>
      <c r="K6828" s="367">
        <v>48363.636363636957</v>
      </c>
      <c r="L6828" s="384">
        <v>57237.508373680117</v>
      </c>
      <c r="M6828" s="367">
        <v>798.00000000000978</v>
      </c>
      <c r="N6828" s="367">
        <v>798</v>
      </c>
      <c r="O6828" s="384">
        <v>-530.29661151010032</v>
      </c>
      <c r="P6828" s="367">
        <v>11.571</v>
      </c>
      <c r="Q6828" s="367">
        <v>798</v>
      </c>
      <c r="R6828" s="384">
        <v>1090.8697796747183</v>
      </c>
      <c r="S6828" s="367">
        <v>11.171999999999999</v>
      </c>
      <c r="T6828" s="367">
        <v>27517.241379310042</v>
      </c>
      <c r="U6828" s="384">
        <v>28199.324606242692</v>
      </c>
      <c r="V6828" s="367">
        <v>797.99999999999125</v>
      </c>
      <c r="W6828" s="367">
        <v>1330000.0000000033</v>
      </c>
      <c r="X6828" s="384">
        <v>114298.79716783989</v>
      </c>
      <c r="Y6828" s="386">
        <v>798.00000000000193</v>
      </c>
      <c r="Z6828" s="367"/>
      <c r="AA6828" s="367"/>
      <c r="AB6828" s="367"/>
      <c r="AC6828" s="367"/>
      <c r="AD6828" s="367"/>
      <c r="AE6828" s="367"/>
      <c r="AF6828" s="367"/>
      <c r="AG6828" s="367"/>
      <c r="AH6828" s="367"/>
      <c r="AI6828" s="367"/>
      <c r="AJ6828" s="367"/>
      <c r="AK6828" s="367"/>
      <c r="AL6828" s="367"/>
      <c r="AM6828" s="367"/>
      <c r="AN6828" s="367"/>
      <c r="AO6828" s="367"/>
      <c r="AP6828" s="367"/>
      <c r="AQ6828" s="367"/>
      <c r="AR6828" s="367"/>
      <c r="AS6828" s="367"/>
      <c r="AT6828" s="367"/>
    </row>
    <row r="6829" spans="2:46" ht="13.8">
      <c r="B6829" s="26">
        <v>133.16666666666782</v>
      </c>
      <c r="C6829" s="363">
        <v>670.9136047549913</v>
      </c>
      <c r="D6829" s="367">
        <v>799.00000000000693</v>
      </c>
      <c r="E6829" s="367">
        <v>37162.790697674645</v>
      </c>
      <c r="F6829" s="367">
        <v>-77419.151228819363</v>
      </c>
      <c r="G6829" s="367">
        <v>799.00000000000489</v>
      </c>
      <c r="H6829" s="367">
        <v>199750</v>
      </c>
      <c r="I6829" s="384">
        <v>-977930.42582290072</v>
      </c>
      <c r="J6829" s="367">
        <v>798.99999999999989</v>
      </c>
      <c r="K6829" s="367">
        <v>48424.242424243021</v>
      </c>
      <c r="L6829" s="384">
        <v>57212.522951890089</v>
      </c>
      <c r="M6829" s="367">
        <v>799.00000000000989</v>
      </c>
      <c r="N6829" s="367">
        <v>799</v>
      </c>
      <c r="O6829" s="384">
        <v>-532.52664738887665</v>
      </c>
      <c r="P6829" s="367">
        <v>11.5855</v>
      </c>
      <c r="Q6829" s="367">
        <v>799</v>
      </c>
      <c r="R6829" s="384">
        <v>1091.4979354896</v>
      </c>
      <c r="S6829" s="367">
        <v>11.186</v>
      </c>
      <c r="T6829" s="367">
        <v>27551.724137930731</v>
      </c>
      <c r="U6829" s="384">
        <v>28136.628173862337</v>
      </c>
      <c r="V6829" s="367">
        <v>798.99999999999113</v>
      </c>
      <c r="W6829" s="367">
        <v>1331666.66666667</v>
      </c>
      <c r="X6829" s="384">
        <v>114438.38322732309</v>
      </c>
      <c r="Y6829" s="386">
        <v>799.00000000000193</v>
      </c>
      <c r="Z6829" s="367"/>
      <c r="AA6829" s="367"/>
      <c r="AB6829" s="367"/>
      <c r="AC6829" s="367"/>
      <c r="AD6829" s="367"/>
      <c r="AE6829" s="367"/>
      <c r="AF6829" s="367"/>
      <c r="AG6829" s="367"/>
      <c r="AH6829" s="367"/>
      <c r="AI6829" s="367"/>
      <c r="AJ6829" s="367"/>
      <c r="AK6829" s="367"/>
      <c r="AL6829" s="367"/>
      <c r="AM6829" s="367"/>
      <c r="AN6829" s="367"/>
      <c r="AO6829" s="367"/>
      <c r="AP6829" s="367"/>
      <c r="AQ6829" s="367"/>
      <c r="AR6829" s="367"/>
      <c r="AS6829" s="367"/>
      <c r="AT6829" s="367"/>
    </row>
    <row r="6830" spans="2:46" ht="13.8">
      <c r="B6830" s="26">
        <v>133.33333333333448</v>
      </c>
      <c r="C6830" s="363">
        <v>671.75268933967857</v>
      </c>
      <c r="D6830" s="367">
        <v>800.00000000000693</v>
      </c>
      <c r="E6830" s="367">
        <v>37209.302325581622</v>
      </c>
      <c r="F6830" s="367">
        <v>-77642.549878943799</v>
      </c>
      <c r="G6830" s="367">
        <v>800.00000000000489</v>
      </c>
      <c r="H6830" s="367">
        <v>200000</v>
      </c>
      <c r="I6830" s="384">
        <v>-980643.67700307968</v>
      </c>
      <c r="J6830" s="367">
        <v>799.99999999999989</v>
      </c>
      <c r="K6830" s="367">
        <v>48484.848484849084</v>
      </c>
      <c r="L6830" s="384">
        <v>57187.295448441102</v>
      </c>
      <c r="M6830" s="367">
        <v>800.00000000000989</v>
      </c>
      <c r="N6830" s="367">
        <v>800</v>
      </c>
      <c r="O6830" s="384">
        <v>-534.76060192543559</v>
      </c>
      <c r="P6830" s="367">
        <v>11.6</v>
      </c>
      <c r="Q6830" s="367">
        <v>800</v>
      </c>
      <c r="R6830" s="384">
        <v>1092.124241870385</v>
      </c>
      <c r="S6830" s="367">
        <v>11.2</v>
      </c>
      <c r="T6830" s="367">
        <v>27586.206896551419</v>
      </c>
      <c r="U6830" s="384">
        <v>28073.686349912801</v>
      </c>
      <c r="V6830" s="367">
        <v>799.99999999999113</v>
      </c>
      <c r="W6830" s="367">
        <v>1333333.3333333367</v>
      </c>
      <c r="X6830" s="384">
        <v>114577.96016161006</v>
      </c>
      <c r="Y6830" s="386">
        <v>800.00000000000205</v>
      </c>
      <c r="Z6830" s="367"/>
      <c r="AA6830" s="367"/>
      <c r="AB6830" s="367"/>
      <c r="AC6830" s="367"/>
      <c r="AD6830" s="367"/>
      <c r="AE6830" s="367"/>
      <c r="AF6830" s="367"/>
      <c r="AG6830" s="367"/>
      <c r="AH6830" s="367"/>
      <c r="AI6830" s="367"/>
      <c r="AJ6830" s="367"/>
      <c r="AK6830" s="367"/>
      <c r="AL6830" s="367"/>
      <c r="AM6830" s="367"/>
      <c r="AN6830" s="367"/>
      <c r="AO6830" s="367"/>
      <c r="AP6830" s="367"/>
      <c r="AQ6830" s="367"/>
      <c r="AR6830" s="367"/>
      <c r="AS6830" s="367"/>
      <c r="AT6830" s="367"/>
    </row>
    <row r="6831" spans="2:46" ht="13.8">
      <c r="B6831" s="26">
        <v>133.50000000000114</v>
      </c>
      <c r="C6831" s="363">
        <v>672.5917724067765</v>
      </c>
      <c r="D6831" s="367">
        <v>801.00000000000682</v>
      </c>
      <c r="E6831" s="367">
        <v>37255.8139534886</v>
      </c>
      <c r="F6831" s="367">
        <v>-77866.26478804888</v>
      </c>
      <c r="G6831" s="367">
        <v>801.00000000000489</v>
      </c>
      <c r="H6831" s="367">
        <v>200250</v>
      </c>
      <c r="I6831" s="384">
        <v>-983360.65145380655</v>
      </c>
      <c r="J6831" s="367">
        <v>800.99999999999989</v>
      </c>
      <c r="K6831" s="367">
        <v>48545.454545455148</v>
      </c>
      <c r="L6831" s="384">
        <v>57161.825863333128</v>
      </c>
      <c r="M6831" s="367">
        <v>801.00000000001</v>
      </c>
      <c r="N6831" s="367">
        <v>801</v>
      </c>
      <c r="O6831" s="384">
        <v>-536.99847511977725</v>
      </c>
      <c r="P6831" s="367">
        <v>11.6145</v>
      </c>
      <c r="Q6831" s="367">
        <v>801</v>
      </c>
      <c r="R6831" s="384">
        <v>1092.748698817074</v>
      </c>
      <c r="S6831" s="367">
        <v>11.214</v>
      </c>
      <c r="T6831" s="367">
        <v>27620.689655172107</v>
      </c>
      <c r="U6831" s="384">
        <v>28010.499134394089</v>
      </c>
      <c r="V6831" s="367">
        <v>800.99999999999113</v>
      </c>
      <c r="W6831" s="367">
        <v>1335000.0000000035</v>
      </c>
      <c r="X6831" s="384">
        <v>114717.52797070071</v>
      </c>
      <c r="Y6831" s="386">
        <v>801.00000000000205</v>
      </c>
      <c r="Z6831" s="367"/>
      <c r="AA6831" s="367"/>
      <c r="AB6831" s="367"/>
      <c r="AC6831" s="367"/>
      <c r="AD6831" s="367"/>
      <c r="AE6831" s="367"/>
      <c r="AF6831" s="367"/>
      <c r="AG6831" s="367"/>
      <c r="AH6831" s="367"/>
      <c r="AI6831" s="367"/>
      <c r="AJ6831" s="367"/>
      <c r="AK6831" s="367"/>
      <c r="AL6831" s="367"/>
      <c r="AM6831" s="367"/>
      <c r="AN6831" s="367"/>
      <c r="AO6831" s="367"/>
      <c r="AP6831" s="367"/>
      <c r="AQ6831" s="367"/>
      <c r="AR6831" s="367"/>
      <c r="AS6831" s="367"/>
      <c r="AT6831" s="367"/>
    </row>
    <row r="6832" spans="2:46" ht="13.8">
      <c r="B6832" s="26">
        <v>133.66666666666779</v>
      </c>
      <c r="C6832" s="363">
        <v>673.43085395628498</v>
      </c>
      <c r="D6832" s="367">
        <v>802.00000000000682</v>
      </c>
      <c r="E6832" s="367">
        <v>37302.325581395577</v>
      </c>
      <c r="F6832" s="367">
        <v>-78090.295956134651</v>
      </c>
      <c r="G6832" s="367">
        <v>802.00000000000489</v>
      </c>
      <c r="H6832" s="367">
        <v>200500</v>
      </c>
      <c r="I6832" s="384">
        <v>-986081.34917508147</v>
      </c>
      <c r="J6832" s="367">
        <v>801.99999999999989</v>
      </c>
      <c r="K6832" s="367">
        <v>48606.060606061212</v>
      </c>
      <c r="L6832" s="384">
        <v>57136.114196566174</v>
      </c>
      <c r="M6832" s="367">
        <v>802.00000000001</v>
      </c>
      <c r="N6832" s="367">
        <v>802</v>
      </c>
      <c r="O6832" s="384">
        <v>-539.24026697190163</v>
      </c>
      <c r="P6832" s="367">
        <v>11.629000000000001</v>
      </c>
      <c r="Q6832" s="367">
        <v>802</v>
      </c>
      <c r="R6832" s="384">
        <v>1093.3713063296661</v>
      </c>
      <c r="S6832" s="367">
        <v>11.228</v>
      </c>
      <c r="T6832" s="367">
        <v>27655.172413792796</v>
      </c>
      <c r="U6832" s="384">
        <v>27947.066527306204</v>
      </c>
      <c r="V6832" s="367">
        <v>801.99999999999102</v>
      </c>
      <c r="W6832" s="367">
        <v>1336666.6666666702</v>
      </c>
      <c r="X6832" s="384">
        <v>114857.0866545951</v>
      </c>
      <c r="Y6832" s="386">
        <v>802.00000000000216</v>
      </c>
      <c r="Z6832" s="367"/>
      <c r="AA6832" s="367"/>
      <c r="AB6832" s="367"/>
      <c r="AC6832" s="367"/>
      <c r="AD6832" s="367"/>
      <c r="AE6832" s="367"/>
      <c r="AF6832" s="367"/>
      <c r="AG6832" s="367"/>
      <c r="AH6832" s="367"/>
      <c r="AI6832" s="367"/>
      <c r="AJ6832" s="367"/>
      <c r="AK6832" s="367"/>
      <c r="AL6832" s="367"/>
      <c r="AM6832" s="367"/>
      <c r="AN6832" s="367"/>
      <c r="AO6832" s="367"/>
      <c r="AP6832" s="367"/>
      <c r="AQ6832" s="367"/>
      <c r="AR6832" s="367"/>
      <c r="AS6832" s="367"/>
      <c r="AT6832" s="367"/>
    </row>
    <row r="6833" spans="2:46" ht="13.8">
      <c r="B6833" s="26">
        <v>133.83333333333445</v>
      </c>
      <c r="C6833" s="363">
        <v>674.26993398820412</v>
      </c>
      <c r="D6833" s="367">
        <v>803.00000000000671</v>
      </c>
      <c r="E6833" s="367">
        <v>37348.837209302554</v>
      </c>
      <c r="F6833" s="367">
        <v>-78314.643383201095</v>
      </c>
      <c r="G6833" s="367">
        <v>803.00000000000489</v>
      </c>
      <c r="H6833" s="367">
        <v>200750</v>
      </c>
      <c r="I6833" s="384">
        <v>-988805.77016690455</v>
      </c>
      <c r="J6833" s="367">
        <v>802.99999999999989</v>
      </c>
      <c r="K6833" s="367">
        <v>48666.666666667275</v>
      </c>
      <c r="L6833" s="384">
        <v>57110.160448140254</v>
      </c>
      <c r="M6833" s="367">
        <v>803.00000000001012</v>
      </c>
      <c r="N6833" s="367">
        <v>803</v>
      </c>
      <c r="O6833" s="384">
        <v>-541.48597748180816</v>
      </c>
      <c r="P6833" s="367">
        <v>11.6435</v>
      </c>
      <c r="Q6833" s="367">
        <v>803</v>
      </c>
      <c r="R6833" s="384">
        <v>1093.9920644081619</v>
      </c>
      <c r="S6833" s="367">
        <v>11.242000000000001</v>
      </c>
      <c r="T6833" s="367">
        <v>27689.655172413484</v>
      </c>
      <c r="U6833" s="384">
        <v>27883.388528649135</v>
      </c>
      <c r="V6833" s="367">
        <v>802.99999999999102</v>
      </c>
      <c r="W6833" s="367">
        <v>1338333.333333337</v>
      </c>
      <c r="X6833" s="384">
        <v>114996.63621329317</v>
      </c>
      <c r="Y6833" s="386">
        <v>803.00000000000216</v>
      </c>
      <c r="Z6833" s="367"/>
      <c r="AA6833" s="367"/>
      <c r="AB6833" s="367"/>
      <c r="AC6833" s="367"/>
      <c r="AD6833" s="367"/>
      <c r="AE6833" s="367"/>
      <c r="AF6833" s="367"/>
      <c r="AG6833" s="367"/>
      <c r="AH6833" s="367"/>
      <c r="AI6833" s="367"/>
      <c r="AJ6833" s="367"/>
      <c r="AK6833" s="367"/>
      <c r="AL6833" s="367"/>
      <c r="AM6833" s="367"/>
      <c r="AN6833" s="367"/>
      <c r="AO6833" s="367"/>
      <c r="AP6833" s="367"/>
      <c r="AQ6833" s="367"/>
      <c r="AR6833" s="367"/>
      <c r="AS6833" s="367"/>
      <c r="AT6833" s="367"/>
    </row>
    <row r="6834" spans="2:46" ht="13.8">
      <c r="B6834" s="26">
        <v>134.00000000000111</v>
      </c>
      <c r="C6834" s="363">
        <v>675.10901250253369</v>
      </c>
      <c r="D6834" s="367">
        <v>804.00000000000671</v>
      </c>
      <c r="E6834" s="367">
        <v>37395.348837209531</v>
      </c>
      <c r="F6834" s="367">
        <v>-78539.307069248185</v>
      </c>
      <c r="G6834" s="367">
        <v>804.00000000000489</v>
      </c>
      <c r="H6834" s="367">
        <v>201000</v>
      </c>
      <c r="I6834" s="384">
        <v>-991533.91442927532</v>
      </c>
      <c r="J6834" s="367">
        <v>803.99999999999989</v>
      </c>
      <c r="K6834" s="367">
        <v>48727.272727273339</v>
      </c>
      <c r="L6834" s="384">
        <v>57083.964618055383</v>
      </c>
      <c r="M6834" s="367">
        <v>804.00000000001012</v>
      </c>
      <c r="N6834" s="367">
        <v>804</v>
      </c>
      <c r="O6834" s="384">
        <v>-543.73560664949764</v>
      </c>
      <c r="P6834" s="367">
        <v>11.657999999999999</v>
      </c>
      <c r="Q6834" s="367">
        <v>804</v>
      </c>
      <c r="R6834" s="384">
        <v>1094.6109730525609</v>
      </c>
      <c r="S6834" s="367">
        <v>11.256</v>
      </c>
      <c r="T6834" s="367">
        <v>27724.137931034173</v>
      </c>
      <c r="U6834" s="384">
        <v>27819.465138422886</v>
      </c>
      <c r="V6834" s="367">
        <v>803.99999999999102</v>
      </c>
      <c r="W6834" s="367">
        <v>1340000.0000000037</v>
      </c>
      <c r="X6834" s="384">
        <v>115136.17664679496</v>
      </c>
      <c r="Y6834" s="386">
        <v>804.00000000000216</v>
      </c>
      <c r="Z6834" s="367"/>
      <c r="AA6834" s="367"/>
      <c r="AB6834" s="367"/>
      <c r="AC6834" s="367"/>
      <c r="AD6834" s="367"/>
      <c r="AE6834" s="367"/>
      <c r="AF6834" s="367"/>
      <c r="AG6834" s="367"/>
      <c r="AH6834" s="367"/>
      <c r="AI6834" s="367"/>
      <c r="AJ6834" s="367"/>
      <c r="AK6834" s="367"/>
      <c r="AL6834" s="367"/>
      <c r="AM6834" s="367"/>
      <c r="AN6834" s="367"/>
      <c r="AO6834" s="367"/>
      <c r="AP6834" s="367"/>
      <c r="AQ6834" s="367"/>
      <c r="AR6834" s="367"/>
      <c r="AS6834" s="367"/>
      <c r="AT6834" s="367"/>
    </row>
    <row r="6835" spans="2:46" ht="13.8">
      <c r="B6835" s="26">
        <v>134.16666666666777</v>
      </c>
      <c r="C6835" s="363">
        <v>675.94808949927369</v>
      </c>
      <c r="D6835" s="367">
        <v>805.00000000000659</v>
      </c>
      <c r="E6835" s="367">
        <v>37441.860465116508</v>
      </c>
      <c r="F6835" s="367">
        <v>-78764.287014275949</v>
      </c>
      <c r="G6835" s="367">
        <v>805.00000000000489</v>
      </c>
      <c r="H6835" s="367">
        <v>201250</v>
      </c>
      <c r="I6835" s="384">
        <v>-994265.78196219436</v>
      </c>
      <c r="J6835" s="367">
        <v>804.99999999999989</v>
      </c>
      <c r="K6835" s="367">
        <v>48787.878787879403</v>
      </c>
      <c r="L6835" s="384">
        <v>57057.526706311502</v>
      </c>
      <c r="M6835" s="367">
        <v>805.00000000001023</v>
      </c>
      <c r="N6835" s="367">
        <v>805</v>
      </c>
      <c r="O6835" s="384">
        <v>-545.98915447496984</v>
      </c>
      <c r="P6835" s="367">
        <v>11.672500000000001</v>
      </c>
      <c r="Q6835" s="367">
        <v>805</v>
      </c>
      <c r="R6835" s="384">
        <v>1095.2280322628635</v>
      </c>
      <c r="S6835" s="367">
        <v>11.270000000000001</v>
      </c>
      <c r="T6835" s="367">
        <v>27758.620689654861</v>
      </c>
      <c r="U6835" s="384">
        <v>27755.296356627467</v>
      </c>
      <c r="V6835" s="367">
        <v>804.99999999999091</v>
      </c>
      <c r="W6835" s="367">
        <v>1341666.6666666705</v>
      </c>
      <c r="X6835" s="384">
        <v>115275.7079551005</v>
      </c>
      <c r="Y6835" s="386">
        <v>805.00000000000227</v>
      </c>
      <c r="Z6835" s="367"/>
      <c r="AA6835" s="367"/>
      <c r="AB6835" s="367"/>
      <c r="AC6835" s="367"/>
      <c r="AD6835" s="367"/>
      <c r="AE6835" s="367"/>
      <c r="AF6835" s="367"/>
      <c r="AG6835" s="367"/>
      <c r="AH6835" s="367"/>
      <c r="AI6835" s="367"/>
      <c r="AJ6835" s="367"/>
      <c r="AK6835" s="367"/>
      <c r="AL6835" s="367"/>
      <c r="AM6835" s="367"/>
      <c r="AN6835" s="367"/>
      <c r="AO6835" s="367"/>
      <c r="AP6835" s="367"/>
      <c r="AQ6835" s="367"/>
      <c r="AR6835" s="367"/>
      <c r="AS6835" s="367"/>
      <c r="AT6835" s="367"/>
    </row>
    <row r="6836" spans="2:46" ht="13.8">
      <c r="B6836" s="26">
        <v>134.33333333333442</v>
      </c>
      <c r="C6836" s="363">
        <v>676.78716497842436</v>
      </c>
      <c r="D6836" s="367">
        <v>806.00000000000659</v>
      </c>
      <c r="E6836" s="367">
        <v>37488.372093023485</v>
      </c>
      <c r="F6836" s="367">
        <v>-78989.583218284373</v>
      </c>
      <c r="G6836" s="367">
        <v>806.00000000000489</v>
      </c>
      <c r="H6836" s="367">
        <v>201500</v>
      </c>
      <c r="I6836" s="384">
        <v>-997001.37276566122</v>
      </c>
      <c r="J6836" s="367">
        <v>805.99999999999989</v>
      </c>
      <c r="K6836" s="367">
        <v>48848.484848485467</v>
      </c>
      <c r="L6836" s="384">
        <v>57030.846712908671</v>
      </c>
      <c r="M6836" s="367">
        <v>806.00000000001023</v>
      </c>
      <c r="N6836" s="367">
        <v>806</v>
      </c>
      <c r="O6836" s="384">
        <v>-548.24662095822418</v>
      </c>
      <c r="P6836" s="367">
        <v>11.686999999999999</v>
      </c>
      <c r="Q6836" s="367">
        <v>806</v>
      </c>
      <c r="R6836" s="384">
        <v>1095.84324203907</v>
      </c>
      <c r="S6836" s="367">
        <v>11.284000000000001</v>
      </c>
      <c r="T6836" s="367">
        <v>27793.103448275549</v>
      </c>
      <c r="U6836" s="384">
        <v>27690.882183262856</v>
      </c>
      <c r="V6836" s="367">
        <v>805.99999999999091</v>
      </c>
      <c r="W6836" s="367">
        <v>1343333.3333333372</v>
      </c>
      <c r="X6836" s="384">
        <v>115415.23013820974</v>
      </c>
      <c r="Y6836" s="386">
        <v>806.00000000000227</v>
      </c>
      <c r="Z6836" s="367"/>
      <c r="AA6836" s="367"/>
      <c r="AB6836" s="367"/>
      <c r="AC6836" s="367"/>
      <c r="AD6836" s="367"/>
      <c r="AE6836" s="367"/>
      <c r="AF6836" s="367"/>
      <c r="AG6836" s="367"/>
      <c r="AH6836" s="367"/>
      <c r="AI6836" s="367"/>
      <c r="AJ6836" s="367"/>
      <c r="AK6836" s="367"/>
      <c r="AL6836" s="367"/>
      <c r="AM6836" s="367"/>
      <c r="AN6836" s="367"/>
      <c r="AO6836" s="367"/>
      <c r="AP6836" s="367"/>
      <c r="AQ6836" s="367"/>
      <c r="AR6836" s="367"/>
      <c r="AS6836" s="367"/>
      <c r="AT6836" s="367"/>
    </row>
    <row r="6837" spans="2:46" ht="13.8">
      <c r="B6837" s="26">
        <v>134.50000000000108</v>
      </c>
      <c r="C6837" s="363">
        <v>677.62623893998557</v>
      </c>
      <c r="D6837" s="367">
        <v>807.00000000000648</v>
      </c>
      <c r="E6837" s="367">
        <v>37534.883720930462</v>
      </c>
      <c r="F6837" s="367">
        <v>-79215.195681273472</v>
      </c>
      <c r="G6837" s="367">
        <v>807.00000000000489</v>
      </c>
      <c r="H6837" s="367">
        <v>201750</v>
      </c>
      <c r="I6837" s="384">
        <v>-999740.68683967623</v>
      </c>
      <c r="J6837" s="367">
        <v>806.99999999999989</v>
      </c>
      <c r="K6837" s="367">
        <v>48909.09090909153</v>
      </c>
      <c r="L6837" s="384">
        <v>57003.92463784686</v>
      </c>
      <c r="M6837" s="367">
        <v>807.00000000001023</v>
      </c>
      <c r="N6837" s="367">
        <v>807</v>
      </c>
      <c r="O6837" s="384">
        <v>-550.50800609926137</v>
      </c>
      <c r="P6837" s="367">
        <v>11.701499999999999</v>
      </c>
      <c r="Q6837" s="367">
        <v>807</v>
      </c>
      <c r="R6837" s="384">
        <v>1096.4566023811794</v>
      </c>
      <c r="S6837" s="367">
        <v>11.297999999999998</v>
      </c>
      <c r="T6837" s="367">
        <v>27827.586206896238</v>
      </c>
      <c r="U6837" s="384">
        <v>27626.222618329073</v>
      </c>
      <c r="V6837" s="367">
        <v>806.99999999999091</v>
      </c>
      <c r="W6837" s="367">
        <v>1345000.000000004</v>
      </c>
      <c r="X6837" s="384">
        <v>115554.74319612271</v>
      </c>
      <c r="Y6837" s="386">
        <v>807.00000000000239</v>
      </c>
      <c r="Z6837" s="367"/>
      <c r="AA6837" s="367"/>
      <c r="AB6837" s="367"/>
      <c r="AC6837" s="367"/>
      <c r="AD6837" s="367"/>
      <c r="AE6837" s="367"/>
      <c r="AF6837" s="367"/>
      <c r="AG6837" s="367"/>
      <c r="AH6837" s="367"/>
      <c r="AI6837" s="367"/>
      <c r="AJ6837" s="367"/>
      <c r="AK6837" s="367"/>
      <c r="AL6837" s="367"/>
      <c r="AM6837" s="367"/>
      <c r="AN6837" s="367"/>
      <c r="AO6837" s="367"/>
      <c r="AP6837" s="367"/>
      <c r="AQ6837" s="367"/>
      <c r="AR6837" s="367"/>
      <c r="AS6837" s="367"/>
      <c r="AT6837" s="367"/>
    </row>
    <row r="6838" spans="2:46" ht="13.8">
      <c r="B6838" s="26">
        <v>134.66666666666774</v>
      </c>
      <c r="C6838" s="363">
        <v>678.46531138395733</v>
      </c>
      <c r="D6838" s="367">
        <v>808.00000000000648</v>
      </c>
      <c r="E6838" s="367">
        <v>37581.395348837439</v>
      </c>
      <c r="F6838" s="367">
        <v>-79441.124403243215</v>
      </c>
      <c r="G6838" s="367">
        <v>808.00000000000489</v>
      </c>
      <c r="H6838" s="367">
        <v>202000</v>
      </c>
      <c r="I6838" s="384">
        <v>-1002483.7241842389</v>
      </c>
      <c r="J6838" s="367">
        <v>807.99999999999989</v>
      </c>
      <c r="K6838" s="367">
        <v>48969.696969697594</v>
      </c>
      <c r="L6838" s="384">
        <v>56976.760481126075</v>
      </c>
      <c r="M6838" s="367">
        <v>808.00000000001035</v>
      </c>
      <c r="N6838" s="367">
        <v>808</v>
      </c>
      <c r="O6838" s="384">
        <v>-552.77330989808149</v>
      </c>
      <c r="P6838" s="367">
        <v>11.716000000000001</v>
      </c>
      <c r="Q6838" s="367">
        <v>808</v>
      </c>
      <c r="R6838" s="384">
        <v>1097.0681132891928</v>
      </c>
      <c r="S6838" s="367">
        <v>11.311999999999999</v>
      </c>
      <c r="T6838" s="367">
        <v>27862.068965516926</v>
      </c>
      <c r="U6838" s="384">
        <v>27561.317661826117</v>
      </c>
      <c r="V6838" s="367">
        <v>807.99999999999079</v>
      </c>
      <c r="W6838" s="367">
        <v>1346666.6666666707</v>
      </c>
      <c r="X6838" s="384">
        <v>115694.24712883939</v>
      </c>
      <c r="Y6838" s="386">
        <v>808.00000000000239</v>
      </c>
      <c r="Z6838" s="367"/>
      <c r="AA6838" s="367"/>
      <c r="AB6838" s="367"/>
      <c r="AC6838" s="367"/>
      <c r="AD6838" s="367"/>
      <c r="AE6838" s="367"/>
      <c r="AF6838" s="367"/>
      <c r="AG6838" s="367"/>
      <c r="AH6838" s="367"/>
      <c r="AI6838" s="367"/>
      <c r="AJ6838" s="367"/>
      <c r="AK6838" s="367"/>
      <c r="AL6838" s="367"/>
      <c r="AM6838" s="367"/>
      <c r="AN6838" s="367"/>
      <c r="AO6838" s="367"/>
      <c r="AP6838" s="367"/>
      <c r="AQ6838" s="367"/>
      <c r="AR6838" s="367"/>
      <c r="AS6838" s="367"/>
      <c r="AT6838" s="367"/>
    </row>
    <row r="6839" spans="2:46" ht="13.8">
      <c r="B6839" s="26">
        <v>134.83333333333439</v>
      </c>
      <c r="C6839" s="363">
        <v>679.30438231033952</v>
      </c>
      <c r="D6839" s="367">
        <v>809.00000000000637</v>
      </c>
      <c r="E6839" s="367">
        <v>37627.906976744416</v>
      </c>
      <c r="F6839" s="367">
        <v>-79667.369384193633</v>
      </c>
      <c r="G6839" s="367">
        <v>809.00000000000489</v>
      </c>
      <c r="H6839" s="367">
        <v>202250</v>
      </c>
      <c r="I6839" s="384">
        <v>-1005230.48479935</v>
      </c>
      <c r="J6839" s="367">
        <v>808.99999999999989</v>
      </c>
      <c r="K6839" s="367">
        <v>49030.303030303658</v>
      </c>
      <c r="L6839" s="384">
        <v>56949.354242746333</v>
      </c>
      <c r="M6839" s="367">
        <v>809.00000000001035</v>
      </c>
      <c r="N6839" s="367">
        <v>809</v>
      </c>
      <c r="O6839" s="384">
        <v>-555.04253235468366</v>
      </c>
      <c r="P6839" s="367">
        <v>11.730499999999999</v>
      </c>
      <c r="Q6839" s="367">
        <v>809</v>
      </c>
      <c r="R6839" s="384">
        <v>1097.6777747631095</v>
      </c>
      <c r="S6839" s="367">
        <v>11.325999999999999</v>
      </c>
      <c r="T6839" s="367">
        <v>27896.551724137615</v>
      </c>
      <c r="U6839" s="384">
        <v>27496.167313753973</v>
      </c>
      <c r="V6839" s="367">
        <v>808.99999999999079</v>
      </c>
      <c r="W6839" s="367">
        <v>1348333.3333333374</v>
      </c>
      <c r="X6839" s="384">
        <v>115833.74193635979</v>
      </c>
      <c r="Y6839" s="386">
        <v>809.00000000000239</v>
      </c>
      <c r="Z6839" s="367"/>
      <c r="AA6839" s="367"/>
      <c r="AB6839" s="367"/>
      <c r="AC6839" s="367"/>
      <c r="AD6839" s="367"/>
      <c r="AE6839" s="367"/>
      <c r="AF6839" s="367"/>
      <c r="AG6839" s="367"/>
      <c r="AH6839" s="367"/>
      <c r="AI6839" s="367"/>
      <c r="AJ6839" s="367"/>
      <c r="AK6839" s="367"/>
      <c r="AL6839" s="367"/>
      <c r="AM6839" s="367"/>
      <c r="AN6839" s="367"/>
      <c r="AO6839" s="367"/>
      <c r="AP6839" s="367"/>
      <c r="AQ6839" s="367"/>
      <c r="AR6839" s="367"/>
      <c r="AS6839" s="367"/>
      <c r="AT6839" s="367"/>
    </row>
    <row r="6840" spans="2:46" ht="13.8">
      <c r="B6840" s="26">
        <v>135.00000000000105</v>
      </c>
      <c r="C6840" s="363">
        <v>680.14345171913249</v>
      </c>
      <c r="D6840" s="367">
        <v>810.00000000000637</v>
      </c>
      <c r="E6840" s="367">
        <v>37674.418604651393</v>
      </c>
      <c r="F6840" s="367">
        <v>-79893.93062412474</v>
      </c>
      <c r="G6840" s="367">
        <v>810.00000000000489</v>
      </c>
      <c r="H6840" s="367">
        <v>202500</v>
      </c>
      <c r="I6840" s="384">
        <v>-1007980.9686850088</v>
      </c>
      <c r="J6840" s="367">
        <v>809.99999999999989</v>
      </c>
      <c r="K6840" s="367">
        <v>49090.909090909721</v>
      </c>
      <c r="L6840" s="384">
        <v>56921.705922707602</v>
      </c>
      <c r="M6840" s="367">
        <v>810.00000000001046</v>
      </c>
      <c r="N6840" s="367">
        <v>810</v>
      </c>
      <c r="O6840" s="384">
        <v>-557.315673469069</v>
      </c>
      <c r="P6840" s="367">
        <v>11.745000000000001</v>
      </c>
      <c r="Q6840" s="367">
        <v>810</v>
      </c>
      <c r="R6840" s="384">
        <v>1098.2855868029299</v>
      </c>
      <c r="S6840" s="367">
        <v>11.34</v>
      </c>
      <c r="T6840" s="367">
        <v>27931.034482758303</v>
      </c>
      <c r="U6840" s="384">
        <v>27430.771574112652</v>
      </c>
      <c r="V6840" s="367">
        <v>809.99999999999079</v>
      </c>
      <c r="W6840" s="367">
        <v>1350000.0000000042</v>
      </c>
      <c r="X6840" s="384">
        <v>115973.2276186839</v>
      </c>
      <c r="Y6840" s="386">
        <v>810.0000000000025</v>
      </c>
      <c r="Z6840" s="367"/>
      <c r="AA6840" s="367"/>
      <c r="AB6840" s="367"/>
      <c r="AC6840" s="367"/>
      <c r="AD6840" s="367"/>
      <c r="AE6840" s="367"/>
      <c r="AF6840" s="367"/>
      <c r="AG6840" s="367"/>
      <c r="AH6840" s="367"/>
      <c r="AI6840" s="367"/>
      <c r="AJ6840" s="367"/>
      <c r="AK6840" s="367"/>
      <c r="AL6840" s="367"/>
      <c r="AM6840" s="367"/>
      <c r="AN6840" s="367"/>
      <c r="AO6840" s="367"/>
      <c r="AP6840" s="367"/>
      <c r="AQ6840" s="367"/>
      <c r="AR6840" s="367"/>
      <c r="AS6840" s="367"/>
      <c r="AT6840" s="367"/>
    </row>
    <row r="6841" spans="2:46" ht="13.8">
      <c r="B6841" s="26">
        <v>135.16666666666771</v>
      </c>
      <c r="C6841" s="363">
        <v>680.98251961033588</v>
      </c>
      <c r="D6841" s="367">
        <v>811.00000000000625</v>
      </c>
      <c r="E6841" s="367">
        <v>37720.93023255837</v>
      </c>
      <c r="F6841" s="367">
        <v>-80120.808123036477</v>
      </c>
      <c r="G6841" s="367">
        <v>811.00000000000489</v>
      </c>
      <c r="H6841" s="367">
        <v>202750</v>
      </c>
      <c r="I6841" s="384">
        <v>-1010735.175841216</v>
      </c>
      <c r="J6841" s="367">
        <v>811</v>
      </c>
      <c r="K6841" s="367">
        <v>49151.515151515785</v>
      </c>
      <c r="L6841" s="384">
        <v>56893.815521009907</v>
      </c>
      <c r="M6841" s="367">
        <v>811.00000000001046</v>
      </c>
      <c r="N6841" s="367">
        <v>811</v>
      </c>
      <c r="O6841" s="384">
        <v>-559.59273324123672</v>
      </c>
      <c r="P6841" s="367">
        <v>11.759500000000001</v>
      </c>
      <c r="Q6841" s="367">
        <v>811</v>
      </c>
      <c r="R6841" s="384">
        <v>1098.8915494086534</v>
      </c>
      <c r="S6841" s="367">
        <v>11.353999999999999</v>
      </c>
      <c r="T6841" s="367">
        <v>27965.517241378991</v>
      </c>
      <c r="U6841" s="384">
        <v>27365.130442902158</v>
      </c>
      <c r="V6841" s="367">
        <v>810.99999999999068</v>
      </c>
      <c r="W6841" s="367">
        <v>1351666.6666666709</v>
      </c>
      <c r="X6841" s="384">
        <v>116112.70417581171</v>
      </c>
      <c r="Y6841" s="386">
        <v>811.0000000000025</v>
      </c>
      <c r="Z6841" s="367"/>
      <c r="AA6841" s="367"/>
      <c r="AB6841" s="367"/>
      <c r="AC6841" s="367"/>
      <c r="AD6841" s="367"/>
      <c r="AE6841" s="367"/>
      <c r="AF6841" s="367"/>
      <c r="AG6841" s="367"/>
      <c r="AH6841" s="367"/>
      <c r="AI6841" s="367"/>
      <c r="AJ6841" s="367"/>
      <c r="AK6841" s="367"/>
      <c r="AL6841" s="367"/>
      <c r="AM6841" s="367"/>
      <c r="AN6841" s="367"/>
      <c r="AO6841" s="367"/>
      <c r="AP6841" s="367"/>
      <c r="AQ6841" s="367"/>
      <c r="AR6841" s="367"/>
      <c r="AS6841" s="367"/>
      <c r="AT6841" s="367"/>
    </row>
    <row r="6842" spans="2:46" ht="13.8">
      <c r="B6842" s="26">
        <v>135.33333333333437</v>
      </c>
      <c r="C6842" s="363">
        <v>681.82158598394972</v>
      </c>
      <c r="D6842" s="367">
        <v>812.00000000000614</v>
      </c>
      <c r="E6842" s="367">
        <v>37767.441860465347</v>
      </c>
      <c r="F6842" s="367">
        <v>-80348.001880928918</v>
      </c>
      <c r="G6842" s="367">
        <v>812.000000000005</v>
      </c>
      <c r="H6842" s="367">
        <v>203000</v>
      </c>
      <c r="I6842" s="384">
        <v>-1013493.106267971</v>
      </c>
      <c r="J6842" s="367">
        <v>812</v>
      </c>
      <c r="K6842" s="367">
        <v>49212.121212121849</v>
      </c>
      <c r="L6842" s="384">
        <v>56865.683037653223</v>
      </c>
      <c r="M6842" s="367">
        <v>812.00000000001057</v>
      </c>
      <c r="N6842" s="367">
        <v>812</v>
      </c>
      <c r="O6842" s="384">
        <v>-561.8737116711867</v>
      </c>
      <c r="P6842" s="367">
        <v>11.773999999999999</v>
      </c>
      <c r="Q6842" s="367">
        <v>812</v>
      </c>
      <c r="R6842" s="384">
        <v>1099.4956625802804</v>
      </c>
      <c r="S6842" s="367">
        <v>11.368</v>
      </c>
      <c r="T6842" s="367">
        <v>27999.99999999968</v>
      </c>
      <c r="U6842" s="384">
        <v>27299.243920122481</v>
      </c>
      <c r="V6842" s="367">
        <v>811.99999999999068</v>
      </c>
      <c r="W6842" s="367">
        <v>1353333.3333333377</v>
      </c>
      <c r="X6842" s="384">
        <v>116252.17160774328</v>
      </c>
      <c r="Y6842" s="386">
        <v>812.00000000000261</v>
      </c>
      <c r="Z6842" s="367"/>
      <c r="AA6842" s="367"/>
      <c r="AB6842" s="367"/>
      <c r="AC6842" s="367"/>
      <c r="AD6842" s="367"/>
      <c r="AE6842" s="367"/>
      <c r="AF6842" s="367"/>
      <c r="AG6842" s="367"/>
      <c r="AH6842" s="367"/>
      <c r="AI6842" s="367"/>
      <c r="AJ6842" s="367"/>
      <c r="AK6842" s="367"/>
      <c r="AL6842" s="367"/>
      <c r="AM6842" s="367"/>
      <c r="AN6842" s="367"/>
      <c r="AO6842" s="367"/>
      <c r="AP6842" s="367"/>
      <c r="AQ6842" s="367"/>
      <c r="AR6842" s="367"/>
      <c r="AS6842" s="367"/>
      <c r="AT6842" s="367"/>
    </row>
    <row r="6843" spans="2:46" ht="13.8">
      <c r="B6843" s="26">
        <v>135.50000000000102</v>
      </c>
      <c r="C6843" s="363">
        <v>682.66065083997421</v>
      </c>
      <c r="D6843" s="367">
        <v>813.00000000000614</v>
      </c>
      <c r="E6843" s="367">
        <v>37813.953488372325</v>
      </c>
      <c r="F6843" s="367">
        <v>-80575.511897802004</v>
      </c>
      <c r="G6843" s="367">
        <v>813.000000000005</v>
      </c>
      <c r="H6843" s="367">
        <v>203250</v>
      </c>
      <c r="I6843" s="384">
        <v>-1016254.7599652738</v>
      </c>
      <c r="J6843" s="367">
        <v>813</v>
      </c>
      <c r="K6843" s="367">
        <v>49272.727272727912</v>
      </c>
      <c r="L6843" s="384">
        <v>56837.308472637589</v>
      </c>
      <c r="M6843" s="367">
        <v>813.00000000001057</v>
      </c>
      <c r="N6843" s="367">
        <v>813</v>
      </c>
      <c r="O6843" s="384">
        <v>-564.15860875891985</v>
      </c>
      <c r="P6843" s="367">
        <v>11.788500000000001</v>
      </c>
      <c r="Q6843" s="367">
        <v>813</v>
      </c>
      <c r="R6843" s="384">
        <v>1100.0979263178115</v>
      </c>
      <c r="S6843" s="367">
        <v>11.382</v>
      </c>
      <c r="T6843" s="367">
        <v>28034.482758620368</v>
      </c>
      <c r="U6843" s="384">
        <v>27233.112005773619</v>
      </c>
      <c r="V6843" s="367">
        <v>812.99999999999068</v>
      </c>
      <c r="W6843" s="367">
        <v>1355000.0000000044</v>
      </c>
      <c r="X6843" s="384">
        <v>116391.62991447854</v>
      </c>
      <c r="Y6843" s="386">
        <v>813.00000000000261</v>
      </c>
      <c r="Z6843" s="367"/>
      <c r="AA6843" s="367"/>
      <c r="AB6843" s="367"/>
      <c r="AC6843" s="367"/>
      <c r="AD6843" s="367"/>
      <c r="AE6843" s="367"/>
      <c r="AF6843" s="367"/>
      <c r="AG6843" s="367"/>
      <c r="AH6843" s="367"/>
      <c r="AI6843" s="367"/>
      <c r="AJ6843" s="367"/>
      <c r="AK6843" s="367"/>
      <c r="AL6843" s="367"/>
      <c r="AM6843" s="367"/>
      <c r="AN6843" s="367"/>
      <c r="AO6843" s="367"/>
      <c r="AP6843" s="367"/>
      <c r="AQ6843" s="367"/>
      <c r="AR6843" s="367"/>
      <c r="AS6843" s="367"/>
      <c r="AT6843" s="367"/>
    </row>
    <row r="6844" spans="2:46" ht="13.8">
      <c r="B6844" s="26">
        <v>135.66666666666768</v>
      </c>
      <c r="C6844" s="363">
        <v>683.49971417840914</v>
      </c>
      <c r="D6844" s="367">
        <v>814.00000000000603</v>
      </c>
      <c r="E6844" s="367">
        <v>37860.465116279302</v>
      </c>
      <c r="F6844" s="367">
        <v>-80803.338173655749</v>
      </c>
      <c r="G6844" s="367">
        <v>814.000000000005</v>
      </c>
      <c r="H6844" s="367">
        <v>203500</v>
      </c>
      <c r="I6844" s="384">
        <v>-1019020.1369331249</v>
      </c>
      <c r="J6844" s="367">
        <v>814</v>
      </c>
      <c r="K6844" s="367">
        <v>49333.333333333976</v>
      </c>
      <c r="L6844" s="384">
        <v>56808.691825962975</v>
      </c>
      <c r="M6844" s="367">
        <v>814.00000000001069</v>
      </c>
      <c r="N6844" s="367">
        <v>814</v>
      </c>
      <c r="O6844" s="384">
        <v>-566.44742450443505</v>
      </c>
      <c r="P6844" s="367">
        <v>11.802999999999999</v>
      </c>
      <c r="Q6844" s="367">
        <v>814</v>
      </c>
      <c r="R6844" s="384">
        <v>1100.6983406212453</v>
      </c>
      <c r="S6844" s="367">
        <v>11.395999999999999</v>
      </c>
      <c r="T6844" s="367">
        <v>28068.965517241057</v>
      </c>
      <c r="U6844" s="384">
        <v>27166.734699855591</v>
      </c>
      <c r="V6844" s="367">
        <v>813.99999999999056</v>
      </c>
      <c r="W6844" s="367">
        <v>1356666.6666666712</v>
      </c>
      <c r="X6844" s="384">
        <v>116531.07909601751</v>
      </c>
      <c r="Y6844" s="386">
        <v>814.00000000000261</v>
      </c>
      <c r="Z6844" s="367"/>
      <c r="AA6844" s="367"/>
      <c r="AB6844" s="367"/>
      <c r="AC6844" s="367"/>
      <c r="AD6844" s="367"/>
      <c r="AE6844" s="367"/>
      <c r="AF6844" s="367"/>
      <c r="AG6844" s="367"/>
      <c r="AH6844" s="367"/>
      <c r="AI6844" s="367"/>
      <c r="AJ6844" s="367"/>
      <c r="AK6844" s="367"/>
      <c r="AL6844" s="367"/>
      <c r="AM6844" s="367"/>
      <c r="AN6844" s="367"/>
      <c r="AO6844" s="367"/>
      <c r="AP6844" s="367"/>
      <c r="AQ6844" s="367"/>
      <c r="AR6844" s="367"/>
      <c r="AS6844" s="367"/>
      <c r="AT6844" s="367"/>
    </row>
    <row r="6845" spans="2:46" ht="13.8">
      <c r="B6845" s="26">
        <v>135.83333333333434</v>
      </c>
      <c r="C6845" s="363">
        <v>684.33877599925484</v>
      </c>
      <c r="D6845" s="367">
        <v>815.00000000000603</v>
      </c>
      <c r="E6845" s="367">
        <v>37906.976744186279</v>
      </c>
      <c r="F6845" s="367">
        <v>-81031.480708490169</v>
      </c>
      <c r="G6845" s="367">
        <v>815.000000000005</v>
      </c>
      <c r="H6845" s="367">
        <v>203750</v>
      </c>
      <c r="I6845" s="384">
        <v>-1021789.2371715236</v>
      </c>
      <c r="J6845" s="367">
        <v>815</v>
      </c>
      <c r="K6845" s="367">
        <v>49393.93939394004</v>
      </c>
      <c r="L6845" s="384">
        <v>56779.833097629387</v>
      </c>
      <c r="M6845" s="367">
        <v>815.00000000001069</v>
      </c>
      <c r="N6845" s="367">
        <v>815</v>
      </c>
      <c r="O6845" s="384">
        <v>-568.74015890773308</v>
      </c>
      <c r="P6845" s="367">
        <v>11.817499999999999</v>
      </c>
      <c r="Q6845" s="367">
        <v>815</v>
      </c>
      <c r="R6845" s="384">
        <v>1101.2969054905832</v>
      </c>
      <c r="S6845" s="367">
        <v>11.41</v>
      </c>
      <c r="T6845" s="367">
        <v>28103.448275861745</v>
      </c>
      <c r="U6845" s="384">
        <v>27100.112002368365</v>
      </c>
      <c r="V6845" s="367">
        <v>814.99999999999068</v>
      </c>
      <c r="W6845" s="367">
        <v>1358333.3333333379</v>
      </c>
      <c r="X6845" s="384">
        <v>116670.51915236021</v>
      </c>
      <c r="Y6845" s="386">
        <v>815.00000000000273</v>
      </c>
      <c r="Z6845" s="367"/>
      <c r="AA6845" s="367"/>
      <c r="AB6845" s="367"/>
      <c r="AC6845" s="367"/>
      <c r="AD6845" s="367"/>
      <c r="AE6845" s="367"/>
      <c r="AF6845" s="367"/>
      <c r="AG6845" s="367"/>
      <c r="AH6845" s="367"/>
      <c r="AI6845" s="367"/>
      <c r="AJ6845" s="367"/>
      <c r="AK6845" s="367"/>
      <c r="AL6845" s="367"/>
      <c r="AM6845" s="367"/>
      <c r="AN6845" s="367"/>
      <c r="AO6845" s="367"/>
      <c r="AP6845" s="367"/>
      <c r="AQ6845" s="367"/>
      <c r="AR6845" s="367"/>
      <c r="AS6845" s="367"/>
      <c r="AT6845" s="367"/>
    </row>
    <row r="6846" spans="2:46" ht="13.8">
      <c r="B6846" s="26">
        <v>136.00000000000099</v>
      </c>
      <c r="C6846" s="363">
        <v>685.17783630251097</v>
      </c>
      <c r="D6846" s="367">
        <v>816.00000000000591</v>
      </c>
      <c r="E6846" s="367">
        <v>37953.488372093256</v>
      </c>
      <c r="F6846" s="367">
        <v>-81259.939502305249</v>
      </c>
      <c r="G6846" s="367">
        <v>816.000000000005</v>
      </c>
      <c r="H6846" s="367">
        <v>204000</v>
      </c>
      <c r="I6846" s="384">
        <v>-1024562.0606804707</v>
      </c>
      <c r="J6846" s="367">
        <v>816</v>
      </c>
      <c r="K6846" s="367">
        <v>49454.545454546103</v>
      </c>
      <c r="L6846" s="384">
        <v>56750.73228763682</v>
      </c>
      <c r="M6846" s="367">
        <v>816.00000000001069</v>
      </c>
      <c r="N6846" s="367">
        <v>816</v>
      </c>
      <c r="O6846" s="384">
        <v>-571.03681196881416</v>
      </c>
      <c r="P6846" s="367">
        <v>11.832000000000001</v>
      </c>
      <c r="Q6846" s="367">
        <v>816</v>
      </c>
      <c r="R6846" s="384">
        <v>1101.8936209258243</v>
      </c>
      <c r="S6846" s="367">
        <v>11.423999999999999</v>
      </c>
      <c r="T6846" s="367">
        <v>28137.931034482433</v>
      </c>
      <c r="U6846" s="384">
        <v>27033.243913311973</v>
      </c>
      <c r="V6846" s="367">
        <v>815.99999999999068</v>
      </c>
      <c r="W6846" s="367">
        <v>1360000.0000000047</v>
      </c>
      <c r="X6846" s="384">
        <v>116809.95008350661</v>
      </c>
      <c r="Y6846" s="386">
        <v>816.00000000000273</v>
      </c>
      <c r="Z6846" s="367"/>
      <c r="AA6846" s="367"/>
      <c r="AB6846" s="367"/>
      <c r="AC6846" s="367"/>
      <c r="AD6846" s="367"/>
      <c r="AE6846" s="367"/>
      <c r="AF6846" s="367"/>
      <c r="AG6846" s="367"/>
      <c r="AH6846" s="367"/>
      <c r="AI6846" s="367"/>
      <c r="AJ6846" s="367"/>
      <c r="AK6846" s="367"/>
      <c r="AL6846" s="367"/>
      <c r="AM6846" s="367"/>
      <c r="AN6846" s="367"/>
      <c r="AO6846" s="367"/>
      <c r="AP6846" s="367"/>
      <c r="AQ6846" s="367"/>
      <c r="AR6846" s="367"/>
      <c r="AS6846" s="367"/>
      <c r="AT6846" s="367"/>
    </row>
    <row r="6847" spans="2:46" ht="13.8">
      <c r="B6847" s="26">
        <v>136.16666666666765</v>
      </c>
      <c r="C6847" s="363">
        <v>686.01689508817753</v>
      </c>
      <c r="D6847" s="367">
        <v>817.00000000000591</v>
      </c>
      <c r="E6847" s="367">
        <v>38000.000000000233</v>
      </c>
      <c r="F6847" s="367">
        <v>-81488.714555100974</v>
      </c>
      <c r="G6847" s="367">
        <v>817.000000000005</v>
      </c>
      <c r="H6847" s="367">
        <v>204250</v>
      </c>
      <c r="I6847" s="384">
        <v>-1027338.6074599654</v>
      </c>
      <c r="J6847" s="367">
        <v>817</v>
      </c>
      <c r="K6847" s="367">
        <v>49515.151515152167</v>
      </c>
      <c r="L6847" s="384">
        <v>56721.389395985279</v>
      </c>
      <c r="M6847" s="367">
        <v>817.0000000000108</v>
      </c>
      <c r="N6847" s="367">
        <v>817</v>
      </c>
      <c r="O6847" s="384">
        <v>-573.33738368767717</v>
      </c>
      <c r="P6847" s="367">
        <v>11.846499999999999</v>
      </c>
      <c r="Q6847" s="367">
        <v>817</v>
      </c>
      <c r="R6847" s="384">
        <v>1102.488486926969</v>
      </c>
      <c r="S6847" s="367">
        <v>11.438000000000001</v>
      </c>
      <c r="T6847" s="367">
        <v>28172.413793103122</v>
      </c>
      <c r="U6847" s="384">
        <v>26966.130432686408</v>
      </c>
      <c r="V6847" s="367">
        <v>816.99999999999056</v>
      </c>
      <c r="W6847" s="367">
        <v>1361666.6666666714</v>
      </c>
      <c r="X6847" s="384">
        <v>116949.37188945677</v>
      </c>
      <c r="Y6847" s="386">
        <v>817.00000000000284</v>
      </c>
      <c r="Z6847" s="367"/>
      <c r="AA6847" s="367"/>
      <c r="AB6847" s="367"/>
      <c r="AC6847" s="367"/>
      <c r="AD6847" s="367"/>
      <c r="AE6847" s="367"/>
      <c r="AF6847" s="367"/>
      <c r="AG6847" s="367"/>
      <c r="AH6847" s="367"/>
      <c r="AI6847" s="367"/>
      <c r="AJ6847" s="367"/>
      <c r="AK6847" s="367"/>
      <c r="AL6847" s="367"/>
      <c r="AM6847" s="367"/>
      <c r="AN6847" s="367"/>
      <c r="AO6847" s="367"/>
      <c r="AP6847" s="367"/>
      <c r="AQ6847" s="367"/>
      <c r="AR6847" s="367"/>
      <c r="AS6847" s="367"/>
      <c r="AT6847" s="367"/>
    </row>
    <row r="6848" spans="2:46" ht="13.8">
      <c r="B6848" s="26">
        <v>136.33333333333431</v>
      </c>
      <c r="C6848" s="363">
        <v>686.85595235625465</v>
      </c>
      <c r="D6848" s="367">
        <v>818.0000000000058</v>
      </c>
      <c r="E6848" s="367">
        <v>38046.51162790721</v>
      </c>
      <c r="F6848" s="367">
        <v>-81717.805866877388</v>
      </c>
      <c r="G6848" s="367">
        <v>818.000000000005</v>
      </c>
      <c r="H6848" s="367">
        <v>204500</v>
      </c>
      <c r="I6848" s="384">
        <v>-1030118.8775100084</v>
      </c>
      <c r="J6848" s="367">
        <v>818</v>
      </c>
      <c r="K6848" s="367">
        <v>49575.757575758231</v>
      </c>
      <c r="L6848" s="384">
        <v>56691.804422674773</v>
      </c>
      <c r="M6848" s="367">
        <v>818.0000000000108</v>
      </c>
      <c r="N6848" s="367">
        <v>818</v>
      </c>
      <c r="O6848" s="384">
        <v>-575.64187406432325</v>
      </c>
      <c r="P6848" s="367">
        <v>11.861000000000001</v>
      </c>
      <c r="Q6848" s="367">
        <v>818</v>
      </c>
      <c r="R6848" s="384">
        <v>1103.0815034940174</v>
      </c>
      <c r="S6848" s="367">
        <v>11.452</v>
      </c>
      <c r="T6848" s="367">
        <v>28206.89655172381</v>
      </c>
      <c r="U6848" s="384">
        <v>26898.771560491656</v>
      </c>
      <c r="V6848" s="367">
        <v>817.99999999999056</v>
      </c>
      <c r="W6848" s="367">
        <v>1363333.3333333381</v>
      </c>
      <c r="X6848" s="384">
        <v>117088.78457021061</v>
      </c>
      <c r="Y6848" s="386">
        <v>818.00000000000284</v>
      </c>
      <c r="Z6848" s="367"/>
      <c r="AA6848" s="367"/>
      <c r="AB6848" s="367"/>
      <c r="AC6848" s="367"/>
      <c r="AD6848" s="367"/>
      <c r="AE6848" s="367"/>
      <c r="AF6848" s="367"/>
      <c r="AG6848" s="367"/>
      <c r="AH6848" s="367"/>
      <c r="AI6848" s="367"/>
      <c r="AJ6848" s="367"/>
      <c r="AK6848" s="367"/>
      <c r="AL6848" s="367"/>
      <c r="AM6848" s="367"/>
      <c r="AN6848" s="367"/>
      <c r="AO6848" s="367"/>
      <c r="AP6848" s="367"/>
      <c r="AQ6848" s="367"/>
      <c r="AR6848" s="367"/>
      <c r="AS6848" s="367"/>
      <c r="AT6848" s="367"/>
    </row>
    <row r="6849" spans="2:46" ht="13.8">
      <c r="B6849" s="26">
        <v>136.50000000000097</v>
      </c>
      <c r="C6849" s="363">
        <v>687.69500810674253</v>
      </c>
      <c r="D6849" s="367">
        <v>819.0000000000058</v>
      </c>
      <c r="E6849" s="367">
        <v>38093.023255814187</v>
      </c>
      <c r="F6849" s="367">
        <v>-81947.213437634477</v>
      </c>
      <c r="G6849" s="367">
        <v>819.000000000005</v>
      </c>
      <c r="H6849" s="367">
        <v>204750</v>
      </c>
      <c r="I6849" s="384">
        <v>-1032902.8708305992</v>
      </c>
      <c r="J6849" s="367">
        <v>819</v>
      </c>
      <c r="K6849" s="367">
        <v>49636.363636364295</v>
      </c>
      <c r="L6849" s="384">
        <v>56661.977367705302</v>
      </c>
      <c r="M6849" s="367">
        <v>819.00000000001091</v>
      </c>
      <c r="N6849" s="367">
        <v>819</v>
      </c>
      <c r="O6849" s="384">
        <v>-577.95028309875192</v>
      </c>
      <c r="P6849" s="367">
        <v>11.875500000000001</v>
      </c>
      <c r="Q6849" s="367">
        <v>819</v>
      </c>
      <c r="R6849" s="384">
        <v>1103.6726706269687</v>
      </c>
      <c r="S6849" s="367">
        <v>11.466000000000001</v>
      </c>
      <c r="T6849" s="367">
        <v>28241.379310344499</v>
      </c>
      <c r="U6849" s="384">
        <v>26831.167296727726</v>
      </c>
      <c r="V6849" s="367">
        <v>818.99999999999056</v>
      </c>
      <c r="W6849" s="367">
        <v>1365000.0000000049</v>
      </c>
      <c r="X6849" s="384">
        <v>117228.18812576818</v>
      </c>
      <c r="Y6849" s="386">
        <v>819.00000000000296</v>
      </c>
      <c r="Z6849" s="367"/>
      <c r="AA6849" s="367"/>
      <c r="AB6849" s="367"/>
      <c r="AC6849" s="367"/>
      <c r="AD6849" s="367"/>
      <c r="AE6849" s="367"/>
      <c r="AF6849" s="367"/>
      <c r="AG6849" s="367"/>
      <c r="AH6849" s="367"/>
      <c r="AI6849" s="367"/>
      <c r="AJ6849" s="367"/>
      <c r="AK6849" s="367"/>
      <c r="AL6849" s="367"/>
      <c r="AM6849" s="367"/>
      <c r="AN6849" s="367"/>
      <c r="AO6849" s="367"/>
      <c r="AP6849" s="367"/>
      <c r="AQ6849" s="367"/>
      <c r="AR6849" s="367"/>
      <c r="AS6849" s="367"/>
      <c r="AT6849" s="367"/>
    </row>
    <row r="6850" spans="2:46" ht="13.8">
      <c r="B6850" s="26">
        <v>136.66666666666762</v>
      </c>
      <c r="C6850" s="363">
        <v>688.53406233964085</v>
      </c>
      <c r="D6850" s="367">
        <v>820.00000000000568</v>
      </c>
      <c r="E6850" s="367">
        <v>38139.534883721164</v>
      </c>
      <c r="F6850" s="367">
        <v>-82176.93726737221</v>
      </c>
      <c r="G6850" s="367">
        <v>820.000000000005</v>
      </c>
      <c r="H6850" s="367">
        <v>205000</v>
      </c>
      <c r="I6850" s="384">
        <v>-1035690.5874217382</v>
      </c>
      <c r="J6850" s="367">
        <v>820</v>
      </c>
      <c r="K6850" s="367">
        <v>49696.969696970358</v>
      </c>
      <c r="L6850" s="384">
        <v>56631.90823107685</v>
      </c>
      <c r="M6850" s="367">
        <v>820.00000000001091</v>
      </c>
      <c r="N6850" s="367">
        <v>820</v>
      </c>
      <c r="O6850" s="384">
        <v>-580.26261079096264</v>
      </c>
      <c r="P6850" s="367">
        <v>11.889999999999999</v>
      </c>
      <c r="Q6850" s="367">
        <v>820</v>
      </c>
      <c r="R6850" s="384">
        <v>1104.2619883258239</v>
      </c>
      <c r="S6850" s="367">
        <v>11.48</v>
      </c>
      <c r="T6850" s="367">
        <v>28275.862068965187</v>
      </c>
      <c r="U6850" s="384">
        <v>26763.317641394617</v>
      </c>
      <c r="V6850" s="367">
        <v>819.99999999999045</v>
      </c>
      <c r="W6850" s="367">
        <v>1366666.6666666716</v>
      </c>
      <c r="X6850" s="384">
        <v>117367.58255612946</v>
      </c>
      <c r="Y6850" s="386">
        <v>820.00000000000296</v>
      </c>
      <c r="Z6850" s="367"/>
      <c r="AA6850" s="367"/>
      <c r="AB6850" s="367"/>
      <c r="AC6850" s="367"/>
      <c r="AD6850" s="367"/>
      <c r="AE6850" s="367"/>
      <c r="AF6850" s="367"/>
      <c r="AG6850" s="367"/>
      <c r="AH6850" s="367"/>
      <c r="AI6850" s="367"/>
      <c r="AJ6850" s="367"/>
      <c r="AK6850" s="367"/>
      <c r="AL6850" s="367"/>
      <c r="AM6850" s="367"/>
      <c r="AN6850" s="367"/>
      <c r="AO6850" s="367"/>
      <c r="AP6850" s="367"/>
      <c r="AQ6850" s="367"/>
      <c r="AR6850" s="367"/>
      <c r="AS6850" s="367"/>
      <c r="AT6850" s="367"/>
    </row>
    <row r="6851" spans="2:46" ht="13.8">
      <c r="B6851" s="26">
        <v>136.83333333333428</v>
      </c>
      <c r="C6851" s="363">
        <v>689.37311505494961</v>
      </c>
      <c r="D6851" s="367">
        <v>821.00000000000568</v>
      </c>
      <c r="E6851" s="367">
        <v>38186.046511628141</v>
      </c>
      <c r="F6851" s="367">
        <v>-82406.977356090618</v>
      </c>
      <c r="G6851" s="367">
        <v>821.000000000005</v>
      </c>
      <c r="H6851" s="367">
        <v>205250</v>
      </c>
      <c r="I6851" s="384">
        <v>-1038482.027283425</v>
      </c>
      <c r="J6851" s="367">
        <v>821</v>
      </c>
      <c r="K6851" s="367">
        <v>49757.575757576422</v>
      </c>
      <c r="L6851" s="384">
        <v>56601.597012789418</v>
      </c>
      <c r="M6851" s="367">
        <v>821.00000000001103</v>
      </c>
      <c r="N6851" s="367">
        <v>821</v>
      </c>
      <c r="O6851" s="384">
        <v>-582.57885714095676</v>
      </c>
      <c r="P6851" s="367">
        <v>11.904500000000001</v>
      </c>
      <c r="Q6851" s="367">
        <v>821</v>
      </c>
      <c r="R6851" s="384">
        <v>1104.8494565905828</v>
      </c>
      <c r="S6851" s="367">
        <v>11.494</v>
      </c>
      <c r="T6851" s="367">
        <v>28310.344827585875</v>
      </c>
      <c r="U6851" s="384">
        <v>26695.22259449233</v>
      </c>
      <c r="V6851" s="367">
        <v>820.99999999999045</v>
      </c>
      <c r="W6851" s="367">
        <v>1368333.3333333384</v>
      </c>
      <c r="X6851" s="384">
        <v>117506.96786129446</v>
      </c>
      <c r="Y6851" s="386">
        <v>821.00000000000296</v>
      </c>
      <c r="Z6851" s="367"/>
      <c r="AA6851" s="367"/>
      <c r="AB6851" s="367"/>
      <c r="AC6851" s="367"/>
      <c r="AD6851" s="367"/>
      <c r="AE6851" s="367"/>
      <c r="AF6851" s="367"/>
      <c r="AG6851" s="367"/>
      <c r="AH6851" s="367"/>
      <c r="AI6851" s="367"/>
      <c r="AJ6851" s="367"/>
      <c r="AK6851" s="367"/>
      <c r="AL6851" s="367"/>
      <c r="AM6851" s="367"/>
      <c r="AN6851" s="367"/>
      <c r="AO6851" s="367"/>
      <c r="AP6851" s="367"/>
      <c r="AQ6851" s="367"/>
      <c r="AR6851" s="367"/>
      <c r="AS6851" s="367"/>
      <c r="AT6851" s="367"/>
    </row>
    <row r="6852" spans="2:46" ht="13.8">
      <c r="B6852" s="26">
        <v>137.00000000000094</v>
      </c>
      <c r="C6852" s="363">
        <v>690.21216625266891</v>
      </c>
      <c r="D6852" s="367">
        <v>822.00000000000557</v>
      </c>
      <c r="E6852" s="367">
        <v>38232.558139535118</v>
      </c>
      <c r="F6852" s="367">
        <v>-82637.3337037897</v>
      </c>
      <c r="G6852" s="367">
        <v>822.00000000000512</v>
      </c>
      <c r="H6852" s="367">
        <v>205500</v>
      </c>
      <c r="I6852" s="384">
        <v>-1041277.19041566</v>
      </c>
      <c r="J6852" s="367">
        <v>822</v>
      </c>
      <c r="K6852" s="367">
        <v>49818.181818182486</v>
      </c>
      <c r="L6852" s="384">
        <v>56571.04371284302</v>
      </c>
      <c r="M6852" s="367">
        <v>822.00000000001103</v>
      </c>
      <c r="N6852" s="367">
        <v>822</v>
      </c>
      <c r="O6852" s="384">
        <v>-584.89902214873302</v>
      </c>
      <c r="P6852" s="367">
        <v>11.919</v>
      </c>
      <c r="Q6852" s="367">
        <v>822</v>
      </c>
      <c r="R6852" s="384">
        <v>1105.4350754212448</v>
      </c>
      <c r="S6852" s="367">
        <v>11.507999999999999</v>
      </c>
      <c r="T6852" s="367">
        <v>28344.827586206564</v>
      </c>
      <c r="U6852" s="384">
        <v>26626.882156020863</v>
      </c>
      <c r="V6852" s="367">
        <v>821.99999999999045</v>
      </c>
      <c r="W6852" s="367">
        <v>1370000.0000000051</v>
      </c>
      <c r="X6852" s="384">
        <v>117646.34404126318</v>
      </c>
      <c r="Y6852" s="386">
        <v>822.00000000000307</v>
      </c>
      <c r="Z6852" s="367"/>
      <c r="AA6852" s="367"/>
      <c r="AB6852" s="367"/>
      <c r="AC6852" s="367"/>
      <c r="AD6852" s="367"/>
      <c r="AE6852" s="367"/>
      <c r="AF6852" s="367"/>
      <c r="AG6852" s="367"/>
      <c r="AH6852" s="367"/>
      <c r="AI6852" s="367"/>
      <c r="AJ6852" s="367"/>
      <c r="AK6852" s="367"/>
      <c r="AL6852" s="367"/>
      <c r="AM6852" s="367"/>
      <c r="AN6852" s="367"/>
      <c r="AO6852" s="367"/>
      <c r="AP6852" s="367"/>
      <c r="AQ6852" s="367"/>
      <c r="AR6852" s="367"/>
      <c r="AS6852" s="367"/>
      <c r="AT6852" s="367"/>
    </row>
    <row r="6853" spans="2:46" ht="13.8">
      <c r="B6853" s="26">
        <v>137.1666666666676</v>
      </c>
      <c r="C6853" s="363">
        <v>691.05121593279898</v>
      </c>
      <c r="D6853" s="367">
        <v>823.00000000000557</v>
      </c>
      <c r="E6853" s="367">
        <v>38279.069767442095</v>
      </c>
      <c r="F6853" s="367">
        <v>-82868.006310469442</v>
      </c>
      <c r="G6853" s="367">
        <v>823.00000000000512</v>
      </c>
      <c r="H6853" s="367">
        <v>205750</v>
      </c>
      <c r="I6853" s="384">
        <v>-1044076.0768184427</v>
      </c>
      <c r="J6853" s="367">
        <v>823</v>
      </c>
      <c r="K6853" s="367">
        <v>49878.787878788549</v>
      </c>
      <c r="L6853" s="384">
        <v>56540.248331237643</v>
      </c>
      <c r="M6853" s="367">
        <v>823.00000000001114</v>
      </c>
      <c r="N6853" s="367">
        <v>823</v>
      </c>
      <c r="O6853" s="384">
        <v>-587.22310581429201</v>
      </c>
      <c r="P6853" s="367">
        <v>11.9335</v>
      </c>
      <c r="Q6853" s="367">
        <v>823</v>
      </c>
      <c r="R6853" s="384">
        <v>1106.0188448178105</v>
      </c>
      <c r="S6853" s="367">
        <v>11.521999999999998</v>
      </c>
      <c r="T6853" s="367">
        <v>28379.310344827252</v>
      </c>
      <c r="U6853" s="384">
        <v>26558.296325980227</v>
      </c>
      <c r="V6853" s="367">
        <v>822.99999999999034</v>
      </c>
      <c r="W6853" s="367">
        <v>1371666.6666666719</v>
      </c>
      <c r="X6853" s="384">
        <v>117785.71109603561</v>
      </c>
      <c r="Y6853" s="386">
        <v>823.00000000000307</v>
      </c>
      <c r="Z6853" s="367"/>
      <c r="AA6853" s="367"/>
      <c r="AB6853" s="367"/>
      <c r="AC6853" s="367"/>
      <c r="AD6853" s="367"/>
      <c r="AE6853" s="367"/>
      <c r="AF6853" s="367"/>
      <c r="AG6853" s="367"/>
      <c r="AH6853" s="367"/>
      <c r="AI6853" s="367"/>
      <c r="AJ6853" s="367"/>
      <c r="AK6853" s="367"/>
      <c r="AL6853" s="367"/>
      <c r="AM6853" s="367"/>
      <c r="AN6853" s="367"/>
      <c r="AO6853" s="367"/>
      <c r="AP6853" s="367"/>
      <c r="AQ6853" s="367"/>
      <c r="AR6853" s="367"/>
      <c r="AS6853" s="367"/>
      <c r="AT6853" s="367"/>
    </row>
    <row r="6854" spans="2:46" ht="13.8">
      <c r="B6854" s="26">
        <v>137.33333333333425</v>
      </c>
      <c r="C6854" s="363">
        <v>691.89026409533938</v>
      </c>
      <c r="D6854" s="367">
        <v>824.00000000000546</v>
      </c>
      <c r="E6854" s="367">
        <v>38325.581395349072</v>
      </c>
      <c r="F6854" s="367">
        <v>-83098.995176129829</v>
      </c>
      <c r="G6854" s="367">
        <v>824.00000000000512</v>
      </c>
      <c r="H6854" s="367">
        <v>206000</v>
      </c>
      <c r="I6854" s="384">
        <v>-1046878.6864917738</v>
      </c>
      <c r="J6854" s="367">
        <v>824</v>
      </c>
      <c r="K6854" s="367">
        <v>49939.393939394613</v>
      </c>
      <c r="L6854" s="384">
        <v>56509.210867973321</v>
      </c>
      <c r="M6854" s="367">
        <v>824.00000000001114</v>
      </c>
      <c r="N6854" s="367">
        <v>824</v>
      </c>
      <c r="O6854" s="384">
        <v>-589.55110813763349</v>
      </c>
      <c r="P6854" s="367">
        <v>11.948</v>
      </c>
      <c r="Q6854" s="367">
        <v>824</v>
      </c>
      <c r="R6854" s="384">
        <v>1106.6007647802796</v>
      </c>
      <c r="S6854" s="367">
        <v>11.536</v>
      </c>
      <c r="T6854" s="367">
        <v>28413.793103447941</v>
      </c>
      <c r="U6854" s="384">
        <v>26489.465104370403</v>
      </c>
      <c r="V6854" s="367">
        <v>823.99999999999034</v>
      </c>
      <c r="W6854" s="367">
        <v>1373333.3333333386</v>
      </c>
      <c r="X6854" s="384">
        <v>117925.06902561177</v>
      </c>
      <c r="Y6854" s="386">
        <v>824.00000000000318</v>
      </c>
      <c r="Z6854" s="367"/>
      <c r="AA6854" s="367"/>
      <c r="AB6854" s="367"/>
      <c r="AC6854" s="367"/>
      <c r="AD6854" s="367"/>
      <c r="AE6854" s="367"/>
      <c r="AF6854" s="367"/>
      <c r="AG6854" s="367"/>
      <c r="AH6854" s="367"/>
      <c r="AI6854" s="367"/>
      <c r="AJ6854" s="367"/>
      <c r="AK6854" s="367"/>
      <c r="AL6854" s="367"/>
      <c r="AM6854" s="367"/>
      <c r="AN6854" s="367"/>
      <c r="AO6854" s="367"/>
      <c r="AP6854" s="367"/>
      <c r="AQ6854" s="367"/>
      <c r="AR6854" s="367"/>
      <c r="AS6854" s="367"/>
      <c r="AT6854" s="367"/>
    </row>
    <row r="6855" spans="2:46" ht="13.8">
      <c r="B6855" s="26">
        <v>137.50000000000091</v>
      </c>
      <c r="C6855" s="363">
        <v>692.72931074029054</v>
      </c>
      <c r="D6855" s="367">
        <v>825.00000000000546</v>
      </c>
      <c r="E6855" s="367">
        <v>38372.093023256049</v>
      </c>
      <c r="F6855" s="367">
        <v>-83330.300300770905</v>
      </c>
      <c r="G6855" s="367">
        <v>825.00000000000512</v>
      </c>
      <c r="H6855" s="367">
        <v>206250</v>
      </c>
      <c r="I6855" s="384">
        <v>-1049685.0194356525</v>
      </c>
      <c r="J6855" s="367">
        <v>825</v>
      </c>
      <c r="K6855" s="367">
        <v>50000.000000000677</v>
      </c>
      <c r="L6855" s="384">
        <v>56477.93132304999</v>
      </c>
      <c r="M6855" s="367">
        <v>825.00000000001125</v>
      </c>
      <c r="N6855" s="367">
        <v>825</v>
      </c>
      <c r="O6855" s="384">
        <v>-591.8830291187578</v>
      </c>
      <c r="P6855" s="367">
        <v>11.9625</v>
      </c>
      <c r="Q6855" s="367">
        <v>825</v>
      </c>
      <c r="R6855" s="384">
        <v>1107.1808353086524</v>
      </c>
      <c r="S6855" s="367">
        <v>11.549999999999999</v>
      </c>
      <c r="T6855" s="367">
        <v>28448.275862068629</v>
      </c>
      <c r="U6855" s="384">
        <v>26420.388491191399</v>
      </c>
      <c r="V6855" s="367">
        <v>824.99999999999034</v>
      </c>
      <c r="W6855" s="367">
        <v>1375000.0000000054</v>
      </c>
      <c r="X6855" s="384">
        <v>118064.41782999162</v>
      </c>
      <c r="Y6855" s="386">
        <v>825.00000000000318</v>
      </c>
      <c r="Z6855" s="367"/>
      <c r="AA6855" s="367"/>
      <c r="AB6855" s="367"/>
      <c r="AC6855" s="367"/>
      <c r="AD6855" s="367"/>
      <c r="AE6855" s="367"/>
      <c r="AF6855" s="367"/>
      <c r="AG6855" s="367"/>
      <c r="AH6855" s="367"/>
      <c r="AI6855" s="367"/>
      <c r="AJ6855" s="367"/>
      <c r="AK6855" s="367"/>
      <c r="AL6855" s="367"/>
      <c r="AM6855" s="367"/>
      <c r="AN6855" s="367"/>
      <c r="AO6855" s="367"/>
      <c r="AP6855" s="367"/>
      <c r="AQ6855" s="367"/>
      <c r="AR6855" s="367"/>
      <c r="AS6855" s="367"/>
      <c r="AT6855" s="367"/>
    </row>
    <row r="6856" spans="2:46" ht="13.8">
      <c r="B6856" s="26">
        <v>137.66666666666757</v>
      </c>
      <c r="C6856" s="363">
        <v>693.56835586765203</v>
      </c>
      <c r="D6856" s="367">
        <v>826.00000000000534</v>
      </c>
      <c r="E6856" s="367">
        <v>38418.604651163027</v>
      </c>
      <c r="F6856" s="367">
        <v>-83561.921684392641</v>
      </c>
      <c r="G6856" s="367">
        <v>826.00000000000512</v>
      </c>
      <c r="H6856" s="367">
        <v>206500</v>
      </c>
      <c r="I6856" s="384">
        <v>-1052495.0756500796</v>
      </c>
      <c r="J6856" s="367">
        <v>826</v>
      </c>
      <c r="K6856" s="367">
        <v>50060.60606060674</v>
      </c>
      <c r="L6856" s="384">
        <v>56446.409696467708</v>
      </c>
      <c r="M6856" s="367">
        <v>826.00000000001125</v>
      </c>
      <c r="N6856" s="367">
        <v>826</v>
      </c>
      <c r="O6856" s="384">
        <v>-594.21886875766461</v>
      </c>
      <c r="P6856" s="367">
        <v>11.977</v>
      </c>
      <c r="Q6856" s="367">
        <v>826</v>
      </c>
      <c r="R6856" s="384">
        <v>1107.7590564029285</v>
      </c>
      <c r="S6856" s="367">
        <v>11.564</v>
      </c>
      <c r="T6856" s="367">
        <v>28482.758620689317</v>
      </c>
      <c r="U6856" s="384">
        <v>26351.066486443226</v>
      </c>
      <c r="V6856" s="367">
        <v>825.99999999999022</v>
      </c>
      <c r="W6856" s="367">
        <v>1376666.6666666721</v>
      </c>
      <c r="X6856" s="384">
        <v>118203.75750917519</v>
      </c>
      <c r="Y6856" s="386">
        <v>826.00000000000318</v>
      </c>
      <c r="Z6856" s="367"/>
      <c r="AA6856" s="367"/>
      <c r="AB6856" s="367"/>
      <c r="AC6856" s="367"/>
      <c r="AD6856" s="367"/>
      <c r="AE6856" s="367"/>
      <c r="AF6856" s="367"/>
      <c r="AG6856" s="367"/>
      <c r="AH6856" s="367"/>
      <c r="AI6856" s="367"/>
      <c r="AJ6856" s="367"/>
      <c r="AK6856" s="367"/>
      <c r="AL6856" s="367"/>
      <c r="AM6856" s="367"/>
      <c r="AN6856" s="367"/>
      <c r="AO6856" s="367"/>
      <c r="AP6856" s="367"/>
      <c r="AQ6856" s="367"/>
      <c r="AR6856" s="367"/>
      <c r="AS6856" s="367"/>
      <c r="AT6856" s="367"/>
    </row>
    <row r="6857" spans="2:46" ht="13.8">
      <c r="B6857" s="26">
        <v>137.83333333333422</v>
      </c>
      <c r="C6857" s="363">
        <v>694.40739947742406</v>
      </c>
      <c r="D6857" s="367">
        <v>827.00000000000534</v>
      </c>
      <c r="E6857" s="367">
        <v>38465.116279070004</v>
      </c>
      <c r="F6857" s="367">
        <v>-83793.859326995022</v>
      </c>
      <c r="G6857" s="367">
        <v>827.00000000000512</v>
      </c>
      <c r="H6857" s="367">
        <v>206750</v>
      </c>
      <c r="I6857" s="384">
        <v>-1055308.8551350543</v>
      </c>
      <c r="J6857" s="367">
        <v>827</v>
      </c>
      <c r="K6857" s="367">
        <v>50121.212121212804</v>
      </c>
      <c r="L6857" s="384">
        <v>56414.645988226446</v>
      </c>
      <c r="M6857" s="367">
        <v>827.00000000001125</v>
      </c>
      <c r="N6857" s="367">
        <v>827</v>
      </c>
      <c r="O6857" s="384">
        <v>-596.55862705435391</v>
      </c>
      <c r="P6857" s="367">
        <v>11.9915</v>
      </c>
      <c r="Q6857" s="367">
        <v>827</v>
      </c>
      <c r="R6857" s="384">
        <v>1108.3354280631081</v>
      </c>
      <c r="S6857" s="367">
        <v>11.577999999999999</v>
      </c>
      <c r="T6857" s="367">
        <v>28517.241379310006</v>
      </c>
      <c r="U6857" s="384">
        <v>26281.499090125864</v>
      </c>
      <c r="V6857" s="367">
        <v>826.99999999999022</v>
      </c>
      <c r="W6857" s="367">
        <v>1378333.3333333388</v>
      </c>
      <c r="X6857" s="384">
        <v>118343.08806316252</v>
      </c>
      <c r="Y6857" s="386">
        <v>827.0000000000033</v>
      </c>
      <c r="Z6857" s="367"/>
      <c r="AA6857" s="367"/>
      <c r="AB6857" s="367"/>
      <c r="AC6857" s="367"/>
      <c r="AD6857" s="367"/>
      <c r="AE6857" s="367"/>
      <c r="AF6857" s="367"/>
      <c r="AG6857" s="367"/>
      <c r="AH6857" s="367"/>
      <c r="AI6857" s="367"/>
      <c r="AJ6857" s="367"/>
      <c r="AK6857" s="367"/>
      <c r="AL6857" s="367"/>
      <c r="AM6857" s="367"/>
      <c r="AN6857" s="367"/>
      <c r="AO6857" s="367"/>
      <c r="AP6857" s="367"/>
      <c r="AQ6857" s="367"/>
      <c r="AR6857" s="367"/>
      <c r="AS6857" s="367"/>
      <c r="AT6857" s="367"/>
    </row>
    <row r="6858" spans="2:46" ht="13.8">
      <c r="B6858" s="26">
        <v>138.00000000000088</v>
      </c>
      <c r="C6858" s="363">
        <v>695.24644156960687</v>
      </c>
      <c r="D6858" s="367">
        <v>828.00000000000534</v>
      </c>
      <c r="E6858" s="367">
        <v>38511.627906976981</v>
      </c>
      <c r="F6858" s="367">
        <v>-84026.113228578077</v>
      </c>
      <c r="G6858" s="367">
        <v>828.00000000000512</v>
      </c>
      <c r="H6858" s="367">
        <v>207000</v>
      </c>
      <c r="I6858" s="384">
        <v>-1058126.3578905773</v>
      </c>
      <c r="J6858" s="367">
        <v>828</v>
      </c>
      <c r="K6858" s="367">
        <v>50181.818181818868</v>
      </c>
      <c r="L6858" s="384">
        <v>56382.640198326204</v>
      </c>
      <c r="M6858" s="367">
        <v>828.00000000001137</v>
      </c>
      <c r="N6858" s="367">
        <v>828</v>
      </c>
      <c r="O6858" s="384">
        <v>-598.90230400882581</v>
      </c>
      <c r="P6858" s="367">
        <v>12.005999999999998</v>
      </c>
      <c r="Q6858" s="367">
        <v>828</v>
      </c>
      <c r="R6858" s="384">
        <v>1108.9099502891913</v>
      </c>
      <c r="S6858" s="367">
        <v>11.592000000000001</v>
      </c>
      <c r="T6858" s="367">
        <v>28551.724137930694</v>
      </c>
      <c r="U6858" s="384">
        <v>26211.686302239323</v>
      </c>
      <c r="V6858" s="367">
        <v>827.99999999999022</v>
      </c>
      <c r="W6858" s="367">
        <v>1380000.0000000056</v>
      </c>
      <c r="X6858" s="384">
        <v>118482.4094919535</v>
      </c>
      <c r="Y6858" s="386">
        <v>828.0000000000033</v>
      </c>
      <c r="Z6858" s="367"/>
      <c r="AA6858" s="367"/>
      <c r="AB6858" s="367"/>
      <c r="AC6858" s="367"/>
      <c r="AD6858" s="367"/>
      <c r="AE6858" s="367"/>
      <c r="AF6858" s="367"/>
      <c r="AG6858" s="367"/>
      <c r="AH6858" s="367"/>
      <c r="AI6858" s="367"/>
      <c r="AJ6858" s="367"/>
      <c r="AK6858" s="367"/>
      <c r="AL6858" s="367"/>
      <c r="AM6858" s="367"/>
      <c r="AN6858" s="367"/>
      <c r="AO6858" s="367"/>
      <c r="AP6858" s="367"/>
      <c r="AQ6858" s="367"/>
      <c r="AR6858" s="367"/>
      <c r="AS6858" s="367"/>
      <c r="AT6858" s="367"/>
    </row>
    <row r="6859" spans="2:46" ht="13.8">
      <c r="B6859" s="26">
        <v>138.16666666666754</v>
      </c>
      <c r="C6859" s="363">
        <v>696.0854821442</v>
      </c>
      <c r="D6859" s="367">
        <v>829.00000000000534</v>
      </c>
      <c r="E6859" s="367">
        <v>38558.139534883958</v>
      </c>
      <c r="F6859" s="367">
        <v>-84258.683389141836</v>
      </c>
      <c r="G6859" s="367">
        <v>829.00000000000523</v>
      </c>
      <c r="H6859" s="367">
        <v>207250</v>
      </c>
      <c r="I6859" s="384">
        <v>-1060947.5839166481</v>
      </c>
      <c r="J6859" s="367">
        <v>829</v>
      </c>
      <c r="K6859" s="367">
        <v>50242.424242424931</v>
      </c>
      <c r="L6859" s="384">
        <v>56350.392326767011</v>
      </c>
      <c r="M6859" s="367">
        <v>829.00000000001137</v>
      </c>
      <c r="N6859" s="367">
        <v>829</v>
      </c>
      <c r="O6859" s="384">
        <v>-601.24989962108066</v>
      </c>
      <c r="P6859" s="367">
        <v>12.0205</v>
      </c>
      <c r="Q6859" s="367">
        <v>829</v>
      </c>
      <c r="R6859" s="384">
        <v>1109.482623081178</v>
      </c>
      <c r="S6859" s="367">
        <v>11.606</v>
      </c>
      <c r="T6859" s="367">
        <v>28586.206896551383</v>
      </c>
      <c r="U6859" s="384">
        <v>26141.628122783612</v>
      </c>
      <c r="V6859" s="367">
        <v>828.99999999999011</v>
      </c>
      <c r="W6859" s="367">
        <v>1381666.6666666723</v>
      </c>
      <c r="X6859" s="384">
        <v>118621.72179554825</v>
      </c>
      <c r="Y6859" s="386">
        <v>829.00000000000341</v>
      </c>
      <c r="Z6859" s="367"/>
      <c r="AA6859" s="367"/>
      <c r="AB6859" s="367"/>
      <c r="AC6859" s="367"/>
      <c r="AD6859" s="367"/>
      <c r="AE6859" s="367"/>
      <c r="AF6859" s="367"/>
      <c r="AG6859" s="367"/>
      <c r="AH6859" s="367"/>
      <c r="AI6859" s="367"/>
      <c r="AJ6859" s="367"/>
      <c r="AK6859" s="367"/>
      <c r="AL6859" s="367"/>
      <c r="AM6859" s="367"/>
      <c r="AN6859" s="367"/>
      <c r="AO6859" s="367"/>
      <c r="AP6859" s="367"/>
      <c r="AQ6859" s="367"/>
      <c r="AR6859" s="367"/>
      <c r="AS6859" s="367"/>
      <c r="AT6859" s="367"/>
    </row>
    <row r="6860" spans="2:46" ht="13.8">
      <c r="B6860" s="26">
        <v>138.3333333333342</v>
      </c>
      <c r="C6860" s="363">
        <v>696.92452120120379</v>
      </c>
      <c r="D6860" s="367">
        <v>830.00000000000523</v>
      </c>
      <c r="E6860" s="367">
        <v>38604.651162790935</v>
      </c>
      <c r="F6860" s="367">
        <v>-84491.569808686225</v>
      </c>
      <c r="G6860" s="367">
        <v>830.00000000000523</v>
      </c>
      <c r="H6860" s="367">
        <v>207500</v>
      </c>
      <c r="I6860" s="384">
        <v>-1063772.5332132669</v>
      </c>
      <c r="J6860" s="367">
        <v>830</v>
      </c>
      <c r="K6860" s="367">
        <v>50303.030303030995</v>
      </c>
      <c r="L6860" s="384">
        <v>56317.902373548823</v>
      </c>
      <c r="M6860" s="367">
        <v>830.00000000001148</v>
      </c>
      <c r="N6860" s="367">
        <v>830</v>
      </c>
      <c r="O6860" s="384">
        <v>-603.60141389111777</v>
      </c>
      <c r="P6860" s="367">
        <v>12.035</v>
      </c>
      <c r="Q6860" s="367">
        <v>830</v>
      </c>
      <c r="R6860" s="384">
        <v>1110.0534464390682</v>
      </c>
      <c r="S6860" s="367">
        <v>11.620000000000001</v>
      </c>
      <c r="T6860" s="367">
        <v>28620.689655172071</v>
      </c>
      <c r="U6860" s="384">
        <v>26071.324551758713</v>
      </c>
      <c r="V6860" s="367">
        <v>829.99999999999011</v>
      </c>
      <c r="W6860" s="367">
        <v>1383333.3333333391</v>
      </c>
      <c r="X6860" s="384">
        <v>118761.0249739467</v>
      </c>
      <c r="Y6860" s="386">
        <v>830.00000000000341</v>
      </c>
      <c r="Z6860" s="367"/>
      <c r="AA6860" s="367"/>
      <c r="AB6860" s="367"/>
      <c r="AC6860" s="367"/>
      <c r="AD6860" s="367"/>
      <c r="AE6860" s="367"/>
      <c r="AF6860" s="367"/>
      <c r="AG6860" s="367"/>
      <c r="AH6860" s="367"/>
      <c r="AI6860" s="367"/>
      <c r="AJ6860" s="367"/>
      <c r="AK6860" s="367"/>
      <c r="AL6860" s="367"/>
      <c r="AM6860" s="367"/>
      <c r="AN6860" s="367"/>
      <c r="AO6860" s="367"/>
      <c r="AP6860" s="367"/>
      <c r="AQ6860" s="367"/>
      <c r="AR6860" s="367"/>
      <c r="AS6860" s="367"/>
      <c r="AT6860" s="367"/>
    </row>
    <row r="6861" spans="2:46" ht="13.8">
      <c r="B6861" s="26">
        <v>138.50000000000085</v>
      </c>
      <c r="C6861" s="363">
        <v>697.76355874061812</v>
      </c>
      <c r="D6861" s="367">
        <v>831.00000000000523</v>
      </c>
      <c r="E6861" s="367">
        <v>38651.162790697912</v>
      </c>
      <c r="F6861" s="367">
        <v>-84724.772487211289</v>
      </c>
      <c r="G6861" s="367">
        <v>831.00000000000523</v>
      </c>
      <c r="H6861" s="367">
        <v>207750</v>
      </c>
      <c r="I6861" s="384">
        <v>-1066601.2057804337</v>
      </c>
      <c r="J6861" s="367">
        <v>831</v>
      </c>
      <c r="K6861" s="367">
        <v>50363.636363637059</v>
      </c>
      <c r="L6861" s="384">
        <v>56285.170338671676</v>
      </c>
      <c r="M6861" s="367">
        <v>831.00000000001148</v>
      </c>
      <c r="N6861" s="367">
        <v>831</v>
      </c>
      <c r="O6861" s="384">
        <v>-605.95684681893761</v>
      </c>
      <c r="P6861" s="367">
        <v>12.0495</v>
      </c>
      <c r="Q6861" s="367">
        <v>831</v>
      </c>
      <c r="R6861" s="384">
        <v>1110.6224203628619</v>
      </c>
      <c r="S6861" s="367">
        <v>11.634</v>
      </c>
      <c r="T6861" s="367">
        <v>28655.172413792759</v>
      </c>
      <c r="U6861" s="384">
        <v>26000.775589164637</v>
      </c>
      <c r="V6861" s="367">
        <v>830.99999999999011</v>
      </c>
      <c r="W6861" s="367">
        <v>1385000.0000000058</v>
      </c>
      <c r="X6861" s="384">
        <v>118900.31902714886</v>
      </c>
      <c r="Y6861" s="386">
        <v>831.00000000000341</v>
      </c>
      <c r="Z6861" s="367"/>
      <c r="AA6861" s="367"/>
      <c r="AB6861" s="367"/>
      <c r="AC6861" s="367"/>
      <c r="AD6861" s="367"/>
      <c r="AE6861" s="367"/>
      <c r="AF6861" s="367"/>
      <c r="AG6861" s="367"/>
      <c r="AH6861" s="367"/>
      <c r="AI6861" s="367"/>
      <c r="AJ6861" s="367"/>
      <c r="AK6861" s="367"/>
      <c r="AL6861" s="367"/>
      <c r="AM6861" s="367"/>
      <c r="AN6861" s="367"/>
      <c r="AO6861" s="367"/>
      <c r="AP6861" s="367"/>
      <c r="AQ6861" s="367"/>
      <c r="AR6861" s="367"/>
      <c r="AS6861" s="367"/>
      <c r="AT6861" s="367"/>
    </row>
    <row r="6862" spans="2:46" ht="13.8">
      <c r="B6862" s="26">
        <v>138.66666666666751</v>
      </c>
      <c r="C6862" s="363">
        <v>698.60259476244289</v>
      </c>
      <c r="D6862" s="367">
        <v>832.00000000000512</v>
      </c>
      <c r="E6862" s="367">
        <v>38697.674418604889</v>
      </c>
      <c r="F6862" s="367">
        <v>-84958.291424717012</v>
      </c>
      <c r="G6862" s="367">
        <v>832.00000000000523</v>
      </c>
      <c r="H6862" s="367">
        <v>208000</v>
      </c>
      <c r="I6862" s="384">
        <v>-1069433.6016181486</v>
      </c>
      <c r="J6862" s="367">
        <v>832</v>
      </c>
      <c r="K6862" s="367">
        <v>50424.242424243123</v>
      </c>
      <c r="L6862" s="384">
        <v>56252.19622213555</v>
      </c>
      <c r="M6862" s="367">
        <v>832.0000000000116</v>
      </c>
      <c r="N6862" s="367">
        <v>832</v>
      </c>
      <c r="O6862" s="384">
        <v>-608.31619840454005</v>
      </c>
      <c r="P6862" s="367">
        <v>12.064</v>
      </c>
      <c r="Q6862" s="367">
        <v>832</v>
      </c>
      <c r="R6862" s="384">
        <v>1111.189544852559</v>
      </c>
      <c r="S6862" s="367">
        <v>11.648</v>
      </c>
      <c r="T6862" s="367">
        <v>28689.655172413448</v>
      </c>
      <c r="U6862" s="384">
        <v>25929.981235001393</v>
      </c>
      <c r="V6862" s="367">
        <v>831.99999999999</v>
      </c>
      <c r="W6862" s="367">
        <v>1386666.6666666726</v>
      </c>
      <c r="X6862" s="384">
        <v>119039.60395515474</v>
      </c>
      <c r="Y6862" s="386">
        <v>832.00000000000352</v>
      </c>
      <c r="Z6862" s="367"/>
      <c r="AA6862" s="367"/>
      <c r="AB6862" s="367"/>
      <c r="AC6862" s="367"/>
      <c r="AD6862" s="367"/>
      <c r="AE6862" s="367"/>
      <c r="AF6862" s="367"/>
      <c r="AG6862" s="367"/>
      <c r="AH6862" s="367"/>
      <c r="AI6862" s="367"/>
      <c r="AJ6862" s="367"/>
      <c r="AK6862" s="367"/>
      <c r="AL6862" s="367"/>
      <c r="AM6862" s="367"/>
      <c r="AN6862" s="367"/>
      <c r="AO6862" s="367"/>
      <c r="AP6862" s="367"/>
      <c r="AQ6862" s="367"/>
      <c r="AR6862" s="367"/>
      <c r="AS6862" s="367"/>
      <c r="AT6862" s="367"/>
    </row>
    <row r="6863" spans="2:46" ht="13.8">
      <c r="B6863" s="26">
        <v>138.83333333333417</v>
      </c>
      <c r="C6863" s="363">
        <v>699.44162926667832</v>
      </c>
      <c r="D6863" s="367">
        <v>833.00000000000512</v>
      </c>
      <c r="E6863" s="367">
        <v>38744.186046511866</v>
      </c>
      <c r="F6863" s="367">
        <v>-85192.126621203395</v>
      </c>
      <c r="G6863" s="367">
        <v>833.00000000000523</v>
      </c>
      <c r="H6863" s="367">
        <v>208250</v>
      </c>
      <c r="I6863" s="384">
        <v>-1072269.7207264116</v>
      </c>
      <c r="J6863" s="367">
        <v>833</v>
      </c>
      <c r="K6863" s="367">
        <v>50484.848484849186</v>
      </c>
      <c r="L6863" s="384">
        <v>56218.98002394045</v>
      </c>
      <c r="M6863" s="367">
        <v>833.0000000000116</v>
      </c>
      <c r="N6863" s="367">
        <v>833</v>
      </c>
      <c r="O6863" s="384">
        <v>-610.67946864792509</v>
      </c>
      <c r="P6863" s="367">
        <v>12.0785</v>
      </c>
      <c r="Q6863" s="367">
        <v>833</v>
      </c>
      <c r="R6863" s="384">
        <v>1111.7548199081598</v>
      </c>
      <c r="S6863" s="367">
        <v>11.662000000000001</v>
      </c>
      <c r="T6863" s="367">
        <v>28724.137931034136</v>
      </c>
      <c r="U6863" s="384">
        <v>25858.941489268957</v>
      </c>
      <c r="V6863" s="367">
        <v>832.99999999999</v>
      </c>
      <c r="W6863" s="367">
        <v>1388333.3333333393</v>
      </c>
      <c r="X6863" s="384">
        <v>119178.87975796434</v>
      </c>
      <c r="Y6863" s="386">
        <v>833.00000000000352</v>
      </c>
      <c r="Z6863" s="367"/>
      <c r="AA6863" s="367"/>
      <c r="AB6863" s="367"/>
      <c r="AC6863" s="367"/>
      <c r="AD6863" s="367"/>
      <c r="AE6863" s="367"/>
      <c r="AF6863" s="367"/>
      <c r="AG6863" s="367"/>
      <c r="AH6863" s="367"/>
      <c r="AI6863" s="367"/>
      <c r="AJ6863" s="367"/>
      <c r="AK6863" s="367"/>
      <c r="AL6863" s="367"/>
      <c r="AM6863" s="367"/>
      <c r="AN6863" s="367"/>
      <c r="AO6863" s="367"/>
      <c r="AP6863" s="367"/>
      <c r="AQ6863" s="367"/>
      <c r="AR6863" s="367"/>
      <c r="AS6863" s="367"/>
      <c r="AT6863" s="367"/>
    </row>
    <row r="6864" spans="2:46" ht="13.8">
      <c r="B6864" s="26">
        <v>139.00000000000082</v>
      </c>
      <c r="C6864" s="363">
        <v>700.28066225332429</v>
      </c>
      <c r="D6864" s="367">
        <v>834.000000000005</v>
      </c>
      <c r="E6864" s="367">
        <v>38790.697674418843</v>
      </c>
      <c r="F6864" s="367">
        <v>-85426.278076670453</v>
      </c>
      <c r="G6864" s="367">
        <v>834.00000000000523</v>
      </c>
      <c r="H6864" s="367">
        <v>208500</v>
      </c>
      <c r="I6864" s="384">
        <v>-1075109.5631052223</v>
      </c>
      <c r="J6864" s="367">
        <v>834</v>
      </c>
      <c r="K6864" s="367">
        <v>50545.45454545525</v>
      </c>
      <c r="L6864" s="384">
        <v>56185.521744086393</v>
      </c>
      <c r="M6864" s="367">
        <v>834.00000000001171</v>
      </c>
      <c r="N6864" s="367">
        <v>834</v>
      </c>
      <c r="O6864" s="384">
        <v>-613.04665754909286</v>
      </c>
      <c r="P6864" s="367">
        <v>12.093</v>
      </c>
      <c r="Q6864" s="367">
        <v>834</v>
      </c>
      <c r="R6864" s="384">
        <v>1112.3182455296635</v>
      </c>
      <c r="S6864" s="367">
        <v>11.676</v>
      </c>
      <c r="T6864" s="367">
        <v>28758.620689654825</v>
      </c>
      <c r="U6864" s="384">
        <v>25787.656351967344</v>
      </c>
      <c r="V6864" s="367">
        <v>833.99999999999</v>
      </c>
      <c r="W6864" s="367">
        <v>1390000.0000000061</v>
      </c>
      <c r="X6864" s="384">
        <v>119318.14643557768</v>
      </c>
      <c r="Y6864" s="386">
        <v>834.00000000000364</v>
      </c>
      <c r="Z6864" s="367"/>
      <c r="AA6864" s="367"/>
      <c r="AB6864" s="367"/>
      <c r="AC6864" s="367"/>
      <c r="AD6864" s="367"/>
      <c r="AE6864" s="367"/>
      <c r="AF6864" s="367"/>
      <c r="AG6864" s="367"/>
      <c r="AH6864" s="367"/>
      <c r="AI6864" s="367"/>
      <c r="AJ6864" s="367"/>
      <c r="AK6864" s="367"/>
      <c r="AL6864" s="367"/>
      <c r="AM6864" s="367"/>
      <c r="AN6864" s="367"/>
      <c r="AO6864" s="367"/>
      <c r="AP6864" s="367"/>
      <c r="AQ6864" s="367"/>
      <c r="AR6864" s="367"/>
      <c r="AS6864" s="367"/>
      <c r="AT6864" s="367"/>
    </row>
    <row r="6865" spans="2:46" ht="13.8">
      <c r="B6865" s="26">
        <v>139.16666666666748</v>
      </c>
      <c r="C6865" s="363">
        <v>701.1196937223807</v>
      </c>
      <c r="D6865" s="367">
        <v>835.000000000005</v>
      </c>
      <c r="E6865" s="367">
        <v>38837.20930232582</v>
      </c>
      <c r="F6865" s="367">
        <v>-85660.745791118155</v>
      </c>
      <c r="G6865" s="367">
        <v>835.00000000000523</v>
      </c>
      <c r="H6865" s="367">
        <v>208750</v>
      </c>
      <c r="I6865" s="384">
        <v>-1077953.1287545811</v>
      </c>
      <c r="J6865" s="367">
        <v>835</v>
      </c>
      <c r="K6865" s="367">
        <v>50606.060606061314</v>
      </c>
      <c r="L6865" s="384">
        <v>56151.821382573347</v>
      </c>
      <c r="M6865" s="367">
        <v>835.00000000001171</v>
      </c>
      <c r="N6865" s="367">
        <v>835</v>
      </c>
      <c r="O6865" s="384">
        <v>-615.417765108043</v>
      </c>
      <c r="P6865" s="367">
        <v>12.1075</v>
      </c>
      <c r="Q6865" s="367">
        <v>835</v>
      </c>
      <c r="R6865" s="384">
        <v>1112.8798217170715</v>
      </c>
      <c r="S6865" s="367">
        <v>11.69</v>
      </c>
      <c r="T6865" s="367">
        <v>28793.103448275513</v>
      </c>
      <c r="U6865" s="384">
        <v>25716.125823096558</v>
      </c>
      <c r="V6865" s="367">
        <v>834.99999999998988</v>
      </c>
      <c r="W6865" s="367">
        <v>1391666.6666666728</v>
      </c>
      <c r="X6865" s="384">
        <v>119457.40398799469</v>
      </c>
      <c r="Y6865" s="386">
        <v>835.00000000000364</v>
      </c>
      <c r="Z6865" s="367"/>
      <c r="AA6865" s="367"/>
      <c r="AB6865" s="367"/>
      <c r="AC6865" s="367"/>
      <c r="AD6865" s="367"/>
      <c r="AE6865" s="367"/>
      <c r="AF6865" s="367"/>
      <c r="AG6865" s="367"/>
      <c r="AH6865" s="367"/>
      <c r="AI6865" s="367"/>
      <c r="AJ6865" s="367"/>
      <c r="AK6865" s="367"/>
      <c r="AL6865" s="367"/>
      <c r="AM6865" s="367"/>
      <c r="AN6865" s="367"/>
      <c r="AO6865" s="367"/>
      <c r="AP6865" s="367"/>
      <c r="AQ6865" s="367"/>
      <c r="AR6865" s="367"/>
      <c r="AS6865" s="367"/>
      <c r="AT6865" s="367"/>
    </row>
    <row r="6866" spans="2:46" ht="13.8">
      <c r="B6866" s="26">
        <v>139.33333333333414</v>
      </c>
      <c r="C6866" s="363">
        <v>701.95872367384766</v>
      </c>
      <c r="D6866" s="367">
        <v>836.00000000000489</v>
      </c>
      <c r="E6866" s="367">
        <v>38883.720930232797</v>
      </c>
      <c r="F6866" s="367">
        <v>-85895.529764546533</v>
      </c>
      <c r="G6866" s="367">
        <v>836.00000000000523</v>
      </c>
      <c r="H6866" s="367">
        <v>209000</v>
      </c>
      <c r="I6866" s="384">
        <v>-1080800.4176744882</v>
      </c>
      <c r="J6866" s="367">
        <v>836</v>
      </c>
      <c r="K6866" s="367">
        <v>50666.666666667377</v>
      </c>
      <c r="L6866" s="384">
        <v>56117.878939401329</v>
      </c>
      <c r="M6866" s="367">
        <v>836.00000000001182</v>
      </c>
      <c r="N6866" s="367">
        <v>836</v>
      </c>
      <c r="O6866" s="384">
        <v>-617.79279132477609</v>
      </c>
      <c r="P6866" s="367">
        <v>12.122000000000002</v>
      </c>
      <c r="Q6866" s="367">
        <v>836</v>
      </c>
      <c r="R6866" s="384">
        <v>1113.4395484703821</v>
      </c>
      <c r="S6866" s="367">
        <v>11.703999999999999</v>
      </c>
      <c r="T6866" s="367">
        <v>28827.586206896201</v>
      </c>
      <c r="U6866" s="384">
        <v>25644.349902656588</v>
      </c>
      <c r="V6866" s="367">
        <v>835.99999999998988</v>
      </c>
      <c r="W6866" s="367">
        <v>1393333.3333333395</v>
      </c>
      <c r="X6866" s="384">
        <v>119596.65241521546</v>
      </c>
      <c r="Y6866" s="386">
        <v>836.00000000000375</v>
      </c>
      <c r="Z6866" s="367"/>
      <c r="AA6866" s="367"/>
      <c r="AB6866" s="367"/>
      <c r="AC6866" s="367"/>
      <c r="AD6866" s="367"/>
      <c r="AE6866" s="367"/>
      <c r="AF6866" s="367"/>
      <c r="AG6866" s="367"/>
      <c r="AH6866" s="367"/>
      <c r="AI6866" s="367"/>
      <c r="AJ6866" s="367"/>
      <c r="AK6866" s="367"/>
      <c r="AL6866" s="367"/>
      <c r="AM6866" s="367"/>
      <c r="AN6866" s="367"/>
      <c r="AO6866" s="367"/>
      <c r="AP6866" s="367"/>
      <c r="AQ6866" s="367"/>
      <c r="AR6866" s="367"/>
      <c r="AS6866" s="367"/>
      <c r="AT6866" s="367"/>
    </row>
    <row r="6867" spans="2:46" ht="13.8">
      <c r="B6867" s="26">
        <v>139.5000000000008</v>
      </c>
      <c r="C6867" s="363">
        <v>702.79775210772527</v>
      </c>
      <c r="D6867" s="367">
        <v>837.00000000000477</v>
      </c>
      <c r="E6867" s="367">
        <v>38930.232558139774</v>
      </c>
      <c r="F6867" s="367">
        <v>-86130.629996955598</v>
      </c>
      <c r="G6867" s="367">
        <v>837.00000000000523</v>
      </c>
      <c r="H6867" s="367">
        <v>209250</v>
      </c>
      <c r="I6867" s="384">
        <v>-1083651.4298649428</v>
      </c>
      <c r="J6867" s="367">
        <v>837</v>
      </c>
      <c r="K6867" s="367">
        <v>50727.272727273441</v>
      </c>
      <c r="L6867" s="384">
        <v>56083.694414570346</v>
      </c>
      <c r="M6867" s="367">
        <v>837.00000000001182</v>
      </c>
      <c r="N6867" s="367">
        <v>837</v>
      </c>
      <c r="O6867" s="384">
        <v>-620.17173619929144</v>
      </c>
      <c r="P6867" s="367">
        <v>12.1365</v>
      </c>
      <c r="Q6867" s="367">
        <v>837</v>
      </c>
      <c r="R6867" s="384">
        <v>1113.9974257895969</v>
      </c>
      <c r="S6867" s="367">
        <v>11.718</v>
      </c>
      <c r="T6867" s="367">
        <v>28862.06896551689</v>
      </c>
      <c r="U6867" s="384">
        <v>25572.328590647438</v>
      </c>
      <c r="V6867" s="367">
        <v>836.99999999998988</v>
      </c>
      <c r="W6867" s="367">
        <v>1395000.0000000063</v>
      </c>
      <c r="X6867" s="384">
        <v>119735.89171723994</v>
      </c>
      <c r="Y6867" s="386">
        <v>837.00000000000375</v>
      </c>
      <c r="Z6867" s="367"/>
      <c r="AA6867" s="367"/>
      <c r="AB6867" s="367"/>
      <c r="AC6867" s="367"/>
      <c r="AD6867" s="367"/>
      <c r="AE6867" s="367"/>
      <c r="AF6867" s="367"/>
      <c r="AG6867" s="367"/>
      <c r="AH6867" s="367"/>
      <c r="AI6867" s="367"/>
      <c r="AJ6867" s="367"/>
      <c r="AK6867" s="367"/>
      <c r="AL6867" s="367"/>
      <c r="AM6867" s="367"/>
      <c r="AN6867" s="367"/>
      <c r="AO6867" s="367"/>
      <c r="AP6867" s="367"/>
      <c r="AQ6867" s="367"/>
      <c r="AR6867" s="367"/>
      <c r="AS6867" s="367"/>
      <c r="AT6867" s="367"/>
    </row>
    <row r="6868" spans="2:46" ht="13.8">
      <c r="B6868" s="26">
        <v>139.66666666666745</v>
      </c>
      <c r="C6868" s="363">
        <v>703.63677902401332</v>
      </c>
      <c r="D6868" s="367">
        <v>838.00000000000477</v>
      </c>
      <c r="E6868" s="367">
        <v>38976.744186046752</v>
      </c>
      <c r="F6868" s="367">
        <v>-86366.04648834531</v>
      </c>
      <c r="G6868" s="367">
        <v>838.00000000000523</v>
      </c>
      <c r="H6868" s="367">
        <v>209500</v>
      </c>
      <c r="I6868" s="384">
        <v>-1086506.1653259459</v>
      </c>
      <c r="J6868" s="367">
        <v>838</v>
      </c>
      <c r="K6868" s="367">
        <v>50787.878787879505</v>
      </c>
      <c r="L6868" s="384">
        <v>56049.267808080389</v>
      </c>
      <c r="M6868" s="367">
        <v>838.00000000001182</v>
      </c>
      <c r="N6868" s="367">
        <v>838</v>
      </c>
      <c r="O6868" s="384">
        <v>-622.55459973158952</v>
      </c>
      <c r="P6868" s="367">
        <v>12.151</v>
      </c>
      <c r="Q6868" s="367">
        <v>838</v>
      </c>
      <c r="R6868" s="384">
        <v>1114.5534536747152</v>
      </c>
      <c r="S6868" s="367">
        <v>11.731999999999999</v>
      </c>
      <c r="T6868" s="367">
        <v>28896.551724137578</v>
      </c>
      <c r="U6868" s="384">
        <v>25500.061887069121</v>
      </c>
      <c r="V6868" s="367">
        <v>837.99999999998977</v>
      </c>
      <c r="W6868" s="367">
        <v>1396666.666666673</v>
      </c>
      <c r="X6868" s="384">
        <v>119875.12189406811</v>
      </c>
      <c r="Y6868" s="386">
        <v>838.00000000000375</v>
      </c>
      <c r="Z6868" s="367"/>
      <c r="AA6868" s="367"/>
      <c r="AB6868" s="367"/>
      <c r="AC6868" s="367"/>
      <c r="AD6868" s="367"/>
      <c r="AE6868" s="367"/>
      <c r="AF6868" s="367"/>
      <c r="AG6868" s="367"/>
      <c r="AH6868" s="367"/>
      <c r="AI6868" s="367"/>
      <c r="AJ6868" s="367"/>
      <c r="AK6868" s="367"/>
      <c r="AL6868" s="367"/>
      <c r="AM6868" s="367"/>
      <c r="AN6868" s="367"/>
      <c r="AO6868" s="367"/>
      <c r="AP6868" s="367"/>
      <c r="AQ6868" s="367"/>
      <c r="AR6868" s="367"/>
      <c r="AS6868" s="367"/>
      <c r="AT6868" s="367"/>
    </row>
    <row r="6869" spans="2:46" ht="13.8">
      <c r="B6869" s="26">
        <v>139.83333333333411</v>
      </c>
      <c r="C6869" s="363">
        <v>704.47580442271192</v>
      </c>
      <c r="D6869" s="367">
        <v>839.00000000000466</v>
      </c>
      <c r="E6869" s="367">
        <v>39023.255813953729</v>
      </c>
      <c r="F6869" s="367">
        <v>-86601.779238715681</v>
      </c>
      <c r="G6869" s="367">
        <v>839.00000000000523</v>
      </c>
      <c r="H6869" s="367">
        <v>209750</v>
      </c>
      <c r="I6869" s="384">
        <v>-1089364.6240574964</v>
      </c>
      <c r="J6869" s="367">
        <v>839</v>
      </c>
      <c r="K6869" s="367">
        <v>50848.484848485568</v>
      </c>
      <c r="L6869" s="384">
        <v>56014.599119931452</v>
      </c>
      <c r="M6869" s="367">
        <v>839.00000000001194</v>
      </c>
      <c r="N6869" s="367">
        <v>839</v>
      </c>
      <c r="O6869" s="384">
        <v>-624.9413819216702</v>
      </c>
      <c r="P6869" s="367">
        <v>12.1655</v>
      </c>
      <c r="Q6869" s="367">
        <v>839</v>
      </c>
      <c r="R6869" s="384">
        <v>1115.1076321257367</v>
      </c>
      <c r="S6869" s="367">
        <v>11.745999999999999</v>
      </c>
      <c r="T6869" s="367">
        <v>28931.034482758267</v>
      </c>
      <c r="U6869" s="384">
        <v>25427.549791921614</v>
      </c>
      <c r="V6869" s="367">
        <v>838.99999999998977</v>
      </c>
      <c r="W6869" s="367">
        <v>1398333.3333333398</v>
      </c>
      <c r="X6869" s="384">
        <v>120014.34294570002</v>
      </c>
      <c r="Y6869" s="386">
        <v>839.00000000000387</v>
      </c>
      <c r="Z6869" s="367"/>
      <c r="AA6869" s="367"/>
      <c r="AB6869" s="367"/>
      <c r="AC6869" s="367"/>
      <c r="AD6869" s="367"/>
      <c r="AE6869" s="367"/>
      <c r="AF6869" s="367"/>
      <c r="AG6869" s="367"/>
      <c r="AH6869" s="367"/>
      <c r="AI6869" s="367"/>
      <c r="AJ6869" s="367"/>
      <c r="AK6869" s="367"/>
      <c r="AL6869" s="367"/>
      <c r="AM6869" s="367"/>
      <c r="AN6869" s="367"/>
      <c r="AO6869" s="367"/>
      <c r="AP6869" s="367"/>
      <c r="AQ6869" s="367"/>
      <c r="AR6869" s="367"/>
      <c r="AS6869" s="367"/>
      <c r="AT6869" s="367"/>
    </row>
    <row r="6870" spans="2:46" ht="13.8">
      <c r="B6870" s="26">
        <v>140.00000000000077</v>
      </c>
      <c r="C6870" s="363">
        <v>705.31482830382117</v>
      </c>
      <c r="D6870" s="367">
        <v>840.00000000000466</v>
      </c>
      <c r="E6870" s="367">
        <v>39069.767441860706</v>
      </c>
      <c r="F6870" s="367">
        <v>-86837.828248066726</v>
      </c>
      <c r="G6870" s="367">
        <v>840.00000000000523</v>
      </c>
      <c r="H6870" s="367">
        <v>210000</v>
      </c>
      <c r="I6870" s="384">
        <v>-1092226.8060595954</v>
      </c>
      <c r="J6870" s="367">
        <v>840</v>
      </c>
      <c r="K6870" s="367">
        <v>50909.090909091632</v>
      </c>
      <c r="L6870" s="384">
        <v>55979.688350123557</v>
      </c>
      <c r="M6870" s="367">
        <v>840.00000000001194</v>
      </c>
      <c r="N6870" s="367">
        <v>840</v>
      </c>
      <c r="O6870" s="384">
        <v>-627.33208276953349</v>
      </c>
      <c r="P6870" s="367">
        <v>12.18</v>
      </c>
      <c r="Q6870" s="367">
        <v>840</v>
      </c>
      <c r="R6870" s="384">
        <v>1115.659961142662</v>
      </c>
      <c r="S6870" s="367">
        <v>11.76</v>
      </c>
      <c r="T6870" s="367">
        <v>28965.517241378955</v>
      </c>
      <c r="U6870" s="384">
        <v>25354.79230520493</v>
      </c>
      <c r="V6870" s="367">
        <v>839.99999999998977</v>
      </c>
      <c r="W6870" s="367">
        <v>1400000.0000000065</v>
      </c>
      <c r="X6870" s="384">
        <v>120153.55487213565</v>
      </c>
      <c r="Y6870" s="386">
        <v>840.00000000000387</v>
      </c>
      <c r="Z6870" s="367"/>
      <c r="AA6870" s="367"/>
      <c r="AB6870" s="367"/>
      <c r="AC6870" s="367"/>
      <c r="AD6870" s="367"/>
      <c r="AE6870" s="367"/>
      <c r="AF6870" s="367"/>
      <c r="AG6870" s="367"/>
      <c r="AH6870" s="367"/>
      <c r="AI6870" s="367"/>
      <c r="AJ6870" s="367"/>
      <c r="AK6870" s="367"/>
      <c r="AL6870" s="367"/>
      <c r="AM6870" s="367"/>
      <c r="AN6870" s="367"/>
      <c r="AO6870" s="367"/>
      <c r="AP6870" s="367"/>
      <c r="AQ6870" s="367"/>
      <c r="AR6870" s="367"/>
      <c r="AS6870" s="367"/>
      <c r="AT6870" s="367"/>
    </row>
    <row r="6871" spans="2:46" ht="13.8">
      <c r="B6871" s="26">
        <v>140.16666666666742</v>
      </c>
      <c r="C6871" s="363">
        <v>706.15385066734086</v>
      </c>
      <c r="D6871" s="367">
        <v>841.00000000000455</v>
      </c>
      <c r="E6871" s="367">
        <v>39116.279069767683</v>
      </c>
      <c r="F6871" s="367">
        <v>-87074.193516398431</v>
      </c>
      <c r="G6871" s="367">
        <v>841.00000000000523</v>
      </c>
      <c r="H6871" s="367">
        <v>210250</v>
      </c>
      <c r="I6871" s="384">
        <v>-1095092.7113322422</v>
      </c>
      <c r="J6871" s="367">
        <v>841</v>
      </c>
      <c r="K6871" s="367">
        <v>50969.696969697696</v>
      </c>
      <c r="L6871" s="384">
        <v>55944.535498656667</v>
      </c>
      <c r="M6871" s="367">
        <v>841.00000000001205</v>
      </c>
      <c r="N6871" s="367">
        <v>841</v>
      </c>
      <c r="O6871" s="384">
        <v>-629.72670227517949</v>
      </c>
      <c r="P6871" s="367">
        <v>12.1945</v>
      </c>
      <c r="Q6871" s="367">
        <v>841</v>
      </c>
      <c r="R6871" s="384">
        <v>1116.2104407254906</v>
      </c>
      <c r="S6871" s="367">
        <v>11.773999999999999</v>
      </c>
      <c r="T6871" s="367">
        <v>28999.999999999643</v>
      </c>
      <c r="U6871" s="384">
        <v>25281.789426919073</v>
      </c>
      <c r="V6871" s="367">
        <v>840.99999999998965</v>
      </c>
      <c r="W6871" s="367">
        <v>1401666.6666666733</v>
      </c>
      <c r="X6871" s="384">
        <v>120292.75767337499</v>
      </c>
      <c r="Y6871" s="386">
        <v>841.00000000000398</v>
      </c>
      <c r="Z6871" s="367"/>
      <c r="AA6871" s="367"/>
      <c r="AB6871" s="367"/>
      <c r="AC6871" s="367"/>
      <c r="AD6871" s="367"/>
      <c r="AE6871" s="367"/>
      <c r="AF6871" s="367"/>
      <c r="AG6871" s="367"/>
      <c r="AH6871" s="367"/>
      <c r="AI6871" s="367"/>
      <c r="AJ6871" s="367"/>
      <c r="AK6871" s="367"/>
      <c r="AL6871" s="367"/>
      <c r="AM6871" s="367"/>
      <c r="AN6871" s="367"/>
      <c r="AO6871" s="367"/>
      <c r="AP6871" s="367"/>
      <c r="AQ6871" s="367"/>
      <c r="AR6871" s="367"/>
      <c r="AS6871" s="367"/>
      <c r="AT6871" s="367"/>
    </row>
    <row r="6872" spans="2:46" ht="13.8">
      <c r="B6872" s="26">
        <v>140.33333333333408</v>
      </c>
      <c r="C6872" s="363">
        <v>706.99287151327133</v>
      </c>
      <c r="D6872" s="367">
        <v>842.00000000000455</v>
      </c>
      <c r="E6872" s="367">
        <v>39162.79069767466</v>
      </c>
      <c r="F6872" s="367">
        <v>-87310.87504371081</v>
      </c>
      <c r="G6872" s="367">
        <v>842.00000000000523</v>
      </c>
      <c r="H6872" s="367">
        <v>210500</v>
      </c>
      <c r="I6872" s="384">
        <v>-1097962.3398754373</v>
      </c>
      <c r="J6872" s="367">
        <v>842</v>
      </c>
      <c r="K6872" s="367">
        <v>51030.303030303759</v>
      </c>
      <c r="L6872" s="384">
        <v>55909.140565530826</v>
      </c>
      <c r="M6872" s="367">
        <v>842.00000000001205</v>
      </c>
      <c r="N6872" s="367">
        <v>842</v>
      </c>
      <c r="O6872" s="384">
        <v>-632.12524043860799</v>
      </c>
      <c r="P6872" s="367">
        <v>12.209</v>
      </c>
      <c r="Q6872" s="367">
        <v>842</v>
      </c>
      <c r="R6872" s="384">
        <v>1116.7590708742227</v>
      </c>
      <c r="S6872" s="367">
        <v>11.788</v>
      </c>
      <c r="T6872" s="367">
        <v>29034.482758620332</v>
      </c>
      <c r="U6872" s="384">
        <v>25208.541157064028</v>
      </c>
      <c r="V6872" s="367">
        <v>841.99999999998965</v>
      </c>
      <c r="W6872" s="367">
        <v>1403333.33333334</v>
      </c>
      <c r="X6872" s="384">
        <v>120431.95134941804</v>
      </c>
      <c r="Y6872" s="386">
        <v>842.00000000000398</v>
      </c>
      <c r="Z6872" s="367"/>
      <c r="AA6872" s="367"/>
      <c r="AB6872" s="367"/>
      <c r="AC6872" s="367"/>
      <c r="AD6872" s="367"/>
      <c r="AE6872" s="367"/>
      <c r="AF6872" s="367"/>
      <c r="AG6872" s="367"/>
      <c r="AH6872" s="367"/>
      <c r="AI6872" s="367"/>
      <c r="AJ6872" s="367"/>
      <c r="AK6872" s="367"/>
      <c r="AL6872" s="367"/>
      <c r="AM6872" s="367"/>
      <c r="AN6872" s="367"/>
      <c r="AO6872" s="367"/>
      <c r="AP6872" s="367"/>
      <c r="AQ6872" s="367"/>
      <c r="AR6872" s="367"/>
      <c r="AS6872" s="367"/>
      <c r="AT6872" s="367"/>
    </row>
    <row r="6873" spans="2:46" ht="13.8">
      <c r="B6873" s="26">
        <v>140.50000000000074</v>
      </c>
      <c r="C6873" s="363">
        <v>707.83189084161211</v>
      </c>
      <c r="D6873" s="367">
        <v>843.00000000000443</v>
      </c>
      <c r="E6873" s="367">
        <v>39209.302325581637</v>
      </c>
      <c r="F6873" s="367">
        <v>-87547.872830003835</v>
      </c>
      <c r="G6873" s="367">
        <v>843.00000000000523</v>
      </c>
      <c r="H6873" s="367">
        <v>210750</v>
      </c>
      <c r="I6873" s="384">
        <v>-1100835.69168918</v>
      </c>
      <c r="J6873" s="367">
        <v>843</v>
      </c>
      <c r="K6873" s="367">
        <v>51090.909090909823</v>
      </c>
      <c r="L6873" s="384">
        <v>55873.503550745998</v>
      </c>
      <c r="M6873" s="367">
        <v>843.00000000001216</v>
      </c>
      <c r="N6873" s="367">
        <v>843</v>
      </c>
      <c r="O6873" s="384">
        <v>-634.52769725981909</v>
      </c>
      <c r="P6873" s="367">
        <v>12.2235</v>
      </c>
      <c r="Q6873" s="367">
        <v>843</v>
      </c>
      <c r="R6873" s="384">
        <v>1117.3058515888583</v>
      </c>
      <c r="S6873" s="367">
        <v>11.802</v>
      </c>
      <c r="T6873" s="367">
        <v>29068.96551724102</v>
      </c>
      <c r="U6873" s="384">
        <v>25135.047495639803</v>
      </c>
      <c r="V6873" s="367">
        <v>842.99999999998965</v>
      </c>
      <c r="W6873" s="367">
        <v>1405000.0000000068</v>
      </c>
      <c r="X6873" s="384">
        <v>120571.13590026481</v>
      </c>
      <c r="Y6873" s="386">
        <v>843.00000000000398</v>
      </c>
      <c r="Z6873" s="367"/>
      <c r="AA6873" s="367"/>
      <c r="AB6873" s="367"/>
      <c r="AC6873" s="367"/>
      <c r="AD6873" s="367"/>
      <c r="AE6873" s="367"/>
      <c r="AF6873" s="367"/>
      <c r="AG6873" s="367"/>
      <c r="AH6873" s="367"/>
      <c r="AI6873" s="367"/>
      <c r="AJ6873" s="367"/>
      <c r="AK6873" s="367"/>
      <c r="AL6873" s="367"/>
      <c r="AM6873" s="367"/>
      <c r="AN6873" s="367"/>
      <c r="AO6873" s="367"/>
      <c r="AP6873" s="367"/>
      <c r="AQ6873" s="367"/>
      <c r="AR6873" s="367"/>
      <c r="AS6873" s="367"/>
      <c r="AT6873" s="367"/>
    </row>
    <row r="6874" spans="2:46" ht="13.8">
      <c r="B6874" s="26">
        <v>140.6666666666674</v>
      </c>
      <c r="C6874" s="363">
        <v>708.67090865236344</v>
      </c>
      <c r="D6874" s="367">
        <v>844.00000000000443</v>
      </c>
      <c r="E6874" s="367">
        <v>39255.813953488614</v>
      </c>
      <c r="F6874" s="367">
        <v>-87785.186875277548</v>
      </c>
      <c r="G6874" s="367">
        <v>844.00000000000523</v>
      </c>
      <c r="H6874" s="367">
        <v>211000</v>
      </c>
      <c r="I6874" s="384">
        <v>-1103712.7667734709</v>
      </c>
      <c r="J6874" s="367">
        <v>844</v>
      </c>
      <c r="K6874" s="367">
        <v>51151.515151515887</v>
      </c>
      <c r="L6874" s="384">
        <v>55837.624454302211</v>
      </c>
      <c r="M6874" s="367">
        <v>844.00000000001216</v>
      </c>
      <c r="N6874" s="367">
        <v>844</v>
      </c>
      <c r="O6874" s="384">
        <v>-636.93407273881314</v>
      </c>
      <c r="P6874" s="367">
        <v>12.238000000000001</v>
      </c>
      <c r="Q6874" s="367">
        <v>844</v>
      </c>
      <c r="R6874" s="384">
        <v>1117.8507828693973</v>
      </c>
      <c r="S6874" s="367">
        <v>11.816000000000001</v>
      </c>
      <c r="T6874" s="367">
        <v>29103.448275861709</v>
      </c>
      <c r="U6874" s="384">
        <v>25061.308442646416</v>
      </c>
      <c r="V6874" s="367">
        <v>843.99999999998954</v>
      </c>
      <c r="W6874" s="367">
        <v>1406666.6666666735</v>
      </c>
      <c r="X6874" s="384">
        <v>120710.3113259153</v>
      </c>
      <c r="Y6874" s="386">
        <v>844.00000000000409</v>
      </c>
      <c r="Z6874" s="367"/>
      <c r="AA6874" s="367"/>
      <c r="AB6874" s="367"/>
      <c r="AC6874" s="367"/>
      <c r="AD6874" s="367"/>
      <c r="AE6874" s="367"/>
      <c r="AF6874" s="367"/>
      <c r="AG6874" s="367"/>
      <c r="AH6874" s="367"/>
      <c r="AI6874" s="367"/>
      <c r="AJ6874" s="367"/>
      <c r="AK6874" s="367"/>
      <c r="AL6874" s="367"/>
      <c r="AM6874" s="367"/>
      <c r="AN6874" s="367"/>
      <c r="AO6874" s="367"/>
      <c r="AP6874" s="367"/>
      <c r="AQ6874" s="367"/>
      <c r="AR6874" s="367"/>
      <c r="AS6874" s="367"/>
      <c r="AT6874" s="367"/>
    </row>
    <row r="6875" spans="2:46" ht="13.8">
      <c r="B6875" s="26">
        <v>140.83333333333405</v>
      </c>
      <c r="C6875" s="363">
        <v>709.50992494552531</v>
      </c>
      <c r="D6875" s="367">
        <v>845.00000000000432</v>
      </c>
      <c r="E6875" s="367">
        <v>39302.325581395591</v>
      </c>
      <c r="F6875" s="367">
        <v>-88022.817179531936</v>
      </c>
      <c r="G6875" s="367">
        <v>845.00000000000523</v>
      </c>
      <c r="H6875" s="367">
        <v>211250</v>
      </c>
      <c r="I6875" s="384">
        <v>-1106593.5651283094</v>
      </c>
      <c r="J6875" s="367">
        <v>845</v>
      </c>
      <c r="K6875" s="367">
        <v>51212.121212121951</v>
      </c>
      <c r="L6875" s="384">
        <v>55801.503276199437</v>
      </c>
      <c r="M6875" s="367">
        <v>845.00000000001228</v>
      </c>
      <c r="N6875" s="367">
        <v>845</v>
      </c>
      <c r="O6875" s="384">
        <v>-639.34436687558923</v>
      </c>
      <c r="P6875" s="367">
        <v>12.2525</v>
      </c>
      <c r="Q6875" s="367">
        <v>845</v>
      </c>
      <c r="R6875" s="384">
        <v>1118.39386471584</v>
      </c>
      <c r="S6875" s="367">
        <v>11.83</v>
      </c>
      <c r="T6875" s="367">
        <v>29137.931034482397</v>
      </c>
      <c r="U6875" s="384">
        <v>24987.323998083833</v>
      </c>
      <c r="V6875" s="367">
        <v>844.99999999998954</v>
      </c>
      <c r="W6875" s="367">
        <v>1408333.3333333402</v>
      </c>
      <c r="X6875" s="384">
        <v>120849.47762636949</v>
      </c>
      <c r="Y6875" s="386">
        <v>845.00000000000409</v>
      </c>
      <c r="Z6875" s="367"/>
      <c r="AA6875" s="367"/>
      <c r="AB6875" s="367"/>
      <c r="AC6875" s="367"/>
      <c r="AD6875" s="367"/>
      <c r="AE6875" s="367"/>
      <c r="AF6875" s="367"/>
      <c r="AG6875" s="367"/>
      <c r="AH6875" s="367"/>
      <c r="AI6875" s="367"/>
      <c r="AJ6875" s="367"/>
      <c r="AK6875" s="367"/>
      <c r="AL6875" s="367"/>
      <c r="AM6875" s="367"/>
      <c r="AN6875" s="367"/>
      <c r="AO6875" s="367"/>
      <c r="AP6875" s="367"/>
      <c r="AQ6875" s="367"/>
      <c r="AR6875" s="367"/>
      <c r="AS6875" s="367"/>
      <c r="AT6875" s="367"/>
    </row>
    <row r="6876" spans="2:46" ht="13.8">
      <c r="B6876" s="26">
        <v>141.00000000000071</v>
      </c>
      <c r="C6876" s="363">
        <v>710.34893972109796</v>
      </c>
      <c r="D6876" s="367">
        <v>846.00000000000432</v>
      </c>
      <c r="E6876" s="367">
        <v>39348.837209302568</v>
      </c>
      <c r="F6876" s="367">
        <v>-88260.763742766983</v>
      </c>
      <c r="G6876" s="367">
        <v>846.00000000000534</v>
      </c>
      <c r="H6876" s="367">
        <v>211500</v>
      </c>
      <c r="I6876" s="384">
        <v>-1109478.0867536964</v>
      </c>
      <c r="J6876" s="367">
        <v>846</v>
      </c>
      <c r="K6876" s="367">
        <v>51272.727272728014</v>
      </c>
      <c r="L6876" s="384">
        <v>55765.140016437697</v>
      </c>
      <c r="M6876" s="367">
        <v>846.00000000001228</v>
      </c>
      <c r="N6876" s="367">
        <v>846</v>
      </c>
      <c r="O6876" s="384">
        <v>-641.75857967014815</v>
      </c>
      <c r="P6876" s="367">
        <v>12.266999999999999</v>
      </c>
      <c r="Q6876" s="367">
        <v>846</v>
      </c>
      <c r="R6876" s="384">
        <v>1118.9350971281863</v>
      </c>
      <c r="S6876" s="367">
        <v>11.844000000000001</v>
      </c>
      <c r="T6876" s="367">
        <v>29172.413793103085</v>
      </c>
      <c r="U6876" s="384">
        <v>24913.094161952078</v>
      </c>
      <c r="V6876" s="367">
        <v>845.99999999998954</v>
      </c>
      <c r="W6876" s="367">
        <v>1410000.000000007</v>
      </c>
      <c r="X6876" s="384">
        <v>120988.63480162744</v>
      </c>
      <c r="Y6876" s="386">
        <v>846.00000000000421</v>
      </c>
      <c r="Z6876" s="367"/>
      <c r="AA6876" s="367"/>
      <c r="AB6876" s="367"/>
      <c r="AC6876" s="367"/>
      <c r="AD6876" s="367"/>
      <c r="AE6876" s="367"/>
      <c r="AF6876" s="367"/>
      <c r="AG6876" s="367"/>
      <c r="AH6876" s="367"/>
      <c r="AI6876" s="367"/>
      <c r="AJ6876" s="367"/>
      <c r="AK6876" s="367"/>
      <c r="AL6876" s="367"/>
      <c r="AM6876" s="367"/>
      <c r="AN6876" s="367"/>
      <c r="AO6876" s="367"/>
      <c r="AP6876" s="367"/>
      <c r="AQ6876" s="367"/>
      <c r="AR6876" s="367"/>
      <c r="AS6876" s="367"/>
      <c r="AT6876" s="367"/>
    </row>
    <row r="6877" spans="2:46" ht="13.8">
      <c r="B6877" s="26">
        <v>141.16666666666737</v>
      </c>
      <c r="C6877" s="363">
        <v>711.18795297908082</v>
      </c>
      <c r="D6877" s="367">
        <v>847.00000000000421</v>
      </c>
      <c r="E6877" s="367">
        <v>39395.348837209545</v>
      </c>
      <c r="F6877" s="367">
        <v>-88499.026564982676</v>
      </c>
      <c r="G6877" s="367">
        <v>847.00000000000534</v>
      </c>
      <c r="H6877" s="367">
        <v>211750</v>
      </c>
      <c r="I6877" s="384">
        <v>-1112366.3316496313</v>
      </c>
      <c r="J6877" s="367">
        <v>847</v>
      </c>
      <c r="K6877" s="367">
        <v>51333.333333334078</v>
      </c>
      <c r="L6877" s="384">
        <v>55728.534675016985</v>
      </c>
      <c r="M6877" s="367">
        <v>847.00000000001228</v>
      </c>
      <c r="N6877" s="367">
        <v>847</v>
      </c>
      <c r="O6877" s="384">
        <v>-644.17671112249002</v>
      </c>
      <c r="P6877" s="367">
        <v>12.281500000000001</v>
      </c>
      <c r="Q6877" s="367">
        <v>847</v>
      </c>
      <c r="R6877" s="384">
        <v>1119.4744801064357</v>
      </c>
      <c r="S6877" s="367">
        <v>11.858000000000001</v>
      </c>
      <c r="T6877" s="367">
        <v>29206.896551723774</v>
      </c>
      <c r="U6877" s="384">
        <v>24838.61893425115</v>
      </c>
      <c r="V6877" s="367">
        <v>846.99999999998943</v>
      </c>
      <c r="W6877" s="367">
        <v>1411666.6666666737</v>
      </c>
      <c r="X6877" s="384">
        <v>121127.78285168907</v>
      </c>
      <c r="Y6877" s="386">
        <v>847.00000000000421</v>
      </c>
      <c r="Z6877" s="367"/>
      <c r="AA6877" s="367"/>
      <c r="AB6877" s="367"/>
      <c r="AC6877" s="367"/>
      <c r="AD6877" s="367"/>
      <c r="AE6877" s="367"/>
      <c r="AF6877" s="367"/>
      <c r="AG6877" s="367"/>
      <c r="AH6877" s="367"/>
      <c r="AI6877" s="367"/>
      <c r="AJ6877" s="367"/>
      <c r="AK6877" s="367"/>
      <c r="AL6877" s="367"/>
      <c r="AM6877" s="367"/>
      <c r="AN6877" s="367"/>
      <c r="AO6877" s="367"/>
      <c r="AP6877" s="367"/>
      <c r="AQ6877" s="367"/>
      <c r="AR6877" s="367"/>
      <c r="AS6877" s="367"/>
      <c r="AT6877" s="367"/>
    </row>
    <row r="6878" spans="2:46" ht="13.8">
      <c r="B6878" s="26">
        <v>141.33333333333402</v>
      </c>
      <c r="C6878" s="363">
        <v>712.02696471947445</v>
      </c>
      <c r="D6878" s="367">
        <v>848.00000000000421</v>
      </c>
      <c r="E6878" s="367">
        <v>39441.860465116522</v>
      </c>
      <c r="F6878" s="367">
        <v>-88737.605646179043</v>
      </c>
      <c r="G6878" s="367">
        <v>848.00000000000534</v>
      </c>
      <c r="H6878" s="367">
        <v>212000</v>
      </c>
      <c r="I6878" s="384">
        <v>-1115258.2998161141</v>
      </c>
      <c r="J6878" s="367">
        <v>848</v>
      </c>
      <c r="K6878" s="367">
        <v>51393.939393940142</v>
      </c>
      <c r="L6878" s="384">
        <v>55691.687251937299</v>
      </c>
      <c r="M6878" s="367">
        <v>848.00000000001239</v>
      </c>
      <c r="N6878" s="367">
        <v>848</v>
      </c>
      <c r="O6878" s="384">
        <v>-646.59876123261392</v>
      </c>
      <c r="P6878" s="367">
        <v>12.295999999999999</v>
      </c>
      <c r="Q6878" s="367">
        <v>848</v>
      </c>
      <c r="R6878" s="384">
        <v>1120.0120136505886</v>
      </c>
      <c r="S6878" s="367">
        <v>11.872</v>
      </c>
      <c r="T6878" s="367">
        <v>29241.379310344462</v>
      </c>
      <c r="U6878" s="384">
        <v>24763.898314981034</v>
      </c>
      <c r="V6878" s="367">
        <v>847.99999999998943</v>
      </c>
      <c r="W6878" s="367">
        <v>1413333.3333333405</v>
      </c>
      <c r="X6878" s="384">
        <v>121266.92177655442</v>
      </c>
      <c r="Y6878" s="386">
        <v>848.00000000000421</v>
      </c>
      <c r="Z6878" s="367"/>
      <c r="AA6878" s="367"/>
      <c r="AB6878" s="367"/>
      <c r="AC6878" s="367"/>
      <c r="AD6878" s="367"/>
      <c r="AE6878" s="367"/>
      <c r="AF6878" s="367"/>
      <c r="AG6878" s="367"/>
      <c r="AH6878" s="367"/>
      <c r="AI6878" s="367"/>
      <c r="AJ6878" s="367"/>
      <c r="AK6878" s="367"/>
      <c r="AL6878" s="367"/>
      <c r="AM6878" s="367"/>
      <c r="AN6878" s="367"/>
      <c r="AO6878" s="367"/>
      <c r="AP6878" s="367"/>
      <c r="AQ6878" s="367"/>
      <c r="AR6878" s="367"/>
      <c r="AS6878" s="367"/>
      <c r="AT6878" s="367"/>
    </row>
    <row r="6879" spans="2:46" ht="13.8">
      <c r="B6879" s="26">
        <v>141.50000000000068</v>
      </c>
      <c r="C6879" s="363">
        <v>712.86597494227851</v>
      </c>
      <c r="D6879" s="367">
        <v>849.00000000000409</v>
      </c>
      <c r="E6879" s="367">
        <v>39488.372093023499</v>
      </c>
      <c r="F6879" s="367">
        <v>-88976.50098635607</v>
      </c>
      <c r="G6879" s="367">
        <v>849.00000000000534</v>
      </c>
      <c r="H6879" s="367">
        <v>212250</v>
      </c>
      <c r="I6879" s="384">
        <v>-1118153.991253145</v>
      </c>
      <c r="J6879" s="367">
        <v>849</v>
      </c>
      <c r="K6879" s="367">
        <v>51454.545454546205</v>
      </c>
      <c r="L6879" s="384">
        <v>55654.597747198641</v>
      </c>
      <c r="M6879" s="367">
        <v>849.00000000001239</v>
      </c>
      <c r="N6879" s="367">
        <v>849</v>
      </c>
      <c r="O6879" s="384">
        <v>-649.024730000521</v>
      </c>
      <c r="P6879" s="367">
        <v>12.310500000000001</v>
      </c>
      <c r="Q6879" s="367">
        <v>849</v>
      </c>
      <c r="R6879" s="384">
        <v>1120.5476977606454</v>
      </c>
      <c r="S6879" s="367">
        <v>11.885999999999999</v>
      </c>
      <c r="T6879" s="367">
        <v>29275.862068965151</v>
      </c>
      <c r="U6879" s="384">
        <v>24688.932304141737</v>
      </c>
      <c r="V6879" s="367">
        <v>848.99999999998943</v>
      </c>
      <c r="W6879" s="367">
        <v>1415000.0000000072</v>
      </c>
      <c r="X6879" s="384">
        <v>121406.0515762235</v>
      </c>
      <c r="Y6879" s="386">
        <v>849.00000000000432</v>
      </c>
      <c r="Z6879" s="367"/>
      <c r="AA6879" s="367"/>
      <c r="AB6879" s="367"/>
      <c r="AC6879" s="367"/>
      <c r="AD6879" s="367"/>
      <c r="AE6879" s="367"/>
      <c r="AF6879" s="367"/>
      <c r="AG6879" s="367"/>
      <c r="AH6879" s="367"/>
      <c r="AI6879" s="367"/>
      <c r="AJ6879" s="367"/>
      <c r="AK6879" s="367"/>
      <c r="AL6879" s="367"/>
      <c r="AM6879" s="367"/>
      <c r="AN6879" s="367"/>
      <c r="AO6879" s="367"/>
      <c r="AP6879" s="367"/>
      <c r="AQ6879" s="367"/>
      <c r="AR6879" s="367"/>
      <c r="AS6879" s="367"/>
      <c r="AT6879" s="367"/>
    </row>
    <row r="6880" spans="2:46" ht="13.8">
      <c r="B6880" s="26">
        <v>141.66666666666734</v>
      </c>
      <c r="C6880" s="363">
        <v>713.70498364749324</v>
      </c>
      <c r="D6880" s="367">
        <v>850.00000000000409</v>
      </c>
      <c r="E6880" s="367">
        <v>39534.883720930477</v>
      </c>
      <c r="F6880" s="367">
        <v>-89215.712585513771</v>
      </c>
      <c r="G6880" s="367">
        <v>850.00000000000534</v>
      </c>
      <c r="H6880" s="367">
        <v>212500</v>
      </c>
      <c r="I6880" s="384">
        <v>-1121053.4059607238</v>
      </c>
      <c r="J6880" s="367">
        <v>850</v>
      </c>
      <c r="K6880" s="367">
        <v>51515.151515152269</v>
      </c>
      <c r="L6880" s="384">
        <v>55617.266160801009</v>
      </c>
      <c r="M6880" s="367">
        <v>850.00000000001251</v>
      </c>
      <c r="N6880" s="367">
        <v>850</v>
      </c>
      <c r="O6880" s="384">
        <v>-651.45461742621035</v>
      </c>
      <c r="P6880" s="367">
        <v>12.325000000000001</v>
      </c>
      <c r="Q6880" s="367">
        <v>850</v>
      </c>
      <c r="R6880" s="384">
        <v>1121.0815324366054</v>
      </c>
      <c r="S6880" s="367">
        <v>11.899999999999999</v>
      </c>
      <c r="T6880" s="367">
        <v>29310.344827585839</v>
      </c>
      <c r="U6880" s="384">
        <v>24613.720901733272</v>
      </c>
      <c r="V6880" s="367">
        <v>849.99999999998931</v>
      </c>
      <c r="W6880" s="367">
        <v>1416666.666666674</v>
      </c>
      <c r="X6880" s="384">
        <v>121545.17225069628</v>
      </c>
      <c r="Y6880" s="386">
        <v>850.00000000000432</v>
      </c>
      <c r="Z6880" s="367"/>
      <c r="AA6880" s="367"/>
      <c r="AB6880" s="367"/>
      <c r="AC6880" s="367"/>
      <c r="AD6880" s="367"/>
      <c r="AE6880" s="367"/>
      <c r="AF6880" s="367"/>
      <c r="AG6880" s="367"/>
      <c r="AH6880" s="367"/>
      <c r="AI6880" s="367"/>
      <c r="AJ6880" s="367"/>
      <c r="AK6880" s="367"/>
      <c r="AL6880" s="367"/>
      <c r="AM6880" s="367"/>
      <c r="AN6880" s="367"/>
      <c r="AO6880" s="367"/>
      <c r="AP6880" s="367"/>
      <c r="AQ6880" s="367"/>
      <c r="AR6880" s="367"/>
      <c r="AS6880" s="367"/>
      <c r="AT6880" s="367"/>
    </row>
    <row r="6881" spans="2:46" ht="13.8">
      <c r="B6881" s="26">
        <v>141.833333333334</v>
      </c>
      <c r="C6881" s="363">
        <v>714.54399083511839</v>
      </c>
      <c r="D6881" s="367">
        <v>851.00000000000398</v>
      </c>
      <c r="E6881" s="367">
        <v>39581.395348837454</v>
      </c>
      <c r="F6881" s="367">
        <v>-89455.240443652132</v>
      </c>
      <c r="G6881" s="367">
        <v>851.00000000000534</v>
      </c>
      <c r="H6881" s="367">
        <v>212750</v>
      </c>
      <c r="I6881" s="384">
        <v>-1123956.5439388505</v>
      </c>
      <c r="J6881" s="367">
        <v>851</v>
      </c>
      <c r="K6881" s="367">
        <v>51575.757575758333</v>
      </c>
      <c r="L6881" s="384">
        <v>55579.692492744405</v>
      </c>
      <c r="M6881" s="367">
        <v>851.00000000001251</v>
      </c>
      <c r="N6881" s="367">
        <v>851</v>
      </c>
      <c r="O6881" s="384">
        <v>-653.88842350968218</v>
      </c>
      <c r="P6881" s="367">
        <v>12.339499999999999</v>
      </c>
      <c r="Q6881" s="367">
        <v>851</v>
      </c>
      <c r="R6881" s="384">
        <v>1121.613517678469</v>
      </c>
      <c r="S6881" s="367">
        <v>11.914</v>
      </c>
      <c r="T6881" s="367">
        <v>29344.827586206527</v>
      </c>
      <c r="U6881" s="384">
        <v>24538.264107755622</v>
      </c>
      <c r="V6881" s="367">
        <v>850.99999999998931</v>
      </c>
      <c r="W6881" s="367">
        <v>1418333.3333333407</v>
      </c>
      <c r="X6881" s="384">
        <v>121684.28379997281</v>
      </c>
      <c r="Y6881" s="386">
        <v>851.00000000000443</v>
      </c>
      <c r="Z6881" s="367"/>
      <c r="AA6881" s="367"/>
      <c r="AB6881" s="367"/>
      <c r="AC6881" s="367"/>
      <c r="AD6881" s="367"/>
      <c r="AE6881" s="367"/>
      <c r="AF6881" s="367"/>
      <c r="AG6881" s="367"/>
      <c r="AH6881" s="367"/>
      <c r="AI6881" s="367"/>
      <c r="AJ6881" s="367"/>
      <c r="AK6881" s="367"/>
      <c r="AL6881" s="367"/>
      <c r="AM6881" s="367"/>
      <c r="AN6881" s="367"/>
      <c r="AO6881" s="367"/>
      <c r="AP6881" s="367"/>
      <c r="AQ6881" s="367"/>
      <c r="AR6881" s="367"/>
      <c r="AS6881" s="367"/>
      <c r="AT6881" s="367"/>
    </row>
    <row r="6882" spans="2:46" ht="13.8">
      <c r="B6882" s="26">
        <v>142.00000000000065</v>
      </c>
      <c r="C6882" s="363">
        <v>715.3829965051541</v>
      </c>
      <c r="D6882" s="367">
        <v>852.00000000000398</v>
      </c>
      <c r="E6882" s="367">
        <v>39627.906976744431</v>
      </c>
      <c r="F6882" s="367">
        <v>-89695.084560771153</v>
      </c>
      <c r="G6882" s="367">
        <v>852.00000000000534</v>
      </c>
      <c r="H6882" s="367">
        <v>213000</v>
      </c>
      <c r="I6882" s="384">
        <v>-1126863.4051875256</v>
      </c>
      <c r="J6882" s="367">
        <v>852</v>
      </c>
      <c r="K6882" s="367">
        <v>51636.363636364396</v>
      </c>
      <c r="L6882" s="384">
        <v>55541.876743028828</v>
      </c>
      <c r="M6882" s="367">
        <v>852.00000000001262</v>
      </c>
      <c r="N6882" s="367">
        <v>852</v>
      </c>
      <c r="O6882" s="384">
        <v>-656.32614825093697</v>
      </c>
      <c r="P6882" s="367">
        <v>12.354000000000001</v>
      </c>
      <c r="Q6882" s="367">
        <v>852</v>
      </c>
      <c r="R6882" s="384">
        <v>1122.1436534862362</v>
      </c>
      <c r="S6882" s="367">
        <v>11.927999999999999</v>
      </c>
      <c r="T6882" s="367">
        <v>29379.310344827216</v>
      </c>
      <c r="U6882" s="384">
        <v>24462.561922208799</v>
      </c>
      <c r="V6882" s="367">
        <v>851.9999999999892</v>
      </c>
      <c r="W6882" s="367">
        <v>1420000.0000000075</v>
      </c>
      <c r="X6882" s="384">
        <v>121823.38622405301</v>
      </c>
      <c r="Y6882" s="386">
        <v>852.00000000000443</v>
      </c>
      <c r="Z6882" s="367"/>
      <c r="AA6882" s="367"/>
      <c r="AB6882" s="367"/>
      <c r="AC6882" s="367"/>
      <c r="AD6882" s="367"/>
      <c r="AE6882" s="367"/>
      <c r="AF6882" s="367"/>
      <c r="AG6882" s="367"/>
      <c r="AH6882" s="367"/>
      <c r="AI6882" s="367"/>
      <c r="AJ6882" s="367"/>
      <c r="AK6882" s="367"/>
      <c r="AL6882" s="367"/>
      <c r="AM6882" s="367"/>
      <c r="AN6882" s="367"/>
      <c r="AO6882" s="367"/>
      <c r="AP6882" s="367"/>
      <c r="AQ6882" s="367"/>
      <c r="AR6882" s="367"/>
      <c r="AS6882" s="367"/>
      <c r="AT6882" s="367"/>
    </row>
    <row r="6883" spans="2:46" ht="13.8">
      <c r="B6883" s="26">
        <v>142.16666666666731</v>
      </c>
      <c r="C6883" s="363">
        <v>716.22200065760023</v>
      </c>
      <c r="D6883" s="367">
        <v>853.00000000000387</v>
      </c>
      <c r="E6883" s="367">
        <v>39674.418604651408</v>
      </c>
      <c r="F6883" s="367">
        <v>-89935.244936870862</v>
      </c>
      <c r="G6883" s="367">
        <v>853.00000000000534</v>
      </c>
      <c r="H6883" s="367">
        <v>213250</v>
      </c>
      <c r="I6883" s="384">
        <v>-1129773.9897067482</v>
      </c>
      <c r="J6883" s="367">
        <v>853</v>
      </c>
      <c r="K6883" s="367">
        <v>51696.96969697046</v>
      </c>
      <c r="L6883" s="384">
        <v>55503.818911654285</v>
      </c>
      <c r="M6883" s="367">
        <v>853.00000000001262</v>
      </c>
      <c r="N6883" s="367">
        <v>853</v>
      </c>
      <c r="O6883" s="384">
        <v>-658.76779164997401</v>
      </c>
      <c r="P6883" s="367">
        <v>12.368499999999999</v>
      </c>
      <c r="Q6883" s="367">
        <v>853</v>
      </c>
      <c r="R6883" s="384">
        <v>1122.6719398599066</v>
      </c>
      <c r="S6883" s="367">
        <v>11.942</v>
      </c>
      <c r="T6883" s="367">
        <v>29413.793103447904</v>
      </c>
      <c r="U6883" s="384">
        <v>24386.614345092792</v>
      </c>
      <c r="V6883" s="367">
        <v>852.9999999999892</v>
      </c>
      <c r="W6883" s="367">
        <v>1421666.6666666742</v>
      </c>
      <c r="X6883" s="384">
        <v>121962.47952293695</v>
      </c>
      <c r="Y6883" s="386">
        <v>853.00000000000455</v>
      </c>
      <c r="Z6883" s="367"/>
      <c r="AA6883" s="367"/>
      <c r="AB6883" s="367"/>
      <c r="AC6883" s="367"/>
      <c r="AD6883" s="367"/>
      <c r="AE6883" s="367"/>
      <c r="AF6883" s="367"/>
      <c r="AG6883" s="367"/>
      <c r="AH6883" s="367"/>
      <c r="AI6883" s="367"/>
      <c r="AJ6883" s="367"/>
      <c r="AK6883" s="367"/>
      <c r="AL6883" s="367"/>
      <c r="AM6883" s="367"/>
      <c r="AN6883" s="367"/>
      <c r="AO6883" s="367"/>
      <c r="AP6883" s="367"/>
      <c r="AQ6883" s="367"/>
      <c r="AR6883" s="367"/>
      <c r="AS6883" s="367"/>
      <c r="AT6883" s="367"/>
    </row>
    <row r="6884" spans="2:46" ht="13.8">
      <c r="B6884" s="26">
        <v>142.33333333333397</v>
      </c>
      <c r="C6884" s="363">
        <v>717.06100329245726</v>
      </c>
      <c r="D6884" s="367">
        <v>854.00000000000387</v>
      </c>
      <c r="E6884" s="367">
        <v>39720.930232558385</v>
      </c>
      <c r="F6884" s="367">
        <v>-90175.721571951202</v>
      </c>
      <c r="G6884" s="367">
        <v>854.00000000000534</v>
      </c>
      <c r="H6884" s="367">
        <v>213500</v>
      </c>
      <c r="I6884" s="384">
        <v>-1132688.2974965191</v>
      </c>
      <c r="J6884" s="367">
        <v>854</v>
      </c>
      <c r="K6884" s="367">
        <v>51757.575757576524</v>
      </c>
      <c r="L6884" s="384">
        <v>55465.518998620762</v>
      </c>
      <c r="M6884" s="367">
        <v>854.00000000001273</v>
      </c>
      <c r="N6884" s="367">
        <v>854</v>
      </c>
      <c r="O6884" s="384">
        <v>-661.21335370679378</v>
      </c>
      <c r="P6884" s="367">
        <v>12.382999999999999</v>
      </c>
      <c r="Q6884" s="367">
        <v>854</v>
      </c>
      <c r="R6884" s="384">
        <v>1123.1983767994809</v>
      </c>
      <c r="S6884" s="367">
        <v>11.956</v>
      </c>
      <c r="T6884" s="367">
        <v>29448.275862068593</v>
      </c>
      <c r="U6884" s="384">
        <v>24310.421376407605</v>
      </c>
      <c r="V6884" s="367">
        <v>853.9999999999892</v>
      </c>
      <c r="W6884" s="367">
        <v>1423333.3333333409</v>
      </c>
      <c r="X6884" s="384">
        <v>122101.56369662459</v>
      </c>
      <c r="Y6884" s="386">
        <v>854.00000000000455</v>
      </c>
      <c r="Z6884" s="367"/>
      <c r="AA6884" s="367"/>
      <c r="AB6884" s="367"/>
      <c r="AC6884" s="367"/>
      <c r="AD6884" s="367"/>
      <c r="AE6884" s="367"/>
      <c r="AF6884" s="367"/>
      <c r="AG6884" s="367"/>
      <c r="AH6884" s="367"/>
      <c r="AI6884" s="367"/>
      <c r="AJ6884" s="367"/>
      <c r="AK6884" s="367"/>
      <c r="AL6884" s="367"/>
      <c r="AM6884" s="367"/>
      <c r="AN6884" s="367"/>
      <c r="AO6884" s="367"/>
      <c r="AP6884" s="367"/>
      <c r="AQ6884" s="367"/>
      <c r="AR6884" s="367"/>
      <c r="AS6884" s="367"/>
      <c r="AT6884" s="367"/>
    </row>
    <row r="6885" spans="2:46" ht="13.8">
      <c r="B6885" s="26">
        <v>142.50000000000063</v>
      </c>
      <c r="C6885" s="363">
        <v>717.9000044097246</v>
      </c>
      <c r="D6885" s="367">
        <v>855.00000000000375</v>
      </c>
      <c r="E6885" s="367">
        <v>39767.441860465362</v>
      </c>
      <c r="F6885" s="367">
        <v>-90416.514466012217</v>
      </c>
      <c r="G6885" s="367">
        <v>855.00000000000534</v>
      </c>
      <c r="H6885" s="367">
        <v>213750</v>
      </c>
      <c r="I6885" s="384">
        <v>-1135606.3285568377</v>
      </c>
      <c r="J6885" s="367">
        <v>855</v>
      </c>
      <c r="K6885" s="367">
        <v>51818.181818182587</v>
      </c>
      <c r="L6885" s="384">
        <v>55426.977003928267</v>
      </c>
      <c r="M6885" s="367">
        <v>855.00000000001273</v>
      </c>
      <c r="N6885" s="367">
        <v>855</v>
      </c>
      <c r="O6885" s="384">
        <v>-663.6628344213965</v>
      </c>
      <c r="P6885" s="367">
        <v>12.397500000000001</v>
      </c>
      <c r="Q6885" s="367">
        <v>855</v>
      </c>
      <c r="R6885" s="384">
        <v>1123.7229643049584</v>
      </c>
      <c r="S6885" s="367">
        <v>11.969999999999999</v>
      </c>
      <c r="T6885" s="367">
        <v>29482.758620689281</v>
      </c>
      <c r="U6885" s="384">
        <v>24233.983016153245</v>
      </c>
      <c r="V6885" s="367">
        <v>854.99999999998909</v>
      </c>
      <c r="W6885" s="367">
        <v>1425000.0000000077</v>
      </c>
      <c r="X6885" s="384">
        <v>122240.63874511598</v>
      </c>
      <c r="Y6885" s="386">
        <v>855.00000000000455</v>
      </c>
      <c r="Z6885" s="367"/>
      <c r="AA6885" s="367"/>
      <c r="AB6885" s="367"/>
      <c r="AC6885" s="367"/>
      <c r="AD6885" s="367"/>
      <c r="AE6885" s="367"/>
      <c r="AF6885" s="367"/>
      <c r="AG6885" s="367"/>
      <c r="AH6885" s="367"/>
      <c r="AI6885" s="367"/>
      <c r="AJ6885" s="367"/>
      <c r="AK6885" s="367"/>
      <c r="AL6885" s="367"/>
      <c r="AM6885" s="367"/>
      <c r="AN6885" s="367"/>
      <c r="AO6885" s="367"/>
      <c r="AP6885" s="367"/>
      <c r="AQ6885" s="367"/>
      <c r="AR6885" s="367"/>
      <c r="AS6885" s="367"/>
      <c r="AT6885" s="367"/>
    </row>
    <row r="6886" spans="2:46" ht="13.8">
      <c r="B6886" s="26">
        <v>142.66666666666728</v>
      </c>
      <c r="C6886" s="363">
        <v>718.73900400940249</v>
      </c>
      <c r="D6886" s="367">
        <v>856.00000000000375</v>
      </c>
      <c r="E6886" s="367">
        <v>39813.953488372339</v>
      </c>
      <c r="F6886" s="367">
        <v>-90657.62361905392</v>
      </c>
      <c r="G6886" s="367">
        <v>856.00000000000534</v>
      </c>
      <c r="H6886" s="367">
        <v>214000</v>
      </c>
      <c r="I6886" s="384">
        <v>-1138528.0828877047</v>
      </c>
      <c r="J6886" s="367">
        <v>856</v>
      </c>
      <c r="K6886" s="367">
        <v>51878.787878788651</v>
      </c>
      <c r="L6886" s="384">
        <v>55388.192927576805</v>
      </c>
      <c r="M6886" s="367">
        <v>856.00000000001285</v>
      </c>
      <c r="N6886" s="367">
        <v>856</v>
      </c>
      <c r="O6886" s="384">
        <v>-666.11623379378125</v>
      </c>
      <c r="P6886" s="367">
        <v>12.411999999999999</v>
      </c>
      <c r="Q6886" s="367">
        <v>856</v>
      </c>
      <c r="R6886" s="384">
        <v>1124.2457023763393</v>
      </c>
      <c r="S6886" s="367">
        <v>11.984</v>
      </c>
      <c r="T6886" s="367">
        <v>29517.241379309969</v>
      </c>
      <c r="U6886" s="384">
        <v>24157.2992643297</v>
      </c>
      <c r="V6886" s="367">
        <v>855.99999999998909</v>
      </c>
      <c r="W6886" s="367">
        <v>1426666.6666666744</v>
      </c>
      <c r="X6886" s="384">
        <v>122379.70466841108</v>
      </c>
      <c r="Y6886" s="386">
        <v>856.00000000000466</v>
      </c>
      <c r="Z6886" s="367"/>
      <c r="AA6886" s="367"/>
      <c r="AB6886" s="367"/>
      <c r="AC6886" s="367"/>
      <c r="AD6886" s="367"/>
      <c r="AE6886" s="367"/>
      <c r="AF6886" s="367"/>
      <c r="AG6886" s="367"/>
      <c r="AH6886" s="367"/>
      <c r="AI6886" s="367"/>
      <c r="AJ6886" s="367"/>
      <c r="AK6886" s="367"/>
      <c r="AL6886" s="367"/>
      <c r="AM6886" s="367"/>
      <c r="AN6886" s="367"/>
      <c r="AO6886" s="367"/>
      <c r="AP6886" s="367"/>
      <c r="AQ6886" s="367"/>
      <c r="AR6886" s="367"/>
      <c r="AS6886" s="367"/>
      <c r="AT6886" s="367"/>
    </row>
    <row r="6887" spans="2:46" ht="13.8">
      <c r="B6887" s="26">
        <v>142.83333333333394</v>
      </c>
      <c r="C6887" s="363">
        <v>719.57800209149093</v>
      </c>
      <c r="D6887" s="367">
        <v>857.00000000000364</v>
      </c>
      <c r="E6887" s="367">
        <v>39860.465116279316</v>
      </c>
      <c r="F6887" s="367">
        <v>-90899.049031076254</v>
      </c>
      <c r="G6887" s="367">
        <v>857.00000000000534</v>
      </c>
      <c r="H6887" s="367">
        <v>214250</v>
      </c>
      <c r="I6887" s="384">
        <v>-1141453.5604891193</v>
      </c>
      <c r="J6887" s="367">
        <v>857</v>
      </c>
      <c r="K6887" s="367">
        <v>51939.393939394715</v>
      </c>
      <c r="L6887" s="384">
        <v>55349.166769566364</v>
      </c>
      <c r="M6887" s="367">
        <v>857.00000000001285</v>
      </c>
      <c r="N6887" s="367">
        <v>857</v>
      </c>
      <c r="O6887" s="384">
        <v>-668.57355182394917</v>
      </c>
      <c r="P6887" s="367">
        <v>12.426500000000001</v>
      </c>
      <c r="Q6887" s="367">
        <v>857</v>
      </c>
      <c r="R6887" s="384">
        <v>1124.7665910136241</v>
      </c>
      <c r="S6887" s="367">
        <v>11.997999999999999</v>
      </c>
      <c r="T6887" s="367">
        <v>29551.724137930658</v>
      </c>
      <c r="U6887" s="384">
        <v>24080.370120936972</v>
      </c>
      <c r="V6887" s="367">
        <v>856.99999999998909</v>
      </c>
      <c r="W6887" s="367">
        <v>1428333.3333333412</v>
      </c>
      <c r="X6887" s="384">
        <v>122518.76146650988</v>
      </c>
      <c r="Y6887" s="386">
        <v>857.00000000000466</v>
      </c>
      <c r="Z6887" s="367"/>
      <c r="AA6887" s="367"/>
      <c r="AB6887" s="367"/>
      <c r="AC6887" s="367"/>
      <c r="AD6887" s="367"/>
      <c r="AE6887" s="367"/>
      <c r="AF6887" s="367"/>
      <c r="AG6887" s="367"/>
      <c r="AH6887" s="367"/>
      <c r="AI6887" s="367"/>
      <c r="AJ6887" s="367"/>
      <c r="AK6887" s="367"/>
      <c r="AL6887" s="367"/>
      <c r="AM6887" s="367"/>
      <c r="AN6887" s="367"/>
      <c r="AO6887" s="367"/>
      <c r="AP6887" s="367"/>
      <c r="AQ6887" s="367"/>
      <c r="AR6887" s="367"/>
      <c r="AS6887" s="367"/>
      <c r="AT6887" s="367"/>
    </row>
    <row r="6888" spans="2:46" ht="13.8">
      <c r="B6888" s="26">
        <v>143.0000000000006</v>
      </c>
      <c r="C6888" s="363">
        <v>720.41699865599014</v>
      </c>
      <c r="D6888" s="367">
        <v>858.00000000000364</v>
      </c>
      <c r="E6888" s="367">
        <v>39906.976744186293</v>
      </c>
      <c r="F6888" s="367">
        <v>-91140.790702079277</v>
      </c>
      <c r="G6888" s="367">
        <v>858.00000000000534</v>
      </c>
      <c r="H6888" s="367">
        <v>214500</v>
      </c>
      <c r="I6888" s="384">
        <v>-1144382.7613610823</v>
      </c>
      <c r="J6888" s="367">
        <v>858</v>
      </c>
      <c r="K6888" s="367">
        <v>52000.000000000779</v>
      </c>
      <c r="L6888" s="384">
        <v>55309.898529896956</v>
      </c>
      <c r="M6888" s="367">
        <v>858.00000000001285</v>
      </c>
      <c r="N6888" s="367">
        <v>858</v>
      </c>
      <c r="O6888" s="384">
        <v>-671.03478851189948</v>
      </c>
      <c r="P6888" s="367">
        <v>12.441000000000001</v>
      </c>
      <c r="Q6888" s="367">
        <v>858</v>
      </c>
      <c r="R6888" s="384">
        <v>1125.285630216812</v>
      </c>
      <c r="S6888" s="367">
        <v>12.012</v>
      </c>
      <c r="T6888" s="367">
        <v>29586.206896551346</v>
      </c>
      <c r="U6888" s="384">
        <v>24003.195585975078</v>
      </c>
      <c r="V6888" s="367">
        <v>857.99999999998897</v>
      </c>
      <c r="W6888" s="367">
        <v>1430000.0000000079</v>
      </c>
      <c r="X6888" s="384">
        <v>122657.80913941241</v>
      </c>
      <c r="Y6888" s="386">
        <v>858.00000000000477</v>
      </c>
      <c r="Z6888" s="367"/>
      <c r="AA6888" s="367"/>
      <c r="AB6888" s="367"/>
      <c r="AC6888" s="367"/>
      <c r="AD6888" s="367"/>
      <c r="AE6888" s="367"/>
      <c r="AF6888" s="367"/>
      <c r="AG6888" s="367"/>
      <c r="AH6888" s="367"/>
      <c r="AI6888" s="367"/>
      <c r="AJ6888" s="367"/>
      <c r="AK6888" s="367"/>
      <c r="AL6888" s="367"/>
      <c r="AM6888" s="367"/>
      <c r="AN6888" s="367"/>
      <c r="AO6888" s="367"/>
      <c r="AP6888" s="367"/>
      <c r="AQ6888" s="367"/>
      <c r="AR6888" s="367"/>
      <c r="AS6888" s="367"/>
      <c r="AT6888" s="367"/>
    </row>
    <row r="6889" spans="2:46" ht="13.8">
      <c r="B6889" s="26">
        <v>143.16666666666725</v>
      </c>
      <c r="C6889" s="363">
        <v>721.25599370289956</v>
      </c>
      <c r="D6889" s="367">
        <v>859.00000000000352</v>
      </c>
      <c r="E6889" s="367">
        <v>39953.48837209327</v>
      </c>
      <c r="F6889" s="367">
        <v>-91382.848632062975</v>
      </c>
      <c r="G6889" s="367">
        <v>859.00000000000534</v>
      </c>
      <c r="H6889" s="367">
        <v>214750</v>
      </c>
      <c r="I6889" s="384">
        <v>-1147315.6855035929</v>
      </c>
      <c r="J6889" s="367">
        <v>859</v>
      </c>
      <c r="K6889" s="367">
        <v>52060.606060606842</v>
      </c>
      <c r="L6889" s="384">
        <v>55270.388208568569</v>
      </c>
      <c r="M6889" s="367">
        <v>859.00000000001296</v>
      </c>
      <c r="N6889" s="367">
        <v>859</v>
      </c>
      <c r="O6889" s="384">
        <v>-673.49994385763205</v>
      </c>
      <c r="P6889" s="367">
        <v>12.455499999999999</v>
      </c>
      <c r="Q6889" s="367">
        <v>859</v>
      </c>
      <c r="R6889" s="384">
        <v>1125.8028199859036</v>
      </c>
      <c r="S6889" s="367">
        <v>12.026</v>
      </c>
      <c r="T6889" s="367">
        <v>29620.689655172035</v>
      </c>
      <c r="U6889" s="384">
        <v>23925.775659443996</v>
      </c>
      <c r="V6889" s="367">
        <v>858.99999999998897</v>
      </c>
      <c r="W6889" s="367">
        <v>1431666.6666666747</v>
      </c>
      <c r="X6889" s="384">
        <v>122796.84768711864</v>
      </c>
      <c r="Y6889" s="386">
        <v>859.00000000000477</v>
      </c>
      <c r="Z6889" s="367"/>
      <c r="AA6889" s="367"/>
      <c r="AB6889" s="367"/>
      <c r="AC6889" s="367"/>
      <c r="AD6889" s="367"/>
      <c r="AE6889" s="367"/>
      <c r="AF6889" s="367"/>
      <c r="AG6889" s="367"/>
      <c r="AH6889" s="367"/>
      <c r="AI6889" s="367"/>
      <c r="AJ6889" s="367"/>
      <c r="AK6889" s="367"/>
      <c r="AL6889" s="367"/>
      <c r="AM6889" s="367"/>
      <c r="AN6889" s="367"/>
      <c r="AO6889" s="367"/>
      <c r="AP6889" s="367"/>
      <c r="AQ6889" s="367"/>
      <c r="AR6889" s="367"/>
      <c r="AS6889" s="367"/>
      <c r="AT6889" s="367"/>
    </row>
    <row r="6890" spans="2:46" ht="13.8">
      <c r="B6890" s="26">
        <v>143.33333333333391</v>
      </c>
      <c r="C6890" s="363">
        <v>722.09498723221964</v>
      </c>
      <c r="D6890" s="367">
        <v>860.00000000000352</v>
      </c>
      <c r="E6890" s="367">
        <v>40000.000000000247</v>
      </c>
      <c r="F6890" s="367">
        <v>-91625.222821027302</v>
      </c>
      <c r="G6890" s="367">
        <v>860.00000000000534</v>
      </c>
      <c r="H6890" s="367">
        <v>215000</v>
      </c>
      <c r="I6890" s="384">
        <v>-1150252.3329166521</v>
      </c>
      <c r="J6890" s="367">
        <v>860</v>
      </c>
      <c r="K6890" s="367">
        <v>52121.212121212906</v>
      </c>
      <c r="L6890" s="384">
        <v>55230.635805581209</v>
      </c>
      <c r="M6890" s="367">
        <v>860.00000000001296</v>
      </c>
      <c r="N6890" s="367">
        <v>860</v>
      </c>
      <c r="O6890" s="384">
        <v>-675.9690178611479</v>
      </c>
      <c r="P6890" s="367">
        <v>12.47</v>
      </c>
      <c r="Q6890" s="367">
        <v>860</v>
      </c>
      <c r="R6890" s="384">
        <v>1126.3181603208989</v>
      </c>
      <c r="S6890" s="367">
        <v>12.040000000000001</v>
      </c>
      <c r="T6890" s="367">
        <v>29655.172413792723</v>
      </c>
      <c r="U6890" s="384">
        <v>23848.110341343734</v>
      </c>
      <c r="V6890" s="367">
        <v>859.99999999998897</v>
      </c>
      <c r="W6890" s="367">
        <v>1433333.3333333414</v>
      </c>
      <c r="X6890" s="384">
        <v>122935.87710962861</v>
      </c>
      <c r="Y6890" s="386">
        <v>860.00000000000477</v>
      </c>
      <c r="Z6890" s="367"/>
      <c r="AA6890" s="367"/>
      <c r="AB6890" s="367"/>
      <c r="AC6890" s="367"/>
      <c r="AD6890" s="367"/>
      <c r="AE6890" s="367"/>
      <c r="AF6890" s="367"/>
      <c r="AG6890" s="367"/>
      <c r="AH6890" s="367"/>
      <c r="AI6890" s="367"/>
      <c r="AJ6890" s="367"/>
      <c r="AK6890" s="367"/>
      <c r="AL6890" s="367"/>
      <c r="AM6890" s="367"/>
      <c r="AN6890" s="367"/>
      <c r="AO6890" s="367"/>
      <c r="AP6890" s="367"/>
      <c r="AQ6890" s="367"/>
      <c r="AR6890" s="367"/>
      <c r="AS6890" s="367"/>
      <c r="AT6890" s="367"/>
    </row>
    <row r="6891" spans="2:46" ht="13.8">
      <c r="B6891" s="26">
        <v>143.50000000000057</v>
      </c>
      <c r="C6891" s="363">
        <v>722.93397924395026</v>
      </c>
      <c r="D6891" s="367">
        <v>861.00000000000341</v>
      </c>
      <c r="E6891" s="367">
        <v>40046.511627907224</v>
      </c>
      <c r="F6891" s="367">
        <v>-91867.913268972319</v>
      </c>
      <c r="G6891" s="367">
        <v>861.00000000000534</v>
      </c>
      <c r="H6891" s="367">
        <v>215250</v>
      </c>
      <c r="I6891" s="384">
        <v>-1153192.7036002588</v>
      </c>
      <c r="J6891" s="367">
        <v>861</v>
      </c>
      <c r="K6891" s="367">
        <v>52181.81818181897</v>
      </c>
      <c r="L6891" s="384">
        <v>55190.641320934883</v>
      </c>
      <c r="M6891" s="367">
        <v>861.00000000001307</v>
      </c>
      <c r="N6891" s="367">
        <v>861</v>
      </c>
      <c r="O6891" s="384">
        <v>-678.44201052244591</v>
      </c>
      <c r="P6891" s="367">
        <v>12.484500000000001</v>
      </c>
      <c r="Q6891" s="367">
        <v>861</v>
      </c>
      <c r="R6891" s="384">
        <v>1126.8316512217971</v>
      </c>
      <c r="S6891" s="367">
        <v>12.054</v>
      </c>
      <c r="T6891" s="367">
        <v>29689.655172413411</v>
      </c>
      <c r="U6891" s="384">
        <v>23770.199631674303</v>
      </c>
      <c r="V6891" s="367">
        <v>860.99999999998886</v>
      </c>
      <c r="W6891" s="367">
        <v>1435000.0000000081</v>
      </c>
      <c r="X6891" s="384">
        <v>123074.8974069423</v>
      </c>
      <c r="Y6891" s="386">
        <v>861.00000000000489</v>
      </c>
      <c r="Z6891" s="367"/>
      <c r="AA6891" s="367"/>
      <c r="AB6891" s="367"/>
      <c r="AC6891" s="367"/>
      <c r="AD6891" s="367"/>
      <c r="AE6891" s="367"/>
      <c r="AF6891" s="367"/>
      <c r="AG6891" s="367"/>
      <c r="AH6891" s="367"/>
      <c r="AI6891" s="367"/>
      <c r="AJ6891" s="367"/>
      <c r="AK6891" s="367"/>
      <c r="AL6891" s="367"/>
      <c r="AM6891" s="367"/>
      <c r="AN6891" s="367"/>
      <c r="AO6891" s="367"/>
      <c r="AP6891" s="367"/>
      <c r="AQ6891" s="367"/>
      <c r="AR6891" s="367"/>
      <c r="AS6891" s="367"/>
      <c r="AT6891" s="367"/>
    </row>
    <row r="6892" spans="2:46" ht="13.8">
      <c r="B6892" s="26">
        <v>143.66666666666723</v>
      </c>
      <c r="C6892" s="363">
        <v>723.77296973809143</v>
      </c>
      <c r="D6892" s="367">
        <v>862.0000000000033</v>
      </c>
      <c r="E6892" s="367">
        <v>40093.023255814202</v>
      </c>
      <c r="F6892" s="367">
        <v>-92110.91997589801</v>
      </c>
      <c r="G6892" s="367">
        <v>862.00000000000534</v>
      </c>
      <c r="H6892" s="367">
        <v>215500</v>
      </c>
      <c r="I6892" s="384">
        <v>-1156136.7975544136</v>
      </c>
      <c r="J6892" s="367">
        <v>862</v>
      </c>
      <c r="K6892" s="367">
        <v>52242.424242425033</v>
      </c>
      <c r="L6892" s="384">
        <v>55150.404754629584</v>
      </c>
      <c r="M6892" s="367">
        <v>862.00000000001307</v>
      </c>
      <c r="N6892" s="367">
        <v>862</v>
      </c>
      <c r="O6892" s="384">
        <v>-680.91892184152664</v>
      </c>
      <c r="P6892" s="367">
        <v>12.499000000000001</v>
      </c>
      <c r="Q6892" s="367">
        <v>862</v>
      </c>
      <c r="R6892" s="384">
        <v>1127.3432926885994</v>
      </c>
      <c r="S6892" s="367">
        <v>12.068000000000001</v>
      </c>
      <c r="T6892" s="367">
        <v>29724.1379310341</v>
      </c>
      <c r="U6892" s="384">
        <v>23692.043530435687</v>
      </c>
      <c r="V6892" s="367">
        <v>861.99999999998886</v>
      </c>
      <c r="W6892" s="367">
        <v>1436666.6666666749</v>
      </c>
      <c r="X6892" s="384">
        <v>123213.90857905969</v>
      </c>
      <c r="Y6892" s="386">
        <v>862.00000000000489</v>
      </c>
      <c r="Z6892" s="367"/>
      <c r="AA6892" s="367"/>
      <c r="AB6892" s="367"/>
      <c r="AC6892" s="367"/>
      <c r="AD6892" s="367"/>
      <c r="AE6892" s="367"/>
      <c r="AF6892" s="367"/>
      <c r="AG6892" s="367"/>
      <c r="AH6892" s="367"/>
      <c r="AI6892" s="367"/>
      <c r="AJ6892" s="367"/>
      <c r="AK6892" s="367"/>
      <c r="AL6892" s="367"/>
      <c r="AM6892" s="367"/>
      <c r="AN6892" s="367"/>
      <c r="AO6892" s="367"/>
      <c r="AP6892" s="367"/>
      <c r="AQ6892" s="367"/>
      <c r="AR6892" s="367"/>
      <c r="AS6892" s="367"/>
      <c r="AT6892" s="367"/>
    </row>
    <row r="6893" spans="2:46" ht="13.8">
      <c r="B6893" s="26">
        <v>143.83333333333388</v>
      </c>
      <c r="C6893" s="363">
        <v>724.61195871464315</v>
      </c>
      <c r="D6893" s="367">
        <v>863.0000000000033</v>
      </c>
      <c r="E6893" s="367">
        <v>40139.534883721179</v>
      </c>
      <c r="F6893" s="367">
        <v>-92354.242941804347</v>
      </c>
      <c r="G6893" s="367">
        <v>863.00000000000534</v>
      </c>
      <c r="H6893" s="367">
        <v>215750</v>
      </c>
      <c r="I6893" s="384">
        <v>-1159084.6147791161</v>
      </c>
      <c r="J6893" s="367">
        <v>863</v>
      </c>
      <c r="K6893" s="367">
        <v>52303.030303031097</v>
      </c>
      <c r="L6893" s="384">
        <v>55109.926106665305</v>
      </c>
      <c r="M6893" s="367">
        <v>863.00000000001319</v>
      </c>
      <c r="N6893" s="367">
        <v>863</v>
      </c>
      <c r="O6893" s="384">
        <v>-683.39975181838986</v>
      </c>
      <c r="P6893" s="367">
        <v>12.513500000000001</v>
      </c>
      <c r="Q6893" s="367">
        <v>863</v>
      </c>
      <c r="R6893" s="384">
        <v>1127.8530847213049</v>
      </c>
      <c r="S6893" s="367">
        <v>12.081999999999999</v>
      </c>
      <c r="T6893" s="367">
        <v>29758.620689654788</v>
      </c>
      <c r="U6893" s="384">
        <v>23613.642037627887</v>
      </c>
      <c r="V6893" s="367">
        <v>862.99999999998886</v>
      </c>
      <c r="W6893" s="367">
        <v>1438333.3333333416</v>
      </c>
      <c r="X6893" s="384">
        <v>123352.9106259808</v>
      </c>
      <c r="Y6893" s="386">
        <v>863.000000000005</v>
      </c>
      <c r="Z6893" s="367"/>
      <c r="AA6893" s="367"/>
      <c r="AB6893" s="367"/>
      <c r="AC6893" s="367"/>
      <c r="AD6893" s="367"/>
      <c r="AE6893" s="367"/>
      <c r="AF6893" s="367"/>
      <c r="AG6893" s="367"/>
      <c r="AH6893" s="367"/>
      <c r="AI6893" s="367"/>
      <c r="AJ6893" s="367"/>
      <c r="AK6893" s="367"/>
      <c r="AL6893" s="367"/>
      <c r="AM6893" s="367"/>
      <c r="AN6893" s="367"/>
      <c r="AO6893" s="367"/>
      <c r="AP6893" s="367"/>
      <c r="AQ6893" s="367"/>
      <c r="AR6893" s="367"/>
      <c r="AS6893" s="367"/>
      <c r="AT6893" s="367"/>
    </row>
    <row r="6894" spans="2:46" ht="13.8">
      <c r="B6894" s="26">
        <v>144.00000000000054</v>
      </c>
      <c r="C6894" s="363">
        <v>725.45094617360542</v>
      </c>
      <c r="D6894" s="367">
        <v>864.00000000000318</v>
      </c>
      <c r="E6894" s="367">
        <v>40186.046511628156</v>
      </c>
      <c r="F6894" s="367">
        <v>-92597.882166691386</v>
      </c>
      <c r="G6894" s="367">
        <v>864.00000000000546</v>
      </c>
      <c r="H6894" s="367">
        <v>216000</v>
      </c>
      <c r="I6894" s="384">
        <v>-1162036.1552743672</v>
      </c>
      <c r="J6894" s="367">
        <v>864</v>
      </c>
      <c r="K6894" s="367">
        <v>52363.636363637161</v>
      </c>
      <c r="L6894" s="384">
        <v>55069.205377042061</v>
      </c>
      <c r="M6894" s="367">
        <v>864.00000000001319</v>
      </c>
      <c r="N6894" s="367">
        <v>864</v>
      </c>
      <c r="O6894" s="384">
        <v>-685.8845004530358</v>
      </c>
      <c r="P6894" s="367">
        <v>12.528</v>
      </c>
      <c r="Q6894" s="367">
        <v>864</v>
      </c>
      <c r="R6894" s="384">
        <v>1128.361027319914</v>
      </c>
      <c r="S6894" s="367">
        <v>12.095999999999998</v>
      </c>
      <c r="T6894" s="367">
        <v>29793.103448275477</v>
      </c>
      <c r="U6894" s="384">
        <v>23534.995153250919</v>
      </c>
      <c r="V6894" s="367">
        <v>863.99999999998875</v>
      </c>
      <c r="W6894" s="367">
        <v>1440000.0000000084</v>
      </c>
      <c r="X6894" s="384">
        <v>123491.90354770562</v>
      </c>
      <c r="Y6894" s="386">
        <v>864.000000000005</v>
      </c>
      <c r="Z6894" s="367"/>
      <c r="AA6894" s="367"/>
      <c r="AB6894" s="367"/>
      <c r="AC6894" s="367"/>
      <c r="AD6894" s="367"/>
      <c r="AE6894" s="367"/>
      <c r="AF6894" s="367"/>
      <c r="AG6894" s="367"/>
      <c r="AH6894" s="367"/>
      <c r="AI6894" s="367"/>
      <c r="AJ6894" s="367"/>
      <c r="AK6894" s="367"/>
      <c r="AL6894" s="367"/>
      <c r="AM6894" s="367"/>
      <c r="AN6894" s="367"/>
      <c r="AO6894" s="367"/>
      <c r="AP6894" s="367"/>
      <c r="AQ6894" s="367"/>
      <c r="AR6894" s="367"/>
      <c r="AS6894" s="367"/>
      <c r="AT6894" s="367"/>
    </row>
    <row r="6895" spans="2:46" ht="13.8">
      <c r="B6895" s="26">
        <v>144.1666666666672</v>
      </c>
      <c r="C6895" s="363">
        <v>726.28993211497823</v>
      </c>
      <c r="D6895" s="367">
        <v>865.00000000000318</v>
      </c>
      <c r="E6895" s="367">
        <v>40232.558139535133</v>
      </c>
      <c r="F6895" s="367">
        <v>-92841.837650559042</v>
      </c>
      <c r="G6895" s="367">
        <v>865.00000000000546</v>
      </c>
      <c r="H6895" s="367">
        <v>216250</v>
      </c>
      <c r="I6895" s="384">
        <v>-1164991.4190401656</v>
      </c>
      <c r="J6895" s="367">
        <v>865</v>
      </c>
      <c r="K6895" s="367">
        <v>52424.242424243224</v>
      </c>
      <c r="L6895" s="384">
        <v>55028.242565759829</v>
      </c>
      <c r="M6895" s="367">
        <v>865.0000000000133</v>
      </c>
      <c r="N6895" s="367">
        <v>865</v>
      </c>
      <c r="O6895" s="384">
        <v>-688.37316774546446</v>
      </c>
      <c r="P6895" s="367">
        <v>12.5425</v>
      </c>
      <c r="Q6895" s="367">
        <v>865</v>
      </c>
      <c r="R6895" s="384">
        <v>1128.8671204844266</v>
      </c>
      <c r="S6895" s="367">
        <v>12.11</v>
      </c>
      <c r="T6895" s="367">
        <v>29827.586206896165</v>
      </c>
      <c r="U6895" s="384">
        <v>23456.102877304762</v>
      </c>
      <c r="V6895" s="367">
        <v>864.99999999998875</v>
      </c>
      <c r="W6895" s="367">
        <v>1441666.6666666751</v>
      </c>
      <c r="X6895" s="384">
        <v>123630.88734423417</v>
      </c>
      <c r="Y6895" s="386">
        <v>865.000000000005</v>
      </c>
      <c r="Z6895" s="367"/>
      <c r="AA6895" s="367"/>
      <c r="AB6895" s="367"/>
      <c r="AC6895" s="367"/>
      <c r="AD6895" s="367"/>
      <c r="AE6895" s="367"/>
      <c r="AF6895" s="367"/>
      <c r="AG6895" s="367"/>
      <c r="AH6895" s="367"/>
      <c r="AI6895" s="367"/>
      <c r="AJ6895" s="367"/>
      <c r="AK6895" s="367"/>
      <c r="AL6895" s="367"/>
      <c r="AM6895" s="367"/>
      <c r="AN6895" s="367"/>
      <c r="AO6895" s="367"/>
      <c r="AP6895" s="367"/>
      <c r="AQ6895" s="367"/>
      <c r="AR6895" s="367"/>
      <c r="AS6895" s="367"/>
      <c r="AT6895" s="367"/>
    </row>
    <row r="6896" spans="2:46" ht="13.8">
      <c r="B6896" s="26">
        <v>144.33333333333385</v>
      </c>
      <c r="C6896" s="363">
        <v>727.1289165387617</v>
      </c>
      <c r="D6896" s="367">
        <v>866.00000000000307</v>
      </c>
      <c r="E6896" s="367">
        <v>40279.06976744211</v>
      </c>
      <c r="F6896" s="367">
        <v>-93086.109393407387</v>
      </c>
      <c r="G6896" s="367">
        <v>866.00000000000546</v>
      </c>
      <c r="H6896" s="367">
        <v>216500</v>
      </c>
      <c r="I6896" s="384">
        <v>-1167950.4060765125</v>
      </c>
      <c r="J6896" s="367">
        <v>866</v>
      </c>
      <c r="K6896" s="367">
        <v>52484.848484849288</v>
      </c>
      <c r="L6896" s="384">
        <v>54987.037672818646</v>
      </c>
      <c r="M6896" s="367">
        <v>866.0000000000133</v>
      </c>
      <c r="N6896" s="367">
        <v>866</v>
      </c>
      <c r="O6896" s="384">
        <v>-690.86575369567549</v>
      </c>
      <c r="P6896" s="367">
        <v>12.557</v>
      </c>
      <c r="Q6896" s="367">
        <v>866</v>
      </c>
      <c r="R6896" s="384">
        <v>1129.3713642148425</v>
      </c>
      <c r="S6896" s="367">
        <v>12.123999999999999</v>
      </c>
      <c r="T6896" s="367">
        <v>29862.068965516853</v>
      </c>
      <c r="U6896" s="384">
        <v>23376.965209789432</v>
      </c>
      <c r="V6896" s="367">
        <v>865.99999999998875</v>
      </c>
      <c r="W6896" s="367">
        <v>1443333.3333333419</v>
      </c>
      <c r="X6896" s="384">
        <v>123769.86201556642</v>
      </c>
      <c r="Y6896" s="386">
        <v>866.00000000000512</v>
      </c>
      <c r="Z6896" s="367"/>
      <c r="AA6896" s="367"/>
      <c r="AB6896" s="367"/>
      <c r="AC6896" s="367"/>
      <c r="AD6896" s="367"/>
      <c r="AE6896" s="367"/>
      <c r="AF6896" s="367"/>
      <c r="AG6896" s="367"/>
      <c r="AH6896" s="367"/>
      <c r="AI6896" s="367"/>
      <c r="AJ6896" s="367"/>
      <c r="AK6896" s="367"/>
      <c r="AL6896" s="367"/>
      <c r="AM6896" s="367"/>
      <c r="AN6896" s="367"/>
      <c r="AO6896" s="367"/>
      <c r="AP6896" s="367"/>
      <c r="AQ6896" s="367"/>
      <c r="AR6896" s="367"/>
      <c r="AS6896" s="367"/>
      <c r="AT6896" s="367"/>
    </row>
    <row r="6897" spans="2:46" ht="13.8">
      <c r="B6897" s="26">
        <v>144.50000000000051</v>
      </c>
      <c r="C6897" s="363">
        <v>727.96789944495561</v>
      </c>
      <c r="D6897" s="367">
        <v>867.00000000000307</v>
      </c>
      <c r="E6897" s="367">
        <v>40325.581395349087</v>
      </c>
      <c r="F6897" s="367">
        <v>-93330.697395236406</v>
      </c>
      <c r="G6897" s="367">
        <v>867.00000000000546</v>
      </c>
      <c r="H6897" s="367">
        <v>216750</v>
      </c>
      <c r="I6897" s="384">
        <v>-1170913.1163834075</v>
      </c>
      <c r="J6897" s="367">
        <v>867</v>
      </c>
      <c r="K6897" s="367">
        <v>52545.454545455352</v>
      </c>
      <c r="L6897" s="384">
        <v>54945.590698218482</v>
      </c>
      <c r="M6897" s="367">
        <v>867.0000000000133</v>
      </c>
      <c r="N6897" s="367">
        <v>867</v>
      </c>
      <c r="O6897" s="384">
        <v>-693.36225830366891</v>
      </c>
      <c r="P6897" s="367">
        <v>12.571499999999999</v>
      </c>
      <c r="Q6897" s="367">
        <v>867</v>
      </c>
      <c r="R6897" s="384">
        <v>1129.8737585111621</v>
      </c>
      <c r="S6897" s="367">
        <v>12.138</v>
      </c>
      <c r="T6897" s="367">
        <v>29896.551724137542</v>
      </c>
      <c r="U6897" s="384">
        <v>23297.58215070493</v>
      </c>
      <c r="V6897" s="367">
        <v>866.99999999998863</v>
      </c>
      <c r="W6897" s="367">
        <v>1445000.0000000086</v>
      </c>
      <c r="X6897" s="384">
        <v>123908.8275617024</v>
      </c>
      <c r="Y6897" s="386">
        <v>867.00000000000512</v>
      </c>
      <c r="Z6897" s="367"/>
      <c r="AA6897" s="367"/>
      <c r="AB6897" s="367"/>
      <c r="AC6897" s="367"/>
      <c r="AD6897" s="367"/>
      <c r="AE6897" s="367"/>
      <c r="AF6897" s="367"/>
      <c r="AG6897" s="367"/>
      <c r="AH6897" s="367"/>
      <c r="AI6897" s="367"/>
      <c r="AJ6897" s="367"/>
      <c r="AK6897" s="367"/>
      <c r="AL6897" s="367"/>
      <c r="AM6897" s="367"/>
      <c r="AN6897" s="367"/>
      <c r="AO6897" s="367"/>
      <c r="AP6897" s="367"/>
      <c r="AQ6897" s="367"/>
      <c r="AR6897" s="367"/>
      <c r="AS6897" s="367"/>
      <c r="AT6897" s="367"/>
    </row>
    <row r="6898" spans="2:46" ht="13.8">
      <c r="B6898" s="26">
        <v>144.66666666666717</v>
      </c>
      <c r="C6898" s="363">
        <v>728.80688083355994</v>
      </c>
      <c r="D6898" s="367">
        <v>868.00000000000296</v>
      </c>
      <c r="E6898" s="367">
        <v>40372.093023256064</v>
      </c>
      <c r="F6898" s="367">
        <v>-93575.601656046056</v>
      </c>
      <c r="G6898" s="367">
        <v>868.00000000000546</v>
      </c>
      <c r="H6898" s="367">
        <v>217000</v>
      </c>
      <c r="I6898" s="384">
        <v>-1173879.5499608503</v>
      </c>
      <c r="J6898" s="367">
        <v>868</v>
      </c>
      <c r="K6898" s="367">
        <v>52606.060606061415</v>
      </c>
      <c r="L6898" s="384">
        <v>54903.901641959339</v>
      </c>
      <c r="M6898" s="367">
        <v>868.00000000001342</v>
      </c>
      <c r="N6898" s="367">
        <v>868</v>
      </c>
      <c r="O6898" s="384">
        <v>-695.86268156944561</v>
      </c>
      <c r="P6898" s="367">
        <v>12.586</v>
      </c>
      <c r="Q6898" s="367">
        <v>868</v>
      </c>
      <c r="R6898" s="384">
        <v>1130.3743033733851</v>
      </c>
      <c r="S6898" s="367">
        <v>12.151999999999999</v>
      </c>
      <c r="T6898" s="367">
        <v>29931.03448275823</v>
      </c>
      <c r="U6898" s="384">
        <v>23217.953700051239</v>
      </c>
      <c r="V6898" s="367">
        <v>867.99999999998863</v>
      </c>
      <c r="W6898" s="367">
        <v>1446666.6666666754</v>
      </c>
      <c r="X6898" s="384">
        <v>124047.78398264211</v>
      </c>
      <c r="Y6898" s="386">
        <v>868.00000000000523</v>
      </c>
      <c r="Z6898" s="367"/>
      <c r="AA6898" s="367"/>
      <c r="AB6898" s="367"/>
      <c r="AC6898" s="367"/>
      <c r="AD6898" s="367"/>
      <c r="AE6898" s="367"/>
      <c r="AF6898" s="367"/>
      <c r="AG6898" s="367"/>
      <c r="AH6898" s="367"/>
      <c r="AI6898" s="367"/>
      <c r="AJ6898" s="367"/>
      <c r="AK6898" s="367"/>
      <c r="AL6898" s="367"/>
      <c r="AM6898" s="367"/>
      <c r="AN6898" s="367"/>
      <c r="AO6898" s="367"/>
      <c r="AP6898" s="367"/>
      <c r="AQ6898" s="367"/>
      <c r="AR6898" s="367"/>
      <c r="AS6898" s="367"/>
      <c r="AT6898" s="367"/>
    </row>
    <row r="6899" spans="2:46" ht="13.8">
      <c r="B6899" s="26">
        <v>144.83333333333383</v>
      </c>
      <c r="C6899" s="363">
        <v>729.64586070457506</v>
      </c>
      <c r="D6899" s="367">
        <v>869.00000000000296</v>
      </c>
      <c r="E6899" s="367">
        <v>40418.604651163041</v>
      </c>
      <c r="F6899" s="367">
        <v>-93820.822175836394</v>
      </c>
      <c r="G6899" s="367">
        <v>869.00000000000546</v>
      </c>
      <c r="H6899" s="367">
        <v>217250</v>
      </c>
      <c r="I6899" s="384">
        <v>-1176849.7068088411</v>
      </c>
      <c r="J6899" s="367">
        <v>869</v>
      </c>
      <c r="K6899" s="367">
        <v>52666.666666667479</v>
      </c>
      <c r="L6899" s="384">
        <v>54861.970504041237</v>
      </c>
      <c r="M6899" s="367">
        <v>869.00000000001342</v>
      </c>
      <c r="N6899" s="367">
        <v>869</v>
      </c>
      <c r="O6899" s="384">
        <v>-698.36702349300458</v>
      </c>
      <c r="P6899" s="367">
        <v>12.6005</v>
      </c>
      <c r="Q6899" s="367">
        <v>869</v>
      </c>
      <c r="R6899" s="384">
        <v>1130.8729988015118</v>
      </c>
      <c r="S6899" s="367">
        <v>12.166</v>
      </c>
      <c r="T6899" s="367">
        <v>29965.517241378919</v>
      </c>
      <c r="U6899" s="384">
        <v>23138.079857828368</v>
      </c>
      <c r="V6899" s="367">
        <v>868.99999999998863</v>
      </c>
      <c r="W6899" s="367">
        <v>1448333.3333333421</v>
      </c>
      <c r="X6899" s="384">
        <v>124186.73127838552</v>
      </c>
      <c r="Y6899" s="386">
        <v>869.00000000000523</v>
      </c>
      <c r="Z6899" s="367"/>
      <c r="AA6899" s="367"/>
      <c r="AB6899" s="367"/>
      <c r="AC6899" s="367"/>
      <c r="AD6899" s="367"/>
      <c r="AE6899" s="367"/>
      <c r="AF6899" s="367"/>
      <c r="AG6899" s="367"/>
      <c r="AH6899" s="367"/>
      <c r="AI6899" s="367"/>
      <c r="AJ6899" s="367"/>
      <c r="AK6899" s="367"/>
      <c r="AL6899" s="367"/>
      <c r="AM6899" s="367"/>
      <c r="AN6899" s="367"/>
      <c r="AO6899" s="367"/>
      <c r="AP6899" s="367"/>
      <c r="AQ6899" s="367"/>
      <c r="AR6899" s="367"/>
      <c r="AS6899" s="367"/>
      <c r="AT6899" s="367"/>
    </row>
    <row r="6900" spans="2:46" ht="13.8">
      <c r="B6900" s="26">
        <v>145.00000000000048</v>
      </c>
      <c r="C6900" s="363">
        <v>730.4848390580006</v>
      </c>
      <c r="D6900" s="367">
        <v>870.00000000000284</v>
      </c>
      <c r="E6900" s="367">
        <v>40465.116279070018</v>
      </c>
      <c r="F6900" s="367">
        <v>-94066.358954607407</v>
      </c>
      <c r="G6900" s="367">
        <v>870.00000000000546</v>
      </c>
      <c r="H6900" s="367">
        <v>217500</v>
      </c>
      <c r="I6900" s="384">
        <v>-1179823.5869273797</v>
      </c>
      <c r="J6900" s="367">
        <v>870</v>
      </c>
      <c r="K6900" s="367">
        <v>52727.272727273543</v>
      </c>
      <c r="L6900" s="384">
        <v>54819.797284464148</v>
      </c>
      <c r="M6900" s="367">
        <v>870.00000000001353</v>
      </c>
      <c r="N6900" s="367">
        <v>870</v>
      </c>
      <c r="O6900" s="384">
        <v>-700.87528407434615</v>
      </c>
      <c r="P6900" s="367">
        <v>12.615</v>
      </c>
      <c r="Q6900" s="367">
        <v>870</v>
      </c>
      <c r="R6900" s="384">
        <v>1131.3698447955417</v>
      </c>
      <c r="S6900" s="367">
        <v>12.18</v>
      </c>
      <c r="T6900" s="367">
        <v>29999.999999999607</v>
      </c>
      <c r="U6900" s="384">
        <v>23057.960624036325</v>
      </c>
      <c r="V6900" s="367">
        <v>869.99999999998852</v>
      </c>
      <c r="W6900" s="367">
        <v>1450000.0000000088</v>
      </c>
      <c r="X6900" s="384">
        <v>124325.66944893266</v>
      </c>
      <c r="Y6900" s="386">
        <v>870.00000000000534</v>
      </c>
      <c r="Z6900" s="367"/>
      <c r="AA6900" s="367"/>
      <c r="AB6900" s="367"/>
      <c r="AC6900" s="367"/>
      <c r="AD6900" s="367"/>
      <c r="AE6900" s="367"/>
      <c r="AF6900" s="367"/>
      <c r="AG6900" s="367"/>
      <c r="AH6900" s="367"/>
      <c r="AI6900" s="367"/>
      <c r="AJ6900" s="367"/>
      <c r="AK6900" s="367"/>
      <c r="AL6900" s="367"/>
      <c r="AM6900" s="367"/>
      <c r="AN6900" s="367"/>
      <c r="AO6900" s="367"/>
      <c r="AP6900" s="367"/>
      <c r="AQ6900" s="367"/>
      <c r="AR6900" s="367"/>
      <c r="AS6900" s="367"/>
      <c r="AT6900" s="367"/>
    </row>
    <row r="6901" spans="2:46" ht="13.8">
      <c r="B6901" s="26">
        <v>145.16666666666714</v>
      </c>
      <c r="C6901" s="363">
        <v>731.3238158938367</v>
      </c>
      <c r="D6901" s="367">
        <v>871.00000000000284</v>
      </c>
      <c r="E6901" s="367">
        <v>40511.627906976995</v>
      </c>
      <c r="F6901" s="367">
        <v>-94312.211992359065</v>
      </c>
      <c r="G6901" s="367">
        <v>871.00000000000546</v>
      </c>
      <c r="H6901" s="367">
        <v>217750</v>
      </c>
      <c r="I6901" s="384">
        <v>-1182801.1903164666</v>
      </c>
      <c r="J6901" s="367">
        <v>871</v>
      </c>
      <c r="K6901" s="367">
        <v>52787.878787879607</v>
      </c>
      <c r="L6901" s="384">
        <v>54777.381983228101</v>
      </c>
      <c r="M6901" s="367">
        <v>871.00000000001353</v>
      </c>
      <c r="N6901" s="367">
        <v>871</v>
      </c>
      <c r="O6901" s="384">
        <v>-703.38746331347022</v>
      </c>
      <c r="P6901" s="367">
        <v>12.6295</v>
      </c>
      <c r="Q6901" s="367">
        <v>871</v>
      </c>
      <c r="R6901" s="384">
        <v>1131.8648413554754</v>
      </c>
      <c r="S6901" s="367">
        <v>12.194000000000001</v>
      </c>
      <c r="T6901" s="367">
        <v>30034.482758620295</v>
      </c>
      <c r="U6901" s="384">
        <v>22977.5959986751</v>
      </c>
      <c r="V6901" s="367">
        <v>870.99999999998852</v>
      </c>
      <c r="W6901" s="367">
        <v>1451666.6666666756</v>
      </c>
      <c r="X6901" s="384">
        <v>124464.59849428351</v>
      </c>
      <c r="Y6901" s="386">
        <v>871.00000000000534</v>
      </c>
      <c r="Z6901" s="367"/>
      <c r="AA6901" s="367"/>
      <c r="AB6901" s="367"/>
      <c r="AC6901" s="367"/>
      <c r="AD6901" s="367"/>
      <c r="AE6901" s="367"/>
      <c r="AF6901" s="367"/>
      <c r="AG6901" s="367"/>
      <c r="AH6901" s="367"/>
      <c r="AI6901" s="367"/>
      <c r="AJ6901" s="367"/>
      <c r="AK6901" s="367"/>
      <c r="AL6901" s="367"/>
      <c r="AM6901" s="367"/>
      <c r="AN6901" s="367"/>
      <c r="AO6901" s="367"/>
      <c r="AP6901" s="367"/>
      <c r="AQ6901" s="367"/>
      <c r="AR6901" s="367"/>
      <c r="AS6901" s="367"/>
      <c r="AT6901" s="367"/>
    </row>
    <row r="6902" spans="2:46" ht="13.8">
      <c r="B6902" s="26">
        <v>145.3333333333338</v>
      </c>
      <c r="C6902" s="363">
        <v>732.16279121208333</v>
      </c>
      <c r="D6902" s="367">
        <v>872.00000000000273</v>
      </c>
      <c r="E6902" s="367">
        <v>40558.139534883972</v>
      </c>
      <c r="F6902" s="367">
        <v>-94558.381289091398</v>
      </c>
      <c r="G6902" s="367">
        <v>872.00000000000546</v>
      </c>
      <c r="H6902" s="367">
        <v>218000</v>
      </c>
      <c r="I6902" s="384">
        <v>-1185782.5169761013</v>
      </c>
      <c r="J6902" s="367">
        <v>872</v>
      </c>
      <c r="K6902" s="367">
        <v>52848.48484848567</v>
      </c>
      <c r="L6902" s="384">
        <v>54734.724600333066</v>
      </c>
      <c r="M6902" s="367">
        <v>872.00000000001364</v>
      </c>
      <c r="N6902" s="367">
        <v>872</v>
      </c>
      <c r="O6902" s="384">
        <v>-705.90356121037712</v>
      </c>
      <c r="P6902" s="367">
        <v>12.644</v>
      </c>
      <c r="Q6902" s="367">
        <v>872</v>
      </c>
      <c r="R6902" s="384">
        <v>1132.3579884813125</v>
      </c>
      <c r="S6902" s="367">
        <v>12.208</v>
      </c>
      <c r="T6902" s="367">
        <v>30068.965517240984</v>
      </c>
      <c r="U6902" s="384">
        <v>22896.985981744692</v>
      </c>
      <c r="V6902" s="367">
        <v>871.99999999998852</v>
      </c>
      <c r="W6902" s="367">
        <v>1453333.3333333423</v>
      </c>
      <c r="X6902" s="384">
        <v>124603.51841443806</v>
      </c>
      <c r="Y6902" s="386">
        <v>872.00000000000534</v>
      </c>
      <c r="Z6902" s="367"/>
      <c r="AA6902" s="367"/>
      <c r="AB6902" s="367"/>
      <c r="AC6902" s="367"/>
      <c r="AD6902" s="367"/>
      <c r="AE6902" s="367"/>
      <c r="AF6902" s="367"/>
      <c r="AG6902" s="367"/>
      <c r="AH6902" s="367"/>
      <c r="AI6902" s="367"/>
      <c r="AJ6902" s="367"/>
      <c r="AK6902" s="367"/>
      <c r="AL6902" s="367"/>
      <c r="AM6902" s="367"/>
      <c r="AN6902" s="367"/>
      <c r="AO6902" s="367"/>
      <c r="AP6902" s="367"/>
      <c r="AQ6902" s="367"/>
      <c r="AR6902" s="367"/>
      <c r="AS6902" s="367"/>
      <c r="AT6902" s="367"/>
    </row>
    <row r="6903" spans="2:46" ht="13.8">
      <c r="B6903" s="26">
        <v>145.50000000000045</v>
      </c>
      <c r="C6903" s="363">
        <v>733.00176501274063</v>
      </c>
      <c r="D6903" s="367">
        <v>873.00000000000273</v>
      </c>
      <c r="E6903" s="367">
        <v>40604.651162790949</v>
      </c>
      <c r="F6903" s="367">
        <v>-94804.86684480439</v>
      </c>
      <c r="G6903" s="367">
        <v>873.00000000000546</v>
      </c>
      <c r="H6903" s="367">
        <v>218250</v>
      </c>
      <c r="I6903" s="384">
        <v>-1188767.5669062841</v>
      </c>
      <c r="J6903" s="367">
        <v>873</v>
      </c>
      <c r="K6903" s="367">
        <v>52909.090909091734</v>
      </c>
      <c r="L6903" s="384">
        <v>54691.825135779072</v>
      </c>
      <c r="M6903" s="367">
        <v>873.00000000001364</v>
      </c>
      <c r="N6903" s="367">
        <v>873</v>
      </c>
      <c r="O6903" s="384">
        <v>-708.42357776506651</v>
      </c>
      <c r="P6903" s="367">
        <v>12.6585</v>
      </c>
      <c r="Q6903" s="367">
        <v>873</v>
      </c>
      <c r="R6903" s="384">
        <v>1132.8492861730526</v>
      </c>
      <c r="S6903" s="367">
        <v>12.222</v>
      </c>
      <c r="T6903" s="367">
        <v>30103.448275861672</v>
      </c>
      <c r="U6903" s="384">
        <v>22816.130573245115</v>
      </c>
      <c r="V6903" s="367">
        <v>872.9999999999884</v>
      </c>
      <c r="W6903" s="367">
        <v>1455000.0000000091</v>
      </c>
      <c r="X6903" s="384">
        <v>124742.42920939633</v>
      </c>
      <c r="Y6903" s="386">
        <v>873.00000000000546</v>
      </c>
      <c r="Z6903" s="367"/>
      <c r="AA6903" s="367"/>
      <c r="AB6903" s="367"/>
      <c r="AC6903" s="367"/>
      <c r="AD6903" s="367"/>
      <c r="AE6903" s="367"/>
      <c r="AF6903" s="367"/>
      <c r="AG6903" s="367"/>
      <c r="AH6903" s="367"/>
      <c r="AI6903" s="367"/>
      <c r="AJ6903" s="367"/>
      <c r="AK6903" s="367"/>
      <c r="AL6903" s="367"/>
      <c r="AM6903" s="367"/>
      <c r="AN6903" s="367"/>
      <c r="AO6903" s="367"/>
      <c r="AP6903" s="367"/>
      <c r="AQ6903" s="367"/>
      <c r="AR6903" s="367"/>
      <c r="AS6903" s="367"/>
      <c r="AT6903" s="367"/>
    </row>
    <row r="6904" spans="2:46" ht="13.8">
      <c r="B6904" s="26">
        <v>145.66666666666711</v>
      </c>
      <c r="C6904" s="363">
        <v>733.84073729580825</v>
      </c>
      <c r="D6904" s="367">
        <v>874.00000000000261</v>
      </c>
      <c r="E6904" s="367">
        <v>40651.162790697927</v>
      </c>
      <c r="F6904" s="367">
        <v>-95051.668659498042</v>
      </c>
      <c r="G6904" s="367">
        <v>874.00000000000546</v>
      </c>
      <c r="H6904" s="367">
        <v>218500</v>
      </c>
      <c r="I6904" s="384">
        <v>-1191756.3401070149</v>
      </c>
      <c r="J6904" s="367">
        <v>874</v>
      </c>
      <c r="K6904" s="367">
        <v>52969.696969697798</v>
      </c>
      <c r="L6904" s="384">
        <v>54648.683589566092</v>
      </c>
      <c r="M6904" s="367">
        <v>874.00000000001376</v>
      </c>
      <c r="N6904" s="367">
        <v>874</v>
      </c>
      <c r="O6904" s="384">
        <v>-710.94751297753851</v>
      </c>
      <c r="P6904" s="367">
        <v>12.673</v>
      </c>
      <c r="Q6904" s="367">
        <v>874</v>
      </c>
      <c r="R6904" s="384">
        <v>1133.3387344306971</v>
      </c>
      <c r="S6904" s="367">
        <v>12.236000000000001</v>
      </c>
      <c r="T6904" s="367">
        <v>30137.931034482361</v>
      </c>
      <c r="U6904" s="384">
        <v>22735.029773176353</v>
      </c>
      <c r="V6904" s="367">
        <v>873.9999999999884</v>
      </c>
      <c r="W6904" s="367">
        <v>1456666.6666666758</v>
      </c>
      <c r="X6904" s="384">
        <v>124881.33087915833</v>
      </c>
      <c r="Y6904" s="386">
        <v>874.00000000000546</v>
      </c>
      <c r="Z6904" s="367"/>
      <c r="AA6904" s="367"/>
      <c r="AB6904" s="367"/>
      <c r="AC6904" s="367"/>
      <c r="AD6904" s="367"/>
      <c r="AE6904" s="367"/>
      <c r="AF6904" s="367"/>
      <c r="AG6904" s="367"/>
      <c r="AH6904" s="367"/>
      <c r="AI6904" s="367"/>
      <c r="AJ6904" s="367"/>
      <c r="AK6904" s="367"/>
      <c r="AL6904" s="367"/>
      <c r="AM6904" s="367"/>
      <c r="AN6904" s="367"/>
      <c r="AO6904" s="367"/>
      <c r="AP6904" s="367"/>
      <c r="AQ6904" s="367"/>
      <c r="AR6904" s="367"/>
      <c r="AS6904" s="367"/>
      <c r="AT6904" s="367"/>
    </row>
    <row r="6905" spans="2:46" ht="13.8">
      <c r="B6905" s="26">
        <v>145.83333333333377</v>
      </c>
      <c r="C6905" s="363">
        <v>734.67970806128653</v>
      </c>
      <c r="D6905" s="367">
        <v>875.00000000000261</v>
      </c>
      <c r="E6905" s="367">
        <v>40697.674418604904</v>
      </c>
      <c r="F6905" s="367">
        <v>-95298.786733172383</v>
      </c>
      <c r="G6905" s="367">
        <v>875.00000000000546</v>
      </c>
      <c r="H6905" s="367">
        <v>218750</v>
      </c>
      <c r="I6905" s="384">
        <v>-1194748.8365782937</v>
      </c>
      <c r="J6905" s="367">
        <v>875</v>
      </c>
      <c r="K6905" s="367">
        <v>53030.303030303861</v>
      </c>
      <c r="L6905" s="384">
        <v>54605.299961694145</v>
      </c>
      <c r="M6905" s="367">
        <v>875.00000000001376</v>
      </c>
      <c r="N6905" s="367">
        <v>875</v>
      </c>
      <c r="O6905" s="384">
        <v>-713.47536684779311</v>
      </c>
      <c r="P6905" s="367">
        <v>12.6875</v>
      </c>
      <c r="Q6905" s="367">
        <v>875</v>
      </c>
      <c r="R6905" s="384">
        <v>1133.8263332542444</v>
      </c>
      <c r="S6905" s="367">
        <v>12.25</v>
      </c>
      <c r="T6905" s="367">
        <v>30172.413793103049</v>
      </c>
      <c r="U6905" s="384">
        <v>22653.683581538407</v>
      </c>
      <c r="V6905" s="367">
        <v>874.9999999999884</v>
      </c>
      <c r="W6905" s="367">
        <v>1458333.3333333426</v>
      </c>
      <c r="X6905" s="384">
        <v>125020.22342372403</v>
      </c>
      <c r="Y6905" s="386">
        <v>875.00000000000557</v>
      </c>
      <c r="Z6905" s="367"/>
      <c r="AA6905" s="367"/>
      <c r="AB6905" s="367"/>
      <c r="AC6905" s="367"/>
      <c r="AD6905" s="367"/>
      <c r="AE6905" s="367"/>
      <c r="AF6905" s="367"/>
      <c r="AG6905" s="367"/>
      <c r="AH6905" s="367"/>
      <c r="AI6905" s="367"/>
      <c r="AJ6905" s="367"/>
      <c r="AK6905" s="367"/>
      <c r="AL6905" s="367"/>
      <c r="AM6905" s="367"/>
      <c r="AN6905" s="367"/>
      <c r="AO6905" s="367"/>
      <c r="AP6905" s="367"/>
      <c r="AQ6905" s="367"/>
      <c r="AR6905" s="367"/>
      <c r="AS6905" s="367"/>
      <c r="AT6905" s="367"/>
    </row>
    <row r="6906" spans="2:46" ht="13.8">
      <c r="B6906" s="26">
        <v>146.00000000000043</v>
      </c>
      <c r="C6906" s="363">
        <v>735.51867730917536</v>
      </c>
      <c r="D6906" s="367">
        <v>876.0000000000025</v>
      </c>
      <c r="E6906" s="367">
        <v>40744.186046511881</v>
      </c>
      <c r="F6906" s="367">
        <v>-95546.221065827369</v>
      </c>
      <c r="G6906" s="367">
        <v>876.00000000000546</v>
      </c>
      <c r="H6906" s="367">
        <v>219000</v>
      </c>
      <c r="I6906" s="384">
        <v>-1197745.0563201203</v>
      </c>
      <c r="J6906" s="367">
        <v>876</v>
      </c>
      <c r="K6906" s="367">
        <v>53090.909090909925</v>
      </c>
      <c r="L6906" s="384">
        <v>54561.674252163226</v>
      </c>
      <c r="M6906" s="367">
        <v>876.00000000001387</v>
      </c>
      <c r="N6906" s="367">
        <v>876</v>
      </c>
      <c r="O6906" s="384">
        <v>-716.00713937583043</v>
      </c>
      <c r="P6906" s="367">
        <v>12.702</v>
      </c>
      <c r="Q6906" s="367">
        <v>876</v>
      </c>
      <c r="R6906" s="384">
        <v>1134.3120826436952</v>
      </c>
      <c r="S6906" s="367">
        <v>12.264000000000001</v>
      </c>
      <c r="T6906" s="367">
        <v>30206.896551723738</v>
      </c>
      <c r="U6906" s="384">
        <v>22572.091998331296</v>
      </c>
      <c r="V6906" s="367">
        <v>875.99999999998829</v>
      </c>
      <c r="W6906" s="367">
        <v>1460000.0000000093</v>
      </c>
      <c r="X6906" s="384">
        <v>125159.10684309347</v>
      </c>
      <c r="Y6906" s="386">
        <v>876.00000000000557</v>
      </c>
      <c r="Z6906" s="367"/>
      <c r="AA6906" s="367"/>
      <c r="AB6906" s="367"/>
      <c r="AC6906" s="367"/>
      <c r="AD6906" s="367"/>
      <c r="AE6906" s="367"/>
      <c r="AF6906" s="367"/>
      <c r="AG6906" s="367"/>
      <c r="AH6906" s="367"/>
      <c r="AI6906" s="367"/>
      <c r="AJ6906" s="367"/>
      <c r="AK6906" s="367"/>
      <c r="AL6906" s="367"/>
      <c r="AM6906" s="367"/>
      <c r="AN6906" s="367"/>
      <c r="AO6906" s="367"/>
      <c r="AP6906" s="367"/>
      <c r="AQ6906" s="367"/>
      <c r="AR6906" s="367"/>
      <c r="AS6906" s="367"/>
      <c r="AT6906" s="367"/>
    </row>
    <row r="6907" spans="2:46" ht="13.8">
      <c r="B6907" s="26">
        <v>146.16666666666708</v>
      </c>
      <c r="C6907" s="363">
        <v>736.35764503947473</v>
      </c>
      <c r="D6907" s="367">
        <v>877.0000000000025</v>
      </c>
      <c r="E6907" s="367">
        <v>40790.697674418858</v>
      </c>
      <c r="F6907" s="367">
        <v>-95793.971657463029</v>
      </c>
      <c r="G6907" s="367">
        <v>877.00000000000546</v>
      </c>
      <c r="H6907" s="367">
        <v>219250</v>
      </c>
      <c r="I6907" s="384">
        <v>-1200744.999332495</v>
      </c>
      <c r="J6907" s="367">
        <v>877</v>
      </c>
      <c r="K6907" s="367">
        <v>53151.515151515989</v>
      </c>
      <c r="L6907" s="384">
        <v>54517.806460973334</v>
      </c>
      <c r="M6907" s="367">
        <v>877.00000000001387</v>
      </c>
      <c r="N6907" s="367">
        <v>877</v>
      </c>
      <c r="O6907" s="384">
        <v>-718.54283056165013</v>
      </c>
      <c r="P6907" s="367">
        <v>12.7165</v>
      </c>
      <c r="Q6907" s="367">
        <v>877</v>
      </c>
      <c r="R6907" s="384">
        <v>1134.7959825990499</v>
      </c>
      <c r="S6907" s="367">
        <v>12.277999999999999</v>
      </c>
      <c r="T6907" s="367">
        <v>30241.379310344426</v>
      </c>
      <c r="U6907" s="384">
        <v>22490.255023555001</v>
      </c>
      <c r="V6907" s="367">
        <v>876.99999999998829</v>
      </c>
      <c r="W6907" s="367">
        <v>1461666.6666666761</v>
      </c>
      <c r="X6907" s="384">
        <v>125297.98113726662</v>
      </c>
      <c r="Y6907" s="386">
        <v>877.00000000000557</v>
      </c>
      <c r="Z6907" s="367"/>
      <c r="AA6907" s="367"/>
      <c r="AB6907" s="367"/>
      <c r="AC6907" s="367"/>
      <c r="AD6907" s="367"/>
      <c r="AE6907" s="367"/>
      <c r="AF6907" s="367"/>
      <c r="AG6907" s="367"/>
      <c r="AH6907" s="367"/>
      <c r="AI6907" s="367"/>
      <c r="AJ6907" s="367"/>
      <c r="AK6907" s="367"/>
      <c r="AL6907" s="367"/>
      <c r="AM6907" s="367"/>
      <c r="AN6907" s="367"/>
      <c r="AO6907" s="367"/>
      <c r="AP6907" s="367"/>
      <c r="AQ6907" s="367"/>
      <c r="AR6907" s="367"/>
      <c r="AS6907" s="367"/>
      <c r="AT6907" s="367"/>
    </row>
    <row r="6908" spans="2:46" ht="13.8">
      <c r="B6908" s="26">
        <v>146.33333333333374</v>
      </c>
      <c r="C6908" s="363">
        <v>737.19661125218488</v>
      </c>
      <c r="D6908" s="367">
        <v>878.0000000000025</v>
      </c>
      <c r="E6908" s="367">
        <v>40837.209302325835</v>
      </c>
      <c r="F6908" s="367">
        <v>-96042.038508079349</v>
      </c>
      <c r="G6908" s="367">
        <v>878.00000000000546</v>
      </c>
      <c r="H6908" s="367">
        <v>219500</v>
      </c>
      <c r="I6908" s="384">
        <v>-1203748.665615418</v>
      </c>
      <c r="J6908" s="367">
        <v>878</v>
      </c>
      <c r="K6908" s="367">
        <v>53212.121212122052</v>
      </c>
      <c r="L6908" s="384">
        <v>54473.696588124476</v>
      </c>
      <c r="M6908" s="367">
        <v>878.00000000001387</v>
      </c>
      <c r="N6908" s="367">
        <v>878</v>
      </c>
      <c r="O6908" s="384">
        <v>-721.08244040525256</v>
      </c>
      <c r="P6908" s="367">
        <v>12.731</v>
      </c>
      <c r="Q6908" s="367">
        <v>878</v>
      </c>
      <c r="R6908" s="384">
        <v>1135.2780331203078</v>
      </c>
      <c r="S6908" s="367">
        <v>12.292</v>
      </c>
      <c r="T6908" s="367">
        <v>30275.862068965114</v>
      </c>
      <c r="U6908" s="384">
        <v>22408.172657209518</v>
      </c>
      <c r="V6908" s="367">
        <v>877.99999999998829</v>
      </c>
      <c r="W6908" s="367">
        <v>1463333.3333333428</v>
      </c>
      <c r="X6908" s="384">
        <v>125436.84630624347</v>
      </c>
      <c r="Y6908" s="386">
        <v>878.00000000000568</v>
      </c>
      <c r="Z6908" s="367"/>
      <c r="AA6908" s="367"/>
      <c r="AB6908" s="367"/>
      <c r="AC6908" s="367"/>
      <c r="AD6908" s="367"/>
      <c r="AE6908" s="367"/>
      <c r="AF6908" s="367"/>
      <c r="AG6908" s="367"/>
      <c r="AH6908" s="367"/>
      <c r="AI6908" s="367"/>
      <c r="AJ6908" s="367"/>
      <c r="AK6908" s="367"/>
      <c r="AL6908" s="367"/>
      <c r="AM6908" s="367"/>
      <c r="AN6908" s="367"/>
      <c r="AO6908" s="367"/>
      <c r="AP6908" s="367"/>
      <c r="AQ6908" s="367"/>
      <c r="AR6908" s="367"/>
      <c r="AS6908" s="367"/>
      <c r="AT6908" s="367"/>
    </row>
    <row r="6909" spans="2:46" ht="13.8">
      <c r="B6909" s="26">
        <v>146.5000000000004</v>
      </c>
      <c r="C6909" s="363">
        <v>738.03557594730523</v>
      </c>
      <c r="D6909" s="367">
        <v>879.0000000000025</v>
      </c>
      <c r="E6909" s="367">
        <v>40883.720930232812</v>
      </c>
      <c r="F6909" s="367">
        <v>-96290.421617676329</v>
      </c>
      <c r="G6909" s="367">
        <v>879.00000000000546</v>
      </c>
      <c r="H6909" s="367">
        <v>219750</v>
      </c>
      <c r="I6909" s="384">
        <v>-1206756.0551688885</v>
      </c>
      <c r="J6909" s="367">
        <v>879</v>
      </c>
      <c r="K6909" s="367">
        <v>53272.727272728116</v>
      </c>
      <c r="L6909" s="384">
        <v>54429.344633616638</v>
      </c>
      <c r="M6909" s="367">
        <v>879.00000000001398</v>
      </c>
      <c r="N6909" s="367">
        <v>879</v>
      </c>
      <c r="O6909" s="384">
        <v>-723.62596890663758</v>
      </c>
      <c r="P6909" s="367">
        <v>12.7455</v>
      </c>
      <c r="Q6909" s="367">
        <v>879</v>
      </c>
      <c r="R6909" s="384">
        <v>1135.7582342074697</v>
      </c>
      <c r="S6909" s="367">
        <v>12.305999999999999</v>
      </c>
      <c r="T6909" s="367">
        <v>30310.344827585803</v>
      </c>
      <c r="U6909" s="384">
        <v>22325.844899294862</v>
      </c>
      <c r="V6909" s="367">
        <v>878.99999999998829</v>
      </c>
      <c r="W6909" s="367">
        <v>1465000.0000000095</v>
      </c>
      <c r="X6909" s="384">
        <v>125575.70235002406</v>
      </c>
      <c r="Y6909" s="386">
        <v>879.00000000000568</v>
      </c>
      <c r="Z6909" s="367"/>
      <c r="AA6909" s="367"/>
      <c r="AB6909" s="367"/>
      <c r="AC6909" s="367"/>
      <c r="AD6909" s="367"/>
      <c r="AE6909" s="367"/>
      <c r="AF6909" s="367"/>
      <c r="AG6909" s="367"/>
      <c r="AH6909" s="367"/>
      <c r="AI6909" s="367"/>
      <c r="AJ6909" s="367"/>
      <c r="AK6909" s="367"/>
      <c r="AL6909" s="367"/>
      <c r="AM6909" s="367"/>
      <c r="AN6909" s="367"/>
      <c r="AO6909" s="367"/>
      <c r="AP6909" s="367"/>
      <c r="AQ6909" s="367"/>
      <c r="AR6909" s="367"/>
      <c r="AS6909" s="367"/>
      <c r="AT6909" s="367"/>
    </row>
    <row r="6910" spans="2:46" ht="13.8">
      <c r="B6910" s="26">
        <v>146.66666666666706</v>
      </c>
      <c r="C6910" s="363">
        <v>738.87453912483613</v>
      </c>
      <c r="D6910" s="367">
        <v>880.00000000000239</v>
      </c>
      <c r="E6910" s="367">
        <v>40930.232558139789</v>
      </c>
      <c r="F6910" s="367">
        <v>-96539.120986253984</v>
      </c>
      <c r="G6910" s="367">
        <v>880.00000000000546</v>
      </c>
      <c r="H6910" s="367">
        <v>220000</v>
      </c>
      <c r="I6910" s="384">
        <v>-1209767.1679929073</v>
      </c>
      <c r="J6910" s="367">
        <v>880</v>
      </c>
      <c r="K6910" s="367">
        <v>53333.33333333418</v>
      </c>
      <c r="L6910" s="384">
        <v>54384.750597449827</v>
      </c>
      <c r="M6910" s="367">
        <v>880.00000000001398</v>
      </c>
      <c r="N6910" s="367">
        <v>880</v>
      </c>
      <c r="O6910" s="384">
        <v>-726.17341606580533</v>
      </c>
      <c r="P6910" s="367">
        <v>12.76</v>
      </c>
      <c r="Q6910" s="367">
        <v>880</v>
      </c>
      <c r="R6910" s="384">
        <v>1136.2365858605347</v>
      </c>
      <c r="S6910" s="367">
        <v>12.319999999999999</v>
      </c>
      <c r="T6910" s="367">
        <v>30344.827586206491</v>
      </c>
      <c r="U6910" s="384">
        <v>22243.271749811021</v>
      </c>
      <c r="V6910" s="367">
        <v>879.99999999998829</v>
      </c>
      <c r="W6910" s="367">
        <v>1466666.6666666763</v>
      </c>
      <c r="X6910" s="384">
        <v>125714.54926860837</v>
      </c>
      <c r="Y6910" s="386">
        <v>880.0000000000058</v>
      </c>
      <c r="Z6910" s="367"/>
      <c r="AA6910" s="367"/>
      <c r="AB6910" s="367"/>
      <c r="AC6910" s="367"/>
      <c r="AD6910" s="367"/>
      <c r="AE6910" s="367"/>
      <c r="AF6910" s="367"/>
      <c r="AG6910" s="367"/>
      <c r="AH6910" s="367"/>
      <c r="AI6910" s="367"/>
      <c r="AJ6910" s="367"/>
      <c r="AK6910" s="367"/>
      <c r="AL6910" s="367"/>
      <c r="AM6910" s="367"/>
      <c r="AN6910" s="367"/>
      <c r="AO6910" s="367"/>
      <c r="AP6910" s="367"/>
      <c r="AQ6910" s="367"/>
      <c r="AR6910" s="367"/>
      <c r="AS6910" s="367"/>
      <c r="AT6910" s="367"/>
    </row>
    <row r="6911" spans="2:46" ht="13.8">
      <c r="B6911" s="26">
        <v>146.83333333333371</v>
      </c>
      <c r="C6911" s="363">
        <v>739.71350078477781</v>
      </c>
      <c r="D6911" s="367">
        <v>881.00000000000239</v>
      </c>
      <c r="E6911" s="367">
        <v>40976.744186046766</v>
      </c>
      <c r="F6911" s="367">
        <v>-96788.136613812327</v>
      </c>
      <c r="G6911" s="367">
        <v>881.00000000000557</v>
      </c>
      <c r="H6911" s="367">
        <v>220250</v>
      </c>
      <c r="I6911" s="384">
        <v>-1212782.004087474</v>
      </c>
      <c r="J6911" s="367">
        <v>881</v>
      </c>
      <c r="K6911" s="367">
        <v>53393.939393940243</v>
      </c>
      <c r="L6911" s="384">
        <v>54339.914479624043</v>
      </c>
      <c r="M6911" s="367">
        <v>881.0000000000141</v>
      </c>
      <c r="N6911" s="367">
        <v>881</v>
      </c>
      <c r="O6911" s="384">
        <v>-728.72478188275556</v>
      </c>
      <c r="P6911" s="367">
        <v>12.7745</v>
      </c>
      <c r="Q6911" s="367">
        <v>881</v>
      </c>
      <c r="R6911" s="384">
        <v>1136.713088079503</v>
      </c>
      <c r="S6911" s="367">
        <v>12.334</v>
      </c>
      <c r="T6911" s="367">
        <v>30379.31034482718</v>
      </c>
      <c r="U6911" s="384">
        <v>22160.453208758008</v>
      </c>
      <c r="V6911" s="367">
        <v>880.99999999998829</v>
      </c>
      <c r="W6911" s="367">
        <v>1468333.333333343</v>
      </c>
      <c r="X6911" s="384">
        <v>125853.38706199637</v>
      </c>
      <c r="Y6911" s="386">
        <v>881.0000000000058</v>
      </c>
      <c r="Z6911" s="367"/>
      <c r="AA6911" s="367"/>
      <c r="AB6911" s="367"/>
      <c r="AC6911" s="367"/>
      <c r="AD6911" s="367"/>
      <c r="AE6911" s="367"/>
      <c r="AF6911" s="367"/>
      <c r="AG6911" s="367"/>
      <c r="AH6911" s="367"/>
      <c r="AI6911" s="367"/>
      <c r="AJ6911" s="367"/>
      <c r="AK6911" s="367"/>
      <c r="AL6911" s="367"/>
      <c r="AM6911" s="367"/>
      <c r="AN6911" s="367"/>
      <c r="AO6911" s="367"/>
      <c r="AP6911" s="367"/>
      <c r="AQ6911" s="367"/>
      <c r="AR6911" s="367"/>
      <c r="AS6911" s="367"/>
      <c r="AT6911" s="367"/>
    </row>
    <row r="6912" spans="2:46" ht="13.8">
      <c r="B6912" s="26">
        <v>147.00000000000037</v>
      </c>
      <c r="C6912" s="363">
        <v>740.55246092712991</v>
      </c>
      <c r="D6912" s="367">
        <v>882.00000000000227</v>
      </c>
      <c r="E6912" s="367">
        <v>41023.255813953743</v>
      </c>
      <c r="F6912" s="367">
        <v>-97037.468500351315</v>
      </c>
      <c r="G6912" s="367">
        <v>882.00000000000557</v>
      </c>
      <c r="H6912" s="367">
        <v>220500</v>
      </c>
      <c r="I6912" s="384">
        <v>-1215800.5634525889</v>
      </c>
      <c r="J6912" s="367">
        <v>882</v>
      </c>
      <c r="K6912" s="367">
        <v>53454.545454546307</v>
      </c>
      <c r="L6912" s="384">
        <v>54294.836280139294</v>
      </c>
      <c r="M6912" s="367">
        <v>882.0000000000141</v>
      </c>
      <c r="N6912" s="367">
        <v>882</v>
      </c>
      <c r="O6912" s="384">
        <v>-731.28006635748852</v>
      </c>
      <c r="P6912" s="367">
        <v>12.789</v>
      </c>
      <c r="Q6912" s="367">
        <v>882</v>
      </c>
      <c r="R6912" s="384">
        <v>1137.1877408643752</v>
      </c>
      <c r="S6912" s="367">
        <v>12.347999999999999</v>
      </c>
      <c r="T6912" s="367">
        <v>30413.793103447868</v>
      </c>
      <c r="U6912" s="384">
        <v>22077.389276135822</v>
      </c>
      <c r="V6912" s="367">
        <v>881.99999999998818</v>
      </c>
      <c r="W6912" s="367">
        <v>1470000.0000000098</v>
      </c>
      <c r="X6912" s="384">
        <v>125992.21573018811</v>
      </c>
      <c r="Y6912" s="386">
        <v>882.0000000000058</v>
      </c>
      <c r="Z6912" s="367"/>
      <c r="AA6912" s="367"/>
      <c r="AB6912" s="367"/>
      <c r="AC6912" s="367"/>
      <c r="AD6912" s="367"/>
      <c r="AE6912" s="367"/>
      <c r="AF6912" s="367"/>
      <c r="AG6912" s="367"/>
      <c r="AH6912" s="367"/>
      <c r="AI6912" s="367"/>
      <c r="AJ6912" s="367"/>
      <c r="AK6912" s="367"/>
      <c r="AL6912" s="367"/>
      <c r="AM6912" s="367"/>
      <c r="AN6912" s="367"/>
      <c r="AO6912" s="367"/>
      <c r="AP6912" s="367"/>
      <c r="AQ6912" s="367"/>
      <c r="AR6912" s="367"/>
      <c r="AS6912" s="367"/>
      <c r="AT6912" s="367"/>
    </row>
    <row r="6913" spans="2:46" ht="13.8">
      <c r="B6913" s="26">
        <v>147.16666666666703</v>
      </c>
      <c r="C6913" s="363">
        <v>741.39141955189257</v>
      </c>
      <c r="D6913" s="367">
        <v>883.00000000000227</v>
      </c>
      <c r="E6913" s="367">
        <v>41069.76744186072</v>
      </c>
      <c r="F6913" s="367">
        <v>-97287.116645870963</v>
      </c>
      <c r="G6913" s="367">
        <v>883.00000000000557</v>
      </c>
      <c r="H6913" s="367">
        <v>220750</v>
      </c>
      <c r="I6913" s="384">
        <v>-1218822.8460882516</v>
      </c>
      <c r="J6913" s="367">
        <v>883</v>
      </c>
      <c r="K6913" s="367">
        <v>53515.151515152371</v>
      </c>
      <c r="L6913" s="384">
        <v>54249.515998995565</v>
      </c>
      <c r="M6913" s="367">
        <v>883.00000000001421</v>
      </c>
      <c r="N6913" s="367">
        <v>883</v>
      </c>
      <c r="O6913" s="384">
        <v>-733.83926949000431</v>
      </c>
      <c r="P6913" s="367">
        <v>12.803500000000001</v>
      </c>
      <c r="Q6913" s="367">
        <v>883</v>
      </c>
      <c r="R6913" s="384">
        <v>1137.6605442151506</v>
      </c>
      <c r="S6913" s="367">
        <v>12.362</v>
      </c>
      <c r="T6913" s="367">
        <v>30448.275862068556</v>
      </c>
      <c r="U6913" s="384">
        <v>21994.079951944448</v>
      </c>
      <c r="V6913" s="367">
        <v>882.99999999998818</v>
      </c>
      <c r="W6913" s="367">
        <v>1471666.6666666765</v>
      </c>
      <c r="X6913" s="384">
        <v>126131.03527318357</v>
      </c>
      <c r="Y6913" s="386">
        <v>883.00000000000591</v>
      </c>
      <c r="Z6913" s="367"/>
      <c r="AA6913" s="367"/>
      <c r="AB6913" s="367"/>
      <c r="AC6913" s="367"/>
      <c r="AD6913" s="367"/>
      <c r="AE6913" s="367"/>
      <c r="AF6913" s="367"/>
      <c r="AG6913" s="367"/>
      <c r="AH6913" s="367"/>
      <c r="AI6913" s="367"/>
      <c r="AJ6913" s="367"/>
      <c r="AK6913" s="367"/>
      <c r="AL6913" s="367"/>
      <c r="AM6913" s="367"/>
      <c r="AN6913" s="367"/>
      <c r="AO6913" s="367"/>
      <c r="AP6913" s="367"/>
      <c r="AQ6913" s="367"/>
      <c r="AR6913" s="367"/>
      <c r="AS6913" s="367"/>
      <c r="AT6913" s="367"/>
    </row>
    <row r="6914" spans="2:46" ht="13.8">
      <c r="B6914" s="26">
        <v>147.33333333333368</v>
      </c>
      <c r="C6914" s="363">
        <v>742.23037665906566</v>
      </c>
      <c r="D6914" s="367">
        <v>884.00000000000216</v>
      </c>
      <c r="E6914" s="367">
        <v>41116.279069767697</v>
      </c>
      <c r="F6914" s="367">
        <v>-97537.081050371271</v>
      </c>
      <c r="G6914" s="367">
        <v>884.00000000000557</v>
      </c>
      <c r="H6914" s="367">
        <v>221000</v>
      </c>
      <c r="I6914" s="384">
        <v>-1221848.8519944623</v>
      </c>
      <c r="J6914" s="367">
        <v>884</v>
      </c>
      <c r="K6914" s="367">
        <v>53575.757575758435</v>
      </c>
      <c r="L6914" s="384">
        <v>54203.953636192869</v>
      </c>
      <c r="M6914" s="367">
        <v>884.00000000001421</v>
      </c>
      <c r="N6914" s="367">
        <v>884</v>
      </c>
      <c r="O6914" s="384">
        <v>-736.40239128030203</v>
      </c>
      <c r="P6914" s="367">
        <v>12.818</v>
      </c>
      <c r="Q6914" s="367">
        <v>884</v>
      </c>
      <c r="R6914" s="384">
        <v>1138.1314981318296</v>
      </c>
      <c r="S6914" s="367">
        <v>12.375999999999999</v>
      </c>
      <c r="T6914" s="367">
        <v>30482.758620689245</v>
      </c>
      <c r="U6914" s="384">
        <v>21910.525236183898</v>
      </c>
      <c r="V6914" s="367">
        <v>883.99999999998818</v>
      </c>
      <c r="W6914" s="367">
        <v>1473333.3333333433</v>
      </c>
      <c r="X6914" s="384">
        <v>126269.84569098272</v>
      </c>
      <c r="Y6914" s="386">
        <v>884.00000000000591</v>
      </c>
      <c r="Z6914" s="367"/>
      <c r="AA6914" s="367"/>
      <c r="AB6914" s="367"/>
      <c r="AC6914" s="367"/>
      <c r="AD6914" s="367"/>
      <c r="AE6914" s="367"/>
      <c r="AF6914" s="367"/>
      <c r="AG6914" s="367"/>
      <c r="AH6914" s="367"/>
      <c r="AI6914" s="367"/>
      <c r="AJ6914" s="367"/>
      <c r="AK6914" s="367"/>
      <c r="AL6914" s="367"/>
      <c r="AM6914" s="367"/>
      <c r="AN6914" s="367"/>
      <c r="AO6914" s="367"/>
      <c r="AP6914" s="367"/>
      <c r="AQ6914" s="367"/>
      <c r="AR6914" s="367"/>
      <c r="AS6914" s="367"/>
      <c r="AT6914" s="367"/>
    </row>
    <row r="6915" spans="2:46" ht="13.8">
      <c r="B6915" s="26">
        <v>147.50000000000034</v>
      </c>
      <c r="C6915" s="363">
        <v>743.06933224864952</v>
      </c>
      <c r="D6915" s="367">
        <v>885.00000000000216</v>
      </c>
      <c r="E6915" s="367">
        <v>41162.790697674674</v>
      </c>
      <c r="F6915" s="367">
        <v>-97787.361713852239</v>
      </c>
      <c r="G6915" s="367">
        <v>885.00000000000557</v>
      </c>
      <c r="H6915" s="367">
        <v>221250</v>
      </c>
      <c r="I6915" s="384">
        <v>-1224878.5811712211</v>
      </c>
      <c r="J6915" s="367">
        <v>885</v>
      </c>
      <c r="K6915" s="367">
        <v>53636.363636364498</v>
      </c>
      <c r="L6915" s="384">
        <v>54158.149191731194</v>
      </c>
      <c r="M6915" s="367">
        <v>885.00000000001432</v>
      </c>
      <c r="N6915" s="367">
        <v>885</v>
      </c>
      <c r="O6915" s="384">
        <v>-738.96943172838269</v>
      </c>
      <c r="P6915" s="367">
        <v>12.8325</v>
      </c>
      <c r="Q6915" s="367">
        <v>885</v>
      </c>
      <c r="R6915" s="384">
        <v>1138.6006026144123</v>
      </c>
      <c r="S6915" s="367">
        <v>12.39</v>
      </c>
      <c r="T6915" s="367">
        <v>30517.241379309933</v>
      </c>
      <c r="U6915" s="384">
        <v>21826.725128854177</v>
      </c>
      <c r="V6915" s="367">
        <v>884.99999999998806</v>
      </c>
      <c r="W6915" s="367">
        <v>1475000.00000001</v>
      </c>
      <c r="X6915" s="384">
        <v>126408.64698358563</v>
      </c>
      <c r="Y6915" s="386">
        <v>885.00000000000603</v>
      </c>
      <c r="Z6915" s="367"/>
      <c r="AA6915" s="367"/>
      <c r="AB6915" s="367"/>
      <c r="AC6915" s="367"/>
      <c r="AD6915" s="367"/>
      <c r="AE6915" s="367"/>
      <c r="AF6915" s="367"/>
      <c r="AG6915" s="367"/>
      <c r="AH6915" s="367"/>
      <c r="AI6915" s="367"/>
      <c r="AJ6915" s="367"/>
      <c r="AK6915" s="367"/>
      <c r="AL6915" s="367"/>
      <c r="AM6915" s="367"/>
      <c r="AN6915" s="367"/>
      <c r="AO6915" s="367"/>
      <c r="AP6915" s="367"/>
      <c r="AQ6915" s="367"/>
      <c r="AR6915" s="367"/>
      <c r="AS6915" s="367"/>
      <c r="AT6915" s="367"/>
    </row>
    <row r="6916" spans="2:46" ht="13.8">
      <c r="B6916" s="26">
        <v>147.666666666667</v>
      </c>
      <c r="C6916" s="363">
        <v>743.9082863206437</v>
      </c>
      <c r="D6916" s="367">
        <v>886.00000000000205</v>
      </c>
      <c r="E6916" s="367">
        <v>41209.302325581652</v>
      </c>
      <c r="F6916" s="367">
        <v>-98037.958636313895</v>
      </c>
      <c r="G6916" s="367">
        <v>886.00000000000557</v>
      </c>
      <c r="H6916" s="367">
        <v>221500</v>
      </c>
      <c r="I6916" s="384">
        <v>-1227912.0336185279</v>
      </c>
      <c r="J6916" s="367">
        <v>886</v>
      </c>
      <c r="K6916" s="367">
        <v>53696.969696970562</v>
      </c>
      <c r="L6916" s="384">
        <v>54112.102665610546</v>
      </c>
      <c r="M6916" s="367">
        <v>886.00000000001432</v>
      </c>
      <c r="N6916" s="367">
        <v>886</v>
      </c>
      <c r="O6916" s="384">
        <v>-741.5403908342463</v>
      </c>
      <c r="P6916" s="367">
        <v>12.847000000000001</v>
      </c>
      <c r="Q6916" s="367">
        <v>886</v>
      </c>
      <c r="R6916" s="384">
        <v>1139.0678576628982</v>
      </c>
      <c r="S6916" s="367">
        <v>12.404</v>
      </c>
      <c r="T6916" s="367">
        <v>30551.724137930622</v>
      </c>
      <c r="U6916" s="384">
        <v>21742.679629955266</v>
      </c>
      <c r="V6916" s="367">
        <v>885.99999999998806</v>
      </c>
      <c r="W6916" s="367">
        <v>1476666.6666666768</v>
      </c>
      <c r="X6916" s="384">
        <v>126547.43915099221</v>
      </c>
      <c r="Y6916" s="386">
        <v>886.00000000000603</v>
      </c>
      <c r="Z6916" s="367"/>
      <c r="AA6916" s="367"/>
      <c r="AB6916" s="367"/>
      <c r="AC6916" s="367"/>
      <c r="AD6916" s="367"/>
      <c r="AE6916" s="367"/>
      <c r="AF6916" s="367"/>
      <c r="AG6916" s="367"/>
      <c r="AH6916" s="367"/>
      <c r="AI6916" s="367"/>
      <c r="AJ6916" s="367"/>
      <c r="AK6916" s="367"/>
      <c r="AL6916" s="367"/>
      <c r="AM6916" s="367"/>
      <c r="AN6916" s="367"/>
      <c r="AO6916" s="367"/>
      <c r="AP6916" s="367"/>
      <c r="AQ6916" s="367"/>
      <c r="AR6916" s="367"/>
      <c r="AS6916" s="367"/>
      <c r="AT6916" s="367"/>
    </row>
    <row r="6917" spans="2:46" ht="13.8">
      <c r="B6917" s="26">
        <v>147.83333333333366</v>
      </c>
      <c r="C6917" s="363">
        <v>744.74723887504854</v>
      </c>
      <c r="D6917" s="367">
        <v>887.00000000000193</v>
      </c>
      <c r="E6917" s="367">
        <v>41255.813953488629</v>
      </c>
      <c r="F6917" s="367">
        <v>-98288.871817756211</v>
      </c>
      <c r="G6917" s="367">
        <v>887.00000000000557</v>
      </c>
      <c r="H6917" s="367">
        <v>221750</v>
      </c>
      <c r="I6917" s="384">
        <v>-1230949.2093363826</v>
      </c>
      <c r="J6917" s="367">
        <v>887</v>
      </c>
      <c r="K6917" s="367">
        <v>53757.575757576626</v>
      </c>
      <c r="L6917" s="384">
        <v>54065.814057830932</v>
      </c>
      <c r="M6917" s="367">
        <v>887.00000000001444</v>
      </c>
      <c r="N6917" s="367">
        <v>887</v>
      </c>
      <c r="O6917" s="384">
        <v>-744.11526859789194</v>
      </c>
      <c r="P6917" s="367">
        <v>12.861499999999999</v>
      </c>
      <c r="Q6917" s="367">
        <v>887</v>
      </c>
      <c r="R6917" s="384">
        <v>1139.5332632772877</v>
      </c>
      <c r="S6917" s="367">
        <v>12.418000000000001</v>
      </c>
      <c r="T6917" s="367">
        <v>30586.20689655131</v>
      </c>
      <c r="U6917" s="384">
        <v>21658.388739487182</v>
      </c>
      <c r="V6917" s="367">
        <v>886.99999999998806</v>
      </c>
      <c r="W6917" s="367">
        <v>1478333.3333333435</v>
      </c>
      <c r="X6917" s="384">
        <v>126686.22219320253</v>
      </c>
      <c r="Y6917" s="386">
        <v>887.00000000000603</v>
      </c>
      <c r="Z6917" s="367"/>
      <c r="AA6917" s="367"/>
      <c r="AB6917" s="367"/>
      <c r="AC6917" s="367"/>
      <c r="AD6917" s="367"/>
      <c r="AE6917" s="367"/>
      <c r="AF6917" s="367"/>
      <c r="AG6917" s="367"/>
      <c r="AH6917" s="367"/>
      <c r="AI6917" s="367"/>
      <c r="AJ6917" s="367"/>
      <c r="AK6917" s="367"/>
      <c r="AL6917" s="367"/>
      <c r="AM6917" s="367"/>
      <c r="AN6917" s="367"/>
      <c r="AO6917" s="367"/>
      <c r="AP6917" s="367"/>
      <c r="AQ6917" s="367"/>
      <c r="AR6917" s="367"/>
      <c r="AS6917" s="367"/>
      <c r="AT6917" s="367"/>
    </row>
    <row r="6918" spans="2:46" ht="13.8">
      <c r="B6918" s="26">
        <v>148.00000000000031</v>
      </c>
      <c r="C6918" s="363">
        <v>745.58618991186393</v>
      </c>
      <c r="D6918" s="367">
        <v>888.00000000000193</v>
      </c>
      <c r="E6918" s="367">
        <v>41302.325581395606</v>
      </c>
      <c r="F6918" s="367">
        <v>-98540.101258179158</v>
      </c>
      <c r="G6918" s="367">
        <v>888.00000000000557</v>
      </c>
      <c r="H6918" s="367">
        <v>222000</v>
      </c>
      <c r="I6918" s="384">
        <v>-1233990.1083247853</v>
      </c>
      <c r="J6918" s="367">
        <v>888</v>
      </c>
      <c r="K6918" s="367">
        <v>53818.181818182689</v>
      </c>
      <c r="L6918" s="384">
        <v>54019.283368392345</v>
      </c>
      <c r="M6918" s="367">
        <v>888.00000000001444</v>
      </c>
      <c r="N6918" s="367">
        <v>888</v>
      </c>
      <c r="O6918" s="384">
        <v>-746.69406501932042</v>
      </c>
      <c r="P6918" s="367">
        <v>12.875999999999999</v>
      </c>
      <c r="Q6918" s="367">
        <v>888</v>
      </c>
      <c r="R6918" s="384">
        <v>1139.9968194575808</v>
      </c>
      <c r="S6918" s="367">
        <v>12.432</v>
      </c>
      <c r="T6918" s="367">
        <v>30620.689655171998</v>
      </c>
      <c r="U6918" s="384">
        <v>21573.852457449924</v>
      </c>
      <c r="V6918" s="367">
        <v>887.99999999998795</v>
      </c>
      <c r="W6918" s="367">
        <v>1480000.0000000102</v>
      </c>
      <c r="X6918" s="384">
        <v>126824.99611021658</v>
      </c>
      <c r="Y6918" s="386">
        <v>888.00000000000614</v>
      </c>
      <c r="Z6918" s="367"/>
      <c r="AA6918" s="367"/>
      <c r="AB6918" s="367"/>
      <c r="AC6918" s="367"/>
      <c r="AD6918" s="367"/>
      <c r="AE6918" s="367"/>
      <c r="AF6918" s="367"/>
      <c r="AG6918" s="367"/>
      <c r="AH6918" s="367"/>
      <c r="AI6918" s="367"/>
      <c r="AJ6918" s="367"/>
      <c r="AK6918" s="367"/>
      <c r="AL6918" s="367"/>
      <c r="AM6918" s="367"/>
      <c r="AN6918" s="367"/>
      <c r="AO6918" s="367"/>
      <c r="AP6918" s="367"/>
      <c r="AQ6918" s="367"/>
      <c r="AR6918" s="367"/>
      <c r="AS6918" s="367"/>
      <c r="AT6918" s="367"/>
    </row>
    <row r="6919" spans="2:46" ht="13.8">
      <c r="B6919" s="26">
        <v>148.16666666666697</v>
      </c>
      <c r="C6919" s="363">
        <v>746.42513943108986</v>
      </c>
      <c r="D6919" s="367">
        <v>889.00000000000182</v>
      </c>
      <c r="E6919" s="367">
        <v>41348.837209302583</v>
      </c>
      <c r="F6919" s="367">
        <v>-98791.646957582823</v>
      </c>
      <c r="G6919" s="367">
        <v>889.00000000000557</v>
      </c>
      <c r="H6919" s="367">
        <v>222250</v>
      </c>
      <c r="I6919" s="384">
        <v>-1237034.730583736</v>
      </c>
      <c r="J6919" s="367">
        <v>889</v>
      </c>
      <c r="K6919" s="367">
        <v>53878.787878788753</v>
      </c>
      <c r="L6919" s="384">
        <v>53972.510597294779</v>
      </c>
      <c r="M6919" s="367">
        <v>889.00000000001444</v>
      </c>
      <c r="N6919" s="367">
        <v>889</v>
      </c>
      <c r="O6919" s="384">
        <v>-749.27678009853196</v>
      </c>
      <c r="P6919" s="367">
        <v>12.890500000000001</v>
      </c>
      <c r="Q6919" s="367">
        <v>889</v>
      </c>
      <c r="R6919" s="384">
        <v>1140.4585262037772</v>
      </c>
      <c r="S6919" s="367">
        <v>12.446</v>
      </c>
      <c r="T6919" s="367">
        <v>30655.172413792687</v>
      </c>
      <c r="U6919" s="384">
        <v>21489.070783843476</v>
      </c>
      <c r="V6919" s="367">
        <v>888.99999999998795</v>
      </c>
      <c r="W6919" s="367">
        <v>1481666.666666677</v>
      </c>
      <c r="X6919" s="384">
        <v>126963.76090203429</v>
      </c>
      <c r="Y6919" s="386">
        <v>889.00000000000614</v>
      </c>
      <c r="Z6919" s="367"/>
      <c r="AA6919" s="367"/>
      <c r="AB6919" s="367"/>
      <c r="AC6919" s="367"/>
      <c r="AD6919" s="367"/>
      <c r="AE6919" s="367"/>
      <c r="AF6919" s="367"/>
      <c r="AG6919" s="367"/>
      <c r="AH6919" s="367"/>
      <c r="AI6919" s="367"/>
      <c r="AJ6919" s="367"/>
      <c r="AK6919" s="367"/>
      <c r="AL6919" s="367"/>
      <c r="AM6919" s="367"/>
      <c r="AN6919" s="367"/>
      <c r="AO6919" s="367"/>
      <c r="AP6919" s="367"/>
      <c r="AQ6919" s="367"/>
      <c r="AR6919" s="367"/>
      <c r="AS6919" s="367"/>
      <c r="AT6919" s="367"/>
    </row>
    <row r="6920" spans="2:46" ht="13.8">
      <c r="B6920" s="26">
        <v>148.33333333333363</v>
      </c>
      <c r="C6920" s="363">
        <v>747.26408743272634</v>
      </c>
      <c r="D6920" s="367">
        <v>890.00000000000182</v>
      </c>
      <c r="E6920" s="367">
        <v>41395.34883720956</v>
      </c>
      <c r="F6920" s="367">
        <v>-99043.508915967119</v>
      </c>
      <c r="G6920" s="367">
        <v>890.00000000000557</v>
      </c>
      <c r="H6920" s="367">
        <v>222500</v>
      </c>
      <c r="I6920" s="384">
        <v>-1240083.0761132347</v>
      </c>
      <c r="J6920" s="367">
        <v>890</v>
      </c>
      <c r="K6920" s="367">
        <v>53939.393939394817</v>
      </c>
      <c r="L6920" s="384">
        <v>53925.495744538246</v>
      </c>
      <c r="M6920" s="367">
        <v>890.00000000001455</v>
      </c>
      <c r="N6920" s="367">
        <v>890</v>
      </c>
      <c r="O6920" s="384">
        <v>-751.86341383552531</v>
      </c>
      <c r="P6920" s="367">
        <v>12.904999999999999</v>
      </c>
      <c r="Q6920" s="367">
        <v>890</v>
      </c>
      <c r="R6920" s="384">
        <v>1140.9183835158772</v>
      </c>
      <c r="S6920" s="367">
        <v>12.46</v>
      </c>
      <c r="T6920" s="367">
        <v>30689.655172413375</v>
      </c>
      <c r="U6920" s="384">
        <v>21404.04371866785</v>
      </c>
      <c r="V6920" s="367">
        <v>889.99999999998795</v>
      </c>
      <c r="W6920" s="367">
        <v>1483333.3333333437</v>
      </c>
      <c r="X6920" s="384">
        <v>127102.51656865577</v>
      </c>
      <c r="Y6920" s="386">
        <v>890.00000000000625</v>
      </c>
      <c r="Z6920" s="367"/>
      <c r="AA6920" s="367"/>
      <c r="AB6920" s="367"/>
      <c r="AC6920" s="367"/>
      <c r="AD6920" s="367"/>
      <c r="AE6920" s="367"/>
      <c r="AF6920" s="367"/>
      <c r="AG6920" s="367"/>
      <c r="AH6920" s="367"/>
      <c r="AI6920" s="367"/>
      <c r="AJ6920" s="367"/>
      <c r="AK6920" s="367"/>
      <c r="AL6920" s="367"/>
      <c r="AM6920" s="367"/>
      <c r="AN6920" s="367"/>
      <c r="AO6920" s="367"/>
      <c r="AP6920" s="367"/>
      <c r="AQ6920" s="367"/>
      <c r="AR6920" s="367"/>
      <c r="AS6920" s="367"/>
      <c r="AT6920" s="367"/>
    </row>
    <row r="6921" spans="2:46" ht="13.8">
      <c r="B6921" s="26">
        <v>148.50000000000028</v>
      </c>
      <c r="C6921" s="363">
        <v>748.10303391677326</v>
      </c>
      <c r="D6921" s="367">
        <v>891.00000000000171</v>
      </c>
      <c r="E6921" s="367">
        <v>41441.860465116537</v>
      </c>
      <c r="F6921" s="367">
        <v>-99295.687133332089</v>
      </c>
      <c r="G6921" s="367">
        <v>891.00000000000557</v>
      </c>
      <c r="H6921" s="367">
        <v>222750</v>
      </c>
      <c r="I6921" s="384">
        <v>-1243135.1449132815</v>
      </c>
      <c r="J6921" s="367">
        <v>891</v>
      </c>
      <c r="K6921" s="367">
        <v>54000.00000000088</v>
      </c>
      <c r="L6921" s="384">
        <v>53878.238810122741</v>
      </c>
      <c r="M6921" s="367">
        <v>891.00000000001455</v>
      </c>
      <c r="N6921" s="367">
        <v>891</v>
      </c>
      <c r="O6921" s="384">
        <v>-754.45396623030206</v>
      </c>
      <c r="P6921" s="367">
        <v>12.919500000000001</v>
      </c>
      <c r="Q6921" s="367">
        <v>891</v>
      </c>
      <c r="R6921" s="384">
        <v>1141.3763913938808</v>
      </c>
      <c r="S6921" s="367">
        <v>12.473999999999998</v>
      </c>
      <c r="T6921" s="367">
        <v>30724.137931034064</v>
      </c>
      <c r="U6921" s="384">
        <v>21318.771261923055</v>
      </c>
      <c r="V6921" s="367">
        <v>890.99999999998784</v>
      </c>
      <c r="W6921" s="367">
        <v>1485000.0000000105</v>
      </c>
      <c r="X6921" s="384">
        <v>127241.26311008095</v>
      </c>
      <c r="Y6921" s="386">
        <v>891.00000000000625</v>
      </c>
      <c r="Z6921" s="367"/>
      <c r="AA6921" s="367"/>
      <c r="AB6921" s="367"/>
      <c r="AC6921" s="367"/>
      <c r="AD6921" s="367"/>
      <c r="AE6921" s="367"/>
      <c r="AF6921" s="367"/>
      <c r="AG6921" s="367"/>
      <c r="AH6921" s="367"/>
      <c r="AI6921" s="367"/>
      <c r="AJ6921" s="367"/>
      <c r="AK6921" s="367"/>
      <c r="AL6921" s="367"/>
      <c r="AM6921" s="367"/>
      <c r="AN6921" s="367"/>
      <c r="AO6921" s="367"/>
      <c r="AP6921" s="367"/>
      <c r="AQ6921" s="367"/>
      <c r="AR6921" s="367"/>
      <c r="AS6921" s="367"/>
      <c r="AT6921" s="367"/>
    </row>
    <row r="6922" spans="2:46" ht="13.8">
      <c r="B6922" s="26">
        <v>148.66666666666694</v>
      </c>
      <c r="C6922" s="363">
        <v>748.94197888323072</v>
      </c>
      <c r="D6922" s="367">
        <v>892.00000000000171</v>
      </c>
      <c r="E6922" s="367">
        <v>41488.372093023514</v>
      </c>
      <c r="F6922" s="367">
        <v>-99548.181609677733</v>
      </c>
      <c r="G6922" s="367">
        <v>892.00000000000557</v>
      </c>
      <c r="H6922" s="367">
        <v>223000</v>
      </c>
      <c r="I6922" s="384">
        <v>-1246190.9369838764</v>
      </c>
      <c r="J6922" s="367">
        <v>892</v>
      </c>
      <c r="K6922" s="367">
        <v>54060.606060606944</v>
      </c>
      <c r="L6922" s="384">
        <v>53830.739794048255</v>
      </c>
      <c r="M6922" s="367">
        <v>892.00000000001467</v>
      </c>
      <c r="N6922" s="367">
        <v>892</v>
      </c>
      <c r="O6922" s="384">
        <v>-757.04843728286073</v>
      </c>
      <c r="P6922" s="367">
        <v>12.933999999999999</v>
      </c>
      <c r="Q6922" s="367">
        <v>892</v>
      </c>
      <c r="R6922" s="384">
        <v>1141.8325498377876</v>
      </c>
      <c r="S6922" s="367">
        <v>12.488</v>
      </c>
      <c r="T6922" s="367">
        <v>30758.620689654752</v>
      </c>
      <c r="U6922" s="384">
        <v>21233.253413609076</v>
      </c>
      <c r="V6922" s="367">
        <v>891.99999999998784</v>
      </c>
      <c r="W6922" s="367">
        <v>1486666.6666666772</v>
      </c>
      <c r="X6922" s="384">
        <v>127380.00052630987</v>
      </c>
      <c r="Y6922" s="386">
        <v>892.00000000000637</v>
      </c>
      <c r="Z6922" s="367"/>
      <c r="AA6922" s="367"/>
      <c r="AB6922" s="367"/>
      <c r="AC6922" s="367"/>
      <c r="AD6922" s="367"/>
      <c r="AE6922" s="367"/>
      <c r="AF6922" s="367"/>
      <c r="AG6922" s="367"/>
      <c r="AH6922" s="367"/>
      <c r="AI6922" s="367"/>
      <c r="AJ6922" s="367"/>
      <c r="AK6922" s="367"/>
      <c r="AL6922" s="367"/>
      <c r="AM6922" s="367"/>
      <c r="AN6922" s="367"/>
      <c r="AO6922" s="367"/>
      <c r="AP6922" s="367"/>
      <c r="AQ6922" s="367"/>
      <c r="AR6922" s="367"/>
      <c r="AS6922" s="367"/>
      <c r="AT6922" s="367"/>
    </row>
    <row r="6923" spans="2:46" ht="13.8">
      <c r="B6923" s="26">
        <v>148.8333333333336</v>
      </c>
      <c r="C6923" s="363">
        <v>749.78092233209895</v>
      </c>
      <c r="D6923" s="367">
        <v>893.00000000000159</v>
      </c>
      <c r="E6923" s="367">
        <v>41534.883720930491</v>
      </c>
      <c r="F6923" s="367">
        <v>-99800.992345004022</v>
      </c>
      <c r="G6923" s="367">
        <v>893.00000000000557</v>
      </c>
      <c r="H6923" s="367">
        <v>223250</v>
      </c>
      <c r="I6923" s="384">
        <v>-1249250.4523250186</v>
      </c>
      <c r="J6923" s="367">
        <v>892.99999999999989</v>
      </c>
      <c r="K6923" s="367">
        <v>54121.212121213008</v>
      </c>
      <c r="L6923" s="384">
        <v>53782.998696314811</v>
      </c>
      <c r="M6923" s="367">
        <v>893.00000000001467</v>
      </c>
      <c r="N6923" s="367">
        <v>893</v>
      </c>
      <c r="O6923" s="384">
        <v>-759.64682699320213</v>
      </c>
      <c r="P6923" s="367">
        <v>12.948499999999999</v>
      </c>
      <c r="Q6923" s="367">
        <v>893</v>
      </c>
      <c r="R6923" s="384">
        <v>1142.2868588475983</v>
      </c>
      <c r="S6923" s="367">
        <v>12.501999999999999</v>
      </c>
      <c r="T6923" s="367">
        <v>30793.10344827544</v>
      </c>
      <c r="U6923" s="384">
        <v>21147.490173725913</v>
      </c>
      <c r="V6923" s="367">
        <v>892.99999999998784</v>
      </c>
      <c r="W6923" s="367">
        <v>1488333.333333344</v>
      </c>
      <c r="X6923" s="384">
        <v>127518.72881734247</v>
      </c>
      <c r="Y6923" s="386">
        <v>893.00000000000637</v>
      </c>
      <c r="Z6923" s="367"/>
      <c r="AA6923" s="367"/>
      <c r="AB6923" s="367"/>
      <c r="AC6923" s="367"/>
      <c r="AD6923" s="367"/>
      <c r="AE6923" s="367"/>
      <c r="AF6923" s="367"/>
      <c r="AG6923" s="367"/>
      <c r="AH6923" s="367"/>
      <c r="AI6923" s="367"/>
      <c r="AJ6923" s="367"/>
      <c r="AK6923" s="367"/>
      <c r="AL6923" s="367"/>
      <c r="AM6923" s="367"/>
      <c r="AN6923" s="367"/>
      <c r="AO6923" s="367"/>
      <c r="AP6923" s="367"/>
      <c r="AQ6923" s="367"/>
      <c r="AR6923" s="367"/>
      <c r="AS6923" s="367"/>
      <c r="AT6923" s="367"/>
    </row>
    <row r="6924" spans="2:46" ht="13.8">
      <c r="B6924" s="26">
        <v>149.00000000000026</v>
      </c>
      <c r="C6924" s="363">
        <v>750.61986426337762</v>
      </c>
      <c r="D6924" s="367">
        <v>894.00000000000159</v>
      </c>
      <c r="E6924" s="367">
        <v>41581.395348837468</v>
      </c>
      <c r="F6924" s="367">
        <v>-100054.119339311</v>
      </c>
      <c r="G6924" s="367">
        <v>894.00000000000557</v>
      </c>
      <c r="H6924" s="367">
        <v>223500</v>
      </c>
      <c r="I6924" s="384">
        <v>-1252313.6909367095</v>
      </c>
      <c r="J6924" s="367">
        <v>893.99999999999989</v>
      </c>
      <c r="K6924" s="367">
        <v>54181.818181819071</v>
      </c>
      <c r="L6924" s="384">
        <v>53735.015516922373</v>
      </c>
      <c r="M6924" s="367">
        <v>894.00000000001478</v>
      </c>
      <c r="N6924" s="367">
        <v>894</v>
      </c>
      <c r="O6924" s="384">
        <v>-762.24913536132669</v>
      </c>
      <c r="P6924" s="367">
        <v>12.963000000000001</v>
      </c>
      <c r="Q6924" s="367">
        <v>894</v>
      </c>
      <c r="R6924" s="384">
        <v>1142.7393184233122</v>
      </c>
      <c r="S6924" s="367">
        <v>12.516</v>
      </c>
      <c r="T6924" s="367">
        <v>30827.586206896129</v>
      </c>
      <c r="U6924" s="384">
        <v>21061.481542273585</v>
      </c>
      <c r="V6924" s="367">
        <v>893.99999999998772</v>
      </c>
      <c r="W6924" s="367">
        <v>1490000.0000000107</v>
      </c>
      <c r="X6924" s="384">
        <v>127657.4479831788</v>
      </c>
      <c r="Y6924" s="386">
        <v>894.00000000000637</v>
      </c>
      <c r="Z6924" s="367"/>
      <c r="AA6924" s="367"/>
      <c r="AB6924" s="367"/>
      <c r="AC6924" s="367"/>
      <c r="AD6924" s="367"/>
      <c r="AE6924" s="367"/>
      <c r="AF6924" s="367"/>
      <c r="AG6924" s="367"/>
      <c r="AH6924" s="367"/>
      <c r="AI6924" s="367"/>
      <c r="AJ6924" s="367"/>
      <c r="AK6924" s="367"/>
      <c r="AL6924" s="367"/>
      <c r="AM6924" s="367"/>
      <c r="AN6924" s="367"/>
      <c r="AO6924" s="367"/>
      <c r="AP6924" s="367"/>
      <c r="AQ6924" s="367"/>
      <c r="AR6924" s="367"/>
      <c r="AS6924" s="367"/>
      <c r="AT6924" s="367"/>
    </row>
    <row r="6925" spans="2:46" ht="13.8">
      <c r="B6925" s="26">
        <v>149.16666666666691</v>
      </c>
      <c r="C6925" s="363">
        <v>751.45880467706672</v>
      </c>
      <c r="D6925" s="367">
        <v>895.00000000000148</v>
      </c>
      <c r="E6925" s="367">
        <v>41627.906976744445</v>
      </c>
      <c r="F6925" s="367">
        <v>-100307.56259259861</v>
      </c>
      <c r="G6925" s="367">
        <v>895.00000000000557</v>
      </c>
      <c r="H6925" s="367">
        <v>223750</v>
      </c>
      <c r="I6925" s="384">
        <v>-1255380.652818948</v>
      </c>
      <c r="J6925" s="367">
        <v>894.99999999999989</v>
      </c>
      <c r="K6925" s="367">
        <v>54242.424242425135</v>
      </c>
      <c r="L6925" s="384">
        <v>53686.790255870983</v>
      </c>
      <c r="M6925" s="367">
        <v>895.00000000001478</v>
      </c>
      <c r="N6925" s="367">
        <v>895</v>
      </c>
      <c r="O6925" s="384">
        <v>-764.85536238723307</v>
      </c>
      <c r="P6925" s="367">
        <v>12.977499999999999</v>
      </c>
      <c r="Q6925" s="367">
        <v>895</v>
      </c>
      <c r="R6925" s="384">
        <v>1143.1899285649295</v>
      </c>
      <c r="S6925" s="367">
        <v>12.53</v>
      </c>
      <c r="T6925" s="367">
        <v>30862.068965516817</v>
      </c>
      <c r="U6925" s="384">
        <v>20975.227519252068</v>
      </c>
      <c r="V6925" s="367">
        <v>894.99999999998772</v>
      </c>
      <c r="W6925" s="367">
        <v>1491666.6666666775</v>
      </c>
      <c r="X6925" s="384">
        <v>127796.15802381888</v>
      </c>
      <c r="Y6925" s="386">
        <v>895.00000000000648</v>
      </c>
      <c r="Z6925" s="367"/>
      <c r="AA6925" s="367"/>
      <c r="AB6925" s="367"/>
      <c r="AC6925" s="367"/>
      <c r="AD6925" s="367"/>
      <c r="AE6925" s="367"/>
      <c r="AF6925" s="367"/>
      <c r="AG6925" s="367"/>
      <c r="AH6925" s="367"/>
      <c r="AI6925" s="367"/>
      <c r="AJ6925" s="367"/>
      <c r="AK6925" s="367"/>
      <c r="AL6925" s="367"/>
      <c r="AM6925" s="367"/>
      <c r="AN6925" s="367"/>
      <c r="AO6925" s="367"/>
      <c r="AP6925" s="367"/>
      <c r="AQ6925" s="367"/>
      <c r="AR6925" s="367"/>
      <c r="AS6925" s="367"/>
      <c r="AT6925" s="367"/>
    </row>
    <row r="6926" spans="2:46" ht="13.8">
      <c r="B6926" s="26">
        <v>149.33333333333357</v>
      </c>
      <c r="C6926" s="363">
        <v>752.29774357316649</v>
      </c>
      <c r="D6926" s="367">
        <v>896.00000000000148</v>
      </c>
      <c r="E6926" s="367">
        <v>41674.418604651422</v>
      </c>
      <c r="F6926" s="367">
        <v>-100561.32210486691</v>
      </c>
      <c r="G6926" s="367">
        <v>896.00000000000557</v>
      </c>
      <c r="H6926" s="367">
        <v>224000</v>
      </c>
      <c r="I6926" s="384">
        <v>-1258451.3379717348</v>
      </c>
      <c r="J6926" s="367">
        <v>895.99999999999989</v>
      </c>
      <c r="K6926" s="367">
        <v>54303.030303031199</v>
      </c>
      <c r="L6926" s="384">
        <v>53638.322913160606</v>
      </c>
      <c r="M6926" s="367">
        <v>896.00000000001489</v>
      </c>
      <c r="N6926" s="367">
        <v>896</v>
      </c>
      <c r="O6926" s="384">
        <v>-767.46550807092297</v>
      </c>
      <c r="P6926" s="367">
        <v>12.992000000000001</v>
      </c>
      <c r="Q6926" s="367">
        <v>896</v>
      </c>
      <c r="R6926" s="384">
        <v>1143.6386892724506</v>
      </c>
      <c r="S6926" s="367">
        <v>12.544</v>
      </c>
      <c r="T6926" s="367">
        <v>30896.551724137506</v>
      </c>
      <c r="U6926" s="384">
        <v>20888.728104661372</v>
      </c>
      <c r="V6926" s="367">
        <v>895.99999999998772</v>
      </c>
      <c r="W6926" s="367">
        <v>1493333.3333333442</v>
      </c>
      <c r="X6926" s="384">
        <v>127934.85893926265</v>
      </c>
      <c r="Y6926" s="386">
        <v>896.00000000000648</v>
      </c>
      <c r="Z6926" s="367"/>
      <c r="AA6926" s="367"/>
      <c r="AB6926" s="367"/>
      <c r="AC6926" s="367"/>
      <c r="AD6926" s="367"/>
      <c r="AE6926" s="367"/>
      <c r="AF6926" s="367"/>
      <c r="AG6926" s="367"/>
      <c r="AH6926" s="367"/>
      <c r="AI6926" s="367"/>
      <c r="AJ6926" s="367"/>
      <c r="AK6926" s="367"/>
      <c r="AL6926" s="367"/>
      <c r="AM6926" s="367"/>
      <c r="AN6926" s="367"/>
      <c r="AO6926" s="367"/>
      <c r="AP6926" s="367"/>
      <c r="AQ6926" s="367"/>
      <c r="AR6926" s="367"/>
      <c r="AS6926" s="367"/>
      <c r="AT6926" s="367"/>
    </row>
    <row r="6927" spans="2:46" ht="13.8">
      <c r="B6927" s="26">
        <v>149.50000000000023</v>
      </c>
      <c r="C6927" s="363">
        <v>753.13668095167679</v>
      </c>
      <c r="D6927" s="367">
        <v>897.00000000000136</v>
      </c>
      <c r="E6927" s="367">
        <v>41720.930232558399</v>
      </c>
      <c r="F6927" s="367">
        <v>-100815.39787611588</v>
      </c>
      <c r="G6927" s="367">
        <v>897.00000000000557</v>
      </c>
      <c r="H6927" s="367">
        <v>224250</v>
      </c>
      <c r="I6927" s="384">
        <v>-1261525.7463950694</v>
      </c>
      <c r="J6927" s="367">
        <v>896.99999999999989</v>
      </c>
      <c r="K6927" s="367">
        <v>54363.636363637263</v>
      </c>
      <c r="L6927" s="384">
        <v>53589.613488791263</v>
      </c>
      <c r="M6927" s="367">
        <v>897.00000000001489</v>
      </c>
      <c r="N6927" s="367">
        <v>897</v>
      </c>
      <c r="O6927" s="384">
        <v>-770.07957241239501</v>
      </c>
      <c r="P6927" s="367">
        <v>13.006500000000001</v>
      </c>
      <c r="Q6927" s="367">
        <v>897</v>
      </c>
      <c r="R6927" s="384">
        <v>1144.085600545875</v>
      </c>
      <c r="S6927" s="367">
        <v>12.558</v>
      </c>
      <c r="T6927" s="367">
        <v>30931.034482758194</v>
      </c>
      <c r="U6927" s="384">
        <v>20801.983298501502</v>
      </c>
      <c r="V6927" s="367">
        <v>896.99999999998761</v>
      </c>
      <c r="W6927" s="367">
        <v>1495000.0000000109</v>
      </c>
      <c r="X6927" s="384">
        <v>128073.55072951014</v>
      </c>
      <c r="Y6927" s="386">
        <v>897.00000000000659</v>
      </c>
      <c r="Z6927" s="367"/>
      <c r="AA6927" s="367"/>
      <c r="AB6927" s="367"/>
      <c r="AC6927" s="367"/>
      <c r="AD6927" s="367"/>
      <c r="AE6927" s="367"/>
      <c r="AF6927" s="367"/>
      <c r="AG6927" s="367"/>
      <c r="AH6927" s="367"/>
      <c r="AI6927" s="367"/>
      <c r="AJ6927" s="367"/>
      <c r="AK6927" s="367"/>
      <c r="AL6927" s="367"/>
      <c r="AM6927" s="367"/>
      <c r="AN6927" s="367"/>
      <c r="AO6927" s="367"/>
      <c r="AP6927" s="367"/>
      <c r="AQ6927" s="367"/>
      <c r="AR6927" s="367"/>
      <c r="AS6927" s="367"/>
      <c r="AT6927" s="367"/>
    </row>
    <row r="6928" spans="2:46" ht="13.8">
      <c r="B6928" s="26">
        <v>149.66666666666688</v>
      </c>
      <c r="C6928" s="363">
        <v>753.97561681259765</v>
      </c>
      <c r="D6928" s="367">
        <v>898.00000000000136</v>
      </c>
      <c r="E6928" s="367">
        <v>41767.441860465377</v>
      </c>
      <c r="F6928" s="367">
        <v>-101069.78990634553</v>
      </c>
      <c r="G6928" s="367">
        <v>898.00000000000568</v>
      </c>
      <c r="H6928" s="367">
        <v>224500</v>
      </c>
      <c r="I6928" s="384">
        <v>-1264603.8780889523</v>
      </c>
      <c r="J6928" s="367">
        <v>897.99999999999989</v>
      </c>
      <c r="K6928" s="367">
        <v>54424.242424243326</v>
      </c>
      <c r="L6928" s="384">
        <v>53540.661982762955</v>
      </c>
      <c r="M6928" s="367">
        <v>898.00000000001489</v>
      </c>
      <c r="N6928" s="367">
        <v>898</v>
      </c>
      <c r="O6928" s="384">
        <v>-772.6975554116492</v>
      </c>
      <c r="P6928" s="367">
        <v>13.020999999999999</v>
      </c>
      <c r="Q6928" s="367">
        <v>898</v>
      </c>
      <c r="R6928" s="384">
        <v>1144.5306623852027</v>
      </c>
      <c r="S6928" s="367">
        <v>12.571999999999999</v>
      </c>
      <c r="T6928" s="367">
        <v>30965.517241378882</v>
      </c>
      <c r="U6928" s="384">
        <v>20714.993100772448</v>
      </c>
      <c r="V6928" s="367">
        <v>897.99999999998761</v>
      </c>
      <c r="W6928" s="367">
        <v>1496666.6666666777</v>
      </c>
      <c r="X6928" s="384">
        <v>128212.23339456134</v>
      </c>
      <c r="Y6928" s="386">
        <v>898.00000000000659</v>
      </c>
      <c r="Z6928" s="367"/>
      <c r="AA6928" s="367"/>
      <c r="AB6928" s="367"/>
      <c r="AC6928" s="367"/>
      <c r="AD6928" s="367"/>
      <c r="AE6928" s="367"/>
      <c r="AF6928" s="367"/>
      <c r="AG6928" s="367"/>
      <c r="AH6928" s="367"/>
      <c r="AI6928" s="367"/>
      <c r="AJ6928" s="367"/>
      <c r="AK6928" s="367"/>
      <c r="AL6928" s="367"/>
      <c r="AM6928" s="367"/>
      <c r="AN6928" s="367"/>
      <c r="AO6928" s="367"/>
      <c r="AP6928" s="367"/>
      <c r="AQ6928" s="367"/>
      <c r="AR6928" s="367"/>
      <c r="AS6928" s="367"/>
      <c r="AT6928" s="367"/>
    </row>
    <row r="6929" spans="2:46" ht="13.8">
      <c r="B6929" s="26">
        <v>149.83333333333354</v>
      </c>
      <c r="C6929" s="363">
        <v>754.81455115592894</v>
      </c>
      <c r="D6929" s="367">
        <v>899.00000000000125</v>
      </c>
      <c r="E6929" s="367">
        <v>41813.953488372354</v>
      </c>
      <c r="F6929" s="367">
        <v>-101324.49819555583</v>
      </c>
      <c r="G6929" s="367">
        <v>899.00000000000568</v>
      </c>
      <c r="H6929" s="367">
        <v>224750</v>
      </c>
      <c r="I6929" s="384">
        <v>-1267685.7330533827</v>
      </c>
      <c r="J6929" s="367">
        <v>898.99999999999989</v>
      </c>
      <c r="K6929" s="367">
        <v>54484.84848484939</v>
      </c>
      <c r="L6929" s="384">
        <v>53491.468395075659</v>
      </c>
      <c r="M6929" s="367">
        <v>899.00000000001501</v>
      </c>
      <c r="N6929" s="367">
        <v>899</v>
      </c>
      <c r="O6929" s="384">
        <v>-775.31945706868669</v>
      </c>
      <c r="P6929" s="367">
        <v>13.035500000000001</v>
      </c>
      <c r="Q6929" s="367">
        <v>899</v>
      </c>
      <c r="R6929" s="384">
        <v>1144.9738747904348</v>
      </c>
      <c r="S6929" s="367">
        <v>12.586</v>
      </c>
      <c r="T6929" s="367">
        <v>30999.999999999571</v>
      </c>
      <c r="U6929" s="384">
        <v>20627.757511474214</v>
      </c>
      <c r="V6929" s="367">
        <v>898.99999999998761</v>
      </c>
      <c r="W6929" s="367">
        <v>1498333.3333333444</v>
      </c>
      <c r="X6929" s="384">
        <v>128350.90693441626</v>
      </c>
      <c r="Y6929" s="386">
        <v>899.00000000000659</v>
      </c>
      <c r="Z6929" s="367"/>
      <c r="AA6929" s="367"/>
      <c r="AB6929" s="367"/>
      <c r="AC6929" s="367"/>
      <c r="AD6929" s="367"/>
      <c r="AE6929" s="367"/>
      <c r="AF6929" s="367"/>
      <c r="AG6929" s="367"/>
      <c r="AH6929" s="367"/>
      <c r="AI6929" s="367"/>
      <c r="AJ6929" s="367"/>
      <c r="AK6929" s="367"/>
      <c r="AL6929" s="367"/>
      <c r="AM6929" s="367"/>
      <c r="AN6929" s="367"/>
      <c r="AO6929" s="367"/>
      <c r="AP6929" s="367"/>
      <c r="AQ6929" s="367"/>
      <c r="AR6929" s="367"/>
      <c r="AS6929" s="367"/>
      <c r="AT6929" s="367"/>
    </row>
    <row r="6930" spans="2:46" ht="13.8">
      <c r="B6930" s="26">
        <v>150.0000000000002</v>
      </c>
      <c r="C6930" s="363">
        <v>755.65348398167077</v>
      </c>
      <c r="D6930" s="367">
        <v>900.00000000000125</v>
      </c>
      <c r="E6930" s="367">
        <v>41860.465116279331</v>
      </c>
      <c r="F6930" s="367">
        <v>-101579.52274374677</v>
      </c>
      <c r="G6930" s="367">
        <v>900.00000000000568</v>
      </c>
      <c r="H6930" s="367">
        <v>225000</v>
      </c>
      <c r="I6930" s="384">
        <v>-1270771.3112883617</v>
      </c>
      <c r="J6930" s="367">
        <v>899.99999999999989</v>
      </c>
      <c r="K6930" s="367">
        <v>54545.454545455454</v>
      </c>
      <c r="L6930" s="384">
        <v>53442.032725729405</v>
      </c>
      <c r="M6930" s="367">
        <v>900.00000000001501</v>
      </c>
      <c r="N6930" s="367">
        <v>900</v>
      </c>
      <c r="O6930" s="384">
        <v>-777.94527738350666</v>
      </c>
      <c r="P6930" s="367">
        <v>13.05</v>
      </c>
      <c r="Q6930" s="367">
        <v>900</v>
      </c>
      <c r="R6930" s="384">
        <v>1145.4152377615694</v>
      </c>
      <c r="S6930" s="367">
        <v>12.6</v>
      </c>
      <c r="T6930" s="367">
        <v>31034.482758620259</v>
      </c>
      <c r="U6930" s="384">
        <v>20540.276530606814</v>
      </c>
      <c r="V6930" s="367">
        <v>899.99999999998749</v>
      </c>
      <c r="W6930" s="367">
        <v>1500000.0000000112</v>
      </c>
      <c r="X6930" s="384">
        <v>128489.5713490749</v>
      </c>
      <c r="Y6930" s="386">
        <v>900.00000000000671</v>
      </c>
      <c r="Z6930" s="367"/>
      <c r="AA6930" s="367"/>
      <c r="AB6930" s="367"/>
      <c r="AC6930" s="367"/>
      <c r="AD6930" s="367"/>
      <c r="AE6930" s="367"/>
      <c r="AF6930" s="367"/>
      <c r="AG6930" s="367"/>
      <c r="AH6930" s="367"/>
      <c r="AI6930" s="367"/>
      <c r="AJ6930" s="367"/>
      <c r="AK6930" s="367"/>
      <c r="AL6930" s="367"/>
      <c r="AM6930" s="367"/>
      <c r="AN6930" s="367"/>
      <c r="AO6930" s="367"/>
      <c r="AP6930" s="367"/>
      <c r="AQ6930" s="367"/>
      <c r="AR6930" s="367"/>
      <c r="AS6930" s="367"/>
      <c r="AT6930" s="367"/>
    </row>
    <row r="6931" spans="2:46" ht="13.8">
      <c r="B6931" s="26">
        <v>150.16666666666686</v>
      </c>
      <c r="C6931" s="363">
        <v>756.49241528982338</v>
      </c>
      <c r="D6931" s="367">
        <v>901.00000000000114</v>
      </c>
      <c r="E6931" s="367">
        <v>41906.976744186308</v>
      </c>
      <c r="F6931" s="367">
        <v>-101834.8635509184</v>
      </c>
      <c r="G6931" s="367">
        <v>901.00000000000568</v>
      </c>
      <c r="H6931" s="367">
        <v>225250</v>
      </c>
      <c r="I6931" s="384">
        <v>-1273860.6127938882</v>
      </c>
      <c r="J6931" s="367">
        <v>900.99999999999989</v>
      </c>
      <c r="K6931" s="367">
        <v>54606.060606061517</v>
      </c>
      <c r="L6931" s="384">
        <v>53392.354974724163</v>
      </c>
      <c r="M6931" s="367">
        <v>901.00000000001512</v>
      </c>
      <c r="N6931" s="367">
        <v>901</v>
      </c>
      <c r="O6931" s="384">
        <v>-780.57501635610879</v>
      </c>
      <c r="P6931" s="367">
        <v>13.064499999999999</v>
      </c>
      <c r="Q6931" s="367">
        <v>901</v>
      </c>
      <c r="R6931" s="384">
        <v>1145.8547512986079</v>
      </c>
      <c r="S6931" s="367">
        <v>12.614000000000001</v>
      </c>
      <c r="T6931" s="367">
        <v>31068.965517240948</v>
      </c>
      <c r="U6931" s="384">
        <v>20452.550158170223</v>
      </c>
      <c r="V6931" s="367">
        <v>900.99999999998749</v>
      </c>
      <c r="W6931" s="367">
        <v>1501666.6666666779</v>
      </c>
      <c r="X6931" s="384">
        <v>128628.22663853723</v>
      </c>
      <c r="Y6931" s="386">
        <v>901.00000000000671</v>
      </c>
      <c r="Z6931" s="367"/>
      <c r="AA6931" s="367"/>
      <c r="AB6931" s="367"/>
      <c r="AC6931" s="367"/>
      <c r="AD6931" s="367"/>
      <c r="AE6931" s="367"/>
      <c r="AF6931" s="367"/>
      <c r="AG6931" s="367"/>
      <c r="AH6931" s="367"/>
      <c r="AI6931" s="367"/>
      <c r="AJ6931" s="367"/>
      <c r="AK6931" s="367"/>
      <c r="AL6931" s="367"/>
      <c r="AM6931" s="367"/>
      <c r="AN6931" s="367"/>
      <c r="AO6931" s="367"/>
      <c r="AP6931" s="367"/>
      <c r="AQ6931" s="367"/>
      <c r="AR6931" s="367"/>
      <c r="AS6931" s="367"/>
      <c r="AT6931" s="367"/>
    </row>
    <row r="6932" spans="2:46" ht="13.8">
      <c r="B6932" s="26">
        <v>150.33333333333351</v>
      </c>
      <c r="C6932" s="363">
        <v>757.33134508038631</v>
      </c>
      <c r="D6932" s="367">
        <v>902.00000000000114</v>
      </c>
      <c r="E6932" s="367">
        <v>41953.488372093285</v>
      </c>
      <c r="F6932" s="367">
        <v>-102090.5206170707</v>
      </c>
      <c r="G6932" s="367">
        <v>902.00000000000568</v>
      </c>
      <c r="H6932" s="367">
        <v>225500</v>
      </c>
      <c r="I6932" s="384">
        <v>-1276953.637569963</v>
      </c>
      <c r="J6932" s="367">
        <v>901.99999999999989</v>
      </c>
      <c r="K6932" s="367">
        <v>54666.666666667581</v>
      </c>
      <c r="L6932" s="384">
        <v>53342.435142059963</v>
      </c>
      <c r="M6932" s="367">
        <v>902.00000000001512</v>
      </c>
      <c r="N6932" s="367">
        <v>902</v>
      </c>
      <c r="O6932" s="384">
        <v>-783.20867398649398</v>
      </c>
      <c r="P6932" s="367">
        <v>13.079000000000001</v>
      </c>
      <c r="Q6932" s="367">
        <v>902</v>
      </c>
      <c r="R6932" s="384">
        <v>1146.29241540155</v>
      </c>
      <c r="S6932" s="367">
        <v>12.628</v>
      </c>
      <c r="T6932" s="367">
        <v>31103.448275861636</v>
      </c>
      <c r="U6932" s="384">
        <v>20364.578394164451</v>
      </c>
      <c r="V6932" s="367">
        <v>901.99999999998749</v>
      </c>
      <c r="W6932" s="367">
        <v>1503333.3333333447</v>
      </c>
      <c r="X6932" s="384">
        <v>128766.87280280332</v>
      </c>
      <c r="Y6932" s="386">
        <v>902.00000000000682</v>
      </c>
      <c r="Z6932" s="367"/>
      <c r="AA6932" s="367"/>
      <c r="AB6932" s="367"/>
      <c r="AC6932" s="367"/>
      <c r="AD6932" s="367"/>
      <c r="AE6932" s="367"/>
      <c r="AF6932" s="367"/>
      <c r="AG6932" s="367"/>
      <c r="AH6932" s="367"/>
      <c r="AI6932" s="367"/>
      <c r="AJ6932" s="367"/>
      <c r="AK6932" s="367"/>
      <c r="AL6932" s="367"/>
      <c r="AM6932" s="367"/>
      <c r="AN6932" s="367"/>
      <c r="AO6932" s="367"/>
      <c r="AP6932" s="367"/>
      <c r="AQ6932" s="367"/>
      <c r="AR6932" s="367"/>
      <c r="AS6932" s="367"/>
      <c r="AT6932" s="367"/>
    </row>
    <row r="6933" spans="2:46" ht="13.8">
      <c r="B6933" s="26">
        <v>150.50000000000017</v>
      </c>
      <c r="C6933" s="363">
        <v>758.1702733533599</v>
      </c>
      <c r="D6933" s="367">
        <v>903.00000000000102</v>
      </c>
      <c r="E6933" s="367">
        <v>42000.000000000262</v>
      </c>
      <c r="F6933" s="367">
        <v>-102346.49394220364</v>
      </c>
      <c r="G6933" s="367">
        <v>903.00000000000568</v>
      </c>
      <c r="H6933" s="367">
        <v>225750</v>
      </c>
      <c r="I6933" s="384">
        <v>-1280050.3856165856</v>
      </c>
      <c r="J6933" s="367">
        <v>902.99999999999989</v>
      </c>
      <c r="K6933" s="367">
        <v>54727.272727273645</v>
      </c>
      <c r="L6933" s="384">
        <v>53292.273227736776</v>
      </c>
      <c r="M6933" s="367">
        <v>903.00000000001523</v>
      </c>
      <c r="N6933" s="367">
        <v>903</v>
      </c>
      <c r="O6933" s="384">
        <v>-785.84625027466143</v>
      </c>
      <c r="P6933" s="367">
        <v>13.093499999999999</v>
      </c>
      <c r="Q6933" s="367">
        <v>903</v>
      </c>
      <c r="R6933" s="384">
        <v>1146.7282300703953</v>
      </c>
      <c r="S6933" s="367">
        <v>12.642000000000001</v>
      </c>
      <c r="T6933" s="367">
        <v>31137.931034482324</v>
      </c>
      <c r="U6933" s="384">
        <v>20276.361238589514</v>
      </c>
      <c r="V6933" s="367">
        <v>902.99999999998738</v>
      </c>
      <c r="W6933" s="367">
        <v>1505000.0000000114</v>
      </c>
      <c r="X6933" s="384">
        <v>128905.50984187312</v>
      </c>
      <c r="Y6933" s="386">
        <v>903.00000000000682</v>
      </c>
      <c r="Z6933" s="367"/>
      <c r="AA6933" s="367"/>
      <c r="AB6933" s="367"/>
      <c r="AC6933" s="367"/>
      <c r="AD6933" s="367"/>
      <c r="AE6933" s="367"/>
      <c r="AF6933" s="367"/>
      <c r="AG6933" s="367"/>
      <c r="AH6933" s="367"/>
      <c r="AI6933" s="367"/>
      <c r="AJ6933" s="367"/>
      <c r="AK6933" s="367"/>
      <c r="AL6933" s="367"/>
      <c r="AM6933" s="367"/>
      <c r="AN6933" s="367"/>
      <c r="AO6933" s="367"/>
      <c r="AP6933" s="367"/>
      <c r="AQ6933" s="367"/>
      <c r="AR6933" s="367"/>
      <c r="AS6933" s="367"/>
      <c r="AT6933" s="367"/>
    </row>
    <row r="6934" spans="2:46" ht="13.8">
      <c r="B6934" s="26">
        <v>150.66666666666683</v>
      </c>
      <c r="C6934" s="363">
        <v>759.00920010874404</v>
      </c>
      <c r="D6934" s="367">
        <v>904.00000000000102</v>
      </c>
      <c r="E6934" s="367">
        <v>42046.511627907239</v>
      </c>
      <c r="F6934" s="367">
        <v>-102602.78352631726</v>
      </c>
      <c r="G6934" s="367">
        <v>904.00000000000568</v>
      </c>
      <c r="H6934" s="367">
        <v>226000</v>
      </c>
      <c r="I6934" s="384">
        <v>-1283150.8569337565</v>
      </c>
      <c r="J6934" s="367">
        <v>903.99999999999989</v>
      </c>
      <c r="K6934" s="367">
        <v>54787.878787879708</v>
      </c>
      <c r="L6934" s="384">
        <v>53241.86923175463</v>
      </c>
      <c r="M6934" s="367">
        <v>904.00000000001523</v>
      </c>
      <c r="N6934" s="367">
        <v>904</v>
      </c>
      <c r="O6934" s="384">
        <v>-788.48774522061194</v>
      </c>
      <c r="P6934" s="367">
        <v>13.108000000000001</v>
      </c>
      <c r="Q6934" s="367">
        <v>904</v>
      </c>
      <c r="R6934" s="384">
        <v>1147.1621953051442</v>
      </c>
      <c r="S6934" s="367">
        <v>12.656000000000001</v>
      </c>
      <c r="T6934" s="367">
        <v>31172.413793103013</v>
      </c>
      <c r="U6934" s="384">
        <v>20187.898691445389</v>
      </c>
      <c r="V6934" s="367">
        <v>903.99999999998738</v>
      </c>
      <c r="W6934" s="367">
        <v>1506666.6666666782</v>
      </c>
      <c r="X6934" s="384">
        <v>129044.1377557466</v>
      </c>
      <c r="Y6934" s="386">
        <v>904.00000000000682</v>
      </c>
      <c r="Z6934" s="367"/>
      <c r="AA6934" s="367"/>
      <c r="AB6934" s="367"/>
      <c r="AC6934" s="367"/>
      <c r="AD6934" s="367"/>
      <c r="AE6934" s="367"/>
      <c r="AF6934" s="367"/>
      <c r="AG6934" s="367"/>
      <c r="AH6934" s="367"/>
      <c r="AI6934" s="367"/>
      <c r="AJ6934" s="367"/>
      <c r="AK6934" s="367"/>
      <c r="AL6934" s="367"/>
      <c r="AM6934" s="367"/>
      <c r="AN6934" s="367"/>
      <c r="AO6934" s="367"/>
      <c r="AP6934" s="367"/>
      <c r="AQ6934" s="367"/>
      <c r="AR6934" s="367"/>
      <c r="AS6934" s="367"/>
      <c r="AT6934" s="367"/>
    </row>
    <row r="6935" spans="2:46" ht="13.8">
      <c r="B6935" s="26">
        <v>150.83333333333348</v>
      </c>
      <c r="C6935" s="363">
        <v>759.84812534653861</v>
      </c>
      <c r="D6935" s="367">
        <v>905.00000000000091</v>
      </c>
      <c r="E6935" s="367">
        <v>42093.023255814216</v>
      </c>
      <c r="F6935" s="367">
        <v>-102859.38936941154</v>
      </c>
      <c r="G6935" s="367">
        <v>905.00000000000568</v>
      </c>
      <c r="H6935" s="367">
        <v>226250</v>
      </c>
      <c r="I6935" s="384">
        <v>-1286255.051521475</v>
      </c>
      <c r="J6935" s="367">
        <v>904.99999999999989</v>
      </c>
      <c r="K6935" s="367">
        <v>54848.484848485772</v>
      </c>
      <c r="L6935" s="384">
        <v>53191.223154113497</v>
      </c>
      <c r="M6935" s="367">
        <v>905.00000000001535</v>
      </c>
      <c r="N6935" s="367">
        <v>905</v>
      </c>
      <c r="O6935" s="384">
        <v>-791.13315882434483</v>
      </c>
      <c r="P6935" s="367">
        <v>13.1225</v>
      </c>
      <c r="Q6935" s="367">
        <v>905</v>
      </c>
      <c r="R6935" s="384">
        <v>1147.5943111057968</v>
      </c>
      <c r="S6935" s="367">
        <v>12.669999999999998</v>
      </c>
      <c r="T6935" s="367">
        <v>31206.896551723701</v>
      </c>
      <c r="U6935" s="384">
        <v>20099.190752732076</v>
      </c>
      <c r="V6935" s="367">
        <v>904.99999999998738</v>
      </c>
      <c r="W6935" s="367">
        <v>1508333.3333333449</v>
      </c>
      <c r="X6935" s="384">
        <v>129182.75654442386</v>
      </c>
      <c r="Y6935" s="386">
        <v>905.00000000000693</v>
      </c>
      <c r="Z6935" s="367"/>
      <c r="AA6935" s="367"/>
      <c r="AB6935" s="367"/>
      <c r="AC6935" s="367"/>
      <c r="AD6935" s="367"/>
      <c r="AE6935" s="367"/>
      <c r="AF6935" s="367"/>
      <c r="AG6935" s="367"/>
      <c r="AH6935" s="367"/>
      <c r="AI6935" s="367"/>
      <c r="AJ6935" s="367"/>
      <c r="AK6935" s="367"/>
      <c r="AL6935" s="367"/>
      <c r="AM6935" s="367"/>
      <c r="AN6935" s="367"/>
      <c r="AO6935" s="367"/>
      <c r="AP6935" s="367"/>
      <c r="AQ6935" s="367"/>
      <c r="AR6935" s="367"/>
      <c r="AS6935" s="367"/>
      <c r="AT6935" s="367"/>
    </row>
    <row r="6936" spans="2:46" ht="13.8">
      <c r="B6936" s="26">
        <v>151.00000000000014</v>
      </c>
      <c r="C6936" s="363">
        <v>760.68704906674384</v>
      </c>
      <c r="D6936" s="367">
        <v>906.00000000000091</v>
      </c>
      <c r="E6936" s="367">
        <v>42139.534883721193</v>
      </c>
      <c r="F6936" s="367">
        <v>-103116.31147148648</v>
      </c>
      <c r="G6936" s="367">
        <v>906.00000000000568</v>
      </c>
      <c r="H6936" s="367">
        <v>226500</v>
      </c>
      <c r="I6936" s="384">
        <v>-1289362.9693797419</v>
      </c>
      <c r="J6936" s="367">
        <v>905.99999999999989</v>
      </c>
      <c r="K6936" s="367">
        <v>54909.090909091836</v>
      </c>
      <c r="L6936" s="384">
        <v>53140.334994813406</v>
      </c>
      <c r="M6936" s="367">
        <v>906.00000000001535</v>
      </c>
      <c r="N6936" s="367">
        <v>906</v>
      </c>
      <c r="O6936" s="384">
        <v>-793.78249108585999</v>
      </c>
      <c r="P6936" s="367">
        <v>13.136999999999999</v>
      </c>
      <c r="Q6936" s="367">
        <v>906</v>
      </c>
      <c r="R6936" s="384">
        <v>1148.0245774723528</v>
      </c>
      <c r="S6936" s="367">
        <v>12.683999999999999</v>
      </c>
      <c r="T6936" s="367">
        <v>31241.37931034439</v>
      </c>
      <c r="U6936" s="384">
        <v>20010.237422449602</v>
      </c>
      <c r="V6936" s="367">
        <v>905.99999999998727</v>
      </c>
      <c r="W6936" s="367">
        <v>1510000.0000000116</v>
      </c>
      <c r="X6936" s="384">
        <v>129321.36620790478</v>
      </c>
      <c r="Y6936" s="386">
        <v>906.00000000000693</v>
      </c>
      <c r="Z6936" s="367"/>
      <c r="AA6936" s="367"/>
      <c r="AB6936" s="367"/>
      <c r="AC6936" s="367"/>
      <c r="AD6936" s="367"/>
      <c r="AE6936" s="367"/>
      <c r="AF6936" s="367"/>
      <c r="AG6936" s="367"/>
      <c r="AH6936" s="367"/>
      <c r="AI6936" s="367"/>
      <c r="AJ6936" s="367"/>
      <c r="AK6936" s="367"/>
      <c r="AL6936" s="367"/>
      <c r="AM6936" s="367"/>
      <c r="AN6936" s="367"/>
      <c r="AO6936" s="367"/>
      <c r="AP6936" s="367"/>
      <c r="AQ6936" s="367"/>
      <c r="AR6936" s="367"/>
      <c r="AS6936" s="367"/>
      <c r="AT6936" s="367"/>
    </row>
    <row r="6937" spans="2:46" ht="13.8">
      <c r="B6937" s="26">
        <v>151.1666666666668</v>
      </c>
      <c r="C6937" s="363">
        <v>761.5259712693595</v>
      </c>
      <c r="D6937" s="367">
        <v>907.0000000000008</v>
      </c>
      <c r="E6937" s="367">
        <v>42186.04651162817</v>
      </c>
      <c r="F6937" s="367">
        <v>-103373.54983254209</v>
      </c>
      <c r="G6937" s="367">
        <v>907.00000000000568</v>
      </c>
      <c r="H6937" s="367">
        <v>226750</v>
      </c>
      <c r="I6937" s="384">
        <v>-1292474.6105085562</v>
      </c>
      <c r="J6937" s="367">
        <v>906.99999999999989</v>
      </c>
      <c r="K6937" s="367">
        <v>54969.696969697899</v>
      </c>
      <c r="L6937" s="384">
        <v>53089.204753854334</v>
      </c>
      <c r="M6937" s="367">
        <v>907.00000000001546</v>
      </c>
      <c r="N6937" s="367">
        <v>907</v>
      </c>
      <c r="O6937" s="384">
        <v>-796.43574200515843</v>
      </c>
      <c r="P6937" s="367">
        <v>13.1515</v>
      </c>
      <c r="Q6937" s="367">
        <v>907</v>
      </c>
      <c r="R6937" s="384">
        <v>1148.452994404812</v>
      </c>
      <c r="S6937" s="367">
        <v>12.697999999999999</v>
      </c>
      <c r="T6937" s="367">
        <v>31275.862068965078</v>
      </c>
      <c r="U6937" s="384">
        <v>19921.038700597943</v>
      </c>
      <c r="V6937" s="367">
        <v>906.99999999998727</v>
      </c>
      <c r="W6937" s="367">
        <v>1511666.6666666784</v>
      </c>
      <c r="X6937" s="384">
        <v>129459.96674618944</v>
      </c>
      <c r="Y6937" s="386">
        <v>907.00000000000705</v>
      </c>
      <c r="Z6937" s="367"/>
      <c r="AA6937" s="367"/>
      <c r="AB6937" s="367"/>
      <c r="AC6937" s="367"/>
      <c r="AD6937" s="367"/>
      <c r="AE6937" s="367"/>
      <c r="AF6937" s="367"/>
      <c r="AG6937" s="367"/>
      <c r="AH6937" s="367"/>
      <c r="AI6937" s="367"/>
      <c r="AJ6937" s="367"/>
      <c r="AK6937" s="367"/>
      <c r="AL6937" s="367"/>
      <c r="AM6937" s="367"/>
      <c r="AN6937" s="367"/>
      <c r="AO6937" s="367"/>
      <c r="AP6937" s="367"/>
      <c r="AQ6937" s="367"/>
      <c r="AR6937" s="367"/>
      <c r="AS6937" s="367"/>
      <c r="AT6937" s="367"/>
    </row>
    <row r="6938" spans="2:46" ht="13.8">
      <c r="B6938" s="26">
        <v>151.33333333333346</v>
      </c>
      <c r="C6938" s="363">
        <v>762.36489195438583</v>
      </c>
      <c r="D6938" s="367">
        <v>908.0000000000008</v>
      </c>
      <c r="E6938" s="367">
        <v>42232.558139535147</v>
      </c>
      <c r="F6938" s="367">
        <v>-103631.10445257838</v>
      </c>
      <c r="G6938" s="367">
        <v>908.00000000000568</v>
      </c>
      <c r="H6938" s="367">
        <v>227000</v>
      </c>
      <c r="I6938" s="384">
        <v>-1295589.9749079191</v>
      </c>
      <c r="J6938" s="367">
        <v>907.99999999999989</v>
      </c>
      <c r="K6938" s="367">
        <v>55030.303030303963</v>
      </c>
      <c r="L6938" s="384">
        <v>53037.832431236297</v>
      </c>
      <c r="M6938" s="367">
        <v>908.00000000001546</v>
      </c>
      <c r="N6938" s="367">
        <v>908</v>
      </c>
      <c r="O6938" s="384">
        <v>-799.09291158223914</v>
      </c>
      <c r="P6938" s="367">
        <v>13.166</v>
      </c>
      <c r="Q6938" s="367">
        <v>908</v>
      </c>
      <c r="R6938" s="384">
        <v>1148.879561903175</v>
      </c>
      <c r="S6938" s="367">
        <v>12.712</v>
      </c>
      <c r="T6938" s="367">
        <v>31310.344827585766</v>
      </c>
      <c r="U6938" s="384">
        <v>19831.594587177096</v>
      </c>
      <c r="V6938" s="367">
        <v>907.99999999998727</v>
      </c>
      <c r="W6938" s="367">
        <v>1513333.3333333451</v>
      </c>
      <c r="X6938" s="384">
        <v>129598.55815927782</v>
      </c>
      <c r="Y6938" s="386">
        <v>908.00000000000705</v>
      </c>
      <c r="Z6938" s="367"/>
      <c r="AA6938" s="367"/>
      <c r="AB6938" s="367"/>
      <c r="AC6938" s="367"/>
      <c r="AD6938" s="367"/>
      <c r="AE6938" s="367"/>
      <c r="AF6938" s="367"/>
      <c r="AG6938" s="367"/>
      <c r="AH6938" s="367"/>
      <c r="AI6938" s="367"/>
      <c r="AJ6938" s="367"/>
      <c r="AK6938" s="367"/>
      <c r="AL6938" s="367"/>
      <c r="AM6938" s="367"/>
      <c r="AN6938" s="367"/>
      <c r="AO6938" s="367"/>
      <c r="AP6938" s="367"/>
      <c r="AQ6938" s="367"/>
      <c r="AR6938" s="367"/>
      <c r="AS6938" s="367"/>
      <c r="AT6938" s="367"/>
    </row>
    <row r="6939" spans="2:46" ht="13.8">
      <c r="B6939" s="26">
        <v>151.50000000000011</v>
      </c>
      <c r="C6939" s="363">
        <v>763.2038111218227</v>
      </c>
      <c r="D6939" s="367">
        <v>909.00000000000068</v>
      </c>
      <c r="E6939" s="367">
        <v>42279.069767442124</v>
      </c>
      <c r="F6939" s="367">
        <v>-103888.97533159531</v>
      </c>
      <c r="G6939" s="367">
        <v>909.00000000000568</v>
      </c>
      <c r="H6939" s="367">
        <v>227250</v>
      </c>
      <c r="I6939" s="384">
        <v>-1298709.0625778297</v>
      </c>
      <c r="J6939" s="367">
        <v>908.99999999999989</v>
      </c>
      <c r="K6939" s="367">
        <v>55090.909090910027</v>
      </c>
      <c r="L6939" s="384">
        <v>52986.218026959279</v>
      </c>
      <c r="M6939" s="367">
        <v>909.00000000001546</v>
      </c>
      <c r="N6939" s="367">
        <v>909</v>
      </c>
      <c r="O6939" s="384">
        <v>-801.75399981710234</v>
      </c>
      <c r="P6939" s="367">
        <v>13.1805</v>
      </c>
      <c r="Q6939" s="367">
        <v>909</v>
      </c>
      <c r="R6939" s="384">
        <v>1149.3042799674415</v>
      </c>
      <c r="S6939" s="367">
        <v>12.725999999999999</v>
      </c>
      <c r="T6939" s="367">
        <v>31344.827586206455</v>
      </c>
      <c r="U6939" s="384">
        <v>19741.905082187088</v>
      </c>
      <c r="V6939" s="367">
        <v>908.99999999998715</v>
      </c>
      <c r="W6939" s="367">
        <v>1515000.0000000119</v>
      </c>
      <c r="X6939" s="384">
        <v>129737.14044716992</v>
      </c>
      <c r="Y6939" s="386">
        <v>909.00000000000716</v>
      </c>
      <c r="Z6939" s="367"/>
      <c r="AA6939" s="367"/>
      <c r="AB6939" s="367"/>
      <c r="AC6939" s="367"/>
      <c r="AD6939" s="367"/>
      <c r="AE6939" s="367"/>
      <c r="AF6939" s="367"/>
      <c r="AG6939" s="367"/>
      <c r="AH6939" s="367"/>
      <c r="AI6939" s="367"/>
      <c r="AJ6939" s="367"/>
      <c r="AK6939" s="367"/>
      <c r="AL6939" s="367"/>
      <c r="AM6939" s="367"/>
      <c r="AN6939" s="367"/>
      <c r="AO6939" s="367"/>
      <c r="AP6939" s="367"/>
      <c r="AQ6939" s="367"/>
      <c r="AR6939" s="367"/>
      <c r="AS6939" s="367"/>
      <c r="AT6939" s="367"/>
    </row>
    <row r="6940" spans="2:46" ht="13.8">
      <c r="B6940" s="26">
        <v>151.66666666666677</v>
      </c>
      <c r="C6940" s="363">
        <v>764.04272877167011</v>
      </c>
      <c r="D6940" s="367">
        <v>910.00000000000068</v>
      </c>
      <c r="E6940" s="367">
        <v>42325.581395349102</v>
      </c>
      <c r="F6940" s="367">
        <v>-104147.16246959292</v>
      </c>
      <c r="G6940" s="367">
        <v>910.00000000000568</v>
      </c>
      <c r="H6940" s="367">
        <v>227500</v>
      </c>
      <c r="I6940" s="384">
        <v>-1301831.8735182886</v>
      </c>
      <c r="J6940" s="367">
        <v>909.99999999999989</v>
      </c>
      <c r="K6940" s="367">
        <v>55151.515151516091</v>
      </c>
      <c r="L6940" s="384">
        <v>52934.361541023296</v>
      </c>
      <c r="M6940" s="367">
        <v>910.00000000001558</v>
      </c>
      <c r="N6940" s="367">
        <v>910</v>
      </c>
      <c r="O6940" s="384">
        <v>-804.41900670974837</v>
      </c>
      <c r="P6940" s="367">
        <v>13.195</v>
      </c>
      <c r="Q6940" s="367">
        <v>910</v>
      </c>
      <c r="R6940" s="384">
        <v>1149.7271485976116</v>
      </c>
      <c r="S6940" s="367">
        <v>12.74</v>
      </c>
      <c r="T6940" s="367">
        <v>31379.310344827143</v>
      </c>
      <c r="U6940" s="384">
        <v>19651.970185627888</v>
      </c>
      <c r="V6940" s="367">
        <v>909.99999999998715</v>
      </c>
      <c r="W6940" s="367">
        <v>1516666.6666666786</v>
      </c>
      <c r="X6940" s="384">
        <v>129875.71360986572</v>
      </c>
      <c r="Y6940" s="386">
        <v>910.00000000000716</v>
      </c>
      <c r="Z6940" s="367"/>
      <c r="AA6940" s="367"/>
      <c r="AB6940" s="367"/>
      <c r="AC6940" s="367"/>
      <c r="AD6940" s="367"/>
      <c r="AE6940" s="367"/>
      <c r="AF6940" s="367"/>
      <c r="AG6940" s="367"/>
      <c r="AH6940" s="367"/>
      <c r="AI6940" s="367"/>
      <c r="AJ6940" s="367"/>
      <c r="AK6940" s="367"/>
      <c r="AL6940" s="367"/>
      <c r="AM6940" s="367"/>
      <c r="AN6940" s="367"/>
      <c r="AO6940" s="367"/>
      <c r="AP6940" s="367"/>
      <c r="AQ6940" s="367"/>
      <c r="AR6940" s="367"/>
      <c r="AS6940" s="367"/>
      <c r="AT6940" s="367"/>
    </row>
    <row r="6941" spans="2:46" ht="13.8">
      <c r="B6941" s="26">
        <v>151.83333333333343</v>
      </c>
      <c r="C6941" s="363">
        <v>764.88164490392785</v>
      </c>
      <c r="D6941" s="367">
        <v>911.00000000000057</v>
      </c>
      <c r="E6941" s="367">
        <v>42372.093023256079</v>
      </c>
      <c r="F6941" s="367">
        <v>-104405.6658665712</v>
      </c>
      <c r="G6941" s="367">
        <v>911.00000000000568</v>
      </c>
      <c r="H6941" s="367">
        <v>227750</v>
      </c>
      <c r="I6941" s="384">
        <v>-1304958.4077292951</v>
      </c>
      <c r="J6941" s="367">
        <v>910.99999999999989</v>
      </c>
      <c r="K6941" s="367">
        <v>55212.121212122154</v>
      </c>
      <c r="L6941" s="384">
        <v>52882.262973428333</v>
      </c>
      <c r="M6941" s="367">
        <v>911.00000000001558</v>
      </c>
      <c r="N6941" s="367">
        <v>911</v>
      </c>
      <c r="O6941" s="384">
        <v>-807.0879322601769</v>
      </c>
      <c r="P6941" s="367">
        <v>13.2095</v>
      </c>
      <c r="Q6941" s="367">
        <v>911</v>
      </c>
      <c r="R6941" s="384">
        <v>1150.1481677936852</v>
      </c>
      <c r="S6941" s="367">
        <v>12.754</v>
      </c>
      <c r="T6941" s="367">
        <v>31413.793103447832</v>
      </c>
      <c r="U6941" s="384">
        <v>19561.789897499508</v>
      </c>
      <c r="V6941" s="367">
        <v>910.99999999998715</v>
      </c>
      <c r="W6941" s="367">
        <v>1518333.3333333454</v>
      </c>
      <c r="X6941" s="384">
        <v>130014.27764736525</v>
      </c>
      <c r="Y6941" s="386">
        <v>911.00000000000716</v>
      </c>
      <c r="Z6941" s="367"/>
      <c r="AA6941" s="367"/>
      <c r="AB6941" s="367"/>
      <c r="AC6941" s="367"/>
      <c r="AD6941" s="367"/>
      <c r="AE6941" s="367"/>
      <c r="AF6941" s="367"/>
      <c r="AG6941" s="367"/>
      <c r="AH6941" s="367"/>
      <c r="AI6941" s="367"/>
      <c r="AJ6941" s="367"/>
      <c r="AK6941" s="367"/>
      <c r="AL6941" s="367"/>
      <c r="AM6941" s="367"/>
      <c r="AN6941" s="367"/>
      <c r="AO6941" s="367"/>
      <c r="AP6941" s="367"/>
      <c r="AQ6941" s="367"/>
      <c r="AR6941" s="367"/>
      <c r="AS6941" s="367"/>
      <c r="AT6941" s="367"/>
    </row>
    <row r="6942" spans="2:46" ht="13.8">
      <c r="B6942" s="26">
        <v>152.00000000000009</v>
      </c>
      <c r="C6942" s="363">
        <v>765.72055951859625</v>
      </c>
      <c r="D6942" s="367">
        <v>912.00000000000045</v>
      </c>
      <c r="E6942" s="367">
        <v>42418.604651163056</v>
      </c>
      <c r="F6942" s="367">
        <v>-104664.48552253013</v>
      </c>
      <c r="G6942" s="367">
        <v>912.00000000000568</v>
      </c>
      <c r="H6942" s="367">
        <v>228000</v>
      </c>
      <c r="I6942" s="384">
        <v>-1308088.6652108501</v>
      </c>
      <c r="J6942" s="367">
        <v>911.99999999999989</v>
      </c>
      <c r="K6942" s="367">
        <v>55272.727272728218</v>
      </c>
      <c r="L6942" s="384">
        <v>52829.922324174404</v>
      </c>
      <c r="M6942" s="367">
        <v>912.00000000001569</v>
      </c>
      <c r="N6942" s="367">
        <v>912</v>
      </c>
      <c r="O6942" s="384">
        <v>-809.76077646838792</v>
      </c>
      <c r="P6942" s="367">
        <v>13.224</v>
      </c>
      <c r="Q6942" s="367">
        <v>912</v>
      </c>
      <c r="R6942" s="384">
        <v>1150.5673375556619</v>
      </c>
      <c r="S6942" s="367">
        <v>12.768000000000001</v>
      </c>
      <c r="T6942" s="367">
        <v>31448.27586206852</v>
      </c>
      <c r="U6942" s="384">
        <v>19471.364217801958</v>
      </c>
      <c r="V6942" s="367">
        <v>911.99999999998704</v>
      </c>
      <c r="W6942" s="367">
        <v>1520000.0000000121</v>
      </c>
      <c r="X6942" s="384">
        <v>130152.8325596685</v>
      </c>
      <c r="Y6942" s="386">
        <v>912.00000000000728</v>
      </c>
      <c r="Z6942" s="367"/>
      <c r="AA6942" s="367"/>
      <c r="AB6942" s="367"/>
      <c r="AC6942" s="367"/>
      <c r="AD6942" s="367"/>
      <c r="AE6942" s="367"/>
      <c r="AF6942" s="367"/>
      <c r="AG6942" s="367"/>
      <c r="AH6942" s="367"/>
      <c r="AI6942" s="367"/>
      <c r="AJ6942" s="367"/>
      <c r="AK6942" s="367"/>
      <c r="AL6942" s="367"/>
      <c r="AM6942" s="367"/>
      <c r="AN6942" s="367"/>
      <c r="AO6942" s="367"/>
      <c r="AP6942" s="367"/>
      <c r="AQ6942" s="367"/>
      <c r="AR6942" s="367"/>
      <c r="AS6942" s="367"/>
      <c r="AT6942" s="367"/>
    </row>
    <row r="6943" spans="2:46" ht="13.8">
      <c r="B6943" s="26">
        <v>152.16666666666674</v>
      </c>
      <c r="C6943" s="363">
        <v>766.55947261567542</v>
      </c>
      <c r="D6943" s="367">
        <v>913.00000000000045</v>
      </c>
      <c r="E6943" s="367">
        <v>42465.116279070033</v>
      </c>
      <c r="F6943" s="367">
        <v>-104923.62143746973</v>
      </c>
      <c r="G6943" s="367">
        <v>913.00000000000568</v>
      </c>
      <c r="H6943" s="367">
        <v>228250</v>
      </c>
      <c r="I6943" s="384">
        <v>-1311222.6459629526</v>
      </c>
      <c r="J6943" s="367">
        <v>912.99999999999989</v>
      </c>
      <c r="K6943" s="367">
        <v>55333.333333334282</v>
      </c>
      <c r="L6943" s="384">
        <v>52777.339593261495</v>
      </c>
      <c r="M6943" s="367">
        <v>913.00000000001569</v>
      </c>
      <c r="N6943" s="367">
        <v>913</v>
      </c>
      <c r="O6943" s="384">
        <v>-812.43753933438177</v>
      </c>
      <c r="P6943" s="367">
        <v>13.2385</v>
      </c>
      <c r="Q6943" s="367">
        <v>913</v>
      </c>
      <c r="R6943" s="384">
        <v>1150.9846578835425</v>
      </c>
      <c r="S6943" s="367">
        <v>12.782</v>
      </c>
      <c r="T6943" s="367">
        <v>31482.758620689208</v>
      </c>
      <c r="U6943" s="384">
        <v>19380.693146535225</v>
      </c>
      <c r="V6943" s="367">
        <v>912.99999999998704</v>
      </c>
      <c r="W6943" s="367">
        <v>1521666.6666666789</v>
      </c>
      <c r="X6943" s="384">
        <v>130291.37834677541</v>
      </c>
      <c r="Y6943" s="386">
        <v>913.00000000000728</v>
      </c>
      <c r="Z6943" s="367"/>
      <c r="AA6943" s="367"/>
      <c r="AB6943" s="367"/>
      <c r="AC6943" s="367"/>
      <c r="AD6943" s="367"/>
      <c r="AE6943" s="367"/>
      <c r="AF6943" s="367"/>
      <c r="AG6943" s="367"/>
      <c r="AH6943" s="367"/>
      <c r="AI6943" s="367"/>
      <c r="AJ6943" s="367"/>
      <c r="AK6943" s="367"/>
      <c r="AL6943" s="367"/>
      <c r="AM6943" s="367"/>
      <c r="AN6943" s="367"/>
      <c r="AO6943" s="367"/>
      <c r="AP6943" s="367"/>
      <c r="AQ6943" s="367"/>
      <c r="AR6943" s="367"/>
      <c r="AS6943" s="367"/>
      <c r="AT6943" s="367"/>
    </row>
    <row r="6944" spans="2:46" ht="13.8">
      <c r="B6944" s="26">
        <v>152.3333333333334</v>
      </c>
      <c r="C6944" s="363">
        <v>767.39838419516491</v>
      </c>
      <c r="D6944" s="367">
        <v>914.00000000000034</v>
      </c>
      <c r="E6944" s="367">
        <v>42511.62790697701</v>
      </c>
      <c r="F6944" s="367">
        <v>-105183.07361139001</v>
      </c>
      <c r="G6944" s="367">
        <v>914.00000000000568</v>
      </c>
      <c r="H6944" s="367">
        <v>228500</v>
      </c>
      <c r="I6944" s="384">
        <v>-1314360.3499856032</v>
      </c>
      <c r="J6944" s="367">
        <v>913.99999999999989</v>
      </c>
      <c r="K6944" s="367">
        <v>55393.939393940345</v>
      </c>
      <c r="L6944" s="384">
        <v>52724.51478068962</v>
      </c>
      <c r="M6944" s="367">
        <v>914.0000000000158</v>
      </c>
      <c r="N6944" s="367">
        <v>914</v>
      </c>
      <c r="O6944" s="384">
        <v>-815.11822085815811</v>
      </c>
      <c r="P6944" s="367">
        <v>13.253</v>
      </c>
      <c r="Q6944" s="367">
        <v>914</v>
      </c>
      <c r="R6944" s="384">
        <v>1151.4001287773262</v>
      </c>
      <c r="S6944" s="367">
        <v>12.795999999999999</v>
      </c>
      <c r="T6944" s="367">
        <v>31517.241379309897</v>
      </c>
      <c r="U6944" s="384">
        <v>19289.776683699311</v>
      </c>
      <c r="V6944" s="367">
        <v>913.99999999998704</v>
      </c>
      <c r="W6944" s="367">
        <v>1523333.3333333456</v>
      </c>
      <c r="X6944" s="384">
        <v>130429.9150086861</v>
      </c>
      <c r="Y6944" s="386">
        <v>914.00000000000739</v>
      </c>
      <c r="Z6944" s="367"/>
      <c r="AA6944" s="367"/>
      <c r="AB6944" s="367"/>
      <c r="AC6944" s="367"/>
      <c r="AD6944" s="367"/>
      <c r="AE6944" s="367"/>
      <c r="AF6944" s="367"/>
      <c r="AG6944" s="367"/>
      <c r="AH6944" s="367"/>
      <c r="AI6944" s="367"/>
      <c r="AJ6944" s="367"/>
      <c r="AK6944" s="367"/>
      <c r="AL6944" s="367"/>
      <c r="AM6944" s="367"/>
      <c r="AN6944" s="367"/>
      <c r="AO6944" s="367"/>
      <c r="AP6944" s="367"/>
      <c r="AQ6944" s="367"/>
      <c r="AR6944" s="367"/>
      <c r="AS6944" s="367"/>
      <c r="AT6944" s="367"/>
    </row>
    <row r="6945" spans="2:46" ht="13.8">
      <c r="B6945" s="26">
        <v>152.50000000000006</v>
      </c>
      <c r="C6945" s="363">
        <v>768.23729425706506</v>
      </c>
      <c r="D6945" s="367">
        <v>915.00000000000034</v>
      </c>
      <c r="E6945" s="367">
        <v>42558.139534883987</v>
      </c>
      <c r="F6945" s="367">
        <v>-105442.84204429097</v>
      </c>
      <c r="G6945" s="367">
        <v>915.0000000000058</v>
      </c>
      <c r="H6945" s="367">
        <v>228750</v>
      </c>
      <c r="I6945" s="384">
        <v>-1317501.7772788019</v>
      </c>
      <c r="J6945" s="367">
        <v>914.99999999999989</v>
      </c>
      <c r="K6945" s="367">
        <v>55454.545454546409</v>
      </c>
      <c r="L6945" s="384">
        <v>52671.447886458765</v>
      </c>
      <c r="M6945" s="367">
        <v>915.0000000000158</v>
      </c>
      <c r="N6945" s="367">
        <v>915</v>
      </c>
      <c r="O6945" s="384">
        <v>-817.80282103971706</v>
      </c>
      <c r="P6945" s="367">
        <v>13.2675</v>
      </c>
      <c r="Q6945" s="367">
        <v>915</v>
      </c>
      <c r="R6945" s="384">
        <v>1151.8137502370134</v>
      </c>
      <c r="S6945" s="367">
        <v>12.81</v>
      </c>
      <c r="T6945" s="367">
        <v>31551.724137930585</v>
      </c>
      <c r="U6945" s="384">
        <v>19198.614829294227</v>
      </c>
      <c r="V6945" s="367">
        <v>914.99999999998693</v>
      </c>
      <c r="W6945" s="367">
        <v>1525000.0000000123</v>
      </c>
      <c r="X6945" s="384">
        <v>130568.4425454005</v>
      </c>
      <c r="Y6945" s="386">
        <v>915.00000000000739</v>
      </c>
      <c r="Z6945" s="367"/>
      <c r="AA6945" s="367"/>
      <c r="AB6945" s="367"/>
      <c r="AC6945" s="367"/>
      <c r="AD6945" s="367"/>
      <c r="AE6945" s="367"/>
      <c r="AF6945" s="367"/>
      <c r="AG6945" s="367"/>
      <c r="AH6945" s="367"/>
      <c r="AI6945" s="367"/>
      <c r="AJ6945" s="367"/>
      <c r="AK6945" s="367"/>
      <c r="AL6945" s="367"/>
      <c r="AM6945" s="367"/>
      <c r="AN6945" s="367"/>
      <c r="AO6945" s="367"/>
      <c r="AP6945" s="367"/>
      <c r="AQ6945" s="367"/>
      <c r="AR6945" s="367"/>
      <c r="AS6945" s="367"/>
      <c r="AT6945" s="367"/>
    </row>
    <row r="6946" spans="2:46" ht="13.8">
      <c r="B6946" s="26">
        <v>152.66666666666671</v>
      </c>
      <c r="C6946" s="363">
        <v>769.07620280137564</v>
      </c>
      <c r="D6946" s="367">
        <v>916.00000000000023</v>
      </c>
      <c r="E6946" s="367">
        <v>42604.651162790964</v>
      </c>
      <c r="F6946" s="367">
        <v>-105702.92673617257</v>
      </c>
      <c r="G6946" s="367">
        <v>916.0000000000058</v>
      </c>
      <c r="H6946" s="367">
        <v>229000</v>
      </c>
      <c r="I6946" s="384">
        <v>-1320646.9278425486</v>
      </c>
      <c r="J6946" s="367">
        <v>915.99999999999989</v>
      </c>
      <c r="K6946" s="367">
        <v>55515.151515152473</v>
      </c>
      <c r="L6946" s="384">
        <v>52618.138910568938</v>
      </c>
      <c r="M6946" s="367">
        <v>916.00000000001592</v>
      </c>
      <c r="N6946" s="367">
        <v>916</v>
      </c>
      <c r="O6946" s="384">
        <v>-820.49133987905873</v>
      </c>
      <c r="P6946" s="367">
        <v>13.282</v>
      </c>
      <c r="Q6946" s="367">
        <v>916</v>
      </c>
      <c r="R6946" s="384">
        <v>1152.2255222626047</v>
      </c>
      <c r="S6946" s="367">
        <v>12.824</v>
      </c>
      <c r="T6946" s="367">
        <v>31586.206896551274</v>
      </c>
      <c r="U6946" s="384">
        <v>19107.207583319952</v>
      </c>
      <c r="V6946" s="367">
        <v>915.99999999998693</v>
      </c>
      <c r="W6946" s="367">
        <v>1526666.6666666791</v>
      </c>
      <c r="X6946" s="384">
        <v>130706.96095691858</v>
      </c>
      <c r="Y6946" s="386">
        <v>916.00000000000739</v>
      </c>
      <c r="Z6946" s="367"/>
      <c r="AA6946" s="367"/>
      <c r="AB6946" s="367"/>
      <c r="AC6946" s="367"/>
      <c r="AD6946" s="367"/>
      <c r="AE6946" s="367"/>
      <c r="AF6946" s="367"/>
      <c r="AG6946" s="367"/>
      <c r="AH6946" s="367"/>
      <c r="AI6946" s="367"/>
      <c r="AJ6946" s="367"/>
      <c r="AK6946" s="367"/>
      <c r="AL6946" s="367"/>
      <c r="AM6946" s="367"/>
      <c r="AN6946" s="367"/>
      <c r="AO6946" s="367"/>
      <c r="AP6946" s="367"/>
      <c r="AQ6946" s="367"/>
      <c r="AR6946" s="367"/>
      <c r="AS6946" s="367"/>
      <c r="AT6946" s="367"/>
    </row>
    <row r="6947" spans="2:46" ht="13.8">
      <c r="B6947" s="26">
        <v>152.83333333333337</v>
      </c>
      <c r="C6947" s="363">
        <v>769.91510982809689</v>
      </c>
      <c r="D6947" s="367">
        <v>917.00000000000023</v>
      </c>
      <c r="E6947" s="367">
        <v>42651.162790697941</v>
      </c>
      <c r="F6947" s="367">
        <v>-105963.32768703485</v>
      </c>
      <c r="G6947" s="367">
        <v>917.0000000000058</v>
      </c>
      <c r="H6947" s="367">
        <v>229250</v>
      </c>
      <c r="I6947" s="384">
        <v>-1323795.8016768433</v>
      </c>
      <c r="J6947" s="367">
        <v>916.99999999999989</v>
      </c>
      <c r="K6947" s="367">
        <v>55575.757575758536</v>
      </c>
      <c r="L6947" s="384">
        <v>52564.587853020152</v>
      </c>
      <c r="M6947" s="367">
        <v>917.00000000001592</v>
      </c>
      <c r="N6947" s="367">
        <v>917</v>
      </c>
      <c r="O6947" s="384">
        <v>-823.18377737618277</v>
      </c>
      <c r="P6947" s="367">
        <v>13.2965</v>
      </c>
      <c r="Q6947" s="367">
        <v>917</v>
      </c>
      <c r="R6947" s="384">
        <v>1152.635444854099</v>
      </c>
      <c r="S6947" s="367">
        <v>12.838000000000001</v>
      </c>
      <c r="T6947" s="367">
        <v>31620.689655171962</v>
      </c>
      <c r="U6947" s="384">
        <v>19015.554945776501</v>
      </c>
      <c r="V6947" s="367">
        <v>916.99999999998693</v>
      </c>
      <c r="W6947" s="367">
        <v>1528333.3333333458</v>
      </c>
      <c r="X6947" s="384">
        <v>130845.47024324043</v>
      </c>
      <c r="Y6947" s="386">
        <v>917.0000000000075</v>
      </c>
      <c r="Z6947" s="367"/>
      <c r="AA6947" s="367"/>
      <c r="AB6947" s="367"/>
      <c r="AC6947" s="367"/>
      <c r="AD6947" s="367"/>
      <c r="AE6947" s="367"/>
      <c r="AF6947" s="367"/>
      <c r="AG6947" s="367"/>
      <c r="AH6947" s="367"/>
      <c r="AI6947" s="367"/>
      <c r="AJ6947" s="367"/>
      <c r="AK6947" s="367"/>
      <c r="AL6947" s="367"/>
      <c r="AM6947" s="367"/>
      <c r="AN6947" s="367"/>
      <c r="AO6947" s="367"/>
      <c r="AP6947" s="367"/>
      <c r="AQ6947" s="367"/>
      <c r="AR6947" s="367"/>
      <c r="AS6947" s="367"/>
      <c r="AT6947" s="367"/>
    </row>
    <row r="6948" spans="2:46" ht="13.8">
      <c r="B6948" s="26">
        <v>153.00000000000003</v>
      </c>
      <c r="C6948" s="363">
        <v>770.75401533722845</v>
      </c>
      <c r="D6948" s="367">
        <v>918.00000000000011</v>
      </c>
      <c r="E6948" s="367">
        <v>42697.674418604918</v>
      </c>
      <c r="F6948" s="367">
        <v>-106224.04489687778</v>
      </c>
      <c r="G6948" s="367">
        <v>918.0000000000058</v>
      </c>
      <c r="H6948" s="367">
        <v>229500</v>
      </c>
      <c r="I6948" s="384">
        <v>-1326948.3987816861</v>
      </c>
      <c r="J6948" s="367">
        <v>917.99999999999989</v>
      </c>
      <c r="K6948" s="367">
        <v>55636.3636363646</v>
      </c>
      <c r="L6948" s="384">
        <v>52510.794713812378</v>
      </c>
      <c r="M6948" s="367">
        <v>918.00000000001603</v>
      </c>
      <c r="N6948" s="367">
        <v>918</v>
      </c>
      <c r="O6948" s="384">
        <v>-825.88013353108965</v>
      </c>
      <c r="P6948" s="367">
        <v>13.311</v>
      </c>
      <c r="Q6948" s="367">
        <v>918</v>
      </c>
      <c r="R6948" s="384">
        <v>1153.0435180114969</v>
      </c>
      <c r="S6948" s="367">
        <v>12.852</v>
      </c>
      <c r="T6948" s="367">
        <v>31655.17241379265</v>
      </c>
      <c r="U6948" s="384">
        <v>18923.656916663884</v>
      </c>
      <c r="V6948" s="367">
        <v>917.99999999998681</v>
      </c>
      <c r="W6948" s="367">
        <v>1530000.0000000126</v>
      </c>
      <c r="X6948" s="384">
        <v>130983.97040436596</v>
      </c>
      <c r="Y6948" s="386">
        <v>918.0000000000075</v>
      </c>
      <c r="Z6948" s="367"/>
      <c r="AA6948" s="367"/>
      <c r="AB6948" s="367"/>
      <c r="AC6948" s="367"/>
      <c r="AD6948" s="367"/>
      <c r="AE6948" s="367"/>
      <c r="AF6948" s="367"/>
      <c r="AG6948" s="367"/>
      <c r="AH6948" s="367"/>
      <c r="AI6948" s="367"/>
      <c r="AJ6948" s="367"/>
      <c r="AK6948" s="367"/>
      <c r="AL6948" s="367"/>
      <c r="AM6948" s="367"/>
      <c r="AN6948" s="367"/>
      <c r="AO6948" s="367"/>
      <c r="AP6948" s="367"/>
      <c r="AQ6948" s="367"/>
      <c r="AR6948" s="367"/>
      <c r="AS6948" s="367"/>
      <c r="AT6948" s="367"/>
    </row>
    <row r="6949" spans="2:46" ht="13.8">
      <c r="B6949" s="26">
        <v>153.16666666666669</v>
      </c>
      <c r="C6949" s="363">
        <v>771.59291932877079</v>
      </c>
      <c r="D6949" s="367">
        <v>919.00000000000011</v>
      </c>
      <c r="E6949" s="367">
        <v>42744.186046511895</v>
      </c>
      <c r="F6949" s="367">
        <v>-106485.07836570137</v>
      </c>
      <c r="G6949" s="367">
        <v>919.0000000000058</v>
      </c>
      <c r="H6949" s="367">
        <v>229750</v>
      </c>
      <c r="I6949" s="384">
        <v>-1330104.7191570767</v>
      </c>
      <c r="J6949" s="367">
        <v>918.99999999999989</v>
      </c>
      <c r="K6949" s="367">
        <v>55696.969696970664</v>
      </c>
      <c r="L6949" s="384">
        <v>52456.759492945646</v>
      </c>
      <c r="M6949" s="367">
        <v>919.00000000001603</v>
      </c>
      <c r="N6949" s="367">
        <v>919</v>
      </c>
      <c r="O6949" s="384">
        <v>-828.58040834377891</v>
      </c>
      <c r="P6949" s="367">
        <v>13.3255</v>
      </c>
      <c r="Q6949" s="367">
        <v>919</v>
      </c>
      <c r="R6949" s="384">
        <v>1153.4497417347984</v>
      </c>
      <c r="S6949" s="367">
        <v>12.866</v>
      </c>
      <c r="T6949" s="367">
        <v>31689.655172413339</v>
      </c>
      <c r="U6949" s="384">
        <v>18831.513495982075</v>
      </c>
      <c r="V6949" s="367">
        <v>918.99999999998681</v>
      </c>
      <c r="W6949" s="367">
        <v>1531666.6666666793</v>
      </c>
      <c r="X6949" s="384">
        <v>131122.46144029524</v>
      </c>
      <c r="Y6949" s="386">
        <v>919.00000000000762</v>
      </c>
      <c r="Z6949" s="367"/>
      <c r="AA6949" s="367"/>
      <c r="AB6949" s="367"/>
      <c r="AC6949" s="367"/>
      <c r="AD6949" s="367"/>
      <c r="AE6949" s="367"/>
      <c r="AF6949" s="367"/>
      <c r="AG6949" s="367"/>
      <c r="AH6949" s="367"/>
      <c r="AI6949" s="367"/>
      <c r="AJ6949" s="367"/>
      <c r="AK6949" s="367"/>
      <c r="AL6949" s="367"/>
      <c r="AM6949" s="367"/>
      <c r="AN6949" s="367"/>
      <c r="AO6949" s="367"/>
      <c r="AP6949" s="367"/>
      <c r="AQ6949" s="367"/>
      <c r="AR6949" s="367"/>
      <c r="AS6949" s="367"/>
      <c r="AT6949" s="367"/>
    </row>
    <row r="6950" spans="2:46" ht="13.8">
      <c r="B6950" s="26">
        <v>153.33333333333334</v>
      </c>
      <c r="C6950" s="363">
        <v>772.43182180272356</v>
      </c>
      <c r="D6950" s="367">
        <v>920</v>
      </c>
      <c r="E6950" s="367">
        <v>42790.697674418872</v>
      </c>
      <c r="F6950" s="367">
        <v>-106746.42809350563</v>
      </c>
      <c r="G6950" s="367">
        <v>920.0000000000058</v>
      </c>
      <c r="H6950" s="367">
        <v>230000</v>
      </c>
      <c r="I6950" s="384">
        <v>-1333264.7628030153</v>
      </c>
      <c r="J6950" s="367">
        <v>919.99999999999989</v>
      </c>
      <c r="K6950" s="367">
        <v>55757.575757576727</v>
      </c>
      <c r="L6950" s="384">
        <v>52402.482190419927</v>
      </c>
      <c r="M6950" s="367">
        <v>920.00000000001603</v>
      </c>
      <c r="N6950" s="367">
        <v>920</v>
      </c>
      <c r="O6950" s="384">
        <v>-831.28460181425089</v>
      </c>
      <c r="P6950" s="367">
        <v>13.34</v>
      </c>
      <c r="Q6950" s="367">
        <v>920</v>
      </c>
      <c r="R6950" s="384">
        <v>1153.8541160240031</v>
      </c>
      <c r="S6950" s="367">
        <v>12.879999999999999</v>
      </c>
      <c r="T6950" s="367">
        <v>31724.137931034027</v>
      </c>
      <c r="U6950" s="384">
        <v>18739.124683731083</v>
      </c>
      <c r="V6950" s="367">
        <v>919.99999999998681</v>
      </c>
      <c r="W6950" s="367">
        <v>1533333.3333333461</v>
      </c>
      <c r="X6950" s="384">
        <v>131260.9433510282</v>
      </c>
      <c r="Y6950" s="386">
        <v>920.00000000000762</v>
      </c>
      <c r="Z6950" s="367"/>
      <c r="AA6950" s="367"/>
      <c r="AB6950" s="367"/>
      <c r="AC6950" s="367"/>
      <c r="AD6950" s="367"/>
      <c r="AE6950" s="367"/>
      <c r="AF6950" s="367"/>
      <c r="AG6950" s="367"/>
      <c r="AH6950" s="367"/>
      <c r="AI6950" s="367"/>
      <c r="AJ6950" s="367"/>
      <c r="AK6950" s="367"/>
      <c r="AL6950" s="367"/>
      <c r="AM6950" s="367"/>
      <c r="AN6950" s="367"/>
      <c r="AO6950" s="367"/>
      <c r="AP6950" s="367"/>
      <c r="AQ6950" s="367"/>
      <c r="AR6950" s="367"/>
      <c r="AS6950" s="367"/>
      <c r="AT6950" s="367"/>
    </row>
    <row r="6951" spans="2:46" ht="13.8">
      <c r="B6951" s="26">
        <v>153.5</v>
      </c>
      <c r="C6951" s="363">
        <v>773.27072275908711</v>
      </c>
      <c r="D6951" s="367">
        <v>921</v>
      </c>
      <c r="E6951" s="367">
        <v>42837.209302325849</v>
      </c>
      <c r="F6951" s="367">
        <v>-107008.09408029055</v>
      </c>
      <c r="G6951" s="367">
        <v>921.0000000000058</v>
      </c>
      <c r="H6951" s="367">
        <v>230250</v>
      </c>
      <c r="I6951" s="384">
        <v>-1336428.529719502</v>
      </c>
      <c r="J6951" s="367">
        <v>920.99999999999989</v>
      </c>
      <c r="K6951" s="367">
        <v>55818.181818182791</v>
      </c>
      <c r="L6951" s="384">
        <v>52347.962806235235</v>
      </c>
      <c r="M6951" s="367">
        <v>921.00000000001614</v>
      </c>
      <c r="N6951" s="367">
        <v>921</v>
      </c>
      <c r="O6951" s="384">
        <v>-833.9927139425057</v>
      </c>
      <c r="P6951" s="367">
        <v>13.3545</v>
      </c>
      <c r="Q6951" s="367">
        <v>921</v>
      </c>
      <c r="R6951" s="384">
        <v>1154.2566408791117</v>
      </c>
      <c r="S6951" s="367">
        <v>12.893999999999998</v>
      </c>
      <c r="T6951" s="367">
        <v>31758.620689654716</v>
      </c>
      <c r="U6951" s="384">
        <v>18646.490479910924</v>
      </c>
      <c r="V6951" s="367">
        <v>920.9999999999867</v>
      </c>
      <c r="W6951" s="367">
        <v>1535000.0000000128</v>
      </c>
      <c r="X6951" s="384">
        <v>131399.41613656489</v>
      </c>
      <c r="Y6951" s="386">
        <v>921.00000000000762</v>
      </c>
      <c r="Z6951" s="367"/>
      <c r="AA6951" s="367"/>
      <c r="AB6951" s="367"/>
      <c r="AC6951" s="367"/>
      <c r="AD6951" s="367"/>
      <c r="AE6951" s="367"/>
      <c r="AF6951" s="367"/>
      <c r="AG6951" s="367"/>
      <c r="AH6951" s="367"/>
      <c r="AI6951" s="367"/>
      <c r="AJ6951" s="367"/>
      <c r="AK6951" s="367"/>
      <c r="AL6951" s="367"/>
      <c r="AM6951" s="367"/>
      <c r="AN6951" s="367"/>
      <c r="AO6951" s="367"/>
      <c r="AP6951" s="367"/>
      <c r="AQ6951" s="367"/>
      <c r="AR6951" s="367"/>
      <c r="AS6951" s="367"/>
      <c r="AT6951" s="367"/>
    </row>
    <row r="6952" spans="2:46" ht="13.8">
      <c r="B6952" s="26">
        <v>153.66666666666666</v>
      </c>
      <c r="C6952" s="363">
        <v>774.10962219786097</v>
      </c>
      <c r="D6952" s="367">
        <v>921.99999999999989</v>
      </c>
      <c r="E6952" s="367">
        <v>42883.720930232827</v>
      </c>
      <c r="F6952" s="367">
        <v>-107270.07632605615</v>
      </c>
      <c r="G6952" s="367">
        <v>922.0000000000058</v>
      </c>
      <c r="H6952" s="367">
        <v>230500</v>
      </c>
      <c r="I6952" s="384">
        <v>-1339596.0199065367</v>
      </c>
      <c r="J6952" s="367">
        <v>921.99999999999989</v>
      </c>
      <c r="K6952" s="367">
        <v>55878.787878788855</v>
      </c>
      <c r="L6952" s="384">
        <v>52293.201340391584</v>
      </c>
      <c r="M6952" s="367">
        <v>922.00000000001614</v>
      </c>
      <c r="N6952" s="367">
        <v>922</v>
      </c>
      <c r="O6952" s="384">
        <v>-836.70474472854312</v>
      </c>
      <c r="P6952" s="367">
        <v>13.369000000000002</v>
      </c>
      <c r="Q6952" s="367">
        <v>922</v>
      </c>
      <c r="R6952" s="384">
        <v>1154.6573163001237</v>
      </c>
      <c r="S6952" s="367">
        <v>12.907999999999999</v>
      </c>
      <c r="T6952" s="367">
        <v>31793.103448275404</v>
      </c>
      <c r="U6952" s="384">
        <v>18553.610884521582</v>
      </c>
      <c r="V6952" s="367">
        <v>921.9999999999867</v>
      </c>
      <c r="W6952" s="367">
        <v>1536666.6666666795</v>
      </c>
      <c r="X6952" s="384">
        <v>131537.87979690533</v>
      </c>
      <c r="Y6952" s="386">
        <v>922.00000000000773</v>
      </c>
      <c r="Z6952" s="367"/>
      <c r="AA6952" s="367"/>
      <c r="AB6952" s="367"/>
      <c r="AC6952" s="367"/>
      <c r="AD6952" s="367"/>
      <c r="AE6952" s="367"/>
      <c r="AF6952" s="367"/>
      <c r="AG6952" s="367"/>
      <c r="AH6952" s="367"/>
      <c r="AI6952" s="367"/>
      <c r="AJ6952" s="367"/>
      <c r="AK6952" s="367"/>
      <c r="AL6952" s="367"/>
      <c r="AM6952" s="367"/>
      <c r="AN6952" s="367"/>
      <c r="AO6952" s="367"/>
      <c r="AP6952" s="367"/>
      <c r="AQ6952" s="367"/>
      <c r="AR6952" s="367"/>
      <c r="AS6952" s="367"/>
      <c r="AT6952" s="367"/>
    </row>
    <row r="6953" spans="2:46" ht="13.8">
      <c r="B6953" s="26">
        <v>153.83333333333331</v>
      </c>
      <c r="C6953" s="363">
        <v>774.94852011904538</v>
      </c>
      <c r="D6953" s="367">
        <v>922.99999999999989</v>
      </c>
      <c r="E6953" s="367">
        <v>42930.232558139804</v>
      </c>
      <c r="F6953" s="367">
        <v>-107532.37483080239</v>
      </c>
      <c r="G6953" s="367">
        <v>923.0000000000058</v>
      </c>
      <c r="H6953" s="367">
        <v>230750</v>
      </c>
      <c r="I6953" s="384">
        <v>-1342767.2333641192</v>
      </c>
      <c r="J6953" s="367">
        <v>922.99999999999989</v>
      </c>
      <c r="K6953" s="367">
        <v>55939.393939394919</v>
      </c>
      <c r="L6953" s="384">
        <v>52238.197792888954</v>
      </c>
      <c r="M6953" s="367">
        <v>923.00000000001626</v>
      </c>
      <c r="N6953" s="367">
        <v>923</v>
      </c>
      <c r="O6953" s="384">
        <v>-839.42069417236269</v>
      </c>
      <c r="P6953" s="367">
        <v>13.3835</v>
      </c>
      <c r="Q6953" s="367">
        <v>923</v>
      </c>
      <c r="R6953" s="384">
        <v>1155.0561422870389</v>
      </c>
      <c r="S6953" s="367">
        <v>12.921999999999999</v>
      </c>
      <c r="T6953" s="367">
        <v>31827.586206896092</v>
      </c>
      <c r="U6953" s="384">
        <v>18460.485897563056</v>
      </c>
      <c r="V6953" s="367">
        <v>922.9999999999867</v>
      </c>
      <c r="W6953" s="367">
        <v>1538333.3333333463</v>
      </c>
      <c r="X6953" s="384">
        <v>131676.33433204945</v>
      </c>
      <c r="Y6953" s="386">
        <v>923.00000000000773</v>
      </c>
      <c r="Z6953" s="367"/>
      <c r="AA6953" s="367"/>
      <c r="AB6953" s="367"/>
      <c r="AC6953" s="367"/>
      <c r="AD6953" s="367"/>
      <c r="AE6953" s="367"/>
      <c r="AF6953" s="367"/>
      <c r="AG6953" s="367"/>
      <c r="AH6953" s="367"/>
      <c r="AI6953" s="367"/>
      <c r="AJ6953" s="367"/>
      <c r="AK6953" s="367"/>
      <c r="AL6953" s="367"/>
      <c r="AM6953" s="367"/>
      <c r="AN6953" s="367"/>
      <c r="AO6953" s="367"/>
      <c r="AP6953" s="367"/>
      <c r="AQ6953" s="367"/>
      <c r="AR6953" s="367"/>
      <c r="AS6953" s="367"/>
      <c r="AT6953" s="367"/>
    </row>
    <row r="6954" spans="2:46" ht="13.8">
      <c r="B6954" s="26">
        <v>153.99999999999997</v>
      </c>
      <c r="C6954" s="363">
        <v>775.78741652264034</v>
      </c>
      <c r="D6954" s="367">
        <v>923.99999999999977</v>
      </c>
      <c r="E6954" s="367">
        <v>42976.744186046781</v>
      </c>
      <c r="F6954" s="367">
        <v>-107794.98959452932</v>
      </c>
      <c r="G6954" s="367">
        <v>924.0000000000058</v>
      </c>
      <c r="H6954" s="367">
        <v>231000</v>
      </c>
      <c r="I6954" s="384">
        <v>-1345942.17009225</v>
      </c>
      <c r="J6954" s="367">
        <v>923.99999999999989</v>
      </c>
      <c r="K6954" s="367">
        <v>56000.000000000982</v>
      </c>
      <c r="L6954" s="384">
        <v>52182.95216372735</v>
      </c>
      <c r="M6954" s="367">
        <v>924.00000000001626</v>
      </c>
      <c r="N6954" s="367">
        <v>924</v>
      </c>
      <c r="O6954" s="384">
        <v>-842.14056227396509</v>
      </c>
      <c r="P6954" s="367">
        <v>13.398</v>
      </c>
      <c r="Q6954" s="367">
        <v>924</v>
      </c>
      <c r="R6954" s="384">
        <v>1155.453118839858</v>
      </c>
      <c r="S6954" s="367">
        <v>12.936</v>
      </c>
      <c r="T6954" s="367">
        <v>31862.068965516781</v>
      </c>
      <c r="U6954" s="384">
        <v>18367.115519035364</v>
      </c>
      <c r="V6954" s="367">
        <v>923.99999999998658</v>
      </c>
      <c r="W6954" s="367">
        <v>1540000.000000013</v>
      </c>
      <c r="X6954" s="384">
        <v>131814.77974199731</v>
      </c>
      <c r="Y6954" s="386">
        <v>924.00000000000784</v>
      </c>
      <c r="Z6954" s="367"/>
      <c r="AA6954" s="367"/>
      <c r="AB6954" s="367"/>
      <c r="AC6954" s="367"/>
      <c r="AD6954" s="367"/>
      <c r="AE6954" s="367"/>
      <c r="AF6954" s="367"/>
      <c r="AG6954" s="367"/>
      <c r="AH6954" s="367"/>
      <c r="AI6954" s="367"/>
      <c r="AJ6954" s="367"/>
      <c r="AK6954" s="367"/>
      <c r="AL6954" s="367"/>
      <c r="AM6954" s="367"/>
      <c r="AN6954" s="367"/>
      <c r="AO6954" s="367"/>
      <c r="AP6954" s="367"/>
      <c r="AQ6954" s="367"/>
      <c r="AR6954" s="367"/>
      <c r="AS6954" s="367"/>
      <c r="AT6954" s="367"/>
    </row>
    <row r="6955" spans="2:46" ht="13.8">
      <c r="B6955" s="26">
        <v>154.16666666666663</v>
      </c>
      <c r="C6955" s="363">
        <v>776.62631140864596</v>
      </c>
      <c r="D6955" s="367">
        <v>924.99999999999977</v>
      </c>
      <c r="E6955" s="367">
        <v>43023.255813953758</v>
      </c>
      <c r="F6955" s="367">
        <v>-108057.9206172369</v>
      </c>
      <c r="G6955" s="367">
        <v>925.0000000000058</v>
      </c>
      <c r="H6955" s="367">
        <v>231250</v>
      </c>
      <c r="I6955" s="384">
        <v>-1349120.8300909284</v>
      </c>
      <c r="J6955" s="367">
        <v>924.99999999999989</v>
      </c>
      <c r="K6955" s="367">
        <v>56060.606060607046</v>
      </c>
      <c r="L6955" s="384">
        <v>52127.464452906766</v>
      </c>
      <c r="M6955" s="367">
        <v>925.00000000001637</v>
      </c>
      <c r="N6955" s="367">
        <v>925</v>
      </c>
      <c r="O6955" s="384">
        <v>-844.86434903335044</v>
      </c>
      <c r="P6955" s="367">
        <v>13.412500000000001</v>
      </c>
      <c r="Q6955" s="367">
        <v>925</v>
      </c>
      <c r="R6955" s="384">
        <v>1155.8482459585805</v>
      </c>
      <c r="S6955" s="367">
        <v>12.95</v>
      </c>
      <c r="T6955" s="367">
        <v>31896.551724137469</v>
      </c>
      <c r="U6955" s="384">
        <v>18273.499748938484</v>
      </c>
      <c r="V6955" s="367">
        <v>924.99999999998658</v>
      </c>
      <c r="W6955" s="367">
        <v>1541666.6666666798</v>
      </c>
      <c r="X6955" s="384">
        <v>131953.21602674885</v>
      </c>
      <c r="Y6955" s="386">
        <v>925.00000000000784</v>
      </c>
      <c r="Z6955" s="367"/>
      <c r="AA6955" s="367"/>
      <c r="AB6955" s="367"/>
      <c r="AC6955" s="367"/>
      <c r="AD6955" s="367"/>
      <c r="AE6955" s="367"/>
      <c r="AF6955" s="367"/>
      <c r="AG6955" s="367"/>
      <c r="AH6955" s="367"/>
      <c r="AI6955" s="367"/>
      <c r="AJ6955" s="367"/>
      <c r="AK6955" s="367"/>
      <c r="AL6955" s="367"/>
      <c r="AM6955" s="367"/>
      <c r="AN6955" s="367"/>
      <c r="AO6955" s="367"/>
      <c r="AP6955" s="367"/>
      <c r="AQ6955" s="367"/>
      <c r="AR6955" s="367"/>
      <c r="AS6955" s="367"/>
      <c r="AT6955" s="367"/>
    </row>
    <row r="6956" spans="2:46" ht="13.8">
      <c r="B6956" s="26">
        <v>154.33333333333329</v>
      </c>
      <c r="C6956" s="363">
        <v>777.46520477706201</v>
      </c>
      <c r="D6956" s="367">
        <v>925.99999999999966</v>
      </c>
      <c r="E6956" s="367">
        <v>43069.767441860735</v>
      </c>
      <c r="F6956" s="367">
        <v>-108321.16789892515</v>
      </c>
      <c r="G6956" s="367">
        <v>926.0000000000058</v>
      </c>
      <c r="H6956" s="367">
        <v>231500</v>
      </c>
      <c r="I6956" s="384">
        <v>-1352303.2133601552</v>
      </c>
      <c r="J6956" s="367">
        <v>925.99999999999989</v>
      </c>
      <c r="K6956" s="367">
        <v>56121.21212121311</v>
      </c>
      <c r="L6956" s="384">
        <v>52071.734660427224</v>
      </c>
      <c r="M6956" s="367">
        <v>926.00000000001637</v>
      </c>
      <c r="N6956" s="367">
        <v>926</v>
      </c>
      <c r="O6956" s="384">
        <v>-847.59205445051771</v>
      </c>
      <c r="P6956" s="367">
        <v>13.427</v>
      </c>
      <c r="Q6956" s="367">
        <v>926</v>
      </c>
      <c r="R6956" s="384">
        <v>1156.2415236432064</v>
      </c>
      <c r="S6956" s="367">
        <v>12.964</v>
      </c>
      <c r="T6956" s="367">
        <v>31931.034482758158</v>
      </c>
      <c r="U6956" s="384">
        <v>18179.63858727242</v>
      </c>
      <c r="V6956" s="367">
        <v>925.99999999998658</v>
      </c>
      <c r="W6956" s="367">
        <v>1543333.3333333465</v>
      </c>
      <c r="X6956" s="384">
        <v>132091.64318630414</v>
      </c>
      <c r="Y6956" s="386">
        <v>926.00000000000796</v>
      </c>
      <c r="Z6956" s="367"/>
      <c r="AA6956" s="367"/>
      <c r="AB6956" s="367"/>
      <c r="AC6956" s="367"/>
      <c r="AD6956" s="367"/>
      <c r="AE6956" s="367"/>
      <c r="AF6956" s="367"/>
      <c r="AG6956" s="367"/>
      <c r="AH6956" s="367"/>
      <c r="AI6956" s="367"/>
      <c r="AJ6956" s="367"/>
      <c r="AK6956" s="367"/>
      <c r="AL6956" s="367"/>
      <c r="AM6956" s="367"/>
      <c r="AN6956" s="367"/>
      <c r="AO6956" s="367"/>
      <c r="AP6956" s="367"/>
      <c r="AQ6956" s="367"/>
      <c r="AR6956" s="367"/>
      <c r="AS6956" s="367"/>
      <c r="AT6956" s="367"/>
    </row>
    <row r="6957" spans="2:46" ht="13.8">
      <c r="B6957" s="26">
        <v>154.49999999999994</v>
      </c>
      <c r="C6957" s="363">
        <v>778.30409662788861</v>
      </c>
      <c r="D6957" s="367">
        <v>926.99999999999966</v>
      </c>
      <c r="E6957" s="367">
        <v>43116.279069767712</v>
      </c>
      <c r="F6957" s="367">
        <v>-108584.73143959408</v>
      </c>
      <c r="G6957" s="367">
        <v>927.0000000000058</v>
      </c>
      <c r="H6957" s="367">
        <v>231750</v>
      </c>
      <c r="I6957" s="384">
        <v>-1355489.3198999299</v>
      </c>
      <c r="J6957" s="367">
        <v>926.99999999999989</v>
      </c>
      <c r="K6957" s="367">
        <v>56181.818181819173</v>
      </c>
      <c r="L6957" s="384">
        <v>52015.762786288702</v>
      </c>
      <c r="M6957" s="367">
        <v>927.00000000001648</v>
      </c>
      <c r="N6957" s="367">
        <v>927</v>
      </c>
      <c r="O6957" s="384">
        <v>-850.32367852546804</v>
      </c>
      <c r="P6957" s="367">
        <v>13.4415</v>
      </c>
      <c r="Q6957" s="367">
        <v>927</v>
      </c>
      <c r="R6957" s="384">
        <v>1156.6329518937357</v>
      </c>
      <c r="S6957" s="367">
        <v>12.978</v>
      </c>
      <c r="T6957" s="367">
        <v>31965.517241378846</v>
      </c>
      <c r="U6957" s="384">
        <v>18085.532034037191</v>
      </c>
      <c r="V6957" s="367">
        <v>926.99999999998647</v>
      </c>
      <c r="W6957" s="367">
        <v>1545000.0000000133</v>
      </c>
      <c r="X6957" s="384">
        <v>132230.06122066313</v>
      </c>
      <c r="Y6957" s="386">
        <v>927.00000000000796</v>
      </c>
      <c r="Z6957" s="367"/>
      <c r="AA6957" s="367"/>
      <c r="AB6957" s="367"/>
      <c r="AC6957" s="367"/>
      <c r="AD6957" s="367"/>
      <c r="AE6957" s="367"/>
      <c r="AF6957" s="367"/>
      <c r="AG6957" s="367"/>
      <c r="AH6957" s="367"/>
      <c r="AI6957" s="367"/>
      <c r="AJ6957" s="367"/>
      <c r="AK6957" s="367"/>
      <c r="AL6957" s="367"/>
      <c r="AM6957" s="367"/>
      <c r="AN6957" s="367"/>
      <c r="AO6957" s="367"/>
      <c r="AP6957" s="367"/>
      <c r="AQ6957" s="367"/>
      <c r="AR6957" s="367"/>
      <c r="AS6957" s="367"/>
      <c r="AT6957" s="367"/>
    </row>
    <row r="6958" spans="2:46" ht="13.8">
      <c r="B6958" s="26">
        <v>154.6666666666666</v>
      </c>
      <c r="C6958" s="363">
        <v>779.14298696112587</v>
      </c>
      <c r="D6958" s="367">
        <v>927.99999999999966</v>
      </c>
      <c r="E6958" s="367">
        <v>43162.790697674689</v>
      </c>
      <c r="F6958" s="367">
        <v>-108848.61123924366</v>
      </c>
      <c r="G6958" s="367">
        <v>928.0000000000058</v>
      </c>
      <c r="H6958" s="367">
        <v>232000</v>
      </c>
      <c r="I6958" s="384">
        <v>-1358679.1497102526</v>
      </c>
      <c r="J6958" s="367">
        <v>927.99999999999989</v>
      </c>
      <c r="K6958" s="367">
        <v>56242.424242425237</v>
      </c>
      <c r="L6958" s="384">
        <v>51959.5488304912</v>
      </c>
      <c r="M6958" s="367">
        <v>928.00000000001648</v>
      </c>
      <c r="N6958" s="367">
        <v>928</v>
      </c>
      <c r="O6958" s="384">
        <v>-853.05922125820086</v>
      </c>
      <c r="P6958" s="367">
        <v>13.456</v>
      </c>
      <c r="Q6958" s="367">
        <v>928</v>
      </c>
      <c r="R6958" s="384">
        <v>1157.0225307101684</v>
      </c>
      <c r="S6958" s="367">
        <v>12.992000000000001</v>
      </c>
      <c r="T6958" s="367">
        <v>31999.999999999534</v>
      </c>
      <c r="U6958" s="384">
        <v>17991.180089232777</v>
      </c>
      <c r="V6958" s="367">
        <v>927.99999999998647</v>
      </c>
      <c r="W6958" s="367">
        <v>1546666.66666668</v>
      </c>
      <c r="X6958" s="384">
        <v>132368.47012982584</v>
      </c>
      <c r="Y6958" s="386">
        <v>928.00000000000796</v>
      </c>
      <c r="Z6958" s="367"/>
      <c r="AA6958" s="367"/>
      <c r="AB6958" s="367"/>
      <c r="AC6958" s="367"/>
      <c r="AD6958" s="367"/>
      <c r="AE6958" s="367"/>
      <c r="AF6958" s="367"/>
      <c r="AG6958" s="367"/>
      <c r="AH6958" s="367"/>
      <c r="AI6958" s="367"/>
      <c r="AJ6958" s="367"/>
      <c r="AK6958" s="367"/>
      <c r="AL6958" s="367"/>
      <c r="AM6958" s="367"/>
      <c r="AN6958" s="367"/>
      <c r="AO6958" s="367"/>
      <c r="AP6958" s="367"/>
      <c r="AQ6958" s="367"/>
      <c r="AR6958" s="367"/>
      <c r="AS6958" s="367"/>
      <c r="AT6958" s="367"/>
    </row>
    <row r="6959" spans="2:46" ht="13.8">
      <c r="B6959" s="26">
        <v>154.83333333333326</v>
      </c>
      <c r="C6959" s="363">
        <v>779.98187577677368</v>
      </c>
      <c r="D6959" s="367">
        <v>928.99999999999966</v>
      </c>
      <c r="E6959" s="367">
        <v>43209.302325581666</v>
      </c>
      <c r="F6959" s="367">
        <v>-109112.80729787389</v>
      </c>
      <c r="G6959" s="367">
        <v>929.0000000000058</v>
      </c>
      <c r="H6959" s="367">
        <v>232250</v>
      </c>
      <c r="I6959" s="384">
        <v>-1361872.702791123</v>
      </c>
      <c r="J6959" s="367">
        <v>928.99999999999989</v>
      </c>
      <c r="K6959" s="367">
        <v>56303.030303031301</v>
      </c>
      <c r="L6959" s="384">
        <v>51903.092793034739</v>
      </c>
      <c r="M6959" s="367">
        <v>929.00000000001648</v>
      </c>
      <c r="N6959" s="367">
        <v>929</v>
      </c>
      <c r="O6959" s="384">
        <v>-855.79868264871641</v>
      </c>
      <c r="P6959" s="367">
        <v>13.470499999999999</v>
      </c>
      <c r="Q6959" s="367">
        <v>929</v>
      </c>
      <c r="R6959" s="384">
        <v>1157.4102600925048</v>
      </c>
      <c r="S6959" s="367">
        <v>13.006</v>
      </c>
      <c r="T6959" s="367">
        <v>32034.482758620223</v>
      </c>
      <c r="U6959" s="384">
        <v>17896.582752859176</v>
      </c>
      <c r="V6959" s="367">
        <v>928.99999999998647</v>
      </c>
      <c r="W6959" s="367">
        <v>1548333.3333333468</v>
      </c>
      <c r="X6959" s="384">
        <v>132506.86991379227</v>
      </c>
      <c r="Y6959" s="386">
        <v>929.00000000000807</v>
      </c>
      <c r="Z6959" s="367"/>
      <c r="AA6959" s="367"/>
      <c r="AB6959" s="367"/>
      <c r="AC6959" s="367"/>
      <c r="AD6959" s="367"/>
      <c r="AE6959" s="367"/>
      <c r="AF6959" s="367"/>
      <c r="AG6959" s="367"/>
      <c r="AH6959" s="367"/>
      <c r="AI6959" s="367"/>
      <c r="AJ6959" s="367"/>
      <c r="AK6959" s="367"/>
      <c r="AL6959" s="367"/>
      <c r="AM6959" s="367"/>
      <c r="AN6959" s="367"/>
      <c r="AO6959" s="367"/>
      <c r="AP6959" s="367"/>
      <c r="AQ6959" s="367"/>
      <c r="AR6959" s="367"/>
      <c r="AS6959" s="367"/>
      <c r="AT6959" s="367"/>
    </row>
    <row r="6960" spans="2:46" ht="13.8">
      <c r="B6960" s="26">
        <v>154.99999999999991</v>
      </c>
      <c r="C6960" s="363">
        <v>780.82076307483192</v>
      </c>
      <c r="D6960" s="367">
        <v>929.99999999999955</v>
      </c>
      <c r="E6960" s="367">
        <v>43255.813953488643</v>
      </c>
      <c r="F6960" s="367">
        <v>-109377.31961548483</v>
      </c>
      <c r="G6960" s="367">
        <v>930.0000000000058</v>
      </c>
      <c r="H6960" s="367">
        <v>232500</v>
      </c>
      <c r="I6960" s="384">
        <v>-1365069.9791425418</v>
      </c>
      <c r="J6960" s="367">
        <v>929.99999999999989</v>
      </c>
      <c r="K6960" s="367">
        <v>56363.636363637364</v>
      </c>
      <c r="L6960" s="384">
        <v>51846.394673919298</v>
      </c>
      <c r="M6960" s="367">
        <v>930.0000000000166</v>
      </c>
      <c r="N6960" s="367">
        <v>930</v>
      </c>
      <c r="O6960" s="384">
        <v>-858.5420626970149</v>
      </c>
      <c r="P6960" s="367">
        <v>13.485000000000001</v>
      </c>
      <c r="Q6960" s="367">
        <v>930</v>
      </c>
      <c r="R6960" s="384">
        <v>1157.7961400407451</v>
      </c>
      <c r="S6960" s="367">
        <v>13.02</v>
      </c>
      <c r="T6960" s="367">
        <v>32068.965517240911</v>
      </c>
      <c r="U6960" s="384">
        <v>17801.740024916413</v>
      </c>
      <c r="V6960" s="367">
        <v>929.99999999998636</v>
      </c>
      <c r="W6960" s="367">
        <v>1550000.0000000135</v>
      </c>
      <c r="X6960" s="384">
        <v>132645.26057256243</v>
      </c>
      <c r="Y6960" s="386">
        <v>930.00000000000807</v>
      </c>
      <c r="Z6960" s="367"/>
      <c r="AA6960" s="367"/>
      <c r="AB6960" s="367"/>
      <c r="AC6960" s="367"/>
      <c r="AD6960" s="367"/>
      <c r="AE6960" s="367"/>
      <c r="AF6960" s="367"/>
      <c r="AG6960" s="367"/>
      <c r="AH6960" s="367"/>
      <c r="AI6960" s="367"/>
      <c r="AJ6960" s="367"/>
      <c r="AK6960" s="367"/>
      <c r="AL6960" s="367"/>
      <c r="AM6960" s="367"/>
      <c r="AN6960" s="367"/>
      <c r="AO6960" s="367"/>
      <c r="AP6960" s="367"/>
      <c r="AQ6960" s="367"/>
      <c r="AR6960" s="367"/>
      <c r="AS6960" s="367"/>
      <c r="AT6960" s="367"/>
    </row>
    <row r="6961" spans="2:46" ht="13.8">
      <c r="B6961" s="26">
        <v>155.16666666666657</v>
      </c>
      <c r="C6961" s="363">
        <v>781.6596488553007</v>
      </c>
      <c r="D6961" s="367">
        <v>930.99999999999955</v>
      </c>
      <c r="E6961" s="367">
        <v>43302.32558139562</v>
      </c>
      <c r="F6961" s="367">
        <v>-109642.14819207639</v>
      </c>
      <c r="G6961" s="367">
        <v>931.0000000000058</v>
      </c>
      <c r="H6961" s="367">
        <v>232750</v>
      </c>
      <c r="I6961" s="384">
        <v>-1368270.9787645082</v>
      </c>
      <c r="J6961" s="367">
        <v>930.99999999999989</v>
      </c>
      <c r="K6961" s="367">
        <v>56424.242424243428</v>
      </c>
      <c r="L6961" s="384">
        <v>51789.454473144884</v>
      </c>
      <c r="M6961" s="367">
        <v>931.0000000000166</v>
      </c>
      <c r="N6961" s="367">
        <v>931</v>
      </c>
      <c r="O6961" s="384">
        <v>-861.2893614030952</v>
      </c>
      <c r="P6961" s="367">
        <v>13.499499999999999</v>
      </c>
      <c r="Q6961" s="367">
        <v>931</v>
      </c>
      <c r="R6961" s="384">
        <v>1158.1801705548885</v>
      </c>
      <c r="S6961" s="367">
        <v>13.034000000000001</v>
      </c>
      <c r="T6961" s="367">
        <v>32103.4482758616</v>
      </c>
      <c r="U6961" s="384">
        <v>17706.651905404458</v>
      </c>
      <c r="V6961" s="367">
        <v>930.99999999998636</v>
      </c>
      <c r="W6961" s="367">
        <v>1551666.6666666802</v>
      </c>
      <c r="X6961" s="384">
        <v>132783.64210613631</v>
      </c>
      <c r="Y6961" s="386">
        <v>931.00000000000819</v>
      </c>
      <c r="Z6961" s="367"/>
      <c r="AA6961" s="367"/>
      <c r="AB6961" s="367"/>
      <c r="AC6961" s="367"/>
      <c r="AD6961" s="367"/>
      <c r="AE6961" s="367"/>
      <c r="AF6961" s="367"/>
      <c r="AG6961" s="367"/>
      <c r="AH6961" s="367"/>
      <c r="AI6961" s="367"/>
      <c r="AJ6961" s="367"/>
      <c r="AK6961" s="367"/>
      <c r="AL6961" s="367"/>
      <c r="AM6961" s="367"/>
      <c r="AN6961" s="367"/>
      <c r="AO6961" s="367"/>
      <c r="AP6961" s="367"/>
      <c r="AQ6961" s="367"/>
      <c r="AR6961" s="367"/>
      <c r="AS6961" s="367"/>
      <c r="AT6961" s="367"/>
    </row>
    <row r="6962" spans="2:46" ht="13.8">
      <c r="B6962" s="26">
        <v>155.33333333333323</v>
      </c>
      <c r="C6962" s="363">
        <v>782.49853311818015</v>
      </c>
      <c r="D6962" s="367">
        <v>931.99999999999943</v>
      </c>
      <c r="E6962" s="367">
        <v>43348.837209302597</v>
      </c>
      <c r="F6962" s="367">
        <v>-109907.29302764863</v>
      </c>
      <c r="G6962" s="367">
        <v>932.0000000000058</v>
      </c>
      <c r="H6962" s="367">
        <v>233000</v>
      </c>
      <c r="I6962" s="384">
        <v>-1371475.701657023</v>
      </c>
      <c r="J6962" s="367">
        <v>931.99999999999989</v>
      </c>
      <c r="K6962" s="367">
        <v>56484.848484849492</v>
      </c>
      <c r="L6962" s="384">
        <v>51732.272190711497</v>
      </c>
      <c r="M6962" s="367">
        <v>932.00000000001671</v>
      </c>
      <c r="N6962" s="367">
        <v>932</v>
      </c>
      <c r="O6962" s="384">
        <v>-864.04057876695856</v>
      </c>
      <c r="P6962" s="367">
        <v>13.513999999999999</v>
      </c>
      <c r="Q6962" s="367">
        <v>932</v>
      </c>
      <c r="R6962" s="384">
        <v>1158.5623516349349</v>
      </c>
      <c r="S6962" s="367">
        <v>13.048</v>
      </c>
      <c r="T6962" s="367">
        <v>32137.931034482288</v>
      </c>
      <c r="U6962" s="384">
        <v>17611.318394323327</v>
      </c>
      <c r="V6962" s="367">
        <v>931.99999999998636</v>
      </c>
      <c r="W6962" s="367">
        <v>1553333.333333347</v>
      </c>
      <c r="X6962" s="384">
        <v>132922.01451451387</v>
      </c>
      <c r="Y6962" s="386">
        <v>932.00000000000819</v>
      </c>
      <c r="Z6962" s="367"/>
      <c r="AA6962" s="367"/>
      <c r="AB6962" s="367"/>
      <c r="AC6962" s="367"/>
      <c r="AD6962" s="367"/>
      <c r="AE6962" s="367"/>
      <c r="AF6962" s="367"/>
      <c r="AG6962" s="367"/>
      <c r="AH6962" s="367"/>
      <c r="AI6962" s="367"/>
      <c r="AJ6962" s="367"/>
      <c r="AK6962" s="367"/>
      <c r="AL6962" s="367"/>
      <c r="AM6962" s="367"/>
      <c r="AN6962" s="367"/>
      <c r="AO6962" s="367"/>
      <c r="AP6962" s="367"/>
      <c r="AQ6962" s="367"/>
      <c r="AR6962" s="367"/>
      <c r="AS6962" s="367"/>
      <c r="AT6962" s="367"/>
    </row>
    <row r="6963" spans="2:46" ht="13.8">
      <c r="B6963" s="26">
        <v>155.49999999999989</v>
      </c>
      <c r="C6963" s="363">
        <v>783.33741586347003</v>
      </c>
      <c r="D6963" s="367">
        <v>932.99999999999943</v>
      </c>
      <c r="E6963" s="367">
        <v>43395.348837209574</v>
      </c>
      <c r="F6963" s="367">
        <v>-110172.75412220159</v>
      </c>
      <c r="G6963" s="367">
        <v>933.00000000000591</v>
      </c>
      <c r="H6963" s="367">
        <v>233250</v>
      </c>
      <c r="I6963" s="384">
        <v>-1374684.1478200855</v>
      </c>
      <c r="J6963" s="367">
        <v>932.99999999999989</v>
      </c>
      <c r="K6963" s="367">
        <v>56545.454545455555</v>
      </c>
      <c r="L6963" s="384">
        <v>51674.847826619145</v>
      </c>
      <c r="M6963" s="367">
        <v>933.00000000001671</v>
      </c>
      <c r="N6963" s="367">
        <v>933</v>
      </c>
      <c r="O6963" s="384">
        <v>-866.79571478860464</v>
      </c>
      <c r="P6963" s="367">
        <v>13.528500000000001</v>
      </c>
      <c r="Q6963" s="367">
        <v>933</v>
      </c>
      <c r="R6963" s="384">
        <v>1158.9426832808856</v>
      </c>
      <c r="S6963" s="367">
        <v>13.061999999999999</v>
      </c>
      <c r="T6963" s="367">
        <v>32172.413793102976</v>
      </c>
      <c r="U6963" s="384">
        <v>17515.739491673026</v>
      </c>
      <c r="V6963" s="367">
        <v>932.99999999998624</v>
      </c>
      <c r="W6963" s="367">
        <v>1555000.0000000137</v>
      </c>
      <c r="X6963" s="384">
        <v>133060.37779769517</v>
      </c>
      <c r="Y6963" s="386">
        <v>933.00000000000819</v>
      </c>
      <c r="Z6963" s="367"/>
      <c r="AA6963" s="367"/>
      <c r="AB6963" s="367"/>
      <c r="AC6963" s="367"/>
      <c r="AD6963" s="367"/>
      <c r="AE6963" s="367"/>
      <c r="AF6963" s="367"/>
      <c r="AG6963" s="367"/>
      <c r="AH6963" s="367"/>
      <c r="AI6963" s="367"/>
      <c r="AJ6963" s="367"/>
      <c r="AK6963" s="367"/>
      <c r="AL6963" s="367"/>
      <c r="AM6963" s="367"/>
      <c r="AN6963" s="367"/>
      <c r="AO6963" s="367"/>
      <c r="AP6963" s="367"/>
      <c r="AQ6963" s="367"/>
      <c r="AR6963" s="367"/>
      <c r="AS6963" s="367"/>
      <c r="AT6963" s="367"/>
    </row>
    <row r="6964" spans="2:46" ht="13.8">
      <c r="B6964" s="26">
        <v>155.66666666666654</v>
      </c>
      <c r="C6964" s="363">
        <v>784.17629709117034</v>
      </c>
      <c r="D6964" s="367">
        <v>933.99999999999932</v>
      </c>
      <c r="E6964" s="367">
        <v>43441.860465116551</v>
      </c>
      <c r="F6964" s="367">
        <v>-110438.53147573514</v>
      </c>
      <c r="G6964" s="367">
        <v>934.00000000000591</v>
      </c>
      <c r="H6964" s="367">
        <v>233500</v>
      </c>
      <c r="I6964" s="384">
        <v>-1377896.3172536963</v>
      </c>
      <c r="J6964" s="367">
        <v>933.99999999999989</v>
      </c>
      <c r="K6964" s="367">
        <v>56606.060606061619</v>
      </c>
      <c r="L6964" s="384">
        <v>51617.18138086782</v>
      </c>
      <c r="M6964" s="367">
        <v>934.00000000001683</v>
      </c>
      <c r="N6964" s="367">
        <v>934</v>
      </c>
      <c r="O6964" s="384">
        <v>-869.55476946803287</v>
      </c>
      <c r="P6964" s="367">
        <v>13.542999999999999</v>
      </c>
      <c r="Q6964" s="367">
        <v>934</v>
      </c>
      <c r="R6964" s="384">
        <v>1159.3211654927391</v>
      </c>
      <c r="S6964" s="367">
        <v>13.075999999999999</v>
      </c>
      <c r="T6964" s="367">
        <v>32206.896551723665</v>
      </c>
      <c r="U6964" s="384">
        <v>17419.915197453538</v>
      </c>
      <c r="V6964" s="367">
        <v>933.99999999998624</v>
      </c>
      <c r="W6964" s="367">
        <v>1556666.6666666805</v>
      </c>
      <c r="X6964" s="384">
        <v>133198.73195568018</v>
      </c>
      <c r="Y6964" s="386">
        <v>934.0000000000083</v>
      </c>
      <c r="Z6964" s="367"/>
      <c r="AA6964" s="367"/>
      <c r="AB6964" s="367"/>
      <c r="AC6964" s="367"/>
      <c r="AD6964" s="367"/>
      <c r="AE6964" s="367"/>
      <c r="AF6964" s="367"/>
      <c r="AG6964" s="367"/>
      <c r="AH6964" s="367"/>
      <c r="AI6964" s="367"/>
      <c r="AJ6964" s="367"/>
      <c r="AK6964" s="367"/>
      <c r="AL6964" s="367"/>
      <c r="AM6964" s="367"/>
      <c r="AN6964" s="367"/>
      <c r="AO6964" s="367"/>
      <c r="AP6964" s="367"/>
      <c r="AQ6964" s="367"/>
      <c r="AR6964" s="367"/>
      <c r="AS6964" s="367"/>
      <c r="AT6964" s="367"/>
    </row>
    <row r="6965" spans="2:46" ht="13.8">
      <c r="B6965" s="26">
        <v>155.8333333333332</v>
      </c>
      <c r="C6965" s="363">
        <v>785.01517680128143</v>
      </c>
      <c r="D6965" s="367">
        <v>934.99999999999932</v>
      </c>
      <c r="E6965" s="367">
        <v>43488.372093023529</v>
      </c>
      <c r="F6965" s="367">
        <v>-110704.62508824941</v>
      </c>
      <c r="G6965" s="367">
        <v>935.00000000000591</v>
      </c>
      <c r="H6965" s="367">
        <v>233750</v>
      </c>
      <c r="I6965" s="384">
        <v>-1381112.2099578548</v>
      </c>
      <c r="J6965" s="367">
        <v>934.99999999999989</v>
      </c>
      <c r="K6965" s="367">
        <v>56666.666666667683</v>
      </c>
      <c r="L6965" s="384">
        <v>51559.272853457507</v>
      </c>
      <c r="M6965" s="367">
        <v>935.00000000001683</v>
      </c>
      <c r="N6965" s="367">
        <v>935</v>
      </c>
      <c r="O6965" s="384">
        <v>-872.31774280524439</v>
      </c>
      <c r="P6965" s="367">
        <v>13.557500000000001</v>
      </c>
      <c r="Q6965" s="367">
        <v>935</v>
      </c>
      <c r="R6965" s="384">
        <v>1159.6977982704968</v>
      </c>
      <c r="S6965" s="367">
        <v>13.09</v>
      </c>
      <c r="T6965" s="367">
        <v>32241.379310344353</v>
      </c>
      <c r="U6965" s="384">
        <v>17323.845511664862</v>
      </c>
      <c r="V6965" s="367">
        <v>934.99999999998624</v>
      </c>
      <c r="W6965" s="367">
        <v>1558333.3333333472</v>
      </c>
      <c r="X6965" s="384">
        <v>133337.07698846891</v>
      </c>
      <c r="Y6965" s="386">
        <v>935.0000000000083</v>
      </c>
      <c r="Z6965" s="367"/>
      <c r="AA6965" s="367"/>
      <c r="AB6965" s="367"/>
      <c r="AC6965" s="367"/>
      <c r="AD6965" s="367"/>
      <c r="AE6965" s="367"/>
      <c r="AF6965" s="367"/>
      <c r="AG6965" s="367"/>
      <c r="AH6965" s="367"/>
      <c r="AI6965" s="367"/>
      <c r="AJ6965" s="367"/>
      <c r="AK6965" s="367"/>
      <c r="AL6965" s="367"/>
      <c r="AM6965" s="367"/>
      <c r="AN6965" s="367"/>
      <c r="AO6965" s="367"/>
      <c r="AP6965" s="367"/>
      <c r="AQ6965" s="367"/>
      <c r="AR6965" s="367"/>
      <c r="AS6965" s="367"/>
      <c r="AT6965" s="367"/>
    </row>
    <row r="6966" spans="2:46" ht="13.8">
      <c r="B6966" s="26">
        <v>155.99999999999986</v>
      </c>
      <c r="C6966" s="363">
        <v>785.85405499380295</v>
      </c>
      <c r="D6966" s="367">
        <v>935.9999999999992</v>
      </c>
      <c r="E6966" s="367">
        <v>43534.883720930506</v>
      </c>
      <c r="F6966" s="367">
        <v>-110971.0349597443</v>
      </c>
      <c r="G6966" s="367">
        <v>936.00000000000591</v>
      </c>
      <c r="H6966" s="367">
        <v>234000</v>
      </c>
      <c r="I6966" s="384">
        <v>-1384331.8259325619</v>
      </c>
      <c r="J6966" s="367">
        <v>936</v>
      </c>
      <c r="K6966" s="367">
        <v>56727.272727273747</v>
      </c>
      <c r="L6966" s="384">
        <v>51501.122244388236</v>
      </c>
      <c r="M6966" s="367">
        <v>936.00000000001694</v>
      </c>
      <c r="N6966" s="367">
        <v>936</v>
      </c>
      <c r="O6966" s="384">
        <v>-875.08463480023818</v>
      </c>
      <c r="P6966" s="367">
        <v>13.572000000000001</v>
      </c>
      <c r="Q6966" s="367">
        <v>936</v>
      </c>
      <c r="R6966" s="384">
        <v>1160.0725816141576</v>
      </c>
      <c r="S6966" s="367">
        <v>13.103999999999999</v>
      </c>
      <c r="T6966" s="367">
        <v>32275.862068965042</v>
      </c>
      <c r="U6966" s="384">
        <v>17227.530434307024</v>
      </c>
      <c r="V6966" s="367">
        <v>935.99999999998613</v>
      </c>
      <c r="W6966" s="367">
        <v>1560000.000000014</v>
      </c>
      <c r="X6966" s="384">
        <v>133475.41289606137</v>
      </c>
      <c r="Y6966" s="386">
        <v>936.00000000000841</v>
      </c>
      <c r="Z6966" s="367"/>
      <c r="AA6966" s="367"/>
      <c r="AB6966" s="367"/>
      <c r="AC6966" s="367"/>
      <c r="AD6966" s="367"/>
      <c r="AE6966" s="367"/>
      <c r="AF6966" s="367"/>
      <c r="AG6966" s="367"/>
      <c r="AH6966" s="367"/>
      <c r="AI6966" s="367"/>
      <c r="AJ6966" s="367"/>
      <c r="AK6966" s="367"/>
      <c r="AL6966" s="367"/>
      <c r="AM6966" s="367"/>
      <c r="AN6966" s="367"/>
      <c r="AO6966" s="367"/>
      <c r="AP6966" s="367"/>
      <c r="AQ6966" s="367"/>
      <c r="AR6966" s="367"/>
      <c r="AS6966" s="367"/>
      <c r="AT6966" s="367"/>
    </row>
    <row r="6967" spans="2:46" ht="13.8">
      <c r="B6967" s="26">
        <v>156.16666666666652</v>
      </c>
      <c r="C6967" s="363">
        <v>786.69293166873513</v>
      </c>
      <c r="D6967" s="367">
        <v>936.99999999999909</v>
      </c>
      <c r="E6967" s="367">
        <v>43581.395348837483</v>
      </c>
      <c r="F6967" s="367">
        <v>-111237.76109021986</v>
      </c>
      <c r="G6967" s="367">
        <v>937.00000000000591</v>
      </c>
      <c r="H6967" s="367">
        <v>234250</v>
      </c>
      <c r="I6967" s="384">
        <v>-1387555.1651778165</v>
      </c>
      <c r="J6967" s="367">
        <v>937</v>
      </c>
      <c r="K6967" s="367">
        <v>56787.87878787981</v>
      </c>
      <c r="L6967" s="384">
        <v>51442.729553659992</v>
      </c>
      <c r="M6967" s="367">
        <v>937.00000000001694</v>
      </c>
      <c r="N6967" s="367">
        <v>937</v>
      </c>
      <c r="O6967" s="384">
        <v>-877.85544545301411</v>
      </c>
      <c r="P6967" s="367">
        <v>13.586499999999999</v>
      </c>
      <c r="Q6967" s="367">
        <v>937</v>
      </c>
      <c r="R6967" s="384">
        <v>1160.445515523722</v>
      </c>
      <c r="S6967" s="367">
        <v>13.118</v>
      </c>
      <c r="T6967" s="367">
        <v>32310.34482758573</v>
      </c>
      <c r="U6967" s="384">
        <v>17130.969965379998</v>
      </c>
      <c r="V6967" s="367">
        <v>936.99999999998613</v>
      </c>
      <c r="W6967" s="367">
        <v>1561666.6666666807</v>
      </c>
      <c r="X6967" s="384">
        <v>133613.73967845752</v>
      </c>
      <c r="Y6967" s="386">
        <v>937.00000000000841</v>
      </c>
      <c r="Z6967" s="367"/>
      <c r="AA6967" s="367"/>
      <c r="AB6967" s="367"/>
      <c r="AC6967" s="367"/>
      <c r="AD6967" s="367"/>
      <c r="AE6967" s="367"/>
      <c r="AF6967" s="367"/>
      <c r="AG6967" s="367"/>
      <c r="AH6967" s="367"/>
      <c r="AI6967" s="367"/>
      <c r="AJ6967" s="367"/>
      <c r="AK6967" s="367"/>
      <c r="AL6967" s="367"/>
      <c r="AM6967" s="367"/>
      <c r="AN6967" s="367"/>
      <c r="AO6967" s="367"/>
      <c r="AP6967" s="367"/>
      <c r="AQ6967" s="367"/>
      <c r="AR6967" s="367"/>
      <c r="AS6967" s="367"/>
      <c r="AT6967" s="367"/>
    </row>
    <row r="6968" spans="2:46" ht="13.8">
      <c r="B6968" s="26">
        <v>156.33333333333317</v>
      </c>
      <c r="C6968" s="363">
        <v>787.53180682607763</v>
      </c>
      <c r="D6968" s="367">
        <v>937.99999999999909</v>
      </c>
      <c r="E6968" s="367">
        <v>43627.90697674446</v>
      </c>
      <c r="F6968" s="367">
        <v>-111504.80347967611</v>
      </c>
      <c r="G6968" s="367">
        <v>938.00000000000591</v>
      </c>
      <c r="H6968" s="367">
        <v>234500</v>
      </c>
      <c r="I6968" s="384">
        <v>-1390782.2276936192</v>
      </c>
      <c r="J6968" s="367">
        <v>938</v>
      </c>
      <c r="K6968" s="367">
        <v>56848.484848485874</v>
      </c>
      <c r="L6968" s="384">
        <v>51384.094781272768</v>
      </c>
      <c r="M6968" s="367">
        <v>938.00000000001705</v>
      </c>
      <c r="N6968" s="367">
        <v>938</v>
      </c>
      <c r="O6968" s="384">
        <v>-880.63017476357345</v>
      </c>
      <c r="P6968" s="367">
        <v>13.601000000000001</v>
      </c>
      <c r="Q6968" s="367">
        <v>938</v>
      </c>
      <c r="R6968" s="384">
        <v>1160.81659999919</v>
      </c>
      <c r="S6968" s="367">
        <v>13.132</v>
      </c>
      <c r="T6968" s="367">
        <v>32344.827586206418</v>
      </c>
      <c r="U6968" s="384">
        <v>17034.164104883792</v>
      </c>
      <c r="V6968" s="367">
        <v>937.99999999998613</v>
      </c>
      <c r="W6968" s="367">
        <v>1563333.3333333475</v>
      </c>
      <c r="X6968" s="384">
        <v>133752.05733565736</v>
      </c>
      <c r="Y6968" s="386">
        <v>938.00000000000841</v>
      </c>
      <c r="Z6968" s="367"/>
      <c r="AA6968" s="367"/>
      <c r="AB6968" s="367"/>
      <c r="AC6968" s="367"/>
      <c r="AD6968" s="367"/>
      <c r="AE6968" s="367"/>
      <c r="AF6968" s="367"/>
      <c r="AG6968" s="367"/>
      <c r="AH6968" s="367"/>
      <c r="AI6968" s="367"/>
      <c r="AJ6968" s="367"/>
      <c r="AK6968" s="367"/>
      <c r="AL6968" s="367"/>
      <c r="AM6968" s="367"/>
      <c r="AN6968" s="367"/>
      <c r="AO6968" s="367"/>
      <c r="AP6968" s="367"/>
      <c r="AQ6968" s="367"/>
      <c r="AR6968" s="367"/>
      <c r="AS6968" s="367"/>
      <c r="AT6968" s="367"/>
    </row>
    <row r="6969" spans="2:46" ht="13.8">
      <c r="B6969" s="26">
        <v>156.49999999999983</v>
      </c>
      <c r="C6969" s="363">
        <v>788.37068046583079</v>
      </c>
      <c r="D6969" s="367">
        <v>938.99999999999898</v>
      </c>
      <c r="E6969" s="367">
        <v>43674.418604651437</v>
      </c>
      <c r="F6969" s="367">
        <v>-111772.16212811301</v>
      </c>
      <c r="G6969" s="367">
        <v>939.00000000000591</v>
      </c>
      <c r="H6969" s="367">
        <v>234750</v>
      </c>
      <c r="I6969" s="384">
        <v>-1394013.0134799697</v>
      </c>
      <c r="J6969" s="367">
        <v>939</v>
      </c>
      <c r="K6969" s="367">
        <v>56909.090909091938</v>
      </c>
      <c r="L6969" s="384">
        <v>51325.217927226578</v>
      </c>
      <c r="M6969" s="367">
        <v>939.00000000001705</v>
      </c>
      <c r="N6969" s="367">
        <v>939</v>
      </c>
      <c r="O6969" s="384">
        <v>-883.40882273191505</v>
      </c>
      <c r="P6969" s="367">
        <v>13.615500000000001</v>
      </c>
      <c r="Q6969" s="367">
        <v>939</v>
      </c>
      <c r="R6969" s="384">
        <v>1161.1858350405612</v>
      </c>
      <c r="S6969" s="367">
        <v>13.145999999999999</v>
      </c>
      <c r="T6969" s="367">
        <v>32379.310344827107</v>
      </c>
      <c r="U6969" s="384">
        <v>16937.11285281842</v>
      </c>
      <c r="V6969" s="367">
        <v>938.99999999998602</v>
      </c>
      <c r="W6969" s="367">
        <v>1565000.0000000142</v>
      </c>
      <c r="X6969" s="384">
        <v>133890.36586766099</v>
      </c>
      <c r="Y6969" s="386">
        <v>939.00000000000853</v>
      </c>
      <c r="Z6969" s="367"/>
      <c r="AA6969" s="367"/>
      <c r="AB6969" s="367"/>
      <c r="AC6969" s="367"/>
      <c r="AD6969" s="367"/>
      <c r="AE6969" s="367"/>
      <c r="AF6969" s="367"/>
      <c r="AG6969" s="367"/>
      <c r="AH6969" s="367"/>
      <c r="AI6969" s="367"/>
      <c r="AJ6969" s="367"/>
      <c r="AK6969" s="367"/>
      <c r="AL6969" s="367"/>
      <c r="AM6969" s="367"/>
      <c r="AN6969" s="367"/>
      <c r="AO6969" s="367"/>
      <c r="AP6969" s="367"/>
      <c r="AQ6969" s="367"/>
      <c r="AR6969" s="367"/>
      <c r="AS6969" s="367"/>
      <c r="AT6969" s="367"/>
    </row>
    <row r="6970" spans="2:46" ht="13.8">
      <c r="B6970" s="26">
        <v>156.66666666666649</v>
      </c>
      <c r="C6970" s="363">
        <v>789.20955258799461</v>
      </c>
      <c r="D6970" s="367">
        <v>939.99999999999898</v>
      </c>
      <c r="E6970" s="367">
        <v>43720.930232558414</v>
      </c>
      <c r="F6970" s="367">
        <v>-112039.83703553055</v>
      </c>
      <c r="G6970" s="367">
        <v>940.00000000000591</v>
      </c>
      <c r="H6970" s="367">
        <v>235000</v>
      </c>
      <c r="I6970" s="384">
        <v>-1397247.5225368682</v>
      </c>
      <c r="J6970" s="367">
        <v>940</v>
      </c>
      <c r="K6970" s="367">
        <v>56969.696969698001</v>
      </c>
      <c r="L6970" s="384">
        <v>51266.098991521416</v>
      </c>
      <c r="M6970" s="367">
        <v>940.00000000001705</v>
      </c>
      <c r="N6970" s="367">
        <v>940</v>
      </c>
      <c r="O6970" s="384">
        <v>-886.19138935803892</v>
      </c>
      <c r="P6970" s="367">
        <v>13.629999999999999</v>
      </c>
      <c r="Q6970" s="367">
        <v>940</v>
      </c>
      <c r="R6970" s="384">
        <v>1161.553220647836</v>
      </c>
      <c r="S6970" s="367">
        <v>13.16</v>
      </c>
      <c r="T6970" s="367">
        <v>32413.793103447795</v>
      </c>
      <c r="U6970" s="384">
        <v>16839.816209183857</v>
      </c>
      <c r="V6970" s="367">
        <v>939.99999999998602</v>
      </c>
      <c r="W6970" s="367">
        <v>1566666.6666666809</v>
      </c>
      <c r="X6970" s="384">
        <v>134028.66527446831</v>
      </c>
      <c r="Y6970" s="386">
        <v>940.00000000000853</v>
      </c>
      <c r="Z6970" s="367"/>
      <c r="AA6970" s="367"/>
      <c r="AB6970" s="367"/>
      <c r="AC6970" s="367"/>
      <c r="AD6970" s="367"/>
      <c r="AE6970" s="367"/>
      <c r="AF6970" s="367"/>
      <c r="AG6970" s="367"/>
      <c r="AH6970" s="367"/>
      <c r="AI6970" s="367"/>
      <c r="AJ6970" s="367"/>
      <c r="AK6970" s="367"/>
      <c r="AL6970" s="367"/>
      <c r="AM6970" s="367"/>
      <c r="AN6970" s="367"/>
      <c r="AO6970" s="367"/>
      <c r="AP6970" s="367"/>
      <c r="AQ6970" s="367"/>
      <c r="AR6970" s="367"/>
      <c r="AS6970" s="367"/>
      <c r="AT6970" s="367"/>
    </row>
    <row r="6971" spans="2:46" ht="13.8">
      <c r="B6971" s="26">
        <v>156.83333333333314</v>
      </c>
      <c r="C6971" s="363">
        <v>790.04842319256886</v>
      </c>
      <c r="D6971" s="367">
        <v>940.99999999999886</v>
      </c>
      <c r="E6971" s="367">
        <v>43767.441860465391</v>
      </c>
      <c r="F6971" s="367">
        <v>-112307.8282019288</v>
      </c>
      <c r="G6971" s="367">
        <v>941.00000000000591</v>
      </c>
      <c r="H6971" s="367">
        <v>235250</v>
      </c>
      <c r="I6971" s="384">
        <v>-1400485.7548643148</v>
      </c>
      <c r="J6971" s="367">
        <v>941</v>
      </c>
      <c r="K6971" s="367">
        <v>57030.303030304065</v>
      </c>
      <c r="L6971" s="384">
        <v>51206.737974157273</v>
      </c>
      <c r="M6971" s="367">
        <v>941.00000000001717</v>
      </c>
      <c r="N6971" s="367">
        <v>941</v>
      </c>
      <c r="O6971" s="384">
        <v>-888.97787464194607</v>
      </c>
      <c r="P6971" s="367">
        <v>13.644500000000001</v>
      </c>
      <c r="Q6971" s="367">
        <v>941</v>
      </c>
      <c r="R6971" s="384">
        <v>1161.9187568210145</v>
      </c>
      <c r="S6971" s="367">
        <v>13.173999999999999</v>
      </c>
      <c r="T6971" s="367">
        <v>32448.275862068484</v>
      </c>
      <c r="U6971" s="384">
        <v>16742.274173980117</v>
      </c>
      <c r="V6971" s="367">
        <v>940.99999999998602</v>
      </c>
      <c r="W6971" s="367">
        <v>1568333.3333333477</v>
      </c>
      <c r="X6971" s="384">
        <v>134166.95555607934</v>
      </c>
      <c r="Y6971" s="386">
        <v>941.00000000000864</v>
      </c>
      <c r="Z6971" s="367"/>
      <c r="AA6971" s="367"/>
      <c r="AB6971" s="367"/>
      <c r="AC6971" s="367"/>
      <c r="AD6971" s="367"/>
      <c r="AE6971" s="367"/>
      <c r="AF6971" s="367"/>
      <c r="AG6971" s="367"/>
      <c r="AH6971" s="367"/>
      <c r="AI6971" s="367"/>
      <c r="AJ6971" s="367"/>
      <c r="AK6971" s="367"/>
      <c r="AL6971" s="367"/>
      <c r="AM6971" s="367"/>
      <c r="AN6971" s="367"/>
      <c r="AO6971" s="367"/>
      <c r="AP6971" s="367"/>
      <c r="AQ6971" s="367"/>
      <c r="AR6971" s="367"/>
      <c r="AS6971" s="367"/>
      <c r="AT6971" s="367"/>
    </row>
    <row r="6972" spans="2:46" ht="13.8">
      <c r="B6972" s="26">
        <v>156.9999999999998</v>
      </c>
      <c r="C6972" s="363">
        <v>790.88729227955378</v>
      </c>
      <c r="D6972" s="367">
        <v>941.99999999999886</v>
      </c>
      <c r="E6972" s="367">
        <v>43813.953488372368</v>
      </c>
      <c r="F6972" s="367">
        <v>-112576.13562730768</v>
      </c>
      <c r="G6972" s="367">
        <v>942.00000000000591</v>
      </c>
      <c r="H6972" s="367">
        <v>235500</v>
      </c>
      <c r="I6972" s="384">
        <v>-1403727.7104623097</v>
      </c>
      <c r="J6972" s="367">
        <v>942</v>
      </c>
      <c r="K6972" s="367">
        <v>57090.909090910129</v>
      </c>
      <c r="L6972" s="384">
        <v>51147.134875134157</v>
      </c>
      <c r="M6972" s="367">
        <v>942.00000000001717</v>
      </c>
      <c r="N6972" s="367">
        <v>942</v>
      </c>
      <c r="O6972" s="384">
        <v>-891.76827858363504</v>
      </c>
      <c r="P6972" s="367">
        <v>13.658999999999999</v>
      </c>
      <c r="Q6972" s="367">
        <v>942</v>
      </c>
      <c r="R6972" s="384">
        <v>1162.2824435600962</v>
      </c>
      <c r="S6972" s="367">
        <v>13.188000000000001</v>
      </c>
      <c r="T6972" s="367">
        <v>32482.758620689172</v>
      </c>
      <c r="U6972" s="384">
        <v>16644.486747207204</v>
      </c>
      <c r="V6972" s="367">
        <v>941.9999999999859</v>
      </c>
      <c r="W6972" s="367">
        <v>1570000.0000000144</v>
      </c>
      <c r="X6972" s="384">
        <v>134305.23671249408</v>
      </c>
      <c r="Y6972" s="386">
        <v>942.00000000000864</v>
      </c>
      <c r="Z6972" s="367"/>
      <c r="AA6972" s="367"/>
      <c r="AB6972" s="367"/>
      <c r="AC6972" s="367"/>
      <c r="AD6972" s="367"/>
      <c r="AE6972" s="367"/>
      <c r="AF6972" s="367"/>
      <c r="AG6972" s="367"/>
      <c r="AH6972" s="367"/>
      <c r="AI6972" s="367"/>
      <c r="AJ6972" s="367"/>
      <c r="AK6972" s="367"/>
      <c r="AL6972" s="367"/>
      <c r="AM6972" s="367"/>
      <c r="AN6972" s="367"/>
      <c r="AO6972" s="367"/>
      <c r="AP6972" s="367"/>
      <c r="AQ6972" s="367"/>
      <c r="AR6972" s="367"/>
      <c r="AS6972" s="367"/>
      <c r="AT6972" s="367"/>
    </row>
    <row r="6973" spans="2:46" ht="13.8">
      <c r="B6973" s="26">
        <v>157.16666666666646</v>
      </c>
      <c r="C6973" s="363">
        <v>791.72615984894901</v>
      </c>
      <c r="D6973" s="367">
        <v>942.99999999999875</v>
      </c>
      <c r="E6973" s="367">
        <v>43860.465116279345</v>
      </c>
      <c r="F6973" s="367">
        <v>-112844.75931166725</v>
      </c>
      <c r="G6973" s="367">
        <v>943.00000000000591</v>
      </c>
      <c r="H6973" s="367">
        <v>235750</v>
      </c>
      <c r="I6973" s="384">
        <v>-1406973.3893308523</v>
      </c>
      <c r="J6973" s="367">
        <v>943</v>
      </c>
      <c r="K6973" s="367">
        <v>57151.515151516192</v>
      </c>
      <c r="L6973" s="384">
        <v>51087.289694452076</v>
      </c>
      <c r="M6973" s="367">
        <v>943.00000000001728</v>
      </c>
      <c r="N6973" s="367">
        <v>943</v>
      </c>
      <c r="O6973" s="384">
        <v>-894.56260118310729</v>
      </c>
      <c r="P6973" s="367">
        <v>13.673500000000001</v>
      </c>
      <c r="Q6973" s="367">
        <v>943</v>
      </c>
      <c r="R6973" s="384">
        <v>1162.6442808650818</v>
      </c>
      <c r="S6973" s="367">
        <v>13.202</v>
      </c>
      <c r="T6973" s="367">
        <v>32517.24137930986</v>
      </c>
      <c r="U6973" s="384">
        <v>16546.453928865096</v>
      </c>
      <c r="V6973" s="367">
        <v>942.99999999998602</v>
      </c>
      <c r="W6973" s="367">
        <v>1571666.6666666812</v>
      </c>
      <c r="X6973" s="384">
        <v>134443.50874371256</v>
      </c>
      <c r="Y6973" s="386">
        <v>943.00000000000875</v>
      </c>
      <c r="Z6973" s="367"/>
      <c r="AA6973" s="367"/>
      <c r="AB6973" s="367"/>
      <c r="AC6973" s="367"/>
      <c r="AD6973" s="367"/>
      <c r="AE6973" s="367"/>
      <c r="AF6973" s="367"/>
      <c r="AG6973" s="367"/>
      <c r="AH6973" s="367"/>
      <c r="AI6973" s="367"/>
      <c r="AJ6973" s="367"/>
      <c r="AK6973" s="367"/>
      <c r="AL6973" s="367"/>
      <c r="AM6973" s="367"/>
      <c r="AN6973" s="367"/>
      <c r="AO6973" s="367"/>
      <c r="AP6973" s="367"/>
      <c r="AQ6973" s="367"/>
      <c r="AR6973" s="367"/>
      <c r="AS6973" s="367"/>
      <c r="AT6973" s="367"/>
    </row>
    <row r="6974" spans="2:46" ht="13.8">
      <c r="B6974" s="26">
        <v>157.33333333333312</v>
      </c>
      <c r="C6974" s="363">
        <v>792.56502590075502</v>
      </c>
      <c r="D6974" s="367">
        <v>943.99999999999875</v>
      </c>
      <c r="E6974" s="367">
        <v>43906.976744186322</v>
      </c>
      <c r="F6974" s="367">
        <v>-113113.69925500749</v>
      </c>
      <c r="G6974" s="367">
        <v>944.00000000000591</v>
      </c>
      <c r="H6974" s="367">
        <v>236000</v>
      </c>
      <c r="I6974" s="384">
        <v>-1410222.7914699428</v>
      </c>
      <c r="J6974" s="367">
        <v>944</v>
      </c>
      <c r="K6974" s="367">
        <v>57212.121212122256</v>
      </c>
      <c r="L6974" s="384">
        <v>51027.202432111029</v>
      </c>
      <c r="M6974" s="367">
        <v>944.00000000001728</v>
      </c>
      <c r="N6974" s="367">
        <v>944</v>
      </c>
      <c r="O6974" s="384">
        <v>-897.36084244036192</v>
      </c>
      <c r="P6974" s="367">
        <v>13.688000000000001</v>
      </c>
      <c r="Q6974" s="367">
        <v>944</v>
      </c>
      <c r="R6974" s="384">
        <v>1163.0042687359708</v>
      </c>
      <c r="S6974" s="367">
        <v>13.216000000000001</v>
      </c>
      <c r="T6974" s="367">
        <v>32551.724137930549</v>
      </c>
      <c r="U6974" s="384">
        <v>16448.175718953815</v>
      </c>
      <c r="V6974" s="367">
        <v>943.99999999998602</v>
      </c>
      <c r="W6974" s="367">
        <v>1573333.3333333479</v>
      </c>
      <c r="X6974" s="384">
        <v>134581.77164973476</v>
      </c>
      <c r="Y6974" s="386">
        <v>944.00000000000875</v>
      </c>
      <c r="Z6974" s="367"/>
      <c r="AA6974" s="367"/>
      <c r="AB6974" s="367"/>
      <c r="AC6974" s="367"/>
      <c r="AD6974" s="367"/>
      <c r="AE6974" s="367"/>
      <c r="AF6974" s="367"/>
      <c r="AG6974" s="367"/>
      <c r="AH6974" s="367"/>
      <c r="AI6974" s="367"/>
      <c r="AJ6974" s="367"/>
      <c r="AK6974" s="367"/>
      <c r="AL6974" s="367"/>
      <c r="AM6974" s="367"/>
      <c r="AN6974" s="367"/>
      <c r="AO6974" s="367"/>
      <c r="AP6974" s="367"/>
      <c r="AQ6974" s="367"/>
      <c r="AR6974" s="367"/>
      <c r="AS6974" s="367"/>
      <c r="AT6974" s="367"/>
    </row>
    <row r="6975" spans="2:46" ht="13.8">
      <c r="B6975" s="26">
        <v>157.49999999999977</v>
      </c>
      <c r="C6975" s="363">
        <v>793.40389043497146</v>
      </c>
      <c r="D6975" s="367">
        <v>944.99999999999864</v>
      </c>
      <c r="E6975" s="367">
        <v>43953.488372093299</v>
      </c>
      <c r="F6975" s="367">
        <v>-113382.95545732837</v>
      </c>
      <c r="G6975" s="367">
        <v>945.00000000000591</v>
      </c>
      <c r="H6975" s="367">
        <v>236250</v>
      </c>
      <c r="I6975" s="384">
        <v>-1413475.9168795815</v>
      </c>
      <c r="J6975" s="367">
        <v>945</v>
      </c>
      <c r="K6975" s="367">
        <v>57272.72727272832</v>
      </c>
      <c r="L6975" s="384">
        <v>50966.873088110988</v>
      </c>
      <c r="M6975" s="367">
        <v>945.00000000001739</v>
      </c>
      <c r="N6975" s="367">
        <v>945</v>
      </c>
      <c r="O6975" s="384">
        <v>-900.16300235539882</v>
      </c>
      <c r="P6975" s="367">
        <v>13.702499999999999</v>
      </c>
      <c r="Q6975" s="367">
        <v>945</v>
      </c>
      <c r="R6975" s="384">
        <v>1163.3624071727629</v>
      </c>
      <c r="S6975" s="367">
        <v>13.23</v>
      </c>
      <c r="T6975" s="367">
        <v>32586.206896551237</v>
      </c>
      <c r="U6975" s="384">
        <v>16349.652117473366</v>
      </c>
      <c r="V6975" s="367">
        <v>944.9999999999859</v>
      </c>
      <c r="W6975" s="367">
        <v>1575000.0000000147</v>
      </c>
      <c r="X6975" s="384">
        <v>134720.02543056064</v>
      </c>
      <c r="Y6975" s="386">
        <v>945.00000000000875</v>
      </c>
      <c r="Z6975" s="367"/>
      <c r="AA6975" s="367"/>
      <c r="AB6975" s="367"/>
      <c r="AC6975" s="367"/>
      <c r="AD6975" s="367"/>
      <c r="AE6975" s="367"/>
      <c r="AF6975" s="367"/>
      <c r="AG6975" s="367"/>
      <c r="AH6975" s="367"/>
      <c r="AI6975" s="367"/>
      <c r="AJ6975" s="367"/>
      <c r="AK6975" s="367"/>
      <c r="AL6975" s="367"/>
      <c r="AM6975" s="367"/>
      <c r="AN6975" s="367"/>
      <c r="AO6975" s="367"/>
      <c r="AP6975" s="367"/>
      <c r="AQ6975" s="367"/>
      <c r="AR6975" s="367"/>
      <c r="AS6975" s="367"/>
      <c r="AT6975" s="367"/>
    </row>
    <row r="6976" spans="2:46" ht="13.8">
      <c r="B6976" s="26">
        <v>157.66666666666643</v>
      </c>
      <c r="C6976" s="363">
        <v>794.24275345159833</v>
      </c>
      <c r="D6976" s="367">
        <v>945.99999999999864</v>
      </c>
      <c r="E6976" s="367">
        <v>44000.000000000276</v>
      </c>
      <c r="F6976" s="367">
        <v>-113652.52791862994</v>
      </c>
      <c r="G6976" s="367">
        <v>946.00000000000591</v>
      </c>
      <c r="H6976" s="367">
        <v>236500</v>
      </c>
      <c r="I6976" s="384">
        <v>-1416732.7655597681</v>
      </c>
      <c r="J6976" s="367">
        <v>946</v>
      </c>
      <c r="K6976" s="367">
        <v>57333.333333334383</v>
      </c>
      <c r="L6976" s="384">
        <v>50906.301662451995</v>
      </c>
      <c r="M6976" s="367">
        <v>946.00000000001739</v>
      </c>
      <c r="N6976" s="367">
        <v>946</v>
      </c>
      <c r="O6976" s="384">
        <v>-902.96908092821911</v>
      </c>
      <c r="P6976" s="367">
        <v>13.717000000000001</v>
      </c>
      <c r="Q6976" s="367">
        <v>946</v>
      </c>
      <c r="R6976" s="384">
        <v>1163.7186961754587</v>
      </c>
      <c r="S6976" s="367">
        <v>13.244</v>
      </c>
      <c r="T6976" s="367">
        <v>32620.689655171926</v>
      </c>
      <c r="U6976" s="384">
        <v>16250.88312442373</v>
      </c>
      <c r="V6976" s="367">
        <v>945.9999999999859</v>
      </c>
      <c r="W6976" s="367">
        <v>1576666.6666666814</v>
      </c>
      <c r="X6976" s="384">
        <v>134858.27008619028</v>
      </c>
      <c r="Y6976" s="386">
        <v>946.00000000000887</v>
      </c>
      <c r="Z6976" s="367"/>
      <c r="AA6976" s="367"/>
      <c r="AB6976" s="367"/>
      <c r="AC6976" s="367"/>
      <c r="AD6976" s="367"/>
      <c r="AE6976" s="367"/>
      <c r="AF6976" s="367"/>
      <c r="AG6976" s="367"/>
      <c r="AH6976" s="367"/>
      <c r="AI6976" s="367"/>
      <c r="AJ6976" s="367"/>
      <c r="AK6976" s="367"/>
      <c r="AL6976" s="367"/>
      <c r="AM6976" s="367"/>
      <c r="AN6976" s="367"/>
      <c r="AO6976" s="367"/>
      <c r="AP6976" s="367"/>
      <c r="AQ6976" s="367"/>
      <c r="AR6976" s="367"/>
      <c r="AS6976" s="367"/>
      <c r="AT6976" s="367"/>
    </row>
    <row r="6977" spans="2:46" ht="13.8">
      <c r="B6977" s="26">
        <v>157.83333333333309</v>
      </c>
      <c r="C6977" s="363">
        <v>795.08161495063587</v>
      </c>
      <c r="D6977" s="367">
        <v>946.99999999999852</v>
      </c>
      <c r="E6977" s="367">
        <v>44046.511627907254</v>
      </c>
      <c r="F6977" s="367">
        <v>-113922.41663891215</v>
      </c>
      <c r="G6977" s="367">
        <v>947.00000000000591</v>
      </c>
      <c r="H6977" s="367">
        <v>236750</v>
      </c>
      <c r="I6977" s="384">
        <v>-1419993.3375105027</v>
      </c>
      <c r="J6977" s="367">
        <v>947</v>
      </c>
      <c r="K6977" s="367">
        <v>57393.939393940447</v>
      </c>
      <c r="L6977" s="384">
        <v>50845.488155134015</v>
      </c>
      <c r="M6977" s="367">
        <v>947.00000000001751</v>
      </c>
      <c r="N6977" s="367">
        <v>947</v>
      </c>
      <c r="O6977" s="384">
        <v>-905.77907815882156</v>
      </c>
      <c r="P6977" s="367">
        <v>13.7315</v>
      </c>
      <c r="Q6977" s="367">
        <v>947</v>
      </c>
      <c r="R6977" s="384">
        <v>1164.0731357440582</v>
      </c>
      <c r="S6977" s="367">
        <v>13.257999999999999</v>
      </c>
      <c r="T6977" s="367">
        <v>32655.172413792614</v>
      </c>
      <c r="U6977" s="384">
        <v>16151.868739804915</v>
      </c>
      <c r="V6977" s="367">
        <v>946.9999999999859</v>
      </c>
      <c r="W6977" s="367">
        <v>1578333.3333333482</v>
      </c>
      <c r="X6977" s="384">
        <v>134996.50561662359</v>
      </c>
      <c r="Y6977" s="386">
        <v>947.00000000000887</v>
      </c>
      <c r="Z6977" s="367"/>
      <c r="AA6977" s="367"/>
      <c r="AB6977" s="367"/>
      <c r="AC6977" s="367"/>
      <c r="AD6977" s="367"/>
      <c r="AE6977" s="367"/>
      <c r="AF6977" s="367"/>
      <c r="AG6977" s="367"/>
      <c r="AH6977" s="367"/>
      <c r="AI6977" s="367"/>
      <c r="AJ6977" s="367"/>
      <c r="AK6977" s="367"/>
      <c r="AL6977" s="367"/>
      <c r="AM6977" s="367"/>
      <c r="AN6977" s="367"/>
      <c r="AO6977" s="367"/>
      <c r="AP6977" s="367"/>
      <c r="AQ6977" s="367"/>
      <c r="AR6977" s="367"/>
      <c r="AS6977" s="367"/>
      <c r="AT6977" s="367"/>
    </row>
    <row r="6978" spans="2:46" ht="13.8">
      <c r="B6978" s="26">
        <v>157.99999999999974</v>
      </c>
      <c r="C6978" s="363">
        <v>795.92047493208406</v>
      </c>
      <c r="D6978" s="367">
        <v>947.99999999999852</v>
      </c>
      <c r="E6978" s="367">
        <v>44093.023255814231</v>
      </c>
      <c r="F6978" s="367">
        <v>-114192.62161817504</v>
      </c>
      <c r="G6978" s="367">
        <v>948.00000000000591</v>
      </c>
      <c r="H6978" s="367">
        <v>237000</v>
      </c>
      <c r="I6978" s="384">
        <v>-1423257.6327317853</v>
      </c>
      <c r="J6978" s="367">
        <v>948</v>
      </c>
      <c r="K6978" s="367">
        <v>57454.545454546511</v>
      </c>
      <c r="L6978" s="384">
        <v>50784.432566157069</v>
      </c>
      <c r="M6978" s="367">
        <v>948.00000000001751</v>
      </c>
      <c r="N6978" s="367">
        <v>948</v>
      </c>
      <c r="O6978" s="384">
        <v>-908.59299404720628</v>
      </c>
      <c r="P6978" s="367">
        <v>13.745999999999999</v>
      </c>
      <c r="Q6978" s="367">
        <v>948</v>
      </c>
      <c r="R6978" s="384">
        <v>1164.425725878561</v>
      </c>
      <c r="S6978" s="367">
        <v>13.271999999999998</v>
      </c>
      <c r="T6978" s="367">
        <v>32689.655172413302</v>
      </c>
      <c r="U6978" s="384">
        <v>16052.608963616933</v>
      </c>
      <c r="V6978" s="367">
        <v>947.99999999998579</v>
      </c>
      <c r="W6978" s="367">
        <v>1580000.0000000149</v>
      </c>
      <c r="X6978" s="384">
        <v>135134.73202186066</v>
      </c>
      <c r="Y6978" s="386">
        <v>948.00000000000898</v>
      </c>
      <c r="Z6978" s="367"/>
      <c r="AA6978" s="367"/>
      <c r="AB6978" s="367"/>
      <c r="AC6978" s="367"/>
      <c r="AD6978" s="367"/>
      <c r="AE6978" s="367"/>
      <c r="AF6978" s="367"/>
      <c r="AG6978" s="367"/>
      <c r="AH6978" s="367"/>
      <c r="AI6978" s="367"/>
      <c r="AJ6978" s="367"/>
      <c r="AK6978" s="367"/>
      <c r="AL6978" s="367"/>
      <c r="AM6978" s="367"/>
      <c r="AN6978" s="367"/>
      <c r="AO6978" s="367"/>
      <c r="AP6978" s="367"/>
      <c r="AQ6978" s="367"/>
      <c r="AR6978" s="367"/>
      <c r="AS6978" s="367"/>
      <c r="AT6978" s="367"/>
    </row>
    <row r="6979" spans="2:46" ht="13.8">
      <c r="B6979" s="26">
        <v>158.1666666666664</v>
      </c>
      <c r="C6979" s="363">
        <v>796.75933339594269</v>
      </c>
      <c r="D6979" s="367">
        <v>948.99999999999841</v>
      </c>
      <c r="E6979" s="367">
        <v>44139.534883721208</v>
      </c>
      <c r="F6979" s="367">
        <v>-114463.14285641859</v>
      </c>
      <c r="G6979" s="367">
        <v>949.00000000000591</v>
      </c>
      <c r="H6979" s="367">
        <v>237250</v>
      </c>
      <c r="I6979" s="384">
        <v>-1426525.6512236157</v>
      </c>
      <c r="J6979" s="367">
        <v>949</v>
      </c>
      <c r="K6979" s="367">
        <v>57515.151515152575</v>
      </c>
      <c r="L6979" s="384">
        <v>50723.134895521143</v>
      </c>
      <c r="M6979" s="367">
        <v>949.00000000001762</v>
      </c>
      <c r="N6979" s="367">
        <v>949</v>
      </c>
      <c r="O6979" s="384">
        <v>-911.41082859337416</v>
      </c>
      <c r="P6979" s="367">
        <v>13.7605</v>
      </c>
      <c r="Q6979" s="367">
        <v>949</v>
      </c>
      <c r="R6979" s="384">
        <v>1164.7764665789671</v>
      </c>
      <c r="S6979" s="367">
        <v>13.286</v>
      </c>
      <c r="T6979" s="367">
        <v>32724.137931033991</v>
      </c>
      <c r="U6979" s="384">
        <v>15953.103795859761</v>
      </c>
      <c r="V6979" s="367">
        <v>948.99999999998579</v>
      </c>
      <c r="W6979" s="367">
        <v>1581666.6666666816</v>
      </c>
      <c r="X6979" s="384">
        <v>135272.94930190142</v>
      </c>
      <c r="Y6979" s="386">
        <v>949.00000000000898</v>
      </c>
      <c r="Z6979" s="367"/>
      <c r="AA6979" s="367"/>
      <c r="AB6979" s="367"/>
      <c r="AC6979" s="367"/>
      <c r="AD6979" s="367"/>
      <c r="AE6979" s="367"/>
      <c r="AF6979" s="367"/>
      <c r="AG6979" s="367"/>
      <c r="AH6979" s="367"/>
      <c r="AI6979" s="367"/>
      <c r="AJ6979" s="367"/>
      <c r="AK6979" s="367"/>
      <c r="AL6979" s="367"/>
      <c r="AM6979" s="367"/>
      <c r="AN6979" s="367"/>
      <c r="AO6979" s="367"/>
      <c r="AP6979" s="367"/>
      <c r="AQ6979" s="367"/>
      <c r="AR6979" s="367"/>
      <c r="AS6979" s="367"/>
      <c r="AT6979" s="367"/>
    </row>
    <row r="6980" spans="2:46" ht="13.8">
      <c r="B6980" s="26">
        <v>158.33333333333306</v>
      </c>
      <c r="C6980" s="363">
        <v>797.59819034221175</v>
      </c>
      <c r="D6980" s="367">
        <v>949.99999999999841</v>
      </c>
      <c r="E6980" s="367">
        <v>44186.046511628185</v>
      </c>
      <c r="F6980" s="367">
        <v>-114733.98035364284</v>
      </c>
      <c r="G6980" s="367">
        <v>950.00000000000603</v>
      </c>
      <c r="H6980" s="367">
        <v>237500</v>
      </c>
      <c r="I6980" s="384">
        <v>-1429797.3929859945</v>
      </c>
      <c r="J6980" s="367">
        <v>950</v>
      </c>
      <c r="K6980" s="367">
        <v>57575.757575758638</v>
      </c>
      <c r="L6980" s="384">
        <v>50661.595143226252</v>
      </c>
      <c r="M6980" s="367">
        <v>950.00000000001762</v>
      </c>
      <c r="N6980" s="367">
        <v>950</v>
      </c>
      <c r="O6980" s="384">
        <v>-914.23258179732454</v>
      </c>
      <c r="P6980" s="367">
        <v>13.775</v>
      </c>
      <c r="Q6980" s="367">
        <v>950</v>
      </c>
      <c r="R6980" s="384">
        <v>1165.1253578452772</v>
      </c>
      <c r="S6980" s="367">
        <v>13.299999999999999</v>
      </c>
      <c r="T6980" s="367">
        <v>32758.620689654679</v>
      </c>
      <c r="U6980" s="384">
        <v>15853.35323653341</v>
      </c>
      <c r="V6980" s="367">
        <v>949.99999999998579</v>
      </c>
      <c r="W6980" s="367">
        <v>1583333.3333333484</v>
      </c>
      <c r="X6980" s="384">
        <v>135411.15745674592</v>
      </c>
      <c r="Y6980" s="386">
        <v>950.00000000000898</v>
      </c>
      <c r="Z6980" s="367"/>
      <c r="AA6980" s="367"/>
      <c r="AB6980" s="367"/>
      <c r="AC6980" s="367"/>
      <c r="AD6980" s="367"/>
      <c r="AE6980" s="367"/>
      <c r="AF6980" s="367"/>
      <c r="AG6980" s="367"/>
      <c r="AH6980" s="367"/>
      <c r="AI6980" s="367"/>
      <c r="AJ6980" s="367"/>
      <c r="AK6980" s="367"/>
      <c r="AL6980" s="367"/>
      <c r="AM6980" s="367"/>
      <c r="AN6980" s="367"/>
      <c r="AO6980" s="367"/>
      <c r="AP6980" s="367"/>
      <c r="AQ6980" s="367"/>
      <c r="AR6980" s="367"/>
      <c r="AS6980" s="367"/>
      <c r="AT6980" s="367"/>
    </row>
    <row r="6981" spans="2:46" ht="13.8">
      <c r="B6981" s="26">
        <v>158.49999999999972</v>
      </c>
      <c r="C6981" s="363">
        <v>798.43704577089147</v>
      </c>
      <c r="D6981" s="367">
        <v>950.99999999999829</v>
      </c>
      <c r="E6981" s="367">
        <v>44232.558139535162</v>
      </c>
      <c r="F6981" s="367">
        <v>-115005.13410984773</v>
      </c>
      <c r="G6981" s="367">
        <v>951.00000000000603</v>
      </c>
      <c r="H6981" s="367">
        <v>237750</v>
      </c>
      <c r="I6981" s="384">
        <v>-1433072.8580189208</v>
      </c>
      <c r="J6981" s="367">
        <v>951</v>
      </c>
      <c r="K6981" s="367">
        <v>57636.363636364702</v>
      </c>
      <c r="L6981" s="384">
        <v>50599.813309272395</v>
      </c>
      <c r="M6981" s="367">
        <v>951.00000000001762</v>
      </c>
      <c r="N6981" s="367">
        <v>951</v>
      </c>
      <c r="O6981" s="384">
        <v>-917.0582536590573</v>
      </c>
      <c r="P6981" s="367">
        <v>13.7895</v>
      </c>
      <c r="Q6981" s="367">
        <v>951</v>
      </c>
      <c r="R6981" s="384">
        <v>1165.4723996774903</v>
      </c>
      <c r="S6981" s="367">
        <v>13.314</v>
      </c>
      <c r="T6981" s="367">
        <v>32793.103448275368</v>
      </c>
      <c r="U6981" s="384">
        <v>15753.357285637891</v>
      </c>
      <c r="V6981" s="367">
        <v>950.99999999998568</v>
      </c>
      <c r="W6981" s="367">
        <v>1585000.0000000151</v>
      </c>
      <c r="X6981" s="384">
        <v>135549.3564863941</v>
      </c>
      <c r="Y6981" s="386">
        <v>951.00000000000909</v>
      </c>
      <c r="Z6981" s="367"/>
      <c r="AA6981" s="367"/>
      <c r="AB6981" s="367"/>
      <c r="AC6981" s="367"/>
      <c r="AD6981" s="367"/>
      <c r="AE6981" s="367"/>
      <c r="AF6981" s="367"/>
      <c r="AG6981" s="367"/>
      <c r="AH6981" s="367"/>
      <c r="AI6981" s="367"/>
      <c r="AJ6981" s="367"/>
      <c r="AK6981" s="367"/>
      <c r="AL6981" s="367"/>
      <c r="AM6981" s="367"/>
      <c r="AN6981" s="367"/>
      <c r="AO6981" s="367"/>
      <c r="AP6981" s="367"/>
      <c r="AQ6981" s="367"/>
      <c r="AR6981" s="367"/>
      <c r="AS6981" s="367"/>
      <c r="AT6981" s="367"/>
    </row>
    <row r="6982" spans="2:46" ht="13.8">
      <c r="B6982" s="26">
        <v>158.66666666666637</v>
      </c>
      <c r="C6982" s="363">
        <v>799.27589968198185</v>
      </c>
      <c r="D6982" s="367">
        <v>951.99999999999829</v>
      </c>
      <c r="E6982" s="367">
        <v>44279.069767442139</v>
      </c>
      <c r="F6982" s="367">
        <v>-115276.60412503328</v>
      </c>
      <c r="G6982" s="367">
        <v>952.00000000000603</v>
      </c>
      <c r="H6982" s="367">
        <v>238000</v>
      </c>
      <c r="I6982" s="384">
        <v>-1436352.0463223958</v>
      </c>
      <c r="J6982" s="367">
        <v>952</v>
      </c>
      <c r="K6982" s="367">
        <v>57696.969696970766</v>
      </c>
      <c r="L6982" s="384">
        <v>50537.789393659557</v>
      </c>
      <c r="M6982" s="367">
        <v>952.00000000001774</v>
      </c>
      <c r="N6982" s="367">
        <v>952</v>
      </c>
      <c r="O6982" s="384">
        <v>-919.88784417857289</v>
      </c>
      <c r="P6982" s="367">
        <v>13.804</v>
      </c>
      <c r="Q6982" s="367">
        <v>952</v>
      </c>
      <c r="R6982" s="384">
        <v>1165.8175920756075</v>
      </c>
      <c r="S6982" s="367">
        <v>13.327999999999999</v>
      </c>
      <c r="T6982" s="367">
        <v>32827.586206896056</v>
      </c>
      <c r="U6982" s="384">
        <v>15653.115943173181</v>
      </c>
      <c r="V6982" s="367">
        <v>951.99999999998568</v>
      </c>
      <c r="W6982" s="367">
        <v>1586666.6666666819</v>
      </c>
      <c r="X6982" s="384">
        <v>135687.54639084602</v>
      </c>
      <c r="Y6982" s="386">
        <v>952.00000000000909</v>
      </c>
      <c r="Z6982" s="367"/>
      <c r="AA6982" s="367"/>
      <c r="AB6982" s="367"/>
      <c r="AC6982" s="367"/>
      <c r="AD6982" s="367"/>
      <c r="AE6982" s="367"/>
      <c r="AF6982" s="367"/>
      <c r="AG6982" s="367"/>
      <c r="AH6982" s="367"/>
      <c r="AI6982" s="367"/>
      <c r="AJ6982" s="367"/>
      <c r="AK6982" s="367"/>
      <c r="AL6982" s="367"/>
      <c r="AM6982" s="367"/>
      <c r="AN6982" s="367"/>
      <c r="AO6982" s="367"/>
      <c r="AP6982" s="367"/>
      <c r="AQ6982" s="367"/>
      <c r="AR6982" s="367"/>
      <c r="AS6982" s="367"/>
      <c r="AT6982" s="367"/>
    </row>
    <row r="6983" spans="2:46" ht="13.8">
      <c r="B6983" s="26">
        <v>158.83333333333303</v>
      </c>
      <c r="C6983" s="363">
        <v>800.11475207548267</v>
      </c>
      <c r="D6983" s="367">
        <v>952.99999999999818</v>
      </c>
      <c r="E6983" s="367">
        <v>44325.581395349116</v>
      </c>
      <c r="F6983" s="367">
        <v>-115548.39039919947</v>
      </c>
      <c r="G6983" s="367">
        <v>953.00000000000603</v>
      </c>
      <c r="H6983" s="367">
        <v>238250</v>
      </c>
      <c r="I6983" s="384">
        <v>-1439634.9578964182</v>
      </c>
      <c r="J6983" s="367">
        <v>953</v>
      </c>
      <c r="K6983" s="367">
        <v>57757.575757576829</v>
      </c>
      <c r="L6983" s="384">
        <v>50475.523396387754</v>
      </c>
      <c r="M6983" s="367">
        <v>953.00000000001774</v>
      </c>
      <c r="N6983" s="367">
        <v>953</v>
      </c>
      <c r="O6983" s="384">
        <v>-922.72135335587097</v>
      </c>
      <c r="P6983" s="367">
        <v>13.8185</v>
      </c>
      <c r="Q6983" s="367">
        <v>953</v>
      </c>
      <c r="R6983" s="384">
        <v>1166.1609350396277</v>
      </c>
      <c r="S6983" s="367">
        <v>13.342000000000001</v>
      </c>
      <c r="T6983" s="367">
        <v>32862.068965516744</v>
      </c>
      <c r="U6983" s="384">
        <v>15552.629209139295</v>
      </c>
      <c r="V6983" s="367">
        <v>952.99999999998568</v>
      </c>
      <c r="W6983" s="367">
        <v>1588333.3333333486</v>
      </c>
      <c r="X6983" s="384">
        <v>135825.72717010166</v>
      </c>
      <c r="Y6983" s="386">
        <v>953.00000000000921</v>
      </c>
      <c r="Z6983" s="367"/>
      <c r="AA6983" s="367"/>
      <c r="AB6983" s="367"/>
      <c r="AC6983" s="367"/>
      <c r="AD6983" s="367"/>
      <c r="AE6983" s="367"/>
      <c r="AF6983" s="367"/>
      <c r="AG6983" s="367"/>
      <c r="AH6983" s="367"/>
      <c r="AI6983" s="367"/>
      <c r="AJ6983" s="367"/>
      <c r="AK6983" s="367"/>
      <c r="AL6983" s="367"/>
      <c r="AM6983" s="367"/>
      <c r="AN6983" s="367"/>
      <c r="AO6983" s="367"/>
      <c r="AP6983" s="367"/>
      <c r="AQ6983" s="367"/>
      <c r="AR6983" s="367"/>
      <c r="AS6983" s="367"/>
      <c r="AT6983" s="367"/>
    </row>
    <row r="6984" spans="2:46" ht="13.8">
      <c r="B6984" s="26">
        <v>158.99999999999969</v>
      </c>
      <c r="C6984" s="363">
        <v>800.95360295139403</v>
      </c>
      <c r="D6984" s="367">
        <v>953.99999999999818</v>
      </c>
      <c r="E6984" s="367">
        <v>44372.093023256093</v>
      </c>
      <c r="F6984" s="367">
        <v>-115820.49293234637</v>
      </c>
      <c r="G6984" s="367">
        <v>954.00000000000603</v>
      </c>
      <c r="H6984" s="367">
        <v>238500</v>
      </c>
      <c r="I6984" s="384">
        <v>-1442921.5927409891</v>
      </c>
      <c r="J6984" s="367">
        <v>954</v>
      </c>
      <c r="K6984" s="367">
        <v>57818.181818182893</v>
      </c>
      <c r="L6984" s="384">
        <v>50413.015317456971</v>
      </c>
      <c r="M6984" s="367">
        <v>954.00000000001785</v>
      </c>
      <c r="N6984" s="367">
        <v>954</v>
      </c>
      <c r="O6984" s="384">
        <v>-925.55878119095166</v>
      </c>
      <c r="P6984" s="367">
        <v>13.833</v>
      </c>
      <c r="Q6984" s="367">
        <v>954</v>
      </c>
      <c r="R6984" s="384">
        <v>1166.5024285695515</v>
      </c>
      <c r="S6984" s="367">
        <v>13.356</v>
      </c>
      <c r="T6984" s="367">
        <v>32896.551724137433</v>
      </c>
      <c r="U6984" s="384">
        <v>15451.89708353624</v>
      </c>
      <c r="V6984" s="367">
        <v>953.99999999998556</v>
      </c>
      <c r="W6984" s="367">
        <v>1590000.0000000154</v>
      </c>
      <c r="X6984" s="384">
        <v>135963.89882416101</v>
      </c>
      <c r="Y6984" s="386">
        <v>954.00000000000921</v>
      </c>
      <c r="Z6984" s="367"/>
      <c r="AA6984" s="367"/>
      <c r="AB6984" s="367"/>
      <c r="AC6984" s="367"/>
      <c r="AD6984" s="367"/>
      <c r="AE6984" s="367"/>
      <c r="AF6984" s="367"/>
      <c r="AG6984" s="367"/>
      <c r="AH6984" s="367"/>
      <c r="AI6984" s="367"/>
      <c r="AJ6984" s="367"/>
      <c r="AK6984" s="367"/>
      <c r="AL6984" s="367"/>
      <c r="AM6984" s="367"/>
      <c r="AN6984" s="367"/>
      <c r="AO6984" s="367"/>
      <c r="AP6984" s="367"/>
      <c r="AQ6984" s="367"/>
      <c r="AR6984" s="367"/>
      <c r="AS6984" s="367"/>
      <c r="AT6984" s="367"/>
    </row>
    <row r="6985" spans="2:46" ht="13.8">
      <c r="B6985" s="26">
        <v>159.16666666666634</v>
      </c>
      <c r="C6985" s="363">
        <v>801.79245230971583</v>
      </c>
      <c r="D6985" s="367">
        <v>954.99999999999807</v>
      </c>
      <c r="E6985" s="367">
        <v>44418.60465116307</v>
      </c>
      <c r="F6985" s="367">
        <v>-116092.9117244739</v>
      </c>
      <c r="G6985" s="367">
        <v>955.00000000000603</v>
      </c>
      <c r="H6985" s="367">
        <v>238750</v>
      </c>
      <c r="I6985" s="384">
        <v>-1446211.9508561073</v>
      </c>
      <c r="J6985" s="367">
        <v>955</v>
      </c>
      <c r="K6985" s="367">
        <v>57878.787878788957</v>
      </c>
      <c r="L6985" s="384">
        <v>50350.265156867208</v>
      </c>
      <c r="M6985" s="367">
        <v>955.00000000001785</v>
      </c>
      <c r="N6985" s="367">
        <v>955</v>
      </c>
      <c r="O6985" s="384">
        <v>-928.40012768381496</v>
      </c>
      <c r="P6985" s="367">
        <v>13.8475</v>
      </c>
      <c r="Q6985" s="367">
        <v>955</v>
      </c>
      <c r="R6985" s="384">
        <v>1166.842072665379</v>
      </c>
      <c r="S6985" s="367">
        <v>13.37</v>
      </c>
      <c r="T6985" s="367">
        <v>32931.034482758121</v>
      </c>
      <c r="U6985" s="384">
        <v>15350.919566363993</v>
      </c>
      <c r="V6985" s="367">
        <v>954.99999999998556</v>
      </c>
      <c r="W6985" s="367">
        <v>1591666.6666666821</v>
      </c>
      <c r="X6985" s="384">
        <v>136102.06135302407</v>
      </c>
      <c r="Y6985" s="386">
        <v>955.00000000000921</v>
      </c>
      <c r="Z6985" s="367"/>
      <c r="AA6985" s="367"/>
      <c r="AB6985" s="367"/>
      <c r="AC6985" s="367"/>
      <c r="AD6985" s="367"/>
      <c r="AE6985" s="367"/>
      <c r="AF6985" s="367"/>
      <c r="AG6985" s="367"/>
      <c r="AH6985" s="367"/>
      <c r="AI6985" s="367"/>
      <c r="AJ6985" s="367"/>
      <c r="AK6985" s="367"/>
      <c r="AL6985" s="367"/>
      <c r="AM6985" s="367"/>
      <c r="AN6985" s="367"/>
      <c r="AO6985" s="367"/>
      <c r="AP6985" s="367"/>
      <c r="AQ6985" s="367"/>
      <c r="AR6985" s="367"/>
      <c r="AS6985" s="367"/>
      <c r="AT6985" s="367"/>
    </row>
    <row r="6986" spans="2:46" ht="13.8">
      <c r="B6986" s="26">
        <v>159.333333333333</v>
      </c>
      <c r="C6986" s="363">
        <v>802.6313001504484</v>
      </c>
      <c r="D6986" s="367">
        <v>955.99999999999807</v>
      </c>
      <c r="E6986" s="367">
        <v>44465.116279070047</v>
      </c>
      <c r="F6986" s="367">
        <v>-116365.64677558211</v>
      </c>
      <c r="G6986" s="367">
        <v>956.00000000000603</v>
      </c>
      <c r="H6986" s="367">
        <v>239000</v>
      </c>
      <c r="I6986" s="384">
        <v>-1449506.032241774</v>
      </c>
      <c r="J6986" s="367">
        <v>956</v>
      </c>
      <c r="K6986" s="367">
        <v>57939.39393939502</v>
      </c>
      <c r="L6986" s="384">
        <v>50287.272914618479</v>
      </c>
      <c r="M6986" s="367">
        <v>956.00000000001796</v>
      </c>
      <c r="N6986" s="367">
        <v>956</v>
      </c>
      <c r="O6986" s="384">
        <v>-931.24539283446086</v>
      </c>
      <c r="P6986" s="367">
        <v>13.862</v>
      </c>
      <c r="Q6986" s="367">
        <v>956</v>
      </c>
      <c r="R6986" s="384">
        <v>1167.1798673271096</v>
      </c>
      <c r="S6986" s="367">
        <v>13.384</v>
      </c>
      <c r="T6986" s="367">
        <v>32965.51724137881</v>
      </c>
      <c r="U6986" s="384">
        <v>15249.69665762257</v>
      </c>
      <c r="V6986" s="367">
        <v>955.99999999998556</v>
      </c>
      <c r="W6986" s="367">
        <v>1593333.3333333489</v>
      </c>
      <c r="X6986" s="384">
        <v>136240.21475669087</v>
      </c>
      <c r="Y6986" s="386">
        <v>956.00000000000932</v>
      </c>
      <c r="Z6986" s="367"/>
      <c r="AA6986" s="367"/>
      <c r="AB6986" s="367"/>
      <c r="AC6986" s="367"/>
      <c r="AD6986" s="367"/>
      <c r="AE6986" s="367"/>
      <c r="AF6986" s="367"/>
      <c r="AG6986" s="367"/>
      <c r="AH6986" s="367"/>
      <c r="AI6986" s="367"/>
      <c r="AJ6986" s="367"/>
      <c r="AK6986" s="367"/>
      <c r="AL6986" s="367"/>
      <c r="AM6986" s="367"/>
      <c r="AN6986" s="367"/>
      <c r="AO6986" s="367"/>
      <c r="AP6986" s="367"/>
      <c r="AQ6986" s="367"/>
      <c r="AR6986" s="367"/>
      <c r="AS6986" s="367"/>
      <c r="AT6986" s="367"/>
    </row>
    <row r="6987" spans="2:46" ht="13.8">
      <c r="B6987" s="26">
        <v>159.49999999999966</v>
      </c>
      <c r="C6987" s="363">
        <v>803.4701464735914</v>
      </c>
      <c r="D6987" s="367">
        <v>956.99999999999795</v>
      </c>
      <c r="E6987" s="367">
        <v>44511.627906977024</v>
      </c>
      <c r="F6987" s="367">
        <v>-116638.69808567099</v>
      </c>
      <c r="G6987" s="367">
        <v>957.00000000000603</v>
      </c>
      <c r="H6987" s="367">
        <v>239250</v>
      </c>
      <c r="I6987" s="384">
        <v>-1452803.8368979886</v>
      </c>
      <c r="J6987" s="367">
        <v>957</v>
      </c>
      <c r="K6987" s="367">
        <v>58000.000000001084</v>
      </c>
      <c r="L6987" s="384">
        <v>50224.038590710785</v>
      </c>
      <c r="M6987" s="367">
        <v>957.00000000001796</v>
      </c>
      <c r="N6987" s="367">
        <v>957</v>
      </c>
      <c r="O6987" s="384">
        <v>-934.09457664288948</v>
      </c>
      <c r="P6987" s="367">
        <v>13.8765</v>
      </c>
      <c r="Q6987" s="367">
        <v>957</v>
      </c>
      <c r="R6987" s="384">
        <v>1167.5158125547439</v>
      </c>
      <c r="S6987" s="367">
        <v>13.398</v>
      </c>
      <c r="T6987" s="367">
        <v>32999.999999999498</v>
      </c>
      <c r="U6987" s="384">
        <v>15148.228357311977</v>
      </c>
      <c r="V6987" s="367">
        <v>956.99999999998545</v>
      </c>
      <c r="W6987" s="367">
        <v>1595000.0000000156</v>
      </c>
      <c r="X6987" s="384">
        <v>136378.35903516135</v>
      </c>
      <c r="Y6987" s="386">
        <v>957.00000000000932</v>
      </c>
      <c r="Z6987" s="367"/>
      <c r="AA6987" s="367"/>
      <c r="AB6987" s="367"/>
      <c r="AC6987" s="367"/>
      <c r="AD6987" s="367"/>
      <c r="AE6987" s="367"/>
      <c r="AF6987" s="367"/>
      <c r="AG6987" s="367"/>
      <c r="AH6987" s="367"/>
      <c r="AI6987" s="367"/>
      <c r="AJ6987" s="367"/>
      <c r="AK6987" s="367"/>
      <c r="AL6987" s="367"/>
      <c r="AM6987" s="367"/>
      <c r="AN6987" s="367"/>
      <c r="AO6987" s="367"/>
      <c r="AP6987" s="367"/>
      <c r="AQ6987" s="367"/>
      <c r="AR6987" s="367"/>
      <c r="AS6987" s="367"/>
      <c r="AT6987" s="367"/>
    </row>
    <row r="6988" spans="2:46" ht="13.8">
      <c r="B6988" s="26">
        <v>159.66666666666632</v>
      </c>
      <c r="C6988" s="363">
        <v>804.30899127914495</v>
      </c>
      <c r="D6988" s="367">
        <v>957.99999999999795</v>
      </c>
      <c r="E6988" s="367">
        <v>44558.139534884001</v>
      </c>
      <c r="F6988" s="367">
        <v>-116912.06565474052</v>
      </c>
      <c r="G6988" s="367">
        <v>958.00000000000603</v>
      </c>
      <c r="H6988" s="367">
        <v>239500</v>
      </c>
      <c r="I6988" s="384">
        <v>-1456105.3648247512</v>
      </c>
      <c r="J6988" s="367">
        <v>958</v>
      </c>
      <c r="K6988" s="367">
        <v>58060.606060607148</v>
      </c>
      <c r="L6988" s="384">
        <v>50160.56218514411</v>
      </c>
      <c r="M6988" s="367">
        <v>958.00000000001808</v>
      </c>
      <c r="N6988" s="367">
        <v>958</v>
      </c>
      <c r="O6988" s="384">
        <v>-936.9476791091007</v>
      </c>
      <c r="P6988" s="367">
        <v>13.891</v>
      </c>
      <c r="Q6988" s="367">
        <v>958</v>
      </c>
      <c r="R6988" s="384">
        <v>1167.849908348282</v>
      </c>
      <c r="S6988" s="367">
        <v>13.412000000000001</v>
      </c>
      <c r="T6988" s="367">
        <v>33034.482758620186</v>
      </c>
      <c r="U6988" s="384">
        <v>15046.514665432194</v>
      </c>
      <c r="V6988" s="367">
        <v>957.99999999998545</v>
      </c>
      <c r="W6988" s="367">
        <v>1596666.6666666823</v>
      </c>
      <c r="X6988" s="384">
        <v>136516.49418843558</v>
      </c>
      <c r="Y6988" s="386">
        <v>958.00000000000944</v>
      </c>
      <c r="Z6988" s="367"/>
      <c r="AA6988" s="367"/>
      <c r="AB6988" s="367"/>
      <c r="AC6988" s="367"/>
      <c r="AD6988" s="367"/>
      <c r="AE6988" s="367"/>
      <c r="AF6988" s="367"/>
      <c r="AG6988" s="367"/>
      <c r="AH6988" s="367"/>
      <c r="AI6988" s="367"/>
      <c r="AJ6988" s="367"/>
      <c r="AK6988" s="367"/>
      <c r="AL6988" s="367"/>
      <c r="AM6988" s="367"/>
      <c r="AN6988" s="367"/>
      <c r="AO6988" s="367"/>
      <c r="AP6988" s="367"/>
      <c r="AQ6988" s="367"/>
      <c r="AR6988" s="367"/>
      <c r="AS6988" s="367"/>
      <c r="AT6988" s="367"/>
    </row>
    <row r="6989" spans="2:46" ht="13.8">
      <c r="B6989" s="26">
        <v>159.83333333333297</v>
      </c>
      <c r="C6989" s="363">
        <v>805.14783456710893</v>
      </c>
      <c r="D6989" s="367">
        <v>958.99999999999784</v>
      </c>
      <c r="E6989" s="367">
        <v>44604.651162790979</v>
      </c>
      <c r="F6989" s="367">
        <v>-117185.74948279072</v>
      </c>
      <c r="G6989" s="367">
        <v>959.00000000000603</v>
      </c>
      <c r="H6989" s="367">
        <v>239750</v>
      </c>
      <c r="I6989" s="384">
        <v>-1459410.6160220618</v>
      </c>
      <c r="J6989" s="367">
        <v>959</v>
      </c>
      <c r="K6989" s="367">
        <v>58121.212121213212</v>
      </c>
      <c r="L6989" s="384">
        <v>50096.84369791847</v>
      </c>
      <c r="M6989" s="367">
        <v>959.00000000001808</v>
      </c>
      <c r="N6989" s="367">
        <v>959</v>
      </c>
      <c r="O6989" s="384">
        <v>-939.80470023309431</v>
      </c>
      <c r="P6989" s="367">
        <v>13.9055</v>
      </c>
      <c r="Q6989" s="367">
        <v>959</v>
      </c>
      <c r="R6989" s="384">
        <v>1168.1821547077232</v>
      </c>
      <c r="S6989" s="367">
        <v>13.426</v>
      </c>
      <c r="T6989" s="367">
        <v>33068.965517240875</v>
      </c>
      <c r="U6989" s="384">
        <v>14944.555581983235</v>
      </c>
      <c r="V6989" s="367">
        <v>958.99999999998545</v>
      </c>
      <c r="W6989" s="367">
        <v>1598333.3333333491</v>
      </c>
      <c r="X6989" s="384">
        <v>136654.62021651352</v>
      </c>
      <c r="Y6989" s="386">
        <v>959.00000000000944</v>
      </c>
      <c r="Z6989" s="367"/>
      <c r="AA6989" s="367"/>
      <c r="AB6989" s="367"/>
      <c r="AC6989" s="367"/>
      <c r="AD6989" s="367"/>
      <c r="AE6989" s="367"/>
      <c r="AF6989" s="367"/>
      <c r="AG6989" s="367"/>
      <c r="AH6989" s="367"/>
      <c r="AI6989" s="367"/>
      <c r="AJ6989" s="367"/>
      <c r="AK6989" s="367"/>
      <c r="AL6989" s="367"/>
      <c r="AM6989" s="367"/>
      <c r="AN6989" s="367"/>
      <c r="AO6989" s="367"/>
      <c r="AP6989" s="367"/>
      <c r="AQ6989" s="367"/>
      <c r="AR6989" s="367"/>
      <c r="AS6989" s="367"/>
      <c r="AT6989" s="367"/>
    </row>
    <row r="6990" spans="2:46" ht="13.8">
      <c r="B6990" s="26">
        <v>159.99999999999963</v>
      </c>
      <c r="C6990" s="363">
        <v>805.98667633748369</v>
      </c>
      <c r="D6990" s="367">
        <v>959.99999999999784</v>
      </c>
      <c r="E6990" s="367">
        <v>44651.162790697956</v>
      </c>
      <c r="F6990" s="367">
        <v>-117459.74956982161</v>
      </c>
      <c r="G6990" s="367">
        <v>960.00000000000603</v>
      </c>
      <c r="H6990" s="367">
        <v>240000</v>
      </c>
      <c r="I6990" s="384">
        <v>-1462719.5904899202</v>
      </c>
      <c r="J6990" s="367">
        <v>960</v>
      </c>
      <c r="K6990" s="367">
        <v>58181.818181819275</v>
      </c>
      <c r="L6990" s="384">
        <v>50032.883129033849</v>
      </c>
      <c r="M6990" s="367">
        <v>960.00000000001808</v>
      </c>
      <c r="N6990" s="367">
        <v>960</v>
      </c>
      <c r="O6990" s="384">
        <v>-942.66564001487075</v>
      </c>
      <c r="P6990" s="367">
        <v>13.92</v>
      </c>
      <c r="Q6990" s="367">
        <v>960</v>
      </c>
      <c r="R6990" s="384">
        <v>1168.5125516330677</v>
      </c>
      <c r="S6990" s="367">
        <v>13.440000000000001</v>
      </c>
      <c r="T6990" s="367">
        <v>33103.448275861563</v>
      </c>
      <c r="U6990" s="384">
        <v>14842.351106965109</v>
      </c>
      <c r="V6990" s="367">
        <v>959.99999999998533</v>
      </c>
      <c r="W6990" s="367">
        <v>1600000.0000000158</v>
      </c>
      <c r="X6990" s="384">
        <v>136792.73711939517</v>
      </c>
      <c r="Y6990" s="386">
        <v>960.00000000000944</v>
      </c>
      <c r="Z6990" s="367"/>
      <c r="AA6990" s="367"/>
      <c r="AB6990" s="367"/>
      <c r="AC6990" s="367"/>
      <c r="AD6990" s="367"/>
      <c r="AE6990" s="367"/>
      <c r="AF6990" s="367"/>
      <c r="AG6990" s="367"/>
      <c r="AH6990" s="367"/>
      <c r="AI6990" s="367"/>
      <c r="AJ6990" s="367"/>
      <c r="AK6990" s="367"/>
      <c r="AL6990" s="367"/>
      <c r="AM6990" s="367"/>
      <c r="AN6990" s="367"/>
      <c r="AO6990" s="367"/>
      <c r="AP6990" s="367"/>
      <c r="AQ6990" s="367"/>
      <c r="AR6990" s="367"/>
      <c r="AS6990" s="367"/>
      <c r="AT6990" s="367"/>
    </row>
    <row r="6991" spans="2:46" ht="13.8">
      <c r="B6991" s="26">
        <v>160.16666666666629</v>
      </c>
      <c r="C6991" s="363">
        <v>806.82551659026876</v>
      </c>
      <c r="D6991" s="367">
        <v>960.99999999999773</v>
      </c>
      <c r="E6991" s="367">
        <v>44697.674418604933</v>
      </c>
      <c r="F6991" s="367">
        <v>-117734.06591583313</v>
      </c>
      <c r="G6991" s="367">
        <v>961.00000000000603</v>
      </c>
      <c r="H6991" s="367">
        <v>240250</v>
      </c>
      <c r="I6991" s="384">
        <v>-1466032.2882283269</v>
      </c>
      <c r="J6991" s="367">
        <v>961</v>
      </c>
      <c r="K6991" s="367">
        <v>58242.424242425339</v>
      </c>
      <c r="L6991" s="384">
        <v>49968.680478490263</v>
      </c>
      <c r="M6991" s="367">
        <v>961.00000000001819</v>
      </c>
      <c r="N6991" s="367">
        <v>961</v>
      </c>
      <c r="O6991" s="384">
        <v>-945.53049845442956</v>
      </c>
      <c r="P6991" s="367">
        <v>13.9345</v>
      </c>
      <c r="Q6991" s="367">
        <v>961</v>
      </c>
      <c r="R6991" s="384">
        <v>1168.8410991243161</v>
      </c>
      <c r="S6991" s="367">
        <v>13.453999999999999</v>
      </c>
      <c r="T6991" s="367">
        <v>33137.931034482252</v>
      </c>
      <c r="U6991" s="384">
        <v>14739.901240377791</v>
      </c>
      <c r="V6991" s="367">
        <v>960.99999999998533</v>
      </c>
      <c r="W6991" s="367">
        <v>1601666.6666666826</v>
      </c>
      <c r="X6991" s="384">
        <v>136930.84489708056</v>
      </c>
      <c r="Y6991" s="386">
        <v>961.00000000000955</v>
      </c>
      <c r="Z6991" s="367"/>
      <c r="AA6991" s="367"/>
      <c r="AB6991" s="367"/>
      <c r="AC6991" s="367"/>
      <c r="AD6991" s="367"/>
      <c r="AE6991" s="367"/>
      <c r="AF6991" s="367"/>
      <c r="AG6991" s="367"/>
      <c r="AH6991" s="367"/>
      <c r="AI6991" s="367"/>
      <c r="AJ6991" s="367"/>
      <c r="AK6991" s="367"/>
      <c r="AL6991" s="367"/>
      <c r="AM6991" s="367"/>
      <c r="AN6991" s="367"/>
      <c r="AO6991" s="367"/>
      <c r="AP6991" s="367"/>
      <c r="AQ6991" s="367"/>
      <c r="AR6991" s="367"/>
      <c r="AS6991" s="367"/>
      <c r="AT6991" s="367"/>
    </row>
    <row r="6992" spans="2:46" ht="13.8">
      <c r="B6992" s="26">
        <v>160.33333333333294</v>
      </c>
      <c r="C6992" s="363">
        <v>807.6643553254645</v>
      </c>
      <c r="D6992" s="367">
        <v>961.99999999999761</v>
      </c>
      <c r="E6992" s="367">
        <v>44744.18604651191</v>
      </c>
      <c r="F6992" s="367">
        <v>-118008.69852082533</v>
      </c>
      <c r="G6992" s="367">
        <v>962.00000000000603</v>
      </c>
      <c r="H6992" s="367">
        <v>240500</v>
      </c>
      <c r="I6992" s="384">
        <v>-1469348.7092372815</v>
      </c>
      <c r="J6992" s="367">
        <v>962</v>
      </c>
      <c r="K6992" s="367">
        <v>58303.030303031403</v>
      </c>
      <c r="L6992" s="384">
        <v>49904.235746287697</v>
      </c>
      <c r="M6992" s="367">
        <v>962.00000000001819</v>
      </c>
      <c r="N6992" s="367">
        <v>962</v>
      </c>
      <c r="O6992" s="384">
        <v>-948.3992755517711</v>
      </c>
      <c r="P6992" s="367">
        <v>13.949</v>
      </c>
      <c r="Q6992" s="367">
        <v>962</v>
      </c>
      <c r="R6992" s="384">
        <v>1169.1677971814679</v>
      </c>
      <c r="S6992" s="367">
        <v>13.467999999999998</v>
      </c>
      <c r="T6992" s="367">
        <v>33172.41379310294</v>
      </c>
      <c r="U6992" s="384">
        <v>14637.205982221292</v>
      </c>
      <c r="V6992" s="367">
        <v>961.99999999998533</v>
      </c>
      <c r="W6992" s="367">
        <v>1603333.3333333493</v>
      </c>
      <c r="X6992" s="384">
        <v>137068.94354956964</v>
      </c>
      <c r="Y6992" s="386">
        <v>962.00000000000955</v>
      </c>
      <c r="Z6992" s="367"/>
      <c r="AA6992" s="367"/>
      <c r="AB6992" s="367"/>
      <c r="AC6992" s="367"/>
      <c r="AD6992" s="367"/>
      <c r="AE6992" s="367"/>
      <c r="AF6992" s="367"/>
      <c r="AG6992" s="367"/>
      <c r="AH6992" s="367"/>
      <c r="AI6992" s="367"/>
      <c r="AJ6992" s="367"/>
      <c r="AK6992" s="367"/>
      <c r="AL6992" s="367"/>
      <c r="AM6992" s="367"/>
      <c r="AN6992" s="367"/>
      <c r="AO6992" s="367"/>
      <c r="AP6992" s="367"/>
      <c r="AQ6992" s="367"/>
      <c r="AR6992" s="367"/>
      <c r="AS6992" s="367"/>
      <c r="AT6992" s="367"/>
    </row>
    <row r="6993" spans="2:46" ht="13.8">
      <c r="B6993" s="26">
        <v>160.4999999999996</v>
      </c>
      <c r="C6993" s="363">
        <v>808.50319254307078</v>
      </c>
      <c r="D6993" s="367">
        <v>962.99999999999761</v>
      </c>
      <c r="E6993" s="367">
        <v>44790.697674418887</v>
      </c>
      <c r="F6993" s="367">
        <v>-118283.6473847982</v>
      </c>
      <c r="G6993" s="367">
        <v>963.00000000000603</v>
      </c>
      <c r="H6993" s="367">
        <v>240750</v>
      </c>
      <c r="I6993" s="384">
        <v>-1472668.8535167838</v>
      </c>
      <c r="J6993" s="367">
        <v>963</v>
      </c>
      <c r="K6993" s="367">
        <v>58363.636363637466</v>
      </c>
      <c r="L6993" s="384">
        <v>49839.548932426158</v>
      </c>
      <c r="M6993" s="367">
        <v>963.0000000000183</v>
      </c>
      <c r="N6993" s="367">
        <v>963</v>
      </c>
      <c r="O6993" s="384">
        <v>-951.27197130689535</v>
      </c>
      <c r="P6993" s="367">
        <v>13.9635</v>
      </c>
      <c r="Q6993" s="367">
        <v>963</v>
      </c>
      <c r="R6993" s="384">
        <v>1169.4926458045234</v>
      </c>
      <c r="S6993" s="367">
        <v>13.481999999999999</v>
      </c>
      <c r="T6993" s="367">
        <v>33206.896551723628</v>
      </c>
      <c r="U6993" s="384">
        <v>14534.26533249563</v>
      </c>
      <c r="V6993" s="367">
        <v>962.99999999998522</v>
      </c>
      <c r="W6993" s="367">
        <v>1605000.0000000161</v>
      </c>
      <c r="X6993" s="384">
        <v>137207.03307686246</v>
      </c>
      <c r="Y6993" s="386">
        <v>963.00000000000966</v>
      </c>
      <c r="Z6993" s="367"/>
      <c r="AA6993" s="367"/>
      <c r="AB6993" s="367"/>
      <c r="AC6993" s="367"/>
      <c r="AD6993" s="367"/>
      <c r="AE6993" s="367"/>
      <c r="AF6993" s="367"/>
      <c r="AG6993" s="367"/>
      <c r="AH6993" s="367"/>
      <c r="AI6993" s="367"/>
      <c r="AJ6993" s="367"/>
      <c r="AK6993" s="367"/>
      <c r="AL6993" s="367"/>
      <c r="AM6993" s="367"/>
      <c r="AN6993" s="367"/>
      <c r="AO6993" s="367"/>
      <c r="AP6993" s="367"/>
      <c r="AQ6993" s="367"/>
      <c r="AR6993" s="367"/>
      <c r="AS6993" s="367"/>
      <c r="AT6993" s="367"/>
    </row>
    <row r="6994" spans="2:46" ht="13.8">
      <c r="B6994" s="26">
        <v>160.66666666666626</v>
      </c>
      <c r="C6994" s="363">
        <v>809.34202824308761</v>
      </c>
      <c r="D6994" s="367">
        <v>963.9999999999975</v>
      </c>
      <c r="E6994" s="367">
        <v>44837.209302325864</v>
      </c>
      <c r="F6994" s="367">
        <v>-118558.91250775172</v>
      </c>
      <c r="G6994" s="367">
        <v>964.00000000000603</v>
      </c>
      <c r="H6994" s="367">
        <v>241000</v>
      </c>
      <c r="I6994" s="384">
        <v>-1475992.7210668346</v>
      </c>
      <c r="J6994" s="367">
        <v>964</v>
      </c>
      <c r="K6994" s="367">
        <v>58424.24242424353</v>
      </c>
      <c r="L6994" s="384">
        <v>49774.620036905653</v>
      </c>
      <c r="M6994" s="367">
        <v>964.0000000000183</v>
      </c>
      <c r="N6994" s="367">
        <v>964</v>
      </c>
      <c r="O6994" s="384">
        <v>-954.14858571980244</v>
      </c>
      <c r="P6994" s="367">
        <v>13.978000000000002</v>
      </c>
      <c r="Q6994" s="367">
        <v>964</v>
      </c>
      <c r="R6994" s="384">
        <v>1169.815644993482</v>
      </c>
      <c r="S6994" s="367">
        <v>13.495999999999999</v>
      </c>
      <c r="T6994" s="367">
        <v>33241.379310344317</v>
      </c>
      <c r="U6994" s="384">
        <v>14431.079291200776</v>
      </c>
      <c r="V6994" s="367">
        <v>963.99999999998522</v>
      </c>
      <c r="W6994" s="367">
        <v>1606666.6666666828</v>
      </c>
      <c r="X6994" s="384">
        <v>137345.11347895899</v>
      </c>
      <c r="Y6994" s="386">
        <v>964.00000000000966</v>
      </c>
      <c r="Z6994" s="367"/>
      <c r="AA6994" s="367"/>
      <c r="AB6994" s="367"/>
      <c r="AC6994" s="367"/>
      <c r="AD6994" s="367"/>
      <c r="AE6994" s="367"/>
      <c r="AF6994" s="367"/>
      <c r="AG6994" s="367"/>
      <c r="AH6994" s="367"/>
      <c r="AI6994" s="367"/>
      <c r="AJ6994" s="367"/>
      <c r="AK6994" s="367"/>
      <c r="AL6994" s="367"/>
      <c r="AM6994" s="367"/>
      <c r="AN6994" s="367"/>
      <c r="AO6994" s="367"/>
      <c r="AP6994" s="367"/>
      <c r="AQ6994" s="367"/>
      <c r="AR6994" s="367"/>
      <c r="AS6994" s="367"/>
      <c r="AT6994" s="367"/>
    </row>
    <row r="6995" spans="2:46" ht="13.8">
      <c r="B6995" s="26">
        <v>160.83333333333292</v>
      </c>
      <c r="C6995" s="363">
        <v>810.18086242551487</v>
      </c>
      <c r="D6995" s="367">
        <v>964.9999999999975</v>
      </c>
      <c r="E6995" s="367">
        <v>44883.720930232841</v>
      </c>
      <c r="F6995" s="367">
        <v>-118834.49388968591</v>
      </c>
      <c r="G6995" s="367">
        <v>965.00000000000603</v>
      </c>
      <c r="H6995" s="367">
        <v>241250</v>
      </c>
      <c r="I6995" s="384">
        <v>-1479320.3118874331</v>
      </c>
      <c r="J6995" s="367">
        <v>965</v>
      </c>
      <c r="K6995" s="367">
        <v>58484.848484849594</v>
      </c>
      <c r="L6995" s="384">
        <v>49709.449059726168</v>
      </c>
      <c r="M6995" s="367">
        <v>965.00000000001842</v>
      </c>
      <c r="N6995" s="367">
        <v>965</v>
      </c>
      <c r="O6995" s="384">
        <v>-957.02911879049157</v>
      </c>
      <c r="P6995" s="367">
        <v>13.9925</v>
      </c>
      <c r="Q6995" s="367">
        <v>965</v>
      </c>
      <c r="R6995" s="384">
        <v>1170.1367947483445</v>
      </c>
      <c r="S6995" s="367">
        <v>13.51</v>
      </c>
      <c r="T6995" s="367">
        <v>33275.862068965005</v>
      </c>
      <c r="U6995" s="384">
        <v>14327.647858336743</v>
      </c>
      <c r="V6995" s="367">
        <v>964.99999999998522</v>
      </c>
      <c r="W6995" s="367">
        <v>1608333.3333333496</v>
      </c>
      <c r="X6995" s="384">
        <v>137483.18475585923</v>
      </c>
      <c r="Y6995" s="386">
        <v>965.00000000000978</v>
      </c>
      <c r="Z6995" s="367"/>
      <c r="AA6995" s="367"/>
      <c r="AB6995" s="367"/>
      <c r="AC6995" s="367"/>
      <c r="AD6995" s="367"/>
      <c r="AE6995" s="367"/>
      <c r="AF6995" s="367"/>
      <c r="AG6995" s="367"/>
      <c r="AH6995" s="367"/>
      <c r="AI6995" s="367"/>
      <c r="AJ6995" s="367"/>
      <c r="AK6995" s="367"/>
      <c r="AL6995" s="367"/>
      <c r="AM6995" s="367"/>
      <c r="AN6995" s="367"/>
      <c r="AO6995" s="367"/>
      <c r="AP6995" s="367"/>
      <c r="AQ6995" s="367"/>
      <c r="AR6995" s="367"/>
      <c r="AS6995" s="367"/>
      <c r="AT6995" s="367"/>
    </row>
    <row r="6996" spans="2:46" ht="13.8">
      <c r="B6996" s="26">
        <v>160.99999999999957</v>
      </c>
      <c r="C6996" s="363">
        <v>811.01969509035268</v>
      </c>
      <c r="D6996" s="367">
        <v>965.99999999999739</v>
      </c>
      <c r="E6996" s="367">
        <v>44930.232558139818</v>
      </c>
      <c r="F6996" s="367">
        <v>-119110.39153060078</v>
      </c>
      <c r="G6996" s="367">
        <v>966.00000000000603</v>
      </c>
      <c r="H6996" s="367">
        <v>241500</v>
      </c>
      <c r="I6996" s="384">
        <v>-1482651.6259785797</v>
      </c>
      <c r="J6996" s="367">
        <v>966</v>
      </c>
      <c r="K6996" s="367">
        <v>58545.454545455657</v>
      </c>
      <c r="L6996" s="384">
        <v>49644.036000887718</v>
      </c>
      <c r="M6996" s="367">
        <v>966.00000000001842</v>
      </c>
      <c r="N6996" s="367">
        <v>966</v>
      </c>
      <c r="O6996" s="384">
        <v>-959.91357051896352</v>
      </c>
      <c r="P6996" s="367">
        <v>14.007</v>
      </c>
      <c r="Q6996" s="367">
        <v>966</v>
      </c>
      <c r="R6996" s="384">
        <v>1170.45609506911</v>
      </c>
      <c r="S6996" s="367">
        <v>13.523999999999999</v>
      </c>
      <c r="T6996" s="367">
        <v>33310.344827585694</v>
      </c>
      <c r="U6996" s="384">
        <v>14223.971033903541</v>
      </c>
      <c r="V6996" s="367">
        <v>965.99999999998511</v>
      </c>
      <c r="W6996" s="367">
        <v>1610000.0000000163</v>
      </c>
      <c r="X6996" s="384">
        <v>137621.24690756315</v>
      </c>
      <c r="Y6996" s="386">
        <v>966.00000000000978</v>
      </c>
      <c r="Z6996" s="367"/>
      <c r="AA6996" s="367"/>
      <c r="AB6996" s="367"/>
      <c r="AC6996" s="367"/>
      <c r="AD6996" s="367"/>
      <c r="AE6996" s="367"/>
      <c r="AF6996" s="367"/>
      <c r="AG6996" s="367"/>
      <c r="AH6996" s="367"/>
      <c r="AI6996" s="367"/>
      <c r="AJ6996" s="367"/>
      <c r="AK6996" s="367"/>
      <c r="AL6996" s="367"/>
      <c r="AM6996" s="367"/>
      <c r="AN6996" s="367"/>
      <c r="AO6996" s="367"/>
      <c r="AP6996" s="367"/>
      <c r="AQ6996" s="367"/>
      <c r="AR6996" s="367"/>
      <c r="AS6996" s="367"/>
      <c r="AT6996" s="367"/>
    </row>
    <row r="6997" spans="2:46" ht="13.8">
      <c r="B6997" s="26">
        <v>161.16666666666623</v>
      </c>
      <c r="C6997" s="363">
        <v>811.85852623760127</v>
      </c>
      <c r="D6997" s="367">
        <v>966.99999999999739</v>
      </c>
      <c r="E6997" s="367">
        <v>44976.744186046795</v>
      </c>
      <c r="F6997" s="367">
        <v>-119386.60543049633</v>
      </c>
      <c r="G6997" s="367">
        <v>967.00000000000614</v>
      </c>
      <c r="H6997" s="367">
        <v>241750</v>
      </c>
      <c r="I6997" s="384">
        <v>-1485986.663340274</v>
      </c>
      <c r="J6997" s="367">
        <v>967</v>
      </c>
      <c r="K6997" s="367">
        <v>58606.060606061721</v>
      </c>
      <c r="L6997" s="384">
        <v>49578.380860390287</v>
      </c>
      <c r="M6997" s="367">
        <v>967.00000000001853</v>
      </c>
      <c r="N6997" s="367">
        <v>967</v>
      </c>
      <c r="O6997" s="384">
        <v>-962.80194090521809</v>
      </c>
      <c r="P6997" s="367">
        <v>14.0215</v>
      </c>
      <c r="Q6997" s="367">
        <v>967</v>
      </c>
      <c r="R6997" s="384">
        <v>1170.7735459557796</v>
      </c>
      <c r="S6997" s="367">
        <v>13.538</v>
      </c>
      <c r="T6997" s="367">
        <v>33344.827586206382</v>
      </c>
      <c r="U6997" s="384">
        <v>14120.048817901152</v>
      </c>
      <c r="V6997" s="367">
        <v>966.99999999998511</v>
      </c>
      <c r="W6997" s="367">
        <v>1611666.666666683</v>
      </c>
      <c r="X6997" s="384">
        <v>137759.29993407085</v>
      </c>
      <c r="Y6997" s="386">
        <v>967.00000000000978</v>
      </c>
      <c r="Z6997" s="367"/>
      <c r="AA6997" s="367"/>
      <c r="AB6997" s="367"/>
      <c r="AC6997" s="367"/>
      <c r="AD6997" s="367"/>
      <c r="AE6997" s="367"/>
      <c r="AF6997" s="367"/>
      <c r="AG6997" s="367"/>
      <c r="AH6997" s="367"/>
      <c r="AI6997" s="367"/>
      <c r="AJ6997" s="367"/>
      <c r="AK6997" s="367"/>
      <c r="AL6997" s="367"/>
      <c r="AM6997" s="367"/>
      <c r="AN6997" s="367"/>
      <c r="AO6997" s="367"/>
      <c r="AP6997" s="367"/>
      <c r="AQ6997" s="367"/>
      <c r="AR6997" s="367"/>
      <c r="AS6997" s="367"/>
      <c r="AT6997" s="367"/>
    </row>
    <row r="6998" spans="2:46" ht="13.8">
      <c r="B6998" s="26">
        <v>161.33333333333289</v>
      </c>
      <c r="C6998" s="363">
        <v>812.69735586726028</v>
      </c>
      <c r="D6998" s="367">
        <v>967.99999999999727</v>
      </c>
      <c r="E6998" s="367">
        <v>45023.255813953772</v>
      </c>
      <c r="F6998" s="367">
        <v>-119663.13558937254</v>
      </c>
      <c r="G6998" s="367">
        <v>968.00000000000614</v>
      </c>
      <c r="H6998" s="367">
        <v>242000</v>
      </c>
      <c r="I6998" s="384">
        <v>-1489325.4239725168</v>
      </c>
      <c r="J6998" s="367">
        <v>968</v>
      </c>
      <c r="K6998" s="367">
        <v>58666.666666667785</v>
      </c>
      <c r="L6998" s="384">
        <v>49512.483638233891</v>
      </c>
      <c r="M6998" s="367">
        <v>968.00000000001853</v>
      </c>
      <c r="N6998" s="367">
        <v>968</v>
      </c>
      <c r="O6998" s="384">
        <v>-965.69422994925526</v>
      </c>
      <c r="P6998" s="367">
        <v>14.036</v>
      </c>
      <c r="Q6998" s="367">
        <v>968</v>
      </c>
      <c r="R6998" s="384">
        <v>1171.0891474083523</v>
      </c>
      <c r="S6998" s="367">
        <v>13.552</v>
      </c>
      <c r="T6998" s="367">
        <v>33379.31034482707</v>
      </c>
      <c r="U6998" s="384">
        <v>14015.881210329582</v>
      </c>
      <c r="V6998" s="367">
        <v>967.99999999998511</v>
      </c>
      <c r="W6998" s="367">
        <v>1613333.3333333498</v>
      </c>
      <c r="X6998" s="384">
        <v>137897.34383538226</v>
      </c>
      <c r="Y6998" s="386">
        <v>968.00000000000989</v>
      </c>
      <c r="Z6998" s="367"/>
      <c r="AA6998" s="367"/>
      <c r="AB6998" s="367"/>
      <c r="AC6998" s="367"/>
      <c r="AD6998" s="367"/>
      <c r="AE6998" s="367"/>
      <c r="AF6998" s="367"/>
      <c r="AG6998" s="367"/>
      <c r="AH6998" s="367"/>
      <c r="AI6998" s="367"/>
      <c r="AJ6998" s="367"/>
      <c r="AK6998" s="367"/>
      <c r="AL6998" s="367"/>
      <c r="AM6998" s="367"/>
      <c r="AN6998" s="367"/>
      <c r="AO6998" s="367"/>
      <c r="AP6998" s="367"/>
      <c r="AQ6998" s="367"/>
      <c r="AR6998" s="367"/>
      <c r="AS6998" s="367"/>
      <c r="AT6998" s="367"/>
    </row>
    <row r="6999" spans="2:46" ht="13.8">
      <c r="B6999" s="26">
        <v>161.49999999999955</v>
      </c>
      <c r="C6999" s="363">
        <v>813.53618397932973</v>
      </c>
      <c r="D6999" s="367">
        <v>968.99999999999727</v>
      </c>
      <c r="E6999" s="367">
        <v>45069.767441860749</v>
      </c>
      <c r="F6999" s="367">
        <v>-119939.98200722938</v>
      </c>
      <c r="G6999" s="367">
        <v>969.00000000000614</v>
      </c>
      <c r="H6999" s="367">
        <v>242250</v>
      </c>
      <c r="I6999" s="384">
        <v>-1492667.9078753074</v>
      </c>
      <c r="J6999" s="367">
        <v>969</v>
      </c>
      <c r="K6999" s="367">
        <v>58727.272727273848</v>
      </c>
      <c r="L6999" s="384">
        <v>49446.344334418514</v>
      </c>
      <c r="M6999" s="367">
        <v>969.00000000001864</v>
      </c>
      <c r="N6999" s="367">
        <v>969</v>
      </c>
      <c r="O6999" s="384">
        <v>-968.59043765107549</v>
      </c>
      <c r="P6999" s="367">
        <v>14.050500000000001</v>
      </c>
      <c r="Q6999" s="367">
        <v>969</v>
      </c>
      <c r="R6999" s="384">
        <v>1171.4028994268285</v>
      </c>
      <c r="S6999" s="367">
        <v>13.566000000000001</v>
      </c>
      <c r="T6999" s="367">
        <v>33413.793103447759</v>
      </c>
      <c r="U6999" s="384">
        <v>13911.468211188843</v>
      </c>
      <c r="V6999" s="367">
        <v>968.99999999998499</v>
      </c>
      <c r="W6999" s="367">
        <v>1615000.0000000165</v>
      </c>
      <c r="X6999" s="384">
        <v>138035.37861149735</v>
      </c>
      <c r="Y6999" s="386">
        <v>969.00000000000989</v>
      </c>
      <c r="Z6999" s="367"/>
      <c r="AA6999" s="367"/>
      <c r="AB6999" s="367"/>
      <c r="AC6999" s="367"/>
      <c r="AD6999" s="367"/>
      <c r="AE6999" s="367"/>
      <c r="AF6999" s="367"/>
      <c r="AG6999" s="367"/>
      <c r="AH6999" s="367"/>
      <c r="AI6999" s="367"/>
      <c r="AJ6999" s="367"/>
      <c r="AK6999" s="367"/>
      <c r="AL6999" s="367"/>
      <c r="AM6999" s="367"/>
      <c r="AN6999" s="367"/>
      <c r="AO6999" s="367"/>
      <c r="AP6999" s="367"/>
      <c r="AQ6999" s="367"/>
      <c r="AR6999" s="367"/>
      <c r="AS6999" s="367"/>
      <c r="AT6999" s="367"/>
    </row>
    <row r="7000" spans="2:46" ht="13.8">
      <c r="B7000" s="26">
        <v>161.6666666666662</v>
      </c>
      <c r="C7000" s="363">
        <v>814.37501057380985</v>
      </c>
      <c r="D7000" s="367">
        <v>969.99999999999716</v>
      </c>
      <c r="E7000" s="367">
        <v>45116.279069767726</v>
      </c>
      <c r="F7000" s="367">
        <v>-120217.14468406691</v>
      </c>
      <c r="G7000" s="367">
        <v>970.00000000000614</v>
      </c>
      <c r="H7000" s="367">
        <v>242500</v>
      </c>
      <c r="I7000" s="384">
        <v>-1496014.115048646</v>
      </c>
      <c r="J7000" s="367">
        <v>970</v>
      </c>
      <c r="K7000" s="367">
        <v>58787.878787879912</v>
      </c>
      <c r="L7000" s="384">
        <v>49379.96294894418</v>
      </c>
      <c r="M7000" s="367">
        <v>970.00000000001864</v>
      </c>
      <c r="N7000" s="367">
        <v>970</v>
      </c>
      <c r="O7000" s="384">
        <v>-971.49056401067753</v>
      </c>
      <c r="P7000" s="367">
        <v>14.065</v>
      </c>
      <c r="Q7000" s="367">
        <v>970</v>
      </c>
      <c r="R7000" s="384">
        <v>1171.7148020112086</v>
      </c>
      <c r="S7000" s="367">
        <v>13.58</v>
      </c>
      <c r="T7000" s="367">
        <v>33448.275862068447</v>
      </c>
      <c r="U7000" s="384">
        <v>13806.809820478917</v>
      </c>
      <c r="V7000" s="367">
        <v>969.99999999998499</v>
      </c>
      <c r="W7000" s="367">
        <v>1616666.6666666833</v>
      </c>
      <c r="X7000" s="384">
        <v>138173.40426241618</v>
      </c>
      <c r="Y7000" s="386">
        <v>970.00000000001</v>
      </c>
      <c r="Z7000" s="367"/>
      <c r="AA7000" s="367"/>
      <c r="AB7000" s="367"/>
      <c r="AC7000" s="367"/>
      <c r="AD7000" s="367"/>
      <c r="AE7000" s="367"/>
      <c r="AF7000" s="367"/>
      <c r="AG7000" s="367"/>
      <c r="AH7000" s="367"/>
      <c r="AI7000" s="367"/>
      <c r="AJ7000" s="367"/>
      <c r="AK7000" s="367"/>
      <c r="AL7000" s="367"/>
      <c r="AM7000" s="367"/>
      <c r="AN7000" s="367"/>
      <c r="AO7000" s="367"/>
      <c r="AP7000" s="367"/>
      <c r="AQ7000" s="367"/>
      <c r="AR7000" s="367"/>
      <c r="AS7000" s="367"/>
      <c r="AT7000" s="367"/>
    </row>
    <row r="7001" spans="2:46" ht="13.8">
      <c r="B7001" s="26">
        <v>161.83333333333286</v>
      </c>
      <c r="C7001" s="363">
        <v>815.2138356507005</v>
      </c>
      <c r="D7001" s="367">
        <v>970.99999999999716</v>
      </c>
      <c r="E7001" s="367">
        <v>45162.790697674704</v>
      </c>
      <c r="F7001" s="367">
        <v>-120494.6236198851</v>
      </c>
      <c r="G7001" s="367">
        <v>971.00000000000614</v>
      </c>
      <c r="H7001" s="367">
        <v>242750</v>
      </c>
      <c r="I7001" s="384">
        <v>-1499364.0454925324</v>
      </c>
      <c r="J7001" s="367">
        <v>971</v>
      </c>
      <c r="K7001" s="367">
        <v>58848.484848485976</v>
      </c>
      <c r="L7001" s="384">
        <v>49313.339481810865</v>
      </c>
      <c r="M7001" s="367">
        <v>971.00000000001864</v>
      </c>
      <c r="N7001" s="367">
        <v>971</v>
      </c>
      <c r="O7001" s="384">
        <v>-974.39460902806252</v>
      </c>
      <c r="P7001" s="367">
        <v>14.079499999999999</v>
      </c>
      <c r="Q7001" s="367">
        <v>971</v>
      </c>
      <c r="R7001" s="384">
        <v>1172.0248551614916</v>
      </c>
      <c r="S7001" s="367">
        <v>13.593999999999999</v>
      </c>
      <c r="T7001" s="367">
        <v>33482.758620689136</v>
      </c>
      <c r="U7001" s="384">
        <v>13701.906038199813</v>
      </c>
      <c r="V7001" s="367">
        <v>970.99999999998499</v>
      </c>
      <c r="W7001" s="367">
        <v>1618333.33333335</v>
      </c>
      <c r="X7001" s="384">
        <v>138311.42078813873</v>
      </c>
      <c r="Y7001" s="386">
        <v>971.00000000001</v>
      </c>
      <c r="Z7001" s="367"/>
      <c r="AA7001" s="367"/>
      <c r="AB7001" s="367"/>
      <c r="AC7001" s="367"/>
      <c r="AD7001" s="367"/>
      <c r="AE7001" s="367"/>
      <c r="AF7001" s="367"/>
      <c r="AG7001" s="367"/>
      <c r="AH7001" s="367"/>
      <c r="AI7001" s="367"/>
      <c r="AJ7001" s="367"/>
      <c r="AK7001" s="367"/>
      <c r="AL7001" s="367"/>
      <c r="AM7001" s="367"/>
      <c r="AN7001" s="367"/>
      <c r="AO7001" s="367"/>
      <c r="AP7001" s="367"/>
      <c r="AQ7001" s="367"/>
      <c r="AR7001" s="367"/>
      <c r="AS7001" s="367"/>
      <c r="AT7001" s="367"/>
    </row>
    <row r="7002" spans="2:46" ht="13.8">
      <c r="B7002" s="26">
        <v>161.99999999999952</v>
      </c>
      <c r="C7002" s="363">
        <v>816.05265921000171</v>
      </c>
      <c r="D7002" s="367">
        <v>971.99999999999704</v>
      </c>
      <c r="E7002" s="367">
        <v>45209.302325581681</v>
      </c>
      <c r="F7002" s="367">
        <v>-120772.41881468394</v>
      </c>
      <c r="G7002" s="367">
        <v>972.00000000000614</v>
      </c>
      <c r="H7002" s="367">
        <v>243000</v>
      </c>
      <c r="I7002" s="384">
        <v>-1502717.6992069669</v>
      </c>
      <c r="J7002" s="367">
        <v>972</v>
      </c>
      <c r="K7002" s="367">
        <v>58909.09090909204</v>
      </c>
      <c r="L7002" s="384">
        <v>49246.473933018577</v>
      </c>
      <c r="M7002" s="367">
        <v>972.00000000001876</v>
      </c>
      <c r="N7002" s="367">
        <v>972</v>
      </c>
      <c r="O7002" s="384">
        <v>-977.30257270323068</v>
      </c>
      <c r="P7002" s="367">
        <v>14.094000000000001</v>
      </c>
      <c r="Q7002" s="367">
        <v>972</v>
      </c>
      <c r="R7002" s="384">
        <v>1172.3330588776785</v>
      </c>
      <c r="S7002" s="367">
        <v>13.608000000000001</v>
      </c>
      <c r="T7002" s="367">
        <v>33517.241379309824</v>
      </c>
      <c r="U7002" s="384">
        <v>13596.756864351539</v>
      </c>
      <c r="V7002" s="367">
        <v>971.99999999998488</v>
      </c>
      <c r="W7002" s="367">
        <v>1620000.0000000168</v>
      </c>
      <c r="X7002" s="384">
        <v>138449.42818866498</v>
      </c>
      <c r="Y7002" s="386">
        <v>972.00000000001</v>
      </c>
      <c r="Z7002" s="367"/>
      <c r="AA7002" s="367"/>
      <c r="AB7002" s="367"/>
      <c r="AC7002" s="367"/>
      <c r="AD7002" s="367"/>
      <c r="AE7002" s="367"/>
      <c r="AF7002" s="367"/>
      <c r="AG7002" s="367"/>
      <c r="AH7002" s="367"/>
      <c r="AI7002" s="367"/>
      <c r="AJ7002" s="367"/>
      <c r="AK7002" s="367"/>
      <c r="AL7002" s="367"/>
      <c r="AM7002" s="367"/>
      <c r="AN7002" s="367"/>
      <c r="AO7002" s="367"/>
      <c r="AP7002" s="367"/>
      <c r="AQ7002" s="367"/>
      <c r="AR7002" s="367"/>
      <c r="AS7002" s="367"/>
      <c r="AT7002" s="367"/>
    </row>
    <row r="7003" spans="2:46" ht="13.8">
      <c r="B7003" s="26">
        <v>162.16666666666617</v>
      </c>
      <c r="C7003" s="363">
        <v>816.89148125171346</v>
      </c>
      <c r="D7003" s="367">
        <v>972.99999999999704</v>
      </c>
      <c r="E7003" s="367">
        <v>45255.813953488658</v>
      </c>
      <c r="F7003" s="367">
        <v>-121050.53026846347</v>
      </c>
      <c r="G7003" s="367">
        <v>973.00000000000614</v>
      </c>
      <c r="H7003" s="367">
        <v>243250</v>
      </c>
      <c r="I7003" s="384">
        <v>-1506075.0761919494</v>
      </c>
      <c r="J7003" s="367">
        <v>973</v>
      </c>
      <c r="K7003" s="367">
        <v>58969.696969698103</v>
      </c>
      <c r="L7003" s="384">
        <v>49179.366302567309</v>
      </c>
      <c r="M7003" s="367">
        <v>973.00000000001876</v>
      </c>
      <c r="N7003" s="367">
        <v>973</v>
      </c>
      <c r="O7003" s="384">
        <v>-980.21445503618042</v>
      </c>
      <c r="P7003" s="367">
        <v>14.108499999999999</v>
      </c>
      <c r="Q7003" s="367">
        <v>973</v>
      </c>
      <c r="R7003" s="384">
        <v>1172.6394131597688</v>
      </c>
      <c r="S7003" s="367">
        <v>13.622</v>
      </c>
      <c r="T7003" s="367">
        <v>33551.724137930512</v>
      </c>
      <c r="U7003" s="384">
        <v>13491.362298934077</v>
      </c>
      <c r="V7003" s="367">
        <v>972.99999999998488</v>
      </c>
      <c r="W7003" s="367">
        <v>1621666.6666666835</v>
      </c>
      <c r="X7003" s="384">
        <v>138587.42646399495</v>
      </c>
      <c r="Y7003" s="386">
        <v>973.00000000001012</v>
      </c>
      <c r="Z7003" s="367"/>
      <c r="AA7003" s="367"/>
      <c r="AB7003" s="367"/>
      <c r="AC7003" s="367"/>
      <c r="AD7003" s="367"/>
      <c r="AE7003" s="367"/>
      <c r="AF7003" s="367"/>
      <c r="AG7003" s="367"/>
      <c r="AH7003" s="367"/>
      <c r="AI7003" s="367"/>
      <c r="AJ7003" s="367"/>
      <c r="AK7003" s="367"/>
      <c r="AL7003" s="367"/>
      <c r="AM7003" s="367"/>
      <c r="AN7003" s="367"/>
      <c r="AO7003" s="367"/>
      <c r="AP7003" s="367"/>
      <c r="AQ7003" s="367"/>
      <c r="AR7003" s="367"/>
      <c r="AS7003" s="367"/>
      <c r="AT7003" s="367"/>
    </row>
    <row r="7004" spans="2:46" ht="13.8">
      <c r="B7004" s="26">
        <v>162.33333333333283</v>
      </c>
      <c r="C7004" s="363">
        <v>817.73030177583564</v>
      </c>
      <c r="D7004" s="367">
        <v>973.99999999999693</v>
      </c>
      <c r="E7004" s="367">
        <v>45302.325581395635</v>
      </c>
      <c r="F7004" s="367">
        <v>-121328.95798122365</v>
      </c>
      <c r="G7004" s="367">
        <v>974.00000000000614</v>
      </c>
      <c r="H7004" s="367">
        <v>243500</v>
      </c>
      <c r="I7004" s="384">
        <v>-1509436.17644748</v>
      </c>
      <c r="J7004" s="367">
        <v>974</v>
      </c>
      <c r="K7004" s="367">
        <v>59030.303030304167</v>
      </c>
      <c r="L7004" s="384">
        <v>49112.016590457075</v>
      </c>
      <c r="M7004" s="367">
        <v>974.00000000001887</v>
      </c>
      <c r="N7004" s="367">
        <v>974</v>
      </c>
      <c r="O7004" s="384">
        <v>-983.13025602691346</v>
      </c>
      <c r="P7004" s="367">
        <v>14.122999999999999</v>
      </c>
      <c r="Q7004" s="367">
        <v>974</v>
      </c>
      <c r="R7004" s="384">
        <v>1172.9439180077625</v>
      </c>
      <c r="S7004" s="367">
        <v>13.636000000000001</v>
      </c>
      <c r="T7004" s="367">
        <v>33586.206896551201</v>
      </c>
      <c r="U7004" s="384">
        <v>13385.722341947434</v>
      </c>
      <c r="V7004" s="367">
        <v>973.99999999998488</v>
      </c>
      <c r="W7004" s="367">
        <v>1623333.3333333503</v>
      </c>
      <c r="X7004" s="384">
        <v>138725.41561412864</v>
      </c>
      <c r="Y7004" s="386">
        <v>974.00000000001012</v>
      </c>
      <c r="Z7004" s="367"/>
      <c r="AA7004" s="367"/>
      <c r="AB7004" s="367"/>
      <c r="AC7004" s="367"/>
      <c r="AD7004" s="367"/>
      <c r="AE7004" s="367"/>
      <c r="AF7004" s="367"/>
      <c r="AG7004" s="367"/>
      <c r="AH7004" s="367"/>
      <c r="AI7004" s="367"/>
      <c r="AJ7004" s="367"/>
      <c r="AK7004" s="367"/>
      <c r="AL7004" s="367"/>
      <c r="AM7004" s="367"/>
      <c r="AN7004" s="367"/>
      <c r="AO7004" s="367"/>
      <c r="AP7004" s="367"/>
      <c r="AQ7004" s="367"/>
      <c r="AR7004" s="367"/>
      <c r="AS7004" s="367"/>
      <c r="AT7004" s="367"/>
    </row>
    <row r="7005" spans="2:46" ht="13.8">
      <c r="B7005" s="26">
        <v>162.49999999999949</v>
      </c>
      <c r="C7005" s="363">
        <v>818.56912078236849</v>
      </c>
      <c r="D7005" s="367">
        <v>974.99999999999693</v>
      </c>
      <c r="E7005" s="367">
        <v>45348.837209302612</v>
      </c>
      <c r="F7005" s="367">
        <v>-121607.70195296449</v>
      </c>
      <c r="G7005" s="367">
        <v>975.00000000000614</v>
      </c>
      <c r="H7005" s="367">
        <v>243750</v>
      </c>
      <c r="I7005" s="384">
        <v>-1512800.9999735586</v>
      </c>
      <c r="J7005" s="367">
        <v>975</v>
      </c>
      <c r="K7005" s="367">
        <v>59090.909090910231</v>
      </c>
      <c r="L7005" s="384">
        <v>49044.424796687868</v>
      </c>
      <c r="M7005" s="367">
        <v>975.00000000001887</v>
      </c>
      <c r="N7005" s="367">
        <v>975</v>
      </c>
      <c r="O7005" s="384">
        <v>-986.04997567542932</v>
      </c>
      <c r="P7005" s="367">
        <v>14.137500000000001</v>
      </c>
      <c r="Q7005" s="367">
        <v>975</v>
      </c>
      <c r="R7005" s="384">
        <v>1173.2465734216598</v>
      </c>
      <c r="S7005" s="367">
        <v>13.649999999999999</v>
      </c>
      <c r="T7005" s="367">
        <v>33620.689655171889</v>
      </c>
      <c r="U7005" s="384">
        <v>13279.836993391626</v>
      </c>
      <c r="V7005" s="367">
        <v>974.99999999998477</v>
      </c>
      <c r="W7005" s="367">
        <v>1625000.000000017</v>
      </c>
      <c r="X7005" s="384">
        <v>138863.39563906603</v>
      </c>
      <c r="Y7005" s="386">
        <v>975.00000000001023</v>
      </c>
      <c r="Z7005" s="367"/>
      <c r="AA7005" s="367"/>
      <c r="AB7005" s="367"/>
      <c r="AC7005" s="367"/>
      <c r="AD7005" s="367"/>
      <c r="AE7005" s="367"/>
      <c r="AF7005" s="367"/>
      <c r="AG7005" s="367"/>
      <c r="AH7005" s="367"/>
      <c r="AI7005" s="367"/>
      <c r="AJ7005" s="367"/>
      <c r="AK7005" s="367"/>
      <c r="AL7005" s="367"/>
      <c r="AM7005" s="367"/>
      <c r="AN7005" s="367"/>
      <c r="AO7005" s="367"/>
      <c r="AP7005" s="367"/>
      <c r="AQ7005" s="367"/>
      <c r="AR7005" s="367"/>
      <c r="AS7005" s="367"/>
      <c r="AT7005" s="367"/>
    </row>
    <row r="7006" spans="2:46" ht="13.8">
      <c r="B7006" s="26">
        <v>162.66666666666615</v>
      </c>
      <c r="C7006" s="363">
        <v>819.40793827131188</v>
      </c>
      <c r="D7006" s="367">
        <v>975.99999999999682</v>
      </c>
      <c r="E7006" s="367">
        <v>45395.348837209589</v>
      </c>
      <c r="F7006" s="367">
        <v>-121886.76218368602</v>
      </c>
      <c r="G7006" s="367">
        <v>976.00000000000614</v>
      </c>
      <c r="H7006" s="367">
        <v>244000</v>
      </c>
      <c r="I7006" s="384">
        <v>-1516169.546770185</v>
      </c>
      <c r="J7006" s="367">
        <v>976</v>
      </c>
      <c r="K7006" s="367">
        <v>59151.515151516294</v>
      </c>
      <c r="L7006" s="384">
        <v>48976.590921259689</v>
      </c>
      <c r="M7006" s="367">
        <v>976.00000000001899</v>
      </c>
      <c r="N7006" s="367">
        <v>976</v>
      </c>
      <c r="O7006" s="384">
        <v>-988.97361398172711</v>
      </c>
      <c r="P7006" s="367">
        <v>14.151999999999999</v>
      </c>
      <c r="Q7006" s="367">
        <v>976</v>
      </c>
      <c r="R7006" s="384">
        <v>1173.5473794014606</v>
      </c>
      <c r="S7006" s="367">
        <v>13.664</v>
      </c>
      <c r="T7006" s="367">
        <v>33655.172413792578</v>
      </c>
      <c r="U7006" s="384">
        <v>13173.706253266626</v>
      </c>
      <c r="V7006" s="367">
        <v>975.99999999998477</v>
      </c>
      <c r="W7006" s="367">
        <v>1626666.6666666837</v>
      </c>
      <c r="X7006" s="384">
        <v>139001.36653880717</v>
      </c>
      <c r="Y7006" s="386">
        <v>976.00000000001023</v>
      </c>
      <c r="Z7006" s="367"/>
      <c r="AA7006" s="367"/>
      <c r="AB7006" s="367"/>
      <c r="AC7006" s="367"/>
      <c r="AD7006" s="367"/>
      <c r="AE7006" s="367"/>
      <c r="AF7006" s="367"/>
      <c r="AG7006" s="367"/>
      <c r="AH7006" s="367"/>
      <c r="AI7006" s="367"/>
      <c r="AJ7006" s="367"/>
      <c r="AK7006" s="367"/>
      <c r="AL7006" s="367"/>
      <c r="AM7006" s="367"/>
      <c r="AN7006" s="367"/>
      <c r="AO7006" s="367"/>
      <c r="AP7006" s="367"/>
      <c r="AQ7006" s="367"/>
      <c r="AR7006" s="367"/>
      <c r="AS7006" s="367"/>
      <c r="AT7006" s="367"/>
    </row>
    <row r="7007" spans="2:46" ht="13.8">
      <c r="B7007" s="26">
        <v>162.8333333333328</v>
      </c>
      <c r="C7007" s="363">
        <v>820.2467542426657</v>
      </c>
      <c r="D7007" s="367">
        <v>976.99999999999682</v>
      </c>
      <c r="E7007" s="367">
        <v>45441.860465116566</v>
      </c>
      <c r="F7007" s="367">
        <v>-122166.13867338821</v>
      </c>
      <c r="G7007" s="367">
        <v>977.00000000000625</v>
      </c>
      <c r="H7007" s="367">
        <v>244250</v>
      </c>
      <c r="I7007" s="384">
        <v>-1519541.8168373595</v>
      </c>
      <c r="J7007" s="367">
        <v>977</v>
      </c>
      <c r="K7007" s="367">
        <v>59212.121212122358</v>
      </c>
      <c r="L7007" s="384">
        <v>48908.514964172544</v>
      </c>
      <c r="M7007" s="367">
        <v>977.00000000001899</v>
      </c>
      <c r="N7007" s="367">
        <v>977</v>
      </c>
      <c r="O7007" s="384">
        <v>-991.90117094580808</v>
      </c>
      <c r="P7007" s="367">
        <v>14.166500000000001</v>
      </c>
      <c r="Q7007" s="367">
        <v>977</v>
      </c>
      <c r="R7007" s="384">
        <v>1173.846335947165</v>
      </c>
      <c r="S7007" s="367">
        <v>13.677999999999999</v>
      </c>
      <c r="T7007" s="367">
        <v>33689.655172413266</v>
      </c>
      <c r="U7007" s="384">
        <v>13067.330121572446</v>
      </c>
      <c r="V7007" s="367">
        <v>976.99999999998477</v>
      </c>
      <c r="W7007" s="367">
        <v>1628333.3333333505</v>
      </c>
      <c r="X7007" s="384">
        <v>139139.32831335199</v>
      </c>
      <c r="Y7007" s="386">
        <v>977.00000000001023</v>
      </c>
      <c r="Z7007" s="367"/>
      <c r="AA7007" s="367"/>
      <c r="AB7007" s="367"/>
      <c r="AC7007" s="367"/>
      <c r="AD7007" s="367"/>
      <c r="AE7007" s="367"/>
      <c r="AF7007" s="367"/>
      <c r="AG7007" s="367"/>
      <c r="AH7007" s="367"/>
      <c r="AI7007" s="367"/>
      <c r="AJ7007" s="367"/>
      <c r="AK7007" s="367"/>
      <c r="AL7007" s="367"/>
      <c r="AM7007" s="367"/>
      <c r="AN7007" s="367"/>
      <c r="AO7007" s="367"/>
      <c r="AP7007" s="367"/>
      <c r="AQ7007" s="367"/>
      <c r="AR7007" s="367"/>
      <c r="AS7007" s="367"/>
      <c r="AT7007" s="367"/>
    </row>
    <row r="7008" spans="2:46" ht="13.8">
      <c r="B7008" s="26">
        <v>162.99999999999946</v>
      </c>
      <c r="C7008" s="363">
        <v>821.0855686964303</v>
      </c>
      <c r="D7008" s="367">
        <v>977.99999999999682</v>
      </c>
      <c r="E7008" s="367">
        <v>45488.372093023543</v>
      </c>
      <c r="F7008" s="367">
        <v>-122445.83142207106</v>
      </c>
      <c r="G7008" s="367">
        <v>978.00000000000625</v>
      </c>
      <c r="H7008" s="367">
        <v>244500</v>
      </c>
      <c r="I7008" s="384">
        <v>-1522917.8101750822</v>
      </c>
      <c r="J7008" s="367">
        <v>978</v>
      </c>
      <c r="K7008" s="367">
        <v>59272.727272728422</v>
      </c>
      <c r="L7008" s="384">
        <v>48840.196925426404</v>
      </c>
      <c r="M7008" s="367">
        <v>978.0000000000191</v>
      </c>
      <c r="N7008" s="367">
        <v>978</v>
      </c>
      <c r="O7008" s="384">
        <v>-994.83264656767142</v>
      </c>
      <c r="P7008" s="367">
        <v>14.181000000000001</v>
      </c>
      <c r="Q7008" s="367">
        <v>978</v>
      </c>
      <c r="R7008" s="384">
        <v>1174.1434430587728</v>
      </c>
      <c r="S7008" s="367">
        <v>13.692</v>
      </c>
      <c r="T7008" s="367">
        <v>33724.137931033954</v>
      </c>
      <c r="U7008" s="384">
        <v>12960.708598309102</v>
      </c>
      <c r="V7008" s="367">
        <v>977.99999999998465</v>
      </c>
      <c r="W7008" s="367">
        <v>1630000.0000000172</v>
      </c>
      <c r="X7008" s="384">
        <v>139277.28096270055</v>
      </c>
      <c r="Y7008" s="386">
        <v>978.00000000001035</v>
      </c>
      <c r="Z7008" s="367"/>
      <c r="AA7008" s="367"/>
      <c r="AB7008" s="367"/>
      <c r="AC7008" s="367"/>
      <c r="AD7008" s="367"/>
      <c r="AE7008" s="367"/>
      <c r="AF7008" s="367"/>
      <c r="AG7008" s="367"/>
      <c r="AH7008" s="367"/>
      <c r="AI7008" s="367"/>
      <c r="AJ7008" s="367"/>
      <c r="AK7008" s="367"/>
      <c r="AL7008" s="367"/>
      <c r="AM7008" s="367"/>
      <c r="AN7008" s="367"/>
      <c r="AO7008" s="367"/>
      <c r="AP7008" s="367"/>
      <c r="AQ7008" s="367"/>
      <c r="AR7008" s="367"/>
      <c r="AS7008" s="367"/>
      <c r="AT7008" s="367"/>
    </row>
    <row r="7009" spans="2:46" ht="13.8">
      <c r="B7009" s="26">
        <v>163.16666666666612</v>
      </c>
      <c r="C7009" s="363">
        <v>821.92438163260533</v>
      </c>
      <c r="D7009" s="367">
        <v>978.99999999999682</v>
      </c>
      <c r="E7009" s="367">
        <v>45534.88372093052</v>
      </c>
      <c r="F7009" s="367">
        <v>-122725.84042973457</v>
      </c>
      <c r="G7009" s="367">
        <v>979.00000000000625</v>
      </c>
      <c r="H7009" s="367">
        <v>244750</v>
      </c>
      <c r="I7009" s="384">
        <v>-1526297.5267833525</v>
      </c>
      <c r="J7009" s="367">
        <v>979</v>
      </c>
      <c r="K7009" s="367">
        <v>59333.333333334485</v>
      </c>
      <c r="L7009" s="384">
        <v>48771.636805021313</v>
      </c>
      <c r="M7009" s="367">
        <v>979.0000000000191</v>
      </c>
      <c r="N7009" s="367">
        <v>979</v>
      </c>
      <c r="O7009" s="384">
        <v>-997.76804084731691</v>
      </c>
      <c r="P7009" s="367">
        <v>14.195499999999999</v>
      </c>
      <c r="Q7009" s="367">
        <v>979</v>
      </c>
      <c r="R7009" s="384">
        <v>1174.4387007362839</v>
      </c>
      <c r="S7009" s="367">
        <v>13.706</v>
      </c>
      <c r="T7009" s="367">
        <v>33758.620689654643</v>
      </c>
      <c r="U7009" s="384">
        <v>12853.841683476565</v>
      </c>
      <c r="V7009" s="367">
        <v>978.99999999998465</v>
      </c>
      <c r="W7009" s="367">
        <v>1631666.666666684</v>
      </c>
      <c r="X7009" s="384">
        <v>139415.22448685285</v>
      </c>
      <c r="Y7009" s="386">
        <v>979.00000000001035</v>
      </c>
      <c r="Z7009" s="367"/>
      <c r="AA7009" s="367"/>
      <c r="AB7009" s="367"/>
      <c r="AC7009" s="367"/>
      <c r="AD7009" s="367"/>
      <c r="AE7009" s="367"/>
      <c r="AF7009" s="367"/>
      <c r="AG7009" s="367"/>
      <c r="AH7009" s="367"/>
      <c r="AI7009" s="367"/>
      <c r="AJ7009" s="367"/>
      <c r="AK7009" s="367"/>
      <c r="AL7009" s="367"/>
      <c r="AM7009" s="367"/>
      <c r="AN7009" s="367"/>
      <c r="AO7009" s="367"/>
      <c r="AP7009" s="367"/>
      <c r="AQ7009" s="367"/>
      <c r="AR7009" s="367"/>
      <c r="AS7009" s="367"/>
      <c r="AT7009" s="367"/>
    </row>
    <row r="7010" spans="2:46" ht="13.8">
      <c r="B7010" s="26">
        <v>163.33333333333277</v>
      </c>
      <c r="C7010" s="363">
        <v>822.7631930511908</v>
      </c>
      <c r="D7010" s="367">
        <v>979.9999999999967</v>
      </c>
      <c r="E7010" s="367">
        <v>45581.395348837497</v>
      </c>
      <c r="F7010" s="367">
        <v>-123006.16569637874</v>
      </c>
      <c r="G7010" s="367">
        <v>980.00000000000625</v>
      </c>
      <c r="H7010" s="367">
        <v>245000</v>
      </c>
      <c r="I7010" s="384">
        <v>-1529680.9666621713</v>
      </c>
      <c r="J7010" s="367">
        <v>980</v>
      </c>
      <c r="K7010" s="367">
        <v>59393.939393940549</v>
      </c>
      <c r="L7010" s="384">
        <v>48702.834602957242</v>
      </c>
      <c r="M7010" s="367">
        <v>980.00000000001921</v>
      </c>
      <c r="N7010" s="367">
        <v>980</v>
      </c>
      <c r="O7010" s="384">
        <v>-1000.7073537847458</v>
      </c>
      <c r="P7010" s="367">
        <v>14.21</v>
      </c>
      <c r="Q7010" s="367">
        <v>980</v>
      </c>
      <c r="R7010" s="384">
        <v>1174.7321089796988</v>
      </c>
      <c r="S7010" s="367">
        <v>13.719999999999999</v>
      </c>
      <c r="T7010" s="367">
        <v>33793.103448275331</v>
      </c>
      <c r="U7010" s="384">
        <v>12746.729377074851</v>
      </c>
      <c r="V7010" s="367">
        <v>979.99999999998465</v>
      </c>
      <c r="W7010" s="367">
        <v>1633333.3333333507</v>
      </c>
      <c r="X7010" s="384">
        <v>139553.15888580884</v>
      </c>
      <c r="Y7010" s="386">
        <v>980.00000000001046</v>
      </c>
      <c r="Z7010" s="367"/>
      <c r="AA7010" s="367"/>
      <c r="AB7010" s="367"/>
      <c r="AC7010" s="367"/>
      <c r="AD7010" s="367"/>
      <c r="AE7010" s="367"/>
      <c r="AF7010" s="367"/>
      <c r="AG7010" s="367"/>
      <c r="AH7010" s="367"/>
      <c r="AI7010" s="367"/>
      <c r="AJ7010" s="367"/>
      <c r="AK7010" s="367"/>
      <c r="AL7010" s="367"/>
      <c r="AM7010" s="367"/>
      <c r="AN7010" s="367"/>
      <c r="AO7010" s="367"/>
      <c r="AP7010" s="367"/>
      <c r="AQ7010" s="367"/>
      <c r="AR7010" s="367"/>
      <c r="AS7010" s="367"/>
      <c r="AT7010" s="367"/>
    </row>
    <row r="7011" spans="2:46" ht="13.8">
      <c r="B7011" s="26">
        <v>163.49999999999943</v>
      </c>
      <c r="C7011" s="363">
        <v>823.60200295218692</v>
      </c>
      <c r="D7011" s="367">
        <v>980.9999999999967</v>
      </c>
      <c r="E7011" s="367">
        <v>45627.906976744474</v>
      </c>
      <c r="F7011" s="367">
        <v>-123286.8072220036</v>
      </c>
      <c r="G7011" s="367">
        <v>981.00000000000625</v>
      </c>
      <c r="H7011" s="367">
        <v>245250</v>
      </c>
      <c r="I7011" s="384">
        <v>-1533068.1298115375</v>
      </c>
      <c r="J7011" s="367">
        <v>981</v>
      </c>
      <c r="K7011" s="367">
        <v>59454.545454546613</v>
      </c>
      <c r="L7011" s="384">
        <v>48633.790319234198</v>
      </c>
      <c r="M7011" s="367">
        <v>981.00000000001921</v>
      </c>
      <c r="N7011" s="367">
        <v>981</v>
      </c>
      <c r="O7011" s="384">
        <v>-1003.6505853799565</v>
      </c>
      <c r="P7011" s="367">
        <v>14.224499999999999</v>
      </c>
      <c r="Q7011" s="367">
        <v>981</v>
      </c>
      <c r="R7011" s="384">
        <v>1175.0236677890168</v>
      </c>
      <c r="S7011" s="367">
        <v>13.734</v>
      </c>
      <c r="T7011" s="367">
        <v>33827.58620689602</v>
      </c>
      <c r="U7011" s="384">
        <v>12639.37167910397</v>
      </c>
      <c r="V7011" s="367">
        <v>980.99999999998454</v>
      </c>
      <c r="W7011" s="367">
        <v>1635000.0000000175</v>
      </c>
      <c r="X7011" s="384">
        <v>139691.08415956853</v>
      </c>
      <c r="Y7011" s="386">
        <v>981.00000000001046</v>
      </c>
      <c r="Z7011" s="367"/>
      <c r="AA7011" s="367"/>
      <c r="AB7011" s="367"/>
      <c r="AC7011" s="367"/>
      <c r="AD7011" s="367"/>
      <c r="AE7011" s="367"/>
      <c r="AF7011" s="367"/>
      <c r="AG7011" s="367"/>
      <c r="AH7011" s="367"/>
      <c r="AI7011" s="367"/>
      <c r="AJ7011" s="367"/>
      <c r="AK7011" s="367"/>
      <c r="AL7011" s="367"/>
      <c r="AM7011" s="367"/>
      <c r="AN7011" s="367"/>
      <c r="AO7011" s="367"/>
      <c r="AP7011" s="367"/>
      <c r="AQ7011" s="367"/>
      <c r="AR7011" s="367"/>
      <c r="AS7011" s="367"/>
      <c r="AT7011" s="367"/>
    </row>
    <row r="7012" spans="2:46" ht="13.8">
      <c r="B7012" s="26">
        <v>163.66666666666609</v>
      </c>
      <c r="C7012" s="363">
        <v>824.44081133559348</v>
      </c>
      <c r="D7012" s="367">
        <v>981.99999999999659</v>
      </c>
      <c r="E7012" s="367">
        <v>45674.418604651451</v>
      </c>
      <c r="F7012" s="367">
        <v>-123567.7650066091</v>
      </c>
      <c r="G7012" s="367">
        <v>982.00000000000625</v>
      </c>
      <c r="H7012" s="367">
        <v>245500</v>
      </c>
      <c r="I7012" s="384">
        <v>-1536459.0162314523</v>
      </c>
      <c r="J7012" s="367">
        <v>982</v>
      </c>
      <c r="K7012" s="367">
        <v>59515.151515152676</v>
      </c>
      <c r="L7012" s="384">
        <v>48564.503953852196</v>
      </c>
      <c r="M7012" s="367">
        <v>982.00000000001921</v>
      </c>
      <c r="N7012" s="367">
        <v>982</v>
      </c>
      <c r="O7012" s="384">
        <v>-1006.5977356329506</v>
      </c>
      <c r="P7012" s="367">
        <v>14.239000000000001</v>
      </c>
      <c r="Q7012" s="367">
        <v>982</v>
      </c>
      <c r="R7012" s="384">
        <v>1175.3133771642385</v>
      </c>
      <c r="S7012" s="367">
        <v>13.747999999999999</v>
      </c>
      <c r="T7012" s="367">
        <v>33862.068965516708</v>
      </c>
      <c r="U7012" s="384">
        <v>12531.768589563897</v>
      </c>
      <c r="V7012" s="367">
        <v>981.99999999998454</v>
      </c>
      <c r="W7012" s="367">
        <v>1636666.6666666842</v>
      </c>
      <c r="X7012" s="384">
        <v>139829.00030813197</v>
      </c>
      <c r="Y7012" s="386">
        <v>982.00000000001057</v>
      </c>
      <c r="Z7012" s="367"/>
      <c r="AA7012" s="367"/>
      <c r="AB7012" s="367"/>
      <c r="AC7012" s="367"/>
      <c r="AD7012" s="367"/>
      <c r="AE7012" s="367"/>
      <c r="AF7012" s="367"/>
      <c r="AG7012" s="367"/>
      <c r="AH7012" s="367"/>
      <c r="AI7012" s="367"/>
      <c r="AJ7012" s="367"/>
      <c r="AK7012" s="367"/>
      <c r="AL7012" s="367"/>
      <c r="AM7012" s="367"/>
      <c r="AN7012" s="367"/>
      <c r="AO7012" s="367"/>
      <c r="AP7012" s="367"/>
      <c r="AQ7012" s="367"/>
      <c r="AR7012" s="367"/>
      <c r="AS7012" s="367"/>
      <c r="AT7012" s="367"/>
    </row>
    <row r="7013" spans="2:46" ht="13.8">
      <c r="B7013" s="26">
        <v>163.83333333333275</v>
      </c>
      <c r="C7013" s="363">
        <v>825.27961820141059</v>
      </c>
      <c r="D7013" s="367">
        <v>982.99999999999659</v>
      </c>
      <c r="E7013" s="367">
        <v>45720.930232558429</v>
      </c>
      <c r="F7013" s="367">
        <v>-123849.03905019525</v>
      </c>
      <c r="G7013" s="367">
        <v>983.00000000000625</v>
      </c>
      <c r="H7013" s="367">
        <v>245750</v>
      </c>
      <c r="I7013" s="384">
        <v>-1539853.6259219148</v>
      </c>
      <c r="J7013" s="367">
        <v>983</v>
      </c>
      <c r="K7013" s="367">
        <v>59575.75757575874</v>
      </c>
      <c r="L7013" s="384">
        <v>48494.975506811192</v>
      </c>
      <c r="M7013" s="367">
        <v>983.00000000001933</v>
      </c>
      <c r="N7013" s="367">
        <v>983</v>
      </c>
      <c r="O7013" s="384">
        <v>-1009.548804543727</v>
      </c>
      <c r="P7013" s="367">
        <v>14.253500000000001</v>
      </c>
      <c r="Q7013" s="367">
        <v>983</v>
      </c>
      <c r="R7013" s="384">
        <v>1175.6012371053641</v>
      </c>
      <c r="S7013" s="367">
        <v>13.762</v>
      </c>
      <c r="T7013" s="367">
        <v>33896.551724137396</v>
      </c>
      <c r="U7013" s="384">
        <v>12423.920108454646</v>
      </c>
      <c r="V7013" s="367">
        <v>982.99999999998454</v>
      </c>
      <c r="W7013" s="367">
        <v>1638333.333333351</v>
      </c>
      <c r="X7013" s="384">
        <v>139966.90733149913</v>
      </c>
      <c r="Y7013" s="386">
        <v>983.00000000001057</v>
      </c>
      <c r="Z7013" s="367"/>
      <c r="AA7013" s="367"/>
      <c r="AB7013" s="367"/>
      <c r="AC7013" s="367"/>
      <c r="AD7013" s="367"/>
      <c r="AE7013" s="367"/>
      <c r="AF7013" s="367"/>
      <c r="AG7013" s="367"/>
      <c r="AH7013" s="367"/>
      <c r="AI7013" s="367"/>
      <c r="AJ7013" s="367"/>
      <c r="AK7013" s="367"/>
      <c r="AL7013" s="367"/>
      <c r="AM7013" s="367"/>
      <c r="AN7013" s="367"/>
      <c r="AO7013" s="367"/>
      <c r="AP7013" s="367"/>
      <c r="AQ7013" s="367"/>
      <c r="AR7013" s="367"/>
      <c r="AS7013" s="367"/>
      <c r="AT7013" s="367"/>
    </row>
    <row r="7014" spans="2:46" ht="13.8">
      <c r="B7014" s="26">
        <v>163.9999999999994</v>
      </c>
      <c r="C7014" s="363">
        <v>826.11842354963846</v>
      </c>
      <c r="D7014" s="367">
        <v>983.99999999999648</v>
      </c>
      <c r="E7014" s="367">
        <v>45767.441860465406</v>
      </c>
      <c r="F7014" s="367">
        <v>-124130.62935276213</v>
      </c>
      <c r="G7014" s="367">
        <v>984.00000000000637</v>
      </c>
      <c r="H7014" s="367">
        <v>246000</v>
      </c>
      <c r="I7014" s="384">
        <v>-1543251.9588829253</v>
      </c>
      <c r="J7014" s="367">
        <v>984</v>
      </c>
      <c r="K7014" s="367">
        <v>59636.363636364804</v>
      </c>
      <c r="L7014" s="384">
        <v>48425.204978111236</v>
      </c>
      <c r="M7014" s="367">
        <v>984.00000000001933</v>
      </c>
      <c r="N7014" s="367">
        <v>984</v>
      </c>
      <c r="O7014" s="384">
        <v>-1012.5037921122856</v>
      </c>
      <c r="P7014" s="367">
        <v>14.267999999999999</v>
      </c>
      <c r="Q7014" s="367">
        <v>984</v>
      </c>
      <c r="R7014" s="384">
        <v>1175.8872476123927</v>
      </c>
      <c r="S7014" s="367">
        <v>13.776</v>
      </c>
      <c r="T7014" s="367">
        <v>33931.034482758085</v>
      </c>
      <c r="U7014" s="384">
        <v>12315.826235776227</v>
      </c>
      <c r="V7014" s="367">
        <v>983.99999999998442</v>
      </c>
      <c r="W7014" s="367">
        <v>1640000.0000000177</v>
      </c>
      <c r="X7014" s="384">
        <v>140104.80522966999</v>
      </c>
      <c r="Y7014" s="386">
        <v>984.00000000001057</v>
      </c>
      <c r="Z7014" s="367"/>
      <c r="AA7014" s="367"/>
      <c r="AB7014" s="367"/>
      <c r="AC7014" s="367"/>
      <c r="AD7014" s="367"/>
      <c r="AE7014" s="367"/>
      <c r="AF7014" s="367"/>
      <c r="AG7014" s="367"/>
      <c r="AH7014" s="367"/>
      <c r="AI7014" s="367"/>
      <c r="AJ7014" s="367"/>
      <c r="AK7014" s="367"/>
      <c r="AL7014" s="367"/>
      <c r="AM7014" s="367"/>
      <c r="AN7014" s="367"/>
      <c r="AO7014" s="367"/>
      <c r="AP7014" s="367"/>
      <c r="AQ7014" s="367"/>
      <c r="AR7014" s="367"/>
      <c r="AS7014" s="367"/>
      <c r="AT7014" s="367"/>
    </row>
    <row r="7015" spans="2:46" ht="13.8">
      <c r="B7015" s="26">
        <v>164.16666666666606</v>
      </c>
      <c r="C7015" s="363">
        <v>826.95722738027666</v>
      </c>
      <c r="D7015" s="367">
        <v>984.99999999999648</v>
      </c>
      <c r="E7015" s="367">
        <v>45813.953488372383</v>
      </c>
      <c r="F7015" s="367">
        <v>-124412.53591430963</v>
      </c>
      <c r="G7015" s="367">
        <v>985.00000000000637</v>
      </c>
      <c r="H7015" s="367">
        <v>246250</v>
      </c>
      <c r="I7015" s="384">
        <v>-1546654.0151144837</v>
      </c>
      <c r="J7015" s="367">
        <v>985</v>
      </c>
      <c r="K7015" s="367">
        <v>59696.969696970868</v>
      </c>
      <c r="L7015" s="384">
        <v>48355.192367752301</v>
      </c>
      <c r="M7015" s="367">
        <v>985.00000000001944</v>
      </c>
      <c r="N7015" s="367">
        <v>985</v>
      </c>
      <c r="O7015" s="384">
        <v>-1015.4626983386275</v>
      </c>
      <c r="P7015" s="367">
        <v>14.282500000000001</v>
      </c>
      <c r="Q7015" s="367">
        <v>985</v>
      </c>
      <c r="R7015" s="384">
        <v>1176.1714086853251</v>
      </c>
      <c r="S7015" s="367">
        <v>13.790000000000001</v>
      </c>
      <c r="T7015" s="367">
        <v>33965.517241378773</v>
      </c>
      <c r="U7015" s="384">
        <v>12207.486971528619</v>
      </c>
      <c r="V7015" s="367">
        <v>984.99999999998442</v>
      </c>
      <c r="W7015" s="367">
        <v>1641666.6666666844</v>
      </c>
      <c r="X7015" s="384">
        <v>140242.6940026446</v>
      </c>
      <c r="Y7015" s="386">
        <v>985.00000000001069</v>
      </c>
      <c r="Z7015" s="367"/>
      <c r="AA7015" s="367"/>
      <c r="AB7015" s="367"/>
      <c r="AC7015" s="367"/>
      <c r="AD7015" s="367"/>
      <c r="AE7015" s="367"/>
      <c r="AF7015" s="367"/>
      <c r="AG7015" s="367"/>
      <c r="AH7015" s="367"/>
      <c r="AI7015" s="367"/>
      <c r="AJ7015" s="367"/>
      <c r="AK7015" s="367"/>
      <c r="AL7015" s="367"/>
      <c r="AM7015" s="367"/>
      <c r="AN7015" s="367"/>
      <c r="AO7015" s="367"/>
      <c r="AP7015" s="367"/>
      <c r="AQ7015" s="367"/>
      <c r="AR7015" s="367"/>
      <c r="AS7015" s="367"/>
      <c r="AT7015" s="367"/>
    </row>
    <row r="7016" spans="2:46" ht="13.8">
      <c r="B7016" s="26">
        <v>164.33333333333272</v>
      </c>
      <c r="C7016" s="363">
        <v>827.79602969332552</v>
      </c>
      <c r="D7016" s="367">
        <v>985.99999999999636</v>
      </c>
      <c r="E7016" s="367">
        <v>45860.46511627936</v>
      </c>
      <c r="F7016" s="367">
        <v>-124694.7587348378</v>
      </c>
      <c r="G7016" s="367">
        <v>986.00000000000637</v>
      </c>
      <c r="H7016" s="367">
        <v>246500</v>
      </c>
      <c r="I7016" s="384">
        <v>-1550059.7946165903</v>
      </c>
      <c r="J7016" s="367">
        <v>986</v>
      </c>
      <c r="K7016" s="367">
        <v>59757.575757576931</v>
      </c>
      <c r="L7016" s="384">
        <v>48284.937675734393</v>
      </c>
      <c r="M7016" s="367">
        <v>986.00000000001944</v>
      </c>
      <c r="N7016" s="367">
        <v>986</v>
      </c>
      <c r="O7016" s="384">
        <v>-1018.4255232227517</v>
      </c>
      <c r="P7016" s="367">
        <v>14.297000000000001</v>
      </c>
      <c r="Q7016" s="367">
        <v>986</v>
      </c>
      <c r="R7016" s="384">
        <v>1176.4537203241607</v>
      </c>
      <c r="S7016" s="367">
        <v>13.804</v>
      </c>
      <c r="T7016" s="367">
        <v>33999.999999999462</v>
      </c>
      <c r="U7016" s="384">
        <v>12098.902315711832</v>
      </c>
      <c r="V7016" s="367">
        <v>985.99999999998442</v>
      </c>
      <c r="W7016" s="367">
        <v>1643333.3333333512</v>
      </c>
      <c r="X7016" s="384">
        <v>140380.57365042288</v>
      </c>
      <c r="Y7016" s="386">
        <v>986.00000000001069</v>
      </c>
      <c r="Z7016" s="367"/>
      <c r="AA7016" s="367"/>
      <c r="AB7016" s="367"/>
      <c r="AC7016" s="367"/>
      <c r="AD7016" s="367"/>
      <c r="AE7016" s="367"/>
      <c r="AF7016" s="367"/>
      <c r="AG7016" s="367"/>
      <c r="AH7016" s="367"/>
      <c r="AI7016" s="367"/>
      <c r="AJ7016" s="367"/>
      <c r="AK7016" s="367"/>
      <c r="AL7016" s="367"/>
      <c r="AM7016" s="367"/>
      <c r="AN7016" s="367"/>
      <c r="AO7016" s="367"/>
      <c r="AP7016" s="367"/>
      <c r="AQ7016" s="367"/>
      <c r="AR7016" s="367"/>
      <c r="AS7016" s="367"/>
      <c r="AT7016" s="367"/>
    </row>
    <row r="7017" spans="2:46" ht="13.8">
      <c r="B7017" s="26">
        <v>164.49999999999937</v>
      </c>
      <c r="C7017" s="363">
        <v>828.63483048878493</v>
      </c>
      <c r="D7017" s="367">
        <v>986.99999999999625</v>
      </c>
      <c r="E7017" s="367">
        <v>45906.976744186337</v>
      </c>
      <c r="F7017" s="367">
        <v>-124977.29781434662</v>
      </c>
      <c r="G7017" s="367">
        <v>987.00000000000637</v>
      </c>
      <c r="H7017" s="367">
        <v>246750</v>
      </c>
      <c r="I7017" s="384">
        <v>-1553469.2973892449</v>
      </c>
      <c r="J7017" s="367">
        <v>987</v>
      </c>
      <c r="K7017" s="367">
        <v>59818.181818182995</v>
      </c>
      <c r="L7017" s="384">
        <v>48214.440902057519</v>
      </c>
      <c r="M7017" s="367">
        <v>987.00000000001955</v>
      </c>
      <c r="N7017" s="367">
        <v>987</v>
      </c>
      <c r="O7017" s="384">
        <v>-1021.3922667646581</v>
      </c>
      <c r="P7017" s="367">
        <v>14.311499999999999</v>
      </c>
      <c r="Q7017" s="367">
        <v>987</v>
      </c>
      <c r="R7017" s="384">
        <v>1176.7341825289002</v>
      </c>
      <c r="S7017" s="367">
        <v>13.818</v>
      </c>
      <c r="T7017" s="367">
        <v>34034.48275862015</v>
      </c>
      <c r="U7017" s="384">
        <v>11990.072268325877</v>
      </c>
      <c r="V7017" s="367">
        <v>986.99999999998431</v>
      </c>
      <c r="W7017" s="367">
        <v>1645000.0000000179</v>
      </c>
      <c r="X7017" s="384">
        <v>140518.44417300489</v>
      </c>
      <c r="Y7017" s="386">
        <v>987.0000000000108</v>
      </c>
      <c r="Z7017" s="367"/>
      <c r="AA7017" s="367"/>
      <c r="AB7017" s="367"/>
      <c r="AC7017" s="367"/>
      <c r="AD7017" s="367"/>
      <c r="AE7017" s="367"/>
      <c r="AF7017" s="367"/>
      <c r="AG7017" s="367"/>
      <c r="AH7017" s="367"/>
      <c r="AI7017" s="367"/>
      <c r="AJ7017" s="367"/>
      <c r="AK7017" s="367"/>
      <c r="AL7017" s="367"/>
      <c r="AM7017" s="367"/>
      <c r="AN7017" s="367"/>
      <c r="AO7017" s="367"/>
      <c r="AP7017" s="367"/>
      <c r="AQ7017" s="367"/>
      <c r="AR7017" s="367"/>
      <c r="AS7017" s="367"/>
      <c r="AT7017" s="367"/>
    </row>
    <row r="7018" spans="2:46" ht="13.8">
      <c r="B7018" s="26">
        <v>164.66666666666603</v>
      </c>
      <c r="C7018" s="363">
        <v>829.47362976665465</v>
      </c>
      <c r="D7018" s="367">
        <v>987.99999999999625</v>
      </c>
      <c r="E7018" s="367">
        <v>45953.488372093314</v>
      </c>
      <c r="F7018" s="367">
        <v>-125260.15315283611</v>
      </c>
      <c r="G7018" s="367">
        <v>988.00000000000637</v>
      </c>
      <c r="H7018" s="367">
        <v>247000</v>
      </c>
      <c r="I7018" s="384">
        <v>-1556882.5234324473</v>
      </c>
      <c r="J7018" s="367">
        <v>988</v>
      </c>
      <c r="K7018" s="367">
        <v>59878.787878789059</v>
      </c>
      <c r="L7018" s="384">
        <v>48143.702046721672</v>
      </c>
      <c r="M7018" s="367">
        <v>988.00000000001955</v>
      </c>
      <c r="N7018" s="367">
        <v>988</v>
      </c>
      <c r="O7018" s="384">
        <v>-1024.3629289643477</v>
      </c>
      <c r="P7018" s="367">
        <v>14.326000000000001</v>
      </c>
      <c r="Q7018" s="367">
        <v>988</v>
      </c>
      <c r="R7018" s="384">
        <v>1177.0127952995426</v>
      </c>
      <c r="S7018" s="367">
        <v>13.832000000000001</v>
      </c>
      <c r="T7018" s="367">
        <v>34068.965517240838</v>
      </c>
      <c r="U7018" s="384">
        <v>11880.996829370733</v>
      </c>
      <c r="V7018" s="367">
        <v>987.99999999998431</v>
      </c>
      <c r="W7018" s="367">
        <v>1646666.6666666847</v>
      </c>
      <c r="X7018" s="384">
        <v>140656.30557039063</v>
      </c>
      <c r="Y7018" s="386">
        <v>988.0000000000108</v>
      </c>
      <c r="Z7018" s="367"/>
      <c r="AA7018" s="367"/>
      <c r="AB7018" s="367"/>
      <c r="AC7018" s="367"/>
      <c r="AD7018" s="367"/>
      <c r="AE7018" s="367"/>
      <c r="AF7018" s="367"/>
      <c r="AG7018" s="367"/>
      <c r="AH7018" s="367"/>
      <c r="AI7018" s="367"/>
      <c r="AJ7018" s="367"/>
      <c r="AK7018" s="367"/>
      <c r="AL7018" s="367"/>
      <c r="AM7018" s="367"/>
      <c r="AN7018" s="367"/>
      <c r="AO7018" s="367"/>
      <c r="AP7018" s="367"/>
      <c r="AQ7018" s="367"/>
      <c r="AR7018" s="367"/>
      <c r="AS7018" s="367"/>
      <c r="AT7018" s="367"/>
    </row>
    <row r="7019" spans="2:46" ht="13.8">
      <c r="B7019" s="26">
        <v>164.83333333333269</v>
      </c>
      <c r="C7019" s="363">
        <v>830.31242752693504</v>
      </c>
      <c r="D7019" s="367">
        <v>988.99999999999613</v>
      </c>
      <c r="E7019" s="367">
        <v>46000.000000000291</v>
      </c>
      <c r="F7019" s="367">
        <v>-125543.32475030629</v>
      </c>
      <c r="G7019" s="367">
        <v>989.00000000000637</v>
      </c>
      <c r="H7019" s="367">
        <v>247250</v>
      </c>
      <c r="I7019" s="384">
        <v>-1560299.4727461976</v>
      </c>
      <c r="J7019" s="367">
        <v>989</v>
      </c>
      <c r="K7019" s="367">
        <v>59939.393939395122</v>
      </c>
      <c r="L7019" s="384">
        <v>48072.721109726845</v>
      </c>
      <c r="M7019" s="367">
        <v>989.00000000001967</v>
      </c>
      <c r="N7019" s="367">
        <v>989</v>
      </c>
      <c r="O7019" s="384">
        <v>-1027.33750982182</v>
      </c>
      <c r="P7019" s="367">
        <v>14.3405</v>
      </c>
      <c r="Q7019" s="367">
        <v>989</v>
      </c>
      <c r="R7019" s="384">
        <v>1177.2895586360889</v>
      </c>
      <c r="S7019" s="367">
        <v>13.845999999999998</v>
      </c>
      <c r="T7019" s="367">
        <v>34103.448275861527</v>
      </c>
      <c r="U7019" s="384">
        <v>11771.675998846409</v>
      </c>
      <c r="V7019" s="367">
        <v>988.99999999998431</v>
      </c>
      <c r="W7019" s="367">
        <v>1648333.3333333514</v>
      </c>
      <c r="X7019" s="384">
        <v>140794.15784258005</v>
      </c>
      <c r="Y7019" s="386">
        <v>989.0000000000108</v>
      </c>
      <c r="Z7019" s="367"/>
      <c r="AA7019" s="367"/>
      <c r="AB7019" s="367"/>
      <c r="AC7019" s="367"/>
      <c r="AD7019" s="367"/>
      <c r="AE7019" s="367"/>
      <c r="AF7019" s="367"/>
      <c r="AG7019" s="367"/>
      <c r="AH7019" s="367"/>
      <c r="AI7019" s="367"/>
      <c r="AJ7019" s="367"/>
      <c r="AK7019" s="367"/>
      <c r="AL7019" s="367"/>
      <c r="AM7019" s="367"/>
      <c r="AN7019" s="367"/>
      <c r="AO7019" s="367"/>
      <c r="AP7019" s="367"/>
      <c r="AQ7019" s="367"/>
      <c r="AR7019" s="367"/>
      <c r="AS7019" s="367"/>
      <c r="AT7019" s="367"/>
    </row>
    <row r="7020" spans="2:46" ht="13.8">
      <c r="B7020" s="26">
        <v>164.99999999999935</v>
      </c>
      <c r="C7020" s="363">
        <v>831.15122376962609</v>
      </c>
      <c r="D7020" s="367">
        <v>989.99999999999613</v>
      </c>
      <c r="E7020" s="367">
        <v>46046.511627907268</v>
      </c>
      <c r="F7020" s="367">
        <v>-125826.8126067571</v>
      </c>
      <c r="G7020" s="367">
        <v>990.00000000000637</v>
      </c>
      <c r="H7020" s="367">
        <v>247500</v>
      </c>
      <c r="I7020" s="384">
        <v>-1563720.1453304964</v>
      </c>
      <c r="J7020" s="367">
        <v>990</v>
      </c>
      <c r="K7020" s="367">
        <v>60000.000000001186</v>
      </c>
      <c r="L7020" s="384">
        <v>48001.498091073052</v>
      </c>
      <c r="M7020" s="367">
        <v>990.00000000001967</v>
      </c>
      <c r="N7020" s="367">
        <v>990</v>
      </c>
      <c r="O7020" s="384">
        <v>-1030.3160093370745</v>
      </c>
      <c r="P7020" s="367">
        <v>14.355</v>
      </c>
      <c r="Q7020" s="367">
        <v>990</v>
      </c>
      <c r="R7020" s="384">
        <v>1177.5644725385387</v>
      </c>
      <c r="S7020" s="367">
        <v>13.86</v>
      </c>
      <c r="T7020" s="367">
        <v>34137.931034482215</v>
      </c>
      <c r="U7020" s="384">
        <v>11662.109776752919</v>
      </c>
      <c r="V7020" s="367">
        <v>989.9999999999842</v>
      </c>
      <c r="W7020" s="367">
        <v>1650000.0000000182</v>
      </c>
      <c r="X7020" s="384">
        <v>140932.00098957322</v>
      </c>
      <c r="Y7020" s="386">
        <v>990.00000000001091</v>
      </c>
      <c r="Z7020" s="367"/>
      <c r="AA7020" s="367"/>
      <c r="AB7020" s="367"/>
      <c r="AC7020" s="367"/>
      <c r="AD7020" s="367"/>
      <c r="AE7020" s="367"/>
      <c r="AF7020" s="367"/>
      <c r="AG7020" s="367"/>
      <c r="AH7020" s="367"/>
      <c r="AI7020" s="367"/>
      <c r="AJ7020" s="367"/>
      <c r="AK7020" s="367"/>
      <c r="AL7020" s="367"/>
      <c r="AM7020" s="367"/>
      <c r="AN7020" s="367"/>
      <c r="AO7020" s="367"/>
      <c r="AP7020" s="367"/>
      <c r="AQ7020" s="367"/>
      <c r="AR7020" s="367"/>
      <c r="AS7020" s="367"/>
      <c r="AT7020" s="367"/>
    </row>
    <row r="7021" spans="2:46" ht="13.8">
      <c r="B7021" s="26">
        <v>165.166666666666</v>
      </c>
      <c r="C7021" s="363">
        <v>831.99001849472768</v>
      </c>
      <c r="D7021" s="367">
        <v>990.99999999999602</v>
      </c>
      <c r="E7021" s="367">
        <v>46093.023255814245</v>
      </c>
      <c r="F7021" s="367">
        <v>-126110.6167221886</v>
      </c>
      <c r="G7021" s="367">
        <v>991.00000000000637</v>
      </c>
      <c r="H7021" s="367">
        <v>247750</v>
      </c>
      <c r="I7021" s="384">
        <v>-1567144.5411853427</v>
      </c>
      <c r="J7021" s="367">
        <v>991</v>
      </c>
      <c r="K7021" s="367">
        <v>60060.60606060725</v>
      </c>
      <c r="L7021" s="384">
        <v>47930.032990760279</v>
      </c>
      <c r="M7021" s="367">
        <v>991.00000000001967</v>
      </c>
      <c r="N7021" s="367">
        <v>991</v>
      </c>
      <c r="O7021" s="384">
        <v>-1033.2984275101119</v>
      </c>
      <c r="P7021" s="367">
        <v>14.3695</v>
      </c>
      <c r="Q7021" s="367">
        <v>991</v>
      </c>
      <c r="R7021" s="384">
        <v>1177.8375370068918</v>
      </c>
      <c r="S7021" s="367">
        <v>13.873999999999999</v>
      </c>
      <c r="T7021" s="367">
        <v>34172.413793102904</v>
      </c>
      <c r="U7021" s="384">
        <v>11552.298163090238</v>
      </c>
      <c r="V7021" s="367">
        <v>990.9999999999842</v>
      </c>
      <c r="W7021" s="367">
        <v>1651666.6666666849</v>
      </c>
      <c r="X7021" s="384">
        <v>141069.8350113701</v>
      </c>
      <c r="Y7021" s="386">
        <v>991.00000000001091</v>
      </c>
      <c r="Z7021" s="367"/>
      <c r="AA7021" s="367"/>
      <c r="AB7021" s="367"/>
      <c r="AC7021" s="367"/>
      <c r="AD7021" s="367"/>
      <c r="AE7021" s="367"/>
      <c r="AF7021" s="367"/>
      <c r="AG7021" s="367"/>
      <c r="AH7021" s="367"/>
      <c r="AI7021" s="367"/>
      <c r="AJ7021" s="367"/>
      <c r="AK7021" s="367"/>
      <c r="AL7021" s="367"/>
      <c r="AM7021" s="367"/>
      <c r="AN7021" s="367"/>
      <c r="AO7021" s="367"/>
      <c r="AP7021" s="367"/>
      <c r="AQ7021" s="367"/>
      <c r="AR7021" s="367"/>
      <c r="AS7021" s="367"/>
      <c r="AT7021" s="367"/>
    </row>
    <row r="7022" spans="2:46" ht="13.8">
      <c r="B7022" s="26">
        <v>165.33333333333266</v>
      </c>
      <c r="C7022" s="363">
        <v>832.82881170223982</v>
      </c>
      <c r="D7022" s="367">
        <v>991.99999999999602</v>
      </c>
      <c r="E7022" s="367">
        <v>46139.534883721222</v>
      </c>
      <c r="F7022" s="367">
        <v>-126394.73709660074</v>
      </c>
      <c r="G7022" s="367">
        <v>992.00000000000637</v>
      </c>
      <c r="H7022" s="367">
        <v>248000</v>
      </c>
      <c r="I7022" s="384">
        <v>-1570572.6603107373</v>
      </c>
      <c r="J7022" s="367">
        <v>992</v>
      </c>
      <c r="K7022" s="367">
        <v>60121.212121213313</v>
      </c>
      <c r="L7022" s="384">
        <v>47858.325808788541</v>
      </c>
      <c r="M7022" s="367">
        <v>992.00000000001978</v>
      </c>
      <c r="N7022" s="367">
        <v>992</v>
      </c>
      <c r="O7022" s="384">
        <v>-1036.2847643409316</v>
      </c>
      <c r="P7022" s="367">
        <v>14.384</v>
      </c>
      <c r="Q7022" s="367">
        <v>992</v>
      </c>
      <c r="R7022" s="384">
        <v>1178.1087520411488</v>
      </c>
      <c r="S7022" s="367">
        <v>13.888</v>
      </c>
      <c r="T7022" s="367">
        <v>34206.896551723592</v>
      </c>
      <c r="U7022" s="384">
        <v>11442.241157858378</v>
      </c>
      <c r="V7022" s="367">
        <v>991.9999999999842</v>
      </c>
      <c r="W7022" s="367">
        <v>1653333.3333333516</v>
      </c>
      <c r="X7022" s="384">
        <v>141207.65990797072</v>
      </c>
      <c r="Y7022" s="386">
        <v>992.00000000001103</v>
      </c>
      <c r="Z7022" s="367"/>
      <c r="AA7022" s="367"/>
      <c r="AB7022" s="367"/>
      <c r="AC7022" s="367"/>
      <c r="AD7022" s="367"/>
      <c r="AE7022" s="367"/>
      <c r="AF7022" s="367"/>
      <c r="AG7022" s="367"/>
      <c r="AH7022" s="367"/>
      <c r="AI7022" s="367"/>
      <c r="AJ7022" s="367"/>
      <c r="AK7022" s="367"/>
      <c r="AL7022" s="367"/>
      <c r="AM7022" s="367"/>
      <c r="AN7022" s="367"/>
      <c r="AO7022" s="367"/>
      <c r="AP7022" s="367"/>
      <c r="AQ7022" s="367"/>
      <c r="AR7022" s="367"/>
      <c r="AS7022" s="367"/>
      <c r="AT7022" s="367"/>
    </row>
    <row r="7023" spans="2:46" ht="13.8">
      <c r="B7023" s="26">
        <v>165.49999999999932</v>
      </c>
      <c r="C7023" s="363">
        <v>833.66760339216228</v>
      </c>
      <c r="D7023" s="367">
        <v>992.99999999999591</v>
      </c>
      <c r="E7023" s="367">
        <v>46186.046511628199</v>
      </c>
      <c r="F7023" s="367">
        <v>-126679.17372999358</v>
      </c>
      <c r="G7023" s="367">
        <v>993.00000000000637</v>
      </c>
      <c r="H7023" s="367">
        <v>248250</v>
      </c>
      <c r="I7023" s="384">
        <v>-1574004.5027066795</v>
      </c>
      <c r="J7023" s="367">
        <v>993</v>
      </c>
      <c r="K7023" s="367">
        <v>60181.818181819377</v>
      </c>
      <c r="L7023" s="384">
        <v>47786.376545157829</v>
      </c>
      <c r="M7023" s="367">
        <v>993.00000000001978</v>
      </c>
      <c r="N7023" s="367">
        <v>993</v>
      </c>
      <c r="O7023" s="384">
        <v>-1039.2750198295341</v>
      </c>
      <c r="P7023" s="367">
        <v>14.3985</v>
      </c>
      <c r="Q7023" s="367">
        <v>993</v>
      </c>
      <c r="R7023" s="384">
        <v>1178.3781176413088</v>
      </c>
      <c r="S7023" s="367">
        <v>13.901999999999999</v>
      </c>
      <c r="T7023" s="367">
        <v>34241.37931034428</v>
      </c>
      <c r="U7023" s="384">
        <v>11331.938761057352</v>
      </c>
      <c r="V7023" s="367">
        <v>992.99999999998408</v>
      </c>
      <c r="W7023" s="367">
        <v>1655000.0000000184</v>
      </c>
      <c r="X7023" s="384">
        <v>141345.47567937503</v>
      </c>
      <c r="Y7023" s="386">
        <v>993.00000000001103</v>
      </c>
      <c r="Z7023" s="367"/>
      <c r="AA7023" s="367"/>
      <c r="AB7023" s="367"/>
      <c r="AC7023" s="367"/>
      <c r="AD7023" s="367"/>
      <c r="AE7023" s="367"/>
      <c r="AF7023" s="367"/>
      <c r="AG7023" s="367"/>
      <c r="AH7023" s="367"/>
      <c r="AI7023" s="367"/>
      <c r="AJ7023" s="367"/>
      <c r="AK7023" s="367"/>
      <c r="AL7023" s="367"/>
      <c r="AM7023" s="367"/>
      <c r="AN7023" s="367"/>
      <c r="AO7023" s="367"/>
      <c r="AP7023" s="367"/>
      <c r="AQ7023" s="367"/>
      <c r="AR7023" s="367"/>
      <c r="AS7023" s="367"/>
      <c r="AT7023" s="367"/>
    </row>
    <row r="7024" spans="2:46" ht="13.8">
      <c r="B7024" s="26">
        <v>165.66666666666598</v>
      </c>
      <c r="C7024" s="363">
        <v>834.50639356449551</v>
      </c>
      <c r="D7024" s="367">
        <v>993.99999999999591</v>
      </c>
      <c r="E7024" s="367">
        <v>46232.558139535176</v>
      </c>
      <c r="F7024" s="367">
        <v>-126963.92662236704</v>
      </c>
      <c r="G7024" s="367">
        <v>994.00000000000637</v>
      </c>
      <c r="H7024" s="367">
        <v>248500</v>
      </c>
      <c r="I7024" s="384">
        <v>-1577440.0683731704</v>
      </c>
      <c r="J7024" s="367">
        <v>994</v>
      </c>
      <c r="K7024" s="367">
        <v>60242.424242425441</v>
      </c>
      <c r="L7024" s="384">
        <v>47714.185199868138</v>
      </c>
      <c r="M7024" s="367">
        <v>994.0000000000199</v>
      </c>
      <c r="N7024" s="367">
        <v>994</v>
      </c>
      <c r="O7024" s="384">
        <v>-1042.2691939759191</v>
      </c>
      <c r="P7024" s="367">
        <v>14.413</v>
      </c>
      <c r="Q7024" s="367">
        <v>994</v>
      </c>
      <c r="R7024" s="384">
        <v>1178.6456338073729</v>
      </c>
      <c r="S7024" s="367">
        <v>13.916</v>
      </c>
      <c r="T7024" s="367">
        <v>34275.862068964969</v>
      </c>
      <c r="U7024" s="384">
        <v>11221.390972687133</v>
      </c>
      <c r="V7024" s="367">
        <v>993.99999999998408</v>
      </c>
      <c r="W7024" s="367">
        <v>1656666.6666666851</v>
      </c>
      <c r="X7024" s="384">
        <v>141483.28232558307</v>
      </c>
      <c r="Y7024" s="386">
        <v>994.00000000001103</v>
      </c>
      <c r="Z7024" s="367"/>
      <c r="AA7024" s="367"/>
      <c r="AB7024" s="367"/>
      <c r="AC7024" s="367"/>
      <c r="AD7024" s="367"/>
      <c r="AE7024" s="367"/>
      <c r="AF7024" s="367"/>
      <c r="AG7024" s="367"/>
      <c r="AH7024" s="367"/>
      <c r="AI7024" s="367"/>
      <c r="AJ7024" s="367"/>
      <c r="AK7024" s="367"/>
      <c r="AL7024" s="367"/>
      <c r="AM7024" s="367"/>
      <c r="AN7024" s="367"/>
      <c r="AO7024" s="367"/>
      <c r="AP7024" s="367"/>
      <c r="AQ7024" s="367"/>
      <c r="AR7024" s="367"/>
      <c r="AS7024" s="367"/>
      <c r="AT7024" s="367"/>
    </row>
    <row r="7025" spans="2:46" ht="13.8">
      <c r="B7025" s="26">
        <v>165.83333333333263</v>
      </c>
      <c r="C7025" s="363">
        <v>835.34518221923929</v>
      </c>
      <c r="D7025" s="367">
        <v>994.99999999999579</v>
      </c>
      <c r="E7025" s="367">
        <v>46279.069767442154</v>
      </c>
      <c r="F7025" s="367">
        <v>-127248.99577372121</v>
      </c>
      <c r="G7025" s="367">
        <v>995.00000000000637</v>
      </c>
      <c r="H7025" s="367">
        <v>248750</v>
      </c>
      <c r="I7025" s="384">
        <v>-1580879.3573102087</v>
      </c>
      <c r="J7025" s="367">
        <v>995</v>
      </c>
      <c r="K7025" s="367">
        <v>60303.030303031504</v>
      </c>
      <c r="L7025" s="384">
        <v>47641.751772919488</v>
      </c>
      <c r="M7025" s="367">
        <v>995.0000000000199</v>
      </c>
      <c r="N7025" s="367">
        <v>995</v>
      </c>
      <c r="O7025" s="384">
        <v>-1045.2672867800868</v>
      </c>
      <c r="P7025" s="367">
        <v>14.4275</v>
      </c>
      <c r="Q7025" s="367">
        <v>995</v>
      </c>
      <c r="R7025" s="384">
        <v>1178.9113005393399</v>
      </c>
      <c r="S7025" s="367">
        <v>13.93</v>
      </c>
      <c r="T7025" s="367">
        <v>34310.344827585657</v>
      </c>
      <c r="U7025" s="384">
        <v>11110.597792747738</v>
      </c>
      <c r="V7025" s="367">
        <v>994.99999999998408</v>
      </c>
      <c r="W7025" s="367">
        <v>1658333.3333333519</v>
      </c>
      <c r="X7025" s="384">
        <v>141621.0798465948</v>
      </c>
      <c r="Y7025" s="386">
        <v>995.00000000001114</v>
      </c>
      <c r="Z7025" s="367"/>
      <c r="AA7025" s="367"/>
      <c r="AB7025" s="367"/>
      <c r="AC7025" s="367"/>
      <c r="AD7025" s="367"/>
      <c r="AE7025" s="367"/>
      <c r="AF7025" s="367"/>
      <c r="AG7025" s="367"/>
      <c r="AH7025" s="367"/>
      <c r="AI7025" s="367"/>
      <c r="AJ7025" s="367"/>
      <c r="AK7025" s="367"/>
      <c r="AL7025" s="367"/>
      <c r="AM7025" s="367"/>
      <c r="AN7025" s="367"/>
      <c r="AO7025" s="367"/>
      <c r="AP7025" s="367"/>
      <c r="AQ7025" s="367"/>
      <c r="AR7025" s="367"/>
      <c r="AS7025" s="367"/>
      <c r="AT7025" s="367"/>
    </row>
    <row r="7026" spans="2:46" ht="13.8">
      <c r="B7026" s="26">
        <v>165.99999999999929</v>
      </c>
      <c r="C7026" s="363">
        <v>836.1839693563935</v>
      </c>
      <c r="D7026" s="367">
        <v>995.99999999999579</v>
      </c>
      <c r="E7026" s="367">
        <v>46325.581395349131</v>
      </c>
      <c r="F7026" s="367">
        <v>-127534.38118405602</v>
      </c>
      <c r="G7026" s="367">
        <v>996.00000000000637</v>
      </c>
      <c r="H7026" s="367">
        <v>249000</v>
      </c>
      <c r="I7026" s="384">
        <v>-1584322.3695177953</v>
      </c>
      <c r="J7026" s="367">
        <v>996</v>
      </c>
      <c r="K7026" s="367">
        <v>60363.636363637568</v>
      </c>
      <c r="L7026" s="384">
        <v>47569.076264311843</v>
      </c>
      <c r="M7026" s="367">
        <v>996.00000000002001</v>
      </c>
      <c r="N7026" s="367">
        <v>996</v>
      </c>
      <c r="O7026" s="384">
        <v>-1048.2692982420369</v>
      </c>
      <c r="P7026" s="367">
        <v>14.442</v>
      </c>
      <c r="Q7026" s="367">
        <v>996</v>
      </c>
      <c r="R7026" s="384">
        <v>1179.1751178372106</v>
      </c>
      <c r="S7026" s="367">
        <v>13.943999999999999</v>
      </c>
      <c r="T7026" s="367">
        <v>34344.827586206346</v>
      </c>
      <c r="U7026" s="384">
        <v>10999.559221239173</v>
      </c>
      <c r="V7026" s="367">
        <v>995.99999999998397</v>
      </c>
      <c r="W7026" s="367">
        <v>1660000.0000000186</v>
      </c>
      <c r="X7026" s="384">
        <v>141758.86824241027</v>
      </c>
      <c r="Y7026" s="386">
        <v>996.00000000001114</v>
      </c>
      <c r="Z7026" s="367"/>
      <c r="AA7026" s="367"/>
      <c r="AB7026" s="367"/>
      <c r="AC7026" s="367"/>
      <c r="AD7026" s="367"/>
      <c r="AE7026" s="367"/>
      <c r="AF7026" s="367"/>
      <c r="AG7026" s="367"/>
      <c r="AH7026" s="367"/>
      <c r="AI7026" s="367"/>
      <c r="AJ7026" s="367"/>
      <c r="AK7026" s="367"/>
      <c r="AL7026" s="367"/>
      <c r="AM7026" s="367"/>
      <c r="AN7026" s="367"/>
      <c r="AO7026" s="367"/>
      <c r="AP7026" s="367"/>
      <c r="AQ7026" s="367"/>
      <c r="AR7026" s="367"/>
      <c r="AS7026" s="367"/>
      <c r="AT7026" s="367"/>
    </row>
    <row r="7027" spans="2:46" ht="13.8">
      <c r="B7027" s="26">
        <v>166.16666666666595</v>
      </c>
      <c r="C7027" s="363">
        <v>837.02275497595826</v>
      </c>
      <c r="D7027" s="367">
        <v>996.99999999999568</v>
      </c>
      <c r="E7027" s="367">
        <v>46372.093023256108</v>
      </c>
      <c r="F7027" s="367">
        <v>-127820.0828533715</v>
      </c>
      <c r="G7027" s="367">
        <v>997.00000000000637</v>
      </c>
      <c r="H7027" s="367">
        <v>249250</v>
      </c>
      <c r="I7027" s="384">
        <v>-1587769.1049959296</v>
      </c>
      <c r="J7027" s="367">
        <v>997</v>
      </c>
      <c r="K7027" s="367">
        <v>60424.242424243632</v>
      </c>
      <c r="L7027" s="384">
        <v>47496.158674045248</v>
      </c>
      <c r="M7027" s="367">
        <v>997.00000000002001</v>
      </c>
      <c r="N7027" s="367">
        <v>997</v>
      </c>
      <c r="O7027" s="384">
        <v>-1051.2752283617699</v>
      </c>
      <c r="P7027" s="367">
        <v>14.4565</v>
      </c>
      <c r="Q7027" s="367">
        <v>997</v>
      </c>
      <c r="R7027" s="384">
        <v>1179.4370857009849</v>
      </c>
      <c r="S7027" s="367">
        <v>13.958</v>
      </c>
      <c r="T7027" s="367">
        <v>34379.310344827034</v>
      </c>
      <c r="U7027" s="384">
        <v>10888.27525816142</v>
      </c>
      <c r="V7027" s="367">
        <v>996.99999999998397</v>
      </c>
      <c r="W7027" s="367">
        <v>1661666.6666666854</v>
      </c>
      <c r="X7027" s="384">
        <v>141896.64751302949</v>
      </c>
      <c r="Y7027" s="386">
        <v>997.00000000001125</v>
      </c>
      <c r="Z7027" s="367"/>
      <c r="AA7027" s="367"/>
      <c r="AB7027" s="367"/>
      <c r="AC7027" s="367"/>
      <c r="AD7027" s="367"/>
      <c r="AE7027" s="367"/>
      <c r="AF7027" s="367"/>
      <c r="AG7027" s="367"/>
      <c r="AH7027" s="367"/>
      <c r="AI7027" s="367"/>
      <c r="AJ7027" s="367"/>
      <c r="AK7027" s="367"/>
      <c r="AL7027" s="367"/>
      <c r="AM7027" s="367"/>
      <c r="AN7027" s="367"/>
      <c r="AO7027" s="367"/>
      <c r="AP7027" s="367"/>
      <c r="AQ7027" s="367"/>
      <c r="AR7027" s="367"/>
      <c r="AS7027" s="367"/>
      <c r="AT7027" s="367"/>
    </row>
    <row r="7028" spans="2:46" ht="13.8">
      <c r="B7028" s="26">
        <v>166.3333333333326</v>
      </c>
      <c r="C7028" s="363">
        <v>837.86153907793368</v>
      </c>
      <c r="D7028" s="367">
        <v>997.99999999999568</v>
      </c>
      <c r="E7028" s="367">
        <v>46418.604651163085</v>
      </c>
      <c r="F7028" s="367">
        <v>-128106.10078166766</v>
      </c>
      <c r="G7028" s="367">
        <v>998.00000000000637</v>
      </c>
      <c r="H7028" s="367">
        <v>249500</v>
      </c>
      <c r="I7028" s="384">
        <v>-1591219.5637446123</v>
      </c>
      <c r="J7028" s="367">
        <v>998</v>
      </c>
      <c r="K7028" s="367">
        <v>60484.848484849696</v>
      </c>
      <c r="L7028" s="384">
        <v>47422.999002119657</v>
      </c>
      <c r="M7028" s="367">
        <v>998.00000000002012</v>
      </c>
      <c r="N7028" s="367">
        <v>998</v>
      </c>
      <c r="O7028" s="384">
        <v>-1054.2850771392852</v>
      </c>
      <c r="P7028" s="367">
        <v>14.471</v>
      </c>
      <c r="Q7028" s="367">
        <v>998</v>
      </c>
      <c r="R7028" s="384">
        <v>1179.6972041306624</v>
      </c>
      <c r="S7028" s="367">
        <v>13.972</v>
      </c>
      <c r="T7028" s="367">
        <v>34413.793103447722</v>
      </c>
      <c r="U7028" s="384">
        <v>10776.745903514498</v>
      </c>
      <c r="V7028" s="367">
        <v>997.99999999998386</v>
      </c>
      <c r="W7028" s="367">
        <v>1663333.3333333521</v>
      </c>
      <c r="X7028" s="384">
        <v>142034.41765845235</v>
      </c>
      <c r="Y7028" s="386">
        <v>998.00000000001125</v>
      </c>
      <c r="Z7028" s="367"/>
      <c r="AA7028" s="367"/>
      <c r="AB7028" s="367"/>
      <c r="AC7028" s="367"/>
      <c r="AD7028" s="367"/>
      <c r="AE7028" s="367"/>
      <c r="AF7028" s="367"/>
      <c r="AG7028" s="367"/>
      <c r="AH7028" s="367"/>
      <c r="AI7028" s="367"/>
      <c r="AJ7028" s="367"/>
      <c r="AK7028" s="367"/>
      <c r="AL7028" s="367"/>
      <c r="AM7028" s="367"/>
      <c r="AN7028" s="367"/>
      <c r="AO7028" s="367"/>
      <c r="AP7028" s="367"/>
      <c r="AQ7028" s="367"/>
      <c r="AR7028" s="367"/>
      <c r="AS7028" s="367"/>
      <c r="AT7028" s="367"/>
    </row>
    <row r="7029" spans="2:46" ht="13.8">
      <c r="B7029" s="26">
        <v>166.49999999999926</v>
      </c>
      <c r="C7029" s="363">
        <v>838.70032166231965</v>
      </c>
      <c r="D7029" s="367">
        <v>998.99999999999557</v>
      </c>
      <c r="E7029" s="367">
        <v>46465.116279070062</v>
      </c>
      <c r="F7029" s="367">
        <v>-128392.43496894446</v>
      </c>
      <c r="G7029" s="367">
        <v>999.00000000000637</v>
      </c>
      <c r="H7029" s="367">
        <v>249750</v>
      </c>
      <c r="I7029" s="384">
        <v>-1594673.7457638427</v>
      </c>
      <c r="J7029" s="367">
        <v>999</v>
      </c>
      <c r="K7029" s="367">
        <v>60545.454545455759</v>
      </c>
      <c r="L7029" s="384">
        <v>47349.597248535123</v>
      </c>
      <c r="M7029" s="367">
        <v>999.00000000002012</v>
      </c>
      <c r="N7029" s="367">
        <v>999</v>
      </c>
      <c r="O7029" s="384">
        <v>-1057.2988445745834</v>
      </c>
      <c r="P7029" s="367">
        <v>14.4855</v>
      </c>
      <c r="Q7029" s="367">
        <v>999</v>
      </c>
      <c r="R7029" s="384">
        <v>1179.9554731262438</v>
      </c>
      <c r="S7029" s="367">
        <v>13.986000000000001</v>
      </c>
      <c r="T7029" s="367">
        <v>34448.275862068411</v>
      </c>
      <c r="U7029" s="384">
        <v>10664.971157298387</v>
      </c>
      <c r="V7029" s="367">
        <v>998.99999999998386</v>
      </c>
      <c r="W7029" s="367">
        <v>1665000.0000000189</v>
      </c>
      <c r="X7029" s="384">
        <v>142172.17867867896</v>
      </c>
      <c r="Y7029" s="386">
        <v>999.00000000001137</v>
      </c>
      <c r="Z7029" s="367"/>
      <c r="AA7029" s="367"/>
      <c r="AB7029" s="367"/>
      <c r="AC7029" s="367"/>
      <c r="AD7029" s="367"/>
      <c r="AE7029" s="367"/>
      <c r="AF7029" s="367"/>
      <c r="AG7029" s="367"/>
      <c r="AH7029" s="367"/>
      <c r="AI7029" s="367"/>
      <c r="AJ7029" s="367"/>
      <c r="AK7029" s="367"/>
      <c r="AL7029" s="367"/>
      <c r="AM7029" s="367"/>
      <c r="AN7029" s="367"/>
      <c r="AO7029" s="367"/>
      <c r="AP7029" s="367"/>
      <c r="AQ7029" s="367"/>
      <c r="AR7029" s="367"/>
      <c r="AS7029" s="367"/>
      <c r="AT7029" s="367"/>
    </row>
    <row r="7030" spans="2:46" ht="13.8">
      <c r="B7030" s="26">
        <v>166.66666666666592</v>
      </c>
      <c r="C7030" s="363">
        <v>839.53910272911605</v>
      </c>
      <c r="D7030" s="367">
        <v>999.99999999999557</v>
      </c>
      <c r="E7030" s="367">
        <v>46511.627906977039</v>
      </c>
      <c r="F7030" s="367">
        <v>-128679.08541520199</v>
      </c>
      <c r="G7030" s="367">
        <v>1000.0000000000065</v>
      </c>
      <c r="H7030" s="367">
        <v>250000</v>
      </c>
      <c r="I7030" s="384">
        <v>-1598131.6510536212</v>
      </c>
      <c r="J7030" s="367">
        <v>1000</v>
      </c>
      <c r="K7030" s="367">
        <v>60606.060606061823</v>
      </c>
      <c r="L7030" s="384">
        <v>47275.953413291587</v>
      </c>
      <c r="M7030" s="367">
        <v>1000.0000000000202</v>
      </c>
      <c r="N7030" s="367">
        <v>1000</v>
      </c>
      <c r="O7030" s="384">
        <v>-1060.3165306676642</v>
      </c>
      <c r="P7030" s="367">
        <v>14.5</v>
      </c>
      <c r="Q7030" s="367">
        <v>1000</v>
      </c>
      <c r="R7030" s="384">
        <v>1180.2118926877286</v>
      </c>
      <c r="S7030" s="367">
        <v>14</v>
      </c>
      <c r="T7030" s="367">
        <v>34482.758620689099</v>
      </c>
      <c r="U7030" s="384">
        <v>10552.951019513097</v>
      </c>
      <c r="V7030" s="367">
        <v>999.99999999998386</v>
      </c>
      <c r="W7030" s="367">
        <v>1666666.6666666856</v>
      </c>
      <c r="X7030" s="384">
        <v>142309.93057370928</v>
      </c>
      <c r="Y7030" s="386">
        <v>1000.0000000000114</v>
      </c>
      <c r="Z7030" s="367"/>
      <c r="AA7030" s="367"/>
      <c r="AB7030" s="367"/>
      <c r="AC7030" s="367"/>
      <c r="AD7030" s="367"/>
      <c r="AE7030" s="367"/>
      <c r="AF7030" s="367"/>
      <c r="AG7030" s="367"/>
      <c r="AH7030" s="367"/>
      <c r="AI7030" s="367"/>
      <c r="AJ7030" s="367"/>
      <c r="AK7030" s="367"/>
      <c r="AL7030" s="367"/>
      <c r="AM7030" s="367"/>
      <c r="AN7030" s="367"/>
      <c r="AO7030" s="367"/>
      <c r="AP7030" s="367"/>
      <c r="AQ7030" s="367"/>
      <c r="AR7030" s="367"/>
      <c r="AS7030" s="367"/>
      <c r="AT7030" s="367"/>
    </row>
    <row r="7031" spans="2:46" ht="13.8">
      <c r="B7031" s="31" t="s">
        <v>286</v>
      </c>
      <c r="C7031" s="398">
        <f>MAX(C6031:C7030)</f>
        <v>839.53910272911605</v>
      </c>
      <c r="D7031" s="399">
        <f>VLOOKUP(C7031,C6031:D7030,2,FALSE)</f>
        <v>999.99999999999557</v>
      </c>
      <c r="E7031" s="365"/>
      <c r="F7031" s="398">
        <f>MAX(F6031:F7030)</f>
        <v>1371.2256954322661</v>
      </c>
      <c r="G7031" s="399">
        <f>VLOOKUP(F7031,F6031:G7030,2,FALSE)</f>
        <v>92.999999999999872</v>
      </c>
      <c r="H7031" s="368"/>
      <c r="I7031" s="398">
        <f>MAX(I6031:I7030)</f>
        <v>9324.2538128834349</v>
      </c>
      <c r="J7031" s="399">
        <f>VLOOKUP(I7031,I6031:J7030,2,FALSE)</f>
        <v>71</v>
      </c>
      <c r="K7031" s="363"/>
      <c r="L7031" s="398">
        <f>MAX(L6031:L7030)</f>
        <v>58514.417452595655</v>
      </c>
      <c r="M7031" s="399">
        <f>VLOOKUP(L7031,L6031:M7030,2,FALSE)</f>
        <v>695.00000000000466</v>
      </c>
      <c r="N7031" s="365"/>
      <c r="O7031" s="398">
        <f>MAX(O6031:O7030)</f>
        <v>103.12466419690921</v>
      </c>
      <c r="P7031" s="399">
        <f>VLOOKUP(O7031,O6031:P7030,2,FALSE)</f>
        <v>3.3205</v>
      </c>
      <c r="Q7031" s="368"/>
      <c r="R7031" s="398">
        <f>MAX(R6031:R7030)</f>
        <v>1180.2118926877286</v>
      </c>
      <c r="S7031" s="399">
        <f>VLOOKUP(R7031,R6031:S7030,2,FALSE)</f>
        <v>14</v>
      </c>
      <c r="T7031" s="363"/>
      <c r="U7031" s="398">
        <f>MAX(U6031:U7030)</f>
        <v>36177.334045237607</v>
      </c>
      <c r="V7031" s="399">
        <f>VLOOKUP(U7031,U6031:V7030,2,FALSE)</f>
        <v>543.00000000000045</v>
      </c>
      <c r="W7031" s="365"/>
      <c r="X7031" s="398">
        <f>MAX(X6031:X7030)</f>
        <v>142309.93057370928</v>
      </c>
      <c r="Y7031" s="399">
        <f>VLOOKUP(X7031,X6031:Y7030,2,FALSE)</f>
        <v>1000.0000000000114</v>
      </c>
      <c r="Z7031" s="368"/>
      <c r="AA7031" s="367"/>
      <c r="AB7031" s="368"/>
      <c r="AC7031" s="367"/>
      <c r="AD7031" s="367"/>
      <c r="AE7031" s="367"/>
      <c r="AF7031" s="367"/>
      <c r="AG7031" s="367"/>
      <c r="AH7031" s="367"/>
      <c r="AI7031" s="367"/>
      <c r="AJ7031" s="367"/>
      <c r="AK7031" s="367"/>
      <c r="AL7031" s="367"/>
      <c r="AM7031" s="367"/>
      <c r="AN7031" s="367"/>
      <c r="AO7031" s="367"/>
      <c r="AP7031" s="367"/>
      <c r="AQ7031" s="367"/>
      <c r="AR7031" s="367"/>
      <c r="AS7031" s="367"/>
      <c r="AT7031" s="367"/>
    </row>
    <row r="7032" spans="2:46" ht="13.8">
      <c r="B7032" s="392">
        <v>4500</v>
      </c>
      <c r="C7032" s="390">
        <v>2069</v>
      </c>
      <c r="D7032" s="367"/>
      <c r="E7032" s="367"/>
      <c r="F7032" s="367"/>
      <c r="G7032" s="367"/>
      <c r="H7032" s="367"/>
      <c r="I7032" s="384"/>
      <c r="J7032" s="367"/>
      <c r="K7032" s="367"/>
      <c r="L7032" s="384"/>
      <c r="M7032" s="367"/>
      <c r="N7032" s="367"/>
      <c r="O7032" s="384"/>
      <c r="P7032" s="367"/>
      <c r="Q7032" s="367"/>
      <c r="R7032" s="384"/>
      <c r="S7032" s="367"/>
      <c r="T7032" s="367"/>
      <c r="U7032" s="384"/>
      <c r="V7032" s="367"/>
      <c r="W7032" s="367"/>
      <c r="X7032" s="384"/>
      <c r="Y7032" s="386"/>
      <c r="Z7032" s="367"/>
      <c r="AA7032" s="367"/>
      <c r="AB7032" s="367"/>
      <c r="AC7032" s="367"/>
      <c r="AD7032" s="367"/>
      <c r="AE7032" s="367"/>
      <c r="AF7032" s="367"/>
      <c r="AG7032" s="367"/>
      <c r="AH7032" s="367"/>
      <c r="AI7032" s="367"/>
      <c r="AJ7032" s="367"/>
      <c r="AK7032" s="367"/>
      <c r="AL7032" s="367"/>
      <c r="AM7032" s="367"/>
      <c r="AN7032" s="367"/>
      <c r="AO7032" s="367"/>
      <c r="AP7032" s="367"/>
      <c r="AQ7032" s="367"/>
      <c r="AR7032" s="367"/>
      <c r="AS7032" s="367"/>
      <c r="AT7032" s="367"/>
    </row>
    <row r="7033" spans="2:46" ht="13.8">
      <c r="B7033" s="31" t="s">
        <v>107</v>
      </c>
      <c r="C7033" s="363">
        <v>166.66666666666666</v>
      </c>
      <c r="D7033" s="367">
        <v>0.16666666666666666</v>
      </c>
      <c r="E7033" s="385" t="s">
        <v>108</v>
      </c>
      <c r="F7033" s="367">
        <v>46511.627906976741</v>
      </c>
      <c r="G7033" s="367">
        <v>46.511627906976742</v>
      </c>
      <c r="H7033" s="385" t="s">
        <v>109</v>
      </c>
      <c r="I7033" s="384">
        <v>250000</v>
      </c>
      <c r="J7033" s="367">
        <v>250</v>
      </c>
      <c r="K7033" s="385" t="s">
        <v>110</v>
      </c>
      <c r="L7033" s="384">
        <v>60606.060606060608</v>
      </c>
      <c r="M7033" s="367">
        <v>60.606060606060609</v>
      </c>
      <c r="N7033" s="385" t="s">
        <v>111</v>
      </c>
      <c r="O7033" s="384">
        <v>68965.517241379304</v>
      </c>
      <c r="P7033" s="367">
        <v>1</v>
      </c>
      <c r="Q7033" s="385" t="s">
        <v>112</v>
      </c>
      <c r="R7033" s="384">
        <v>71428.571428571435</v>
      </c>
      <c r="S7033" s="367">
        <v>1</v>
      </c>
      <c r="T7033" s="385" t="s">
        <v>113</v>
      </c>
      <c r="U7033" s="384">
        <v>34482.758620689652</v>
      </c>
      <c r="V7033" s="367">
        <v>34.482758620689651</v>
      </c>
      <c r="W7033" s="385" t="s">
        <v>114</v>
      </c>
      <c r="X7033" s="384">
        <v>1666666.6666666667</v>
      </c>
      <c r="Y7033" s="388">
        <v>1666.6666666666667</v>
      </c>
      <c r="Z7033" s="367"/>
      <c r="AA7033" s="367"/>
      <c r="AB7033" s="367"/>
      <c r="AC7033" s="367"/>
      <c r="AD7033" s="367"/>
      <c r="AE7033" s="367"/>
      <c r="AF7033" s="367"/>
      <c r="AG7033" s="367"/>
      <c r="AH7033" s="367"/>
      <c r="AI7033" s="367"/>
      <c r="AJ7033" s="367"/>
      <c r="AK7033" s="367"/>
      <c r="AL7033" s="367"/>
      <c r="AM7033" s="367"/>
      <c r="AN7033" s="367"/>
      <c r="AO7033" s="367"/>
      <c r="AP7033" s="367"/>
      <c r="AQ7033" s="367"/>
      <c r="AR7033" s="367"/>
      <c r="AS7033" s="367"/>
      <c r="AT7033" s="367"/>
    </row>
    <row r="7034" spans="2:46" ht="13.8">
      <c r="B7034" s="26" t="s">
        <v>278</v>
      </c>
      <c r="C7034" s="363" t="s">
        <v>66</v>
      </c>
      <c r="D7034" s="367" t="s">
        <v>19</v>
      </c>
      <c r="E7034" s="367" t="s">
        <v>278</v>
      </c>
      <c r="F7034" s="367" t="s">
        <v>66</v>
      </c>
      <c r="G7034" s="367" t="s">
        <v>19</v>
      </c>
      <c r="H7034" s="367" t="s">
        <v>278</v>
      </c>
      <c r="I7034" s="384" t="s">
        <v>66</v>
      </c>
      <c r="J7034" s="367" t="s">
        <v>19</v>
      </c>
      <c r="K7034" s="367" t="s">
        <v>278</v>
      </c>
      <c r="L7034" s="384" t="s">
        <v>66</v>
      </c>
      <c r="M7034" s="367" t="s">
        <v>19</v>
      </c>
      <c r="N7034" s="367" t="s">
        <v>278</v>
      </c>
      <c r="O7034" s="384" t="s">
        <v>66</v>
      </c>
      <c r="P7034" s="367" t="s">
        <v>19</v>
      </c>
      <c r="Q7034" s="367" t="s">
        <v>278</v>
      </c>
      <c r="R7034" s="384" t="s">
        <v>66</v>
      </c>
      <c r="S7034" s="367" t="s">
        <v>19</v>
      </c>
      <c r="T7034" s="367" t="s">
        <v>278</v>
      </c>
      <c r="U7034" s="384" t="s">
        <v>66</v>
      </c>
      <c r="V7034" s="367" t="s">
        <v>19</v>
      </c>
      <c r="W7034" s="367" t="s">
        <v>278</v>
      </c>
      <c r="X7034" s="384" t="s">
        <v>66</v>
      </c>
      <c r="Y7034" s="386" t="s">
        <v>19</v>
      </c>
      <c r="Z7034" s="367"/>
      <c r="AA7034" s="367"/>
      <c r="AB7034" s="367"/>
      <c r="AC7034" s="367"/>
      <c r="AD7034" s="367"/>
      <c r="AE7034" s="367"/>
      <c r="AF7034" s="367"/>
      <c r="AG7034" s="367"/>
      <c r="AH7034" s="367"/>
      <c r="AI7034" s="367"/>
      <c r="AJ7034" s="367"/>
      <c r="AK7034" s="367"/>
      <c r="AL7034" s="367"/>
      <c r="AM7034" s="367"/>
      <c r="AN7034" s="367"/>
      <c r="AO7034" s="367"/>
      <c r="AP7034" s="367"/>
      <c r="AQ7034" s="367"/>
      <c r="AR7034" s="367"/>
      <c r="AS7034" s="367"/>
      <c r="AT7034" s="367"/>
    </row>
    <row r="7035" spans="2:46" ht="13.8">
      <c r="B7035" s="26">
        <v>0.16666666666666666</v>
      </c>
      <c r="C7035" s="363">
        <v>3.7813251729609134</v>
      </c>
      <c r="D7035" s="367">
        <v>4.5</v>
      </c>
      <c r="E7035" s="367">
        <v>46.511627906976742</v>
      </c>
      <c r="F7035" s="367">
        <v>129.32469994910335</v>
      </c>
      <c r="G7035" s="367">
        <v>4.5</v>
      </c>
      <c r="H7035" s="367">
        <v>250</v>
      </c>
      <c r="I7035" s="384">
        <v>1148.0681889550794</v>
      </c>
      <c r="J7035" s="367">
        <v>4.5</v>
      </c>
      <c r="K7035" s="367">
        <v>60.606060606060609</v>
      </c>
      <c r="L7035" s="384">
        <v>754.97444625103992</v>
      </c>
      <c r="M7035" s="367">
        <v>4.5</v>
      </c>
      <c r="N7035" s="367">
        <v>1</v>
      </c>
      <c r="O7035" s="384">
        <v>4.0058792128161631</v>
      </c>
      <c r="P7035" s="367">
        <v>6.5250000000000002E-2</v>
      </c>
      <c r="Q7035" s="367">
        <v>1</v>
      </c>
      <c r="R7035" s="384">
        <v>9.4534547139983829</v>
      </c>
      <c r="S7035" s="367">
        <v>6.3E-2</v>
      </c>
      <c r="T7035" s="367">
        <v>34.482758620689651</v>
      </c>
      <c r="U7035" s="384">
        <v>597.13472060214337</v>
      </c>
      <c r="V7035" s="367">
        <v>4.4999999999999991</v>
      </c>
      <c r="W7035" s="367">
        <v>1666.6666666666667</v>
      </c>
      <c r="X7035" s="384">
        <v>660.8339866061699</v>
      </c>
      <c r="Y7035" s="386">
        <v>4.5</v>
      </c>
      <c r="Z7035" s="367"/>
      <c r="AA7035" s="367"/>
      <c r="AB7035" s="367"/>
      <c r="AC7035" s="367"/>
      <c r="AD7035" s="367"/>
      <c r="AE7035" s="367"/>
      <c r="AF7035" s="367"/>
      <c r="AG7035" s="367"/>
      <c r="AH7035" s="367"/>
      <c r="AI7035" s="367"/>
      <c r="AJ7035" s="367"/>
      <c r="AK7035" s="367"/>
      <c r="AL7035" s="367"/>
      <c r="AM7035" s="367"/>
      <c r="AN7035" s="367"/>
      <c r="AO7035" s="367"/>
      <c r="AP7035" s="367"/>
      <c r="AQ7035" s="367"/>
      <c r="AR7035" s="367"/>
      <c r="AS7035" s="367"/>
      <c r="AT7035" s="367"/>
    </row>
    <row r="7036" spans="2:46" ht="13.8">
      <c r="B7036" s="26">
        <v>0.33333333333333331</v>
      </c>
      <c r="C7036" s="363">
        <v>7.5626196147353681</v>
      </c>
      <c r="D7036" s="367">
        <v>9</v>
      </c>
      <c r="E7036" s="367">
        <v>93.023255813953483</v>
      </c>
      <c r="F7036" s="367">
        <v>252.24515553973606</v>
      </c>
      <c r="G7036" s="367">
        <v>9</v>
      </c>
      <c r="H7036" s="367">
        <v>500</v>
      </c>
      <c r="I7036" s="384">
        <v>2220.7401493132056</v>
      </c>
      <c r="J7036" s="367">
        <v>9</v>
      </c>
      <c r="K7036" s="367">
        <v>121.21212121212122</v>
      </c>
      <c r="L7036" s="384">
        <v>1505.0467389078849</v>
      </c>
      <c r="M7036" s="367">
        <v>9</v>
      </c>
      <c r="N7036" s="367">
        <v>2</v>
      </c>
      <c r="O7036" s="384">
        <v>7.9324056055345</v>
      </c>
      <c r="P7036" s="367">
        <v>0.1305</v>
      </c>
      <c r="Q7036" s="367">
        <v>2</v>
      </c>
      <c r="R7036" s="384">
        <v>18.869458387542586</v>
      </c>
      <c r="S7036" s="367">
        <v>0.126</v>
      </c>
      <c r="T7036" s="367">
        <v>68.965517241379303</v>
      </c>
      <c r="U7036" s="384">
        <v>1189.3002619284161</v>
      </c>
      <c r="V7036" s="367">
        <v>8.9999999999999982</v>
      </c>
      <c r="W7036" s="367">
        <v>3333.3333333333335</v>
      </c>
      <c r="X7036" s="384">
        <v>1321.4831879876078</v>
      </c>
      <c r="Y7036" s="386">
        <v>9</v>
      </c>
      <c r="Z7036" s="367"/>
      <c r="AA7036" s="367"/>
      <c r="AB7036" s="367"/>
      <c r="AC7036" s="367"/>
      <c r="AD7036" s="367"/>
      <c r="AE7036" s="367"/>
      <c r="AF7036" s="367"/>
      <c r="AG7036" s="367"/>
      <c r="AH7036" s="367"/>
      <c r="AI7036" s="367"/>
      <c r="AJ7036" s="367"/>
      <c r="AK7036" s="367"/>
      <c r="AL7036" s="367"/>
      <c r="AM7036" s="367"/>
      <c r="AN7036" s="367"/>
      <c r="AO7036" s="367"/>
      <c r="AP7036" s="367"/>
      <c r="AQ7036" s="367"/>
      <c r="AR7036" s="367"/>
      <c r="AS7036" s="367"/>
      <c r="AT7036" s="367"/>
    </row>
    <row r="7037" spans="2:46" ht="13.8">
      <c r="B7037" s="26">
        <v>0.5</v>
      </c>
      <c r="C7037" s="363">
        <v>11.343883325323366</v>
      </c>
      <c r="D7037" s="367">
        <v>13.5</v>
      </c>
      <c r="E7037" s="367">
        <v>139.53488372093022</v>
      </c>
      <c r="F7037" s="367">
        <v>368.76136677189805</v>
      </c>
      <c r="G7037" s="367">
        <v>13.5</v>
      </c>
      <c r="H7037" s="367">
        <v>750</v>
      </c>
      <c r="I7037" s="384">
        <v>3218.0158810743778</v>
      </c>
      <c r="J7037" s="367">
        <v>13.5</v>
      </c>
      <c r="K7037" s="367">
        <v>181.81818181818181</v>
      </c>
      <c r="L7037" s="384">
        <v>2250.2168779705357</v>
      </c>
      <c r="M7037" s="367">
        <v>13.5</v>
      </c>
      <c r="N7037" s="367">
        <v>3</v>
      </c>
      <c r="O7037" s="384">
        <v>11.779579178155011</v>
      </c>
      <c r="P7037" s="367">
        <v>0.19575000000000001</v>
      </c>
      <c r="Q7037" s="367">
        <v>3</v>
      </c>
      <c r="R7037" s="384">
        <v>28.248011020632617</v>
      </c>
      <c r="S7037" s="367">
        <v>0.189</v>
      </c>
      <c r="T7037" s="367">
        <v>103.44827586206895</v>
      </c>
      <c r="U7037" s="384">
        <v>1776.4966239788187</v>
      </c>
      <c r="V7037" s="367">
        <v>13.499999999999998</v>
      </c>
      <c r="W7037" s="367">
        <v>5000</v>
      </c>
      <c r="X7037" s="384">
        <v>1981.9476041443143</v>
      </c>
      <c r="Y7037" s="386">
        <v>13.5</v>
      </c>
      <c r="Z7037" s="367"/>
      <c r="AA7037" s="367"/>
      <c r="AB7037" s="367"/>
      <c r="AC7037" s="367"/>
      <c r="AD7037" s="367"/>
      <c r="AE7037" s="367"/>
      <c r="AF7037" s="367"/>
      <c r="AG7037" s="367"/>
      <c r="AH7037" s="367"/>
      <c r="AI7037" s="367"/>
      <c r="AJ7037" s="367"/>
      <c r="AK7037" s="367"/>
      <c r="AL7037" s="367"/>
      <c r="AM7037" s="367"/>
      <c r="AN7037" s="367"/>
      <c r="AO7037" s="367"/>
      <c r="AP7037" s="367"/>
      <c r="AQ7037" s="367"/>
      <c r="AR7037" s="367"/>
      <c r="AS7037" s="367"/>
      <c r="AT7037" s="367"/>
    </row>
    <row r="7038" spans="2:46" ht="13.8">
      <c r="B7038" s="26">
        <v>0.66666666666666663</v>
      </c>
      <c r="C7038" s="363">
        <v>15.125116304724907</v>
      </c>
      <c r="D7038" s="367">
        <v>18</v>
      </c>
      <c r="E7038" s="367">
        <v>186.04651162790697</v>
      </c>
      <c r="F7038" s="367">
        <v>478.87333364558947</v>
      </c>
      <c r="G7038" s="367">
        <v>18</v>
      </c>
      <c r="H7038" s="367">
        <v>1000</v>
      </c>
      <c r="I7038" s="384">
        <v>4139.8953842385963</v>
      </c>
      <c r="J7038" s="367">
        <v>18</v>
      </c>
      <c r="K7038" s="367">
        <v>242.42424242424244</v>
      </c>
      <c r="L7038" s="384">
        <v>2990.4848634389905</v>
      </c>
      <c r="M7038" s="367">
        <v>18</v>
      </c>
      <c r="N7038" s="367">
        <v>4</v>
      </c>
      <c r="O7038" s="384">
        <v>15.547399930677695</v>
      </c>
      <c r="P7038" s="367">
        <v>0.26100000000000001</v>
      </c>
      <c r="Q7038" s="367">
        <v>4</v>
      </c>
      <c r="R7038" s="384">
        <v>37.589112613268469</v>
      </c>
      <c r="S7038" s="367">
        <v>0.252</v>
      </c>
      <c r="T7038" s="367">
        <v>137.93103448275861</v>
      </c>
      <c r="U7038" s="384">
        <v>2358.7238067533508</v>
      </c>
      <c r="V7038" s="367">
        <v>17.999999999999996</v>
      </c>
      <c r="W7038" s="367">
        <v>6666.666666666667</v>
      </c>
      <c r="X7038" s="384">
        <v>2642.2272350762896</v>
      </c>
      <c r="Y7038" s="386">
        <v>18</v>
      </c>
      <c r="Z7038" s="367"/>
      <c r="AA7038" s="367"/>
      <c r="AB7038" s="367"/>
      <c r="AC7038" s="367"/>
      <c r="AD7038" s="367"/>
      <c r="AE7038" s="367"/>
      <c r="AF7038" s="367"/>
      <c r="AG7038" s="367"/>
      <c r="AH7038" s="367"/>
      <c r="AI7038" s="367"/>
      <c r="AJ7038" s="367"/>
      <c r="AK7038" s="367"/>
      <c r="AL7038" s="367"/>
      <c r="AM7038" s="367"/>
      <c r="AN7038" s="367"/>
      <c r="AO7038" s="367"/>
      <c r="AP7038" s="367"/>
      <c r="AQ7038" s="367"/>
      <c r="AR7038" s="367"/>
      <c r="AS7038" s="367"/>
      <c r="AT7038" s="367"/>
    </row>
    <row r="7039" spans="2:46" ht="13.8">
      <c r="B7039" s="26">
        <v>0.83333333333333326</v>
      </c>
      <c r="C7039" s="363">
        <v>18.906318552939982</v>
      </c>
      <c r="D7039" s="367">
        <v>22.499999999999996</v>
      </c>
      <c r="E7039" s="367">
        <v>232.55813953488371</v>
      </c>
      <c r="F7039" s="367">
        <v>582.58105616081025</v>
      </c>
      <c r="G7039" s="367">
        <v>22.5</v>
      </c>
      <c r="H7039" s="367">
        <v>1250</v>
      </c>
      <c r="I7039" s="384">
        <v>4986.3786588058611</v>
      </c>
      <c r="J7039" s="367">
        <v>22.5</v>
      </c>
      <c r="K7039" s="367">
        <v>303.03030303030306</v>
      </c>
      <c r="L7039" s="384">
        <v>3725.8506953132519</v>
      </c>
      <c r="M7039" s="367">
        <v>22.500000000000004</v>
      </c>
      <c r="N7039" s="367">
        <v>5</v>
      </c>
      <c r="O7039" s="384">
        <v>19.235867863102552</v>
      </c>
      <c r="P7039" s="367">
        <v>0.32624999999999998</v>
      </c>
      <c r="Q7039" s="367">
        <v>5</v>
      </c>
      <c r="R7039" s="384">
        <v>46.892763165450141</v>
      </c>
      <c r="S7039" s="367">
        <v>0.31499999999999995</v>
      </c>
      <c r="T7039" s="367">
        <v>172.41379310344826</v>
      </c>
      <c r="U7039" s="384">
        <v>2935.9818102520117</v>
      </c>
      <c r="V7039" s="367">
        <v>22.499999999999996</v>
      </c>
      <c r="W7039" s="367">
        <v>8333.3333333333339</v>
      </c>
      <c r="X7039" s="384">
        <v>3302.3220807835323</v>
      </c>
      <c r="Y7039" s="386">
        <v>22.5</v>
      </c>
      <c r="Z7039" s="367"/>
      <c r="AA7039" s="367"/>
      <c r="AB7039" s="367"/>
      <c r="AC7039" s="367"/>
      <c r="AD7039" s="367"/>
      <c r="AE7039" s="367"/>
      <c r="AF7039" s="367"/>
      <c r="AG7039" s="367"/>
      <c r="AH7039" s="367"/>
      <c r="AI7039" s="367"/>
      <c r="AJ7039" s="367"/>
      <c r="AK7039" s="367"/>
      <c r="AL7039" s="367"/>
      <c r="AM7039" s="367"/>
      <c r="AN7039" s="367"/>
      <c r="AO7039" s="367"/>
      <c r="AP7039" s="367"/>
      <c r="AQ7039" s="367"/>
      <c r="AR7039" s="367"/>
      <c r="AS7039" s="367"/>
      <c r="AT7039" s="367"/>
    </row>
    <row r="7040" spans="2:46" ht="13.8">
      <c r="B7040" s="26">
        <v>0.99999999999999989</v>
      </c>
      <c r="C7040" s="363">
        <v>22.687490069968611</v>
      </c>
      <c r="D7040" s="367">
        <v>26.999999999999996</v>
      </c>
      <c r="E7040" s="367">
        <v>279.06976744186045</v>
      </c>
      <c r="F7040" s="367">
        <v>679.88453431756034</v>
      </c>
      <c r="G7040" s="367">
        <v>27</v>
      </c>
      <c r="H7040" s="367">
        <v>1500</v>
      </c>
      <c r="I7040" s="384">
        <v>5757.4657047761721</v>
      </c>
      <c r="J7040" s="367">
        <v>27</v>
      </c>
      <c r="K7040" s="367">
        <v>363.63636363636368</v>
      </c>
      <c r="L7040" s="384">
        <v>4456.3143735933172</v>
      </c>
      <c r="M7040" s="367">
        <v>27.000000000000004</v>
      </c>
      <c r="N7040" s="367">
        <v>6</v>
      </c>
      <c r="O7040" s="384">
        <v>22.844982975429588</v>
      </c>
      <c r="P7040" s="367">
        <v>0.39150000000000001</v>
      </c>
      <c r="Q7040" s="367">
        <v>6</v>
      </c>
      <c r="R7040" s="384">
        <v>56.158962677177648</v>
      </c>
      <c r="S7040" s="367">
        <v>0.378</v>
      </c>
      <c r="T7040" s="367">
        <v>206.89655172413791</v>
      </c>
      <c r="U7040" s="384">
        <v>3508.2706344748026</v>
      </c>
      <c r="V7040" s="367">
        <v>26.999999999999996</v>
      </c>
      <c r="W7040" s="367">
        <v>10000</v>
      </c>
      <c r="X7040" s="384">
        <v>3962.232141266044</v>
      </c>
      <c r="Y7040" s="386">
        <v>27</v>
      </c>
      <c r="Z7040" s="367"/>
      <c r="AA7040" s="367"/>
      <c r="AB7040" s="367"/>
      <c r="AC7040" s="367"/>
      <c r="AD7040" s="367"/>
      <c r="AE7040" s="367"/>
      <c r="AF7040" s="367"/>
      <c r="AG7040" s="367"/>
      <c r="AH7040" s="367"/>
      <c r="AI7040" s="367"/>
      <c r="AJ7040" s="367"/>
      <c r="AK7040" s="367"/>
      <c r="AL7040" s="367"/>
      <c r="AM7040" s="367"/>
      <c r="AN7040" s="367"/>
      <c r="AO7040" s="367"/>
      <c r="AP7040" s="367"/>
      <c r="AQ7040" s="367"/>
      <c r="AR7040" s="367"/>
      <c r="AS7040" s="367"/>
      <c r="AT7040" s="367"/>
    </row>
    <row r="7041" spans="2:46" ht="13.8">
      <c r="B7041" s="26">
        <v>1.1666666666666665</v>
      </c>
      <c r="C7041" s="363">
        <v>26.468630855810776</v>
      </c>
      <c r="D7041" s="367">
        <v>31.499999999999996</v>
      </c>
      <c r="E7041" s="367">
        <v>325.58139534883719</v>
      </c>
      <c r="F7041" s="367">
        <v>770.78376811583973</v>
      </c>
      <c r="G7041" s="367">
        <v>31.5</v>
      </c>
      <c r="H7041" s="367">
        <v>1750</v>
      </c>
      <c r="I7041" s="384">
        <v>6453.1565221495293</v>
      </c>
      <c r="J7041" s="367">
        <v>31.499999999999996</v>
      </c>
      <c r="K7041" s="367">
        <v>424.24242424242431</v>
      </c>
      <c r="L7041" s="384">
        <v>5181.8758982791887</v>
      </c>
      <c r="M7041" s="367">
        <v>31.500000000000007</v>
      </c>
      <c r="N7041" s="367">
        <v>7</v>
      </c>
      <c r="O7041" s="384">
        <v>26.374745267658792</v>
      </c>
      <c r="P7041" s="367">
        <v>0.45674999999999999</v>
      </c>
      <c r="Q7041" s="367">
        <v>7</v>
      </c>
      <c r="R7041" s="384">
        <v>65.387711148450975</v>
      </c>
      <c r="S7041" s="367">
        <v>0.441</v>
      </c>
      <c r="T7041" s="367">
        <v>241.37931034482756</v>
      </c>
      <c r="U7041" s="384">
        <v>4075.5902794217232</v>
      </c>
      <c r="V7041" s="367">
        <v>31.499999999999996</v>
      </c>
      <c r="W7041" s="367">
        <v>11666.666666666666</v>
      </c>
      <c r="X7041" s="384">
        <v>4621.9574165238237</v>
      </c>
      <c r="Y7041" s="386">
        <v>31.499999999999996</v>
      </c>
      <c r="Z7041" s="367"/>
      <c r="AA7041" s="367"/>
      <c r="AB7041" s="367"/>
      <c r="AC7041" s="367"/>
      <c r="AD7041" s="367"/>
      <c r="AE7041" s="367"/>
      <c r="AF7041" s="367"/>
      <c r="AG7041" s="367"/>
      <c r="AH7041" s="367"/>
      <c r="AI7041" s="367"/>
      <c r="AJ7041" s="367"/>
      <c r="AK7041" s="367"/>
      <c r="AL7041" s="367"/>
      <c r="AM7041" s="367"/>
      <c r="AN7041" s="367"/>
      <c r="AO7041" s="367"/>
      <c r="AP7041" s="367"/>
      <c r="AQ7041" s="367"/>
      <c r="AR7041" s="367"/>
      <c r="AS7041" s="367"/>
      <c r="AT7041" s="367"/>
    </row>
    <row r="7042" spans="2:46" ht="13.8">
      <c r="B7042" s="26">
        <v>1.3333333333333333</v>
      </c>
      <c r="C7042" s="363">
        <v>30.249740910466482</v>
      </c>
      <c r="D7042" s="367">
        <v>36</v>
      </c>
      <c r="E7042" s="367">
        <v>372.09302325581393</v>
      </c>
      <c r="F7042" s="367">
        <v>855.27875755564844</v>
      </c>
      <c r="G7042" s="367">
        <v>36</v>
      </c>
      <c r="H7042" s="367">
        <v>2000</v>
      </c>
      <c r="I7042" s="384">
        <v>7073.4511109259347</v>
      </c>
      <c r="J7042" s="367">
        <v>36</v>
      </c>
      <c r="K7042" s="367">
        <v>484.84848484848493</v>
      </c>
      <c r="L7042" s="384">
        <v>5902.5352693708646</v>
      </c>
      <c r="M7042" s="367">
        <v>36.000000000000007</v>
      </c>
      <c r="N7042" s="367">
        <v>8</v>
      </c>
      <c r="O7042" s="384">
        <v>29.825154739790172</v>
      </c>
      <c r="P7042" s="367">
        <v>0.52200000000000002</v>
      </c>
      <c r="Q7042" s="367">
        <v>8</v>
      </c>
      <c r="R7042" s="384">
        <v>74.579008579270123</v>
      </c>
      <c r="S7042" s="367">
        <v>0.504</v>
      </c>
      <c r="T7042" s="367">
        <v>275.86206896551721</v>
      </c>
      <c r="U7042" s="384">
        <v>4637.9407450927729</v>
      </c>
      <c r="V7042" s="367">
        <v>35.999999999999993</v>
      </c>
      <c r="W7042" s="367">
        <v>13333.333333333332</v>
      </c>
      <c r="X7042" s="384">
        <v>5281.4979065568714</v>
      </c>
      <c r="Y7042" s="386">
        <v>35.999999999999993</v>
      </c>
      <c r="Z7042" s="367"/>
      <c r="AA7042" s="367"/>
      <c r="AB7042" s="367"/>
      <c r="AC7042" s="367"/>
      <c r="AD7042" s="367"/>
      <c r="AE7042" s="367"/>
      <c r="AF7042" s="367"/>
      <c r="AG7042" s="367"/>
      <c r="AH7042" s="367"/>
      <c r="AI7042" s="367"/>
      <c r="AJ7042" s="367"/>
      <c r="AK7042" s="367"/>
      <c r="AL7042" s="367"/>
      <c r="AM7042" s="367"/>
      <c r="AN7042" s="367"/>
      <c r="AO7042" s="367"/>
      <c r="AP7042" s="367"/>
      <c r="AQ7042" s="367"/>
      <c r="AR7042" s="367"/>
      <c r="AS7042" s="367"/>
      <c r="AT7042" s="367"/>
    </row>
    <row r="7043" spans="2:46" ht="13.8">
      <c r="B7043" s="26">
        <v>1.5</v>
      </c>
      <c r="C7043" s="363">
        <v>34.030820233935742</v>
      </c>
      <c r="D7043" s="367">
        <v>40.500000000000007</v>
      </c>
      <c r="E7043" s="367">
        <v>418.60465116279067</v>
      </c>
      <c r="F7043" s="367">
        <v>933.36950263698657</v>
      </c>
      <c r="G7043" s="367">
        <v>40.5</v>
      </c>
      <c r="H7043" s="367">
        <v>2250</v>
      </c>
      <c r="I7043" s="384">
        <v>7618.3494711053845</v>
      </c>
      <c r="J7043" s="367">
        <v>40.5</v>
      </c>
      <c r="K7043" s="367">
        <v>545.4545454545455</v>
      </c>
      <c r="L7043" s="384">
        <v>6618.2924868683449</v>
      </c>
      <c r="M7043" s="367">
        <v>40.500000000000007</v>
      </c>
      <c r="N7043" s="367">
        <v>9</v>
      </c>
      <c r="O7043" s="384">
        <v>33.196211391823724</v>
      </c>
      <c r="P7043" s="367">
        <v>0.58725000000000005</v>
      </c>
      <c r="Q7043" s="367">
        <v>9</v>
      </c>
      <c r="R7043" s="384">
        <v>83.732854969635085</v>
      </c>
      <c r="S7043" s="367">
        <v>0.56699999999999995</v>
      </c>
      <c r="T7043" s="367">
        <v>310.34482758620686</v>
      </c>
      <c r="U7043" s="384">
        <v>5195.3220314879527</v>
      </c>
      <c r="V7043" s="367">
        <v>40.5</v>
      </c>
      <c r="W7043" s="367">
        <v>14999.999999999998</v>
      </c>
      <c r="X7043" s="384">
        <v>5940.853611365188</v>
      </c>
      <c r="Y7043" s="386">
        <v>40.5</v>
      </c>
      <c r="Z7043" s="367"/>
      <c r="AA7043" s="367"/>
      <c r="AB7043" s="367"/>
      <c r="AC7043" s="367"/>
      <c r="AD7043" s="367"/>
      <c r="AE7043" s="367"/>
      <c r="AF7043" s="367"/>
      <c r="AG7043" s="367"/>
      <c r="AH7043" s="367"/>
      <c r="AI7043" s="367"/>
      <c r="AJ7043" s="367"/>
      <c r="AK7043" s="367"/>
      <c r="AL7043" s="367"/>
      <c r="AM7043" s="367"/>
      <c r="AN7043" s="367"/>
      <c r="AO7043" s="367"/>
      <c r="AP7043" s="367"/>
      <c r="AQ7043" s="367"/>
      <c r="AR7043" s="367"/>
      <c r="AS7043" s="367"/>
      <c r="AT7043" s="367"/>
    </row>
    <row r="7044" spans="2:46" ht="13.8">
      <c r="B7044" s="26">
        <v>1.6666666666666667</v>
      </c>
      <c r="C7044" s="363">
        <v>37.811868826218529</v>
      </c>
      <c r="D7044" s="367">
        <v>45</v>
      </c>
      <c r="E7044" s="367">
        <v>465.11627906976742</v>
      </c>
      <c r="F7044" s="367">
        <v>1005.056003359854</v>
      </c>
      <c r="G7044" s="367">
        <v>45</v>
      </c>
      <c r="H7044" s="367">
        <v>2500</v>
      </c>
      <c r="I7044" s="384">
        <v>8087.8516026878815</v>
      </c>
      <c r="J7044" s="367">
        <v>45</v>
      </c>
      <c r="K7044" s="367">
        <v>606.06060606060612</v>
      </c>
      <c r="L7044" s="384">
        <v>7329.1475507716323</v>
      </c>
      <c r="M7044" s="367">
        <v>45.000000000000007</v>
      </c>
      <c r="N7044" s="367">
        <v>10</v>
      </c>
      <c r="O7044" s="384">
        <v>36.487915223759458</v>
      </c>
      <c r="P7044" s="367">
        <v>0.65249999999999997</v>
      </c>
      <c r="Q7044" s="367">
        <v>10</v>
      </c>
      <c r="R7044" s="384">
        <v>92.849250319545874</v>
      </c>
      <c r="S7044" s="367">
        <v>0.62999999999999989</v>
      </c>
      <c r="T7044" s="367">
        <v>344.82758620689651</v>
      </c>
      <c r="U7044" s="384">
        <v>5747.7341386072612</v>
      </c>
      <c r="V7044" s="367">
        <v>44.999999999999993</v>
      </c>
      <c r="W7044" s="367">
        <v>16666.666666666664</v>
      </c>
      <c r="X7044" s="384">
        <v>6600.0245309487727</v>
      </c>
      <c r="Y7044" s="386">
        <v>44.999999999999993</v>
      </c>
      <c r="Z7044" s="367"/>
      <c r="AA7044" s="367"/>
      <c r="AB7044" s="367"/>
      <c r="AC7044" s="367"/>
      <c r="AD7044" s="367"/>
      <c r="AE7044" s="367"/>
      <c r="AF7044" s="367"/>
      <c r="AG7044" s="367"/>
      <c r="AH7044" s="367"/>
      <c r="AI7044" s="367"/>
      <c r="AJ7044" s="367"/>
      <c r="AK7044" s="367"/>
      <c r="AL7044" s="367"/>
      <c r="AM7044" s="367"/>
      <c r="AN7044" s="367"/>
      <c r="AO7044" s="367"/>
      <c r="AP7044" s="367"/>
      <c r="AQ7044" s="367"/>
      <c r="AR7044" s="367"/>
      <c r="AS7044" s="367"/>
      <c r="AT7044" s="367"/>
    </row>
    <row r="7045" spans="2:46" ht="13.8">
      <c r="B7045" s="26">
        <v>1.8333333333333335</v>
      </c>
      <c r="C7045" s="363">
        <v>41.592886687314866</v>
      </c>
      <c r="D7045" s="367">
        <v>49.500000000000007</v>
      </c>
      <c r="E7045" s="367">
        <v>511.62790697674416</v>
      </c>
      <c r="F7045" s="367">
        <v>1070.3382597242507</v>
      </c>
      <c r="G7045" s="367">
        <v>49.5</v>
      </c>
      <c r="H7045" s="367">
        <v>2750</v>
      </c>
      <c r="I7045" s="384">
        <v>8481.9575056734247</v>
      </c>
      <c r="J7045" s="367">
        <v>49.5</v>
      </c>
      <c r="K7045" s="367">
        <v>666.66666666666674</v>
      </c>
      <c r="L7045" s="384">
        <v>8035.1004610807249</v>
      </c>
      <c r="M7045" s="367">
        <v>49.500000000000014</v>
      </c>
      <c r="N7045" s="367">
        <v>11</v>
      </c>
      <c r="O7045" s="384">
        <v>39.700266235597354</v>
      </c>
      <c r="P7045" s="367">
        <v>0.71775</v>
      </c>
      <c r="Q7045" s="367">
        <v>11</v>
      </c>
      <c r="R7045" s="384">
        <v>101.9281946290025</v>
      </c>
      <c r="S7045" s="367">
        <v>0.69300000000000006</v>
      </c>
      <c r="T7045" s="367">
        <v>379.31034482758616</v>
      </c>
      <c r="U7045" s="384">
        <v>6295.1770664507003</v>
      </c>
      <c r="V7045" s="367">
        <v>49.5</v>
      </c>
      <c r="W7045" s="367">
        <v>18333.333333333332</v>
      </c>
      <c r="X7045" s="384">
        <v>7259.0106653076273</v>
      </c>
      <c r="Y7045" s="386">
        <v>49.5</v>
      </c>
      <c r="Z7045" s="367"/>
      <c r="AA7045" s="367"/>
      <c r="AB7045" s="367"/>
      <c r="AC7045" s="367"/>
      <c r="AD7045" s="367"/>
      <c r="AE7045" s="367"/>
      <c r="AF7045" s="367"/>
      <c r="AG7045" s="367"/>
      <c r="AH7045" s="367"/>
      <c r="AI7045" s="367"/>
      <c r="AJ7045" s="367"/>
      <c r="AK7045" s="367"/>
      <c r="AL7045" s="367"/>
      <c r="AM7045" s="367"/>
      <c r="AN7045" s="367"/>
      <c r="AO7045" s="367"/>
      <c r="AP7045" s="367"/>
      <c r="AQ7045" s="367"/>
      <c r="AR7045" s="367"/>
      <c r="AS7045" s="367"/>
      <c r="AT7045" s="367"/>
    </row>
    <row r="7046" spans="2:46" ht="13.8">
      <c r="B7046" s="26">
        <v>2</v>
      </c>
      <c r="C7046" s="363">
        <v>45.373873817224741</v>
      </c>
      <c r="D7046" s="367">
        <v>54</v>
      </c>
      <c r="E7046" s="367">
        <v>558.1395348837209</v>
      </c>
      <c r="F7046" s="367">
        <v>1129.2162717301771</v>
      </c>
      <c r="G7046" s="367">
        <v>54</v>
      </c>
      <c r="H7046" s="367">
        <v>3000</v>
      </c>
      <c r="I7046" s="384">
        <v>8800.6671800620134</v>
      </c>
      <c r="J7046" s="367">
        <v>54</v>
      </c>
      <c r="K7046" s="367">
        <v>727.27272727272737</v>
      </c>
      <c r="L7046" s="384">
        <v>8736.1512177956192</v>
      </c>
      <c r="M7046" s="367">
        <v>54.000000000000007</v>
      </c>
      <c r="N7046" s="367">
        <v>12</v>
      </c>
      <c r="O7046" s="384">
        <v>42.833264427337426</v>
      </c>
      <c r="P7046" s="367">
        <v>0.78300000000000003</v>
      </c>
      <c r="Q7046" s="367">
        <v>12</v>
      </c>
      <c r="R7046" s="384">
        <v>110.96968789800496</v>
      </c>
      <c r="S7046" s="367">
        <v>0.75600000000000001</v>
      </c>
      <c r="T7046" s="367">
        <v>413.79310344827582</v>
      </c>
      <c r="U7046" s="384">
        <v>6837.6508150182672</v>
      </c>
      <c r="V7046" s="367">
        <v>53.999999999999993</v>
      </c>
      <c r="W7046" s="367">
        <v>20000</v>
      </c>
      <c r="X7046" s="384">
        <v>7917.812014441748</v>
      </c>
      <c r="Y7046" s="386">
        <v>54</v>
      </c>
      <c r="Z7046" s="367"/>
      <c r="AA7046" s="367"/>
      <c r="AB7046" s="367"/>
      <c r="AC7046" s="367"/>
      <c r="AD7046" s="367"/>
      <c r="AE7046" s="367"/>
      <c r="AF7046" s="367"/>
      <c r="AG7046" s="367"/>
      <c r="AH7046" s="367"/>
      <c r="AI7046" s="367"/>
      <c r="AJ7046" s="367"/>
      <c r="AK7046" s="367"/>
      <c r="AL7046" s="367"/>
      <c r="AM7046" s="367"/>
      <c r="AN7046" s="367"/>
      <c r="AO7046" s="367"/>
      <c r="AP7046" s="367"/>
      <c r="AQ7046" s="367"/>
      <c r="AR7046" s="367"/>
      <c r="AS7046" s="367"/>
      <c r="AT7046" s="367"/>
    </row>
    <row r="7047" spans="2:46" ht="13.8">
      <c r="B7047" s="26">
        <v>2.1666666666666665</v>
      </c>
      <c r="C7047" s="363">
        <v>49.154830215948159</v>
      </c>
      <c r="D7047" s="367">
        <v>58.5</v>
      </c>
      <c r="E7047" s="367">
        <v>604.65116279069764</v>
      </c>
      <c r="F7047" s="367">
        <v>1181.6900393776325</v>
      </c>
      <c r="G7047" s="367">
        <v>58.5</v>
      </c>
      <c r="H7047" s="367">
        <v>3250</v>
      </c>
      <c r="I7047" s="384">
        <v>9043.9806258536482</v>
      </c>
      <c r="J7047" s="367">
        <v>58.5</v>
      </c>
      <c r="K7047" s="367">
        <v>787.87878787878799</v>
      </c>
      <c r="L7047" s="384">
        <v>9432.2998209163216</v>
      </c>
      <c r="M7047" s="367">
        <v>58.500000000000014</v>
      </c>
      <c r="N7047" s="367">
        <v>13</v>
      </c>
      <c r="O7047" s="384">
        <v>45.88690979897968</v>
      </c>
      <c r="P7047" s="367">
        <v>0.84825000000000006</v>
      </c>
      <c r="Q7047" s="367">
        <v>13</v>
      </c>
      <c r="R7047" s="384">
        <v>119.97373012655322</v>
      </c>
      <c r="S7047" s="367">
        <v>0.81900000000000006</v>
      </c>
      <c r="T7047" s="367">
        <v>448.27586206896547</v>
      </c>
      <c r="U7047" s="384">
        <v>7375.1553843099655</v>
      </c>
      <c r="V7047" s="367">
        <v>58.5</v>
      </c>
      <c r="W7047" s="367">
        <v>21666.666666666668</v>
      </c>
      <c r="X7047" s="384">
        <v>8576.4285783511386</v>
      </c>
      <c r="Y7047" s="386">
        <v>58.5</v>
      </c>
      <c r="Z7047" s="367"/>
      <c r="AA7047" s="367"/>
      <c r="AB7047" s="367"/>
      <c r="AC7047" s="367"/>
      <c r="AD7047" s="367"/>
      <c r="AE7047" s="367"/>
      <c r="AF7047" s="367"/>
      <c r="AG7047" s="367"/>
      <c r="AH7047" s="367"/>
      <c r="AI7047" s="367"/>
      <c r="AJ7047" s="367"/>
      <c r="AK7047" s="367"/>
      <c r="AL7047" s="367"/>
      <c r="AM7047" s="367"/>
      <c r="AN7047" s="367"/>
      <c r="AO7047" s="367"/>
      <c r="AP7047" s="367"/>
      <c r="AQ7047" s="367"/>
      <c r="AR7047" s="367"/>
      <c r="AS7047" s="367"/>
      <c r="AT7047" s="367"/>
    </row>
    <row r="7048" spans="2:46" ht="13.8">
      <c r="B7048" s="26">
        <v>2.333333333333333</v>
      </c>
      <c r="C7048" s="363">
        <v>52.935755883485108</v>
      </c>
      <c r="D7048" s="367">
        <v>62.999999999999993</v>
      </c>
      <c r="E7048" s="367">
        <v>651.16279069767438</v>
      </c>
      <c r="F7048" s="367">
        <v>1227.7595626666173</v>
      </c>
      <c r="G7048" s="367">
        <v>63</v>
      </c>
      <c r="H7048" s="367">
        <v>3500</v>
      </c>
      <c r="I7048" s="384">
        <v>9211.8978430483294</v>
      </c>
      <c r="J7048" s="367">
        <v>62.999999999999993</v>
      </c>
      <c r="K7048" s="367">
        <v>848.48484848484861</v>
      </c>
      <c r="L7048" s="384">
        <v>10123.54627044283</v>
      </c>
      <c r="M7048" s="367">
        <v>63.000000000000014</v>
      </c>
      <c r="N7048" s="367">
        <v>14</v>
      </c>
      <c r="O7048" s="384">
        <v>48.861202350524096</v>
      </c>
      <c r="P7048" s="367">
        <v>0.91349999999999998</v>
      </c>
      <c r="Q7048" s="367">
        <v>14</v>
      </c>
      <c r="R7048" s="384">
        <v>128.94032131464732</v>
      </c>
      <c r="S7048" s="367">
        <v>0.88200000000000001</v>
      </c>
      <c r="T7048" s="367">
        <v>482.75862068965512</v>
      </c>
      <c r="U7048" s="384">
        <v>7907.6907743257916</v>
      </c>
      <c r="V7048" s="367">
        <v>62.999999999999993</v>
      </c>
      <c r="W7048" s="367">
        <v>23333.333333333336</v>
      </c>
      <c r="X7048" s="384">
        <v>9234.8603570357973</v>
      </c>
      <c r="Y7048" s="386">
        <v>63</v>
      </c>
      <c r="Z7048" s="367"/>
      <c r="AA7048" s="367"/>
      <c r="AB7048" s="367"/>
      <c r="AC7048" s="367"/>
      <c r="AD7048" s="367"/>
      <c r="AE7048" s="367"/>
      <c r="AF7048" s="367"/>
      <c r="AG7048" s="367"/>
      <c r="AH7048" s="367"/>
      <c r="AI7048" s="367"/>
      <c r="AJ7048" s="367"/>
      <c r="AK7048" s="367"/>
      <c r="AL7048" s="367"/>
      <c r="AM7048" s="367"/>
      <c r="AN7048" s="367"/>
      <c r="AO7048" s="367"/>
      <c r="AP7048" s="367"/>
      <c r="AQ7048" s="367"/>
      <c r="AR7048" s="367"/>
      <c r="AS7048" s="367"/>
      <c r="AT7048" s="367"/>
    </row>
    <row r="7049" spans="2:46" ht="13.8">
      <c r="B7049" s="26">
        <v>2.4999999999999996</v>
      </c>
      <c r="C7049" s="363">
        <v>56.716650819835607</v>
      </c>
      <c r="D7049" s="367">
        <v>67.499999999999986</v>
      </c>
      <c r="E7049" s="367">
        <v>697.67441860465112</v>
      </c>
      <c r="F7049" s="367">
        <v>1267.4248415971317</v>
      </c>
      <c r="G7049" s="367">
        <v>67.5</v>
      </c>
      <c r="H7049" s="367">
        <v>3750</v>
      </c>
      <c r="I7049" s="384">
        <v>9304.4188316460586</v>
      </c>
      <c r="J7049" s="367">
        <v>67.5</v>
      </c>
      <c r="K7049" s="367">
        <v>909.09090909090924</v>
      </c>
      <c r="L7049" s="384">
        <v>10809.890566375141</v>
      </c>
      <c r="M7049" s="367">
        <v>67.500000000000014</v>
      </c>
      <c r="N7049" s="367">
        <v>15</v>
      </c>
      <c r="O7049" s="384">
        <v>51.756142081970701</v>
      </c>
      <c r="P7049" s="367">
        <v>0.97875000000000001</v>
      </c>
      <c r="Q7049" s="367">
        <v>15</v>
      </c>
      <c r="R7049" s="384">
        <v>137.86946146228723</v>
      </c>
      <c r="S7049" s="367">
        <v>0.94500000000000006</v>
      </c>
      <c r="T7049" s="367">
        <v>517.24137931034477</v>
      </c>
      <c r="U7049" s="384">
        <v>8435.2569850657474</v>
      </c>
      <c r="V7049" s="367">
        <v>67.499999999999986</v>
      </c>
      <c r="W7049" s="367">
        <v>25000.000000000004</v>
      </c>
      <c r="X7049" s="384">
        <v>9893.1073504957239</v>
      </c>
      <c r="Y7049" s="386">
        <v>67.5</v>
      </c>
      <c r="Z7049" s="367"/>
      <c r="AA7049" s="367"/>
      <c r="AB7049" s="367"/>
      <c r="AC7049" s="367"/>
      <c r="AD7049" s="367"/>
      <c r="AE7049" s="367"/>
      <c r="AF7049" s="367"/>
      <c r="AG7049" s="367"/>
      <c r="AH7049" s="367"/>
      <c r="AI7049" s="367"/>
      <c r="AJ7049" s="367"/>
      <c r="AK7049" s="367"/>
      <c r="AL7049" s="367"/>
      <c r="AM7049" s="367"/>
      <c r="AN7049" s="367"/>
      <c r="AO7049" s="367"/>
      <c r="AP7049" s="367"/>
      <c r="AQ7049" s="367"/>
      <c r="AR7049" s="367"/>
      <c r="AS7049" s="367"/>
      <c r="AT7049" s="367"/>
    </row>
    <row r="7050" spans="2:46" ht="13.8">
      <c r="B7050" s="26">
        <v>2.6666666666666661</v>
      </c>
      <c r="C7050" s="363">
        <v>60.497515024999643</v>
      </c>
      <c r="D7050" s="367">
        <v>71.999999999999986</v>
      </c>
      <c r="E7050" s="367">
        <v>744.18604651162786</v>
      </c>
      <c r="F7050" s="367">
        <v>1300.6858761691751</v>
      </c>
      <c r="G7050" s="367">
        <v>72</v>
      </c>
      <c r="H7050" s="367">
        <v>4000</v>
      </c>
      <c r="I7050" s="384">
        <v>9321.5435916468341</v>
      </c>
      <c r="J7050" s="367">
        <v>72</v>
      </c>
      <c r="K7050" s="367">
        <v>969.69696969696986</v>
      </c>
      <c r="L7050" s="384">
        <v>11491.332708713258</v>
      </c>
      <c r="M7050" s="367">
        <v>72.000000000000014</v>
      </c>
      <c r="N7050" s="367">
        <v>16</v>
      </c>
      <c r="O7050" s="384">
        <v>54.571728993319461</v>
      </c>
      <c r="P7050" s="367">
        <v>1.044</v>
      </c>
      <c r="Q7050" s="367">
        <v>16</v>
      </c>
      <c r="R7050" s="384">
        <v>146.76115056947296</v>
      </c>
      <c r="S7050" s="367">
        <v>1.008</v>
      </c>
      <c r="T7050" s="367">
        <v>551.72413793103442</v>
      </c>
      <c r="U7050" s="384">
        <v>8957.8540165298346</v>
      </c>
      <c r="V7050" s="367">
        <v>71.999999999999986</v>
      </c>
      <c r="W7050" s="367">
        <v>26666.666666666672</v>
      </c>
      <c r="X7050" s="384">
        <v>10551.16955873092</v>
      </c>
      <c r="Y7050" s="386">
        <v>72.000000000000014</v>
      </c>
      <c r="Z7050" s="367"/>
      <c r="AA7050" s="367"/>
      <c r="AB7050" s="367"/>
      <c r="AC7050" s="367"/>
      <c r="AD7050" s="367"/>
      <c r="AE7050" s="367"/>
      <c r="AF7050" s="367"/>
      <c r="AG7050" s="367"/>
      <c r="AH7050" s="367"/>
      <c r="AI7050" s="367"/>
      <c r="AJ7050" s="367"/>
      <c r="AK7050" s="367"/>
      <c r="AL7050" s="367"/>
      <c r="AM7050" s="367"/>
      <c r="AN7050" s="367"/>
      <c r="AO7050" s="367"/>
      <c r="AP7050" s="367"/>
      <c r="AQ7050" s="367"/>
      <c r="AR7050" s="367"/>
      <c r="AS7050" s="367"/>
      <c r="AT7050" s="367"/>
    </row>
    <row r="7051" spans="2:46" ht="13.8">
      <c r="B7051" s="26">
        <v>2.8333333333333326</v>
      </c>
      <c r="C7051" s="363">
        <v>64.278348498977223</v>
      </c>
      <c r="D7051" s="367">
        <v>76.499999999999972</v>
      </c>
      <c r="E7051" s="367">
        <v>790.69767441860461</v>
      </c>
      <c r="F7051" s="367">
        <v>1327.5426663827482</v>
      </c>
      <c r="G7051" s="367">
        <v>76.5</v>
      </c>
      <c r="H7051" s="367">
        <v>4250</v>
      </c>
      <c r="I7051" s="384">
        <v>9263.272123050654</v>
      </c>
      <c r="J7051" s="367">
        <v>76.499999999999986</v>
      </c>
      <c r="K7051" s="367">
        <v>1030.3030303030305</v>
      </c>
      <c r="L7051" s="384">
        <v>12167.87269745718</v>
      </c>
      <c r="M7051" s="367">
        <v>76.500000000000014</v>
      </c>
      <c r="N7051" s="367">
        <v>17</v>
      </c>
      <c r="O7051" s="384">
        <v>57.307963084570417</v>
      </c>
      <c r="P7051" s="367">
        <v>1.1092499999999998</v>
      </c>
      <c r="Q7051" s="367">
        <v>17</v>
      </c>
      <c r="R7051" s="384">
        <v>155.6153886362045</v>
      </c>
      <c r="S7051" s="367">
        <v>1.071</v>
      </c>
      <c r="T7051" s="367">
        <v>586.20689655172407</v>
      </c>
      <c r="U7051" s="384">
        <v>9475.4818687180505</v>
      </c>
      <c r="V7051" s="367">
        <v>76.499999999999986</v>
      </c>
      <c r="W7051" s="367">
        <v>28333.333333333339</v>
      </c>
      <c r="X7051" s="384">
        <v>11209.046981741381</v>
      </c>
      <c r="Y7051" s="386">
        <v>76.5</v>
      </c>
      <c r="Z7051" s="367"/>
      <c r="AA7051" s="367"/>
      <c r="AB7051" s="367"/>
      <c r="AC7051" s="367"/>
      <c r="AD7051" s="367"/>
      <c r="AE7051" s="367"/>
      <c r="AF7051" s="367"/>
      <c r="AG7051" s="367"/>
      <c r="AH7051" s="367"/>
      <c r="AI7051" s="367"/>
      <c r="AJ7051" s="367"/>
      <c r="AK7051" s="367"/>
      <c r="AL7051" s="367"/>
      <c r="AM7051" s="367"/>
      <c r="AN7051" s="367"/>
      <c r="AO7051" s="367"/>
      <c r="AP7051" s="367"/>
      <c r="AQ7051" s="367"/>
      <c r="AR7051" s="367"/>
      <c r="AS7051" s="367"/>
      <c r="AT7051" s="367"/>
    </row>
    <row r="7052" spans="2:46" ht="13.8">
      <c r="B7052" s="26">
        <v>2.9999999999999991</v>
      </c>
      <c r="C7052" s="363">
        <v>68.059151241768362</v>
      </c>
      <c r="D7052" s="367">
        <v>80.999999999999972</v>
      </c>
      <c r="E7052" s="367">
        <v>837.20930232558135</v>
      </c>
      <c r="F7052" s="367">
        <v>1347.9952122378502</v>
      </c>
      <c r="G7052" s="367">
        <v>81</v>
      </c>
      <c r="H7052" s="367">
        <v>4500</v>
      </c>
      <c r="I7052" s="384">
        <v>9129.6044258575221</v>
      </c>
      <c r="J7052" s="367">
        <v>81</v>
      </c>
      <c r="K7052" s="367">
        <v>1090.909090909091</v>
      </c>
      <c r="L7052" s="384">
        <v>12839.510532606906</v>
      </c>
      <c r="M7052" s="367">
        <v>81.000000000000014</v>
      </c>
      <c r="N7052" s="367">
        <v>18</v>
      </c>
      <c r="O7052" s="384">
        <v>59.964844355723542</v>
      </c>
      <c r="P7052" s="367">
        <v>1.1745000000000001</v>
      </c>
      <c r="Q7052" s="367">
        <v>18</v>
      </c>
      <c r="R7052" s="384">
        <v>164.43217566248185</v>
      </c>
      <c r="S7052" s="367">
        <v>1.1339999999999999</v>
      </c>
      <c r="T7052" s="367">
        <v>620.68965517241372</v>
      </c>
      <c r="U7052" s="384">
        <v>9988.1405416303951</v>
      </c>
      <c r="V7052" s="367">
        <v>81</v>
      </c>
      <c r="W7052" s="367">
        <v>30000.000000000007</v>
      </c>
      <c r="X7052" s="384">
        <v>11866.739619527114</v>
      </c>
      <c r="Y7052" s="386">
        <v>81.000000000000014</v>
      </c>
      <c r="Z7052" s="367"/>
      <c r="AA7052" s="367"/>
      <c r="AB7052" s="367"/>
      <c r="AC7052" s="367"/>
      <c r="AD7052" s="367"/>
      <c r="AE7052" s="367"/>
      <c r="AF7052" s="367"/>
      <c r="AG7052" s="367"/>
      <c r="AH7052" s="367"/>
      <c r="AI7052" s="367"/>
      <c r="AJ7052" s="367"/>
      <c r="AK7052" s="367"/>
      <c r="AL7052" s="367"/>
      <c r="AM7052" s="367"/>
      <c r="AN7052" s="367"/>
      <c r="AO7052" s="367"/>
      <c r="AP7052" s="367"/>
      <c r="AQ7052" s="367"/>
      <c r="AR7052" s="367"/>
      <c r="AS7052" s="367"/>
      <c r="AT7052" s="367"/>
    </row>
    <row r="7053" spans="2:46" ht="13.8">
      <c r="B7053" s="26">
        <v>3.1666666666666656</v>
      </c>
      <c r="C7053" s="363">
        <v>71.83992325337303</v>
      </c>
      <c r="D7053" s="367">
        <v>85.499999999999972</v>
      </c>
      <c r="E7053" s="367">
        <v>883.72093023255809</v>
      </c>
      <c r="F7053" s="367">
        <v>1362.0435137344818</v>
      </c>
      <c r="G7053" s="367">
        <v>85.5</v>
      </c>
      <c r="H7053" s="367">
        <v>4750</v>
      </c>
      <c r="I7053" s="384">
        <v>8920.5405000674364</v>
      </c>
      <c r="J7053" s="367">
        <v>85.5</v>
      </c>
      <c r="K7053" s="367">
        <v>1151.5151515151515</v>
      </c>
      <c r="L7053" s="384">
        <v>13506.246214162438</v>
      </c>
      <c r="M7053" s="367">
        <v>85.5</v>
      </c>
      <c r="N7053" s="367">
        <v>19</v>
      </c>
      <c r="O7053" s="384">
        <v>62.542372806778836</v>
      </c>
      <c r="P7053" s="367">
        <v>1.2397500000000001</v>
      </c>
      <c r="Q7053" s="367">
        <v>19</v>
      </c>
      <c r="R7053" s="384">
        <v>173.21151164830511</v>
      </c>
      <c r="S7053" s="367">
        <v>1.1970000000000001</v>
      </c>
      <c r="T7053" s="367">
        <v>655.17241379310337</v>
      </c>
      <c r="U7053" s="384">
        <v>10495.83003526687</v>
      </c>
      <c r="V7053" s="367">
        <v>85.5</v>
      </c>
      <c r="W7053" s="367">
        <v>31666.666666666675</v>
      </c>
      <c r="X7053" s="384">
        <v>12524.247472088116</v>
      </c>
      <c r="Y7053" s="386">
        <v>85.500000000000014</v>
      </c>
      <c r="Z7053" s="367"/>
      <c r="AA7053" s="367"/>
      <c r="AB7053" s="367"/>
      <c r="AC7053" s="367"/>
      <c r="AD7053" s="367"/>
      <c r="AE7053" s="367"/>
      <c r="AF7053" s="367"/>
      <c r="AG7053" s="367"/>
      <c r="AH7053" s="367"/>
      <c r="AI7053" s="367"/>
      <c r="AJ7053" s="367"/>
      <c r="AK7053" s="367"/>
      <c r="AL7053" s="367"/>
      <c r="AM7053" s="367"/>
      <c r="AN7053" s="367"/>
      <c r="AO7053" s="367"/>
      <c r="AP7053" s="367"/>
      <c r="AQ7053" s="367"/>
      <c r="AR7053" s="367"/>
      <c r="AS7053" s="367"/>
      <c r="AT7053" s="367"/>
    </row>
    <row r="7054" spans="2:46" ht="13.8">
      <c r="B7054" s="26">
        <v>3.3333333333333321</v>
      </c>
      <c r="C7054" s="363">
        <v>75.620664533791242</v>
      </c>
      <c r="D7054" s="367">
        <v>89.999999999999972</v>
      </c>
      <c r="E7054" s="367">
        <v>930.23255813953483</v>
      </c>
      <c r="F7054" s="367">
        <v>1369.6875708726427</v>
      </c>
      <c r="G7054" s="367">
        <v>90</v>
      </c>
      <c r="H7054" s="367">
        <v>5000</v>
      </c>
      <c r="I7054" s="384">
        <v>8636.0803456803951</v>
      </c>
      <c r="J7054" s="367">
        <v>90</v>
      </c>
      <c r="K7054" s="367">
        <v>1212.121212121212</v>
      </c>
      <c r="L7054" s="384">
        <v>14168.079742123775</v>
      </c>
      <c r="M7054" s="367">
        <v>90</v>
      </c>
      <c r="N7054" s="367">
        <v>20</v>
      </c>
      <c r="O7054" s="384">
        <v>65.040548437736305</v>
      </c>
      <c r="P7054" s="367">
        <v>1.3049999999999999</v>
      </c>
      <c r="Q7054" s="367">
        <v>20</v>
      </c>
      <c r="R7054" s="384">
        <v>181.95339659367411</v>
      </c>
      <c r="S7054" s="367">
        <v>1.2599999999999998</v>
      </c>
      <c r="T7054" s="367">
        <v>689.65517241379303</v>
      </c>
      <c r="U7054" s="384">
        <v>10998.550349627474</v>
      </c>
      <c r="V7054" s="367">
        <v>89.999999999999986</v>
      </c>
      <c r="W7054" s="367">
        <v>33333.333333333343</v>
      </c>
      <c r="X7054" s="384">
        <v>13181.570539424385</v>
      </c>
      <c r="Y7054" s="386">
        <v>90.000000000000014</v>
      </c>
      <c r="Z7054" s="367"/>
      <c r="AA7054" s="367"/>
      <c r="AB7054" s="367"/>
      <c r="AC7054" s="367"/>
      <c r="AD7054" s="367"/>
      <c r="AE7054" s="367"/>
      <c r="AF7054" s="367"/>
      <c r="AG7054" s="367"/>
      <c r="AH7054" s="367"/>
      <c r="AI7054" s="367"/>
      <c r="AJ7054" s="367"/>
      <c r="AK7054" s="367"/>
      <c r="AL7054" s="367"/>
      <c r="AM7054" s="367"/>
      <c r="AN7054" s="367"/>
      <c r="AO7054" s="367"/>
      <c r="AP7054" s="367"/>
      <c r="AQ7054" s="367"/>
      <c r="AR7054" s="367"/>
      <c r="AS7054" s="367"/>
      <c r="AT7054" s="367"/>
    </row>
    <row r="7055" spans="2:46" ht="13.8">
      <c r="B7055" s="26">
        <v>3.4999999999999987</v>
      </c>
      <c r="C7055" s="363">
        <v>79.401375083022984</v>
      </c>
      <c r="D7055" s="367">
        <v>94.499999999999957</v>
      </c>
      <c r="E7055" s="367">
        <v>976.74418604651157</v>
      </c>
      <c r="F7055" s="367">
        <v>1370.927383652333</v>
      </c>
      <c r="G7055" s="367">
        <v>94.5</v>
      </c>
      <c r="H7055" s="367">
        <v>5250</v>
      </c>
      <c r="I7055" s="384">
        <v>8276.2239626964038</v>
      </c>
      <c r="J7055" s="367">
        <v>94.499999999999986</v>
      </c>
      <c r="K7055" s="367">
        <v>1272.7272727272725</v>
      </c>
      <c r="L7055" s="384">
        <v>14825.011116490914</v>
      </c>
      <c r="M7055" s="367">
        <v>94.499999999999986</v>
      </c>
      <c r="N7055" s="367">
        <v>21</v>
      </c>
      <c r="O7055" s="384">
        <v>67.459371248595914</v>
      </c>
      <c r="P7055" s="367">
        <v>1.37025</v>
      </c>
      <c r="Q7055" s="367">
        <v>21</v>
      </c>
      <c r="R7055" s="384">
        <v>190.65783049858896</v>
      </c>
      <c r="S7055" s="367">
        <v>1.323</v>
      </c>
      <c r="T7055" s="367">
        <v>724.13793103448268</v>
      </c>
      <c r="U7055" s="384">
        <v>11496.301484712205</v>
      </c>
      <c r="V7055" s="367">
        <v>94.499999999999986</v>
      </c>
      <c r="W7055" s="367">
        <v>35000.000000000007</v>
      </c>
      <c r="X7055" s="384">
        <v>13838.708821535922</v>
      </c>
      <c r="Y7055" s="386">
        <v>94.500000000000028</v>
      </c>
      <c r="Z7055" s="367"/>
      <c r="AA7055" s="367"/>
      <c r="AB7055" s="367"/>
      <c r="AC7055" s="367"/>
      <c r="AD7055" s="367"/>
      <c r="AE7055" s="367"/>
      <c r="AF7055" s="367"/>
      <c r="AG7055" s="367"/>
      <c r="AH7055" s="367"/>
      <c r="AI7055" s="367"/>
      <c r="AJ7055" s="367"/>
      <c r="AK7055" s="367"/>
      <c r="AL7055" s="367"/>
      <c r="AM7055" s="367"/>
      <c r="AN7055" s="367"/>
      <c r="AO7055" s="367"/>
      <c r="AP7055" s="367"/>
      <c r="AQ7055" s="367"/>
      <c r="AR7055" s="367"/>
      <c r="AS7055" s="367"/>
      <c r="AT7055" s="367"/>
    </row>
    <row r="7056" spans="2:46" ht="13.8">
      <c r="B7056" s="26">
        <v>3.6666666666666652</v>
      </c>
      <c r="C7056" s="363">
        <v>83.182054901068284</v>
      </c>
      <c r="D7056" s="367">
        <v>98.999999999999957</v>
      </c>
      <c r="E7056" s="367">
        <v>1023.2558139534883</v>
      </c>
      <c r="F7056" s="367">
        <v>1365.7629520735525</v>
      </c>
      <c r="G7056" s="367">
        <v>99</v>
      </c>
      <c r="H7056" s="367">
        <v>5500</v>
      </c>
      <c r="I7056" s="384">
        <v>7840.971351115455</v>
      </c>
      <c r="J7056" s="367">
        <v>99</v>
      </c>
      <c r="K7056" s="367">
        <v>1333.333333333333</v>
      </c>
      <c r="L7056" s="384">
        <v>15477.040337263861</v>
      </c>
      <c r="M7056" s="367">
        <v>98.999999999999972</v>
      </c>
      <c r="N7056" s="367">
        <v>22</v>
      </c>
      <c r="O7056" s="384">
        <v>69.798841239357756</v>
      </c>
      <c r="P7056" s="367">
        <v>1.4355</v>
      </c>
      <c r="Q7056" s="367">
        <v>22</v>
      </c>
      <c r="R7056" s="384">
        <v>199.32481336304971</v>
      </c>
      <c r="S7056" s="367">
        <v>1.3860000000000001</v>
      </c>
      <c r="T7056" s="367">
        <v>758.62068965517233</v>
      </c>
      <c r="U7056" s="384">
        <v>11989.08344052107</v>
      </c>
      <c r="V7056" s="367">
        <v>99</v>
      </c>
      <c r="W7056" s="367">
        <v>36666.666666666672</v>
      </c>
      <c r="X7056" s="384">
        <v>14495.662318422723</v>
      </c>
      <c r="Y7056" s="386">
        <v>99.000000000000014</v>
      </c>
      <c r="Z7056" s="367"/>
      <c r="AA7056" s="367"/>
      <c r="AB7056" s="367"/>
      <c r="AC7056" s="367"/>
      <c r="AD7056" s="367"/>
      <c r="AE7056" s="367"/>
      <c r="AF7056" s="367"/>
      <c r="AG7056" s="367"/>
      <c r="AH7056" s="367"/>
      <c r="AI7056" s="367"/>
      <c r="AJ7056" s="367"/>
      <c r="AK7056" s="367"/>
      <c r="AL7056" s="367"/>
      <c r="AM7056" s="367"/>
      <c r="AN7056" s="367"/>
      <c r="AO7056" s="367"/>
      <c r="AP7056" s="367"/>
      <c r="AQ7056" s="367"/>
      <c r="AR7056" s="367"/>
      <c r="AS7056" s="367"/>
      <c r="AT7056" s="367"/>
    </row>
    <row r="7057" spans="2:46" ht="13.8">
      <c r="B7057" s="26">
        <v>3.8333333333333317</v>
      </c>
      <c r="C7057" s="363">
        <v>86.962703987927114</v>
      </c>
      <c r="D7057" s="367">
        <v>103.49999999999996</v>
      </c>
      <c r="E7057" s="367">
        <v>1069.7674418604652</v>
      </c>
      <c r="F7057" s="367">
        <v>1354.1942761363016</v>
      </c>
      <c r="G7057" s="367">
        <v>103.50000000000001</v>
      </c>
      <c r="H7057" s="367">
        <v>5750</v>
      </c>
      <c r="I7057" s="384">
        <v>7330.3225109375544</v>
      </c>
      <c r="J7057" s="367">
        <v>103.5</v>
      </c>
      <c r="K7057" s="367">
        <v>1393.9393939393935</v>
      </c>
      <c r="L7057" s="384">
        <v>16124.167404442614</v>
      </c>
      <c r="M7057" s="367">
        <v>103.49999999999999</v>
      </c>
      <c r="N7057" s="367">
        <v>23</v>
      </c>
      <c r="O7057" s="384">
        <v>72.058958410021731</v>
      </c>
      <c r="P7057" s="367">
        <v>1.50075</v>
      </c>
      <c r="Q7057" s="367">
        <v>23</v>
      </c>
      <c r="R7057" s="384">
        <v>207.95434518705616</v>
      </c>
      <c r="S7057" s="367">
        <v>1.4490000000000001</v>
      </c>
      <c r="T7057" s="367">
        <v>793.10344827586198</v>
      </c>
      <c r="U7057" s="384">
        <v>12476.896217054062</v>
      </c>
      <c r="V7057" s="367">
        <v>103.49999999999999</v>
      </c>
      <c r="W7057" s="367">
        <v>38333.333333333336</v>
      </c>
      <c r="X7057" s="384">
        <v>15152.431030084796</v>
      </c>
      <c r="Y7057" s="386">
        <v>103.5</v>
      </c>
      <c r="Z7057" s="367"/>
      <c r="AA7057" s="367"/>
      <c r="AB7057" s="367"/>
      <c r="AC7057" s="367"/>
      <c r="AD7057" s="367"/>
      <c r="AE7057" s="367"/>
      <c r="AF7057" s="367"/>
      <c r="AG7057" s="367"/>
      <c r="AH7057" s="367"/>
      <c r="AI7057" s="367"/>
      <c r="AJ7057" s="367"/>
      <c r="AK7057" s="367"/>
      <c r="AL7057" s="367"/>
      <c r="AM7057" s="367"/>
      <c r="AN7057" s="367"/>
      <c r="AO7057" s="367"/>
      <c r="AP7057" s="367"/>
      <c r="AQ7057" s="367"/>
      <c r="AR7057" s="367"/>
      <c r="AS7057" s="367"/>
      <c r="AT7057" s="367"/>
    </row>
    <row r="7058" spans="2:46" ht="13.8">
      <c r="B7058" s="26">
        <v>3.9999999999999982</v>
      </c>
      <c r="C7058" s="363">
        <v>90.743322343599516</v>
      </c>
      <c r="D7058" s="367">
        <v>107.99999999999996</v>
      </c>
      <c r="E7058" s="367">
        <v>1116.2790697674418</v>
      </c>
      <c r="F7058" s="367">
        <v>1336.2213558405799</v>
      </c>
      <c r="G7058" s="367">
        <v>108</v>
      </c>
      <c r="H7058" s="367">
        <v>6000</v>
      </c>
      <c r="I7058" s="384">
        <v>6744.2774421626991</v>
      </c>
      <c r="J7058" s="367">
        <v>108</v>
      </c>
      <c r="K7058" s="367">
        <v>1454.545454545454</v>
      </c>
      <c r="L7058" s="384">
        <v>16766.39231802717</v>
      </c>
      <c r="M7058" s="367">
        <v>107.99999999999997</v>
      </c>
      <c r="N7058" s="367">
        <v>24</v>
      </c>
      <c r="O7058" s="384">
        <v>74.23972276058791</v>
      </c>
      <c r="P7058" s="367">
        <v>1.5660000000000001</v>
      </c>
      <c r="Q7058" s="367">
        <v>24</v>
      </c>
      <c r="R7058" s="384">
        <v>216.54642597060848</v>
      </c>
      <c r="S7058" s="367">
        <v>1.512</v>
      </c>
      <c r="T7058" s="367">
        <v>827.58620689655163</v>
      </c>
      <c r="U7058" s="384">
        <v>12959.739814311184</v>
      </c>
      <c r="V7058" s="367">
        <v>107.99999999999999</v>
      </c>
      <c r="W7058" s="367">
        <v>40000</v>
      </c>
      <c r="X7058" s="384">
        <v>15809.014956522138</v>
      </c>
      <c r="Y7058" s="386">
        <v>108</v>
      </c>
      <c r="Z7058" s="367"/>
      <c r="AA7058" s="367"/>
      <c r="AB7058" s="367"/>
      <c r="AC7058" s="367"/>
      <c r="AD7058" s="367"/>
      <c r="AE7058" s="367"/>
      <c r="AF7058" s="367"/>
      <c r="AG7058" s="367"/>
      <c r="AH7058" s="367"/>
      <c r="AI7058" s="367"/>
      <c r="AJ7058" s="367"/>
      <c r="AK7058" s="367"/>
      <c r="AL7058" s="367"/>
      <c r="AM7058" s="367"/>
      <c r="AN7058" s="367"/>
      <c r="AO7058" s="367"/>
      <c r="AP7058" s="367"/>
      <c r="AQ7058" s="367"/>
      <c r="AR7058" s="367"/>
      <c r="AS7058" s="367"/>
      <c r="AT7058" s="367"/>
    </row>
    <row r="7059" spans="2:46" ht="13.8">
      <c r="B7059" s="26">
        <v>4.1666666666666652</v>
      </c>
      <c r="C7059" s="363">
        <v>94.52390996808542</v>
      </c>
      <c r="D7059" s="367">
        <v>112.49999999999996</v>
      </c>
      <c r="E7059" s="367">
        <v>1162.7906976744184</v>
      </c>
      <c r="F7059" s="367">
        <v>1311.8441911863874</v>
      </c>
      <c r="G7059" s="367">
        <v>112.49999999999999</v>
      </c>
      <c r="H7059" s="367">
        <v>6250</v>
      </c>
      <c r="I7059" s="384">
        <v>6082.8361447908928</v>
      </c>
      <c r="J7059" s="367">
        <v>112.49999999999999</v>
      </c>
      <c r="K7059" s="367">
        <v>1515.1515151515146</v>
      </c>
      <c r="L7059" s="384">
        <v>17403.715078017536</v>
      </c>
      <c r="M7059" s="367">
        <v>112.49999999999996</v>
      </c>
      <c r="N7059" s="367">
        <v>25</v>
      </c>
      <c r="O7059" s="384">
        <v>76.341134291056235</v>
      </c>
      <c r="P7059" s="367">
        <v>1.6312499999999999</v>
      </c>
      <c r="Q7059" s="367">
        <v>25</v>
      </c>
      <c r="R7059" s="384">
        <v>225.10105571370667</v>
      </c>
      <c r="S7059" s="367">
        <v>1.575</v>
      </c>
      <c r="T7059" s="367">
        <v>862.06896551724128</v>
      </c>
      <c r="U7059" s="384">
        <v>13437.614232292433</v>
      </c>
      <c r="V7059" s="367">
        <v>112.49999999999999</v>
      </c>
      <c r="W7059" s="367">
        <v>41666.666666666664</v>
      </c>
      <c r="X7059" s="384">
        <v>16465.414097734745</v>
      </c>
      <c r="Y7059" s="386">
        <v>112.49999999999999</v>
      </c>
      <c r="Z7059" s="367"/>
      <c r="AA7059" s="367"/>
      <c r="AB7059" s="367"/>
      <c r="AC7059" s="367"/>
      <c r="AD7059" s="367"/>
      <c r="AE7059" s="367"/>
      <c r="AF7059" s="367"/>
      <c r="AG7059" s="367"/>
      <c r="AH7059" s="367"/>
      <c r="AI7059" s="367"/>
      <c r="AJ7059" s="367"/>
      <c r="AK7059" s="367"/>
      <c r="AL7059" s="367"/>
      <c r="AM7059" s="367"/>
      <c r="AN7059" s="367"/>
      <c r="AO7059" s="367"/>
      <c r="AP7059" s="367"/>
      <c r="AQ7059" s="367"/>
      <c r="AR7059" s="367"/>
      <c r="AS7059" s="367"/>
      <c r="AT7059" s="367"/>
    </row>
    <row r="7060" spans="2:46" ht="13.8">
      <c r="B7060" s="26">
        <v>4.3333333333333321</v>
      </c>
      <c r="C7060" s="363">
        <v>98.304466861384896</v>
      </c>
      <c r="D7060" s="367">
        <v>116.99999999999996</v>
      </c>
      <c r="E7060" s="367">
        <v>1209.3023255813951</v>
      </c>
      <c r="F7060" s="367">
        <v>1281.0627821737248</v>
      </c>
      <c r="G7060" s="367">
        <v>116.99999999999999</v>
      </c>
      <c r="H7060" s="367">
        <v>6500</v>
      </c>
      <c r="I7060" s="384">
        <v>5345.9986188221292</v>
      </c>
      <c r="J7060" s="367">
        <v>117</v>
      </c>
      <c r="K7060" s="367">
        <v>1575.7575757575751</v>
      </c>
      <c r="L7060" s="384">
        <v>18036.135684413701</v>
      </c>
      <c r="M7060" s="367">
        <v>116.99999999999996</v>
      </c>
      <c r="N7060" s="367">
        <v>26</v>
      </c>
      <c r="O7060" s="384">
        <v>78.363193001426751</v>
      </c>
      <c r="P7060" s="367">
        <v>1.6965000000000001</v>
      </c>
      <c r="Q7060" s="367">
        <v>26</v>
      </c>
      <c r="R7060" s="384">
        <v>233.61823441635062</v>
      </c>
      <c r="S7060" s="367">
        <v>1.6380000000000001</v>
      </c>
      <c r="T7060" s="367">
        <v>896.55172413793093</v>
      </c>
      <c r="U7060" s="384">
        <v>13910.519470997817</v>
      </c>
      <c r="V7060" s="367">
        <v>117</v>
      </c>
      <c r="W7060" s="367">
        <v>43333.333333333328</v>
      </c>
      <c r="X7060" s="384">
        <v>17121.628453722624</v>
      </c>
      <c r="Y7060" s="386">
        <v>116.99999999999999</v>
      </c>
      <c r="Z7060" s="367"/>
      <c r="AA7060" s="367"/>
      <c r="AB7060" s="367"/>
      <c r="AC7060" s="367"/>
      <c r="AD7060" s="367"/>
      <c r="AE7060" s="367"/>
      <c r="AF7060" s="367"/>
      <c r="AG7060" s="367"/>
      <c r="AH7060" s="367"/>
      <c r="AI7060" s="367"/>
      <c r="AJ7060" s="367"/>
      <c r="AK7060" s="367"/>
      <c r="AL7060" s="367"/>
      <c r="AM7060" s="367"/>
      <c r="AN7060" s="367"/>
      <c r="AO7060" s="367"/>
      <c r="AP7060" s="367"/>
      <c r="AQ7060" s="367"/>
      <c r="AR7060" s="367"/>
      <c r="AS7060" s="367"/>
      <c r="AT7060" s="367"/>
    </row>
    <row r="7061" spans="2:46" ht="13.8">
      <c r="B7061" s="26">
        <v>4.4999999999999991</v>
      </c>
      <c r="C7061" s="363">
        <v>102.08499302349792</v>
      </c>
      <c r="D7061" s="367">
        <v>121.49999999999999</v>
      </c>
      <c r="E7061" s="367">
        <v>1255.8139534883717</v>
      </c>
      <c r="F7061" s="367">
        <v>1243.8771288025912</v>
      </c>
      <c r="G7061" s="367">
        <v>121.49999999999997</v>
      </c>
      <c r="H7061" s="367">
        <v>6750</v>
      </c>
      <c r="I7061" s="384">
        <v>4533.7648642564136</v>
      </c>
      <c r="J7061" s="367">
        <v>121.5</v>
      </c>
      <c r="K7061" s="367">
        <v>1636.3636363636356</v>
      </c>
      <c r="L7061" s="384">
        <v>18663.654137215675</v>
      </c>
      <c r="M7061" s="367">
        <v>121.49999999999996</v>
      </c>
      <c r="N7061" s="367">
        <v>27</v>
      </c>
      <c r="O7061" s="384">
        <v>80.305898891699442</v>
      </c>
      <c r="P7061" s="367">
        <v>1.7617500000000001</v>
      </c>
      <c r="Q7061" s="367">
        <v>27</v>
      </c>
      <c r="R7061" s="384">
        <v>242.09796207854041</v>
      </c>
      <c r="S7061" s="367">
        <v>1.7009999999999998</v>
      </c>
      <c r="T7061" s="367">
        <v>931.03448275862058</v>
      </c>
      <c r="U7061" s="384">
        <v>14378.455530427325</v>
      </c>
      <c r="V7061" s="367">
        <v>121.49999999999999</v>
      </c>
      <c r="W7061" s="367">
        <v>44999.999999999993</v>
      </c>
      <c r="X7061" s="384">
        <v>17777.658024485769</v>
      </c>
      <c r="Y7061" s="386">
        <v>121.49999999999997</v>
      </c>
      <c r="Z7061" s="367"/>
      <c r="AA7061" s="367"/>
      <c r="AB7061" s="367"/>
      <c r="AC7061" s="367"/>
      <c r="AD7061" s="367"/>
      <c r="AE7061" s="367"/>
      <c r="AF7061" s="367"/>
      <c r="AG7061" s="367"/>
      <c r="AH7061" s="367"/>
      <c r="AI7061" s="367"/>
      <c r="AJ7061" s="367"/>
      <c r="AK7061" s="367"/>
      <c r="AL7061" s="367"/>
      <c r="AM7061" s="367"/>
      <c r="AN7061" s="367"/>
      <c r="AO7061" s="367"/>
      <c r="AP7061" s="367"/>
      <c r="AQ7061" s="367"/>
      <c r="AR7061" s="367"/>
      <c r="AS7061" s="367"/>
      <c r="AT7061" s="367"/>
    </row>
    <row r="7062" spans="2:46" ht="13.8">
      <c r="B7062" s="26">
        <v>4.6666666666666661</v>
      </c>
      <c r="C7062" s="363">
        <v>105.86548845442447</v>
      </c>
      <c r="D7062" s="367">
        <v>125.99999999999999</v>
      </c>
      <c r="E7062" s="367">
        <v>1302.3255813953483</v>
      </c>
      <c r="F7062" s="367">
        <v>1200.2872310729872</v>
      </c>
      <c r="G7062" s="367">
        <v>125.99999999999996</v>
      </c>
      <c r="H7062" s="367">
        <v>7000</v>
      </c>
      <c r="I7062" s="384">
        <v>3646.134881093747</v>
      </c>
      <c r="J7062" s="367">
        <v>125.99999999999999</v>
      </c>
      <c r="K7062" s="367">
        <v>1696.9696969696961</v>
      </c>
      <c r="L7062" s="384">
        <v>19286.270436423449</v>
      </c>
      <c r="M7062" s="367">
        <v>125.99999999999994</v>
      </c>
      <c r="N7062" s="367">
        <v>28</v>
      </c>
      <c r="O7062" s="384">
        <v>82.169251961874309</v>
      </c>
      <c r="P7062" s="367">
        <v>1.827</v>
      </c>
      <c r="Q7062" s="367">
        <v>28</v>
      </c>
      <c r="R7062" s="384">
        <v>250.54023870027606</v>
      </c>
      <c r="S7062" s="367">
        <v>1.764</v>
      </c>
      <c r="T7062" s="367">
        <v>965.51724137931024</v>
      </c>
      <c r="U7062" s="384">
        <v>14841.422410580966</v>
      </c>
      <c r="V7062" s="367">
        <v>125.99999999999999</v>
      </c>
      <c r="W7062" s="367">
        <v>46666.666666666657</v>
      </c>
      <c r="X7062" s="384">
        <v>18433.502810024183</v>
      </c>
      <c r="Y7062" s="386">
        <v>125.99999999999997</v>
      </c>
      <c r="Z7062" s="367"/>
      <c r="AA7062" s="367"/>
      <c r="AB7062" s="367"/>
      <c r="AC7062" s="367"/>
      <c r="AD7062" s="367"/>
      <c r="AE7062" s="367"/>
      <c r="AF7062" s="367"/>
      <c r="AG7062" s="367"/>
      <c r="AH7062" s="367"/>
      <c r="AI7062" s="367"/>
      <c r="AJ7062" s="367"/>
      <c r="AK7062" s="367"/>
      <c r="AL7062" s="367"/>
      <c r="AM7062" s="367"/>
      <c r="AN7062" s="367"/>
      <c r="AO7062" s="367"/>
      <c r="AP7062" s="367"/>
      <c r="AQ7062" s="367"/>
      <c r="AR7062" s="367"/>
      <c r="AS7062" s="367"/>
      <c r="AT7062" s="367"/>
    </row>
    <row r="7063" spans="2:46" ht="13.8">
      <c r="B7063" s="26">
        <v>4.833333333333333</v>
      </c>
      <c r="C7063" s="363">
        <v>109.64595315416457</v>
      </c>
      <c r="D7063" s="367">
        <v>130.5</v>
      </c>
      <c r="E7063" s="367">
        <v>1348.8372093023249</v>
      </c>
      <c r="F7063" s="367">
        <v>1150.2930889849124</v>
      </c>
      <c r="G7063" s="367">
        <v>130.49999999999994</v>
      </c>
      <c r="H7063" s="367">
        <v>7250</v>
      </c>
      <c r="I7063" s="384">
        <v>2683.1086693341208</v>
      </c>
      <c r="J7063" s="367">
        <v>130.5</v>
      </c>
      <c r="K7063" s="367">
        <v>1757.5757575757566</v>
      </c>
      <c r="L7063" s="384">
        <v>19903.984582037036</v>
      </c>
      <c r="M7063" s="367">
        <v>130.49999999999994</v>
      </c>
      <c r="N7063" s="367">
        <v>29</v>
      </c>
      <c r="O7063" s="384">
        <v>83.953252211951323</v>
      </c>
      <c r="P7063" s="367">
        <v>1.89225</v>
      </c>
      <c r="Q7063" s="367">
        <v>29</v>
      </c>
      <c r="R7063" s="384">
        <v>258.94506428155751</v>
      </c>
      <c r="S7063" s="367">
        <v>1.827</v>
      </c>
      <c r="T7063" s="367">
        <v>999.99999999999989</v>
      </c>
      <c r="U7063" s="384">
        <v>15299.420111458738</v>
      </c>
      <c r="V7063" s="367">
        <v>130.5</v>
      </c>
      <c r="W7063" s="367">
        <v>48333.333333333321</v>
      </c>
      <c r="X7063" s="384">
        <v>19089.162810337868</v>
      </c>
      <c r="Y7063" s="386">
        <v>130.49999999999997</v>
      </c>
      <c r="Z7063" s="367"/>
      <c r="AA7063" s="367"/>
      <c r="AB7063" s="367"/>
      <c r="AC7063" s="367"/>
      <c r="AD7063" s="367"/>
      <c r="AE7063" s="367"/>
      <c r="AF7063" s="367"/>
      <c r="AG7063" s="367"/>
      <c r="AH7063" s="367"/>
      <c r="AI7063" s="367"/>
      <c r="AJ7063" s="367"/>
      <c r="AK7063" s="367"/>
      <c r="AL7063" s="367"/>
      <c r="AM7063" s="367"/>
      <c r="AN7063" s="367"/>
      <c r="AO7063" s="367"/>
      <c r="AP7063" s="367"/>
      <c r="AQ7063" s="367"/>
      <c r="AR7063" s="367"/>
      <c r="AS7063" s="367"/>
      <c r="AT7063" s="367"/>
    </row>
    <row r="7064" spans="2:46" ht="13.8">
      <c r="B7064" s="26">
        <v>5</v>
      </c>
      <c r="C7064" s="363">
        <v>113.4263871227182</v>
      </c>
      <c r="D7064" s="367">
        <v>135</v>
      </c>
      <c r="E7064" s="367">
        <v>1395.3488372093016</v>
      </c>
      <c r="F7064" s="367">
        <v>1093.894702538367</v>
      </c>
      <c r="G7064" s="367">
        <v>134.99999999999994</v>
      </c>
      <c r="H7064" s="367">
        <v>7500</v>
      </c>
      <c r="I7064" s="384">
        <v>1644.6862289775443</v>
      </c>
      <c r="J7064" s="367">
        <v>135</v>
      </c>
      <c r="K7064" s="367">
        <v>1818.1818181818171</v>
      </c>
      <c r="L7064" s="384">
        <v>20516.796574056425</v>
      </c>
      <c r="M7064" s="367">
        <v>134.99999999999994</v>
      </c>
      <c r="N7064" s="367">
        <v>30</v>
      </c>
      <c r="O7064" s="384">
        <v>85.657899641930527</v>
      </c>
      <c r="P7064" s="367">
        <v>1.9575</v>
      </c>
      <c r="Q7064" s="367">
        <v>30</v>
      </c>
      <c r="R7064" s="384">
        <v>267.31243882238482</v>
      </c>
      <c r="S7064" s="367">
        <v>1.8900000000000001</v>
      </c>
      <c r="T7064" s="367">
        <v>1034.4827586206895</v>
      </c>
      <c r="U7064" s="384">
        <v>15752.448633060632</v>
      </c>
      <c r="V7064" s="367">
        <v>134.99999999999997</v>
      </c>
      <c r="W7064" s="367">
        <v>49999.999999999985</v>
      </c>
      <c r="X7064" s="384">
        <v>19744.638025426815</v>
      </c>
      <c r="Y7064" s="386">
        <v>134.99999999999994</v>
      </c>
      <c r="Z7064" s="367"/>
      <c r="AA7064" s="367"/>
      <c r="AB7064" s="367"/>
      <c r="AC7064" s="367"/>
      <c r="AD7064" s="367"/>
      <c r="AE7064" s="367"/>
      <c r="AF7064" s="367"/>
      <c r="AG7064" s="367"/>
      <c r="AH7064" s="367"/>
      <c r="AI7064" s="367"/>
      <c r="AJ7064" s="367"/>
      <c r="AK7064" s="367"/>
      <c r="AL7064" s="367"/>
      <c r="AM7064" s="367"/>
      <c r="AN7064" s="367"/>
      <c r="AO7064" s="367"/>
      <c r="AP7064" s="367"/>
      <c r="AQ7064" s="367"/>
      <c r="AR7064" s="367"/>
      <c r="AS7064" s="367"/>
      <c r="AT7064" s="367"/>
    </row>
    <row r="7065" spans="2:46" ht="13.8">
      <c r="B7065" s="26">
        <v>5.166666666666667</v>
      </c>
      <c r="C7065" s="363">
        <v>117.20679036008541</v>
      </c>
      <c r="D7065" s="367">
        <v>139.50000000000003</v>
      </c>
      <c r="E7065" s="367">
        <v>1441.8604651162782</v>
      </c>
      <c r="F7065" s="367">
        <v>1031.0920717333511</v>
      </c>
      <c r="G7065" s="367">
        <v>139.49999999999991</v>
      </c>
      <c r="H7065" s="367">
        <v>7750</v>
      </c>
      <c r="I7065" s="384">
        <v>530.86756002401398</v>
      </c>
      <c r="J7065" s="367">
        <v>139.5</v>
      </c>
      <c r="K7065" s="367">
        <v>1878.7878787878776</v>
      </c>
      <c r="L7065" s="384">
        <v>21124.706412481613</v>
      </c>
      <c r="M7065" s="367">
        <v>139.49999999999991</v>
      </c>
      <c r="N7065" s="367">
        <v>31</v>
      </c>
      <c r="O7065" s="384">
        <v>87.283194251811921</v>
      </c>
      <c r="P7065" s="367">
        <v>2.0227500000000003</v>
      </c>
      <c r="Q7065" s="367">
        <v>31</v>
      </c>
      <c r="R7065" s="384">
        <v>275.64236232275789</v>
      </c>
      <c r="S7065" s="367">
        <v>1.9529999999999998</v>
      </c>
      <c r="T7065" s="367">
        <v>1068.9655172413791</v>
      </c>
      <c r="U7065" s="384">
        <v>16200.507975386661</v>
      </c>
      <c r="V7065" s="367">
        <v>139.49999999999997</v>
      </c>
      <c r="W7065" s="367">
        <v>51666.66666666665</v>
      </c>
      <c r="X7065" s="384">
        <v>20399.928455291032</v>
      </c>
      <c r="Y7065" s="386">
        <v>139.49999999999994</v>
      </c>
      <c r="Z7065" s="367"/>
      <c r="AA7065" s="367"/>
      <c r="AB7065" s="367"/>
      <c r="AC7065" s="367"/>
      <c r="AD7065" s="367"/>
      <c r="AE7065" s="367"/>
      <c r="AF7065" s="367"/>
      <c r="AG7065" s="367"/>
      <c r="AH7065" s="367"/>
      <c r="AI7065" s="367"/>
      <c r="AJ7065" s="367"/>
      <c r="AK7065" s="367"/>
      <c r="AL7065" s="367"/>
      <c r="AM7065" s="367"/>
      <c r="AN7065" s="367"/>
      <c r="AO7065" s="367"/>
      <c r="AP7065" s="367"/>
      <c r="AQ7065" s="367"/>
      <c r="AR7065" s="367"/>
      <c r="AS7065" s="367"/>
      <c r="AT7065" s="367"/>
    </row>
    <row r="7066" spans="2:46" ht="13.8">
      <c r="B7066" s="26">
        <v>5.3333333333333339</v>
      </c>
      <c r="C7066" s="363">
        <v>120.98716286626613</v>
      </c>
      <c r="D7066" s="367">
        <v>144.00000000000003</v>
      </c>
      <c r="E7066" s="367">
        <v>1488.3720930232548</v>
      </c>
      <c r="F7066" s="367">
        <v>961.88519656986432</v>
      </c>
      <c r="G7066" s="367">
        <v>143.99999999999991</v>
      </c>
      <c r="H7066" s="367">
        <v>8000</v>
      </c>
      <c r="I7066" s="384">
        <v>-658.34733752647003</v>
      </c>
      <c r="J7066" s="367">
        <v>144</v>
      </c>
      <c r="K7066" s="367">
        <v>1939.3939393939381</v>
      </c>
      <c r="L7066" s="384">
        <v>21727.714097312615</v>
      </c>
      <c r="M7066" s="367">
        <v>143.99999999999991</v>
      </c>
      <c r="N7066" s="367">
        <v>32</v>
      </c>
      <c r="O7066" s="384">
        <v>88.829136041595476</v>
      </c>
      <c r="P7066" s="367">
        <v>2.0880000000000001</v>
      </c>
      <c r="Q7066" s="367">
        <v>32</v>
      </c>
      <c r="R7066" s="384">
        <v>283.93483478267683</v>
      </c>
      <c r="S7066" s="367">
        <v>2.016</v>
      </c>
      <c r="T7066" s="367">
        <v>1103.4482758620688</v>
      </c>
      <c r="U7066" s="384">
        <v>16643.598138436817</v>
      </c>
      <c r="V7066" s="367">
        <v>143.99999999999997</v>
      </c>
      <c r="W7066" s="367">
        <v>53333.333333333314</v>
      </c>
      <c r="X7066" s="384">
        <v>21055.034099930526</v>
      </c>
      <c r="Y7066" s="386">
        <v>143.99999999999994</v>
      </c>
      <c r="Z7066" s="367"/>
      <c r="AA7066" s="367"/>
      <c r="AB7066" s="367"/>
      <c r="AC7066" s="367"/>
      <c r="AD7066" s="367"/>
      <c r="AE7066" s="367"/>
      <c r="AF7066" s="367"/>
      <c r="AG7066" s="367"/>
      <c r="AH7066" s="367"/>
      <c r="AI7066" s="367"/>
      <c r="AJ7066" s="367"/>
      <c r="AK7066" s="367"/>
      <c r="AL7066" s="367"/>
      <c r="AM7066" s="367"/>
      <c r="AN7066" s="367"/>
      <c r="AO7066" s="367"/>
      <c r="AP7066" s="367"/>
      <c r="AQ7066" s="367"/>
      <c r="AR7066" s="367"/>
      <c r="AS7066" s="367"/>
      <c r="AT7066" s="367"/>
    </row>
    <row r="7067" spans="2:46" ht="13.8">
      <c r="B7067" s="26">
        <v>5.5000000000000009</v>
      </c>
      <c r="C7067" s="363">
        <v>124.76750464126036</v>
      </c>
      <c r="D7067" s="367">
        <v>148.50000000000003</v>
      </c>
      <c r="E7067" s="367">
        <v>1534.8837209302314</v>
      </c>
      <c r="F7067" s="367">
        <v>886.27407704790687</v>
      </c>
      <c r="G7067" s="367">
        <v>148.49999999999991</v>
      </c>
      <c r="H7067" s="367">
        <v>8250</v>
      </c>
      <c r="I7067" s="384">
        <v>-1922.9584636739075</v>
      </c>
      <c r="J7067" s="367">
        <v>148.5</v>
      </c>
      <c r="K7067" s="367">
        <v>1999.9999999999986</v>
      </c>
      <c r="L7067" s="384">
        <v>22325.81962854942</v>
      </c>
      <c r="M7067" s="367">
        <v>148.49999999999991</v>
      </c>
      <c r="N7067" s="367">
        <v>33</v>
      </c>
      <c r="O7067" s="384">
        <v>90.295725011281206</v>
      </c>
      <c r="P7067" s="367">
        <v>2.1532499999999999</v>
      </c>
      <c r="Q7067" s="367">
        <v>33</v>
      </c>
      <c r="R7067" s="384">
        <v>292.18985620214158</v>
      </c>
      <c r="S7067" s="367">
        <v>2.0790000000000002</v>
      </c>
      <c r="T7067" s="367">
        <v>1137.9310344827586</v>
      </c>
      <c r="U7067" s="384">
        <v>17081.719122211111</v>
      </c>
      <c r="V7067" s="367">
        <v>148.5</v>
      </c>
      <c r="W7067" s="367">
        <v>54999.999999999978</v>
      </c>
      <c r="X7067" s="384">
        <v>21709.954959345279</v>
      </c>
      <c r="Y7067" s="386">
        <v>148.49999999999994</v>
      </c>
      <c r="Z7067" s="367"/>
      <c r="AA7067" s="367"/>
      <c r="AB7067" s="367"/>
      <c r="AC7067" s="367"/>
      <c r="AD7067" s="367"/>
      <c r="AE7067" s="367"/>
      <c r="AF7067" s="367"/>
      <c r="AG7067" s="367"/>
      <c r="AH7067" s="367"/>
      <c r="AI7067" s="367"/>
      <c r="AJ7067" s="367"/>
      <c r="AK7067" s="367"/>
      <c r="AL7067" s="367"/>
      <c r="AM7067" s="367"/>
      <c r="AN7067" s="367"/>
      <c r="AO7067" s="367"/>
      <c r="AP7067" s="367"/>
      <c r="AQ7067" s="367"/>
      <c r="AR7067" s="367"/>
      <c r="AS7067" s="367"/>
      <c r="AT7067" s="367"/>
    </row>
    <row r="7068" spans="2:46" ht="13.8">
      <c r="B7068" s="26">
        <v>5.6666666666666679</v>
      </c>
      <c r="C7068" s="363">
        <v>128.54781568506817</v>
      </c>
      <c r="D7068" s="367">
        <v>153.00000000000003</v>
      </c>
      <c r="E7068" s="367">
        <v>1581.3953488372081</v>
      </c>
      <c r="F7068" s="367">
        <v>804.25871316747953</v>
      </c>
      <c r="G7068" s="367">
        <v>152.99999999999989</v>
      </c>
      <c r="H7068" s="367">
        <v>8500</v>
      </c>
      <c r="I7068" s="384">
        <v>-3262.9658184182904</v>
      </c>
      <c r="J7068" s="367">
        <v>152.99999999999997</v>
      </c>
      <c r="K7068" s="367">
        <v>2060.6060606060591</v>
      </c>
      <c r="L7068" s="384">
        <v>22919.023006192023</v>
      </c>
      <c r="M7068" s="367">
        <v>152.99999999999991</v>
      </c>
      <c r="N7068" s="367">
        <v>34</v>
      </c>
      <c r="O7068" s="384">
        <v>91.682961160869084</v>
      </c>
      <c r="P7068" s="367">
        <v>2.2184999999999997</v>
      </c>
      <c r="Q7068" s="367">
        <v>34</v>
      </c>
      <c r="R7068" s="384">
        <v>300.40742658115215</v>
      </c>
      <c r="S7068" s="367">
        <v>2.1419999999999999</v>
      </c>
      <c r="T7068" s="367">
        <v>1172.4137931034484</v>
      </c>
      <c r="U7068" s="384">
        <v>17514.870926709526</v>
      </c>
      <c r="V7068" s="367">
        <v>153</v>
      </c>
      <c r="W7068" s="367">
        <v>56666.666666666642</v>
      </c>
      <c r="X7068" s="384">
        <v>22364.691033535299</v>
      </c>
      <c r="Y7068" s="386">
        <v>152.99999999999991</v>
      </c>
      <c r="Z7068" s="367"/>
      <c r="AA7068" s="367"/>
      <c r="AB7068" s="367"/>
      <c r="AC7068" s="367"/>
      <c r="AD7068" s="367"/>
      <c r="AE7068" s="367"/>
      <c r="AF7068" s="367"/>
      <c r="AG7068" s="367"/>
      <c r="AH7068" s="367"/>
      <c r="AI7068" s="367"/>
      <c r="AJ7068" s="367"/>
      <c r="AK7068" s="367"/>
      <c r="AL7068" s="367"/>
      <c r="AM7068" s="367"/>
      <c r="AN7068" s="367"/>
      <c r="AO7068" s="367"/>
      <c r="AP7068" s="367"/>
      <c r="AQ7068" s="367"/>
      <c r="AR7068" s="367"/>
      <c r="AS7068" s="367"/>
      <c r="AT7068" s="367"/>
    </row>
    <row r="7069" spans="2:46" ht="13.8">
      <c r="B7069" s="26">
        <v>5.8333333333333348</v>
      </c>
      <c r="C7069" s="363">
        <v>132.32809599768956</v>
      </c>
      <c r="D7069" s="367">
        <v>157.50000000000006</v>
      </c>
      <c r="E7069" s="367">
        <v>1627.9069767441847</v>
      </c>
      <c r="F7069" s="367">
        <v>715.83910492858058</v>
      </c>
      <c r="G7069" s="367">
        <v>157.49999999999989</v>
      </c>
      <c r="H7069" s="367">
        <v>8750</v>
      </c>
      <c r="I7069" s="384">
        <v>-4678.3694017596345</v>
      </c>
      <c r="J7069" s="367">
        <v>157.49999999999997</v>
      </c>
      <c r="K7069" s="367">
        <v>2121.2121212121197</v>
      </c>
      <c r="L7069" s="384">
        <v>23507.324230240443</v>
      </c>
      <c r="M7069" s="367">
        <v>157.49999999999989</v>
      </c>
      <c r="N7069" s="367">
        <v>35</v>
      </c>
      <c r="O7069" s="384">
        <v>92.99084449035918</v>
      </c>
      <c r="P7069" s="367">
        <v>2.2837499999999999</v>
      </c>
      <c r="Q7069" s="367">
        <v>35</v>
      </c>
      <c r="R7069" s="384">
        <v>308.58754591970853</v>
      </c>
      <c r="S7069" s="367">
        <v>2.2050000000000001</v>
      </c>
      <c r="T7069" s="367">
        <v>1206.8965517241381</v>
      </c>
      <c r="U7069" s="384">
        <v>17943.05355193208</v>
      </c>
      <c r="V7069" s="367">
        <v>157.50000000000003</v>
      </c>
      <c r="W7069" s="367">
        <v>58333.333333333307</v>
      </c>
      <c r="X7069" s="384">
        <v>23019.242322500599</v>
      </c>
      <c r="Y7069" s="386">
        <v>157.49999999999991</v>
      </c>
      <c r="Z7069" s="367"/>
      <c r="AA7069" s="367"/>
      <c r="AB7069" s="367"/>
      <c r="AC7069" s="367"/>
      <c r="AD7069" s="367"/>
      <c r="AE7069" s="367"/>
      <c r="AF7069" s="367"/>
      <c r="AG7069" s="367"/>
      <c r="AH7069" s="367"/>
      <c r="AI7069" s="367"/>
      <c r="AJ7069" s="367"/>
      <c r="AK7069" s="367"/>
      <c r="AL7069" s="367"/>
      <c r="AM7069" s="367"/>
      <c r="AN7069" s="367"/>
      <c r="AO7069" s="367"/>
      <c r="AP7069" s="367"/>
      <c r="AQ7069" s="367"/>
      <c r="AR7069" s="367"/>
      <c r="AS7069" s="367"/>
      <c r="AT7069" s="367"/>
    </row>
    <row r="7070" spans="2:46" ht="13.8">
      <c r="B7070" s="26">
        <v>6.0000000000000018</v>
      </c>
      <c r="C7070" s="363">
        <v>136.1083455791244</v>
      </c>
      <c r="D7070" s="367">
        <v>162.00000000000006</v>
      </c>
      <c r="E7070" s="367">
        <v>1674.4186046511613</v>
      </c>
      <c r="F7070" s="367">
        <v>621.01525233121185</v>
      </c>
      <c r="G7070" s="367">
        <v>161.99999999999986</v>
      </c>
      <c r="H7070" s="367">
        <v>9000</v>
      </c>
      <c r="I7070" s="384">
        <v>-6169.1692136979427</v>
      </c>
      <c r="J7070" s="367">
        <v>162</v>
      </c>
      <c r="K7070" s="367">
        <v>2181.8181818181802</v>
      </c>
      <c r="L7070" s="384">
        <v>24090.723300694659</v>
      </c>
      <c r="M7070" s="367">
        <v>161.99999999999989</v>
      </c>
      <c r="N7070" s="367">
        <v>36</v>
      </c>
      <c r="O7070" s="384">
        <v>94.219374999751423</v>
      </c>
      <c r="P7070" s="367">
        <v>2.3490000000000002</v>
      </c>
      <c r="Q7070" s="367">
        <v>36</v>
      </c>
      <c r="R7070" s="384">
        <v>316.73021421781067</v>
      </c>
      <c r="S7070" s="367">
        <v>2.2679999999999998</v>
      </c>
      <c r="T7070" s="367">
        <v>1241.3793103448279</v>
      </c>
      <c r="U7070" s="384">
        <v>18366.266997878756</v>
      </c>
      <c r="V7070" s="367">
        <v>162.00000000000006</v>
      </c>
      <c r="W7070" s="367">
        <v>59999.999999999971</v>
      </c>
      <c r="X7070" s="384">
        <v>23673.608826241158</v>
      </c>
      <c r="Y7070" s="386">
        <v>161.99999999999991</v>
      </c>
      <c r="Z7070" s="367"/>
      <c r="AA7070" s="367"/>
      <c r="AB7070" s="367"/>
      <c r="AC7070" s="367"/>
      <c r="AD7070" s="367"/>
      <c r="AE7070" s="367"/>
      <c r="AF7070" s="367"/>
      <c r="AG7070" s="367"/>
      <c r="AH7070" s="367"/>
      <c r="AI7070" s="367"/>
      <c r="AJ7070" s="367"/>
      <c r="AK7070" s="367"/>
      <c r="AL7070" s="367"/>
      <c r="AM7070" s="367"/>
      <c r="AN7070" s="367"/>
      <c r="AO7070" s="367"/>
      <c r="AP7070" s="367"/>
      <c r="AQ7070" s="367"/>
      <c r="AR7070" s="367"/>
      <c r="AS7070" s="367"/>
      <c r="AT7070" s="367"/>
    </row>
    <row r="7071" spans="2:46" ht="13.8">
      <c r="B7071" s="26">
        <v>6.1666666666666687</v>
      </c>
      <c r="C7071" s="363">
        <v>139.88856442937288</v>
      </c>
      <c r="D7071" s="367">
        <v>166.50000000000006</v>
      </c>
      <c r="E7071" s="367">
        <v>1720.930232558138</v>
      </c>
      <c r="F7071" s="367">
        <v>519.78715537537198</v>
      </c>
      <c r="G7071" s="367">
        <v>166.49999999999986</v>
      </c>
      <c r="H7071" s="367">
        <v>9250</v>
      </c>
      <c r="I7071" s="384">
        <v>-7735.3652542331938</v>
      </c>
      <c r="J7071" s="367">
        <v>166.5</v>
      </c>
      <c r="K7071" s="367">
        <v>2242.4242424242407</v>
      </c>
      <c r="L7071" s="384">
        <v>24669.220217554688</v>
      </c>
      <c r="M7071" s="367">
        <v>166.49999999999989</v>
      </c>
      <c r="N7071" s="367">
        <v>37</v>
      </c>
      <c r="O7071" s="384">
        <v>95.368552689045856</v>
      </c>
      <c r="P7071" s="367">
        <v>2.41425</v>
      </c>
      <c r="Q7071" s="367">
        <v>37</v>
      </c>
      <c r="R7071" s="384">
        <v>324.83543147545879</v>
      </c>
      <c r="S7071" s="367">
        <v>2.331</v>
      </c>
      <c r="T7071" s="367">
        <v>1275.8620689655177</v>
      </c>
      <c r="U7071" s="384">
        <v>18784.511264549565</v>
      </c>
      <c r="V7071" s="367">
        <v>166.50000000000006</v>
      </c>
      <c r="W7071" s="367">
        <v>61666.666666666635</v>
      </c>
      <c r="X7071" s="384">
        <v>24327.790544756979</v>
      </c>
      <c r="Y7071" s="386">
        <v>166.49999999999989</v>
      </c>
      <c r="Z7071" s="367"/>
      <c r="AA7071" s="367"/>
      <c r="AB7071" s="367"/>
      <c r="AC7071" s="367"/>
      <c r="AD7071" s="367"/>
      <c r="AE7071" s="367"/>
      <c r="AF7071" s="367"/>
      <c r="AG7071" s="367"/>
      <c r="AH7071" s="367"/>
      <c r="AI7071" s="367"/>
      <c r="AJ7071" s="367"/>
      <c r="AK7071" s="367"/>
      <c r="AL7071" s="367"/>
      <c r="AM7071" s="367"/>
      <c r="AN7071" s="367"/>
      <c r="AO7071" s="367"/>
      <c r="AP7071" s="367"/>
      <c r="AQ7071" s="367"/>
      <c r="AR7071" s="367"/>
      <c r="AS7071" s="367"/>
      <c r="AT7071" s="367"/>
    </row>
    <row r="7072" spans="2:46" ht="13.8">
      <c r="B7072" s="26">
        <v>6.3333333333333357</v>
      </c>
      <c r="C7072" s="363">
        <v>143.66875254843484</v>
      </c>
      <c r="D7072" s="367">
        <v>171.00000000000006</v>
      </c>
      <c r="E7072" s="367">
        <v>1767.4418604651146</v>
      </c>
      <c r="F7072" s="367">
        <v>412.1548140610621</v>
      </c>
      <c r="G7072" s="367">
        <v>170.99999999999983</v>
      </c>
      <c r="H7072" s="367">
        <v>9500</v>
      </c>
      <c r="I7072" s="384">
        <v>-9376.9575233653995</v>
      </c>
      <c r="J7072" s="367">
        <v>171</v>
      </c>
      <c r="K7072" s="367">
        <v>2303.0303030303012</v>
      </c>
      <c r="L7072" s="384">
        <v>25242.814980820513</v>
      </c>
      <c r="M7072" s="367">
        <v>170.99999999999986</v>
      </c>
      <c r="N7072" s="367">
        <v>38</v>
      </c>
      <c r="O7072" s="384">
        <v>96.438377558242465</v>
      </c>
      <c r="P7072" s="367">
        <v>2.4795000000000003</v>
      </c>
      <c r="Q7072" s="367">
        <v>38</v>
      </c>
      <c r="R7072" s="384">
        <v>332.90319769265267</v>
      </c>
      <c r="S7072" s="367">
        <v>2.3940000000000001</v>
      </c>
      <c r="T7072" s="367">
        <v>1310.3448275862074</v>
      </c>
      <c r="U7072" s="384">
        <v>19197.786351944495</v>
      </c>
      <c r="V7072" s="367">
        <v>171.00000000000006</v>
      </c>
      <c r="W7072" s="367">
        <v>63333.333333333299</v>
      </c>
      <c r="X7072" s="384">
        <v>24981.787478048085</v>
      </c>
      <c r="Y7072" s="386">
        <v>170.99999999999991</v>
      </c>
      <c r="Z7072" s="367"/>
      <c r="AA7072" s="367"/>
      <c r="AB7072" s="367"/>
      <c r="AC7072" s="367"/>
      <c r="AD7072" s="367"/>
      <c r="AE7072" s="367"/>
      <c r="AF7072" s="367"/>
      <c r="AG7072" s="367"/>
      <c r="AH7072" s="367"/>
      <c r="AI7072" s="367"/>
      <c r="AJ7072" s="367"/>
      <c r="AK7072" s="367"/>
      <c r="AL7072" s="367"/>
      <c r="AM7072" s="367"/>
      <c r="AN7072" s="367"/>
      <c r="AO7072" s="367"/>
      <c r="AP7072" s="367"/>
      <c r="AQ7072" s="367"/>
      <c r="AR7072" s="367"/>
      <c r="AS7072" s="367"/>
      <c r="AT7072" s="367"/>
    </row>
    <row r="7073" spans="2:46" ht="13.8">
      <c r="B7073" s="26">
        <v>6.5000000000000027</v>
      </c>
      <c r="C7073" s="363">
        <v>147.44890993631034</v>
      </c>
      <c r="D7073" s="367">
        <v>175.50000000000006</v>
      </c>
      <c r="E7073" s="367">
        <v>1813.9534883720912</v>
      </c>
      <c r="F7073" s="367">
        <v>298.11822838828078</v>
      </c>
      <c r="G7073" s="367">
        <v>175.49999999999983</v>
      </c>
      <c r="H7073" s="367">
        <v>9750</v>
      </c>
      <c r="I7073" s="384">
        <v>-11093.94602109456</v>
      </c>
      <c r="J7073" s="367">
        <v>175.5</v>
      </c>
      <c r="K7073" s="367">
        <v>2363.6363636363617</v>
      </c>
      <c r="L7073" s="384">
        <v>25811.507590492147</v>
      </c>
      <c r="M7073" s="367">
        <v>175.49999999999989</v>
      </c>
      <c r="N7073" s="367">
        <v>39</v>
      </c>
      <c r="O7073" s="384">
        <v>97.428849607341192</v>
      </c>
      <c r="P7073" s="367">
        <v>2.5447500000000001</v>
      </c>
      <c r="Q7073" s="367">
        <v>39</v>
      </c>
      <c r="R7073" s="384">
        <v>340.9335128693923</v>
      </c>
      <c r="S7073" s="367">
        <v>2.4570000000000003</v>
      </c>
      <c r="T7073" s="367">
        <v>1344.8275862068972</v>
      </c>
      <c r="U7073" s="384">
        <v>19606.092260063564</v>
      </c>
      <c r="V7073" s="367">
        <v>175.50000000000009</v>
      </c>
      <c r="W7073" s="367">
        <v>64999.999999999964</v>
      </c>
      <c r="X7073" s="384">
        <v>25635.59962611445</v>
      </c>
      <c r="Y7073" s="386">
        <v>175.49999999999991</v>
      </c>
      <c r="Z7073" s="367"/>
      <c r="AA7073" s="367"/>
      <c r="AB7073" s="367"/>
      <c r="AC7073" s="367"/>
      <c r="AD7073" s="367"/>
      <c r="AE7073" s="367"/>
      <c r="AF7073" s="367"/>
      <c r="AG7073" s="367"/>
      <c r="AH7073" s="367"/>
      <c r="AI7073" s="367"/>
      <c r="AJ7073" s="367"/>
      <c r="AK7073" s="367"/>
      <c r="AL7073" s="367"/>
      <c r="AM7073" s="367"/>
      <c r="AN7073" s="367"/>
      <c r="AO7073" s="367"/>
      <c r="AP7073" s="367"/>
      <c r="AQ7073" s="367"/>
      <c r="AR7073" s="367"/>
      <c r="AS7073" s="367"/>
      <c r="AT7073" s="367"/>
    </row>
    <row r="7074" spans="2:46" ht="13.8">
      <c r="B7074" s="26">
        <v>6.6666666666666696</v>
      </c>
      <c r="C7074" s="363">
        <v>151.22903659299942</v>
      </c>
      <c r="D7074" s="367">
        <v>180.00000000000009</v>
      </c>
      <c r="E7074" s="367">
        <v>1860.4651162790678</v>
      </c>
      <c r="F7074" s="367">
        <v>177.67739835702889</v>
      </c>
      <c r="G7074" s="367">
        <v>179.99999999999983</v>
      </c>
      <c r="H7074" s="367">
        <v>10000</v>
      </c>
      <c r="I7074" s="384">
        <v>-12886.330747420672</v>
      </c>
      <c r="J7074" s="367">
        <v>180</v>
      </c>
      <c r="K7074" s="367">
        <v>2424.2424242424222</v>
      </c>
      <c r="L7074" s="384">
        <v>26375.298046569587</v>
      </c>
      <c r="M7074" s="367">
        <v>179.99999999999986</v>
      </c>
      <c r="N7074" s="367">
        <v>40</v>
      </c>
      <c r="O7074" s="384">
        <v>98.339968836342166</v>
      </c>
      <c r="P7074" s="367">
        <v>2.61</v>
      </c>
      <c r="Q7074" s="367">
        <v>40</v>
      </c>
      <c r="R7074" s="384">
        <v>348.92637700567775</v>
      </c>
      <c r="S7074" s="367">
        <v>2.5199999999999996</v>
      </c>
      <c r="T7074" s="367">
        <v>1379.310344827587</v>
      </c>
      <c r="U7074" s="384">
        <v>20009.428988906755</v>
      </c>
      <c r="V7074" s="367">
        <v>180.00000000000009</v>
      </c>
      <c r="W7074" s="367">
        <v>66666.666666666628</v>
      </c>
      <c r="X7074" s="384">
        <v>26289.226988956081</v>
      </c>
      <c r="Y7074" s="386">
        <v>179.99999999999989</v>
      </c>
      <c r="Z7074" s="367"/>
      <c r="AA7074" s="367"/>
      <c r="AB7074" s="367"/>
      <c r="AC7074" s="367"/>
      <c r="AD7074" s="367"/>
      <c r="AE7074" s="367"/>
      <c r="AF7074" s="367"/>
      <c r="AG7074" s="367"/>
      <c r="AH7074" s="367"/>
      <c r="AI7074" s="367"/>
      <c r="AJ7074" s="367"/>
      <c r="AK7074" s="367"/>
      <c r="AL7074" s="367"/>
      <c r="AM7074" s="367"/>
      <c r="AN7074" s="367"/>
      <c r="AO7074" s="367"/>
      <c r="AP7074" s="367"/>
      <c r="AQ7074" s="367"/>
      <c r="AR7074" s="367"/>
      <c r="AS7074" s="367"/>
      <c r="AT7074" s="367"/>
    </row>
    <row r="7075" spans="2:46" ht="13.8">
      <c r="B7075" s="26">
        <v>6.8333333333333366</v>
      </c>
      <c r="C7075" s="363">
        <v>155.00913251850204</v>
      </c>
      <c r="D7075" s="367">
        <v>184.50000000000011</v>
      </c>
      <c r="E7075" s="367">
        <v>1906.9767441860445</v>
      </c>
      <c r="F7075" s="367">
        <v>50.832323967306358</v>
      </c>
      <c r="G7075" s="367">
        <v>184.49999999999983</v>
      </c>
      <c r="H7075" s="367">
        <v>10250</v>
      </c>
      <c r="I7075" s="384">
        <v>-14754.111702343727</v>
      </c>
      <c r="J7075" s="367">
        <v>184.49999999999997</v>
      </c>
      <c r="K7075" s="367">
        <v>2484.8484848484827</v>
      </c>
      <c r="L7075" s="384">
        <v>26934.186349052838</v>
      </c>
      <c r="M7075" s="367">
        <v>184.49999999999986</v>
      </c>
      <c r="N7075" s="367">
        <v>41</v>
      </c>
      <c r="O7075" s="384">
        <v>99.171735245245287</v>
      </c>
      <c r="P7075" s="367">
        <v>2.6752499999999997</v>
      </c>
      <c r="Q7075" s="367">
        <v>41</v>
      </c>
      <c r="R7075" s="384">
        <v>356.88179010150913</v>
      </c>
      <c r="S7075" s="367">
        <v>2.5829999999999997</v>
      </c>
      <c r="T7075" s="367">
        <v>1413.7931034482767</v>
      </c>
      <c r="U7075" s="384">
        <v>20407.796538474078</v>
      </c>
      <c r="V7075" s="367">
        <v>184.50000000000011</v>
      </c>
      <c r="W7075" s="367">
        <v>68333.333333333299</v>
      </c>
      <c r="X7075" s="384">
        <v>26942.669566572993</v>
      </c>
      <c r="Y7075" s="386">
        <v>184.49999999999991</v>
      </c>
      <c r="Z7075" s="367"/>
      <c r="AA7075" s="367"/>
      <c r="AB7075" s="367"/>
      <c r="AC7075" s="367"/>
      <c r="AD7075" s="367"/>
      <c r="AE7075" s="367"/>
      <c r="AF7075" s="367"/>
      <c r="AG7075" s="367"/>
      <c r="AH7075" s="367"/>
      <c r="AI7075" s="367"/>
      <c r="AJ7075" s="367"/>
      <c r="AK7075" s="367"/>
      <c r="AL7075" s="367"/>
      <c r="AM7075" s="367"/>
      <c r="AN7075" s="367"/>
      <c r="AO7075" s="367"/>
      <c r="AP7075" s="367"/>
      <c r="AQ7075" s="367"/>
      <c r="AR7075" s="367"/>
      <c r="AS7075" s="367"/>
      <c r="AT7075" s="367"/>
    </row>
    <row r="7076" spans="2:46" ht="13.8">
      <c r="B7076" s="26">
        <v>7.0000000000000036</v>
      </c>
      <c r="C7076" s="363">
        <v>158.78919771281818</v>
      </c>
      <c r="D7076" s="367">
        <v>189.00000000000011</v>
      </c>
      <c r="E7076" s="367">
        <v>1953.4883720930211</v>
      </c>
      <c r="F7076" s="367">
        <v>-82.416994780885972</v>
      </c>
      <c r="G7076" s="367">
        <v>188.9999999999998</v>
      </c>
      <c r="H7076" s="367">
        <v>10500</v>
      </c>
      <c r="I7076" s="384">
        <v>-16697.288885863749</v>
      </c>
      <c r="J7076" s="367">
        <v>188.99999999999997</v>
      </c>
      <c r="K7076" s="367">
        <v>2545.4545454545432</v>
      </c>
      <c r="L7076" s="384">
        <v>27488.172497941883</v>
      </c>
      <c r="M7076" s="367">
        <v>188.99999999999986</v>
      </c>
      <c r="N7076" s="367">
        <v>42</v>
      </c>
      <c r="O7076" s="384">
        <v>99.92414883405057</v>
      </c>
      <c r="P7076" s="367">
        <v>2.7404999999999999</v>
      </c>
      <c r="Q7076" s="367">
        <v>42</v>
      </c>
      <c r="R7076" s="384">
        <v>364.79975215688626</v>
      </c>
      <c r="S7076" s="367">
        <v>2.6459999999999999</v>
      </c>
      <c r="T7076" s="367">
        <v>1448.2758620689665</v>
      </c>
      <c r="U7076" s="384">
        <v>20801.194908765538</v>
      </c>
      <c r="V7076" s="367">
        <v>189.00000000000014</v>
      </c>
      <c r="W7076" s="367">
        <v>69999.999999999971</v>
      </c>
      <c r="X7076" s="384">
        <v>27595.927358965164</v>
      </c>
      <c r="Y7076" s="386">
        <v>188.99999999999991</v>
      </c>
      <c r="Z7076" s="367"/>
      <c r="AA7076" s="367"/>
      <c r="AB7076" s="367"/>
      <c r="AC7076" s="367"/>
      <c r="AD7076" s="367"/>
      <c r="AE7076" s="367"/>
      <c r="AF7076" s="367"/>
      <c r="AG7076" s="367"/>
      <c r="AH7076" s="367"/>
      <c r="AI7076" s="367"/>
      <c r="AJ7076" s="367"/>
      <c r="AK7076" s="367"/>
      <c r="AL7076" s="367"/>
      <c r="AM7076" s="367"/>
      <c r="AN7076" s="367"/>
      <c r="AO7076" s="367"/>
      <c r="AP7076" s="367"/>
      <c r="AQ7076" s="367"/>
      <c r="AR7076" s="367"/>
      <c r="AS7076" s="367"/>
      <c r="AT7076" s="367"/>
    </row>
    <row r="7077" spans="2:46" ht="13.8">
      <c r="B7077" s="26">
        <v>7.1666666666666705</v>
      </c>
      <c r="C7077" s="363">
        <v>162.56923217594786</v>
      </c>
      <c r="D7077" s="367">
        <v>193.50000000000011</v>
      </c>
      <c r="E7077" s="367">
        <v>1999.9999999999977</v>
      </c>
      <c r="F7077" s="367">
        <v>-222.07055788754977</v>
      </c>
      <c r="G7077" s="367">
        <v>193.4999999999998</v>
      </c>
      <c r="H7077" s="367">
        <v>10750</v>
      </c>
      <c r="I7077" s="384">
        <v>-18715.862297980722</v>
      </c>
      <c r="J7077" s="367">
        <v>193.49999999999997</v>
      </c>
      <c r="K7077" s="367">
        <v>2606.0606060606037</v>
      </c>
      <c r="L7077" s="384">
        <v>28037.256493236735</v>
      </c>
      <c r="M7077" s="367">
        <v>193.49999999999983</v>
      </c>
      <c r="N7077" s="367">
        <v>43</v>
      </c>
      <c r="O7077" s="384">
        <v>100.59720960275804</v>
      </c>
      <c r="P7077" s="367">
        <v>2.8057500000000002</v>
      </c>
      <c r="Q7077" s="367">
        <v>43</v>
      </c>
      <c r="R7077" s="384">
        <v>372.68026317180932</v>
      </c>
      <c r="S7077" s="367">
        <v>2.7090000000000001</v>
      </c>
      <c r="T7077" s="367">
        <v>1482.7586206896563</v>
      </c>
      <c r="U7077" s="384">
        <v>21189.624099781118</v>
      </c>
      <c r="V7077" s="367">
        <v>193.50000000000014</v>
      </c>
      <c r="W7077" s="367">
        <v>71666.666666666642</v>
      </c>
      <c r="X7077" s="384">
        <v>28249.000366132601</v>
      </c>
      <c r="Y7077" s="386">
        <v>193.49999999999991</v>
      </c>
      <c r="Z7077" s="367"/>
      <c r="AA7077" s="367"/>
      <c r="AB7077" s="367"/>
      <c r="AC7077" s="367"/>
      <c r="AD7077" s="367"/>
      <c r="AE7077" s="367"/>
      <c r="AF7077" s="367"/>
      <c r="AG7077" s="367"/>
      <c r="AH7077" s="367"/>
      <c r="AI7077" s="367"/>
      <c r="AJ7077" s="367"/>
      <c r="AK7077" s="367"/>
      <c r="AL7077" s="367"/>
      <c r="AM7077" s="367"/>
      <c r="AN7077" s="367"/>
      <c r="AO7077" s="367"/>
      <c r="AP7077" s="367"/>
      <c r="AQ7077" s="367"/>
      <c r="AR7077" s="367"/>
      <c r="AS7077" s="367"/>
      <c r="AT7077" s="367"/>
    </row>
    <row r="7078" spans="2:46" ht="13.8">
      <c r="B7078" s="26">
        <v>7.3333333333333375</v>
      </c>
      <c r="C7078" s="363">
        <v>166.34923590789109</v>
      </c>
      <c r="D7078" s="367">
        <v>198.00000000000011</v>
      </c>
      <c r="E7078" s="367">
        <v>2046.5116279069744</v>
      </c>
      <c r="F7078" s="367">
        <v>-368.12836535268326</v>
      </c>
      <c r="G7078" s="367">
        <v>197.99999999999977</v>
      </c>
      <c r="H7078" s="367">
        <v>11000</v>
      </c>
      <c r="I7078" s="384">
        <v>-20809.831938694664</v>
      </c>
      <c r="J7078" s="367">
        <v>198</v>
      </c>
      <c r="K7078" s="367">
        <v>2666.6666666666642</v>
      </c>
      <c r="L7078" s="384">
        <v>28581.4383349374</v>
      </c>
      <c r="M7078" s="367">
        <v>197.99999999999983</v>
      </c>
      <c r="N7078" s="367">
        <v>44</v>
      </c>
      <c r="O7078" s="384">
        <v>101.19091755136768</v>
      </c>
      <c r="P7078" s="367">
        <v>2.871</v>
      </c>
      <c r="Q7078" s="367">
        <v>44</v>
      </c>
      <c r="R7078" s="384">
        <v>380.52332314627807</v>
      </c>
      <c r="S7078" s="367">
        <v>2.7720000000000002</v>
      </c>
      <c r="T7078" s="367">
        <v>1517.241379310346</v>
      </c>
      <c r="U7078" s="384">
        <v>21573.084111520831</v>
      </c>
      <c r="V7078" s="367">
        <v>198.00000000000014</v>
      </c>
      <c r="W7078" s="367">
        <v>73333.333333333314</v>
      </c>
      <c r="X7078" s="384">
        <v>28901.888588075308</v>
      </c>
      <c r="Y7078" s="386">
        <v>197.99999999999991</v>
      </c>
      <c r="Z7078" s="367"/>
      <c r="AA7078" s="367"/>
      <c r="AB7078" s="367"/>
      <c r="AC7078" s="367"/>
      <c r="AD7078" s="367"/>
      <c r="AE7078" s="367"/>
      <c r="AF7078" s="367"/>
      <c r="AG7078" s="367"/>
      <c r="AH7078" s="367"/>
      <c r="AI7078" s="367"/>
      <c r="AJ7078" s="367"/>
      <c r="AK7078" s="367"/>
      <c r="AL7078" s="367"/>
      <c r="AM7078" s="367"/>
      <c r="AN7078" s="367"/>
      <c r="AO7078" s="367"/>
      <c r="AP7078" s="367"/>
      <c r="AQ7078" s="367"/>
      <c r="AR7078" s="367"/>
      <c r="AS7078" s="367"/>
      <c r="AT7078" s="367"/>
    </row>
    <row r="7079" spans="2:46" ht="13.8">
      <c r="B7079" s="26">
        <v>7.5000000000000044</v>
      </c>
      <c r="C7079" s="363">
        <v>170.12920890864785</v>
      </c>
      <c r="D7079" s="367">
        <v>202.50000000000011</v>
      </c>
      <c r="E7079" s="367">
        <v>2093.023255813951</v>
      </c>
      <c r="F7079" s="367">
        <v>-520.59041717628838</v>
      </c>
      <c r="G7079" s="367">
        <v>202.49999999999977</v>
      </c>
      <c r="H7079" s="367">
        <v>11250</v>
      </c>
      <c r="I7079" s="384">
        <v>-22979.197808005545</v>
      </c>
      <c r="J7079" s="367">
        <v>202.5</v>
      </c>
      <c r="K7079" s="367">
        <v>2727.2727272727248</v>
      </c>
      <c r="L7079" s="384">
        <v>29120.718023043861</v>
      </c>
      <c r="M7079" s="367">
        <v>202.49999999999983</v>
      </c>
      <c r="N7079" s="367">
        <v>45</v>
      </c>
      <c r="O7079" s="384">
        <v>101.70527267987951</v>
      </c>
      <c r="P7079" s="367">
        <v>2.9362499999999998</v>
      </c>
      <c r="Q7079" s="367">
        <v>45</v>
      </c>
      <c r="R7079" s="384">
        <v>388.3289320802927</v>
      </c>
      <c r="S7079" s="367">
        <v>2.835</v>
      </c>
      <c r="T7079" s="367">
        <v>1551.7241379310358</v>
      </c>
      <c r="U7079" s="384">
        <v>21951.574943984673</v>
      </c>
      <c r="V7079" s="367">
        <v>202.50000000000017</v>
      </c>
      <c r="W7079" s="367">
        <v>74999.999999999985</v>
      </c>
      <c r="X7079" s="384">
        <v>29554.592024793299</v>
      </c>
      <c r="Y7079" s="386">
        <v>202.49999999999997</v>
      </c>
      <c r="Z7079" s="367"/>
      <c r="AA7079" s="367"/>
      <c r="AB7079" s="367"/>
      <c r="AC7079" s="367"/>
      <c r="AD7079" s="367"/>
      <c r="AE7079" s="367"/>
      <c r="AF7079" s="367"/>
      <c r="AG7079" s="367"/>
      <c r="AH7079" s="367"/>
      <c r="AI7079" s="367"/>
      <c r="AJ7079" s="367"/>
      <c r="AK7079" s="367"/>
      <c r="AL7079" s="367"/>
      <c r="AM7079" s="367"/>
      <c r="AN7079" s="367"/>
      <c r="AO7079" s="367"/>
      <c r="AP7079" s="367"/>
      <c r="AQ7079" s="367"/>
      <c r="AR7079" s="367"/>
      <c r="AS7079" s="367"/>
      <c r="AT7079" s="367"/>
    </row>
    <row r="7080" spans="2:46" ht="13.8">
      <c r="B7080" s="26">
        <v>7.6666666666666714</v>
      </c>
      <c r="C7080" s="363">
        <v>173.90915117821814</v>
      </c>
      <c r="D7080" s="367">
        <v>207.00000000000011</v>
      </c>
      <c r="E7080" s="367">
        <v>2139.5348837209276</v>
      </c>
      <c r="F7080" s="367">
        <v>-679.45671335836312</v>
      </c>
      <c r="G7080" s="367">
        <v>206.99999999999974</v>
      </c>
      <c r="H7080" s="367">
        <v>11500</v>
      </c>
      <c r="I7080" s="384">
        <v>-25223.95990591338</v>
      </c>
      <c r="J7080" s="367">
        <v>207</v>
      </c>
      <c r="K7080" s="367">
        <v>2787.8787878787853</v>
      </c>
      <c r="L7080" s="384">
        <v>29655.095557556127</v>
      </c>
      <c r="M7080" s="367">
        <v>206.9999999999998</v>
      </c>
      <c r="N7080" s="367">
        <v>46</v>
      </c>
      <c r="O7080" s="384">
        <v>102.14027498829348</v>
      </c>
      <c r="P7080" s="367">
        <v>3.0015000000000001</v>
      </c>
      <c r="Q7080" s="367">
        <v>46</v>
      </c>
      <c r="R7080" s="384">
        <v>396.0970899738532</v>
      </c>
      <c r="S7080" s="367">
        <v>2.8980000000000001</v>
      </c>
      <c r="T7080" s="367">
        <v>1586.2068965517255</v>
      </c>
      <c r="U7080" s="384">
        <v>22325.096597172644</v>
      </c>
      <c r="V7080" s="367">
        <v>207.00000000000017</v>
      </c>
      <c r="W7080" s="367">
        <v>76666.666666666657</v>
      </c>
      <c r="X7080" s="384">
        <v>30207.110676286538</v>
      </c>
      <c r="Y7080" s="386">
        <v>206.99999999999997</v>
      </c>
      <c r="Z7080" s="367"/>
      <c r="AA7080" s="367"/>
      <c r="AB7080" s="367"/>
      <c r="AC7080" s="367"/>
      <c r="AD7080" s="367"/>
      <c r="AE7080" s="367"/>
      <c r="AF7080" s="367"/>
      <c r="AG7080" s="367"/>
      <c r="AH7080" s="367"/>
      <c r="AI7080" s="367"/>
      <c r="AJ7080" s="367"/>
      <c r="AK7080" s="367"/>
      <c r="AL7080" s="367"/>
      <c r="AM7080" s="367"/>
      <c r="AN7080" s="367"/>
      <c r="AO7080" s="367"/>
      <c r="AP7080" s="367"/>
      <c r="AQ7080" s="367"/>
      <c r="AR7080" s="367"/>
      <c r="AS7080" s="367"/>
      <c r="AT7080" s="367"/>
    </row>
    <row r="7081" spans="2:46" ht="13.8">
      <c r="B7081" s="26">
        <v>7.8333333333333384</v>
      </c>
      <c r="C7081" s="363">
        <v>177.689062716602</v>
      </c>
      <c r="D7081" s="367">
        <v>211.50000000000011</v>
      </c>
      <c r="E7081" s="367">
        <v>2186.0465116279042</v>
      </c>
      <c r="F7081" s="367">
        <v>-844.72725389890945</v>
      </c>
      <c r="G7081" s="367">
        <v>211.49999999999974</v>
      </c>
      <c r="H7081" s="367">
        <v>11750</v>
      </c>
      <c r="I7081" s="384">
        <v>-27544.118232418168</v>
      </c>
      <c r="J7081" s="367">
        <v>211.5</v>
      </c>
      <c r="K7081" s="367">
        <v>2848.4848484848458</v>
      </c>
      <c r="L7081" s="384">
        <v>30184.570938474204</v>
      </c>
      <c r="M7081" s="367">
        <v>211.4999999999998</v>
      </c>
      <c r="N7081" s="367">
        <v>47</v>
      </c>
      <c r="O7081" s="384">
        <v>102.49592447660966</v>
      </c>
      <c r="P7081" s="367">
        <v>3.0667500000000003</v>
      </c>
      <c r="Q7081" s="367">
        <v>47</v>
      </c>
      <c r="R7081" s="384">
        <v>403.8277968269594</v>
      </c>
      <c r="S7081" s="367">
        <v>2.9609999999999999</v>
      </c>
      <c r="T7081" s="367">
        <v>1620.6896551724153</v>
      </c>
      <c r="U7081" s="384">
        <v>22693.649071084747</v>
      </c>
      <c r="V7081" s="367">
        <v>211.5000000000002</v>
      </c>
      <c r="W7081" s="367">
        <v>78333.333333333328</v>
      </c>
      <c r="X7081" s="384">
        <v>30859.444542555051</v>
      </c>
      <c r="Y7081" s="386">
        <v>211.49999999999997</v>
      </c>
      <c r="Z7081" s="367"/>
      <c r="AA7081" s="367"/>
      <c r="AB7081" s="367"/>
      <c r="AC7081" s="367"/>
      <c r="AD7081" s="367"/>
      <c r="AE7081" s="367"/>
      <c r="AF7081" s="367"/>
      <c r="AG7081" s="367"/>
      <c r="AH7081" s="367"/>
      <c r="AI7081" s="367"/>
      <c r="AJ7081" s="367"/>
      <c r="AK7081" s="367"/>
      <c r="AL7081" s="367"/>
      <c r="AM7081" s="367"/>
      <c r="AN7081" s="367"/>
      <c r="AO7081" s="367"/>
      <c r="AP7081" s="367"/>
      <c r="AQ7081" s="367"/>
      <c r="AR7081" s="367"/>
      <c r="AS7081" s="367"/>
      <c r="AT7081" s="367"/>
    </row>
    <row r="7082" spans="2:46" ht="13.8">
      <c r="B7082" s="26">
        <v>8.0000000000000053</v>
      </c>
      <c r="C7082" s="363">
        <v>181.46894352379945</v>
      </c>
      <c r="D7082" s="367">
        <v>216.00000000000017</v>
      </c>
      <c r="E7082" s="367">
        <v>2232.5581395348809</v>
      </c>
      <c r="F7082" s="367">
        <v>-1016.4020387979253</v>
      </c>
      <c r="G7082" s="367">
        <v>215.99999999999972</v>
      </c>
      <c r="H7082" s="367">
        <v>12000</v>
      </c>
      <c r="I7082" s="384">
        <v>-29939.67278751991</v>
      </c>
      <c r="J7082" s="367">
        <v>216</v>
      </c>
      <c r="K7082" s="367">
        <v>2909.0909090909063</v>
      </c>
      <c r="L7082" s="384">
        <v>30709.14416579809</v>
      </c>
      <c r="M7082" s="367">
        <v>215.99999999999983</v>
      </c>
      <c r="N7082" s="367">
        <v>48</v>
      </c>
      <c r="O7082" s="384">
        <v>102.77222114482798</v>
      </c>
      <c r="P7082" s="367">
        <v>3.1320000000000001</v>
      </c>
      <c r="Q7082" s="367">
        <v>48</v>
      </c>
      <c r="R7082" s="384">
        <v>411.52105263961158</v>
      </c>
      <c r="S7082" s="367">
        <v>3.024</v>
      </c>
      <c r="T7082" s="367">
        <v>1655.1724137931051</v>
      </c>
      <c r="U7082" s="384">
        <v>23057.232365720982</v>
      </c>
      <c r="V7082" s="367">
        <v>216.00000000000023</v>
      </c>
      <c r="W7082" s="367">
        <v>80000</v>
      </c>
      <c r="X7082" s="384">
        <v>31511.593623598841</v>
      </c>
      <c r="Y7082" s="386">
        <v>216</v>
      </c>
      <c r="Z7082" s="367"/>
      <c r="AA7082" s="367"/>
      <c r="AB7082" s="367"/>
      <c r="AC7082" s="367"/>
      <c r="AD7082" s="367"/>
      <c r="AE7082" s="367"/>
      <c r="AF7082" s="367"/>
      <c r="AG7082" s="367"/>
      <c r="AH7082" s="367"/>
      <c r="AI7082" s="367"/>
      <c r="AJ7082" s="367"/>
      <c r="AK7082" s="367"/>
      <c r="AL7082" s="367"/>
      <c r="AM7082" s="367"/>
      <c r="AN7082" s="367"/>
      <c r="AO7082" s="367"/>
      <c r="AP7082" s="367"/>
      <c r="AQ7082" s="367"/>
      <c r="AR7082" s="367"/>
      <c r="AS7082" s="367"/>
      <c r="AT7082" s="367"/>
    </row>
    <row r="7083" spans="2:46" ht="13.8">
      <c r="B7083" s="26">
        <v>8.1666666666666714</v>
      </c>
      <c r="C7083" s="363">
        <v>185.24879359981034</v>
      </c>
      <c r="D7083" s="367">
        <v>220.50000000000014</v>
      </c>
      <c r="E7083" s="367">
        <v>2279.0697674418575</v>
      </c>
      <c r="F7083" s="367">
        <v>-1194.4810680554131</v>
      </c>
      <c r="G7083" s="367">
        <v>220.49999999999972</v>
      </c>
      <c r="H7083" s="367">
        <v>12250</v>
      </c>
      <c r="I7083" s="384">
        <v>-32410.623571218592</v>
      </c>
      <c r="J7083" s="367">
        <v>220.49999999999997</v>
      </c>
      <c r="K7083" s="367">
        <v>2969.6969696969668</v>
      </c>
      <c r="L7083" s="384">
        <v>31228.815239527772</v>
      </c>
      <c r="M7083" s="367">
        <v>220.4999999999998</v>
      </c>
      <c r="N7083" s="367">
        <v>49</v>
      </c>
      <c r="O7083" s="384">
        <v>102.96916499294849</v>
      </c>
      <c r="P7083" s="367">
        <v>3.1972499999999999</v>
      </c>
      <c r="Q7083" s="367">
        <v>49</v>
      </c>
      <c r="R7083" s="384">
        <v>419.17685741180935</v>
      </c>
      <c r="S7083" s="367">
        <v>3.0869999999999997</v>
      </c>
      <c r="T7083" s="367">
        <v>1689.6551724137948</v>
      </c>
      <c r="U7083" s="384">
        <v>23415.846481081338</v>
      </c>
      <c r="V7083" s="367">
        <v>220.50000000000023</v>
      </c>
      <c r="W7083" s="367">
        <v>81666.666666666672</v>
      </c>
      <c r="X7083" s="384">
        <v>32163.55791941789</v>
      </c>
      <c r="Y7083" s="386">
        <v>220.5</v>
      </c>
      <c r="Z7083" s="367"/>
      <c r="AA7083" s="367"/>
      <c r="AB7083" s="367"/>
      <c r="AC7083" s="367"/>
      <c r="AD7083" s="367"/>
      <c r="AE7083" s="367"/>
      <c r="AF7083" s="367"/>
      <c r="AG7083" s="367"/>
      <c r="AH7083" s="367"/>
      <c r="AI7083" s="367"/>
      <c r="AJ7083" s="367"/>
      <c r="AK7083" s="367"/>
      <c r="AL7083" s="367"/>
      <c r="AM7083" s="367"/>
      <c r="AN7083" s="367"/>
      <c r="AO7083" s="367"/>
      <c r="AP7083" s="367"/>
      <c r="AQ7083" s="367"/>
      <c r="AR7083" s="367"/>
      <c r="AS7083" s="367"/>
      <c r="AT7083" s="367"/>
    </row>
    <row r="7084" spans="2:46" ht="13.8">
      <c r="B7084" s="26">
        <v>8.3333333333333375</v>
      </c>
      <c r="C7084" s="363">
        <v>189.02861294463477</v>
      </c>
      <c r="D7084" s="367">
        <v>225.00000000000011</v>
      </c>
      <c r="E7084" s="367">
        <v>2325.5813953488341</v>
      </c>
      <c r="F7084" s="367">
        <v>-1378.96434167137</v>
      </c>
      <c r="G7084" s="367">
        <v>224.99999999999969</v>
      </c>
      <c r="H7084" s="367">
        <v>12500</v>
      </c>
      <c r="I7084" s="384">
        <v>-34956.970583514245</v>
      </c>
      <c r="J7084" s="367">
        <v>224.99999999999997</v>
      </c>
      <c r="K7084" s="367">
        <v>3030.3030303030273</v>
      </c>
      <c r="L7084" s="384">
        <v>31743.584159663264</v>
      </c>
      <c r="M7084" s="367">
        <v>224.9999999999998</v>
      </c>
      <c r="N7084" s="367">
        <v>50</v>
      </c>
      <c r="O7084" s="384">
        <v>103.08675602097118</v>
      </c>
      <c r="P7084" s="367">
        <v>3.2624999999999997</v>
      </c>
      <c r="Q7084" s="367">
        <v>50</v>
      </c>
      <c r="R7084" s="384">
        <v>426.79521114355316</v>
      </c>
      <c r="S7084" s="367">
        <v>3.15</v>
      </c>
      <c r="T7084" s="367">
        <v>1724.1379310344846</v>
      </c>
      <c r="U7084" s="384">
        <v>23769.491417165827</v>
      </c>
      <c r="V7084" s="367">
        <v>225.00000000000023</v>
      </c>
      <c r="W7084" s="367">
        <v>83333.333333333343</v>
      </c>
      <c r="X7084" s="384">
        <v>32815.337430012209</v>
      </c>
      <c r="Y7084" s="386">
        <v>225</v>
      </c>
      <c r="Z7084" s="367"/>
      <c r="AA7084" s="367"/>
      <c r="AB7084" s="367"/>
      <c r="AC7084" s="367"/>
      <c r="AD7084" s="367"/>
      <c r="AE7084" s="367"/>
      <c r="AF7084" s="367"/>
      <c r="AG7084" s="367"/>
      <c r="AH7084" s="367"/>
      <c r="AI7084" s="367"/>
      <c r="AJ7084" s="367"/>
      <c r="AK7084" s="367"/>
      <c r="AL7084" s="367"/>
      <c r="AM7084" s="367"/>
      <c r="AN7084" s="367"/>
      <c r="AO7084" s="367"/>
      <c r="AP7084" s="367"/>
      <c r="AQ7084" s="367"/>
      <c r="AR7084" s="367"/>
      <c r="AS7084" s="367"/>
      <c r="AT7084" s="367"/>
    </row>
    <row r="7085" spans="2:46" ht="13.8">
      <c r="B7085" s="26">
        <v>8.5000000000000036</v>
      </c>
      <c r="C7085" s="363">
        <v>192.80840155827283</v>
      </c>
      <c r="D7085" s="367">
        <v>229.50000000000011</v>
      </c>
      <c r="E7085" s="367">
        <v>2372.0930232558107</v>
      </c>
      <c r="F7085" s="367">
        <v>-1569.8518596458002</v>
      </c>
      <c r="G7085" s="367">
        <v>229.49999999999972</v>
      </c>
      <c r="H7085" s="367">
        <v>12750</v>
      </c>
      <c r="I7085" s="384">
        <v>-37578.713824406841</v>
      </c>
      <c r="J7085" s="367">
        <v>229.49999999999997</v>
      </c>
      <c r="K7085" s="367">
        <v>3090.9090909090878</v>
      </c>
      <c r="L7085" s="384">
        <v>32253.450926204561</v>
      </c>
      <c r="M7085" s="367">
        <v>229.4999999999998</v>
      </c>
      <c r="N7085" s="367">
        <v>51</v>
      </c>
      <c r="O7085" s="384">
        <v>103.12499422889603</v>
      </c>
      <c r="P7085" s="367">
        <v>3.32775</v>
      </c>
      <c r="Q7085" s="367">
        <v>51</v>
      </c>
      <c r="R7085" s="384">
        <v>434.37611383484278</v>
      </c>
      <c r="S7085" s="367">
        <v>3.2130000000000001</v>
      </c>
      <c r="T7085" s="367">
        <v>1758.6206896551744</v>
      </c>
      <c r="U7085" s="384">
        <v>24118.167173974449</v>
      </c>
      <c r="V7085" s="367">
        <v>229.50000000000026</v>
      </c>
      <c r="W7085" s="367">
        <v>85000.000000000015</v>
      </c>
      <c r="X7085" s="384">
        <v>33466.932155381801</v>
      </c>
      <c r="Y7085" s="386">
        <v>229.50000000000003</v>
      </c>
      <c r="Z7085" s="367"/>
      <c r="AA7085" s="367"/>
      <c r="AB7085" s="367"/>
      <c r="AC7085" s="367"/>
      <c r="AD7085" s="367"/>
      <c r="AE7085" s="367"/>
      <c r="AF7085" s="367"/>
      <c r="AG7085" s="367"/>
      <c r="AH7085" s="367"/>
      <c r="AI7085" s="367"/>
      <c r="AJ7085" s="367"/>
      <c r="AK7085" s="367"/>
      <c r="AL7085" s="367"/>
      <c r="AM7085" s="367"/>
      <c r="AN7085" s="367"/>
      <c r="AO7085" s="367"/>
      <c r="AP7085" s="367"/>
      <c r="AQ7085" s="367"/>
      <c r="AR7085" s="367"/>
      <c r="AS7085" s="367"/>
      <c r="AT7085" s="367"/>
    </row>
    <row r="7086" spans="2:46" ht="13.8">
      <c r="B7086" s="26">
        <v>8.6666666666666696</v>
      </c>
      <c r="C7086" s="363">
        <v>196.58815944072435</v>
      </c>
      <c r="D7086" s="367">
        <v>234.00000000000009</v>
      </c>
      <c r="E7086" s="367">
        <v>2418.6046511627874</v>
      </c>
      <c r="F7086" s="367">
        <v>-1767.1436219786983</v>
      </c>
      <c r="G7086" s="367">
        <v>233.99999999999969</v>
      </c>
      <c r="H7086" s="367">
        <v>13000</v>
      </c>
      <c r="I7086" s="384">
        <v>-40275.85329389642</v>
      </c>
      <c r="J7086" s="367">
        <v>234</v>
      </c>
      <c r="K7086" s="367">
        <v>3151.5151515151483</v>
      </c>
      <c r="L7086" s="384">
        <v>32758.415539151662</v>
      </c>
      <c r="M7086" s="367">
        <v>233.99999999999977</v>
      </c>
      <c r="N7086" s="367">
        <v>52</v>
      </c>
      <c r="O7086" s="384">
        <v>103.08387961672307</v>
      </c>
      <c r="P7086" s="367">
        <v>3.3930000000000002</v>
      </c>
      <c r="Q7086" s="367">
        <v>52</v>
      </c>
      <c r="R7086" s="384">
        <v>441.91956548567816</v>
      </c>
      <c r="S7086" s="367">
        <v>3.2760000000000002</v>
      </c>
      <c r="T7086" s="367">
        <v>1793.1034482758641</v>
      </c>
      <c r="U7086" s="384">
        <v>24461.873751507199</v>
      </c>
      <c r="V7086" s="367">
        <v>234.00000000000028</v>
      </c>
      <c r="W7086" s="367">
        <v>86666.666666666686</v>
      </c>
      <c r="X7086" s="384">
        <v>34118.342095526663</v>
      </c>
      <c r="Y7086" s="386">
        <v>234.00000000000006</v>
      </c>
      <c r="Z7086" s="367"/>
      <c r="AA7086" s="367"/>
      <c r="AB7086" s="367"/>
      <c r="AC7086" s="367"/>
      <c r="AD7086" s="367"/>
      <c r="AE7086" s="367"/>
      <c r="AF7086" s="367"/>
      <c r="AG7086" s="367"/>
      <c r="AH7086" s="367"/>
      <c r="AI7086" s="367"/>
      <c r="AJ7086" s="367"/>
      <c r="AK7086" s="367"/>
      <c r="AL7086" s="367"/>
      <c r="AM7086" s="367"/>
      <c r="AN7086" s="367"/>
      <c r="AO7086" s="367"/>
      <c r="AP7086" s="367"/>
      <c r="AQ7086" s="367"/>
      <c r="AR7086" s="367"/>
      <c r="AS7086" s="367"/>
      <c r="AT7086" s="367"/>
    </row>
    <row r="7087" spans="2:46" ht="13.8">
      <c r="B7087" s="26">
        <v>8.8333333333333357</v>
      </c>
      <c r="C7087" s="363">
        <v>200.36788659198942</v>
      </c>
      <c r="D7087" s="367">
        <v>238.50000000000006</v>
      </c>
      <c r="E7087" s="367">
        <v>2465.116279069764</v>
      </c>
      <c r="F7087" s="367">
        <v>-1970.8396286700686</v>
      </c>
      <c r="G7087" s="367">
        <v>238.49999999999969</v>
      </c>
      <c r="H7087" s="367">
        <v>13250</v>
      </c>
      <c r="I7087" s="384">
        <v>-43048.388991982923</v>
      </c>
      <c r="J7087" s="367">
        <v>238.5</v>
      </c>
      <c r="K7087" s="367">
        <v>3212.1212121212088</v>
      </c>
      <c r="L7087" s="384">
        <v>33258.477998504568</v>
      </c>
      <c r="M7087" s="367">
        <v>238.49999999999977</v>
      </c>
      <c r="N7087" s="367">
        <v>53</v>
      </c>
      <c r="O7087" s="384">
        <v>102.96341218445228</v>
      </c>
      <c r="P7087" s="367">
        <v>3.45825</v>
      </c>
      <c r="Q7087" s="367">
        <v>53</v>
      </c>
      <c r="R7087" s="384">
        <v>449.42556609605936</v>
      </c>
      <c r="S7087" s="367">
        <v>3.339</v>
      </c>
      <c r="T7087" s="367">
        <v>1827.5862068965539</v>
      </c>
      <c r="U7087" s="384">
        <v>24800.611149764074</v>
      </c>
      <c r="V7087" s="367">
        <v>238.50000000000028</v>
      </c>
      <c r="W7087" s="367">
        <v>88333.333333333358</v>
      </c>
      <c r="X7087" s="384">
        <v>34769.56725044678</v>
      </c>
      <c r="Y7087" s="386">
        <v>238.50000000000006</v>
      </c>
      <c r="Z7087" s="367"/>
      <c r="AA7087" s="367"/>
      <c r="AB7087" s="367"/>
      <c r="AC7087" s="367"/>
      <c r="AD7087" s="367"/>
      <c r="AE7087" s="367"/>
      <c r="AF7087" s="367"/>
      <c r="AG7087" s="367"/>
      <c r="AH7087" s="367"/>
      <c r="AI7087" s="367"/>
      <c r="AJ7087" s="367"/>
      <c r="AK7087" s="367"/>
      <c r="AL7087" s="367"/>
      <c r="AM7087" s="367"/>
      <c r="AN7087" s="367"/>
      <c r="AO7087" s="367"/>
      <c r="AP7087" s="367"/>
      <c r="AQ7087" s="367"/>
      <c r="AR7087" s="367"/>
      <c r="AS7087" s="367"/>
      <c r="AT7087" s="367"/>
    </row>
    <row r="7088" spans="2:46" ht="13.8">
      <c r="B7088" s="26">
        <v>9.0000000000000018</v>
      </c>
      <c r="C7088" s="363">
        <v>204.14758301206808</v>
      </c>
      <c r="D7088" s="367">
        <v>243.00000000000006</v>
      </c>
      <c r="E7088" s="367">
        <v>2511.6279069767406</v>
      </c>
      <c r="F7088" s="367">
        <v>-2180.9398797199083</v>
      </c>
      <c r="G7088" s="367">
        <v>242.99999999999966</v>
      </c>
      <c r="H7088" s="367">
        <v>13500</v>
      </c>
      <c r="I7088" s="384">
        <v>-45896.320918666395</v>
      </c>
      <c r="J7088" s="367">
        <v>243</v>
      </c>
      <c r="K7088" s="367">
        <v>3272.7272727272693</v>
      </c>
      <c r="L7088" s="384">
        <v>33753.638304263281</v>
      </c>
      <c r="M7088" s="367">
        <v>242.99999999999977</v>
      </c>
      <c r="N7088" s="367">
        <v>54</v>
      </c>
      <c r="O7088" s="384">
        <v>102.76359193208366</v>
      </c>
      <c r="P7088" s="367">
        <v>3.5235000000000003</v>
      </c>
      <c r="Q7088" s="367">
        <v>54</v>
      </c>
      <c r="R7088" s="384">
        <v>456.89411566598636</v>
      </c>
      <c r="S7088" s="367">
        <v>3.4019999999999997</v>
      </c>
      <c r="T7088" s="367">
        <v>1862.0689655172437</v>
      </c>
      <c r="U7088" s="384">
        <v>25134.379368745082</v>
      </c>
      <c r="V7088" s="367">
        <v>243.00000000000031</v>
      </c>
      <c r="W7088" s="367">
        <v>90000.000000000029</v>
      </c>
      <c r="X7088" s="384">
        <v>35420.607620142182</v>
      </c>
      <c r="Y7088" s="386">
        <v>243.00000000000006</v>
      </c>
      <c r="Z7088" s="367"/>
      <c r="AA7088" s="367"/>
      <c r="AB7088" s="367"/>
      <c r="AC7088" s="367"/>
      <c r="AD7088" s="367"/>
      <c r="AE7088" s="367"/>
      <c r="AF7088" s="367"/>
      <c r="AG7088" s="367"/>
      <c r="AH7088" s="367"/>
      <c r="AI7088" s="367"/>
      <c r="AJ7088" s="367"/>
      <c r="AK7088" s="367"/>
      <c r="AL7088" s="367"/>
      <c r="AM7088" s="367"/>
      <c r="AN7088" s="367"/>
      <c r="AO7088" s="367"/>
      <c r="AP7088" s="367"/>
      <c r="AQ7088" s="367"/>
      <c r="AR7088" s="367"/>
      <c r="AS7088" s="367"/>
      <c r="AT7088" s="367"/>
    </row>
    <row r="7089" spans="2:46" ht="13.8">
      <c r="B7089" s="26">
        <v>9.1666666666666679</v>
      </c>
      <c r="C7089" s="363">
        <v>207.92724870096023</v>
      </c>
      <c r="D7089" s="367">
        <v>247.50000000000003</v>
      </c>
      <c r="E7089" s="367">
        <v>2558.1395348837173</v>
      </c>
      <c r="F7089" s="367">
        <v>-2397.4443751282197</v>
      </c>
      <c r="G7089" s="367">
        <v>247.49999999999966</v>
      </c>
      <c r="H7089" s="367">
        <v>13750</v>
      </c>
      <c r="I7089" s="384">
        <v>-48819.649073946814</v>
      </c>
      <c r="J7089" s="367">
        <v>247.5</v>
      </c>
      <c r="K7089" s="367">
        <v>3333.3333333333298</v>
      </c>
      <c r="L7089" s="384">
        <v>34243.896456427799</v>
      </c>
      <c r="M7089" s="367">
        <v>247.49999999999974</v>
      </c>
      <c r="N7089" s="367">
        <v>55</v>
      </c>
      <c r="O7089" s="384">
        <v>102.48441885961721</v>
      </c>
      <c r="P7089" s="367">
        <v>3.5887500000000001</v>
      </c>
      <c r="Q7089" s="367">
        <v>55</v>
      </c>
      <c r="R7089" s="384">
        <v>464.3252141954593</v>
      </c>
      <c r="S7089" s="367">
        <v>3.4649999999999999</v>
      </c>
      <c r="T7089" s="367">
        <v>1896.5517241379334</v>
      </c>
      <c r="U7089" s="384">
        <v>25463.178408450218</v>
      </c>
      <c r="V7089" s="367">
        <v>247.50000000000031</v>
      </c>
      <c r="W7089" s="367">
        <v>91666.666666666701</v>
      </c>
      <c r="X7089" s="384">
        <v>36071.463204612839</v>
      </c>
      <c r="Y7089" s="386">
        <v>247.50000000000009</v>
      </c>
      <c r="Z7089" s="367"/>
      <c r="AA7089" s="367"/>
      <c r="AB7089" s="367"/>
      <c r="AC7089" s="367"/>
      <c r="AD7089" s="367"/>
      <c r="AE7089" s="367"/>
      <c r="AF7089" s="367"/>
      <c r="AG7089" s="367"/>
      <c r="AH7089" s="367"/>
      <c r="AI7089" s="367"/>
      <c r="AJ7089" s="367"/>
      <c r="AK7089" s="367"/>
      <c r="AL7089" s="367"/>
      <c r="AM7089" s="367"/>
      <c r="AN7089" s="367"/>
      <c r="AO7089" s="367"/>
      <c r="AP7089" s="367"/>
      <c r="AQ7089" s="367"/>
      <c r="AR7089" s="367"/>
      <c r="AS7089" s="367"/>
      <c r="AT7089" s="367"/>
    </row>
    <row r="7090" spans="2:46" ht="13.8">
      <c r="B7090" s="26">
        <v>9.3333333333333339</v>
      </c>
      <c r="C7090" s="363">
        <v>211.70688365866596</v>
      </c>
      <c r="D7090" s="367">
        <v>252.00000000000003</v>
      </c>
      <c r="E7090" s="367">
        <v>2604.6511627906939</v>
      </c>
      <c r="F7090" s="367">
        <v>-2620.3531148949996</v>
      </c>
      <c r="G7090" s="367">
        <v>251.99999999999963</v>
      </c>
      <c r="H7090" s="367">
        <v>14000</v>
      </c>
      <c r="I7090" s="384">
        <v>-51818.373457824164</v>
      </c>
      <c r="J7090" s="367">
        <v>251.99999999999997</v>
      </c>
      <c r="K7090" s="367">
        <v>3393.9393939393904</v>
      </c>
      <c r="L7090" s="384">
        <v>34729.252454998117</v>
      </c>
      <c r="M7090" s="367">
        <v>251.99999999999974</v>
      </c>
      <c r="N7090" s="367">
        <v>56</v>
      </c>
      <c r="O7090" s="384">
        <v>102.12589296705295</v>
      </c>
      <c r="P7090" s="367">
        <v>3.6539999999999999</v>
      </c>
      <c r="Q7090" s="367">
        <v>56</v>
      </c>
      <c r="R7090" s="384">
        <v>471.71886168447804</v>
      </c>
      <c r="S7090" s="367">
        <v>3.528</v>
      </c>
      <c r="T7090" s="367">
        <v>1931.0344827586232</v>
      </c>
      <c r="U7090" s="384">
        <v>25787.008268879483</v>
      </c>
      <c r="V7090" s="367">
        <v>252.00000000000031</v>
      </c>
      <c r="W7090" s="367">
        <v>93333.333333333372</v>
      </c>
      <c r="X7090" s="384">
        <v>36722.134003858773</v>
      </c>
      <c r="Y7090" s="386">
        <v>252.00000000000009</v>
      </c>
      <c r="Z7090" s="367"/>
      <c r="AA7090" s="367"/>
      <c r="AB7090" s="367"/>
      <c r="AC7090" s="367"/>
      <c r="AD7090" s="367"/>
      <c r="AE7090" s="367"/>
      <c r="AF7090" s="367"/>
      <c r="AG7090" s="367"/>
      <c r="AH7090" s="367"/>
      <c r="AI7090" s="367"/>
      <c r="AJ7090" s="367"/>
      <c r="AK7090" s="367"/>
      <c r="AL7090" s="367"/>
      <c r="AM7090" s="367"/>
      <c r="AN7090" s="367"/>
      <c r="AO7090" s="367"/>
      <c r="AP7090" s="367"/>
      <c r="AQ7090" s="367"/>
      <c r="AR7090" s="367"/>
      <c r="AS7090" s="367"/>
      <c r="AT7090" s="367"/>
    </row>
    <row r="7091" spans="2:46" ht="13.8">
      <c r="B7091" s="26">
        <v>9.5</v>
      </c>
      <c r="C7091" s="363">
        <v>215.4864878851852</v>
      </c>
      <c r="D7091" s="367">
        <v>256.5</v>
      </c>
      <c r="E7091" s="367">
        <v>2651.1627906976705</v>
      </c>
      <c r="F7091" s="367">
        <v>-2849.666099020254</v>
      </c>
      <c r="G7091" s="367">
        <v>256.49999999999966</v>
      </c>
      <c r="H7091" s="367">
        <v>14250</v>
      </c>
      <c r="I7091" s="384">
        <v>-54892.494070298504</v>
      </c>
      <c r="J7091" s="367">
        <v>256.5</v>
      </c>
      <c r="K7091" s="367">
        <v>3454.5454545454509</v>
      </c>
      <c r="L7091" s="384">
        <v>35209.706299974248</v>
      </c>
      <c r="M7091" s="367">
        <v>256.49999999999977</v>
      </c>
      <c r="N7091" s="367">
        <v>57</v>
      </c>
      <c r="O7091" s="384">
        <v>101.68801425439085</v>
      </c>
      <c r="P7091" s="367">
        <v>3.7192499999999997</v>
      </c>
      <c r="Q7091" s="367">
        <v>57</v>
      </c>
      <c r="R7091" s="384">
        <v>479.07505813304243</v>
      </c>
      <c r="S7091" s="367">
        <v>3.5909999999999997</v>
      </c>
      <c r="T7091" s="367">
        <v>1965.517241379313</v>
      </c>
      <c r="U7091" s="384">
        <v>26105.86895003288</v>
      </c>
      <c r="V7091" s="367">
        <v>256.50000000000034</v>
      </c>
      <c r="W7091" s="367">
        <v>95000.000000000044</v>
      </c>
      <c r="X7091" s="384">
        <v>37372.62001787997</v>
      </c>
      <c r="Y7091" s="386">
        <v>256.50000000000011</v>
      </c>
      <c r="Z7091" s="367"/>
      <c r="AA7091" s="367"/>
      <c r="AB7091" s="367"/>
      <c r="AC7091" s="367"/>
      <c r="AD7091" s="367"/>
      <c r="AE7091" s="367"/>
      <c r="AF7091" s="367"/>
      <c r="AG7091" s="367"/>
      <c r="AH7091" s="367"/>
      <c r="AI7091" s="367"/>
      <c r="AJ7091" s="367"/>
      <c r="AK7091" s="367"/>
      <c r="AL7091" s="367"/>
      <c r="AM7091" s="367"/>
      <c r="AN7091" s="367"/>
      <c r="AO7091" s="367"/>
      <c r="AP7091" s="367"/>
      <c r="AQ7091" s="367"/>
      <c r="AR7091" s="367"/>
      <c r="AS7091" s="367"/>
      <c r="AT7091" s="367"/>
    </row>
    <row r="7092" spans="2:46" ht="13.8">
      <c r="B7092" s="26">
        <v>9.6666666666666661</v>
      </c>
      <c r="C7092" s="363">
        <v>219.26606138051804</v>
      </c>
      <c r="D7092" s="367">
        <v>261</v>
      </c>
      <c r="E7092" s="367">
        <v>2697.6744186046471</v>
      </c>
      <c r="F7092" s="367">
        <v>-3085.3833275039747</v>
      </c>
      <c r="G7092" s="367">
        <v>260.9999999999996</v>
      </c>
      <c r="H7092" s="367">
        <v>14500</v>
      </c>
      <c r="I7092" s="384">
        <v>-58042.010911369784</v>
      </c>
      <c r="J7092" s="367">
        <v>261</v>
      </c>
      <c r="K7092" s="367">
        <v>3515.1515151515114</v>
      </c>
      <c r="L7092" s="384">
        <v>35685.257991356179</v>
      </c>
      <c r="M7092" s="367">
        <v>260.99999999999972</v>
      </c>
      <c r="N7092" s="367">
        <v>58</v>
      </c>
      <c r="O7092" s="384">
        <v>101.17078272163091</v>
      </c>
      <c r="P7092" s="367">
        <v>3.7845</v>
      </c>
      <c r="Q7092" s="367">
        <v>58</v>
      </c>
      <c r="R7092" s="384">
        <v>486.39380354115281</v>
      </c>
      <c r="S7092" s="367">
        <v>3.6539999999999999</v>
      </c>
      <c r="T7092" s="367">
        <v>2000.0000000000027</v>
      </c>
      <c r="U7092" s="384">
        <v>26419.760451910406</v>
      </c>
      <c r="V7092" s="367">
        <v>261.00000000000034</v>
      </c>
      <c r="W7092" s="367">
        <v>96666.666666666715</v>
      </c>
      <c r="X7092" s="384">
        <v>38022.921246676437</v>
      </c>
      <c r="Y7092" s="386">
        <v>261.00000000000011</v>
      </c>
      <c r="Z7092" s="367"/>
      <c r="AA7092" s="367"/>
      <c r="AB7092" s="367"/>
      <c r="AC7092" s="367"/>
      <c r="AD7092" s="367"/>
      <c r="AE7092" s="367"/>
      <c r="AF7092" s="367"/>
      <c r="AG7092" s="367"/>
      <c r="AH7092" s="367"/>
      <c r="AI7092" s="367"/>
      <c r="AJ7092" s="367"/>
      <c r="AK7092" s="367"/>
      <c r="AL7092" s="367"/>
      <c r="AM7092" s="367"/>
      <c r="AN7092" s="367"/>
      <c r="AO7092" s="367"/>
      <c r="AP7092" s="367"/>
      <c r="AQ7092" s="367"/>
      <c r="AR7092" s="367"/>
      <c r="AS7092" s="367"/>
      <c r="AT7092" s="367"/>
    </row>
    <row r="7093" spans="2:46" ht="13.8">
      <c r="B7093" s="26">
        <v>9.8333333333333321</v>
      </c>
      <c r="C7093" s="363">
        <v>223.04560414466437</v>
      </c>
      <c r="D7093" s="367">
        <v>265.5</v>
      </c>
      <c r="E7093" s="367">
        <v>2744.1860465116238</v>
      </c>
      <c r="F7093" s="367">
        <v>-3327.5048003461688</v>
      </c>
      <c r="G7093" s="367">
        <v>265.4999999999996</v>
      </c>
      <c r="H7093" s="367">
        <v>14750</v>
      </c>
      <c r="I7093" s="384">
        <v>-61266.923981038024</v>
      </c>
      <c r="J7093" s="367">
        <v>265.5</v>
      </c>
      <c r="K7093" s="367">
        <v>3575.7575757575719</v>
      </c>
      <c r="L7093" s="384">
        <v>36155.907529143915</v>
      </c>
      <c r="M7093" s="367">
        <v>265.49999999999972</v>
      </c>
      <c r="N7093" s="367">
        <v>59</v>
      </c>
      <c r="O7093" s="384">
        <v>100.57419836877317</v>
      </c>
      <c r="P7093" s="367">
        <v>3.8497500000000002</v>
      </c>
      <c r="Q7093" s="367">
        <v>59</v>
      </c>
      <c r="R7093" s="384">
        <v>493.67509790880905</v>
      </c>
      <c r="S7093" s="367">
        <v>3.7170000000000001</v>
      </c>
      <c r="T7093" s="367">
        <v>2034.4827586206925</v>
      </c>
      <c r="U7093" s="384">
        <v>26728.682774512061</v>
      </c>
      <c r="V7093" s="367">
        <v>265.50000000000034</v>
      </c>
      <c r="W7093" s="367">
        <v>98333.333333333387</v>
      </c>
      <c r="X7093" s="384">
        <v>38673.037690248173</v>
      </c>
      <c r="Y7093" s="386">
        <v>265.50000000000017</v>
      </c>
      <c r="Z7093" s="367"/>
      <c r="AA7093" s="367"/>
      <c r="AB7093" s="367"/>
      <c r="AC7093" s="367"/>
      <c r="AD7093" s="367"/>
      <c r="AE7093" s="367"/>
      <c r="AF7093" s="367"/>
      <c r="AG7093" s="367"/>
      <c r="AH7093" s="367"/>
      <c r="AI7093" s="367"/>
      <c r="AJ7093" s="367"/>
      <c r="AK7093" s="367"/>
      <c r="AL7093" s="367"/>
      <c r="AM7093" s="367"/>
      <c r="AN7093" s="367"/>
      <c r="AO7093" s="367"/>
      <c r="AP7093" s="367"/>
      <c r="AQ7093" s="367"/>
      <c r="AR7093" s="367"/>
      <c r="AS7093" s="367"/>
      <c r="AT7093" s="367"/>
    </row>
    <row r="7094" spans="2:46" ht="13.8">
      <c r="B7094" s="26">
        <v>9.9999999999999982</v>
      </c>
      <c r="C7094" s="363">
        <v>226.82511617762421</v>
      </c>
      <c r="D7094" s="367">
        <v>269.99999999999994</v>
      </c>
      <c r="E7094" s="367">
        <v>2790.6976744186004</v>
      </c>
      <c r="F7094" s="367">
        <v>-3576.0305175468334</v>
      </c>
      <c r="G7094" s="367">
        <v>269.9999999999996</v>
      </c>
      <c r="H7094" s="367">
        <v>15000</v>
      </c>
      <c r="I7094" s="384">
        <v>-64567.233279303211</v>
      </c>
      <c r="J7094" s="367">
        <v>270</v>
      </c>
      <c r="K7094" s="367">
        <v>3636.3636363636324</v>
      </c>
      <c r="L7094" s="384">
        <v>36621.654913337457</v>
      </c>
      <c r="M7094" s="367">
        <v>269.99999999999972</v>
      </c>
      <c r="N7094" s="367">
        <v>60</v>
      </c>
      <c r="O7094" s="384">
        <v>99.898261195817582</v>
      </c>
      <c r="P7094" s="367">
        <v>3.915</v>
      </c>
      <c r="Q7094" s="367">
        <v>60</v>
      </c>
      <c r="R7094" s="384">
        <v>500.91894123601099</v>
      </c>
      <c r="S7094" s="367">
        <v>3.7800000000000002</v>
      </c>
      <c r="T7094" s="367">
        <v>2068.9655172413823</v>
      </c>
      <c r="U7094" s="384">
        <v>27032.635917837844</v>
      </c>
      <c r="V7094" s="367">
        <v>270.0000000000004</v>
      </c>
      <c r="W7094" s="367">
        <v>100000.00000000006</v>
      </c>
      <c r="X7094" s="384">
        <v>39322.969348595179</v>
      </c>
      <c r="Y7094" s="386">
        <v>270.00000000000017</v>
      </c>
      <c r="Z7094" s="367"/>
      <c r="AA7094" s="367"/>
      <c r="AB7094" s="367"/>
      <c r="AC7094" s="367"/>
      <c r="AD7094" s="367"/>
      <c r="AE7094" s="367"/>
      <c r="AF7094" s="367"/>
      <c r="AG7094" s="367"/>
      <c r="AH7094" s="367"/>
      <c r="AI7094" s="367"/>
      <c r="AJ7094" s="367"/>
      <c r="AK7094" s="367"/>
      <c r="AL7094" s="367"/>
      <c r="AM7094" s="367"/>
      <c r="AN7094" s="367"/>
      <c r="AO7094" s="367"/>
      <c r="AP7094" s="367"/>
      <c r="AQ7094" s="367"/>
      <c r="AR7094" s="367"/>
      <c r="AS7094" s="367"/>
      <c r="AT7094" s="367"/>
    </row>
    <row r="7095" spans="2:46" ht="13.8">
      <c r="B7095" s="26">
        <v>10.166666666666664</v>
      </c>
      <c r="C7095" s="363">
        <v>230.60459747939768</v>
      </c>
      <c r="D7095" s="367">
        <v>274.49999999999994</v>
      </c>
      <c r="E7095" s="367">
        <v>2837.209302325577</v>
      </c>
      <c r="F7095" s="367">
        <v>-3830.9604791059683</v>
      </c>
      <c r="G7095" s="367">
        <v>274.4999999999996</v>
      </c>
      <c r="H7095" s="367">
        <v>15250</v>
      </c>
      <c r="I7095" s="384">
        <v>-67942.938806165344</v>
      </c>
      <c r="J7095" s="367">
        <v>274.5</v>
      </c>
      <c r="K7095" s="367">
        <v>3696.9696969696929</v>
      </c>
      <c r="L7095" s="384">
        <v>37082.500143936799</v>
      </c>
      <c r="M7095" s="367">
        <v>274.49999999999972</v>
      </c>
      <c r="N7095" s="367">
        <v>61</v>
      </c>
      <c r="O7095" s="384">
        <v>99.142971202764187</v>
      </c>
      <c r="P7095" s="367">
        <v>3.9802499999999998</v>
      </c>
      <c r="Q7095" s="367">
        <v>61</v>
      </c>
      <c r="R7095" s="384">
        <v>508.12533352275869</v>
      </c>
      <c r="S7095" s="367">
        <v>3.8429999999999995</v>
      </c>
      <c r="T7095" s="367">
        <v>2103.448275862072</v>
      </c>
      <c r="U7095" s="384">
        <v>27331.61988188776</v>
      </c>
      <c r="V7095" s="367">
        <v>274.5000000000004</v>
      </c>
      <c r="W7095" s="367">
        <v>101666.66666666673</v>
      </c>
      <c r="X7095" s="384">
        <v>39972.716221717448</v>
      </c>
      <c r="Y7095" s="386">
        <v>274.50000000000017</v>
      </c>
      <c r="Z7095" s="367"/>
      <c r="AA7095" s="367"/>
      <c r="AB7095" s="367"/>
      <c r="AC7095" s="367"/>
      <c r="AD7095" s="367"/>
      <c r="AE7095" s="367"/>
      <c r="AF7095" s="367"/>
      <c r="AG7095" s="367"/>
      <c r="AH7095" s="367"/>
      <c r="AI7095" s="367"/>
      <c r="AJ7095" s="367"/>
      <c r="AK7095" s="367"/>
      <c r="AL7095" s="367"/>
      <c r="AM7095" s="367"/>
      <c r="AN7095" s="367"/>
      <c r="AO7095" s="367"/>
      <c r="AP7095" s="367"/>
      <c r="AQ7095" s="367"/>
      <c r="AR7095" s="367"/>
      <c r="AS7095" s="367"/>
      <c r="AT7095" s="367"/>
    </row>
    <row r="7096" spans="2:46" ht="13.8">
      <c r="B7096" s="26">
        <v>10.33333333333333</v>
      </c>
      <c r="C7096" s="363">
        <v>234.38404804998461</v>
      </c>
      <c r="D7096" s="367">
        <v>278.99999999999994</v>
      </c>
      <c r="E7096" s="367">
        <v>2883.7209302325537</v>
      </c>
      <c r="F7096" s="367">
        <v>-4092.2946850235739</v>
      </c>
      <c r="G7096" s="367">
        <v>278.9999999999996</v>
      </c>
      <c r="H7096" s="367">
        <v>15500</v>
      </c>
      <c r="I7096" s="384">
        <v>-71394.040561624453</v>
      </c>
      <c r="J7096" s="367">
        <v>279</v>
      </c>
      <c r="K7096" s="367">
        <v>3757.5757575757534</v>
      </c>
      <c r="L7096" s="384">
        <v>37538.443220941954</v>
      </c>
      <c r="M7096" s="367">
        <v>278.99999999999972</v>
      </c>
      <c r="N7096" s="367">
        <v>62</v>
      </c>
      <c r="O7096" s="384">
        <v>98.308328389612953</v>
      </c>
      <c r="P7096" s="367">
        <v>4.0455000000000005</v>
      </c>
      <c r="Q7096" s="367">
        <v>62</v>
      </c>
      <c r="R7096" s="384">
        <v>515.29427476905244</v>
      </c>
      <c r="S7096" s="367">
        <v>3.9059999999999997</v>
      </c>
      <c r="T7096" s="367">
        <v>2137.9310344827618</v>
      </c>
      <c r="U7096" s="384">
        <v>27625.634666661797</v>
      </c>
      <c r="V7096" s="367">
        <v>279.0000000000004</v>
      </c>
      <c r="W7096" s="367">
        <v>103333.3333333334</v>
      </c>
      <c r="X7096" s="384">
        <v>40622.278309614987</v>
      </c>
      <c r="Y7096" s="386">
        <v>279.00000000000017</v>
      </c>
      <c r="Z7096" s="367"/>
      <c r="AA7096" s="367"/>
      <c r="AB7096" s="367"/>
      <c r="AC7096" s="367"/>
      <c r="AD7096" s="367"/>
      <c r="AE7096" s="367"/>
      <c r="AF7096" s="367"/>
      <c r="AG7096" s="367"/>
      <c r="AH7096" s="367"/>
      <c r="AI7096" s="367"/>
      <c r="AJ7096" s="367"/>
      <c r="AK7096" s="367"/>
      <c r="AL7096" s="367"/>
      <c r="AM7096" s="367"/>
      <c r="AN7096" s="367"/>
      <c r="AO7096" s="367"/>
      <c r="AP7096" s="367"/>
      <c r="AQ7096" s="367"/>
      <c r="AR7096" s="367"/>
      <c r="AS7096" s="367"/>
      <c r="AT7096" s="367"/>
    </row>
    <row r="7097" spans="2:46" ht="13.8">
      <c r="B7097" s="26">
        <v>10.499999999999996</v>
      </c>
      <c r="C7097" s="363">
        <v>238.16346788938515</v>
      </c>
      <c r="D7097" s="367">
        <v>283.49999999999994</v>
      </c>
      <c r="E7097" s="367">
        <v>2930.2325581395303</v>
      </c>
      <c r="F7097" s="367">
        <v>-4360.0331352996473</v>
      </c>
      <c r="G7097" s="367">
        <v>283.49999999999955</v>
      </c>
      <c r="H7097" s="367">
        <v>15750</v>
      </c>
      <c r="I7097" s="384">
        <v>-74920.538545680494</v>
      </c>
      <c r="J7097" s="367">
        <v>283.5</v>
      </c>
      <c r="K7097" s="367">
        <v>3818.1818181818139</v>
      </c>
      <c r="L7097" s="384">
        <v>37989.484144352908</v>
      </c>
      <c r="M7097" s="367">
        <v>283.49999999999972</v>
      </c>
      <c r="N7097" s="367">
        <v>63</v>
      </c>
      <c r="O7097" s="384">
        <v>97.394332756363909</v>
      </c>
      <c r="P7097" s="367">
        <v>4.1107500000000003</v>
      </c>
      <c r="Q7097" s="367">
        <v>63</v>
      </c>
      <c r="R7097" s="384">
        <v>522.42576497489176</v>
      </c>
      <c r="S7097" s="367">
        <v>3.9689999999999999</v>
      </c>
      <c r="T7097" s="367">
        <v>2172.4137931034516</v>
      </c>
      <c r="U7097" s="384">
        <v>27914.680272159974</v>
      </c>
      <c r="V7097" s="367">
        <v>283.50000000000045</v>
      </c>
      <c r="W7097" s="367">
        <v>105000.00000000007</v>
      </c>
      <c r="X7097" s="384">
        <v>41271.655612287803</v>
      </c>
      <c r="Y7097" s="386">
        <v>283.50000000000017</v>
      </c>
      <c r="Z7097" s="367"/>
      <c r="AA7097" s="367"/>
      <c r="AB7097" s="367"/>
      <c r="AC7097" s="367"/>
      <c r="AD7097" s="367"/>
      <c r="AE7097" s="367"/>
      <c r="AF7097" s="367"/>
      <c r="AG7097" s="367"/>
      <c r="AH7097" s="367"/>
      <c r="AI7097" s="367"/>
      <c r="AJ7097" s="367"/>
      <c r="AK7097" s="367"/>
      <c r="AL7097" s="367"/>
      <c r="AM7097" s="367"/>
      <c r="AN7097" s="367"/>
      <c r="AO7097" s="367"/>
      <c r="AP7097" s="367"/>
      <c r="AQ7097" s="367"/>
      <c r="AR7097" s="367"/>
      <c r="AS7097" s="367"/>
      <c r="AT7097" s="367"/>
    </row>
    <row r="7098" spans="2:46" ht="13.8">
      <c r="B7098" s="26">
        <v>10.666666666666663</v>
      </c>
      <c r="C7098" s="363">
        <v>241.94285699759916</v>
      </c>
      <c r="D7098" s="367">
        <v>287.99999999999989</v>
      </c>
      <c r="E7098" s="367">
        <v>2976.7441860465069</v>
      </c>
      <c r="F7098" s="367">
        <v>-4634.1758299341955</v>
      </c>
      <c r="G7098" s="367">
        <v>287.99999999999955</v>
      </c>
      <c r="H7098" s="367">
        <v>16000</v>
      </c>
      <c r="I7098" s="384">
        <v>-78522.432758333496</v>
      </c>
      <c r="J7098" s="367">
        <v>288</v>
      </c>
      <c r="K7098" s="367">
        <v>3878.7878787878744</v>
      </c>
      <c r="L7098" s="384">
        <v>38435.622914169675</v>
      </c>
      <c r="M7098" s="367">
        <v>287.99999999999972</v>
      </c>
      <c r="N7098" s="367">
        <v>64</v>
      </c>
      <c r="O7098" s="384">
        <v>96.400984303017026</v>
      </c>
      <c r="P7098" s="367">
        <v>4.1760000000000002</v>
      </c>
      <c r="Q7098" s="367">
        <v>64</v>
      </c>
      <c r="R7098" s="384">
        <v>529.51980414027707</v>
      </c>
      <c r="S7098" s="367">
        <v>4.032</v>
      </c>
      <c r="T7098" s="367">
        <v>2206.8965517241413</v>
      </c>
      <c r="U7098" s="384">
        <v>28198.75669838228</v>
      </c>
      <c r="V7098" s="367">
        <v>288.00000000000045</v>
      </c>
      <c r="W7098" s="367">
        <v>106666.66666666674</v>
      </c>
      <c r="X7098" s="384">
        <v>41920.848129735874</v>
      </c>
      <c r="Y7098" s="386">
        <v>288.00000000000017</v>
      </c>
      <c r="Z7098" s="367"/>
      <c r="AA7098" s="367"/>
      <c r="AB7098" s="367"/>
      <c r="AC7098" s="367"/>
      <c r="AD7098" s="367"/>
      <c r="AE7098" s="367"/>
      <c r="AF7098" s="367"/>
      <c r="AG7098" s="367"/>
      <c r="AH7098" s="367"/>
      <c r="AI7098" s="367"/>
      <c r="AJ7098" s="367"/>
      <c r="AK7098" s="367"/>
      <c r="AL7098" s="367"/>
      <c r="AM7098" s="367"/>
      <c r="AN7098" s="367"/>
      <c r="AO7098" s="367"/>
      <c r="AP7098" s="367"/>
      <c r="AQ7098" s="367"/>
      <c r="AR7098" s="367"/>
      <c r="AS7098" s="367"/>
      <c r="AT7098" s="367"/>
    </row>
    <row r="7099" spans="2:46" ht="13.8">
      <c r="B7099" s="26">
        <v>10.833333333333329</v>
      </c>
      <c r="C7099" s="363">
        <v>245.72221537462678</v>
      </c>
      <c r="D7099" s="367">
        <v>292.49999999999989</v>
      </c>
      <c r="E7099" s="367">
        <v>3023.2558139534835</v>
      </c>
      <c r="F7099" s="367">
        <v>-4914.7227689272122</v>
      </c>
      <c r="G7099" s="367">
        <v>292.49999999999955</v>
      </c>
      <c r="H7099" s="367">
        <v>16250</v>
      </c>
      <c r="I7099" s="384">
        <v>-82199.723199583445</v>
      </c>
      <c r="J7099" s="367">
        <v>292.5</v>
      </c>
      <c r="K7099" s="367">
        <v>3939.3939393939349</v>
      </c>
      <c r="L7099" s="384">
        <v>38876.859530392248</v>
      </c>
      <c r="M7099" s="367">
        <v>292.49999999999972</v>
      </c>
      <c r="N7099" s="367">
        <v>65</v>
      </c>
      <c r="O7099" s="384">
        <v>95.328283029572333</v>
      </c>
      <c r="P7099" s="367">
        <v>4.24125</v>
      </c>
      <c r="Q7099" s="367">
        <v>65</v>
      </c>
      <c r="R7099" s="384">
        <v>536.57639226520826</v>
      </c>
      <c r="S7099" s="367">
        <v>4.0949999999999998</v>
      </c>
      <c r="T7099" s="367">
        <v>2241.3793103448311</v>
      </c>
      <c r="U7099" s="384">
        <v>28477.863945328707</v>
      </c>
      <c r="V7099" s="367">
        <v>292.50000000000045</v>
      </c>
      <c r="W7099" s="367">
        <v>108333.33333333342</v>
      </c>
      <c r="X7099" s="384">
        <v>42569.855861959215</v>
      </c>
      <c r="Y7099" s="386">
        <v>292.50000000000017</v>
      </c>
      <c r="Z7099" s="367"/>
      <c r="AA7099" s="367"/>
      <c r="AB7099" s="367"/>
      <c r="AC7099" s="367"/>
      <c r="AD7099" s="367"/>
      <c r="AE7099" s="367"/>
      <c r="AF7099" s="367"/>
      <c r="AG7099" s="367"/>
      <c r="AH7099" s="367"/>
      <c r="AI7099" s="367"/>
      <c r="AJ7099" s="367"/>
      <c r="AK7099" s="367"/>
      <c r="AL7099" s="367"/>
      <c r="AM7099" s="367"/>
      <c r="AN7099" s="367"/>
      <c r="AO7099" s="367"/>
      <c r="AP7099" s="367"/>
      <c r="AQ7099" s="367"/>
      <c r="AR7099" s="367"/>
      <c r="AS7099" s="367"/>
      <c r="AT7099" s="367"/>
    </row>
    <row r="7100" spans="2:46" ht="13.8">
      <c r="B7100" s="26">
        <v>10.999999999999995</v>
      </c>
      <c r="C7100" s="363">
        <v>249.50154302046792</v>
      </c>
      <c r="D7100" s="367">
        <v>296.99999999999989</v>
      </c>
      <c r="E7100" s="367">
        <v>3069.7674418604602</v>
      </c>
      <c r="F7100" s="367">
        <v>-5201.6739522786966</v>
      </c>
      <c r="G7100" s="367">
        <v>296.99999999999949</v>
      </c>
      <c r="H7100" s="367">
        <v>16500</v>
      </c>
      <c r="I7100" s="384">
        <v>-85952.409869430354</v>
      </c>
      <c r="J7100" s="367">
        <v>297</v>
      </c>
      <c r="K7100" s="367">
        <v>3999.9999999999955</v>
      </c>
      <c r="L7100" s="384">
        <v>39313.193993020621</v>
      </c>
      <c r="M7100" s="367">
        <v>296.99999999999972</v>
      </c>
      <c r="N7100" s="367">
        <v>66</v>
      </c>
      <c r="O7100" s="384">
        <v>94.176228936029801</v>
      </c>
      <c r="P7100" s="367">
        <v>4.3064999999999998</v>
      </c>
      <c r="Q7100" s="367">
        <v>66</v>
      </c>
      <c r="R7100" s="384">
        <v>543.59552934968519</v>
      </c>
      <c r="S7100" s="367">
        <v>4.1580000000000004</v>
      </c>
      <c r="T7100" s="367">
        <v>2275.8620689655208</v>
      </c>
      <c r="U7100" s="384">
        <v>28752.00201299927</v>
      </c>
      <c r="V7100" s="367">
        <v>297.00000000000045</v>
      </c>
      <c r="W7100" s="367">
        <v>110000.00000000009</v>
      </c>
      <c r="X7100" s="384">
        <v>43218.678808957833</v>
      </c>
      <c r="Y7100" s="386">
        <v>297.00000000000023</v>
      </c>
      <c r="Z7100" s="367"/>
      <c r="AA7100" s="367"/>
      <c r="AB7100" s="367"/>
      <c r="AC7100" s="367"/>
      <c r="AD7100" s="367"/>
      <c r="AE7100" s="367"/>
      <c r="AF7100" s="367"/>
      <c r="AG7100" s="367"/>
      <c r="AH7100" s="367"/>
      <c r="AI7100" s="367"/>
      <c r="AJ7100" s="367"/>
      <c r="AK7100" s="367"/>
      <c r="AL7100" s="367"/>
      <c r="AM7100" s="367"/>
      <c r="AN7100" s="367"/>
      <c r="AO7100" s="367"/>
      <c r="AP7100" s="367"/>
      <c r="AQ7100" s="367"/>
      <c r="AR7100" s="367"/>
      <c r="AS7100" s="367"/>
      <c r="AT7100" s="367"/>
    </row>
    <row r="7101" spans="2:46" ht="13.8">
      <c r="B7101" s="26">
        <v>11.166666666666661</v>
      </c>
      <c r="C7101" s="363">
        <v>253.28083993512257</v>
      </c>
      <c r="D7101" s="367">
        <v>301.49999999999983</v>
      </c>
      <c r="E7101" s="367">
        <v>3116.2790697674368</v>
      </c>
      <c r="F7101" s="367">
        <v>-5495.0293799886604</v>
      </c>
      <c r="G7101" s="367">
        <v>301.49999999999955</v>
      </c>
      <c r="H7101" s="367">
        <v>16750</v>
      </c>
      <c r="I7101" s="384">
        <v>-89780.492767874151</v>
      </c>
      <c r="J7101" s="367">
        <v>301.49999999999994</v>
      </c>
      <c r="K7101" s="367">
        <v>4060.606060606056</v>
      </c>
      <c r="L7101" s="384">
        <v>39744.626302054799</v>
      </c>
      <c r="M7101" s="367">
        <v>301.49999999999972</v>
      </c>
      <c r="N7101" s="367">
        <v>67</v>
      </c>
      <c r="O7101" s="384">
        <v>92.944822022389417</v>
      </c>
      <c r="P7101" s="367">
        <v>4.3717500000000005</v>
      </c>
      <c r="Q7101" s="367">
        <v>67</v>
      </c>
      <c r="R7101" s="384">
        <v>550.577215393708</v>
      </c>
      <c r="S7101" s="367">
        <v>4.2210000000000001</v>
      </c>
      <c r="T7101" s="367">
        <v>2310.3448275862106</v>
      </c>
      <c r="U7101" s="384">
        <v>29021.170901393965</v>
      </c>
      <c r="V7101" s="367">
        <v>301.50000000000051</v>
      </c>
      <c r="W7101" s="367">
        <v>111666.66666666676</v>
      </c>
      <c r="X7101" s="384">
        <v>43867.316970731721</v>
      </c>
      <c r="Y7101" s="386">
        <v>301.50000000000023</v>
      </c>
      <c r="Z7101" s="367"/>
      <c r="AA7101" s="367"/>
      <c r="AB7101" s="367"/>
      <c r="AC7101" s="367"/>
      <c r="AD7101" s="367"/>
      <c r="AE7101" s="367"/>
      <c r="AF7101" s="367"/>
      <c r="AG7101" s="367"/>
      <c r="AH7101" s="367"/>
      <c r="AI7101" s="367"/>
      <c r="AJ7101" s="367"/>
      <c r="AK7101" s="367"/>
      <c r="AL7101" s="367"/>
      <c r="AM7101" s="367"/>
      <c r="AN7101" s="367"/>
      <c r="AO7101" s="367"/>
      <c r="AP7101" s="367"/>
      <c r="AQ7101" s="367"/>
      <c r="AR7101" s="367"/>
      <c r="AS7101" s="367"/>
      <c r="AT7101" s="367"/>
    </row>
    <row r="7102" spans="2:46" ht="13.8">
      <c r="B7102" s="26">
        <v>11.333333333333327</v>
      </c>
      <c r="C7102" s="363">
        <v>257.0601061185908</v>
      </c>
      <c r="D7102" s="367">
        <v>305.99999999999983</v>
      </c>
      <c r="E7102" s="367">
        <v>3162.7906976744134</v>
      </c>
      <c r="F7102" s="367">
        <v>-5794.78905205709</v>
      </c>
      <c r="G7102" s="367">
        <v>305.99999999999955</v>
      </c>
      <c r="H7102" s="367">
        <v>17000</v>
      </c>
      <c r="I7102" s="384">
        <v>-93683.971894914968</v>
      </c>
      <c r="J7102" s="367">
        <v>305.99999999999994</v>
      </c>
      <c r="K7102" s="367">
        <v>4121.2121212121165</v>
      </c>
      <c r="L7102" s="384">
        <v>40171.156457494777</v>
      </c>
      <c r="M7102" s="367">
        <v>305.99999999999966</v>
      </c>
      <c r="N7102" s="367">
        <v>68</v>
      </c>
      <c r="O7102" s="384">
        <v>91.634062288651251</v>
      </c>
      <c r="P7102" s="367">
        <v>4.4369999999999994</v>
      </c>
      <c r="Q7102" s="367">
        <v>68</v>
      </c>
      <c r="R7102" s="384">
        <v>557.52145039727645</v>
      </c>
      <c r="S7102" s="367">
        <v>4.2839999999999998</v>
      </c>
      <c r="T7102" s="367">
        <v>2344.8275862069004</v>
      </c>
      <c r="U7102" s="384">
        <v>29285.370610512786</v>
      </c>
      <c r="V7102" s="367">
        <v>306.00000000000051</v>
      </c>
      <c r="W7102" s="367">
        <v>113333.33333333343</v>
      </c>
      <c r="X7102" s="384">
        <v>44515.770347280872</v>
      </c>
      <c r="Y7102" s="386">
        <v>306.00000000000028</v>
      </c>
      <c r="Z7102" s="367"/>
      <c r="AA7102" s="367"/>
      <c r="AB7102" s="367"/>
      <c r="AC7102" s="367"/>
      <c r="AD7102" s="367"/>
      <c r="AE7102" s="367"/>
      <c r="AF7102" s="367"/>
      <c r="AG7102" s="367"/>
      <c r="AH7102" s="367"/>
      <c r="AI7102" s="367"/>
      <c r="AJ7102" s="367"/>
      <c r="AK7102" s="367"/>
      <c r="AL7102" s="367"/>
      <c r="AM7102" s="367"/>
      <c r="AN7102" s="367"/>
      <c r="AO7102" s="367"/>
      <c r="AP7102" s="367"/>
      <c r="AQ7102" s="367"/>
      <c r="AR7102" s="367"/>
      <c r="AS7102" s="367"/>
      <c r="AT7102" s="367"/>
    </row>
    <row r="7103" spans="2:46" ht="13.8">
      <c r="B7103" s="26">
        <v>11.499999999999993</v>
      </c>
      <c r="C7103" s="363">
        <v>260.83934157087259</v>
      </c>
      <c r="D7103" s="367">
        <v>310.49999999999983</v>
      </c>
      <c r="E7103" s="367">
        <v>3209.3023255813901</v>
      </c>
      <c r="F7103" s="367">
        <v>-6100.9529684839908</v>
      </c>
      <c r="G7103" s="367">
        <v>310.49999999999955</v>
      </c>
      <c r="H7103" s="367">
        <v>17250</v>
      </c>
      <c r="I7103" s="384">
        <v>-97662.847250552746</v>
      </c>
      <c r="J7103" s="367">
        <v>310.49999999999994</v>
      </c>
      <c r="K7103" s="367">
        <v>4181.8181818181774</v>
      </c>
      <c r="L7103" s="384">
        <v>40592.784459340575</v>
      </c>
      <c r="M7103" s="367">
        <v>310.49999999999972</v>
      </c>
      <c r="N7103" s="367">
        <v>69</v>
      </c>
      <c r="O7103" s="384">
        <v>90.243949734815232</v>
      </c>
      <c r="P7103" s="367">
        <v>4.5022500000000001</v>
      </c>
      <c r="Q7103" s="367">
        <v>69</v>
      </c>
      <c r="R7103" s="384">
        <v>564.42823436039077</v>
      </c>
      <c r="S7103" s="367">
        <v>4.3469999999999995</v>
      </c>
      <c r="T7103" s="367">
        <v>2379.3103448275901</v>
      </c>
      <c r="U7103" s="384">
        <v>29544.601140355735</v>
      </c>
      <c r="V7103" s="367">
        <v>310.50000000000051</v>
      </c>
      <c r="W7103" s="367">
        <v>115000.0000000001</v>
      </c>
      <c r="X7103" s="384">
        <v>45164.038938605285</v>
      </c>
      <c r="Y7103" s="386">
        <v>310.50000000000028</v>
      </c>
      <c r="Z7103" s="367"/>
      <c r="AA7103" s="367"/>
      <c r="AB7103" s="367"/>
      <c r="AC7103" s="367"/>
      <c r="AD7103" s="367"/>
      <c r="AE7103" s="367"/>
      <c r="AF7103" s="367"/>
      <c r="AG7103" s="367"/>
      <c r="AH7103" s="367"/>
      <c r="AI7103" s="367"/>
      <c r="AJ7103" s="367"/>
      <c r="AK7103" s="367"/>
      <c r="AL7103" s="367"/>
      <c r="AM7103" s="367"/>
      <c r="AN7103" s="367"/>
      <c r="AO7103" s="367"/>
      <c r="AP7103" s="367"/>
      <c r="AQ7103" s="367"/>
      <c r="AR7103" s="367"/>
      <c r="AS7103" s="367"/>
      <c r="AT7103" s="367"/>
    </row>
    <row r="7104" spans="2:46" ht="13.8">
      <c r="B7104" s="26">
        <v>11.666666666666659</v>
      </c>
      <c r="C7104" s="363">
        <v>264.61854629196785</v>
      </c>
      <c r="D7104" s="367">
        <v>314.99999999999977</v>
      </c>
      <c r="E7104" s="367">
        <v>3255.8139534883667</v>
      </c>
      <c r="F7104" s="367">
        <v>-6413.5211292693575</v>
      </c>
      <c r="G7104" s="367">
        <v>314.99999999999949</v>
      </c>
      <c r="H7104" s="367">
        <v>17500</v>
      </c>
      <c r="I7104" s="384">
        <v>-101717.11883478747</v>
      </c>
      <c r="J7104" s="367">
        <v>314.99999999999994</v>
      </c>
      <c r="K7104" s="367">
        <v>4242.4242424242384</v>
      </c>
      <c r="L7104" s="384">
        <v>41009.510307592172</v>
      </c>
      <c r="M7104" s="367">
        <v>314.99999999999972</v>
      </c>
      <c r="N7104" s="367">
        <v>70</v>
      </c>
      <c r="O7104" s="384">
        <v>88.774484360881402</v>
      </c>
      <c r="P7104" s="367">
        <v>4.5674999999999999</v>
      </c>
      <c r="Q7104" s="367">
        <v>70</v>
      </c>
      <c r="R7104" s="384">
        <v>571.29756728305108</v>
      </c>
      <c r="S7104" s="367">
        <v>4.41</v>
      </c>
      <c r="T7104" s="367">
        <v>2413.7931034482799</v>
      </c>
      <c r="U7104" s="384">
        <v>29798.862490922817</v>
      </c>
      <c r="V7104" s="367">
        <v>315.00000000000051</v>
      </c>
      <c r="W7104" s="367">
        <v>116666.66666666677</v>
      </c>
      <c r="X7104" s="384">
        <v>45812.122744704975</v>
      </c>
      <c r="Y7104" s="386">
        <v>315.00000000000028</v>
      </c>
      <c r="Z7104" s="367"/>
      <c r="AA7104" s="367"/>
      <c r="AB7104" s="367"/>
      <c r="AC7104" s="367"/>
      <c r="AD7104" s="367"/>
      <c r="AE7104" s="367"/>
      <c r="AF7104" s="367"/>
      <c r="AG7104" s="367"/>
      <c r="AH7104" s="367"/>
      <c r="AI7104" s="367"/>
      <c r="AJ7104" s="367"/>
      <c r="AK7104" s="367"/>
      <c r="AL7104" s="367"/>
      <c r="AM7104" s="367"/>
      <c r="AN7104" s="367"/>
      <c r="AO7104" s="367"/>
      <c r="AP7104" s="367"/>
      <c r="AQ7104" s="367"/>
      <c r="AR7104" s="367"/>
      <c r="AS7104" s="367"/>
      <c r="AT7104" s="367"/>
    </row>
    <row r="7105" spans="2:46" ht="13.8">
      <c r="B7105" s="26">
        <v>11.833333333333325</v>
      </c>
      <c r="C7105" s="363">
        <v>268.39772028187667</v>
      </c>
      <c r="D7105" s="367">
        <v>319.49999999999977</v>
      </c>
      <c r="E7105" s="367">
        <v>3302.3255813953433</v>
      </c>
      <c r="F7105" s="367">
        <v>-6732.4935344131991</v>
      </c>
      <c r="G7105" s="367">
        <v>319.49999999999949</v>
      </c>
      <c r="H7105" s="367">
        <v>17750</v>
      </c>
      <c r="I7105" s="384">
        <v>-105846.78664761916</v>
      </c>
      <c r="J7105" s="367">
        <v>319.49999999999994</v>
      </c>
      <c r="K7105" s="367">
        <v>4303.0303030302994</v>
      </c>
      <c r="L7105" s="384">
        <v>41421.334002249569</v>
      </c>
      <c r="M7105" s="367">
        <v>319.49999999999972</v>
      </c>
      <c r="N7105" s="367">
        <v>71</v>
      </c>
      <c r="O7105" s="384">
        <v>87.225666166849734</v>
      </c>
      <c r="P7105" s="367">
        <v>4.6327500000000006</v>
      </c>
      <c r="Q7105" s="367">
        <v>71</v>
      </c>
      <c r="R7105" s="384">
        <v>578.12944916525726</v>
      </c>
      <c r="S7105" s="367">
        <v>4.4730000000000008</v>
      </c>
      <c r="T7105" s="367">
        <v>2448.2758620689697</v>
      </c>
      <c r="U7105" s="384">
        <v>30048.154662214023</v>
      </c>
      <c r="V7105" s="367">
        <v>319.50000000000051</v>
      </c>
      <c r="W7105" s="367">
        <v>118333.33333333344</v>
      </c>
      <c r="X7105" s="384">
        <v>46460.021765579928</v>
      </c>
      <c r="Y7105" s="386">
        <v>319.50000000000028</v>
      </c>
      <c r="Z7105" s="367"/>
      <c r="AA7105" s="367"/>
      <c r="AB7105" s="367"/>
      <c r="AC7105" s="367"/>
      <c r="AD7105" s="367"/>
      <c r="AE7105" s="367"/>
      <c r="AF7105" s="367"/>
      <c r="AG7105" s="367"/>
      <c r="AH7105" s="367"/>
      <c r="AI7105" s="367"/>
      <c r="AJ7105" s="367"/>
      <c r="AK7105" s="367"/>
      <c r="AL7105" s="367"/>
      <c r="AM7105" s="367"/>
      <c r="AN7105" s="367"/>
      <c r="AO7105" s="367"/>
      <c r="AP7105" s="367"/>
      <c r="AQ7105" s="367"/>
      <c r="AR7105" s="367"/>
      <c r="AS7105" s="367"/>
      <c r="AT7105" s="367"/>
    </row>
    <row r="7106" spans="2:46" ht="13.8">
      <c r="B7106" s="26">
        <v>11.999999999999991</v>
      </c>
      <c r="C7106" s="363">
        <v>272.17686354059907</v>
      </c>
      <c r="D7106" s="367">
        <v>323.99999999999977</v>
      </c>
      <c r="E7106" s="367">
        <v>3348.8372093023199</v>
      </c>
      <c r="F7106" s="367">
        <v>-7057.870183915511</v>
      </c>
      <c r="G7106" s="367">
        <v>323.99999999999949</v>
      </c>
      <c r="H7106" s="367">
        <v>18000</v>
      </c>
      <c r="I7106" s="384">
        <v>-110051.85068904783</v>
      </c>
      <c r="J7106" s="367">
        <v>324</v>
      </c>
      <c r="K7106" s="367">
        <v>4363.6363636363603</v>
      </c>
      <c r="L7106" s="384">
        <v>41828.255543312778</v>
      </c>
      <c r="M7106" s="367">
        <v>323.99999999999977</v>
      </c>
      <c r="N7106" s="367">
        <v>72</v>
      </c>
      <c r="O7106" s="384">
        <v>85.597495152720242</v>
      </c>
      <c r="P7106" s="367">
        <v>4.6980000000000004</v>
      </c>
      <c r="Q7106" s="367">
        <v>72</v>
      </c>
      <c r="R7106" s="384">
        <v>584.92388000700896</v>
      </c>
      <c r="S7106" s="367">
        <v>4.5359999999999996</v>
      </c>
      <c r="T7106" s="367">
        <v>2482.7586206896594</v>
      </c>
      <c r="U7106" s="384">
        <v>30292.477654229362</v>
      </c>
      <c r="V7106" s="367">
        <v>324.00000000000051</v>
      </c>
      <c r="W7106" s="367">
        <v>120000.00000000012</v>
      </c>
      <c r="X7106" s="384">
        <v>47107.736001230143</v>
      </c>
      <c r="Y7106" s="386">
        <v>324.00000000000028</v>
      </c>
      <c r="Z7106" s="367"/>
      <c r="AA7106" s="367"/>
      <c r="AB7106" s="367"/>
      <c r="AC7106" s="367"/>
      <c r="AD7106" s="367"/>
      <c r="AE7106" s="367"/>
      <c r="AF7106" s="367"/>
      <c r="AG7106" s="367"/>
      <c r="AH7106" s="367"/>
      <c r="AI7106" s="367"/>
      <c r="AJ7106" s="367"/>
      <c r="AK7106" s="367"/>
      <c r="AL7106" s="367"/>
      <c r="AM7106" s="367"/>
      <c r="AN7106" s="367"/>
      <c r="AO7106" s="367"/>
      <c r="AP7106" s="367"/>
      <c r="AQ7106" s="367"/>
      <c r="AR7106" s="367"/>
      <c r="AS7106" s="367"/>
      <c r="AT7106" s="367"/>
    </row>
    <row r="7107" spans="2:46" ht="13.8">
      <c r="B7107" s="26">
        <v>12.166666666666657</v>
      </c>
      <c r="C7107" s="363">
        <v>275.95597606813499</v>
      </c>
      <c r="D7107" s="367">
        <v>328.49999999999972</v>
      </c>
      <c r="E7107" s="367">
        <v>3395.3488372092966</v>
      </c>
      <c r="F7107" s="367">
        <v>-7389.6510777762942</v>
      </c>
      <c r="G7107" s="367">
        <v>328.49999999999949</v>
      </c>
      <c r="H7107" s="367">
        <v>18250</v>
      </c>
      <c r="I7107" s="384">
        <v>-114332.31095907342</v>
      </c>
      <c r="J7107" s="367">
        <v>328.5</v>
      </c>
      <c r="K7107" s="367">
        <v>4424.2424242424213</v>
      </c>
      <c r="L7107" s="384">
        <v>42230.274930781787</v>
      </c>
      <c r="M7107" s="367">
        <v>328.49999999999977</v>
      </c>
      <c r="N7107" s="367">
        <v>73</v>
      </c>
      <c r="O7107" s="384">
        <v>83.889971318492925</v>
      </c>
      <c r="P7107" s="367">
        <v>4.7632500000000002</v>
      </c>
      <c r="Q7107" s="367">
        <v>73</v>
      </c>
      <c r="R7107" s="384">
        <v>591.68085980830665</v>
      </c>
      <c r="S7107" s="367">
        <v>4.5989999999999993</v>
      </c>
      <c r="T7107" s="367">
        <v>2517.2413793103492</v>
      </c>
      <c r="U7107" s="384">
        <v>30531.831466968826</v>
      </c>
      <c r="V7107" s="367">
        <v>328.50000000000063</v>
      </c>
      <c r="W7107" s="367">
        <v>121666.66666666679</v>
      </c>
      <c r="X7107" s="384">
        <v>47755.265451655643</v>
      </c>
      <c r="Y7107" s="386">
        <v>328.50000000000028</v>
      </c>
      <c r="Z7107" s="367"/>
      <c r="AA7107" s="367"/>
      <c r="AB7107" s="367"/>
      <c r="AC7107" s="367"/>
      <c r="AD7107" s="367"/>
      <c r="AE7107" s="367"/>
      <c r="AF7107" s="367"/>
      <c r="AG7107" s="367"/>
      <c r="AH7107" s="367"/>
      <c r="AI7107" s="367"/>
      <c r="AJ7107" s="367"/>
      <c r="AK7107" s="367"/>
      <c r="AL7107" s="367"/>
      <c r="AM7107" s="367"/>
      <c r="AN7107" s="367"/>
      <c r="AO7107" s="367"/>
      <c r="AP7107" s="367"/>
      <c r="AQ7107" s="367"/>
      <c r="AR7107" s="367"/>
      <c r="AS7107" s="367"/>
      <c r="AT7107" s="367"/>
    </row>
    <row r="7108" spans="2:46" ht="13.8">
      <c r="B7108" s="26">
        <v>12.333333333333323</v>
      </c>
      <c r="C7108" s="363">
        <v>279.73505786448447</v>
      </c>
      <c r="D7108" s="367">
        <v>332.99999999999972</v>
      </c>
      <c r="E7108" s="367">
        <v>3441.8604651162732</v>
      </c>
      <c r="F7108" s="367">
        <v>-7727.8362159955441</v>
      </c>
      <c r="G7108" s="367">
        <v>332.99999999999943</v>
      </c>
      <c r="H7108" s="367">
        <v>18500</v>
      </c>
      <c r="I7108" s="384">
        <v>-118688.16745769596</v>
      </c>
      <c r="J7108" s="367">
        <v>333</v>
      </c>
      <c r="K7108" s="367">
        <v>4484.8484848484823</v>
      </c>
      <c r="L7108" s="384">
        <v>42627.392164656616</v>
      </c>
      <c r="M7108" s="367">
        <v>332.99999999999989</v>
      </c>
      <c r="N7108" s="367">
        <v>74</v>
      </c>
      <c r="O7108" s="384">
        <v>82.103094664167799</v>
      </c>
      <c r="P7108" s="367">
        <v>4.8285</v>
      </c>
      <c r="Q7108" s="367">
        <v>74</v>
      </c>
      <c r="R7108" s="384">
        <v>598.40038856915032</v>
      </c>
      <c r="S7108" s="367">
        <v>4.6619999999999999</v>
      </c>
      <c r="T7108" s="367">
        <v>2551.724137931039</v>
      </c>
      <c r="U7108" s="384">
        <v>30766.216100432426</v>
      </c>
      <c r="V7108" s="367">
        <v>333.00000000000063</v>
      </c>
      <c r="W7108" s="367">
        <v>123333.33333333346</v>
      </c>
      <c r="X7108" s="384">
        <v>48402.610116856398</v>
      </c>
      <c r="Y7108" s="386">
        <v>333.00000000000028</v>
      </c>
      <c r="Z7108" s="367"/>
      <c r="AA7108" s="367"/>
      <c r="AB7108" s="367"/>
      <c r="AC7108" s="367"/>
      <c r="AD7108" s="367"/>
      <c r="AE7108" s="367"/>
      <c r="AF7108" s="367"/>
      <c r="AG7108" s="367"/>
      <c r="AH7108" s="367"/>
      <c r="AI7108" s="367"/>
      <c r="AJ7108" s="367"/>
      <c r="AK7108" s="367"/>
      <c r="AL7108" s="367"/>
      <c r="AM7108" s="367"/>
      <c r="AN7108" s="367"/>
      <c r="AO7108" s="367"/>
      <c r="AP7108" s="367"/>
      <c r="AQ7108" s="367"/>
      <c r="AR7108" s="367"/>
      <c r="AS7108" s="367"/>
      <c r="AT7108" s="367"/>
    </row>
    <row r="7109" spans="2:46" ht="13.8">
      <c r="B7109" s="26">
        <v>12.499999999999989</v>
      </c>
      <c r="C7109" s="363">
        <v>283.51410892964753</v>
      </c>
      <c r="D7109" s="367">
        <v>337.49999999999972</v>
      </c>
      <c r="E7109" s="367">
        <v>3488.3720930232498</v>
      </c>
      <c r="F7109" s="367">
        <v>-8072.425598573268</v>
      </c>
      <c r="G7109" s="367">
        <v>337.49999999999943</v>
      </c>
      <c r="H7109" s="367">
        <v>18750</v>
      </c>
      <c r="I7109" s="384">
        <v>-123119.42018491545</v>
      </c>
      <c r="J7109" s="367">
        <v>337.5</v>
      </c>
      <c r="K7109" s="367">
        <v>4545.4545454545432</v>
      </c>
      <c r="L7109" s="384">
        <v>43019.607244937237</v>
      </c>
      <c r="M7109" s="367">
        <v>337.49999999999989</v>
      </c>
      <c r="N7109" s="367">
        <v>75</v>
      </c>
      <c r="O7109" s="384">
        <v>80.236865189744833</v>
      </c>
      <c r="P7109" s="367">
        <v>4.8937499999999998</v>
      </c>
      <c r="Q7109" s="367">
        <v>75</v>
      </c>
      <c r="R7109" s="384">
        <v>605.08246628953952</v>
      </c>
      <c r="S7109" s="367">
        <v>4.7249999999999996</v>
      </c>
      <c r="T7109" s="367">
        <v>2586.2068965517287</v>
      </c>
      <c r="U7109" s="384">
        <v>30995.631554620151</v>
      </c>
      <c r="V7109" s="367">
        <v>337.50000000000063</v>
      </c>
      <c r="W7109" s="367">
        <v>125000.00000000013</v>
      </c>
      <c r="X7109" s="384">
        <v>49049.76999683243</v>
      </c>
      <c r="Y7109" s="386">
        <v>337.50000000000034</v>
      </c>
      <c r="Z7109" s="367"/>
      <c r="AA7109" s="367"/>
      <c r="AB7109" s="367"/>
      <c r="AC7109" s="367"/>
      <c r="AD7109" s="367"/>
      <c r="AE7109" s="367"/>
      <c r="AF7109" s="367"/>
      <c r="AG7109" s="367"/>
      <c r="AH7109" s="367"/>
      <c r="AI7109" s="367"/>
      <c r="AJ7109" s="367"/>
      <c r="AK7109" s="367"/>
      <c r="AL7109" s="367"/>
      <c r="AM7109" s="367"/>
      <c r="AN7109" s="367"/>
      <c r="AO7109" s="367"/>
      <c r="AP7109" s="367"/>
      <c r="AQ7109" s="367"/>
      <c r="AR7109" s="367"/>
      <c r="AS7109" s="367"/>
      <c r="AT7109" s="367"/>
    </row>
    <row r="7110" spans="2:46" ht="13.8">
      <c r="B7110" s="26">
        <v>12.666666666666655</v>
      </c>
      <c r="C7110" s="363">
        <v>287.293129263624</v>
      </c>
      <c r="D7110" s="367">
        <v>341.99999999999966</v>
      </c>
      <c r="E7110" s="367">
        <v>3534.8837209302264</v>
      </c>
      <c r="F7110" s="367">
        <v>-8423.4192255094622</v>
      </c>
      <c r="G7110" s="367">
        <v>341.99999999999943</v>
      </c>
      <c r="H7110" s="367">
        <v>19000</v>
      </c>
      <c r="I7110" s="384">
        <v>-127626.0691407319</v>
      </c>
      <c r="J7110" s="367">
        <v>342</v>
      </c>
      <c r="K7110" s="367">
        <v>4606.0606060606042</v>
      </c>
      <c r="L7110" s="384">
        <v>43406.920171623664</v>
      </c>
      <c r="M7110" s="367">
        <v>341.99999999999989</v>
      </c>
      <c r="N7110" s="367">
        <v>76</v>
      </c>
      <c r="O7110" s="384">
        <v>78.291282895224015</v>
      </c>
      <c r="P7110" s="367">
        <v>4.9590000000000005</v>
      </c>
      <c r="Q7110" s="367">
        <v>76</v>
      </c>
      <c r="R7110" s="384">
        <v>611.72709296947471</v>
      </c>
      <c r="S7110" s="367">
        <v>4.7880000000000003</v>
      </c>
      <c r="T7110" s="367">
        <v>2620.6896551724185</v>
      </c>
      <c r="U7110" s="384">
        <v>31220.077829532001</v>
      </c>
      <c r="V7110" s="367">
        <v>342.00000000000063</v>
      </c>
      <c r="W7110" s="367">
        <v>126666.6666666668</v>
      </c>
      <c r="X7110" s="384">
        <v>49696.74509158374</v>
      </c>
      <c r="Y7110" s="386">
        <v>342.00000000000034</v>
      </c>
      <c r="Z7110" s="367"/>
      <c r="AA7110" s="367"/>
      <c r="AB7110" s="367"/>
      <c r="AC7110" s="367"/>
      <c r="AD7110" s="367"/>
      <c r="AE7110" s="367"/>
      <c r="AF7110" s="367"/>
      <c r="AG7110" s="367"/>
      <c r="AH7110" s="367"/>
      <c r="AI7110" s="367"/>
      <c r="AJ7110" s="367"/>
      <c r="AK7110" s="367"/>
      <c r="AL7110" s="367"/>
      <c r="AM7110" s="367"/>
      <c r="AN7110" s="367"/>
      <c r="AO7110" s="367"/>
      <c r="AP7110" s="367"/>
      <c r="AQ7110" s="367"/>
      <c r="AR7110" s="367"/>
      <c r="AS7110" s="367"/>
      <c r="AT7110" s="367"/>
    </row>
    <row r="7111" spans="2:46" ht="13.8">
      <c r="B7111" s="26">
        <v>12.833333333333321</v>
      </c>
      <c r="C7111" s="363">
        <v>291.0721188664142</v>
      </c>
      <c r="D7111" s="367">
        <v>346.49999999999966</v>
      </c>
      <c r="E7111" s="367">
        <v>3581.3953488372031</v>
      </c>
      <c r="F7111" s="367">
        <v>-8780.8170968041286</v>
      </c>
      <c r="G7111" s="367">
        <v>346.49999999999943</v>
      </c>
      <c r="H7111" s="367">
        <v>19250</v>
      </c>
      <c r="I7111" s="384">
        <v>-132208.11432514532</v>
      </c>
      <c r="J7111" s="367">
        <v>346.5</v>
      </c>
      <c r="K7111" s="367">
        <v>4666.6666666666652</v>
      </c>
      <c r="L7111" s="384">
        <v>43789.33094471589</v>
      </c>
      <c r="M7111" s="367">
        <v>346.49999999999994</v>
      </c>
      <c r="N7111" s="367">
        <v>77</v>
      </c>
      <c r="O7111" s="384">
        <v>76.2663477806054</v>
      </c>
      <c r="P7111" s="367">
        <v>5.0242500000000003</v>
      </c>
      <c r="Q7111" s="367">
        <v>77</v>
      </c>
      <c r="R7111" s="384">
        <v>618.33426860895577</v>
      </c>
      <c r="S7111" s="367">
        <v>4.851</v>
      </c>
      <c r="T7111" s="367">
        <v>2655.1724137931083</v>
      </c>
      <c r="U7111" s="384">
        <v>31439.554925167991</v>
      </c>
      <c r="V7111" s="367">
        <v>346.50000000000063</v>
      </c>
      <c r="W7111" s="367">
        <v>128333.33333333347</v>
      </c>
      <c r="X7111" s="384">
        <v>50343.535401110305</v>
      </c>
      <c r="Y7111" s="386">
        <v>346.5000000000004</v>
      </c>
      <c r="Z7111" s="367"/>
      <c r="AA7111" s="367"/>
      <c r="AB7111" s="367"/>
      <c r="AC7111" s="367"/>
      <c r="AD7111" s="367"/>
      <c r="AE7111" s="367"/>
      <c r="AF7111" s="367"/>
      <c r="AG7111" s="367"/>
      <c r="AH7111" s="367"/>
      <c r="AI7111" s="367"/>
      <c r="AJ7111" s="367"/>
      <c r="AK7111" s="367"/>
      <c r="AL7111" s="367"/>
      <c r="AM7111" s="367"/>
      <c r="AN7111" s="367"/>
      <c r="AO7111" s="367"/>
      <c r="AP7111" s="367"/>
      <c r="AQ7111" s="367"/>
      <c r="AR7111" s="367"/>
      <c r="AS7111" s="367"/>
      <c r="AT7111" s="367"/>
    </row>
    <row r="7112" spans="2:46" ht="13.8">
      <c r="B7112" s="26">
        <v>12.999999999999988</v>
      </c>
      <c r="C7112" s="363">
        <v>294.85107773801786</v>
      </c>
      <c r="D7112" s="367">
        <v>350.99999999999966</v>
      </c>
      <c r="E7112" s="367">
        <v>3627.9069767441797</v>
      </c>
      <c r="F7112" s="367">
        <v>-9144.619212457259</v>
      </c>
      <c r="G7112" s="367">
        <v>350.99999999999937</v>
      </c>
      <c r="H7112" s="367">
        <v>19500</v>
      </c>
      <c r="I7112" s="384">
        <v>-136865.55573815564</v>
      </c>
      <c r="J7112" s="367">
        <v>351</v>
      </c>
      <c r="K7112" s="367">
        <v>4727.2727272727261</v>
      </c>
      <c r="L7112" s="384">
        <v>44166.839564213929</v>
      </c>
      <c r="M7112" s="367">
        <v>350.99999999999994</v>
      </c>
      <c r="N7112" s="367">
        <v>78</v>
      </c>
      <c r="O7112" s="384">
        <v>74.162059845888976</v>
      </c>
      <c r="P7112" s="367">
        <v>5.0895000000000001</v>
      </c>
      <c r="Q7112" s="367">
        <v>78</v>
      </c>
      <c r="R7112" s="384">
        <v>624.90399320798258</v>
      </c>
      <c r="S7112" s="367">
        <v>4.9140000000000006</v>
      </c>
      <c r="T7112" s="367">
        <v>2689.655172413798</v>
      </c>
      <c r="U7112" s="384">
        <v>31654.062841528103</v>
      </c>
      <c r="V7112" s="367">
        <v>351.00000000000063</v>
      </c>
      <c r="W7112" s="367">
        <v>130000.00000000015</v>
      </c>
      <c r="X7112" s="384">
        <v>50990.140925412132</v>
      </c>
      <c r="Y7112" s="386">
        <v>351.0000000000004</v>
      </c>
      <c r="Z7112" s="367"/>
      <c r="AA7112" s="367"/>
      <c r="AB7112" s="367"/>
      <c r="AC7112" s="367"/>
      <c r="AD7112" s="367"/>
      <c r="AE7112" s="367"/>
      <c r="AF7112" s="367"/>
      <c r="AG7112" s="367"/>
      <c r="AH7112" s="367"/>
      <c r="AI7112" s="367"/>
      <c r="AJ7112" s="367"/>
      <c r="AK7112" s="367"/>
      <c r="AL7112" s="367"/>
      <c r="AM7112" s="367"/>
      <c r="AN7112" s="367"/>
      <c r="AO7112" s="367"/>
      <c r="AP7112" s="367"/>
      <c r="AQ7112" s="367"/>
      <c r="AR7112" s="367"/>
      <c r="AS7112" s="367"/>
      <c r="AT7112" s="367"/>
    </row>
    <row r="7113" spans="2:46" ht="13.8">
      <c r="B7113" s="26">
        <v>13.166666666666654</v>
      </c>
      <c r="C7113" s="363">
        <v>298.63000587843493</v>
      </c>
      <c r="D7113" s="367">
        <v>355.4999999999996</v>
      </c>
      <c r="E7113" s="367">
        <v>3674.4186046511563</v>
      </c>
      <c r="F7113" s="367">
        <v>-9514.8255724688661</v>
      </c>
      <c r="G7113" s="367">
        <v>355.49999999999937</v>
      </c>
      <c r="H7113" s="367">
        <v>19750</v>
      </c>
      <c r="I7113" s="384">
        <v>-141598.39337976297</v>
      </c>
      <c r="J7113" s="367">
        <v>355.5</v>
      </c>
      <c r="K7113" s="367">
        <v>4787.8787878787871</v>
      </c>
      <c r="L7113" s="384">
        <v>44539.446030117768</v>
      </c>
      <c r="M7113" s="367">
        <v>355.49999999999994</v>
      </c>
      <c r="N7113" s="367">
        <v>79</v>
      </c>
      <c r="O7113" s="384">
        <v>71.978419091074699</v>
      </c>
      <c r="P7113" s="367">
        <v>5.1547499999999999</v>
      </c>
      <c r="Q7113" s="367">
        <v>79</v>
      </c>
      <c r="R7113" s="384">
        <v>631.43626676655515</v>
      </c>
      <c r="S7113" s="367">
        <v>4.9770000000000003</v>
      </c>
      <c r="T7113" s="367">
        <v>2724.1379310344878</v>
      </c>
      <c r="U7113" s="384">
        <v>31863.601578612346</v>
      </c>
      <c r="V7113" s="367">
        <v>355.50000000000063</v>
      </c>
      <c r="W7113" s="367">
        <v>131666.6666666668</v>
      </c>
      <c r="X7113" s="384">
        <v>51636.561664489243</v>
      </c>
      <c r="Y7113" s="386">
        <v>355.5000000000004</v>
      </c>
      <c r="Z7113" s="367"/>
      <c r="AA7113" s="367"/>
      <c r="AB7113" s="367"/>
      <c r="AC7113" s="367"/>
      <c r="AD7113" s="367"/>
      <c r="AE7113" s="367"/>
      <c r="AF7113" s="367"/>
      <c r="AG7113" s="367"/>
      <c r="AH7113" s="367"/>
      <c r="AI7113" s="367"/>
      <c r="AJ7113" s="367"/>
      <c r="AK7113" s="367"/>
      <c r="AL7113" s="367"/>
      <c r="AM7113" s="367"/>
      <c r="AN7113" s="367"/>
      <c r="AO7113" s="367"/>
      <c r="AP7113" s="367"/>
      <c r="AQ7113" s="367"/>
      <c r="AR7113" s="367"/>
      <c r="AS7113" s="367"/>
      <c r="AT7113" s="367"/>
    </row>
    <row r="7114" spans="2:46" ht="13.8">
      <c r="B7114" s="26">
        <v>13.33333333333332</v>
      </c>
      <c r="C7114" s="363">
        <v>302.40890328766574</v>
      </c>
      <c r="D7114" s="367">
        <v>359.99999999999966</v>
      </c>
      <c r="E7114" s="367">
        <v>3720.930232558133</v>
      </c>
      <c r="F7114" s="367">
        <v>-9891.4361768389444</v>
      </c>
      <c r="G7114" s="367">
        <v>359.99999999999937</v>
      </c>
      <c r="H7114" s="367">
        <v>20000</v>
      </c>
      <c r="I7114" s="384">
        <v>-146406.62724996719</v>
      </c>
      <c r="J7114" s="367">
        <v>360</v>
      </c>
      <c r="K7114" s="367">
        <v>4848.484848484848</v>
      </c>
      <c r="L7114" s="384">
        <v>44907.15034242742</v>
      </c>
      <c r="M7114" s="367">
        <v>360</v>
      </c>
      <c r="N7114" s="367">
        <v>80</v>
      </c>
      <c r="O7114" s="384">
        <v>69.715425516162611</v>
      </c>
      <c r="P7114" s="367">
        <v>5.22</v>
      </c>
      <c r="Q7114" s="367">
        <v>80</v>
      </c>
      <c r="R7114" s="384">
        <v>637.93108928467359</v>
      </c>
      <c r="S7114" s="367">
        <v>5.0399999999999991</v>
      </c>
      <c r="T7114" s="367">
        <v>2758.6206896551776</v>
      </c>
      <c r="U7114" s="384">
        <v>32068.171136420722</v>
      </c>
      <c r="V7114" s="367">
        <v>360.00000000000068</v>
      </c>
      <c r="W7114" s="367">
        <v>133333.33333333346</v>
      </c>
      <c r="X7114" s="384">
        <v>52282.797618341596</v>
      </c>
      <c r="Y7114" s="386">
        <v>360.00000000000034</v>
      </c>
      <c r="Z7114" s="367"/>
      <c r="AA7114" s="367"/>
      <c r="AB7114" s="367"/>
      <c r="AC7114" s="367"/>
      <c r="AD7114" s="367"/>
      <c r="AE7114" s="367"/>
      <c r="AF7114" s="367"/>
      <c r="AG7114" s="367"/>
      <c r="AH7114" s="367"/>
      <c r="AI7114" s="367"/>
      <c r="AJ7114" s="367"/>
      <c r="AK7114" s="367"/>
      <c r="AL7114" s="367"/>
      <c r="AM7114" s="367"/>
      <c r="AN7114" s="367"/>
      <c r="AO7114" s="367"/>
      <c r="AP7114" s="367"/>
      <c r="AQ7114" s="367"/>
      <c r="AR7114" s="367"/>
      <c r="AS7114" s="367"/>
      <c r="AT7114" s="367"/>
    </row>
    <row r="7115" spans="2:46" ht="13.8">
      <c r="B7115" s="26">
        <v>13.499999999999986</v>
      </c>
      <c r="C7115" s="363">
        <v>306.18776996570995</v>
      </c>
      <c r="D7115" s="367">
        <v>364.49999999999966</v>
      </c>
      <c r="E7115" s="367">
        <v>3767.4418604651096</v>
      </c>
      <c r="F7115" s="367">
        <v>-10274.45102556749</v>
      </c>
      <c r="G7115" s="367">
        <v>364.49999999999937</v>
      </c>
      <c r="H7115" s="367">
        <v>20250</v>
      </c>
      <c r="I7115" s="384">
        <v>-151290.25734876841</v>
      </c>
      <c r="J7115" s="367">
        <v>364.5</v>
      </c>
      <c r="K7115" s="367">
        <v>4909.090909090909</v>
      </c>
      <c r="L7115" s="384">
        <v>45269.952501142863</v>
      </c>
      <c r="M7115" s="367">
        <v>364.5</v>
      </c>
      <c r="N7115" s="367">
        <v>81</v>
      </c>
      <c r="O7115" s="384">
        <v>67.373079121152699</v>
      </c>
      <c r="P7115" s="367">
        <v>5.2852499999999996</v>
      </c>
      <c r="Q7115" s="367">
        <v>81</v>
      </c>
      <c r="R7115" s="384">
        <v>644.3884607623379</v>
      </c>
      <c r="S7115" s="367">
        <v>5.1029999999999998</v>
      </c>
      <c r="T7115" s="367">
        <v>2793.1034482758673</v>
      </c>
      <c r="U7115" s="384">
        <v>32267.771514953231</v>
      </c>
      <c r="V7115" s="367">
        <v>364.50000000000068</v>
      </c>
      <c r="W7115" s="367">
        <v>135000.00000000012</v>
      </c>
      <c r="X7115" s="384">
        <v>52928.848786969225</v>
      </c>
      <c r="Y7115" s="386">
        <v>364.50000000000034</v>
      </c>
      <c r="Z7115" s="367"/>
      <c r="AA7115" s="367"/>
      <c r="AB7115" s="367"/>
      <c r="AC7115" s="367"/>
      <c r="AD7115" s="367"/>
      <c r="AE7115" s="367"/>
      <c r="AF7115" s="367"/>
      <c r="AG7115" s="367"/>
      <c r="AH7115" s="367"/>
      <c r="AI7115" s="367"/>
      <c r="AJ7115" s="367"/>
      <c r="AK7115" s="367"/>
      <c r="AL7115" s="367"/>
      <c r="AM7115" s="367"/>
      <c r="AN7115" s="367"/>
      <c r="AO7115" s="367"/>
      <c r="AP7115" s="367"/>
      <c r="AQ7115" s="367"/>
      <c r="AR7115" s="367"/>
      <c r="AS7115" s="367"/>
      <c r="AT7115" s="367"/>
    </row>
    <row r="7116" spans="2:46" ht="13.8">
      <c r="B7116" s="26">
        <v>13.666666666666652</v>
      </c>
      <c r="C7116" s="363">
        <v>309.96660591256779</v>
      </c>
      <c r="D7116" s="367">
        <v>368.9999999999996</v>
      </c>
      <c r="E7116" s="367">
        <v>3813.9534883720862</v>
      </c>
      <c r="F7116" s="367">
        <v>-10663.870118654506</v>
      </c>
      <c r="G7116" s="367">
        <v>368.99999999999932</v>
      </c>
      <c r="H7116" s="367">
        <v>20500</v>
      </c>
      <c r="I7116" s="384">
        <v>-156249.28367616652</v>
      </c>
      <c r="J7116" s="367">
        <v>368.99999999999994</v>
      </c>
      <c r="K7116" s="367">
        <v>4969.69696969697</v>
      </c>
      <c r="L7116" s="384">
        <v>45627.852506264135</v>
      </c>
      <c r="M7116" s="367">
        <v>369.00000000000006</v>
      </c>
      <c r="N7116" s="367">
        <v>82</v>
      </c>
      <c r="O7116" s="384">
        <v>64.951379906044949</v>
      </c>
      <c r="P7116" s="367">
        <v>5.3504999999999994</v>
      </c>
      <c r="Q7116" s="367">
        <v>82</v>
      </c>
      <c r="R7116" s="384">
        <v>650.80838119954797</v>
      </c>
      <c r="S7116" s="367">
        <v>5.1659999999999995</v>
      </c>
      <c r="T7116" s="367">
        <v>2827.5862068965571</v>
      </c>
      <c r="U7116" s="384">
        <v>32462.402714209857</v>
      </c>
      <c r="V7116" s="367">
        <v>369.00000000000068</v>
      </c>
      <c r="W7116" s="367">
        <v>136666.66666666677</v>
      </c>
      <c r="X7116" s="384">
        <v>53574.715170372139</v>
      </c>
      <c r="Y7116" s="386">
        <v>369.00000000000028</v>
      </c>
      <c r="Z7116" s="367"/>
      <c r="AA7116" s="367"/>
      <c r="AB7116" s="367"/>
      <c r="AC7116" s="367"/>
      <c r="AD7116" s="367"/>
      <c r="AE7116" s="367"/>
      <c r="AF7116" s="367"/>
      <c r="AG7116" s="367"/>
      <c r="AH7116" s="367"/>
      <c r="AI7116" s="367"/>
      <c r="AJ7116" s="367"/>
      <c r="AK7116" s="367"/>
      <c r="AL7116" s="367"/>
      <c r="AM7116" s="367"/>
      <c r="AN7116" s="367"/>
      <c r="AO7116" s="367"/>
      <c r="AP7116" s="367"/>
      <c r="AQ7116" s="367"/>
      <c r="AR7116" s="367"/>
      <c r="AS7116" s="367"/>
      <c r="AT7116" s="367"/>
    </row>
    <row r="7117" spans="2:46" ht="13.8">
      <c r="B7117" s="26">
        <v>13.833333333333318</v>
      </c>
      <c r="C7117" s="363">
        <v>313.74541112823914</v>
      </c>
      <c r="D7117" s="367">
        <v>373.4999999999996</v>
      </c>
      <c r="E7117" s="367">
        <v>3860.4651162790628</v>
      </c>
      <c r="F7117" s="367">
        <v>-11059.693456099994</v>
      </c>
      <c r="G7117" s="367">
        <v>373.49999999999932</v>
      </c>
      <c r="H7117" s="367">
        <v>20750</v>
      </c>
      <c r="I7117" s="384">
        <v>-161283.70623216164</v>
      </c>
      <c r="J7117" s="367">
        <v>373.49999999999994</v>
      </c>
      <c r="K7117" s="367">
        <v>5030.3030303030309</v>
      </c>
      <c r="L7117" s="384">
        <v>45980.850357791198</v>
      </c>
      <c r="M7117" s="367">
        <v>373.50000000000006</v>
      </c>
      <c r="N7117" s="367">
        <v>83</v>
      </c>
      <c r="O7117" s="384">
        <v>62.450327870839345</v>
      </c>
      <c r="P7117" s="367">
        <v>5.4157500000000001</v>
      </c>
      <c r="Q7117" s="367">
        <v>83</v>
      </c>
      <c r="R7117" s="384">
        <v>657.19085059630402</v>
      </c>
      <c r="S7117" s="367">
        <v>5.2290000000000001</v>
      </c>
      <c r="T7117" s="367">
        <v>2862.0689655172469</v>
      </c>
      <c r="U7117" s="384">
        <v>32652.064734190622</v>
      </c>
      <c r="V7117" s="367">
        <v>373.50000000000068</v>
      </c>
      <c r="W7117" s="367">
        <v>138333.33333333343</v>
      </c>
      <c r="X7117" s="384">
        <v>54220.396768550308</v>
      </c>
      <c r="Y7117" s="386">
        <v>373.50000000000028</v>
      </c>
      <c r="Z7117" s="367"/>
      <c r="AA7117" s="367"/>
      <c r="AB7117" s="367"/>
      <c r="AC7117" s="367"/>
      <c r="AD7117" s="367"/>
      <c r="AE7117" s="367"/>
      <c r="AF7117" s="367"/>
      <c r="AG7117" s="367"/>
      <c r="AH7117" s="367"/>
      <c r="AI7117" s="367"/>
      <c r="AJ7117" s="367"/>
      <c r="AK7117" s="367"/>
      <c r="AL7117" s="367"/>
      <c r="AM7117" s="367"/>
      <c r="AN7117" s="367"/>
      <c r="AO7117" s="367"/>
      <c r="AP7117" s="367"/>
      <c r="AQ7117" s="367"/>
      <c r="AR7117" s="367"/>
      <c r="AS7117" s="367"/>
      <c r="AT7117" s="367"/>
    </row>
    <row r="7118" spans="2:46" ht="13.8">
      <c r="B7118" s="26">
        <v>13.999999999999984</v>
      </c>
      <c r="C7118" s="363">
        <v>317.52418561272407</v>
      </c>
      <c r="D7118" s="367">
        <v>377.9999999999996</v>
      </c>
      <c r="E7118" s="367">
        <v>3906.9767441860395</v>
      </c>
      <c r="F7118" s="367">
        <v>-11461.921037903954</v>
      </c>
      <c r="G7118" s="367">
        <v>377.99999999999932</v>
      </c>
      <c r="H7118" s="367">
        <v>21000</v>
      </c>
      <c r="I7118" s="384">
        <v>-166393.5250167537</v>
      </c>
      <c r="J7118" s="367">
        <v>377.99999999999994</v>
      </c>
      <c r="K7118" s="367">
        <v>5090.9090909090919</v>
      </c>
      <c r="L7118" s="384">
        <v>46328.94605572406</v>
      </c>
      <c r="M7118" s="367">
        <v>378.00000000000011</v>
      </c>
      <c r="N7118" s="367">
        <v>84</v>
      </c>
      <c r="O7118" s="384">
        <v>59.869923015535953</v>
      </c>
      <c r="P7118" s="367">
        <v>5.4809999999999999</v>
      </c>
      <c r="Q7118" s="367">
        <v>84</v>
      </c>
      <c r="R7118" s="384">
        <v>663.53586895260571</v>
      </c>
      <c r="S7118" s="367">
        <v>5.2919999999999998</v>
      </c>
      <c r="T7118" s="367">
        <v>2896.5517241379366</v>
      </c>
      <c r="U7118" s="384">
        <v>32836.757574895513</v>
      </c>
      <c r="V7118" s="367">
        <v>378.00000000000068</v>
      </c>
      <c r="W7118" s="367">
        <v>140000.00000000009</v>
      </c>
      <c r="X7118" s="384">
        <v>54865.893581503733</v>
      </c>
      <c r="Y7118" s="386">
        <v>378.00000000000023</v>
      </c>
      <c r="Z7118" s="367"/>
      <c r="AA7118" s="367"/>
      <c r="AB7118" s="367"/>
      <c r="AC7118" s="367"/>
      <c r="AD7118" s="367"/>
      <c r="AE7118" s="367"/>
      <c r="AF7118" s="367"/>
      <c r="AG7118" s="367"/>
      <c r="AH7118" s="367"/>
      <c r="AI7118" s="367"/>
      <c r="AJ7118" s="367"/>
      <c r="AK7118" s="367"/>
      <c r="AL7118" s="367"/>
      <c r="AM7118" s="367"/>
      <c r="AN7118" s="367"/>
      <c r="AO7118" s="367"/>
      <c r="AP7118" s="367"/>
      <c r="AQ7118" s="367"/>
      <c r="AR7118" s="367"/>
      <c r="AS7118" s="367"/>
      <c r="AT7118" s="367"/>
    </row>
    <row r="7119" spans="2:46" ht="13.8">
      <c r="B7119" s="26">
        <v>14.16666666666665</v>
      </c>
      <c r="C7119" s="363">
        <v>321.30292936602251</v>
      </c>
      <c r="D7119" s="367">
        <v>382.4999999999996</v>
      </c>
      <c r="E7119" s="367">
        <v>3953.4883720930161</v>
      </c>
      <c r="F7119" s="367">
        <v>-11870.552864066385</v>
      </c>
      <c r="G7119" s="367">
        <v>382.49999999999932</v>
      </c>
      <c r="H7119" s="367">
        <v>21250</v>
      </c>
      <c r="I7119" s="384">
        <v>-171578.74002994274</v>
      </c>
      <c r="J7119" s="367">
        <v>382.49999999999994</v>
      </c>
      <c r="K7119" s="367">
        <v>5151.5151515151529</v>
      </c>
      <c r="L7119" s="384">
        <v>46672.139600062736</v>
      </c>
      <c r="M7119" s="367">
        <v>382.50000000000017</v>
      </c>
      <c r="N7119" s="367">
        <v>85</v>
      </c>
      <c r="O7119" s="384">
        <v>57.210165340134694</v>
      </c>
      <c r="P7119" s="367">
        <v>5.5462500000000006</v>
      </c>
      <c r="Q7119" s="367">
        <v>85</v>
      </c>
      <c r="R7119" s="384">
        <v>669.84343626845327</v>
      </c>
      <c r="S7119" s="367">
        <v>5.3550000000000004</v>
      </c>
      <c r="T7119" s="367">
        <v>2931.0344827586264</v>
      </c>
      <c r="U7119" s="384">
        <v>33016.481236324536</v>
      </c>
      <c r="V7119" s="367">
        <v>382.50000000000074</v>
      </c>
      <c r="W7119" s="367">
        <v>141666.66666666674</v>
      </c>
      <c r="X7119" s="384">
        <v>55511.205609232456</v>
      </c>
      <c r="Y7119" s="386">
        <v>382.50000000000023</v>
      </c>
      <c r="Z7119" s="367"/>
      <c r="AA7119" s="367"/>
      <c r="AB7119" s="367"/>
      <c r="AC7119" s="367"/>
      <c r="AD7119" s="367"/>
      <c r="AE7119" s="367"/>
      <c r="AF7119" s="367"/>
      <c r="AG7119" s="367"/>
      <c r="AH7119" s="367"/>
      <c r="AI7119" s="367"/>
      <c r="AJ7119" s="367"/>
      <c r="AK7119" s="367"/>
      <c r="AL7119" s="367"/>
      <c r="AM7119" s="367"/>
      <c r="AN7119" s="367"/>
      <c r="AO7119" s="367"/>
      <c r="AP7119" s="367"/>
      <c r="AQ7119" s="367"/>
      <c r="AR7119" s="367"/>
      <c r="AS7119" s="367"/>
      <c r="AT7119" s="367"/>
    </row>
    <row r="7120" spans="2:46" ht="13.8">
      <c r="B7120" s="26">
        <v>14.333333333333316</v>
      </c>
      <c r="C7120" s="363">
        <v>325.08164238813447</v>
      </c>
      <c r="D7120" s="367">
        <v>386.99999999999955</v>
      </c>
      <c r="E7120" s="367">
        <v>3999.9999999999927</v>
      </c>
      <c r="F7120" s="367">
        <v>-12285.588934587282</v>
      </c>
      <c r="G7120" s="367">
        <v>386.99999999999926</v>
      </c>
      <c r="H7120" s="367">
        <v>21500</v>
      </c>
      <c r="I7120" s="384">
        <v>-176839.35127172872</v>
      </c>
      <c r="J7120" s="367">
        <v>386.99999999999994</v>
      </c>
      <c r="K7120" s="367">
        <v>5212.1212121212138</v>
      </c>
      <c r="L7120" s="384">
        <v>47010.43099080721</v>
      </c>
      <c r="M7120" s="367">
        <v>387.00000000000017</v>
      </c>
      <c r="N7120" s="367">
        <v>86</v>
      </c>
      <c r="O7120" s="384">
        <v>54.471054844635646</v>
      </c>
      <c r="P7120" s="367">
        <v>5.6115000000000004</v>
      </c>
      <c r="Q7120" s="367">
        <v>86</v>
      </c>
      <c r="R7120" s="384">
        <v>676.11355254384671</v>
      </c>
      <c r="S7120" s="367">
        <v>5.4180000000000001</v>
      </c>
      <c r="T7120" s="367">
        <v>2965.5172413793161</v>
      </c>
      <c r="U7120" s="384">
        <v>33191.235718477685</v>
      </c>
      <c r="V7120" s="367">
        <v>387.0000000000008</v>
      </c>
      <c r="W7120" s="367">
        <v>143333.3333333334</v>
      </c>
      <c r="X7120" s="384">
        <v>56156.332851736428</v>
      </c>
      <c r="Y7120" s="386">
        <v>387.00000000000017</v>
      </c>
      <c r="Z7120" s="367"/>
      <c r="AA7120" s="367"/>
      <c r="AB7120" s="367"/>
      <c r="AC7120" s="367"/>
      <c r="AD7120" s="367"/>
      <c r="AE7120" s="367"/>
      <c r="AF7120" s="367"/>
      <c r="AG7120" s="367"/>
      <c r="AH7120" s="367"/>
      <c r="AI7120" s="367"/>
      <c r="AJ7120" s="367"/>
      <c r="AK7120" s="367"/>
      <c r="AL7120" s="367"/>
      <c r="AM7120" s="367"/>
      <c r="AN7120" s="367"/>
      <c r="AO7120" s="367"/>
      <c r="AP7120" s="367"/>
      <c r="AQ7120" s="367"/>
      <c r="AR7120" s="367"/>
      <c r="AS7120" s="367"/>
      <c r="AT7120" s="367"/>
    </row>
    <row r="7121" spans="2:46" ht="13.8">
      <c r="B7121" s="26">
        <v>14.499999999999982</v>
      </c>
      <c r="C7121" s="363">
        <v>328.86032467905994</v>
      </c>
      <c r="D7121" s="367">
        <v>391.49999999999955</v>
      </c>
      <c r="E7121" s="367">
        <v>4046.5116279069694</v>
      </c>
      <c r="F7121" s="367">
        <v>-12707.029249466654</v>
      </c>
      <c r="G7121" s="367">
        <v>391.49999999999926</v>
      </c>
      <c r="H7121" s="367">
        <v>21750</v>
      </c>
      <c r="I7121" s="384">
        <v>-182175.35874211171</v>
      </c>
      <c r="J7121" s="367">
        <v>391.5</v>
      </c>
      <c r="K7121" s="367">
        <v>5272.7272727272748</v>
      </c>
      <c r="L7121" s="384">
        <v>47343.820227957483</v>
      </c>
      <c r="M7121" s="367">
        <v>391.50000000000017</v>
      </c>
      <c r="N7121" s="367">
        <v>87</v>
      </c>
      <c r="O7121" s="384">
        <v>51.65259152903878</v>
      </c>
      <c r="P7121" s="367">
        <v>5.6767500000000002</v>
      </c>
      <c r="Q7121" s="367">
        <v>87</v>
      </c>
      <c r="R7121" s="384">
        <v>682.3462177787859</v>
      </c>
      <c r="S7121" s="367">
        <v>5.4809999999999999</v>
      </c>
      <c r="T7121" s="367">
        <v>3000.0000000000059</v>
      </c>
      <c r="U7121" s="384">
        <v>33361.021021354965</v>
      </c>
      <c r="V7121" s="367">
        <v>391.5000000000008</v>
      </c>
      <c r="W7121" s="367">
        <v>145000.00000000006</v>
      </c>
      <c r="X7121" s="384">
        <v>56801.275309015669</v>
      </c>
      <c r="Y7121" s="386">
        <v>391.50000000000017</v>
      </c>
      <c r="Z7121" s="367"/>
      <c r="AA7121" s="367"/>
      <c r="AB7121" s="367"/>
      <c r="AC7121" s="367"/>
      <c r="AD7121" s="367"/>
      <c r="AE7121" s="367"/>
      <c r="AF7121" s="367"/>
      <c r="AG7121" s="367"/>
      <c r="AH7121" s="367"/>
      <c r="AI7121" s="367"/>
      <c r="AJ7121" s="367"/>
      <c r="AK7121" s="367"/>
      <c r="AL7121" s="367"/>
      <c r="AM7121" s="367"/>
      <c r="AN7121" s="367"/>
      <c r="AO7121" s="367"/>
      <c r="AP7121" s="367"/>
      <c r="AQ7121" s="367"/>
      <c r="AR7121" s="367"/>
      <c r="AS7121" s="367"/>
      <c r="AT7121" s="367"/>
    </row>
    <row r="7122" spans="2:46" ht="13.8">
      <c r="B7122" s="26">
        <v>14.666666666666648</v>
      </c>
      <c r="C7122" s="363">
        <v>332.63897623879905</v>
      </c>
      <c r="D7122" s="367">
        <v>395.99999999999955</v>
      </c>
      <c r="E7122" s="367">
        <v>4093.023255813946</v>
      </c>
      <c r="F7122" s="367">
        <v>-13134.873808704502</v>
      </c>
      <c r="G7122" s="367">
        <v>395.99999999999932</v>
      </c>
      <c r="H7122" s="367">
        <v>22000</v>
      </c>
      <c r="I7122" s="384">
        <v>-187586.76244109162</v>
      </c>
      <c r="J7122" s="367">
        <v>396</v>
      </c>
      <c r="K7122" s="367">
        <v>5333.3333333333358</v>
      </c>
      <c r="L7122" s="384">
        <v>47672.307311513585</v>
      </c>
      <c r="M7122" s="367">
        <v>396.00000000000023</v>
      </c>
      <c r="N7122" s="367">
        <v>88</v>
      </c>
      <c r="O7122" s="384">
        <v>48.75477539334409</v>
      </c>
      <c r="P7122" s="367">
        <v>5.742</v>
      </c>
      <c r="Q7122" s="367">
        <v>88</v>
      </c>
      <c r="R7122" s="384">
        <v>688.54143197327107</v>
      </c>
      <c r="S7122" s="367">
        <v>5.5440000000000005</v>
      </c>
      <c r="T7122" s="367">
        <v>3034.4827586206957</v>
      </c>
      <c r="U7122" s="384">
        <v>33525.837144956378</v>
      </c>
      <c r="V7122" s="367">
        <v>396.0000000000008</v>
      </c>
      <c r="W7122" s="367">
        <v>146666.66666666672</v>
      </c>
      <c r="X7122" s="384">
        <v>57446.032981070166</v>
      </c>
      <c r="Y7122" s="386">
        <v>396.00000000000011</v>
      </c>
      <c r="Z7122" s="367"/>
      <c r="AA7122" s="367"/>
      <c r="AB7122" s="367"/>
      <c r="AC7122" s="367"/>
      <c r="AD7122" s="367"/>
      <c r="AE7122" s="367"/>
      <c r="AF7122" s="367"/>
      <c r="AG7122" s="367"/>
      <c r="AH7122" s="367"/>
      <c r="AI7122" s="367"/>
      <c r="AJ7122" s="367"/>
      <c r="AK7122" s="367"/>
      <c r="AL7122" s="367"/>
      <c r="AM7122" s="367"/>
      <c r="AN7122" s="367"/>
      <c r="AO7122" s="367"/>
      <c r="AP7122" s="367"/>
      <c r="AQ7122" s="367"/>
      <c r="AR7122" s="367"/>
      <c r="AS7122" s="367"/>
      <c r="AT7122" s="367"/>
    </row>
    <row r="7123" spans="2:46" ht="13.8">
      <c r="B7123" s="26">
        <v>14.833333333333314</v>
      </c>
      <c r="C7123" s="363">
        <v>336.41759706735161</v>
      </c>
      <c r="D7123" s="367">
        <v>400.49999999999949</v>
      </c>
      <c r="E7123" s="367">
        <v>4139.5348837209231</v>
      </c>
      <c r="F7123" s="367">
        <v>-13569.122612300815</v>
      </c>
      <c r="G7123" s="367">
        <v>400.49999999999932</v>
      </c>
      <c r="H7123" s="367">
        <v>22250</v>
      </c>
      <c r="I7123" s="384">
        <v>-193073.56236866844</v>
      </c>
      <c r="J7123" s="367">
        <v>400.5</v>
      </c>
      <c r="K7123" s="367">
        <v>5393.9393939393967</v>
      </c>
      <c r="L7123" s="384">
        <v>47995.892241475478</v>
      </c>
      <c r="M7123" s="367">
        <v>400.50000000000023</v>
      </c>
      <c r="N7123" s="367">
        <v>89</v>
      </c>
      <c r="O7123" s="384">
        <v>45.777606437551555</v>
      </c>
      <c r="P7123" s="367">
        <v>5.8072499999999998</v>
      </c>
      <c r="Q7123" s="367">
        <v>89</v>
      </c>
      <c r="R7123" s="384">
        <v>694.69919512730178</v>
      </c>
      <c r="S7123" s="367">
        <v>5.6069999999999993</v>
      </c>
      <c r="T7123" s="367">
        <v>3068.9655172413854</v>
      </c>
      <c r="U7123" s="384">
        <v>33685.684089281909</v>
      </c>
      <c r="V7123" s="367">
        <v>400.5000000000008</v>
      </c>
      <c r="W7123" s="367">
        <v>148333.33333333337</v>
      </c>
      <c r="X7123" s="384">
        <v>58090.605867899962</v>
      </c>
      <c r="Y7123" s="386">
        <v>400.50000000000011</v>
      </c>
      <c r="Z7123" s="367"/>
      <c r="AA7123" s="367"/>
      <c r="AB7123" s="367"/>
      <c r="AC7123" s="367"/>
      <c r="AD7123" s="367"/>
      <c r="AE7123" s="367"/>
      <c r="AF7123" s="367"/>
      <c r="AG7123" s="367"/>
      <c r="AH7123" s="367"/>
      <c r="AI7123" s="367"/>
      <c r="AJ7123" s="367"/>
      <c r="AK7123" s="367"/>
      <c r="AL7123" s="367"/>
      <c r="AM7123" s="367"/>
      <c r="AN7123" s="367"/>
      <c r="AO7123" s="367"/>
      <c r="AP7123" s="367"/>
      <c r="AQ7123" s="367"/>
      <c r="AR7123" s="367"/>
      <c r="AS7123" s="367"/>
      <c r="AT7123" s="367"/>
    </row>
    <row r="7124" spans="2:46" ht="13.8">
      <c r="B7124" s="26">
        <v>14.99999999999998</v>
      </c>
      <c r="C7124" s="363">
        <v>340.1961871647178</v>
      </c>
      <c r="D7124" s="367">
        <v>404.99999999999949</v>
      </c>
      <c r="E7124" s="367">
        <v>4186.0465116279001</v>
      </c>
      <c r="F7124" s="367">
        <v>-14009.775660255604</v>
      </c>
      <c r="G7124" s="367">
        <v>404.99999999999937</v>
      </c>
      <c r="H7124" s="367">
        <v>22500</v>
      </c>
      <c r="I7124" s="384">
        <v>-198635.75852484224</v>
      </c>
      <c r="J7124" s="367">
        <v>405</v>
      </c>
      <c r="K7124" s="367">
        <v>5454.5454545454577</v>
      </c>
      <c r="L7124" s="384">
        <v>48314.57501784317</v>
      </c>
      <c r="M7124" s="367">
        <v>405.00000000000023</v>
      </c>
      <c r="N7124" s="367">
        <v>90</v>
      </c>
      <c r="O7124" s="384">
        <v>42.721084661661209</v>
      </c>
      <c r="P7124" s="367">
        <v>5.8724999999999996</v>
      </c>
      <c r="Q7124" s="367">
        <v>90</v>
      </c>
      <c r="R7124" s="384">
        <v>700.81950724087858</v>
      </c>
      <c r="S7124" s="367">
        <v>5.67</v>
      </c>
      <c r="T7124" s="367">
        <v>3103.4482758620752</v>
      </c>
      <c r="U7124" s="384">
        <v>33840.561854331587</v>
      </c>
      <c r="V7124" s="367">
        <v>405.0000000000008</v>
      </c>
      <c r="W7124" s="367">
        <v>150000.00000000003</v>
      </c>
      <c r="X7124" s="384">
        <v>58734.993969505005</v>
      </c>
      <c r="Y7124" s="386">
        <v>405.00000000000006</v>
      </c>
      <c r="Z7124" s="367"/>
      <c r="AA7124" s="367"/>
      <c r="AB7124" s="367"/>
      <c r="AC7124" s="367"/>
      <c r="AD7124" s="367"/>
      <c r="AE7124" s="367"/>
      <c r="AF7124" s="367"/>
      <c r="AG7124" s="367"/>
      <c r="AH7124" s="367"/>
      <c r="AI7124" s="367"/>
      <c r="AJ7124" s="367"/>
      <c r="AK7124" s="367"/>
      <c r="AL7124" s="367"/>
      <c r="AM7124" s="367"/>
      <c r="AN7124" s="367"/>
      <c r="AO7124" s="367"/>
      <c r="AP7124" s="367"/>
      <c r="AQ7124" s="367"/>
      <c r="AR7124" s="367"/>
      <c r="AS7124" s="367"/>
      <c r="AT7124" s="367"/>
    </row>
    <row r="7125" spans="2:46" ht="13.8">
      <c r="B7125" s="26">
        <v>15.166666666666647</v>
      </c>
      <c r="C7125" s="363">
        <v>343.97474653089751</v>
      </c>
      <c r="D7125" s="367">
        <v>409.49999999999949</v>
      </c>
      <c r="E7125" s="367">
        <v>4232.5581395348772</v>
      </c>
      <c r="F7125" s="367">
        <v>-14456.832952568857</v>
      </c>
      <c r="G7125" s="367">
        <v>409.49999999999937</v>
      </c>
      <c r="H7125" s="367">
        <v>22750</v>
      </c>
      <c r="I7125" s="384">
        <v>-204273.35090961299</v>
      </c>
      <c r="J7125" s="367">
        <v>409.5</v>
      </c>
      <c r="K7125" s="367">
        <v>5515.1515151515187</v>
      </c>
      <c r="L7125" s="384">
        <v>48628.355640616683</v>
      </c>
      <c r="M7125" s="367">
        <v>409.50000000000028</v>
      </c>
      <c r="N7125" s="367">
        <v>91</v>
      </c>
      <c r="O7125" s="384">
        <v>39.585210065673031</v>
      </c>
      <c r="P7125" s="367">
        <v>5.9377499999999994</v>
      </c>
      <c r="Q7125" s="367">
        <v>91</v>
      </c>
      <c r="R7125" s="384">
        <v>706.90236831400091</v>
      </c>
      <c r="S7125" s="367">
        <v>5.7329999999999997</v>
      </c>
      <c r="T7125" s="367">
        <v>3137.931034482765</v>
      </c>
      <c r="U7125" s="384">
        <v>33990.470440105382</v>
      </c>
      <c r="V7125" s="367">
        <v>409.5000000000008</v>
      </c>
      <c r="W7125" s="367">
        <v>151666.66666666669</v>
      </c>
      <c r="X7125" s="384">
        <v>59379.197285885319</v>
      </c>
      <c r="Y7125" s="386">
        <v>409.50000000000006</v>
      </c>
      <c r="Z7125" s="367"/>
      <c r="AA7125" s="367"/>
      <c r="AB7125" s="367"/>
      <c r="AC7125" s="367"/>
      <c r="AD7125" s="367"/>
      <c r="AE7125" s="367"/>
      <c r="AF7125" s="367"/>
      <c r="AG7125" s="367"/>
      <c r="AH7125" s="367"/>
      <c r="AI7125" s="367"/>
      <c r="AJ7125" s="367"/>
      <c r="AK7125" s="367"/>
      <c r="AL7125" s="367"/>
      <c r="AM7125" s="367"/>
      <c r="AN7125" s="367"/>
      <c r="AO7125" s="367"/>
      <c r="AP7125" s="367"/>
      <c r="AQ7125" s="367"/>
      <c r="AR7125" s="367"/>
      <c r="AS7125" s="367"/>
      <c r="AT7125" s="367"/>
    </row>
    <row r="7126" spans="2:46" ht="13.8">
      <c r="B7126" s="26">
        <v>15.333333333333313</v>
      </c>
      <c r="C7126" s="363">
        <v>347.75327516589067</v>
      </c>
      <c r="D7126" s="367">
        <v>413.99999999999943</v>
      </c>
      <c r="E7126" s="367">
        <v>4279.0697674418543</v>
      </c>
      <c r="F7126" s="367">
        <v>-14910.29448924059</v>
      </c>
      <c r="G7126" s="367">
        <v>413.99999999999943</v>
      </c>
      <c r="H7126" s="367">
        <v>23000</v>
      </c>
      <c r="I7126" s="384">
        <v>-209986.33952298071</v>
      </c>
      <c r="J7126" s="367">
        <v>414</v>
      </c>
      <c r="K7126" s="367">
        <v>5575.7575757575796</v>
      </c>
      <c r="L7126" s="384">
        <v>48937.234109795987</v>
      </c>
      <c r="M7126" s="367">
        <v>414.00000000000028</v>
      </c>
      <c r="N7126" s="367">
        <v>92</v>
      </c>
      <c r="O7126" s="384">
        <v>36.369982649586987</v>
      </c>
      <c r="P7126" s="367">
        <v>6.0030000000000001</v>
      </c>
      <c r="Q7126" s="367">
        <v>92</v>
      </c>
      <c r="R7126" s="384">
        <v>712.94777834666957</v>
      </c>
      <c r="S7126" s="367">
        <v>5.7960000000000003</v>
      </c>
      <c r="T7126" s="367">
        <v>3172.4137931034547</v>
      </c>
      <c r="U7126" s="384">
        <v>34135.40984660331</v>
      </c>
      <c r="V7126" s="367">
        <v>414.00000000000085</v>
      </c>
      <c r="W7126" s="367">
        <v>153333.33333333334</v>
      </c>
      <c r="X7126" s="384">
        <v>60023.215817040909</v>
      </c>
      <c r="Y7126" s="386">
        <v>414</v>
      </c>
      <c r="Z7126" s="367"/>
      <c r="AA7126" s="367"/>
      <c r="AB7126" s="367"/>
      <c r="AC7126" s="367"/>
      <c r="AD7126" s="367"/>
      <c r="AE7126" s="367"/>
      <c r="AF7126" s="367"/>
      <c r="AG7126" s="367"/>
      <c r="AH7126" s="367"/>
      <c r="AI7126" s="367"/>
      <c r="AJ7126" s="367"/>
      <c r="AK7126" s="367"/>
      <c r="AL7126" s="367"/>
      <c r="AM7126" s="367"/>
      <c r="AN7126" s="367"/>
      <c r="AO7126" s="367"/>
      <c r="AP7126" s="367"/>
      <c r="AQ7126" s="367"/>
      <c r="AR7126" s="367"/>
      <c r="AS7126" s="367"/>
      <c r="AT7126" s="367"/>
    </row>
    <row r="7127" spans="2:46" ht="13.8">
      <c r="B7127" s="26">
        <v>15.499999999999979</v>
      </c>
      <c r="C7127" s="363">
        <v>351.53177306969741</v>
      </c>
      <c r="D7127" s="367">
        <v>418.49999999999943</v>
      </c>
      <c r="E7127" s="367">
        <v>4325.5813953488314</v>
      </c>
      <c r="F7127" s="367">
        <v>-15370.160270270786</v>
      </c>
      <c r="G7127" s="367">
        <v>418.49999999999943</v>
      </c>
      <c r="H7127" s="367">
        <v>23250</v>
      </c>
      <c r="I7127" s="384">
        <v>-215774.72436494537</v>
      </c>
      <c r="J7127" s="367">
        <v>418.5</v>
      </c>
      <c r="K7127" s="367">
        <v>5636.3636363636406</v>
      </c>
      <c r="L7127" s="384">
        <v>49241.210425381105</v>
      </c>
      <c r="M7127" s="367">
        <v>418.5000000000004</v>
      </c>
      <c r="N7127" s="367">
        <v>93</v>
      </c>
      <c r="O7127" s="384">
        <v>33.075402413403111</v>
      </c>
      <c r="P7127" s="367">
        <v>6.0682500000000008</v>
      </c>
      <c r="Q7127" s="367">
        <v>93</v>
      </c>
      <c r="R7127" s="384">
        <v>718.95573733888364</v>
      </c>
      <c r="S7127" s="367">
        <v>5.859</v>
      </c>
      <c r="T7127" s="367">
        <v>3206.8965517241445</v>
      </c>
      <c r="U7127" s="384">
        <v>34275.380073825363</v>
      </c>
      <c r="V7127" s="367">
        <v>418.50000000000085</v>
      </c>
      <c r="W7127" s="367">
        <v>155000</v>
      </c>
      <c r="X7127" s="384">
        <v>60667.049562971762</v>
      </c>
      <c r="Y7127" s="386">
        <v>418.5</v>
      </c>
      <c r="Z7127" s="367"/>
      <c r="AA7127" s="367"/>
      <c r="AB7127" s="367"/>
      <c r="AC7127" s="367"/>
      <c r="AD7127" s="367"/>
      <c r="AE7127" s="367"/>
      <c r="AF7127" s="367"/>
      <c r="AG7127" s="367"/>
      <c r="AH7127" s="367"/>
      <c r="AI7127" s="367"/>
      <c r="AJ7127" s="367"/>
      <c r="AK7127" s="367"/>
      <c r="AL7127" s="367"/>
      <c r="AM7127" s="367"/>
      <c r="AN7127" s="367"/>
      <c r="AO7127" s="367"/>
      <c r="AP7127" s="367"/>
      <c r="AQ7127" s="367"/>
      <c r="AR7127" s="367"/>
      <c r="AS7127" s="367"/>
      <c r="AT7127" s="367"/>
    </row>
    <row r="7128" spans="2:46" ht="13.8">
      <c r="B7128" s="26">
        <v>15.666666666666645</v>
      </c>
      <c r="C7128" s="363">
        <v>355.31024024231778</v>
      </c>
      <c r="D7128" s="367">
        <v>422.99999999999943</v>
      </c>
      <c r="E7128" s="367">
        <v>4372.0930232558085</v>
      </c>
      <c r="F7128" s="367">
        <v>-15836.430295659455</v>
      </c>
      <c r="G7128" s="367">
        <v>422.99999999999949</v>
      </c>
      <c r="H7128" s="367">
        <v>23500</v>
      </c>
      <c r="I7128" s="384">
        <v>-221638.50543550699</v>
      </c>
      <c r="J7128" s="367">
        <v>423</v>
      </c>
      <c r="K7128" s="367">
        <v>5696.9696969697015</v>
      </c>
      <c r="L7128" s="384">
        <v>49540.284587372014</v>
      </c>
      <c r="M7128" s="367">
        <v>423.0000000000004</v>
      </c>
      <c r="N7128" s="367">
        <v>94</v>
      </c>
      <c r="O7128" s="384">
        <v>29.701469357121461</v>
      </c>
      <c r="P7128" s="367">
        <v>6.1335000000000006</v>
      </c>
      <c r="Q7128" s="367">
        <v>94</v>
      </c>
      <c r="R7128" s="384">
        <v>724.92624529064358</v>
      </c>
      <c r="S7128" s="367">
        <v>5.9219999999999997</v>
      </c>
      <c r="T7128" s="367">
        <v>3241.3793103448343</v>
      </c>
      <c r="U7128" s="384">
        <v>34410.381121771548</v>
      </c>
      <c r="V7128" s="367">
        <v>423.00000000000085</v>
      </c>
      <c r="W7128" s="367">
        <v>156666.66666666666</v>
      </c>
      <c r="X7128" s="384">
        <v>61310.698523677878</v>
      </c>
      <c r="Y7128" s="386">
        <v>422.99999999999994</v>
      </c>
      <c r="Z7128" s="367"/>
      <c r="AA7128" s="367"/>
      <c r="AB7128" s="367"/>
      <c r="AC7128" s="367"/>
      <c r="AD7128" s="367"/>
      <c r="AE7128" s="367"/>
      <c r="AF7128" s="367"/>
      <c r="AG7128" s="367"/>
      <c r="AH7128" s="367"/>
      <c r="AI7128" s="367"/>
      <c r="AJ7128" s="367"/>
      <c r="AK7128" s="367"/>
      <c r="AL7128" s="367"/>
      <c r="AM7128" s="367"/>
      <c r="AN7128" s="367"/>
      <c r="AO7128" s="367"/>
      <c r="AP7128" s="367"/>
      <c r="AQ7128" s="367"/>
      <c r="AR7128" s="367"/>
      <c r="AS7128" s="367"/>
      <c r="AT7128" s="367"/>
    </row>
    <row r="7129" spans="2:46" ht="13.8">
      <c r="B7129" s="26">
        <v>15.833333333333311</v>
      </c>
      <c r="C7129" s="363">
        <v>359.08867668375154</v>
      </c>
      <c r="D7129" s="367">
        <v>427.49999999999937</v>
      </c>
      <c r="E7129" s="367">
        <v>4418.6046511627856</v>
      </c>
      <c r="F7129" s="367">
        <v>-16309.104565406593</v>
      </c>
      <c r="G7129" s="367">
        <v>427.49999999999949</v>
      </c>
      <c r="H7129" s="367">
        <v>23750</v>
      </c>
      <c r="I7129" s="384">
        <v>-227577.68273466555</v>
      </c>
      <c r="J7129" s="367">
        <v>427.5</v>
      </c>
      <c r="K7129" s="367">
        <v>5757.5757575757625</v>
      </c>
      <c r="L7129" s="384">
        <v>49834.456595768745</v>
      </c>
      <c r="M7129" s="367">
        <v>427.5000000000004</v>
      </c>
      <c r="N7129" s="367">
        <v>95</v>
      </c>
      <c r="O7129" s="384">
        <v>26.248183480741979</v>
      </c>
      <c r="P7129" s="367">
        <v>6.1987500000000004</v>
      </c>
      <c r="Q7129" s="367">
        <v>95</v>
      </c>
      <c r="R7129" s="384">
        <v>730.85930220194939</v>
      </c>
      <c r="S7129" s="367">
        <v>5.9850000000000003</v>
      </c>
      <c r="T7129" s="367">
        <v>3275.862068965524</v>
      </c>
      <c r="U7129" s="384">
        <v>34540.412990441866</v>
      </c>
      <c r="V7129" s="367">
        <v>427.50000000000085</v>
      </c>
      <c r="W7129" s="367">
        <v>158333.33333333331</v>
      </c>
      <c r="X7129" s="384">
        <v>61954.162699159278</v>
      </c>
      <c r="Y7129" s="386">
        <v>427.49999999999994</v>
      </c>
      <c r="Z7129" s="367"/>
      <c r="AA7129" s="367"/>
      <c r="AB7129" s="367"/>
      <c r="AC7129" s="367"/>
      <c r="AD7129" s="367"/>
      <c r="AE7129" s="367"/>
      <c r="AF7129" s="367"/>
      <c r="AG7129" s="367"/>
      <c r="AH7129" s="367"/>
      <c r="AI7129" s="367"/>
      <c r="AJ7129" s="367"/>
      <c r="AK7129" s="367"/>
      <c r="AL7129" s="367"/>
      <c r="AM7129" s="367"/>
      <c r="AN7129" s="367"/>
      <c r="AO7129" s="367"/>
      <c r="AP7129" s="367"/>
      <c r="AQ7129" s="367"/>
      <c r="AR7129" s="367"/>
      <c r="AS7129" s="367"/>
      <c r="AT7129" s="367"/>
    </row>
    <row r="7130" spans="2:46" ht="13.8">
      <c r="B7130" s="26">
        <v>15.999999999999977</v>
      </c>
      <c r="C7130" s="363">
        <v>362.86708239399894</v>
      </c>
      <c r="D7130" s="367">
        <v>431.99999999999937</v>
      </c>
      <c r="E7130" s="367">
        <v>4465.1162790697626</v>
      </c>
      <c r="F7130" s="367">
        <v>-16788.183079512211</v>
      </c>
      <c r="G7130" s="367">
        <v>431.99999999999955</v>
      </c>
      <c r="H7130" s="367">
        <v>24000</v>
      </c>
      <c r="I7130" s="384">
        <v>-233592.25626242108</v>
      </c>
      <c r="J7130" s="367">
        <v>432</v>
      </c>
      <c r="K7130" s="367">
        <v>5818.1818181818235</v>
      </c>
      <c r="L7130" s="384">
        <v>50123.726450571274</v>
      </c>
      <c r="M7130" s="367">
        <v>432.00000000000045</v>
      </c>
      <c r="N7130" s="367">
        <v>96</v>
      </c>
      <c r="O7130" s="384">
        <v>22.715544784264679</v>
      </c>
      <c r="P7130" s="367">
        <v>6.2640000000000002</v>
      </c>
      <c r="Q7130" s="367">
        <v>96</v>
      </c>
      <c r="R7130" s="384">
        <v>736.75490807280096</v>
      </c>
      <c r="S7130" s="367">
        <v>6.048</v>
      </c>
      <c r="T7130" s="367">
        <v>3310.3448275862138</v>
      </c>
      <c r="U7130" s="384">
        <v>34665.475679836316</v>
      </c>
      <c r="V7130" s="367">
        <v>432.00000000000091</v>
      </c>
      <c r="W7130" s="367">
        <v>159999.99999999997</v>
      </c>
      <c r="X7130" s="384">
        <v>62597.442089415927</v>
      </c>
      <c r="Y7130" s="386">
        <v>431.99999999999989</v>
      </c>
      <c r="Z7130" s="367"/>
      <c r="AA7130" s="367"/>
      <c r="AB7130" s="367"/>
      <c r="AC7130" s="367"/>
      <c r="AD7130" s="367"/>
      <c r="AE7130" s="367"/>
      <c r="AF7130" s="367"/>
      <c r="AG7130" s="367"/>
      <c r="AH7130" s="367"/>
      <c r="AI7130" s="367"/>
      <c r="AJ7130" s="367"/>
      <c r="AK7130" s="367"/>
      <c r="AL7130" s="367"/>
      <c r="AM7130" s="367"/>
      <c r="AN7130" s="367"/>
      <c r="AO7130" s="367"/>
      <c r="AP7130" s="367"/>
      <c r="AQ7130" s="367"/>
      <c r="AR7130" s="367"/>
      <c r="AS7130" s="367"/>
      <c r="AT7130" s="367"/>
    </row>
    <row r="7131" spans="2:46" ht="13.8">
      <c r="B7131" s="26">
        <v>16.166666666666643</v>
      </c>
      <c r="C7131" s="363">
        <v>366.64545737305997</v>
      </c>
      <c r="D7131" s="367">
        <v>436.49999999999937</v>
      </c>
      <c r="E7131" s="367">
        <v>4511.6279069767397</v>
      </c>
      <c r="F7131" s="367">
        <v>-17273.665837976296</v>
      </c>
      <c r="G7131" s="367">
        <v>436.4999999999996</v>
      </c>
      <c r="H7131" s="367">
        <v>24250</v>
      </c>
      <c r="I7131" s="384">
        <v>-239682.22601877342</v>
      </c>
      <c r="J7131" s="367">
        <v>436.49999999999994</v>
      </c>
      <c r="K7131" s="367">
        <v>5878.7878787878844</v>
      </c>
      <c r="L7131" s="384">
        <v>50408.094151779609</v>
      </c>
      <c r="M7131" s="367">
        <v>436.50000000000045</v>
      </c>
      <c r="N7131" s="367">
        <v>97</v>
      </c>
      <c r="O7131" s="384">
        <v>19.103553267689549</v>
      </c>
      <c r="P7131" s="367">
        <v>6.32925</v>
      </c>
      <c r="Q7131" s="367">
        <v>97</v>
      </c>
      <c r="R7131" s="384">
        <v>742.61306290319851</v>
      </c>
      <c r="S7131" s="367">
        <v>6.1110000000000007</v>
      </c>
      <c r="T7131" s="367">
        <v>3344.8275862069036</v>
      </c>
      <c r="U7131" s="384">
        <v>34785.569189954884</v>
      </c>
      <c r="V7131" s="367">
        <v>436.50000000000091</v>
      </c>
      <c r="W7131" s="367">
        <v>161666.66666666663</v>
      </c>
      <c r="X7131" s="384">
        <v>63240.536694447852</v>
      </c>
      <c r="Y7131" s="386">
        <v>436.49999999999989</v>
      </c>
      <c r="Z7131" s="367"/>
      <c r="AA7131" s="367"/>
      <c r="AB7131" s="367"/>
      <c r="AC7131" s="367"/>
      <c r="AD7131" s="367"/>
      <c r="AE7131" s="367"/>
      <c r="AF7131" s="367"/>
      <c r="AG7131" s="367"/>
      <c r="AH7131" s="367"/>
      <c r="AI7131" s="367"/>
      <c r="AJ7131" s="367"/>
      <c r="AK7131" s="367"/>
      <c r="AL7131" s="367"/>
      <c r="AM7131" s="367"/>
      <c r="AN7131" s="367"/>
      <c r="AO7131" s="367"/>
      <c r="AP7131" s="367"/>
      <c r="AQ7131" s="367"/>
      <c r="AR7131" s="367"/>
      <c r="AS7131" s="367"/>
      <c r="AT7131" s="367"/>
    </row>
    <row r="7132" spans="2:46" ht="13.8">
      <c r="B7132" s="26">
        <v>16.333333333333311</v>
      </c>
      <c r="C7132" s="363">
        <v>370.4238016209344</v>
      </c>
      <c r="D7132" s="367">
        <v>440.99999999999937</v>
      </c>
      <c r="E7132" s="367">
        <v>4558.1395348837168</v>
      </c>
      <c r="F7132" s="367">
        <v>-17765.55284079885</v>
      </c>
      <c r="G7132" s="367">
        <v>440.99999999999966</v>
      </c>
      <c r="H7132" s="367">
        <v>24500</v>
      </c>
      <c r="I7132" s="384">
        <v>-245847.59200372288</v>
      </c>
      <c r="J7132" s="367">
        <v>440.99999999999994</v>
      </c>
      <c r="K7132" s="367">
        <v>5939.3939393939454</v>
      </c>
      <c r="L7132" s="384">
        <v>50687.559699393743</v>
      </c>
      <c r="M7132" s="367">
        <v>441.00000000000045</v>
      </c>
      <c r="N7132" s="367">
        <v>98</v>
      </c>
      <c r="O7132" s="384">
        <v>15.412208931016592</v>
      </c>
      <c r="P7132" s="367">
        <v>6.3944999999999999</v>
      </c>
      <c r="Q7132" s="367">
        <v>98</v>
      </c>
      <c r="R7132" s="384">
        <v>748.43376669314182</v>
      </c>
      <c r="S7132" s="367">
        <v>6.1739999999999995</v>
      </c>
      <c r="T7132" s="367">
        <v>3379.3103448275933</v>
      </c>
      <c r="U7132" s="384">
        <v>34900.693520797591</v>
      </c>
      <c r="V7132" s="367">
        <v>441.00000000000097</v>
      </c>
      <c r="W7132" s="367">
        <v>163333.33333333328</v>
      </c>
      <c r="X7132" s="384">
        <v>63883.446514255054</v>
      </c>
      <c r="Y7132" s="386">
        <v>440.99999999999983</v>
      </c>
      <c r="Z7132" s="367"/>
      <c r="AA7132" s="367"/>
      <c r="AB7132" s="367"/>
      <c r="AC7132" s="367"/>
      <c r="AD7132" s="367"/>
      <c r="AE7132" s="367"/>
      <c r="AF7132" s="367"/>
      <c r="AG7132" s="367"/>
      <c r="AH7132" s="367"/>
      <c r="AI7132" s="367"/>
      <c r="AJ7132" s="367"/>
      <c r="AK7132" s="367"/>
      <c r="AL7132" s="367"/>
      <c r="AM7132" s="367"/>
      <c r="AN7132" s="367"/>
      <c r="AO7132" s="367"/>
      <c r="AP7132" s="367"/>
      <c r="AQ7132" s="367"/>
      <c r="AR7132" s="367"/>
      <c r="AS7132" s="367"/>
      <c r="AT7132" s="367"/>
    </row>
    <row r="7133" spans="2:46" ht="13.8">
      <c r="B7133" s="26">
        <v>16.499999999999979</v>
      </c>
      <c r="C7133" s="363">
        <v>374.20211513762251</v>
      </c>
      <c r="D7133" s="367">
        <v>445.49999999999943</v>
      </c>
      <c r="E7133" s="367">
        <v>4604.6511627906939</v>
      </c>
      <c r="F7133" s="367">
        <v>-18263.844087979865</v>
      </c>
      <c r="G7133" s="367">
        <v>445.49999999999966</v>
      </c>
      <c r="H7133" s="367">
        <v>24750</v>
      </c>
      <c r="I7133" s="384">
        <v>-252088.35421726925</v>
      </c>
      <c r="J7133" s="367">
        <v>445.49999999999994</v>
      </c>
      <c r="K7133" s="367">
        <v>6000.0000000000064</v>
      </c>
      <c r="L7133" s="384">
        <v>50962.123093413691</v>
      </c>
      <c r="M7133" s="367">
        <v>445.50000000000051</v>
      </c>
      <c r="N7133" s="367">
        <v>99</v>
      </c>
      <c r="O7133" s="384">
        <v>11.641511774245812</v>
      </c>
      <c r="P7133" s="367">
        <v>6.4597499999999997</v>
      </c>
      <c r="Q7133" s="367">
        <v>99</v>
      </c>
      <c r="R7133" s="384">
        <v>754.21701944263089</v>
      </c>
      <c r="S7133" s="367">
        <v>6.2370000000000001</v>
      </c>
      <c r="T7133" s="367">
        <v>3413.7931034482831</v>
      </c>
      <c r="U7133" s="384">
        <v>35010.848672364431</v>
      </c>
      <c r="V7133" s="367">
        <v>445.50000000000097</v>
      </c>
      <c r="W7133" s="367">
        <v>164999.99999999994</v>
      </c>
      <c r="X7133" s="384">
        <v>64526.171548837512</v>
      </c>
      <c r="Y7133" s="386">
        <v>445.49999999999983</v>
      </c>
      <c r="Z7133" s="367"/>
      <c r="AA7133" s="367"/>
      <c r="AB7133" s="367"/>
      <c r="AC7133" s="367"/>
      <c r="AD7133" s="367"/>
      <c r="AE7133" s="367"/>
      <c r="AF7133" s="367"/>
      <c r="AG7133" s="367"/>
      <c r="AH7133" s="367"/>
      <c r="AI7133" s="367"/>
      <c r="AJ7133" s="367"/>
      <c r="AK7133" s="367"/>
      <c r="AL7133" s="367"/>
      <c r="AM7133" s="367"/>
      <c r="AN7133" s="367"/>
      <c r="AO7133" s="367"/>
      <c r="AP7133" s="367"/>
      <c r="AQ7133" s="367"/>
      <c r="AR7133" s="367"/>
      <c r="AS7133" s="367"/>
      <c r="AT7133" s="367"/>
    </row>
    <row r="7134" spans="2:46" ht="13.8">
      <c r="B7134" s="26">
        <v>16.666666666666647</v>
      </c>
      <c r="C7134" s="363">
        <v>377.9803979231242</v>
      </c>
      <c r="D7134" s="367">
        <v>449.99999999999949</v>
      </c>
      <c r="E7134" s="367">
        <v>4651.162790697671</v>
      </c>
      <c r="F7134" s="367">
        <v>-18768.539579519369</v>
      </c>
      <c r="G7134" s="367">
        <v>449.99999999999972</v>
      </c>
      <c r="H7134" s="367">
        <v>25000</v>
      </c>
      <c r="I7134" s="384">
        <v>-258404.51265941258</v>
      </c>
      <c r="J7134" s="367">
        <v>449.99999999999994</v>
      </c>
      <c r="K7134" s="367">
        <v>6060.6060606060673</v>
      </c>
      <c r="L7134" s="384">
        <v>51231.784333839438</v>
      </c>
      <c r="M7134" s="367">
        <v>450.00000000000051</v>
      </c>
      <c r="N7134" s="367">
        <v>100</v>
      </c>
      <c r="O7134" s="384">
        <v>7.7914617973772033</v>
      </c>
      <c r="P7134" s="367">
        <v>6.5249999999999995</v>
      </c>
      <c r="Q7134" s="367">
        <v>100</v>
      </c>
      <c r="R7134" s="384">
        <v>759.96282115166582</v>
      </c>
      <c r="S7134" s="367">
        <v>6.3</v>
      </c>
      <c r="T7134" s="367">
        <v>3448.2758620689729</v>
      </c>
      <c r="U7134" s="384">
        <v>35116.034644655389</v>
      </c>
      <c r="V7134" s="367">
        <v>450.00000000000097</v>
      </c>
      <c r="W7134" s="367">
        <v>166666.6666666666</v>
      </c>
      <c r="X7134" s="384">
        <v>65168.71179819524</v>
      </c>
      <c r="Y7134" s="386">
        <v>449.99999999999977</v>
      </c>
      <c r="Z7134" s="367"/>
      <c r="AA7134" s="367"/>
      <c r="AB7134" s="367"/>
      <c r="AC7134" s="367"/>
      <c r="AD7134" s="367"/>
      <c r="AE7134" s="367"/>
      <c r="AF7134" s="367"/>
      <c r="AG7134" s="367"/>
      <c r="AH7134" s="367"/>
      <c r="AI7134" s="367"/>
      <c r="AJ7134" s="367"/>
      <c r="AK7134" s="367"/>
      <c r="AL7134" s="367"/>
      <c r="AM7134" s="367"/>
      <c r="AN7134" s="367"/>
      <c r="AO7134" s="367"/>
      <c r="AP7134" s="367"/>
      <c r="AQ7134" s="367"/>
      <c r="AR7134" s="367"/>
      <c r="AS7134" s="367"/>
      <c r="AT7134" s="367"/>
    </row>
    <row r="7135" spans="2:46" ht="13.8">
      <c r="B7135" s="26">
        <v>16.833333333333314</v>
      </c>
      <c r="C7135" s="363">
        <v>381.75864997743929</v>
      </c>
      <c r="D7135" s="367">
        <v>454.49999999999949</v>
      </c>
      <c r="E7135" s="367">
        <v>4697.6744186046481</v>
      </c>
      <c r="F7135" s="367">
        <v>-19279.639315417331</v>
      </c>
      <c r="G7135" s="367">
        <v>454.49999999999972</v>
      </c>
      <c r="H7135" s="367">
        <v>25250</v>
      </c>
      <c r="I7135" s="384">
        <v>-264796.06733015284</v>
      </c>
      <c r="J7135" s="367">
        <v>454.49999999999994</v>
      </c>
      <c r="K7135" s="367">
        <v>6121.2121212121283</v>
      </c>
      <c r="L7135" s="384">
        <v>51496.543420670991</v>
      </c>
      <c r="M7135" s="367">
        <v>454.50000000000057</v>
      </c>
      <c r="N7135" s="367">
        <v>101</v>
      </c>
      <c r="O7135" s="384">
        <v>3.8620590004107158</v>
      </c>
      <c r="P7135" s="367">
        <v>6.5902500000000002</v>
      </c>
      <c r="Q7135" s="367">
        <v>101</v>
      </c>
      <c r="R7135" s="384">
        <v>765.67117182024651</v>
      </c>
      <c r="S7135" s="367">
        <v>6.3629999999999995</v>
      </c>
      <c r="T7135" s="367">
        <v>3482.7586206896626</v>
      </c>
      <c r="U7135" s="384">
        <v>35216.251437670486</v>
      </c>
      <c r="V7135" s="367">
        <v>454.50000000000097</v>
      </c>
      <c r="W7135" s="367">
        <v>168333.33333333326</v>
      </c>
      <c r="X7135" s="384">
        <v>65811.067262328259</v>
      </c>
      <c r="Y7135" s="386">
        <v>454.49999999999977</v>
      </c>
      <c r="Z7135" s="367"/>
      <c r="AA7135" s="367"/>
      <c r="AB7135" s="367"/>
      <c r="AC7135" s="367"/>
      <c r="AD7135" s="367"/>
      <c r="AE7135" s="367"/>
      <c r="AF7135" s="367"/>
      <c r="AG7135" s="367"/>
      <c r="AH7135" s="367"/>
      <c r="AI7135" s="367"/>
      <c r="AJ7135" s="367"/>
      <c r="AK7135" s="367"/>
      <c r="AL7135" s="367"/>
      <c r="AM7135" s="367"/>
      <c r="AN7135" s="367"/>
      <c r="AO7135" s="367"/>
      <c r="AP7135" s="367"/>
      <c r="AQ7135" s="367"/>
      <c r="AR7135" s="367"/>
      <c r="AS7135" s="367"/>
      <c r="AT7135" s="367"/>
    </row>
    <row r="7136" spans="2:46" ht="13.8">
      <c r="B7136" s="26">
        <v>16.999999999999982</v>
      </c>
      <c r="C7136" s="363">
        <v>385.53687130056795</v>
      </c>
      <c r="D7136" s="367">
        <v>458.99999999999955</v>
      </c>
      <c r="E7136" s="367">
        <v>4744.1860465116251</v>
      </c>
      <c r="F7136" s="367">
        <v>-19797.143295673763</v>
      </c>
      <c r="G7136" s="367">
        <v>458.99999999999972</v>
      </c>
      <c r="H7136" s="367">
        <v>25500</v>
      </c>
      <c r="I7136" s="384">
        <v>-271263.01822949015</v>
      </c>
      <c r="J7136" s="367">
        <v>458.99999999999994</v>
      </c>
      <c r="K7136" s="367">
        <v>6181.8181818181893</v>
      </c>
      <c r="L7136" s="384">
        <v>51756.400353908357</v>
      </c>
      <c r="M7136" s="367">
        <v>459.00000000000057</v>
      </c>
      <c r="N7136" s="367">
        <v>102</v>
      </c>
      <c r="O7136" s="384">
        <v>-0.14669661665354389</v>
      </c>
      <c r="P7136" s="367">
        <v>6.6555</v>
      </c>
      <c r="Q7136" s="367">
        <v>102</v>
      </c>
      <c r="R7136" s="384">
        <v>771.34207144837319</v>
      </c>
      <c r="S7136" s="367">
        <v>6.4260000000000002</v>
      </c>
      <c r="T7136" s="367">
        <v>3517.2413793103524</v>
      </c>
      <c r="U7136" s="384">
        <v>35311.499051409708</v>
      </c>
      <c r="V7136" s="367">
        <v>459.00000000000097</v>
      </c>
      <c r="W7136" s="367">
        <v>169999.99999999991</v>
      </c>
      <c r="X7136" s="384">
        <v>66453.237941236512</v>
      </c>
      <c r="Y7136" s="386">
        <v>458.99999999999972</v>
      </c>
      <c r="Z7136" s="367"/>
      <c r="AA7136" s="367"/>
      <c r="AB7136" s="367"/>
      <c r="AC7136" s="367"/>
      <c r="AD7136" s="367"/>
      <c r="AE7136" s="367"/>
      <c r="AF7136" s="367"/>
      <c r="AG7136" s="367"/>
      <c r="AH7136" s="367"/>
      <c r="AI7136" s="367"/>
      <c r="AJ7136" s="367"/>
      <c r="AK7136" s="367"/>
      <c r="AL7136" s="367"/>
      <c r="AM7136" s="367"/>
      <c r="AN7136" s="367"/>
      <c r="AO7136" s="367"/>
      <c r="AP7136" s="367"/>
      <c r="AQ7136" s="367"/>
      <c r="AR7136" s="367"/>
      <c r="AS7136" s="367"/>
      <c r="AT7136" s="367"/>
    </row>
    <row r="7137" spans="2:46" ht="13.8">
      <c r="B7137" s="26">
        <v>17.16666666666665</v>
      </c>
      <c r="C7137" s="363">
        <v>389.31506189251024</v>
      </c>
      <c r="D7137" s="367">
        <v>463.49999999999955</v>
      </c>
      <c r="E7137" s="367">
        <v>4790.6976744186022</v>
      </c>
      <c r="F7137" s="367">
        <v>-20321.051520288664</v>
      </c>
      <c r="G7137" s="367">
        <v>463.49999999999977</v>
      </c>
      <c r="H7137" s="367">
        <v>25750</v>
      </c>
      <c r="I7137" s="384">
        <v>-277805.36535742437</v>
      </c>
      <c r="J7137" s="367">
        <v>463.5</v>
      </c>
      <c r="K7137" s="367">
        <v>6242.4242424242502</v>
      </c>
      <c r="L7137" s="384">
        <v>52011.355133551515</v>
      </c>
      <c r="M7137" s="367">
        <v>463.50000000000063</v>
      </c>
      <c r="N7137" s="367">
        <v>103</v>
      </c>
      <c r="O7137" s="384">
        <v>-4.234805053815629</v>
      </c>
      <c r="P7137" s="367">
        <v>6.7207499999999998</v>
      </c>
      <c r="Q7137" s="367">
        <v>103</v>
      </c>
      <c r="R7137" s="384">
        <v>776.97552003604551</v>
      </c>
      <c r="S7137" s="367">
        <v>6.4889999999999999</v>
      </c>
      <c r="T7137" s="367">
        <v>3551.7241379310422</v>
      </c>
      <c r="U7137" s="384">
        <v>35401.777485873063</v>
      </c>
      <c r="V7137" s="367">
        <v>463.50000000000097</v>
      </c>
      <c r="W7137" s="367">
        <v>171666.66666666657</v>
      </c>
      <c r="X7137" s="384">
        <v>67095.223834920049</v>
      </c>
      <c r="Y7137" s="386">
        <v>463.49999999999972</v>
      </c>
      <c r="Z7137" s="367"/>
      <c r="AA7137" s="367"/>
      <c r="AB7137" s="367"/>
      <c r="AC7137" s="367"/>
      <c r="AD7137" s="367"/>
      <c r="AE7137" s="367"/>
      <c r="AF7137" s="367"/>
      <c r="AG7137" s="367"/>
      <c r="AH7137" s="367"/>
      <c r="AI7137" s="367"/>
      <c r="AJ7137" s="367"/>
      <c r="AK7137" s="367"/>
      <c r="AL7137" s="367"/>
      <c r="AM7137" s="367"/>
      <c r="AN7137" s="367"/>
      <c r="AO7137" s="367"/>
      <c r="AP7137" s="367"/>
      <c r="AQ7137" s="367"/>
      <c r="AR7137" s="367"/>
      <c r="AS7137" s="367"/>
      <c r="AT7137" s="367"/>
    </row>
    <row r="7138" spans="2:46" ht="13.8">
      <c r="B7138" s="26">
        <v>17.333333333333318</v>
      </c>
      <c r="C7138" s="363">
        <v>393.09322175326594</v>
      </c>
      <c r="D7138" s="367">
        <v>467.9999999999996</v>
      </c>
      <c r="E7138" s="367">
        <v>4837.2093023255793</v>
      </c>
      <c r="F7138" s="367">
        <v>-20851.363989262041</v>
      </c>
      <c r="G7138" s="367">
        <v>467.99999999999977</v>
      </c>
      <c r="H7138" s="367">
        <v>26000</v>
      </c>
      <c r="I7138" s="384">
        <v>-284423.10871395556</v>
      </c>
      <c r="J7138" s="367">
        <v>468</v>
      </c>
      <c r="K7138" s="367">
        <v>6303.0303030303112</v>
      </c>
      <c r="L7138" s="384">
        <v>52261.407759600486</v>
      </c>
      <c r="M7138" s="367">
        <v>468.00000000000068</v>
      </c>
      <c r="N7138" s="367">
        <v>104</v>
      </c>
      <c r="O7138" s="384">
        <v>-8.4022663110755982</v>
      </c>
      <c r="P7138" s="367">
        <v>6.7860000000000005</v>
      </c>
      <c r="Q7138" s="367">
        <v>104</v>
      </c>
      <c r="R7138" s="384">
        <v>782.57151758326381</v>
      </c>
      <c r="S7138" s="367">
        <v>6.5520000000000005</v>
      </c>
      <c r="T7138" s="367">
        <v>3586.2068965517319</v>
      </c>
      <c r="U7138" s="384">
        <v>35487.086741060528</v>
      </c>
      <c r="V7138" s="367">
        <v>468.00000000000102</v>
      </c>
      <c r="W7138" s="367">
        <v>173333.33333333323</v>
      </c>
      <c r="X7138" s="384">
        <v>67737.024943378856</v>
      </c>
      <c r="Y7138" s="386">
        <v>467.99999999999966</v>
      </c>
      <c r="Z7138" s="367"/>
      <c r="AA7138" s="367"/>
      <c r="AB7138" s="367"/>
      <c r="AC7138" s="367"/>
      <c r="AD7138" s="367"/>
      <c r="AE7138" s="367"/>
      <c r="AF7138" s="367"/>
      <c r="AG7138" s="367"/>
      <c r="AH7138" s="367"/>
      <c r="AI7138" s="367"/>
      <c r="AJ7138" s="367"/>
      <c r="AK7138" s="367"/>
      <c r="AL7138" s="367"/>
      <c r="AM7138" s="367"/>
      <c r="AN7138" s="367"/>
      <c r="AO7138" s="367"/>
      <c r="AP7138" s="367"/>
      <c r="AQ7138" s="367"/>
      <c r="AR7138" s="367"/>
      <c r="AS7138" s="367"/>
      <c r="AT7138" s="367"/>
    </row>
    <row r="7139" spans="2:46" ht="13.8">
      <c r="B7139" s="26">
        <v>17.499999999999986</v>
      </c>
      <c r="C7139" s="363">
        <v>396.87135088283526</v>
      </c>
      <c r="D7139" s="367">
        <v>472.4999999999996</v>
      </c>
      <c r="E7139" s="367">
        <v>4883.7209302325564</v>
      </c>
      <c r="F7139" s="367">
        <v>-21388.080702593899</v>
      </c>
      <c r="G7139" s="367">
        <v>472.49999999999983</v>
      </c>
      <c r="H7139" s="367">
        <v>26250</v>
      </c>
      <c r="I7139" s="384">
        <v>-291116.24829908361</v>
      </c>
      <c r="J7139" s="367">
        <v>472.5</v>
      </c>
      <c r="K7139" s="367">
        <v>6363.6363636363722</v>
      </c>
      <c r="L7139" s="384">
        <v>52506.558232055264</v>
      </c>
      <c r="M7139" s="367">
        <v>472.50000000000068</v>
      </c>
      <c r="N7139" s="367">
        <v>105</v>
      </c>
      <c r="O7139" s="384">
        <v>-12.649080388433335</v>
      </c>
      <c r="P7139" s="367">
        <v>6.8512500000000003</v>
      </c>
      <c r="Q7139" s="367">
        <v>105</v>
      </c>
      <c r="R7139" s="384">
        <v>788.13006409002787</v>
      </c>
      <c r="S7139" s="367">
        <v>6.6150000000000002</v>
      </c>
      <c r="T7139" s="367">
        <v>3620.6896551724217</v>
      </c>
      <c r="U7139" s="384">
        <v>35567.426816972154</v>
      </c>
      <c r="V7139" s="367">
        <v>472.50000000000102</v>
      </c>
      <c r="W7139" s="367">
        <v>174999.99999999988</v>
      </c>
      <c r="X7139" s="384">
        <v>68378.641266612933</v>
      </c>
      <c r="Y7139" s="386">
        <v>472.49999999999966</v>
      </c>
      <c r="Z7139" s="367"/>
      <c r="AA7139" s="367"/>
      <c r="AB7139" s="367"/>
      <c r="AC7139" s="367"/>
      <c r="AD7139" s="367"/>
      <c r="AE7139" s="367"/>
      <c r="AF7139" s="367"/>
      <c r="AG7139" s="367"/>
      <c r="AH7139" s="367"/>
      <c r="AI7139" s="367"/>
      <c r="AJ7139" s="367"/>
      <c r="AK7139" s="367"/>
      <c r="AL7139" s="367"/>
      <c r="AM7139" s="367"/>
      <c r="AN7139" s="367"/>
      <c r="AO7139" s="367"/>
      <c r="AP7139" s="367"/>
      <c r="AQ7139" s="367"/>
      <c r="AR7139" s="367"/>
      <c r="AS7139" s="367"/>
      <c r="AT7139" s="367"/>
    </row>
    <row r="7140" spans="2:46" ht="13.8">
      <c r="B7140" s="26">
        <v>17.666666666666654</v>
      </c>
      <c r="C7140" s="363">
        <v>400.64944928121815</v>
      </c>
      <c r="D7140" s="367">
        <v>476.99999999999966</v>
      </c>
      <c r="E7140" s="367">
        <v>4930.2325581395335</v>
      </c>
      <c r="F7140" s="367">
        <v>-21931.201660284212</v>
      </c>
      <c r="G7140" s="367">
        <v>476.99999999999989</v>
      </c>
      <c r="H7140" s="367">
        <v>26500</v>
      </c>
      <c r="I7140" s="384">
        <v>-297884.7841128087</v>
      </c>
      <c r="J7140" s="367">
        <v>477</v>
      </c>
      <c r="K7140" s="367">
        <v>6424.2424242424331</v>
      </c>
      <c r="L7140" s="384">
        <v>52746.80655091584</v>
      </c>
      <c r="M7140" s="367">
        <v>477.00000000000068</v>
      </c>
      <c r="N7140" s="367">
        <v>106</v>
      </c>
      <c r="O7140" s="384">
        <v>-16.975247285888898</v>
      </c>
      <c r="P7140" s="367">
        <v>6.9165000000000001</v>
      </c>
      <c r="Q7140" s="367">
        <v>106</v>
      </c>
      <c r="R7140" s="384">
        <v>793.6511595563378</v>
      </c>
      <c r="S7140" s="367">
        <v>6.6779999999999999</v>
      </c>
      <c r="T7140" s="367">
        <v>3655.1724137931114</v>
      </c>
      <c r="U7140" s="384">
        <v>35642.797713607884</v>
      </c>
      <c r="V7140" s="367">
        <v>477.00000000000102</v>
      </c>
      <c r="W7140" s="367">
        <v>176666.66666666654</v>
      </c>
      <c r="X7140" s="384">
        <v>69020.072804622265</v>
      </c>
      <c r="Y7140" s="386">
        <v>476.9999999999996</v>
      </c>
      <c r="Z7140" s="367"/>
      <c r="AA7140" s="367"/>
      <c r="AB7140" s="367"/>
      <c r="AC7140" s="367"/>
      <c r="AD7140" s="367"/>
      <c r="AE7140" s="367"/>
      <c r="AF7140" s="367"/>
      <c r="AG7140" s="367"/>
      <c r="AH7140" s="367"/>
      <c r="AI7140" s="367"/>
      <c r="AJ7140" s="367"/>
      <c r="AK7140" s="367"/>
      <c r="AL7140" s="367"/>
      <c r="AM7140" s="367"/>
      <c r="AN7140" s="367"/>
      <c r="AO7140" s="367"/>
      <c r="AP7140" s="367"/>
      <c r="AQ7140" s="367"/>
      <c r="AR7140" s="367"/>
      <c r="AS7140" s="367"/>
      <c r="AT7140" s="367"/>
    </row>
    <row r="7141" spans="2:46" ht="13.8">
      <c r="B7141" s="26">
        <v>17.833333333333321</v>
      </c>
      <c r="C7141" s="363">
        <v>404.42751694841451</v>
      </c>
      <c r="D7141" s="367">
        <v>481.49999999999966</v>
      </c>
      <c r="E7141" s="367">
        <v>4976.7441860465105</v>
      </c>
      <c r="F7141" s="367">
        <v>-22480.726862333009</v>
      </c>
      <c r="G7141" s="367">
        <v>481.49999999999994</v>
      </c>
      <c r="H7141" s="367">
        <v>26750</v>
      </c>
      <c r="I7141" s="384">
        <v>-304728.71615513071</v>
      </c>
      <c r="J7141" s="367">
        <v>481.5</v>
      </c>
      <c r="K7141" s="367">
        <v>6484.8484848484941</v>
      </c>
      <c r="L7141" s="384">
        <v>52982.152716182223</v>
      </c>
      <c r="M7141" s="367">
        <v>481.50000000000074</v>
      </c>
      <c r="N7141" s="367">
        <v>107</v>
      </c>
      <c r="O7141" s="384">
        <v>-21.380767003442287</v>
      </c>
      <c r="P7141" s="367">
        <v>6.9817499999999999</v>
      </c>
      <c r="Q7141" s="367">
        <v>107</v>
      </c>
      <c r="R7141" s="384">
        <v>799.13480398219349</v>
      </c>
      <c r="S7141" s="367">
        <v>6.7409999999999997</v>
      </c>
      <c r="T7141" s="367">
        <v>3689.6551724138012</v>
      </c>
      <c r="U7141" s="384">
        <v>35713.199430967754</v>
      </c>
      <c r="V7141" s="367">
        <v>481.50000000000108</v>
      </c>
      <c r="W7141" s="367">
        <v>178333.3333333332</v>
      </c>
      <c r="X7141" s="384">
        <v>69661.319557406881</v>
      </c>
      <c r="Y7141" s="386">
        <v>481.4999999999996</v>
      </c>
      <c r="Z7141" s="367"/>
      <c r="AA7141" s="367"/>
      <c r="AB7141" s="367"/>
      <c r="AC7141" s="367"/>
      <c r="AD7141" s="367"/>
      <c r="AE7141" s="367"/>
      <c r="AF7141" s="367"/>
      <c r="AG7141" s="367"/>
      <c r="AH7141" s="367"/>
      <c r="AI7141" s="367"/>
      <c r="AJ7141" s="367"/>
      <c r="AK7141" s="367"/>
      <c r="AL7141" s="367"/>
      <c r="AM7141" s="367"/>
      <c r="AN7141" s="367"/>
      <c r="AO7141" s="367"/>
      <c r="AP7141" s="367"/>
      <c r="AQ7141" s="367"/>
      <c r="AR7141" s="367"/>
      <c r="AS7141" s="367"/>
      <c r="AT7141" s="367"/>
    </row>
    <row r="7142" spans="2:46" ht="13.8">
      <c r="B7142" s="26">
        <v>17.999999999999989</v>
      </c>
      <c r="C7142" s="363">
        <v>408.20555388442455</v>
      </c>
      <c r="D7142" s="367">
        <v>485.99999999999977</v>
      </c>
      <c r="E7142" s="367">
        <v>5023.2558139534876</v>
      </c>
      <c r="F7142" s="367">
        <v>-23036.656308740268</v>
      </c>
      <c r="G7142" s="367">
        <v>485.99999999999994</v>
      </c>
      <c r="H7142" s="367">
        <v>27000</v>
      </c>
      <c r="I7142" s="384">
        <v>-311648.04442604969</v>
      </c>
      <c r="J7142" s="367">
        <v>486</v>
      </c>
      <c r="K7142" s="367">
        <v>6545.454545454555</v>
      </c>
      <c r="L7142" s="384">
        <v>53212.596727854412</v>
      </c>
      <c r="M7142" s="367">
        <v>486.00000000000074</v>
      </c>
      <c r="N7142" s="367">
        <v>108</v>
      </c>
      <c r="O7142" s="384">
        <v>-25.865639541093561</v>
      </c>
      <c r="P7142" s="367">
        <v>7.0470000000000006</v>
      </c>
      <c r="Q7142" s="367">
        <v>108</v>
      </c>
      <c r="R7142" s="384">
        <v>804.58099736759493</v>
      </c>
      <c r="S7142" s="367">
        <v>6.8039999999999994</v>
      </c>
      <c r="T7142" s="367">
        <v>3724.137931034491</v>
      </c>
      <c r="U7142" s="384">
        <v>35778.631969051748</v>
      </c>
      <c r="V7142" s="367">
        <v>486.00000000000108</v>
      </c>
      <c r="W7142" s="367">
        <v>179999.99999999985</v>
      </c>
      <c r="X7142" s="384">
        <v>70302.381524966768</v>
      </c>
      <c r="Y7142" s="386">
        <v>485.99999999999955</v>
      </c>
      <c r="Z7142" s="367"/>
      <c r="AA7142" s="367"/>
      <c r="AB7142" s="367"/>
      <c r="AC7142" s="367"/>
      <c r="AD7142" s="367"/>
      <c r="AE7142" s="367"/>
      <c r="AF7142" s="367"/>
      <c r="AG7142" s="367"/>
      <c r="AH7142" s="367"/>
      <c r="AI7142" s="367"/>
      <c r="AJ7142" s="367"/>
      <c r="AK7142" s="367"/>
      <c r="AL7142" s="367"/>
      <c r="AM7142" s="367"/>
      <c r="AN7142" s="367"/>
      <c r="AO7142" s="367"/>
      <c r="AP7142" s="367"/>
      <c r="AQ7142" s="367"/>
      <c r="AR7142" s="367"/>
      <c r="AS7142" s="367"/>
      <c r="AT7142" s="367"/>
    </row>
    <row r="7143" spans="2:46" ht="13.8">
      <c r="B7143" s="26">
        <v>18.166666666666657</v>
      </c>
      <c r="C7143" s="363">
        <v>411.98356008924804</v>
      </c>
      <c r="D7143" s="367">
        <v>490.49999999999977</v>
      </c>
      <c r="E7143" s="367">
        <v>5069.7674418604647</v>
      </c>
      <c r="F7143" s="367">
        <v>-23598.989999505997</v>
      </c>
      <c r="G7143" s="367">
        <v>490.5</v>
      </c>
      <c r="H7143" s="367">
        <v>27250</v>
      </c>
      <c r="I7143" s="384">
        <v>-318642.76892556559</v>
      </c>
      <c r="J7143" s="367">
        <v>490.5</v>
      </c>
      <c r="K7143" s="367">
        <v>6606.060606060616</v>
      </c>
      <c r="L7143" s="384">
        <v>53438.138585932415</v>
      </c>
      <c r="M7143" s="367">
        <v>490.50000000000074</v>
      </c>
      <c r="N7143" s="367">
        <v>109</v>
      </c>
      <c r="O7143" s="384">
        <v>-30.429864898842602</v>
      </c>
      <c r="P7143" s="367">
        <v>7.1122500000000004</v>
      </c>
      <c r="Q7143" s="367">
        <v>109</v>
      </c>
      <c r="R7143" s="384">
        <v>809.98973971254225</v>
      </c>
      <c r="S7143" s="367">
        <v>6.867</v>
      </c>
      <c r="T7143" s="367">
        <v>3758.6206896551807</v>
      </c>
      <c r="U7143" s="384">
        <v>35839.095327859875</v>
      </c>
      <c r="V7143" s="367">
        <v>490.50000000000108</v>
      </c>
      <c r="W7143" s="367">
        <v>181666.66666666651</v>
      </c>
      <c r="X7143" s="384">
        <v>70943.258707301909</v>
      </c>
      <c r="Y7143" s="386">
        <v>490.49999999999955</v>
      </c>
      <c r="Z7143" s="367"/>
      <c r="AA7143" s="367"/>
      <c r="AB7143" s="367"/>
      <c r="AC7143" s="367"/>
      <c r="AD7143" s="367"/>
      <c r="AE7143" s="367"/>
      <c r="AF7143" s="367"/>
      <c r="AG7143" s="367"/>
      <c r="AH7143" s="367"/>
      <c r="AI7143" s="367"/>
      <c r="AJ7143" s="367"/>
      <c r="AK7143" s="367"/>
      <c r="AL7143" s="367"/>
      <c r="AM7143" s="367"/>
      <c r="AN7143" s="367"/>
      <c r="AO7143" s="367"/>
      <c r="AP7143" s="367"/>
      <c r="AQ7143" s="367"/>
      <c r="AR7143" s="367"/>
      <c r="AS7143" s="367"/>
      <c r="AT7143" s="367"/>
    </row>
    <row r="7144" spans="2:46" ht="13.8">
      <c r="B7144" s="26">
        <v>18.333333333333325</v>
      </c>
      <c r="C7144" s="363">
        <v>415.761535562885</v>
      </c>
      <c r="D7144" s="367">
        <v>494.99999999999983</v>
      </c>
      <c r="E7144" s="367">
        <v>5116.2790697674418</v>
      </c>
      <c r="F7144" s="367">
        <v>-24167.727934630195</v>
      </c>
      <c r="G7144" s="367">
        <v>495</v>
      </c>
      <c r="H7144" s="367">
        <v>27500</v>
      </c>
      <c r="I7144" s="384">
        <v>-325712.88965367846</v>
      </c>
      <c r="J7144" s="367">
        <v>495</v>
      </c>
      <c r="K7144" s="367">
        <v>6666.666666666677</v>
      </c>
      <c r="L7144" s="384">
        <v>53658.778290416209</v>
      </c>
      <c r="M7144" s="367">
        <v>495.0000000000008</v>
      </c>
      <c r="N7144" s="367">
        <v>110</v>
      </c>
      <c r="O7144" s="384">
        <v>-35.073443076689472</v>
      </c>
      <c r="P7144" s="367">
        <v>7.1775000000000002</v>
      </c>
      <c r="Q7144" s="367">
        <v>110</v>
      </c>
      <c r="R7144" s="384">
        <v>815.36103101703543</v>
      </c>
      <c r="S7144" s="367">
        <v>6.93</v>
      </c>
      <c r="T7144" s="367">
        <v>3793.1034482758705</v>
      </c>
      <c r="U7144" s="384">
        <v>35894.589507392142</v>
      </c>
      <c r="V7144" s="367">
        <v>495.00000000000114</v>
      </c>
      <c r="W7144" s="367">
        <v>183333.33333333317</v>
      </c>
      <c r="X7144" s="384">
        <v>71583.951104412306</v>
      </c>
      <c r="Y7144" s="386">
        <v>494.99999999999949</v>
      </c>
      <c r="Z7144" s="367"/>
      <c r="AA7144" s="367"/>
      <c r="AB7144" s="367"/>
      <c r="AC7144" s="367"/>
      <c r="AD7144" s="367"/>
      <c r="AE7144" s="367"/>
      <c r="AF7144" s="367"/>
      <c r="AG7144" s="367"/>
      <c r="AH7144" s="367"/>
      <c r="AI7144" s="367"/>
      <c r="AJ7144" s="367"/>
      <c r="AK7144" s="367"/>
      <c r="AL7144" s="367"/>
      <c r="AM7144" s="367"/>
      <c r="AN7144" s="367"/>
      <c r="AO7144" s="367"/>
      <c r="AP7144" s="367"/>
      <c r="AQ7144" s="367"/>
      <c r="AR7144" s="367"/>
      <c r="AS7144" s="367"/>
      <c r="AT7144" s="367"/>
    </row>
    <row r="7145" spans="2:46" ht="13.8">
      <c r="B7145" s="26">
        <v>18.499999999999993</v>
      </c>
      <c r="C7145" s="363">
        <v>419.53948030533559</v>
      </c>
      <c r="D7145" s="367">
        <v>499.49999999999983</v>
      </c>
      <c r="E7145" s="367">
        <v>5162.7906976744189</v>
      </c>
      <c r="F7145" s="367">
        <v>-24742.870114112877</v>
      </c>
      <c r="G7145" s="367">
        <v>499.50000000000006</v>
      </c>
      <c r="H7145" s="367">
        <v>27750</v>
      </c>
      <c r="I7145" s="384">
        <v>-332858.40661038831</v>
      </c>
      <c r="J7145" s="367">
        <v>499.5</v>
      </c>
      <c r="K7145" s="367">
        <v>6727.2727272727379</v>
      </c>
      <c r="L7145" s="384">
        <v>53874.515841305816</v>
      </c>
      <c r="M7145" s="367">
        <v>499.5000000000008</v>
      </c>
      <c r="N7145" s="367">
        <v>111</v>
      </c>
      <c r="O7145" s="384">
        <v>-39.796374074634166</v>
      </c>
      <c r="P7145" s="367">
        <v>7.24275</v>
      </c>
      <c r="Q7145" s="367">
        <v>111</v>
      </c>
      <c r="R7145" s="384">
        <v>820.69487128107448</v>
      </c>
      <c r="S7145" s="367">
        <v>6.9930000000000003</v>
      </c>
      <c r="T7145" s="367">
        <v>3827.5862068965603</v>
      </c>
      <c r="U7145" s="384">
        <v>35945.114507648526</v>
      </c>
      <c r="V7145" s="367">
        <v>499.50000000000114</v>
      </c>
      <c r="W7145" s="367">
        <v>184999.99999999983</v>
      </c>
      <c r="X7145" s="384">
        <v>72224.458716298002</v>
      </c>
      <c r="Y7145" s="386">
        <v>499.49999999999949</v>
      </c>
      <c r="Z7145" s="367"/>
      <c r="AA7145" s="367"/>
      <c r="AB7145" s="367"/>
      <c r="AC7145" s="367"/>
      <c r="AD7145" s="367"/>
      <c r="AE7145" s="367"/>
      <c r="AF7145" s="367"/>
      <c r="AG7145" s="367"/>
      <c r="AH7145" s="367"/>
      <c r="AI7145" s="367"/>
      <c r="AJ7145" s="367"/>
      <c r="AK7145" s="367"/>
      <c r="AL7145" s="367"/>
      <c r="AM7145" s="367"/>
      <c r="AN7145" s="367"/>
      <c r="AO7145" s="367"/>
      <c r="AP7145" s="367"/>
      <c r="AQ7145" s="367"/>
      <c r="AR7145" s="367"/>
      <c r="AS7145" s="367"/>
      <c r="AT7145" s="367"/>
    </row>
    <row r="7146" spans="2:46" ht="13.8">
      <c r="B7146" s="26">
        <v>18.666666666666661</v>
      </c>
      <c r="C7146" s="363">
        <v>423.31739431659963</v>
      </c>
      <c r="D7146" s="367">
        <v>503.99999999999983</v>
      </c>
      <c r="E7146" s="367">
        <v>5209.302325581396</v>
      </c>
      <c r="F7146" s="367">
        <v>-25324.416537954014</v>
      </c>
      <c r="G7146" s="367">
        <v>504.00000000000006</v>
      </c>
      <c r="H7146" s="367">
        <v>28000</v>
      </c>
      <c r="I7146" s="384">
        <v>-340079.31979569502</v>
      </c>
      <c r="J7146" s="367">
        <v>503.99999999999994</v>
      </c>
      <c r="K7146" s="367">
        <v>6787.8787878787989</v>
      </c>
      <c r="L7146" s="384">
        <v>54085.35123860123</v>
      </c>
      <c r="M7146" s="367">
        <v>504.00000000000091</v>
      </c>
      <c r="N7146" s="367">
        <v>112</v>
      </c>
      <c r="O7146" s="384">
        <v>-44.598657892676677</v>
      </c>
      <c r="P7146" s="367">
        <v>7.3079999999999998</v>
      </c>
      <c r="Q7146" s="367">
        <v>112</v>
      </c>
      <c r="R7146" s="384">
        <v>825.99126050465929</v>
      </c>
      <c r="S7146" s="367">
        <v>7.056</v>
      </c>
      <c r="T7146" s="367">
        <v>3862.06896551725</v>
      </c>
      <c r="U7146" s="384">
        <v>35990.670328629043</v>
      </c>
      <c r="V7146" s="367">
        <v>504.00000000000114</v>
      </c>
      <c r="W7146" s="367">
        <v>186666.66666666648</v>
      </c>
      <c r="X7146" s="384">
        <v>72864.781542958954</v>
      </c>
      <c r="Y7146" s="386">
        <v>503.99999999999943</v>
      </c>
      <c r="Z7146" s="367"/>
      <c r="AA7146" s="367"/>
      <c r="AB7146" s="367"/>
      <c r="AC7146" s="367"/>
      <c r="AD7146" s="367"/>
      <c r="AE7146" s="367"/>
      <c r="AF7146" s="367"/>
      <c r="AG7146" s="367"/>
      <c r="AH7146" s="367"/>
      <c r="AI7146" s="367"/>
      <c r="AJ7146" s="367"/>
      <c r="AK7146" s="367"/>
      <c r="AL7146" s="367"/>
      <c r="AM7146" s="367"/>
      <c r="AN7146" s="367"/>
      <c r="AO7146" s="367"/>
      <c r="AP7146" s="367"/>
      <c r="AQ7146" s="367"/>
      <c r="AR7146" s="367"/>
      <c r="AS7146" s="367"/>
      <c r="AT7146" s="367"/>
    </row>
    <row r="7147" spans="2:46" ht="13.8">
      <c r="B7147" s="26">
        <v>18.833333333333329</v>
      </c>
      <c r="C7147" s="363">
        <v>427.09527759667736</v>
      </c>
      <c r="D7147" s="367">
        <v>508.49999999999989</v>
      </c>
      <c r="E7147" s="367">
        <v>5255.813953488373</v>
      </c>
      <c r="F7147" s="367">
        <v>-25912.367206153627</v>
      </c>
      <c r="G7147" s="367">
        <v>508.50000000000011</v>
      </c>
      <c r="H7147" s="367">
        <v>28250</v>
      </c>
      <c r="I7147" s="384">
        <v>-347375.6292095987</v>
      </c>
      <c r="J7147" s="367">
        <v>508.49999999999994</v>
      </c>
      <c r="K7147" s="367">
        <v>6848.4848484848599</v>
      </c>
      <c r="L7147" s="384">
        <v>54291.284482302442</v>
      </c>
      <c r="M7147" s="367">
        <v>508.50000000000091</v>
      </c>
      <c r="N7147" s="367">
        <v>113</v>
      </c>
      <c r="O7147" s="384">
        <v>-49.480294530817027</v>
      </c>
      <c r="P7147" s="367">
        <v>7.3732499999999996</v>
      </c>
      <c r="Q7147" s="367">
        <v>113</v>
      </c>
      <c r="R7147" s="384">
        <v>831.25019868779009</v>
      </c>
      <c r="S7147" s="367">
        <v>7.1190000000000007</v>
      </c>
      <c r="T7147" s="367">
        <v>3896.5517241379398</v>
      </c>
      <c r="U7147" s="384">
        <v>36031.256970333685</v>
      </c>
      <c r="V7147" s="367">
        <v>508.50000000000114</v>
      </c>
      <c r="W7147" s="367">
        <v>188333.33333333314</v>
      </c>
      <c r="X7147" s="384">
        <v>73504.919584395175</v>
      </c>
      <c r="Y7147" s="386">
        <v>508.49999999999943</v>
      </c>
      <c r="Z7147" s="367"/>
      <c r="AA7147" s="367"/>
      <c r="AB7147" s="367"/>
      <c r="AC7147" s="367"/>
      <c r="AD7147" s="367"/>
      <c r="AE7147" s="367"/>
      <c r="AF7147" s="367"/>
      <c r="AG7147" s="367"/>
      <c r="AH7147" s="367"/>
      <c r="AI7147" s="367"/>
      <c r="AJ7147" s="367"/>
      <c r="AK7147" s="367"/>
      <c r="AL7147" s="367"/>
      <c r="AM7147" s="367"/>
      <c r="AN7147" s="367"/>
      <c r="AO7147" s="367"/>
      <c r="AP7147" s="367"/>
      <c r="AQ7147" s="367"/>
      <c r="AR7147" s="367"/>
      <c r="AS7147" s="367"/>
      <c r="AT7147" s="367"/>
    </row>
    <row r="7148" spans="2:46" ht="13.8">
      <c r="B7148" s="26">
        <v>18.999999999999996</v>
      </c>
      <c r="C7148" s="363">
        <v>430.87313014556855</v>
      </c>
      <c r="D7148" s="367">
        <v>512.99999999999989</v>
      </c>
      <c r="E7148" s="367">
        <v>5302.3255813953501</v>
      </c>
      <c r="F7148" s="367">
        <v>-26506.72211871171</v>
      </c>
      <c r="G7148" s="367">
        <v>513.00000000000011</v>
      </c>
      <c r="H7148" s="367">
        <v>28500</v>
      </c>
      <c r="I7148" s="384">
        <v>-354747.33485209942</v>
      </c>
      <c r="J7148" s="367">
        <v>513</v>
      </c>
      <c r="K7148" s="367">
        <v>6909.0909090909208</v>
      </c>
      <c r="L7148" s="384">
        <v>54492.315572409461</v>
      </c>
      <c r="M7148" s="367">
        <v>513.00000000000091</v>
      </c>
      <c r="N7148" s="367">
        <v>114</v>
      </c>
      <c r="O7148" s="384">
        <v>-54.441283989055194</v>
      </c>
      <c r="P7148" s="367">
        <v>7.4384999999999994</v>
      </c>
      <c r="Q7148" s="367">
        <v>114</v>
      </c>
      <c r="R7148" s="384">
        <v>836.47168583046653</v>
      </c>
      <c r="S7148" s="367">
        <v>7.1819999999999995</v>
      </c>
      <c r="T7148" s="367">
        <v>3931.0344827586296</v>
      </c>
      <c r="U7148" s="384">
        <v>36066.874432762466</v>
      </c>
      <c r="V7148" s="367">
        <v>513.00000000000114</v>
      </c>
      <c r="W7148" s="367">
        <v>189999.9999999998</v>
      </c>
      <c r="X7148" s="384">
        <v>74144.872840606666</v>
      </c>
      <c r="Y7148" s="386">
        <v>512.99999999999943</v>
      </c>
      <c r="Z7148" s="367"/>
      <c r="AA7148" s="367"/>
      <c r="AB7148" s="367"/>
      <c r="AC7148" s="367"/>
      <c r="AD7148" s="367"/>
      <c r="AE7148" s="367"/>
      <c r="AF7148" s="367"/>
      <c r="AG7148" s="367"/>
      <c r="AH7148" s="367"/>
      <c r="AI7148" s="367"/>
      <c r="AJ7148" s="367"/>
      <c r="AK7148" s="367"/>
      <c r="AL7148" s="367"/>
      <c r="AM7148" s="367"/>
      <c r="AN7148" s="367"/>
      <c r="AO7148" s="367"/>
      <c r="AP7148" s="367"/>
      <c r="AQ7148" s="367"/>
      <c r="AR7148" s="367"/>
      <c r="AS7148" s="367"/>
      <c r="AT7148" s="367"/>
    </row>
    <row r="7149" spans="2:46" ht="13.8">
      <c r="B7149" s="26">
        <v>19.166666666666664</v>
      </c>
      <c r="C7149" s="363">
        <v>434.65095196327326</v>
      </c>
      <c r="D7149" s="367">
        <v>517.5</v>
      </c>
      <c r="E7149" s="367">
        <v>5348.8372093023272</v>
      </c>
      <c r="F7149" s="367">
        <v>-27107.481275628259</v>
      </c>
      <c r="G7149" s="367">
        <v>517.50000000000011</v>
      </c>
      <c r="H7149" s="367">
        <v>28750</v>
      </c>
      <c r="I7149" s="384">
        <v>-362194.43672319711</v>
      </c>
      <c r="J7149" s="367">
        <v>517.5</v>
      </c>
      <c r="K7149" s="367">
        <v>6969.6969696969818</v>
      </c>
      <c r="L7149" s="384">
        <v>54688.444508922286</v>
      </c>
      <c r="M7149" s="367">
        <v>517.50000000000091</v>
      </c>
      <c r="N7149" s="367">
        <v>115</v>
      </c>
      <c r="O7149" s="384">
        <v>-59.481626267391185</v>
      </c>
      <c r="P7149" s="367">
        <v>7.5037499999999993</v>
      </c>
      <c r="Q7149" s="367">
        <v>115</v>
      </c>
      <c r="R7149" s="384">
        <v>841.65572193268872</v>
      </c>
      <c r="S7149" s="367">
        <v>7.2449999999999992</v>
      </c>
      <c r="T7149" s="367">
        <v>3965.5172413793193</v>
      </c>
      <c r="U7149" s="384">
        <v>36097.522715915366</v>
      </c>
      <c r="V7149" s="367">
        <v>517.50000000000114</v>
      </c>
      <c r="W7149" s="367">
        <v>191666.66666666645</v>
      </c>
      <c r="X7149" s="384">
        <v>74784.641311593427</v>
      </c>
      <c r="Y7149" s="386">
        <v>517.49999999999943</v>
      </c>
      <c r="Z7149" s="367"/>
      <c r="AA7149" s="367"/>
      <c r="AB7149" s="367"/>
      <c r="AC7149" s="367"/>
      <c r="AD7149" s="367"/>
      <c r="AE7149" s="367"/>
      <c r="AF7149" s="367"/>
      <c r="AG7149" s="367"/>
      <c r="AH7149" s="367"/>
      <c r="AI7149" s="367"/>
      <c r="AJ7149" s="367"/>
      <c r="AK7149" s="367"/>
      <c r="AL7149" s="367"/>
      <c r="AM7149" s="367"/>
      <c r="AN7149" s="367"/>
      <c r="AO7149" s="367"/>
      <c r="AP7149" s="367"/>
      <c r="AQ7149" s="367"/>
      <c r="AR7149" s="367"/>
      <c r="AS7149" s="367"/>
      <c r="AT7149" s="367"/>
    </row>
    <row r="7150" spans="2:46" ht="13.8">
      <c r="B7150" s="26">
        <v>19.333333333333332</v>
      </c>
      <c r="C7150" s="363">
        <v>438.42874304979154</v>
      </c>
      <c r="D7150" s="367">
        <v>522</v>
      </c>
      <c r="E7150" s="367">
        <v>5395.3488372093043</v>
      </c>
      <c r="F7150" s="367">
        <v>-27714.644676903295</v>
      </c>
      <c r="G7150" s="367">
        <v>522.00000000000023</v>
      </c>
      <c r="H7150" s="367">
        <v>29000</v>
      </c>
      <c r="I7150" s="384">
        <v>-369716.93482289166</v>
      </c>
      <c r="J7150" s="367">
        <v>522</v>
      </c>
      <c r="K7150" s="367">
        <v>7030.3030303030428</v>
      </c>
      <c r="L7150" s="384">
        <v>54879.671291840918</v>
      </c>
      <c r="M7150" s="367">
        <v>522.00000000000091</v>
      </c>
      <c r="N7150" s="367">
        <v>116</v>
      </c>
      <c r="O7150" s="384">
        <v>-64.601321365825072</v>
      </c>
      <c r="P7150" s="367">
        <v>7.569</v>
      </c>
      <c r="Q7150" s="367">
        <v>116</v>
      </c>
      <c r="R7150" s="384">
        <v>846.8023069944569</v>
      </c>
      <c r="S7150" s="367">
        <v>7.3079999999999998</v>
      </c>
      <c r="T7150" s="367">
        <v>4000.0000000000091</v>
      </c>
      <c r="U7150" s="384">
        <v>36123.201819792412</v>
      </c>
      <c r="V7150" s="367">
        <v>522.00000000000125</v>
      </c>
      <c r="W7150" s="367">
        <v>193333.33333333311</v>
      </c>
      <c r="X7150" s="384">
        <v>75424.224997355457</v>
      </c>
      <c r="Y7150" s="386">
        <v>521.99999999999943</v>
      </c>
      <c r="Z7150" s="367"/>
      <c r="AA7150" s="367"/>
      <c r="AB7150" s="367"/>
      <c r="AC7150" s="367"/>
      <c r="AD7150" s="367"/>
      <c r="AE7150" s="367"/>
      <c r="AF7150" s="367"/>
      <c r="AG7150" s="367"/>
      <c r="AH7150" s="367"/>
      <c r="AI7150" s="367"/>
      <c r="AJ7150" s="367"/>
      <c r="AK7150" s="367"/>
      <c r="AL7150" s="367"/>
      <c r="AM7150" s="367"/>
      <c r="AN7150" s="367"/>
      <c r="AO7150" s="367"/>
      <c r="AP7150" s="367"/>
      <c r="AQ7150" s="367"/>
      <c r="AR7150" s="367"/>
      <c r="AS7150" s="367"/>
      <c r="AT7150" s="367"/>
    </row>
    <row r="7151" spans="2:46" ht="13.8">
      <c r="B7151" s="26">
        <v>19.5</v>
      </c>
      <c r="C7151" s="363">
        <v>442.20650340512339</v>
      </c>
      <c r="D7151" s="367">
        <v>526.5</v>
      </c>
      <c r="E7151" s="367">
        <v>5441.8604651162814</v>
      </c>
      <c r="F7151" s="367">
        <v>-28328.21232253679</v>
      </c>
      <c r="G7151" s="367">
        <v>526.50000000000023</v>
      </c>
      <c r="H7151" s="367">
        <v>29250</v>
      </c>
      <c r="I7151" s="384">
        <v>-377314.82915118325</v>
      </c>
      <c r="J7151" s="367">
        <v>526.5</v>
      </c>
      <c r="K7151" s="367">
        <v>7090.9090909091037</v>
      </c>
      <c r="L7151" s="384">
        <v>55065.995921165348</v>
      </c>
      <c r="M7151" s="367">
        <v>526.50000000000102</v>
      </c>
      <c r="N7151" s="367">
        <v>117</v>
      </c>
      <c r="O7151" s="384">
        <v>-69.800369284356805</v>
      </c>
      <c r="P7151" s="367">
        <v>7.6342500000000006</v>
      </c>
      <c r="Q7151" s="367">
        <v>117</v>
      </c>
      <c r="R7151" s="384">
        <v>851.91144101577072</v>
      </c>
      <c r="S7151" s="367">
        <v>7.3709999999999996</v>
      </c>
      <c r="T7151" s="367">
        <v>4034.4827586206989</v>
      </c>
      <c r="U7151" s="384">
        <v>36143.911744393568</v>
      </c>
      <c r="V7151" s="367">
        <v>526.50000000000125</v>
      </c>
      <c r="W7151" s="367">
        <v>194999.99999999977</v>
      </c>
      <c r="X7151" s="384">
        <v>76063.623897892743</v>
      </c>
      <c r="Y7151" s="386">
        <v>526.49999999999932</v>
      </c>
      <c r="Z7151" s="367"/>
      <c r="AA7151" s="367"/>
      <c r="AB7151" s="367"/>
      <c r="AC7151" s="367"/>
      <c r="AD7151" s="367"/>
      <c r="AE7151" s="367"/>
      <c r="AF7151" s="367"/>
      <c r="AG7151" s="367"/>
      <c r="AH7151" s="367"/>
      <c r="AI7151" s="367"/>
      <c r="AJ7151" s="367"/>
      <c r="AK7151" s="367"/>
      <c r="AL7151" s="367"/>
      <c r="AM7151" s="367"/>
      <c r="AN7151" s="367"/>
      <c r="AO7151" s="367"/>
      <c r="AP7151" s="367"/>
      <c r="AQ7151" s="367"/>
      <c r="AR7151" s="367"/>
      <c r="AS7151" s="367"/>
      <c r="AT7151" s="367"/>
    </row>
    <row r="7152" spans="2:46" ht="13.8">
      <c r="B7152" s="26">
        <v>19.666666666666668</v>
      </c>
      <c r="C7152" s="363">
        <v>445.98423302926864</v>
      </c>
      <c r="D7152" s="367">
        <v>531</v>
      </c>
      <c r="E7152" s="367">
        <v>5488.3720930232585</v>
      </c>
      <c r="F7152" s="367">
        <v>-28948.184212528769</v>
      </c>
      <c r="G7152" s="367">
        <v>531.00000000000034</v>
      </c>
      <c r="H7152" s="367">
        <v>29500</v>
      </c>
      <c r="I7152" s="384">
        <v>-384988.1197080717</v>
      </c>
      <c r="J7152" s="367">
        <v>531</v>
      </c>
      <c r="K7152" s="367">
        <v>7151.5151515151647</v>
      </c>
      <c r="L7152" s="384">
        <v>55247.418396895591</v>
      </c>
      <c r="M7152" s="367">
        <v>531.00000000000102</v>
      </c>
      <c r="N7152" s="367">
        <v>118</v>
      </c>
      <c r="O7152" s="384">
        <v>-75.078770022986276</v>
      </c>
      <c r="P7152" s="367">
        <v>7.6995000000000005</v>
      </c>
      <c r="Q7152" s="367">
        <v>118</v>
      </c>
      <c r="R7152" s="384">
        <v>856.98312399663052</v>
      </c>
      <c r="S7152" s="367">
        <v>7.4340000000000002</v>
      </c>
      <c r="T7152" s="367">
        <v>4068.9655172413886</v>
      </c>
      <c r="U7152" s="384">
        <v>36159.652489718865</v>
      </c>
      <c r="V7152" s="367">
        <v>531.00000000000125</v>
      </c>
      <c r="W7152" s="367">
        <v>196666.66666666642</v>
      </c>
      <c r="X7152" s="384">
        <v>76702.838013205299</v>
      </c>
      <c r="Y7152" s="386">
        <v>530.99999999999932</v>
      </c>
      <c r="Z7152" s="367"/>
      <c r="AA7152" s="367"/>
      <c r="AB7152" s="367"/>
      <c r="AC7152" s="367"/>
      <c r="AD7152" s="367"/>
      <c r="AE7152" s="367"/>
      <c r="AF7152" s="367"/>
      <c r="AG7152" s="367"/>
      <c r="AH7152" s="367"/>
      <c r="AI7152" s="367"/>
      <c r="AJ7152" s="367"/>
      <c r="AK7152" s="367"/>
      <c r="AL7152" s="367"/>
      <c r="AM7152" s="367"/>
      <c r="AN7152" s="367"/>
      <c r="AO7152" s="367"/>
      <c r="AP7152" s="367"/>
      <c r="AQ7152" s="367"/>
      <c r="AR7152" s="367"/>
      <c r="AS7152" s="367"/>
      <c r="AT7152" s="367"/>
    </row>
    <row r="7153" spans="2:46" ht="13.8">
      <c r="B7153" s="26">
        <v>19.833333333333336</v>
      </c>
      <c r="C7153" s="363">
        <v>449.76193192222769</v>
      </c>
      <c r="D7153" s="367">
        <v>535.50000000000011</v>
      </c>
      <c r="E7153" s="367">
        <v>5534.8837209302355</v>
      </c>
      <c r="F7153" s="367">
        <v>-29574.560346879203</v>
      </c>
      <c r="G7153" s="367">
        <v>535.50000000000034</v>
      </c>
      <c r="H7153" s="367">
        <v>29750</v>
      </c>
      <c r="I7153" s="384">
        <v>-392736.80649355723</v>
      </c>
      <c r="J7153" s="367">
        <v>535.5</v>
      </c>
      <c r="K7153" s="367">
        <v>7212.1212121212257</v>
      </c>
      <c r="L7153" s="384">
        <v>55423.938719031634</v>
      </c>
      <c r="M7153" s="367">
        <v>535.50000000000102</v>
      </c>
      <c r="N7153" s="367">
        <v>119</v>
      </c>
      <c r="O7153" s="384">
        <v>-80.436523581713573</v>
      </c>
      <c r="P7153" s="367">
        <v>7.7647500000000003</v>
      </c>
      <c r="Q7153" s="367">
        <v>119</v>
      </c>
      <c r="R7153" s="384">
        <v>862.01735593703609</v>
      </c>
      <c r="S7153" s="367">
        <v>7.4969999999999999</v>
      </c>
      <c r="T7153" s="367">
        <v>4103.4482758620779</v>
      </c>
      <c r="U7153" s="384">
        <v>36170.424055768286</v>
      </c>
      <c r="V7153" s="367">
        <v>535.50000000000114</v>
      </c>
      <c r="W7153" s="367">
        <v>198333.33333333308</v>
      </c>
      <c r="X7153" s="384">
        <v>77341.867343293139</v>
      </c>
      <c r="Y7153" s="386">
        <v>535.49999999999932</v>
      </c>
      <c r="Z7153" s="367"/>
      <c r="AA7153" s="367"/>
      <c r="AB7153" s="367"/>
      <c r="AC7153" s="367"/>
      <c r="AD7153" s="367"/>
      <c r="AE7153" s="367"/>
      <c r="AF7153" s="367"/>
      <c r="AG7153" s="367"/>
      <c r="AH7153" s="367"/>
      <c r="AI7153" s="367"/>
      <c r="AJ7153" s="367"/>
      <c r="AK7153" s="367"/>
      <c r="AL7153" s="367"/>
      <c r="AM7153" s="367"/>
      <c r="AN7153" s="367"/>
      <c r="AO7153" s="367"/>
      <c r="AP7153" s="367"/>
      <c r="AQ7153" s="367"/>
      <c r="AR7153" s="367"/>
      <c r="AS7153" s="367"/>
      <c r="AT7153" s="367"/>
    </row>
    <row r="7154" spans="2:46" ht="13.8">
      <c r="B7154" s="26">
        <v>20.000000000000004</v>
      </c>
      <c r="C7154" s="363">
        <v>453.53960008400009</v>
      </c>
      <c r="D7154" s="367">
        <v>540.00000000000011</v>
      </c>
      <c r="E7154" s="367">
        <v>5581.3953488372126</v>
      </c>
      <c r="F7154" s="367">
        <v>-30207.34072558811</v>
      </c>
      <c r="G7154" s="367">
        <v>540.00000000000034</v>
      </c>
      <c r="H7154" s="367">
        <v>30000</v>
      </c>
      <c r="I7154" s="384">
        <v>-400560.88950763957</v>
      </c>
      <c r="J7154" s="367">
        <v>540</v>
      </c>
      <c r="K7154" s="367">
        <v>7272.7272727272866</v>
      </c>
      <c r="L7154" s="384">
        <v>55595.556887573483</v>
      </c>
      <c r="M7154" s="367">
        <v>540.00000000000102</v>
      </c>
      <c r="N7154" s="367">
        <v>120</v>
      </c>
      <c r="O7154" s="384">
        <v>-85.873629960538693</v>
      </c>
      <c r="P7154" s="367">
        <v>7.83</v>
      </c>
      <c r="Q7154" s="367">
        <v>120</v>
      </c>
      <c r="R7154" s="384">
        <v>867.0141368369874</v>
      </c>
      <c r="S7154" s="367">
        <v>7.5600000000000005</v>
      </c>
      <c r="T7154" s="367">
        <v>4137.9310344827672</v>
      </c>
      <c r="U7154" s="384">
        <v>36176.22644254184</v>
      </c>
      <c r="V7154" s="367">
        <v>540.00000000000114</v>
      </c>
      <c r="W7154" s="367">
        <v>199999.99999999974</v>
      </c>
      <c r="X7154" s="384">
        <v>77980.711888156249</v>
      </c>
      <c r="Y7154" s="386">
        <v>539.99999999999932</v>
      </c>
      <c r="Z7154" s="367"/>
      <c r="AA7154" s="367"/>
      <c r="AB7154" s="367"/>
      <c r="AC7154" s="367"/>
      <c r="AD7154" s="367"/>
      <c r="AE7154" s="367"/>
      <c r="AF7154" s="367"/>
      <c r="AG7154" s="367"/>
      <c r="AH7154" s="367"/>
      <c r="AI7154" s="367"/>
      <c r="AJ7154" s="367"/>
      <c r="AK7154" s="367"/>
      <c r="AL7154" s="367"/>
      <c r="AM7154" s="367"/>
      <c r="AN7154" s="367"/>
      <c r="AO7154" s="367"/>
      <c r="AP7154" s="367"/>
      <c r="AQ7154" s="367"/>
      <c r="AR7154" s="367"/>
      <c r="AS7154" s="367"/>
      <c r="AT7154" s="367"/>
    </row>
    <row r="7155" spans="2:46" ht="13.8">
      <c r="B7155" s="26">
        <v>20.166666666666671</v>
      </c>
      <c r="C7155" s="363">
        <v>457.317237514586</v>
      </c>
      <c r="D7155" s="367">
        <v>544.50000000000011</v>
      </c>
      <c r="E7155" s="367">
        <v>5627.9069767441897</v>
      </c>
      <c r="F7155" s="367">
        <v>-30846.525348655487</v>
      </c>
      <c r="G7155" s="367">
        <v>544.50000000000034</v>
      </c>
      <c r="H7155" s="367">
        <v>30250</v>
      </c>
      <c r="I7155" s="384">
        <v>-408460.36875031894</v>
      </c>
      <c r="J7155" s="367">
        <v>544.5</v>
      </c>
      <c r="K7155" s="367">
        <v>7333.3333333333476</v>
      </c>
      <c r="L7155" s="384">
        <v>55762.272902521145</v>
      </c>
      <c r="M7155" s="367">
        <v>544.50000000000114</v>
      </c>
      <c r="N7155" s="367">
        <v>121</v>
      </c>
      <c r="O7155" s="384">
        <v>-91.390089159461638</v>
      </c>
      <c r="P7155" s="367">
        <v>7.8952499999999999</v>
      </c>
      <c r="Q7155" s="367">
        <v>121</v>
      </c>
      <c r="R7155" s="384">
        <v>871.97346669648482</v>
      </c>
      <c r="S7155" s="367">
        <v>7.6230000000000002</v>
      </c>
      <c r="T7155" s="367">
        <v>4172.4137931034566</v>
      </c>
      <c r="U7155" s="384">
        <v>36177.059650039519</v>
      </c>
      <c r="V7155" s="367">
        <v>544.50000000000114</v>
      </c>
      <c r="W7155" s="367">
        <v>201666.6666666664</v>
      </c>
      <c r="X7155" s="384">
        <v>78619.3716477946</v>
      </c>
      <c r="Y7155" s="386">
        <v>544.4999999999992</v>
      </c>
      <c r="Z7155" s="367"/>
      <c r="AA7155" s="367"/>
      <c r="AB7155" s="367"/>
      <c r="AC7155" s="367"/>
      <c r="AD7155" s="367"/>
      <c r="AE7155" s="367"/>
      <c r="AF7155" s="367"/>
      <c r="AG7155" s="367"/>
      <c r="AH7155" s="367"/>
      <c r="AI7155" s="367"/>
      <c r="AJ7155" s="367"/>
      <c r="AK7155" s="367"/>
      <c r="AL7155" s="367"/>
      <c r="AM7155" s="367"/>
      <c r="AN7155" s="367"/>
      <c r="AO7155" s="367"/>
      <c r="AP7155" s="367"/>
      <c r="AQ7155" s="367"/>
      <c r="AR7155" s="367"/>
      <c r="AS7155" s="367"/>
      <c r="AT7155" s="367"/>
    </row>
    <row r="7156" spans="2:46" ht="13.8">
      <c r="B7156" s="26">
        <v>20.333333333333339</v>
      </c>
      <c r="C7156" s="363">
        <v>461.09484421398565</v>
      </c>
      <c r="D7156" s="367">
        <v>549.00000000000023</v>
      </c>
      <c r="E7156" s="367">
        <v>5674.4186046511668</v>
      </c>
      <c r="F7156" s="367">
        <v>-31492.114216081343</v>
      </c>
      <c r="G7156" s="367">
        <v>549.00000000000045</v>
      </c>
      <c r="H7156" s="367">
        <v>30500</v>
      </c>
      <c r="I7156" s="384">
        <v>-416435.24422159523</v>
      </c>
      <c r="J7156" s="367">
        <v>549</v>
      </c>
      <c r="K7156" s="367">
        <v>7393.9393939394085</v>
      </c>
      <c r="L7156" s="384">
        <v>55924.086763874606</v>
      </c>
      <c r="M7156" s="367">
        <v>549.00000000000114</v>
      </c>
      <c r="N7156" s="367">
        <v>122</v>
      </c>
      <c r="O7156" s="384">
        <v>-96.985901178482422</v>
      </c>
      <c r="P7156" s="367">
        <v>7.9604999999999997</v>
      </c>
      <c r="Q7156" s="367">
        <v>122</v>
      </c>
      <c r="R7156" s="384">
        <v>876.89534551552765</v>
      </c>
      <c r="S7156" s="367">
        <v>7.6859999999999991</v>
      </c>
      <c r="T7156" s="367">
        <v>4206.8965517241459</v>
      </c>
      <c r="U7156" s="384">
        <v>36172.92367826133</v>
      </c>
      <c r="V7156" s="367">
        <v>549.00000000000102</v>
      </c>
      <c r="W7156" s="367">
        <v>203333.33333333305</v>
      </c>
      <c r="X7156" s="384">
        <v>79257.846622208235</v>
      </c>
      <c r="Y7156" s="386">
        <v>548.9999999999992</v>
      </c>
      <c r="Z7156" s="367"/>
      <c r="AA7156" s="367"/>
      <c r="AB7156" s="367"/>
      <c r="AC7156" s="367"/>
      <c r="AD7156" s="367"/>
      <c r="AE7156" s="367"/>
      <c r="AF7156" s="367"/>
      <c r="AG7156" s="367"/>
      <c r="AH7156" s="367"/>
      <c r="AI7156" s="367"/>
      <c r="AJ7156" s="367"/>
      <c r="AK7156" s="367"/>
      <c r="AL7156" s="367"/>
      <c r="AM7156" s="367"/>
      <c r="AN7156" s="367"/>
      <c r="AO7156" s="367"/>
      <c r="AP7156" s="367"/>
      <c r="AQ7156" s="367"/>
      <c r="AR7156" s="367"/>
      <c r="AS7156" s="367"/>
      <c r="AT7156" s="367"/>
    </row>
    <row r="7157" spans="2:46" ht="13.8">
      <c r="B7157" s="26">
        <v>20.500000000000007</v>
      </c>
      <c r="C7157" s="363">
        <v>464.87242018219877</v>
      </c>
      <c r="D7157" s="367">
        <v>553.50000000000023</v>
      </c>
      <c r="E7157" s="367">
        <v>5720.9302325581439</v>
      </c>
      <c r="F7157" s="367">
        <v>-32144.107327865662</v>
      </c>
      <c r="G7157" s="367">
        <v>553.50000000000045</v>
      </c>
      <c r="H7157" s="367">
        <v>30750</v>
      </c>
      <c r="I7157" s="384">
        <v>-424485.51592146856</v>
      </c>
      <c r="J7157" s="367">
        <v>553.5</v>
      </c>
      <c r="K7157" s="367">
        <v>7454.5454545454695</v>
      </c>
      <c r="L7157" s="384">
        <v>56080.998471633873</v>
      </c>
      <c r="M7157" s="367">
        <v>553.50000000000114</v>
      </c>
      <c r="N7157" s="367">
        <v>123</v>
      </c>
      <c r="O7157" s="384">
        <v>-102.6610660176011</v>
      </c>
      <c r="P7157" s="367">
        <v>8.0257500000000004</v>
      </c>
      <c r="Q7157" s="367">
        <v>123</v>
      </c>
      <c r="R7157" s="384">
        <v>881.77977329411669</v>
      </c>
      <c r="S7157" s="367">
        <v>7.7489999999999997</v>
      </c>
      <c r="T7157" s="367">
        <v>4241.3793103448352</v>
      </c>
      <c r="U7157" s="384">
        <v>36163.818527207273</v>
      </c>
      <c r="V7157" s="367">
        <v>553.50000000000102</v>
      </c>
      <c r="W7157" s="367">
        <v>204999.99999999971</v>
      </c>
      <c r="X7157" s="384">
        <v>79896.136811397155</v>
      </c>
      <c r="Y7157" s="386">
        <v>553.4999999999992</v>
      </c>
      <c r="Z7157" s="367"/>
      <c r="AA7157" s="367"/>
      <c r="AB7157" s="367"/>
      <c r="AC7157" s="367"/>
      <c r="AD7157" s="367"/>
      <c r="AE7157" s="367"/>
      <c r="AF7157" s="367"/>
      <c r="AG7157" s="367"/>
      <c r="AH7157" s="367"/>
      <c r="AI7157" s="367"/>
      <c r="AJ7157" s="367"/>
      <c r="AK7157" s="367"/>
      <c r="AL7157" s="367"/>
      <c r="AM7157" s="367"/>
      <c r="AN7157" s="367"/>
      <c r="AO7157" s="367"/>
      <c r="AP7157" s="367"/>
      <c r="AQ7157" s="367"/>
      <c r="AR7157" s="367"/>
      <c r="AS7157" s="367"/>
      <c r="AT7157" s="367"/>
    </row>
    <row r="7158" spans="2:46" ht="13.8">
      <c r="B7158" s="26">
        <v>20.666666666666675</v>
      </c>
      <c r="C7158" s="363">
        <v>468.64996541922528</v>
      </c>
      <c r="D7158" s="367">
        <v>558.00000000000023</v>
      </c>
      <c r="E7158" s="367">
        <v>5767.441860465121</v>
      </c>
      <c r="F7158" s="367">
        <v>-32802.504684008454</v>
      </c>
      <c r="G7158" s="367">
        <v>558.00000000000045</v>
      </c>
      <c r="H7158" s="367">
        <v>31000</v>
      </c>
      <c r="I7158" s="384">
        <v>-432611.18384993874</v>
      </c>
      <c r="J7158" s="367">
        <v>558</v>
      </c>
      <c r="K7158" s="367">
        <v>7515.1515151515305</v>
      </c>
      <c r="L7158" s="384">
        <v>56233.008025798939</v>
      </c>
      <c r="M7158" s="367">
        <v>558.00000000000114</v>
      </c>
      <c r="N7158" s="367">
        <v>124</v>
      </c>
      <c r="O7158" s="384">
        <v>-108.4155836768176</v>
      </c>
      <c r="P7158" s="367">
        <v>8.0910000000000011</v>
      </c>
      <c r="Q7158" s="367">
        <v>124</v>
      </c>
      <c r="R7158" s="384">
        <v>886.62675003225149</v>
      </c>
      <c r="S7158" s="367">
        <v>7.8119999999999994</v>
      </c>
      <c r="T7158" s="367">
        <v>4275.8620689655245</v>
      </c>
      <c r="U7158" s="384">
        <v>36149.744196877342</v>
      </c>
      <c r="V7158" s="367">
        <v>558.00000000000091</v>
      </c>
      <c r="W7158" s="367">
        <v>206666.66666666637</v>
      </c>
      <c r="X7158" s="384">
        <v>80534.24221536133</v>
      </c>
      <c r="Y7158" s="386">
        <v>557.9999999999992</v>
      </c>
      <c r="Z7158" s="367"/>
      <c r="AA7158" s="367"/>
      <c r="AB7158" s="367"/>
      <c r="AC7158" s="367"/>
      <c r="AD7158" s="367"/>
      <c r="AE7158" s="367"/>
      <c r="AF7158" s="367"/>
      <c r="AG7158" s="367"/>
      <c r="AH7158" s="367"/>
      <c r="AI7158" s="367"/>
      <c r="AJ7158" s="367"/>
      <c r="AK7158" s="367"/>
      <c r="AL7158" s="367"/>
      <c r="AM7158" s="367"/>
      <c r="AN7158" s="367"/>
      <c r="AO7158" s="367"/>
      <c r="AP7158" s="367"/>
      <c r="AQ7158" s="367"/>
      <c r="AR7158" s="367"/>
      <c r="AS7158" s="367"/>
      <c r="AT7158" s="367"/>
    </row>
    <row r="7159" spans="2:46" ht="13.8">
      <c r="B7159" s="26">
        <v>20.833333333333343</v>
      </c>
      <c r="C7159" s="363">
        <v>472.42747992506543</v>
      </c>
      <c r="D7159" s="367">
        <v>562.50000000000023</v>
      </c>
      <c r="E7159" s="367">
        <v>5813.953488372098</v>
      </c>
      <c r="F7159" s="367">
        <v>-33467.306284509708</v>
      </c>
      <c r="G7159" s="367">
        <v>562.50000000000045</v>
      </c>
      <c r="H7159" s="367">
        <v>31250</v>
      </c>
      <c r="I7159" s="384">
        <v>-440812.24800700595</v>
      </c>
      <c r="J7159" s="367">
        <v>562.5</v>
      </c>
      <c r="K7159" s="367">
        <v>7575.7575757575914</v>
      </c>
      <c r="L7159" s="384">
        <v>56380.115426369819</v>
      </c>
      <c r="M7159" s="367">
        <v>562.50000000000125</v>
      </c>
      <c r="N7159" s="367">
        <v>125</v>
      </c>
      <c r="O7159" s="384">
        <v>-114.24945415613179</v>
      </c>
      <c r="P7159" s="367">
        <v>8.15625</v>
      </c>
      <c r="Q7159" s="367">
        <v>125</v>
      </c>
      <c r="R7159" s="384">
        <v>891.43627572993194</v>
      </c>
      <c r="S7159" s="367">
        <v>7.875</v>
      </c>
      <c r="T7159" s="367">
        <v>4310.3448275862138</v>
      </c>
      <c r="U7159" s="384">
        <v>36130.700687271543</v>
      </c>
      <c r="V7159" s="367">
        <v>562.50000000000091</v>
      </c>
      <c r="W7159" s="367">
        <v>208333.33333333302</v>
      </c>
      <c r="X7159" s="384">
        <v>81172.162834100745</v>
      </c>
      <c r="Y7159" s="386">
        <v>562.49999999999909</v>
      </c>
      <c r="Z7159" s="367"/>
      <c r="AA7159" s="367"/>
      <c r="AB7159" s="367"/>
      <c r="AC7159" s="367"/>
      <c r="AD7159" s="367"/>
      <c r="AE7159" s="367"/>
      <c r="AF7159" s="367"/>
      <c r="AG7159" s="367"/>
      <c r="AH7159" s="367"/>
      <c r="AI7159" s="367"/>
      <c r="AJ7159" s="367"/>
      <c r="AK7159" s="367"/>
      <c r="AL7159" s="367"/>
      <c r="AM7159" s="367"/>
      <c r="AN7159" s="367"/>
      <c r="AO7159" s="367"/>
      <c r="AP7159" s="367"/>
      <c r="AQ7159" s="367"/>
      <c r="AR7159" s="367"/>
      <c r="AS7159" s="367"/>
      <c r="AT7159" s="367"/>
    </row>
    <row r="7160" spans="2:46" ht="13.8">
      <c r="B7160" s="26">
        <v>21.000000000000011</v>
      </c>
      <c r="C7160" s="363">
        <v>476.20496369971909</v>
      </c>
      <c r="D7160" s="367">
        <v>567.00000000000023</v>
      </c>
      <c r="E7160" s="367">
        <v>5860.4651162790751</v>
      </c>
      <c r="F7160" s="367">
        <v>-34138.512129369439</v>
      </c>
      <c r="G7160" s="367">
        <v>567.00000000000045</v>
      </c>
      <c r="H7160" s="367">
        <v>31500</v>
      </c>
      <c r="I7160" s="384">
        <v>-449088.70839267003</v>
      </c>
      <c r="J7160" s="367">
        <v>567</v>
      </c>
      <c r="K7160" s="367">
        <v>7636.3636363636524</v>
      </c>
      <c r="L7160" s="384">
        <v>56522.320673346505</v>
      </c>
      <c r="M7160" s="367">
        <v>567.00000000000125</v>
      </c>
      <c r="N7160" s="367">
        <v>126</v>
      </c>
      <c r="O7160" s="384">
        <v>-120.16267745554394</v>
      </c>
      <c r="P7160" s="367">
        <v>8.2215000000000007</v>
      </c>
      <c r="Q7160" s="367">
        <v>126</v>
      </c>
      <c r="R7160" s="384">
        <v>896.20835038715836</v>
      </c>
      <c r="S7160" s="367">
        <v>7.9379999999999997</v>
      </c>
      <c r="T7160" s="367">
        <v>4344.8275862069031</v>
      </c>
      <c r="U7160" s="384">
        <v>36106.687998389876</v>
      </c>
      <c r="V7160" s="367">
        <v>567.00000000000091</v>
      </c>
      <c r="W7160" s="367">
        <v>209999.99999999968</v>
      </c>
      <c r="X7160" s="384">
        <v>81809.89866761546</v>
      </c>
      <c r="Y7160" s="386">
        <v>566.99999999999909</v>
      </c>
      <c r="Z7160" s="367"/>
      <c r="AA7160" s="367"/>
      <c r="AB7160" s="367"/>
      <c r="AC7160" s="367"/>
      <c r="AD7160" s="367"/>
      <c r="AE7160" s="367"/>
      <c r="AF7160" s="367"/>
      <c r="AG7160" s="367"/>
      <c r="AH7160" s="367"/>
      <c r="AI7160" s="367"/>
      <c r="AJ7160" s="367"/>
      <c r="AK7160" s="367"/>
      <c r="AL7160" s="367"/>
      <c r="AM7160" s="367"/>
      <c r="AN7160" s="367"/>
      <c r="AO7160" s="367"/>
      <c r="AP7160" s="367"/>
      <c r="AQ7160" s="367"/>
      <c r="AR7160" s="367"/>
      <c r="AS7160" s="367"/>
      <c r="AT7160" s="367"/>
    </row>
    <row r="7161" spans="2:46" ht="13.8">
      <c r="B7161" s="26">
        <v>21.166666666666679</v>
      </c>
      <c r="C7161" s="363">
        <v>479.98241674318638</v>
      </c>
      <c r="D7161" s="367">
        <v>571.50000000000034</v>
      </c>
      <c r="E7161" s="367">
        <v>5906.9767441860522</v>
      </c>
      <c r="F7161" s="367">
        <v>-34816.122218587669</v>
      </c>
      <c r="G7161" s="367">
        <v>571.50000000000068</v>
      </c>
      <c r="H7161" s="367">
        <v>31750</v>
      </c>
      <c r="I7161" s="384">
        <v>-457440.5650069312</v>
      </c>
      <c r="J7161" s="367">
        <v>571.5</v>
      </c>
      <c r="K7161" s="367">
        <v>7696.9696969697134</v>
      </c>
      <c r="L7161" s="384">
        <v>56659.623766728982</v>
      </c>
      <c r="M7161" s="367">
        <v>571.50000000000125</v>
      </c>
      <c r="N7161" s="367">
        <v>127</v>
      </c>
      <c r="O7161" s="384">
        <v>-126.15525357505378</v>
      </c>
      <c r="P7161" s="367">
        <v>8.2867499999999996</v>
      </c>
      <c r="Q7161" s="367">
        <v>127</v>
      </c>
      <c r="R7161" s="384">
        <v>900.94297400393054</v>
      </c>
      <c r="S7161" s="367">
        <v>8.0009999999999994</v>
      </c>
      <c r="T7161" s="367">
        <v>4379.3103448275924</v>
      </c>
      <c r="U7161" s="384">
        <v>36077.706130232335</v>
      </c>
      <c r="V7161" s="367">
        <v>571.5000000000008</v>
      </c>
      <c r="W7161" s="367">
        <v>211666.66666666634</v>
      </c>
      <c r="X7161" s="384">
        <v>82447.449715905444</v>
      </c>
      <c r="Y7161" s="386">
        <v>571.49999999999909</v>
      </c>
      <c r="Z7161" s="367"/>
      <c r="AA7161" s="367"/>
      <c r="AB7161" s="367"/>
      <c r="AC7161" s="367"/>
      <c r="AD7161" s="367"/>
      <c r="AE7161" s="367"/>
      <c r="AF7161" s="367"/>
      <c r="AG7161" s="367"/>
      <c r="AH7161" s="367"/>
      <c r="AI7161" s="367"/>
      <c r="AJ7161" s="367"/>
      <c r="AK7161" s="367"/>
      <c r="AL7161" s="367"/>
      <c r="AM7161" s="367"/>
      <c r="AN7161" s="367"/>
      <c r="AO7161" s="367"/>
      <c r="AP7161" s="367"/>
      <c r="AQ7161" s="367"/>
      <c r="AR7161" s="367"/>
      <c r="AS7161" s="367"/>
      <c r="AT7161" s="367"/>
    </row>
    <row r="7162" spans="2:46" ht="13.8">
      <c r="B7162" s="26">
        <v>21.333333333333346</v>
      </c>
      <c r="C7162" s="363">
        <v>483.75983905546718</v>
      </c>
      <c r="D7162" s="367">
        <v>576.00000000000034</v>
      </c>
      <c r="E7162" s="367">
        <v>5953.4883720930293</v>
      </c>
      <c r="F7162" s="367">
        <v>-35500.136552164346</v>
      </c>
      <c r="G7162" s="367">
        <v>576.00000000000068</v>
      </c>
      <c r="H7162" s="367">
        <v>32000</v>
      </c>
      <c r="I7162" s="384">
        <v>-465867.81784978916</v>
      </c>
      <c r="J7162" s="367">
        <v>576</v>
      </c>
      <c r="K7162" s="367">
        <v>7757.5757575757743</v>
      </c>
      <c r="L7162" s="384">
        <v>56792.024706517273</v>
      </c>
      <c r="M7162" s="367">
        <v>576.00000000000125</v>
      </c>
      <c r="N7162" s="367">
        <v>128</v>
      </c>
      <c r="O7162" s="384">
        <v>-132.22718251466156</v>
      </c>
      <c r="P7162" s="367">
        <v>8.3520000000000003</v>
      </c>
      <c r="Q7162" s="367">
        <v>128</v>
      </c>
      <c r="R7162" s="384">
        <v>905.64014658024848</v>
      </c>
      <c r="S7162" s="367">
        <v>8.0640000000000001</v>
      </c>
      <c r="T7162" s="367">
        <v>4413.7931034482817</v>
      </c>
      <c r="U7162" s="384">
        <v>36043.755082798925</v>
      </c>
      <c r="V7162" s="367">
        <v>576.0000000000008</v>
      </c>
      <c r="W7162" s="367">
        <v>213333.33333333299</v>
      </c>
      <c r="X7162" s="384">
        <v>83084.81597897067</v>
      </c>
      <c r="Y7162" s="386">
        <v>575.99999999999898</v>
      </c>
      <c r="Z7162" s="367"/>
      <c r="AA7162" s="367"/>
      <c r="AB7162" s="367"/>
      <c r="AC7162" s="367"/>
      <c r="AD7162" s="367"/>
      <c r="AE7162" s="367"/>
      <c r="AF7162" s="367"/>
      <c r="AG7162" s="367"/>
      <c r="AH7162" s="367"/>
      <c r="AI7162" s="367"/>
      <c r="AJ7162" s="367"/>
      <c r="AK7162" s="367"/>
      <c r="AL7162" s="367"/>
      <c r="AM7162" s="367"/>
      <c r="AN7162" s="367"/>
      <c r="AO7162" s="367"/>
      <c r="AP7162" s="367"/>
      <c r="AQ7162" s="367"/>
      <c r="AR7162" s="367"/>
      <c r="AS7162" s="367"/>
      <c r="AT7162" s="367"/>
    </row>
    <row r="7163" spans="2:46" ht="13.8">
      <c r="B7163" s="26">
        <v>21.500000000000014</v>
      </c>
      <c r="C7163" s="363">
        <v>487.53723063656145</v>
      </c>
      <c r="D7163" s="367">
        <v>580.50000000000034</v>
      </c>
      <c r="E7163" s="367">
        <v>6000.0000000000064</v>
      </c>
      <c r="F7163" s="367">
        <v>-36190.555130099478</v>
      </c>
      <c r="G7163" s="367">
        <v>580.50000000000068</v>
      </c>
      <c r="H7163" s="367">
        <v>32250</v>
      </c>
      <c r="I7163" s="384">
        <v>-474370.46692124417</v>
      </c>
      <c r="J7163" s="367">
        <v>580.5</v>
      </c>
      <c r="K7163" s="367">
        <v>7818.1818181818353</v>
      </c>
      <c r="L7163" s="384">
        <v>56919.523492711378</v>
      </c>
      <c r="M7163" s="367">
        <v>580.50000000000125</v>
      </c>
      <c r="N7163" s="367">
        <v>129</v>
      </c>
      <c r="O7163" s="384">
        <v>-138.37846427436705</v>
      </c>
      <c r="P7163" s="367">
        <v>8.4172499999999992</v>
      </c>
      <c r="Q7163" s="367">
        <v>129</v>
      </c>
      <c r="R7163" s="384">
        <v>910.29986811611229</v>
      </c>
      <c r="S7163" s="367">
        <v>8.1269999999999989</v>
      </c>
      <c r="T7163" s="367">
        <v>4448.275862068971</v>
      </c>
      <c r="U7163" s="384">
        <v>36004.834856089634</v>
      </c>
      <c r="V7163" s="367">
        <v>580.5000000000008</v>
      </c>
      <c r="W7163" s="367">
        <v>214999.99999999965</v>
      </c>
      <c r="X7163" s="384">
        <v>83721.997456811194</v>
      </c>
      <c r="Y7163" s="386">
        <v>580.49999999999898</v>
      </c>
      <c r="Z7163" s="367"/>
      <c r="AA7163" s="367"/>
      <c r="AB7163" s="367"/>
      <c r="AC7163" s="367"/>
      <c r="AD7163" s="367"/>
      <c r="AE7163" s="367"/>
      <c r="AF7163" s="367"/>
      <c r="AG7163" s="367"/>
      <c r="AH7163" s="367"/>
      <c r="AI7163" s="367"/>
      <c r="AJ7163" s="367"/>
      <c r="AK7163" s="367"/>
      <c r="AL7163" s="367"/>
      <c r="AM7163" s="367"/>
      <c r="AN7163" s="367"/>
      <c r="AO7163" s="367"/>
      <c r="AP7163" s="367"/>
      <c r="AQ7163" s="367"/>
      <c r="AR7163" s="367"/>
      <c r="AS7163" s="367"/>
      <c r="AT7163" s="367"/>
    </row>
    <row r="7164" spans="2:46" ht="13.8">
      <c r="B7164" s="26">
        <v>21.666666666666682</v>
      </c>
      <c r="C7164" s="363">
        <v>491.31459148646923</v>
      </c>
      <c r="D7164" s="367">
        <v>585.00000000000034</v>
      </c>
      <c r="E7164" s="367">
        <v>6046.5116279069834</v>
      </c>
      <c r="F7164" s="367">
        <v>-36887.377952393093</v>
      </c>
      <c r="G7164" s="367">
        <v>585.00000000000068</v>
      </c>
      <c r="H7164" s="367">
        <v>32500</v>
      </c>
      <c r="I7164" s="384">
        <v>-482948.51222129614</v>
      </c>
      <c r="J7164" s="367">
        <v>585</v>
      </c>
      <c r="K7164" s="367">
        <v>7878.7878787878963</v>
      </c>
      <c r="L7164" s="384">
        <v>57042.120125311274</v>
      </c>
      <c r="M7164" s="367">
        <v>585.00000000000136</v>
      </c>
      <c r="N7164" s="367">
        <v>130</v>
      </c>
      <c r="O7164" s="384">
        <v>-144.60909885417053</v>
      </c>
      <c r="P7164" s="367">
        <v>8.4824999999999999</v>
      </c>
      <c r="Q7164" s="367">
        <v>130</v>
      </c>
      <c r="R7164" s="384">
        <v>914.92213861152197</v>
      </c>
      <c r="S7164" s="367">
        <v>8.19</v>
      </c>
      <c r="T7164" s="367">
        <v>4482.7586206896603</v>
      </c>
      <c r="U7164" s="384">
        <v>35960.945450104489</v>
      </c>
      <c r="V7164" s="367">
        <v>585.00000000000068</v>
      </c>
      <c r="W7164" s="367">
        <v>216666.66666666631</v>
      </c>
      <c r="X7164" s="384">
        <v>84358.994149426988</v>
      </c>
      <c r="Y7164" s="386">
        <v>584.99999999999898</v>
      </c>
      <c r="Z7164" s="367"/>
      <c r="AA7164" s="367"/>
      <c r="AB7164" s="367"/>
      <c r="AC7164" s="367"/>
      <c r="AD7164" s="367"/>
      <c r="AE7164" s="367"/>
      <c r="AF7164" s="367"/>
      <c r="AG7164" s="367"/>
      <c r="AH7164" s="367"/>
      <c r="AI7164" s="367"/>
      <c r="AJ7164" s="367"/>
      <c r="AK7164" s="367"/>
      <c r="AL7164" s="367"/>
      <c r="AM7164" s="367"/>
      <c r="AN7164" s="367"/>
      <c r="AO7164" s="367"/>
      <c r="AP7164" s="367"/>
      <c r="AQ7164" s="367"/>
      <c r="AR7164" s="367"/>
      <c r="AS7164" s="367"/>
      <c r="AT7164" s="367"/>
    </row>
    <row r="7165" spans="2:46" ht="13.8">
      <c r="B7165" s="26">
        <v>21.83333333333335</v>
      </c>
      <c r="C7165" s="363">
        <v>495.09192160519081</v>
      </c>
      <c r="D7165" s="367">
        <v>589.50000000000045</v>
      </c>
      <c r="E7165" s="367">
        <v>6093.0232558139605</v>
      </c>
      <c r="F7165" s="367">
        <v>-37590.605019045179</v>
      </c>
      <c r="G7165" s="367">
        <v>589.50000000000068</v>
      </c>
      <c r="H7165" s="367">
        <v>32750</v>
      </c>
      <c r="I7165" s="384">
        <v>-491601.95374994504</v>
      </c>
      <c r="J7165" s="367">
        <v>589.5</v>
      </c>
      <c r="K7165" s="367">
        <v>7939.3939393939572</v>
      </c>
      <c r="L7165" s="384">
        <v>57159.814604316976</v>
      </c>
      <c r="M7165" s="367">
        <v>589.50000000000136</v>
      </c>
      <c r="N7165" s="367">
        <v>131</v>
      </c>
      <c r="O7165" s="384">
        <v>-150.91908625407166</v>
      </c>
      <c r="P7165" s="367">
        <v>8.5477499999999988</v>
      </c>
      <c r="Q7165" s="367">
        <v>131</v>
      </c>
      <c r="R7165" s="384">
        <v>919.50695806647752</v>
      </c>
      <c r="S7165" s="367">
        <v>8.2530000000000001</v>
      </c>
      <c r="T7165" s="367">
        <v>4517.2413793103497</v>
      </c>
      <c r="U7165" s="384">
        <v>35912.086864843463</v>
      </c>
      <c r="V7165" s="367">
        <v>589.50000000000068</v>
      </c>
      <c r="W7165" s="367">
        <v>218333.33333333296</v>
      </c>
      <c r="X7165" s="384">
        <v>84995.806056818037</v>
      </c>
      <c r="Y7165" s="386">
        <v>589.49999999999898</v>
      </c>
      <c r="Z7165" s="367"/>
      <c r="AA7165" s="367"/>
      <c r="AB7165" s="367"/>
      <c r="AC7165" s="367"/>
      <c r="AD7165" s="367"/>
      <c r="AE7165" s="367"/>
      <c r="AF7165" s="367"/>
      <c r="AG7165" s="367"/>
      <c r="AH7165" s="367"/>
      <c r="AI7165" s="367"/>
      <c r="AJ7165" s="367"/>
      <c r="AK7165" s="367"/>
      <c r="AL7165" s="367"/>
      <c r="AM7165" s="367"/>
      <c r="AN7165" s="367"/>
      <c r="AO7165" s="367"/>
      <c r="AP7165" s="367"/>
      <c r="AQ7165" s="367"/>
      <c r="AR7165" s="367"/>
      <c r="AS7165" s="367"/>
      <c r="AT7165" s="367"/>
    </row>
    <row r="7166" spans="2:46" ht="13.8">
      <c r="B7166" s="26">
        <v>22.000000000000018</v>
      </c>
      <c r="C7166" s="363">
        <v>498.86922099272579</v>
      </c>
      <c r="D7166" s="367">
        <v>594.00000000000057</v>
      </c>
      <c r="E7166" s="367">
        <v>6139.5348837209376</v>
      </c>
      <c r="F7166" s="367">
        <v>-38300.236330055748</v>
      </c>
      <c r="G7166" s="367">
        <v>594.0000000000008</v>
      </c>
      <c r="H7166" s="367">
        <v>33000</v>
      </c>
      <c r="I7166" s="384">
        <v>-500330.79150719085</v>
      </c>
      <c r="J7166" s="367">
        <v>594</v>
      </c>
      <c r="K7166" s="367">
        <v>8000.0000000000182</v>
      </c>
      <c r="L7166" s="384">
        <v>57272.606929728492</v>
      </c>
      <c r="M7166" s="367">
        <v>594.00000000000136</v>
      </c>
      <c r="N7166" s="367">
        <v>132</v>
      </c>
      <c r="O7166" s="384">
        <v>-157.30842647407076</v>
      </c>
      <c r="P7166" s="367">
        <v>8.6129999999999995</v>
      </c>
      <c r="Q7166" s="367">
        <v>132</v>
      </c>
      <c r="R7166" s="384">
        <v>924.05432648097872</v>
      </c>
      <c r="S7166" s="367">
        <v>8.3160000000000007</v>
      </c>
      <c r="T7166" s="367">
        <v>4551.724137931039</v>
      </c>
      <c r="U7166" s="384">
        <v>35858.259100306575</v>
      </c>
      <c r="V7166" s="367">
        <v>594.00000000000057</v>
      </c>
      <c r="W7166" s="367">
        <v>219999.99999999962</v>
      </c>
      <c r="X7166" s="384">
        <v>85632.433178984327</v>
      </c>
      <c r="Y7166" s="386">
        <v>593.99999999999886</v>
      </c>
      <c r="Z7166" s="367"/>
      <c r="AA7166" s="367"/>
      <c r="AB7166" s="367"/>
      <c r="AC7166" s="367"/>
      <c r="AD7166" s="367"/>
      <c r="AE7166" s="367"/>
      <c r="AF7166" s="367"/>
      <c r="AG7166" s="367"/>
      <c r="AH7166" s="367"/>
      <c r="AI7166" s="367"/>
      <c r="AJ7166" s="367"/>
      <c r="AK7166" s="367"/>
      <c r="AL7166" s="367"/>
      <c r="AM7166" s="367"/>
      <c r="AN7166" s="367"/>
      <c r="AO7166" s="367"/>
      <c r="AP7166" s="367"/>
      <c r="AQ7166" s="367"/>
      <c r="AR7166" s="367"/>
      <c r="AS7166" s="367"/>
      <c r="AT7166" s="367"/>
    </row>
    <row r="7167" spans="2:46" ht="13.8">
      <c r="B7167" s="26">
        <v>22.166666666666686</v>
      </c>
      <c r="C7167" s="363">
        <v>502.64648964907423</v>
      </c>
      <c r="D7167" s="367">
        <v>598.50000000000057</v>
      </c>
      <c r="E7167" s="367">
        <v>6186.0465116279147</v>
      </c>
      <c r="F7167" s="367">
        <v>-39016.271885424772</v>
      </c>
      <c r="G7167" s="367">
        <v>598.5000000000008</v>
      </c>
      <c r="H7167" s="367">
        <v>33250</v>
      </c>
      <c r="I7167" s="384">
        <v>-509135.0254930337</v>
      </c>
      <c r="J7167" s="367">
        <v>598.5</v>
      </c>
      <c r="K7167" s="367">
        <v>8060.6060606060792</v>
      </c>
      <c r="L7167" s="384">
        <v>57380.497101545814</v>
      </c>
      <c r="M7167" s="367">
        <v>598.50000000000136</v>
      </c>
      <c r="N7167" s="367">
        <v>133</v>
      </c>
      <c r="O7167" s="384">
        <v>-163.77711951416771</v>
      </c>
      <c r="P7167" s="367">
        <v>8.6782500000000002</v>
      </c>
      <c r="Q7167" s="367">
        <v>133</v>
      </c>
      <c r="R7167" s="384">
        <v>928.56424385502589</v>
      </c>
      <c r="S7167" s="367">
        <v>8.3789999999999996</v>
      </c>
      <c r="T7167" s="367">
        <v>4586.2068965517283</v>
      </c>
      <c r="U7167" s="384">
        <v>35799.462156493813</v>
      </c>
      <c r="V7167" s="367">
        <v>598.50000000000057</v>
      </c>
      <c r="W7167" s="367">
        <v>221666.66666666628</v>
      </c>
      <c r="X7167" s="384">
        <v>86268.875515925931</v>
      </c>
      <c r="Y7167" s="386">
        <v>598.49999999999886</v>
      </c>
      <c r="Z7167" s="367"/>
      <c r="AA7167" s="367"/>
      <c r="AB7167" s="367"/>
      <c r="AC7167" s="367"/>
      <c r="AD7167" s="367"/>
      <c r="AE7167" s="367"/>
      <c r="AF7167" s="367"/>
      <c r="AG7167" s="367"/>
      <c r="AH7167" s="367"/>
      <c r="AI7167" s="367"/>
      <c r="AJ7167" s="367"/>
      <c r="AK7167" s="367"/>
      <c r="AL7167" s="367"/>
      <c r="AM7167" s="367"/>
      <c r="AN7167" s="367"/>
      <c r="AO7167" s="367"/>
      <c r="AP7167" s="367"/>
      <c r="AQ7167" s="367"/>
      <c r="AR7167" s="367"/>
      <c r="AS7167" s="367"/>
      <c r="AT7167" s="367"/>
    </row>
    <row r="7168" spans="2:46" ht="13.8">
      <c r="B7168" s="26">
        <v>22.333333333333353</v>
      </c>
      <c r="C7168" s="363">
        <v>506.42372757423624</v>
      </c>
      <c r="D7168" s="367">
        <v>603.00000000000057</v>
      </c>
      <c r="E7168" s="367">
        <v>6232.5581395348918</v>
      </c>
      <c r="F7168" s="367">
        <v>-39738.711685152266</v>
      </c>
      <c r="G7168" s="367">
        <v>603.0000000000008</v>
      </c>
      <c r="H7168" s="367">
        <v>33500</v>
      </c>
      <c r="I7168" s="384">
        <v>-518014.65570747317</v>
      </c>
      <c r="J7168" s="367">
        <v>602.99999999999989</v>
      </c>
      <c r="K7168" s="367">
        <v>8121.2121212121401</v>
      </c>
      <c r="L7168" s="384">
        <v>57483.485119768928</v>
      </c>
      <c r="M7168" s="367">
        <v>603.00000000000136</v>
      </c>
      <c r="N7168" s="367">
        <v>134</v>
      </c>
      <c r="O7168" s="384">
        <v>-170.32516537436248</v>
      </c>
      <c r="P7168" s="367">
        <v>8.7435000000000009</v>
      </c>
      <c r="Q7168" s="367">
        <v>134</v>
      </c>
      <c r="R7168" s="384">
        <v>933.03671018861883</v>
      </c>
      <c r="S7168" s="367">
        <v>8.4420000000000002</v>
      </c>
      <c r="T7168" s="367">
        <v>4620.6896551724176</v>
      </c>
      <c r="U7168" s="384">
        <v>35735.696033405184</v>
      </c>
      <c r="V7168" s="367">
        <v>603.00000000000057</v>
      </c>
      <c r="W7168" s="367">
        <v>223333.33333333294</v>
      </c>
      <c r="X7168" s="384">
        <v>86905.13306764279</v>
      </c>
      <c r="Y7168" s="386">
        <v>602.99999999999886</v>
      </c>
      <c r="Z7168" s="367"/>
      <c r="AA7168" s="367"/>
      <c r="AB7168" s="367"/>
      <c r="AC7168" s="367"/>
      <c r="AD7168" s="367"/>
      <c r="AE7168" s="367"/>
      <c r="AF7168" s="367"/>
      <c r="AG7168" s="367"/>
      <c r="AH7168" s="367"/>
      <c r="AI7168" s="367"/>
      <c r="AJ7168" s="367"/>
      <c r="AK7168" s="367"/>
      <c r="AL7168" s="367"/>
      <c r="AM7168" s="367"/>
      <c r="AN7168" s="367"/>
      <c r="AO7168" s="367"/>
      <c r="AP7168" s="367"/>
      <c r="AQ7168" s="367"/>
      <c r="AR7168" s="367"/>
      <c r="AS7168" s="367"/>
      <c r="AT7168" s="367"/>
    </row>
    <row r="7169" spans="2:46" ht="13.8">
      <c r="B7169" s="26">
        <v>22.500000000000021</v>
      </c>
      <c r="C7169" s="363">
        <v>510.20093476821177</v>
      </c>
      <c r="D7169" s="367">
        <v>607.50000000000057</v>
      </c>
      <c r="E7169" s="367">
        <v>6279.0697674418689</v>
      </c>
      <c r="F7169" s="367">
        <v>-40467.555729238236</v>
      </c>
      <c r="G7169" s="367">
        <v>607.5000000000008</v>
      </c>
      <c r="H7169" s="367">
        <v>33750</v>
      </c>
      <c r="I7169" s="384">
        <v>-526969.68215050991</v>
      </c>
      <c r="J7169" s="367">
        <v>607.49999999999989</v>
      </c>
      <c r="K7169" s="367">
        <v>8181.8181818182011</v>
      </c>
      <c r="L7169" s="384">
        <v>57581.570984397855</v>
      </c>
      <c r="M7169" s="367">
        <v>607.50000000000159</v>
      </c>
      <c r="N7169" s="367">
        <v>135</v>
      </c>
      <c r="O7169" s="384">
        <v>-176.95256405465491</v>
      </c>
      <c r="P7169" s="367">
        <v>8.8087499999999999</v>
      </c>
      <c r="Q7169" s="367">
        <v>135</v>
      </c>
      <c r="R7169" s="384">
        <v>937.47172548175752</v>
      </c>
      <c r="S7169" s="367">
        <v>8.504999999999999</v>
      </c>
      <c r="T7169" s="367">
        <v>4655.1724137931069</v>
      </c>
      <c r="U7169" s="384">
        <v>35666.960731040679</v>
      </c>
      <c r="V7169" s="367">
        <v>607.50000000000045</v>
      </c>
      <c r="W7169" s="367">
        <v>224999.99999999959</v>
      </c>
      <c r="X7169" s="384">
        <v>87541.205834134918</v>
      </c>
      <c r="Y7169" s="386">
        <v>607.49999999999886</v>
      </c>
      <c r="Z7169" s="367"/>
      <c r="AA7169" s="367"/>
      <c r="AB7169" s="367"/>
      <c r="AC7169" s="367"/>
      <c r="AD7169" s="367"/>
      <c r="AE7169" s="367"/>
      <c r="AF7169" s="367"/>
      <c r="AG7169" s="367"/>
      <c r="AH7169" s="367"/>
      <c r="AI7169" s="367"/>
      <c r="AJ7169" s="367"/>
      <c r="AK7169" s="367"/>
      <c r="AL7169" s="367"/>
      <c r="AM7169" s="367"/>
      <c r="AN7169" s="367"/>
      <c r="AO7169" s="367"/>
      <c r="AP7169" s="367"/>
      <c r="AQ7169" s="367"/>
      <c r="AR7169" s="367"/>
      <c r="AS7169" s="367"/>
      <c r="AT7169" s="367"/>
    </row>
    <row r="7170" spans="2:46" ht="13.8">
      <c r="B7170" s="26">
        <v>22.666666666666689</v>
      </c>
      <c r="C7170" s="363">
        <v>513.97811123100098</v>
      </c>
      <c r="D7170" s="367">
        <v>612.00000000000068</v>
      </c>
      <c r="E7170" s="367">
        <v>6325.5813953488459</v>
      </c>
      <c r="F7170" s="367">
        <v>-41202.804017682683</v>
      </c>
      <c r="G7170" s="367">
        <v>612.00000000000091</v>
      </c>
      <c r="H7170" s="367">
        <v>34000</v>
      </c>
      <c r="I7170" s="384">
        <v>-536000.10482214356</v>
      </c>
      <c r="J7170" s="367">
        <v>611.99999999999989</v>
      </c>
      <c r="K7170" s="367">
        <v>8242.424242424262</v>
      </c>
      <c r="L7170" s="384">
        <v>57674.754695432595</v>
      </c>
      <c r="M7170" s="367">
        <v>612.00000000000159</v>
      </c>
      <c r="N7170" s="367">
        <v>136</v>
      </c>
      <c r="O7170" s="384">
        <v>-183.65931555504517</v>
      </c>
      <c r="P7170" s="367">
        <v>8.8739999999999988</v>
      </c>
      <c r="Q7170" s="367">
        <v>136</v>
      </c>
      <c r="R7170" s="384">
        <v>941.86928973444219</v>
      </c>
      <c r="S7170" s="367">
        <v>8.5679999999999996</v>
      </c>
      <c r="T7170" s="367">
        <v>4689.6551724137962</v>
      </c>
      <c r="U7170" s="384">
        <v>35593.2562494003</v>
      </c>
      <c r="V7170" s="367">
        <v>612.00000000000045</v>
      </c>
      <c r="W7170" s="367">
        <v>226666.66666666625</v>
      </c>
      <c r="X7170" s="384">
        <v>88177.093815402288</v>
      </c>
      <c r="Y7170" s="386">
        <v>611.99999999999875</v>
      </c>
      <c r="Z7170" s="367"/>
      <c r="AA7170" s="367"/>
      <c r="AB7170" s="367"/>
      <c r="AC7170" s="367"/>
      <c r="AD7170" s="367"/>
      <c r="AE7170" s="367"/>
      <c r="AF7170" s="367"/>
      <c r="AG7170" s="367"/>
      <c r="AH7170" s="367"/>
      <c r="AI7170" s="367"/>
      <c r="AJ7170" s="367"/>
      <c r="AK7170" s="367"/>
      <c r="AL7170" s="367"/>
      <c r="AM7170" s="367"/>
      <c r="AN7170" s="367"/>
      <c r="AO7170" s="367"/>
      <c r="AP7170" s="367"/>
      <c r="AQ7170" s="367"/>
      <c r="AR7170" s="367"/>
      <c r="AS7170" s="367"/>
      <c r="AT7170" s="367"/>
    </row>
    <row r="7171" spans="2:46" ht="13.8">
      <c r="B7171" s="26">
        <v>22.833333333333357</v>
      </c>
      <c r="C7171" s="363">
        <v>517.75525696260365</v>
      </c>
      <c r="D7171" s="367">
        <v>616.50000000000068</v>
      </c>
      <c r="E7171" s="367">
        <v>6372.093023255823</v>
      </c>
      <c r="F7171" s="367">
        <v>-41944.456550485593</v>
      </c>
      <c r="G7171" s="367">
        <v>616.50000000000091</v>
      </c>
      <c r="H7171" s="367">
        <v>34250</v>
      </c>
      <c r="I7171" s="384">
        <v>-545105.92372237414</v>
      </c>
      <c r="J7171" s="367">
        <v>616.49999999999989</v>
      </c>
      <c r="K7171" s="367">
        <v>8303.0303030303221</v>
      </c>
      <c r="L7171" s="384">
        <v>57763.036252873128</v>
      </c>
      <c r="M7171" s="367">
        <v>616.50000000000148</v>
      </c>
      <c r="N7171" s="367">
        <v>137</v>
      </c>
      <c r="O7171" s="384">
        <v>-190.44541987553342</v>
      </c>
      <c r="P7171" s="367">
        <v>8.9392499999999995</v>
      </c>
      <c r="Q7171" s="367">
        <v>137</v>
      </c>
      <c r="R7171" s="384">
        <v>946.22940294667262</v>
      </c>
      <c r="S7171" s="367">
        <v>8.6310000000000002</v>
      </c>
      <c r="T7171" s="367">
        <v>4724.1379310344855</v>
      </c>
      <c r="U7171" s="384">
        <v>35514.582588484052</v>
      </c>
      <c r="V7171" s="367">
        <v>616.50000000000045</v>
      </c>
      <c r="W7171" s="367">
        <v>228333.33333333291</v>
      </c>
      <c r="X7171" s="384">
        <v>88812.797011444956</v>
      </c>
      <c r="Y7171" s="386">
        <v>616.49999999999875</v>
      </c>
      <c r="Z7171" s="367"/>
      <c r="AA7171" s="367"/>
      <c r="AB7171" s="367"/>
      <c r="AC7171" s="367"/>
      <c r="AD7171" s="367"/>
      <c r="AE7171" s="367"/>
      <c r="AF7171" s="367"/>
      <c r="AG7171" s="367"/>
      <c r="AH7171" s="367"/>
      <c r="AI7171" s="367"/>
      <c r="AJ7171" s="367"/>
      <c r="AK7171" s="367"/>
      <c r="AL7171" s="367"/>
      <c r="AM7171" s="367"/>
      <c r="AN7171" s="367"/>
      <c r="AO7171" s="367"/>
      <c r="AP7171" s="367"/>
      <c r="AQ7171" s="367"/>
      <c r="AR7171" s="367"/>
      <c r="AS7171" s="367"/>
      <c r="AT7171" s="367"/>
    </row>
    <row r="7172" spans="2:46" ht="13.8">
      <c r="B7172" s="26">
        <v>23.000000000000025</v>
      </c>
      <c r="C7172" s="363">
        <v>521.53237196301973</v>
      </c>
      <c r="D7172" s="367">
        <v>621.00000000000068</v>
      </c>
      <c r="E7172" s="367">
        <v>6418.6046511628001</v>
      </c>
      <c r="F7172" s="367">
        <v>-42692.513327646971</v>
      </c>
      <c r="G7172" s="367">
        <v>621.00000000000091</v>
      </c>
      <c r="H7172" s="367">
        <v>34500</v>
      </c>
      <c r="I7172" s="384">
        <v>-554287.13885120174</v>
      </c>
      <c r="J7172" s="367">
        <v>620.99999999999989</v>
      </c>
      <c r="K7172" s="367">
        <v>8363.6363636363822</v>
      </c>
      <c r="L7172" s="384">
        <v>57846.415656719466</v>
      </c>
      <c r="M7172" s="367">
        <v>621.00000000000148</v>
      </c>
      <c r="N7172" s="367">
        <v>138</v>
      </c>
      <c r="O7172" s="384">
        <v>-197.31087701611949</v>
      </c>
      <c r="P7172" s="367">
        <v>9.0045000000000002</v>
      </c>
      <c r="Q7172" s="367">
        <v>138</v>
      </c>
      <c r="R7172" s="384">
        <v>950.5520651184487</v>
      </c>
      <c r="S7172" s="367">
        <v>8.6939999999999991</v>
      </c>
      <c r="T7172" s="367">
        <v>4758.6206896551748</v>
      </c>
      <c r="U7172" s="384">
        <v>35430.939748291945</v>
      </c>
      <c r="V7172" s="367">
        <v>621.00000000000034</v>
      </c>
      <c r="W7172" s="367">
        <v>229999.99999999956</v>
      </c>
      <c r="X7172" s="384">
        <v>89448.315422262895</v>
      </c>
      <c r="Y7172" s="386">
        <v>620.99999999999875</v>
      </c>
      <c r="Z7172" s="367"/>
      <c r="AA7172" s="367"/>
      <c r="AB7172" s="367"/>
      <c r="AC7172" s="367"/>
      <c r="AD7172" s="367"/>
      <c r="AE7172" s="367"/>
      <c r="AF7172" s="367"/>
      <c r="AG7172" s="367"/>
      <c r="AH7172" s="367"/>
      <c r="AI7172" s="367"/>
      <c r="AJ7172" s="367"/>
      <c r="AK7172" s="367"/>
      <c r="AL7172" s="367"/>
      <c r="AM7172" s="367"/>
      <c r="AN7172" s="367"/>
      <c r="AO7172" s="367"/>
      <c r="AP7172" s="367"/>
      <c r="AQ7172" s="367"/>
      <c r="AR7172" s="367"/>
      <c r="AS7172" s="367"/>
      <c r="AT7172" s="367"/>
    </row>
    <row r="7173" spans="2:46" ht="13.8">
      <c r="B7173" s="26">
        <v>23.166666666666693</v>
      </c>
      <c r="C7173" s="363">
        <v>525.30945623224954</v>
      </c>
      <c r="D7173" s="367">
        <v>625.50000000000068</v>
      </c>
      <c r="E7173" s="367">
        <v>6465.1162790697772</v>
      </c>
      <c r="F7173" s="367">
        <v>-43446.97434916682</v>
      </c>
      <c r="G7173" s="367">
        <v>625.50000000000091</v>
      </c>
      <c r="H7173" s="367">
        <v>34750</v>
      </c>
      <c r="I7173" s="384">
        <v>-563543.75020862627</v>
      </c>
      <c r="J7173" s="367">
        <v>625.49999999999989</v>
      </c>
      <c r="K7173" s="367">
        <v>8424.2424242424422</v>
      </c>
      <c r="L7173" s="384">
        <v>57924.892906971611</v>
      </c>
      <c r="M7173" s="367">
        <v>625.50000000000148</v>
      </c>
      <c r="N7173" s="367">
        <v>139</v>
      </c>
      <c r="O7173" s="384">
        <v>-204.25568697680319</v>
      </c>
      <c r="P7173" s="367">
        <v>9.0697499999999991</v>
      </c>
      <c r="Q7173" s="367">
        <v>139</v>
      </c>
      <c r="R7173" s="384">
        <v>954.83727624977098</v>
      </c>
      <c r="S7173" s="367">
        <v>8.7569999999999997</v>
      </c>
      <c r="T7173" s="367">
        <v>4793.1034482758641</v>
      </c>
      <c r="U7173" s="384">
        <v>35342.327728823955</v>
      </c>
      <c r="V7173" s="367">
        <v>625.50000000000034</v>
      </c>
      <c r="W7173" s="367">
        <v>231666.66666666622</v>
      </c>
      <c r="X7173" s="384">
        <v>90083.649047856117</v>
      </c>
      <c r="Y7173" s="386">
        <v>625.49999999999886</v>
      </c>
      <c r="Z7173" s="367"/>
      <c r="AA7173" s="367"/>
      <c r="AB7173" s="367"/>
      <c r="AC7173" s="367"/>
      <c r="AD7173" s="367"/>
      <c r="AE7173" s="367"/>
      <c r="AF7173" s="367"/>
      <c r="AG7173" s="367"/>
      <c r="AH7173" s="367"/>
      <c r="AI7173" s="367"/>
      <c r="AJ7173" s="367"/>
      <c r="AK7173" s="367"/>
      <c r="AL7173" s="367"/>
      <c r="AM7173" s="367"/>
      <c r="AN7173" s="367"/>
      <c r="AO7173" s="367"/>
      <c r="AP7173" s="367"/>
      <c r="AQ7173" s="367"/>
      <c r="AR7173" s="367"/>
      <c r="AS7173" s="367"/>
      <c r="AT7173" s="367"/>
    </row>
    <row r="7174" spans="2:46" ht="13.8">
      <c r="B7174" s="26">
        <v>23.333333333333361</v>
      </c>
      <c r="C7174" s="363">
        <v>529.08650977029288</v>
      </c>
      <c r="D7174" s="367">
        <v>630.0000000000008</v>
      </c>
      <c r="E7174" s="367">
        <v>6511.6279069767543</v>
      </c>
      <c r="F7174" s="367">
        <v>-44207.839615045159</v>
      </c>
      <c r="G7174" s="367">
        <v>630.00000000000102</v>
      </c>
      <c r="H7174" s="367">
        <v>35000</v>
      </c>
      <c r="I7174" s="384">
        <v>-572875.75779464783</v>
      </c>
      <c r="J7174" s="367">
        <v>629.99999999999989</v>
      </c>
      <c r="K7174" s="367">
        <v>8484.8484848485023</v>
      </c>
      <c r="L7174" s="384">
        <v>57998.468003629569</v>
      </c>
      <c r="M7174" s="367">
        <v>630.00000000000136</v>
      </c>
      <c r="N7174" s="367">
        <v>140</v>
      </c>
      <c r="O7174" s="384">
        <v>-211.27984975758494</v>
      </c>
      <c r="P7174" s="367">
        <v>9.1349999999999998</v>
      </c>
      <c r="Q7174" s="367">
        <v>140</v>
      </c>
      <c r="R7174" s="384">
        <v>959.08503634063868</v>
      </c>
      <c r="S7174" s="367">
        <v>8.82</v>
      </c>
      <c r="T7174" s="367">
        <v>4827.5862068965534</v>
      </c>
      <c r="U7174" s="384">
        <v>35248.746530080105</v>
      </c>
      <c r="V7174" s="367">
        <v>630.00000000000023</v>
      </c>
      <c r="W7174" s="367">
        <v>233333.33333333288</v>
      </c>
      <c r="X7174" s="384">
        <v>90718.797888224537</v>
      </c>
      <c r="Y7174" s="386">
        <v>629.99999999999864</v>
      </c>
      <c r="Z7174" s="367"/>
      <c r="AA7174" s="367"/>
      <c r="AB7174" s="367"/>
      <c r="AC7174" s="367"/>
      <c r="AD7174" s="367"/>
      <c r="AE7174" s="367"/>
      <c r="AF7174" s="367"/>
      <c r="AG7174" s="367"/>
      <c r="AH7174" s="367"/>
      <c r="AI7174" s="367"/>
      <c r="AJ7174" s="367"/>
      <c r="AK7174" s="367"/>
      <c r="AL7174" s="367"/>
      <c r="AM7174" s="367"/>
      <c r="AN7174" s="367"/>
      <c r="AO7174" s="367"/>
      <c r="AP7174" s="367"/>
      <c r="AQ7174" s="367"/>
      <c r="AR7174" s="367"/>
      <c r="AS7174" s="367"/>
      <c r="AT7174" s="367"/>
    </row>
    <row r="7175" spans="2:46" ht="13.8">
      <c r="B7175" s="26">
        <v>23.500000000000028</v>
      </c>
      <c r="C7175" s="363">
        <v>532.86353257714961</v>
      </c>
      <c r="D7175" s="367">
        <v>634.5000000000008</v>
      </c>
      <c r="E7175" s="367">
        <v>6558.1395348837314</v>
      </c>
      <c r="F7175" s="367">
        <v>-44975.109125281939</v>
      </c>
      <c r="G7175" s="367">
        <v>634.50000000000102</v>
      </c>
      <c r="H7175" s="367">
        <v>35250</v>
      </c>
      <c r="I7175" s="384">
        <v>-582283.16160926619</v>
      </c>
      <c r="J7175" s="367">
        <v>634.49999999999989</v>
      </c>
      <c r="K7175" s="367">
        <v>8545.4545454545623</v>
      </c>
      <c r="L7175" s="384">
        <v>58067.140946693318</v>
      </c>
      <c r="M7175" s="367">
        <v>634.50000000000136</v>
      </c>
      <c r="N7175" s="367">
        <v>141</v>
      </c>
      <c r="O7175" s="384">
        <v>-218.38336535846432</v>
      </c>
      <c r="P7175" s="367">
        <v>9.2002499999999987</v>
      </c>
      <c r="Q7175" s="367">
        <v>141</v>
      </c>
      <c r="R7175" s="384">
        <v>963.29534539105248</v>
      </c>
      <c r="S7175" s="367">
        <v>8.8830000000000009</v>
      </c>
      <c r="T7175" s="367">
        <v>4862.0689655172428</v>
      </c>
      <c r="U7175" s="384">
        <v>35150.19615206038</v>
      </c>
      <c r="V7175" s="367">
        <v>634.50000000000023</v>
      </c>
      <c r="W7175" s="367">
        <v>234999.99999999953</v>
      </c>
      <c r="X7175" s="384">
        <v>91353.761943368285</v>
      </c>
      <c r="Y7175" s="386">
        <v>634.49999999999864</v>
      </c>
      <c r="Z7175" s="367"/>
      <c r="AA7175" s="367"/>
      <c r="AB7175" s="367"/>
      <c r="AC7175" s="367"/>
      <c r="AD7175" s="367"/>
      <c r="AE7175" s="367"/>
      <c r="AF7175" s="367"/>
      <c r="AG7175" s="367"/>
      <c r="AH7175" s="367"/>
      <c r="AI7175" s="367"/>
      <c r="AJ7175" s="367"/>
      <c r="AK7175" s="367"/>
      <c r="AL7175" s="367"/>
      <c r="AM7175" s="367"/>
      <c r="AN7175" s="367"/>
      <c r="AO7175" s="367"/>
      <c r="AP7175" s="367"/>
      <c r="AQ7175" s="367"/>
      <c r="AR7175" s="367"/>
      <c r="AS7175" s="367"/>
      <c r="AT7175" s="367"/>
    </row>
    <row r="7176" spans="2:46" ht="13.8">
      <c r="B7176" s="26">
        <v>23.666666666666696</v>
      </c>
      <c r="C7176" s="363">
        <v>536.64052465281998</v>
      </c>
      <c r="D7176" s="367">
        <v>639.0000000000008</v>
      </c>
      <c r="E7176" s="367">
        <v>6604.6511627907084</v>
      </c>
      <c r="F7176" s="367">
        <v>-45748.78287987721</v>
      </c>
      <c r="G7176" s="367">
        <v>639.00000000000102</v>
      </c>
      <c r="H7176" s="367">
        <v>35500</v>
      </c>
      <c r="I7176" s="384">
        <v>-591765.96165248158</v>
      </c>
      <c r="J7176" s="367">
        <v>638.99999999999989</v>
      </c>
      <c r="K7176" s="367">
        <v>8606.0606060606224</v>
      </c>
      <c r="L7176" s="384">
        <v>58130.911736162881</v>
      </c>
      <c r="M7176" s="367">
        <v>639.00000000000136</v>
      </c>
      <c r="N7176" s="367">
        <v>142</v>
      </c>
      <c r="O7176" s="384">
        <v>-225.56623377944192</v>
      </c>
      <c r="P7176" s="367">
        <v>9.2655000000000012</v>
      </c>
      <c r="Q7176" s="367">
        <v>142</v>
      </c>
      <c r="R7176" s="384">
        <v>967.46820340101215</v>
      </c>
      <c r="S7176" s="367">
        <v>8.9460000000000015</v>
      </c>
      <c r="T7176" s="367">
        <v>4896.5517241379321</v>
      </c>
      <c r="U7176" s="384">
        <v>35046.67659476478</v>
      </c>
      <c r="V7176" s="367">
        <v>639.00000000000023</v>
      </c>
      <c r="W7176" s="367">
        <v>236666.66666666619</v>
      </c>
      <c r="X7176" s="384">
        <v>91988.541213287317</v>
      </c>
      <c r="Y7176" s="386">
        <v>638.99999999999875</v>
      </c>
      <c r="Z7176" s="367"/>
      <c r="AA7176" s="367"/>
      <c r="AB7176" s="367"/>
      <c r="AC7176" s="367"/>
      <c r="AD7176" s="367"/>
      <c r="AE7176" s="367"/>
      <c r="AF7176" s="367"/>
      <c r="AG7176" s="367"/>
      <c r="AH7176" s="367"/>
      <c r="AI7176" s="367"/>
      <c r="AJ7176" s="367"/>
      <c r="AK7176" s="367"/>
      <c r="AL7176" s="367"/>
      <c r="AM7176" s="367"/>
      <c r="AN7176" s="367"/>
      <c r="AO7176" s="367"/>
      <c r="AP7176" s="367"/>
      <c r="AQ7176" s="367"/>
      <c r="AR7176" s="367"/>
      <c r="AS7176" s="367"/>
      <c r="AT7176" s="367"/>
    </row>
    <row r="7177" spans="2:46" ht="13.8">
      <c r="B7177" s="26">
        <v>23.833333333333364</v>
      </c>
      <c r="C7177" s="363">
        <v>540.41748599730397</v>
      </c>
      <c r="D7177" s="367">
        <v>643.5000000000008</v>
      </c>
      <c r="E7177" s="367">
        <v>6651.1627906976855</v>
      </c>
      <c r="F7177" s="367">
        <v>-46528.860878830943</v>
      </c>
      <c r="G7177" s="367">
        <v>643.50000000000102</v>
      </c>
      <c r="H7177" s="367">
        <v>35750</v>
      </c>
      <c r="I7177" s="384">
        <v>-601324.15792429412</v>
      </c>
      <c r="J7177" s="367">
        <v>643.5</v>
      </c>
      <c r="K7177" s="367">
        <v>8666.6666666666824</v>
      </c>
      <c r="L7177" s="384">
        <v>58189.780372038244</v>
      </c>
      <c r="M7177" s="367">
        <v>643.50000000000125</v>
      </c>
      <c r="N7177" s="367">
        <v>143</v>
      </c>
      <c r="O7177" s="384">
        <v>-232.82845502051671</v>
      </c>
      <c r="P7177" s="367">
        <v>9.3307499999999983</v>
      </c>
      <c r="Q7177" s="367">
        <v>143</v>
      </c>
      <c r="R7177" s="384">
        <v>971.60361037051723</v>
      </c>
      <c r="S7177" s="367">
        <v>9.0089999999999986</v>
      </c>
      <c r="T7177" s="367">
        <v>4931.0344827586214</v>
      </c>
      <c r="U7177" s="384">
        <v>34938.187858193312</v>
      </c>
      <c r="V7177" s="367">
        <v>643.50000000000011</v>
      </c>
      <c r="W7177" s="367">
        <v>238333.33333333285</v>
      </c>
      <c r="X7177" s="384">
        <v>92623.135697981576</v>
      </c>
      <c r="Y7177" s="386">
        <v>643.49999999999875</v>
      </c>
      <c r="Z7177" s="367"/>
      <c r="AA7177" s="367"/>
      <c r="AB7177" s="367"/>
      <c r="AC7177" s="367"/>
      <c r="AD7177" s="367"/>
      <c r="AE7177" s="367"/>
      <c r="AF7177" s="367"/>
      <c r="AG7177" s="367"/>
      <c r="AH7177" s="367"/>
      <c r="AI7177" s="367"/>
      <c r="AJ7177" s="367"/>
      <c r="AK7177" s="367"/>
      <c r="AL7177" s="367"/>
      <c r="AM7177" s="367"/>
      <c r="AN7177" s="367"/>
      <c r="AO7177" s="367"/>
      <c r="AP7177" s="367"/>
      <c r="AQ7177" s="367"/>
      <c r="AR7177" s="367"/>
      <c r="AS7177" s="367"/>
      <c r="AT7177" s="367"/>
    </row>
    <row r="7178" spans="2:46" ht="13.8">
      <c r="B7178" s="26">
        <v>24.000000000000032</v>
      </c>
      <c r="C7178" s="363">
        <v>544.19441661060125</v>
      </c>
      <c r="D7178" s="367">
        <v>648.0000000000008</v>
      </c>
      <c r="E7178" s="367">
        <v>6697.6744186046626</v>
      </c>
      <c r="F7178" s="367">
        <v>-47315.343122143138</v>
      </c>
      <c r="G7178" s="367">
        <v>648.00000000000102</v>
      </c>
      <c r="H7178" s="367">
        <v>36000</v>
      </c>
      <c r="I7178" s="384">
        <v>-610957.75042470347</v>
      </c>
      <c r="J7178" s="367">
        <v>648</v>
      </c>
      <c r="K7178" s="367">
        <v>8727.2727272727425</v>
      </c>
      <c r="L7178" s="384">
        <v>58243.746854319426</v>
      </c>
      <c r="M7178" s="367">
        <v>648.00000000000125</v>
      </c>
      <c r="N7178" s="367">
        <v>144</v>
      </c>
      <c r="O7178" s="384">
        <v>-240.17002908168996</v>
      </c>
      <c r="P7178" s="367">
        <v>9.3960000000000008</v>
      </c>
      <c r="Q7178" s="367">
        <v>144</v>
      </c>
      <c r="R7178" s="384">
        <v>975.70156629956853</v>
      </c>
      <c r="S7178" s="367">
        <v>9.0719999999999992</v>
      </c>
      <c r="T7178" s="367">
        <v>4965.5172413793107</v>
      </c>
      <c r="U7178" s="384">
        <v>34824.729942345977</v>
      </c>
      <c r="V7178" s="367">
        <v>648.00000000000011</v>
      </c>
      <c r="W7178" s="367">
        <v>239999.99999999951</v>
      </c>
      <c r="X7178" s="384">
        <v>93257.545397451089</v>
      </c>
      <c r="Y7178" s="386">
        <v>647.99999999999852</v>
      </c>
      <c r="Z7178" s="367"/>
      <c r="AA7178" s="367"/>
      <c r="AB7178" s="367"/>
      <c r="AC7178" s="367"/>
      <c r="AD7178" s="367"/>
      <c r="AE7178" s="367"/>
      <c r="AF7178" s="367"/>
      <c r="AG7178" s="367"/>
      <c r="AH7178" s="367"/>
      <c r="AI7178" s="367"/>
      <c r="AJ7178" s="367"/>
      <c r="AK7178" s="367"/>
      <c r="AL7178" s="367"/>
      <c r="AM7178" s="367"/>
      <c r="AN7178" s="367"/>
      <c r="AO7178" s="367"/>
      <c r="AP7178" s="367"/>
      <c r="AQ7178" s="367"/>
      <c r="AR7178" s="367"/>
      <c r="AS7178" s="367"/>
      <c r="AT7178" s="367"/>
    </row>
    <row r="7179" spans="2:46" ht="13.8">
      <c r="B7179" s="26">
        <v>24.1666666666667</v>
      </c>
      <c r="C7179" s="363">
        <v>547.9713164927125</v>
      </c>
      <c r="D7179" s="367">
        <v>652.50000000000091</v>
      </c>
      <c r="E7179" s="367">
        <v>6744.1860465116397</v>
      </c>
      <c r="F7179" s="367">
        <v>-48108.229609813847</v>
      </c>
      <c r="G7179" s="367">
        <v>652.50000000000125</v>
      </c>
      <c r="H7179" s="367">
        <v>36250</v>
      </c>
      <c r="I7179" s="384">
        <v>-620666.73915370973</v>
      </c>
      <c r="J7179" s="367">
        <v>652.5</v>
      </c>
      <c r="K7179" s="367">
        <v>8787.8787878788025</v>
      </c>
      <c r="L7179" s="384">
        <v>58292.811183006401</v>
      </c>
      <c r="M7179" s="367">
        <v>652.50000000000102</v>
      </c>
      <c r="N7179" s="367">
        <v>145</v>
      </c>
      <c r="O7179" s="384">
        <v>-247.59095596296086</v>
      </c>
      <c r="P7179" s="367">
        <v>9.4612500000000015</v>
      </c>
      <c r="Q7179" s="367">
        <v>145</v>
      </c>
      <c r="R7179" s="384">
        <v>979.76207118816558</v>
      </c>
      <c r="S7179" s="367">
        <v>9.1349999999999998</v>
      </c>
      <c r="T7179" s="367">
        <v>5000</v>
      </c>
      <c r="U7179" s="384">
        <v>34706.302847222767</v>
      </c>
      <c r="V7179" s="367">
        <v>652.5</v>
      </c>
      <c r="W7179" s="367">
        <v>241666.66666666616</v>
      </c>
      <c r="X7179" s="384">
        <v>93891.770311695916</v>
      </c>
      <c r="Y7179" s="386">
        <v>652.49999999999864</v>
      </c>
      <c r="Z7179" s="367"/>
      <c r="AA7179" s="367"/>
      <c r="AB7179" s="367"/>
      <c r="AC7179" s="367"/>
      <c r="AD7179" s="367"/>
      <c r="AE7179" s="367"/>
      <c r="AF7179" s="367"/>
      <c r="AG7179" s="367"/>
      <c r="AH7179" s="367"/>
      <c r="AI7179" s="367"/>
      <c r="AJ7179" s="367"/>
      <c r="AK7179" s="367"/>
      <c r="AL7179" s="367"/>
      <c r="AM7179" s="367"/>
      <c r="AN7179" s="367"/>
      <c r="AO7179" s="367"/>
      <c r="AP7179" s="367"/>
      <c r="AQ7179" s="367"/>
      <c r="AR7179" s="367"/>
      <c r="AS7179" s="367"/>
      <c r="AT7179" s="367"/>
    </row>
    <row r="7180" spans="2:46" ht="13.8">
      <c r="B7180" s="26">
        <v>24.333333333333368</v>
      </c>
      <c r="C7180" s="363">
        <v>551.74818564363693</v>
      </c>
      <c r="D7180" s="367">
        <v>657.00000000000091</v>
      </c>
      <c r="E7180" s="367">
        <v>6790.6976744186168</v>
      </c>
      <c r="F7180" s="367">
        <v>-48907.520341843003</v>
      </c>
      <c r="G7180" s="367">
        <v>657.00000000000125</v>
      </c>
      <c r="H7180" s="367">
        <v>36500</v>
      </c>
      <c r="I7180" s="384">
        <v>-630451.12411131291</v>
      </c>
      <c r="J7180" s="367">
        <v>657</v>
      </c>
      <c r="K7180" s="367">
        <v>8848.4848484848626</v>
      </c>
      <c r="L7180" s="384">
        <v>58336.973358099181</v>
      </c>
      <c r="M7180" s="367">
        <v>657.00000000000114</v>
      </c>
      <c r="N7180" s="367">
        <v>146</v>
      </c>
      <c r="O7180" s="384">
        <v>-255.09123566432933</v>
      </c>
      <c r="P7180" s="367">
        <v>9.5265000000000004</v>
      </c>
      <c r="Q7180" s="367">
        <v>146</v>
      </c>
      <c r="R7180" s="384">
        <v>983.78512503630827</v>
      </c>
      <c r="S7180" s="367">
        <v>9.1979999999999986</v>
      </c>
      <c r="T7180" s="367">
        <v>5034.4827586206893</v>
      </c>
      <c r="U7180" s="384">
        <v>34582.906572823689</v>
      </c>
      <c r="V7180" s="367">
        <v>657</v>
      </c>
      <c r="W7180" s="367">
        <v>243333.33333333282</v>
      </c>
      <c r="X7180" s="384">
        <v>94525.810440715999</v>
      </c>
      <c r="Y7180" s="386">
        <v>656.99999999999864</v>
      </c>
      <c r="Z7180" s="367"/>
      <c r="AA7180" s="367"/>
      <c r="AB7180" s="367"/>
      <c r="AC7180" s="367"/>
      <c r="AD7180" s="367"/>
      <c r="AE7180" s="367"/>
      <c r="AF7180" s="367"/>
      <c r="AG7180" s="367"/>
      <c r="AH7180" s="367"/>
      <c r="AI7180" s="367"/>
      <c r="AJ7180" s="367"/>
      <c r="AK7180" s="367"/>
      <c r="AL7180" s="367"/>
      <c r="AM7180" s="367"/>
      <c r="AN7180" s="367"/>
      <c r="AO7180" s="367"/>
      <c r="AP7180" s="367"/>
      <c r="AQ7180" s="367"/>
      <c r="AR7180" s="367"/>
      <c r="AS7180" s="367"/>
      <c r="AT7180" s="367"/>
    </row>
    <row r="7181" spans="2:46" ht="13.8">
      <c r="B7181" s="26">
        <v>24.500000000000036</v>
      </c>
      <c r="C7181" s="363">
        <v>555.52502406337499</v>
      </c>
      <c r="D7181" s="367">
        <v>661.50000000000091</v>
      </c>
      <c r="E7181" s="367">
        <v>6837.2093023255939</v>
      </c>
      <c r="F7181" s="367">
        <v>-49713.215318230606</v>
      </c>
      <c r="G7181" s="367">
        <v>661.50000000000125</v>
      </c>
      <c r="H7181" s="367">
        <v>36750</v>
      </c>
      <c r="I7181" s="384">
        <v>-640310.905297513</v>
      </c>
      <c r="J7181" s="367">
        <v>661.5</v>
      </c>
      <c r="K7181" s="367">
        <v>8909.0909090909227</v>
      </c>
      <c r="L7181" s="384">
        <v>58376.233379597768</v>
      </c>
      <c r="M7181" s="367">
        <v>661.50000000000114</v>
      </c>
      <c r="N7181" s="367">
        <v>147</v>
      </c>
      <c r="O7181" s="384">
        <v>-262.67086818579588</v>
      </c>
      <c r="P7181" s="367">
        <v>9.5917500000000011</v>
      </c>
      <c r="Q7181" s="367">
        <v>147</v>
      </c>
      <c r="R7181" s="384">
        <v>987.77072784399707</v>
      </c>
      <c r="S7181" s="367">
        <v>9.2609999999999992</v>
      </c>
      <c r="T7181" s="367">
        <v>5068.9655172413786</v>
      </c>
      <c r="U7181" s="384">
        <v>34454.541119148744</v>
      </c>
      <c r="V7181" s="367">
        <v>661.5</v>
      </c>
      <c r="W7181" s="367">
        <v>244999.99999999948</v>
      </c>
      <c r="X7181" s="384">
        <v>95159.665784511351</v>
      </c>
      <c r="Y7181" s="386">
        <v>661.49999999999864</v>
      </c>
      <c r="Z7181" s="367"/>
      <c r="AA7181" s="367"/>
      <c r="AB7181" s="367"/>
      <c r="AC7181" s="367"/>
      <c r="AD7181" s="367"/>
      <c r="AE7181" s="367"/>
      <c r="AF7181" s="367"/>
      <c r="AG7181" s="367"/>
      <c r="AH7181" s="367"/>
      <c r="AI7181" s="367"/>
      <c r="AJ7181" s="367"/>
      <c r="AK7181" s="367"/>
      <c r="AL7181" s="367"/>
      <c r="AM7181" s="367"/>
      <c r="AN7181" s="367"/>
      <c r="AO7181" s="367"/>
      <c r="AP7181" s="367"/>
      <c r="AQ7181" s="367"/>
      <c r="AR7181" s="367"/>
      <c r="AS7181" s="367"/>
      <c r="AT7181" s="367"/>
    </row>
    <row r="7182" spans="2:46" ht="13.8">
      <c r="B7182" s="26">
        <v>24.666666666666703</v>
      </c>
      <c r="C7182" s="363">
        <v>559.30183175192667</v>
      </c>
      <c r="D7182" s="367">
        <v>666.00000000000091</v>
      </c>
      <c r="E7182" s="367">
        <v>6883.7209302325709</v>
      </c>
      <c r="F7182" s="367">
        <v>-50525.314538976687</v>
      </c>
      <c r="G7182" s="367">
        <v>666.00000000000125</v>
      </c>
      <c r="H7182" s="367">
        <v>37000</v>
      </c>
      <c r="I7182" s="384">
        <v>-650246.08271231013</v>
      </c>
      <c r="J7182" s="367">
        <v>666</v>
      </c>
      <c r="K7182" s="367">
        <v>8969.6969696969827</v>
      </c>
      <c r="L7182" s="384">
        <v>58410.591247502161</v>
      </c>
      <c r="M7182" s="367">
        <v>666.00000000000091</v>
      </c>
      <c r="N7182" s="367">
        <v>148</v>
      </c>
      <c r="O7182" s="384">
        <v>-270.32985352736</v>
      </c>
      <c r="P7182" s="367">
        <v>9.657</v>
      </c>
      <c r="Q7182" s="367">
        <v>148</v>
      </c>
      <c r="R7182" s="384">
        <v>991.7188796112315</v>
      </c>
      <c r="S7182" s="367">
        <v>9.3239999999999998</v>
      </c>
      <c r="T7182" s="367">
        <v>5103.4482758620679</v>
      </c>
      <c r="U7182" s="384">
        <v>34321.206486197923</v>
      </c>
      <c r="V7182" s="367">
        <v>665.99999999999989</v>
      </c>
      <c r="W7182" s="367">
        <v>246666.66666666613</v>
      </c>
      <c r="X7182" s="384">
        <v>95793.336343081945</v>
      </c>
      <c r="Y7182" s="386">
        <v>665.99999999999852</v>
      </c>
      <c r="Z7182" s="367"/>
      <c r="AA7182" s="367"/>
      <c r="AB7182" s="367"/>
      <c r="AC7182" s="367"/>
      <c r="AD7182" s="367"/>
      <c r="AE7182" s="367"/>
      <c r="AF7182" s="367"/>
      <c r="AG7182" s="367"/>
      <c r="AH7182" s="367"/>
      <c r="AI7182" s="367"/>
      <c r="AJ7182" s="367"/>
      <c r="AK7182" s="367"/>
      <c r="AL7182" s="367"/>
      <c r="AM7182" s="367"/>
      <c r="AN7182" s="367"/>
      <c r="AO7182" s="367"/>
      <c r="AP7182" s="367"/>
      <c r="AQ7182" s="367"/>
      <c r="AR7182" s="367"/>
      <c r="AS7182" s="367"/>
      <c r="AT7182" s="367"/>
    </row>
    <row r="7183" spans="2:46" ht="13.8">
      <c r="B7183" s="26">
        <v>24.833333333333371</v>
      </c>
      <c r="C7183" s="363">
        <v>563.07860870929187</v>
      </c>
      <c r="D7183" s="367">
        <v>670.50000000000114</v>
      </c>
      <c r="E7183" s="367">
        <v>6930.232558139548</v>
      </c>
      <c r="F7183" s="367">
        <v>-51343.818004081273</v>
      </c>
      <c r="G7183" s="367">
        <v>670.50000000000136</v>
      </c>
      <c r="H7183" s="367">
        <v>37250</v>
      </c>
      <c r="I7183" s="384">
        <v>-660256.65635570418</v>
      </c>
      <c r="J7183" s="367">
        <v>670.5</v>
      </c>
      <c r="K7183" s="367">
        <v>9030.3030303030428</v>
      </c>
      <c r="L7183" s="384">
        <v>58440.046961812361</v>
      </c>
      <c r="M7183" s="367">
        <v>670.50000000000102</v>
      </c>
      <c r="N7183" s="367">
        <v>149</v>
      </c>
      <c r="O7183" s="384">
        <v>-278.06819168902223</v>
      </c>
      <c r="P7183" s="367">
        <v>9.7222500000000007</v>
      </c>
      <c r="Q7183" s="367">
        <v>149</v>
      </c>
      <c r="R7183" s="384">
        <v>995.62958033801181</v>
      </c>
      <c r="S7183" s="367">
        <v>9.3870000000000005</v>
      </c>
      <c r="T7183" s="367">
        <v>5137.9310344827572</v>
      </c>
      <c r="U7183" s="384">
        <v>34182.902673971235</v>
      </c>
      <c r="V7183" s="367">
        <v>670.49999999999989</v>
      </c>
      <c r="W7183" s="367">
        <v>248333.33333333279</v>
      </c>
      <c r="X7183" s="384">
        <v>96426.822116427837</v>
      </c>
      <c r="Y7183" s="386">
        <v>670.49999999999852</v>
      </c>
      <c r="Z7183" s="367"/>
      <c r="AA7183" s="367"/>
      <c r="AB7183" s="367"/>
      <c r="AC7183" s="367"/>
      <c r="AD7183" s="367"/>
      <c r="AE7183" s="367"/>
      <c r="AF7183" s="367"/>
      <c r="AG7183" s="367"/>
      <c r="AH7183" s="367"/>
      <c r="AI7183" s="367"/>
      <c r="AJ7183" s="367"/>
      <c r="AK7183" s="367"/>
      <c r="AL7183" s="367"/>
      <c r="AM7183" s="367"/>
      <c r="AN7183" s="367"/>
      <c r="AO7183" s="367"/>
      <c r="AP7183" s="367"/>
      <c r="AQ7183" s="367"/>
      <c r="AR7183" s="367"/>
      <c r="AS7183" s="367"/>
      <c r="AT7183" s="367"/>
    </row>
    <row r="7184" spans="2:46" ht="13.8">
      <c r="B7184" s="26">
        <v>25.000000000000039</v>
      </c>
      <c r="C7184" s="363">
        <v>566.85535493547059</v>
      </c>
      <c r="D7184" s="367">
        <v>675.00000000000114</v>
      </c>
      <c r="E7184" s="367">
        <v>6976.7441860465251</v>
      </c>
      <c r="F7184" s="367">
        <v>-52168.725713544292</v>
      </c>
      <c r="G7184" s="367">
        <v>675.00000000000136</v>
      </c>
      <c r="H7184" s="367">
        <v>37500</v>
      </c>
      <c r="I7184" s="384">
        <v>-670342.62622769526</v>
      </c>
      <c r="J7184" s="367">
        <v>675</v>
      </c>
      <c r="K7184" s="367">
        <v>9090.9090909091028</v>
      </c>
      <c r="L7184" s="384">
        <v>58464.600522528366</v>
      </c>
      <c r="M7184" s="367">
        <v>675.00000000000102</v>
      </c>
      <c r="N7184" s="367">
        <v>150</v>
      </c>
      <c r="O7184" s="384">
        <v>-285.885882670782</v>
      </c>
      <c r="P7184" s="367">
        <v>9.7874999999999996</v>
      </c>
      <c r="Q7184" s="367">
        <v>150</v>
      </c>
      <c r="R7184" s="384">
        <v>999.50283002433798</v>
      </c>
      <c r="S7184" s="367">
        <v>9.4499999999999993</v>
      </c>
      <c r="T7184" s="367">
        <v>5172.4137931034466</v>
      </c>
      <c r="U7184" s="384">
        <v>34039.629682468672</v>
      </c>
      <c r="V7184" s="367">
        <v>674.99999999999977</v>
      </c>
      <c r="W7184" s="367">
        <v>249999.99999999945</v>
      </c>
      <c r="X7184" s="384">
        <v>97060.123104548969</v>
      </c>
      <c r="Y7184" s="386">
        <v>674.99999999999852</v>
      </c>
      <c r="Z7184" s="367"/>
      <c r="AA7184" s="367"/>
      <c r="AB7184" s="367"/>
      <c r="AC7184" s="367"/>
      <c r="AD7184" s="367"/>
      <c r="AE7184" s="367"/>
      <c r="AF7184" s="367"/>
      <c r="AG7184" s="367"/>
      <c r="AH7184" s="367"/>
      <c r="AI7184" s="367"/>
      <c r="AJ7184" s="367"/>
      <c r="AK7184" s="367"/>
      <c r="AL7184" s="367"/>
      <c r="AM7184" s="367"/>
      <c r="AN7184" s="367"/>
      <c r="AO7184" s="367"/>
      <c r="AP7184" s="367"/>
      <c r="AQ7184" s="367"/>
      <c r="AR7184" s="367"/>
      <c r="AS7184" s="367"/>
      <c r="AT7184" s="367"/>
    </row>
    <row r="7185" spans="2:46" ht="13.8">
      <c r="B7185" s="26">
        <v>25.166666666666707</v>
      </c>
      <c r="C7185" s="363">
        <v>570.63207043046282</v>
      </c>
      <c r="D7185" s="367">
        <v>679.50000000000114</v>
      </c>
      <c r="E7185" s="367">
        <v>7023.2558139535022</v>
      </c>
      <c r="F7185" s="367">
        <v>-53000.037667365788</v>
      </c>
      <c r="G7185" s="367">
        <v>679.50000000000136</v>
      </c>
      <c r="H7185" s="367">
        <v>37750</v>
      </c>
      <c r="I7185" s="384">
        <v>-680503.99232828314</v>
      </c>
      <c r="J7185" s="367">
        <v>679.5</v>
      </c>
      <c r="K7185" s="367">
        <v>9151.5151515151629</v>
      </c>
      <c r="L7185" s="384">
        <v>58484.251929650163</v>
      </c>
      <c r="M7185" s="367">
        <v>679.50000000000091</v>
      </c>
      <c r="N7185" s="367">
        <v>151</v>
      </c>
      <c r="O7185" s="384">
        <v>-293.78292647263987</v>
      </c>
      <c r="P7185" s="367">
        <v>9.8527500000000003</v>
      </c>
      <c r="Q7185" s="367">
        <v>151</v>
      </c>
      <c r="R7185" s="384">
        <v>1003.3386286702099</v>
      </c>
      <c r="S7185" s="367">
        <v>9.5129999999999999</v>
      </c>
      <c r="T7185" s="367">
        <v>5206.8965517241359</v>
      </c>
      <c r="U7185" s="384">
        <v>33891.387511690242</v>
      </c>
      <c r="V7185" s="367">
        <v>679.49999999999977</v>
      </c>
      <c r="W7185" s="367">
        <v>251666.6666666661</v>
      </c>
      <c r="X7185" s="384">
        <v>97693.239307445416</v>
      </c>
      <c r="Y7185" s="386">
        <v>679.49999999999852</v>
      </c>
      <c r="Z7185" s="367"/>
      <c r="AA7185" s="367"/>
      <c r="AB7185" s="367"/>
      <c r="AC7185" s="367"/>
      <c r="AD7185" s="367"/>
      <c r="AE7185" s="367"/>
      <c r="AF7185" s="367"/>
      <c r="AG7185" s="367"/>
      <c r="AH7185" s="367"/>
      <c r="AI7185" s="367"/>
      <c r="AJ7185" s="367"/>
      <c r="AK7185" s="367"/>
      <c r="AL7185" s="367"/>
      <c r="AM7185" s="367"/>
      <c r="AN7185" s="367"/>
      <c r="AO7185" s="367"/>
      <c r="AP7185" s="367"/>
      <c r="AQ7185" s="367"/>
      <c r="AR7185" s="367"/>
      <c r="AS7185" s="367"/>
      <c r="AT7185" s="367"/>
    </row>
    <row r="7186" spans="2:46" ht="13.8">
      <c r="B7186" s="26">
        <v>25.333333333333375</v>
      </c>
      <c r="C7186" s="363">
        <v>574.40875519426856</v>
      </c>
      <c r="D7186" s="367">
        <v>684.00000000000114</v>
      </c>
      <c r="E7186" s="367">
        <v>7069.7674418604793</v>
      </c>
      <c r="F7186" s="367">
        <v>-53837.753865545768</v>
      </c>
      <c r="G7186" s="367">
        <v>684.00000000000136</v>
      </c>
      <c r="H7186" s="367">
        <v>38000</v>
      </c>
      <c r="I7186" s="384">
        <v>-690740.75465746806</v>
      </c>
      <c r="J7186" s="367">
        <v>684</v>
      </c>
      <c r="K7186" s="367">
        <v>9212.1212121212229</v>
      </c>
      <c r="L7186" s="384">
        <v>58499.001183177796</v>
      </c>
      <c r="M7186" s="367">
        <v>684.00000000000091</v>
      </c>
      <c r="N7186" s="367">
        <v>152</v>
      </c>
      <c r="O7186" s="384">
        <v>-301.75932309459546</v>
      </c>
      <c r="P7186" s="367">
        <v>9.918000000000001</v>
      </c>
      <c r="Q7186" s="367">
        <v>152</v>
      </c>
      <c r="R7186" s="384">
        <v>1007.1369762756277</v>
      </c>
      <c r="S7186" s="367">
        <v>9.5760000000000005</v>
      </c>
      <c r="T7186" s="367">
        <v>5241.3793103448252</v>
      </c>
      <c r="U7186" s="384">
        <v>33738.176161635944</v>
      </c>
      <c r="V7186" s="367">
        <v>683.99999999999977</v>
      </c>
      <c r="W7186" s="367">
        <v>253333.33333333276</v>
      </c>
      <c r="X7186" s="384">
        <v>98326.170725117088</v>
      </c>
      <c r="Y7186" s="386">
        <v>683.99999999999852</v>
      </c>
      <c r="Z7186" s="367"/>
      <c r="AA7186" s="367"/>
      <c r="AB7186" s="367"/>
      <c r="AC7186" s="367"/>
      <c r="AD7186" s="367"/>
      <c r="AE7186" s="367"/>
      <c r="AF7186" s="367"/>
      <c r="AG7186" s="367"/>
      <c r="AH7186" s="367"/>
      <c r="AI7186" s="367"/>
      <c r="AJ7186" s="367"/>
      <c r="AK7186" s="367"/>
      <c r="AL7186" s="367"/>
      <c r="AM7186" s="367"/>
      <c r="AN7186" s="367"/>
      <c r="AO7186" s="367"/>
      <c r="AP7186" s="367"/>
      <c r="AQ7186" s="367"/>
      <c r="AR7186" s="367"/>
      <c r="AS7186" s="367"/>
      <c r="AT7186" s="367"/>
    </row>
    <row r="7187" spans="2:46" ht="13.8">
      <c r="B7187" s="26">
        <v>25.500000000000043</v>
      </c>
      <c r="C7187" s="363">
        <v>578.18540922688794</v>
      </c>
      <c r="D7187" s="367">
        <v>688.50000000000114</v>
      </c>
      <c r="E7187" s="367">
        <v>7116.2790697674563</v>
      </c>
      <c r="F7187" s="367">
        <v>-54681.874308084218</v>
      </c>
      <c r="G7187" s="367">
        <v>688.50000000000148</v>
      </c>
      <c r="H7187" s="367">
        <v>38250</v>
      </c>
      <c r="I7187" s="384">
        <v>-701052.91321525001</v>
      </c>
      <c r="J7187" s="367">
        <v>688.5</v>
      </c>
      <c r="K7187" s="367">
        <v>9272.727272727283</v>
      </c>
      <c r="L7187" s="384">
        <v>58508.848283111212</v>
      </c>
      <c r="M7187" s="367">
        <v>688.50000000000091</v>
      </c>
      <c r="N7187" s="367">
        <v>153</v>
      </c>
      <c r="O7187" s="384">
        <v>-309.81507253664876</v>
      </c>
      <c r="P7187" s="367">
        <v>9.98325</v>
      </c>
      <c r="Q7187" s="367">
        <v>153</v>
      </c>
      <c r="R7187" s="384">
        <v>1010.8978728405912</v>
      </c>
      <c r="S7187" s="367">
        <v>9.6389999999999993</v>
      </c>
      <c r="T7187" s="367">
        <v>5275.8620689655145</v>
      </c>
      <c r="U7187" s="384">
        <v>33579.995632305778</v>
      </c>
      <c r="V7187" s="367">
        <v>688.49999999999966</v>
      </c>
      <c r="W7187" s="367">
        <v>254999.99999999942</v>
      </c>
      <c r="X7187" s="384">
        <v>98958.917357564031</v>
      </c>
      <c r="Y7187" s="386">
        <v>688.49999999999841</v>
      </c>
      <c r="Z7187" s="367"/>
      <c r="AA7187" s="367"/>
      <c r="AB7187" s="367"/>
      <c r="AC7187" s="367"/>
      <c r="AD7187" s="367"/>
      <c r="AE7187" s="367"/>
      <c r="AF7187" s="367"/>
      <c r="AG7187" s="367"/>
      <c r="AH7187" s="367"/>
      <c r="AI7187" s="367"/>
      <c r="AJ7187" s="367"/>
      <c r="AK7187" s="367"/>
      <c r="AL7187" s="367"/>
      <c r="AM7187" s="367"/>
      <c r="AN7187" s="367"/>
      <c r="AO7187" s="367"/>
      <c r="AP7187" s="367"/>
      <c r="AQ7187" s="367"/>
      <c r="AR7187" s="367"/>
      <c r="AS7187" s="367"/>
      <c r="AT7187" s="367"/>
    </row>
    <row r="7188" spans="2:46" ht="13.8">
      <c r="B7188" s="26">
        <v>25.66666666666671</v>
      </c>
      <c r="C7188" s="363">
        <v>581.96203252832083</v>
      </c>
      <c r="D7188" s="367">
        <v>693.00000000000125</v>
      </c>
      <c r="E7188" s="367">
        <v>7162.7906976744334</v>
      </c>
      <c r="F7188" s="367">
        <v>-55532.398994981129</v>
      </c>
      <c r="G7188" s="367">
        <v>693.00000000000148</v>
      </c>
      <c r="H7188" s="367">
        <v>38500</v>
      </c>
      <c r="I7188" s="384">
        <v>-711440.46800162888</v>
      </c>
      <c r="J7188" s="367">
        <v>693</v>
      </c>
      <c r="K7188" s="367">
        <v>9333.333333333343</v>
      </c>
      <c r="L7188" s="384">
        <v>58513.793229450428</v>
      </c>
      <c r="M7188" s="367">
        <v>693.0000000000008</v>
      </c>
      <c r="N7188" s="367">
        <v>154</v>
      </c>
      <c r="O7188" s="384">
        <v>-317.95017479880005</v>
      </c>
      <c r="P7188" s="367">
        <v>10.048500000000001</v>
      </c>
      <c r="Q7188" s="367">
        <v>154</v>
      </c>
      <c r="R7188" s="384">
        <v>1014.6213183651007</v>
      </c>
      <c r="S7188" s="367">
        <v>9.702</v>
      </c>
      <c r="T7188" s="367">
        <v>5310.3448275862038</v>
      </c>
      <c r="U7188" s="384">
        <v>33416.84592369973</v>
      </c>
      <c r="V7188" s="367">
        <v>692.99999999999966</v>
      </c>
      <c r="W7188" s="367">
        <v>256666.66666666607</v>
      </c>
      <c r="X7188" s="384">
        <v>99591.479204786257</v>
      </c>
      <c r="Y7188" s="386">
        <v>692.99999999999841</v>
      </c>
      <c r="Z7188" s="367"/>
      <c r="AA7188" s="367"/>
      <c r="AB7188" s="367"/>
      <c r="AC7188" s="367"/>
      <c r="AD7188" s="367"/>
      <c r="AE7188" s="367"/>
      <c r="AF7188" s="367"/>
      <c r="AG7188" s="367"/>
      <c r="AH7188" s="367"/>
      <c r="AI7188" s="367"/>
      <c r="AJ7188" s="367"/>
      <c r="AK7188" s="367"/>
      <c r="AL7188" s="367"/>
      <c r="AM7188" s="367"/>
      <c r="AN7188" s="367"/>
      <c r="AO7188" s="367"/>
      <c r="AP7188" s="367"/>
      <c r="AQ7188" s="367"/>
      <c r="AR7188" s="367"/>
      <c r="AS7188" s="367"/>
      <c r="AT7188" s="367"/>
    </row>
    <row r="7189" spans="2:46" ht="13.8">
      <c r="B7189" s="26">
        <v>25.833333333333378</v>
      </c>
      <c r="C7189" s="363">
        <v>585.73862509856724</v>
      </c>
      <c r="D7189" s="367">
        <v>697.50000000000125</v>
      </c>
      <c r="E7189" s="367">
        <v>7209.3023255814105</v>
      </c>
      <c r="F7189" s="367">
        <v>-56389.32792623651</v>
      </c>
      <c r="G7189" s="367">
        <v>697.50000000000148</v>
      </c>
      <c r="H7189" s="367">
        <v>38750</v>
      </c>
      <c r="I7189" s="384">
        <v>-721903.41901660454</v>
      </c>
      <c r="J7189" s="367">
        <v>697.5</v>
      </c>
      <c r="K7189" s="367">
        <v>9393.9393939394031</v>
      </c>
      <c r="L7189" s="384">
        <v>58513.836022195457</v>
      </c>
      <c r="M7189" s="367">
        <v>697.5000000000008</v>
      </c>
      <c r="N7189" s="367">
        <v>155</v>
      </c>
      <c r="O7189" s="384">
        <v>-326.16462988104894</v>
      </c>
      <c r="P7189" s="367">
        <v>10.11375</v>
      </c>
      <c r="Q7189" s="367">
        <v>155</v>
      </c>
      <c r="R7189" s="384">
        <v>1018.307312849156</v>
      </c>
      <c r="S7189" s="367">
        <v>9.7650000000000006</v>
      </c>
      <c r="T7189" s="367">
        <v>5344.8275862068931</v>
      </c>
      <c r="U7189" s="384">
        <v>33248.727035817821</v>
      </c>
      <c r="V7189" s="367">
        <v>697.49999999999955</v>
      </c>
      <c r="W7189" s="367">
        <v>258333.33333333273</v>
      </c>
      <c r="X7189" s="384">
        <v>100223.85626678377</v>
      </c>
      <c r="Y7189" s="386">
        <v>697.49999999999841</v>
      </c>
      <c r="Z7189" s="367"/>
      <c r="AA7189" s="367"/>
      <c r="AB7189" s="367"/>
      <c r="AC7189" s="367"/>
      <c r="AD7189" s="367"/>
      <c r="AE7189" s="367"/>
      <c r="AF7189" s="367"/>
      <c r="AG7189" s="367"/>
      <c r="AH7189" s="367"/>
      <c r="AI7189" s="367"/>
      <c r="AJ7189" s="367"/>
      <c r="AK7189" s="367"/>
      <c r="AL7189" s="367"/>
      <c r="AM7189" s="367"/>
      <c r="AN7189" s="367"/>
      <c r="AO7189" s="367"/>
      <c r="AP7189" s="367"/>
      <c r="AQ7189" s="367"/>
      <c r="AR7189" s="367"/>
      <c r="AS7189" s="367"/>
      <c r="AT7189" s="367"/>
    </row>
    <row r="7190" spans="2:46" ht="13.8">
      <c r="B7190" s="26">
        <v>26.000000000000046</v>
      </c>
      <c r="C7190" s="363">
        <v>589.51518693762716</v>
      </c>
      <c r="D7190" s="367">
        <v>702.00000000000125</v>
      </c>
      <c r="E7190" s="367">
        <v>7255.8139534883876</v>
      </c>
      <c r="F7190" s="367">
        <v>-57252.661101850354</v>
      </c>
      <c r="G7190" s="367">
        <v>702.00000000000148</v>
      </c>
      <c r="H7190" s="367">
        <v>39000</v>
      </c>
      <c r="I7190" s="384">
        <v>-732441.76626017748</v>
      </c>
      <c r="J7190" s="367">
        <v>702</v>
      </c>
      <c r="K7190" s="367">
        <v>9454.5454545454631</v>
      </c>
      <c r="L7190" s="384">
        <v>58508.976661346293</v>
      </c>
      <c r="M7190" s="367">
        <v>702.0000000000008</v>
      </c>
      <c r="N7190" s="367">
        <v>156</v>
      </c>
      <c r="O7190" s="384">
        <v>-334.45843778339599</v>
      </c>
      <c r="P7190" s="367">
        <v>10.179</v>
      </c>
      <c r="Q7190" s="367">
        <v>156</v>
      </c>
      <c r="R7190" s="384">
        <v>1021.9558562927569</v>
      </c>
      <c r="S7190" s="367">
        <v>9.8280000000000012</v>
      </c>
      <c r="T7190" s="367">
        <v>5379.3103448275824</v>
      </c>
      <c r="U7190" s="384">
        <v>33075.638968660038</v>
      </c>
      <c r="V7190" s="367">
        <v>701.99999999999955</v>
      </c>
      <c r="W7190" s="367">
        <v>259999.99999999939</v>
      </c>
      <c r="X7190" s="384">
        <v>100856.04854355652</v>
      </c>
      <c r="Y7190" s="386">
        <v>701.99999999999841</v>
      </c>
      <c r="Z7190" s="367"/>
      <c r="AA7190" s="367"/>
      <c r="AB7190" s="367"/>
      <c r="AC7190" s="367"/>
      <c r="AD7190" s="367"/>
      <c r="AE7190" s="367"/>
      <c r="AF7190" s="367"/>
      <c r="AG7190" s="367"/>
      <c r="AH7190" s="367"/>
      <c r="AI7190" s="367"/>
      <c r="AJ7190" s="367"/>
      <c r="AK7190" s="367"/>
      <c r="AL7190" s="367"/>
      <c r="AM7190" s="367"/>
      <c r="AN7190" s="367"/>
      <c r="AO7190" s="367"/>
      <c r="AP7190" s="367"/>
      <c r="AQ7190" s="367"/>
      <c r="AR7190" s="367"/>
      <c r="AS7190" s="367"/>
      <c r="AT7190" s="367"/>
    </row>
    <row r="7191" spans="2:46" ht="13.8">
      <c r="B7191" s="26">
        <v>26.166666666666714</v>
      </c>
      <c r="C7191" s="363">
        <v>593.29171804550072</v>
      </c>
      <c r="D7191" s="367">
        <v>706.50000000000125</v>
      </c>
      <c r="E7191" s="367">
        <v>7302.3255813953647</v>
      </c>
      <c r="F7191" s="367">
        <v>-58122.398521822681</v>
      </c>
      <c r="G7191" s="367">
        <v>706.50000000000148</v>
      </c>
      <c r="H7191" s="367">
        <v>39250</v>
      </c>
      <c r="I7191" s="384">
        <v>-743055.50973234698</v>
      </c>
      <c r="J7191" s="367">
        <v>706.5</v>
      </c>
      <c r="K7191" s="367">
        <v>9515.1515151515232</v>
      </c>
      <c r="L7191" s="384">
        <v>58499.215146902934</v>
      </c>
      <c r="M7191" s="367">
        <v>706.50000000000068</v>
      </c>
      <c r="N7191" s="367">
        <v>157</v>
      </c>
      <c r="O7191" s="384">
        <v>-342.83159850584053</v>
      </c>
      <c r="P7191" s="367">
        <v>10.244249999999999</v>
      </c>
      <c r="Q7191" s="367">
        <v>157</v>
      </c>
      <c r="R7191" s="384">
        <v>1025.5669486959039</v>
      </c>
      <c r="S7191" s="367">
        <v>9.891</v>
      </c>
      <c r="T7191" s="367">
        <v>5413.7931034482717</v>
      </c>
      <c r="U7191" s="384">
        <v>32897.581722226379</v>
      </c>
      <c r="V7191" s="367">
        <v>706.49999999999955</v>
      </c>
      <c r="W7191" s="367">
        <v>261666.66666666605</v>
      </c>
      <c r="X7191" s="384">
        <v>101488.05603510451</v>
      </c>
      <c r="Y7191" s="386">
        <v>706.49999999999829</v>
      </c>
      <c r="Z7191" s="367"/>
      <c r="AA7191" s="367"/>
      <c r="AB7191" s="367"/>
      <c r="AC7191" s="367"/>
      <c r="AD7191" s="367"/>
      <c r="AE7191" s="367"/>
      <c r="AF7191" s="367"/>
      <c r="AG7191" s="367"/>
      <c r="AH7191" s="367"/>
      <c r="AI7191" s="367"/>
      <c r="AJ7191" s="367"/>
      <c r="AK7191" s="367"/>
      <c r="AL7191" s="367"/>
      <c r="AM7191" s="367"/>
      <c r="AN7191" s="367"/>
      <c r="AO7191" s="367"/>
      <c r="AP7191" s="367"/>
      <c r="AQ7191" s="367"/>
      <c r="AR7191" s="367"/>
      <c r="AS7191" s="367"/>
      <c r="AT7191" s="367"/>
    </row>
    <row r="7192" spans="2:46" ht="13.8">
      <c r="B7192" s="26">
        <v>26.333333333333382</v>
      </c>
      <c r="C7192" s="363">
        <v>597.06821842218778</v>
      </c>
      <c r="D7192" s="367">
        <v>711.00000000000136</v>
      </c>
      <c r="E7192" s="367">
        <v>7348.8372093023418</v>
      </c>
      <c r="F7192" s="367">
        <v>-58998.540186153492</v>
      </c>
      <c r="G7192" s="367">
        <v>711.00000000000159</v>
      </c>
      <c r="H7192" s="367">
        <v>39500</v>
      </c>
      <c r="I7192" s="384">
        <v>-753744.64943311363</v>
      </c>
      <c r="J7192" s="367">
        <v>711</v>
      </c>
      <c r="K7192" s="367">
        <v>9575.7575757575833</v>
      </c>
      <c r="L7192" s="384">
        <v>58484.551478865375</v>
      </c>
      <c r="M7192" s="367">
        <v>711.00000000000068</v>
      </c>
      <c r="N7192" s="367">
        <v>158</v>
      </c>
      <c r="O7192" s="384">
        <v>-351.28411204838312</v>
      </c>
      <c r="P7192" s="367">
        <v>10.3095</v>
      </c>
      <c r="Q7192" s="367">
        <v>158</v>
      </c>
      <c r="R7192" s="384">
        <v>1029.1405900585967</v>
      </c>
      <c r="S7192" s="367">
        <v>9.9540000000000006</v>
      </c>
      <c r="T7192" s="367">
        <v>5448.275862068961</v>
      </c>
      <c r="U7192" s="384">
        <v>32714.555296516864</v>
      </c>
      <c r="V7192" s="367">
        <v>710.99999999999943</v>
      </c>
      <c r="W7192" s="367">
        <v>263333.33333333273</v>
      </c>
      <c r="X7192" s="384">
        <v>102119.87874142785</v>
      </c>
      <c r="Y7192" s="386">
        <v>710.99999999999841</v>
      </c>
      <c r="Z7192" s="367"/>
      <c r="AA7192" s="367"/>
      <c r="AB7192" s="367"/>
      <c r="AC7192" s="367"/>
      <c r="AD7192" s="367"/>
      <c r="AE7192" s="367"/>
      <c r="AF7192" s="367"/>
      <c r="AG7192" s="367"/>
      <c r="AH7192" s="367"/>
      <c r="AI7192" s="367"/>
      <c r="AJ7192" s="367"/>
      <c r="AK7192" s="367"/>
      <c r="AL7192" s="367"/>
      <c r="AM7192" s="367"/>
      <c r="AN7192" s="367"/>
      <c r="AO7192" s="367"/>
      <c r="AP7192" s="367"/>
      <c r="AQ7192" s="367"/>
      <c r="AR7192" s="367"/>
      <c r="AS7192" s="367"/>
      <c r="AT7192" s="367"/>
    </row>
    <row r="7193" spans="2:46" ht="13.8">
      <c r="B7193" s="26">
        <v>26.50000000000005</v>
      </c>
      <c r="C7193" s="363">
        <v>600.84468806768837</v>
      </c>
      <c r="D7193" s="367">
        <v>715.50000000000136</v>
      </c>
      <c r="E7193" s="367">
        <v>7395.3488372093188</v>
      </c>
      <c r="F7193" s="367">
        <v>-59881.086094842751</v>
      </c>
      <c r="G7193" s="367">
        <v>715.50000000000159</v>
      </c>
      <c r="H7193" s="367">
        <v>39750</v>
      </c>
      <c r="I7193" s="384">
        <v>-764509.1853624772</v>
      </c>
      <c r="J7193" s="367">
        <v>715.5</v>
      </c>
      <c r="K7193" s="367">
        <v>9636.3636363636433</v>
      </c>
      <c r="L7193" s="384">
        <v>58464.985657233636</v>
      </c>
      <c r="M7193" s="367">
        <v>715.50000000000045</v>
      </c>
      <c r="N7193" s="367">
        <v>159</v>
      </c>
      <c r="O7193" s="384">
        <v>-359.81597841102337</v>
      </c>
      <c r="P7193" s="367">
        <v>10.374749999999999</v>
      </c>
      <c r="Q7193" s="367">
        <v>159</v>
      </c>
      <c r="R7193" s="384">
        <v>1032.6767803808352</v>
      </c>
      <c r="S7193" s="367">
        <v>10.017000000000001</v>
      </c>
      <c r="T7193" s="367">
        <v>5482.7586206896503</v>
      </c>
      <c r="U7193" s="384">
        <v>32526.559691531471</v>
      </c>
      <c r="V7193" s="367">
        <v>715.49999999999943</v>
      </c>
      <c r="W7193" s="367">
        <v>264999.99999999942</v>
      </c>
      <c r="X7193" s="384">
        <v>102751.51666252641</v>
      </c>
      <c r="Y7193" s="386">
        <v>715.49999999999841</v>
      </c>
      <c r="Z7193" s="367"/>
      <c r="AA7193" s="367"/>
      <c r="AB7193" s="367"/>
      <c r="AC7193" s="367"/>
      <c r="AD7193" s="367"/>
      <c r="AE7193" s="367"/>
      <c r="AF7193" s="367"/>
      <c r="AG7193" s="367"/>
      <c r="AH7193" s="367"/>
      <c r="AI7193" s="367"/>
      <c r="AJ7193" s="367"/>
      <c r="AK7193" s="367"/>
      <c r="AL7193" s="367"/>
      <c r="AM7193" s="367"/>
      <c r="AN7193" s="367"/>
      <c r="AO7193" s="367"/>
      <c r="AP7193" s="367"/>
      <c r="AQ7193" s="367"/>
      <c r="AR7193" s="367"/>
      <c r="AS7193" s="367"/>
      <c r="AT7193" s="367"/>
    </row>
    <row r="7194" spans="2:46" ht="13.8">
      <c r="B7194" s="26">
        <v>26.666666666666718</v>
      </c>
      <c r="C7194" s="363">
        <v>604.62112698200247</v>
      </c>
      <c r="D7194" s="367">
        <v>720.00000000000136</v>
      </c>
      <c r="E7194" s="367">
        <v>7441.8604651162959</v>
      </c>
      <c r="F7194" s="367">
        <v>-60770.036247890486</v>
      </c>
      <c r="G7194" s="367">
        <v>720.00000000000159</v>
      </c>
      <c r="H7194" s="367">
        <v>40000</v>
      </c>
      <c r="I7194" s="384">
        <v>-775349.11752043781</v>
      </c>
      <c r="J7194" s="367">
        <v>720</v>
      </c>
      <c r="K7194" s="367">
        <v>9696.9696969697034</v>
      </c>
      <c r="L7194" s="384">
        <v>58440.517682007689</v>
      </c>
      <c r="M7194" s="367">
        <v>720.00000000000057</v>
      </c>
      <c r="N7194" s="367">
        <v>160</v>
      </c>
      <c r="O7194" s="384">
        <v>-368.4271975937616</v>
      </c>
      <c r="P7194" s="367">
        <v>10.44</v>
      </c>
      <c r="Q7194" s="367">
        <v>160</v>
      </c>
      <c r="R7194" s="384">
        <v>1036.1755196626195</v>
      </c>
      <c r="S7194" s="367">
        <v>10.079999999999998</v>
      </c>
      <c r="T7194" s="367">
        <v>5517.2413793103397</v>
      </c>
      <c r="U7194" s="384">
        <v>32333.594907270206</v>
      </c>
      <c r="V7194" s="367">
        <v>719.99999999999943</v>
      </c>
      <c r="W7194" s="367">
        <v>266666.6666666661</v>
      </c>
      <c r="X7194" s="384">
        <v>103382.96979840024</v>
      </c>
      <c r="Y7194" s="386">
        <v>719.99999999999841</v>
      </c>
      <c r="Z7194" s="367"/>
      <c r="AA7194" s="367"/>
      <c r="AB7194" s="367"/>
      <c r="AC7194" s="367"/>
      <c r="AD7194" s="367"/>
      <c r="AE7194" s="367"/>
      <c r="AF7194" s="367"/>
      <c r="AG7194" s="367"/>
      <c r="AH7194" s="367"/>
      <c r="AI7194" s="367"/>
      <c r="AJ7194" s="367"/>
      <c r="AK7194" s="367"/>
      <c r="AL7194" s="367"/>
      <c r="AM7194" s="367"/>
      <c r="AN7194" s="367"/>
      <c r="AO7194" s="367"/>
      <c r="AP7194" s="367"/>
      <c r="AQ7194" s="367"/>
      <c r="AR7194" s="367"/>
      <c r="AS7194" s="367"/>
      <c r="AT7194" s="367"/>
    </row>
    <row r="7195" spans="2:46" ht="13.8">
      <c r="B7195" s="26">
        <v>26.833333333333385</v>
      </c>
      <c r="C7195" s="363">
        <v>608.39753516512997</v>
      </c>
      <c r="D7195" s="367">
        <v>724.50000000000136</v>
      </c>
      <c r="E7195" s="367">
        <v>7488.372093023273</v>
      </c>
      <c r="F7195" s="367">
        <v>-61665.390645296691</v>
      </c>
      <c r="G7195" s="367">
        <v>724.50000000000159</v>
      </c>
      <c r="H7195" s="367">
        <v>40250</v>
      </c>
      <c r="I7195" s="384">
        <v>-786264.44590699533</v>
      </c>
      <c r="J7195" s="367">
        <v>724.5</v>
      </c>
      <c r="K7195" s="367">
        <v>9757.5757575757634</v>
      </c>
      <c r="L7195" s="384">
        <v>58411.147553187548</v>
      </c>
      <c r="M7195" s="367">
        <v>724.50000000000057</v>
      </c>
      <c r="N7195" s="367">
        <v>161</v>
      </c>
      <c r="O7195" s="384">
        <v>-377.11776959659773</v>
      </c>
      <c r="P7195" s="367">
        <v>10.50525</v>
      </c>
      <c r="Q7195" s="367">
        <v>161</v>
      </c>
      <c r="R7195" s="384">
        <v>1039.6368079039494</v>
      </c>
      <c r="S7195" s="367">
        <v>10.142999999999999</v>
      </c>
      <c r="T7195" s="367">
        <v>5551.724137931029</v>
      </c>
      <c r="U7195" s="384">
        <v>32135.66094373307</v>
      </c>
      <c r="V7195" s="367">
        <v>724.49999999999932</v>
      </c>
      <c r="W7195" s="367">
        <v>268333.33333333279</v>
      </c>
      <c r="X7195" s="384">
        <v>104014.23814904939</v>
      </c>
      <c r="Y7195" s="386">
        <v>724.49999999999852</v>
      </c>
      <c r="Z7195" s="367"/>
      <c r="AA7195" s="367"/>
      <c r="AB7195" s="367"/>
      <c r="AC7195" s="367"/>
      <c r="AD7195" s="367"/>
      <c r="AE7195" s="367"/>
      <c r="AF7195" s="367"/>
      <c r="AG7195" s="367"/>
      <c r="AH7195" s="367"/>
      <c r="AI7195" s="367"/>
      <c r="AJ7195" s="367"/>
      <c r="AK7195" s="367"/>
      <c r="AL7195" s="367"/>
      <c r="AM7195" s="367"/>
      <c r="AN7195" s="367"/>
      <c r="AO7195" s="367"/>
      <c r="AP7195" s="367"/>
      <c r="AQ7195" s="367"/>
      <c r="AR7195" s="367"/>
      <c r="AS7195" s="367"/>
      <c r="AT7195" s="367"/>
    </row>
    <row r="7196" spans="2:46" ht="13.8">
      <c r="B7196" s="26">
        <v>27.000000000000053</v>
      </c>
      <c r="C7196" s="363">
        <v>612.17391261707121</v>
      </c>
      <c r="D7196" s="367">
        <v>729.00000000000136</v>
      </c>
      <c r="E7196" s="367">
        <v>7534.8837209302501</v>
      </c>
      <c r="F7196" s="367">
        <v>-62567.149287061409</v>
      </c>
      <c r="G7196" s="367">
        <v>729.00000000000182</v>
      </c>
      <c r="H7196" s="367">
        <v>40500</v>
      </c>
      <c r="I7196" s="384">
        <v>-797255.17052214989</v>
      </c>
      <c r="J7196" s="367">
        <v>729</v>
      </c>
      <c r="K7196" s="367">
        <v>9818.1818181818235</v>
      </c>
      <c r="L7196" s="384">
        <v>58376.875270773213</v>
      </c>
      <c r="M7196" s="367">
        <v>729.00000000000034</v>
      </c>
      <c r="N7196" s="367">
        <v>162</v>
      </c>
      <c r="O7196" s="384">
        <v>-385.88769441953139</v>
      </c>
      <c r="P7196" s="367">
        <v>10.570499999999999</v>
      </c>
      <c r="Q7196" s="367">
        <v>162</v>
      </c>
      <c r="R7196" s="384">
        <v>1043.0606451048257</v>
      </c>
      <c r="S7196" s="367">
        <v>10.206</v>
      </c>
      <c r="T7196" s="367">
        <v>5586.2068965517183</v>
      </c>
      <c r="U7196" s="384">
        <v>31932.757800920066</v>
      </c>
      <c r="V7196" s="367">
        <v>728.99999999999932</v>
      </c>
      <c r="W7196" s="367">
        <v>269999.99999999948</v>
      </c>
      <c r="X7196" s="384">
        <v>104645.32171447376</v>
      </c>
      <c r="Y7196" s="386">
        <v>728.99999999999852</v>
      </c>
      <c r="Z7196" s="367"/>
      <c r="AA7196" s="367"/>
      <c r="AB7196" s="367"/>
      <c r="AC7196" s="367"/>
      <c r="AD7196" s="367"/>
      <c r="AE7196" s="367"/>
      <c r="AF7196" s="367"/>
      <c r="AG7196" s="367"/>
      <c r="AH7196" s="367"/>
      <c r="AI7196" s="367"/>
      <c r="AJ7196" s="367"/>
      <c r="AK7196" s="367"/>
      <c r="AL7196" s="367"/>
      <c r="AM7196" s="367"/>
      <c r="AN7196" s="367"/>
      <c r="AO7196" s="367"/>
      <c r="AP7196" s="367"/>
      <c r="AQ7196" s="367"/>
      <c r="AR7196" s="367"/>
      <c r="AS7196" s="367"/>
      <c r="AT7196" s="367"/>
    </row>
    <row r="7197" spans="2:46" ht="13.8">
      <c r="B7197" s="26">
        <v>27.166666666666721</v>
      </c>
      <c r="C7197" s="363">
        <v>615.95025933782597</v>
      </c>
      <c r="D7197" s="367">
        <v>733.50000000000148</v>
      </c>
      <c r="E7197" s="367">
        <v>7581.3953488372272</v>
      </c>
      <c r="F7197" s="367">
        <v>-63475.312173184553</v>
      </c>
      <c r="G7197" s="367">
        <v>733.50000000000182</v>
      </c>
      <c r="H7197" s="367">
        <v>40750</v>
      </c>
      <c r="I7197" s="384">
        <v>-808321.29136590124</v>
      </c>
      <c r="J7197" s="367">
        <v>733.5</v>
      </c>
      <c r="K7197" s="367">
        <v>9878.7878787878835</v>
      </c>
      <c r="L7197" s="384">
        <v>58337.700834764684</v>
      </c>
      <c r="M7197" s="367">
        <v>733.50000000000045</v>
      </c>
      <c r="N7197" s="367">
        <v>163</v>
      </c>
      <c r="O7197" s="384">
        <v>-394.73697206256315</v>
      </c>
      <c r="P7197" s="367">
        <v>10.63575</v>
      </c>
      <c r="Q7197" s="367">
        <v>163</v>
      </c>
      <c r="R7197" s="384">
        <v>1046.4470312652475</v>
      </c>
      <c r="S7197" s="367">
        <v>10.269</v>
      </c>
      <c r="T7197" s="367">
        <v>5620.6896551724076</v>
      </c>
      <c r="U7197" s="384">
        <v>31724.885478831195</v>
      </c>
      <c r="V7197" s="367">
        <v>733.4999999999992</v>
      </c>
      <c r="W7197" s="367">
        <v>271666.66666666616</v>
      </c>
      <c r="X7197" s="384">
        <v>105276.2204946734</v>
      </c>
      <c r="Y7197" s="386">
        <v>733.49999999999864</v>
      </c>
      <c r="Z7197" s="367"/>
      <c r="AA7197" s="367"/>
      <c r="AB7197" s="367"/>
      <c r="AC7197" s="367"/>
      <c r="AD7197" s="367"/>
      <c r="AE7197" s="367"/>
      <c r="AF7197" s="367"/>
      <c r="AG7197" s="367"/>
      <c r="AH7197" s="367"/>
      <c r="AI7197" s="367"/>
      <c r="AJ7197" s="367"/>
      <c r="AK7197" s="367"/>
      <c r="AL7197" s="367"/>
      <c r="AM7197" s="367"/>
      <c r="AN7197" s="367"/>
      <c r="AO7197" s="367"/>
      <c r="AP7197" s="367"/>
      <c r="AQ7197" s="367"/>
      <c r="AR7197" s="367"/>
      <c r="AS7197" s="367"/>
      <c r="AT7197" s="367"/>
    </row>
    <row r="7198" spans="2:46" ht="13.8">
      <c r="B7198" s="26">
        <v>27.333333333333389</v>
      </c>
      <c r="C7198" s="363">
        <v>619.72657532739436</v>
      </c>
      <c r="D7198" s="367">
        <v>738.00000000000148</v>
      </c>
      <c r="E7198" s="367">
        <v>7627.9069767442043</v>
      </c>
      <c r="F7198" s="367">
        <v>-64389.879303666174</v>
      </c>
      <c r="G7198" s="367">
        <v>738.00000000000182</v>
      </c>
      <c r="H7198" s="367">
        <v>41000</v>
      </c>
      <c r="I7198" s="384">
        <v>-819462.80843824928</v>
      </c>
      <c r="J7198" s="367">
        <v>737.99999999999989</v>
      </c>
      <c r="K7198" s="367">
        <v>9939.3939393939436</v>
      </c>
      <c r="L7198" s="384">
        <v>58293.624245161969</v>
      </c>
      <c r="M7198" s="367">
        <v>738.00000000000045</v>
      </c>
      <c r="N7198" s="367">
        <v>164</v>
      </c>
      <c r="O7198" s="384">
        <v>-403.66560252569258</v>
      </c>
      <c r="P7198" s="367">
        <v>10.700999999999999</v>
      </c>
      <c r="Q7198" s="367">
        <v>164</v>
      </c>
      <c r="R7198" s="384">
        <v>1049.795966385215</v>
      </c>
      <c r="S7198" s="367">
        <v>10.331999999999999</v>
      </c>
      <c r="T7198" s="367">
        <v>5655.1724137930969</v>
      </c>
      <c r="U7198" s="384">
        <v>31512.043977466448</v>
      </c>
      <c r="V7198" s="367">
        <v>737.9999999999992</v>
      </c>
      <c r="W7198" s="367">
        <v>273333.33333333285</v>
      </c>
      <c r="X7198" s="384">
        <v>105906.93448964832</v>
      </c>
      <c r="Y7198" s="386">
        <v>737.99999999999864</v>
      </c>
      <c r="Z7198" s="367"/>
      <c r="AA7198" s="367"/>
      <c r="AB7198" s="367"/>
      <c r="AC7198" s="367"/>
      <c r="AD7198" s="367"/>
      <c r="AE7198" s="367"/>
      <c r="AF7198" s="367"/>
      <c r="AG7198" s="367"/>
      <c r="AH7198" s="367"/>
      <c r="AI7198" s="367"/>
      <c r="AJ7198" s="367"/>
      <c r="AK7198" s="367"/>
      <c r="AL7198" s="367"/>
      <c r="AM7198" s="367"/>
      <c r="AN7198" s="367"/>
      <c r="AO7198" s="367"/>
      <c r="AP7198" s="367"/>
      <c r="AQ7198" s="367"/>
      <c r="AR7198" s="367"/>
      <c r="AS7198" s="367"/>
      <c r="AT7198" s="367"/>
    </row>
    <row r="7199" spans="2:46" ht="13.8">
      <c r="B7199" s="26">
        <v>27.500000000000057</v>
      </c>
      <c r="C7199" s="363">
        <v>623.50286058577615</v>
      </c>
      <c r="D7199" s="367">
        <v>742.50000000000148</v>
      </c>
      <c r="E7199" s="367">
        <v>7674.4186046511813</v>
      </c>
      <c r="F7199" s="367">
        <v>-65310.850678506256</v>
      </c>
      <c r="G7199" s="367">
        <v>742.50000000000182</v>
      </c>
      <c r="H7199" s="367">
        <v>41250</v>
      </c>
      <c r="I7199" s="384">
        <v>-830679.72173919471</v>
      </c>
      <c r="J7199" s="367">
        <v>742.49999999999989</v>
      </c>
      <c r="K7199" s="367">
        <v>10000.000000000004</v>
      </c>
      <c r="L7199" s="384">
        <v>58244.645501965046</v>
      </c>
      <c r="M7199" s="367">
        <v>742.50000000000034</v>
      </c>
      <c r="N7199" s="367">
        <v>165</v>
      </c>
      <c r="O7199" s="384">
        <v>-412.67358580892011</v>
      </c>
      <c r="P7199" s="367">
        <v>10.766250000000001</v>
      </c>
      <c r="Q7199" s="367">
        <v>165</v>
      </c>
      <c r="R7199" s="384">
        <v>1053.1074504647286</v>
      </c>
      <c r="S7199" s="367">
        <v>10.395</v>
      </c>
      <c r="T7199" s="367">
        <v>5689.6551724137862</v>
      </c>
      <c r="U7199" s="384">
        <v>31294.233296825831</v>
      </c>
      <c r="V7199" s="367">
        <v>742.4999999999992</v>
      </c>
      <c r="W7199" s="367">
        <v>274999.99999999953</v>
      </c>
      <c r="X7199" s="384">
        <v>106537.46369939849</v>
      </c>
      <c r="Y7199" s="386">
        <v>742.49999999999864</v>
      </c>
      <c r="Z7199" s="367"/>
      <c r="AA7199" s="367"/>
      <c r="AB7199" s="367"/>
      <c r="AC7199" s="367"/>
      <c r="AD7199" s="367"/>
      <c r="AE7199" s="367"/>
      <c r="AF7199" s="367"/>
      <c r="AG7199" s="367"/>
      <c r="AH7199" s="367"/>
      <c r="AI7199" s="367"/>
      <c r="AJ7199" s="367"/>
      <c r="AK7199" s="367"/>
      <c r="AL7199" s="367"/>
      <c r="AM7199" s="367"/>
      <c r="AN7199" s="367"/>
      <c r="AO7199" s="367"/>
      <c r="AP7199" s="367"/>
      <c r="AQ7199" s="367"/>
      <c r="AR7199" s="367"/>
      <c r="AS7199" s="367"/>
      <c r="AT7199" s="367"/>
    </row>
    <row r="7200" spans="2:46" ht="13.8">
      <c r="B7200" s="26">
        <v>27.666666666666725</v>
      </c>
      <c r="C7200" s="363">
        <v>627.27911511297157</v>
      </c>
      <c r="D7200" s="367">
        <v>747.00000000000159</v>
      </c>
      <c r="E7200" s="367">
        <v>7720.9302325581584</v>
      </c>
      <c r="F7200" s="367">
        <v>-66238.226297704838</v>
      </c>
      <c r="G7200" s="367">
        <v>747.00000000000193</v>
      </c>
      <c r="H7200" s="367">
        <v>41500</v>
      </c>
      <c r="I7200" s="384">
        <v>-841972.03126873693</v>
      </c>
      <c r="J7200" s="367">
        <v>746.99999999999989</v>
      </c>
      <c r="K7200" s="367">
        <v>10060.606060606064</v>
      </c>
      <c r="L7200" s="384">
        <v>58190.764605173936</v>
      </c>
      <c r="M7200" s="367">
        <v>747.00000000000034</v>
      </c>
      <c r="N7200" s="367">
        <v>166</v>
      </c>
      <c r="O7200" s="384">
        <v>-421.76092191224518</v>
      </c>
      <c r="P7200" s="367">
        <v>10.8315</v>
      </c>
      <c r="Q7200" s="367">
        <v>166</v>
      </c>
      <c r="R7200" s="384">
        <v>1056.3814835037879</v>
      </c>
      <c r="S7200" s="367">
        <v>10.458</v>
      </c>
      <c r="T7200" s="367">
        <v>5724.1379310344755</v>
      </c>
      <c r="U7200" s="384">
        <v>31071.453436909345</v>
      </c>
      <c r="V7200" s="367">
        <v>746.99999999999909</v>
      </c>
      <c r="W7200" s="367">
        <v>276666.66666666622</v>
      </c>
      <c r="X7200" s="384">
        <v>107167.80812392394</v>
      </c>
      <c r="Y7200" s="386">
        <v>746.99999999999875</v>
      </c>
      <c r="Z7200" s="367"/>
      <c r="AA7200" s="367"/>
      <c r="AB7200" s="367"/>
      <c r="AC7200" s="367"/>
      <c r="AD7200" s="367"/>
      <c r="AE7200" s="367"/>
      <c r="AF7200" s="367"/>
      <c r="AG7200" s="367"/>
      <c r="AH7200" s="367"/>
      <c r="AI7200" s="367"/>
      <c r="AJ7200" s="367"/>
      <c r="AK7200" s="367"/>
      <c r="AL7200" s="367"/>
      <c r="AM7200" s="367"/>
      <c r="AN7200" s="367"/>
      <c r="AO7200" s="367"/>
      <c r="AP7200" s="367"/>
      <c r="AQ7200" s="367"/>
      <c r="AR7200" s="367"/>
      <c r="AS7200" s="367"/>
      <c r="AT7200" s="367"/>
    </row>
    <row r="7201" spans="2:46" ht="13.8">
      <c r="B7201" s="26">
        <v>27.833333333333393</v>
      </c>
      <c r="C7201" s="363">
        <v>631.05533890898062</v>
      </c>
      <c r="D7201" s="367">
        <v>751.50000000000171</v>
      </c>
      <c r="E7201" s="367">
        <v>7767.4418604651355</v>
      </c>
      <c r="F7201" s="367">
        <v>-67172.006161261874</v>
      </c>
      <c r="G7201" s="367">
        <v>751.50000000000193</v>
      </c>
      <c r="H7201" s="367">
        <v>41750</v>
      </c>
      <c r="I7201" s="384">
        <v>-853339.73702687619</v>
      </c>
      <c r="J7201" s="367">
        <v>751.49999999999989</v>
      </c>
      <c r="K7201" s="367">
        <v>10121.212121212124</v>
      </c>
      <c r="L7201" s="384">
        <v>58131.981554788617</v>
      </c>
      <c r="M7201" s="367">
        <v>751.50000000000034</v>
      </c>
      <c r="N7201" s="367">
        <v>167</v>
      </c>
      <c r="O7201" s="384">
        <v>-430.92761083566825</v>
      </c>
      <c r="P7201" s="367">
        <v>10.896750000000001</v>
      </c>
      <c r="Q7201" s="367">
        <v>167</v>
      </c>
      <c r="R7201" s="384">
        <v>1059.6180655023929</v>
      </c>
      <c r="S7201" s="367">
        <v>10.520999999999999</v>
      </c>
      <c r="T7201" s="367">
        <v>5758.6206896551648</v>
      </c>
      <c r="U7201" s="384">
        <v>30843.704397716981</v>
      </c>
      <c r="V7201" s="367">
        <v>751.49999999999909</v>
      </c>
      <c r="W7201" s="367">
        <v>278333.33333333291</v>
      </c>
      <c r="X7201" s="384">
        <v>107797.96776322467</v>
      </c>
      <c r="Y7201" s="386">
        <v>751.49999999999875</v>
      </c>
      <c r="Z7201" s="367"/>
      <c r="AA7201" s="367"/>
      <c r="AB7201" s="367"/>
      <c r="AC7201" s="367"/>
      <c r="AD7201" s="367"/>
      <c r="AE7201" s="367"/>
      <c r="AF7201" s="367"/>
      <c r="AG7201" s="367"/>
      <c r="AH7201" s="367"/>
      <c r="AI7201" s="367"/>
      <c r="AJ7201" s="367"/>
      <c r="AK7201" s="367"/>
      <c r="AL7201" s="367"/>
      <c r="AM7201" s="367"/>
      <c r="AN7201" s="367"/>
      <c r="AO7201" s="367"/>
      <c r="AP7201" s="367"/>
      <c r="AQ7201" s="367"/>
      <c r="AR7201" s="367"/>
      <c r="AS7201" s="367"/>
      <c r="AT7201" s="367"/>
    </row>
    <row r="7202" spans="2:46" ht="13.8">
      <c r="B7202" s="26">
        <v>28.00000000000006</v>
      </c>
      <c r="C7202" s="363">
        <v>634.83153197380307</v>
      </c>
      <c r="D7202" s="367">
        <v>756.00000000000171</v>
      </c>
      <c r="E7202" s="367">
        <v>7813.9534883721126</v>
      </c>
      <c r="F7202" s="367">
        <v>-68112.190269177372</v>
      </c>
      <c r="G7202" s="367">
        <v>756.00000000000193</v>
      </c>
      <c r="H7202" s="367">
        <v>42000</v>
      </c>
      <c r="I7202" s="384">
        <v>-864782.83901361225</v>
      </c>
      <c r="J7202" s="367">
        <v>755.99999999999989</v>
      </c>
      <c r="K7202" s="367">
        <v>10181.818181818184</v>
      </c>
      <c r="L7202" s="384">
        <v>58068.296350809127</v>
      </c>
      <c r="M7202" s="367">
        <v>756.00000000000023</v>
      </c>
      <c r="N7202" s="367">
        <v>168</v>
      </c>
      <c r="O7202" s="384">
        <v>-440.17365257918885</v>
      </c>
      <c r="P7202" s="367">
        <v>10.962</v>
      </c>
      <c r="Q7202" s="367">
        <v>168</v>
      </c>
      <c r="R7202" s="384">
        <v>1062.817196460544</v>
      </c>
      <c r="S7202" s="367">
        <v>10.584</v>
      </c>
      <c r="T7202" s="367">
        <v>5793.1034482758541</v>
      </c>
      <c r="U7202" s="384">
        <v>30610.986179248761</v>
      </c>
      <c r="V7202" s="367">
        <v>755.99999999999898</v>
      </c>
      <c r="W7202" s="367">
        <v>279999.99999999959</v>
      </c>
      <c r="X7202" s="384">
        <v>108427.94261730068</v>
      </c>
      <c r="Y7202" s="386">
        <v>755.99999999999898</v>
      </c>
      <c r="Z7202" s="367"/>
      <c r="AA7202" s="367"/>
      <c r="AB7202" s="367"/>
      <c r="AC7202" s="367"/>
      <c r="AD7202" s="367"/>
      <c r="AE7202" s="367"/>
      <c r="AF7202" s="367"/>
      <c r="AG7202" s="367"/>
      <c r="AH7202" s="367"/>
      <c r="AI7202" s="367"/>
      <c r="AJ7202" s="367"/>
      <c r="AK7202" s="367"/>
      <c r="AL7202" s="367"/>
      <c r="AM7202" s="367"/>
      <c r="AN7202" s="367"/>
      <c r="AO7202" s="367"/>
      <c r="AP7202" s="367"/>
      <c r="AQ7202" s="367"/>
      <c r="AR7202" s="367"/>
      <c r="AS7202" s="367"/>
      <c r="AT7202" s="367"/>
    </row>
    <row r="7203" spans="2:46" ht="13.8">
      <c r="B7203" s="26">
        <v>28.166666666666728</v>
      </c>
      <c r="C7203" s="363">
        <v>638.60769430743892</v>
      </c>
      <c r="D7203" s="367">
        <v>760.50000000000171</v>
      </c>
      <c r="E7203" s="367">
        <v>7860.4651162790897</v>
      </c>
      <c r="F7203" s="367">
        <v>-69058.778621451333</v>
      </c>
      <c r="G7203" s="367">
        <v>760.50000000000193</v>
      </c>
      <c r="H7203" s="367">
        <v>42250</v>
      </c>
      <c r="I7203" s="384">
        <v>-876301.33722894534</v>
      </c>
      <c r="J7203" s="367">
        <v>760.49999999999989</v>
      </c>
      <c r="K7203" s="367">
        <v>10242.424242424244</v>
      </c>
      <c r="L7203" s="384">
        <v>57999.708993235428</v>
      </c>
      <c r="M7203" s="367">
        <v>760.50000000000023</v>
      </c>
      <c r="N7203" s="367">
        <v>169</v>
      </c>
      <c r="O7203" s="384">
        <v>-449.49904714280763</v>
      </c>
      <c r="P7203" s="367">
        <v>11.02725</v>
      </c>
      <c r="Q7203" s="367">
        <v>169</v>
      </c>
      <c r="R7203" s="384">
        <v>1065.9788763782408</v>
      </c>
      <c r="S7203" s="367">
        <v>10.647</v>
      </c>
      <c r="T7203" s="367">
        <v>5827.5862068965434</v>
      </c>
      <c r="U7203" s="384">
        <v>30373.298781504665</v>
      </c>
      <c r="V7203" s="367">
        <v>760.49999999999898</v>
      </c>
      <c r="W7203" s="367">
        <v>281666.66666666628</v>
      </c>
      <c r="X7203" s="384">
        <v>109057.73268615193</v>
      </c>
      <c r="Y7203" s="386">
        <v>760.49999999999898</v>
      </c>
      <c r="Z7203" s="367"/>
      <c r="AA7203" s="367"/>
      <c r="AB7203" s="367"/>
      <c r="AC7203" s="367"/>
      <c r="AD7203" s="367"/>
      <c r="AE7203" s="367"/>
      <c r="AF7203" s="367"/>
      <c r="AG7203" s="367"/>
      <c r="AH7203" s="367"/>
      <c r="AI7203" s="367"/>
      <c r="AJ7203" s="367"/>
      <c r="AK7203" s="367"/>
      <c r="AL7203" s="367"/>
      <c r="AM7203" s="367"/>
      <c r="AN7203" s="367"/>
      <c r="AO7203" s="367"/>
      <c r="AP7203" s="367"/>
      <c r="AQ7203" s="367"/>
      <c r="AR7203" s="367"/>
      <c r="AS7203" s="367"/>
      <c r="AT7203" s="367"/>
    </row>
    <row r="7204" spans="2:46" ht="13.8">
      <c r="B7204" s="26">
        <v>28.333333333333396</v>
      </c>
      <c r="C7204" s="363">
        <v>642.38382590988863</v>
      </c>
      <c r="D7204" s="367">
        <v>765.00000000000171</v>
      </c>
      <c r="E7204" s="367">
        <v>7906.9767441860668</v>
      </c>
      <c r="F7204" s="367">
        <v>-70011.77121808377</v>
      </c>
      <c r="G7204" s="367">
        <v>765.00000000000193</v>
      </c>
      <c r="H7204" s="367">
        <v>42500</v>
      </c>
      <c r="I7204" s="384">
        <v>-887895.23167287558</v>
      </c>
      <c r="J7204" s="367">
        <v>764.99999999999989</v>
      </c>
      <c r="K7204" s="367">
        <v>10303.030303030304</v>
      </c>
      <c r="L7204" s="384">
        <v>57926.219482067529</v>
      </c>
      <c r="M7204" s="367">
        <v>765.00000000000023</v>
      </c>
      <c r="N7204" s="367">
        <v>170</v>
      </c>
      <c r="O7204" s="384">
        <v>-458.90379452652411</v>
      </c>
      <c r="P7204" s="367">
        <v>11.092500000000001</v>
      </c>
      <c r="Q7204" s="367">
        <v>170</v>
      </c>
      <c r="R7204" s="384">
        <v>1069.1031052554836</v>
      </c>
      <c r="S7204" s="367">
        <v>10.71</v>
      </c>
      <c r="T7204" s="367">
        <v>5862.0689655172328</v>
      </c>
      <c r="U7204" s="384">
        <v>30130.642204484695</v>
      </c>
      <c r="V7204" s="367">
        <v>764.99999999999898</v>
      </c>
      <c r="W7204" s="367">
        <v>283333.33333333296</v>
      </c>
      <c r="X7204" s="384">
        <v>109687.33796977847</v>
      </c>
      <c r="Y7204" s="386">
        <v>764.99999999999898</v>
      </c>
      <c r="Z7204" s="367"/>
      <c r="AA7204" s="367"/>
      <c r="AB7204" s="367"/>
      <c r="AC7204" s="367"/>
      <c r="AD7204" s="367"/>
      <c r="AE7204" s="367"/>
      <c r="AF7204" s="367"/>
      <c r="AG7204" s="367"/>
      <c r="AH7204" s="367"/>
      <c r="AI7204" s="367"/>
      <c r="AJ7204" s="367"/>
      <c r="AK7204" s="367"/>
      <c r="AL7204" s="367"/>
      <c r="AM7204" s="367"/>
      <c r="AN7204" s="367"/>
      <c r="AO7204" s="367"/>
      <c r="AP7204" s="367"/>
      <c r="AQ7204" s="367"/>
      <c r="AR7204" s="367"/>
      <c r="AS7204" s="367"/>
      <c r="AT7204" s="367"/>
    </row>
    <row r="7205" spans="2:46" ht="13.8">
      <c r="B7205" s="26">
        <v>28.500000000000064</v>
      </c>
      <c r="C7205" s="363">
        <v>646.15992678115163</v>
      </c>
      <c r="D7205" s="367">
        <v>769.50000000000171</v>
      </c>
      <c r="E7205" s="367">
        <v>7953.4883720930438</v>
      </c>
      <c r="F7205" s="367">
        <v>-70971.168059074698</v>
      </c>
      <c r="G7205" s="367">
        <v>769.50000000000205</v>
      </c>
      <c r="H7205" s="367">
        <v>42750</v>
      </c>
      <c r="I7205" s="384">
        <v>-899564.52234540251</v>
      </c>
      <c r="J7205" s="367">
        <v>769.49999999999989</v>
      </c>
      <c r="K7205" s="367">
        <v>10363.636363636364</v>
      </c>
      <c r="L7205" s="384">
        <v>57847.827817305442</v>
      </c>
      <c r="M7205" s="367">
        <v>769.50000000000011</v>
      </c>
      <c r="N7205" s="367">
        <v>171</v>
      </c>
      <c r="O7205" s="384">
        <v>-468.38789473033825</v>
      </c>
      <c r="P7205" s="367">
        <v>11.15775</v>
      </c>
      <c r="Q7205" s="367">
        <v>171</v>
      </c>
      <c r="R7205" s="384">
        <v>1072.1898830922717</v>
      </c>
      <c r="S7205" s="367">
        <v>10.773</v>
      </c>
      <c r="T7205" s="367">
        <v>5896.5517241379221</v>
      </c>
      <c r="U7205" s="384">
        <v>29883.016448188861</v>
      </c>
      <c r="V7205" s="367">
        <v>769.49999999999886</v>
      </c>
      <c r="W7205" s="367">
        <v>284999.99999999965</v>
      </c>
      <c r="X7205" s="384">
        <v>110316.75846818027</v>
      </c>
      <c r="Y7205" s="386">
        <v>769.49999999999909</v>
      </c>
      <c r="Z7205" s="367"/>
      <c r="AA7205" s="367"/>
      <c r="AB7205" s="367"/>
      <c r="AC7205" s="367"/>
      <c r="AD7205" s="367"/>
      <c r="AE7205" s="367"/>
      <c r="AF7205" s="367"/>
      <c r="AG7205" s="367"/>
      <c r="AH7205" s="367"/>
      <c r="AI7205" s="367"/>
      <c r="AJ7205" s="367"/>
      <c r="AK7205" s="367"/>
      <c r="AL7205" s="367"/>
      <c r="AM7205" s="367"/>
      <c r="AN7205" s="367"/>
      <c r="AO7205" s="367"/>
      <c r="AP7205" s="367"/>
      <c r="AQ7205" s="367"/>
      <c r="AR7205" s="367"/>
      <c r="AS7205" s="367"/>
      <c r="AT7205" s="367"/>
    </row>
    <row r="7206" spans="2:46" ht="13.8">
      <c r="B7206" s="26">
        <v>28.666666666666732</v>
      </c>
      <c r="C7206" s="363">
        <v>649.93599692122825</v>
      </c>
      <c r="D7206" s="367">
        <v>774.00000000000182</v>
      </c>
      <c r="E7206" s="367">
        <v>8000.0000000000209</v>
      </c>
      <c r="F7206" s="367">
        <v>-71936.969144424089</v>
      </c>
      <c r="G7206" s="367">
        <v>774.00000000000205</v>
      </c>
      <c r="H7206" s="367">
        <v>43000</v>
      </c>
      <c r="I7206" s="384">
        <v>-911309.20924652659</v>
      </c>
      <c r="J7206" s="367">
        <v>773.99999999999989</v>
      </c>
      <c r="K7206" s="367">
        <v>10424.242424242424</v>
      </c>
      <c r="L7206" s="384">
        <v>57764.533998949169</v>
      </c>
      <c r="M7206" s="367">
        <v>774.00000000000011</v>
      </c>
      <c r="N7206" s="367">
        <v>172</v>
      </c>
      <c r="O7206" s="384">
        <v>-477.95134775425043</v>
      </c>
      <c r="P7206" s="367">
        <v>11.223000000000001</v>
      </c>
      <c r="Q7206" s="367">
        <v>172</v>
      </c>
      <c r="R7206" s="384">
        <v>1075.2392098886062</v>
      </c>
      <c r="S7206" s="367">
        <v>10.836</v>
      </c>
      <c r="T7206" s="367">
        <v>5931.0344827586114</v>
      </c>
      <c r="U7206" s="384">
        <v>29630.421512617151</v>
      </c>
      <c r="V7206" s="367">
        <v>773.99999999999886</v>
      </c>
      <c r="W7206" s="367">
        <v>286666.66666666634</v>
      </c>
      <c r="X7206" s="384">
        <v>110945.99418135731</v>
      </c>
      <c r="Y7206" s="386">
        <v>773.99999999999909</v>
      </c>
      <c r="Z7206" s="367"/>
      <c r="AA7206" s="367"/>
      <c r="AB7206" s="367"/>
      <c r="AC7206" s="367"/>
      <c r="AD7206" s="367"/>
      <c r="AE7206" s="367"/>
      <c r="AF7206" s="367"/>
      <c r="AG7206" s="367"/>
      <c r="AH7206" s="367"/>
      <c r="AI7206" s="367"/>
      <c r="AJ7206" s="367"/>
      <c r="AK7206" s="367"/>
      <c r="AL7206" s="367"/>
      <c r="AM7206" s="367"/>
      <c r="AN7206" s="367"/>
      <c r="AO7206" s="367"/>
      <c r="AP7206" s="367"/>
      <c r="AQ7206" s="367"/>
      <c r="AR7206" s="367"/>
      <c r="AS7206" s="367"/>
      <c r="AT7206" s="367"/>
    </row>
    <row r="7207" spans="2:46" ht="13.8">
      <c r="B7207" s="26">
        <v>28.8333333333334</v>
      </c>
      <c r="C7207" s="363">
        <v>653.71203633011851</v>
      </c>
      <c r="D7207" s="367">
        <v>778.50000000000182</v>
      </c>
      <c r="E7207" s="367">
        <v>8046.511627906998</v>
      </c>
      <c r="F7207" s="367">
        <v>-72909.174474131942</v>
      </c>
      <c r="G7207" s="367">
        <v>778.50000000000205</v>
      </c>
      <c r="H7207" s="367">
        <v>43250</v>
      </c>
      <c r="I7207" s="384">
        <v>-923129.29237624735</v>
      </c>
      <c r="J7207" s="367">
        <v>778.49999999999989</v>
      </c>
      <c r="K7207" s="367">
        <v>10484.848484848484</v>
      </c>
      <c r="L7207" s="384">
        <v>57676.338026998696</v>
      </c>
      <c r="M7207" s="367">
        <v>778.49999999999989</v>
      </c>
      <c r="N7207" s="367">
        <v>173</v>
      </c>
      <c r="O7207" s="384">
        <v>-487.59415359826028</v>
      </c>
      <c r="P7207" s="367">
        <v>11.28825</v>
      </c>
      <c r="Q7207" s="367">
        <v>173</v>
      </c>
      <c r="R7207" s="384">
        <v>1078.2510856444862</v>
      </c>
      <c r="S7207" s="367">
        <v>10.899000000000001</v>
      </c>
      <c r="T7207" s="367">
        <v>5965.5172413793007</v>
      </c>
      <c r="U7207" s="384">
        <v>29372.857397769571</v>
      </c>
      <c r="V7207" s="367">
        <v>778.49999999999875</v>
      </c>
      <c r="W7207" s="367">
        <v>288333.33333333302</v>
      </c>
      <c r="X7207" s="384">
        <v>111575.04510930966</v>
      </c>
      <c r="Y7207" s="386">
        <v>778.49999999999909</v>
      </c>
      <c r="Z7207" s="367"/>
      <c r="AA7207" s="367"/>
      <c r="AB7207" s="367"/>
      <c r="AC7207" s="367"/>
      <c r="AD7207" s="367"/>
      <c r="AE7207" s="367"/>
      <c r="AF7207" s="367"/>
      <c r="AG7207" s="367"/>
      <c r="AH7207" s="367"/>
      <c r="AI7207" s="367"/>
      <c r="AJ7207" s="367"/>
      <c r="AK7207" s="367"/>
      <c r="AL7207" s="367"/>
      <c r="AM7207" s="367"/>
      <c r="AN7207" s="367"/>
      <c r="AO7207" s="367"/>
      <c r="AP7207" s="367"/>
      <c r="AQ7207" s="367"/>
      <c r="AR7207" s="367"/>
      <c r="AS7207" s="367"/>
      <c r="AT7207" s="367"/>
    </row>
    <row r="7208" spans="2:46" ht="13.8">
      <c r="B7208" s="26">
        <v>29.000000000000068</v>
      </c>
      <c r="C7208" s="363">
        <v>657.48804500782228</v>
      </c>
      <c r="D7208" s="367">
        <v>783.00000000000182</v>
      </c>
      <c r="E7208" s="367">
        <v>8093.0232558139751</v>
      </c>
      <c r="F7208" s="367">
        <v>-73887.784048198271</v>
      </c>
      <c r="G7208" s="367">
        <v>783.00000000000205</v>
      </c>
      <c r="H7208" s="367">
        <v>43500</v>
      </c>
      <c r="I7208" s="384">
        <v>-935024.77173456573</v>
      </c>
      <c r="J7208" s="367">
        <v>783</v>
      </c>
      <c r="K7208" s="367">
        <v>10545.454545454544</v>
      </c>
      <c r="L7208" s="384">
        <v>57583.239901454013</v>
      </c>
      <c r="M7208" s="367">
        <v>783</v>
      </c>
      <c r="N7208" s="367">
        <v>174</v>
      </c>
      <c r="O7208" s="384">
        <v>-497.31631226236806</v>
      </c>
      <c r="P7208" s="367">
        <v>11.3535</v>
      </c>
      <c r="Q7208" s="367">
        <v>174</v>
      </c>
      <c r="R7208" s="384">
        <v>1081.2255103599121</v>
      </c>
      <c r="S7208" s="367">
        <v>10.962</v>
      </c>
      <c r="T7208" s="367">
        <v>5999.99999999999</v>
      </c>
      <c r="U7208" s="384">
        <v>29110.324103646122</v>
      </c>
      <c r="V7208" s="367">
        <v>782.99999999999875</v>
      </c>
      <c r="W7208" s="367">
        <v>289999.99999999971</v>
      </c>
      <c r="X7208" s="384">
        <v>112203.91125203726</v>
      </c>
      <c r="Y7208" s="386">
        <v>782.9999999999992</v>
      </c>
      <c r="Z7208" s="367"/>
      <c r="AA7208" s="367"/>
      <c r="AB7208" s="367"/>
      <c r="AC7208" s="367"/>
      <c r="AD7208" s="367"/>
      <c r="AE7208" s="367"/>
      <c r="AF7208" s="367"/>
      <c r="AG7208" s="367"/>
      <c r="AH7208" s="367"/>
      <c r="AI7208" s="367"/>
      <c r="AJ7208" s="367"/>
      <c r="AK7208" s="367"/>
      <c r="AL7208" s="367"/>
      <c r="AM7208" s="367"/>
      <c r="AN7208" s="367"/>
      <c r="AO7208" s="367"/>
      <c r="AP7208" s="367"/>
      <c r="AQ7208" s="367"/>
      <c r="AR7208" s="367"/>
      <c r="AS7208" s="367"/>
      <c r="AT7208" s="367"/>
    </row>
    <row r="7209" spans="2:46" ht="13.8">
      <c r="B7209" s="26">
        <v>29.166666666666735</v>
      </c>
      <c r="C7209" s="363">
        <v>661.26402295433934</v>
      </c>
      <c r="D7209" s="367">
        <v>787.50000000000182</v>
      </c>
      <c r="E7209" s="367">
        <v>8139.5348837209522</v>
      </c>
      <c r="F7209" s="367">
        <v>-74872.797866623092</v>
      </c>
      <c r="G7209" s="367">
        <v>787.50000000000216</v>
      </c>
      <c r="H7209" s="367">
        <v>43750</v>
      </c>
      <c r="I7209" s="384">
        <v>-946995.64732148068</v>
      </c>
      <c r="J7209" s="367">
        <v>787.5</v>
      </c>
      <c r="K7209" s="367">
        <v>10606.060606060604</v>
      </c>
      <c r="L7209" s="384">
        <v>57485.239622315145</v>
      </c>
      <c r="M7209" s="367">
        <v>787.5</v>
      </c>
      <c r="N7209" s="367">
        <v>175</v>
      </c>
      <c r="O7209" s="384">
        <v>-507.11782374657349</v>
      </c>
      <c r="P7209" s="367">
        <v>11.418749999999999</v>
      </c>
      <c r="Q7209" s="367">
        <v>175</v>
      </c>
      <c r="R7209" s="384">
        <v>1084.1624840348838</v>
      </c>
      <c r="S7209" s="367">
        <v>11.025</v>
      </c>
      <c r="T7209" s="367">
        <v>6034.4827586206793</v>
      </c>
      <c r="U7209" s="384">
        <v>28842.821630246799</v>
      </c>
      <c r="V7209" s="367">
        <v>787.49999999999875</v>
      </c>
      <c r="W7209" s="367">
        <v>291666.6666666664</v>
      </c>
      <c r="X7209" s="384">
        <v>112832.59260954011</v>
      </c>
      <c r="Y7209" s="386">
        <v>787.4999999999992</v>
      </c>
      <c r="Z7209" s="367"/>
      <c r="AA7209" s="367"/>
      <c r="AB7209" s="367"/>
      <c r="AC7209" s="367"/>
      <c r="AD7209" s="367"/>
      <c r="AE7209" s="367"/>
      <c r="AF7209" s="367"/>
      <c r="AG7209" s="367"/>
      <c r="AH7209" s="367"/>
      <c r="AI7209" s="367"/>
      <c r="AJ7209" s="367"/>
      <c r="AK7209" s="367"/>
      <c r="AL7209" s="367"/>
      <c r="AM7209" s="367"/>
      <c r="AN7209" s="367"/>
      <c r="AO7209" s="367"/>
      <c r="AP7209" s="367"/>
      <c r="AQ7209" s="367"/>
      <c r="AR7209" s="367"/>
      <c r="AS7209" s="367"/>
      <c r="AT7209" s="367"/>
    </row>
    <row r="7210" spans="2:46" ht="13.8">
      <c r="B7210" s="26">
        <v>29.333333333333403</v>
      </c>
      <c r="C7210" s="363">
        <v>665.03997016967037</v>
      </c>
      <c r="D7210" s="367">
        <v>792.00000000000193</v>
      </c>
      <c r="E7210" s="367">
        <v>8186.0465116279292</v>
      </c>
      <c r="F7210" s="367">
        <v>-75864.215929406331</v>
      </c>
      <c r="G7210" s="367">
        <v>792.00000000000216</v>
      </c>
      <c r="H7210" s="367">
        <v>44000</v>
      </c>
      <c r="I7210" s="384">
        <v>-959041.91913699242</v>
      </c>
      <c r="J7210" s="367">
        <v>792</v>
      </c>
      <c r="K7210" s="367">
        <v>10666.666666666664</v>
      </c>
      <c r="L7210" s="384">
        <v>57382.337189582089</v>
      </c>
      <c r="M7210" s="367">
        <v>791.99999999999977</v>
      </c>
      <c r="N7210" s="367">
        <v>176</v>
      </c>
      <c r="O7210" s="384">
        <v>-516.99868805087692</v>
      </c>
      <c r="P7210" s="367">
        <v>11.484</v>
      </c>
      <c r="Q7210" s="367">
        <v>176</v>
      </c>
      <c r="R7210" s="384">
        <v>1087.0620066694014</v>
      </c>
      <c r="S7210" s="367">
        <v>11.088000000000001</v>
      </c>
      <c r="T7210" s="367">
        <v>6068.9655172413686</v>
      </c>
      <c r="U7210" s="384">
        <v>28570.349977571612</v>
      </c>
      <c r="V7210" s="367">
        <v>791.99999999999864</v>
      </c>
      <c r="W7210" s="367">
        <v>293333.33333333308</v>
      </c>
      <c r="X7210" s="384">
        <v>113461.08918181824</v>
      </c>
      <c r="Y7210" s="386">
        <v>791.99999999999932</v>
      </c>
      <c r="Z7210" s="367"/>
      <c r="AA7210" s="367"/>
      <c r="AB7210" s="367"/>
      <c r="AC7210" s="367"/>
      <c r="AD7210" s="367"/>
      <c r="AE7210" s="367"/>
      <c r="AF7210" s="367"/>
      <c r="AG7210" s="367"/>
      <c r="AH7210" s="367"/>
      <c r="AI7210" s="367"/>
      <c r="AJ7210" s="367"/>
      <c r="AK7210" s="367"/>
      <c r="AL7210" s="367"/>
      <c r="AM7210" s="367"/>
      <c r="AN7210" s="367"/>
      <c r="AO7210" s="367"/>
      <c r="AP7210" s="367"/>
      <c r="AQ7210" s="367"/>
      <c r="AR7210" s="367"/>
      <c r="AS7210" s="367"/>
      <c r="AT7210" s="367"/>
    </row>
    <row r="7211" spans="2:46" ht="13.8">
      <c r="B7211" s="26">
        <v>29.500000000000071</v>
      </c>
      <c r="C7211" s="363">
        <v>668.81588665381457</v>
      </c>
      <c r="D7211" s="367">
        <v>796.50000000000193</v>
      </c>
      <c r="E7211" s="367">
        <v>8232.5581395349054</v>
      </c>
      <c r="F7211" s="367">
        <v>-76862.038236548062</v>
      </c>
      <c r="G7211" s="367">
        <v>796.50000000000205</v>
      </c>
      <c r="H7211" s="367">
        <v>44250</v>
      </c>
      <c r="I7211" s="384">
        <v>-971163.5871811012</v>
      </c>
      <c r="J7211" s="367">
        <v>796.5</v>
      </c>
      <c r="K7211" s="367">
        <v>10727.272727272724</v>
      </c>
      <c r="L7211" s="384">
        <v>57274.532603254833</v>
      </c>
      <c r="M7211" s="367">
        <v>796.49999999999989</v>
      </c>
      <c r="N7211" s="367">
        <v>177</v>
      </c>
      <c r="O7211" s="384">
        <v>-526.95890517527823</v>
      </c>
      <c r="P7211" s="367">
        <v>11.549250000000001</v>
      </c>
      <c r="Q7211" s="367">
        <v>177</v>
      </c>
      <c r="R7211" s="384">
        <v>1089.9240782634647</v>
      </c>
      <c r="S7211" s="367">
        <v>11.151000000000002</v>
      </c>
      <c r="T7211" s="367">
        <v>6103.4482758620579</v>
      </c>
      <c r="U7211" s="384">
        <v>28292.90914562055</v>
      </c>
      <c r="V7211" s="367">
        <v>796.49999999999864</v>
      </c>
      <c r="W7211" s="367">
        <v>294999.99999999977</v>
      </c>
      <c r="X7211" s="384">
        <v>114089.40096887166</v>
      </c>
      <c r="Y7211" s="386">
        <v>796.49999999999932</v>
      </c>
      <c r="Z7211" s="367"/>
      <c r="AA7211" s="367"/>
      <c r="AB7211" s="367"/>
      <c r="AC7211" s="367"/>
      <c r="AD7211" s="367"/>
      <c r="AE7211" s="367"/>
      <c r="AF7211" s="367"/>
      <c r="AG7211" s="367"/>
      <c r="AH7211" s="367"/>
      <c r="AI7211" s="367"/>
      <c r="AJ7211" s="367"/>
      <c r="AK7211" s="367"/>
      <c r="AL7211" s="367"/>
      <c r="AM7211" s="367"/>
      <c r="AN7211" s="367"/>
      <c r="AO7211" s="367"/>
      <c r="AP7211" s="367"/>
      <c r="AQ7211" s="367"/>
      <c r="AR7211" s="367"/>
      <c r="AS7211" s="367"/>
      <c r="AT7211" s="367"/>
    </row>
    <row r="7212" spans="2:46" ht="13.8">
      <c r="B7212" s="26">
        <v>29.666666666666739</v>
      </c>
      <c r="C7212" s="363">
        <v>672.59177240677252</v>
      </c>
      <c r="D7212" s="367">
        <v>801.00000000000193</v>
      </c>
      <c r="E7212" s="367">
        <v>8279.0697674418825</v>
      </c>
      <c r="F7212" s="367">
        <v>-77866.264788048269</v>
      </c>
      <c r="G7212" s="367">
        <v>801.00000000000216</v>
      </c>
      <c r="H7212" s="367">
        <v>44500</v>
      </c>
      <c r="I7212" s="384">
        <v>-983360.65145380702</v>
      </c>
      <c r="J7212" s="367">
        <v>801</v>
      </c>
      <c r="K7212" s="367">
        <v>10787.878787878784</v>
      </c>
      <c r="L7212" s="384">
        <v>57161.825863333383</v>
      </c>
      <c r="M7212" s="367">
        <v>800.99999999999989</v>
      </c>
      <c r="N7212" s="367">
        <v>178</v>
      </c>
      <c r="O7212" s="384">
        <v>-536.99847511977725</v>
      </c>
      <c r="P7212" s="367">
        <v>11.6145</v>
      </c>
      <c r="Q7212" s="367">
        <v>178</v>
      </c>
      <c r="R7212" s="384">
        <v>1092.7486988170738</v>
      </c>
      <c r="S7212" s="367">
        <v>11.213999999999999</v>
      </c>
      <c r="T7212" s="367">
        <v>6137.9310344827472</v>
      </c>
      <c r="U7212" s="384">
        <v>28010.499134393634</v>
      </c>
      <c r="V7212" s="367">
        <v>800.99999999999841</v>
      </c>
      <c r="W7212" s="367">
        <v>296666.66666666645</v>
      </c>
      <c r="X7212" s="384">
        <v>114717.52797070031</v>
      </c>
      <c r="Y7212" s="386">
        <v>800.99999999999932</v>
      </c>
      <c r="Z7212" s="367"/>
      <c r="AA7212" s="367"/>
      <c r="AB7212" s="367"/>
      <c r="AC7212" s="367"/>
      <c r="AD7212" s="367"/>
      <c r="AE7212" s="367"/>
      <c r="AF7212" s="367"/>
      <c r="AG7212" s="367"/>
      <c r="AH7212" s="367"/>
      <c r="AI7212" s="367"/>
      <c r="AJ7212" s="367"/>
      <c r="AK7212" s="367"/>
      <c r="AL7212" s="367"/>
      <c r="AM7212" s="367"/>
      <c r="AN7212" s="367"/>
      <c r="AO7212" s="367"/>
      <c r="AP7212" s="367"/>
      <c r="AQ7212" s="367"/>
      <c r="AR7212" s="367"/>
      <c r="AS7212" s="367"/>
      <c r="AT7212" s="367"/>
    </row>
    <row r="7213" spans="2:46" ht="13.8">
      <c r="B7213" s="26">
        <v>29.833333333333407</v>
      </c>
      <c r="C7213" s="363">
        <v>676.36762742854387</v>
      </c>
      <c r="D7213" s="367">
        <v>805.50000000000193</v>
      </c>
      <c r="E7213" s="367">
        <v>8325.5813953488596</v>
      </c>
      <c r="F7213" s="367">
        <v>-78876.895583906968</v>
      </c>
      <c r="G7213" s="367">
        <v>805.50000000000216</v>
      </c>
      <c r="H7213" s="367">
        <v>44750</v>
      </c>
      <c r="I7213" s="384">
        <v>-995633.11195510952</v>
      </c>
      <c r="J7213" s="367">
        <v>805.5</v>
      </c>
      <c r="K7213" s="367">
        <v>10848.484848484844</v>
      </c>
      <c r="L7213" s="384">
        <v>57044.216969817739</v>
      </c>
      <c r="M7213" s="367">
        <v>805.49999999999977</v>
      </c>
      <c r="N7213" s="367">
        <v>179</v>
      </c>
      <c r="O7213" s="384">
        <v>-547.11739788437421</v>
      </c>
      <c r="P7213" s="367">
        <v>11.67975</v>
      </c>
      <c r="Q7213" s="367">
        <v>179</v>
      </c>
      <c r="R7213" s="384">
        <v>1095.5358683302288</v>
      </c>
      <c r="S7213" s="367">
        <v>11.276999999999999</v>
      </c>
      <c r="T7213" s="367">
        <v>6172.4137931034365</v>
      </c>
      <c r="U7213" s="384">
        <v>27723.119943890822</v>
      </c>
      <c r="V7213" s="367">
        <v>805.49999999999852</v>
      </c>
      <c r="W7213" s="367">
        <v>298333.33333333314</v>
      </c>
      <c r="X7213" s="384">
        <v>115345.47018730426</v>
      </c>
      <c r="Y7213" s="386">
        <v>805.49999999999943</v>
      </c>
      <c r="Z7213" s="367"/>
      <c r="AA7213" s="367"/>
      <c r="AB7213" s="367"/>
      <c r="AC7213" s="367"/>
      <c r="AD7213" s="367"/>
      <c r="AE7213" s="367"/>
      <c r="AF7213" s="367"/>
      <c r="AG7213" s="367"/>
      <c r="AH7213" s="367"/>
      <c r="AI7213" s="367"/>
      <c r="AJ7213" s="367"/>
      <c r="AK7213" s="367"/>
      <c r="AL7213" s="367"/>
      <c r="AM7213" s="367"/>
      <c r="AN7213" s="367"/>
      <c r="AO7213" s="367"/>
      <c r="AP7213" s="367"/>
      <c r="AQ7213" s="367"/>
      <c r="AR7213" s="367"/>
      <c r="AS7213" s="367"/>
      <c r="AT7213" s="367"/>
    </row>
    <row r="7214" spans="2:46" ht="13.8">
      <c r="B7214" s="26">
        <v>30.000000000000075</v>
      </c>
      <c r="C7214" s="363">
        <v>680.14345171912885</v>
      </c>
      <c r="D7214" s="367">
        <v>810.00000000000205</v>
      </c>
      <c r="E7214" s="367">
        <v>8372.0930232558367</v>
      </c>
      <c r="F7214" s="367">
        <v>-79893.930624124143</v>
      </c>
      <c r="G7214" s="367">
        <v>810.00000000000227</v>
      </c>
      <c r="H7214" s="367">
        <v>45000</v>
      </c>
      <c r="I7214" s="384">
        <v>-1007980.9686850093</v>
      </c>
      <c r="J7214" s="367">
        <v>810</v>
      </c>
      <c r="K7214" s="367">
        <v>10909.090909090904</v>
      </c>
      <c r="L7214" s="384">
        <v>56921.705922707908</v>
      </c>
      <c r="M7214" s="367">
        <v>809.99999999999977</v>
      </c>
      <c r="N7214" s="367">
        <v>180</v>
      </c>
      <c r="O7214" s="384">
        <v>-557.31567346906877</v>
      </c>
      <c r="P7214" s="367">
        <v>11.744999999999999</v>
      </c>
      <c r="Q7214" s="367">
        <v>180</v>
      </c>
      <c r="R7214" s="384">
        <v>1098.2855868029299</v>
      </c>
      <c r="S7214" s="367">
        <v>11.34</v>
      </c>
      <c r="T7214" s="367">
        <v>6206.8965517241259</v>
      </c>
      <c r="U7214" s="384">
        <v>27430.771574112143</v>
      </c>
      <c r="V7214" s="367">
        <v>809.99999999999852</v>
      </c>
      <c r="W7214" s="367">
        <v>299999.99999999983</v>
      </c>
      <c r="X7214" s="384">
        <v>115973.22761868348</v>
      </c>
      <c r="Y7214" s="386">
        <v>809.99999999999943</v>
      </c>
      <c r="Z7214" s="367"/>
      <c r="AA7214" s="367"/>
      <c r="AB7214" s="367"/>
      <c r="AC7214" s="367"/>
      <c r="AD7214" s="367"/>
      <c r="AE7214" s="367"/>
      <c r="AF7214" s="367"/>
      <c r="AG7214" s="367"/>
      <c r="AH7214" s="367"/>
      <c r="AI7214" s="367"/>
      <c r="AJ7214" s="367"/>
      <c r="AK7214" s="367"/>
      <c r="AL7214" s="367"/>
      <c r="AM7214" s="367"/>
      <c r="AN7214" s="367"/>
      <c r="AO7214" s="367"/>
      <c r="AP7214" s="367"/>
      <c r="AQ7214" s="367"/>
      <c r="AR7214" s="367"/>
      <c r="AS7214" s="367"/>
      <c r="AT7214" s="367"/>
    </row>
    <row r="7215" spans="2:46" ht="13.8">
      <c r="B7215" s="26">
        <v>30.166666666666742</v>
      </c>
      <c r="C7215" s="363">
        <v>683.91924527852734</v>
      </c>
      <c r="D7215" s="367">
        <v>814.50000000000205</v>
      </c>
      <c r="E7215" s="367">
        <v>8418.6046511628138</v>
      </c>
      <c r="F7215" s="367">
        <v>-80917.369908699751</v>
      </c>
      <c r="G7215" s="367">
        <v>814.50000000000227</v>
      </c>
      <c r="H7215" s="367">
        <v>45250</v>
      </c>
      <c r="I7215" s="384">
        <v>-1020404.2216435057</v>
      </c>
      <c r="J7215" s="367">
        <v>814.5</v>
      </c>
      <c r="K7215" s="367">
        <v>10969.696969696965</v>
      </c>
      <c r="L7215" s="384">
        <v>56794.292722003869</v>
      </c>
      <c r="M7215" s="367">
        <v>814.49999999999977</v>
      </c>
      <c r="N7215" s="367">
        <v>181</v>
      </c>
      <c r="O7215" s="384">
        <v>-567.59330187386138</v>
      </c>
      <c r="P7215" s="367">
        <v>11.81025</v>
      </c>
      <c r="Q7215" s="367">
        <v>181</v>
      </c>
      <c r="R7215" s="384">
        <v>1100.9978542351762</v>
      </c>
      <c r="S7215" s="367">
        <v>11.402999999999999</v>
      </c>
      <c r="T7215" s="367">
        <v>6241.3793103448152</v>
      </c>
      <c r="U7215" s="384">
        <v>27133.454025057614</v>
      </c>
      <c r="V7215" s="367">
        <v>814.49999999999829</v>
      </c>
      <c r="W7215" s="367">
        <v>301666.66666666651</v>
      </c>
      <c r="X7215" s="384">
        <v>116600.80026483796</v>
      </c>
      <c r="Y7215" s="386">
        <v>814.49999999999955</v>
      </c>
      <c r="Z7215" s="367"/>
      <c r="AA7215" s="367"/>
      <c r="AB7215" s="367"/>
      <c r="AC7215" s="367"/>
      <c r="AD7215" s="367"/>
      <c r="AE7215" s="367"/>
      <c r="AF7215" s="367"/>
      <c r="AG7215" s="367"/>
      <c r="AH7215" s="367"/>
      <c r="AI7215" s="367"/>
      <c r="AJ7215" s="367"/>
      <c r="AK7215" s="367"/>
      <c r="AL7215" s="367"/>
      <c r="AM7215" s="367"/>
      <c r="AN7215" s="367"/>
      <c r="AO7215" s="367"/>
      <c r="AP7215" s="367"/>
      <c r="AQ7215" s="367"/>
      <c r="AR7215" s="367"/>
      <c r="AS7215" s="367"/>
      <c r="AT7215" s="367"/>
    </row>
    <row r="7216" spans="2:46" ht="13.8">
      <c r="B7216" s="26">
        <v>30.33333333333341</v>
      </c>
      <c r="C7216" s="363">
        <v>687.69500810673935</v>
      </c>
      <c r="D7216" s="367">
        <v>819.00000000000205</v>
      </c>
      <c r="E7216" s="367">
        <v>8465.1162790697908</v>
      </c>
      <c r="F7216" s="367">
        <v>-81947.213437633865</v>
      </c>
      <c r="G7216" s="367">
        <v>819.00000000000239</v>
      </c>
      <c r="H7216" s="367">
        <v>45500</v>
      </c>
      <c r="I7216" s="384">
        <v>-1032902.8708305992</v>
      </c>
      <c r="J7216" s="367">
        <v>819</v>
      </c>
      <c r="K7216" s="367">
        <v>11030.303030303025</v>
      </c>
      <c r="L7216" s="384">
        <v>56661.977367705629</v>
      </c>
      <c r="M7216" s="367">
        <v>818.99999999999966</v>
      </c>
      <c r="N7216" s="367">
        <v>182</v>
      </c>
      <c r="O7216" s="384">
        <v>-577.95028309875158</v>
      </c>
      <c r="P7216" s="367">
        <v>11.875499999999999</v>
      </c>
      <c r="Q7216" s="367">
        <v>182</v>
      </c>
      <c r="R7216" s="384">
        <v>1103.6726706269687</v>
      </c>
      <c r="S7216" s="367">
        <v>11.465999999999999</v>
      </c>
      <c r="T7216" s="367">
        <v>6275.8620689655045</v>
      </c>
      <c r="U7216" s="384">
        <v>26831.167296727192</v>
      </c>
      <c r="V7216" s="367">
        <v>818.99999999999841</v>
      </c>
      <c r="W7216" s="367">
        <v>303333.3333333332</v>
      </c>
      <c r="X7216" s="384">
        <v>117228.18812576772</v>
      </c>
      <c r="Y7216" s="386">
        <v>818.99999999999966</v>
      </c>
      <c r="Z7216" s="367"/>
      <c r="AA7216" s="367"/>
      <c r="AB7216" s="367"/>
      <c r="AC7216" s="367"/>
      <c r="AD7216" s="367"/>
      <c r="AE7216" s="367"/>
      <c r="AF7216" s="367"/>
      <c r="AG7216" s="367"/>
      <c r="AH7216" s="367"/>
      <c r="AI7216" s="367"/>
      <c r="AJ7216" s="367"/>
      <c r="AK7216" s="367"/>
      <c r="AL7216" s="367"/>
      <c r="AM7216" s="367"/>
      <c r="AN7216" s="367"/>
      <c r="AO7216" s="367"/>
      <c r="AP7216" s="367"/>
      <c r="AQ7216" s="367"/>
      <c r="AR7216" s="367"/>
      <c r="AS7216" s="367"/>
      <c r="AT7216" s="367"/>
    </row>
    <row r="7217" spans="2:46" ht="13.8">
      <c r="B7217" s="26">
        <v>30.500000000000078</v>
      </c>
      <c r="C7217" s="363">
        <v>691.47074020376499</v>
      </c>
      <c r="D7217" s="367">
        <v>823.50000000000216</v>
      </c>
      <c r="E7217" s="367">
        <v>8511.6279069767679</v>
      </c>
      <c r="F7217" s="367">
        <v>-82983.461210926413</v>
      </c>
      <c r="G7217" s="367">
        <v>823.50000000000239</v>
      </c>
      <c r="H7217" s="367">
        <v>45750</v>
      </c>
      <c r="I7217" s="384">
        <v>-1045476.9162462899</v>
      </c>
      <c r="J7217" s="367">
        <v>823.5</v>
      </c>
      <c r="K7217" s="367">
        <v>11090.909090909085</v>
      </c>
      <c r="L7217" s="384">
        <v>56524.75985981321</v>
      </c>
      <c r="M7217" s="367">
        <v>823.49999999999966</v>
      </c>
      <c r="N7217" s="367">
        <v>183</v>
      </c>
      <c r="O7217" s="384">
        <v>-588.38661714373984</v>
      </c>
      <c r="P7217" s="367">
        <v>11.94075</v>
      </c>
      <c r="Q7217" s="367">
        <v>183</v>
      </c>
      <c r="R7217" s="384">
        <v>1106.3100359783073</v>
      </c>
      <c r="S7217" s="367">
        <v>11.529</v>
      </c>
      <c r="T7217" s="367">
        <v>6310.3448275861938</v>
      </c>
      <c r="U7217" s="384">
        <v>26523.91138912092</v>
      </c>
      <c r="V7217" s="367">
        <v>823.49999999999818</v>
      </c>
      <c r="W7217" s="367">
        <v>304999.99999999988</v>
      </c>
      <c r="X7217" s="384">
        <v>117855.39120147274</v>
      </c>
      <c r="Y7217" s="386">
        <v>823.49999999999966</v>
      </c>
      <c r="Z7217" s="367"/>
      <c r="AA7217" s="367"/>
      <c r="AB7217" s="367"/>
      <c r="AC7217" s="367"/>
      <c r="AD7217" s="367"/>
      <c r="AE7217" s="367"/>
      <c r="AF7217" s="367"/>
      <c r="AG7217" s="367"/>
      <c r="AH7217" s="367"/>
      <c r="AI7217" s="367"/>
      <c r="AJ7217" s="367"/>
      <c r="AK7217" s="367"/>
      <c r="AL7217" s="367"/>
      <c r="AM7217" s="367"/>
      <c r="AN7217" s="367"/>
      <c r="AO7217" s="367"/>
      <c r="AP7217" s="367"/>
      <c r="AQ7217" s="367"/>
      <c r="AR7217" s="367"/>
      <c r="AS7217" s="367"/>
      <c r="AT7217" s="367"/>
    </row>
    <row r="7218" spans="2:46" ht="13.8">
      <c r="B7218" s="26">
        <v>30.666666666666746</v>
      </c>
      <c r="C7218" s="363">
        <v>695.24644156960414</v>
      </c>
      <c r="D7218" s="367">
        <v>828.00000000000216</v>
      </c>
      <c r="E7218" s="367">
        <v>8558.139534883745</v>
      </c>
      <c r="F7218" s="367">
        <v>-84026.113228577451</v>
      </c>
      <c r="G7218" s="367">
        <v>828.00000000000239</v>
      </c>
      <c r="H7218" s="367">
        <v>46000</v>
      </c>
      <c r="I7218" s="384">
        <v>-1058126.3578905773</v>
      </c>
      <c r="J7218" s="367">
        <v>828</v>
      </c>
      <c r="K7218" s="367">
        <v>11151.515151515145</v>
      </c>
      <c r="L7218" s="384">
        <v>56382.640198326597</v>
      </c>
      <c r="M7218" s="367">
        <v>827.99999999999966</v>
      </c>
      <c r="N7218" s="367">
        <v>184</v>
      </c>
      <c r="O7218" s="384">
        <v>-598.90230400882604</v>
      </c>
      <c r="P7218" s="367">
        <v>12.006</v>
      </c>
      <c r="Q7218" s="367">
        <v>184</v>
      </c>
      <c r="R7218" s="384">
        <v>1108.9099502891913</v>
      </c>
      <c r="S7218" s="367">
        <v>11.592000000000001</v>
      </c>
      <c r="T7218" s="367">
        <v>6344.8275862068831</v>
      </c>
      <c r="U7218" s="384">
        <v>26211.686302238766</v>
      </c>
      <c r="V7218" s="367">
        <v>827.99999999999818</v>
      </c>
      <c r="W7218" s="367">
        <v>306666.66666666657</v>
      </c>
      <c r="X7218" s="384">
        <v>118482.40949195302</v>
      </c>
      <c r="Y7218" s="386">
        <v>827.99999999999977</v>
      </c>
      <c r="Z7218" s="367"/>
      <c r="AA7218" s="367"/>
      <c r="AB7218" s="367"/>
      <c r="AC7218" s="367"/>
      <c r="AD7218" s="367"/>
      <c r="AE7218" s="367"/>
      <c r="AF7218" s="367"/>
      <c r="AG7218" s="367"/>
      <c r="AH7218" s="367"/>
      <c r="AI7218" s="367"/>
      <c r="AJ7218" s="367"/>
      <c r="AK7218" s="367"/>
      <c r="AL7218" s="367"/>
      <c r="AM7218" s="367"/>
      <c r="AN7218" s="367"/>
      <c r="AO7218" s="367"/>
      <c r="AP7218" s="367"/>
      <c r="AQ7218" s="367"/>
      <c r="AR7218" s="367"/>
      <c r="AS7218" s="367"/>
      <c r="AT7218" s="367"/>
    </row>
    <row r="7219" spans="2:46" ht="13.8">
      <c r="B7219" s="26">
        <v>30.833333333333414</v>
      </c>
      <c r="C7219" s="363">
        <v>699.02211220425693</v>
      </c>
      <c r="D7219" s="367">
        <v>832.50000000000227</v>
      </c>
      <c r="E7219" s="367">
        <v>8604.6511627907221</v>
      </c>
      <c r="F7219" s="367">
        <v>-85075.169490586952</v>
      </c>
      <c r="G7219" s="367">
        <v>832.50000000000239</v>
      </c>
      <c r="H7219" s="367">
        <v>46250</v>
      </c>
      <c r="I7219" s="384">
        <v>-1070851.1957634615</v>
      </c>
      <c r="J7219" s="367">
        <v>832.5</v>
      </c>
      <c r="K7219" s="367">
        <v>11212.121212121205</v>
      </c>
      <c r="L7219" s="384">
        <v>56235.618383245775</v>
      </c>
      <c r="M7219" s="367">
        <v>832.49999999999955</v>
      </c>
      <c r="N7219" s="367">
        <v>185</v>
      </c>
      <c r="O7219" s="384">
        <v>-609.4973436940096</v>
      </c>
      <c r="P7219" s="367">
        <v>12.071249999999999</v>
      </c>
      <c r="Q7219" s="367">
        <v>185</v>
      </c>
      <c r="R7219" s="384">
        <v>1111.4724135596214</v>
      </c>
      <c r="S7219" s="367">
        <v>11.654999999999999</v>
      </c>
      <c r="T7219" s="367">
        <v>6379.3103448275724</v>
      </c>
      <c r="U7219" s="384">
        <v>25894.49203608073</v>
      </c>
      <c r="V7219" s="367">
        <v>832.49999999999829</v>
      </c>
      <c r="W7219" s="367">
        <v>308333.33333333326</v>
      </c>
      <c r="X7219" s="384">
        <v>119109.24299720855</v>
      </c>
      <c r="Y7219" s="386">
        <v>832.49999999999977</v>
      </c>
      <c r="Z7219" s="367"/>
      <c r="AA7219" s="367"/>
      <c r="AB7219" s="367"/>
      <c r="AC7219" s="367"/>
      <c r="AD7219" s="367"/>
      <c r="AE7219" s="367"/>
      <c r="AF7219" s="367"/>
      <c r="AG7219" s="367"/>
      <c r="AH7219" s="367"/>
      <c r="AI7219" s="367"/>
      <c r="AJ7219" s="367"/>
      <c r="AK7219" s="367"/>
      <c r="AL7219" s="367"/>
      <c r="AM7219" s="367"/>
      <c r="AN7219" s="367"/>
      <c r="AO7219" s="367"/>
      <c r="AP7219" s="367"/>
      <c r="AQ7219" s="367"/>
      <c r="AR7219" s="367"/>
      <c r="AS7219" s="367"/>
      <c r="AT7219" s="367"/>
    </row>
    <row r="7220" spans="2:46" ht="13.8">
      <c r="B7220" s="26">
        <v>31.000000000000082</v>
      </c>
      <c r="C7220" s="363">
        <v>702.79775210772311</v>
      </c>
      <c r="D7220" s="367">
        <v>837.00000000000227</v>
      </c>
      <c r="E7220" s="367">
        <v>8651.1627906976992</v>
      </c>
      <c r="F7220" s="367">
        <v>-86130.629996954915</v>
      </c>
      <c r="G7220" s="367">
        <v>837.00000000000239</v>
      </c>
      <c r="H7220" s="367">
        <v>46500</v>
      </c>
      <c r="I7220" s="384">
        <v>-1083651.4298649428</v>
      </c>
      <c r="J7220" s="367">
        <v>837</v>
      </c>
      <c r="K7220" s="367">
        <v>11272.727272727265</v>
      </c>
      <c r="L7220" s="384">
        <v>56083.694414570768</v>
      </c>
      <c r="M7220" s="367">
        <v>836.99999999999955</v>
      </c>
      <c r="N7220" s="367">
        <v>186</v>
      </c>
      <c r="O7220" s="384">
        <v>-620.17173619929167</v>
      </c>
      <c r="P7220" s="367">
        <v>12.136500000000002</v>
      </c>
      <c r="Q7220" s="367">
        <v>186</v>
      </c>
      <c r="R7220" s="384">
        <v>1113.9974257895969</v>
      </c>
      <c r="S7220" s="367">
        <v>11.718</v>
      </c>
      <c r="T7220" s="367">
        <v>6413.7931034482617</v>
      </c>
      <c r="U7220" s="384">
        <v>25572.328590646848</v>
      </c>
      <c r="V7220" s="367">
        <v>836.99999999999807</v>
      </c>
      <c r="W7220" s="367">
        <v>309999.99999999994</v>
      </c>
      <c r="X7220" s="384">
        <v>119735.89171723938</v>
      </c>
      <c r="Y7220" s="386">
        <v>836.99999999999977</v>
      </c>
      <c r="Z7220" s="367"/>
      <c r="AA7220" s="367"/>
      <c r="AB7220" s="367"/>
      <c r="AC7220" s="367"/>
      <c r="AD7220" s="367"/>
      <c r="AE7220" s="367"/>
      <c r="AF7220" s="367"/>
      <c r="AG7220" s="367"/>
      <c r="AH7220" s="367"/>
      <c r="AI7220" s="367"/>
      <c r="AJ7220" s="367"/>
      <c r="AK7220" s="367"/>
      <c r="AL7220" s="367"/>
      <c r="AM7220" s="367"/>
      <c r="AN7220" s="367"/>
      <c r="AO7220" s="367"/>
      <c r="AP7220" s="367"/>
      <c r="AQ7220" s="367"/>
      <c r="AR7220" s="367"/>
      <c r="AS7220" s="367"/>
      <c r="AT7220" s="367"/>
    </row>
    <row r="7221" spans="2:46" ht="13.8">
      <c r="B7221" s="26">
        <v>31.16666666666675</v>
      </c>
      <c r="C7221" s="363">
        <v>706.57336128000281</v>
      </c>
      <c r="D7221" s="367">
        <v>841.50000000000227</v>
      </c>
      <c r="E7221" s="367">
        <v>8697.6744186046762</v>
      </c>
      <c r="F7221" s="367">
        <v>-87192.494747681398</v>
      </c>
      <c r="G7221" s="367">
        <v>841.5000000000025</v>
      </c>
      <c r="H7221" s="367">
        <v>46750</v>
      </c>
      <c r="I7221" s="384">
        <v>-1096527.0601950213</v>
      </c>
      <c r="J7221" s="367">
        <v>841.5</v>
      </c>
      <c r="K7221" s="367">
        <v>11333.333333333325</v>
      </c>
      <c r="L7221" s="384">
        <v>55926.868292301573</v>
      </c>
      <c r="M7221" s="367">
        <v>841.49999999999932</v>
      </c>
      <c r="N7221" s="367">
        <v>187</v>
      </c>
      <c r="O7221" s="384">
        <v>-630.925481524671</v>
      </c>
      <c r="P7221" s="367">
        <v>12.201750000000001</v>
      </c>
      <c r="Q7221" s="367">
        <v>187</v>
      </c>
      <c r="R7221" s="384">
        <v>1116.4849869791187</v>
      </c>
      <c r="S7221" s="367">
        <v>11.781000000000001</v>
      </c>
      <c r="T7221" s="367">
        <v>6448.275862068951</v>
      </c>
      <c r="U7221" s="384">
        <v>25245.195965937077</v>
      </c>
      <c r="V7221" s="367">
        <v>841.49999999999818</v>
      </c>
      <c r="W7221" s="367">
        <v>311666.66666666663</v>
      </c>
      <c r="X7221" s="384">
        <v>120362.35565204549</v>
      </c>
      <c r="Y7221" s="386">
        <v>841.49999999999989</v>
      </c>
      <c r="Z7221" s="367"/>
      <c r="AA7221" s="367"/>
      <c r="AB7221" s="367"/>
      <c r="AC7221" s="367"/>
      <c r="AD7221" s="367"/>
      <c r="AE7221" s="367"/>
      <c r="AF7221" s="367"/>
      <c r="AG7221" s="367"/>
      <c r="AH7221" s="367"/>
      <c r="AI7221" s="367"/>
      <c r="AJ7221" s="367"/>
      <c r="AK7221" s="367"/>
      <c r="AL7221" s="367"/>
      <c r="AM7221" s="367"/>
      <c r="AN7221" s="367"/>
      <c r="AO7221" s="367"/>
      <c r="AP7221" s="367"/>
      <c r="AQ7221" s="367"/>
      <c r="AR7221" s="367"/>
      <c r="AS7221" s="367"/>
      <c r="AT7221" s="367"/>
    </row>
    <row r="7222" spans="2:46" ht="13.8">
      <c r="B7222" s="26">
        <v>31.333333333333417</v>
      </c>
      <c r="C7222" s="363">
        <v>710.34893972109614</v>
      </c>
      <c r="D7222" s="367">
        <v>846.00000000000227</v>
      </c>
      <c r="E7222" s="367">
        <v>8744.1860465116533</v>
      </c>
      <c r="F7222" s="367">
        <v>-88260.763742766314</v>
      </c>
      <c r="G7222" s="367">
        <v>846.0000000000025</v>
      </c>
      <c r="H7222" s="367">
        <v>47000</v>
      </c>
      <c r="I7222" s="384">
        <v>-1109478.0867536964</v>
      </c>
      <c r="J7222" s="367">
        <v>846</v>
      </c>
      <c r="K7222" s="367">
        <v>11393.939393939385</v>
      </c>
      <c r="L7222" s="384">
        <v>55765.14001643817</v>
      </c>
      <c r="M7222" s="367">
        <v>845.99999999999943</v>
      </c>
      <c r="N7222" s="367">
        <v>188</v>
      </c>
      <c r="O7222" s="384">
        <v>-641.75857967014849</v>
      </c>
      <c r="P7222" s="367">
        <v>12.267000000000001</v>
      </c>
      <c r="Q7222" s="367">
        <v>188</v>
      </c>
      <c r="R7222" s="384">
        <v>1118.935097128186</v>
      </c>
      <c r="S7222" s="367">
        <v>11.843999999999999</v>
      </c>
      <c r="T7222" s="367">
        <v>6482.7586206896403</v>
      </c>
      <c r="U7222" s="384">
        <v>24913.094161951438</v>
      </c>
      <c r="V7222" s="367">
        <v>845.99999999999818</v>
      </c>
      <c r="W7222" s="367">
        <v>313333.33333333331</v>
      </c>
      <c r="X7222" s="384">
        <v>120988.63480162683</v>
      </c>
      <c r="Y7222" s="386">
        <v>845.99999999999989</v>
      </c>
      <c r="Z7222" s="367"/>
      <c r="AA7222" s="367"/>
      <c r="AB7222" s="367"/>
      <c r="AC7222" s="367"/>
      <c r="AD7222" s="367"/>
      <c r="AE7222" s="367"/>
      <c r="AF7222" s="367"/>
      <c r="AG7222" s="367"/>
      <c r="AH7222" s="367"/>
      <c r="AI7222" s="367"/>
      <c r="AJ7222" s="367"/>
      <c r="AK7222" s="367"/>
      <c r="AL7222" s="367"/>
      <c r="AM7222" s="367"/>
      <c r="AN7222" s="367"/>
      <c r="AO7222" s="367"/>
      <c r="AP7222" s="367"/>
      <c r="AQ7222" s="367"/>
      <c r="AR7222" s="367"/>
      <c r="AS7222" s="367"/>
      <c r="AT7222" s="367"/>
    </row>
    <row r="7223" spans="2:46" ht="13.8">
      <c r="B7223" s="26">
        <v>31.500000000000085</v>
      </c>
      <c r="C7223" s="363">
        <v>714.1244874310031</v>
      </c>
      <c r="D7223" s="367">
        <v>850.50000000000239</v>
      </c>
      <c r="E7223" s="367">
        <v>8790.6976744186304</v>
      </c>
      <c r="F7223" s="367">
        <v>-89335.436982209692</v>
      </c>
      <c r="G7223" s="367">
        <v>850.5000000000025</v>
      </c>
      <c r="H7223" s="367">
        <v>47250</v>
      </c>
      <c r="I7223" s="384">
        <v>-1122504.5095409688</v>
      </c>
      <c r="J7223" s="367">
        <v>850.5</v>
      </c>
      <c r="K7223" s="367">
        <v>11454.545454545445</v>
      </c>
      <c r="L7223" s="384">
        <v>55598.509586980574</v>
      </c>
      <c r="M7223" s="367">
        <v>850.49999999999943</v>
      </c>
      <c r="N7223" s="367">
        <v>189</v>
      </c>
      <c r="O7223" s="384">
        <v>-652.67103063572347</v>
      </c>
      <c r="P7223" s="367">
        <v>12.33225</v>
      </c>
      <c r="Q7223" s="367">
        <v>189</v>
      </c>
      <c r="R7223" s="384">
        <v>1121.3477562367991</v>
      </c>
      <c r="S7223" s="367">
        <v>11.907</v>
      </c>
      <c r="T7223" s="367">
        <v>6517.2413793103296</v>
      </c>
      <c r="U7223" s="384">
        <v>24576.023178689946</v>
      </c>
      <c r="V7223" s="367">
        <v>850.49999999999795</v>
      </c>
      <c r="W7223" s="367">
        <v>315000</v>
      </c>
      <c r="X7223" s="384">
        <v>121614.72916598347</v>
      </c>
      <c r="Y7223" s="386">
        <v>850.5</v>
      </c>
      <c r="Z7223" s="367"/>
      <c r="AA7223" s="367"/>
      <c r="AB7223" s="367"/>
      <c r="AC7223" s="367"/>
      <c r="AD7223" s="367"/>
      <c r="AE7223" s="367"/>
      <c r="AF7223" s="367"/>
      <c r="AG7223" s="367"/>
      <c r="AH7223" s="367"/>
      <c r="AI7223" s="367"/>
      <c r="AJ7223" s="367"/>
      <c r="AK7223" s="367"/>
      <c r="AL7223" s="367"/>
      <c r="AM7223" s="367"/>
      <c r="AN7223" s="367"/>
      <c r="AO7223" s="367"/>
      <c r="AP7223" s="367"/>
      <c r="AQ7223" s="367"/>
      <c r="AR7223" s="367"/>
      <c r="AS7223" s="367"/>
      <c r="AT7223" s="367"/>
    </row>
    <row r="7224" spans="2:46" ht="13.8">
      <c r="B7224" s="26">
        <v>31.666666666666753</v>
      </c>
      <c r="C7224" s="363">
        <v>717.90000440972335</v>
      </c>
      <c r="D7224" s="367">
        <v>855.00000000000239</v>
      </c>
      <c r="E7224" s="367">
        <v>8837.2093023256075</v>
      </c>
      <c r="F7224" s="367">
        <v>-90416.514466011533</v>
      </c>
      <c r="G7224" s="367">
        <v>855.0000000000025</v>
      </c>
      <c r="H7224" s="367">
        <v>47500</v>
      </c>
      <c r="I7224" s="384">
        <v>-1135606.3285568377</v>
      </c>
      <c r="J7224" s="367">
        <v>855</v>
      </c>
      <c r="K7224" s="367">
        <v>11515.151515151505</v>
      </c>
      <c r="L7224" s="384">
        <v>55426.977003928791</v>
      </c>
      <c r="M7224" s="367">
        <v>854.9999999999992</v>
      </c>
      <c r="N7224" s="367">
        <v>190</v>
      </c>
      <c r="O7224" s="384">
        <v>-663.6628344213965</v>
      </c>
      <c r="P7224" s="367">
        <v>12.397500000000001</v>
      </c>
      <c r="Q7224" s="367">
        <v>190</v>
      </c>
      <c r="R7224" s="384">
        <v>1123.7229643049586</v>
      </c>
      <c r="S7224" s="367">
        <v>11.97</v>
      </c>
      <c r="T7224" s="367">
        <v>6551.724137931019</v>
      </c>
      <c r="U7224" s="384">
        <v>24233.983016152557</v>
      </c>
      <c r="V7224" s="367">
        <v>854.99999999999807</v>
      </c>
      <c r="W7224" s="367">
        <v>316666.66666666669</v>
      </c>
      <c r="X7224" s="384">
        <v>122240.63874511536</v>
      </c>
      <c r="Y7224" s="386">
        <v>855</v>
      </c>
      <c r="Z7224" s="367"/>
      <c r="AA7224" s="367"/>
      <c r="AB7224" s="367"/>
      <c r="AC7224" s="367"/>
      <c r="AD7224" s="367"/>
      <c r="AE7224" s="367"/>
      <c r="AF7224" s="367"/>
      <c r="AG7224" s="367"/>
      <c r="AH7224" s="367"/>
      <c r="AI7224" s="367"/>
      <c r="AJ7224" s="367"/>
      <c r="AK7224" s="367"/>
      <c r="AL7224" s="367"/>
      <c r="AM7224" s="367"/>
      <c r="AN7224" s="367"/>
      <c r="AO7224" s="367"/>
      <c r="AP7224" s="367"/>
      <c r="AQ7224" s="367"/>
      <c r="AR7224" s="367"/>
      <c r="AS7224" s="367"/>
      <c r="AT7224" s="367"/>
    </row>
    <row r="7225" spans="2:46" ht="13.8">
      <c r="B7225" s="26">
        <v>31.833333333333421</v>
      </c>
      <c r="C7225" s="363">
        <v>721.67549065725746</v>
      </c>
      <c r="D7225" s="367">
        <v>859.50000000000239</v>
      </c>
      <c r="E7225" s="367">
        <v>8883.7209302325846</v>
      </c>
      <c r="F7225" s="367">
        <v>-91503.996194171879</v>
      </c>
      <c r="G7225" s="367">
        <v>859.50000000000261</v>
      </c>
      <c r="H7225" s="367">
        <v>47750</v>
      </c>
      <c r="I7225" s="384">
        <v>-1148783.5438013042</v>
      </c>
      <c r="J7225" s="367">
        <v>859.5</v>
      </c>
      <c r="K7225" s="367">
        <v>11575.757575757565</v>
      </c>
      <c r="L7225" s="384">
        <v>55250.542267282806</v>
      </c>
      <c r="M7225" s="367">
        <v>859.49999999999932</v>
      </c>
      <c r="N7225" s="367">
        <v>191</v>
      </c>
      <c r="O7225" s="384">
        <v>-674.73399102716701</v>
      </c>
      <c r="P7225" s="367">
        <v>12.46275</v>
      </c>
      <c r="Q7225" s="367">
        <v>191</v>
      </c>
      <c r="R7225" s="384">
        <v>1126.0607213326632</v>
      </c>
      <c r="S7225" s="367">
        <v>12.033000000000001</v>
      </c>
      <c r="T7225" s="367">
        <v>6586.2068965517083</v>
      </c>
      <c r="U7225" s="384">
        <v>23886.973674339322</v>
      </c>
      <c r="V7225" s="367">
        <v>859.49999999999784</v>
      </c>
      <c r="W7225" s="367">
        <v>318333.33333333337</v>
      </c>
      <c r="X7225" s="384">
        <v>122866.3635390225</v>
      </c>
      <c r="Y7225" s="386">
        <v>859.5</v>
      </c>
      <c r="Z7225" s="367"/>
      <c r="AA7225" s="367"/>
      <c r="AB7225" s="367"/>
      <c r="AC7225" s="367"/>
      <c r="AD7225" s="367"/>
      <c r="AE7225" s="367"/>
      <c r="AF7225" s="367"/>
      <c r="AG7225" s="367"/>
      <c r="AH7225" s="367"/>
      <c r="AI7225" s="367"/>
      <c r="AJ7225" s="367"/>
      <c r="AK7225" s="367"/>
      <c r="AL7225" s="367"/>
      <c r="AM7225" s="367"/>
      <c r="AN7225" s="367"/>
      <c r="AO7225" s="367"/>
      <c r="AP7225" s="367"/>
      <c r="AQ7225" s="367"/>
      <c r="AR7225" s="367"/>
      <c r="AS7225" s="367"/>
      <c r="AT7225" s="367"/>
    </row>
    <row r="7226" spans="2:46" ht="13.8">
      <c r="B7226" s="26">
        <v>32.000000000000085</v>
      </c>
      <c r="C7226" s="363">
        <v>725.45094617360473</v>
      </c>
      <c r="D7226" s="367">
        <v>864.00000000000227</v>
      </c>
      <c r="E7226" s="367">
        <v>8930.2325581395617</v>
      </c>
      <c r="F7226" s="367">
        <v>-92597.882166690702</v>
      </c>
      <c r="G7226" s="367">
        <v>864.00000000000261</v>
      </c>
      <c r="H7226" s="367">
        <v>48000</v>
      </c>
      <c r="I7226" s="384">
        <v>-1162036.1552743672</v>
      </c>
      <c r="J7226" s="367">
        <v>864</v>
      </c>
      <c r="K7226" s="367">
        <v>11636.363636363625</v>
      </c>
      <c r="L7226" s="384">
        <v>55069.205377042621</v>
      </c>
      <c r="M7226" s="367">
        <v>863.99999999999932</v>
      </c>
      <c r="N7226" s="367">
        <v>192</v>
      </c>
      <c r="O7226" s="384">
        <v>-685.8845004530358</v>
      </c>
      <c r="P7226" s="367">
        <v>12.528</v>
      </c>
      <c r="Q7226" s="367">
        <v>192</v>
      </c>
      <c r="R7226" s="384">
        <v>1128.361027319914</v>
      </c>
      <c r="S7226" s="367">
        <v>12.096</v>
      </c>
      <c r="T7226" s="367">
        <v>6620.6896551723976</v>
      </c>
      <c r="U7226" s="384">
        <v>23534.995153250205</v>
      </c>
      <c r="V7226" s="367">
        <v>863.99999999999784</v>
      </c>
      <c r="W7226" s="367">
        <v>320000.00000000006</v>
      </c>
      <c r="X7226" s="384">
        <v>123491.90354770495</v>
      </c>
      <c r="Y7226" s="386">
        <v>864.00000000000011</v>
      </c>
      <c r="Z7226" s="367"/>
      <c r="AA7226" s="367"/>
      <c r="AB7226" s="367"/>
      <c r="AC7226" s="367"/>
      <c r="AD7226" s="367"/>
      <c r="AE7226" s="367"/>
      <c r="AF7226" s="367"/>
      <c r="AG7226" s="367"/>
      <c r="AH7226" s="367"/>
      <c r="AI7226" s="367"/>
      <c r="AJ7226" s="367"/>
      <c r="AK7226" s="367"/>
      <c r="AL7226" s="367"/>
      <c r="AM7226" s="367"/>
      <c r="AN7226" s="367"/>
      <c r="AO7226" s="367"/>
      <c r="AP7226" s="367"/>
      <c r="AQ7226" s="367"/>
      <c r="AR7226" s="367"/>
      <c r="AS7226" s="367"/>
      <c r="AT7226" s="367"/>
    </row>
    <row r="7227" spans="2:46" ht="13.8">
      <c r="B7227" s="26">
        <v>32.16666666666675</v>
      </c>
      <c r="C7227" s="363">
        <v>729.22637095876576</v>
      </c>
      <c r="D7227" s="367">
        <v>868.50000000000227</v>
      </c>
      <c r="E7227" s="367">
        <v>8976.7441860465387</v>
      </c>
      <c r="F7227" s="367">
        <v>-93698.172383567959</v>
      </c>
      <c r="G7227" s="367">
        <v>868.50000000000261</v>
      </c>
      <c r="H7227" s="367">
        <v>48250</v>
      </c>
      <c r="I7227" s="384">
        <v>-1175364.162976027</v>
      </c>
      <c r="J7227" s="367">
        <v>868.5</v>
      </c>
      <c r="K7227" s="367">
        <v>11696.969696969685</v>
      </c>
      <c r="L7227" s="384">
        <v>54882.966333208256</v>
      </c>
      <c r="M7227" s="367">
        <v>868.4999999999992</v>
      </c>
      <c r="N7227" s="367">
        <v>193</v>
      </c>
      <c r="O7227" s="384">
        <v>-697.1143626990023</v>
      </c>
      <c r="P7227" s="367">
        <v>12.593250000000001</v>
      </c>
      <c r="Q7227" s="367">
        <v>193</v>
      </c>
      <c r="R7227" s="384">
        <v>1130.6238822667108</v>
      </c>
      <c r="S7227" s="367">
        <v>12.159000000000001</v>
      </c>
      <c r="T7227" s="367">
        <v>6655.1724137930869</v>
      </c>
      <c r="U7227" s="384">
        <v>23178.047452885203</v>
      </c>
      <c r="V7227" s="367">
        <v>868.49999999999795</v>
      </c>
      <c r="W7227" s="367">
        <v>321666.66666666674</v>
      </c>
      <c r="X7227" s="384">
        <v>124117.25877116264</v>
      </c>
      <c r="Y7227" s="386">
        <v>868.50000000000011</v>
      </c>
      <c r="Z7227" s="367"/>
      <c r="AA7227" s="367"/>
      <c r="AB7227" s="367"/>
      <c r="AC7227" s="367"/>
      <c r="AD7227" s="367"/>
      <c r="AE7227" s="367"/>
      <c r="AF7227" s="367"/>
      <c r="AG7227" s="367"/>
      <c r="AH7227" s="367"/>
      <c r="AI7227" s="367"/>
      <c r="AJ7227" s="367"/>
      <c r="AK7227" s="367"/>
      <c r="AL7227" s="367"/>
      <c r="AM7227" s="367"/>
      <c r="AN7227" s="367"/>
      <c r="AO7227" s="367"/>
      <c r="AP7227" s="367"/>
      <c r="AQ7227" s="367"/>
      <c r="AR7227" s="367"/>
      <c r="AS7227" s="367"/>
      <c r="AT7227" s="367"/>
    </row>
    <row r="7228" spans="2:46" ht="13.8">
      <c r="B7228" s="26">
        <v>32.333333333333414</v>
      </c>
      <c r="C7228" s="363">
        <v>733.00176501274007</v>
      </c>
      <c r="D7228" s="367">
        <v>873.00000000000216</v>
      </c>
      <c r="E7228" s="367">
        <v>9023.2558139535158</v>
      </c>
      <c r="F7228" s="367">
        <v>-94804.866844803691</v>
      </c>
      <c r="G7228" s="367">
        <v>873.00000000000261</v>
      </c>
      <c r="H7228" s="367">
        <v>48500</v>
      </c>
      <c r="I7228" s="384">
        <v>-1188767.5669062836</v>
      </c>
      <c r="J7228" s="367">
        <v>872.99999999999989</v>
      </c>
      <c r="K7228" s="367">
        <v>11757.575757575745</v>
      </c>
      <c r="L7228" s="384">
        <v>54691.825135779691</v>
      </c>
      <c r="M7228" s="367">
        <v>872.9999999999992</v>
      </c>
      <c r="N7228" s="367">
        <v>194</v>
      </c>
      <c r="O7228" s="384">
        <v>-708.42357776506651</v>
      </c>
      <c r="P7228" s="367">
        <v>12.6585</v>
      </c>
      <c r="Q7228" s="367">
        <v>194</v>
      </c>
      <c r="R7228" s="384">
        <v>1132.8492861730531</v>
      </c>
      <c r="S7228" s="367">
        <v>12.222000000000001</v>
      </c>
      <c r="T7228" s="367">
        <v>6689.6551724137762</v>
      </c>
      <c r="U7228" s="384">
        <v>22816.130573244362</v>
      </c>
      <c r="V7228" s="367">
        <v>872.99999999999773</v>
      </c>
      <c r="W7228" s="367">
        <v>323333.33333333343</v>
      </c>
      <c r="X7228" s="384">
        <v>124742.4292093956</v>
      </c>
      <c r="Y7228" s="386">
        <v>873.00000000000023</v>
      </c>
      <c r="Z7228" s="367"/>
      <c r="AA7228" s="367"/>
      <c r="AB7228" s="367"/>
      <c r="AC7228" s="367"/>
      <c r="AD7228" s="367"/>
      <c r="AE7228" s="367"/>
      <c r="AF7228" s="367"/>
      <c r="AG7228" s="367"/>
      <c r="AH7228" s="367"/>
      <c r="AI7228" s="367"/>
      <c r="AJ7228" s="367"/>
      <c r="AK7228" s="367"/>
      <c r="AL7228" s="367"/>
      <c r="AM7228" s="367"/>
      <c r="AN7228" s="367"/>
      <c r="AO7228" s="367"/>
      <c r="AP7228" s="367"/>
      <c r="AQ7228" s="367"/>
      <c r="AR7228" s="367"/>
      <c r="AS7228" s="367"/>
      <c r="AT7228" s="367"/>
    </row>
    <row r="7229" spans="2:46" ht="13.8">
      <c r="B7229" s="26">
        <v>32.500000000000078</v>
      </c>
      <c r="C7229" s="363">
        <v>736.77712833552812</v>
      </c>
      <c r="D7229" s="367">
        <v>877.50000000000216</v>
      </c>
      <c r="E7229" s="367">
        <v>9069.7674418604929</v>
      </c>
      <c r="F7229" s="367">
        <v>-95917.96555039793</v>
      </c>
      <c r="G7229" s="367">
        <v>877.50000000000273</v>
      </c>
      <c r="H7229" s="367">
        <v>48750</v>
      </c>
      <c r="I7229" s="384">
        <v>-1202246.3670651377</v>
      </c>
      <c r="J7229" s="367">
        <v>877.49999999999989</v>
      </c>
      <c r="K7229" s="367">
        <v>11818.181818181805</v>
      </c>
      <c r="L7229" s="384">
        <v>54495.781784756924</v>
      </c>
      <c r="M7229" s="367">
        <v>877.4999999999992</v>
      </c>
      <c r="N7229" s="367">
        <v>195</v>
      </c>
      <c r="O7229" s="384">
        <v>-719.81214565122866</v>
      </c>
      <c r="P7229" s="367">
        <v>12.723750000000001</v>
      </c>
      <c r="Q7229" s="367">
        <v>195</v>
      </c>
      <c r="R7229" s="384">
        <v>1135.0372390389412</v>
      </c>
      <c r="S7229" s="367">
        <v>12.284999999999998</v>
      </c>
      <c r="T7229" s="367">
        <v>6724.1379310344655</v>
      </c>
      <c r="U7229" s="384">
        <v>22449.244514327631</v>
      </c>
      <c r="V7229" s="367">
        <v>877.49999999999773</v>
      </c>
      <c r="W7229" s="367">
        <v>325000.00000000012</v>
      </c>
      <c r="X7229" s="384">
        <v>125367.41486240385</v>
      </c>
      <c r="Y7229" s="386">
        <v>877.50000000000023</v>
      </c>
      <c r="Z7229" s="367"/>
      <c r="AA7229" s="367"/>
      <c r="AB7229" s="367"/>
      <c r="AC7229" s="367"/>
      <c r="AD7229" s="367"/>
      <c r="AE7229" s="367"/>
      <c r="AF7229" s="367"/>
      <c r="AG7229" s="367"/>
      <c r="AH7229" s="367"/>
      <c r="AI7229" s="367"/>
      <c r="AJ7229" s="367"/>
      <c r="AK7229" s="367"/>
      <c r="AL7229" s="367"/>
      <c r="AM7229" s="367"/>
      <c r="AN7229" s="367"/>
      <c r="AO7229" s="367"/>
      <c r="AP7229" s="367"/>
      <c r="AQ7229" s="367"/>
      <c r="AR7229" s="367"/>
      <c r="AS7229" s="367"/>
      <c r="AT7229" s="367"/>
    </row>
    <row r="7230" spans="2:46" ht="13.8">
      <c r="B7230" s="26">
        <v>32.666666666666742</v>
      </c>
      <c r="C7230" s="363">
        <v>740.55246092712969</v>
      </c>
      <c r="D7230" s="367">
        <v>882.00000000000205</v>
      </c>
      <c r="E7230" s="367">
        <v>9116.27906976747</v>
      </c>
      <c r="F7230" s="367">
        <v>-97037.468500350602</v>
      </c>
      <c r="G7230" s="367">
        <v>882.00000000000273</v>
      </c>
      <c r="H7230" s="367">
        <v>49000</v>
      </c>
      <c r="I7230" s="384">
        <v>-1215800.5634525886</v>
      </c>
      <c r="J7230" s="367">
        <v>881.99999999999989</v>
      </c>
      <c r="K7230" s="367">
        <v>11878.787878787865</v>
      </c>
      <c r="L7230" s="384">
        <v>54294.836280139971</v>
      </c>
      <c r="M7230" s="367">
        <v>881.99999999999909</v>
      </c>
      <c r="N7230" s="367">
        <v>196</v>
      </c>
      <c r="O7230" s="384">
        <v>-731.28006635748852</v>
      </c>
      <c r="P7230" s="367">
        <v>12.789</v>
      </c>
      <c r="Q7230" s="367">
        <v>196</v>
      </c>
      <c r="R7230" s="384">
        <v>1137.1877408643752</v>
      </c>
      <c r="S7230" s="367">
        <v>12.347999999999999</v>
      </c>
      <c r="T7230" s="367">
        <v>6758.6206896551548</v>
      </c>
      <c r="U7230" s="384">
        <v>22077.38927613504</v>
      </c>
      <c r="V7230" s="367">
        <v>881.99999999999761</v>
      </c>
      <c r="W7230" s="367">
        <v>326666.6666666668</v>
      </c>
      <c r="X7230" s="384">
        <v>125992.21573018734</v>
      </c>
      <c r="Y7230" s="386">
        <v>882.00000000000023</v>
      </c>
      <c r="Z7230" s="367"/>
      <c r="AA7230" s="367"/>
      <c r="AB7230" s="367"/>
      <c r="AC7230" s="367"/>
      <c r="AD7230" s="367"/>
      <c r="AE7230" s="367"/>
      <c r="AF7230" s="367"/>
      <c r="AG7230" s="367"/>
      <c r="AH7230" s="367"/>
      <c r="AI7230" s="367"/>
      <c r="AJ7230" s="367"/>
      <c r="AK7230" s="367"/>
      <c r="AL7230" s="367"/>
      <c r="AM7230" s="367"/>
      <c r="AN7230" s="367"/>
      <c r="AO7230" s="367"/>
      <c r="AP7230" s="367"/>
      <c r="AQ7230" s="367"/>
      <c r="AR7230" s="367"/>
      <c r="AS7230" s="367"/>
      <c r="AT7230" s="367"/>
    </row>
    <row r="7231" spans="2:46" ht="13.8">
      <c r="B7231" s="26">
        <v>32.833333333333407</v>
      </c>
      <c r="C7231" s="363">
        <v>744.32776278754477</v>
      </c>
      <c r="D7231" s="367">
        <v>886.50000000000205</v>
      </c>
      <c r="E7231" s="367">
        <v>9162.7906976744471</v>
      </c>
      <c r="F7231" s="367">
        <v>-98163.37569466178</v>
      </c>
      <c r="G7231" s="367">
        <v>886.50000000000284</v>
      </c>
      <c r="H7231" s="367">
        <v>49250</v>
      </c>
      <c r="I7231" s="384">
        <v>-1229430.1560686363</v>
      </c>
      <c r="J7231" s="367">
        <v>886.49999999999989</v>
      </c>
      <c r="K7231" s="367">
        <v>11939.393939393925</v>
      </c>
      <c r="L7231" s="384">
        <v>54088.988621928824</v>
      </c>
      <c r="M7231" s="367">
        <v>886.49999999999909</v>
      </c>
      <c r="N7231" s="367">
        <v>197</v>
      </c>
      <c r="O7231" s="384">
        <v>-742.82733988384621</v>
      </c>
      <c r="P7231" s="367">
        <v>12.85425</v>
      </c>
      <c r="Q7231" s="367">
        <v>197</v>
      </c>
      <c r="R7231" s="384">
        <v>1139.3007916493548</v>
      </c>
      <c r="S7231" s="367">
        <v>12.411</v>
      </c>
      <c r="T7231" s="367">
        <v>6793.1034482758441</v>
      </c>
      <c r="U7231" s="384">
        <v>21700.564858666563</v>
      </c>
      <c r="V7231" s="367">
        <v>886.49999999999761</v>
      </c>
      <c r="W7231" s="367">
        <v>328333.33333333349</v>
      </c>
      <c r="X7231" s="384">
        <v>126616.83181274614</v>
      </c>
      <c r="Y7231" s="386">
        <v>886.50000000000045</v>
      </c>
      <c r="Z7231" s="367"/>
      <c r="AA7231" s="367"/>
      <c r="AB7231" s="367"/>
      <c r="AC7231" s="367"/>
      <c r="AD7231" s="367"/>
      <c r="AE7231" s="367"/>
      <c r="AF7231" s="367"/>
      <c r="AG7231" s="367"/>
      <c r="AH7231" s="367"/>
      <c r="AI7231" s="367"/>
      <c r="AJ7231" s="367"/>
      <c r="AK7231" s="367"/>
      <c r="AL7231" s="367"/>
      <c r="AM7231" s="367"/>
      <c r="AN7231" s="367"/>
      <c r="AO7231" s="367"/>
      <c r="AP7231" s="367"/>
      <c r="AQ7231" s="367"/>
      <c r="AR7231" s="367"/>
      <c r="AS7231" s="367"/>
      <c r="AT7231" s="367"/>
    </row>
    <row r="7232" spans="2:46" ht="13.8">
      <c r="B7232" s="26">
        <v>33.000000000000071</v>
      </c>
      <c r="C7232" s="363">
        <v>748.10303391677337</v>
      </c>
      <c r="D7232" s="367">
        <v>891.00000000000193</v>
      </c>
      <c r="E7232" s="367">
        <v>9209.3023255814242</v>
      </c>
      <c r="F7232" s="367">
        <v>-99295.687133331405</v>
      </c>
      <c r="G7232" s="367">
        <v>891.00000000000284</v>
      </c>
      <c r="H7232" s="367">
        <v>49500</v>
      </c>
      <c r="I7232" s="384">
        <v>-1243135.1449132811</v>
      </c>
      <c r="J7232" s="367">
        <v>890.99999999999989</v>
      </c>
      <c r="K7232" s="367">
        <v>11999.999999999985</v>
      </c>
      <c r="L7232" s="384">
        <v>53878.238810123468</v>
      </c>
      <c r="M7232" s="367">
        <v>890.99999999999909</v>
      </c>
      <c r="N7232" s="367">
        <v>198</v>
      </c>
      <c r="O7232" s="384">
        <v>-754.45396623030172</v>
      </c>
      <c r="P7232" s="367">
        <v>12.919499999999999</v>
      </c>
      <c r="Q7232" s="367">
        <v>198</v>
      </c>
      <c r="R7232" s="384">
        <v>1141.3763913938808</v>
      </c>
      <c r="S7232" s="367">
        <v>12.474</v>
      </c>
      <c r="T7232" s="367">
        <v>6827.5862068965334</v>
      </c>
      <c r="U7232" s="384">
        <v>21318.771261922222</v>
      </c>
      <c r="V7232" s="367">
        <v>890.99999999999761</v>
      </c>
      <c r="W7232" s="367">
        <v>330000.00000000017</v>
      </c>
      <c r="X7232" s="384">
        <v>127241.26311008015</v>
      </c>
      <c r="Y7232" s="386">
        <v>891.00000000000045</v>
      </c>
      <c r="Z7232" s="367"/>
      <c r="AA7232" s="367"/>
      <c r="AB7232" s="367"/>
      <c r="AC7232" s="367"/>
      <c r="AD7232" s="367"/>
      <c r="AE7232" s="367"/>
      <c r="AF7232" s="367"/>
      <c r="AG7232" s="367"/>
      <c r="AH7232" s="367"/>
      <c r="AI7232" s="367"/>
      <c r="AJ7232" s="367"/>
      <c r="AK7232" s="367"/>
      <c r="AL7232" s="367"/>
      <c r="AM7232" s="367"/>
      <c r="AN7232" s="367"/>
      <c r="AO7232" s="367"/>
      <c r="AP7232" s="367"/>
      <c r="AQ7232" s="367"/>
      <c r="AR7232" s="367"/>
      <c r="AS7232" s="367"/>
      <c r="AT7232" s="367"/>
    </row>
    <row r="7233" spans="2:46" ht="13.8">
      <c r="B7233" s="26">
        <v>33.166666666666735</v>
      </c>
      <c r="C7233" s="363">
        <v>751.87827431481571</v>
      </c>
      <c r="D7233" s="367">
        <v>895.50000000000193</v>
      </c>
      <c r="E7233" s="367">
        <v>9255.8139534884012</v>
      </c>
      <c r="F7233" s="367">
        <v>-100434.40281635949</v>
      </c>
      <c r="G7233" s="367">
        <v>895.50000000000284</v>
      </c>
      <c r="H7233" s="367">
        <v>49750</v>
      </c>
      <c r="I7233" s="384">
        <v>-1256915.5299865229</v>
      </c>
      <c r="J7233" s="367">
        <v>895.49999999999989</v>
      </c>
      <c r="K7233" s="367">
        <v>12060.606060606046</v>
      </c>
      <c r="L7233" s="384">
        <v>53662.586844723934</v>
      </c>
      <c r="M7233" s="367">
        <v>895.49999999999898</v>
      </c>
      <c r="N7233" s="367">
        <v>199</v>
      </c>
      <c r="O7233" s="384">
        <v>-766.15994539685516</v>
      </c>
      <c r="P7233" s="367">
        <v>12.98475</v>
      </c>
      <c r="Q7233" s="367">
        <v>199</v>
      </c>
      <c r="R7233" s="384">
        <v>1143.4145400979521</v>
      </c>
      <c r="S7233" s="367">
        <v>12.536999999999999</v>
      </c>
      <c r="T7233" s="367">
        <v>6862.0689655172228</v>
      </c>
      <c r="U7233" s="384">
        <v>20932.008485902021</v>
      </c>
      <c r="V7233" s="367">
        <v>895.4999999999975</v>
      </c>
      <c r="W7233" s="367">
        <v>331666.66666666686</v>
      </c>
      <c r="X7233" s="384">
        <v>127865.50962218949</v>
      </c>
      <c r="Y7233" s="386">
        <v>895.50000000000057</v>
      </c>
      <c r="Z7233" s="367"/>
      <c r="AA7233" s="367"/>
      <c r="AB7233" s="367"/>
      <c r="AC7233" s="367"/>
      <c r="AD7233" s="367"/>
      <c r="AE7233" s="367"/>
      <c r="AF7233" s="367"/>
      <c r="AG7233" s="367"/>
      <c r="AH7233" s="367"/>
      <c r="AI7233" s="367"/>
      <c r="AJ7233" s="367"/>
      <c r="AK7233" s="367"/>
      <c r="AL7233" s="367"/>
      <c r="AM7233" s="367"/>
      <c r="AN7233" s="367"/>
      <c r="AO7233" s="367"/>
      <c r="AP7233" s="367"/>
      <c r="AQ7233" s="367"/>
      <c r="AR7233" s="367"/>
      <c r="AS7233" s="367"/>
      <c r="AT7233" s="367"/>
    </row>
    <row r="7234" spans="2:46" ht="13.8">
      <c r="B7234" s="26">
        <v>33.3333333333334</v>
      </c>
      <c r="C7234" s="363">
        <v>755.65348398167134</v>
      </c>
      <c r="D7234" s="367">
        <v>900.00000000000182</v>
      </c>
      <c r="E7234" s="367">
        <v>9302.3255813953783</v>
      </c>
      <c r="F7234" s="367">
        <v>-101579.52274374607</v>
      </c>
      <c r="G7234" s="367">
        <v>900.00000000000296</v>
      </c>
      <c r="H7234" s="367">
        <v>50000</v>
      </c>
      <c r="I7234" s="384">
        <v>-1270771.3112883617</v>
      </c>
      <c r="J7234" s="367">
        <v>899.99999999999989</v>
      </c>
      <c r="K7234" s="367">
        <v>12121.212121212106</v>
      </c>
      <c r="L7234" s="384">
        <v>53442.032725730198</v>
      </c>
      <c r="M7234" s="367">
        <v>899.99999999999898</v>
      </c>
      <c r="N7234" s="367">
        <v>200</v>
      </c>
      <c r="O7234" s="384">
        <v>-777.94527738350621</v>
      </c>
      <c r="P7234" s="367">
        <v>13.049999999999999</v>
      </c>
      <c r="Q7234" s="367">
        <v>200</v>
      </c>
      <c r="R7234" s="384">
        <v>1145.4152377615694</v>
      </c>
      <c r="S7234" s="367">
        <v>12.6</v>
      </c>
      <c r="T7234" s="367">
        <v>6896.5517241379121</v>
      </c>
      <c r="U7234" s="384">
        <v>20540.276530605934</v>
      </c>
      <c r="V7234" s="367">
        <v>899.9999999999975</v>
      </c>
      <c r="W7234" s="367">
        <v>333333.33333333355</v>
      </c>
      <c r="X7234" s="384">
        <v>128489.57134907405</v>
      </c>
      <c r="Y7234" s="386">
        <v>900.00000000000057</v>
      </c>
      <c r="Z7234" s="367"/>
      <c r="AA7234" s="367"/>
      <c r="AB7234" s="367"/>
      <c r="AC7234" s="367"/>
      <c r="AD7234" s="367"/>
      <c r="AE7234" s="367"/>
      <c r="AF7234" s="367"/>
      <c r="AG7234" s="367"/>
      <c r="AH7234" s="367"/>
      <c r="AI7234" s="367"/>
      <c r="AJ7234" s="367"/>
      <c r="AK7234" s="367"/>
      <c r="AL7234" s="367"/>
      <c r="AM7234" s="367"/>
      <c r="AN7234" s="367"/>
      <c r="AO7234" s="367"/>
      <c r="AP7234" s="367"/>
      <c r="AQ7234" s="367"/>
      <c r="AR7234" s="367"/>
      <c r="AS7234" s="367"/>
      <c r="AT7234" s="367"/>
    </row>
    <row r="7235" spans="2:46" ht="13.8">
      <c r="B7235" s="26">
        <v>33.500000000000064</v>
      </c>
      <c r="C7235" s="363">
        <v>759.42866291734072</v>
      </c>
      <c r="D7235" s="367">
        <v>904.50000000000182</v>
      </c>
      <c r="E7235" s="367">
        <v>9348.8372093023554</v>
      </c>
      <c r="F7235" s="367">
        <v>-102731.0469154911</v>
      </c>
      <c r="G7235" s="367">
        <v>904.50000000000296</v>
      </c>
      <c r="H7235" s="367">
        <v>50250</v>
      </c>
      <c r="I7235" s="384">
        <v>-1284702.4888187973</v>
      </c>
      <c r="J7235" s="367">
        <v>904.49999999999989</v>
      </c>
      <c r="K7235" s="367">
        <v>12181.818181818166</v>
      </c>
      <c r="L7235" s="384">
        <v>53216.576453142268</v>
      </c>
      <c r="M7235" s="367">
        <v>904.49999999999875</v>
      </c>
      <c r="N7235" s="367">
        <v>201</v>
      </c>
      <c r="O7235" s="384">
        <v>-789.80996219025542</v>
      </c>
      <c r="P7235" s="367">
        <v>13.11525</v>
      </c>
      <c r="Q7235" s="367">
        <v>201</v>
      </c>
      <c r="R7235" s="384">
        <v>1147.3784843847327</v>
      </c>
      <c r="S7235" s="367">
        <v>12.663</v>
      </c>
      <c r="T7235" s="367">
        <v>6931.0344827586014</v>
      </c>
      <c r="U7235" s="384">
        <v>20143.575396033993</v>
      </c>
      <c r="V7235" s="367">
        <v>904.49999999999739</v>
      </c>
      <c r="W7235" s="367">
        <v>335000.00000000023</v>
      </c>
      <c r="X7235" s="384">
        <v>129113.44829073388</v>
      </c>
      <c r="Y7235" s="386">
        <v>904.50000000000057</v>
      </c>
      <c r="Z7235" s="367"/>
      <c r="AA7235" s="367"/>
      <c r="AB7235" s="367"/>
      <c r="AC7235" s="367"/>
      <c r="AD7235" s="367"/>
      <c r="AE7235" s="367"/>
      <c r="AF7235" s="367"/>
      <c r="AG7235" s="367"/>
      <c r="AH7235" s="367"/>
      <c r="AI7235" s="367"/>
      <c r="AJ7235" s="367"/>
      <c r="AK7235" s="367"/>
      <c r="AL7235" s="367"/>
      <c r="AM7235" s="367"/>
      <c r="AN7235" s="367"/>
      <c r="AO7235" s="367"/>
      <c r="AP7235" s="367"/>
      <c r="AQ7235" s="367"/>
      <c r="AR7235" s="367"/>
      <c r="AS7235" s="367"/>
      <c r="AT7235" s="367"/>
    </row>
    <row r="7236" spans="2:46" ht="13.8">
      <c r="B7236" s="26">
        <v>33.666666666666728</v>
      </c>
      <c r="C7236" s="363">
        <v>763.20381112182349</v>
      </c>
      <c r="D7236" s="367">
        <v>909.00000000000171</v>
      </c>
      <c r="E7236" s="367">
        <v>9395.3488372093325</v>
      </c>
      <c r="F7236" s="367">
        <v>-103888.97533159461</v>
      </c>
      <c r="G7236" s="367">
        <v>909.00000000000296</v>
      </c>
      <c r="H7236" s="367">
        <v>50500</v>
      </c>
      <c r="I7236" s="384">
        <v>-1298709.0625778297</v>
      </c>
      <c r="J7236" s="367">
        <v>908.99999999999989</v>
      </c>
      <c r="K7236" s="367">
        <v>12242.424242424226</v>
      </c>
      <c r="L7236" s="384">
        <v>52986.218026960145</v>
      </c>
      <c r="M7236" s="367">
        <v>908.99999999999886</v>
      </c>
      <c r="N7236" s="367">
        <v>202</v>
      </c>
      <c r="O7236" s="384">
        <v>-801.75399981710234</v>
      </c>
      <c r="P7236" s="367">
        <v>13.1805</v>
      </c>
      <c r="Q7236" s="367">
        <v>202</v>
      </c>
      <c r="R7236" s="384">
        <v>1149.3042799674415</v>
      </c>
      <c r="S7236" s="367">
        <v>12.725999999999999</v>
      </c>
      <c r="T7236" s="367">
        <v>6965.5172413792907</v>
      </c>
      <c r="U7236" s="384">
        <v>19741.905082186167</v>
      </c>
      <c r="V7236" s="367">
        <v>908.99999999999739</v>
      </c>
      <c r="W7236" s="367">
        <v>336666.66666666692</v>
      </c>
      <c r="X7236" s="384">
        <v>129737.14044716902</v>
      </c>
      <c r="Y7236" s="386">
        <v>909.00000000000068</v>
      </c>
      <c r="Z7236" s="367"/>
      <c r="AA7236" s="367"/>
      <c r="AB7236" s="367"/>
      <c r="AC7236" s="367"/>
      <c r="AD7236" s="367"/>
      <c r="AE7236" s="367"/>
      <c r="AF7236" s="367"/>
      <c r="AG7236" s="367"/>
      <c r="AH7236" s="367"/>
      <c r="AI7236" s="367"/>
      <c r="AJ7236" s="367"/>
      <c r="AK7236" s="367"/>
      <c r="AL7236" s="367"/>
      <c r="AM7236" s="367"/>
      <c r="AN7236" s="367"/>
      <c r="AO7236" s="367"/>
      <c r="AP7236" s="367"/>
      <c r="AQ7236" s="367"/>
      <c r="AR7236" s="367"/>
      <c r="AS7236" s="367"/>
      <c r="AT7236" s="367"/>
    </row>
    <row r="7237" spans="2:46" ht="13.8">
      <c r="B7237" s="26">
        <v>33.833333333333393</v>
      </c>
      <c r="C7237" s="363">
        <v>766.97892859511978</v>
      </c>
      <c r="D7237" s="367">
        <v>913.50000000000159</v>
      </c>
      <c r="E7237" s="367">
        <v>9441.8604651163096</v>
      </c>
      <c r="F7237" s="367">
        <v>-105053.30799205659</v>
      </c>
      <c r="G7237" s="367">
        <v>913.50000000000296</v>
      </c>
      <c r="H7237" s="367">
        <v>50750</v>
      </c>
      <c r="I7237" s="384">
        <v>-1312791.0325654594</v>
      </c>
      <c r="J7237" s="367">
        <v>913.49999999999989</v>
      </c>
      <c r="K7237" s="367">
        <v>12303.030303030286</v>
      </c>
      <c r="L7237" s="384">
        <v>52750.95744718382</v>
      </c>
      <c r="M7237" s="367">
        <v>913.49999999999886</v>
      </c>
      <c r="N7237" s="367">
        <v>203</v>
      </c>
      <c r="O7237" s="384">
        <v>-813.77739026404697</v>
      </c>
      <c r="P7237" s="367">
        <v>13.245749999999999</v>
      </c>
      <c r="Q7237" s="367">
        <v>203</v>
      </c>
      <c r="R7237" s="384">
        <v>1151.1926245096961</v>
      </c>
      <c r="S7237" s="367">
        <v>12.789</v>
      </c>
      <c r="T7237" s="367">
        <v>6999.99999999998</v>
      </c>
      <c r="U7237" s="384">
        <v>19335.265589062477</v>
      </c>
      <c r="V7237" s="367">
        <v>913.49999999999739</v>
      </c>
      <c r="W7237" s="367">
        <v>338333.3333333336</v>
      </c>
      <c r="X7237" s="384">
        <v>130360.6478183794</v>
      </c>
      <c r="Y7237" s="386">
        <v>913.50000000000068</v>
      </c>
      <c r="Z7237" s="367"/>
      <c r="AA7237" s="367"/>
      <c r="AB7237" s="367"/>
      <c r="AC7237" s="367"/>
      <c r="AD7237" s="367"/>
      <c r="AE7237" s="367"/>
      <c r="AF7237" s="367"/>
      <c r="AG7237" s="367"/>
      <c r="AH7237" s="367"/>
      <c r="AI7237" s="367"/>
      <c r="AJ7237" s="367"/>
      <c r="AK7237" s="367"/>
      <c r="AL7237" s="367"/>
      <c r="AM7237" s="367"/>
      <c r="AN7237" s="367"/>
      <c r="AO7237" s="367"/>
      <c r="AP7237" s="367"/>
      <c r="AQ7237" s="367"/>
      <c r="AR7237" s="367"/>
      <c r="AS7237" s="367"/>
      <c r="AT7237" s="367"/>
    </row>
    <row r="7238" spans="2:46" ht="13.8">
      <c r="B7238" s="26">
        <v>34.000000000000057</v>
      </c>
      <c r="C7238" s="363">
        <v>770.75401533722982</v>
      </c>
      <c r="D7238" s="367">
        <v>918.00000000000159</v>
      </c>
      <c r="E7238" s="367">
        <v>9488.3720930232867</v>
      </c>
      <c r="F7238" s="367">
        <v>-106224.04489687705</v>
      </c>
      <c r="G7238" s="367">
        <v>918.00000000000307</v>
      </c>
      <c r="H7238" s="367">
        <v>51000</v>
      </c>
      <c r="I7238" s="384">
        <v>-1326948.3987816861</v>
      </c>
      <c r="J7238" s="367">
        <v>917.99999999999989</v>
      </c>
      <c r="K7238" s="367">
        <v>12363.636363636346</v>
      </c>
      <c r="L7238" s="384">
        <v>52510.794713813317</v>
      </c>
      <c r="M7238" s="367">
        <v>917.99999999999864</v>
      </c>
      <c r="N7238" s="367">
        <v>204</v>
      </c>
      <c r="O7238" s="384">
        <v>-825.88013353108965</v>
      </c>
      <c r="P7238" s="367">
        <v>13.311</v>
      </c>
      <c r="Q7238" s="367">
        <v>204</v>
      </c>
      <c r="R7238" s="384">
        <v>1153.0435180114969</v>
      </c>
      <c r="S7238" s="367">
        <v>12.852</v>
      </c>
      <c r="T7238" s="367">
        <v>7034.4827586206693</v>
      </c>
      <c r="U7238" s="384">
        <v>18923.656916662916</v>
      </c>
      <c r="V7238" s="367">
        <v>917.99999999999727</v>
      </c>
      <c r="W7238" s="367">
        <v>340000.00000000029</v>
      </c>
      <c r="X7238" s="384">
        <v>130983.97040436501</v>
      </c>
      <c r="Y7238" s="386">
        <v>918.00000000000068</v>
      </c>
      <c r="Z7238" s="367"/>
      <c r="AA7238" s="367"/>
      <c r="AB7238" s="367"/>
      <c r="AC7238" s="367"/>
      <c r="AD7238" s="367"/>
      <c r="AE7238" s="367"/>
      <c r="AF7238" s="367"/>
      <c r="AG7238" s="367"/>
      <c r="AH7238" s="367"/>
      <c r="AI7238" s="367"/>
      <c r="AJ7238" s="367"/>
      <c r="AK7238" s="367"/>
      <c r="AL7238" s="367"/>
      <c r="AM7238" s="367"/>
      <c r="AN7238" s="367"/>
      <c r="AO7238" s="367"/>
      <c r="AP7238" s="367"/>
      <c r="AQ7238" s="367"/>
      <c r="AR7238" s="367"/>
      <c r="AS7238" s="367"/>
      <c r="AT7238" s="367"/>
    </row>
    <row r="7239" spans="2:46" ht="13.8">
      <c r="B7239" s="26">
        <v>34.166666666666721</v>
      </c>
      <c r="C7239" s="363">
        <v>774.52907134815325</v>
      </c>
      <c r="D7239" s="367">
        <v>922.50000000000148</v>
      </c>
      <c r="E7239" s="367">
        <v>9534.8837209302637</v>
      </c>
      <c r="F7239" s="367">
        <v>-107401.18604605598</v>
      </c>
      <c r="G7239" s="367">
        <v>922.50000000000307</v>
      </c>
      <c r="H7239" s="367">
        <v>51250</v>
      </c>
      <c r="I7239" s="384">
        <v>-1341181.1612265096</v>
      </c>
      <c r="J7239" s="367">
        <v>922.5</v>
      </c>
      <c r="K7239" s="367">
        <v>12424.242424242406</v>
      </c>
      <c r="L7239" s="384">
        <v>52265.729826848597</v>
      </c>
      <c r="M7239" s="367">
        <v>922.49999999999875</v>
      </c>
      <c r="N7239" s="367">
        <v>205</v>
      </c>
      <c r="O7239" s="384">
        <v>-838.06222961822982</v>
      </c>
      <c r="P7239" s="367">
        <v>13.376249999999999</v>
      </c>
      <c r="Q7239" s="367">
        <v>205</v>
      </c>
      <c r="R7239" s="384">
        <v>1154.8569604728436</v>
      </c>
      <c r="S7239" s="367">
        <v>12.915000000000001</v>
      </c>
      <c r="T7239" s="367">
        <v>7068.9655172413586</v>
      </c>
      <c r="U7239" s="384">
        <v>18507.079064987483</v>
      </c>
      <c r="V7239" s="367">
        <v>922.49999999999727</v>
      </c>
      <c r="W7239" s="367">
        <v>341666.66666666698</v>
      </c>
      <c r="X7239" s="384">
        <v>131607.10820512596</v>
      </c>
      <c r="Y7239" s="386">
        <v>922.5000000000008</v>
      </c>
      <c r="Z7239" s="367"/>
      <c r="AA7239" s="367"/>
      <c r="AB7239" s="367"/>
      <c r="AC7239" s="367"/>
      <c r="AD7239" s="367"/>
      <c r="AE7239" s="367"/>
      <c r="AF7239" s="367"/>
      <c r="AG7239" s="367"/>
      <c r="AH7239" s="367"/>
      <c r="AI7239" s="367"/>
      <c r="AJ7239" s="367"/>
      <c r="AK7239" s="367"/>
      <c r="AL7239" s="367"/>
      <c r="AM7239" s="367"/>
      <c r="AN7239" s="367"/>
      <c r="AO7239" s="367"/>
      <c r="AP7239" s="367"/>
      <c r="AQ7239" s="367"/>
      <c r="AR7239" s="367"/>
      <c r="AS7239" s="367"/>
      <c r="AT7239" s="367"/>
    </row>
    <row r="7240" spans="2:46" ht="13.8">
      <c r="B7240" s="26">
        <v>34.333333333333385</v>
      </c>
      <c r="C7240" s="363">
        <v>778.3040966278902</v>
      </c>
      <c r="D7240" s="367">
        <v>927.00000000000148</v>
      </c>
      <c r="E7240" s="367">
        <v>9581.3953488372408</v>
      </c>
      <c r="F7240" s="367">
        <v>-108584.73143959336</v>
      </c>
      <c r="G7240" s="367">
        <v>927.00000000000307</v>
      </c>
      <c r="H7240" s="367">
        <v>51500</v>
      </c>
      <c r="I7240" s="384">
        <v>-1355489.3198999302</v>
      </c>
      <c r="J7240" s="367">
        <v>927</v>
      </c>
      <c r="K7240" s="367">
        <v>12484.848484848466</v>
      </c>
      <c r="L7240" s="384">
        <v>52015.762786289692</v>
      </c>
      <c r="M7240" s="367">
        <v>926.99999999999875</v>
      </c>
      <c r="N7240" s="367">
        <v>206</v>
      </c>
      <c r="O7240" s="384">
        <v>-850.32367852546804</v>
      </c>
      <c r="P7240" s="367">
        <v>13.4415</v>
      </c>
      <c r="Q7240" s="367">
        <v>206</v>
      </c>
      <c r="R7240" s="384">
        <v>1156.6329518937357</v>
      </c>
      <c r="S7240" s="367">
        <v>12.978</v>
      </c>
      <c r="T7240" s="367">
        <v>7103.4482758620479</v>
      </c>
      <c r="U7240" s="384">
        <v>18085.532034036187</v>
      </c>
      <c r="V7240" s="367">
        <v>926.99999999999716</v>
      </c>
      <c r="W7240" s="367">
        <v>343333.33333333366</v>
      </c>
      <c r="X7240" s="384">
        <v>132230.06122066214</v>
      </c>
      <c r="Y7240" s="386">
        <v>927.0000000000008</v>
      </c>
      <c r="Z7240" s="367"/>
      <c r="AA7240" s="367"/>
      <c r="AB7240" s="367"/>
      <c r="AC7240" s="367"/>
      <c r="AD7240" s="367"/>
      <c r="AE7240" s="367"/>
      <c r="AF7240" s="367"/>
      <c r="AG7240" s="367"/>
      <c r="AH7240" s="367"/>
      <c r="AI7240" s="367"/>
      <c r="AJ7240" s="367"/>
      <c r="AK7240" s="367"/>
      <c r="AL7240" s="367"/>
      <c r="AM7240" s="367"/>
      <c r="AN7240" s="367"/>
      <c r="AO7240" s="367"/>
      <c r="AP7240" s="367"/>
      <c r="AQ7240" s="367"/>
      <c r="AR7240" s="367"/>
      <c r="AS7240" s="367"/>
      <c r="AT7240" s="367"/>
    </row>
    <row r="7241" spans="2:46" ht="13.8">
      <c r="B7241" s="26">
        <v>34.50000000000005</v>
      </c>
      <c r="C7241" s="363">
        <v>782.07909117644067</v>
      </c>
      <c r="D7241" s="367">
        <v>931.50000000000136</v>
      </c>
      <c r="E7241" s="367">
        <v>9627.9069767442179</v>
      </c>
      <c r="F7241" s="367">
        <v>-109774.68107748921</v>
      </c>
      <c r="G7241" s="367">
        <v>931.50000000000307</v>
      </c>
      <c r="H7241" s="367">
        <v>51750</v>
      </c>
      <c r="I7241" s="384">
        <v>-1369872.8748019475</v>
      </c>
      <c r="J7241" s="367">
        <v>931.5</v>
      </c>
      <c r="K7241" s="367">
        <v>12545.454545454526</v>
      </c>
      <c r="L7241" s="384">
        <v>51760.893592136592</v>
      </c>
      <c r="M7241" s="367">
        <v>931.49999999999864</v>
      </c>
      <c r="N7241" s="367">
        <v>207</v>
      </c>
      <c r="O7241" s="384">
        <v>-862.66448025280386</v>
      </c>
      <c r="P7241" s="367">
        <v>13.506749999999998</v>
      </c>
      <c r="Q7241" s="367">
        <v>207</v>
      </c>
      <c r="R7241" s="384">
        <v>1158.3714922741738</v>
      </c>
      <c r="S7241" s="367">
        <v>13.041</v>
      </c>
      <c r="T7241" s="367">
        <v>7137.9310344827372</v>
      </c>
      <c r="U7241" s="384">
        <v>17659.015823809008</v>
      </c>
      <c r="V7241" s="367">
        <v>931.49999999999716</v>
      </c>
      <c r="W7241" s="367">
        <v>345000.00000000035</v>
      </c>
      <c r="X7241" s="384">
        <v>132852.8294509736</v>
      </c>
      <c r="Y7241" s="386">
        <v>931.50000000000091</v>
      </c>
      <c r="Z7241" s="367"/>
      <c r="AA7241" s="367"/>
      <c r="AB7241" s="367"/>
      <c r="AC7241" s="367"/>
      <c r="AD7241" s="367"/>
      <c r="AE7241" s="367"/>
      <c r="AF7241" s="367"/>
      <c r="AG7241" s="367"/>
      <c r="AH7241" s="367"/>
      <c r="AI7241" s="367"/>
      <c r="AJ7241" s="367"/>
      <c r="AK7241" s="367"/>
      <c r="AL7241" s="367"/>
      <c r="AM7241" s="367"/>
      <c r="AN7241" s="367"/>
      <c r="AO7241" s="367"/>
      <c r="AP7241" s="367"/>
      <c r="AQ7241" s="367"/>
      <c r="AR7241" s="367"/>
      <c r="AS7241" s="367"/>
      <c r="AT7241" s="367"/>
    </row>
    <row r="7242" spans="2:46" ht="13.8">
      <c r="B7242" s="26">
        <v>34.666666666666714</v>
      </c>
      <c r="C7242" s="363">
        <v>785.85405499380488</v>
      </c>
      <c r="D7242" s="367">
        <v>936.00000000000136</v>
      </c>
      <c r="E7242" s="367">
        <v>9674.418604651195</v>
      </c>
      <c r="F7242" s="367">
        <v>-110971.03495974357</v>
      </c>
      <c r="G7242" s="367">
        <v>936.00000000000318</v>
      </c>
      <c r="H7242" s="367">
        <v>52000</v>
      </c>
      <c r="I7242" s="384">
        <v>-1384331.8259325619</v>
      </c>
      <c r="J7242" s="367">
        <v>936</v>
      </c>
      <c r="K7242" s="367">
        <v>12606.060606060586</v>
      </c>
      <c r="L7242" s="384">
        <v>51501.122244389306</v>
      </c>
      <c r="M7242" s="367">
        <v>935.99999999999864</v>
      </c>
      <c r="N7242" s="367">
        <v>208</v>
      </c>
      <c r="O7242" s="384">
        <v>-875.08463480023818</v>
      </c>
      <c r="P7242" s="367">
        <v>13.572000000000001</v>
      </c>
      <c r="Q7242" s="367">
        <v>208</v>
      </c>
      <c r="R7242" s="384">
        <v>1160.0725816141578</v>
      </c>
      <c r="S7242" s="367">
        <v>13.104000000000001</v>
      </c>
      <c r="T7242" s="367">
        <v>7172.4137931034265</v>
      </c>
      <c r="U7242" s="384">
        <v>17227.530434305962</v>
      </c>
      <c r="V7242" s="367">
        <v>935.99999999999716</v>
      </c>
      <c r="W7242" s="367">
        <v>346666.66666666704</v>
      </c>
      <c r="X7242" s="384">
        <v>133475.41289606033</v>
      </c>
      <c r="Y7242" s="386">
        <v>936.00000000000091</v>
      </c>
      <c r="Z7242" s="367"/>
      <c r="AA7242" s="367"/>
      <c r="AB7242" s="367"/>
      <c r="AC7242" s="367"/>
      <c r="AD7242" s="367"/>
      <c r="AE7242" s="367"/>
      <c r="AF7242" s="367"/>
      <c r="AG7242" s="367"/>
      <c r="AH7242" s="367"/>
      <c r="AI7242" s="367"/>
      <c r="AJ7242" s="367"/>
      <c r="AK7242" s="367"/>
      <c r="AL7242" s="367"/>
      <c r="AM7242" s="367"/>
      <c r="AN7242" s="367"/>
      <c r="AO7242" s="367"/>
      <c r="AP7242" s="367"/>
      <c r="AQ7242" s="367"/>
      <c r="AR7242" s="367"/>
      <c r="AS7242" s="367"/>
      <c r="AT7242" s="367"/>
    </row>
    <row r="7243" spans="2:46" ht="13.8">
      <c r="B7243" s="26">
        <v>34.833333333333378</v>
      </c>
      <c r="C7243" s="363">
        <v>789.62898807998238</v>
      </c>
      <c r="D7243" s="367">
        <v>940.50000000000125</v>
      </c>
      <c r="E7243" s="367">
        <v>9720.9302325581721</v>
      </c>
      <c r="F7243" s="367">
        <v>-112173.79308635638</v>
      </c>
      <c r="G7243" s="367">
        <v>940.50000000000318</v>
      </c>
      <c r="H7243" s="367">
        <v>52250</v>
      </c>
      <c r="I7243" s="384">
        <v>-1398866.1732917731</v>
      </c>
      <c r="J7243" s="367">
        <v>940.5</v>
      </c>
      <c r="K7243" s="367">
        <v>12666.666666666646</v>
      </c>
      <c r="L7243" s="384">
        <v>51236.448743047811</v>
      </c>
      <c r="M7243" s="367">
        <v>940.49999999999864</v>
      </c>
      <c r="N7243" s="367">
        <v>209</v>
      </c>
      <c r="O7243" s="384">
        <v>-887.58414216776998</v>
      </c>
      <c r="P7243" s="367">
        <v>13.637250000000002</v>
      </c>
      <c r="Q7243" s="367">
        <v>209</v>
      </c>
      <c r="R7243" s="384">
        <v>1161.7362199136871</v>
      </c>
      <c r="S7243" s="367">
        <v>13.167</v>
      </c>
      <c r="T7243" s="367">
        <v>7206.8965517241159</v>
      </c>
      <c r="U7243" s="384">
        <v>16791.075865527058</v>
      </c>
      <c r="V7243" s="367">
        <v>940.49999999999704</v>
      </c>
      <c r="W7243" s="367">
        <v>348333.33333333372</v>
      </c>
      <c r="X7243" s="384">
        <v>134097.81155592232</v>
      </c>
      <c r="Y7243" s="386">
        <v>940.50000000000091</v>
      </c>
      <c r="Z7243" s="367"/>
      <c r="AA7243" s="367"/>
      <c r="AB7243" s="367"/>
      <c r="AC7243" s="367"/>
      <c r="AD7243" s="367"/>
      <c r="AE7243" s="367"/>
      <c r="AF7243" s="367"/>
      <c r="AG7243" s="367"/>
      <c r="AH7243" s="367"/>
      <c r="AI7243" s="367"/>
      <c r="AJ7243" s="367"/>
      <c r="AK7243" s="367"/>
      <c r="AL7243" s="367"/>
      <c r="AM7243" s="367"/>
      <c r="AN7243" s="367"/>
      <c r="AO7243" s="367"/>
      <c r="AP7243" s="367"/>
      <c r="AQ7243" s="367"/>
      <c r="AR7243" s="367"/>
      <c r="AS7243" s="367"/>
      <c r="AT7243" s="367"/>
    </row>
    <row r="7244" spans="2:46" ht="13.8">
      <c r="B7244" s="26">
        <v>35.000000000000043</v>
      </c>
      <c r="C7244" s="363">
        <v>793.4038904349735</v>
      </c>
      <c r="D7244" s="367">
        <v>945.00000000000125</v>
      </c>
      <c r="E7244" s="367">
        <v>9767.4418604651491</v>
      </c>
      <c r="F7244" s="367">
        <v>-113382.95545732763</v>
      </c>
      <c r="G7244" s="367">
        <v>945.00000000000318</v>
      </c>
      <c r="H7244" s="367">
        <v>52500</v>
      </c>
      <c r="I7244" s="384">
        <v>-1413475.9168795815</v>
      </c>
      <c r="J7244" s="367">
        <v>945</v>
      </c>
      <c r="K7244" s="367">
        <v>12727.272727272706</v>
      </c>
      <c r="L7244" s="384">
        <v>50966.873088112137</v>
      </c>
      <c r="M7244" s="367">
        <v>944.99999999999852</v>
      </c>
      <c r="N7244" s="367">
        <v>210</v>
      </c>
      <c r="O7244" s="384">
        <v>-900.16300235539939</v>
      </c>
      <c r="P7244" s="367">
        <v>13.702500000000001</v>
      </c>
      <c r="Q7244" s="367">
        <v>210</v>
      </c>
      <c r="R7244" s="384">
        <v>1163.3624071727629</v>
      </c>
      <c r="S7244" s="367">
        <v>13.23</v>
      </c>
      <c r="T7244" s="367">
        <v>7241.3793103448052</v>
      </c>
      <c r="U7244" s="384">
        <v>16349.652117472266</v>
      </c>
      <c r="V7244" s="367">
        <v>944.99999999999704</v>
      </c>
      <c r="W7244" s="367">
        <v>350000.00000000041</v>
      </c>
      <c r="X7244" s="384">
        <v>134720.02543055959</v>
      </c>
      <c r="Y7244" s="386">
        <v>945.00000000000114</v>
      </c>
      <c r="Z7244" s="367"/>
      <c r="AA7244" s="367"/>
      <c r="AB7244" s="367"/>
      <c r="AC7244" s="367"/>
      <c r="AD7244" s="367"/>
      <c r="AE7244" s="367"/>
      <c r="AF7244" s="367"/>
      <c r="AG7244" s="367"/>
      <c r="AH7244" s="367"/>
      <c r="AI7244" s="367"/>
      <c r="AJ7244" s="367"/>
      <c r="AK7244" s="367"/>
      <c r="AL7244" s="367"/>
      <c r="AM7244" s="367"/>
      <c r="AN7244" s="367"/>
      <c r="AO7244" s="367"/>
      <c r="AP7244" s="367"/>
      <c r="AQ7244" s="367"/>
      <c r="AR7244" s="367"/>
      <c r="AS7244" s="367"/>
      <c r="AT7244" s="367"/>
    </row>
    <row r="7245" spans="2:46" ht="13.8">
      <c r="B7245" s="26">
        <v>35.166666666666707</v>
      </c>
      <c r="C7245" s="363">
        <v>797.17876205877815</v>
      </c>
      <c r="D7245" s="367">
        <v>949.50000000000114</v>
      </c>
      <c r="E7245" s="367">
        <v>9813.9534883721262</v>
      </c>
      <c r="F7245" s="367">
        <v>-114598.52207265738</v>
      </c>
      <c r="G7245" s="367">
        <v>949.50000000000318</v>
      </c>
      <c r="H7245" s="367">
        <v>52750</v>
      </c>
      <c r="I7245" s="384">
        <v>-1428161.0566959865</v>
      </c>
      <c r="J7245" s="367">
        <v>949.5</v>
      </c>
      <c r="K7245" s="367">
        <v>12787.878787878766</v>
      </c>
      <c r="L7245" s="384">
        <v>50692.395279582255</v>
      </c>
      <c r="M7245" s="367">
        <v>949.49999999999852</v>
      </c>
      <c r="N7245" s="367">
        <v>211</v>
      </c>
      <c r="O7245" s="384">
        <v>-912.82121536312673</v>
      </c>
      <c r="P7245" s="367">
        <v>13.767750000000001</v>
      </c>
      <c r="Q7245" s="367">
        <v>211</v>
      </c>
      <c r="R7245" s="384">
        <v>1164.9511433913842</v>
      </c>
      <c r="S7245" s="367">
        <v>13.292999999999999</v>
      </c>
      <c r="T7245" s="367">
        <v>7275.8620689654945</v>
      </c>
      <c r="U7245" s="384">
        <v>15903.259190141609</v>
      </c>
      <c r="V7245" s="367">
        <v>949.49999999999704</v>
      </c>
      <c r="W7245" s="367">
        <v>351666.66666666709</v>
      </c>
      <c r="X7245" s="384">
        <v>135342.05451997212</v>
      </c>
      <c r="Y7245" s="386">
        <v>949.50000000000114</v>
      </c>
      <c r="Z7245" s="367"/>
      <c r="AA7245" s="367"/>
      <c r="AB7245" s="367"/>
      <c r="AC7245" s="367"/>
      <c r="AD7245" s="367"/>
      <c r="AE7245" s="367"/>
      <c r="AF7245" s="367"/>
      <c r="AG7245" s="367"/>
      <c r="AH7245" s="367"/>
      <c r="AI7245" s="367"/>
      <c r="AJ7245" s="367"/>
      <c r="AK7245" s="367"/>
      <c r="AL7245" s="367"/>
      <c r="AM7245" s="367"/>
      <c r="AN7245" s="367"/>
      <c r="AO7245" s="367"/>
      <c r="AP7245" s="367"/>
      <c r="AQ7245" s="367"/>
      <c r="AR7245" s="367"/>
      <c r="AS7245" s="367"/>
      <c r="AT7245" s="367"/>
    </row>
    <row r="7246" spans="2:46" ht="13.8">
      <c r="B7246" s="26">
        <v>35.333333333333371</v>
      </c>
      <c r="C7246" s="363">
        <v>800.95360295139653</v>
      </c>
      <c r="D7246" s="367">
        <v>954.00000000000114</v>
      </c>
      <c r="E7246" s="367">
        <v>9860.4651162791033</v>
      </c>
      <c r="F7246" s="367">
        <v>-115820.49293234557</v>
      </c>
      <c r="G7246" s="367">
        <v>954.00000000000318</v>
      </c>
      <c r="H7246" s="367">
        <v>53000</v>
      </c>
      <c r="I7246" s="384">
        <v>-1442921.5927409891</v>
      </c>
      <c r="J7246" s="367">
        <v>954</v>
      </c>
      <c r="K7246" s="367">
        <v>12848.484848484826</v>
      </c>
      <c r="L7246" s="384">
        <v>50413.015317458172</v>
      </c>
      <c r="M7246" s="367">
        <v>953.99999999999852</v>
      </c>
      <c r="N7246" s="367">
        <v>212</v>
      </c>
      <c r="O7246" s="384">
        <v>-925.55878119095166</v>
      </c>
      <c r="P7246" s="367">
        <v>13.833</v>
      </c>
      <c r="Q7246" s="367">
        <v>212</v>
      </c>
      <c r="R7246" s="384">
        <v>1166.5024285695515</v>
      </c>
      <c r="S7246" s="367">
        <v>13.356</v>
      </c>
      <c r="T7246" s="367">
        <v>7310.3448275861838</v>
      </c>
      <c r="U7246" s="384">
        <v>15451.89708353509</v>
      </c>
      <c r="V7246" s="367">
        <v>953.99999999999693</v>
      </c>
      <c r="W7246" s="367">
        <v>353333.33333333378</v>
      </c>
      <c r="X7246" s="384">
        <v>135963.89882415993</v>
      </c>
      <c r="Y7246" s="386">
        <v>954.00000000000125</v>
      </c>
      <c r="Z7246" s="367"/>
      <c r="AA7246" s="367"/>
      <c r="AB7246" s="367"/>
      <c r="AC7246" s="367"/>
      <c r="AD7246" s="367"/>
      <c r="AE7246" s="367"/>
      <c r="AF7246" s="367"/>
      <c r="AG7246" s="367"/>
      <c r="AH7246" s="367"/>
      <c r="AI7246" s="367"/>
      <c r="AJ7246" s="367"/>
      <c r="AK7246" s="367"/>
      <c r="AL7246" s="367"/>
      <c r="AM7246" s="367"/>
      <c r="AN7246" s="367"/>
      <c r="AO7246" s="367"/>
      <c r="AP7246" s="367"/>
      <c r="AQ7246" s="367"/>
      <c r="AR7246" s="367"/>
      <c r="AS7246" s="367"/>
      <c r="AT7246" s="367"/>
    </row>
    <row r="7247" spans="2:46" ht="13.8">
      <c r="B7247" s="26">
        <v>35.500000000000036</v>
      </c>
      <c r="C7247" s="363">
        <v>804.72841311282832</v>
      </c>
      <c r="D7247" s="367">
        <v>958.50000000000102</v>
      </c>
      <c r="E7247" s="367">
        <v>9906.9767441860804</v>
      </c>
      <c r="F7247" s="367">
        <v>-117048.86803639228</v>
      </c>
      <c r="G7247" s="367">
        <v>958.5000000000033</v>
      </c>
      <c r="H7247" s="367">
        <v>53250</v>
      </c>
      <c r="I7247" s="384">
        <v>-1457757.5250145879</v>
      </c>
      <c r="J7247" s="367">
        <v>958.5</v>
      </c>
      <c r="K7247" s="367">
        <v>12909.090909090886</v>
      </c>
      <c r="L7247" s="384">
        <v>50128.733201739909</v>
      </c>
      <c r="M7247" s="367">
        <v>958.49999999999841</v>
      </c>
      <c r="N7247" s="367">
        <v>213</v>
      </c>
      <c r="O7247" s="384">
        <v>-938.37569983887465</v>
      </c>
      <c r="P7247" s="367">
        <v>13.898250000000001</v>
      </c>
      <c r="Q7247" s="367">
        <v>213</v>
      </c>
      <c r="R7247" s="384">
        <v>1168.0162627072646</v>
      </c>
      <c r="S7247" s="367">
        <v>13.418999999999999</v>
      </c>
      <c r="T7247" s="367">
        <v>7344.8275862068731</v>
      </c>
      <c r="U7247" s="384">
        <v>14995.565797652693</v>
      </c>
      <c r="V7247" s="367">
        <v>958.49999999999693</v>
      </c>
      <c r="W7247" s="367">
        <v>355000.00000000047</v>
      </c>
      <c r="X7247" s="384">
        <v>136585.55834312298</v>
      </c>
      <c r="Y7247" s="386">
        <v>958.50000000000125</v>
      </c>
      <c r="Z7247" s="367"/>
      <c r="AA7247" s="367"/>
      <c r="AB7247" s="367"/>
      <c r="AC7247" s="367"/>
      <c r="AD7247" s="367"/>
      <c r="AE7247" s="367"/>
      <c r="AF7247" s="367"/>
      <c r="AG7247" s="367"/>
      <c r="AH7247" s="367"/>
      <c r="AI7247" s="367"/>
      <c r="AJ7247" s="367"/>
      <c r="AK7247" s="367"/>
      <c r="AL7247" s="367"/>
      <c r="AM7247" s="367"/>
      <c r="AN7247" s="367"/>
      <c r="AO7247" s="367"/>
      <c r="AP7247" s="367"/>
      <c r="AQ7247" s="367"/>
      <c r="AR7247" s="367"/>
      <c r="AS7247" s="367"/>
      <c r="AT7247" s="367"/>
    </row>
    <row r="7248" spans="2:46" ht="13.8">
      <c r="B7248" s="26">
        <v>35.6666666666667</v>
      </c>
      <c r="C7248" s="363">
        <v>808.50319254307351</v>
      </c>
      <c r="D7248" s="367">
        <v>963.00000000000091</v>
      </c>
      <c r="E7248" s="367">
        <v>9953.4883720930575</v>
      </c>
      <c r="F7248" s="367">
        <v>-118283.64738479746</v>
      </c>
      <c r="G7248" s="367">
        <v>963.0000000000033</v>
      </c>
      <c r="H7248" s="367">
        <v>53500</v>
      </c>
      <c r="I7248" s="384">
        <v>-1472668.8535167838</v>
      </c>
      <c r="J7248" s="367">
        <v>963</v>
      </c>
      <c r="K7248" s="367">
        <v>12969.696969696946</v>
      </c>
      <c r="L7248" s="384">
        <v>49839.548932427453</v>
      </c>
      <c r="M7248" s="367">
        <v>962.99999999999841</v>
      </c>
      <c r="N7248" s="367">
        <v>214</v>
      </c>
      <c r="O7248" s="384">
        <v>-951.27197130689535</v>
      </c>
      <c r="P7248" s="367">
        <v>13.9635</v>
      </c>
      <c r="Q7248" s="367">
        <v>214</v>
      </c>
      <c r="R7248" s="384">
        <v>1169.4926458045234</v>
      </c>
      <c r="S7248" s="367">
        <v>13.481999999999999</v>
      </c>
      <c r="T7248" s="367">
        <v>7379.3103448275624</v>
      </c>
      <c r="U7248" s="384">
        <v>14534.265332494433</v>
      </c>
      <c r="V7248" s="367">
        <v>962.99999999999682</v>
      </c>
      <c r="W7248" s="367">
        <v>356666.66666666715</v>
      </c>
      <c r="X7248" s="384">
        <v>137207.03307686132</v>
      </c>
      <c r="Y7248" s="386">
        <v>963.00000000000125</v>
      </c>
      <c r="Z7248" s="367"/>
      <c r="AA7248" s="367"/>
      <c r="AB7248" s="367"/>
      <c r="AC7248" s="367"/>
      <c r="AD7248" s="367"/>
      <c r="AE7248" s="367"/>
      <c r="AF7248" s="367"/>
      <c r="AG7248" s="367"/>
      <c r="AH7248" s="367"/>
      <c r="AI7248" s="367"/>
      <c r="AJ7248" s="367"/>
      <c r="AK7248" s="367"/>
      <c r="AL7248" s="367"/>
      <c r="AM7248" s="367"/>
      <c r="AN7248" s="367"/>
      <c r="AO7248" s="367"/>
      <c r="AP7248" s="367"/>
      <c r="AQ7248" s="367"/>
      <c r="AR7248" s="367"/>
      <c r="AS7248" s="367"/>
      <c r="AT7248" s="367"/>
    </row>
    <row r="7249" spans="2:46" ht="13.8">
      <c r="B7249" s="26">
        <v>35.833333333333364</v>
      </c>
      <c r="C7249" s="363">
        <v>812.27794124213244</v>
      </c>
      <c r="D7249" s="367">
        <v>967.50000000000091</v>
      </c>
      <c r="E7249" s="367">
        <v>10000.000000000035</v>
      </c>
      <c r="F7249" s="367">
        <v>-119524.83097756111</v>
      </c>
      <c r="G7249" s="367">
        <v>967.50000000000341</v>
      </c>
      <c r="H7249" s="367">
        <v>53750</v>
      </c>
      <c r="I7249" s="384">
        <v>-1487655.578247577</v>
      </c>
      <c r="J7249" s="367">
        <v>967.5</v>
      </c>
      <c r="K7249" s="367">
        <v>13030.303030303006</v>
      </c>
      <c r="L7249" s="384">
        <v>49545.462509520803</v>
      </c>
      <c r="M7249" s="367">
        <v>967.49999999999818</v>
      </c>
      <c r="N7249" s="367">
        <v>215</v>
      </c>
      <c r="O7249" s="384">
        <v>-964.24759559501422</v>
      </c>
      <c r="P7249" s="367">
        <v>14.02875</v>
      </c>
      <c r="Q7249" s="367">
        <v>215</v>
      </c>
      <c r="R7249" s="384">
        <v>1170.9315778613279</v>
      </c>
      <c r="S7249" s="367">
        <v>13.545</v>
      </c>
      <c r="T7249" s="367">
        <v>7413.7931034482517</v>
      </c>
      <c r="U7249" s="384">
        <v>14067.995688060295</v>
      </c>
      <c r="V7249" s="367">
        <v>967.49999999999682</v>
      </c>
      <c r="W7249" s="367">
        <v>358333.33333333384</v>
      </c>
      <c r="X7249" s="384">
        <v>137828.32302537491</v>
      </c>
      <c r="Y7249" s="386">
        <v>967.50000000000136</v>
      </c>
      <c r="Z7249" s="367"/>
      <c r="AA7249" s="367"/>
      <c r="AB7249" s="367"/>
      <c r="AC7249" s="367"/>
      <c r="AD7249" s="367"/>
      <c r="AE7249" s="367"/>
      <c r="AF7249" s="367"/>
      <c r="AG7249" s="367"/>
      <c r="AH7249" s="367"/>
      <c r="AI7249" s="367"/>
      <c r="AJ7249" s="367"/>
      <c r="AK7249" s="367"/>
      <c r="AL7249" s="367"/>
      <c r="AM7249" s="367"/>
      <c r="AN7249" s="367"/>
      <c r="AO7249" s="367"/>
      <c r="AP7249" s="367"/>
      <c r="AQ7249" s="367"/>
      <c r="AR7249" s="367"/>
      <c r="AS7249" s="367"/>
      <c r="AT7249" s="367"/>
    </row>
    <row r="7250" spans="2:46" ht="13.8">
      <c r="B7250" s="26">
        <v>36.000000000000028</v>
      </c>
      <c r="C7250" s="363">
        <v>816.05265921000478</v>
      </c>
      <c r="D7250" s="367">
        <v>972.00000000000068</v>
      </c>
      <c r="E7250" s="367">
        <v>10046.511627907012</v>
      </c>
      <c r="F7250" s="367">
        <v>-120772.41881468319</v>
      </c>
      <c r="G7250" s="367">
        <v>972.00000000000341</v>
      </c>
      <c r="H7250" s="367">
        <v>54000</v>
      </c>
      <c r="I7250" s="384">
        <v>-1502717.6992069669</v>
      </c>
      <c r="J7250" s="367">
        <v>972</v>
      </c>
      <c r="K7250" s="367">
        <v>13090.909090909066</v>
      </c>
      <c r="L7250" s="384">
        <v>49246.473933019945</v>
      </c>
      <c r="M7250" s="367">
        <v>971.99999999999829</v>
      </c>
      <c r="N7250" s="367">
        <v>216</v>
      </c>
      <c r="O7250" s="384">
        <v>-977.30257270323068</v>
      </c>
      <c r="P7250" s="367">
        <v>14.094000000000001</v>
      </c>
      <c r="Q7250" s="367">
        <v>216</v>
      </c>
      <c r="R7250" s="384">
        <v>1172.3330588776785</v>
      </c>
      <c r="S7250" s="367">
        <v>13.607999999999999</v>
      </c>
      <c r="T7250" s="367">
        <v>7448.275862068941</v>
      </c>
      <c r="U7250" s="384">
        <v>13596.756864350282</v>
      </c>
      <c r="V7250" s="367">
        <v>971.99999999999682</v>
      </c>
      <c r="W7250" s="367">
        <v>360000.00000000052</v>
      </c>
      <c r="X7250" s="384">
        <v>138449.42818866379</v>
      </c>
      <c r="Y7250" s="386">
        <v>972.00000000000136</v>
      </c>
      <c r="Z7250" s="367"/>
      <c r="AA7250" s="367"/>
      <c r="AB7250" s="367"/>
      <c r="AC7250" s="367"/>
      <c r="AD7250" s="367"/>
      <c r="AE7250" s="367"/>
      <c r="AF7250" s="367"/>
      <c r="AG7250" s="367"/>
      <c r="AH7250" s="367"/>
      <c r="AI7250" s="367"/>
      <c r="AJ7250" s="367"/>
      <c r="AK7250" s="367"/>
      <c r="AL7250" s="367"/>
      <c r="AM7250" s="367"/>
      <c r="AN7250" s="367"/>
      <c r="AO7250" s="367"/>
      <c r="AP7250" s="367"/>
      <c r="AQ7250" s="367"/>
      <c r="AR7250" s="367"/>
      <c r="AS7250" s="367"/>
      <c r="AT7250" s="367"/>
    </row>
    <row r="7251" spans="2:46" ht="13.8">
      <c r="B7251" s="26">
        <v>36.166666666666693</v>
      </c>
      <c r="C7251" s="363">
        <v>819.82734644669074</v>
      </c>
      <c r="D7251" s="367">
        <v>976.5000000000008</v>
      </c>
      <c r="E7251" s="367">
        <v>10093.023255813989</v>
      </c>
      <c r="F7251" s="367">
        <v>-122026.41089616378</v>
      </c>
      <c r="G7251" s="367">
        <v>976.50000000000352</v>
      </c>
      <c r="H7251" s="367">
        <v>54250</v>
      </c>
      <c r="I7251" s="384">
        <v>-1517855.2163949539</v>
      </c>
      <c r="J7251" s="367">
        <v>976.5</v>
      </c>
      <c r="K7251" s="367">
        <v>13151.515151515126</v>
      </c>
      <c r="L7251" s="384">
        <v>48942.583202924892</v>
      </c>
      <c r="M7251" s="367">
        <v>976.49999999999829</v>
      </c>
      <c r="N7251" s="367">
        <v>217</v>
      </c>
      <c r="O7251" s="384">
        <v>-990.43690263154463</v>
      </c>
      <c r="P7251" s="367">
        <v>14.15925</v>
      </c>
      <c r="Q7251" s="367">
        <v>217</v>
      </c>
      <c r="R7251" s="384">
        <v>1173.6970888535748</v>
      </c>
      <c r="S7251" s="367">
        <v>13.670999999999999</v>
      </c>
      <c r="T7251" s="367">
        <v>7482.7586206896303</v>
      </c>
      <c r="U7251" s="384">
        <v>13120.548861364414</v>
      </c>
      <c r="V7251" s="367">
        <v>976.4999999999967</v>
      </c>
      <c r="W7251" s="367">
        <v>361666.66666666721</v>
      </c>
      <c r="X7251" s="384">
        <v>139070.34856672792</v>
      </c>
      <c r="Y7251" s="386">
        <v>976.50000000000136</v>
      </c>
      <c r="Z7251" s="367"/>
      <c r="AA7251" s="367"/>
      <c r="AB7251" s="367"/>
      <c r="AC7251" s="367"/>
      <c r="AD7251" s="367"/>
      <c r="AE7251" s="367"/>
      <c r="AF7251" s="367"/>
      <c r="AG7251" s="367"/>
      <c r="AH7251" s="367"/>
      <c r="AI7251" s="367"/>
      <c r="AJ7251" s="367"/>
      <c r="AK7251" s="367"/>
      <c r="AL7251" s="367"/>
      <c r="AM7251" s="367"/>
      <c r="AN7251" s="367"/>
      <c r="AO7251" s="367"/>
      <c r="AP7251" s="367"/>
      <c r="AQ7251" s="367"/>
      <c r="AR7251" s="367"/>
      <c r="AS7251" s="367"/>
      <c r="AT7251" s="367"/>
    </row>
    <row r="7252" spans="2:46" ht="13.8">
      <c r="B7252" s="26">
        <v>36.333333333333357</v>
      </c>
      <c r="C7252" s="363">
        <v>823.60200295219011</v>
      </c>
      <c r="D7252" s="367">
        <v>981.00000000000057</v>
      </c>
      <c r="E7252" s="367">
        <v>10139.534883720966</v>
      </c>
      <c r="F7252" s="367">
        <v>-123286.80722200281</v>
      </c>
      <c r="G7252" s="367">
        <v>981.00000000000352</v>
      </c>
      <c r="H7252" s="367">
        <v>54500</v>
      </c>
      <c r="I7252" s="384">
        <v>-1533068.1298115375</v>
      </c>
      <c r="J7252" s="367">
        <v>981</v>
      </c>
      <c r="K7252" s="367">
        <v>13212.121212121187</v>
      </c>
      <c r="L7252" s="384">
        <v>48633.790319235661</v>
      </c>
      <c r="M7252" s="367">
        <v>980.99999999999807</v>
      </c>
      <c r="N7252" s="367">
        <v>218</v>
      </c>
      <c r="O7252" s="384">
        <v>-1003.650585379957</v>
      </c>
      <c r="P7252" s="367">
        <v>14.224500000000001</v>
      </c>
      <c r="Q7252" s="367">
        <v>218</v>
      </c>
      <c r="R7252" s="384">
        <v>1175.0236677890168</v>
      </c>
      <c r="S7252" s="367">
        <v>13.734</v>
      </c>
      <c r="T7252" s="367">
        <v>7517.2413793103196</v>
      </c>
      <c r="U7252" s="384">
        <v>12639.371679102662</v>
      </c>
      <c r="V7252" s="367">
        <v>980.9999999999967</v>
      </c>
      <c r="W7252" s="367">
        <v>363333.3333333339</v>
      </c>
      <c r="X7252" s="384">
        <v>139691.08415956731</v>
      </c>
      <c r="Y7252" s="386">
        <v>981.00000000000148</v>
      </c>
      <c r="Z7252" s="367"/>
      <c r="AA7252" s="367"/>
      <c r="AB7252" s="367"/>
      <c r="AC7252" s="367"/>
      <c r="AD7252" s="367"/>
      <c r="AE7252" s="367"/>
      <c r="AF7252" s="367"/>
      <c r="AG7252" s="367"/>
      <c r="AH7252" s="367"/>
      <c r="AI7252" s="367"/>
      <c r="AJ7252" s="367"/>
      <c r="AK7252" s="367"/>
      <c r="AL7252" s="367"/>
      <c r="AM7252" s="367"/>
      <c r="AN7252" s="367"/>
      <c r="AO7252" s="367"/>
      <c r="AP7252" s="367"/>
      <c r="AQ7252" s="367"/>
      <c r="AR7252" s="367"/>
      <c r="AS7252" s="367"/>
      <c r="AT7252" s="367"/>
    </row>
    <row r="7253" spans="2:46" ht="13.8">
      <c r="B7253" s="26">
        <v>36.500000000000021</v>
      </c>
      <c r="C7253" s="363">
        <v>827.37662872650333</v>
      </c>
      <c r="D7253" s="367">
        <v>985.50000000000068</v>
      </c>
      <c r="E7253" s="367">
        <v>10186.046511627943</v>
      </c>
      <c r="F7253" s="367">
        <v>-124553.60779220032</v>
      </c>
      <c r="G7253" s="367">
        <v>985.50000000000352</v>
      </c>
      <c r="H7253" s="367">
        <v>54750</v>
      </c>
      <c r="I7253" s="384">
        <v>-1548356.4394567185</v>
      </c>
      <c r="J7253" s="367">
        <v>985.5</v>
      </c>
      <c r="K7253" s="367">
        <v>13272.727272727247</v>
      </c>
      <c r="L7253" s="384">
        <v>48320.095281952214</v>
      </c>
      <c r="M7253" s="367">
        <v>985.49999999999818</v>
      </c>
      <c r="N7253" s="367">
        <v>219</v>
      </c>
      <c r="O7253" s="384">
        <v>-1016.9436209484668</v>
      </c>
      <c r="P7253" s="367">
        <v>14.28975</v>
      </c>
      <c r="Q7253" s="367">
        <v>219</v>
      </c>
      <c r="R7253" s="384">
        <v>1176.3127956840049</v>
      </c>
      <c r="S7253" s="367">
        <v>13.797000000000001</v>
      </c>
      <c r="T7253" s="367">
        <v>7551.724137931009</v>
      </c>
      <c r="U7253" s="384">
        <v>12153.225317565053</v>
      </c>
      <c r="V7253" s="367">
        <v>985.49999999999659</v>
      </c>
      <c r="W7253" s="367">
        <v>365000.00000000058</v>
      </c>
      <c r="X7253" s="384">
        <v>140311.63496718201</v>
      </c>
      <c r="Y7253" s="386">
        <v>985.50000000000148</v>
      </c>
      <c r="Z7253" s="367"/>
      <c r="AA7253" s="367"/>
      <c r="AB7253" s="367"/>
      <c r="AC7253" s="367"/>
      <c r="AD7253" s="367"/>
      <c r="AE7253" s="367"/>
      <c r="AF7253" s="367"/>
      <c r="AG7253" s="367"/>
      <c r="AH7253" s="367"/>
      <c r="AI7253" s="367"/>
      <c r="AJ7253" s="367"/>
      <c r="AK7253" s="367"/>
      <c r="AL7253" s="367"/>
      <c r="AM7253" s="367"/>
      <c r="AN7253" s="367"/>
      <c r="AO7253" s="367"/>
      <c r="AP7253" s="367"/>
      <c r="AQ7253" s="367"/>
      <c r="AR7253" s="367"/>
      <c r="AS7253" s="367"/>
      <c r="AT7253" s="367"/>
    </row>
    <row r="7254" spans="2:46" ht="13.8">
      <c r="B7254" s="26">
        <v>36.666666666666686</v>
      </c>
      <c r="C7254" s="363">
        <v>831.15122376962984</v>
      </c>
      <c r="D7254" s="367">
        <v>990.00000000000045</v>
      </c>
      <c r="E7254" s="367">
        <v>10232.55813953492</v>
      </c>
      <c r="F7254" s="367">
        <v>-125826.8126067563</v>
      </c>
      <c r="G7254" s="367">
        <v>990.00000000000352</v>
      </c>
      <c r="H7254" s="367">
        <v>55000</v>
      </c>
      <c r="I7254" s="384">
        <v>-1563720.1453304964</v>
      </c>
      <c r="J7254" s="367">
        <v>990</v>
      </c>
      <c r="K7254" s="367">
        <v>13333.333333333307</v>
      </c>
      <c r="L7254" s="384">
        <v>48001.49809107458</v>
      </c>
      <c r="M7254" s="367">
        <v>989.99999999999818</v>
      </c>
      <c r="N7254" s="367">
        <v>220</v>
      </c>
      <c r="O7254" s="384">
        <v>-1030.3160093370745</v>
      </c>
      <c r="P7254" s="367">
        <v>14.355</v>
      </c>
      <c r="Q7254" s="367">
        <v>220</v>
      </c>
      <c r="R7254" s="384">
        <v>1177.5644725385387</v>
      </c>
      <c r="S7254" s="367">
        <v>13.86</v>
      </c>
      <c r="T7254" s="367">
        <v>7586.2068965516983</v>
      </c>
      <c r="U7254" s="384">
        <v>11662.10977675156</v>
      </c>
      <c r="V7254" s="367">
        <v>989.99999999999659</v>
      </c>
      <c r="W7254" s="367">
        <v>366666.66666666727</v>
      </c>
      <c r="X7254" s="384">
        <v>140932.00098957191</v>
      </c>
      <c r="Y7254" s="386">
        <v>990.00000000000159</v>
      </c>
      <c r="Z7254" s="367"/>
      <c r="AA7254" s="367"/>
      <c r="AB7254" s="367"/>
      <c r="AC7254" s="367"/>
      <c r="AD7254" s="367"/>
      <c r="AE7254" s="367"/>
      <c r="AF7254" s="367"/>
      <c r="AG7254" s="367"/>
      <c r="AH7254" s="367"/>
      <c r="AI7254" s="367"/>
      <c r="AJ7254" s="367"/>
      <c r="AK7254" s="367"/>
      <c r="AL7254" s="367"/>
      <c r="AM7254" s="367"/>
      <c r="AN7254" s="367"/>
      <c r="AO7254" s="367"/>
      <c r="AP7254" s="367"/>
      <c r="AQ7254" s="367"/>
      <c r="AR7254" s="367"/>
      <c r="AS7254" s="367"/>
      <c r="AT7254" s="367"/>
    </row>
    <row r="7255" spans="2:46" ht="13.8">
      <c r="B7255" s="26">
        <v>36.83333333333335</v>
      </c>
      <c r="C7255" s="363">
        <v>834.92578808156998</v>
      </c>
      <c r="D7255" s="367">
        <v>994.50000000000045</v>
      </c>
      <c r="E7255" s="367">
        <v>10279.069767441897</v>
      </c>
      <c r="F7255" s="367">
        <v>-127106.42166567077</v>
      </c>
      <c r="G7255" s="367">
        <v>994.50000000000364</v>
      </c>
      <c r="H7255" s="367">
        <v>55250</v>
      </c>
      <c r="I7255" s="384">
        <v>-1579159.247432871</v>
      </c>
      <c r="J7255" s="367">
        <v>994.5</v>
      </c>
      <c r="K7255" s="367">
        <v>13393.939393939367</v>
      </c>
      <c r="L7255" s="384">
        <v>47677.99874660276</v>
      </c>
      <c r="M7255" s="367">
        <v>994.49999999999807</v>
      </c>
      <c r="N7255" s="367">
        <v>221</v>
      </c>
      <c r="O7255" s="384">
        <v>-1043.7677505457798</v>
      </c>
      <c r="P7255" s="367">
        <v>14.420249999999999</v>
      </c>
      <c r="Q7255" s="367">
        <v>221</v>
      </c>
      <c r="R7255" s="384">
        <v>1178.7786983526182</v>
      </c>
      <c r="S7255" s="367">
        <v>13.923</v>
      </c>
      <c r="T7255" s="367">
        <v>7620.6896551723876</v>
      </c>
      <c r="U7255" s="384">
        <v>11166.025056662196</v>
      </c>
      <c r="V7255" s="367">
        <v>994.49999999999659</v>
      </c>
      <c r="W7255" s="367">
        <v>368333.33333333395</v>
      </c>
      <c r="X7255" s="384">
        <v>141552.18222673715</v>
      </c>
      <c r="Y7255" s="386">
        <v>994.50000000000159</v>
      </c>
      <c r="Z7255" s="367"/>
      <c r="AA7255" s="367"/>
      <c r="AB7255" s="367"/>
      <c r="AC7255" s="367"/>
      <c r="AD7255" s="367"/>
      <c r="AE7255" s="367"/>
      <c r="AF7255" s="367"/>
      <c r="AG7255" s="367"/>
      <c r="AH7255" s="367"/>
      <c r="AI7255" s="367"/>
      <c r="AJ7255" s="367"/>
      <c r="AK7255" s="367"/>
      <c r="AL7255" s="367"/>
      <c r="AM7255" s="367"/>
      <c r="AN7255" s="367"/>
      <c r="AO7255" s="367"/>
      <c r="AP7255" s="367"/>
      <c r="AQ7255" s="367"/>
      <c r="AR7255" s="367"/>
      <c r="AS7255" s="367"/>
      <c r="AT7255" s="367"/>
    </row>
    <row r="7256" spans="2:46" ht="13.8">
      <c r="B7256" s="26">
        <v>37.000000000000014</v>
      </c>
      <c r="C7256" s="363">
        <v>838.70032166232352</v>
      </c>
      <c r="D7256" s="367">
        <v>999.00000000000034</v>
      </c>
      <c r="E7256" s="367">
        <v>10325.581395348874</v>
      </c>
      <c r="F7256" s="367">
        <v>-128392.43496894369</v>
      </c>
      <c r="G7256" s="367">
        <v>999.00000000000364</v>
      </c>
      <c r="H7256" s="367">
        <v>55500</v>
      </c>
      <c r="I7256" s="384">
        <v>-1594673.7457638427</v>
      </c>
      <c r="J7256" s="367">
        <v>999</v>
      </c>
      <c r="K7256" s="367">
        <v>13454.545454545427</v>
      </c>
      <c r="L7256" s="384">
        <v>47349.597248536738</v>
      </c>
      <c r="M7256" s="367">
        <v>998.99999999999807</v>
      </c>
      <c r="N7256" s="367">
        <v>222</v>
      </c>
      <c r="O7256" s="384">
        <v>-1057.2988445745834</v>
      </c>
      <c r="P7256" s="367">
        <v>14.4855</v>
      </c>
      <c r="Q7256" s="367">
        <v>222</v>
      </c>
      <c r="R7256" s="384">
        <v>1179.9554731262438</v>
      </c>
      <c r="S7256" s="367">
        <v>13.986000000000001</v>
      </c>
      <c r="T7256" s="367">
        <v>7655.1724137930769</v>
      </c>
      <c r="U7256" s="384">
        <v>10664.971157296975</v>
      </c>
      <c r="V7256" s="367">
        <v>998.99999999999648</v>
      </c>
      <c r="W7256" s="367">
        <v>370000.00000000064</v>
      </c>
      <c r="X7256" s="384">
        <v>142172.17867867765</v>
      </c>
      <c r="Y7256" s="386">
        <v>999.00000000000159</v>
      </c>
      <c r="Z7256" s="367"/>
      <c r="AA7256" s="367"/>
      <c r="AB7256" s="367"/>
      <c r="AC7256" s="367"/>
      <c r="AD7256" s="367"/>
      <c r="AE7256" s="367"/>
      <c r="AF7256" s="367"/>
      <c r="AG7256" s="367"/>
      <c r="AH7256" s="367"/>
      <c r="AI7256" s="367"/>
      <c r="AJ7256" s="367"/>
      <c r="AK7256" s="367"/>
      <c r="AL7256" s="367"/>
      <c r="AM7256" s="367"/>
      <c r="AN7256" s="367"/>
      <c r="AO7256" s="367"/>
      <c r="AP7256" s="367"/>
      <c r="AQ7256" s="367"/>
      <c r="AR7256" s="367"/>
      <c r="AS7256" s="367"/>
      <c r="AT7256" s="367"/>
    </row>
    <row r="7257" spans="2:46" ht="13.8">
      <c r="B7257" s="26">
        <v>37.166666666666679</v>
      </c>
      <c r="C7257" s="363">
        <v>842.4748245118908</v>
      </c>
      <c r="D7257" s="367">
        <v>1003.5000000000003</v>
      </c>
      <c r="E7257" s="367">
        <v>10372.093023255851</v>
      </c>
      <c r="F7257" s="367">
        <v>-129684.85251657508</v>
      </c>
      <c r="G7257" s="367">
        <v>1003.5000000000036</v>
      </c>
      <c r="H7257" s="367">
        <v>55750</v>
      </c>
      <c r="I7257" s="384">
        <v>-1610263.6403234112</v>
      </c>
      <c r="J7257" s="367">
        <v>1003.5</v>
      </c>
      <c r="K7257" s="367">
        <v>13515.151515151487</v>
      </c>
      <c r="L7257" s="384">
        <v>47016.293596876523</v>
      </c>
      <c r="M7257" s="367">
        <v>1003.4999999999981</v>
      </c>
      <c r="N7257" s="367">
        <v>223</v>
      </c>
      <c r="O7257" s="384">
        <v>-1070.9092914234845</v>
      </c>
      <c r="P7257" s="367">
        <v>14.550749999999999</v>
      </c>
      <c r="Q7257" s="367">
        <v>223</v>
      </c>
      <c r="R7257" s="384">
        <v>1181.0947968594151</v>
      </c>
      <c r="S7257" s="367">
        <v>14.048999999999999</v>
      </c>
      <c r="T7257" s="367">
        <v>7689.6551724137662</v>
      </c>
      <c r="U7257" s="384">
        <v>10158.948078655872</v>
      </c>
      <c r="V7257" s="367">
        <v>1003.4999999999965</v>
      </c>
      <c r="W7257" s="367">
        <v>371666.66666666733</v>
      </c>
      <c r="X7257" s="384">
        <v>142791.99034539339</v>
      </c>
      <c r="Y7257" s="386">
        <v>1003.5000000000018</v>
      </c>
      <c r="Z7257" s="367"/>
      <c r="AA7257" s="367"/>
      <c r="AB7257" s="367"/>
      <c r="AC7257" s="367"/>
      <c r="AD7257" s="367"/>
      <c r="AE7257" s="367"/>
      <c r="AF7257" s="367"/>
      <c r="AG7257" s="367"/>
      <c r="AH7257" s="367"/>
      <c r="AI7257" s="367"/>
      <c r="AJ7257" s="367"/>
      <c r="AK7257" s="367"/>
      <c r="AL7257" s="367"/>
      <c r="AM7257" s="367"/>
      <c r="AN7257" s="367"/>
      <c r="AO7257" s="367"/>
      <c r="AP7257" s="367"/>
      <c r="AQ7257" s="367"/>
      <c r="AR7257" s="367"/>
      <c r="AS7257" s="367"/>
      <c r="AT7257" s="367"/>
    </row>
    <row r="7258" spans="2:46" ht="13.8">
      <c r="B7258" s="26">
        <v>37.333333333333343</v>
      </c>
      <c r="C7258" s="363">
        <v>846.24929663027149</v>
      </c>
      <c r="D7258" s="367">
        <v>1008.0000000000002</v>
      </c>
      <c r="E7258" s="367">
        <v>10418.604651162828</v>
      </c>
      <c r="F7258" s="367">
        <v>-130983.67430856492</v>
      </c>
      <c r="G7258" s="367">
        <v>1008.0000000000036</v>
      </c>
      <c r="H7258" s="367">
        <v>56000</v>
      </c>
      <c r="I7258" s="384">
        <v>-1625928.9311115765</v>
      </c>
      <c r="J7258" s="367">
        <v>1007.9999999999999</v>
      </c>
      <c r="K7258" s="367">
        <v>13575.757575757547</v>
      </c>
      <c r="L7258" s="384">
        <v>46678.087791622114</v>
      </c>
      <c r="M7258" s="367">
        <v>1007.999999999998</v>
      </c>
      <c r="N7258" s="367">
        <v>224</v>
      </c>
      <c r="O7258" s="384">
        <v>-1084.5990910924836</v>
      </c>
      <c r="P7258" s="367">
        <v>14.616</v>
      </c>
      <c r="Q7258" s="367">
        <v>224</v>
      </c>
      <c r="R7258" s="384">
        <v>1182.1966695521321</v>
      </c>
      <c r="S7258" s="367">
        <v>14.112</v>
      </c>
      <c r="T7258" s="367">
        <v>7724.1379310344555</v>
      </c>
      <c r="U7258" s="384">
        <v>9647.9558207389109</v>
      </c>
      <c r="V7258" s="367">
        <v>1007.9999999999964</v>
      </c>
      <c r="W7258" s="367">
        <v>373333.33333333401</v>
      </c>
      <c r="X7258" s="384">
        <v>143411.61722688441</v>
      </c>
      <c r="Y7258" s="386">
        <v>1008.0000000000018</v>
      </c>
      <c r="Z7258" s="367"/>
      <c r="AA7258" s="367"/>
      <c r="AB7258" s="367"/>
      <c r="AC7258" s="367"/>
      <c r="AD7258" s="367"/>
      <c r="AE7258" s="367"/>
      <c r="AF7258" s="367"/>
      <c r="AG7258" s="367"/>
      <c r="AH7258" s="367"/>
      <c r="AI7258" s="367"/>
      <c r="AJ7258" s="367"/>
      <c r="AK7258" s="367"/>
      <c r="AL7258" s="367"/>
      <c r="AM7258" s="367"/>
      <c r="AN7258" s="367"/>
      <c r="AO7258" s="367"/>
      <c r="AP7258" s="367"/>
      <c r="AQ7258" s="367"/>
      <c r="AR7258" s="367"/>
      <c r="AS7258" s="367"/>
      <c r="AT7258" s="367"/>
    </row>
    <row r="7259" spans="2:46" ht="13.8">
      <c r="B7259" s="26">
        <v>37.500000000000007</v>
      </c>
      <c r="C7259" s="363">
        <v>850.02373801746592</v>
      </c>
      <c r="D7259" s="367">
        <v>1012.5000000000002</v>
      </c>
      <c r="E7259" s="367">
        <v>10465.116279069805</v>
      </c>
      <c r="F7259" s="367">
        <v>-132288.9003449133</v>
      </c>
      <c r="G7259" s="367">
        <v>1012.5000000000038</v>
      </c>
      <c r="H7259" s="367">
        <v>56250</v>
      </c>
      <c r="I7259" s="384">
        <v>-1641669.6181283391</v>
      </c>
      <c r="J7259" s="367">
        <v>1012.4999999999999</v>
      </c>
      <c r="K7259" s="367">
        <v>13636.363636363607</v>
      </c>
      <c r="L7259" s="384">
        <v>46334.979832773504</v>
      </c>
      <c r="M7259" s="367">
        <v>1012.499999999998</v>
      </c>
      <c r="N7259" s="367">
        <v>225</v>
      </c>
      <c r="O7259" s="384">
        <v>-1098.3682435815806</v>
      </c>
      <c r="P7259" s="367">
        <v>14.68125</v>
      </c>
      <c r="Q7259" s="367">
        <v>225</v>
      </c>
      <c r="R7259" s="384">
        <v>1183.2610912043949</v>
      </c>
      <c r="S7259" s="367">
        <v>14.175000000000001</v>
      </c>
      <c r="T7259" s="367">
        <v>7758.6206896551448</v>
      </c>
      <c r="U7259" s="384">
        <v>9131.9943835460654</v>
      </c>
      <c r="V7259" s="367">
        <v>1012.4999999999964</v>
      </c>
      <c r="W7259" s="367">
        <v>375000.0000000007</v>
      </c>
      <c r="X7259" s="384">
        <v>144031.05932315069</v>
      </c>
      <c r="Y7259" s="386">
        <v>1012.5000000000019</v>
      </c>
      <c r="Z7259" s="367"/>
      <c r="AA7259" s="367"/>
      <c r="AB7259" s="367"/>
      <c r="AC7259" s="367"/>
      <c r="AD7259" s="367"/>
      <c r="AE7259" s="367"/>
      <c r="AF7259" s="367"/>
      <c r="AG7259" s="367"/>
      <c r="AH7259" s="367"/>
      <c r="AI7259" s="367"/>
      <c r="AJ7259" s="367"/>
      <c r="AK7259" s="367"/>
      <c r="AL7259" s="367"/>
      <c r="AM7259" s="367"/>
      <c r="AN7259" s="367"/>
      <c r="AO7259" s="367"/>
      <c r="AP7259" s="367"/>
      <c r="AQ7259" s="367"/>
      <c r="AR7259" s="367"/>
      <c r="AS7259" s="367"/>
      <c r="AT7259" s="367"/>
    </row>
    <row r="7260" spans="2:46" ht="13.8">
      <c r="B7260" s="26">
        <v>37.666666666666671</v>
      </c>
      <c r="C7260" s="363">
        <v>853.79814867347352</v>
      </c>
      <c r="D7260" s="367">
        <v>1017.0000000000001</v>
      </c>
      <c r="E7260" s="367">
        <v>10511.627906976782</v>
      </c>
      <c r="F7260" s="367">
        <v>-133600.5306256201</v>
      </c>
      <c r="G7260" s="367">
        <v>1017.0000000000038</v>
      </c>
      <c r="H7260" s="367">
        <v>56500</v>
      </c>
      <c r="I7260" s="384">
        <v>-1657485.7013736984</v>
      </c>
      <c r="J7260" s="367">
        <v>1016.9999999999999</v>
      </c>
      <c r="K7260" s="367">
        <v>13696.969696969667</v>
      </c>
      <c r="L7260" s="384">
        <v>45986.969720330701</v>
      </c>
      <c r="M7260" s="367">
        <v>1016.999999999998</v>
      </c>
      <c r="N7260" s="367">
        <v>226</v>
      </c>
      <c r="O7260" s="384">
        <v>-1112.2167488907751</v>
      </c>
      <c r="P7260" s="367">
        <v>14.746499999999999</v>
      </c>
      <c r="Q7260" s="367">
        <v>226</v>
      </c>
      <c r="R7260" s="384">
        <v>1184.2880618162039</v>
      </c>
      <c r="S7260" s="367">
        <v>14.238000000000001</v>
      </c>
      <c r="T7260" s="367">
        <v>7793.1034482758341</v>
      </c>
      <c r="U7260" s="384">
        <v>8611.0637670773503</v>
      </c>
      <c r="V7260" s="367">
        <v>1016.9999999999964</v>
      </c>
      <c r="W7260" s="367">
        <v>376666.66666666738</v>
      </c>
      <c r="X7260" s="384">
        <v>144650.31663419222</v>
      </c>
      <c r="Y7260" s="386">
        <v>1017.0000000000019</v>
      </c>
      <c r="Z7260" s="367"/>
      <c r="AA7260" s="367"/>
      <c r="AB7260" s="367"/>
      <c r="AC7260" s="367"/>
      <c r="AD7260" s="367"/>
      <c r="AE7260" s="367"/>
      <c r="AF7260" s="367"/>
      <c r="AG7260" s="367"/>
      <c r="AH7260" s="367"/>
      <c r="AI7260" s="367"/>
      <c r="AJ7260" s="367"/>
      <c r="AK7260" s="367"/>
      <c r="AL7260" s="367"/>
      <c r="AM7260" s="367"/>
      <c r="AN7260" s="367"/>
      <c r="AO7260" s="367"/>
      <c r="AP7260" s="367"/>
      <c r="AQ7260" s="367"/>
      <c r="AR7260" s="367"/>
      <c r="AS7260" s="367"/>
      <c r="AT7260" s="367"/>
    </row>
    <row r="7261" spans="2:46" ht="13.8">
      <c r="B7261" s="26">
        <v>37.833333333333336</v>
      </c>
      <c r="C7261" s="363">
        <v>857.57252859829498</v>
      </c>
      <c r="D7261" s="367">
        <v>1021.5</v>
      </c>
      <c r="E7261" s="367">
        <v>10558.13953488376</v>
      </c>
      <c r="F7261" s="367">
        <v>-134918.56515068535</v>
      </c>
      <c r="G7261" s="367">
        <v>1021.5000000000038</v>
      </c>
      <c r="H7261" s="367">
        <v>56750</v>
      </c>
      <c r="I7261" s="384">
        <v>-1673377.1808476551</v>
      </c>
      <c r="J7261" s="367">
        <v>1021.4999999999999</v>
      </c>
      <c r="K7261" s="367">
        <v>13757.575757575727</v>
      </c>
      <c r="L7261" s="384">
        <v>45634.057454293717</v>
      </c>
      <c r="M7261" s="367">
        <v>1021.4999999999978</v>
      </c>
      <c r="N7261" s="367">
        <v>227</v>
      </c>
      <c r="O7261" s="384">
        <v>-1126.144607020068</v>
      </c>
      <c r="P7261" s="367">
        <v>14.81175</v>
      </c>
      <c r="Q7261" s="367">
        <v>227</v>
      </c>
      <c r="R7261" s="384">
        <v>1185.2775813875585</v>
      </c>
      <c r="S7261" s="367">
        <v>14.300999999999998</v>
      </c>
      <c r="T7261" s="367">
        <v>7827.5862068965234</v>
      </c>
      <c r="U7261" s="384">
        <v>8085.1639713327786</v>
      </c>
      <c r="V7261" s="367">
        <v>1021.4999999999962</v>
      </c>
      <c r="W7261" s="367">
        <v>378333.33333333407</v>
      </c>
      <c r="X7261" s="384">
        <v>145269.38916000904</v>
      </c>
      <c r="Y7261" s="386">
        <v>1021.5000000000019</v>
      </c>
      <c r="Z7261" s="367"/>
      <c r="AA7261" s="367"/>
      <c r="AB7261" s="367"/>
      <c r="AC7261" s="367"/>
      <c r="AD7261" s="367"/>
      <c r="AE7261" s="367"/>
      <c r="AF7261" s="367"/>
      <c r="AG7261" s="367"/>
      <c r="AH7261" s="367"/>
      <c r="AI7261" s="367"/>
      <c r="AJ7261" s="367"/>
      <c r="AK7261" s="367"/>
      <c r="AL7261" s="367"/>
      <c r="AM7261" s="367"/>
      <c r="AN7261" s="367"/>
      <c r="AO7261" s="367"/>
      <c r="AP7261" s="367"/>
      <c r="AQ7261" s="367"/>
      <c r="AR7261" s="367"/>
      <c r="AS7261" s="367"/>
      <c r="AT7261" s="367"/>
    </row>
    <row r="7262" spans="2:46" ht="13.8">
      <c r="B7262" s="26">
        <v>38</v>
      </c>
      <c r="C7262" s="363">
        <v>861.34687779192996</v>
      </c>
      <c r="D7262" s="367">
        <v>1026</v>
      </c>
      <c r="E7262" s="367">
        <v>10604.651162790737</v>
      </c>
      <c r="F7262" s="367">
        <v>-136243.00392010913</v>
      </c>
      <c r="G7262" s="367">
        <v>1026.0000000000039</v>
      </c>
      <c r="H7262" s="367">
        <v>57000</v>
      </c>
      <c r="I7262" s="384">
        <v>-1689344.0565502087</v>
      </c>
      <c r="J7262" s="367">
        <v>1026</v>
      </c>
      <c r="K7262" s="367">
        <v>13818.181818181787</v>
      </c>
      <c r="L7262" s="384">
        <v>45276.243034662533</v>
      </c>
      <c r="M7262" s="367">
        <v>1025.9999999999977</v>
      </c>
      <c r="N7262" s="367">
        <v>228</v>
      </c>
      <c r="O7262" s="384">
        <v>-1140.1518179694581</v>
      </c>
      <c r="P7262" s="367">
        <v>14.876999999999999</v>
      </c>
      <c r="Q7262" s="367">
        <v>228</v>
      </c>
      <c r="R7262" s="384">
        <v>1186.2296499184586</v>
      </c>
      <c r="S7262" s="367">
        <v>14.363999999999999</v>
      </c>
      <c r="T7262" s="367">
        <v>7862.0689655172127</v>
      </c>
      <c r="U7262" s="384">
        <v>7554.2949963123083</v>
      </c>
      <c r="V7262" s="367">
        <v>1025.9999999999964</v>
      </c>
      <c r="W7262" s="367">
        <v>380000.00000000076</v>
      </c>
      <c r="X7262" s="384">
        <v>145888.27690060114</v>
      </c>
      <c r="Y7262" s="386">
        <v>1026.000000000002</v>
      </c>
      <c r="Z7262" s="367"/>
      <c r="AA7262" s="367"/>
      <c r="AB7262" s="367"/>
      <c r="AC7262" s="367"/>
      <c r="AD7262" s="367"/>
      <c r="AE7262" s="367"/>
      <c r="AF7262" s="367"/>
      <c r="AG7262" s="367"/>
      <c r="AH7262" s="367"/>
      <c r="AI7262" s="367"/>
      <c r="AJ7262" s="367"/>
      <c r="AK7262" s="367"/>
      <c r="AL7262" s="367"/>
      <c r="AM7262" s="367"/>
      <c r="AN7262" s="367"/>
      <c r="AO7262" s="367"/>
      <c r="AP7262" s="367"/>
      <c r="AQ7262" s="367"/>
      <c r="AR7262" s="367"/>
      <c r="AS7262" s="367"/>
      <c r="AT7262" s="367"/>
    </row>
    <row r="7263" spans="2:46" ht="13.8">
      <c r="B7263" s="26">
        <v>38.166666666666664</v>
      </c>
      <c r="C7263" s="363">
        <v>865.12119625437845</v>
      </c>
      <c r="D7263" s="367">
        <v>1030.5</v>
      </c>
      <c r="E7263" s="367">
        <v>10651.162790697714</v>
      </c>
      <c r="F7263" s="367">
        <v>-137573.84693389136</v>
      </c>
      <c r="G7263" s="367">
        <v>1030.5000000000039</v>
      </c>
      <c r="H7263" s="367">
        <v>57250</v>
      </c>
      <c r="I7263" s="384">
        <v>-1705386.3284813589</v>
      </c>
      <c r="J7263" s="367">
        <v>1030.5</v>
      </c>
      <c r="K7263" s="367">
        <v>13878.787878787847</v>
      </c>
      <c r="L7263" s="384">
        <v>44913.526461437141</v>
      </c>
      <c r="M7263" s="367">
        <v>1030.4999999999977</v>
      </c>
      <c r="N7263" s="367">
        <v>229</v>
      </c>
      <c r="O7263" s="384">
        <v>-1154.2383817389464</v>
      </c>
      <c r="P7263" s="367">
        <v>14.94225</v>
      </c>
      <c r="Q7263" s="367">
        <v>229</v>
      </c>
      <c r="R7263" s="384">
        <v>1187.1442674089051</v>
      </c>
      <c r="S7263" s="367">
        <v>14.427</v>
      </c>
      <c r="T7263" s="367">
        <v>7896.5517241379021</v>
      </c>
      <c r="U7263" s="384">
        <v>7018.4568420160076</v>
      </c>
      <c r="V7263" s="367">
        <v>1030.4999999999961</v>
      </c>
      <c r="W7263" s="367">
        <v>381666.66666666744</v>
      </c>
      <c r="X7263" s="384">
        <v>146506.9798559685</v>
      </c>
      <c r="Y7263" s="386">
        <v>1030.500000000002</v>
      </c>
      <c r="Z7263" s="367"/>
      <c r="AA7263" s="367"/>
      <c r="AB7263" s="367"/>
      <c r="AC7263" s="367"/>
      <c r="AD7263" s="367"/>
      <c r="AE7263" s="367"/>
      <c r="AF7263" s="367"/>
      <c r="AG7263" s="367"/>
      <c r="AH7263" s="367"/>
      <c r="AI7263" s="367"/>
      <c r="AJ7263" s="367"/>
      <c r="AK7263" s="367"/>
      <c r="AL7263" s="367"/>
      <c r="AM7263" s="367"/>
      <c r="AN7263" s="367"/>
      <c r="AO7263" s="367"/>
      <c r="AP7263" s="367"/>
      <c r="AQ7263" s="367"/>
      <c r="AR7263" s="367"/>
      <c r="AS7263" s="367"/>
      <c r="AT7263" s="367"/>
    </row>
    <row r="7264" spans="2:46" ht="13.8">
      <c r="B7264" s="26">
        <v>38.333333333333329</v>
      </c>
      <c r="C7264" s="363">
        <v>868.89548398564045</v>
      </c>
      <c r="D7264" s="367">
        <v>1035</v>
      </c>
      <c r="E7264" s="367">
        <v>10697.674418604691</v>
      </c>
      <c r="F7264" s="367">
        <v>-138911.09419203203</v>
      </c>
      <c r="G7264" s="367">
        <v>1035.0000000000039</v>
      </c>
      <c r="H7264" s="367">
        <v>57500</v>
      </c>
      <c r="I7264" s="384">
        <v>-1721503.9966411064</v>
      </c>
      <c r="J7264" s="367">
        <v>1035</v>
      </c>
      <c r="K7264" s="367">
        <v>13939.393939393907</v>
      </c>
      <c r="L7264" s="384">
        <v>44545.907734617569</v>
      </c>
      <c r="M7264" s="367">
        <v>1034.9999999999977</v>
      </c>
      <c r="N7264" s="367">
        <v>230</v>
      </c>
      <c r="O7264" s="384">
        <v>-1168.4042983285319</v>
      </c>
      <c r="P7264" s="367">
        <v>15.007499999999999</v>
      </c>
      <c r="Q7264" s="367">
        <v>230</v>
      </c>
      <c r="R7264" s="384">
        <v>1188.0214338588969</v>
      </c>
      <c r="S7264" s="367">
        <v>14.489999999999998</v>
      </c>
      <c r="T7264" s="367">
        <v>7931.0344827585914</v>
      </c>
      <c r="U7264" s="384">
        <v>6477.6495084438111</v>
      </c>
      <c r="V7264" s="367">
        <v>1034.9999999999961</v>
      </c>
      <c r="W7264" s="367">
        <v>383333.33333333413</v>
      </c>
      <c r="X7264" s="384">
        <v>147125.4980261111</v>
      </c>
      <c r="Y7264" s="386">
        <v>1035.000000000002</v>
      </c>
      <c r="Z7264" s="367"/>
      <c r="AA7264" s="367"/>
      <c r="AB7264" s="367"/>
      <c r="AC7264" s="367"/>
      <c r="AD7264" s="367"/>
      <c r="AE7264" s="367"/>
      <c r="AF7264" s="367"/>
      <c r="AG7264" s="367"/>
      <c r="AH7264" s="367"/>
      <c r="AI7264" s="367"/>
      <c r="AJ7264" s="367"/>
      <c r="AK7264" s="367"/>
      <c r="AL7264" s="367"/>
      <c r="AM7264" s="367"/>
      <c r="AN7264" s="367"/>
      <c r="AO7264" s="367"/>
      <c r="AP7264" s="367"/>
      <c r="AQ7264" s="367"/>
      <c r="AR7264" s="367"/>
      <c r="AS7264" s="367"/>
      <c r="AT7264" s="367"/>
    </row>
    <row r="7265" spans="2:46" ht="13.8">
      <c r="B7265" s="26">
        <v>38.499999999999993</v>
      </c>
      <c r="C7265" s="363">
        <v>872.66974098571586</v>
      </c>
      <c r="D7265" s="367">
        <v>1039.4999999999998</v>
      </c>
      <c r="E7265" s="367">
        <v>10744.186046511668</v>
      </c>
      <c r="F7265" s="367">
        <v>-140254.74569453119</v>
      </c>
      <c r="G7265" s="367">
        <v>1039.5000000000039</v>
      </c>
      <c r="H7265" s="367">
        <v>57750</v>
      </c>
      <c r="I7265" s="384">
        <v>-1737697.0610294505</v>
      </c>
      <c r="J7265" s="367">
        <v>1039.5</v>
      </c>
      <c r="K7265" s="367">
        <v>13999.999999999967</v>
      </c>
      <c r="L7265" s="384">
        <v>44173.386854203789</v>
      </c>
      <c r="M7265" s="367">
        <v>1039.4999999999977</v>
      </c>
      <c r="N7265" s="367">
        <v>231</v>
      </c>
      <c r="O7265" s="384">
        <v>-1182.6495677382163</v>
      </c>
      <c r="P7265" s="367">
        <v>15.072750000000001</v>
      </c>
      <c r="Q7265" s="367">
        <v>231</v>
      </c>
      <c r="R7265" s="384">
        <v>1188.8611492684349</v>
      </c>
      <c r="S7265" s="367">
        <v>14.552999999999999</v>
      </c>
      <c r="T7265" s="367">
        <v>7965.5172413792807</v>
      </c>
      <c r="U7265" s="384">
        <v>5931.8729955957442</v>
      </c>
      <c r="V7265" s="367">
        <v>1039.4999999999961</v>
      </c>
      <c r="W7265" s="367">
        <v>385000.00000000081</v>
      </c>
      <c r="X7265" s="384">
        <v>147743.83141102901</v>
      </c>
      <c r="Y7265" s="386">
        <v>1039.5000000000023</v>
      </c>
      <c r="Z7265" s="367"/>
      <c r="AA7265" s="367"/>
      <c r="AB7265" s="367"/>
      <c r="AC7265" s="367"/>
      <c r="AD7265" s="367"/>
      <c r="AE7265" s="367"/>
      <c r="AF7265" s="367"/>
      <c r="AG7265" s="367"/>
      <c r="AH7265" s="367"/>
      <c r="AI7265" s="367"/>
      <c r="AJ7265" s="367"/>
      <c r="AK7265" s="367"/>
      <c r="AL7265" s="367"/>
      <c r="AM7265" s="367"/>
      <c r="AN7265" s="367"/>
      <c r="AO7265" s="367"/>
      <c r="AP7265" s="367"/>
      <c r="AQ7265" s="367"/>
      <c r="AR7265" s="367"/>
      <c r="AS7265" s="367"/>
      <c r="AT7265" s="367"/>
    </row>
    <row r="7266" spans="2:46" ht="13.8">
      <c r="B7266" s="26">
        <v>38.666666666666657</v>
      </c>
      <c r="C7266" s="363">
        <v>876.44396725460501</v>
      </c>
      <c r="D7266" s="367">
        <v>1043.9999999999998</v>
      </c>
      <c r="E7266" s="367">
        <v>10790.697674418645</v>
      </c>
      <c r="F7266" s="367">
        <v>-141604.80144138882</v>
      </c>
      <c r="G7266" s="367">
        <v>1044.0000000000039</v>
      </c>
      <c r="H7266" s="367">
        <v>58000</v>
      </c>
      <c r="I7266" s="384">
        <v>-1753965.5216463918</v>
      </c>
      <c r="J7266" s="367">
        <v>1044</v>
      </c>
      <c r="K7266" s="367">
        <v>14060.606060606027</v>
      </c>
      <c r="L7266" s="384">
        <v>43795.963820195837</v>
      </c>
      <c r="M7266" s="367">
        <v>1043.9999999999975</v>
      </c>
      <c r="N7266" s="367">
        <v>232</v>
      </c>
      <c r="O7266" s="384">
        <v>-1196.974189967998</v>
      </c>
      <c r="P7266" s="367">
        <v>15.138</v>
      </c>
      <c r="Q7266" s="367">
        <v>232</v>
      </c>
      <c r="R7266" s="384">
        <v>1189.6634136375185</v>
      </c>
      <c r="S7266" s="367">
        <v>14.616</v>
      </c>
      <c r="T7266" s="367">
        <v>7999.99999999997</v>
      </c>
      <c r="U7266" s="384">
        <v>5381.127303471806</v>
      </c>
      <c r="V7266" s="367">
        <v>1043.9999999999961</v>
      </c>
      <c r="W7266" s="367">
        <v>386666.6666666675</v>
      </c>
      <c r="X7266" s="384">
        <v>148361.98001072218</v>
      </c>
      <c r="Y7266" s="386">
        <v>1044.0000000000023</v>
      </c>
      <c r="Z7266" s="367"/>
      <c r="AA7266" s="367"/>
      <c r="AB7266" s="367"/>
      <c r="AC7266" s="367"/>
      <c r="AD7266" s="367"/>
      <c r="AE7266" s="367"/>
      <c r="AF7266" s="367"/>
      <c r="AG7266" s="367"/>
      <c r="AH7266" s="367"/>
      <c r="AI7266" s="367"/>
      <c r="AJ7266" s="367"/>
      <c r="AK7266" s="367"/>
      <c r="AL7266" s="367"/>
      <c r="AM7266" s="367"/>
      <c r="AN7266" s="367"/>
      <c r="AO7266" s="367"/>
      <c r="AP7266" s="367"/>
      <c r="AQ7266" s="367"/>
      <c r="AR7266" s="367"/>
      <c r="AS7266" s="367"/>
      <c r="AT7266" s="367"/>
    </row>
    <row r="7267" spans="2:46" ht="13.8">
      <c r="B7267" s="26">
        <v>38.833333333333321</v>
      </c>
      <c r="C7267" s="363">
        <v>880.21816279230768</v>
      </c>
      <c r="D7267" s="367">
        <v>1048.4999999999998</v>
      </c>
      <c r="E7267" s="367">
        <v>10837.209302325622</v>
      </c>
      <c r="F7267" s="367">
        <v>-142961.26143260492</v>
      </c>
      <c r="G7267" s="367">
        <v>1048.5000000000039</v>
      </c>
      <c r="H7267" s="367">
        <v>58250</v>
      </c>
      <c r="I7267" s="384">
        <v>-1770309.3784919302</v>
      </c>
      <c r="J7267" s="367">
        <v>1048.5</v>
      </c>
      <c r="K7267" s="367">
        <v>14121.212121212087</v>
      </c>
      <c r="L7267" s="384">
        <v>43413.638632593662</v>
      </c>
      <c r="M7267" s="367">
        <v>1048.4999999999975</v>
      </c>
      <c r="N7267" s="367">
        <v>233</v>
      </c>
      <c r="O7267" s="384">
        <v>-1211.3781650178776</v>
      </c>
      <c r="P7267" s="367">
        <v>15.203250000000001</v>
      </c>
      <c r="Q7267" s="367">
        <v>233</v>
      </c>
      <c r="R7267" s="384">
        <v>1190.4282269661478</v>
      </c>
      <c r="S7267" s="367">
        <v>14.679</v>
      </c>
      <c r="T7267" s="367">
        <v>8034.4827586206593</v>
      </c>
      <c r="U7267" s="384">
        <v>4825.4124320719975</v>
      </c>
      <c r="V7267" s="367">
        <v>1048.4999999999961</v>
      </c>
      <c r="W7267" s="367">
        <v>388333.33333333419</v>
      </c>
      <c r="X7267" s="384">
        <v>148979.9438251906</v>
      </c>
      <c r="Y7267" s="386">
        <v>1048.5000000000023</v>
      </c>
      <c r="Z7267" s="367"/>
      <c r="AA7267" s="367"/>
      <c r="AB7267" s="367"/>
      <c r="AC7267" s="367"/>
      <c r="AD7267" s="367"/>
      <c r="AE7267" s="367"/>
      <c r="AF7267" s="367"/>
      <c r="AG7267" s="367"/>
      <c r="AH7267" s="367"/>
      <c r="AI7267" s="367"/>
      <c r="AJ7267" s="367"/>
      <c r="AK7267" s="367"/>
      <c r="AL7267" s="367"/>
      <c r="AM7267" s="367"/>
      <c r="AN7267" s="367"/>
      <c r="AO7267" s="367"/>
      <c r="AP7267" s="367"/>
      <c r="AQ7267" s="367"/>
      <c r="AR7267" s="367"/>
      <c r="AS7267" s="367"/>
      <c r="AT7267" s="367"/>
    </row>
    <row r="7268" spans="2:46" ht="13.8">
      <c r="B7268" s="26">
        <v>38.999999999999986</v>
      </c>
      <c r="C7268" s="363">
        <v>883.99232759882386</v>
      </c>
      <c r="D7268" s="367">
        <v>1052.9999999999998</v>
      </c>
      <c r="E7268" s="367">
        <v>10883.720930232599</v>
      </c>
      <c r="F7268" s="367">
        <v>-144324.12566817956</v>
      </c>
      <c r="G7268" s="367">
        <v>1053.0000000000041</v>
      </c>
      <c r="H7268" s="367">
        <v>58500</v>
      </c>
      <c r="I7268" s="384">
        <v>-1786728.6315660651</v>
      </c>
      <c r="J7268" s="367">
        <v>1053</v>
      </c>
      <c r="K7268" s="367">
        <v>14181.818181818147</v>
      </c>
      <c r="L7268" s="384">
        <v>43026.411291397308</v>
      </c>
      <c r="M7268" s="367">
        <v>1052.9999999999975</v>
      </c>
      <c r="N7268" s="367">
        <v>234</v>
      </c>
      <c r="O7268" s="384">
        <v>-1225.8614928878551</v>
      </c>
      <c r="P7268" s="367">
        <v>15.268500000000001</v>
      </c>
      <c r="Q7268" s="367">
        <v>234</v>
      </c>
      <c r="R7268" s="384">
        <v>1191.1555892543233</v>
      </c>
      <c r="S7268" s="367">
        <v>14.741999999999999</v>
      </c>
      <c r="T7268" s="367">
        <v>8068.9655172413486</v>
      </c>
      <c r="U7268" s="384">
        <v>4264.7283813963468</v>
      </c>
      <c r="V7268" s="367">
        <v>1052.9999999999959</v>
      </c>
      <c r="W7268" s="367">
        <v>390000.00000000087</v>
      </c>
      <c r="X7268" s="384">
        <v>149597.72285443428</v>
      </c>
      <c r="Y7268" s="386">
        <v>1053.0000000000023</v>
      </c>
      <c r="Z7268" s="367"/>
      <c r="AA7268" s="367"/>
      <c r="AB7268" s="367"/>
      <c r="AC7268" s="367"/>
      <c r="AD7268" s="367"/>
      <c r="AE7268" s="367"/>
      <c r="AF7268" s="367"/>
      <c r="AG7268" s="367"/>
      <c r="AH7268" s="367"/>
      <c r="AI7268" s="367"/>
      <c r="AJ7268" s="367"/>
      <c r="AK7268" s="367"/>
      <c r="AL7268" s="367"/>
      <c r="AM7268" s="367"/>
      <c r="AN7268" s="367"/>
      <c r="AO7268" s="367"/>
      <c r="AP7268" s="367"/>
      <c r="AQ7268" s="367"/>
      <c r="AR7268" s="367"/>
      <c r="AS7268" s="367"/>
      <c r="AT7268" s="367"/>
    </row>
    <row r="7269" spans="2:46" ht="13.8">
      <c r="B7269" s="26">
        <v>39.16666666666665</v>
      </c>
      <c r="C7269" s="363">
        <v>887.76646167415345</v>
      </c>
      <c r="D7269" s="367">
        <v>1057.4999999999995</v>
      </c>
      <c r="E7269" s="367">
        <v>10930.232558139576</v>
      </c>
      <c r="F7269" s="367">
        <v>-145693.39414811254</v>
      </c>
      <c r="G7269" s="367">
        <v>1057.5000000000041</v>
      </c>
      <c r="H7269" s="367">
        <v>58750</v>
      </c>
      <c r="I7269" s="384">
        <v>-1803223.2808687973</v>
      </c>
      <c r="J7269" s="367">
        <v>1057.5</v>
      </c>
      <c r="K7269" s="367">
        <v>14242.424242424207</v>
      </c>
      <c r="L7269" s="384">
        <v>42634.281796606745</v>
      </c>
      <c r="M7269" s="367">
        <v>1057.4999999999975</v>
      </c>
      <c r="N7269" s="367">
        <v>235</v>
      </c>
      <c r="O7269" s="384">
        <v>-1240.4241735779297</v>
      </c>
      <c r="P7269" s="367">
        <v>15.33375</v>
      </c>
      <c r="Q7269" s="367">
        <v>235</v>
      </c>
      <c r="R7269" s="384">
        <v>1191.8455005020444</v>
      </c>
      <c r="S7269" s="367">
        <v>14.805</v>
      </c>
      <c r="T7269" s="367">
        <v>8103.4482758620379</v>
      </c>
      <c r="U7269" s="384">
        <v>3699.0751514447975</v>
      </c>
      <c r="V7269" s="367">
        <v>1057.4999999999959</v>
      </c>
      <c r="W7269" s="367">
        <v>391666.66666666756</v>
      </c>
      <c r="X7269" s="384">
        <v>150215.31709845329</v>
      </c>
      <c r="Y7269" s="386">
        <v>1057.5000000000023</v>
      </c>
      <c r="Z7269" s="367"/>
      <c r="AA7269" s="367"/>
      <c r="AB7269" s="367"/>
      <c r="AC7269" s="367"/>
      <c r="AD7269" s="367"/>
      <c r="AE7269" s="367"/>
      <c r="AF7269" s="367"/>
      <c r="AG7269" s="367"/>
      <c r="AH7269" s="367"/>
      <c r="AI7269" s="367"/>
      <c r="AJ7269" s="367"/>
      <c r="AK7269" s="367"/>
      <c r="AL7269" s="367"/>
      <c r="AM7269" s="367"/>
      <c r="AN7269" s="367"/>
      <c r="AO7269" s="367"/>
      <c r="AP7269" s="367"/>
      <c r="AQ7269" s="367"/>
      <c r="AR7269" s="367"/>
      <c r="AS7269" s="367"/>
      <c r="AT7269" s="367"/>
    </row>
    <row r="7270" spans="2:46" ht="13.8">
      <c r="B7270" s="26">
        <v>39.333333333333314</v>
      </c>
      <c r="C7270" s="363">
        <v>891.54056501829677</v>
      </c>
      <c r="D7270" s="367">
        <v>1061.9999999999995</v>
      </c>
      <c r="E7270" s="367">
        <v>10976.744186046553</v>
      </c>
      <c r="F7270" s="367">
        <v>-147069.06687240407</v>
      </c>
      <c r="G7270" s="367">
        <v>1062.0000000000041</v>
      </c>
      <c r="H7270" s="367">
        <v>59000</v>
      </c>
      <c r="I7270" s="384">
        <v>-1819793.3264001261</v>
      </c>
      <c r="J7270" s="367">
        <v>1062</v>
      </c>
      <c r="K7270" s="367">
        <v>14303.030303030268</v>
      </c>
      <c r="L7270" s="384">
        <v>42237.250148221996</v>
      </c>
      <c r="M7270" s="367">
        <v>1061.9999999999975</v>
      </c>
      <c r="N7270" s="367">
        <v>236</v>
      </c>
      <c r="O7270" s="384">
        <v>-1255.0662070881031</v>
      </c>
      <c r="P7270" s="367">
        <v>15.399000000000001</v>
      </c>
      <c r="Q7270" s="367">
        <v>236</v>
      </c>
      <c r="R7270" s="384">
        <v>1192.4979607093112</v>
      </c>
      <c r="S7270" s="367">
        <v>14.868</v>
      </c>
      <c r="T7270" s="367">
        <v>8137.9310344827272</v>
      </c>
      <c r="U7270" s="384">
        <v>3128.4527422173774</v>
      </c>
      <c r="V7270" s="367">
        <v>1061.9999999999959</v>
      </c>
      <c r="W7270" s="367">
        <v>393333.33333333425</v>
      </c>
      <c r="X7270" s="384">
        <v>150832.72655724754</v>
      </c>
      <c r="Y7270" s="386">
        <v>1062.0000000000025</v>
      </c>
      <c r="Z7270" s="367"/>
      <c r="AA7270" s="367"/>
      <c r="AB7270" s="367"/>
      <c r="AC7270" s="367"/>
      <c r="AD7270" s="367"/>
      <c r="AE7270" s="367"/>
      <c r="AF7270" s="367"/>
      <c r="AG7270" s="367"/>
      <c r="AH7270" s="367"/>
      <c r="AI7270" s="367"/>
      <c r="AJ7270" s="367"/>
      <c r="AK7270" s="367"/>
      <c r="AL7270" s="367"/>
      <c r="AM7270" s="367"/>
      <c r="AN7270" s="367"/>
      <c r="AO7270" s="367"/>
      <c r="AP7270" s="367"/>
      <c r="AQ7270" s="367"/>
      <c r="AR7270" s="367"/>
      <c r="AS7270" s="367"/>
      <c r="AT7270" s="367"/>
    </row>
    <row r="7271" spans="2:46" ht="13.8">
      <c r="B7271" s="26">
        <v>39.499999999999979</v>
      </c>
      <c r="C7271" s="363">
        <v>895.3146376312535</v>
      </c>
      <c r="D7271" s="367">
        <v>1066.4999999999995</v>
      </c>
      <c r="E7271" s="367">
        <v>11023.25581395353</v>
      </c>
      <c r="F7271" s="367">
        <v>-148451.14384105403</v>
      </c>
      <c r="G7271" s="367">
        <v>1066.5000000000041</v>
      </c>
      <c r="H7271" s="367">
        <v>59250</v>
      </c>
      <c r="I7271" s="384">
        <v>-1836438.7681600524</v>
      </c>
      <c r="J7271" s="367">
        <v>1066.5</v>
      </c>
      <c r="K7271" s="367">
        <v>14363.636363636328</v>
      </c>
      <c r="L7271" s="384">
        <v>41835.316346243046</v>
      </c>
      <c r="M7271" s="367">
        <v>1066.4999999999975</v>
      </c>
      <c r="N7271" s="367">
        <v>237</v>
      </c>
      <c r="O7271" s="384">
        <v>-1269.7875934183735</v>
      </c>
      <c r="P7271" s="367">
        <v>15.46425</v>
      </c>
      <c r="Q7271" s="367">
        <v>237</v>
      </c>
      <c r="R7271" s="384">
        <v>1193.1129698761242</v>
      </c>
      <c r="S7271" s="367">
        <v>14.930999999999999</v>
      </c>
      <c r="T7271" s="367">
        <v>8172.4137931034165</v>
      </c>
      <c r="U7271" s="384">
        <v>2552.8611537140873</v>
      </c>
      <c r="V7271" s="367">
        <v>1066.4999999999959</v>
      </c>
      <c r="W7271" s="367">
        <v>395000.00000000093</v>
      </c>
      <c r="X7271" s="384">
        <v>151449.95123081704</v>
      </c>
      <c r="Y7271" s="386">
        <v>1066.5000000000025</v>
      </c>
      <c r="Z7271" s="367"/>
      <c r="AA7271" s="367"/>
      <c r="AB7271" s="367"/>
      <c r="AC7271" s="367"/>
      <c r="AD7271" s="367"/>
      <c r="AE7271" s="367"/>
      <c r="AF7271" s="367"/>
      <c r="AG7271" s="367"/>
      <c r="AH7271" s="367"/>
      <c r="AI7271" s="367"/>
      <c r="AJ7271" s="367"/>
      <c r="AK7271" s="367"/>
      <c r="AL7271" s="367"/>
      <c r="AM7271" s="367"/>
      <c r="AN7271" s="367"/>
      <c r="AO7271" s="367"/>
      <c r="AP7271" s="367"/>
      <c r="AQ7271" s="367"/>
      <c r="AR7271" s="367"/>
      <c r="AS7271" s="367"/>
      <c r="AT7271" s="367"/>
    </row>
    <row r="7272" spans="2:46" ht="13.8">
      <c r="B7272" s="26">
        <v>39.666666666666643</v>
      </c>
      <c r="C7272" s="363">
        <v>899.08867951302386</v>
      </c>
      <c r="D7272" s="367">
        <v>1070.9999999999993</v>
      </c>
      <c r="E7272" s="367">
        <v>11069.767441860507</v>
      </c>
      <c r="F7272" s="367">
        <v>-149839.62505406249</v>
      </c>
      <c r="G7272" s="367">
        <v>1071.0000000000041</v>
      </c>
      <c r="H7272" s="367">
        <v>59500</v>
      </c>
      <c r="I7272" s="384">
        <v>-1853159.6061485754</v>
      </c>
      <c r="J7272" s="367">
        <v>1071</v>
      </c>
      <c r="K7272" s="367">
        <v>14424.242424242388</v>
      </c>
      <c r="L7272" s="384">
        <v>41428.480390669938</v>
      </c>
      <c r="M7272" s="367">
        <v>1070.9999999999973</v>
      </c>
      <c r="N7272" s="367">
        <v>238</v>
      </c>
      <c r="O7272" s="384">
        <v>-1284.5883325687425</v>
      </c>
      <c r="P7272" s="367">
        <v>15.529500000000001</v>
      </c>
      <c r="Q7272" s="367">
        <v>238</v>
      </c>
      <c r="R7272" s="384">
        <v>1193.6905280024828</v>
      </c>
      <c r="S7272" s="367">
        <v>14.994</v>
      </c>
      <c r="T7272" s="367">
        <v>8206.8965517241068</v>
      </c>
      <c r="U7272" s="384">
        <v>1972.3003859349265</v>
      </c>
      <c r="V7272" s="367">
        <v>1070.9999999999959</v>
      </c>
      <c r="W7272" s="367">
        <v>396666.66666666762</v>
      </c>
      <c r="X7272" s="384">
        <v>152066.99111916183</v>
      </c>
      <c r="Y7272" s="386">
        <v>1071.0000000000025</v>
      </c>
      <c r="Z7272" s="367"/>
      <c r="AA7272" s="367"/>
      <c r="AB7272" s="367"/>
      <c r="AC7272" s="367"/>
      <c r="AD7272" s="367"/>
      <c r="AE7272" s="367"/>
      <c r="AF7272" s="367"/>
      <c r="AG7272" s="367"/>
      <c r="AH7272" s="367"/>
      <c r="AI7272" s="367"/>
      <c r="AJ7272" s="367"/>
      <c r="AK7272" s="367"/>
      <c r="AL7272" s="367"/>
      <c r="AM7272" s="367"/>
      <c r="AN7272" s="367"/>
      <c r="AO7272" s="367"/>
      <c r="AP7272" s="367"/>
      <c r="AQ7272" s="367"/>
      <c r="AR7272" s="367"/>
      <c r="AS7272" s="367"/>
      <c r="AT7272" s="367"/>
    </row>
    <row r="7273" spans="2:46" ht="13.8">
      <c r="B7273" s="26">
        <v>39.833333333333307</v>
      </c>
      <c r="C7273" s="363">
        <v>902.86269066360785</v>
      </c>
      <c r="D7273" s="367">
        <v>1075.4999999999993</v>
      </c>
      <c r="E7273" s="367">
        <v>11116.279069767485</v>
      </c>
      <c r="F7273" s="367">
        <v>-151234.51051142943</v>
      </c>
      <c r="G7273" s="367">
        <v>1075.5000000000041</v>
      </c>
      <c r="H7273" s="367">
        <v>59750</v>
      </c>
      <c r="I7273" s="384">
        <v>-1869955.8403656951</v>
      </c>
      <c r="J7273" s="367">
        <v>1075.5</v>
      </c>
      <c r="K7273" s="367">
        <v>14484.848484848448</v>
      </c>
      <c r="L7273" s="384">
        <v>41016.7422815026</v>
      </c>
      <c r="M7273" s="367">
        <v>1075.4999999999973</v>
      </c>
      <c r="N7273" s="367">
        <v>239</v>
      </c>
      <c r="O7273" s="384">
        <v>-1299.4684245392084</v>
      </c>
      <c r="P7273" s="367">
        <v>15.594749999999999</v>
      </c>
      <c r="Q7273" s="367">
        <v>239</v>
      </c>
      <c r="R7273" s="384">
        <v>1194.2306350883871</v>
      </c>
      <c r="S7273" s="367">
        <v>15.057</v>
      </c>
      <c r="T7273" s="367">
        <v>8241.379310344797</v>
      </c>
      <c r="U7273" s="384">
        <v>1386.770438879895</v>
      </c>
      <c r="V7273" s="367">
        <v>1075.4999999999959</v>
      </c>
      <c r="W7273" s="367">
        <v>398333.3333333343</v>
      </c>
      <c r="X7273" s="384">
        <v>152683.84622228186</v>
      </c>
      <c r="Y7273" s="386">
        <v>1075.5000000000025</v>
      </c>
      <c r="Z7273" s="367"/>
      <c r="AA7273" s="367"/>
      <c r="AB7273" s="367"/>
      <c r="AC7273" s="367"/>
      <c r="AD7273" s="367"/>
      <c r="AE7273" s="367"/>
      <c r="AF7273" s="367"/>
      <c r="AG7273" s="367"/>
      <c r="AH7273" s="367"/>
      <c r="AI7273" s="367"/>
      <c r="AJ7273" s="367"/>
      <c r="AK7273" s="367"/>
      <c r="AL7273" s="367"/>
      <c r="AM7273" s="367"/>
      <c r="AN7273" s="367"/>
      <c r="AO7273" s="367"/>
      <c r="AP7273" s="367"/>
      <c r="AQ7273" s="367"/>
      <c r="AR7273" s="367"/>
      <c r="AS7273" s="367"/>
      <c r="AT7273" s="367"/>
    </row>
    <row r="7274" spans="2:46" ht="13.8">
      <c r="B7274" s="26">
        <v>39.999999999999972</v>
      </c>
      <c r="C7274" s="363">
        <v>906.63667108300513</v>
      </c>
      <c r="D7274" s="367">
        <v>1079.9999999999993</v>
      </c>
      <c r="E7274" s="367">
        <v>11162.790697674462</v>
      </c>
      <c r="F7274" s="367">
        <v>-152635.8002131549</v>
      </c>
      <c r="G7274" s="367">
        <v>1080.0000000000043</v>
      </c>
      <c r="H7274" s="367">
        <v>60000</v>
      </c>
      <c r="I7274" s="384">
        <v>-1886827.4708114117</v>
      </c>
      <c r="J7274" s="367">
        <v>1080</v>
      </c>
      <c r="K7274" s="367">
        <v>14545.454545454508</v>
      </c>
      <c r="L7274" s="384">
        <v>40600.102018741069</v>
      </c>
      <c r="M7274" s="367">
        <v>1079.9999999999973</v>
      </c>
      <c r="N7274" s="367">
        <v>240</v>
      </c>
      <c r="O7274" s="384">
        <v>-1314.4278693297729</v>
      </c>
      <c r="P7274" s="367">
        <v>15.66</v>
      </c>
      <c r="Q7274" s="367">
        <v>240</v>
      </c>
      <c r="R7274" s="384">
        <v>1194.7332911338374</v>
      </c>
      <c r="S7274" s="367">
        <v>15.120000000000001</v>
      </c>
      <c r="T7274" s="367">
        <v>8275.8620689654872</v>
      </c>
      <c r="U7274" s="384">
        <v>796.27131254896312</v>
      </c>
      <c r="V7274" s="367">
        <v>1079.9999999999961</v>
      </c>
      <c r="W7274" s="367">
        <v>400000.00000000099</v>
      </c>
      <c r="X7274" s="384">
        <v>153300.51654017714</v>
      </c>
      <c r="Y7274" s="386">
        <v>1080.0000000000025</v>
      </c>
      <c r="Z7274" s="367"/>
      <c r="AA7274" s="367"/>
      <c r="AB7274" s="367"/>
      <c r="AC7274" s="367"/>
      <c r="AD7274" s="367"/>
      <c r="AE7274" s="367"/>
      <c r="AF7274" s="367"/>
      <c r="AG7274" s="367"/>
      <c r="AH7274" s="367"/>
      <c r="AI7274" s="367"/>
      <c r="AJ7274" s="367"/>
      <c r="AK7274" s="367"/>
      <c r="AL7274" s="367"/>
      <c r="AM7274" s="367"/>
      <c r="AN7274" s="367"/>
      <c r="AO7274" s="367"/>
      <c r="AP7274" s="367"/>
      <c r="AQ7274" s="367"/>
      <c r="AR7274" s="367"/>
      <c r="AS7274" s="367"/>
      <c r="AT7274" s="367"/>
    </row>
    <row r="7275" spans="2:46" ht="13.8">
      <c r="B7275" s="26">
        <v>40.166666666666636</v>
      </c>
      <c r="C7275" s="363">
        <v>910.41062077121626</v>
      </c>
      <c r="D7275" s="367">
        <v>1084.4999999999993</v>
      </c>
      <c r="E7275" s="367">
        <v>11209.302325581439</v>
      </c>
      <c r="F7275" s="367">
        <v>-154043.49415923873</v>
      </c>
      <c r="G7275" s="367">
        <v>1084.5000000000043</v>
      </c>
      <c r="H7275" s="367">
        <v>60250</v>
      </c>
      <c r="I7275" s="384">
        <v>-1903774.4974857257</v>
      </c>
      <c r="J7275" s="367">
        <v>1084.5</v>
      </c>
      <c r="K7275" s="367">
        <v>14606.060606060568</v>
      </c>
      <c r="L7275" s="384">
        <v>40178.559602385343</v>
      </c>
      <c r="M7275" s="367">
        <v>1084.4999999999973</v>
      </c>
      <c r="N7275" s="367">
        <v>241</v>
      </c>
      <c r="O7275" s="384">
        <v>-1329.4666669404351</v>
      </c>
      <c r="P7275" s="367">
        <v>15.725250000000001</v>
      </c>
      <c r="Q7275" s="367">
        <v>241</v>
      </c>
      <c r="R7275" s="384">
        <v>1195.1984961388334</v>
      </c>
      <c r="S7275" s="367">
        <v>15.183</v>
      </c>
      <c r="T7275" s="367">
        <v>8310.3448275861774</v>
      </c>
      <c r="U7275" s="384">
        <v>200.80300694219059</v>
      </c>
      <c r="V7275" s="367">
        <v>1084.4999999999961</v>
      </c>
      <c r="W7275" s="367">
        <v>401666.66666666768</v>
      </c>
      <c r="X7275" s="384">
        <v>153917.00207284777</v>
      </c>
      <c r="Y7275" s="386">
        <v>1084.5000000000027</v>
      </c>
      <c r="Z7275" s="367"/>
      <c r="AA7275" s="367"/>
      <c r="AB7275" s="367"/>
      <c r="AC7275" s="367"/>
      <c r="AD7275" s="367"/>
      <c r="AE7275" s="367"/>
      <c r="AF7275" s="367"/>
      <c r="AG7275" s="367"/>
      <c r="AH7275" s="367"/>
      <c r="AI7275" s="367"/>
      <c r="AJ7275" s="367"/>
      <c r="AK7275" s="367"/>
      <c r="AL7275" s="367"/>
      <c r="AM7275" s="367"/>
      <c r="AN7275" s="367"/>
      <c r="AO7275" s="367"/>
      <c r="AP7275" s="367"/>
      <c r="AQ7275" s="367"/>
      <c r="AR7275" s="367"/>
      <c r="AS7275" s="367"/>
      <c r="AT7275" s="367"/>
    </row>
    <row r="7276" spans="2:46" ht="13.8">
      <c r="B7276" s="26">
        <v>40.3333333333333</v>
      </c>
      <c r="C7276" s="363">
        <v>914.18453972824045</v>
      </c>
      <c r="D7276" s="367">
        <v>1088.9999999999991</v>
      </c>
      <c r="E7276" s="367">
        <v>11255.813953488416</v>
      </c>
      <c r="F7276" s="367">
        <v>-155457.59234968104</v>
      </c>
      <c r="G7276" s="367">
        <v>1089.0000000000043</v>
      </c>
      <c r="H7276" s="367">
        <v>60500</v>
      </c>
      <c r="I7276" s="384">
        <v>-1920796.9203886366</v>
      </c>
      <c r="J7276" s="367">
        <v>1089</v>
      </c>
      <c r="K7276" s="367">
        <v>14666.666666666628</v>
      </c>
      <c r="L7276" s="384">
        <v>39752.115032435424</v>
      </c>
      <c r="M7276" s="367">
        <v>1088.9999999999973</v>
      </c>
      <c r="N7276" s="367">
        <v>242</v>
      </c>
      <c r="O7276" s="384">
        <v>-1344.584817371195</v>
      </c>
      <c r="P7276" s="367">
        <v>15.7905</v>
      </c>
      <c r="Q7276" s="367">
        <v>242</v>
      </c>
      <c r="R7276" s="384">
        <v>1195.6262501033755</v>
      </c>
      <c r="S7276" s="367">
        <v>15.246</v>
      </c>
      <c r="T7276" s="367">
        <v>8344.8275862068676</v>
      </c>
      <c r="U7276" s="384">
        <v>-399.63447794045248</v>
      </c>
      <c r="V7276" s="367">
        <v>1088.9999999999961</v>
      </c>
      <c r="W7276" s="367">
        <v>403333.33333333436</v>
      </c>
      <c r="X7276" s="384">
        <v>154533.30282029361</v>
      </c>
      <c r="Y7276" s="386">
        <v>1089.0000000000027</v>
      </c>
      <c r="Z7276" s="367"/>
      <c r="AA7276" s="367"/>
      <c r="AB7276" s="367"/>
      <c r="AC7276" s="367"/>
      <c r="AD7276" s="367"/>
      <c r="AE7276" s="367"/>
      <c r="AF7276" s="367"/>
      <c r="AG7276" s="367"/>
      <c r="AH7276" s="367"/>
      <c r="AI7276" s="367"/>
      <c r="AJ7276" s="367"/>
      <c r="AK7276" s="367"/>
      <c r="AL7276" s="367"/>
      <c r="AM7276" s="367"/>
      <c r="AN7276" s="367"/>
      <c r="AO7276" s="367"/>
      <c r="AP7276" s="367"/>
      <c r="AQ7276" s="367"/>
      <c r="AR7276" s="367"/>
      <c r="AS7276" s="367"/>
      <c r="AT7276" s="367"/>
    </row>
    <row r="7277" spans="2:46" ht="13.8">
      <c r="B7277" s="26">
        <v>40.499999999999964</v>
      </c>
      <c r="C7277" s="363">
        <v>917.95842795407862</v>
      </c>
      <c r="D7277" s="367">
        <v>1093.4999999999991</v>
      </c>
      <c r="E7277" s="367">
        <v>11302.325581395393</v>
      </c>
      <c r="F7277" s="367">
        <v>-156878.09478448186</v>
      </c>
      <c r="G7277" s="367">
        <v>1093.5000000000043</v>
      </c>
      <c r="H7277" s="367">
        <v>60750</v>
      </c>
      <c r="I7277" s="384">
        <v>-1937894.7395201442</v>
      </c>
      <c r="J7277" s="367">
        <v>1093.5</v>
      </c>
      <c r="K7277" s="367">
        <v>14727.272727272688</v>
      </c>
      <c r="L7277" s="384">
        <v>39320.768308891325</v>
      </c>
      <c r="M7277" s="367">
        <v>1093.499999999997</v>
      </c>
      <c r="N7277" s="367">
        <v>243</v>
      </c>
      <c r="O7277" s="384">
        <v>-1359.7823206220528</v>
      </c>
      <c r="P7277" s="367">
        <v>15.85575</v>
      </c>
      <c r="Q7277" s="367">
        <v>243</v>
      </c>
      <c r="R7277" s="384">
        <v>1196.016553027463</v>
      </c>
      <c r="S7277" s="367">
        <v>15.309000000000001</v>
      </c>
      <c r="T7277" s="367">
        <v>8379.3103448275579</v>
      </c>
      <c r="U7277" s="384">
        <v>-1005.0411420989967</v>
      </c>
      <c r="V7277" s="367">
        <v>1093.4999999999964</v>
      </c>
      <c r="W7277" s="367">
        <v>405000.00000000105</v>
      </c>
      <c r="X7277" s="384">
        <v>155149.41878251469</v>
      </c>
      <c r="Y7277" s="386">
        <v>1093.5000000000027</v>
      </c>
      <c r="Z7277" s="367"/>
      <c r="AA7277" s="367"/>
      <c r="AB7277" s="367"/>
      <c r="AC7277" s="367"/>
      <c r="AD7277" s="367"/>
      <c r="AE7277" s="367"/>
      <c r="AF7277" s="367"/>
      <c r="AG7277" s="367"/>
      <c r="AH7277" s="367"/>
      <c r="AI7277" s="367"/>
      <c r="AJ7277" s="367"/>
      <c r="AK7277" s="367"/>
      <c r="AL7277" s="367"/>
      <c r="AM7277" s="367"/>
      <c r="AN7277" s="367"/>
      <c r="AO7277" s="367"/>
      <c r="AP7277" s="367"/>
      <c r="AQ7277" s="367"/>
      <c r="AR7277" s="367"/>
      <c r="AS7277" s="367"/>
      <c r="AT7277" s="367"/>
    </row>
    <row r="7278" spans="2:46" ht="13.8">
      <c r="B7278" s="26">
        <v>40.666666666666629</v>
      </c>
      <c r="C7278" s="363">
        <v>921.73228544873029</v>
      </c>
      <c r="D7278" s="367">
        <v>1097.9999999999991</v>
      </c>
      <c r="E7278" s="367">
        <v>11348.83720930237</v>
      </c>
      <c r="F7278" s="367">
        <v>-158305.00146364115</v>
      </c>
      <c r="G7278" s="367">
        <v>1098.0000000000043</v>
      </c>
      <c r="H7278" s="367">
        <v>61000</v>
      </c>
      <c r="I7278" s="384">
        <v>-1955067.9548802488</v>
      </c>
      <c r="J7278" s="367">
        <v>1098</v>
      </c>
      <c r="K7278" s="367">
        <v>14787.878787878748</v>
      </c>
      <c r="L7278" s="384">
        <v>38884.519431753019</v>
      </c>
      <c r="M7278" s="367">
        <v>1097.999999999997</v>
      </c>
      <c r="N7278" s="367">
        <v>244</v>
      </c>
      <c r="O7278" s="384">
        <v>-1375.0591766930081</v>
      </c>
      <c r="P7278" s="367">
        <v>15.920999999999999</v>
      </c>
      <c r="Q7278" s="367">
        <v>244</v>
      </c>
      <c r="R7278" s="384">
        <v>1196.3694049110968</v>
      </c>
      <c r="S7278" s="367">
        <v>15.371999999999998</v>
      </c>
      <c r="T7278" s="367">
        <v>8413.7931034482481</v>
      </c>
      <c r="U7278" s="384">
        <v>-1615.4169855333812</v>
      </c>
      <c r="V7278" s="367">
        <v>1097.9999999999964</v>
      </c>
      <c r="W7278" s="367">
        <v>406666.66666666773</v>
      </c>
      <c r="X7278" s="384">
        <v>155765.34995951114</v>
      </c>
      <c r="Y7278" s="386">
        <v>1098.000000000003</v>
      </c>
      <c r="Z7278" s="367"/>
      <c r="AA7278" s="367"/>
      <c r="AB7278" s="367"/>
      <c r="AC7278" s="367"/>
      <c r="AD7278" s="367"/>
      <c r="AE7278" s="367"/>
      <c r="AF7278" s="367"/>
      <c r="AG7278" s="367"/>
      <c r="AH7278" s="367"/>
      <c r="AI7278" s="367"/>
      <c r="AJ7278" s="367"/>
      <c r="AK7278" s="367"/>
      <c r="AL7278" s="367"/>
      <c r="AM7278" s="367"/>
      <c r="AN7278" s="367"/>
      <c r="AO7278" s="367"/>
      <c r="AP7278" s="367"/>
      <c r="AQ7278" s="367"/>
      <c r="AR7278" s="367"/>
      <c r="AS7278" s="367"/>
      <c r="AT7278" s="367"/>
    </row>
    <row r="7279" spans="2:46" ht="13.8">
      <c r="B7279" s="26">
        <v>40.833333333333293</v>
      </c>
      <c r="C7279" s="363">
        <v>925.50611221219549</v>
      </c>
      <c r="D7279" s="367">
        <v>1102.4999999999991</v>
      </c>
      <c r="E7279" s="367">
        <v>11395.348837209347</v>
      </c>
      <c r="F7279" s="367">
        <v>-159738.31238715889</v>
      </c>
      <c r="G7279" s="367">
        <v>1102.5000000000043</v>
      </c>
      <c r="H7279" s="367">
        <v>61250</v>
      </c>
      <c r="I7279" s="384">
        <v>-1972316.5664689506</v>
      </c>
      <c r="J7279" s="367">
        <v>1102.5</v>
      </c>
      <c r="K7279" s="367">
        <v>14848.484848484808</v>
      </c>
      <c r="L7279" s="384">
        <v>38443.368401020511</v>
      </c>
      <c r="M7279" s="367">
        <v>1102.499999999997</v>
      </c>
      <c r="N7279" s="367">
        <v>245</v>
      </c>
      <c r="O7279" s="384">
        <v>-1390.4153855840616</v>
      </c>
      <c r="P7279" s="367">
        <v>15.98625</v>
      </c>
      <c r="Q7279" s="367">
        <v>245</v>
      </c>
      <c r="R7279" s="384">
        <v>1196.6848057542759</v>
      </c>
      <c r="S7279" s="367">
        <v>15.434999999999999</v>
      </c>
      <c r="T7279" s="367">
        <v>8448.2758620689383</v>
      </c>
      <c r="U7279" s="384">
        <v>-2230.762008243667</v>
      </c>
      <c r="V7279" s="367">
        <v>1102.4999999999966</v>
      </c>
      <c r="W7279" s="367">
        <v>408333.33333333442</v>
      </c>
      <c r="X7279" s="384">
        <v>156381.09635128276</v>
      </c>
      <c r="Y7279" s="386">
        <v>1102.500000000003</v>
      </c>
      <c r="Z7279" s="367"/>
      <c r="AA7279" s="367"/>
      <c r="AB7279" s="367"/>
      <c r="AC7279" s="367"/>
      <c r="AD7279" s="367"/>
      <c r="AE7279" s="367"/>
      <c r="AF7279" s="367"/>
      <c r="AG7279" s="367"/>
      <c r="AH7279" s="367"/>
      <c r="AI7279" s="367"/>
      <c r="AJ7279" s="367"/>
      <c r="AK7279" s="367"/>
      <c r="AL7279" s="367"/>
      <c r="AM7279" s="367"/>
      <c r="AN7279" s="367"/>
      <c r="AO7279" s="367"/>
      <c r="AP7279" s="367"/>
      <c r="AQ7279" s="367"/>
      <c r="AR7279" s="367"/>
      <c r="AS7279" s="367"/>
      <c r="AT7279" s="367"/>
    </row>
    <row r="7280" spans="2:46" ht="13.8">
      <c r="B7280" s="26">
        <v>40.999999999999957</v>
      </c>
      <c r="C7280" s="363">
        <v>929.27990824447397</v>
      </c>
      <c r="D7280" s="367">
        <v>1106.9999999999989</v>
      </c>
      <c r="E7280" s="367">
        <v>11441.860465116324</v>
      </c>
      <c r="F7280" s="367">
        <v>-161178.02755503508</v>
      </c>
      <c r="G7280" s="367">
        <v>1107.0000000000043</v>
      </c>
      <c r="H7280" s="367">
        <v>61500</v>
      </c>
      <c r="I7280" s="384">
        <v>-1989640.5742862492</v>
      </c>
      <c r="J7280" s="367">
        <v>1107</v>
      </c>
      <c r="K7280" s="367">
        <v>14909.090909090868</v>
      </c>
      <c r="L7280" s="384">
        <v>37997.315216693816</v>
      </c>
      <c r="M7280" s="367">
        <v>1106.999999999997</v>
      </c>
      <c r="N7280" s="367">
        <v>246</v>
      </c>
      <c r="O7280" s="384">
        <v>-1405.8509472952132</v>
      </c>
      <c r="P7280" s="367">
        <v>16.051500000000001</v>
      </c>
      <c r="Q7280" s="367">
        <v>246</v>
      </c>
      <c r="R7280" s="384">
        <v>1196.9627555570016</v>
      </c>
      <c r="S7280" s="367">
        <v>15.497999999999999</v>
      </c>
      <c r="T7280" s="367">
        <v>8482.7586206896285</v>
      </c>
      <c r="U7280" s="384">
        <v>-2851.0762102297927</v>
      </c>
      <c r="V7280" s="367">
        <v>1106.9999999999966</v>
      </c>
      <c r="W7280" s="367">
        <v>410000.00000000111</v>
      </c>
      <c r="X7280" s="384">
        <v>156996.65795782965</v>
      </c>
      <c r="Y7280" s="386">
        <v>1107.000000000003</v>
      </c>
      <c r="Z7280" s="367"/>
      <c r="AA7280" s="367"/>
      <c r="AB7280" s="367"/>
      <c r="AC7280" s="367"/>
      <c r="AD7280" s="367"/>
      <c r="AE7280" s="367"/>
      <c r="AF7280" s="367"/>
      <c r="AG7280" s="367"/>
      <c r="AH7280" s="367"/>
      <c r="AI7280" s="367"/>
      <c r="AJ7280" s="367"/>
      <c r="AK7280" s="367"/>
      <c r="AL7280" s="367"/>
      <c r="AM7280" s="367"/>
      <c r="AN7280" s="367"/>
      <c r="AO7280" s="367"/>
      <c r="AP7280" s="367"/>
      <c r="AQ7280" s="367"/>
      <c r="AR7280" s="367"/>
      <c r="AS7280" s="367"/>
      <c r="AT7280" s="367"/>
    </row>
    <row r="7281" spans="2:46" ht="13.8">
      <c r="B7281" s="26">
        <v>41.166666666666622</v>
      </c>
      <c r="C7281" s="363">
        <v>933.05367354556631</v>
      </c>
      <c r="D7281" s="367">
        <v>1111.4999999999989</v>
      </c>
      <c r="E7281" s="367">
        <v>11488.372093023301</v>
      </c>
      <c r="F7281" s="367">
        <v>-162624.14696726983</v>
      </c>
      <c r="G7281" s="367">
        <v>1111.5000000000045</v>
      </c>
      <c r="H7281" s="367">
        <v>61750</v>
      </c>
      <c r="I7281" s="384">
        <v>-2007039.9783321447</v>
      </c>
      <c r="J7281" s="367">
        <v>1111.5</v>
      </c>
      <c r="K7281" s="367">
        <v>14969.696969696928</v>
      </c>
      <c r="L7281" s="384">
        <v>37546.359878772921</v>
      </c>
      <c r="M7281" s="367">
        <v>1111.499999999997</v>
      </c>
      <c r="N7281" s="367">
        <v>247</v>
      </c>
      <c r="O7281" s="384">
        <v>-1421.3658618264619</v>
      </c>
      <c r="P7281" s="367">
        <v>16.11675</v>
      </c>
      <c r="Q7281" s="367">
        <v>247</v>
      </c>
      <c r="R7281" s="384">
        <v>1197.2032543192724</v>
      </c>
      <c r="S7281" s="367">
        <v>15.561</v>
      </c>
      <c r="T7281" s="367">
        <v>8517.2413793103187</v>
      </c>
      <c r="U7281" s="384">
        <v>-3476.3595914917887</v>
      </c>
      <c r="V7281" s="367">
        <v>1111.4999999999966</v>
      </c>
      <c r="W7281" s="367">
        <v>411666.66666666779</v>
      </c>
      <c r="X7281" s="384">
        <v>157612.03477915184</v>
      </c>
      <c r="Y7281" s="386">
        <v>1111.500000000003</v>
      </c>
      <c r="Z7281" s="367"/>
      <c r="AA7281" s="367"/>
      <c r="AB7281" s="367"/>
      <c r="AC7281" s="367"/>
      <c r="AD7281" s="367"/>
      <c r="AE7281" s="367"/>
      <c r="AF7281" s="367"/>
      <c r="AG7281" s="367"/>
      <c r="AH7281" s="367"/>
      <c r="AI7281" s="367"/>
      <c r="AJ7281" s="367"/>
      <c r="AK7281" s="367"/>
      <c r="AL7281" s="367"/>
      <c r="AM7281" s="367"/>
      <c r="AN7281" s="367"/>
      <c r="AO7281" s="367"/>
      <c r="AP7281" s="367"/>
      <c r="AQ7281" s="367"/>
      <c r="AR7281" s="367"/>
      <c r="AS7281" s="367"/>
      <c r="AT7281" s="367"/>
    </row>
    <row r="7282" spans="2:46" ht="13.8">
      <c r="B7282" s="26">
        <v>41.333333333333286</v>
      </c>
      <c r="C7282" s="363">
        <v>936.82740811547183</v>
      </c>
      <c r="D7282" s="367">
        <v>1115.9999999999986</v>
      </c>
      <c r="E7282" s="367">
        <v>11534.883720930278</v>
      </c>
      <c r="F7282" s="367">
        <v>-164076.670623863</v>
      </c>
      <c r="G7282" s="367">
        <v>1116.0000000000045</v>
      </c>
      <c r="H7282" s="367">
        <v>62000</v>
      </c>
      <c r="I7282" s="384">
        <v>-2024514.7786066369</v>
      </c>
      <c r="J7282" s="367">
        <v>1116</v>
      </c>
      <c r="K7282" s="367">
        <v>15030.303030302988</v>
      </c>
      <c r="L7282" s="384">
        <v>37090.502387257831</v>
      </c>
      <c r="M7282" s="367">
        <v>1115.999999999997</v>
      </c>
      <c r="N7282" s="367">
        <v>248</v>
      </c>
      <c r="O7282" s="384">
        <v>-1436.9601291778094</v>
      </c>
      <c r="P7282" s="367">
        <v>16.182000000000002</v>
      </c>
      <c r="Q7282" s="367">
        <v>248</v>
      </c>
      <c r="R7282" s="384">
        <v>1197.4063020410892</v>
      </c>
      <c r="S7282" s="367">
        <v>15.623999999999999</v>
      </c>
      <c r="T7282" s="367">
        <v>8551.724137931009</v>
      </c>
      <c r="U7282" s="384">
        <v>-4106.6121520296556</v>
      </c>
      <c r="V7282" s="367">
        <v>1115.9999999999966</v>
      </c>
      <c r="W7282" s="367">
        <v>413333.33333333448</v>
      </c>
      <c r="X7282" s="384">
        <v>158227.22681524931</v>
      </c>
      <c r="Y7282" s="386">
        <v>1116.000000000003</v>
      </c>
      <c r="Z7282" s="367"/>
      <c r="AA7282" s="367"/>
      <c r="AB7282" s="367"/>
      <c r="AC7282" s="367"/>
      <c r="AD7282" s="367"/>
      <c r="AE7282" s="367"/>
      <c r="AF7282" s="367"/>
      <c r="AG7282" s="367"/>
      <c r="AH7282" s="367"/>
      <c r="AI7282" s="367"/>
      <c r="AJ7282" s="367"/>
      <c r="AK7282" s="367"/>
      <c r="AL7282" s="367"/>
      <c r="AM7282" s="367"/>
      <c r="AN7282" s="367"/>
      <c r="AO7282" s="367"/>
      <c r="AP7282" s="367"/>
      <c r="AQ7282" s="367"/>
      <c r="AR7282" s="367"/>
      <c r="AS7282" s="367"/>
      <c r="AT7282" s="367"/>
    </row>
    <row r="7283" spans="2:46" ht="13.8">
      <c r="B7283" s="26">
        <v>41.49999999999995</v>
      </c>
      <c r="C7283" s="363">
        <v>940.6011119541912</v>
      </c>
      <c r="D7283" s="367">
        <v>1120.4999999999986</v>
      </c>
      <c r="E7283" s="367">
        <v>11581.395348837255</v>
      </c>
      <c r="F7283" s="367">
        <v>-165535.59852481462</v>
      </c>
      <c r="G7283" s="367">
        <v>1120.5000000000045</v>
      </c>
      <c r="H7283" s="367">
        <v>62250</v>
      </c>
      <c r="I7283" s="384">
        <v>-2042064.9751097262</v>
      </c>
      <c r="J7283" s="367">
        <v>1120.5</v>
      </c>
      <c r="K7283" s="367">
        <v>15090.909090909048</v>
      </c>
      <c r="L7283" s="384">
        <v>36629.74274214857</v>
      </c>
      <c r="M7283" s="367">
        <v>1120.4999999999968</v>
      </c>
      <c r="N7283" s="367">
        <v>249</v>
      </c>
      <c r="O7283" s="384">
        <v>-1452.6337493492535</v>
      </c>
      <c r="P7283" s="367">
        <v>16.247250000000001</v>
      </c>
      <c r="Q7283" s="367">
        <v>249</v>
      </c>
      <c r="R7283" s="384">
        <v>1197.571898722452</v>
      </c>
      <c r="S7283" s="367">
        <v>15.686999999999999</v>
      </c>
      <c r="T7283" s="367">
        <v>8586.2068965516992</v>
      </c>
      <c r="U7283" s="384">
        <v>-4741.8338918434256</v>
      </c>
      <c r="V7283" s="367">
        <v>1120.4999999999968</v>
      </c>
      <c r="W7283" s="367">
        <v>415000.00000000116</v>
      </c>
      <c r="X7283" s="384">
        <v>158842.23406612204</v>
      </c>
      <c r="Y7283" s="386">
        <v>1120.5000000000032</v>
      </c>
      <c r="Z7283" s="367"/>
      <c r="AA7283" s="367"/>
      <c r="AB7283" s="367"/>
      <c r="AC7283" s="367"/>
      <c r="AD7283" s="367"/>
      <c r="AE7283" s="367"/>
      <c r="AF7283" s="367"/>
      <c r="AG7283" s="367"/>
      <c r="AH7283" s="367"/>
      <c r="AI7283" s="367"/>
      <c r="AJ7283" s="367"/>
      <c r="AK7283" s="367"/>
      <c r="AL7283" s="367"/>
      <c r="AM7283" s="367"/>
      <c r="AN7283" s="367"/>
      <c r="AO7283" s="367"/>
      <c r="AP7283" s="367"/>
      <c r="AQ7283" s="367"/>
      <c r="AR7283" s="367"/>
      <c r="AS7283" s="367"/>
      <c r="AT7283" s="367"/>
    </row>
    <row r="7284" spans="2:46" ht="13.8">
      <c r="B7284" s="26">
        <v>41.666666666666615</v>
      </c>
      <c r="C7284" s="363">
        <v>944.3747850617242</v>
      </c>
      <c r="D7284" s="367">
        <v>1124.9999999999986</v>
      </c>
      <c r="E7284" s="367">
        <v>11627.906976744232</v>
      </c>
      <c r="F7284" s="367">
        <v>-167000.93067012471</v>
      </c>
      <c r="G7284" s="367">
        <v>1125.0000000000045</v>
      </c>
      <c r="H7284" s="367">
        <v>62500</v>
      </c>
      <c r="I7284" s="384">
        <v>-2059690.567841413</v>
      </c>
      <c r="J7284" s="367">
        <v>1125</v>
      </c>
      <c r="K7284" s="367">
        <v>15151.515151515108</v>
      </c>
      <c r="L7284" s="384">
        <v>36164.0809434451</v>
      </c>
      <c r="M7284" s="367">
        <v>1124.9999999999968</v>
      </c>
      <c r="N7284" s="367">
        <v>250</v>
      </c>
      <c r="O7284" s="384">
        <v>-1468.386722340796</v>
      </c>
      <c r="P7284" s="367">
        <v>16.3125</v>
      </c>
      <c r="Q7284" s="367">
        <v>250</v>
      </c>
      <c r="R7284" s="384">
        <v>1197.7000443633606</v>
      </c>
      <c r="S7284" s="367">
        <v>15.75</v>
      </c>
      <c r="T7284" s="367">
        <v>8620.6896551723894</v>
      </c>
      <c r="U7284" s="384">
        <v>-5382.0248109330314</v>
      </c>
      <c r="V7284" s="367">
        <v>1124.9999999999968</v>
      </c>
      <c r="W7284" s="367">
        <v>416666.66666666785</v>
      </c>
      <c r="X7284" s="384">
        <v>159457.05653177001</v>
      </c>
      <c r="Y7284" s="386">
        <v>1125.0000000000032</v>
      </c>
      <c r="Z7284" s="367"/>
      <c r="AA7284" s="367"/>
      <c r="AB7284" s="367"/>
      <c r="AC7284" s="367"/>
      <c r="AD7284" s="367"/>
      <c r="AE7284" s="367"/>
      <c r="AF7284" s="367"/>
      <c r="AG7284" s="367"/>
      <c r="AH7284" s="367"/>
      <c r="AI7284" s="367"/>
      <c r="AJ7284" s="367"/>
      <c r="AK7284" s="367"/>
      <c r="AL7284" s="367"/>
      <c r="AM7284" s="367"/>
      <c r="AN7284" s="367"/>
      <c r="AO7284" s="367"/>
      <c r="AP7284" s="367"/>
      <c r="AQ7284" s="367"/>
      <c r="AR7284" s="367"/>
      <c r="AS7284" s="367"/>
      <c r="AT7284" s="367"/>
    </row>
    <row r="7285" spans="2:46" ht="13.8">
      <c r="B7285" s="26">
        <v>41.833333333333279</v>
      </c>
      <c r="C7285" s="363">
        <v>948.14842743807026</v>
      </c>
      <c r="D7285" s="367">
        <v>1129.4999999999984</v>
      </c>
      <c r="E7285" s="367">
        <v>11674.41860465121</v>
      </c>
      <c r="F7285" s="367">
        <v>-168472.66705979325</v>
      </c>
      <c r="G7285" s="367">
        <v>1129.5000000000045</v>
      </c>
      <c r="H7285" s="367">
        <v>62750</v>
      </c>
      <c r="I7285" s="384">
        <v>-2077391.5568016963</v>
      </c>
      <c r="J7285" s="367">
        <v>1129.5</v>
      </c>
      <c r="K7285" s="367">
        <v>15212.121212121168</v>
      </c>
      <c r="L7285" s="384">
        <v>35693.516991147422</v>
      </c>
      <c r="M7285" s="367">
        <v>1129.4999999999968</v>
      </c>
      <c r="N7285" s="367">
        <v>251</v>
      </c>
      <c r="O7285" s="384">
        <v>-1484.2190481524362</v>
      </c>
      <c r="P7285" s="367">
        <v>16.377749999999999</v>
      </c>
      <c r="Q7285" s="367">
        <v>251</v>
      </c>
      <c r="R7285" s="384">
        <v>1197.7907389638146</v>
      </c>
      <c r="S7285" s="367">
        <v>15.812999999999999</v>
      </c>
      <c r="T7285" s="367">
        <v>8655.1724137930796</v>
      </c>
      <c r="U7285" s="384">
        <v>-6027.184909298544</v>
      </c>
      <c r="V7285" s="367">
        <v>1129.499999999997</v>
      </c>
      <c r="W7285" s="367">
        <v>418333.33333333454</v>
      </c>
      <c r="X7285" s="384">
        <v>160071.69421219328</v>
      </c>
      <c r="Y7285" s="386">
        <v>1129.5000000000032</v>
      </c>
      <c r="Z7285" s="367"/>
      <c r="AA7285" s="367"/>
      <c r="AB7285" s="367"/>
      <c r="AC7285" s="367"/>
      <c r="AD7285" s="367"/>
      <c r="AE7285" s="367"/>
      <c r="AF7285" s="367"/>
      <c r="AG7285" s="367"/>
      <c r="AH7285" s="367"/>
      <c r="AI7285" s="367"/>
      <c r="AJ7285" s="367"/>
      <c r="AK7285" s="367"/>
      <c r="AL7285" s="367"/>
      <c r="AM7285" s="367"/>
      <c r="AN7285" s="367"/>
      <c r="AO7285" s="367"/>
      <c r="AP7285" s="367"/>
      <c r="AQ7285" s="367"/>
      <c r="AR7285" s="367"/>
      <c r="AS7285" s="367"/>
      <c r="AT7285" s="367"/>
    </row>
    <row r="7286" spans="2:46" ht="13.8">
      <c r="B7286" s="26">
        <v>41.999999999999943</v>
      </c>
      <c r="C7286" s="363">
        <v>951.92203908323029</v>
      </c>
      <c r="D7286" s="367">
        <v>1133.9999999999984</v>
      </c>
      <c r="E7286" s="367">
        <v>11720.930232558187</v>
      </c>
      <c r="F7286" s="367">
        <v>-169950.8076938203</v>
      </c>
      <c r="G7286" s="367">
        <v>1134.0000000000045</v>
      </c>
      <c r="H7286" s="367">
        <v>63000</v>
      </c>
      <c r="I7286" s="384">
        <v>-2095167.9419905762</v>
      </c>
      <c r="J7286" s="367">
        <v>1134</v>
      </c>
      <c r="K7286" s="367">
        <v>15272.727272727228</v>
      </c>
      <c r="L7286" s="384">
        <v>35218.05088525555</v>
      </c>
      <c r="M7286" s="367">
        <v>1133.9999999999968</v>
      </c>
      <c r="N7286" s="367">
        <v>252</v>
      </c>
      <c r="O7286" s="384">
        <v>-1500.1307267841751</v>
      </c>
      <c r="P7286" s="367">
        <v>16.443000000000001</v>
      </c>
      <c r="Q7286" s="367">
        <v>252</v>
      </c>
      <c r="R7286" s="384">
        <v>1197.8439825238149</v>
      </c>
      <c r="S7286" s="367">
        <v>15.875999999999999</v>
      </c>
      <c r="T7286" s="367">
        <v>8689.6551724137698</v>
      </c>
      <c r="U7286" s="384">
        <v>-6677.3141869398924</v>
      </c>
      <c r="V7286" s="367">
        <v>1133.999999999997</v>
      </c>
      <c r="W7286" s="367">
        <v>420000.00000000122</v>
      </c>
      <c r="X7286" s="384">
        <v>160686.14710739182</v>
      </c>
      <c r="Y7286" s="386">
        <v>1134.0000000000032</v>
      </c>
      <c r="Z7286" s="367"/>
      <c r="AA7286" s="367"/>
      <c r="AB7286" s="367"/>
      <c r="AC7286" s="367"/>
      <c r="AD7286" s="367"/>
      <c r="AE7286" s="367"/>
      <c r="AF7286" s="367"/>
      <c r="AG7286" s="367"/>
      <c r="AH7286" s="367"/>
      <c r="AI7286" s="367"/>
      <c r="AJ7286" s="367"/>
      <c r="AK7286" s="367"/>
      <c r="AL7286" s="367"/>
      <c r="AM7286" s="367"/>
      <c r="AN7286" s="367"/>
      <c r="AO7286" s="367"/>
      <c r="AP7286" s="367"/>
      <c r="AQ7286" s="367"/>
      <c r="AR7286" s="367"/>
      <c r="AS7286" s="367"/>
      <c r="AT7286" s="367"/>
    </row>
    <row r="7287" spans="2:46" ht="13.8">
      <c r="B7287" s="26">
        <v>42.166666666666607</v>
      </c>
      <c r="C7287" s="363">
        <v>955.69561999720395</v>
      </c>
      <c r="D7287" s="367">
        <v>1138.4999999999984</v>
      </c>
      <c r="E7287" s="367">
        <v>11767.441860465164</v>
      </c>
      <c r="F7287" s="367">
        <v>-171435.35257220583</v>
      </c>
      <c r="G7287" s="367">
        <v>1138.5000000000045</v>
      </c>
      <c r="H7287" s="367">
        <v>63250</v>
      </c>
      <c r="I7287" s="384">
        <v>-2113019.7234080536</v>
      </c>
      <c r="J7287" s="367">
        <v>1138.5</v>
      </c>
      <c r="K7287" s="367">
        <v>15333.333333333288</v>
      </c>
      <c r="L7287" s="384">
        <v>34737.682625769492</v>
      </c>
      <c r="M7287" s="367">
        <v>1138.4999999999968</v>
      </c>
      <c r="N7287" s="367">
        <v>253</v>
      </c>
      <c r="O7287" s="384">
        <v>-1516.1217582360105</v>
      </c>
      <c r="P7287" s="367">
        <v>16.50825</v>
      </c>
      <c r="Q7287" s="367">
        <v>253</v>
      </c>
      <c r="R7287" s="384">
        <v>1197.859775043361</v>
      </c>
      <c r="S7287" s="367">
        <v>15.939</v>
      </c>
      <c r="T7287" s="367">
        <v>8724.1379310344601</v>
      </c>
      <c r="U7287" s="384">
        <v>-7332.4126438571129</v>
      </c>
      <c r="V7287" s="367">
        <v>1138.499999999997</v>
      </c>
      <c r="W7287" s="367">
        <v>421666.66666666791</v>
      </c>
      <c r="X7287" s="384">
        <v>161300.4152173656</v>
      </c>
      <c r="Y7287" s="386">
        <v>1138.5000000000032</v>
      </c>
      <c r="Z7287" s="367"/>
      <c r="AA7287" s="367"/>
      <c r="AB7287" s="367"/>
      <c r="AC7287" s="367"/>
      <c r="AD7287" s="367"/>
      <c r="AE7287" s="367"/>
      <c r="AF7287" s="367"/>
      <c r="AG7287" s="367"/>
      <c r="AH7287" s="367"/>
      <c r="AI7287" s="367"/>
      <c r="AJ7287" s="367"/>
      <c r="AK7287" s="367"/>
      <c r="AL7287" s="367"/>
      <c r="AM7287" s="367"/>
      <c r="AN7287" s="367"/>
      <c r="AO7287" s="367"/>
      <c r="AP7287" s="367"/>
      <c r="AQ7287" s="367"/>
      <c r="AR7287" s="367"/>
      <c r="AS7287" s="367"/>
      <c r="AT7287" s="367"/>
    </row>
    <row r="7288" spans="2:46" ht="13.8">
      <c r="B7288" s="26">
        <v>42.333333333333272</v>
      </c>
      <c r="C7288" s="363">
        <v>959.46917017999067</v>
      </c>
      <c r="D7288" s="367">
        <v>1142.9999999999982</v>
      </c>
      <c r="E7288" s="367">
        <v>11813.953488372141</v>
      </c>
      <c r="F7288" s="367">
        <v>-172926.30169494989</v>
      </c>
      <c r="G7288" s="367">
        <v>1143.0000000000048</v>
      </c>
      <c r="H7288" s="367">
        <v>63500</v>
      </c>
      <c r="I7288" s="384">
        <v>-2130946.9010541281</v>
      </c>
      <c r="J7288" s="367">
        <v>1143</v>
      </c>
      <c r="K7288" s="367">
        <v>15393.939393939349</v>
      </c>
      <c r="L7288" s="384">
        <v>34252.412212689233</v>
      </c>
      <c r="M7288" s="367">
        <v>1142.9999999999968</v>
      </c>
      <c r="N7288" s="367">
        <v>254</v>
      </c>
      <c r="O7288" s="384">
        <v>-1532.1921425079443</v>
      </c>
      <c r="P7288" s="367">
        <v>16.573499999999999</v>
      </c>
      <c r="Q7288" s="367">
        <v>254</v>
      </c>
      <c r="R7288" s="384">
        <v>1197.8381165224528</v>
      </c>
      <c r="S7288" s="367">
        <v>16.001999999999999</v>
      </c>
      <c r="T7288" s="367">
        <v>8758.6206896551503</v>
      </c>
      <c r="U7288" s="384">
        <v>-7992.480280050203</v>
      </c>
      <c r="V7288" s="367">
        <v>1142.999999999997</v>
      </c>
      <c r="W7288" s="367">
        <v>423333.33333333459</v>
      </c>
      <c r="X7288" s="384">
        <v>161914.49854211468</v>
      </c>
      <c r="Y7288" s="386">
        <v>1143.0000000000032</v>
      </c>
      <c r="Z7288" s="367"/>
      <c r="AA7288" s="367"/>
      <c r="AB7288" s="367"/>
      <c r="AC7288" s="367"/>
      <c r="AD7288" s="367"/>
      <c r="AE7288" s="367"/>
      <c r="AF7288" s="367"/>
      <c r="AG7288" s="367"/>
      <c r="AH7288" s="367"/>
      <c r="AI7288" s="367"/>
      <c r="AJ7288" s="367"/>
      <c r="AK7288" s="367"/>
      <c r="AL7288" s="367"/>
      <c r="AM7288" s="367"/>
      <c r="AN7288" s="367"/>
      <c r="AO7288" s="367"/>
      <c r="AP7288" s="367"/>
      <c r="AQ7288" s="367"/>
      <c r="AR7288" s="367"/>
      <c r="AS7288" s="367"/>
      <c r="AT7288" s="367"/>
    </row>
    <row r="7289" spans="2:46" ht="13.8">
      <c r="B7289" s="26">
        <v>42.499999999999936</v>
      </c>
      <c r="C7289" s="363">
        <v>963.24268963159125</v>
      </c>
      <c r="D7289" s="367">
        <v>1147.4999999999982</v>
      </c>
      <c r="E7289" s="367">
        <v>11860.465116279118</v>
      </c>
      <c r="F7289" s="367">
        <v>-174423.65506205233</v>
      </c>
      <c r="G7289" s="367">
        <v>1147.5000000000048</v>
      </c>
      <c r="H7289" s="367">
        <v>63750</v>
      </c>
      <c r="I7289" s="384">
        <v>-2148949.4749287991</v>
      </c>
      <c r="J7289" s="367">
        <v>1147.5</v>
      </c>
      <c r="K7289" s="367">
        <v>15454.545454545409</v>
      </c>
      <c r="L7289" s="384">
        <v>33762.239646014779</v>
      </c>
      <c r="M7289" s="367">
        <v>1147.4999999999968</v>
      </c>
      <c r="N7289" s="367">
        <v>255</v>
      </c>
      <c r="O7289" s="384">
        <v>-1548.3418795999758</v>
      </c>
      <c r="P7289" s="367">
        <v>16.638749999999998</v>
      </c>
      <c r="Q7289" s="367">
        <v>255</v>
      </c>
      <c r="R7289" s="384">
        <v>1197.7790069610905</v>
      </c>
      <c r="S7289" s="367">
        <v>16.064999999999998</v>
      </c>
      <c r="T7289" s="367">
        <v>8793.1034482758405</v>
      </c>
      <c r="U7289" s="384">
        <v>-8657.517095519197</v>
      </c>
      <c r="V7289" s="367">
        <v>1147.4999999999973</v>
      </c>
      <c r="W7289" s="367">
        <v>425000.00000000128</v>
      </c>
      <c r="X7289" s="384">
        <v>162528.39708163904</v>
      </c>
      <c r="Y7289" s="386">
        <v>1147.5000000000034</v>
      </c>
      <c r="Z7289" s="367"/>
      <c r="AA7289" s="367"/>
      <c r="AB7289" s="367"/>
      <c r="AC7289" s="367"/>
      <c r="AD7289" s="367"/>
      <c r="AE7289" s="367"/>
      <c r="AF7289" s="367"/>
      <c r="AG7289" s="367"/>
      <c r="AH7289" s="367"/>
      <c r="AI7289" s="367"/>
      <c r="AJ7289" s="367"/>
      <c r="AK7289" s="367"/>
      <c r="AL7289" s="367"/>
      <c r="AM7289" s="367"/>
      <c r="AN7289" s="367"/>
      <c r="AO7289" s="367"/>
      <c r="AP7289" s="367"/>
      <c r="AQ7289" s="367"/>
      <c r="AR7289" s="367"/>
      <c r="AS7289" s="367"/>
      <c r="AT7289" s="367"/>
    </row>
    <row r="7290" spans="2:46" ht="13.8">
      <c r="B7290" s="26">
        <v>42.6666666666666</v>
      </c>
      <c r="C7290" s="363">
        <v>967.01617835200557</v>
      </c>
      <c r="D7290" s="367">
        <v>1151.9999999999982</v>
      </c>
      <c r="E7290" s="367">
        <v>11906.976744186095</v>
      </c>
      <c r="F7290" s="367">
        <v>-175927.41267351326</v>
      </c>
      <c r="G7290" s="367">
        <v>1152.0000000000048</v>
      </c>
      <c r="H7290" s="367">
        <v>64000</v>
      </c>
      <c r="I7290" s="384">
        <v>-2167027.4450320671</v>
      </c>
      <c r="J7290" s="367">
        <v>1152</v>
      </c>
      <c r="K7290" s="367">
        <v>15515.151515151469</v>
      </c>
      <c r="L7290" s="384">
        <v>33267.164925746154</v>
      </c>
      <c r="M7290" s="367">
        <v>1151.9999999999966</v>
      </c>
      <c r="N7290" s="367">
        <v>256</v>
      </c>
      <c r="O7290" s="384">
        <v>-1564.5709695121059</v>
      </c>
      <c r="P7290" s="367">
        <v>16.704000000000001</v>
      </c>
      <c r="Q7290" s="367">
        <v>256</v>
      </c>
      <c r="R7290" s="384">
        <v>1197.6824463592736</v>
      </c>
      <c r="S7290" s="367">
        <v>16.128</v>
      </c>
      <c r="T7290" s="367">
        <v>8827.5862068965307</v>
      </c>
      <c r="U7290" s="384">
        <v>-9327.5230902640287</v>
      </c>
      <c r="V7290" s="367">
        <v>1151.9999999999973</v>
      </c>
      <c r="W7290" s="367">
        <v>426666.66666666797</v>
      </c>
      <c r="X7290" s="384">
        <v>163142.11083593863</v>
      </c>
      <c r="Y7290" s="386">
        <v>1152.0000000000034</v>
      </c>
      <c r="Z7290" s="367"/>
      <c r="AA7290" s="367"/>
      <c r="AB7290" s="367"/>
      <c r="AC7290" s="367"/>
      <c r="AD7290" s="367"/>
      <c r="AE7290" s="367"/>
      <c r="AF7290" s="367"/>
      <c r="AG7290" s="367"/>
      <c r="AH7290" s="367"/>
      <c r="AI7290" s="367"/>
      <c r="AJ7290" s="367"/>
      <c r="AK7290" s="367"/>
      <c r="AL7290" s="367"/>
      <c r="AM7290" s="367"/>
      <c r="AN7290" s="367"/>
      <c r="AO7290" s="367"/>
      <c r="AP7290" s="367"/>
      <c r="AQ7290" s="367"/>
      <c r="AR7290" s="367"/>
      <c r="AS7290" s="367"/>
      <c r="AT7290" s="367"/>
    </row>
    <row r="7291" spans="2:46" ht="13.8">
      <c r="B7291" s="26">
        <v>42.833333333333265</v>
      </c>
      <c r="C7291" s="363">
        <v>970.78963634123306</v>
      </c>
      <c r="D7291" s="367">
        <v>1156.4999999999982</v>
      </c>
      <c r="E7291" s="367">
        <v>11953.488372093072</v>
      </c>
      <c r="F7291" s="367">
        <v>-177437.57452933263</v>
      </c>
      <c r="G7291" s="367">
        <v>1156.5000000000048</v>
      </c>
      <c r="H7291" s="367">
        <v>64250</v>
      </c>
      <c r="I7291" s="384">
        <v>-2185180.8113639322</v>
      </c>
      <c r="J7291" s="367">
        <v>1156.5</v>
      </c>
      <c r="K7291" s="367">
        <v>15575.757575757529</v>
      </c>
      <c r="L7291" s="384">
        <v>32767.188051883313</v>
      </c>
      <c r="M7291" s="367">
        <v>1156.4999999999966</v>
      </c>
      <c r="N7291" s="367">
        <v>257</v>
      </c>
      <c r="O7291" s="384">
        <v>-1580.8794122443328</v>
      </c>
      <c r="P7291" s="367">
        <v>16.76925</v>
      </c>
      <c r="Q7291" s="367">
        <v>257</v>
      </c>
      <c r="R7291" s="384">
        <v>1197.5484347170031</v>
      </c>
      <c r="S7291" s="367">
        <v>16.190999999999999</v>
      </c>
      <c r="T7291" s="367">
        <v>8862.0689655172209</v>
      </c>
      <c r="U7291" s="384">
        <v>-10002.49826428473</v>
      </c>
      <c r="V7291" s="367">
        <v>1156.4999999999973</v>
      </c>
      <c r="W7291" s="367">
        <v>428333.33333333465</v>
      </c>
      <c r="X7291" s="384">
        <v>163755.63980501355</v>
      </c>
      <c r="Y7291" s="386">
        <v>1156.5000000000036</v>
      </c>
      <c r="Z7291" s="367"/>
      <c r="AA7291" s="367"/>
      <c r="AB7291" s="367"/>
      <c r="AC7291" s="367"/>
      <c r="AD7291" s="367"/>
      <c r="AE7291" s="367"/>
      <c r="AF7291" s="367"/>
      <c r="AG7291" s="367"/>
      <c r="AH7291" s="367"/>
      <c r="AI7291" s="367"/>
      <c r="AJ7291" s="367"/>
      <c r="AK7291" s="367"/>
      <c r="AL7291" s="367"/>
      <c r="AM7291" s="367"/>
      <c r="AN7291" s="367"/>
      <c r="AO7291" s="367"/>
      <c r="AP7291" s="367"/>
      <c r="AQ7291" s="367"/>
      <c r="AR7291" s="367"/>
      <c r="AS7291" s="367"/>
      <c r="AT7291" s="367"/>
    </row>
    <row r="7292" spans="2:46" ht="13.8">
      <c r="B7292" s="26">
        <v>42.999999999999929</v>
      </c>
      <c r="C7292" s="363">
        <v>974.56306359927419</v>
      </c>
      <c r="D7292" s="367">
        <v>1160.999999999998</v>
      </c>
      <c r="E7292" s="367">
        <v>12000.000000000049</v>
      </c>
      <c r="F7292" s="367">
        <v>-178954.14062951048</v>
      </c>
      <c r="G7292" s="367">
        <v>1161.0000000000048</v>
      </c>
      <c r="H7292" s="367">
        <v>64500</v>
      </c>
      <c r="I7292" s="384">
        <v>-2203409.5739243943</v>
      </c>
      <c r="J7292" s="367">
        <v>1161</v>
      </c>
      <c r="K7292" s="367">
        <v>15636.363636363589</v>
      </c>
      <c r="L7292" s="384">
        <v>32262.309024426278</v>
      </c>
      <c r="M7292" s="367">
        <v>1160.9999999999966</v>
      </c>
      <c r="N7292" s="367">
        <v>258</v>
      </c>
      <c r="O7292" s="384">
        <v>-1597.2672077966574</v>
      </c>
      <c r="P7292" s="367">
        <v>16.834499999999998</v>
      </c>
      <c r="Q7292" s="367">
        <v>258</v>
      </c>
      <c r="R7292" s="384">
        <v>1197.3769720342782</v>
      </c>
      <c r="S7292" s="367">
        <v>16.253999999999998</v>
      </c>
      <c r="T7292" s="367">
        <v>8896.5517241379112</v>
      </c>
      <c r="U7292" s="384">
        <v>-10682.442617581339</v>
      </c>
      <c r="V7292" s="367">
        <v>1160.9999999999975</v>
      </c>
      <c r="W7292" s="367">
        <v>430000.00000000134</v>
      </c>
      <c r="X7292" s="384">
        <v>164368.98398886365</v>
      </c>
      <c r="Y7292" s="386">
        <v>1161.0000000000036</v>
      </c>
      <c r="Z7292" s="367"/>
      <c r="AA7292" s="367"/>
      <c r="AB7292" s="367"/>
      <c r="AC7292" s="367"/>
      <c r="AD7292" s="367"/>
      <c r="AE7292" s="367"/>
      <c r="AF7292" s="367"/>
      <c r="AG7292" s="367"/>
      <c r="AH7292" s="367"/>
      <c r="AI7292" s="367"/>
      <c r="AJ7292" s="367"/>
      <c r="AK7292" s="367"/>
      <c r="AL7292" s="367"/>
      <c r="AM7292" s="367"/>
      <c r="AN7292" s="367"/>
      <c r="AO7292" s="367"/>
      <c r="AP7292" s="367"/>
      <c r="AQ7292" s="367"/>
      <c r="AR7292" s="367"/>
      <c r="AS7292" s="367"/>
      <c r="AT7292" s="367"/>
    </row>
    <row r="7293" spans="2:46" ht="13.8">
      <c r="B7293" s="26">
        <v>43.166666666666593</v>
      </c>
      <c r="C7293" s="363">
        <v>978.33646012612883</v>
      </c>
      <c r="D7293" s="367">
        <v>1165.499999999998</v>
      </c>
      <c r="E7293" s="367">
        <v>12046.511627907026</v>
      </c>
      <c r="F7293" s="367">
        <v>-180477.11097404684</v>
      </c>
      <c r="G7293" s="367">
        <v>1165.5000000000048</v>
      </c>
      <c r="H7293" s="367">
        <v>64750</v>
      </c>
      <c r="I7293" s="384">
        <v>-2221713.732713453</v>
      </c>
      <c r="J7293" s="367">
        <v>1165.5</v>
      </c>
      <c r="K7293" s="367">
        <v>15696.969696969649</v>
      </c>
      <c r="L7293" s="384">
        <v>31752.527843375046</v>
      </c>
      <c r="M7293" s="367">
        <v>1165.4999999999966</v>
      </c>
      <c r="N7293" s="367">
        <v>259</v>
      </c>
      <c r="O7293" s="384">
        <v>-1613.7343561690811</v>
      </c>
      <c r="P7293" s="367">
        <v>16.899750000000001</v>
      </c>
      <c r="Q7293" s="367">
        <v>259</v>
      </c>
      <c r="R7293" s="384">
        <v>1197.168058311099</v>
      </c>
      <c r="S7293" s="367">
        <v>16.317</v>
      </c>
      <c r="T7293" s="367">
        <v>8931.0344827586014</v>
      </c>
      <c r="U7293" s="384">
        <v>-11367.356150153779</v>
      </c>
      <c r="V7293" s="367">
        <v>1165.4999999999975</v>
      </c>
      <c r="W7293" s="367">
        <v>431666.66666666802</v>
      </c>
      <c r="X7293" s="384">
        <v>164982.14338748905</v>
      </c>
      <c r="Y7293" s="386">
        <v>1165.5000000000036</v>
      </c>
      <c r="Z7293" s="367"/>
      <c r="AA7293" s="367"/>
      <c r="AB7293" s="367"/>
      <c r="AC7293" s="367"/>
      <c r="AD7293" s="367"/>
      <c r="AE7293" s="367"/>
      <c r="AF7293" s="367"/>
      <c r="AG7293" s="367"/>
      <c r="AH7293" s="367"/>
      <c r="AI7293" s="367"/>
      <c r="AJ7293" s="367"/>
      <c r="AK7293" s="367"/>
      <c r="AL7293" s="367"/>
      <c r="AM7293" s="367"/>
      <c r="AN7293" s="367"/>
      <c r="AO7293" s="367"/>
      <c r="AP7293" s="367"/>
      <c r="AQ7293" s="367"/>
      <c r="AR7293" s="367"/>
      <c r="AS7293" s="367"/>
      <c r="AT7293" s="367"/>
    </row>
    <row r="7294" spans="2:46" ht="13.8">
      <c r="B7294" s="26">
        <v>43.333333333333258</v>
      </c>
      <c r="C7294" s="363">
        <v>982.10982592179721</v>
      </c>
      <c r="D7294" s="367">
        <v>1169.999999999998</v>
      </c>
      <c r="E7294" s="367">
        <v>12093.023255814003</v>
      </c>
      <c r="F7294" s="367">
        <v>-182006.48556294164</v>
      </c>
      <c r="G7294" s="367">
        <v>1170.0000000000048</v>
      </c>
      <c r="H7294" s="367">
        <v>65000</v>
      </c>
      <c r="I7294" s="384">
        <v>-2240093.2877311092</v>
      </c>
      <c r="J7294" s="367">
        <v>1170</v>
      </c>
      <c r="K7294" s="367">
        <v>15757.575757575709</v>
      </c>
      <c r="L7294" s="384">
        <v>31237.84450872962</v>
      </c>
      <c r="M7294" s="367">
        <v>1169.9999999999966</v>
      </c>
      <c r="N7294" s="367">
        <v>260</v>
      </c>
      <c r="O7294" s="384">
        <v>-1630.2808573616016</v>
      </c>
      <c r="P7294" s="367">
        <v>16.965</v>
      </c>
      <c r="Q7294" s="367">
        <v>260</v>
      </c>
      <c r="R7294" s="384">
        <v>1196.9216935474658</v>
      </c>
      <c r="S7294" s="367">
        <v>16.38</v>
      </c>
      <c r="T7294" s="367">
        <v>8965.5172413792916</v>
      </c>
      <c r="U7294" s="384">
        <v>-12057.238862002094</v>
      </c>
      <c r="V7294" s="367">
        <v>1169.9999999999975</v>
      </c>
      <c r="W7294" s="367">
        <v>433333.33333333471</v>
      </c>
      <c r="X7294" s="384">
        <v>165595.11800088975</v>
      </c>
      <c r="Y7294" s="386">
        <v>1170.0000000000039</v>
      </c>
      <c r="Z7294" s="367"/>
      <c r="AA7294" s="367"/>
      <c r="AB7294" s="367"/>
      <c r="AC7294" s="367"/>
      <c r="AD7294" s="367"/>
      <c r="AE7294" s="367"/>
      <c r="AF7294" s="367"/>
      <c r="AG7294" s="367"/>
      <c r="AH7294" s="367"/>
      <c r="AI7294" s="367"/>
      <c r="AJ7294" s="367"/>
      <c r="AK7294" s="367"/>
      <c r="AL7294" s="367"/>
      <c r="AM7294" s="367"/>
      <c r="AN7294" s="367"/>
      <c r="AO7294" s="367"/>
      <c r="AP7294" s="367"/>
      <c r="AQ7294" s="367"/>
      <c r="AR7294" s="367"/>
      <c r="AS7294" s="367"/>
      <c r="AT7294" s="367"/>
    </row>
    <row r="7295" spans="2:46" ht="13.8">
      <c r="B7295" s="26">
        <v>43.499999999999922</v>
      </c>
      <c r="C7295" s="363">
        <v>985.88316098627899</v>
      </c>
      <c r="D7295" s="367">
        <v>1174.4999999999977</v>
      </c>
      <c r="E7295" s="367">
        <v>12139.53488372098</v>
      </c>
      <c r="F7295" s="367">
        <v>-183542.26439619495</v>
      </c>
      <c r="G7295" s="367">
        <v>1174.5000000000048</v>
      </c>
      <c r="H7295" s="367">
        <v>65250</v>
      </c>
      <c r="I7295" s="384">
        <v>-2258548.2389773619</v>
      </c>
      <c r="J7295" s="367">
        <v>1174.5</v>
      </c>
      <c r="K7295" s="367">
        <v>15818.181818181769</v>
      </c>
      <c r="L7295" s="384">
        <v>30718.259020490001</v>
      </c>
      <c r="M7295" s="367">
        <v>1174.4999999999966</v>
      </c>
      <c r="N7295" s="367">
        <v>261</v>
      </c>
      <c r="O7295" s="384">
        <v>-1646.9067113742201</v>
      </c>
      <c r="P7295" s="367">
        <v>17.030249999999999</v>
      </c>
      <c r="Q7295" s="367">
        <v>261</v>
      </c>
      <c r="R7295" s="384">
        <v>1196.6378777433783</v>
      </c>
      <c r="S7295" s="367">
        <v>16.443000000000001</v>
      </c>
      <c r="T7295" s="367">
        <v>8999.9999999999818</v>
      </c>
      <c r="U7295" s="384">
        <v>-12752.09075312628</v>
      </c>
      <c r="V7295" s="367">
        <v>1174.4999999999975</v>
      </c>
      <c r="W7295" s="367">
        <v>435000.0000000014</v>
      </c>
      <c r="X7295" s="384">
        <v>166207.90782906569</v>
      </c>
      <c r="Y7295" s="386">
        <v>1174.5000000000039</v>
      </c>
      <c r="Z7295" s="367"/>
      <c r="AA7295" s="367"/>
      <c r="AB7295" s="367"/>
      <c r="AC7295" s="367"/>
      <c r="AD7295" s="367"/>
      <c r="AE7295" s="367"/>
      <c r="AF7295" s="367"/>
      <c r="AG7295" s="367"/>
      <c r="AH7295" s="367"/>
      <c r="AI7295" s="367"/>
      <c r="AJ7295" s="367"/>
      <c r="AK7295" s="367"/>
      <c r="AL7295" s="367"/>
      <c r="AM7295" s="367"/>
      <c r="AN7295" s="367"/>
      <c r="AO7295" s="367"/>
      <c r="AP7295" s="367"/>
      <c r="AQ7295" s="367"/>
      <c r="AR7295" s="367"/>
      <c r="AS7295" s="367"/>
      <c r="AT7295" s="367"/>
    </row>
    <row r="7296" spans="2:46" ht="13.8">
      <c r="B7296" s="26">
        <v>43.666666666666586</v>
      </c>
      <c r="C7296" s="363">
        <v>989.65646531957418</v>
      </c>
      <c r="D7296" s="367">
        <v>1178.9999999999977</v>
      </c>
      <c r="E7296" s="367">
        <v>12186.046511627957</v>
      </c>
      <c r="F7296" s="367">
        <v>-185084.44747380677</v>
      </c>
      <c r="G7296" s="367">
        <v>1179.000000000005</v>
      </c>
      <c r="H7296" s="367">
        <v>65500</v>
      </c>
      <c r="I7296" s="384">
        <v>-2277078.5864522117</v>
      </c>
      <c r="J7296" s="367">
        <v>1179</v>
      </c>
      <c r="K7296" s="367">
        <v>15878.787878787829</v>
      </c>
      <c r="L7296" s="384">
        <v>30193.771378656205</v>
      </c>
      <c r="M7296" s="367">
        <v>1178.9999999999964</v>
      </c>
      <c r="N7296" s="367">
        <v>262</v>
      </c>
      <c r="O7296" s="384">
        <v>-1663.6119182069363</v>
      </c>
      <c r="P7296" s="367">
        <v>17.095499999999998</v>
      </c>
      <c r="Q7296" s="367">
        <v>262</v>
      </c>
      <c r="R7296" s="384">
        <v>1196.3166108988369</v>
      </c>
      <c r="S7296" s="367">
        <v>16.506</v>
      </c>
      <c r="T7296" s="367">
        <v>9034.482758620672</v>
      </c>
      <c r="U7296" s="384">
        <v>-13451.911823526369</v>
      </c>
      <c r="V7296" s="367">
        <v>1178.9999999999977</v>
      </c>
      <c r="W7296" s="367">
        <v>436666.66666666808</v>
      </c>
      <c r="X7296" s="384">
        <v>166820.5128720169</v>
      </c>
      <c r="Y7296" s="386">
        <v>1179.0000000000039</v>
      </c>
      <c r="Z7296" s="367"/>
      <c r="AA7296" s="367"/>
      <c r="AB7296" s="367"/>
      <c r="AC7296" s="367"/>
      <c r="AD7296" s="367"/>
      <c r="AE7296" s="367"/>
      <c r="AF7296" s="367"/>
      <c r="AG7296" s="367"/>
      <c r="AH7296" s="367"/>
      <c r="AI7296" s="367"/>
      <c r="AJ7296" s="367"/>
      <c r="AK7296" s="367"/>
      <c r="AL7296" s="367"/>
      <c r="AM7296" s="367"/>
      <c r="AN7296" s="367"/>
      <c r="AO7296" s="367"/>
      <c r="AP7296" s="367"/>
      <c r="AQ7296" s="367"/>
      <c r="AR7296" s="367"/>
      <c r="AS7296" s="367"/>
      <c r="AT7296" s="367"/>
    </row>
    <row r="7297" spans="2:46" ht="13.8">
      <c r="B7297" s="26">
        <v>43.83333333333325</v>
      </c>
      <c r="C7297" s="363">
        <v>993.42973892168322</v>
      </c>
      <c r="D7297" s="367">
        <v>1183.4999999999977</v>
      </c>
      <c r="E7297" s="367">
        <v>12232.558139534935</v>
      </c>
      <c r="F7297" s="367">
        <v>-186633.03479577694</v>
      </c>
      <c r="G7297" s="367">
        <v>1183.500000000005</v>
      </c>
      <c r="H7297" s="367">
        <v>65750</v>
      </c>
      <c r="I7297" s="384">
        <v>-2295684.3301556585</v>
      </c>
      <c r="J7297" s="367">
        <v>1183.5</v>
      </c>
      <c r="K7297" s="367">
        <v>15939.393939393889</v>
      </c>
      <c r="L7297" s="384">
        <v>29664.381583228194</v>
      </c>
      <c r="M7297" s="367">
        <v>1183.4999999999964</v>
      </c>
      <c r="N7297" s="367">
        <v>263</v>
      </c>
      <c r="O7297" s="384">
        <v>-1680.3964778597513</v>
      </c>
      <c r="P7297" s="367">
        <v>17.16075</v>
      </c>
      <c r="Q7297" s="367">
        <v>263</v>
      </c>
      <c r="R7297" s="384">
        <v>1195.9578930138409</v>
      </c>
      <c r="S7297" s="367">
        <v>16.568999999999999</v>
      </c>
      <c r="T7297" s="367">
        <v>9068.9655172413622</v>
      </c>
      <c r="U7297" s="384">
        <v>-14156.702073202294</v>
      </c>
      <c r="V7297" s="367">
        <v>1183.4999999999977</v>
      </c>
      <c r="W7297" s="367">
        <v>438333.33333333477</v>
      </c>
      <c r="X7297" s="384">
        <v>167432.93312974341</v>
      </c>
      <c r="Y7297" s="386">
        <v>1183.5000000000039</v>
      </c>
      <c r="Z7297" s="367"/>
      <c r="AA7297" s="367"/>
      <c r="AB7297" s="367"/>
      <c r="AC7297" s="367"/>
      <c r="AD7297" s="367"/>
      <c r="AE7297" s="367"/>
      <c r="AF7297" s="367"/>
      <c r="AG7297" s="367"/>
      <c r="AH7297" s="367"/>
      <c r="AI7297" s="367"/>
      <c r="AJ7297" s="367"/>
      <c r="AK7297" s="367"/>
      <c r="AL7297" s="367"/>
      <c r="AM7297" s="367"/>
      <c r="AN7297" s="367"/>
      <c r="AO7297" s="367"/>
      <c r="AP7297" s="367"/>
      <c r="AQ7297" s="367"/>
      <c r="AR7297" s="367"/>
      <c r="AS7297" s="367"/>
      <c r="AT7297" s="367"/>
    </row>
    <row r="7298" spans="2:46" ht="13.8">
      <c r="B7298" s="26">
        <v>43.999999999999915</v>
      </c>
      <c r="C7298" s="363">
        <v>997.20298179260567</v>
      </c>
      <c r="D7298" s="367">
        <v>1187.9999999999977</v>
      </c>
      <c r="E7298" s="367">
        <v>12279.069767441912</v>
      </c>
      <c r="F7298" s="367">
        <v>-188188.02636210565</v>
      </c>
      <c r="G7298" s="367">
        <v>1188.000000000005</v>
      </c>
      <c r="H7298" s="367">
        <v>66000</v>
      </c>
      <c r="I7298" s="384">
        <v>-2314365.4700877024</v>
      </c>
      <c r="J7298" s="367">
        <v>1188</v>
      </c>
      <c r="K7298" s="367">
        <v>15999.999999999949</v>
      </c>
      <c r="L7298" s="384">
        <v>29130.089634205993</v>
      </c>
      <c r="M7298" s="367">
        <v>1187.9999999999964</v>
      </c>
      <c r="N7298" s="367">
        <v>264</v>
      </c>
      <c r="O7298" s="384">
        <v>-1697.2603903326631</v>
      </c>
      <c r="P7298" s="367">
        <v>17.225999999999999</v>
      </c>
      <c r="Q7298" s="367">
        <v>264</v>
      </c>
      <c r="R7298" s="384">
        <v>1195.561724088391</v>
      </c>
      <c r="S7298" s="367">
        <v>16.632000000000001</v>
      </c>
      <c r="T7298" s="367">
        <v>9103.4482758620525</v>
      </c>
      <c r="U7298" s="384">
        <v>-14866.461502154089</v>
      </c>
      <c r="V7298" s="367">
        <v>1187.9999999999977</v>
      </c>
      <c r="W7298" s="367">
        <v>440000.00000000146</v>
      </c>
      <c r="X7298" s="384">
        <v>168045.1686022451</v>
      </c>
      <c r="Y7298" s="386">
        <v>1188.0000000000039</v>
      </c>
      <c r="Z7298" s="367"/>
      <c r="AA7298" s="367"/>
      <c r="AB7298" s="367"/>
      <c r="AC7298" s="367"/>
      <c r="AD7298" s="367"/>
      <c r="AE7298" s="367"/>
      <c r="AF7298" s="367"/>
      <c r="AG7298" s="367"/>
      <c r="AH7298" s="367"/>
      <c r="AI7298" s="367"/>
      <c r="AJ7298" s="367"/>
      <c r="AK7298" s="367"/>
      <c r="AL7298" s="367"/>
      <c r="AM7298" s="367"/>
      <c r="AN7298" s="367"/>
      <c r="AO7298" s="367"/>
      <c r="AP7298" s="367"/>
      <c r="AQ7298" s="367"/>
      <c r="AR7298" s="367"/>
      <c r="AS7298" s="367"/>
      <c r="AT7298" s="367"/>
    </row>
    <row r="7299" spans="2:46" ht="13.8">
      <c r="B7299" s="26">
        <v>44.166666666666579</v>
      </c>
      <c r="C7299" s="363">
        <v>1000.9761939323415</v>
      </c>
      <c r="D7299" s="367">
        <v>1192.4999999999975</v>
      </c>
      <c r="E7299" s="367">
        <v>12325.581395348889</v>
      </c>
      <c r="F7299" s="367">
        <v>-189749.42217279281</v>
      </c>
      <c r="G7299" s="367">
        <v>1192.500000000005</v>
      </c>
      <c r="H7299" s="367">
        <v>66250</v>
      </c>
      <c r="I7299" s="384">
        <v>-2333122.0062483433</v>
      </c>
      <c r="J7299" s="367">
        <v>1192.5</v>
      </c>
      <c r="K7299" s="367">
        <v>16060.606060606009</v>
      </c>
      <c r="L7299" s="384">
        <v>28590.895531589591</v>
      </c>
      <c r="M7299" s="367">
        <v>1192.4999999999964</v>
      </c>
      <c r="N7299" s="367">
        <v>265</v>
      </c>
      <c r="O7299" s="384">
        <v>-1714.2036556256737</v>
      </c>
      <c r="P7299" s="367">
        <v>17.291250000000002</v>
      </c>
      <c r="Q7299" s="367">
        <v>265</v>
      </c>
      <c r="R7299" s="384">
        <v>1195.128104122487</v>
      </c>
      <c r="S7299" s="367">
        <v>16.695</v>
      </c>
      <c r="T7299" s="367">
        <v>9137.9310344827427</v>
      </c>
      <c r="U7299" s="384">
        <v>-15581.190110381754</v>
      </c>
      <c r="V7299" s="367">
        <v>1192.4999999999977</v>
      </c>
      <c r="W7299" s="367">
        <v>441666.66666666814</v>
      </c>
      <c r="X7299" s="384">
        <v>168657.21928952212</v>
      </c>
      <c r="Y7299" s="386">
        <v>1192.5000000000039</v>
      </c>
      <c r="Z7299" s="367"/>
      <c r="AA7299" s="367"/>
      <c r="AB7299" s="367"/>
      <c r="AC7299" s="367"/>
      <c r="AD7299" s="367"/>
      <c r="AE7299" s="367"/>
      <c r="AF7299" s="367"/>
      <c r="AG7299" s="367"/>
      <c r="AH7299" s="367"/>
      <c r="AI7299" s="367"/>
      <c r="AJ7299" s="367"/>
      <c r="AK7299" s="367"/>
      <c r="AL7299" s="367"/>
      <c r="AM7299" s="367"/>
      <c r="AN7299" s="367"/>
      <c r="AO7299" s="367"/>
      <c r="AP7299" s="367"/>
      <c r="AQ7299" s="367"/>
      <c r="AR7299" s="367"/>
      <c r="AS7299" s="367"/>
      <c r="AT7299" s="367"/>
    </row>
    <row r="7300" spans="2:46" ht="13.8">
      <c r="B7300" s="26">
        <v>44.333333333333243</v>
      </c>
      <c r="C7300" s="363">
        <v>1004.7493753408911</v>
      </c>
      <c r="D7300" s="367">
        <v>1196.9999999999975</v>
      </c>
      <c r="E7300" s="367">
        <v>12372.093023255866</v>
      </c>
      <c r="F7300" s="367">
        <v>-191317.22222783844</v>
      </c>
      <c r="G7300" s="367">
        <v>1197.000000000005</v>
      </c>
      <c r="H7300" s="367">
        <v>66500</v>
      </c>
      <c r="I7300" s="384">
        <v>-2351953.9386375807</v>
      </c>
      <c r="J7300" s="367">
        <v>1197</v>
      </c>
      <c r="K7300" s="367">
        <v>16121.212121212069</v>
      </c>
      <c r="L7300" s="384">
        <v>28046.799275378995</v>
      </c>
      <c r="M7300" s="367">
        <v>1196.9999999999964</v>
      </c>
      <c r="N7300" s="367">
        <v>266</v>
      </c>
      <c r="O7300" s="384">
        <v>-1731.2262737387809</v>
      </c>
      <c r="P7300" s="367">
        <v>17.3565</v>
      </c>
      <c r="Q7300" s="367">
        <v>266</v>
      </c>
      <c r="R7300" s="384">
        <v>1194.6570331161283</v>
      </c>
      <c r="S7300" s="367">
        <v>16.757999999999999</v>
      </c>
      <c r="T7300" s="367">
        <v>9172.4137931034329</v>
      </c>
      <c r="U7300" s="384">
        <v>-16300.88789788533</v>
      </c>
      <c r="V7300" s="367">
        <v>1196.999999999998</v>
      </c>
      <c r="W7300" s="367">
        <v>443333.33333333483</v>
      </c>
      <c r="X7300" s="384">
        <v>169269.08519157444</v>
      </c>
      <c r="Y7300" s="386">
        <v>1197.0000000000041</v>
      </c>
      <c r="Z7300" s="367"/>
      <c r="AA7300" s="367"/>
      <c r="AB7300" s="367"/>
      <c r="AC7300" s="367"/>
      <c r="AD7300" s="367"/>
      <c r="AE7300" s="367"/>
      <c r="AF7300" s="367"/>
      <c r="AG7300" s="367"/>
      <c r="AH7300" s="367"/>
      <c r="AI7300" s="367"/>
      <c r="AJ7300" s="367"/>
      <c r="AK7300" s="367"/>
      <c r="AL7300" s="367"/>
      <c r="AM7300" s="367"/>
      <c r="AN7300" s="367"/>
      <c r="AO7300" s="367"/>
      <c r="AP7300" s="367"/>
      <c r="AQ7300" s="367"/>
      <c r="AR7300" s="367"/>
      <c r="AS7300" s="367"/>
      <c r="AT7300" s="367"/>
    </row>
    <row r="7301" spans="2:46" ht="13.8">
      <c r="B7301" s="26">
        <v>44.499999999999908</v>
      </c>
      <c r="C7301" s="363">
        <v>1008.5225260182542</v>
      </c>
      <c r="D7301" s="367">
        <v>1201.4999999999975</v>
      </c>
      <c r="E7301" s="367">
        <v>12418.604651162843</v>
      </c>
      <c r="F7301" s="367">
        <v>-192891.42652724255</v>
      </c>
      <c r="G7301" s="367">
        <v>1201.500000000005</v>
      </c>
      <c r="H7301" s="367">
        <v>66750</v>
      </c>
      <c r="I7301" s="384">
        <v>-2370861.2672554152</v>
      </c>
      <c r="J7301" s="367">
        <v>1201.5</v>
      </c>
      <c r="K7301" s="367">
        <v>16181.818181818129</v>
      </c>
      <c r="L7301" s="384">
        <v>27497.800865574231</v>
      </c>
      <c r="M7301" s="367">
        <v>1201.4999999999961</v>
      </c>
      <c r="N7301" s="367">
        <v>267</v>
      </c>
      <c r="O7301" s="384">
        <v>-1748.3282446719863</v>
      </c>
      <c r="P7301" s="367">
        <v>17.421749999999999</v>
      </c>
      <c r="Q7301" s="367">
        <v>267</v>
      </c>
      <c r="R7301" s="384">
        <v>1194.1485110693161</v>
      </c>
      <c r="S7301" s="367">
        <v>16.821000000000002</v>
      </c>
      <c r="T7301" s="367">
        <v>9206.8965517241231</v>
      </c>
      <c r="U7301" s="384">
        <v>-17025.554864664773</v>
      </c>
      <c r="V7301" s="367">
        <v>1201.4999999999982</v>
      </c>
      <c r="W7301" s="367">
        <v>445000.00000000151</v>
      </c>
      <c r="X7301" s="384">
        <v>169880.766308402</v>
      </c>
      <c r="Y7301" s="386">
        <v>1201.5000000000041</v>
      </c>
      <c r="Z7301" s="367"/>
      <c r="AA7301" s="367"/>
      <c r="AB7301" s="367"/>
      <c r="AC7301" s="367"/>
      <c r="AD7301" s="367"/>
      <c r="AE7301" s="367"/>
      <c r="AF7301" s="367"/>
      <c r="AG7301" s="367"/>
      <c r="AH7301" s="367"/>
      <c r="AI7301" s="367"/>
      <c r="AJ7301" s="367"/>
      <c r="AK7301" s="367"/>
      <c r="AL7301" s="367"/>
      <c r="AM7301" s="367"/>
      <c r="AN7301" s="367"/>
      <c r="AO7301" s="367"/>
      <c r="AP7301" s="367"/>
      <c r="AQ7301" s="367"/>
      <c r="AR7301" s="367"/>
      <c r="AS7301" s="367"/>
      <c r="AT7301" s="367"/>
    </row>
    <row r="7302" spans="2:46" ht="13.8">
      <c r="B7302" s="26">
        <v>44.666666666666572</v>
      </c>
      <c r="C7302" s="363">
        <v>1012.2956459644307</v>
      </c>
      <c r="D7302" s="367">
        <v>1205.9999999999975</v>
      </c>
      <c r="E7302" s="367">
        <v>12465.11627906982</v>
      </c>
      <c r="F7302" s="367">
        <v>-194472.03507100506</v>
      </c>
      <c r="G7302" s="367">
        <v>1206.000000000005</v>
      </c>
      <c r="H7302" s="367">
        <v>67000</v>
      </c>
      <c r="I7302" s="384">
        <v>-2389843.9921018458</v>
      </c>
      <c r="J7302" s="367">
        <v>1205.9999999999998</v>
      </c>
      <c r="K7302" s="367">
        <v>16242.424242424189</v>
      </c>
      <c r="L7302" s="384">
        <v>26943.900302175247</v>
      </c>
      <c r="M7302" s="367">
        <v>1205.9999999999961</v>
      </c>
      <c r="N7302" s="367">
        <v>268</v>
      </c>
      <c r="O7302" s="384">
        <v>-1765.5095684252904</v>
      </c>
      <c r="P7302" s="367">
        <v>17.487000000000002</v>
      </c>
      <c r="Q7302" s="367">
        <v>268</v>
      </c>
      <c r="R7302" s="384">
        <v>1193.6025379820492</v>
      </c>
      <c r="S7302" s="367">
        <v>16.884</v>
      </c>
      <c r="T7302" s="367">
        <v>9241.3793103448133</v>
      </c>
      <c r="U7302" s="384">
        <v>-17755.191010720053</v>
      </c>
      <c r="V7302" s="367">
        <v>1205.9999999999982</v>
      </c>
      <c r="W7302" s="367">
        <v>446666.6666666682</v>
      </c>
      <c r="X7302" s="384">
        <v>170492.2626400048</v>
      </c>
      <c r="Y7302" s="386">
        <v>1206.0000000000041</v>
      </c>
      <c r="Z7302" s="367"/>
      <c r="AA7302" s="367"/>
      <c r="AB7302" s="367"/>
      <c r="AC7302" s="367"/>
      <c r="AD7302" s="367"/>
      <c r="AE7302" s="367"/>
      <c r="AF7302" s="367"/>
      <c r="AG7302" s="367"/>
      <c r="AH7302" s="367"/>
      <c r="AI7302" s="367"/>
      <c r="AJ7302" s="367"/>
      <c r="AK7302" s="367"/>
      <c r="AL7302" s="367"/>
      <c r="AM7302" s="367"/>
      <c r="AN7302" s="367"/>
      <c r="AO7302" s="367"/>
      <c r="AP7302" s="367"/>
      <c r="AQ7302" s="367"/>
      <c r="AR7302" s="367"/>
      <c r="AS7302" s="367"/>
      <c r="AT7302" s="367"/>
    </row>
    <row r="7303" spans="2:46" ht="13.8">
      <c r="B7303" s="26">
        <v>44.833333333333236</v>
      </c>
      <c r="C7303" s="363">
        <v>1016.0687351794209</v>
      </c>
      <c r="D7303" s="367">
        <v>1210.4999999999973</v>
      </c>
      <c r="E7303" s="367">
        <v>12511.627906976797</v>
      </c>
      <c r="F7303" s="367">
        <v>-196059.04785912615</v>
      </c>
      <c r="G7303" s="367">
        <v>1210.500000000005</v>
      </c>
      <c r="H7303" s="367">
        <v>67250</v>
      </c>
      <c r="I7303" s="384">
        <v>-2408902.1131768744</v>
      </c>
      <c r="J7303" s="367">
        <v>1210.4999999999998</v>
      </c>
      <c r="K7303" s="367">
        <v>16303.030303030249</v>
      </c>
      <c r="L7303" s="384">
        <v>26385.097585182062</v>
      </c>
      <c r="M7303" s="367">
        <v>1210.4999999999961</v>
      </c>
      <c r="N7303" s="367">
        <v>269</v>
      </c>
      <c r="O7303" s="384">
        <v>-1782.7702449986912</v>
      </c>
      <c r="P7303" s="367">
        <v>17.552250000000001</v>
      </c>
      <c r="Q7303" s="367">
        <v>269</v>
      </c>
      <c r="R7303" s="384">
        <v>1193.0191138543287</v>
      </c>
      <c r="S7303" s="367">
        <v>16.946999999999999</v>
      </c>
      <c r="T7303" s="367">
        <v>9275.8620689655036</v>
      </c>
      <c r="U7303" s="384">
        <v>-18489.796336051237</v>
      </c>
      <c r="V7303" s="367">
        <v>1210.4999999999984</v>
      </c>
      <c r="W7303" s="367">
        <v>448333.33333333489</v>
      </c>
      <c r="X7303" s="384">
        <v>171103.57418638293</v>
      </c>
      <c r="Y7303" s="386">
        <v>1210.5000000000041</v>
      </c>
      <c r="Z7303" s="367"/>
      <c r="AA7303" s="367"/>
      <c r="AB7303" s="367"/>
      <c r="AC7303" s="367"/>
      <c r="AD7303" s="367"/>
      <c r="AE7303" s="367"/>
      <c r="AF7303" s="367"/>
      <c r="AG7303" s="367"/>
      <c r="AH7303" s="367"/>
      <c r="AI7303" s="367"/>
      <c r="AJ7303" s="367"/>
      <c r="AK7303" s="367"/>
      <c r="AL7303" s="367"/>
      <c r="AM7303" s="367"/>
      <c r="AN7303" s="367"/>
      <c r="AO7303" s="367"/>
      <c r="AP7303" s="367"/>
      <c r="AQ7303" s="367"/>
      <c r="AR7303" s="367"/>
      <c r="AS7303" s="367"/>
      <c r="AT7303" s="367"/>
    </row>
    <row r="7304" spans="2:46" ht="13.8">
      <c r="B7304" s="26">
        <v>44.999999999999901</v>
      </c>
      <c r="C7304" s="363">
        <v>1019.8417936632246</v>
      </c>
      <c r="D7304" s="367">
        <v>1214.9999999999973</v>
      </c>
      <c r="E7304" s="367">
        <v>12558.139534883774</v>
      </c>
      <c r="F7304" s="367">
        <v>-197652.46489160566</v>
      </c>
      <c r="G7304" s="367">
        <v>1215.000000000005</v>
      </c>
      <c r="H7304" s="367">
        <v>67500</v>
      </c>
      <c r="I7304" s="384">
        <v>-2428035.6304804999</v>
      </c>
      <c r="J7304" s="367">
        <v>1214.9999999999998</v>
      </c>
      <c r="K7304" s="367">
        <v>16363.636363636309</v>
      </c>
      <c r="L7304" s="384">
        <v>25821.392714594695</v>
      </c>
      <c r="M7304" s="367">
        <v>1214.9999999999961</v>
      </c>
      <c r="N7304" s="367">
        <v>270</v>
      </c>
      <c r="O7304" s="384">
        <v>-1800.1102743921901</v>
      </c>
      <c r="P7304" s="367">
        <v>17.6175</v>
      </c>
      <c r="Q7304" s="367">
        <v>270</v>
      </c>
      <c r="R7304" s="384">
        <v>1192.3982386861535</v>
      </c>
      <c r="S7304" s="367">
        <v>17.009999999999998</v>
      </c>
      <c r="T7304" s="367">
        <v>9310.3448275861938</v>
      </c>
      <c r="U7304" s="384">
        <v>-19229.370840658259</v>
      </c>
      <c r="V7304" s="367">
        <v>1214.9999999999984</v>
      </c>
      <c r="W7304" s="367">
        <v>450000.00000000157</v>
      </c>
      <c r="X7304" s="384">
        <v>171714.70094753624</v>
      </c>
      <c r="Y7304" s="386">
        <v>1215.0000000000041</v>
      </c>
      <c r="Z7304" s="367"/>
      <c r="AA7304" s="367"/>
      <c r="AB7304" s="367"/>
      <c r="AC7304" s="367"/>
      <c r="AD7304" s="367"/>
      <c r="AE7304" s="367"/>
      <c r="AF7304" s="367"/>
      <c r="AG7304" s="367"/>
      <c r="AH7304" s="367"/>
      <c r="AI7304" s="367"/>
      <c r="AJ7304" s="367"/>
      <c r="AK7304" s="367"/>
      <c r="AL7304" s="367"/>
      <c r="AM7304" s="367"/>
      <c r="AN7304" s="367"/>
      <c r="AO7304" s="367"/>
      <c r="AP7304" s="367"/>
      <c r="AQ7304" s="367"/>
      <c r="AR7304" s="367"/>
      <c r="AS7304" s="367"/>
      <c r="AT7304" s="367"/>
    </row>
    <row r="7305" spans="2:46" ht="13.8">
      <c r="B7305" s="26">
        <v>45.166666666666565</v>
      </c>
      <c r="C7305" s="363">
        <v>1023.6148214158418</v>
      </c>
      <c r="D7305" s="367">
        <v>1219.4999999999973</v>
      </c>
      <c r="E7305" s="367">
        <v>12604.651162790751</v>
      </c>
      <c r="F7305" s="367">
        <v>-199252.28616844374</v>
      </c>
      <c r="G7305" s="367">
        <v>1219.5000000000052</v>
      </c>
      <c r="H7305" s="367">
        <v>67750</v>
      </c>
      <c r="I7305" s="384">
        <v>-2447244.5440127221</v>
      </c>
      <c r="J7305" s="367">
        <v>1219.4999999999998</v>
      </c>
      <c r="K7305" s="367">
        <v>16424.242424242369</v>
      </c>
      <c r="L7305" s="384">
        <v>25252.785690413122</v>
      </c>
      <c r="M7305" s="367">
        <v>1219.4999999999961</v>
      </c>
      <c r="N7305" s="367">
        <v>271</v>
      </c>
      <c r="O7305" s="384">
        <v>-1817.5296566057864</v>
      </c>
      <c r="P7305" s="367">
        <v>17.682749999999999</v>
      </c>
      <c r="Q7305" s="367">
        <v>271</v>
      </c>
      <c r="R7305" s="384">
        <v>1191.7399124775243</v>
      </c>
      <c r="S7305" s="367">
        <v>17.073</v>
      </c>
      <c r="T7305" s="367">
        <v>9344.827586206884</v>
      </c>
      <c r="U7305" s="384">
        <v>-19973.914524541149</v>
      </c>
      <c r="V7305" s="367">
        <v>1219.4999999999984</v>
      </c>
      <c r="W7305" s="367">
        <v>451666.66666666826</v>
      </c>
      <c r="X7305" s="384">
        <v>172325.64292346491</v>
      </c>
      <c r="Y7305" s="386">
        <v>1219.5000000000043</v>
      </c>
      <c r="Z7305" s="367"/>
      <c r="AA7305" s="367"/>
      <c r="AB7305" s="367"/>
      <c r="AC7305" s="367"/>
      <c r="AD7305" s="367"/>
      <c r="AE7305" s="367"/>
      <c r="AF7305" s="367"/>
      <c r="AG7305" s="367"/>
      <c r="AH7305" s="367"/>
      <c r="AI7305" s="367"/>
      <c r="AJ7305" s="367"/>
      <c r="AK7305" s="367"/>
      <c r="AL7305" s="367"/>
      <c r="AM7305" s="367"/>
      <c r="AN7305" s="367"/>
      <c r="AO7305" s="367"/>
      <c r="AP7305" s="367"/>
      <c r="AQ7305" s="367"/>
      <c r="AR7305" s="367"/>
      <c r="AS7305" s="367"/>
      <c r="AT7305" s="367"/>
    </row>
    <row r="7306" spans="2:46" ht="13.8">
      <c r="B7306" s="26">
        <v>45.333333333333229</v>
      </c>
      <c r="C7306" s="363">
        <v>1027.3878184372725</v>
      </c>
      <c r="D7306" s="367">
        <v>1223.999999999997</v>
      </c>
      <c r="E7306" s="367">
        <v>12651.162790697728</v>
      </c>
      <c r="F7306" s="367">
        <v>-200858.51168964015</v>
      </c>
      <c r="G7306" s="367">
        <v>1224.0000000000052</v>
      </c>
      <c r="H7306" s="367">
        <v>68000</v>
      </c>
      <c r="I7306" s="384">
        <v>-2466528.8537735413</v>
      </c>
      <c r="J7306" s="367">
        <v>1223.9999999999998</v>
      </c>
      <c r="K7306" s="367">
        <v>16484.84848484843</v>
      </c>
      <c r="L7306" s="384">
        <v>24679.27651263736</v>
      </c>
      <c r="M7306" s="367">
        <v>1223.9999999999961</v>
      </c>
      <c r="N7306" s="367">
        <v>272</v>
      </c>
      <c r="O7306" s="384">
        <v>-1835.028391639481</v>
      </c>
      <c r="P7306" s="367">
        <v>17.747999999999998</v>
      </c>
      <c r="Q7306" s="367">
        <v>272</v>
      </c>
      <c r="R7306" s="384">
        <v>1191.0441352284408</v>
      </c>
      <c r="S7306" s="367">
        <v>17.135999999999999</v>
      </c>
      <c r="T7306" s="367">
        <v>9379.3103448275742</v>
      </c>
      <c r="U7306" s="384">
        <v>-20723.427387699907</v>
      </c>
      <c r="V7306" s="367">
        <v>1223.9999999999984</v>
      </c>
      <c r="W7306" s="367">
        <v>453333.33333333494</v>
      </c>
      <c r="X7306" s="384">
        <v>172936.40011416879</v>
      </c>
      <c r="Y7306" s="386">
        <v>1224.0000000000043</v>
      </c>
      <c r="Z7306" s="367"/>
      <c r="AA7306" s="367"/>
      <c r="AB7306" s="367"/>
      <c r="AC7306" s="367"/>
      <c r="AD7306" s="367"/>
      <c r="AE7306" s="367"/>
      <c r="AF7306" s="367"/>
      <c r="AG7306" s="367"/>
      <c r="AH7306" s="367"/>
      <c r="AI7306" s="367"/>
      <c r="AJ7306" s="367"/>
      <c r="AK7306" s="367"/>
      <c r="AL7306" s="367"/>
      <c r="AM7306" s="367"/>
      <c r="AN7306" s="367"/>
      <c r="AO7306" s="367"/>
      <c r="AP7306" s="367"/>
      <c r="AQ7306" s="367"/>
      <c r="AR7306" s="367"/>
      <c r="AS7306" s="367"/>
      <c r="AT7306" s="367"/>
    </row>
    <row r="7307" spans="2:46" ht="13.8">
      <c r="B7307" s="26">
        <v>45.499999999999893</v>
      </c>
      <c r="C7307" s="363">
        <v>1031.1607847275168</v>
      </c>
      <c r="D7307" s="367">
        <v>1228.499999999997</v>
      </c>
      <c r="E7307" s="367">
        <v>12697.674418604705</v>
      </c>
      <c r="F7307" s="367">
        <v>-202471.14145519509</v>
      </c>
      <c r="G7307" s="367">
        <v>1228.5000000000052</v>
      </c>
      <c r="H7307" s="367">
        <v>68250</v>
      </c>
      <c r="I7307" s="384">
        <v>-2485888.559762958</v>
      </c>
      <c r="J7307" s="367">
        <v>1228.4999999999998</v>
      </c>
      <c r="K7307" s="367">
        <v>16545.45454545449</v>
      </c>
      <c r="L7307" s="384">
        <v>24100.865181267425</v>
      </c>
      <c r="M7307" s="367">
        <v>1228.4999999999959</v>
      </c>
      <c r="N7307" s="367">
        <v>273</v>
      </c>
      <c r="O7307" s="384">
        <v>-1852.6064794932743</v>
      </c>
      <c r="P7307" s="367">
        <v>17.81325</v>
      </c>
      <c r="Q7307" s="367">
        <v>273</v>
      </c>
      <c r="R7307" s="384">
        <v>1190.3109069389036</v>
      </c>
      <c r="S7307" s="367">
        <v>17.198999999999998</v>
      </c>
      <c r="T7307" s="367">
        <v>9413.7931034482644</v>
      </c>
      <c r="U7307" s="384">
        <v>-21477.909430134579</v>
      </c>
      <c r="V7307" s="367">
        <v>1228.4999999999986</v>
      </c>
      <c r="W7307" s="367">
        <v>455000.00000000163</v>
      </c>
      <c r="X7307" s="384">
        <v>173546.97251964797</v>
      </c>
      <c r="Y7307" s="386">
        <v>1228.5000000000043</v>
      </c>
      <c r="Z7307" s="367"/>
      <c r="AA7307" s="367"/>
      <c r="AB7307" s="367"/>
      <c r="AC7307" s="367"/>
      <c r="AD7307" s="367"/>
      <c r="AE7307" s="367"/>
      <c r="AF7307" s="367"/>
      <c r="AG7307" s="367"/>
      <c r="AH7307" s="367"/>
      <c r="AI7307" s="367"/>
      <c r="AJ7307" s="367"/>
      <c r="AK7307" s="367"/>
      <c r="AL7307" s="367"/>
      <c r="AM7307" s="367"/>
      <c r="AN7307" s="367"/>
      <c r="AO7307" s="367"/>
      <c r="AP7307" s="367"/>
      <c r="AQ7307" s="367"/>
      <c r="AR7307" s="367"/>
      <c r="AS7307" s="367"/>
      <c r="AT7307" s="367"/>
    </row>
    <row r="7308" spans="2:46" ht="13.8">
      <c r="B7308" s="26">
        <v>45.666666666666558</v>
      </c>
      <c r="C7308" s="363">
        <v>1034.9337202865747</v>
      </c>
      <c r="D7308" s="367">
        <v>1232.999999999997</v>
      </c>
      <c r="E7308" s="367">
        <v>12744.186046511682</v>
      </c>
      <c r="F7308" s="367">
        <v>-204090.17546510848</v>
      </c>
      <c r="G7308" s="367">
        <v>1233.0000000000052</v>
      </c>
      <c r="H7308" s="367">
        <v>68500</v>
      </c>
      <c r="I7308" s="384">
        <v>-2505323.6619809712</v>
      </c>
      <c r="J7308" s="367">
        <v>1232.9999999999998</v>
      </c>
      <c r="K7308" s="367">
        <v>16606.06060606055</v>
      </c>
      <c r="L7308" s="384">
        <v>23517.551696303271</v>
      </c>
      <c r="M7308" s="367">
        <v>1232.9999999999959</v>
      </c>
      <c r="N7308" s="367">
        <v>274</v>
      </c>
      <c r="O7308" s="384">
        <v>-1870.2639201671645</v>
      </c>
      <c r="P7308" s="367">
        <v>17.878499999999999</v>
      </c>
      <c r="Q7308" s="367">
        <v>274</v>
      </c>
      <c r="R7308" s="384">
        <v>1189.5402276089117</v>
      </c>
      <c r="S7308" s="367">
        <v>17.262</v>
      </c>
      <c r="T7308" s="367">
        <v>9448.2758620689547</v>
      </c>
      <c r="U7308" s="384">
        <v>-22237.36065184508</v>
      </c>
      <c r="V7308" s="367">
        <v>1232.9999999999986</v>
      </c>
      <c r="W7308" s="367">
        <v>456666.66666666832</v>
      </c>
      <c r="X7308" s="384">
        <v>174157.36013990236</v>
      </c>
      <c r="Y7308" s="386">
        <v>1233.0000000000043</v>
      </c>
      <c r="Z7308" s="367"/>
      <c r="AA7308" s="367"/>
      <c r="AB7308" s="367"/>
      <c r="AC7308" s="367"/>
      <c r="AD7308" s="367"/>
      <c r="AE7308" s="367"/>
      <c r="AF7308" s="367"/>
      <c r="AG7308" s="367"/>
      <c r="AH7308" s="367"/>
      <c r="AI7308" s="367"/>
      <c r="AJ7308" s="367"/>
      <c r="AK7308" s="367"/>
      <c r="AL7308" s="367"/>
      <c r="AM7308" s="367"/>
      <c r="AN7308" s="367"/>
      <c r="AO7308" s="367"/>
      <c r="AP7308" s="367"/>
      <c r="AQ7308" s="367"/>
      <c r="AR7308" s="367"/>
      <c r="AS7308" s="367"/>
      <c r="AT7308" s="367"/>
    </row>
    <row r="7309" spans="2:46" ht="13.8">
      <c r="B7309" s="26">
        <v>45.833333333333222</v>
      </c>
      <c r="C7309" s="363">
        <v>1038.7066251144463</v>
      </c>
      <c r="D7309" s="367">
        <v>1237.499999999997</v>
      </c>
      <c r="E7309" s="367">
        <v>12790.69767441866</v>
      </c>
      <c r="F7309" s="367">
        <v>-205715.61371938043</v>
      </c>
      <c r="G7309" s="367">
        <v>1237.5000000000055</v>
      </c>
      <c r="H7309" s="367">
        <v>68750</v>
      </c>
      <c r="I7309" s="384">
        <v>-2524834.1604275815</v>
      </c>
      <c r="J7309" s="367">
        <v>1237.4999999999998</v>
      </c>
      <c r="K7309" s="367">
        <v>16666.66666666661</v>
      </c>
      <c r="L7309" s="384">
        <v>22929.33605774492</v>
      </c>
      <c r="M7309" s="367">
        <v>1237.4999999999959</v>
      </c>
      <c r="N7309" s="367">
        <v>275</v>
      </c>
      <c r="O7309" s="384">
        <v>-1888.0007136611521</v>
      </c>
      <c r="P7309" s="367">
        <v>17.943749999999998</v>
      </c>
      <c r="Q7309" s="367">
        <v>275</v>
      </c>
      <c r="R7309" s="384">
        <v>1188.7320972384657</v>
      </c>
      <c r="S7309" s="367">
        <v>17.324999999999999</v>
      </c>
      <c r="T7309" s="367">
        <v>9482.7586206896449</v>
      </c>
      <c r="U7309" s="384">
        <v>-23001.781052831455</v>
      </c>
      <c r="V7309" s="367">
        <v>1237.4999999999986</v>
      </c>
      <c r="W7309" s="367">
        <v>458333.333333335</v>
      </c>
      <c r="X7309" s="384">
        <v>174767.56297493205</v>
      </c>
      <c r="Y7309" s="386">
        <v>1237.5000000000043</v>
      </c>
      <c r="Z7309" s="367"/>
      <c r="AA7309" s="367"/>
      <c r="AB7309" s="367"/>
      <c r="AC7309" s="367"/>
      <c r="AD7309" s="367"/>
      <c r="AE7309" s="367"/>
      <c r="AF7309" s="367"/>
      <c r="AG7309" s="367"/>
      <c r="AH7309" s="367"/>
      <c r="AI7309" s="367"/>
      <c r="AJ7309" s="367"/>
      <c r="AK7309" s="367"/>
      <c r="AL7309" s="367"/>
      <c r="AM7309" s="367"/>
      <c r="AN7309" s="367"/>
      <c r="AO7309" s="367"/>
      <c r="AP7309" s="367"/>
      <c r="AQ7309" s="367"/>
      <c r="AR7309" s="367"/>
      <c r="AS7309" s="367"/>
      <c r="AT7309" s="367"/>
    </row>
    <row r="7310" spans="2:46" ht="13.8">
      <c r="B7310" s="26">
        <v>45.999999999999886</v>
      </c>
      <c r="C7310" s="363">
        <v>1042.479499211131</v>
      </c>
      <c r="D7310" s="367">
        <v>1241.9999999999968</v>
      </c>
      <c r="E7310" s="367">
        <v>12837.209302325637</v>
      </c>
      <c r="F7310" s="367">
        <v>-207347.45621801078</v>
      </c>
      <c r="G7310" s="367">
        <v>1242.0000000000055</v>
      </c>
      <c r="H7310" s="367">
        <v>69000</v>
      </c>
      <c r="I7310" s="384">
        <v>-2544420.0551027884</v>
      </c>
      <c r="J7310" s="367">
        <v>1241.9999999999998</v>
      </c>
      <c r="K7310" s="367">
        <v>16727.27272727267</v>
      </c>
      <c r="L7310" s="384">
        <v>22336.218265592379</v>
      </c>
      <c r="M7310" s="367">
        <v>1241.9999999999959</v>
      </c>
      <c r="N7310" s="367">
        <v>276</v>
      </c>
      <c r="O7310" s="384">
        <v>-1905.8168599752387</v>
      </c>
      <c r="P7310" s="367">
        <v>18.009</v>
      </c>
      <c r="Q7310" s="367">
        <v>276</v>
      </c>
      <c r="R7310" s="384">
        <v>1187.8865158275655</v>
      </c>
      <c r="S7310" s="367">
        <v>17.387999999999998</v>
      </c>
      <c r="T7310" s="367">
        <v>9517.2413793103351</v>
      </c>
      <c r="U7310" s="384">
        <v>-23771.170633093738</v>
      </c>
      <c r="V7310" s="367">
        <v>1241.9999999999989</v>
      </c>
      <c r="W7310" s="367">
        <v>460000.00000000169</v>
      </c>
      <c r="X7310" s="384">
        <v>175377.5810247371</v>
      </c>
      <c r="Y7310" s="386">
        <v>1242.0000000000045</v>
      </c>
      <c r="Z7310" s="367"/>
      <c r="AA7310" s="367"/>
      <c r="AB7310" s="367"/>
      <c r="AC7310" s="367"/>
      <c r="AD7310" s="367"/>
      <c r="AE7310" s="367"/>
      <c r="AF7310" s="367"/>
      <c r="AG7310" s="367"/>
      <c r="AH7310" s="367"/>
      <c r="AI7310" s="367"/>
      <c r="AJ7310" s="367"/>
      <c r="AK7310" s="367"/>
      <c r="AL7310" s="367"/>
      <c r="AM7310" s="367"/>
      <c r="AN7310" s="367"/>
      <c r="AO7310" s="367"/>
      <c r="AP7310" s="367"/>
      <c r="AQ7310" s="367"/>
      <c r="AR7310" s="367"/>
      <c r="AS7310" s="367"/>
      <c r="AT7310" s="367"/>
    </row>
    <row r="7311" spans="2:46" ht="13.8">
      <c r="B7311" s="26">
        <v>46.166666666666551</v>
      </c>
      <c r="C7311" s="363">
        <v>1046.2523425766294</v>
      </c>
      <c r="D7311" s="367">
        <v>1246.4999999999968</v>
      </c>
      <c r="E7311" s="367">
        <v>12883.720930232614</v>
      </c>
      <c r="F7311" s="367">
        <v>-208985.7029609996</v>
      </c>
      <c r="G7311" s="367">
        <v>1246.5000000000055</v>
      </c>
      <c r="H7311" s="367">
        <v>69250</v>
      </c>
      <c r="I7311" s="384">
        <v>-2564081.3460065927</v>
      </c>
      <c r="J7311" s="367">
        <v>1246.4999999999998</v>
      </c>
      <c r="K7311" s="367">
        <v>16787.87878787873</v>
      </c>
      <c r="L7311" s="384">
        <v>21738.19831984564</v>
      </c>
      <c r="M7311" s="367">
        <v>1246.4999999999959</v>
      </c>
      <c r="N7311" s="367">
        <v>277</v>
      </c>
      <c r="O7311" s="384">
        <v>-1923.7123591094223</v>
      </c>
      <c r="P7311" s="367">
        <v>18.074249999999999</v>
      </c>
      <c r="Q7311" s="367">
        <v>277</v>
      </c>
      <c r="R7311" s="384">
        <v>1187.0034833762113</v>
      </c>
      <c r="S7311" s="367">
        <v>17.451000000000001</v>
      </c>
      <c r="T7311" s="367">
        <v>9551.7241379310253</v>
      </c>
      <c r="U7311" s="384">
        <v>-24545.529392631852</v>
      </c>
      <c r="V7311" s="367">
        <v>1246.4999999999989</v>
      </c>
      <c r="W7311" s="367">
        <v>461666.66666666837</v>
      </c>
      <c r="X7311" s="384">
        <v>175987.41428931733</v>
      </c>
      <c r="Y7311" s="386">
        <v>1246.5000000000045</v>
      </c>
      <c r="Z7311" s="367"/>
      <c r="AA7311" s="367"/>
      <c r="AB7311" s="367"/>
      <c r="AC7311" s="367"/>
      <c r="AD7311" s="367"/>
      <c r="AE7311" s="367"/>
      <c r="AF7311" s="367"/>
      <c r="AG7311" s="367"/>
      <c r="AH7311" s="367"/>
      <c r="AI7311" s="367"/>
      <c r="AJ7311" s="367"/>
      <c r="AK7311" s="367"/>
      <c r="AL7311" s="367"/>
      <c r="AM7311" s="367"/>
      <c r="AN7311" s="367"/>
      <c r="AO7311" s="367"/>
      <c r="AP7311" s="367"/>
      <c r="AQ7311" s="367"/>
      <c r="AR7311" s="367"/>
      <c r="AS7311" s="367"/>
      <c r="AT7311" s="367"/>
    </row>
    <row r="7312" spans="2:46" ht="13.8">
      <c r="B7312" s="26">
        <v>46.333333333333215</v>
      </c>
      <c r="C7312" s="363">
        <v>1050.0251552109416</v>
      </c>
      <c r="D7312" s="367">
        <v>1250.9999999999968</v>
      </c>
      <c r="E7312" s="367">
        <v>12930.232558139591</v>
      </c>
      <c r="F7312" s="367">
        <v>-210630.35394834683</v>
      </c>
      <c r="G7312" s="367">
        <v>1251.0000000000055</v>
      </c>
      <c r="H7312" s="367">
        <v>69500</v>
      </c>
      <c r="I7312" s="384">
        <v>-2583818.0331389941</v>
      </c>
      <c r="J7312" s="367">
        <v>1250.9999999999998</v>
      </c>
      <c r="K7312" s="367">
        <v>16848.48484848479</v>
      </c>
      <c r="L7312" s="384">
        <v>21135.276220504707</v>
      </c>
      <c r="M7312" s="367">
        <v>1250.9999999999959</v>
      </c>
      <c r="N7312" s="367">
        <v>278</v>
      </c>
      <c r="O7312" s="384">
        <v>-1941.6872110637039</v>
      </c>
      <c r="P7312" s="367">
        <v>18.139499999999998</v>
      </c>
      <c r="Q7312" s="367">
        <v>278</v>
      </c>
      <c r="R7312" s="384">
        <v>1186.0829998844031</v>
      </c>
      <c r="S7312" s="367">
        <v>17.513999999999999</v>
      </c>
      <c r="T7312" s="367">
        <v>9586.2068965517155</v>
      </c>
      <c r="U7312" s="384">
        <v>-25324.857331445834</v>
      </c>
      <c r="V7312" s="367">
        <v>1250.9999999999989</v>
      </c>
      <c r="W7312" s="367">
        <v>463333.33333333506</v>
      </c>
      <c r="X7312" s="384">
        <v>176597.0627686728</v>
      </c>
      <c r="Y7312" s="386">
        <v>1251.0000000000045</v>
      </c>
      <c r="Z7312" s="367"/>
      <c r="AA7312" s="367"/>
      <c r="AB7312" s="367"/>
      <c r="AC7312" s="367"/>
      <c r="AD7312" s="367"/>
      <c r="AE7312" s="367"/>
      <c r="AF7312" s="367"/>
      <c r="AG7312" s="367"/>
      <c r="AH7312" s="367"/>
      <c r="AI7312" s="367"/>
      <c r="AJ7312" s="367"/>
      <c r="AK7312" s="367"/>
      <c r="AL7312" s="367"/>
      <c r="AM7312" s="367"/>
      <c r="AN7312" s="367"/>
      <c r="AO7312" s="367"/>
      <c r="AP7312" s="367"/>
      <c r="AQ7312" s="367"/>
      <c r="AR7312" s="367"/>
      <c r="AS7312" s="367"/>
      <c r="AT7312" s="367"/>
    </row>
    <row r="7313" spans="2:46" ht="13.8">
      <c r="B7313" s="26">
        <v>46.499999999999879</v>
      </c>
      <c r="C7313" s="363">
        <v>1053.7979371140671</v>
      </c>
      <c r="D7313" s="367">
        <v>1255.4999999999968</v>
      </c>
      <c r="E7313" s="367">
        <v>12976.744186046568</v>
      </c>
      <c r="F7313" s="367">
        <v>-212281.40918005267</v>
      </c>
      <c r="G7313" s="367">
        <v>1255.5000000000057</v>
      </c>
      <c r="H7313" s="367">
        <v>69750</v>
      </c>
      <c r="I7313" s="384">
        <v>-2603630.1164999916</v>
      </c>
      <c r="J7313" s="367">
        <v>1255.4999999999998</v>
      </c>
      <c r="K7313" s="367">
        <v>16909.09090909085</v>
      </c>
      <c r="L7313" s="384">
        <v>20527.45196756961</v>
      </c>
      <c r="M7313" s="367">
        <v>1255.4999999999957</v>
      </c>
      <c r="N7313" s="367">
        <v>279</v>
      </c>
      <c r="O7313" s="384">
        <v>-1959.741415838083</v>
      </c>
      <c r="P7313" s="367">
        <v>18.204749999999997</v>
      </c>
      <c r="Q7313" s="367">
        <v>279</v>
      </c>
      <c r="R7313" s="384">
        <v>1185.1250653521404</v>
      </c>
      <c r="S7313" s="367">
        <v>17.576999999999998</v>
      </c>
      <c r="T7313" s="367">
        <v>9620.6896551724058</v>
      </c>
      <c r="U7313" s="384">
        <v>-26109.154449535687</v>
      </c>
      <c r="V7313" s="367">
        <v>1255.4999999999989</v>
      </c>
      <c r="W7313" s="367">
        <v>465000.00000000175</v>
      </c>
      <c r="X7313" s="384">
        <v>177206.52646280359</v>
      </c>
      <c r="Y7313" s="386">
        <v>1255.5000000000045</v>
      </c>
      <c r="Z7313" s="367"/>
      <c r="AA7313" s="367"/>
      <c r="AB7313" s="367"/>
      <c r="AC7313" s="367"/>
      <c r="AD7313" s="367"/>
      <c r="AE7313" s="367"/>
      <c r="AF7313" s="367"/>
      <c r="AG7313" s="367"/>
      <c r="AH7313" s="367"/>
      <c r="AI7313" s="367"/>
      <c r="AJ7313" s="367"/>
      <c r="AK7313" s="367"/>
      <c r="AL7313" s="367"/>
      <c r="AM7313" s="367"/>
      <c r="AN7313" s="367"/>
      <c r="AO7313" s="367"/>
      <c r="AP7313" s="367"/>
      <c r="AQ7313" s="367"/>
      <c r="AR7313" s="367"/>
      <c r="AS7313" s="367"/>
      <c r="AT7313" s="367"/>
    </row>
    <row r="7314" spans="2:46" ht="13.8">
      <c r="B7314" s="26">
        <v>46.666666666666544</v>
      </c>
      <c r="C7314" s="363">
        <v>1057.5706882860061</v>
      </c>
      <c r="D7314" s="367">
        <v>1259.9999999999966</v>
      </c>
      <c r="E7314" s="367">
        <v>13023.255813953545</v>
      </c>
      <c r="F7314" s="367">
        <v>-213938.86865611689</v>
      </c>
      <c r="G7314" s="367">
        <v>1260.0000000000057</v>
      </c>
      <c r="H7314" s="367">
        <v>70000</v>
      </c>
      <c r="I7314" s="384">
        <v>-2623517.5960895866</v>
      </c>
      <c r="J7314" s="367">
        <v>1259.9999999999998</v>
      </c>
      <c r="K7314" s="367">
        <v>16969.69696969691</v>
      </c>
      <c r="L7314" s="384">
        <v>19914.725561040286</v>
      </c>
      <c r="M7314" s="367">
        <v>1259.9999999999957</v>
      </c>
      <c r="N7314" s="367">
        <v>280</v>
      </c>
      <c r="O7314" s="384">
        <v>-1977.8749734325609</v>
      </c>
      <c r="P7314" s="367">
        <v>18.27</v>
      </c>
      <c r="Q7314" s="367">
        <v>280</v>
      </c>
      <c r="R7314" s="384">
        <v>1184.1296797794237</v>
      </c>
      <c r="S7314" s="367">
        <v>17.64</v>
      </c>
      <c r="T7314" s="367">
        <v>9655.172413793096</v>
      </c>
      <c r="U7314" s="384">
        <v>-26898.420746901455</v>
      </c>
      <c r="V7314" s="367">
        <v>1259.9999999999991</v>
      </c>
      <c r="W7314" s="367">
        <v>466666.66666666843</v>
      </c>
      <c r="X7314" s="384">
        <v>177815.8053717096</v>
      </c>
      <c r="Y7314" s="386">
        <v>1260.0000000000045</v>
      </c>
      <c r="Z7314" s="367"/>
      <c r="AA7314" s="367"/>
      <c r="AB7314" s="367"/>
      <c r="AC7314" s="367"/>
      <c r="AD7314" s="367"/>
      <c r="AE7314" s="367"/>
      <c r="AF7314" s="367"/>
      <c r="AG7314" s="367"/>
      <c r="AH7314" s="367"/>
      <c r="AI7314" s="367"/>
      <c r="AJ7314" s="367"/>
      <c r="AK7314" s="367"/>
      <c r="AL7314" s="367"/>
      <c r="AM7314" s="367"/>
      <c r="AN7314" s="367"/>
      <c r="AO7314" s="367"/>
      <c r="AP7314" s="367"/>
      <c r="AQ7314" s="367"/>
      <c r="AR7314" s="367"/>
      <c r="AS7314" s="367"/>
      <c r="AT7314" s="367"/>
    </row>
    <row r="7315" spans="2:46" ht="13.8">
      <c r="B7315" s="26">
        <v>46.833333333333208</v>
      </c>
      <c r="C7315" s="363">
        <v>1061.343408726759</v>
      </c>
      <c r="D7315" s="367">
        <v>1264.4999999999966</v>
      </c>
      <c r="E7315" s="367">
        <v>13069.767441860522</v>
      </c>
      <c r="F7315" s="367">
        <v>-215602.73237653958</v>
      </c>
      <c r="G7315" s="367">
        <v>1264.5000000000057</v>
      </c>
      <c r="H7315" s="367">
        <v>70250</v>
      </c>
      <c r="I7315" s="384">
        <v>-2643480.4719077786</v>
      </c>
      <c r="J7315" s="367">
        <v>1264.4999999999998</v>
      </c>
      <c r="K7315" s="367">
        <v>17030.30303030297</v>
      </c>
      <c r="L7315" s="384">
        <v>19297.097000916765</v>
      </c>
      <c r="M7315" s="367">
        <v>1264.4999999999957</v>
      </c>
      <c r="N7315" s="367">
        <v>281</v>
      </c>
      <c r="O7315" s="384">
        <v>-1996.0878838471358</v>
      </c>
      <c r="P7315" s="367">
        <v>18.335249999999998</v>
      </c>
      <c r="Q7315" s="367">
        <v>281</v>
      </c>
      <c r="R7315" s="384">
        <v>1183.0968431662525</v>
      </c>
      <c r="S7315" s="367">
        <v>17.702999999999999</v>
      </c>
      <c r="T7315" s="367">
        <v>9689.6551724137862</v>
      </c>
      <c r="U7315" s="384">
        <v>-27692.656223543047</v>
      </c>
      <c r="V7315" s="367">
        <v>1264.4999999999991</v>
      </c>
      <c r="W7315" s="367">
        <v>468333.33333333512</v>
      </c>
      <c r="X7315" s="384">
        <v>178424.89949539091</v>
      </c>
      <c r="Y7315" s="386">
        <v>1264.5000000000048</v>
      </c>
      <c r="Z7315" s="367"/>
      <c r="AA7315" s="367"/>
      <c r="AB7315" s="367"/>
      <c r="AC7315" s="367"/>
      <c r="AD7315" s="367"/>
      <c r="AE7315" s="367"/>
      <c r="AF7315" s="367"/>
      <c r="AG7315" s="367"/>
      <c r="AH7315" s="367"/>
      <c r="AI7315" s="367"/>
      <c r="AJ7315" s="367"/>
      <c r="AK7315" s="367"/>
      <c r="AL7315" s="367"/>
      <c r="AM7315" s="367"/>
      <c r="AN7315" s="367"/>
      <c r="AO7315" s="367"/>
      <c r="AP7315" s="367"/>
      <c r="AQ7315" s="367"/>
      <c r="AR7315" s="367"/>
      <c r="AS7315" s="367"/>
      <c r="AT7315" s="367"/>
    </row>
    <row r="7316" spans="2:46" ht="13.8">
      <c r="B7316" s="26">
        <v>46.999999999999872</v>
      </c>
      <c r="C7316" s="363">
        <v>1065.116098436325</v>
      </c>
      <c r="D7316" s="367">
        <v>1268.9999999999966</v>
      </c>
      <c r="E7316" s="367">
        <v>13116.279069767499</v>
      </c>
      <c r="F7316" s="367">
        <v>-217273.00034132073</v>
      </c>
      <c r="G7316" s="367">
        <v>1269.0000000000057</v>
      </c>
      <c r="H7316" s="367">
        <v>70500</v>
      </c>
      <c r="I7316" s="384">
        <v>-2663518.7439545677</v>
      </c>
      <c r="J7316" s="367">
        <v>1268.9999999999998</v>
      </c>
      <c r="K7316" s="367">
        <v>17090.90909090903</v>
      </c>
      <c r="L7316" s="384">
        <v>18674.566287199053</v>
      </c>
      <c r="M7316" s="367">
        <v>1268.9999999999957</v>
      </c>
      <c r="N7316" s="367">
        <v>282</v>
      </c>
      <c r="O7316" s="384">
        <v>-2014.3801470818084</v>
      </c>
      <c r="P7316" s="367">
        <v>18.400499999999997</v>
      </c>
      <c r="Q7316" s="367">
        <v>282</v>
      </c>
      <c r="R7316" s="384">
        <v>1182.0265555126275</v>
      </c>
      <c r="S7316" s="367">
        <v>17.766000000000002</v>
      </c>
      <c r="T7316" s="367">
        <v>9724.1379310344764</v>
      </c>
      <c r="U7316" s="384">
        <v>-28491.860879460513</v>
      </c>
      <c r="V7316" s="367">
        <v>1268.9999999999991</v>
      </c>
      <c r="W7316" s="367">
        <v>470000.0000000018</v>
      </c>
      <c r="X7316" s="384">
        <v>179033.80883384752</v>
      </c>
      <c r="Y7316" s="386">
        <v>1269.0000000000048</v>
      </c>
      <c r="Z7316" s="367"/>
      <c r="AA7316" s="367"/>
      <c r="AB7316" s="367"/>
      <c r="AC7316" s="367"/>
      <c r="AD7316" s="367"/>
      <c r="AE7316" s="367"/>
      <c r="AF7316" s="367"/>
      <c r="AG7316" s="367"/>
      <c r="AH7316" s="367"/>
      <c r="AI7316" s="367"/>
      <c r="AJ7316" s="367"/>
      <c r="AK7316" s="367"/>
      <c r="AL7316" s="367"/>
      <c r="AM7316" s="367"/>
      <c r="AN7316" s="367"/>
      <c r="AO7316" s="367"/>
      <c r="AP7316" s="367"/>
      <c r="AQ7316" s="367"/>
      <c r="AR7316" s="367"/>
      <c r="AS7316" s="367"/>
      <c r="AT7316" s="367"/>
    </row>
    <row r="7317" spans="2:46" ht="13.8">
      <c r="B7317" s="26">
        <v>47.166666666666536</v>
      </c>
      <c r="C7317" s="363">
        <v>1068.8887574147047</v>
      </c>
      <c r="D7317" s="367">
        <v>1273.4999999999964</v>
      </c>
      <c r="E7317" s="367">
        <v>13162.790697674476</v>
      </c>
      <c r="F7317" s="367">
        <v>-218949.67255046038</v>
      </c>
      <c r="G7317" s="367">
        <v>1273.5000000000057</v>
      </c>
      <c r="H7317" s="367">
        <v>70750</v>
      </c>
      <c r="I7317" s="384">
        <v>-2683632.4122299533</v>
      </c>
      <c r="J7317" s="367">
        <v>1273.4999999999998</v>
      </c>
      <c r="K7317" s="367">
        <v>17151.51515151509</v>
      </c>
      <c r="L7317" s="384">
        <v>18047.133419887145</v>
      </c>
      <c r="M7317" s="367">
        <v>1273.4999999999957</v>
      </c>
      <c r="N7317" s="367">
        <v>283</v>
      </c>
      <c r="O7317" s="384">
        <v>-2032.7517631365808</v>
      </c>
      <c r="P7317" s="367">
        <v>18.465750000000003</v>
      </c>
      <c r="Q7317" s="367">
        <v>283</v>
      </c>
      <c r="R7317" s="384">
        <v>1180.9188168185481</v>
      </c>
      <c r="S7317" s="367">
        <v>17.829000000000001</v>
      </c>
      <c r="T7317" s="367">
        <v>9758.6206896551666</v>
      </c>
      <c r="U7317" s="384">
        <v>-29296.034714653848</v>
      </c>
      <c r="V7317" s="367">
        <v>1273.4999999999991</v>
      </c>
      <c r="W7317" s="367">
        <v>471666.66666666849</v>
      </c>
      <c r="X7317" s="384">
        <v>179642.53338707937</v>
      </c>
      <c r="Y7317" s="386">
        <v>1273.5000000000048</v>
      </c>
      <c r="Z7317" s="367"/>
      <c r="AA7317" s="367"/>
      <c r="AB7317" s="367"/>
      <c r="AC7317" s="367"/>
      <c r="AD7317" s="367"/>
      <c r="AE7317" s="367"/>
      <c r="AF7317" s="367"/>
      <c r="AG7317" s="367"/>
      <c r="AH7317" s="367"/>
      <c r="AI7317" s="367"/>
      <c r="AJ7317" s="367"/>
      <c r="AK7317" s="367"/>
      <c r="AL7317" s="367"/>
      <c r="AM7317" s="367"/>
      <c r="AN7317" s="367"/>
      <c r="AO7317" s="367"/>
      <c r="AP7317" s="367"/>
      <c r="AQ7317" s="367"/>
      <c r="AR7317" s="367"/>
      <c r="AS7317" s="367"/>
      <c r="AT7317" s="367"/>
    </row>
    <row r="7318" spans="2:46" ht="13.8">
      <c r="B7318" s="26">
        <v>47.333333333333201</v>
      </c>
      <c r="C7318" s="363">
        <v>1072.6613856618981</v>
      </c>
      <c r="D7318" s="367">
        <v>1277.9999999999964</v>
      </c>
      <c r="E7318" s="367">
        <v>13209.302325581453</v>
      </c>
      <c r="F7318" s="367">
        <v>-220632.74900395845</v>
      </c>
      <c r="G7318" s="367">
        <v>1278.0000000000057</v>
      </c>
      <c r="H7318" s="367">
        <v>71000</v>
      </c>
      <c r="I7318" s="384">
        <v>-2703821.4767339365</v>
      </c>
      <c r="J7318" s="367">
        <v>1277.9999999999998</v>
      </c>
      <c r="K7318" s="367">
        <v>17212.12121212115</v>
      </c>
      <c r="L7318" s="384">
        <v>17414.798398981075</v>
      </c>
      <c r="M7318" s="367">
        <v>1277.9999999999955</v>
      </c>
      <c r="N7318" s="367">
        <v>284</v>
      </c>
      <c r="O7318" s="384">
        <v>-2051.2027320114494</v>
      </c>
      <c r="P7318" s="367">
        <v>18.531000000000002</v>
      </c>
      <c r="Q7318" s="367">
        <v>284</v>
      </c>
      <c r="R7318" s="384">
        <v>1179.7736270840146</v>
      </c>
      <c r="S7318" s="367">
        <v>17.892000000000003</v>
      </c>
      <c r="T7318" s="367">
        <v>9793.1034482758569</v>
      </c>
      <c r="U7318" s="384">
        <v>-30105.177729123097</v>
      </c>
      <c r="V7318" s="367">
        <v>1277.9999999999993</v>
      </c>
      <c r="W7318" s="367">
        <v>473333.33333333518</v>
      </c>
      <c r="X7318" s="384">
        <v>180251.07315508646</v>
      </c>
      <c r="Y7318" s="386">
        <v>1278.0000000000048</v>
      </c>
      <c r="Z7318" s="367"/>
      <c r="AA7318" s="367"/>
      <c r="AB7318" s="367"/>
      <c r="AC7318" s="367"/>
      <c r="AD7318" s="367"/>
      <c r="AE7318" s="367"/>
      <c r="AF7318" s="367"/>
      <c r="AG7318" s="367"/>
      <c r="AH7318" s="367"/>
      <c r="AI7318" s="367"/>
      <c r="AJ7318" s="367"/>
      <c r="AK7318" s="367"/>
      <c r="AL7318" s="367"/>
      <c r="AM7318" s="367"/>
      <c r="AN7318" s="367"/>
      <c r="AO7318" s="367"/>
      <c r="AP7318" s="367"/>
      <c r="AQ7318" s="367"/>
      <c r="AR7318" s="367"/>
      <c r="AS7318" s="367"/>
      <c r="AT7318" s="367"/>
    </row>
    <row r="7319" spans="2:46" ht="13.8">
      <c r="B7319" s="26">
        <v>47.499999999999865</v>
      </c>
      <c r="C7319" s="363">
        <v>1076.4339831779048</v>
      </c>
      <c r="D7319" s="367">
        <v>1282.4999999999964</v>
      </c>
      <c r="E7319" s="367">
        <v>13255.81395348843</v>
      </c>
      <c r="F7319" s="367">
        <v>-222322.22970181503</v>
      </c>
      <c r="G7319" s="367">
        <v>1282.5000000000057</v>
      </c>
      <c r="H7319" s="367">
        <v>71250</v>
      </c>
      <c r="I7319" s="384">
        <v>-2724085.9374665171</v>
      </c>
      <c r="J7319" s="367">
        <v>1282.5</v>
      </c>
      <c r="K7319" s="367">
        <v>17272.72727272721</v>
      </c>
      <c r="L7319" s="384">
        <v>16777.561224480778</v>
      </c>
      <c r="M7319" s="367">
        <v>1282.4999999999955</v>
      </c>
      <c r="N7319" s="367">
        <v>285</v>
      </c>
      <c r="O7319" s="384">
        <v>-2069.7330537064145</v>
      </c>
      <c r="P7319" s="367">
        <v>18.596249999999998</v>
      </c>
      <c r="Q7319" s="367">
        <v>285</v>
      </c>
      <c r="R7319" s="384">
        <v>1178.5909863090271</v>
      </c>
      <c r="S7319" s="367">
        <v>17.954999999999998</v>
      </c>
      <c r="T7319" s="367">
        <v>9827.5862068965471</v>
      </c>
      <c r="U7319" s="384">
        <v>-30919.289922868174</v>
      </c>
      <c r="V7319" s="367">
        <v>1282.4999999999993</v>
      </c>
      <c r="W7319" s="367">
        <v>475000.00000000186</v>
      </c>
      <c r="X7319" s="384">
        <v>180859.42813786885</v>
      </c>
      <c r="Y7319" s="386">
        <v>1282.5000000000048</v>
      </c>
      <c r="Z7319" s="367"/>
      <c r="AA7319" s="367"/>
      <c r="AB7319" s="367"/>
      <c r="AC7319" s="367"/>
      <c r="AD7319" s="367"/>
      <c r="AE7319" s="367"/>
      <c r="AF7319" s="367"/>
      <c r="AG7319" s="367"/>
      <c r="AH7319" s="367"/>
      <c r="AI7319" s="367"/>
      <c r="AJ7319" s="367"/>
      <c r="AK7319" s="367"/>
      <c r="AL7319" s="367"/>
      <c r="AM7319" s="367"/>
      <c r="AN7319" s="367"/>
      <c r="AO7319" s="367"/>
      <c r="AP7319" s="367"/>
      <c r="AQ7319" s="367"/>
      <c r="AR7319" s="367"/>
      <c r="AS7319" s="367"/>
      <c r="AT7319" s="367"/>
    </row>
    <row r="7320" spans="2:46" ht="13.8">
      <c r="B7320" s="26">
        <v>47.666666666666529</v>
      </c>
      <c r="C7320" s="363">
        <v>1080.2065499627251</v>
      </c>
      <c r="D7320" s="367">
        <v>1286.9999999999964</v>
      </c>
      <c r="E7320" s="367">
        <v>13302.325581395407</v>
      </c>
      <c r="F7320" s="367">
        <v>-224018.11464403008</v>
      </c>
      <c r="G7320" s="367">
        <v>1287.0000000000057</v>
      </c>
      <c r="H7320" s="367">
        <v>71500</v>
      </c>
      <c r="I7320" s="384">
        <v>-2744425.7944276938</v>
      </c>
      <c r="J7320" s="367">
        <v>1287</v>
      </c>
      <c r="K7320" s="367">
        <v>17333.33333333327</v>
      </c>
      <c r="L7320" s="384">
        <v>16135.42189638629</v>
      </c>
      <c r="M7320" s="367">
        <v>1286.9999999999955</v>
      </c>
      <c r="N7320" s="367">
        <v>286</v>
      </c>
      <c r="O7320" s="384">
        <v>-2088.3427282214784</v>
      </c>
      <c r="P7320" s="367">
        <v>18.661499999999997</v>
      </c>
      <c r="Q7320" s="367">
        <v>286</v>
      </c>
      <c r="R7320" s="384">
        <v>1177.3708944935852</v>
      </c>
      <c r="S7320" s="367">
        <v>18.017999999999997</v>
      </c>
      <c r="T7320" s="367">
        <v>9862.0689655172373</v>
      </c>
      <c r="U7320" s="384">
        <v>-31738.371295889126</v>
      </c>
      <c r="V7320" s="367">
        <v>1286.9999999999993</v>
      </c>
      <c r="W7320" s="367">
        <v>476666.66666666855</v>
      </c>
      <c r="X7320" s="384">
        <v>181467.59833542656</v>
      </c>
      <c r="Y7320" s="386">
        <v>1287.0000000000052</v>
      </c>
      <c r="Z7320" s="367"/>
      <c r="AA7320" s="367"/>
      <c r="AB7320" s="367"/>
      <c r="AC7320" s="367"/>
      <c r="AD7320" s="367"/>
      <c r="AE7320" s="367"/>
      <c r="AF7320" s="367"/>
      <c r="AG7320" s="367"/>
      <c r="AH7320" s="367"/>
      <c r="AI7320" s="367"/>
      <c r="AJ7320" s="367"/>
      <c r="AK7320" s="367"/>
      <c r="AL7320" s="367"/>
      <c r="AM7320" s="367"/>
      <c r="AN7320" s="367"/>
      <c r="AO7320" s="367"/>
      <c r="AP7320" s="367"/>
      <c r="AQ7320" s="367"/>
      <c r="AR7320" s="367"/>
      <c r="AS7320" s="367"/>
      <c r="AT7320" s="367"/>
    </row>
    <row r="7321" spans="2:46" ht="13.8">
      <c r="B7321" s="26">
        <v>47.833333333333194</v>
      </c>
      <c r="C7321" s="363">
        <v>1083.9790860163591</v>
      </c>
      <c r="D7321" s="367">
        <v>1291.4999999999961</v>
      </c>
      <c r="E7321" s="367">
        <v>13348.837209302385</v>
      </c>
      <c r="F7321" s="367">
        <v>-225720.40383060361</v>
      </c>
      <c r="G7321" s="367">
        <v>1291.5000000000057</v>
      </c>
      <c r="H7321" s="367">
        <v>71750</v>
      </c>
      <c r="I7321" s="384">
        <v>-2764841.0476174676</v>
      </c>
      <c r="J7321" s="367">
        <v>1291.5</v>
      </c>
      <c r="K7321" s="367">
        <v>17393.93939393933</v>
      </c>
      <c r="L7321" s="384">
        <v>15488.3804146976</v>
      </c>
      <c r="M7321" s="367">
        <v>1291.4999999999955</v>
      </c>
      <c r="N7321" s="367">
        <v>287</v>
      </c>
      <c r="O7321" s="384">
        <v>-2107.0317555566421</v>
      </c>
      <c r="P7321" s="367">
        <v>18.726750000000003</v>
      </c>
      <c r="Q7321" s="367">
        <v>287</v>
      </c>
      <c r="R7321" s="384">
        <v>1176.113351637689</v>
      </c>
      <c r="S7321" s="367">
        <v>18.081</v>
      </c>
      <c r="T7321" s="367">
        <v>9896.5517241379275</v>
      </c>
      <c r="U7321" s="384">
        <v>-32562.421848185983</v>
      </c>
      <c r="V7321" s="367">
        <v>1291.4999999999995</v>
      </c>
      <c r="W7321" s="367">
        <v>478333.33333333523</v>
      </c>
      <c r="X7321" s="384">
        <v>182075.58374775949</v>
      </c>
      <c r="Y7321" s="386">
        <v>1291.5000000000052</v>
      </c>
      <c r="Z7321" s="367"/>
      <c r="AA7321" s="367"/>
      <c r="AB7321" s="367"/>
      <c r="AC7321" s="367"/>
      <c r="AD7321" s="367"/>
      <c r="AE7321" s="367"/>
      <c r="AF7321" s="367"/>
      <c r="AG7321" s="367"/>
      <c r="AH7321" s="367"/>
      <c r="AI7321" s="367"/>
      <c r="AJ7321" s="367"/>
      <c r="AK7321" s="367"/>
      <c r="AL7321" s="367"/>
      <c r="AM7321" s="367"/>
      <c r="AN7321" s="367"/>
      <c r="AO7321" s="367"/>
      <c r="AP7321" s="367"/>
      <c r="AQ7321" s="367"/>
      <c r="AR7321" s="367"/>
      <c r="AS7321" s="367"/>
      <c r="AT7321" s="367"/>
    </row>
    <row r="7322" spans="2:46" ht="13.8">
      <c r="B7322" s="26">
        <v>47.999999999999858</v>
      </c>
      <c r="C7322" s="363">
        <v>1087.7515913388063</v>
      </c>
      <c r="D7322" s="367">
        <v>1295.9999999999961</v>
      </c>
      <c r="E7322" s="367">
        <v>13395.348837209362</v>
      </c>
      <c r="F7322" s="367">
        <v>-227429.09726153567</v>
      </c>
      <c r="G7322" s="367">
        <v>1296.0000000000059</v>
      </c>
      <c r="H7322" s="367">
        <v>72000</v>
      </c>
      <c r="I7322" s="384">
        <v>-2785331.6970358379</v>
      </c>
      <c r="J7322" s="367">
        <v>1296</v>
      </c>
      <c r="K7322" s="367">
        <v>17454.54545454539</v>
      </c>
      <c r="L7322" s="384">
        <v>14836.436779414718</v>
      </c>
      <c r="M7322" s="367">
        <v>1295.9999999999955</v>
      </c>
      <c r="N7322" s="367">
        <v>288</v>
      </c>
      <c r="O7322" s="384">
        <v>-2125.8001357119019</v>
      </c>
      <c r="P7322" s="367">
        <v>18.792000000000002</v>
      </c>
      <c r="Q7322" s="367">
        <v>288</v>
      </c>
      <c r="R7322" s="384">
        <v>1174.818357741339</v>
      </c>
      <c r="S7322" s="367">
        <v>18.143999999999998</v>
      </c>
      <c r="T7322" s="367">
        <v>9931.0344827586177</v>
      </c>
      <c r="U7322" s="384">
        <v>-33391.44157975867</v>
      </c>
      <c r="V7322" s="367">
        <v>1295.9999999999995</v>
      </c>
      <c r="W7322" s="367">
        <v>480000.00000000192</v>
      </c>
      <c r="X7322" s="384">
        <v>182683.38437486766</v>
      </c>
      <c r="Y7322" s="386">
        <v>1296.0000000000052</v>
      </c>
      <c r="Z7322" s="367"/>
      <c r="AA7322" s="367"/>
      <c r="AB7322" s="367"/>
      <c r="AC7322" s="367"/>
      <c r="AD7322" s="367"/>
      <c r="AE7322" s="367"/>
      <c r="AF7322" s="367"/>
      <c r="AG7322" s="367"/>
      <c r="AH7322" s="367"/>
      <c r="AI7322" s="367"/>
      <c r="AJ7322" s="367"/>
      <c r="AK7322" s="367"/>
      <c r="AL7322" s="367"/>
      <c r="AM7322" s="367"/>
      <c r="AN7322" s="367"/>
      <c r="AO7322" s="367"/>
      <c r="AP7322" s="367"/>
      <c r="AQ7322" s="367"/>
      <c r="AR7322" s="367"/>
      <c r="AS7322" s="367"/>
      <c r="AT7322" s="367"/>
    </row>
    <row r="7323" spans="2:46" ht="13.8">
      <c r="B7323" s="26">
        <v>48.166666666666522</v>
      </c>
      <c r="C7323" s="363">
        <v>1091.5240659300675</v>
      </c>
      <c r="D7323" s="367">
        <v>1300.4999999999961</v>
      </c>
      <c r="E7323" s="367">
        <v>13441.860465116339</v>
      </c>
      <c r="F7323" s="367">
        <v>-229144.19493682613</v>
      </c>
      <c r="G7323" s="367">
        <v>1300.5000000000059</v>
      </c>
      <c r="H7323" s="367">
        <v>72250</v>
      </c>
      <c r="I7323" s="384">
        <v>-2805897.7426828058</v>
      </c>
      <c r="J7323" s="367">
        <v>1300.5</v>
      </c>
      <c r="K7323" s="367">
        <v>17515.15151515145</v>
      </c>
      <c r="L7323" s="384">
        <v>14179.590990537641</v>
      </c>
      <c r="M7323" s="367">
        <v>1300.4999999999955</v>
      </c>
      <c r="N7323" s="367">
        <v>289</v>
      </c>
      <c r="O7323" s="384">
        <v>-2144.6478686872592</v>
      </c>
      <c r="P7323" s="367">
        <v>18.857250000000001</v>
      </c>
      <c r="Q7323" s="367">
        <v>289</v>
      </c>
      <c r="R7323" s="384">
        <v>1173.4859128045346</v>
      </c>
      <c r="S7323" s="367">
        <v>18.207000000000001</v>
      </c>
      <c r="T7323" s="367">
        <v>9965.517241379308</v>
      </c>
      <c r="U7323" s="384">
        <v>-34225.430490607236</v>
      </c>
      <c r="V7323" s="367">
        <v>1300.4999999999995</v>
      </c>
      <c r="W7323" s="367">
        <v>481666.66666666861</v>
      </c>
      <c r="X7323" s="384">
        <v>183291.00021675113</v>
      </c>
      <c r="Y7323" s="386">
        <v>1300.5000000000052</v>
      </c>
      <c r="Z7323" s="367"/>
      <c r="AA7323" s="367"/>
      <c r="AB7323" s="367"/>
      <c r="AC7323" s="367"/>
      <c r="AD7323" s="367"/>
      <c r="AE7323" s="367"/>
      <c r="AF7323" s="367"/>
      <c r="AG7323" s="367"/>
      <c r="AH7323" s="367"/>
      <c r="AI7323" s="367"/>
      <c r="AJ7323" s="367"/>
      <c r="AK7323" s="367"/>
      <c r="AL7323" s="367"/>
      <c r="AM7323" s="367"/>
      <c r="AN7323" s="367"/>
      <c r="AO7323" s="367"/>
      <c r="AP7323" s="367"/>
      <c r="AQ7323" s="367"/>
      <c r="AR7323" s="367"/>
      <c r="AS7323" s="367"/>
      <c r="AT7323" s="367"/>
    </row>
    <row r="7324" spans="2:46" ht="13.8">
      <c r="B7324" s="26">
        <v>48.333333333333186</v>
      </c>
      <c r="C7324" s="363">
        <v>1095.296509790142</v>
      </c>
      <c r="D7324" s="367">
        <v>1304.9999999999961</v>
      </c>
      <c r="E7324" s="367">
        <v>13488.372093023316</v>
      </c>
      <c r="F7324" s="367">
        <v>-230865.69685647503</v>
      </c>
      <c r="G7324" s="367">
        <v>1305.0000000000059</v>
      </c>
      <c r="H7324" s="367">
        <v>72500</v>
      </c>
      <c r="I7324" s="384">
        <v>-2826539.1845583706</v>
      </c>
      <c r="J7324" s="367">
        <v>1305</v>
      </c>
      <c r="K7324" s="367">
        <v>17575.75757575751</v>
      </c>
      <c r="L7324" s="384">
        <v>13517.843048066403</v>
      </c>
      <c r="M7324" s="367">
        <v>1304.9999999999952</v>
      </c>
      <c r="N7324" s="367">
        <v>290</v>
      </c>
      <c r="O7324" s="384">
        <v>-2163.5749544827154</v>
      </c>
      <c r="P7324" s="367">
        <v>18.922500000000003</v>
      </c>
      <c r="Q7324" s="367">
        <v>290</v>
      </c>
      <c r="R7324" s="384">
        <v>1172.1160168272759</v>
      </c>
      <c r="S7324" s="367">
        <v>18.27</v>
      </c>
      <c r="T7324" s="367">
        <v>9999.9999999999982</v>
      </c>
      <c r="U7324" s="384">
        <v>-35064.388580731713</v>
      </c>
      <c r="V7324" s="367">
        <v>1304.9999999999998</v>
      </c>
      <c r="W7324" s="367">
        <v>483333.33333333529</v>
      </c>
      <c r="X7324" s="384">
        <v>183898.43127340983</v>
      </c>
      <c r="Y7324" s="386">
        <v>1305.0000000000052</v>
      </c>
      <c r="Z7324" s="367"/>
      <c r="AA7324" s="367"/>
      <c r="AB7324" s="367"/>
      <c r="AC7324" s="367"/>
      <c r="AD7324" s="367"/>
      <c r="AE7324" s="367"/>
      <c r="AF7324" s="367"/>
      <c r="AG7324" s="367"/>
      <c r="AH7324" s="367"/>
      <c r="AI7324" s="367"/>
      <c r="AJ7324" s="367"/>
      <c r="AK7324" s="367"/>
      <c r="AL7324" s="367"/>
      <c r="AM7324" s="367"/>
      <c r="AN7324" s="367"/>
      <c r="AO7324" s="367"/>
      <c r="AP7324" s="367"/>
      <c r="AQ7324" s="367"/>
      <c r="AR7324" s="367"/>
      <c r="AS7324" s="367"/>
      <c r="AT7324" s="367"/>
    </row>
    <row r="7325" spans="2:46" ht="13.8">
      <c r="B7325" s="26">
        <v>48.499999999999851</v>
      </c>
      <c r="C7325" s="363">
        <v>1099.06892291903</v>
      </c>
      <c r="D7325" s="367">
        <v>1309.4999999999959</v>
      </c>
      <c r="E7325" s="367">
        <v>13534.883720930293</v>
      </c>
      <c r="F7325" s="367">
        <v>-232593.60302048241</v>
      </c>
      <c r="G7325" s="367">
        <v>1309.5000000000059</v>
      </c>
      <c r="H7325" s="367">
        <v>72750</v>
      </c>
      <c r="I7325" s="384">
        <v>-2847256.0226625316</v>
      </c>
      <c r="J7325" s="367">
        <v>1309.5</v>
      </c>
      <c r="K7325" s="367">
        <v>17636.363636363571</v>
      </c>
      <c r="L7325" s="384">
        <v>12851.192952000936</v>
      </c>
      <c r="M7325" s="367">
        <v>1309.4999999999952</v>
      </c>
      <c r="N7325" s="367">
        <v>291</v>
      </c>
      <c r="O7325" s="384">
        <v>-2182.5813930982686</v>
      </c>
      <c r="P7325" s="367">
        <v>18.987750000000002</v>
      </c>
      <c r="Q7325" s="367">
        <v>291</v>
      </c>
      <c r="R7325" s="384">
        <v>1170.7086698095634</v>
      </c>
      <c r="S7325" s="367">
        <v>18.333000000000002</v>
      </c>
      <c r="T7325" s="367">
        <v>10034.482758620688</v>
      </c>
      <c r="U7325" s="384">
        <v>-35908.315850132058</v>
      </c>
      <c r="V7325" s="367">
        <v>1309.5</v>
      </c>
      <c r="W7325" s="367">
        <v>485000.00000000198</v>
      </c>
      <c r="X7325" s="384">
        <v>184505.67754484384</v>
      </c>
      <c r="Y7325" s="386">
        <v>1309.5000000000052</v>
      </c>
      <c r="Z7325" s="367"/>
      <c r="AA7325" s="367"/>
      <c r="AB7325" s="367"/>
      <c r="AC7325" s="367"/>
      <c r="AD7325" s="367"/>
      <c r="AE7325" s="367"/>
      <c r="AF7325" s="367"/>
      <c r="AG7325" s="367"/>
      <c r="AH7325" s="367"/>
      <c r="AI7325" s="367"/>
      <c r="AJ7325" s="367"/>
      <c r="AK7325" s="367"/>
      <c r="AL7325" s="367"/>
      <c r="AM7325" s="367"/>
      <c r="AN7325" s="367"/>
      <c r="AO7325" s="367"/>
      <c r="AP7325" s="367"/>
      <c r="AQ7325" s="367"/>
      <c r="AR7325" s="367"/>
      <c r="AS7325" s="367"/>
      <c r="AT7325" s="367"/>
    </row>
    <row r="7326" spans="2:46" ht="13.8">
      <c r="B7326" s="26">
        <v>48.666666666666515</v>
      </c>
      <c r="C7326" s="363">
        <v>1102.8413053167317</v>
      </c>
      <c r="D7326" s="367">
        <v>1313.9999999999959</v>
      </c>
      <c r="E7326" s="367">
        <v>13581.39534883727</v>
      </c>
      <c r="F7326" s="367">
        <v>-234327.91342884829</v>
      </c>
      <c r="G7326" s="367">
        <v>1314.0000000000059</v>
      </c>
      <c r="H7326" s="367">
        <v>73000</v>
      </c>
      <c r="I7326" s="384">
        <v>-2868048.2569952901</v>
      </c>
      <c r="J7326" s="367">
        <v>1314</v>
      </c>
      <c r="K7326" s="367">
        <v>17696.969696969631</v>
      </c>
      <c r="L7326" s="384">
        <v>12179.640702341278</v>
      </c>
      <c r="M7326" s="367">
        <v>1313.9999999999952</v>
      </c>
      <c r="N7326" s="367">
        <v>292</v>
      </c>
      <c r="O7326" s="384">
        <v>-2201.6671845339197</v>
      </c>
      <c r="P7326" s="367">
        <v>19.053000000000001</v>
      </c>
      <c r="Q7326" s="367">
        <v>292</v>
      </c>
      <c r="R7326" s="384">
        <v>1169.2638717513964</v>
      </c>
      <c r="S7326" s="367">
        <v>18.395999999999997</v>
      </c>
      <c r="T7326" s="367">
        <v>10068.965517241379</v>
      </c>
      <c r="U7326" s="384">
        <v>-36757.212298808226</v>
      </c>
      <c r="V7326" s="367">
        <v>1314</v>
      </c>
      <c r="W7326" s="367">
        <v>486666.66666666867</v>
      </c>
      <c r="X7326" s="384">
        <v>185112.73903105309</v>
      </c>
      <c r="Y7326" s="386">
        <v>1314.0000000000055</v>
      </c>
      <c r="Z7326" s="367"/>
      <c r="AA7326" s="367"/>
      <c r="AB7326" s="367"/>
      <c r="AC7326" s="367"/>
      <c r="AD7326" s="367"/>
      <c r="AE7326" s="367"/>
      <c r="AF7326" s="367"/>
      <c r="AG7326" s="367"/>
      <c r="AH7326" s="367"/>
      <c r="AI7326" s="367"/>
      <c r="AJ7326" s="367"/>
      <c r="AK7326" s="367"/>
      <c r="AL7326" s="367"/>
      <c r="AM7326" s="367"/>
      <c r="AN7326" s="367"/>
      <c r="AO7326" s="367"/>
      <c r="AP7326" s="367"/>
      <c r="AQ7326" s="367"/>
      <c r="AR7326" s="367"/>
      <c r="AS7326" s="367"/>
      <c r="AT7326" s="367"/>
    </row>
    <row r="7327" spans="2:46" ht="13.8">
      <c r="B7327" s="26">
        <v>48.833333333333179</v>
      </c>
      <c r="C7327" s="363">
        <v>1106.6136569832468</v>
      </c>
      <c r="D7327" s="367">
        <v>1318.4999999999959</v>
      </c>
      <c r="E7327" s="367">
        <v>13627.906976744247</v>
      </c>
      <c r="F7327" s="367">
        <v>-236068.62808157265</v>
      </c>
      <c r="G7327" s="367">
        <v>1318.5000000000059</v>
      </c>
      <c r="H7327" s="367">
        <v>73250</v>
      </c>
      <c r="I7327" s="384">
        <v>-2888915.8875566456</v>
      </c>
      <c r="J7327" s="367">
        <v>1318.5</v>
      </c>
      <c r="K7327" s="367">
        <v>17757.575757575691</v>
      </c>
      <c r="L7327" s="384">
        <v>11503.186299087422</v>
      </c>
      <c r="M7327" s="367">
        <v>1318.4999999999952</v>
      </c>
      <c r="N7327" s="367">
        <v>293</v>
      </c>
      <c r="O7327" s="384">
        <v>-2220.8323287896683</v>
      </c>
      <c r="P7327" s="367">
        <v>19.11825</v>
      </c>
      <c r="Q7327" s="367">
        <v>293</v>
      </c>
      <c r="R7327" s="384">
        <v>1167.7816226527752</v>
      </c>
      <c r="S7327" s="367">
        <v>18.459</v>
      </c>
      <c r="T7327" s="367">
        <v>10103.448275862069</v>
      </c>
      <c r="U7327" s="384">
        <v>-37611.077926760277</v>
      </c>
      <c r="V7327" s="367">
        <v>1318.5</v>
      </c>
      <c r="W7327" s="367">
        <v>488333.33333333535</v>
      </c>
      <c r="X7327" s="384">
        <v>185719.61573203761</v>
      </c>
      <c r="Y7327" s="386">
        <v>1318.5000000000055</v>
      </c>
      <c r="Z7327" s="367"/>
      <c r="AA7327" s="367"/>
      <c r="AB7327" s="367"/>
      <c r="AC7327" s="367"/>
      <c r="AD7327" s="367"/>
      <c r="AE7327" s="367"/>
      <c r="AF7327" s="367"/>
      <c r="AG7327" s="367"/>
      <c r="AH7327" s="367"/>
      <c r="AI7327" s="367"/>
      <c r="AJ7327" s="367"/>
      <c r="AK7327" s="367"/>
      <c r="AL7327" s="367"/>
      <c r="AM7327" s="367"/>
      <c r="AN7327" s="367"/>
      <c r="AO7327" s="367"/>
      <c r="AP7327" s="367"/>
      <c r="AQ7327" s="367"/>
      <c r="AR7327" s="367"/>
      <c r="AS7327" s="367"/>
      <c r="AT7327" s="367"/>
    </row>
    <row r="7328" spans="2:46" ht="13.8">
      <c r="B7328" s="26">
        <v>48.999999999999844</v>
      </c>
      <c r="C7328" s="363">
        <v>1110.3859779185755</v>
      </c>
      <c r="D7328" s="367">
        <v>1322.9999999999959</v>
      </c>
      <c r="E7328" s="367">
        <v>13674.418604651224</v>
      </c>
      <c r="F7328" s="367">
        <v>-237815.74697865546</v>
      </c>
      <c r="G7328" s="367">
        <v>1323.0000000000059</v>
      </c>
      <c r="H7328" s="367">
        <v>73500</v>
      </c>
      <c r="I7328" s="384">
        <v>-2909858.9143465976</v>
      </c>
      <c r="J7328" s="367">
        <v>1323</v>
      </c>
      <c r="K7328" s="367">
        <v>17818.181818181751</v>
      </c>
      <c r="L7328" s="384">
        <v>10821.82974223937</v>
      </c>
      <c r="M7328" s="367">
        <v>1322.9999999999952</v>
      </c>
      <c r="N7328" s="367">
        <v>294</v>
      </c>
      <c r="O7328" s="384">
        <v>-2240.0768258655157</v>
      </c>
      <c r="P7328" s="367">
        <v>19.183500000000002</v>
      </c>
      <c r="Q7328" s="367">
        <v>294</v>
      </c>
      <c r="R7328" s="384">
        <v>1166.2619225137003</v>
      </c>
      <c r="S7328" s="367">
        <v>18.521999999999998</v>
      </c>
      <c r="T7328" s="367">
        <v>10137.931034482759</v>
      </c>
      <c r="U7328" s="384">
        <v>-38469.912733988225</v>
      </c>
      <c r="V7328" s="367">
        <v>1323.0000000000002</v>
      </c>
      <c r="W7328" s="367">
        <v>490000.00000000204</v>
      </c>
      <c r="X7328" s="384">
        <v>186326.30764779742</v>
      </c>
      <c r="Y7328" s="386">
        <v>1323.0000000000055</v>
      </c>
      <c r="Z7328" s="367"/>
      <c r="AA7328" s="367"/>
      <c r="AB7328" s="367"/>
      <c r="AC7328" s="367"/>
      <c r="AD7328" s="367"/>
      <c r="AE7328" s="367"/>
      <c r="AF7328" s="367"/>
      <c r="AG7328" s="367"/>
      <c r="AH7328" s="367"/>
      <c r="AI7328" s="367"/>
      <c r="AJ7328" s="367"/>
      <c r="AK7328" s="367"/>
      <c r="AL7328" s="367"/>
      <c r="AM7328" s="367"/>
      <c r="AN7328" s="367"/>
      <c r="AO7328" s="367"/>
      <c r="AP7328" s="367"/>
      <c r="AQ7328" s="367"/>
      <c r="AR7328" s="367"/>
      <c r="AS7328" s="367"/>
      <c r="AT7328" s="367"/>
    </row>
    <row r="7329" spans="2:46" ht="13.8">
      <c r="B7329" s="26">
        <v>49.166666666666508</v>
      </c>
      <c r="C7329" s="363">
        <v>1114.1582681227178</v>
      </c>
      <c r="D7329" s="367">
        <v>1327.4999999999957</v>
      </c>
      <c r="E7329" s="367">
        <v>13720.930232558201</v>
      </c>
      <c r="F7329" s="367">
        <v>-239569.27012009671</v>
      </c>
      <c r="G7329" s="367">
        <v>1327.5000000000059</v>
      </c>
      <c r="H7329" s="367">
        <v>73750</v>
      </c>
      <c r="I7329" s="384">
        <v>-2930877.3373651472</v>
      </c>
      <c r="J7329" s="367">
        <v>1327.5</v>
      </c>
      <c r="K7329" s="367">
        <v>17878.787878787811</v>
      </c>
      <c r="L7329" s="384">
        <v>10135.571031797159</v>
      </c>
      <c r="M7329" s="367">
        <v>1327.499999999995</v>
      </c>
      <c r="N7329" s="367">
        <v>295</v>
      </c>
      <c r="O7329" s="384">
        <v>-2259.4006757614602</v>
      </c>
      <c r="P7329" s="367">
        <v>19.248750000000001</v>
      </c>
      <c r="Q7329" s="367">
        <v>295</v>
      </c>
      <c r="R7329" s="384">
        <v>1164.7047713341706</v>
      </c>
      <c r="S7329" s="367">
        <v>18.585000000000001</v>
      </c>
      <c r="T7329" s="367">
        <v>10172.413793103449</v>
      </c>
      <c r="U7329" s="384">
        <v>-39333.716720492012</v>
      </c>
      <c r="V7329" s="367">
        <v>1327.5000000000002</v>
      </c>
      <c r="W7329" s="367">
        <v>491666.66666666872</v>
      </c>
      <c r="X7329" s="384">
        <v>186932.81477833245</v>
      </c>
      <c r="Y7329" s="386">
        <v>1327.5000000000055</v>
      </c>
      <c r="Z7329" s="367"/>
      <c r="AA7329" s="367"/>
      <c r="AB7329" s="367"/>
      <c r="AC7329" s="367"/>
      <c r="AD7329" s="367"/>
      <c r="AE7329" s="367"/>
      <c r="AF7329" s="367"/>
      <c r="AG7329" s="367"/>
      <c r="AH7329" s="367"/>
      <c r="AI7329" s="367"/>
      <c r="AJ7329" s="367"/>
      <c r="AK7329" s="367"/>
      <c r="AL7329" s="367"/>
      <c r="AM7329" s="367"/>
      <c r="AN7329" s="367"/>
      <c r="AO7329" s="367"/>
      <c r="AP7329" s="367"/>
      <c r="AQ7329" s="367"/>
      <c r="AR7329" s="367"/>
      <c r="AS7329" s="367"/>
      <c r="AT7329" s="367"/>
    </row>
    <row r="7330" spans="2:46" ht="13.8">
      <c r="B7330" s="26">
        <v>49.333333333333172</v>
      </c>
      <c r="C7330" s="363">
        <v>1117.9305275956735</v>
      </c>
      <c r="D7330" s="367">
        <v>1331.9999999999957</v>
      </c>
      <c r="E7330" s="367">
        <v>13767.441860465178</v>
      </c>
      <c r="F7330" s="367">
        <v>-241329.19750589645</v>
      </c>
      <c r="G7330" s="367">
        <v>1332.0000000000059</v>
      </c>
      <c r="H7330" s="367">
        <v>74000</v>
      </c>
      <c r="I7330" s="384">
        <v>-2951971.1566122933</v>
      </c>
      <c r="J7330" s="367">
        <v>1332</v>
      </c>
      <c r="K7330" s="367">
        <v>17939.393939393871</v>
      </c>
      <c r="L7330" s="384">
        <v>9444.4101677607177</v>
      </c>
      <c r="M7330" s="367">
        <v>1331.999999999995</v>
      </c>
      <c r="N7330" s="367">
        <v>296</v>
      </c>
      <c r="O7330" s="384">
        <v>-2278.8038784775026</v>
      </c>
      <c r="P7330" s="367">
        <v>19.314</v>
      </c>
      <c r="Q7330" s="367">
        <v>296</v>
      </c>
      <c r="R7330" s="384">
        <v>1163.1101691141869</v>
      </c>
      <c r="S7330" s="367">
        <v>18.648</v>
      </c>
      <c r="T7330" s="367">
        <v>10206.896551724139</v>
      </c>
      <c r="U7330" s="384">
        <v>-40202.489886271665</v>
      </c>
      <c r="V7330" s="367">
        <v>1332.0000000000002</v>
      </c>
      <c r="W7330" s="367">
        <v>493333.33333333541</v>
      </c>
      <c r="X7330" s="384">
        <v>187539.13712364281</v>
      </c>
      <c r="Y7330" s="386">
        <v>1332.0000000000055</v>
      </c>
      <c r="Z7330" s="367"/>
      <c r="AA7330" s="367"/>
      <c r="AB7330" s="367"/>
      <c r="AC7330" s="367"/>
      <c r="AD7330" s="367"/>
      <c r="AE7330" s="367"/>
      <c r="AF7330" s="367"/>
      <c r="AG7330" s="367"/>
      <c r="AH7330" s="367"/>
      <c r="AI7330" s="367"/>
      <c r="AJ7330" s="367"/>
      <c r="AK7330" s="367"/>
      <c r="AL7330" s="367"/>
      <c r="AM7330" s="367"/>
      <c r="AN7330" s="367"/>
      <c r="AO7330" s="367"/>
      <c r="AP7330" s="367"/>
      <c r="AQ7330" s="367"/>
      <c r="AR7330" s="367"/>
      <c r="AS7330" s="367"/>
      <c r="AT7330" s="367"/>
    </row>
    <row r="7331" spans="2:46" ht="13.8">
      <c r="B7331" s="26">
        <v>49.499999999999837</v>
      </c>
      <c r="C7331" s="363">
        <v>1121.7027563374429</v>
      </c>
      <c r="D7331" s="367">
        <v>1336.4999999999957</v>
      </c>
      <c r="E7331" s="367">
        <v>13813.953488372155</v>
      </c>
      <c r="F7331" s="367">
        <v>-243095.52913605477</v>
      </c>
      <c r="G7331" s="367">
        <v>1336.5000000000061</v>
      </c>
      <c r="H7331" s="367">
        <v>74250</v>
      </c>
      <c r="I7331" s="384">
        <v>-2973140.3720880365</v>
      </c>
      <c r="J7331" s="367">
        <v>1336.5</v>
      </c>
      <c r="K7331" s="367">
        <v>17999.999999999931</v>
      </c>
      <c r="L7331" s="384">
        <v>8748.3471501300828</v>
      </c>
      <c r="M7331" s="367">
        <v>1336.499999999995</v>
      </c>
      <c r="N7331" s="367">
        <v>297</v>
      </c>
      <c r="O7331" s="384">
        <v>-2298.2864340136434</v>
      </c>
      <c r="P7331" s="367">
        <v>19.379250000000003</v>
      </c>
      <c r="Q7331" s="367">
        <v>297</v>
      </c>
      <c r="R7331" s="384">
        <v>1161.4781158537492</v>
      </c>
      <c r="S7331" s="367">
        <v>18.711000000000002</v>
      </c>
      <c r="T7331" s="367">
        <v>10241.37931034483</v>
      </c>
      <c r="U7331" s="384">
        <v>-41076.232231327194</v>
      </c>
      <c r="V7331" s="367">
        <v>1336.5000000000002</v>
      </c>
      <c r="W7331" s="367">
        <v>495000.0000000021</v>
      </c>
      <c r="X7331" s="384">
        <v>188145.27468372844</v>
      </c>
      <c r="Y7331" s="386">
        <v>1336.5000000000057</v>
      </c>
      <c r="Z7331" s="367"/>
      <c r="AA7331" s="367"/>
      <c r="AB7331" s="367"/>
      <c r="AC7331" s="367"/>
      <c r="AD7331" s="367"/>
      <c r="AE7331" s="367"/>
      <c r="AF7331" s="367"/>
      <c r="AG7331" s="367"/>
      <c r="AH7331" s="367"/>
      <c r="AI7331" s="367"/>
      <c r="AJ7331" s="367"/>
      <c r="AK7331" s="367"/>
      <c r="AL7331" s="367"/>
      <c r="AM7331" s="367"/>
      <c r="AN7331" s="367"/>
      <c r="AO7331" s="367"/>
      <c r="AP7331" s="367"/>
      <c r="AQ7331" s="367"/>
      <c r="AR7331" s="367"/>
      <c r="AS7331" s="367"/>
      <c r="AT7331" s="367"/>
    </row>
    <row r="7332" spans="2:46" ht="13.8">
      <c r="B7332" s="26">
        <v>49.666666666666501</v>
      </c>
      <c r="C7332" s="363">
        <v>1125.4749543480254</v>
      </c>
      <c r="D7332" s="367">
        <v>1340.9999999999955</v>
      </c>
      <c r="E7332" s="367">
        <v>13860.465116279132</v>
      </c>
      <c r="F7332" s="367">
        <v>-244868.26501057146</v>
      </c>
      <c r="G7332" s="367">
        <v>1341.0000000000061</v>
      </c>
      <c r="H7332" s="367">
        <v>74500</v>
      </c>
      <c r="I7332" s="384">
        <v>-2994384.9837923767</v>
      </c>
      <c r="J7332" s="367">
        <v>1341</v>
      </c>
      <c r="K7332" s="367">
        <v>18060.606060605991</v>
      </c>
      <c r="L7332" s="384">
        <v>8047.3819789052532</v>
      </c>
      <c r="M7332" s="367">
        <v>1340.999999999995</v>
      </c>
      <c r="N7332" s="367">
        <v>298</v>
      </c>
      <c r="O7332" s="384">
        <v>-2317.8483423698817</v>
      </c>
      <c r="P7332" s="367">
        <v>19.444500000000001</v>
      </c>
      <c r="Q7332" s="367">
        <v>298</v>
      </c>
      <c r="R7332" s="384">
        <v>1159.8086115528574</v>
      </c>
      <c r="S7332" s="367">
        <v>18.774000000000001</v>
      </c>
      <c r="T7332" s="367">
        <v>10275.86206896552</v>
      </c>
      <c r="U7332" s="384">
        <v>-41954.943755658634</v>
      </c>
      <c r="V7332" s="367">
        <v>1341.0000000000005</v>
      </c>
      <c r="W7332" s="367">
        <v>496666.66666666878</v>
      </c>
      <c r="X7332" s="384">
        <v>188751.22745858927</v>
      </c>
      <c r="Y7332" s="386">
        <v>1341.0000000000057</v>
      </c>
      <c r="Z7332" s="367"/>
      <c r="AA7332" s="367"/>
      <c r="AB7332" s="367"/>
      <c r="AC7332" s="367"/>
      <c r="AD7332" s="367"/>
      <c r="AE7332" s="367"/>
      <c r="AF7332" s="367"/>
      <c r="AG7332" s="367"/>
      <c r="AH7332" s="367"/>
      <c r="AI7332" s="367"/>
      <c r="AJ7332" s="367"/>
      <c r="AK7332" s="367"/>
      <c r="AL7332" s="367"/>
      <c r="AM7332" s="367"/>
      <c r="AN7332" s="367"/>
      <c r="AO7332" s="367"/>
      <c r="AP7332" s="367"/>
      <c r="AQ7332" s="367"/>
      <c r="AR7332" s="367"/>
      <c r="AS7332" s="367"/>
      <c r="AT7332" s="367"/>
    </row>
    <row r="7333" spans="2:46" ht="13.8">
      <c r="B7333" s="26">
        <v>49.833333333333165</v>
      </c>
      <c r="C7333" s="363">
        <v>1129.2471216274221</v>
      </c>
      <c r="D7333" s="367">
        <v>1345.4999999999955</v>
      </c>
      <c r="E7333" s="367">
        <v>13906.976744186109</v>
      </c>
      <c r="F7333" s="367">
        <v>-246647.40512944662</v>
      </c>
      <c r="G7333" s="367">
        <v>1345.5000000000061</v>
      </c>
      <c r="H7333" s="367">
        <v>74750</v>
      </c>
      <c r="I7333" s="384">
        <v>-3015704.9917253139</v>
      </c>
      <c r="J7333" s="367">
        <v>1345.5</v>
      </c>
      <c r="K7333" s="367">
        <v>18121.212121212051</v>
      </c>
      <c r="L7333" s="384">
        <v>7341.5146540862288</v>
      </c>
      <c r="M7333" s="367">
        <v>1345.499999999995</v>
      </c>
      <c r="N7333" s="367">
        <v>299</v>
      </c>
      <c r="O7333" s="384">
        <v>-2337.489603546217</v>
      </c>
      <c r="P7333" s="367">
        <v>19.50975</v>
      </c>
      <c r="Q7333" s="367">
        <v>299</v>
      </c>
      <c r="R7333" s="384">
        <v>1158.101656211511</v>
      </c>
      <c r="S7333" s="367">
        <v>18.837</v>
      </c>
      <c r="T7333" s="367">
        <v>10310.34482758621</v>
      </c>
      <c r="U7333" s="384">
        <v>-42838.624459265899</v>
      </c>
      <c r="V7333" s="367">
        <v>1345.5000000000005</v>
      </c>
      <c r="W7333" s="367">
        <v>498333.33333333547</v>
      </c>
      <c r="X7333" s="384">
        <v>189356.99544822547</v>
      </c>
      <c r="Y7333" s="386">
        <v>1345.5000000000057</v>
      </c>
      <c r="Z7333" s="367"/>
      <c r="AA7333" s="367"/>
      <c r="AB7333" s="367"/>
      <c r="AC7333" s="367"/>
      <c r="AD7333" s="367"/>
      <c r="AE7333" s="367"/>
      <c r="AF7333" s="367"/>
      <c r="AG7333" s="367"/>
      <c r="AH7333" s="367"/>
      <c r="AI7333" s="367"/>
      <c r="AJ7333" s="367"/>
      <c r="AK7333" s="367"/>
      <c r="AL7333" s="367"/>
      <c r="AM7333" s="367"/>
      <c r="AN7333" s="367"/>
      <c r="AO7333" s="367"/>
      <c r="AP7333" s="367"/>
      <c r="AQ7333" s="367"/>
      <c r="AR7333" s="367"/>
      <c r="AS7333" s="367"/>
      <c r="AT7333" s="367"/>
    </row>
    <row r="7334" spans="2:46" ht="13.8">
      <c r="B7334" s="26">
        <v>49.999999999999829</v>
      </c>
      <c r="C7334" s="363">
        <v>1133.0192581756319</v>
      </c>
      <c r="D7334" s="367">
        <v>1349.9999999999955</v>
      </c>
      <c r="E7334" s="367">
        <v>13953.488372093087</v>
      </c>
      <c r="F7334" s="367">
        <v>-248432.94949268026</v>
      </c>
      <c r="G7334" s="367">
        <v>1350.0000000000061</v>
      </c>
      <c r="H7334" s="367">
        <v>75000</v>
      </c>
      <c r="I7334" s="384">
        <v>-3037100.3958868482</v>
      </c>
      <c r="J7334" s="367">
        <v>1350</v>
      </c>
      <c r="K7334" s="367">
        <v>18181.818181818111</v>
      </c>
      <c r="L7334" s="384">
        <v>6630.7451756730088</v>
      </c>
      <c r="M7334" s="367">
        <v>1349.999999999995</v>
      </c>
      <c r="N7334" s="367">
        <v>300</v>
      </c>
      <c r="O7334" s="384">
        <v>-2357.2102175426508</v>
      </c>
      <c r="P7334" s="367">
        <v>19.574999999999999</v>
      </c>
      <c r="Q7334" s="367">
        <v>300</v>
      </c>
      <c r="R7334" s="384">
        <v>1156.357249829711</v>
      </c>
      <c r="S7334" s="367">
        <v>18.899999999999999</v>
      </c>
      <c r="T7334" s="367">
        <v>10344.8275862069</v>
      </c>
      <c r="U7334" s="384">
        <v>-43727.274342149038</v>
      </c>
      <c r="V7334" s="367">
        <v>1350.0000000000005</v>
      </c>
      <c r="W7334" s="367">
        <v>500000.00000000215</v>
      </c>
      <c r="X7334" s="384">
        <v>189962.57865263688</v>
      </c>
      <c r="Y7334" s="386">
        <v>1350.0000000000057</v>
      </c>
      <c r="Z7334" s="367"/>
      <c r="AA7334" s="367"/>
      <c r="AB7334" s="367"/>
      <c r="AC7334" s="367"/>
      <c r="AD7334" s="367"/>
      <c r="AE7334" s="367"/>
      <c r="AF7334" s="367"/>
      <c r="AG7334" s="367"/>
      <c r="AH7334" s="367"/>
      <c r="AI7334" s="367"/>
      <c r="AJ7334" s="367"/>
      <c r="AK7334" s="367"/>
      <c r="AL7334" s="367"/>
      <c r="AM7334" s="367"/>
      <c r="AN7334" s="367"/>
      <c r="AO7334" s="367"/>
      <c r="AP7334" s="367"/>
      <c r="AQ7334" s="367"/>
      <c r="AR7334" s="367"/>
      <c r="AS7334" s="367"/>
      <c r="AT7334" s="367"/>
    </row>
    <row r="7335" spans="2:46" ht="13.8">
      <c r="B7335" s="26">
        <v>50.166666666666494</v>
      </c>
      <c r="C7335" s="363">
        <v>1136.7913639926558</v>
      </c>
      <c r="D7335" s="367">
        <v>1354.4999999999955</v>
      </c>
      <c r="E7335" s="367">
        <v>14000.000000000064</v>
      </c>
      <c r="F7335" s="367">
        <v>-250224.89810027232</v>
      </c>
      <c r="G7335" s="367">
        <v>1354.5000000000061</v>
      </c>
      <c r="H7335" s="367">
        <v>75250</v>
      </c>
      <c r="I7335" s="384">
        <v>-3058571.1962769791</v>
      </c>
      <c r="J7335" s="367">
        <v>1354.5</v>
      </c>
      <c r="K7335" s="367">
        <v>18242.424242424171</v>
      </c>
      <c r="L7335" s="384">
        <v>5915.0735436656305</v>
      </c>
      <c r="M7335" s="367">
        <v>1354.4999999999948</v>
      </c>
      <c r="N7335" s="367">
        <v>301</v>
      </c>
      <c r="O7335" s="384">
        <v>-2377.0101843591833</v>
      </c>
      <c r="P7335" s="367">
        <v>19.640250000000002</v>
      </c>
      <c r="Q7335" s="367">
        <v>301</v>
      </c>
      <c r="R7335" s="384">
        <v>1154.5753924074563</v>
      </c>
      <c r="S7335" s="367">
        <v>18.963000000000001</v>
      </c>
      <c r="T7335" s="367">
        <v>10379.310344827591</v>
      </c>
      <c r="U7335" s="384">
        <v>-44620.893404308088</v>
      </c>
      <c r="V7335" s="367">
        <v>1354.5000000000007</v>
      </c>
      <c r="W7335" s="367">
        <v>501666.66666666884</v>
      </c>
      <c r="X7335" s="384">
        <v>190567.97707182349</v>
      </c>
      <c r="Y7335" s="386">
        <v>1354.5000000000057</v>
      </c>
      <c r="Z7335" s="367"/>
      <c r="AA7335" s="367"/>
      <c r="AB7335" s="367"/>
      <c r="AC7335" s="367"/>
      <c r="AD7335" s="367"/>
      <c r="AE7335" s="367"/>
      <c r="AF7335" s="367"/>
      <c r="AG7335" s="367"/>
      <c r="AH7335" s="367"/>
      <c r="AI7335" s="367"/>
      <c r="AJ7335" s="367"/>
      <c r="AK7335" s="367"/>
      <c r="AL7335" s="367"/>
      <c r="AM7335" s="367"/>
      <c r="AN7335" s="367"/>
      <c r="AO7335" s="367"/>
      <c r="AP7335" s="367"/>
      <c r="AQ7335" s="367"/>
      <c r="AR7335" s="367"/>
      <c r="AS7335" s="367"/>
      <c r="AT7335" s="367"/>
    </row>
    <row r="7336" spans="2:46" ht="13.8">
      <c r="B7336" s="26">
        <v>50.333333333333158</v>
      </c>
      <c r="C7336" s="363">
        <v>1140.5634390784924</v>
      </c>
      <c r="D7336" s="367">
        <v>1358.9999999999952</v>
      </c>
      <c r="E7336" s="367">
        <v>14046.511627907041</v>
      </c>
      <c r="F7336" s="367">
        <v>-252023.25095222291</v>
      </c>
      <c r="G7336" s="367">
        <v>1359.0000000000061</v>
      </c>
      <c r="H7336" s="367">
        <v>75500</v>
      </c>
      <c r="I7336" s="384">
        <v>-3080117.3928957069</v>
      </c>
      <c r="J7336" s="367">
        <v>1359</v>
      </c>
      <c r="K7336" s="367">
        <v>18303.030303030231</v>
      </c>
      <c r="L7336" s="384">
        <v>5194.4997580640211</v>
      </c>
      <c r="M7336" s="367">
        <v>1358.9999999999948</v>
      </c>
      <c r="N7336" s="367">
        <v>302</v>
      </c>
      <c r="O7336" s="384">
        <v>-2396.8895039958124</v>
      </c>
      <c r="P7336" s="367">
        <v>19.705500000000001</v>
      </c>
      <c r="Q7336" s="367">
        <v>302</v>
      </c>
      <c r="R7336" s="384">
        <v>1152.7560839447476</v>
      </c>
      <c r="S7336" s="367">
        <v>19.026</v>
      </c>
      <c r="T7336" s="367">
        <v>10413.793103448281</v>
      </c>
      <c r="U7336" s="384">
        <v>-45519.481645742962</v>
      </c>
      <c r="V7336" s="367">
        <v>1359.0000000000007</v>
      </c>
      <c r="W7336" s="367">
        <v>503333.33333333553</v>
      </c>
      <c r="X7336" s="384">
        <v>191173.19070578544</v>
      </c>
      <c r="Y7336" s="386">
        <v>1359.0000000000059</v>
      </c>
      <c r="Z7336" s="367"/>
      <c r="AA7336" s="367"/>
      <c r="AB7336" s="367"/>
      <c r="AC7336" s="367"/>
      <c r="AD7336" s="367"/>
      <c r="AE7336" s="367"/>
      <c r="AF7336" s="367"/>
      <c r="AG7336" s="367"/>
      <c r="AH7336" s="367"/>
      <c r="AI7336" s="367"/>
      <c r="AJ7336" s="367"/>
      <c r="AK7336" s="367"/>
      <c r="AL7336" s="367"/>
      <c r="AM7336" s="367"/>
      <c r="AN7336" s="367"/>
      <c r="AO7336" s="367"/>
      <c r="AP7336" s="367"/>
      <c r="AQ7336" s="367"/>
      <c r="AR7336" s="367"/>
      <c r="AS7336" s="367"/>
      <c r="AT7336" s="367"/>
    </row>
    <row r="7337" spans="2:46" ht="13.8">
      <c r="B7337" s="26">
        <v>50.499999999999822</v>
      </c>
      <c r="C7337" s="363">
        <v>1144.3354834331431</v>
      </c>
      <c r="D7337" s="367">
        <v>1363.4999999999952</v>
      </c>
      <c r="E7337" s="367">
        <v>14093.023255814018</v>
      </c>
      <c r="F7337" s="367">
        <v>-253828.00804853198</v>
      </c>
      <c r="G7337" s="367">
        <v>1363.5000000000061</v>
      </c>
      <c r="H7337" s="367">
        <v>75750</v>
      </c>
      <c r="I7337" s="384">
        <v>-3101738.9857430323</v>
      </c>
      <c r="J7337" s="367">
        <v>1363.5</v>
      </c>
      <c r="K7337" s="367">
        <v>18363.636363636291</v>
      </c>
      <c r="L7337" s="384">
        <v>4469.023818868216</v>
      </c>
      <c r="M7337" s="367">
        <v>1363.4999999999948</v>
      </c>
      <c r="N7337" s="367">
        <v>303</v>
      </c>
      <c r="O7337" s="384">
        <v>-2416.8481764525391</v>
      </c>
      <c r="P7337" s="367">
        <v>19.77075</v>
      </c>
      <c r="Q7337" s="367">
        <v>303</v>
      </c>
      <c r="R7337" s="384">
        <v>1150.8993244415847</v>
      </c>
      <c r="S7337" s="367">
        <v>19.089000000000002</v>
      </c>
      <c r="T7337" s="367">
        <v>10448.275862068971</v>
      </c>
      <c r="U7337" s="384">
        <v>-46423.039066453719</v>
      </c>
      <c r="V7337" s="367">
        <v>1363.5000000000007</v>
      </c>
      <c r="W7337" s="367">
        <v>505000.00000000221</v>
      </c>
      <c r="X7337" s="384">
        <v>191778.21955452269</v>
      </c>
      <c r="Y7337" s="386">
        <v>1363.5000000000059</v>
      </c>
      <c r="Z7337" s="367"/>
      <c r="AA7337" s="367"/>
      <c r="AB7337" s="367"/>
      <c r="AC7337" s="367"/>
      <c r="AD7337" s="367"/>
      <c r="AE7337" s="367"/>
      <c r="AF7337" s="367"/>
      <c r="AG7337" s="367"/>
      <c r="AH7337" s="367"/>
      <c r="AI7337" s="367"/>
      <c r="AJ7337" s="367"/>
      <c r="AK7337" s="367"/>
      <c r="AL7337" s="367"/>
      <c r="AM7337" s="367"/>
      <c r="AN7337" s="367"/>
      <c r="AO7337" s="367"/>
      <c r="AP7337" s="367"/>
      <c r="AQ7337" s="367"/>
      <c r="AR7337" s="367"/>
      <c r="AS7337" s="367"/>
      <c r="AT7337" s="367"/>
    </row>
    <row r="7338" spans="2:46" ht="13.8">
      <c r="B7338" s="26">
        <v>50.666666666666487</v>
      </c>
      <c r="C7338" s="363">
        <v>1148.1074970566071</v>
      </c>
      <c r="D7338" s="367">
        <v>1367.9999999999952</v>
      </c>
      <c r="E7338" s="367">
        <v>14139.534883720995</v>
      </c>
      <c r="F7338" s="367">
        <v>-255639.16938919949</v>
      </c>
      <c r="G7338" s="367">
        <v>1368.0000000000061</v>
      </c>
      <c r="H7338" s="367">
        <v>76000</v>
      </c>
      <c r="I7338" s="384">
        <v>-3123435.9748189533</v>
      </c>
      <c r="J7338" s="367">
        <v>1368</v>
      </c>
      <c r="K7338" s="367">
        <v>18424.242424242351</v>
      </c>
      <c r="L7338" s="384">
        <v>3738.6457260782176</v>
      </c>
      <c r="M7338" s="367">
        <v>1367.9999999999948</v>
      </c>
      <c r="N7338" s="367">
        <v>304</v>
      </c>
      <c r="O7338" s="384">
        <v>-2436.886201729365</v>
      </c>
      <c r="P7338" s="367">
        <v>19.836000000000002</v>
      </c>
      <c r="Q7338" s="367">
        <v>304</v>
      </c>
      <c r="R7338" s="384">
        <v>1149.0051138979677</v>
      </c>
      <c r="S7338" s="367">
        <v>19.152000000000001</v>
      </c>
      <c r="T7338" s="367">
        <v>10482.758620689661</v>
      </c>
      <c r="U7338" s="384">
        <v>-47331.565666440336</v>
      </c>
      <c r="V7338" s="367">
        <v>1368.0000000000007</v>
      </c>
      <c r="W7338" s="367">
        <v>506666.6666666689</v>
      </c>
      <c r="X7338" s="384">
        <v>192383.06361803517</v>
      </c>
      <c r="Y7338" s="386">
        <v>1368.0000000000059</v>
      </c>
      <c r="Z7338" s="367"/>
      <c r="AA7338" s="367"/>
      <c r="AB7338" s="367"/>
      <c r="AC7338" s="367"/>
      <c r="AD7338" s="367"/>
      <c r="AE7338" s="367"/>
      <c r="AF7338" s="367"/>
      <c r="AG7338" s="367"/>
      <c r="AH7338" s="367"/>
      <c r="AI7338" s="367"/>
      <c r="AJ7338" s="367"/>
      <c r="AK7338" s="367"/>
      <c r="AL7338" s="367"/>
      <c r="AM7338" s="367"/>
      <c r="AN7338" s="367"/>
      <c r="AO7338" s="367"/>
      <c r="AP7338" s="367"/>
      <c r="AQ7338" s="367"/>
      <c r="AR7338" s="367"/>
      <c r="AS7338" s="367"/>
      <c r="AT7338" s="367"/>
    </row>
    <row r="7339" spans="2:46" ht="13.8">
      <c r="B7339" s="26">
        <v>50.833333333333151</v>
      </c>
      <c r="C7339" s="363">
        <v>1151.8794799488849</v>
      </c>
      <c r="D7339" s="367">
        <v>1372.4999999999952</v>
      </c>
      <c r="E7339" s="367">
        <v>14186.046511627972</v>
      </c>
      <c r="F7339" s="367">
        <v>-257456.73497422558</v>
      </c>
      <c r="G7339" s="367">
        <v>1372.5000000000064</v>
      </c>
      <c r="H7339" s="367">
        <v>76250</v>
      </c>
      <c r="I7339" s="384">
        <v>-3145208.3601234723</v>
      </c>
      <c r="J7339" s="367">
        <v>1372.5</v>
      </c>
      <c r="K7339" s="367">
        <v>18484.848484848411</v>
      </c>
      <c r="L7339" s="384">
        <v>3003.3654796940241</v>
      </c>
      <c r="M7339" s="367">
        <v>1372.4999999999948</v>
      </c>
      <c r="N7339" s="367">
        <v>305</v>
      </c>
      <c r="O7339" s="384">
        <v>-2457.0035798262875</v>
      </c>
      <c r="P7339" s="367">
        <v>19.901250000000001</v>
      </c>
      <c r="Q7339" s="367">
        <v>305</v>
      </c>
      <c r="R7339" s="384">
        <v>1147.0734523138965</v>
      </c>
      <c r="S7339" s="367">
        <v>19.215</v>
      </c>
      <c r="T7339" s="367">
        <v>10517.241379310351</v>
      </c>
      <c r="U7339" s="384">
        <v>-48245.061445702871</v>
      </c>
      <c r="V7339" s="367">
        <v>1372.5000000000009</v>
      </c>
      <c r="W7339" s="367">
        <v>508333.33333333558</v>
      </c>
      <c r="X7339" s="384">
        <v>192987.7228963229</v>
      </c>
      <c r="Y7339" s="386">
        <v>1372.5000000000059</v>
      </c>
      <c r="Z7339" s="367"/>
      <c r="AA7339" s="367"/>
      <c r="AB7339" s="367"/>
      <c r="AC7339" s="367"/>
      <c r="AD7339" s="367"/>
      <c r="AE7339" s="367"/>
      <c r="AF7339" s="367"/>
      <c r="AG7339" s="367"/>
      <c r="AH7339" s="367"/>
      <c r="AI7339" s="367"/>
      <c r="AJ7339" s="367"/>
      <c r="AK7339" s="367"/>
      <c r="AL7339" s="367"/>
      <c r="AM7339" s="367"/>
      <c r="AN7339" s="367"/>
      <c r="AO7339" s="367"/>
      <c r="AP7339" s="367"/>
      <c r="AQ7339" s="367"/>
      <c r="AR7339" s="367"/>
      <c r="AS7339" s="367"/>
      <c r="AT7339" s="367"/>
    </row>
    <row r="7340" spans="2:46" ht="13.8">
      <c r="B7340" s="26">
        <v>50.999999999999815</v>
      </c>
      <c r="C7340" s="363">
        <v>1155.651432109976</v>
      </c>
      <c r="D7340" s="367">
        <v>1376.999999999995</v>
      </c>
      <c r="E7340" s="367">
        <v>14232.558139534949</v>
      </c>
      <c r="F7340" s="367">
        <v>-259280.70480361005</v>
      </c>
      <c r="G7340" s="367">
        <v>1377.0000000000064</v>
      </c>
      <c r="H7340" s="367">
        <v>76500</v>
      </c>
      <c r="I7340" s="384">
        <v>-3167056.1416565888</v>
      </c>
      <c r="J7340" s="367">
        <v>1377</v>
      </c>
      <c r="K7340" s="367">
        <v>18545.454545454471</v>
      </c>
      <c r="L7340" s="384">
        <v>2263.1830797156354</v>
      </c>
      <c r="M7340" s="367">
        <v>1376.9999999999948</v>
      </c>
      <c r="N7340" s="367">
        <v>306</v>
      </c>
      <c r="O7340" s="384">
        <v>-2477.2003107433084</v>
      </c>
      <c r="P7340" s="367">
        <v>19.9665</v>
      </c>
      <c r="Q7340" s="367">
        <v>306</v>
      </c>
      <c r="R7340" s="384">
        <v>1145.1043396893713</v>
      </c>
      <c r="S7340" s="367">
        <v>19.277999999999999</v>
      </c>
      <c r="T7340" s="367">
        <v>10551.724137931042</v>
      </c>
      <c r="U7340" s="384">
        <v>-49163.526404241231</v>
      </c>
      <c r="V7340" s="367">
        <v>1377.0000000000009</v>
      </c>
      <c r="W7340" s="367">
        <v>510000.00000000227</v>
      </c>
      <c r="X7340" s="384">
        <v>193592.19738938595</v>
      </c>
      <c r="Y7340" s="386">
        <v>1377.0000000000059</v>
      </c>
      <c r="Z7340" s="367"/>
      <c r="AA7340" s="367"/>
      <c r="AB7340" s="367"/>
      <c r="AC7340" s="367"/>
      <c r="AD7340" s="367"/>
      <c r="AE7340" s="367"/>
      <c r="AF7340" s="367"/>
      <c r="AG7340" s="367"/>
      <c r="AH7340" s="367"/>
      <c r="AI7340" s="367"/>
      <c r="AJ7340" s="367"/>
      <c r="AK7340" s="367"/>
      <c r="AL7340" s="367"/>
      <c r="AM7340" s="367"/>
      <c r="AN7340" s="367"/>
      <c r="AO7340" s="367"/>
      <c r="AP7340" s="367"/>
      <c r="AQ7340" s="367"/>
      <c r="AR7340" s="367"/>
      <c r="AS7340" s="367"/>
      <c r="AT7340" s="367"/>
    </row>
    <row r="7341" spans="2:46" ht="13.8">
      <c r="B7341" s="26">
        <v>51.16666666666648</v>
      </c>
      <c r="C7341" s="363">
        <v>1159.423353539881</v>
      </c>
      <c r="D7341" s="367">
        <v>1381.499999999995</v>
      </c>
      <c r="E7341" s="367">
        <v>14279.069767441926</v>
      </c>
      <c r="F7341" s="367">
        <v>-261111.07887735293</v>
      </c>
      <c r="G7341" s="367">
        <v>1381.5000000000064</v>
      </c>
      <c r="H7341" s="367">
        <v>76750</v>
      </c>
      <c r="I7341" s="384">
        <v>-3188979.3194183013</v>
      </c>
      <c r="J7341" s="367">
        <v>1381.5</v>
      </c>
      <c r="K7341" s="367">
        <v>18606.060606060531</v>
      </c>
      <c r="L7341" s="384">
        <v>1518.0985261430897</v>
      </c>
      <c r="M7341" s="367">
        <v>1381.4999999999945</v>
      </c>
      <c r="N7341" s="367">
        <v>307</v>
      </c>
      <c r="O7341" s="384">
        <v>-2497.4763944804263</v>
      </c>
      <c r="P7341" s="367">
        <v>20.031749999999999</v>
      </c>
      <c r="Q7341" s="367">
        <v>307</v>
      </c>
      <c r="R7341" s="384">
        <v>1143.0977760243918</v>
      </c>
      <c r="S7341" s="367">
        <v>19.340999999999998</v>
      </c>
      <c r="T7341" s="367">
        <v>10586.206896551732</v>
      </c>
      <c r="U7341" s="384">
        <v>-50086.960542055458</v>
      </c>
      <c r="V7341" s="367">
        <v>1381.5000000000009</v>
      </c>
      <c r="W7341" s="367">
        <v>511666.66666666896</v>
      </c>
      <c r="X7341" s="384">
        <v>194196.48709722422</v>
      </c>
      <c r="Y7341" s="386">
        <v>1381.5000000000061</v>
      </c>
      <c r="Z7341" s="367"/>
      <c r="AA7341" s="367"/>
      <c r="AB7341" s="367"/>
      <c r="AC7341" s="367"/>
      <c r="AD7341" s="367"/>
      <c r="AE7341" s="367"/>
      <c r="AF7341" s="367"/>
      <c r="AG7341" s="367"/>
      <c r="AH7341" s="367"/>
      <c r="AI7341" s="367"/>
      <c r="AJ7341" s="367"/>
      <c r="AK7341" s="367"/>
      <c r="AL7341" s="367"/>
      <c r="AM7341" s="367"/>
      <c r="AN7341" s="367"/>
      <c r="AO7341" s="367"/>
      <c r="AP7341" s="367"/>
      <c r="AQ7341" s="367"/>
      <c r="AR7341" s="367"/>
      <c r="AS7341" s="367"/>
      <c r="AT7341" s="367"/>
    </row>
    <row r="7342" spans="2:46" ht="13.8">
      <c r="B7342" s="26">
        <v>51.333333333333144</v>
      </c>
      <c r="C7342" s="363">
        <v>1163.1952442385991</v>
      </c>
      <c r="D7342" s="367">
        <v>1385.999999999995</v>
      </c>
      <c r="E7342" s="367">
        <v>14325.581395348903</v>
      </c>
      <c r="F7342" s="367">
        <v>-262947.85719545436</v>
      </c>
      <c r="G7342" s="367">
        <v>1386.0000000000064</v>
      </c>
      <c r="H7342" s="367">
        <v>77000</v>
      </c>
      <c r="I7342" s="384">
        <v>-3210977.8934086105</v>
      </c>
      <c r="J7342" s="367">
        <v>1386</v>
      </c>
      <c r="K7342" s="367">
        <v>18666.666666666591</v>
      </c>
      <c r="L7342" s="384">
        <v>768.11181897631116</v>
      </c>
      <c r="M7342" s="367">
        <v>1385.9999999999945</v>
      </c>
      <c r="N7342" s="367">
        <v>308</v>
      </c>
      <c r="O7342" s="384">
        <v>-2517.8318310376435</v>
      </c>
      <c r="P7342" s="367">
        <v>20.097000000000001</v>
      </c>
      <c r="Q7342" s="367">
        <v>308</v>
      </c>
      <c r="R7342" s="384">
        <v>1141.0537613189581</v>
      </c>
      <c r="S7342" s="367">
        <v>19.404</v>
      </c>
      <c r="T7342" s="367">
        <v>10620.689655172422</v>
      </c>
      <c r="U7342" s="384">
        <v>-51015.36385914556</v>
      </c>
      <c r="V7342" s="367">
        <v>1386.0000000000009</v>
      </c>
      <c r="W7342" s="367">
        <v>513333.33333333564</v>
      </c>
      <c r="X7342" s="384">
        <v>194800.59201983779</v>
      </c>
      <c r="Y7342" s="386">
        <v>1386.0000000000061</v>
      </c>
      <c r="Z7342" s="367"/>
      <c r="AA7342" s="367"/>
      <c r="AB7342" s="367"/>
      <c r="AC7342" s="367"/>
      <c r="AD7342" s="367"/>
      <c r="AE7342" s="367"/>
      <c r="AF7342" s="367"/>
      <c r="AG7342" s="367"/>
      <c r="AH7342" s="367"/>
      <c r="AI7342" s="367"/>
      <c r="AJ7342" s="367"/>
      <c r="AK7342" s="367"/>
      <c r="AL7342" s="367"/>
      <c r="AM7342" s="367"/>
      <c r="AN7342" s="367"/>
      <c r="AO7342" s="367"/>
      <c r="AP7342" s="367"/>
      <c r="AQ7342" s="367"/>
      <c r="AR7342" s="367"/>
      <c r="AS7342" s="367"/>
      <c r="AT7342" s="367"/>
    </row>
    <row r="7343" spans="2:46" ht="13.8">
      <c r="B7343" s="26">
        <v>51.499999999999808</v>
      </c>
      <c r="C7343" s="363">
        <v>1166.9671042061307</v>
      </c>
      <c r="D7343" s="367">
        <v>1390.4999999999948</v>
      </c>
      <c r="E7343" s="367">
        <v>14372.09302325588</v>
      </c>
      <c r="F7343" s="367">
        <v>-264791.03975791432</v>
      </c>
      <c r="G7343" s="367">
        <v>1390.5000000000066</v>
      </c>
      <c r="H7343" s="367">
        <v>77250</v>
      </c>
      <c r="I7343" s="384">
        <v>-3233051.8636275171</v>
      </c>
      <c r="J7343" s="367">
        <v>1390.5</v>
      </c>
      <c r="K7343" s="367">
        <v>18727.272727272652</v>
      </c>
      <c r="L7343" s="384">
        <v>13.222958215338197</v>
      </c>
      <c r="M7343" s="367">
        <v>1390.4999999999945</v>
      </c>
      <c r="N7343" s="367">
        <v>309</v>
      </c>
      <c r="O7343" s="384">
        <v>-2538.2666204149573</v>
      </c>
      <c r="P7343" s="367">
        <v>20.16225</v>
      </c>
      <c r="Q7343" s="367">
        <v>309</v>
      </c>
      <c r="R7343" s="384">
        <v>1138.9722955730701</v>
      </c>
      <c r="S7343" s="367">
        <v>19.466999999999999</v>
      </c>
      <c r="T7343" s="367">
        <v>10655.172413793112</v>
      </c>
      <c r="U7343" s="384">
        <v>-51948.736355511581</v>
      </c>
      <c r="V7343" s="367">
        <v>1390.5000000000011</v>
      </c>
      <c r="W7343" s="367">
        <v>515000.00000000233</v>
      </c>
      <c r="X7343" s="384">
        <v>195404.51215722662</v>
      </c>
      <c r="Y7343" s="386">
        <v>1390.5000000000061</v>
      </c>
      <c r="Z7343" s="367"/>
      <c r="AA7343" s="367"/>
      <c r="AB7343" s="367"/>
      <c r="AC7343" s="367"/>
      <c r="AD7343" s="367"/>
      <c r="AE7343" s="367"/>
      <c r="AF7343" s="367"/>
      <c r="AG7343" s="367"/>
      <c r="AH7343" s="367"/>
      <c r="AI7343" s="367"/>
      <c r="AJ7343" s="367"/>
      <c r="AK7343" s="367"/>
      <c r="AL7343" s="367"/>
      <c r="AM7343" s="367"/>
      <c r="AN7343" s="367"/>
      <c r="AO7343" s="367"/>
      <c r="AP7343" s="367"/>
      <c r="AQ7343" s="367"/>
      <c r="AR7343" s="367"/>
      <c r="AS7343" s="367"/>
      <c r="AT7343" s="367"/>
    </row>
    <row r="7344" spans="2:46" ht="13.8">
      <c r="B7344" s="26">
        <v>51.666666666666472</v>
      </c>
      <c r="C7344" s="363">
        <v>1170.7389334424761</v>
      </c>
      <c r="D7344" s="367">
        <v>1394.9999999999948</v>
      </c>
      <c r="E7344" s="367">
        <v>14418.604651162857</v>
      </c>
      <c r="F7344" s="367">
        <v>-266640.62656473264</v>
      </c>
      <c r="G7344" s="367">
        <v>1395.0000000000066</v>
      </c>
      <c r="H7344" s="367">
        <v>77500</v>
      </c>
      <c r="I7344" s="384">
        <v>-3255201.2300750208</v>
      </c>
      <c r="J7344" s="367">
        <v>1395</v>
      </c>
      <c r="K7344" s="367">
        <v>18787.878787878712</v>
      </c>
      <c r="L7344" s="384">
        <v>-746.56805613982976</v>
      </c>
      <c r="M7344" s="367">
        <v>1394.9999999999945</v>
      </c>
      <c r="N7344" s="367">
        <v>310</v>
      </c>
      <c r="O7344" s="384">
        <v>-2558.7807626123695</v>
      </c>
      <c r="P7344" s="367">
        <v>20.227499999999999</v>
      </c>
      <c r="Q7344" s="367">
        <v>310</v>
      </c>
      <c r="R7344" s="384">
        <v>1136.8533787867282</v>
      </c>
      <c r="S7344" s="367">
        <v>19.53</v>
      </c>
      <c r="T7344" s="367">
        <v>10689.655172413803</v>
      </c>
      <c r="U7344" s="384">
        <v>-52887.078031153425</v>
      </c>
      <c r="V7344" s="367">
        <v>1395.0000000000011</v>
      </c>
      <c r="W7344" s="367">
        <v>516666.66666666901</v>
      </c>
      <c r="X7344" s="384">
        <v>196008.2475093907</v>
      </c>
      <c r="Y7344" s="386">
        <v>1395.0000000000061</v>
      </c>
      <c r="Z7344" s="367"/>
      <c r="AA7344" s="367"/>
      <c r="AB7344" s="367"/>
      <c r="AC7344" s="367"/>
      <c r="AD7344" s="367"/>
      <c r="AE7344" s="367"/>
      <c r="AF7344" s="367"/>
      <c r="AG7344" s="367"/>
      <c r="AH7344" s="367"/>
      <c r="AI7344" s="367"/>
      <c r="AJ7344" s="367"/>
      <c r="AK7344" s="367"/>
      <c r="AL7344" s="367"/>
      <c r="AM7344" s="367"/>
      <c r="AN7344" s="367"/>
      <c r="AO7344" s="367"/>
      <c r="AP7344" s="367"/>
      <c r="AQ7344" s="367"/>
      <c r="AR7344" s="367"/>
      <c r="AS7344" s="367"/>
      <c r="AT7344" s="367"/>
    </row>
    <row r="7345" spans="2:46" ht="13.8">
      <c r="B7345" s="26">
        <v>51.833333333333137</v>
      </c>
      <c r="C7345" s="363">
        <v>1174.5107319476351</v>
      </c>
      <c r="D7345" s="367">
        <v>1399.4999999999948</v>
      </c>
      <c r="E7345" s="367">
        <v>14465.116279069834</v>
      </c>
      <c r="F7345" s="367">
        <v>-268496.61761590943</v>
      </c>
      <c r="G7345" s="367">
        <v>1399.5000000000066</v>
      </c>
      <c r="H7345" s="367">
        <v>77750</v>
      </c>
      <c r="I7345" s="384">
        <v>-3277425.992751122</v>
      </c>
      <c r="J7345" s="367">
        <v>1399.5</v>
      </c>
      <c r="K7345" s="367">
        <v>18848.484848484772</v>
      </c>
      <c r="L7345" s="384">
        <v>-1511.2612240891926</v>
      </c>
      <c r="M7345" s="367">
        <v>1399.4999999999945</v>
      </c>
      <c r="N7345" s="367">
        <v>311</v>
      </c>
      <c r="O7345" s="384">
        <v>-2579.3742576298787</v>
      </c>
      <c r="P7345" s="367">
        <v>20.292749999999998</v>
      </c>
      <c r="Q7345" s="367">
        <v>311</v>
      </c>
      <c r="R7345" s="384">
        <v>1134.6970109599317</v>
      </c>
      <c r="S7345" s="367">
        <v>19.593</v>
      </c>
      <c r="T7345" s="367">
        <v>10724.137931034493</v>
      </c>
      <c r="U7345" s="384">
        <v>-53830.38888607113</v>
      </c>
      <c r="V7345" s="367">
        <v>1399.5000000000011</v>
      </c>
      <c r="W7345" s="367">
        <v>518333.3333333357</v>
      </c>
      <c r="X7345" s="384">
        <v>196611.79807633004</v>
      </c>
      <c r="Y7345" s="386">
        <v>1399.5000000000061</v>
      </c>
      <c r="Z7345" s="367"/>
      <c r="AA7345" s="367"/>
      <c r="AB7345" s="367"/>
      <c r="AC7345" s="367"/>
      <c r="AD7345" s="367"/>
      <c r="AE7345" s="367"/>
      <c r="AF7345" s="367"/>
      <c r="AG7345" s="367"/>
      <c r="AH7345" s="367"/>
      <c r="AI7345" s="367"/>
      <c r="AJ7345" s="367"/>
      <c r="AK7345" s="367"/>
      <c r="AL7345" s="367"/>
      <c r="AM7345" s="367"/>
      <c r="AN7345" s="367"/>
      <c r="AO7345" s="367"/>
      <c r="AP7345" s="367"/>
      <c r="AQ7345" s="367"/>
      <c r="AR7345" s="367"/>
      <c r="AS7345" s="367"/>
      <c r="AT7345" s="367"/>
    </row>
    <row r="7346" spans="2:46" ht="13.8">
      <c r="B7346" s="26">
        <v>51.999999999999801</v>
      </c>
      <c r="C7346" s="363">
        <v>1178.2824997216076</v>
      </c>
      <c r="D7346" s="367">
        <v>1403.9999999999948</v>
      </c>
      <c r="E7346" s="367">
        <v>14511.627906976812</v>
      </c>
      <c r="F7346" s="367">
        <v>-270359.01291144476</v>
      </c>
      <c r="G7346" s="367">
        <v>1404.0000000000066</v>
      </c>
      <c r="H7346" s="367">
        <v>78000</v>
      </c>
      <c r="I7346" s="384">
        <v>-3299726.1516558188</v>
      </c>
      <c r="J7346" s="367">
        <v>1404</v>
      </c>
      <c r="K7346" s="367">
        <v>18909.090909090832</v>
      </c>
      <c r="L7346" s="384">
        <v>-2280.8565456327115</v>
      </c>
      <c r="M7346" s="367">
        <v>1403.9999999999943</v>
      </c>
      <c r="N7346" s="367">
        <v>312</v>
      </c>
      <c r="O7346" s="384">
        <v>-2600.0471054674872</v>
      </c>
      <c r="P7346" s="367">
        <v>20.358000000000001</v>
      </c>
      <c r="Q7346" s="367">
        <v>312</v>
      </c>
      <c r="R7346" s="384">
        <v>1132.5031920926813</v>
      </c>
      <c r="S7346" s="367">
        <v>19.656000000000002</v>
      </c>
      <c r="T7346" s="367">
        <v>10758.620689655183</v>
      </c>
      <c r="U7346" s="384">
        <v>-54778.668920264819</v>
      </c>
      <c r="V7346" s="367">
        <v>1404.0000000000016</v>
      </c>
      <c r="W7346" s="367">
        <v>520000.00000000239</v>
      </c>
      <c r="X7346" s="384">
        <v>197215.16385804475</v>
      </c>
      <c r="Y7346" s="386">
        <v>1404.0000000000066</v>
      </c>
      <c r="Z7346" s="367"/>
      <c r="AA7346" s="367"/>
      <c r="AB7346" s="367"/>
      <c r="AC7346" s="367"/>
      <c r="AD7346" s="367"/>
      <c r="AE7346" s="367"/>
      <c r="AF7346" s="367"/>
      <c r="AG7346" s="367"/>
      <c r="AH7346" s="367"/>
      <c r="AI7346" s="367"/>
      <c r="AJ7346" s="367"/>
      <c r="AK7346" s="367"/>
      <c r="AL7346" s="367"/>
      <c r="AM7346" s="367"/>
      <c r="AN7346" s="367"/>
      <c r="AO7346" s="367"/>
      <c r="AP7346" s="367"/>
      <c r="AQ7346" s="367"/>
      <c r="AR7346" s="367"/>
      <c r="AS7346" s="367"/>
      <c r="AT7346" s="367"/>
    </row>
    <row r="7347" spans="2:46" ht="13.8">
      <c r="B7347" s="26">
        <v>52.166666666666465</v>
      </c>
      <c r="C7347" s="363">
        <v>1182.0542367643934</v>
      </c>
      <c r="D7347" s="367">
        <v>1408.4999999999945</v>
      </c>
      <c r="E7347" s="367">
        <v>14558.139534883789</v>
      </c>
      <c r="F7347" s="367">
        <v>-272227.81245133845</v>
      </c>
      <c r="G7347" s="367">
        <v>1408.5000000000066</v>
      </c>
      <c r="H7347" s="367">
        <v>78250</v>
      </c>
      <c r="I7347" s="384">
        <v>-3322101.7067891136</v>
      </c>
      <c r="J7347" s="367">
        <v>1408.5</v>
      </c>
      <c r="K7347" s="367">
        <v>18969.696969696892</v>
      </c>
      <c r="L7347" s="384">
        <v>-3055.3540207704632</v>
      </c>
      <c r="M7347" s="367">
        <v>1408.4999999999943</v>
      </c>
      <c r="N7347" s="367">
        <v>313</v>
      </c>
      <c r="O7347" s="384">
        <v>-2620.7993061251927</v>
      </c>
      <c r="P7347" s="367">
        <v>20.423249999999999</v>
      </c>
      <c r="Q7347" s="367">
        <v>313</v>
      </c>
      <c r="R7347" s="384">
        <v>1130.2719221849768</v>
      </c>
      <c r="S7347" s="367">
        <v>19.718999999999998</v>
      </c>
      <c r="T7347" s="367">
        <v>10793.103448275873</v>
      </c>
      <c r="U7347" s="384">
        <v>-55731.918133734274</v>
      </c>
      <c r="V7347" s="367">
        <v>1408.5000000000016</v>
      </c>
      <c r="W7347" s="367">
        <v>521666.66666666907</v>
      </c>
      <c r="X7347" s="384">
        <v>197818.34485453463</v>
      </c>
      <c r="Y7347" s="386">
        <v>1408.5000000000066</v>
      </c>
      <c r="Z7347" s="367"/>
      <c r="AA7347" s="367"/>
      <c r="AB7347" s="367"/>
      <c r="AC7347" s="367"/>
      <c r="AD7347" s="367"/>
      <c r="AE7347" s="367"/>
      <c r="AF7347" s="367"/>
      <c r="AG7347" s="367"/>
      <c r="AH7347" s="367"/>
      <c r="AI7347" s="367"/>
      <c r="AJ7347" s="367"/>
      <c r="AK7347" s="367"/>
      <c r="AL7347" s="367"/>
      <c r="AM7347" s="367"/>
      <c r="AN7347" s="367"/>
      <c r="AO7347" s="367"/>
      <c r="AP7347" s="367"/>
      <c r="AQ7347" s="367"/>
      <c r="AR7347" s="367"/>
      <c r="AS7347" s="367"/>
      <c r="AT7347" s="367"/>
    </row>
    <row r="7348" spans="2:46" ht="13.8">
      <c r="B7348" s="26">
        <v>52.33333333333313</v>
      </c>
      <c r="C7348" s="363">
        <v>1185.8259430759931</v>
      </c>
      <c r="D7348" s="367">
        <v>1412.9999999999945</v>
      </c>
      <c r="E7348" s="367">
        <v>14604.651162790766</v>
      </c>
      <c r="F7348" s="367">
        <v>-274103.0162355908</v>
      </c>
      <c r="G7348" s="367">
        <v>1413.0000000000068</v>
      </c>
      <c r="H7348" s="367">
        <v>78500</v>
      </c>
      <c r="I7348" s="384">
        <v>-3344552.6581510049</v>
      </c>
      <c r="J7348" s="367">
        <v>1413</v>
      </c>
      <c r="K7348" s="367">
        <v>19030.303030302952</v>
      </c>
      <c r="L7348" s="384">
        <v>-3834.7536495024101</v>
      </c>
      <c r="M7348" s="367">
        <v>1412.9999999999943</v>
      </c>
      <c r="N7348" s="367">
        <v>314</v>
      </c>
      <c r="O7348" s="384">
        <v>-2641.6308596029958</v>
      </c>
      <c r="P7348" s="367">
        <v>20.488499999999998</v>
      </c>
      <c r="Q7348" s="367">
        <v>314</v>
      </c>
      <c r="R7348" s="384">
        <v>1128.0032012368181</v>
      </c>
      <c r="S7348" s="367">
        <v>19.782</v>
      </c>
      <c r="T7348" s="367">
        <v>10827.586206896563</v>
      </c>
      <c r="U7348" s="384">
        <v>-56690.136526479597</v>
      </c>
      <c r="V7348" s="367">
        <v>1413.0000000000016</v>
      </c>
      <c r="W7348" s="367">
        <v>523333.33333333576</v>
      </c>
      <c r="X7348" s="384">
        <v>198421.34106579979</v>
      </c>
      <c r="Y7348" s="386">
        <v>1413.0000000000066</v>
      </c>
      <c r="Z7348" s="367"/>
      <c r="AA7348" s="367"/>
      <c r="AB7348" s="367"/>
      <c r="AC7348" s="367"/>
      <c r="AD7348" s="367"/>
      <c r="AE7348" s="367"/>
      <c r="AF7348" s="367"/>
      <c r="AG7348" s="367"/>
      <c r="AH7348" s="367"/>
      <c r="AI7348" s="367"/>
      <c r="AJ7348" s="367"/>
      <c r="AK7348" s="367"/>
      <c r="AL7348" s="367"/>
      <c r="AM7348" s="367"/>
      <c r="AN7348" s="367"/>
      <c r="AO7348" s="367"/>
      <c r="AP7348" s="367"/>
      <c r="AQ7348" s="367"/>
      <c r="AR7348" s="367"/>
      <c r="AS7348" s="367"/>
      <c r="AT7348" s="367"/>
    </row>
    <row r="7349" spans="2:46" ht="13.8">
      <c r="B7349" s="26">
        <v>52.499999999999794</v>
      </c>
      <c r="C7349" s="363">
        <v>1189.5976186564062</v>
      </c>
      <c r="D7349" s="367">
        <v>1417.4999999999945</v>
      </c>
      <c r="E7349" s="367">
        <v>14651.162790697743</v>
      </c>
      <c r="F7349" s="367">
        <v>-275984.62426420144</v>
      </c>
      <c r="G7349" s="367">
        <v>1417.5000000000068</v>
      </c>
      <c r="H7349" s="367">
        <v>78750</v>
      </c>
      <c r="I7349" s="384">
        <v>-3367079.0057414928</v>
      </c>
      <c r="J7349" s="367">
        <v>1417.5</v>
      </c>
      <c r="K7349" s="367">
        <v>19090.909090909012</v>
      </c>
      <c r="L7349" s="384">
        <v>-4619.0554318285531</v>
      </c>
      <c r="M7349" s="367">
        <v>1417.4999999999943</v>
      </c>
      <c r="N7349" s="367">
        <v>315</v>
      </c>
      <c r="O7349" s="384">
        <v>-2662.5417659008976</v>
      </c>
      <c r="P7349" s="367">
        <v>20.553750000000001</v>
      </c>
      <c r="Q7349" s="367">
        <v>315</v>
      </c>
      <c r="R7349" s="384">
        <v>1125.6970292482051</v>
      </c>
      <c r="S7349" s="367">
        <v>19.844999999999999</v>
      </c>
      <c r="T7349" s="367">
        <v>10862.068965517254</v>
      </c>
      <c r="U7349" s="384">
        <v>-57653.324098500794</v>
      </c>
      <c r="V7349" s="367">
        <v>1417.5000000000016</v>
      </c>
      <c r="W7349" s="367">
        <v>525000.00000000244</v>
      </c>
      <c r="X7349" s="384">
        <v>199024.15249184024</v>
      </c>
      <c r="Y7349" s="386">
        <v>1417.5000000000066</v>
      </c>
      <c r="Z7349" s="367"/>
      <c r="AA7349" s="367"/>
      <c r="AB7349" s="367"/>
      <c r="AC7349" s="367"/>
      <c r="AD7349" s="367"/>
      <c r="AE7349" s="367"/>
      <c r="AF7349" s="367"/>
      <c r="AG7349" s="367"/>
      <c r="AH7349" s="367"/>
      <c r="AI7349" s="367"/>
      <c r="AJ7349" s="367"/>
      <c r="AK7349" s="367"/>
      <c r="AL7349" s="367"/>
      <c r="AM7349" s="367"/>
      <c r="AN7349" s="367"/>
      <c r="AO7349" s="367"/>
      <c r="AP7349" s="367"/>
      <c r="AQ7349" s="367"/>
      <c r="AR7349" s="367"/>
      <c r="AS7349" s="367"/>
      <c r="AT7349" s="367"/>
    </row>
    <row r="7350" spans="2:46" ht="13.8">
      <c r="B7350" s="26">
        <v>52.666666666666458</v>
      </c>
      <c r="C7350" s="363">
        <v>1193.3692635056327</v>
      </c>
      <c r="D7350" s="367">
        <v>1421.9999999999945</v>
      </c>
      <c r="E7350" s="367">
        <v>14697.67441860472</v>
      </c>
      <c r="F7350" s="367">
        <v>-277872.63653717062</v>
      </c>
      <c r="G7350" s="367">
        <v>1422.0000000000068</v>
      </c>
      <c r="H7350" s="367">
        <v>79000</v>
      </c>
      <c r="I7350" s="384">
        <v>-3389680.7495605787</v>
      </c>
      <c r="J7350" s="367">
        <v>1422</v>
      </c>
      <c r="K7350" s="367">
        <v>19151.515151515072</v>
      </c>
      <c r="L7350" s="384">
        <v>-5408.2593677488894</v>
      </c>
      <c r="M7350" s="367">
        <v>1421.9999999999943</v>
      </c>
      <c r="N7350" s="367">
        <v>316</v>
      </c>
      <c r="O7350" s="384">
        <v>-2683.5320250188965</v>
      </c>
      <c r="P7350" s="367">
        <v>20.619</v>
      </c>
      <c r="Q7350" s="367">
        <v>316</v>
      </c>
      <c r="R7350" s="384">
        <v>1123.3534062191379</v>
      </c>
      <c r="S7350" s="367">
        <v>19.908000000000001</v>
      </c>
      <c r="T7350" s="367">
        <v>10896.551724137944</v>
      </c>
      <c r="U7350" s="384">
        <v>-58621.48084979791</v>
      </c>
      <c r="V7350" s="367">
        <v>1422.0000000000018</v>
      </c>
      <c r="W7350" s="367">
        <v>526666.66666666907</v>
      </c>
      <c r="X7350" s="384">
        <v>199626.77913265594</v>
      </c>
      <c r="Y7350" s="386">
        <v>1422.0000000000066</v>
      </c>
      <c r="Z7350" s="367"/>
      <c r="AA7350" s="367"/>
      <c r="AB7350" s="367"/>
      <c r="AC7350" s="367"/>
      <c r="AD7350" s="367"/>
      <c r="AE7350" s="367"/>
      <c r="AF7350" s="367"/>
      <c r="AG7350" s="367"/>
      <c r="AH7350" s="367"/>
      <c r="AI7350" s="367"/>
      <c r="AJ7350" s="367"/>
      <c r="AK7350" s="367"/>
      <c r="AL7350" s="367"/>
      <c r="AM7350" s="367"/>
      <c r="AN7350" s="367"/>
      <c r="AO7350" s="367"/>
      <c r="AP7350" s="367"/>
      <c r="AQ7350" s="367"/>
      <c r="AR7350" s="367"/>
      <c r="AS7350" s="367"/>
      <c r="AT7350" s="367"/>
    </row>
    <row r="7351" spans="2:46" ht="13.8">
      <c r="B7351" s="26">
        <v>52.833333333333123</v>
      </c>
      <c r="C7351" s="363">
        <v>1197.1408776236728</v>
      </c>
      <c r="D7351" s="367">
        <v>1426.4999999999943</v>
      </c>
      <c r="E7351" s="367">
        <v>14744.186046511697</v>
      </c>
      <c r="F7351" s="367">
        <v>-279767.05305449828</v>
      </c>
      <c r="G7351" s="367">
        <v>1426.5000000000068</v>
      </c>
      <c r="H7351" s="367">
        <v>79250</v>
      </c>
      <c r="I7351" s="384">
        <v>-3412357.8896082607</v>
      </c>
      <c r="J7351" s="367">
        <v>1426.5</v>
      </c>
      <c r="K7351" s="367">
        <v>19212.121212121132</v>
      </c>
      <c r="L7351" s="384">
        <v>-6202.3654572634214</v>
      </c>
      <c r="M7351" s="367">
        <v>1426.4999999999943</v>
      </c>
      <c r="N7351" s="367">
        <v>317</v>
      </c>
      <c r="O7351" s="384">
        <v>-2704.6016369569929</v>
      </c>
      <c r="P7351" s="367">
        <v>20.684249999999999</v>
      </c>
      <c r="Q7351" s="367">
        <v>317</v>
      </c>
      <c r="R7351" s="384">
        <v>1120.9723321496167</v>
      </c>
      <c r="S7351" s="367">
        <v>19.971</v>
      </c>
      <c r="T7351" s="367">
        <v>10931.034482758634</v>
      </c>
      <c r="U7351" s="384">
        <v>-59594.60678037085</v>
      </c>
      <c r="V7351" s="367">
        <v>1426.5000000000018</v>
      </c>
      <c r="W7351" s="367">
        <v>528333.3333333357</v>
      </c>
      <c r="X7351" s="384">
        <v>200229.22098824685</v>
      </c>
      <c r="Y7351" s="386">
        <v>1426.5000000000064</v>
      </c>
      <c r="Z7351" s="367"/>
      <c r="AA7351" s="367"/>
      <c r="AB7351" s="367"/>
      <c r="AC7351" s="367"/>
      <c r="AD7351" s="367"/>
      <c r="AE7351" s="367"/>
      <c r="AF7351" s="367"/>
      <c r="AG7351" s="367"/>
      <c r="AH7351" s="367"/>
      <c r="AI7351" s="367"/>
      <c r="AJ7351" s="367"/>
      <c r="AK7351" s="367"/>
      <c r="AL7351" s="367"/>
      <c r="AM7351" s="367"/>
      <c r="AN7351" s="367"/>
      <c r="AO7351" s="367"/>
      <c r="AP7351" s="367"/>
      <c r="AQ7351" s="367"/>
      <c r="AR7351" s="367"/>
      <c r="AS7351" s="367"/>
      <c r="AT7351" s="367"/>
    </row>
    <row r="7352" spans="2:46" ht="13.8">
      <c r="B7352" s="26">
        <v>52.999999999999787</v>
      </c>
      <c r="C7352" s="363">
        <v>1200.9124610105266</v>
      </c>
      <c r="D7352" s="367">
        <v>1430.9999999999943</v>
      </c>
      <c r="E7352" s="367">
        <v>14790.697674418674</v>
      </c>
      <c r="F7352" s="367">
        <v>-281667.87381618435</v>
      </c>
      <c r="G7352" s="367">
        <v>1431.0000000000068</v>
      </c>
      <c r="H7352" s="367">
        <v>79500</v>
      </c>
      <c r="I7352" s="384">
        <v>-3435110.4258845402</v>
      </c>
      <c r="J7352" s="367">
        <v>1431</v>
      </c>
      <c r="K7352" s="367">
        <v>19272.727272727192</v>
      </c>
      <c r="L7352" s="384">
        <v>-7001.373700372108</v>
      </c>
      <c r="M7352" s="367">
        <v>1430.9999999999941</v>
      </c>
      <c r="N7352" s="367">
        <v>318</v>
      </c>
      <c r="O7352" s="384">
        <v>-2725.7506017151873</v>
      </c>
      <c r="P7352" s="367">
        <v>20.749499999999998</v>
      </c>
      <c r="Q7352" s="367">
        <v>318</v>
      </c>
      <c r="R7352" s="384">
        <v>1118.553807039641</v>
      </c>
      <c r="S7352" s="367">
        <v>20.034000000000002</v>
      </c>
      <c r="T7352" s="367">
        <v>10965.517241379324</v>
      </c>
      <c r="U7352" s="384">
        <v>-60572.701890219651</v>
      </c>
      <c r="V7352" s="367">
        <v>1431.0000000000018</v>
      </c>
      <c r="W7352" s="367">
        <v>530000.00000000233</v>
      </c>
      <c r="X7352" s="384">
        <v>200831.47805861311</v>
      </c>
      <c r="Y7352" s="386">
        <v>1431.0000000000064</v>
      </c>
      <c r="Z7352" s="367"/>
      <c r="AA7352" s="367"/>
      <c r="AB7352" s="367"/>
      <c r="AC7352" s="367"/>
      <c r="AD7352" s="367"/>
      <c r="AE7352" s="367"/>
      <c r="AF7352" s="367"/>
      <c r="AG7352" s="367"/>
      <c r="AH7352" s="367"/>
      <c r="AI7352" s="367"/>
      <c r="AJ7352" s="367"/>
      <c r="AK7352" s="367"/>
      <c r="AL7352" s="367"/>
      <c r="AM7352" s="367"/>
      <c r="AN7352" s="367"/>
      <c r="AO7352" s="367"/>
      <c r="AP7352" s="367"/>
      <c r="AQ7352" s="367"/>
      <c r="AR7352" s="367"/>
      <c r="AS7352" s="367"/>
      <c r="AT7352" s="367"/>
    </row>
    <row r="7353" spans="2:46" ht="13.8">
      <c r="B7353" s="26">
        <v>53.166666666666451</v>
      </c>
      <c r="C7353" s="363">
        <v>1204.684013666194</v>
      </c>
      <c r="D7353" s="367">
        <v>1435.4999999999943</v>
      </c>
      <c r="E7353" s="367">
        <v>14837.209302325651</v>
      </c>
      <c r="F7353" s="367">
        <v>-283575.0988222289</v>
      </c>
      <c r="G7353" s="367">
        <v>1435.5000000000068</v>
      </c>
      <c r="H7353" s="367">
        <v>79750</v>
      </c>
      <c r="I7353" s="384">
        <v>-3457938.3583894167</v>
      </c>
      <c r="J7353" s="367">
        <v>1435.5</v>
      </c>
      <c r="K7353" s="367">
        <v>19333.333333333252</v>
      </c>
      <c r="L7353" s="384">
        <v>-7805.2840970750285</v>
      </c>
      <c r="M7353" s="367">
        <v>1435.4999999999941</v>
      </c>
      <c r="N7353" s="367">
        <v>319</v>
      </c>
      <c r="O7353" s="384">
        <v>-2746.9789192934809</v>
      </c>
      <c r="P7353" s="367">
        <v>20.81475</v>
      </c>
      <c r="Q7353" s="367">
        <v>319</v>
      </c>
      <c r="R7353" s="384">
        <v>1116.0978308892113</v>
      </c>
      <c r="S7353" s="367">
        <v>20.097000000000001</v>
      </c>
      <c r="T7353" s="367">
        <v>11000.000000000015</v>
      </c>
      <c r="U7353" s="384">
        <v>-61555.766179344384</v>
      </c>
      <c r="V7353" s="367">
        <v>1435.500000000002</v>
      </c>
      <c r="W7353" s="367">
        <v>531666.66666666896</v>
      </c>
      <c r="X7353" s="384">
        <v>201433.55034375453</v>
      </c>
      <c r="Y7353" s="386">
        <v>1435.5000000000059</v>
      </c>
      <c r="Z7353" s="367"/>
      <c r="AA7353" s="367"/>
      <c r="AB7353" s="367"/>
      <c r="AC7353" s="367"/>
      <c r="AD7353" s="367"/>
      <c r="AE7353" s="367"/>
      <c r="AF7353" s="367"/>
      <c r="AG7353" s="367"/>
      <c r="AH7353" s="367"/>
      <c r="AI7353" s="367"/>
      <c r="AJ7353" s="367"/>
      <c r="AK7353" s="367"/>
      <c r="AL7353" s="367"/>
      <c r="AM7353" s="367"/>
      <c r="AN7353" s="367"/>
      <c r="AO7353" s="367"/>
      <c r="AP7353" s="367"/>
      <c r="AQ7353" s="367"/>
      <c r="AR7353" s="367"/>
      <c r="AS7353" s="367"/>
      <c r="AT7353" s="367"/>
    </row>
    <row r="7354" spans="2:46" ht="13.8">
      <c r="B7354" s="26">
        <v>53.333333333333115</v>
      </c>
      <c r="C7354" s="363">
        <v>1208.4555355906746</v>
      </c>
      <c r="D7354" s="367">
        <v>1439.9999999999941</v>
      </c>
      <c r="E7354" s="367">
        <v>14883.720930232628</v>
      </c>
      <c r="F7354" s="367">
        <v>-285488.72807263199</v>
      </c>
      <c r="G7354" s="367">
        <v>1440.0000000000068</v>
      </c>
      <c r="H7354" s="367">
        <v>80000</v>
      </c>
      <c r="I7354" s="384">
        <v>-3480841.6871228893</v>
      </c>
      <c r="J7354" s="367">
        <v>1440</v>
      </c>
      <c r="K7354" s="367">
        <v>19393.939393939312</v>
      </c>
      <c r="L7354" s="384">
        <v>-8614.0966473721437</v>
      </c>
      <c r="M7354" s="367">
        <v>1439.9999999999941</v>
      </c>
      <c r="N7354" s="367">
        <v>320</v>
      </c>
      <c r="O7354" s="384">
        <v>-2768.2865896918711</v>
      </c>
      <c r="P7354" s="367">
        <v>20.88</v>
      </c>
      <c r="Q7354" s="367">
        <v>320</v>
      </c>
      <c r="R7354" s="384">
        <v>1113.604403698328</v>
      </c>
      <c r="S7354" s="367">
        <v>20.159999999999997</v>
      </c>
      <c r="T7354" s="367">
        <v>11034.482758620705</v>
      </c>
      <c r="U7354" s="384">
        <v>-62543.799647744927</v>
      </c>
      <c r="V7354" s="367">
        <v>1440.000000000002</v>
      </c>
      <c r="W7354" s="367">
        <v>533333.33333333558</v>
      </c>
      <c r="X7354" s="384">
        <v>202035.43784367127</v>
      </c>
      <c r="Y7354" s="386">
        <v>1440.0000000000059</v>
      </c>
      <c r="Z7354" s="367"/>
      <c r="AA7354" s="367"/>
      <c r="AB7354" s="367"/>
      <c r="AC7354" s="367"/>
      <c r="AD7354" s="367"/>
      <c r="AE7354" s="367"/>
      <c r="AF7354" s="367"/>
      <c r="AG7354" s="367"/>
      <c r="AH7354" s="367"/>
      <c r="AI7354" s="367"/>
      <c r="AJ7354" s="367"/>
      <c r="AK7354" s="367"/>
      <c r="AL7354" s="367"/>
      <c r="AM7354" s="367"/>
      <c r="AN7354" s="367"/>
      <c r="AO7354" s="367"/>
      <c r="AP7354" s="367"/>
      <c r="AQ7354" s="367"/>
      <c r="AR7354" s="367"/>
      <c r="AS7354" s="367"/>
      <c r="AT7354" s="367"/>
    </row>
    <row r="7355" spans="2:46" ht="13.8">
      <c r="B7355" s="26">
        <v>53.49999999999978</v>
      </c>
      <c r="C7355" s="363">
        <v>1212.2270267839692</v>
      </c>
      <c r="D7355" s="367">
        <v>1444.4999999999941</v>
      </c>
      <c r="E7355" s="367">
        <v>14930.232558139605</v>
      </c>
      <c r="F7355" s="367">
        <v>-287408.76156739355</v>
      </c>
      <c r="G7355" s="367">
        <v>1444.5000000000068</v>
      </c>
      <c r="H7355" s="367">
        <v>80250</v>
      </c>
      <c r="I7355" s="384">
        <v>-3503820.4120849599</v>
      </c>
      <c r="J7355" s="367">
        <v>1444.5</v>
      </c>
      <c r="K7355" s="367">
        <v>19454.545454545372</v>
      </c>
      <c r="L7355" s="384">
        <v>-9427.8113512634554</v>
      </c>
      <c r="M7355" s="367">
        <v>1444.4999999999941</v>
      </c>
      <c r="N7355" s="367">
        <v>321</v>
      </c>
      <c r="O7355" s="384">
        <v>-2789.6736129103583</v>
      </c>
      <c r="P7355" s="367">
        <v>20.945249999999998</v>
      </c>
      <c r="Q7355" s="367">
        <v>321</v>
      </c>
      <c r="R7355" s="384">
        <v>1111.0735254669896</v>
      </c>
      <c r="S7355" s="367">
        <v>20.222999999999999</v>
      </c>
      <c r="T7355" s="367">
        <v>11068.965517241395</v>
      </c>
      <c r="U7355" s="384">
        <v>-63536.802295421345</v>
      </c>
      <c r="V7355" s="367">
        <v>1444.500000000002</v>
      </c>
      <c r="W7355" s="367">
        <v>535000.00000000221</v>
      </c>
      <c r="X7355" s="384">
        <v>202637.1405583634</v>
      </c>
      <c r="Y7355" s="386">
        <v>1444.5000000000061</v>
      </c>
      <c r="Z7355" s="367"/>
      <c r="AA7355" s="367"/>
      <c r="AB7355" s="367"/>
      <c r="AC7355" s="367"/>
      <c r="AD7355" s="367"/>
      <c r="AE7355" s="367"/>
      <c r="AF7355" s="367"/>
      <c r="AG7355" s="367"/>
      <c r="AH7355" s="367"/>
      <c r="AI7355" s="367"/>
      <c r="AJ7355" s="367"/>
      <c r="AK7355" s="367"/>
      <c r="AL7355" s="367"/>
      <c r="AM7355" s="367"/>
      <c r="AN7355" s="367"/>
      <c r="AO7355" s="367"/>
      <c r="AP7355" s="367"/>
      <c r="AQ7355" s="367"/>
      <c r="AR7355" s="367"/>
      <c r="AS7355" s="367"/>
      <c r="AT7355" s="367"/>
    </row>
    <row r="7356" spans="2:46" ht="13.8">
      <c r="B7356" s="26">
        <v>53.666666666666444</v>
      </c>
      <c r="C7356" s="363">
        <v>1215.9984872460768</v>
      </c>
      <c r="D7356" s="367">
        <v>1448.9999999999941</v>
      </c>
      <c r="E7356" s="367">
        <v>14976.744186046582</v>
      </c>
      <c r="F7356" s="367">
        <v>-289335.19930651353</v>
      </c>
      <c r="G7356" s="367">
        <v>1449.0000000000068</v>
      </c>
      <c r="H7356" s="367">
        <v>80500</v>
      </c>
      <c r="I7356" s="384">
        <v>-3526874.5332756261</v>
      </c>
      <c r="J7356" s="367">
        <v>1449</v>
      </c>
      <c r="K7356" s="367">
        <v>19515.151515151432</v>
      </c>
      <c r="L7356" s="384">
        <v>-10246.428208748963</v>
      </c>
      <c r="M7356" s="367">
        <v>1448.9999999999941</v>
      </c>
      <c r="N7356" s="367">
        <v>322</v>
      </c>
      <c r="O7356" s="384">
        <v>-2811.1399889489453</v>
      </c>
      <c r="P7356" s="367">
        <v>21.0105</v>
      </c>
      <c r="Q7356" s="367">
        <v>322</v>
      </c>
      <c r="R7356" s="384">
        <v>1108.5051961951976</v>
      </c>
      <c r="S7356" s="367">
        <v>20.285999999999998</v>
      </c>
      <c r="T7356" s="367">
        <v>11103.448275862085</v>
      </c>
      <c r="U7356" s="384">
        <v>-64534.774122373645</v>
      </c>
      <c r="V7356" s="367">
        <v>1449.000000000002</v>
      </c>
      <c r="W7356" s="367">
        <v>536666.66666666884</v>
      </c>
      <c r="X7356" s="384">
        <v>203238.65848783063</v>
      </c>
      <c r="Y7356" s="386">
        <v>1449.0000000000057</v>
      </c>
      <c r="Z7356" s="367"/>
      <c r="AA7356" s="367"/>
      <c r="AB7356" s="367"/>
      <c r="AC7356" s="367"/>
      <c r="AD7356" s="367"/>
      <c r="AE7356" s="367"/>
      <c r="AF7356" s="367"/>
      <c r="AG7356" s="367"/>
      <c r="AH7356" s="367"/>
      <c r="AI7356" s="367"/>
      <c r="AJ7356" s="367"/>
      <c r="AK7356" s="367"/>
      <c r="AL7356" s="367"/>
      <c r="AM7356" s="367"/>
      <c r="AN7356" s="367"/>
      <c r="AO7356" s="367"/>
      <c r="AP7356" s="367"/>
      <c r="AQ7356" s="367"/>
      <c r="AR7356" s="367"/>
      <c r="AS7356" s="367"/>
      <c r="AT7356" s="367"/>
    </row>
    <row r="7357" spans="2:46" ht="13.8">
      <c r="B7357" s="26">
        <v>53.833333333333108</v>
      </c>
      <c r="C7357" s="363">
        <v>1219.7699169769983</v>
      </c>
      <c r="D7357" s="367">
        <v>1453.4999999999941</v>
      </c>
      <c r="E7357" s="367">
        <v>15023.255813953559</v>
      </c>
      <c r="F7357" s="367">
        <v>-291268.04128999205</v>
      </c>
      <c r="G7357" s="367">
        <v>1453.500000000007</v>
      </c>
      <c r="H7357" s="367">
        <v>80750</v>
      </c>
      <c r="I7357" s="384">
        <v>-3550004.0506948903</v>
      </c>
      <c r="J7357" s="367">
        <v>1453.5</v>
      </c>
      <c r="K7357" s="367">
        <v>19575.757575757492</v>
      </c>
      <c r="L7357" s="384">
        <v>-11069.94721982862</v>
      </c>
      <c r="M7357" s="367">
        <v>1453.4999999999939</v>
      </c>
      <c r="N7357" s="367">
        <v>323</v>
      </c>
      <c r="O7357" s="384">
        <v>-2832.6857178076289</v>
      </c>
      <c r="P7357" s="367">
        <v>21.075749999999999</v>
      </c>
      <c r="Q7357" s="367">
        <v>323</v>
      </c>
      <c r="R7357" s="384">
        <v>1105.8994158829512</v>
      </c>
      <c r="S7357" s="367">
        <v>20.349</v>
      </c>
      <c r="T7357" s="367">
        <v>11137.931034482775</v>
      </c>
      <c r="U7357" s="384">
        <v>-65537.715128601849</v>
      </c>
      <c r="V7357" s="367">
        <v>1453.5000000000023</v>
      </c>
      <c r="W7357" s="367">
        <v>538333.33333333547</v>
      </c>
      <c r="X7357" s="384">
        <v>203839.99163207319</v>
      </c>
      <c r="Y7357" s="386">
        <v>1453.5000000000057</v>
      </c>
      <c r="Z7357" s="367"/>
      <c r="AA7357" s="367"/>
      <c r="AB7357" s="367"/>
      <c r="AC7357" s="367"/>
      <c r="AD7357" s="367"/>
      <c r="AE7357" s="367"/>
      <c r="AF7357" s="367"/>
      <c r="AG7357" s="367"/>
      <c r="AH7357" s="367"/>
      <c r="AI7357" s="367"/>
      <c r="AJ7357" s="367"/>
      <c r="AK7357" s="367"/>
      <c r="AL7357" s="367"/>
      <c r="AM7357" s="367"/>
      <c r="AN7357" s="367"/>
      <c r="AO7357" s="367"/>
      <c r="AP7357" s="367"/>
      <c r="AQ7357" s="367"/>
      <c r="AR7357" s="367"/>
      <c r="AS7357" s="367"/>
      <c r="AT7357" s="367"/>
    </row>
    <row r="7358" spans="2:46" ht="13.8">
      <c r="B7358" s="26">
        <v>53.999999999999773</v>
      </c>
      <c r="C7358" s="363">
        <v>1223.5413159767329</v>
      </c>
      <c r="D7358" s="367">
        <v>1457.9999999999939</v>
      </c>
      <c r="E7358" s="367">
        <v>15069.767441860537</v>
      </c>
      <c r="F7358" s="367">
        <v>-293207.28751782898</v>
      </c>
      <c r="G7358" s="367">
        <v>1458.000000000007</v>
      </c>
      <c r="H7358" s="367">
        <v>81000</v>
      </c>
      <c r="I7358" s="384">
        <v>-3573208.964342752</v>
      </c>
      <c r="J7358" s="367">
        <v>1458</v>
      </c>
      <c r="K7358" s="367">
        <v>19636.363636363552</v>
      </c>
      <c r="L7358" s="384">
        <v>-11898.368384502517</v>
      </c>
      <c r="M7358" s="367">
        <v>1457.9999999999939</v>
      </c>
      <c r="N7358" s="367">
        <v>324</v>
      </c>
      <c r="O7358" s="384">
        <v>-2854.3107994864099</v>
      </c>
      <c r="P7358" s="367">
        <v>21.140999999999998</v>
      </c>
      <c r="Q7358" s="367">
        <v>324</v>
      </c>
      <c r="R7358" s="384">
        <v>1103.2561845302505</v>
      </c>
      <c r="S7358" s="367">
        <v>20.411999999999999</v>
      </c>
      <c r="T7358" s="367">
        <v>11172.413793103466</v>
      </c>
      <c r="U7358" s="384">
        <v>-66545.625314105884</v>
      </c>
      <c r="V7358" s="367">
        <v>1458.0000000000023</v>
      </c>
      <c r="W7358" s="367">
        <v>540000.0000000021</v>
      </c>
      <c r="X7358" s="384">
        <v>204441.13999109098</v>
      </c>
      <c r="Y7358" s="386">
        <v>1458.0000000000055</v>
      </c>
      <c r="Z7358" s="367"/>
      <c r="AA7358" s="367"/>
      <c r="AB7358" s="367"/>
      <c r="AC7358" s="367"/>
      <c r="AD7358" s="367"/>
      <c r="AE7358" s="367"/>
      <c r="AF7358" s="367"/>
      <c r="AG7358" s="367"/>
      <c r="AH7358" s="367"/>
      <c r="AI7358" s="367"/>
      <c r="AJ7358" s="367"/>
      <c r="AK7358" s="367"/>
      <c r="AL7358" s="367"/>
      <c r="AM7358" s="367"/>
      <c r="AN7358" s="367"/>
      <c r="AO7358" s="367"/>
      <c r="AP7358" s="367"/>
      <c r="AQ7358" s="367"/>
      <c r="AR7358" s="367"/>
      <c r="AS7358" s="367"/>
      <c r="AT7358" s="367"/>
    </row>
    <row r="7359" spans="2:46" ht="13.8">
      <c r="B7359" s="26">
        <v>54.166666666666437</v>
      </c>
      <c r="C7359" s="363">
        <v>1227.3126842452816</v>
      </c>
      <c r="D7359" s="367">
        <v>1462.4999999999939</v>
      </c>
      <c r="E7359" s="367">
        <v>15116.279069767514</v>
      </c>
      <c r="F7359" s="367">
        <v>-295152.93799002434</v>
      </c>
      <c r="G7359" s="367">
        <v>1462.500000000007</v>
      </c>
      <c r="H7359" s="367">
        <v>81250</v>
      </c>
      <c r="I7359" s="384">
        <v>-3596489.2742192093</v>
      </c>
      <c r="J7359" s="367">
        <v>1462.5</v>
      </c>
      <c r="K7359" s="367">
        <v>19696.969696969612</v>
      </c>
      <c r="L7359" s="384">
        <v>-12731.691702770606</v>
      </c>
      <c r="M7359" s="367">
        <v>1462.4999999999939</v>
      </c>
      <c r="N7359" s="367">
        <v>325</v>
      </c>
      <c r="O7359" s="384">
        <v>-2876.0152339852893</v>
      </c>
      <c r="P7359" s="367">
        <v>21.206249999999997</v>
      </c>
      <c r="Q7359" s="367">
        <v>325</v>
      </c>
      <c r="R7359" s="384">
        <v>1100.5755021370956</v>
      </c>
      <c r="S7359" s="367">
        <v>20.475000000000001</v>
      </c>
      <c r="T7359" s="367">
        <v>11206.896551724156</v>
      </c>
      <c r="U7359" s="384">
        <v>-67558.504678885787</v>
      </c>
      <c r="V7359" s="367">
        <v>1462.5000000000023</v>
      </c>
      <c r="W7359" s="367">
        <v>541666.66666666872</v>
      </c>
      <c r="X7359" s="384">
        <v>205042.10356488411</v>
      </c>
      <c r="Y7359" s="386">
        <v>1462.5000000000055</v>
      </c>
      <c r="Z7359" s="367"/>
      <c r="AA7359" s="367"/>
      <c r="AB7359" s="367"/>
      <c r="AC7359" s="367"/>
      <c r="AD7359" s="367"/>
      <c r="AE7359" s="367"/>
      <c r="AF7359" s="367"/>
      <c r="AG7359" s="367"/>
      <c r="AH7359" s="367"/>
      <c r="AI7359" s="367"/>
      <c r="AJ7359" s="367"/>
      <c r="AK7359" s="367"/>
      <c r="AL7359" s="367"/>
      <c r="AM7359" s="367"/>
      <c r="AN7359" s="367"/>
      <c r="AO7359" s="367"/>
      <c r="AP7359" s="367"/>
      <c r="AQ7359" s="367"/>
      <c r="AR7359" s="367"/>
      <c r="AS7359" s="367"/>
      <c r="AT7359" s="367"/>
    </row>
    <row r="7360" spans="2:46" ht="13.8">
      <c r="B7360" s="26">
        <v>54.333333333333101</v>
      </c>
      <c r="C7360" s="363">
        <v>1231.0840217826437</v>
      </c>
      <c r="D7360" s="367">
        <v>1466.9999999999939</v>
      </c>
      <c r="E7360" s="367">
        <v>15162.790697674491</v>
      </c>
      <c r="F7360" s="367">
        <v>-297104.99270657822</v>
      </c>
      <c r="G7360" s="367">
        <v>1467.000000000007</v>
      </c>
      <c r="H7360" s="367">
        <v>81500</v>
      </c>
      <c r="I7360" s="384">
        <v>-3619844.9803242646</v>
      </c>
      <c r="J7360" s="367">
        <v>1467</v>
      </c>
      <c r="K7360" s="367">
        <v>19757.575757575672</v>
      </c>
      <c r="L7360" s="384">
        <v>-13569.917174632892</v>
      </c>
      <c r="M7360" s="367">
        <v>1466.9999999999939</v>
      </c>
      <c r="N7360" s="367">
        <v>326</v>
      </c>
      <c r="O7360" s="384">
        <v>-2897.7990213042672</v>
      </c>
      <c r="P7360" s="367">
        <v>21.2715</v>
      </c>
      <c r="Q7360" s="367">
        <v>326</v>
      </c>
      <c r="R7360" s="384">
        <v>1097.8573687034871</v>
      </c>
      <c r="S7360" s="367">
        <v>20.538</v>
      </c>
      <c r="T7360" s="367">
        <v>11241.379310344846</v>
      </c>
      <c r="U7360" s="384">
        <v>-68576.353222941558</v>
      </c>
      <c r="V7360" s="367">
        <v>1467.0000000000023</v>
      </c>
      <c r="W7360" s="367">
        <v>543333.33333333535</v>
      </c>
      <c r="X7360" s="384">
        <v>205642.8823534525</v>
      </c>
      <c r="Y7360" s="386">
        <v>1467.0000000000052</v>
      </c>
      <c r="Z7360" s="367"/>
      <c r="AA7360" s="367"/>
      <c r="AB7360" s="367"/>
      <c r="AC7360" s="367"/>
      <c r="AD7360" s="367"/>
      <c r="AE7360" s="367"/>
      <c r="AF7360" s="367"/>
      <c r="AG7360" s="367"/>
      <c r="AH7360" s="367"/>
      <c r="AI7360" s="367"/>
      <c r="AJ7360" s="367"/>
      <c r="AK7360" s="367"/>
      <c r="AL7360" s="367"/>
      <c r="AM7360" s="367"/>
      <c r="AN7360" s="367"/>
      <c r="AO7360" s="367"/>
      <c r="AP7360" s="367"/>
      <c r="AQ7360" s="367"/>
      <c r="AR7360" s="367"/>
      <c r="AS7360" s="367"/>
      <c r="AT7360" s="367"/>
    </row>
    <row r="7361" spans="2:46" ht="13.8">
      <c r="B7361" s="26">
        <v>54.499999999999766</v>
      </c>
      <c r="C7361" s="363">
        <v>1234.8553285888192</v>
      </c>
      <c r="D7361" s="367">
        <v>1471.4999999999939</v>
      </c>
      <c r="E7361" s="367">
        <v>15209.302325581468</v>
      </c>
      <c r="F7361" s="367">
        <v>-299063.45166749059</v>
      </c>
      <c r="G7361" s="367">
        <v>1471.500000000007</v>
      </c>
      <c r="H7361" s="367">
        <v>81750</v>
      </c>
      <c r="I7361" s="384">
        <v>-3643276.0826579165</v>
      </c>
      <c r="J7361" s="367">
        <v>1471.5</v>
      </c>
      <c r="K7361" s="367">
        <v>19818.181818181733</v>
      </c>
      <c r="L7361" s="384">
        <v>-14413.044800089372</v>
      </c>
      <c r="M7361" s="367">
        <v>1471.4999999999939</v>
      </c>
      <c r="N7361" s="367">
        <v>327</v>
      </c>
      <c r="O7361" s="384">
        <v>-2919.6621614433416</v>
      </c>
      <c r="P7361" s="367">
        <v>21.336749999999999</v>
      </c>
      <c r="Q7361" s="367">
        <v>327</v>
      </c>
      <c r="R7361" s="384">
        <v>1095.1017842294239</v>
      </c>
      <c r="S7361" s="367">
        <v>20.600999999999999</v>
      </c>
      <c r="T7361" s="367">
        <v>11275.862068965536</v>
      </c>
      <c r="U7361" s="384">
        <v>-69599.170946273254</v>
      </c>
      <c r="V7361" s="367">
        <v>1471.5000000000025</v>
      </c>
      <c r="W7361" s="367">
        <v>545000.00000000198</v>
      </c>
      <c r="X7361" s="384">
        <v>206243.47635679613</v>
      </c>
      <c r="Y7361" s="386">
        <v>1471.5000000000052</v>
      </c>
      <c r="Z7361" s="367"/>
      <c r="AA7361" s="367"/>
      <c r="AB7361" s="367"/>
      <c r="AC7361" s="367"/>
      <c r="AD7361" s="367"/>
      <c r="AE7361" s="367"/>
      <c r="AF7361" s="367"/>
      <c r="AG7361" s="367"/>
      <c r="AH7361" s="367"/>
      <c r="AI7361" s="367"/>
      <c r="AJ7361" s="367"/>
      <c r="AK7361" s="367"/>
      <c r="AL7361" s="367"/>
      <c r="AM7361" s="367"/>
      <c r="AN7361" s="367"/>
      <c r="AO7361" s="367"/>
      <c r="AP7361" s="367"/>
      <c r="AQ7361" s="367"/>
      <c r="AR7361" s="367"/>
      <c r="AS7361" s="367"/>
      <c r="AT7361" s="367"/>
    </row>
    <row r="7362" spans="2:46" ht="13.8">
      <c r="B7362" s="26">
        <v>54.66666666666643</v>
      </c>
      <c r="C7362" s="363">
        <v>1238.6266046638084</v>
      </c>
      <c r="D7362" s="367">
        <v>1475.9999999999936</v>
      </c>
      <c r="E7362" s="367">
        <v>15255.813953488445</v>
      </c>
      <c r="F7362" s="367">
        <v>-301028.31487276137</v>
      </c>
      <c r="G7362" s="367">
        <v>1476.000000000007</v>
      </c>
      <c r="H7362" s="367">
        <v>82000</v>
      </c>
      <c r="I7362" s="384">
        <v>-3666782.5812201635</v>
      </c>
      <c r="J7362" s="367">
        <v>1475.9999999999998</v>
      </c>
      <c r="K7362" s="367">
        <v>19878.787878787793</v>
      </c>
      <c r="L7362" s="384">
        <v>-15261.074579140046</v>
      </c>
      <c r="M7362" s="367">
        <v>1475.9999999999939</v>
      </c>
      <c r="N7362" s="367">
        <v>328</v>
      </c>
      <c r="O7362" s="384">
        <v>-2941.6046544025148</v>
      </c>
      <c r="P7362" s="367">
        <v>21.401999999999997</v>
      </c>
      <c r="Q7362" s="367">
        <v>328</v>
      </c>
      <c r="R7362" s="384">
        <v>1092.3087487149066</v>
      </c>
      <c r="S7362" s="367">
        <v>20.663999999999998</v>
      </c>
      <c r="T7362" s="367">
        <v>11310.344827586227</v>
      </c>
      <c r="U7362" s="384">
        <v>-70626.95784888076</v>
      </c>
      <c r="V7362" s="367">
        <v>1476.0000000000025</v>
      </c>
      <c r="W7362" s="367">
        <v>546666.66666666861</v>
      </c>
      <c r="X7362" s="384">
        <v>206843.88557491501</v>
      </c>
      <c r="Y7362" s="386">
        <v>1476.000000000005</v>
      </c>
      <c r="Z7362" s="367"/>
      <c r="AA7362" s="367"/>
      <c r="AB7362" s="367"/>
      <c r="AC7362" s="367"/>
      <c r="AD7362" s="367"/>
      <c r="AE7362" s="367"/>
      <c r="AF7362" s="367"/>
      <c r="AG7362" s="367"/>
      <c r="AH7362" s="367"/>
      <c r="AI7362" s="367"/>
      <c r="AJ7362" s="367"/>
      <c r="AK7362" s="367"/>
      <c r="AL7362" s="367"/>
      <c r="AM7362" s="367"/>
      <c r="AN7362" s="367"/>
      <c r="AO7362" s="367"/>
      <c r="AP7362" s="367"/>
      <c r="AQ7362" s="367"/>
      <c r="AR7362" s="367"/>
      <c r="AS7362" s="367"/>
      <c r="AT7362" s="367"/>
    </row>
    <row r="7363" spans="2:46" ht="13.8">
      <c r="B7363" s="26">
        <v>54.833333333333094</v>
      </c>
      <c r="C7363" s="363">
        <v>1242.3978500076112</v>
      </c>
      <c r="D7363" s="367">
        <v>1480.4999999999936</v>
      </c>
      <c r="E7363" s="367">
        <v>15302.325581395422</v>
      </c>
      <c r="F7363" s="367">
        <v>-302999.58232239069</v>
      </c>
      <c r="G7363" s="367">
        <v>1480.500000000007</v>
      </c>
      <c r="H7363" s="367">
        <v>82250</v>
      </c>
      <c r="I7363" s="384">
        <v>-3690364.4760110094</v>
      </c>
      <c r="J7363" s="367">
        <v>1480.4999999999998</v>
      </c>
      <c r="K7363" s="367">
        <v>19939.393939393853</v>
      </c>
      <c r="L7363" s="384">
        <v>-16114.006511784874</v>
      </c>
      <c r="M7363" s="367">
        <v>1480.4999999999936</v>
      </c>
      <c r="N7363" s="367">
        <v>329</v>
      </c>
      <c r="O7363" s="384">
        <v>-2963.6265001817874</v>
      </c>
      <c r="P7363" s="367">
        <v>21.467250000000003</v>
      </c>
      <c r="Q7363" s="367">
        <v>329</v>
      </c>
      <c r="R7363" s="384">
        <v>1089.4782621599352</v>
      </c>
      <c r="S7363" s="367">
        <v>20.727</v>
      </c>
      <c r="T7363" s="367">
        <v>11344.827586206917</v>
      </c>
      <c r="U7363" s="384">
        <v>-71659.713930764148</v>
      </c>
      <c r="V7363" s="367">
        <v>1480.5000000000025</v>
      </c>
      <c r="W7363" s="367">
        <v>548333.33333333523</v>
      </c>
      <c r="X7363" s="384">
        <v>207444.11000780921</v>
      </c>
      <c r="Y7363" s="386">
        <v>1480.500000000005</v>
      </c>
      <c r="Z7363" s="367"/>
      <c r="AA7363" s="367"/>
      <c r="AB7363" s="367"/>
      <c r="AC7363" s="367"/>
      <c r="AD7363" s="367"/>
      <c r="AE7363" s="367"/>
      <c r="AF7363" s="367"/>
      <c r="AG7363" s="367"/>
      <c r="AH7363" s="367"/>
      <c r="AI7363" s="367"/>
      <c r="AJ7363" s="367"/>
      <c r="AK7363" s="367"/>
      <c r="AL7363" s="367"/>
      <c r="AM7363" s="367"/>
      <c r="AN7363" s="367"/>
      <c r="AO7363" s="367"/>
      <c r="AP7363" s="367"/>
      <c r="AQ7363" s="367"/>
      <c r="AR7363" s="367"/>
      <c r="AS7363" s="367"/>
      <c r="AT7363" s="367"/>
    </row>
    <row r="7364" spans="2:46" ht="13.8">
      <c r="B7364" s="26">
        <v>54.999999999999758</v>
      </c>
      <c r="C7364" s="363">
        <v>1246.1690646202273</v>
      </c>
      <c r="D7364" s="367">
        <v>1484.9999999999936</v>
      </c>
      <c r="E7364" s="367">
        <v>15348.837209302399</v>
      </c>
      <c r="F7364" s="367">
        <v>-304977.25401637843</v>
      </c>
      <c r="G7364" s="367">
        <v>1485.000000000007</v>
      </c>
      <c r="H7364" s="367">
        <v>82500</v>
      </c>
      <c r="I7364" s="384">
        <v>-3714021.7670304524</v>
      </c>
      <c r="J7364" s="367">
        <v>1484.9999999999998</v>
      </c>
      <c r="K7364" s="367">
        <v>19999.999999999913</v>
      </c>
      <c r="L7364" s="384">
        <v>-16971.840598023937</v>
      </c>
      <c r="M7364" s="367">
        <v>1484.9999999999936</v>
      </c>
      <c r="N7364" s="367">
        <v>330</v>
      </c>
      <c r="O7364" s="384">
        <v>-2985.7276987811561</v>
      </c>
      <c r="P7364" s="367">
        <v>21.532500000000002</v>
      </c>
      <c r="Q7364" s="367">
        <v>330</v>
      </c>
      <c r="R7364" s="384">
        <v>1086.6103245645097</v>
      </c>
      <c r="S7364" s="367">
        <v>20.79</v>
      </c>
      <c r="T7364" s="367">
        <v>11379.310344827607</v>
      </c>
      <c r="U7364" s="384">
        <v>-72697.439191923462</v>
      </c>
      <c r="V7364" s="367">
        <v>1485.0000000000027</v>
      </c>
      <c r="W7364" s="367">
        <v>550000.00000000186</v>
      </c>
      <c r="X7364" s="384">
        <v>208044.14965547866</v>
      </c>
      <c r="Y7364" s="386">
        <v>1485.000000000005</v>
      </c>
      <c r="Z7364" s="367"/>
      <c r="AA7364" s="367"/>
      <c r="AB7364" s="367"/>
      <c r="AC7364" s="367"/>
      <c r="AD7364" s="367"/>
      <c r="AE7364" s="367"/>
      <c r="AF7364" s="367"/>
      <c r="AG7364" s="367"/>
      <c r="AH7364" s="367"/>
      <c r="AI7364" s="367"/>
      <c r="AJ7364" s="367"/>
      <c r="AK7364" s="367"/>
      <c r="AL7364" s="367"/>
      <c r="AM7364" s="367"/>
      <c r="AN7364" s="367"/>
      <c r="AO7364" s="367"/>
      <c r="AP7364" s="367"/>
      <c r="AQ7364" s="367"/>
      <c r="AR7364" s="367"/>
      <c r="AS7364" s="367"/>
      <c r="AT7364" s="367"/>
    </row>
    <row r="7365" spans="2:46" ht="13.8">
      <c r="B7365" s="26">
        <v>55.166666666666423</v>
      </c>
      <c r="C7365" s="363">
        <v>1249.9402485016569</v>
      </c>
      <c r="D7365" s="367">
        <v>1489.4999999999934</v>
      </c>
      <c r="E7365" s="367">
        <v>15395.348837209376</v>
      </c>
      <c r="F7365" s="367">
        <v>-306961.3299547247</v>
      </c>
      <c r="G7365" s="367">
        <v>1489.5000000000073</v>
      </c>
      <c r="H7365" s="367">
        <v>82750</v>
      </c>
      <c r="I7365" s="384">
        <v>-3737754.4542784914</v>
      </c>
      <c r="J7365" s="367">
        <v>1489.4999999999998</v>
      </c>
      <c r="K7365" s="367">
        <v>20060.606060605973</v>
      </c>
      <c r="L7365" s="384">
        <v>-17834.576837857196</v>
      </c>
      <c r="M7365" s="367">
        <v>1489.4999999999936</v>
      </c>
      <c r="N7365" s="367">
        <v>331</v>
      </c>
      <c r="O7365" s="384">
        <v>-3007.9082502006218</v>
      </c>
      <c r="P7365" s="367">
        <v>21.597750000000001</v>
      </c>
      <c r="Q7365" s="367">
        <v>331</v>
      </c>
      <c r="R7365" s="384">
        <v>1083.7049359286298</v>
      </c>
      <c r="S7365" s="367">
        <v>20.853000000000002</v>
      </c>
      <c r="T7365" s="367">
        <v>11413.793103448297</v>
      </c>
      <c r="U7365" s="384">
        <v>-73740.133632358571</v>
      </c>
      <c r="V7365" s="367">
        <v>1489.5000000000027</v>
      </c>
      <c r="W7365" s="367">
        <v>551666.66666666849</v>
      </c>
      <c r="X7365" s="384">
        <v>208644.00451792334</v>
      </c>
      <c r="Y7365" s="386">
        <v>1489.5000000000048</v>
      </c>
      <c r="Z7365" s="367"/>
      <c r="AA7365" s="367"/>
      <c r="AB7365" s="367"/>
      <c r="AC7365" s="367"/>
      <c r="AD7365" s="367"/>
      <c r="AE7365" s="367"/>
      <c r="AF7365" s="367"/>
      <c r="AG7365" s="367"/>
      <c r="AH7365" s="367"/>
      <c r="AI7365" s="367"/>
      <c r="AJ7365" s="367"/>
      <c r="AK7365" s="367"/>
      <c r="AL7365" s="367"/>
      <c r="AM7365" s="367"/>
      <c r="AN7365" s="367"/>
      <c r="AO7365" s="367"/>
      <c r="AP7365" s="367"/>
      <c r="AQ7365" s="367"/>
      <c r="AR7365" s="367"/>
      <c r="AS7365" s="367"/>
      <c r="AT7365" s="367"/>
    </row>
    <row r="7366" spans="2:46" ht="13.8">
      <c r="B7366" s="26">
        <v>55.333333333333087</v>
      </c>
      <c r="C7366" s="363">
        <v>1253.7114016519001</v>
      </c>
      <c r="D7366" s="367">
        <v>1493.9999999999934</v>
      </c>
      <c r="E7366" s="367">
        <v>15441.860465116353</v>
      </c>
      <c r="F7366" s="367">
        <v>-308951.81013742945</v>
      </c>
      <c r="G7366" s="367">
        <v>1494.0000000000073</v>
      </c>
      <c r="H7366" s="367">
        <v>83000</v>
      </c>
      <c r="I7366" s="384">
        <v>-3761562.5377551285</v>
      </c>
      <c r="J7366" s="367">
        <v>1493.9999999999998</v>
      </c>
      <c r="K7366" s="367">
        <v>20121.212121212033</v>
      </c>
      <c r="L7366" s="384">
        <v>-18702.215231284648</v>
      </c>
      <c r="M7366" s="367">
        <v>1493.9999999999936</v>
      </c>
      <c r="N7366" s="367">
        <v>332</v>
      </c>
      <c r="O7366" s="384">
        <v>-3030.1681544401854</v>
      </c>
      <c r="P7366" s="367">
        <v>21.663</v>
      </c>
      <c r="Q7366" s="367">
        <v>332</v>
      </c>
      <c r="R7366" s="384">
        <v>1080.762096252296</v>
      </c>
      <c r="S7366" s="367">
        <v>20.916</v>
      </c>
      <c r="T7366" s="367">
        <v>11448.275862068987</v>
      </c>
      <c r="U7366" s="384">
        <v>-74787.797252069577</v>
      </c>
      <c r="V7366" s="367">
        <v>1494.0000000000027</v>
      </c>
      <c r="W7366" s="367">
        <v>553333.33333333512</v>
      </c>
      <c r="X7366" s="384">
        <v>209243.67459514335</v>
      </c>
      <c r="Y7366" s="386">
        <v>1494.0000000000048</v>
      </c>
      <c r="Z7366" s="367"/>
      <c r="AA7366" s="367"/>
      <c r="AB7366" s="367"/>
      <c r="AC7366" s="367"/>
      <c r="AD7366" s="367"/>
      <c r="AE7366" s="367"/>
      <c r="AF7366" s="367"/>
      <c r="AG7366" s="367"/>
      <c r="AH7366" s="367"/>
      <c r="AI7366" s="367"/>
      <c r="AJ7366" s="367"/>
      <c r="AK7366" s="367"/>
      <c r="AL7366" s="367"/>
      <c r="AM7366" s="367"/>
      <c r="AN7366" s="367"/>
      <c r="AO7366" s="367"/>
      <c r="AP7366" s="367"/>
      <c r="AQ7366" s="367"/>
      <c r="AR7366" s="367"/>
      <c r="AS7366" s="367"/>
      <c r="AT7366" s="367"/>
    </row>
    <row r="7367" spans="2:46" ht="13.8">
      <c r="B7367" s="26">
        <v>55.499999999999751</v>
      </c>
      <c r="C7367" s="363">
        <v>1257.4825240709572</v>
      </c>
      <c r="D7367" s="367">
        <v>1498.4999999999934</v>
      </c>
      <c r="E7367" s="367">
        <v>15488.37209302333</v>
      </c>
      <c r="F7367" s="367">
        <v>-310948.69456449262</v>
      </c>
      <c r="G7367" s="367">
        <v>1498.5000000000073</v>
      </c>
      <c r="H7367" s="367">
        <v>83250</v>
      </c>
      <c r="I7367" s="384">
        <v>-3785446.0174603616</v>
      </c>
      <c r="J7367" s="367">
        <v>1498.4999999999998</v>
      </c>
      <c r="K7367" s="367">
        <v>20181.818181818093</v>
      </c>
      <c r="L7367" s="384">
        <v>-19574.755778306298</v>
      </c>
      <c r="M7367" s="367">
        <v>1498.4999999999936</v>
      </c>
      <c r="N7367" s="367">
        <v>333</v>
      </c>
      <c r="O7367" s="384">
        <v>-3052.5074114998488</v>
      </c>
      <c r="P7367" s="367">
        <v>21.728250000000003</v>
      </c>
      <c r="Q7367" s="367">
        <v>333</v>
      </c>
      <c r="R7367" s="384">
        <v>1077.7818055355076</v>
      </c>
      <c r="S7367" s="367">
        <v>20.979000000000003</v>
      </c>
      <c r="T7367" s="367">
        <v>11482.758620689678</v>
      </c>
      <c r="U7367" s="384">
        <v>-75840.430051056435</v>
      </c>
      <c r="V7367" s="367">
        <v>1498.5000000000027</v>
      </c>
      <c r="W7367" s="367">
        <v>555000.00000000175</v>
      </c>
      <c r="X7367" s="384">
        <v>209843.15988713858</v>
      </c>
      <c r="Y7367" s="386">
        <v>1498.5000000000045</v>
      </c>
      <c r="Z7367" s="367"/>
      <c r="AA7367" s="367"/>
      <c r="AB7367" s="367"/>
      <c r="AC7367" s="367"/>
      <c r="AD7367" s="367"/>
      <c r="AE7367" s="367"/>
      <c r="AF7367" s="367"/>
      <c r="AG7367" s="367"/>
      <c r="AH7367" s="367"/>
      <c r="AI7367" s="367"/>
      <c r="AJ7367" s="367"/>
      <c r="AK7367" s="367"/>
      <c r="AL7367" s="367"/>
      <c r="AM7367" s="367"/>
      <c r="AN7367" s="367"/>
      <c r="AO7367" s="367"/>
      <c r="AP7367" s="367"/>
      <c r="AQ7367" s="367"/>
      <c r="AR7367" s="367"/>
      <c r="AS7367" s="367"/>
      <c r="AT7367" s="367"/>
    </row>
    <row r="7368" spans="2:46" ht="13.8">
      <c r="B7368" s="26">
        <v>55.666666666666416</v>
      </c>
      <c r="C7368" s="363">
        <v>1261.2536157588277</v>
      </c>
      <c r="D7368" s="367">
        <v>1502.9999999999934</v>
      </c>
      <c r="E7368" s="367">
        <v>15534.883720930307</v>
      </c>
      <c r="F7368" s="367">
        <v>-312951.98323591426</v>
      </c>
      <c r="G7368" s="367">
        <v>1503.0000000000073</v>
      </c>
      <c r="H7368" s="367">
        <v>83500</v>
      </c>
      <c r="I7368" s="384">
        <v>-3809404.8933941922</v>
      </c>
      <c r="J7368" s="367">
        <v>1502.9999999999998</v>
      </c>
      <c r="K7368" s="367">
        <v>20242.424242424153</v>
      </c>
      <c r="L7368" s="384">
        <v>-20452.198478922146</v>
      </c>
      <c r="M7368" s="367">
        <v>1502.9999999999936</v>
      </c>
      <c r="N7368" s="367">
        <v>334</v>
      </c>
      <c r="O7368" s="384">
        <v>-3074.9260213796078</v>
      </c>
      <c r="P7368" s="367">
        <v>21.793500000000002</v>
      </c>
      <c r="Q7368" s="367">
        <v>334</v>
      </c>
      <c r="R7368" s="384">
        <v>1074.7640637782656</v>
      </c>
      <c r="S7368" s="367">
        <v>21.041999999999998</v>
      </c>
      <c r="T7368" s="367">
        <v>11517.241379310368</v>
      </c>
      <c r="U7368" s="384">
        <v>-76898.032029319293</v>
      </c>
      <c r="V7368" s="367">
        <v>1503.0000000000032</v>
      </c>
      <c r="W7368" s="367">
        <v>556666.66666666837</v>
      </c>
      <c r="X7368" s="384">
        <v>210442.46039390907</v>
      </c>
      <c r="Y7368" s="386">
        <v>1503.0000000000045</v>
      </c>
      <c r="Z7368" s="367"/>
      <c r="AA7368" s="367"/>
      <c r="AB7368" s="367"/>
      <c r="AC7368" s="367"/>
      <c r="AD7368" s="367"/>
      <c r="AE7368" s="367"/>
      <c r="AF7368" s="367"/>
      <c r="AG7368" s="367"/>
      <c r="AH7368" s="367"/>
      <c r="AI7368" s="367"/>
      <c r="AJ7368" s="367"/>
      <c r="AK7368" s="367"/>
      <c r="AL7368" s="367"/>
      <c r="AM7368" s="367"/>
      <c r="AN7368" s="367"/>
      <c r="AO7368" s="367"/>
      <c r="AP7368" s="367"/>
      <c r="AQ7368" s="367"/>
      <c r="AR7368" s="367"/>
      <c r="AS7368" s="367"/>
      <c r="AT7368" s="367"/>
    </row>
    <row r="7369" spans="2:46" ht="13.8">
      <c r="B7369" s="26">
        <v>55.83333333333308</v>
      </c>
      <c r="C7369" s="363">
        <v>1265.0246767155115</v>
      </c>
      <c r="D7369" s="367">
        <v>1507.4999999999932</v>
      </c>
      <c r="E7369" s="367">
        <v>15581.395348837284</v>
      </c>
      <c r="F7369" s="367">
        <v>-314961.67615169432</v>
      </c>
      <c r="G7369" s="367">
        <v>1507.5000000000073</v>
      </c>
      <c r="H7369" s="367">
        <v>83750</v>
      </c>
      <c r="I7369" s="384">
        <v>-3833439.1655566199</v>
      </c>
      <c r="J7369" s="367">
        <v>1507.4999999999998</v>
      </c>
      <c r="K7369" s="367">
        <v>20303.030303030213</v>
      </c>
      <c r="L7369" s="384">
        <v>-21334.543333132136</v>
      </c>
      <c r="M7369" s="367">
        <v>1507.4999999999934</v>
      </c>
      <c r="N7369" s="367">
        <v>335</v>
      </c>
      <c r="O7369" s="384">
        <v>-3097.4239840794658</v>
      </c>
      <c r="P7369" s="367">
        <v>21.858750000000001</v>
      </c>
      <c r="Q7369" s="367">
        <v>335</v>
      </c>
      <c r="R7369" s="384">
        <v>1071.7088709805691</v>
      </c>
      <c r="S7369" s="367">
        <v>21.105</v>
      </c>
      <c r="T7369" s="367">
        <v>11551.724137931058</v>
      </c>
      <c r="U7369" s="384">
        <v>-77960.603186857887</v>
      </c>
      <c r="V7369" s="367">
        <v>1507.5000000000032</v>
      </c>
      <c r="W7369" s="367">
        <v>558333.333333335</v>
      </c>
      <c r="X7369" s="384">
        <v>211041.5761154549</v>
      </c>
      <c r="Y7369" s="386">
        <v>1507.5000000000043</v>
      </c>
      <c r="Z7369" s="367"/>
      <c r="AA7369" s="367"/>
      <c r="AB7369" s="367"/>
      <c r="AC7369" s="367"/>
      <c r="AD7369" s="367"/>
      <c r="AE7369" s="367"/>
      <c r="AF7369" s="367"/>
      <c r="AG7369" s="367"/>
      <c r="AH7369" s="367"/>
      <c r="AI7369" s="367"/>
      <c r="AJ7369" s="367"/>
      <c r="AK7369" s="367"/>
      <c r="AL7369" s="367"/>
      <c r="AM7369" s="367"/>
      <c r="AN7369" s="367"/>
      <c r="AO7369" s="367"/>
      <c r="AP7369" s="367"/>
      <c r="AQ7369" s="367"/>
      <c r="AR7369" s="367"/>
      <c r="AS7369" s="367"/>
      <c r="AT7369" s="367"/>
    </row>
    <row r="7370" spans="2:46" ht="13.8">
      <c r="B7370" s="26">
        <v>55.999999999999744</v>
      </c>
      <c r="C7370" s="363">
        <v>1268.7957069410088</v>
      </c>
      <c r="D7370" s="367">
        <v>1511.9999999999932</v>
      </c>
      <c r="E7370" s="367">
        <v>15627.906976744262</v>
      </c>
      <c r="F7370" s="367">
        <v>-316977.77331183292</v>
      </c>
      <c r="G7370" s="367">
        <v>1512.0000000000073</v>
      </c>
      <c r="H7370" s="367">
        <v>84000</v>
      </c>
      <c r="I7370" s="384">
        <v>-3857548.8339476436</v>
      </c>
      <c r="J7370" s="367">
        <v>1511.9999999999998</v>
      </c>
      <c r="K7370" s="367">
        <v>20363.636363636273</v>
      </c>
      <c r="L7370" s="384">
        <v>-22221.790340936372</v>
      </c>
      <c r="M7370" s="367">
        <v>1511.9999999999934</v>
      </c>
      <c r="N7370" s="367">
        <v>336</v>
      </c>
      <c r="O7370" s="384">
        <v>-3120.0012995994207</v>
      </c>
      <c r="P7370" s="367">
        <v>21.923999999999999</v>
      </c>
      <c r="Q7370" s="367">
        <v>336</v>
      </c>
      <c r="R7370" s="384">
        <v>1068.6162271424184</v>
      </c>
      <c r="S7370" s="367">
        <v>21.167999999999999</v>
      </c>
      <c r="T7370" s="367">
        <v>11586.206896551748</v>
      </c>
      <c r="U7370" s="384">
        <v>-79028.143523672377</v>
      </c>
      <c r="V7370" s="367">
        <v>1512.0000000000032</v>
      </c>
      <c r="W7370" s="367">
        <v>560000.00000000163</v>
      </c>
      <c r="X7370" s="384">
        <v>211640.50705177593</v>
      </c>
      <c r="Y7370" s="386">
        <v>1512.0000000000043</v>
      </c>
      <c r="Z7370" s="367"/>
      <c r="AA7370" s="367"/>
      <c r="AB7370" s="367"/>
      <c r="AC7370" s="367"/>
      <c r="AD7370" s="367"/>
      <c r="AE7370" s="367"/>
      <c r="AF7370" s="367"/>
      <c r="AG7370" s="367"/>
      <c r="AH7370" s="367"/>
      <c r="AI7370" s="367"/>
      <c r="AJ7370" s="367"/>
      <c r="AK7370" s="367"/>
      <c r="AL7370" s="367"/>
      <c r="AM7370" s="367"/>
      <c r="AN7370" s="367"/>
      <c r="AO7370" s="367"/>
      <c r="AP7370" s="367"/>
      <c r="AQ7370" s="367"/>
      <c r="AR7370" s="367"/>
      <c r="AS7370" s="367"/>
      <c r="AT7370" s="367"/>
    </row>
    <row r="7371" spans="2:46" ht="13.8">
      <c r="B7371" s="26">
        <v>56.166666666666409</v>
      </c>
      <c r="C7371" s="363">
        <v>1272.5667064353199</v>
      </c>
      <c r="D7371" s="367">
        <v>1516.4999999999932</v>
      </c>
      <c r="E7371" s="367">
        <v>15674.418604651239</v>
      </c>
      <c r="F7371" s="367">
        <v>-319000.27471632994</v>
      </c>
      <c r="G7371" s="367">
        <v>1516.5000000000073</v>
      </c>
      <c r="H7371" s="367">
        <v>84250</v>
      </c>
      <c r="I7371" s="384">
        <v>-3881733.8985672654</v>
      </c>
      <c r="J7371" s="367">
        <v>1516.4999999999998</v>
      </c>
      <c r="K7371" s="367">
        <v>20424.242424242333</v>
      </c>
      <c r="L7371" s="384">
        <v>-23113.939502334797</v>
      </c>
      <c r="M7371" s="367">
        <v>1516.4999999999934</v>
      </c>
      <c r="N7371" s="367">
        <v>337</v>
      </c>
      <c r="O7371" s="384">
        <v>-3142.6579679394754</v>
      </c>
      <c r="P7371" s="367">
        <v>21.989250000000002</v>
      </c>
      <c r="Q7371" s="367">
        <v>337</v>
      </c>
      <c r="R7371" s="384">
        <v>1065.4861322638135</v>
      </c>
      <c r="S7371" s="367">
        <v>21.231000000000002</v>
      </c>
      <c r="T7371" s="367">
        <v>11620.689655172439</v>
      </c>
      <c r="U7371" s="384">
        <v>-80100.653039762779</v>
      </c>
      <c r="V7371" s="367">
        <v>1516.5000000000034</v>
      </c>
      <c r="W7371" s="367">
        <v>561666.66666666826</v>
      </c>
      <c r="X7371" s="384">
        <v>212239.25320287223</v>
      </c>
      <c r="Y7371" s="386">
        <v>1516.5000000000043</v>
      </c>
      <c r="Z7371" s="367"/>
      <c r="AA7371" s="367"/>
      <c r="AB7371" s="367"/>
      <c r="AC7371" s="367"/>
      <c r="AD7371" s="367"/>
      <c r="AE7371" s="367"/>
      <c r="AF7371" s="367"/>
      <c r="AG7371" s="367"/>
      <c r="AH7371" s="367"/>
      <c r="AI7371" s="367"/>
      <c r="AJ7371" s="367"/>
      <c r="AK7371" s="367"/>
      <c r="AL7371" s="367"/>
      <c r="AM7371" s="367"/>
      <c r="AN7371" s="367"/>
      <c r="AO7371" s="367"/>
      <c r="AP7371" s="367"/>
      <c r="AQ7371" s="367"/>
      <c r="AR7371" s="367"/>
      <c r="AS7371" s="367"/>
      <c r="AT7371" s="367"/>
    </row>
    <row r="7372" spans="2:46" ht="13.8">
      <c r="B7372" s="26">
        <v>56.333333333333073</v>
      </c>
      <c r="C7372" s="363">
        <v>1276.3376751984445</v>
      </c>
      <c r="D7372" s="367">
        <v>1520.9999999999932</v>
      </c>
      <c r="E7372" s="367">
        <v>15720.930232558216</v>
      </c>
      <c r="F7372" s="367">
        <v>-321029.18036518549</v>
      </c>
      <c r="G7372" s="367">
        <v>1521.0000000000073</v>
      </c>
      <c r="H7372" s="367">
        <v>84500</v>
      </c>
      <c r="I7372" s="384">
        <v>-3905994.3594154837</v>
      </c>
      <c r="J7372" s="367">
        <v>1520.9999999999998</v>
      </c>
      <c r="K7372" s="367">
        <v>20484.848484848393</v>
      </c>
      <c r="L7372" s="384">
        <v>-24010.990817327423</v>
      </c>
      <c r="M7372" s="367">
        <v>1520.9999999999934</v>
      </c>
      <c r="N7372" s="367">
        <v>338</v>
      </c>
      <c r="O7372" s="384">
        <v>-3165.3939890996257</v>
      </c>
      <c r="P7372" s="367">
        <v>22.054500000000001</v>
      </c>
      <c r="Q7372" s="367">
        <v>338</v>
      </c>
      <c r="R7372" s="384">
        <v>1062.3185863447545</v>
      </c>
      <c r="S7372" s="367">
        <v>21.294</v>
      </c>
      <c r="T7372" s="367">
        <v>11655.172413793129</v>
      </c>
      <c r="U7372" s="384">
        <v>-81178.131735128991</v>
      </c>
      <c r="V7372" s="367">
        <v>1521.0000000000034</v>
      </c>
      <c r="W7372" s="367">
        <v>563333.33333333489</v>
      </c>
      <c r="X7372" s="384">
        <v>212837.81456874387</v>
      </c>
      <c r="Y7372" s="386">
        <v>1521.0000000000041</v>
      </c>
      <c r="Z7372" s="367"/>
      <c r="AA7372" s="367"/>
      <c r="AB7372" s="367"/>
      <c r="AC7372" s="367"/>
      <c r="AD7372" s="367"/>
      <c r="AE7372" s="367"/>
      <c r="AF7372" s="367"/>
      <c r="AG7372" s="367"/>
      <c r="AH7372" s="367"/>
      <c r="AI7372" s="367"/>
      <c r="AJ7372" s="367"/>
      <c r="AK7372" s="367"/>
      <c r="AL7372" s="367"/>
      <c r="AM7372" s="367"/>
      <c r="AN7372" s="367"/>
      <c r="AO7372" s="367"/>
      <c r="AP7372" s="367"/>
      <c r="AQ7372" s="367"/>
      <c r="AR7372" s="367"/>
      <c r="AS7372" s="367"/>
      <c r="AT7372" s="367"/>
    </row>
    <row r="7373" spans="2:46" ht="13.8">
      <c r="B7373" s="26">
        <v>56.499999999999737</v>
      </c>
      <c r="C7373" s="363">
        <v>1280.1086132303824</v>
      </c>
      <c r="D7373" s="367">
        <v>1525.499999999993</v>
      </c>
      <c r="E7373" s="367">
        <v>15767.441860465193</v>
      </c>
      <c r="F7373" s="367">
        <v>-323064.49025839946</v>
      </c>
      <c r="G7373" s="367">
        <v>1525.5000000000073</v>
      </c>
      <c r="H7373" s="367">
        <v>84750</v>
      </c>
      <c r="I7373" s="384">
        <v>-3930330.216492299</v>
      </c>
      <c r="J7373" s="367">
        <v>1525.4999999999998</v>
      </c>
      <c r="K7373" s="367">
        <v>20545.454545454453</v>
      </c>
      <c r="L7373" s="384">
        <v>-24912.94428591424</v>
      </c>
      <c r="M7373" s="367">
        <v>1525.4999999999934</v>
      </c>
      <c r="N7373" s="367">
        <v>339</v>
      </c>
      <c r="O7373" s="384">
        <v>-3188.2093630798745</v>
      </c>
      <c r="P7373" s="367">
        <v>22.11975</v>
      </c>
      <c r="Q7373" s="367">
        <v>339</v>
      </c>
      <c r="R7373" s="384">
        <v>1059.1135893852415</v>
      </c>
      <c r="S7373" s="367">
        <v>21.356999999999999</v>
      </c>
      <c r="T7373" s="367">
        <v>11689.655172413819</v>
      </c>
      <c r="U7373" s="384">
        <v>-82260.579609771085</v>
      </c>
      <c r="V7373" s="367">
        <v>1525.5000000000034</v>
      </c>
      <c r="W7373" s="367">
        <v>565000.00000000151</v>
      </c>
      <c r="X7373" s="384">
        <v>213436.19114939071</v>
      </c>
      <c r="Y7373" s="386">
        <v>1525.5000000000041</v>
      </c>
      <c r="Z7373" s="367"/>
      <c r="AA7373" s="367"/>
      <c r="AB7373" s="367"/>
      <c r="AC7373" s="367"/>
      <c r="AD7373" s="367"/>
      <c r="AE7373" s="367"/>
      <c r="AF7373" s="367"/>
      <c r="AG7373" s="367"/>
      <c r="AH7373" s="367"/>
      <c r="AI7373" s="367"/>
      <c r="AJ7373" s="367"/>
      <c r="AK7373" s="367"/>
      <c r="AL7373" s="367"/>
      <c r="AM7373" s="367"/>
      <c r="AN7373" s="367"/>
      <c r="AO7373" s="367"/>
      <c r="AP7373" s="367"/>
      <c r="AQ7373" s="367"/>
      <c r="AR7373" s="367"/>
      <c r="AS7373" s="367"/>
      <c r="AT7373" s="367"/>
    </row>
    <row r="7374" spans="2:46" ht="13.8">
      <c r="B7374" s="26">
        <v>56.666666666666401</v>
      </c>
      <c r="C7374" s="363">
        <v>1283.8795205311342</v>
      </c>
      <c r="D7374" s="367">
        <v>1529.999999999993</v>
      </c>
      <c r="E7374" s="367">
        <v>15813.95348837217</v>
      </c>
      <c r="F7374" s="367">
        <v>-325106.20439597202</v>
      </c>
      <c r="G7374" s="367">
        <v>1530.0000000000075</v>
      </c>
      <c r="H7374" s="367">
        <v>85000</v>
      </c>
      <c r="I7374" s="384">
        <v>-3954741.4697977114</v>
      </c>
      <c r="J7374" s="367">
        <v>1529.9999999999998</v>
      </c>
      <c r="K7374" s="367">
        <v>20606.060606060513</v>
      </c>
      <c r="L7374" s="384">
        <v>-25819.799908095203</v>
      </c>
      <c r="M7374" s="367">
        <v>1529.9999999999932</v>
      </c>
      <c r="N7374" s="367">
        <v>340</v>
      </c>
      <c r="O7374" s="384">
        <v>-3211.1040898802225</v>
      </c>
      <c r="P7374" s="367">
        <v>22.185000000000002</v>
      </c>
      <c r="Q7374" s="367">
        <v>340</v>
      </c>
      <c r="R7374" s="384">
        <v>1055.8711413852741</v>
      </c>
      <c r="S7374" s="367">
        <v>21.42</v>
      </c>
      <c r="T7374" s="367">
        <v>11724.137931034509</v>
      </c>
      <c r="U7374" s="384">
        <v>-83347.996663689031</v>
      </c>
      <c r="V7374" s="367">
        <v>1530.0000000000034</v>
      </c>
      <c r="W7374" s="367">
        <v>566666.66666666814</v>
      </c>
      <c r="X7374" s="384">
        <v>214034.38294481279</v>
      </c>
      <c r="Y7374" s="386">
        <v>1530.0000000000039</v>
      </c>
      <c r="Z7374" s="367"/>
      <c r="AA7374" s="367"/>
      <c r="AB7374" s="367"/>
      <c r="AC7374" s="367"/>
      <c r="AD7374" s="367"/>
      <c r="AE7374" s="367"/>
      <c r="AF7374" s="367"/>
      <c r="AG7374" s="367"/>
      <c r="AH7374" s="367"/>
      <c r="AI7374" s="367"/>
      <c r="AJ7374" s="367"/>
      <c r="AK7374" s="367"/>
      <c r="AL7374" s="367"/>
      <c r="AM7374" s="367"/>
      <c r="AN7374" s="367"/>
      <c r="AO7374" s="367"/>
      <c r="AP7374" s="367"/>
      <c r="AQ7374" s="367"/>
      <c r="AR7374" s="367"/>
      <c r="AS7374" s="367"/>
      <c r="AT7374" s="367"/>
    </row>
    <row r="7375" spans="2:46" ht="13.8">
      <c r="B7375" s="26">
        <v>56.833333333333066</v>
      </c>
      <c r="C7375" s="363">
        <v>1287.6503971006991</v>
      </c>
      <c r="D7375" s="367">
        <v>1534.499999999993</v>
      </c>
      <c r="E7375" s="367">
        <v>15860.465116279147</v>
      </c>
      <c r="F7375" s="367">
        <v>-327154.32277790294</v>
      </c>
      <c r="G7375" s="367">
        <v>1534.5000000000075</v>
      </c>
      <c r="H7375" s="367">
        <v>85250</v>
      </c>
      <c r="I7375" s="384">
        <v>-3979228.1193317198</v>
      </c>
      <c r="J7375" s="367">
        <v>1534.4999999999998</v>
      </c>
      <c r="K7375" s="367">
        <v>20666.666666666573</v>
      </c>
      <c r="L7375" s="384">
        <v>-26731.557683870411</v>
      </c>
      <c r="M7375" s="367">
        <v>1534.4999999999932</v>
      </c>
      <c r="N7375" s="367">
        <v>341</v>
      </c>
      <c r="O7375" s="384">
        <v>-3234.0781695006663</v>
      </c>
      <c r="P7375" s="367">
        <v>22.250250000000001</v>
      </c>
      <c r="Q7375" s="367">
        <v>341</v>
      </c>
      <c r="R7375" s="384">
        <v>1052.5912423448526</v>
      </c>
      <c r="S7375" s="367">
        <v>21.482999999999997</v>
      </c>
      <c r="T7375" s="367">
        <v>11758.620689655199</v>
      </c>
      <c r="U7375" s="384">
        <v>-84440.382896882933</v>
      </c>
      <c r="V7375" s="367">
        <v>1534.5000000000036</v>
      </c>
      <c r="W7375" s="367">
        <v>568333.33333333477</v>
      </c>
      <c r="X7375" s="384">
        <v>214632.38995501018</v>
      </c>
      <c r="Y7375" s="386">
        <v>1534.5000000000039</v>
      </c>
      <c r="Z7375" s="367"/>
      <c r="AA7375" s="367"/>
      <c r="AB7375" s="367"/>
      <c r="AC7375" s="367"/>
      <c r="AD7375" s="367"/>
      <c r="AE7375" s="367"/>
      <c r="AF7375" s="367"/>
      <c r="AG7375" s="367"/>
      <c r="AH7375" s="367"/>
      <c r="AI7375" s="367"/>
      <c r="AJ7375" s="367"/>
      <c r="AK7375" s="367"/>
      <c r="AL7375" s="367"/>
      <c r="AM7375" s="367"/>
      <c r="AN7375" s="367"/>
      <c r="AO7375" s="367"/>
      <c r="AP7375" s="367"/>
      <c r="AQ7375" s="367"/>
      <c r="AR7375" s="367"/>
      <c r="AS7375" s="367"/>
      <c r="AT7375" s="367"/>
    </row>
    <row r="7376" spans="2:46" ht="13.8">
      <c r="B7376" s="26">
        <v>56.99999999999973</v>
      </c>
      <c r="C7376" s="363">
        <v>1291.4212429390777</v>
      </c>
      <c r="D7376" s="367">
        <v>1538.9999999999927</v>
      </c>
      <c r="E7376" s="367">
        <v>15906.976744186124</v>
      </c>
      <c r="F7376" s="367">
        <v>-329208.84540419234</v>
      </c>
      <c r="G7376" s="367">
        <v>1539.0000000000075</v>
      </c>
      <c r="H7376" s="367">
        <v>85500</v>
      </c>
      <c r="I7376" s="384">
        <v>-4003790.1650943263</v>
      </c>
      <c r="J7376" s="367">
        <v>1538.9999999999998</v>
      </c>
      <c r="K7376" s="367">
        <v>20727.272727272633</v>
      </c>
      <c r="L7376" s="384">
        <v>-27648.217613239813</v>
      </c>
      <c r="M7376" s="367">
        <v>1538.9999999999932</v>
      </c>
      <c r="N7376" s="367">
        <v>342</v>
      </c>
      <c r="O7376" s="384">
        <v>-3257.1316019412088</v>
      </c>
      <c r="P7376" s="367">
        <v>22.3155</v>
      </c>
      <c r="Q7376" s="367">
        <v>342</v>
      </c>
      <c r="R7376" s="384">
        <v>1049.2738922639767</v>
      </c>
      <c r="S7376" s="367">
        <v>21.545999999999999</v>
      </c>
      <c r="T7376" s="367">
        <v>11793.10344827589</v>
      </c>
      <c r="U7376" s="384">
        <v>-85537.73830935263</v>
      </c>
      <c r="V7376" s="367">
        <v>1539.0000000000036</v>
      </c>
      <c r="W7376" s="367">
        <v>570000.0000000014</v>
      </c>
      <c r="X7376" s="384">
        <v>215230.21217998286</v>
      </c>
      <c r="Y7376" s="386">
        <v>1539.0000000000036</v>
      </c>
      <c r="Z7376" s="367"/>
      <c r="AA7376" s="367"/>
      <c r="AB7376" s="367"/>
      <c r="AC7376" s="367"/>
      <c r="AD7376" s="367"/>
      <c r="AE7376" s="367"/>
      <c r="AF7376" s="367"/>
      <c r="AG7376" s="367"/>
      <c r="AH7376" s="367"/>
      <c r="AI7376" s="367"/>
      <c r="AJ7376" s="367"/>
      <c r="AK7376" s="367"/>
      <c r="AL7376" s="367"/>
      <c r="AM7376" s="367"/>
      <c r="AN7376" s="367"/>
      <c r="AO7376" s="367"/>
      <c r="AP7376" s="367"/>
      <c r="AQ7376" s="367"/>
      <c r="AR7376" s="367"/>
      <c r="AS7376" s="367"/>
      <c r="AT7376" s="367"/>
    </row>
    <row r="7377" spans="2:46" ht="13.8">
      <c r="B7377" s="26">
        <v>57.166666666666394</v>
      </c>
      <c r="C7377" s="363">
        <v>1295.1920580462704</v>
      </c>
      <c r="D7377" s="367">
        <v>1543.4999999999927</v>
      </c>
      <c r="E7377" s="367">
        <v>15953.488372093101</v>
      </c>
      <c r="F7377" s="367">
        <v>-331269.77227484027</v>
      </c>
      <c r="G7377" s="367">
        <v>1543.5000000000075</v>
      </c>
      <c r="H7377" s="367">
        <v>85750</v>
      </c>
      <c r="I7377" s="384">
        <v>-4028427.6070855302</v>
      </c>
      <c r="J7377" s="367">
        <v>1543.4999999999998</v>
      </c>
      <c r="K7377" s="367">
        <v>20787.878787878693</v>
      </c>
      <c r="L7377" s="384">
        <v>-28569.779696203408</v>
      </c>
      <c r="M7377" s="367">
        <v>1543.4999999999932</v>
      </c>
      <c r="N7377" s="367">
        <v>343</v>
      </c>
      <c r="O7377" s="384">
        <v>-3280.2643872018489</v>
      </c>
      <c r="P7377" s="367">
        <v>22.380749999999999</v>
      </c>
      <c r="Q7377" s="367">
        <v>343</v>
      </c>
      <c r="R7377" s="384">
        <v>1045.9190911426469</v>
      </c>
      <c r="S7377" s="367">
        <v>21.608999999999998</v>
      </c>
      <c r="T7377" s="367">
        <v>11827.58620689658</v>
      </c>
      <c r="U7377" s="384">
        <v>-86640.062901098208</v>
      </c>
      <c r="V7377" s="367">
        <v>1543.5000000000036</v>
      </c>
      <c r="W7377" s="367">
        <v>571666.66666666802</v>
      </c>
      <c r="X7377" s="384">
        <v>215827.84961973078</v>
      </c>
      <c r="Y7377" s="386">
        <v>1543.5000000000036</v>
      </c>
      <c r="Z7377" s="367"/>
      <c r="AA7377" s="367"/>
      <c r="AB7377" s="367"/>
      <c r="AC7377" s="367"/>
      <c r="AD7377" s="367"/>
      <c r="AE7377" s="367"/>
      <c r="AF7377" s="367"/>
      <c r="AG7377" s="367"/>
      <c r="AH7377" s="367"/>
      <c r="AI7377" s="367"/>
      <c r="AJ7377" s="367"/>
      <c r="AK7377" s="367"/>
      <c r="AL7377" s="367"/>
      <c r="AM7377" s="367"/>
      <c r="AN7377" s="367"/>
      <c r="AO7377" s="367"/>
      <c r="AP7377" s="367"/>
      <c r="AQ7377" s="367"/>
      <c r="AR7377" s="367"/>
      <c r="AS7377" s="367"/>
      <c r="AT7377" s="367"/>
    </row>
    <row r="7378" spans="2:46" ht="13.8">
      <c r="B7378" s="26">
        <v>57.333333333333059</v>
      </c>
      <c r="C7378" s="363">
        <v>1298.962842422276</v>
      </c>
      <c r="D7378" s="367">
        <v>1547.9999999999927</v>
      </c>
      <c r="E7378" s="367">
        <v>16000.000000000078</v>
      </c>
      <c r="F7378" s="367">
        <v>-333337.10338984668</v>
      </c>
      <c r="G7378" s="367">
        <v>1548.0000000000077</v>
      </c>
      <c r="H7378" s="367">
        <v>86000</v>
      </c>
      <c r="I7378" s="384">
        <v>-4053140.4453053293</v>
      </c>
      <c r="J7378" s="367">
        <v>1547.9999999999998</v>
      </c>
      <c r="K7378" s="367">
        <v>20848.484848484753</v>
      </c>
      <c r="L7378" s="384">
        <v>-29496.243932761201</v>
      </c>
      <c r="M7378" s="367">
        <v>1547.9999999999932</v>
      </c>
      <c r="N7378" s="367">
        <v>344</v>
      </c>
      <c r="O7378" s="384">
        <v>-3303.4765252825878</v>
      </c>
      <c r="P7378" s="367">
        <v>22.446000000000002</v>
      </c>
      <c r="Q7378" s="367">
        <v>344</v>
      </c>
      <c r="R7378" s="384">
        <v>1042.5268389808627</v>
      </c>
      <c r="S7378" s="367">
        <v>21.672000000000001</v>
      </c>
      <c r="T7378" s="367">
        <v>11862.06896551727</v>
      </c>
      <c r="U7378" s="384">
        <v>-87747.356672119698</v>
      </c>
      <c r="V7378" s="367">
        <v>1548.0000000000039</v>
      </c>
      <c r="W7378" s="367">
        <v>573333.33333333465</v>
      </c>
      <c r="X7378" s="384">
        <v>216425.30227425395</v>
      </c>
      <c r="Y7378" s="386">
        <v>1548.0000000000034</v>
      </c>
      <c r="Z7378" s="367"/>
      <c r="AA7378" s="367"/>
      <c r="AB7378" s="367"/>
      <c r="AC7378" s="367"/>
      <c r="AD7378" s="367"/>
      <c r="AE7378" s="367"/>
      <c r="AF7378" s="367"/>
      <c r="AG7378" s="367"/>
      <c r="AH7378" s="367"/>
      <c r="AI7378" s="367"/>
      <c r="AJ7378" s="367"/>
      <c r="AK7378" s="367"/>
      <c r="AL7378" s="367"/>
      <c r="AM7378" s="367"/>
      <c r="AN7378" s="367"/>
      <c r="AO7378" s="367"/>
      <c r="AP7378" s="367"/>
      <c r="AQ7378" s="367"/>
      <c r="AR7378" s="367"/>
      <c r="AS7378" s="367"/>
      <c r="AT7378" s="367"/>
    </row>
    <row r="7379" spans="2:46" ht="13.8">
      <c r="B7379" s="26">
        <v>57.499999999999723</v>
      </c>
      <c r="C7379" s="363">
        <v>1302.7335960670955</v>
      </c>
      <c r="D7379" s="367">
        <v>1552.4999999999927</v>
      </c>
      <c r="E7379" s="367">
        <v>16046.511627907055</v>
      </c>
      <c r="F7379" s="367">
        <v>-335410.83874921146</v>
      </c>
      <c r="G7379" s="367">
        <v>1552.5000000000077</v>
      </c>
      <c r="H7379" s="367">
        <v>86250</v>
      </c>
      <c r="I7379" s="384">
        <v>-4077928.6797537268</v>
      </c>
      <c r="J7379" s="367">
        <v>1552.4999999999998</v>
      </c>
      <c r="K7379" s="367">
        <v>20909.090909090814</v>
      </c>
      <c r="L7379" s="384">
        <v>-30427.610322913191</v>
      </c>
      <c r="M7379" s="367">
        <v>1552.4999999999932</v>
      </c>
      <c r="N7379" s="367">
        <v>345</v>
      </c>
      <c r="O7379" s="384">
        <v>-3326.7680161834237</v>
      </c>
      <c r="P7379" s="367">
        <v>22.51125</v>
      </c>
      <c r="Q7379" s="367">
        <v>345</v>
      </c>
      <c r="R7379" s="384">
        <v>1039.0971357786245</v>
      </c>
      <c r="S7379" s="367">
        <v>21.734999999999999</v>
      </c>
      <c r="T7379" s="367">
        <v>11896.55172413796</v>
      </c>
      <c r="U7379" s="384">
        <v>-88859.619622417013</v>
      </c>
      <c r="V7379" s="367">
        <v>1552.5000000000039</v>
      </c>
      <c r="W7379" s="367">
        <v>575000.00000000128</v>
      </c>
      <c r="X7379" s="384">
        <v>217022.57014355247</v>
      </c>
      <c r="Y7379" s="386">
        <v>1552.5000000000034</v>
      </c>
      <c r="Z7379" s="367"/>
      <c r="AA7379" s="367"/>
      <c r="AB7379" s="367"/>
      <c r="AC7379" s="367"/>
      <c r="AD7379" s="367"/>
      <c r="AE7379" s="367"/>
      <c r="AF7379" s="367"/>
      <c r="AG7379" s="367"/>
      <c r="AH7379" s="367"/>
      <c r="AI7379" s="367"/>
      <c r="AJ7379" s="367"/>
      <c r="AK7379" s="367"/>
      <c r="AL7379" s="367"/>
      <c r="AM7379" s="367"/>
      <c r="AN7379" s="367"/>
      <c r="AO7379" s="367"/>
      <c r="AP7379" s="367"/>
      <c r="AQ7379" s="367"/>
      <c r="AR7379" s="367"/>
      <c r="AS7379" s="367"/>
      <c r="AT7379" s="367"/>
    </row>
    <row r="7380" spans="2:46" ht="13.8">
      <c r="B7380" s="26">
        <v>57.666666666666387</v>
      </c>
      <c r="C7380" s="363">
        <v>1306.5043189807282</v>
      </c>
      <c r="D7380" s="367">
        <v>1556.9999999999925</v>
      </c>
      <c r="E7380" s="367">
        <v>16093.023255814032</v>
      </c>
      <c r="F7380" s="367">
        <v>-337490.97835293482</v>
      </c>
      <c r="G7380" s="367">
        <v>1557.0000000000077</v>
      </c>
      <c r="H7380" s="367">
        <v>86500</v>
      </c>
      <c r="I7380" s="384">
        <v>-4102792.31043072</v>
      </c>
      <c r="J7380" s="367">
        <v>1556.9999999999998</v>
      </c>
      <c r="K7380" s="367">
        <v>20969.696969696874</v>
      </c>
      <c r="L7380" s="384">
        <v>-31363.878866659325</v>
      </c>
      <c r="M7380" s="367">
        <v>1556.999999999993</v>
      </c>
      <c r="N7380" s="367">
        <v>346</v>
      </c>
      <c r="O7380" s="384">
        <v>-3350.1388599043567</v>
      </c>
      <c r="P7380" s="367">
        <v>22.576499999999999</v>
      </c>
      <c r="Q7380" s="367">
        <v>346</v>
      </c>
      <c r="R7380" s="384">
        <v>1035.6299815359321</v>
      </c>
      <c r="S7380" s="367">
        <v>21.798000000000002</v>
      </c>
      <c r="T7380" s="367">
        <v>11931.03448275865</v>
      </c>
      <c r="U7380" s="384">
        <v>-89976.851751990194</v>
      </c>
      <c r="V7380" s="367">
        <v>1557.0000000000039</v>
      </c>
      <c r="W7380" s="367">
        <v>576666.66666666791</v>
      </c>
      <c r="X7380" s="384">
        <v>217619.6532276262</v>
      </c>
      <c r="Y7380" s="386">
        <v>1557.0000000000034</v>
      </c>
      <c r="Z7380" s="367"/>
      <c r="AA7380" s="367"/>
      <c r="AB7380" s="367"/>
      <c r="AC7380" s="367"/>
      <c r="AD7380" s="367"/>
      <c r="AE7380" s="367"/>
      <c r="AF7380" s="367"/>
      <c r="AG7380" s="367"/>
      <c r="AH7380" s="367"/>
      <c r="AI7380" s="367"/>
      <c r="AJ7380" s="367"/>
      <c r="AK7380" s="367"/>
      <c r="AL7380" s="367"/>
      <c r="AM7380" s="367"/>
      <c r="AN7380" s="367"/>
      <c r="AO7380" s="367"/>
      <c r="AP7380" s="367"/>
      <c r="AQ7380" s="367"/>
      <c r="AR7380" s="367"/>
      <c r="AS7380" s="367"/>
      <c r="AT7380" s="367"/>
    </row>
    <row r="7381" spans="2:46" ht="13.8">
      <c r="B7381" s="26">
        <v>57.833333333333051</v>
      </c>
      <c r="C7381" s="363">
        <v>1310.2750111631747</v>
      </c>
      <c r="D7381" s="367">
        <v>1561.4999999999925</v>
      </c>
      <c r="E7381" s="367">
        <v>16139.534883721009</v>
      </c>
      <c r="F7381" s="367">
        <v>-339577.52220101655</v>
      </c>
      <c r="G7381" s="367">
        <v>1561.5000000000077</v>
      </c>
      <c r="H7381" s="367">
        <v>86750</v>
      </c>
      <c r="I7381" s="384">
        <v>-4127731.337336313</v>
      </c>
      <c r="J7381" s="367">
        <v>1561.5</v>
      </c>
      <c r="K7381" s="367">
        <v>21030.303030302934</v>
      </c>
      <c r="L7381" s="384">
        <v>-32305.049563999703</v>
      </c>
      <c r="M7381" s="367">
        <v>1561.499999999993</v>
      </c>
      <c r="N7381" s="367">
        <v>347</v>
      </c>
      <c r="O7381" s="384">
        <v>-3373.5890564453889</v>
      </c>
      <c r="P7381" s="367">
        <v>22.641750000000002</v>
      </c>
      <c r="Q7381" s="367">
        <v>347</v>
      </c>
      <c r="R7381" s="384">
        <v>1032.1253762527856</v>
      </c>
      <c r="S7381" s="367">
        <v>21.861000000000001</v>
      </c>
      <c r="T7381" s="367">
        <v>11965.517241379341</v>
      </c>
      <c r="U7381" s="384">
        <v>-91099.053060839244</v>
      </c>
      <c r="V7381" s="367">
        <v>1561.5000000000039</v>
      </c>
      <c r="W7381" s="367">
        <v>578333.33333333454</v>
      </c>
      <c r="X7381" s="384">
        <v>218216.55152647517</v>
      </c>
      <c r="Y7381" s="386">
        <v>1561.5000000000032</v>
      </c>
      <c r="Z7381" s="367"/>
      <c r="AA7381" s="367"/>
      <c r="AB7381" s="367"/>
      <c r="AC7381" s="367"/>
      <c r="AD7381" s="367"/>
      <c r="AE7381" s="367"/>
      <c r="AF7381" s="367"/>
      <c r="AG7381" s="367"/>
      <c r="AH7381" s="367"/>
      <c r="AI7381" s="367"/>
      <c r="AJ7381" s="367"/>
      <c r="AK7381" s="367"/>
      <c r="AL7381" s="367"/>
      <c r="AM7381" s="367"/>
      <c r="AN7381" s="367"/>
      <c r="AO7381" s="367"/>
      <c r="AP7381" s="367"/>
      <c r="AQ7381" s="367"/>
      <c r="AR7381" s="367"/>
      <c r="AS7381" s="367"/>
      <c r="AT7381" s="367"/>
    </row>
    <row r="7382" spans="2:46" ht="13.8">
      <c r="B7382" s="26">
        <v>57.999999999999716</v>
      </c>
      <c r="C7382" s="363">
        <v>1314.0456726144346</v>
      </c>
      <c r="D7382" s="367">
        <v>1565.9999999999925</v>
      </c>
      <c r="E7382" s="367">
        <v>16186.046511627987</v>
      </c>
      <c r="F7382" s="367">
        <v>-341670.47029345675</v>
      </c>
      <c r="G7382" s="367">
        <v>1566.0000000000077</v>
      </c>
      <c r="H7382" s="367">
        <v>87000</v>
      </c>
      <c r="I7382" s="384">
        <v>-4152745.7604705007</v>
      </c>
      <c r="J7382" s="367">
        <v>1566</v>
      </c>
      <c r="K7382" s="367">
        <v>21090.909090908994</v>
      </c>
      <c r="L7382" s="384">
        <v>-33251.122414934274</v>
      </c>
      <c r="M7382" s="367">
        <v>1565.999999999993</v>
      </c>
      <c r="N7382" s="367">
        <v>348</v>
      </c>
      <c r="O7382" s="384">
        <v>-3397.1186058065191</v>
      </c>
      <c r="P7382" s="367">
        <v>22.707000000000001</v>
      </c>
      <c r="Q7382" s="367">
        <v>348</v>
      </c>
      <c r="R7382" s="384">
        <v>1028.5833199291849</v>
      </c>
      <c r="S7382" s="367">
        <v>21.923999999999999</v>
      </c>
      <c r="T7382" s="367">
        <v>12000.000000000031</v>
      </c>
      <c r="U7382" s="384">
        <v>-92226.223548964233</v>
      </c>
      <c r="V7382" s="367">
        <v>1566.0000000000041</v>
      </c>
      <c r="W7382" s="367">
        <v>580000.00000000116</v>
      </c>
      <c r="X7382" s="384">
        <v>218813.26504009948</v>
      </c>
      <c r="Y7382" s="386">
        <v>1566.0000000000032</v>
      </c>
      <c r="Z7382" s="367"/>
      <c r="AA7382" s="367"/>
      <c r="AB7382" s="367"/>
      <c r="AC7382" s="367"/>
      <c r="AD7382" s="367"/>
      <c r="AE7382" s="367"/>
      <c r="AF7382" s="367"/>
      <c r="AG7382" s="367"/>
      <c r="AH7382" s="367"/>
      <c r="AI7382" s="367"/>
      <c r="AJ7382" s="367"/>
      <c r="AK7382" s="367"/>
      <c r="AL7382" s="367"/>
      <c r="AM7382" s="367"/>
      <c r="AN7382" s="367"/>
      <c r="AO7382" s="367"/>
      <c r="AP7382" s="367"/>
      <c r="AQ7382" s="367"/>
      <c r="AR7382" s="367"/>
      <c r="AS7382" s="367"/>
      <c r="AT7382" s="367"/>
    </row>
    <row r="7383" spans="2:46" ht="13.8">
      <c r="B7383" s="26">
        <v>58.16666666666638</v>
      </c>
      <c r="C7383" s="363">
        <v>1317.8163033345081</v>
      </c>
      <c r="D7383" s="367">
        <v>1570.4999999999925</v>
      </c>
      <c r="E7383" s="367">
        <v>16232.558139534964</v>
      </c>
      <c r="F7383" s="367">
        <v>-343769.82263025554</v>
      </c>
      <c r="G7383" s="367">
        <v>1570.500000000008</v>
      </c>
      <c r="H7383" s="367">
        <v>87250</v>
      </c>
      <c r="I7383" s="384">
        <v>-4177835.579833285</v>
      </c>
      <c r="J7383" s="367">
        <v>1570.5</v>
      </c>
      <c r="K7383" s="367">
        <v>21151.515151515054</v>
      </c>
      <c r="L7383" s="384">
        <v>-34202.09741946304</v>
      </c>
      <c r="M7383" s="367">
        <v>1570.499999999993</v>
      </c>
      <c r="N7383" s="367">
        <v>349</v>
      </c>
      <c r="O7383" s="384">
        <v>-3420.7275079877454</v>
      </c>
      <c r="P7383" s="367">
        <v>22.77225</v>
      </c>
      <c r="Q7383" s="367">
        <v>349</v>
      </c>
      <c r="R7383" s="384">
        <v>1025.0038125651299</v>
      </c>
      <c r="S7383" s="367">
        <v>21.986999999999998</v>
      </c>
      <c r="T7383" s="367">
        <v>12034.482758620721</v>
      </c>
      <c r="U7383" s="384">
        <v>-93358.363216365033</v>
      </c>
      <c r="V7383" s="367">
        <v>1570.5000000000041</v>
      </c>
      <c r="W7383" s="367">
        <v>581666.66666666779</v>
      </c>
      <c r="X7383" s="384">
        <v>219409.79376849899</v>
      </c>
      <c r="Y7383" s="386">
        <v>1570.500000000003</v>
      </c>
      <c r="Z7383" s="367"/>
      <c r="AA7383" s="367"/>
      <c r="AB7383" s="367"/>
      <c r="AC7383" s="367"/>
      <c r="AD7383" s="367"/>
      <c r="AE7383" s="367"/>
      <c r="AF7383" s="367"/>
      <c r="AG7383" s="367"/>
      <c r="AH7383" s="367"/>
      <c r="AI7383" s="367"/>
      <c r="AJ7383" s="367"/>
      <c r="AK7383" s="367"/>
      <c r="AL7383" s="367"/>
      <c r="AM7383" s="367"/>
      <c r="AN7383" s="367"/>
      <c r="AO7383" s="367"/>
      <c r="AP7383" s="367"/>
      <c r="AQ7383" s="367"/>
      <c r="AR7383" s="367"/>
      <c r="AS7383" s="367"/>
      <c r="AT7383" s="367"/>
    </row>
    <row r="7384" spans="2:46" ht="13.8">
      <c r="B7384" s="26">
        <v>58.333333333333044</v>
      </c>
      <c r="C7384" s="363">
        <v>1321.5869033233951</v>
      </c>
      <c r="D7384" s="367">
        <v>1574.9999999999923</v>
      </c>
      <c r="E7384" s="367">
        <v>16279.069767441941</v>
      </c>
      <c r="F7384" s="367">
        <v>-345875.5792114127</v>
      </c>
      <c r="G7384" s="367">
        <v>1575.000000000008</v>
      </c>
      <c r="H7384" s="367">
        <v>87500</v>
      </c>
      <c r="I7384" s="384">
        <v>-4203000.7954246672</v>
      </c>
      <c r="J7384" s="367">
        <v>1575</v>
      </c>
      <c r="K7384" s="367">
        <v>21212.121212121114</v>
      </c>
      <c r="L7384" s="384">
        <v>-35157.974577585999</v>
      </c>
      <c r="M7384" s="367">
        <v>1574.999999999993</v>
      </c>
      <c r="N7384" s="367">
        <v>350</v>
      </c>
      <c r="O7384" s="384">
        <v>-3444.4157629890697</v>
      </c>
      <c r="P7384" s="367">
        <v>22.837499999999999</v>
      </c>
      <c r="Q7384" s="367">
        <v>350</v>
      </c>
      <c r="R7384" s="384">
        <v>1021.3868541606206</v>
      </c>
      <c r="S7384" s="367">
        <v>22.05</v>
      </c>
      <c r="T7384" s="367">
        <v>12068.965517241411</v>
      </c>
      <c r="U7384" s="384">
        <v>-94495.4720630417</v>
      </c>
      <c r="V7384" s="367">
        <v>1575.0000000000041</v>
      </c>
      <c r="W7384" s="367">
        <v>583333.33333333442</v>
      </c>
      <c r="X7384" s="384">
        <v>220006.1377116738</v>
      </c>
      <c r="Y7384" s="386">
        <v>1575.000000000003</v>
      </c>
      <c r="Z7384" s="367"/>
      <c r="AA7384" s="367"/>
      <c r="AB7384" s="367"/>
      <c r="AC7384" s="367"/>
      <c r="AD7384" s="367"/>
      <c r="AE7384" s="367"/>
      <c r="AF7384" s="367"/>
      <c r="AG7384" s="367"/>
      <c r="AH7384" s="367"/>
      <c r="AI7384" s="367"/>
      <c r="AJ7384" s="367"/>
      <c r="AK7384" s="367"/>
      <c r="AL7384" s="367"/>
      <c r="AM7384" s="367"/>
      <c r="AN7384" s="367"/>
      <c r="AO7384" s="367"/>
      <c r="AP7384" s="367"/>
      <c r="AQ7384" s="367"/>
      <c r="AR7384" s="367"/>
      <c r="AS7384" s="367"/>
      <c r="AT7384" s="367"/>
    </row>
    <row r="7385" spans="2:46" ht="13.8">
      <c r="B7385" s="26">
        <v>58.499999999999709</v>
      </c>
      <c r="C7385" s="363">
        <v>1325.3574725810956</v>
      </c>
      <c r="D7385" s="367">
        <v>1579.4999999999923</v>
      </c>
      <c r="E7385" s="367">
        <v>16325.581395348918</v>
      </c>
      <c r="F7385" s="367">
        <v>-347987.74003692839</v>
      </c>
      <c r="G7385" s="367">
        <v>1579.500000000008</v>
      </c>
      <c r="H7385" s="367">
        <v>87750</v>
      </c>
      <c r="I7385" s="384">
        <v>-4228241.4072446451</v>
      </c>
      <c r="J7385" s="367">
        <v>1579.5</v>
      </c>
      <c r="K7385" s="367">
        <v>21272.727272727174</v>
      </c>
      <c r="L7385" s="384">
        <v>-36118.753889303109</v>
      </c>
      <c r="M7385" s="367">
        <v>1579.4999999999927</v>
      </c>
      <c r="N7385" s="367">
        <v>351</v>
      </c>
      <c r="O7385" s="384">
        <v>-3468.1833708104941</v>
      </c>
      <c r="P7385" s="367">
        <v>22.902750000000001</v>
      </c>
      <c r="Q7385" s="367">
        <v>351</v>
      </c>
      <c r="R7385" s="384">
        <v>1017.7324447156574</v>
      </c>
      <c r="S7385" s="367">
        <v>22.113</v>
      </c>
      <c r="T7385" s="367">
        <v>12103.448275862102</v>
      </c>
      <c r="U7385" s="384">
        <v>-95637.550088994234</v>
      </c>
      <c r="V7385" s="367">
        <v>1579.5000000000041</v>
      </c>
      <c r="W7385" s="367">
        <v>585000.00000000105</v>
      </c>
      <c r="X7385" s="384">
        <v>220602.29686962388</v>
      </c>
      <c r="Y7385" s="386">
        <v>1579.5000000000027</v>
      </c>
      <c r="Z7385" s="367"/>
      <c r="AA7385" s="367"/>
      <c r="AB7385" s="367"/>
      <c r="AC7385" s="367"/>
      <c r="AD7385" s="367"/>
      <c r="AE7385" s="367"/>
      <c r="AF7385" s="367"/>
      <c r="AG7385" s="367"/>
      <c r="AH7385" s="367"/>
      <c r="AI7385" s="367"/>
      <c r="AJ7385" s="367"/>
      <c r="AK7385" s="367"/>
      <c r="AL7385" s="367"/>
      <c r="AM7385" s="367"/>
      <c r="AN7385" s="367"/>
      <c r="AO7385" s="367"/>
      <c r="AP7385" s="367"/>
      <c r="AQ7385" s="367"/>
      <c r="AR7385" s="367"/>
      <c r="AS7385" s="367"/>
      <c r="AT7385" s="367"/>
    </row>
    <row r="7386" spans="2:46" ht="13.8">
      <c r="B7386" s="26">
        <v>58.666666666666373</v>
      </c>
      <c r="C7386" s="363">
        <v>1329.1280111076098</v>
      </c>
      <c r="D7386" s="367">
        <v>1583.9999999999923</v>
      </c>
      <c r="E7386" s="367">
        <v>16372.093023255895</v>
      </c>
      <c r="F7386" s="367">
        <v>-350106.30510680249</v>
      </c>
      <c r="G7386" s="367">
        <v>1584.000000000008</v>
      </c>
      <c r="H7386" s="367">
        <v>88000</v>
      </c>
      <c r="I7386" s="384">
        <v>-4253557.4152932214</v>
      </c>
      <c r="J7386" s="367">
        <v>1584</v>
      </c>
      <c r="K7386" s="367">
        <v>21333.333333333234</v>
      </c>
      <c r="L7386" s="384">
        <v>-37084.435354614456</v>
      </c>
      <c r="M7386" s="367">
        <v>1583.9999999999927</v>
      </c>
      <c r="N7386" s="367">
        <v>352</v>
      </c>
      <c r="O7386" s="384">
        <v>-3492.0303314520143</v>
      </c>
      <c r="P7386" s="367">
        <v>22.968</v>
      </c>
      <c r="Q7386" s="367">
        <v>352</v>
      </c>
      <c r="R7386" s="384">
        <v>1014.0405842302398</v>
      </c>
      <c r="S7386" s="367">
        <v>22.176000000000002</v>
      </c>
      <c r="T7386" s="367">
        <v>12137.931034482792</v>
      </c>
      <c r="U7386" s="384">
        <v>-96784.597294222694</v>
      </c>
      <c r="V7386" s="367">
        <v>1584.0000000000043</v>
      </c>
      <c r="W7386" s="367">
        <v>586666.66666666768</v>
      </c>
      <c r="X7386" s="384">
        <v>221198.27124234923</v>
      </c>
      <c r="Y7386" s="386">
        <v>1584.0000000000027</v>
      </c>
      <c r="Z7386" s="367"/>
      <c r="AA7386" s="367"/>
      <c r="AB7386" s="367"/>
      <c r="AC7386" s="367"/>
      <c r="AD7386" s="367"/>
      <c r="AE7386" s="367"/>
      <c r="AF7386" s="367"/>
      <c r="AG7386" s="367"/>
      <c r="AH7386" s="367"/>
      <c r="AI7386" s="367"/>
      <c r="AJ7386" s="367"/>
      <c r="AK7386" s="367"/>
      <c r="AL7386" s="367"/>
      <c r="AM7386" s="367"/>
      <c r="AN7386" s="367"/>
      <c r="AO7386" s="367"/>
      <c r="AP7386" s="367"/>
      <c r="AQ7386" s="367"/>
      <c r="AR7386" s="367"/>
      <c r="AS7386" s="367"/>
      <c r="AT7386" s="367"/>
    </row>
    <row r="7387" spans="2:46" ht="13.8">
      <c r="B7387" s="26">
        <v>58.833333333333037</v>
      </c>
      <c r="C7387" s="363">
        <v>1332.8985189029372</v>
      </c>
      <c r="D7387" s="367">
        <v>1588.4999999999918</v>
      </c>
      <c r="E7387" s="367">
        <v>16418.60465116287</v>
      </c>
      <c r="F7387" s="367">
        <v>-352231.27442103496</v>
      </c>
      <c r="G7387" s="367">
        <v>1588.5000000000077</v>
      </c>
      <c r="H7387" s="367">
        <v>88250</v>
      </c>
      <c r="I7387" s="384">
        <v>-4278948.8195703942</v>
      </c>
      <c r="J7387" s="367">
        <v>1588.5</v>
      </c>
      <c r="K7387" s="367">
        <v>21393.939393939294</v>
      </c>
      <c r="L7387" s="384">
        <v>-38055.018973520004</v>
      </c>
      <c r="M7387" s="367">
        <v>1588.4999999999927</v>
      </c>
      <c r="N7387" s="367">
        <v>353</v>
      </c>
      <c r="O7387" s="384">
        <v>-3515.9566449136332</v>
      </c>
      <c r="P7387" s="367">
        <v>23.033249999999999</v>
      </c>
      <c r="Q7387" s="367">
        <v>353</v>
      </c>
      <c r="R7387" s="384">
        <v>1010.3112727043683</v>
      </c>
      <c r="S7387" s="367">
        <v>22.239000000000001</v>
      </c>
      <c r="T7387" s="367">
        <v>12172.413793103482</v>
      </c>
      <c r="U7387" s="384">
        <v>-97936.613678726964</v>
      </c>
      <c r="V7387" s="367">
        <v>1588.5000000000043</v>
      </c>
      <c r="W7387" s="367">
        <v>588333.3333333343</v>
      </c>
      <c r="X7387" s="384">
        <v>221794.06082984986</v>
      </c>
      <c r="Y7387" s="386">
        <v>1588.5000000000027</v>
      </c>
      <c r="Z7387" s="367"/>
      <c r="AA7387" s="367"/>
      <c r="AB7387" s="367"/>
      <c r="AC7387" s="367"/>
      <c r="AD7387" s="367"/>
      <c r="AE7387" s="367"/>
      <c r="AF7387" s="367"/>
      <c r="AG7387" s="367"/>
      <c r="AH7387" s="367"/>
      <c r="AI7387" s="367"/>
      <c r="AJ7387" s="367"/>
      <c r="AK7387" s="367"/>
      <c r="AL7387" s="367"/>
      <c r="AM7387" s="367"/>
      <c r="AN7387" s="367"/>
      <c r="AO7387" s="367"/>
      <c r="AP7387" s="367"/>
      <c r="AQ7387" s="367"/>
      <c r="AR7387" s="367"/>
      <c r="AS7387" s="367"/>
      <c r="AT7387" s="367"/>
    </row>
    <row r="7388" spans="2:46" ht="13.8">
      <c r="B7388" s="26">
        <v>58.999999999999702</v>
      </c>
      <c r="C7388" s="363">
        <v>1336.6689959670787</v>
      </c>
      <c r="D7388" s="367">
        <v>1592.9999999999918</v>
      </c>
      <c r="E7388" s="367">
        <v>16465.116279069847</v>
      </c>
      <c r="F7388" s="367">
        <v>-354362.64797962597</v>
      </c>
      <c r="G7388" s="367">
        <v>1593.0000000000077</v>
      </c>
      <c r="H7388" s="367">
        <v>88500</v>
      </c>
      <c r="I7388" s="384">
        <v>-4304415.6200761637</v>
      </c>
      <c r="J7388" s="367">
        <v>1593</v>
      </c>
      <c r="K7388" s="367">
        <v>21454.545454545354</v>
      </c>
      <c r="L7388" s="384">
        <v>-39030.504746019746</v>
      </c>
      <c r="M7388" s="367">
        <v>1592.9999999999927</v>
      </c>
      <c r="N7388" s="367">
        <v>354</v>
      </c>
      <c r="O7388" s="384">
        <v>-3539.9623111953501</v>
      </c>
      <c r="P7388" s="367">
        <v>23.098500000000001</v>
      </c>
      <c r="Q7388" s="367">
        <v>354</v>
      </c>
      <c r="R7388" s="384">
        <v>1006.5445101380423</v>
      </c>
      <c r="S7388" s="367">
        <v>22.302000000000003</v>
      </c>
      <c r="T7388" s="367">
        <v>12206.896551724172</v>
      </c>
      <c r="U7388" s="384">
        <v>-99093.599242507116</v>
      </c>
      <c r="V7388" s="367">
        <v>1593.0000000000043</v>
      </c>
      <c r="W7388" s="367">
        <v>590000.00000000093</v>
      </c>
      <c r="X7388" s="384">
        <v>222389.66563212575</v>
      </c>
      <c r="Y7388" s="386">
        <v>1593.0000000000025</v>
      </c>
      <c r="Z7388" s="367"/>
      <c r="AA7388" s="367"/>
      <c r="AB7388" s="367"/>
      <c r="AC7388" s="367"/>
      <c r="AD7388" s="367"/>
      <c r="AE7388" s="367"/>
      <c r="AF7388" s="367"/>
      <c r="AG7388" s="367"/>
      <c r="AH7388" s="367"/>
      <c r="AI7388" s="367"/>
      <c r="AJ7388" s="367"/>
      <c r="AK7388" s="367"/>
      <c r="AL7388" s="367"/>
      <c r="AM7388" s="367"/>
      <c r="AN7388" s="367"/>
      <c r="AO7388" s="367"/>
      <c r="AP7388" s="367"/>
      <c r="AQ7388" s="367"/>
      <c r="AR7388" s="367"/>
      <c r="AS7388" s="367"/>
      <c r="AT7388" s="367"/>
    </row>
    <row r="7389" spans="2:46" ht="13.8">
      <c r="B7389" s="26">
        <v>59.166666666666366</v>
      </c>
      <c r="C7389" s="363">
        <v>1340.4394423000335</v>
      </c>
      <c r="D7389" s="367">
        <v>1597.4999999999918</v>
      </c>
      <c r="E7389" s="367">
        <v>16511.627906976824</v>
      </c>
      <c r="F7389" s="367">
        <v>-356500.42578257562</v>
      </c>
      <c r="G7389" s="367">
        <v>1597.500000000008</v>
      </c>
      <c r="H7389" s="367">
        <v>88750</v>
      </c>
      <c r="I7389" s="384">
        <v>-4329957.8168105297</v>
      </c>
      <c r="J7389" s="367">
        <v>1597.5</v>
      </c>
      <c r="K7389" s="367">
        <v>21515.151515151414</v>
      </c>
      <c r="L7389" s="384">
        <v>-40010.892672113674</v>
      </c>
      <c r="M7389" s="367">
        <v>1597.4999999999927</v>
      </c>
      <c r="N7389" s="367">
        <v>355</v>
      </c>
      <c r="O7389" s="384">
        <v>-3564.0473302971636</v>
      </c>
      <c r="P7389" s="367">
        <v>23.16375</v>
      </c>
      <c r="Q7389" s="367">
        <v>355</v>
      </c>
      <c r="R7389" s="384">
        <v>1002.7402965312626</v>
      </c>
      <c r="S7389" s="367">
        <v>22.364999999999998</v>
      </c>
      <c r="T7389" s="367">
        <v>12241.379310344862</v>
      </c>
      <c r="U7389" s="384">
        <v>-100255.55398556325</v>
      </c>
      <c r="V7389" s="367">
        <v>1597.5000000000048</v>
      </c>
      <c r="W7389" s="367">
        <v>591666.66666666756</v>
      </c>
      <c r="X7389" s="384">
        <v>222985.08564917691</v>
      </c>
      <c r="Y7389" s="386">
        <v>1597.5000000000025</v>
      </c>
      <c r="Z7389" s="367"/>
      <c r="AA7389" s="367"/>
      <c r="AB7389" s="367"/>
      <c r="AC7389" s="367"/>
      <c r="AD7389" s="367"/>
      <c r="AE7389" s="367"/>
      <c r="AF7389" s="367"/>
      <c r="AG7389" s="367"/>
      <c r="AH7389" s="367"/>
      <c r="AI7389" s="367"/>
      <c r="AJ7389" s="367"/>
      <c r="AK7389" s="367"/>
      <c r="AL7389" s="367"/>
      <c r="AM7389" s="367"/>
      <c r="AN7389" s="367"/>
      <c r="AO7389" s="367"/>
      <c r="AP7389" s="367"/>
      <c r="AQ7389" s="367"/>
      <c r="AR7389" s="367"/>
      <c r="AS7389" s="367"/>
      <c r="AT7389" s="367"/>
    </row>
    <row r="7390" spans="2:46" ht="13.8">
      <c r="B7390" s="26">
        <v>59.33333333333303</v>
      </c>
      <c r="C7390" s="363">
        <v>1344.2098579018018</v>
      </c>
      <c r="D7390" s="367">
        <v>1601.999999999992</v>
      </c>
      <c r="E7390" s="367">
        <v>16558.139534883801</v>
      </c>
      <c r="F7390" s="367">
        <v>-358644.60782988358</v>
      </c>
      <c r="G7390" s="367">
        <v>1602.000000000008</v>
      </c>
      <c r="H7390" s="367">
        <v>89000</v>
      </c>
      <c r="I7390" s="384">
        <v>-4355575.4097734941</v>
      </c>
      <c r="J7390" s="367">
        <v>1602</v>
      </c>
      <c r="K7390" s="367">
        <v>21575.757575757474</v>
      </c>
      <c r="L7390" s="384">
        <v>-40996.182751801811</v>
      </c>
      <c r="M7390" s="367">
        <v>1601.9999999999927</v>
      </c>
      <c r="N7390" s="367">
        <v>356</v>
      </c>
      <c r="O7390" s="384">
        <v>-3588.211702219076</v>
      </c>
      <c r="P7390" s="367">
        <v>23.228999999999999</v>
      </c>
      <c r="Q7390" s="367">
        <v>356</v>
      </c>
      <c r="R7390" s="384">
        <v>998.89863188402853</v>
      </c>
      <c r="S7390" s="367">
        <v>22.427999999999997</v>
      </c>
      <c r="T7390" s="367">
        <v>12275.862068965553</v>
      </c>
      <c r="U7390" s="384">
        <v>-101422.47790789515</v>
      </c>
      <c r="V7390" s="367">
        <v>1602.0000000000048</v>
      </c>
      <c r="W7390" s="367">
        <v>593333.33333333419</v>
      </c>
      <c r="X7390" s="384">
        <v>223580.32088100325</v>
      </c>
      <c r="Y7390" s="386">
        <v>1602.0000000000023</v>
      </c>
      <c r="Z7390" s="367"/>
      <c r="AA7390" s="367"/>
      <c r="AB7390" s="367"/>
      <c r="AC7390" s="367"/>
      <c r="AD7390" s="367"/>
      <c r="AE7390" s="367"/>
      <c r="AF7390" s="367"/>
      <c r="AG7390" s="367"/>
      <c r="AH7390" s="367"/>
      <c r="AI7390" s="367"/>
      <c r="AJ7390" s="367"/>
      <c r="AK7390" s="367"/>
      <c r="AL7390" s="367"/>
      <c r="AM7390" s="367"/>
      <c r="AN7390" s="367"/>
      <c r="AO7390" s="367"/>
      <c r="AP7390" s="367"/>
      <c r="AQ7390" s="367"/>
      <c r="AR7390" s="367"/>
      <c r="AS7390" s="367"/>
      <c r="AT7390" s="367"/>
    </row>
    <row r="7391" spans="2:46" ht="13.8">
      <c r="B7391" s="26">
        <v>59.499999999999694</v>
      </c>
      <c r="C7391" s="363">
        <v>1347.9802427723835</v>
      </c>
      <c r="D7391" s="367">
        <v>1606.4999999999916</v>
      </c>
      <c r="E7391" s="367">
        <v>16604.651162790778</v>
      </c>
      <c r="F7391" s="367">
        <v>-360795.19412155007</v>
      </c>
      <c r="G7391" s="367">
        <v>1606.500000000008</v>
      </c>
      <c r="H7391" s="367">
        <v>89250</v>
      </c>
      <c r="I7391" s="384">
        <v>-4381268.3989650542</v>
      </c>
      <c r="J7391" s="367">
        <v>1606.5</v>
      </c>
      <c r="K7391" s="367">
        <v>21636.363636363534</v>
      </c>
      <c r="L7391" s="384">
        <v>-41986.374985084083</v>
      </c>
      <c r="M7391" s="367">
        <v>1606.4999999999925</v>
      </c>
      <c r="N7391" s="367">
        <v>357</v>
      </c>
      <c r="O7391" s="384">
        <v>-3612.4554269610853</v>
      </c>
      <c r="P7391" s="367">
        <v>23.294249999999998</v>
      </c>
      <c r="Q7391" s="367">
        <v>357</v>
      </c>
      <c r="R7391" s="384">
        <v>995.01951619634008</v>
      </c>
      <c r="S7391" s="367">
        <v>22.491</v>
      </c>
      <c r="T7391" s="367">
        <v>12310.344827586243</v>
      </c>
      <c r="U7391" s="384">
        <v>-102594.37100950291</v>
      </c>
      <c r="V7391" s="367">
        <v>1606.5000000000048</v>
      </c>
      <c r="W7391" s="367">
        <v>595000.00000000081</v>
      </c>
      <c r="X7391" s="384">
        <v>224175.37132760501</v>
      </c>
      <c r="Y7391" s="386">
        <v>1606.5000000000023</v>
      </c>
      <c r="Z7391" s="367"/>
      <c r="AA7391" s="367"/>
      <c r="AB7391" s="367"/>
      <c r="AC7391" s="367"/>
      <c r="AD7391" s="367"/>
      <c r="AE7391" s="367"/>
      <c r="AF7391" s="367"/>
      <c r="AG7391" s="367"/>
      <c r="AH7391" s="367"/>
      <c r="AI7391" s="367"/>
      <c r="AJ7391" s="367"/>
      <c r="AK7391" s="367"/>
      <c r="AL7391" s="367"/>
      <c r="AM7391" s="367"/>
      <c r="AN7391" s="367"/>
      <c r="AO7391" s="367"/>
      <c r="AP7391" s="367"/>
      <c r="AQ7391" s="367"/>
      <c r="AR7391" s="367"/>
      <c r="AS7391" s="367"/>
      <c r="AT7391" s="367"/>
    </row>
    <row r="7392" spans="2:46" ht="13.8">
      <c r="B7392" s="26">
        <v>59.666666666666359</v>
      </c>
      <c r="C7392" s="363">
        <v>1351.7505969117785</v>
      </c>
      <c r="D7392" s="367">
        <v>1610.9999999999916</v>
      </c>
      <c r="E7392" s="367">
        <v>16651.162790697756</v>
      </c>
      <c r="F7392" s="367">
        <v>-362952.18465757498</v>
      </c>
      <c r="G7392" s="367">
        <v>1611.000000000008</v>
      </c>
      <c r="H7392" s="367">
        <v>89500</v>
      </c>
      <c r="I7392" s="384">
        <v>-4407036.7843852118</v>
      </c>
      <c r="J7392" s="367">
        <v>1611</v>
      </c>
      <c r="K7392" s="367">
        <v>21696.969696969594</v>
      </c>
      <c r="L7392" s="384">
        <v>-42981.4693719606</v>
      </c>
      <c r="M7392" s="367">
        <v>1610.9999999999925</v>
      </c>
      <c r="N7392" s="367">
        <v>358</v>
      </c>
      <c r="O7392" s="384">
        <v>-3636.778504523194</v>
      </c>
      <c r="P7392" s="367">
        <v>23.359500000000001</v>
      </c>
      <c r="Q7392" s="367">
        <v>358</v>
      </c>
      <c r="R7392" s="384">
        <v>991.10294946819749</v>
      </c>
      <c r="S7392" s="367">
        <v>22.553999999999998</v>
      </c>
      <c r="T7392" s="367">
        <v>12344.827586206933</v>
      </c>
      <c r="U7392" s="384">
        <v>-103771.23329038653</v>
      </c>
      <c r="V7392" s="367">
        <v>1611.0000000000048</v>
      </c>
      <c r="W7392" s="367">
        <v>596666.66666666744</v>
      </c>
      <c r="X7392" s="384">
        <v>224770.23698898189</v>
      </c>
      <c r="Y7392" s="386">
        <v>1611.0000000000018</v>
      </c>
      <c r="Z7392" s="367"/>
      <c r="AA7392" s="367"/>
      <c r="AB7392" s="367"/>
      <c r="AC7392" s="367"/>
      <c r="AD7392" s="367"/>
      <c r="AE7392" s="367"/>
      <c r="AF7392" s="367"/>
      <c r="AG7392" s="367"/>
      <c r="AH7392" s="367"/>
      <c r="AI7392" s="367"/>
      <c r="AJ7392" s="367"/>
      <c r="AK7392" s="367"/>
      <c r="AL7392" s="367"/>
      <c r="AM7392" s="367"/>
      <c r="AN7392" s="367"/>
      <c r="AO7392" s="367"/>
      <c r="AP7392" s="367"/>
      <c r="AQ7392" s="367"/>
      <c r="AR7392" s="367"/>
      <c r="AS7392" s="367"/>
      <c r="AT7392" s="367"/>
    </row>
    <row r="7393" spans="2:46" ht="13.8">
      <c r="B7393" s="26">
        <v>59.833333333333023</v>
      </c>
      <c r="C7393" s="363">
        <v>1355.5209203199877</v>
      </c>
      <c r="D7393" s="367">
        <v>1615.4999999999916</v>
      </c>
      <c r="E7393" s="367">
        <v>16697.674418604733</v>
      </c>
      <c r="F7393" s="367">
        <v>-365115.57943795837</v>
      </c>
      <c r="G7393" s="367">
        <v>1615.500000000008</v>
      </c>
      <c r="H7393" s="367">
        <v>89750</v>
      </c>
      <c r="I7393" s="384">
        <v>-4432880.5660339659</v>
      </c>
      <c r="J7393" s="367">
        <v>1615.5</v>
      </c>
      <c r="K7393" s="367">
        <v>21757.575757575654</v>
      </c>
      <c r="L7393" s="384">
        <v>-43981.465912431311</v>
      </c>
      <c r="M7393" s="367">
        <v>1615.4999999999925</v>
      </c>
      <c r="N7393" s="367">
        <v>359</v>
      </c>
      <c r="O7393" s="384">
        <v>-3661.1809349053992</v>
      </c>
      <c r="P7393" s="367">
        <v>23.42475</v>
      </c>
      <c r="Q7393" s="367">
        <v>359</v>
      </c>
      <c r="R7393" s="384">
        <v>987.14893169960067</v>
      </c>
      <c r="S7393" s="367">
        <v>22.617000000000001</v>
      </c>
      <c r="T7393" s="367">
        <v>12379.310344827623</v>
      </c>
      <c r="U7393" s="384">
        <v>-104953.06475054609</v>
      </c>
      <c r="V7393" s="367">
        <v>1615.500000000005</v>
      </c>
      <c r="W7393" s="367">
        <v>598333.33333333407</v>
      </c>
      <c r="X7393" s="384">
        <v>225364.91786513414</v>
      </c>
      <c r="Y7393" s="386">
        <v>1615.500000000002</v>
      </c>
      <c r="Z7393" s="367"/>
      <c r="AA7393" s="367"/>
      <c r="AB7393" s="367"/>
      <c r="AC7393" s="367"/>
      <c r="AD7393" s="367"/>
      <c r="AE7393" s="367"/>
      <c r="AF7393" s="367"/>
      <c r="AG7393" s="367"/>
      <c r="AH7393" s="367"/>
      <c r="AI7393" s="367"/>
      <c r="AJ7393" s="367"/>
      <c r="AK7393" s="367"/>
      <c r="AL7393" s="367"/>
      <c r="AM7393" s="367"/>
      <c r="AN7393" s="367"/>
      <c r="AO7393" s="367"/>
      <c r="AP7393" s="367"/>
      <c r="AQ7393" s="367"/>
      <c r="AR7393" s="367"/>
      <c r="AS7393" s="367"/>
      <c r="AT7393" s="367"/>
    </row>
    <row r="7394" spans="2:46" ht="13.8">
      <c r="B7394" s="26">
        <v>59.999999999999687</v>
      </c>
      <c r="C7394" s="363">
        <v>1359.2912129970105</v>
      </c>
      <c r="D7394" s="367">
        <v>1619.9999999999916</v>
      </c>
      <c r="E7394" s="367">
        <v>16744.18604651171</v>
      </c>
      <c r="F7394" s="367">
        <v>-367285.37846270023</v>
      </c>
      <c r="G7394" s="367">
        <v>1620.000000000008</v>
      </c>
      <c r="H7394" s="367">
        <v>90000</v>
      </c>
      <c r="I7394" s="384">
        <v>-4458799.7439113175</v>
      </c>
      <c r="J7394" s="367">
        <v>1620</v>
      </c>
      <c r="K7394" s="367">
        <v>21818.181818181714</v>
      </c>
      <c r="L7394" s="384">
        <v>-44986.364606496223</v>
      </c>
      <c r="M7394" s="367">
        <v>1619.9999999999925</v>
      </c>
      <c r="N7394" s="367">
        <v>360</v>
      </c>
      <c r="O7394" s="384">
        <v>-3685.6627181077015</v>
      </c>
      <c r="P7394" s="367">
        <v>23.49</v>
      </c>
      <c r="Q7394" s="367">
        <v>360</v>
      </c>
      <c r="R7394" s="384">
        <v>983.15746289054982</v>
      </c>
      <c r="S7394" s="367">
        <v>22.68</v>
      </c>
      <c r="T7394" s="367">
        <v>12413.793103448314</v>
      </c>
      <c r="U7394" s="384">
        <v>-106139.86538998147</v>
      </c>
      <c r="V7394" s="367">
        <v>1620.000000000005</v>
      </c>
      <c r="W7394" s="367">
        <v>600000.0000000007</v>
      </c>
      <c r="X7394" s="384">
        <v>225959.41395606162</v>
      </c>
      <c r="Y7394" s="386">
        <v>1620.0000000000016</v>
      </c>
      <c r="Z7394" s="367"/>
      <c r="AA7394" s="367"/>
      <c r="AB7394" s="367"/>
      <c r="AC7394" s="367"/>
      <c r="AD7394" s="367"/>
      <c r="AE7394" s="367"/>
      <c r="AF7394" s="367"/>
      <c r="AG7394" s="367"/>
      <c r="AH7394" s="367"/>
      <c r="AI7394" s="367"/>
      <c r="AJ7394" s="367"/>
      <c r="AK7394" s="367"/>
      <c r="AL7394" s="367"/>
      <c r="AM7394" s="367"/>
      <c r="AN7394" s="367"/>
      <c r="AO7394" s="367"/>
      <c r="AP7394" s="367"/>
      <c r="AQ7394" s="367"/>
      <c r="AR7394" s="367"/>
      <c r="AS7394" s="367"/>
      <c r="AT7394" s="367"/>
    </row>
    <row r="7395" spans="2:46" ht="13.8">
      <c r="B7395" s="26">
        <v>60.166666666666352</v>
      </c>
      <c r="C7395" s="363">
        <v>1363.061474942846</v>
      </c>
      <c r="D7395" s="367">
        <v>1624.4999999999914</v>
      </c>
      <c r="E7395" s="367">
        <v>16790.697674418687</v>
      </c>
      <c r="F7395" s="367">
        <v>-369461.58173180063</v>
      </c>
      <c r="G7395" s="367">
        <v>1624.500000000008</v>
      </c>
      <c r="H7395" s="367">
        <v>90250</v>
      </c>
      <c r="I7395" s="384">
        <v>-4484794.3180172658</v>
      </c>
      <c r="J7395" s="367">
        <v>1624.5</v>
      </c>
      <c r="K7395" s="367">
        <v>21878.787878787774</v>
      </c>
      <c r="L7395" s="384">
        <v>-45996.165454155322</v>
      </c>
      <c r="M7395" s="367">
        <v>1624.4999999999925</v>
      </c>
      <c r="N7395" s="367">
        <v>361</v>
      </c>
      <c r="O7395" s="384">
        <v>-3710.2238541301044</v>
      </c>
      <c r="P7395" s="367">
        <v>23.555250000000001</v>
      </c>
      <c r="Q7395" s="367">
        <v>361</v>
      </c>
      <c r="R7395" s="384">
        <v>979.12854304104451</v>
      </c>
      <c r="S7395" s="367">
        <v>22.743000000000002</v>
      </c>
      <c r="T7395" s="367">
        <v>12448.275862069004</v>
      </c>
      <c r="U7395" s="384">
        <v>-107331.63520869271</v>
      </c>
      <c r="V7395" s="367">
        <v>1624.500000000005</v>
      </c>
      <c r="W7395" s="367">
        <v>601666.66666666733</v>
      </c>
      <c r="X7395" s="384">
        <v>226553.72526176437</v>
      </c>
      <c r="Y7395" s="386">
        <v>1624.5000000000016</v>
      </c>
      <c r="Z7395" s="367"/>
      <c r="AA7395" s="367"/>
      <c r="AB7395" s="367"/>
      <c r="AC7395" s="367"/>
      <c r="AD7395" s="367"/>
      <c r="AE7395" s="367"/>
      <c r="AF7395" s="367"/>
      <c r="AG7395" s="367"/>
      <c r="AH7395" s="367"/>
      <c r="AI7395" s="367"/>
      <c r="AJ7395" s="367"/>
      <c r="AK7395" s="367"/>
      <c r="AL7395" s="367"/>
      <c r="AM7395" s="367"/>
      <c r="AN7395" s="367"/>
      <c r="AO7395" s="367"/>
      <c r="AP7395" s="367"/>
      <c r="AQ7395" s="367"/>
      <c r="AR7395" s="367"/>
      <c r="AS7395" s="367"/>
      <c r="AT7395" s="367"/>
    </row>
    <row r="7396" spans="2:46" ht="13.8">
      <c r="B7396" s="26">
        <v>60.333333333333016</v>
      </c>
      <c r="C7396" s="363">
        <v>1366.8317061574958</v>
      </c>
      <c r="D7396" s="367">
        <v>1628.9999999999914</v>
      </c>
      <c r="E7396" s="367">
        <v>16837.209302325664</v>
      </c>
      <c r="F7396" s="367">
        <v>-371644.18924525945</v>
      </c>
      <c r="G7396" s="367">
        <v>1629.000000000008</v>
      </c>
      <c r="H7396" s="367">
        <v>90500</v>
      </c>
      <c r="I7396" s="384">
        <v>-4510864.2883518105</v>
      </c>
      <c r="J7396" s="367">
        <v>1629</v>
      </c>
      <c r="K7396" s="367">
        <v>21939.393939393834</v>
      </c>
      <c r="L7396" s="384">
        <v>-47010.868455408629</v>
      </c>
      <c r="M7396" s="367">
        <v>1628.9999999999925</v>
      </c>
      <c r="N7396" s="367">
        <v>362</v>
      </c>
      <c r="O7396" s="384">
        <v>-3734.8643429726026</v>
      </c>
      <c r="P7396" s="367">
        <v>23.6205</v>
      </c>
      <c r="Q7396" s="367">
        <v>362</v>
      </c>
      <c r="R7396" s="384">
        <v>975.06217215108575</v>
      </c>
      <c r="S7396" s="367">
        <v>22.805999999999997</v>
      </c>
      <c r="T7396" s="367">
        <v>12482.758620689694</v>
      </c>
      <c r="U7396" s="384">
        <v>-108528.37420667989</v>
      </c>
      <c r="V7396" s="367">
        <v>1629.0000000000052</v>
      </c>
      <c r="W7396" s="367">
        <v>603333.33333333395</v>
      </c>
      <c r="X7396" s="384">
        <v>227147.85178224245</v>
      </c>
      <c r="Y7396" s="386">
        <v>1629.0000000000016</v>
      </c>
      <c r="Z7396" s="367"/>
      <c r="AA7396" s="367"/>
      <c r="AB7396" s="367"/>
      <c r="AC7396" s="367"/>
      <c r="AD7396" s="367"/>
      <c r="AE7396" s="367"/>
      <c r="AF7396" s="367"/>
      <c r="AG7396" s="367"/>
      <c r="AH7396" s="367"/>
      <c r="AI7396" s="367"/>
      <c r="AJ7396" s="367"/>
      <c r="AK7396" s="367"/>
      <c r="AL7396" s="367"/>
      <c r="AM7396" s="367"/>
      <c r="AN7396" s="367"/>
      <c r="AO7396" s="367"/>
      <c r="AP7396" s="367"/>
      <c r="AQ7396" s="367"/>
      <c r="AR7396" s="367"/>
      <c r="AS7396" s="367"/>
      <c r="AT7396" s="367"/>
    </row>
    <row r="7397" spans="2:46" ht="13.8">
      <c r="B7397" s="26">
        <v>60.49999999999968</v>
      </c>
      <c r="C7397" s="363">
        <v>1370.601906640959</v>
      </c>
      <c r="D7397" s="367">
        <v>1633.4999999999914</v>
      </c>
      <c r="E7397" s="367">
        <v>16883.720930232641</v>
      </c>
      <c r="F7397" s="367">
        <v>-373833.2010030768</v>
      </c>
      <c r="G7397" s="367">
        <v>1633.5000000000082</v>
      </c>
      <c r="H7397" s="367">
        <v>90750</v>
      </c>
      <c r="I7397" s="384">
        <v>-4537009.6549149528</v>
      </c>
      <c r="J7397" s="367">
        <v>1633.5</v>
      </c>
      <c r="K7397" s="367">
        <v>21999.999999999894</v>
      </c>
      <c r="L7397" s="384">
        <v>-48030.473610256071</v>
      </c>
      <c r="M7397" s="367">
        <v>1633.4999999999923</v>
      </c>
      <c r="N7397" s="367">
        <v>363</v>
      </c>
      <c r="O7397" s="384">
        <v>-3759.5841846352</v>
      </c>
      <c r="P7397" s="367">
        <v>23.685749999999999</v>
      </c>
      <c r="Q7397" s="367">
        <v>363</v>
      </c>
      <c r="R7397" s="384">
        <v>970.95835022067217</v>
      </c>
      <c r="S7397" s="367">
        <v>22.869</v>
      </c>
      <c r="T7397" s="367">
        <v>12517.241379310384</v>
      </c>
      <c r="U7397" s="384">
        <v>-109730.08238394288</v>
      </c>
      <c r="V7397" s="367">
        <v>1633.5000000000052</v>
      </c>
      <c r="W7397" s="367">
        <v>605000.00000000058</v>
      </c>
      <c r="X7397" s="384">
        <v>227741.79351749571</v>
      </c>
      <c r="Y7397" s="386">
        <v>1633.5000000000014</v>
      </c>
      <c r="Z7397" s="367"/>
      <c r="AA7397" s="367"/>
      <c r="AB7397" s="367"/>
      <c r="AC7397" s="367"/>
      <c r="AD7397" s="367"/>
      <c r="AE7397" s="367"/>
      <c r="AF7397" s="367"/>
      <c r="AG7397" s="367"/>
      <c r="AH7397" s="367"/>
      <c r="AI7397" s="367"/>
      <c r="AJ7397" s="367"/>
      <c r="AK7397" s="367"/>
      <c r="AL7397" s="367"/>
      <c r="AM7397" s="367"/>
      <c r="AN7397" s="367"/>
      <c r="AO7397" s="367"/>
      <c r="AP7397" s="367"/>
      <c r="AQ7397" s="367"/>
      <c r="AR7397" s="367"/>
      <c r="AS7397" s="367"/>
      <c r="AT7397" s="367"/>
    </row>
    <row r="7398" spans="2:46" ht="13.8">
      <c r="B7398" s="26">
        <v>60.666666666666345</v>
      </c>
      <c r="C7398" s="363">
        <v>1374.3720763932354</v>
      </c>
      <c r="D7398" s="367">
        <v>1637.9999999999911</v>
      </c>
      <c r="E7398" s="367">
        <v>16930.232558139618</v>
      </c>
      <c r="F7398" s="367">
        <v>-376028.61700525257</v>
      </c>
      <c r="G7398" s="367">
        <v>1638.0000000000082</v>
      </c>
      <c r="H7398" s="367">
        <v>91000</v>
      </c>
      <c r="I7398" s="384">
        <v>-4563230.4177066917</v>
      </c>
      <c r="J7398" s="367">
        <v>1638</v>
      </c>
      <c r="K7398" s="367">
        <v>22060.606060605955</v>
      </c>
      <c r="L7398" s="384">
        <v>-49054.980918697751</v>
      </c>
      <c r="M7398" s="367">
        <v>1637.9999999999923</v>
      </c>
      <c r="N7398" s="367">
        <v>364</v>
      </c>
      <c r="O7398" s="384">
        <v>-3784.3833791178936</v>
      </c>
      <c r="P7398" s="367">
        <v>23.750999999999998</v>
      </c>
      <c r="Q7398" s="367">
        <v>364</v>
      </c>
      <c r="R7398" s="384">
        <v>966.81707724980458</v>
      </c>
      <c r="S7398" s="367">
        <v>22.931999999999999</v>
      </c>
      <c r="T7398" s="367">
        <v>12551.724137931074</v>
      </c>
      <c r="U7398" s="384">
        <v>-110936.75974048172</v>
      </c>
      <c r="V7398" s="367">
        <v>1638.0000000000052</v>
      </c>
      <c r="W7398" s="367">
        <v>606666.66666666721</v>
      </c>
      <c r="X7398" s="384">
        <v>228335.55046752427</v>
      </c>
      <c r="Y7398" s="386">
        <v>1638.0000000000014</v>
      </c>
      <c r="Z7398" s="367"/>
      <c r="AA7398" s="367"/>
      <c r="AB7398" s="367"/>
      <c r="AC7398" s="367"/>
      <c r="AD7398" s="367"/>
      <c r="AE7398" s="367"/>
      <c r="AF7398" s="367"/>
      <c r="AG7398" s="367"/>
      <c r="AH7398" s="367"/>
      <c r="AI7398" s="367"/>
      <c r="AJ7398" s="367"/>
      <c r="AK7398" s="367"/>
      <c r="AL7398" s="367"/>
      <c r="AM7398" s="367"/>
      <c r="AN7398" s="367"/>
      <c r="AO7398" s="367"/>
      <c r="AP7398" s="367"/>
      <c r="AQ7398" s="367"/>
      <c r="AR7398" s="367"/>
      <c r="AS7398" s="367"/>
      <c r="AT7398" s="367"/>
    </row>
    <row r="7399" spans="2:46" ht="13.8">
      <c r="B7399" s="26">
        <v>60.833333333333009</v>
      </c>
      <c r="C7399" s="363">
        <v>1378.1422154143256</v>
      </c>
      <c r="D7399" s="367">
        <v>1642.4999999999911</v>
      </c>
      <c r="E7399" s="367">
        <v>16976.744186046595</v>
      </c>
      <c r="F7399" s="367">
        <v>-378230.43725178676</v>
      </c>
      <c r="G7399" s="367">
        <v>1642.5000000000082</v>
      </c>
      <c r="H7399" s="367">
        <v>91250</v>
      </c>
      <c r="I7399" s="384">
        <v>-4589526.576727028</v>
      </c>
      <c r="J7399" s="367">
        <v>1642.5</v>
      </c>
      <c r="K7399" s="367">
        <v>22121.212121212015</v>
      </c>
      <c r="L7399" s="384">
        <v>-50084.390380733639</v>
      </c>
      <c r="M7399" s="367">
        <v>1642.4999999999923</v>
      </c>
      <c r="N7399" s="367">
        <v>365</v>
      </c>
      <c r="O7399" s="384">
        <v>-3809.2619264206869</v>
      </c>
      <c r="P7399" s="367">
        <v>23.81625</v>
      </c>
      <c r="Q7399" s="367">
        <v>365</v>
      </c>
      <c r="R7399" s="384">
        <v>962.63835323848264</v>
      </c>
      <c r="S7399" s="367">
        <v>22.995000000000001</v>
      </c>
      <c r="T7399" s="367">
        <v>12586.206896551765</v>
      </c>
      <c r="U7399" s="384">
        <v>-112148.40627629646</v>
      </c>
      <c r="V7399" s="367">
        <v>1642.5000000000052</v>
      </c>
      <c r="W7399" s="367">
        <v>608333.33333333384</v>
      </c>
      <c r="X7399" s="384">
        <v>228929.1226323281</v>
      </c>
      <c r="Y7399" s="386">
        <v>1642.5000000000011</v>
      </c>
      <c r="Z7399" s="367"/>
      <c r="AA7399" s="367"/>
      <c r="AB7399" s="367"/>
      <c r="AC7399" s="367"/>
      <c r="AD7399" s="367"/>
      <c r="AE7399" s="367"/>
      <c r="AF7399" s="367"/>
      <c r="AG7399" s="367"/>
      <c r="AH7399" s="367"/>
      <c r="AI7399" s="367"/>
      <c r="AJ7399" s="367"/>
      <c r="AK7399" s="367"/>
      <c r="AL7399" s="367"/>
      <c r="AM7399" s="367"/>
      <c r="AN7399" s="367"/>
      <c r="AO7399" s="367"/>
      <c r="AP7399" s="367"/>
      <c r="AQ7399" s="367"/>
      <c r="AR7399" s="367"/>
      <c r="AS7399" s="367"/>
      <c r="AT7399" s="367"/>
    </row>
    <row r="7400" spans="2:46" ht="13.8">
      <c r="B7400" s="26">
        <v>60.999999999999673</v>
      </c>
      <c r="C7400" s="363">
        <v>1381.9123237042295</v>
      </c>
      <c r="D7400" s="367">
        <v>1646.9999999999911</v>
      </c>
      <c r="E7400" s="367">
        <v>17023.255813953572</v>
      </c>
      <c r="F7400" s="367">
        <v>-380438.66174267948</v>
      </c>
      <c r="G7400" s="367">
        <v>1647.0000000000082</v>
      </c>
      <c r="H7400" s="367">
        <v>91500</v>
      </c>
      <c r="I7400" s="384">
        <v>-4615898.1319759609</v>
      </c>
      <c r="J7400" s="367">
        <v>1647</v>
      </c>
      <c r="K7400" s="367">
        <v>22181.818181818075</v>
      </c>
      <c r="L7400" s="384">
        <v>-51118.701996363714</v>
      </c>
      <c r="M7400" s="367">
        <v>1646.9999999999923</v>
      </c>
      <c r="N7400" s="367">
        <v>366</v>
      </c>
      <c r="O7400" s="384">
        <v>-3834.2198265435768</v>
      </c>
      <c r="P7400" s="367">
        <v>23.881499999999999</v>
      </c>
      <c r="Q7400" s="367">
        <v>366</v>
      </c>
      <c r="R7400" s="384">
        <v>958.42217818670701</v>
      </c>
      <c r="S7400" s="367">
        <v>23.058</v>
      </c>
      <c r="T7400" s="367">
        <v>12620.689655172455</v>
      </c>
      <c r="U7400" s="384">
        <v>-113365.02199138711</v>
      </c>
      <c r="V7400" s="367">
        <v>1647.0000000000055</v>
      </c>
      <c r="W7400" s="367">
        <v>610000.00000000047</v>
      </c>
      <c r="X7400" s="384">
        <v>229522.51001190723</v>
      </c>
      <c r="Y7400" s="386">
        <v>1647.0000000000011</v>
      </c>
      <c r="Z7400" s="367"/>
      <c r="AA7400" s="367"/>
      <c r="AB7400" s="367"/>
      <c r="AC7400" s="367"/>
      <c r="AD7400" s="367"/>
      <c r="AE7400" s="367"/>
      <c r="AF7400" s="367"/>
      <c r="AG7400" s="367"/>
      <c r="AH7400" s="367"/>
      <c r="AI7400" s="367"/>
      <c r="AJ7400" s="367"/>
      <c r="AK7400" s="367"/>
      <c r="AL7400" s="367"/>
      <c r="AM7400" s="367"/>
      <c r="AN7400" s="367"/>
      <c r="AO7400" s="367"/>
      <c r="AP7400" s="367"/>
      <c r="AQ7400" s="367"/>
      <c r="AR7400" s="367"/>
      <c r="AS7400" s="367"/>
      <c r="AT7400" s="367"/>
    </row>
    <row r="7401" spans="2:46" ht="13.8">
      <c r="B7401" s="26">
        <v>61.166666666666337</v>
      </c>
      <c r="C7401" s="363">
        <v>1385.6824012629465</v>
      </c>
      <c r="D7401" s="367">
        <v>1651.4999999999911</v>
      </c>
      <c r="E7401" s="367">
        <v>17069.767441860549</v>
      </c>
      <c r="F7401" s="367">
        <v>-382653.29047793068</v>
      </c>
      <c r="G7401" s="367">
        <v>1651.5000000000082</v>
      </c>
      <c r="H7401" s="367">
        <v>91750</v>
      </c>
      <c r="I7401" s="384">
        <v>-4642345.0834534904</v>
      </c>
      <c r="J7401" s="367">
        <v>1651.5</v>
      </c>
      <c r="K7401" s="367">
        <v>22242.424242424135</v>
      </c>
      <c r="L7401" s="384">
        <v>-52157.91576558799</v>
      </c>
      <c r="M7401" s="367">
        <v>1651.4999999999923</v>
      </c>
      <c r="N7401" s="367">
        <v>367</v>
      </c>
      <c r="O7401" s="384">
        <v>-3859.2570794865651</v>
      </c>
      <c r="P7401" s="367">
        <v>23.946749999999998</v>
      </c>
      <c r="Q7401" s="367">
        <v>367</v>
      </c>
      <c r="R7401" s="384">
        <v>954.16855209447669</v>
      </c>
      <c r="S7401" s="367">
        <v>23.121000000000002</v>
      </c>
      <c r="T7401" s="367">
        <v>12655.172413793145</v>
      </c>
      <c r="U7401" s="384">
        <v>-114586.60688575359</v>
      </c>
      <c r="V7401" s="367">
        <v>1651.5000000000055</v>
      </c>
      <c r="W7401" s="367">
        <v>611666.66666666709</v>
      </c>
      <c r="X7401" s="384">
        <v>230115.71260626154</v>
      </c>
      <c r="Y7401" s="386">
        <v>1651.5000000000009</v>
      </c>
      <c r="Z7401" s="367"/>
      <c r="AA7401" s="367"/>
      <c r="AB7401" s="367"/>
      <c r="AC7401" s="367"/>
      <c r="AD7401" s="367"/>
      <c r="AE7401" s="367"/>
      <c r="AF7401" s="367"/>
      <c r="AG7401" s="367"/>
      <c r="AH7401" s="367"/>
      <c r="AI7401" s="367"/>
      <c r="AJ7401" s="367"/>
      <c r="AK7401" s="367"/>
      <c r="AL7401" s="367"/>
      <c r="AM7401" s="367"/>
      <c r="AN7401" s="367"/>
      <c r="AO7401" s="367"/>
      <c r="AP7401" s="367"/>
      <c r="AQ7401" s="367"/>
      <c r="AR7401" s="367"/>
      <c r="AS7401" s="367"/>
      <c r="AT7401" s="367"/>
    </row>
    <row r="7402" spans="2:46" ht="13.8">
      <c r="B7402" s="26">
        <v>61.333333333333002</v>
      </c>
      <c r="C7402" s="363">
        <v>1389.4524480904774</v>
      </c>
      <c r="D7402" s="367">
        <v>1655.9999999999909</v>
      </c>
      <c r="E7402" s="367">
        <v>17116.279069767526</v>
      </c>
      <c r="F7402" s="367">
        <v>-384874.3234575403</v>
      </c>
      <c r="G7402" s="367">
        <v>1656.0000000000082</v>
      </c>
      <c r="H7402" s="367">
        <v>92000</v>
      </c>
      <c r="I7402" s="384">
        <v>-4668867.4311596183</v>
      </c>
      <c r="J7402" s="367">
        <v>1656</v>
      </c>
      <c r="K7402" s="367">
        <v>22303.030303030195</v>
      </c>
      <c r="L7402" s="384">
        <v>-53202.031688406409</v>
      </c>
      <c r="M7402" s="367">
        <v>1655.999999999992</v>
      </c>
      <c r="N7402" s="367">
        <v>368</v>
      </c>
      <c r="O7402" s="384">
        <v>-3884.3736852496522</v>
      </c>
      <c r="P7402" s="367">
        <v>24.012</v>
      </c>
      <c r="Q7402" s="367">
        <v>368</v>
      </c>
      <c r="R7402" s="384">
        <v>949.87747496179247</v>
      </c>
      <c r="S7402" s="367">
        <v>23.184000000000001</v>
      </c>
      <c r="T7402" s="367">
        <v>12689.655172413835</v>
      </c>
      <c r="U7402" s="384">
        <v>-115813.1609593959</v>
      </c>
      <c r="V7402" s="367">
        <v>1656.0000000000055</v>
      </c>
      <c r="W7402" s="367">
        <v>613333.33333333372</v>
      </c>
      <c r="X7402" s="384">
        <v>230708.73041539124</v>
      </c>
      <c r="Y7402" s="386">
        <v>1656.0000000000009</v>
      </c>
      <c r="Z7402" s="367"/>
      <c r="AA7402" s="367"/>
      <c r="AB7402" s="367"/>
      <c r="AC7402" s="367"/>
      <c r="AD7402" s="367"/>
      <c r="AE7402" s="367"/>
      <c r="AF7402" s="367"/>
      <c r="AG7402" s="367"/>
      <c r="AH7402" s="367"/>
      <c r="AI7402" s="367"/>
      <c r="AJ7402" s="367"/>
      <c r="AK7402" s="367"/>
      <c r="AL7402" s="367"/>
      <c r="AM7402" s="367"/>
      <c r="AN7402" s="367"/>
      <c r="AO7402" s="367"/>
      <c r="AP7402" s="367"/>
      <c r="AQ7402" s="367"/>
      <c r="AR7402" s="367"/>
      <c r="AS7402" s="367"/>
      <c r="AT7402" s="367"/>
    </row>
    <row r="7403" spans="2:46" ht="13.8">
      <c r="B7403" s="26">
        <v>61.499999999999666</v>
      </c>
      <c r="C7403" s="363">
        <v>1393.222464186822</v>
      </c>
      <c r="D7403" s="367">
        <v>1660.4999999999909</v>
      </c>
      <c r="E7403" s="367">
        <v>17162.790697674503</v>
      </c>
      <c r="F7403" s="367">
        <v>-387101.7606815084</v>
      </c>
      <c r="G7403" s="367">
        <v>1660.5000000000082</v>
      </c>
      <c r="H7403" s="367">
        <v>92250</v>
      </c>
      <c r="I7403" s="384">
        <v>-4695465.1750943419</v>
      </c>
      <c r="J7403" s="367">
        <v>1660.5</v>
      </c>
      <c r="K7403" s="367">
        <v>22363.636363636255</v>
      </c>
      <c r="L7403" s="384">
        <v>-54251.049764819072</v>
      </c>
      <c r="M7403" s="367">
        <v>1660.499999999992</v>
      </c>
      <c r="N7403" s="367">
        <v>369</v>
      </c>
      <c r="O7403" s="384">
        <v>-3909.569643832835</v>
      </c>
      <c r="P7403" s="367">
        <v>24.077249999999999</v>
      </c>
      <c r="Q7403" s="367">
        <v>369</v>
      </c>
      <c r="R7403" s="384">
        <v>945.54894678865389</v>
      </c>
      <c r="S7403" s="367">
        <v>23.247</v>
      </c>
      <c r="T7403" s="367">
        <v>12724.137931034526</v>
      </c>
      <c r="U7403" s="384">
        <v>-117044.68421231413</v>
      </c>
      <c r="V7403" s="367">
        <v>1660.5000000000055</v>
      </c>
      <c r="W7403" s="367">
        <v>615000.00000000035</v>
      </c>
      <c r="X7403" s="384">
        <v>231301.56343929612</v>
      </c>
      <c r="Y7403" s="386">
        <v>1660.5000000000009</v>
      </c>
      <c r="Z7403" s="367"/>
      <c r="AA7403" s="367"/>
      <c r="AB7403" s="367"/>
      <c r="AC7403" s="367"/>
      <c r="AD7403" s="367"/>
      <c r="AE7403" s="367"/>
      <c r="AF7403" s="367"/>
      <c r="AG7403" s="367"/>
      <c r="AH7403" s="367"/>
      <c r="AI7403" s="367"/>
      <c r="AJ7403" s="367"/>
      <c r="AK7403" s="367"/>
      <c r="AL7403" s="367"/>
      <c r="AM7403" s="367"/>
      <c r="AN7403" s="367"/>
      <c r="AO7403" s="367"/>
      <c r="AP7403" s="367"/>
      <c r="AQ7403" s="367"/>
      <c r="AR7403" s="367"/>
      <c r="AS7403" s="367"/>
      <c r="AT7403" s="367"/>
    </row>
    <row r="7404" spans="2:46" ht="13.8">
      <c r="B7404" s="26">
        <v>61.66666666666633</v>
      </c>
      <c r="C7404" s="363">
        <v>1396.9924495519797</v>
      </c>
      <c r="D7404" s="367">
        <v>1664.9999999999909</v>
      </c>
      <c r="E7404" s="367">
        <v>17209.302325581481</v>
      </c>
      <c r="F7404" s="367">
        <v>-389335.60214983503</v>
      </c>
      <c r="G7404" s="367">
        <v>1665.0000000000082</v>
      </c>
      <c r="H7404" s="367">
        <v>92500</v>
      </c>
      <c r="I7404" s="384">
        <v>-4722138.315257662</v>
      </c>
      <c r="J7404" s="367">
        <v>1665</v>
      </c>
      <c r="K7404" s="367">
        <v>22424.242424242315</v>
      </c>
      <c r="L7404" s="384">
        <v>-55304.969994825922</v>
      </c>
      <c r="M7404" s="367">
        <v>1664.999999999992</v>
      </c>
      <c r="N7404" s="367">
        <v>370</v>
      </c>
      <c r="O7404" s="384">
        <v>-3934.8449552361162</v>
      </c>
      <c r="P7404" s="367">
        <v>24.142499999999998</v>
      </c>
      <c r="Q7404" s="367">
        <v>370</v>
      </c>
      <c r="R7404" s="384">
        <v>941.18296757506153</v>
      </c>
      <c r="S7404" s="367">
        <v>23.31</v>
      </c>
      <c r="T7404" s="367">
        <v>12758.620689655216</v>
      </c>
      <c r="U7404" s="384">
        <v>-118281.17664450825</v>
      </c>
      <c r="V7404" s="367">
        <v>1665.0000000000057</v>
      </c>
      <c r="W7404" s="367">
        <v>616666.66666666698</v>
      </c>
      <c r="X7404" s="384">
        <v>231894.21167797627</v>
      </c>
      <c r="Y7404" s="386">
        <v>1665.0000000000007</v>
      </c>
      <c r="Z7404" s="367"/>
      <c r="AA7404" s="367"/>
      <c r="AB7404" s="367"/>
      <c r="AC7404" s="367"/>
      <c r="AD7404" s="367"/>
      <c r="AE7404" s="367"/>
      <c r="AF7404" s="367"/>
      <c r="AG7404" s="367"/>
      <c r="AH7404" s="367"/>
      <c r="AI7404" s="367"/>
      <c r="AJ7404" s="367"/>
      <c r="AK7404" s="367"/>
      <c r="AL7404" s="367"/>
      <c r="AM7404" s="367"/>
      <c r="AN7404" s="367"/>
      <c r="AO7404" s="367"/>
      <c r="AP7404" s="367"/>
      <c r="AQ7404" s="367"/>
      <c r="AR7404" s="367"/>
      <c r="AS7404" s="367"/>
      <c r="AT7404" s="367"/>
    </row>
    <row r="7405" spans="2:46" ht="13.8">
      <c r="B7405" s="26">
        <v>61.833333333332995</v>
      </c>
      <c r="C7405" s="363">
        <v>1400.7624041859513</v>
      </c>
      <c r="D7405" s="367">
        <v>1669.4999999999909</v>
      </c>
      <c r="E7405" s="367">
        <v>17255.813953488458</v>
      </c>
      <c r="F7405" s="367">
        <v>-391575.84786252008</v>
      </c>
      <c r="G7405" s="367">
        <v>1669.5000000000082</v>
      </c>
      <c r="H7405" s="367">
        <v>92750</v>
      </c>
      <c r="I7405" s="384">
        <v>-4748886.8516495796</v>
      </c>
      <c r="J7405" s="367">
        <v>1669.5</v>
      </c>
      <c r="K7405" s="367">
        <v>22484.848484848375</v>
      </c>
      <c r="L7405" s="384">
        <v>-56363.792378426973</v>
      </c>
      <c r="M7405" s="367">
        <v>1669.499999999992</v>
      </c>
      <c r="N7405" s="367">
        <v>371</v>
      </c>
      <c r="O7405" s="384">
        <v>-3960.1996194594958</v>
      </c>
      <c r="P7405" s="367">
        <v>24.207749999999997</v>
      </c>
      <c r="Q7405" s="367">
        <v>371</v>
      </c>
      <c r="R7405" s="384">
        <v>936.77953732101469</v>
      </c>
      <c r="S7405" s="367">
        <v>23.372999999999998</v>
      </c>
      <c r="T7405" s="367">
        <v>12793.103448275906</v>
      </c>
      <c r="U7405" s="384">
        <v>-119522.63825597821</v>
      </c>
      <c r="V7405" s="367">
        <v>1669.5000000000057</v>
      </c>
      <c r="W7405" s="367">
        <v>618333.3333333336</v>
      </c>
      <c r="X7405" s="384">
        <v>232486.67513143178</v>
      </c>
      <c r="Y7405" s="386">
        <v>1669.5000000000007</v>
      </c>
      <c r="Z7405" s="367"/>
      <c r="AA7405" s="367"/>
      <c r="AB7405" s="367"/>
      <c r="AC7405" s="367"/>
      <c r="AD7405" s="367"/>
      <c r="AE7405" s="367"/>
      <c r="AF7405" s="367"/>
      <c r="AG7405" s="367"/>
      <c r="AH7405" s="367"/>
      <c r="AI7405" s="367"/>
      <c r="AJ7405" s="367"/>
      <c r="AK7405" s="367"/>
      <c r="AL7405" s="367"/>
      <c r="AM7405" s="367"/>
      <c r="AN7405" s="367"/>
      <c r="AO7405" s="367"/>
      <c r="AP7405" s="367"/>
      <c r="AQ7405" s="367"/>
      <c r="AR7405" s="367"/>
      <c r="AS7405" s="367"/>
      <c r="AT7405" s="367"/>
    </row>
    <row r="7406" spans="2:46" ht="13.8">
      <c r="B7406" s="26">
        <v>61.999999999999659</v>
      </c>
      <c r="C7406" s="363">
        <v>1404.532328088736</v>
      </c>
      <c r="D7406" s="367">
        <v>1673.9999999999907</v>
      </c>
      <c r="E7406" s="367">
        <v>17302.325581395435</v>
      </c>
      <c r="F7406" s="367">
        <v>-393822.49781956372</v>
      </c>
      <c r="G7406" s="367">
        <v>1674.0000000000084</v>
      </c>
      <c r="H7406" s="367">
        <v>93000</v>
      </c>
      <c r="I7406" s="384">
        <v>-4775710.7842700947</v>
      </c>
      <c r="J7406" s="367">
        <v>1674</v>
      </c>
      <c r="K7406" s="367">
        <v>22545.454545454435</v>
      </c>
      <c r="L7406" s="384">
        <v>-57427.516915622225</v>
      </c>
      <c r="M7406" s="367">
        <v>1673.999999999992</v>
      </c>
      <c r="N7406" s="367">
        <v>372</v>
      </c>
      <c r="O7406" s="384">
        <v>-3985.6336365029747</v>
      </c>
      <c r="P7406" s="367">
        <v>24.273000000000003</v>
      </c>
      <c r="Q7406" s="367">
        <v>372</v>
      </c>
      <c r="R7406" s="384">
        <v>932.33865602651349</v>
      </c>
      <c r="S7406" s="367">
        <v>23.436</v>
      </c>
      <c r="T7406" s="367">
        <v>12827.586206896596</v>
      </c>
      <c r="U7406" s="384">
        <v>-120769.06904672401</v>
      </c>
      <c r="V7406" s="367">
        <v>1674.0000000000057</v>
      </c>
      <c r="W7406" s="367">
        <v>620000.00000000023</v>
      </c>
      <c r="X7406" s="384">
        <v>233078.95379966247</v>
      </c>
      <c r="Y7406" s="386">
        <v>1674.0000000000005</v>
      </c>
      <c r="Z7406" s="367"/>
      <c r="AA7406" s="367"/>
      <c r="AB7406" s="367"/>
      <c r="AC7406" s="367"/>
      <c r="AD7406" s="367"/>
      <c r="AE7406" s="367"/>
      <c r="AF7406" s="367"/>
      <c r="AG7406" s="367"/>
      <c r="AH7406" s="367"/>
      <c r="AI7406" s="367"/>
      <c r="AJ7406" s="367"/>
      <c r="AK7406" s="367"/>
      <c r="AL7406" s="367"/>
      <c r="AM7406" s="367"/>
      <c r="AN7406" s="367"/>
      <c r="AO7406" s="367"/>
      <c r="AP7406" s="367"/>
      <c r="AQ7406" s="367"/>
      <c r="AR7406" s="367"/>
      <c r="AS7406" s="367"/>
      <c r="AT7406" s="367"/>
    </row>
    <row r="7407" spans="2:46" ht="13.8">
      <c r="B7407" s="26">
        <v>62.166666666666323</v>
      </c>
      <c r="C7407" s="363">
        <v>1408.3022212603344</v>
      </c>
      <c r="D7407" s="367">
        <v>1678.4999999999907</v>
      </c>
      <c r="E7407" s="367">
        <v>17348.837209302412</v>
      </c>
      <c r="F7407" s="367">
        <v>-396075.55202096567</v>
      </c>
      <c r="G7407" s="367">
        <v>1678.5000000000084</v>
      </c>
      <c r="H7407" s="367">
        <v>93250</v>
      </c>
      <c r="I7407" s="384">
        <v>-4802610.1131192064</v>
      </c>
      <c r="J7407" s="367">
        <v>1678.5</v>
      </c>
      <c r="K7407" s="367">
        <v>22606.060606060495</v>
      </c>
      <c r="L7407" s="384">
        <v>-58496.143606411664</v>
      </c>
      <c r="M7407" s="367">
        <v>1678.499999999992</v>
      </c>
      <c r="N7407" s="367">
        <v>373</v>
      </c>
      <c r="O7407" s="384">
        <v>-4011.1470063665502</v>
      </c>
      <c r="P7407" s="367">
        <v>24.338250000000002</v>
      </c>
      <c r="Q7407" s="367">
        <v>373</v>
      </c>
      <c r="R7407" s="384">
        <v>927.86032369155828</v>
      </c>
      <c r="S7407" s="367">
        <v>23.498999999999999</v>
      </c>
      <c r="T7407" s="367">
        <v>12862.068965517286</v>
      </c>
      <c r="U7407" s="384">
        <v>-122020.46901674579</v>
      </c>
      <c r="V7407" s="367">
        <v>1678.5000000000059</v>
      </c>
      <c r="W7407" s="367">
        <v>621666.66666666686</v>
      </c>
      <c r="X7407" s="384">
        <v>233671.04768266846</v>
      </c>
      <c r="Y7407" s="386">
        <v>1678.5000000000005</v>
      </c>
      <c r="Z7407" s="367"/>
      <c r="AA7407" s="367"/>
      <c r="AB7407" s="367"/>
      <c r="AC7407" s="367"/>
      <c r="AD7407" s="367"/>
      <c r="AE7407" s="367"/>
      <c r="AF7407" s="367"/>
      <c r="AG7407" s="367"/>
      <c r="AH7407" s="367"/>
      <c r="AI7407" s="367"/>
      <c r="AJ7407" s="367"/>
      <c r="AK7407" s="367"/>
      <c r="AL7407" s="367"/>
      <c r="AM7407" s="367"/>
      <c r="AN7407" s="367"/>
      <c r="AO7407" s="367"/>
      <c r="AP7407" s="367"/>
      <c r="AQ7407" s="367"/>
      <c r="AR7407" s="367"/>
      <c r="AS7407" s="367"/>
      <c r="AT7407" s="367"/>
    </row>
    <row r="7408" spans="2:46" ht="13.8">
      <c r="B7408" s="26">
        <v>62.333333333332988</v>
      </c>
      <c r="C7408" s="363">
        <v>1412.0720837007468</v>
      </c>
      <c r="D7408" s="367">
        <v>1682.9999999999907</v>
      </c>
      <c r="E7408" s="367">
        <v>17395.348837209389</v>
      </c>
      <c r="F7408" s="367">
        <v>-398335.01046672621</v>
      </c>
      <c r="G7408" s="367">
        <v>1683.0000000000084</v>
      </c>
      <c r="H7408" s="367">
        <v>93500</v>
      </c>
      <c r="I7408" s="384">
        <v>-4829584.8381969156</v>
      </c>
      <c r="J7408" s="367">
        <v>1683</v>
      </c>
      <c r="K7408" s="367">
        <v>22666.666666666555</v>
      </c>
      <c r="L7408" s="384">
        <v>-59569.672450795246</v>
      </c>
      <c r="M7408" s="367">
        <v>1682.9999999999918</v>
      </c>
      <c r="N7408" s="367">
        <v>374</v>
      </c>
      <c r="O7408" s="384">
        <v>-4036.7397290502222</v>
      </c>
      <c r="P7408" s="367">
        <v>24.403500000000001</v>
      </c>
      <c r="Q7408" s="367">
        <v>374</v>
      </c>
      <c r="R7408" s="384">
        <v>923.34454031614882</v>
      </c>
      <c r="S7408" s="367">
        <v>23.562000000000001</v>
      </c>
      <c r="T7408" s="367">
        <v>12896.551724137977</v>
      </c>
      <c r="U7408" s="384">
        <v>-123276.83816604332</v>
      </c>
      <c r="V7408" s="367">
        <v>1683.0000000000059</v>
      </c>
      <c r="W7408" s="367">
        <v>623333.33333333349</v>
      </c>
      <c r="X7408" s="384">
        <v>234262.95678044969</v>
      </c>
      <c r="Y7408" s="386">
        <v>1683.0000000000002</v>
      </c>
      <c r="Z7408" s="367"/>
      <c r="AA7408" s="367"/>
      <c r="AB7408" s="367"/>
      <c r="AC7408" s="367"/>
      <c r="AD7408" s="367"/>
      <c r="AE7408" s="367"/>
      <c r="AF7408" s="367"/>
      <c r="AG7408" s="367"/>
      <c r="AH7408" s="367"/>
      <c r="AI7408" s="367"/>
      <c r="AJ7408" s="367"/>
      <c r="AK7408" s="367"/>
      <c r="AL7408" s="367"/>
      <c r="AM7408" s="367"/>
      <c r="AN7408" s="367"/>
      <c r="AO7408" s="367"/>
      <c r="AP7408" s="367"/>
      <c r="AQ7408" s="367"/>
      <c r="AR7408" s="367"/>
      <c r="AS7408" s="367"/>
      <c r="AT7408" s="367"/>
    </row>
    <row r="7409" spans="2:46" ht="13.8">
      <c r="B7409" s="26">
        <v>62.499999999999652</v>
      </c>
      <c r="C7409" s="363">
        <v>1415.8419154099722</v>
      </c>
      <c r="D7409" s="367">
        <v>1687.4999999999907</v>
      </c>
      <c r="E7409" s="367">
        <v>17441.860465116366</v>
      </c>
      <c r="F7409" s="367">
        <v>-400600.87315684505</v>
      </c>
      <c r="G7409" s="367">
        <v>1687.5000000000084</v>
      </c>
      <c r="H7409" s="367">
        <v>93750</v>
      </c>
      <c r="I7409" s="384">
        <v>-4856634.9595032204</v>
      </c>
      <c r="J7409" s="367">
        <v>1687.5</v>
      </c>
      <c r="K7409" s="367">
        <v>22727.272727272615</v>
      </c>
      <c r="L7409" s="384">
        <v>-60648.103448773079</v>
      </c>
      <c r="M7409" s="367">
        <v>1687.4999999999918</v>
      </c>
      <c r="N7409" s="367">
        <v>375</v>
      </c>
      <c r="O7409" s="384">
        <v>-4062.4118045539926</v>
      </c>
      <c r="P7409" s="367">
        <v>24.46875</v>
      </c>
      <c r="Q7409" s="367">
        <v>375</v>
      </c>
      <c r="R7409" s="384">
        <v>918.79130590028558</v>
      </c>
      <c r="S7409" s="367">
        <v>23.625</v>
      </c>
      <c r="T7409" s="367">
        <v>12931.034482758667</v>
      </c>
      <c r="U7409" s="384">
        <v>-124538.17649461677</v>
      </c>
      <c r="V7409" s="367">
        <v>1687.5000000000059</v>
      </c>
      <c r="W7409" s="367">
        <v>625000.00000000012</v>
      </c>
      <c r="X7409" s="384">
        <v>234854.68109300622</v>
      </c>
      <c r="Y7409" s="386">
        <v>1687.5000000000002</v>
      </c>
      <c r="Z7409" s="367"/>
      <c r="AA7409" s="367"/>
      <c r="AB7409" s="367"/>
      <c r="AC7409" s="367"/>
      <c r="AD7409" s="367"/>
      <c r="AE7409" s="367"/>
      <c r="AF7409" s="367"/>
      <c r="AG7409" s="367"/>
      <c r="AH7409" s="367"/>
      <c r="AI7409" s="367"/>
      <c r="AJ7409" s="367"/>
      <c r="AK7409" s="367"/>
      <c r="AL7409" s="367"/>
      <c r="AM7409" s="367"/>
      <c r="AN7409" s="367"/>
      <c r="AO7409" s="367"/>
      <c r="AP7409" s="367"/>
      <c r="AQ7409" s="367"/>
      <c r="AR7409" s="367"/>
      <c r="AS7409" s="367"/>
      <c r="AT7409" s="367"/>
    </row>
    <row r="7410" spans="2:46" ht="13.8">
      <c r="B7410" s="26">
        <v>62.666666666666316</v>
      </c>
      <c r="C7410" s="363">
        <v>1419.6117163880115</v>
      </c>
      <c r="D7410" s="367">
        <v>1691.9999999999905</v>
      </c>
      <c r="E7410" s="367">
        <v>17488.372093023343</v>
      </c>
      <c r="F7410" s="367">
        <v>-402873.14009132242</v>
      </c>
      <c r="G7410" s="367">
        <v>1692.0000000000084</v>
      </c>
      <c r="H7410" s="367">
        <v>94000</v>
      </c>
      <c r="I7410" s="384">
        <v>-4883760.4770381236</v>
      </c>
      <c r="J7410" s="367">
        <v>1692</v>
      </c>
      <c r="K7410" s="367">
        <v>22787.878787878675</v>
      </c>
      <c r="L7410" s="384">
        <v>-61731.436600345114</v>
      </c>
      <c r="M7410" s="367">
        <v>1691.9999999999918</v>
      </c>
      <c r="N7410" s="367">
        <v>376</v>
      </c>
      <c r="O7410" s="384">
        <v>-4088.1632328778628</v>
      </c>
      <c r="P7410" s="367">
        <v>24.534000000000002</v>
      </c>
      <c r="Q7410" s="367">
        <v>376</v>
      </c>
      <c r="R7410" s="384">
        <v>914.20062044396786</v>
      </c>
      <c r="S7410" s="367">
        <v>23.687999999999999</v>
      </c>
      <c r="T7410" s="367">
        <v>12965.517241379357</v>
      </c>
      <c r="U7410" s="384">
        <v>-125804.48400246605</v>
      </c>
      <c r="V7410" s="367">
        <v>1692.0000000000059</v>
      </c>
      <c r="W7410" s="367">
        <v>626666.66666666674</v>
      </c>
      <c r="X7410" s="384">
        <v>235446.22062033799</v>
      </c>
      <c r="Y7410" s="386">
        <v>1692.0000000000002</v>
      </c>
      <c r="Z7410" s="367"/>
      <c r="AA7410" s="367"/>
      <c r="AB7410" s="367"/>
      <c r="AC7410" s="367"/>
      <c r="AD7410" s="367"/>
      <c r="AE7410" s="367"/>
      <c r="AF7410" s="367"/>
      <c r="AG7410" s="367"/>
      <c r="AH7410" s="367"/>
      <c r="AI7410" s="367"/>
      <c r="AJ7410" s="367"/>
      <c r="AK7410" s="367"/>
      <c r="AL7410" s="367"/>
      <c r="AM7410" s="367"/>
      <c r="AN7410" s="367"/>
      <c r="AO7410" s="367"/>
      <c r="AP7410" s="367"/>
      <c r="AQ7410" s="367"/>
      <c r="AR7410" s="367"/>
      <c r="AS7410" s="367"/>
      <c r="AT7410" s="367"/>
    </row>
    <row r="7411" spans="2:46" ht="13.8">
      <c r="B7411" s="26">
        <v>62.83333333333298</v>
      </c>
      <c r="C7411" s="363">
        <v>1423.3814866348641</v>
      </c>
      <c r="D7411" s="367">
        <v>1696.4999999999905</v>
      </c>
      <c r="E7411" s="367">
        <v>17534.88372093032</v>
      </c>
      <c r="F7411" s="367">
        <v>-405151.81127015839</v>
      </c>
      <c r="G7411" s="367">
        <v>1696.5000000000084</v>
      </c>
      <c r="H7411" s="367">
        <v>94250</v>
      </c>
      <c r="I7411" s="384">
        <v>-4910961.3908016225</v>
      </c>
      <c r="J7411" s="367">
        <v>1696.5</v>
      </c>
      <c r="K7411" s="367">
        <v>22848.484848484735</v>
      </c>
      <c r="L7411" s="384">
        <v>-62819.671905511328</v>
      </c>
      <c r="M7411" s="367">
        <v>1696.4999999999918</v>
      </c>
      <c r="N7411" s="367">
        <v>377</v>
      </c>
      <c r="O7411" s="384">
        <v>-4113.9940140218287</v>
      </c>
      <c r="P7411" s="367">
        <v>24.599250000000001</v>
      </c>
      <c r="Q7411" s="367">
        <v>377</v>
      </c>
      <c r="R7411" s="384">
        <v>909.57248394719602</v>
      </c>
      <c r="S7411" s="367">
        <v>23.750999999999998</v>
      </c>
      <c r="T7411" s="367">
        <v>13000.000000000047</v>
      </c>
      <c r="U7411" s="384">
        <v>-127075.76068959138</v>
      </c>
      <c r="V7411" s="367">
        <v>1696.5000000000064</v>
      </c>
      <c r="W7411" s="367">
        <v>628333.33333333337</v>
      </c>
      <c r="X7411" s="384">
        <v>236037.575362445</v>
      </c>
      <c r="Y7411" s="386">
        <v>1696.5</v>
      </c>
      <c r="Z7411" s="367"/>
      <c r="AA7411" s="367"/>
      <c r="AB7411" s="367"/>
      <c r="AC7411" s="367"/>
      <c r="AD7411" s="367"/>
      <c r="AE7411" s="367"/>
      <c r="AF7411" s="367"/>
      <c r="AG7411" s="367"/>
      <c r="AH7411" s="367"/>
      <c r="AI7411" s="367"/>
      <c r="AJ7411" s="367"/>
      <c r="AK7411" s="367"/>
      <c r="AL7411" s="367"/>
      <c r="AM7411" s="367"/>
      <c r="AN7411" s="367"/>
      <c r="AO7411" s="367"/>
      <c r="AP7411" s="367"/>
      <c r="AQ7411" s="367"/>
      <c r="AR7411" s="367"/>
      <c r="AS7411" s="367"/>
      <c r="AT7411" s="367"/>
    </row>
    <row r="7412" spans="2:46" ht="13.8">
      <c r="B7412" s="26">
        <v>62.999999999999645</v>
      </c>
      <c r="C7412" s="363">
        <v>1427.1512261505302</v>
      </c>
      <c r="D7412" s="367">
        <v>1700.9999999999905</v>
      </c>
      <c r="E7412" s="367">
        <v>17581.395348837297</v>
      </c>
      <c r="F7412" s="367">
        <v>-407436.88669335272</v>
      </c>
      <c r="G7412" s="367">
        <v>1701.0000000000084</v>
      </c>
      <c r="H7412" s="367">
        <v>94500</v>
      </c>
      <c r="I7412" s="384">
        <v>-4938237.7007937199</v>
      </c>
      <c r="J7412" s="367">
        <v>1701</v>
      </c>
      <c r="K7412" s="367">
        <v>22909.090909090795</v>
      </c>
      <c r="L7412" s="384">
        <v>-63912.80936427175</v>
      </c>
      <c r="M7412" s="367">
        <v>1700.9999999999918</v>
      </c>
      <c r="N7412" s="367">
        <v>378</v>
      </c>
      <c r="O7412" s="384">
        <v>-4139.9041479858915</v>
      </c>
      <c r="P7412" s="367">
        <v>24.6645</v>
      </c>
      <c r="Q7412" s="367">
        <v>378</v>
      </c>
      <c r="R7412" s="384">
        <v>904.90689640996982</v>
      </c>
      <c r="S7412" s="367">
        <v>23.814</v>
      </c>
      <c r="T7412" s="367">
        <v>13034.482758620738</v>
      </c>
      <c r="U7412" s="384">
        <v>-128352.00655599241</v>
      </c>
      <c r="V7412" s="367">
        <v>1701.0000000000064</v>
      </c>
      <c r="W7412" s="367">
        <v>630000</v>
      </c>
      <c r="X7412" s="384">
        <v>236628.74531932737</v>
      </c>
      <c r="Y7412" s="386">
        <v>1701</v>
      </c>
      <c r="Z7412" s="367"/>
      <c r="AA7412" s="367"/>
      <c r="AB7412" s="367"/>
      <c r="AC7412" s="367"/>
      <c r="AD7412" s="367"/>
      <c r="AE7412" s="367"/>
      <c r="AF7412" s="367"/>
      <c r="AG7412" s="367"/>
      <c r="AH7412" s="367"/>
      <c r="AI7412" s="367"/>
      <c r="AJ7412" s="367"/>
      <c r="AK7412" s="367"/>
      <c r="AL7412" s="367"/>
      <c r="AM7412" s="367"/>
      <c r="AN7412" s="367"/>
      <c r="AO7412" s="367"/>
      <c r="AP7412" s="367"/>
      <c r="AQ7412" s="367"/>
      <c r="AR7412" s="367"/>
      <c r="AS7412" s="367"/>
      <c r="AT7412" s="367"/>
    </row>
    <row r="7413" spans="2:46" ht="13.8">
      <c r="B7413" s="26">
        <v>63.166666666666309</v>
      </c>
      <c r="C7413" s="363">
        <v>1430.9209349350099</v>
      </c>
      <c r="D7413" s="367">
        <v>1705.4999999999902</v>
      </c>
      <c r="E7413" s="367">
        <v>17627.906976744274</v>
      </c>
      <c r="F7413" s="367">
        <v>-409728.36636090552</v>
      </c>
      <c r="G7413" s="367">
        <v>1705.5000000000084</v>
      </c>
      <c r="H7413" s="367">
        <v>94750</v>
      </c>
      <c r="I7413" s="384">
        <v>-4965589.4070144128</v>
      </c>
      <c r="J7413" s="367">
        <v>1705.5</v>
      </c>
      <c r="K7413" s="367">
        <v>22969.696969696855</v>
      </c>
      <c r="L7413" s="384">
        <v>-65010.848976626294</v>
      </c>
      <c r="M7413" s="367">
        <v>1705.4999999999916</v>
      </c>
      <c r="N7413" s="367">
        <v>379</v>
      </c>
      <c r="O7413" s="384">
        <v>-4165.8936347700555</v>
      </c>
      <c r="P7413" s="367">
        <v>24.729750000000003</v>
      </c>
      <c r="Q7413" s="367">
        <v>379</v>
      </c>
      <c r="R7413" s="384">
        <v>900.20385783228949</v>
      </c>
      <c r="S7413" s="367">
        <v>23.876999999999999</v>
      </c>
      <c r="T7413" s="367">
        <v>13068.965517241428</v>
      </c>
      <c r="U7413" s="384">
        <v>-129633.22160166934</v>
      </c>
      <c r="V7413" s="367">
        <v>1705.5000000000064</v>
      </c>
      <c r="W7413" s="367">
        <v>631666.66666666663</v>
      </c>
      <c r="X7413" s="384">
        <v>237219.73049098495</v>
      </c>
      <c r="Y7413" s="386">
        <v>1705.4999999999998</v>
      </c>
      <c r="Z7413" s="367"/>
      <c r="AA7413" s="367"/>
      <c r="AB7413" s="367"/>
      <c r="AC7413" s="367"/>
      <c r="AD7413" s="367"/>
      <c r="AE7413" s="367"/>
      <c r="AF7413" s="367"/>
      <c r="AG7413" s="367"/>
      <c r="AH7413" s="367"/>
      <c r="AI7413" s="367"/>
      <c r="AJ7413" s="367"/>
      <c r="AK7413" s="367"/>
      <c r="AL7413" s="367"/>
      <c r="AM7413" s="367"/>
      <c r="AN7413" s="367"/>
      <c r="AO7413" s="367"/>
      <c r="AP7413" s="367"/>
      <c r="AQ7413" s="367"/>
      <c r="AR7413" s="367"/>
      <c r="AS7413" s="367"/>
      <c r="AT7413" s="367"/>
    </row>
    <row r="7414" spans="2:46" ht="13.8">
      <c r="B7414" s="26">
        <v>63.333333333332973</v>
      </c>
      <c r="C7414" s="363">
        <v>1434.6906129883034</v>
      </c>
      <c r="D7414" s="367">
        <v>1709.9999999999902</v>
      </c>
      <c r="E7414" s="367">
        <v>17674.418604651251</v>
      </c>
      <c r="F7414" s="367">
        <v>-412026.25027281675</v>
      </c>
      <c r="G7414" s="367">
        <v>1710.0000000000084</v>
      </c>
      <c r="H7414" s="367">
        <v>95000</v>
      </c>
      <c r="I7414" s="384">
        <v>-4993016.5094637033</v>
      </c>
      <c r="J7414" s="367">
        <v>1710</v>
      </c>
      <c r="K7414" s="367">
        <v>23030.303030302915</v>
      </c>
      <c r="L7414" s="384">
        <v>-66113.790742575104</v>
      </c>
      <c r="M7414" s="367">
        <v>1709.9999999999916</v>
      </c>
      <c r="N7414" s="367">
        <v>380</v>
      </c>
      <c r="O7414" s="384">
        <v>-4191.9624743743143</v>
      </c>
      <c r="P7414" s="367">
        <v>24.795000000000002</v>
      </c>
      <c r="Q7414" s="367">
        <v>380</v>
      </c>
      <c r="R7414" s="384">
        <v>895.46336821415514</v>
      </c>
      <c r="S7414" s="367">
        <v>23.94</v>
      </c>
      <c r="T7414" s="367">
        <v>13103.448275862118</v>
      </c>
      <c r="U7414" s="384">
        <v>-130919.40582662217</v>
      </c>
      <c r="V7414" s="367">
        <v>1710.0000000000066</v>
      </c>
      <c r="W7414" s="367">
        <v>633333.33333333326</v>
      </c>
      <c r="X7414" s="384">
        <v>237810.53087741777</v>
      </c>
      <c r="Y7414" s="386">
        <v>1709.9999999999998</v>
      </c>
      <c r="Z7414" s="367"/>
      <c r="AA7414" s="367"/>
      <c r="AB7414" s="367"/>
      <c r="AC7414" s="367"/>
      <c r="AD7414" s="367"/>
      <c r="AE7414" s="367"/>
      <c r="AF7414" s="367"/>
      <c r="AG7414" s="367"/>
      <c r="AH7414" s="367"/>
      <c r="AI7414" s="367"/>
      <c r="AJ7414" s="367"/>
      <c r="AK7414" s="367"/>
      <c r="AL7414" s="367"/>
      <c r="AM7414" s="367"/>
      <c r="AN7414" s="367"/>
      <c r="AO7414" s="367"/>
      <c r="AP7414" s="367"/>
      <c r="AQ7414" s="367"/>
      <c r="AR7414" s="367"/>
      <c r="AS7414" s="367"/>
      <c r="AT7414" s="367"/>
    </row>
    <row r="7415" spans="2:46" ht="13.8">
      <c r="B7415" s="26">
        <v>63.499999999999638</v>
      </c>
      <c r="C7415" s="363">
        <v>1438.4602603104101</v>
      </c>
      <c r="D7415" s="367">
        <v>1714.4999999999902</v>
      </c>
      <c r="E7415" s="367">
        <v>17720.930232558228</v>
      </c>
      <c r="F7415" s="367">
        <v>-414330.5384290868</v>
      </c>
      <c r="G7415" s="367">
        <v>1714.5000000000089</v>
      </c>
      <c r="H7415" s="367">
        <v>95250</v>
      </c>
      <c r="I7415" s="384">
        <v>-5020519.0081415903</v>
      </c>
      <c r="J7415" s="367">
        <v>1714.5</v>
      </c>
      <c r="K7415" s="367">
        <v>23090.909090908975</v>
      </c>
      <c r="L7415" s="384">
        <v>-67221.6346621181</v>
      </c>
      <c r="M7415" s="367">
        <v>1714.4999999999916</v>
      </c>
      <c r="N7415" s="367">
        <v>381</v>
      </c>
      <c r="O7415" s="384">
        <v>-4218.1106667986724</v>
      </c>
      <c r="P7415" s="367">
        <v>24.860250000000001</v>
      </c>
      <c r="Q7415" s="367">
        <v>381</v>
      </c>
      <c r="R7415" s="384">
        <v>890.68542755556666</v>
      </c>
      <c r="S7415" s="367">
        <v>24.003</v>
      </c>
      <c r="T7415" s="367">
        <v>13137.931034482808</v>
      </c>
      <c r="U7415" s="384">
        <v>-132210.55923085083</v>
      </c>
      <c r="V7415" s="367">
        <v>1714.5000000000066</v>
      </c>
      <c r="W7415" s="367">
        <v>634999.99999999988</v>
      </c>
      <c r="X7415" s="384">
        <v>238401.14647862595</v>
      </c>
      <c r="Y7415" s="386">
        <v>1714.4999999999995</v>
      </c>
      <c r="Z7415" s="367"/>
      <c r="AA7415" s="367"/>
      <c r="AB7415" s="367"/>
      <c r="AC7415" s="367"/>
      <c r="AD7415" s="367"/>
      <c r="AE7415" s="367"/>
      <c r="AF7415" s="367"/>
      <c r="AG7415" s="367"/>
      <c r="AH7415" s="367"/>
      <c r="AI7415" s="367"/>
      <c r="AJ7415" s="367"/>
      <c r="AK7415" s="367"/>
      <c r="AL7415" s="367"/>
      <c r="AM7415" s="367"/>
      <c r="AN7415" s="367"/>
      <c r="AO7415" s="367"/>
      <c r="AP7415" s="367"/>
      <c r="AQ7415" s="367"/>
      <c r="AR7415" s="367"/>
      <c r="AS7415" s="367"/>
      <c r="AT7415" s="367"/>
    </row>
    <row r="7416" spans="2:46" ht="13.8">
      <c r="B7416" s="26">
        <v>63.666666666666302</v>
      </c>
      <c r="C7416" s="363">
        <v>1442.2298769013307</v>
      </c>
      <c r="D7416" s="367">
        <v>1718.9999999999902</v>
      </c>
      <c r="E7416" s="367">
        <v>17767.441860465206</v>
      </c>
      <c r="F7416" s="367">
        <v>-416641.23082971503</v>
      </c>
      <c r="G7416" s="367">
        <v>1719.0000000000089</v>
      </c>
      <c r="H7416" s="367">
        <v>95500</v>
      </c>
      <c r="I7416" s="384">
        <v>-5048096.9030480748</v>
      </c>
      <c r="J7416" s="367">
        <v>1719</v>
      </c>
      <c r="K7416" s="367">
        <v>23151.515151515036</v>
      </c>
      <c r="L7416" s="384">
        <v>-68334.380735255298</v>
      </c>
      <c r="M7416" s="367">
        <v>1718.9999999999916</v>
      </c>
      <c r="N7416" s="367">
        <v>382</v>
      </c>
      <c r="O7416" s="384">
        <v>-4244.338212043127</v>
      </c>
      <c r="P7416" s="367">
        <v>24.9255</v>
      </c>
      <c r="Q7416" s="367">
        <v>382</v>
      </c>
      <c r="R7416" s="384">
        <v>885.87003585652371</v>
      </c>
      <c r="S7416" s="367">
        <v>24.066000000000003</v>
      </c>
      <c r="T7416" s="367">
        <v>13172.413793103498</v>
      </c>
      <c r="U7416" s="384">
        <v>-133506.68181435534</v>
      </c>
      <c r="V7416" s="367">
        <v>1719.0000000000066</v>
      </c>
      <c r="W7416" s="367">
        <v>636666.66666666651</v>
      </c>
      <c r="X7416" s="384">
        <v>238991.57729460933</v>
      </c>
      <c r="Y7416" s="386">
        <v>1718.9999999999995</v>
      </c>
      <c r="Z7416" s="367"/>
      <c r="AA7416" s="367"/>
      <c r="AB7416" s="367"/>
      <c r="AC7416" s="367"/>
      <c r="AD7416" s="367"/>
      <c r="AE7416" s="367"/>
      <c r="AF7416" s="367"/>
      <c r="AG7416" s="367"/>
      <c r="AH7416" s="367"/>
      <c r="AI7416" s="367"/>
      <c r="AJ7416" s="367"/>
      <c r="AK7416" s="367"/>
      <c r="AL7416" s="367"/>
      <c r="AM7416" s="367"/>
      <c r="AN7416" s="367"/>
      <c r="AO7416" s="367"/>
      <c r="AP7416" s="367"/>
      <c r="AQ7416" s="367"/>
      <c r="AR7416" s="367"/>
      <c r="AS7416" s="367"/>
      <c r="AT7416" s="367"/>
    </row>
    <row r="7417" spans="2:46" ht="13.8">
      <c r="B7417" s="26">
        <v>63.833333333332966</v>
      </c>
      <c r="C7417" s="363">
        <v>1445.9994627610645</v>
      </c>
      <c r="D7417" s="367">
        <v>1723.49999999999</v>
      </c>
      <c r="E7417" s="367">
        <v>17813.953488372183</v>
      </c>
      <c r="F7417" s="367">
        <v>-418958.32747470168</v>
      </c>
      <c r="G7417" s="367">
        <v>1723.5000000000089</v>
      </c>
      <c r="H7417" s="367">
        <v>95750</v>
      </c>
      <c r="I7417" s="384">
        <v>-5075750.1941831559</v>
      </c>
      <c r="J7417" s="367">
        <v>1723.5</v>
      </c>
      <c r="K7417" s="367">
        <v>23212.121212121096</v>
      </c>
      <c r="L7417" s="384">
        <v>-69452.028961986696</v>
      </c>
      <c r="M7417" s="367">
        <v>1723.4999999999916</v>
      </c>
      <c r="N7417" s="367">
        <v>383</v>
      </c>
      <c r="O7417" s="384">
        <v>-4270.6451101076809</v>
      </c>
      <c r="P7417" s="367">
        <v>24.990750000000002</v>
      </c>
      <c r="Q7417" s="367">
        <v>383</v>
      </c>
      <c r="R7417" s="384">
        <v>881.01719311702698</v>
      </c>
      <c r="S7417" s="367">
        <v>24.128999999999998</v>
      </c>
      <c r="T7417" s="367">
        <v>13206.896551724189</v>
      </c>
      <c r="U7417" s="384">
        <v>-134807.77357713575</v>
      </c>
      <c r="V7417" s="367">
        <v>1723.5000000000066</v>
      </c>
      <c r="W7417" s="367">
        <v>638333.33333333314</v>
      </c>
      <c r="X7417" s="384">
        <v>239581.82332536794</v>
      </c>
      <c r="Y7417" s="386">
        <v>1723.4999999999993</v>
      </c>
      <c r="Z7417" s="367"/>
      <c r="AA7417" s="367"/>
      <c r="AB7417" s="367"/>
      <c r="AC7417" s="367"/>
      <c r="AD7417" s="367"/>
      <c r="AE7417" s="367"/>
      <c r="AF7417" s="367"/>
      <c r="AG7417" s="367"/>
      <c r="AH7417" s="367"/>
      <c r="AI7417" s="367"/>
      <c r="AJ7417" s="367"/>
      <c r="AK7417" s="367"/>
      <c r="AL7417" s="367"/>
      <c r="AM7417" s="367"/>
      <c r="AN7417" s="367"/>
      <c r="AO7417" s="367"/>
      <c r="AP7417" s="367"/>
      <c r="AQ7417" s="367"/>
      <c r="AR7417" s="367"/>
      <c r="AS7417" s="367"/>
      <c r="AT7417" s="367"/>
    </row>
    <row r="7418" spans="2:46" ht="13.8">
      <c r="B7418" s="26">
        <v>63.999999999999631</v>
      </c>
      <c r="C7418" s="363">
        <v>1449.7690178896119</v>
      </c>
      <c r="D7418" s="367">
        <v>1727.99999999999</v>
      </c>
      <c r="E7418" s="367">
        <v>17860.46511627916</v>
      </c>
      <c r="F7418" s="367">
        <v>-421281.82836404687</v>
      </c>
      <c r="G7418" s="367">
        <v>1728.0000000000089</v>
      </c>
      <c r="H7418" s="367">
        <v>96000</v>
      </c>
      <c r="I7418" s="384">
        <v>-5103478.8815468336</v>
      </c>
      <c r="J7418" s="367">
        <v>1728</v>
      </c>
      <c r="K7418" s="367">
        <v>23272.727272727156</v>
      </c>
      <c r="L7418" s="384">
        <v>-70574.579342312281</v>
      </c>
      <c r="M7418" s="367">
        <v>1727.9999999999916</v>
      </c>
      <c r="N7418" s="367">
        <v>384</v>
      </c>
      <c r="O7418" s="384">
        <v>-4297.0313609923323</v>
      </c>
      <c r="P7418" s="367">
        <v>25.056000000000001</v>
      </c>
      <c r="Q7418" s="367">
        <v>384</v>
      </c>
      <c r="R7418" s="384">
        <v>876.12689933707588</v>
      </c>
      <c r="S7418" s="367">
        <v>24.192</v>
      </c>
      <c r="T7418" s="367">
        <v>13241.379310344879</v>
      </c>
      <c r="U7418" s="384">
        <v>-136113.83451919208</v>
      </c>
      <c r="V7418" s="367">
        <v>1728.0000000000068</v>
      </c>
      <c r="W7418" s="367">
        <v>639999.99999999977</v>
      </c>
      <c r="X7418" s="384">
        <v>240171.88457090192</v>
      </c>
      <c r="Y7418" s="386">
        <v>1727.9999999999993</v>
      </c>
      <c r="Z7418" s="367"/>
      <c r="AA7418" s="367"/>
      <c r="AB7418" s="367"/>
      <c r="AC7418" s="367"/>
      <c r="AD7418" s="367"/>
      <c r="AE7418" s="367"/>
      <c r="AF7418" s="367"/>
      <c r="AG7418" s="367"/>
      <c r="AH7418" s="367"/>
      <c r="AI7418" s="367"/>
      <c r="AJ7418" s="367"/>
      <c r="AK7418" s="367"/>
      <c r="AL7418" s="367"/>
      <c r="AM7418" s="367"/>
      <c r="AN7418" s="367"/>
      <c r="AO7418" s="367"/>
      <c r="AP7418" s="367"/>
      <c r="AQ7418" s="367"/>
      <c r="AR7418" s="367"/>
      <c r="AS7418" s="367"/>
      <c r="AT7418" s="367"/>
    </row>
    <row r="7419" spans="2:46" ht="13.8">
      <c r="B7419" s="26">
        <v>64.166666666666302</v>
      </c>
      <c r="C7419" s="363">
        <v>1453.5385422869731</v>
      </c>
      <c r="D7419" s="367">
        <v>1732.4999999999902</v>
      </c>
      <c r="E7419" s="367">
        <v>17906.976744186137</v>
      </c>
      <c r="F7419" s="367">
        <v>-423611.73349775054</v>
      </c>
      <c r="G7419" s="367">
        <v>1732.5000000000089</v>
      </c>
      <c r="H7419" s="367">
        <v>96250</v>
      </c>
      <c r="I7419" s="384">
        <v>-5131282.9651391087</v>
      </c>
      <c r="J7419" s="367">
        <v>1732.5</v>
      </c>
      <c r="K7419" s="367">
        <v>23333.333333333216</v>
      </c>
      <c r="L7419" s="384">
        <v>-71702.031876231995</v>
      </c>
      <c r="M7419" s="367">
        <v>1732.4999999999914</v>
      </c>
      <c r="N7419" s="367">
        <v>385</v>
      </c>
      <c r="O7419" s="384">
        <v>-4323.4969646970812</v>
      </c>
      <c r="P7419" s="367">
        <v>25.12125</v>
      </c>
      <c r="Q7419" s="367">
        <v>385</v>
      </c>
      <c r="R7419" s="384">
        <v>871.19915451667066</v>
      </c>
      <c r="S7419" s="367">
        <v>24.254999999999999</v>
      </c>
      <c r="T7419" s="367">
        <v>13275.862068965569</v>
      </c>
      <c r="U7419" s="384">
        <v>-137424.86464052423</v>
      </c>
      <c r="V7419" s="367">
        <v>1732.5000000000068</v>
      </c>
      <c r="W7419" s="367">
        <v>641666.6666666664</v>
      </c>
      <c r="X7419" s="384">
        <v>240761.76103121115</v>
      </c>
      <c r="Y7419" s="386">
        <v>1732.4999999999993</v>
      </c>
      <c r="Z7419" s="367"/>
      <c r="AA7419" s="367"/>
      <c r="AB7419" s="367"/>
      <c r="AC7419" s="367"/>
      <c r="AD7419" s="367"/>
      <c r="AE7419" s="367"/>
      <c r="AF7419" s="367"/>
      <c r="AG7419" s="367"/>
      <c r="AH7419" s="367"/>
      <c r="AI7419" s="367"/>
      <c r="AJ7419" s="367"/>
      <c r="AK7419" s="367"/>
      <c r="AL7419" s="367"/>
      <c r="AM7419" s="367"/>
      <c r="AN7419" s="367"/>
      <c r="AO7419" s="367"/>
      <c r="AP7419" s="367"/>
      <c r="AQ7419" s="367"/>
      <c r="AR7419" s="367"/>
      <c r="AS7419" s="367"/>
      <c r="AT7419" s="367"/>
    </row>
    <row r="7420" spans="2:46" ht="13.8">
      <c r="B7420" s="26">
        <v>64.333333333332973</v>
      </c>
      <c r="C7420" s="363">
        <v>1457.3080359531477</v>
      </c>
      <c r="D7420" s="367">
        <v>1736.9999999999902</v>
      </c>
      <c r="E7420" s="367">
        <v>17953.488372093114</v>
      </c>
      <c r="F7420" s="367">
        <v>-425948.04287581262</v>
      </c>
      <c r="G7420" s="367">
        <v>1737.0000000000089</v>
      </c>
      <c r="H7420" s="367">
        <v>96500</v>
      </c>
      <c r="I7420" s="384">
        <v>-5159162.4449599814</v>
      </c>
      <c r="J7420" s="367">
        <v>1737</v>
      </c>
      <c r="K7420" s="367">
        <v>23393.939393939276</v>
      </c>
      <c r="L7420" s="384">
        <v>-72834.386563745968</v>
      </c>
      <c r="M7420" s="367">
        <v>1736.9999999999914</v>
      </c>
      <c r="N7420" s="367">
        <v>386</v>
      </c>
      <c r="O7420" s="384">
        <v>-4350.0419212219294</v>
      </c>
      <c r="P7420" s="367">
        <v>25.186500000000002</v>
      </c>
      <c r="Q7420" s="367">
        <v>386</v>
      </c>
      <c r="R7420" s="384">
        <v>866.23395865581097</v>
      </c>
      <c r="S7420" s="367">
        <v>24.318000000000001</v>
      </c>
      <c r="T7420" s="367">
        <v>13310.344827586259</v>
      </c>
      <c r="U7420" s="384">
        <v>-138740.86394113224</v>
      </c>
      <c r="V7420" s="367">
        <v>1737.0000000000068</v>
      </c>
      <c r="W7420" s="367">
        <v>643333.33333333302</v>
      </c>
      <c r="X7420" s="384">
        <v>241351.45270629556</v>
      </c>
      <c r="Y7420" s="386">
        <v>1736.9999999999991</v>
      </c>
      <c r="Z7420" s="367"/>
      <c r="AA7420" s="367"/>
      <c r="AB7420" s="367"/>
      <c r="AC7420" s="367"/>
      <c r="AD7420" s="367"/>
      <c r="AE7420" s="367"/>
      <c r="AF7420" s="367"/>
      <c r="AG7420" s="367"/>
      <c r="AH7420" s="367"/>
      <c r="AI7420" s="367"/>
      <c r="AJ7420" s="367"/>
      <c r="AK7420" s="367"/>
      <c r="AL7420" s="367"/>
      <c r="AM7420" s="367"/>
      <c r="AN7420" s="367"/>
      <c r="AO7420" s="367"/>
      <c r="AP7420" s="367"/>
      <c r="AQ7420" s="367"/>
      <c r="AR7420" s="367"/>
      <c r="AS7420" s="367"/>
      <c r="AT7420" s="367"/>
    </row>
    <row r="7421" spans="2:46" ht="13.8">
      <c r="B7421" s="26">
        <v>64.499999999999645</v>
      </c>
      <c r="C7421" s="363">
        <v>1461.077498888136</v>
      </c>
      <c r="D7421" s="367">
        <v>1741.4999999999905</v>
      </c>
      <c r="E7421" s="367">
        <v>18000.000000000091</v>
      </c>
      <c r="F7421" s="367">
        <v>-428290.75649823318</v>
      </c>
      <c r="G7421" s="367">
        <v>1741.5000000000089</v>
      </c>
      <c r="H7421" s="367">
        <v>96750</v>
      </c>
      <c r="I7421" s="384">
        <v>-5187117.3210094487</v>
      </c>
      <c r="J7421" s="367">
        <v>1741.4999999999998</v>
      </c>
      <c r="K7421" s="367">
        <v>23454.545454545336</v>
      </c>
      <c r="L7421" s="384">
        <v>-73971.643404854141</v>
      </c>
      <c r="M7421" s="367">
        <v>1741.4999999999914</v>
      </c>
      <c r="N7421" s="367">
        <v>387</v>
      </c>
      <c r="O7421" s="384">
        <v>-4376.6662305668733</v>
      </c>
      <c r="P7421" s="367">
        <v>25.251750000000001</v>
      </c>
      <c r="Q7421" s="367">
        <v>387</v>
      </c>
      <c r="R7421" s="384">
        <v>861.23131175449737</v>
      </c>
      <c r="S7421" s="367">
        <v>24.381</v>
      </c>
      <c r="T7421" s="367">
        <v>13344.827586206949</v>
      </c>
      <c r="U7421" s="384">
        <v>-140061.83242101618</v>
      </c>
      <c r="V7421" s="367">
        <v>1741.500000000007</v>
      </c>
      <c r="W7421" s="367">
        <v>644999.99999999965</v>
      </c>
      <c r="X7421" s="384">
        <v>241940.95959615536</v>
      </c>
      <c r="Y7421" s="386">
        <v>1741.4999999999991</v>
      </c>
      <c r="Z7421" s="367"/>
      <c r="AA7421" s="367"/>
      <c r="AB7421" s="367"/>
      <c r="AC7421" s="367"/>
      <c r="AD7421" s="367"/>
      <c r="AE7421" s="367"/>
      <c r="AF7421" s="367"/>
      <c r="AG7421" s="367"/>
      <c r="AH7421" s="367"/>
      <c r="AI7421" s="367"/>
      <c r="AJ7421" s="367"/>
      <c r="AK7421" s="367"/>
      <c r="AL7421" s="367"/>
      <c r="AM7421" s="367"/>
      <c r="AN7421" s="367"/>
      <c r="AO7421" s="367"/>
      <c r="AP7421" s="367"/>
      <c r="AQ7421" s="367"/>
      <c r="AR7421" s="367"/>
      <c r="AS7421" s="367"/>
      <c r="AT7421" s="367"/>
    </row>
    <row r="7422" spans="2:46" ht="13.8">
      <c r="B7422" s="26">
        <v>64.666666666666316</v>
      </c>
      <c r="C7422" s="363">
        <v>1464.8469310919379</v>
      </c>
      <c r="D7422" s="367">
        <v>1745.9999999999905</v>
      </c>
      <c r="E7422" s="367">
        <v>18046.511627907068</v>
      </c>
      <c r="F7422" s="367">
        <v>-430639.87436501222</v>
      </c>
      <c r="G7422" s="367">
        <v>1746.0000000000089</v>
      </c>
      <c r="H7422" s="367">
        <v>97000</v>
      </c>
      <c r="I7422" s="384">
        <v>-5215147.5932875145</v>
      </c>
      <c r="J7422" s="367">
        <v>1745.9999999999998</v>
      </c>
      <c r="K7422" s="367">
        <v>23515.151515151396</v>
      </c>
      <c r="L7422" s="384">
        <v>-75113.802399556502</v>
      </c>
      <c r="M7422" s="367">
        <v>1745.9999999999914</v>
      </c>
      <c r="N7422" s="367">
        <v>388</v>
      </c>
      <c r="O7422" s="384">
        <v>-4403.3698927319156</v>
      </c>
      <c r="P7422" s="367">
        <v>25.317</v>
      </c>
      <c r="Q7422" s="367">
        <v>388</v>
      </c>
      <c r="R7422" s="384">
        <v>856.1912138127293</v>
      </c>
      <c r="S7422" s="367">
        <v>24.444000000000003</v>
      </c>
      <c r="T7422" s="367">
        <v>13379.31034482764</v>
      </c>
      <c r="U7422" s="384">
        <v>-141387.77008017589</v>
      </c>
      <c r="V7422" s="367">
        <v>1746.000000000007</v>
      </c>
      <c r="W7422" s="367">
        <v>646666.66666666628</v>
      </c>
      <c r="X7422" s="384">
        <v>242530.28170079034</v>
      </c>
      <c r="Y7422" s="386">
        <v>1745.9999999999989</v>
      </c>
      <c r="Z7422" s="367"/>
      <c r="AA7422" s="367"/>
      <c r="AB7422" s="367"/>
      <c r="AC7422" s="367"/>
      <c r="AD7422" s="367"/>
      <c r="AE7422" s="367"/>
      <c r="AF7422" s="367"/>
      <c r="AG7422" s="367"/>
      <c r="AH7422" s="367"/>
      <c r="AI7422" s="367"/>
      <c r="AJ7422" s="367"/>
      <c r="AK7422" s="367"/>
      <c r="AL7422" s="367"/>
      <c r="AM7422" s="367"/>
      <c r="AN7422" s="367"/>
      <c r="AO7422" s="367"/>
      <c r="AP7422" s="367"/>
      <c r="AQ7422" s="367"/>
      <c r="AR7422" s="367"/>
      <c r="AS7422" s="367"/>
      <c r="AT7422" s="367"/>
    </row>
    <row r="7423" spans="2:46" ht="13.8">
      <c r="B7423" s="26">
        <v>64.833333333332988</v>
      </c>
      <c r="C7423" s="363">
        <v>1468.6163325645534</v>
      </c>
      <c r="D7423" s="367">
        <v>1750.4999999999909</v>
      </c>
      <c r="E7423" s="367">
        <v>18093.023255814045</v>
      </c>
      <c r="F7423" s="367">
        <v>-432995.39647614991</v>
      </c>
      <c r="G7423" s="367">
        <v>1750.5000000000091</v>
      </c>
      <c r="H7423" s="367">
        <v>97250</v>
      </c>
      <c r="I7423" s="384">
        <v>-5243253.2617941778</v>
      </c>
      <c r="J7423" s="367">
        <v>1750.4999999999998</v>
      </c>
      <c r="K7423" s="367">
        <v>23575.757575757456</v>
      </c>
      <c r="L7423" s="384">
        <v>-76260.863547853049</v>
      </c>
      <c r="M7423" s="367">
        <v>1750.4999999999914</v>
      </c>
      <c r="N7423" s="367">
        <v>389</v>
      </c>
      <c r="O7423" s="384">
        <v>-4430.1529077170553</v>
      </c>
      <c r="P7423" s="367">
        <v>25.382249999999999</v>
      </c>
      <c r="Q7423" s="367">
        <v>389</v>
      </c>
      <c r="R7423" s="384">
        <v>851.11366483050756</v>
      </c>
      <c r="S7423" s="367">
        <v>24.507000000000001</v>
      </c>
      <c r="T7423" s="367">
        <v>13413.79310344833</v>
      </c>
      <c r="U7423" s="384">
        <v>-142718.67691861154</v>
      </c>
      <c r="V7423" s="367">
        <v>1750.500000000007</v>
      </c>
      <c r="W7423" s="367">
        <v>648333.33333333291</v>
      </c>
      <c r="X7423" s="384">
        <v>243119.41902020058</v>
      </c>
      <c r="Y7423" s="386">
        <v>1750.4999999999989</v>
      </c>
      <c r="Z7423" s="367"/>
      <c r="AA7423" s="367"/>
      <c r="AB7423" s="367"/>
      <c r="AC7423" s="367"/>
      <c r="AD7423" s="367"/>
      <c r="AE7423" s="367"/>
      <c r="AF7423" s="367"/>
      <c r="AG7423" s="367"/>
      <c r="AH7423" s="367"/>
      <c r="AI7423" s="367"/>
      <c r="AJ7423" s="367"/>
      <c r="AK7423" s="367"/>
      <c r="AL7423" s="367"/>
      <c r="AM7423" s="367"/>
      <c r="AN7423" s="367"/>
      <c r="AO7423" s="367"/>
      <c r="AP7423" s="367"/>
      <c r="AQ7423" s="367"/>
      <c r="AR7423" s="367"/>
      <c r="AS7423" s="367"/>
      <c r="AT7423" s="367"/>
    </row>
    <row r="7424" spans="2:46" ht="13.8">
      <c r="B7424" s="26">
        <v>64.999999999999659</v>
      </c>
      <c r="C7424" s="363">
        <v>1472.3857033059824</v>
      </c>
      <c r="D7424" s="367">
        <v>1754.9999999999909</v>
      </c>
      <c r="E7424" s="367">
        <v>18139.534883721022</v>
      </c>
      <c r="F7424" s="367">
        <v>-435357.3228316459</v>
      </c>
      <c r="G7424" s="367">
        <v>1755.0000000000091</v>
      </c>
      <c r="H7424" s="367">
        <v>97500</v>
      </c>
      <c r="I7424" s="384">
        <v>-5271434.3265294386</v>
      </c>
      <c r="J7424" s="367">
        <v>1754.9999999999998</v>
      </c>
      <c r="K7424" s="367">
        <v>23636.363636363516</v>
      </c>
      <c r="L7424" s="384">
        <v>-77412.826849743811</v>
      </c>
      <c r="M7424" s="367">
        <v>1754.9999999999914</v>
      </c>
      <c r="N7424" s="367">
        <v>390</v>
      </c>
      <c r="O7424" s="384">
        <v>-4457.0152755222935</v>
      </c>
      <c r="P7424" s="367">
        <v>25.447500000000002</v>
      </c>
      <c r="Q7424" s="367">
        <v>390</v>
      </c>
      <c r="R7424" s="384">
        <v>845.99866480783169</v>
      </c>
      <c r="S7424" s="367">
        <v>24.569999999999997</v>
      </c>
      <c r="T7424" s="367">
        <v>13448.27586206902</v>
      </c>
      <c r="U7424" s="384">
        <v>-144054.55293632302</v>
      </c>
      <c r="V7424" s="367">
        <v>1755.000000000007</v>
      </c>
      <c r="W7424" s="367">
        <v>649999.99999999953</v>
      </c>
      <c r="X7424" s="384">
        <v>243708.37155438616</v>
      </c>
      <c r="Y7424" s="386">
        <v>1754.9999999999986</v>
      </c>
      <c r="Z7424" s="367"/>
      <c r="AA7424" s="367"/>
      <c r="AB7424" s="367"/>
      <c r="AC7424" s="367"/>
      <c r="AD7424" s="367"/>
      <c r="AE7424" s="367"/>
      <c r="AF7424" s="367"/>
      <c r="AG7424" s="367"/>
      <c r="AH7424" s="367"/>
      <c r="AI7424" s="367"/>
      <c r="AJ7424" s="367"/>
      <c r="AK7424" s="367"/>
      <c r="AL7424" s="367"/>
      <c r="AM7424" s="367"/>
      <c r="AN7424" s="367"/>
      <c r="AO7424" s="367"/>
      <c r="AP7424" s="367"/>
      <c r="AQ7424" s="367"/>
      <c r="AR7424" s="367"/>
      <c r="AS7424" s="367"/>
      <c r="AT7424" s="367"/>
    </row>
    <row r="7425" spans="2:46" ht="13.8">
      <c r="B7425" s="26">
        <v>65.16666666666633</v>
      </c>
      <c r="C7425" s="363">
        <v>1476.1550433162247</v>
      </c>
      <c r="D7425" s="367">
        <v>1759.4999999999911</v>
      </c>
      <c r="E7425" s="367">
        <v>18186.046511627999</v>
      </c>
      <c r="F7425" s="367">
        <v>-437725.65343150037</v>
      </c>
      <c r="G7425" s="367">
        <v>1759.5000000000091</v>
      </c>
      <c r="H7425" s="367">
        <v>97750</v>
      </c>
      <c r="I7425" s="384">
        <v>-5299690.787493295</v>
      </c>
      <c r="J7425" s="367">
        <v>1759.4999999999998</v>
      </c>
      <c r="K7425" s="367">
        <v>23696.969696969576</v>
      </c>
      <c r="L7425" s="384">
        <v>-78569.692305228702</v>
      </c>
      <c r="M7425" s="367">
        <v>1759.4999999999911</v>
      </c>
      <c r="N7425" s="367">
        <v>391</v>
      </c>
      <c r="O7425" s="384">
        <v>-4483.9569961476309</v>
      </c>
      <c r="P7425" s="367">
        <v>25.51275</v>
      </c>
      <c r="Q7425" s="367">
        <v>391</v>
      </c>
      <c r="R7425" s="384">
        <v>840.84621374470112</v>
      </c>
      <c r="S7425" s="367">
        <v>24.632999999999999</v>
      </c>
      <c r="T7425" s="367">
        <v>13482.75862068971</v>
      </c>
      <c r="U7425" s="384">
        <v>-145395.39813331046</v>
      </c>
      <c r="V7425" s="367">
        <v>1759.5000000000073</v>
      </c>
      <c r="W7425" s="367">
        <v>651666.66666666616</v>
      </c>
      <c r="X7425" s="384">
        <v>244297.13930334695</v>
      </c>
      <c r="Y7425" s="386">
        <v>1759.4999999999986</v>
      </c>
      <c r="Z7425" s="367"/>
      <c r="AA7425" s="367"/>
      <c r="AB7425" s="367"/>
      <c r="AC7425" s="367"/>
      <c r="AD7425" s="367"/>
      <c r="AE7425" s="367"/>
      <c r="AF7425" s="367"/>
      <c r="AG7425" s="367"/>
      <c r="AH7425" s="367"/>
      <c r="AI7425" s="367"/>
      <c r="AJ7425" s="367"/>
      <c r="AK7425" s="367"/>
      <c r="AL7425" s="367"/>
      <c r="AM7425" s="367"/>
      <c r="AN7425" s="367"/>
      <c r="AO7425" s="367"/>
      <c r="AP7425" s="367"/>
      <c r="AQ7425" s="367"/>
      <c r="AR7425" s="367"/>
      <c r="AS7425" s="367"/>
      <c r="AT7425" s="367"/>
    </row>
    <row r="7426" spans="2:46" ht="13.8">
      <c r="B7426" s="26">
        <v>65.333333333333002</v>
      </c>
      <c r="C7426" s="363">
        <v>1479.9243525952807</v>
      </c>
      <c r="D7426" s="367">
        <v>1763.9999999999911</v>
      </c>
      <c r="E7426" s="367">
        <v>18232.558139534976</v>
      </c>
      <c r="F7426" s="367">
        <v>-440100.38827571331</v>
      </c>
      <c r="G7426" s="367">
        <v>1764.0000000000091</v>
      </c>
      <c r="H7426" s="367">
        <v>98000</v>
      </c>
      <c r="I7426" s="384">
        <v>-5328022.644685749</v>
      </c>
      <c r="J7426" s="367">
        <v>1763.9999999999998</v>
      </c>
      <c r="K7426" s="367">
        <v>23757.575757575636</v>
      </c>
      <c r="L7426" s="384">
        <v>-79731.459914307852</v>
      </c>
      <c r="M7426" s="367">
        <v>1763.9999999999911</v>
      </c>
      <c r="N7426" s="367">
        <v>392</v>
      </c>
      <c r="O7426" s="384">
        <v>-4510.9780695930631</v>
      </c>
      <c r="P7426" s="367">
        <v>25.577999999999999</v>
      </c>
      <c r="Q7426" s="367">
        <v>392</v>
      </c>
      <c r="R7426" s="384">
        <v>835.65631164111653</v>
      </c>
      <c r="S7426" s="367">
        <v>24.695999999999998</v>
      </c>
      <c r="T7426" s="367">
        <v>13517.241379310401</v>
      </c>
      <c r="U7426" s="384">
        <v>-146741.2125095737</v>
      </c>
      <c r="V7426" s="367">
        <v>1764.0000000000073</v>
      </c>
      <c r="W7426" s="367">
        <v>653333.33333333279</v>
      </c>
      <c r="X7426" s="384">
        <v>244885.72226708304</v>
      </c>
      <c r="Y7426" s="386">
        <v>1763.9999999999986</v>
      </c>
      <c r="Z7426" s="367"/>
      <c r="AA7426" s="367"/>
      <c r="AB7426" s="367"/>
      <c r="AC7426" s="367"/>
      <c r="AD7426" s="367"/>
      <c r="AE7426" s="367"/>
      <c r="AF7426" s="367"/>
      <c r="AG7426" s="367"/>
      <c r="AH7426" s="367"/>
      <c r="AI7426" s="367"/>
      <c r="AJ7426" s="367"/>
      <c r="AK7426" s="367"/>
      <c r="AL7426" s="367"/>
      <c r="AM7426" s="367"/>
      <c r="AN7426" s="367"/>
      <c r="AO7426" s="367"/>
      <c r="AP7426" s="367"/>
      <c r="AQ7426" s="367"/>
      <c r="AR7426" s="367"/>
      <c r="AS7426" s="367"/>
      <c r="AT7426" s="367"/>
    </row>
    <row r="7427" spans="2:46" ht="13.8">
      <c r="B7427" s="26">
        <v>65.499999999999673</v>
      </c>
      <c r="C7427" s="363">
        <v>1483.6936311431502</v>
      </c>
      <c r="D7427" s="367">
        <v>1768.4999999999914</v>
      </c>
      <c r="E7427" s="367">
        <v>18279.069767441953</v>
      </c>
      <c r="F7427" s="367">
        <v>-442481.52736428473</v>
      </c>
      <c r="G7427" s="367">
        <v>1768.5000000000091</v>
      </c>
      <c r="H7427" s="367">
        <v>98250</v>
      </c>
      <c r="I7427" s="384">
        <v>-5356429.8981067995</v>
      </c>
      <c r="J7427" s="367">
        <v>1768.4999999999998</v>
      </c>
      <c r="K7427" s="367">
        <v>23818.181818181696</v>
      </c>
      <c r="L7427" s="384">
        <v>-80898.129676981189</v>
      </c>
      <c r="M7427" s="367">
        <v>1768.4999999999911</v>
      </c>
      <c r="N7427" s="367">
        <v>393</v>
      </c>
      <c r="O7427" s="384">
        <v>-4538.0784958585955</v>
      </c>
      <c r="P7427" s="367">
        <v>25.643250000000002</v>
      </c>
      <c r="Q7427" s="367">
        <v>393</v>
      </c>
      <c r="R7427" s="384">
        <v>830.42895849707782</v>
      </c>
      <c r="S7427" s="367">
        <v>24.759</v>
      </c>
      <c r="T7427" s="367">
        <v>13551.724137931091</v>
      </c>
      <c r="U7427" s="384">
        <v>-148091.99606511279</v>
      </c>
      <c r="V7427" s="367">
        <v>1768.5000000000073</v>
      </c>
      <c r="W7427" s="367">
        <v>654999.99999999942</v>
      </c>
      <c r="X7427" s="384">
        <v>245474.12044559437</v>
      </c>
      <c r="Y7427" s="386">
        <v>1768.4999999999984</v>
      </c>
      <c r="Z7427" s="367"/>
      <c r="AA7427" s="367"/>
      <c r="AB7427" s="367"/>
      <c r="AC7427" s="367"/>
      <c r="AD7427" s="367"/>
      <c r="AE7427" s="367"/>
      <c r="AF7427" s="367"/>
      <c r="AG7427" s="367"/>
      <c r="AH7427" s="367"/>
      <c r="AI7427" s="367"/>
      <c r="AJ7427" s="367"/>
      <c r="AK7427" s="367"/>
      <c r="AL7427" s="367"/>
      <c r="AM7427" s="367"/>
      <c r="AN7427" s="367"/>
      <c r="AO7427" s="367"/>
      <c r="AP7427" s="367"/>
      <c r="AQ7427" s="367"/>
      <c r="AR7427" s="367"/>
      <c r="AS7427" s="367"/>
      <c r="AT7427" s="367"/>
    </row>
    <row r="7428" spans="2:46" ht="13.8">
      <c r="B7428" s="26">
        <v>65.666666666666345</v>
      </c>
      <c r="C7428" s="363">
        <v>1487.4628789598332</v>
      </c>
      <c r="D7428" s="367">
        <v>1772.9999999999914</v>
      </c>
      <c r="E7428" s="367">
        <v>18325.581395348931</v>
      </c>
      <c r="F7428" s="367">
        <v>-444869.07069721457</v>
      </c>
      <c r="G7428" s="367">
        <v>1773.0000000000091</v>
      </c>
      <c r="H7428" s="367">
        <v>98500</v>
      </c>
      <c r="I7428" s="384">
        <v>-5384912.5477564475</v>
      </c>
      <c r="J7428" s="367">
        <v>1772.9999999999998</v>
      </c>
      <c r="K7428" s="367">
        <v>23878.787878787756</v>
      </c>
      <c r="L7428" s="384">
        <v>-82069.701593248727</v>
      </c>
      <c r="M7428" s="367">
        <v>1772.9999999999911</v>
      </c>
      <c r="N7428" s="367">
        <v>394</v>
      </c>
      <c r="O7428" s="384">
        <v>-4565.2582749442254</v>
      </c>
      <c r="P7428" s="367">
        <v>25.708500000000001</v>
      </c>
      <c r="Q7428" s="367">
        <v>394</v>
      </c>
      <c r="R7428" s="384">
        <v>825.16415431258508</v>
      </c>
      <c r="S7428" s="367">
        <v>24.821999999999999</v>
      </c>
      <c r="T7428" s="367">
        <v>13586.206896551781</v>
      </c>
      <c r="U7428" s="384">
        <v>-149447.74879992777</v>
      </c>
      <c r="V7428" s="367">
        <v>1773.0000000000073</v>
      </c>
      <c r="W7428" s="367">
        <v>656666.66666666605</v>
      </c>
      <c r="X7428" s="384">
        <v>246062.33383888099</v>
      </c>
      <c r="Y7428" s="386">
        <v>1772.9999999999984</v>
      </c>
      <c r="Z7428" s="367"/>
      <c r="AA7428" s="367"/>
      <c r="AB7428" s="367"/>
      <c r="AC7428" s="367"/>
      <c r="AD7428" s="367"/>
      <c r="AE7428" s="367"/>
      <c r="AF7428" s="367"/>
      <c r="AG7428" s="367"/>
      <c r="AH7428" s="367"/>
      <c r="AI7428" s="367"/>
      <c r="AJ7428" s="367"/>
      <c r="AK7428" s="367"/>
      <c r="AL7428" s="367"/>
      <c r="AM7428" s="367"/>
      <c r="AN7428" s="367"/>
      <c r="AO7428" s="367"/>
      <c r="AP7428" s="367"/>
      <c r="AQ7428" s="367"/>
      <c r="AR7428" s="367"/>
      <c r="AS7428" s="367"/>
      <c r="AT7428" s="367"/>
    </row>
    <row r="7429" spans="2:46" ht="13.8">
      <c r="B7429" s="26">
        <v>65.833333333333016</v>
      </c>
      <c r="C7429" s="363">
        <v>1491.2320960453299</v>
      </c>
      <c r="D7429" s="367">
        <v>1777.4999999999916</v>
      </c>
      <c r="E7429" s="367">
        <v>18372.093023255908</v>
      </c>
      <c r="F7429" s="367">
        <v>-447263.01827450289</v>
      </c>
      <c r="G7429" s="367">
        <v>1777.5000000000091</v>
      </c>
      <c r="H7429" s="367">
        <v>98750</v>
      </c>
      <c r="I7429" s="384">
        <v>-5413470.5936346911</v>
      </c>
      <c r="J7429" s="367">
        <v>1777.4999999999998</v>
      </c>
      <c r="K7429" s="367">
        <v>23939.393939393816</v>
      </c>
      <c r="L7429" s="384">
        <v>-83246.175663110436</v>
      </c>
      <c r="M7429" s="367">
        <v>1777.4999999999911</v>
      </c>
      <c r="N7429" s="367">
        <v>395</v>
      </c>
      <c r="O7429" s="384">
        <v>-4592.5174068499518</v>
      </c>
      <c r="P7429" s="367">
        <v>25.77375</v>
      </c>
      <c r="Q7429" s="367">
        <v>395</v>
      </c>
      <c r="R7429" s="384">
        <v>819.86189908763788</v>
      </c>
      <c r="S7429" s="367">
        <v>24.885000000000002</v>
      </c>
      <c r="T7429" s="367">
        <v>13620.689655172471</v>
      </c>
      <c r="U7429" s="384">
        <v>-150808.47071401868</v>
      </c>
      <c r="V7429" s="367">
        <v>1777.5000000000075</v>
      </c>
      <c r="W7429" s="367">
        <v>658333.33333333267</v>
      </c>
      <c r="X7429" s="384">
        <v>246650.36244694286</v>
      </c>
      <c r="Y7429" s="386">
        <v>1777.4999999999982</v>
      </c>
      <c r="Z7429" s="367"/>
      <c r="AA7429" s="367"/>
      <c r="AB7429" s="367"/>
      <c r="AC7429" s="367"/>
      <c r="AD7429" s="367"/>
      <c r="AE7429" s="367"/>
      <c r="AF7429" s="367"/>
      <c r="AG7429" s="367"/>
      <c r="AH7429" s="367"/>
      <c r="AI7429" s="367"/>
      <c r="AJ7429" s="367"/>
      <c r="AK7429" s="367"/>
      <c r="AL7429" s="367"/>
      <c r="AM7429" s="367"/>
      <c r="AN7429" s="367"/>
      <c r="AO7429" s="367"/>
      <c r="AP7429" s="367"/>
      <c r="AQ7429" s="367"/>
      <c r="AR7429" s="367"/>
      <c r="AS7429" s="367"/>
      <c r="AT7429" s="367"/>
    </row>
    <row r="7430" spans="2:46" ht="13.8">
      <c r="B7430" s="26">
        <v>65.999999999999687</v>
      </c>
      <c r="C7430" s="363">
        <v>1495.0012823996399</v>
      </c>
      <c r="D7430" s="367">
        <v>1781.9999999999916</v>
      </c>
      <c r="E7430" s="367">
        <v>18418.604651162885</v>
      </c>
      <c r="F7430" s="367">
        <v>-449663.37009614974</v>
      </c>
      <c r="G7430" s="367">
        <v>1782.0000000000091</v>
      </c>
      <c r="H7430" s="367">
        <v>99000</v>
      </c>
      <c r="I7430" s="384">
        <v>-5442104.0357415332</v>
      </c>
      <c r="J7430" s="367">
        <v>1781.9999999999998</v>
      </c>
      <c r="K7430" s="367">
        <v>23999.999999999876</v>
      </c>
      <c r="L7430" s="384">
        <v>-84427.551886566318</v>
      </c>
      <c r="M7430" s="367">
        <v>1781.9999999999909</v>
      </c>
      <c r="N7430" s="367">
        <v>396</v>
      </c>
      <c r="O7430" s="384">
        <v>-4619.8558915757758</v>
      </c>
      <c r="P7430" s="367">
        <v>25.838999999999999</v>
      </c>
      <c r="Q7430" s="367">
        <v>396</v>
      </c>
      <c r="R7430" s="384">
        <v>814.52219282223666</v>
      </c>
      <c r="S7430" s="367">
        <v>24.948</v>
      </c>
      <c r="T7430" s="367">
        <v>13655.172413793161</v>
      </c>
      <c r="U7430" s="384">
        <v>-152174.16180738539</v>
      </c>
      <c r="V7430" s="367">
        <v>1782.0000000000075</v>
      </c>
      <c r="W7430" s="367">
        <v>659999.9999999993</v>
      </c>
      <c r="X7430" s="384">
        <v>247238.20626978006</v>
      </c>
      <c r="Y7430" s="386">
        <v>1781.9999999999982</v>
      </c>
      <c r="Z7430" s="367"/>
      <c r="AA7430" s="367"/>
      <c r="AB7430" s="367"/>
      <c r="AC7430" s="367"/>
      <c r="AD7430" s="367"/>
      <c r="AE7430" s="367"/>
      <c r="AF7430" s="367"/>
      <c r="AG7430" s="367"/>
      <c r="AH7430" s="367"/>
      <c r="AI7430" s="367"/>
      <c r="AJ7430" s="367"/>
      <c r="AK7430" s="367"/>
      <c r="AL7430" s="367"/>
      <c r="AM7430" s="367"/>
      <c r="AN7430" s="367"/>
      <c r="AO7430" s="367"/>
      <c r="AP7430" s="367"/>
      <c r="AQ7430" s="367"/>
      <c r="AR7430" s="367"/>
      <c r="AS7430" s="367"/>
      <c r="AT7430" s="367"/>
    </row>
    <row r="7431" spans="2:46" ht="13.8">
      <c r="B7431" s="26">
        <v>66.166666666666359</v>
      </c>
      <c r="C7431" s="363">
        <v>1498.7704380227638</v>
      </c>
      <c r="D7431" s="367">
        <v>1786.4999999999918</v>
      </c>
      <c r="E7431" s="367">
        <v>18465.116279069862</v>
      </c>
      <c r="F7431" s="367">
        <v>-452070.12616215501</v>
      </c>
      <c r="G7431" s="367">
        <v>1786.5000000000091</v>
      </c>
      <c r="H7431" s="367">
        <v>99250</v>
      </c>
      <c r="I7431" s="384">
        <v>-5470812.8740769718</v>
      </c>
      <c r="J7431" s="367">
        <v>1786.4999999999998</v>
      </c>
      <c r="K7431" s="367">
        <v>24060.606060605936</v>
      </c>
      <c r="L7431" s="384">
        <v>-85613.830263616415</v>
      </c>
      <c r="M7431" s="367">
        <v>1786.4999999999909</v>
      </c>
      <c r="N7431" s="367">
        <v>397</v>
      </c>
      <c r="O7431" s="384">
        <v>-4647.2737291217009</v>
      </c>
      <c r="P7431" s="367">
        <v>25.904250000000001</v>
      </c>
      <c r="Q7431" s="367">
        <v>397</v>
      </c>
      <c r="R7431" s="384">
        <v>809.14503551638131</v>
      </c>
      <c r="S7431" s="367">
        <v>25.010999999999999</v>
      </c>
      <c r="T7431" s="367">
        <v>13689.655172413852</v>
      </c>
      <c r="U7431" s="384">
        <v>-153544.82208002795</v>
      </c>
      <c r="V7431" s="367">
        <v>1786.5000000000075</v>
      </c>
      <c r="W7431" s="367">
        <v>661666.66666666593</v>
      </c>
      <c r="X7431" s="384">
        <v>247825.86530739241</v>
      </c>
      <c r="Y7431" s="386">
        <v>1786.4999999999977</v>
      </c>
      <c r="Z7431" s="367"/>
      <c r="AA7431" s="367"/>
      <c r="AB7431" s="367"/>
      <c r="AC7431" s="367"/>
      <c r="AD7431" s="367"/>
      <c r="AE7431" s="367"/>
      <c r="AF7431" s="367"/>
      <c r="AG7431" s="367"/>
      <c r="AH7431" s="367"/>
      <c r="AI7431" s="367"/>
      <c r="AJ7431" s="367"/>
      <c r="AK7431" s="367"/>
      <c r="AL7431" s="367"/>
      <c r="AM7431" s="367"/>
      <c r="AN7431" s="367"/>
      <c r="AO7431" s="367"/>
      <c r="AP7431" s="367"/>
      <c r="AQ7431" s="367"/>
      <c r="AR7431" s="367"/>
      <c r="AS7431" s="367"/>
      <c r="AT7431" s="367"/>
    </row>
    <row r="7432" spans="2:46" ht="13.8">
      <c r="B7432" s="26">
        <v>66.33333333333303</v>
      </c>
      <c r="C7432" s="363">
        <v>1502.5395629147006</v>
      </c>
      <c r="D7432" s="367">
        <v>1790.9999999999918</v>
      </c>
      <c r="E7432" s="367">
        <v>18511.627906976839</v>
      </c>
      <c r="F7432" s="367">
        <v>-454483.28647251893</v>
      </c>
      <c r="G7432" s="367">
        <v>1791.0000000000093</v>
      </c>
      <c r="H7432" s="367">
        <v>99500</v>
      </c>
      <c r="I7432" s="384">
        <v>-5499597.1086410079</v>
      </c>
      <c r="J7432" s="367">
        <v>1790.9999999999998</v>
      </c>
      <c r="K7432" s="367">
        <v>24121.212121211996</v>
      </c>
      <c r="L7432" s="384">
        <v>-86805.010794260743</v>
      </c>
      <c r="M7432" s="367">
        <v>1790.9999999999909</v>
      </c>
      <c r="N7432" s="367">
        <v>398</v>
      </c>
      <c r="O7432" s="384">
        <v>-4674.7709194877207</v>
      </c>
      <c r="P7432" s="367">
        <v>25.9695</v>
      </c>
      <c r="Q7432" s="367">
        <v>398</v>
      </c>
      <c r="R7432" s="384">
        <v>803.73042717007183</v>
      </c>
      <c r="S7432" s="367">
        <v>25.073999999999998</v>
      </c>
      <c r="T7432" s="367">
        <v>13724.137931034542</v>
      </c>
      <c r="U7432" s="384">
        <v>-154920.45153194648</v>
      </c>
      <c r="V7432" s="367">
        <v>1791.0000000000077</v>
      </c>
      <c r="W7432" s="367">
        <v>663333.33333333256</v>
      </c>
      <c r="X7432" s="384">
        <v>248413.33955978017</v>
      </c>
      <c r="Y7432" s="386">
        <v>1790.999999999998</v>
      </c>
      <c r="Z7432" s="367"/>
      <c r="AA7432" s="367"/>
      <c r="AB7432" s="367"/>
      <c r="AC7432" s="367"/>
      <c r="AD7432" s="367"/>
      <c r="AE7432" s="367"/>
      <c r="AF7432" s="367"/>
      <c r="AG7432" s="367"/>
      <c r="AH7432" s="367"/>
      <c r="AI7432" s="367"/>
      <c r="AJ7432" s="367"/>
      <c r="AK7432" s="367"/>
      <c r="AL7432" s="367"/>
      <c r="AM7432" s="367"/>
      <c r="AN7432" s="367"/>
      <c r="AO7432" s="367"/>
      <c r="AP7432" s="367"/>
      <c r="AQ7432" s="367"/>
      <c r="AR7432" s="367"/>
      <c r="AS7432" s="367"/>
      <c r="AT7432" s="367"/>
    </row>
    <row r="7433" spans="2:46" ht="13.8">
      <c r="B7433" s="26">
        <v>66.499999999999702</v>
      </c>
      <c r="C7433" s="363">
        <v>1506.3086570754515</v>
      </c>
      <c r="D7433" s="367">
        <v>1795.499999999992</v>
      </c>
      <c r="E7433" s="367">
        <v>18558.139534883816</v>
      </c>
      <c r="F7433" s="367">
        <v>-456902.85102724115</v>
      </c>
      <c r="G7433" s="367">
        <v>1795.5000000000093</v>
      </c>
      <c r="H7433" s="367">
        <v>99750</v>
      </c>
      <c r="I7433" s="384">
        <v>-5528456.7394336397</v>
      </c>
      <c r="J7433" s="367">
        <v>1795.4999999999998</v>
      </c>
      <c r="K7433" s="367">
        <v>24181.818181818056</v>
      </c>
      <c r="L7433" s="384">
        <v>-88001.093478499242</v>
      </c>
      <c r="M7433" s="367">
        <v>1795.4999999999909</v>
      </c>
      <c r="N7433" s="367">
        <v>399</v>
      </c>
      <c r="O7433" s="384">
        <v>-4702.3474626738398</v>
      </c>
      <c r="P7433" s="367">
        <v>26.034749999999999</v>
      </c>
      <c r="Q7433" s="367">
        <v>399</v>
      </c>
      <c r="R7433" s="384">
        <v>798.278367783308</v>
      </c>
      <c r="S7433" s="367">
        <v>25.137</v>
      </c>
      <c r="T7433" s="367">
        <v>13758.620689655232</v>
      </c>
      <c r="U7433" s="384">
        <v>-156301.05016314081</v>
      </c>
      <c r="V7433" s="367">
        <v>1795.5000000000077</v>
      </c>
      <c r="W7433" s="367">
        <v>664999.99999999919</v>
      </c>
      <c r="X7433" s="384">
        <v>249000.62902694306</v>
      </c>
      <c r="Y7433" s="386">
        <v>1795.4999999999975</v>
      </c>
      <c r="Z7433" s="367"/>
      <c r="AA7433" s="367"/>
      <c r="AB7433" s="367"/>
      <c r="AC7433" s="367"/>
      <c r="AD7433" s="367"/>
      <c r="AE7433" s="367"/>
      <c r="AF7433" s="367"/>
      <c r="AG7433" s="367"/>
      <c r="AH7433" s="367"/>
      <c r="AI7433" s="367"/>
      <c r="AJ7433" s="367"/>
      <c r="AK7433" s="367"/>
      <c r="AL7433" s="367"/>
      <c r="AM7433" s="367"/>
      <c r="AN7433" s="367"/>
      <c r="AO7433" s="367"/>
      <c r="AP7433" s="367"/>
      <c r="AQ7433" s="367"/>
      <c r="AR7433" s="367"/>
      <c r="AS7433" s="367"/>
      <c r="AT7433" s="367"/>
    </row>
    <row r="7434" spans="2:46" ht="13.8">
      <c r="B7434" s="26">
        <v>66.666666666666373</v>
      </c>
      <c r="C7434" s="363">
        <v>1510.0777205050158</v>
      </c>
      <c r="D7434" s="367">
        <v>1799.999999999992</v>
      </c>
      <c r="E7434" s="367">
        <v>18604.651162790793</v>
      </c>
      <c r="F7434" s="367">
        <v>-459328.81982632179</v>
      </c>
      <c r="G7434" s="367">
        <v>1800.0000000000093</v>
      </c>
      <c r="H7434" s="367">
        <v>100000</v>
      </c>
      <c r="I7434" s="384">
        <v>-5557391.7664548689</v>
      </c>
      <c r="J7434" s="367">
        <v>1799.9999999999998</v>
      </c>
      <c r="K7434" s="367">
        <v>24242.424242424117</v>
      </c>
      <c r="L7434" s="384">
        <v>-89202.078316331957</v>
      </c>
      <c r="M7434" s="367">
        <v>1799.9999999999909</v>
      </c>
      <c r="N7434" s="367">
        <v>400</v>
      </c>
      <c r="O7434" s="384">
        <v>-4730.0033586800555</v>
      </c>
      <c r="P7434" s="367">
        <v>26.099999999999998</v>
      </c>
      <c r="Q7434" s="367">
        <v>400</v>
      </c>
      <c r="R7434" s="384">
        <v>792.78885735609003</v>
      </c>
      <c r="S7434" s="367">
        <v>25.2</v>
      </c>
      <c r="T7434" s="367">
        <v>13793.103448275922</v>
      </c>
      <c r="U7434" s="384">
        <v>-157686.61797361102</v>
      </c>
      <c r="V7434" s="367">
        <v>1800.0000000000077</v>
      </c>
      <c r="W7434" s="367">
        <v>666666.66666666581</v>
      </c>
      <c r="X7434" s="384">
        <v>249587.73370888128</v>
      </c>
      <c r="Y7434" s="386">
        <v>1799.9999999999975</v>
      </c>
      <c r="Z7434" s="367"/>
      <c r="AA7434" s="367"/>
      <c r="AB7434" s="367"/>
      <c r="AC7434" s="367"/>
      <c r="AD7434" s="367"/>
      <c r="AE7434" s="367"/>
      <c r="AF7434" s="367"/>
      <c r="AG7434" s="367"/>
      <c r="AH7434" s="367"/>
      <c r="AI7434" s="367"/>
      <c r="AJ7434" s="367"/>
      <c r="AK7434" s="367"/>
      <c r="AL7434" s="367"/>
      <c r="AM7434" s="367"/>
      <c r="AN7434" s="367"/>
      <c r="AO7434" s="367"/>
      <c r="AP7434" s="367"/>
      <c r="AQ7434" s="367"/>
      <c r="AR7434" s="367"/>
      <c r="AS7434" s="367"/>
      <c r="AT7434" s="367"/>
    </row>
    <row r="7435" spans="2:46" ht="13.8">
      <c r="B7435" s="26">
        <v>66.833333333333044</v>
      </c>
      <c r="C7435" s="363">
        <v>1513.8467532033935</v>
      </c>
      <c r="D7435" s="367">
        <v>1804.4999999999923</v>
      </c>
      <c r="E7435" s="367">
        <v>18651.16279069777</v>
      </c>
      <c r="F7435" s="367">
        <v>-461761.19286976103</v>
      </c>
      <c r="G7435" s="367">
        <v>1804.5000000000093</v>
      </c>
      <c r="H7435" s="367">
        <v>100250</v>
      </c>
      <c r="I7435" s="384">
        <v>-5586402.1897046948</v>
      </c>
      <c r="J7435" s="367">
        <v>1804.4999999999998</v>
      </c>
      <c r="K7435" s="367">
        <v>24303.030303030177</v>
      </c>
      <c r="L7435" s="384">
        <v>-90407.965307758845</v>
      </c>
      <c r="M7435" s="367">
        <v>1804.4999999999909</v>
      </c>
      <c r="N7435" s="367">
        <v>401</v>
      </c>
      <c r="O7435" s="384">
        <v>-4757.7386075063705</v>
      </c>
      <c r="P7435" s="367">
        <v>26.16525</v>
      </c>
      <c r="Q7435" s="367">
        <v>401</v>
      </c>
      <c r="R7435" s="384">
        <v>787.26189588841783</v>
      </c>
      <c r="S7435" s="367">
        <v>25.263000000000002</v>
      </c>
      <c r="T7435" s="367">
        <v>13827.586206896613</v>
      </c>
      <c r="U7435" s="384">
        <v>-159077.15496335714</v>
      </c>
      <c r="V7435" s="367">
        <v>1804.500000000008</v>
      </c>
      <c r="W7435" s="367">
        <v>668333.33333333244</v>
      </c>
      <c r="X7435" s="384">
        <v>250174.65360559482</v>
      </c>
      <c r="Y7435" s="386">
        <v>1804.4999999999975</v>
      </c>
      <c r="Z7435" s="367"/>
      <c r="AA7435" s="367"/>
      <c r="AB7435" s="367"/>
      <c r="AC7435" s="367"/>
      <c r="AD7435" s="367"/>
      <c r="AE7435" s="367"/>
      <c r="AF7435" s="367"/>
      <c r="AG7435" s="367"/>
      <c r="AH7435" s="367"/>
      <c r="AI7435" s="367"/>
      <c r="AJ7435" s="367"/>
      <c r="AK7435" s="367"/>
      <c r="AL7435" s="367"/>
      <c r="AM7435" s="367"/>
      <c r="AN7435" s="367"/>
      <c r="AO7435" s="367"/>
      <c r="AP7435" s="367"/>
      <c r="AQ7435" s="367"/>
      <c r="AR7435" s="367"/>
      <c r="AS7435" s="367"/>
      <c r="AT7435" s="367"/>
    </row>
    <row r="7436" spans="2:46" ht="13.8">
      <c r="B7436" s="26">
        <v>66.999999999999716</v>
      </c>
      <c r="C7436" s="363">
        <v>1517.6157551705851</v>
      </c>
      <c r="D7436" s="367">
        <v>1808.9999999999923</v>
      </c>
      <c r="E7436" s="367">
        <v>18697.674418604747</v>
      </c>
      <c r="F7436" s="367">
        <v>-464199.97015755868</v>
      </c>
      <c r="G7436" s="367">
        <v>1809.0000000000093</v>
      </c>
      <c r="H7436" s="367">
        <v>100500</v>
      </c>
      <c r="I7436" s="384">
        <v>-5615488.0091831191</v>
      </c>
      <c r="J7436" s="367">
        <v>1808.9999999999998</v>
      </c>
      <c r="K7436" s="367">
        <v>24363.636363636237</v>
      </c>
      <c r="L7436" s="384">
        <v>-91618.754452779875</v>
      </c>
      <c r="M7436" s="367">
        <v>1808.9999999999907</v>
      </c>
      <c r="N7436" s="367">
        <v>402</v>
      </c>
      <c r="O7436" s="384">
        <v>-4785.5532091527821</v>
      </c>
      <c r="P7436" s="367">
        <v>26.230499999999999</v>
      </c>
      <c r="Q7436" s="367">
        <v>402</v>
      </c>
      <c r="R7436" s="384">
        <v>781.6974833802916</v>
      </c>
      <c r="S7436" s="367">
        <v>25.326000000000001</v>
      </c>
      <c r="T7436" s="367">
        <v>13862.068965517303</v>
      </c>
      <c r="U7436" s="384">
        <v>-160472.66113237917</v>
      </c>
      <c r="V7436" s="367">
        <v>1809.0000000000082</v>
      </c>
      <c r="W7436" s="367">
        <v>669999.99999999907</v>
      </c>
      <c r="X7436" s="384">
        <v>250761.38871708355</v>
      </c>
      <c r="Y7436" s="386">
        <v>1808.9999999999973</v>
      </c>
      <c r="Z7436" s="367"/>
      <c r="AA7436" s="367"/>
      <c r="AB7436" s="367"/>
      <c r="AC7436" s="367"/>
      <c r="AD7436" s="367"/>
      <c r="AE7436" s="367"/>
      <c r="AF7436" s="367"/>
      <c r="AG7436" s="367"/>
      <c r="AH7436" s="367"/>
      <c r="AI7436" s="367"/>
      <c r="AJ7436" s="367"/>
      <c r="AK7436" s="367"/>
      <c r="AL7436" s="367"/>
      <c r="AM7436" s="367"/>
      <c r="AN7436" s="367"/>
      <c r="AO7436" s="367"/>
      <c r="AP7436" s="367"/>
      <c r="AQ7436" s="367"/>
      <c r="AR7436" s="367"/>
      <c r="AS7436" s="367"/>
      <c r="AT7436" s="367"/>
    </row>
    <row r="7437" spans="2:46" ht="13.8">
      <c r="B7437" s="26">
        <v>67.166666666666387</v>
      </c>
      <c r="C7437" s="363">
        <v>1521.3847264065898</v>
      </c>
      <c r="D7437" s="367">
        <v>1813.4999999999923</v>
      </c>
      <c r="E7437" s="367">
        <v>18744.186046511724</v>
      </c>
      <c r="F7437" s="367">
        <v>-466645.15168971475</v>
      </c>
      <c r="G7437" s="367">
        <v>1813.5000000000093</v>
      </c>
      <c r="H7437" s="367">
        <v>100750</v>
      </c>
      <c r="I7437" s="384">
        <v>-5644649.224890139</v>
      </c>
      <c r="J7437" s="367">
        <v>1813.4999999999998</v>
      </c>
      <c r="K7437" s="367">
        <v>24424.242424242297</v>
      </c>
      <c r="L7437" s="384">
        <v>-92834.445751395149</v>
      </c>
      <c r="M7437" s="367">
        <v>1813.4999999999907</v>
      </c>
      <c r="N7437" s="367">
        <v>403</v>
      </c>
      <c r="O7437" s="384">
        <v>-4813.4471636192911</v>
      </c>
      <c r="P7437" s="367">
        <v>26.295749999999998</v>
      </c>
      <c r="Q7437" s="367">
        <v>403</v>
      </c>
      <c r="R7437" s="384">
        <v>776.09561983171091</v>
      </c>
      <c r="S7437" s="367">
        <v>25.389000000000003</v>
      </c>
      <c r="T7437" s="367">
        <v>13896.551724137993</v>
      </c>
      <c r="U7437" s="384">
        <v>-161873.13648067697</v>
      </c>
      <c r="V7437" s="367">
        <v>1813.5000000000082</v>
      </c>
      <c r="W7437" s="367">
        <v>671666.6666666657</v>
      </c>
      <c r="X7437" s="384">
        <v>251347.93904334758</v>
      </c>
      <c r="Y7437" s="386">
        <v>1813.4999999999973</v>
      </c>
      <c r="Z7437" s="367"/>
      <c r="AA7437" s="367"/>
      <c r="AB7437" s="367"/>
      <c r="AC7437" s="367"/>
      <c r="AD7437" s="367"/>
      <c r="AE7437" s="367"/>
      <c r="AF7437" s="367"/>
      <c r="AG7437" s="367"/>
      <c r="AH7437" s="367"/>
      <c r="AI7437" s="367"/>
      <c r="AJ7437" s="367"/>
      <c r="AK7437" s="367"/>
      <c r="AL7437" s="367"/>
      <c r="AM7437" s="367"/>
      <c r="AN7437" s="367"/>
      <c r="AO7437" s="367"/>
      <c r="AP7437" s="367"/>
      <c r="AQ7437" s="367"/>
      <c r="AR7437" s="367"/>
      <c r="AS7437" s="367"/>
      <c r="AT7437" s="367"/>
    </row>
    <row r="7438" spans="2:46" ht="13.8">
      <c r="B7438" s="26">
        <v>67.333333333333059</v>
      </c>
      <c r="C7438" s="363">
        <v>1525.1536669114087</v>
      </c>
      <c r="D7438" s="367">
        <v>1817.9999999999927</v>
      </c>
      <c r="E7438" s="367">
        <v>18790.697674418701</v>
      </c>
      <c r="F7438" s="367">
        <v>-469096.73746622936</v>
      </c>
      <c r="G7438" s="367">
        <v>1818.0000000000093</v>
      </c>
      <c r="H7438" s="367">
        <v>101000</v>
      </c>
      <c r="I7438" s="384">
        <v>-5673885.8368257554</v>
      </c>
      <c r="J7438" s="367">
        <v>1817.9999999999998</v>
      </c>
      <c r="K7438" s="367">
        <v>24484.848484848357</v>
      </c>
      <c r="L7438" s="384">
        <v>-94055.03920360464</v>
      </c>
      <c r="M7438" s="367">
        <v>1817.9999999999907</v>
      </c>
      <c r="N7438" s="367">
        <v>404</v>
      </c>
      <c r="O7438" s="384">
        <v>-4841.4204709059004</v>
      </c>
      <c r="P7438" s="367">
        <v>26.361000000000001</v>
      </c>
      <c r="Q7438" s="367">
        <v>404</v>
      </c>
      <c r="R7438" s="384">
        <v>770.45630524267665</v>
      </c>
      <c r="S7438" s="367">
        <v>25.451999999999998</v>
      </c>
      <c r="T7438" s="367">
        <v>13931.034482758683</v>
      </c>
      <c r="U7438" s="384">
        <v>-163278.58100825062</v>
      </c>
      <c r="V7438" s="367">
        <v>1818.0000000000082</v>
      </c>
      <c r="W7438" s="367">
        <v>673333.33333333232</v>
      </c>
      <c r="X7438" s="384">
        <v>251934.3045843869</v>
      </c>
      <c r="Y7438" s="386">
        <v>1817.999999999997</v>
      </c>
      <c r="Z7438" s="367"/>
      <c r="AA7438" s="367"/>
      <c r="AB7438" s="367"/>
      <c r="AC7438" s="367"/>
      <c r="AD7438" s="367"/>
      <c r="AE7438" s="367"/>
      <c r="AF7438" s="367"/>
      <c r="AG7438" s="367"/>
      <c r="AH7438" s="367"/>
      <c r="AI7438" s="367"/>
      <c r="AJ7438" s="367"/>
      <c r="AK7438" s="367"/>
      <c r="AL7438" s="367"/>
      <c r="AM7438" s="367"/>
      <c r="AN7438" s="367"/>
      <c r="AO7438" s="367"/>
      <c r="AP7438" s="367"/>
      <c r="AQ7438" s="367"/>
      <c r="AR7438" s="367"/>
      <c r="AS7438" s="367"/>
      <c r="AT7438" s="367"/>
    </row>
    <row r="7439" spans="2:46" ht="13.8">
      <c r="B7439" s="26">
        <v>67.49999999999973</v>
      </c>
      <c r="C7439" s="363">
        <v>1528.9225766850407</v>
      </c>
      <c r="D7439" s="367">
        <v>1822.4999999999927</v>
      </c>
      <c r="E7439" s="367">
        <v>18837.209302325678</v>
      </c>
      <c r="F7439" s="367">
        <v>-471554.72748710238</v>
      </c>
      <c r="G7439" s="367">
        <v>1822.5000000000093</v>
      </c>
      <c r="H7439" s="367">
        <v>101250</v>
      </c>
      <c r="I7439" s="384">
        <v>-5703197.8449899703</v>
      </c>
      <c r="J7439" s="367">
        <v>1822.4999999999998</v>
      </c>
      <c r="K7439" s="367">
        <v>24545.454545454417</v>
      </c>
      <c r="L7439" s="384">
        <v>-95280.534809408317</v>
      </c>
      <c r="M7439" s="367">
        <v>1822.4999999999907</v>
      </c>
      <c r="N7439" s="367">
        <v>405</v>
      </c>
      <c r="O7439" s="384">
        <v>-4869.4731310126053</v>
      </c>
      <c r="P7439" s="367">
        <v>26.42625</v>
      </c>
      <c r="Q7439" s="367">
        <v>405</v>
      </c>
      <c r="R7439" s="384">
        <v>764.77953961318804</v>
      </c>
      <c r="S7439" s="367">
        <v>25.514999999999997</v>
      </c>
      <c r="T7439" s="367">
        <v>13965.517241379373</v>
      </c>
      <c r="U7439" s="384">
        <v>-164688.99471510024</v>
      </c>
      <c r="V7439" s="367">
        <v>1822.5000000000084</v>
      </c>
      <c r="W7439" s="367">
        <v>674999.99999999895</v>
      </c>
      <c r="X7439" s="384">
        <v>252520.48534020147</v>
      </c>
      <c r="Y7439" s="386">
        <v>1822.499999999997</v>
      </c>
      <c r="Z7439" s="367"/>
      <c r="AA7439" s="367"/>
      <c r="AB7439" s="367"/>
      <c r="AC7439" s="367"/>
      <c r="AD7439" s="367"/>
      <c r="AE7439" s="367"/>
      <c r="AF7439" s="367"/>
      <c r="AG7439" s="367"/>
      <c r="AH7439" s="367"/>
      <c r="AI7439" s="367"/>
      <c r="AJ7439" s="367"/>
      <c r="AK7439" s="367"/>
      <c r="AL7439" s="367"/>
      <c r="AM7439" s="367"/>
      <c r="AN7439" s="367"/>
      <c r="AO7439" s="367"/>
      <c r="AP7439" s="367"/>
      <c r="AQ7439" s="367"/>
      <c r="AR7439" s="367"/>
      <c r="AS7439" s="367"/>
      <c r="AT7439" s="367"/>
    </row>
    <row r="7440" spans="2:46" ht="13.8">
      <c r="B7440" s="26">
        <v>67.666666666666401</v>
      </c>
      <c r="C7440" s="363">
        <v>1532.6914557274861</v>
      </c>
      <c r="D7440" s="367">
        <v>1826.999999999993</v>
      </c>
      <c r="E7440" s="367">
        <v>18883.720930232656</v>
      </c>
      <c r="F7440" s="367">
        <v>-474019.121752334</v>
      </c>
      <c r="G7440" s="367">
        <v>1827.0000000000095</v>
      </c>
      <c r="H7440" s="367">
        <v>101500</v>
      </c>
      <c r="I7440" s="384">
        <v>-5732585.2493827818</v>
      </c>
      <c r="J7440" s="367">
        <v>1826.9999999999998</v>
      </c>
      <c r="K7440" s="367">
        <v>24606.060606060477</v>
      </c>
      <c r="L7440" s="384">
        <v>-96510.932568806194</v>
      </c>
      <c r="M7440" s="367">
        <v>1826.9999999999907</v>
      </c>
      <c r="N7440" s="367">
        <v>406</v>
      </c>
      <c r="O7440" s="384">
        <v>-4897.6051439394078</v>
      </c>
      <c r="P7440" s="367">
        <v>26.491499999999998</v>
      </c>
      <c r="Q7440" s="367">
        <v>406</v>
      </c>
      <c r="R7440" s="384">
        <v>759.06532294324484</v>
      </c>
      <c r="S7440" s="367">
        <v>25.577999999999999</v>
      </c>
      <c r="T7440" s="367">
        <v>14000.000000000064</v>
      </c>
      <c r="U7440" s="384">
        <v>-166104.37760122566</v>
      </c>
      <c r="V7440" s="367">
        <v>1827.0000000000084</v>
      </c>
      <c r="W7440" s="367">
        <v>676666.66666666558</v>
      </c>
      <c r="X7440" s="384">
        <v>253106.48131079128</v>
      </c>
      <c r="Y7440" s="386">
        <v>1826.9999999999968</v>
      </c>
      <c r="Z7440" s="367"/>
      <c r="AA7440" s="367"/>
      <c r="AB7440" s="367"/>
      <c r="AC7440" s="367"/>
      <c r="AD7440" s="367"/>
      <c r="AE7440" s="367"/>
      <c r="AF7440" s="367"/>
      <c r="AG7440" s="367"/>
      <c r="AH7440" s="367"/>
      <c r="AI7440" s="367"/>
      <c r="AJ7440" s="367"/>
      <c r="AK7440" s="367"/>
      <c r="AL7440" s="367"/>
      <c r="AM7440" s="367"/>
      <c r="AN7440" s="367"/>
      <c r="AO7440" s="367"/>
      <c r="AP7440" s="367"/>
      <c r="AQ7440" s="367"/>
      <c r="AR7440" s="367"/>
      <c r="AS7440" s="367"/>
      <c r="AT7440" s="367"/>
    </row>
    <row r="7441" spans="2:46" ht="13.8">
      <c r="B7441" s="26">
        <v>67.833333333333073</v>
      </c>
      <c r="C7441" s="363">
        <v>1536.4603040387451</v>
      </c>
      <c r="D7441" s="367">
        <v>1831.499999999993</v>
      </c>
      <c r="E7441" s="367">
        <v>18930.232558139633</v>
      </c>
      <c r="F7441" s="367">
        <v>-476489.92026192404</v>
      </c>
      <c r="G7441" s="367">
        <v>1831.5000000000095</v>
      </c>
      <c r="H7441" s="367">
        <v>101750</v>
      </c>
      <c r="I7441" s="384">
        <v>-5762048.0500041889</v>
      </c>
      <c r="J7441" s="367">
        <v>1831.4999999999998</v>
      </c>
      <c r="K7441" s="367">
        <v>24666.666666666537</v>
      </c>
      <c r="L7441" s="384">
        <v>-97746.232481798186</v>
      </c>
      <c r="M7441" s="367">
        <v>1831.4999999999905</v>
      </c>
      <c r="N7441" s="367">
        <v>407</v>
      </c>
      <c r="O7441" s="384">
        <v>-4925.8165096863095</v>
      </c>
      <c r="P7441" s="367">
        <v>26.556749999999997</v>
      </c>
      <c r="Q7441" s="367">
        <v>407</v>
      </c>
      <c r="R7441" s="384">
        <v>753.31365523284762</v>
      </c>
      <c r="S7441" s="367">
        <v>25.640999999999998</v>
      </c>
      <c r="T7441" s="367">
        <v>14034.482758620754</v>
      </c>
      <c r="U7441" s="384">
        <v>-167524.72966662695</v>
      </c>
      <c r="V7441" s="367">
        <v>1831.5000000000084</v>
      </c>
      <c r="W7441" s="367">
        <v>678333.33333333221</v>
      </c>
      <c r="X7441" s="384">
        <v>253692.29249615641</v>
      </c>
      <c r="Y7441" s="386">
        <v>1831.4999999999968</v>
      </c>
      <c r="Z7441" s="367"/>
      <c r="AA7441" s="367"/>
      <c r="AB7441" s="367"/>
      <c r="AC7441" s="367"/>
      <c r="AD7441" s="367"/>
      <c r="AE7441" s="367"/>
      <c r="AF7441" s="367"/>
      <c r="AG7441" s="367"/>
      <c r="AH7441" s="367"/>
      <c r="AI7441" s="367"/>
      <c r="AJ7441" s="367"/>
      <c r="AK7441" s="367"/>
      <c r="AL7441" s="367"/>
      <c r="AM7441" s="367"/>
      <c r="AN7441" s="367"/>
      <c r="AO7441" s="367"/>
      <c r="AP7441" s="367"/>
      <c r="AQ7441" s="367"/>
      <c r="AR7441" s="367"/>
      <c r="AS7441" s="367"/>
      <c r="AT7441" s="367"/>
    </row>
    <row r="7442" spans="2:46" ht="13.8">
      <c r="B7442" s="26">
        <v>67.999999999999744</v>
      </c>
      <c r="C7442" s="363">
        <v>1540.229121618818</v>
      </c>
      <c r="D7442" s="367">
        <v>1835.9999999999932</v>
      </c>
      <c r="E7442" s="367">
        <v>18976.74418604661</v>
      </c>
      <c r="F7442" s="367">
        <v>-478967.12301587255</v>
      </c>
      <c r="G7442" s="367">
        <v>1836.0000000000095</v>
      </c>
      <c r="H7442" s="367">
        <v>102000</v>
      </c>
      <c r="I7442" s="384">
        <v>-5791586.2468541954</v>
      </c>
      <c r="J7442" s="367">
        <v>1835.9999999999998</v>
      </c>
      <c r="K7442" s="367">
        <v>24727.272727272597</v>
      </c>
      <c r="L7442" s="384">
        <v>-98986.434548384452</v>
      </c>
      <c r="M7442" s="367">
        <v>1835.9999999999905</v>
      </c>
      <c r="N7442" s="367">
        <v>408</v>
      </c>
      <c r="O7442" s="384">
        <v>-4954.1072282533087</v>
      </c>
      <c r="P7442" s="367">
        <v>26.622</v>
      </c>
      <c r="Q7442" s="367">
        <v>408</v>
      </c>
      <c r="R7442" s="384">
        <v>747.52453648199628</v>
      </c>
      <c r="S7442" s="367">
        <v>25.704000000000001</v>
      </c>
      <c r="T7442" s="367">
        <v>14068.965517241444</v>
      </c>
      <c r="U7442" s="384">
        <v>-168950.05091130413</v>
      </c>
      <c r="V7442" s="367">
        <v>1836.0000000000084</v>
      </c>
      <c r="W7442" s="367">
        <v>679999.99999999884</v>
      </c>
      <c r="X7442" s="384">
        <v>254277.91889629676</v>
      </c>
      <c r="Y7442" s="386">
        <v>1835.9999999999968</v>
      </c>
      <c r="Z7442" s="367"/>
      <c r="AA7442" s="367"/>
      <c r="AB7442" s="367"/>
      <c r="AC7442" s="367"/>
      <c r="AD7442" s="367"/>
      <c r="AE7442" s="367"/>
      <c r="AF7442" s="367"/>
      <c r="AG7442" s="367"/>
      <c r="AH7442" s="367"/>
      <c r="AI7442" s="367"/>
      <c r="AJ7442" s="367"/>
      <c r="AK7442" s="367"/>
      <c r="AL7442" s="367"/>
      <c r="AM7442" s="367"/>
      <c r="AN7442" s="367"/>
      <c r="AO7442" s="367"/>
      <c r="AP7442" s="367"/>
      <c r="AQ7442" s="367"/>
      <c r="AR7442" s="367"/>
      <c r="AS7442" s="367"/>
      <c r="AT7442" s="367"/>
    </row>
    <row r="7443" spans="2:46" ht="13.8">
      <c r="B7443" s="26">
        <v>68.166666666666416</v>
      </c>
      <c r="C7443" s="363">
        <v>1543.9979084677038</v>
      </c>
      <c r="D7443" s="367">
        <v>1840.4999999999932</v>
      </c>
      <c r="E7443" s="367">
        <v>19023.255813953587</v>
      </c>
      <c r="F7443" s="367">
        <v>-481450.73001417943</v>
      </c>
      <c r="G7443" s="367">
        <v>1840.5000000000095</v>
      </c>
      <c r="H7443" s="367">
        <v>102250</v>
      </c>
      <c r="I7443" s="384">
        <v>-5821199.8399327965</v>
      </c>
      <c r="J7443" s="367">
        <v>1840.4999999999998</v>
      </c>
      <c r="K7443" s="367">
        <v>24787.878787878657</v>
      </c>
      <c r="L7443" s="384">
        <v>-100231.5387685649</v>
      </c>
      <c r="M7443" s="367">
        <v>1840.4999999999905</v>
      </c>
      <c r="N7443" s="367">
        <v>409</v>
      </c>
      <c r="O7443" s="384">
        <v>-4982.4772996404054</v>
      </c>
      <c r="P7443" s="367">
        <v>26.687249999999999</v>
      </c>
      <c r="Q7443" s="367">
        <v>409</v>
      </c>
      <c r="R7443" s="384">
        <v>741.69796669069069</v>
      </c>
      <c r="S7443" s="367">
        <v>25.766999999999999</v>
      </c>
      <c r="T7443" s="367">
        <v>14103.448275862134</v>
      </c>
      <c r="U7443" s="384">
        <v>-170380.34133525722</v>
      </c>
      <c r="V7443" s="367">
        <v>1840.5000000000086</v>
      </c>
      <c r="W7443" s="367">
        <v>681666.66666666546</v>
      </c>
      <c r="X7443" s="384">
        <v>254863.36051121238</v>
      </c>
      <c r="Y7443" s="386">
        <v>1840.4999999999966</v>
      </c>
      <c r="Z7443" s="367"/>
      <c r="AA7443" s="367"/>
      <c r="AB7443" s="367"/>
      <c r="AC7443" s="367"/>
      <c r="AD7443" s="367"/>
      <c r="AE7443" s="367"/>
      <c r="AF7443" s="367"/>
      <c r="AG7443" s="367"/>
      <c r="AH7443" s="367"/>
      <c r="AI7443" s="367"/>
      <c r="AJ7443" s="367"/>
      <c r="AK7443" s="367"/>
      <c r="AL7443" s="367"/>
      <c r="AM7443" s="367"/>
      <c r="AN7443" s="367"/>
      <c r="AO7443" s="367"/>
      <c r="AP7443" s="367"/>
      <c r="AQ7443" s="367"/>
      <c r="AR7443" s="367"/>
      <c r="AS7443" s="367"/>
      <c r="AT7443" s="367"/>
    </row>
    <row r="7444" spans="2:46" ht="13.8">
      <c r="B7444" s="26">
        <v>68.333333333333087</v>
      </c>
      <c r="C7444" s="363">
        <v>1547.7666645854038</v>
      </c>
      <c r="D7444" s="367">
        <v>1844.9999999999934</v>
      </c>
      <c r="E7444" s="367">
        <v>19069.767441860564</v>
      </c>
      <c r="F7444" s="367">
        <v>-483940.74125684483</v>
      </c>
      <c r="G7444" s="367">
        <v>1845.0000000000095</v>
      </c>
      <c r="H7444" s="367">
        <v>102500</v>
      </c>
      <c r="I7444" s="384">
        <v>-5850888.8292399971</v>
      </c>
      <c r="J7444" s="367">
        <v>1845</v>
      </c>
      <c r="K7444" s="367">
        <v>24848.484848484717</v>
      </c>
      <c r="L7444" s="384">
        <v>-101481.54514233957</v>
      </c>
      <c r="M7444" s="367">
        <v>1844.9999999999905</v>
      </c>
      <c r="N7444" s="367">
        <v>410</v>
      </c>
      <c r="O7444" s="384">
        <v>-5010.9267238475995</v>
      </c>
      <c r="P7444" s="367">
        <v>26.752499999999998</v>
      </c>
      <c r="Q7444" s="367">
        <v>410</v>
      </c>
      <c r="R7444" s="384">
        <v>735.83394585893075</v>
      </c>
      <c r="S7444" s="367">
        <v>25.830000000000002</v>
      </c>
      <c r="T7444" s="367">
        <v>14137.931034482825</v>
      </c>
      <c r="U7444" s="384">
        <v>-171815.60093848614</v>
      </c>
      <c r="V7444" s="367">
        <v>1845.0000000000086</v>
      </c>
      <c r="W7444" s="367">
        <v>683333.33333333209</v>
      </c>
      <c r="X7444" s="384">
        <v>255448.61734090335</v>
      </c>
      <c r="Y7444" s="386">
        <v>1844.9999999999966</v>
      </c>
      <c r="Z7444" s="367"/>
      <c r="AA7444" s="367"/>
      <c r="AB7444" s="367"/>
      <c r="AC7444" s="367"/>
      <c r="AD7444" s="367"/>
      <c r="AE7444" s="367"/>
      <c r="AF7444" s="367"/>
      <c r="AG7444" s="367"/>
      <c r="AH7444" s="367"/>
      <c r="AI7444" s="367"/>
      <c r="AJ7444" s="367"/>
      <c r="AK7444" s="367"/>
      <c r="AL7444" s="367"/>
      <c r="AM7444" s="367"/>
      <c r="AN7444" s="367"/>
      <c r="AO7444" s="367"/>
      <c r="AP7444" s="367"/>
      <c r="AQ7444" s="367"/>
      <c r="AR7444" s="367"/>
      <c r="AS7444" s="367"/>
      <c r="AT7444" s="367"/>
    </row>
    <row r="7445" spans="2:46" ht="13.8">
      <c r="B7445" s="26">
        <v>68.499999999999758</v>
      </c>
      <c r="C7445" s="363">
        <v>1551.5353899719171</v>
      </c>
      <c r="D7445" s="367">
        <v>1849.4999999999934</v>
      </c>
      <c r="E7445" s="367">
        <v>19116.279069767541</v>
      </c>
      <c r="F7445" s="367">
        <v>-486437.15674386878</v>
      </c>
      <c r="G7445" s="367">
        <v>1849.5000000000095</v>
      </c>
      <c r="H7445" s="367">
        <v>102750</v>
      </c>
      <c r="I7445" s="384">
        <v>-5880653.2147757933</v>
      </c>
      <c r="J7445" s="367">
        <v>1849.5</v>
      </c>
      <c r="K7445" s="367">
        <v>24909.090909090777</v>
      </c>
      <c r="L7445" s="384">
        <v>-102736.4536697084</v>
      </c>
      <c r="M7445" s="367">
        <v>1849.4999999999905</v>
      </c>
      <c r="N7445" s="367">
        <v>411</v>
      </c>
      <c r="O7445" s="384">
        <v>-5039.455500874893</v>
      </c>
      <c r="P7445" s="367">
        <v>26.81775</v>
      </c>
      <c r="Q7445" s="367">
        <v>411</v>
      </c>
      <c r="R7445" s="384">
        <v>729.93247398671747</v>
      </c>
      <c r="S7445" s="367">
        <v>25.892999999999997</v>
      </c>
      <c r="T7445" s="367">
        <v>14172.413793103515</v>
      </c>
      <c r="U7445" s="384">
        <v>-173255.82972099091</v>
      </c>
      <c r="V7445" s="367">
        <v>1849.5000000000086</v>
      </c>
      <c r="W7445" s="367">
        <v>684999.99999999872</v>
      </c>
      <c r="X7445" s="384">
        <v>256033.68938536951</v>
      </c>
      <c r="Y7445" s="386">
        <v>1849.4999999999964</v>
      </c>
      <c r="Z7445" s="367"/>
      <c r="AA7445" s="367"/>
      <c r="AB7445" s="367"/>
      <c r="AC7445" s="367"/>
      <c r="AD7445" s="367"/>
      <c r="AE7445" s="367"/>
      <c r="AF7445" s="367"/>
      <c r="AG7445" s="367"/>
      <c r="AH7445" s="367"/>
      <c r="AI7445" s="367"/>
      <c r="AJ7445" s="367"/>
      <c r="AK7445" s="367"/>
      <c r="AL7445" s="367"/>
      <c r="AM7445" s="367"/>
      <c r="AN7445" s="367"/>
      <c r="AO7445" s="367"/>
      <c r="AP7445" s="367"/>
      <c r="AQ7445" s="367"/>
      <c r="AR7445" s="367"/>
      <c r="AS7445" s="367"/>
      <c r="AT7445" s="367"/>
    </row>
    <row r="7446" spans="2:46" ht="13.8">
      <c r="B7446" s="26">
        <v>68.66666666666643</v>
      </c>
      <c r="C7446" s="363">
        <v>1555.3040846272436</v>
      </c>
      <c r="D7446" s="367">
        <v>1853.9999999999936</v>
      </c>
      <c r="E7446" s="367">
        <v>19162.790697674518</v>
      </c>
      <c r="F7446" s="367">
        <v>-488939.97647525108</v>
      </c>
      <c r="G7446" s="367">
        <v>1854.0000000000095</v>
      </c>
      <c r="H7446" s="367">
        <v>103000</v>
      </c>
      <c r="I7446" s="384">
        <v>-5910492.996540186</v>
      </c>
      <c r="J7446" s="367">
        <v>1854</v>
      </c>
      <c r="K7446" s="367">
        <v>24969.696969696837</v>
      </c>
      <c r="L7446" s="384">
        <v>-103996.26435067144</v>
      </c>
      <c r="M7446" s="367">
        <v>1853.9999999999905</v>
      </c>
      <c r="N7446" s="367">
        <v>412</v>
      </c>
      <c r="O7446" s="384">
        <v>-5068.0636307222831</v>
      </c>
      <c r="P7446" s="367">
        <v>26.882999999999999</v>
      </c>
      <c r="Q7446" s="367">
        <v>412</v>
      </c>
      <c r="R7446" s="384">
        <v>723.99355107404904</v>
      </c>
      <c r="S7446" s="367">
        <v>25.956</v>
      </c>
      <c r="T7446" s="367">
        <v>14206.896551724205</v>
      </c>
      <c r="U7446" s="384">
        <v>-174701.02768277153</v>
      </c>
      <c r="V7446" s="367">
        <v>1854.0000000000086</v>
      </c>
      <c r="W7446" s="367">
        <v>686666.66666666535</v>
      </c>
      <c r="X7446" s="384">
        <v>256618.57664461093</v>
      </c>
      <c r="Y7446" s="386">
        <v>1853.9999999999964</v>
      </c>
      <c r="Z7446" s="367"/>
      <c r="AA7446" s="367"/>
      <c r="AB7446" s="367"/>
      <c r="AC7446" s="367"/>
      <c r="AD7446" s="367"/>
      <c r="AE7446" s="367"/>
      <c r="AF7446" s="367"/>
      <c r="AG7446" s="367"/>
      <c r="AH7446" s="367"/>
      <c r="AI7446" s="367"/>
      <c r="AJ7446" s="367"/>
      <c r="AK7446" s="367"/>
      <c r="AL7446" s="367"/>
      <c r="AM7446" s="367"/>
      <c r="AN7446" s="367"/>
      <c r="AO7446" s="367"/>
      <c r="AP7446" s="367"/>
      <c r="AQ7446" s="367"/>
      <c r="AR7446" s="367"/>
      <c r="AS7446" s="367"/>
      <c r="AT7446" s="367"/>
    </row>
    <row r="7447" spans="2:46" ht="13.8">
      <c r="B7447" s="26">
        <v>68.833333333333101</v>
      </c>
      <c r="C7447" s="363">
        <v>1559.0727485513842</v>
      </c>
      <c r="D7447" s="367">
        <v>1858.4999999999936</v>
      </c>
      <c r="E7447" s="367">
        <v>19209.302325581495</v>
      </c>
      <c r="F7447" s="367">
        <v>-491449.20045099192</v>
      </c>
      <c r="G7447" s="367">
        <v>1858.5000000000095</v>
      </c>
      <c r="H7447" s="367">
        <v>103250</v>
      </c>
      <c r="I7447" s="384">
        <v>-5940408.1745331753</v>
      </c>
      <c r="J7447" s="367">
        <v>1858.5</v>
      </c>
      <c r="K7447" s="367">
        <v>25030.303030302897</v>
      </c>
      <c r="L7447" s="384">
        <v>-105260.97718522862</v>
      </c>
      <c r="M7447" s="367">
        <v>1858.4999999999902</v>
      </c>
      <c r="N7447" s="367">
        <v>413</v>
      </c>
      <c r="O7447" s="384">
        <v>-5096.7511133897715</v>
      </c>
      <c r="P7447" s="367">
        <v>26.948249999999998</v>
      </c>
      <c r="Q7447" s="367">
        <v>413</v>
      </c>
      <c r="R7447" s="384">
        <v>718.01717712092704</v>
      </c>
      <c r="S7447" s="367">
        <v>26.018999999999998</v>
      </c>
      <c r="T7447" s="367">
        <v>14241.379310344895</v>
      </c>
      <c r="U7447" s="384">
        <v>-176151.19482382812</v>
      </c>
      <c r="V7447" s="367">
        <v>1858.5000000000089</v>
      </c>
      <c r="W7447" s="367">
        <v>688333.33333333198</v>
      </c>
      <c r="X7447" s="384">
        <v>257203.2791186276</v>
      </c>
      <c r="Y7447" s="386">
        <v>1858.4999999999961</v>
      </c>
      <c r="Z7447" s="367"/>
      <c r="AA7447" s="367"/>
      <c r="AB7447" s="367"/>
      <c r="AC7447" s="367"/>
      <c r="AD7447" s="367"/>
      <c r="AE7447" s="367"/>
      <c r="AF7447" s="367"/>
      <c r="AG7447" s="367"/>
      <c r="AH7447" s="367"/>
      <c r="AI7447" s="367"/>
      <c r="AJ7447" s="367"/>
      <c r="AK7447" s="367"/>
      <c r="AL7447" s="367"/>
      <c r="AM7447" s="367"/>
      <c r="AN7447" s="367"/>
      <c r="AO7447" s="367"/>
      <c r="AP7447" s="367"/>
      <c r="AQ7447" s="367"/>
      <c r="AR7447" s="367"/>
      <c r="AS7447" s="367"/>
      <c r="AT7447" s="367"/>
    </row>
    <row r="7448" spans="2:46" ht="13.8">
      <c r="B7448" s="26">
        <v>68.999999999999773</v>
      </c>
      <c r="C7448" s="363">
        <v>1562.8413817443382</v>
      </c>
      <c r="D7448" s="367">
        <v>1862.9999999999939</v>
      </c>
      <c r="E7448" s="367">
        <v>19255.813953488472</v>
      </c>
      <c r="F7448" s="367">
        <v>-493964.82867109118</v>
      </c>
      <c r="G7448" s="367">
        <v>1863.0000000000095</v>
      </c>
      <c r="H7448" s="367">
        <v>103500</v>
      </c>
      <c r="I7448" s="384">
        <v>-5970398.7487547621</v>
      </c>
      <c r="J7448" s="367">
        <v>1863</v>
      </c>
      <c r="K7448" s="367">
        <v>25090.909090908957</v>
      </c>
      <c r="L7448" s="384">
        <v>-106530.59217338005</v>
      </c>
      <c r="M7448" s="367">
        <v>1862.9999999999902</v>
      </c>
      <c r="N7448" s="367">
        <v>414</v>
      </c>
      <c r="O7448" s="384">
        <v>-5125.5179488773565</v>
      </c>
      <c r="P7448" s="367">
        <v>27.013499999999997</v>
      </c>
      <c r="Q7448" s="367">
        <v>414</v>
      </c>
      <c r="R7448" s="384">
        <v>712.00335212735047</v>
      </c>
      <c r="S7448" s="367">
        <v>26.082000000000001</v>
      </c>
      <c r="T7448" s="367">
        <v>14275.862068965585</v>
      </c>
      <c r="U7448" s="384">
        <v>-177606.3311441605</v>
      </c>
      <c r="V7448" s="367">
        <v>1863.0000000000089</v>
      </c>
      <c r="W7448" s="367">
        <v>689999.9999999986</v>
      </c>
      <c r="X7448" s="384">
        <v>257787.79680741963</v>
      </c>
      <c r="Y7448" s="386">
        <v>1862.9999999999961</v>
      </c>
      <c r="Z7448" s="367"/>
      <c r="AA7448" s="367"/>
      <c r="AB7448" s="367"/>
      <c r="AC7448" s="367"/>
      <c r="AD7448" s="367"/>
      <c r="AE7448" s="367"/>
      <c r="AF7448" s="367"/>
      <c r="AG7448" s="367"/>
      <c r="AH7448" s="367"/>
      <c r="AI7448" s="367"/>
      <c r="AJ7448" s="367"/>
      <c r="AK7448" s="367"/>
      <c r="AL7448" s="367"/>
      <c r="AM7448" s="367"/>
      <c r="AN7448" s="367"/>
      <c r="AO7448" s="367"/>
      <c r="AP7448" s="367"/>
      <c r="AQ7448" s="367"/>
      <c r="AR7448" s="367"/>
      <c r="AS7448" s="367"/>
      <c r="AT7448" s="367"/>
    </row>
    <row r="7449" spans="2:46" ht="13.8">
      <c r="B7449" s="26">
        <v>69.166666666666444</v>
      </c>
      <c r="C7449" s="363">
        <v>1566.6099842061053</v>
      </c>
      <c r="D7449" s="367">
        <v>1867.4999999999939</v>
      </c>
      <c r="E7449" s="367">
        <v>19302.325581395449</v>
      </c>
      <c r="F7449" s="367">
        <v>-496486.86113554926</v>
      </c>
      <c r="G7449" s="367">
        <v>1867.50000000001</v>
      </c>
      <c r="H7449" s="367">
        <v>103750</v>
      </c>
      <c r="I7449" s="384">
        <v>-6000464.7192049464</v>
      </c>
      <c r="J7449" s="367">
        <v>1867.5</v>
      </c>
      <c r="K7449" s="367">
        <v>25151.515151515017</v>
      </c>
      <c r="L7449" s="384">
        <v>-107805.10931512566</v>
      </c>
      <c r="M7449" s="367">
        <v>1867.4999999999902</v>
      </c>
      <c r="N7449" s="367">
        <v>415</v>
      </c>
      <c r="O7449" s="384">
        <v>-5154.3641371850435</v>
      </c>
      <c r="P7449" s="367">
        <v>27.078750000000003</v>
      </c>
      <c r="Q7449" s="367">
        <v>415</v>
      </c>
      <c r="R7449" s="384">
        <v>705.95207609331999</v>
      </c>
      <c r="S7449" s="367">
        <v>26.145</v>
      </c>
      <c r="T7449" s="367">
        <v>14310.344827586276</v>
      </c>
      <c r="U7449" s="384">
        <v>-179066.43664376877</v>
      </c>
      <c r="V7449" s="367">
        <v>1867.5000000000089</v>
      </c>
      <c r="W7449" s="367">
        <v>691666.66666666523</v>
      </c>
      <c r="X7449" s="384">
        <v>258372.12971098689</v>
      </c>
      <c r="Y7449" s="386">
        <v>1867.4999999999961</v>
      </c>
      <c r="Z7449" s="367"/>
      <c r="AA7449" s="367"/>
      <c r="AB7449" s="367"/>
      <c r="AC7449" s="367"/>
      <c r="AD7449" s="367"/>
      <c r="AE7449" s="367"/>
      <c r="AF7449" s="367"/>
      <c r="AG7449" s="367"/>
      <c r="AH7449" s="367"/>
      <c r="AI7449" s="367"/>
      <c r="AJ7449" s="367"/>
      <c r="AK7449" s="367"/>
      <c r="AL7449" s="367"/>
      <c r="AM7449" s="367"/>
      <c r="AN7449" s="367"/>
      <c r="AO7449" s="367"/>
      <c r="AP7449" s="367"/>
      <c r="AQ7449" s="367"/>
      <c r="AR7449" s="367"/>
      <c r="AS7449" s="367"/>
      <c r="AT7449" s="367"/>
    </row>
    <row r="7450" spans="2:46" ht="13.8">
      <c r="B7450" s="26">
        <v>69.333333333333115</v>
      </c>
      <c r="C7450" s="363">
        <v>1570.3785559366866</v>
      </c>
      <c r="D7450" s="367">
        <v>1871.9999999999941</v>
      </c>
      <c r="E7450" s="367">
        <v>19348.837209302426</v>
      </c>
      <c r="F7450" s="367">
        <v>-499015.29784436541</v>
      </c>
      <c r="G7450" s="367">
        <v>1872.00000000001</v>
      </c>
      <c r="H7450" s="367">
        <v>104000</v>
      </c>
      <c r="I7450" s="384">
        <v>-6030606.0858837273</v>
      </c>
      <c r="J7450" s="367">
        <v>1872</v>
      </c>
      <c r="K7450" s="367">
        <v>25212.121212121077</v>
      </c>
      <c r="L7450" s="384">
        <v>-109084.5286104655</v>
      </c>
      <c r="M7450" s="367">
        <v>1871.9999999999902</v>
      </c>
      <c r="N7450" s="367">
        <v>416</v>
      </c>
      <c r="O7450" s="384">
        <v>-5183.2896783128244</v>
      </c>
      <c r="P7450" s="367">
        <v>27.144000000000002</v>
      </c>
      <c r="Q7450" s="367">
        <v>416</v>
      </c>
      <c r="R7450" s="384">
        <v>699.86334901883504</v>
      </c>
      <c r="S7450" s="367">
        <v>26.208000000000002</v>
      </c>
      <c r="T7450" s="367">
        <v>14344.827586206966</v>
      </c>
      <c r="U7450" s="384">
        <v>-180531.51132265298</v>
      </c>
      <c r="V7450" s="367">
        <v>1872.0000000000091</v>
      </c>
      <c r="W7450" s="367">
        <v>693333.33333333186</v>
      </c>
      <c r="X7450" s="384">
        <v>258956.27782932937</v>
      </c>
      <c r="Y7450" s="386">
        <v>1871.9999999999959</v>
      </c>
      <c r="Z7450" s="367"/>
      <c r="AA7450" s="367"/>
      <c r="AB7450" s="367"/>
      <c r="AC7450" s="367"/>
      <c r="AD7450" s="367"/>
      <c r="AE7450" s="367"/>
      <c r="AF7450" s="367"/>
      <c r="AG7450" s="367"/>
      <c r="AH7450" s="367"/>
      <c r="AI7450" s="367"/>
      <c r="AJ7450" s="367"/>
      <c r="AK7450" s="367"/>
      <c r="AL7450" s="367"/>
      <c r="AM7450" s="367"/>
      <c r="AN7450" s="367"/>
      <c r="AO7450" s="367"/>
      <c r="AP7450" s="367"/>
      <c r="AQ7450" s="367"/>
      <c r="AR7450" s="367"/>
      <c r="AS7450" s="367"/>
      <c r="AT7450" s="367"/>
    </row>
    <row r="7451" spans="2:46" ht="13.8">
      <c r="B7451" s="26">
        <v>69.499999999999787</v>
      </c>
      <c r="C7451" s="363">
        <v>1574.147096936081</v>
      </c>
      <c r="D7451" s="367">
        <v>1876.4999999999941</v>
      </c>
      <c r="E7451" s="367">
        <v>19395.348837209403</v>
      </c>
      <c r="F7451" s="367">
        <v>-501550.13879754016</v>
      </c>
      <c r="G7451" s="367">
        <v>1876.50000000001</v>
      </c>
      <c r="H7451" s="367">
        <v>104250</v>
      </c>
      <c r="I7451" s="384">
        <v>-6060822.8487911038</v>
      </c>
      <c r="J7451" s="367">
        <v>1876.5</v>
      </c>
      <c r="K7451" s="367">
        <v>25272.727272727137</v>
      </c>
      <c r="L7451" s="384">
        <v>-110368.8500593995</v>
      </c>
      <c r="M7451" s="367">
        <v>1876.4999999999902</v>
      </c>
      <c r="N7451" s="367">
        <v>417</v>
      </c>
      <c r="O7451" s="384">
        <v>-5212.2945722607037</v>
      </c>
      <c r="P7451" s="367">
        <v>27.209250000000001</v>
      </c>
      <c r="Q7451" s="367">
        <v>417</v>
      </c>
      <c r="R7451" s="384">
        <v>693.73717090389607</v>
      </c>
      <c r="S7451" s="367">
        <v>26.271000000000001</v>
      </c>
      <c r="T7451" s="367">
        <v>14379.310344827656</v>
      </c>
      <c r="U7451" s="384">
        <v>-182001.55518081295</v>
      </c>
      <c r="V7451" s="367">
        <v>1876.5000000000091</v>
      </c>
      <c r="W7451" s="367">
        <v>694999.99999999849</v>
      </c>
      <c r="X7451" s="384">
        <v>259540.24116244723</v>
      </c>
      <c r="Y7451" s="386">
        <v>1876.4999999999959</v>
      </c>
      <c r="Z7451" s="367"/>
      <c r="AA7451" s="367"/>
      <c r="AB7451" s="367"/>
      <c r="AC7451" s="367"/>
      <c r="AD7451" s="367"/>
      <c r="AE7451" s="367"/>
      <c r="AF7451" s="367"/>
      <c r="AG7451" s="367"/>
      <c r="AH7451" s="367"/>
      <c r="AI7451" s="367"/>
      <c r="AJ7451" s="367"/>
      <c r="AK7451" s="367"/>
      <c r="AL7451" s="367"/>
      <c r="AM7451" s="367"/>
      <c r="AN7451" s="367"/>
      <c r="AO7451" s="367"/>
      <c r="AP7451" s="367"/>
      <c r="AQ7451" s="367"/>
      <c r="AR7451" s="367"/>
      <c r="AS7451" s="367"/>
      <c r="AT7451" s="367"/>
    </row>
    <row r="7452" spans="2:46" ht="13.8">
      <c r="B7452" s="26">
        <v>69.666666666666458</v>
      </c>
      <c r="C7452" s="363">
        <v>1577.9156072042888</v>
      </c>
      <c r="D7452" s="367">
        <v>1880.9999999999943</v>
      </c>
      <c r="E7452" s="367">
        <v>19441.860465116381</v>
      </c>
      <c r="F7452" s="367">
        <v>-504091.38399507332</v>
      </c>
      <c r="G7452" s="367">
        <v>1881.00000000001</v>
      </c>
      <c r="H7452" s="367">
        <v>104500</v>
      </c>
      <c r="I7452" s="384">
        <v>-6091115.0079270797</v>
      </c>
      <c r="J7452" s="367">
        <v>1881</v>
      </c>
      <c r="K7452" s="367">
        <v>25333.333333333198</v>
      </c>
      <c r="L7452" s="384">
        <v>-111658.07366192772</v>
      </c>
      <c r="M7452" s="367">
        <v>1880.9999999999902</v>
      </c>
      <c r="N7452" s="367">
        <v>418</v>
      </c>
      <c r="O7452" s="384">
        <v>-5241.3788190286814</v>
      </c>
      <c r="P7452" s="367">
        <v>27.274500000000003</v>
      </c>
      <c r="Q7452" s="367">
        <v>418</v>
      </c>
      <c r="R7452" s="384">
        <v>687.5735417485032</v>
      </c>
      <c r="S7452" s="367">
        <v>26.334</v>
      </c>
      <c r="T7452" s="367">
        <v>14413.793103448346</v>
      </c>
      <c r="U7452" s="384">
        <v>-183476.56821824884</v>
      </c>
      <c r="V7452" s="367">
        <v>1881.0000000000091</v>
      </c>
      <c r="W7452" s="367">
        <v>696666.66666666511</v>
      </c>
      <c r="X7452" s="384">
        <v>260124.01971034022</v>
      </c>
      <c r="Y7452" s="386">
        <v>1880.9999999999957</v>
      </c>
      <c r="Z7452" s="367"/>
      <c r="AA7452" s="367"/>
      <c r="AB7452" s="367"/>
      <c r="AC7452" s="367"/>
      <c r="AD7452" s="367"/>
      <c r="AE7452" s="367"/>
      <c r="AF7452" s="367"/>
      <c r="AG7452" s="367"/>
      <c r="AH7452" s="367"/>
      <c r="AI7452" s="367"/>
      <c r="AJ7452" s="367"/>
      <c r="AK7452" s="367"/>
      <c r="AL7452" s="367"/>
      <c r="AM7452" s="367"/>
      <c r="AN7452" s="367"/>
      <c r="AO7452" s="367"/>
      <c r="AP7452" s="367"/>
      <c r="AQ7452" s="367"/>
      <c r="AR7452" s="367"/>
      <c r="AS7452" s="367"/>
      <c r="AT7452" s="367"/>
    </row>
    <row r="7453" spans="2:46" ht="13.8">
      <c r="B7453" s="26">
        <v>69.83333333333313</v>
      </c>
      <c r="C7453" s="363">
        <v>1581.6840867413107</v>
      </c>
      <c r="D7453" s="367">
        <v>1885.4999999999945</v>
      </c>
      <c r="E7453" s="367">
        <v>19488.372093023358</v>
      </c>
      <c r="F7453" s="367">
        <v>-506639.03343696496</v>
      </c>
      <c r="G7453" s="367">
        <v>1885.50000000001</v>
      </c>
      <c r="H7453" s="367">
        <v>104750</v>
      </c>
      <c r="I7453" s="384">
        <v>-6121482.5632916512</v>
      </c>
      <c r="J7453" s="367">
        <v>1885.5</v>
      </c>
      <c r="K7453" s="367">
        <v>25393.939393939258</v>
      </c>
      <c r="L7453" s="384">
        <v>-112952.19941805006</v>
      </c>
      <c r="M7453" s="367">
        <v>1885.49999999999</v>
      </c>
      <c r="N7453" s="367">
        <v>419</v>
      </c>
      <c r="O7453" s="384">
        <v>-5270.5424186167575</v>
      </c>
      <c r="P7453" s="367">
        <v>27.339750000000002</v>
      </c>
      <c r="Q7453" s="367">
        <v>419</v>
      </c>
      <c r="R7453" s="384">
        <v>681.37246155265598</v>
      </c>
      <c r="S7453" s="367">
        <v>26.396999999999998</v>
      </c>
      <c r="T7453" s="367">
        <v>14448.275862069037</v>
      </c>
      <c r="U7453" s="384">
        <v>-184956.55043496052</v>
      </c>
      <c r="V7453" s="367">
        <v>1885.5000000000091</v>
      </c>
      <c r="W7453" s="367">
        <v>698333.33333333174</v>
      </c>
      <c r="X7453" s="384">
        <v>260707.61347300853</v>
      </c>
      <c r="Y7453" s="386">
        <v>1885.4999999999957</v>
      </c>
      <c r="Z7453" s="367"/>
      <c r="AA7453" s="367"/>
      <c r="AB7453" s="367"/>
      <c r="AC7453" s="367"/>
      <c r="AD7453" s="367"/>
      <c r="AE7453" s="367"/>
      <c r="AF7453" s="367"/>
      <c r="AG7453" s="367"/>
      <c r="AH7453" s="367"/>
      <c r="AI7453" s="367"/>
      <c r="AJ7453" s="367"/>
      <c r="AK7453" s="367"/>
      <c r="AL7453" s="367"/>
      <c r="AM7453" s="367"/>
      <c r="AN7453" s="367"/>
      <c r="AO7453" s="367"/>
      <c r="AP7453" s="367"/>
      <c r="AQ7453" s="367"/>
      <c r="AR7453" s="367"/>
      <c r="AS7453" s="367"/>
      <c r="AT7453" s="367"/>
    </row>
    <row r="7454" spans="2:46" ht="13.8">
      <c r="B7454" s="26">
        <v>69.999999999999801</v>
      </c>
      <c r="C7454" s="363">
        <v>1585.452535547146</v>
      </c>
      <c r="D7454" s="367">
        <v>1889.9999999999948</v>
      </c>
      <c r="E7454" s="367">
        <v>19534.883720930335</v>
      </c>
      <c r="F7454" s="367">
        <v>-509193.08712321514</v>
      </c>
      <c r="G7454" s="367">
        <v>1890.00000000001</v>
      </c>
      <c r="H7454" s="367">
        <v>105000</v>
      </c>
      <c r="I7454" s="384">
        <v>-6151925.5148848193</v>
      </c>
      <c r="J7454" s="367">
        <v>1890</v>
      </c>
      <c r="K7454" s="367">
        <v>25454.545454545318</v>
      </c>
      <c r="L7454" s="384">
        <v>-114251.22732776665</v>
      </c>
      <c r="M7454" s="367">
        <v>1889.99999999999</v>
      </c>
      <c r="N7454" s="367">
        <v>420</v>
      </c>
      <c r="O7454" s="384">
        <v>-5299.7853710249292</v>
      </c>
      <c r="P7454" s="367">
        <v>27.405000000000001</v>
      </c>
      <c r="Q7454" s="367">
        <v>420</v>
      </c>
      <c r="R7454" s="384">
        <v>675.13393031635439</v>
      </c>
      <c r="S7454" s="367">
        <v>26.46</v>
      </c>
      <c r="T7454" s="367">
        <v>14482.758620689727</v>
      </c>
      <c r="U7454" s="384">
        <v>-186441.50183094823</v>
      </c>
      <c r="V7454" s="367">
        <v>1890.0000000000093</v>
      </c>
      <c r="W7454" s="367">
        <v>699999.99999999837</v>
      </c>
      <c r="X7454" s="384">
        <v>261291.02245045218</v>
      </c>
      <c r="Y7454" s="386">
        <v>1889.9999999999955</v>
      </c>
      <c r="Z7454" s="367"/>
      <c r="AA7454" s="367"/>
      <c r="AB7454" s="367"/>
      <c r="AC7454" s="367"/>
      <c r="AD7454" s="367"/>
      <c r="AE7454" s="367"/>
      <c r="AF7454" s="367"/>
      <c r="AG7454" s="367"/>
      <c r="AH7454" s="367"/>
      <c r="AI7454" s="367"/>
      <c r="AJ7454" s="367"/>
      <c r="AK7454" s="367"/>
      <c r="AL7454" s="367"/>
      <c r="AM7454" s="367"/>
      <c r="AN7454" s="367"/>
      <c r="AO7454" s="367"/>
      <c r="AP7454" s="367"/>
      <c r="AQ7454" s="367"/>
      <c r="AR7454" s="367"/>
      <c r="AS7454" s="367"/>
      <c r="AT7454" s="367"/>
    </row>
    <row r="7455" spans="2:46" ht="13.8">
      <c r="B7455" s="26">
        <v>70.166666666666472</v>
      </c>
      <c r="C7455" s="363">
        <v>1589.2209536217945</v>
      </c>
      <c r="D7455" s="367">
        <v>1894.4999999999948</v>
      </c>
      <c r="E7455" s="367">
        <v>19581.395348837312</v>
      </c>
      <c r="F7455" s="367">
        <v>-511753.54505382362</v>
      </c>
      <c r="G7455" s="367">
        <v>1894.50000000001</v>
      </c>
      <c r="H7455" s="367">
        <v>105250</v>
      </c>
      <c r="I7455" s="384">
        <v>-6182443.8627065849</v>
      </c>
      <c r="J7455" s="367">
        <v>1894.5</v>
      </c>
      <c r="K7455" s="367">
        <v>25515.151515151378</v>
      </c>
      <c r="L7455" s="384">
        <v>-115555.15739107743</v>
      </c>
      <c r="M7455" s="367">
        <v>1894.49999999999</v>
      </c>
      <c r="N7455" s="367">
        <v>421</v>
      </c>
      <c r="O7455" s="384">
        <v>-5329.1076762531993</v>
      </c>
      <c r="P7455" s="367">
        <v>27.47025</v>
      </c>
      <c r="Q7455" s="367">
        <v>421</v>
      </c>
      <c r="R7455" s="384">
        <v>668.8579480395988</v>
      </c>
      <c r="S7455" s="367">
        <v>26.523</v>
      </c>
      <c r="T7455" s="367">
        <v>14517.241379310417</v>
      </c>
      <c r="U7455" s="384">
        <v>-187931.4224062117</v>
      </c>
      <c r="V7455" s="367">
        <v>1894.5000000000093</v>
      </c>
      <c r="W7455" s="367">
        <v>701666.666666665</v>
      </c>
      <c r="X7455" s="384">
        <v>261874.246642671</v>
      </c>
      <c r="Y7455" s="386">
        <v>1894.4999999999955</v>
      </c>
      <c r="Z7455" s="367"/>
      <c r="AA7455" s="367"/>
      <c r="AB7455" s="367"/>
      <c r="AC7455" s="367"/>
      <c r="AD7455" s="367"/>
      <c r="AE7455" s="367"/>
      <c r="AF7455" s="367"/>
      <c r="AG7455" s="367"/>
      <c r="AH7455" s="367"/>
      <c r="AI7455" s="367"/>
      <c r="AJ7455" s="367"/>
      <c r="AK7455" s="367"/>
      <c r="AL7455" s="367"/>
      <c r="AM7455" s="367"/>
      <c r="AN7455" s="367"/>
      <c r="AO7455" s="367"/>
      <c r="AP7455" s="367"/>
      <c r="AQ7455" s="367"/>
      <c r="AR7455" s="367"/>
      <c r="AS7455" s="367"/>
      <c r="AT7455" s="367"/>
    </row>
    <row r="7456" spans="2:46" ht="13.8">
      <c r="B7456" s="26">
        <v>70.333333333333144</v>
      </c>
      <c r="C7456" s="363">
        <v>1592.9893409652568</v>
      </c>
      <c r="D7456" s="367">
        <v>1898.999999999995</v>
      </c>
      <c r="E7456" s="367">
        <v>19627.906976744289</v>
      </c>
      <c r="F7456" s="367">
        <v>-514320.40722879075</v>
      </c>
      <c r="G7456" s="367">
        <v>1899.00000000001</v>
      </c>
      <c r="H7456" s="367">
        <v>105500</v>
      </c>
      <c r="I7456" s="384">
        <v>-6213037.606756947</v>
      </c>
      <c r="J7456" s="367">
        <v>1899</v>
      </c>
      <c r="K7456" s="367">
        <v>25575.757575757438</v>
      </c>
      <c r="L7456" s="384">
        <v>-116863.98960798242</v>
      </c>
      <c r="M7456" s="367">
        <v>1898.99999999999</v>
      </c>
      <c r="N7456" s="367">
        <v>422</v>
      </c>
      <c r="O7456" s="384">
        <v>-5358.5093343015687</v>
      </c>
      <c r="P7456" s="367">
        <v>27.535500000000003</v>
      </c>
      <c r="Q7456" s="367">
        <v>422</v>
      </c>
      <c r="R7456" s="384">
        <v>662.54451472238907</v>
      </c>
      <c r="S7456" s="367">
        <v>26.585999999999999</v>
      </c>
      <c r="T7456" s="367">
        <v>14551.724137931107</v>
      </c>
      <c r="U7456" s="384">
        <v>-189426.31216075105</v>
      </c>
      <c r="V7456" s="367">
        <v>1899.0000000000093</v>
      </c>
      <c r="W7456" s="367">
        <v>703333.33333333163</v>
      </c>
      <c r="X7456" s="384">
        <v>262457.28604966513</v>
      </c>
      <c r="Y7456" s="386">
        <v>1898.9999999999952</v>
      </c>
      <c r="Z7456" s="367"/>
      <c r="AA7456" s="367"/>
      <c r="AB7456" s="367"/>
      <c r="AC7456" s="367"/>
      <c r="AD7456" s="367"/>
      <c r="AE7456" s="367"/>
      <c r="AF7456" s="367"/>
      <c r="AG7456" s="367"/>
      <c r="AH7456" s="367"/>
      <c r="AI7456" s="367"/>
      <c r="AJ7456" s="367"/>
      <c r="AK7456" s="367"/>
      <c r="AL7456" s="367"/>
      <c r="AM7456" s="367"/>
      <c r="AN7456" s="367"/>
      <c r="AO7456" s="367"/>
      <c r="AP7456" s="367"/>
      <c r="AQ7456" s="367"/>
      <c r="AR7456" s="367"/>
      <c r="AS7456" s="367"/>
      <c r="AT7456" s="367"/>
    </row>
    <row r="7457" spans="2:46" ht="13.8">
      <c r="B7457" s="26">
        <v>70.499999999999815</v>
      </c>
      <c r="C7457" s="363">
        <v>1596.7576975775326</v>
      </c>
      <c r="D7457" s="367">
        <v>1903.499999999995</v>
      </c>
      <c r="E7457" s="367">
        <v>19674.418604651266</v>
      </c>
      <c r="F7457" s="367">
        <v>-516893.67364811624</v>
      </c>
      <c r="G7457" s="367">
        <v>1903.50000000001</v>
      </c>
      <c r="H7457" s="367">
        <v>105750</v>
      </c>
      <c r="I7457" s="384">
        <v>-6243706.7470359067</v>
      </c>
      <c r="J7457" s="367">
        <v>1903.5</v>
      </c>
      <c r="K7457" s="367">
        <v>25636.363636363498</v>
      </c>
      <c r="L7457" s="384">
        <v>-118177.7239784816</v>
      </c>
      <c r="M7457" s="367">
        <v>1903.49999999999</v>
      </c>
      <c r="N7457" s="367">
        <v>423</v>
      </c>
      <c r="O7457" s="384">
        <v>-5387.9903451700347</v>
      </c>
      <c r="P7457" s="367">
        <v>27.600750000000001</v>
      </c>
      <c r="Q7457" s="367">
        <v>423</v>
      </c>
      <c r="R7457" s="384">
        <v>656.19363036472487</v>
      </c>
      <c r="S7457" s="367">
        <v>26.649000000000001</v>
      </c>
      <c r="T7457" s="367">
        <v>14586.206896551797</v>
      </c>
      <c r="U7457" s="384">
        <v>-190926.17109456644</v>
      </c>
      <c r="V7457" s="367">
        <v>1903.5000000000098</v>
      </c>
      <c r="W7457" s="367">
        <v>704999.99999999825</v>
      </c>
      <c r="X7457" s="384">
        <v>263040.14067143458</v>
      </c>
      <c r="Y7457" s="386">
        <v>1903.4999999999952</v>
      </c>
      <c r="Z7457" s="367"/>
      <c r="AA7457" s="367"/>
      <c r="AB7457" s="367"/>
      <c r="AC7457" s="367"/>
      <c r="AD7457" s="367"/>
      <c r="AE7457" s="367"/>
      <c r="AF7457" s="367"/>
      <c r="AG7457" s="367"/>
      <c r="AH7457" s="367"/>
      <c r="AI7457" s="367"/>
      <c r="AJ7457" s="367"/>
      <c r="AK7457" s="367"/>
      <c r="AL7457" s="367"/>
      <c r="AM7457" s="367"/>
      <c r="AN7457" s="367"/>
      <c r="AO7457" s="367"/>
      <c r="AP7457" s="367"/>
      <c r="AQ7457" s="367"/>
      <c r="AR7457" s="367"/>
      <c r="AS7457" s="367"/>
      <c r="AT7457" s="367"/>
    </row>
    <row r="7458" spans="2:46" ht="13.8">
      <c r="B7458" s="26">
        <v>70.666666666666487</v>
      </c>
      <c r="C7458" s="363">
        <v>1600.5260234586219</v>
      </c>
      <c r="D7458" s="367">
        <v>1907.9999999999952</v>
      </c>
      <c r="E7458" s="367">
        <v>19720.930232558243</v>
      </c>
      <c r="F7458" s="367">
        <v>-519473.34431180038</v>
      </c>
      <c r="G7458" s="367">
        <v>1908.0000000000102</v>
      </c>
      <c r="H7458" s="367">
        <v>106000</v>
      </c>
      <c r="I7458" s="384">
        <v>-6274451.2835434638</v>
      </c>
      <c r="J7458" s="367">
        <v>1908</v>
      </c>
      <c r="K7458" s="367">
        <v>25696.969696969558</v>
      </c>
      <c r="L7458" s="384">
        <v>-119496.36050257493</v>
      </c>
      <c r="M7458" s="367">
        <v>1907.9999999999898</v>
      </c>
      <c r="N7458" s="367">
        <v>424</v>
      </c>
      <c r="O7458" s="384">
        <v>-5417.5507088585982</v>
      </c>
      <c r="P7458" s="367">
        <v>27.666</v>
      </c>
      <c r="Q7458" s="367">
        <v>424</v>
      </c>
      <c r="R7458" s="384">
        <v>649.80529496660688</v>
      </c>
      <c r="S7458" s="367">
        <v>26.712</v>
      </c>
      <c r="T7458" s="367">
        <v>14620.689655172488</v>
      </c>
      <c r="U7458" s="384">
        <v>-192430.99920765753</v>
      </c>
      <c r="V7458" s="367">
        <v>1908.0000000000098</v>
      </c>
      <c r="W7458" s="367">
        <v>706666.66666666488</v>
      </c>
      <c r="X7458" s="384">
        <v>263622.81050797919</v>
      </c>
      <c r="Y7458" s="386">
        <v>1907.9999999999952</v>
      </c>
      <c r="Z7458" s="367"/>
      <c r="AA7458" s="367"/>
      <c r="AB7458" s="367"/>
      <c r="AC7458" s="367"/>
      <c r="AD7458" s="367"/>
      <c r="AE7458" s="367"/>
      <c r="AF7458" s="367"/>
      <c r="AG7458" s="367"/>
      <c r="AH7458" s="367"/>
      <c r="AI7458" s="367"/>
      <c r="AJ7458" s="367"/>
      <c r="AK7458" s="367"/>
      <c r="AL7458" s="367"/>
      <c r="AM7458" s="367"/>
      <c r="AN7458" s="367"/>
      <c r="AO7458" s="367"/>
      <c r="AP7458" s="367"/>
      <c r="AQ7458" s="367"/>
      <c r="AR7458" s="367"/>
      <c r="AS7458" s="367"/>
      <c r="AT7458" s="367"/>
    </row>
    <row r="7459" spans="2:46" ht="13.8">
      <c r="B7459" s="26">
        <v>70.833333333333158</v>
      </c>
      <c r="C7459" s="363">
        <v>1604.2943186085247</v>
      </c>
      <c r="D7459" s="367">
        <v>1912.4999999999952</v>
      </c>
      <c r="E7459" s="367">
        <v>19767.44186046522</v>
      </c>
      <c r="F7459" s="367">
        <v>-522059.41921984282</v>
      </c>
      <c r="G7459" s="367">
        <v>1912.5000000000102</v>
      </c>
      <c r="H7459" s="367">
        <v>106250</v>
      </c>
      <c r="I7459" s="384">
        <v>-6305271.2162796156</v>
      </c>
      <c r="J7459" s="367">
        <v>1912.5</v>
      </c>
      <c r="K7459" s="367">
        <v>25757.575757575618</v>
      </c>
      <c r="L7459" s="384">
        <v>-120819.89918026251</v>
      </c>
      <c r="M7459" s="367">
        <v>1912.4999999999898</v>
      </c>
      <c r="N7459" s="367">
        <v>425</v>
      </c>
      <c r="O7459" s="384">
        <v>-5447.1904253672619</v>
      </c>
      <c r="P7459" s="367">
        <v>27.731250000000003</v>
      </c>
      <c r="Q7459" s="367">
        <v>425</v>
      </c>
      <c r="R7459" s="384">
        <v>643.37950852803453</v>
      </c>
      <c r="S7459" s="367">
        <v>26.774999999999999</v>
      </c>
      <c r="T7459" s="367">
        <v>14655.172413793178</v>
      </c>
      <c r="U7459" s="384">
        <v>-193940.79650002447</v>
      </c>
      <c r="V7459" s="367">
        <v>1912.5000000000098</v>
      </c>
      <c r="W7459" s="367">
        <v>708333.33333333151</v>
      </c>
      <c r="X7459" s="384">
        <v>264205.29555929912</v>
      </c>
      <c r="Y7459" s="386">
        <v>1912.499999999995</v>
      </c>
      <c r="Z7459" s="367"/>
      <c r="AA7459" s="367"/>
      <c r="AB7459" s="367"/>
      <c r="AC7459" s="367"/>
      <c r="AD7459" s="367"/>
      <c r="AE7459" s="367"/>
      <c r="AF7459" s="367"/>
      <c r="AG7459" s="367"/>
      <c r="AH7459" s="367"/>
      <c r="AI7459" s="367"/>
      <c r="AJ7459" s="367"/>
      <c r="AK7459" s="367"/>
      <c r="AL7459" s="367"/>
      <c r="AM7459" s="367"/>
      <c r="AN7459" s="367"/>
      <c r="AO7459" s="367"/>
      <c r="AP7459" s="367"/>
      <c r="AQ7459" s="367"/>
      <c r="AR7459" s="367"/>
      <c r="AS7459" s="367"/>
      <c r="AT7459" s="367"/>
    </row>
    <row r="7460" spans="2:46" ht="13.8">
      <c r="B7460" s="26">
        <v>70.999999999999829</v>
      </c>
      <c r="C7460" s="363">
        <v>1608.0625830272409</v>
      </c>
      <c r="D7460" s="367">
        <v>1916.9999999999955</v>
      </c>
      <c r="E7460" s="367">
        <v>19813.953488372197</v>
      </c>
      <c r="F7460" s="367">
        <v>-524651.89837224386</v>
      </c>
      <c r="G7460" s="367">
        <v>1917.0000000000102</v>
      </c>
      <c r="H7460" s="367">
        <v>106500</v>
      </c>
      <c r="I7460" s="384">
        <v>-6336166.5452443669</v>
      </c>
      <c r="J7460" s="367">
        <v>1917</v>
      </c>
      <c r="K7460" s="367">
        <v>25818.181818181678</v>
      </c>
      <c r="L7460" s="384">
        <v>-122148.34001154426</v>
      </c>
      <c r="M7460" s="367">
        <v>1916.9999999999898</v>
      </c>
      <c r="N7460" s="367">
        <v>426</v>
      </c>
      <c r="O7460" s="384">
        <v>-5476.9094946960213</v>
      </c>
      <c r="P7460" s="367">
        <v>27.796500000000002</v>
      </c>
      <c r="Q7460" s="367">
        <v>426</v>
      </c>
      <c r="R7460" s="384">
        <v>636.91627104900817</v>
      </c>
      <c r="S7460" s="367">
        <v>26.837999999999997</v>
      </c>
      <c r="T7460" s="367">
        <v>14689.655172413868</v>
      </c>
      <c r="U7460" s="384">
        <v>-195455.56297166733</v>
      </c>
      <c r="V7460" s="367">
        <v>1917.0000000000098</v>
      </c>
      <c r="W7460" s="367">
        <v>709999.99999999814</v>
      </c>
      <c r="X7460" s="384">
        <v>264787.59582539438</v>
      </c>
      <c r="Y7460" s="386">
        <v>1916.999999999995</v>
      </c>
      <c r="Z7460" s="367"/>
      <c r="AA7460" s="367"/>
      <c r="AB7460" s="367"/>
      <c r="AC7460" s="367"/>
      <c r="AD7460" s="367"/>
      <c r="AE7460" s="367"/>
      <c r="AF7460" s="367"/>
      <c r="AG7460" s="367"/>
      <c r="AH7460" s="367"/>
      <c r="AI7460" s="367"/>
      <c r="AJ7460" s="367"/>
      <c r="AK7460" s="367"/>
      <c r="AL7460" s="367"/>
      <c r="AM7460" s="367"/>
      <c r="AN7460" s="367"/>
      <c r="AO7460" s="367"/>
      <c r="AP7460" s="367"/>
      <c r="AQ7460" s="367"/>
      <c r="AR7460" s="367"/>
      <c r="AS7460" s="367"/>
      <c r="AT7460" s="367"/>
    </row>
    <row r="7461" spans="2:46" ht="13.8">
      <c r="B7461" s="26">
        <v>71.166666666666501</v>
      </c>
      <c r="C7461" s="363">
        <v>1611.8308167147709</v>
      </c>
      <c r="D7461" s="367">
        <v>1921.4999999999955</v>
      </c>
      <c r="E7461" s="367">
        <v>19860.465116279174</v>
      </c>
      <c r="F7461" s="367">
        <v>-527250.78176900314</v>
      </c>
      <c r="G7461" s="367">
        <v>1921.5000000000102</v>
      </c>
      <c r="H7461" s="367">
        <v>106750</v>
      </c>
      <c r="I7461" s="384">
        <v>-6367137.2704377137</v>
      </c>
      <c r="J7461" s="367">
        <v>1921.5</v>
      </c>
      <c r="K7461" s="367">
        <v>25878.787878787738</v>
      </c>
      <c r="L7461" s="384">
        <v>-123481.68299642022</v>
      </c>
      <c r="M7461" s="367">
        <v>1921.4999999999898</v>
      </c>
      <c r="N7461" s="367">
        <v>427</v>
      </c>
      <c r="O7461" s="384">
        <v>-5506.707916844879</v>
      </c>
      <c r="P7461" s="367">
        <v>27.861750000000001</v>
      </c>
      <c r="Q7461" s="367">
        <v>427</v>
      </c>
      <c r="R7461" s="384">
        <v>630.41558252952723</v>
      </c>
      <c r="S7461" s="367">
        <v>26.901</v>
      </c>
      <c r="T7461" s="367">
        <v>14724.137931034558</v>
      </c>
      <c r="U7461" s="384">
        <v>-196975.2986225861</v>
      </c>
      <c r="V7461" s="367">
        <v>1921.50000000001</v>
      </c>
      <c r="W7461" s="367">
        <v>711666.66666666477</v>
      </c>
      <c r="X7461" s="384">
        <v>265369.7113062648</v>
      </c>
      <c r="Y7461" s="386">
        <v>1921.4999999999948</v>
      </c>
      <c r="Z7461" s="367"/>
      <c r="AA7461" s="367"/>
      <c r="AB7461" s="367"/>
      <c r="AC7461" s="367"/>
      <c r="AD7461" s="367"/>
      <c r="AE7461" s="367"/>
      <c r="AF7461" s="367"/>
      <c r="AG7461" s="367"/>
      <c r="AH7461" s="367"/>
      <c r="AI7461" s="367"/>
      <c r="AJ7461" s="367"/>
      <c r="AK7461" s="367"/>
      <c r="AL7461" s="367"/>
      <c r="AM7461" s="367"/>
      <c r="AN7461" s="367"/>
      <c r="AO7461" s="367"/>
      <c r="AP7461" s="367"/>
      <c r="AQ7461" s="367"/>
      <c r="AR7461" s="367"/>
      <c r="AS7461" s="367"/>
      <c r="AT7461" s="367"/>
    </row>
    <row r="7462" spans="2:46" ht="13.8">
      <c r="B7462" s="26">
        <v>71.333333333333172</v>
      </c>
      <c r="C7462" s="363">
        <v>1615.5990196711145</v>
      </c>
      <c r="D7462" s="367">
        <v>1925.9999999999957</v>
      </c>
      <c r="E7462" s="367">
        <v>19906.976744186151</v>
      </c>
      <c r="F7462" s="367">
        <v>-529856.06941012118</v>
      </c>
      <c r="G7462" s="367">
        <v>1926.0000000000102</v>
      </c>
      <c r="H7462" s="367">
        <v>107000</v>
      </c>
      <c r="I7462" s="384">
        <v>-6398183.3918596581</v>
      </c>
      <c r="J7462" s="367">
        <v>1926</v>
      </c>
      <c r="K7462" s="367">
        <v>25939.393939393798</v>
      </c>
      <c r="L7462" s="384">
        <v>-124819.92813489039</v>
      </c>
      <c r="M7462" s="367">
        <v>1925.9999999999898</v>
      </c>
      <c r="N7462" s="367">
        <v>428</v>
      </c>
      <c r="O7462" s="384">
        <v>-5536.5856918138343</v>
      </c>
      <c r="P7462" s="367">
        <v>27.927</v>
      </c>
      <c r="Q7462" s="367">
        <v>428</v>
      </c>
      <c r="R7462" s="384">
        <v>623.87744296959249</v>
      </c>
      <c r="S7462" s="367">
        <v>26.963999999999999</v>
      </c>
      <c r="T7462" s="367">
        <v>14758.620689655248</v>
      </c>
      <c r="U7462" s="384">
        <v>-198500.00345278066</v>
      </c>
      <c r="V7462" s="367">
        <v>1926.00000000001</v>
      </c>
      <c r="W7462" s="367">
        <v>713333.33333333139</v>
      </c>
      <c r="X7462" s="384">
        <v>265951.64200191054</v>
      </c>
      <c r="Y7462" s="386">
        <v>1925.9999999999948</v>
      </c>
      <c r="Z7462" s="367"/>
      <c r="AA7462" s="367"/>
      <c r="AB7462" s="367"/>
      <c r="AC7462" s="367"/>
      <c r="AD7462" s="367"/>
      <c r="AE7462" s="367"/>
      <c r="AF7462" s="367"/>
      <c r="AG7462" s="367"/>
      <c r="AH7462" s="367"/>
      <c r="AI7462" s="367"/>
      <c r="AJ7462" s="367"/>
      <c r="AK7462" s="367"/>
      <c r="AL7462" s="367"/>
      <c r="AM7462" s="367"/>
      <c r="AN7462" s="367"/>
      <c r="AO7462" s="367"/>
      <c r="AP7462" s="367"/>
      <c r="AQ7462" s="367"/>
      <c r="AR7462" s="367"/>
      <c r="AS7462" s="367"/>
      <c r="AT7462" s="367"/>
    </row>
    <row r="7463" spans="2:46" ht="13.8">
      <c r="B7463" s="26">
        <v>71.499999999999844</v>
      </c>
      <c r="C7463" s="363">
        <v>1619.3671918962714</v>
      </c>
      <c r="D7463" s="367">
        <v>1930.4999999999957</v>
      </c>
      <c r="E7463" s="367">
        <v>19953.488372093128</v>
      </c>
      <c r="F7463" s="367">
        <v>-532467.76129559742</v>
      </c>
      <c r="G7463" s="367">
        <v>1930.5000000000102</v>
      </c>
      <c r="H7463" s="367">
        <v>107250</v>
      </c>
      <c r="I7463" s="384">
        <v>-6429304.909510199</v>
      </c>
      <c r="J7463" s="367">
        <v>1930.5</v>
      </c>
      <c r="K7463" s="367">
        <v>25999.999999999858</v>
      </c>
      <c r="L7463" s="384">
        <v>-126163.07542695473</v>
      </c>
      <c r="M7463" s="367">
        <v>1930.4999999999898</v>
      </c>
      <c r="N7463" s="367">
        <v>429</v>
      </c>
      <c r="O7463" s="384">
        <v>-5566.5428196028879</v>
      </c>
      <c r="P7463" s="367">
        <v>27.992250000000002</v>
      </c>
      <c r="Q7463" s="367">
        <v>429</v>
      </c>
      <c r="R7463" s="384">
        <v>617.30185236920329</v>
      </c>
      <c r="S7463" s="367">
        <v>27.027000000000001</v>
      </c>
      <c r="T7463" s="367">
        <v>14793.103448275939</v>
      </c>
      <c r="U7463" s="384">
        <v>-200029.6774622511</v>
      </c>
      <c r="V7463" s="367">
        <v>1930.50000000001</v>
      </c>
      <c r="W7463" s="367">
        <v>714999.99999999802</v>
      </c>
      <c r="X7463" s="384">
        <v>266533.38791233156</v>
      </c>
      <c r="Y7463" s="386">
        <v>1930.4999999999945</v>
      </c>
      <c r="Z7463" s="367"/>
      <c r="AA7463" s="367"/>
      <c r="AB7463" s="367"/>
      <c r="AC7463" s="367"/>
      <c r="AD7463" s="367"/>
      <c r="AE7463" s="367"/>
      <c r="AF7463" s="367"/>
      <c r="AG7463" s="367"/>
      <c r="AH7463" s="367"/>
      <c r="AI7463" s="367"/>
      <c r="AJ7463" s="367"/>
      <c r="AK7463" s="367"/>
      <c r="AL7463" s="367"/>
      <c r="AM7463" s="367"/>
      <c r="AN7463" s="367"/>
      <c r="AO7463" s="367"/>
      <c r="AP7463" s="367"/>
      <c r="AQ7463" s="367"/>
      <c r="AR7463" s="367"/>
      <c r="AS7463" s="367"/>
      <c r="AT7463" s="367"/>
    </row>
    <row r="7464" spans="2:46" ht="13.8">
      <c r="B7464" s="26">
        <v>71.666666666666515</v>
      </c>
      <c r="C7464" s="363">
        <v>1623.1353333902421</v>
      </c>
      <c r="D7464" s="367">
        <v>1934.9999999999959</v>
      </c>
      <c r="E7464" s="367">
        <v>20000.000000000106</v>
      </c>
      <c r="F7464" s="367">
        <v>-535085.85742543219</v>
      </c>
      <c r="G7464" s="367">
        <v>1935.0000000000102</v>
      </c>
      <c r="H7464" s="367">
        <v>107500</v>
      </c>
      <c r="I7464" s="384">
        <v>-6460501.8233893365</v>
      </c>
      <c r="J7464" s="367">
        <v>1935</v>
      </c>
      <c r="K7464" s="367">
        <v>26060.606060605918</v>
      </c>
      <c r="L7464" s="384">
        <v>-127511.12487261322</v>
      </c>
      <c r="M7464" s="367">
        <v>1934.9999999999895</v>
      </c>
      <c r="N7464" s="367">
        <v>430</v>
      </c>
      <c r="O7464" s="384">
        <v>-5596.579300212039</v>
      </c>
      <c r="P7464" s="367">
        <v>28.057500000000001</v>
      </c>
      <c r="Q7464" s="367">
        <v>430</v>
      </c>
      <c r="R7464" s="384">
        <v>610.68881072836018</v>
      </c>
      <c r="S7464" s="367">
        <v>27.09</v>
      </c>
      <c r="T7464" s="367">
        <v>14827.586206896629</v>
      </c>
      <c r="U7464" s="384">
        <v>-201564.32065099748</v>
      </c>
      <c r="V7464" s="367">
        <v>1935.0000000000102</v>
      </c>
      <c r="W7464" s="367">
        <v>716666.66666666465</v>
      </c>
      <c r="X7464" s="384">
        <v>267114.94903752784</v>
      </c>
      <c r="Y7464" s="386">
        <v>1934.9999999999945</v>
      </c>
      <c r="Z7464" s="367"/>
      <c r="AA7464" s="367"/>
      <c r="AB7464" s="367"/>
      <c r="AC7464" s="367"/>
      <c r="AD7464" s="367"/>
      <c r="AE7464" s="367"/>
      <c r="AF7464" s="367"/>
      <c r="AG7464" s="367"/>
      <c r="AH7464" s="367"/>
      <c r="AI7464" s="367"/>
      <c r="AJ7464" s="367"/>
      <c r="AK7464" s="367"/>
      <c r="AL7464" s="367"/>
      <c r="AM7464" s="367"/>
      <c r="AN7464" s="367"/>
      <c r="AO7464" s="367"/>
      <c r="AP7464" s="367"/>
      <c r="AQ7464" s="367"/>
      <c r="AR7464" s="367"/>
      <c r="AS7464" s="367"/>
      <c r="AT7464" s="367"/>
    </row>
    <row r="7465" spans="2:46" ht="13.8">
      <c r="B7465" s="26">
        <v>71.833333333333186</v>
      </c>
      <c r="C7465" s="363">
        <v>1626.9034441530262</v>
      </c>
      <c r="D7465" s="367">
        <v>1939.4999999999959</v>
      </c>
      <c r="E7465" s="367">
        <v>20046.511627907083</v>
      </c>
      <c r="F7465" s="367">
        <v>-537710.35779962561</v>
      </c>
      <c r="G7465" s="367">
        <v>1939.5000000000102</v>
      </c>
      <c r="H7465" s="367">
        <v>107750</v>
      </c>
      <c r="I7465" s="384">
        <v>-6491774.1334970724</v>
      </c>
      <c r="J7465" s="367">
        <v>1939.5</v>
      </c>
      <c r="K7465" s="367">
        <v>26121.212121211978</v>
      </c>
      <c r="L7465" s="384">
        <v>-128864.07647186596</v>
      </c>
      <c r="M7465" s="367">
        <v>1939.4999999999895</v>
      </c>
      <c r="N7465" s="367">
        <v>431</v>
      </c>
      <c r="O7465" s="384">
        <v>-5626.6951336412876</v>
      </c>
      <c r="P7465" s="367">
        <v>28.12275</v>
      </c>
      <c r="Q7465" s="367">
        <v>431</v>
      </c>
      <c r="R7465" s="384">
        <v>604.03831804706249</v>
      </c>
      <c r="S7465" s="367">
        <v>27.153000000000002</v>
      </c>
      <c r="T7465" s="367">
        <v>14862.068965517319</v>
      </c>
      <c r="U7465" s="384">
        <v>-203103.93301901966</v>
      </c>
      <c r="V7465" s="367">
        <v>1939.5000000000102</v>
      </c>
      <c r="W7465" s="367">
        <v>718333.33333333128</v>
      </c>
      <c r="X7465" s="384">
        <v>267696.32537749945</v>
      </c>
      <c r="Y7465" s="386">
        <v>1939.4999999999945</v>
      </c>
      <c r="Z7465" s="367"/>
      <c r="AA7465" s="367"/>
      <c r="AB7465" s="367"/>
      <c r="AC7465" s="367"/>
      <c r="AD7465" s="367"/>
      <c r="AE7465" s="367"/>
      <c r="AF7465" s="367"/>
      <c r="AG7465" s="367"/>
      <c r="AH7465" s="367"/>
      <c r="AI7465" s="367"/>
      <c r="AJ7465" s="367"/>
      <c r="AK7465" s="367"/>
      <c r="AL7465" s="367"/>
      <c r="AM7465" s="367"/>
      <c r="AN7465" s="367"/>
      <c r="AO7465" s="367"/>
      <c r="AP7465" s="367"/>
      <c r="AQ7465" s="367"/>
      <c r="AR7465" s="367"/>
      <c r="AS7465" s="367"/>
      <c r="AT7465" s="367"/>
    </row>
    <row r="7466" spans="2:46" ht="13.8">
      <c r="B7466" s="26">
        <v>71.999999999999858</v>
      </c>
      <c r="C7466" s="363">
        <v>1630.6715241846236</v>
      </c>
      <c r="D7466" s="367">
        <v>1943.9999999999961</v>
      </c>
      <c r="E7466" s="367">
        <v>20093.02325581406</v>
      </c>
      <c r="F7466" s="367">
        <v>-540341.26241817744</v>
      </c>
      <c r="G7466" s="367">
        <v>1944.0000000000105</v>
      </c>
      <c r="H7466" s="367">
        <v>108000</v>
      </c>
      <c r="I7466" s="384">
        <v>-6523121.8398334039</v>
      </c>
      <c r="J7466" s="367">
        <v>1944</v>
      </c>
      <c r="K7466" s="367">
        <v>26181.818181818038</v>
      </c>
      <c r="L7466" s="384">
        <v>-130221.93022471288</v>
      </c>
      <c r="M7466" s="367">
        <v>1943.9999999999895</v>
      </c>
      <c r="N7466" s="367">
        <v>432</v>
      </c>
      <c r="O7466" s="384">
        <v>-5656.8903198906364</v>
      </c>
      <c r="P7466" s="367">
        <v>28.188000000000002</v>
      </c>
      <c r="Q7466" s="367">
        <v>432</v>
      </c>
      <c r="R7466" s="384">
        <v>597.35037432531146</v>
      </c>
      <c r="S7466" s="367">
        <v>27.215999999999998</v>
      </c>
      <c r="T7466" s="367">
        <v>14896.551724138009</v>
      </c>
      <c r="U7466" s="384">
        <v>-204648.51456631775</v>
      </c>
      <c r="V7466" s="367">
        <v>1944.0000000000102</v>
      </c>
      <c r="W7466" s="367">
        <v>719999.9999999979</v>
      </c>
      <c r="X7466" s="384">
        <v>268277.51693224622</v>
      </c>
      <c r="Y7466" s="386">
        <v>1943.9999999999943</v>
      </c>
      <c r="Z7466" s="367"/>
      <c r="AA7466" s="367"/>
      <c r="AB7466" s="367"/>
      <c r="AC7466" s="367"/>
      <c r="AD7466" s="367"/>
      <c r="AE7466" s="367"/>
      <c r="AF7466" s="367"/>
      <c r="AG7466" s="367"/>
      <c r="AH7466" s="367"/>
      <c r="AI7466" s="367"/>
      <c r="AJ7466" s="367"/>
      <c r="AK7466" s="367"/>
      <c r="AL7466" s="367"/>
      <c r="AM7466" s="367"/>
      <c r="AN7466" s="367"/>
      <c r="AO7466" s="367"/>
      <c r="AP7466" s="367"/>
      <c r="AQ7466" s="367"/>
      <c r="AR7466" s="367"/>
      <c r="AS7466" s="367"/>
      <c r="AT7466" s="367"/>
    </row>
    <row r="7467" spans="2:46" ht="13.8">
      <c r="B7467" s="26">
        <v>72.166666666666529</v>
      </c>
      <c r="C7467" s="363">
        <v>1634.4395734850348</v>
      </c>
      <c r="D7467" s="367">
        <v>1948.4999999999961</v>
      </c>
      <c r="E7467" s="367">
        <v>20139.534883721037</v>
      </c>
      <c r="F7467" s="367">
        <v>-542978.57128108758</v>
      </c>
      <c r="G7467" s="367">
        <v>1948.5000000000105</v>
      </c>
      <c r="H7467" s="367">
        <v>108250</v>
      </c>
      <c r="I7467" s="384">
        <v>-6554544.942398333</v>
      </c>
      <c r="J7467" s="367">
        <v>1948.5</v>
      </c>
      <c r="K7467" s="367">
        <v>26242.424242424098</v>
      </c>
      <c r="L7467" s="384">
        <v>-131584.68613115404</v>
      </c>
      <c r="M7467" s="367">
        <v>1948.4999999999895</v>
      </c>
      <c r="N7467" s="367">
        <v>433</v>
      </c>
      <c r="O7467" s="384">
        <v>-5687.16485896008</v>
      </c>
      <c r="P7467" s="367">
        <v>28.253250000000001</v>
      </c>
      <c r="Q7467" s="367">
        <v>433</v>
      </c>
      <c r="R7467" s="384">
        <v>590.6249795631054</v>
      </c>
      <c r="S7467" s="367">
        <v>27.279</v>
      </c>
      <c r="T7467" s="367">
        <v>14931.0344827587</v>
      </c>
      <c r="U7467" s="384">
        <v>-206198.0652928917</v>
      </c>
      <c r="V7467" s="367">
        <v>1948.5000000000102</v>
      </c>
      <c r="W7467" s="367">
        <v>721666.66666666453</v>
      </c>
      <c r="X7467" s="384">
        <v>268858.52370176831</v>
      </c>
      <c r="Y7467" s="386">
        <v>1948.4999999999943</v>
      </c>
      <c r="Z7467" s="367"/>
      <c r="AA7467" s="367"/>
      <c r="AB7467" s="367"/>
      <c r="AC7467" s="367"/>
      <c r="AD7467" s="367"/>
      <c r="AE7467" s="367"/>
      <c r="AF7467" s="367"/>
      <c r="AG7467" s="367"/>
      <c r="AH7467" s="367"/>
      <c r="AI7467" s="367"/>
      <c r="AJ7467" s="367"/>
      <c r="AK7467" s="367"/>
      <c r="AL7467" s="367"/>
      <c r="AM7467" s="367"/>
      <c r="AN7467" s="367"/>
      <c r="AO7467" s="367"/>
      <c r="AP7467" s="367"/>
      <c r="AQ7467" s="367"/>
      <c r="AR7467" s="367"/>
      <c r="AS7467" s="367"/>
      <c r="AT7467" s="367"/>
    </row>
    <row r="7468" spans="2:46" ht="13.8">
      <c r="B7468" s="26">
        <v>72.333333333333201</v>
      </c>
      <c r="C7468" s="363">
        <v>1638.20759205426</v>
      </c>
      <c r="D7468" s="367">
        <v>1952.9999999999966</v>
      </c>
      <c r="E7468" s="367">
        <v>20186.046511628014</v>
      </c>
      <c r="F7468" s="367">
        <v>-545622.28438835638</v>
      </c>
      <c r="G7468" s="367">
        <v>1953.0000000000105</v>
      </c>
      <c r="H7468" s="367">
        <v>108500</v>
      </c>
      <c r="I7468" s="384">
        <v>-6586043.4411918586</v>
      </c>
      <c r="J7468" s="367">
        <v>1953</v>
      </c>
      <c r="K7468" s="367">
        <v>26303.030303030158</v>
      </c>
      <c r="L7468" s="384">
        <v>-132952.34419118933</v>
      </c>
      <c r="M7468" s="367">
        <v>1952.9999999999895</v>
      </c>
      <c r="N7468" s="367">
        <v>434</v>
      </c>
      <c r="O7468" s="384">
        <v>-5717.5187508496219</v>
      </c>
      <c r="P7468" s="367">
        <v>28.3185</v>
      </c>
      <c r="Q7468" s="367">
        <v>434</v>
      </c>
      <c r="R7468" s="384">
        <v>583.86213376044554</v>
      </c>
      <c r="S7468" s="367">
        <v>27.341999999999999</v>
      </c>
      <c r="T7468" s="367">
        <v>14965.51724137939</v>
      </c>
      <c r="U7468" s="384">
        <v>-207752.58519874155</v>
      </c>
      <c r="V7468" s="367">
        <v>1953.0000000000105</v>
      </c>
      <c r="W7468" s="367">
        <v>723333.33333333116</v>
      </c>
      <c r="X7468" s="384">
        <v>269439.34568606567</v>
      </c>
      <c r="Y7468" s="386">
        <v>1952.9999999999941</v>
      </c>
      <c r="Z7468" s="367"/>
      <c r="AA7468" s="367"/>
      <c r="AB7468" s="367"/>
      <c r="AC7468" s="367"/>
      <c r="AD7468" s="367"/>
      <c r="AE7468" s="367"/>
      <c r="AF7468" s="367"/>
      <c r="AG7468" s="367"/>
      <c r="AH7468" s="367"/>
      <c r="AI7468" s="367"/>
      <c r="AJ7468" s="367"/>
      <c r="AK7468" s="367"/>
      <c r="AL7468" s="367"/>
      <c r="AM7468" s="367"/>
      <c r="AN7468" s="367"/>
      <c r="AO7468" s="367"/>
      <c r="AP7468" s="367"/>
      <c r="AQ7468" s="367"/>
      <c r="AR7468" s="367"/>
      <c r="AS7468" s="367"/>
      <c r="AT7468" s="367"/>
    </row>
    <row r="7469" spans="2:46" ht="13.8">
      <c r="B7469" s="26">
        <v>72.499999999999872</v>
      </c>
      <c r="C7469" s="363">
        <v>1641.9755798922981</v>
      </c>
      <c r="D7469" s="367">
        <v>1957.4999999999966</v>
      </c>
      <c r="E7469" s="367">
        <v>20232.558139534991</v>
      </c>
      <c r="F7469" s="367">
        <v>-548272.40173998359</v>
      </c>
      <c r="G7469" s="367">
        <v>1957.5000000000105</v>
      </c>
      <c r="H7469" s="367">
        <v>108750</v>
      </c>
      <c r="I7469" s="384">
        <v>-6617617.3362139808</v>
      </c>
      <c r="J7469" s="367">
        <v>1957.5</v>
      </c>
      <c r="K7469" s="367">
        <v>26363.636363636218</v>
      </c>
      <c r="L7469" s="384">
        <v>-134324.90440481881</v>
      </c>
      <c r="M7469" s="367">
        <v>1957.4999999999893</v>
      </c>
      <c r="N7469" s="367">
        <v>435</v>
      </c>
      <c r="O7469" s="384">
        <v>-5747.9519955592623</v>
      </c>
      <c r="P7469" s="367">
        <v>28.383749999999999</v>
      </c>
      <c r="Q7469" s="367">
        <v>435</v>
      </c>
      <c r="R7469" s="384">
        <v>577.06183691733133</v>
      </c>
      <c r="S7469" s="367">
        <v>27.405000000000001</v>
      </c>
      <c r="T7469" s="367">
        <v>15000.00000000008</v>
      </c>
      <c r="U7469" s="384">
        <v>-209312.07428386717</v>
      </c>
      <c r="V7469" s="367">
        <v>1957.5000000000105</v>
      </c>
      <c r="W7469" s="367">
        <v>724999.99999999779</v>
      </c>
      <c r="X7469" s="384">
        <v>270019.98288513825</v>
      </c>
      <c r="Y7469" s="386">
        <v>1957.4999999999941</v>
      </c>
      <c r="Z7469" s="367"/>
      <c r="AA7469" s="367"/>
      <c r="AB7469" s="367"/>
      <c r="AC7469" s="367"/>
      <c r="AD7469" s="367"/>
      <c r="AE7469" s="367"/>
      <c r="AF7469" s="367"/>
      <c r="AG7469" s="367"/>
      <c r="AH7469" s="367"/>
      <c r="AI7469" s="367"/>
      <c r="AJ7469" s="367"/>
      <c r="AK7469" s="367"/>
      <c r="AL7469" s="367"/>
      <c r="AM7469" s="367"/>
      <c r="AN7469" s="367"/>
      <c r="AO7469" s="367"/>
      <c r="AP7469" s="367"/>
      <c r="AQ7469" s="367"/>
      <c r="AR7469" s="367"/>
      <c r="AS7469" s="367"/>
      <c r="AT7469" s="367"/>
    </row>
    <row r="7470" spans="2:46" ht="13.8">
      <c r="B7470" s="26">
        <v>72.666666666666544</v>
      </c>
      <c r="C7470" s="363">
        <v>1645.7435369991499</v>
      </c>
      <c r="D7470" s="367">
        <v>1961.9999999999968</v>
      </c>
      <c r="E7470" s="367">
        <v>20279.069767441968</v>
      </c>
      <c r="F7470" s="367">
        <v>-550928.9233359691</v>
      </c>
      <c r="G7470" s="367">
        <v>1962.0000000000105</v>
      </c>
      <c r="H7470" s="367">
        <v>109000</v>
      </c>
      <c r="I7470" s="384">
        <v>-6649266.6274647005</v>
      </c>
      <c r="J7470" s="367">
        <v>1962</v>
      </c>
      <c r="K7470" s="367">
        <v>26424.242424242279</v>
      </c>
      <c r="L7470" s="384">
        <v>-135702.36677204253</v>
      </c>
      <c r="M7470" s="367">
        <v>1961.9999999999893</v>
      </c>
      <c r="N7470" s="367">
        <v>436</v>
      </c>
      <c r="O7470" s="384">
        <v>-5778.4645930890001</v>
      </c>
      <c r="P7470" s="367">
        <v>28.449000000000002</v>
      </c>
      <c r="Q7470" s="367">
        <v>436</v>
      </c>
      <c r="R7470" s="384">
        <v>570.22408903376311</v>
      </c>
      <c r="S7470" s="367">
        <v>27.468</v>
      </c>
      <c r="T7470" s="367">
        <v>15034.48275862077</v>
      </c>
      <c r="U7470" s="384">
        <v>-210876.53254826873</v>
      </c>
      <c r="V7470" s="367">
        <v>1962.0000000000105</v>
      </c>
      <c r="W7470" s="367">
        <v>726666.66666666442</v>
      </c>
      <c r="X7470" s="384">
        <v>270600.43529898609</v>
      </c>
      <c r="Y7470" s="386">
        <v>1961.9999999999939</v>
      </c>
      <c r="Z7470" s="367"/>
      <c r="AA7470" s="367"/>
      <c r="AB7470" s="367"/>
      <c r="AC7470" s="367"/>
      <c r="AD7470" s="367"/>
      <c r="AE7470" s="367"/>
      <c r="AF7470" s="367"/>
      <c r="AG7470" s="367"/>
      <c r="AH7470" s="367"/>
      <c r="AI7470" s="367"/>
      <c r="AJ7470" s="367"/>
      <c r="AK7470" s="367"/>
      <c r="AL7470" s="367"/>
      <c r="AM7470" s="367"/>
      <c r="AN7470" s="367"/>
      <c r="AO7470" s="367"/>
      <c r="AP7470" s="367"/>
      <c r="AQ7470" s="367"/>
      <c r="AR7470" s="367"/>
      <c r="AS7470" s="367"/>
      <c r="AT7470" s="367"/>
    </row>
    <row r="7471" spans="2:46" ht="13.8">
      <c r="B7471" s="26">
        <v>72.833333333333215</v>
      </c>
      <c r="C7471" s="363">
        <v>1649.5114633748153</v>
      </c>
      <c r="D7471" s="367">
        <v>1966.4999999999968</v>
      </c>
      <c r="E7471" s="367">
        <v>20325.581395348945</v>
      </c>
      <c r="F7471" s="367">
        <v>-553591.84917631338</v>
      </c>
      <c r="G7471" s="367">
        <v>1966.5000000000105</v>
      </c>
      <c r="H7471" s="367">
        <v>109250</v>
      </c>
      <c r="I7471" s="384">
        <v>-6680991.3149440186</v>
      </c>
      <c r="J7471" s="367">
        <v>1966.5</v>
      </c>
      <c r="K7471" s="367">
        <v>26484.848484848339</v>
      </c>
      <c r="L7471" s="384">
        <v>-137084.73129286044</v>
      </c>
      <c r="M7471" s="367">
        <v>1966.4999999999893</v>
      </c>
      <c r="N7471" s="367">
        <v>437</v>
      </c>
      <c r="O7471" s="384">
        <v>-5809.0565434388354</v>
      </c>
      <c r="P7471" s="367">
        <v>28.514250000000001</v>
      </c>
      <c r="Q7471" s="367">
        <v>437</v>
      </c>
      <c r="R7471" s="384">
        <v>563.34889010974052</v>
      </c>
      <c r="S7471" s="367">
        <v>27.531000000000002</v>
      </c>
      <c r="T7471" s="367">
        <v>15068.96551724146</v>
      </c>
      <c r="U7471" s="384">
        <v>-212445.95999194615</v>
      </c>
      <c r="V7471" s="367">
        <v>1966.5000000000105</v>
      </c>
      <c r="W7471" s="367">
        <v>728333.33333333104</v>
      </c>
      <c r="X7471" s="384">
        <v>271180.70292760932</v>
      </c>
      <c r="Y7471" s="386">
        <v>1966.4999999999939</v>
      </c>
      <c r="Z7471" s="367"/>
      <c r="AA7471" s="367"/>
      <c r="AB7471" s="367"/>
      <c r="AC7471" s="367"/>
      <c r="AD7471" s="367"/>
      <c r="AE7471" s="367"/>
      <c r="AF7471" s="367"/>
      <c r="AG7471" s="367"/>
      <c r="AH7471" s="367"/>
      <c r="AI7471" s="367"/>
      <c r="AJ7471" s="367"/>
      <c r="AK7471" s="367"/>
      <c r="AL7471" s="367"/>
      <c r="AM7471" s="367"/>
      <c r="AN7471" s="367"/>
      <c r="AO7471" s="367"/>
      <c r="AP7471" s="367"/>
      <c r="AQ7471" s="367"/>
      <c r="AR7471" s="367"/>
      <c r="AS7471" s="367"/>
      <c r="AT7471" s="367"/>
    </row>
    <row r="7472" spans="2:46" ht="13.8">
      <c r="B7472" s="26">
        <v>72.999999999999886</v>
      </c>
      <c r="C7472" s="363">
        <v>1653.2793590192941</v>
      </c>
      <c r="D7472" s="367">
        <v>1970.999999999997</v>
      </c>
      <c r="E7472" s="367">
        <v>20372.093023255922</v>
      </c>
      <c r="F7472" s="367">
        <v>-556261.17926101584</v>
      </c>
      <c r="G7472" s="367">
        <v>1971.0000000000105</v>
      </c>
      <c r="H7472" s="367">
        <v>109500</v>
      </c>
      <c r="I7472" s="384">
        <v>-6712791.3986519314</v>
      </c>
      <c r="J7472" s="367">
        <v>1971</v>
      </c>
      <c r="K7472" s="367">
        <v>26545.454545454399</v>
      </c>
      <c r="L7472" s="384">
        <v>-138471.9979672725</v>
      </c>
      <c r="M7472" s="367">
        <v>1970.9999999999893</v>
      </c>
      <c r="N7472" s="367">
        <v>438</v>
      </c>
      <c r="O7472" s="384">
        <v>-5839.7278466087701</v>
      </c>
      <c r="P7472" s="367">
        <v>28.579499999999999</v>
      </c>
      <c r="Q7472" s="367">
        <v>438</v>
      </c>
      <c r="R7472" s="384">
        <v>556.43624014526404</v>
      </c>
      <c r="S7472" s="367">
        <v>27.594000000000001</v>
      </c>
      <c r="T7472" s="367">
        <v>15103.448275862151</v>
      </c>
      <c r="U7472" s="384">
        <v>-214020.3566148995</v>
      </c>
      <c r="V7472" s="367">
        <v>1971.0000000000107</v>
      </c>
      <c r="W7472" s="367">
        <v>729999.99999999767</v>
      </c>
      <c r="X7472" s="384">
        <v>271760.78577100765</v>
      </c>
      <c r="Y7472" s="386">
        <v>1970.9999999999934</v>
      </c>
      <c r="Z7472" s="367"/>
      <c r="AA7472" s="367"/>
      <c r="AB7472" s="367"/>
      <c r="AC7472" s="367"/>
      <c r="AD7472" s="367"/>
      <c r="AE7472" s="367"/>
      <c r="AF7472" s="367"/>
      <c r="AG7472" s="367"/>
      <c r="AH7472" s="367"/>
      <c r="AI7472" s="367"/>
      <c r="AJ7472" s="367"/>
      <c r="AK7472" s="367"/>
      <c r="AL7472" s="367"/>
      <c r="AM7472" s="367"/>
      <c r="AN7472" s="367"/>
      <c r="AO7472" s="367"/>
      <c r="AP7472" s="367"/>
      <c r="AQ7472" s="367"/>
      <c r="AR7472" s="367"/>
      <c r="AS7472" s="367"/>
      <c r="AT7472" s="367"/>
    </row>
    <row r="7473" spans="2:46" ht="13.8">
      <c r="B7473" s="26">
        <v>73.166666666666558</v>
      </c>
      <c r="C7473" s="363">
        <v>1657.0472239325866</v>
      </c>
      <c r="D7473" s="367">
        <v>1975.499999999997</v>
      </c>
      <c r="E7473" s="367">
        <v>20418.604651162899</v>
      </c>
      <c r="F7473" s="367">
        <v>-558936.91359007696</v>
      </c>
      <c r="G7473" s="367">
        <v>1975.5000000000105</v>
      </c>
      <c r="H7473" s="367">
        <v>109750</v>
      </c>
      <c r="I7473" s="384">
        <v>-6744666.8785884418</v>
      </c>
      <c r="J7473" s="367">
        <v>1975.5</v>
      </c>
      <c r="K7473" s="367">
        <v>26606.060606060459</v>
      </c>
      <c r="L7473" s="384">
        <v>-139864.16679527884</v>
      </c>
      <c r="M7473" s="367">
        <v>1975.4999999999893</v>
      </c>
      <c r="N7473" s="367">
        <v>439</v>
      </c>
      <c r="O7473" s="384">
        <v>-5870.4785025988003</v>
      </c>
      <c r="P7473" s="367">
        <v>28.644749999999998</v>
      </c>
      <c r="Q7473" s="367">
        <v>439</v>
      </c>
      <c r="R7473" s="384">
        <v>549.48613914033365</v>
      </c>
      <c r="S7473" s="367">
        <v>27.656999999999996</v>
      </c>
      <c r="T7473" s="367">
        <v>15137.931034482841</v>
      </c>
      <c r="U7473" s="384">
        <v>-215599.72241712865</v>
      </c>
      <c r="V7473" s="367">
        <v>1975.5000000000107</v>
      </c>
      <c r="W7473" s="367">
        <v>731666.6666666643</v>
      </c>
      <c r="X7473" s="384">
        <v>272340.68382918136</v>
      </c>
      <c r="Y7473" s="386">
        <v>1975.4999999999934</v>
      </c>
      <c r="Z7473" s="367"/>
      <c r="AA7473" s="367"/>
      <c r="AB7473" s="367"/>
      <c r="AC7473" s="367"/>
      <c r="AD7473" s="367"/>
      <c r="AE7473" s="367"/>
      <c r="AF7473" s="367"/>
      <c r="AG7473" s="367"/>
      <c r="AH7473" s="367"/>
      <c r="AI7473" s="367"/>
      <c r="AJ7473" s="367"/>
      <c r="AK7473" s="367"/>
      <c r="AL7473" s="367"/>
      <c r="AM7473" s="367"/>
      <c r="AN7473" s="367"/>
      <c r="AO7473" s="367"/>
      <c r="AP7473" s="367"/>
      <c r="AQ7473" s="367"/>
      <c r="AR7473" s="367"/>
      <c r="AS7473" s="367"/>
      <c r="AT7473" s="367"/>
    </row>
    <row r="7474" spans="2:46" ht="13.8">
      <c r="B7474" s="26">
        <v>73.333333333333229</v>
      </c>
      <c r="C7474" s="363">
        <v>1660.8150581146926</v>
      </c>
      <c r="D7474" s="367">
        <v>1979.9999999999973</v>
      </c>
      <c r="E7474" s="367">
        <v>20465.116279069876</v>
      </c>
      <c r="F7474" s="367">
        <v>-561619.05216349638</v>
      </c>
      <c r="G7474" s="367">
        <v>1980.0000000000105</v>
      </c>
      <c r="H7474" s="367">
        <v>110000</v>
      </c>
      <c r="I7474" s="384">
        <v>-6776617.7547535505</v>
      </c>
      <c r="J7474" s="367">
        <v>1980</v>
      </c>
      <c r="K7474" s="367">
        <v>26666.666666666519</v>
      </c>
      <c r="L7474" s="384">
        <v>-141261.23777687934</v>
      </c>
      <c r="M7474" s="367">
        <v>1979.9999999999893</v>
      </c>
      <c r="N7474" s="367">
        <v>440</v>
      </c>
      <c r="O7474" s="384">
        <v>-5901.3085114089317</v>
      </c>
      <c r="P7474" s="367">
        <v>28.71</v>
      </c>
      <c r="Q7474" s="367">
        <v>440</v>
      </c>
      <c r="R7474" s="384">
        <v>542.49858709494833</v>
      </c>
      <c r="S7474" s="367">
        <v>27.72</v>
      </c>
      <c r="T7474" s="367">
        <v>15172.413793103531</v>
      </c>
      <c r="U7474" s="384">
        <v>-217184.05739863365</v>
      </c>
      <c r="V7474" s="367">
        <v>1980.0000000000107</v>
      </c>
      <c r="W7474" s="367">
        <v>733333.33333333093</v>
      </c>
      <c r="X7474" s="384">
        <v>272920.3971021304</v>
      </c>
      <c r="Y7474" s="386">
        <v>1979.9999999999934</v>
      </c>
      <c r="Z7474" s="367"/>
      <c r="AA7474" s="367"/>
      <c r="AB7474" s="367"/>
      <c r="AC7474" s="367"/>
      <c r="AD7474" s="367"/>
      <c r="AE7474" s="367"/>
      <c r="AF7474" s="367"/>
      <c r="AG7474" s="367"/>
      <c r="AH7474" s="367"/>
      <c r="AI7474" s="367"/>
      <c r="AJ7474" s="367"/>
      <c r="AK7474" s="367"/>
      <c r="AL7474" s="367"/>
      <c r="AM7474" s="367"/>
      <c r="AN7474" s="367"/>
      <c r="AO7474" s="367"/>
      <c r="AP7474" s="367"/>
      <c r="AQ7474" s="367"/>
      <c r="AR7474" s="367"/>
      <c r="AS7474" s="367"/>
      <c r="AT7474" s="367"/>
    </row>
    <row r="7475" spans="2:46" ht="13.8">
      <c r="B7475" s="26">
        <v>73.499999999999901</v>
      </c>
      <c r="C7475" s="363">
        <v>1664.5828615656119</v>
      </c>
      <c r="D7475" s="367">
        <v>1984.4999999999973</v>
      </c>
      <c r="E7475" s="367">
        <v>20511.627906976853</v>
      </c>
      <c r="F7475" s="367">
        <v>-564307.59498127468</v>
      </c>
      <c r="G7475" s="367">
        <v>1984.5000000000107</v>
      </c>
      <c r="H7475" s="367">
        <v>110250</v>
      </c>
      <c r="I7475" s="384">
        <v>-6808644.0271472549</v>
      </c>
      <c r="J7475" s="367">
        <v>1984.5</v>
      </c>
      <c r="K7475" s="367">
        <v>26727.272727272579</v>
      </c>
      <c r="L7475" s="384">
        <v>-142663.21091207393</v>
      </c>
      <c r="M7475" s="367">
        <v>1984.4999999999891</v>
      </c>
      <c r="N7475" s="367">
        <v>441</v>
      </c>
      <c r="O7475" s="384">
        <v>-5932.2178730391588</v>
      </c>
      <c r="P7475" s="367">
        <v>28.77525</v>
      </c>
      <c r="Q7475" s="367">
        <v>441</v>
      </c>
      <c r="R7475" s="384">
        <v>535.47358400910935</v>
      </c>
      <c r="S7475" s="367">
        <v>27.782999999999998</v>
      </c>
      <c r="T7475" s="367">
        <v>15206.896551724221</v>
      </c>
      <c r="U7475" s="384">
        <v>-218773.36155941462</v>
      </c>
      <c r="V7475" s="367">
        <v>1984.5000000000109</v>
      </c>
      <c r="W7475" s="367">
        <v>734999.99999999756</v>
      </c>
      <c r="X7475" s="384">
        <v>273499.9255898546</v>
      </c>
      <c r="Y7475" s="386">
        <v>1984.4999999999932</v>
      </c>
      <c r="Z7475" s="367"/>
      <c r="AA7475" s="367"/>
      <c r="AB7475" s="367"/>
      <c r="AC7475" s="367"/>
      <c r="AD7475" s="367"/>
      <c r="AE7475" s="367"/>
      <c r="AF7475" s="367"/>
      <c r="AG7475" s="367"/>
      <c r="AH7475" s="367"/>
      <c r="AI7475" s="367"/>
      <c r="AJ7475" s="367"/>
      <c r="AK7475" s="367"/>
      <c r="AL7475" s="367"/>
      <c r="AM7475" s="367"/>
      <c r="AN7475" s="367"/>
      <c r="AO7475" s="367"/>
      <c r="AP7475" s="367"/>
      <c r="AQ7475" s="367"/>
      <c r="AR7475" s="367"/>
      <c r="AS7475" s="367"/>
      <c r="AT7475" s="367"/>
    </row>
    <row r="7476" spans="2:46" ht="13.8">
      <c r="B7476" s="26">
        <v>73.666666666666572</v>
      </c>
      <c r="C7476" s="363">
        <v>1668.3506342853452</v>
      </c>
      <c r="D7476" s="367">
        <v>1988.9999999999975</v>
      </c>
      <c r="E7476" s="367">
        <v>20558.13953488383</v>
      </c>
      <c r="F7476" s="367">
        <v>-567002.54204341094</v>
      </c>
      <c r="G7476" s="367">
        <v>1989.0000000000107</v>
      </c>
      <c r="H7476" s="367">
        <v>110500</v>
      </c>
      <c r="I7476" s="384">
        <v>-6840745.6957695559</v>
      </c>
      <c r="J7476" s="367">
        <v>1989</v>
      </c>
      <c r="K7476" s="367">
        <v>26787.878787878639</v>
      </c>
      <c r="L7476" s="384">
        <v>-144070.08620086286</v>
      </c>
      <c r="M7476" s="367">
        <v>1988.9999999999891</v>
      </c>
      <c r="N7476" s="367">
        <v>442</v>
      </c>
      <c r="O7476" s="384">
        <v>-5963.2065874894824</v>
      </c>
      <c r="P7476" s="367">
        <v>28.840499999999999</v>
      </c>
      <c r="Q7476" s="367">
        <v>442</v>
      </c>
      <c r="R7476" s="384">
        <v>528.41112988281577</v>
      </c>
      <c r="S7476" s="367">
        <v>27.846</v>
      </c>
      <c r="T7476" s="367">
        <v>15241.379310344912</v>
      </c>
      <c r="U7476" s="384">
        <v>-220367.63489947139</v>
      </c>
      <c r="V7476" s="367">
        <v>1989.0000000000109</v>
      </c>
      <c r="W7476" s="367">
        <v>736666.66666666418</v>
      </c>
      <c r="X7476" s="384">
        <v>274079.26929235406</v>
      </c>
      <c r="Y7476" s="386">
        <v>1988.9999999999932</v>
      </c>
      <c r="Z7476" s="367"/>
      <c r="AA7476" s="367"/>
      <c r="AB7476" s="367"/>
      <c r="AC7476" s="367"/>
      <c r="AD7476" s="367"/>
      <c r="AE7476" s="367"/>
      <c r="AF7476" s="367"/>
      <c r="AG7476" s="367"/>
      <c r="AH7476" s="367"/>
      <c r="AI7476" s="367"/>
      <c r="AJ7476" s="367"/>
      <c r="AK7476" s="367"/>
      <c r="AL7476" s="367"/>
      <c r="AM7476" s="367"/>
      <c r="AN7476" s="367"/>
      <c r="AO7476" s="367"/>
      <c r="AP7476" s="367"/>
      <c r="AQ7476" s="367"/>
      <c r="AR7476" s="367"/>
      <c r="AS7476" s="367"/>
      <c r="AT7476" s="367"/>
    </row>
    <row r="7477" spans="2:46" ht="13.8">
      <c r="B7477" s="26">
        <v>73.833333333333243</v>
      </c>
      <c r="C7477" s="363">
        <v>1672.1183762738915</v>
      </c>
      <c r="D7477" s="367">
        <v>1993.4999999999975</v>
      </c>
      <c r="E7477" s="367">
        <v>20604.651162790808</v>
      </c>
      <c r="F7477" s="367">
        <v>-569703.89334990608</v>
      </c>
      <c r="G7477" s="367">
        <v>1993.5000000000107</v>
      </c>
      <c r="H7477" s="367">
        <v>110750</v>
      </c>
      <c r="I7477" s="384">
        <v>-6872922.7606204534</v>
      </c>
      <c r="J7477" s="367">
        <v>1993.5</v>
      </c>
      <c r="K7477" s="367">
        <v>26848.484848484699</v>
      </c>
      <c r="L7477" s="384">
        <v>-145481.86364324592</v>
      </c>
      <c r="M7477" s="367">
        <v>1993.4999999999891</v>
      </c>
      <c r="N7477" s="367">
        <v>443</v>
      </c>
      <c r="O7477" s="384">
        <v>-5994.2746547599072</v>
      </c>
      <c r="P7477" s="367">
        <v>28.905750000000001</v>
      </c>
      <c r="Q7477" s="367">
        <v>443</v>
      </c>
      <c r="R7477" s="384">
        <v>521.31122471606841</v>
      </c>
      <c r="S7477" s="367">
        <v>27.908999999999999</v>
      </c>
      <c r="T7477" s="367">
        <v>15275.862068965602</v>
      </c>
      <c r="U7477" s="384">
        <v>-221966.87741880404</v>
      </c>
      <c r="V7477" s="367">
        <v>1993.5000000000109</v>
      </c>
      <c r="W7477" s="367">
        <v>738333.33333333081</v>
      </c>
      <c r="X7477" s="384">
        <v>274658.42820962885</v>
      </c>
      <c r="Y7477" s="386">
        <v>1993.499999999993</v>
      </c>
      <c r="Z7477" s="367"/>
      <c r="AA7477" s="367"/>
      <c r="AB7477" s="367"/>
      <c r="AC7477" s="367"/>
      <c r="AD7477" s="367"/>
      <c r="AE7477" s="367"/>
      <c r="AF7477" s="367"/>
      <c r="AG7477" s="367"/>
      <c r="AH7477" s="367"/>
      <c r="AI7477" s="367"/>
      <c r="AJ7477" s="367"/>
      <c r="AK7477" s="367"/>
      <c r="AL7477" s="367"/>
      <c r="AM7477" s="367"/>
      <c r="AN7477" s="367"/>
      <c r="AO7477" s="367"/>
      <c r="AP7477" s="367"/>
      <c r="AQ7477" s="367"/>
      <c r="AR7477" s="367"/>
      <c r="AS7477" s="367"/>
      <c r="AT7477" s="367"/>
    </row>
    <row r="7478" spans="2:46" ht="13.8">
      <c r="B7478" s="26">
        <v>73.999999999999915</v>
      </c>
      <c r="C7478" s="363">
        <v>1675.8860875312521</v>
      </c>
      <c r="D7478" s="367">
        <v>1997.9999999999977</v>
      </c>
      <c r="E7478" s="367">
        <v>20651.162790697785</v>
      </c>
      <c r="F7478" s="367">
        <v>-572411.64890075941</v>
      </c>
      <c r="G7478" s="367">
        <v>1998.0000000000107</v>
      </c>
      <c r="H7478" s="367">
        <v>111000</v>
      </c>
      <c r="I7478" s="384">
        <v>-6905175.2216999503</v>
      </c>
      <c r="J7478" s="367">
        <v>1998</v>
      </c>
      <c r="K7478" s="367">
        <v>26909.090909090759</v>
      </c>
      <c r="L7478" s="384">
        <v>-146898.54323922316</v>
      </c>
      <c r="M7478" s="367">
        <v>1997.9999999999891</v>
      </c>
      <c r="N7478" s="367">
        <v>444</v>
      </c>
      <c r="O7478" s="384">
        <v>-6025.4220748504276</v>
      </c>
      <c r="P7478" s="367">
        <v>28.971</v>
      </c>
      <c r="Q7478" s="367">
        <v>444</v>
      </c>
      <c r="R7478" s="384">
        <v>514.17386850886646</v>
      </c>
      <c r="S7478" s="367">
        <v>27.972000000000001</v>
      </c>
      <c r="T7478" s="367">
        <v>15310.344827586292</v>
      </c>
      <c r="U7478" s="384">
        <v>-223571.08911741251</v>
      </c>
      <c r="V7478" s="367">
        <v>1998.0000000000109</v>
      </c>
      <c r="W7478" s="367">
        <v>739999.99999999744</v>
      </c>
      <c r="X7478" s="384">
        <v>275237.40234167886</v>
      </c>
      <c r="Y7478" s="386">
        <v>1997.999999999993</v>
      </c>
      <c r="Z7478" s="367"/>
      <c r="AA7478" s="367"/>
      <c r="AB7478" s="367"/>
      <c r="AC7478" s="367"/>
      <c r="AD7478" s="367"/>
      <c r="AE7478" s="367"/>
      <c r="AF7478" s="367"/>
      <c r="AG7478" s="367"/>
      <c r="AH7478" s="367"/>
      <c r="AI7478" s="367"/>
      <c r="AJ7478" s="367"/>
      <c r="AK7478" s="367"/>
      <c r="AL7478" s="367"/>
      <c r="AM7478" s="367"/>
      <c r="AN7478" s="367"/>
      <c r="AO7478" s="367"/>
      <c r="AP7478" s="367"/>
      <c r="AQ7478" s="367"/>
      <c r="AR7478" s="367"/>
      <c r="AS7478" s="367"/>
      <c r="AT7478" s="367"/>
    </row>
    <row r="7479" spans="2:46" ht="13.8">
      <c r="B7479" s="26">
        <v>74.166666666666586</v>
      </c>
      <c r="C7479" s="363">
        <v>1679.6537680574256</v>
      </c>
      <c r="D7479" s="367">
        <v>2002.4999999999977</v>
      </c>
      <c r="E7479" s="367">
        <v>20697.674418604762</v>
      </c>
      <c r="F7479" s="367">
        <v>-575125.80869597138</v>
      </c>
      <c r="G7479" s="367">
        <v>2002.5000000000107</v>
      </c>
      <c r="H7479" s="367">
        <v>111250</v>
      </c>
      <c r="I7479" s="384">
        <v>-6937503.0790080428</v>
      </c>
      <c r="J7479" s="367">
        <v>2002.5</v>
      </c>
      <c r="K7479" s="367">
        <v>26969.696969696819</v>
      </c>
      <c r="L7479" s="384">
        <v>-148320.12498879468</v>
      </c>
      <c r="M7479" s="367">
        <v>2002.4999999999891</v>
      </c>
      <c r="N7479" s="367">
        <v>445</v>
      </c>
      <c r="O7479" s="384">
        <v>-6056.6488477610465</v>
      </c>
      <c r="P7479" s="367">
        <v>29.036249999999999</v>
      </c>
      <c r="Q7479" s="367">
        <v>445</v>
      </c>
      <c r="R7479" s="384">
        <v>506.99906126121073</v>
      </c>
      <c r="S7479" s="367">
        <v>28.035</v>
      </c>
      <c r="T7479" s="367">
        <v>15344.827586206982</v>
      </c>
      <c r="U7479" s="384">
        <v>-225180.26999529704</v>
      </c>
      <c r="V7479" s="367">
        <v>2002.5000000000114</v>
      </c>
      <c r="W7479" s="367">
        <v>741666.66666666407</v>
      </c>
      <c r="X7479" s="384">
        <v>275816.19168850413</v>
      </c>
      <c r="Y7479" s="386">
        <v>2002.4999999999927</v>
      </c>
      <c r="Z7479" s="367"/>
      <c r="AA7479" s="367"/>
      <c r="AB7479" s="367"/>
      <c r="AC7479" s="367"/>
      <c r="AD7479" s="367"/>
      <c r="AE7479" s="367"/>
      <c r="AF7479" s="367"/>
      <c r="AG7479" s="367"/>
      <c r="AH7479" s="367"/>
      <c r="AI7479" s="367"/>
      <c r="AJ7479" s="367"/>
      <c r="AK7479" s="367"/>
      <c r="AL7479" s="367"/>
      <c r="AM7479" s="367"/>
      <c r="AN7479" s="367"/>
      <c r="AO7479" s="367"/>
      <c r="AP7479" s="367"/>
      <c r="AQ7479" s="367"/>
      <c r="AR7479" s="367"/>
      <c r="AS7479" s="367"/>
      <c r="AT7479" s="367"/>
    </row>
    <row r="7480" spans="2:46" ht="13.8">
      <c r="B7480" s="26">
        <v>74.333333333333258</v>
      </c>
      <c r="C7480" s="363">
        <v>1683.4214178524128</v>
      </c>
      <c r="D7480" s="367">
        <v>2006.999999999998</v>
      </c>
      <c r="E7480" s="367">
        <v>20744.186046511739</v>
      </c>
      <c r="F7480" s="367">
        <v>-577846.37273554178</v>
      </c>
      <c r="G7480" s="367">
        <v>2007.0000000000107</v>
      </c>
      <c r="H7480" s="367">
        <v>111500</v>
      </c>
      <c r="I7480" s="384">
        <v>-6969906.332544731</v>
      </c>
      <c r="J7480" s="367">
        <v>2007</v>
      </c>
      <c r="K7480" s="367">
        <v>27030.303030302879</v>
      </c>
      <c r="L7480" s="384">
        <v>-149746.60889196029</v>
      </c>
      <c r="M7480" s="367">
        <v>2006.9999999999891</v>
      </c>
      <c r="N7480" s="367">
        <v>446</v>
      </c>
      <c r="O7480" s="384">
        <v>-6087.9549734917618</v>
      </c>
      <c r="P7480" s="367">
        <v>29.101499999999998</v>
      </c>
      <c r="Q7480" s="367">
        <v>446</v>
      </c>
      <c r="R7480" s="384">
        <v>499.78680297310075</v>
      </c>
      <c r="S7480" s="367">
        <v>28.097999999999999</v>
      </c>
      <c r="T7480" s="367">
        <v>15379.310344827672</v>
      </c>
      <c r="U7480" s="384">
        <v>-226794.42005245731</v>
      </c>
      <c r="V7480" s="367">
        <v>2007.0000000000114</v>
      </c>
      <c r="W7480" s="367">
        <v>743333.33333333069</v>
      </c>
      <c r="X7480" s="384">
        <v>276394.79625010479</v>
      </c>
      <c r="Y7480" s="386">
        <v>2006.9999999999927</v>
      </c>
      <c r="Z7480" s="367"/>
      <c r="AA7480" s="367"/>
      <c r="AB7480" s="367"/>
      <c r="AC7480" s="367"/>
      <c r="AD7480" s="367"/>
      <c r="AE7480" s="367"/>
      <c r="AF7480" s="367"/>
      <c r="AG7480" s="367"/>
      <c r="AH7480" s="367"/>
      <c r="AI7480" s="367"/>
      <c r="AJ7480" s="367"/>
      <c r="AK7480" s="367"/>
      <c r="AL7480" s="367"/>
      <c r="AM7480" s="367"/>
      <c r="AN7480" s="367"/>
      <c r="AO7480" s="367"/>
      <c r="AP7480" s="367"/>
      <c r="AQ7480" s="367"/>
      <c r="AR7480" s="367"/>
      <c r="AS7480" s="367"/>
      <c r="AT7480" s="367"/>
    </row>
    <row r="7481" spans="2:46" ht="13.8">
      <c r="B7481" s="26">
        <v>74.499999999999929</v>
      </c>
      <c r="C7481" s="363">
        <v>1687.1890369162136</v>
      </c>
      <c r="D7481" s="367">
        <v>2011.499999999998</v>
      </c>
      <c r="E7481" s="367">
        <v>20790.697674418716</v>
      </c>
      <c r="F7481" s="367">
        <v>-580573.34101947048</v>
      </c>
      <c r="G7481" s="367">
        <v>2011.5000000000107</v>
      </c>
      <c r="H7481" s="367">
        <v>111750</v>
      </c>
      <c r="I7481" s="384">
        <v>-7002384.9823100166</v>
      </c>
      <c r="J7481" s="367">
        <v>2011.4999999999998</v>
      </c>
      <c r="K7481" s="367">
        <v>27090.909090908939</v>
      </c>
      <c r="L7481" s="384">
        <v>-151177.99494872009</v>
      </c>
      <c r="M7481" s="367">
        <v>2011.4999999999889</v>
      </c>
      <c r="N7481" s="367">
        <v>447</v>
      </c>
      <c r="O7481" s="384">
        <v>-6119.3404520425765</v>
      </c>
      <c r="P7481" s="367">
        <v>29.16675</v>
      </c>
      <c r="Q7481" s="367">
        <v>447</v>
      </c>
      <c r="R7481" s="384">
        <v>492.5370936445367</v>
      </c>
      <c r="S7481" s="367">
        <v>28.160999999999998</v>
      </c>
      <c r="T7481" s="367">
        <v>15413.793103448363</v>
      </c>
      <c r="U7481" s="384">
        <v>-228413.53928889343</v>
      </c>
      <c r="V7481" s="367">
        <v>2011.5000000000114</v>
      </c>
      <c r="W7481" s="367">
        <v>744999.99999999732</v>
      </c>
      <c r="X7481" s="384">
        <v>276973.2160264806</v>
      </c>
      <c r="Y7481" s="386">
        <v>2011.4999999999927</v>
      </c>
      <c r="Z7481" s="367"/>
      <c r="AA7481" s="367"/>
      <c r="AB7481" s="367"/>
      <c r="AC7481" s="367"/>
      <c r="AD7481" s="367"/>
      <c r="AE7481" s="367"/>
      <c r="AF7481" s="367"/>
      <c r="AG7481" s="367"/>
      <c r="AH7481" s="367"/>
      <c r="AI7481" s="367"/>
      <c r="AJ7481" s="367"/>
      <c r="AK7481" s="367"/>
      <c r="AL7481" s="367"/>
      <c r="AM7481" s="367"/>
      <c r="AN7481" s="367"/>
      <c r="AO7481" s="367"/>
      <c r="AP7481" s="367"/>
      <c r="AQ7481" s="367"/>
      <c r="AR7481" s="367"/>
      <c r="AS7481" s="367"/>
      <c r="AT7481" s="367"/>
    </row>
    <row r="7482" spans="2:46" ht="13.8">
      <c r="B7482" s="26">
        <v>74.6666666666666</v>
      </c>
      <c r="C7482" s="363">
        <v>1690.956625248828</v>
      </c>
      <c r="D7482" s="367">
        <v>2015.9999999999982</v>
      </c>
      <c r="E7482" s="367">
        <v>20837.209302325693</v>
      </c>
      <c r="F7482" s="367">
        <v>-583306.71354775783</v>
      </c>
      <c r="G7482" s="367">
        <v>2016.0000000000107</v>
      </c>
      <c r="H7482" s="367">
        <v>112000</v>
      </c>
      <c r="I7482" s="384">
        <v>-7034939.0283038989</v>
      </c>
      <c r="J7482" s="367">
        <v>2015.9999999999998</v>
      </c>
      <c r="K7482" s="367">
        <v>27151.515151514999</v>
      </c>
      <c r="L7482" s="384">
        <v>-152614.28315907414</v>
      </c>
      <c r="M7482" s="367">
        <v>2015.9999999999889</v>
      </c>
      <c r="N7482" s="367">
        <v>448</v>
      </c>
      <c r="O7482" s="384">
        <v>-6150.8052834134887</v>
      </c>
      <c r="P7482" s="367">
        <v>29.231999999999999</v>
      </c>
      <c r="Q7482" s="367">
        <v>448</v>
      </c>
      <c r="R7482" s="384">
        <v>485.24993327551806</v>
      </c>
      <c r="S7482" s="367">
        <v>28.224</v>
      </c>
      <c r="T7482" s="367">
        <v>15448.275862069053</v>
      </c>
      <c r="U7482" s="384">
        <v>-230037.62770460549</v>
      </c>
      <c r="V7482" s="367">
        <v>2016.0000000000116</v>
      </c>
      <c r="W7482" s="367">
        <v>746666.66666666395</v>
      </c>
      <c r="X7482" s="384">
        <v>277551.45101763163</v>
      </c>
      <c r="Y7482" s="386">
        <v>2015.9999999999925</v>
      </c>
      <c r="Z7482" s="367"/>
      <c r="AA7482" s="367"/>
      <c r="AB7482" s="367"/>
      <c r="AC7482" s="367"/>
      <c r="AD7482" s="367"/>
      <c r="AE7482" s="367"/>
      <c r="AF7482" s="367"/>
      <c r="AG7482" s="367"/>
      <c r="AH7482" s="367"/>
      <c r="AI7482" s="367"/>
      <c r="AJ7482" s="367"/>
      <c r="AK7482" s="367"/>
      <c r="AL7482" s="367"/>
      <c r="AM7482" s="367"/>
      <c r="AN7482" s="367"/>
      <c r="AO7482" s="367"/>
      <c r="AP7482" s="367"/>
      <c r="AQ7482" s="367"/>
      <c r="AR7482" s="367"/>
      <c r="AS7482" s="367"/>
      <c r="AT7482" s="367"/>
    </row>
    <row r="7483" spans="2:46" ht="13.8">
      <c r="B7483" s="26">
        <v>74.833333333333272</v>
      </c>
      <c r="C7483" s="363">
        <v>1694.7241828502558</v>
      </c>
      <c r="D7483" s="367">
        <v>2020.4999999999984</v>
      </c>
      <c r="E7483" s="367">
        <v>20883.72093023267</v>
      </c>
      <c r="F7483" s="367">
        <v>-586046.49032040359</v>
      </c>
      <c r="G7483" s="367">
        <v>2020.5000000000107</v>
      </c>
      <c r="H7483" s="367">
        <v>112250</v>
      </c>
      <c r="I7483" s="384">
        <v>-7067568.4705263786</v>
      </c>
      <c r="J7483" s="367">
        <v>2020.4999999999998</v>
      </c>
      <c r="K7483" s="367">
        <v>27212.121212121059</v>
      </c>
      <c r="L7483" s="384">
        <v>-154055.47352302243</v>
      </c>
      <c r="M7483" s="367">
        <v>2020.4999999999889</v>
      </c>
      <c r="N7483" s="367">
        <v>449</v>
      </c>
      <c r="O7483" s="384">
        <v>-6182.3494676044975</v>
      </c>
      <c r="P7483" s="367">
        <v>29.297249999999998</v>
      </c>
      <c r="Q7483" s="367">
        <v>449</v>
      </c>
      <c r="R7483" s="384">
        <v>477.92532186604564</v>
      </c>
      <c r="S7483" s="367">
        <v>28.286999999999999</v>
      </c>
      <c r="T7483" s="367">
        <v>15482.758620689743</v>
      </c>
      <c r="U7483" s="384">
        <v>-231666.68529959334</v>
      </c>
      <c r="V7483" s="367">
        <v>2020.5000000000116</v>
      </c>
      <c r="W7483" s="367">
        <v>748333.33333333058</v>
      </c>
      <c r="X7483" s="384">
        <v>278129.50122355809</v>
      </c>
      <c r="Y7483" s="386">
        <v>2020.4999999999925</v>
      </c>
      <c r="Z7483" s="367"/>
      <c r="AA7483" s="367"/>
      <c r="AB7483" s="367"/>
      <c r="AC7483" s="367"/>
      <c r="AD7483" s="367"/>
      <c r="AE7483" s="367"/>
      <c r="AF7483" s="367"/>
      <c r="AG7483" s="367"/>
      <c r="AH7483" s="367"/>
      <c r="AI7483" s="367"/>
      <c r="AJ7483" s="367"/>
      <c r="AK7483" s="367"/>
      <c r="AL7483" s="367"/>
      <c r="AM7483" s="367"/>
      <c r="AN7483" s="367"/>
      <c r="AO7483" s="367"/>
      <c r="AP7483" s="367"/>
      <c r="AQ7483" s="367"/>
      <c r="AR7483" s="367"/>
      <c r="AS7483" s="367"/>
      <c r="AT7483" s="367"/>
    </row>
    <row r="7484" spans="2:46" ht="13.8">
      <c r="B7484" s="26">
        <v>74.999999999999943</v>
      </c>
      <c r="C7484" s="363">
        <v>1698.4917097204975</v>
      </c>
      <c r="D7484" s="367">
        <v>2024.9999999999986</v>
      </c>
      <c r="E7484" s="367">
        <v>20930.232558139647</v>
      </c>
      <c r="F7484" s="367">
        <v>-588792.67133740801</v>
      </c>
      <c r="G7484" s="367">
        <v>2025.0000000000111</v>
      </c>
      <c r="H7484" s="367">
        <v>112500</v>
      </c>
      <c r="I7484" s="384">
        <v>-7100273.3089774568</v>
      </c>
      <c r="J7484" s="367">
        <v>2024.9999999999998</v>
      </c>
      <c r="K7484" s="367">
        <v>27272.727272727119</v>
      </c>
      <c r="L7484" s="384">
        <v>-155501.56604056485</v>
      </c>
      <c r="M7484" s="367">
        <v>2024.9999999999889</v>
      </c>
      <c r="N7484" s="367">
        <v>450</v>
      </c>
      <c r="O7484" s="384">
        <v>-6213.9730046156074</v>
      </c>
      <c r="P7484" s="367">
        <v>29.362500000000001</v>
      </c>
      <c r="Q7484" s="367">
        <v>450</v>
      </c>
      <c r="R7484" s="384">
        <v>470.56325941611863</v>
      </c>
      <c r="S7484" s="367">
        <v>28.35</v>
      </c>
      <c r="T7484" s="367">
        <v>15517.241379310433</v>
      </c>
      <c r="U7484" s="384">
        <v>-233300.71207385705</v>
      </c>
      <c r="V7484" s="367">
        <v>2025.0000000000116</v>
      </c>
      <c r="W7484" s="367">
        <v>749999.99999999721</v>
      </c>
      <c r="X7484" s="384">
        <v>278707.36664425972</v>
      </c>
      <c r="Y7484" s="386">
        <v>2024.9999999999923</v>
      </c>
      <c r="Z7484" s="367"/>
      <c r="AA7484" s="367"/>
      <c r="AB7484" s="367"/>
      <c r="AC7484" s="367"/>
      <c r="AD7484" s="367"/>
      <c r="AE7484" s="367"/>
      <c r="AF7484" s="367"/>
      <c r="AG7484" s="367"/>
      <c r="AH7484" s="367"/>
      <c r="AI7484" s="367"/>
      <c r="AJ7484" s="367"/>
      <c r="AK7484" s="367"/>
      <c r="AL7484" s="367"/>
      <c r="AM7484" s="367"/>
      <c r="AN7484" s="367"/>
      <c r="AO7484" s="367"/>
      <c r="AP7484" s="367"/>
      <c r="AQ7484" s="367"/>
      <c r="AR7484" s="367"/>
      <c r="AS7484" s="367"/>
      <c r="AT7484" s="367"/>
    </row>
    <row r="7485" spans="2:46" ht="13.8">
      <c r="B7485" s="26">
        <v>75.166666666666615</v>
      </c>
      <c r="C7485" s="363">
        <v>1702.2592058595524</v>
      </c>
      <c r="D7485" s="367">
        <v>2029.4999999999986</v>
      </c>
      <c r="E7485" s="367">
        <v>20976.744186046624</v>
      </c>
      <c r="F7485" s="367">
        <v>-591545.25659877073</v>
      </c>
      <c r="G7485" s="367">
        <v>2029.5000000000111</v>
      </c>
      <c r="H7485" s="367">
        <v>112750</v>
      </c>
      <c r="I7485" s="384">
        <v>-7133053.5436571296</v>
      </c>
      <c r="J7485" s="367">
        <v>2029.4999999999998</v>
      </c>
      <c r="K7485" s="367">
        <v>27333.333333333179</v>
      </c>
      <c r="L7485" s="384">
        <v>-156952.56071170146</v>
      </c>
      <c r="M7485" s="367">
        <v>2029.4999999999889</v>
      </c>
      <c r="N7485" s="367">
        <v>451</v>
      </c>
      <c r="O7485" s="384">
        <v>-6245.6758944468111</v>
      </c>
      <c r="P7485" s="367">
        <v>29.42775</v>
      </c>
      <c r="Q7485" s="367">
        <v>451</v>
      </c>
      <c r="R7485" s="384">
        <v>463.16374592573783</v>
      </c>
      <c r="S7485" s="367">
        <v>28.413</v>
      </c>
      <c r="T7485" s="367">
        <v>15551.724137931124</v>
      </c>
      <c r="U7485" s="384">
        <v>-234939.70802739667</v>
      </c>
      <c r="V7485" s="367">
        <v>2029.5000000000116</v>
      </c>
      <c r="W7485" s="367">
        <v>751666.66666666383</v>
      </c>
      <c r="X7485" s="384">
        <v>279285.04727973661</v>
      </c>
      <c r="Y7485" s="386">
        <v>2029.4999999999923</v>
      </c>
      <c r="Z7485" s="367"/>
      <c r="AA7485" s="367"/>
      <c r="AB7485" s="367"/>
      <c r="AC7485" s="367"/>
      <c r="AD7485" s="367"/>
      <c r="AE7485" s="367"/>
      <c r="AF7485" s="367"/>
      <c r="AG7485" s="367"/>
      <c r="AH7485" s="367"/>
      <c r="AI7485" s="367"/>
      <c r="AJ7485" s="367"/>
      <c r="AK7485" s="367"/>
      <c r="AL7485" s="367"/>
      <c r="AM7485" s="367"/>
      <c r="AN7485" s="367"/>
      <c r="AO7485" s="367"/>
      <c r="AP7485" s="367"/>
      <c r="AQ7485" s="367"/>
      <c r="AR7485" s="367"/>
      <c r="AS7485" s="367"/>
      <c r="AT7485" s="367"/>
    </row>
    <row r="7486" spans="2:46" ht="13.8">
      <c r="B7486" s="26">
        <v>75.333333333333286</v>
      </c>
      <c r="C7486" s="363">
        <v>1706.0266712674206</v>
      </c>
      <c r="D7486" s="367">
        <v>2033.9999999999989</v>
      </c>
      <c r="E7486" s="367">
        <v>21023.255813953601</v>
      </c>
      <c r="F7486" s="367">
        <v>-594304.24610449199</v>
      </c>
      <c r="G7486" s="367">
        <v>2034.0000000000111</v>
      </c>
      <c r="H7486" s="367">
        <v>113000</v>
      </c>
      <c r="I7486" s="384">
        <v>-7165909.1745654009</v>
      </c>
      <c r="J7486" s="367">
        <v>2033.9999999999998</v>
      </c>
      <c r="K7486" s="367">
        <v>27393.939393939239</v>
      </c>
      <c r="L7486" s="384">
        <v>-158408.45753643225</v>
      </c>
      <c r="M7486" s="367">
        <v>2033.9999999999886</v>
      </c>
      <c r="N7486" s="367">
        <v>452</v>
      </c>
      <c r="O7486" s="384">
        <v>-6277.458137098115</v>
      </c>
      <c r="P7486" s="367">
        <v>29.492999999999999</v>
      </c>
      <c r="Q7486" s="367">
        <v>452</v>
      </c>
      <c r="R7486" s="384">
        <v>455.72678139490245</v>
      </c>
      <c r="S7486" s="367">
        <v>28.476000000000003</v>
      </c>
      <c r="T7486" s="367">
        <v>15586.206896551814</v>
      </c>
      <c r="U7486" s="384">
        <v>-236583.6731602122</v>
      </c>
      <c r="V7486" s="367">
        <v>2034.0000000000118</v>
      </c>
      <c r="W7486" s="367">
        <v>753333.33333333046</v>
      </c>
      <c r="X7486" s="384">
        <v>279862.54312998877</v>
      </c>
      <c r="Y7486" s="386">
        <v>2033.999999999992</v>
      </c>
      <c r="Z7486" s="367"/>
      <c r="AA7486" s="367"/>
      <c r="AB7486" s="367"/>
      <c r="AC7486" s="367"/>
      <c r="AD7486" s="367"/>
      <c r="AE7486" s="367"/>
      <c r="AF7486" s="367"/>
      <c r="AG7486" s="367"/>
      <c r="AH7486" s="367"/>
      <c r="AI7486" s="367"/>
      <c r="AJ7486" s="367"/>
      <c r="AK7486" s="367"/>
      <c r="AL7486" s="367"/>
      <c r="AM7486" s="367"/>
      <c r="AN7486" s="367"/>
      <c r="AO7486" s="367"/>
      <c r="AP7486" s="367"/>
      <c r="AQ7486" s="367"/>
      <c r="AR7486" s="367"/>
      <c r="AS7486" s="367"/>
      <c r="AT7486" s="367"/>
    </row>
    <row r="7487" spans="2:46" ht="13.8">
      <c r="B7487" s="26">
        <v>75.499999999999957</v>
      </c>
      <c r="C7487" s="363">
        <v>1709.7941059441027</v>
      </c>
      <c r="D7487" s="367">
        <v>2038.4999999999989</v>
      </c>
      <c r="E7487" s="367">
        <v>21069.767441860578</v>
      </c>
      <c r="F7487" s="367">
        <v>-597069.63985457167</v>
      </c>
      <c r="G7487" s="367">
        <v>2038.5000000000111</v>
      </c>
      <c r="H7487" s="367">
        <v>113250</v>
      </c>
      <c r="I7487" s="384">
        <v>-7198840.2017022688</v>
      </c>
      <c r="J7487" s="367">
        <v>2038.4999999999998</v>
      </c>
      <c r="K7487" s="367">
        <v>27454.545454545299</v>
      </c>
      <c r="L7487" s="384">
        <v>-159869.25651475729</v>
      </c>
      <c r="M7487" s="367">
        <v>2038.4999999999886</v>
      </c>
      <c r="N7487" s="367">
        <v>453</v>
      </c>
      <c r="O7487" s="384">
        <v>-6309.3197325695155</v>
      </c>
      <c r="P7487" s="367">
        <v>29.558249999999997</v>
      </c>
      <c r="Q7487" s="367">
        <v>453</v>
      </c>
      <c r="R7487" s="384">
        <v>448.25236582361373</v>
      </c>
      <c r="S7487" s="367">
        <v>28.538999999999998</v>
      </c>
      <c r="T7487" s="367">
        <v>15620.689655172504</v>
      </c>
      <c r="U7487" s="384">
        <v>-238232.60747230356</v>
      </c>
      <c r="V7487" s="367">
        <v>2038.5000000000118</v>
      </c>
      <c r="W7487" s="367">
        <v>754999.99999999709</v>
      </c>
      <c r="X7487" s="384">
        <v>280439.8541950162</v>
      </c>
      <c r="Y7487" s="386">
        <v>2038.499999999992</v>
      </c>
      <c r="Z7487" s="367"/>
      <c r="AA7487" s="367"/>
      <c r="AB7487" s="367"/>
      <c r="AC7487" s="367"/>
      <c r="AD7487" s="367"/>
      <c r="AE7487" s="367"/>
      <c r="AF7487" s="367"/>
      <c r="AG7487" s="367"/>
      <c r="AH7487" s="367"/>
      <c r="AI7487" s="367"/>
      <c r="AJ7487" s="367"/>
      <c r="AK7487" s="367"/>
      <c r="AL7487" s="367"/>
      <c r="AM7487" s="367"/>
      <c r="AN7487" s="367"/>
      <c r="AO7487" s="367"/>
      <c r="AP7487" s="367"/>
      <c r="AQ7487" s="367"/>
      <c r="AR7487" s="367"/>
      <c r="AS7487" s="367"/>
      <c r="AT7487" s="367"/>
    </row>
    <row r="7488" spans="2:46" ht="13.8">
      <c r="B7488" s="26">
        <v>75.666666666666629</v>
      </c>
      <c r="C7488" s="363">
        <v>1713.5615098895985</v>
      </c>
      <c r="D7488" s="367">
        <v>2042.9999999999991</v>
      </c>
      <c r="E7488" s="367">
        <v>21116.279069767555</v>
      </c>
      <c r="F7488" s="367">
        <v>-599841.43784900964</v>
      </c>
      <c r="G7488" s="367">
        <v>2043.0000000000111</v>
      </c>
      <c r="H7488" s="367">
        <v>113500</v>
      </c>
      <c r="I7488" s="384">
        <v>-7231846.6250677342</v>
      </c>
      <c r="J7488" s="367">
        <v>2042.9999999999998</v>
      </c>
      <c r="K7488" s="367">
        <v>27515.151515151359</v>
      </c>
      <c r="L7488" s="384">
        <v>-161334.95764667651</v>
      </c>
      <c r="M7488" s="367">
        <v>2042.9999999999886</v>
      </c>
      <c r="N7488" s="367">
        <v>454</v>
      </c>
      <c r="O7488" s="384">
        <v>-6341.2606808610153</v>
      </c>
      <c r="P7488" s="367">
        <v>29.6235</v>
      </c>
      <c r="Q7488" s="367">
        <v>454</v>
      </c>
      <c r="R7488" s="384">
        <v>440.74049921187049</v>
      </c>
      <c r="S7488" s="367">
        <v>28.601999999999997</v>
      </c>
      <c r="T7488" s="367">
        <v>15655.172413793194</v>
      </c>
      <c r="U7488" s="384">
        <v>-239886.51096367073</v>
      </c>
      <c r="V7488" s="367">
        <v>2043.0000000000118</v>
      </c>
      <c r="W7488" s="367">
        <v>756666.66666666372</v>
      </c>
      <c r="X7488" s="384">
        <v>281016.98047481891</v>
      </c>
      <c r="Y7488" s="386">
        <v>2042.9999999999918</v>
      </c>
      <c r="Z7488" s="367"/>
      <c r="AA7488" s="367"/>
      <c r="AB7488" s="367"/>
      <c r="AC7488" s="367"/>
      <c r="AD7488" s="367"/>
      <c r="AE7488" s="367"/>
      <c r="AF7488" s="367"/>
      <c r="AG7488" s="367"/>
      <c r="AH7488" s="367"/>
      <c r="AI7488" s="367"/>
      <c r="AJ7488" s="367"/>
      <c r="AK7488" s="367"/>
      <c r="AL7488" s="367"/>
      <c r="AM7488" s="367"/>
      <c r="AN7488" s="367"/>
      <c r="AO7488" s="367"/>
      <c r="AP7488" s="367"/>
      <c r="AQ7488" s="367"/>
      <c r="AR7488" s="367"/>
      <c r="AS7488" s="367"/>
      <c r="AT7488" s="367"/>
    </row>
    <row r="7489" spans="2:46" ht="13.8">
      <c r="B7489" s="26">
        <v>75.8333333333333</v>
      </c>
      <c r="C7489" s="363">
        <v>1717.3288831039074</v>
      </c>
      <c r="D7489" s="367">
        <v>2047.4999999999991</v>
      </c>
      <c r="E7489" s="367">
        <v>21162.790697674533</v>
      </c>
      <c r="F7489" s="367">
        <v>-602619.64008780639</v>
      </c>
      <c r="G7489" s="367">
        <v>2047.5000000000111</v>
      </c>
      <c r="H7489" s="367">
        <v>113750</v>
      </c>
      <c r="I7489" s="384">
        <v>-7264928.4446617961</v>
      </c>
      <c r="J7489" s="367">
        <v>2047.4999999999998</v>
      </c>
      <c r="K7489" s="367">
        <v>27575.75757575742</v>
      </c>
      <c r="L7489" s="384">
        <v>-162805.5609321899</v>
      </c>
      <c r="M7489" s="367">
        <v>2047.4999999999886</v>
      </c>
      <c r="N7489" s="367">
        <v>455</v>
      </c>
      <c r="O7489" s="384">
        <v>-6373.2809819726108</v>
      </c>
      <c r="P7489" s="367">
        <v>29.688749999999999</v>
      </c>
      <c r="Q7489" s="367">
        <v>455</v>
      </c>
      <c r="R7489" s="384">
        <v>433.19118155967254</v>
      </c>
      <c r="S7489" s="367">
        <v>28.664999999999999</v>
      </c>
      <c r="T7489" s="367">
        <v>15689.655172413884</v>
      </c>
      <c r="U7489" s="384">
        <v>-241545.38363431382</v>
      </c>
      <c r="V7489" s="367">
        <v>2047.5000000000118</v>
      </c>
      <c r="W7489" s="367">
        <v>758333.33333333035</v>
      </c>
      <c r="X7489" s="384">
        <v>281593.92196939688</v>
      </c>
      <c r="Y7489" s="386">
        <v>2047.4999999999918</v>
      </c>
      <c r="Z7489" s="367"/>
      <c r="AA7489" s="367"/>
      <c r="AB7489" s="367"/>
      <c r="AC7489" s="367"/>
      <c r="AD7489" s="367"/>
      <c r="AE7489" s="367"/>
      <c r="AF7489" s="367"/>
      <c r="AG7489" s="367"/>
      <c r="AH7489" s="367"/>
      <c r="AI7489" s="367"/>
      <c r="AJ7489" s="367"/>
      <c r="AK7489" s="367"/>
      <c r="AL7489" s="367"/>
      <c r="AM7489" s="367"/>
      <c r="AN7489" s="367"/>
      <c r="AO7489" s="367"/>
      <c r="AP7489" s="367"/>
      <c r="AQ7489" s="367"/>
      <c r="AR7489" s="367"/>
      <c r="AS7489" s="367"/>
      <c r="AT7489" s="367"/>
    </row>
    <row r="7490" spans="2:46" ht="13.8">
      <c r="B7490" s="26">
        <v>75.999999999999972</v>
      </c>
      <c r="C7490" s="363">
        <v>1721.0962255870304</v>
      </c>
      <c r="D7490" s="367">
        <v>2051.9999999999995</v>
      </c>
      <c r="E7490" s="367">
        <v>21209.30232558151</v>
      </c>
      <c r="F7490" s="367">
        <v>-605404.24657096132</v>
      </c>
      <c r="G7490" s="367">
        <v>2052.0000000000109</v>
      </c>
      <c r="H7490" s="367">
        <v>114000</v>
      </c>
      <c r="I7490" s="384">
        <v>-7298085.6604844565</v>
      </c>
      <c r="J7490" s="367">
        <v>2052</v>
      </c>
      <c r="K7490" s="367">
        <v>27636.36363636348</v>
      </c>
      <c r="L7490" s="384">
        <v>-164281.06637129752</v>
      </c>
      <c r="M7490" s="367">
        <v>2051.9999999999886</v>
      </c>
      <c r="N7490" s="367">
        <v>456</v>
      </c>
      <c r="O7490" s="384">
        <v>-6405.3806359043065</v>
      </c>
      <c r="P7490" s="367">
        <v>29.753999999999998</v>
      </c>
      <c r="Q7490" s="367">
        <v>456</v>
      </c>
      <c r="R7490" s="384">
        <v>425.60441286702087</v>
      </c>
      <c r="S7490" s="367">
        <v>28.727999999999998</v>
      </c>
      <c r="T7490" s="367">
        <v>15724.137931034575</v>
      </c>
      <c r="U7490" s="384">
        <v>-243209.22548423294</v>
      </c>
      <c r="V7490" s="367">
        <v>2052.0000000000123</v>
      </c>
      <c r="W7490" s="367">
        <v>759999.99999999697</v>
      </c>
      <c r="X7490" s="384">
        <v>282170.67867875024</v>
      </c>
      <c r="Y7490" s="386">
        <v>2051.9999999999918</v>
      </c>
      <c r="Z7490" s="367"/>
      <c r="AA7490" s="367"/>
      <c r="AB7490" s="367"/>
      <c r="AC7490" s="367"/>
      <c r="AD7490" s="367"/>
      <c r="AE7490" s="367"/>
      <c r="AF7490" s="367"/>
      <c r="AG7490" s="367"/>
      <c r="AH7490" s="367"/>
      <c r="AI7490" s="367"/>
      <c r="AJ7490" s="367"/>
      <c r="AK7490" s="367"/>
      <c r="AL7490" s="367"/>
      <c r="AM7490" s="367"/>
      <c r="AN7490" s="367"/>
      <c r="AO7490" s="367"/>
      <c r="AP7490" s="367"/>
      <c r="AQ7490" s="367"/>
      <c r="AR7490" s="367"/>
      <c r="AS7490" s="367"/>
      <c r="AT7490" s="367"/>
    </row>
    <row r="7491" spans="2:46" ht="13.8">
      <c r="B7491" s="26">
        <v>76.166666666666643</v>
      </c>
      <c r="C7491" s="363">
        <v>1724.8635373389664</v>
      </c>
      <c r="D7491" s="367">
        <v>2056.4999999999995</v>
      </c>
      <c r="E7491" s="367">
        <v>21255.813953488487</v>
      </c>
      <c r="F7491" s="367">
        <v>-608195.25729847467</v>
      </c>
      <c r="G7491" s="367">
        <v>2056.5000000000109</v>
      </c>
      <c r="H7491" s="367">
        <v>114250</v>
      </c>
      <c r="I7491" s="384">
        <v>-7331318.2725357125</v>
      </c>
      <c r="J7491" s="367">
        <v>2056.5</v>
      </c>
      <c r="K7491" s="367">
        <v>27696.96969696954</v>
      </c>
      <c r="L7491" s="384">
        <v>-165761.47396399936</v>
      </c>
      <c r="M7491" s="367">
        <v>2056.4999999999886</v>
      </c>
      <c r="N7491" s="367">
        <v>457</v>
      </c>
      <c r="O7491" s="384">
        <v>-6437.5596426560996</v>
      </c>
      <c r="P7491" s="367">
        <v>29.81925</v>
      </c>
      <c r="Q7491" s="367">
        <v>457</v>
      </c>
      <c r="R7491" s="384">
        <v>417.98019313391455</v>
      </c>
      <c r="S7491" s="367">
        <v>28.791</v>
      </c>
      <c r="T7491" s="367">
        <v>15758.620689655265</v>
      </c>
      <c r="U7491" s="384">
        <v>-244878.03651342777</v>
      </c>
      <c r="V7491" s="367">
        <v>2056.5000000000123</v>
      </c>
      <c r="W7491" s="367">
        <v>761666.6666666636</v>
      </c>
      <c r="X7491" s="384">
        <v>282747.25060287863</v>
      </c>
      <c r="Y7491" s="386">
        <v>2056.4999999999914</v>
      </c>
      <c r="Z7491" s="367"/>
      <c r="AA7491" s="367"/>
      <c r="AB7491" s="367"/>
      <c r="AC7491" s="367"/>
      <c r="AD7491" s="367"/>
      <c r="AE7491" s="367"/>
      <c r="AF7491" s="367"/>
      <c r="AG7491" s="367"/>
      <c r="AH7491" s="367"/>
      <c r="AI7491" s="367"/>
      <c r="AJ7491" s="367"/>
      <c r="AK7491" s="367"/>
      <c r="AL7491" s="367"/>
      <c r="AM7491" s="367"/>
      <c r="AN7491" s="367"/>
      <c r="AO7491" s="367"/>
      <c r="AP7491" s="367"/>
      <c r="AQ7491" s="367"/>
      <c r="AR7491" s="367"/>
      <c r="AS7491" s="367"/>
      <c r="AT7491" s="367"/>
    </row>
    <row r="7492" spans="2:46" ht="13.8">
      <c r="B7492" s="26">
        <v>76.333333333333314</v>
      </c>
      <c r="C7492" s="363">
        <v>1728.6308183597162</v>
      </c>
      <c r="D7492" s="367">
        <v>2060.9999999999995</v>
      </c>
      <c r="E7492" s="367">
        <v>21302.325581395464</v>
      </c>
      <c r="F7492" s="367">
        <v>-610992.67227034713</v>
      </c>
      <c r="G7492" s="367">
        <v>2061.0000000000114</v>
      </c>
      <c r="H7492" s="367">
        <v>114500</v>
      </c>
      <c r="I7492" s="384">
        <v>-7364626.280815565</v>
      </c>
      <c r="J7492" s="367">
        <v>2061</v>
      </c>
      <c r="K7492" s="367">
        <v>27757.5757575756</v>
      </c>
      <c r="L7492" s="384">
        <v>-167246.78371029519</v>
      </c>
      <c r="M7492" s="367">
        <v>2060.9999999999882</v>
      </c>
      <c r="N7492" s="367">
        <v>458</v>
      </c>
      <c r="O7492" s="384">
        <v>-6469.8180022279903</v>
      </c>
      <c r="P7492" s="367">
        <v>29.884499999999999</v>
      </c>
      <c r="Q7492" s="367">
        <v>458</v>
      </c>
      <c r="R7492" s="384">
        <v>410.31852236035456</v>
      </c>
      <c r="S7492" s="367">
        <v>28.853999999999999</v>
      </c>
      <c r="T7492" s="367">
        <v>15793.103448275955</v>
      </c>
      <c r="U7492" s="384">
        <v>-246551.81672189842</v>
      </c>
      <c r="V7492" s="367">
        <v>2061.0000000000123</v>
      </c>
      <c r="W7492" s="367">
        <v>763333.33333333023</v>
      </c>
      <c r="X7492" s="384">
        <v>283323.63774178253</v>
      </c>
      <c r="Y7492" s="386">
        <v>2060.9999999999918</v>
      </c>
      <c r="Z7492" s="367"/>
      <c r="AA7492" s="367"/>
      <c r="AB7492" s="367"/>
      <c r="AC7492" s="367"/>
      <c r="AD7492" s="367"/>
      <c r="AE7492" s="367"/>
      <c r="AF7492" s="367"/>
      <c r="AG7492" s="367"/>
      <c r="AH7492" s="367"/>
      <c r="AI7492" s="367"/>
      <c r="AJ7492" s="367"/>
      <c r="AK7492" s="367"/>
      <c r="AL7492" s="367"/>
      <c r="AM7492" s="367"/>
      <c r="AN7492" s="367"/>
      <c r="AO7492" s="367"/>
      <c r="AP7492" s="367"/>
      <c r="AQ7492" s="367"/>
      <c r="AR7492" s="367"/>
      <c r="AS7492" s="367"/>
      <c r="AT7492" s="367"/>
    </row>
    <row r="7493" spans="2:46" ht="13.8">
      <c r="B7493" s="26">
        <v>76.499999999999986</v>
      </c>
      <c r="C7493" s="363">
        <v>1732.3980686492794</v>
      </c>
      <c r="D7493" s="367">
        <v>2065.4999999999995</v>
      </c>
      <c r="E7493" s="367">
        <v>21348.837209302441</v>
      </c>
      <c r="F7493" s="367">
        <v>-613796.49148657743</v>
      </c>
      <c r="G7493" s="367">
        <v>2065.5000000000114</v>
      </c>
      <c r="H7493" s="367">
        <v>114750</v>
      </c>
      <c r="I7493" s="384">
        <v>-7398009.6853240142</v>
      </c>
      <c r="J7493" s="367">
        <v>2065.5</v>
      </c>
      <c r="K7493" s="367">
        <v>27818.18181818166</v>
      </c>
      <c r="L7493" s="384">
        <v>-168736.99561018535</v>
      </c>
      <c r="M7493" s="367">
        <v>2065.4999999999882</v>
      </c>
      <c r="N7493" s="367">
        <v>459</v>
      </c>
      <c r="O7493" s="384">
        <v>-6502.1557146199775</v>
      </c>
      <c r="P7493" s="367">
        <v>29.949749999999998</v>
      </c>
      <c r="Q7493" s="367">
        <v>459</v>
      </c>
      <c r="R7493" s="384">
        <v>402.61940054633999</v>
      </c>
      <c r="S7493" s="367">
        <v>28.917000000000002</v>
      </c>
      <c r="T7493" s="367">
        <v>15827.586206896645</v>
      </c>
      <c r="U7493" s="384">
        <v>-248230.56610964501</v>
      </c>
      <c r="V7493" s="367">
        <v>2065.5000000000123</v>
      </c>
      <c r="W7493" s="367">
        <v>764999.99999999686</v>
      </c>
      <c r="X7493" s="384">
        <v>283899.84009546152</v>
      </c>
      <c r="Y7493" s="386">
        <v>2065.4999999999914</v>
      </c>
      <c r="Z7493" s="367"/>
      <c r="AA7493" s="367"/>
      <c r="AB7493" s="367"/>
      <c r="AC7493" s="367"/>
      <c r="AD7493" s="367"/>
      <c r="AE7493" s="367"/>
      <c r="AF7493" s="367"/>
      <c r="AG7493" s="367"/>
      <c r="AH7493" s="367"/>
      <c r="AI7493" s="367"/>
      <c r="AJ7493" s="367"/>
      <c r="AK7493" s="367"/>
      <c r="AL7493" s="367"/>
      <c r="AM7493" s="367"/>
      <c r="AN7493" s="367"/>
      <c r="AO7493" s="367"/>
      <c r="AP7493" s="367"/>
      <c r="AQ7493" s="367"/>
      <c r="AR7493" s="367"/>
      <c r="AS7493" s="367"/>
      <c r="AT7493" s="367"/>
    </row>
    <row r="7494" spans="2:46" ht="13.8">
      <c r="B7494" s="26">
        <v>76.666666666666657</v>
      </c>
      <c r="C7494" s="363">
        <v>1736.1652882076562</v>
      </c>
      <c r="D7494" s="367">
        <v>2070</v>
      </c>
      <c r="E7494" s="367">
        <v>21395.348837209418</v>
      </c>
      <c r="F7494" s="367">
        <v>-616606.71494716639</v>
      </c>
      <c r="G7494" s="367">
        <v>2070.0000000000114</v>
      </c>
      <c r="H7494" s="367">
        <v>115000</v>
      </c>
      <c r="I7494" s="384">
        <v>-7431468.4860610608</v>
      </c>
      <c r="J7494" s="367">
        <v>2070</v>
      </c>
      <c r="K7494" s="367">
        <v>27878.78787878772</v>
      </c>
      <c r="L7494" s="384">
        <v>-170232.10966366975</v>
      </c>
      <c r="M7494" s="367">
        <v>2069.9999999999882</v>
      </c>
      <c r="N7494" s="367">
        <v>460</v>
      </c>
      <c r="O7494" s="384">
        <v>-6534.5727798320622</v>
      </c>
      <c r="P7494" s="367">
        <v>30.014999999999997</v>
      </c>
      <c r="Q7494" s="367">
        <v>460</v>
      </c>
      <c r="R7494" s="384">
        <v>394.88282769187202</v>
      </c>
      <c r="S7494" s="367">
        <v>28.979999999999997</v>
      </c>
      <c r="T7494" s="367">
        <v>15862.068965517336</v>
      </c>
      <c r="U7494" s="384">
        <v>-249914.28467666745</v>
      </c>
      <c r="V7494" s="367">
        <v>2070.0000000000123</v>
      </c>
      <c r="W7494" s="367">
        <v>766666.66666666348</v>
      </c>
      <c r="X7494" s="384">
        <v>284475.8576639159</v>
      </c>
      <c r="Y7494" s="386">
        <v>2069.9999999999914</v>
      </c>
      <c r="Z7494" s="367"/>
      <c r="AA7494" s="367"/>
      <c r="AB7494" s="367"/>
      <c r="AC7494" s="367"/>
      <c r="AD7494" s="367"/>
      <c r="AE7494" s="367"/>
      <c r="AF7494" s="367"/>
      <c r="AG7494" s="367"/>
      <c r="AH7494" s="367"/>
      <c r="AI7494" s="367"/>
      <c r="AJ7494" s="367"/>
      <c r="AK7494" s="367"/>
      <c r="AL7494" s="367"/>
      <c r="AM7494" s="367"/>
      <c r="AN7494" s="367"/>
      <c r="AO7494" s="367"/>
      <c r="AP7494" s="367"/>
      <c r="AQ7494" s="367"/>
      <c r="AR7494" s="367"/>
      <c r="AS7494" s="367"/>
      <c r="AT7494" s="367"/>
    </row>
    <row r="7495" spans="2:46" ht="13.8">
      <c r="B7495" s="26">
        <v>76.833333333333329</v>
      </c>
      <c r="C7495" s="363">
        <v>1739.9324770348467</v>
      </c>
      <c r="D7495" s="367">
        <v>2074.5</v>
      </c>
      <c r="E7495" s="367">
        <v>21441.860465116395</v>
      </c>
      <c r="F7495" s="367">
        <v>-619423.34265211388</v>
      </c>
      <c r="G7495" s="367">
        <v>2074.5000000000114</v>
      </c>
      <c r="H7495" s="367">
        <v>115250</v>
      </c>
      <c r="I7495" s="384">
        <v>-7465002.6830267059</v>
      </c>
      <c r="J7495" s="367">
        <v>2074.5</v>
      </c>
      <c r="K7495" s="367">
        <v>27939.39393939378</v>
      </c>
      <c r="L7495" s="384">
        <v>-171732.12587074834</v>
      </c>
      <c r="M7495" s="367">
        <v>2074.4999999999882</v>
      </c>
      <c r="N7495" s="367">
        <v>461</v>
      </c>
      <c r="O7495" s="384">
        <v>-6567.0691978642499</v>
      </c>
      <c r="P7495" s="367">
        <v>30.080250000000003</v>
      </c>
      <c r="Q7495" s="367">
        <v>461</v>
      </c>
      <c r="R7495" s="384">
        <v>387.10880379694908</v>
      </c>
      <c r="S7495" s="367">
        <v>29.042999999999999</v>
      </c>
      <c r="T7495" s="367">
        <v>15896.551724138026</v>
      </c>
      <c r="U7495" s="384">
        <v>-251602.97242296574</v>
      </c>
      <c r="V7495" s="367">
        <v>2074.5000000000123</v>
      </c>
      <c r="W7495" s="367">
        <v>768333.33333333011</v>
      </c>
      <c r="X7495" s="384">
        <v>285051.69044714537</v>
      </c>
      <c r="Y7495" s="386">
        <v>2074.4999999999909</v>
      </c>
      <c r="Z7495" s="367"/>
      <c r="AA7495" s="367"/>
      <c r="AB7495" s="367"/>
      <c r="AC7495" s="367"/>
      <c r="AD7495" s="367"/>
      <c r="AE7495" s="367"/>
      <c r="AF7495" s="367"/>
      <c r="AG7495" s="367"/>
      <c r="AH7495" s="367"/>
      <c r="AI7495" s="367"/>
      <c r="AJ7495" s="367"/>
      <c r="AK7495" s="367"/>
      <c r="AL7495" s="367"/>
      <c r="AM7495" s="367"/>
      <c r="AN7495" s="367"/>
      <c r="AO7495" s="367"/>
      <c r="AP7495" s="367"/>
      <c r="AQ7495" s="367"/>
      <c r="AR7495" s="367"/>
      <c r="AS7495" s="367"/>
      <c r="AT7495" s="367"/>
    </row>
    <row r="7496" spans="2:46" ht="13.8">
      <c r="B7496" s="26">
        <v>77</v>
      </c>
      <c r="C7496" s="363">
        <v>1743.6996351308505</v>
      </c>
      <c r="D7496" s="367">
        <v>2079</v>
      </c>
      <c r="E7496" s="367">
        <v>21488.372093023372</v>
      </c>
      <c r="F7496" s="367">
        <v>-622246.37460141978</v>
      </c>
      <c r="G7496" s="367">
        <v>2079.0000000000114</v>
      </c>
      <c r="H7496" s="367">
        <v>115500</v>
      </c>
      <c r="I7496" s="384">
        <v>-7498612.2762209456</v>
      </c>
      <c r="J7496" s="367">
        <v>2079</v>
      </c>
      <c r="K7496" s="367">
        <v>27999.99999999984</v>
      </c>
      <c r="L7496" s="384">
        <v>-173237.04423142114</v>
      </c>
      <c r="M7496" s="367">
        <v>2078.9999999999882</v>
      </c>
      <c r="N7496" s="367">
        <v>462</v>
      </c>
      <c r="O7496" s="384">
        <v>-6599.6449687165305</v>
      </c>
      <c r="P7496" s="367">
        <v>30.145500000000002</v>
      </c>
      <c r="Q7496" s="367">
        <v>462</v>
      </c>
      <c r="R7496" s="384">
        <v>379.2973288615724</v>
      </c>
      <c r="S7496" s="367">
        <v>29.105999999999998</v>
      </c>
      <c r="T7496" s="367">
        <v>15931.034482758716</v>
      </c>
      <c r="U7496" s="384">
        <v>-253296.62934853989</v>
      </c>
      <c r="V7496" s="367">
        <v>2079.0000000000123</v>
      </c>
      <c r="W7496" s="367">
        <v>769999.99999999674</v>
      </c>
      <c r="X7496" s="384">
        <v>285627.33844515029</v>
      </c>
      <c r="Y7496" s="386">
        <v>2078.9999999999909</v>
      </c>
      <c r="Z7496" s="367"/>
      <c r="AA7496" s="367"/>
      <c r="AB7496" s="367"/>
      <c r="AC7496" s="367"/>
      <c r="AD7496" s="367"/>
      <c r="AE7496" s="367"/>
      <c r="AF7496" s="367"/>
      <c r="AG7496" s="367"/>
      <c r="AH7496" s="367"/>
      <c r="AI7496" s="367"/>
      <c r="AJ7496" s="367"/>
      <c r="AK7496" s="367"/>
      <c r="AL7496" s="367"/>
      <c r="AM7496" s="367"/>
      <c r="AN7496" s="367"/>
      <c r="AO7496" s="367"/>
      <c r="AP7496" s="367"/>
      <c r="AQ7496" s="367"/>
      <c r="AR7496" s="367"/>
      <c r="AS7496" s="367"/>
      <c r="AT7496" s="367"/>
    </row>
    <row r="7497" spans="2:46" ht="13.8">
      <c r="B7497" s="26">
        <v>77.166666666666671</v>
      </c>
      <c r="C7497" s="363">
        <v>1747.4667624956678</v>
      </c>
      <c r="D7497" s="367">
        <v>2083.5</v>
      </c>
      <c r="E7497" s="367">
        <v>21534.883720930349</v>
      </c>
      <c r="F7497" s="367">
        <v>-625075.81079508422</v>
      </c>
      <c r="G7497" s="367">
        <v>2083.5000000000114</v>
      </c>
      <c r="H7497" s="367">
        <v>115750</v>
      </c>
      <c r="I7497" s="384">
        <v>-7532297.2656437838</v>
      </c>
      <c r="J7497" s="367">
        <v>2083.5</v>
      </c>
      <c r="K7497" s="367">
        <v>28060.6060606059</v>
      </c>
      <c r="L7497" s="384">
        <v>-174746.8647456881</v>
      </c>
      <c r="M7497" s="367">
        <v>2083.4999999999882</v>
      </c>
      <c r="N7497" s="367">
        <v>463</v>
      </c>
      <c r="O7497" s="384">
        <v>-6632.3000923889103</v>
      </c>
      <c r="P7497" s="367">
        <v>30.210750000000001</v>
      </c>
      <c r="Q7497" s="367">
        <v>463</v>
      </c>
      <c r="R7497" s="384">
        <v>371.44840288574102</v>
      </c>
      <c r="S7497" s="367">
        <v>29.169</v>
      </c>
      <c r="T7497" s="367">
        <v>15965.517241379406</v>
      </c>
      <c r="U7497" s="384">
        <v>-254995.25545339013</v>
      </c>
      <c r="V7497" s="367">
        <v>2083.5000000000127</v>
      </c>
      <c r="W7497" s="367">
        <v>771666.66666666337</v>
      </c>
      <c r="X7497" s="384">
        <v>286202.80165793042</v>
      </c>
      <c r="Y7497" s="386">
        <v>2083.4999999999909</v>
      </c>
      <c r="Z7497" s="367"/>
      <c r="AA7497" s="367"/>
      <c r="AB7497" s="367"/>
      <c r="AC7497" s="367"/>
      <c r="AD7497" s="367"/>
      <c r="AE7497" s="367"/>
      <c r="AF7497" s="367"/>
      <c r="AG7497" s="367"/>
      <c r="AH7497" s="367"/>
      <c r="AI7497" s="367"/>
      <c r="AJ7497" s="367"/>
      <c r="AK7497" s="367"/>
      <c r="AL7497" s="367"/>
      <c r="AM7497" s="367"/>
      <c r="AN7497" s="367"/>
      <c r="AO7497" s="367"/>
      <c r="AP7497" s="367"/>
      <c r="AQ7497" s="367"/>
      <c r="AR7497" s="367"/>
      <c r="AS7497" s="367"/>
      <c r="AT7497" s="367"/>
    </row>
    <row r="7498" spans="2:46" ht="13.8">
      <c r="B7498" s="26">
        <v>77.333333333333343</v>
      </c>
      <c r="C7498" s="363">
        <v>1751.2338591292992</v>
      </c>
      <c r="D7498" s="367">
        <v>2088.0000000000005</v>
      </c>
      <c r="E7498" s="367">
        <v>21581.395348837326</v>
      </c>
      <c r="F7498" s="367">
        <v>-627911.65123310685</v>
      </c>
      <c r="G7498" s="367">
        <v>2088.0000000000114</v>
      </c>
      <c r="H7498" s="367">
        <v>116000</v>
      </c>
      <c r="I7498" s="384">
        <v>-7566057.6512952177</v>
      </c>
      <c r="J7498" s="367">
        <v>2088</v>
      </c>
      <c r="K7498" s="367">
        <v>28121.21212121196</v>
      </c>
      <c r="L7498" s="384">
        <v>-176261.58741354928</v>
      </c>
      <c r="M7498" s="367">
        <v>2087.9999999999882</v>
      </c>
      <c r="N7498" s="367">
        <v>464</v>
      </c>
      <c r="O7498" s="384">
        <v>-6665.0345688813868</v>
      </c>
      <c r="P7498" s="367">
        <v>30.276</v>
      </c>
      <c r="Q7498" s="367">
        <v>464</v>
      </c>
      <c r="R7498" s="384">
        <v>363.56202586945597</v>
      </c>
      <c r="S7498" s="367">
        <v>29.231999999999999</v>
      </c>
      <c r="T7498" s="367">
        <v>16000.000000000096</v>
      </c>
      <c r="U7498" s="384">
        <v>-256698.85073751604</v>
      </c>
      <c r="V7498" s="367">
        <v>2088.0000000000127</v>
      </c>
      <c r="W7498" s="367">
        <v>773333.33333333</v>
      </c>
      <c r="X7498" s="384">
        <v>286778.08008548582</v>
      </c>
      <c r="Y7498" s="386">
        <v>2087.9999999999909</v>
      </c>
      <c r="Z7498" s="367"/>
      <c r="AA7498" s="367"/>
      <c r="AB7498" s="367"/>
      <c r="AC7498" s="367"/>
      <c r="AD7498" s="367"/>
      <c r="AE7498" s="367"/>
      <c r="AF7498" s="367"/>
      <c r="AG7498" s="367"/>
      <c r="AH7498" s="367"/>
      <c r="AI7498" s="367"/>
      <c r="AJ7498" s="367"/>
      <c r="AK7498" s="367"/>
      <c r="AL7498" s="367"/>
      <c r="AM7498" s="367"/>
      <c r="AN7498" s="367"/>
      <c r="AO7498" s="367"/>
      <c r="AP7498" s="367"/>
      <c r="AQ7498" s="367"/>
      <c r="AR7498" s="367"/>
      <c r="AS7498" s="367"/>
      <c r="AT7498" s="367"/>
    </row>
    <row r="7499" spans="2:46" ht="13.8">
      <c r="B7499" s="26">
        <v>77.500000000000014</v>
      </c>
      <c r="C7499" s="363">
        <v>1755.0009250317437</v>
      </c>
      <c r="D7499" s="367">
        <v>2092.5000000000005</v>
      </c>
      <c r="E7499" s="367">
        <v>21627.906976744303</v>
      </c>
      <c r="F7499" s="367">
        <v>-630753.89591548813</v>
      </c>
      <c r="G7499" s="367">
        <v>2092.5000000000114</v>
      </c>
      <c r="H7499" s="367">
        <v>116250</v>
      </c>
      <c r="I7499" s="384">
        <v>-7599893.433175249</v>
      </c>
      <c r="J7499" s="367">
        <v>2092.5</v>
      </c>
      <c r="K7499" s="367">
        <v>28181.81818181802</v>
      </c>
      <c r="L7499" s="384">
        <v>-177781.21223500467</v>
      </c>
      <c r="M7499" s="367">
        <v>2092.4999999999882</v>
      </c>
      <c r="N7499" s="367">
        <v>465</v>
      </c>
      <c r="O7499" s="384">
        <v>-6697.8483981939626</v>
      </c>
      <c r="P7499" s="367">
        <v>30.341250000000002</v>
      </c>
      <c r="Q7499" s="367">
        <v>465</v>
      </c>
      <c r="R7499" s="384">
        <v>355.63819781271627</v>
      </c>
      <c r="S7499" s="367">
        <v>29.295000000000002</v>
      </c>
      <c r="T7499" s="367">
        <v>16034.482758620787</v>
      </c>
      <c r="U7499" s="384">
        <v>-258407.41520091784</v>
      </c>
      <c r="V7499" s="367">
        <v>2092.5000000000127</v>
      </c>
      <c r="W7499" s="367">
        <v>774999.99999999662</v>
      </c>
      <c r="X7499" s="384">
        <v>287353.17372781655</v>
      </c>
      <c r="Y7499" s="386">
        <v>2092.4999999999909</v>
      </c>
      <c r="Z7499" s="367"/>
      <c r="AA7499" s="367"/>
      <c r="AB7499" s="367"/>
      <c r="AC7499" s="367"/>
      <c r="AD7499" s="367"/>
      <c r="AE7499" s="367"/>
      <c r="AF7499" s="367"/>
      <c r="AG7499" s="367"/>
      <c r="AH7499" s="367"/>
      <c r="AI7499" s="367"/>
      <c r="AJ7499" s="367"/>
      <c r="AK7499" s="367"/>
      <c r="AL7499" s="367"/>
      <c r="AM7499" s="367"/>
      <c r="AN7499" s="367"/>
      <c r="AO7499" s="367"/>
      <c r="AP7499" s="367"/>
      <c r="AQ7499" s="367"/>
      <c r="AR7499" s="367"/>
      <c r="AS7499" s="367"/>
      <c r="AT7499" s="367"/>
    </row>
    <row r="7500" spans="2:46" ht="13.8">
      <c r="B7500" s="26">
        <v>77.666666666666686</v>
      </c>
      <c r="C7500" s="363">
        <v>1758.7679602030014</v>
      </c>
      <c r="D7500" s="367">
        <v>2097.0000000000005</v>
      </c>
      <c r="E7500" s="367">
        <v>21674.41860465128</v>
      </c>
      <c r="F7500" s="367">
        <v>-633602.54484222794</v>
      </c>
      <c r="G7500" s="367">
        <v>2097.0000000000114</v>
      </c>
      <c r="H7500" s="367">
        <v>116500</v>
      </c>
      <c r="I7500" s="384">
        <v>-7633804.6112838779</v>
      </c>
      <c r="J7500" s="367">
        <v>2097</v>
      </c>
      <c r="K7500" s="367">
        <v>28242.42424242408</v>
      </c>
      <c r="L7500" s="384">
        <v>-179305.73921005422</v>
      </c>
      <c r="M7500" s="367">
        <v>2096.9999999999882</v>
      </c>
      <c r="N7500" s="367">
        <v>466</v>
      </c>
      <c r="O7500" s="384">
        <v>-6730.7415803266349</v>
      </c>
      <c r="P7500" s="367">
        <v>30.406500000000001</v>
      </c>
      <c r="Q7500" s="367">
        <v>466</v>
      </c>
      <c r="R7500" s="384">
        <v>347.67691871552285</v>
      </c>
      <c r="S7500" s="367">
        <v>29.358000000000001</v>
      </c>
      <c r="T7500" s="367">
        <v>16068.965517241477</v>
      </c>
      <c r="U7500" s="384">
        <v>-260120.94884359546</v>
      </c>
      <c r="V7500" s="367">
        <v>2097.0000000000127</v>
      </c>
      <c r="W7500" s="367">
        <v>776666.66666666325</v>
      </c>
      <c r="X7500" s="384">
        <v>287928.08258492243</v>
      </c>
      <c r="Y7500" s="386">
        <v>2096.9999999999905</v>
      </c>
      <c r="Z7500" s="367"/>
      <c r="AA7500" s="367"/>
      <c r="AB7500" s="367"/>
      <c r="AC7500" s="367"/>
      <c r="AD7500" s="367"/>
      <c r="AE7500" s="367"/>
      <c r="AF7500" s="367"/>
      <c r="AG7500" s="367"/>
      <c r="AH7500" s="367"/>
      <c r="AI7500" s="367"/>
      <c r="AJ7500" s="367"/>
      <c r="AK7500" s="367"/>
      <c r="AL7500" s="367"/>
      <c r="AM7500" s="367"/>
      <c r="AN7500" s="367"/>
      <c r="AO7500" s="367"/>
      <c r="AP7500" s="367"/>
      <c r="AQ7500" s="367"/>
      <c r="AR7500" s="367"/>
      <c r="AS7500" s="367"/>
      <c r="AT7500" s="367"/>
    </row>
    <row r="7501" spans="2:46" ht="13.8">
      <c r="B7501" s="26">
        <v>77.833333333333357</v>
      </c>
      <c r="C7501" s="363">
        <v>1762.534964643073</v>
      </c>
      <c r="D7501" s="367">
        <v>2101.5000000000005</v>
      </c>
      <c r="E7501" s="367">
        <v>21720.930232558258</v>
      </c>
      <c r="F7501" s="367">
        <v>-636457.59801332653</v>
      </c>
      <c r="G7501" s="367">
        <v>2101.5000000000118</v>
      </c>
      <c r="H7501" s="367">
        <v>116750</v>
      </c>
      <c r="I7501" s="384">
        <v>-7667791.1856211023</v>
      </c>
      <c r="J7501" s="367">
        <v>2101.5</v>
      </c>
      <c r="K7501" s="367">
        <v>28303.03030303014</v>
      </c>
      <c r="L7501" s="384">
        <v>-180835.16833869796</v>
      </c>
      <c r="M7501" s="367">
        <v>2101.4999999999882</v>
      </c>
      <c r="N7501" s="367">
        <v>467</v>
      </c>
      <c r="O7501" s="384">
        <v>-6763.7141152794056</v>
      </c>
      <c r="P7501" s="367">
        <v>30.47175</v>
      </c>
      <c r="Q7501" s="367">
        <v>467</v>
      </c>
      <c r="R7501" s="384">
        <v>339.67818857787523</v>
      </c>
      <c r="S7501" s="367">
        <v>29.420999999999999</v>
      </c>
      <c r="T7501" s="367">
        <v>16103.448275862167</v>
      </c>
      <c r="U7501" s="384">
        <v>-261839.45166554899</v>
      </c>
      <c r="V7501" s="367">
        <v>2101.5000000000127</v>
      </c>
      <c r="W7501" s="367">
        <v>778333.33333332988</v>
      </c>
      <c r="X7501" s="384">
        <v>288502.8066568037</v>
      </c>
      <c r="Y7501" s="386">
        <v>2101.4999999999905</v>
      </c>
      <c r="Z7501" s="367"/>
      <c r="AA7501" s="367"/>
      <c r="AB7501" s="367"/>
      <c r="AC7501" s="367"/>
      <c r="AD7501" s="367"/>
      <c r="AE7501" s="367"/>
      <c r="AF7501" s="367"/>
      <c r="AG7501" s="367"/>
      <c r="AH7501" s="367"/>
      <c r="AI7501" s="367"/>
      <c r="AJ7501" s="367"/>
      <c r="AK7501" s="367"/>
      <c r="AL7501" s="367"/>
      <c r="AM7501" s="367"/>
      <c r="AN7501" s="367"/>
      <c r="AO7501" s="367"/>
      <c r="AP7501" s="367"/>
      <c r="AQ7501" s="367"/>
      <c r="AR7501" s="367"/>
      <c r="AS7501" s="367"/>
      <c r="AT7501" s="367"/>
    </row>
    <row r="7502" spans="2:46" ht="13.8">
      <c r="B7502" s="26">
        <v>78.000000000000028</v>
      </c>
      <c r="C7502" s="363">
        <v>1766.3019383519586</v>
      </c>
      <c r="D7502" s="367">
        <v>2106.0000000000009</v>
      </c>
      <c r="E7502" s="367">
        <v>21767.441860465235</v>
      </c>
      <c r="F7502" s="367">
        <v>-639319.05542878329</v>
      </c>
      <c r="G7502" s="367">
        <v>2106.0000000000118</v>
      </c>
      <c r="H7502" s="367">
        <v>117000</v>
      </c>
      <c r="I7502" s="384">
        <v>-7701853.1561869252</v>
      </c>
      <c r="J7502" s="367">
        <v>2106</v>
      </c>
      <c r="K7502" s="367">
        <v>28363.6363636362</v>
      </c>
      <c r="L7502" s="384">
        <v>-182369.49962093591</v>
      </c>
      <c r="M7502" s="367">
        <v>2105.9999999999882</v>
      </c>
      <c r="N7502" s="367">
        <v>468</v>
      </c>
      <c r="O7502" s="384">
        <v>-6796.7660030522757</v>
      </c>
      <c r="P7502" s="367">
        <v>30.537000000000003</v>
      </c>
      <c r="Q7502" s="367">
        <v>468</v>
      </c>
      <c r="R7502" s="384">
        <v>331.64200739977355</v>
      </c>
      <c r="S7502" s="367">
        <v>29.483999999999998</v>
      </c>
      <c r="T7502" s="367">
        <v>16137.931034482857</v>
      </c>
      <c r="U7502" s="384">
        <v>-263562.92366677837</v>
      </c>
      <c r="V7502" s="367">
        <v>2106.0000000000127</v>
      </c>
      <c r="W7502" s="367">
        <v>779999.99999999651</v>
      </c>
      <c r="X7502" s="384">
        <v>289077.34594346012</v>
      </c>
      <c r="Y7502" s="386">
        <v>2105.9999999999905</v>
      </c>
      <c r="Z7502" s="367"/>
      <c r="AA7502" s="367"/>
      <c r="AB7502" s="367"/>
      <c r="AC7502" s="367"/>
      <c r="AD7502" s="367"/>
      <c r="AE7502" s="367"/>
      <c r="AF7502" s="367"/>
      <c r="AG7502" s="367"/>
      <c r="AH7502" s="367"/>
      <c r="AI7502" s="367"/>
      <c r="AJ7502" s="367"/>
      <c r="AK7502" s="367"/>
      <c r="AL7502" s="367"/>
      <c r="AM7502" s="367"/>
      <c r="AN7502" s="367"/>
      <c r="AO7502" s="367"/>
      <c r="AP7502" s="367"/>
      <c r="AQ7502" s="367"/>
      <c r="AR7502" s="367"/>
      <c r="AS7502" s="367"/>
      <c r="AT7502" s="367"/>
    </row>
    <row r="7503" spans="2:46" ht="13.8">
      <c r="B7503" s="26">
        <v>78.1666666666667</v>
      </c>
      <c r="C7503" s="363">
        <v>1770.068881329657</v>
      </c>
      <c r="D7503" s="367">
        <v>2110.5000000000009</v>
      </c>
      <c r="E7503" s="367">
        <v>21813.953488372212</v>
      </c>
      <c r="F7503" s="367">
        <v>-642186.91708859836</v>
      </c>
      <c r="G7503" s="367">
        <v>2110.5000000000118</v>
      </c>
      <c r="H7503" s="367">
        <v>117250</v>
      </c>
      <c r="I7503" s="384">
        <v>-7735990.5229813438</v>
      </c>
      <c r="J7503" s="367">
        <v>2110.5</v>
      </c>
      <c r="K7503" s="367">
        <v>28424.24242424226</v>
      </c>
      <c r="L7503" s="384">
        <v>-183908.7330567679</v>
      </c>
      <c r="M7503" s="367">
        <v>2110.4999999999877</v>
      </c>
      <c r="N7503" s="367">
        <v>469</v>
      </c>
      <c r="O7503" s="384">
        <v>-6829.8972436452414</v>
      </c>
      <c r="P7503" s="367">
        <v>30.602250000000002</v>
      </c>
      <c r="Q7503" s="367">
        <v>469</v>
      </c>
      <c r="R7503" s="384">
        <v>323.56837518121711</v>
      </c>
      <c r="S7503" s="367">
        <v>29.547000000000001</v>
      </c>
      <c r="T7503" s="367">
        <v>16172.413793103548</v>
      </c>
      <c r="U7503" s="384">
        <v>-265291.36484728364</v>
      </c>
      <c r="V7503" s="367">
        <v>2110.5000000000127</v>
      </c>
      <c r="W7503" s="367">
        <v>781666.66666666314</v>
      </c>
      <c r="X7503" s="384">
        <v>289651.70044489187</v>
      </c>
      <c r="Y7503" s="386">
        <v>2110.4999999999905</v>
      </c>
      <c r="Z7503" s="367"/>
      <c r="AA7503" s="367"/>
      <c r="AB7503" s="367"/>
      <c r="AC7503" s="367"/>
      <c r="AD7503" s="367"/>
      <c r="AE7503" s="367"/>
      <c r="AF7503" s="367"/>
      <c r="AG7503" s="367"/>
      <c r="AH7503" s="367"/>
      <c r="AI7503" s="367"/>
      <c r="AJ7503" s="367"/>
      <c r="AK7503" s="367"/>
      <c r="AL7503" s="367"/>
      <c r="AM7503" s="367"/>
      <c r="AN7503" s="367"/>
      <c r="AO7503" s="367"/>
      <c r="AP7503" s="367"/>
      <c r="AQ7503" s="367"/>
      <c r="AR7503" s="367"/>
      <c r="AS7503" s="367"/>
      <c r="AT7503" s="367"/>
    </row>
    <row r="7504" spans="2:46" ht="13.8">
      <c r="B7504" s="26">
        <v>78.333333333333371</v>
      </c>
      <c r="C7504" s="363">
        <v>1773.8357935761692</v>
      </c>
      <c r="D7504" s="367">
        <v>2115.0000000000009</v>
      </c>
      <c r="E7504" s="367">
        <v>21860.465116279189</v>
      </c>
      <c r="F7504" s="367">
        <v>-645061.18299277208</v>
      </c>
      <c r="G7504" s="367">
        <v>2115.0000000000118</v>
      </c>
      <c r="H7504" s="367">
        <v>117500</v>
      </c>
      <c r="I7504" s="384">
        <v>-7770203.2860043598</v>
      </c>
      <c r="J7504" s="367">
        <v>2115</v>
      </c>
      <c r="K7504" s="367">
        <v>28484.84848484832</v>
      </c>
      <c r="L7504" s="384">
        <v>-185452.86864619423</v>
      </c>
      <c r="M7504" s="367">
        <v>2114.9999999999877</v>
      </c>
      <c r="N7504" s="367">
        <v>470</v>
      </c>
      <c r="O7504" s="384">
        <v>-6863.1078370583045</v>
      </c>
      <c r="P7504" s="367">
        <v>30.6675</v>
      </c>
      <c r="Q7504" s="367">
        <v>470</v>
      </c>
      <c r="R7504" s="384">
        <v>315.45729192220699</v>
      </c>
      <c r="S7504" s="367">
        <v>29.61</v>
      </c>
      <c r="T7504" s="367">
        <v>16206.896551724238</v>
      </c>
      <c r="U7504" s="384">
        <v>-267024.77520706499</v>
      </c>
      <c r="V7504" s="367">
        <v>2115.0000000000132</v>
      </c>
      <c r="W7504" s="367">
        <v>783333.33333332976</v>
      </c>
      <c r="X7504" s="384">
        <v>290225.87016109895</v>
      </c>
      <c r="Y7504" s="386">
        <v>2114.9999999999905</v>
      </c>
      <c r="Z7504" s="367"/>
      <c r="AA7504" s="367"/>
      <c r="AB7504" s="367"/>
      <c r="AC7504" s="367"/>
      <c r="AD7504" s="367"/>
      <c r="AE7504" s="367"/>
      <c r="AF7504" s="367"/>
      <c r="AG7504" s="367"/>
      <c r="AH7504" s="367"/>
      <c r="AI7504" s="367"/>
      <c r="AJ7504" s="367"/>
      <c r="AK7504" s="367"/>
      <c r="AL7504" s="367"/>
      <c r="AM7504" s="367"/>
      <c r="AN7504" s="367"/>
      <c r="AO7504" s="367"/>
      <c r="AP7504" s="367"/>
      <c r="AQ7504" s="367"/>
      <c r="AR7504" s="367"/>
      <c r="AS7504" s="367"/>
      <c r="AT7504" s="367"/>
    </row>
    <row r="7505" spans="2:46" ht="13.8">
      <c r="B7505" s="26">
        <v>78.500000000000043</v>
      </c>
      <c r="C7505" s="363">
        <v>1777.6026750914948</v>
      </c>
      <c r="D7505" s="367">
        <v>2119.5000000000009</v>
      </c>
      <c r="E7505" s="367">
        <v>21906.976744186166</v>
      </c>
      <c r="F7505" s="367">
        <v>-647941.85314130422</v>
      </c>
      <c r="G7505" s="367">
        <v>2119.5000000000118</v>
      </c>
      <c r="H7505" s="367">
        <v>117750</v>
      </c>
      <c r="I7505" s="384">
        <v>-7804491.4452559743</v>
      </c>
      <c r="J7505" s="367">
        <v>2119.5</v>
      </c>
      <c r="K7505" s="367">
        <v>28545.45454545438</v>
      </c>
      <c r="L7505" s="384">
        <v>-187001.90638921474</v>
      </c>
      <c r="M7505" s="367">
        <v>2119.4999999999877</v>
      </c>
      <c r="N7505" s="367">
        <v>471</v>
      </c>
      <c r="O7505" s="384">
        <v>-6896.3977832914661</v>
      </c>
      <c r="P7505" s="367">
        <v>30.732749999999999</v>
      </c>
      <c r="Q7505" s="367">
        <v>471</v>
      </c>
      <c r="R7505" s="384">
        <v>307.30875762274223</v>
      </c>
      <c r="S7505" s="367">
        <v>29.673000000000002</v>
      </c>
      <c r="T7505" s="367">
        <v>16241.379310344928</v>
      </c>
      <c r="U7505" s="384">
        <v>-268763.15474612196</v>
      </c>
      <c r="V7505" s="367">
        <v>2119.5000000000132</v>
      </c>
      <c r="W7505" s="367">
        <v>784999.99999999639</v>
      </c>
      <c r="X7505" s="384">
        <v>290799.85509208118</v>
      </c>
      <c r="Y7505" s="386">
        <v>2119.49999999999</v>
      </c>
      <c r="Z7505" s="367"/>
      <c r="AA7505" s="367"/>
      <c r="AB7505" s="367"/>
      <c r="AC7505" s="367"/>
      <c r="AD7505" s="367"/>
      <c r="AE7505" s="367"/>
      <c r="AF7505" s="367"/>
      <c r="AG7505" s="367"/>
      <c r="AH7505" s="367"/>
      <c r="AI7505" s="367"/>
      <c r="AJ7505" s="367"/>
      <c r="AK7505" s="367"/>
      <c r="AL7505" s="367"/>
      <c r="AM7505" s="367"/>
      <c r="AN7505" s="367"/>
      <c r="AO7505" s="367"/>
      <c r="AP7505" s="367"/>
      <c r="AQ7505" s="367"/>
      <c r="AR7505" s="367"/>
      <c r="AS7505" s="367"/>
      <c r="AT7505" s="367"/>
    </row>
    <row r="7506" spans="2:46" ht="13.8">
      <c r="B7506" s="26">
        <v>78.666666666666714</v>
      </c>
      <c r="C7506" s="363">
        <v>1781.3695258756345</v>
      </c>
      <c r="D7506" s="367">
        <v>2124.0000000000014</v>
      </c>
      <c r="E7506" s="367">
        <v>21953.488372093143</v>
      </c>
      <c r="F7506" s="367">
        <v>-650828.92753419466</v>
      </c>
      <c r="G7506" s="367">
        <v>2124.0000000000118</v>
      </c>
      <c r="H7506" s="367">
        <v>118000</v>
      </c>
      <c r="I7506" s="384">
        <v>-7838855.0007361835</v>
      </c>
      <c r="J7506" s="367">
        <v>2124</v>
      </c>
      <c r="K7506" s="367">
        <v>28606.06060606044</v>
      </c>
      <c r="L7506" s="384">
        <v>-188555.8462858295</v>
      </c>
      <c r="M7506" s="367">
        <v>2123.9999999999877</v>
      </c>
      <c r="N7506" s="367">
        <v>472</v>
      </c>
      <c r="O7506" s="384">
        <v>-6929.767082344727</v>
      </c>
      <c r="P7506" s="367">
        <v>30.798000000000002</v>
      </c>
      <c r="Q7506" s="367">
        <v>472</v>
      </c>
      <c r="R7506" s="384">
        <v>299.1227722828238</v>
      </c>
      <c r="S7506" s="367">
        <v>29.736000000000001</v>
      </c>
      <c r="T7506" s="367">
        <v>16275.862068965618</v>
      </c>
      <c r="U7506" s="384">
        <v>-270506.50346445484</v>
      </c>
      <c r="V7506" s="367">
        <v>2124.0000000000132</v>
      </c>
      <c r="W7506" s="367">
        <v>786666.66666666302</v>
      </c>
      <c r="X7506" s="384">
        <v>291373.65523783868</v>
      </c>
      <c r="Y7506" s="386">
        <v>2123.99999999999</v>
      </c>
      <c r="Z7506" s="367"/>
      <c r="AA7506" s="367"/>
      <c r="AB7506" s="367"/>
      <c r="AC7506" s="367"/>
      <c r="AD7506" s="367"/>
      <c r="AE7506" s="367"/>
      <c r="AF7506" s="367"/>
      <c r="AG7506" s="367"/>
      <c r="AH7506" s="367"/>
      <c r="AI7506" s="367"/>
      <c r="AJ7506" s="367"/>
      <c r="AK7506" s="367"/>
      <c r="AL7506" s="367"/>
      <c r="AM7506" s="367"/>
      <c r="AN7506" s="367"/>
      <c r="AO7506" s="367"/>
      <c r="AP7506" s="367"/>
      <c r="AQ7506" s="367"/>
      <c r="AR7506" s="367"/>
      <c r="AS7506" s="367"/>
      <c r="AT7506" s="367"/>
    </row>
    <row r="7507" spans="2:46" ht="13.8">
      <c r="B7507" s="26">
        <v>78.833333333333385</v>
      </c>
      <c r="C7507" s="363">
        <v>1785.1363459285874</v>
      </c>
      <c r="D7507" s="367">
        <v>2128.5000000000014</v>
      </c>
      <c r="E7507" s="367">
        <v>22000.00000000012</v>
      </c>
      <c r="F7507" s="367">
        <v>-653722.40617144387</v>
      </c>
      <c r="G7507" s="367">
        <v>2128.5000000000118</v>
      </c>
      <c r="H7507" s="367">
        <v>118250</v>
      </c>
      <c r="I7507" s="384">
        <v>-7873293.9524449911</v>
      </c>
      <c r="J7507" s="367">
        <v>2128.5</v>
      </c>
      <c r="K7507" s="367">
        <v>28666.666666666501</v>
      </c>
      <c r="L7507" s="384">
        <v>-190114.68833603844</v>
      </c>
      <c r="M7507" s="367">
        <v>2128.4999999999877</v>
      </c>
      <c r="N7507" s="367">
        <v>473</v>
      </c>
      <c r="O7507" s="384">
        <v>-6963.2157342180853</v>
      </c>
      <c r="P7507" s="367">
        <v>30.863250000000001</v>
      </c>
      <c r="Q7507" s="367">
        <v>473</v>
      </c>
      <c r="R7507" s="384">
        <v>290.89933590245067</v>
      </c>
      <c r="S7507" s="367">
        <v>29.799000000000003</v>
      </c>
      <c r="T7507" s="367">
        <v>16310.344827586308</v>
      </c>
      <c r="U7507" s="384">
        <v>-272254.82136206358</v>
      </c>
      <c r="V7507" s="367">
        <v>2128.5000000000132</v>
      </c>
      <c r="W7507" s="367">
        <v>788333.33333332965</v>
      </c>
      <c r="X7507" s="384">
        <v>291947.27059837157</v>
      </c>
      <c r="Y7507" s="386">
        <v>2128.49999999999</v>
      </c>
      <c r="Z7507" s="367"/>
      <c r="AA7507" s="367"/>
      <c r="AB7507" s="367"/>
      <c r="AC7507" s="367"/>
      <c r="AD7507" s="367"/>
      <c r="AE7507" s="367"/>
      <c r="AF7507" s="367"/>
      <c r="AG7507" s="367"/>
      <c r="AH7507" s="367"/>
      <c r="AI7507" s="367"/>
      <c r="AJ7507" s="367"/>
      <c r="AK7507" s="367"/>
      <c r="AL7507" s="367"/>
      <c r="AM7507" s="367"/>
      <c r="AN7507" s="367"/>
      <c r="AO7507" s="367"/>
      <c r="AP7507" s="367"/>
      <c r="AQ7507" s="367"/>
      <c r="AR7507" s="367"/>
      <c r="AS7507" s="367"/>
      <c r="AT7507" s="367"/>
    </row>
    <row r="7508" spans="2:46" ht="13.8">
      <c r="B7508" s="26">
        <v>79.000000000000057</v>
      </c>
      <c r="C7508" s="363">
        <v>1788.9031352503539</v>
      </c>
      <c r="D7508" s="367">
        <v>2133.0000000000018</v>
      </c>
      <c r="E7508" s="367">
        <v>22046.511627907097</v>
      </c>
      <c r="F7508" s="367">
        <v>-656622.28905305138</v>
      </c>
      <c r="G7508" s="367">
        <v>2133.0000000000118</v>
      </c>
      <c r="H7508" s="367">
        <v>118500</v>
      </c>
      <c r="I7508" s="384">
        <v>-7907808.3003823953</v>
      </c>
      <c r="J7508" s="367">
        <v>2133</v>
      </c>
      <c r="K7508" s="367">
        <v>28727.272727272561</v>
      </c>
      <c r="L7508" s="384">
        <v>-191678.43253984154</v>
      </c>
      <c r="M7508" s="367">
        <v>2132.9999999999877</v>
      </c>
      <c r="N7508" s="367">
        <v>474</v>
      </c>
      <c r="O7508" s="384">
        <v>-6996.7437389115394</v>
      </c>
      <c r="P7508" s="367">
        <v>30.9285</v>
      </c>
      <c r="Q7508" s="367">
        <v>474</v>
      </c>
      <c r="R7508" s="384">
        <v>282.63844848162438</v>
      </c>
      <c r="S7508" s="367">
        <v>29.861999999999998</v>
      </c>
      <c r="T7508" s="367">
        <v>16344.827586206999</v>
      </c>
      <c r="U7508" s="384">
        <v>-274008.10843894823</v>
      </c>
      <c r="V7508" s="367">
        <v>2133.0000000000132</v>
      </c>
      <c r="W7508" s="367">
        <v>789999.99999999627</v>
      </c>
      <c r="X7508" s="384">
        <v>292520.70117367961</v>
      </c>
      <c r="Y7508" s="386">
        <v>2132.99999999999</v>
      </c>
      <c r="Z7508" s="367"/>
      <c r="AA7508" s="367"/>
      <c r="AB7508" s="367"/>
      <c r="AC7508" s="367"/>
      <c r="AD7508" s="367"/>
      <c r="AE7508" s="367"/>
      <c r="AF7508" s="367"/>
      <c r="AG7508" s="367"/>
      <c r="AH7508" s="367"/>
      <c r="AI7508" s="367"/>
      <c r="AJ7508" s="367"/>
      <c r="AK7508" s="367"/>
      <c r="AL7508" s="367"/>
      <c r="AM7508" s="367"/>
      <c r="AN7508" s="367"/>
      <c r="AO7508" s="367"/>
      <c r="AP7508" s="367"/>
      <c r="AQ7508" s="367"/>
      <c r="AR7508" s="367"/>
      <c r="AS7508" s="367"/>
      <c r="AT7508" s="367"/>
    </row>
    <row r="7509" spans="2:46" ht="13.8">
      <c r="B7509" s="26">
        <v>79.166666666666728</v>
      </c>
      <c r="C7509" s="363">
        <v>1792.6698938409338</v>
      </c>
      <c r="D7509" s="367">
        <v>2137.5000000000018</v>
      </c>
      <c r="E7509" s="367">
        <v>22093.023255814074</v>
      </c>
      <c r="F7509" s="367">
        <v>-659528.57617901743</v>
      </c>
      <c r="G7509" s="367">
        <v>2137.5000000000118</v>
      </c>
      <c r="H7509" s="367">
        <v>118750</v>
      </c>
      <c r="I7509" s="384">
        <v>-7942398.0445483951</v>
      </c>
      <c r="J7509" s="367">
        <v>2137.5</v>
      </c>
      <c r="K7509" s="367">
        <v>28787.878787878621</v>
      </c>
      <c r="L7509" s="384">
        <v>-193247.07889723885</v>
      </c>
      <c r="M7509" s="367">
        <v>2137.4999999999877</v>
      </c>
      <c r="N7509" s="367">
        <v>475</v>
      </c>
      <c r="O7509" s="384">
        <v>-7030.3510964250945</v>
      </c>
      <c r="P7509" s="367">
        <v>30.993750000000002</v>
      </c>
      <c r="Q7509" s="367">
        <v>475</v>
      </c>
      <c r="R7509" s="384">
        <v>274.34011002034333</v>
      </c>
      <c r="S7509" s="367">
        <v>29.924999999999997</v>
      </c>
      <c r="T7509" s="367">
        <v>16379.310344827689</v>
      </c>
      <c r="U7509" s="384">
        <v>-275766.36469510867</v>
      </c>
      <c r="V7509" s="367">
        <v>2137.5000000000132</v>
      </c>
      <c r="W7509" s="367">
        <v>791666.6666666629</v>
      </c>
      <c r="X7509" s="384">
        <v>293093.94696376292</v>
      </c>
      <c r="Y7509" s="386">
        <v>2137.4999999999895</v>
      </c>
      <c r="Z7509" s="367"/>
      <c r="AA7509" s="367"/>
      <c r="AB7509" s="367"/>
      <c r="AC7509" s="367"/>
      <c r="AD7509" s="367"/>
      <c r="AE7509" s="367"/>
      <c r="AF7509" s="367"/>
      <c r="AG7509" s="367"/>
      <c r="AH7509" s="367"/>
      <c r="AI7509" s="367"/>
      <c r="AJ7509" s="367"/>
      <c r="AK7509" s="367"/>
      <c r="AL7509" s="367"/>
      <c r="AM7509" s="367"/>
      <c r="AN7509" s="367"/>
      <c r="AO7509" s="367"/>
      <c r="AP7509" s="367"/>
      <c r="AQ7509" s="367"/>
      <c r="AR7509" s="367"/>
      <c r="AS7509" s="367"/>
      <c r="AT7509" s="367"/>
    </row>
    <row r="7510" spans="2:46" ht="13.8">
      <c r="B7510" s="26">
        <v>79.3333333333334</v>
      </c>
      <c r="C7510" s="363">
        <v>1796.4366217003274</v>
      </c>
      <c r="D7510" s="367">
        <v>2142.0000000000018</v>
      </c>
      <c r="E7510" s="367">
        <v>22139.534883721051</v>
      </c>
      <c r="F7510" s="367">
        <v>-662441.26754934189</v>
      </c>
      <c r="G7510" s="367">
        <v>2142.0000000000118</v>
      </c>
      <c r="H7510" s="367">
        <v>119000</v>
      </c>
      <c r="I7510" s="384">
        <v>-7977063.1849429933</v>
      </c>
      <c r="J7510" s="367">
        <v>2142</v>
      </c>
      <c r="K7510" s="367">
        <v>28848.484848484681</v>
      </c>
      <c r="L7510" s="384">
        <v>-194820.62740823036</v>
      </c>
      <c r="M7510" s="367">
        <v>2141.9999999999877</v>
      </c>
      <c r="N7510" s="367">
        <v>476</v>
      </c>
      <c r="O7510" s="384">
        <v>-7064.0378067587462</v>
      </c>
      <c r="P7510" s="367">
        <v>31.059000000000001</v>
      </c>
      <c r="Q7510" s="367">
        <v>476</v>
      </c>
      <c r="R7510" s="384">
        <v>266.00432051860764</v>
      </c>
      <c r="S7510" s="367">
        <v>29.988</v>
      </c>
      <c r="T7510" s="367">
        <v>16413.793103448377</v>
      </c>
      <c r="U7510" s="384">
        <v>-277529.59013054508</v>
      </c>
      <c r="V7510" s="367">
        <v>2142.0000000000132</v>
      </c>
      <c r="W7510" s="367">
        <v>793333.33333332953</v>
      </c>
      <c r="X7510" s="384">
        <v>293667.00796862156</v>
      </c>
      <c r="Y7510" s="386">
        <v>2141.9999999999895</v>
      </c>
      <c r="Z7510" s="367"/>
      <c r="AA7510" s="367"/>
      <c r="AB7510" s="367"/>
      <c r="AC7510" s="367"/>
      <c r="AD7510" s="367"/>
      <c r="AE7510" s="367"/>
      <c r="AF7510" s="367"/>
      <c r="AG7510" s="367"/>
      <c r="AH7510" s="367"/>
      <c r="AI7510" s="367"/>
      <c r="AJ7510" s="367"/>
      <c r="AK7510" s="367"/>
      <c r="AL7510" s="367"/>
      <c r="AM7510" s="367"/>
      <c r="AN7510" s="367"/>
      <c r="AO7510" s="367"/>
      <c r="AP7510" s="367"/>
      <c r="AQ7510" s="367"/>
      <c r="AR7510" s="367"/>
      <c r="AS7510" s="367"/>
      <c r="AT7510" s="367"/>
    </row>
    <row r="7511" spans="2:46" ht="13.8">
      <c r="B7511" s="26">
        <v>79.500000000000071</v>
      </c>
      <c r="C7511" s="363">
        <v>1800.2033188285341</v>
      </c>
      <c r="D7511" s="367">
        <v>2146.5000000000018</v>
      </c>
      <c r="E7511" s="367">
        <v>22186.046511628028</v>
      </c>
      <c r="F7511" s="367">
        <v>-665360.36316402478</v>
      </c>
      <c r="G7511" s="367">
        <v>2146.5000000000118</v>
      </c>
      <c r="H7511" s="367">
        <v>119250</v>
      </c>
      <c r="I7511" s="384">
        <v>-8011803.7215661881</v>
      </c>
      <c r="J7511" s="367">
        <v>2146.5</v>
      </c>
      <c r="K7511" s="367">
        <v>28909.090909090741</v>
      </c>
      <c r="L7511" s="384">
        <v>-196399.07807281608</v>
      </c>
      <c r="M7511" s="367">
        <v>2146.4999999999877</v>
      </c>
      <c r="N7511" s="367">
        <v>477</v>
      </c>
      <c r="O7511" s="384">
        <v>-7097.8038699124936</v>
      </c>
      <c r="P7511" s="367">
        <v>31.12425</v>
      </c>
      <c r="Q7511" s="367">
        <v>477</v>
      </c>
      <c r="R7511" s="384">
        <v>257.63107997641828</v>
      </c>
      <c r="S7511" s="367">
        <v>30.050999999999998</v>
      </c>
      <c r="T7511" s="367">
        <v>16448.275862069066</v>
      </c>
      <c r="U7511" s="384">
        <v>-279297.78474525729</v>
      </c>
      <c r="V7511" s="367">
        <v>2146.5000000000132</v>
      </c>
      <c r="W7511" s="367">
        <v>794999.99999999616</v>
      </c>
      <c r="X7511" s="384">
        <v>294239.88418825547</v>
      </c>
      <c r="Y7511" s="386">
        <v>2146.4999999999895</v>
      </c>
      <c r="Z7511" s="367"/>
      <c r="AA7511" s="367"/>
      <c r="AB7511" s="367"/>
      <c r="AC7511" s="367"/>
      <c r="AD7511" s="367"/>
      <c r="AE7511" s="367"/>
      <c r="AF7511" s="367"/>
      <c r="AG7511" s="367"/>
      <c r="AH7511" s="367"/>
      <c r="AI7511" s="367"/>
      <c r="AJ7511" s="367"/>
      <c r="AK7511" s="367"/>
      <c r="AL7511" s="367"/>
      <c r="AM7511" s="367"/>
      <c r="AN7511" s="367"/>
      <c r="AO7511" s="367"/>
      <c r="AP7511" s="367"/>
      <c r="AQ7511" s="367"/>
      <c r="AR7511" s="367"/>
      <c r="AS7511" s="367"/>
      <c r="AT7511" s="367"/>
    </row>
    <row r="7512" spans="2:46" ht="13.8">
      <c r="B7512" s="26">
        <v>79.666666666666742</v>
      </c>
      <c r="C7512" s="363">
        <v>1803.9699852255551</v>
      </c>
      <c r="D7512" s="367">
        <v>2151.0000000000023</v>
      </c>
      <c r="E7512" s="367">
        <v>22232.558139535005</v>
      </c>
      <c r="F7512" s="367">
        <v>-668285.86302306631</v>
      </c>
      <c r="G7512" s="367">
        <v>2151.0000000000118</v>
      </c>
      <c r="H7512" s="367">
        <v>119500</v>
      </c>
      <c r="I7512" s="384">
        <v>-8046619.6544179805</v>
      </c>
      <c r="J7512" s="367">
        <v>2151</v>
      </c>
      <c r="K7512" s="367">
        <v>28969.696969696801</v>
      </c>
      <c r="L7512" s="384">
        <v>-197982.43089099598</v>
      </c>
      <c r="M7512" s="367">
        <v>2150.9999999999877</v>
      </c>
      <c r="N7512" s="367">
        <v>478</v>
      </c>
      <c r="O7512" s="384">
        <v>-7131.6492858863394</v>
      </c>
      <c r="P7512" s="367">
        <v>31.189499999999999</v>
      </c>
      <c r="Q7512" s="367">
        <v>478</v>
      </c>
      <c r="R7512" s="384">
        <v>249.22038839377436</v>
      </c>
      <c r="S7512" s="367">
        <v>30.114000000000001</v>
      </c>
      <c r="T7512" s="367">
        <v>16482.758620689754</v>
      </c>
      <c r="U7512" s="384">
        <v>-281070.94853924523</v>
      </c>
      <c r="V7512" s="367">
        <v>2151.0000000000127</v>
      </c>
      <c r="W7512" s="367">
        <v>796666.66666666279</v>
      </c>
      <c r="X7512" s="384">
        <v>294812.57562266459</v>
      </c>
      <c r="Y7512" s="386">
        <v>2150.9999999999895</v>
      </c>
      <c r="Z7512" s="367"/>
      <c r="AA7512" s="367"/>
      <c r="AB7512" s="367"/>
      <c r="AC7512" s="367"/>
      <c r="AD7512" s="367"/>
      <c r="AE7512" s="367"/>
      <c r="AF7512" s="367"/>
      <c r="AG7512" s="367"/>
      <c r="AH7512" s="367"/>
      <c r="AI7512" s="367"/>
      <c r="AJ7512" s="367"/>
      <c r="AK7512" s="367"/>
      <c r="AL7512" s="367"/>
      <c r="AM7512" s="367"/>
      <c r="AN7512" s="367"/>
      <c r="AO7512" s="367"/>
      <c r="AP7512" s="367"/>
      <c r="AQ7512" s="367"/>
      <c r="AR7512" s="367"/>
      <c r="AS7512" s="367"/>
      <c r="AT7512" s="367"/>
    </row>
    <row r="7513" spans="2:46" ht="13.8">
      <c r="B7513" s="26">
        <v>79.833333333333414</v>
      </c>
      <c r="C7513" s="363">
        <v>1807.7366208913891</v>
      </c>
      <c r="D7513" s="367">
        <v>2155.5000000000023</v>
      </c>
      <c r="E7513" s="367">
        <v>22279.069767441983</v>
      </c>
      <c r="F7513" s="367">
        <v>-671217.76712646603</v>
      </c>
      <c r="G7513" s="367">
        <v>2155.5000000000118</v>
      </c>
      <c r="H7513" s="367">
        <v>119750</v>
      </c>
      <c r="I7513" s="384">
        <v>-8081510.9834983693</v>
      </c>
      <c r="J7513" s="367">
        <v>2155.5</v>
      </c>
      <c r="K7513" s="367">
        <v>29030.303030302861</v>
      </c>
      <c r="L7513" s="384">
        <v>-199570.68586277004</v>
      </c>
      <c r="M7513" s="367">
        <v>2155.4999999999877</v>
      </c>
      <c r="N7513" s="367">
        <v>479</v>
      </c>
      <c r="O7513" s="384">
        <v>-7165.5740546802863</v>
      </c>
      <c r="P7513" s="367">
        <v>31.254750000000001</v>
      </c>
      <c r="Q7513" s="367">
        <v>479</v>
      </c>
      <c r="R7513" s="384">
        <v>240.77224577067665</v>
      </c>
      <c r="S7513" s="367">
        <v>30.177</v>
      </c>
      <c r="T7513" s="367">
        <v>16517.241379310442</v>
      </c>
      <c r="U7513" s="384">
        <v>-282849.0815125092</v>
      </c>
      <c r="V7513" s="367">
        <v>2155.5000000000127</v>
      </c>
      <c r="W7513" s="367">
        <v>798333.33333332941</v>
      </c>
      <c r="X7513" s="384">
        <v>295385.0822718491</v>
      </c>
      <c r="Y7513" s="386">
        <v>2155.4999999999895</v>
      </c>
      <c r="Z7513" s="367"/>
      <c r="AA7513" s="367"/>
      <c r="AB7513" s="367"/>
      <c r="AC7513" s="367"/>
      <c r="AD7513" s="367"/>
      <c r="AE7513" s="367"/>
      <c r="AF7513" s="367"/>
      <c r="AG7513" s="367"/>
      <c r="AH7513" s="367"/>
      <c r="AI7513" s="367"/>
      <c r="AJ7513" s="367"/>
      <c r="AK7513" s="367"/>
      <c r="AL7513" s="367"/>
      <c r="AM7513" s="367"/>
      <c r="AN7513" s="367"/>
      <c r="AO7513" s="367"/>
      <c r="AP7513" s="367"/>
      <c r="AQ7513" s="367"/>
      <c r="AR7513" s="367"/>
      <c r="AS7513" s="367"/>
      <c r="AT7513" s="367"/>
    </row>
    <row r="7514" spans="2:46" ht="13.8">
      <c r="B7514" s="26">
        <v>80.000000000000085</v>
      </c>
      <c r="C7514" s="363">
        <v>1811.5032258260367</v>
      </c>
      <c r="D7514" s="367">
        <v>2160.0000000000023</v>
      </c>
      <c r="E7514" s="367">
        <v>22325.58139534896</v>
      </c>
      <c r="F7514" s="367">
        <v>-674156.0754742244</v>
      </c>
      <c r="G7514" s="367">
        <v>2160.0000000000118</v>
      </c>
      <c r="H7514" s="367">
        <v>120000</v>
      </c>
      <c r="I7514" s="384">
        <v>-8116477.7088073539</v>
      </c>
      <c r="J7514" s="367">
        <v>2160</v>
      </c>
      <c r="K7514" s="367">
        <v>29090.909090908921</v>
      </c>
      <c r="L7514" s="384">
        <v>-201163.84298813817</v>
      </c>
      <c r="M7514" s="367">
        <v>2159.9999999999873</v>
      </c>
      <c r="N7514" s="367">
        <v>480</v>
      </c>
      <c r="O7514" s="384">
        <v>-7199.578176294327</v>
      </c>
      <c r="P7514" s="367">
        <v>31.32</v>
      </c>
      <c r="Q7514" s="367">
        <v>480</v>
      </c>
      <c r="R7514" s="384">
        <v>232.2866521071243</v>
      </c>
      <c r="S7514" s="367">
        <v>30.240000000000002</v>
      </c>
      <c r="T7514" s="367">
        <v>16551.724137931131</v>
      </c>
      <c r="U7514" s="384">
        <v>-284632.18366504897</v>
      </c>
      <c r="V7514" s="367">
        <v>2160.0000000000127</v>
      </c>
      <c r="W7514" s="367">
        <v>799999.99999999604</v>
      </c>
      <c r="X7514" s="384">
        <v>295957.4041358087</v>
      </c>
      <c r="Y7514" s="386">
        <v>2159.9999999999891</v>
      </c>
      <c r="Z7514" s="367"/>
      <c r="AA7514" s="367"/>
      <c r="AB7514" s="367"/>
      <c r="AC7514" s="367"/>
      <c r="AD7514" s="367"/>
      <c r="AE7514" s="367"/>
      <c r="AF7514" s="367"/>
      <c r="AG7514" s="367"/>
      <c r="AH7514" s="367"/>
      <c r="AI7514" s="367"/>
      <c r="AJ7514" s="367"/>
      <c r="AK7514" s="367"/>
      <c r="AL7514" s="367"/>
      <c r="AM7514" s="367"/>
      <c r="AN7514" s="367"/>
      <c r="AO7514" s="367"/>
      <c r="AP7514" s="367"/>
      <c r="AQ7514" s="367"/>
      <c r="AR7514" s="367"/>
      <c r="AS7514" s="367"/>
      <c r="AT7514" s="367"/>
    </row>
    <row r="7515" spans="2:46" ht="13.8">
      <c r="B7515" s="26">
        <v>80.166666666666757</v>
      </c>
      <c r="C7515" s="363">
        <v>1815.2698000294977</v>
      </c>
      <c r="D7515" s="367">
        <v>2164.5000000000023</v>
      </c>
      <c r="E7515" s="367">
        <v>22372.093023255937</v>
      </c>
      <c r="F7515" s="367">
        <v>-677100.78806634131</v>
      </c>
      <c r="G7515" s="367">
        <v>2164.5000000000118</v>
      </c>
      <c r="H7515" s="367">
        <v>120250</v>
      </c>
      <c r="I7515" s="384">
        <v>-8151519.8303449368</v>
      </c>
      <c r="J7515" s="367">
        <v>2164.5</v>
      </c>
      <c r="K7515" s="367">
        <v>29151.515151514981</v>
      </c>
      <c r="L7515" s="384">
        <v>-202761.90226710067</v>
      </c>
      <c r="M7515" s="367">
        <v>2164.4999999999873</v>
      </c>
      <c r="N7515" s="367">
        <v>481</v>
      </c>
      <c r="O7515" s="384">
        <v>-7233.6616507284689</v>
      </c>
      <c r="P7515" s="367">
        <v>31.385249999999999</v>
      </c>
      <c r="Q7515" s="367">
        <v>481</v>
      </c>
      <c r="R7515" s="384">
        <v>223.76360740311875</v>
      </c>
      <c r="S7515" s="367">
        <v>30.302999999999997</v>
      </c>
      <c r="T7515" s="367">
        <v>16586.206896551819</v>
      </c>
      <c r="U7515" s="384">
        <v>-286420.25499686453</v>
      </c>
      <c r="V7515" s="367">
        <v>2164.5000000000123</v>
      </c>
      <c r="W7515" s="367">
        <v>801666.66666666267</v>
      </c>
      <c r="X7515" s="384">
        <v>296529.54121454369</v>
      </c>
      <c r="Y7515" s="386">
        <v>2164.4999999999891</v>
      </c>
      <c r="Z7515" s="367"/>
      <c r="AA7515" s="367"/>
      <c r="AB7515" s="367"/>
      <c r="AC7515" s="367"/>
      <c r="AD7515" s="367"/>
      <c r="AE7515" s="367"/>
      <c r="AF7515" s="367"/>
      <c r="AG7515" s="367"/>
      <c r="AH7515" s="367"/>
      <c r="AI7515" s="367"/>
      <c r="AJ7515" s="367"/>
      <c r="AK7515" s="367"/>
      <c r="AL7515" s="367"/>
      <c r="AM7515" s="367"/>
      <c r="AN7515" s="367"/>
      <c r="AO7515" s="367"/>
      <c r="AP7515" s="367"/>
      <c r="AQ7515" s="367"/>
      <c r="AR7515" s="367"/>
      <c r="AS7515" s="367"/>
      <c r="AT7515" s="367"/>
    </row>
    <row r="7516" spans="2:46" ht="13.8">
      <c r="B7516" s="26">
        <v>80.333333333333428</v>
      </c>
      <c r="C7516" s="363">
        <v>1819.0363435017728</v>
      </c>
      <c r="D7516" s="367">
        <v>2169.0000000000027</v>
      </c>
      <c r="E7516" s="367">
        <v>22418.604651162914</v>
      </c>
      <c r="F7516" s="367">
        <v>-680051.90490281652</v>
      </c>
      <c r="G7516" s="367">
        <v>2169.0000000000118</v>
      </c>
      <c r="H7516" s="367">
        <v>120500</v>
      </c>
      <c r="I7516" s="384">
        <v>-8186637.3481111182</v>
      </c>
      <c r="J7516" s="367">
        <v>2169</v>
      </c>
      <c r="K7516" s="367">
        <v>29212.121212121041</v>
      </c>
      <c r="L7516" s="384">
        <v>-204364.86369965738</v>
      </c>
      <c r="M7516" s="367">
        <v>2168.9999999999873</v>
      </c>
      <c r="N7516" s="367">
        <v>482</v>
      </c>
      <c r="O7516" s="384">
        <v>-7267.8244779827073</v>
      </c>
      <c r="P7516" s="367">
        <v>31.450500000000002</v>
      </c>
      <c r="Q7516" s="367">
        <v>482</v>
      </c>
      <c r="R7516" s="384">
        <v>215.20311165865803</v>
      </c>
      <c r="S7516" s="367">
        <v>30.366</v>
      </c>
      <c r="T7516" s="367">
        <v>16620.689655172508</v>
      </c>
      <c r="U7516" s="384">
        <v>-288213.29550795612</v>
      </c>
      <c r="V7516" s="367">
        <v>2169.0000000000123</v>
      </c>
      <c r="W7516" s="367">
        <v>803333.3333333293</v>
      </c>
      <c r="X7516" s="384">
        <v>297101.493508054</v>
      </c>
      <c r="Y7516" s="386">
        <v>2168.9999999999891</v>
      </c>
      <c r="Z7516" s="367"/>
      <c r="AA7516" s="367"/>
      <c r="AB7516" s="367"/>
      <c r="AC7516" s="367"/>
      <c r="AD7516" s="367"/>
      <c r="AE7516" s="367"/>
      <c r="AF7516" s="367"/>
      <c r="AG7516" s="367"/>
      <c r="AH7516" s="367"/>
      <c r="AI7516" s="367"/>
      <c r="AJ7516" s="367"/>
      <c r="AK7516" s="367"/>
      <c r="AL7516" s="367"/>
      <c r="AM7516" s="367"/>
      <c r="AN7516" s="367"/>
      <c r="AO7516" s="367"/>
      <c r="AP7516" s="367"/>
      <c r="AQ7516" s="367"/>
      <c r="AR7516" s="367"/>
      <c r="AS7516" s="367"/>
      <c r="AT7516" s="367"/>
    </row>
    <row r="7517" spans="2:46" ht="13.8">
      <c r="B7517" s="26">
        <v>80.500000000000099</v>
      </c>
      <c r="C7517" s="363">
        <v>1822.802856242861</v>
      </c>
      <c r="D7517" s="367">
        <v>2173.5000000000027</v>
      </c>
      <c r="E7517" s="367">
        <v>22465.116279069891</v>
      </c>
      <c r="F7517" s="367">
        <v>-683009.42598365038</v>
      </c>
      <c r="G7517" s="367">
        <v>2173.5000000000118</v>
      </c>
      <c r="H7517" s="367">
        <v>120750</v>
      </c>
      <c r="I7517" s="384">
        <v>-8221830.2621058933</v>
      </c>
      <c r="J7517" s="367">
        <v>2173.5</v>
      </c>
      <c r="K7517" s="367">
        <v>29272.727272727101</v>
      </c>
      <c r="L7517" s="384">
        <v>-205972.72728580821</v>
      </c>
      <c r="M7517" s="367">
        <v>2173.4999999999873</v>
      </c>
      <c r="N7517" s="367">
        <v>483</v>
      </c>
      <c r="O7517" s="384">
        <v>-7302.0666580570423</v>
      </c>
      <c r="P7517" s="367">
        <v>31.515750000000001</v>
      </c>
      <c r="Q7517" s="367">
        <v>483</v>
      </c>
      <c r="R7517" s="384">
        <v>206.6051648737436</v>
      </c>
      <c r="S7517" s="367">
        <v>30.428999999999998</v>
      </c>
      <c r="T7517" s="367">
        <v>16655.172413793196</v>
      </c>
      <c r="U7517" s="384">
        <v>-290011.30519832362</v>
      </c>
      <c r="V7517" s="367">
        <v>2173.5000000000123</v>
      </c>
      <c r="W7517" s="367">
        <v>804999.99999999593</v>
      </c>
      <c r="X7517" s="384">
        <v>297673.26101633947</v>
      </c>
      <c r="Y7517" s="386">
        <v>2173.4999999999891</v>
      </c>
      <c r="Z7517" s="367"/>
      <c r="AA7517" s="367"/>
      <c r="AB7517" s="367"/>
      <c r="AC7517" s="367"/>
      <c r="AD7517" s="367"/>
      <c r="AE7517" s="367"/>
      <c r="AF7517" s="367"/>
      <c r="AG7517" s="367"/>
      <c r="AH7517" s="367"/>
      <c r="AI7517" s="367"/>
      <c r="AJ7517" s="367"/>
      <c r="AK7517" s="367"/>
      <c r="AL7517" s="367"/>
      <c r="AM7517" s="367"/>
      <c r="AN7517" s="367"/>
      <c r="AO7517" s="367"/>
      <c r="AP7517" s="367"/>
      <c r="AQ7517" s="367"/>
      <c r="AR7517" s="367"/>
      <c r="AS7517" s="367"/>
      <c r="AT7517" s="367"/>
    </row>
    <row r="7518" spans="2:46" ht="13.8">
      <c r="B7518" s="26">
        <v>80.666666666666771</v>
      </c>
      <c r="C7518" s="363">
        <v>1826.5693382527627</v>
      </c>
      <c r="D7518" s="367">
        <v>2178.0000000000027</v>
      </c>
      <c r="E7518" s="367">
        <v>22511.627906976868</v>
      </c>
      <c r="F7518" s="367">
        <v>-685973.35130884289</v>
      </c>
      <c r="G7518" s="367">
        <v>2178.0000000000123</v>
      </c>
      <c r="H7518" s="367">
        <v>121000</v>
      </c>
      <c r="I7518" s="384">
        <v>-8257098.5723292669</v>
      </c>
      <c r="J7518" s="367">
        <v>2178</v>
      </c>
      <c r="K7518" s="367">
        <v>29333.333333333161</v>
      </c>
      <c r="L7518" s="384">
        <v>-207585.49302555327</v>
      </c>
      <c r="M7518" s="367">
        <v>2177.9999999999873</v>
      </c>
      <c r="N7518" s="367">
        <v>484</v>
      </c>
      <c r="O7518" s="384">
        <v>-7336.3881909514757</v>
      </c>
      <c r="P7518" s="367">
        <v>31.581</v>
      </c>
      <c r="Q7518" s="367">
        <v>484</v>
      </c>
      <c r="R7518" s="384">
        <v>197.96976704837459</v>
      </c>
      <c r="S7518" s="367">
        <v>30.492000000000001</v>
      </c>
      <c r="T7518" s="367">
        <v>16689.655172413884</v>
      </c>
      <c r="U7518" s="384">
        <v>-291814.28406796674</v>
      </c>
      <c r="V7518" s="367">
        <v>2178.0000000000118</v>
      </c>
      <c r="W7518" s="367">
        <v>806666.66666666255</v>
      </c>
      <c r="X7518" s="384">
        <v>298244.84373940015</v>
      </c>
      <c r="Y7518" s="386">
        <v>2177.9999999999886</v>
      </c>
      <c r="Z7518" s="367"/>
      <c r="AA7518" s="367"/>
      <c r="AB7518" s="367"/>
      <c r="AC7518" s="367"/>
      <c r="AD7518" s="367"/>
      <c r="AE7518" s="367"/>
      <c r="AF7518" s="367"/>
      <c r="AG7518" s="367"/>
      <c r="AH7518" s="367"/>
      <c r="AI7518" s="367"/>
      <c r="AJ7518" s="367"/>
      <c r="AK7518" s="367"/>
      <c r="AL7518" s="367"/>
      <c r="AM7518" s="367"/>
      <c r="AN7518" s="367"/>
      <c r="AO7518" s="367"/>
      <c r="AP7518" s="367"/>
      <c r="AQ7518" s="367"/>
      <c r="AR7518" s="367"/>
      <c r="AS7518" s="367"/>
      <c r="AT7518" s="367"/>
    </row>
    <row r="7519" spans="2:46" ht="13.8">
      <c r="B7519" s="26">
        <v>80.833333333333442</v>
      </c>
      <c r="C7519" s="363">
        <v>1830.335789531478</v>
      </c>
      <c r="D7519" s="367">
        <v>2182.5000000000027</v>
      </c>
      <c r="E7519" s="367">
        <v>22558.139534883845</v>
      </c>
      <c r="F7519" s="367">
        <v>-688943.6808783937</v>
      </c>
      <c r="G7519" s="367">
        <v>2182.5000000000123</v>
      </c>
      <c r="H7519" s="367">
        <v>121250</v>
      </c>
      <c r="I7519" s="384">
        <v>-8292442.2787812371</v>
      </c>
      <c r="J7519" s="367">
        <v>2182.5</v>
      </c>
      <c r="K7519" s="367">
        <v>29393.939393939221</v>
      </c>
      <c r="L7519" s="384">
        <v>-209203.16091889254</v>
      </c>
      <c r="M7519" s="367">
        <v>2182.4999999999873</v>
      </c>
      <c r="N7519" s="367">
        <v>485</v>
      </c>
      <c r="O7519" s="384">
        <v>-7370.7890766660066</v>
      </c>
      <c r="P7519" s="367">
        <v>31.646249999999998</v>
      </c>
      <c r="Q7519" s="367">
        <v>485</v>
      </c>
      <c r="R7519" s="384">
        <v>189.29691818255182</v>
      </c>
      <c r="S7519" s="367">
        <v>30.555</v>
      </c>
      <c r="T7519" s="367">
        <v>16724.137931034573</v>
      </c>
      <c r="U7519" s="384">
        <v>-293622.23211688589</v>
      </c>
      <c r="V7519" s="367">
        <v>2182.5000000000118</v>
      </c>
      <c r="W7519" s="367">
        <v>808333.33333332918</v>
      </c>
      <c r="X7519" s="384">
        <v>298816.24167723628</v>
      </c>
      <c r="Y7519" s="386">
        <v>2182.4999999999886</v>
      </c>
      <c r="Z7519" s="367"/>
      <c r="AA7519" s="367"/>
      <c r="AB7519" s="367"/>
      <c r="AC7519" s="367"/>
      <c r="AD7519" s="367"/>
      <c r="AE7519" s="367"/>
      <c r="AF7519" s="367"/>
      <c r="AG7519" s="367"/>
      <c r="AH7519" s="367"/>
      <c r="AI7519" s="367"/>
      <c r="AJ7519" s="367"/>
      <c r="AK7519" s="367"/>
      <c r="AL7519" s="367"/>
      <c r="AM7519" s="367"/>
      <c r="AN7519" s="367"/>
      <c r="AO7519" s="367"/>
      <c r="AP7519" s="367"/>
      <c r="AQ7519" s="367"/>
      <c r="AR7519" s="367"/>
      <c r="AS7519" s="367"/>
      <c r="AT7519" s="367"/>
    </row>
    <row r="7520" spans="2:46" ht="13.8">
      <c r="B7520" s="26">
        <v>81.000000000000114</v>
      </c>
      <c r="C7520" s="363">
        <v>1834.1022100790071</v>
      </c>
      <c r="D7520" s="367">
        <v>2187.0000000000032</v>
      </c>
      <c r="E7520" s="367">
        <v>22604.651162790822</v>
      </c>
      <c r="F7520" s="367">
        <v>-691920.4146923027</v>
      </c>
      <c r="G7520" s="367">
        <v>2187.0000000000123</v>
      </c>
      <c r="H7520" s="367">
        <v>121500</v>
      </c>
      <c r="I7520" s="384">
        <v>-8327861.3814618057</v>
      </c>
      <c r="J7520" s="367">
        <v>2187</v>
      </c>
      <c r="K7520" s="367">
        <v>29454.545454545281</v>
      </c>
      <c r="L7520" s="384">
        <v>-210825.73096582602</v>
      </c>
      <c r="M7520" s="367">
        <v>2186.9999999999873</v>
      </c>
      <c r="N7520" s="367">
        <v>486</v>
      </c>
      <c r="O7520" s="384">
        <v>-7405.2693152006386</v>
      </c>
      <c r="P7520" s="367">
        <v>31.711500000000001</v>
      </c>
      <c r="Q7520" s="367">
        <v>486</v>
      </c>
      <c r="R7520" s="384">
        <v>180.58661827627441</v>
      </c>
      <c r="S7520" s="367">
        <v>30.618000000000002</v>
      </c>
      <c r="T7520" s="367">
        <v>16758.620689655261</v>
      </c>
      <c r="U7520" s="384">
        <v>-295435.14934508101</v>
      </c>
      <c r="V7520" s="367">
        <v>2187.0000000000118</v>
      </c>
      <c r="W7520" s="367">
        <v>809999.99999999581</v>
      </c>
      <c r="X7520" s="384">
        <v>299387.4548298475</v>
      </c>
      <c r="Y7520" s="386">
        <v>2186.9999999999886</v>
      </c>
      <c r="Z7520" s="367"/>
      <c r="AA7520" s="367"/>
      <c r="AB7520" s="367"/>
      <c r="AC7520" s="367"/>
      <c r="AD7520" s="367"/>
      <c r="AE7520" s="367"/>
      <c r="AF7520" s="367"/>
      <c r="AG7520" s="367"/>
      <c r="AH7520" s="367"/>
      <c r="AI7520" s="367"/>
      <c r="AJ7520" s="367"/>
      <c r="AK7520" s="367"/>
      <c r="AL7520" s="367"/>
      <c r="AM7520" s="367"/>
      <c r="AN7520" s="367"/>
      <c r="AO7520" s="367"/>
      <c r="AP7520" s="367"/>
      <c r="AQ7520" s="367"/>
      <c r="AR7520" s="367"/>
      <c r="AS7520" s="367"/>
      <c r="AT7520" s="367"/>
    </row>
    <row r="7521" spans="2:46" ht="13.8">
      <c r="B7521" s="26">
        <v>81.166666666666785</v>
      </c>
      <c r="C7521" s="363">
        <v>1837.8685998953497</v>
      </c>
      <c r="D7521" s="367">
        <v>2191.5000000000032</v>
      </c>
      <c r="E7521" s="367">
        <v>22651.162790697799</v>
      </c>
      <c r="F7521" s="367">
        <v>-694903.55275057035</v>
      </c>
      <c r="G7521" s="367">
        <v>2191.5000000000123</v>
      </c>
      <c r="H7521" s="367">
        <v>121750</v>
      </c>
      <c r="I7521" s="384">
        <v>-8363355.8803709699</v>
      </c>
      <c r="J7521" s="367">
        <v>2191.5</v>
      </c>
      <c r="K7521" s="367">
        <v>29515.151515151341</v>
      </c>
      <c r="L7521" s="384">
        <v>-212453.20316635366</v>
      </c>
      <c r="M7521" s="367">
        <v>2191.4999999999873</v>
      </c>
      <c r="N7521" s="367">
        <v>487</v>
      </c>
      <c r="O7521" s="384">
        <v>-7439.8289065553645</v>
      </c>
      <c r="P7521" s="367">
        <v>31.77675</v>
      </c>
      <c r="Q7521" s="367">
        <v>487</v>
      </c>
      <c r="R7521" s="384">
        <v>171.83886732954329</v>
      </c>
      <c r="S7521" s="367">
        <v>30.681000000000001</v>
      </c>
      <c r="T7521" s="367">
        <v>16793.10344827595</v>
      </c>
      <c r="U7521" s="384">
        <v>-297253.03575255175</v>
      </c>
      <c r="V7521" s="367">
        <v>2191.5000000000114</v>
      </c>
      <c r="W7521" s="367">
        <v>811666.66666666244</v>
      </c>
      <c r="X7521" s="384">
        <v>299958.48319723411</v>
      </c>
      <c r="Y7521" s="386">
        <v>2191.4999999999886</v>
      </c>
      <c r="Z7521" s="367"/>
      <c r="AA7521" s="367"/>
      <c r="AB7521" s="367"/>
      <c r="AC7521" s="367"/>
      <c r="AD7521" s="367"/>
      <c r="AE7521" s="367"/>
      <c r="AF7521" s="367"/>
      <c r="AG7521" s="367"/>
      <c r="AH7521" s="367"/>
      <c r="AI7521" s="367"/>
      <c r="AJ7521" s="367"/>
      <c r="AK7521" s="367"/>
      <c r="AL7521" s="367"/>
      <c r="AM7521" s="367"/>
      <c r="AN7521" s="367"/>
      <c r="AO7521" s="367"/>
      <c r="AP7521" s="367"/>
      <c r="AQ7521" s="367"/>
      <c r="AR7521" s="367"/>
      <c r="AS7521" s="367"/>
      <c r="AT7521" s="367"/>
    </row>
    <row r="7522" spans="2:46" ht="13.8">
      <c r="B7522" s="26">
        <v>81.333333333333456</v>
      </c>
      <c r="C7522" s="363">
        <v>1841.6349589805056</v>
      </c>
      <c r="D7522" s="367">
        <v>2196.0000000000036</v>
      </c>
      <c r="E7522" s="367">
        <v>22697.674418604776</v>
      </c>
      <c r="F7522" s="367">
        <v>-697893.09505319654</v>
      </c>
      <c r="G7522" s="367">
        <v>2196.0000000000123</v>
      </c>
      <c r="H7522" s="367">
        <v>122000</v>
      </c>
      <c r="I7522" s="384">
        <v>-8398925.7755087316</v>
      </c>
      <c r="J7522" s="367">
        <v>2196</v>
      </c>
      <c r="K7522" s="367">
        <v>29575.757575757401</v>
      </c>
      <c r="L7522" s="384">
        <v>-214085.57752047549</v>
      </c>
      <c r="M7522" s="367">
        <v>2195.9999999999873</v>
      </c>
      <c r="N7522" s="367">
        <v>488</v>
      </c>
      <c r="O7522" s="384">
        <v>-7474.4678507301887</v>
      </c>
      <c r="P7522" s="367">
        <v>31.841999999999999</v>
      </c>
      <c r="Q7522" s="367">
        <v>488</v>
      </c>
      <c r="R7522" s="384">
        <v>163.0536653423585</v>
      </c>
      <c r="S7522" s="367">
        <v>30.743999999999996</v>
      </c>
      <c r="T7522" s="367">
        <v>16827.586206896638</v>
      </c>
      <c r="U7522" s="384">
        <v>-299075.89133929857</v>
      </c>
      <c r="V7522" s="367">
        <v>2196.0000000000114</v>
      </c>
      <c r="W7522" s="367">
        <v>813333.33333332906</v>
      </c>
      <c r="X7522" s="384">
        <v>300529.32677939592</v>
      </c>
      <c r="Y7522" s="386">
        <v>2195.9999999999886</v>
      </c>
      <c r="Z7522" s="367"/>
      <c r="AA7522" s="367"/>
      <c r="AB7522" s="367"/>
      <c r="AC7522" s="367"/>
      <c r="AD7522" s="367"/>
      <c r="AE7522" s="367"/>
      <c r="AF7522" s="367"/>
      <c r="AG7522" s="367"/>
      <c r="AH7522" s="367"/>
      <c r="AI7522" s="367"/>
      <c r="AJ7522" s="367"/>
      <c r="AK7522" s="367"/>
      <c r="AL7522" s="367"/>
      <c r="AM7522" s="367"/>
      <c r="AN7522" s="367"/>
      <c r="AO7522" s="367"/>
      <c r="AP7522" s="367"/>
      <c r="AQ7522" s="367"/>
      <c r="AR7522" s="367"/>
      <c r="AS7522" s="367"/>
      <c r="AT7522" s="367"/>
    </row>
    <row r="7523" spans="2:46" ht="13.8">
      <c r="B7523" s="26">
        <v>81.500000000000128</v>
      </c>
      <c r="C7523" s="363">
        <v>1845.4012873344752</v>
      </c>
      <c r="D7523" s="367">
        <v>2200.5000000000036</v>
      </c>
      <c r="E7523" s="367">
        <v>22744.186046511753</v>
      </c>
      <c r="F7523" s="367">
        <v>-700889.04160018114</v>
      </c>
      <c r="G7523" s="367">
        <v>2200.5000000000123</v>
      </c>
      <c r="H7523" s="367">
        <v>122250</v>
      </c>
      <c r="I7523" s="384">
        <v>-8434571.066875089</v>
      </c>
      <c r="J7523" s="367">
        <v>2200.5</v>
      </c>
      <c r="K7523" s="367">
        <v>29636.363636363461</v>
      </c>
      <c r="L7523" s="384">
        <v>-215722.85402819156</v>
      </c>
      <c r="M7523" s="367">
        <v>2200.4999999999873</v>
      </c>
      <c r="N7523" s="367">
        <v>489</v>
      </c>
      <c r="O7523" s="384">
        <v>-7509.1861477251132</v>
      </c>
      <c r="P7523" s="367">
        <v>31.907250000000001</v>
      </c>
      <c r="Q7523" s="367">
        <v>489</v>
      </c>
      <c r="R7523" s="384">
        <v>154.23101231471855</v>
      </c>
      <c r="S7523" s="367">
        <v>30.806999999999999</v>
      </c>
      <c r="T7523" s="367">
        <v>16862.068965517326</v>
      </c>
      <c r="U7523" s="384">
        <v>-300903.71610532113</v>
      </c>
      <c r="V7523" s="367">
        <v>2200.5000000000114</v>
      </c>
      <c r="W7523" s="367">
        <v>814999.99999999569</v>
      </c>
      <c r="X7523" s="384">
        <v>301099.98557633307</v>
      </c>
      <c r="Y7523" s="386">
        <v>2200.4999999999882</v>
      </c>
      <c r="Z7523" s="367"/>
      <c r="AA7523" s="367"/>
      <c r="AB7523" s="367"/>
      <c r="AC7523" s="367"/>
      <c r="AD7523" s="367"/>
      <c r="AE7523" s="367"/>
      <c r="AF7523" s="367"/>
      <c r="AG7523" s="367"/>
      <c r="AH7523" s="367"/>
      <c r="AI7523" s="367"/>
      <c r="AJ7523" s="367"/>
      <c r="AK7523" s="367"/>
      <c r="AL7523" s="367"/>
      <c r="AM7523" s="367"/>
      <c r="AN7523" s="367"/>
      <c r="AO7523" s="367"/>
      <c r="AP7523" s="367"/>
      <c r="AQ7523" s="367"/>
      <c r="AR7523" s="367"/>
      <c r="AS7523" s="367"/>
      <c r="AT7523" s="367"/>
    </row>
    <row r="7524" spans="2:46" ht="13.8">
      <c r="B7524" s="26">
        <v>81.666666666666799</v>
      </c>
      <c r="C7524" s="363">
        <v>1849.1675849572584</v>
      </c>
      <c r="D7524" s="367">
        <v>2205.0000000000036</v>
      </c>
      <c r="E7524" s="367">
        <v>22790.69767441873</v>
      </c>
      <c r="F7524" s="367">
        <v>-703891.39239152428</v>
      </c>
      <c r="G7524" s="367">
        <v>2205.0000000000123</v>
      </c>
      <c r="H7524" s="367">
        <v>122500</v>
      </c>
      <c r="I7524" s="384">
        <v>-8470291.7544700447</v>
      </c>
      <c r="J7524" s="367">
        <v>2205</v>
      </c>
      <c r="K7524" s="367">
        <v>29696.969696969521</v>
      </c>
      <c r="L7524" s="384">
        <v>-217365.03268950179</v>
      </c>
      <c r="M7524" s="367">
        <v>2204.9999999999873</v>
      </c>
      <c r="N7524" s="367">
        <v>490</v>
      </c>
      <c r="O7524" s="384">
        <v>-7543.9837975401333</v>
      </c>
      <c r="P7524" s="367">
        <v>31.9725</v>
      </c>
      <c r="Q7524" s="367">
        <v>490</v>
      </c>
      <c r="R7524" s="384">
        <v>145.37090824662494</v>
      </c>
      <c r="S7524" s="367">
        <v>30.869999999999997</v>
      </c>
      <c r="T7524" s="367">
        <v>16896.551724138015</v>
      </c>
      <c r="U7524" s="384">
        <v>-302736.51005061954</v>
      </c>
      <c r="V7524" s="367">
        <v>2205.0000000000109</v>
      </c>
      <c r="W7524" s="367">
        <v>816666.66666666232</v>
      </c>
      <c r="X7524" s="384">
        <v>301670.45958804537</v>
      </c>
      <c r="Y7524" s="386">
        <v>2204.9999999999882</v>
      </c>
      <c r="Z7524" s="367"/>
      <c r="AA7524" s="367"/>
      <c r="AB7524" s="367"/>
      <c r="AC7524" s="367"/>
      <c r="AD7524" s="367"/>
      <c r="AE7524" s="367"/>
      <c r="AF7524" s="367"/>
      <c r="AG7524" s="367"/>
      <c r="AH7524" s="367"/>
      <c r="AI7524" s="367"/>
      <c r="AJ7524" s="367"/>
      <c r="AK7524" s="367"/>
      <c r="AL7524" s="367"/>
      <c r="AM7524" s="367"/>
      <c r="AN7524" s="367"/>
      <c r="AO7524" s="367"/>
      <c r="AP7524" s="367"/>
      <c r="AQ7524" s="367"/>
      <c r="AR7524" s="367"/>
      <c r="AS7524" s="367"/>
      <c r="AT7524" s="367"/>
    </row>
    <row r="7525" spans="2:46" ht="13.8">
      <c r="B7525" s="26">
        <v>81.833333333333471</v>
      </c>
      <c r="C7525" s="363">
        <v>1852.9338518488546</v>
      </c>
      <c r="D7525" s="367">
        <v>2209.5000000000036</v>
      </c>
      <c r="E7525" s="367">
        <v>22837.209302325708</v>
      </c>
      <c r="F7525" s="367">
        <v>-706900.14742722572</v>
      </c>
      <c r="G7525" s="367">
        <v>2209.5000000000123</v>
      </c>
      <c r="H7525" s="367">
        <v>122750</v>
      </c>
      <c r="I7525" s="384">
        <v>-8506087.8382935971</v>
      </c>
      <c r="J7525" s="367">
        <v>2209.5</v>
      </c>
      <c r="K7525" s="367">
        <v>29757.575757575582</v>
      </c>
      <c r="L7525" s="384">
        <v>-219012.11350440606</v>
      </c>
      <c r="M7525" s="367">
        <v>2209.4999999999868</v>
      </c>
      <c r="N7525" s="367">
        <v>491</v>
      </c>
      <c r="O7525" s="384">
        <v>-7578.8608001752536</v>
      </c>
      <c r="P7525" s="367">
        <v>32.037750000000003</v>
      </c>
      <c r="Q7525" s="367">
        <v>491</v>
      </c>
      <c r="R7525" s="384">
        <v>136.47335313807665</v>
      </c>
      <c r="S7525" s="367">
        <v>30.933</v>
      </c>
      <c r="T7525" s="367">
        <v>16931.034482758703</v>
      </c>
      <c r="U7525" s="384">
        <v>-304574.27317519393</v>
      </c>
      <c r="V7525" s="367">
        <v>2209.5000000000109</v>
      </c>
      <c r="W7525" s="367">
        <v>818333.33333332895</v>
      </c>
      <c r="X7525" s="384">
        <v>302240.74881453306</v>
      </c>
      <c r="Y7525" s="386">
        <v>2209.4999999999882</v>
      </c>
      <c r="Z7525" s="367"/>
      <c r="AA7525" s="367"/>
      <c r="AB7525" s="367"/>
      <c r="AC7525" s="367"/>
      <c r="AD7525" s="367"/>
      <c r="AE7525" s="367"/>
      <c r="AF7525" s="367"/>
      <c r="AG7525" s="367"/>
      <c r="AH7525" s="367"/>
      <c r="AI7525" s="367"/>
      <c r="AJ7525" s="367"/>
      <c r="AK7525" s="367"/>
      <c r="AL7525" s="367"/>
      <c r="AM7525" s="367"/>
      <c r="AN7525" s="367"/>
      <c r="AO7525" s="367"/>
      <c r="AP7525" s="367"/>
      <c r="AQ7525" s="367"/>
      <c r="AR7525" s="367"/>
      <c r="AS7525" s="367"/>
      <c r="AT7525" s="367"/>
    </row>
    <row r="7526" spans="2:46" ht="13.8">
      <c r="B7526" s="26">
        <v>82.000000000000142</v>
      </c>
      <c r="C7526" s="363">
        <v>1856.7000880092651</v>
      </c>
      <c r="D7526" s="367">
        <v>2214.0000000000041</v>
      </c>
      <c r="E7526" s="367">
        <v>22883.720930232685</v>
      </c>
      <c r="F7526" s="367">
        <v>-709915.30670728558</v>
      </c>
      <c r="G7526" s="367">
        <v>2214.0000000000123</v>
      </c>
      <c r="H7526" s="367">
        <v>123000</v>
      </c>
      <c r="I7526" s="384">
        <v>-8541959.318345746</v>
      </c>
      <c r="J7526" s="367">
        <v>2214</v>
      </c>
      <c r="K7526" s="367">
        <v>29818.181818181642</v>
      </c>
      <c r="L7526" s="384">
        <v>-220664.09647290464</v>
      </c>
      <c r="M7526" s="367">
        <v>2213.9999999999868</v>
      </c>
      <c r="N7526" s="367">
        <v>492</v>
      </c>
      <c r="O7526" s="384">
        <v>-7613.8171556304696</v>
      </c>
      <c r="P7526" s="367">
        <v>32.103000000000002</v>
      </c>
      <c r="Q7526" s="367">
        <v>492</v>
      </c>
      <c r="R7526" s="384">
        <v>127.53834698907465</v>
      </c>
      <c r="S7526" s="367">
        <v>30.995999999999999</v>
      </c>
      <c r="T7526" s="367">
        <v>16965.517241379392</v>
      </c>
      <c r="U7526" s="384">
        <v>-306417.00547904428</v>
      </c>
      <c r="V7526" s="367">
        <v>2214.0000000000109</v>
      </c>
      <c r="W7526" s="367">
        <v>819999.99999999558</v>
      </c>
      <c r="X7526" s="384">
        <v>302810.85325579601</v>
      </c>
      <c r="Y7526" s="386">
        <v>2213.9999999999882</v>
      </c>
      <c r="Z7526" s="367"/>
      <c r="AA7526" s="367"/>
      <c r="AB7526" s="367"/>
      <c r="AC7526" s="367"/>
      <c r="AD7526" s="367"/>
      <c r="AE7526" s="367"/>
      <c r="AF7526" s="367"/>
      <c r="AG7526" s="367"/>
      <c r="AH7526" s="367"/>
      <c r="AI7526" s="367"/>
      <c r="AJ7526" s="367"/>
      <c r="AK7526" s="367"/>
      <c r="AL7526" s="367"/>
      <c r="AM7526" s="367"/>
      <c r="AN7526" s="367"/>
      <c r="AO7526" s="367"/>
      <c r="AP7526" s="367"/>
      <c r="AQ7526" s="367"/>
      <c r="AR7526" s="367"/>
      <c r="AS7526" s="367"/>
      <c r="AT7526" s="367"/>
    </row>
    <row r="7527" spans="2:46" ht="13.8">
      <c r="B7527" s="26">
        <v>82.166666666666814</v>
      </c>
      <c r="C7527" s="363">
        <v>1860.4662934384889</v>
      </c>
      <c r="D7527" s="367">
        <v>2218.5000000000041</v>
      </c>
      <c r="E7527" s="367">
        <v>22930.232558139662</v>
      </c>
      <c r="F7527" s="367">
        <v>-712936.8702317042</v>
      </c>
      <c r="G7527" s="367">
        <v>2218.5000000000123</v>
      </c>
      <c r="H7527" s="367">
        <v>123250</v>
      </c>
      <c r="I7527" s="384">
        <v>-8577906.1946264915</v>
      </c>
      <c r="J7527" s="367">
        <v>2218.5</v>
      </c>
      <c r="K7527" s="367">
        <v>29878.787878787702</v>
      </c>
      <c r="L7527" s="384">
        <v>-222320.98159499749</v>
      </c>
      <c r="M7527" s="367">
        <v>2218.4999999999868</v>
      </c>
      <c r="N7527" s="367">
        <v>493</v>
      </c>
      <c r="O7527" s="384">
        <v>-7648.8528639057831</v>
      </c>
      <c r="P7527" s="367">
        <v>32.16825</v>
      </c>
      <c r="Q7527" s="367">
        <v>493</v>
      </c>
      <c r="R7527" s="384">
        <v>118.56588979961801</v>
      </c>
      <c r="S7527" s="367">
        <v>31.059000000000001</v>
      </c>
      <c r="T7527" s="367">
        <v>17000.00000000008</v>
      </c>
      <c r="U7527" s="384">
        <v>-308264.70696217025</v>
      </c>
      <c r="V7527" s="367">
        <v>2218.5000000000105</v>
      </c>
      <c r="W7527" s="367">
        <v>821666.6666666622</v>
      </c>
      <c r="X7527" s="384">
        <v>303380.77291183418</v>
      </c>
      <c r="Y7527" s="386">
        <v>2218.4999999999877</v>
      </c>
      <c r="Z7527" s="367"/>
      <c r="AA7527" s="367"/>
      <c r="AB7527" s="367"/>
      <c r="AC7527" s="367"/>
      <c r="AD7527" s="367"/>
      <c r="AE7527" s="367"/>
      <c r="AF7527" s="367"/>
      <c r="AG7527" s="367"/>
      <c r="AH7527" s="367"/>
      <c r="AI7527" s="367"/>
      <c r="AJ7527" s="367"/>
      <c r="AK7527" s="367"/>
      <c r="AL7527" s="367"/>
      <c r="AM7527" s="367"/>
      <c r="AN7527" s="367"/>
      <c r="AO7527" s="367"/>
      <c r="AP7527" s="367"/>
      <c r="AQ7527" s="367"/>
      <c r="AR7527" s="367"/>
      <c r="AS7527" s="367"/>
      <c r="AT7527" s="367"/>
    </row>
    <row r="7528" spans="2:46" ht="13.8">
      <c r="B7528" s="26">
        <v>82.333333333333485</v>
      </c>
      <c r="C7528" s="363">
        <v>1864.2324681365258</v>
      </c>
      <c r="D7528" s="367">
        <v>2223.0000000000041</v>
      </c>
      <c r="E7528" s="367">
        <v>22976.744186046639</v>
      </c>
      <c r="F7528" s="367">
        <v>-715964.83800048113</v>
      </c>
      <c r="G7528" s="367">
        <v>2223.0000000000123</v>
      </c>
      <c r="H7528" s="367">
        <v>123500</v>
      </c>
      <c r="I7528" s="384">
        <v>-8613928.4671358354</v>
      </c>
      <c r="J7528" s="367">
        <v>2223</v>
      </c>
      <c r="K7528" s="367">
        <v>29939.393939393762</v>
      </c>
      <c r="L7528" s="384">
        <v>-223982.76887068449</v>
      </c>
      <c r="M7528" s="367">
        <v>2222.9999999999868</v>
      </c>
      <c r="N7528" s="367">
        <v>494</v>
      </c>
      <c r="O7528" s="384">
        <v>-7683.967925001195</v>
      </c>
      <c r="P7528" s="367">
        <v>32.233499999999999</v>
      </c>
      <c r="Q7528" s="367">
        <v>494</v>
      </c>
      <c r="R7528" s="384">
        <v>109.55598156970767</v>
      </c>
      <c r="S7528" s="367">
        <v>31.122</v>
      </c>
      <c r="T7528" s="367">
        <v>17034.482758620768</v>
      </c>
      <c r="U7528" s="384">
        <v>-310117.37762457208</v>
      </c>
      <c r="V7528" s="367">
        <v>2223.00000000001</v>
      </c>
      <c r="W7528" s="367">
        <v>823333.33333332883</v>
      </c>
      <c r="X7528" s="384">
        <v>303950.50778264756</v>
      </c>
      <c r="Y7528" s="386">
        <v>2222.9999999999877</v>
      </c>
      <c r="Z7528" s="367"/>
      <c r="AA7528" s="367"/>
      <c r="AB7528" s="367"/>
      <c r="AC7528" s="367"/>
      <c r="AD7528" s="367"/>
      <c r="AE7528" s="367"/>
      <c r="AF7528" s="367"/>
      <c r="AG7528" s="367"/>
      <c r="AH7528" s="367"/>
      <c r="AI7528" s="367"/>
      <c r="AJ7528" s="367"/>
      <c r="AK7528" s="367"/>
      <c r="AL7528" s="367"/>
      <c r="AM7528" s="367"/>
      <c r="AN7528" s="367"/>
      <c r="AO7528" s="367"/>
      <c r="AP7528" s="367"/>
      <c r="AQ7528" s="367"/>
      <c r="AR7528" s="367"/>
      <c r="AS7528" s="367"/>
      <c r="AT7528" s="367"/>
    </row>
    <row r="7529" spans="2:46" ht="13.8">
      <c r="B7529" s="26">
        <v>82.500000000000156</v>
      </c>
      <c r="C7529" s="363">
        <v>1867.9986121033764</v>
      </c>
      <c r="D7529" s="367">
        <v>2227.5000000000041</v>
      </c>
      <c r="E7529" s="367">
        <v>23023.255813953616</v>
      </c>
      <c r="F7529" s="367">
        <v>-718999.21001361671</v>
      </c>
      <c r="G7529" s="367">
        <v>2227.5000000000123</v>
      </c>
      <c r="H7529" s="367">
        <v>123750</v>
      </c>
      <c r="I7529" s="384">
        <v>-8650026.1358737759</v>
      </c>
      <c r="J7529" s="367">
        <v>2227.5</v>
      </c>
      <c r="K7529" s="367">
        <v>29999.999999999822</v>
      </c>
      <c r="L7529" s="384">
        <v>-225649.45829996569</v>
      </c>
      <c r="M7529" s="367">
        <v>2227.4999999999868</v>
      </c>
      <c r="N7529" s="367">
        <v>495</v>
      </c>
      <c r="O7529" s="384">
        <v>-7719.1623389167034</v>
      </c>
      <c r="P7529" s="367">
        <v>32.298749999999998</v>
      </c>
      <c r="Q7529" s="367">
        <v>495</v>
      </c>
      <c r="R7529" s="384">
        <v>100.50862229934316</v>
      </c>
      <c r="S7529" s="367">
        <v>31.184999999999999</v>
      </c>
      <c r="T7529" s="367">
        <v>17068.965517241457</v>
      </c>
      <c r="U7529" s="384">
        <v>-311975.01746624993</v>
      </c>
      <c r="V7529" s="367">
        <v>2227.50000000001</v>
      </c>
      <c r="W7529" s="367">
        <v>824999.99999999546</v>
      </c>
      <c r="X7529" s="384">
        <v>304520.05786823638</v>
      </c>
      <c r="Y7529" s="386">
        <v>2227.4999999999877</v>
      </c>
      <c r="Z7529" s="367"/>
      <c r="AA7529" s="367"/>
      <c r="AB7529" s="367"/>
      <c r="AC7529" s="367"/>
      <c r="AD7529" s="367"/>
      <c r="AE7529" s="367"/>
      <c r="AF7529" s="367"/>
      <c r="AG7529" s="367"/>
      <c r="AH7529" s="367"/>
      <c r="AI7529" s="367"/>
      <c r="AJ7529" s="367"/>
      <c r="AK7529" s="367"/>
      <c r="AL7529" s="367"/>
      <c r="AM7529" s="367"/>
      <c r="AN7529" s="367"/>
      <c r="AO7529" s="367"/>
      <c r="AP7529" s="367"/>
      <c r="AQ7529" s="367"/>
      <c r="AR7529" s="367"/>
      <c r="AS7529" s="367"/>
      <c r="AT7529" s="367"/>
    </row>
    <row r="7530" spans="2:46" ht="13.8">
      <c r="B7530" s="26">
        <v>82.666666666666828</v>
      </c>
      <c r="C7530" s="363">
        <v>1871.7647253390414</v>
      </c>
      <c r="D7530" s="367">
        <v>2232.0000000000045</v>
      </c>
      <c r="E7530" s="367">
        <v>23069.767441860593</v>
      </c>
      <c r="F7530" s="367">
        <v>-722039.98627111048</v>
      </c>
      <c r="G7530" s="367">
        <v>2232.0000000000123</v>
      </c>
      <c r="H7530" s="367">
        <v>124000</v>
      </c>
      <c r="I7530" s="384">
        <v>-8686199.200840313</v>
      </c>
      <c r="J7530" s="367">
        <v>2232</v>
      </c>
      <c r="K7530" s="367">
        <v>30060.606060605882</v>
      </c>
      <c r="L7530" s="384">
        <v>-227321.04988284112</v>
      </c>
      <c r="M7530" s="367">
        <v>2231.9999999999868</v>
      </c>
      <c r="N7530" s="367">
        <v>496</v>
      </c>
      <c r="O7530" s="384">
        <v>-7754.4361056523157</v>
      </c>
      <c r="P7530" s="367">
        <v>32.364000000000004</v>
      </c>
      <c r="Q7530" s="367">
        <v>496</v>
      </c>
      <c r="R7530" s="384">
        <v>91.423811988524491</v>
      </c>
      <c r="S7530" s="367">
        <v>31.247999999999998</v>
      </c>
      <c r="T7530" s="367">
        <v>17103.448275862145</v>
      </c>
      <c r="U7530" s="384">
        <v>-313837.6264872037</v>
      </c>
      <c r="V7530" s="367">
        <v>2232.00000000001</v>
      </c>
      <c r="W7530" s="367">
        <v>826666.66666666209</v>
      </c>
      <c r="X7530" s="384">
        <v>305089.4231686003</v>
      </c>
      <c r="Y7530" s="386">
        <v>2231.9999999999873</v>
      </c>
      <c r="Z7530" s="367"/>
      <c r="AA7530" s="367"/>
      <c r="AB7530" s="367"/>
      <c r="AC7530" s="367"/>
      <c r="AD7530" s="367"/>
      <c r="AE7530" s="367"/>
      <c r="AF7530" s="367"/>
      <c r="AG7530" s="367"/>
      <c r="AH7530" s="367"/>
      <c r="AI7530" s="367"/>
      <c r="AJ7530" s="367"/>
      <c r="AK7530" s="367"/>
      <c r="AL7530" s="367"/>
      <c r="AM7530" s="367"/>
      <c r="AN7530" s="367"/>
      <c r="AO7530" s="367"/>
      <c r="AP7530" s="367"/>
      <c r="AQ7530" s="367"/>
      <c r="AR7530" s="367"/>
      <c r="AS7530" s="367"/>
      <c r="AT7530" s="367"/>
    </row>
    <row r="7531" spans="2:46" ht="13.8">
      <c r="B7531" s="26">
        <v>82.833333333333499</v>
      </c>
      <c r="C7531" s="363">
        <v>1875.5308078435189</v>
      </c>
      <c r="D7531" s="367">
        <v>2236.5000000000045</v>
      </c>
      <c r="E7531" s="367">
        <v>23116.27906976757</v>
      </c>
      <c r="F7531" s="367">
        <v>-725087.16677296278</v>
      </c>
      <c r="G7531" s="367">
        <v>2236.5000000000123</v>
      </c>
      <c r="H7531" s="367">
        <v>124250</v>
      </c>
      <c r="I7531" s="384">
        <v>-8722447.6620354466</v>
      </c>
      <c r="J7531" s="367">
        <v>2236.5</v>
      </c>
      <c r="K7531" s="367">
        <v>30121.212121211942</v>
      </c>
      <c r="L7531" s="384">
        <v>-228997.54361931072</v>
      </c>
      <c r="M7531" s="367">
        <v>2236.4999999999868</v>
      </c>
      <c r="N7531" s="367">
        <v>497</v>
      </c>
      <c r="O7531" s="384">
        <v>-7789.7892252080201</v>
      </c>
      <c r="P7531" s="367">
        <v>32.429250000000003</v>
      </c>
      <c r="Q7531" s="367">
        <v>497</v>
      </c>
      <c r="R7531" s="384">
        <v>82.301550637251111</v>
      </c>
      <c r="S7531" s="367">
        <v>31.311</v>
      </c>
      <c r="T7531" s="367">
        <v>17137.931034482834</v>
      </c>
      <c r="U7531" s="384">
        <v>-315705.20468743314</v>
      </c>
      <c r="V7531" s="367">
        <v>2236.5000000000095</v>
      </c>
      <c r="W7531" s="367">
        <v>828333.33333332872</v>
      </c>
      <c r="X7531" s="384">
        <v>305658.60368373955</v>
      </c>
      <c r="Y7531" s="386">
        <v>2236.4999999999877</v>
      </c>
      <c r="Z7531" s="367"/>
      <c r="AA7531" s="367"/>
      <c r="AB7531" s="367"/>
      <c r="AC7531" s="367"/>
      <c r="AD7531" s="367"/>
      <c r="AE7531" s="367"/>
      <c r="AF7531" s="367"/>
      <c r="AG7531" s="367"/>
      <c r="AH7531" s="367"/>
      <c r="AI7531" s="367"/>
      <c r="AJ7531" s="367"/>
      <c r="AK7531" s="367"/>
      <c r="AL7531" s="367"/>
      <c r="AM7531" s="367"/>
      <c r="AN7531" s="367"/>
      <c r="AO7531" s="367"/>
      <c r="AP7531" s="367"/>
      <c r="AQ7531" s="367"/>
      <c r="AR7531" s="367"/>
      <c r="AS7531" s="367"/>
      <c r="AT7531" s="367"/>
    </row>
    <row r="7532" spans="2:46" ht="13.8">
      <c r="B7532" s="26">
        <v>83.000000000000171</v>
      </c>
      <c r="C7532" s="363">
        <v>1879.2968596168105</v>
      </c>
      <c r="D7532" s="367">
        <v>2241.0000000000045</v>
      </c>
      <c r="E7532" s="367">
        <v>23162.790697674547</v>
      </c>
      <c r="F7532" s="367">
        <v>-728140.75151917362</v>
      </c>
      <c r="G7532" s="367">
        <v>2241.0000000000123</v>
      </c>
      <c r="H7532" s="367">
        <v>124500</v>
      </c>
      <c r="I7532" s="384">
        <v>-8758771.5194591768</v>
      </c>
      <c r="J7532" s="367">
        <v>2241</v>
      </c>
      <c r="K7532" s="367">
        <v>30181.818181818002</v>
      </c>
      <c r="L7532" s="384">
        <v>-230678.93950937453</v>
      </c>
      <c r="M7532" s="367">
        <v>2240.9999999999868</v>
      </c>
      <c r="N7532" s="367">
        <v>498</v>
      </c>
      <c r="O7532" s="384">
        <v>-7825.2216975838228</v>
      </c>
      <c r="P7532" s="367">
        <v>32.494500000000002</v>
      </c>
      <c r="Q7532" s="367">
        <v>498</v>
      </c>
      <c r="R7532" s="384">
        <v>73.141838245524085</v>
      </c>
      <c r="S7532" s="367">
        <v>31.373999999999999</v>
      </c>
      <c r="T7532" s="367">
        <v>17172.413793103522</v>
      </c>
      <c r="U7532" s="384">
        <v>-317577.75206693873</v>
      </c>
      <c r="V7532" s="367">
        <v>2241.0000000000095</v>
      </c>
      <c r="W7532" s="367">
        <v>829999.99999999534</v>
      </c>
      <c r="X7532" s="384">
        <v>306227.59941365413</v>
      </c>
      <c r="Y7532" s="386">
        <v>2240.9999999999873</v>
      </c>
      <c r="Z7532" s="367"/>
      <c r="AA7532" s="367"/>
      <c r="AB7532" s="367"/>
      <c r="AC7532" s="367"/>
      <c r="AD7532" s="367"/>
      <c r="AE7532" s="367"/>
      <c r="AF7532" s="367"/>
      <c r="AG7532" s="367"/>
      <c r="AH7532" s="367"/>
      <c r="AI7532" s="367"/>
      <c r="AJ7532" s="367"/>
      <c r="AK7532" s="367"/>
      <c r="AL7532" s="367"/>
      <c r="AM7532" s="367"/>
      <c r="AN7532" s="367"/>
      <c r="AO7532" s="367"/>
      <c r="AP7532" s="367"/>
      <c r="AQ7532" s="367"/>
      <c r="AR7532" s="367"/>
      <c r="AS7532" s="367"/>
      <c r="AT7532" s="367"/>
    </row>
    <row r="7533" spans="2:46" ht="13.8">
      <c r="B7533" s="26">
        <v>83.166666666666842</v>
      </c>
      <c r="C7533" s="363">
        <v>1883.0628806589154</v>
      </c>
      <c r="D7533" s="367">
        <v>2245.5000000000045</v>
      </c>
      <c r="E7533" s="367">
        <v>23209.302325581524</v>
      </c>
      <c r="F7533" s="367">
        <v>-731200.74050974287</v>
      </c>
      <c r="G7533" s="367">
        <v>2245.5000000000123</v>
      </c>
      <c r="H7533" s="367">
        <v>124750</v>
      </c>
      <c r="I7533" s="384">
        <v>-8795170.7731115036</v>
      </c>
      <c r="J7533" s="367">
        <v>2245.5</v>
      </c>
      <c r="K7533" s="367">
        <v>30242.424242424062</v>
      </c>
      <c r="L7533" s="384">
        <v>-232365.23755303249</v>
      </c>
      <c r="M7533" s="367">
        <v>2245.4999999999868</v>
      </c>
      <c r="N7533" s="367">
        <v>499</v>
      </c>
      <c r="O7533" s="384">
        <v>-7860.7335227797239</v>
      </c>
      <c r="P7533" s="367">
        <v>32.559750000000001</v>
      </c>
      <c r="Q7533" s="367">
        <v>499</v>
      </c>
      <c r="R7533" s="384">
        <v>63.94467481334236</v>
      </c>
      <c r="S7533" s="367">
        <v>31.437000000000001</v>
      </c>
      <c r="T7533" s="367">
        <v>17206.89655172421</v>
      </c>
      <c r="U7533" s="384">
        <v>-319455.26862572005</v>
      </c>
      <c r="V7533" s="367">
        <v>2245.5000000000095</v>
      </c>
      <c r="W7533" s="367">
        <v>831666.66666666197</v>
      </c>
      <c r="X7533" s="384">
        <v>306796.41035834391</v>
      </c>
      <c r="Y7533" s="386">
        <v>2245.4999999999873</v>
      </c>
      <c r="Z7533" s="367"/>
      <c r="AA7533" s="367"/>
      <c r="AB7533" s="367"/>
      <c r="AC7533" s="367"/>
      <c r="AD7533" s="367"/>
      <c r="AE7533" s="367"/>
      <c r="AF7533" s="367"/>
      <c r="AG7533" s="367"/>
      <c r="AH7533" s="367"/>
      <c r="AI7533" s="367"/>
      <c r="AJ7533" s="367"/>
      <c r="AK7533" s="367"/>
      <c r="AL7533" s="367"/>
      <c r="AM7533" s="367"/>
      <c r="AN7533" s="367"/>
      <c r="AO7533" s="367"/>
      <c r="AP7533" s="367"/>
      <c r="AQ7533" s="367"/>
      <c r="AR7533" s="367"/>
      <c r="AS7533" s="367"/>
      <c r="AT7533" s="367"/>
    </row>
    <row r="7534" spans="2:46" ht="13.8">
      <c r="B7534" s="26">
        <v>83.333333333333513</v>
      </c>
      <c r="C7534" s="363">
        <v>1886.828870969834</v>
      </c>
      <c r="D7534" s="367">
        <v>2250.000000000005</v>
      </c>
      <c r="E7534" s="367">
        <v>23255.813953488501</v>
      </c>
      <c r="F7534" s="367">
        <v>-734267.13374467078</v>
      </c>
      <c r="G7534" s="367">
        <v>2250.0000000000123</v>
      </c>
      <c r="H7534" s="367">
        <v>125000</v>
      </c>
      <c r="I7534" s="384">
        <v>-8831645.4229924288</v>
      </c>
      <c r="J7534" s="367">
        <v>2250</v>
      </c>
      <c r="K7534" s="367">
        <v>30303.030303030122</v>
      </c>
      <c r="L7534" s="384">
        <v>-234056.43775028468</v>
      </c>
      <c r="M7534" s="367">
        <v>2249.9999999999868</v>
      </c>
      <c r="N7534" s="367">
        <v>500</v>
      </c>
      <c r="O7534" s="384">
        <v>-7896.3247007957216</v>
      </c>
      <c r="P7534" s="367">
        <v>32.625</v>
      </c>
      <c r="Q7534" s="367">
        <v>500</v>
      </c>
      <c r="R7534" s="384">
        <v>54.710060340706981</v>
      </c>
      <c r="S7534" s="367">
        <v>31.5</v>
      </c>
      <c r="T7534" s="367">
        <v>17241.379310344899</v>
      </c>
      <c r="U7534" s="384">
        <v>-321337.75436377729</v>
      </c>
      <c r="V7534" s="367">
        <v>2250.0000000000095</v>
      </c>
      <c r="W7534" s="367">
        <v>833333.3333333286</v>
      </c>
      <c r="X7534" s="384">
        <v>307365.03651780897</v>
      </c>
      <c r="Y7534" s="386">
        <v>2249.9999999999868</v>
      </c>
      <c r="Z7534" s="367"/>
      <c r="AA7534" s="367"/>
      <c r="AB7534" s="367"/>
      <c r="AC7534" s="367"/>
      <c r="AD7534" s="367"/>
      <c r="AE7534" s="367"/>
      <c r="AF7534" s="367"/>
      <c r="AG7534" s="367"/>
      <c r="AH7534" s="367"/>
      <c r="AI7534" s="367"/>
      <c r="AJ7534" s="367"/>
      <c r="AK7534" s="367"/>
      <c r="AL7534" s="367"/>
      <c r="AM7534" s="367"/>
      <c r="AN7534" s="367"/>
      <c r="AO7534" s="367"/>
      <c r="AP7534" s="367"/>
      <c r="AQ7534" s="367"/>
      <c r="AR7534" s="367"/>
      <c r="AS7534" s="367"/>
      <c r="AT7534" s="367"/>
    </row>
    <row r="7535" spans="2:46" ht="13.8">
      <c r="B7535" s="26">
        <v>83.500000000000185</v>
      </c>
      <c r="C7535" s="363">
        <v>1890.594830549566</v>
      </c>
      <c r="D7535" s="367">
        <v>2254.500000000005</v>
      </c>
      <c r="E7535" s="367">
        <v>23302.325581395478</v>
      </c>
      <c r="F7535" s="367">
        <v>-737339.93122395698</v>
      </c>
      <c r="G7535" s="367">
        <v>2254.5000000000123</v>
      </c>
      <c r="H7535" s="367">
        <v>125250</v>
      </c>
      <c r="I7535" s="384">
        <v>-8868195.4691019505</v>
      </c>
      <c r="J7535" s="367">
        <v>2254.5</v>
      </c>
      <c r="K7535" s="367">
        <v>30363.636363636182</v>
      </c>
      <c r="L7535" s="384">
        <v>-235752.54010113087</v>
      </c>
      <c r="M7535" s="367">
        <v>2254.4999999999864</v>
      </c>
      <c r="N7535" s="367">
        <v>501</v>
      </c>
      <c r="O7535" s="384">
        <v>-7931.9952316318177</v>
      </c>
      <c r="P7535" s="367">
        <v>32.690249999999999</v>
      </c>
      <c r="Q7535" s="367">
        <v>501</v>
      </c>
      <c r="R7535" s="384">
        <v>45.437994827616897</v>
      </c>
      <c r="S7535" s="367">
        <v>31.563000000000002</v>
      </c>
      <c r="T7535" s="367">
        <v>17275.862068965587</v>
      </c>
      <c r="U7535" s="384">
        <v>-323225.2092811102</v>
      </c>
      <c r="V7535" s="367">
        <v>2254.5000000000091</v>
      </c>
      <c r="W7535" s="367">
        <v>834999.99999999523</v>
      </c>
      <c r="X7535" s="384">
        <v>307933.47789204924</v>
      </c>
      <c r="Y7535" s="386">
        <v>2254.4999999999868</v>
      </c>
      <c r="Z7535" s="367"/>
      <c r="AA7535" s="367"/>
      <c r="AB7535" s="367"/>
      <c r="AC7535" s="367"/>
      <c r="AD7535" s="367"/>
      <c r="AE7535" s="367"/>
      <c r="AF7535" s="367"/>
      <c r="AG7535" s="367"/>
      <c r="AH7535" s="367"/>
      <c r="AI7535" s="367"/>
      <c r="AJ7535" s="367"/>
      <c r="AK7535" s="367"/>
      <c r="AL7535" s="367"/>
      <c r="AM7535" s="367"/>
      <c r="AN7535" s="367"/>
      <c r="AO7535" s="367"/>
      <c r="AP7535" s="367"/>
      <c r="AQ7535" s="367"/>
      <c r="AR7535" s="367"/>
      <c r="AS7535" s="367"/>
      <c r="AT7535" s="367"/>
    </row>
    <row r="7536" spans="2:46" ht="13.8">
      <c r="B7536" s="26">
        <v>83.666666666666856</v>
      </c>
      <c r="C7536" s="363">
        <v>1894.3607593981114</v>
      </c>
      <c r="D7536" s="367">
        <v>2259.000000000005</v>
      </c>
      <c r="E7536" s="367">
        <v>23348.837209302455</v>
      </c>
      <c r="F7536" s="367">
        <v>-740419.13294760161</v>
      </c>
      <c r="G7536" s="367">
        <v>2259.0000000000123</v>
      </c>
      <c r="H7536" s="367">
        <v>125500</v>
      </c>
      <c r="I7536" s="384">
        <v>-8904820.9114400707</v>
      </c>
      <c r="J7536" s="367">
        <v>2259</v>
      </c>
      <c r="K7536" s="367">
        <v>30424.242424242242</v>
      </c>
      <c r="L7536" s="384">
        <v>-237453.54460557146</v>
      </c>
      <c r="M7536" s="367">
        <v>2258.9999999999864</v>
      </c>
      <c r="N7536" s="367">
        <v>502</v>
      </c>
      <c r="O7536" s="384">
        <v>-7967.7451152880121</v>
      </c>
      <c r="P7536" s="367">
        <v>32.755499999999998</v>
      </c>
      <c r="Q7536" s="367">
        <v>502</v>
      </c>
      <c r="R7536" s="384">
        <v>36.128478274073686</v>
      </c>
      <c r="S7536" s="367">
        <v>31.625999999999998</v>
      </c>
      <c r="T7536" s="367">
        <v>17310.344827586276</v>
      </c>
      <c r="U7536" s="384">
        <v>-325117.6333777192</v>
      </c>
      <c r="V7536" s="367">
        <v>2259.0000000000091</v>
      </c>
      <c r="W7536" s="367">
        <v>836666.66666666185</v>
      </c>
      <c r="X7536" s="384">
        <v>308501.73448106489</v>
      </c>
      <c r="Y7536" s="386">
        <v>2258.9999999999868</v>
      </c>
      <c r="Z7536" s="367"/>
      <c r="AA7536" s="367"/>
      <c r="AB7536" s="367"/>
      <c r="AC7536" s="367"/>
      <c r="AD7536" s="367"/>
      <c r="AE7536" s="367"/>
      <c r="AF7536" s="367"/>
      <c r="AG7536" s="367"/>
      <c r="AH7536" s="367"/>
      <c r="AI7536" s="367"/>
      <c r="AJ7536" s="367"/>
      <c r="AK7536" s="367"/>
      <c r="AL7536" s="367"/>
      <c r="AM7536" s="367"/>
      <c r="AN7536" s="367"/>
      <c r="AO7536" s="367"/>
      <c r="AP7536" s="367"/>
      <c r="AQ7536" s="367"/>
      <c r="AR7536" s="367"/>
      <c r="AS7536" s="367"/>
      <c r="AT7536" s="367"/>
    </row>
    <row r="7537" spans="2:46" ht="13.8">
      <c r="B7537" s="26">
        <v>83.833333333333528</v>
      </c>
      <c r="C7537" s="363">
        <v>1898.1266575154709</v>
      </c>
      <c r="D7537" s="367">
        <v>2263.5000000000055</v>
      </c>
      <c r="E7537" s="367">
        <v>23395.348837209433</v>
      </c>
      <c r="F7537" s="367">
        <v>-743504.73891560477</v>
      </c>
      <c r="G7537" s="367">
        <v>2263.5000000000123</v>
      </c>
      <c r="H7537" s="367">
        <v>125750</v>
      </c>
      <c r="I7537" s="384">
        <v>-8941521.7500067875</v>
      </c>
      <c r="J7537" s="367">
        <v>2263.5</v>
      </c>
      <c r="K7537" s="367">
        <v>30484.848484848302</v>
      </c>
      <c r="L7537" s="384">
        <v>-239159.45126360626</v>
      </c>
      <c r="M7537" s="367">
        <v>2263.4999999999864</v>
      </c>
      <c r="N7537" s="367">
        <v>503</v>
      </c>
      <c r="O7537" s="384">
        <v>-8003.5743517643041</v>
      </c>
      <c r="P7537" s="367">
        <v>32.820749999999997</v>
      </c>
      <c r="Q7537" s="367">
        <v>503</v>
      </c>
      <c r="R7537" s="384">
        <v>26.781510680075254</v>
      </c>
      <c r="S7537" s="367">
        <v>31.689</v>
      </c>
      <c r="T7537" s="367">
        <v>17344.827586206964</v>
      </c>
      <c r="U7537" s="384">
        <v>-327015.02665360412</v>
      </c>
      <c r="V7537" s="367">
        <v>2263.5000000000091</v>
      </c>
      <c r="W7537" s="367">
        <v>838333.33333332848</v>
      </c>
      <c r="X7537" s="384">
        <v>309069.80628485576</v>
      </c>
      <c r="Y7537" s="386">
        <v>2263.4999999999868</v>
      </c>
      <c r="Z7537" s="367"/>
      <c r="AA7537" s="367"/>
      <c r="AB7537" s="367"/>
      <c r="AC7537" s="367"/>
      <c r="AD7537" s="367"/>
      <c r="AE7537" s="367"/>
      <c r="AF7537" s="367"/>
      <c r="AG7537" s="367"/>
      <c r="AH7537" s="367"/>
      <c r="AI7537" s="367"/>
      <c r="AJ7537" s="367"/>
      <c r="AK7537" s="367"/>
      <c r="AL7537" s="367"/>
      <c r="AM7537" s="367"/>
      <c r="AN7537" s="367"/>
      <c r="AO7537" s="367"/>
      <c r="AP7537" s="367"/>
      <c r="AQ7537" s="367"/>
      <c r="AR7537" s="367"/>
      <c r="AS7537" s="367"/>
      <c r="AT7537" s="367"/>
    </row>
    <row r="7538" spans="2:46" ht="13.8">
      <c r="B7538" s="26">
        <v>84.000000000000199</v>
      </c>
      <c r="C7538" s="363">
        <v>1901.8925249016434</v>
      </c>
      <c r="D7538" s="367">
        <v>2268.0000000000055</v>
      </c>
      <c r="E7538" s="367">
        <v>23441.86046511641</v>
      </c>
      <c r="F7538" s="367">
        <v>-746596.74912796682</v>
      </c>
      <c r="G7538" s="367">
        <v>2268.0000000000127</v>
      </c>
      <c r="H7538" s="367">
        <v>126000</v>
      </c>
      <c r="I7538" s="384">
        <v>-8978297.9848020971</v>
      </c>
      <c r="J7538" s="367">
        <v>2268</v>
      </c>
      <c r="K7538" s="367">
        <v>30545.454545454362</v>
      </c>
      <c r="L7538" s="384">
        <v>-240870.26007523519</v>
      </c>
      <c r="M7538" s="367">
        <v>2267.9999999999864</v>
      </c>
      <c r="N7538" s="367">
        <v>504</v>
      </c>
      <c r="O7538" s="384">
        <v>-8039.4829410606981</v>
      </c>
      <c r="P7538" s="367">
        <v>32.886000000000003</v>
      </c>
      <c r="Q7538" s="367">
        <v>504</v>
      </c>
      <c r="R7538" s="384">
        <v>17.397092045623168</v>
      </c>
      <c r="S7538" s="367">
        <v>31.751999999999999</v>
      </c>
      <c r="T7538" s="367">
        <v>17379.310344827652</v>
      </c>
      <c r="U7538" s="384">
        <v>-328917.38910876465</v>
      </c>
      <c r="V7538" s="367">
        <v>2268.0000000000086</v>
      </c>
      <c r="W7538" s="367">
        <v>839999.99999999511</v>
      </c>
      <c r="X7538" s="384">
        <v>309637.69330342184</v>
      </c>
      <c r="Y7538" s="386">
        <v>2267.9999999999864</v>
      </c>
      <c r="Z7538" s="367"/>
      <c r="AA7538" s="367"/>
      <c r="AB7538" s="367"/>
      <c r="AC7538" s="367"/>
      <c r="AD7538" s="367"/>
      <c r="AE7538" s="367"/>
      <c r="AF7538" s="367"/>
      <c r="AG7538" s="367"/>
      <c r="AH7538" s="367"/>
      <c r="AI7538" s="367"/>
      <c r="AJ7538" s="367"/>
      <c r="AK7538" s="367"/>
      <c r="AL7538" s="367"/>
      <c r="AM7538" s="367"/>
      <c r="AN7538" s="367"/>
      <c r="AO7538" s="367"/>
      <c r="AP7538" s="367"/>
      <c r="AQ7538" s="367"/>
      <c r="AR7538" s="367"/>
      <c r="AS7538" s="367"/>
      <c r="AT7538" s="367"/>
    </row>
    <row r="7539" spans="2:46" ht="13.8">
      <c r="B7539" s="26">
        <v>84.16666666666687</v>
      </c>
      <c r="C7539" s="363">
        <v>1905.6583615566294</v>
      </c>
      <c r="D7539" s="367">
        <v>2272.5000000000055</v>
      </c>
      <c r="E7539" s="367">
        <v>23488.372093023387</v>
      </c>
      <c r="F7539" s="367">
        <v>-749695.16358468693</v>
      </c>
      <c r="G7539" s="367">
        <v>2272.5000000000127</v>
      </c>
      <c r="H7539" s="367">
        <v>126250</v>
      </c>
      <c r="I7539" s="384">
        <v>-9015149.615826007</v>
      </c>
      <c r="J7539" s="367">
        <v>2272.5</v>
      </c>
      <c r="K7539" s="367">
        <v>30606.060606060422</v>
      </c>
      <c r="L7539" s="384">
        <v>-242585.97104045836</v>
      </c>
      <c r="M7539" s="367">
        <v>2272.4999999999864</v>
      </c>
      <c r="N7539" s="367">
        <v>505</v>
      </c>
      <c r="O7539" s="384">
        <v>-8075.4708831771859</v>
      </c>
      <c r="P7539" s="367">
        <v>32.951250000000002</v>
      </c>
      <c r="Q7539" s="367">
        <v>505</v>
      </c>
      <c r="R7539" s="384">
        <v>7.9752223707163763</v>
      </c>
      <c r="S7539" s="367">
        <v>31.815000000000001</v>
      </c>
      <c r="T7539" s="367">
        <v>17413.793103448341</v>
      </c>
      <c r="U7539" s="384">
        <v>-330824.72074320121</v>
      </c>
      <c r="V7539" s="367">
        <v>2272.5000000000086</v>
      </c>
      <c r="W7539" s="367">
        <v>841666.66666666174</v>
      </c>
      <c r="X7539" s="384">
        <v>310205.39553676324</v>
      </c>
      <c r="Y7539" s="386">
        <v>2272.4999999999864</v>
      </c>
      <c r="Z7539" s="367"/>
      <c r="AA7539" s="367"/>
      <c r="AB7539" s="367"/>
      <c r="AC7539" s="367"/>
      <c r="AD7539" s="367"/>
      <c r="AE7539" s="367"/>
      <c r="AF7539" s="367"/>
      <c r="AG7539" s="367"/>
      <c r="AH7539" s="367"/>
      <c r="AI7539" s="367"/>
      <c r="AJ7539" s="367"/>
      <c r="AK7539" s="367"/>
      <c r="AL7539" s="367"/>
      <c r="AM7539" s="367"/>
      <c r="AN7539" s="367"/>
      <c r="AO7539" s="367"/>
      <c r="AP7539" s="367"/>
      <c r="AQ7539" s="367"/>
      <c r="AR7539" s="367"/>
      <c r="AS7539" s="367"/>
      <c r="AT7539" s="367"/>
    </row>
    <row r="7540" spans="2:46" ht="13.8">
      <c r="B7540" s="26">
        <v>84.333333333333542</v>
      </c>
      <c r="C7540" s="363">
        <v>1909.4241674804291</v>
      </c>
      <c r="D7540" s="367">
        <v>2277.0000000000055</v>
      </c>
      <c r="E7540" s="367">
        <v>23534.883720930364</v>
      </c>
      <c r="F7540" s="367">
        <v>-752799.98228576581</v>
      </c>
      <c r="G7540" s="367">
        <v>2277.0000000000132</v>
      </c>
      <c r="H7540" s="367">
        <v>126500</v>
      </c>
      <c r="I7540" s="384">
        <v>-9052076.6430785134</v>
      </c>
      <c r="J7540" s="367">
        <v>2277</v>
      </c>
      <c r="K7540" s="367">
        <v>30666.666666666482</v>
      </c>
      <c r="L7540" s="384">
        <v>-244306.58415927572</v>
      </c>
      <c r="M7540" s="367">
        <v>2276.9999999999864</v>
      </c>
      <c r="N7540" s="367">
        <v>506</v>
      </c>
      <c r="O7540" s="384">
        <v>-8111.5381781137703</v>
      </c>
      <c r="P7540" s="367">
        <v>33.016500000000001</v>
      </c>
      <c r="Q7540" s="367">
        <v>506</v>
      </c>
      <c r="R7540" s="384">
        <v>-1.4840983446440605</v>
      </c>
      <c r="S7540" s="367">
        <v>31.878</v>
      </c>
      <c r="T7540" s="367">
        <v>17448.275862069029</v>
      </c>
      <c r="U7540" s="384">
        <v>-332737.02155691368</v>
      </c>
      <c r="V7540" s="367">
        <v>2277.0000000000086</v>
      </c>
      <c r="W7540" s="367">
        <v>843333.33333332837</v>
      </c>
      <c r="X7540" s="384">
        <v>310772.91298487992</v>
      </c>
      <c r="Y7540" s="386">
        <v>2276.9999999999864</v>
      </c>
      <c r="Z7540" s="367"/>
      <c r="AA7540" s="367"/>
      <c r="AB7540" s="367"/>
      <c r="AC7540" s="367"/>
      <c r="AD7540" s="367"/>
      <c r="AE7540" s="367"/>
      <c r="AF7540" s="367"/>
      <c r="AG7540" s="367"/>
      <c r="AH7540" s="367"/>
      <c r="AI7540" s="367"/>
      <c r="AJ7540" s="367"/>
      <c r="AK7540" s="367"/>
      <c r="AL7540" s="367"/>
      <c r="AM7540" s="367"/>
      <c r="AN7540" s="367"/>
      <c r="AO7540" s="367"/>
      <c r="AP7540" s="367"/>
      <c r="AQ7540" s="367"/>
      <c r="AR7540" s="367"/>
      <c r="AS7540" s="367"/>
      <c r="AT7540" s="367"/>
    </row>
    <row r="7541" spans="2:46" ht="13.8">
      <c r="B7541" s="26">
        <v>84.500000000000213</v>
      </c>
      <c r="C7541" s="363">
        <v>1913.1899426730429</v>
      </c>
      <c r="D7541" s="367">
        <v>2281.5000000000059</v>
      </c>
      <c r="E7541" s="367">
        <v>23581.395348837341</v>
      </c>
      <c r="F7541" s="367">
        <v>-755911.205231203</v>
      </c>
      <c r="G7541" s="367">
        <v>2281.5000000000132</v>
      </c>
      <c r="H7541" s="367">
        <v>126750</v>
      </c>
      <c r="I7541" s="384">
        <v>-9089079.0665596183</v>
      </c>
      <c r="J7541" s="367">
        <v>2281.5</v>
      </c>
      <c r="K7541" s="367">
        <v>30727.272727272542</v>
      </c>
      <c r="L7541" s="384">
        <v>-246032.09943168724</v>
      </c>
      <c r="M7541" s="367">
        <v>2281.4999999999864</v>
      </c>
      <c r="N7541" s="367">
        <v>507</v>
      </c>
      <c r="O7541" s="384">
        <v>-8147.684825870454</v>
      </c>
      <c r="P7541" s="367">
        <v>33.08175</v>
      </c>
      <c r="Q7541" s="367">
        <v>507</v>
      </c>
      <c r="R7541" s="384">
        <v>-10.980870100458672</v>
      </c>
      <c r="S7541" s="367">
        <v>31.940999999999999</v>
      </c>
      <c r="T7541" s="367">
        <v>17482.758620689718</v>
      </c>
      <c r="U7541" s="384">
        <v>-334654.29154990183</v>
      </c>
      <c r="V7541" s="367">
        <v>2281.5000000000082</v>
      </c>
      <c r="W7541" s="367">
        <v>844999.99999999499</v>
      </c>
      <c r="X7541" s="384">
        <v>311340.24564777192</v>
      </c>
      <c r="Y7541" s="386">
        <v>2281.4999999999864</v>
      </c>
      <c r="Z7541" s="367"/>
      <c r="AA7541" s="367"/>
      <c r="AB7541" s="367"/>
      <c r="AC7541" s="367"/>
      <c r="AD7541" s="367"/>
      <c r="AE7541" s="367"/>
      <c r="AF7541" s="367"/>
      <c r="AG7541" s="367"/>
      <c r="AH7541" s="367"/>
      <c r="AI7541" s="367"/>
      <c r="AJ7541" s="367"/>
      <c r="AK7541" s="367"/>
      <c r="AL7541" s="367"/>
      <c r="AM7541" s="367"/>
      <c r="AN7541" s="367"/>
      <c r="AO7541" s="367"/>
      <c r="AP7541" s="367"/>
      <c r="AQ7541" s="367"/>
      <c r="AR7541" s="367"/>
      <c r="AS7541" s="367"/>
      <c r="AT7541" s="367"/>
    </row>
    <row r="7542" spans="2:46" ht="13.8">
      <c r="B7542" s="26">
        <v>84.666666666666885</v>
      </c>
      <c r="C7542" s="363">
        <v>1916.9556871344694</v>
      </c>
      <c r="D7542" s="367">
        <v>2286.0000000000059</v>
      </c>
      <c r="E7542" s="367">
        <v>23627.906976744318</v>
      </c>
      <c r="F7542" s="367">
        <v>-759028.83242099837</v>
      </c>
      <c r="G7542" s="367">
        <v>2286.0000000000132</v>
      </c>
      <c r="H7542" s="367">
        <v>127000</v>
      </c>
      <c r="I7542" s="384">
        <v>-9126156.8862693179</v>
      </c>
      <c r="J7542" s="367">
        <v>2286</v>
      </c>
      <c r="K7542" s="367">
        <v>30787.878787878602</v>
      </c>
      <c r="L7542" s="384">
        <v>-247762.51685769297</v>
      </c>
      <c r="M7542" s="367">
        <v>2285.9999999999864</v>
      </c>
      <c r="N7542" s="367">
        <v>508</v>
      </c>
      <c r="O7542" s="384">
        <v>-8183.9108264472343</v>
      </c>
      <c r="P7542" s="367">
        <v>33.146999999999998</v>
      </c>
      <c r="Q7542" s="367">
        <v>508</v>
      </c>
      <c r="R7542" s="384">
        <v>-20.515092896727456</v>
      </c>
      <c r="S7542" s="367">
        <v>32.003999999999998</v>
      </c>
      <c r="T7542" s="367">
        <v>17517.241379310406</v>
      </c>
      <c r="U7542" s="384">
        <v>-336576.53072216606</v>
      </c>
      <c r="V7542" s="367">
        <v>2286.0000000000082</v>
      </c>
      <c r="W7542" s="367">
        <v>846666.66666666162</v>
      </c>
      <c r="X7542" s="384">
        <v>311907.39352543902</v>
      </c>
      <c r="Y7542" s="386">
        <v>2285.9999999999859</v>
      </c>
      <c r="Z7542" s="367"/>
      <c r="AA7542" s="367"/>
      <c r="AB7542" s="367"/>
      <c r="AC7542" s="367"/>
      <c r="AD7542" s="367"/>
      <c r="AE7542" s="367"/>
      <c r="AF7542" s="367"/>
      <c r="AG7542" s="367"/>
      <c r="AH7542" s="367"/>
      <c r="AI7542" s="367"/>
      <c r="AJ7542" s="367"/>
      <c r="AK7542" s="367"/>
      <c r="AL7542" s="367"/>
      <c r="AM7542" s="367"/>
      <c r="AN7542" s="367"/>
      <c r="AO7542" s="367"/>
      <c r="AP7542" s="367"/>
      <c r="AQ7542" s="367"/>
      <c r="AR7542" s="367"/>
      <c r="AS7542" s="367"/>
      <c r="AT7542" s="367"/>
    </row>
    <row r="7543" spans="2:46" ht="13.8">
      <c r="B7543" s="26">
        <v>84.833333333333556</v>
      </c>
      <c r="C7543" s="363">
        <v>1920.7214008647097</v>
      </c>
      <c r="D7543" s="367">
        <v>2290.5000000000059</v>
      </c>
      <c r="E7543" s="367">
        <v>23674.418604651295</v>
      </c>
      <c r="F7543" s="367">
        <v>-762152.86385515251</v>
      </c>
      <c r="G7543" s="367">
        <v>2290.5000000000132</v>
      </c>
      <c r="H7543" s="367">
        <v>127250</v>
      </c>
      <c r="I7543" s="384">
        <v>-9163310.1022076141</v>
      </c>
      <c r="J7543" s="367">
        <v>2290.5</v>
      </c>
      <c r="K7543" s="367">
        <v>30848.484848484663</v>
      </c>
      <c r="L7543" s="384">
        <v>-249497.83643729292</v>
      </c>
      <c r="M7543" s="367">
        <v>2290.4999999999864</v>
      </c>
      <c r="N7543" s="367">
        <v>509</v>
      </c>
      <c r="O7543" s="384">
        <v>-8220.2161798441139</v>
      </c>
      <c r="P7543" s="367">
        <v>33.212249999999997</v>
      </c>
      <c r="Q7543" s="367">
        <v>509</v>
      </c>
      <c r="R7543" s="384">
        <v>-30.086766733450958</v>
      </c>
      <c r="S7543" s="367">
        <v>32.067</v>
      </c>
      <c r="T7543" s="367">
        <v>17551.724137931094</v>
      </c>
      <c r="U7543" s="384">
        <v>-338503.73907370615</v>
      </c>
      <c r="V7543" s="367">
        <v>2290.5000000000082</v>
      </c>
      <c r="W7543" s="367">
        <v>848333.33333332825</v>
      </c>
      <c r="X7543" s="384">
        <v>312474.35661788157</v>
      </c>
      <c r="Y7543" s="386">
        <v>2290.4999999999859</v>
      </c>
      <c r="Z7543" s="367"/>
      <c r="AA7543" s="367"/>
      <c r="AB7543" s="367"/>
      <c r="AC7543" s="367"/>
      <c r="AD7543" s="367"/>
      <c r="AE7543" s="367"/>
      <c r="AF7543" s="367"/>
      <c r="AG7543" s="367"/>
      <c r="AH7543" s="367"/>
      <c r="AI7543" s="367"/>
      <c r="AJ7543" s="367"/>
      <c r="AK7543" s="367"/>
      <c r="AL7543" s="367"/>
      <c r="AM7543" s="367"/>
      <c r="AN7543" s="367"/>
      <c r="AO7543" s="367"/>
      <c r="AP7543" s="367"/>
      <c r="AQ7543" s="367"/>
      <c r="AR7543" s="367"/>
      <c r="AS7543" s="367"/>
      <c r="AT7543" s="367"/>
    </row>
    <row r="7544" spans="2:46" ht="13.8">
      <c r="B7544" s="26">
        <v>85.000000000000227</v>
      </c>
      <c r="C7544" s="363">
        <v>1924.4870838637637</v>
      </c>
      <c r="D7544" s="367">
        <v>2295.0000000000059</v>
      </c>
      <c r="E7544" s="367">
        <v>23720.930232558272</v>
      </c>
      <c r="F7544" s="367">
        <v>-765283.29953366483</v>
      </c>
      <c r="G7544" s="367">
        <v>2295.0000000000132</v>
      </c>
      <c r="H7544" s="367">
        <v>127500</v>
      </c>
      <c r="I7544" s="384">
        <v>-9200538.7143745087</v>
      </c>
      <c r="J7544" s="367">
        <v>2295</v>
      </c>
      <c r="K7544" s="367">
        <v>30909.090909090723</v>
      </c>
      <c r="L7544" s="384">
        <v>-251238.05817048709</v>
      </c>
      <c r="M7544" s="367">
        <v>2294.9999999999864</v>
      </c>
      <c r="N7544" s="367">
        <v>510</v>
      </c>
      <c r="O7544" s="384">
        <v>-8256.6008860610909</v>
      </c>
      <c r="P7544" s="367">
        <v>33.277499999999996</v>
      </c>
      <c r="Q7544" s="367">
        <v>510</v>
      </c>
      <c r="R7544" s="384">
        <v>-39.695891610627555</v>
      </c>
      <c r="S7544" s="367">
        <v>32.129999999999995</v>
      </c>
      <c r="T7544" s="367">
        <v>17586.206896551783</v>
      </c>
      <c r="U7544" s="384">
        <v>-340435.91660452192</v>
      </c>
      <c r="V7544" s="367">
        <v>2295.0000000000077</v>
      </c>
      <c r="W7544" s="367">
        <v>849999.99999999488</v>
      </c>
      <c r="X7544" s="384">
        <v>313041.13492509926</v>
      </c>
      <c r="Y7544" s="386">
        <v>2294.9999999999859</v>
      </c>
      <c r="Z7544" s="367"/>
      <c r="AA7544" s="367"/>
      <c r="AB7544" s="367"/>
      <c r="AC7544" s="367"/>
      <c r="AD7544" s="367"/>
      <c r="AE7544" s="367"/>
      <c r="AF7544" s="367"/>
      <c r="AG7544" s="367"/>
      <c r="AH7544" s="367"/>
      <c r="AI7544" s="367"/>
      <c r="AJ7544" s="367"/>
      <c r="AK7544" s="367"/>
      <c r="AL7544" s="367"/>
      <c r="AM7544" s="367"/>
      <c r="AN7544" s="367"/>
      <c r="AO7544" s="367"/>
      <c r="AP7544" s="367"/>
      <c r="AQ7544" s="367"/>
      <c r="AR7544" s="367"/>
      <c r="AS7544" s="367"/>
      <c r="AT7544" s="367"/>
    </row>
    <row r="7545" spans="2:46" ht="13.8">
      <c r="B7545" s="26">
        <v>85.166666666666899</v>
      </c>
      <c r="C7545" s="363">
        <v>1928.2527361316313</v>
      </c>
      <c r="D7545" s="367">
        <v>2299.5000000000064</v>
      </c>
      <c r="E7545" s="367">
        <v>23767.441860465249</v>
      </c>
      <c r="F7545" s="367">
        <v>-768420.13945653581</v>
      </c>
      <c r="G7545" s="367">
        <v>2299.5000000000132</v>
      </c>
      <c r="H7545" s="367">
        <v>127750</v>
      </c>
      <c r="I7545" s="384">
        <v>-9237842.7227700017</v>
      </c>
      <c r="J7545" s="367">
        <v>2299.5</v>
      </c>
      <c r="K7545" s="367">
        <v>30969.696969696783</v>
      </c>
      <c r="L7545" s="384">
        <v>-252983.18205727523</v>
      </c>
      <c r="M7545" s="367">
        <v>2299.4999999999859</v>
      </c>
      <c r="N7545" s="367">
        <v>511</v>
      </c>
      <c r="O7545" s="384">
        <v>-8293.0649450981691</v>
      </c>
      <c r="P7545" s="367">
        <v>33.342750000000002</v>
      </c>
      <c r="Q7545" s="367">
        <v>511</v>
      </c>
      <c r="R7545" s="384">
        <v>-49.342467528259412</v>
      </c>
      <c r="S7545" s="367">
        <v>32.192999999999998</v>
      </c>
      <c r="T7545" s="367">
        <v>17620.689655172471</v>
      </c>
      <c r="U7545" s="384">
        <v>-342373.06331461377</v>
      </c>
      <c r="V7545" s="367">
        <v>2299.5000000000077</v>
      </c>
      <c r="W7545" s="367">
        <v>851666.66666666151</v>
      </c>
      <c r="X7545" s="384">
        <v>313607.72844709229</v>
      </c>
      <c r="Y7545" s="386">
        <v>2299.4999999999859</v>
      </c>
      <c r="Z7545" s="367"/>
      <c r="AA7545" s="367"/>
      <c r="AB7545" s="367"/>
      <c r="AC7545" s="367"/>
      <c r="AD7545" s="367"/>
      <c r="AE7545" s="367"/>
      <c r="AF7545" s="367"/>
      <c r="AG7545" s="367"/>
      <c r="AH7545" s="367"/>
      <c r="AI7545" s="367"/>
      <c r="AJ7545" s="367"/>
      <c r="AK7545" s="367"/>
      <c r="AL7545" s="367"/>
      <c r="AM7545" s="367"/>
      <c r="AN7545" s="367"/>
      <c r="AO7545" s="367"/>
      <c r="AP7545" s="367"/>
      <c r="AQ7545" s="367"/>
      <c r="AR7545" s="367"/>
      <c r="AS7545" s="367"/>
      <c r="AT7545" s="367"/>
    </row>
    <row r="7546" spans="2:46" ht="13.8">
      <c r="B7546" s="26">
        <v>85.33333333333357</v>
      </c>
      <c r="C7546" s="363">
        <v>1932.0183576683123</v>
      </c>
      <c r="D7546" s="367">
        <v>2304.0000000000064</v>
      </c>
      <c r="E7546" s="367">
        <v>23813.953488372226</v>
      </c>
      <c r="F7546" s="367">
        <v>-771563.38362376532</v>
      </c>
      <c r="G7546" s="367">
        <v>2304.0000000000132</v>
      </c>
      <c r="H7546" s="367">
        <v>128000</v>
      </c>
      <c r="I7546" s="384">
        <v>-9275222.1273940895</v>
      </c>
      <c r="J7546" s="367">
        <v>2304</v>
      </c>
      <c r="K7546" s="367">
        <v>31030.303030302843</v>
      </c>
      <c r="L7546" s="384">
        <v>-254733.20809765774</v>
      </c>
      <c r="M7546" s="367">
        <v>2303.9999999999859</v>
      </c>
      <c r="N7546" s="367">
        <v>512</v>
      </c>
      <c r="O7546" s="384">
        <v>-8329.6083569553412</v>
      </c>
      <c r="P7546" s="367">
        <v>33.408000000000001</v>
      </c>
      <c r="Q7546" s="367">
        <v>512</v>
      </c>
      <c r="R7546" s="384">
        <v>-59.026494486345442</v>
      </c>
      <c r="S7546" s="367">
        <v>32.256</v>
      </c>
      <c r="T7546" s="367">
        <v>17655.17241379316</v>
      </c>
      <c r="U7546" s="384">
        <v>-344315.17920398136</v>
      </c>
      <c r="V7546" s="367">
        <v>2304.0000000000077</v>
      </c>
      <c r="W7546" s="367">
        <v>853333.33333332813</v>
      </c>
      <c r="X7546" s="384">
        <v>314174.13718386064</v>
      </c>
      <c r="Y7546" s="386">
        <v>2303.9999999999859</v>
      </c>
      <c r="Z7546" s="367"/>
      <c r="AA7546" s="367"/>
      <c r="AB7546" s="367"/>
      <c r="AC7546" s="367"/>
      <c r="AD7546" s="367"/>
      <c r="AE7546" s="367"/>
      <c r="AF7546" s="367"/>
      <c r="AG7546" s="367"/>
      <c r="AH7546" s="367"/>
      <c r="AI7546" s="367"/>
      <c r="AJ7546" s="367"/>
      <c r="AK7546" s="367"/>
      <c r="AL7546" s="367"/>
      <c r="AM7546" s="367"/>
      <c r="AN7546" s="367"/>
      <c r="AO7546" s="367"/>
      <c r="AP7546" s="367"/>
      <c r="AQ7546" s="367"/>
      <c r="AR7546" s="367"/>
      <c r="AS7546" s="367"/>
      <c r="AT7546" s="367"/>
    </row>
    <row r="7547" spans="2:46" ht="13.8">
      <c r="B7547" s="26">
        <v>85.500000000000242</v>
      </c>
      <c r="C7547" s="363">
        <v>1935.7839484738067</v>
      </c>
      <c r="D7547" s="367">
        <v>2308.5000000000064</v>
      </c>
      <c r="E7547" s="367">
        <v>23860.465116279203</v>
      </c>
      <c r="F7547" s="367">
        <v>-774713.03203535313</v>
      </c>
      <c r="G7547" s="367">
        <v>2308.5000000000132</v>
      </c>
      <c r="H7547" s="367">
        <v>128250</v>
      </c>
      <c r="I7547" s="384">
        <v>-9312676.9282467756</v>
      </c>
      <c r="J7547" s="367">
        <v>2308.5</v>
      </c>
      <c r="K7547" s="367">
        <v>31090.909090908903</v>
      </c>
      <c r="L7547" s="384">
        <v>-256488.13629163444</v>
      </c>
      <c r="M7547" s="367">
        <v>2308.4999999999859</v>
      </c>
      <c r="N7547" s="367">
        <v>513</v>
      </c>
      <c r="O7547" s="384">
        <v>-8366.2311216326125</v>
      </c>
      <c r="P7547" s="367">
        <v>33.47325</v>
      </c>
      <c r="Q7547" s="367">
        <v>513</v>
      </c>
      <c r="R7547" s="384">
        <v>-68.747972484885665</v>
      </c>
      <c r="S7547" s="367">
        <v>32.319000000000003</v>
      </c>
      <c r="T7547" s="367">
        <v>17689.655172413848</v>
      </c>
      <c r="U7547" s="384">
        <v>-346262.26427262457</v>
      </c>
      <c r="V7547" s="367">
        <v>2308.5000000000068</v>
      </c>
      <c r="W7547" s="367">
        <v>854999.99999999476</v>
      </c>
      <c r="X7547" s="384">
        <v>314740.36113540409</v>
      </c>
      <c r="Y7547" s="386">
        <v>2308.4999999999854</v>
      </c>
      <c r="Z7547" s="367"/>
      <c r="AA7547" s="367"/>
      <c r="AB7547" s="367"/>
      <c r="AC7547" s="367"/>
      <c r="AD7547" s="367"/>
      <c r="AE7547" s="367"/>
      <c r="AF7547" s="367"/>
      <c r="AG7547" s="367"/>
      <c r="AH7547" s="367"/>
      <c r="AI7547" s="367"/>
      <c r="AJ7547" s="367"/>
      <c r="AK7547" s="367"/>
      <c r="AL7547" s="367"/>
      <c r="AM7547" s="367"/>
      <c r="AN7547" s="367"/>
      <c r="AO7547" s="367"/>
      <c r="AP7547" s="367"/>
      <c r="AQ7547" s="367"/>
      <c r="AR7547" s="367"/>
      <c r="AS7547" s="367"/>
      <c r="AT7547" s="367"/>
    </row>
    <row r="7548" spans="2:46" ht="13.8">
      <c r="B7548" s="26">
        <v>85.666666666666913</v>
      </c>
      <c r="C7548" s="363">
        <v>1939.5495085481148</v>
      </c>
      <c r="D7548" s="367">
        <v>2313.0000000000064</v>
      </c>
      <c r="E7548" s="367">
        <v>23906.97674418618</v>
      </c>
      <c r="F7548" s="367">
        <v>-777869.08469129959</v>
      </c>
      <c r="G7548" s="367">
        <v>2313.0000000000132</v>
      </c>
      <c r="H7548" s="367">
        <v>128500</v>
      </c>
      <c r="I7548" s="384">
        <v>-9350207.1253280565</v>
      </c>
      <c r="J7548" s="367">
        <v>2313</v>
      </c>
      <c r="K7548" s="367">
        <v>31151.515151514963</v>
      </c>
      <c r="L7548" s="384">
        <v>-258247.96663920538</v>
      </c>
      <c r="M7548" s="367">
        <v>2312.9999999999859</v>
      </c>
      <c r="N7548" s="367">
        <v>514</v>
      </c>
      <c r="O7548" s="384">
        <v>-8402.9332391299795</v>
      </c>
      <c r="P7548" s="367">
        <v>33.538499999999999</v>
      </c>
      <c r="Q7548" s="367">
        <v>514</v>
      </c>
      <c r="R7548" s="384">
        <v>-78.506901523878938</v>
      </c>
      <c r="S7548" s="367">
        <v>32.381999999999998</v>
      </c>
      <c r="T7548" s="367">
        <v>17724.137931034536</v>
      </c>
      <c r="U7548" s="384">
        <v>-348214.31852054416</v>
      </c>
      <c r="V7548" s="367">
        <v>2313.0000000000073</v>
      </c>
      <c r="W7548" s="367">
        <v>856666.66666666139</v>
      </c>
      <c r="X7548" s="384">
        <v>315306.40030172293</v>
      </c>
      <c r="Y7548" s="386">
        <v>2312.9999999999854</v>
      </c>
      <c r="Z7548" s="367"/>
      <c r="AA7548" s="367"/>
      <c r="AB7548" s="367"/>
      <c r="AC7548" s="367"/>
      <c r="AD7548" s="367"/>
      <c r="AE7548" s="367"/>
      <c r="AF7548" s="367"/>
      <c r="AG7548" s="367"/>
      <c r="AH7548" s="367"/>
      <c r="AI7548" s="367"/>
      <c r="AJ7548" s="367"/>
      <c r="AK7548" s="367"/>
      <c r="AL7548" s="367"/>
      <c r="AM7548" s="367"/>
      <c r="AN7548" s="367"/>
      <c r="AO7548" s="367"/>
      <c r="AP7548" s="367"/>
      <c r="AQ7548" s="367"/>
      <c r="AR7548" s="367"/>
      <c r="AS7548" s="367"/>
      <c r="AT7548" s="367"/>
    </row>
    <row r="7549" spans="2:46" ht="13.8">
      <c r="B7549" s="26">
        <v>85.833333333333584</v>
      </c>
      <c r="C7549" s="363">
        <v>1943.3150378912371</v>
      </c>
      <c r="D7549" s="367">
        <v>2317.5000000000073</v>
      </c>
      <c r="E7549" s="367">
        <v>23953.488372093158</v>
      </c>
      <c r="F7549" s="367">
        <v>-781031.54159160436</v>
      </c>
      <c r="G7549" s="367">
        <v>2317.5000000000132</v>
      </c>
      <c r="H7549" s="367">
        <v>128750</v>
      </c>
      <c r="I7549" s="384">
        <v>-9387812.7186379358</v>
      </c>
      <c r="J7549" s="367">
        <v>2317.5</v>
      </c>
      <c r="K7549" s="367">
        <v>31212.121212121023</v>
      </c>
      <c r="L7549" s="384">
        <v>-260012.6991403705</v>
      </c>
      <c r="M7549" s="367">
        <v>2317.4999999999859</v>
      </c>
      <c r="N7549" s="367">
        <v>515</v>
      </c>
      <c r="O7549" s="384">
        <v>-8439.7147094474458</v>
      </c>
      <c r="P7549" s="367">
        <v>33.603749999999998</v>
      </c>
      <c r="Q7549" s="367">
        <v>515</v>
      </c>
      <c r="R7549" s="384">
        <v>-88.30328160332752</v>
      </c>
      <c r="S7549" s="367">
        <v>32.445</v>
      </c>
      <c r="T7549" s="367">
        <v>17758.620689655225</v>
      </c>
      <c r="U7549" s="384">
        <v>-350171.34194773948</v>
      </c>
      <c r="V7549" s="367">
        <v>2317.5000000000073</v>
      </c>
      <c r="W7549" s="367">
        <v>858333.33333332802</v>
      </c>
      <c r="X7549" s="384">
        <v>315872.25468281709</v>
      </c>
      <c r="Y7549" s="386">
        <v>2317.4999999999854</v>
      </c>
      <c r="Z7549" s="367"/>
      <c r="AA7549" s="367"/>
      <c r="AB7549" s="367"/>
      <c r="AC7549" s="367"/>
      <c r="AD7549" s="367"/>
      <c r="AE7549" s="367"/>
      <c r="AF7549" s="367"/>
      <c r="AG7549" s="367"/>
      <c r="AH7549" s="367"/>
      <c r="AI7549" s="367"/>
      <c r="AJ7549" s="367"/>
      <c r="AK7549" s="367"/>
      <c r="AL7549" s="367"/>
      <c r="AM7549" s="367"/>
      <c r="AN7549" s="367"/>
      <c r="AO7549" s="367"/>
      <c r="AP7549" s="367"/>
      <c r="AQ7549" s="367"/>
      <c r="AR7549" s="367"/>
      <c r="AS7549" s="367"/>
      <c r="AT7549" s="367"/>
    </row>
    <row r="7550" spans="2:46" ht="13.8">
      <c r="B7550" s="26">
        <v>86.000000000000256</v>
      </c>
      <c r="C7550" s="363">
        <v>1947.0805365031722</v>
      </c>
      <c r="D7550" s="367">
        <v>2322.0000000000073</v>
      </c>
      <c r="E7550" s="367">
        <v>24000.000000000135</v>
      </c>
      <c r="F7550" s="367">
        <v>-784200.40273626766</v>
      </c>
      <c r="G7550" s="367">
        <v>2322.0000000000132</v>
      </c>
      <c r="H7550" s="367">
        <v>129000</v>
      </c>
      <c r="I7550" s="384">
        <v>-9425493.7081764117</v>
      </c>
      <c r="J7550" s="367">
        <v>2322</v>
      </c>
      <c r="K7550" s="367">
        <v>31272.727272727083</v>
      </c>
      <c r="L7550" s="384">
        <v>-261782.33379512979</v>
      </c>
      <c r="M7550" s="367">
        <v>2321.9999999999859</v>
      </c>
      <c r="N7550" s="367">
        <v>516</v>
      </c>
      <c r="O7550" s="384">
        <v>-8476.5755325850096</v>
      </c>
      <c r="P7550" s="367">
        <v>33.668999999999997</v>
      </c>
      <c r="Q7550" s="367">
        <v>516</v>
      </c>
      <c r="R7550" s="384">
        <v>-98.137112723229151</v>
      </c>
      <c r="S7550" s="367">
        <v>32.507999999999996</v>
      </c>
      <c r="T7550" s="367">
        <v>17793.103448275913</v>
      </c>
      <c r="U7550" s="384">
        <v>-352133.33455421031</v>
      </c>
      <c r="V7550" s="367">
        <v>2322.0000000000064</v>
      </c>
      <c r="W7550" s="367">
        <v>859999.99999999464</v>
      </c>
      <c r="X7550" s="384">
        <v>316437.92427868641</v>
      </c>
      <c r="Y7550" s="386">
        <v>2321.9999999999854</v>
      </c>
      <c r="Z7550" s="367"/>
      <c r="AA7550" s="367"/>
      <c r="AB7550" s="367"/>
      <c r="AC7550" s="367"/>
      <c r="AD7550" s="367"/>
      <c r="AE7550" s="367"/>
      <c r="AF7550" s="367"/>
      <c r="AG7550" s="367"/>
      <c r="AH7550" s="367"/>
      <c r="AI7550" s="367"/>
      <c r="AJ7550" s="367"/>
      <c r="AK7550" s="367"/>
      <c r="AL7550" s="367"/>
      <c r="AM7550" s="367"/>
      <c r="AN7550" s="367"/>
      <c r="AO7550" s="367"/>
      <c r="AP7550" s="367"/>
      <c r="AQ7550" s="367"/>
      <c r="AR7550" s="367"/>
      <c r="AS7550" s="367"/>
      <c r="AT7550" s="367"/>
    </row>
    <row r="7551" spans="2:46" ht="13.8">
      <c r="B7551" s="26">
        <v>86.166666666666927</v>
      </c>
      <c r="C7551" s="363">
        <v>1950.8460043839209</v>
      </c>
      <c r="D7551" s="367">
        <v>2326.5000000000073</v>
      </c>
      <c r="E7551" s="367">
        <v>24046.511627907112</v>
      </c>
      <c r="F7551" s="367">
        <v>-787375.66812528949</v>
      </c>
      <c r="G7551" s="367">
        <v>2326.5000000000132</v>
      </c>
      <c r="H7551" s="367">
        <v>129250</v>
      </c>
      <c r="I7551" s="384">
        <v>-9463250.0939434841</v>
      </c>
      <c r="J7551" s="367">
        <v>2326.5</v>
      </c>
      <c r="K7551" s="367">
        <v>31333.333333333143</v>
      </c>
      <c r="L7551" s="384">
        <v>-263556.87060348329</v>
      </c>
      <c r="M7551" s="367">
        <v>2326.4999999999859</v>
      </c>
      <c r="N7551" s="367">
        <v>517</v>
      </c>
      <c r="O7551" s="384">
        <v>-8513.5157085426708</v>
      </c>
      <c r="P7551" s="367">
        <v>33.734249999999996</v>
      </c>
      <c r="Q7551" s="367">
        <v>517</v>
      </c>
      <c r="R7551" s="384">
        <v>-108.00839488358608</v>
      </c>
      <c r="S7551" s="367">
        <v>32.570999999999998</v>
      </c>
      <c r="T7551" s="367">
        <v>17827.586206896602</v>
      </c>
      <c r="U7551" s="384">
        <v>-354100.29633995733</v>
      </c>
      <c r="V7551" s="367">
        <v>2326.5000000000064</v>
      </c>
      <c r="W7551" s="367">
        <v>861666.66666666127</v>
      </c>
      <c r="X7551" s="384">
        <v>317003.40908933105</v>
      </c>
      <c r="Y7551" s="386">
        <v>2326.4999999999854</v>
      </c>
      <c r="Z7551" s="367"/>
      <c r="AA7551" s="367"/>
      <c r="AB7551" s="367"/>
      <c r="AC7551" s="367"/>
      <c r="AD7551" s="367"/>
      <c r="AE7551" s="367"/>
      <c r="AF7551" s="367"/>
      <c r="AG7551" s="367"/>
      <c r="AH7551" s="367"/>
      <c r="AI7551" s="367"/>
      <c r="AJ7551" s="367"/>
      <c r="AK7551" s="367"/>
      <c r="AL7551" s="367"/>
      <c r="AM7551" s="367"/>
      <c r="AN7551" s="367"/>
      <c r="AO7551" s="367"/>
      <c r="AP7551" s="367"/>
      <c r="AQ7551" s="367"/>
      <c r="AR7551" s="367"/>
      <c r="AS7551" s="367"/>
      <c r="AT7551" s="367"/>
    </row>
    <row r="7552" spans="2:46" ht="13.8">
      <c r="B7552" s="26">
        <v>86.333333333333599</v>
      </c>
      <c r="C7552" s="363">
        <v>1954.611441533483</v>
      </c>
      <c r="D7552" s="367">
        <v>2331.0000000000073</v>
      </c>
      <c r="E7552" s="367">
        <v>24093.023255814089</v>
      </c>
      <c r="F7552" s="367">
        <v>-790557.33775866963</v>
      </c>
      <c r="G7552" s="367">
        <v>2331.0000000000132</v>
      </c>
      <c r="H7552" s="367">
        <v>129500</v>
      </c>
      <c r="I7552" s="384">
        <v>-9501081.875939155</v>
      </c>
      <c r="J7552" s="367">
        <v>2331</v>
      </c>
      <c r="K7552" s="367">
        <v>31393.939393939203</v>
      </c>
      <c r="L7552" s="384">
        <v>-265336.30956543097</v>
      </c>
      <c r="M7552" s="367">
        <v>2330.9999999999859</v>
      </c>
      <c r="N7552" s="367">
        <v>518</v>
      </c>
      <c r="O7552" s="384">
        <v>-8550.535237320435</v>
      </c>
      <c r="P7552" s="367">
        <v>33.799500000000002</v>
      </c>
      <c r="Q7552" s="367">
        <v>518</v>
      </c>
      <c r="R7552" s="384">
        <v>-117.91712808439718</v>
      </c>
      <c r="S7552" s="367">
        <v>32.634</v>
      </c>
      <c r="T7552" s="367">
        <v>17862.06896551729</v>
      </c>
      <c r="U7552" s="384">
        <v>-356072.22730498022</v>
      </c>
      <c r="V7552" s="367">
        <v>2331.0000000000064</v>
      </c>
      <c r="W7552" s="367">
        <v>863333.3333333279</v>
      </c>
      <c r="X7552" s="384">
        <v>317568.70911475091</v>
      </c>
      <c r="Y7552" s="386">
        <v>2330.999999999985</v>
      </c>
      <c r="Z7552" s="367"/>
      <c r="AA7552" s="367"/>
      <c r="AB7552" s="367"/>
      <c r="AC7552" s="367"/>
      <c r="AD7552" s="367"/>
      <c r="AE7552" s="367"/>
      <c r="AF7552" s="367"/>
      <c r="AG7552" s="367"/>
      <c r="AH7552" s="367"/>
      <c r="AI7552" s="367"/>
      <c r="AJ7552" s="367"/>
      <c r="AK7552" s="367"/>
      <c r="AL7552" s="367"/>
      <c r="AM7552" s="367"/>
      <c r="AN7552" s="367"/>
      <c r="AO7552" s="367"/>
      <c r="AP7552" s="367"/>
      <c r="AQ7552" s="367"/>
      <c r="AR7552" s="367"/>
      <c r="AS7552" s="367"/>
      <c r="AT7552" s="367"/>
    </row>
    <row r="7553" spans="2:46" ht="13.8">
      <c r="B7553" s="26">
        <v>86.50000000000027</v>
      </c>
      <c r="C7553" s="363">
        <v>1958.3768479518592</v>
      </c>
      <c r="D7553" s="367">
        <v>2335.5000000000077</v>
      </c>
      <c r="E7553" s="367">
        <v>24139.534883721066</v>
      </c>
      <c r="F7553" s="367">
        <v>-793745.41163640842</v>
      </c>
      <c r="G7553" s="367">
        <v>2335.5000000000132</v>
      </c>
      <c r="H7553" s="367">
        <v>129750</v>
      </c>
      <c r="I7553" s="384">
        <v>-9538989.0541634206</v>
      </c>
      <c r="J7553" s="367">
        <v>2335.5</v>
      </c>
      <c r="K7553" s="367">
        <v>31454.545454545263</v>
      </c>
      <c r="L7553" s="384">
        <v>-267120.65068097285</v>
      </c>
      <c r="M7553" s="367">
        <v>2335.4999999999859</v>
      </c>
      <c r="N7553" s="367">
        <v>519</v>
      </c>
      <c r="O7553" s="384">
        <v>-8587.6341189182913</v>
      </c>
      <c r="P7553" s="367">
        <v>33.864750000000001</v>
      </c>
      <c r="Q7553" s="367">
        <v>519</v>
      </c>
      <c r="R7553" s="384">
        <v>-127.86331232566245</v>
      </c>
      <c r="S7553" s="367">
        <v>32.697000000000003</v>
      </c>
      <c r="T7553" s="367">
        <v>17896.551724137978</v>
      </c>
      <c r="U7553" s="384">
        <v>-358049.12744927878</v>
      </c>
      <c r="V7553" s="367">
        <v>2335.5000000000059</v>
      </c>
      <c r="W7553" s="367">
        <v>864999.99999999453</v>
      </c>
      <c r="X7553" s="384">
        <v>318133.82435494609</v>
      </c>
      <c r="Y7553" s="386">
        <v>2335.499999999985</v>
      </c>
      <c r="Z7553" s="367"/>
      <c r="AA7553" s="367"/>
      <c r="AB7553" s="367"/>
      <c r="AC7553" s="367"/>
      <c r="AD7553" s="367"/>
      <c r="AE7553" s="367"/>
      <c r="AF7553" s="367"/>
      <c r="AG7553" s="367"/>
      <c r="AH7553" s="367"/>
      <c r="AI7553" s="367"/>
      <c r="AJ7553" s="367"/>
      <c r="AK7553" s="367"/>
      <c r="AL7553" s="367"/>
      <c r="AM7553" s="367"/>
      <c r="AN7553" s="367"/>
      <c r="AO7553" s="367"/>
      <c r="AP7553" s="367"/>
      <c r="AQ7553" s="367"/>
      <c r="AR7553" s="367"/>
      <c r="AS7553" s="367"/>
      <c r="AT7553" s="367"/>
    </row>
    <row r="7554" spans="2:46" ht="13.8">
      <c r="B7554" s="26">
        <v>86.666666666666941</v>
      </c>
      <c r="C7554" s="363">
        <v>1962.1422236390483</v>
      </c>
      <c r="D7554" s="367">
        <v>2340.0000000000077</v>
      </c>
      <c r="E7554" s="367">
        <v>24186.046511628043</v>
      </c>
      <c r="F7554" s="367">
        <v>-796939.88975850563</v>
      </c>
      <c r="G7554" s="367">
        <v>2340.0000000000132</v>
      </c>
      <c r="H7554" s="367">
        <v>130000</v>
      </c>
      <c r="I7554" s="384">
        <v>-9576971.6286162864</v>
      </c>
      <c r="J7554" s="367">
        <v>2340</v>
      </c>
      <c r="K7554" s="367">
        <v>31515.151515151323</v>
      </c>
      <c r="L7554" s="384">
        <v>-268909.89395010896</v>
      </c>
      <c r="M7554" s="367">
        <v>2339.9999999999859</v>
      </c>
      <c r="N7554" s="367">
        <v>520</v>
      </c>
      <c r="O7554" s="384">
        <v>-8624.8123533362468</v>
      </c>
      <c r="P7554" s="367">
        <v>33.93</v>
      </c>
      <c r="Q7554" s="367">
        <v>520</v>
      </c>
      <c r="R7554" s="384">
        <v>-137.84694760738077</v>
      </c>
      <c r="S7554" s="367">
        <v>32.76</v>
      </c>
      <c r="T7554" s="367">
        <v>17931.034482758667</v>
      </c>
      <c r="U7554" s="384">
        <v>-360030.99677285342</v>
      </c>
      <c r="V7554" s="367">
        <v>2340.0000000000059</v>
      </c>
      <c r="W7554" s="367">
        <v>866666.66666666116</v>
      </c>
      <c r="X7554" s="384">
        <v>318698.75480991649</v>
      </c>
      <c r="Y7554" s="386">
        <v>2339.999999999985</v>
      </c>
      <c r="Z7554" s="367"/>
      <c r="AA7554" s="367"/>
      <c r="AB7554" s="367"/>
      <c r="AC7554" s="367"/>
      <c r="AD7554" s="367"/>
      <c r="AE7554" s="367"/>
      <c r="AF7554" s="367"/>
      <c r="AG7554" s="367"/>
      <c r="AH7554" s="367"/>
      <c r="AI7554" s="367"/>
      <c r="AJ7554" s="367"/>
      <c r="AK7554" s="367"/>
      <c r="AL7554" s="367"/>
      <c r="AM7554" s="367"/>
      <c r="AN7554" s="367"/>
      <c r="AO7554" s="367"/>
      <c r="AP7554" s="367"/>
      <c r="AQ7554" s="367"/>
      <c r="AR7554" s="367"/>
      <c r="AS7554" s="367"/>
      <c r="AT7554" s="367"/>
    </row>
    <row r="7555" spans="2:46" ht="13.8">
      <c r="B7555" s="26">
        <v>86.833333333333613</v>
      </c>
      <c r="C7555" s="363">
        <v>1965.9075685950511</v>
      </c>
      <c r="D7555" s="367">
        <v>2344.5000000000077</v>
      </c>
      <c r="E7555" s="367">
        <v>24232.55813953502</v>
      </c>
      <c r="F7555" s="367">
        <v>-800140.77212496113</v>
      </c>
      <c r="G7555" s="367">
        <v>2344.5000000000132</v>
      </c>
      <c r="H7555" s="367">
        <v>130250</v>
      </c>
      <c r="I7555" s="384">
        <v>-9615029.599297747</v>
      </c>
      <c r="J7555" s="367">
        <v>2344.5</v>
      </c>
      <c r="K7555" s="367">
        <v>31575.757575757383</v>
      </c>
      <c r="L7555" s="384">
        <v>-270704.03937283921</v>
      </c>
      <c r="M7555" s="367">
        <v>2344.4999999999859</v>
      </c>
      <c r="N7555" s="367">
        <v>521</v>
      </c>
      <c r="O7555" s="384">
        <v>-8662.069940574298</v>
      </c>
      <c r="P7555" s="367">
        <v>33.995249999999999</v>
      </c>
      <c r="Q7555" s="367">
        <v>521</v>
      </c>
      <c r="R7555" s="384">
        <v>-147.86803392955443</v>
      </c>
      <c r="S7555" s="367">
        <v>32.823</v>
      </c>
      <c r="T7555" s="367">
        <v>17965.517241379355</v>
      </c>
      <c r="U7555" s="384">
        <v>-362017.83527570404</v>
      </c>
      <c r="V7555" s="367">
        <v>2344.5000000000059</v>
      </c>
      <c r="W7555" s="367">
        <v>868333.33333332778</v>
      </c>
      <c r="X7555" s="384">
        <v>319263.50047966221</v>
      </c>
      <c r="Y7555" s="386">
        <v>2344.499999999985</v>
      </c>
      <c r="Z7555" s="367"/>
      <c r="AA7555" s="367"/>
      <c r="AB7555" s="367"/>
      <c r="AC7555" s="367"/>
      <c r="AD7555" s="367"/>
      <c r="AE7555" s="367"/>
      <c r="AF7555" s="367"/>
      <c r="AG7555" s="367"/>
      <c r="AH7555" s="367"/>
      <c r="AI7555" s="367"/>
      <c r="AJ7555" s="367"/>
      <c r="AK7555" s="367"/>
      <c r="AL7555" s="367"/>
      <c r="AM7555" s="367"/>
      <c r="AN7555" s="367"/>
      <c r="AO7555" s="367"/>
      <c r="AP7555" s="367"/>
      <c r="AQ7555" s="367"/>
      <c r="AR7555" s="367"/>
      <c r="AS7555" s="367"/>
      <c r="AT7555" s="367"/>
    </row>
    <row r="7556" spans="2:46" ht="13.8">
      <c r="B7556" s="26">
        <v>87.000000000000284</v>
      </c>
      <c r="C7556" s="363">
        <v>1969.6728828198673</v>
      </c>
      <c r="D7556" s="367">
        <v>2349.0000000000077</v>
      </c>
      <c r="E7556" s="367">
        <v>24279.069767441997</v>
      </c>
      <c r="F7556" s="367">
        <v>-803348.05873577541</v>
      </c>
      <c r="G7556" s="367">
        <v>2349.0000000000132</v>
      </c>
      <c r="H7556" s="367">
        <v>130500</v>
      </c>
      <c r="I7556" s="384">
        <v>-9653162.9662078042</v>
      </c>
      <c r="J7556" s="367">
        <v>2349</v>
      </c>
      <c r="K7556" s="367">
        <v>31636.363636363443</v>
      </c>
      <c r="L7556" s="384">
        <v>-272503.08694916352</v>
      </c>
      <c r="M7556" s="367">
        <v>2348.9999999999854</v>
      </c>
      <c r="N7556" s="367">
        <v>522</v>
      </c>
      <c r="O7556" s="384">
        <v>-8699.4068806324503</v>
      </c>
      <c r="P7556" s="367">
        <v>34.060499999999998</v>
      </c>
      <c r="Q7556" s="367">
        <v>522</v>
      </c>
      <c r="R7556" s="384">
        <v>-157.92657129218222</v>
      </c>
      <c r="S7556" s="367">
        <v>32.886000000000003</v>
      </c>
      <c r="T7556" s="367">
        <v>18000.000000000044</v>
      </c>
      <c r="U7556" s="384">
        <v>-364009.64295783016</v>
      </c>
      <c r="V7556" s="367">
        <v>2349.0000000000055</v>
      </c>
      <c r="W7556" s="367">
        <v>869999.99999999441</v>
      </c>
      <c r="X7556" s="384">
        <v>319828.06136418314</v>
      </c>
      <c r="Y7556" s="386">
        <v>2348.9999999999845</v>
      </c>
      <c r="Z7556" s="367"/>
      <c r="AA7556" s="367"/>
      <c r="AB7556" s="367"/>
      <c r="AC7556" s="367"/>
      <c r="AD7556" s="367"/>
      <c r="AE7556" s="367"/>
      <c r="AF7556" s="367"/>
      <c r="AG7556" s="367"/>
      <c r="AH7556" s="367"/>
      <c r="AI7556" s="367"/>
      <c r="AJ7556" s="367"/>
      <c r="AK7556" s="367"/>
      <c r="AL7556" s="367"/>
      <c r="AM7556" s="367"/>
      <c r="AN7556" s="367"/>
      <c r="AO7556" s="367"/>
      <c r="AP7556" s="367"/>
      <c r="AQ7556" s="367"/>
      <c r="AR7556" s="367"/>
      <c r="AS7556" s="367"/>
      <c r="AT7556" s="367"/>
    </row>
    <row r="7557" spans="2:46" ht="13.8">
      <c r="B7557" s="26">
        <v>87.166666666666956</v>
      </c>
      <c r="C7557" s="363">
        <v>1973.4381663134977</v>
      </c>
      <c r="D7557" s="367">
        <v>2353.5000000000082</v>
      </c>
      <c r="E7557" s="367">
        <v>24325.581395348974</v>
      </c>
      <c r="F7557" s="367">
        <v>-806561.74959094822</v>
      </c>
      <c r="G7557" s="367">
        <v>2353.5000000000136</v>
      </c>
      <c r="H7557" s="367">
        <v>130750</v>
      </c>
      <c r="I7557" s="384">
        <v>-9691371.7293464579</v>
      </c>
      <c r="J7557" s="367">
        <v>2353.5</v>
      </c>
      <c r="K7557" s="367">
        <v>31696.969696969503</v>
      </c>
      <c r="L7557" s="384">
        <v>-274307.03667908214</v>
      </c>
      <c r="M7557" s="367">
        <v>2353.4999999999854</v>
      </c>
      <c r="N7557" s="367">
        <v>523</v>
      </c>
      <c r="O7557" s="384">
        <v>-8736.8231735106983</v>
      </c>
      <c r="P7557" s="367">
        <v>34.125749999999996</v>
      </c>
      <c r="Q7557" s="367">
        <v>523</v>
      </c>
      <c r="R7557" s="384">
        <v>-168.02255969526308</v>
      </c>
      <c r="S7557" s="367">
        <v>32.948999999999998</v>
      </c>
      <c r="T7557" s="367">
        <v>18034.482758620732</v>
      </c>
      <c r="U7557" s="384">
        <v>-366006.41981923243</v>
      </c>
      <c r="V7557" s="367">
        <v>2353.5000000000055</v>
      </c>
      <c r="W7557" s="367">
        <v>871666.66666666104</v>
      </c>
      <c r="X7557" s="384">
        <v>320392.43746347935</v>
      </c>
      <c r="Y7557" s="386">
        <v>2353.4999999999845</v>
      </c>
      <c r="Z7557" s="367"/>
      <c r="AA7557" s="367"/>
      <c r="AB7557" s="367"/>
      <c r="AC7557" s="367"/>
      <c r="AD7557" s="367"/>
      <c r="AE7557" s="367"/>
      <c r="AF7557" s="367"/>
      <c r="AG7557" s="367"/>
      <c r="AH7557" s="367"/>
      <c r="AI7557" s="367"/>
      <c r="AJ7557" s="367"/>
      <c r="AK7557" s="367"/>
      <c r="AL7557" s="367"/>
      <c r="AM7557" s="367"/>
      <c r="AN7557" s="367"/>
      <c r="AO7557" s="367"/>
      <c r="AP7557" s="367"/>
      <c r="AQ7557" s="367"/>
      <c r="AR7557" s="367"/>
      <c r="AS7557" s="367"/>
      <c r="AT7557" s="367"/>
    </row>
    <row r="7558" spans="2:46" ht="13.8">
      <c r="B7558" s="26">
        <v>87.333333333333627</v>
      </c>
      <c r="C7558" s="363">
        <v>1977.2034190759412</v>
      </c>
      <c r="D7558" s="367">
        <v>2358.0000000000082</v>
      </c>
      <c r="E7558" s="367">
        <v>24372.093023255951</v>
      </c>
      <c r="F7558" s="367">
        <v>-809781.84469047934</v>
      </c>
      <c r="G7558" s="367">
        <v>2358.0000000000136</v>
      </c>
      <c r="H7558" s="367">
        <v>131000</v>
      </c>
      <c r="I7558" s="384">
        <v>-9729655.88871371</v>
      </c>
      <c r="J7558" s="367">
        <v>2358</v>
      </c>
      <c r="K7558" s="367">
        <v>31757.575757575563</v>
      </c>
      <c r="L7558" s="384">
        <v>-276115.88856259501</v>
      </c>
      <c r="M7558" s="367">
        <v>2357.9999999999854</v>
      </c>
      <c r="N7558" s="367">
        <v>524</v>
      </c>
      <c r="O7558" s="384">
        <v>-8774.3188192090438</v>
      </c>
      <c r="P7558" s="367">
        <v>34.190999999999995</v>
      </c>
      <c r="Q7558" s="367">
        <v>524</v>
      </c>
      <c r="R7558" s="384">
        <v>-178.15599913879925</v>
      </c>
      <c r="S7558" s="367">
        <v>33.012</v>
      </c>
      <c r="T7558" s="367">
        <v>18068.96551724142</v>
      </c>
      <c r="U7558" s="384">
        <v>-368008.16585991054</v>
      </c>
      <c r="V7558" s="367">
        <v>2358.0000000000055</v>
      </c>
      <c r="W7558" s="367">
        <v>873333.33333332767</v>
      </c>
      <c r="X7558" s="384">
        <v>320956.62877755082</v>
      </c>
      <c r="Y7558" s="386">
        <v>2357.9999999999845</v>
      </c>
      <c r="Z7558" s="367"/>
      <c r="AA7558" s="367"/>
      <c r="AB7558" s="367"/>
      <c r="AC7558" s="367"/>
      <c r="AD7558" s="367"/>
      <c r="AE7558" s="367"/>
      <c r="AF7558" s="367"/>
      <c r="AG7558" s="367"/>
      <c r="AH7558" s="367"/>
      <c r="AI7558" s="367"/>
      <c r="AJ7558" s="367"/>
      <c r="AK7558" s="367"/>
      <c r="AL7558" s="367"/>
      <c r="AM7558" s="367"/>
      <c r="AN7558" s="367"/>
      <c r="AO7558" s="367"/>
      <c r="AP7558" s="367"/>
      <c r="AQ7558" s="367"/>
      <c r="AR7558" s="367"/>
      <c r="AS7558" s="367"/>
      <c r="AT7558" s="367"/>
    </row>
    <row r="7559" spans="2:46" ht="13.8">
      <c r="B7559" s="26">
        <v>87.500000000000298</v>
      </c>
      <c r="C7559" s="363">
        <v>1980.968641107198</v>
      </c>
      <c r="D7559" s="367">
        <v>2362.5000000000082</v>
      </c>
      <c r="E7559" s="367">
        <v>24418.604651162928</v>
      </c>
      <c r="F7559" s="367">
        <v>-813008.34403436887</v>
      </c>
      <c r="G7559" s="367">
        <v>2362.5000000000136</v>
      </c>
      <c r="H7559" s="367">
        <v>131250</v>
      </c>
      <c r="I7559" s="384">
        <v>-9768015.4443095606</v>
      </c>
      <c r="J7559" s="367">
        <v>2362.5</v>
      </c>
      <c r="K7559" s="367">
        <v>31818.181818181623</v>
      </c>
      <c r="L7559" s="384">
        <v>-277929.64259970206</v>
      </c>
      <c r="M7559" s="367">
        <v>2362.4999999999854</v>
      </c>
      <c r="N7559" s="367">
        <v>525</v>
      </c>
      <c r="O7559" s="384">
        <v>-8811.8938177274922</v>
      </c>
      <c r="P7559" s="367">
        <v>34.256250000000001</v>
      </c>
      <c r="Q7559" s="367">
        <v>525</v>
      </c>
      <c r="R7559" s="384">
        <v>-188.32688962278846</v>
      </c>
      <c r="S7559" s="367">
        <v>33.074999999999996</v>
      </c>
      <c r="T7559" s="367">
        <v>18103.448275862109</v>
      </c>
      <c r="U7559" s="384">
        <v>-370014.88107986434</v>
      </c>
      <c r="V7559" s="367">
        <v>2362.500000000005</v>
      </c>
      <c r="W7559" s="367">
        <v>874999.9999999943</v>
      </c>
      <c r="X7559" s="384">
        <v>321520.63530639769</v>
      </c>
      <c r="Y7559" s="386">
        <v>2362.4999999999845</v>
      </c>
      <c r="Z7559" s="367"/>
      <c r="AA7559" s="367"/>
      <c r="AB7559" s="367"/>
      <c r="AC7559" s="367"/>
      <c r="AD7559" s="367"/>
      <c r="AE7559" s="367"/>
      <c r="AF7559" s="367"/>
      <c r="AG7559" s="367"/>
      <c r="AH7559" s="367"/>
      <c r="AI7559" s="367"/>
      <c r="AJ7559" s="367"/>
      <c r="AK7559" s="367"/>
      <c r="AL7559" s="367"/>
      <c r="AM7559" s="367"/>
      <c r="AN7559" s="367"/>
      <c r="AO7559" s="367"/>
      <c r="AP7559" s="367"/>
      <c r="AQ7559" s="367"/>
      <c r="AR7559" s="367"/>
      <c r="AS7559" s="367"/>
      <c r="AT7559" s="367"/>
    </row>
    <row r="7560" spans="2:46" ht="13.8">
      <c r="B7560" s="26">
        <v>87.66666666666697</v>
      </c>
      <c r="C7560" s="363">
        <v>1984.7338324072684</v>
      </c>
      <c r="D7560" s="367">
        <v>2367.0000000000082</v>
      </c>
      <c r="E7560" s="367">
        <v>24465.116279069905</v>
      </c>
      <c r="F7560" s="367">
        <v>-816241.24762261705</v>
      </c>
      <c r="G7560" s="367">
        <v>2367.0000000000136</v>
      </c>
      <c r="H7560" s="367">
        <v>131500</v>
      </c>
      <c r="I7560" s="384">
        <v>-9806450.3961340059</v>
      </c>
      <c r="J7560" s="367">
        <v>2367</v>
      </c>
      <c r="K7560" s="367">
        <v>31878.787878787683</v>
      </c>
      <c r="L7560" s="384">
        <v>-279748.29879040329</v>
      </c>
      <c r="M7560" s="367">
        <v>2366.9999999999854</v>
      </c>
      <c r="N7560" s="367">
        <v>526</v>
      </c>
      <c r="O7560" s="384">
        <v>-8849.5481690660345</v>
      </c>
      <c r="P7560" s="367">
        <v>34.3215</v>
      </c>
      <c r="Q7560" s="367">
        <v>526</v>
      </c>
      <c r="R7560" s="384">
        <v>-198.53523114723296</v>
      </c>
      <c r="S7560" s="367">
        <v>33.137999999999998</v>
      </c>
      <c r="T7560" s="367">
        <v>18137.931034482797</v>
      </c>
      <c r="U7560" s="384">
        <v>-372026.56547909428</v>
      </c>
      <c r="V7560" s="367">
        <v>2367.000000000005</v>
      </c>
      <c r="W7560" s="367">
        <v>876666.66666666092</v>
      </c>
      <c r="X7560" s="384">
        <v>322084.4570500197</v>
      </c>
      <c r="Y7560" s="386">
        <v>2366.9999999999845</v>
      </c>
      <c r="Z7560" s="367"/>
      <c r="AA7560" s="367"/>
      <c r="AB7560" s="367"/>
      <c r="AC7560" s="367"/>
      <c r="AD7560" s="367"/>
      <c r="AE7560" s="367"/>
      <c r="AF7560" s="367"/>
      <c r="AG7560" s="367"/>
      <c r="AH7560" s="367"/>
      <c r="AI7560" s="367"/>
      <c r="AJ7560" s="367"/>
      <c r="AK7560" s="367"/>
      <c r="AL7560" s="367"/>
      <c r="AM7560" s="367"/>
      <c r="AN7560" s="367"/>
      <c r="AO7560" s="367"/>
      <c r="AP7560" s="367"/>
      <c r="AQ7560" s="367"/>
      <c r="AR7560" s="367"/>
      <c r="AS7560" s="367"/>
      <c r="AT7560" s="367"/>
    </row>
    <row r="7561" spans="2:46" ht="13.8">
      <c r="B7561" s="26">
        <v>87.833333333333641</v>
      </c>
      <c r="C7561" s="363">
        <v>1988.498992976153</v>
      </c>
      <c r="D7561" s="367">
        <v>2371.5000000000086</v>
      </c>
      <c r="E7561" s="367">
        <v>24511.627906976883</v>
      </c>
      <c r="F7561" s="367">
        <v>-819480.55545522331</v>
      </c>
      <c r="G7561" s="367">
        <v>2371.5000000000136</v>
      </c>
      <c r="H7561" s="367">
        <v>131750</v>
      </c>
      <c r="I7561" s="384">
        <v>-9844960.7441870458</v>
      </c>
      <c r="J7561" s="367">
        <v>2371.5</v>
      </c>
      <c r="K7561" s="367">
        <v>31939.393939393743</v>
      </c>
      <c r="L7561" s="384">
        <v>-281571.85713469877</v>
      </c>
      <c r="M7561" s="367">
        <v>2371.4999999999854</v>
      </c>
      <c r="N7561" s="367">
        <v>527</v>
      </c>
      <c r="O7561" s="384">
        <v>-8887.2818732246742</v>
      </c>
      <c r="P7561" s="367">
        <v>34.386749999999999</v>
      </c>
      <c r="Q7561" s="367">
        <v>527</v>
      </c>
      <c r="R7561" s="384">
        <v>-208.78102371213166</v>
      </c>
      <c r="S7561" s="367">
        <v>33.201000000000001</v>
      </c>
      <c r="T7561" s="367">
        <v>18172.413793103486</v>
      </c>
      <c r="U7561" s="384">
        <v>-374043.21905760001</v>
      </c>
      <c r="V7561" s="367">
        <v>2371.500000000005</v>
      </c>
      <c r="W7561" s="367">
        <v>878333.33333332755</v>
      </c>
      <c r="X7561" s="384">
        <v>322648.09400841693</v>
      </c>
      <c r="Y7561" s="386">
        <v>2371.4999999999841</v>
      </c>
      <c r="Z7561" s="367"/>
      <c r="AA7561" s="367"/>
      <c r="AB7561" s="367"/>
      <c r="AC7561" s="367"/>
      <c r="AD7561" s="367"/>
      <c r="AE7561" s="367"/>
      <c r="AF7561" s="367"/>
      <c r="AG7561" s="367"/>
      <c r="AH7561" s="367"/>
      <c r="AI7561" s="367"/>
      <c r="AJ7561" s="367"/>
      <c r="AK7561" s="367"/>
      <c r="AL7561" s="367"/>
      <c r="AM7561" s="367"/>
      <c r="AN7561" s="367"/>
      <c r="AO7561" s="367"/>
      <c r="AP7561" s="367"/>
      <c r="AQ7561" s="367"/>
      <c r="AR7561" s="367"/>
      <c r="AS7561" s="367"/>
      <c r="AT7561" s="367"/>
    </row>
    <row r="7562" spans="2:46" ht="13.8">
      <c r="B7562" s="26">
        <v>88.000000000000313</v>
      </c>
      <c r="C7562" s="363">
        <v>1992.2641228138502</v>
      </c>
      <c r="D7562" s="367">
        <v>2376.0000000000086</v>
      </c>
      <c r="E7562" s="367">
        <v>24558.13953488386</v>
      </c>
      <c r="F7562" s="367">
        <v>-822726.26753218833</v>
      </c>
      <c r="G7562" s="367">
        <v>2376.0000000000136</v>
      </c>
      <c r="H7562" s="367">
        <v>132000</v>
      </c>
      <c r="I7562" s="384">
        <v>-9883546.488468688</v>
      </c>
      <c r="J7562" s="367">
        <v>2376</v>
      </c>
      <c r="K7562" s="367">
        <v>31999.999999999804</v>
      </c>
      <c r="L7562" s="384">
        <v>-283400.31763258838</v>
      </c>
      <c r="M7562" s="367">
        <v>2375.9999999999854</v>
      </c>
      <c r="N7562" s="367">
        <v>528</v>
      </c>
      <c r="O7562" s="384">
        <v>-8925.0949302034132</v>
      </c>
      <c r="P7562" s="367">
        <v>34.451999999999998</v>
      </c>
      <c r="Q7562" s="367">
        <v>528</v>
      </c>
      <c r="R7562" s="384">
        <v>-219.06426731748454</v>
      </c>
      <c r="S7562" s="367">
        <v>33.264000000000003</v>
      </c>
      <c r="T7562" s="367">
        <v>18206.896551724174</v>
      </c>
      <c r="U7562" s="384">
        <v>-376064.84181538143</v>
      </c>
      <c r="V7562" s="367">
        <v>2376.0000000000045</v>
      </c>
      <c r="W7562" s="367">
        <v>879999.99999999418</v>
      </c>
      <c r="X7562" s="384">
        <v>323211.5461815896</v>
      </c>
      <c r="Y7562" s="386">
        <v>2375.9999999999841</v>
      </c>
      <c r="Z7562" s="367"/>
      <c r="AA7562" s="367"/>
      <c r="AB7562" s="367"/>
      <c r="AC7562" s="367"/>
      <c r="AD7562" s="367"/>
      <c r="AE7562" s="367"/>
      <c r="AF7562" s="367"/>
      <c r="AG7562" s="367"/>
      <c r="AH7562" s="367"/>
      <c r="AI7562" s="367"/>
      <c r="AJ7562" s="367"/>
      <c r="AK7562" s="367"/>
      <c r="AL7562" s="367"/>
      <c r="AM7562" s="367"/>
      <c r="AN7562" s="367"/>
      <c r="AO7562" s="367"/>
      <c r="AP7562" s="367"/>
      <c r="AQ7562" s="367"/>
      <c r="AR7562" s="367"/>
      <c r="AS7562" s="367"/>
      <c r="AT7562" s="367"/>
    </row>
    <row r="7563" spans="2:46" ht="13.8">
      <c r="B7563" s="26">
        <v>88.166666666666984</v>
      </c>
      <c r="C7563" s="363">
        <v>1996.0292219203616</v>
      </c>
      <c r="D7563" s="367">
        <v>2380.5000000000086</v>
      </c>
      <c r="E7563" s="367">
        <v>24604.651162790837</v>
      </c>
      <c r="F7563" s="367">
        <v>-825978.38385351177</v>
      </c>
      <c r="G7563" s="367">
        <v>2380.5000000000136</v>
      </c>
      <c r="H7563" s="367">
        <v>132250</v>
      </c>
      <c r="I7563" s="384">
        <v>-9922207.628978923</v>
      </c>
      <c r="J7563" s="367">
        <v>2380.5</v>
      </c>
      <c r="K7563" s="367">
        <v>32060.606060605864</v>
      </c>
      <c r="L7563" s="384">
        <v>-285233.68028407224</v>
      </c>
      <c r="M7563" s="367">
        <v>2380.4999999999854</v>
      </c>
      <c r="N7563" s="367">
        <v>529</v>
      </c>
      <c r="O7563" s="384">
        <v>-8962.9873400022498</v>
      </c>
      <c r="P7563" s="367">
        <v>34.517250000000004</v>
      </c>
      <c r="Q7563" s="367">
        <v>529</v>
      </c>
      <c r="R7563" s="384">
        <v>-229.38496196329041</v>
      </c>
      <c r="S7563" s="367">
        <v>33.326999999999998</v>
      </c>
      <c r="T7563" s="367">
        <v>18241.379310344862</v>
      </c>
      <c r="U7563" s="384">
        <v>-378091.43375243887</v>
      </c>
      <c r="V7563" s="367">
        <v>2380.5000000000045</v>
      </c>
      <c r="W7563" s="367">
        <v>881666.66666666081</v>
      </c>
      <c r="X7563" s="384">
        <v>323774.81356953742</v>
      </c>
      <c r="Y7563" s="386">
        <v>2380.4999999999841</v>
      </c>
      <c r="Z7563" s="367"/>
      <c r="AA7563" s="367"/>
      <c r="AB7563" s="367"/>
      <c r="AC7563" s="367"/>
      <c r="AD7563" s="367"/>
      <c r="AE7563" s="367"/>
      <c r="AF7563" s="367"/>
      <c r="AG7563" s="367"/>
      <c r="AH7563" s="367"/>
      <c r="AI7563" s="367"/>
      <c r="AJ7563" s="367"/>
      <c r="AK7563" s="367"/>
      <c r="AL7563" s="367"/>
      <c r="AM7563" s="367"/>
      <c r="AN7563" s="367"/>
      <c r="AO7563" s="367"/>
      <c r="AP7563" s="367"/>
      <c r="AQ7563" s="367"/>
      <c r="AR7563" s="367"/>
      <c r="AS7563" s="367"/>
      <c r="AT7563" s="367"/>
    </row>
    <row r="7564" spans="2:46" ht="13.8">
      <c r="B7564" s="26">
        <v>88.333333333333655</v>
      </c>
      <c r="C7564" s="363">
        <v>1999.7942902956863</v>
      </c>
      <c r="D7564" s="367">
        <v>2385.0000000000086</v>
      </c>
      <c r="E7564" s="367">
        <v>24651.162790697814</v>
      </c>
      <c r="F7564" s="367">
        <v>-829236.90441919374</v>
      </c>
      <c r="G7564" s="367">
        <v>2385.0000000000136</v>
      </c>
      <c r="H7564" s="367">
        <v>132500</v>
      </c>
      <c r="I7564" s="384">
        <v>-9960944.1657177582</v>
      </c>
      <c r="J7564" s="367">
        <v>2385</v>
      </c>
      <c r="K7564" s="367">
        <v>32121.212121211924</v>
      </c>
      <c r="L7564" s="384">
        <v>-287071.94508915028</v>
      </c>
      <c r="M7564" s="367">
        <v>2384.9999999999854</v>
      </c>
      <c r="N7564" s="367">
        <v>530</v>
      </c>
      <c r="O7564" s="384">
        <v>-9000.9591026211856</v>
      </c>
      <c r="P7564" s="367">
        <v>34.582500000000003</v>
      </c>
      <c r="Q7564" s="367">
        <v>530</v>
      </c>
      <c r="R7564" s="384">
        <v>-239.74310764955169</v>
      </c>
      <c r="S7564" s="367">
        <v>33.39</v>
      </c>
      <c r="T7564" s="367">
        <v>18275.862068965551</v>
      </c>
      <c r="U7564" s="384">
        <v>-380122.99486877228</v>
      </c>
      <c r="V7564" s="367">
        <v>2385.0000000000045</v>
      </c>
      <c r="W7564" s="367">
        <v>883333.33333332743</v>
      </c>
      <c r="X7564" s="384">
        <v>324337.89617226046</v>
      </c>
      <c r="Y7564" s="386">
        <v>2384.9999999999841</v>
      </c>
      <c r="Z7564" s="367"/>
      <c r="AA7564" s="367"/>
      <c r="AB7564" s="367"/>
      <c r="AC7564" s="367"/>
      <c r="AD7564" s="367"/>
      <c r="AE7564" s="367"/>
      <c r="AF7564" s="367"/>
      <c r="AG7564" s="367"/>
      <c r="AH7564" s="367"/>
      <c r="AI7564" s="367"/>
      <c r="AJ7564" s="367"/>
      <c r="AK7564" s="367"/>
      <c r="AL7564" s="367"/>
      <c r="AM7564" s="367"/>
      <c r="AN7564" s="367"/>
      <c r="AO7564" s="367"/>
      <c r="AP7564" s="367"/>
      <c r="AQ7564" s="367"/>
      <c r="AR7564" s="367"/>
      <c r="AS7564" s="367"/>
      <c r="AT7564" s="367"/>
    </row>
    <row r="7565" spans="2:46" ht="13.8">
      <c r="B7565" s="26">
        <v>88.500000000000327</v>
      </c>
      <c r="C7565" s="363">
        <v>2003.5593279398247</v>
      </c>
      <c r="D7565" s="367">
        <v>2389.5000000000091</v>
      </c>
      <c r="E7565" s="367">
        <v>24697.674418604791</v>
      </c>
      <c r="F7565" s="367">
        <v>-832501.82922923414</v>
      </c>
      <c r="G7565" s="367">
        <v>2389.5000000000136</v>
      </c>
      <c r="H7565" s="367">
        <v>132750</v>
      </c>
      <c r="I7565" s="384">
        <v>-9999756.0986851864</v>
      </c>
      <c r="J7565" s="367">
        <v>2389.5</v>
      </c>
      <c r="K7565" s="367">
        <v>32181.818181817984</v>
      </c>
      <c r="L7565" s="384">
        <v>-288915.11204782251</v>
      </c>
      <c r="M7565" s="367">
        <v>2389.4999999999854</v>
      </c>
      <c r="N7565" s="367">
        <v>531</v>
      </c>
      <c r="O7565" s="384">
        <v>-9039.0102180602153</v>
      </c>
      <c r="P7565" s="367">
        <v>34.647750000000002</v>
      </c>
      <c r="Q7565" s="367">
        <v>531</v>
      </c>
      <c r="R7565" s="384">
        <v>-250.13870437626591</v>
      </c>
      <c r="S7565" s="367">
        <v>33.452999999999996</v>
      </c>
      <c r="T7565" s="367">
        <v>18310.344827586239</v>
      </c>
      <c r="U7565" s="384">
        <v>-382159.52516438125</v>
      </c>
      <c r="V7565" s="367">
        <v>2389.5000000000041</v>
      </c>
      <c r="W7565" s="367">
        <v>884999.99999999406</v>
      </c>
      <c r="X7565" s="384">
        <v>324900.79398975888</v>
      </c>
      <c r="Y7565" s="386">
        <v>2389.4999999999836</v>
      </c>
      <c r="Z7565" s="367"/>
      <c r="AA7565" s="367"/>
      <c r="AB7565" s="367"/>
      <c r="AC7565" s="367"/>
      <c r="AD7565" s="367"/>
      <c r="AE7565" s="367"/>
      <c r="AF7565" s="367"/>
      <c r="AG7565" s="367"/>
      <c r="AH7565" s="367"/>
      <c r="AI7565" s="367"/>
      <c r="AJ7565" s="367"/>
      <c r="AK7565" s="367"/>
      <c r="AL7565" s="367"/>
      <c r="AM7565" s="367"/>
      <c r="AN7565" s="367"/>
      <c r="AO7565" s="367"/>
      <c r="AP7565" s="367"/>
      <c r="AQ7565" s="367"/>
      <c r="AR7565" s="367"/>
      <c r="AS7565" s="367"/>
      <c r="AT7565" s="367"/>
    </row>
    <row r="7566" spans="2:46" ht="13.8">
      <c r="B7566" s="26">
        <v>88.666666666666998</v>
      </c>
      <c r="C7566" s="363">
        <v>2007.3243348527767</v>
      </c>
      <c r="D7566" s="367">
        <v>2394.0000000000091</v>
      </c>
      <c r="E7566" s="367">
        <v>24744.186046511768</v>
      </c>
      <c r="F7566" s="367">
        <v>-835773.15828363295</v>
      </c>
      <c r="G7566" s="367">
        <v>2394.0000000000136</v>
      </c>
      <c r="H7566" s="367">
        <v>133000</v>
      </c>
      <c r="I7566" s="384">
        <v>-10038643.427881215</v>
      </c>
      <c r="J7566" s="367">
        <v>2394</v>
      </c>
      <c r="K7566" s="367">
        <v>32242.424242424044</v>
      </c>
      <c r="L7566" s="384">
        <v>-290763.18116008892</v>
      </c>
      <c r="M7566" s="367">
        <v>2393.9999999999854</v>
      </c>
      <c r="N7566" s="367">
        <v>532</v>
      </c>
      <c r="O7566" s="384">
        <v>-9077.1406863193442</v>
      </c>
      <c r="P7566" s="367">
        <v>34.713000000000001</v>
      </c>
      <c r="Q7566" s="367">
        <v>532</v>
      </c>
      <c r="R7566" s="384">
        <v>-260.5717521434355</v>
      </c>
      <c r="S7566" s="367">
        <v>33.515999999999998</v>
      </c>
      <c r="T7566" s="367">
        <v>18344.827586206928</v>
      </c>
      <c r="U7566" s="384">
        <v>-384201.02463926643</v>
      </c>
      <c r="V7566" s="367">
        <v>2394.0000000000041</v>
      </c>
      <c r="W7566" s="367">
        <v>886666.66666666069</v>
      </c>
      <c r="X7566" s="384">
        <v>325463.50702203251</v>
      </c>
      <c r="Y7566" s="386">
        <v>2393.9999999999836</v>
      </c>
      <c r="Z7566" s="367"/>
      <c r="AA7566" s="367"/>
      <c r="AB7566" s="367"/>
      <c r="AC7566" s="367"/>
      <c r="AD7566" s="367"/>
      <c r="AE7566" s="367"/>
      <c r="AF7566" s="367"/>
      <c r="AG7566" s="367"/>
      <c r="AH7566" s="367"/>
      <c r="AI7566" s="367"/>
      <c r="AJ7566" s="367"/>
      <c r="AK7566" s="367"/>
      <c r="AL7566" s="367"/>
      <c r="AM7566" s="367"/>
      <c r="AN7566" s="367"/>
      <c r="AO7566" s="367"/>
      <c r="AP7566" s="367"/>
      <c r="AQ7566" s="367"/>
      <c r="AR7566" s="367"/>
      <c r="AS7566" s="367"/>
      <c r="AT7566" s="367"/>
    </row>
    <row r="7567" spans="2:46" ht="13.8">
      <c r="B7567" s="26">
        <v>88.83333333333367</v>
      </c>
      <c r="C7567" s="363">
        <v>2011.0893110345419</v>
      </c>
      <c r="D7567" s="367">
        <v>2398.5000000000091</v>
      </c>
      <c r="E7567" s="367">
        <v>24790.697674418745</v>
      </c>
      <c r="F7567" s="367">
        <v>-839050.89158239006</v>
      </c>
      <c r="G7567" s="367">
        <v>2398.5000000000136</v>
      </c>
      <c r="H7567" s="367">
        <v>133250</v>
      </c>
      <c r="I7567" s="384">
        <v>-10077606.15330584</v>
      </c>
      <c r="J7567" s="367">
        <v>2398.5</v>
      </c>
      <c r="K7567" s="367">
        <v>32303.030303030104</v>
      </c>
      <c r="L7567" s="384">
        <v>-292616.15242594935</v>
      </c>
      <c r="M7567" s="367">
        <v>2398.499999999985</v>
      </c>
      <c r="N7567" s="367">
        <v>533</v>
      </c>
      <c r="O7567" s="384">
        <v>-9115.3505073985707</v>
      </c>
      <c r="P7567" s="367">
        <v>34.77825</v>
      </c>
      <c r="Q7567" s="367">
        <v>533</v>
      </c>
      <c r="R7567" s="384">
        <v>-271.04225095105926</v>
      </c>
      <c r="S7567" s="367">
        <v>33.579000000000001</v>
      </c>
      <c r="T7567" s="367">
        <v>18379.310344827616</v>
      </c>
      <c r="U7567" s="384">
        <v>-386247.49329342734</v>
      </c>
      <c r="V7567" s="367">
        <v>2398.5000000000041</v>
      </c>
      <c r="W7567" s="367">
        <v>888333.33333332732</v>
      </c>
      <c r="X7567" s="384">
        <v>326026.03526908142</v>
      </c>
      <c r="Y7567" s="386">
        <v>2398.4999999999836</v>
      </c>
      <c r="Z7567" s="367"/>
      <c r="AA7567" s="367"/>
      <c r="AB7567" s="367"/>
      <c r="AC7567" s="367"/>
      <c r="AD7567" s="367"/>
      <c r="AE7567" s="367"/>
      <c r="AF7567" s="367"/>
      <c r="AG7567" s="367"/>
      <c r="AH7567" s="367"/>
      <c r="AI7567" s="367"/>
      <c r="AJ7567" s="367"/>
      <c r="AK7567" s="367"/>
      <c r="AL7567" s="367"/>
      <c r="AM7567" s="367"/>
      <c r="AN7567" s="367"/>
      <c r="AO7567" s="367"/>
      <c r="AP7567" s="367"/>
      <c r="AQ7567" s="367"/>
      <c r="AR7567" s="367"/>
      <c r="AS7567" s="367"/>
      <c r="AT7567" s="367"/>
    </row>
    <row r="7568" spans="2:46" ht="13.8">
      <c r="B7568" s="26">
        <v>89.000000000000341</v>
      </c>
      <c r="C7568" s="363">
        <v>2014.8542564851207</v>
      </c>
      <c r="D7568" s="367">
        <v>2403.0000000000091</v>
      </c>
      <c r="E7568" s="367">
        <v>24837.209302325722</v>
      </c>
      <c r="F7568" s="367">
        <v>-842335.02912550594</v>
      </c>
      <c r="G7568" s="367">
        <v>2403.0000000000136</v>
      </c>
      <c r="H7568" s="367">
        <v>133500</v>
      </c>
      <c r="I7568" s="384">
        <v>-10116644.274959059</v>
      </c>
      <c r="J7568" s="367">
        <v>2403</v>
      </c>
      <c r="K7568" s="367">
        <v>32363.636363636164</v>
      </c>
      <c r="L7568" s="384">
        <v>-294474.02584540419</v>
      </c>
      <c r="M7568" s="367">
        <v>2402.999999999985</v>
      </c>
      <c r="N7568" s="367">
        <v>534</v>
      </c>
      <c r="O7568" s="384">
        <v>-9153.6396812978946</v>
      </c>
      <c r="P7568" s="367">
        <v>34.843499999999999</v>
      </c>
      <c r="Q7568" s="367">
        <v>534</v>
      </c>
      <c r="R7568" s="384">
        <v>-281.55020079913714</v>
      </c>
      <c r="S7568" s="367">
        <v>33.642000000000003</v>
      </c>
      <c r="T7568" s="367">
        <v>18413.793103448304</v>
      </c>
      <c r="U7568" s="384">
        <v>-388298.93112686399</v>
      </c>
      <c r="V7568" s="367">
        <v>2403.0000000000036</v>
      </c>
      <c r="W7568" s="367">
        <v>889999.99999999395</v>
      </c>
      <c r="X7568" s="384">
        <v>326588.37873090571</v>
      </c>
      <c r="Y7568" s="386">
        <v>2402.9999999999836</v>
      </c>
      <c r="Z7568" s="367"/>
      <c r="AA7568" s="367"/>
      <c r="AB7568" s="367"/>
      <c r="AC7568" s="367"/>
      <c r="AD7568" s="367"/>
      <c r="AE7568" s="367"/>
      <c r="AF7568" s="367"/>
      <c r="AG7568" s="367"/>
      <c r="AH7568" s="367"/>
      <c r="AI7568" s="367"/>
      <c r="AJ7568" s="367"/>
      <c r="AK7568" s="367"/>
      <c r="AL7568" s="367"/>
      <c r="AM7568" s="367"/>
      <c r="AN7568" s="367"/>
      <c r="AO7568" s="367"/>
      <c r="AP7568" s="367"/>
      <c r="AQ7568" s="367"/>
      <c r="AR7568" s="367"/>
      <c r="AS7568" s="367"/>
      <c r="AT7568" s="367"/>
    </row>
    <row r="7569" spans="2:46" ht="13.8">
      <c r="B7569" s="26">
        <v>89.166666666667012</v>
      </c>
      <c r="C7569" s="363">
        <v>2018.6191712045138</v>
      </c>
      <c r="D7569" s="367">
        <v>2407.5000000000095</v>
      </c>
      <c r="E7569" s="367">
        <v>24883.720930232699</v>
      </c>
      <c r="F7569" s="367">
        <v>-845625.57091298024</v>
      </c>
      <c r="G7569" s="367">
        <v>2407.5000000000136</v>
      </c>
      <c r="H7569" s="367">
        <v>133750</v>
      </c>
      <c r="I7569" s="384">
        <v>-10155757.792840878</v>
      </c>
      <c r="J7569" s="367">
        <v>2407.5</v>
      </c>
      <c r="K7569" s="367">
        <v>32424.242424242224</v>
      </c>
      <c r="L7569" s="384">
        <v>-296336.80141845316</v>
      </c>
      <c r="M7569" s="367">
        <v>2407.499999999985</v>
      </c>
      <c r="N7569" s="367">
        <v>535</v>
      </c>
      <c r="O7569" s="384">
        <v>-9192.0082080173179</v>
      </c>
      <c r="P7569" s="367">
        <v>34.908749999999998</v>
      </c>
      <c r="Q7569" s="367">
        <v>535</v>
      </c>
      <c r="R7569" s="384">
        <v>-292.09560168766808</v>
      </c>
      <c r="S7569" s="367">
        <v>33.704999999999998</v>
      </c>
      <c r="T7569" s="367">
        <v>18448.275862068993</v>
      </c>
      <c r="U7569" s="384">
        <v>-390355.33813957666</v>
      </c>
      <c r="V7569" s="367">
        <v>2407.5000000000036</v>
      </c>
      <c r="W7569" s="367">
        <v>891666.66666666057</v>
      </c>
      <c r="X7569" s="384">
        <v>327150.53740750509</v>
      </c>
      <c r="Y7569" s="386">
        <v>2407.4999999999836</v>
      </c>
      <c r="Z7569" s="367"/>
      <c r="AA7569" s="367"/>
      <c r="AB7569" s="367"/>
      <c r="AC7569" s="367"/>
      <c r="AD7569" s="367"/>
      <c r="AE7569" s="367"/>
      <c r="AF7569" s="367"/>
      <c r="AG7569" s="367"/>
      <c r="AH7569" s="367"/>
      <c r="AI7569" s="367"/>
      <c r="AJ7569" s="367"/>
      <c r="AK7569" s="367"/>
      <c r="AL7569" s="367"/>
      <c r="AM7569" s="367"/>
      <c r="AN7569" s="367"/>
      <c r="AO7569" s="367"/>
      <c r="AP7569" s="367"/>
      <c r="AQ7569" s="367"/>
      <c r="AR7569" s="367"/>
      <c r="AS7569" s="367"/>
      <c r="AT7569" s="367"/>
    </row>
    <row r="7570" spans="2:46" ht="13.8">
      <c r="B7570" s="26">
        <v>89.333333333333684</v>
      </c>
      <c r="C7570" s="363">
        <v>2022.3840551927194</v>
      </c>
      <c r="D7570" s="367">
        <v>2412.0000000000095</v>
      </c>
      <c r="E7570" s="367">
        <v>24930.232558139676</v>
      </c>
      <c r="F7570" s="367">
        <v>-848922.51694481296</v>
      </c>
      <c r="G7570" s="367">
        <v>2412.0000000000136</v>
      </c>
      <c r="H7570" s="367">
        <v>134000</v>
      </c>
      <c r="I7570" s="384">
        <v>-10194946.706951289</v>
      </c>
      <c r="J7570" s="367">
        <v>2411.9999999999995</v>
      </c>
      <c r="K7570" s="367">
        <v>32484.848484848284</v>
      </c>
      <c r="L7570" s="384">
        <v>-298204.47914509632</v>
      </c>
      <c r="M7570" s="367">
        <v>2411.999999999985</v>
      </c>
      <c r="N7570" s="367">
        <v>536</v>
      </c>
      <c r="O7570" s="384">
        <v>-9230.4560875568422</v>
      </c>
      <c r="P7570" s="367">
        <v>34.974000000000004</v>
      </c>
      <c r="Q7570" s="367">
        <v>536</v>
      </c>
      <c r="R7570" s="384">
        <v>-302.67845361665445</v>
      </c>
      <c r="S7570" s="367">
        <v>33.768000000000001</v>
      </c>
      <c r="T7570" s="367">
        <v>18482.758620689681</v>
      </c>
      <c r="U7570" s="384">
        <v>-392416.71433156525</v>
      </c>
      <c r="V7570" s="367">
        <v>2412.0000000000036</v>
      </c>
      <c r="W7570" s="367">
        <v>893333.3333333272</v>
      </c>
      <c r="X7570" s="384">
        <v>327712.51129887981</v>
      </c>
      <c r="Y7570" s="386">
        <v>2411.9999999999832</v>
      </c>
      <c r="Z7570" s="367"/>
      <c r="AA7570" s="367"/>
      <c r="AB7570" s="367"/>
      <c r="AC7570" s="367"/>
      <c r="AD7570" s="367"/>
      <c r="AE7570" s="367"/>
      <c r="AF7570" s="367"/>
      <c r="AG7570" s="367"/>
      <c r="AH7570" s="367"/>
      <c r="AI7570" s="367"/>
      <c r="AJ7570" s="367"/>
      <c r="AK7570" s="367"/>
      <c r="AL7570" s="367"/>
      <c r="AM7570" s="367"/>
      <c r="AN7570" s="367"/>
      <c r="AO7570" s="367"/>
      <c r="AP7570" s="367"/>
      <c r="AQ7570" s="367"/>
      <c r="AR7570" s="367"/>
      <c r="AS7570" s="367"/>
      <c r="AT7570" s="367"/>
    </row>
    <row r="7571" spans="2:46" ht="13.8">
      <c r="B7571" s="26">
        <v>89.500000000000355</v>
      </c>
      <c r="C7571" s="363">
        <v>2026.1489084497389</v>
      </c>
      <c r="D7571" s="367">
        <v>2416.5000000000095</v>
      </c>
      <c r="E7571" s="367">
        <v>24976.744186046653</v>
      </c>
      <c r="F7571" s="367">
        <v>-852225.8672210041</v>
      </c>
      <c r="G7571" s="367">
        <v>2416.5000000000136</v>
      </c>
      <c r="H7571" s="367">
        <v>134250</v>
      </c>
      <c r="I7571" s="384">
        <v>-10234211.017290302</v>
      </c>
      <c r="J7571" s="367">
        <v>2416.4999999999995</v>
      </c>
      <c r="K7571" s="367">
        <v>32545.454545454344</v>
      </c>
      <c r="L7571" s="384">
        <v>-300077.05902533373</v>
      </c>
      <c r="M7571" s="367">
        <v>2416.499999999985</v>
      </c>
      <c r="N7571" s="367">
        <v>537</v>
      </c>
      <c r="O7571" s="384">
        <v>-9268.9833199164605</v>
      </c>
      <c r="P7571" s="367">
        <v>35.039250000000003</v>
      </c>
      <c r="Q7571" s="367">
        <v>537</v>
      </c>
      <c r="R7571" s="384">
        <v>-313.2987565860937</v>
      </c>
      <c r="S7571" s="367">
        <v>33.830999999999996</v>
      </c>
      <c r="T7571" s="367">
        <v>18517.24137931037</v>
      </c>
      <c r="U7571" s="384">
        <v>-394483.05970282952</v>
      </c>
      <c r="V7571" s="367">
        <v>2416.5000000000032</v>
      </c>
      <c r="W7571" s="367">
        <v>894999.99999999383</v>
      </c>
      <c r="X7571" s="384">
        <v>328274.30040502985</v>
      </c>
      <c r="Y7571" s="386">
        <v>2416.4999999999832</v>
      </c>
      <c r="Z7571" s="367"/>
      <c r="AA7571" s="367"/>
      <c r="AB7571" s="367"/>
      <c r="AC7571" s="367"/>
      <c r="AD7571" s="367"/>
      <c r="AE7571" s="367"/>
      <c r="AF7571" s="367"/>
      <c r="AG7571" s="367"/>
      <c r="AH7571" s="367"/>
      <c r="AI7571" s="367"/>
      <c r="AJ7571" s="367"/>
      <c r="AK7571" s="367"/>
      <c r="AL7571" s="367"/>
      <c r="AM7571" s="367"/>
      <c r="AN7571" s="367"/>
      <c r="AO7571" s="367"/>
      <c r="AP7571" s="367"/>
      <c r="AQ7571" s="367"/>
      <c r="AR7571" s="367"/>
      <c r="AS7571" s="367"/>
      <c r="AT7571" s="367"/>
    </row>
    <row r="7572" spans="2:46" ht="13.8">
      <c r="B7572" s="26">
        <v>89.666666666667027</v>
      </c>
      <c r="C7572" s="363">
        <v>2029.913730975572</v>
      </c>
      <c r="D7572" s="367">
        <v>2421.0000000000095</v>
      </c>
      <c r="E7572" s="367">
        <v>25023.25581395363</v>
      </c>
      <c r="F7572" s="367">
        <v>-855535.62174155365</v>
      </c>
      <c r="G7572" s="367">
        <v>2421.0000000000136</v>
      </c>
      <c r="H7572" s="367">
        <v>134500</v>
      </c>
      <c r="I7572" s="384">
        <v>-10273550.723857909</v>
      </c>
      <c r="J7572" s="367">
        <v>2420.9999999999995</v>
      </c>
      <c r="K7572" s="367">
        <v>32606.060606060404</v>
      </c>
      <c r="L7572" s="384">
        <v>-301954.54105916532</v>
      </c>
      <c r="M7572" s="367">
        <v>2420.999999999985</v>
      </c>
      <c r="N7572" s="367">
        <v>538</v>
      </c>
      <c r="O7572" s="384">
        <v>-9307.5899050961762</v>
      </c>
      <c r="P7572" s="367">
        <v>35.104500000000002</v>
      </c>
      <c r="Q7572" s="367">
        <v>538</v>
      </c>
      <c r="R7572" s="384">
        <v>-323.95651059598839</v>
      </c>
      <c r="S7572" s="367">
        <v>33.893999999999998</v>
      </c>
      <c r="T7572" s="367">
        <v>18551.724137931058</v>
      </c>
      <c r="U7572" s="384">
        <v>-396554.37425336987</v>
      </c>
      <c r="V7572" s="367">
        <v>2421.0000000000032</v>
      </c>
      <c r="W7572" s="367">
        <v>896666.66666666046</v>
      </c>
      <c r="X7572" s="384">
        <v>328835.9047259551</v>
      </c>
      <c r="Y7572" s="386">
        <v>2420.9999999999832</v>
      </c>
      <c r="Z7572" s="367"/>
      <c r="AA7572" s="367"/>
      <c r="AB7572" s="367"/>
      <c r="AC7572" s="367"/>
      <c r="AD7572" s="367"/>
      <c r="AE7572" s="367"/>
      <c r="AF7572" s="367"/>
      <c r="AG7572" s="367"/>
      <c r="AH7572" s="367"/>
      <c r="AI7572" s="367"/>
      <c r="AJ7572" s="367"/>
      <c r="AK7572" s="367"/>
      <c r="AL7572" s="367"/>
      <c r="AM7572" s="367"/>
      <c r="AN7572" s="367"/>
      <c r="AO7572" s="367"/>
      <c r="AP7572" s="367"/>
      <c r="AQ7572" s="367"/>
      <c r="AR7572" s="367"/>
      <c r="AS7572" s="367"/>
      <c r="AT7572" s="367"/>
    </row>
    <row r="7573" spans="2:46" ht="13.8">
      <c r="B7573" s="26">
        <v>89.833333333333698</v>
      </c>
      <c r="C7573" s="363">
        <v>2033.6785227702187</v>
      </c>
      <c r="D7573" s="367">
        <v>2425.50000000001</v>
      </c>
      <c r="E7573" s="367">
        <v>25069.767441860608</v>
      </c>
      <c r="F7573" s="367">
        <v>-858851.78050646186</v>
      </c>
      <c r="G7573" s="367">
        <v>2425.5000000000136</v>
      </c>
      <c r="H7573" s="367">
        <v>134750</v>
      </c>
      <c r="I7573" s="384">
        <v>-10312965.826654118</v>
      </c>
      <c r="J7573" s="367">
        <v>2425.4999999999995</v>
      </c>
      <c r="K7573" s="367">
        <v>32666.666666666464</v>
      </c>
      <c r="L7573" s="384">
        <v>-303836.9252465911</v>
      </c>
      <c r="M7573" s="367">
        <v>2425.499999999985</v>
      </c>
      <c r="N7573" s="367">
        <v>539</v>
      </c>
      <c r="O7573" s="384">
        <v>-9346.2758430959893</v>
      </c>
      <c r="P7573" s="367">
        <v>35.169750000000001</v>
      </c>
      <c r="Q7573" s="367">
        <v>539</v>
      </c>
      <c r="R7573" s="384">
        <v>-334.65171564633721</v>
      </c>
      <c r="S7573" s="367">
        <v>33.957000000000001</v>
      </c>
      <c r="T7573" s="367">
        <v>18586.206896551746</v>
      </c>
      <c r="U7573" s="384">
        <v>-398630.65798318601</v>
      </c>
      <c r="V7573" s="367">
        <v>2425.5000000000032</v>
      </c>
      <c r="W7573" s="367">
        <v>898333.33333332709</v>
      </c>
      <c r="X7573" s="384">
        <v>329397.32426165562</v>
      </c>
      <c r="Y7573" s="386">
        <v>2425.4999999999832</v>
      </c>
      <c r="Z7573" s="367"/>
      <c r="AA7573" s="367"/>
      <c r="AB7573" s="367"/>
      <c r="AC7573" s="367"/>
      <c r="AD7573" s="367"/>
      <c r="AE7573" s="367"/>
      <c r="AF7573" s="367"/>
      <c r="AG7573" s="367"/>
      <c r="AH7573" s="367"/>
      <c r="AI7573" s="367"/>
      <c r="AJ7573" s="367"/>
      <c r="AK7573" s="367"/>
      <c r="AL7573" s="367"/>
      <c r="AM7573" s="367"/>
      <c r="AN7573" s="367"/>
      <c r="AO7573" s="367"/>
      <c r="AP7573" s="367"/>
      <c r="AQ7573" s="367"/>
      <c r="AR7573" s="367"/>
      <c r="AS7573" s="367"/>
      <c r="AT7573" s="367"/>
    </row>
    <row r="7574" spans="2:46" ht="13.8">
      <c r="B7574" s="26">
        <v>90.000000000000369</v>
      </c>
      <c r="C7574" s="363">
        <v>2037.4432838336788</v>
      </c>
      <c r="D7574" s="367">
        <v>2430.00000000001</v>
      </c>
      <c r="E7574" s="367">
        <v>25116.279069767585</v>
      </c>
      <c r="F7574" s="367">
        <v>-862174.34351572872</v>
      </c>
      <c r="G7574" s="367">
        <v>2430.0000000000141</v>
      </c>
      <c r="H7574" s="367">
        <v>135000</v>
      </c>
      <c r="I7574" s="384">
        <v>-10352456.32567892</v>
      </c>
      <c r="J7574" s="367">
        <v>2429.9999999999995</v>
      </c>
      <c r="K7574" s="367">
        <v>32727.272727272524</v>
      </c>
      <c r="L7574" s="384">
        <v>-305724.21158761106</v>
      </c>
      <c r="M7574" s="367">
        <v>2429.999999999985</v>
      </c>
      <c r="N7574" s="367">
        <v>540</v>
      </c>
      <c r="O7574" s="384">
        <v>-9385.0411339159</v>
      </c>
      <c r="P7574" s="367">
        <v>35.234999999999999</v>
      </c>
      <c r="Q7574" s="367">
        <v>540</v>
      </c>
      <c r="R7574" s="384">
        <v>-345.38437173713896</v>
      </c>
      <c r="S7574" s="367">
        <v>34.019999999999996</v>
      </c>
      <c r="T7574" s="367">
        <v>18620.689655172435</v>
      </c>
      <c r="U7574" s="384">
        <v>-400711.91089227784</v>
      </c>
      <c r="V7574" s="367">
        <v>2430.0000000000027</v>
      </c>
      <c r="W7574" s="367">
        <v>899999.99999999371</v>
      </c>
      <c r="X7574" s="384">
        <v>329958.55901213142</v>
      </c>
      <c r="Y7574" s="386">
        <v>2429.9999999999827</v>
      </c>
      <c r="Z7574" s="367"/>
      <c r="AA7574" s="367"/>
      <c r="AB7574" s="367"/>
      <c r="AC7574" s="367"/>
      <c r="AD7574" s="367"/>
      <c r="AE7574" s="367"/>
      <c r="AF7574" s="367"/>
      <c r="AG7574" s="367"/>
      <c r="AH7574" s="367"/>
      <c r="AI7574" s="367"/>
      <c r="AJ7574" s="367"/>
      <c r="AK7574" s="367"/>
      <c r="AL7574" s="367"/>
      <c r="AM7574" s="367"/>
      <c r="AN7574" s="367"/>
      <c r="AO7574" s="367"/>
      <c r="AP7574" s="367"/>
      <c r="AQ7574" s="367"/>
      <c r="AR7574" s="367"/>
      <c r="AS7574" s="367"/>
      <c r="AT7574" s="367"/>
    </row>
    <row r="7575" spans="2:46" ht="13.8">
      <c r="B7575" s="26">
        <v>90.166666666667041</v>
      </c>
      <c r="C7575" s="363">
        <v>2041.2080141659526</v>
      </c>
      <c r="D7575" s="367">
        <v>2434.50000000001</v>
      </c>
      <c r="E7575" s="367">
        <v>25162.790697674562</v>
      </c>
      <c r="F7575" s="367">
        <v>-865503.31076935388</v>
      </c>
      <c r="G7575" s="367">
        <v>2434.5000000000141</v>
      </c>
      <c r="H7575" s="367">
        <v>135250</v>
      </c>
      <c r="I7575" s="384">
        <v>-10392022.22093232</v>
      </c>
      <c r="J7575" s="367">
        <v>2434.4999999999995</v>
      </c>
      <c r="K7575" s="367">
        <v>32787.878787878588</v>
      </c>
      <c r="L7575" s="384">
        <v>-307616.40008222527</v>
      </c>
      <c r="M7575" s="367">
        <v>2434.499999999985</v>
      </c>
      <c r="N7575" s="367">
        <v>541</v>
      </c>
      <c r="O7575" s="384">
        <v>-9423.8857775559136</v>
      </c>
      <c r="P7575" s="367">
        <v>35.300250000000005</v>
      </c>
      <c r="Q7575" s="367">
        <v>541</v>
      </c>
      <c r="R7575" s="384">
        <v>-356.15447886839615</v>
      </c>
      <c r="S7575" s="367">
        <v>34.082999999999998</v>
      </c>
      <c r="T7575" s="367">
        <v>18655.172413793123</v>
      </c>
      <c r="U7575" s="384">
        <v>-402798.13298064581</v>
      </c>
      <c r="V7575" s="367">
        <v>2434.5000000000027</v>
      </c>
      <c r="W7575" s="367">
        <v>901666.66666666034</v>
      </c>
      <c r="X7575" s="384">
        <v>330519.60897738242</v>
      </c>
      <c r="Y7575" s="386">
        <v>2434.4999999999827</v>
      </c>
      <c r="Z7575" s="367"/>
      <c r="AA7575" s="367"/>
      <c r="AB7575" s="367"/>
      <c r="AC7575" s="367"/>
      <c r="AD7575" s="367"/>
      <c r="AE7575" s="367"/>
      <c r="AF7575" s="367"/>
      <c r="AG7575" s="367"/>
      <c r="AH7575" s="367"/>
      <c r="AI7575" s="367"/>
      <c r="AJ7575" s="367"/>
      <c r="AK7575" s="367"/>
      <c r="AL7575" s="367"/>
      <c r="AM7575" s="367"/>
      <c r="AN7575" s="367"/>
      <c r="AO7575" s="367"/>
      <c r="AP7575" s="367"/>
      <c r="AQ7575" s="367"/>
      <c r="AR7575" s="367"/>
      <c r="AS7575" s="367"/>
      <c r="AT7575" s="367"/>
    </row>
    <row r="7576" spans="2:46" ht="13.8">
      <c r="B7576" s="26">
        <v>90.333333333333712</v>
      </c>
      <c r="C7576" s="363">
        <v>2044.9727137670397</v>
      </c>
      <c r="D7576" s="367">
        <v>2439.00000000001</v>
      </c>
      <c r="E7576" s="367">
        <v>25209.302325581539</v>
      </c>
      <c r="F7576" s="367">
        <v>-868838.68226733734</v>
      </c>
      <c r="G7576" s="367">
        <v>2439.0000000000141</v>
      </c>
      <c r="H7576" s="367">
        <v>135500</v>
      </c>
      <c r="I7576" s="384">
        <v>-10431663.512414316</v>
      </c>
      <c r="J7576" s="367">
        <v>2438.9999999999995</v>
      </c>
      <c r="K7576" s="367">
        <v>32848.484848484652</v>
      </c>
      <c r="L7576" s="384">
        <v>-309513.49073043402</v>
      </c>
      <c r="M7576" s="367">
        <v>2438.9999999999859</v>
      </c>
      <c r="N7576" s="367">
        <v>542</v>
      </c>
      <c r="O7576" s="384">
        <v>-9462.8097740160174</v>
      </c>
      <c r="P7576" s="367">
        <v>35.365499999999997</v>
      </c>
      <c r="Q7576" s="367">
        <v>542</v>
      </c>
      <c r="R7576" s="384">
        <v>-366.96203704010753</v>
      </c>
      <c r="S7576" s="367">
        <v>34.146000000000001</v>
      </c>
      <c r="T7576" s="367">
        <v>18689.655172413812</v>
      </c>
      <c r="U7576" s="384">
        <v>-404889.32424828957</v>
      </c>
      <c r="V7576" s="367">
        <v>2439.0000000000027</v>
      </c>
      <c r="W7576" s="367">
        <v>903333.33333332697</v>
      </c>
      <c r="X7576" s="384">
        <v>331080.47415740881</v>
      </c>
      <c r="Y7576" s="386">
        <v>2438.9999999999827</v>
      </c>
      <c r="Z7576" s="367"/>
      <c r="AA7576" s="367"/>
      <c r="AB7576" s="367"/>
      <c r="AC7576" s="367"/>
      <c r="AD7576" s="367"/>
      <c r="AE7576" s="367"/>
      <c r="AF7576" s="367"/>
      <c r="AG7576" s="367"/>
      <c r="AH7576" s="367"/>
      <c r="AI7576" s="367"/>
      <c r="AJ7576" s="367"/>
      <c r="AK7576" s="367"/>
      <c r="AL7576" s="367"/>
      <c r="AM7576" s="367"/>
      <c r="AN7576" s="367"/>
      <c r="AO7576" s="367"/>
      <c r="AP7576" s="367"/>
      <c r="AQ7576" s="367"/>
      <c r="AR7576" s="367"/>
      <c r="AS7576" s="367"/>
      <c r="AT7576" s="367"/>
    </row>
    <row r="7577" spans="2:46" ht="13.8">
      <c r="B7577" s="26">
        <v>90.500000000000384</v>
      </c>
      <c r="C7577" s="363">
        <v>2048.7373826369403</v>
      </c>
      <c r="D7577" s="367">
        <v>2443.50000000001</v>
      </c>
      <c r="E7577" s="367">
        <v>25255.813953488516</v>
      </c>
      <c r="F7577" s="367">
        <v>-872180.45800967957</v>
      </c>
      <c r="G7577" s="367">
        <v>2443.5000000000141</v>
      </c>
      <c r="H7577" s="367">
        <v>135750</v>
      </c>
      <c r="I7577" s="384">
        <v>-10471380.20012491</v>
      </c>
      <c r="J7577" s="367">
        <v>2443.4999999999995</v>
      </c>
      <c r="K7577" s="367">
        <v>32909.090909090715</v>
      </c>
      <c r="L7577" s="384">
        <v>-311415.48353223654</v>
      </c>
      <c r="M7577" s="367">
        <v>2443.4999999999859</v>
      </c>
      <c r="N7577" s="367">
        <v>543</v>
      </c>
      <c r="O7577" s="384">
        <v>-9501.813123296226</v>
      </c>
      <c r="P7577" s="367">
        <v>35.430750000000003</v>
      </c>
      <c r="Q7577" s="367">
        <v>543</v>
      </c>
      <c r="R7577" s="384">
        <v>-377.80704625227304</v>
      </c>
      <c r="S7577" s="367">
        <v>34.209000000000003</v>
      </c>
      <c r="T7577" s="367">
        <v>18724.1379310345</v>
      </c>
      <c r="U7577" s="384">
        <v>-406985.48469520902</v>
      </c>
      <c r="V7577" s="367">
        <v>2443.5000000000023</v>
      </c>
      <c r="W7577" s="367">
        <v>904999.9999999936</v>
      </c>
      <c r="X7577" s="384">
        <v>331641.15455221036</v>
      </c>
      <c r="Y7577" s="386">
        <v>2443.4999999999827</v>
      </c>
      <c r="Z7577" s="367"/>
      <c r="AA7577" s="367"/>
      <c r="AB7577" s="367"/>
      <c r="AC7577" s="367"/>
      <c r="AD7577" s="367"/>
      <c r="AE7577" s="367"/>
      <c r="AF7577" s="367"/>
      <c r="AG7577" s="367"/>
      <c r="AH7577" s="367"/>
      <c r="AI7577" s="367"/>
      <c r="AJ7577" s="367"/>
      <c r="AK7577" s="367"/>
      <c r="AL7577" s="367"/>
      <c r="AM7577" s="367"/>
      <c r="AN7577" s="367"/>
      <c r="AO7577" s="367"/>
      <c r="AP7577" s="367"/>
      <c r="AQ7577" s="367"/>
      <c r="AR7577" s="367"/>
      <c r="AS7577" s="367"/>
      <c r="AT7577" s="367"/>
    </row>
    <row r="7578" spans="2:46" ht="13.8">
      <c r="B7578" s="26">
        <v>90.666666666667055</v>
      </c>
      <c r="C7578" s="363">
        <v>2052.5020207756552</v>
      </c>
      <c r="D7578" s="367">
        <v>2448.0000000000105</v>
      </c>
      <c r="E7578" s="367">
        <v>25302.325581395493</v>
      </c>
      <c r="F7578" s="367">
        <v>-875528.63799637987</v>
      </c>
      <c r="G7578" s="367">
        <v>2448.0000000000141</v>
      </c>
      <c r="H7578" s="367">
        <v>136000</v>
      </c>
      <c r="I7578" s="384">
        <v>-10511172.284064101</v>
      </c>
      <c r="J7578" s="367">
        <v>2447.9999999999995</v>
      </c>
      <c r="K7578" s="367">
        <v>32969.696969696779</v>
      </c>
      <c r="L7578" s="384">
        <v>-313322.37848763354</v>
      </c>
      <c r="M7578" s="367">
        <v>2447.9999999999864</v>
      </c>
      <c r="N7578" s="367">
        <v>544</v>
      </c>
      <c r="O7578" s="384">
        <v>-9540.8958253965266</v>
      </c>
      <c r="P7578" s="367">
        <v>35.495999999999995</v>
      </c>
      <c r="Q7578" s="367">
        <v>544</v>
      </c>
      <c r="R7578" s="384">
        <v>-388.6895065048916</v>
      </c>
      <c r="S7578" s="367">
        <v>34.271999999999998</v>
      </c>
      <c r="T7578" s="367">
        <v>18758.620689655188</v>
      </c>
      <c r="U7578" s="384">
        <v>-409086.6143214046</v>
      </c>
      <c r="V7578" s="367">
        <v>2448.0000000000023</v>
      </c>
      <c r="W7578" s="367">
        <v>906666.66666666023</v>
      </c>
      <c r="X7578" s="384">
        <v>332201.65016178729</v>
      </c>
      <c r="Y7578" s="386">
        <v>2447.9999999999827</v>
      </c>
      <c r="Z7578" s="367"/>
      <c r="AA7578" s="367"/>
      <c r="AB7578" s="367"/>
      <c r="AC7578" s="367"/>
      <c r="AD7578" s="367"/>
      <c r="AE7578" s="367"/>
      <c r="AF7578" s="367"/>
      <c r="AG7578" s="367"/>
      <c r="AH7578" s="367"/>
      <c r="AI7578" s="367"/>
      <c r="AJ7578" s="367"/>
      <c r="AK7578" s="367"/>
      <c r="AL7578" s="367"/>
      <c r="AM7578" s="367"/>
      <c r="AN7578" s="367"/>
      <c r="AO7578" s="367"/>
      <c r="AP7578" s="367"/>
      <c r="AQ7578" s="367"/>
      <c r="AR7578" s="367"/>
      <c r="AS7578" s="367"/>
      <c r="AT7578" s="367"/>
    </row>
    <row r="7579" spans="2:46" ht="13.8">
      <c r="B7579" s="26">
        <v>90.833333333333727</v>
      </c>
      <c r="C7579" s="363">
        <v>2056.266628183183</v>
      </c>
      <c r="D7579" s="367">
        <v>2452.5000000000105</v>
      </c>
      <c r="E7579" s="367">
        <v>25348.83720930247</v>
      </c>
      <c r="F7579" s="367">
        <v>-878883.22222743882</v>
      </c>
      <c r="G7579" s="367">
        <v>2452.5000000000141</v>
      </c>
      <c r="H7579" s="367">
        <v>136250</v>
      </c>
      <c r="I7579" s="384">
        <v>-10551039.764231889</v>
      </c>
      <c r="J7579" s="367">
        <v>2452.4999999999995</v>
      </c>
      <c r="K7579" s="367">
        <v>33030.303030302843</v>
      </c>
      <c r="L7579" s="384">
        <v>-315234.1755966245</v>
      </c>
      <c r="M7579" s="367">
        <v>2452.4999999999864</v>
      </c>
      <c r="N7579" s="367">
        <v>545</v>
      </c>
      <c r="O7579" s="384">
        <v>-9580.0578803169301</v>
      </c>
      <c r="P7579" s="367">
        <v>35.561250000000001</v>
      </c>
      <c r="Q7579" s="367">
        <v>545</v>
      </c>
      <c r="R7579" s="384">
        <v>-399.60941779796542</v>
      </c>
      <c r="S7579" s="367">
        <v>34.335000000000001</v>
      </c>
      <c r="T7579" s="367">
        <v>18793.103448275877</v>
      </c>
      <c r="U7579" s="384">
        <v>-411192.71312687598</v>
      </c>
      <c r="V7579" s="367">
        <v>2452.5000000000023</v>
      </c>
      <c r="W7579" s="367">
        <v>908333.33333332685</v>
      </c>
      <c r="X7579" s="384">
        <v>332761.96098613937</v>
      </c>
      <c r="Y7579" s="386">
        <v>2452.4999999999823</v>
      </c>
      <c r="Z7579" s="367"/>
      <c r="AA7579" s="367"/>
      <c r="AB7579" s="367"/>
      <c r="AC7579" s="367"/>
      <c r="AD7579" s="367"/>
      <c r="AE7579" s="367"/>
      <c r="AF7579" s="367"/>
      <c r="AG7579" s="367"/>
      <c r="AH7579" s="367"/>
      <c r="AI7579" s="367"/>
      <c r="AJ7579" s="367"/>
      <c r="AK7579" s="367"/>
      <c r="AL7579" s="367"/>
      <c r="AM7579" s="367"/>
      <c r="AN7579" s="367"/>
      <c r="AO7579" s="367"/>
      <c r="AP7579" s="367"/>
      <c r="AQ7579" s="367"/>
      <c r="AR7579" s="367"/>
      <c r="AS7579" s="367"/>
      <c r="AT7579" s="367"/>
    </row>
    <row r="7580" spans="2:46" ht="13.8">
      <c r="B7580" s="26">
        <v>91.000000000000398</v>
      </c>
      <c r="C7580" s="363">
        <v>2060.0312048595242</v>
      </c>
      <c r="D7580" s="367">
        <v>2457.0000000000105</v>
      </c>
      <c r="E7580" s="367">
        <v>25395.348837209447</v>
      </c>
      <c r="F7580" s="367">
        <v>-882244.2107028563</v>
      </c>
      <c r="G7580" s="367">
        <v>2457.0000000000141</v>
      </c>
      <c r="H7580" s="367">
        <v>136500</v>
      </c>
      <c r="I7580" s="384">
        <v>-10590982.640628273</v>
      </c>
      <c r="J7580" s="367">
        <v>2456.9999999999995</v>
      </c>
      <c r="K7580" s="367">
        <v>33090.909090908906</v>
      </c>
      <c r="L7580" s="384">
        <v>-317150.87485920981</v>
      </c>
      <c r="M7580" s="367">
        <v>2456.9999999999868</v>
      </c>
      <c r="N7580" s="367">
        <v>546</v>
      </c>
      <c r="O7580" s="384">
        <v>-9619.2992880574275</v>
      </c>
      <c r="P7580" s="367">
        <v>35.6265</v>
      </c>
      <c r="Q7580" s="367">
        <v>546</v>
      </c>
      <c r="R7580" s="384">
        <v>-410.56678013149229</v>
      </c>
      <c r="S7580" s="367">
        <v>34.397999999999996</v>
      </c>
      <c r="T7580" s="367">
        <v>18827.586206896565</v>
      </c>
      <c r="U7580" s="384">
        <v>-413303.78111162304</v>
      </c>
      <c r="V7580" s="367">
        <v>2457.0000000000018</v>
      </c>
      <c r="W7580" s="367">
        <v>909999.99999999348</v>
      </c>
      <c r="X7580" s="384">
        <v>333322.08702526678</v>
      </c>
      <c r="Y7580" s="386">
        <v>2456.9999999999823</v>
      </c>
      <c r="Z7580" s="367"/>
      <c r="AA7580" s="367"/>
      <c r="AB7580" s="367"/>
      <c r="AC7580" s="367"/>
      <c r="AD7580" s="367"/>
      <c r="AE7580" s="367"/>
      <c r="AF7580" s="367"/>
      <c r="AG7580" s="367"/>
      <c r="AH7580" s="367"/>
      <c r="AI7580" s="367"/>
      <c r="AJ7580" s="367"/>
      <c r="AK7580" s="367"/>
      <c r="AL7580" s="367"/>
      <c r="AM7580" s="367"/>
      <c r="AN7580" s="367"/>
      <c r="AO7580" s="367"/>
      <c r="AP7580" s="367"/>
      <c r="AQ7580" s="367"/>
      <c r="AR7580" s="367"/>
      <c r="AS7580" s="367"/>
      <c r="AT7580" s="367"/>
    </row>
    <row r="7581" spans="2:46" ht="13.8">
      <c r="B7581" s="26">
        <v>91.166666666667069</v>
      </c>
      <c r="C7581" s="363">
        <v>2063.7957508046793</v>
      </c>
      <c r="D7581" s="367">
        <v>2461.5000000000105</v>
      </c>
      <c r="E7581" s="367">
        <v>25441.860465116424</v>
      </c>
      <c r="F7581" s="367">
        <v>-885611.60342263221</v>
      </c>
      <c r="G7581" s="367">
        <v>2461.5000000000141</v>
      </c>
      <c r="H7581" s="367">
        <v>136750</v>
      </c>
      <c r="I7581" s="384">
        <v>-10631000.913253255</v>
      </c>
      <c r="J7581" s="367">
        <v>2461.4999999999995</v>
      </c>
      <c r="K7581" s="367">
        <v>33151.51515151497</v>
      </c>
      <c r="L7581" s="384">
        <v>-319072.47627538914</v>
      </c>
      <c r="M7581" s="367">
        <v>2461.4999999999868</v>
      </c>
      <c r="N7581" s="367">
        <v>547</v>
      </c>
      <c r="O7581" s="384">
        <v>-9658.6200486180242</v>
      </c>
      <c r="P7581" s="367">
        <v>35.691749999999999</v>
      </c>
      <c r="Q7581" s="367">
        <v>547</v>
      </c>
      <c r="R7581" s="384">
        <v>-421.56159350547455</v>
      </c>
      <c r="S7581" s="367">
        <v>34.460999999999999</v>
      </c>
      <c r="T7581" s="367">
        <v>18862.068965517254</v>
      </c>
      <c r="U7581" s="384">
        <v>-415419.81827564625</v>
      </c>
      <c r="V7581" s="367">
        <v>2461.5000000000018</v>
      </c>
      <c r="W7581" s="367">
        <v>911666.66666666011</v>
      </c>
      <c r="X7581" s="384">
        <v>333882.02827916946</v>
      </c>
      <c r="Y7581" s="386">
        <v>2461.4999999999823</v>
      </c>
      <c r="Z7581" s="367"/>
      <c r="AA7581" s="367"/>
      <c r="AB7581" s="367"/>
      <c r="AC7581" s="367"/>
      <c r="AD7581" s="367"/>
      <c r="AE7581" s="367"/>
      <c r="AF7581" s="367"/>
      <c r="AG7581" s="367"/>
      <c r="AH7581" s="367"/>
      <c r="AI7581" s="367"/>
      <c r="AJ7581" s="367"/>
      <c r="AK7581" s="367"/>
      <c r="AL7581" s="367"/>
      <c r="AM7581" s="367"/>
      <c r="AN7581" s="367"/>
      <c r="AO7581" s="367"/>
      <c r="AP7581" s="367"/>
      <c r="AQ7581" s="367"/>
      <c r="AR7581" s="367"/>
      <c r="AS7581" s="367"/>
      <c r="AT7581" s="367"/>
    </row>
    <row r="7582" spans="2:46" ht="13.8">
      <c r="B7582" s="26">
        <v>91.333333333333741</v>
      </c>
      <c r="C7582" s="363">
        <v>2067.5602660186482</v>
      </c>
      <c r="D7582" s="367">
        <v>2466.0000000000114</v>
      </c>
      <c r="E7582" s="367">
        <v>25488.372093023401</v>
      </c>
      <c r="F7582" s="367">
        <v>-888985.40038676653</v>
      </c>
      <c r="G7582" s="367">
        <v>2466.0000000000141</v>
      </c>
      <c r="H7582" s="367">
        <v>137000</v>
      </c>
      <c r="I7582" s="384">
        <v>-10671094.582106834</v>
      </c>
      <c r="J7582" s="367">
        <v>2465.9999999999995</v>
      </c>
      <c r="K7582" s="367">
        <v>33212.121212121034</v>
      </c>
      <c r="L7582" s="384">
        <v>-320998.97984516271</v>
      </c>
      <c r="M7582" s="367">
        <v>2465.9999999999868</v>
      </c>
      <c r="N7582" s="367">
        <v>548</v>
      </c>
      <c r="O7582" s="384">
        <v>-9698.0201619987183</v>
      </c>
      <c r="P7582" s="367">
        <v>35.756999999999998</v>
      </c>
      <c r="Q7582" s="367">
        <v>548</v>
      </c>
      <c r="R7582" s="384">
        <v>-432.59385791991099</v>
      </c>
      <c r="S7582" s="367">
        <v>34.524000000000001</v>
      </c>
      <c r="T7582" s="367">
        <v>18896.551724137942</v>
      </c>
      <c r="U7582" s="384">
        <v>-417540.82461894525</v>
      </c>
      <c r="V7582" s="367">
        <v>2466.0000000000018</v>
      </c>
      <c r="W7582" s="367">
        <v>913333.33333332674</v>
      </c>
      <c r="X7582" s="384">
        <v>334441.78474784747</v>
      </c>
      <c r="Y7582" s="386">
        <v>2465.9999999999823</v>
      </c>
      <c r="Z7582" s="367"/>
      <c r="AA7582" s="367"/>
      <c r="AB7582" s="367"/>
      <c r="AC7582" s="367"/>
      <c r="AD7582" s="367"/>
      <c r="AE7582" s="367"/>
      <c r="AF7582" s="367"/>
      <c r="AG7582" s="367"/>
      <c r="AH7582" s="367"/>
      <c r="AI7582" s="367"/>
      <c r="AJ7582" s="367"/>
      <c r="AK7582" s="367"/>
      <c r="AL7582" s="367"/>
      <c r="AM7582" s="367"/>
      <c r="AN7582" s="367"/>
      <c r="AO7582" s="367"/>
      <c r="AP7582" s="367"/>
      <c r="AQ7582" s="367"/>
      <c r="AR7582" s="367"/>
      <c r="AS7582" s="367"/>
      <c r="AT7582" s="367"/>
    </row>
    <row r="7583" spans="2:46" ht="13.8">
      <c r="B7583" s="26">
        <v>91.500000000000412</v>
      </c>
      <c r="C7583" s="363">
        <v>2071.3247505014306</v>
      </c>
      <c r="D7583" s="367">
        <v>2470.5000000000114</v>
      </c>
      <c r="E7583" s="367">
        <v>25534.883720930378</v>
      </c>
      <c r="F7583" s="367">
        <v>-892365.60159525939</v>
      </c>
      <c r="G7583" s="367">
        <v>2470.5000000000141</v>
      </c>
      <c r="H7583" s="367">
        <v>137250</v>
      </c>
      <c r="I7583" s="384">
        <v>-10711263.64718901</v>
      </c>
      <c r="J7583" s="367">
        <v>2470.4999999999995</v>
      </c>
      <c r="K7583" s="367">
        <v>33272.727272727097</v>
      </c>
      <c r="L7583" s="384">
        <v>-322930.38556853065</v>
      </c>
      <c r="M7583" s="367">
        <v>2470.4999999999873</v>
      </c>
      <c r="N7583" s="367">
        <v>549</v>
      </c>
      <c r="O7583" s="384">
        <v>-9737.4996281995154</v>
      </c>
      <c r="P7583" s="367">
        <v>35.822250000000004</v>
      </c>
      <c r="Q7583" s="367">
        <v>549</v>
      </c>
      <c r="R7583" s="384">
        <v>-443.66357337480162</v>
      </c>
      <c r="S7583" s="367">
        <v>34.587000000000003</v>
      </c>
      <c r="T7583" s="367">
        <v>18931.03448275863</v>
      </c>
      <c r="U7583" s="384">
        <v>-419666.80014151993</v>
      </c>
      <c r="V7583" s="367">
        <v>2470.5000000000014</v>
      </c>
      <c r="W7583" s="367">
        <v>914999.99999999336</v>
      </c>
      <c r="X7583" s="384">
        <v>335001.35643130064</v>
      </c>
      <c r="Y7583" s="386">
        <v>2470.4999999999823</v>
      </c>
      <c r="Z7583" s="367"/>
      <c r="AA7583" s="367"/>
      <c r="AB7583" s="367"/>
      <c r="AC7583" s="367"/>
      <c r="AD7583" s="367"/>
      <c r="AE7583" s="367"/>
      <c r="AF7583" s="367"/>
      <c r="AG7583" s="367"/>
      <c r="AH7583" s="367"/>
      <c r="AI7583" s="367"/>
      <c r="AJ7583" s="367"/>
      <c r="AK7583" s="367"/>
      <c r="AL7583" s="367"/>
      <c r="AM7583" s="367"/>
      <c r="AN7583" s="367"/>
      <c r="AO7583" s="367"/>
      <c r="AP7583" s="367"/>
      <c r="AQ7583" s="367"/>
      <c r="AR7583" s="367"/>
      <c r="AS7583" s="367"/>
      <c r="AT7583" s="367"/>
    </row>
    <row r="7584" spans="2:46" ht="13.8">
      <c r="B7584" s="26">
        <v>91.666666666667084</v>
      </c>
      <c r="C7584" s="363">
        <v>2075.0892042530259</v>
      </c>
      <c r="D7584" s="367">
        <v>2475.0000000000114</v>
      </c>
      <c r="E7584" s="367">
        <v>25581.395348837355</v>
      </c>
      <c r="F7584" s="367">
        <v>-895752.20704811055</v>
      </c>
      <c r="G7584" s="367">
        <v>2475.0000000000141</v>
      </c>
      <c r="H7584" s="367">
        <v>137500</v>
      </c>
      <c r="I7584" s="384">
        <v>-10751508.10849978</v>
      </c>
      <c r="J7584" s="367">
        <v>2474.9999999999995</v>
      </c>
      <c r="K7584" s="367">
        <v>33333.333333333161</v>
      </c>
      <c r="L7584" s="384">
        <v>-324866.69344549254</v>
      </c>
      <c r="M7584" s="367">
        <v>2474.9999999999873</v>
      </c>
      <c r="N7584" s="367">
        <v>550</v>
      </c>
      <c r="O7584" s="384">
        <v>-9777.0584472204009</v>
      </c>
      <c r="P7584" s="367">
        <v>35.887499999999996</v>
      </c>
      <c r="Q7584" s="367">
        <v>550</v>
      </c>
      <c r="R7584" s="384">
        <v>-454.77073987014512</v>
      </c>
      <c r="S7584" s="367">
        <v>34.65</v>
      </c>
      <c r="T7584" s="367">
        <v>18965.517241379319</v>
      </c>
      <c r="U7584" s="384">
        <v>-421797.74484337069</v>
      </c>
      <c r="V7584" s="367">
        <v>2475.0000000000014</v>
      </c>
      <c r="W7584" s="367">
        <v>916666.66666665999</v>
      </c>
      <c r="X7584" s="384">
        <v>335560.74332952901</v>
      </c>
      <c r="Y7584" s="386">
        <v>2474.9999999999818</v>
      </c>
      <c r="Z7584" s="367"/>
      <c r="AA7584" s="367"/>
      <c r="AB7584" s="367"/>
      <c r="AC7584" s="367"/>
      <c r="AD7584" s="367"/>
      <c r="AE7584" s="367"/>
      <c r="AF7584" s="367"/>
      <c r="AG7584" s="367"/>
      <c r="AH7584" s="367"/>
      <c r="AI7584" s="367"/>
      <c r="AJ7584" s="367"/>
      <c r="AK7584" s="367"/>
      <c r="AL7584" s="367"/>
      <c r="AM7584" s="367"/>
      <c r="AN7584" s="367"/>
      <c r="AO7584" s="367"/>
      <c r="AP7584" s="367"/>
      <c r="AQ7584" s="367"/>
      <c r="AR7584" s="367"/>
      <c r="AS7584" s="367"/>
      <c r="AT7584" s="367"/>
    </row>
    <row r="7585" spans="2:46" ht="13.8">
      <c r="B7585" s="26">
        <v>91.833333333333755</v>
      </c>
      <c r="C7585" s="363">
        <v>2078.853627273435</v>
      </c>
      <c r="D7585" s="367">
        <v>2479.5000000000114</v>
      </c>
      <c r="E7585" s="367">
        <v>25627.906976744332</v>
      </c>
      <c r="F7585" s="367">
        <v>-899145.21674532047</v>
      </c>
      <c r="G7585" s="367">
        <v>2479.5000000000141</v>
      </c>
      <c r="H7585" s="367">
        <v>137750</v>
      </c>
      <c r="I7585" s="384">
        <v>-10791827.966039151</v>
      </c>
      <c r="J7585" s="367">
        <v>2479.4999999999995</v>
      </c>
      <c r="K7585" s="367">
        <v>33393.939393939225</v>
      </c>
      <c r="L7585" s="384">
        <v>-326807.9034760489</v>
      </c>
      <c r="M7585" s="367">
        <v>2479.4999999999877</v>
      </c>
      <c r="N7585" s="367">
        <v>551</v>
      </c>
      <c r="O7585" s="384">
        <v>-9816.6966190613912</v>
      </c>
      <c r="P7585" s="367">
        <v>35.952750000000002</v>
      </c>
      <c r="Q7585" s="367">
        <v>551</v>
      </c>
      <c r="R7585" s="384">
        <v>-465.91535740594406</v>
      </c>
      <c r="S7585" s="367">
        <v>34.713000000000001</v>
      </c>
      <c r="T7585" s="367">
        <v>19000.000000000007</v>
      </c>
      <c r="U7585" s="384">
        <v>-423933.65872449731</v>
      </c>
      <c r="V7585" s="367">
        <v>2479.5000000000014</v>
      </c>
      <c r="W7585" s="367">
        <v>918333.33333332662</v>
      </c>
      <c r="X7585" s="384">
        <v>336119.94544253289</v>
      </c>
      <c r="Y7585" s="386">
        <v>2479.4999999999818</v>
      </c>
      <c r="Z7585" s="367"/>
      <c r="AA7585" s="367"/>
      <c r="AB7585" s="367"/>
      <c r="AC7585" s="367"/>
      <c r="AD7585" s="367"/>
      <c r="AE7585" s="367"/>
      <c r="AF7585" s="367"/>
      <c r="AG7585" s="367"/>
      <c r="AH7585" s="367"/>
      <c r="AI7585" s="367"/>
      <c r="AJ7585" s="367"/>
      <c r="AK7585" s="367"/>
      <c r="AL7585" s="367"/>
      <c r="AM7585" s="367"/>
      <c r="AN7585" s="367"/>
      <c r="AO7585" s="367"/>
      <c r="AP7585" s="367"/>
      <c r="AQ7585" s="367"/>
      <c r="AR7585" s="367"/>
      <c r="AS7585" s="367"/>
      <c r="AT7585" s="367"/>
    </row>
    <row r="7586" spans="2:46" ht="13.8">
      <c r="B7586" s="26">
        <v>92.000000000000426</v>
      </c>
      <c r="C7586" s="363">
        <v>2082.618019562658</v>
      </c>
      <c r="D7586" s="367">
        <v>2484.0000000000118</v>
      </c>
      <c r="E7586" s="367">
        <v>25674.41860465131</v>
      </c>
      <c r="F7586" s="367">
        <v>-902544.63068688859</v>
      </c>
      <c r="G7586" s="367">
        <v>2484.0000000000141</v>
      </c>
      <c r="H7586" s="367">
        <v>138000</v>
      </c>
      <c r="I7586" s="384">
        <v>-10832223.219807118</v>
      </c>
      <c r="J7586" s="367">
        <v>2483.9999999999995</v>
      </c>
      <c r="K7586" s="367">
        <v>33454.545454545289</v>
      </c>
      <c r="L7586" s="384">
        <v>-328754.01566019922</v>
      </c>
      <c r="M7586" s="367">
        <v>2483.9999999999877</v>
      </c>
      <c r="N7586" s="367">
        <v>552</v>
      </c>
      <c r="O7586" s="384">
        <v>-9856.4141437224771</v>
      </c>
      <c r="P7586" s="367">
        <v>36.018000000000001</v>
      </c>
      <c r="Q7586" s="367">
        <v>552</v>
      </c>
      <c r="R7586" s="384">
        <v>-477.09742598219594</v>
      </c>
      <c r="S7586" s="367">
        <v>34.775999999999996</v>
      </c>
      <c r="T7586" s="367">
        <v>19034.482758620696</v>
      </c>
      <c r="U7586" s="384">
        <v>-426074.5417848996</v>
      </c>
      <c r="V7586" s="367">
        <v>2484.0000000000009</v>
      </c>
      <c r="W7586" s="367">
        <v>919999.99999999325</v>
      </c>
      <c r="X7586" s="384">
        <v>336678.96277031186</v>
      </c>
      <c r="Y7586" s="386">
        <v>2483.9999999999818</v>
      </c>
      <c r="Z7586" s="367"/>
      <c r="AA7586" s="367"/>
      <c r="AB7586" s="367"/>
      <c r="AC7586" s="367"/>
      <c r="AD7586" s="367"/>
      <c r="AE7586" s="367"/>
      <c r="AF7586" s="367"/>
      <c r="AG7586" s="367"/>
      <c r="AH7586" s="367"/>
      <c r="AI7586" s="367"/>
      <c r="AJ7586" s="367"/>
      <c r="AK7586" s="367"/>
      <c r="AL7586" s="367"/>
      <c r="AM7586" s="367"/>
      <c r="AN7586" s="367"/>
      <c r="AO7586" s="367"/>
      <c r="AP7586" s="367"/>
      <c r="AQ7586" s="367"/>
      <c r="AR7586" s="367"/>
      <c r="AS7586" s="367"/>
      <c r="AT7586" s="367"/>
    </row>
    <row r="7587" spans="2:46" ht="13.8">
      <c r="B7587" s="26">
        <v>92.166666666667098</v>
      </c>
      <c r="C7587" s="363">
        <v>2086.3823811206939</v>
      </c>
      <c r="D7587" s="367">
        <v>2488.5000000000118</v>
      </c>
      <c r="E7587" s="367">
        <v>25720.930232558287</v>
      </c>
      <c r="F7587" s="367">
        <v>-905950.44887281547</v>
      </c>
      <c r="G7587" s="367">
        <v>2488.5000000000141</v>
      </c>
      <c r="H7587" s="367">
        <v>138250</v>
      </c>
      <c r="I7587" s="384">
        <v>-10872693.86980368</v>
      </c>
      <c r="J7587" s="367">
        <v>2488.4999999999995</v>
      </c>
      <c r="K7587" s="367">
        <v>33515.151515151352</v>
      </c>
      <c r="L7587" s="384">
        <v>-330705.0299979439</v>
      </c>
      <c r="M7587" s="367">
        <v>2488.4999999999882</v>
      </c>
      <c r="N7587" s="367">
        <v>553</v>
      </c>
      <c r="O7587" s="384">
        <v>-9896.2110212036605</v>
      </c>
      <c r="P7587" s="367">
        <v>36.08325</v>
      </c>
      <c r="Q7587" s="367">
        <v>553</v>
      </c>
      <c r="R7587" s="384">
        <v>-488.31694559890332</v>
      </c>
      <c r="S7587" s="367">
        <v>34.838999999999999</v>
      </c>
      <c r="T7587" s="367">
        <v>19068.965517241384</v>
      </c>
      <c r="U7587" s="384">
        <v>-428220.39402457798</v>
      </c>
      <c r="V7587" s="367">
        <v>2488.5000000000009</v>
      </c>
      <c r="W7587" s="367">
        <v>921666.66666665988</v>
      </c>
      <c r="X7587" s="384">
        <v>337237.79531286616</v>
      </c>
      <c r="Y7587" s="386">
        <v>2488.4999999999818</v>
      </c>
      <c r="Z7587" s="367"/>
      <c r="AA7587" s="367"/>
      <c r="AB7587" s="367"/>
      <c r="AC7587" s="367"/>
      <c r="AD7587" s="367"/>
      <c r="AE7587" s="367"/>
      <c r="AF7587" s="367"/>
      <c r="AG7587" s="367"/>
      <c r="AH7587" s="367"/>
      <c r="AI7587" s="367"/>
      <c r="AJ7587" s="367"/>
      <c r="AK7587" s="367"/>
      <c r="AL7587" s="367"/>
      <c r="AM7587" s="367"/>
      <c r="AN7587" s="367"/>
      <c r="AO7587" s="367"/>
      <c r="AP7587" s="367"/>
      <c r="AQ7587" s="367"/>
      <c r="AR7587" s="367"/>
      <c r="AS7587" s="367"/>
      <c r="AT7587" s="367"/>
    </row>
    <row r="7588" spans="2:46" ht="13.8">
      <c r="B7588" s="26">
        <v>92.333333333333769</v>
      </c>
      <c r="C7588" s="363">
        <v>2090.1467119475437</v>
      </c>
      <c r="D7588" s="367">
        <v>2493.0000000000118</v>
      </c>
      <c r="E7588" s="367">
        <v>25767.441860465264</v>
      </c>
      <c r="F7588" s="367">
        <v>-909362.67130310053</v>
      </c>
      <c r="G7588" s="367">
        <v>2493.0000000000141</v>
      </c>
      <c r="H7588" s="367">
        <v>138500</v>
      </c>
      <c r="I7588" s="384">
        <v>-10913239.91602884</v>
      </c>
      <c r="J7588" s="367">
        <v>2492.9999999999995</v>
      </c>
      <c r="K7588" s="367">
        <v>33575.757575757416</v>
      </c>
      <c r="L7588" s="384">
        <v>-332660.94648928259</v>
      </c>
      <c r="M7588" s="367">
        <v>2492.9999999999882</v>
      </c>
      <c r="N7588" s="367">
        <v>554</v>
      </c>
      <c r="O7588" s="384">
        <v>-9936.0872515049432</v>
      </c>
      <c r="P7588" s="367">
        <v>36.148499999999999</v>
      </c>
      <c r="Q7588" s="367">
        <v>554</v>
      </c>
      <c r="R7588" s="384">
        <v>-499.57391625606476</v>
      </c>
      <c r="S7588" s="367">
        <v>34.902000000000001</v>
      </c>
      <c r="T7588" s="367">
        <v>19103.448275862072</v>
      </c>
      <c r="U7588" s="384">
        <v>-430371.21544353227</v>
      </c>
      <c r="V7588" s="367">
        <v>2493.0000000000009</v>
      </c>
      <c r="W7588" s="367">
        <v>923333.3333333265</v>
      </c>
      <c r="X7588" s="384">
        <v>337796.44307019573</v>
      </c>
      <c r="Y7588" s="386">
        <v>2492.9999999999814</v>
      </c>
      <c r="Z7588" s="367"/>
      <c r="AA7588" s="367"/>
      <c r="AB7588" s="367"/>
      <c r="AC7588" s="367"/>
      <c r="AD7588" s="367"/>
      <c r="AE7588" s="367"/>
      <c r="AF7588" s="367"/>
      <c r="AG7588" s="367"/>
      <c r="AH7588" s="367"/>
      <c r="AI7588" s="367"/>
      <c r="AJ7588" s="367"/>
      <c r="AK7588" s="367"/>
      <c r="AL7588" s="367"/>
      <c r="AM7588" s="367"/>
      <c r="AN7588" s="367"/>
      <c r="AO7588" s="367"/>
      <c r="AP7588" s="367"/>
      <c r="AQ7588" s="367"/>
      <c r="AR7588" s="367"/>
      <c r="AS7588" s="367"/>
      <c r="AT7588" s="367"/>
    </row>
    <row r="7589" spans="2:46" ht="13.8">
      <c r="B7589" s="26">
        <v>92.500000000000441</v>
      </c>
      <c r="C7589" s="363">
        <v>2093.9110120432069</v>
      </c>
      <c r="D7589" s="367">
        <v>2497.5000000000118</v>
      </c>
      <c r="E7589" s="367">
        <v>25813.953488372241</v>
      </c>
      <c r="F7589" s="367">
        <v>-912781.29797774425</v>
      </c>
      <c r="G7589" s="367">
        <v>2497.5000000000141</v>
      </c>
      <c r="H7589" s="367">
        <v>138750</v>
      </c>
      <c r="I7589" s="384">
        <v>-10953861.358482597</v>
      </c>
      <c r="J7589" s="367">
        <v>2497.4999999999995</v>
      </c>
      <c r="K7589" s="367">
        <v>33636.36363636348</v>
      </c>
      <c r="L7589" s="384">
        <v>-334621.76513421576</v>
      </c>
      <c r="M7589" s="367">
        <v>2497.4999999999886</v>
      </c>
      <c r="N7589" s="367">
        <v>555</v>
      </c>
      <c r="O7589" s="384">
        <v>-9976.0428346263252</v>
      </c>
      <c r="P7589" s="367">
        <v>36.213750000000005</v>
      </c>
      <c r="Q7589" s="367">
        <v>555</v>
      </c>
      <c r="R7589" s="384">
        <v>-510.86833795368045</v>
      </c>
      <c r="S7589" s="367">
        <v>34.965000000000003</v>
      </c>
      <c r="T7589" s="367">
        <v>19137.931034482761</v>
      </c>
      <c r="U7589" s="384">
        <v>-432527.00604176195</v>
      </c>
      <c r="V7589" s="367">
        <v>2497.5</v>
      </c>
      <c r="W7589" s="367">
        <v>924999.99999999313</v>
      </c>
      <c r="X7589" s="384">
        <v>338354.90604230051</v>
      </c>
      <c r="Y7589" s="386">
        <v>2497.4999999999814</v>
      </c>
      <c r="Z7589" s="367"/>
      <c r="AA7589" s="367"/>
      <c r="AB7589" s="367"/>
      <c r="AC7589" s="367"/>
      <c r="AD7589" s="367"/>
      <c r="AE7589" s="367"/>
      <c r="AF7589" s="367"/>
      <c r="AG7589" s="367"/>
      <c r="AH7589" s="367"/>
      <c r="AI7589" s="367"/>
      <c r="AJ7589" s="367"/>
      <c r="AK7589" s="367"/>
      <c r="AL7589" s="367"/>
      <c r="AM7589" s="367"/>
      <c r="AN7589" s="367"/>
      <c r="AO7589" s="367"/>
      <c r="AP7589" s="367"/>
      <c r="AQ7589" s="367"/>
      <c r="AR7589" s="367"/>
      <c r="AS7589" s="367"/>
      <c r="AT7589" s="367"/>
    </row>
    <row r="7590" spans="2:46" ht="13.8">
      <c r="B7590" s="26">
        <v>92.666666666667112</v>
      </c>
      <c r="C7590" s="363">
        <v>2097.6752814076835</v>
      </c>
      <c r="D7590" s="367">
        <v>2502.0000000000123</v>
      </c>
      <c r="E7590" s="367">
        <v>25860.465116279218</v>
      </c>
      <c r="F7590" s="367">
        <v>-916206.32889674639</v>
      </c>
      <c r="G7590" s="367">
        <v>2502.0000000000141</v>
      </c>
      <c r="H7590" s="367">
        <v>139000</v>
      </c>
      <c r="I7590" s="384">
        <v>-10994558.197164953</v>
      </c>
      <c r="J7590" s="367">
        <v>2501.9999999999995</v>
      </c>
      <c r="K7590" s="367">
        <v>33696.969696969543</v>
      </c>
      <c r="L7590" s="384">
        <v>-336587.48593274283</v>
      </c>
      <c r="M7590" s="367">
        <v>2501.9999999999886</v>
      </c>
      <c r="N7590" s="367">
        <v>556</v>
      </c>
      <c r="O7590" s="384">
        <v>-10016.077770567796</v>
      </c>
      <c r="P7590" s="367">
        <v>36.278999999999996</v>
      </c>
      <c r="Q7590" s="367">
        <v>556</v>
      </c>
      <c r="R7590" s="384">
        <v>-522.20021069174902</v>
      </c>
      <c r="S7590" s="367">
        <v>35.027999999999999</v>
      </c>
      <c r="T7590" s="367">
        <v>19172.413793103449</v>
      </c>
      <c r="U7590" s="384">
        <v>-434687.76581926795</v>
      </c>
      <c r="V7590" s="367">
        <v>2502</v>
      </c>
      <c r="W7590" s="367">
        <v>926666.66666665976</v>
      </c>
      <c r="X7590" s="384">
        <v>338913.18422918057</v>
      </c>
      <c r="Y7590" s="386">
        <v>2501.9999999999814</v>
      </c>
      <c r="Z7590" s="367"/>
      <c r="AA7590" s="367"/>
      <c r="AB7590" s="367"/>
      <c r="AC7590" s="367"/>
      <c r="AD7590" s="367"/>
      <c r="AE7590" s="367"/>
      <c r="AF7590" s="367"/>
      <c r="AG7590" s="367"/>
      <c r="AH7590" s="367"/>
      <c r="AI7590" s="367"/>
      <c r="AJ7590" s="367"/>
      <c r="AK7590" s="367"/>
      <c r="AL7590" s="367"/>
      <c r="AM7590" s="367"/>
      <c r="AN7590" s="367"/>
      <c r="AO7590" s="367"/>
      <c r="AP7590" s="367"/>
      <c r="AQ7590" s="367"/>
      <c r="AR7590" s="367"/>
      <c r="AS7590" s="367"/>
      <c r="AT7590" s="367"/>
    </row>
    <row r="7591" spans="2:46" ht="13.8">
      <c r="B7591" s="26">
        <v>92.833333333333783</v>
      </c>
      <c r="C7591" s="363">
        <v>2101.4395200409745</v>
      </c>
      <c r="D7591" s="367">
        <v>2506.5000000000123</v>
      </c>
      <c r="E7591" s="367">
        <v>25906.976744186195</v>
      </c>
      <c r="F7591" s="367">
        <v>-919637.76406010706</v>
      </c>
      <c r="G7591" s="367">
        <v>2506.5000000000141</v>
      </c>
      <c r="H7591" s="367">
        <v>139250</v>
      </c>
      <c r="I7591" s="384">
        <v>-11035330.432075905</v>
      </c>
      <c r="J7591" s="367">
        <v>2506.4999999999995</v>
      </c>
      <c r="K7591" s="367">
        <v>33757.575757575607</v>
      </c>
      <c r="L7591" s="384">
        <v>-338558.10888486431</v>
      </c>
      <c r="M7591" s="367">
        <v>2506.4999999999891</v>
      </c>
      <c r="N7591" s="367">
        <v>557</v>
      </c>
      <c r="O7591" s="384">
        <v>-10056.192059329376</v>
      </c>
      <c r="P7591" s="367">
        <v>36.344250000000002</v>
      </c>
      <c r="Q7591" s="367">
        <v>557</v>
      </c>
      <c r="R7591" s="384">
        <v>-533.56953447027308</v>
      </c>
      <c r="S7591" s="367">
        <v>35.091000000000001</v>
      </c>
      <c r="T7591" s="367">
        <v>19206.896551724138</v>
      </c>
      <c r="U7591" s="384">
        <v>-436853.49477604998</v>
      </c>
      <c r="V7591" s="367">
        <v>2506.5000000000005</v>
      </c>
      <c r="W7591" s="367">
        <v>928333.33333332639</v>
      </c>
      <c r="X7591" s="384">
        <v>339471.277630836</v>
      </c>
      <c r="Y7591" s="386">
        <v>2506.4999999999814</v>
      </c>
      <c r="Z7591" s="367"/>
      <c r="AA7591" s="367"/>
      <c r="AB7591" s="367"/>
      <c r="AC7591" s="367"/>
      <c r="AD7591" s="367"/>
      <c r="AE7591" s="367"/>
      <c r="AF7591" s="367"/>
      <c r="AG7591" s="367"/>
      <c r="AH7591" s="367"/>
      <c r="AI7591" s="367"/>
      <c r="AJ7591" s="367"/>
      <c r="AK7591" s="367"/>
      <c r="AL7591" s="367"/>
      <c r="AM7591" s="367"/>
      <c r="AN7591" s="367"/>
      <c r="AO7591" s="367"/>
      <c r="AP7591" s="367"/>
      <c r="AQ7591" s="367"/>
      <c r="AR7591" s="367"/>
      <c r="AS7591" s="367"/>
      <c r="AT7591" s="367"/>
    </row>
    <row r="7592" spans="2:46" ht="13.8">
      <c r="B7592" s="26">
        <v>93.000000000000455</v>
      </c>
      <c r="C7592" s="363">
        <v>2105.2037279430783</v>
      </c>
      <c r="D7592" s="367">
        <v>2511.0000000000123</v>
      </c>
      <c r="E7592" s="367">
        <v>25953.488372093172</v>
      </c>
      <c r="F7592" s="367">
        <v>-923075.6034678265</v>
      </c>
      <c r="G7592" s="367">
        <v>2511.0000000000146</v>
      </c>
      <c r="H7592" s="367">
        <v>139500</v>
      </c>
      <c r="I7592" s="384">
        <v>-11076178.063215451</v>
      </c>
      <c r="J7592" s="367">
        <v>2510.9999999999995</v>
      </c>
      <c r="K7592" s="367">
        <v>33818.181818181671</v>
      </c>
      <c r="L7592" s="384">
        <v>-340533.63399057975</v>
      </c>
      <c r="M7592" s="367">
        <v>2510.9999999999891</v>
      </c>
      <c r="N7592" s="367">
        <v>558</v>
      </c>
      <c r="O7592" s="384">
        <v>-10096.385700911043</v>
      </c>
      <c r="P7592" s="367">
        <v>36.409499999999994</v>
      </c>
      <c r="Q7592" s="367">
        <v>558</v>
      </c>
      <c r="R7592" s="384">
        <v>-544.97630928925003</v>
      </c>
      <c r="S7592" s="367">
        <v>35.153999999999996</v>
      </c>
      <c r="T7592" s="367">
        <v>19241.379310344826</v>
      </c>
      <c r="U7592" s="384">
        <v>-439024.19291210722</v>
      </c>
      <c r="V7592" s="367">
        <v>2510.9999999999995</v>
      </c>
      <c r="W7592" s="367">
        <v>929999.99999999302</v>
      </c>
      <c r="X7592" s="384">
        <v>340029.1862472666</v>
      </c>
      <c r="Y7592" s="386">
        <v>2510.9999999999814</v>
      </c>
      <c r="Z7592" s="367"/>
      <c r="AA7592" s="367"/>
      <c r="AB7592" s="367"/>
      <c r="AC7592" s="367"/>
      <c r="AD7592" s="367"/>
      <c r="AE7592" s="367"/>
      <c r="AF7592" s="367"/>
      <c r="AG7592" s="367"/>
      <c r="AH7592" s="367"/>
      <c r="AI7592" s="367"/>
      <c r="AJ7592" s="367"/>
      <c r="AK7592" s="367"/>
      <c r="AL7592" s="367"/>
      <c r="AM7592" s="367"/>
      <c r="AN7592" s="367"/>
      <c r="AO7592" s="367"/>
      <c r="AP7592" s="367"/>
      <c r="AQ7592" s="367"/>
      <c r="AR7592" s="367"/>
      <c r="AS7592" s="367"/>
      <c r="AT7592" s="367"/>
    </row>
    <row r="7593" spans="2:46" ht="13.8">
      <c r="B7593" s="26">
        <v>93.166666666667126</v>
      </c>
      <c r="C7593" s="363">
        <v>2108.9679051139956</v>
      </c>
      <c r="D7593" s="367">
        <v>2515.5000000000123</v>
      </c>
      <c r="E7593" s="367">
        <v>26000.000000000149</v>
      </c>
      <c r="F7593" s="367">
        <v>-926519.84711990389</v>
      </c>
      <c r="G7593" s="367">
        <v>2515.5000000000146</v>
      </c>
      <c r="H7593" s="367">
        <v>139750</v>
      </c>
      <c r="I7593" s="384">
        <v>-11117101.090583595</v>
      </c>
      <c r="J7593" s="367">
        <v>2515.4999999999995</v>
      </c>
      <c r="K7593" s="367">
        <v>33878.787878787734</v>
      </c>
      <c r="L7593" s="384">
        <v>-342514.06124988949</v>
      </c>
      <c r="M7593" s="367">
        <v>2515.4999999999891</v>
      </c>
      <c r="N7593" s="367">
        <v>559</v>
      </c>
      <c r="O7593" s="384">
        <v>-10136.658695312821</v>
      </c>
      <c r="P7593" s="367">
        <v>36.47475</v>
      </c>
      <c r="Q7593" s="367">
        <v>559</v>
      </c>
      <c r="R7593" s="384">
        <v>-556.42053514868235</v>
      </c>
      <c r="S7593" s="367">
        <v>35.216999999999999</v>
      </c>
      <c r="T7593" s="367">
        <v>19275.862068965514</v>
      </c>
      <c r="U7593" s="384">
        <v>-441199.86022744083</v>
      </c>
      <c r="V7593" s="367">
        <v>2515.4999999999995</v>
      </c>
      <c r="W7593" s="367">
        <v>931666.66666665964</v>
      </c>
      <c r="X7593" s="384">
        <v>340586.91007847246</v>
      </c>
      <c r="Y7593" s="386">
        <v>2515.4999999999809</v>
      </c>
      <c r="Z7593" s="367"/>
      <c r="AA7593" s="367"/>
      <c r="AB7593" s="367"/>
      <c r="AC7593" s="367"/>
      <c r="AD7593" s="367"/>
      <c r="AE7593" s="367"/>
      <c r="AF7593" s="367"/>
      <c r="AG7593" s="367"/>
      <c r="AH7593" s="367"/>
      <c r="AI7593" s="367"/>
      <c r="AJ7593" s="367"/>
      <c r="AK7593" s="367"/>
      <c r="AL7593" s="367"/>
      <c r="AM7593" s="367"/>
      <c r="AN7593" s="367"/>
      <c r="AO7593" s="367"/>
      <c r="AP7593" s="367"/>
      <c r="AQ7593" s="367"/>
      <c r="AR7593" s="367"/>
      <c r="AS7593" s="367"/>
      <c r="AT7593" s="367"/>
    </row>
    <row r="7594" spans="2:46" ht="13.8">
      <c r="B7594" s="26">
        <v>93.333333333333798</v>
      </c>
      <c r="C7594" s="363">
        <v>2112.7320515537267</v>
      </c>
      <c r="D7594" s="367">
        <v>2520.0000000000127</v>
      </c>
      <c r="E7594" s="367">
        <v>26046.511627907126</v>
      </c>
      <c r="F7594" s="367">
        <v>-929970.49501634005</v>
      </c>
      <c r="G7594" s="367">
        <v>2520.0000000000146</v>
      </c>
      <c r="H7594" s="367">
        <v>140000</v>
      </c>
      <c r="I7594" s="384">
        <v>-11158099.51418034</v>
      </c>
      <c r="J7594" s="367">
        <v>2519.9999999999995</v>
      </c>
      <c r="K7594" s="367">
        <v>33939.393939393798</v>
      </c>
      <c r="L7594" s="384">
        <v>-344499.39066279354</v>
      </c>
      <c r="M7594" s="367">
        <v>2519.9999999999895</v>
      </c>
      <c r="N7594" s="367">
        <v>560</v>
      </c>
      <c r="O7594" s="384">
        <v>-10177.011042534687</v>
      </c>
      <c r="P7594" s="367">
        <v>36.54</v>
      </c>
      <c r="Q7594" s="367">
        <v>560</v>
      </c>
      <c r="R7594" s="384">
        <v>-567.90221204856891</v>
      </c>
      <c r="S7594" s="367">
        <v>35.28</v>
      </c>
      <c r="T7594" s="367">
        <v>19310.344827586203</v>
      </c>
      <c r="U7594" s="384">
        <v>-443380.49672205036</v>
      </c>
      <c r="V7594" s="367">
        <v>2519.9999999999995</v>
      </c>
      <c r="W7594" s="367">
        <v>933333.33333332627</v>
      </c>
      <c r="X7594" s="384">
        <v>341144.44912445365</v>
      </c>
      <c r="Y7594" s="386">
        <v>2519.9999999999809</v>
      </c>
      <c r="Z7594" s="367"/>
      <c r="AA7594" s="367"/>
      <c r="AB7594" s="367"/>
      <c r="AC7594" s="367"/>
      <c r="AD7594" s="367"/>
      <c r="AE7594" s="367"/>
      <c r="AF7594" s="367"/>
      <c r="AG7594" s="367"/>
      <c r="AH7594" s="367"/>
      <c r="AI7594" s="367"/>
      <c r="AJ7594" s="367"/>
      <c r="AK7594" s="367"/>
      <c r="AL7594" s="367"/>
      <c r="AM7594" s="367"/>
      <c r="AN7594" s="367"/>
      <c r="AO7594" s="367"/>
      <c r="AP7594" s="367"/>
      <c r="AQ7594" s="367"/>
      <c r="AR7594" s="367"/>
      <c r="AS7594" s="367"/>
      <c r="AT7594" s="367"/>
    </row>
    <row r="7595" spans="2:46" ht="13.8">
      <c r="B7595" s="26">
        <v>93.500000000000469</v>
      </c>
      <c r="C7595" s="363">
        <v>2116.4961672622712</v>
      </c>
      <c r="D7595" s="367">
        <v>2524.5000000000127</v>
      </c>
      <c r="E7595" s="367">
        <v>26093.023255814103</v>
      </c>
      <c r="F7595" s="367">
        <v>-933427.54715713451</v>
      </c>
      <c r="G7595" s="367">
        <v>2524.5000000000146</v>
      </c>
      <c r="H7595" s="367">
        <v>140250</v>
      </c>
      <c r="I7595" s="384">
        <v>-11199173.334005678</v>
      </c>
      <c r="J7595" s="367">
        <v>2524.4999999999995</v>
      </c>
      <c r="K7595" s="367">
        <v>33999.999999999862</v>
      </c>
      <c r="L7595" s="384">
        <v>-346489.62222929159</v>
      </c>
      <c r="M7595" s="367">
        <v>2524.4999999999895</v>
      </c>
      <c r="N7595" s="367">
        <v>561</v>
      </c>
      <c r="O7595" s="384">
        <v>-10217.442742576652</v>
      </c>
      <c r="P7595" s="367">
        <v>36.605249999999998</v>
      </c>
      <c r="Q7595" s="367">
        <v>561</v>
      </c>
      <c r="R7595" s="384">
        <v>-579.42133998890836</v>
      </c>
      <c r="S7595" s="367">
        <v>35.342999999999996</v>
      </c>
      <c r="T7595" s="367">
        <v>19344.827586206891</v>
      </c>
      <c r="U7595" s="384">
        <v>-445566.10239593545</v>
      </c>
      <c r="V7595" s="367">
        <v>2524.4999999999991</v>
      </c>
      <c r="W7595" s="367">
        <v>934999.9999999929</v>
      </c>
      <c r="X7595" s="384">
        <v>341701.80338521005</v>
      </c>
      <c r="Y7595" s="386">
        <v>2524.4999999999809</v>
      </c>
      <c r="Z7595" s="367"/>
      <c r="AA7595" s="367"/>
      <c r="AB7595" s="367"/>
      <c r="AC7595" s="367"/>
      <c r="AD7595" s="367"/>
      <c r="AE7595" s="367"/>
      <c r="AF7595" s="367"/>
      <c r="AG7595" s="367"/>
      <c r="AH7595" s="367"/>
      <c r="AI7595" s="367"/>
      <c r="AJ7595" s="367"/>
      <c r="AK7595" s="367"/>
      <c r="AL7595" s="367"/>
      <c r="AM7595" s="367"/>
      <c r="AN7595" s="367"/>
      <c r="AO7595" s="367"/>
      <c r="AP7595" s="367"/>
      <c r="AQ7595" s="367"/>
      <c r="AR7595" s="367"/>
      <c r="AS7595" s="367"/>
      <c r="AT7595" s="367"/>
    </row>
    <row r="7596" spans="2:46" ht="13.8">
      <c r="B7596" s="26">
        <v>93.66666666666714</v>
      </c>
      <c r="C7596" s="363">
        <v>2120.2602522396292</v>
      </c>
      <c r="D7596" s="367">
        <v>2529.0000000000127</v>
      </c>
      <c r="E7596" s="367">
        <v>26139.53488372108</v>
      </c>
      <c r="F7596" s="367">
        <v>-936891.00354228728</v>
      </c>
      <c r="G7596" s="367">
        <v>2529.0000000000146</v>
      </c>
      <c r="H7596" s="367">
        <v>140500</v>
      </c>
      <c r="I7596" s="384">
        <v>-11240322.550059615</v>
      </c>
      <c r="J7596" s="367">
        <v>2528.9999999999995</v>
      </c>
      <c r="K7596" s="367">
        <v>34060.606060605925</v>
      </c>
      <c r="L7596" s="384">
        <v>-348484.75594938424</v>
      </c>
      <c r="M7596" s="367">
        <v>2528.9999999999905</v>
      </c>
      <c r="N7596" s="367">
        <v>562</v>
      </c>
      <c r="O7596" s="384">
        <v>-10257.953795438714</v>
      </c>
      <c r="P7596" s="367">
        <v>36.670499999999997</v>
      </c>
      <c r="Q7596" s="367">
        <v>562</v>
      </c>
      <c r="R7596" s="384">
        <v>-590.9779189697033</v>
      </c>
      <c r="S7596" s="367">
        <v>35.405999999999999</v>
      </c>
      <c r="T7596" s="367">
        <v>19379.31034482758</v>
      </c>
      <c r="U7596" s="384">
        <v>-447756.67724909668</v>
      </c>
      <c r="V7596" s="367">
        <v>2528.9999999999991</v>
      </c>
      <c r="W7596" s="367">
        <v>936666.66666665953</v>
      </c>
      <c r="X7596" s="384">
        <v>342258.97286074172</v>
      </c>
      <c r="Y7596" s="386">
        <v>2528.9999999999809</v>
      </c>
      <c r="Z7596" s="367"/>
      <c r="AA7596" s="367"/>
      <c r="AB7596" s="367"/>
      <c r="AC7596" s="367"/>
      <c r="AD7596" s="367"/>
      <c r="AE7596" s="367"/>
      <c r="AF7596" s="367"/>
      <c r="AG7596" s="367"/>
      <c r="AH7596" s="367"/>
      <c r="AI7596" s="367"/>
      <c r="AJ7596" s="367"/>
      <c r="AK7596" s="367"/>
      <c r="AL7596" s="367"/>
      <c r="AM7596" s="367"/>
      <c r="AN7596" s="367"/>
      <c r="AO7596" s="367"/>
      <c r="AP7596" s="367"/>
      <c r="AQ7596" s="367"/>
      <c r="AR7596" s="367"/>
      <c r="AS7596" s="367"/>
      <c r="AT7596" s="367"/>
    </row>
    <row r="7597" spans="2:46" ht="13.8">
      <c r="B7597" s="26">
        <v>93.833333333333812</v>
      </c>
      <c r="C7597" s="363">
        <v>2124.0243064858009</v>
      </c>
      <c r="D7597" s="367">
        <v>2533.5000000000127</v>
      </c>
      <c r="E7597" s="367">
        <v>26186.046511628057</v>
      </c>
      <c r="F7597" s="367">
        <v>-940360.86417179892</v>
      </c>
      <c r="G7597" s="367">
        <v>2533.5000000000146</v>
      </c>
      <c r="H7597" s="367">
        <v>140750</v>
      </c>
      <c r="I7597" s="384">
        <v>-11281547.162342146</v>
      </c>
      <c r="J7597" s="367">
        <v>2533.4999999999995</v>
      </c>
      <c r="K7597" s="367">
        <v>34121.212121211989</v>
      </c>
      <c r="L7597" s="384">
        <v>-350484.79182307079</v>
      </c>
      <c r="M7597" s="367">
        <v>2533.4999999999905</v>
      </c>
      <c r="N7597" s="367">
        <v>563</v>
      </c>
      <c r="O7597" s="384">
        <v>-10298.54420112088</v>
      </c>
      <c r="P7597" s="367">
        <v>36.735750000000003</v>
      </c>
      <c r="Q7597" s="367">
        <v>563</v>
      </c>
      <c r="R7597" s="384">
        <v>-602.57194899095236</v>
      </c>
      <c r="S7597" s="367">
        <v>35.469000000000001</v>
      </c>
      <c r="T7597" s="367">
        <v>19413.793103448268</v>
      </c>
      <c r="U7597" s="384">
        <v>-449952.22128153342</v>
      </c>
      <c r="V7597" s="367">
        <v>2533.4999999999986</v>
      </c>
      <c r="W7597" s="367">
        <v>938333.33333332615</v>
      </c>
      <c r="X7597" s="384">
        <v>342815.9575510486</v>
      </c>
      <c r="Y7597" s="386">
        <v>2533.4999999999804</v>
      </c>
      <c r="Z7597" s="367"/>
      <c r="AA7597" s="367"/>
      <c r="AB7597" s="367"/>
      <c r="AC7597" s="367"/>
      <c r="AD7597" s="367"/>
      <c r="AE7597" s="367"/>
      <c r="AF7597" s="367"/>
      <c r="AG7597" s="367"/>
      <c r="AH7597" s="367"/>
      <c r="AI7597" s="367"/>
      <c r="AJ7597" s="367"/>
      <c r="AK7597" s="367"/>
      <c r="AL7597" s="367"/>
      <c r="AM7597" s="367"/>
      <c r="AN7597" s="367"/>
      <c r="AO7597" s="367"/>
      <c r="AP7597" s="367"/>
      <c r="AQ7597" s="367"/>
      <c r="AR7597" s="367"/>
      <c r="AS7597" s="367"/>
      <c r="AT7597" s="367"/>
    </row>
    <row r="7598" spans="2:46" ht="13.8">
      <c r="B7598" s="26">
        <v>94.000000000000483</v>
      </c>
      <c r="C7598" s="363">
        <v>2127.7883300007866</v>
      </c>
      <c r="D7598" s="367">
        <v>2538.0000000000132</v>
      </c>
      <c r="E7598" s="367">
        <v>26232.558139535035</v>
      </c>
      <c r="F7598" s="367">
        <v>-943837.12904566864</v>
      </c>
      <c r="G7598" s="367">
        <v>2538.0000000000146</v>
      </c>
      <c r="H7598" s="367">
        <v>141000</v>
      </c>
      <c r="I7598" s="384">
        <v>-11322847.170853276</v>
      </c>
      <c r="J7598" s="367">
        <v>2537.9999999999995</v>
      </c>
      <c r="K7598" s="367">
        <v>34181.818181818053</v>
      </c>
      <c r="L7598" s="384">
        <v>-352489.72985035164</v>
      </c>
      <c r="M7598" s="367">
        <v>2537.9999999999909</v>
      </c>
      <c r="N7598" s="367">
        <v>564</v>
      </c>
      <c r="O7598" s="384">
        <v>-10339.213959623135</v>
      </c>
      <c r="P7598" s="367">
        <v>36.800999999999995</v>
      </c>
      <c r="Q7598" s="367">
        <v>564</v>
      </c>
      <c r="R7598" s="384">
        <v>-614.20343005265568</v>
      </c>
      <c r="S7598" s="367">
        <v>35.532000000000004</v>
      </c>
      <c r="T7598" s="367">
        <v>19448.275862068956</v>
      </c>
      <c r="U7598" s="384">
        <v>-452152.73449324642</v>
      </c>
      <c r="V7598" s="367">
        <v>2537.9999999999986</v>
      </c>
      <c r="W7598" s="367">
        <v>939999.99999999278</v>
      </c>
      <c r="X7598" s="384">
        <v>343372.75745613099</v>
      </c>
      <c r="Y7598" s="386">
        <v>2537.9999999999804</v>
      </c>
      <c r="Z7598" s="367"/>
      <c r="AA7598" s="367"/>
      <c r="AB7598" s="367"/>
      <c r="AC7598" s="367"/>
      <c r="AD7598" s="367"/>
      <c r="AE7598" s="367"/>
      <c r="AF7598" s="367"/>
      <c r="AG7598" s="367"/>
      <c r="AH7598" s="367"/>
      <c r="AI7598" s="367"/>
      <c r="AJ7598" s="367"/>
      <c r="AK7598" s="367"/>
      <c r="AL7598" s="367"/>
      <c r="AM7598" s="367"/>
      <c r="AN7598" s="367"/>
      <c r="AO7598" s="367"/>
      <c r="AP7598" s="367"/>
      <c r="AQ7598" s="367"/>
      <c r="AR7598" s="367"/>
      <c r="AS7598" s="367"/>
      <c r="AT7598" s="367"/>
    </row>
    <row r="7599" spans="2:46" ht="13.8">
      <c r="B7599" s="26">
        <v>94.166666666667155</v>
      </c>
      <c r="C7599" s="363">
        <v>2131.5523227845847</v>
      </c>
      <c r="D7599" s="367">
        <v>2542.5000000000132</v>
      </c>
      <c r="E7599" s="367">
        <v>26279.069767442012</v>
      </c>
      <c r="F7599" s="367">
        <v>-947319.79816389713</v>
      </c>
      <c r="G7599" s="367">
        <v>2542.5000000000146</v>
      </c>
      <c r="H7599" s="367">
        <v>141250</v>
      </c>
      <c r="I7599" s="384">
        <v>-11364222.575593004</v>
      </c>
      <c r="J7599" s="367">
        <v>2542.4999999999995</v>
      </c>
      <c r="K7599" s="367">
        <v>34242.424242424117</v>
      </c>
      <c r="L7599" s="384">
        <v>-354499.5700312265</v>
      </c>
      <c r="M7599" s="367">
        <v>2542.4999999999909</v>
      </c>
      <c r="N7599" s="367">
        <v>565</v>
      </c>
      <c r="O7599" s="384">
        <v>-10379.9630709455</v>
      </c>
      <c r="P7599" s="367">
        <v>36.866250000000001</v>
      </c>
      <c r="Q7599" s="367">
        <v>565</v>
      </c>
      <c r="R7599" s="384">
        <v>-625.87236215481187</v>
      </c>
      <c r="S7599" s="367">
        <v>35.594999999999999</v>
      </c>
      <c r="T7599" s="367">
        <v>19482.758620689645</v>
      </c>
      <c r="U7599" s="384">
        <v>-454358.21688423527</v>
      </c>
      <c r="V7599" s="367">
        <v>2542.4999999999986</v>
      </c>
      <c r="W7599" s="367">
        <v>941666.66666665941</v>
      </c>
      <c r="X7599" s="384">
        <v>343929.37257598847</v>
      </c>
      <c r="Y7599" s="386">
        <v>2542.4999999999804</v>
      </c>
      <c r="Z7599" s="367"/>
      <c r="AA7599" s="367"/>
      <c r="AB7599" s="367"/>
      <c r="AC7599" s="367"/>
      <c r="AD7599" s="367"/>
      <c r="AE7599" s="367"/>
      <c r="AF7599" s="367"/>
      <c r="AG7599" s="367"/>
      <c r="AH7599" s="367"/>
      <c r="AI7599" s="367"/>
      <c r="AJ7599" s="367"/>
      <c r="AK7599" s="367"/>
      <c r="AL7599" s="367"/>
      <c r="AM7599" s="367"/>
      <c r="AN7599" s="367"/>
      <c r="AO7599" s="367"/>
      <c r="AP7599" s="367"/>
      <c r="AQ7599" s="367"/>
      <c r="AR7599" s="367"/>
      <c r="AS7599" s="367"/>
      <c r="AT7599" s="367"/>
    </row>
    <row r="7600" spans="2:46" ht="13.8">
      <c r="B7600" s="26">
        <v>94.333333333333826</v>
      </c>
      <c r="C7600" s="363">
        <v>2135.3162848371971</v>
      </c>
      <c r="D7600" s="367">
        <v>2547.0000000000132</v>
      </c>
      <c r="E7600" s="367">
        <v>26325.581395348989</v>
      </c>
      <c r="F7600" s="367">
        <v>-950808.87152648391</v>
      </c>
      <c r="G7600" s="367">
        <v>2547.0000000000146</v>
      </c>
      <c r="H7600" s="367">
        <v>141500</v>
      </c>
      <c r="I7600" s="384">
        <v>-11405673.376561327</v>
      </c>
      <c r="J7600" s="367">
        <v>2546.9999999999995</v>
      </c>
      <c r="K7600" s="367">
        <v>34303.03030303018</v>
      </c>
      <c r="L7600" s="384">
        <v>-356514.31236569572</v>
      </c>
      <c r="M7600" s="367">
        <v>2546.9999999999914</v>
      </c>
      <c r="N7600" s="367">
        <v>566</v>
      </c>
      <c r="O7600" s="384">
        <v>-10420.791535087958</v>
      </c>
      <c r="P7600" s="367">
        <v>36.931500000000007</v>
      </c>
      <c r="Q7600" s="367">
        <v>566</v>
      </c>
      <c r="R7600" s="384">
        <v>-637.57874529742344</v>
      </c>
      <c r="S7600" s="367">
        <v>35.658000000000001</v>
      </c>
      <c r="T7600" s="367">
        <v>19517.241379310333</v>
      </c>
      <c r="U7600" s="384">
        <v>-456568.66845449974</v>
      </c>
      <c r="V7600" s="367">
        <v>2546.9999999999982</v>
      </c>
      <c r="W7600" s="367">
        <v>943333.33333332604</v>
      </c>
      <c r="X7600" s="384">
        <v>344485.80291062122</v>
      </c>
      <c r="Y7600" s="386">
        <v>2546.9999999999804</v>
      </c>
      <c r="Z7600" s="367"/>
      <c r="AA7600" s="367"/>
      <c r="AB7600" s="367"/>
      <c r="AC7600" s="367"/>
      <c r="AD7600" s="367"/>
      <c r="AE7600" s="367"/>
      <c r="AF7600" s="367"/>
      <c r="AG7600" s="367"/>
      <c r="AH7600" s="367"/>
      <c r="AI7600" s="367"/>
      <c r="AJ7600" s="367"/>
      <c r="AK7600" s="367"/>
      <c r="AL7600" s="367"/>
      <c r="AM7600" s="367"/>
      <c r="AN7600" s="367"/>
      <c r="AO7600" s="367"/>
      <c r="AP7600" s="367"/>
      <c r="AQ7600" s="367"/>
      <c r="AR7600" s="367"/>
      <c r="AS7600" s="367"/>
      <c r="AT7600" s="367"/>
    </row>
    <row r="7601" spans="2:46" ht="13.8">
      <c r="B7601" s="26">
        <v>94.500000000000497</v>
      </c>
      <c r="C7601" s="363">
        <v>2139.080216158623</v>
      </c>
      <c r="D7601" s="367">
        <v>2551.5000000000132</v>
      </c>
      <c r="E7601" s="367">
        <v>26372.093023255966</v>
      </c>
      <c r="F7601" s="367">
        <v>-954304.34913342912</v>
      </c>
      <c r="G7601" s="367">
        <v>2551.5000000000146</v>
      </c>
      <c r="H7601" s="367">
        <v>141750</v>
      </c>
      <c r="I7601" s="384">
        <v>-11447199.573758248</v>
      </c>
      <c r="J7601" s="367">
        <v>2551.4999999999995</v>
      </c>
      <c r="K7601" s="367">
        <v>34363.636363636244</v>
      </c>
      <c r="L7601" s="384">
        <v>-358533.95685375901</v>
      </c>
      <c r="M7601" s="367">
        <v>2551.4999999999914</v>
      </c>
      <c r="N7601" s="367">
        <v>567</v>
      </c>
      <c r="O7601" s="384">
        <v>-10461.699352050504</v>
      </c>
      <c r="P7601" s="367">
        <v>36.996749999999999</v>
      </c>
      <c r="Q7601" s="367">
        <v>567</v>
      </c>
      <c r="R7601" s="384">
        <v>-649.32257948048925</v>
      </c>
      <c r="S7601" s="367">
        <v>35.721000000000004</v>
      </c>
      <c r="T7601" s="367">
        <v>19551.724137931022</v>
      </c>
      <c r="U7601" s="384">
        <v>-458784.0892040403</v>
      </c>
      <c r="V7601" s="367">
        <v>2551.4999999999982</v>
      </c>
      <c r="W7601" s="367">
        <v>944999.99999999267</v>
      </c>
      <c r="X7601" s="384">
        <v>345042.0484600293</v>
      </c>
      <c r="Y7601" s="386">
        <v>2551.4999999999804</v>
      </c>
      <c r="Z7601" s="367"/>
      <c r="AA7601" s="367"/>
      <c r="AB7601" s="367"/>
      <c r="AC7601" s="367"/>
      <c r="AD7601" s="367"/>
      <c r="AE7601" s="367"/>
      <c r="AF7601" s="367"/>
      <c r="AG7601" s="367"/>
      <c r="AH7601" s="367"/>
      <c r="AI7601" s="367"/>
      <c r="AJ7601" s="367"/>
      <c r="AK7601" s="367"/>
      <c r="AL7601" s="367"/>
      <c r="AM7601" s="367"/>
      <c r="AN7601" s="367"/>
      <c r="AO7601" s="367"/>
      <c r="AP7601" s="367"/>
      <c r="AQ7601" s="367"/>
      <c r="AR7601" s="367"/>
      <c r="AS7601" s="367"/>
      <c r="AT7601" s="367"/>
    </row>
    <row r="7602" spans="2:46" ht="13.8">
      <c r="B7602" s="26">
        <v>94.666666666667169</v>
      </c>
      <c r="C7602" s="363">
        <v>2142.8441167488622</v>
      </c>
      <c r="D7602" s="367">
        <v>2556.0000000000136</v>
      </c>
      <c r="E7602" s="367">
        <v>26418.604651162943</v>
      </c>
      <c r="F7602" s="367">
        <v>-957806.23098473297</v>
      </c>
      <c r="G7602" s="367">
        <v>2556.0000000000146</v>
      </c>
      <c r="H7602" s="367">
        <v>142000</v>
      </c>
      <c r="I7602" s="384">
        <v>-11488801.167183766</v>
      </c>
      <c r="J7602" s="367">
        <v>2555.9999999999995</v>
      </c>
      <c r="K7602" s="367">
        <v>34424.242424242308</v>
      </c>
      <c r="L7602" s="384">
        <v>-360558.5034954166</v>
      </c>
      <c r="M7602" s="367">
        <v>2555.9999999999918</v>
      </c>
      <c r="N7602" s="367">
        <v>568</v>
      </c>
      <c r="O7602" s="384">
        <v>-10502.68652183316</v>
      </c>
      <c r="P7602" s="367">
        <v>37.062000000000005</v>
      </c>
      <c r="Q7602" s="367">
        <v>568</v>
      </c>
      <c r="R7602" s="384">
        <v>-661.10386470400931</v>
      </c>
      <c r="S7602" s="367">
        <v>35.784000000000006</v>
      </c>
      <c r="T7602" s="367">
        <v>19586.20689655171</v>
      </c>
      <c r="U7602" s="384">
        <v>-461004.47913285665</v>
      </c>
      <c r="V7602" s="367">
        <v>2555.9999999999982</v>
      </c>
      <c r="W7602" s="367">
        <v>946666.66666665929</v>
      </c>
      <c r="X7602" s="384">
        <v>345598.10922421265</v>
      </c>
      <c r="Y7602" s="386">
        <v>2555.99999999998</v>
      </c>
      <c r="Z7602" s="367"/>
      <c r="AA7602" s="367"/>
      <c r="AB7602" s="367"/>
      <c r="AC7602" s="367"/>
      <c r="AD7602" s="367"/>
      <c r="AE7602" s="367"/>
      <c r="AF7602" s="367"/>
      <c r="AG7602" s="367"/>
      <c r="AH7602" s="367"/>
      <c r="AI7602" s="367"/>
      <c r="AJ7602" s="367"/>
      <c r="AK7602" s="367"/>
      <c r="AL7602" s="367"/>
      <c r="AM7602" s="367"/>
      <c r="AN7602" s="367"/>
      <c r="AO7602" s="367"/>
      <c r="AP7602" s="367"/>
      <c r="AQ7602" s="367"/>
      <c r="AR7602" s="367"/>
      <c r="AS7602" s="367"/>
      <c r="AT7602" s="367"/>
    </row>
    <row r="7603" spans="2:46" ht="13.8">
      <c r="B7603" s="26">
        <v>94.83333333333384</v>
      </c>
      <c r="C7603" s="363">
        <v>2146.6079866079153</v>
      </c>
      <c r="D7603" s="367">
        <v>2560.5000000000136</v>
      </c>
      <c r="E7603" s="367">
        <v>26465.11627906992</v>
      </c>
      <c r="F7603" s="367">
        <v>-961314.51708039525</v>
      </c>
      <c r="G7603" s="367">
        <v>2560.5000000000146</v>
      </c>
      <c r="H7603" s="367">
        <v>142250</v>
      </c>
      <c r="I7603" s="384">
        <v>-11530478.156837882</v>
      </c>
      <c r="J7603" s="367">
        <v>2560.5</v>
      </c>
      <c r="K7603" s="367">
        <v>34484.848484848371</v>
      </c>
      <c r="L7603" s="384">
        <v>-362587.95229066827</v>
      </c>
      <c r="M7603" s="367">
        <v>2560.4999999999918</v>
      </c>
      <c r="N7603" s="367">
        <v>569</v>
      </c>
      <c r="O7603" s="384">
        <v>-10543.753044435909</v>
      </c>
      <c r="P7603" s="367">
        <v>37.127250000000004</v>
      </c>
      <c r="Q7603" s="367">
        <v>569</v>
      </c>
      <c r="R7603" s="384">
        <v>-672.92260096798066</v>
      </c>
      <c r="S7603" s="367">
        <v>35.846999999999994</v>
      </c>
      <c r="T7603" s="367">
        <v>19620.689655172398</v>
      </c>
      <c r="U7603" s="384">
        <v>-463229.8382409488</v>
      </c>
      <c r="V7603" s="367">
        <v>2560.4999999999977</v>
      </c>
      <c r="W7603" s="367">
        <v>948333.33333332592</v>
      </c>
      <c r="X7603" s="384">
        <v>346153.98520317121</v>
      </c>
      <c r="Y7603" s="386">
        <v>2560.49999999998</v>
      </c>
      <c r="Z7603" s="367"/>
      <c r="AA7603" s="367"/>
      <c r="AB7603" s="367"/>
      <c r="AC7603" s="367"/>
      <c r="AD7603" s="367"/>
      <c r="AE7603" s="367"/>
      <c r="AF7603" s="367"/>
      <c r="AG7603" s="367"/>
      <c r="AH7603" s="367"/>
      <c r="AI7603" s="367"/>
      <c r="AJ7603" s="367"/>
      <c r="AK7603" s="367"/>
      <c r="AL7603" s="367"/>
      <c r="AM7603" s="367"/>
      <c r="AN7603" s="367"/>
      <c r="AO7603" s="367"/>
      <c r="AP7603" s="367"/>
      <c r="AQ7603" s="367"/>
      <c r="AR7603" s="367"/>
      <c r="AS7603" s="367"/>
      <c r="AT7603" s="367"/>
    </row>
    <row r="7604" spans="2:46" ht="13.8">
      <c r="B7604" s="26">
        <v>95.000000000000512</v>
      </c>
      <c r="C7604" s="363">
        <v>2150.3718257357814</v>
      </c>
      <c r="D7604" s="367">
        <v>2565.0000000000136</v>
      </c>
      <c r="E7604" s="367">
        <v>26511.627906976897</v>
      </c>
      <c r="F7604" s="367">
        <v>-964829.20742041606</v>
      </c>
      <c r="G7604" s="367">
        <v>2565.0000000000146</v>
      </c>
      <c r="H7604" s="367">
        <v>142500</v>
      </c>
      <c r="I7604" s="384">
        <v>-11572230.542720595</v>
      </c>
      <c r="J7604" s="367">
        <v>2565</v>
      </c>
      <c r="K7604" s="367">
        <v>34545.454545454435</v>
      </c>
      <c r="L7604" s="384">
        <v>-364622.30323951406</v>
      </c>
      <c r="M7604" s="367">
        <v>2564.9999999999918</v>
      </c>
      <c r="N7604" s="367">
        <v>570</v>
      </c>
      <c r="O7604" s="384">
        <v>-10584.898919858751</v>
      </c>
      <c r="P7604" s="367">
        <v>37.192499999999995</v>
      </c>
      <c r="Q7604" s="367">
        <v>570</v>
      </c>
      <c r="R7604" s="384">
        <v>-684.77878827240909</v>
      </c>
      <c r="S7604" s="367">
        <v>35.909999999999997</v>
      </c>
      <c r="T7604" s="367">
        <v>19655.172413793087</v>
      </c>
      <c r="U7604" s="384">
        <v>-465460.16652831691</v>
      </c>
      <c r="V7604" s="367">
        <v>2564.9999999999977</v>
      </c>
      <c r="W7604" s="367">
        <v>949999.99999999255</v>
      </c>
      <c r="X7604" s="384">
        <v>346709.67639690504</v>
      </c>
      <c r="Y7604" s="386">
        <v>2564.99999999998</v>
      </c>
      <c r="Z7604" s="367"/>
      <c r="AA7604" s="367"/>
      <c r="AB7604" s="367"/>
      <c r="AC7604" s="367"/>
      <c r="AD7604" s="367"/>
      <c r="AE7604" s="367"/>
      <c r="AF7604" s="367"/>
      <c r="AG7604" s="367"/>
      <c r="AH7604" s="367"/>
      <c r="AI7604" s="367"/>
      <c r="AJ7604" s="367"/>
      <c r="AK7604" s="367"/>
      <c r="AL7604" s="367"/>
      <c r="AM7604" s="367"/>
      <c r="AN7604" s="367"/>
      <c r="AO7604" s="367"/>
      <c r="AP7604" s="367"/>
      <c r="AQ7604" s="367"/>
      <c r="AR7604" s="367"/>
      <c r="AS7604" s="367"/>
      <c r="AT7604" s="367"/>
    </row>
    <row r="7605" spans="2:46" ht="13.8">
      <c r="B7605" s="26">
        <v>95.166666666667183</v>
      </c>
      <c r="C7605" s="363">
        <v>2154.1356341324613</v>
      </c>
      <c r="D7605" s="367">
        <v>2569.5000000000136</v>
      </c>
      <c r="E7605" s="367">
        <v>26558.139534883874</v>
      </c>
      <c r="F7605" s="367">
        <v>-968350.30200479517</v>
      </c>
      <c r="G7605" s="367">
        <v>2569.5000000000146</v>
      </c>
      <c r="H7605" s="367">
        <v>142750</v>
      </c>
      <c r="I7605" s="384">
        <v>-11614058.324831903</v>
      </c>
      <c r="J7605" s="367">
        <v>2569.5</v>
      </c>
      <c r="K7605" s="367">
        <v>34606.060606060499</v>
      </c>
      <c r="L7605" s="384">
        <v>-366661.55634195433</v>
      </c>
      <c r="M7605" s="367">
        <v>2569.4999999999923</v>
      </c>
      <c r="N7605" s="367">
        <v>571</v>
      </c>
      <c r="O7605" s="384">
        <v>-10626.124148101699</v>
      </c>
      <c r="P7605" s="367">
        <v>37.257750000000001</v>
      </c>
      <c r="Q7605" s="367">
        <v>571</v>
      </c>
      <c r="R7605" s="384">
        <v>-696.67242661729153</v>
      </c>
      <c r="S7605" s="367">
        <v>35.972999999999999</v>
      </c>
      <c r="T7605" s="367">
        <v>19689.655172413775</v>
      </c>
      <c r="U7605" s="384">
        <v>-467695.463994961</v>
      </c>
      <c r="V7605" s="367">
        <v>2569.4999999999977</v>
      </c>
      <c r="W7605" s="367">
        <v>951666.66666665918</v>
      </c>
      <c r="X7605" s="384">
        <v>347265.1828054142</v>
      </c>
      <c r="Y7605" s="386">
        <v>2569.49999999998</v>
      </c>
      <c r="Z7605" s="367"/>
      <c r="AA7605" s="367"/>
      <c r="AB7605" s="367"/>
      <c r="AC7605" s="367"/>
      <c r="AD7605" s="367"/>
      <c r="AE7605" s="367"/>
      <c r="AF7605" s="367"/>
      <c r="AG7605" s="367"/>
      <c r="AH7605" s="367"/>
      <c r="AI7605" s="367"/>
      <c r="AJ7605" s="367"/>
      <c r="AK7605" s="367"/>
      <c r="AL7605" s="367"/>
      <c r="AM7605" s="367"/>
      <c r="AN7605" s="367"/>
      <c r="AO7605" s="367"/>
      <c r="AP7605" s="367"/>
      <c r="AQ7605" s="367"/>
      <c r="AR7605" s="367"/>
      <c r="AS7605" s="367"/>
      <c r="AT7605" s="367"/>
    </row>
    <row r="7606" spans="2:46" ht="13.8">
      <c r="B7606" s="26">
        <v>95.333333333333854</v>
      </c>
      <c r="C7606" s="363">
        <v>2157.8994117979555</v>
      </c>
      <c r="D7606" s="367">
        <v>2574.0000000000141</v>
      </c>
      <c r="E7606" s="367">
        <v>26604.651162790851</v>
      </c>
      <c r="F7606" s="367">
        <v>-971877.80083353282</v>
      </c>
      <c r="G7606" s="367">
        <v>2574.0000000000146</v>
      </c>
      <c r="H7606" s="367">
        <v>143000</v>
      </c>
      <c r="I7606" s="384">
        <v>-11655961.503171811</v>
      </c>
      <c r="J7606" s="367">
        <v>2574</v>
      </c>
      <c r="K7606" s="367">
        <v>34666.666666666562</v>
      </c>
      <c r="L7606" s="384">
        <v>-368705.7115979885</v>
      </c>
      <c r="M7606" s="367">
        <v>2573.9999999999923</v>
      </c>
      <c r="N7606" s="367">
        <v>572</v>
      </c>
      <c r="O7606" s="384">
        <v>-10667.428729164738</v>
      </c>
      <c r="P7606" s="367">
        <v>37.322999999999993</v>
      </c>
      <c r="Q7606" s="367">
        <v>572</v>
      </c>
      <c r="R7606" s="384">
        <v>-708.60351600262686</v>
      </c>
      <c r="S7606" s="367">
        <v>36.035999999999994</v>
      </c>
      <c r="T7606" s="367">
        <v>19724.137931034464</v>
      </c>
      <c r="U7606" s="384">
        <v>-469935.73064088071</v>
      </c>
      <c r="V7606" s="367">
        <v>2573.9999999999973</v>
      </c>
      <c r="W7606" s="367">
        <v>953333.33333332581</v>
      </c>
      <c r="X7606" s="384">
        <v>347820.50442869856</v>
      </c>
      <c r="Y7606" s="386">
        <v>2573.99999999998</v>
      </c>
      <c r="Z7606" s="367"/>
      <c r="AA7606" s="367"/>
      <c r="AB7606" s="367"/>
      <c r="AC7606" s="367"/>
      <c r="AD7606" s="367"/>
      <c r="AE7606" s="367"/>
      <c r="AF7606" s="367"/>
      <c r="AG7606" s="367"/>
      <c r="AH7606" s="367"/>
      <c r="AI7606" s="367"/>
      <c r="AJ7606" s="367"/>
      <c r="AK7606" s="367"/>
      <c r="AL7606" s="367"/>
      <c r="AM7606" s="367"/>
      <c r="AN7606" s="367"/>
      <c r="AO7606" s="367"/>
      <c r="AP7606" s="367"/>
      <c r="AQ7606" s="367"/>
      <c r="AR7606" s="367"/>
      <c r="AS7606" s="367"/>
      <c r="AT7606" s="367"/>
    </row>
    <row r="7607" spans="2:46" ht="13.8">
      <c r="B7607" s="26">
        <v>95.500000000000526</v>
      </c>
      <c r="C7607" s="363">
        <v>2161.6631587322622</v>
      </c>
      <c r="D7607" s="367">
        <v>2578.5000000000141</v>
      </c>
      <c r="E7607" s="367">
        <v>26651.162790697828</v>
      </c>
      <c r="F7607" s="367">
        <v>-975411.70390662935</v>
      </c>
      <c r="G7607" s="367">
        <v>2578.500000000015</v>
      </c>
      <c r="H7607" s="367">
        <v>143250</v>
      </c>
      <c r="I7607" s="384">
        <v>-11697940.07774031</v>
      </c>
      <c r="J7607" s="367">
        <v>2578.5</v>
      </c>
      <c r="K7607" s="367">
        <v>34727.272727272626</v>
      </c>
      <c r="L7607" s="384">
        <v>-370754.76900761714</v>
      </c>
      <c r="M7607" s="367">
        <v>2578.4999999999927</v>
      </c>
      <c r="N7607" s="367">
        <v>573</v>
      </c>
      <c r="O7607" s="384">
        <v>-10708.81266304788</v>
      </c>
      <c r="P7607" s="367">
        <v>37.388249999999999</v>
      </c>
      <c r="Q7607" s="367">
        <v>573</v>
      </c>
      <c r="R7607" s="384">
        <v>-720.5720564284178</v>
      </c>
      <c r="S7607" s="367">
        <v>36.098999999999997</v>
      </c>
      <c r="T7607" s="367">
        <v>19758.620689655152</v>
      </c>
      <c r="U7607" s="384">
        <v>-472180.96646607644</v>
      </c>
      <c r="V7607" s="367">
        <v>2578.4999999999973</v>
      </c>
      <c r="W7607" s="367">
        <v>954999.99999999243</v>
      </c>
      <c r="X7607" s="384">
        <v>348375.64126675809</v>
      </c>
      <c r="Y7607" s="386">
        <v>2578.4999999999791</v>
      </c>
      <c r="Z7607" s="367"/>
      <c r="AA7607" s="367"/>
      <c r="AB7607" s="367"/>
      <c r="AC7607" s="367"/>
      <c r="AD7607" s="367"/>
      <c r="AE7607" s="367"/>
      <c r="AF7607" s="367"/>
      <c r="AG7607" s="367"/>
      <c r="AH7607" s="367"/>
      <c r="AI7607" s="367"/>
      <c r="AJ7607" s="367"/>
      <c r="AK7607" s="367"/>
      <c r="AL7607" s="367"/>
      <c r="AM7607" s="367"/>
      <c r="AN7607" s="367"/>
      <c r="AO7607" s="367"/>
      <c r="AP7607" s="367"/>
      <c r="AQ7607" s="367"/>
      <c r="AR7607" s="367"/>
      <c r="AS7607" s="367"/>
      <c r="AT7607" s="367"/>
    </row>
    <row r="7608" spans="2:46" ht="13.8">
      <c r="B7608" s="26">
        <v>95.666666666667197</v>
      </c>
      <c r="C7608" s="363">
        <v>2165.4268749353828</v>
      </c>
      <c r="D7608" s="367">
        <v>2583.0000000000141</v>
      </c>
      <c r="E7608" s="367">
        <v>26697.674418604805</v>
      </c>
      <c r="F7608" s="367">
        <v>-978952.01122408384</v>
      </c>
      <c r="G7608" s="367">
        <v>2583.000000000015</v>
      </c>
      <c r="H7608" s="367">
        <v>143500</v>
      </c>
      <c r="I7608" s="384">
        <v>-11739994.048537409</v>
      </c>
      <c r="J7608" s="367">
        <v>2583</v>
      </c>
      <c r="K7608" s="367">
        <v>34787.87878787869</v>
      </c>
      <c r="L7608" s="384">
        <v>-372808.72857083974</v>
      </c>
      <c r="M7608" s="367">
        <v>2582.9999999999927</v>
      </c>
      <c r="N7608" s="367">
        <v>574</v>
      </c>
      <c r="O7608" s="384">
        <v>-10750.275949751123</v>
      </c>
      <c r="P7608" s="367">
        <v>37.453500000000005</v>
      </c>
      <c r="Q7608" s="367">
        <v>574</v>
      </c>
      <c r="R7608" s="384">
        <v>-732.57804789466286</v>
      </c>
      <c r="S7608" s="367">
        <v>36.161999999999999</v>
      </c>
      <c r="T7608" s="367">
        <v>19793.10344827584</v>
      </c>
      <c r="U7608" s="384">
        <v>-474431.17147054808</v>
      </c>
      <c r="V7608" s="367">
        <v>2582.9999999999973</v>
      </c>
      <c r="W7608" s="367">
        <v>956666.66666665906</v>
      </c>
      <c r="X7608" s="384">
        <v>348930.59331959311</v>
      </c>
      <c r="Y7608" s="386">
        <v>2582.9999999999795</v>
      </c>
      <c r="Z7608" s="367"/>
      <c r="AA7608" s="367"/>
      <c r="AB7608" s="367"/>
      <c r="AC7608" s="367"/>
      <c r="AD7608" s="367"/>
      <c r="AE7608" s="367"/>
      <c r="AF7608" s="367"/>
      <c r="AG7608" s="367"/>
      <c r="AH7608" s="367"/>
      <c r="AI7608" s="367"/>
      <c r="AJ7608" s="367"/>
      <c r="AK7608" s="367"/>
      <c r="AL7608" s="367"/>
      <c r="AM7608" s="367"/>
      <c r="AN7608" s="367"/>
      <c r="AO7608" s="367"/>
      <c r="AP7608" s="367"/>
      <c r="AQ7608" s="367"/>
      <c r="AR7608" s="367"/>
      <c r="AS7608" s="367"/>
      <c r="AT7608" s="367"/>
    </row>
    <row r="7609" spans="2:46" ht="13.8">
      <c r="B7609" s="26">
        <v>95.833333333333869</v>
      </c>
      <c r="C7609" s="363">
        <v>2169.1905604073172</v>
      </c>
      <c r="D7609" s="367">
        <v>2587.5000000000141</v>
      </c>
      <c r="E7609" s="367">
        <v>26744.186046511782</v>
      </c>
      <c r="F7609" s="367">
        <v>-982498.72278589732</v>
      </c>
      <c r="G7609" s="367">
        <v>2587.5000000000155</v>
      </c>
      <c r="H7609" s="367">
        <v>143750</v>
      </c>
      <c r="I7609" s="384">
        <v>-11782123.415563107</v>
      </c>
      <c r="J7609" s="367">
        <v>2587.5</v>
      </c>
      <c r="K7609" s="367">
        <v>34848.484848484753</v>
      </c>
      <c r="L7609" s="384">
        <v>-374867.59028765676</v>
      </c>
      <c r="M7609" s="367">
        <v>2587.4999999999932</v>
      </c>
      <c r="N7609" s="367">
        <v>575</v>
      </c>
      <c r="O7609" s="384">
        <v>-10791.818589274453</v>
      </c>
      <c r="P7609" s="367">
        <v>37.518749999999997</v>
      </c>
      <c r="Q7609" s="367">
        <v>575</v>
      </c>
      <c r="R7609" s="384">
        <v>-744.62149040136205</v>
      </c>
      <c r="S7609" s="367">
        <v>36.225000000000001</v>
      </c>
      <c r="T7609" s="367">
        <v>19827.586206896529</v>
      </c>
      <c r="U7609" s="384">
        <v>-476686.34565429541</v>
      </c>
      <c r="V7609" s="367">
        <v>2587.4999999999968</v>
      </c>
      <c r="W7609" s="367">
        <v>958333.33333332569</v>
      </c>
      <c r="X7609" s="384">
        <v>349485.36058720329</v>
      </c>
      <c r="Y7609" s="386">
        <v>2587.4999999999795</v>
      </c>
      <c r="Z7609" s="367"/>
      <c r="AA7609" s="367"/>
      <c r="AB7609" s="367"/>
      <c r="AC7609" s="367"/>
      <c r="AD7609" s="367"/>
      <c r="AE7609" s="367"/>
      <c r="AF7609" s="367"/>
      <c r="AG7609" s="367"/>
      <c r="AH7609" s="367"/>
      <c r="AI7609" s="367"/>
      <c r="AJ7609" s="367"/>
      <c r="AK7609" s="367"/>
      <c r="AL7609" s="367"/>
      <c r="AM7609" s="367"/>
      <c r="AN7609" s="367"/>
      <c r="AO7609" s="367"/>
      <c r="AP7609" s="367"/>
      <c r="AQ7609" s="367"/>
      <c r="AR7609" s="367"/>
      <c r="AS7609" s="367"/>
      <c r="AT7609" s="367"/>
    </row>
    <row r="7610" spans="2:46" ht="13.8">
      <c r="B7610" s="26">
        <v>96.00000000000054</v>
      </c>
      <c r="C7610" s="363">
        <v>2172.9542151480655</v>
      </c>
      <c r="D7610" s="367">
        <v>2592.000000000015</v>
      </c>
      <c r="E7610" s="367">
        <v>26790.69767441876</v>
      </c>
      <c r="F7610" s="367">
        <v>-986051.83859206876</v>
      </c>
      <c r="G7610" s="367">
        <v>2592.0000000000155</v>
      </c>
      <c r="H7610" s="367">
        <v>144000</v>
      </c>
      <c r="I7610" s="384">
        <v>-11824328.178817403</v>
      </c>
      <c r="J7610" s="367">
        <v>2592</v>
      </c>
      <c r="K7610" s="367">
        <v>34909.090909090817</v>
      </c>
      <c r="L7610" s="384">
        <v>-376931.35415806773</v>
      </c>
      <c r="M7610" s="367">
        <v>2591.9999999999932</v>
      </c>
      <c r="N7610" s="367">
        <v>576</v>
      </c>
      <c r="O7610" s="384">
        <v>-10833.440581617891</v>
      </c>
      <c r="P7610" s="367">
        <v>37.584000000000003</v>
      </c>
      <c r="Q7610" s="367">
        <v>576</v>
      </c>
      <c r="R7610" s="384">
        <v>-756.70238394851413</v>
      </c>
      <c r="S7610" s="367">
        <v>36.287999999999997</v>
      </c>
      <c r="T7610" s="367">
        <v>19862.068965517217</v>
      </c>
      <c r="U7610" s="384">
        <v>-478946.48901731876</v>
      </c>
      <c r="V7610" s="367">
        <v>2591.9999999999968</v>
      </c>
      <c r="W7610" s="367">
        <v>959999.99999999232</v>
      </c>
      <c r="X7610" s="384">
        <v>350039.94306958874</v>
      </c>
      <c r="Y7610" s="386">
        <v>2591.9999999999795</v>
      </c>
      <c r="Z7610" s="367"/>
      <c r="AA7610" s="367"/>
      <c r="AB7610" s="367"/>
      <c r="AC7610" s="367"/>
      <c r="AD7610" s="367"/>
      <c r="AE7610" s="367"/>
      <c r="AF7610" s="367"/>
      <c r="AG7610" s="367"/>
      <c r="AH7610" s="367"/>
      <c r="AI7610" s="367"/>
      <c r="AJ7610" s="367"/>
      <c r="AK7610" s="367"/>
      <c r="AL7610" s="367"/>
      <c r="AM7610" s="367"/>
      <c r="AN7610" s="367"/>
      <c r="AO7610" s="367"/>
      <c r="AP7610" s="367"/>
      <c r="AQ7610" s="367"/>
      <c r="AR7610" s="367"/>
      <c r="AS7610" s="367"/>
      <c r="AT7610" s="367"/>
    </row>
    <row r="7611" spans="2:46" ht="13.8">
      <c r="B7611" s="26">
        <v>96.166666666667211</v>
      </c>
      <c r="C7611" s="363">
        <v>2176.7178391576267</v>
      </c>
      <c r="D7611" s="367">
        <v>2596.500000000015</v>
      </c>
      <c r="E7611" s="367">
        <v>26837.209302325737</v>
      </c>
      <c r="F7611" s="367">
        <v>-989611.35864259896</v>
      </c>
      <c r="G7611" s="367">
        <v>2596.5000000000155</v>
      </c>
      <c r="H7611" s="367">
        <v>144250</v>
      </c>
      <c r="I7611" s="384">
        <v>-11866608.338300293</v>
      </c>
      <c r="J7611" s="367">
        <v>2596.5</v>
      </c>
      <c r="K7611" s="367">
        <v>34969.696969696881</v>
      </c>
      <c r="L7611" s="384">
        <v>-379000.02018207323</v>
      </c>
      <c r="M7611" s="367">
        <v>2596.4999999999936</v>
      </c>
      <c r="N7611" s="367">
        <v>577</v>
      </c>
      <c r="O7611" s="384">
        <v>-10875.141926781422</v>
      </c>
      <c r="P7611" s="367">
        <v>37.649250000000002</v>
      </c>
      <c r="Q7611" s="367">
        <v>577</v>
      </c>
      <c r="R7611" s="384">
        <v>-768.82072853612169</v>
      </c>
      <c r="S7611" s="367">
        <v>36.350999999999999</v>
      </c>
      <c r="T7611" s="367">
        <v>19896.551724137906</v>
      </c>
      <c r="U7611" s="384">
        <v>-481211.60155961808</v>
      </c>
      <c r="V7611" s="367">
        <v>2596.4999999999968</v>
      </c>
      <c r="W7611" s="367">
        <v>961666.66666665894</v>
      </c>
      <c r="X7611" s="384">
        <v>350594.34076674929</v>
      </c>
      <c r="Y7611" s="386">
        <v>2596.4999999999786</v>
      </c>
      <c r="Z7611" s="367"/>
      <c r="AA7611" s="367"/>
      <c r="AB7611" s="367"/>
      <c r="AC7611" s="367"/>
      <c r="AD7611" s="367"/>
      <c r="AE7611" s="367"/>
      <c r="AF7611" s="367"/>
      <c r="AG7611" s="367"/>
      <c r="AH7611" s="367"/>
      <c r="AI7611" s="367"/>
      <c r="AJ7611" s="367"/>
      <c r="AK7611" s="367"/>
      <c r="AL7611" s="367"/>
      <c r="AM7611" s="367"/>
      <c r="AN7611" s="367"/>
      <c r="AO7611" s="367"/>
      <c r="AP7611" s="367"/>
      <c r="AQ7611" s="367"/>
      <c r="AR7611" s="367"/>
      <c r="AS7611" s="367"/>
      <c r="AT7611" s="367"/>
    </row>
    <row r="7612" spans="2:46" ht="13.8">
      <c r="B7612" s="26">
        <v>96.333333333333883</v>
      </c>
      <c r="C7612" s="363">
        <v>2180.4814324360013</v>
      </c>
      <c r="D7612" s="367">
        <v>2601.000000000015</v>
      </c>
      <c r="E7612" s="367">
        <v>26883.720930232714</v>
      </c>
      <c r="F7612" s="367">
        <v>-993177.28293748735</v>
      </c>
      <c r="G7612" s="367">
        <v>2601.0000000000155</v>
      </c>
      <c r="H7612" s="367">
        <v>144500</v>
      </c>
      <c r="I7612" s="384">
        <v>-11908963.894011779</v>
      </c>
      <c r="J7612" s="367">
        <v>2601</v>
      </c>
      <c r="K7612" s="367">
        <v>35030.303030302945</v>
      </c>
      <c r="L7612" s="384">
        <v>-381073.58835967258</v>
      </c>
      <c r="M7612" s="367">
        <v>2600.9999999999936</v>
      </c>
      <c r="N7612" s="367">
        <v>578</v>
      </c>
      <c r="O7612" s="384">
        <v>-10916.922624765051</v>
      </c>
      <c r="P7612" s="367">
        <v>37.714500000000001</v>
      </c>
      <c r="Q7612" s="367">
        <v>578</v>
      </c>
      <c r="R7612" s="384">
        <v>-780.9765241641835</v>
      </c>
      <c r="S7612" s="367">
        <v>36.414000000000001</v>
      </c>
      <c r="T7612" s="367">
        <v>19931.034482758594</v>
      </c>
      <c r="U7612" s="384">
        <v>-483481.68328119296</v>
      </c>
      <c r="V7612" s="367">
        <v>2600.9999999999964</v>
      </c>
      <c r="W7612" s="367">
        <v>963333.33333332557</v>
      </c>
      <c r="X7612" s="384">
        <v>351148.55367868539</v>
      </c>
      <c r="Y7612" s="386">
        <v>2600.9999999999786</v>
      </c>
      <c r="Z7612" s="367"/>
      <c r="AA7612" s="367"/>
      <c r="AB7612" s="367"/>
      <c r="AC7612" s="367"/>
      <c r="AD7612" s="367"/>
      <c r="AE7612" s="367"/>
      <c r="AF7612" s="367"/>
      <c r="AG7612" s="367"/>
      <c r="AH7612" s="367"/>
      <c r="AI7612" s="367"/>
      <c r="AJ7612" s="367"/>
      <c r="AK7612" s="367"/>
      <c r="AL7612" s="367"/>
      <c r="AM7612" s="367"/>
      <c r="AN7612" s="367"/>
      <c r="AO7612" s="367"/>
      <c r="AP7612" s="367"/>
      <c r="AQ7612" s="367"/>
      <c r="AR7612" s="367"/>
      <c r="AS7612" s="367"/>
      <c r="AT7612" s="367"/>
    </row>
    <row r="7613" spans="2:46" ht="13.8">
      <c r="B7613" s="26">
        <v>96.500000000000554</v>
      </c>
      <c r="C7613" s="363">
        <v>2184.2449949831894</v>
      </c>
      <c r="D7613" s="367">
        <v>2605.500000000015</v>
      </c>
      <c r="E7613" s="367">
        <v>26930.232558139691</v>
      </c>
      <c r="F7613" s="367">
        <v>-996749.6114767344</v>
      </c>
      <c r="G7613" s="367">
        <v>2605.5000000000155</v>
      </c>
      <c r="H7613" s="367">
        <v>144750</v>
      </c>
      <c r="I7613" s="384">
        <v>-11951394.845951861</v>
      </c>
      <c r="J7613" s="367">
        <v>2605.5</v>
      </c>
      <c r="K7613" s="367">
        <v>35090.909090909008</v>
      </c>
      <c r="L7613" s="384">
        <v>-383152.05869086611</v>
      </c>
      <c r="M7613" s="367">
        <v>2605.4999999999936</v>
      </c>
      <c r="N7613" s="367">
        <v>579</v>
      </c>
      <c r="O7613" s="384">
        <v>-10958.782675568777</v>
      </c>
      <c r="P7613" s="367">
        <v>37.77975</v>
      </c>
      <c r="Q7613" s="367">
        <v>579</v>
      </c>
      <c r="R7613" s="384">
        <v>-793.16977083269933</v>
      </c>
      <c r="S7613" s="367">
        <v>36.477000000000004</v>
      </c>
      <c r="T7613" s="367">
        <v>19965.517241379282</v>
      </c>
      <c r="U7613" s="384">
        <v>-485756.73418204393</v>
      </c>
      <c r="V7613" s="367">
        <v>2605.4999999999964</v>
      </c>
      <c r="W7613" s="367">
        <v>964999.9999999922</v>
      </c>
      <c r="X7613" s="384">
        <v>351702.58180539665</v>
      </c>
      <c r="Y7613" s="386">
        <v>2605.4999999999786</v>
      </c>
      <c r="Z7613" s="367"/>
      <c r="AA7613" s="367"/>
      <c r="AB7613" s="367"/>
      <c r="AC7613" s="367"/>
      <c r="AD7613" s="367"/>
      <c r="AE7613" s="367"/>
      <c r="AF7613" s="367"/>
      <c r="AG7613" s="367"/>
      <c r="AH7613" s="367"/>
      <c r="AI7613" s="367"/>
      <c r="AJ7613" s="367"/>
      <c r="AK7613" s="367"/>
      <c r="AL7613" s="367"/>
      <c r="AM7613" s="367"/>
      <c r="AN7613" s="367"/>
      <c r="AO7613" s="367"/>
      <c r="AP7613" s="367"/>
      <c r="AQ7613" s="367"/>
      <c r="AR7613" s="367"/>
      <c r="AS7613" s="367"/>
      <c r="AT7613" s="367"/>
    </row>
    <row r="7614" spans="2:46" ht="13.8">
      <c r="B7614" s="26">
        <v>96.666666666667226</v>
      </c>
      <c r="C7614" s="363">
        <v>2188.0085267991913</v>
      </c>
      <c r="D7614" s="367">
        <v>2610.0000000000155</v>
      </c>
      <c r="E7614" s="367">
        <v>26976.744186046668</v>
      </c>
      <c r="F7614" s="367">
        <v>-1000328.3442603397</v>
      </c>
      <c r="G7614" s="367">
        <v>2610.0000000000155</v>
      </c>
      <c r="H7614" s="367">
        <v>145000</v>
      </c>
      <c r="I7614" s="384">
        <v>-11993901.194120543</v>
      </c>
      <c r="J7614" s="367">
        <v>2610</v>
      </c>
      <c r="K7614" s="367">
        <v>35151.515151515072</v>
      </c>
      <c r="L7614" s="384">
        <v>-385235.43117565435</v>
      </c>
      <c r="M7614" s="367">
        <v>2609.9999999999945</v>
      </c>
      <c r="N7614" s="367">
        <v>580</v>
      </c>
      <c r="O7614" s="384">
        <v>-11000.722079192607</v>
      </c>
      <c r="P7614" s="367">
        <v>37.845000000000006</v>
      </c>
      <c r="Q7614" s="367">
        <v>580</v>
      </c>
      <c r="R7614" s="384">
        <v>-805.40046854166815</v>
      </c>
      <c r="S7614" s="367">
        <v>36.54</v>
      </c>
      <c r="T7614" s="367">
        <v>19999.999999999971</v>
      </c>
      <c r="U7614" s="384">
        <v>-488036.75426217081</v>
      </c>
      <c r="V7614" s="367">
        <v>2609.9999999999964</v>
      </c>
      <c r="W7614" s="367">
        <v>966666.66666665883</v>
      </c>
      <c r="X7614" s="384">
        <v>352256.42514688318</v>
      </c>
      <c r="Y7614" s="386">
        <v>2609.9999999999786</v>
      </c>
      <c r="Z7614" s="367"/>
      <c r="AA7614" s="367"/>
      <c r="AB7614" s="367"/>
      <c r="AC7614" s="367"/>
      <c r="AD7614" s="367"/>
      <c r="AE7614" s="367"/>
      <c r="AF7614" s="367"/>
      <c r="AG7614" s="367"/>
      <c r="AH7614" s="367"/>
      <c r="AI7614" s="367"/>
      <c r="AJ7614" s="367"/>
      <c r="AK7614" s="367"/>
      <c r="AL7614" s="367"/>
      <c r="AM7614" s="367"/>
      <c r="AN7614" s="367"/>
      <c r="AO7614" s="367"/>
      <c r="AP7614" s="367"/>
      <c r="AQ7614" s="367"/>
      <c r="AR7614" s="367"/>
      <c r="AS7614" s="367"/>
      <c r="AT7614" s="367"/>
    </row>
    <row r="7615" spans="2:46" ht="13.8">
      <c r="B7615" s="26">
        <v>96.833333333333897</v>
      </c>
      <c r="C7615" s="363">
        <v>2191.772027884007</v>
      </c>
      <c r="D7615" s="367">
        <v>2614.5000000000155</v>
      </c>
      <c r="E7615" s="367">
        <v>27023.255813953645</v>
      </c>
      <c r="F7615" s="367">
        <v>-1003913.4812883036</v>
      </c>
      <c r="G7615" s="367">
        <v>2614.5000000000155</v>
      </c>
      <c r="H7615" s="367">
        <v>145250</v>
      </c>
      <c r="I7615" s="384">
        <v>-12036482.938517822</v>
      </c>
      <c r="J7615" s="367">
        <v>2614.5</v>
      </c>
      <c r="K7615" s="367">
        <v>35212.121212121136</v>
      </c>
      <c r="L7615" s="384">
        <v>-387323.70581403637</v>
      </c>
      <c r="M7615" s="367">
        <v>2614.4999999999945</v>
      </c>
      <c r="N7615" s="367">
        <v>581</v>
      </c>
      <c r="O7615" s="384">
        <v>-11042.740835636523</v>
      </c>
      <c r="P7615" s="367">
        <v>37.910249999999998</v>
      </c>
      <c r="Q7615" s="367">
        <v>581</v>
      </c>
      <c r="R7615" s="384">
        <v>-817.66861729109235</v>
      </c>
      <c r="S7615" s="367">
        <v>36.603000000000002</v>
      </c>
      <c r="T7615" s="367">
        <v>20034.482758620659</v>
      </c>
      <c r="U7615" s="384">
        <v>-490321.74352157331</v>
      </c>
      <c r="V7615" s="367">
        <v>2614.4999999999959</v>
      </c>
      <c r="W7615" s="367">
        <v>968333.33333332546</v>
      </c>
      <c r="X7615" s="384">
        <v>352810.08370314498</v>
      </c>
      <c r="Y7615" s="386">
        <v>2614.4999999999786</v>
      </c>
      <c r="Z7615" s="367"/>
      <c r="AA7615" s="367"/>
      <c r="AB7615" s="367"/>
      <c r="AC7615" s="367"/>
      <c r="AD7615" s="367"/>
      <c r="AE7615" s="367"/>
      <c r="AF7615" s="367"/>
      <c r="AG7615" s="367"/>
      <c r="AH7615" s="367"/>
      <c r="AI7615" s="367"/>
      <c r="AJ7615" s="367"/>
      <c r="AK7615" s="367"/>
      <c r="AL7615" s="367"/>
      <c r="AM7615" s="367"/>
      <c r="AN7615" s="367"/>
      <c r="AO7615" s="367"/>
      <c r="AP7615" s="367"/>
      <c r="AQ7615" s="367"/>
      <c r="AR7615" s="367"/>
      <c r="AS7615" s="367"/>
      <c r="AT7615" s="367"/>
    </row>
    <row r="7616" spans="2:46" ht="13.8">
      <c r="B7616" s="26">
        <v>97.000000000000568</v>
      </c>
      <c r="C7616" s="363">
        <v>2195.5354982376357</v>
      </c>
      <c r="D7616" s="367">
        <v>2619.0000000000155</v>
      </c>
      <c r="E7616" s="367">
        <v>27069.767441860622</v>
      </c>
      <c r="F7616" s="367">
        <v>-1007505.022560626</v>
      </c>
      <c r="G7616" s="367">
        <v>2619.0000000000155</v>
      </c>
      <c r="H7616" s="367">
        <v>145500</v>
      </c>
      <c r="I7616" s="384">
        <v>-12079140.079143697</v>
      </c>
      <c r="J7616" s="367">
        <v>2619</v>
      </c>
      <c r="K7616" s="367">
        <v>35272.727272727199</v>
      </c>
      <c r="L7616" s="384">
        <v>-389416.88260601275</v>
      </c>
      <c r="M7616" s="367">
        <v>2618.999999999995</v>
      </c>
      <c r="N7616" s="367">
        <v>582</v>
      </c>
      <c r="O7616" s="384">
        <v>-11084.838944900548</v>
      </c>
      <c r="P7616" s="367">
        <v>37.975500000000004</v>
      </c>
      <c r="Q7616" s="367">
        <v>582</v>
      </c>
      <c r="R7616" s="384">
        <v>-829.9742170809709</v>
      </c>
      <c r="S7616" s="367">
        <v>36.666000000000004</v>
      </c>
      <c r="T7616" s="367">
        <v>20068.965517241348</v>
      </c>
      <c r="U7616" s="384">
        <v>-492611.70196025196</v>
      </c>
      <c r="V7616" s="367">
        <v>2618.9999999999959</v>
      </c>
      <c r="W7616" s="367">
        <v>969999.99999999208</v>
      </c>
      <c r="X7616" s="384">
        <v>353363.55747418199</v>
      </c>
      <c r="Y7616" s="386">
        <v>2618.9999999999782</v>
      </c>
      <c r="Z7616" s="367"/>
      <c r="AA7616" s="367"/>
      <c r="AB7616" s="367"/>
      <c r="AC7616" s="367"/>
      <c r="AD7616" s="367"/>
      <c r="AE7616" s="367"/>
      <c r="AF7616" s="367"/>
      <c r="AG7616" s="367"/>
      <c r="AH7616" s="367"/>
      <c r="AI7616" s="367"/>
      <c r="AJ7616" s="367"/>
      <c r="AK7616" s="367"/>
      <c r="AL7616" s="367"/>
      <c r="AM7616" s="367"/>
      <c r="AN7616" s="367"/>
      <c r="AO7616" s="367"/>
      <c r="AP7616" s="367"/>
      <c r="AQ7616" s="367"/>
      <c r="AR7616" s="367"/>
      <c r="AS7616" s="367"/>
      <c r="AT7616" s="367"/>
    </row>
    <row r="7617" spans="2:46" ht="13.8">
      <c r="B7617" s="26">
        <v>97.16666666666724</v>
      </c>
      <c r="C7617" s="363">
        <v>2199.2989378600782</v>
      </c>
      <c r="D7617" s="367">
        <v>2623.5000000000155</v>
      </c>
      <c r="E7617" s="367">
        <v>27116.279069767599</v>
      </c>
      <c r="F7617" s="367">
        <v>-1011102.9680773069</v>
      </c>
      <c r="G7617" s="367">
        <v>2623.5000000000155</v>
      </c>
      <c r="H7617" s="367">
        <v>145750</v>
      </c>
      <c r="I7617" s="384">
        <v>-12121872.615998169</v>
      </c>
      <c r="J7617" s="367">
        <v>2623.5</v>
      </c>
      <c r="K7617" s="367">
        <v>35333.333333333263</v>
      </c>
      <c r="L7617" s="384">
        <v>-391514.96155158302</v>
      </c>
      <c r="M7617" s="367">
        <v>2623.499999999995</v>
      </c>
      <c r="N7617" s="367">
        <v>583</v>
      </c>
      <c r="O7617" s="384">
        <v>-11127.016406984663</v>
      </c>
      <c r="P7617" s="367">
        <v>38.040749999999996</v>
      </c>
      <c r="Q7617" s="367">
        <v>583</v>
      </c>
      <c r="R7617" s="384">
        <v>-842.317267911302</v>
      </c>
      <c r="S7617" s="367">
        <v>36.728999999999999</v>
      </c>
      <c r="T7617" s="367">
        <v>20103.448275862036</v>
      </c>
      <c r="U7617" s="384">
        <v>-494906.62957820646</v>
      </c>
      <c r="V7617" s="367">
        <v>2623.4999999999959</v>
      </c>
      <c r="W7617" s="367">
        <v>971666.66666665871</v>
      </c>
      <c r="X7617" s="384">
        <v>353916.84645999433</v>
      </c>
      <c r="Y7617" s="386">
        <v>2623.4999999999782</v>
      </c>
      <c r="Z7617" s="367"/>
      <c r="AA7617" s="367"/>
      <c r="AB7617" s="367"/>
      <c r="AC7617" s="367"/>
      <c r="AD7617" s="367"/>
      <c r="AE7617" s="367"/>
      <c r="AF7617" s="367"/>
      <c r="AG7617" s="367"/>
      <c r="AH7617" s="367"/>
      <c r="AI7617" s="367"/>
      <c r="AJ7617" s="367"/>
      <c r="AK7617" s="367"/>
      <c r="AL7617" s="367"/>
      <c r="AM7617" s="367"/>
      <c r="AN7617" s="367"/>
      <c r="AO7617" s="367"/>
      <c r="AP7617" s="367"/>
      <c r="AQ7617" s="367"/>
      <c r="AR7617" s="367"/>
      <c r="AS7617" s="367"/>
      <c r="AT7617" s="367"/>
    </row>
    <row r="7618" spans="2:46" ht="13.8">
      <c r="B7618" s="26">
        <v>97.333333333333911</v>
      </c>
      <c r="C7618" s="363">
        <v>2203.0623467513346</v>
      </c>
      <c r="D7618" s="367">
        <v>2628.0000000000159</v>
      </c>
      <c r="E7618" s="367">
        <v>27162.790697674576</v>
      </c>
      <c r="F7618" s="367">
        <v>-1014707.3178383462</v>
      </c>
      <c r="G7618" s="367">
        <v>2628.0000000000155</v>
      </c>
      <c r="H7618" s="367">
        <v>146000</v>
      </c>
      <c r="I7618" s="384">
        <v>-12164680.549081236</v>
      </c>
      <c r="J7618" s="367">
        <v>2628</v>
      </c>
      <c r="K7618" s="367">
        <v>35393.939393939327</v>
      </c>
      <c r="L7618" s="384">
        <v>-393617.94265074789</v>
      </c>
      <c r="M7618" s="367">
        <v>2627.9999999999955</v>
      </c>
      <c r="N7618" s="367">
        <v>584</v>
      </c>
      <c r="O7618" s="384">
        <v>-11169.273221888881</v>
      </c>
      <c r="P7618" s="367">
        <v>38.106000000000002</v>
      </c>
      <c r="Q7618" s="367">
        <v>584</v>
      </c>
      <c r="R7618" s="384">
        <v>-854.69776978208756</v>
      </c>
      <c r="S7618" s="367">
        <v>36.791999999999994</v>
      </c>
      <c r="T7618" s="367">
        <v>20137.931034482724</v>
      </c>
      <c r="U7618" s="384">
        <v>-497206.52637543657</v>
      </c>
      <c r="V7618" s="367">
        <v>2627.9999999999955</v>
      </c>
      <c r="W7618" s="367">
        <v>973333.33333332534</v>
      </c>
      <c r="X7618" s="384">
        <v>354469.95066058199</v>
      </c>
      <c r="Y7618" s="386">
        <v>2627.9999999999782</v>
      </c>
      <c r="Z7618" s="367"/>
      <c r="AA7618" s="367"/>
      <c r="AB7618" s="367"/>
      <c r="AC7618" s="367"/>
      <c r="AD7618" s="367"/>
      <c r="AE7618" s="367"/>
      <c r="AF7618" s="367"/>
      <c r="AG7618" s="367"/>
      <c r="AH7618" s="367"/>
      <c r="AI7618" s="367"/>
      <c r="AJ7618" s="367"/>
      <c r="AK7618" s="367"/>
      <c r="AL7618" s="367"/>
      <c r="AM7618" s="367"/>
      <c r="AN7618" s="367"/>
      <c r="AO7618" s="367"/>
      <c r="AP7618" s="367"/>
      <c r="AQ7618" s="367"/>
      <c r="AR7618" s="367"/>
      <c r="AS7618" s="367"/>
      <c r="AT7618" s="367"/>
    </row>
    <row r="7619" spans="2:46" ht="13.8">
      <c r="B7619" s="26">
        <v>97.500000000000583</v>
      </c>
      <c r="C7619" s="363">
        <v>2206.825724911404</v>
      </c>
      <c r="D7619" s="367">
        <v>2632.5000000000159</v>
      </c>
      <c r="E7619" s="367">
        <v>27209.302325581553</v>
      </c>
      <c r="F7619" s="367">
        <v>-1018318.071843744</v>
      </c>
      <c r="G7619" s="367">
        <v>2632.5000000000155</v>
      </c>
      <c r="H7619" s="367">
        <v>146250</v>
      </c>
      <c r="I7619" s="384">
        <v>-12207563.878392901</v>
      </c>
      <c r="J7619" s="367">
        <v>2632.5</v>
      </c>
      <c r="K7619" s="367">
        <v>35454.54545454539</v>
      </c>
      <c r="L7619" s="384">
        <v>-395725.82590350666</v>
      </c>
      <c r="M7619" s="367">
        <v>2632.4999999999955</v>
      </c>
      <c r="N7619" s="367">
        <v>585</v>
      </c>
      <c r="O7619" s="384">
        <v>-11211.609389613197</v>
      </c>
      <c r="P7619" s="367">
        <v>38.171250000000001</v>
      </c>
      <c r="Q7619" s="367">
        <v>585</v>
      </c>
      <c r="R7619" s="384">
        <v>-867.11572269332862</v>
      </c>
      <c r="S7619" s="367">
        <v>36.854999999999997</v>
      </c>
      <c r="T7619" s="367">
        <v>20172.413793103413</v>
      </c>
      <c r="U7619" s="384">
        <v>-499511.39235194272</v>
      </c>
      <c r="V7619" s="367">
        <v>2632.4999999999955</v>
      </c>
      <c r="W7619" s="367">
        <v>974999.99999999197</v>
      </c>
      <c r="X7619" s="384">
        <v>355022.87007594487</v>
      </c>
      <c r="Y7619" s="386">
        <v>2632.4999999999782</v>
      </c>
      <c r="Z7619" s="367"/>
      <c r="AA7619" s="367"/>
      <c r="AB7619" s="367"/>
      <c r="AC7619" s="367"/>
      <c r="AD7619" s="367"/>
      <c r="AE7619" s="367"/>
      <c r="AF7619" s="367"/>
      <c r="AG7619" s="367"/>
      <c r="AH7619" s="367"/>
      <c r="AI7619" s="367"/>
      <c r="AJ7619" s="367"/>
      <c r="AK7619" s="367"/>
      <c r="AL7619" s="367"/>
      <c r="AM7619" s="367"/>
      <c r="AN7619" s="367"/>
      <c r="AO7619" s="367"/>
      <c r="AP7619" s="367"/>
      <c r="AQ7619" s="367"/>
      <c r="AR7619" s="367"/>
      <c r="AS7619" s="367"/>
      <c r="AT7619" s="367"/>
    </row>
    <row r="7620" spans="2:46" ht="13.8">
      <c r="B7620" s="26">
        <v>97.666666666667254</v>
      </c>
      <c r="C7620" s="363">
        <v>2210.5890723402872</v>
      </c>
      <c r="D7620" s="367">
        <v>2637.0000000000159</v>
      </c>
      <c r="E7620" s="367">
        <v>27255.81395348853</v>
      </c>
      <c r="F7620" s="367">
        <v>-1021935.2300935002</v>
      </c>
      <c r="G7620" s="367">
        <v>2637.0000000000155</v>
      </c>
      <c r="H7620" s="367">
        <v>146500</v>
      </c>
      <c r="I7620" s="384">
        <v>-12250522.603933165</v>
      </c>
      <c r="J7620" s="367">
        <v>2637</v>
      </c>
      <c r="K7620" s="367">
        <v>35515.151515151454</v>
      </c>
      <c r="L7620" s="384">
        <v>-397838.61130985979</v>
      </c>
      <c r="M7620" s="367">
        <v>2636.9999999999959</v>
      </c>
      <c r="N7620" s="367">
        <v>586</v>
      </c>
      <c r="O7620" s="384">
        <v>-11254.024910157608</v>
      </c>
      <c r="P7620" s="367">
        <v>38.236499999999999</v>
      </c>
      <c r="Q7620" s="367">
        <v>586</v>
      </c>
      <c r="R7620" s="384">
        <v>-879.57112664502381</v>
      </c>
      <c r="S7620" s="367">
        <v>36.917999999999999</v>
      </c>
      <c r="T7620" s="367">
        <v>20206.896551724101</v>
      </c>
      <c r="U7620" s="384">
        <v>-501821.22750772489</v>
      </c>
      <c r="V7620" s="367">
        <v>2636.9999999999955</v>
      </c>
      <c r="W7620" s="367">
        <v>976666.6666666586</v>
      </c>
      <c r="X7620" s="384">
        <v>355575.60470608296</v>
      </c>
      <c r="Y7620" s="386">
        <v>2636.9999999999777</v>
      </c>
      <c r="Z7620" s="367"/>
      <c r="AA7620" s="367"/>
      <c r="AB7620" s="367"/>
      <c r="AC7620" s="367"/>
      <c r="AD7620" s="367"/>
      <c r="AE7620" s="367"/>
      <c r="AF7620" s="367"/>
      <c r="AG7620" s="367"/>
      <c r="AH7620" s="367"/>
      <c r="AI7620" s="367"/>
      <c r="AJ7620" s="367"/>
      <c r="AK7620" s="367"/>
      <c r="AL7620" s="367"/>
      <c r="AM7620" s="367"/>
      <c r="AN7620" s="367"/>
      <c r="AO7620" s="367"/>
      <c r="AP7620" s="367"/>
      <c r="AQ7620" s="367"/>
      <c r="AR7620" s="367"/>
      <c r="AS7620" s="367"/>
      <c r="AT7620" s="367"/>
    </row>
    <row r="7621" spans="2:46" ht="13.8">
      <c r="B7621" s="26">
        <v>97.833333333333925</v>
      </c>
      <c r="C7621" s="363">
        <v>2214.3523890379834</v>
      </c>
      <c r="D7621" s="367">
        <v>2641.5000000000159</v>
      </c>
      <c r="E7621" s="367">
        <v>27302.325581395507</v>
      </c>
      <c r="F7621" s="367">
        <v>-1025558.792587615</v>
      </c>
      <c r="G7621" s="367">
        <v>2641.5000000000155</v>
      </c>
      <c r="H7621" s="367">
        <v>146750</v>
      </c>
      <c r="I7621" s="384">
        <v>-12293556.725702027</v>
      </c>
      <c r="J7621" s="367">
        <v>2641.5</v>
      </c>
      <c r="K7621" s="367">
        <v>35575.757575757518</v>
      </c>
      <c r="L7621" s="384">
        <v>-399956.29886980698</v>
      </c>
      <c r="M7621" s="367">
        <v>2641.4999999999959</v>
      </c>
      <c r="N7621" s="367">
        <v>587</v>
      </c>
      <c r="O7621" s="384">
        <v>-11296.519783522117</v>
      </c>
      <c r="P7621" s="367">
        <v>38.301749999999998</v>
      </c>
      <c r="Q7621" s="367">
        <v>587</v>
      </c>
      <c r="R7621" s="384">
        <v>-892.06398163717313</v>
      </c>
      <c r="S7621" s="367">
        <v>36.981000000000002</v>
      </c>
      <c r="T7621" s="367">
        <v>20241.37931034479</v>
      </c>
      <c r="U7621" s="384">
        <v>-504136.03184278263</v>
      </c>
      <c r="V7621" s="367">
        <v>2641.499999999995</v>
      </c>
      <c r="W7621" s="367">
        <v>978333.33333332522</v>
      </c>
      <c r="X7621" s="384">
        <v>356128.15455099638</v>
      </c>
      <c r="Y7621" s="386">
        <v>2641.4999999999777</v>
      </c>
      <c r="Z7621" s="367"/>
      <c r="AA7621" s="367"/>
      <c r="AB7621" s="367"/>
      <c r="AC7621" s="367"/>
      <c r="AD7621" s="367"/>
      <c r="AE7621" s="367"/>
      <c r="AF7621" s="367"/>
      <c r="AG7621" s="367"/>
      <c r="AH7621" s="367"/>
      <c r="AI7621" s="367"/>
      <c r="AJ7621" s="367"/>
      <c r="AK7621" s="367"/>
      <c r="AL7621" s="367"/>
      <c r="AM7621" s="367"/>
      <c r="AN7621" s="367"/>
      <c r="AO7621" s="367"/>
      <c r="AP7621" s="367"/>
      <c r="AQ7621" s="367"/>
      <c r="AR7621" s="367"/>
      <c r="AS7621" s="367"/>
      <c r="AT7621" s="367"/>
    </row>
    <row r="7622" spans="2:46" ht="13.8">
      <c r="B7622" s="26">
        <v>98.000000000000597</v>
      </c>
      <c r="C7622" s="363">
        <v>2218.1156750044943</v>
      </c>
      <c r="D7622" s="367">
        <v>2646.0000000000164</v>
      </c>
      <c r="E7622" s="367">
        <v>27348.837209302485</v>
      </c>
      <c r="F7622" s="367">
        <v>-1029188.7593260881</v>
      </c>
      <c r="G7622" s="367">
        <v>2646.0000000000155</v>
      </c>
      <c r="H7622" s="367">
        <v>147000</v>
      </c>
      <c r="I7622" s="384">
        <v>-12336666.243699484</v>
      </c>
      <c r="J7622" s="367">
        <v>2646</v>
      </c>
      <c r="K7622" s="367">
        <v>35636.363636363581</v>
      </c>
      <c r="L7622" s="384">
        <v>-402078.88858334854</v>
      </c>
      <c r="M7622" s="367">
        <v>2645.9999999999964</v>
      </c>
      <c r="N7622" s="367">
        <v>588</v>
      </c>
      <c r="O7622" s="384">
        <v>-11339.094009706727</v>
      </c>
      <c r="P7622" s="367">
        <v>38.367000000000004</v>
      </c>
      <c r="Q7622" s="367">
        <v>588</v>
      </c>
      <c r="R7622" s="384">
        <v>-904.59428766977521</v>
      </c>
      <c r="S7622" s="367">
        <v>37.043999999999997</v>
      </c>
      <c r="T7622" s="367">
        <v>20275.862068965478</v>
      </c>
      <c r="U7622" s="384">
        <v>-506455.80535711645</v>
      </c>
      <c r="V7622" s="367">
        <v>2645.999999999995</v>
      </c>
      <c r="W7622" s="367">
        <v>979999.99999999185</v>
      </c>
      <c r="X7622" s="384">
        <v>356680.51961068506</v>
      </c>
      <c r="Y7622" s="386">
        <v>2645.9999999999777</v>
      </c>
      <c r="Z7622" s="367"/>
      <c r="AA7622" s="367"/>
      <c r="AB7622" s="367"/>
      <c r="AC7622" s="367"/>
      <c r="AD7622" s="367"/>
      <c r="AE7622" s="367"/>
      <c r="AF7622" s="367"/>
      <c r="AG7622" s="367"/>
      <c r="AH7622" s="367"/>
      <c r="AI7622" s="367"/>
      <c r="AJ7622" s="367"/>
      <c r="AK7622" s="367"/>
      <c r="AL7622" s="367"/>
      <c r="AM7622" s="367"/>
      <c r="AN7622" s="367"/>
      <c r="AO7622" s="367"/>
      <c r="AP7622" s="367"/>
      <c r="AQ7622" s="367"/>
      <c r="AR7622" s="367"/>
      <c r="AS7622" s="367"/>
      <c r="AT7622" s="367"/>
    </row>
    <row r="7623" spans="2:46" ht="13.8">
      <c r="B7623" s="26">
        <v>98.166666666667268</v>
      </c>
      <c r="C7623" s="363">
        <v>2221.8789302398177</v>
      </c>
      <c r="D7623" s="367">
        <v>2650.5000000000164</v>
      </c>
      <c r="E7623" s="367">
        <v>27395.348837209462</v>
      </c>
      <c r="F7623" s="367">
        <v>-1032825.1303089198</v>
      </c>
      <c r="G7623" s="367">
        <v>2650.5000000000155</v>
      </c>
      <c r="H7623" s="367">
        <v>147250</v>
      </c>
      <c r="I7623" s="384">
        <v>-12379851.157925535</v>
      </c>
      <c r="J7623" s="367">
        <v>2650.5</v>
      </c>
      <c r="K7623" s="367">
        <v>35696.969696969645</v>
      </c>
      <c r="L7623" s="384">
        <v>-404206.38045048405</v>
      </c>
      <c r="M7623" s="367">
        <v>2650.4999999999964</v>
      </c>
      <c r="N7623" s="367">
        <v>589</v>
      </c>
      <c r="O7623" s="384">
        <v>-11381.747588711427</v>
      </c>
      <c r="P7623" s="367">
        <v>38.432249999999996</v>
      </c>
      <c r="Q7623" s="367">
        <v>589</v>
      </c>
      <c r="R7623" s="384">
        <v>-917.16204474283302</v>
      </c>
      <c r="S7623" s="367">
        <v>37.106999999999999</v>
      </c>
      <c r="T7623" s="367">
        <v>20310.344827586167</v>
      </c>
      <c r="U7623" s="384">
        <v>-508780.54805072618</v>
      </c>
      <c r="V7623" s="367">
        <v>2650.499999999995</v>
      </c>
      <c r="W7623" s="367">
        <v>981666.66666665848</v>
      </c>
      <c r="X7623" s="384">
        <v>357232.69988514896</v>
      </c>
      <c r="Y7623" s="386">
        <v>2650.4999999999777</v>
      </c>
      <c r="Z7623" s="367"/>
      <c r="AA7623" s="367"/>
      <c r="AB7623" s="367"/>
      <c r="AC7623" s="367"/>
      <c r="AD7623" s="367"/>
      <c r="AE7623" s="367"/>
      <c r="AF7623" s="367"/>
      <c r="AG7623" s="367"/>
      <c r="AH7623" s="367"/>
      <c r="AI7623" s="367"/>
      <c r="AJ7623" s="367"/>
      <c r="AK7623" s="367"/>
      <c r="AL7623" s="367"/>
      <c r="AM7623" s="367"/>
      <c r="AN7623" s="367"/>
      <c r="AO7623" s="367"/>
      <c r="AP7623" s="367"/>
      <c r="AQ7623" s="367"/>
      <c r="AR7623" s="367"/>
      <c r="AS7623" s="367"/>
      <c r="AT7623" s="367"/>
    </row>
    <row r="7624" spans="2:46" ht="13.8">
      <c r="B7624" s="26">
        <v>98.33333333333394</v>
      </c>
      <c r="C7624" s="363">
        <v>2225.6421547439545</v>
      </c>
      <c r="D7624" s="367">
        <v>2655.0000000000164</v>
      </c>
      <c r="E7624" s="367">
        <v>27441.860465116439</v>
      </c>
      <c r="F7624" s="367">
        <v>-1036467.9055361099</v>
      </c>
      <c r="G7624" s="367">
        <v>2655.0000000000155</v>
      </c>
      <c r="H7624" s="367">
        <v>147500</v>
      </c>
      <c r="I7624" s="384">
        <v>-12423111.468380187</v>
      </c>
      <c r="J7624" s="367">
        <v>2655</v>
      </c>
      <c r="K7624" s="367">
        <v>35757.575757575709</v>
      </c>
      <c r="L7624" s="384">
        <v>-406338.77447121375</v>
      </c>
      <c r="M7624" s="367">
        <v>2654.9999999999964</v>
      </c>
      <c r="N7624" s="367">
        <v>590</v>
      </c>
      <c r="O7624" s="384">
        <v>-11424.480520536237</v>
      </c>
      <c r="P7624" s="367">
        <v>38.497500000000002</v>
      </c>
      <c r="Q7624" s="367">
        <v>590</v>
      </c>
      <c r="R7624" s="384">
        <v>-929.76725285634473</v>
      </c>
      <c r="S7624" s="367">
        <v>37.17</v>
      </c>
      <c r="T7624" s="367">
        <v>20344.827586206855</v>
      </c>
      <c r="U7624" s="384">
        <v>-511110.25992361153</v>
      </c>
      <c r="V7624" s="367">
        <v>2654.9999999999945</v>
      </c>
      <c r="W7624" s="367">
        <v>983333.33333332511</v>
      </c>
      <c r="X7624" s="384">
        <v>357784.69537438831</v>
      </c>
      <c r="Y7624" s="386">
        <v>2654.9999999999777</v>
      </c>
      <c r="Z7624" s="367"/>
      <c r="AA7624" s="367"/>
      <c r="AB7624" s="367"/>
      <c r="AC7624" s="367"/>
      <c r="AD7624" s="367"/>
      <c r="AE7624" s="367"/>
      <c r="AF7624" s="367"/>
      <c r="AG7624" s="367"/>
      <c r="AH7624" s="367"/>
      <c r="AI7624" s="367"/>
      <c r="AJ7624" s="367"/>
      <c r="AK7624" s="367"/>
      <c r="AL7624" s="367"/>
      <c r="AM7624" s="367"/>
      <c r="AN7624" s="367"/>
      <c r="AO7624" s="367"/>
      <c r="AP7624" s="367"/>
      <c r="AQ7624" s="367"/>
      <c r="AR7624" s="367"/>
      <c r="AS7624" s="367"/>
      <c r="AT7624" s="367"/>
    </row>
    <row r="7625" spans="2:46" ht="13.8">
      <c r="B7625" s="26">
        <v>98.500000000000611</v>
      </c>
      <c r="C7625" s="363">
        <v>2229.4053485169056</v>
      </c>
      <c r="D7625" s="367">
        <v>2659.5000000000164</v>
      </c>
      <c r="E7625" s="367">
        <v>27488.372093023416</v>
      </c>
      <c r="F7625" s="367">
        <v>-1040117.0850076586</v>
      </c>
      <c r="G7625" s="367">
        <v>2659.5000000000155</v>
      </c>
      <c r="H7625" s="367">
        <v>147750</v>
      </c>
      <c r="I7625" s="384">
        <v>-12466447.175063435</v>
      </c>
      <c r="J7625" s="367">
        <v>2659.5</v>
      </c>
      <c r="K7625" s="367">
        <v>35818.181818181773</v>
      </c>
      <c r="L7625" s="384">
        <v>-408476.07064553793</v>
      </c>
      <c r="M7625" s="367">
        <v>2659.4999999999968</v>
      </c>
      <c r="N7625" s="367">
        <v>591</v>
      </c>
      <c r="O7625" s="384">
        <v>-11467.292805181136</v>
      </c>
      <c r="P7625" s="367">
        <v>38.562750000000001</v>
      </c>
      <c r="Q7625" s="367">
        <v>591</v>
      </c>
      <c r="R7625" s="384">
        <v>-942.40991201030943</v>
      </c>
      <c r="S7625" s="367">
        <v>37.232999999999997</v>
      </c>
      <c r="T7625" s="367">
        <v>20379.310344827543</v>
      </c>
      <c r="U7625" s="384">
        <v>-513444.94097577292</v>
      </c>
      <c r="V7625" s="367">
        <v>2659.4999999999945</v>
      </c>
      <c r="W7625" s="367">
        <v>984999.99999999173</v>
      </c>
      <c r="X7625" s="384">
        <v>358336.50607840269</v>
      </c>
      <c r="Y7625" s="386">
        <v>2659.4999999999773</v>
      </c>
      <c r="Z7625" s="367"/>
      <c r="AA7625" s="367"/>
      <c r="AB7625" s="367"/>
      <c r="AC7625" s="367"/>
      <c r="AD7625" s="367"/>
      <c r="AE7625" s="367"/>
      <c r="AF7625" s="367"/>
      <c r="AG7625" s="367"/>
      <c r="AH7625" s="367"/>
      <c r="AI7625" s="367"/>
      <c r="AJ7625" s="367"/>
      <c r="AK7625" s="367"/>
      <c r="AL7625" s="367"/>
      <c r="AM7625" s="367"/>
      <c r="AN7625" s="367"/>
      <c r="AO7625" s="367"/>
      <c r="AP7625" s="367"/>
      <c r="AQ7625" s="367"/>
      <c r="AR7625" s="367"/>
      <c r="AS7625" s="367"/>
      <c r="AT7625" s="367"/>
    </row>
    <row r="7626" spans="2:46" ht="13.8">
      <c r="B7626" s="26">
        <v>98.666666666667282</v>
      </c>
      <c r="C7626" s="363">
        <v>2233.1685115586706</v>
      </c>
      <c r="D7626" s="367">
        <v>2664.0000000000168</v>
      </c>
      <c r="E7626" s="367">
        <v>27534.883720930393</v>
      </c>
      <c r="F7626" s="367">
        <v>-1043772.668723566</v>
      </c>
      <c r="G7626" s="367">
        <v>2664.0000000000159</v>
      </c>
      <c r="H7626" s="367">
        <v>148000</v>
      </c>
      <c r="I7626" s="384">
        <v>-12509858.277975278</v>
      </c>
      <c r="J7626" s="367">
        <v>2664</v>
      </c>
      <c r="K7626" s="367">
        <v>35878.787878787836</v>
      </c>
      <c r="L7626" s="384">
        <v>-410618.26897345606</v>
      </c>
      <c r="M7626" s="367">
        <v>2663.9999999999968</v>
      </c>
      <c r="N7626" s="367">
        <v>592</v>
      </c>
      <c r="O7626" s="384">
        <v>-11510.184442646134</v>
      </c>
      <c r="P7626" s="367">
        <v>38.628</v>
      </c>
      <c r="Q7626" s="367">
        <v>592</v>
      </c>
      <c r="R7626" s="384">
        <v>-955.09002220472962</v>
      </c>
      <c r="S7626" s="367">
        <v>37.295999999999999</v>
      </c>
      <c r="T7626" s="367">
        <v>20413.793103448232</v>
      </c>
      <c r="U7626" s="384">
        <v>-515784.59120721027</v>
      </c>
      <c r="V7626" s="367">
        <v>2663.9999999999945</v>
      </c>
      <c r="W7626" s="367">
        <v>986666.66666665836</v>
      </c>
      <c r="X7626" s="384">
        <v>358888.13199719245</v>
      </c>
      <c r="Y7626" s="386">
        <v>2663.9999999999773</v>
      </c>
      <c r="Z7626" s="367"/>
      <c r="AA7626" s="367"/>
      <c r="AB7626" s="367"/>
      <c r="AC7626" s="367"/>
      <c r="AD7626" s="367"/>
      <c r="AE7626" s="367"/>
      <c r="AF7626" s="367"/>
      <c r="AG7626" s="367"/>
      <c r="AH7626" s="367"/>
      <c r="AI7626" s="367"/>
      <c r="AJ7626" s="367"/>
      <c r="AK7626" s="367"/>
      <c r="AL7626" s="367"/>
      <c r="AM7626" s="367"/>
      <c r="AN7626" s="367"/>
      <c r="AO7626" s="367"/>
      <c r="AP7626" s="367"/>
      <c r="AQ7626" s="367"/>
      <c r="AR7626" s="367"/>
      <c r="AS7626" s="367"/>
      <c r="AT7626" s="367"/>
    </row>
    <row r="7627" spans="2:46" ht="13.8">
      <c r="B7627" s="26">
        <v>98.833333333333954</v>
      </c>
      <c r="C7627" s="363">
        <v>2236.9316438692476</v>
      </c>
      <c r="D7627" s="367">
        <v>2668.5000000000168</v>
      </c>
      <c r="E7627" s="367">
        <v>27581.39534883737</v>
      </c>
      <c r="F7627" s="367">
        <v>-1047434.6566838315</v>
      </c>
      <c r="G7627" s="367">
        <v>2668.5000000000159</v>
      </c>
      <c r="H7627" s="367">
        <v>148250</v>
      </c>
      <c r="I7627" s="384">
        <v>-12553344.777115721</v>
      </c>
      <c r="J7627" s="367">
        <v>2668.5</v>
      </c>
      <c r="K7627" s="367">
        <v>35939.3939393939</v>
      </c>
      <c r="L7627" s="384">
        <v>-412765.36945496855</v>
      </c>
      <c r="M7627" s="367">
        <v>2668.4999999999973</v>
      </c>
      <c r="N7627" s="367">
        <v>593</v>
      </c>
      <c r="O7627" s="384">
        <v>-11553.155432931229</v>
      </c>
      <c r="P7627" s="367">
        <v>38.693249999999999</v>
      </c>
      <c r="Q7627" s="367">
        <v>593</v>
      </c>
      <c r="R7627" s="384">
        <v>-967.80758343960417</v>
      </c>
      <c r="S7627" s="367">
        <v>37.359000000000002</v>
      </c>
      <c r="T7627" s="367">
        <v>20448.27586206892</v>
      </c>
      <c r="U7627" s="384">
        <v>-518129.21061792318</v>
      </c>
      <c r="V7627" s="367">
        <v>2668.4999999999941</v>
      </c>
      <c r="W7627" s="367">
        <v>988333.33333332499</v>
      </c>
      <c r="X7627" s="384">
        <v>359439.57313075749</v>
      </c>
      <c r="Y7627" s="386">
        <v>2668.4999999999773</v>
      </c>
      <c r="Z7627" s="367"/>
      <c r="AA7627" s="367"/>
      <c r="AB7627" s="367"/>
      <c r="AC7627" s="367"/>
      <c r="AD7627" s="367"/>
      <c r="AE7627" s="367"/>
      <c r="AF7627" s="367"/>
      <c r="AG7627" s="367"/>
      <c r="AH7627" s="367"/>
      <c r="AI7627" s="367"/>
      <c r="AJ7627" s="367"/>
      <c r="AK7627" s="367"/>
      <c r="AL7627" s="367"/>
      <c r="AM7627" s="367"/>
      <c r="AN7627" s="367"/>
      <c r="AO7627" s="367"/>
      <c r="AP7627" s="367"/>
      <c r="AQ7627" s="367"/>
      <c r="AR7627" s="367"/>
      <c r="AS7627" s="367"/>
      <c r="AT7627" s="367"/>
    </row>
    <row r="7628" spans="2:46" ht="13.8">
      <c r="B7628" s="26">
        <v>99.000000000000625</v>
      </c>
      <c r="C7628" s="363">
        <v>2240.6947454486394</v>
      </c>
      <c r="D7628" s="367">
        <v>2673.0000000000168</v>
      </c>
      <c r="E7628" s="367">
        <v>27627.906976744347</v>
      </c>
      <c r="F7628" s="367">
        <v>-1051103.0488884556</v>
      </c>
      <c r="G7628" s="367">
        <v>2673.0000000000159</v>
      </c>
      <c r="H7628" s="367">
        <v>148500</v>
      </c>
      <c r="I7628" s="384">
        <v>-12596906.672484757</v>
      </c>
      <c r="J7628" s="367">
        <v>2673</v>
      </c>
      <c r="K7628" s="367">
        <v>35999.999999999964</v>
      </c>
      <c r="L7628" s="384">
        <v>-414917.37209007511</v>
      </c>
      <c r="M7628" s="367">
        <v>2672.9999999999973</v>
      </c>
      <c r="N7628" s="367">
        <v>594</v>
      </c>
      <c r="O7628" s="384">
        <v>-11596.205776036428</v>
      </c>
      <c r="P7628" s="367">
        <v>38.758500000000005</v>
      </c>
      <c r="Q7628" s="367">
        <v>594</v>
      </c>
      <c r="R7628" s="384">
        <v>-980.56259571493274</v>
      </c>
      <c r="S7628" s="367">
        <v>37.422000000000004</v>
      </c>
      <c r="T7628" s="367">
        <v>20482.758620689609</v>
      </c>
      <c r="U7628" s="384">
        <v>-520478.79920791229</v>
      </c>
      <c r="V7628" s="367">
        <v>2672.9999999999941</v>
      </c>
      <c r="W7628" s="367">
        <v>989999.99999999162</v>
      </c>
      <c r="X7628" s="384">
        <v>359990.82947909774</v>
      </c>
      <c r="Y7628" s="386">
        <v>2672.9999999999773</v>
      </c>
      <c r="Z7628" s="367"/>
      <c r="AA7628" s="367"/>
      <c r="AB7628" s="367"/>
      <c r="AC7628" s="367"/>
      <c r="AD7628" s="367"/>
      <c r="AE7628" s="367"/>
      <c r="AF7628" s="367"/>
      <c r="AG7628" s="367"/>
      <c r="AH7628" s="367"/>
      <c r="AI7628" s="367"/>
      <c r="AJ7628" s="367"/>
      <c r="AK7628" s="367"/>
      <c r="AL7628" s="367"/>
      <c r="AM7628" s="367"/>
      <c r="AN7628" s="367"/>
      <c r="AO7628" s="367"/>
      <c r="AP7628" s="367"/>
      <c r="AQ7628" s="367"/>
      <c r="AR7628" s="367"/>
      <c r="AS7628" s="367"/>
      <c r="AT7628" s="367"/>
    </row>
    <row r="7629" spans="2:46" ht="13.8">
      <c r="B7629" s="26">
        <v>99.166666666667297</v>
      </c>
      <c r="C7629" s="363">
        <v>2244.4578162968442</v>
      </c>
      <c r="D7629" s="367">
        <v>2677.5000000000168</v>
      </c>
      <c r="E7629" s="367">
        <v>27674.418604651324</v>
      </c>
      <c r="F7629" s="367">
        <v>-1054777.8453374382</v>
      </c>
      <c r="G7629" s="367">
        <v>2677.5000000000159</v>
      </c>
      <c r="H7629" s="367">
        <v>148750</v>
      </c>
      <c r="I7629" s="384">
        <v>-12640543.964082394</v>
      </c>
      <c r="J7629" s="367">
        <v>2677.5</v>
      </c>
      <c r="K7629" s="367">
        <v>36060.606060606027</v>
      </c>
      <c r="L7629" s="384">
        <v>-417074.27687877603</v>
      </c>
      <c r="M7629" s="367">
        <v>2677.4999999999977</v>
      </c>
      <c r="N7629" s="367">
        <v>595</v>
      </c>
      <c r="O7629" s="384">
        <v>-11639.335471961716</v>
      </c>
      <c r="P7629" s="367">
        <v>38.823749999999997</v>
      </c>
      <c r="Q7629" s="367">
        <v>595</v>
      </c>
      <c r="R7629" s="384">
        <v>-993.35505903071407</v>
      </c>
      <c r="S7629" s="367">
        <v>37.484999999999999</v>
      </c>
      <c r="T7629" s="367">
        <v>20517.241379310297</v>
      </c>
      <c r="U7629" s="384">
        <v>-522833.3569771772</v>
      </c>
      <c r="V7629" s="367">
        <v>2677.4999999999941</v>
      </c>
      <c r="W7629" s="367">
        <v>991666.66666665825</v>
      </c>
      <c r="X7629" s="384">
        <v>360541.90104221326</v>
      </c>
      <c r="Y7629" s="386">
        <v>2677.4999999999768</v>
      </c>
      <c r="Z7629" s="367"/>
      <c r="AA7629" s="367"/>
      <c r="AB7629" s="367"/>
      <c r="AC7629" s="367"/>
      <c r="AD7629" s="367"/>
      <c r="AE7629" s="367"/>
      <c r="AF7629" s="367"/>
      <c r="AG7629" s="367"/>
      <c r="AH7629" s="367"/>
      <c r="AI7629" s="367"/>
      <c r="AJ7629" s="367"/>
      <c r="AK7629" s="367"/>
      <c r="AL7629" s="367"/>
      <c r="AM7629" s="367"/>
      <c r="AN7629" s="367"/>
      <c r="AO7629" s="367"/>
      <c r="AP7629" s="367"/>
      <c r="AQ7629" s="367"/>
      <c r="AR7629" s="367"/>
      <c r="AS7629" s="367"/>
      <c r="AT7629" s="367"/>
    </row>
    <row r="7630" spans="2:46" ht="13.8">
      <c r="B7630" s="26">
        <v>99.333333333333968</v>
      </c>
      <c r="C7630" s="363">
        <v>2248.2208564138632</v>
      </c>
      <c r="D7630" s="367">
        <v>2682.0000000000173</v>
      </c>
      <c r="E7630" s="367">
        <v>27720.930232558301</v>
      </c>
      <c r="F7630" s="367">
        <v>-1058459.0460307789</v>
      </c>
      <c r="G7630" s="367">
        <v>2682.0000000000159</v>
      </c>
      <c r="H7630" s="367">
        <v>149000</v>
      </c>
      <c r="I7630" s="384">
        <v>-12684256.651908627</v>
      </c>
      <c r="J7630" s="367">
        <v>2682</v>
      </c>
      <c r="K7630" s="367">
        <v>36121.212121212091</v>
      </c>
      <c r="L7630" s="384">
        <v>-419236.0838210709</v>
      </c>
      <c r="M7630" s="367">
        <v>2681.9999999999977</v>
      </c>
      <c r="N7630" s="367">
        <v>596</v>
      </c>
      <c r="O7630" s="384">
        <v>-11682.544520707112</v>
      </c>
      <c r="P7630" s="367">
        <v>38.889000000000003</v>
      </c>
      <c r="Q7630" s="367">
        <v>596</v>
      </c>
      <c r="R7630" s="384">
        <v>-1006.184973386951</v>
      </c>
      <c r="S7630" s="367">
        <v>37.548000000000002</v>
      </c>
      <c r="T7630" s="367">
        <v>20551.724137930985</v>
      </c>
      <c r="U7630" s="384">
        <v>-525192.88392571756</v>
      </c>
      <c r="V7630" s="367">
        <v>2681.9999999999932</v>
      </c>
      <c r="W7630" s="367">
        <v>993333.33333332487</v>
      </c>
      <c r="X7630" s="384">
        <v>361092.7878201041</v>
      </c>
      <c r="Y7630" s="386">
        <v>2681.9999999999768</v>
      </c>
      <c r="Z7630" s="367"/>
      <c r="AA7630" s="367"/>
      <c r="AB7630" s="367"/>
      <c r="AC7630" s="367"/>
      <c r="AD7630" s="367"/>
      <c r="AE7630" s="367"/>
      <c r="AF7630" s="367"/>
      <c r="AG7630" s="367"/>
      <c r="AH7630" s="367"/>
      <c r="AI7630" s="367"/>
      <c r="AJ7630" s="367"/>
      <c r="AK7630" s="367"/>
      <c r="AL7630" s="367"/>
      <c r="AM7630" s="367"/>
      <c r="AN7630" s="367"/>
      <c r="AO7630" s="367"/>
      <c r="AP7630" s="367"/>
      <c r="AQ7630" s="367"/>
      <c r="AR7630" s="367"/>
      <c r="AS7630" s="367"/>
      <c r="AT7630" s="367"/>
    </row>
    <row r="7631" spans="2:46" ht="13.8">
      <c r="B7631" s="26">
        <v>99.500000000000639</v>
      </c>
      <c r="C7631" s="363">
        <v>2251.9838657996952</v>
      </c>
      <c r="D7631" s="367">
        <v>2686.5000000000173</v>
      </c>
      <c r="E7631" s="367">
        <v>27767.441860465278</v>
      </c>
      <c r="F7631" s="367">
        <v>-1062146.6509684785</v>
      </c>
      <c r="G7631" s="367">
        <v>2686.5000000000159</v>
      </c>
      <c r="H7631" s="367">
        <v>149250</v>
      </c>
      <c r="I7631" s="384">
        <v>-12728044.735963456</v>
      </c>
      <c r="J7631" s="367">
        <v>2686.5</v>
      </c>
      <c r="K7631" s="367">
        <v>36181.818181818155</v>
      </c>
      <c r="L7631" s="384">
        <v>-421402.7929169602</v>
      </c>
      <c r="M7631" s="367">
        <v>2686.4999999999982</v>
      </c>
      <c r="N7631" s="367">
        <v>597</v>
      </c>
      <c r="O7631" s="384">
        <v>-11725.832922272593</v>
      </c>
      <c r="P7631" s="367">
        <v>38.954249999999995</v>
      </c>
      <c r="Q7631" s="367">
        <v>597</v>
      </c>
      <c r="R7631" s="384">
        <v>-1019.0523387836407</v>
      </c>
      <c r="S7631" s="367">
        <v>37.610999999999997</v>
      </c>
      <c r="T7631" s="367">
        <v>20586.206896551674</v>
      </c>
      <c r="U7631" s="384">
        <v>-527557.38005353417</v>
      </c>
      <c r="V7631" s="367">
        <v>2686.4999999999932</v>
      </c>
      <c r="W7631" s="367">
        <v>994999.9999999915</v>
      </c>
      <c r="X7631" s="384">
        <v>361643.48981277016</v>
      </c>
      <c r="Y7631" s="386">
        <v>2686.4999999999768</v>
      </c>
      <c r="Z7631" s="367"/>
      <c r="AA7631" s="367"/>
      <c r="AB7631" s="367"/>
      <c r="AC7631" s="367"/>
      <c r="AD7631" s="367"/>
      <c r="AE7631" s="367"/>
      <c r="AF7631" s="367"/>
      <c r="AG7631" s="367"/>
      <c r="AH7631" s="367"/>
      <c r="AI7631" s="367"/>
      <c r="AJ7631" s="367"/>
      <c r="AK7631" s="367"/>
      <c r="AL7631" s="367"/>
      <c r="AM7631" s="367"/>
      <c r="AN7631" s="367"/>
      <c r="AO7631" s="367"/>
      <c r="AP7631" s="367"/>
      <c r="AQ7631" s="367"/>
      <c r="AR7631" s="367"/>
      <c r="AS7631" s="367"/>
      <c r="AT7631" s="367"/>
    </row>
    <row r="7632" spans="2:46" ht="13.8">
      <c r="B7632" s="26">
        <v>99.666666666667311</v>
      </c>
      <c r="C7632" s="363">
        <v>2255.746844454341</v>
      </c>
      <c r="D7632" s="367">
        <v>2691.0000000000173</v>
      </c>
      <c r="E7632" s="367">
        <v>27813.953488372255</v>
      </c>
      <c r="F7632" s="367">
        <v>-1065840.6601505361</v>
      </c>
      <c r="G7632" s="367">
        <v>2691.0000000000159</v>
      </c>
      <c r="H7632" s="367">
        <v>149500</v>
      </c>
      <c r="I7632" s="384">
        <v>-12771908.216246882</v>
      </c>
      <c r="J7632" s="367">
        <v>2691</v>
      </c>
      <c r="K7632" s="367">
        <v>36242.424242424218</v>
      </c>
      <c r="L7632" s="384">
        <v>-423574.40416644351</v>
      </c>
      <c r="M7632" s="367">
        <v>2690.9999999999982</v>
      </c>
      <c r="N7632" s="367">
        <v>598</v>
      </c>
      <c r="O7632" s="384">
        <v>-11769.200676658184</v>
      </c>
      <c r="P7632" s="367">
        <v>39.019500000000001</v>
      </c>
      <c r="Q7632" s="367">
        <v>598</v>
      </c>
      <c r="R7632" s="384">
        <v>-1031.957155220786</v>
      </c>
      <c r="S7632" s="367">
        <v>37.673999999999999</v>
      </c>
      <c r="T7632" s="367">
        <v>20620.689655172362</v>
      </c>
      <c r="U7632" s="384">
        <v>-529926.8453606267</v>
      </c>
      <c r="V7632" s="367">
        <v>2690.9999999999932</v>
      </c>
      <c r="W7632" s="367">
        <v>996666.66666665813</v>
      </c>
      <c r="X7632" s="384">
        <v>362194.00702021155</v>
      </c>
      <c r="Y7632" s="386">
        <v>2690.9999999999768</v>
      </c>
      <c r="Z7632" s="367"/>
      <c r="AA7632" s="367"/>
      <c r="AB7632" s="367"/>
      <c r="AC7632" s="367"/>
      <c r="AD7632" s="367"/>
      <c r="AE7632" s="367"/>
      <c r="AF7632" s="367"/>
      <c r="AG7632" s="367"/>
      <c r="AH7632" s="367"/>
      <c r="AI7632" s="367"/>
      <c r="AJ7632" s="367"/>
      <c r="AK7632" s="367"/>
      <c r="AL7632" s="367"/>
      <c r="AM7632" s="367"/>
      <c r="AN7632" s="367"/>
      <c r="AO7632" s="367"/>
      <c r="AP7632" s="367"/>
      <c r="AQ7632" s="367"/>
      <c r="AR7632" s="367"/>
      <c r="AS7632" s="367"/>
      <c r="AT7632" s="367"/>
    </row>
    <row r="7633" spans="2:46" ht="13.8">
      <c r="B7633" s="26">
        <v>99.833333333333982</v>
      </c>
      <c r="C7633" s="363">
        <v>2259.5097923777998</v>
      </c>
      <c r="D7633" s="367">
        <v>2695.5000000000173</v>
      </c>
      <c r="E7633" s="367">
        <v>27860.465116279232</v>
      </c>
      <c r="F7633" s="367">
        <v>-1069541.0735769528</v>
      </c>
      <c r="G7633" s="367">
        <v>2695.5000000000159</v>
      </c>
      <c r="H7633" s="367">
        <v>149750</v>
      </c>
      <c r="I7633" s="384">
        <v>-12815847.092758905</v>
      </c>
      <c r="J7633" s="367">
        <v>2695.5</v>
      </c>
      <c r="K7633" s="367">
        <v>36303.030303030282</v>
      </c>
      <c r="L7633" s="384">
        <v>-425750.91756952147</v>
      </c>
      <c r="M7633" s="367">
        <v>2695.4999999999991</v>
      </c>
      <c r="N7633" s="367">
        <v>599</v>
      </c>
      <c r="O7633" s="384">
        <v>-11812.647783863866</v>
      </c>
      <c r="P7633" s="367">
        <v>39.08475</v>
      </c>
      <c r="Q7633" s="367">
        <v>599</v>
      </c>
      <c r="R7633" s="384">
        <v>-1044.8994226983841</v>
      </c>
      <c r="S7633" s="367">
        <v>37.736999999999995</v>
      </c>
      <c r="T7633" s="367">
        <v>20655.172413793051</v>
      </c>
      <c r="U7633" s="384">
        <v>-532301.2798469949</v>
      </c>
      <c r="V7633" s="367">
        <v>2695.4999999999927</v>
      </c>
      <c r="W7633" s="367">
        <v>998333.33333332476</v>
      </c>
      <c r="X7633" s="384">
        <v>362744.33944242814</v>
      </c>
      <c r="Y7633" s="386">
        <v>2695.4999999999768</v>
      </c>
      <c r="Z7633" s="367"/>
      <c r="AA7633" s="367"/>
      <c r="AB7633" s="367"/>
      <c r="AC7633" s="367"/>
      <c r="AD7633" s="367"/>
      <c r="AE7633" s="367"/>
      <c r="AF7633" s="367"/>
      <c r="AG7633" s="367"/>
      <c r="AH7633" s="367"/>
      <c r="AI7633" s="367"/>
      <c r="AJ7633" s="367"/>
      <c r="AK7633" s="367"/>
      <c r="AL7633" s="367"/>
      <c r="AM7633" s="367"/>
      <c r="AN7633" s="367"/>
      <c r="AO7633" s="367"/>
      <c r="AP7633" s="367"/>
      <c r="AQ7633" s="367"/>
      <c r="AR7633" s="367"/>
      <c r="AS7633" s="367"/>
      <c r="AT7633" s="367"/>
    </row>
    <row r="7634" spans="2:46" ht="13.8">
      <c r="B7634" s="26">
        <v>100.00000000000065</v>
      </c>
      <c r="C7634" s="363">
        <v>2263.2727095700725</v>
      </c>
      <c r="D7634" s="367">
        <v>2700.0000000000177</v>
      </c>
      <c r="E7634" s="367">
        <v>27906.97674418621</v>
      </c>
      <c r="F7634" s="367">
        <v>-1073247.8912477274</v>
      </c>
      <c r="G7634" s="367">
        <v>2700.0000000000159</v>
      </c>
      <c r="H7634" s="367">
        <v>150000</v>
      </c>
      <c r="I7634" s="384">
        <v>-12859861.365499524</v>
      </c>
      <c r="J7634" s="367">
        <v>2700</v>
      </c>
      <c r="K7634" s="367">
        <v>36363.636363636346</v>
      </c>
      <c r="L7634" s="384">
        <v>-427932.33312619315</v>
      </c>
      <c r="M7634" s="367">
        <v>2699.9999999999991</v>
      </c>
      <c r="N7634" s="367">
        <v>600</v>
      </c>
      <c r="O7634" s="384">
        <v>-11856.174243889647</v>
      </c>
      <c r="P7634" s="367">
        <v>39.15</v>
      </c>
      <c r="Q7634" s="367">
        <v>600</v>
      </c>
      <c r="R7634" s="384">
        <v>-1057.8791412164376</v>
      </c>
      <c r="S7634" s="367">
        <v>37.799999999999997</v>
      </c>
      <c r="T7634" s="367">
        <v>20689.655172413739</v>
      </c>
      <c r="U7634" s="384">
        <v>-534680.68351263925</v>
      </c>
      <c r="V7634" s="367">
        <v>2699.9999999999927</v>
      </c>
      <c r="W7634" s="367">
        <v>999999.99999999139</v>
      </c>
      <c r="X7634" s="384">
        <v>363294.48707942007</v>
      </c>
      <c r="Y7634" s="386">
        <v>2699.9999999999764</v>
      </c>
      <c r="Z7634" s="367"/>
      <c r="AA7634" s="367"/>
      <c r="AB7634" s="367"/>
      <c r="AC7634" s="367"/>
      <c r="AD7634" s="367"/>
      <c r="AE7634" s="367"/>
      <c r="AF7634" s="367"/>
      <c r="AG7634" s="367"/>
      <c r="AH7634" s="367"/>
      <c r="AI7634" s="367"/>
      <c r="AJ7634" s="367"/>
      <c r="AK7634" s="367"/>
      <c r="AL7634" s="367"/>
      <c r="AM7634" s="367"/>
      <c r="AN7634" s="367"/>
      <c r="AO7634" s="367"/>
      <c r="AP7634" s="367"/>
      <c r="AQ7634" s="367"/>
      <c r="AR7634" s="367"/>
      <c r="AS7634" s="367"/>
      <c r="AT7634" s="367"/>
    </row>
    <row r="7635" spans="2:46" ht="13.8">
      <c r="B7635" s="26">
        <v>100.16666666666733</v>
      </c>
      <c r="C7635" s="363">
        <v>2267.035596031159</v>
      </c>
      <c r="D7635" s="367">
        <v>2704.5000000000177</v>
      </c>
      <c r="E7635" s="367">
        <v>27953.488372093187</v>
      </c>
      <c r="F7635" s="367">
        <v>-1076961.113162861</v>
      </c>
      <c r="G7635" s="367">
        <v>2704.5000000000159</v>
      </c>
      <c r="H7635" s="367">
        <v>150250</v>
      </c>
      <c r="I7635" s="384">
        <v>-12903951.034468742</v>
      </c>
      <c r="J7635" s="367">
        <v>2704.5</v>
      </c>
      <c r="K7635" s="367">
        <v>36424.242424242409</v>
      </c>
      <c r="L7635" s="384">
        <v>-430118.65083645907</v>
      </c>
      <c r="M7635" s="367">
        <v>2704.4999999999991</v>
      </c>
      <c r="N7635" s="367">
        <v>601</v>
      </c>
      <c r="O7635" s="384">
        <v>-11899.780056735526</v>
      </c>
      <c r="P7635" s="367">
        <v>39.215249999999997</v>
      </c>
      <c r="Q7635" s="367">
        <v>601</v>
      </c>
      <c r="R7635" s="384">
        <v>-1070.8963107749455</v>
      </c>
      <c r="S7635" s="367">
        <v>37.863</v>
      </c>
      <c r="T7635" s="367">
        <v>20724.137931034427</v>
      </c>
      <c r="U7635" s="384">
        <v>-537065.0563575594</v>
      </c>
      <c r="V7635" s="367">
        <v>2704.4999999999927</v>
      </c>
      <c r="W7635" s="367">
        <v>1001666.666666658</v>
      </c>
      <c r="X7635" s="384">
        <v>363844.44993118726</v>
      </c>
      <c r="Y7635" s="386">
        <v>2704.4999999999764</v>
      </c>
      <c r="Z7635" s="367"/>
      <c r="AA7635" s="367"/>
      <c r="AB7635" s="367"/>
      <c r="AC7635" s="367"/>
      <c r="AD7635" s="367"/>
      <c r="AE7635" s="367"/>
      <c r="AF7635" s="367"/>
      <c r="AG7635" s="367"/>
      <c r="AH7635" s="367"/>
      <c r="AI7635" s="367"/>
      <c r="AJ7635" s="367"/>
      <c r="AK7635" s="367"/>
      <c r="AL7635" s="367"/>
      <c r="AM7635" s="367"/>
      <c r="AN7635" s="367"/>
      <c r="AO7635" s="367"/>
      <c r="AP7635" s="367"/>
      <c r="AQ7635" s="367"/>
      <c r="AR7635" s="367"/>
      <c r="AS7635" s="367"/>
      <c r="AT7635" s="367"/>
    </row>
    <row r="7636" spans="2:46" ht="13.8">
      <c r="B7636" s="26">
        <v>100.333333333334</v>
      </c>
      <c r="C7636" s="363">
        <v>2270.7984517610589</v>
      </c>
      <c r="D7636" s="367">
        <v>2709.0000000000177</v>
      </c>
      <c r="E7636" s="367">
        <v>28000.000000000164</v>
      </c>
      <c r="F7636" s="367">
        <v>-1080680.7393223527</v>
      </c>
      <c r="G7636" s="367">
        <v>2709.0000000000159</v>
      </c>
      <c r="H7636" s="367">
        <v>150500</v>
      </c>
      <c r="I7636" s="384">
        <v>-12948116.099666556</v>
      </c>
      <c r="J7636" s="367">
        <v>2709</v>
      </c>
      <c r="K7636" s="367">
        <v>36484.848484848473</v>
      </c>
      <c r="L7636" s="384">
        <v>-432309.8707003193</v>
      </c>
      <c r="M7636" s="367">
        <v>2708.9999999999995</v>
      </c>
      <c r="N7636" s="367">
        <v>602</v>
      </c>
      <c r="O7636" s="384">
        <v>-11943.465222401508</v>
      </c>
      <c r="P7636" s="367">
        <v>39.280500000000004</v>
      </c>
      <c r="Q7636" s="367">
        <v>602</v>
      </c>
      <c r="R7636" s="384">
        <v>-1083.9509313739075</v>
      </c>
      <c r="S7636" s="367">
        <v>37.926000000000002</v>
      </c>
      <c r="T7636" s="367">
        <v>20758.620689655116</v>
      </c>
      <c r="U7636" s="384">
        <v>-539454.39838175511</v>
      </c>
      <c r="V7636" s="367">
        <v>2708.9999999999923</v>
      </c>
      <c r="W7636" s="367">
        <v>1003333.3333333246</v>
      </c>
      <c r="X7636" s="384">
        <v>364394.22799772967</v>
      </c>
      <c r="Y7636" s="386">
        <v>2708.9999999999764</v>
      </c>
      <c r="Z7636" s="367"/>
      <c r="AA7636" s="367"/>
      <c r="AB7636" s="367"/>
      <c r="AC7636" s="367"/>
      <c r="AD7636" s="367"/>
      <c r="AE7636" s="367"/>
      <c r="AF7636" s="367"/>
      <c r="AG7636" s="367"/>
      <c r="AH7636" s="367"/>
      <c r="AI7636" s="367"/>
      <c r="AJ7636" s="367"/>
      <c r="AK7636" s="367"/>
      <c r="AL7636" s="367"/>
      <c r="AM7636" s="367"/>
      <c r="AN7636" s="367"/>
      <c r="AO7636" s="367"/>
      <c r="AP7636" s="367"/>
      <c r="AQ7636" s="367"/>
      <c r="AR7636" s="367"/>
      <c r="AS7636" s="367"/>
      <c r="AT7636" s="367"/>
    </row>
    <row r="7637" spans="2:46" ht="13.8">
      <c r="B7637" s="26">
        <v>100.50000000000067</v>
      </c>
      <c r="C7637" s="363">
        <v>2274.5612767597718</v>
      </c>
      <c r="D7637" s="367">
        <v>2713.5000000000177</v>
      </c>
      <c r="E7637" s="367">
        <v>28046.511627907141</v>
      </c>
      <c r="F7637" s="367">
        <v>-1084406.7697262028</v>
      </c>
      <c r="G7637" s="367">
        <v>2713.5000000000159</v>
      </c>
      <c r="H7637" s="367">
        <v>150750</v>
      </c>
      <c r="I7637" s="384">
        <v>-12992356.561092969</v>
      </c>
      <c r="J7637" s="367">
        <v>2713.5</v>
      </c>
      <c r="K7637" s="367">
        <v>36545.454545454537</v>
      </c>
      <c r="L7637" s="384">
        <v>-434505.9927177736</v>
      </c>
      <c r="M7637" s="367">
        <v>2713.4999999999995</v>
      </c>
      <c r="N7637" s="367">
        <v>603</v>
      </c>
      <c r="O7637" s="384">
        <v>-11987.229740887577</v>
      </c>
      <c r="P7637" s="367">
        <v>39.345749999999995</v>
      </c>
      <c r="Q7637" s="367">
        <v>603</v>
      </c>
      <c r="R7637" s="384">
        <v>-1097.0430030133223</v>
      </c>
      <c r="S7637" s="367">
        <v>37.988999999999997</v>
      </c>
      <c r="T7637" s="367">
        <v>20793.103448275804</v>
      </c>
      <c r="U7637" s="384">
        <v>-541848.70958522696</v>
      </c>
      <c r="V7637" s="367">
        <v>2713.4999999999923</v>
      </c>
      <c r="W7637" s="367">
        <v>1004999.9999999913</v>
      </c>
      <c r="X7637" s="384">
        <v>364943.82127904741</v>
      </c>
      <c r="Y7637" s="386">
        <v>2713.4999999999764</v>
      </c>
      <c r="Z7637" s="367"/>
      <c r="AA7637" s="367"/>
      <c r="AB7637" s="367"/>
      <c r="AC7637" s="367"/>
      <c r="AD7637" s="367"/>
      <c r="AE7637" s="367"/>
      <c r="AF7637" s="367"/>
      <c r="AG7637" s="367"/>
      <c r="AH7637" s="367"/>
      <c r="AI7637" s="367"/>
      <c r="AJ7637" s="367"/>
      <c r="AK7637" s="367"/>
      <c r="AL7637" s="367"/>
      <c r="AM7637" s="367"/>
      <c r="AN7637" s="367"/>
      <c r="AO7637" s="367"/>
      <c r="AP7637" s="367"/>
      <c r="AQ7637" s="367"/>
      <c r="AR7637" s="367"/>
      <c r="AS7637" s="367"/>
      <c r="AT7637" s="367"/>
    </row>
    <row r="7638" spans="2:46" ht="13.8">
      <c r="B7638" s="26">
        <v>100.66666666666734</v>
      </c>
      <c r="C7638" s="363">
        <v>2278.3240710272989</v>
      </c>
      <c r="D7638" s="367">
        <v>2718.0000000000182</v>
      </c>
      <c r="E7638" s="367">
        <v>28093.023255814118</v>
      </c>
      <c r="F7638" s="367">
        <v>-1088139.2043744116</v>
      </c>
      <c r="G7638" s="367">
        <v>2718.0000000000159</v>
      </c>
      <c r="H7638" s="367">
        <v>151000</v>
      </c>
      <c r="I7638" s="384">
        <v>-13036672.418747976</v>
      </c>
      <c r="J7638" s="367">
        <v>2718</v>
      </c>
      <c r="K7638" s="367">
        <v>36606.060606060601</v>
      </c>
      <c r="L7638" s="384">
        <v>-436707.01688882225</v>
      </c>
      <c r="M7638" s="367">
        <v>2718</v>
      </c>
      <c r="N7638" s="367">
        <v>604</v>
      </c>
      <c r="O7638" s="384">
        <v>-12031.073612193753</v>
      </c>
      <c r="P7638" s="367">
        <v>39.411000000000001</v>
      </c>
      <c r="Q7638" s="367">
        <v>604</v>
      </c>
      <c r="R7638" s="384">
        <v>-1110.1725256931927</v>
      </c>
      <c r="S7638" s="367">
        <v>38.052</v>
      </c>
      <c r="T7638" s="367">
        <v>20827.586206896493</v>
      </c>
      <c r="U7638" s="384">
        <v>-544247.98996797472</v>
      </c>
      <c r="V7638" s="367">
        <v>2717.9999999999923</v>
      </c>
      <c r="W7638" s="367">
        <v>1006666.6666666579</v>
      </c>
      <c r="X7638" s="384">
        <v>365493.22977514035</v>
      </c>
      <c r="Y7638" s="386">
        <v>2717.9999999999764</v>
      </c>
      <c r="Z7638" s="367"/>
      <c r="AA7638" s="367"/>
      <c r="AB7638" s="367"/>
      <c r="AC7638" s="367"/>
      <c r="AD7638" s="367"/>
      <c r="AE7638" s="367"/>
      <c r="AF7638" s="367"/>
      <c r="AG7638" s="367"/>
      <c r="AH7638" s="367"/>
      <c r="AI7638" s="367"/>
      <c r="AJ7638" s="367"/>
      <c r="AK7638" s="367"/>
      <c r="AL7638" s="367"/>
      <c r="AM7638" s="367"/>
      <c r="AN7638" s="367"/>
      <c r="AO7638" s="367"/>
      <c r="AP7638" s="367"/>
      <c r="AQ7638" s="367"/>
      <c r="AR7638" s="367"/>
      <c r="AS7638" s="367"/>
      <c r="AT7638" s="367"/>
    </row>
    <row r="7639" spans="2:46" ht="13.8">
      <c r="B7639" s="26">
        <v>100.83333333333401</v>
      </c>
      <c r="C7639" s="363">
        <v>2282.0868345636391</v>
      </c>
      <c r="D7639" s="367">
        <v>2722.5000000000182</v>
      </c>
      <c r="E7639" s="367">
        <v>28139.534883721095</v>
      </c>
      <c r="F7639" s="367">
        <v>-1091878.0432669788</v>
      </c>
      <c r="G7639" s="367">
        <v>2722.5000000000159</v>
      </c>
      <c r="H7639" s="367">
        <v>151250</v>
      </c>
      <c r="I7639" s="384">
        <v>-13081063.67263158</v>
      </c>
      <c r="J7639" s="367">
        <v>2722.5</v>
      </c>
      <c r="K7639" s="367">
        <v>36666.666666666664</v>
      </c>
      <c r="L7639" s="384">
        <v>-438912.94321346493</v>
      </c>
      <c r="M7639" s="367">
        <v>2722.5</v>
      </c>
      <c r="N7639" s="367">
        <v>605</v>
      </c>
      <c r="O7639" s="384">
        <v>-12074.996836320026</v>
      </c>
      <c r="P7639" s="367">
        <v>39.47625</v>
      </c>
      <c r="Q7639" s="367">
        <v>605</v>
      </c>
      <c r="R7639" s="384">
        <v>-1123.3394994135172</v>
      </c>
      <c r="S7639" s="367">
        <v>38.115000000000002</v>
      </c>
      <c r="T7639" s="367">
        <v>20862.068965517181</v>
      </c>
      <c r="U7639" s="384">
        <v>-546652.23952999816</v>
      </c>
      <c r="V7639" s="367">
        <v>2722.4999999999918</v>
      </c>
      <c r="W7639" s="367">
        <v>1008333.3333333245</v>
      </c>
      <c r="X7639" s="384">
        <v>366042.45348600857</v>
      </c>
      <c r="Y7639" s="386">
        <v>2722.4999999999759</v>
      </c>
      <c r="Z7639" s="367"/>
      <c r="AA7639" s="367"/>
      <c r="AB7639" s="367"/>
      <c r="AC7639" s="367"/>
      <c r="AD7639" s="367"/>
      <c r="AE7639" s="367"/>
      <c r="AF7639" s="367"/>
      <c r="AG7639" s="367"/>
      <c r="AH7639" s="367"/>
      <c r="AI7639" s="367"/>
      <c r="AJ7639" s="367"/>
      <c r="AK7639" s="367"/>
      <c r="AL7639" s="367"/>
      <c r="AM7639" s="367"/>
      <c r="AN7639" s="367"/>
      <c r="AO7639" s="367"/>
      <c r="AP7639" s="367"/>
      <c r="AQ7639" s="367"/>
      <c r="AR7639" s="367"/>
      <c r="AS7639" s="367"/>
      <c r="AT7639" s="367"/>
    </row>
    <row r="7640" spans="2:46" ht="13.8">
      <c r="B7640" s="26">
        <v>101.00000000000068</v>
      </c>
      <c r="C7640" s="363">
        <v>2285.8495673687935</v>
      </c>
      <c r="D7640" s="367">
        <v>2727.0000000000182</v>
      </c>
      <c r="E7640" s="367">
        <v>28186.046511628072</v>
      </c>
      <c r="F7640" s="367">
        <v>-1095623.2864039044</v>
      </c>
      <c r="G7640" s="367">
        <v>2727.0000000000159</v>
      </c>
      <c r="H7640" s="367">
        <v>151500</v>
      </c>
      <c r="I7640" s="384">
        <v>-13125530.322743783</v>
      </c>
      <c r="J7640" s="367">
        <v>2727</v>
      </c>
      <c r="K7640" s="367">
        <v>36727.272727272728</v>
      </c>
      <c r="L7640" s="384">
        <v>-441123.77169170202</v>
      </c>
      <c r="M7640" s="367">
        <v>2727.0000000000005</v>
      </c>
      <c r="N7640" s="367">
        <v>606</v>
      </c>
      <c r="O7640" s="384">
        <v>-12118.999413266392</v>
      </c>
      <c r="P7640" s="367">
        <v>39.541499999999999</v>
      </c>
      <c r="Q7640" s="367">
        <v>606</v>
      </c>
      <c r="R7640" s="384">
        <v>-1136.5439241742961</v>
      </c>
      <c r="S7640" s="367">
        <v>38.178000000000004</v>
      </c>
      <c r="T7640" s="367">
        <v>20896.551724137869</v>
      </c>
      <c r="U7640" s="384">
        <v>-549061.45827129763</v>
      </c>
      <c r="V7640" s="367">
        <v>2726.9999999999918</v>
      </c>
      <c r="W7640" s="367">
        <v>1009999.9999999912</v>
      </c>
      <c r="X7640" s="384">
        <v>366591.49241165206</v>
      </c>
      <c r="Y7640" s="386">
        <v>2726.9999999999759</v>
      </c>
      <c r="Z7640" s="367"/>
      <c r="AA7640" s="367"/>
      <c r="AB7640" s="367"/>
      <c r="AC7640" s="367"/>
      <c r="AD7640" s="367"/>
      <c r="AE7640" s="367"/>
      <c r="AF7640" s="367"/>
      <c r="AG7640" s="367"/>
      <c r="AH7640" s="367"/>
      <c r="AI7640" s="367"/>
      <c r="AJ7640" s="367"/>
      <c r="AK7640" s="367"/>
      <c r="AL7640" s="367"/>
      <c r="AM7640" s="367"/>
      <c r="AN7640" s="367"/>
      <c r="AO7640" s="367"/>
      <c r="AP7640" s="367"/>
      <c r="AQ7640" s="367"/>
      <c r="AR7640" s="367"/>
      <c r="AS7640" s="367"/>
      <c r="AT7640" s="367"/>
    </row>
    <row r="7641" spans="2:46" ht="13.8">
      <c r="B7641" s="26">
        <v>101.16666666666735</v>
      </c>
      <c r="C7641" s="363">
        <v>2289.6122694427604</v>
      </c>
      <c r="D7641" s="367">
        <v>2731.5000000000182</v>
      </c>
      <c r="E7641" s="367">
        <v>28232.558139535049</v>
      </c>
      <c r="F7641" s="367">
        <v>-1099374.9337851885</v>
      </c>
      <c r="G7641" s="367">
        <v>2731.5000000000159</v>
      </c>
      <c r="H7641" s="367">
        <v>151750</v>
      </c>
      <c r="I7641" s="384">
        <v>-13170072.369084582</v>
      </c>
      <c r="J7641" s="367">
        <v>2731.5</v>
      </c>
      <c r="K7641" s="367">
        <v>36787.878787878792</v>
      </c>
      <c r="L7641" s="384">
        <v>-443339.50232353306</v>
      </c>
      <c r="M7641" s="367">
        <v>2731.5000000000005</v>
      </c>
      <c r="N7641" s="367">
        <v>607</v>
      </c>
      <c r="O7641" s="384">
        <v>-12163.08134303286</v>
      </c>
      <c r="P7641" s="367">
        <v>39.606749999999998</v>
      </c>
      <c r="Q7641" s="367">
        <v>607</v>
      </c>
      <c r="R7641" s="384">
        <v>-1149.7857999755274</v>
      </c>
      <c r="S7641" s="367">
        <v>38.241</v>
      </c>
      <c r="T7641" s="367">
        <v>20931.034482758558</v>
      </c>
      <c r="U7641" s="384">
        <v>-551475.64619187301</v>
      </c>
      <c r="V7641" s="367">
        <v>2731.4999999999918</v>
      </c>
      <c r="W7641" s="367">
        <v>1011666.6666666578</v>
      </c>
      <c r="X7641" s="384">
        <v>367140.34655207093</v>
      </c>
      <c r="Y7641" s="386">
        <v>2731.4999999999759</v>
      </c>
      <c r="Z7641" s="367"/>
      <c r="AA7641" s="367"/>
      <c r="AB7641" s="367"/>
      <c r="AC7641" s="367"/>
      <c r="AD7641" s="367"/>
      <c r="AE7641" s="367"/>
      <c r="AF7641" s="367"/>
      <c r="AG7641" s="367"/>
      <c r="AH7641" s="367"/>
      <c r="AI7641" s="367"/>
      <c r="AJ7641" s="367"/>
      <c r="AK7641" s="367"/>
      <c r="AL7641" s="367"/>
      <c r="AM7641" s="367"/>
      <c r="AN7641" s="367"/>
      <c r="AO7641" s="367"/>
      <c r="AP7641" s="367"/>
      <c r="AQ7641" s="367"/>
      <c r="AR7641" s="367"/>
      <c r="AS7641" s="367"/>
      <c r="AT7641" s="367"/>
    </row>
    <row r="7642" spans="2:46" ht="13.8">
      <c r="B7642" s="26">
        <v>101.33333333333402</v>
      </c>
      <c r="C7642" s="363">
        <v>2293.3749407855425</v>
      </c>
      <c r="D7642" s="367">
        <v>2736.0000000000191</v>
      </c>
      <c r="E7642" s="367">
        <v>28279.069767442026</v>
      </c>
      <c r="F7642" s="367">
        <v>-1103132.9854108312</v>
      </c>
      <c r="G7642" s="367">
        <v>2736.0000000000159</v>
      </c>
      <c r="H7642" s="367">
        <v>152000</v>
      </c>
      <c r="I7642" s="384">
        <v>-13214689.811653977</v>
      </c>
      <c r="J7642" s="367">
        <v>2736</v>
      </c>
      <c r="K7642" s="367">
        <v>36848.484848484855</v>
      </c>
      <c r="L7642" s="384">
        <v>-445560.13510895846</v>
      </c>
      <c r="M7642" s="367">
        <v>2736.0000000000009</v>
      </c>
      <c r="N7642" s="367">
        <v>608</v>
      </c>
      <c r="O7642" s="384">
        <v>-12207.242625619427</v>
      </c>
      <c r="P7642" s="367">
        <v>39.672000000000004</v>
      </c>
      <c r="Q7642" s="367">
        <v>608</v>
      </c>
      <c r="R7642" s="384">
        <v>-1163.0651268172144</v>
      </c>
      <c r="S7642" s="367">
        <v>38.304000000000002</v>
      </c>
      <c r="T7642" s="367">
        <v>20965.517241379246</v>
      </c>
      <c r="U7642" s="384">
        <v>-553894.80329172395</v>
      </c>
      <c r="V7642" s="367">
        <v>2735.9999999999914</v>
      </c>
      <c r="W7642" s="367">
        <v>1013333.3333333244</v>
      </c>
      <c r="X7642" s="384">
        <v>367689.01590726495</v>
      </c>
      <c r="Y7642" s="386">
        <v>2735.9999999999759</v>
      </c>
      <c r="Z7642" s="367"/>
      <c r="AA7642" s="367"/>
      <c r="AB7642" s="367"/>
      <c r="AC7642" s="367"/>
      <c r="AD7642" s="367"/>
      <c r="AE7642" s="367"/>
      <c r="AF7642" s="367"/>
      <c r="AG7642" s="367"/>
      <c r="AH7642" s="367"/>
      <c r="AI7642" s="367"/>
      <c r="AJ7642" s="367"/>
      <c r="AK7642" s="367"/>
      <c r="AL7642" s="367"/>
      <c r="AM7642" s="367"/>
      <c r="AN7642" s="367"/>
      <c r="AO7642" s="367"/>
      <c r="AP7642" s="367"/>
      <c r="AQ7642" s="367"/>
      <c r="AR7642" s="367"/>
      <c r="AS7642" s="367"/>
      <c r="AT7642" s="367"/>
    </row>
    <row r="7643" spans="2:46" ht="13.8">
      <c r="B7643" s="26">
        <v>101.5000000000007</v>
      </c>
      <c r="C7643" s="363">
        <v>2297.1375813971372</v>
      </c>
      <c r="D7643" s="367">
        <v>2740.5000000000191</v>
      </c>
      <c r="E7643" s="367">
        <v>28325.581395349003</v>
      </c>
      <c r="F7643" s="367">
        <v>-1106897.4412808327</v>
      </c>
      <c r="G7643" s="367">
        <v>2740.5000000000164</v>
      </c>
      <c r="H7643" s="367">
        <v>152250</v>
      </c>
      <c r="I7643" s="384">
        <v>-13259382.650451969</v>
      </c>
      <c r="J7643" s="367">
        <v>2740.5</v>
      </c>
      <c r="K7643" s="367">
        <v>36909.090909090919</v>
      </c>
      <c r="L7643" s="384">
        <v>-447785.670047978</v>
      </c>
      <c r="M7643" s="367">
        <v>2740.5000000000009</v>
      </c>
      <c r="N7643" s="367">
        <v>609</v>
      </c>
      <c r="O7643" s="384">
        <v>-12251.483261026082</v>
      </c>
      <c r="P7643" s="367">
        <v>39.737249999999996</v>
      </c>
      <c r="Q7643" s="367">
        <v>609</v>
      </c>
      <c r="R7643" s="384">
        <v>-1176.3819046993558</v>
      </c>
      <c r="S7643" s="367">
        <v>38.367000000000004</v>
      </c>
      <c r="T7643" s="367">
        <v>20999.999999999935</v>
      </c>
      <c r="U7643" s="384">
        <v>-556318.92957085103</v>
      </c>
      <c r="V7643" s="367">
        <v>2740.4999999999914</v>
      </c>
      <c r="W7643" s="367">
        <v>1014999.999999991</v>
      </c>
      <c r="X7643" s="384">
        <v>368237.50047723419</v>
      </c>
      <c r="Y7643" s="386">
        <v>2740.4999999999754</v>
      </c>
      <c r="Z7643" s="367"/>
      <c r="AA7643" s="367"/>
      <c r="AB7643" s="367"/>
      <c r="AC7643" s="367"/>
      <c r="AD7643" s="367"/>
      <c r="AE7643" s="367"/>
      <c r="AF7643" s="367"/>
      <c r="AG7643" s="367"/>
      <c r="AH7643" s="367"/>
      <c r="AI7643" s="367"/>
      <c r="AJ7643" s="367"/>
      <c r="AK7643" s="367"/>
      <c r="AL7643" s="367"/>
      <c r="AM7643" s="367"/>
      <c r="AN7643" s="367"/>
      <c r="AO7643" s="367"/>
      <c r="AP7643" s="367"/>
      <c r="AQ7643" s="367"/>
      <c r="AR7643" s="367"/>
      <c r="AS7643" s="367"/>
      <c r="AT7643" s="367"/>
    </row>
    <row r="7644" spans="2:46" ht="13.8">
      <c r="B7644" s="26">
        <v>101.66666666666737</v>
      </c>
      <c r="C7644" s="363">
        <v>2300.9001912775448</v>
      </c>
      <c r="D7644" s="367">
        <v>2745.0000000000191</v>
      </c>
      <c r="E7644" s="367">
        <v>28372.09302325598</v>
      </c>
      <c r="F7644" s="367">
        <v>-1110668.301395192</v>
      </c>
      <c r="G7644" s="367">
        <v>2745.0000000000164</v>
      </c>
      <c r="H7644" s="367">
        <v>152500</v>
      </c>
      <c r="I7644" s="384">
        <v>-13304150.885478558</v>
      </c>
      <c r="J7644" s="367">
        <v>2745</v>
      </c>
      <c r="K7644" s="367">
        <v>36969.696969696983</v>
      </c>
      <c r="L7644" s="384">
        <v>-450016.1071405916</v>
      </c>
      <c r="M7644" s="367">
        <v>2745.0000000000009</v>
      </c>
      <c r="N7644" s="367">
        <v>610</v>
      </c>
      <c r="O7644" s="384">
        <v>-12295.803249252849</v>
      </c>
      <c r="P7644" s="367">
        <v>39.802500000000002</v>
      </c>
      <c r="Q7644" s="367">
        <v>610</v>
      </c>
      <c r="R7644" s="384">
        <v>-1189.7361336219496</v>
      </c>
      <c r="S7644" s="367">
        <v>38.43</v>
      </c>
      <c r="T7644" s="367">
        <v>21034.482758620623</v>
      </c>
      <c r="U7644" s="384">
        <v>-558748.02502925415</v>
      </c>
      <c r="V7644" s="367">
        <v>2744.9999999999914</v>
      </c>
      <c r="W7644" s="367">
        <v>1016666.6666666577</v>
      </c>
      <c r="X7644" s="384">
        <v>368785.80026197887</v>
      </c>
      <c r="Y7644" s="386">
        <v>2744.9999999999754</v>
      </c>
      <c r="Z7644" s="367"/>
      <c r="AA7644" s="367"/>
      <c r="AB7644" s="367"/>
      <c r="AC7644" s="367"/>
      <c r="AD7644" s="367"/>
      <c r="AE7644" s="367"/>
      <c r="AF7644" s="367"/>
      <c r="AG7644" s="367"/>
      <c r="AH7644" s="367"/>
      <c r="AI7644" s="367"/>
      <c r="AJ7644" s="367"/>
      <c r="AK7644" s="367"/>
      <c r="AL7644" s="367"/>
      <c r="AM7644" s="367"/>
      <c r="AN7644" s="367"/>
      <c r="AO7644" s="367"/>
      <c r="AP7644" s="367"/>
      <c r="AQ7644" s="367"/>
      <c r="AR7644" s="367"/>
      <c r="AS7644" s="367"/>
      <c r="AT7644" s="367"/>
    </row>
    <row r="7645" spans="2:46" ht="13.8">
      <c r="B7645" s="26">
        <v>101.83333333333404</v>
      </c>
      <c r="C7645" s="363">
        <v>2304.6627704267662</v>
      </c>
      <c r="D7645" s="367">
        <v>2749.5000000000191</v>
      </c>
      <c r="E7645" s="367">
        <v>28418.604651162957</v>
      </c>
      <c r="F7645" s="367">
        <v>-1114445.5657539105</v>
      </c>
      <c r="G7645" s="367">
        <v>2749.5000000000164</v>
      </c>
      <c r="H7645" s="367">
        <v>152750</v>
      </c>
      <c r="I7645" s="384">
        <v>-13348994.516733745</v>
      </c>
      <c r="J7645" s="367">
        <v>2749.5</v>
      </c>
      <c r="K7645" s="367">
        <v>37030.303030303046</v>
      </c>
      <c r="L7645" s="384">
        <v>-452251.44638679962</v>
      </c>
      <c r="M7645" s="367">
        <v>2749.5000000000014</v>
      </c>
      <c r="N7645" s="367">
        <v>611</v>
      </c>
      <c r="O7645" s="384">
        <v>-12340.202590299699</v>
      </c>
      <c r="P7645" s="367">
        <v>39.867749999999994</v>
      </c>
      <c r="Q7645" s="367">
        <v>611</v>
      </c>
      <c r="R7645" s="384">
        <v>-1203.1278135849977</v>
      </c>
      <c r="S7645" s="367">
        <v>38.492999999999995</v>
      </c>
      <c r="T7645" s="367">
        <v>21068.965517241311</v>
      </c>
      <c r="U7645" s="384">
        <v>-561182.0896669327</v>
      </c>
      <c r="V7645" s="367">
        <v>2749.4999999999909</v>
      </c>
      <c r="W7645" s="367">
        <v>1018333.3333333243</v>
      </c>
      <c r="X7645" s="384">
        <v>369333.91526149871</v>
      </c>
      <c r="Y7645" s="386">
        <v>2749.4999999999754</v>
      </c>
      <c r="Z7645" s="367"/>
      <c r="AA7645" s="367"/>
      <c r="AB7645" s="367"/>
      <c r="AC7645" s="367"/>
      <c r="AD7645" s="367"/>
      <c r="AE7645" s="367"/>
      <c r="AF7645" s="367"/>
      <c r="AG7645" s="367"/>
      <c r="AH7645" s="367"/>
      <c r="AI7645" s="367"/>
      <c r="AJ7645" s="367"/>
      <c r="AK7645" s="367"/>
      <c r="AL7645" s="367"/>
      <c r="AM7645" s="367"/>
      <c r="AN7645" s="367"/>
      <c r="AO7645" s="367"/>
      <c r="AP7645" s="367"/>
      <c r="AQ7645" s="367"/>
      <c r="AR7645" s="367"/>
      <c r="AS7645" s="367"/>
      <c r="AT7645" s="367"/>
    </row>
    <row r="7646" spans="2:46" ht="13.8">
      <c r="B7646" s="26">
        <v>102.00000000000071</v>
      </c>
      <c r="C7646" s="363">
        <v>2308.425318844802</v>
      </c>
      <c r="D7646" s="367">
        <v>2754.0000000000196</v>
      </c>
      <c r="E7646" s="367">
        <v>28465.116279069935</v>
      </c>
      <c r="F7646" s="367">
        <v>-1118229.2343569868</v>
      </c>
      <c r="G7646" s="367">
        <v>2754.0000000000164</v>
      </c>
      <c r="H7646" s="367">
        <v>153000</v>
      </c>
      <c r="I7646" s="384">
        <v>-13393913.544217531</v>
      </c>
      <c r="J7646" s="367">
        <v>2754</v>
      </c>
      <c r="K7646" s="367">
        <v>37090.90909090911</v>
      </c>
      <c r="L7646" s="384">
        <v>-454491.68778660172</v>
      </c>
      <c r="M7646" s="367">
        <v>2754.0000000000014</v>
      </c>
      <c r="N7646" s="367">
        <v>612</v>
      </c>
      <c r="O7646" s="384">
        <v>-12384.68128416666</v>
      </c>
      <c r="P7646" s="367">
        <v>39.933</v>
      </c>
      <c r="Q7646" s="367">
        <v>612</v>
      </c>
      <c r="R7646" s="384">
        <v>-1216.5569445885017</v>
      </c>
      <c r="S7646" s="367">
        <v>38.555999999999997</v>
      </c>
      <c r="T7646" s="367">
        <v>21103.448275862</v>
      </c>
      <c r="U7646" s="384">
        <v>-563621.12348388741</v>
      </c>
      <c r="V7646" s="367">
        <v>2753.9999999999909</v>
      </c>
      <c r="W7646" s="367">
        <v>1019999.9999999909</v>
      </c>
      <c r="X7646" s="384">
        <v>369881.84547579382</v>
      </c>
      <c r="Y7646" s="386">
        <v>2753.9999999999754</v>
      </c>
      <c r="Z7646" s="367"/>
      <c r="AA7646" s="367"/>
      <c r="AB7646" s="367"/>
      <c r="AC7646" s="367"/>
      <c r="AD7646" s="367"/>
      <c r="AE7646" s="367"/>
      <c r="AF7646" s="367"/>
      <c r="AG7646" s="367"/>
      <c r="AH7646" s="367"/>
      <c r="AI7646" s="367"/>
      <c r="AJ7646" s="367"/>
      <c r="AK7646" s="367"/>
      <c r="AL7646" s="367"/>
      <c r="AM7646" s="367"/>
      <c r="AN7646" s="367"/>
      <c r="AO7646" s="367"/>
      <c r="AP7646" s="367"/>
      <c r="AQ7646" s="367"/>
      <c r="AR7646" s="367"/>
      <c r="AS7646" s="367"/>
      <c r="AT7646" s="367"/>
    </row>
    <row r="7647" spans="2:46" ht="13.8">
      <c r="B7647" s="26">
        <v>102.16666666666738</v>
      </c>
      <c r="C7647" s="363">
        <v>2312.1878365316506</v>
      </c>
      <c r="D7647" s="367">
        <v>2758.5000000000196</v>
      </c>
      <c r="E7647" s="367">
        <v>28511.627906976912</v>
      </c>
      <c r="F7647" s="367">
        <v>-1122019.3072044218</v>
      </c>
      <c r="G7647" s="367">
        <v>2758.5000000000164</v>
      </c>
      <c r="H7647" s="367">
        <v>153250</v>
      </c>
      <c r="I7647" s="384">
        <v>-13438907.967929911</v>
      </c>
      <c r="J7647" s="367">
        <v>2758.5</v>
      </c>
      <c r="K7647" s="367">
        <v>37151.515151515174</v>
      </c>
      <c r="L7647" s="384">
        <v>-456736.83133999817</v>
      </c>
      <c r="M7647" s="367">
        <v>2758.5000000000018</v>
      </c>
      <c r="N7647" s="367">
        <v>613</v>
      </c>
      <c r="O7647" s="384">
        <v>-12429.239330853716</v>
      </c>
      <c r="P7647" s="367">
        <v>39.998250000000006</v>
      </c>
      <c r="Q7647" s="367">
        <v>613</v>
      </c>
      <c r="R7647" s="384">
        <v>-1230.0235266324596</v>
      </c>
      <c r="S7647" s="367">
        <v>38.619</v>
      </c>
      <c r="T7647" s="367">
        <v>21137.931034482688</v>
      </c>
      <c r="U7647" s="384">
        <v>-566065.12648011802</v>
      </c>
      <c r="V7647" s="367">
        <v>2758.4999999999909</v>
      </c>
      <c r="W7647" s="367">
        <v>1021666.6666666575</v>
      </c>
      <c r="X7647" s="384">
        <v>370429.59090486425</v>
      </c>
      <c r="Y7647" s="386">
        <v>2758.4999999999754</v>
      </c>
      <c r="Z7647" s="367"/>
      <c r="AA7647" s="367"/>
      <c r="AB7647" s="367"/>
      <c r="AC7647" s="367"/>
      <c r="AD7647" s="367"/>
      <c r="AE7647" s="367"/>
      <c r="AF7647" s="367"/>
      <c r="AG7647" s="367"/>
      <c r="AH7647" s="367"/>
      <c r="AI7647" s="367"/>
      <c r="AJ7647" s="367"/>
      <c r="AK7647" s="367"/>
      <c r="AL7647" s="367"/>
      <c r="AM7647" s="367"/>
      <c r="AN7647" s="367"/>
      <c r="AO7647" s="367"/>
      <c r="AP7647" s="367"/>
      <c r="AQ7647" s="367"/>
      <c r="AR7647" s="367"/>
      <c r="AS7647" s="367"/>
      <c r="AT7647" s="367"/>
    </row>
    <row r="7648" spans="2:46" ht="13.8">
      <c r="B7648" s="26">
        <v>102.33333333333405</v>
      </c>
      <c r="C7648" s="363">
        <v>2315.9503234873127</v>
      </c>
      <c r="D7648" s="367">
        <v>2763.0000000000196</v>
      </c>
      <c r="E7648" s="367">
        <v>28558.139534883889</v>
      </c>
      <c r="F7648" s="367">
        <v>-1125815.784296215</v>
      </c>
      <c r="G7648" s="367">
        <v>2763.0000000000164</v>
      </c>
      <c r="H7648" s="367">
        <v>153500</v>
      </c>
      <c r="I7648" s="384">
        <v>-13483977.787870888</v>
      </c>
      <c r="J7648" s="367">
        <v>2763</v>
      </c>
      <c r="K7648" s="367">
        <v>37212.121212121237</v>
      </c>
      <c r="L7648" s="384">
        <v>-458986.87704698852</v>
      </c>
      <c r="M7648" s="367">
        <v>2763.0000000000018</v>
      </c>
      <c r="N7648" s="367">
        <v>614</v>
      </c>
      <c r="O7648" s="384">
        <v>-12473.876730360862</v>
      </c>
      <c r="P7648" s="367">
        <v>40.063499999999998</v>
      </c>
      <c r="Q7648" s="367">
        <v>614</v>
      </c>
      <c r="R7648" s="384">
        <v>-1243.5275597168702</v>
      </c>
      <c r="S7648" s="367">
        <v>38.681999999999995</v>
      </c>
      <c r="T7648" s="367">
        <v>21172.413793103377</v>
      </c>
      <c r="U7648" s="384">
        <v>-568514.0986556242</v>
      </c>
      <c r="V7648" s="367">
        <v>2762.9999999999905</v>
      </c>
      <c r="W7648" s="367">
        <v>1023333.3333333242</v>
      </c>
      <c r="X7648" s="384">
        <v>370977.15154870984</v>
      </c>
      <c r="Y7648" s="386">
        <v>2762.999999999975</v>
      </c>
      <c r="Z7648" s="367"/>
      <c r="AA7648" s="367"/>
      <c r="AB7648" s="367"/>
      <c r="AC7648" s="367"/>
      <c r="AD7648" s="367"/>
      <c r="AE7648" s="367"/>
      <c r="AF7648" s="367"/>
      <c r="AG7648" s="367"/>
      <c r="AH7648" s="367"/>
      <c r="AI7648" s="367"/>
      <c r="AJ7648" s="367"/>
      <c r="AK7648" s="367"/>
      <c r="AL7648" s="367"/>
      <c r="AM7648" s="367"/>
      <c r="AN7648" s="367"/>
      <c r="AO7648" s="367"/>
      <c r="AP7648" s="367"/>
      <c r="AQ7648" s="367"/>
      <c r="AR7648" s="367"/>
      <c r="AS7648" s="367"/>
      <c r="AT7648" s="367"/>
    </row>
    <row r="7649" spans="2:46" ht="13.8">
      <c r="B7649" s="26">
        <v>102.50000000000072</v>
      </c>
      <c r="C7649" s="363">
        <v>2319.7127797117887</v>
      </c>
      <c r="D7649" s="367">
        <v>2767.5000000000196</v>
      </c>
      <c r="E7649" s="367">
        <v>28604.651162790866</v>
      </c>
      <c r="F7649" s="367">
        <v>-1129618.6656323669</v>
      </c>
      <c r="G7649" s="367">
        <v>2767.5000000000164</v>
      </c>
      <c r="H7649" s="367">
        <v>153750</v>
      </c>
      <c r="I7649" s="384">
        <v>-13529123.004040461</v>
      </c>
      <c r="J7649" s="367">
        <v>2767.5</v>
      </c>
      <c r="K7649" s="367">
        <v>37272.727272727301</v>
      </c>
      <c r="L7649" s="384">
        <v>-461241.82490757341</v>
      </c>
      <c r="M7649" s="367">
        <v>2767.5000000000023</v>
      </c>
      <c r="N7649" s="367">
        <v>615</v>
      </c>
      <c r="O7649" s="384">
        <v>-12518.593482688115</v>
      </c>
      <c r="P7649" s="367">
        <v>40.128750000000004</v>
      </c>
      <c r="Q7649" s="367">
        <v>615</v>
      </c>
      <c r="R7649" s="384">
        <v>-1257.0690438417364</v>
      </c>
      <c r="S7649" s="367">
        <v>38.744999999999997</v>
      </c>
      <c r="T7649" s="367">
        <v>21206.896551724065</v>
      </c>
      <c r="U7649" s="384">
        <v>-570968.04001040664</v>
      </c>
      <c r="V7649" s="367">
        <v>2767.4999999999905</v>
      </c>
      <c r="W7649" s="367">
        <v>1024999.9999999908</v>
      </c>
      <c r="X7649" s="384">
        <v>371524.52740733075</v>
      </c>
      <c r="Y7649" s="386">
        <v>2767.499999999975</v>
      </c>
      <c r="Z7649" s="367"/>
      <c r="AA7649" s="367"/>
      <c r="AB7649" s="367"/>
      <c r="AC7649" s="367"/>
      <c r="AD7649" s="367"/>
      <c r="AE7649" s="367"/>
      <c r="AF7649" s="367"/>
      <c r="AG7649" s="367"/>
      <c r="AH7649" s="367"/>
      <c r="AI7649" s="367"/>
      <c r="AJ7649" s="367"/>
      <c r="AK7649" s="367"/>
      <c r="AL7649" s="367"/>
      <c r="AM7649" s="367"/>
      <c r="AN7649" s="367"/>
      <c r="AO7649" s="367"/>
      <c r="AP7649" s="367"/>
      <c r="AQ7649" s="367"/>
      <c r="AR7649" s="367"/>
      <c r="AS7649" s="367"/>
      <c r="AT7649" s="367"/>
    </row>
    <row r="7650" spans="2:46" ht="13.8">
      <c r="B7650" s="26">
        <v>102.6666666666674</v>
      </c>
      <c r="C7650" s="363">
        <v>2323.4752052050781</v>
      </c>
      <c r="D7650" s="367">
        <v>2772.00000000002</v>
      </c>
      <c r="E7650" s="367">
        <v>28651.162790697843</v>
      </c>
      <c r="F7650" s="367">
        <v>-1133427.9512128774</v>
      </c>
      <c r="G7650" s="367">
        <v>2772.0000000000164</v>
      </c>
      <c r="H7650" s="367">
        <v>154000</v>
      </c>
      <c r="I7650" s="384">
        <v>-13574343.616438633</v>
      </c>
      <c r="J7650" s="367">
        <v>2772</v>
      </c>
      <c r="K7650" s="367">
        <v>37333.333333333365</v>
      </c>
      <c r="L7650" s="384">
        <v>-463501.67492175219</v>
      </c>
      <c r="M7650" s="367">
        <v>2772.0000000000023</v>
      </c>
      <c r="N7650" s="367">
        <v>616</v>
      </c>
      <c r="O7650" s="384">
        <v>-12563.389587835461</v>
      </c>
      <c r="P7650" s="367">
        <v>40.194000000000003</v>
      </c>
      <c r="Q7650" s="367">
        <v>616</v>
      </c>
      <c r="R7650" s="384">
        <v>-1270.6479790070571</v>
      </c>
      <c r="S7650" s="367">
        <v>38.808</v>
      </c>
      <c r="T7650" s="367">
        <v>21241.379310344753</v>
      </c>
      <c r="U7650" s="384">
        <v>-573426.95054446487</v>
      </c>
      <c r="V7650" s="367">
        <v>2771.9999999999905</v>
      </c>
      <c r="W7650" s="367">
        <v>1026666.6666666574</v>
      </c>
      <c r="X7650" s="384">
        <v>372071.71848072694</v>
      </c>
      <c r="Y7650" s="386">
        <v>2771.999999999975</v>
      </c>
      <c r="Z7650" s="367"/>
      <c r="AA7650" s="367"/>
      <c r="AB7650" s="367"/>
      <c r="AC7650" s="367"/>
      <c r="AD7650" s="367"/>
      <c r="AE7650" s="367"/>
      <c r="AF7650" s="367"/>
      <c r="AG7650" s="367"/>
      <c r="AH7650" s="367"/>
      <c r="AI7650" s="367"/>
      <c r="AJ7650" s="367"/>
      <c r="AK7650" s="367"/>
      <c r="AL7650" s="367"/>
      <c r="AM7650" s="367"/>
      <c r="AN7650" s="367"/>
      <c r="AO7650" s="367"/>
      <c r="AP7650" s="367"/>
      <c r="AQ7650" s="367"/>
      <c r="AR7650" s="367"/>
      <c r="AS7650" s="367"/>
      <c r="AT7650" s="367"/>
    </row>
    <row r="7651" spans="2:46" ht="13.8">
      <c r="B7651" s="26">
        <v>102.83333333333407</v>
      </c>
      <c r="C7651" s="363">
        <v>2327.2375999671813</v>
      </c>
      <c r="D7651" s="367">
        <v>2776.50000000002</v>
      </c>
      <c r="E7651" s="367">
        <v>28697.67441860482</v>
      </c>
      <c r="F7651" s="367">
        <v>-1137243.6410377463</v>
      </c>
      <c r="G7651" s="367">
        <v>2776.5000000000164</v>
      </c>
      <c r="H7651" s="367">
        <v>154250</v>
      </c>
      <c r="I7651" s="384">
        <v>-13619639.625065401</v>
      </c>
      <c r="J7651" s="367">
        <v>2776.5</v>
      </c>
      <c r="K7651" s="367">
        <v>37393.939393939429</v>
      </c>
      <c r="L7651" s="384">
        <v>-465766.42708952568</v>
      </c>
      <c r="M7651" s="367">
        <v>2776.5000000000032</v>
      </c>
      <c r="N7651" s="367">
        <v>617</v>
      </c>
      <c r="O7651" s="384">
        <v>-12608.265045802906</v>
      </c>
      <c r="P7651" s="367">
        <v>40.259250000000002</v>
      </c>
      <c r="Q7651" s="367">
        <v>617</v>
      </c>
      <c r="R7651" s="384">
        <v>-1284.2643652128318</v>
      </c>
      <c r="S7651" s="367">
        <v>38.871000000000002</v>
      </c>
      <c r="T7651" s="367">
        <v>21275.862068965442</v>
      </c>
      <c r="U7651" s="384">
        <v>-575890.83025779855</v>
      </c>
      <c r="V7651" s="367">
        <v>2776.49999999999</v>
      </c>
      <c r="W7651" s="367">
        <v>1028333.3333333241</v>
      </c>
      <c r="X7651" s="384">
        <v>372618.72476889839</v>
      </c>
      <c r="Y7651" s="386">
        <v>2776.499999999975</v>
      </c>
      <c r="Z7651" s="367"/>
      <c r="AA7651" s="367"/>
      <c r="AB7651" s="367"/>
      <c r="AC7651" s="367"/>
      <c r="AD7651" s="367"/>
      <c r="AE7651" s="367"/>
      <c r="AF7651" s="367"/>
      <c r="AG7651" s="367"/>
      <c r="AH7651" s="367"/>
      <c r="AI7651" s="367"/>
      <c r="AJ7651" s="367"/>
      <c r="AK7651" s="367"/>
      <c r="AL7651" s="367"/>
      <c r="AM7651" s="367"/>
      <c r="AN7651" s="367"/>
      <c r="AO7651" s="367"/>
      <c r="AP7651" s="367"/>
      <c r="AQ7651" s="367"/>
      <c r="AR7651" s="367"/>
      <c r="AS7651" s="367"/>
      <c r="AT7651" s="367"/>
    </row>
    <row r="7652" spans="2:46" ht="13.8">
      <c r="B7652" s="26">
        <v>103.00000000000074</v>
      </c>
      <c r="C7652" s="363">
        <v>2330.9999639980974</v>
      </c>
      <c r="D7652" s="367">
        <v>2781.00000000002</v>
      </c>
      <c r="E7652" s="367">
        <v>28744.186046511797</v>
      </c>
      <c r="F7652" s="367">
        <v>-1141065.7351069734</v>
      </c>
      <c r="G7652" s="367">
        <v>2781.0000000000164</v>
      </c>
      <c r="H7652" s="367">
        <v>154500</v>
      </c>
      <c r="I7652" s="384">
        <v>-13665011.029920766</v>
      </c>
      <c r="J7652" s="367">
        <v>2781</v>
      </c>
      <c r="K7652" s="367">
        <v>37454.545454545492</v>
      </c>
      <c r="L7652" s="384">
        <v>-468036.08141089277</v>
      </c>
      <c r="M7652" s="367">
        <v>2781.0000000000032</v>
      </c>
      <c r="N7652" s="367">
        <v>618</v>
      </c>
      <c r="O7652" s="384">
        <v>-12653.219856590447</v>
      </c>
      <c r="P7652" s="367">
        <v>40.3245</v>
      </c>
      <c r="Q7652" s="367">
        <v>618</v>
      </c>
      <c r="R7652" s="384">
        <v>-1297.9182024590591</v>
      </c>
      <c r="S7652" s="367">
        <v>38.933999999999997</v>
      </c>
      <c r="T7652" s="367">
        <v>21310.34482758613</v>
      </c>
      <c r="U7652" s="384">
        <v>-578359.6791504086</v>
      </c>
      <c r="V7652" s="367">
        <v>2780.99999999999</v>
      </c>
      <c r="W7652" s="367">
        <v>1029999.9999999907</v>
      </c>
      <c r="X7652" s="384">
        <v>373165.54627184506</v>
      </c>
      <c r="Y7652" s="386">
        <v>2780.9999999999745</v>
      </c>
      <c r="Z7652" s="367"/>
      <c r="AA7652" s="367"/>
      <c r="AB7652" s="367"/>
      <c r="AC7652" s="367"/>
      <c r="AD7652" s="367"/>
      <c r="AE7652" s="367"/>
      <c r="AF7652" s="367"/>
      <c r="AG7652" s="367"/>
      <c r="AH7652" s="367"/>
      <c r="AI7652" s="367"/>
      <c r="AJ7652" s="367"/>
      <c r="AK7652" s="367"/>
      <c r="AL7652" s="367"/>
      <c r="AM7652" s="367"/>
      <c r="AN7652" s="367"/>
      <c r="AO7652" s="367"/>
      <c r="AP7652" s="367"/>
      <c r="AQ7652" s="367"/>
      <c r="AR7652" s="367"/>
      <c r="AS7652" s="367"/>
      <c r="AT7652" s="367"/>
    </row>
    <row r="7653" spans="2:46" ht="13.8">
      <c r="B7653" s="26">
        <v>103.16666666666741</v>
      </c>
      <c r="C7653" s="363">
        <v>2334.762297297827</v>
      </c>
      <c r="D7653" s="367">
        <v>2785.50000000002</v>
      </c>
      <c r="E7653" s="367">
        <v>28790.697674418774</v>
      </c>
      <c r="F7653" s="367">
        <v>-1144894.2334205592</v>
      </c>
      <c r="G7653" s="367">
        <v>2785.5000000000164</v>
      </c>
      <c r="H7653" s="367">
        <v>154750</v>
      </c>
      <c r="I7653" s="384">
        <v>-13710457.831004729</v>
      </c>
      <c r="J7653" s="367">
        <v>2785.5</v>
      </c>
      <c r="K7653" s="367">
        <v>37515.151515151556</v>
      </c>
      <c r="L7653" s="384">
        <v>-470310.63788585452</v>
      </c>
      <c r="M7653" s="367">
        <v>2785.5000000000036</v>
      </c>
      <c r="N7653" s="367">
        <v>619</v>
      </c>
      <c r="O7653" s="384">
        <v>-12698.25402019809</v>
      </c>
      <c r="P7653" s="367">
        <v>40.389750000000006</v>
      </c>
      <c r="Q7653" s="367">
        <v>619</v>
      </c>
      <c r="R7653" s="384">
        <v>-1311.6094907457423</v>
      </c>
      <c r="S7653" s="367">
        <v>38.997</v>
      </c>
      <c r="T7653" s="367">
        <v>21344.827586206819</v>
      </c>
      <c r="U7653" s="384">
        <v>-580833.49722229433</v>
      </c>
      <c r="V7653" s="367">
        <v>2785.49999999999</v>
      </c>
      <c r="W7653" s="367">
        <v>1031666.6666666573</v>
      </c>
      <c r="X7653" s="384">
        <v>373712.18298956705</v>
      </c>
      <c r="Y7653" s="386">
        <v>2785.4999999999745</v>
      </c>
      <c r="Z7653" s="367"/>
      <c r="AA7653" s="367"/>
      <c r="AB7653" s="367"/>
      <c r="AC7653" s="367"/>
      <c r="AD7653" s="367"/>
      <c r="AE7653" s="367"/>
      <c r="AF7653" s="367"/>
      <c r="AG7653" s="367"/>
      <c r="AH7653" s="367"/>
      <c r="AI7653" s="367"/>
      <c r="AJ7653" s="367"/>
      <c r="AK7653" s="367"/>
      <c r="AL7653" s="367"/>
      <c r="AM7653" s="367"/>
      <c r="AN7653" s="367"/>
      <c r="AO7653" s="367"/>
      <c r="AP7653" s="367"/>
      <c r="AQ7653" s="367"/>
      <c r="AR7653" s="367"/>
      <c r="AS7653" s="367"/>
      <c r="AT7653" s="367"/>
    </row>
    <row r="7654" spans="2:46" ht="13.8">
      <c r="B7654" s="26">
        <v>103.33333333333408</v>
      </c>
      <c r="C7654" s="363">
        <v>2338.5245998663709</v>
      </c>
      <c r="D7654" s="367">
        <v>2790.0000000000205</v>
      </c>
      <c r="E7654" s="367">
        <v>28837.209302325751</v>
      </c>
      <c r="F7654" s="367">
        <v>-1148729.1359785036</v>
      </c>
      <c r="G7654" s="367">
        <v>2790.0000000000164</v>
      </c>
      <c r="H7654" s="367">
        <v>155000</v>
      </c>
      <c r="I7654" s="384">
        <v>-13755980.028317291</v>
      </c>
      <c r="J7654" s="367">
        <v>2790</v>
      </c>
      <c r="K7654" s="367">
        <v>37575.75757575762</v>
      </c>
      <c r="L7654" s="384">
        <v>-472590.09651441005</v>
      </c>
      <c r="M7654" s="367">
        <v>2790.0000000000036</v>
      </c>
      <c r="N7654" s="367">
        <v>620</v>
      </c>
      <c r="O7654" s="384">
        <v>-12743.367536625823</v>
      </c>
      <c r="P7654" s="367">
        <v>40.454999999999998</v>
      </c>
      <c r="Q7654" s="367">
        <v>620</v>
      </c>
      <c r="R7654" s="384">
        <v>-1325.3382300728795</v>
      </c>
      <c r="S7654" s="367">
        <v>39.06</v>
      </c>
      <c r="T7654" s="367">
        <v>21379.310344827507</v>
      </c>
      <c r="U7654" s="384">
        <v>-583312.28447345574</v>
      </c>
      <c r="V7654" s="367">
        <v>2789.9999999999895</v>
      </c>
      <c r="W7654" s="367">
        <v>1033333.3333333239</v>
      </c>
      <c r="X7654" s="384">
        <v>374258.63492206432</v>
      </c>
      <c r="Y7654" s="386">
        <v>2789.9999999999745</v>
      </c>
      <c r="Z7654" s="367"/>
      <c r="AA7654" s="367"/>
      <c r="AB7654" s="367"/>
      <c r="AC7654" s="367"/>
      <c r="AD7654" s="367"/>
      <c r="AE7654" s="367"/>
      <c r="AF7654" s="367"/>
      <c r="AG7654" s="367"/>
      <c r="AH7654" s="367"/>
      <c r="AI7654" s="367"/>
      <c r="AJ7654" s="367"/>
      <c r="AK7654" s="367"/>
      <c r="AL7654" s="367"/>
      <c r="AM7654" s="367"/>
      <c r="AN7654" s="367"/>
      <c r="AO7654" s="367"/>
      <c r="AP7654" s="367"/>
      <c r="AQ7654" s="367"/>
      <c r="AR7654" s="367"/>
      <c r="AS7654" s="367"/>
      <c r="AT7654" s="367"/>
    </row>
    <row r="7655" spans="2:46" ht="13.8">
      <c r="B7655" s="26">
        <v>103.50000000000075</v>
      </c>
      <c r="C7655" s="363">
        <v>2342.2868717037281</v>
      </c>
      <c r="D7655" s="367">
        <v>2794.5000000000205</v>
      </c>
      <c r="E7655" s="367">
        <v>28883.720930232728</v>
      </c>
      <c r="F7655" s="367">
        <v>-1152570.4427808065</v>
      </c>
      <c r="G7655" s="367">
        <v>2794.5000000000164</v>
      </c>
      <c r="H7655" s="367">
        <v>155250</v>
      </c>
      <c r="I7655" s="384">
        <v>-13801577.621858444</v>
      </c>
      <c r="J7655" s="367">
        <v>2794.5</v>
      </c>
      <c r="K7655" s="367">
        <v>37636.363636363683</v>
      </c>
      <c r="L7655" s="384">
        <v>-474874.45729655982</v>
      </c>
      <c r="M7655" s="367">
        <v>2794.5000000000036</v>
      </c>
      <c r="N7655" s="367">
        <v>621</v>
      </c>
      <c r="O7655" s="384">
        <v>-12788.560405873664</v>
      </c>
      <c r="P7655" s="367">
        <v>40.520250000000004</v>
      </c>
      <c r="Q7655" s="367">
        <v>621</v>
      </c>
      <c r="R7655" s="384">
        <v>-1339.1044204404709</v>
      </c>
      <c r="S7655" s="367">
        <v>39.123000000000005</v>
      </c>
      <c r="T7655" s="367">
        <v>21413.793103448195</v>
      </c>
      <c r="U7655" s="384">
        <v>-585796.0409038933</v>
      </c>
      <c r="V7655" s="367">
        <v>2794.4999999999895</v>
      </c>
      <c r="W7655" s="367">
        <v>1034999.9999999906</v>
      </c>
      <c r="X7655" s="384">
        <v>374804.90206933691</v>
      </c>
      <c r="Y7655" s="386">
        <v>2794.4999999999745</v>
      </c>
      <c r="Z7655" s="367"/>
      <c r="AA7655" s="367"/>
      <c r="AB7655" s="367"/>
      <c r="AC7655" s="367"/>
      <c r="AD7655" s="367"/>
      <c r="AE7655" s="367"/>
      <c r="AF7655" s="367"/>
      <c r="AG7655" s="367"/>
      <c r="AH7655" s="367"/>
      <c r="AI7655" s="367"/>
      <c r="AJ7655" s="367"/>
      <c r="AK7655" s="367"/>
      <c r="AL7655" s="367"/>
      <c r="AM7655" s="367"/>
      <c r="AN7655" s="367"/>
      <c r="AO7655" s="367"/>
      <c r="AP7655" s="367"/>
      <c r="AQ7655" s="367"/>
      <c r="AR7655" s="367"/>
      <c r="AS7655" s="367"/>
      <c r="AT7655" s="367"/>
    </row>
    <row r="7656" spans="2:46" ht="13.8">
      <c r="B7656" s="26">
        <v>103.66666666666742</v>
      </c>
      <c r="C7656" s="363">
        <v>2346.0491128098988</v>
      </c>
      <c r="D7656" s="367">
        <v>2799.0000000000205</v>
      </c>
      <c r="E7656" s="367">
        <v>28930.232558139705</v>
      </c>
      <c r="F7656" s="367">
        <v>-1156418.1538274675</v>
      </c>
      <c r="G7656" s="367">
        <v>2799.0000000000164</v>
      </c>
      <c r="H7656" s="367">
        <v>155500</v>
      </c>
      <c r="I7656" s="384">
        <v>-13847250.611628199</v>
      </c>
      <c r="J7656" s="367">
        <v>2799</v>
      </c>
      <c r="K7656" s="367">
        <v>37696.969696969747</v>
      </c>
      <c r="L7656" s="384">
        <v>-477163.72023230401</v>
      </c>
      <c r="M7656" s="367">
        <v>2799.0000000000041</v>
      </c>
      <c r="N7656" s="367">
        <v>622</v>
      </c>
      <c r="O7656" s="384">
        <v>-12833.832627941592</v>
      </c>
      <c r="P7656" s="367">
        <v>40.585499999999996</v>
      </c>
      <c r="Q7656" s="367">
        <v>622</v>
      </c>
      <c r="R7656" s="384">
        <v>-1352.9080618485148</v>
      </c>
      <c r="S7656" s="367">
        <v>39.186</v>
      </c>
      <c r="T7656" s="367">
        <v>21448.275862068884</v>
      </c>
      <c r="U7656" s="384">
        <v>-588284.76651360677</v>
      </c>
      <c r="V7656" s="367">
        <v>2798.9999999999895</v>
      </c>
      <c r="W7656" s="367">
        <v>1036666.6666666572</v>
      </c>
      <c r="X7656" s="384">
        <v>375350.98443138477</v>
      </c>
      <c r="Y7656" s="386">
        <v>2798.9999999999745</v>
      </c>
      <c r="Z7656" s="367"/>
      <c r="AA7656" s="367"/>
      <c r="AB7656" s="367"/>
      <c r="AC7656" s="367"/>
      <c r="AD7656" s="367"/>
      <c r="AE7656" s="367"/>
      <c r="AF7656" s="367"/>
      <c r="AG7656" s="367"/>
      <c r="AH7656" s="367"/>
      <c r="AI7656" s="367"/>
      <c r="AJ7656" s="367"/>
      <c r="AK7656" s="367"/>
      <c r="AL7656" s="367"/>
      <c r="AM7656" s="367"/>
      <c r="AN7656" s="367"/>
      <c r="AO7656" s="367"/>
      <c r="AP7656" s="367"/>
      <c r="AQ7656" s="367"/>
      <c r="AR7656" s="367"/>
      <c r="AS7656" s="367"/>
      <c r="AT7656" s="367"/>
    </row>
    <row r="7657" spans="2:46" ht="13.8">
      <c r="B7657" s="26">
        <v>103.8333333333341</v>
      </c>
      <c r="C7657" s="363">
        <v>2349.8113231848829</v>
      </c>
      <c r="D7657" s="367">
        <v>2803.5000000000205</v>
      </c>
      <c r="E7657" s="367">
        <v>28976.744186046682</v>
      </c>
      <c r="F7657" s="367">
        <v>-1160272.2691184869</v>
      </c>
      <c r="G7657" s="367">
        <v>2803.5000000000164</v>
      </c>
      <c r="H7657" s="367">
        <v>155750</v>
      </c>
      <c r="I7657" s="384">
        <v>-13892998.997626549</v>
      </c>
      <c r="J7657" s="367">
        <v>2803.5</v>
      </c>
      <c r="K7657" s="367">
        <v>37757.575757575811</v>
      </c>
      <c r="L7657" s="384">
        <v>-479457.88532164227</v>
      </c>
      <c r="M7657" s="367">
        <v>2803.5000000000041</v>
      </c>
      <c r="N7657" s="367">
        <v>623</v>
      </c>
      <c r="O7657" s="384">
        <v>-12879.184202829627</v>
      </c>
      <c r="P7657" s="367">
        <v>40.650750000000002</v>
      </c>
      <c r="Q7657" s="367">
        <v>623</v>
      </c>
      <c r="R7657" s="384">
        <v>-1366.7491542970145</v>
      </c>
      <c r="S7657" s="367">
        <v>39.249000000000002</v>
      </c>
      <c r="T7657" s="367">
        <v>21482.758620689572</v>
      </c>
      <c r="U7657" s="384">
        <v>-590778.4613025958</v>
      </c>
      <c r="V7657" s="367">
        <v>2803.4999999999891</v>
      </c>
      <c r="W7657" s="367">
        <v>1038333.3333333238</v>
      </c>
      <c r="X7657" s="384">
        <v>375896.88200820767</v>
      </c>
      <c r="Y7657" s="386">
        <v>2803.4999999999741</v>
      </c>
      <c r="Z7657" s="367"/>
      <c r="AA7657" s="367"/>
      <c r="AB7657" s="367"/>
      <c r="AC7657" s="367"/>
      <c r="AD7657" s="367"/>
      <c r="AE7657" s="367"/>
      <c r="AF7657" s="367"/>
      <c r="AG7657" s="367"/>
      <c r="AH7657" s="367"/>
      <c r="AI7657" s="367"/>
      <c r="AJ7657" s="367"/>
      <c r="AK7657" s="367"/>
      <c r="AL7657" s="367"/>
      <c r="AM7657" s="367"/>
      <c r="AN7657" s="367"/>
      <c r="AO7657" s="367"/>
      <c r="AP7657" s="367"/>
      <c r="AQ7657" s="367"/>
      <c r="AR7657" s="367"/>
      <c r="AS7657" s="367"/>
      <c r="AT7657" s="367"/>
    </row>
    <row r="7658" spans="2:46" ht="13.8">
      <c r="B7658" s="26">
        <v>104.00000000000077</v>
      </c>
      <c r="C7658" s="363">
        <v>2353.5735028286804</v>
      </c>
      <c r="D7658" s="367">
        <v>2808.0000000000209</v>
      </c>
      <c r="E7658" s="367">
        <v>29023.25581395366</v>
      </c>
      <c r="F7658" s="367">
        <v>-1164132.7886538652</v>
      </c>
      <c r="G7658" s="367">
        <v>2808.0000000000164</v>
      </c>
      <c r="H7658" s="367">
        <v>156000</v>
      </c>
      <c r="I7658" s="384">
        <v>-13938822.779853495</v>
      </c>
      <c r="J7658" s="367">
        <v>2808</v>
      </c>
      <c r="K7658" s="367">
        <v>37818.181818181874</v>
      </c>
      <c r="L7658" s="384">
        <v>-481756.95256457484</v>
      </c>
      <c r="M7658" s="367">
        <v>2808.0000000000045</v>
      </c>
      <c r="N7658" s="367">
        <v>624</v>
      </c>
      <c r="O7658" s="384">
        <v>-12924.615130537757</v>
      </c>
      <c r="P7658" s="367">
        <v>40.716000000000001</v>
      </c>
      <c r="Q7658" s="367">
        <v>624</v>
      </c>
      <c r="R7658" s="384">
        <v>-1380.6276977859684</v>
      </c>
      <c r="S7658" s="367">
        <v>39.312000000000005</v>
      </c>
      <c r="T7658" s="367">
        <v>21517.241379310261</v>
      </c>
      <c r="U7658" s="384">
        <v>-593277.12527086097</v>
      </c>
      <c r="V7658" s="367">
        <v>2807.9999999999891</v>
      </c>
      <c r="W7658" s="367">
        <v>1039999.9999999905</v>
      </c>
      <c r="X7658" s="384">
        <v>376442.59479980607</v>
      </c>
      <c r="Y7658" s="386">
        <v>2807.9999999999741</v>
      </c>
      <c r="Z7658" s="367"/>
      <c r="AA7658" s="367"/>
      <c r="AB7658" s="367"/>
      <c r="AC7658" s="367"/>
      <c r="AD7658" s="367"/>
      <c r="AE7658" s="367"/>
      <c r="AF7658" s="367"/>
      <c r="AG7658" s="367"/>
      <c r="AH7658" s="367"/>
      <c r="AI7658" s="367"/>
      <c r="AJ7658" s="367"/>
      <c r="AK7658" s="367"/>
      <c r="AL7658" s="367"/>
      <c r="AM7658" s="367"/>
      <c r="AN7658" s="367"/>
      <c r="AO7658" s="367"/>
      <c r="AP7658" s="367"/>
      <c r="AQ7658" s="367"/>
      <c r="AR7658" s="367"/>
      <c r="AS7658" s="367"/>
      <c r="AT7658" s="367"/>
    </row>
    <row r="7659" spans="2:46" ht="13.8">
      <c r="B7659" s="26">
        <v>104.16666666666744</v>
      </c>
      <c r="C7659" s="363">
        <v>2357.3356517412917</v>
      </c>
      <c r="D7659" s="367">
        <v>2812.5000000000209</v>
      </c>
      <c r="E7659" s="367">
        <v>29069.767441860637</v>
      </c>
      <c r="F7659" s="367">
        <v>-1167999.7124336017</v>
      </c>
      <c r="G7659" s="367">
        <v>2812.5000000000164</v>
      </c>
      <c r="H7659" s="367">
        <v>156250</v>
      </c>
      <c r="I7659" s="384">
        <v>-13984721.958309039</v>
      </c>
      <c r="J7659" s="367">
        <v>2812.5</v>
      </c>
      <c r="K7659" s="367">
        <v>37878.787878787938</v>
      </c>
      <c r="L7659" s="384">
        <v>-484060.92196110135</v>
      </c>
      <c r="M7659" s="367">
        <v>2812.5000000000045</v>
      </c>
      <c r="N7659" s="367">
        <v>625</v>
      </c>
      <c r="O7659" s="384">
        <v>-12970.125411065983</v>
      </c>
      <c r="P7659" s="367">
        <v>40.78125</v>
      </c>
      <c r="Q7659" s="367">
        <v>625</v>
      </c>
      <c r="R7659" s="384">
        <v>-1394.5436923153734</v>
      </c>
      <c r="S7659" s="367">
        <v>39.374999999999993</v>
      </c>
      <c r="T7659" s="367">
        <v>21551.724137930949</v>
      </c>
      <c r="U7659" s="384">
        <v>-595780.75841840194</v>
      </c>
      <c r="V7659" s="367">
        <v>2812.4999999999891</v>
      </c>
      <c r="W7659" s="367">
        <v>1041666.6666666571</v>
      </c>
      <c r="X7659" s="384">
        <v>376988.12280617974</v>
      </c>
      <c r="Y7659" s="386">
        <v>2812.4999999999741</v>
      </c>
      <c r="Z7659" s="367"/>
      <c r="AA7659" s="367"/>
      <c r="AB7659" s="367"/>
      <c r="AC7659" s="367"/>
      <c r="AD7659" s="367"/>
      <c r="AE7659" s="367"/>
      <c r="AF7659" s="367"/>
      <c r="AG7659" s="367"/>
      <c r="AH7659" s="367"/>
      <c r="AI7659" s="367"/>
      <c r="AJ7659" s="367"/>
      <c r="AK7659" s="367"/>
      <c r="AL7659" s="367"/>
      <c r="AM7659" s="367"/>
      <c r="AN7659" s="367"/>
      <c r="AO7659" s="367"/>
      <c r="AP7659" s="367"/>
      <c r="AQ7659" s="367"/>
      <c r="AR7659" s="367"/>
      <c r="AS7659" s="367"/>
      <c r="AT7659" s="367"/>
    </row>
    <row r="7660" spans="2:46" ht="13.8">
      <c r="B7660" s="26">
        <v>104.33333333333411</v>
      </c>
      <c r="C7660" s="363">
        <v>2361.0977699227165</v>
      </c>
      <c r="D7660" s="367">
        <v>2817.0000000000209</v>
      </c>
      <c r="E7660" s="367">
        <v>29116.279069767614</v>
      </c>
      <c r="F7660" s="367">
        <v>-1171873.0404576969</v>
      </c>
      <c r="G7660" s="367">
        <v>2817.0000000000164</v>
      </c>
      <c r="H7660" s="367">
        <v>156500</v>
      </c>
      <c r="I7660" s="384">
        <v>-14030696.532993179</v>
      </c>
      <c r="J7660" s="367">
        <v>2817</v>
      </c>
      <c r="K7660" s="367">
        <v>37939.393939394002</v>
      </c>
      <c r="L7660" s="384">
        <v>-486369.79351122241</v>
      </c>
      <c r="M7660" s="367">
        <v>2817.000000000005</v>
      </c>
      <c r="N7660" s="367">
        <v>626</v>
      </c>
      <c r="O7660" s="384">
        <v>-13015.71504441431</v>
      </c>
      <c r="P7660" s="367">
        <v>40.846499999999999</v>
      </c>
      <c r="Q7660" s="367">
        <v>626</v>
      </c>
      <c r="R7660" s="384">
        <v>-1408.4971378852358</v>
      </c>
      <c r="S7660" s="367">
        <v>39.437999999999995</v>
      </c>
      <c r="T7660" s="367">
        <v>21586.206896551637</v>
      </c>
      <c r="U7660" s="384">
        <v>-598289.3607452187</v>
      </c>
      <c r="V7660" s="367">
        <v>2816.9999999999886</v>
      </c>
      <c r="W7660" s="367">
        <v>1043333.3333333237</v>
      </c>
      <c r="X7660" s="384">
        <v>377533.46602732851</v>
      </c>
      <c r="Y7660" s="386">
        <v>2816.9999999999741</v>
      </c>
      <c r="Z7660" s="367"/>
      <c r="AA7660" s="367"/>
      <c r="AB7660" s="367"/>
      <c r="AC7660" s="367"/>
      <c r="AD7660" s="367"/>
      <c r="AE7660" s="367"/>
      <c r="AF7660" s="367"/>
      <c r="AG7660" s="367"/>
      <c r="AH7660" s="367"/>
      <c r="AI7660" s="367"/>
      <c r="AJ7660" s="367"/>
      <c r="AK7660" s="367"/>
      <c r="AL7660" s="367"/>
      <c r="AM7660" s="367"/>
      <c r="AN7660" s="367"/>
      <c r="AO7660" s="367"/>
      <c r="AP7660" s="367"/>
      <c r="AQ7660" s="367"/>
      <c r="AR7660" s="367"/>
      <c r="AS7660" s="367"/>
      <c r="AT7660" s="367"/>
    </row>
    <row r="7661" spans="2:46" ht="13.8">
      <c r="B7661" s="26">
        <v>104.50000000000078</v>
      </c>
      <c r="C7661" s="363">
        <v>2364.8598573729546</v>
      </c>
      <c r="D7661" s="367">
        <v>2821.5000000000209</v>
      </c>
      <c r="E7661" s="367">
        <v>29162.790697674591</v>
      </c>
      <c r="F7661" s="367">
        <v>-1175752.7727261509</v>
      </c>
      <c r="G7661" s="367">
        <v>2821.5000000000168</v>
      </c>
      <c r="H7661" s="367">
        <v>156750</v>
      </c>
      <c r="I7661" s="384">
        <v>-14076746.503905917</v>
      </c>
      <c r="J7661" s="367">
        <v>2821.5</v>
      </c>
      <c r="K7661" s="367">
        <v>38000.000000000065</v>
      </c>
      <c r="L7661" s="384">
        <v>-488683.5672149373</v>
      </c>
      <c r="M7661" s="367">
        <v>2821.500000000005</v>
      </c>
      <c r="N7661" s="367">
        <v>627</v>
      </c>
      <c r="O7661" s="384">
        <v>-13061.384030582736</v>
      </c>
      <c r="P7661" s="367">
        <v>40.911750000000005</v>
      </c>
      <c r="Q7661" s="367">
        <v>627</v>
      </c>
      <c r="R7661" s="384">
        <v>-1422.4880344955523</v>
      </c>
      <c r="S7661" s="367">
        <v>39.500999999999998</v>
      </c>
      <c r="T7661" s="367">
        <v>21620.689655172326</v>
      </c>
      <c r="U7661" s="384">
        <v>-600802.93225131149</v>
      </c>
      <c r="V7661" s="367">
        <v>2821.4999999999886</v>
      </c>
      <c r="W7661" s="367">
        <v>1044999.9999999903</v>
      </c>
      <c r="X7661" s="384">
        <v>378078.62446325272</v>
      </c>
      <c r="Y7661" s="386">
        <v>2821.4999999999741</v>
      </c>
      <c r="Z7661" s="367"/>
      <c r="AA7661" s="367"/>
      <c r="AB7661" s="367"/>
      <c r="AC7661" s="367"/>
      <c r="AD7661" s="367"/>
      <c r="AE7661" s="367"/>
      <c r="AF7661" s="367"/>
      <c r="AG7661" s="367"/>
      <c r="AH7661" s="367"/>
      <c r="AI7661" s="367"/>
      <c r="AJ7661" s="367"/>
      <c r="AK7661" s="367"/>
      <c r="AL7661" s="367"/>
      <c r="AM7661" s="367"/>
      <c r="AN7661" s="367"/>
      <c r="AO7661" s="367"/>
      <c r="AP7661" s="367"/>
      <c r="AQ7661" s="367"/>
      <c r="AR7661" s="367"/>
      <c r="AS7661" s="367"/>
      <c r="AT7661" s="367"/>
    </row>
    <row r="7662" spans="2:46" ht="13.8">
      <c r="B7662" s="26">
        <v>104.66666666666745</v>
      </c>
      <c r="C7662" s="363">
        <v>2368.621914092007</v>
      </c>
      <c r="D7662" s="367">
        <v>2826.0000000000214</v>
      </c>
      <c r="E7662" s="367">
        <v>29209.302325581568</v>
      </c>
      <c r="F7662" s="367">
        <v>-1179638.9092389632</v>
      </c>
      <c r="G7662" s="367">
        <v>2826.0000000000168</v>
      </c>
      <c r="H7662" s="367">
        <v>157000</v>
      </c>
      <c r="I7662" s="384">
        <v>-14122871.871047253</v>
      </c>
      <c r="J7662" s="367">
        <v>2826</v>
      </c>
      <c r="K7662" s="367">
        <v>38060.606060606129</v>
      </c>
      <c r="L7662" s="384">
        <v>-491002.24307224667</v>
      </c>
      <c r="M7662" s="367">
        <v>2826.0000000000055</v>
      </c>
      <c r="N7662" s="367">
        <v>628</v>
      </c>
      <c r="O7662" s="384">
        <v>-13107.132369571251</v>
      </c>
      <c r="P7662" s="367">
        <v>40.976999999999997</v>
      </c>
      <c r="Q7662" s="367">
        <v>628</v>
      </c>
      <c r="R7662" s="384">
        <v>-1436.5163821463229</v>
      </c>
      <c r="S7662" s="367">
        <v>39.564</v>
      </c>
      <c r="T7662" s="367">
        <v>21655.172413793014</v>
      </c>
      <c r="U7662" s="384">
        <v>-603321.47293668019</v>
      </c>
      <c r="V7662" s="367">
        <v>2825.9999999999886</v>
      </c>
      <c r="W7662" s="367">
        <v>1046666.666666657</v>
      </c>
      <c r="X7662" s="384">
        <v>378623.59811395215</v>
      </c>
      <c r="Y7662" s="386">
        <v>2825.9999999999736</v>
      </c>
      <c r="Z7662" s="367"/>
      <c r="AA7662" s="367"/>
      <c r="AB7662" s="367"/>
      <c r="AC7662" s="367"/>
      <c r="AD7662" s="367"/>
      <c r="AE7662" s="367"/>
      <c r="AF7662" s="367"/>
      <c r="AG7662" s="367"/>
      <c r="AH7662" s="367"/>
      <c r="AI7662" s="367"/>
      <c r="AJ7662" s="367"/>
      <c r="AK7662" s="367"/>
      <c r="AL7662" s="367"/>
      <c r="AM7662" s="367"/>
      <c r="AN7662" s="367"/>
      <c r="AO7662" s="367"/>
      <c r="AP7662" s="367"/>
      <c r="AQ7662" s="367"/>
      <c r="AR7662" s="367"/>
      <c r="AS7662" s="367"/>
      <c r="AT7662" s="367"/>
    </row>
    <row r="7663" spans="2:46" ht="13.8">
      <c r="B7663" s="26">
        <v>104.83333333333412</v>
      </c>
      <c r="C7663" s="363">
        <v>2372.3839400798724</v>
      </c>
      <c r="D7663" s="367">
        <v>2830.5000000000214</v>
      </c>
      <c r="E7663" s="367">
        <v>29255.813953488545</v>
      </c>
      <c r="F7663" s="367">
        <v>-1183531.4499961336</v>
      </c>
      <c r="G7663" s="367">
        <v>2830.5000000000168</v>
      </c>
      <c r="H7663" s="367">
        <v>157250</v>
      </c>
      <c r="I7663" s="384">
        <v>-14169072.634417186</v>
      </c>
      <c r="J7663" s="367">
        <v>2830.5</v>
      </c>
      <c r="K7663" s="367">
        <v>38121.212121212193</v>
      </c>
      <c r="L7663" s="384">
        <v>-493325.82108315005</v>
      </c>
      <c r="M7663" s="367">
        <v>2830.5000000000055</v>
      </c>
      <c r="N7663" s="367">
        <v>629</v>
      </c>
      <c r="O7663" s="384">
        <v>-13152.960061379872</v>
      </c>
      <c r="P7663" s="367">
        <v>41.042250000000003</v>
      </c>
      <c r="Q7663" s="367">
        <v>629</v>
      </c>
      <c r="R7663" s="384">
        <v>-1450.582180837546</v>
      </c>
      <c r="S7663" s="367">
        <v>39.626999999999995</v>
      </c>
      <c r="T7663" s="367">
        <v>21689.655172413703</v>
      </c>
      <c r="U7663" s="384">
        <v>-605844.98280132446</v>
      </c>
      <c r="V7663" s="367">
        <v>2830.4999999999882</v>
      </c>
      <c r="W7663" s="367">
        <v>1048333.3333333236</v>
      </c>
      <c r="X7663" s="384">
        <v>379168.38697942672</v>
      </c>
      <c r="Y7663" s="386">
        <v>2830.4999999999736</v>
      </c>
      <c r="Z7663" s="367"/>
      <c r="AA7663" s="367"/>
      <c r="AB7663" s="367"/>
      <c r="AC7663" s="367"/>
      <c r="AD7663" s="367"/>
      <c r="AE7663" s="367"/>
      <c r="AF7663" s="367"/>
      <c r="AG7663" s="367"/>
      <c r="AH7663" s="367"/>
      <c r="AI7663" s="367"/>
      <c r="AJ7663" s="367"/>
      <c r="AK7663" s="367"/>
      <c r="AL7663" s="367"/>
      <c r="AM7663" s="367"/>
      <c r="AN7663" s="367"/>
      <c r="AO7663" s="367"/>
      <c r="AP7663" s="367"/>
      <c r="AQ7663" s="367"/>
      <c r="AR7663" s="367"/>
      <c r="AS7663" s="367"/>
      <c r="AT7663" s="367"/>
    </row>
    <row r="7664" spans="2:46" ht="13.8">
      <c r="B7664" s="26">
        <v>105.0000000000008</v>
      </c>
      <c r="C7664" s="363">
        <v>2376.1459353365512</v>
      </c>
      <c r="D7664" s="367">
        <v>2835.0000000000214</v>
      </c>
      <c r="E7664" s="367">
        <v>29302.325581395522</v>
      </c>
      <c r="F7664" s="367">
        <v>-1187430.3949976624</v>
      </c>
      <c r="G7664" s="367">
        <v>2835.0000000000168</v>
      </c>
      <c r="H7664" s="367">
        <v>157500</v>
      </c>
      <c r="I7664" s="384">
        <v>-14215348.794015715</v>
      </c>
      <c r="J7664" s="367">
        <v>2835</v>
      </c>
      <c r="K7664" s="367">
        <v>38181.818181818257</v>
      </c>
      <c r="L7664" s="384">
        <v>-495654.30124764785</v>
      </c>
      <c r="M7664" s="367">
        <v>2835.0000000000059</v>
      </c>
      <c r="N7664" s="367">
        <v>630</v>
      </c>
      <c r="O7664" s="384">
        <v>-13198.867106008589</v>
      </c>
      <c r="P7664" s="367">
        <v>41.107500000000002</v>
      </c>
      <c r="Q7664" s="367">
        <v>630</v>
      </c>
      <c r="R7664" s="384">
        <v>-1464.685430569225</v>
      </c>
      <c r="S7664" s="367">
        <v>39.69</v>
      </c>
      <c r="T7664" s="367">
        <v>21724.137931034391</v>
      </c>
      <c r="U7664" s="384">
        <v>-608373.46184524475</v>
      </c>
      <c r="V7664" s="367">
        <v>2834.9999999999882</v>
      </c>
      <c r="W7664" s="367">
        <v>1049999.9999999902</v>
      </c>
      <c r="X7664" s="384">
        <v>379712.99105967674</v>
      </c>
      <c r="Y7664" s="386">
        <v>2834.9999999999736</v>
      </c>
      <c r="Z7664" s="367"/>
      <c r="AA7664" s="367"/>
      <c r="AB7664" s="367"/>
      <c r="AC7664" s="367"/>
      <c r="AD7664" s="367"/>
      <c r="AE7664" s="367"/>
      <c r="AF7664" s="367"/>
      <c r="AG7664" s="367"/>
      <c r="AH7664" s="367"/>
      <c r="AI7664" s="367"/>
      <c r="AJ7664" s="367"/>
      <c r="AK7664" s="367"/>
      <c r="AL7664" s="367"/>
      <c r="AM7664" s="367"/>
      <c r="AN7664" s="367"/>
      <c r="AO7664" s="367"/>
      <c r="AP7664" s="367"/>
      <c r="AQ7664" s="367"/>
      <c r="AR7664" s="367"/>
      <c r="AS7664" s="367"/>
      <c r="AT7664" s="367"/>
    </row>
    <row r="7665" spans="2:46" ht="13.8">
      <c r="B7665" s="26">
        <v>105.16666666666747</v>
      </c>
      <c r="C7665" s="363">
        <v>2379.9078998620439</v>
      </c>
      <c r="D7665" s="367">
        <v>2839.5000000000214</v>
      </c>
      <c r="E7665" s="367">
        <v>29348.837209302499</v>
      </c>
      <c r="F7665" s="367">
        <v>-1191335.7442435496</v>
      </c>
      <c r="G7665" s="367">
        <v>2839.5000000000168</v>
      </c>
      <c r="H7665" s="367">
        <v>157750</v>
      </c>
      <c r="I7665" s="384">
        <v>-14261700.349842839</v>
      </c>
      <c r="J7665" s="367">
        <v>2839.5</v>
      </c>
      <c r="K7665" s="367">
        <v>38242.42424242432</v>
      </c>
      <c r="L7665" s="384">
        <v>-497987.68356573954</v>
      </c>
      <c r="M7665" s="367">
        <v>2839.5000000000059</v>
      </c>
      <c r="N7665" s="367">
        <v>631</v>
      </c>
      <c r="O7665" s="384">
        <v>-13244.853503457403</v>
      </c>
      <c r="P7665" s="367">
        <v>41.172750000000001</v>
      </c>
      <c r="Q7665" s="367">
        <v>631</v>
      </c>
      <c r="R7665" s="384">
        <v>-1478.8261313413582</v>
      </c>
      <c r="S7665" s="367">
        <v>39.753</v>
      </c>
      <c r="T7665" s="367">
        <v>21758.620689655079</v>
      </c>
      <c r="U7665" s="384">
        <v>-610906.91006844107</v>
      </c>
      <c r="V7665" s="367">
        <v>2839.4999999999882</v>
      </c>
      <c r="W7665" s="367">
        <v>1051666.666666657</v>
      </c>
      <c r="X7665" s="384">
        <v>380257.41035470198</v>
      </c>
      <c r="Y7665" s="386">
        <v>2839.4999999999736</v>
      </c>
      <c r="Z7665" s="367"/>
      <c r="AA7665" s="367"/>
      <c r="AB7665" s="367"/>
      <c r="AC7665" s="367"/>
      <c r="AD7665" s="367"/>
      <c r="AE7665" s="367"/>
      <c r="AF7665" s="367"/>
      <c r="AG7665" s="367"/>
      <c r="AH7665" s="367"/>
      <c r="AI7665" s="367"/>
      <c r="AJ7665" s="367"/>
      <c r="AK7665" s="367"/>
      <c r="AL7665" s="367"/>
      <c r="AM7665" s="367"/>
      <c r="AN7665" s="367"/>
      <c r="AO7665" s="367"/>
      <c r="AP7665" s="367"/>
      <c r="AQ7665" s="367"/>
      <c r="AR7665" s="367"/>
      <c r="AS7665" s="367"/>
      <c r="AT7665" s="367"/>
    </row>
    <row r="7666" spans="2:46" ht="13.8">
      <c r="B7666" s="26">
        <v>105.33333333333414</v>
      </c>
      <c r="C7666" s="363">
        <v>2383.66983365635</v>
      </c>
      <c r="D7666" s="367">
        <v>2844.0000000000218</v>
      </c>
      <c r="E7666" s="367">
        <v>29395.348837209476</v>
      </c>
      <c r="F7666" s="367">
        <v>-1195247.4977337955</v>
      </c>
      <c r="G7666" s="367">
        <v>2844.0000000000168</v>
      </c>
      <c r="H7666" s="367">
        <v>158000</v>
      </c>
      <c r="I7666" s="384">
        <v>-14308127.301898561</v>
      </c>
      <c r="J7666" s="367">
        <v>2844</v>
      </c>
      <c r="K7666" s="367">
        <v>38303.030303030384</v>
      </c>
      <c r="L7666" s="384">
        <v>-500325.96803742548</v>
      </c>
      <c r="M7666" s="367">
        <v>2844.0000000000059</v>
      </c>
      <c r="N7666" s="367">
        <v>632</v>
      </c>
      <c r="O7666" s="384">
        <v>-13290.919253726313</v>
      </c>
      <c r="P7666" s="367">
        <v>41.238</v>
      </c>
      <c r="Q7666" s="367">
        <v>632</v>
      </c>
      <c r="R7666" s="384">
        <v>-1493.0042831539456</v>
      </c>
      <c r="S7666" s="367">
        <v>39.816000000000003</v>
      </c>
      <c r="T7666" s="367">
        <v>21793.103448275768</v>
      </c>
      <c r="U7666" s="384">
        <v>-613445.32747091295</v>
      </c>
      <c r="V7666" s="367">
        <v>2843.9999999999877</v>
      </c>
      <c r="W7666" s="367">
        <v>1053333.3333333237</v>
      </c>
      <c r="X7666" s="384">
        <v>380801.64486450248</v>
      </c>
      <c r="Y7666" s="386">
        <v>2843.9999999999741</v>
      </c>
      <c r="Z7666" s="367"/>
      <c r="AA7666" s="367"/>
      <c r="AB7666" s="367"/>
      <c r="AC7666" s="367"/>
      <c r="AD7666" s="367"/>
      <c r="AE7666" s="367"/>
      <c r="AF7666" s="367"/>
      <c r="AG7666" s="367"/>
      <c r="AH7666" s="367"/>
      <c r="AI7666" s="367"/>
      <c r="AJ7666" s="367"/>
      <c r="AK7666" s="367"/>
      <c r="AL7666" s="367"/>
      <c r="AM7666" s="367"/>
      <c r="AN7666" s="367"/>
      <c r="AO7666" s="367"/>
      <c r="AP7666" s="367"/>
      <c r="AQ7666" s="367"/>
      <c r="AR7666" s="367"/>
      <c r="AS7666" s="367"/>
      <c r="AT7666" s="367"/>
    </row>
    <row r="7667" spans="2:46" ht="13.8">
      <c r="B7667" s="26">
        <v>105.50000000000081</v>
      </c>
      <c r="C7667" s="363">
        <v>2387.4317367194694</v>
      </c>
      <c r="D7667" s="367">
        <v>2848.5000000000218</v>
      </c>
      <c r="E7667" s="367">
        <v>29441.860465116453</v>
      </c>
      <c r="F7667" s="367">
        <v>-1199165.6554684001</v>
      </c>
      <c r="G7667" s="367">
        <v>2848.5000000000168</v>
      </c>
      <c r="H7667" s="367">
        <v>158250</v>
      </c>
      <c r="I7667" s="384">
        <v>-14354629.650182882</v>
      </c>
      <c r="J7667" s="367">
        <v>2848.5</v>
      </c>
      <c r="K7667" s="367">
        <v>38363.636363636448</v>
      </c>
      <c r="L7667" s="384">
        <v>-502669.15466270584</v>
      </c>
      <c r="M7667" s="367">
        <v>2848.5000000000064</v>
      </c>
      <c r="N7667" s="367">
        <v>633</v>
      </c>
      <c r="O7667" s="384">
        <v>-13337.064356815328</v>
      </c>
      <c r="P7667" s="367">
        <v>41.303250000000006</v>
      </c>
      <c r="Q7667" s="367">
        <v>633</v>
      </c>
      <c r="R7667" s="384">
        <v>-1507.2198860069855</v>
      </c>
      <c r="S7667" s="367">
        <v>39.878999999999998</v>
      </c>
      <c r="T7667" s="367">
        <v>21827.586206896456</v>
      </c>
      <c r="U7667" s="384">
        <v>-615988.71405266086</v>
      </c>
      <c r="V7667" s="367">
        <v>2848.4999999999877</v>
      </c>
      <c r="W7667" s="367">
        <v>1054999.9999999905</v>
      </c>
      <c r="X7667" s="384">
        <v>381345.69458907831</v>
      </c>
      <c r="Y7667" s="386">
        <v>2848.4999999999741</v>
      </c>
      <c r="Z7667" s="367"/>
      <c r="AA7667" s="367"/>
      <c r="AB7667" s="367"/>
      <c r="AC7667" s="367"/>
      <c r="AD7667" s="367"/>
      <c r="AE7667" s="367"/>
      <c r="AF7667" s="367"/>
      <c r="AG7667" s="367"/>
      <c r="AH7667" s="367"/>
      <c r="AI7667" s="367"/>
      <c r="AJ7667" s="367"/>
      <c r="AK7667" s="367"/>
      <c r="AL7667" s="367"/>
      <c r="AM7667" s="367"/>
      <c r="AN7667" s="367"/>
      <c r="AO7667" s="367"/>
      <c r="AP7667" s="367"/>
      <c r="AQ7667" s="367"/>
      <c r="AR7667" s="367"/>
      <c r="AS7667" s="367"/>
      <c r="AT7667" s="367"/>
    </row>
    <row r="7668" spans="2:46" ht="13.8">
      <c r="B7668" s="26">
        <v>105.66666666666748</v>
      </c>
      <c r="C7668" s="363">
        <v>2391.1936090514023</v>
      </c>
      <c r="D7668" s="367">
        <v>2853.0000000000218</v>
      </c>
      <c r="E7668" s="367">
        <v>29488.37209302343</v>
      </c>
      <c r="F7668" s="367">
        <v>-1203090.2174473631</v>
      </c>
      <c r="G7668" s="367">
        <v>2853.0000000000168</v>
      </c>
      <c r="H7668" s="367">
        <v>158500</v>
      </c>
      <c r="I7668" s="384">
        <v>-14401207.394695798</v>
      </c>
      <c r="J7668" s="367">
        <v>2853</v>
      </c>
      <c r="K7668" s="367">
        <v>38424.242424242511</v>
      </c>
      <c r="L7668" s="384">
        <v>-505017.24344158015</v>
      </c>
      <c r="M7668" s="367">
        <v>2853.0000000000064</v>
      </c>
      <c r="N7668" s="367">
        <v>634</v>
      </c>
      <c r="O7668" s="384">
        <v>-13383.28881272443</v>
      </c>
      <c r="P7668" s="367">
        <v>41.368499999999997</v>
      </c>
      <c r="Q7668" s="367">
        <v>634</v>
      </c>
      <c r="R7668" s="384">
        <v>-1521.4729399004809</v>
      </c>
      <c r="S7668" s="367">
        <v>39.942</v>
      </c>
      <c r="T7668" s="367">
        <v>21862.068965517145</v>
      </c>
      <c r="U7668" s="384">
        <v>-618537.06981368479</v>
      </c>
      <c r="V7668" s="367">
        <v>2852.9999999999877</v>
      </c>
      <c r="W7668" s="367">
        <v>1056666.6666666572</v>
      </c>
      <c r="X7668" s="384">
        <v>381889.55952842929</v>
      </c>
      <c r="Y7668" s="386">
        <v>2852.9999999999741</v>
      </c>
      <c r="Z7668" s="367"/>
      <c r="AA7668" s="367"/>
      <c r="AB7668" s="367"/>
      <c r="AC7668" s="367"/>
      <c r="AD7668" s="367"/>
      <c r="AE7668" s="367"/>
      <c r="AF7668" s="367"/>
      <c r="AG7668" s="367"/>
      <c r="AH7668" s="367"/>
      <c r="AI7668" s="367"/>
      <c r="AJ7668" s="367"/>
      <c r="AK7668" s="367"/>
      <c r="AL7668" s="367"/>
      <c r="AM7668" s="367"/>
      <c r="AN7668" s="367"/>
      <c r="AO7668" s="367"/>
      <c r="AP7668" s="367"/>
      <c r="AQ7668" s="367"/>
      <c r="AR7668" s="367"/>
      <c r="AS7668" s="367"/>
      <c r="AT7668" s="367"/>
    </row>
    <row r="7669" spans="2:46" ht="13.8">
      <c r="B7669" s="26">
        <v>105.83333333333415</v>
      </c>
      <c r="C7669" s="363">
        <v>2394.955450652149</v>
      </c>
      <c r="D7669" s="367">
        <v>2857.5000000000218</v>
      </c>
      <c r="E7669" s="367">
        <v>29534.883720930407</v>
      </c>
      <c r="F7669" s="367">
        <v>-1207021.1836706842</v>
      </c>
      <c r="G7669" s="367">
        <v>2857.5000000000168</v>
      </c>
      <c r="H7669" s="367">
        <v>158750</v>
      </c>
      <c r="I7669" s="384">
        <v>-14447860.535437314</v>
      </c>
      <c r="J7669" s="367">
        <v>2857.5</v>
      </c>
      <c r="K7669" s="367">
        <v>38484.848484848575</v>
      </c>
      <c r="L7669" s="384">
        <v>-507370.23437404889</v>
      </c>
      <c r="M7669" s="367">
        <v>2857.5000000000068</v>
      </c>
      <c r="N7669" s="367">
        <v>635</v>
      </c>
      <c r="O7669" s="384">
        <v>-13429.592621453639</v>
      </c>
      <c r="P7669" s="367">
        <v>41.433750000000003</v>
      </c>
      <c r="Q7669" s="367">
        <v>635</v>
      </c>
      <c r="R7669" s="384">
        <v>-1535.7634448344309</v>
      </c>
      <c r="S7669" s="367">
        <v>40.005000000000003</v>
      </c>
      <c r="T7669" s="367">
        <v>21896.551724137833</v>
      </c>
      <c r="U7669" s="384">
        <v>-621090.39475398418</v>
      </c>
      <c r="V7669" s="367">
        <v>2857.4999999999873</v>
      </c>
      <c r="W7669" s="367">
        <v>1058333.3333333239</v>
      </c>
      <c r="X7669" s="384">
        <v>382433.23968255566</v>
      </c>
      <c r="Y7669" s="386">
        <v>2857.4999999999745</v>
      </c>
      <c r="Z7669" s="367"/>
      <c r="AA7669" s="367"/>
      <c r="AB7669" s="367"/>
      <c r="AC7669" s="367"/>
      <c r="AD7669" s="367"/>
      <c r="AE7669" s="367"/>
      <c r="AF7669" s="367"/>
      <c r="AG7669" s="367"/>
      <c r="AH7669" s="367"/>
      <c r="AI7669" s="367"/>
      <c r="AJ7669" s="367"/>
      <c r="AK7669" s="367"/>
      <c r="AL7669" s="367"/>
      <c r="AM7669" s="367"/>
      <c r="AN7669" s="367"/>
      <c r="AO7669" s="367"/>
      <c r="AP7669" s="367"/>
      <c r="AQ7669" s="367"/>
      <c r="AR7669" s="367"/>
      <c r="AS7669" s="367"/>
      <c r="AT7669" s="367"/>
    </row>
    <row r="7670" spans="2:46" ht="13.8">
      <c r="B7670" s="26">
        <v>106.00000000000082</v>
      </c>
      <c r="C7670" s="363">
        <v>2398.7172615217096</v>
      </c>
      <c r="D7670" s="367">
        <v>2862.0000000000227</v>
      </c>
      <c r="E7670" s="367">
        <v>29581.395348837385</v>
      </c>
      <c r="F7670" s="367">
        <v>-1210958.554138364</v>
      </c>
      <c r="G7670" s="367">
        <v>2862.0000000000168</v>
      </c>
      <c r="H7670" s="367">
        <v>159000</v>
      </c>
      <c r="I7670" s="384">
        <v>-14494589.072407421</v>
      </c>
      <c r="J7670" s="367">
        <v>2862</v>
      </c>
      <c r="K7670" s="367">
        <v>38545.454545454639</v>
      </c>
      <c r="L7670" s="384">
        <v>-509728.12746011169</v>
      </c>
      <c r="M7670" s="367">
        <v>2862.0000000000068</v>
      </c>
      <c r="N7670" s="367">
        <v>636</v>
      </c>
      <c r="O7670" s="384">
        <v>-13475.975783002938</v>
      </c>
      <c r="P7670" s="367">
        <v>41.498999999999995</v>
      </c>
      <c r="Q7670" s="367">
        <v>636</v>
      </c>
      <c r="R7670" s="384">
        <v>-1550.091400808835</v>
      </c>
      <c r="S7670" s="367">
        <v>40.068000000000005</v>
      </c>
      <c r="T7670" s="367">
        <v>21931.034482758521</v>
      </c>
      <c r="U7670" s="384">
        <v>-623648.68887355982</v>
      </c>
      <c r="V7670" s="367">
        <v>2861.9999999999873</v>
      </c>
      <c r="W7670" s="367">
        <v>1059999.9999999907</v>
      </c>
      <c r="X7670" s="384">
        <v>382976.73505145725</v>
      </c>
      <c r="Y7670" s="386">
        <v>2861.9999999999745</v>
      </c>
      <c r="Z7670" s="367"/>
      <c r="AA7670" s="367"/>
      <c r="AB7670" s="367"/>
      <c r="AC7670" s="367"/>
      <c r="AD7670" s="367"/>
      <c r="AE7670" s="367"/>
      <c r="AF7670" s="367"/>
      <c r="AG7670" s="367"/>
      <c r="AH7670" s="367"/>
      <c r="AI7670" s="367"/>
      <c r="AJ7670" s="367"/>
      <c r="AK7670" s="367"/>
      <c r="AL7670" s="367"/>
      <c r="AM7670" s="367"/>
      <c r="AN7670" s="367"/>
      <c r="AO7670" s="367"/>
      <c r="AP7670" s="367"/>
      <c r="AQ7670" s="367"/>
      <c r="AR7670" s="367"/>
      <c r="AS7670" s="367"/>
      <c r="AT7670" s="367"/>
    </row>
    <row r="7671" spans="2:46" ht="13.8">
      <c r="B7671" s="26">
        <v>106.1666666666675</v>
      </c>
      <c r="C7671" s="363">
        <v>2402.4790416600836</v>
      </c>
      <c r="D7671" s="367">
        <v>2866.5000000000227</v>
      </c>
      <c r="E7671" s="367">
        <v>29627.906976744362</v>
      </c>
      <c r="F7671" s="367">
        <v>-1214902.3288504023</v>
      </c>
      <c r="G7671" s="367">
        <v>2866.5000000000168</v>
      </c>
      <c r="H7671" s="367">
        <v>159250</v>
      </c>
      <c r="I7671" s="384">
        <v>-14541393.005606128</v>
      </c>
      <c r="J7671" s="367">
        <v>2866.5</v>
      </c>
      <c r="K7671" s="367">
        <v>38606.060606060702</v>
      </c>
      <c r="L7671" s="384">
        <v>-512090.92269976903</v>
      </c>
      <c r="M7671" s="367">
        <v>2866.5000000000077</v>
      </c>
      <c r="N7671" s="367">
        <v>637</v>
      </c>
      <c r="O7671" s="384">
        <v>-13522.438297372342</v>
      </c>
      <c r="P7671" s="367">
        <v>41.564250000000001</v>
      </c>
      <c r="Q7671" s="367">
        <v>637</v>
      </c>
      <c r="R7671" s="384">
        <v>-1564.4568078236919</v>
      </c>
      <c r="S7671" s="367">
        <v>40.131</v>
      </c>
      <c r="T7671" s="367">
        <v>21965.51724137921</v>
      </c>
      <c r="U7671" s="384">
        <v>-626211.95217241137</v>
      </c>
      <c r="V7671" s="367">
        <v>2866.4999999999873</v>
      </c>
      <c r="W7671" s="367">
        <v>1061666.6666666574</v>
      </c>
      <c r="X7671" s="384">
        <v>383520.04563513416</v>
      </c>
      <c r="Y7671" s="386">
        <v>2866.499999999975</v>
      </c>
      <c r="Z7671" s="367"/>
      <c r="AA7671" s="367"/>
      <c r="AB7671" s="367"/>
      <c r="AC7671" s="367"/>
      <c r="AD7671" s="367"/>
      <c r="AE7671" s="367"/>
      <c r="AF7671" s="367"/>
      <c r="AG7671" s="367"/>
      <c r="AH7671" s="367"/>
      <c r="AI7671" s="367"/>
      <c r="AJ7671" s="367"/>
      <c r="AK7671" s="367"/>
      <c r="AL7671" s="367"/>
      <c r="AM7671" s="367"/>
      <c r="AN7671" s="367"/>
      <c r="AO7671" s="367"/>
      <c r="AP7671" s="367"/>
      <c r="AQ7671" s="367"/>
      <c r="AR7671" s="367"/>
      <c r="AS7671" s="367"/>
      <c r="AT7671" s="367"/>
    </row>
    <row r="7672" spans="2:46" ht="13.8">
      <c r="B7672" s="26">
        <v>106.33333333333417</v>
      </c>
      <c r="C7672" s="363">
        <v>2406.2407910672705</v>
      </c>
      <c r="D7672" s="367">
        <v>2871.0000000000227</v>
      </c>
      <c r="E7672" s="367">
        <v>29674.418604651339</v>
      </c>
      <c r="F7672" s="367">
        <v>-1218852.5078067989</v>
      </c>
      <c r="G7672" s="367">
        <v>2871.0000000000168</v>
      </c>
      <c r="H7672" s="367">
        <v>159500</v>
      </c>
      <c r="I7672" s="384">
        <v>-14588272.335033435</v>
      </c>
      <c r="J7672" s="367">
        <v>2871</v>
      </c>
      <c r="K7672" s="367">
        <v>38666.666666666766</v>
      </c>
      <c r="L7672" s="384">
        <v>-514458.62009302014</v>
      </c>
      <c r="M7672" s="367">
        <v>2871.0000000000077</v>
      </c>
      <c r="N7672" s="367">
        <v>638</v>
      </c>
      <c r="O7672" s="384">
        <v>-13568.980164561841</v>
      </c>
      <c r="P7672" s="367">
        <v>41.6295</v>
      </c>
      <c r="Q7672" s="367">
        <v>638</v>
      </c>
      <c r="R7672" s="384">
        <v>-1578.8596658790041</v>
      </c>
      <c r="S7672" s="367">
        <v>40.194000000000003</v>
      </c>
      <c r="T7672" s="367">
        <v>21999.999999999898</v>
      </c>
      <c r="U7672" s="384">
        <v>-628780.18465053814</v>
      </c>
      <c r="V7672" s="367">
        <v>2870.9999999999864</v>
      </c>
      <c r="W7672" s="367">
        <v>1063333.3333333242</v>
      </c>
      <c r="X7672" s="384">
        <v>384063.17143358622</v>
      </c>
      <c r="Y7672" s="386">
        <v>2870.999999999975</v>
      </c>
      <c r="Z7672" s="367"/>
      <c r="AA7672" s="367"/>
      <c r="AB7672" s="367"/>
      <c r="AC7672" s="367"/>
      <c r="AD7672" s="367"/>
      <c r="AE7672" s="367"/>
      <c r="AF7672" s="367"/>
      <c r="AG7672" s="367"/>
      <c r="AH7672" s="367"/>
      <c r="AI7672" s="367"/>
      <c r="AJ7672" s="367"/>
      <c r="AK7672" s="367"/>
      <c r="AL7672" s="367"/>
      <c r="AM7672" s="367"/>
      <c r="AN7672" s="367"/>
      <c r="AO7672" s="367"/>
      <c r="AP7672" s="367"/>
      <c r="AQ7672" s="367"/>
      <c r="AR7672" s="367"/>
      <c r="AS7672" s="367"/>
      <c r="AT7672" s="367"/>
    </row>
    <row r="7673" spans="2:46" ht="13.8">
      <c r="B7673" s="26">
        <v>106.50000000000084</v>
      </c>
      <c r="C7673" s="363">
        <v>2410.0025097432717</v>
      </c>
      <c r="D7673" s="367">
        <v>2875.5000000000227</v>
      </c>
      <c r="E7673" s="367">
        <v>29720.930232558316</v>
      </c>
      <c r="F7673" s="367">
        <v>-1222809.0910075542</v>
      </c>
      <c r="G7673" s="367">
        <v>2875.5000000000168</v>
      </c>
      <c r="H7673" s="367">
        <v>159750</v>
      </c>
      <c r="I7673" s="384">
        <v>-14635227.060689336</v>
      </c>
      <c r="J7673" s="367">
        <v>2875.5</v>
      </c>
      <c r="K7673" s="367">
        <v>38727.27272727283</v>
      </c>
      <c r="L7673" s="384">
        <v>-516831.21963986557</v>
      </c>
      <c r="M7673" s="367">
        <v>2875.5000000000082</v>
      </c>
      <c r="N7673" s="367">
        <v>639</v>
      </c>
      <c r="O7673" s="384">
        <v>-13615.601384571437</v>
      </c>
      <c r="P7673" s="367">
        <v>41.694749999999999</v>
      </c>
      <c r="Q7673" s="367">
        <v>639</v>
      </c>
      <c r="R7673" s="384">
        <v>-1593.2999749747692</v>
      </c>
      <c r="S7673" s="367">
        <v>40.256999999999998</v>
      </c>
      <c r="T7673" s="367">
        <v>22034.482758620587</v>
      </c>
      <c r="U7673" s="384">
        <v>-631353.3863079414</v>
      </c>
      <c r="V7673" s="367">
        <v>2875.4999999999864</v>
      </c>
      <c r="W7673" s="367">
        <v>1064999.9999999909</v>
      </c>
      <c r="X7673" s="384">
        <v>384606.11244681373</v>
      </c>
      <c r="Y7673" s="386">
        <v>2875.4999999999754</v>
      </c>
      <c r="Z7673" s="367"/>
      <c r="AA7673" s="367"/>
      <c r="AB7673" s="367"/>
      <c r="AC7673" s="367"/>
      <c r="AD7673" s="367"/>
      <c r="AE7673" s="367"/>
      <c r="AF7673" s="367"/>
      <c r="AG7673" s="367"/>
      <c r="AH7673" s="367"/>
      <c r="AI7673" s="367"/>
      <c r="AJ7673" s="367"/>
      <c r="AK7673" s="367"/>
      <c r="AL7673" s="367"/>
      <c r="AM7673" s="367"/>
      <c r="AN7673" s="367"/>
      <c r="AO7673" s="367"/>
      <c r="AP7673" s="367"/>
      <c r="AQ7673" s="367"/>
      <c r="AR7673" s="367"/>
      <c r="AS7673" s="367"/>
      <c r="AT7673" s="367"/>
    </row>
    <row r="7674" spans="2:46" ht="13.8">
      <c r="B7674" s="26">
        <v>106.66666666666751</v>
      </c>
      <c r="C7674" s="363">
        <v>2413.7641976880864</v>
      </c>
      <c r="D7674" s="367">
        <v>2880.0000000000232</v>
      </c>
      <c r="E7674" s="367">
        <v>29767.441860465293</v>
      </c>
      <c r="F7674" s="367">
        <v>-1226772.0784526679</v>
      </c>
      <c r="G7674" s="367">
        <v>2880.0000000000168</v>
      </c>
      <c r="H7674" s="367">
        <v>160000</v>
      </c>
      <c r="I7674" s="384">
        <v>-14682257.182573834</v>
      </c>
      <c r="J7674" s="367">
        <v>2880</v>
      </c>
      <c r="K7674" s="367">
        <v>38787.878787878893</v>
      </c>
      <c r="L7674" s="384">
        <v>-519208.72134030517</v>
      </c>
      <c r="M7674" s="367">
        <v>2880.0000000000082</v>
      </c>
      <c r="N7674" s="367">
        <v>640</v>
      </c>
      <c r="O7674" s="384">
        <v>-13662.30195740113</v>
      </c>
      <c r="P7674" s="367">
        <v>41.76</v>
      </c>
      <c r="Q7674" s="367">
        <v>640</v>
      </c>
      <c r="R7674" s="384">
        <v>-1607.7777351109883</v>
      </c>
      <c r="S7674" s="367">
        <v>40.319999999999993</v>
      </c>
      <c r="T7674" s="367">
        <v>22068.965517241275</v>
      </c>
      <c r="U7674" s="384">
        <v>-633931.55714462046</v>
      </c>
      <c r="V7674" s="367">
        <v>2879.9999999999864</v>
      </c>
      <c r="W7674" s="367">
        <v>1066666.6666666577</v>
      </c>
      <c r="X7674" s="384">
        <v>385148.86867481633</v>
      </c>
      <c r="Y7674" s="386">
        <v>2879.9999999999754</v>
      </c>
      <c r="Z7674" s="367"/>
      <c r="AA7674" s="367"/>
      <c r="AB7674" s="367"/>
      <c r="AC7674" s="367"/>
      <c r="AD7674" s="367"/>
      <c r="AE7674" s="367"/>
      <c r="AF7674" s="367"/>
      <c r="AG7674" s="367"/>
      <c r="AH7674" s="367"/>
      <c r="AI7674" s="367"/>
      <c r="AJ7674" s="367"/>
      <c r="AK7674" s="367"/>
      <c r="AL7674" s="367"/>
      <c r="AM7674" s="367"/>
      <c r="AN7674" s="367"/>
      <c r="AO7674" s="367"/>
      <c r="AP7674" s="367"/>
      <c r="AQ7674" s="367"/>
      <c r="AR7674" s="367"/>
      <c r="AS7674" s="367"/>
      <c r="AT7674" s="367"/>
    </row>
    <row r="7675" spans="2:46" ht="13.8">
      <c r="B7675" s="26">
        <v>106.83333333333418</v>
      </c>
      <c r="C7675" s="363">
        <v>2417.5258549017144</v>
      </c>
      <c r="D7675" s="367">
        <v>2884.5000000000232</v>
      </c>
      <c r="E7675" s="367">
        <v>29813.95348837227</v>
      </c>
      <c r="F7675" s="367">
        <v>-1230741.4701421401</v>
      </c>
      <c r="G7675" s="367">
        <v>2884.5000000000168</v>
      </c>
      <c r="H7675" s="367">
        <v>160250</v>
      </c>
      <c r="I7675" s="384">
        <v>-14729362.700686932</v>
      </c>
      <c r="J7675" s="367">
        <v>2884.5</v>
      </c>
      <c r="K7675" s="367">
        <v>38848.484848484957</v>
      </c>
      <c r="L7675" s="384">
        <v>-521591.12519433879</v>
      </c>
      <c r="M7675" s="367">
        <v>2884.5000000000082</v>
      </c>
      <c r="N7675" s="367">
        <v>641</v>
      </c>
      <c r="O7675" s="384">
        <v>-13709.081883050929</v>
      </c>
      <c r="P7675" s="367">
        <v>41.825250000000004</v>
      </c>
      <c r="Q7675" s="367">
        <v>641</v>
      </c>
      <c r="R7675" s="384">
        <v>-1622.2929462876634</v>
      </c>
      <c r="S7675" s="367">
        <v>40.382999999999996</v>
      </c>
      <c r="T7675" s="367">
        <v>22103.448275861963</v>
      </c>
      <c r="U7675" s="384">
        <v>-636514.69716057519</v>
      </c>
      <c r="V7675" s="367">
        <v>2884.4999999999859</v>
      </c>
      <c r="W7675" s="367">
        <v>1068333.3333333244</v>
      </c>
      <c r="X7675" s="384">
        <v>385691.4401175942</v>
      </c>
      <c r="Y7675" s="386">
        <v>2884.4999999999754</v>
      </c>
      <c r="Z7675" s="367"/>
      <c r="AA7675" s="367"/>
      <c r="AB7675" s="367"/>
      <c r="AC7675" s="367"/>
      <c r="AD7675" s="367"/>
      <c r="AE7675" s="367"/>
      <c r="AF7675" s="367"/>
      <c r="AG7675" s="367"/>
      <c r="AH7675" s="367"/>
      <c r="AI7675" s="367"/>
      <c r="AJ7675" s="367"/>
      <c r="AK7675" s="367"/>
      <c r="AL7675" s="367"/>
      <c r="AM7675" s="367"/>
      <c r="AN7675" s="367"/>
      <c r="AO7675" s="367"/>
      <c r="AP7675" s="367"/>
      <c r="AQ7675" s="367"/>
      <c r="AR7675" s="367"/>
      <c r="AS7675" s="367"/>
      <c r="AT7675" s="367"/>
    </row>
    <row r="7676" spans="2:46" ht="13.8">
      <c r="B7676" s="26">
        <v>107.00000000000085</v>
      </c>
      <c r="C7676" s="363">
        <v>2421.2874813841559</v>
      </c>
      <c r="D7676" s="367">
        <v>2889.0000000000232</v>
      </c>
      <c r="E7676" s="367">
        <v>29860.465116279247</v>
      </c>
      <c r="F7676" s="367">
        <v>-1234717.2660759708</v>
      </c>
      <c r="G7676" s="367">
        <v>2889.0000000000173</v>
      </c>
      <c r="H7676" s="367">
        <v>160500</v>
      </c>
      <c r="I7676" s="384">
        <v>-14776543.61502862</v>
      </c>
      <c r="J7676" s="367">
        <v>2889</v>
      </c>
      <c r="K7676" s="367">
        <v>38909.090909091021</v>
      </c>
      <c r="L7676" s="384">
        <v>-523978.43120196689</v>
      </c>
      <c r="M7676" s="367">
        <v>2889.0000000000086</v>
      </c>
      <c r="N7676" s="367">
        <v>642</v>
      </c>
      <c r="O7676" s="384">
        <v>-13755.941161520812</v>
      </c>
      <c r="P7676" s="367">
        <v>41.890499999999996</v>
      </c>
      <c r="Q7676" s="367">
        <v>642</v>
      </c>
      <c r="R7676" s="384">
        <v>-1636.8456085047924</v>
      </c>
      <c r="S7676" s="367">
        <v>40.445999999999998</v>
      </c>
      <c r="T7676" s="367">
        <v>22137.931034482652</v>
      </c>
      <c r="U7676" s="384">
        <v>-639102.80635580595</v>
      </c>
      <c r="V7676" s="367">
        <v>2888.9999999999859</v>
      </c>
      <c r="W7676" s="367">
        <v>1069999.9999999912</v>
      </c>
      <c r="X7676" s="384">
        <v>386233.82677514746</v>
      </c>
      <c r="Y7676" s="386">
        <v>2888.9999999999759</v>
      </c>
      <c r="Z7676" s="367"/>
      <c r="AA7676" s="367"/>
      <c r="AB7676" s="367"/>
      <c r="AC7676" s="367"/>
      <c r="AD7676" s="367"/>
      <c r="AE7676" s="367"/>
      <c r="AF7676" s="367"/>
      <c r="AG7676" s="367"/>
      <c r="AH7676" s="367"/>
      <c r="AI7676" s="367"/>
      <c r="AJ7676" s="367"/>
      <c r="AK7676" s="367"/>
      <c r="AL7676" s="367"/>
      <c r="AM7676" s="367"/>
      <c r="AN7676" s="367"/>
      <c r="AO7676" s="367"/>
      <c r="AP7676" s="367"/>
      <c r="AQ7676" s="367"/>
      <c r="AR7676" s="367"/>
      <c r="AS7676" s="367"/>
      <c r="AT7676" s="367"/>
    </row>
    <row r="7677" spans="2:46" ht="13.8">
      <c r="B7677" s="26">
        <v>107.16666666666752</v>
      </c>
      <c r="C7677" s="363">
        <v>2425.0490771354107</v>
      </c>
      <c r="D7677" s="367">
        <v>2893.5000000000232</v>
      </c>
      <c r="E7677" s="367">
        <v>29906.976744186224</v>
      </c>
      <c r="F7677" s="367">
        <v>-1238699.46625416</v>
      </c>
      <c r="G7677" s="367">
        <v>2893.5000000000173</v>
      </c>
      <c r="H7677" s="367">
        <v>160750</v>
      </c>
      <c r="I7677" s="384">
        <v>-14823799.92559891</v>
      </c>
      <c r="J7677" s="367">
        <v>2893.5</v>
      </c>
      <c r="K7677" s="367">
        <v>38969.696969697085</v>
      </c>
      <c r="L7677" s="384">
        <v>-526370.63936318911</v>
      </c>
      <c r="M7677" s="367">
        <v>2893.5000000000086</v>
      </c>
      <c r="N7677" s="367">
        <v>643</v>
      </c>
      <c r="O7677" s="384">
        <v>-13802.879792810805</v>
      </c>
      <c r="P7677" s="367">
        <v>41.955750000000002</v>
      </c>
      <c r="Q7677" s="367">
        <v>643</v>
      </c>
      <c r="R7677" s="384">
        <v>-1651.4357217623756</v>
      </c>
      <c r="S7677" s="367">
        <v>40.509</v>
      </c>
      <c r="T7677" s="367">
        <v>22172.41379310334</v>
      </c>
      <c r="U7677" s="384">
        <v>-641695.88473031274</v>
      </c>
      <c r="V7677" s="367">
        <v>2893.4999999999859</v>
      </c>
      <c r="W7677" s="367">
        <v>1071666.6666666579</v>
      </c>
      <c r="X7677" s="384">
        <v>386776.02864747593</v>
      </c>
      <c r="Y7677" s="386">
        <v>2893.4999999999759</v>
      </c>
      <c r="Z7677" s="367"/>
      <c r="AA7677" s="367"/>
      <c r="AB7677" s="367"/>
      <c r="AC7677" s="367"/>
      <c r="AD7677" s="367"/>
      <c r="AE7677" s="367"/>
      <c r="AF7677" s="367"/>
      <c r="AG7677" s="367"/>
      <c r="AH7677" s="367"/>
      <c r="AI7677" s="367"/>
      <c r="AJ7677" s="367"/>
      <c r="AK7677" s="367"/>
      <c r="AL7677" s="367"/>
      <c r="AM7677" s="367"/>
      <c r="AN7677" s="367"/>
      <c r="AO7677" s="367"/>
      <c r="AP7677" s="367"/>
      <c r="AQ7677" s="367"/>
      <c r="AR7677" s="367"/>
      <c r="AS7677" s="367"/>
      <c r="AT7677" s="367"/>
    </row>
    <row r="7678" spans="2:46" ht="13.8">
      <c r="B7678" s="26">
        <v>107.3333333333342</v>
      </c>
      <c r="C7678" s="363">
        <v>2428.8106421554794</v>
      </c>
      <c r="D7678" s="367">
        <v>2898.0000000000236</v>
      </c>
      <c r="E7678" s="367">
        <v>29953.488372093201</v>
      </c>
      <c r="F7678" s="367">
        <v>-1242688.0706767079</v>
      </c>
      <c r="G7678" s="367">
        <v>2898.0000000000177</v>
      </c>
      <c r="H7678" s="367">
        <v>161000</v>
      </c>
      <c r="I7678" s="384">
        <v>-14871131.632397797</v>
      </c>
      <c r="J7678" s="367">
        <v>2898</v>
      </c>
      <c r="K7678" s="367">
        <v>39030.303030303148</v>
      </c>
      <c r="L7678" s="384">
        <v>-528767.74967800558</v>
      </c>
      <c r="M7678" s="367">
        <v>2898.0000000000091</v>
      </c>
      <c r="N7678" s="367">
        <v>644</v>
      </c>
      <c r="O7678" s="384">
        <v>-13849.89777692089</v>
      </c>
      <c r="P7678" s="367">
        <v>42.021000000000001</v>
      </c>
      <c r="Q7678" s="367">
        <v>644</v>
      </c>
      <c r="R7678" s="384">
        <v>-1666.0632860604117</v>
      </c>
      <c r="S7678" s="367">
        <v>40.571999999999996</v>
      </c>
      <c r="T7678" s="367">
        <v>22206.896551724029</v>
      </c>
      <c r="U7678" s="384">
        <v>-644293.93228409509</v>
      </c>
      <c r="V7678" s="367">
        <v>2897.9999999999854</v>
      </c>
      <c r="W7678" s="367">
        <v>1073333.3333333246</v>
      </c>
      <c r="X7678" s="384">
        <v>387318.04573457967</v>
      </c>
      <c r="Y7678" s="386">
        <v>2897.9999999999768</v>
      </c>
      <c r="Z7678" s="367"/>
      <c r="AA7678" s="367"/>
      <c r="AB7678" s="367"/>
      <c r="AC7678" s="367"/>
      <c r="AD7678" s="367"/>
      <c r="AE7678" s="367"/>
      <c r="AF7678" s="367"/>
      <c r="AG7678" s="367"/>
      <c r="AH7678" s="367"/>
      <c r="AI7678" s="367"/>
      <c r="AJ7678" s="367"/>
      <c r="AK7678" s="367"/>
      <c r="AL7678" s="367"/>
      <c r="AM7678" s="367"/>
      <c r="AN7678" s="367"/>
      <c r="AO7678" s="367"/>
      <c r="AP7678" s="367"/>
      <c r="AQ7678" s="367"/>
      <c r="AR7678" s="367"/>
      <c r="AS7678" s="367"/>
      <c r="AT7678" s="367"/>
    </row>
    <row r="7679" spans="2:46" ht="13.8">
      <c r="B7679" s="26">
        <v>107.50000000000087</v>
      </c>
      <c r="C7679" s="363">
        <v>2432.572176444361</v>
      </c>
      <c r="D7679" s="367">
        <v>2902.5000000000236</v>
      </c>
      <c r="E7679" s="367">
        <v>30000.000000000178</v>
      </c>
      <c r="F7679" s="367">
        <v>-1246683.0793436142</v>
      </c>
      <c r="G7679" s="367">
        <v>2902.5000000000177</v>
      </c>
      <c r="H7679" s="367">
        <v>161250</v>
      </c>
      <c r="I7679" s="384">
        <v>-14918538.73542528</v>
      </c>
      <c r="J7679" s="367">
        <v>2902.5</v>
      </c>
      <c r="K7679" s="367">
        <v>39090.909090909212</v>
      </c>
      <c r="L7679" s="384">
        <v>-531169.76214641589</v>
      </c>
      <c r="M7679" s="367">
        <v>2902.5000000000091</v>
      </c>
      <c r="N7679" s="367">
        <v>645</v>
      </c>
      <c r="O7679" s="384">
        <v>-13896.995113851071</v>
      </c>
      <c r="P7679" s="367">
        <v>42.08625</v>
      </c>
      <c r="Q7679" s="367">
        <v>645</v>
      </c>
      <c r="R7679" s="384">
        <v>-1680.7283013989031</v>
      </c>
      <c r="S7679" s="367">
        <v>40.634999999999998</v>
      </c>
      <c r="T7679" s="367">
        <v>22241.379310344717</v>
      </c>
      <c r="U7679" s="384">
        <v>-646896.94901715359</v>
      </c>
      <c r="V7679" s="367">
        <v>2902.4999999999854</v>
      </c>
      <c r="W7679" s="367">
        <v>1074999.9999999914</v>
      </c>
      <c r="X7679" s="384">
        <v>387859.87803645869</v>
      </c>
      <c r="Y7679" s="386">
        <v>2902.4999999999768</v>
      </c>
      <c r="Z7679" s="367"/>
      <c r="AA7679" s="367"/>
      <c r="AB7679" s="367"/>
      <c r="AC7679" s="367"/>
      <c r="AD7679" s="367"/>
      <c r="AE7679" s="367"/>
      <c r="AF7679" s="367"/>
      <c r="AG7679" s="367"/>
      <c r="AH7679" s="367"/>
      <c r="AI7679" s="367"/>
      <c r="AJ7679" s="367"/>
      <c r="AK7679" s="367"/>
      <c r="AL7679" s="367"/>
      <c r="AM7679" s="367"/>
      <c r="AN7679" s="367"/>
      <c r="AO7679" s="367"/>
      <c r="AP7679" s="367"/>
      <c r="AQ7679" s="367"/>
      <c r="AR7679" s="367"/>
      <c r="AS7679" s="367"/>
      <c r="AT7679" s="367"/>
    </row>
    <row r="7680" spans="2:46" ht="13.8">
      <c r="B7680" s="26">
        <v>107.66666666666754</v>
      </c>
      <c r="C7680" s="363">
        <v>2436.333680002057</v>
      </c>
      <c r="D7680" s="367">
        <v>2907.0000000000236</v>
      </c>
      <c r="E7680" s="367">
        <v>30046.511627907155</v>
      </c>
      <c r="F7680" s="367">
        <v>-1250684.4922548786</v>
      </c>
      <c r="G7680" s="367">
        <v>2907.0000000000177</v>
      </c>
      <c r="H7680" s="367">
        <v>161500</v>
      </c>
      <c r="I7680" s="384">
        <v>-14966021.23468136</v>
      </c>
      <c r="J7680" s="367">
        <v>2907</v>
      </c>
      <c r="K7680" s="367">
        <v>39151.515151515276</v>
      </c>
      <c r="L7680" s="384">
        <v>-533576.67676842085</v>
      </c>
      <c r="M7680" s="367">
        <v>2907.0000000000095</v>
      </c>
      <c r="N7680" s="367">
        <v>646</v>
      </c>
      <c r="O7680" s="384">
        <v>-13944.171803601352</v>
      </c>
      <c r="P7680" s="367">
        <v>42.151499999999999</v>
      </c>
      <c r="Q7680" s="367">
        <v>646</v>
      </c>
      <c r="R7680" s="384">
        <v>-1695.430767777849</v>
      </c>
      <c r="S7680" s="367">
        <v>40.698</v>
      </c>
      <c r="T7680" s="367">
        <v>22275.862068965405</v>
      </c>
      <c r="U7680" s="384">
        <v>-649504.93492948776</v>
      </c>
      <c r="V7680" s="367">
        <v>2906.9999999999854</v>
      </c>
      <c r="W7680" s="367">
        <v>1076666.6666666581</v>
      </c>
      <c r="X7680" s="384">
        <v>388401.52555311297</v>
      </c>
      <c r="Y7680" s="386">
        <v>2906.9999999999768</v>
      </c>
      <c r="Z7680" s="367"/>
      <c r="AA7680" s="367"/>
      <c r="AB7680" s="367"/>
      <c r="AC7680" s="367"/>
      <c r="AD7680" s="367"/>
      <c r="AE7680" s="367"/>
      <c r="AF7680" s="367"/>
      <c r="AG7680" s="367"/>
      <c r="AH7680" s="367"/>
      <c r="AI7680" s="367"/>
      <c r="AJ7680" s="367"/>
      <c r="AK7680" s="367"/>
      <c r="AL7680" s="367"/>
      <c r="AM7680" s="367"/>
      <c r="AN7680" s="367"/>
      <c r="AO7680" s="367"/>
      <c r="AP7680" s="367"/>
      <c r="AQ7680" s="367"/>
      <c r="AR7680" s="367"/>
      <c r="AS7680" s="367"/>
      <c r="AT7680" s="367"/>
    </row>
    <row r="7681" spans="2:46" ht="13.8">
      <c r="B7681" s="26">
        <v>107.83333333333421</v>
      </c>
      <c r="C7681" s="363">
        <v>2440.0951528285659</v>
      </c>
      <c r="D7681" s="367">
        <v>2911.5000000000236</v>
      </c>
      <c r="E7681" s="367">
        <v>30093.023255814132</v>
      </c>
      <c r="F7681" s="367">
        <v>-1254692.3094105017</v>
      </c>
      <c r="G7681" s="367">
        <v>2911.5000000000177</v>
      </c>
      <c r="H7681" s="367">
        <v>161750</v>
      </c>
      <c r="I7681" s="384">
        <v>-15013579.130166037</v>
      </c>
      <c r="J7681" s="367">
        <v>2911.5</v>
      </c>
      <c r="K7681" s="367">
        <v>39212.121212121339</v>
      </c>
      <c r="L7681" s="384">
        <v>-535988.49354401976</v>
      </c>
      <c r="M7681" s="367">
        <v>2911.5000000000095</v>
      </c>
      <c r="N7681" s="367">
        <v>647</v>
      </c>
      <c r="O7681" s="384">
        <v>-13991.427846171733</v>
      </c>
      <c r="P7681" s="367">
        <v>42.216749999999998</v>
      </c>
      <c r="Q7681" s="367">
        <v>647</v>
      </c>
      <c r="R7681" s="384">
        <v>-1710.170685197249</v>
      </c>
      <c r="S7681" s="367">
        <v>40.761000000000003</v>
      </c>
      <c r="T7681" s="367">
        <v>22310.344827586094</v>
      </c>
      <c r="U7681" s="384">
        <v>-652117.89002109761</v>
      </c>
      <c r="V7681" s="367">
        <v>2911.499999999985</v>
      </c>
      <c r="W7681" s="367">
        <v>1078333.3333333249</v>
      </c>
      <c r="X7681" s="384">
        <v>388942.98828454252</v>
      </c>
      <c r="Y7681" s="386">
        <v>2911.4999999999773</v>
      </c>
      <c r="Z7681" s="367"/>
      <c r="AA7681" s="367"/>
      <c r="AB7681" s="367"/>
      <c r="AC7681" s="367"/>
      <c r="AD7681" s="367"/>
      <c r="AE7681" s="367"/>
      <c r="AF7681" s="367"/>
      <c r="AG7681" s="367"/>
      <c r="AH7681" s="367"/>
      <c r="AI7681" s="367"/>
      <c r="AJ7681" s="367"/>
      <c r="AK7681" s="367"/>
      <c r="AL7681" s="367"/>
      <c r="AM7681" s="367"/>
      <c r="AN7681" s="367"/>
      <c r="AO7681" s="367"/>
      <c r="AP7681" s="367"/>
      <c r="AQ7681" s="367"/>
      <c r="AR7681" s="367"/>
      <c r="AS7681" s="367"/>
      <c r="AT7681" s="367"/>
    </row>
    <row r="7682" spans="2:46" ht="13.8">
      <c r="B7682" s="26">
        <v>108.00000000000088</v>
      </c>
      <c r="C7682" s="363">
        <v>2443.8565949238891</v>
      </c>
      <c r="D7682" s="367">
        <v>2916.0000000000241</v>
      </c>
      <c r="E7682" s="367">
        <v>30139.53488372111</v>
      </c>
      <c r="F7682" s="367">
        <v>-1258706.5308104828</v>
      </c>
      <c r="G7682" s="367">
        <v>2916.0000000000177</v>
      </c>
      <c r="H7682" s="367">
        <v>162000</v>
      </c>
      <c r="I7682" s="384">
        <v>-15061212.42187931</v>
      </c>
      <c r="J7682" s="367">
        <v>2916</v>
      </c>
      <c r="K7682" s="367">
        <v>39272.727272727403</v>
      </c>
      <c r="L7682" s="384">
        <v>-538405.21247321309</v>
      </c>
      <c r="M7682" s="367">
        <v>2916.00000000001</v>
      </c>
      <c r="N7682" s="367">
        <v>648</v>
      </c>
      <c r="O7682" s="384">
        <v>-14038.76324156221</v>
      </c>
      <c r="P7682" s="367">
        <v>42.281999999999996</v>
      </c>
      <c r="Q7682" s="367">
        <v>648</v>
      </c>
      <c r="R7682" s="384">
        <v>-1724.9480536571016</v>
      </c>
      <c r="S7682" s="367">
        <v>40.823999999999998</v>
      </c>
      <c r="T7682" s="367">
        <v>22344.827586206782</v>
      </c>
      <c r="U7682" s="384">
        <v>-654735.81429198373</v>
      </c>
      <c r="V7682" s="367">
        <v>2915.999999999985</v>
      </c>
      <c r="W7682" s="367">
        <v>1079999.9999999916</v>
      </c>
      <c r="X7682" s="384">
        <v>389484.26623074728</v>
      </c>
      <c r="Y7682" s="386">
        <v>2915.9999999999773</v>
      </c>
      <c r="Z7682" s="367"/>
      <c r="AA7682" s="367"/>
      <c r="AB7682" s="367"/>
      <c r="AC7682" s="367"/>
      <c r="AD7682" s="367"/>
      <c r="AE7682" s="367"/>
      <c r="AF7682" s="367"/>
      <c r="AG7682" s="367"/>
      <c r="AH7682" s="367"/>
      <c r="AI7682" s="367"/>
      <c r="AJ7682" s="367"/>
      <c r="AK7682" s="367"/>
      <c r="AL7682" s="367"/>
      <c r="AM7682" s="367"/>
      <c r="AN7682" s="367"/>
      <c r="AO7682" s="367"/>
      <c r="AP7682" s="367"/>
      <c r="AQ7682" s="367"/>
      <c r="AR7682" s="367"/>
      <c r="AS7682" s="367"/>
      <c r="AT7682" s="367"/>
    </row>
    <row r="7683" spans="2:46" ht="13.8">
      <c r="B7683" s="26">
        <v>108.16666666666755</v>
      </c>
      <c r="C7683" s="363">
        <v>2447.6180062880253</v>
      </c>
      <c r="D7683" s="367">
        <v>2920.5000000000241</v>
      </c>
      <c r="E7683" s="367">
        <v>30186.046511628087</v>
      </c>
      <c r="F7683" s="367">
        <v>-1262727.1564548227</v>
      </c>
      <c r="G7683" s="367">
        <v>2920.5000000000177</v>
      </c>
      <c r="H7683" s="367">
        <v>162250</v>
      </c>
      <c r="I7683" s="384">
        <v>-15108921.109821182</v>
      </c>
      <c r="J7683" s="367">
        <v>2920.5</v>
      </c>
      <c r="K7683" s="367">
        <v>39333.333333333467</v>
      </c>
      <c r="L7683" s="384">
        <v>-540826.83355600026</v>
      </c>
      <c r="M7683" s="367">
        <v>2920.50000000001</v>
      </c>
      <c r="N7683" s="367">
        <v>649</v>
      </c>
      <c r="O7683" s="384">
        <v>-14086.177989772788</v>
      </c>
      <c r="P7683" s="367">
        <v>42.347250000000003</v>
      </c>
      <c r="Q7683" s="367">
        <v>649</v>
      </c>
      <c r="R7683" s="384">
        <v>-1739.7628731574098</v>
      </c>
      <c r="S7683" s="367">
        <v>40.887</v>
      </c>
      <c r="T7683" s="367">
        <v>22379.310344827471</v>
      </c>
      <c r="U7683" s="384">
        <v>-657358.70774214575</v>
      </c>
      <c r="V7683" s="367">
        <v>2920.499999999985</v>
      </c>
      <c r="W7683" s="367">
        <v>1081666.6666666584</v>
      </c>
      <c r="X7683" s="384">
        <v>390025.35939172748</v>
      </c>
      <c r="Y7683" s="386">
        <v>2920.4999999999777</v>
      </c>
      <c r="Z7683" s="367"/>
      <c r="AA7683" s="367"/>
      <c r="AB7683" s="367"/>
      <c r="AC7683" s="367"/>
      <c r="AD7683" s="367"/>
      <c r="AE7683" s="367"/>
      <c r="AF7683" s="367"/>
      <c r="AG7683" s="367"/>
      <c r="AH7683" s="367"/>
      <c r="AI7683" s="367"/>
      <c r="AJ7683" s="367"/>
      <c r="AK7683" s="367"/>
      <c r="AL7683" s="367"/>
      <c r="AM7683" s="367"/>
      <c r="AN7683" s="367"/>
      <c r="AO7683" s="367"/>
      <c r="AP7683" s="367"/>
      <c r="AQ7683" s="367"/>
      <c r="AR7683" s="367"/>
      <c r="AS7683" s="367"/>
      <c r="AT7683" s="367"/>
    </row>
    <row r="7684" spans="2:46" ht="13.8">
      <c r="B7684" s="26">
        <v>108.33333333333422</v>
      </c>
      <c r="C7684" s="363">
        <v>2451.3793869209744</v>
      </c>
      <c r="D7684" s="367">
        <v>2925.0000000000241</v>
      </c>
      <c r="E7684" s="367">
        <v>30232.558139535064</v>
      </c>
      <c r="F7684" s="367">
        <v>-1266754.1863435211</v>
      </c>
      <c r="G7684" s="367">
        <v>2925.0000000000177</v>
      </c>
      <c r="H7684" s="367">
        <v>162500</v>
      </c>
      <c r="I7684" s="384">
        <v>-15156705.19399165</v>
      </c>
      <c r="J7684" s="367">
        <v>2925</v>
      </c>
      <c r="K7684" s="367">
        <v>39393.93939393953</v>
      </c>
      <c r="L7684" s="384">
        <v>-543253.35679238196</v>
      </c>
      <c r="M7684" s="367">
        <v>2925.0000000000105</v>
      </c>
      <c r="N7684" s="367">
        <v>650</v>
      </c>
      <c r="O7684" s="384">
        <v>-14133.672090803455</v>
      </c>
      <c r="P7684" s="367">
        <v>42.412499999999994</v>
      </c>
      <c r="Q7684" s="367">
        <v>650</v>
      </c>
      <c r="R7684" s="384">
        <v>-1754.6151436981725</v>
      </c>
      <c r="S7684" s="367">
        <v>40.950000000000003</v>
      </c>
      <c r="T7684" s="367">
        <v>22413.793103448159</v>
      </c>
      <c r="U7684" s="384">
        <v>-659986.57037158322</v>
      </c>
      <c r="V7684" s="367">
        <v>2924.9999999999845</v>
      </c>
      <c r="W7684" s="367">
        <v>1083333.3333333251</v>
      </c>
      <c r="X7684" s="384">
        <v>390566.26776748273</v>
      </c>
      <c r="Y7684" s="386">
        <v>2924.9999999999777</v>
      </c>
      <c r="Z7684" s="367"/>
      <c r="AA7684" s="367"/>
      <c r="AB7684" s="367"/>
      <c r="AC7684" s="367"/>
      <c r="AD7684" s="367"/>
      <c r="AE7684" s="367"/>
      <c r="AF7684" s="367"/>
      <c r="AG7684" s="367"/>
      <c r="AH7684" s="367"/>
      <c r="AI7684" s="367"/>
      <c r="AJ7684" s="367"/>
      <c r="AK7684" s="367"/>
      <c r="AL7684" s="367"/>
      <c r="AM7684" s="367"/>
      <c r="AN7684" s="367"/>
      <c r="AO7684" s="367"/>
      <c r="AP7684" s="367"/>
      <c r="AQ7684" s="367"/>
      <c r="AR7684" s="367"/>
      <c r="AS7684" s="367"/>
      <c r="AT7684" s="367"/>
    </row>
    <row r="7685" spans="2:46" ht="13.8">
      <c r="B7685" s="26">
        <v>108.5000000000009</v>
      </c>
      <c r="C7685" s="363">
        <v>2455.1407368227378</v>
      </c>
      <c r="D7685" s="367">
        <v>2929.5000000000241</v>
      </c>
      <c r="E7685" s="367">
        <v>30279.069767442041</v>
      </c>
      <c r="F7685" s="367">
        <v>-1270787.6204765781</v>
      </c>
      <c r="G7685" s="367">
        <v>2929.5000000000177</v>
      </c>
      <c r="H7685" s="367">
        <v>162750</v>
      </c>
      <c r="I7685" s="384">
        <v>-15204564.674390716</v>
      </c>
      <c r="J7685" s="367">
        <v>2929.5</v>
      </c>
      <c r="K7685" s="367">
        <v>39454.545454545594</v>
      </c>
      <c r="L7685" s="384">
        <v>-545684.78218235762</v>
      </c>
      <c r="M7685" s="367">
        <v>2929.5000000000105</v>
      </c>
      <c r="N7685" s="367">
        <v>651</v>
      </c>
      <c r="O7685" s="384">
        <v>-14181.24554465423</v>
      </c>
      <c r="P7685" s="367">
        <v>42.47775</v>
      </c>
      <c r="Q7685" s="367">
        <v>651</v>
      </c>
      <c r="R7685" s="384">
        <v>-1769.5048652793892</v>
      </c>
      <c r="S7685" s="367">
        <v>41.013000000000005</v>
      </c>
      <c r="T7685" s="367">
        <v>22448.275862068847</v>
      </c>
      <c r="U7685" s="384">
        <v>-662619.40218029683</v>
      </c>
      <c r="V7685" s="367">
        <v>2929.4999999999845</v>
      </c>
      <c r="W7685" s="367">
        <v>1084999.9999999919</v>
      </c>
      <c r="X7685" s="384">
        <v>391106.99135801336</v>
      </c>
      <c r="Y7685" s="386">
        <v>2929.4999999999777</v>
      </c>
      <c r="Z7685" s="367"/>
      <c r="AA7685" s="367"/>
      <c r="AB7685" s="367"/>
      <c r="AC7685" s="367"/>
      <c r="AD7685" s="367"/>
      <c r="AE7685" s="367"/>
      <c r="AF7685" s="367"/>
      <c r="AG7685" s="367"/>
      <c r="AH7685" s="367"/>
      <c r="AI7685" s="367"/>
      <c r="AJ7685" s="367"/>
      <c r="AK7685" s="367"/>
      <c r="AL7685" s="367"/>
      <c r="AM7685" s="367"/>
      <c r="AN7685" s="367"/>
      <c r="AO7685" s="367"/>
      <c r="AP7685" s="367"/>
      <c r="AQ7685" s="367"/>
      <c r="AR7685" s="367"/>
      <c r="AS7685" s="367"/>
      <c r="AT7685" s="367"/>
    </row>
    <row r="7686" spans="2:46" ht="13.8">
      <c r="B7686" s="26">
        <v>108.66666666666757</v>
      </c>
      <c r="C7686" s="363">
        <v>2458.9020559933151</v>
      </c>
      <c r="D7686" s="367">
        <v>2934.0000000000246</v>
      </c>
      <c r="E7686" s="367">
        <v>30325.581395349018</v>
      </c>
      <c r="F7686" s="367">
        <v>-1274827.4588539936</v>
      </c>
      <c r="G7686" s="367">
        <v>2934.0000000000177</v>
      </c>
      <c r="H7686" s="367">
        <v>163000</v>
      </c>
      <c r="I7686" s="384">
        <v>-15252499.551018374</v>
      </c>
      <c r="J7686" s="367">
        <v>2934</v>
      </c>
      <c r="K7686" s="367">
        <v>39515.151515151658</v>
      </c>
      <c r="L7686" s="384">
        <v>-548121.10972592735</v>
      </c>
      <c r="M7686" s="367">
        <v>2934.0000000000105</v>
      </c>
      <c r="N7686" s="367">
        <v>652</v>
      </c>
      <c r="O7686" s="384">
        <v>-14228.898351325099</v>
      </c>
      <c r="P7686" s="367">
        <v>42.542999999999999</v>
      </c>
      <c r="Q7686" s="367">
        <v>652</v>
      </c>
      <c r="R7686" s="384">
        <v>-1784.4320379010585</v>
      </c>
      <c r="S7686" s="367">
        <v>41.076000000000001</v>
      </c>
      <c r="T7686" s="367">
        <v>22482.758620689536</v>
      </c>
      <c r="U7686" s="384">
        <v>-665257.20316828636</v>
      </c>
      <c r="V7686" s="367">
        <v>2933.9999999999845</v>
      </c>
      <c r="W7686" s="367">
        <v>1086666.6666666586</v>
      </c>
      <c r="X7686" s="384">
        <v>391647.53016331926</v>
      </c>
      <c r="Y7686" s="386">
        <v>2933.9999999999782</v>
      </c>
      <c r="Z7686" s="367"/>
      <c r="AA7686" s="367"/>
      <c r="AB7686" s="367"/>
      <c r="AC7686" s="367"/>
      <c r="AD7686" s="367"/>
      <c r="AE7686" s="367"/>
      <c r="AF7686" s="367"/>
      <c r="AG7686" s="367"/>
      <c r="AH7686" s="367"/>
      <c r="AI7686" s="367"/>
      <c r="AJ7686" s="367"/>
      <c r="AK7686" s="367"/>
      <c r="AL7686" s="367"/>
      <c r="AM7686" s="367"/>
      <c r="AN7686" s="367"/>
      <c r="AO7686" s="367"/>
      <c r="AP7686" s="367"/>
      <c r="AQ7686" s="367"/>
      <c r="AR7686" s="367"/>
      <c r="AS7686" s="367"/>
      <c r="AT7686" s="367"/>
    </row>
    <row r="7687" spans="2:46" ht="13.8">
      <c r="B7687" s="26">
        <v>108.83333333333424</v>
      </c>
      <c r="C7687" s="363">
        <v>2462.6633444327058</v>
      </c>
      <c r="D7687" s="367">
        <v>2938.5000000000246</v>
      </c>
      <c r="E7687" s="367">
        <v>30372.093023255995</v>
      </c>
      <c r="F7687" s="367">
        <v>-1278873.7014757672</v>
      </c>
      <c r="G7687" s="367">
        <v>2938.5000000000177</v>
      </c>
      <c r="H7687" s="367">
        <v>163250</v>
      </c>
      <c r="I7687" s="384">
        <v>-15300509.823874634</v>
      </c>
      <c r="J7687" s="367">
        <v>2938.5</v>
      </c>
      <c r="K7687" s="367">
        <v>39575.757575757721</v>
      </c>
      <c r="L7687" s="384">
        <v>-550562.33942309162</v>
      </c>
      <c r="M7687" s="367">
        <v>2938.5000000000109</v>
      </c>
      <c r="N7687" s="367">
        <v>653</v>
      </c>
      <c r="O7687" s="384">
        <v>-14276.630510816065</v>
      </c>
      <c r="P7687" s="367">
        <v>42.608249999999998</v>
      </c>
      <c r="Q7687" s="367">
        <v>653</v>
      </c>
      <c r="R7687" s="384">
        <v>-1799.3966615631819</v>
      </c>
      <c r="S7687" s="367">
        <v>41.138999999999996</v>
      </c>
      <c r="T7687" s="367">
        <v>22517.241379310224</v>
      </c>
      <c r="U7687" s="384">
        <v>-667899.97333555145</v>
      </c>
      <c r="V7687" s="367">
        <v>2938.4999999999841</v>
      </c>
      <c r="W7687" s="367">
        <v>1088333.3333333253</v>
      </c>
      <c r="X7687" s="384">
        <v>392187.88418340037</v>
      </c>
      <c r="Y7687" s="386">
        <v>2938.4999999999782</v>
      </c>
      <c r="Z7687" s="367"/>
      <c r="AA7687" s="367"/>
      <c r="AB7687" s="367"/>
      <c r="AC7687" s="367"/>
      <c r="AD7687" s="367"/>
      <c r="AE7687" s="367"/>
      <c r="AF7687" s="367"/>
      <c r="AG7687" s="367"/>
      <c r="AH7687" s="367"/>
      <c r="AI7687" s="367"/>
      <c r="AJ7687" s="367"/>
      <c r="AK7687" s="367"/>
      <c r="AL7687" s="367"/>
      <c r="AM7687" s="367"/>
      <c r="AN7687" s="367"/>
      <c r="AO7687" s="367"/>
      <c r="AP7687" s="367"/>
      <c r="AQ7687" s="367"/>
      <c r="AR7687" s="367"/>
      <c r="AS7687" s="367"/>
      <c r="AT7687" s="367"/>
    </row>
    <row r="7688" spans="2:46" ht="13.8">
      <c r="B7688" s="26">
        <v>109.00000000000091</v>
      </c>
      <c r="C7688" s="363">
        <v>2466.4246021409094</v>
      </c>
      <c r="D7688" s="367">
        <v>2943.0000000000246</v>
      </c>
      <c r="E7688" s="367">
        <v>30418.604651162972</v>
      </c>
      <c r="F7688" s="367">
        <v>-1282926.3483418995</v>
      </c>
      <c r="G7688" s="367">
        <v>2943.0000000000177</v>
      </c>
      <c r="H7688" s="367">
        <v>163500</v>
      </c>
      <c r="I7688" s="384">
        <v>-15348595.49295949</v>
      </c>
      <c r="J7688" s="367">
        <v>2943</v>
      </c>
      <c r="K7688" s="367">
        <v>39636.363636363785</v>
      </c>
      <c r="L7688" s="384">
        <v>-553008.47127384995</v>
      </c>
      <c r="M7688" s="367">
        <v>2943.0000000000109</v>
      </c>
      <c r="N7688" s="367">
        <v>654</v>
      </c>
      <c r="O7688" s="384">
        <v>-14324.442023127129</v>
      </c>
      <c r="P7688" s="367">
        <v>42.673499999999997</v>
      </c>
      <c r="Q7688" s="367">
        <v>654</v>
      </c>
      <c r="R7688" s="384">
        <v>-1814.398736265761</v>
      </c>
      <c r="S7688" s="367">
        <v>41.201999999999998</v>
      </c>
      <c r="T7688" s="367">
        <v>22551.724137930913</v>
      </c>
      <c r="U7688" s="384">
        <v>-670547.71268209291</v>
      </c>
      <c r="V7688" s="367">
        <v>2942.9999999999841</v>
      </c>
      <c r="W7688" s="367">
        <v>1089999.9999999921</v>
      </c>
      <c r="X7688" s="384">
        <v>392728.05341825687</v>
      </c>
      <c r="Y7688" s="386">
        <v>2942.9999999999786</v>
      </c>
      <c r="Z7688" s="367"/>
      <c r="AA7688" s="367"/>
      <c r="AB7688" s="367"/>
      <c r="AC7688" s="367"/>
      <c r="AD7688" s="367"/>
      <c r="AE7688" s="367"/>
      <c r="AF7688" s="367"/>
      <c r="AG7688" s="367"/>
      <c r="AH7688" s="367"/>
      <c r="AI7688" s="367"/>
      <c r="AJ7688" s="367"/>
      <c r="AK7688" s="367"/>
      <c r="AL7688" s="367"/>
      <c r="AM7688" s="367"/>
      <c r="AN7688" s="367"/>
      <c r="AO7688" s="367"/>
      <c r="AP7688" s="367"/>
      <c r="AQ7688" s="367"/>
      <c r="AR7688" s="367"/>
      <c r="AS7688" s="367"/>
      <c r="AT7688" s="367"/>
    </row>
    <row r="7689" spans="2:46" ht="13.8">
      <c r="B7689" s="26">
        <v>109.16666666666758</v>
      </c>
      <c r="C7689" s="363">
        <v>2470.1858291179269</v>
      </c>
      <c r="D7689" s="367">
        <v>2947.5000000000246</v>
      </c>
      <c r="E7689" s="367">
        <v>30465.116279069949</v>
      </c>
      <c r="F7689" s="367">
        <v>-1286985.3994523904</v>
      </c>
      <c r="G7689" s="367">
        <v>2947.5000000000177</v>
      </c>
      <c r="H7689" s="367">
        <v>163750</v>
      </c>
      <c r="I7689" s="384">
        <v>-15396756.558272939</v>
      </c>
      <c r="J7689" s="367">
        <v>2947.4999999999995</v>
      </c>
      <c r="K7689" s="367">
        <v>39696.969696969849</v>
      </c>
      <c r="L7689" s="384">
        <v>-555459.50527820282</v>
      </c>
      <c r="M7689" s="367">
        <v>2947.5000000000118</v>
      </c>
      <c r="N7689" s="367">
        <v>655</v>
      </c>
      <c r="O7689" s="384">
        <v>-14372.332888258294</v>
      </c>
      <c r="P7689" s="367">
        <v>42.738750000000003</v>
      </c>
      <c r="Q7689" s="367">
        <v>655</v>
      </c>
      <c r="R7689" s="384">
        <v>-1829.4382620087929</v>
      </c>
      <c r="S7689" s="367">
        <v>41.264999999999993</v>
      </c>
      <c r="T7689" s="367">
        <v>22586.206896551601</v>
      </c>
      <c r="U7689" s="384">
        <v>-673200.42120791005</v>
      </c>
      <c r="V7689" s="367">
        <v>2947.4999999999841</v>
      </c>
      <c r="W7689" s="367">
        <v>1091666.6666666588</v>
      </c>
      <c r="X7689" s="384">
        <v>393268.03786788852</v>
      </c>
      <c r="Y7689" s="386">
        <v>2947.4999999999786</v>
      </c>
      <c r="Z7689" s="367"/>
      <c r="AA7689" s="367"/>
      <c r="AB7689" s="367"/>
      <c r="AC7689" s="367"/>
      <c r="AD7689" s="367"/>
      <c r="AE7689" s="367"/>
      <c r="AF7689" s="367"/>
      <c r="AG7689" s="367"/>
      <c r="AH7689" s="367"/>
      <c r="AI7689" s="367"/>
      <c r="AJ7689" s="367"/>
      <c r="AK7689" s="367"/>
      <c r="AL7689" s="367"/>
      <c r="AM7689" s="367"/>
      <c r="AN7689" s="367"/>
      <c r="AO7689" s="367"/>
      <c r="AP7689" s="367"/>
      <c r="AQ7689" s="367"/>
      <c r="AR7689" s="367"/>
      <c r="AS7689" s="367"/>
      <c r="AT7689" s="367"/>
    </row>
    <row r="7690" spans="2:46" ht="13.8">
      <c r="B7690" s="26">
        <v>109.33333333333425</v>
      </c>
      <c r="C7690" s="363">
        <v>2473.9470253637583</v>
      </c>
      <c r="D7690" s="367">
        <v>2952.000000000025</v>
      </c>
      <c r="E7690" s="367">
        <v>30511.627906976926</v>
      </c>
      <c r="F7690" s="367">
        <v>-1291050.8548072395</v>
      </c>
      <c r="G7690" s="367">
        <v>2952.0000000000177</v>
      </c>
      <c r="H7690" s="367">
        <v>164000</v>
      </c>
      <c r="I7690" s="384">
        <v>-15444993.019814987</v>
      </c>
      <c r="J7690" s="367">
        <v>2951.9999999999995</v>
      </c>
      <c r="K7690" s="367">
        <v>39757.575757575913</v>
      </c>
      <c r="L7690" s="384">
        <v>-557915.44143614941</v>
      </c>
      <c r="M7690" s="367">
        <v>2952.0000000000118</v>
      </c>
      <c r="N7690" s="367">
        <v>656</v>
      </c>
      <c r="O7690" s="384">
        <v>-14420.303106209547</v>
      </c>
      <c r="P7690" s="367">
        <v>42.803999999999995</v>
      </c>
      <c r="Q7690" s="367">
        <v>656</v>
      </c>
      <c r="R7690" s="384">
        <v>-1844.5152387922803</v>
      </c>
      <c r="S7690" s="367">
        <v>41.327999999999996</v>
      </c>
      <c r="T7690" s="367">
        <v>22620.689655172289</v>
      </c>
      <c r="U7690" s="384">
        <v>-675858.09891300276</v>
      </c>
      <c r="V7690" s="367">
        <v>2951.9999999999836</v>
      </c>
      <c r="W7690" s="367">
        <v>1093333.3333333256</v>
      </c>
      <c r="X7690" s="384">
        <v>393807.8375322955</v>
      </c>
      <c r="Y7690" s="386">
        <v>2951.9999999999791</v>
      </c>
      <c r="Z7690" s="367"/>
      <c r="AA7690" s="367"/>
      <c r="AB7690" s="367"/>
      <c r="AC7690" s="367"/>
      <c r="AD7690" s="367"/>
      <c r="AE7690" s="367"/>
      <c r="AF7690" s="367"/>
      <c r="AG7690" s="367"/>
      <c r="AH7690" s="367"/>
      <c r="AI7690" s="367"/>
      <c r="AJ7690" s="367"/>
      <c r="AK7690" s="367"/>
      <c r="AL7690" s="367"/>
      <c r="AM7690" s="367"/>
      <c r="AN7690" s="367"/>
      <c r="AO7690" s="367"/>
      <c r="AP7690" s="367"/>
      <c r="AQ7690" s="367"/>
      <c r="AR7690" s="367"/>
      <c r="AS7690" s="367"/>
      <c r="AT7690" s="367"/>
    </row>
    <row r="7691" spans="2:46" ht="13.8">
      <c r="B7691" s="26">
        <v>109.50000000000092</v>
      </c>
      <c r="C7691" s="363">
        <v>2477.708190878403</v>
      </c>
      <c r="D7691" s="367">
        <v>2956.500000000025</v>
      </c>
      <c r="E7691" s="367">
        <v>30558.139534883903</v>
      </c>
      <c r="F7691" s="367">
        <v>-1295122.7144064473</v>
      </c>
      <c r="G7691" s="367">
        <v>2956.5000000000177</v>
      </c>
      <c r="H7691" s="367">
        <v>164250</v>
      </c>
      <c r="I7691" s="384">
        <v>-15493304.877585636</v>
      </c>
      <c r="J7691" s="367">
        <v>2956.4999999999995</v>
      </c>
      <c r="K7691" s="367">
        <v>39818.181818181976</v>
      </c>
      <c r="L7691" s="384">
        <v>-560376.27974769042</v>
      </c>
      <c r="M7691" s="367">
        <v>2956.5000000000123</v>
      </c>
      <c r="N7691" s="367">
        <v>657</v>
      </c>
      <c r="O7691" s="384">
        <v>-14468.35267698091</v>
      </c>
      <c r="P7691" s="367">
        <v>42.869250000000001</v>
      </c>
      <c r="Q7691" s="367">
        <v>657</v>
      </c>
      <c r="R7691" s="384">
        <v>-1859.629666616222</v>
      </c>
      <c r="S7691" s="367">
        <v>41.390999999999998</v>
      </c>
      <c r="T7691" s="367">
        <v>22655.172413792978</v>
      </c>
      <c r="U7691" s="384">
        <v>-678520.74579737172</v>
      </c>
      <c r="V7691" s="367">
        <v>2956.4999999999836</v>
      </c>
      <c r="W7691" s="367">
        <v>1094999.9999999923</v>
      </c>
      <c r="X7691" s="384">
        <v>394347.45241147769</v>
      </c>
      <c r="Y7691" s="386">
        <v>2956.4999999999791</v>
      </c>
      <c r="Z7691" s="367"/>
      <c r="AA7691" s="367"/>
      <c r="AB7691" s="367"/>
      <c r="AC7691" s="367"/>
      <c r="AD7691" s="367"/>
      <c r="AE7691" s="367"/>
      <c r="AF7691" s="367"/>
      <c r="AG7691" s="367"/>
      <c r="AH7691" s="367"/>
      <c r="AI7691" s="367"/>
      <c r="AJ7691" s="367"/>
      <c r="AK7691" s="367"/>
      <c r="AL7691" s="367"/>
      <c r="AM7691" s="367"/>
      <c r="AN7691" s="367"/>
      <c r="AO7691" s="367"/>
      <c r="AP7691" s="367"/>
      <c r="AQ7691" s="367"/>
      <c r="AR7691" s="367"/>
      <c r="AS7691" s="367"/>
      <c r="AT7691" s="367"/>
    </row>
    <row r="7692" spans="2:46" ht="13.8">
      <c r="B7692" s="26">
        <v>109.6666666666676</v>
      </c>
      <c r="C7692" s="363">
        <v>2481.4693256618607</v>
      </c>
      <c r="D7692" s="367">
        <v>2961.000000000025</v>
      </c>
      <c r="E7692" s="367">
        <v>30604.65116279088</v>
      </c>
      <c r="F7692" s="367">
        <v>-1299200.9782500132</v>
      </c>
      <c r="G7692" s="367">
        <v>2961.0000000000177</v>
      </c>
      <c r="H7692" s="367">
        <v>164500</v>
      </c>
      <c r="I7692" s="384">
        <v>-15541692.131584877</v>
      </c>
      <c r="J7692" s="367">
        <v>2960.9999999999995</v>
      </c>
      <c r="K7692" s="367">
        <v>39878.78787878804</v>
      </c>
      <c r="L7692" s="384">
        <v>-562842.0202128255</v>
      </c>
      <c r="M7692" s="367">
        <v>2961.0000000000123</v>
      </c>
      <c r="N7692" s="367">
        <v>658</v>
      </c>
      <c r="O7692" s="384">
        <v>-14516.48160057237</v>
      </c>
      <c r="P7692" s="367">
        <v>42.934500000000007</v>
      </c>
      <c r="Q7692" s="367">
        <v>658</v>
      </c>
      <c r="R7692" s="384">
        <v>-1874.7815454806182</v>
      </c>
      <c r="S7692" s="367">
        <v>41.454000000000001</v>
      </c>
      <c r="T7692" s="367">
        <v>22689.655172413666</v>
      </c>
      <c r="U7692" s="384">
        <v>-681188.36186101637</v>
      </c>
      <c r="V7692" s="367">
        <v>2960.9999999999836</v>
      </c>
      <c r="W7692" s="367">
        <v>1096666.6666666591</v>
      </c>
      <c r="X7692" s="384">
        <v>394886.88250543521</v>
      </c>
      <c r="Y7692" s="386">
        <v>2960.9999999999791</v>
      </c>
      <c r="Z7692" s="367"/>
      <c r="AA7692" s="367"/>
      <c r="AB7692" s="367"/>
      <c r="AC7692" s="367"/>
      <c r="AD7692" s="367"/>
      <c r="AE7692" s="367"/>
      <c r="AF7692" s="367"/>
      <c r="AG7692" s="367"/>
      <c r="AH7692" s="367"/>
      <c r="AI7692" s="367"/>
      <c r="AJ7692" s="367"/>
      <c r="AK7692" s="367"/>
      <c r="AL7692" s="367"/>
      <c r="AM7692" s="367"/>
      <c r="AN7692" s="367"/>
      <c r="AO7692" s="367"/>
      <c r="AP7692" s="367"/>
      <c r="AQ7692" s="367"/>
      <c r="AR7692" s="367"/>
      <c r="AS7692" s="367"/>
      <c r="AT7692" s="367"/>
    </row>
    <row r="7693" spans="2:46" ht="13.8">
      <c r="B7693" s="26">
        <v>109.83333333333427</v>
      </c>
      <c r="C7693" s="363">
        <v>2485.2304297141327</v>
      </c>
      <c r="D7693" s="367">
        <v>2965.500000000025</v>
      </c>
      <c r="E7693" s="367">
        <v>30651.162790697857</v>
      </c>
      <c r="F7693" s="367">
        <v>-1303285.6463379378</v>
      </c>
      <c r="G7693" s="367">
        <v>2965.5000000000177</v>
      </c>
      <c r="H7693" s="367">
        <v>164750</v>
      </c>
      <c r="I7693" s="384">
        <v>-15590154.781812718</v>
      </c>
      <c r="J7693" s="367">
        <v>2965.4999999999995</v>
      </c>
      <c r="K7693" s="367">
        <v>39939.393939394104</v>
      </c>
      <c r="L7693" s="384">
        <v>-565312.66283155489</v>
      </c>
      <c r="M7693" s="367">
        <v>2965.5000000000127</v>
      </c>
      <c r="N7693" s="367">
        <v>659</v>
      </c>
      <c r="O7693" s="384">
        <v>-14564.689876983919</v>
      </c>
      <c r="P7693" s="367">
        <v>42.999749999999999</v>
      </c>
      <c r="Q7693" s="367">
        <v>659</v>
      </c>
      <c r="R7693" s="384">
        <v>-1889.9708753854668</v>
      </c>
      <c r="S7693" s="367">
        <v>41.516999999999996</v>
      </c>
      <c r="T7693" s="367">
        <v>22724.137931034355</v>
      </c>
      <c r="U7693" s="384">
        <v>-683860.94710393669</v>
      </c>
      <c r="V7693" s="367">
        <v>2965.4999999999832</v>
      </c>
      <c r="W7693" s="367">
        <v>1098333.3333333258</v>
      </c>
      <c r="X7693" s="384">
        <v>395426.12781416794</v>
      </c>
      <c r="Y7693" s="386">
        <v>2965.4999999999795</v>
      </c>
      <c r="Z7693" s="367"/>
      <c r="AA7693" s="367"/>
      <c r="AB7693" s="367"/>
      <c r="AC7693" s="367"/>
      <c r="AD7693" s="367"/>
      <c r="AE7693" s="367"/>
      <c r="AF7693" s="367"/>
      <c r="AG7693" s="367"/>
      <c r="AH7693" s="367"/>
      <c r="AI7693" s="367"/>
      <c r="AJ7693" s="367"/>
      <c r="AK7693" s="367"/>
      <c r="AL7693" s="367"/>
      <c r="AM7693" s="367"/>
      <c r="AN7693" s="367"/>
      <c r="AO7693" s="367"/>
      <c r="AP7693" s="367"/>
      <c r="AQ7693" s="367"/>
      <c r="AR7693" s="367"/>
      <c r="AS7693" s="367"/>
      <c r="AT7693" s="367"/>
    </row>
    <row r="7694" spans="2:46" ht="13.8">
      <c r="B7694" s="26">
        <v>110.00000000000094</v>
      </c>
      <c r="C7694" s="363">
        <v>2488.9915030352181</v>
      </c>
      <c r="D7694" s="367">
        <v>2970.0000000000255</v>
      </c>
      <c r="E7694" s="367">
        <v>30697.674418604835</v>
      </c>
      <c r="F7694" s="367">
        <v>-1307376.7186702208</v>
      </c>
      <c r="G7694" s="367">
        <v>2970.0000000000177</v>
      </c>
      <c r="H7694" s="367">
        <v>165000</v>
      </c>
      <c r="I7694" s="384">
        <v>-15638692.828269156</v>
      </c>
      <c r="J7694" s="367">
        <v>2969.9999999999995</v>
      </c>
      <c r="K7694" s="367">
        <v>40000.000000000167</v>
      </c>
      <c r="L7694" s="384">
        <v>-567788.20760387823</v>
      </c>
      <c r="M7694" s="367">
        <v>2970.0000000000127</v>
      </c>
      <c r="N7694" s="367">
        <v>660</v>
      </c>
      <c r="O7694" s="384">
        <v>-14612.977506215571</v>
      </c>
      <c r="P7694" s="367">
        <v>43.065000000000005</v>
      </c>
      <c r="Q7694" s="367">
        <v>660</v>
      </c>
      <c r="R7694" s="384">
        <v>-1905.1976563307712</v>
      </c>
      <c r="S7694" s="367">
        <v>41.58</v>
      </c>
      <c r="T7694" s="367">
        <v>22758.620689655043</v>
      </c>
      <c r="U7694" s="384">
        <v>-686538.50152613327</v>
      </c>
      <c r="V7694" s="367">
        <v>2969.9999999999832</v>
      </c>
      <c r="W7694" s="367">
        <v>1099999.9999999925</v>
      </c>
      <c r="X7694" s="384">
        <v>395965.18833767599</v>
      </c>
      <c r="Y7694" s="386">
        <v>2969.9999999999795</v>
      </c>
      <c r="Z7694" s="367"/>
      <c r="AA7694" s="367"/>
      <c r="AB7694" s="367"/>
      <c r="AC7694" s="367"/>
      <c r="AD7694" s="367"/>
      <c r="AE7694" s="367"/>
      <c r="AF7694" s="367"/>
      <c r="AG7694" s="367"/>
      <c r="AH7694" s="367"/>
      <c r="AI7694" s="367"/>
      <c r="AJ7694" s="367"/>
      <c r="AK7694" s="367"/>
      <c r="AL7694" s="367"/>
      <c r="AM7694" s="367"/>
      <c r="AN7694" s="367"/>
      <c r="AO7694" s="367"/>
      <c r="AP7694" s="367"/>
      <c r="AQ7694" s="367"/>
      <c r="AR7694" s="367"/>
      <c r="AS7694" s="367"/>
      <c r="AT7694" s="367"/>
    </row>
    <row r="7695" spans="2:46" ht="13.8">
      <c r="B7695" s="26">
        <v>110.16666666666761</v>
      </c>
      <c r="C7695" s="363">
        <v>2492.7525456251169</v>
      </c>
      <c r="D7695" s="367">
        <v>2974.5000000000255</v>
      </c>
      <c r="E7695" s="367">
        <v>30744.186046511812</v>
      </c>
      <c r="F7695" s="367">
        <v>-1311474.1952468627</v>
      </c>
      <c r="G7695" s="367">
        <v>2974.5000000000182</v>
      </c>
      <c r="H7695" s="367">
        <v>165250</v>
      </c>
      <c r="I7695" s="384">
        <v>-15687306.27095419</v>
      </c>
      <c r="J7695" s="367">
        <v>2974.4999999999995</v>
      </c>
      <c r="K7695" s="367">
        <v>40060.606060606231</v>
      </c>
      <c r="L7695" s="384">
        <v>-570268.65452979587</v>
      </c>
      <c r="M7695" s="367">
        <v>2974.5000000000127</v>
      </c>
      <c r="N7695" s="367">
        <v>661</v>
      </c>
      <c r="O7695" s="384">
        <v>-14661.344488267316</v>
      </c>
      <c r="P7695" s="367">
        <v>43.130249999999997</v>
      </c>
      <c r="Q7695" s="367">
        <v>661</v>
      </c>
      <c r="R7695" s="384">
        <v>-1920.4618883165297</v>
      </c>
      <c r="S7695" s="367">
        <v>41.643000000000001</v>
      </c>
      <c r="T7695" s="367">
        <v>22793.103448275731</v>
      </c>
      <c r="U7695" s="384">
        <v>-689221.02512760554</v>
      </c>
      <c r="V7695" s="367">
        <v>2974.4999999999832</v>
      </c>
      <c r="W7695" s="367">
        <v>1101666.6666666593</v>
      </c>
      <c r="X7695" s="384">
        <v>396504.06407595932</v>
      </c>
      <c r="Y7695" s="386">
        <v>2974.49999999998</v>
      </c>
      <c r="Z7695" s="367"/>
      <c r="AA7695" s="367"/>
      <c r="AB7695" s="367"/>
      <c r="AC7695" s="367"/>
      <c r="AD7695" s="367"/>
      <c r="AE7695" s="367"/>
      <c r="AF7695" s="367"/>
      <c r="AG7695" s="367"/>
      <c r="AH7695" s="367"/>
      <c r="AI7695" s="367"/>
      <c r="AJ7695" s="367"/>
      <c r="AK7695" s="367"/>
      <c r="AL7695" s="367"/>
      <c r="AM7695" s="367"/>
      <c r="AN7695" s="367"/>
      <c r="AO7695" s="367"/>
      <c r="AP7695" s="367"/>
      <c r="AQ7695" s="367"/>
      <c r="AR7695" s="367"/>
      <c r="AS7695" s="367"/>
      <c r="AT7695" s="367"/>
    </row>
    <row r="7696" spans="2:46" ht="13.8">
      <c r="B7696" s="26">
        <v>110.33333333333428</v>
      </c>
      <c r="C7696" s="363">
        <v>2496.5135574838291</v>
      </c>
      <c r="D7696" s="367">
        <v>2979.0000000000255</v>
      </c>
      <c r="E7696" s="367">
        <v>30790.697674418789</v>
      </c>
      <c r="F7696" s="367">
        <v>-1315578.076067863</v>
      </c>
      <c r="G7696" s="367">
        <v>2979.0000000000182</v>
      </c>
      <c r="H7696" s="367">
        <v>165500</v>
      </c>
      <c r="I7696" s="384">
        <v>-15735995.109867822</v>
      </c>
      <c r="J7696" s="367">
        <v>2978.9999999999995</v>
      </c>
      <c r="K7696" s="367">
        <v>40121.212121212295</v>
      </c>
      <c r="L7696" s="384">
        <v>-572754.00360930793</v>
      </c>
      <c r="M7696" s="367">
        <v>2979.0000000000132</v>
      </c>
      <c r="N7696" s="367">
        <v>662</v>
      </c>
      <c r="O7696" s="384">
        <v>-14709.790823139168</v>
      </c>
      <c r="P7696" s="367">
        <v>43.195500000000003</v>
      </c>
      <c r="Q7696" s="367">
        <v>662</v>
      </c>
      <c r="R7696" s="384">
        <v>-1935.7635713427419</v>
      </c>
      <c r="S7696" s="367">
        <v>41.706000000000003</v>
      </c>
      <c r="T7696" s="367">
        <v>22827.58620689642</v>
      </c>
      <c r="U7696" s="384">
        <v>-691908.51790835359</v>
      </c>
      <c r="V7696" s="367">
        <v>2978.9999999999827</v>
      </c>
      <c r="W7696" s="367">
        <v>1103333.333333326</v>
      </c>
      <c r="X7696" s="384">
        <v>397042.75502901786</v>
      </c>
      <c r="Y7696" s="386">
        <v>2978.99999999998</v>
      </c>
      <c r="Z7696" s="367"/>
      <c r="AA7696" s="367"/>
      <c r="AB7696" s="367"/>
      <c r="AC7696" s="367"/>
      <c r="AD7696" s="367"/>
      <c r="AE7696" s="367"/>
      <c r="AF7696" s="367"/>
      <c r="AG7696" s="367"/>
      <c r="AH7696" s="367"/>
      <c r="AI7696" s="367"/>
      <c r="AJ7696" s="367"/>
      <c r="AK7696" s="367"/>
      <c r="AL7696" s="367"/>
      <c r="AM7696" s="367"/>
      <c r="AN7696" s="367"/>
      <c r="AO7696" s="367"/>
      <c r="AP7696" s="367"/>
      <c r="AQ7696" s="367"/>
      <c r="AR7696" s="367"/>
      <c r="AS7696" s="367"/>
      <c r="AT7696" s="367"/>
    </row>
    <row r="7697" spans="2:46" ht="13.8">
      <c r="B7697" s="26">
        <v>110.50000000000095</v>
      </c>
      <c r="C7697" s="363">
        <v>2500.2745386113547</v>
      </c>
      <c r="D7697" s="367">
        <v>2983.5000000000255</v>
      </c>
      <c r="E7697" s="367">
        <v>30837.209302325766</v>
      </c>
      <c r="F7697" s="367">
        <v>-1319688.3611332213</v>
      </c>
      <c r="G7697" s="367">
        <v>2983.5000000000182</v>
      </c>
      <c r="H7697" s="367">
        <v>165750</v>
      </c>
      <c r="I7697" s="384">
        <v>-15784759.345010048</v>
      </c>
      <c r="J7697" s="367">
        <v>2983.4999999999995</v>
      </c>
      <c r="K7697" s="367">
        <v>40181.818181818358</v>
      </c>
      <c r="L7697" s="384">
        <v>-575244.25484241394</v>
      </c>
      <c r="M7697" s="367">
        <v>2983.5000000000132</v>
      </c>
      <c r="N7697" s="367">
        <v>663</v>
      </c>
      <c r="O7697" s="384">
        <v>-14758.316510831111</v>
      </c>
      <c r="P7697" s="367">
        <v>43.260750000000002</v>
      </c>
      <c r="Q7697" s="367">
        <v>663</v>
      </c>
      <c r="R7697" s="384">
        <v>-1951.1027054094072</v>
      </c>
      <c r="S7697" s="367">
        <v>41.768999999999998</v>
      </c>
      <c r="T7697" s="367">
        <v>22862.068965517108</v>
      </c>
      <c r="U7697" s="384">
        <v>-694600.97986837768</v>
      </c>
      <c r="V7697" s="367">
        <v>2983.4999999999827</v>
      </c>
      <c r="W7697" s="367">
        <v>1104999.9999999928</v>
      </c>
      <c r="X7697" s="384">
        <v>397581.26119685173</v>
      </c>
      <c r="Y7697" s="386">
        <v>2983.49999999998</v>
      </c>
      <c r="Z7697" s="367"/>
      <c r="AA7697" s="367"/>
      <c r="AB7697" s="367"/>
      <c r="AC7697" s="367"/>
      <c r="AD7697" s="367"/>
      <c r="AE7697" s="367"/>
      <c r="AF7697" s="367"/>
      <c r="AG7697" s="367"/>
      <c r="AH7697" s="367"/>
      <c r="AI7697" s="367"/>
      <c r="AJ7697" s="367"/>
      <c r="AK7697" s="367"/>
      <c r="AL7697" s="367"/>
      <c r="AM7697" s="367"/>
      <c r="AN7697" s="367"/>
      <c r="AO7697" s="367"/>
      <c r="AP7697" s="367"/>
      <c r="AQ7697" s="367"/>
      <c r="AR7697" s="367"/>
      <c r="AS7697" s="367"/>
      <c r="AT7697" s="367"/>
    </row>
    <row r="7698" spans="2:46" ht="13.8">
      <c r="B7698" s="26">
        <v>110.66666666666762</v>
      </c>
      <c r="C7698" s="363">
        <v>2504.0354890076942</v>
      </c>
      <c r="D7698" s="367">
        <v>2988.0000000000259</v>
      </c>
      <c r="E7698" s="367">
        <v>30883.720930232743</v>
      </c>
      <c r="F7698" s="367">
        <v>-1323805.0504429385</v>
      </c>
      <c r="G7698" s="367">
        <v>2988.0000000000182</v>
      </c>
      <c r="H7698" s="367">
        <v>166000</v>
      </c>
      <c r="I7698" s="384">
        <v>-15833598.976380873</v>
      </c>
      <c r="J7698" s="367">
        <v>2987.9999999999995</v>
      </c>
      <c r="K7698" s="367">
        <v>40242.424242424422</v>
      </c>
      <c r="L7698" s="384">
        <v>-577739.40822911437</v>
      </c>
      <c r="M7698" s="367">
        <v>2988.0000000000136</v>
      </c>
      <c r="N7698" s="367">
        <v>664</v>
      </c>
      <c r="O7698" s="384">
        <v>-14806.921551343154</v>
      </c>
      <c r="P7698" s="367">
        <v>43.326000000000001</v>
      </c>
      <c r="Q7698" s="367">
        <v>664</v>
      </c>
      <c r="R7698" s="384">
        <v>-1966.4792905165282</v>
      </c>
      <c r="S7698" s="367">
        <v>41.832000000000001</v>
      </c>
      <c r="T7698" s="367">
        <v>22896.551724137797</v>
      </c>
      <c r="U7698" s="384">
        <v>-697298.41100767755</v>
      </c>
      <c r="V7698" s="367">
        <v>2987.9999999999827</v>
      </c>
      <c r="W7698" s="367">
        <v>1106666.6666666595</v>
      </c>
      <c r="X7698" s="384">
        <v>398119.58257946081</v>
      </c>
      <c r="Y7698" s="386">
        <v>2987.9999999999804</v>
      </c>
      <c r="Z7698" s="367"/>
      <c r="AA7698" s="367"/>
      <c r="AB7698" s="367"/>
      <c r="AC7698" s="367"/>
      <c r="AD7698" s="367"/>
      <c r="AE7698" s="367"/>
      <c r="AF7698" s="367"/>
      <c r="AG7698" s="367"/>
      <c r="AH7698" s="367"/>
      <c r="AI7698" s="367"/>
      <c r="AJ7698" s="367"/>
      <c r="AK7698" s="367"/>
      <c r="AL7698" s="367"/>
      <c r="AM7698" s="367"/>
      <c r="AN7698" s="367"/>
      <c r="AO7698" s="367"/>
      <c r="AP7698" s="367"/>
      <c r="AQ7698" s="367"/>
      <c r="AR7698" s="367"/>
      <c r="AS7698" s="367"/>
      <c r="AT7698" s="367"/>
    </row>
    <row r="7699" spans="2:46" ht="13.8">
      <c r="B7699" s="26">
        <v>110.83333333333429</v>
      </c>
      <c r="C7699" s="363">
        <v>2507.7964086728471</v>
      </c>
      <c r="D7699" s="367">
        <v>2992.5000000000259</v>
      </c>
      <c r="E7699" s="367">
        <v>30930.23255813972</v>
      </c>
      <c r="F7699" s="367">
        <v>-1327928.1439970138</v>
      </c>
      <c r="G7699" s="367">
        <v>2992.5000000000182</v>
      </c>
      <c r="H7699" s="367">
        <v>166250</v>
      </c>
      <c r="I7699" s="384">
        <v>-15882514.003980296</v>
      </c>
      <c r="J7699" s="367">
        <v>2992.4999999999995</v>
      </c>
      <c r="K7699" s="367">
        <v>40303.030303030486</v>
      </c>
      <c r="L7699" s="384">
        <v>-580239.46376940864</v>
      </c>
      <c r="M7699" s="367">
        <v>2992.5000000000136</v>
      </c>
      <c r="N7699" s="367">
        <v>665</v>
      </c>
      <c r="O7699" s="384">
        <v>-14855.605944675292</v>
      </c>
      <c r="P7699" s="367">
        <v>43.391249999999999</v>
      </c>
      <c r="Q7699" s="367">
        <v>665</v>
      </c>
      <c r="R7699" s="384">
        <v>-1981.8933266641036</v>
      </c>
      <c r="S7699" s="367">
        <v>41.895000000000003</v>
      </c>
      <c r="T7699" s="367">
        <v>22931.034482758485</v>
      </c>
      <c r="U7699" s="384">
        <v>-700000.81132625323</v>
      </c>
      <c r="V7699" s="367">
        <v>2992.4999999999823</v>
      </c>
      <c r="W7699" s="367">
        <v>1108333.3333333263</v>
      </c>
      <c r="X7699" s="384">
        <v>398657.71917684522</v>
      </c>
      <c r="Y7699" s="386">
        <v>2992.4999999999809</v>
      </c>
      <c r="Z7699" s="367"/>
      <c r="AA7699" s="367"/>
      <c r="AB7699" s="367"/>
      <c r="AC7699" s="367"/>
      <c r="AD7699" s="367"/>
      <c r="AE7699" s="367"/>
      <c r="AF7699" s="367"/>
      <c r="AG7699" s="367"/>
      <c r="AH7699" s="367"/>
      <c r="AI7699" s="367"/>
      <c r="AJ7699" s="367"/>
      <c r="AK7699" s="367"/>
      <c r="AL7699" s="367"/>
      <c r="AM7699" s="367"/>
      <c r="AN7699" s="367"/>
      <c r="AO7699" s="367"/>
      <c r="AP7699" s="367"/>
      <c r="AQ7699" s="367"/>
      <c r="AR7699" s="367"/>
      <c r="AS7699" s="367"/>
      <c r="AT7699" s="367"/>
    </row>
    <row r="7700" spans="2:46" ht="13.8">
      <c r="B7700" s="26">
        <v>111.00000000000097</v>
      </c>
      <c r="C7700" s="363">
        <v>2511.5572976068138</v>
      </c>
      <c r="D7700" s="367">
        <v>2997.0000000000259</v>
      </c>
      <c r="E7700" s="367">
        <v>30976.744186046697</v>
      </c>
      <c r="F7700" s="367">
        <v>-1332057.6417954478</v>
      </c>
      <c r="G7700" s="367">
        <v>2997.0000000000182</v>
      </c>
      <c r="H7700" s="367">
        <v>166500</v>
      </c>
      <c r="I7700" s="384">
        <v>-15931504.427808316</v>
      </c>
      <c r="J7700" s="367">
        <v>2996.9999999999995</v>
      </c>
      <c r="K7700" s="367">
        <v>40363.63636363655</v>
      </c>
      <c r="L7700" s="384">
        <v>-582744.42146329745</v>
      </c>
      <c r="M7700" s="367">
        <v>2997.0000000000141</v>
      </c>
      <c r="N7700" s="367">
        <v>666</v>
      </c>
      <c r="O7700" s="384">
        <v>-14904.369690827534</v>
      </c>
      <c r="P7700" s="367">
        <v>43.456500000000005</v>
      </c>
      <c r="Q7700" s="367">
        <v>666</v>
      </c>
      <c r="R7700" s="384">
        <v>-1997.344813852133</v>
      </c>
      <c r="S7700" s="367">
        <v>41.958000000000006</v>
      </c>
      <c r="T7700" s="367">
        <v>22965.517241379173</v>
      </c>
      <c r="U7700" s="384">
        <v>-702708.18082410493</v>
      </c>
      <c r="V7700" s="367">
        <v>2996.9999999999823</v>
      </c>
      <c r="W7700" s="367">
        <v>1109999.999999993</v>
      </c>
      <c r="X7700" s="384">
        <v>399195.67098900484</v>
      </c>
      <c r="Y7700" s="386">
        <v>2996.9999999999814</v>
      </c>
      <c r="Z7700" s="367"/>
      <c r="AA7700" s="367"/>
      <c r="AB7700" s="367"/>
      <c r="AC7700" s="367"/>
      <c r="AD7700" s="367"/>
      <c r="AE7700" s="367"/>
      <c r="AF7700" s="367"/>
      <c r="AG7700" s="367"/>
      <c r="AH7700" s="367"/>
      <c r="AI7700" s="367"/>
      <c r="AJ7700" s="367"/>
      <c r="AK7700" s="367"/>
      <c r="AL7700" s="367"/>
      <c r="AM7700" s="367"/>
      <c r="AN7700" s="367"/>
      <c r="AO7700" s="367"/>
      <c r="AP7700" s="367"/>
      <c r="AQ7700" s="367"/>
      <c r="AR7700" s="367"/>
      <c r="AS7700" s="367"/>
      <c r="AT7700" s="367"/>
    </row>
    <row r="7701" spans="2:46" ht="13.8">
      <c r="B7701" s="26">
        <v>111.16666666666764</v>
      </c>
      <c r="C7701" s="363">
        <v>2515.3181558095935</v>
      </c>
      <c r="D7701" s="367">
        <v>3001.5000000000259</v>
      </c>
      <c r="E7701" s="367">
        <v>31023.255813953674</v>
      </c>
      <c r="F7701" s="367">
        <v>-1336193.5438382402</v>
      </c>
      <c r="G7701" s="367">
        <v>3001.5000000000182</v>
      </c>
      <c r="H7701" s="367">
        <v>166750</v>
      </c>
      <c r="I7701" s="384">
        <v>-15980570.247864934</v>
      </c>
      <c r="J7701" s="367">
        <v>3001.4999999999995</v>
      </c>
      <c r="K7701" s="367">
        <v>40424.242424242613</v>
      </c>
      <c r="L7701" s="384">
        <v>-585254.28131078021</v>
      </c>
      <c r="M7701" s="367">
        <v>3001.5000000000141</v>
      </c>
      <c r="N7701" s="367">
        <v>667</v>
      </c>
      <c r="O7701" s="384">
        <v>-14953.212789799867</v>
      </c>
      <c r="P7701" s="367">
        <v>43.521749999999997</v>
      </c>
      <c r="Q7701" s="367">
        <v>667</v>
      </c>
      <c r="R7701" s="384">
        <v>-2012.8337520806131</v>
      </c>
      <c r="S7701" s="367">
        <v>42.020999999999994</v>
      </c>
      <c r="T7701" s="367">
        <v>22999.999999999862</v>
      </c>
      <c r="U7701" s="384">
        <v>-705420.51950123254</v>
      </c>
      <c r="V7701" s="367">
        <v>3001.4999999999823</v>
      </c>
      <c r="W7701" s="367">
        <v>1111666.6666666598</v>
      </c>
      <c r="X7701" s="384">
        <v>399733.43801593973</v>
      </c>
      <c r="Y7701" s="386">
        <v>3001.4999999999814</v>
      </c>
      <c r="Z7701" s="367"/>
      <c r="AA7701" s="367"/>
      <c r="AB7701" s="367"/>
      <c r="AC7701" s="367"/>
      <c r="AD7701" s="367"/>
      <c r="AE7701" s="367"/>
      <c r="AF7701" s="367"/>
      <c r="AG7701" s="367"/>
      <c r="AH7701" s="367"/>
      <c r="AI7701" s="367"/>
      <c r="AJ7701" s="367"/>
      <c r="AK7701" s="367"/>
      <c r="AL7701" s="367"/>
      <c r="AM7701" s="367"/>
      <c r="AN7701" s="367"/>
      <c r="AO7701" s="367"/>
      <c r="AP7701" s="367"/>
      <c r="AQ7701" s="367"/>
      <c r="AR7701" s="367"/>
      <c r="AS7701" s="367"/>
      <c r="AT7701" s="367"/>
    </row>
    <row r="7702" spans="2:46" ht="13.8">
      <c r="B7702" s="26">
        <v>111.33333333333431</v>
      </c>
      <c r="C7702" s="363">
        <v>2519.0789832811879</v>
      </c>
      <c r="D7702" s="367">
        <v>3006.0000000000268</v>
      </c>
      <c r="E7702" s="367">
        <v>31069.767441860651</v>
      </c>
      <c r="F7702" s="367">
        <v>-1340335.8501253908</v>
      </c>
      <c r="G7702" s="367">
        <v>3006.0000000000182</v>
      </c>
      <c r="H7702" s="367">
        <v>167000</v>
      </c>
      <c r="I7702" s="384">
        <v>-16029711.464150144</v>
      </c>
      <c r="J7702" s="367">
        <v>3005.9999999999995</v>
      </c>
      <c r="K7702" s="367">
        <v>40484.848484848677</v>
      </c>
      <c r="L7702" s="384">
        <v>-587769.0433118575</v>
      </c>
      <c r="M7702" s="367">
        <v>3006.0000000000146</v>
      </c>
      <c r="N7702" s="367">
        <v>668</v>
      </c>
      <c r="O7702" s="384">
        <v>-15002.135241592303</v>
      </c>
      <c r="P7702" s="367">
        <v>43.587000000000003</v>
      </c>
      <c r="Q7702" s="367">
        <v>668</v>
      </c>
      <c r="R7702" s="384">
        <v>-2028.3601413495508</v>
      </c>
      <c r="S7702" s="367">
        <v>42.083999999999996</v>
      </c>
      <c r="T7702" s="367">
        <v>23034.48275862055</v>
      </c>
      <c r="U7702" s="384">
        <v>-708137.82735763572</v>
      </c>
      <c r="V7702" s="367">
        <v>3005.9999999999818</v>
      </c>
      <c r="W7702" s="367">
        <v>1113333.3333333265</v>
      </c>
      <c r="X7702" s="384">
        <v>400271.02025764994</v>
      </c>
      <c r="Y7702" s="386">
        <v>3005.9999999999814</v>
      </c>
      <c r="Z7702" s="367"/>
      <c r="AA7702" s="367"/>
      <c r="AB7702" s="367"/>
      <c r="AC7702" s="367"/>
      <c r="AD7702" s="367"/>
      <c r="AE7702" s="367"/>
      <c r="AF7702" s="367"/>
      <c r="AG7702" s="367"/>
      <c r="AH7702" s="367"/>
      <c r="AI7702" s="367"/>
      <c r="AJ7702" s="367"/>
      <c r="AK7702" s="367"/>
      <c r="AL7702" s="367"/>
      <c r="AM7702" s="367"/>
      <c r="AN7702" s="367"/>
      <c r="AO7702" s="367"/>
      <c r="AP7702" s="367"/>
      <c r="AQ7702" s="367"/>
      <c r="AR7702" s="367"/>
      <c r="AS7702" s="367"/>
      <c r="AT7702" s="367"/>
    </row>
    <row r="7703" spans="2:46" ht="13.8">
      <c r="B7703" s="26">
        <v>111.50000000000098</v>
      </c>
      <c r="C7703" s="363">
        <v>2522.8397800215944</v>
      </c>
      <c r="D7703" s="367">
        <v>3010.5000000000268</v>
      </c>
      <c r="E7703" s="367">
        <v>31116.279069767628</v>
      </c>
      <c r="F7703" s="367">
        <v>-1344484.5606569003</v>
      </c>
      <c r="G7703" s="367">
        <v>3010.5000000000182</v>
      </c>
      <c r="H7703" s="367">
        <v>167250</v>
      </c>
      <c r="I7703" s="384">
        <v>-16078928.076663954</v>
      </c>
      <c r="J7703" s="367">
        <v>3010.4999999999995</v>
      </c>
      <c r="K7703" s="367">
        <v>40545.454545454741</v>
      </c>
      <c r="L7703" s="384">
        <v>-590288.70746652863</v>
      </c>
      <c r="M7703" s="367">
        <v>3010.5000000000146</v>
      </c>
      <c r="N7703" s="367">
        <v>669</v>
      </c>
      <c r="O7703" s="384">
        <v>-15051.137046204834</v>
      </c>
      <c r="P7703" s="367">
        <v>43.652250000000002</v>
      </c>
      <c r="Q7703" s="367">
        <v>669</v>
      </c>
      <c r="R7703" s="384">
        <v>-2043.9239816589429</v>
      </c>
      <c r="S7703" s="367">
        <v>42.146999999999998</v>
      </c>
      <c r="T7703" s="367">
        <v>23068.965517241239</v>
      </c>
      <c r="U7703" s="384">
        <v>-710860.10439331504</v>
      </c>
      <c r="V7703" s="367">
        <v>3010.4999999999818</v>
      </c>
      <c r="W7703" s="367">
        <v>1114999.9999999932</v>
      </c>
      <c r="X7703" s="384">
        <v>400808.41771413537</v>
      </c>
      <c r="Y7703" s="386">
        <v>3010.4999999999818</v>
      </c>
      <c r="Z7703" s="367"/>
      <c r="AA7703" s="367"/>
      <c r="AB7703" s="367"/>
      <c r="AC7703" s="367"/>
      <c r="AD7703" s="367"/>
      <c r="AE7703" s="367"/>
      <c r="AF7703" s="367"/>
      <c r="AG7703" s="367"/>
      <c r="AH7703" s="367"/>
      <c r="AI7703" s="367"/>
      <c r="AJ7703" s="367"/>
      <c r="AK7703" s="367"/>
      <c r="AL7703" s="367"/>
      <c r="AM7703" s="367"/>
      <c r="AN7703" s="367"/>
      <c r="AO7703" s="367"/>
      <c r="AP7703" s="367"/>
      <c r="AQ7703" s="367"/>
      <c r="AR7703" s="367"/>
      <c r="AS7703" s="367"/>
      <c r="AT7703" s="367"/>
    </row>
    <row r="7704" spans="2:46" ht="13.8">
      <c r="B7704" s="26">
        <v>111.66666666666765</v>
      </c>
      <c r="C7704" s="363">
        <v>2526.6005460308152</v>
      </c>
      <c r="D7704" s="367">
        <v>3015.0000000000268</v>
      </c>
      <c r="E7704" s="367">
        <v>31162.790697674605</v>
      </c>
      <c r="F7704" s="367">
        <v>-1348639.675432768</v>
      </c>
      <c r="G7704" s="367">
        <v>3015.0000000000182</v>
      </c>
      <c r="H7704" s="367">
        <v>167500</v>
      </c>
      <c r="I7704" s="384">
        <v>-16128220.085406361</v>
      </c>
      <c r="J7704" s="367">
        <v>3014.9999999999995</v>
      </c>
      <c r="K7704" s="367">
        <v>40606.060606060804</v>
      </c>
      <c r="L7704" s="384">
        <v>-592813.27377479419</v>
      </c>
      <c r="M7704" s="367">
        <v>3015.000000000015</v>
      </c>
      <c r="N7704" s="367">
        <v>670</v>
      </c>
      <c r="O7704" s="384">
        <v>-15100.218203637462</v>
      </c>
      <c r="P7704" s="367">
        <v>43.717500000000001</v>
      </c>
      <c r="Q7704" s="367">
        <v>670</v>
      </c>
      <c r="R7704" s="384">
        <v>-2059.5252730087891</v>
      </c>
      <c r="S7704" s="367">
        <v>42.21</v>
      </c>
      <c r="T7704" s="367">
        <v>23103.448275861927</v>
      </c>
      <c r="U7704" s="384">
        <v>-713587.35060827027</v>
      </c>
      <c r="V7704" s="367">
        <v>3014.9999999999818</v>
      </c>
      <c r="W7704" s="367">
        <v>1116666.66666666</v>
      </c>
      <c r="X7704" s="384">
        <v>401345.63038539613</v>
      </c>
      <c r="Y7704" s="386">
        <v>3014.9999999999818</v>
      </c>
      <c r="Z7704" s="367"/>
      <c r="AA7704" s="367"/>
      <c r="AB7704" s="367"/>
      <c r="AC7704" s="367"/>
      <c r="AD7704" s="367"/>
      <c r="AE7704" s="367"/>
      <c r="AF7704" s="367"/>
      <c r="AG7704" s="367"/>
      <c r="AH7704" s="367"/>
      <c r="AI7704" s="367"/>
      <c r="AJ7704" s="367"/>
      <c r="AK7704" s="367"/>
      <c r="AL7704" s="367"/>
      <c r="AM7704" s="367"/>
      <c r="AN7704" s="367"/>
      <c r="AO7704" s="367"/>
      <c r="AP7704" s="367"/>
      <c r="AQ7704" s="367"/>
      <c r="AR7704" s="367"/>
      <c r="AS7704" s="367"/>
      <c r="AT7704" s="367"/>
    </row>
    <row r="7705" spans="2:46" ht="13.8">
      <c r="B7705" s="26">
        <v>111.83333333333432</v>
      </c>
      <c r="C7705" s="363">
        <v>2530.3612813088498</v>
      </c>
      <c r="D7705" s="367">
        <v>3019.5000000000268</v>
      </c>
      <c r="E7705" s="367">
        <v>31209.302325581582</v>
      </c>
      <c r="F7705" s="367">
        <v>-1352801.1944529943</v>
      </c>
      <c r="G7705" s="367">
        <v>3019.5000000000182</v>
      </c>
      <c r="H7705" s="367">
        <v>167750</v>
      </c>
      <c r="I7705" s="384">
        <v>-16177587.490377367</v>
      </c>
      <c r="J7705" s="367">
        <v>3019.4999999999995</v>
      </c>
      <c r="K7705" s="367">
        <v>40666.666666666868</v>
      </c>
      <c r="L7705" s="384">
        <v>-595342.74223665381</v>
      </c>
      <c r="M7705" s="367">
        <v>3019.500000000015</v>
      </c>
      <c r="N7705" s="367">
        <v>671</v>
      </c>
      <c r="O7705" s="384">
        <v>-15149.37871389019</v>
      </c>
      <c r="P7705" s="367">
        <v>43.78275</v>
      </c>
      <c r="Q7705" s="367">
        <v>671</v>
      </c>
      <c r="R7705" s="384">
        <v>-2075.1640153990875</v>
      </c>
      <c r="S7705" s="367">
        <v>42.272999999999996</v>
      </c>
      <c r="T7705" s="367">
        <v>23137.931034482615</v>
      </c>
      <c r="U7705" s="384">
        <v>-716319.56600250106</v>
      </c>
      <c r="V7705" s="367">
        <v>3019.4999999999814</v>
      </c>
      <c r="W7705" s="367">
        <v>1118333.3333333267</v>
      </c>
      <c r="X7705" s="384">
        <v>401882.6582714321</v>
      </c>
      <c r="Y7705" s="386">
        <v>3019.4999999999823</v>
      </c>
      <c r="Z7705" s="367"/>
      <c r="AA7705" s="367"/>
      <c r="AB7705" s="367"/>
      <c r="AC7705" s="367"/>
      <c r="AD7705" s="367"/>
      <c r="AE7705" s="367"/>
      <c r="AF7705" s="367"/>
      <c r="AG7705" s="367"/>
      <c r="AH7705" s="367"/>
      <c r="AI7705" s="367"/>
      <c r="AJ7705" s="367"/>
      <c r="AK7705" s="367"/>
      <c r="AL7705" s="367"/>
      <c r="AM7705" s="367"/>
      <c r="AN7705" s="367"/>
      <c r="AO7705" s="367"/>
      <c r="AP7705" s="367"/>
      <c r="AQ7705" s="367"/>
      <c r="AR7705" s="367"/>
      <c r="AS7705" s="367"/>
      <c r="AT7705" s="367"/>
    </row>
    <row r="7706" spans="2:46" ht="13.8">
      <c r="B7706" s="26">
        <v>112.00000000000099</v>
      </c>
      <c r="C7706" s="363">
        <v>2534.1219858556969</v>
      </c>
      <c r="D7706" s="367">
        <v>3024.0000000000273</v>
      </c>
      <c r="E7706" s="367">
        <v>31255.813953488559</v>
      </c>
      <c r="F7706" s="367">
        <v>-1356969.117717579</v>
      </c>
      <c r="G7706" s="367">
        <v>3024.0000000000182</v>
      </c>
      <c r="H7706" s="367">
        <v>168000</v>
      </c>
      <c r="I7706" s="384">
        <v>-16227030.291576969</v>
      </c>
      <c r="J7706" s="367">
        <v>3023.9999999999995</v>
      </c>
      <c r="K7706" s="367">
        <v>40727.272727272932</v>
      </c>
      <c r="L7706" s="384">
        <v>-597877.1128521075</v>
      </c>
      <c r="M7706" s="367">
        <v>3024.000000000015</v>
      </c>
      <c r="N7706" s="367">
        <v>672</v>
      </c>
      <c r="O7706" s="384">
        <v>-15198.618576963016</v>
      </c>
      <c r="P7706" s="367">
        <v>43.847999999999999</v>
      </c>
      <c r="Q7706" s="367">
        <v>672</v>
      </c>
      <c r="R7706" s="384">
        <v>-2090.8402088298417</v>
      </c>
      <c r="S7706" s="367">
        <v>42.335999999999999</v>
      </c>
      <c r="T7706" s="367">
        <v>23172.413793103304</v>
      </c>
      <c r="U7706" s="384">
        <v>-719056.75057600799</v>
      </c>
      <c r="V7706" s="367">
        <v>3023.9999999999814</v>
      </c>
      <c r="W7706" s="367">
        <v>1119999.9999999935</v>
      </c>
      <c r="X7706" s="384">
        <v>402419.50137224334</v>
      </c>
      <c r="Y7706" s="386">
        <v>3023.9999999999823</v>
      </c>
      <c r="Z7706" s="367"/>
      <c r="AA7706" s="367"/>
      <c r="AB7706" s="367"/>
      <c r="AC7706" s="367"/>
      <c r="AD7706" s="367"/>
      <c r="AE7706" s="367"/>
      <c r="AF7706" s="367"/>
      <c r="AG7706" s="367"/>
      <c r="AH7706" s="367"/>
      <c r="AI7706" s="367"/>
      <c r="AJ7706" s="367"/>
      <c r="AK7706" s="367"/>
      <c r="AL7706" s="367"/>
      <c r="AM7706" s="367"/>
      <c r="AN7706" s="367"/>
      <c r="AO7706" s="367"/>
      <c r="AP7706" s="367"/>
      <c r="AQ7706" s="367"/>
      <c r="AR7706" s="367"/>
      <c r="AS7706" s="367"/>
      <c r="AT7706" s="367"/>
    </row>
    <row r="7707" spans="2:46" ht="13.8">
      <c r="B7707" s="26">
        <v>112.16666666666767</v>
      </c>
      <c r="C7707" s="363">
        <v>2537.8826596713584</v>
      </c>
      <c r="D7707" s="367">
        <v>3028.5000000000273</v>
      </c>
      <c r="E7707" s="367">
        <v>31302.325581395537</v>
      </c>
      <c r="F7707" s="367">
        <v>-1361143.4452265222</v>
      </c>
      <c r="G7707" s="367">
        <v>3028.5000000000182</v>
      </c>
      <c r="H7707" s="367">
        <v>168250</v>
      </c>
      <c r="I7707" s="384">
        <v>-16276548.489005165</v>
      </c>
      <c r="J7707" s="367">
        <v>3028.4999999999995</v>
      </c>
      <c r="K7707" s="367">
        <v>40787.878787878995</v>
      </c>
      <c r="L7707" s="384">
        <v>-600416.38562115561</v>
      </c>
      <c r="M7707" s="367">
        <v>3028.5000000000155</v>
      </c>
      <c r="N7707" s="367">
        <v>673</v>
      </c>
      <c r="O7707" s="384">
        <v>-15247.937792855937</v>
      </c>
      <c r="P7707" s="367">
        <v>43.913249999999998</v>
      </c>
      <c r="Q7707" s="367">
        <v>673</v>
      </c>
      <c r="R7707" s="384">
        <v>-2106.5538533010504</v>
      </c>
      <c r="S7707" s="367">
        <v>42.399000000000001</v>
      </c>
      <c r="T7707" s="367">
        <v>23206.896551723992</v>
      </c>
      <c r="U7707" s="384">
        <v>-721798.90432879084</v>
      </c>
      <c r="V7707" s="367">
        <v>3028.4999999999814</v>
      </c>
      <c r="W7707" s="367">
        <v>1121666.6666666602</v>
      </c>
      <c r="X7707" s="384">
        <v>402956.1596878299</v>
      </c>
      <c r="Y7707" s="386">
        <v>3028.4999999999827</v>
      </c>
      <c r="Z7707" s="367"/>
      <c r="AA7707" s="367"/>
      <c r="AB7707" s="367"/>
      <c r="AC7707" s="367"/>
      <c r="AD7707" s="367"/>
      <c r="AE7707" s="367"/>
      <c r="AF7707" s="367"/>
      <c r="AG7707" s="367"/>
      <c r="AH7707" s="367"/>
      <c r="AI7707" s="367"/>
      <c r="AJ7707" s="367"/>
      <c r="AK7707" s="367"/>
      <c r="AL7707" s="367"/>
      <c r="AM7707" s="367"/>
      <c r="AN7707" s="367"/>
      <c r="AO7707" s="367"/>
      <c r="AP7707" s="367"/>
      <c r="AQ7707" s="367"/>
      <c r="AR7707" s="367"/>
      <c r="AS7707" s="367"/>
      <c r="AT7707" s="367"/>
    </row>
    <row r="7708" spans="2:46" ht="13.8">
      <c r="B7708" s="26">
        <v>112.33333333333434</v>
      </c>
      <c r="C7708" s="363">
        <v>2541.6433027558337</v>
      </c>
      <c r="D7708" s="367">
        <v>3033.0000000000273</v>
      </c>
      <c r="E7708" s="367">
        <v>31348.837209302514</v>
      </c>
      <c r="F7708" s="367">
        <v>-1365324.176979824</v>
      </c>
      <c r="G7708" s="367">
        <v>3033.0000000000182</v>
      </c>
      <c r="H7708" s="367">
        <v>168500</v>
      </c>
      <c r="I7708" s="384">
        <v>-16326142.082661958</v>
      </c>
      <c r="J7708" s="367">
        <v>3032.9999999999995</v>
      </c>
      <c r="K7708" s="367">
        <v>40848.484848485059</v>
      </c>
      <c r="L7708" s="384">
        <v>-602960.56054379768</v>
      </c>
      <c r="M7708" s="367">
        <v>3033.0000000000155</v>
      </c>
      <c r="N7708" s="367">
        <v>674</v>
      </c>
      <c r="O7708" s="384">
        <v>-15297.336361568961</v>
      </c>
      <c r="P7708" s="367">
        <v>43.978500000000004</v>
      </c>
      <c r="Q7708" s="367">
        <v>674</v>
      </c>
      <c r="R7708" s="384">
        <v>-2122.3049488127131</v>
      </c>
      <c r="S7708" s="367">
        <v>42.462000000000003</v>
      </c>
      <c r="T7708" s="367">
        <v>23241.379310344681</v>
      </c>
      <c r="U7708" s="384">
        <v>-724546.02726084925</v>
      </c>
      <c r="V7708" s="367">
        <v>3032.9999999999809</v>
      </c>
      <c r="W7708" s="367">
        <v>1123333.333333327</v>
      </c>
      <c r="X7708" s="384">
        <v>403492.63321819168</v>
      </c>
      <c r="Y7708" s="386">
        <v>3032.9999999999827</v>
      </c>
      <c r="Z7708" s="367"/>
      <c r="AA7708" s="367"/>
      <c r="AB7708" s="367"/>
      <c r="AC7708" s="367"/>
      <c r="AD7708" s="367"/>
      <c r="AE7708" s="367"/>
      <c r="AF7708" s="367"/>
      <c r="AG7708" s="367"/>
      <c r="AH7708" s="367"/>
      <c r="AI7708" s="367"/>
      <c r="AJ7708" s="367"/>
      <c r="AK7708" s="367"/>
      <c r="AL7708" s="367"/>
      <c r="AM7708" s="367"/>
      <c r="AN7708" s="367"/>
      <c r="AO7708" s="367"/>
      <c r="AP7708" s="367"/>
      <c r="AQ7708" s="367"/>
      <c r="AR7708" s="367"/>
      <c r="AS7708" s="367"/>
      <c r="AT7708" s="367"/>
    </row>
    <row r="7709" spans="2:46" ht="13.8">
      <c r="B7709" s="26">
        <v>112.50000000000101</v>
      </c>
      <c r="C7709" s="363">
        <v>2545.4039151091215</v>
      </c>
      <c r="D7709" s="367">
        <v>3037.5000000000273</v>
      </c>
      <c r="E7709" s="367">
        <v>31395.348837209491</v>
      </c>
      <c r="F7709" s="367">
        <v>-1369511.312977484</v>
      </c>
      <c r="G7709" s="367">
        <v>3037.5000000000182</v>
      </c>
      <c r="H7709" s="367">
        <v>168750</v>
      </c>
      <c r="I7709" s="384">
        <v>-16375811.07254735</v>
      </c>
      <c r="J7709" s="367">
        <v>3037.4999999999995</v>
      </c>
      <c r="K7709" s="367">
        <v>40909.090909091123</v>
      </c>
      <c r="L7709" s="384">
        <v>-605509.63762003463</v>
      </c>
      <c r="M7709" s="367">
        <v>3037.5000000000164</v>
      </c>
      <c r="N7709" s="367">
        <v>675</v>
      </c>
      <c r="O7709" s="384">
        <v>-15346.814283102072</v>
      </c>
      <c r="P7709" s="367">
        <v>44.043749999999996</v>
      </c>
      <c r="Q7709" s="367">
        <v>675</v>
      </c>
      <c r="R7709" s="384">
        <v>-2138.0934953648284</v>
      </c>
      <c r="S7709" s="367">
        <v>42.524999999999999</v>
      </c>
      <c r="T7709" s="367">
        <v>23275.862068965369</v>
      </c>
      <c r="U7709" s="384">
        <v>-727298.11937218369</v>
      </c>
      <c r="V7709" s="367">
        <v>3037.4999999999809</v>
      </c>
      <c r="W7709" s="367">
        <v>1124999.9999999937</v>
      </c>
      <c r="X7709" s="384">
        <v>404028.92196332867</v>
      </c>
      <c r="Y7709" s="386">
        <v>3037.4999999999827</v>
      </c>
      <c r="Z7709" s="367"/>
      <c r="AA7709" s="367"/>
      <c r="AB7709" s="367"/>
      <c r="AC7709" s="367"/>
      <c r="AD7709" s="367"/>
      <c r="AE7709" s="367"/>
      <c r="AF7709" s="367"/>
      <c r="AG7709" s="367"/>
      <c r="AH7709" s="367"/>
      <c r="AI7709" s="367"/>
      <c r="AJ7709" s="367"/>
      <c r="AK7709" s="367"/>
      <c r="AL7709" s="367"/>
      <c r="AM7709" s="367"/>
      <c r="AN7709" s="367"/>
      <c r="AO7709" s="367"/>
      <c r="AP7709" s="367"/>
      <c r="AQ7709" s="367"/>
      <c r="AR7709" s="367"/>
      <c r="AS7709" s="367"/>
      <c r="AT7709" s="367"/>
    </row>
    <row r="7710" spans="2:46" ht="13.8">
      <c r="B7710" s="26">
        <v>112.66666666666768</v>
      </c>
      <c r="C7710" s="363">
        <v>2549.1644967312241</v>
      </c>
      <c r="D7710" s="367">
        <v>3042.0000000000277</v>
      </c>
      <c r="E7710" s="367">
        <v>31441.860465116468</v>
      </c>
      <c r="F7710" s="367">
        <v>-1373704.8532195026</v>
      </c>
      <c r="G7710" s="367">
        <v>3042.0000000000182</v>
      </c>
      <c r="H7710" s="367">
        <v>169000</v>
      </c>
      <c r="I7710" s="384">
        <v>-16425555.458661338</v>
      </c>
      <c r="J7710" s="367">
        <v>3041.9999999999995</v>
      </c>
      <c r="K7710" s="367">
        <v>40969.696969697186</v>
      </c>
      <c r="L7710" s="384">
        <v>-608063.61684986518</v>
      </c>
      <c r="M7710" s="367">
        <v>3042.0000000000164</v>
      </c>
      <c r="N7710" s="367">
        <v>676</v>
      </c>
      <c r="O7710" s="384">
        <v>-15396.371557455295</v>
      </c>
      <c r="P7710" s="367">
        <v>44.109000000000002</v>
      </c>
      <c r="Q7710" s="367">
        <v>676</v>
      </c>
      <c r="R7710" s="384">
        <v>-2153.9194929573991</v>
      </c>
      <c r="S7710" s="367">
        <v>42.588000000000001</v>
      </c>
      <c r="T7710" s="367">
        <v>23310.344827586057</v>
      </c>
      <c r="U7710" s="384">
        <v>-730055.18066279416</v>
      </c>
      <c r="V7710" s="367">
        <v>3041.9999999999809</v>
      </c>
      <c r="W7710" s="367">
        <v>1126666.6666666605</v>
      </c>
      <c r="X7710" s="384">
        <v>404565.02592324105</v>
      </c>
      <c r="Y7710" s="386">
        <v>3041.9999999999832</v>
      </c>
      <c r="Z7710" s="367"/>
      <c r="AA7710" s="367"/>
      <c r="AB7710" s="367"/>
      <c r="AC7710" s="367"/>
      <c r="AD7710" s="367"/>
      <c r="AE7710" s="367"/>
      <c r="AF7710" s="367"/>
      <c r="AG7710" s="367"/>
      <c r="AH7710" s="367"/>
      <c r="AI7710" s="367"/>
      <c r="AJ7710" s="367"/>
      <c r="AK7710" s="367"/>
      <c r="AL7710" s="367"/>
      <c r="AM7710" s="367"/>
      <c r="AN7710" s="367"/>
      <c r="AO7710" s="367"/>
      <c r="AP7710" s="367"/>
      <c r="AQ7710" s="367"/>
      <c r="AR7710" s="367"/>
      <c r="AS7710" s="367"/>
      <c r="AT7710" s="367"/>
    </row>
    <row r="7711" spans="2:46" ht="13.8">
      <c r="B7711" s="26">
        <v>112.83333333333435</v>
      </c>
      <c r="C7711" s="363">
        <v>2552.9250476221391</v>
      </c>
      <c r="D7711" s="367">
        <v>3046.5000000000277</v>
      </c>
      <c r="E7711" s="367">
        <v>31488.372093023445</v>
      </c>
      <c r="F7711" s="367">
        <v>-1377904.7977058799</v>
      </c>
      <c r="G7711" s="367">
        <v>3046.5000000000182</v>
      </c>
      <c r="H7711" s="367">
        <v>169250</v>
      </c>
      <c r="I7711" s="384">
        <v>-16475375.241003925</v>
      </c>
      <c r="J7711" s="367">
        <v>3046.4999999999995</v>
      </c>
      <c r="K7711" s="367">
        <v>41030.30303030325</v>
      </c>
      <c r="L7711" s="384">
        <v>-610622.49823329016</v>
      </c>
      <c r="M7711" s="367">
        <v>3046.5000000000168</v>
      </c>
      <c r="N7711" s="367">
        <v>677</v>
      </c>
      <c r="O7711" s="384">
        <v>-15446.00818462861</v>
      </c>
      <c r="P7711" s="367">
        <v>44.174250000000001</v>
      </c>
      <c r="Q7711" s="367">
        <v>677</v>
      </c>
      <c r="R7711" s="384">
        <v>-2169.7829415904248</v>
      </c>
      <c r="S7711" s="367">
        <v>42.651000000000003</v>
      </c>
      <c r="T7711" s="367">
        <v>23344.827586206746</v>
      </c>
      <c r="U7711" s="384">
        <v>-732817.21113268018</v>
      </c>
      <c r="V7711" s="367">
        <v>3046.4999999999804</v>
      </c>
      <c r="W7711" s="367">
        <v>1128333.3333333272</v>
      </c>
      <c r="X7711" s="384">
        <v>405100.94509792863</v>
      </c>
      <c r="Y7711" s="386">
        <v>3046.4999999999832</v>
      </c>
      <c r="Z7711" s="367"/>
      <c r="AA7711" s="367"/>
      <c r="AB7711" s="367"/>
      <c r="AC7711" s="367"/>
      <c r="AD7711" s="367"/>
      <c r="AE7711" s="367"/>
      <c r="AF7711" s="367"/>
      <c r="AG7711" s="367"/>
      <c r="AH7711" s="367"/>
      <c r="AI7711" s="367"/>
      <c r="AJ7711" s="367"/>
      <c r="AK7711" s="367"/>
      <c r="AL7711" s="367"/>
      <c r="AM7711" s="367"/>
      <c r="AN7711" s="367"/>
      <c r="AO7711" s="367"/>
      <c r="AP7711" s="367"/>
      <c r="AQ7711" s="367"/>
      <c r="AR7711" s="367"/>
      <c r="AS7711" s="367"/>
      <c r="AT7711" s="367"/>
    </row>
    <row r="7712" spans="2:46" ht="13.8">
      <c r="B7712" s="26">
        <v>113.00000000000102</v>
      </c>
      <c r="C7712" s="363">
        <v>2556.685567781868</v>
      </c>
      <c r="D7712" s="367">
        <v>3051.0000000000277</v>
      </c>
      <c r="E7712" s="367">
        <v>31534.883720930422</v>
      </c>
      <c r="F7712" s="367">
        <v>-1382111.1464366151</v>
      </c>
      <c r="G7712" s="367">
        <v>3051.0000000000182</v>
      </c>
      <c r="H7712" s="367">
        <v>169500</v>
      </c>
      <c r="I7712" s="384">
        <v>-16525270.419575108</v>
      </c>
      <c r="J7712" s="367">
        <v>3050.9999999999995</v>
      </c>
      <c r="K7712" s="367">
        <v>41090.909090909314</v>
      </c>
      <c r="L7712" s="384">
        <v>-613186.28177030897</v>
      </c>
      <c r="M7712" s="367">
        <v>3051.0000000000168</v>
      </c>
      <c r="N7712" s="367">
        <v>678</v>
      </c>
      <c r="O7712" s="384">
        <v>-15495.724164622021</v>
      </c>
      <c r="P7712" s="367">
        <v>44.2395</v>
      </c>
      <c r="Q7712" s="367">
        <v>678</v>
      </c>
      <c r="R7712" s="384">
        <v>-2185.6838412639027</v>
      </c>
      <c r="S7712" s="367">
        <v>42.713999999999999</v>
      </c>
      <c r="T7712" s="367">
        <v>23379.310344827434</v>
      </c>
      <c r="U7712" s="384">
        <v>-735584.21078184235</v>
      </c>
      <c r="V7712" s="367">
        <v>3050.9999999999804</v>
      </c>
      <c r="W7712" s="367">
        <v>1129999.9999999939</v>
      </c>
      <c r="X7712" s="384">
        <v>405636.67948739143</v>
      </c>
      <c r="Y7712" s="386">
        <v>3050.9999999999836</v>
      </c>
      <c r="Z7712" s="367"/>
      <c r="AA7712" s="367"/>
      <c r="AB7712" s="367"/>
      <c r="AC7712" s="367"/>
      <c r="AD7712" s="367"/>
      <c r="AE7712" s="367"/>
      <c r="AF7712" s="367"/>
      <c r="AG7712" s="367"/>
      <c r="AH7712" s="367"/>
      <c r="AI7712" s="367"/>
      <c r="AJ7712" s="367"/>
      <c r="AK7712" s="367"/>
      <c r="AL7712" s="367"/>
      <c r="AM7712" s="367"/>
      <c r="AN7712" s="367"/>
      <c r="AO7712" s="367"/>
      <c r="AP7712" s="367"/>
      <c r="AQ7712" s="367"/>
      <c r="AR7712" s="367"/>
      <c r="AS7712" s="367"/>
      <c r="AT7712" s="367"/>
    </row>
    <row r="7713" spans="2:46" ht="13.8">
      <c r="B7713" s="26">
        <v>113.16666666666769</v>
      </c>
      <c r="C7713" s="363">
        <v>2560.4460572104103</v>
      </c>
      <c r="D7713" s="367">
        <v>3055.5000000000277</v>
      </c>
      <c r="E7713" s="367">
        <v>31581.395348837399</v>
      </c>
      <c r="F7713" s="367">
        <v>-1386323.89941171</v>
      </c>
      <c r="G7713" s="367">
        <v>3055.5000000000186</v>
      </c>
      <c r="H7713" s="367">
        <v>169750</v>
      </c>
      <c r="I7713" s="384">
        <v>-16575240.994374886</v>
      </c>
      <c r="J7713" s="367">
        <v>3055.4999999999995</v>
      </c>
      <c r="K7713" s="367">
        <v>41151.515151515378</v>
      </c>
      <c r="L7713" s="384">
        <v>-615754.96746092243</v>
      </c>
      <c r="M7713" s="367">
        <v>3055.5000000000173</v>
      </c>
      <c r="N7713" s="367">
        <v>679</v>
      </c>
      <c r="O7713" s="384">
        <v>-15545.519497435529</v>
      </c>
      <c r="P7713" s="367">
        <v>44.304749999999999</v>
      </c>
      <c r="Q7713" s="367">
        <v>679</v>
      </c>
      <c r="R7713" s="384">
        <v>-2201.6221919778363</v>
      </c>
      <c r="S7713" s="367">
        <v>42.777000000000001</v>
      </c>
      <c r="T7713" s="367">
        <v>23413.793103448123</v>
      </c>
      <c r="U7713" s="384">
        <v>-738356.17961028044</v>
      </c>
      <c r="V7713" s="367">
        <v>3055.4999999999804</v>
      </c>
      <c r="W7713" s="367">
        <v>1131666.6666666607</v>
      </c>
      <c r="X7713" s="384">
        <v>406172.22909162962</v>
      </c>
      <c r="Y7713" s="386">
        <v>3055.4999999999836</v>
      </c>
      <c r="Z7713" s="367"/>
      <c r="AA7713" s="367"/>
      <c r="AB7713" s="367"/>
      <c r="AC7713" s="367"/>
      <c r="AD7713" s="367"/>
      <c r="AE7713" s="367"/>
      <c r="AF7713" s="367"/>
      <c r="AG7713" s="367"/>
      <c r="AH7713" s="367"/>
      <c r="AI7713" s="367"/>
      <c r="AJ7713" s="367"/>
      <c r="AK7713" s="367"/>
      <c r="AL7713" s="367"/>
      <c r="AM7713" s="367"/>
      <c r="AN7713" s="367"/>
      <c r="AO7713" s="367"/>
      <c r="AP7713" s="367"/>
      <c r="AQ7713" s="367"/>
      <c r="AR7713" s="367"/>
      <c r="AS7713" s="367"/>
      <c r="AT7713" s="367"/>
    </row>
    <row r="7714" spans="2:46" ht="13.8">
      <c r="B7714" s="26">
        <v>113.33333333333437</v>
      </c>
      <c r="C7714" s="363">
        <v>2564.2065159077665</v>
      </c>
      <c r="D7714" s="367">
        <v>3060.0000000000277</v>
      </c>
      <c r="E7714" s="367">
        <v>31627.906976744376</v>
      </c>
      <c r="F7714" s="367">
        <v>-1390543.0566311623</v>
      </c>
      <c r="G7714" s="367">
        <v>3060.0000000000186</v>
      </c>
      <c r="H7714" s="367">
        <v>170000</v>
      </c>
      <c r="I7714" s="384">
        <v>-16625286.965403263</v>
      </c>
      <c r="J7714" s="367">
        <v>3059.9999999999995</v>
      </c>
      <c r="K7714" s="367">
        <v>41212.121212121441</v>
      </c>
      <c r="L7714" s="384">
        <v>-618328.55530512962</v>
      </c>
      <c r="M7714" s="367">
        <v>3060.0000000000173</v>
      </c>
      <c r="N7714" s="367">
        <v>680</v>
      </c>
      <c r="O7714" s="384">
        <v>-15595.39418306914</v>
      </c>
      <c r="P7714" s="367">
        <v>44.370000000000005</v>
      </c>
      <c r="Q7714" s="367">
        <v>680</v>
      </c>
      <c r="R7714" s="384">
        <v>-2217.5979937322245</v>
      </c>
      <c r="S7714" s="367">
        <v>42.84</v>
      </c>
      <c r="T7714" s="367">
        <v>23448.275862068811</v>
      </c>
      <c r="U7714" s="384">
        <v>-741133.11761799373</v>
      </c>
      <c r="V7714" s="367">
        <v>3059.9999999999795</v>
      </c>
      <c r="W7714" s="367">
        <v>1133333.3333333274</v>
      </c>
      <c r="X7714" s="384">
        <v>406707.5939106429</v>
      </c>
      <c r="Y7714" s="386">
        <v>3059.9999999999836</v>
      </c>
      <c r="Z7714" s="367"/>
      <c r="AA7714" s="367"/>
      <c r="AB7714" s="367"/>
      <c r="AC7714" s="367"/>
      <c r="AD7714" s="367"/>
      <c r="AE7714" s="367"/>
      <c r="AF7714" s="367"/>
      <c r="AG7714" s="367"/>
      <c r="AH7714" s="367"/>
      <c r="AI7714" s="367"/>
      <c r="AJ7714" s="367"/>
      <c r="AK7714" s="367"/>
      <c r="AL7714" s="367"/>
      <c r="AM7714" s="367"/>
      <c r="AN7714" s="367"/>
      <c r="AO7714" s="367"/>
      <c r="AP7714" s="367"/>
      <c r="AQ7714" s="367"/>
      <c r="AR7714" s="367"/>
      <c r="AS7714" s="367"/>
      <c r="AT7714" s="367"/>
    </row>
    <row r="7715" spans="2:46" ht="13.8">
      <c r="B7715" s="26">
        <v>113.50000000000104</v>
      </c>
      <c r="C7715" s="363">
        <v>2567.9669438739361</v>
      </c>
      <c r="D7715" s="367">
        <v>3064.5000000000282</v>
      </c>
      <c r="E7715" s="367">
        <v>31674.418604651353</v>
      </c>
      <c r="F7715" s="367">
        <v>-1394768.6180949733</v>
      </c>
      <c r="G7715" s="367">
        <v>3064.5000000000186</v>
      </c>
      <c r="H7715" s="367">
        <v>170250</v>
      </c>
      <c r="I7715" s="384">
        <v>-16675408.332660237</v>
      </c>
      <c r="J7715" s="367">
        <v>3064.4999999999995</v>
      </c>
      <c r="K7715" s="367">
        <v>41272.727272727505</v>
      </c>
      <c r="L7715" s="384">
        <v>-620907.04530293134</v>
      </c>
      <c r="M7715" s="367">
        <v>3064.5000000000177</v>
      </c>
      <c r="N7715" s="367">
        <v>681</v>
      </c>
      <c r="O7715" s="384">
        <v>-15645.34822152284</v>
      </c>
      <c r="P7715" s="367">
        <v>44.435249999999996</v>
      </c>
      <c r="Q7715" s="367">
        <v>681</v>
      </c>
      <c r="R7715" s="384">
        <v>-2233.6112465270644</v>
      </c>
      <c r="S7715" s="367">
        <v>42.902999999999999</v>
      </c>
      <c r="T7715" s="367">
        <v>23482.758620689499</v>
      </c>
      <c r="U7715" s="384">
        <v>-743915.02480498352</v>
      </c>
      <c r="V7715" s="367">
        <v>3064.4999999999795</v>
      </c>
      <c r="W7715" s="367">
        <v>1134999.9999999942</v>
      </c>
      <c r="X7715" s="384">
        <v>407242.77394443168</v>
      </c>
      <c r="Y7715" s="386">
        <v>3064.4999999999841</v>
      </c>
      <c r="Z7715" s="367"/>
      <c r="AA7715" s="367"/>
      <c r="AB7715" s="367"/>
      <c r="AC7715" s="367"/>
      <c r="AD7715" s="367"/>
      <c r="AE7715" s="367"/>
      <c r="AF7715" s="367"/>
      <c r="AG7715" s="367"/>
      <c r="AH7715" s="367"/>
      <c r="AI7715" s="367"/>
      <c r="AJ7715" s="367"/>
      <c r="AK7715" s="367"/>
      <c r="AL7715" s="367"/>
      <c r="AM7715" s="367"/>
      <c r="AN7715" s="367"/>
      <c r="AO7715" s="367"/>
      <c r="AP7715" s="367"/>
      <c r="AQ7715" s="367"/>
      <c r="AR7715" s="367"/>
      <c r="AS7715" s="367"/>
      <c r="AT7715" s="367"/>
    </row>
    <row r="7716" spans="2:46" ht="13.8">
      <c r="B7716" s="26">
        <v>113.66666666666771</v>
      </c>
      <c r="C7716" s="363">
        <v>2571.7273411089195</v>
      </c>
      <c r="D7716" s="367">
        <v>3069.0000000000282</v>
      </c>
      <c r="E7716" s="367">
        <v>31720.93023255833</v>
      </c>
      <c r="F7716" s="367">
        <v>-1399000.5838031427</v>
      </c>
      <c r="G7716" s="367">
        <v>3069.0000000000186</v>
      </c>
      <c r="H7716" s="367">
        <v>170500</v>
      </c>
      <c r="I7716" s="384">
        <v>-16725605.096145809</v>
      </c>
      <c r="J7716" s="367">
        <v>3068.9999999999995</v>
      </c>
      <c r="K7716" s="367">
        <v>41333.333333333569</v>
      </c>
      <c r="L7716" s="384">
        <v>-623490.43745432713</v>
      </c>
      <c r="M7716" s="367">
        <v>3069.0000000000177</v>
      </c>
      <c r="N7716" s="367">
        <v>682</v>
      </c>
      <c r="O7716" s="384">
        <v>-15695.381612796649</v>
      </c>
      <c r="P7716" s="367">
        <v>44.500500000000002</v>
      </c>
      <c r="Q7716" s="367">
        <v>682</v>
      </c>
      <c r="R7716" s="384">
        <v>-2249.6619503623588</v>
      </c>
      <c r="S7716" s="367">
        <v>42.965999999999994</v>
      </c>
      <c r="T7716" s="367">
        <v>23517.241379310188</v>
      </c>
      <c r="U7716" s="384">
        <v>-746701.9011712491</v>
      </c>
      <c r="V7716" s="367">
        <v>3068.9999999999795</v>
      </c>
      <c r="W7716" s="367">
        <v>1136666.6666666609</v>
      </c>
      <c r="X7716" s="384">
        <v>407777.76919299556</v>
      </c>
      <c r="Y7716" s="386">
        <v>3068.9999999999841</v>
      </c>
      <c r="Z7716" s="367"/>
      <c r="AA7716" s="367"/>
      <c r="AB7716" s="367"/>
      <c r="AC7716" s="367"/>
      <c r="AD7716" s="367"/>
      <c r="AE7716" s="367"/>
      <c r="AF7716" s="367"/>
      <c r="AG7716" s="367"/>
      <c r="AH7716" s="367"/>
      <c r="AI7716" s="367"/>
      <c r="AJ7716" s="367"/>
      <c r="AK7716" s="367"/>
      <c r="AL7716" s="367"/>
      <c r="AM7716" s="367"/>
      <c r="AN7716" s="367"/>
      <c r="AO7716" s="367"/>
      <c r="AP7716" s="367"/>
      <c r="AQ7716" s="367"/>
      <c r="AR7716" s="367"/>
      <c r="AS7716" s="367"/>
      <c r="AT7716" s="367"/>
    </row>
    <row r="7717" spans="2:46" ht="13.8">
      <c r="B7717" s="26">
        <v>113.83333333333438</v>
      </c>
      <c r="C7717" s="363">
        <v>2575.4877076127154</v>
      </c>
      <c r="D7717" s="367">
        <v>3073.5000000000282</v>
      </c>
      <c r="E7717" s="367">
        <v>31767.441860465307</v>
      </c>
      <c r="F7717" s="367">
        <v>-1403238.9537556707</v>
      </c>
      <c r="G7717" s="367">
        <v>3073.5000000000186</v>
      </c>
      <c r="H7717" s="367">
        <v>170750</v>
      </c>
      <c r="I7717" s="384">
        <v>-16775877.255859977</v>
      </c>
      <c r="J7717" s="367">
        <v>3073.4999999999995</v>
      </c>
      <c r="K7717" s="367">
        <v>41393.939393939632</v>
      </c>
      <c r="L7717" s="384">
        <v>-626078.73175931699</v>
      </c>
      <c r="M7717" s="367">
        <v>3073.5000000000177</v>
      </c>
      <c r="N7717" s="367">
        <v>683</v>
      </c>
      <c r="O7717" s="384">
        <v>-15745.494356890549</v>
      </c>
      <c r="P7717" s="367">
        <v>44.565750000000001</v>
      </c>
      <c r="Q7717" s="367">
        <v>683</v>
      </c>
      <c r="R7717" s="384">
        <v>-2265.750105238109</v>
      </c>
      <c r="S7717" s="367">
        <v>43.028999999999996</v>
      </c>
      <c r="T7717" s="367">
        <v>23551.724137930876</v>
      </c>
      <c r="U7717" s="384">
        <v>-749493.74671679037</v>
      </c>
      <c r="V7717" s="367">
        <v>3073.4999999999791</v>
      </c>
      <c r="W7717" s="367">
        <v>1138333.3333333277</v>
      </c>
      <c r="X7717" s="384">
        <v>408312.57965633483</v>
      </c>
      <c r="Y7717" s="386">
        <v>3073.4999999999845</v>
      </c>
      <c r="Z7717" s="367"/>
      <c r="AA7717" s="367"/>
      <c r="AB7717" s="367"/>
      <c r="AC7717" s="367"/>
      <c r="AD7717" s="367"/>
      <c r="AE7717" s="367"/>
      <c r="AF7717" s="367"/>
      <c r="AG7717" s="367"/>
      <c r="AH7717" s="367"/>
      <c r="AI7717" s="367"/>
      <c r="AJ7717" s="367"/>
      <c r="AK7717" s="367"/>
      <c r="AL7717" s="367"/>
      <c r="AM7717" s="367"/>
      <c r="AN7717" s="367"/>
      <c r="AO7717" s="367"/>
      <c r="AP7717" s="367"/>
      <c r="AQ7717" s="367"/>
      <c r="AR7717" s="367"/>
      <c r="AS7717" s="367"/>
      <c r="AT7717" s="367"/>
    </row>
    <row r="7718" spans="2:46" ht="13.8">
      <c r="B7718" s="26">
        <v>114.00000000000105</v>
      </c>
      <c r="C7718" s="363">
        <v>2579.2480433853261</v>
      </c>
      <c r="D7718" s="367">
        <v>3078.0000000000282</v>
      </c>
      <c r="E7718" s="367">
        <v>31813.953488372284</v>
      </c>
      <c r="F7718" s="367">
        <v>-1407483.7279525572</v>
      </c>
      <c r="G7718" s="367">
        <v>3078.0000000000186</v>
      </c>
      <c r="H7718" s="367">
        <v>171000</v>
      </c>
      <c r="I7718" s="384">
        <v>-16826224.811802737</v>
      </c>
      <c r="J7718" s="367">
        <v>3077.9999999999995</v>
      </c>
      <c r="K7718" s="367">
        <v>41454.545454545696</v>
      </c>
      <c r="L7718" s="384">
        <v>-628671.92821790138</v>
      </c>
      <c r="M7718" s="367">
        <v>3078.0000000000182</v>
      </c>
      <c r="N7718" s="367">
        <v>684</v>
      </c>
      <c r="O7718" s="384">
        <v>-15795.686453804548</v>
      </c>
      <c r="P7718" s="367">
        <v>44.631</v>
      </c>
      <c r="Q7718" s="367">
        <v>684</v>
      </c>
      <c r="R7718" s="384">
        <v>-2281.8757111543141</v>
      </c>
      <c r="S7718" s="367">
        <v>43.091999999999999</v>
      </c>
      <c r="T7718" s="367">
        <v>23586.206896551565</v>
      </c>
      <c r="U7718" s="384">
        <v>-752290.56144160777</v>
      </c>
      <c r="V7718" s="367">
        <v>3077.9999999999791</v>
      </c>
      <c r="W7718" s="367">
        <v>1139999.9999999944</v>
      </c>
      <c r="X7718" s="384">
        <v>408847.20533444925</v>
      </c>
      <c r="Y7718" s="386">
        <v>3077.9999999999845</v>
      </c>
      <c r="Z7718" s="367"/>
      <c r="AA7718" s="367"/>
      <c r="AB7718" s="367"/>
      <c r="AC7718" s="367"/>
      <c r="AD7718" s="367"/>
      <c r="AE7718" s="367"/>
      <c r="AF7718" s="367"/>
      <c r="AG7718" s="367"/>
      <c r="AH7718" s="367"/>
      <c r="AI7718" s="367"/>
      <c r="AJ7718" s="367"/>
      <c r="AK7718" s="367"/>
      <c r="AL7718" s="367"/>
      <c r="AM7718" s="367"/>
      <c r="AN7718" s="367"/>
      <c r="AO7718" s="367"/>
      <c r="AP7718" s="367"/>
      <c r="AQ7718" s="367"/>
      <c r="AR7718" s="367"/>
      <c r="AS7718" s="367"/>
      <c r="AT7718" s="367"/>
    </row>
    <row r="7719" spans="2:46" ht="13.8">
      <c r="B7719" s="26">
        <v>114.16666666666772</v>
      </c>
      <c r="C7719" s="363">
        <v>2583.0083484267502</v>
      </c>
      <c r="D7719" s="367">
        <v>3082.5000000000286</v>
      </c>
      <c r="E7719" s="367">
        <v>31860.465116279262</v>
      </c>
      <c r="F7719" s="367">
        <v>-1411734.9063938018</v>
      </c>
      <c r="G7719" s="367">
        <v>3082.5000000000186</v>
      </c>
      <c r="H7719" s="367">
        <v>171250</v>
      </c>
      <c r="I7719" s="384">
        <v>-16876647.7639741</v>
      </c>
      <c r="J7719" s="367">
        <v>3082.4999999999995</v>
      </c>
      <c r="K7719" s="367">
        <v>41515.15151515176</v>
      </c>
      <c r="L7719" s="384">
        <v>-631270.02683007973</v>
      </c>
      <c r="M7719" s="367">
        <v>3082.5000000000182</v>
      </c>
      <c r="N7719" s="367">
        <v>685</v>
      </c>
      <c r="O7719" s="384">
        <v>-15845.957903538641</v>
      </c>
      <c r="P7719" s="367">
        <v>44.696249999999999</v>
      </c>
      <c r="Q7719" s="367">
        <v>685</v>
      </c>
      <c r="R7719" s="384">
        <v>-2298.0387681109723</v>
      </c>
      <c r="S7719" s="367">
        <v>43.155000000000001</v>
      </c>
      <c r="T7719" s="367">
        <v>23620.689655172253</v>
      </c>
      <c r="U7719" s="384">
        <v>-755092.34534570109</v>
      </c>
      <c r="V7719" s="367">
        <v>3082.4999999999791</v>
      </c>
      <c r="W7719" s="367">
        <v>1141666.6666666612</v>
      </c>
      <c r="X7719" s="384">
        <v>409381.64622733899</v>
      </c>
      <c r="Y7719" s="386">
        <v>3082.4999999999845</v>
      </c>
      <c r="Z7719" s="367"/>
      <c r="AA7719" s="367"/>
      <c r="AB7719" s="367"/>
      <c r="AC7719" s="367"/>
      <c r="AD7719" s="367"/>
      <c r="AE7719" s="367"/>
      <c r="AF7719" s="367"/>
      <c r="AG7719" s="367"/>
      <c r="AH7719" s="367"/>
      <c r="AI7719" s="367"/>
      <c r="AJ7719" s="367"/>
      <c r="AK7719" s="367"/>
      <c r="AL7719" s="367"/>
      <c r="AM7719" s="367"/>
      <c r="AN7719" s="367"/>
      <c r="AO7719" s="367"/>
      <c r="AP7719" s="367"/>
      <c r="AQ7719" s="367"/>
      <c r="AR7719" s="367"/>
      <c r="AS7719" s="367"/>
      <c r="AT7719" s="367"/>
    </row>
    <row r="7720" spans="2:46" ht="13.8">
      <c r="B7720" s="26">
        <v>114.33333333333439</v>
      </c>
      <c r="C7720" s="363">
        <v>2586.7686227369873</v>
      </c>
      <c r="D7720" s="367">
        <v>3087.0000000000286</v>
      </c>
      <c r="E7720" s="367">
        <v>31906.976744186239</v>
      </c>
      <c r="F7720" s="367">
        <v>-1415992.4890794053</v>
      </c>
      <c r="G7720" s="367">
        <v>3087.0000000000186</v>
      </c>
      <c r="H7720" s="367">
        <v>171500</v>
      </c>
      <c r="I7720" s="384">
        <v>-16927146.112374056</v>
      </c>
      <c r="J7720" s="367">
        <v>3086.9999999999995</v>
      </c>
      <c r="K7720" s="367">
        <v>41575.757575757823</v>
      </c>
      <c r="L7720" s="384">
        <v>-633873.02759585239</v>
      </c>
      <c r="M7720" s="367">
        <v>3087.0000000000186</v>
      </c>
      <c r="N7720" s="367">
        <v>686</v>
      </c>
      <c r="O7720" s="384">
        <v>-15896.308706092836</v>
      </c>
      <c r="P7720" s="367">
        <v>44.761499999999998</v>
      </c>
      <c r="Q7720" s="367">
        <v>686</v>
      </c>
      <c r="R7720" s="384">
        <v>-2314.2392761080837</v>
      </c>
      <c r="S7720" s="367">
        <v>43.217999999999996</v>
      </c>
      <c r="T7720" s="367">
        <v>23655.172413792941</v>
      </c>
      <c r="U7720" s="384">
        <v>-757899.09842906985</v>
      </c>
      <c r="V7720" s="367">
        <v>3086.9999999999786</v>
      </c>
      <c r="W7720" s="367">
        <v>1143333.3333333279</v>
      </c>
      <c r="X7720" s="384">
        <v>409915.90233500407</v>
      </c>
      <c r="Y7720" s="386">
        <v>3086.9999999999854</v>
      </c>
      <c r="Z7720" s="367"/>
      <c r="AA7720" s="367"/>
      <c r="AB7720" s="367"/>
      <c r="AC7720" s="367"/>
      <c r="AD7720" s="367"/>
      <c r="AE7720" s="367"/>
      <c r="AF7720" s="367"/>
      <c r="AG7720" s="367"/>
      <c r="AH7720" s="367"/>
      <c r="AI7720" s="367"/>
      <c r="AJ7720" s="367"/>
      <c r="AK7720" s="367"/>
      <c r="AL7720" s="367"/>
      <c r="AM7720" s="367"/>
      <c r="AN7720" s="367"/>
      <c r="AO7720" s="367"/>
      <c r="AP7720" s="367"/>
      <c r="AQ7720" s="367"/>
      <c r="AR7720" s="367"/>
      <c r="AS7720" s="367"/>
      <c r="AT7720" s="367"/>
    </row>
    <row r="7721" spans="2:46" ht="13.8">
      <c r="B7721" s="26">
        <v>114.50000000000107</v>
      </c>
      <c r="C7721" s="363">
        <v>2590.5288663160381</v>
      </c>
      <c r="D7721" s="367">
        <v>3091.5000000000286</v>
      </c>
      <c r="E7721" s="367">
        <v>31953.488372093216</v>
      </c>
      <c r="F7721" s="367">
        <v>-1420256.4760093668</v>
      </c>
      <c r="G7721" s="367">
        <v>3091.5000000000186</v>
      </c>
      <c r="H7721" s="367">
        <v>171750</v>
      </c>
      <c r="I7721" s="384">
        <v>-16977719.857002616</v>
      </c>
      <c r="J7721" s="367">
        <v>3091.4999999999995</v>
      </c>
      <c r="K7721" s="367">
        <v>41636.363636363887</v>
      </c>
      <c r="L7721" s="384">
        <v>-636480.93051521899</v>
      </c>
      <c r="M7721" s="367">
        <v>3091.5000000000186</v>
      </c>
      <c r="N7721" s="367">
        <v>687</v>
      </c>
      <c r="O7721" s="384">
        <v>-15946.738861467127</v>
      </c>
      <c r="P7721" s="367">
        <v>44.826749999999997</v>
      </c>
      <c r="Q7721" s="367">
        <v>687</v>
      </c>
      <c r="R7721" s="384">
        <v>-2330.4772351456509</v>
      </c>
      <c r="S7721" s="367">
        <v>43.280999999999999</v>
      </c>
      <c r="T7721" s="367">
        <v>23689.65517241363</v>
      </c>
      <c r="U7721" s="384">
        <v>-760710.82069171476</v>
      </c>
      <c r="V7721" s="367">
        <v>3091.4999999999786</v>
      </c>
      <c r="W7721" s="367">
        <v>1144999.9999999946</v>
      </c>
      <c r="X7721" s="384">
        <v>410449.97365744429</v>
      </c>
      <c r="Y7721" s="386">
        <v>3091.4999999999854</v>
      </c>
      <c r="Z7721" s="367"/>
      <c r="AA7721" s="367"/>
      <c r="AB7721" s="367"/>
      <c r="AC7721" s="367"/>
      <c r="AD7721" s="367"/>
      <c r="AE7721" s="367"/>
      <c r="AF7721" s="367"/>
      <c r="AG7721" s="367"/>
      <c r="AH7721" s="367"/>
      <c r="AI7721" s="367"/>
      <c r="AJ7721" s="367"/>
      <c r="AK7721" s="367"/>
      <c r="AL7721" s="367"/>
      <c r="AM7721" s="367"/>
      <c r="AN7721" s="367"/>
      <c r="AO7721" s="367"/>
      <c r="AP7721" s="367"/>
      <c r="AQ7721" s="367"/>
      <c r="AR7721" s="367"/>
      <c r="AS7721" s="367"/>
      <c r="AT7721" s="367"/>
    </row>
    <row r="7722" spans="2:46" ht="13.8">
      <c r="B7722" s="26">
        <v>114.66666666666774</v>
      </c>
      <c r="C7722" s="363">
        <v>2594.2890791639024</v>
      </c>
      <c r="D7722" s="367">
        <v>3096.0000000000286</v>
      </c>
      <c r="E7722" s="367">
        <v>32000.000000000193</v>
      </c>
      <c r="F7722" s="367">
        <v>-1424526.8671836872</v>
      </c>
      <c r="G7722" s="367">
        <v>3096.0000000000186</v>
      </c>
      <c r="H7722" s="367">
        <v>172000</v>
      </c>
      <c r="I7722" s="384">
        <v>-17028368.997859769</v>
      </c>
      <c r="J7722" s="367">
        <v>3095.9999999999995</v>
      </c>
      <c r="K7722" s="367">
        <v>41696.969696969951</v>
      </c>
      <c r="L7722" s="384">
        <v>-639093.73558818002</v>
      </c>
      <c r="M7722" s="367">
        <v>3096.0000000000191</v>
      </c>
      <c r="N7722" s="367">
        <v>688</v>
      </c>
      <c r="O7722" s="384">
        <v>-15997.248369661525</v>
      </c>
      <c r="P7722" s="367">
        <v>44.892000000000003</v>
      </c>
      <c r="Q7722" s="367">
        <v>688</v>
      </c>
      <c r="R7722" s="384">
        <v>-2346.7526452236721</v>
      </c>
      <c r="S7722" s="367">
        <v>43.344000000000001</v>
      </c>
      <c r="T7722" s="367">
        <v>23724.137931034318</v>
      </c>
      <c r="U7722" s="384">
        <v>-763527.5121336357</v>
      </c>
      <c r="V7722" s="367">
        <v>3095.9999999999786</v>
      </c>
      <c r="W7722" s="367">
        <v>1146666.6666666614</v>
      </c>
      <c r="X7722" s="384">
        <v>410983.86019465991</v>
      </c>
      <c r="Y7722" s="386">
        <v>3095.9999999999859</v>
      </c>
      <c r="Z7722" s="367"/>
      <c r="AA7722" s="367"/>
      <c r="AB7722" s="367"/>
      <c r="AC7722" s="367"/>
      <c r="AD7722" s="367"/>
      <c r="AE7722" s="367"/>
      <c r="AF7722" s="367"/>
      <c r="AG7722" s="367"/>
      <c r="AH7722" s="367"/>
      <c r="AI7722" s="367"/>
      <c r="AJ7722" s="367"/>
      <c r="AK7722" s="367"/>
      <c r="AL7722" s="367"/>
      <c r="AM7722" s="367"/>
      <c r="AN7722" s="367"/>
      <c r="AO7722" s="367"/>
      <c r="AP7722" s="367"/>
      <c r="AQ7722" s="367"/>
      <c r="AR7722" s="367"/>
      <c r="AS7722" s="367"/>
      <c r="AT7722" s="367"/>
    </row>
    <row r="7723" spans="2:46" ht="13.8">
      <c r="B7723" s="26">
        <v>114.83333333333441</v>
      </c>
      <c r="C7723" s="363">
        <v>2598.0492612805806</v>
      </c>
      <c r="D7723" s="367">
        <v>3100.5000000000291</v>
      </c>
      <c r="E7723" s="367">
        <v>32046.51162790717</v>
      </c>
      <c r="F7723" s="367">
        <v>-1428803.6626023659</v>
      </c>
      <c r="G7723" s="367">
        <v>3100.5000000000186</v>
      </c>
      <c r="H7723" s="367">
        <v>172250</v>
      </c>
      <c r="I7723" s="384">
        <v>-17079093.534945514</v>
      </c>
      <c r="J7723" s="367">
        <v>3100.4999999999995</v>
      </c>
      <c r="K7723" s="367">
        <v>41757.575757576014</v>
      </c>
      <c r="L7723" s="384">
        <v>-641711.44281473523</v>
      </c>
      <c r="M7723" s="367">
        <v>3100.5000000000191</v>
      </c>
      <c r="N7723" s="367">
        <v>689</v>
      </c>
      <c r="O7723" s="384">
        <v>-16047.837230676005</v>
      </c>
      <c r="P7723" s="367">
        <v>44.957249999999995</v>
      </c>
      <c r="Q7723" s="367">
        <v>689</v>
      </c>
      <c r="R7723" s="384">
        <v>-2363.0655063421477</v>
      </c>
      <c r="S7723" s="367">
        <v>43.407000000000004</v>
      </c>
      <c r="T7723" s="367">
        <v>23758.620689655007</v>
      </c>
      <c r="U7723" s="384">
        <v>-766349.17275483219</v>
      </c>
      <c r="V7723" s="367">
        <v>3100.4999999999782</v>
      </c>
      <c r="W7723" s="367">
        <v>1148333.3333333281</v>
      </c>
      <c r="X7723" s="384">
        <v>411517.56194665068</v>
      </c>
      <c r="Y7723" s="386">
        <v>3100.4999999999859</v>
      </c>
      <c r="Z7723" s="367"/>
      <c r="AA7723" s="367"/>
      <c r="AB7723" s="367"/>
      <c r="AC7723" s="367"/>
      <c r="AD7723" s="367"/>
      <c r="AE7723" s="367"/>
      <c r="AF7723" s="367"/>
      <c r="AG7723" s="367"/>
      <c r="AH7723" s="367"/>
      <c r="AI7723" s="367"/>
      <c r="AJ7723" s="367"/>
      <c r="AK7723" s="367"/>
      <c r="AL7723" s="367"/>
      <c r="AM7723" s="367"/>
      <c r="AN7723" s="367"/>
      <c r="AO7723" s="367"/>
      <c r="AP7723" s="367"/>
      <c r="AQ7723" s="367"/>
      <c r="AR7723" s="367"/>
      <c r="AS7723" s="367"/>
      <c r="AT7723" s="367"/>
    </row>
    <row r="7724" spans="2:46" ht="13.8">
      <c r="B7724" s="26">
        <v>115.00000000000108</v>
      </c>
      <c r="C7724" s="363">
        <v>2601.8094126660721</v>
      </c>
      <c r="D7724" s="367">
        <v>3105.0000000000291</v>
      </c>
      <c r="E7724" s="367">
        <v>32093.023255814147</v>
      </c>
      <c r="F7724" s="367">
        <v>-1433086.8622654029</v>
      </c>
      <c r="G7724" s="367">
        <v>3105.0000000000186</v>
      </c>
      <c r="H7724" s="367">
        <v>172500</v>
      </c>
      <c r="I7724" s="384">
        <v>-17129893.46825986</v>
      </c>
      <c r="J7724" s="367">
        <v>3104.9999999999995</v>
      </c>
      <c r="K7724" s="367">
        <v>41818.181818182078</v>
      </c>
      <c r="L7724" s="384">
        <v>-644334.05219488463</v>
      </c>
      <c r="M7724" s="367">
        <v>3105.0000000000196</v>
      </c>
      <c r="N7724" s="367">
        <v>690</v>
      </c>
      <c r="O7724" s="384">
        <v>-16098.505444510596</v>
      </c>
      <c r="P7724" s="367">
        <v>45.022500000000001</v>
      </c>
      <c r="Q7724" s="367">
        <v>690</v>
      </c>
      <c r="R7724" s="384">
        <v>-2379.4158185010756</v>
      </c>
      <c r="S7724" s="367">
        <v>43.47</v>
      </c>
      <c r="T7724" s="367">
        <v>23793.103448275695</v>
      </c>
      <c r="U7724" s="384">
        <v>-769175.80255530472</v>
      </c>
      <c r="V7724" s="367">
        <v>3104.9999999999782</v>
      </c>
      <c r="W7724" s="367">
        <v>1149999.9999999949</v>
      </c>
      <c r="X7724" s="384">
        <v>412051.07891341683</v>
      </c>
      <c r="Y7724" s="386">
        <v>3104.9999999999864</v>
      </c>
      <c r="Z7724" s="367"/>
      <c r="AA7724" s="367"/>
      <c r="AB7724" s="367"/>
      <c r="AC7724" s="367"/>
      <c r="AD7724" s="367"/>
      <c r="AE7724" s="367"/>
      <c r="AF7724" s="367"/>
      <c r="AG7724" s="367"/>
      <c r="AH7724" s="367"/>
      <c r="AI7724" s="367"/>
      <c r="AJ7724" s="367"/>
      <c r="AK7724" s="367"/>
      <c r="AL7724" s="367"/>
      <c r="AM7724" s="367"/>
      <c r="AN7724" s="367"/>
      <c r="AO7724" s="367"/>
      <c r="AP7724" s="367"/>
      <c r="AQ7724" s="367"/>
      <c r="AR7724" s="367"/>
      <c r="AS7724" s="367"/>
      <c r="AT7724" s="367"/>
    </row>
    <row r="7725" spans="2:46" ht="13.8">
      <c r="B7725" s="26">
        <v>115.16666666666775</v>
      </c>
      <c r="C7725" s="363">
        <v>2605.5695333203771</v>
      </c>
      <c r="D7725" s="367">
        <v>3109.5000000000291</v>
      </c>
      <c r="E7725" s="367">
        <v>32139.534883721124</v>
      </c>
      <c r="F7725" s="367">
        <v>-1437376.4661727988</v>
      </c>
      <c r="G7725" s="367">
        <v>3109.5000000000186</v>
      </c>
      <c r="H7725" s="367">
        <v>172750</v>
      </c>
      <c r="I7725" s="384">
        <v>-17180768.797802802</v>
      </c>
      <c r="J7725" s="367">
        <v>3109.4999999999995</v>
      </c>
      <c r="K7725" s="367">
        <v>41878.787878788142</v>
      </c>
      <c r="L7725" s="384">
        <v>-646961.56372862798</v>
      </c>
      <c r="M7725" s="367">
        <v>3109.5000000000196</v>
      </c>
      <c r="N7725" s="367">
        <v>691</v>
      </c>
      <c r="O7725" s="384">
        <v>-16149.25301116528</v>
      </c>
      <c r="P7725" s="367">
        <v>45.08775</v>
      </c>
      <c r="Q7725" s="367">
        <v>691</v>
      </c>
      <c r="R7725" s="384">
        <v>-2395.8035817004593</v>
      </c>
      <c r="S7725" s="367">
        <v>43.533000000000001</v>
      </c>
      <c r="T7725" s="367">
        <v>23827.586206896383</v>
      </c>
      <c r="U7725" s="384">
        <v>-772007.40153505327</v>
      </c>
      <c r="V7725" s="367">
        <v>3109.4999999999782</v>
      </c>
      <c r="W7725" s="367">
        <v>1151666.6666666616</v>
      </c>
      <c r="X7725" s="384">
        <v>412584.41109495814</v>
      </c>
      <c r="Y7725" s="386">
        <v>3109.4999999999864</v>
      </c>
      <c r="Z7725" s="367"/>
      <c r="AA7725" s="367"/>
      <c r="AB7725" s="367"/>
      <c r="AC7725" s="367"/>
      <c r="AD7725" s="367"/>
      <c r="AE7725" s="367"/>
      <c r="AF7725" s="367"/>
      <c r="AG7725" s="367"/>
      <c r="AH7725" s="367"/>
      <c r="AI7725" s="367"/>
      <c r="AJ7725" s="367"/>
      <c r="AK7725" s="367"/>
      <c r="AL7725" s="367"/>
      <c r="AM7725" s="367"/>
      <c r="AN7725" s="367"/>
      <c r="AO7725" s="367"/>
      <c r="AP7725" s="367"/>
      <c r="AQ7725" s="367"/>
      <c r="AR7725" s="367"/>
      <c r="AS7725" s="367"/>
      <c r="AT7725" s="367"/>
    </row>
    <row r="7726" spans="2:46" ht="13.8">
      <c r="B7726" s="26">
        <v>115.33333333333442</v>
      </c>
      <c r="C7726" s="363">
        <v>2609.3296232434955</v>
      </c>
      <c r="D7726" s="367">
        <v>3114.0000000000291</v>
      </c>
      <c r="E7726" s="367">
        <v>32186.046511628101</v>
      </c>
      <c r="F7726" s="367">
        <v>-1441672.4743245528</v>
      </c>
      <c r="G7726" s="367">
        <v>3114.0000000000186</v>
      </c>
      <c r="H7726" s="367">
        <v>173000</v>
      </c>
      <c r="I7726" s="384">
        <v>-17231719.523574345</v>
      </c>
      <c r="J7726" s="367">
        <v>3113.9999999999995</v>
      </c>
      <c r="K7726" s="367">
        <v>41939.393939394206</v>
      </c>
      <c r="L7726" s="384">
        <v>-649593.97741596575</v>
      </c>
      <c r="M7726" s="367">
        <v>3114.0000000000196</v>
      </c>
      <c r="N7726" s="367">
        <v>692</v>
      </c>
      <c r="O7726" s="384">
        <v>-16200.07993064006</v>
      </c>
      <c r="P7726" s="367">
        <v>45.152999999999999</v>
      </c>
      <c r="Q7726" s="367">
        <v>692</v>
      </c>
      <c r="R7726" s="384">
        <v>-2412.2287959402975</v>
      </c>
      <c r="S7726" s="367">
        <v>43.596000000000004</v>
      </c>
      <c r="T7726" s="367">
        <v>23862.068965517072</v>
      </c>
      <c r="U7726" s="384">
        <v>-774843.96969407739</v>
      </c>
      <c r="V7726" s="367">
        <v>3113.9999999999777</v>
      </c>
      <c r="W7726" s="367">
        <v>1153333.3333333284</v>
      </c>
      <c r="X7726" s="384">
        <v>413117.55849127477</v>
      </c>
      <c r="Y7726" s="386">
        <v>3113.9999999999864</v>
      </c>
      <c r="Z7726" s="367"/>
      <c r="AA7726" s="367"/>
      <c r="AB7726" s="367"/>
      <c r="AC7726" s="367"/>
      <c r="AD7726" s="367"/>
      <c r="AE7726" s="367"/>
      <c r="AF7726" s="367"/>
      <c r="AG7726" s="367"/>
      <c r="AH7726" s="367"/>
      <c r="AI7726" s="367"/>
      <c r="AJ7726" s="367"/>
      <c r="AK7726" s="367"/>
      <c r="AL7726" s="367"/>
      <c r="AM7726" s="367"/>
      <c r="AN7726" s="367"/>
      <c r="AO7726" s="367"/>
      <c r="AP7726" s="367"/>
      <c r="AQ7726" s="367"/>
      <c r="AR7726" s="367"/>
      <c r="AS7726" s="367"/>
      <c r="AT7726" s="367"/>
    </row>
    <row r="7727" spans="2:46" ht="13.8">
      <c r="B7727" s="26">
        <v>115.50000000000109</v>
      </c>
      <c r="C7727" s="363">
        <v>2613.0896824354281</v>
      </c>
      <c r="D7727" s="367">
        <v>3118.5000000000296</v>
      </c>
      <c r="E7727" s="367">
        <v>32232.558139535078</v>
      </c>
      <c r="F7727" s="367">
        <v>-1445974.8867206655</v>
      </c>
      <c r="G7727" s="367">
        <v>3118.5000000000186</v>
      </c>
      <c r="H7727" s="367">
        <v>173250</v>
      </c>
      <c r="I7727" s="384">
        <v>-17282745.64557448</v>
      </c>
      <c r="J7727" s="367">
        <v>3118.4999999999995</v>
      </c>
      <c r="K7727" s="367">
        <v>42000.000000000269</v>
      </c>
      <c r="L7727" s="384">
        <v>-652231.29325689818</v>
      </c>
      <c r="M7727" s="367">
        <v>3118.5000000000205</v>
      </c>
      <c r="N7727" s="367">
        <v>693</v>
      </c>
      <c r="O7727" s="384">
        <v>-16250.986202934939</v>
      </c>
      <c r="P7727" s="367">
        <v>45.218249999999998</v>
      </c>
      <c r="Q7727" s="367">
        <v>693</v>
      </c>
      <c r="R7727" s="384">
        <v>-2428.6914612205896</v>
      </c>
      <c r="S7727" s="367">
        <v>43.659000000000006</v>
      </c>
      <c r="T7727" s="367">
        <v>23896.55172413776</v>
      </c>
      <c r="U7727" s="384">
        <v>-777685.50703237753</v>
      </c>
      <c r="V7727" s="367">
        <v>3118.4999999999777</v>
      </c>
      <c r="W7727" s="367">
        <v>1154999.9999999951</v>
      </c>
      <c r="X7727" s="384">
        <v>413650.52110236668</v>
      </c>
      <c r="Y7727" s="386">
        <v>3118.4999999999868</v>
      </c>
      <c r="Z7727" s="367"/>
      <c r="AA7727" s="367"/>
      <c r="AB7727" s="367"/>
      <c r="AC7727" s="367"/>
      <c r="AD7727" s="367"/>
      <c r="AE7727" s="367"/>
      <c r="AF7727" s="367"/>
      <c r="AG7727" s="367"/>
      <c r="AH7727" s="367"/>
      <c r="AI7727" s="367"/>
      <c r="AJ7727" s="367"/>
      <c r="AK7727" s="367"/>
      <c r="AL7727" s="367"/>
      <c r="AM7727" s="367"/>
      <c r="AN7727" s="367"/>
      <c r="AO7727" s="367"/>
      <c r="AP7727" s="367"/>
      <c r="AQ7727" s="367"/>
      <c r="AR7727" s="367"/>
      <c r="AS7727" s="367"/>
      <c r="AT7727" s="367"/>
    </row>
    <row r="7728" spans="2:46" ht="13.8">
      <c r="B7728" s="26">
        <v>115.66666666666777</v>
      </c>
      <c r="C7728" s="363">
        <v>2616.8497108961737</v>
      </c>
      <c r="D7728" s="367">
        <v>3123.0000000000296</v>
      </c>
      <c r="E7728" s="367">
        <v>32279.069767442055</v>
      </c>
      <c r="F7728" s="367">
        <v>-1450283.7033611366</v>
      </c>
      <c r="G7728" s="367">
        <v>3123.0000000000186</v>
      </c>
      <c r="H7728" s="367">
        <v>173500</v>
      </c>
      <c r="I7728" s="384">
        <v>-17333847.16380322</v>
      </c>
      <c r="J7728" s="367">
        <v>3123</v>
      </c>
      <c r="K7728" s="367">
        <v>42060.606060606333</v>
      </c>
      <c r="L7728" s="384">
        <v>-654873.51125142409</v>
      </c>
      <c r="M7728" s="367">
        <v>3123.0000000000205</v>
      </c>
      <c r="N7728" s="367">
        <v>694</v>
      </c>
      <c r="O7728" s="384">
        <v>-16301.97182804992</v>
      </c>
      <c r="P7728" s="367">
        <v>45.283500000000004</v>
      </c>
      <c r="Q7728" s="367">
        <v>694</v>
      </c>
      <c r="R7728" s="384">
        <v>-2445.191577541334</v>
      </c>
      <c r="S7728" s="367">
        <v>43.722000000000001</v>
      </c>
      <c r="T7728" s="367">
        <v>23931.034482758449</v>
      </c>
      <c r="U7728" s="384">
        <v>-780532.0135499537</v>
      </c>
      <c r="V7728" s="367">
        <v>3122.9999999999777</v>
      </c>
      <c r="W7728" s="367">
        <v>1156666.6666666619</v>
      </c>
      <c r="X7728" s="384">
        <v>414183.29892823379</v>
      </c>
      <c r="Y7728" s="386">
        <v>3122.9999999999868</v>
      </c>
      <c r="Z7728" s="367"/>
      <c r="AA7728" s="367"/>
      <c r="AB7728" s="367"/>
      <c r="AC7728" s="367"/>
      <c r="AD7728" s="367"/>
      <c r="AE7728" s="367"/>
      <c r="AF7728" s="367"/>
      <c r="AG7728" s="367"/>
      <c r="AH7728" s="367"/>
      <c r="AI7728" s="367"/>
      <c r="AJ7728" s="367"/>
      <c r="AK7728" s="367"/>
      <c r="AL7728" s="367"/>
      <c r="AM7728" s="367"/>
      <c r="AN7728" s="367"/>
      <c r="AO7728" s="367"/>
      <c r="AP7728" s="367"/>
      <c r="AQ7728" s="367"/>
      <c r="AR7728" s="367"/>
      <c r="AS7728" s="367"/>
      <c r="AT7728" s="367"/>
    </row>
    <row r="7729" spans="2:46" ht="13.8">
      <c r="B7729" s="26">
        <v>115.83333333333444</v>
      </c>
      <c r="C7729" s="363">
        <v>2620.6097086257328</v>
      </c>
      <c r="D7729" s="367">
        <v>3127.5000000000296</v>
      </c>
      <c r="E7729" s="367">
        <v>32325.581395349032</v>
      </c>
      <c r="F7729" s="367">
        <v>-1454598.9242459661</v>
      </c>
      <c r="G7729" s="367">
        <v>3127.5000000000186</v>
      </c>
      <c r="H7729" s="367">
        <v>173750</v>
      </c>
      <c r="I7729" s="384">
        <v>-17385024.078260548</v>
      </c>
      <c r="J7729" s="367">
        <v>3127.5</v>
      </c>
      <c r="K7729" s="367">
        <v>42121.212121212397</v>
      </c>
      <c r="L7729" s="384">
        <v>-657520.63139954454</v>
      </c>
      <c r="M7729" s="367">
        <v>3127.5000000000209</v>
      </c>
      <c r="N7729" s="367">
        <v>695</v>
      </c>
      <c r="O7729" s="384">
        <v>-16353.03680598499</v>
      </c>
      <c r="P7729" s="367">
        <v>45.348749999999995</v>
      </c>
      <c r="Q7729" s="367">
        <v>695</v>
      </c>
      <c r="R7729" s="384">
        <v>-2461.7291449025329</v>
      </c>
      <c r="S7729" s="367">
        <v>43.784999999999997</v>
      </c>
      <c r="T7729" s="367">
        <v>23965.517241379137</v>
      </c>
      <c r="U7729" s="384">
        <v>-783383.48924680543</v>
      </c>
      <c r="V7729" s="367">
        <v>3127.4999999999773</v>
      </c>
      <c r="W7729" s="367">
        <v>1158333.3333333286</v>
      </c>
      <c r="X7729" s="384">
        <v>414715.89196887624</v>
      </c>
      <c r="Y7729" s="386">
        <v>3127.4999999999873</v>
      </c>
      <c r="Z7729" s="367"/>
      <c r="AA7729" s="367"/>
      <c r="AB7729" s="367"/>
      <c r="AC7729" s="367"/>
      <c r="AD7729" s="367"/>
      <c r="AE7729" s="367"/>
      <c r="AF7729" s="367"/>
      <c r="AG7729" s="367"/>
      <c r="AH7729" s="367"/>
      <c r="AI7729" s="367"/>
      <c r="AJ7729" s="367"/>
      <c r="AK7729" s="367"/>
      <c r="AL7729" s="367"/>
      <c r="AM7729" s="367"/>
      <c r="AN7729" s="367"/>
      <c r="AO7729" s="367"/>
      <c r="AP7729" s="367"/>
      <c r="AQ7729" s="367"/>
      <c r="AR7729" s="367"/>
      <c r="AS7729" s="367"/>
      <c r="AT7729" s="367"/>
    </row>
    <row r="7730" spans="2:46" ht="13.8">
      <c r="B7730" s="26">
        <v>116.00000000000111</v>
      </c>
      <c r="C7730" s="363">
        <v>2624.3696756241052</v>
      </c>
      <c r="D7730" s="367">
        <v>3132.0000000000296</v>
      </c>
      <c r="E7730" s="367">
        <v>32372.093023256009</v>
      </c>
      <c r="F7730" s="367">
        <v>-1458920.5493751548</v>
      </c>
      <c r="G7730" s="367">
        <v>3132.0000000000191</v>
      </c>
      <c r="H7730" s="367">
        <v>174000</v>
      </c>
      <c r="I7730" s="384">
        <v>-17436276.388946477</v>
      </c>
      <c r="J7730" s="367">
        <v>3132</v>
      </c>
      <c r="K7730" s="367">
        <v>42181.81818181846</v>
      </c>
      <c r="L7730" s="384">
        <v>-660172.65370125906</v>
      </c>
      <c r="M7730" s="367">
        <v>3132.0000000000209</v>
      </c>
      <c r="N7730" s="367">
        <v>696</v>
      </c>
      <c r="O7730" s="384">
        <v>-16404.181136740168</v>
      </c>
      <c r="P7730" s="367">
        <v>45.414000000000001</v>
      </c>
      <c r="Q7730" s="367">
        <v>696</v>
      </c>
      <c r="R7730" s="384">
        <v>-2478.3041633041876</v>
      </c>
      <c r="S7730" s="367">
        <v>43.847999999999999</v>
      </c>
      <c r="T7730" s="367">
        <v>23999.999999999825</v>
      </c>
      <c r="U7730" s="384">
        <v>-786239.93412293319</v>
      </c>
      <c r="V7730" s="367">
        <v>3131.9999999999773</v>
      </c>
      <c r="W7730" s="367">
        <v>1159999.9999999953</v>
      </c>
      <c r="X7730" s="384">
        <v>415248.30022429395</v>
      </c>
      <c r="Y7730" s="386">
        <v>3131.9999999999873</v>
      </c>
      <c r="Z7730" s="367"/>
      <c r="AA7730" s="367"/>
      <c r="AB7730" s="367"/>
      <c r="AC7730" s="367"/>
      <c r="AD7730" s="367"/>
      <c r="AE7730" s="367"/>
      <c r="AF7730" s="367"/>
      <c r="AG7730" s="367"/>
      <c r="AH7730" s="367"/>
      <c r="AI7730" s="367"/>
      <c r="AJ7730" s="367"/>
      <c r="AK7730" s="367"/>
      <c r="AL7730" s="367"/>
      <c r="AM7730" s="367"/>
      <c r="AN7730" s="367"/>
      <c r="AO7730" s="367"/>
      <c r="AP7730" s="367"/>
      <c r="AQ7730" s="367"/>
      <c r="AR7730" s="367"/>
      <c r="AS7730" s="367"/>
      <c r="AT7730" s="367"/>
    </row>
    <row r="7731" spans="2:46" ht="13.8">
      <c r="B7731" s="26">
        <v>116.16666666666778</v>
      </c>
      <c r="C7731" s="363">
        <v>2628.1296118912924</v>
      </c>
      <c r="D7731" s="367">
        <v>3136.5000000000305</v>
      </c>
      <c r="E7731" s="367">
        <v>32418.604651162987</v>
      </c>
      <c r="F7731" s="367">
        <v>-1463248.5787487011</v>
      </c>
      <c r="G7731" s="367">
        <v>3136.5000000000191</v>
      </c>
      <c r="H7731" s="367">
        <v>174250</v>
      </c>
      <c r="I7731" s="384">
        <v>-17487604.095861003</v>
      </c>
      <c r="J7731" s="367">
        <v>3136.5</v>
      </c>
      <c r="K7731" s="367">
        <v>42242.424242424524</v>
      </c>
      <c r="L7731" s="384">
        <v>-662829.57815656799</v>
      </c>
      <c r="M7731" s="367">
        <v>3136.5000000000214</v>
      </c>
      <c r="N7731" s="367">
        <v>697</v>
      </c>
      <c r="O7731" s="384">
        <v>-16455.404820315445</v>
      </c>
      <c r="P7731" s="367">
        <v>45.479250000000008</v>
      </c>
      <c r="Q7731" s="367">
        <v>697</v>
      </c>
      <c r="R7731" s="384">
        <v>-2494.9166327462945</v>
      </c>
      <c r="S7731" s="367">
        <v>43.910999999999994</v>
      </c>
      <c r="T7731" s="367">
        <v>24034.482758620514</v>
      </c>
      <c r="U7731" s="384">
        <v>-789101.34817833686</v>
      </c>
      <c r="V7731" s="367">
        <v>3136.4999999999773</v>
      </c>
      <c r="W7731" s="367">
        <v>1161666.6666666621</v>
      </c>
      <c r="X7731" s="384">
        <v>415780.52369448688</v>
      </c>
      <c r="Y7731" s="386">
        <v>3136.4999999999873</v>
      </c>
      <c r="Z7731" s="367"/>
      <c r="AA7731" s="367"/>
      <c r="AB7731" s="367"/>
      <c r="AC7731" s="367"/>
      <c r="AD7731" s="367"/>
      <c r="AE7731" s="367"/>
      <c r="AF7731" s="367"/>
      <c r="AG7731" s="367"/>
      <c r="AH7731" s="367"/>
      <c r="AI7731" s="367"/>
      <c r="AJ7731" s="367"/>
      <c r="AK7731" s="367"/>
      <c r="AL7731" s="367"/>
      <c r="AM7731" s="367"/>
      <c r="AN7731" s="367"/>
      <c r="AO7731" s="367"/>
      <c r="AP7731" s="367"/>
      <c r="AQ7731" s="367"/>
      <c r="AR7731" s="367"/>
      <c r="AS7731" s="367"/>
      <c r="AT7731" s="367"/>
    </row>
    <row r="7732" spans="2:46" ht="13.8">
      <c r="B7732" s="26">
        <v>116.33333333333445</v>
      </c>
      <c r="C7732" s="363">
        <v>2631.8895174272916</v>
      </c>
      <c r="D7732" s="367">
        <v>3141.0000000000305</v>
      </c>
      <c r="E7732" s="367">
        <v>32465.116279069964</v>
      </c>
      <c r="F7732" s="367">
        <v>-1467583.0123666062</v>
      </c>
      <c r="G7732" s="367">
        <v>3141.0000000000191</v>
      </c>
      <c r="H7732" s="367">
        <v>174500</v>
      </c>
      <c r="I7732" s="384">
        <v>-17539007.199004125</v>
      </c>
      <c r="J7732" s="367">
        <v>3141</v>
      </c>
      <c r="K7732" s="367">
        <v>42303.030303030588</v>
      </c>
      <c r="L7732" s="384">
        <v>-665491.40476547065</v>
      </c>
      <c r="M7732" s="367">
        <v>3141.0000000000214</v>
      </c>
      <c r="N7732" s="367">
        <v>698</v>
      </c>
      <c r="O7732" s="384">
        <v>-16506.707856710804</v>
      </c>
      <c r="P7732" s="367">
        <v>45.544499999999999</v>
      </c>
      <c r="Q7732" s="367">
        <v>698</v>
      </c>
      <c r="R7732" s="384">
        <v>-2511.5665532288576</v>
      </c>
      <c r="S7732" s="367">
        <v>43.973999999999997</v>
      </c>
      <c r="T7732" s="367">
        <v>24068.965517241202</v>
      </c>
      <c r="U7732" s="384">
        <v>-791967.73141301621</v>
      </c>
      <c r="V7732" s="367">
        <v>3140.9999999999768</v>
      </c>
      <c r="W7732" s="367">
        <v>1163333.3333333288</v>
      </c>
      <c r="X7732" s="384">
        <v>416312.56237945508</v>
      </c>
      <c r="Y7732" s="386">
        <v>3140.9999999999877</v>
      </c>
      <c r="Z7732" s="367"/>
      <c r="AA7732" s="367"/>
      <c r="AB7732" s="367"/>
      <c r="AC7732" s="367"/>
      <c r="AD7732" s="367"/>
      <c r="AE7732" s="367"/>
      <c r="AF7732" s="367"/>
      <c r="AG7732" s="367"/>
      <c r="AH7732" s="367"/>
      <c r="AI7732" s="367"/>
      <c r="AJ7732" s="367"/>
      <c r="AK7732" s="367"/>
      <c r="AL7732" s="367"/>
      <c r="AM7732" s="367"/>
      <c r="AN7732" s="367"/>
      <c r="AO7732" s="367"/>
      <c r="AP7732" s="367"/>
      <c r="AQ7732" s="367"/>
      <c r="AR7732" s="367"/>
      <c r="AS7732" s="367"/>
      <c r="AT7732" s="367"/>
    </row>
    <row r="7733" spans="2:46" ht="13.8">
      <c r="B7733" s="26">
        <v>116.50000000000112</v>
      </c>
      <c r="C7733" s="363">
        <v>2635.6493922321051</v>
      </c>
      <c r="D7733" s="367">
        <v>3145.5000000000305</v>
      </c>
      <c r="E7733" s="367">
        <v>32511.627906976941</v>
      </c>
      <c r="F7733" s="367">
        <v>-1471923.8502288696</v>
      </c>
      <c r="G7733" s="367">
        <v>3145.5000000000191</v>
      </c>
      <c r="H7733" s="367">
        <v>174750</v>
      </c>
      <c r="I7733" s="384">
        <v>-17590485.69837584</v>
      </c>
      <c r="J7733" s="367">
        <v>3145.5</v>
      </c>
      <c r="K7733" s="367">
        <v>42363.636363636651</v>
      </c>
      <c r="L7733" s="384">
        <v>-668158.13352796796</v>
      </c>
      <c r="M7733" s="367">
        <v>3145.5000000000218</v>
      </c>
      <c r="N7733" s="367">
        <v>699</v>
      </c>
      <c r="O7733" s="384">
        <v>-16558.090245926276</v>
      </c>
      <c r="P7733" s="367">
        <v>45.609750000000005</v>
      </c>
      <c r="Q7733" s="367">
        <v>699</v>
      </c>
      <c r="R7733" s="384">
        <v>-2528.2539247518748</v>
      </c>
      <c r="S7733" s="367">
        <v>44.036999999999999</v>
      </c>
      <c r="T7733" s="367">
        <v>24103.448275861891</v>
      </c>
      <c r="U7733" s="384">
        <v>-794839.08382697159</v>
      </c>
      <c r="V7733" s="367">
        <v>3145.4999999999768</v>
      </c>
      <c r="W7733" s="367">
        <v>1164999.9999999956</v>
      </c>
      <c r="X7733" s="384">
        <v>416844.41627919854</v>
      </c>
      <c r="Y7733" s="386">
        <v>3145.4999999999877</v>
      </c>
      <c r="Z7733" s="367"/>
      <c r="AA7733" s="367"/>
      <c r="AB7733" s="367"/>
      <c r="AC7733" s="367"/>
      <c r="AD7733" s="367"/>
      <c r="AE7733" s="367"/>
      <c r="AF7733" s="367"/>
      <c r="AG7733" s="367"/>
      <c r="AH7733" s="367"/>
      <c r="AI7733" s="367"/>
      <c r="AJ7733" s="367"/>
      <c r="AK7733" s="367"/>
      <c r="AL7733" s="367"/>
      <c r="AM7733" s="367"/>
      <c r="AN7733" s="367"/>
      <c r="AO7733" s="367"/>
      <c r="AP7733" s="367"/>
      <c r="AQ7733" s="367"/>
      <c r="AR7733" s="367"/>
      <c r="AS7733" s="367"/>
      <c r="AT7733" s="367"/>
    </row>
    <row r="7734" spans="2:46" ht="13.8">
      <c r="B7734" s="26">
        <v>116.66666666666779</v>
      </c>
      <c r="C7734" s="363">
        <v>2639.4092363057321</v>
      </c>
      <c r="D7734" s="367">
        <v>3150.0000000000305</v>
      </c>
      <c r="E7734" s="367">
        <v>32558.139534883918</v>
      </c>
      <c r="F7734" s="367">
        <v>-1476271.0923354914</v>
      </c>
      <c r="G7734" s="367">
        <v>3150.0000000000191</v>
      </c>
      <c r="H7734" s="367">
        <v>175000</v>
      </c>
      <c r="I7734" s="384">
        <v>-17642039.593976155</v>
      </c>
      <c r="J7734" s="367">
        <v>3150</v>
      </c>
      <c r="K7734" s="367">
        <v>42424.242424242715</v>
      </c>
      <c r="L7734" s="384">
        <v>-670829.76444405923</v>
      </c>
      <c r="M7734" s="367">
        <v>3150.0000000000218</v>
      </c>
      <c r="N7734" s="367">
        <v>700</v>
      </c>
      <c r="O7734" s="384">
        <v>-16609.551987961833</v>
      </c>
      <c r="P7734" s="367">
        <v>45.674999999999997</v>
      </c>
      <c r="Q7734" s="367">
        <v>700</v>
      </c>
      <c r="R7734" s="384">
        <v>-2544.978747315346</v>
      </c>
      <c r="S7734" s="367">
        <v>44.1</v>
      </c>
      <c r="T7734" s="367">
        <v>24137.931034482579</v>
      </c>
      <c r="U7734" s="384">
        <v>-797715.40542020299</v>
      </c>
      <c r="V7734" s="367">
        <v>3149.9999999999768</v>
      </c>
      <c r="W7734" s="367">
        <v>1166666.6666666623</v>
      </c>
      <c r="X7734" s="384">
        <v>417376.08539371734</v>
      </c>
      <c r="Y7734" s="386">
        <v>3149.9999999999882</v>
      </c>
      <c r="Z7734" s="367"/>
      <c r="AA7734" s="367"/>
      <c r="AB7734" s="367"/>
      <c r="AC7734" s="367"/>
      <c r="AD7734" s="367"/>
      <c r="AE7734" s="367"/>
      <c r="AF7734" s="367"/>
      <c r="AG7734" s="367"/>
      <c r="AH7734" s="367"/>
      <c r="AI7734" s="367"/>
      <c r="AJ7734" s="367"/>
      <c r="AK7734" s="367"/>
      <c r="AL7734" s="367"/>
      <c r="AM7734" s="367"/>
      <c r="AN7734" s="367"/>
      <c r="AO7734" s="367"/>
      <c r="AP7734" s="367"/>
      <c r="AQ7734" s="367"/>
      <c r="AR7734" s="367"/>
      <c r="AS7734" s="367"/>
      <c r="AT7734" s="367"/>
    </row>
    <row r="7735" spans="2:46" ht="13.8">
      <c r="B7735" s="26">
        <v>116.83333333333447</v>
      </c>
      <c r="C7735" s="363">
        <v>2643.1690496481729</v>
      </c>
      <c r="D7735" s="367">
        <v>3154.5000000000309</v>
      </c>
      <c r="E7735" s="367">
        <v>32604.651162790895</v>
      </c>
      <c r="F7735" s="367">
        <v>-1480624.7386864719</v>
      </c>
      <c r="G7735" s="367">
        <v>3154.5000000000191</v>
      </c>
      <c r="H7735" s="367">
        <v>175250</v>
      </c>
      <c r="I7735" s="384">
        <v>-17693668.88580507</v>
      </c>
      <c r="J7735" s="367">
        <v>3154.5</v>
      </c>
      <c r="K7735" s="367">
        <v>42484.848484848779</v>
      </c>
      <c r="L7735" s="384">
        <v>-673506.29751374479</v>
      </c>
      <c r="M7735" s="367">
        <v>3154.5000000000223</v>
      </c>
      <c r="N7735" s="367">
        <v>701</v>
      </c>
      <c r="O7735" s="384">
        <v>-16661.093082817501</v>
      </c>
      <c r="P7735" s="367">
        <v>45.740250000000003</v>
      </c>
      <c r="Q7735" s="367">
        <v>701</v>
      </c>
      <c r="R7735" s="384">
        <v>-2561.7410209192699</v>
      </c>
      <c r="S7735" s="367">
        <v>44.162999999999997</v>
      </c>
      <c r="T7735" s="367">
        <v>24172.413793103267</v>
      </c>
      <c r="U7735" s="384">
        <v>-800596.69619270973</v>
      </c>
      <c r="V7735" s="367">
        <v>3154.4999999999764</v>
      </c>
      <c r="W7735" s="367">
        <v>1168333.3333333291</v>
      </c>
      <c r="X7735" s="384">
        <v>417907.5697230114</v>
      </c>
      <c r="Y7735" s="386">
        <v>3154.4999999999882</v>
      </c>
      <c r="Z7735" s="367"/>
      <c r="AA7735" s="367"/>
      <c r="AB7735" s="367"/>
      <c r="AC7735" s="367"/>
      <c r="AD7735" s="367"/>
      <c r="AE7735" s="367"/>
      <c r="AF7735" s="367"/>
      <c r="AG7735" s="367"/>
      <c r="AH7735" s="367"/>
      <c r="AI7735" s="367"/>
      <c r="AJ7735" s="367"/>
      <c r="AK7735" s="367"/>
      <c r="AL7735" s="367"/>
      <c r="AM7735" s="367"/>
      <c r="AN7735" s="367"/>
      <c r="AO7735" s="367"/>
      <c r="AP7735" s="367"/>
      <c r="AQ7735" s="367"/>
      <c r="AR7735" s="367"/>
      <c r="AS7735" s="367"/>
      <c r="AT7735" s="367"/>
    </row>
    <row r="7736" spans="2:46" ht="13.8">
      <c r="B7736" s="26">
        <v>117.00000000000114</v>
      </c>
      <c r="C7736" s="363">
        <v>2646.9288322594271</v>
      </c>
      <c r="D7736" s="367">
        <v>3159.0000000000309</v>
      </c>
      <c r="E7736" s="367">
        <v>32651.162790697872</v>
      </c>
      <c r="F7736" s="367">
        <v>-1484984.7892818106</v>
      </c>
      <c r="G7736" s="367">
        <v>3159.0000000000191</v>
      </c>
      <c r="H7736" s="367">
        <v>175500</v>
      </c>
      <c r="I7736" s="384">
        <v>-17745373.573862582</v>
      </c>
      <c r="J7736" s="367">
        <v>3159</v>
      </c>
      <c r="K7736" s="367">
        <v>42545.454545454842</v>
      </c>
      <c r="L7736" s="384">
        <v>-676187.73273702443</v>
      </c>
      <c r="M7736" s="367">
        <v>3159.0000000000223</v>
      </c>
      <c r="N7736" s="367">
        <v>702</v>
      </c>
      <c r="O7736" s="384">
        <v>-16712.71353049326</v>
      </c>
      <c r="P7736" s="367">
        <v>45.805500000000002</v>
      </c>
      <c r="Q7736" s="367">
        <v>702</v>
      </c>
      <c r="R7736" s="384">
        <v>-2578.5407455636496</v>
      </c>
      <c r="S7736" s="367">
        <v>44.225999999999999</v>
      </c>
      <c r="T7736" s="367">
        <v>24206.896551723956</v>
      </c>
      <c r="U7736" s="384">
        <v>-803482.95614449272</v>
      </c>
      <c r="V7736" s="367">
        <v>3158.9999999999764</v>
      </c>
      <c r="W7736" s="367">
        <v>1169999.9999999958</v>
      </c>
      <c r="X7736" s="384">
        <v>418438.86926708062</v>
      </c>
      <c r="Y7736" s="386">
        <v>3158.9999999999882</v>
      </c>
      <c r="Z7736" s="367"/>
      <c r="AA7736" s="367"/>
      <c r="AB7736" s="367"/>
      <c r="AC7736" s="367"/>
      <c r="AD7736" s="367"/>
      <c r="AE7736" s="367"/>
      <c r="AF7736" s="367"/>
      <c r="AG7736" s="367"/>
      <c r="AH7736" s="367"/>
      <c r="AI7736" s="367"/>
      <c r="AJ7736" s="367"/>
      <c r="AK7736" s="367"/>
      <c r="AL7736" s="367"/>
      <c r="AM7736" s="367"/>
      <c r="AN7736" s="367"/>
      <c r="AO7736" s="367"/>
      <c r="AP7736" s="367"/>
      <c r="AQ7736" s="367"/>
      <c r="AR7736" s="367"/>
      <c r="AS7736" s="367"/>
      <c r="AT7736" s="367"/>
    </row>
    <row r="7737" spans="2:46" ht="13.8">
      <c r="B7737" s="26">
        <v>117.16666666666781</v>
      </c>
      <c r="C7737" s="363">
        <v>2650.6885841394937</v>
      </c>
      <c r="D7737" s="367">
        <v>3163.5000000000309</v>
      </c>
      <c r="E7737" s="367">
        <v>32697.674418604849</v>
      </c>
      <c r="F7737" s="367">
        <v>-1489351.244121508</v>
      </c>
      <c r="G7737" s="367">
        <v>3163.5000000000191</v>
      </c>
      <c r="H7737" s="367">
        <v>175750</v>
      </c>
      <c r="I7737" s="384">
        <v>-17797153.658148687</v>
      </c>
      <c r="J7737" s="367">
        <v>3163.5</v>
      </c>
      <c r="K7737" s="367">
        <v>42606.060606060906</v>
      </c>
      <c r="L7737" s="384">
        <v>-678874.07011389814</v>
      </c>
      <c r="M7737" s="367">
        <v>3163.5000000000223</v>
      </c>
      <c r="N7737" s="367">
        <v>703</v>
      </c>
      <c r="O7737" s="384">
        <v>-16764.413330989111</v>
      </c>
      <c r="P7737" s="367">
        <v>45.870749999999994</v>
      </c>
      <c r="Q7737" s="367">
        <v>703</v>
      </c>
      <c r="R7737" s="384">
        <v>-2595.3779212484837</v>
      </c>
      <c r="S7737" s="367">
        <v>44.289000000000001</v>
      </c>
      <c r="T7737" s="367">
        <v>24241.379310344644</v>
      </c>
      <c r="U7737" s="384">
        <v>-806374.18527555163</v>
      </c>
      <c r="V7737" s="367">
        <v>3163.4999999999764</v>
      </c>
      <c r="W7737" s="367">
        <v>1171666.6666666626</v>
      </c>
      <c r="X7737" s="384">
        <v>418969.98402592528</v>
      </c>
      <c r="Y7737" s="386">
        <v>3163.4999999999886</v>
      </c>
      <c r="Z7737" s="367"/>
      <c r="AA7737" s="367"/>
      <c r="AB7737" s="367"/>
      <c r="AC7737" s="367"/>
      <c r="AD7737" s="367"/>
      <c r="AE7737" s="367"/>
      <c r="AF7737" s="367"/>
      <c r="AG7737" s="367"/>
      <c r="AH7737" s="367"/>
      <c r="AI7737" s="367"/>
      <c r="AJ7737" s="367"/>
      <c r="AK7737" s="367"/>
      <c r="AL7737" s="367"/>
      <c r="AM7737" s="367"/>
      <c r="AN7737" s="367"/>
      <c r="AO7737" s="367"/>
      <c r="AP7737" s="367"/>
      <c r="AQ7737" s="367"/>
      <c r="AR7737" s="367"/>
      <c r="AS7737" s="367"/>
      <c r="AT7737" s="367"/>
    </row>
    <row r="7738" spans="2:46" ht="13.8">
      <c r="B7738" s="26">
        <v>117.33333333333448</v>
      </c>
      <c r="C7738" s="363">
        <v>2654.4483052883752</v>
      </c>
      <c r="D7738" s="367">
        <v>3168.0000000000309</v>
      </c>
      <c r="E7738" s="367">
        <v>32744.186046511826</v>
      </c>
      <c r="F7738" s="367">
        <v>-1493724.103205564</v>
      </c>
      <c r="G7738" s="367">
        <v>3168.0000000000191</v>
      </c>
      <c r="H7738" s="367">
        <v>176000</v>
      </c>
      <c r="I7738" s="384">
        <v>-17849009.138663389</v>
      </c>
      <c r="J7738" s="367">
        <v>3168</v>
      </c>
      <c r="K7738" s="367">
        <v>42666.66666666697</v>
      </c>
      <c r="L7738" s="384">
        <v>-681565.30964436638</v>
      </c>
      <c r="M7738" s="367">
        <v>3168.0000000000227</v>
      </c>
      <c r="N7738" s="367">
        <v>704</v>
      </c>
      <c r="O7738" s="384">
        <v>-16816.192484305073</v>
      </c>
      <c r="P7738" s="367">
        <v>45.936</v>
      </c>
      <c r="Q7738" s="367">
        <v>704</v>
      </c>
      <c r="R7738" s="384">
        <v>-2612.2525479737719</v>
      </c>
      <c r="S7738" s="367">
        <v>44.352000000000004</v>
      </c>
      <c r="T7738" s="367">
        <v>24275.862068965333</v>
      </c>
      <c r="U7738" s="384">
        <v>-809270.38358588633</v>
      </c>
      <c r="V7738" s="367">
        <v>3167.9999999999759</v>
      </c>
      <c r="W7738" s="367">
        <v>1173333.3333333293</v>
      </c>
      <c r="X7738" s="384">
        <v>419500.91399954504</v>
      </c>
      <c r="Y7738" s="386">
        <v>3167.9999999999886</v>
      </c>
      <c r="Z7738" s="367"/>
      <c r="AA7738" s="367"/>
      <c r="AB7738" s="367"/>
      <c r="AC7738" s="367"/>
      <c r="AD7738" s="367"/>
      <c r="AE7738" s="367"/>
      <c r="AF7738" s="367"/>
      <c r="AG7738" s="367"/>
      <c r="AH7738" s="367"/>
      <c r="AI7738" s="367"/>
      <c r="AJ7738" s="367"/>
      <c r="AK7738" s="367"/>
      <c r="AL7738" s="367"/>
      <c r="AM7738" s="367"/>
      <c r="AN7738" s="367"/>
      <c r="AO7738" s="367"/>
      <c r="AP7738" s="367"/>
      <c r="AQ7738" s="367"/>
      <c r="AR7738" s="367"/>
      <c r="AS7738" s="367"/>
      <c r="AT7738" s="367"/>
    </row>
    <row r="7739" spans="2:46" ht="13.8">
      <c r="B7739" s="26">
        <v>117.50000000000115</v>
      </c>
      <c r="C7739" s="363">
        <v>2658.2079957060705</v>
      </c>
      <c r="D7739" s="367">
        <v>3172.5000000000314</v>
      </c>
      <c r="E7739" s="367">
        <v>32790.6976744188</v>
      </c>
      <c r="F7739" s="367">
        <v>-1498103.3665339777</v>
      </c>
      <c r="G7739" s="367">
        <v>3172.5000000000186</v>
      </c>
      <c r="H7739" s="367">
        <v>176250</v>
      </c>
      <c r="I7739" s="384">
        <v>-17900940.015406691</v>
      </c>
      <c r="J7739" s="367">
        <v>3172.5</v>
      </c>
      <c r="K7739" s="367">
        <v>42727.272727273034</v>
      </c>
      <c r="L7739" s="384">
        <v>-684261.45132842858</v>
      </c>
      <c r="M7739" s="367">
        <v>3172.5000000000227</v>
      </c>
      <c r="N7739" s="367">
        <v>705</v>
      </c>
      <c r="O7739" s="384">
        <v>-16868.05099044113</v>
      </c>
      <c r="P7739" s="367">
        <v>46.001250000000006</v>
      </c>
      <c r="Q7739" s="367">
        <v>705</v>
      </c>
      <c r="R7739" s="384">
        <v>-2629.1646257395123</v>
      </c>
      <c r="S7739" s="367">
        <v>44.414999999999999</v>
      </c>
      <c r="T7739" s="367">
        <v>24310.344827586021</v>
      </c>
      <c r="U7739" s="384">
        <v>-812171.55107549706</v>
      </c>
      <c r="V7739" s="367">
        <v>3172.4999999999759</v>
      </c>
      <c r="W7739" s="367">
        <v>1174999.999999996</v>
      </c>
      <c r="X7739" s="384">
        <v>420031.65918794024</v>
      </c>
      <c r="Y7739" s="386">
        <v>3172.4999999999895</v>
      </c>
      <c r="Z7739" s="367"/>
      <c r="AA7739" s="367"/>
      <c r="AB7739" s="367"/>
      <c r="AC7739" s="367"/>
      <c r="AD7739" s="367"/>
      <c r="AE7739" s="367"/>
      <c r="AF7739" s="367"/>
      <c r="AG7739" s="367"/>
      <c r="AH7739" s="367"/>
      <c r="AI7739" s="367"/>
      <c r="AJ7739" s="367"/>
      <c r="AK7739" s="367"/>
      <c r="AL7739" s="367"/>
      <c r="AM7739" s="367"/>
      <c r="AN7739" s="367"/>
      <c r="AO7739" s="367"/>
      <c r="AP7739" s="367"/>
      <c r="AQ7739" s="367"/>
      <c r="AR7739" s="367"/>
      <c r="AS7739" s="367"/>
      <c r="AT7739" s="367"/>
    </row>
    <row r="7740" spans="2:46" ht="13.8">
      <c r="B7740" s="26">
        <v>117.66666666666782</v>
      </c>
      <c r="C7740" s="363">
        <v>2661.9676553925779</v>
      </c>
      <c r="D7740" s="367">
        <v>3177.0000000000314</v>
      </c>
      <c r="E7740" s="367">
        <v>32837.209302325777</v>
      </c>
      <c r="F7740" s="367">
        <v>-1502489.0341067505</v>
      </c>
      <c r="G7740" s="367">
        <v>3177.0000000000186</v>
      </c>
      <c r="H7740" s="367">
        <v>176500</v>
      </c>
      <c r="I7740" s="384">
        <v>-17952946.288378585</v>
      </c>
      <c r="J7740" s="367">
        <v>3177</v>
      </c>
      <c r="K7740" s="367">
        <v>42787.878787879097</v>
      </c>
      <c r="L7740" s="384">
        <v>-686962.49516608519</v>
      </c>
      <c r="M7740" s="367">
        <v>3177.0000000000232</v>
      </c>
      <c r="N7740" s="367">
        <v>706</v>
      </c>
      <c r="O7740" s="384">
        <v>-16919.988849397272</v>
      </c>
      <c r="P7740" s="367">
        <v>46.066499999999998</v>
      </c>
      <c r="Q7740" s="367">
        <v>706</v>
      </c>
      <c r="R7740" s="384">
        <v>-2646.114154545709</v>
      </c>
      <c r="S7740" s="367">
        <v>44.478000000000002</v>
      </c>
      <c r="T7740" s="367">
        <v>24344.827586206709</v>
      </c>
      <c r="U7740" s="384">
        <v>-815077.687744383</v>
      </c>
      <c r="V7740" s="367">
        <v>3176.9999999999754</v>
      </c>
      <c r="W7740" s="367">
        <v>1176666.6666666628</v>
      </c>
      <c r="X7740" s="384">
        <v>420562.21959111065</v>
      </c>
      <c r="Y7740" s="386">
        <v>3176.9999999999895</v>
      </c>
      <c r="Z7740" s="367"/>
      <c r="AA7740" s="367"/>
      <c r="AB7740" s="367"/>
      <c r="AC7740" s="367"/>
      <c r="AD7740" s="367"/>
      <c r="AE7740" s="367"/>
      <c r="AF7740" s="367"/>
      <c r="AG7740" s="367"/>
      <c r="AH7740" s="367"/>
      <c r="AI7740" s="367"/>
      <c r="AJ7740" s="367"/>
      <c r="AK7740" s="367"/>
      <c r="AL7740" s="367"/>
      <c r="AM7740" s="367"/>
      <c r="AN7740" s="367"/>
      <c r="AO7740" s="367"/>
      <c r="AP7740" s="367"/>
      <c r="AQ7740" s="367"/>
      <c r="AR7740" s="367"/>
      <c r="AS7740" s="367"/>
      <c r="AT7740" s="367"/>
    </row>
    <row r="7741" spans="2:46" ht="13.8">
      <c r="B7741" s="26">
        <v>117.83333333333449</v>
      </c>
      <c r="C7741" s="363">
        <v>2665.7272843479</v>
      </c>
      <c r="D7741" s="367">
        <v>3181.5000000000314</v>
      </c>
      <c r="E7741" s="367">
        <v>32883.720930232754</v>
      </c>
      <c r="F7741" s="367">
        <v>-1506881.1059238815</v>
      </c>
      <c r="G7741" s="367">
        <v>3181.5000000000186</v>
      </c>
      <c r="H7741" s="367">
        <v>176750</v>
      </c>
      <c r="I7741" s="384">
        <v>-18005027.95757908</v>
      </c>
      <c r="J7741" s="367">
        <v>3181.5</v>
      </c>
      <c r="K7741" s="367">
        <v>42848.484848485161</v>
      </c>
      <c r="L7741" s="384">
        <v>-689668.44115733576</v>
      </c>
      <c r="M7741" s="367">
        <v>3181.5000000000232</v>
      </c>
      <c r="N7741" s="367">
        <v>707</v>
      </c>
      <c r="O7741" s="384">
        <v>-16972.006061173524</v>
      </c>
      <c r="P7741" s="367">
        <v>46.131750000000004</v>
      </c>
      <c r="Q7741" s="367">
        <v>707</v>
      </c>
      <c r="R7741" s="384">
        <v>-2663.1011343923597</v>
      </c>
      <c r="S7741" s="367">
        <v>44.541000000000004</v>
      </c>
      <c r="T7741" s="367">
        <v>24379.310344827398</v>
      </c>
      <c r="U7741" s="384">
        <v>-817988.79359254555</v>
      </c>
      <c r="V7741" s="367">
        <v>3181.4999999999754</v>
      </c>
      <c r="W7741" s="367">
        <v>1178333.3333333295</v>
      </c>
      <c r="X7741" s="384">
        <v>421092.59520905628</v>
      </c>
      <c r="Y7741" s="386">
        <v>3181.49999999999</v>
      </c>
      <c r="Z7741" s="367"/>
      <c r="AA7741" s="367"/>
      <c r="AB7741" s="367"/>
      <c r="AC7741" s="367"/>
      <c r="AD7741" s="367"/>
      <c r="AE7741" s="367"/>
      <c r="AF7741" s="367"/>
      <c r="AG7741" s="367"/>
      <c r="AH7741" s="367"/>
      <c r="AI7741" s="367"/>
      <c r="AJ7741" s="367"/>
      <c r="AK7741" s="367"/>
      <c r="AL7741" s="367"/>
      <c r="AM7741" s="367"/>
      <c r="AN7741" s="367"/>
      <c r="AO7741" s="367"/>
      <c r="AP7741" s="367"/>
      <c r="AQ7741" s="367"/>
      <c r="AR7741" s="367"/>
      <c r="AS7741" s="367"/>
      <c r="AT7741" s="367"/>
    </row>
    <row r="7742" spans="2:46" ht="13.8">
      <c r="B7742" s="26">
        <v>118.00000000000117</v>
      </c>
      <c r="C7742" s="363">
        <v>2669.486882572035</v>
      </c>
      <c r="D7742" s="367">
        <v>3186.0000000000314</v>
      </c>
      <c r="E7742" s="367">
        <v>32930.232558139731</v>
      </c>
      <c r="F7742" s="367">
        <v>-1511279.5819853717</v>
      </c>
      <c r="G7742" s="367">
        <v>3186.0000000000191</v>
      </c>
      <c r="H7742" s="367">
        <v>177000</v>
      </c>
      <c r="I7742" s="384">
        <v>-18057185.023008175</v>
      </c>
      <c r="J7742" s="367">
        <v>3186</v>
      </c>
      <c r="K7742" s="367">
        <v>42909.090909091225</v>
      </c>
      <c r="L7742" s="384">
        <v>-692379.28930218087</v>
      </c>
      <c r="M7742" s="367">
        <v>3186.0000000000236</v>
      </c>
      <c r="N7742" s="367">
        <v>708</v>
      </c>
      <c r="O7742" s="384">
        <v>-17024.102625769876</v>
      </c>
      <c r="P7742" s="367">
        <v>46.197000000000003</v>
      </c>
      <c r="Q7742" s="367">
        <v>708</v>
      </c>
      <c r="R7742" s="384">
        <v>-2680.1255652794648</v>
      </c>
      <c r="S7742" s="367">
        <v>44.604000000000006</v>
      </c>
      <c r="T7742" s="367">
        <v>24413.793103448086</v>
      </c>
      <c r="U7742" s="384">
        <v>-820904.8686199839</v>
      </c>
      <c r="V7742" s="367">
        <v>3185.9999999999754</v>
      </c>
      <c r="W7742" s="367">
        <v>1179999.9999999963</v>
      </c>
      <c r="X7742" s="384">
        <v>421622.78604177717</v>
      </c>
      <c r="Y7742" s="386">
        <v>3185.99999999999</v>
      </c>
      <c r="Z7742" s="367"/>
      <c r="AA7742" s="367"/>
      <c r="AB7742" s="367"/>
      <c r="AC7742" s="367"/>
      <c r="AD7742" s="367"/>
      <c r="AE7742" s="367"/>
      <c r="AF7742" s="367"/>
      <c r="AG7742" s="367"/>
      <c r="AH7742" s="367"/>
      <c r="AI7742" s="367"/>
      <c r="AJ7742" s="367"/>
      <c r="AK7742" s="367"/>
      <c r="AL7742" s="367"/>
      <c r="AM7742" s="367"/>
      <c r="AN7742" s="367"/>
      <c r="AO7742" s="367"/>
      <c r="AP7742" s="367"/>
      <c r="AQ7742" s="367"/>
      <c r="AR7742" s="367"/>
      <c r="AS7742" s="367"/>
      <c r="AT7742" s="367"/>
    </row>
    <row r="7743" spans="2:46" ht="13.8">
      <c r="B7743" s="26">
        <v>118.16666666666784</v>
      </c>
      <c r="C7743" s="363">
        <v>2673.2464500649839</v>
      </c>
      <c r="D7743" s="367">
        <v>3190.5000000000318</v>
      </c>
      <c r="E7743" s="367">
        <v>32976.744186046708</v>
      </c>
      <c r="F7743" s="367">
        <v>-1515684.46229122</v>
      </c>
      <c r="G7743" s="367">
        <v>3190.5000000000191</v>
      </c>
      <c r="H7743" s="367">
        <v>177250</v>
      </c>
      <c r="I7743" s="384">
        <v>-18109417.484665863</v>
      </c>
      <c r="J7743" s="367">
        <v>3190.5</v>
      </c>
      <c r="K7743" s="367">
        <v>42969.696969697288</v>
      </c>
      <c r="L7743" s="384">
        <v>-695095.0396006197</v>
      </c>
      <c r="M7743" s="367">
        <v>3190.5000000000236</v>
      </c>
      <c r="N7743" s="367">
        <v>709</v>
      </c>
      <c r="O7743" s="384">
        <v>-17076.278543186319</v>
      </c>
      <c r="P7743" s="367">
        <v>46.262250000000002</v>
      </c>
      <c r="Q7743" s="367">
        <v>709</v>
      </c>
      <c r="R7743" s="384">
        <v>-2697.1874472070199</v>
      </c>
      <c r="S7743" s="367">
        <v>44.666999999999994</v>
      </c>
      <c r="T7743" s="367">
        <v>24448.275862068775</v>
      </c>
      <c r="U7743" s="384">
        <v>-823825.91282669769</v>
      </c>
      <c r="V7743" s="367">
        <v>3190.499999999975</v>
      </c>
      <c r="W7743" s="367">
        <v>1181666.666666663</v>
      </c>
      <c r="X7743" s="384">
        <v>422152.79208927334</v>
      </c>
      <c r="Y7743" s="386">
        <v>3190.49999999999</v>
      </c>
      <c r="Z7743" s="367"/>
      <c r="AA7743" s="367"/>
      <c r="AB7743" s="367"/>
      <c r="AC7743" s="367"/>
      <c r="AD7743" s="367"/>
      <c r="AE7743" s="367"/>
      <c r="AF7743" s="367"/>
      <c r="AG7743" s="367"/>
      <c r="AH7743" s="367"/>
      <c r="AI7743" s="367"/>
      <c r="AJ7743" s="367"/>
      <c r="AK7743" s="367"/>
      <c r="AL7743" s="367"/>
      <c r="AM7743" s="367"/>
      <c r="AN7743" s="367"/>
      <c r="AO7743" s="367"/>
      <c r="AP7743" s="367"/>
      <c r="AQ7743" s="367"/>
      <c r="AR7743" s="367"/>
      <c r="AS7743" s="367"/>
      <c r="AT7743" s="367"/>
    </row>
    <row r="7744" spans="2:46" ht="13.8">
      <c r="B7744" s="26">
        <v>118.33333333333451</v>
      </c>
      <c r="C7744" s="363">
        <v>2677.0059868267463</v>
      </c>
      <c r="D7744" s="367">
        <v>3195.0000000000318</v>
      </c>
      <c r="E7744" s="367">
        <v>33023.255813953685</v>
      </c>
      <c r="F7744" s="367">
        <v>-1520095.7468414265</v>
      </c>
      <c r="G7744" s="367">
        <v>3195.0000000000191</v>
      </c>
      <c r="H7744" s="367">
        <v>177500</v>
      </c>
      <c r="I7744" s="384">
        <v>-18161725.342552144</v>
      </c>
      <c r="J7744" s="367">
        <v>3195</v>
      </c>
      <c r="K7744" s="367">
        <v>43030.303030303352</v>
      </c>
      <c r="L7744" s="384">
        <v>-697815.69205265329</v>
      </c>
      <c r="M7744" s="367">
        <v>3195.0000000000241</v>
      </c>
      <c r="N7744" s="367">
        <v>710</v>
      </c>
      <c r="O7744" s="384">
        <v>-17128.533813422859</v>
      </c>
      <c r="P7744" s="367">
        <v>46.327500000000001</v>
      </c>
      <c r="Q7744" s="367">
        <v>710</v>
      </c>
      <c r="R7744" s="384">
        <v>-2714.2867801750326</v>
      </c>
      <c r="S7744" s="367">
        <v>44.73</v>
      </c>
      <c r="T7744" s="367">
        <v>24482.758620689463</v>
      </c>
      <c r="U7744" s="384">
        <v>-826751.92621268786</v>
      </c>
      <c r="V7744" s="367">
        <v>3194.999999999975</v>
      </c>
      <c r="W7744" s="367">
        <v>1183333.3333333298</v>
      </c>
      <c r="X7744" s="384">
        <v>422682.61335154477</v>
      </c>
      <c r="Y7744" s="386">
        <v>3194.9999999999905</v>
      </c>
      <c r="Z7744" s="367"/>
      <c r="AA7744" s="367"/>
      <c r="AB7744" s="367"/>
      <c r="AC7744" s="367"/>
      <c r="AD7744" s="367"/>
      <c r="AE7744" s="367"/>
      <c r="AF7744" s="367"/>
      <c r="AG7744" s="367"/>
      <c r="AH7744" s="367"/>
      <c r="AI7744" s="367"/>
      <c r="AJ7744" s="367"/>
      <c r="AK7744" s="367"/>
      <c r="AL7744" s="367"/>
      <c r="AM7744" s="367"/>
      <c r="AN7744" s="367"/>
      <c r="AO7744" s="367"/>
      <c r="AP7744" s="367"/>
      <c r="AQ7744" s="367"/>
      <c r="AR7744" s="367"/>
      <c r="AS7744" s="367"/>
      <c r="AT7744" s="367"/>
    </row>
    <row r="7745" spans="2:46" ht="13.8">
      <c r="B7745" s="26">
        <v>118.50000000000118</v>
      </c>
      <c r="C7745" s="363">
        <v>2680.765492857322</v>
      </c>
      <c r="D7745" s="367">
        <v>3199.5000000000318</v>
      </c>
      <c r="E7745" s="367">
        <v>33069.767441860662</v>
      </c>
      <c r="F7745" s="367">
        <v>-1524513.4356359919</v>
      </c>
      <c r="G7745" s="367">
        <v>3199.5000000000196</v>
      </c>
      <c r="H7745" s="367">
        <v>177750</v>
      </c>
      <c r="I7745" s="384">
        <v>-18214108.596667025</v>
      </c>
      <c r="J7745" s="367">
        <v>3199.5</v>
      </c>
      <c r="K7745" s="367">
        <v>43090.909090909416</v>
      </c>
      <c r="L7745" s="384">
        <v>-700541.24665828061</v>
      </c>
      <c r="M7745" s="367">
        <v>3199.5000000000241</v>
      </c>
      <c r="N7745" s="367">
        <v>711</v>
      </c>
      <c r="O7745" s="384">
        <v>-17180.868436479501</v>
      </c>
      <c r="P7745" s="367">
        <v>46.392749999999999</v>
      </c>
      <c r="Q7745" s="367">
        <v>711</v>
      </c>
      <c r="R7745" s="384">
        <v>-2731.4235641834998</v>
      </c>
      <c r="S7745" s="367">
        <v>44.792999999999999</v>
      </c>
      <c r="T7745" s="367">
        <v>24517.241379310151</v>
      </c>
      <c r="U7745" s="384">
        <v>-829682.90877795371</v>
      </c>
      <c r="V7745" s="367">
        <v>3199.499999999975</v>
      </c>
      <c r="W7745" s="367">
        <v>1184999.9999999965</v>
      </c>
      <c r="X7745" s="384">
        <v>423212.24982859154</v>
      </c>
      <c r="Y7745" s="386">
        <v>3199.4999999999905</v>
      </c>
      <c r="Z7745" s="367"/>
      <c r="AA7745" s="367"/>
      <c r="AB7745" s="367"/>
      <c r="AC7745" s="367"/>
      <c r="AD7745" s="367"/>
      <c r="AE7745" s="367"/>
      <c r="AF7745" s="367"/>
      <c r="AG7745" s="367"/>
      <c r="AH7745" s="367"/>
      <c r="AI7745" s="367"/>
      <c r="AJ7745" s="367"/>
      <c r="AK7745" s="367"/>
      <c r="AL7745" s="367"/>
      <c r="AM7745" s="367"/>
      <c r="AN7745" s="367"/>
      <c r="AO7745" s="367"/>
      <c r="AP7745" s="367"/>
      <c r="AQ7745" s="367"/>
      <c r="AR7745" s="367"/>
      <c r="AS7745" s="367"/>
      <c r="AT7745" s="367"/>
    </row>
    <row r="7746" spans="2:46" ht="13.8">
      <c r="B7746" s="26">
        <v>118.66666666666785</v>
      </c>
      <c r="C7746" s="363">
        <v>2684.5249681567116</v>
      </c>
      <c r="D7746" s="367">
        <v>3204.0000000000318</v>
      </c>
      <c r="E7746" s="367">
        <v>33116.279069767639</v>
      </c>
      <c r="F7746" s="367">
        <v>-1528937.5286749154</v>
      </c>
      <c r="G7746" s="367">
        <v>3204.0000000000196</v>
      </c>
      <c r="H7746" s="367">
        <v>178000</v>
      </c>
      <c r="I7746" s="384">
        <v>-18266567.247010507</v>
      </c>
      <c r="J7746" s="367">
        <v>3204</v>
      </c>
      <c r="K7746" s="367">
        <v>43151.515151515479</v>
      </c>
      <c r="L7746" s="384">
        <v>-703271.70341750269</v>
      </c>
      <c r="M7746" s="367">
        <v>3204.000000000025</v>
      </c>
      <c r="N7746" s="367">
        <v>712</v>
      </c>
      <c r="O7746" s="384">
        <v>-17233.282412356235</v>
      </c>
      <c r="P7746" s="367">
        <v>46.457999999999998</v>
      </c>
      <c r="Q7746" s="367">
        <v>712</v>
      </c>
      <c r="R7746" s="384">
        <v>-2748.5977992324197</v>
      </c>
      <c r="S7746" s="367">
        <v>44.855999999999995</v>
      </c>
      <c r="T7746" s="367">
        <v>24551.72413793084</v>
      </c>
      <c r="U7746" s="384">
        <v>-832618.860522495</v>
      </c>
      <c r="V7746" s="367">
        <v>3203.9999999999745</v>
      </c>
      <c r="W7746" s="367">
        <v>1186666.6666666633</v>
      </c>
      <c r="X7746" s="384">
        <v>423741.70152041345</v>
      </c>
      <c r="Y7746" s="386">
        <v>3203.9999999999909</v>
      </c>
      <c r="Z7746" s="367"/>
      <c r="AA7746" s="367"/>
      <c r="AB7746" s="367"/>
      <c r="AC7746" s="367"/>
      <c r="AD7746" s="367"/>
      <c r="AE7746" s="367"/>
      <c r="AF7746" s="367"/>
      <c r="AG7746" s="367"/>
      <c r="AH7746" s="367"/>
      <c r="AI7746" s="367"/>
      <c r="AJ7746" s="367"/>
      <c r="AK7746" s="367"/>
      <c r="AL7746" s="367"/>
      <c r="AM7746" s="367"/>
      <c r="AN7746" s="367"/>
      <c r="AO7746" s="367"/>
      <c r="AP7746" s="367"/>
      <c r="AQ7746" s="367"/>
      <c r="AR7746" s="367"/>
      <c r="AS7746" s="367"/>
      <c r="AT7746" s="367"/>
    </row>
    <row r="7747" spans="2:46" ht="13.8">
      <c r="B7747" s="26">
        <v>118.83333333333452</v>
      </c>
      <c r="C7747" s="363">
        <v>2688.2844127249145</v>
      </c>
      <c r="D7747" s="367">
        <v>3208.5000000000323</v>
      </c>
      <c r="E7747" s="367">
        <v>33162.790697674616</v>
      </c>
      <c r="F7747" s="367">
        <v>-1533368.0259581977</v>
      </c>
      <c r="G7747" s="367">
        <v>3208.5000000000196</v>
      </c>
      <c r="H7747" s="367">
        <v>178250</v>
      </c>
      <c r="I7747" s="384">
        <v>-18319101.293582581</v>
      </c>
      <c r="J7747" s="367">
        <v>3208.5</v>
      </c>
      <c r="K7747" s="367">
        <v>43212.121212121543</v>
      </c>
      <c r="L7747" s="384">
        <v>-706007.06233031838</v>
      </c>
      <c r="M7747" s="367">
        <v>3208.500000000025</v>
      </c>
      <c r="N7747" s="367">
        <v>713</v>
      </c>
      <c r="O7747" s="384">
        <v>-17285.775741053076</v>
      </c>
      <c r="P7747" s="367">
        <v>46.523250000000004</v>
      </c>
      <c r="Q7747" s="367">
        <v>713</v>
      </c>
      <c r="R7747" s="384">
        <v>-2765.8094853217954</v>
      </c>
      <c r="S7747" s="367">
        <v>44.918999999999997</v>
      </c>
      <c r="T7747" s="367">
        <v>24586.206896551528</v>
      </c>
      <c r="U7747" s="384">
        <v>-835559.78144631255</v>
      </c>
      <c r="V7747" s="367">
        <v>3208.4999999999745</v>
      </c>
      <c r="W7747" s="367">
        <v>1188333.33333333</v>
      </c>
      <c r="X7747" s="384">
        <v>424270.9684270107</v>
      </c>
      <c r="Y7747" s="386">
        <v>3208.4999999999909</v>
      </c>
      <c r="Z7747" s="367"/>
      <c r="AA7747" s="367"/>
      <c r="AB7747" s="367"/>
      <c r="AC7747" s="367"/>
      <c r="AD7747" s="367"/>
      <c r="AE7747" s="367"/>
      <c r="AF7747" s="367"/>
      <c r="AG7747" s="367"/>
      <c r="AH7747" s="367"/>
      <c r="AI7747" s="367"/>
      <c r="AJ7747" s="367"/>
      <c r="AK7747" s="367"/>
      <c r="AL7747" s="367"/>
      <c r="AM7747" s="367"/>
      <c r="AN7747" s="367"/>
      <c r="AO7747" s="367"/>
      <c r="AP7747" s="367"/>
      <c r="AQ7747" s="367"/>
      <c r="AR7747" s="367"/>
      <c r="AS7747" s="367"/>
      <c r="AT7747" s="367"/>
    </row>
    <row r="7748" spans="2:46" ht="13.8">
      <c r="B7748" s="26">
        <v>119.00000000000119</v>
      </c>
      <c r="C7748" s="363">
        <v>2692.0438265619309</v>
      </c>
      <c r="D7748" s="367">
        <v>3213.0000000000323</v>
      </c>
      <c r="E7748" s="367">
        <v>33209.302325581593</v>
      </c>
      <c r="F7748" s="367">
        <v>-1537804.9274858381</v>
      </c>
      <c r="G7748" s="367">
        <v>3213.0000000000196</v>
      </c>
      <c r="H7748" s="367">
        <v>178500</v>
      </c>
      <c r="I7748" s="384">
        <v>-18371710.736383256</v>
      </c>
      <c r="J7748" s="367">
        <v>3213</v>
      </c>
      <c r="K7748" s="367">
        <v>43272.727272727607</v>
      </c>
      <c r="L7748" s="384">
        <v>-708747.32339672837</v>
      </c>
      <c r="M7748" s="367">
        <v>3213.000000000025</v>
      </c>
      <c r="N7748" s="367">
        <v>714</v>
      </c>
      <c r="O7748" s="384">
        <v>-17338.348422570005</v>
      </c>
      <c r="P7748" s="367">
        <v>46.588499999999996</v>
      </c>
      <c r="Q7748" s="367">
        <v>714</v>
      </c>
      <c r="R7748" s="384">
        <v>-2783.0586224516251</v>
      </c>
      <c r="S7748" s="367">
        <v>44.981999999999999</v>
      </c>
      <c r="T7748" s="367">
        <v>24620.689655172217</v>
      </c>
      <c r="U7748" s="384">
        <v>-838505.67154940614</v>
      </c>
      <c r="V7748" s="367">
        <v>3212.9999999999745</v>
      </c>
      <c r="W7748" s="367">
        <v>1189999.9999999967</v>
      </c>
      <c r="X7748" s="384">
        <v>424800.05054838321</v>
      </c>
      <c r="Y7748" s="386">
        <v>3212.9999999999909</v>
      </c>
      <c r="Z7748" s="367"/>
      <c r="AA7748" s="367"/>
      <c r="AB7748" s="367"/>
      <c r="AC7748" s="367"/>
      <c r="AD7748" s="367"/>
      <c r="AE7748" s="367"/>
      <c r="AF7748" s="367"/>
      <c r="AG7748" s="367"/>
      <c r="AH7748" s="367"/>
      <c r="AI7748" s="367"/>
      <c r="AJ7748" s="367"/>
      <c r="AK7748" s="367"/>
      <c r="AL7748" s="367"/>
      <c r="AM7748" s="367"/>
      <c r="AN7748" s="367"/>
      <c r="AO7748" s="367"/>
      <c r="AP7748" s="367"/>
      <c r="AQ7748" s="367"/>
      <c r="AR7748" s="367"/>
      <c r="AS7748" s="367"/>
      <c r="AT7748" s="367"/>
    </row>
    <row r="7749" spans="2:46" ht="13.8">
      <c r="B7749" s="26">
        <v>119.16666666666787</v>
      </c>
      <c r="C7749" s="363">
        <v>2695.8032096677607</v>
      </c>
      <c r="D7749" s="367">
        <v>3217.5000000000323</v>
      </c>
      <c r="E7749" s="367">
        <v>33255.81395348857</v>
      </c>
      <c r="F7749" s="367">
        <v>-1542248.2332578371</v>
      </c>
      <c r="G7749" s="367">
        <v>3217.5000000000196</v>
      </c>
      <c r="H7749" s="367">
        <v>178750</v>
      </c>
      <c r="I7749" s="384">
        <v>-18424395.575412523</v>
      </c>
      <c r="J7749" s="367">
        <v>3217.5</v>
      </c>
      <c r="K7749" s="367">
        <v>43333.33333333367</v>
      </c>
      <c r="L7749" s="384">
        <v>-711492.48661673279</v>
      </c>
      <c r="M7749" s="367">
        <v>3217.5000000000255</v>
      </c>
      <c r="N7749" s="367">
        <v>715</v>
      </c>
      <c r="O7749" s="384">
        <v>-17391.000456907044</v>
      </c>
      <c r="P7749" s="367">
        <v>46.653750000000002</v>
      </c>
      <c r="Q7749" s="367">
        <v>715</v>
      </c>
      <c r="R7749" s="384">
        <v>-2800.3452106219097</v>
      </c>
      <c r="S7749" s="367">
        <v>45.045000000000002</v>
      </c>
      <c r="T7749" s="367">
        <v>24655.172413792905</v>
      </c>
      <c r="U7749" s="384">
        <v>-841456.5308317754</v>
      </c>
      <c r="V7749" s="367">
        <v>3217.4999999999741</v>
      </c>
      <c r="W7749" s="367">
        <v>1191666.6666666635</v>
      </c>
      <c r="X7749" s="384">
        <v>425328.94788453105</v>
      </c>
      <c r="Y7749" s="386">
        <v>3217.4999999999914</v>
      </c>
      <c r="Z7749" s="367"/>
      <c r="AA7749" s="367"/>
      <c r="AB7749" s="367"/>
      <c r="AC7749" s="367"/>
      <c r="AD7749" s="367"/>
      <c r="AE7749" s="367"/>
      <c r="AF7749" s="367"/>
      <c r="AG7749" s="367"/>
      <c r="AH7749" s="367"/>
      <c r="AI7749" s="367"/>
      <c r="AJ7749" s="367"/>
      <c r="AK7749" s="367"/>
      <c r="AL7749" s="367"/>
      <c r="AM7749" s="367"/>
      <c r="AN7749" s="367"/>
      <c r="AO7749" s="367"/>
      <c r="AP7749" s="367"/>
      <c r="AQ7749" s="367"/>
      <c r="AR7749" s="367"/>
      <c r="AS7749" s="367"/>
      <c r="AT7749" s="367"/>
    </row>
    <row r="7750" spans="2:46" ht="13.8">
      <c r="B7750" s="26">
        <v>119.33333333333454</v>
      </c>
      <c r="C7750" s="363">
        <v>2699.5625620424044</v>
      </c>
      <c r="D7750" s="367">
        <v>3222.0000000000323</v>
      </c>
      <c r="E7750" s="367">
        <v>33302.325581395547</v>
      </c>
      <c r="F7750" s="367">
        <v>-1546697.9432741946</v>
      </c>
      <c r="G7750" s="367">
        <v>3222.0000000000196</v>
      </c>
      <c r="H7750" s="367">
        <v>179000</v>
      </c>
      <c r="I7750" s="384">
        <v>-18477155.810670391</v>
      </c>
      <c r="J7750" s="367">
        <v>3222</v>
      </c>
      <c r="K7750" s="367">
        <v>43393.939393939734</v>
      </c>
      <c r="L7750" s="384">
        <v>-714242.55199033103</v>
      </c>
      <c r="M7750" s="367">
        <v>3222.0000000000255</v>
      </c>
      <c r="N7750" s="367">
        <v>716</v>
      </c>
      <c r="O7750" s="384">
        <v>-17443.731844064168</v>
      </c>
      <c r="P7750" s="367">
        <v>46.719000000000001</v>
      </c>
      <c r="Q7750" s="367">
        <v>716</v>
      </c>
      <c r="R7750" s="384">
        <v>-2817.6692498326456</v>
      </c>
      <c r="S7750" s="367">
        <v>45.107999999999997</v>
      </c>
      <c r="T7750" s="367">
        <v>24689.655172413593</v>
      </c>
      <c r="U7750" s="384">
        <v>-844412.35929342057</v>
      </c>
      <c r="V7750" s="367">
        <v>3221.9999999999741</v>
      </c>
      <c r="W7750" s="367">
        <v>1193333.3333333302</v>
      </c>
      <c r="X7750" s="384">
        <v>425857.66043545411</v>
      </c>
      <c r="Y7750" s="386">
        <v>3221.9999999999914</v>
      </c>
      <c r="Z7750" s="367"/>
      <c r="AA7750" s="367"/>
      <c r="AB7750" s="367"/>
      <c r="AC7750" s="367"/>
      <c r="AD7750" s="367"/>
      <c r="AE7750" s="367"/>
      <c r="AF7750" s="367"/>
      <c r="AG7750" s="367"/>
      <c r="AH7750" s="367"/>
      <c r="AI7750" s="367"/>
      <c r="AJ7750" s="367"/>
      <c r="AK7750" s="367"/>
      <c r="AL7750" s="367"/>
      <c r="AM7750" s="367"/>
      <c r="AN7750" s="367"/>
      <c r="AO7750" s="367"/>
      <c r="AP7750" s="367"/>
      <c r="AQ7750" s="367"/>
      <c r="AR7750" s="367"/>
      <c r="AS7750" s="367"/>
      <c r="AT7750" s="367"/>
    </row>
    <row r="7751" spans="2:46" ht="13.8">
      <c r="B7751" s="26">
        <v>119.50000000000121</v>
      </c>
      <c r="C7751" s="363">
        <v>2703.3218836858618</v>
      </c>
      <c r="D7751" s="367">
        <v>3226.5000000000327</v>
      </c>
      <c r="E7751" s="367">
        <v>33348.837209302525</v>
      </c>
      <c r="F7751" s="367">
        <v>-1551154.0575349103</v>
      </c>
      <c r="G7751" s="367">
        <v>3226.5000000000196</v>
      </c>
      <c r="H7751" s="367">
        <v>179250</v>
      </c>
      <c r="I7751" s="384">
        <v>-18529991.442156855</v>
      </c>
      <c r="J7751" s="367">
        <v>3226.5</v>
      </c>
      <c r="K7751" s="367">
        <v>43454.545454545798</v>
      </c>
      <c r="L7751" s="384">
        <v>-716997.51951752394</v>
      </c>
      <c r="M7751" s="367">
        <v>3226.5000000000259</v>
      </c>
      <c r="N7751" s="367">
        <v>717</v>
      </c>
      <c r="O7751" s="384">
        <v>-17496.542584041395</v>
      </c>
      <c r="P7751" s="367">
        <v>46.78425</v>
      </c>
      <c r="Q7751" s="367">
        <v>717</v>
      </c>
      <c r="R7751" s="384">
        <v>-2835.0307400838383</v>
      </c>
      <c r="S7751" s="367">
        <v>45.170999999999999</v>
      </c>
      <c r="T7751" s="367">
        <v>24724.137931034282</v>
      </c>
      <c r="U7751" s="384">
        <v>-847373.15693434165</v>
      </c>
      <c r="V7751" s="367">
        <v>3226.4999999999741</v>
      </c>
      <c r="W7751" s="367">
        <v>1194999.999999997</v>
      </c>
      <c r="X7751" s="384">
        <v>426386.18820115243</v>
      </c>
      <c r="Y7751" s="386">
        <v>3226.4999999999918</v>
      </c>
      <c r="Z7751" s="367"/>
      <c r="AA7751" s="367"/>
      <c r="AB7751" s="367"/>
      <c r="AC7751" s="367"/>
      <c r="AD7751" s="367"/>
      <c r="AE7751" s="367"/>
      <c r="AF7751" s="367"/>
      <c r="AG7751" s="367"/>
      <c r="AH7751" s="367"/>
      <c r="AI7751" s="367"/>
      <c r="AJ7751" s="367"/>
      <c r="AK7751" s="367"/>
      <c r="AL7751" s="367"/>
      <c r="AM7751" s="367"/>
      <c r="AN7751" s="367"/>
      <c r="AO7751" s="367"/>
      <c r="AP7751" s="367"/>
      <c r="AQ7751" s="367"/>
      <c r="AR7751" s="367"/>
      <c r="AS7751" s="367"/>
      <c r="AT7751" s="367"/>
    </row>
    <row r="7752" spans="2:46" ht="13.8">
      <c r="B7752" s="26">
        <v>119.66666666666788</v>
      </c>
      <c r="C7752" s="363">
        <v>2707.0811745981323</v>
      </c>
      <c r="D7752" s="367">
        <v>3231.0000000000327</v>
      </c>
      <c r="E7752" s="367">
        <v>33395.348837209502</v>
      </c>
      <c r="F7752" s="367">
        <v>-1555616.5760399848</v>
      </c>
      <c r="G7752" s="367">
        <v>3231.0000000000196</v>
      </c>
      <c r="H7752" s="367">
        <v>179500</v>
      </c>
      <c r="I7752" s="384">
        <v>-18582902.469871916</v>
      </c>
      <c r="J7752" s="367">
        <v>3231</v>
      </c>
      <c r="K7752" s="367">
        <v>43515.151515151862</v>
      </c>
      <c r="L7752" s="384">
        <v>-719757.38919831056</v>
      </c>
      <c r="M7752" s="367">
        <v>3231.0000000000259</v>
      </c>
      <c r="N7752" s="367">
        <v>718</v>
      </c>
      <c r="O7752" s="384">
        <v>-17549.432676838722</v>
      </c>
      <c r="P7752" s="367">
        <v>46.849499999999999</v>
      </c>
      <c r="Q7752" s="367">
        <v>718</v>
      </c>
      <c r="R7752" s="384">
        <v>-2852.429681375485</v>
      </c>
      <c r="S7752" s="367">
        <v>45.234000000000002</v>
      </c>
      <c r="T7752" s="367">
        <v>24758.62068965497</v>
      </c>
      <c r="U7752" s="384">
        <v>-850338.92375453806</v>
      </c>
      <c r="V7752" s="367">
        <v>3230.9999999999732</v>
      </c>
      <c r="W7752" s="367">
        <v>1196666.6666666637</v>
      </c>
      <c r="X7752" s="384">
        <v>426914.53118162602</v>
      </c>
      <c r="Y7752" s="386">
        <v>3230.9999999999918</v>
      </c>
      <c r="Z7752" s="367"/>
      <c r="AA7752" s="367"/>
      <c r="AB7752" s="367"/>
      <c r="AC7752" s="367"/>
      <c r="AD7752" s="367"/>
      <c r="AE7752" s="367"/>
      <c r="AF7752" s="367"/>
      <c r="AG7752" s="367"/>
      <c r="AH7752" s="367"/>
      <c r="AI7752" s="367"/>
      <c r="AJ7752" s="367"/>
      <c r="AK7752" s="367"/>
      <c r="AL7752" s="367"/>
      <c r="AM7752" s="367"/>
      <c r="AN7752" s="367"/>
      <c r="AO7752" s="367"/>
      <c r="AP7752" s="367"/>
      <c r="AQ7752" s="367"/>
      <c r="AR7752" s="367"/>
      <c r="AS7752" s="367"/>
      <c r="AT7752" s="367"/>
    </row>
    <row r="7753" spans="2:46" ht="13.8">
      <c r="B7753" s="26">
        <v>119.83333333333455</v>
      </c>
      <c r="C7753" s="363">
        <v>2710.8404347792166</v>
      </c>
      <c r="D7753" s="367">
        <v>3235.5000000000327</v>
      </c>
      <c r="E7753" s="367">
        <v>33441.860465116479</v>
      </c>
      <c r="F7753" s="367">
        <v>-1560085.4987894176</v>
      </c>
      <c r="G7753" s="367">
        <v>3235.5000000000196</v>
      </c>
      <c r="H7753" s="367">
        <v>179750</v>
      </c>
      <c r="I7753" s="384">
        <v>-18635888.893815573</v>
      </c>
      <c r="J7753" s="367">
        <v>3235.5</v>
      </c>
      <c r="K7753" s="367">
        <v>43575.757575757925</v>
      </c>
      <c r="L7753" s="384">
        <v>-722522.16103269171</v>
      </c>
      <c r="M7753" s="367">
        <v>3235.5000000000264</v>
      </c>
      <c r="N7753" s="367">
        <v>719</v>
      </c>
      <c r="O7753" s="384">
        <v>-17602.402122456147</v>
      </c>
      <c r="P7753" s="367">
        <v>46.914750000000005</v>
      </c>
      <c r="Q7753" s="367">
        <v>719</v>
      </c>
      <c r="R7753" s="384">
        <v>-2869.8660737075857</v>
      </c>
      <c r="S7753" s="367">
        <v>45.297000000000004</v>
      </c>
      <c r="T7753" s="367">
        <v>24793.103448275659</v>
      </c>
      <c r="U7753" s="384">
        <v>-853309.65975401108</v>
      </c>
      <c r="V7753" s="367">
        <v>3235.4999999999736</v>
      </c>
      <c r="W7753" s="367">
        <v>1198333.3333333305</v>
      </c>
      <c r="X7753" s="384">
        <v>427442.68937687489</v>
      </c>
      <c r="Y7753" s="386">
        <v>3235.4999999999918</v>
      </c>
      <c r="Z7753" s="367"/>
      <c r="AA7753" s="367"/>
      <c r="AB7753" s="367"/>
      <c r="AC7753" s="367"/>
      <c r="AD7753" s="367"/>
      <c r="AE7753" s="367"/>
      <c r="AF7753" s="367"/>
      <c r="AG7753" s="367"/>
      <c r="AH7753" s="367"/>
      <c r="AI7753" s="367"/>
      <c r="AJ7753" s="367"/>
      <c r="AK7753" s="367"/>
      <c r="AL7753" s="367"/>
      <c r="AM7753" s="367"/>
      <c r="AN7753" s="367"/>
      <c r="AO7753" s="367"/>
      <c r="AP7753" s="367"/>
      <c r="AQ7753" s="367"/>
      <c r="AR7753" s="367"/>
      <c r="AS7753" s="367"/>
      <c r="AT7753" s="367"/>
    </row>
    <row r="7754" spans="2:46" ht="13.8">
      <c r="B7754" s="26">
        <v>120.00000000000122</v>
      </c>
      <c r="C7754" s="363">
        <v>2714.5996642291138</v>
      </c>
      <c r="D7754" s="367">
        <v>3240.0000000000327</v>
      </c>
      <c r="E7754" s="367">
        <v>33488.372093023456</v>
      </c>
      <c r="F7754" s="367">
        <v>-1564560.8257832092</v>
      </c>
      <c r="G7754" s="367">
        <v>3240.0000000000196</v>
      </c>
      <c r="H7754" s="367">
        <v>180000</v>
      </c>
      <c r="I7754" s="384">
        <v>-18688950.713987827</v>
      </c>
      <c r="J7754" s="367">
        <v>3240</v>
      </c>
      <c r="K7754" s="367">
        <v>43636.363636363989</v>
      </c>
      <c r="L7754" s="384">
        <v>-725291.83502066671</v>
      </c>
      <c r="M7754" s="367">
        <v>3240.0000000000264</v>
      </c>
      <c r="N7754" s="367">
        <v>720</v>
      </c>
      <c r="O7754" s="384">
        <v>-17655.450920893665</v>
      </c>
      <c r="P7754" s="367">
        <v>46.98</v>
      </c>
      <c r="Q7754" s="367">
        <v>720</v>
      </c>
      <c r="R7754" s="384">
        <v>-2887.3399170801385</v>
      </c>
      <c r="S7754" s="367">
        <v>45.36</v>
      </c>
      <c r="T7754" s="367">
        <v>24827.586206896347</v>
      </c>
      <c r="U7754" s="384">
        <v>-856285.36493275978</v>
      </c>
      <c r="V7754" s="367">
        <v>3239.9999999999736</v>
      </c>
      <c r="W7754" s="367">
        <v>1199999.9999999972</v>
      </c>
      <c r="X7754" s="384">
        <v>427970.66278689902</v>
      </c>
      <c r="Y7754" s="386">
        <v>3239.9999999999923</v>
      </c>
      <c r="Z7754" s="367"/>
      <c r="AA7754" s="367"/>
      <c r="AB7754" s="367"/>
      <c r="AC7754" s="367"/>
      <c r="AD7754" s="367"/>
      <c r="AE7754" s="367"/>
      <c r="AF7754" s="367"/>
      <c r="AG7754" s="367"/>
      <c r="AH7754" s="367"/>
      <c r="AI7754" s="367"/>
      <c r="AJ7754" s="367"/>
      <c r="AK7754" s="367"/>
      <c r="AL7754" s="367"/>
      <c r="AM7754" s="367"/>
      <c r="AN7754" s="367"/>
      <c r="AO7754" s="367"/>
      <c r="AP7754" s="367"/>
      <c r="AQ7754" s="367"/>
      <c r="AR7754" s="367"/>
      <c r="AS7754" s="367"/>
      <c r="AT7754" s="367"/>
    </row>
    <row r="7755" spans="2:46" ht="13.8">
      <c r="B7755" s="26">
        <v>120.16666666666789</v>
      </c>
      <c r="C7755" s="363">
        <v>2718.3588629478259</v>
      </c>
      <c r="D7755" s="367">
        <v>3244.5000000000332</v>
      </c>
      <c r="E7755" s="367">
        <v>33534.883720930433</v>
      </c>
      <c r="F7755" s="367">
        <v>-1569042.5570213587</v>
      </c>
      <c r="G7755" s="367">
        <v>3244.5000000000196</v>
      </c>
      <c r="H7755" s="367">
        <v>180250</v>
      </c>
      <c r="I7755" s="384">
        <v>-18742087.930388678</v>
      </c>
      <c r="J7755" s="367">
        <v>3244.5</v>
      </c>
      <c r="K7755" s="367">
        <v>43696.969696970053</v>
      </c>
      <c r="L7755" s="384">
        <v>-728066.41116223647</v>
      </c>
      <c r="M7755" s="367">
        <v>3244.5000000000268</v>
      </c>
      <c r="N7755" s="367">
        <v>721</v>
      </c>
      <c r="O7755" s="384">
        <v>-17708.579072151286</v>
      </c>
      <c r="P7755" s="367">
        <v>47.045250000000003</v>
      </c>
      <c r="Q7755" s="367">
        <v>721</v>
      </c>
      <c r="R7755" s="384">
        <v>-2904.8512114931477</v>
      </c>
      <c r="S7755" s="367">
        <v>45.423000000000002</v>
      </c>
      <c r="T7755" s="367">
        <v>24862.068965517035</v>
      </c>
      <c r="U7755" s="384">
        <v>-859266.03929078369</v>
      </c>
      <c r="V7755" s="367">
        <v>3244.4999999999727</v>
      </c>
      <c r="W7755" s="367">
        <v>1201666.666666664</v>
      </c>
      <c r="X7755" s="384">
        <v>428498.45141169842</v>
      </c>
      <c r="Y7755" s="386">
        <v>3244.4999999999923</v>
      </c>
      <c r="Z7755" s="367"/>
      <c r="AA7755" s="367"/>
      <c r="AB7755" s="367"/>
      <c r="AC7755" s="367"/>
      <c r="AD7755" s="367"/>
      <c r="AE7755" s="367"/>
      <c r="AF7755" s="367"/>
      <c r="AG7755" s="367"/>
      <c r="AH7755" s="367"/>
      <c r="AI7755" s="367"/>
      <c r="AJ7755" s="367"/>
      <c r="AK7755" s="367"/>
      <c r="AL7755" s="367"/>
      <c r="AM7755" s="367"/>
      <c r="AN7755" s="367"/>
      <c r="AO7755" s="367"/>
      <c r="AP7755" s="367"/>
      <c r="AQ7755" s="367"/>
      <c r="AR7755" s="367"/>
      <c r="AS7755" s="367"/>
      <c r="AT7755" s="367"/>
    </row>
    <row r="7756" spans="2:46" ht="13.8">
      <c r="B7756" s="26">
        <v>120.33333333333456</v>
      </c>
      <c r="C7756" s="363">
        <v>2722.1180309353508</v>
      </c>
      <c r="D7756" s="367">
        <v>3249.0000000000332</v>
      </c>
      <c r="E7756" s="367">
        <v>33581.39534883741</v>
      </c>
      <c r="F7756" s="367">
        <v>-1573530.692503867</v>
      </c>
      <c r="G7756" s="367">
        <v>3249.0000000000196</v>
      </c>
      <c r="H7756" s="367">
        <v>180500</v>
      </c>
      <c r="I7756" s="384">
        <v>-18795300.543018129</v>
      </c>
      <c r="J7756" s="367">
        <v>3249</v>
      </c>
      <c r="K7756" s="367">
        <v>43757.575757576116</v>
      </c>
      <c r="L7756" s="384">
        <v>-730845.88945739984</v>
      </c>
      <c r="M7756" s="367">
        <v>3249.0000000000268</v>
      </c>
      <c r="N7756" s="367">
        <v>722</v>
      </c>
      <c r="O7756" s="384">
        <v>-17761.786576228998</v>
      </c>
      <c r="P7756" s="367">
        <v>47.110500000000002</v>
      </c>
      <c r="Q7756" s="367">
        <v>722</v>
      </c>
      <c r="R7756" s="384">
        <v>-2922.3999569466109</v>
      </c>
      <c r="S7756" s="367">
        <v>45.486000000000004</v>
      </c>
      <c r="T7756" s="367">
        <v>24896.551724137724</v>
      </c>
      <c r="U7756" s="384">
        <v>-862251.68282808422</v>
      </c>
      <c r="V7756" s="367">
        <v>3248.9999999999727</v>
      </c>
      <c r="W7756" s="367">
        <v>1203333.3333333307</v>
      </c>
      <c r="X7756" s="384">
        <v>429026.05525127309</v>
      </c>
      <c r="Y7756" s="386">
        <v>3248.9999999999927</v>
      </c>
      <c r="Z7756" s="367"/>
      <c r="AA7756" s="367"/>
      <c r="AB7756" s="367"/>
      <c r="AC7756" s="367"/>
      <c r="AD7756" s="367"/>
      <c r="AE7756" s="367"/>
      <c r="AF7756" s="367"/>
      <c r="AG7756" s="367"/>
      <c r="AH7756" s="367"/>
      <c r="AI7756" s="367"/>
      <c r="AJ7756" s="367"/>
      <c r="AK7756" s="367"/>
      <c r="AL7756" s="367"/>
      <c r="AM7756" s="367"/>
      <c r="AN7756" s="367"/>
      <c r="AO7756" s="367"/>
      <c r="AP7756" s="367"/>
      <c r="AQ7756" s="367"/>
      <c r="AR7756" s="367"/>
      <c r="AS7756" s="367"/>
      <c r="AT7756" s="367"/>
    </row>
    <row r="7757" spans="2:46" ht="13.8">
      <c r="B7757" s="26">
        <v>120.50000000000124</v>
      </c>
      <c r="C7757" s="363">
        <v>2725.8771681916887</v>
      </c>
      <c r="D7757" s="367">
        <v>3253.5000000000332</v>
      </c>
      <c r="E7757" s="367">
        <v>33627.906976744387</v>
      </c>
      <c r="F7757" s="367">
        <v>-1578025.2322307338</v>
      </c>
      <c r="G7757" s="367">
        <v>3253.5000000000196</v>
      </c>
      <c r="H7757" s="367">
        <v>180750</v>
      </c>
      <c r="I7757" s="384">
        <v>-18848588.551876176</v>
      </c>
      <c r="J7757" s="367">
        <v>3253.5</v>
      </c>
      <c r="K7757" s="367">
        <v>43818.18181818218</v>
      </c>
      <c r="L7757" s="384">
        <v>-733630.26990615751</v>
      </c>
      <c r="M7757" s="367">
        <v>3253.5000000000268</v>
      </c>
      <c r="N7757" s="367">
        <v>723</v>
      </c>
      <c r="O7757" s="384">
        <v>-17815.073433126814</v>
      </c>
      <c r="P7757" s="367">
        <v>47.175750000000001</v>
      </c>
      <c r="Q7757" s="367">
        <v>723</v>
      </c>
      <c r="R7757" s="384">
        <v>-2939.9861534405245</v>
      </c>
      <c r="S7757" s="367">
        <v>45.548999999999992</v>
      </c>
      <c r="T7757" s="367">
        <v>24931.034482758412</v>
      </c>
      <c r="U7757" s="384">
        <v>-865242.29554466053</v>
      </c>
      <c r="V7757" s="367">
        <v>3253.4999999999727</v>
      </c>
      <c r="W7757" s="367">
        <v>1204999.9999999974</v>
      </c>
      <c r="X7757" s="384">
        <v>429553.47430562298</v>
      </c>
      <c r="Y7757" s="386">
        <v>3253.4999999999927</v>
      </c>
      <c r="Z7757" s="367"/>
      <c r="AA7757" s="367"/>
      <c r="AB7757" s="367"/>
      <c r="AC7757" s="367"/>
      <c r="AD7757" s="367"/>
      <c r="AE7757" s="367"/>
      <c r="AF7757" s="367"/>
      <c r="AG7757" s="367"/>
      <c r="AH7757" s="367"/>
      <c r="AI7757" s="367"/>
      <c r="AJ7757" s="367"/>
      <c r="AK7757" s="367"/>
      <c r="AL7757" s="367"/>
      <c r="AM7757" s="367"/>
      <c r="AN7757" s="367"/>
      <c r="AO7757" s="367"/>
      <c r="AP7757" s="367"/>
      <c r="AQ7757" s="367"/>
      <c r="AR7757" s="367"/>
      <c r="AS7757" s="367"/>
      <c r="AT7757" s="367"/>
    </row>
    <row r="7758" spans="2:46" ht="13.8">
      <c r="B7758" s="26">
        <v>120.66666666666791</v>
      </c>
      <c r="C7758" s="363">
        <v>2729.6362747168405</v>
      </c>
      <c r="D7758" s="367">
        <v>3258.0000000000332</v>
      </c>
      <c r="E7758" s="367">
        <v>33674.418604651364</v>
      </c>
      <c r="F7758" s="367">
        <v>-1582526.1762019589</v>
      </c>
      <c r="G7758" s="367">
        <v>3258.0000000000196</v>
      </c>
      <c r="H7758" s="367">
        <v>181000</v>
      </c>
      <c r="I7758" s="384">
        <v>-18901951.95696282</v>
      </c>
      <c r="J7758" s="367">
        <v>3258</v>
      </c>
      <c r="K7758" s="367">
        <v>43878.787878788244</v>
      </c>
      <c r="L7758" s="384">
        <v>-736419.55250850972</v>
      </c>
      <c r="M7758" s="367">
        <v>3258.0000000000273</v>
      </c>
      <c r="N7758" s="367">
        <v>724</v>
      </c>
      <c r="O7758" s="384">
        <v>-17868.439642844725</v>
      </c>
      <c r="P7758" s="367">
        <v>47.241</v>
      </c>
      <c r="Q7758" s="367">
        <v>724</v>
      </c>
      <c r="R7758" s="384">
        <v>-2957.6098009748962</v>
      </c>
      <c r="S7758" s="367">
        <v>45.611999999999995</v>
      </c>
      <c r="T7758" s="367">
        <v>24965.517241379101</v>
      </c>
      <c r="U7758" s="384">
        <v>-868237.87744051265</v>
      </c>
      <c r="V7758" s="367">
        <v>3257.9999999999723</v>
      </c>
      <c r="W7758" s="367">
        <v>1206666.6666666642</v>
      </c>
      <c r="X7758" s="384">
        <v>430080.70857474819</v>
      </c>
      <c r="Y7758" s="386">
        <v>3257.9999999999927</v>
      </c>
      <c r="Z7758" s="367"/>
      <c r="AA7758" s="367"/>
      <c r="AB7758" s="367"/>
      <c r="AC7758" s="367"/>
      <c r="AD7758" s="367"/>
      <c r="AE7758" s="367"/>
      <c r="AF7758" s="367"/>
      <c r="AG7758" s="367"/>
      <c r="AH7758" s="367"/>
      <c r="AI7758" s="367"/>
      <c r="AJ7758" s="367"/>
      <c r="AK7758" s="367"/>
      <c r="AL7758" s="367"/>
      <c r="AM7758" s="367"/>
      <c r="AN7758" s="367"/>
      <c r="AO7758" s="367"/>
      <c r="AP7758" s="367"/>
      <c r="AQ7758" s="367"/>
      <c r="AR7758" s="367"/>
      <c r="AS7758" s="367"/>
      <c r="AT7758" s="367"/>
    </row>
    <row r="7759" spans="2:46" ht="13.8">
      <c r="B7759" s="26">
        <v>120.83333333333458</v>
      </c>
      <c r="C7759" s="363">
        <v>2733.3953505108066</v>
      </c>
      <c r="D7759" s="367">
        <v>3262.5000000000337</v>
      </c>
      <c r="E7759" s="367">
        <v>33720.930232558341</v>
      </c>
      <c r="F7759" s="367">
        <v>-1587033.5244175431</v>
      </c>
      <c r="G7759" s="367">
        <v>3262.50000000002</v>
      </c>
      <c r="H7759" s="367">
        <v>181250</v>
      </c>
      <c r="I7759" s="384">
        <v>-18955390.758278057</v>
      </c>
      <c r="J7759" s="367">
        <v>3262.5</v>
      </c>
      <c r="K7759" s="367">
        <v>43939.393939394307</v>
      </c>
      <c r="L7759" s="384">
        <v>-739213.73726445576</v>
      </c>
      <c r="M7759" s="367">
        <v>3262.5000000000273</v>
      </c>
      <c r="N7759" s="367">
        <v>725</v>
      </c>
      <c r="O7759" s="384">
        <v>-17921.885205382736</v>
      </c>
      <c r="P7759" s="367">
        <v>47.306249999999999</v>
      </c>
      <c r="Q7759" s="367">
        <v>725</v>
      </c>
      <c r="R7759" s="384">
        <v>-2975.2708995497219</v>
      </c>
      <c r="S7759" s="367">
        <v>45.674999999999997</v>
      </c>
      <c r="T7759" s="367">
        <v>24999.999999999789</v>
      </c>
      <c r="U7759" s="384">
        <v>-871238.42851564067</v>
      </c>
      <c r="V7759" s="367">
        <v>3262.4999999999723</v>
      </c>
      <c r="W7759" s="367">
        <v>1208333.3333333309</v>
      </c>
      <c r="X7759" s="384">
        <v>430607.75805864873</v>
      </c>
      <c r="Y7759" s="386">
        <v>3262.4999999999932</v>
      </c>
      <c r="Z7759" s="367"/>
      <c r="AA7759" s="367"/>
      <c r="AB7759" s="367"/>
      <c r="AC7759" s="367"/>
      <c r="AD7759" s="367"/>
      <c r="AE7759" s="367"/>
      <c r="AF7759" s="367"/>
      <c r="AG7759" s="367"/>
      <c r="AH7759" s="367"/>
      <c r="AI7759" s="367"/>
      <c r="AJ7759" s="367"/>
      <c r="AK7759" s="367"/>
      <c r="AL7759" s="367"/>
      <c r="AM7759" s="367"/>
      <c r="AN7759" s="367"/>
      <c r="AO7759" s="367"/>
      <c r="AP7759" s="367"/>
      <c r="AQ7759" s="367"/>
      <c r="AR7759" s="367"/>
      <c r="AS7759" s="367"/>
      <c r="AT7759" s="367"/>
    </row>
    <row r="7760" spans="2:46" ht="13.8">
      <c r="B7760" s="26">
        <v>121.00000000000125</v>
      </c>
      <c r="C7760" s="363">
        <v>2737.1543955735856</v>
      </c>
      <c r="D7760" s="367">
        <v>3267.0000000000337</v>
      </c>
      <c r="E7760" s="367">
        <v>33767.441860465318</v>
      </c>
      <c r="F7760" s="367">
        <v>-1591547.2768774852</v>
      </c>
      <c r="G7760" s="367">
        <v>3267.00000000002</v>
      </c>
      <c r="H7760" s="367">
        <v>181500</v>
      </c>
      <c r="I7760" s="384">
        <v>-19008904.95582189</v>
      </c>
      <c r="J7760" s="367">
        <v>3267</v>
      </c>
      <c r="K7760" s="367">
        <v>44000.000000000371</v>
      </c>
      <c r="L7760" s="384">
        <v>-742012.82417399634</v>
      </c>
      <c r="M7760" s="367">
        <v>3267.0000000000277</v>
      </c>
      <c r="N7760" s="367">
        <v>726</v>
      </c>
      <c r="O7760" s="384">
        <v>-17975.410120740838</v>
      </c>
      <c r="P7760" s="367">
        <v>47.371499999999997</v>
      </c>
      <c r="Q7760" s="367">
        <v>726</v>
      </c>
      <c r="R7760" s="384">
        <v>-2992.9694491650021</v>
      </c>
      <c r="S7760" s="367">
        <v>45.738</v>
      </c>
      <c r="T7760" s="367">
        <v>25034.482758620477</v>
      </c>
      <c r="U7760" s="384">
        <v>-874243.94877004449</v>
      </c>
      <c r="V7760" s="367">
        <v>3266.9999999999723</v>
      </c>
      <c r="W7760" s="367">
        <v>1209999.9999999977</v>
      </c>
      <c r="X7760" s="384">
        <v>431134.62275732443</v>
      </c>
      <c r="Y7760" s="386">
        <v>3266.9999999999936</v>
      </c>
      <c r="Z7760" s="367"/>
      <c r="AA7760" s="367"/>
      <c r="AB7760" s="367"/>
      <c r="AC7760" s="367"/>
      <c r="AD7760" s="367"/>
      <c r="AE7760" s="367"/>
      <c r="AF7760" s="367"/>
      <c r="AG7760" s="367"/>
      <c r="AH7760" s="367"/>
      <c r="AI7760" s="367"/>
      <c r="AJ7760" s="367"/>
      <c r="AK7760" s="367"/>
      <c r="AL7760" s="367"/>
      <c r="AM7760" s="367"/>
      <c r="AN7760" s="367"/>
      <c r="AO7760" s="367"/>
      <c r="AP7760" s="367"/>
      <c r="AQ7760" s="367"/>
      <c r="AR7760" s="367"/>
      <c r="AS7760" s="367"/>
      <c r="AT7760" s="367"/>
    </row>
    <row r="7761" spans="2:46" ht="13.8">
      <c r="B7761" s="26">
        <v>121.16666666666792</v>
      </c>
      <c r="C7761" s="363">
        <v>2740.9134099051785</v>
      </c>
      <c r="D7761" s="367">
        <v>3271.5000000000341</v>
      </c>
      <c r="E7761" s="367">
        <v>33813.953488372295</v>
      </c>
      <c r="F7761" s="367">
        <v>-1596067.433581786</v>
      </c>
      <c r="G7761" s="367">
        <v>3271.50000000002</v>
      </c>
      <c r="H7761" s="367">
        <v>181750</v>
      </c>
      <c r="I7761" s="384">
        <v>-19062494.549594324</v>
      </c>
      <c r="J7761" s="367">
        <v>3271.5</v>
      </c>
      <c r="K7761" s="367">
        <v>44060.606060606435</v>
      </c>
      <c r="L7761" s="384">
        <v>-744816.81323713087</v>
      </c>
      <c r="M7761" s="367">
        <v>3271.5000000000277</v>
      </c>
      <c r="N7761" s="367">
        <v>727</v>
      </c>
      <c r="O7761" s="384">
        <v>-18029.014388919051</v>
      </c>
      <c r="P7761" s="367">
        <v>47.436750000000004</v>
      </c>
      <c r="Q7761" s="367">
        <v>727</v>
      </c>
      <c r="R7761" s="384">
        <v>-3010.7054498207349</v>
      </c>
      <c r="S7761" s="367">
        <v>45.800999999999995</v>
      </c>
      <c r="T7761" s="367">
        <v>25068.965517241166</v>
      </c>
      <c r="U7761" s="384">
        <v>-877254.43820372387</v>
      </c>
      <c r="V7761" s="367">
        <v>3271.4999999999718</v>
      </c>
      <c r="W7761" s="367">
        <v>1211666.6666666644</v>
      </c>
      <c r="X7761" s="384">
        <v>431661.30267077556</v>
      </c>
      <c r="Y7761" s="386">
        <v>3271.4999999999941</v>
      </c>
      <c r="Z7761" s="367"/>
      <c r="AA7761" s="367"/>
      <c r="AB7761" s="367"/>
      <c r="AC7761" s="367"/>
      <c r="AD7761" s="367"/>
      <c r="AE7761" s="367"/>
      <c r="AF7761" s="367"/>
      <c r="AG7761" s="367"/>
      <c r="AH7761" s="367"/>
      <c r="AI7761" s="367"/>
      <c r="AJ7761" s="367"/>
      <c r="AK7761" s="367"/>
      <c r="AL7761" s="367"/>
      <c r="AM7761" s="367"/>
      <c r="AN7761" s="367"/>
      <c r="AO7761" s="367"/>
      <c r="AP7761" s="367"/>
      <c r="AQ7761" s="367"/>
      <c r="AR7761" s="367"/>
      <c r="AS7761" s="367"/>
      <c r="AT7761" s="367"/>
    </row>
    <row r="7762" spans="2:46" ht="13.8">
      <c r="B7762" s="26">
        <v>121.33333333333459</v>
      </c>
      <c r="C7762" s="363">
        <v>2744.6723935055843</v>
      </c>
      <c r="D7762" s="367">
        <v>3276.0000000000341</v>
      </c>
      <c r="E7762" s="367">
        <v>33860.465116279272</v>
      </c>
      <c r="F7762" s="367">
        <v>-1600593.994530445</v>
      </c>
      <c r="G7762" s="367">
        <v>3276.00000000002</v>
      </c>
      <c r="H7762" s="367">
        <v>182000</v>
      </c>
      <c r="I7762" s="384">
        <v>-19116159.539595354</v>
      </c>
      <c r="J7762" s="367">
        <v>3276</v>
      </c>
      <c r="K7762" s="367">
        <v>44121.212121212498</v>
      </c>
      <c r="L7762" s="384">
        <v>-747625.70445385971</v>
      </c>
      <c r="M7762" s="367">
        <v>3276.0000000000282</v>
      </c>
      <c r="N7762" s="367">
        <v>728</v>
      </c>
      <c r="O7762" s="384">
        <v>-18082.698009917345</v>
      </c>
      <c r="P7762" s="367">
        <v>47.501999999999995</v>
      </c>
      <c r="Q7762" s="367">
        <v>728</v>
      </c>
      <c r="R7762" s="384">
        <v>-3028.4789015169231</v>
      </c>
      <c r="S7762" s="367">
        <v>45.863999999999997</v>
      </c>
      <c r="T7762" s="367">
        <v>25103.448275861854</v>
      </c>
      <c r="U7762" s="384">
        <v>-880269.89681667951</v>
      </c>
      <c r="V7762" s="367">
        <v>3275.9999999999718</v>
      </c>
      <c r="W7762" s="367">
        <v>1213333.3333333312</v>
      </c>
      <c r="X7762" s="384">
        <v>432187.7977990018</v>
      </c>
      <c r="Y7762" s="386">
        <v>3275.9999999999941</v>
      </c>
      <c r="Z7762" s="367"/>
      <c r="AA7762" s="367"/>
      <c r="AB7762" s="367"/>
      <c r="AC7762" s="367"/>
      <c r="AD7762" s="367"/>
      <c r="AE7762" s="367"/>
      <c r="AF7762" s="367"/>
      <c r="AG7762" s="367"/>
      <c r="AH7762" s="367"/>
      <c r="AI7762" s="367"/>
      <c r="AJ7762" s="367"/>
      <c r="AK7762" s="367"/>
      <c r="AL7762" s="367"/>
      <c r="AM7762" s="367"/>
      <c r="AN7762" s="367"/>
      <c r="AO7762" s="367"/>
      <c r="AP7762" s="367"/>
      <c r="AQ7762" s="367"/>
      <c r="AR7762" s="367"/>
      <c r="AS7762" s="367"/>
      <c r="AT7762" s="367"/>
    </row>
    <row r="7763" spans="2:46" ht="13.8">
      <c r="B7763" s="26">
        <v>121.50000000000126</v>
      </c>
      <c r="C7763" s="363">
        <v>2748.431346374804</v>
      </c>
      <c r="D7763" s="367">
        <v>3280.5000000000346</v>
      </c>
      <c r="E7763" s="367">
        <v>33906.97674418625</v>
      </c>
      <c r="F7763" s="367">
        <v>-1605126.9597234624</v>
      </c>
      <c r="G7763" s="367">
        <v>3280.50000000002</v>
      </c>
      <c r="H7763" s="367">
        <v>182250</v>
      </c>
      <c r="I7763" s="384">
        <v>-19169899.925824985</v>
      </c>
      <c r="J7763" s="367">
        <v>3280.5</v>
      </c>
      <c r="K7763" s="367">
        <v>44181.818181818562</v>
      </c>
      <c r="L7763" s="384">
        <v>-750439.49782418262</v>
      </c>
      <c r="M7763" s="367">
        <v>3280.5000000000282</v>
      </c>
      <c r="N7763" s="367">
        <v>729</v>
      </c>
      <c r="O7763" s="384">
        <v>-18136.460983735757</v>
      </c>
      <c r="P7763" s="367">
        <v>47.567250000000001</v>
      </c>
      <c r="Q7763" s="367">
        <v>729</v>
      </c>
      <c r="R7763" s="384">
        <v>-3046.2898042535653</v>
      </c>
      <c r="S7763" s="367">
        <v>45.927</v>
      </c>
      <c r="T7763" s="367">
        <v>25137.931034482543</v>
      </c>
      <c r="U7763" s="384">
        <v>-883290.32460891106</v>
      </c>
      <c r="V7763" s="367">
        <v>3280.4999999999718</v>
      </c>
      <c r="W7763" s="367">
        <v>1214999.9999999979</v>
      </c>
      <c r="X7763" s="384">
        <v>432714.10814200336</v>
      </c>
      <c r="Y7763" s="386">
        <v>3280.4999999999945</v>
      </c>
      <c r="Z7763" s="367"/>
      <c r="AA7763" s="367"/>
      <c r="AB7763" s="367"/>
      <c r="AC7763" s="367"/>
      <c r="AD7763" s="367"/>
      <c r="AE7763" s="367"/>
      <c r="AF7763" s="367"/>
      <c r="AG7763" s="367"/>
      <c r="AH7763" s="367"/>
      <c r="AI7763" s="367"/>
      <c r="AJ7763" s="367"/>
      <c r="AK7763" s="367"/>
      <c r="AL7763" s="367"/>
      <c r="AM7763" s="367"/>
      <c r="AN7763" s="367"/>
      <c r="AO7763" s="367"/>
      <c r="AP7763" s="367"/>
      <c r="AQ7763" s="367"/>
      <c r="AR7763" s="367"/>
      <c r="AS7763" s="367"/>
      <c r="AT7763" s="367"/>
    </row>
    <row r="7764" spans="2:46" ht="13.8">
      <c r="B7764" s="26">
        <v>121.66666666666794</v>
      </c>
      <c r="C7764" s="363">
        <v>2752.1902685128371</v>
      </c>
      <c r="D7764" s="367">
        <v>3285.0000000000346</v>
      </c>
      <c r="E7764" s="367">
        <v>33953.488372093227</v>
      </c>
      <c r="F7764" s="367">
        <v>-1609666.3291608386</v>
      </c>
      <c r="G7764" s="367">
        <v>3285.00000000002</v>
      </c>
      <c r="H7764" s="367">
        <v>182500</v>
      </c>
      <c r="I7764" s="384">
        <v>-19223715.708283208</v>
      </c>
      <c r="J7764" s="367">
        <v>3285</v>
      </c>
      <c r="K7764" s="367">
        <v>44242.424242424626</v>
      </c>
      <c r="L7764" s="384">
        <v>-753258.19334810018</v>
      </c>
      <c r="M7764" s="367">
        <v>3285.0000000000291</v>
      </c>
      <c r="N7764" s="367">
        <v>730</v>
      </c>
      <c r="O7764" s="384">
        <v>-18190.303310374256</v>
      </c>
      <c r="P7764" s="367">
        <v>47.6325</v>
      </c>
      <c r="Q7764" s="367">
        <v>730</v>
      </c>
      <c r="R7764" s="384">
        <v>-3064.138158030662</v>
      </c>
      <c r="S7764" s="367">
        <v>45.99</v>
      </c>
      <c r="T7764" s="367">
        <v>25172.413793103231</v>
      </c>
      <c r="U7764" s="384">
        <v>-886315.72158041841</v>
      </c>
      <c r="V7764" s="367">
        <v>3284.9999999999714</v>
      </c>
      <c r="W7764" s="367">
        <v>1216666.6666666646</v>
      </c>
      <c r="X7764" s="384">
        <v>433240.23369978013</v>
      </c>
      <c r="Y7764" s="386">
        <v>3284.9999999999945</v>
      </c>
      <c r="Z7764" s="367"/>
      <c r="AA7764" s="367"/>
      <c r="AB7764" s="367"/>
      <c r="AC7764" s="367"/>
      <c r="AD7764" s="367"/>
      <c r="AE7764" s="367"/>
      <c r="AF7764" s="367"/>
      <c r="AG7764" s="367"/>
      <c r="AH7764" s="367"/>
      <c r="AI7764" s="367"/>
      <c r="AJ7764" s="367"/>
      <c r="AK7764" s="367"/>
      <c r="AL7764" s="367"/>
      <c r="AM7764" s="367"/>
      <c r="AN7764" s="367"/>
      <c r="AO7764" s="367"/>
      <c r="AP7764" s="367"/>
      <c r="AQ7764" s="367"/>
      <c r="AR7764" s="367"/>
      <c r="AS7764" s="367"/>
      <c r="AT7764" s="367"/>
    </row>
    <row r="7765" spans="2:46" ht="13.8">
      <c r="B7765" s="26">
        <v>121.83333333333461</v>
      </c>
      <c r="C7765" s="363">
        <v>2755.949159919684</v>
      </c>
      <c r="D7765" s="367">
        <v>3289.5000000000346</v>
      </c>
      <c r="E7765" s="367">
        <v>34000.000000000204</v>
      </c>
      <c r="F7765" s="367">
        <v>-1614212.1028425728</v>
      </c>
      <c r="G7765" s="367">
        <v>3289.50000000002</v>
      </c>
      <c r="H7765" s="367">
        <v>182750</v>
      </c>
      <c r="I7765" s="384">
        <v>-19277606.886970028</v>
      </c>
      <c r="J7765" s="367">
        <v>3289.5</v>
      </c>
      <c r="K7765" s="367">
        <v>44303.03030303069</v>
      </c>
      <c r="L7765" s="384">
        <v>-756081.79102561157</v>
      </c>
      <c r="M7765" s="367">
        <v>3289.5000000000291</v>
      </c>
      <c r="N7765" s="367">
        <v>731</v>
      </c>
      <c r="O7765" s="384">
        <v>-18244.224989832852</v>
      </c>
      <c r="P7765" s="367">
        <v>47.697749999999999</v>
      </c>
      <c r="Q7765" s="367">
        <v>731</v>
      </c>
      <c r="R7765" s="384">
        <v>-3082.0239628482113</v>
      </c>
      <c r="S7765" s="367">
        <v>46.052999999999997</v>
      </c>
      <c r="T7765" s="367">
        <v>25206.896551723919</v>
      </c>
      <c r="U7765" s="384">
        <v>-889346.08773120178</v>
      </c>
      <c r="V7765" s="367">
        <v>3289.4999999999714</v>
      </c>
      <c r="W7765" s="367">
        <v>1218333.3333333314</v>
      </c>
      <c r="X7765" s="384">
        <v>433766.17447233223</v>
      </c>
      <c r="Y7765" s="386">
        <v>3289.4999999999945</v>
      </c>
      <c r="Z7765" s="367"/>
      <c r="AA7765" s="367"/>
      <c r="AB7765" s="367"/>
      <c r="AC7765" s="367"/>
      <c r="AD7765" s="367"/>
      <c r="AE7765" s="367"/>
      <c r="AF7765" s="367"/>
      <c r="AG7765" s="367"/>
      <c r="AH7765" s="367"/>
      <c r="AI7765" s="367"/>
      <c r="AJ7765" s="367"/>
      <c r="AK7765" s="367"/>
      <c r="AL7765" s="367"/>
      <c r="AM7765" s="367"/>
      <c r="AN7765" s="367"/>
      <c r="AO7765" s="367"/>
      <c r="AP7765" s="367"/>
      <c r="AQ7765" s="367"/>
      <c r="AR7765" s="367"/>
      <c r="AS7765" s="367"/>
      <c r="AT7765" s="367"/>
    </row>
    <row r="7766" spans="2:46" ht="13.8">
      <c r="B7766" s="26">
        <v>122.00000000000128</v>
      </c>
      <c r="C7766" s="363">
        <v>2759.7080205953439</v>
      </c>
      <c r="D7766" s="367">
        <v>3294.0000000000346</v>
      </c>
      <c r="E7766" s="367">
        <v>34046.511627907181</v>
      </c>
      <c r="F7766" s="367">
        <v>-1618764.2807686662</v>
      </c>
      <c r="G7766" s="367">
        <v>3294.00000000002</v>
      </c>
      <c r="H7766" s="367">
        <v>183000</v>
      </c>
      <c r="I7766" s="384">
        <v>-19331573.461885445</v>
      </c>
      <c r="J7766" s="367">
        <v>3294</v>
      </c>
      <c r="K7766" s="367">
        <v>44363.636363636753</v>
      </c>
      <c r="L7766" s="384">
        <v>-758910.29085671727</v>
      </c>
      <c r="M7766" s="367">
        <v>3294.0000000000296</v>
      </c>
      <c r="N7766" s="367">
        <v>732</v>
      </c>
      <c r="O7766" s="384">
        <v>-18298.226022111539</v>
      </c>
      <c r="P7766" s="367">
        <v>47.762999999999998</v>
      </c>
      <c r="Q7766" s="367">
        <v>732</v>
      </c>
      <c r="R7766" s="384">
        <v>-3099.9472187062161</v>
      </c>
      <c r="S7766" s="367">
        <v>46.116</v>
      </c>
      <c r="T7766" s="367">
        <v>25241.379310344608</v>
      </c>
      <c r="U7766" s="384">
        <v>-892381.42306126095</v>
      </c>
      <c r="V7766" s="367">
        <v>3293.9999999999714</v>
      </c>
      <c r="W7766" s="367">
        <v>1219999.9999999981</v>
      </c>
      <c r="X7766" s="384">
        <v>434291.93045965955</v>
      </c>
      <c r="Y7766" s="386">
        <v>3293.999999999995</v>
      </c>
      <c r="Z7766" s="367"/>
      <c r="AA7766" s="367"/>
      <c r="AB7766" s="367"/>
      <c r="AC7766" s="367"/>
      <c r="AD7766" s="367"/>
      <c r="AE7766" s="367"/>
      <c r="AF7766" s="367"/>
      <c r="AG7766" s="367"/>
      <c r="AH7766" s="367"/>
      <c r="AI7766" s="367"/>
      <c r="AJ7766" s="367"/>
      <c r="AK7766" s="367"/>
      <c r="AL7766" s="367"/>
      <c r="AM7766" s="367"/>
      <c r="AN7766" s="367"/>
      <c r="AO7766" s="367"/>
      <c r="AP7766" s="367"/>
      <c r="AQ7766" s="367"/>
      <c r="AR7766" s="367"/>
      <c r="AS7766" s="367"/>
      <c r="AT7766" s="367"/>
    </row>
    <row r="7767" spans="2:46" ht="13.8">
      <c r="B7767" s="26">
        <v>122.16666666666795</v>
      </c>
      <c r="C7767" s="363">
        <v>2763.4668505398181</v>
      </c>
      <c r="D7767" s="367">
        <v>3298.500000000035</v>
      </c>
      <c r="E7767" s="367">
        <v>34093.023255814158</v>
      </c>
      <c r="F7767" s="367">
        <v>-1623322.8629391172</v>
      </c>
      <c r="G7767" s="367">
        <v>3298.50000000002</v>
      </c>
      <c r="H7767" s="367">
        <v>183250</v>
      </c>
      <c r="I7767" s="384">
        <v>-19385615.433029462</v>
      </c>
      <c r="J7767" s="367">
        <v>3298.5</v>
      </c>
      <c r="K7767" s="367">
        <v>44424.242424242817</v>
      </c>
      <c r="L7767" s="384">
        <v>-761743.69284141681</v>
      </c>
      <c r="M7767" s="367">
        <v>3298.5000000000296</v>
      </c>
      <c r="N7767" s="367">
        <v>733</v>
      </c>
      <c r="O7767" s="384">
        <v>-18352.306407210341</v>
      </c>
      <c r="P7767" s="367">
        <v>47.828250000000004</v>
      </c>
      <c r="Q7767" s="367">
        <v>733</v>
      </c>
      <c r="R7767" s="384">
        <v>-3117.9079256046757</v>
      </c>
      <c r="S7767" s="367">
        <v>46.179000000000002</v>
      </c>
      <c r="T7767" s="367">
        <v>25275.862068965296</v>
      </c>
      <c r="U7767" s="384">
        <v>-895421.72757059557</v>
      </c>
      <c r="V7767" s="367">
        <v>3298.4999999999709</v>
      </c>
      <c r="W7767" s="367">
        <v>1221666.6666666649</v>
      </c>
      <c r="X7767" s="384">
        <v>434817.50166176219</v>
      </c>
      <c r="Y7767" s="386">
        <v>3298.499999999995</v>
      </c>
      <c r="Z7767" s="367"/>
      <c r="AA7767" s="367"/>
      <c r="AB7767" s="367"/>
      <c r="AC7767" s="367"/>
      <c r="AD7767" s="367"/>
      <c r="AE7767" s="367"/>
      <c r="AF7767" s="367"/>
      <c r="AG7767" s="367"/>
      <c r="AH7767" s="367"/>
      <c r="AI7767" s="367"/>
      <c r="AJ7767" s="367"/>
      <c r="AK7767" s="367"/>
      <c r="AL7767" s="367"/>
      <c r="AM7767" s="367"/>
      <c r="AN7767" s="367"/>
      <c r="AO7767" s="367"/>
      <c r="AP7767" s="367"/>
      <c r="AQ7767" s="367"/>
      <c r="AR7767" s="367"/>
      <c r="AS7767" s="367"/>
      <c r="AT7767" s="367"/>
    </row>
    <row r="7768" spans="2:46" ht="13.8">
      <c r="B7768" s="26">
        <v>122.33333333333462</v>
      </c>
      <c r="C7768" s="363">
        <v>2767.2256497531052</v>
      </c>
      <c r="D7768" s="367">
        <v>3303.000000000035</v>
      </c>
      <c r="E7768" s="367">
        <v>34139.534883721135</v>
      </c>
      <c r="F7768" s="367">
        <v>-1627887.8493539274</v>
      </c>
      <c r="G7768" s="367">
        <v>3303.00000000002</v>
      </c>
      <c r="H7768" s="367">
        <v>183500</v>
      </c>
      <c r="I7768" s="384">
        <v>-19439732.800402075</v>
      </c>
      <c r="J7768" s="367">
        <v>3303</v>
      </c>
      <c r="K7768" s="367">
        <v>44484.848484848881</v>
      </c>
      <c r="L7768" s="384">
        <v>-764581.99697971053</v>
      </c>
      <c r="M7768" s="367">
        <v>3303.0000000000296</v>
      </c>
      <c r="N7768" s="367">
        <v>734</v>
      </c>
      <c r="O7768" s="384">
        <v>-18406.466145129227</v>
      </c>
      <c r="P7768" s="367">
        <v>47.893499999999996</v>
      </c>
      <c r="Q7768" s="367">
        <v>734</v>
      </c>
      <c r="R7768" s="384">
        <v>-3135.9060835435889</v>
      </c>
      <c r="S7768" s="367">
        <v>46.242000000000004</v>
      </c>
      <c r="T7768" s="367">
        <v>25310.344827585985</v>
      </c>
      <c r="U7768" s="384">
        <v>-898467.00125920633</v>
      </c>
      <c r="V7768" s="367">
        <v>3302.9999999999709</v>
      </c>
      <c r="W7768" s="367">
        <v>1223333.3333333316</v>
      </c>
      <c r="X7768" s="384">
        <v>435342.88807864004</v>
      </c>
      <c r="Y7768" s="386">
        <v>3302.9999999999955</v>
      </c>
      <c r="Z7768" s="367"/>
      <c r="AA7768" s="367"/>
      <c r="AB7768" s="367"/>
      <c r="AC7768" s="367"/>
      <c r="AD7768" s="367"/>
      <c r="AE7768" s="367"/>
      <c r="AF7768" s="367"/>
      <c r="AG7768" s="367"/>
      <c r="AH7768" s="367"/>
      <c r="AI7768" s="367"/>
      <c r="AJ7768" s="367"/>
      <c r="AK7768" s="367"/>
      <c r="AL7768" s="367"/>
      <c r="AM7768" s="367"/>
      <c r="AN7768" s="367"/>
      <c r="AO7768" s="367"/>
      <c r="AP7768" s="367"/>
      <c r="AQ7768" s="367"/>
      <c r="AR7768" s="367"/>
      <c r="AS7768" s="367"/>
      <c r="AT7768" s="367"/>
    </row>
    <row r="7769" spans="2:46" ht="13.8">
      <c r="B7769" s="26">
        <v>122.50000000000129</v>
      </c>
      <c r="C7769" s="363">
        <v>2770.9844182352058</v>
      </c>
      <c r="D7769" s="367">
        <v>3307.500000000035</v>
      </c>
      <c r="E7769" s="367">
        <v>34186.046511628112</v>
      </c>
      <c r="F7769" s="367">
        <v>-1632459.2400130958</v>
      </c>
      <c r="G7769" s="367">
        <v>3307.50000000002</v>
      </c>
      <c r="H7769" s="367">
        <v>183750</v>
      </c>
      <c r="I7769" s="384">
        <v>-19493925.564003285</v>
      </c>
      <c r="J7769" s="367">
        <v>3307.5</v>
      </c>
      <c r="K7769" s="367">
        <v>44545.454545454944</v>
      </c>
      <c r="L7769" s="384">
        <v>-767425.20327159902</v>
      </c>
      <c r="M7769" s="367">
        <v>3307.50000000003</v>
      </c>
      <c r="N7769" s="367">
        <v>735</v>
      </c>
      <c r="O7769" s="384">
        <v>-18460.705235868216</v>
      </c>
      <c r="P7769" s="367">
        <v>47.958750000000002</v>
      </c>
      <c r="Q7769" s="367">
        <v>735</v>
      </c>
      <c r="R7769" s="384">
        <v>-3153.9416925229548</v>
      </c>
      <c r="S7769" s="367">
        <v>46.305</v>
      </c>
      <c r="T7769" s="367">
        <v>25344.827586206673</v>
      </c>
      <c r="U7769" s="384">
        <v>-901517.244127093</v>
      </c>
      <c r="V7769" s="367">
        <v>3307.4999999999709</v>
      </c>
      <c r="W7769" s="367">
        <v>1224999.9999999984</v>
      </c>
      <c r="X7769" s="384">
        <v>435868.08971029322</v>
      </c>
      <c r="Y7769" s="386">
        <v>3307.4999999999955</v>
      </c>
      <c r="Z7769" s="367"/>
      <c r="AA7769" s="367"/>
      <c r="AB7769" s="367"/>
      <c r="AC7769" s="367"/>
      <c r="AD7769" s="367"/>
      <c r="AE7769" s="367"/>
      <c r="AF7769" s="367"/>
      <c r="AG7769" s="367"/>
      <c r="AH7769" s="367"/>
      <c r="AI7769" s="367"/>
      <c r="AJ7769" s="367"/>
      <c r="AK7769" s="367"/>
      <c r="AL7769" s="367"/>
      <c r="AM7769" s="367"/>
      <c r="AN7769" s="367"/>
      <c r="AO7769" s="367"/>
      <c r="AP7769" s="367"/>
      <c r="AQ7769" s="367"/>
      <c r="AR7769" s="367"/>
      <c r="AS7769" s="367"/>
      <c r="AT7769" s="367"/>
    </row>
    <row r="7770" spans="2:46" ht="13.8">
      <c r="B7770" s="26">
        <v>122.66666666666796</v>
      </c>
      <c r="C7770" s="363">
        <v>2774.7431559861207</v>
      </c>
      <c r="D7770" s="367">
        <v>3312.000000000035</v>
      </c>
      <c r="E7770" s="367">
        <v>34232.558139535089</v>
      </c>
      <c r="F7770" s="367">
        <v>-1637037.0349166226</v>
      </c>
      <c r="G7770" s="367">
        <v>3312.00000000002</v>
      </c>
      <c r="H7770" s="367">
        <v>184000</v>
      </c>
      <c r="I7770" s="384">
        <v>-19548193.723833084</v>
      </c>
      <c r="J7770" s="367">
        <v>3312</v>
      </c>
      <c r="K7770" s="367">
        <v>44606.060606061008</v>
      </c>
      <c r="L7770" s="384">
        <v>-770273.31171708112</v>
      </c>
      <c r="M7770" s="367">
        <v>3312.00000000003</v>
      </c>
      <c r="N7770" s="367">
        <v>736</v>
      </c>
      <c r="O7770" s="384">
        <v>-18515.023679427304</v>
      </c>
      <c r="P7770" s="367">
        <v>48.024000000000001</v>
      </c>
      <c r="Q7770" s="367">
        <v>736</v>
      </c>
      <c r="R7770" s="384">
        <v>-3172.0147525427765</v>
      </c>
      <c r="S7770" s="367">
        <v>46.368000000000002</v>
      </c>
      <c r="T7770" s="367">
        <v>25379.310344827361</v>
      </c>
      <c r="U7770" s="384">
        <v>-904572.45617425558</v>
      </c>
      <c r="V7770" s="367">
        <v>3311.9999999999704</v>
      </c>
      <c r="W7770" s="367">
        <v>1226666.6666666651</v>
      </c>
      <c r="X7770" s="384">
        <v>436393.10655672161</v>
      </c>
      <c r="Y7770" s="386">
        <v>3311.9999999999955</v>
      </c>
      <c r="Z7770" s="367"/>
      <c r="AA7770" s="367"/>
      <c r="AB7770" s="367"/>
      <c r="AC7770" s="367"/>
      <c r="AD7770" s="367"/>
      <c r="AE7770" s="367"/>
      <c r="AF7770" s="367"/>
      <c r="AG7770" s="367"/>
      <c r="AH7770" s="367"/>
      <c r="AI7770" s="367"/>
      <c r="AJ7770" s="367"/>
      <c r="AK7770" s="367"/>
      <c r="AL7770" s="367"/>
      <c r="AM7770" s="367"/>
      <c r="AN7770" s="367"/>
      <c r="AO7770" s="367"/>
      <c r="AP7770" s="367"/>
      <c r="AQ7770" s="367"/>
      <c r="AR7770" s="367"/>
      <c r="AS7770" s="367"/>
      <c r="AT7770" s="367"/>
    </row>
    <row r="7771" spans="2:46" ht="13.8">
      <c r="B7771" s="26">
        <v>122.83333333333464</v>
      </c>
      <c r="C7771" s="363">
        <v>2778.5018630058489</v>
      </c>
      <c r="D7771" s="367">
        <v>3316.5000000000355</v>
      </c>
      <c r="E7771" s="367">
        <v>34279.069767442066</v>
      </c>
      <c r="F7771" s="367">
        <v>-1641621.234064508</v>
      </c>
      <c r="G7771" s="367">
        <v>3316.50000000002</v>
      </c>
      <c r="H7771" s="367">
        <v>184250</v>
      </c>
      <c r="I7771" s="384">
        <v>-19602537.279891491</v>
      </c>
      <c r="J7771" s="367">
        <v>3316.5</v>
      </c>
      <c r="K7771" s="367">
        <v>44666.666666667072</v>
      </c>
      <c r="L7771" s="384">
        <v>-773126.32231615775</v>
      </c>
      <c r="M7771" s="367">
        <v>3316.5000000000305</v>
      </c>
      <c r="N7771" s="367">
        <v>737</v>
      </c>
      <c r="O7771" s="384">
        <v>-18569.421475806485</v>
      </c>
      <c r="P7771" s="367">
        <v>48.08925</v>
      </c>
      <c r="Q7771" s="367">
        <v>737</v>
      </c>
      <c r="R7771" s="384">
        <v>-3190.1252636030499</v>
      </c>
      <c r="S7771" s="367">
        <v>46.430999999999997</v>
      </c>
      <c r="T7771" s="367">
        <v>25413.79310344805</v>
      </c>
      <c r="U7771" s="384">
        <v>-907632.63740069408</v>
      </c>
      <c r="V7771" s="367">
        <v>3316.4999999999704</v>
      </c>
      <c r="W7771" s="367">
        <v>1228333.3333333319</v>
      </c>
      <c r="X7771" s="384">
        <v>436917.93861792533</v>
      </c>
      <c r="Y7771" s="386">
        <v>3316.4999999999959</v>
      </c>
      <c r="Z7771" s="367"/>
      <c r="AA7771" s="367"/>
      <c r="AB7771" s="367"/>
      <c r="AC7771" s="367"/>
      <c r="AD7771" s="367"/>
      <c r="AE7771" s="367"/>
      <c r="AF7771" s="367"/>
      <c r="AG7771" s="367"/>
      <c r="AH7771" s="367"/>
      <c r="AI7771" s="367"/>
      <c r="AJ7771" s="367"/>
      <c r="AK7771" s="367"/>
      <c r="AL7771" s="367"/>
      <c r="AM7771" s="367"/>
      <c r="AN7771" s="367"/>
      <c r="AO7771" s="367"/>
      <c r="AP7771" s="367"/>
      <c r="AQ7771" s="367"/>
      <c r="AR7771" s="367"/>
      <c r="AS7771" s="367"/>
      <c r="AT7771" s="367"/>
    </row>
    <row r="7772" spans="2:46" ht="13.8">
      <c r="B7772" s="26">
        <v>123.00000000000131</v>
      </c>
      <c r="C7772" s="363">
        <v>2782.2605392943901</v>
      </c>
      <c r="D7772" s="367">
        <v>3321.0000000000355</v>
      </c>
      <c r="E7772" s="367">
        <v>34325.581395349043</v>
      </c>
      <c r="F7772" s="367">
        <v>-1646211.8374567516</v>
      </c>
      <c r="G7772" s="367">
        <v>3321.00000000002</v>
      </c>
      <c r="H7772" s="367">
        <v>184500</v>
      </c>
      <c r="I7772" s="384">
        <v>-19656956.232178491</v>
      </c>
      <c r="J7772" s="367">
        <v>3321</v>
      </c>
      <c r="K7772" s="367">
        <v>44727.272727273135</v>
      </c>
      <c r="L7772" s="384">
        <v>-775984.23506882857</v>
      </c>
      <c r="M7772" s="367">
        <v>3321.0000000000305</v>
      </c>
      <c r="N7772" s="367">
        <v>738</v>
      </c>
      <c r="O7772" s="384">
        <v>-18623.898625005764</v>
      </c>
      <c r="P7772" s="367">
        <v>48.154499999999999</v>
      </c>
      <c r="Q7772" s="367">
        <v>738</v>
      </c>
      <c r="R7772" s="384">
        <v>-3208.273225703781</v>
      </c>
      <c r="S7772" s="367">
        <v>46.494</v>
      </c>
      <c r="T7772" s="367">
        <v>25448.275862068738</v>
      </c>
      <c r="U7772" s="384">
        <v>-910697.78780640848</v>
      </c>
      <c r="V7772" s="367">
        <v>3320.9999999999704</v>
      </c>
      <c r="W7772" s="367">
        <v>1229999.9999999986</v>
      </c>
      <c r="X7772" s="384">
        <v>437442.58589390427</v>
      </c>
      <c r="Y7772" s="386">
        <v>3320.9999999999959</v>
      </c>
      <c r="Z7772" s="367"/>
      <c r="AA7772" s="367"/>
      <c r="AB7772" s="367"/>
      <c r="AC7772" s="367"/>
      <c r="AD7772" s="367"/>
      <c r="AE7772" s="367"/>
      <c r="AF7772" s="367"/>
      <c r="AG7772" s="367"/>
      <c r="AH7772" s="367"/>
      <c r="AI7772" s="367"/>
      <c r="AJ7772" s="367"/>
      <c r="AK7772" s="367"/>
      <c r="AL7772" s="367"/>
      <c r="AM7772" s="367"/>
      <c r="AN7772" s="367"/>
      <c r="AO7772" s="367"/>
      <c r="AP7772" s="367"/>
      <c r="AQ7772" s="367"/>
      <c r="AR7772" s="367"/>
      <c r="AS7772" s="367"/>
      <c r="AT7772" s="367"/>
    </row>
    <row r="7773" spans="2:46" ht="13.8">
      <c r="B7773" s="26">
        <v>123.16666666666798</v>
      </c>
      <c r="C7773" s="363">
        <v>2786.0191848517452</v>
      </c>
      <c r="D7773" s="367">
        <v>3325.5000000000355</v>
      </c>
      <c r="E7773" s="367">
        <v>34372.09302325602</v>
      </c>
      <c r="F7773" s="367">
        <v>-1650808.8450933539</v>
      </c>
      <c r="G7773" s="367">
        <v>3325.50000000002</v>
      </c>
      <c r="H7773" s="367">
        <v>184750</v>
      </c>
      <c r="I7773" s="384">
        <v>-19711450.580694091</v>
      </c>
      <c r="J7773" s="367">
        <v>3325.5</v>
      </c>
      <c r="K7773" s="367">
        <v>44787.878787879199</v>
      </c>
      <c r="L7773" s="384">
        <v>-778847.04997509357</v>
      </c>
      <c r="M7773" s="367">
        <v>3325.5000000000309</v>
      </c>
      <c r="N7773" s="367">
        <v>739</v>
      </c>
      <c r="O7773" s="384">
        <v>-18678.455127025147</v>
      </c>
      <c r="P7773" s="367">
        <v>48.219749999999998</v>
      </c>
      <c r="Q7773" s="367">
        <v>739</v>
      </c>
      <c r="R7773" s="384">
        <v>-3226.4586388449629</v>
      </c>
      <c r="S7773" s="367">
        <v>46.556999999999995</v>
      </c>
      <c r="T7773" s="367">
        <v>25482.758620689427</v>
      </c>
      <c r="U7773" s="384">
        <v>-913767.90739139833</v>
      </c>
      <c r="V7773" s="367">
        <v>3325.49999999997</v>
      </c>
      <c r="W7773" s="367">
        <v>1231666.6666666653</v>
      </c>
      <c r="X7773" s="384">
        <v>437967.04838465853</v>
      </c>
      <c r="Y7773" s="386">
        <v>3325.4999999999964</v>
      </c>
      <c r="Z7773" s="367"/>
      <c r="AA7773" s="367"/>
      <c r="AB7773" s="367"/>
      <c r="AC7773" s="367"/>
      <c r="AD7773" s="367"/>
      <c r="AE7773" s="367"/>
      <c r="AF7773" s="367"/>
      <c r="AG7773" s="367"/>
      <c r="AH7773" s="367"/>
      <c r="AI7773" s="367"/>
      <c r="AJ7773" s="367"/>
      <c r="AK7773" s="367"/>
      <c r="AL7773" s="367"/>
      <c r="AM7773" s="367"/>
      <c r="AN7773" s="367"/>
      <c r="AO7773" s="367"/>
      <c r="AP7773" s="367"/>
      <c r="AQ7773" s="367"/>
      <c r="AR7773" s="367"/>
      <c r="AS7773" s="367"/>
      <c r="AT7773" s="367"/>
    </row>
    <row r="7774" spans="2:46" ht="13.8">
      <c r="B7774" s="26">
        <v>123.33333333333465</v>
      </c>
      <c r="C7774" s="363">
        <v>2789.7777996779137</v>
      </c>
      <c r="D7774" s="367">
        <v>3330.0000000000355</v>
      </c>
      <c r="E7774" s="367">
        <v>34418.604651162997</v>
      </c>
      <c r="F7774" s="367">
        <v>-1655412.2569743148</v>
      </c>
      <c r="G7774" s="367">
        <v>3330.00000000002</v>
      </c>
      <c r="H7774" s="367">
        <v>185000</v>
      </c>
      <c r="I7774" s="384">
        <v>-19766020.32543828</v>
      </c>
      <c r="J7774" s="367">
        <v>3330</v>
      </c>
      <c r="K7774" s="367">
        <v>44848.484848485263</v>
      </c>
      <c r="L7774" s="384">
        <v>-781714.76703495265</v>
      </c>
      <c r="M7774" s="367">
        <v>3330.0000000000309</v>
      </c>
      <c r="N7774" s="367">
        <v>740</v>
      </c>
      <c r="O7774" s="384">
        <v>-18733.090981864621</v>
      </c>
      <c r="P7774" s="367">
        <v>48.284999999999997</v>
      </c>
      <c r="Q7774" s="367">
        <v>740</v>
      </c>
      <c r="R7774" s="384">
        <v>-3244.6815030266011</v>
      </c>
      <c r="S7774" s="367">
        <v>46.62</v>
      </c>
      <c r="T7774" s="367">
        <v>25517.241379310115</v>
      </c>
      <c r="U7774" s="384">
        <v>-916842.99615566444</v>
      </c>
      <c r="V7774" s="367">
        <v>3329.99999999997</v>
      </c>
      <c r="W7774" s="367">
        <v>1233333.3333333321</v>
      </c>
      <c r="X7774" s="384">
        <v>438491.32609018806</v>
      </c>
      <c r="Y7774" s="386">
        <v>3329.9999999999964</v>
      </c>
      <c r="Z7774" s="367"/>
      <c r="AA7774" s="367"/>
      <c r="AB7774" s="367"/>
      <c r="AC7774" s="367"/>
      <c r="AD7774" s="367"/>
      <c r="AE7774" s="367"/>
      <c r="AF7774" s="367"/>
      <c r="AG7774" s="367"/>
      <c r="AH7774" s="367"/>
      <c r="AI7774" s="367"/>
      <c r="AJ7774" s="367"/>
      <c r="AK7774" s="367"/>
      <c r="AL7774" s="367"/>
      <c r="AM7774" s="367"/>
      <c r="AN7774" s="367"/>
      <c r="AO7774" s="367"/>
      <c r="AP7774" s="367"/>
      <c r="AQ7774" s="367"/>
      <c r="AR7774" s="367"/>
      <c r="AS7774" s="367"/>
      <c r="AT7774" s="367"/>
    </row>
    <row r="7775" spans="2:46" ht="13.8">
      <c r="B7775" s="26">
        <v>123.50000000000132</v>
      </c>
      <c r="C7775" s="363">
        <v>2793.536383772896</v>
      </c>
      <c r="D7775" s="367">
        <v>3334.5000000000359</v>
      </c>
      <c r="E7775" s="367">
        <v>34465.116279069975</v>
      </c>
      <c r="F7775" s="367">
        <v>-1660022.0730996339</v>
      </c>
      <c r="G7775" s="367">
        <v>3334.50000000002</v>
      </c>
      <c r="H7775" s="367">
        <v>185250</v>
      </c>
      <c r="I7775" s="384">
        <v>-19820665.466411069</v>
      </c>
      <c r="J7775" s="367">
        <v>3334.5</v>
      </c>
      <c r="K7775" s="367">
        <v>44909.090909091326</v>
      </c>
      <c r="L7775" s="384">
        <v>-784587.38624840602</v>
      </c>
      <c r="M7775" s="367">
        <v>3334.5000000000314</v>
      </c>
      <c r="N7775" s="367">
        <v>741</v>
      </c>
      <c r="O7775" s="384">
        <v>-18787.806189524199</v>
      </c>
      <c r="P7775" s="367">
        <v>48.350250000000003</v>
      </c>
      <c r="Q7775" s="367">
        <v>741</v>
      </c>
      <c r="R7775" s="384">
        <v>-3262.9418182486943</v>
      </c>
      <c r="S7775" s="367">
        <v>46.683</v>
      </c>
      <c r="T7775" s="367">
        <v>25551.724137930803</v>
      </c>
      <c r="U7775" s="384">
        <v>-919923.05409920635</v>
      </c>
      <c r="V7775" s="367">
        <v>3334.49999999997</v>
      </c>
      <c r="W7775" s="367">
        <v>1234999.9999999988</v>
      </c>
      <c r="X7775" s="384">
        <v>439015.4190104928</v>
      </c>
      <c r="Y7775" s="386">
        <v>3334.4999999999964</v>
      </c>
      <c r="Z7775" s="367"/>
      <c r="AA7775" s="367"/>
      <c r="AB7775" s="367"/>
      <c r="AC7775" s="367"/>
      <c r="AD7775" s="367"/>
      <c r="AE7775" s="367"/>
      <c r="AF7775" s="367"/>
      <c r="AG7775" s="367"/>
      <c r="AH7775" s="367"/>
      <c r="AI7775" s="367"/>
      <c r="AJ7775" s="367"/>
      <c r="AK7775" s="367"/>
      <c r="AL7775" s="367"/>
      <c r="AM7775" s="367"/>
      <c r="AN7775" s="367"/>
      <c r="AO7775" s="367"/>
      <c r="AP7775" s="367"/>
      <c r="AQ7775" s="367"/>
      <c r="AR7775" s="367"/>
      <c r="AS7775" s="367"/>
      <c r="AT7775" s="367"/>
    </row>
    <row r="7776" spans="2:46" ht="13.8">
      <c r="B7776" s="26">
        <v>123.66666666666799</v>
      </c>
      <c r="C7776" s="363">
        <v>2797.2949371366917</v>
      </c>
      <c r="D7776" s="367">
        <v>3339.0000000000359</v>
      </c>
      <c r="E7776" s="367">
        <v>34511.627906976952</v>
      </c>
      <c r="F7776" s="367">
        <v>-1664638.2934693117</v>
      </c>
      <c r="G7776" s="367">
        <v>3339.00000000002</v>
      </c>
      <c r="H7776" s="367">
        <v>185500</v>
      </c>
      <c r="I7776" s="384">
        <v>-19875386.003612459</v>
      </c>
      <c r="J7776" s="367">
        <v>3339</v>
      </c>
      <c r="K7776" s="367">
        <v>44969.69696969739</v>
      </c>
      <c r="L7776" s="384">
        <v>-787464.90761545347</v>
      </c>
      <c r="M7776" s="367">
        <v>3339.0000000000314</v>
      </c>
      <c r="N7776" s="367">
        <v>742</v>
      </c>
      <c r="O7776" s="384">
        <v>-18842.600750003869</v>
      </c>
      <c r="P7776" s="367">
        <v>48.415499999999994</v>
      </c>
      <c r="Q7776" s="367">
        <v>742</v>
      </c>
      <c r="R7776" s="384">
        <v>-3281.2395845112387</v>
      </c>
      <c r="S7776" s="367">
        <v>46.745999999999995</v>
      </c>
      <c r="T7776" s="367">
        <v>25586.206896551492</v>
      </c>
      <c r="U7776" s="384">
        <v>-923008.08122202416</v>
      </c>
      <c r="V7776" s="367">
        <v>3338.9999999999695</v>
      </c>
      <c r="W7776" s="367">
        <v>1236666.6666666656</v>
      </c>
      <c r="X7776" s="384">
        <v>439539.32714557281</v>
      </c>
      <c r="Y7776" s="386">
        <v>3338.9999999999968</v>
      </c>
      <c r="Z7776" s="367"/>
      <c r="AA7776" s="367"/>
      <c r="AB7776" s="367"/>
      <c r="AC7776" s="367"/>
      <c r="AD7776" s="367"/>
      <c r="AE7776" s="367"/>
      <c r="AF7776" s="367"/>
      <c r="AG7776" s="367"/>
      <c r="AH7776" s="367"/>
      <c r="AI7776" s="367"/>
      <c r="AJ7776" s="367"/>
      <c r="AK7776" s="367"/>
      <c r="AL7776" s="367"/>
      <c r="AM7776" s="367"/>
      <c r="AN7776" s="367"/>
      <c r="AO7776" s="367"/>
      <c r="AP7776" s="367"/>
      <c r="AQ7776" s="367"/>
      <c r="AR7776" s="367"/>
      <c r="AS7776" s="367"/>
      <c r="AT7776" s="367"/>
    </row>
    <row r="7777" spans="2:46" ht="13.8">
      <c r="B7777" s="26">
        <v>123.83333333333466</v>
      </c>
      <c r="C7777" s="363">
        <v>2801.0534597693008</v>
      </c>
      <c r="D7777" s="367">
        <v>3343.5000000000359</v>
      </c>
      <c r="E7777" s="367">
        <v>34558.139534883929</v>
      </c>
      <c r="F7777" s="367">
        <v>-1669260.9180833483</v>
      </c>
      <c r="G7777" s="367">
        <v>3343.5000000000205</v>
      </c>
      <c r="H7777" s="367">
        <v>185750</v>
      </c>
      <c r="I7777" s="384">
        <v>-19930181.937042445</v>
      </c>
      <c r="J7777" s="367">
        <v>3343.5</v>
      </c>
      <c r="K7777" s="367">
        <v>45030.303030303454</v>
      </c>
      <c r="L7777" s="384">
        <v>-790347.33113609534</v>
      </c>
      <c r="M7777" s="367">
        <v>3343.5000000000318</v>
      </c>
      <c r="N7777" s="367">
        <v>743</v>
      </c>
      <c r="O7777" s="384">
        <v>-18897.474663303641</v>
      </c>
      <c r="P7777" s="367">
        <v>48.48075</v>
      </c>
      <c r="Q7777" s="367">
        <v>743</v>
      </c>
      <c r="R7777" s="384">
        <v>-3299.5748018142403</v>
      </c>
      <c r="S7777" s="367">
        <v>46.808999999999997</v>
      </c>
      <c r="T7777" s="367">
        <v>25620.68965517218</v>
      </c>
      <c r="U7777" s="384">
        <v>-926098.07752411801</v>
      </c>
      <c r="V7777" s="367">
        <v>3343.4999999999695</v>
      </c>
      <c r="W7777" s="367">
        <v>1238333.3333333323</v>
      </c>
      <c r="X7777" s="384">
        <v>440063.05049542809</v>
      </c>
      <c r="Y7777" s="386">
        <v>3343.4999999999968</v>
      </c>
      <c r="Z7777" s="367"/>
      <c r="AA7777" s="367"/>
      <c r="AB7777" s="367"/>
      <c r="AC7777" s="367"/>
      <c r="AD7777" s="367"/>
      <c r="AE7777" s="367"/>
      <c r="AF7777" s="367"/>
      <c r="AG7777" s="367"/>
      <c r="AH7777" s="367"/>
      <c r="AI7777" s="367"/>
      <c r="AJ7777" s="367"/>
      <c r="AK7777" s="367"/>
      <c r="AL7777" s="367"/>
      <c r="AM7777" s="367"/>
      <c r="AN7777" s="367"/>
      <c r="AO7777" s="367"/>
      <c r="AP7777" s="367"/>
      <c r="AQ7777" s="367"/>
      <c r="AR7777" s="367"/>
      <c r="AS7777" s="367"/>
      <c r="AT7777" s="367"/>
    </row>
    <row r="7778" spans="2:46" ht="13.8">
      <c r="B7778" s="26">
        <v>124.00000000000134</v>
      </c>
      <c r="C7778" s="363">
        <v>2804.8119516707234</v>
      </c>
      <c r="D7778" s="367">
        <v>3348.0000000000359</v>
      </c>
      <c r="E7778" s="367">
        <v>34604.651162790906</v>
      </c>
      <c r="F7778" s="367">
        <v>-1673889.9469417431</v>
      </c>
      <c r="G7778" s="367">
        <v>3348.0000000000205</v>
      </c>
      <c r="H7778" s="367">
        <v>186000</v>
      </c>
      <c r="I7778" s="384">
        <v>-19985053.266701028</v>
      </c>
      <c r="J7778" s="367">
        <v>3348</v>
      </c>
      <c r="K7778" s="367">
        <v>45090.909090909518</v>
      </c>
      <c r="L7778" s="384">
        <v>-793234.65681033116</v>
      </c>
      <c r="M7778" s="367">
        <v>3348.0000000000318</v>
      </c>
      <c r="N7778" s="367">
        <v>744</v>
      </c>
      <c r="O7778" s="384">
        <v>-18952.427929423517</v>
      </c>
      <c r="P7778" s="367">
        <v>48.546000000000006</v>
      </c>
      <c r="Q7778" s="367">
        <v>744</v>
      </c>
      <c r="R7778" s="384">
        <v>-3317.9474701576951</v>
      </c>
      <c r="S7778" s="367">
        <v>46.872</v>
      </c>
      <c r="T7778" s="367">
        <v>25655.172413792869</v>
      </c>
      <c r="U7778" s="384">
        <v>-929193.04300548765</v>
      </c>
      <c r="V7778" s="367">
        <v>3347.9999999999695</v>
      </c>
      <c r="W7778" s="367">
        <v>1239999.9999999991</v>
      </c>
      <c r="X7778" s="384">
        <v>440586.58906005876</v>
      </c>
      <c r="Y7778" s="386">
        <v>3347.9999999999973</v>
      </c>
      <c r="Z7778" s="367"/>
      <c r="AA7778" s="367"/>
      <c r="AB7778" s="367"/>
      <c r="AC7778" s="367"/>
      <c r="AD7778" s="367"/>
      <c r="AE7778" s="367"/>
      <c r="AF7778" s="367"/>
      <c r="AG7778" s="367"/>
      <c r="AH7778" s="367"/>
      <c r="AI7778" s="367"/>
      <c r="AJ7778" s="367"/>
      <c r="AK7778" s="367"/>
      <c r="AL7778" s="367"/>
      <c r="AM7778" s="367"/>
      <c r="AN7778" s="367"/>
      <c r="AO7778" s="367"/>
      <c r="AP7778" s="367"/>
      <c r="AQ7778" s="367"/>
      <c r="AR7778" s="367"/>
      <c r="AS7778" s="367"/>
      <c r="AT7778" s="367"/>
    </row>
    <row r="7779" spans="2:46" ht="13.8">
      <c r="B7779" s="26">
        <v>124.16666666666801</v>
      </c>
      <c r="C7779" s="363">
        <v>2808.5704128409602</v>
      </c>
      <c r="D7779" s="367">
        <v>3352.5000000000364</v>
      </c>
      <c r="E7779" s="367">
        <v>34651.162790697883</v>
      </c>
      <c r="F7779" s="367">
        <v>-1678525.3800444959</v>
      </c>
      <c r="G7779" s="367">
        <v>3352.5000000000205</v>
      </c>
      <c r="H7779" s="367">
        <v>186250</v>
      </c>
      <c r="I7779" s="384">
        <v>-20039999.992588207</v>
      </c>
      <c r="J7779" s="367">
        <v>3352.5</v>
      </c>
      <c r="K7779" s="367">
        <v>45151.515151515581</v>
      </c>
      <c r="L7779" s="384">
        <v>-796126.88463816105</v>
      </c>
      <c r="M7779" s="367">
        <v>3352.5000000000318</v>
      </c>
      <c r="N7779" s="367">
        <v>745</v>
      </c>
      <c r="O7779" s="384">
        <v>-19007.46054836348</v>
      </c>
      <c r="P7779" s="367">
        <v>48.611249999999998</v>
      </c>
      <c r="Q7779" s="367">
        <v>745</v>
      </c>
      <c r="R7779" s="384">
        <v>-3336.3575895416047</v>
      </c>
      <c r="S7779" s="367">
        <v>46.935000000000002</v>
      </c>
      <c r="T7779" s="367">
        <v>25689.655172413557</v>
      </c>
      <c r="U7779" s="384">
        <v>-932292.9776661325</v>
      </c>
      <c r="V7779" s="367">
        <v>3352.4999999999691</v>
      </c>
      <c r="W7779" s="367">
        <v>1241666.6666666658</v>
      </c>
      <c r="X7779" s="384">
        <v>441109.94283946452</v>
      </c>
      <c r="Y7779" s="386">
        <v>3352.4999999999973</v>
      </c>
      <c r="Z7779" s="367"/>
      <c r="AA7779" s="367"/>
      <c r="AB7779" s="367"/>
      <c r="AC7779" s="367"/>
      <c r="AD7779" s="367"/>
      <c r="AE7779" s="367"/>
      <c r="AF7779" s="367"/>
      <c r="AG7779" s="367"/>
      <c r="AH7779" s="367"/>
      <c r="AI7779" s="367"/>
      <c r="AJ7779" s="367"/>
      <c r="AK7779" s="367"/>
      <c r="AL7779" s="367"/>
      <c r="AM7779" s="367"/>
      <c r="AN7779" s="367"/>
      <c r="AO7779" s="367"/>
      <c r="AP7779" s="367"/>
      <c r="AQ7779" s="367"/>
      <c r="AR7779" s="367"/>
      <c r="AS7779" s="367"/>
      <c r="AT7779" s="367"/>
    </row>
    <row r="7780" spans="2:46" ht="13.8">
      <c r="B7780" s="26">
        <v>124.33333333333468</v>
      </c>
      <c r="C7780" s="363">
        <v>2812.3288432800096</v>
      </c>
      <c r="D7780" s="367">
        <v>3357.0000000000364</v>
      </c>
      <c r="E7780" s="367">
        <v>34697.67441860486</v>
      </c>
      <c r="F7780" s="367">
        <v>-1683167.2173916074</v>
      </c>
      <c r="G7780" s="367">
        <v>3357.0000000000205</v>
      </c>
      <c r="H7780" s="367">
        <v>186500</v>
      </c>
      <c r="I7780" s="384">
        <v>-20095022.114703979</v>
      </c>
      <c r="J7780" s="367">
        <v>3357</v>
      </c>
      <c r="K7780" s="367">
        <v>45212.121212121645</v>
      </c>
      <c r="L7780" s="384">
        <v>-799024.01461958559</v>
      </c>
      <c r="M7780" s="367">
        <v>3357.0000000000323</v>
      </c>
      <c r="N7780" s="367">
        <v>746</v>
      </c>
      <c r="O7780" s="384">
        <v>-19062.572520123547</v>
      </c>
      <c r="P7780" s="367">
        <v>48.676500000000004</v>
      </c>
      <c r="Q7780" s="367">
        <v>746</v>
      </c>
      <c r="R7780" s="384">
        <v>-3354.8051599659666</v>
      </c>
      <c r="S7780" s="367">
        <v>46.997999999999998</v>
      </c>
      <c r="T7780" s="367">
        <v>25724.137931034245</v>
      </c>
      <c r="U7780" s="384">
        <v>-935397.88150605361</v>
      </c>
      <c r="V7780" s="367">
        <v>3356.9999999999691</v>
      </c>
      <c r="W7780" s="367">
        <v>1243333.3333333326</v>
      </c>
      <c r="X7780" s="384">
        <v>441633.11183364567</v>
      </c>
      <c r="Y7780" s="386">
        <v>3356.9999999999982</v>
      </c>
      <c r="Z7780" s="367"/>
      <c r="AA7780" s="367"/>
      <c r="AB7780" s="367"/>
      <c r="AC7780" s="367"/>
      <c r="AD7780" s="367"/>
      <c r="AE7780" s="367"/>
      <c r="AF7780" s="367"/>
      <c r="AG7780" s="367"/>
      <c r="AH7780" s="367"/>
      <c r="AI7780" s="367"/>
      <c r="AJ7780" s="367"/>
      <c r="AK7780" s="367"/>
      <c r="AL7780" s="367"/>
      <c r="AM7780" s="367"/>
      <c r="AN7780" s="367"/>
      <c r="AO7780" s="367"/>
      <c r="AP7780" s="367"/>
      <c r="AQ7780" s="367"/>
      <c r="AR7780" s="367"/>
      <c r="AS7780" s="367"/>
      <c r="AT7780" s="367"/>
    </row>
    <row r="7781" spans="2:46" ht="13.8">
      <c r="B7781" s="26">
        <v>124.50000000000135</v>
      </c>
      <c r="C7781" s="363">
        <v>2816.0872429878727</v>
      </c>
      <c r="D7781" s="367">
        <v>3361.5000000000364</v>
      </c>
      <c r="E7781" s="367">
        <v>34744.186046511837</v>
      </c>
      <c r="F7781" s="367">
        <v>-1687815.4589830777</v>
      </c>
      <c r="G7781" s="367">
        <v>3361.5000000000205</v>
      </c>
      <c r="H7781" s="367">
        <v>186750</v>
      </c>
      <c r="I7781" s="384">
        <v>-20150119.633048352</v>
      </c>
      <c r="J7781" s="367">
        <v>3361.5</v>
      </c>
      <c r="K7781" s="367">
        <v>45272.727272727709</v>
      </c>
      <c r="L7781" s="384">
        <v>-801926.04675460386</v>
      </c>
      <c r="M7781" s="367">
        <v>3361.5000000000323</v>
      </c>
      <c r="N7781" s="367">
        <v>747</v>
      </c>
      <c r="O7781" s="384">
        <v>-19117.763844703706</v>
      </c>
      <c r="P7781" s="367">
        <v>48.741750000000003</v>
      </c>
      <c r="Q7781" s="367">
        <v>747</v>
      </c>
      <c r="R7781" s="384">
        <v>-3373.2901814307843</v>
      </c>
      <c r="S7781" s="367">
        <v>47.061</v>
      </c>
      <c r="T7781" s="367">
        <v>25758.620689654934</v>
      </c>
      <c r="U7781" s="384">
        <v>-938507.75452525099</v>
      </c>
      <c r="V7781" s="367">
        <v>3361.4999999999691</v>
      </c>
      <c r="W7781" s="367">
        <v>1244999.9999999993</v>
      </c>
      <c r="X7781" s="384">
        <v>442156.09604260203</v>
      </c>
      <c r="Y7781" s="386">
        <v>3361.4999999999982</v>
      </c>
      <c r="Z7781" s="367"/>
      <c r="AA7781" s="367"/>
      <c r="AB7781" s="367"/>
      <c r="AC7781" s="367"/>
      <c r="AD7781" s="367"/>
      <c r="AE7781" s="367"/>
      <c r="AF7781" s="367"/>
      <c r="AG7781" s="367"/>
      <c r="AH7781" s="367"/>
      <c r="AI7781" s="367"/>
      <c r="AJ7781" s="367"/>
      <c r="AK7781" s="367"/>
      <c r="AL7781" s="367"/>
      <c r="AM7781" s="367"/>
      <c r="AN7781" s="367"/>
      <c r="AO7781" s="367"/>
      <c r="AP7781" s="367"/>
      <c r="AQ7781" s="367"/>
      <c r="AR7781" s="367"/>
      <c r="AS7781" s="367"/>
      <c r="AT7781" s="367"/>
    </row>
    <row r="7782" spans="2:46" ht="13.8">
      <c r="B7782" s="26">
        <v>124.66666666666802</v>
      </c>
      <c r="C7782" s="363">
        <v>2819.8456119645498</v>
      </c>
      <c r="D7782" s="367">
        <v>3366.0000000000364</v>
      </c>
      <c r="E7782" s="367">
        <v>34790.697674418814</v>
      </c>
      <c r="F7782" s="367">
        <v>-1692470.1048189059</v>
      </c>
      <c r="G7782" s="367">
        <v>3366.0000000000205</v>
      </c>
      <c r="H7782" s="367">
        <v>187000</v>
      </c>
      <c r="I7782" s="384">
        <v>-20205292.547621321</v>
      </c>
      <c r="J7782" s="367">
        <v>3366</v>
      </c>
      <c r="K7782" s="367">
        <v>45333.333333333772</v>
      </c>
      <c r="L7782" s="384">
        <v>-804832.98104321677</v>
      </c>
      <c r="M7782" s="367">
        <v>3366.0000000000327</v>
      </c>
      <c r="N7782" s="367">
        <v>748</v>
      </c>
      <c r="O7782" s="384">
        <v>-19173.034522103964</v>
      </c>
      <c r="P7782" s="367">
        <v>48.807000000000002</v>
      </c>
      <c r="Q7782" s="367">
        <v>748</v>
      </c>
      <c r="R7782" s="384">
        <v>-3391.812653936056</v>
      </c>
      <c r="S7782" s="367">
        <v>47.124000000000002</v>
      </c>
      <c r="T7782" s="367">
        <v>25793.103448275622</v>
      </c>
      <c r="U7782" s="384">
        <v>-941622.59672372392</v>
      </c>
      <c r="V7782" s="367">
        <v>3365.9999999999686</v>
      </c>
      <c r="W7782" s="367">
        <v>1246666.666666666</v>
      </c>
      <c r="X7782" s="384">
        <v>442678.89546633366</v>
      </c>
      <c r="Y7782" s="386">
        <v>3365.9999999999982</v>
      </c>
      <c r="Z7782" s="367"/>
      <c r="AA7782" s="367"/>
      <c r="AB7782" s="367"/>
      <c r="AC7782" s="367"/>
      <c r="AD7782" s="367"/>
      <c r="AE7782" s="367"/>
      <c r="AF7782" s="367"/>
      <c r="AG7782" s="367"/>
      <c r="AH7782" s="367"/>
      <c r="AI7782" s="367"/>
      <c r="AJ7782" s="367"/>
      <c r="AK7782" s="367"/>
      <c r="AL7782" s="367"/>
      <c r="AM7782" s="367"/>
      <c r="AN7782" s="367"/>
      <c r="AO7782" s="367"/>
      <c r="AP7782" s="367"/>
      <c r="AQ7782" s="367"/>
      <c r="AR7782" s="367"/>
      <c r="AS7782" s="367"/>
      <c r="AT7782" s="367"/>
    </row>
    <row r="7783" spans="2:46" ht="13.8">
      <c r="B7783" s="26">
        <v>124.83333333333469</v>
      </c>
      <c r="C7783" s="363">
        <v>2823.6039502100402</v>
      </c>
      <c r="D7783" s="367">
        <v>3370.5000000000368</v>
      </c>
      <c r="E7783" s="367">
        <v>34837.209302325791</v>
      </c>
      <c r="F7783" s="367">
        <v>-1697131.1548990929</v>
      </c>
      <c r="G7783" s="367">
        <v>3370.5000000000205</v>
      </c>
      <c r="H7783" s="367">
        <v>187250</v>
      </c>
      <c r="I7783" s="384">
        <v>-20260540.858422887</v>
      </c>
      <c r="J7783" s="367">
        <v>3370.5</v>
      </c>
      <c r="K7783" s="367">
        <v>45393.939393939836</v>
      </c>
      <c r="L7783" s="384">
        <v>-807744.81748542388</v>
      </c>
      <c r="M7783" s="367">
        <v>3370.5000000000332</v>
      </c>
      <c r="N7783" s="367">
        <v>749</v>
      </c>
      <c r="O7783" s="384">
        <v>-19228.384552324325</v>
      </c>
      <c r="P7783" s="367">
        <v>48.872250000000001</v>
      </c>
      <c r="Q7783" s="367">
        <v>749</v>
      </c>
      <c r="R7783" s="384">
        <v>-3410.3725774817817</v>
      </c>
      <c r="S7783" s="367">
        <v>47.187000000000005</v>
      </c>
      <c r="T7783" s="367">
        <v>25827.586206896311</v>
      </c>
      <c r="U7783" s="384">
        <v>-944742.40810147289</v>
      </c>
      <c r="V7783" s="367">
        <v>3370.4999999999686</v>
      </c>
      <c r="W7783" s="367">
        <v>1248333.3333333328</v>
      </c>
      <c r="X7783" s="384">
        <v>443201.51010484062</v>
      </c>
      <c r="Y7783" s="386">
        <v>3370.4999999999986</v>
      </c>
      <c r="Z7783" s="367"/>
      <c r="AA7783" s="367"/>
      <c r="AB7783" s="367"/>
      <c r="AC7783" s="367"/>
      <c r="AD7783" s="367"/>
      <c r="AE7783" s="367"/>
      <c r="AF7783" s="367"/>
      <c r="AG7783" s="367"/>
      <c r="AH7783" s="367"/>
      <c r="AI7783" s="367"/>
      <c r="AJ7783" s="367"/>
      <c r="AK7783" s="367"/>
      <c r="AL7783" s="367"/>
      <c r="AM7783" s="367"/>
      <c r="AN7783" s="367"/>
      <c r="AO7783" s="367"/>
      <c r="AP7783" s="367"/>
      <c r="AQ7783" s="367"/>
      <c r="AR7783" s="367"/>
      <c r="AS7783" s="367"/>
      <c r="AT7783" s="367"/>
    </row>
    <row r="7784" spans="2:46" ht="13.8">
      <c r="B7784" s="26">
        <v>125.00000000000136</v>
      </c>
      <c r="C7784" s="363">
        <v>2827.3622577243445</v>
      </c>
      <c r="D7784" s="367">
        <v>3375.0000000000368</v>
      </c>
      <c r="E7784" s="367">
        <v>34883.720930232768</v>
      </c>
      <c r="F7784" s="367">
        <v>-1701798.6092236387</v>
      </c>
      <c r="G7784" s="367">
        <v>3375.0000000000205</v>
      </c>
      <c r="H7784" s="367">
        <v>187500</v>
      </c>
      <c r="I7784" s="384">
        <v>-20315864.565453049</v>
      </c>
      <c r="J7784" s="367">
        <v>3375</v>
      </c>
      <c r="K7784" s="367">
        <v>45454.5454545459</v>
      </c>
      <c r="L7784" s="384">
        <v>-810661.55608122505</v>
      </c>
      <c r="M7784" s="367">
        <v>3375.0000000000337</v>
      </c>
      <c r="N7784" s="367">
        <v>750</v>
      </c>
      <c r="O7784" s="384">
        <v>-19283.813935364778</v>
      </c>
      <c r="P7784" s="367">
        <v>48.9375</v>
      </c>
      <c r="Q7784" s="367">
        <v>750</v>
      </c>
      <c r="R7784" s="384">
        <v>-3428.9699520679601</v>
      </c>
      <c r="S7784" s="367">
        <v>47.25</v>
      </c>
      <c r="T7784" s="367">
        <v>25862.068965516999</v>
      </c>
      <c r="U7784" s="384">
        <v>-947867.18865849776</v>
      </c>
      <c r="V7784" s="367">
        <v>3374.9999999999686</v>
      </c>
      <c r="W7784" s="367">
        <v>1249999.9999999995</v>
      </c>
      <c r="X7784" s="384">
        <v>443723.93995812273</v>
      </c>
      <c r="Y7784" s="386">
        <v>3374.9999999999986</v>
      </c>
      <c r="Z7784" s="367"/>
      <c r="AA7784" s="367"/>
      <c r="AB7784" s="367"/>
      <c r="AC7784" s="367"/>
      <c r="AD7784" s="367"/>
      <c r="AE7784" s="367"/>
      <c r="AF7784" s="367"/>
      <c r="AG7784" s="367"/>
      <c r="AH7784" s="367"/>
      <c r="AI7784" s="367"/>
      <c r="AJ7784" s="367"/>
      <c r="AK7784" s="367"/>
      <c r="AL7784" s="367"/>
      <c r="AM7784" s="367"/>
      <c r="AN7784" s="367"/>
      <c r="AO7784" s="367"/>
      <c r="AP7784" s="367"/>
      <c r="AQ7784" s="367"/>
      <c r="AR7784" s="367"/>
      <c r="AS7784" s="367"/>
      <c r="AT7784" s="367"/>
    </row>
    <row r="7785" spans="2:46" ht="13.8">
      <c r="B7785" s="26">
        <v>125.16666666666804</v>
      </c>
      <c r="C7785" s="363">
        <v>2831.1205345074618</v>
      </c>
      <c r="D7785" s="367">
        <v>3379.5000000000368</v>
      </c>
      <c r="E7785" s="367">
        <v>34930.232558139745</v>
      </c>
      <c r="F7785" s="367">
        <v>-1706472.4677925424</v>
      </c>
      <c r="G7785" s="367">
        <v>3379.5000000000205</v>
      </c>
      <c r="H7785" s="367">
        <v>187750</v>
      </c>
      <c r="I7785" s="384">
        <v>-20371263.668711811</v>
      </c>
      <c r="J7785" s="367">
        <v>3379.5</v>
      </c>
      <c r="K7785" s="367">
        <v>45515.151515151963</v>
      </c>
      <c r="L7785" s="384">
        <v>-813583.19683062017</v>
      </c>
      <c r="M7785" s="367">
        <v>3379.5000000000337</v>
      </c>
      <c r="N7785" s="367">
        <v>751</v>
      </c>
      <c r="O7785" s="384">
        <v>-19339.322671225331</v>
      </c>
      <c r="P7785" s="367">
        <v>49.002749999999999</v>
      </c>
      <c r="Q7785" s="367">
        <v>751</v>
      </c>
      <c r="R7785" s="384">
        <v>-3447.6047776945929</v>
      </c>
      <c r="S7785" s="367">
        <v>47.312999999999995</v>
      </c>
      <c r="T7785" s="367">
        <v>25896.551724137687</v>
      </c>
      <c r="U7785" s="384">
        <v>-950996.93839479797</v>
      </c>
      <c r="V7785" s="367">
        <v>3379.4999999999682</v>
      </c>
      <c r="W7785" s="367">
        <v>1251666.6666666663</v>
      </c>
      <c r="X7785" s="384">
        <v>444246.18502618023</v>
      </c>
      <c r="Y7785" s="386">
        <v>3379.4999999999991</v>
      </c>
      <c r="Z7785" s="367"/>
      <c r="AA7785" s="367"/>
      <c r="AB7785" s="367"/>
      <c r="AC7785" s="367"/>
      <c r="AD7785" s="367"/>
      <c r="AE7785" s="367"/>
      <c r="AF7785" s="367"/>
      <c r="AG7785" s="367"/>
      <c r="AH7785" s="367"/>
      <c r="AI7785" s="367"/>
      <c r="AJ7785" s="367"/>
      <c r="AK7785" s="367"/>
      <c r="AL7785" s="367"/>
      <c r="AM7785" s="367"/>
      <c r="AN7785" s="367"/>
      <c r="AO7785" s="367"/>
      <c r="AP7785" s="367"/>
      <c r="AQ7785" s="367"/>
      <c r="AR7785" s="367"/>
      <c r="AS7785" s="367"/>
      <c r="AT7785" s="367"/>
    </row>
    <row r="7786" spans="2:46" ht="13.8">
      <c r="B7786" s="26">
        <v>125.33333333333471</v>
      </c>
      <c r="C7786" s="363">
        <v>2834.8787805593929</v>
      </c>
      <c r="D7786" s="367">
        <v>3384.0000000000368</v>
      </c>
      <c r="E7786" s="367">
        <v>34976.744186046722</v>
      </c>
      <c r="F7786" s="367">
        <v>-1711152.7306058048</v>
      </c>
      <c r="G7786" s="367">
        <v>3384.0000000000205</v>
      </c>
      <c r="H7786" s="367">
        <v>188000</v>
      </c>
      <c r="I7786" s="384">
        <v>-20426738.168199167</v>
      </c>
      <c r="J7786" s="367">
        <v>3384</v>
      </c>
      <c r="K7786" s="367">
        <v>45575.757575758027</v>
      </c>
      <c r="L7786" s="384">
        <v>-816509.73973360984</v>
      </c>
      <c r="M7786" s="367">
        <v>3384.0000000000341</v>
      </c>
      <c r="N7786" s="367">
        <v>752</v>
      </c>
      <c r="O7786" s="384">
        <v>-19394.910759905986</v>
      </c>
      <c r="P7786" s="367">
        <v>49.068000000000005</v>
      </c>
      <c r="Q7786" s="367">
        <v>752</v>
      </c>
      <c r="R7786" s="384">
        <v>-3466.2770543616812</v>
      </c>
      <c r="S7786" s="367">
        <v>47.375999999999998</v>
      </c>
      <c r="T7786" s="367">
        <v>25931.034482758376</v>
      </c>
      <c r="U7786" s="384">
        <v>-954131.65731037455</v>
      </c>
      <c r="V7786" s="367">
        <v>3383.9999999999682</v>
      </c>
      <c r="W7786" s="367">
        <v>1253333.333333333</v>
      </c>
      <c r="X7786" s="384">
        <v>444768.245309013</v>
      </c>
      <c r="Y7786" s="386">
        <v>3383.9999999999991</v>
      </c>
      <c r="Z7786" s="367"/>
      <c r="AA7786" s="367"/>
      <c r="AB7786" s="367"/>
      <c r="AC7786" s="367"/>
      <c r="AD7786" s="367"/>
      <c r="AE7786" s="367"/>
      <c r="AF7786" s="367"/>
      <c r="AG7786" s="367"/>
      <c r="AH7786" s="367"/>
      <c r="AI7786" s="367"/>
      <c r="AJ7786" s="367"/>
      <c r="AK7786" s="367"/>
      <c r="AL7786" s="367"/>
      <c r="AM7786" s="367"/>
      <c r="AN7786" s="367"/>
      <c r="AO7786" s="367"/>
      <c r="AP7786" s="367"/>
      <c r="AQ7786" s="367"/>
      <c r="AR7786" s="367"/>
      <c r="AS7786" s="367"/>
      <c r="AT7786" s="367"/>
    </row>
    <row r="7787" spans="2:46" ht="13.8">
      <c r="B7787" s="26">
        <v>125.50000000000138</v>
      </c>
      <c r="C7787" s="363">
        <v>2838.6369958801383</v>
      </c>
      <c r="D7787" s="367">
        <v>3388.5000000000373</v>
      </c>
      <c r="E7787" s="367">
        <v>35023.2558139537</v>
      </c>
      <c r="F7787" s="367">
        <v>-1715839.3976634257</v>
      </c>
      <c r="G7787" s="367">
        <v>3388.5000000000205</v>
      </c>
      <c r="H7787" s="367">
        <v>188250</v>
      </c>
      <c r="I7787" s="384">
        <v>-20482288.063915119</v>
      </c>
      <c r="J7787" s="367">
        <v>3388.5</v>
      </c>
      <c r="K7787" s="367">
        <v>45636.363636364091</v>
      </c>
      <c r="L7787" s="384">
        <v>-819441.18479019345</v>
      </c>
      <c r="M7787" s="367">
        <v>3388.5000000000341</v>
      </c>
      <c r="N7787" s="367">
        <v>753</v>
      </c>
      <c r="O7787" s="384">
        <v>-19450.578201406726</v>
      </c>
      <c r="P7787" s="367">
        <v>49.133249999999997</v>
      </c>
      <c r="Q7787" s="367">
        <v>753</v>
      </c>
      <c r="R7787" s="384">
        <v>-3484.9867820692248</v>
      </c>
      <c r="S7787" s="367">
        <v>47.439</v>
      </c>
      <c r="T7787" s="367">
        <v>25965.517241379064</v>
      </c>
      <c r="U7787" s="384">
        <v>-957271.34540522704</v>
      </c>
      <c r="V7787" s="367">
        <v>3388.4999999999682</v>
      </c>
      <c r="W7787" s="367">
        <v>1254999.9999999998</v>
      </c>
      <c r="X7787" s="384">
        <v>445290.12080662086</v>
      </c>
      <c r="Y7787" s="386">
        <v>3388.4999999999991</v>
      </c>
      <c r="Z7787" s="367"/>
      <c r="AA7787" s="367"/>
      <c r="AB7787" s="367"/>
      <c r="AC7787" s="367"/>
      <c r="AD7787" s="367"/>
      <c r="AE7787" s="367"/>
      <c r="AF7787" s="367"/>
      <c r="AG7787" s="367"/>
      <c r="AH7787" s="367"/>
      <c r="AI7787" s="367"/>
      <c r="AJ7787" s="367"/>
      <c r="AK7787" s="367"/>
      <c r="AL7787" s="367"/>
      <c r="AM7787" s="367"/>
      <c r="AN7787" s="367"/>
      <c r="AO7787" s="367"/>
      <c r="AP7787" s="367"/>
      <c r="AQ7787" s="367"/>
      <c r="AR7787" s="367"/>
      <c r="AS7787" s="367"/>
      <c r="AT7787" s="367"/>
    </row>
    <row r="7788" spans="2:46" ht="13.8">
      <c r="B7788" s="26">
        <v>125.66666666666805</v>
      </c>
      <c r="C7788" s="363">
        <v>2842.3951804696958</v>
      </c>
      <c r="D7788" s="367">
        <v>3393.0000000000373</v>
      </c>
      <c r="E7788" s="367">
        <v>35069.767441860677</v>
      </c>
      <c r="F7788" s="367">
        <v>-1720532.4689654049</v>
      </c>
      <c r="G7788" s="367">
        <v>3393.0000000000205</v>
      </c>
      <c r="H7788" s="367">
        <v>188500</v>
      </c>
      <c r="I7788" s="384">
        <v>-20537913.355859671</v>
      </c>
      <c r="J7788" s="367">
        <v>3393</v>
      </c>
      <c r="K7788" s="367">
        <v>45696.969696970154</v>
      </c>
      <c r="L7788" s="384">
        <v>-822377.53200037102</v>
      </c>
      <c r="M7788" s="367">
        <v>3393.0000000000341</v>
      </c>
      <c r="N7788" s="367">
        <v>754</v>
      </c>
      <c r="O7788" s="384">
        <v>-19506.32499572758</v>
      </c>
      <c r="P7788" s="367">
        <v>49.198500000000003</v>
      </c>
      <c r="Q7788" s="367">
        <v>754</v>
      </c>
      <c r="R7788" s="384">
        <v>-3503.7339608172192</v>
      </c>
      <c r="S7788" s="367">
        <v>47.501999999999995</v>
      </c>
      <c r="T7788" s="367">
        <v>25999.999999999753</v>
      </c>
      <c r="U7788" s="384">
        <v>-960416.00267935521</v>
      </c>
      <c r="V7788" s="367">
        <v>3392.9999999999677</v>
      </c>
      <c r="W7788" s="367">
        <v>1256666.6666666665</v>
      </c>
      <c r="X7788" s="384">
        <v>445811.81151900417</v>
      </c>
      <c r="Y7788" s="386">
        <v>3392.9999999999995</v>
      </c>
      <c r="Z7788" s="367"/>
      <c r="AA7788" s="367"/>
      <c r="AB7788" s="367"/>
      <c r="AC7788" s="367"/>
      <c r="AD7788" s="367"/>
      <c r="AE7788" s="367"/>
      <c r="AF7788" s="367"/>
      <c r="AG7788" s="367"/>
      <c r="AH7788" s="367"/>
      <c r="AI7788" s="367"/>
      <c r="AJ7788" s="367"/>
      <c r="AK7788" s="367"/>
      <c r="AL7788" s="367"/>
      <c r="AM7788" s="367"/>
      <c r="AN7788" s="367"/>
      <c r="AO7788" s="367"/>
      <c r="AP7788" s="367"/>
      <c r="AQ7788" s="367"/>
      <c r="AR7788" s="367"/>
      <c r="AS7788" s="367"/>
      <c r="AT7788" s="367"/>
    </row>
    <row r="7789" spans="2:46" ht="13.8">
      <c r="B7789" s="26">
        <v>125.83333333333472</v>
      </c>
      <c r="C7789" s="363">
        <v>2846.1533343280676</v>
      </c>
      <c r="D7789" s="367">
        <v>3397.5000000000373</v>
      </c>
      <c r="E7789" s="367">
        <v>35116.279069767654</v>
      </c>
      <c r="F7789" s="367">
        <v>-1725231.9445117428</v>
      </c>
      <c r="G7789" s="367">
        <v>3397.5000000000205</v>
      </c>
      <c r="H7789" s="367">
        <v>188750</v>
      </c>
      <c r="I7789" s="384">
        <v>-20593614.04403282</v>
      </c>
      <c r="J7789" s="367">
        <v>3397.5</v>
      </c>
      <c r="K7789" s="367">
        <v>45757.575757576218</v>
      </c>
      <c r="L7789" s="384">
        <v>-825318.78136414324</v>
      </c>
      <c r="M7789" s="367">
        <v>3397.5000000000346</v>
      </c>
      <c r="N7789" s="367">
        <v>755</v>
      </c>
      <c r="O7789" s="384">
        <v>-19562.151142868526</v>
      </c>
      <c r="P7789" s="367">
        <v>49.263750000000002</v>
      </c>
      <c r="Q7789" s="367">
        <v>755</v>
      </c>
      <c r="R7789" s="384">
        <v>-3522.5185906056704</v>
      </c>
      <c r="S7789" s="367">
        <v>47.564999999999998</v>
      </c>
      <c r="T7789" s="367">
        <v>26034.482758620441</v>
      </c>
      <c r="U7789" s="384">
        <v>-963565.62913275941</v>
      </c>
      <c r="V7789" s="367">
        <v>3397.4999999999677</v>
      </c>
      <c r="W7789" s="367">
        <v>1258333.3333333333</v>
      </c>
      <c r="X7789" s="384">
        <v>446333.31744616269</v>
      </c>
      <c r="Y7789" s="386">
        <v>3397.4999999999995</v>
      </c>
      <c r="Z7789" s="367"/>
      <c r="AA7789" s="367"/>
      <c r="AB7789" s="367"/>
      <c r="AC7789" s="367"/>
      <c r="AD7789" s="367"/>
      <c r="AE7789" s="367"/>
      <c r="AF7789" s="367"/>
      <c r="AG7789" s="367"/>
      <c r="AH7789" s="367"/>
      <c r="AI7789" s="367"/>
      <c r="AJ7789" s="367"/>
      <c r="AK7789" s="367"/>
      <c r="AL7789" s="367"/>
      <c r="AM7789" s="367"/>
      <c r="AN7789" s="367"/>
      <c r="AO7789" s="367"/>
      <c r="AP7789" s="367"/>
      <c r="AQ7789" s="367"/>
      <c r="AR7789" s="367"/>
      <c r="AS7789" s="367"/>
      <c r="AT7789" s="367"/>
    </row>
    <row r="7790" spans="2:46" ht="13.8">
      <c r="B7790" s="26">
        <v>126.00000000000139</v>
      </c>
      <c r="C7790" s="363">
        <v>2849.9114574552532</v>
      </c>
      <c r="D7790" s="367">
        <v>3402.0000000000373</v>
      </c>
      <c r="E7790" s="367">
        <v>35162.790697674631</v>
      </c>
      <c r="F7790" s="367">
        <v>-1729937.8243024389</v>
      </c>
      <c r="G7790" s="367">
        <v>3402.0000000000205</v>
      </c>
      <c r="H7790" s="367">
        <v>189000</v>
      </c>
      <c r="I7790" s="384">
        <v>-20649390.128434565</v>
      </c>
      <c r="J7790" s="367">
        <v>3402</v>
      </c>
      <c r="K7790" s="367">
        <v>45818.181818182282</v>
      </c>
      <c r="L7790" s="384">
        <v>-828264.93288150954</v>
      </c>
      <c r="M7790" s="367">
        <v>3402.0000000000346</v>
      </c>
      <c r="N7790" s="367">
        <v>756</v>
      </c>
      <c r="O7790" s="384">
        <v>-19618.056642829568</v>
      </c>
      <c r="P7790" s="367">
        <v>49.329000000000001</v>
      </c>
      <c r="Q7790" s="367">
        <v>756</v>
      </c>
      <c r="R7790" s="384">
        <v>-3541.3406714345761</v>
      </c>
      <c r="S7790" s="367">
        <v>47.628</v>
      </c>
      <c r="T7790" s="367">
        <v>26068.965517241129</v>
      </c>
      <c r="U7790" s="384">
        <v>-966720.22476543928</v>
      </c>
      <c r="V7790" s="367">
        <v>3401.9999999999677</v>
      </c>
      <c r="W7790" s="367">
        <v>1260000</v>
      </c>
      <c r="X7790" s="384">
        <v>446854.63858809654</v>
      </c>
      <c r="Y7790" s="386">
        <v>3402</v>
      </c>
      <c r="Z7790" s="367"/>
      <c r="AA7790" s="367"/>
      <c r="AB7790" s="367"/>
      <c r="AC7790" s="367"/>
      <c r="AD7790" s="367"/>
      <c r="AE7790" s="367"/>
      <c r="AF7790" s="367"/>
      <c r="AG7790" s="367"/>
      <c r="AH7790" s="367"/>
      <c r="AI7790" s="367"/>
      <c r="AJ7790" s="367"/>
      <c r="AK7790" s="367"/>
      <c r="AL7790" s="367"/>
      <c r="AM7790" s="367"/>
      <c r="AN7790" s="367"/>
      <c r="AO7790" s="367"/>
      <c r="AP7790" s="367"/>
      <c r="AQ7790" s="367"/>
      <c r="AR7790" s="367"/>
      <c r="AS7790" s="367"/>
      <c r="AT7790" s="367"/>
    </row>
    <row r="7791" spans="2:46" ht="13.8">
      <c r="B7791" s="26">
        <v>126.16666666666806</v>
      </c>
      <c r="C7791" s="363">
        <v>2853.6695498512522</v>
      </c>
      <c r="D7791" s="367">
        <v>3406.5000000000382</v>
      </c>
      <c r="E7791" s="367">
        <v>35209.302325581608</v>
      </c>
      <c r="F7791" s="367">
        <v>-1734650.1083374938</v>
      </c>
      <c r="G7791" s="367">
        <v>3406.5000000000205</v>
      </c>
      <c r="H7791" s="367">
        <v>189250</v>
      </c>
      <c r="I7791" s="384">
        <v>-20705241.609064907</v>
      </c>
      <c r="J7791" s="367">
        <v>3406.5</v>
      </c>
      <c r="K7791" s="367">
        <v>45878.787878788346</v>
      </c>
      <c r="L7791" s="384">
        <v>-831215.98655247001</v>
      </c>
      <c r="M7791" s="367">
        <v>3406.500000000035</v>
      </c>
      <c r="N7791" s="367">
        <v>757</v>
      </c>
      <c r="O7791" s="384">
        <v>-19674.041495610705</v>
      </c>
      <c r="P7791" s="367">
        <v>49.39425</v>
      </c>
      <c r="Q7791" s="367">
        <v>757</v>
      </c>
      <c r="R7791" s="384">
        <v>-3560.2002033039353</v>
      </c>
      <c r="S7791" s="367">
        <v>47.691000000000003</v>
      </c>
      <c r="T7791" s="367">
        <v>26103.448275861818</v>
      </c>
      <c r="U7791" s="384">
        <v>-969879.78957739472</v>
      </c>
      <c r="V7791" s="367">
        <v>3406.4999999999673</v>
      </c>
      <c r="W7791" s="367">
        <v>1261666.6666666667</v>
      </c>
      <c r="X7791" s="384">
        <v>447375.7749448056</v>
      </c>
      <c r="Y7791" s="386">
        <v>3406.5</v>
      </c>
      <c r="Z7791" s="367"/>
      <c r="AA7791" s="367"/>
      <c r="AB7791" s="367"/>
      <c r="AC7791" s="367"/>
      <c r="AD7791" s="367"/>
      <c r="AE7791" s="367"/>
      <c r="AF7791" s="367"/>
      <c r="AG7791" s="367"/>
      <c r="AH7791" s="367"/>
      <c r="AI7791" s="367"/>
      <c r="AJ7791" s="367"/>
      <c r="AK7791" s="367"/>
      <c r="AL7791" s="367"/>
      <c r="AM7791" s="367"/>
      <c r="AN7791" s="367"/>
      <c r="AO7791" s="367"/>
      <c r="AP7791" s="367"/>
      <c r="AQ7791" s="367"/>
      <c r="AR7791" s="367"/>
      <c r="AS7791" s="367"/>
      <c r="AT7791" s="367"/>
    </row>
    <row r="7792" spans="2:46" ht="13.8">
      <c r="B7792" s="26">
        <v>126.33333333333474</v>
      </c>
      <c r="C7792" s="363">
        <v>2857.4276115160646</v>
      </c>
      <c r="D7792" s="367">
        <v>3411.0000000000382</v>
      </c>
      <c r="E7792" s="367">
        <v>35255.813953488585</v>
      </c>
      <c r="F7792" s="367">
        <v>-1739368.796616907</v>
      </c>
      <c r="G7792" s="367">
        <v>3411.0000000000205</v>
      </c>
      <c r="H7792" s="367">
        <v>189500</v>
      </c>
      <c r="I7792" s="384">
        <v>-20761168.485923845</v>
      </c>
      <c r="J7792" s="367">
        <v>3411</v>
      </c>
      <c r="K7792" s="367">
        <v>45939.393939394409</v>
      </c>
      <c r="L7792" s="384">
        <v>-834171.94237702456</v>
      </c>
      <c r="M7792" s="367">
        <v>3411.000000000035</v>
      </c>
      <c r="N7792" s="367">
        <v>758</v>
      </c>
      <c r="O7792" s="384">
        <v>-19730.105701211949</v>
      </c>
      <c r="P7792" s="367">
        <v>49.459500000000006</v>
      </c>
      <c r="Q7792" s="367">
        <v>758</v>
      </c>
      <c r="R7792" s="384">
        <v>-3579.0971862137462</v>
      </c>
      <c r="S7792" s="367">
        <v>47.753999999999998</v>
      </c>
      <c r="T7792" s="367">
        <v>26137.931034482506</v>
      </c>
      <c r="U7792" s="384">
        <v>-973044.32356862654</v>
      </c>
      <c r="V7792" s="367">
        <v>3410.9999999999673</v>
      </c>
      <c r="W7792" s="367">
        <v>1263333.3333333335</v>
      </c>
      <c r="X7792" s="384">
        <v>447896.72651628987</v>
      </c>
      <c r="Y7792" s="386">
        <v>3411</v>
      </c>
      <c r="Z7792" s="367"/>
      <c r="AA7792" s="367"/>
      <c r="AB7792" s="367"/>
      <c r="AC7792" s="367"/>
      <c r="AD7792" s="367"/>
      <c r="AE7792" s="367"/>
      <c r="AF7792" s="367"/>
      <c r="AG7792" s="367"/>
      <c r="AH7792" s="367"/>
      <c r="AI7792" s="367"/>
      <c r="AJ7792" s="367"/>
      <c r="AK7792" s="367"/>
      <c r="AL7792" s="367"/>
      <c r="AM7792" s="367"/>
      <c r="AN7792" s="367"/>
      <c r="AO7792" s="367"/>
      <c r="AP7792" s="367"/>
      <c r="AQ7792" s="367"/>
      <c r="AR7792" s="367"/>
      <c r="AS7792" s="367"/>
      <c r="AT7792" s="367"/>
    </row>
    <row r="7793" spans="2:46" ht="13.8">
      <c r="B7793" s="26">
        <v>126.50000000000141</v>
      </c>
      <c r="C7793" s="363">
        <v>2861.1856424496905</v>
      </c>
      <c r="D7793" s="367">
        <v>3415.5000000000382</v>
      </c>
      <c r="E7793" s="367">
        <v>35302.325581395562</v>
      </c>
      <c r="F7793" s="367">
        <v>-1744093.8891406786</v>
      </c>
      <c r="G7793" s="367">
        <v>3415.5000000000205</v>
      </c>
      <c r="H7793" s="367">
        <v>189750</v>
      </c>
      <c r="I7793" s="384">
        <v>-20817170.75901138</v>
      </c>
      <c r="J7793" s="367">
        <v>3415.5</v>
      </c>
      <c r="K7793" s="367">
        <v>46000.000000000473</v>
      </c>
      <c r="L7793" s="384">
        <v>-837132.80035517365</v>
      </c>
      <c r="M7793" s="367">
        <v>3415.5000000000355</v>
      </c>
      <c r="N7793" s="367">
        <v>759</v>
      </c>
      <c r="O7793" s="384">
        <v>-19786.249259633281</v>
      </c>
      <c r="P7793" s="367">
        <v>49.524749999999997</v>
      </c>
      <c r="Q7793" s="367">
        <v>759</v>
      </c>
      <c r="R7793" s="384">
        <v>-3598.0316201640148</v>
      </c>
      <c r="S7793" s="367">
        <v>47.817</v>
      </c>
      <c r="T7793" s="367">
        <v>26172.413793103195</v>
      </c>
      <c r="U7793" s="384">
        <v>-976213.82673913427</v>
      </c>
      <c r="V7793" s="367">
        <v>3415.4999999999673</v>
      </c>
      <c r="W7793" s="367">
        <v>1265000.0000000002</v>
      </c>
      <c r="X7793" s="384">
        <v>448417.49330254947</v>
      </c>
      <c r="Y7793" s="386">
        <v>3415.5000000000005</v>
      </c>
      <c r="Z7793" s="367"/>
      <c r="AA7793" s="367"/>
      <c r="AB7793" s="367"/>
      <c r="AC7793" s="367"/>
      <c r="AD7793" s="367"/>
      <c r="AE7793" s="367"/>
      <c r="AF7793" s="367"/>
      <c r="AG7793" s="367"/>
      <c r="AH7793" s="367"/>
      <c r="AI7793" s="367"/>
      <c r="AJ7793" s="367"/>
      <c r="AK7793" s="367"/>
      <c r="AL7793" s="367"/>
      <c r="AM7793" s="367"/>
      <c r="AN7793" s="367"/>
      <c r="AO7793" s="367"/>
      <c r="AP7793" s="367"/>
      <c r="AQ7793" s="367"/>
      <c r="AR7793" s="367"/>
      <c r="AS7793" s="367"/>
      <c r="AT7793" s="367"/>
    </row>
    <row r="7794" spans="2:46" ht="13.8">
      <c r="B7794" s="26">
        <v>126.66666666666808</v>
      </c>
      <c r="C7794" s="363">
        <v>2864.9436426521297</v>
      </c>
      <c r="D7794" s="367">
        <v>3420.0000000000382</v>
      </c>
      <c r="E7794" s="367">
        <v>35348.837209302539</v>
      </c>
      <c r="F7794" s="367">
        <v>-1748825.3859088093</v>
      </c>
      <c r="G7794" s="367">
        <v>3420.0000000000209</v>
      </c>
      <c r="H7794" s="367">
        <v>190000</v>
      </c>
      <c r="I7794" s="384">
        <v>-20873248.428327516</v>
      </c>
      <c r="J7794" s="367">
        <v>3420</v>
      </c>
      <c r="K7794" s="367">
        <v>46060.606060606537</v>
      </c>
      <c r="L7794" s="384">
        <v>-840098.56048691645</v>
      </c>
      <c r="M7794" s="367">
        <v>3420.0000000000355</v>
      </c>
      <c r="N7794" s="367">
        <v>760</v>
      </c>
      <c r="O7794" s="384">
        <v>-19842.472170874717</v>
      </c>
      <c r="P7794" s="367">
        <v>49.59</v>
      </c>
      <c r="Q7794" s="367">
        <v>760</v>
      </c>
      <c r="R7794" s="384">
        <v>-3617.003505154737</v>
      </c>
      <c r="S7794" s="367">
        <v>47.88</v>
      </c>
      <c r="T7794" s="367">
        <v>26206.896551723883</v>
      </c>
      <c r="U7794" s="384">
        <v>-979388.29908891709</v>
      </c>
      <c r="V7794" s="367">
        <v>3419.9999999999663</v>
      </c>
      <c r="W7794" s="367">
        <v>1266666.666666667</v>
      </c>
      <c r="X7794" s="384">
        <v>448938.07530358434</v>
      </c>
      <c r="Y7794" s="386">
        <v>3420.0000000000005</v>
      </c>
      <c r="Z7794" s="367"/>
      <c r="AA7794" s="367"/>
      <c r="AB7794" s="367"/>
      <c r="AC7794" s="367"/>
      <c r="AD7794" s="367"/>
      <c r="AE7794" s="367"/>
      <c r="AF7794" s="367"/>
      <c r="AG7794" s="367"/>
      <c r="AH7794" s="367"/>
      <c r="AI7794" s="367"/>
      <c r="AJ7794" s="367"/>
      <c r="AK7794" s="367"/>
      <c r="AL7794" s="367"/>
      <c r="AM7794" s="367"/>
      <c r="AN7794" s="367"/>
      <c r="AO7794" s="367"/>
      <c r="AP7794" s="367"/>
      <c r="AQ7794" s="367"/>
      <c r="AR7794" s="367"/>
      <c r="AS7794" s="367"/>
      <c r="AT7794" s="367"/>
    </row>
    <row r="7795" spans="2:46" ht="13.8">
      <c r="B7795" s="26">
        <v>126.83333333333475</v>
      </c>
      <c r="C7795" s="363">
        <v>2868.7016121233828</v>
      </c>
      <c r="D7795" s="367">
        <v>3424.5000000000387</v>
      </c>
      <c r="E7795" s="367">
        <v>35395.348837209516</v>
      </c>
      <c r="F7795" s="367">
        <v>-1753563.2869212977</v>
      </c>
      <c r="G7795" s="367">
        <v>3424.5000000000209</v>
      </c>
      <c r="H7795" s="367">
        <v>190250</v>
      </c>
      <c r="I7795" s="384">
        <v>-20929401.493872244</v>
      </c>
      <c r="J7795" s="367">
        <v>3424.5</v>
      </c>
      <c r="K7795" s="367">
        <v>46121.2121212126</v>
      </c>
      <c r="L7795" s="384">
        <v>-843069.22277225391</v>
      </c>
      <c r="M7795" s="367">
        <v>3424.5000000000359</v>
      </c>
      <c r="N7795" s="367">
        <v>761</v>
      </c>
      <c r="O7795" s="384">
        <v>-19898.774434936247</v>
      </c>
      <c r="P7795" s="367">
        <v>49.655250000000002</v>
      </c>
      <c r="Q7795" s="367">
        <v>761</v>
      </c>
      <c r="R7795" s="384">
        <v>-3636.0128411859114</v>
      </c>
      <c r="S7795" s="367">
        <v>47.942999999999998</v>
      </c>
      <c r="T7795" s="367">
        <v>26241.379310344571</v>
      </c>
      <c r="U7795" s="384">
        <v>-982567.74061797652</v>
      </c>
      <c r="V7795" s="367">
        <v>3424.4999999999663</v>
      </c>
      <c r="W7795" s="367">
        <v>1268333.3333333337</v>
      </c>
      <c r="X7795" s="384">
        <v>449458.47251939453</v>
      </c>
      <c r="Y7795" s="386">
        <v>3424.5000000000009</v>
      </c>
      <c r="Z7795" s="367"/>
      <c r="AA7795" s="367"/>
      <c r="AB7795" s="367"/>
      <c r="AC7795" s="367"/>
      <c r="AD7795" s="367"/>
      <c r="AE7795" s="367"/>
      <c r="AF7795" s="367"/>
      <c r="AG7795" s="367"/>
      <c r="AH7795" s="367"/>
      <c r="AI7795" s="367"/>
      <c r="AJ7795" s="367"/>
      <c r="AK7795" s="367"/>
      <c r="AL7795" s="367"/>
      <c r="AM7795" s="367"/>
      <c r="AN7795" s="367"/>
      <c r="AO7795" s="367"/>
      <c r="AP7795" s="367"/>
      <c r="AQ7795" s="367"/>
      <c r="AR7795" s="367"/>
      <c r="AS7795" s="367"/>
      <c r="AT7795" s="367"/>
    </row>
    <row r="7796" spans="2:46" ht="13.8">
      <c r="B7796" s="26">
        <v>127.00000000000142</v>
      </c>
      <c r="C7796" s="363">
        <v>2872.4595508634493</v>
      </c>
      <c r="D7796" s="367">
        <v>3429.0000000000387</v>
      </c>
      <c r="E7796" s="367">
        <v>35441.860465116493</v>
      </c>
      <c r="F7796" s="367">
        <v>-1758307.592178145</v>
      </c>
      <c r="G7796" s="367">
        <v>3429.0000000000209</v>
      </c>
      <c r="H7796" s="367">
        <v>190500</v>
      </c>
      <c r="I7796" s="384">
        <v>-20985629.955645569</v>
      </c>
      <c r="J7796" s="367">
        <v>3429</v>
      </c>
      <c r="K7796" s="367">
        <v>46181.818181818664</v>
      </c>
      <c r="L7796" s="384">
        <v>-846044.78721118509</v>
      </c>
      <c r="M7796" s="367">
        <v>3429.0000000000359</v>
      </c>
      <c r="N7796" s="367">
        <v>762</v>
      </c>
      <c r="O7796" s="384">
        <v>-19955.156051817874</v>
      </c>
      <c r="P7796" s="367">
        <v>49.720500000000001</v>
      </c>
      <c r="Q7796" s="367">
        <v>762</v>
      </c>
      <c r="R7796" s="384">
        <v>-3655.0596282575416</v>
      </c>
      <c r="S7796" s="367">
        <v>48.006</v>
      </c>
      <c r="T7796" s="367">
        <v>26275.86206896526</v>
      </c>
      <c r="U7796" s="384">
        <v>-985752.15132631175</v>
      </c>
      <c r="V7796" s="367">
        <v>3428.9999999999663</v>
      </c>
      <c r="W7796" s="367">
        <v>1270000.0000000005</v>
      </c>
      <c r="X7796" s="384">
        <v>449978.68494997988</v>
      </c>
      <c r="Y7796" s="386">
        <v>3429.0000000000009</v>
      </c>
      <c r="Z7796" s="367"/>
      <c r="AA7796" s="367"/>
      <c r="AB7796" s="367"/>
      <c r="AC7796" s="367"/>
      <c r="AD7796" s="367"/>
      <c r="AE7796" s="367"/>
      <c r="AF7796" s="367"/>
      <c r="AG7796" s="367"/>
      <c r="AH7796" s="367"/>
      <c r="AI7796" s="367"/>
      <c r="AJ7796" s="367"/>
      <c r="AK7796" s="367"/>
      <c r="AL7796" s="367"/>
      <c r="AM7796" s="367"/>
      <c r="AN7796" s="367"/>
      <c r="AO7796" s="367"/>
      <c r="AP7796" s="367"/>
      <c r="AQ7796" s="367"/>
      <c r="AR7796" s="367"/>
      <c r="AS7796" s="367"/>
      <c r="AT7796" s="367"/>
    </row>
    <row r="7797" spans="2:46" ht="13.8">
      <c r="B7797" s="26">
        <v>127.16666666666809</v>
      </c>
      <c r="C7797" s="363">
        <v>2876.2174588723292</v>
      </c>
      <c r="D7797" s="367">
        <v>3433.5000000000387</v>
      </c>
      <c r="E7797" s="367">
        <v>35488.37209302347</v>
      </c>
      <c r="F7797" s="367">
        <v>-1763058.3016793504</v>
      </c>
      <c r="G7797" s="367">
        <v>3433.5000000000209</v>
      </c>
      <c r="H7797" s="367">
        <v>190750</v>
      </c>
      <c r="I7797" s="384">
        <v>-21041933.813647494</v>
      </c>
      <c r="J7797" s="367">
        <v>3433.5</v>
      </c>
      <c r="K7797" s="367">
        <v>46242.424242424728</v>
      </c>
      <c r="L7797" s="384">
        <v>-849025.25380371104</v>
      </c>
      <c r="M7797" s="367">
        <v>3433.5000000000364</v>
      </c>
      <c r="N7797" s="367">
        <v>763</v>
      </c>
      <c r="O7797" s="384">
        <v>-20011.617021519603</v>
      </c>
      <c r="P7797" s="367">
        <v>49.78575</v>
      </c>
      <c r="Q7797" s="367">
        <v>763</v>
      </c>
      <c r="R7797" s="384">
        <v>-3674.1438663696263</v>
      </c>
      <c r="S7797" s="367">
        <v>48.069000000000003</v>
      </c>
      <c r="T7797" s="367">
        <v>26310.344827585948</v>
      </c>
      <c r="U7797" s="384">
        <v>-988941.53121392278</v>
      </c>
      <c r="V7797" s="367">
        <v>3433.4999999999659</v>
      </c>
      <c r="W7797" s="367">
        <v>1271666.6666666672</v>
      </c>
      <c r="X7797" s="384">
        <v>450498.71259534062</v>
      </c>
      <c r="Y7797" s="386">
        <v>3433.5000000000014</v>
      </c>
      <c r="Z7797" s="367"/>
      <c r="AA7797" s="367"/>
      <c r="AB7797" s="367"/>
      <c r="AC7797" s="367"/>
      <c r="AD7797" s="367"/>
      <c r="AE7797" s="367"/>
      <c r="AF7797" s="367"/>
      <c r="AG7797" s="367"/>
      <c r="AH7797" s="367"/>
      <c r="AI7797" s="367"/>
      <c r="AJ7797" s="367"/>
      <c r="AK7797" s="367"/>
      <c r="AL7797" s="367"/>
      <c r="AM7797" s="367"/>
      <c r="AN7797" s="367"/>
      <c r="AO7797" s="367"/>
      <c r="AP7797" s="367"/>
      <c r="AQ7797" s="367"/>
      <c r="AR7797" s="367"/>
      <c r="AS7797" s="367"/>
      <c r="AT7797" s="367"/>
    </row>
    <row r="7798" spans="2:46" ht="13.8">
      <c r="B7798" s="26">
        <v>127.33333333333476</v>
      </c>
      <c r="C7798" s="363">
        <v>2879.9753361500229</v>
      </c>
      <c r="D7798" s="367">
        <v>3438.0000000000387</v>
      </c>
      <c r="E7798" s="367">
        <v>35534.883720930447</v>
      </c>
      <c r="F7798" s="367">
        <v>-1767815.4154249148</v>
      </c>
      <c r="G7798" s="367">
        <v>3438.0000000000209</v>
      </c>
      <c r="H7798" s="367">
        <v>191000</v>
      </c>
      <c r="I7798" s="384">
        <v>-21098313.067878015</v>
      </c>
      <c r="J7798" s="367">
        <v>3438</v>
      </c>
      <c r="K7798" s="367">
        <v>46303.030303030791</v>
      </c>
      <c r="L7798" s="384">
        <v>-852010.6225498307</v>
      </c>
      <c r="M7798" s="367">
        <v>3438.0000000000364</v>
      </c>
      <c r="N7798" s="367">
        <v>764</v>
      </c>
      <c r="O7798" s="384">
        <v>-20068.157344041425</v>
      </c>
      <c r="P7798" s="367">
        <v>49.850999999999999</v>
      </c>
      <c r="Q7798" s="367">
        <v>764</v>
      </c>
      <c r="R7798" s="384">
        <v>-3693.2655555221645</v>
      </c>
      <c r="S7798" s="367">
        <v>48.132000000000005</v>
      </c>
      <c r="T7798" s="367">
        <v>26344.827586206637</v>
      </c>
      <c r="U7798" s="384">
        <v>-992135.88028080994</v>
      </c>
      <c r="V7798" s="367">
        <v>3437.9999999999659</v>
      </c>
      <c r="W7798" s="367">
        <v>1273333.333333334</v>
      </c>
      <c r="X7798" s="384">
        <v>451018.55545547645</v>
      </c>
      <c r="Y7798" s="386">
        <v>3438.0000000000014</v>
      </c>
      <c r="Z7798" s="367"/>
      <c r="AA7798" s="367"/>
      <c r="AB7798" s="367"/>
      <c r="AC7798" s="367"/>
      <c r="AD7798" s="367"/>
      <c r="AE7798" s="367"/>
      <c r="AF7798" s="367"/>
      <c r="AG7798" s="367"/>
      <c r="AH7798" s="367"/>
      <c r="AI7798" s="367"/>
      <c r="AJ7798" s="367"/>
      <c r="AK7798" s="367"/>
      <c r="AL7798" s="367"/>
      <c r="AM7798" s="367"/>
      <c r="AN7798" s="367"/>
      <c r="AO7798" s="367"/>
      <c r="AP7798" s="367"/>
      <c r="AQ7798" s="367"/>
      <c r="AR7798" s="367"/>
      <c r="AS7798" s="367"/>
      <c r="AT7798" s="367"/>
    </row>
    <row r="7799" spans="2:46" ht="13.8">
      <c r="B7799" s="26">
        <v>127.50000000000144</v>
      </c>
      <c r="C7799" s="363">
        <v>2883.7331826965301</v>
      </c>
      <c r="D7799" s="367">
        <v>3442.5000000000391</v>
      </c>
      <c r="E7799" s="367">
        <v>35581.395348837425</v>
      </c>
      <c r="F7799" s="367">
        <v>-1772578.9334148371</v>
      </c>
      <c r="G7799" s="367">
        <v>3442.5000000000209</v>
      </c>
      <c r="H7799" s="367">
        <v>191250</v>
      </c>
      <c r="I7799" s="384">
        <v>-21154767.718337134</v>
      </c>
      <c r="J7799" s="367">
        <v>3442.5</v>
      </c>
      <c r="K7799" s="367">
        <v>46363.636363636855</v>
      </c>
      <c r="L7799" s="384">
        <v>-855000.89344954444</v>
      </c>
      <c r="M7799" s="367">
        <v>3442.5000000000364</v>
      </c>
      <c r="N7799" s="367">
        <v>765</v>
      </c>
      <c r="O7799" s="384">
        <v>-20124.777019383349</v>
      </c>
      <c r="P7799" s="367">
        <v>49.916249999999998</v>
      </c>
      <c r="Q7799" s="367">
        <v>765</v>
      </c>
      <c r="R7799" s="384">
        <v>-3712.4246957151536</v>
      </c>
      <c r="S7799" s="367">
        <v>48.194999999999993</v>
      </c>
      <c r="T7799" s="367">
        <v>26379.310344827325</v>
      </c>
      <c r="U7799" s="384">
        <v>-995335.19852697279</v>
      </c>
      <c r="V7799" s="367">
        <v>3442.4999999999659</v>
      </c>
      <c r="W7799" s="367">
        <v>1275000.0000000007</v>
      </c>
      <c r="X7799" s="384">
        <v>451538.21353038767</v>
      </c>
      <c r="Y7799" s="386">
        <v>3442.5000000000014</v>
      </c>
      <c r="Z7799" s="367"/>
      <c r="AA7799" s="367"/>
      <c r="AB7799" s="367"/>
      <c r="AC7799" s="367"/>
      <c r="AD7799" s="367"/>
      <c r="AE7799" s="367"/>
      <c r="AF7799" s="367"/>
      <c r="AG7799" s="367"/>
      <c r="AH7799" s="367"/>
      <c r="AI7799" s="367"/>
      <c r="AJ7799" s="367"/>
      <c r="AK7799" s="367"/>
      <c r="AL7799" s="367"/>
      <c r="AM7799" s="367"/>
      <c r="AN7799" s="367"/>
      <c r="AO7799" s="367"/>
      <c r="AP7799" s="367"/>
      <c r="AQ7799" s="367"/>
      <c r="AR7799" s="367"/>
      <c r="AS7799" s="367"/>
      <c r="AT7799" s="367"/>
    </row>
    <row r="7800" spans="2:46" ht="13.8">
      <c r="B7800" s="26">
        <v>127.66666666666811</v>
      </c>
      <c r="C7800" s="363">
        <v>2887.4909985118506</v>
      </c>
      <c r="D7800" s="367">
        <v>3447.0000000000391</v>
      </c>
      <c r="E7800" s="367">
        <v>35627.906976744402</v>
      </c>
      <c r="F7800" s="367">
        <v>-1777348.8556491181</v>
      </c>
      <c r="G7800" s="367">
        <v>3447.0000000000209</v>
      </c>
      <c r="H7800" s="367">
        <v>191500</v>
      </c>
      <c r="I7800" s="384">
        <v>-21211297.765024848</v>
      </c>
      <c r="J7800" s="367">
        <v>3447</v>
      </c>
      <c r="K7800" s="367">
        <v>46424.242424242919</v>
      </c>
      <c r="L7800" s="384">
        <v>-857996.06650285306</v>
      </c>
      <c r="M7800" s="367">
        <v>3447.0000000000368</v>
      </c>
      <c r="N7800" s="367">
        <v>766</v>
      </c>
      <c r="O7800" s="384">
        <v>-20181.476047545373</v>
      </c>
      <c r="P7800" s="367">
        <v>49.981500000000004</v>
      </c>
      <c r="Q7800" s="367">
        <v>766</v>
      </c>
      <c r="R7800" s="384">
        <v>-3731.6212869486012</v>
      </c>
      <c r="S7800" s="367">
        <v>48.257999999999996</v>
      </c>
      <c r="T7800" s="367">
        <v>26413.793103448013</v>
      </c>
      <c r="U7800" s="384">
        <v>-998539.48595241096</v>
      </c>
      <c r="V7800" s="367">
        <v>3446.9999999999654</v>
      </c>
      <c r="W7800" s="367">
        <v>1276666.6666666674</v>
      </c>
      <c r="X7800" s="384">
        <v>452057.68682007428</v>
      </c>
      <c r="Y7800" s="386">
        <v>3447.0000000000023</v>
      </c>
      <c r="Z7800" s="367"/>
      <c r="AA7800" s="367"/>
      <c r="AB7800" s="367"/>
      <c r="AC7800" s="367"/>
      <c r="AD7800" s="367"/>
      <c r="AE7800" s="367"/>
      <c r="AF7800" s="367"/>
      <c r="AG7800" s="367"/>
      <c r="AH7800" s="367"/>
      <c r="AI7800" s="367"/>
      <c r="AJ7800" s="367"/>
      <c r="AK7800" s="367"/>
      <c r="AL7800" s="367"/>
      <c r="AM7800" s="367"/>
      <c r="AN7800" s="367"/>
      <c r="AO7800" s="367"/>
      <c r="AP7800" s="367"/>
      <c r="AQ7800" s="367"/>
      <c r="AR7800" s="367"/>
      <c r="AS7800" s="367"/>
      <c r="AT7800" s="367"/>
    </row>
    <row r="7801" spans="2:46" ht="13.8">
      <c r="B7801" s="26">
        <v>127.83333333333478</v>
      </c>
      <c r="C7801" s="363">
        <v>2891.2487835959851</v>
      </c>
      <c r="D7801" s="367">
        <v>3451.5000000000391</v>
      </c>
      <c r="E7801" s="367">
        <v>35674.418604651379</v>
      </c>
      <c r="F7801" s="367">
        <v>-1782125.1821277575</v>
      </c>
      <c r="G7801" s="367">
        <v>3451.5000000000209</v>
      </c>
      <c r="H7801" s="367">
        <v>191750</v>
      </c>
      <c r="I7801" s="384">
        <v>-21267903.20794116</v>
      </c>
      <c r="J7801" s="367">
        <v>3451.5</v>
      </c>
      <c r="K7801" s="367">
        <v>46484.848484848982</v>
      </c>
      <c r="L7801" s="384">
        <v>-860996.14170975529</v>
      </c>
      <c r="M7801" s="367">
        <v>3451.5000000000368</v>
      </c>
      <c r="N7801" s="367">
        <v>767</v>
      </c>
      <c r="O7801" s="384">
        <v>-20238.254428527489</v>
      </c>
      <c r="P7801" s="367">
        <v>50.046749999999996</v>
      </c>
      <c r="Q7801" s="367">
        <v>767</v>
      </c>
      <c r="R7801" s="384">
        <v>-3750.855329222502</v>
      </c>
      <c r="S7801" s="367">
        <v>48.320999999999998</v>
      </c>
      <c r="T7801" s="367">
        <v>26448.275862068702</v>
      </c>
      <c r="U7801" s="384">
        <v>-1001748.7425571256</v>
      </c>
      <c r="V7801" s="367">
        <v>3451.4999999999654</v>
      </c>
      <c r="W7801" s="367">
        <v>1278333.3333333342</v>
      </c>
      <c r="X7801" s="384">
        <v>452576.97532453592</v>
      </c>
      <c r="Y7801" s="386">
        <v>3451.5000000000023</v>
      </c>
      <c r="Z7801" s="367"/>
      <c r="AA7801" s="367"/>
      <c r="AB7801" s="367"/>
      <c r="AC7801" s="367"/>
      <c r="AD7801" s="367"/>
      <c r="AE7801" s="367"/>
      <c r="AF7801" s="367"/>
      <c r="AG7801" s="367"/>
      <c r="AH7801" s="367"/>
      <c r="AI7801" s="367"/>
      <c r="AJ7801" s="367"/>
      <c r="AK7801" s="367"/>
      <c r="AL7801" s="367"/>
      <c r="AM7801" s="367"/>
      <c r="AN7801" s="367"/>
      <c r="AO7801" s="367"/>
      <c r="AP7801" s="367"/>
      <c r="AQ7801" s="367"/>
      <c r="AR7801" s="367"/>
      <c r="AS7801" s="367"/>
      <c r="AT7801" s="367"/>
    </row>
    <row r="7802" spans="2:46" ht="13.8">
      <c r="B7802" s="26">
        <v>128.00000000000145</v>
      </c>
      <c r="C7802" s="363">
        <v>2895.0065379489324</v>
      </c>
      <c r="D7802" s="367">
        <v>3456.0000000000391</v>
      </c>
      <c r="E7802" s="367">
        <v>35720.930232558356</v>
      </c>
      <c r="F7802" s="367">
        <v>-1786907.9128507553</v>
      </c>
      <c r="G7802" s="367">
        <v>3456.0000000000209</v>
      </c>
      <c r="H7802" s="367">
        <v>192000</v>
      </c>
      <c r="I7802" s="384">
        <v>-21324584.047086064</v>
      </c>
      <c r="J7802" s="367">
        <v>3456</v>
      </c>
      <c r="K7802" s="367">
        <v>46545.454545455046</v>
      </c>
      <c r="L7802" s="384">
        <v>-864001.1190702524</v>
      </c>
      <c r="M7802" s="367">
        <v>3456.0000000000377</v>
      </c>
      <c r="N7802" s="367">
        <v>768</v>
      </c>
      <c r="O7802" s="384">
        <v>-20295.112162329708</v>
      </c>
      <c r="P7802" s="367">
        <v>50.112000000000002</v>
      </c>
      <c r="Q7802" s="367">
        <v>768</v>
      </c>
      <c r="R7802" s="384">
        <v>-3770.1268225368576</v>
      </c>
      <c r="S7802" s="367">
        <v>48.384</v>
      </c>
      <c r="T7802" s="367">
        <v>26482.75862068939</v>
      </c>
      <c r="U7802" s="384">
        <v>-1004962.968341116</v>
      </c>
      <c r="V7802" s="367">
        <v>3455.9999999999654</v>
      </c>
      <c r="W7802" s="367">
        <v>1280000.0000000009</v>
      </c>
      <c r="X7802" s="384">
        <v>453096.079043773</v>
      </c>
      <c r="Y7802" s="386">
        <v>3456.0000000000027</v>
      </c>
      <c r="Z7802" s="367"/>
      <c r="AA7802" s="367"/>
      <c r="AB7802" s="367"/>
      <c r="AC7802" s="367"/>
      <c r="AD7802" s="367"/>
      <c r="AE7802" s="367"/>
      <c r="AF7802" s="367"/>
      <c r="AG7802" s="367"/>
      <c r="AH7802" s="367"/>
      <c r="AI7802" s="367"/>
      <c r="AJ7802" s="367"/>
      <c r="AK7802" s="367"/>
      <c r="AL7802" s="367"/>
      <c r="AM7802" s="367"/>
      <c r="AN7802" s="367"/>
      <c r="AO7802" s="367"/>
      <c r="AP7802" s="367"/>
      <c r="AQ7802" s="367"/>
      <c r="AR7802" s="367"/>
      <c r="AS7802" s="367"/>
      <c r="AT7802" s="367"/>
    </row>
    <row r="7803" spans="2:46" ht="13.8">
      <c r="B7803" s="26">
        <v>128.16666666666811</v>
      </c>
      <c r="C7803" s="363">
        <v>2898.7642615706936</v>
      </c>
      <c r="D7803" s="367">
        <v>3460.5000000000391</v>
      </c>
      <c r="E7803" s="367">
        <v>35767.441860465333</v>
      </c>
      <c r="F7803" s="367">
        <v>-1791697.047818112</v>
      </c>
      <c r="G7803" s="367">
        <v>3460.5000000000209</v>
      </c>
      <c r="H7803" s="367">
        <v>192250</v>
      </c>
      <c r="I7803" s="384">
        <v>-21381340.282459572</v>
      </c>
      <c r="J7803" s="367">
        <v>3460.5</v>
      </c>
      <c r="K7803" s="367">
        <v>46606.06060606111</v>
      </c>
      <c r="L7803" s="384">
        <v>-867010.998584343</v>
      </c>
      <c r="M7803" s="367">
        <v>3460.5000000000377</v>
      </c>
      <c r="N7803" s="367">
        <v>769</v>
      </c>
      <c r="O7803" s="384">
        <v>-20352.049248952022</v>
      </c>
      <c r="P7803" s="367">
        <v>50.177250000000001</v>
      </c>
      <c r="Q7803" s="367">
        <v>769</v>
      </c>
      <c r="R7803" s="384">
        <v>-3789.4357668916655</v>
      </c>
      <c r="S7803" s="367">
        <v>48.446999999999996</v>
      </c>
      <c r="T7803" s="367">
        <v>26517.241379310079</v>
      </c>
      <c r="U7803" s="384">
        <v>-1008182.1633043821</v>
      </c>
      <c r="V7803" s="367">
        <v>3460.499999999965</v>
      </c>
      <c r="W7803" s="367">
        <v>1281666.6666666677</v>
      </c>
      <c r="X7803" s="384">
        <v>453614.99797778518</v>
      </c>
      <c r="Y7803" s="386">
        <v>3460.5000000000027</v>
      </c>
      <c r="Z7803" s="367"/>
      <c r="AA7803" s="367"/>
      <c r="AB7803" s="367"/>
      <c r="AC7803" s="367"/>
      <c r="AD7803" s="367"/>
      <c r="AE7803" s="367"/>
      <c r="AF7803" s="367"/>
      <c r="AG7803" s="367"/>
      <c r="AH7803" s="367"/>
      <c r="AI7803" s="367"/>
      <c r="AJ7803" s="367"/>
      <c r="AK7803" s="367"/>
      <c r="AL7803" s="367"/>
      <c r="AM7803" s="367"/>
      <c r="AN7803" s="367"/>
      <c r="AO7803" s="367"/>
      <c r="AP7803" s="367"/>
      <c r="AQ7803" s="367"/>
      <c r="AR7803" s="367"/>
      <c r="AS7803" s="367"/>
      <c r="AT7803" s="367"/>
    </row>
    <row r="7804" spans="2:46" ht="13.8">
      <c r="B7804" s="26">
        <v>128.33333333333476</v>
      </c>
      <c r="C7804" s="363">
        <v>2902.5219544612683</v>
      </c>
      <c r="D7804" s="367">
        <v>3465.0000000000387</v>
      </c>
      <c r="E7804" s="367">
        <v>35813.95348837231</v>
      </c>
      <c r="F7804" s="367">
        <v>-1796492.5870298266</v>
      </c>
      <c r="G7804" s="367">
        <v>3465.0000000000209</v>
      </c>
      <c r="H7804" s="367">
        <v>192500</v>
      </c>
      <c r="I7804" s="384">
        <v>-21438171.914061673</v>
      </c>
      <c r="J7804" s="367">
        <v>3465</v>
      </c>
      <c r="K7804" s="367">
        <v>46666.666666667174</v>
      </c>
      <c r="L7804" s="384">
        <v>-870025.78025202802</v>
      </c>
      <c r="M7804" s="367">
        <v>3465.0000000000382</v>
      </c>
      <c r="N7804" s="367">
        <v>770</v>
      </c>
      <c r="O7804" s="384">
        <v>-20409.065688394436</v>
      </c>
      <c r="P7804" s="367">
        <v>50.2425</v>
      </c>
      <c r="Q7804" s="367">
        <v>770</v>
      </c>
      <c r="R7804" s="384">
        <v>-3808.7821622869292</v>
      </c>
      <c r="S7804" s="367">
        <v>48.51</v>
      </c>
      <c r="T7804" s="367">
        <v>26551.724137930767</v>
      </c>
      <c r="U7804" s="384">
        <v>-1011406.3274469244</v>
      </c>
      <c r="V7804" s="367">
        <v>3464.999999999965</v>
      </c>
      <c r="W7804" s="367">
        <v>1283333.3333333344</v>
      </c>
      <c r="X7804" s="384">
        <v>454133.73212657275</v>
      </c>
      <c r="Y7804" s="386">
        <v>3465.0000000000027</v>
      </c>
      <c r="Z7804" s="367"/>
      <c r="AA7804" s="367"/>
      <c r="AB7804" s="367"/>
      <c r="AC7804" s="367"/>
      <c r="AD7804" s="367"/>
      <c r="AE7804" s="367"/>
      <c r="AF7804" s="367"/>
      <c r="AG7804" s="367"/>
      <c r="AH7804" s="367"/>
      <c r="AI7804" s="367"/>
      <c r="AJ7804" s="367"/>
      <c r="AK7804" s="367"/>
      <c r="AL7804" s="367"/>
      <c r="AM7804" s="367"/>
      <c r="AN7804" s="367"/>
      <c r="AO7804" s="367"/>
      <c r="AP7804" s="367"/>
      <c r="AQ7804" s="367"/>
      <c r="AR7804" s="367"/>
      <c r="AS7804" s="367"/>
      <c r="AT7804" s="367"/>
    </row>
    <row r="7805" spans="2:46" ht="13.8">
      <c r="B7805" s="26">
        <v>128.50000000000142</v>
      </c>
      <c r="C7805" s="363">
        <v>2906.2796166206563</v>
      </c>
      <c r="D7805" s="367">
        <v>3469.5000000000387</v>
      </c>
      <c r="E7805" s="367">
        <v>35860.465116279287</v>
      </c>
      <c r="F7805" s="367">
        <v>-1801294.5304858999</v>
      </c>
      <c r="G7805" s="367">
        <v>3469.5000000000209</v>
      </c>
      <c r="H7805" s="367">
        <v>192750</v>
      </c>
      <c r="I7805" s="384">
        <v>-21495078.941892374</v>
      </c>
      <c r="J7805" s="367">
        <v>3469.5</v>
      </c>
      <c r="K7805" s="367">
        <v>46727.272727273237</v>
      </c>
      <c r="L7805" s="384">
        <v>-873045.46407330711</v>
      </c>
      <c r="M7805" s="367">
        <v>3469.5000000000382</v>
      </c>
      <c r="N7805" s="367">
        <v>771</v>
      </c>
      <c r="O7805" s="384">
        <v>-20466.161480656945</v>
      </c>
      <c r="P7805" s="367">
        <v>50.307749999999999</v>
      </c>
      <c r="Q7805" s="367">
        <v>771</v>
      </c>
      <c r="R7805" s="384">
        <v>-3828.1660087226473</v>
      </c>
      <c r="S7805" s="367">
        <v>48.573</v>
      </c>
      <c r="T7805" s="367">
        <v>26586.206896551455</v>
      </c>
      <c r="U7805" s="384">
        <v>-1014635.4607687426</v>
      </c>
      <c r="V7805" s="367">
        <v>3469.499999999965</v>
      </c>
      <c r="W7805" s="367">
        <v>1285000.0000000012</v>
      </c>
      <c r="X7805" s="384">
        <v>454652.28149013559</v>
      </c>
      <c r="Y7805" s="386">
        <v>3469.5000000000032</v>
      </c>
      <c r="Z7805" s="367"/>
      <c r="AA7805" s="367"/>
      <c r="AB7805" s="367"/>
      <c r="AC7805" s="367"/>
      <c r="AD7805" s="367"/>
      <c r="AE7805" s="367"/>
      <c r="AF7805" s="367"/>
      <c r="AG7805" s="367"/>
      <c r="AH7805" s="367"/>
      <c r="AI7805" s="367"/>
      <c r="AJ7805" s="367"/>
      <c r="AK7805" s="367"/>
      <c r="AL7805" s="367"/>
      <c r="AM7805" s="367"/>
      <c r="AN7805" s="367"/>
      <c r="AO7805" s="367"/>
      <c r="AP7805" s="367"/>
      <c r="AQ7805" s="367"/>
      <c r="AR7805" s="367"/>
      <c r="AS7805" s="367"/>
      <c r="AT7805" s="367"/>
    </row>
    <row r="7806" spans="2:46" ht="13.8">
      <c r="B7806" s="26">
        <v>128.66666666666808</v>
      </c>
      <c r="C7806" s="363">
        <v>2910.0372480488581</v>
      </c>
      <c r="D7806" s="367">
        <v>3474.0000000000382</v>
      </c>
      <c r="E7806" s="367">
        <v>35906.976744186264</v>
      </c>
      <c r="F7806" s="367">
        <v>-1806102.8781863321</v>
      </c>
      <c r="G7806" s="367">
        <v>3474.0000000000209</v>
      </c>
      <c r="H7806" s="367">
        <v>193000</v>
      </c>
      <c r="I7806" s="384">
        <v>-21552061.365951672</v>
      </c>
      <c r="J7806" s="367">
        <v>3474</v>
      </c>
      <c r="K7806" s="367">
        <v>46787.878787879301</v>
      </c>
      <c r="L7806" s="384">
        <v>-876070.05004818074</v>
      </c>
      <c r="M7806" s="367">
        <v>3474.0000000000387</v>
      </c>
      <c r="N7806" s="367">
        <v>772</v>
      </c>
      <c r="O7806" s="384">
        <v>-20523.336625739554</v>
      </c>
      <c r="P7806" s="367">
        <v>50.373000000000005</v>
      </c>
      <c r="Q7806" s="367">
        <v>772</v>
      </c>
      <c r="R7806" s="384">
        <v>-3847.5873061988191</v>
      </c>
      <c r="S7806" s="367">
        <v>48.636000000000003</v>
      </c>
      <c r="T7806" s="367">
        <v>26620.689655172144</v>
      </c>
      <c r="U7806" s="384">
        <v>-1017869.563269836</v>
      </c>
      <c r="V7806" s="367">
        <v>3473.9999999999645</v>
      </c>
      <c r="W7806" s="367">
        <v>1286666.6666666679</v>
      </c>
      <c r="X7806" s="384">
        <v>455170.6460684737</v>
      </c>
      <c r="Y7806" s="386">
        <v>3474.0000000000032</v>
      </c>
      <c r="Z7806" s="367"/>
      <c r="AA7806" s="367"/>
      <c r="AB7806" s="367"/>
      <c r="AC7806" s="367"/>
      <c r="AD7806" s="367"/>
      <c r="AE7806" s="367"/>
      <c r="AF7806" s="367"/>
      <c r="AG7806" s="367"/>
      <c r="AH7806" s="367"/>
      <c r="AI7806" s="367"/>
      <c r="AJ7806" s="367"/>
      <c r="AK7806" s="367"/>
      <c r="AL7806" s="367"/>
      <c r="AM7806" s="367"/>
      <c r="AN7806" s="367"/>
      <c r="AO7806" s="367"/>
      <c r="AP7806" s="367"/>
      <c r="AQ7806" s="367"/>
      <c r="AR7806" s="367"/>
      <c r="AS7806" s="367"/>
      <c r="AT7806" s="367"/>
    </row>
    <row r="7807" spans="2:46" ht="13.8">
      <c r="B7807" s="26">
        <v>128.83333333333474</v>
      </c>
      <c r="C7807" s="363">
        <v>2913.7948487458739</v>
      </c>
      <c r="D7807" s="367">
        <v>3478.5000000000382</v>
      </c>
      <c r="E7807" s="367">
        <v>35953.488372093241</v>
      </c>
      <c r="F7807" s="367">
        <v>-1810917.630131122</v>
      </c>
      <c r="G7807" s="367">
        <v>3478.5000000000209</v>
      </c>
      <c r="H7807" s="367">
        <v>193250</v>
      </c>
      <c r="I7807" s="384">
        <v>-21609119.186239563</v>
      </c>
      <c r="J7807" s="367">
        <v>3478.5</v>
      </c>
      <c r="K7807" s="367">
        <v>46848.484848485365</v>
      </c>
      <c r="L7807" s="384">
        <v>-879099.5381766482</v>
      </c>
      <c r="M7807" s="367">
        <v>3478.5000000000387</v>
      </c>
      <c r="N7807" s="367">
        <v>773</v>
      </c>
      <c r="O7807" s="384">
        <v>-20580.591123642254</v>
      </c>
      <c r="P7807" s="367">
        <v>50.438249999999996</v>
      </c>
      <c r="Q7807" s="367">
        <v>773</v>
      </c>
      <c r="R7807" s="384">
        <v>-3867.046054715443</v>
      </c>
      <c r="S7807" s="367">
        <v>48.698999999999998</v>
      </c>
      <c r="T7807" s="367">
        <v>26655.172413792832</v>
      </c>
      <c r="U7807" s="384">
        <v>-1021108.6349502059</v>
      </c>
      <c r="V7807" s="367">
        <v>3478.4999999999645</v>
      </c>
      <c r="W7807" s="367">
        <v>1288333.3333333347</v>
      </c>
      <c r="X7807" s="384">
        <v>455688.82586158707</v>
      </c>
      <c r="Y7807" s="386">
        <v>3478.5000000000036</v>
      </c>
      <c r="Z7807" s="367"/>
      <c r="AA7807" s="367"/>
      <c r="AB7807" s="367"/>
      <c r="AC7807" s="367"/>
      <c r="AD7807" s="367"/>
      <c r="AE7807" s="367"/>
      <c r="AF7807" s="367"/>
      <c r="AG7807" s="367"/>
      <c r="AH7807" s="367"/>
      <c r="AI7807" s="367"/>
      <c r="AJ7807" s="367"/>
      <c r="AK7807" s="367"/>
      <c r="AL7807" s="367"/>
      <c r="AM7807" s="367"/>
      <c r="AN7807" s="367"/>
      <c r="AO7807" s="367"/>
      <c r="AP7807" s="367"/>
      <c r="AQ7807" s="367"/>
      <c r="AR7807" s="367"/>
      <c r="AS7807" s="367"/>
      <c r="AT7807" s="367"/>
    </row>
    <row r="7808" spans="2:46" ht="13.8">
      <c r="B7808" s="26">
        <v>129.00000000000139</v>
      </c>
      <c r="C7808" s="363">
        <v>2917.5524187117016</v>
      </c>
      <c r="D7808" s="367">
        <v>3483.0000000000377</v>
      </c>
      <c r="E7808" s="367">
        <v>36000.000000000218</v>
      </c>
      <c r="F7808" s="367">
        <v>-1815738.786320271</v>
      </c>
      <c r="G7808" s="367">
        <v>3483.0000000000209</v>
      </c>
      <c r="H7808" s="367">
        <v>193500</v>
      </c>
      <c r="I7808" s="384">
        <v>-21666252.402756047</v>
      </c>
      <c r="J7808" s="367">
        <v>3482.9999999999995</v>
      </c>
      <c r="K7808" s="367">
        <v>46909.090909091428</v>
      </c>
      <c r="L7808" s="384">
        <v>-882133.92845871008</v>
      </c>
      <c r="M7808" s="367">
        <v>3483.0000000000391</v>
      </c>
      <c r="N7808" s="367">
        <v>774</v>
      </c>
      <c r="O7808" s="384">
        <v>-20637.924974365062</v>
      </c>
      <c r="P7808" s="367">
        <v>50.503500000000003</v>
      </c>
      <c r="Q7808" s="367">
        <v>774</v>
      </c>
      <c r="R7808" s="384">
        <v>-3886.5422542725241</v>
      </c>
      <c r="S7808" s="367">
        <v>48.762</v>
      </c>
      <c r="T7808" s="367">
        <v>26689.655172413521</v>
      </c>
      <c r="U7808" s="384">
        <v>-1024352.6758098516</v>
      </c>
      <c r="V7808" s="367">
        <v>3482.9999999999645</v>
      </c>
      <c r="W7808" s="367">
        <v>1290000.0000000014</v>
      </c>
      <c r="X7808" s="384">
        <v>456206.82086947566</v>
      </c>
      <c r="Y7808" s="386">
        <v>3483.0000000000036</v>
      </c>
      <c r="Z7808" s="367"/>
      <c r="AA7808" s="367"/>
      <c r="AB7808" s="367"/>
      <c r="AC7808" s="367"/>
      <c r="AD7808" s="367"/>
      <c r="AE7808" s="367"/>
      <c r="AF7808" s="367"/>
      <c r="AG7808" s="367"/>
      <c r="AH7808" s="367"/>
      <c r="AI7808" s="367"/>
      <c r="AJ7808" s="367"/>
      <c r="AK7808" s="367"/>
      <c r="AL7808" s="367"/>
      <c r="AM7808" s="367"/>
      <c r="AN7808" s="367"/>
      <c r="AO7808" s="367"/>
      <c r="AP7808" s="367"/>
      <c r="AQ7808" s="367"/>
      <c r="AR7808" s="367"/>
      <c r="AS7808" s="367"/>
      <c r="AT7808" s="367"/>
    </row>
    <row r="7809" spans="2:46" ht="13.8">
      <c r="B7809" s="26">
        <v>129.16666666666805</v>
      </c>
      <c r="C7809" s="363">
        <v>2921.3099579463446</v>
      </c>
      <c r="D7809" s="367">
        <v>3487.5000000000377</v>
      </c>
      <c r="E7809" s="367">
        <v>36046.511627907195</v>
      </c>
      <c r="F7809" s="367">
        <v>-1820566.3467537779</v>
      </c>
      <c r="G7809" s="367">
        <v>3487.5000000000209</v>
      </c>
      <c r="H7809" s="367">
        <v>193750</v>
      </c>
      <c r="I7809" s="384">
        <v>-21723461.015501134</v>
      </c>
      <c r="J7809" s="367">
        <v>3487.4999999999995</v>
      </c>
      <c r="K7809" s="367">
        <v>46969.696969697492</v>
      </c>
      <c r="L7809" s="384">
        <v>-885173.2208943658</v>
      </c>
      <c r="M7809" s="367">
        <v>3487.5000000000391</v>
      </c>
      <c r="N7809" s="367">
        <v>775</v>
      </c>
      <c r="O7809" s="384">
        <v>-20695.338177907957</v>
      </c>
      <c r="P7809" s="367">
        <v>50.568749999999994</v>
      </c>
      <c r="Q7809" s="367">
        <v>775</v>
      </c>
      <c r="R7809" s="384">
        <v>-3906.0759048700584</v>
      </c>
      <c r="S7809" s="367">
        <v>48.825000000000003</v>
      </c>
      <c r="T7809" s="367">
        <v>26724.137931034209</v>
      </c>
      <c r="U7809" s="384">
        <v>-1027601.6858487731</v>
      </c>
      <c r="V7809" s="367">
        <v>3487.4999999999641</v>
      </c>
      <c r="W7809" s="367">
        <v>1291666.6666666681</v>
      </c>
      <c r="X7809" s="384">
        <v>456724.63109213952</v>
      </c>
      <c r="Y7809" s="386">
        <v>3487.5000000000036</v>
      </c>
      <c r="Z7809" s="367"/>
      <c r="AA7809" s="367"/>
      <c r="AB7809" s="367"/>
      <c r="AC7809" s="367"/>
      <c r="AD7809" s="367"/>
      <c r="AE7809" s="367"/>
      <c r="AF7809" s="367"/>
      <c r="AG7809" s="367"/>
      <c r="AH7809" s="367"/>
      <c r="AI7809" s="367"/>
      <c r="AJ7809" s="367"/>
      <c r="AK7809" s="367"/>
      <c r="AL7809" s="367"/>
      <c r="AM7809" s="367"/>
      <c r="AN7809" s="367"/>
      <c r="AO7809" s="367"/>
      <c r="AP7809" s="367"/>
      <c r="AQ7809" s="367"/>
      <c r="AR7809" s="367"/>
      <c r="AS7809" s="367"/>
      <c r="AT7809" s="367"/>
    </row>
    <row r="7810" spans="2:46" ht="13.8">
      <c r="B7810" s="26">
        <v>129.33333333333471</v>
      </c>
      <c r="C7810" s="363">
        <v>2925.0674664498006</v>
      </c>
      <c r="D7810" s="367">
        <v>3492.0000000000373</v>
      </c>
      <c r="E7810" s="367">
        <v>36093.023255814172</v>
      </c>
      <c r="F7810" s="367">
        <v>-1825400.3114316438</v>
      </c>
      <c r="G7810" s="367">
        <v>3492.0000000000209</v>
      </c>
      <c r="H7810" s="367">
        <v>194000</v>
      </c>
      <c r="I7810" s="384">
        <v>-21780745.024474818</v>
      </c>
      <c r="J7810" s="367">
        <v>3491.9999999999995</v>
      </c>
      <c r="K7810" s="367">
        <v>47030.303030303556</v>
      </c>
      <c r="L7810" s="384">
        <v>-888217.41548361583</v>
      </c>
      <c r="M7810" s="367">
        <v>3492.0000000000391</v>
      </c>
      <c r="N7810" s="367">
        <v>776</v>
      </c>
      <c r="O7810" s="384">
        <v>-20752.83073427096</v>
      </c>
      <c r="P7810" s="367">
        <v>50.634</v>
      </c>
      <c r="Q7810" s="367">
        <v>776</v>
      </c>
      <c r="R7810" s="384">
        <v>-3925.647006508048</v>
      </c>
      <c r="S7810" s="367">
        <v>48.888000000000005</v>
      </c>
      <c r="T7810" s="367">
        <v>26758.620689654897</v>
      </c>
      <c r="U7810" s="384">
        <v>-1030855.6650669705</v>
      </c>
      <c r="V7810" s="367">
        <v>3491.9999999999641</v>
      </c>
      <c r="W7810" s="367">
        <v>1293333.3333333349</v>
      </c>
      <c r="X7810" s="384">
        <v>457242.25652957871</v>
      </c>
      <c r="Y7810" s="386">
        <v>3492.0000000000041</v>
      </c>
      <c r="Z7810" s="367"/>
      <c r="AA7810" s="367"/>
      <c r="AB7810" s="367"/>
      <c r="AC7810" s="367"/>
      <c r="AD7810" s="367"/>
      <c r="AE7810" s="367"/>
      <c r="AF7810" s="367"/>
      <c r="AG7810" s="367"/>
      <c r="AH7810" s="367"/>
      <c r="AI7810" s="367"/>
      <c r="AJ7810" s="367"/>
      <c r="AK7810" s="367"/>
      <c r="AL7810" s="367"/>
      <c r="AM7810" s="367"/>
      <c r="AN7810" s="367"/>
      <c r="AO7810" s="367"/>
      <c r="AP7810" s="367"/>
      <c r="AQ7810" s="367"/>
      <c r="AR7810" s="367"/>
      <c r="AS7810" s="367"/>
      <c r="AT7810" s="367"/>
    </row>
    <row r="7811" spans="2:46" ht="13.8">
      <c r="B7811" s="26">
        <v>129.50000000000136</v>
      </c>
      <c r="C7811" s="363">
        <v>2928.8249442220695</v>
      </c>
      <c r="D7811" s="367">
        <v>3496.5000000000373</v>
      </c>
      <c r="E7811" s="367">
        <v>36139.53488372115</v>
      </c>
      <c r="F7811" s="367">
        <v>-1830240.6803538683</v>
      </c>
      <c r="G7811" s="367">
        <v>3496.5000000000214</v>
      </c>
      <c r="H7811" s="367">
        <v>194250</v>
      </c>
      <c r="I7811" s="384">
        <v>-21838104.429677099</v>
      </c>
      <c r="J7811" s="367">
        <v>3496.4999999999995</v>
      </c>
      <c r="K7811" s="367">
        <v>47090.909090909619</v>
      </c>
      <c r="L7811" s="384">
        <v>-891266.5122264605</v>
      </c>
      <c r="M7811" s="367">
        <v>3496.5000000000396</v>
      </c>
      <c r="N7811" s="367">
        <v>777</v>
      </c>
      <c r="O7811" s="384">
        <v>-20810.402643454054</v>
      </c>
      <c r="P7811" s="367">
        <v>50.699249999999999</v>
      </c>
      <c r="Q7811" s="367">
        <v>777</v>
      </c>
      <c r="R7811" s="384">
        <v>-3945.2555591864884</v>
      </c>
      <c r="S7811" s="367">
        <v>48.951000000000001</v>
      </c>
      <c r="T7811" s="367">
        <v>26793.103448275586</v>
      </c>
      <c r="U7811" s="384">
        <v>-1034114.6134644439</v>
      </c>
      <c r="V7811" s="367">
        <v>3496.4999999999641</v>
      </c>
      <c r="W7811" s="367">
        <v>1295000.0000000016</v>
      </c>
      <c r="X7811" s="384">
        <v>457759.6971817931</v>
      </c>
      <c r="Y7811" s="386">
        <v>3496.5000000000041</v>
      </c>
      <c r="Z7811" s="367"/>
      <c r="AA7811" s="367"/>
      <c r="AB7811" s="367"/>
      <c r="AC7811" s="367"/>
      <c r="AD7811" s="367"/>
      <c r="AE7811" s="367"/>
      <c r="AF7811" s="367"/>
      <c r="AG7811" s="367"/>
      <c r="AH7811" s="367"/>
      <c r="AI7811" s="367"/>
      <c r="AJ7811" s="367"/>
      <c r="AK7811" s="367"/>
      <c r="AL7811" s="367"/>
      <c r="AM7811" s="367"/>
      <c r="AN7811" s="367"/>
      <c r="AO7811" s="367"/>
      <c r="AP7811" s="367"/>
      <c r="AQ7811" s="367"/>
      <c r="AR7811" s="367"/>
      <c r="AS7811" s="367"/>
      <c r="AT7811" s="367"/>
    </row>
    <row r="7812" spans="2:46" ht="13.8">
      <c r="B7812" s="26">
        <v>129.66666666666802</v>
      </c>
      <c r="C7812" s="363">
        <v>2932.5823912631522</v>
      </c>
      <c r="D7812" s="367">
        <v>3501.0000000000364</v>
      </c>
      <c r="E7812" s="367">
        <v>36186.046511628127</v>
      </c>
      <c r="F7812" s="367">
        <v>-1835087.4535204507</v>
      </c>
      <c r="G7812" s="367">
        <v>3501.0000000000214</v>
      </c>
      <c r="H7812" s="367">
        <v>194500</v>
      </c>
      <c r="I7812" s="384">
        <v>-21895539.23110798</v>
      </c>
      <c r="J7812" s="367">
        <v>3500.9999999999995</v>
      </c>
      <c r="K7812" s="367">
        <v>47151.515151515683</v>
      </c>
      <c r="L7812" s="384">
        <v>-894320.51112289901</v>
      </c>
      <c r="M7812" s="367">
        <v>3501.0000000000396</v>
      </c>
      <c r="N7812" s="367">
        <v>778</v>
      </c>
      <c r="O7812" s="384">
        <v>-20868.053905457247</v>
      </c>
      <c r="P7812" s="367">
        <v>50.764499999999998</v>
      </c>
      <c r="Q7812" s="367">
        <v>778</v>
      </c>
      <c r="R7812" s="384">
        <v>-3964.9015629053852</v>
      </c>
      <c r="S7812" s="367">
        <v>49.014000000000003</v>
      </c>
      <c r="T7812" s="367">
        <v>26827.586206896274</v>
      </c>
      <c r="U7812" s="384">
        <v>-1037378.5310411926</v>
      </c>
      <c r="V7812" s="367">
        <v>3500.9999999999636</v>
      </c>
      <c r="W7812" s="367">
        <v>1296666.6666666684</v>
      </c>
      <c r="X7812" s="384">
        <v>458276.95304878283</v>
      </c>
      <c r="Y7812" s="386">
        <v>3501.0000000000045</v>
      </c>
      <c r="Z7812" s="367"/>
      <c r="AA7812" s="367"/>
      <c r="AB7812" s="367"/>
      <c r="AC7812" s="367"/>
      <c r="AD7812" s="367"/>
      <c r="AE7812" s="367"/>
      <c r="AF7812" s="367"/>
      <c r="AG7812" s="367"/>
      <c r="AH7812" s="367"/>
      <c r="AI7812" s="367"/>
      <c r="AJ7812" s="367"/>
      <c r="AK7812" s="367"/>
      <c r="AL7812" s="367"/>
      <c r="AM7812" s="367"/>
      <c r="AN7812" s="367"/>
      <c r="AO7812" s="367"/>
      <c r="AP7812" s="367"/>
      <c r="AQ7812" s="367"/>
      <c r="AR7812" s="367"/>
      <c r="AS7812" s="367"/>
      <c r="AT7812" s="367"/>
    </row>
    <row r="7813" spans="2:46" ht="13.8">
      <c r="B7813" s="26">
        <v>129.83333333333468</v>
      </c>
      <c r="C7813" s="363">
        <v>2936.3398075730488</v>
      </c>
      <c r="D7813" s="367">
        <v>3505.5000000000364</v>
      </c>
      <c r="E7813" s="367">
        <v>36232.558139535104</v>
      </c>
      <c r="F7813" s="367">
        <v>-1839940.6309313923</v>
      </c>
      <c r="G7813" s="367">
        <v>3505.5000000000214</v>
      </c>
      <c r="H7813" s="367">
        <v>194750</v>
      </c>
      <c r="I7813" s="384">
        <v>-21953049.428767454</v>
      </c>
      <c r="J7813" s="367">
        <v>3505.4999999999995</v>
      </c>
      <c r="K7813" s="367">
        <v>47212.121212121747</v>
      </c>
      <c r="L7813" s="384">
        <v>-897379.4121729316</v>
      </c>
      <c r="M7813" s="367">
        <v>3505.50000000004</v>
      </c>
      <c r="N7813" s="367">
        <v>779</v>
      </c>
      <c r="O7813" s="384">
        <v>-20925.78452028054</v>
      </c>
      <c r="P7813" s="367">
        <v>50.829749999999997</v>
      </c>
      <c r="Q7813" s="367">
        <v>779</v>
      </c>
      <c r="R7813" s="384">
        <v>-3984.585017664735</v>
      </c>
      <c r="S7813" s="367">
        <v>49.076999999999998</v>
      </c>
      <c r="T7813" s="367">
        <v>26862.068965516963</v>
      </c>
      <c r="U7813" s="384">
        <v>-1040647.4177972177</v>
      </c>
      <c r="V7813" s="367">
        <v>3505.4999999999636</v>
      </c>
      <c r="W7813" s="367">
        <v>1298333.3333333351</v>
      </c>
      <c r="X7813" s="384">
        <v>458794.02413054783</v>
      </c>
      <c r="Y7813" s="386">
        <v>3505.5000000000045</v>
      </c>
      <c r="Z7813" s="367"/>
      <c r="AA7813" s="367"/>
      <c r="AB7813" s="367"/>
      <c r="AC7813" s="367"/>
      <c r="AD7813" s="367"/>
      <c r="AE7813" s="367"/>
      <c r="AF7813" s="367"/>
      <c r="AG7813" s="367"/>
      <c r="AH7813" s="367"/>
      <c r="AI7813" s="367"/>
      <c r="AJ7813" s="367"/>
      <c r="AK7813" s="367"/>
      <c r="AL7813" s="367"/>
      <c r="AM7813" s="367"/>
      <c r="AN7813" s="367"/>
      <c r="AO7813" s="367"/>
      <c r="AP7813" s="367"/>
      <c r="AQ7813" s="367"/>
      <c r="AR7813" s="367"/>
      <c r="AS7813" s="367"/>
      <c r="AT7813" s="367"/>
    </row>
    <row r="7814" spans="2:46" ht="13.8">
      <c r="B7814" s="26">
        <v>130.00000000000134</v>
      </c>
      <c r="C7814" s="363">
        <v>2940.0971931517583</v>
      </c>
      <c r="D7814" s="367">
        <v>3510.0000000000359</v>
      </c>
      <c r="E7814" s="367">
        <v>36279.069767442081</v>
      </c>
      <c r="F7814" s="367">
        <v>-1844800.2125866921</v>
      </c>
      <c r="G7814" s="367">
        <v>3510.0000000000218</v>
      </c>
      <c r="H7814" s="367">
        <v>195000</v>
      </c>
      <c r="I7814" s="384">
        <v>-22010635.022655521</v>
      </c>
      <c r="J7814" s="367">
        <v>3509.9999999999995</v>
      </c>
      <c r="K7814" s="367">
        <v>47272.72727272781</v>
      </c>
      <c r="L7814" s="384">
        <v>-900443.2153765586</v>
      </c>
      <c r="M7814" s="367">
        <v>3510.00000000004</v>
      </c>
      <c r="N7814" s="367">
        <v>780</v>
      </c>
      <c r="O7814" s="384">
        <v>-20983.59448792394</v>
      </c>
      <c r="P7814" s="367">
        <v>50.895000000000003</v>
      </c>
      <c r="Q7814" s="367">
        <v>780</v>
      </c>
      <c r="R7814" s="384">
        <v>-4004.3059234645384</v>
      </c>
      <c r="S7814" s="367">
        <v>49.139999999999993</v>
      </c>
      <c r="T7814" s="367">
        <v>26896.551724137651</v>
      </c>
      <c r="U7814" s="384">
        <v>-1043921.2737325185</v>
      </c>
      <c r="V7814" s="367">
        <v>3509.9999999999636</v>
      </c>
      <c r="W7814" s="367">
        <v>1300000.0000000019</v>
      </c>
      <c r="X7814" s="384">
        <v>459310.91042708803</v>
      </c>
      <c r="Y7814" s="386">
        <v>3510.000000000005</v>
      </c>
      <c r="Z7814" s="367"/>
      <c r="AA7814" s="367"/>
      <c r="AB7814" s="367"/>
      <c r="AC7814" s="367"/>
      <c r="AD7814" s="367"/>
      <c r="AE7814" s="367"/>
      <c r="AF7814" s="367"/>
      <c r="AG7814" s="367"/>
      <c r="AH7814" s="367"/>
      <c r="AI7814" s="367"/>
      <c r="AJ7814" s="367"/>
      <c r="AK7814" s="367"/>
      <c r="AL7814" s="367"/>
      <c r="AM7814" s="367"/>
      <c r="AN7814" s="367"/>
      <c r="AO7814" s="367"/>
      <c r="AP7814" s="367"/>
      <c r="AQ7814" s="367"/>
      <c r="AR7814" s="367"/>
      <c r="AS7814" s="367"/>
      <c r="AT7814" s="367"/>
    </row>
    <row r="7815" spans="2:46" ht="13.8">
      <c r="B7815" s="26">
        <v>130.16666666666799</v>
      </c>
      <c r="C7815" s="363">
        <v>2943.8545479992822</v>
      </c>
      <c r="D7815" s="367">
        <v>3514.5000000000359</v>
      </c>
      <c r="E7815" s="367">
        <v>36325.581395349058</v>
      </c>
      <c r="F7815" s="367">
        <v>-1849666.1984863502</v>
      </c>
      <c r="G7815" s="367">
        <v>3514.5000000000218</v>
      </c>
      <c r="H7815" s="367">
        <v>195250</v>
      </c>
      <c r="I7815" s="384">
        <v>-22068296.012772195</v>
      </c>
      <c r="J7815" s="367">
        <v>3514.4999999999995</v>
      </c>
      <c r="K7815" s="367">
        <v>47333.333333333874</v>
      </c>
      <c r="L7815" s="384">
        <v>-903511.92073378002</v>
      </c>
      <c r="M7815" s="367">
        <v>3514.5000000000405</v>
      </c>
      <c r="N7815" s="367">
        <v>781</v>
      </c>
      <c r="O7815" s="384">
        <v>-21041.48380838742</v>
      </c>
      <c r="P7815" s="367">
        <v>50.960249999999995</v>
      </c>
      <c r="Q7815" s="367">
        <v>781</v>
      </c>
      <c r="R7815" s="384">
        <v>-4024.0642803047981</v>
      </c>
      <c r="S7815" s="367">
        <v>49.202999999999996</v>
      </c>
      <c r="T7815" s="367">
        <v>26931.034482758339</v>
      </c>
      <c r="U7815" s="384">
        <v>-1047200.0988470952</v>
      </c>
      <c r="V7815" s="367">
        <v>3514.4999999999632</v>
      </c>
      <c r="W7815" s="367">
        <v>1301666.6666666686</v>
      </c>
      <c r="X7815" s="384">
        <v>459827.61193840357</v>
      </c>
      <c r="Y7815" s="386">
        <v>3514.500000000005</v>
      </c>
      <c r="Z7815" s="367"/>
      <c r="AA7815" s="367"/>
      <c r="AB7815" s="367"/>
      <c r="AC7815" s="367"/>
      <c r="AD7815" s="367"/>
      <c r="AE7815" s="367"/>
      <c r="AF7815" s="367"/>
      <c r="AG7815" s="367"/>
      <c r="AH7815" s="367"/>
      <c r="AI7815" s="367"/>
      <c r="AJ7815" s="367"/>
      <c r="AK7815" s="367"/>
      <c r="AL7815" s="367"/>
      <c r="AM7815" s="367"/>
      <c r="AN7815" s="367"/>
      <c r="AO7815" s="367"/>
      <c r="AP7815" s="367"/>
      <c r="AQ7815" s="367"/>
      <c r="AR7815" s="367"/>
      <c r="AS7815" s="367"/>
      <c r="AT7815" s="367"/>
    </row>
    <row r="7816" spans="2:46" ht="13.8">
      <c r="B7816" s="26">
        <v>130.33333333333465</v>
      </c>
      <c r="C7816" s="363">
        <v>2947.611872115619</v>
      </c>
      <c r="D7816" s="367">
        <v>3519.0000000000355</v>
      </c>
      <c r="E7816" s="367">
        <v>36372.093023256035</v>
      </c>
      <c r="F7816" s="367">
        <v>-1854538.5886303666</v>
      </c>
      <c r="G7816" s="367">
        <v>3519.0000000000218</v>
      </c>
      <c r="H7816" s="367">
        <v>195500</v>
      </c>
      <c r="I7816" s="384">
        <v>-22126032.399117459</v>
      </c>
      <c r="J7816" s="367">
        <v>3518.9999999999995</v>
      </c>
      <c r="K7816" s="367">
        <v>47393.939393939938</v>
      </c>
      <c r="L7816" s="384">
        <v>-906585.52824459516</v>
      </c>
      <c r="M7816" s="367">
        <v>3519.0000000000405</v>
      </c>
      <c r="N7816" s="367">
        <v>782</v>
      </c>
      <c r="O7816" s="384">
        <v>-21099.452481671007</v>
      </c>
      <c r="P7816" s="367">
        <v>51.025500000000001</v>
      </c>
      <c r="Q7816" s="367">
        <v>782</v>
      </c>
      <c r="R7816" s="384">
        <v>-4043.8600881855123</v>
      </c>
      <c r="S7816" s="367">
        <v>49.265999999999998</v>
      </c>
      <c r="T7816" s="367">
        <v>26965.517241379028</v>
      </c>
      <c r="U7816" s="384">
        <v>-1050483.8931409479</v>
      </c>
      <c r="V7816" s="367">
        <v>3518.9999999999632</v>
      </c>
      <c r="W7816" s="367">
        <v>1303333.3333333354</v>
      </c>
      <c r="X7816" s="384">
        <v>460344.12866449432</v>
      </c>
      <c r="Y7816" s="386">
        <v>3519.000000000005</v>
      </c>
      <c r="Z7816" s="367"/>
      <c r="AA7816" s="367"/>
      <c r="AB7816" s="367"/>
      <c r="AC7816" s="367"/>
      <c r="AD7816" s="367"/>
      <c r="AE7816" s="367"/>
      <c r="AF7816" s="367"/>
      <c r="AG7816" s="367"/>
      <c r="AH7816" s="367"/>
      <c r="AI7816" s="367"/>
      <c r="AJ7816" s="367"/>
      <c r="AK7816" s="367"/>
      <c r="AL7816" s="367"/>
      <c r="AM7816" s="367"/>
      <c r="AN7816" s="367"/>
      <c r="AO7816" s="367"/>
      <c r="AP7816" s="367"/>
      <c r="AQ7816" s="367"/>
      <c r="AR7816" s="367"/>
      <c r="AS7816" s="367"/>
      <c r="AT7816" s="367"/>
    </row>
    <row r="7817" spans="2:46" ht="13.8">
      <c r="B7817" s="26">
        <v>130.50000000000131</v>
      </c>
      <c r="C7817" s="363">
        <v>2951.3691655007701</v>
      </c>
      <c r="D7817" s="367">
        <v>3523.5000000000355</v>
      </c>
      <c r="E7817" s="367">
        <v>36418.604651163012</v>
      </c>
      <c r="F7817" s="367">
        <v>-1859417.3830187418</v>
      </c>
      <c r="G7817" s="367">
        <v>3523.5000000000218</v>
      </c>
      <c r="H7817" s="367">
        <v>195750</v>
      </c>
      <c r="I7817" s="384">
        <v>-22183844.181691322</v>
      </c>
      <c r="J7817" s="367">
        <v>3523.4999999999995</v>
      </c>
      <c r="K7817" s="367">
        <v>47454.545454546002</v>
      </c>
      <c r="L7817" s="384">
        <v>-909664.0379090046</v>
      </c>
      <c r="M7817" s="367">
        <v>3523.5000000000409</v>
      </c>
      <c r="N7817" s="367">
        <v>783</v>
      </c>
      <c r="O7817" s="384">
        <v>-21157.50050777469</v>
      </c>
      <c r="P7817" s="367">
        <v>51.09075</v>
      </c>
      <c r="Q7817" s="367">
        <v>783</v>
      </c>
      <c r="R7817" s="384">
        <v>-4063.69334710668</v>
      </c>
      <c r="S7817" s="367">
        <v>49.329000000000001</v>
      </c>
      <c r="T7817" s="367">
        <v>26999.999999999716</v>
      </c>
      <c r="U7817" s="384">
        <v>-1053772.6566140763</v>
      </c>
      <c r="V7817" s="367">
        <v>3523.4999999999632</v>
      </c>
      <c r="W7817" s="367">
        <v>1305000.0000000021</v>
      </c>
      <c r="X7817" s="384">
        <v>460860.46060536028</v>
      </c>
      <c r="Y7817" s="386">
        <v>3523.5000000000055</v>
      </c>
      <c r="Z7817" s="367"/>
      <c r="AA7817" s="367"/>
      <c r="AB7817" s="367"/>
      <c r="AC7817" s="367"/>
      <c r="AD7817" s="367"/>
      <c r="AE7817" s="367"/>
      <c r="AF7817" s="367"/>
      <c r="AG7817" s="367"/>
      <c r="AH7817" s="367"/>
      <c r="AI7817" s="367"/>
      <c r="AJ7817" s="367"/>
      <c r="AK7817" s="367"/>
      <c r="AL7817" s="367"/>
      <c r="AM7817" s="367"/>
      <c r="AN7817" s="367"/>
      <c r="AO7817" s="367"/>
      <c r="AP7817" s="367"/>
      <c r="AQ7817" s="367"/>
      <c r="AR7817" s="367"/>
      <c r="AS7817" s="367"/>
      <c r="AT7817" s="367"/>
    </row>
    <row r="7818" spans="2:46" ht="13.8">
      <c r="B7818" s="26">
        <v>130.66666666666796</v>
      </c>
      <c r="C7818" s="363">
        <v>2955.1264281547342</v>
      </c>
      <c r="D7818" s="367">
        <v>3528.000000000035</v>
      </c>
      <c r="E7818" s="367">
        <v>36465.116279069989</v>
      </c>
      <c r="F7818" s="367">
        <v>-1864302.581651475</v>
      </c>
      <c r="G7818" s="367">
        <v>3528.0000000000218</v>
      </c>
      <c r="H7818" s="367">
        <v>196000</v>
      </c>
      <c r="I7818" s="384">
        <v>-22241731.360493779</v>
      </c>
      <c r="J7818" s="367">
        <v>3527.9999999999995</v>
      </c>
      <c r="K7818" s="367">
        <v>47515.151515152065</v>
      </c>
      <c r="L7818" s="384">
        <v>-912747.44972700824</v>
      </c>
      <c r="M7818" s="367">
        <v>3528.0000000000409</v>
      </c>
      <c r="N7818" s="367">
        <v>784</v>
      </c>
      <c r="O7818" s="384">
        <v>-21215.627886698469</v>
      </c>
      <c r="P7818" s="367">
        <v>51.155999999999999</v>
      </c>
      <c r="Q7818" s="367">
        <v>784</v>
      </c>
      <c r="R7818" s="384">
        <v>-4083.5640570683008</v>
      </c>
      <c r="S7818" s="367">
        <v>49.391999999999996</v>
      </c>
      <c r="T7818" s="367">
        <v>27034.482758620405</v>
      </c>
      <c r="U7818" s="384">
        <v>-1057066.3892664802</v>
      </c>
      <c r="V7818" s="367">
        <v>3527.9999999999627</v>
      </c>
      <c r="W7818" s="367">
        <v>1306666.6666666688</v>
      </c>
      <c r="X7818" s="384">
        <v>461376.60776100156</v>
      </c>
      <c r="Y7818" s="386">
        <v>3528.0000000000055</v>
      </c>
      <c r="Z7818" s="367"/>
      <c r="AA7818" s="367"/>
      <c r="AB7818" s="367"/>
      <c r="AC7818" s="367"/>
      <c r="AD7818" s="367"/>
      <c r="AE7818" s="367"/>
      <c r="AF7818" s="367"/>
      <c r="AG7818" s="367"/>
      <c r="AH7818" s="367"/>
      <c r="AI7818" s="367"/>
      <c r="AJ7818" s="367"/>
      <c r="AK7818" s="367"/>
      <c r="AL7818" s="367"/>
      <c r="AM7818" s="367"/>
      <c r="AN7818" s="367"/>
      <c r="AO7818" s="367"/>
      <c r="AP7818" s="367"/>
      <c r="AQ7818" s="367"/>
      <c r="AR7818" s="367"/>
      <c r="AS7818" s="367"/>
      <c r="AT7818" s="367"/>
    </row>
    <row r="7819" spans="2:46" ht="13.8">
      <c r="B7819" s="26">
        <v>130.83333333333462</v>
      </c>
      <c r="C7819" s="363">
        <v>2958.8836600775112</v>
      </c>
      <c r="D7819" s="367">
        <v>3532.5000000000346</v>
      </c>
      <c r="E7819" s="367">
        <v>36511.627906976966</v>
      </c>
      <c r="F7819" s="367">
        <v>-1869194.1845285671</v>
      </c>
      <c r="G7819" s="367">
        <v>3532.5000000000218</v>
      </c>
      <c r="H7819" s="367">
        <v>196250</v>
      </c>
      <c r="I7819" s="384">
        <v>-22299693.93552484</v>
      </c>
      <c r="J7819" s="367">
        <v>3532.4999999999995</v>
      </c>
      <c r="K7819" s="367">
        <v>47575.757575758129</v>
      </c>
      <c r="L7819" s="384">
        <v>-915835.76369860605</v>
      </c>
      <c r="M7819" s="367">
        <v>3532.5000000000409</v>
      </c>
      <c r="N7819" s="367">
        <v>785</v>
      </c>
      <c r="O7819" s="384">
        <v>-21273.83461844235</v>
      </c>
      <c r="P7819" s="367">
        <v>51.221249999999998</v>
      </c>
      <c r="Q7819" s="367">
        <v>785</v>
      </c>
      <c r="R7819" s="384">
        <v>-4103.4722180703775</v>
      </c>
      <c r="S7819" s="367">
        <v>49.454999999999998</v>
      </c>
      <c r="T7819" s="367">
        <v>27068.965517241093</v>
      </c>
      <c r="U7819" s="384">
        <v>-1060365.0910981605</v>
      </c>
      <c r="V7819" s="367">
        <v>3532.4999999999627</v>
      </c>
      <c r="W7819" s="367">
        <v>1308333.3333333356</v>
      </c>
      <c r="X7819" s="384">
        <v>461892.57013141812</v>
      </c>
      <c r="Y7819" s="386">
        <v>3532.5000000000059</v>
      </c>
      <c r="Z7819" s="367"/>
      <c r="AA7819" s="367"/>
      <c r="AB7819" s="367"/>
      <c r="AC7819" s="367"/>
      <c r="AD7819" s="367"/>
      <c r="AE7819" s="367"/>
      <c r="AF7819" s="367"/>
      <c r="AG7819" s="367"/>
      <c r="AH7819" s="367"/>
      <c r="AI7819" s="367"/>
      <c r="AJ7819" s="367"/>
      <c r="AK7819" s="367"/>
      <c r="AL7819" s="367"/>
      <c r="AM7819" s="367"/>
      <c r="AN7819" s="367"/>
      <c r="AO7819" s="367"/>
      <c r="AP7819" s="367"/>
      <c r="AQ7819" s="367"/>
      <c r="AR7819" s="367"/>
      <c r="AS7819" s="367"/>
      <c r="AT7819" s="367"/>
    </row>
    <row r="7820" spans="2:46" ht="13.8">
      <c r="B7820" s="26">
        <v>131.00000000000128</v>
      </c>
      <c r="C7820" s="363">
        <v>2962.640861269103</v>
      </c>
      <c r="D7820" s="367">
        <v>3537.0000000000346</v>
      </c>
      <c r="E7820" s="367">
        <v>36558.139534883943</v>
      </c>
      <c r="F7820" s="367">
        <v>-1874092.1916500174</v>
      </c>
      <c r="G7820" s="367">
        <v>3537.0000000000218</v>
      </c>
      <c r="H7820" s="367">
        <v>196500</v>
      </c>
      <c r="I7820" s="384">
        <v>-22357731.90678449</v>
      </c>
      <c r="J7820" s="367">
        <v>3536.9999999999995</v>
      </c>
      <c r="K7820" s="367">
        <v>47636.363636364193</v>
      </c>
      <c r="L7820" s="384">
        <v>-918928.97982379864</v>
      </c>
      <c r="M7820" s="367">
        <v>3537.0000000000418</v>
      </c>
      <c r="N7820" s="367">
        <v>786</v>
      </c>
      <c r="O7820" s="384">
        <v>-21332.120703006334</v>
      </c>
      <c r="P7820" s="367">
        <v>51.286500000000004</v>
      </c>
      <c r="Q7820" s="367">
        <v>786</v>
      </c>
      <c r="R7820" s="384">
        <v>-4123.4178301129077</v>
      </c>
      <c r="S7820" s="367">
        <v>49.518000000000001</v>
      </c>
      <c r="T7820" s="367">
        <v>27103.448275861781</v>
      </c>
      <c r="U7820" s="384">
        <v>-1063668.7621091169</v>
      </c>
      <c r="V7820" s="367">
        <v>3536.9999999999627</v>
      </c>
      <c r="W7820" s="367">
        <v>1310000.0000000023</v>
      </c>
      <c r="X7820" s="384">
        <v>462408.34771661001</v>
      </c>
      <c r="Y7820" s="386">
        <v>3537.0000000000064</v>
      </c>
      <c r="Z7820" s="367"/>
      <c r="AA7820" s="367"/>
      <c r="AB7820" s="367"/>
      <c r="AC7820" s="367"/>
      <c r="AD7820" s="367"/>
      <c r="AE7820" s="367"/>
      <c r="AF7820" s="367"/>
      <c r="AG7820" s="367"/>
      <c r="AH7820" s="367"/>
      <c r="AI7820" s="367"/>
      <c r="AJ7820" s="367"/>
      <c r="AK7820" s="367"/>
      <c r="AL7820" s="367"/>
      <c r="AM7820" s="367"/>
      <c r="AN7820" s="367"/>
      <c r="AO7820" s="367"/>
      <c r="AP7820" s="367"/>
      <c r="AQ7820" s="367"/>
      <c r="AR7820" s="367"/>
      <c r="AS7820" s="367"/>
      <c r="AT7820" s="367"/>
    </row>
    <row r="7821" spans="2:46" ht="13.8">
      <c r="B7821" s="26">
        <v>131.16666666666794</v>
      </c>
      <c r="C7821" s="363">
        <v>2966.3980317295077</v>
      </c>
      <c r="D7821" s="367">
        <v>3541.5000000000341</v>
      </c>
      <c r="E7821" s="367">
        <v>36604.65116279092</v>
      </c>
      <c r="F7821" s="367">
        <v>-1878996.6030158263</v>
      </c>
      <c r="G7821" s="367">
        <v>3541.5000000000218</v>
      </c>
      <c r="H7821" s="367">
        <v>196750</v>
      </c>
      <c r="I7821" s="384">
        <v>-22415845.27427274</v>
      </c>
      <c r="J7821" s="367">
        <v>3541.4999999999995</v>
      </c>
      <c r="K7821" s="367">
        <v>47696.969696970256</v>
      </c>
      <c r="L7821" s="384">
        <v>-922027.09810258495</v>
      </c>
      <c r="M7821" s="367">
        <v>3541.5000000000418</v>
      </c>
      <c r="N7821" s="367">
        <v>787</v>
      </c>
      <c r="O7821" s="384">
        <v>-21390.486140390403</v>
      </c>
      <c r="P7821" s="367">
        <v>51.351749999999996</v>
      </c>
      <c r="Q7821" s="367">
        <v>787</v>
      </c>
      <c r="R7821" s="384">
        <v>-4143.4008931958924</v>
      </c>
      <c r="S7821" s="367">
        <v>49.581000000000003</v>
      </c>
      <c r="T7821" s="367">
        <v>27137.93103448247</v>
      </c>
      <c r="U7821" s="384">
        <v>-1066977.4022993487</v>
      </c>
      <c r="V7821" s="367">
        <v>3541.4999999999623</v>
      </c>
      <c r="W7821" s="367">
        <v>1311666.6666666691</v>
      </c>
      <c r="X7821" s="384">
        <v>462923.94051657716</v>
      </c>
      <c r="Y7821" s="386">
        <v>3541.5000000000064</v>
      </c>
      <c r="Z7821" s="367"/>
      <c r="AA7821" s="367"/>
      <c r="AB7821" s="367"/>
      <c r="AC7821" s="367"/>
      <c r="AD7821" s="367"/>
      <c r="AE7821" s="367"/>
      <c r="AF7821" s="367"/>
      <c r="AG7821" s="367"/>
      <c r="AH7821" s="367"/>
      <c r="AI7821" s="367"/>
      <c r="AJ7821" s="367"/>
      <c r="AK7821" s="367"/>
      <c r="AL7821" s="367"/>
      <c r="AM7821" s="367"/>
      <c r="AN7821" s="367"/>
      <c r="AO7821" s="367"/>
      <c r="AP7821" s="367"/>
      <c r="AQ7821" s="367"/>
      <c r="AR7821" s="367"/>
      <c r="AS7821" s="367"/>
      <c r="AT7821" s="367"/>
    </row>
    <row r="7822" spans="2:46" ht="13.8">
      <c r="B7822" s="26">
        <v>131.33333333333459</v>
      </c>
      <c r="C7822" s="363">
        <v>2970.1551714587258</v>
      </c>
      <c r="D7822" s="367">
        <v>3546.0000000000341</v>
      </c>
      <c r="E7822" s="367">
        <v>36651.162790697897</v>
      </c>
      <c r="F7822" s="367">
        <v>-1883907.4186259939</v>
      </c>
      <c r="G7822" s="367">
        <v>3546.0000000000218</v>
      </c>
      <c r="H7822" s="367">
        <v>197000</v>
      </c>
      <c r="I7822" s="384">
        <v>-22474034.03798959</v>
      </c>
      <c r="J7822" s="367">
        <v>3545.9999999999995</v>
      </c>
      <c r="K7822" s="367">
        <v>47757.57575757632</v>
      </c>
      <c r="L7822" s="384">
        <v>-925130.11853496579</v>
      </c>
      <c r="M7822" s="367">
        <v>3546.0000000000423</v>
      </c>
      <c r="N7822" s="367">
        <v>788</v>
      </c>
      <c r="O7822" s="384">
        <v>-21448.930930594579</v>
      </c>
      <c r="P7822" s="367">
        <v>51.417000000000002</v>
      </c>
      <c r="Q7822" s="367">
        <v>788</v>
      </c>
      <c r="R7822" s="384">
        <v>-4163.4214073193298</v>
      </c>
      <c r="S7822" s="367">
        <v>49.643999999999998</v>
      </c>
      <c r="T7822" s="367">
        <v>27172.413793103158</v>
      </c>
      <c r="U7822" s="384">
        <v>-1070291.0116688567</v>
      </c>
      <c r="V7822" s="367">
        <v>3545.9999999999623</v>
      </c>
      <c r="W7822" s="367">
        <v>1313333.3333333358</v>
      </c>
      <c r="X7822" s="384">
        <v>463439.34853131959</v>
      </c>
      <c r="Y7822" s="386">
        <v>3546.0000000000068</v>
      </c>
      <c r="Z7822" s="367"/>
      <c r="AA7822" s="367"/>
      <c r="AB7822" s="367"/>
      <c r="AC7822" s="367"/>
      <c r="AD7822" s="367"/>
      <c r="AE7822" s="367"/>
      <c r="AF7822" s="367"/>
      <c r="AG7822" s="367"/>
      <c r="AH7822" s="367"/>
      <c r="AI7822" s="367"/>
      <c r="AJ7822" s="367"/>
      <c r="AK7822" s="367"/>
      <c r="AL7822" s="367"/>
      <c r="AM7822" s="367"/>
      <c r="AN7822" s="367"/>
      <c r="AO7822" s="367"/>
      <c r="AP7822" s="367"/>
      <c r="AQ7822" s="367"/>
      <c r="AR7822" s="367"/>
      <c r="AS7822" s="367"/>
      <c r="AT7822" s="367"/>
    </row>
    <row r="7823" spans="2:46" ht="13.8">
      <c r="B7823" s="26">
        <v>131.50000000000125</v>
      </c>
      <c r="C7823" s="363">
        <v>2973.9122804567578</v>
      </c>
      <c r="D7823" s="367">
        <v>3550.5000000000337</v>
      </c>
      <c r="E7823" s="367">
        <v>36697.674418604875</v>
      </c>
      <c r="F7823" s="367">
        <v>-1888824.6384805194</v>
      </c>
      <c r="G7823" s="367">
        <v>3550.5000000000218</v>
      </c>
      <c r="H7823" s="367">
        <v>197250</v>
      </c>
      <c r="I7823" s="384">
        <v>-22532298.19793503</v>
      </c>
      <c r="J7823" s="367">
        <v>3550.4999999999995</v>
      </c>
      <c r="K7823" s="367">
        <v>47818.181818182384</v>
      </c>
      <c r="L7823" s="384">
        <v>-928238.04112094024</v>
      </c>
      <c r="M7823" s="367">
        <v>3550.5000000000423</v>
      </c>
      <c r="N7823" s="367">
        <v>789</v>
      </c>
      <c r="O7823" s="384">
        <v>-21507.455073618843</v>
      </c>
      <c r="P7823" s="367">
        <v>51.482249999999993</v>
      </c>
      <c r="Q7823" s="367">
        <v>789</v>
      </c>
      <c r="R7823" s="384">
        <v>-4183.4793724832234</v>
      </c>
      <c r="S7823" s="367">
        <v>49.707000000000001</v>
      </c>
      <c r="T7823" s="367">
        <v>27206.896551723847</v>
      </c>
      <c r="U7823" s="384">
        <v>-1073609.5902176404</v>
      </c>
      <c r="V7823" s="367">
        <v>3550.4999999999623</v>
      </c>
      <c r="W7823" s="367">
        <v>1315000.0000000026</v>
      </c>
      <c r="X7823" s="384">
        <v>463954.57176083722</v>
      </c>
      <c r="Y7823" s="386">
        <v>3550.5000000000068</v>
      </c>
      <c r="Z7823" s="367"/>
      <c r="AA7823" s="367"/>
      <c r="AB7823" s="367"/>
      <c r="AC7823" s="367"/>
      <c r="AD7823" s="367"/>
      <c r="AE7823" s="367"/>
      <c r="AF7823" s="367"/>
      <c r="AG7823" s="367"/>
      <c r="AH7823" s="367"/>
      <c r="AI7823" s="367"/>
      <c r="AJ7823" s="367"/>
      <c r="AK7823" s="367"/>
      <c r="AL7823" s="367"/>
      <c r="AM7823" s="367"/>
      <c r="AN7823" s="367"/>
      <c r="AO7823" s="367"/>
      <c r="AP7823" s="367"/>
      <c r="AQ7823" s="367"/>
      <c r="AR7823" s="367"/>
      <c r="AS7823" s="367"/>
      <c r="AT7823" s="367"/>
    </row>
    <row r="7824" spans="2:46" ht="13.8">
      <c r="B7824" s="26">
        <v>131.66666666666791</v>
      </c>
      <c r="C7824" s="363">
        <v>2977.6693587236036</v>
      </c>
      <c r="D7824" s="367">
        <v>3555.0000000000337</v>
      </c>
      <c r="E7824" s="367">
        <v>36744.186046511852</v>
      </c>
      <c r="F7824" s="367">
        <v>-1893748.2625794038</v>
      </c>
      <c r="G7824" s="367">
        <v>3555.0000000000218</v>
      </c>
      <c r="H7824" s="367">
        <v>197500</v>
      </c>
      <c r="I7824" s="384">
        <v>-22590637.754109073</v>
      </c>
      <c r="J7824" s="367">
        <v>3554.9999999999995</v>
      </c>
      <c r="K7824" s="367">
        <v>47878.787878788447</v>
      </c>
      <c r="L7824" s="384">
        <v>-931350.8658605091</v>
      </c>
      <c r="M7824" s="367">
        <v>3555.0000000000427</v>
      </c>
      <c r="N7824" s="367">
        <v>790</v>
      </c>
      <c r="O7824" s="384">
        <v>-21566.058569463217</v>
      </c>
      <c r="P7824" s="367">
        <v>51.547499999999999</v>
      </c>
      <c r="Q7824" s="367">
        <v>790</v>
      </c>
      <c r="R7824" s="384">
        <v>-4203.5747886875697</v>
      </c>
      <c r="S7824" s="367">
        <v>49.77</v>
      </c>
      <c r="T7824" s="367">
        <v>27241.379310344535</v>
      </c>
      <c r="U7824" s="384">
        <v>-1076933.1379456995</v>
      </c>
      <c r="V7824" s="367">
        <v>3554.9999999999618</v>
      </c>
      <c r="W7824" s="367">
        <v>1316666.6666666693</v>
      </c>
      <c r="X7824" s="384">
        <v>464469.61020513019</v>
      </c>
      <c r="Y7824" s="386">
        <v>3555.0000000000073</v>
      </c>
      <c r="Z7824" s="367"/>
      <c r="AA7824" s="367"/>
      <c r="AB7824" s="367"/>
      <c r="AC7824" s="367"/>
      <c r="AD7824" s="367"/>
      <c r="AE7824" s="367"/>
      <c r="AF7824" s="367"/>
      <c r="AG7824" s="367"/>
      <c r="AH7824" s="367"/>
      <c r="AI7824" s="367"/>
      <c r="AJ7824" s="367"/>
      <c r="AK7824" s="367"/>
      <c r="AL7824" s="367"/>
      <c r="AM7824" s="367"/>
      <c r="AN7824" s="367"/>
      <c r="AO7824" s="367"/>
      <c r="AP7824" s="367"/>
      <c r="AQ7824" s="367"/>
      <c r="AR7824" s="367"/>
      <c r="AS7824" s="367"/>
      <c r="AT7824" s="367"/>
    </row>
    <row r="7825" spans="2:46" ht="13.8">
      <c r="B7825" s="26">
        <v>131.83333333333456</v>
      </c>
      <c r="C7825" s="363">
        <v>2981.426406259262</v>
      </c>
      <c r="D7825" s="367">
        <v>3559.5000000000332</v>
      </c>
      <c r="E7825" s="367">
        <v>36790.697674418829</v>
      </c>
      <c r="F7825" s="367">
        <v>-1898678.2909226464</v>
      </c>
      <c r="G7825" s="367">
        <v>3559.5000000000218</v>
      </c>
      <c r="H7825" s="367">
        <v>197750</v>
      </c>
      <c r="I7825" s="384">
        <v>-22649052.706511714</v>
      </c>
      <c r="J7825" s="367">
        <v>3559.4999999999995</v>
      </c>
      <c r="K7825" s="367">
        <v>47939.393939394511</v>
      </c>
      <c r="L7825" s="384">
        <v>-934468.59275367204</v>
      </c>
      <c r="M7825" s="367">
        <v>3559.5000000000427</v>
      </c>
      <c r="N7825" s="367">
        <v>791</v>
      </c>
      <c r="O7825" s="384">
        <v>-21624.741418127687</v>
      </c>
      <c r="P7825" s="367">
        <v>51.612750000000005</v>
      </c>
      <c r="Q7825" s="367">
        <v>791</v>
      </c>
      <c r="R7825" s="384">
        <v>-4223.7076559323723</v>
      </c>
      <c r="S7825" s="367">
        <v>49.833000000000006</v>
      </c>
      <c r="T7825" s="367">
        <v>27275.862068965223</v>
      </c>
      <c r="U7825" s="384">
        <v>-1080261.6548530348</v>
      </c>
      <c r="V7825" s="367">
        <v>3559.4999999999618</v>
      </c>
      <c r="W7825" s="367">
        <v>1318333.333333336</v>
      </c>
      <c r="X7825" s="384">
        <v>464984.4638641983</v>
      </c>
      <c r="Y7825" s="386">
        <v>3559.5000000000073</v>
      </c>
      <c r="Z7825" s="367"/>
      <c r="AA7825" s="367"/>
      <c r="AB7825" s="367"/>
      <c r="AC7825" s="367"/>
      <c r="AD7825" s="367"/>
      <c r="AE7825" s="367"/>
      <c r="AF7825" s="367"/>
      <c r="AG7825" s="367"/>
      <c r="AH7825" s="367"/>
      <c r="AI7825" s="367"/>
      <c r="AJ7825" s="367"/>
      <c r="AK7825" s="367"/>
      <c r="AL7825" s="367"/>
      <c r="AM7825" s="367"/>
      <c r="AN7825" s="367"/>
      <c r="AO7825" s="367"/>
      <c r="AP7825" s="367"/>
      <c r="AQ7825" s="367"/>
      <c r="AR7825" s="367"/>
      <c r="AS7825" s="367"/>
      <c r="AT7825" s="367"/>
    </row>
    <row r="7826" spans="2:46" ht="13.8">
      <c r="B7826" s="26">
        <v>132.00000000000122</v>
      </c>
      <c r="C7826" s="363">
        <v>2985.1834230637351</v>
      </c>
      <c r="D7826" s="367">
        <v>3564.0000000000332</v>
      </c>
      <c r="E7826" s="367">
        <v>36837.209302325806</v>
      </c>
      <c r="F7826" s="367">
        <v>-1903614.7235102477</v>
      </c>
      <c r="G7826" s="367">
        <v>3564.0000000000218</v>
      </c>
      <c r="H7826" s="367">
        <v>198000</v>
      </c>
      <c r="I7826" s="384">
        <v>-22707543.055142947</v>
      </c>
      <c r="J7826" s="367">
        <v>3563.9999999999995</v>
      </c>
      <c r="K7826" s="367">
        <v>48000.000000000575</v>
      </c>
      <c r="L7826" s="384">
        <v>-937591.22180042975</v>
      </c>
      <c r="M7826" s="367">
        <v>3564.0000000000432</v>
      </c>
      <c r="N7826" s="367">
        <v>792</v>
      </c>
      <c r="O7826" s="384">
        <v>-21683.503619612246</v>
      </c>
      <c r="P7826" s="367">
        <v>51.677999999999997</v>
      </c>
      <c r="Q7826" s="367">
        <v>792</v>
      </c>
      <c r="R7826" s="384">
        <v>-4243.8779742176257</v>
      </c>
      <c r="S7826" s="367">
        <v>49.896000000000001</v>
      </c>
      <c r="T7826" s="367">
        <v>27310.344827585912</v>
      </c>
      <c r="U7826" s="384">
        <v>-1083595.1409396464</v>
      </c>
      <c r="V7826" s="367">
        <v>3563.9999999999618</v>
      </c>
      <c r="W7826" s="367">
        <v>1320000.0000000028</v>
      </c>
      <c r="X7826" s="384">
        <v>465499.13273804175</v>
      </c>
      <c r="Y7826" s="386">
        <v>3564.0000000000073</v>
      </c>
      <c r="Z7826" s="367"/>
      <c r="AA7826" s="367"/>
      <c r="AB7826" s="367"/>
      <c r="AC7826" s="367"/>
      <c r="AD7826" s="367"/>
      <c r="AE7826" s="367"/>
      <c r="AF7826" s="367"/>
      <c r="AG7826" s="367"/>
      <c r="AH7826" s="367"/>
      <c r="AI7826" s="367"/>
      <c r="AJ7826" s="367"/>
      <c r="AK7826" s="367"/>
      <c r="AL7826" s="367"/>
      <c r="AM7826" s="367"/>
      <c r="AN7826" s="367"/>
      <c r="AO7826" s="367"/>
      <c r="AP7826" s="367"/>
      <c r="AQ7826" s="367"/>
      <c r="AR7826" s="367"/>
      <c r="AS7826" s="367"/>
      <c r="AT7826" s="367"/>
    </row>
    <row r="7827" spans="2:46" ht="13.8">
      <c r="B7827" s="26">
        <v>132.16666666666788</v>
      </c>
      <c r="C7827" s="363">
        <v>2988.9404091370211</v>
      </c>
      <c r="D7827" s="367">
        <v>3568.5000000000327</v>
      </c>
      <c r="E7827" s="367">
        <v>36883.720930232783</v>
      </c>
      <c r="F7827" s="367">
        <v>-1908557.5603422073</v>
      </c>
      <c r="G7827" s="367">
        <v>3568.5000000000218</v>
      </c>
      <c r="H7827" s="367">
        <v>198250</v>
      </c>
      <c r="I7827" s="384">
        <v>-22766108.80000278</v>
      </c>
      <c r="J7827" s="367">
        <v>3568.4999999999995</v>
      </c>
      <c r="K7827" s="367">
        <v>48060.606060606638</v>
      </c>
      <c r="L7827" s="384">
        <v>-940718.75300078106</v>
      </c>
      <c r="M7827" s="367">
        <v>3568.5000000000432</v>
      </c>
      <c r="N7827" s="367">
        <v>793</v>
      </c>
      <c r="O7827" s="384">
        <v>-21742.34517391691</v>
      </c>
      <c r="P7827" s="367">
        <v>51.743250000000003</v>
      </c>
      <c r="Q7827" s="367">
        <v>793</v>
      </c>
      <c r="R7827" s="384">
        <v>-4264.0857435433327</v>
      </c>
      <c r="S7827" s="367">
        <v>49.958999999999996</v>
      </c>
      <c r="T7827" s="367">
        <v>27344.8275862066</v>
      </c>
      <c r="U7827" s="384">
        <v>-1086933.5962055335</v>
      </c>
      <c r="V7827" s="367">
        <v>3568.4999999999613</v>
      </c>
      <c r="W7827" s="367">
        <v>1321666.6666666695</v>
      </c>
      <c r="X7827" s="384">
        <v>466013.61682666052</v>
      </c>
      <c r="Y7827" s="386">
        <v>3568.5000000000077</v>
      </c>
      <c r="Z7827" s="367"/>
      <c r="AA7827" s="367"/>
      <c r="AB7827" s="367"/>
      <c r="AC7827" s="367"/>
      <c r="AD7827" s="367"/>
      <c r="AE7827" s="367"/>
      <c r="AF7827" s="367"/>
      <c r="AG7827" s="367"/>
      <c r="AH7827" s="367"/>
      <c r="AI7827" s="367"/>
      <c r="AJ7827" s="367"/>
      <c r="AK7827" s="367"/>
      <c r="AL7827" s="367"/>
      <c r="AM7827" s="367"/>
      <c r="AN7827" s="367"/>
      <c r="AO7827" s="367"/>
      <c r="AP7827" s="367"/>
      <c r="AQ7827" s="367"/>
      <c r="AR7827" s="367"/>
      <c r="AS7827" s="367"/>
      <c r="AT7827" s="367"/>
    </row>
    <row r="7828" spans="2:46" ht="13.8">
      <c r="B7828" s="26">
        <v>132.33333333333454</v>
      </c>
      <c r="C7828" s="363">
        <v>2992.6973644791201</v>
      </c>
      <c r="D7828" s="367">
        <v>3573.0000000000327</v>
      </c>
      <c r="E7828" s="367">
        <v>36930.23255813976</v>
      </c>
      <c r="F7828" s="367">
        <v>-1913506.8014185261</v>
      </c>
      <c r="G7828" s="367">
        <v>3573.0000000000223</v>
      </c>
      <c r="H7828" s="367">
        <v>198500</v>
      </c>
      <c r="I7828" s="384">
        <v>-22824749.94109121</v>
      </c>
      <c r="J7828" s="367">
        <v>3572.9999999999995</v>
      </c>
      <c r="K7828" s="367">
        <v>48121.212121212702</v>
      </c>
      <c r="L7828" s="384">
        <v>-943851.18635472679</v>
      </c>
      <c r="M7828" s="367">
        <v>3573.0000000000437</v>
      </c>
      <c r="N7828" s="367">
        <v>794</v>
      </c>
      <c r="O7828" s="384">
        <v>-21801.266081041671</v>
      </c>
      <c r="P7828" s="367">
        <v>51.808500000000002</v>
      </c>
      <c r="Q7828" s="367">
        <v>794</v>
      </c>
      <c r="R7828" s="384">
        <v>-4284.3309639094978</v>
      </c>
      <c r="S7828" s="367">
        <v>50.021999999999998</v>
      </c>
      <c r="T7828" s="367">
        <v>27379.310344827289</v>
      </c>
      <c r="U7828" s="384">
        <v>-1090277.0206506965</v>
      </c>
      <c r="V7828" s="367">
        <v>3572.9999999999613</v>
      </c>
      <c r="W7828" s="367">
        <v>1323333.3333333363</v>
      </c>
      <c r="X7828" s="384">
        <v>466527.91613005445</v>
      </c>
      <c r="Y7828" s="386">
        <v>3573.0000000000077</v>
      </c>
      <c r="Z7828" s="367"/>
      <c r="AA7828" s="367"/>
      <c r="AB7828" s="367"/>
      <c r="AC7828" s="367"/>
      <c r="AD7828" s="367"/>
      <c r="AE7828" s="367"/>
      <c r="AF7828" s="367"/>
      <c r="AG7828" s="367"/>
      <c r="AH7828" s="367"/>
      <c r="AI7828" s="367"/>
      <c r="AJ7828" s="367"/>
      <c r="AK7828" s="367"/>
      <c r="AL7828" s="367"/>
      <c r="AM7828" s="367"/>
      <c r="AN7828" s="367"/>
      <c r="AO7828" s="367"/>
      <c r="AP7828" s="367"/>
      <c r="AQ7828" s="367"/>
      <c r="AR7828" s="367"/>
      <c r="AS7828" s="367"/>
      <c r="AT7828" s="367"/>
    </row>
    <row r="7829" spans="2:46" ht="13.8">
      <c r="B7829" s="26">
        <v>132.50000000000119</v>
      </c>
      <c r="C7829" s="363">
        <v>2996.4542890900334</v>
      </c>
      <c r="D7829" s="367">
        <v>3577.5000000000323</v>
      </c>
      <c r="E7829" s="367">
        <v>36976.744186046737</v>
      </c>
      <c r="F7829" s="367">
        <v>-1918462.4467392028</v>
      </c>
      <c r="G7829" s="367">
        <v>3577.5000000000223</v>
      </c>
      <c r="H7829" s="367">
        <v>198750</v>
      </c>
      <c r="I7829" s="384">
        <v>-22883466.478408232</v>
      </c>
      <c r="J7829" s="367">
        <v>3577.4999999999995</v>
      </c>
      <c r="K7829" s="367">
        <v>48181.818181818766</v>
      </c>
      <c r="L7829" s="384">
        <v>-946988.52186226647</v>
      </c>
      <c r="M7829" s="367">
        <v>3577.5000000000437</v>
      </c>
      <c r="N7829" s="367">
        <v>795</v>
      </c>
      <c r="O7829" s="384">
        <v>-21860.266340986531</v>
      </c>
      <c r="P7829" s="367">
        <v>51.873750000000001</v>
      </c>
      <c r="Q7829" s="367">
        <v>795</v>
      </c>
      <c r="R7829" s="384">
        <v>-4304.6136353161137</v>
      </c>
      <c r="S7829" s="367">
        <v>50.084999999999994</v>
      </c>
      <c r="T7829" s="367">
        <v>27413.793103447977</v>
      </c>
      <c r="U7829" s="384">
        <v>-1093625.4142751356</v>
      </c>
      <c r="V7829" s="367">
        <v>3577.4999999999613</v>
      </c>
      <c r="W7829" s="367">
        <v>1325000.000000003</v>
      </c>
      <c r="X7829" s="384">
        <v>467042.03064822371</v>
      </c>
      <c r="Y7829" s="386">
        <v>3577.5000000000082</v>
      </c>
      <c r="Z7829" s="367"/>
      <c r="AA7829" s="367"/>
      <c r="AB7829" s="367"/>
      <c r="AC7829" s="367"/>
      <c r="AD7829" s="367"/>
      <c r="AE7829" s="367"/>
      <c r="AF7829" s="367"/>
      <c r="AG7829" s="367"/>
      <c r="AH7829" s="367"/>
      <c r="AI7829" s="367"/>
      <c r="AJ7829" s="367"/>
      <c r="AK7829" s="367"/>
      <c r="AL7829" s="367"/>
      <c r="AM7829" s="367"/>
      <c r="AN7829" s="367"/>
      <c r="AO7829" s="367"/>
      <c r="AP7829" s="367"/>
      <c r="AQ7829" s="367"/>
      <c r="AR7829" s="367"/>
      <c r="AS7829" s="367"/>
      <c r="AT7829" s="367"/>
    </row>
    <row r="7830" spans="2:46" ht="13.8">
      <c r="B7830" s="26">
        <v>132.66666666666785</v>
      </c>
      <c r="C7830" s="363">
        <v>3000.2111829697601</v>
      </c>
      <c r="D7830" s="367">
        <v>3582.0000000000323</v>
      </c>
      <c r="E7830" s="367">
        <v>37023.255813953714</v>
      </c>
      <c r="F7830" s="367">
        <v>-1923424.4963042377</v>
      </c>
      <c r="G7830" s="367">
        <v>3582.0000000000223</v>
      </c>
      <c r="H7830" s="367">
        <v>199000</v>
      </c>
      <c r="I7830" s="384">
        <v>-22942258.411953859</v>
      </c>
      <c r="J7830" s="367">
        <v>3581.9999999999995</v>
      </c>
      <c r="K7830" s="367">
        <v>48242.42424242483</v>
      </c>
      <c r="L7830" s="384">
        <v>-950130.75952340034</v>
      </c>
      <c r="M7830" s="367">
        <v>3582.0000000000437</v>
      </c>
      <c r="N7830" s="367">
        <v>796</v>
      </c>
      <c r="O7830" s="384">
        <v>-21919.345953751483</v>
      </c>
      <c r="P7830" s="367">
        <v>51.939</v>
      </c>
      <c r="Q7830" s="367">
        <v>796</v>
      </c>
      <c r="R7830" s="384">
        <v>-4324.933757763185</v>
      </c>
      <c r="S7830" s="367">
        <v>50.147999999999996</v>
      </c>
      <c r="T7830" s="367">
        <v>27448.275862068665</v>
      </c>
      <c r="U7830" s="384">
        <v>-1096978.77707885</v>
      </c>
      <c r="V7830" s="367">
        <v>3581.9999999999609</v>
      </c>
      <c r="W7830" s="367">
        <v>1326666.6666666698</v>
      </c>
      <c r="X7830" s="384">
        <v>467555.96038116817</v>
      </c>
      <c r="Y7830" s="386">
        <v>3582.0000000000082</v>
      </c>
      <c r="Z7830" s="367"/>
      <c r="AA7830" s="367"/>
      <c r="AB7830" s="367"/>
      <c r="AC7830" s="367"/>
      <c r="AD7830" s="367"/>
      <c r="AE7830" s="367"/>
      <c r="AF7830" s="367"/>
      <c r="AG7830" s="367"/>
      <c r="AH7830" s="367"/>
      <c r="AI7830" s="367"/>
      <c r="AJ7830" s="367"/>
      <c r="AK7830" s="367"/>
      <c r="AL7830" s="367"/>
      <c r="AM7830" s="367"/>
      <c r="AN7830" s="367"/>
      <c r="AO7830" s="367"/>
      <c r="AP7830" s="367"/>
      <c r="AQ7830" s="367"/>
      <c r="AR7830" s="367"/>
      <c r="AS7830" s="367"/>
      <c r="AT7830" s="367"/>
    </row>
    <row r="7831" spans="2:46" ht="13.8">
      <c r="B7831" s="26">
        <v>132.83333333333451</v>
      </c>
      <c r="C7831" s="363">
        <v>3003.9680461183002</v>
      </c>
      <c r="D7831" s="367">
        <v>3586.5000000000318</v>
      </c>
      <c r="E7831" s="367">
        <v>37069.767441860691</v>
      </c>
      <c r="F7831" s="367">
        <v>-1928392.9501136313</v>
      </c>
      <c r="G7831" s="367">
        <v>3586.5000000000223</v>
      </c>
      <c r="H7831" s="367">
        <v>199250</v>
      </c>
      <c r="I7831" s="384">
        <v>-23001125.741728082</v>
      </c>
      <c r="J7831" s="367">
        <v>3586.4999999999995</v>
      </c>
      <c r="K7831" s="367">
        <v>48303.030303030893</v>
      </c>
      <c r="L7831" s="384">
        <v>-953277.89933812898</v>
      </c>
      <c r="M7831" s="367">
        <v>3586.5000000000441</v>
      </c>
      <c r="N7831" s="367">
        <v>797</v>
      </c>
      <c r="O7831" s="384">
        <v>-21978.504919336545</v>
      </c>
      <c r="P7831" s="367">
        <v>52.004250000000006</v>
      </c>
      <c r="Q7831" s="367">
        <v>797</v>
      </c>
      <c r="R7831" s="384">
        <v>-4345.2913312507126</v>
      </c>
      <c r="S7831" s="367">
        <v>50.210999999999999</v>
      </c>
      <c r="T7831" s="367">
        <v>27482.758620689354</v>
      </c>
      <c r="U7831" s="384">
        <v>-1100337.1090618405</v>
      </c>
      <c r="V7831" s="367">
        <v>3586.4999999999609</v>
      </c>
      <c r="W7831" s="367">
        <v>1328333.3333333365</v>
      </c>
      <c r="X7831" s="384">
        <v>468069.70532888797</v>
      </c>
      <c r="Y7831" s="386">
        <v>3586.5000000000082</v>
      </c>
      <c r="Z7831" s="367"/>
      <c r="AA7831" s="367"/>
      <c r="AB7831" s="367"/>
      <c r="AC7831" s="367"/>
      <c r="AD7831" s="367"/>
      <c r="AE7831" s="367"/>
      <c r="AF7831" s="367"/>
      <c r="AG7831" s="367"/>
      <c r="AH7831" s="367"/>
      <c r="AI7831" s="367"/>
      <c r="AJ7831" s="367"/>
      <c r="AK7831" s="367"/>
      <c r="AL7831" s="367"/>
      <c r="AM7831" s="367"/>
      <c r="AN7831" s="367"/>
      <c r="AO7831" s="367"/>
      <c r="AP7831" s="367"/>
      <c r="AQ7831" s="367"/>
      <c r="AR7831" s="367"/>
      <c r="AS7831" s="367"/>
      <c r="AT7831" s="367"/>
    </row>
    <row r="7832" spans="2:46" ht="13.8">
      <c r="B7832" s="26">
        <v>133.00000000000117</v>
      </c>
      <c r="C7832" s="363">
        <v>3007.7248785356546</v>
      </c>
      <c r="D7832" s="367">
        <v>3591.0000000000318</v>
      </c>
      <c r="E7832" s="367">
        <v>37116.279069767668</v>
      </c>
      <c r="F7832" s="367">
        <v>-1933367.8081673833</v>
      </c>
      <c r="G7832" s="367">
        <v>3591.0000000000223</v>
      </c>
      <c r="H7832" s="367">
        <v>199500</v>
      </c>
      <c r="I7832" s="384">
        <v>-23060068.467730898</v>
      </c>
      <c r="J7832" s="367">
        <v>3590.9999999999995</v>
      </c>
      <c r="K7832" s="367">
        <v>48363.636363636957</v>
      </c>
      <c r="L7832" s="384">
        <v>-956429.94130645134</v>
      </c>
      <c r="M7832" s="367">
        <v>3591.0000000000441</v>
      </c>
      <c r="N7832" s="367">
        <v>798</v>
      </c>
      <c r="O7832" s="384">
        <v>-22037.743237741688</v>
      </c>
      <c r="P7832" s="367">
        <v>52.069499999999998</v>
      </c>
      <c r="Q7832" s="367">
        <v>798</v>
      </c>
      <c r="R7832" s="384">
        <v>-4365.6863557786928</v>
      </c>
      <c r="S7832" s="367">
        <v>50.274000000000001</v>
      </c>
      <c r="T7832" s="367">
        <v>27517.241379310042</v>
      </c>
      <c r="U7832" s="384">
        <v>-1103700.4102241073</v>
      </c>
      <c r="V7832" s="367">
        <v>3590.9999999999609</v>
      </c>
      <c r="W7832" s="367">
        <v>1330000.0000000033</v>
      </c>
      <c r="X7832" s="384">
        <v>468583.26549138309</v>
      </c>
      <c r="Y7832" s="386">
        <v>3591.0000000000086</v>
      </c>
      <c r="Z7832" s="367"/>
      <c r="AA7832" s="367"/>
      <c r="AB7832" s="367"/>
      <c r="AC7832" s="367"/>
      <c r="AD7832" s="367"/>
      <c r="AE7832" s="367"/>
      <c r="AF7832" s="367"/>
      <c r="AG7832" s="367"/>
      <c r="AH7832" s="367"/>
      <c r="AI7832" s="367"/>
      <c r="AJ7832" s="367"/>
      <c r="AK7832" s="367"/>
      <c r="AL7832" s="367"/>
      <c r="AM7832" s="367"/>
      <c r="AN7832" s="367"/>
      <c r="AO7832" s="367"/>
      <c r="AP7832" s="367"/>
      <c r="AQ7832" s="367"/>
      <c r="AR7832" s="367"/>
      <c r="AS7832" s="367"/>
      <c r="AT7832" s="367"/>
    </row>
    <row r="7833" spans="2:46" ht="13.8">
      <c r="B7833" s="26">
        <v>133.16666666666782</v>
      </c>
      <c r="C7833" s="363">
        <v>3011.4816802218211</v>
      </c>
      <c r="D7833" s="367">
        <v>3595.5000000000314</v>
      </c>
      <c r="E7833" s="367">
        <v>37162.790697674645</v>
      </c>
      <c r="F7833" s="367">
        <v>-1938349.0704654939</v>
      </c>
      <c r="G7833" s="367">
        <v>3595.5000000000223</v>
      </c>
      <c r="H7833" s="367">
        <v>199750</v>
      </c>
      <c r="I7833" s="384">
        <v>-23119086.589962311</v>
      </c>
      <c r="J7833" s="367">
        <v>3595.4999999999995</v>
      </c>
      <c r="K7833" s="367">
        <v>48424.242424243021</v>
      </c>
      <c r="L7833" s="384">
        <v>-959586.885428368</v>
      </c>
      <c r="M7833" s="367">
        <v>3595.5000000000446</v>
      </c>
      <c r="N7833" s="367">
        <v>799</v>
      </c>
      <c r="O7833" s="384">
        <v>-22097.060908966941</v>
      </c>
      <c r="P7833" s="367">
        <v>52.134750000000004</v>
      </c>
      <c r="Q7833" s="367">
        <v>799</v>
      </c>
      <c r="R7833" s="384">
        <v>-4386.1188313471257</v>
      </c>
      <c r="S7833" s="367">
        <v>50.336999999999996</v>
      </c>
      <c r="T7833" s="367">
        <v>27551.724137930731</v>
      </c>
      <c r="U7833" s="384">
        <v>-1107068.6805656496</v>
      </c>
      <c r="V7833" s="367">
        <v>3595.4999999999604</v>
      </c>
      <c r="W7833" s="367">
        <v>1331666.66666667</v>
      </c>
      <c r="X7833" s="384">
        <v>469096.64086865337</v>
      </c>
      <c r="Y7833" s="386">
        <v>3595.5000000000086</v>
      </c>
      <c r="Z7833" s="367"/>
      <c r="AA7833" s="367"/>
      <c r="AB7833" s="367"/>
      <c r="AC7833" s="367"/>
      <c r="AD7833" s="367"/>
      <c r="AE7833" s="367"/>
      <c r="AF7833" s="367"/>
      <c r="AG7833" s="367"/>
      <c r="AH7833" s="367"/>
      <c r="AI7833" s="367"/>
      <c r="AJ7833" s="367"/>
      <c r="AK7833" s="367"/>
      <c r="AL7833" s="367"/>
      <c r="AM7833" s="367"/>
      <c r="AN7833" s="367"/>
      <c r="AO7833" s="367"/>
      <c r="AP7833" s="367"/>
      <c r="AQ7833" s="367"/>
      <c r="AR7833" s="367"/>
      <c r="AS7833" s="367"/>
      <c r="AT7833" s="367"/>
    </row>
    <row r="7834" spans="2:46" ht="13.8">
      <c r="B7834" s="26">
        <v>133.33333333333448</v>
      </c>
      <c r="C7834" s="363">
        <v>3015.2384511768018</v>
      </c>
      <c r="D7834" s="367">
        <v>3600.0000000000314</v>
      </c>
      <c r="E7834" s="367">
        <v>37209.302325581622</v>
      </c>
      <c r="F7834" s="367">
        <v>-1943336.7370079628</v>
      </c>
      <c r="G7834" s="367">
        <v>3600.0000000000223</v>
      </c>
      <c r="H7834" s="367">
        <v>200000</v>
      </c>
      <c r="I7834" s="384">
        <v>-23178180.10842232</v>
      </c>
      <c r="J7834" s="367">
        <v>3599.9999999999995</v>
      </c>
      <c r="K7834" s="367">
        <v>48484.848484849084</v>
      </c>
      <c r="L7834" s="384">
        <v>-962748.73170387861</v>
      </c>
      <c r="M7834" s="367">
        <v>3600.0000000000446</v>
      </c>
      <c r="N7834" s="367">
        <v>800</v>
      </c>
      <c r="O7834" s="384">
        <v>-22156.45793301228</v>
      </c>
      <c r="P7834" s="367">
        <v>52.199999999999996</v>
      </c>
      <c r="Q7834" s="367">
        <v>800</v>
      </c>
      <c r="R7834" s="384">
        <v>-4406.5887579560158</v>
      </c>
      <c r="S7834" s="367">
        <v>50.4</v>
      </c>
      <c r="T7834" s="367">
        <v>27586.206896551419</v>
      </c>
      <c r="U7834" s="384">
        <v>-1110441.9200864679</v>
      </c>
      <c r="V7834" s="367">
        <v>3599.9999999999604</v>
      </c>
      <c r="W7834" s="367">
        <v>1333333.3333333367</v>
      </c>
      <c r="X7834" s="384">
        <v>469609.83146069903</v>
      </c>
      <c r="Y7834" s="386">
        <v>3600.0000000000091</v>
      </c>
      <c r="Z7834" s="367"/>
      <c r="AA7834" s="367"/>
      <c r="AB7834" s="367"/>
      <c r="AC7834" s="367"/>
      <c r="AD7834" s="367"/>
      <c r="AE7834" s="367"/>
      <c r="AF7834" s="367"/>
      <c r="AG7834" s="367"/>
      <c r="AH7834" s="367"/>
      <c r="AI7834" s="367"/>
      <c r="AJ7834" s="367"/>
      <c r="AK7834" s="367"/>
      <c r="AL7834" s="367"/>
      <c r="AM7834" s="367"/>
      <c r="AN7834" s="367"/>
      <c r="AO7834" s="367"/>
      <c r="AP7834" s="367"/>
      <c r="AQ7834" s="367"/>
      <c r="AR7834" s="367"/>
      <c r="AS7834" s="367"/>
      <c r="AT7834" s="367"/>
    </row>
    <row r="7835" spans="2:46" ht="13.8">
      <c r="B7835" s="26">
        <v>133.50000000000114</v>
      </c>
      <c r="C7835" s="363">
        <v>3018.995191400596</v>
      </c>
      <c r="D7835" s="367">
        <v>3604.5000000000305</v>
      </c>
      <c r="E7835" s="367">
        <v>37255.8139534886</v>
      </c>
      <c r="F7835" s="367">
        <v>-1948330.8077947902</v>
      </c>
      <c r="G7835" s="367">
        <v>3604.5000000000223</v>
      </c>
      <c r="H7835" s="367">
        <v>200250</v>
      </c>
      <c r="I7835" s="384">
        <v>-23237349.02311093</v>
      </c>
      <c r="J7835" s="367">
        <v>3604.4999999999995</v>
      </c>
      <c r="K7835" s="367">
        <v>48545.454545455148</v>
      </c>
      <c r="L7835" s="384">
        <v>-965915.48013298411</v>
      </c>
      <c r="M7835" s="367">
        <v>3604.500000000045</v>
      </c>
      <c r="N7835" s="367">
        <v>801</v>
      </c>
      <c r="O7835" s="384">
        <v>-22215.934309877732</v>
      </c>
      <c r="P7835" s="367">
        <v>52.265250000000002</v>
      </c>
      <c r="Q7835" s="367">
        <v>801</v>
      </c>
      <c r="R7835" s="384">
        <v>-4427.0961356053576</v>
      </c>
      <c r="S7835" s="367">
        <v>50.463000000000001</v>
      </c>
      <c r="T7835" s="367">
        <v>27620.689655172107</v>
      </c>
      <c r="U7835" s="384">
        <v>-1113820.128786562</v>
      </c>
      <c r="V7835" s="367">
        <v>3604.4999999999604</v>
      </c>
      <c r="W7835" s="367">
        <v>1335000.0000000035</v>
      </c>
      <c r="X7835" s="384">
        <v>470122.83726751985</v>
      </c>
      <c r="Y7835" s="386">
        <v>3604.5000000000091</v>
      </c>
      <c r="Z7835" s="367"/>
      <c r="AA7835" s="367"/>
      <c r="AB7835" s="367"/>
      <c r="AC7835" s="367"/>
      <c r="AD7835" s="367"/>
      <c r="AE7835" s="367"/>
      <c r="AF7835" s="367"/>
      <c r="AG7835" s="367"/>
      <c r="AH7835" s="367"/>
      <c r="AI7835" s="367"/>
      <c r="AJ7835" s="367"/>
      <c r="AK7835" s="367"/>
      <c r="AL7835" s="367"/>
      <c r="AM7835" s="367"/>
      <c r="AN7835" s="367"/>
      <c r="AO7835" s="367"/>
      <c r="AP7835" s="367"/>
      <c r="AQ7835" s="367"/>
      <c r="AR7835" s="367"/>
      <c r="AS7835" s="367"/>
      <c r="AT7835" s="367"/>
    </row>
    <row r="7836" spans="2:46" ht="13.8">
      <c r="B7836" s="26">
        <v>133.66666666666779</v>
      </c>
      <c r="C7836" s="363">
        <v>3022.751900893204</v>
      </c>
      <c r="D7836" s="367">
        <v>3609.0000000000305</v>
      </c>
      <c r="E7836" s="367">
        <v>37302.325581395577</v>
      </c>
      <c r="F7836" s="367">
        <v>-1953331.2828259761</v>
      </c>
      <c r="G7836" s="367">
        <v>3609.0000000000223</v>
      </c>
      <c r="H7836" s="367">
        <v>200500</v>
      </c>
      <c r="I7836" s="384">
        <v>-23296593.334028132</v>
      </c>
      <c r="J7836" s="367">
        <v>3608.9999999999995</v>
      </c>
      <c r="K7836" s="367">
        <v>48606.060606061212</v>
      </c>
      <c r="L7836" s="384">
        <v>-969087.13071568322</v>
      </c>
      <c r="M7836" s="367">
        <v>3609.000000000045</v>
      </c>
      <c r="N7836" s="367">
        <v>802</v>
      </c>
      <c r="O7836" s="384">
        <v>-22275.490039563272</v>
      </c>
      <c r="P7836" s="367">
        <v>52.330500000000001</v>
      </c>
      <c r="Q7836" s="367">
        <v>802</v>
      </c>
      <c r="R7836" s="384">
        <v>-4447.6409642951567</v>
      </c>
      <c r="S7836" s="367">
        <v>50.526000000000003</v>
      </c>
      <c r="T7836" s="367">
        <v>27655.172413792796</v>
      </c>
      <c r="U7836" s="384">
        <v>-1117203.3066659314</v>
      </c>
      <c r="V7836" s="367">
        <v>3608.9999999999595</v>
      </c>
      <c r="W7836" s="367">
        <v>1336666.6666666702</v>
      </c>
      <c r="X7836" s="384">
        <v>470635.65828911599</v>
      </c>
      <c r="Y7836" s="386">
        <v>3609.0000000000095</v>
      </c>
      <c r="Z7836" s="367"/>
      <c r="AA7836" s="367"/>
      <c r="AB7836" s="367"/>
      <c r="AC7836" s="367"/>
      <c r="AD7836" s="367"/>
      <c r="AE7836" s="367"/>
      <c r="AF7836" s="367"/>
      <c r="AG7836" s="367"/>
      <c r="AH7836" s="367"/>
      <c r="AI7836" s="367"/>
      <c r="AJ7836" s="367"/>
      <c r="AK7836" s="367"/>
      <c r="AL7836" s="367"/>
      <c r="AM7836" s="367"/>
      <c r="AN7836" s="367"/>
      <c r="AO7836" s="367"/>
      <c r="AP7836" s="367"/>
      <c r="AQ7836" s="367"/>
      <c r="AR7836" s="367"/>
      <c r="AS7836" s="367"/>
      <c r="AT7836" s="367"/>
    </row>
    <row r="7837" spans="2:46" ht="13.8">
      <c r="B7837" s="26">
        <v>133.83333333333445</v>
      </c>
      <c r="C7837" s="363">
        <v>3026.5085796546255</v>
      </c>
      <c r="D7837" s="367">
        <v>3613.50000000003</v>
      </c>
      <c r="E7837" s="367">
        <v>37348.837209302554</v>
      </c>
      <c r="F7837" s="367">
        <v>-1958338.1621015205</v>
      </c>
      <c r="G7837" s="367">
        <v>3613.5000000000223</v>
      </c>
      <c r="H7837" s="367">
        <v>200750</v>
      </c>
      <c r="I7837" s="384">
        <v>-23355913.041173935</v>
      </c>
      <c r="J7837" s="367">
        <v>3613.4999999999995</v>
      </c>
      <c r="K7837" s="367">
        <v>48666.666666667275</v>
      </c>
      <c r="L7837" s="384">
        <v>-972263.68345197663</v>
      </c>
      <c r="M7837" s="367">
        <v>3613.5000000000455</v>
      </c>
      <c r="N7837" s="367">
        <v>803</v>
      </c>
      <c r="O7837" s="384">
        <v>-22335.125122068912</v>
      </c>
      <c r="P7837" s="367">
        <v>52.39575</v>
      </c>
      <c r="Q7837" s="367">
        <v>803</v>
      </c>
      <c r="R7837" s="384">
        <v>-4468.2232440254056</v>
      </c>
      <c r="S7837" s="367">
        <v>50.588999999999999</v>
      </c>
      <c r="T7837" s="367">
        <v>27689.655172413484</v>
      </c>
      <c r="U7837" s="384">
        <v>-1120591.4537245773</v>
      </c>
      <c r="V7837" s="367">
        <v>3613.4999999999595</v>
      </c>
      <c r="W7837" s="367">
        <v>1338333.333333337</v>
      </c>
      <c r="X7837" s="384">
        <v>471148.29452548741</v>
      </c>
      <c r="Y7837" s="386">
        <v>3613.5000000000095</v>
      </c>
      <c r="Z7837" s="367"/>
      <c r="AA7837" s="367"/>
      <c r="AB7837" s="367"/>
      <c r="AC7837" s="367"/>
      <c r="AD7837" s="367"/>
      <c r="AE7837" s="367"/>
      <c r="AF7837" s="367"/>
      <c r="AG7837" s="367"/>
      <c r="AH7837" s="367"/>
      <c r="AI7837" s="367"/>
      <c r="AJ7837" s="367"/>
      <c r="AK7837" s="367"/>
      <c r="AL7837" s="367"/>
      <c r="AM7837" s="367"/>
      <c r="AN7837" s="367"/>
      <c r="AO7837" s="367"/>
      <c r="AP7837" s="367"/>
      <c r="AQ7837" s="367"/>
      <c r="AR7837" s="367"/>
      <c r="AS7837" s="367"/>
      <c r="AT7837" s="367"/>
    </row>
    <row r="7838" spans="2:46" ht="13.8">
      <c r="B7838" s="26">
        <v>134.00000000000111</v>
      </c>
      <c r="C7838" s="363">
        <v>3030.2652276848607</v>
      </c>
      <c r="D7838" s="367">
        <v>3618.00000000003</v>
      </c>
      <c r="E7838" s="367">
        <v>37395.348837209531</v>
      </c>
      <c r="F7838" s="367">
        <v>-1963351.4456214237</v>
      </c>
      <c r="G7838" s="367">
        <v>3618.0000000000223</v>
      </c>
      <c r="H7838" s="367">
        <v>201000</v>
      </c>
      <c r="I7838" s="384">
        <v>-23415308.144548334</v>
      </c>
      <c r="J7838" s="367">
        <v>3617.9999999999995</v>
      </c>
      <c r="K7838" s="367">
        <v>48727.272727273339</v>
      </c>
      <c r="L7838" s="384">
        <v>-975445.13834186411</v>
      </c>
      <c r="M7838" s="367">
        <v>3618.0000000000455</v>
      </c>
      <c r="N7838" s="367">
        <v>804</v>
      </c>
      <c r="O7838" s="384">
        <v>-22394.839557394647</v>
      </c>
      <c r="P7838" s="367">
        <v>52.460999999999999</v>
      </c>
      <c r="Q7838" s="367">
        <v>804</v>
      </c>
      <c r="R7838" s="384">
        <v>-4488.8429747961118</v>
      </c>
      <c r="S7838" s="367">
        <v>50.652000000000001</v>
      </c>
      <c r="T7838" s="367">
        <v>27724.137931034173</v>
      </c>
      <c r="U7838" s="384">
        <v>-1123984.5699624992</v>
      </c>
      <c r="V7838" s="367">
        <v>3617.9999999999595</v>
      </c>
      <c r="W7838" s="367">
        <v>1340000.0000000037</v>
      </c>
      <c r="X7838" s="384">
        <v>471660.74597663403</v>
      </c>
      <c r="Y7838" s="386">
        <v>3618.0000000000095</v>
      </c>
      <c r="Z7838" s="367"/>
      <c r="AA7838" s="367"/>
      <c r="AB7838" s="367"/>
      <c r="AC7838" s="367"/>
      <c r="AD7838" s="367"/>
      <c r="AE7838" s="367"/>
      <c r="AF7838" s="367"/>
      <c r="AG7838" s="367"/>
      <c r="AH7838" s="367"/>
      <c r="AI7838" s="367"/>
      <c r="AJ7838" s="367"/>
      <c r="AK7838" s="367"/>
      <c r="AL7838" s="367"/>
      <c r="AM7838" s="367"/>
      <c r="AN7838" s="367"/>
      <c r="AO7838" s="367"/>
      <c r="AP7838" s="367"/>
      <c r="AQ7838" s="367"/>
      <c r="AR7838" s="367"/>
      <c r="AS7838" s="367"/>
      <c r="AT7838" s="367"/>
    </row>
    <row r="7839" spans="2:46" ht="13.8">
      <c r="B7839" s="26">
        <v>134.16666666666777</v>
      </c>
      <c r="C7839" s="363">
        <v>3034.021844983909</v>
      </c>
      <c r="D7839" s="367">
        <v>3622.5000000000296</v>
      </c>
      <c r="E7839" s="367">
        <v>37441.860465116508</v>
      </c>
      <c r="F7839" s="367">
        <v>-1968371.133385685</v>
      </c>
      <c r="G7839" s="367">
        <v>3622.5000000000223</v>
      </c>
      <c r="H7839" s="367">
        <v>201250</v>
      </c>
      <c r="I7839" s="384">
        <v>-23474778.644151326</v>
      </c>
      <c r="J7839" s="367">
        <v>3622.4999999999995</v>
      </c>
      <c r="K7839" s="367">
        <v>48787.878787879403</v>
      </c>
      <c r="L7839" s="384">
        <v>-978631.49538534635</v>
      </c>
      <c r="M7839" s="367">
        <v>3622.5000000000464</v>
      </c>
      <c r="N7839" s="367">
        <v>805</v>
      </c>
      <c r="O7839" s="384">
        <v>-22454.633345540493</v>
      </c>
      <c r="P7839" s="367">
        <v>52.526250000000005</v>
      </c>
      <c r="Q7839" s="367">
        <v>805</v>
      </c>
      <c r="R7839" s="384">
        <v>-4509.5001566072706</v>
      </c>
      <c r="S7839" s="367">
        <v>50.715000000000003</v>
      </c>
      <c r="T7839" s="367">
        <v>27758.620689654861</v>
      </c>
      <c r="U7839" s="384">
        <v>-1127382.6553796965</v>
      </c>
      <c r="V7839" s="367">
        <v>3622.4999999999591</v>
      </c>
      <c r="W7839" s="367">
        <v>1341666.6666666705</v>
      </c>
      <c r="X7839" s="384">
        <v>472173.01264255599</v>
      </c>
      <c r="Y7839" s="386">
        <v>3622.50000000001</v>
      </c>
      <c r="Z7839" s="367"/>
      <c r="AA7839" s="367"/>
      <c r="AB7839" s="367"/>
      <c r="AC7839" s="367"/>
      <c r="AD7839" s="367"/>
      <c r="AE7839" s="367"/>
      <c r="AF7839" s="367"/>
      <c r="AG7839" s="367"/>
      <c r="AH7839" s="367"/>
      <c r="AI7839" s="367"/>
      <c r="AJ7839" s="367"/>
      <c r="AK7839" s="367"/>
      <c r="AL7839" s="367"/>
      <c r="AM7839" s="367"/>
      <c r="AN7839" s="367"/>
      <c r="AO7839" s="367"/>
      <c r="AP7839" s="367"/>
      <c r="AQ7839" s="367"/>
      <c r="AR7839" s="367"/>
      <c r="AS7839" s="367"/>
      <c r="AT7839" s="367"/>
    </row>
    <row r="7840" spans="2:46" ht="13.8">
      <c r="B7840" s="26">
        <v>134.33333333333442</v>
      </c>
      <c r="C7840" s="363">
        <v>3037.7784315517715</v>
      </c>
      <c r="D7840" s="367">
        <v>3627.0000000000296</v>
      </c>
      <c r="E7840" s="367">
        <v>37488.372093023485</v>
      </c>
      <c r="F7840" s="367">
        <v>-1973397.2253943046</v>
      </c>
      <c r="G7840" s="367">
        <v>3627.0000000000223</v>
      </c>
      <c r="H7840" s="367">
        <v>201500</v>
      </c>
      <c r="I7840" s="384">
        <v>-23534324.539982922</v>
      </c>
      <c r="J7840" s="367">
        <v>3626.9999999999995</v>
      </c>
      <c r="K7840" s="367">
        <v>48848.484848485467</v>
      </c>
      <c r="L7840" s="384">
        <v>-981822.7545824222</v>
      </c>
      <c r="M7840" s="367">
        <v>3627.0000000000464</v>
      </c>
      <c r="N7840" s="367">
        <v>806</v>
      </c>
      <c r="O7840" s="384">
        <v>-22514.50648650642</v>
      </c>
      <c r="P7840" s="367">
        <v>52.591499999999996</v>
      </c>
      <c r="Q7840" s="367">
        <v>806</v>
      </c>
      <c r="R7840" s="384">
        <v>-4530.1947894588848</v>
      </c>
      <c r="S7840" s="367">
        <v>50.778000000000006</v>
      </c>
      <c r="T7840" s="367">
        <v>27793.103448275549</v>
      </c>
      <c r="U7840" s="384">
        <v>-1130785.70997617</v>
      </c>
      <c r="V7840" s="367">
        <v>3626.9999999999591</v>
      </c>
      <c r="W7840" s="367">
        <v>1343333.3333333372</v>
      </c>
      <c r="X7840" s="384">
        <v>472685.09452325321</v>
      </c>
      <c r="Y7840" s="386">
        <v>3627.00000000001</v>
      </c>
      <c r="Z7840" s="367"/>
      <c r="AA7840" s="367"/>
      <c r="AB7840" s="367"/>
      <c r="AC7840" s="367"/>
      <c r="AD7840" s="367"/>
      <c r="AE7840" s="367"/>
      <c r="AF7840" s="367"/>
      <c r="AG7840" s="367"/>
      <c r="AH7840" s="367"/>
      <c r="AI7840" s="367"/>
      <c r="AJ7840" s="367"/>
      <c r="AK7840" s="367"/>
      <c r="AL7840" s="367"/>
      <c r="AM7840" s="367"/>
      <c r="AN7840" s="367"/>
      <c r="AO7840" s="367"/>
      <c r="AP7840" s="367"/>
      <c r="AQ7840" s="367"/>
      <c r="AR7840" s="367"/>
      <c r="AS7840" s="367"/>
      <c r="AT7840" s="367"/>
    </row>
    <row r="7841" spans="2:46" ht="13.8">
      <c r="B7841" s="26">
        <v>134.50000000000108</v>
      </c>
      <c r="C7841" s="363">
        <v>3041.5349873884466</v>
      </c>
      <c r="D7841" s="367">
        <v>3631.5000000000291</v>
      </c>
      <c r="E7841" s="367">
        <v>37534.883720930462</v>
      </c>
      <c r="F7841" s="367">
        <v>-1978429.7216472828</v>
      </c>
      <c r="G7841" s="367">
        <v>3631.5000000000223</v>
      </c>
      <c r="H7841" s="367">
        <v>201750</v>
      </c>
      <c r="I7841" s="384">
        <v>-23593945.832043111</v>
      </c>
      <c r="J7841" s="367">
        <v>3631.4999999999995</v>
      </c>
      <c r="K7841" s="367">
        <v>48909.09090909153</v>
      </c>
      <c r="L7841" s="384">
        <v>-985018.91593309247</v>
      </c>
      <c r="M7841" s="367">
        <v>3631.5000000000464</v>
      </c>
      <c r="N7841" s="367">
        <v>807</v>
      </c>
      <c r="O7841" s="384">
        <v>-22574.458980292453</v>
      </c>
      <c r="P7841" s="367">
        <v>52.656750000000002</v>
      </c>
      <c r="Q7841" s="367">
        <v>807</v>
      </c>
      <c r="R7841" s="384">
        <v>-4550.9268733509489</v>
      </c>
      <c r="S7841" s="367">
        <v>50.840999999999994</v>
      </c>
      <c r="T7841" s="367">
        <v>27827.586206896238</v>
      </c>
      <c r="U7841" s="384">
        <v>-1134193.7337519194</v>
      </c>
      <c r="V7841" s="367">
        <v>3631.4999999999591</v>
      </c>
      <c r="W7841" s="367">
        <v>1345000.000000004</v>
      </c>
      <c r="X7841" s="384">
        <v>473196.99161872576</v>
      </c>
      <c r="Y7841" s="386">
        <v>3631.5000000000109</v>
      </c>
      <c r="Z7841" s="367"/>
      <c r="AA7841" s="367"/>
      <c r="AB7841" s="367"/>
      <c r="AC7841" s="367"/>
      <c r="AD7841" s="367"/>
      <c r="AE7841" s="367"/>
      <c r="AF7841" s="367"/>
      <c r="AG7841" s="367"/>
      <c r="AH7841" s="367"/>
      <c r="AI7841" s="367"/>
      <c r="AJ7841" s="367"/>
      <c r="AK7841" s="367"/>
      <c r="AL7841" s="367"/>
      <c r="AM7841" s="367"/>
      <c r="AN7841" s="367"/>
      <c r="AO7841" s="367"/>
      <c r="AP7841" s="367"/>
      <c r="AQ7841" s="367"/>
      <c r="AR7841" s="367"/>
      <c r="AS7841" s="367"/>
      <c r="AT7841" s="367"/>
    </row>
    <row r="7842" spans="2:46" ht="13.8">
      <c r="B7842" s="26">
        <v>134.66666666666774</v>
      </c>
      <c r="C7842" s="363">
        <v>3045.2915124939359</v>
      </c>
      <c r="D7842" s="367">
        <v>3636.0000000000291</v>
      </c>
      <c r="E7842" s="367">
        <v>37581.395348837439</v>
      </c>
      <c r="F7842" s="367">
        <v>-1983468.6221446195</v>
      </c>
      <c r="G7842" s="367">
        <v>3636.0000000000223</v>
      </c>
      <c r="H7842" s="367">
        <v>202000</v>
      </c>
      <c r="I7842" s="384">
        <v>-23653642.520331897</v>
      </c>
      <c r="J7842" s="367">
        <v>3635.9999999999995</v>
      </c>
      <c r="K7842" s="367">
        <v>48969.696969697594</v>
      </c>
      <c r="L7842" s="384">
        <v>-988219.97943735728</v>
      </c>
      <c r="M7842" s="367">
        <v>3636.0000000000468</v>
      </c>
      <c r="N7842" s="367">
        <v>808</v>
      </c>
      <c r="O7842" s="384">
        <v>-22634.490826898582</v>
      </c>
      <c r="P7842" s="367">
        <v>52.722000000000001</v>
      </c>
      <c r="Q7842" s="367">
        <v>808</v>
      </c>
      <c r="R7842" s="384">
        <v>-4571.696408283472</v>
      </c>
      <c r="S7842" s="367">
        <v>50.903999999999996</v>
      </c>
      <c r="T7842" s="367">
        <v>27862.068965516926</v>
      </c>
      <c r="U7842" s="384">
        <v>-1137606.7267069446</v>
      </c>
      <c r="V7842" s="367">
        <v>3635.9999999999586</v>
      </c>
      <c r="W7842" s="367">
        <v>1346666.6666666707</v>
      </c>
      <c r="X7842" s="384">
        <v>473708.70392897347</v>
      </c>
      <c r="Y7842" s="386">
        <v>3636.0000000000109</v>
      </c>
      <c r="Z7842" s="367"/>
      <c r="AA7842" s="367"/>
      <c r="AB7842" s="367"/>
      <c r="AC7842" s="367"/>
      <c r="AD7842" s="367"/>
      <c r="AE7842" s="367"/>
      <c r="AF7842" s="367"/>
      <c r="AG7842" s="367"/>
      <c r="AH7842" s="367"/>
      <c r="AI7842" s="367"/>
      <c r="AJ7842" s="367"/>
      <c r="AK7842" s="367"/>
      <c r="AL7842" s="367"/>
      <c r="AM7842" s="367"/>
      <c r="AN7842" s="367"/>
      <c r="AO7842" s="367"/>
      <c r="AP7842" s="367"/>
      <c r="AQ7842" s="367"/>
      <c r="AR7842" s="367"/>
      <c r="AS7842" s="367"/>
      <c r="AT7842" s="367"/>
    </row>
    <row r="7843" spans="2:46" ht="13.8">
      <c r="B7843" s="26">
        <v>134.83333333333439</v>
      </c>
      <c r="C7843" s="363">
        <v>3049.0480068682386</v>
      </c>
      <c r="D7843" s="367">
        <v>3640.5000000000286</v>
      </c>
      <c r="E7843" s="367">
        <v>37627.906976744416</v>
      </c>
      <c r="F7843" s="367">
        <v>-1988513.926886315</v>
      </c>
      <c r="G7843" s="367">
        <v>3640.5000000000223</v>
      </c>
      <c r="H7843" s="367">
        <v>202250</v>
      </c>
      <c r="I7843" s="384">
        <v>-23713414.604849283</v>
      </c>
      <c r="J7843" s="367">
        <v>3640.4999999999995</v>
      </c>
      <c r="K7843" s="367">
        <v>49030.303030303658</v>
      </c>
      <c r="L7843" s="384">
        <v>-991425.94509521569</v>
      </c>
      <c r="M7843" s="367">
        <v>3640.5000000000468</v>
      </c>
      <c r="N7843" s="367">
        <v>809</v>
      </c>
      <c r="O7843" s="384">
        <v>-22694.60202632481</v>
      </c>
      <c r="P7843" s="367">
        <v>52.78725</v>
      </c>
      <c r="Q7843" s="367">
        <v>809</v>
      </c>
      <c r="R7843" s="384">
        <v>-4592.5033942564487</v>
      </c>
      <c r="S7843" s="367">
        <v>50.966999999999999</v>
      </c>
      <c r="T7843" s="367">
        <v>27896.551724137615</v>
      </c>
      <c r="U7843" s="384">
        <v>-1141024.6888412458</v>
      </c>
      <c r="V7843" s="367">
        <v>3640.4999999999586</v>
      </c>
      <c r="W7843" s="367">
        <v>1348333.3333333374</v>
      </c>
      <c r="X7843" s="384">
        <v>474220.2314539965</v>
      </c>
      <c r="Y7843" s="386">
        <v>3640.5000000000109</v>
      </c>
      <c r="Z7843" s="367"/>
      <c r="AA7843" s="367"/>
      <c r="AB7843" s="367"/>
      <c r="AC7843" s="367"/>
      <c r="AD7843" s="367"/>
      <c r="AE7843" s="367"/>
      <c r="AF7843" s="367"/>
      <c r="AG7843" s="367"/>
      <c r="AH7843" s="367"/>
      <c r="AI7843" s="367"/>
      <c r="AJ7843" s="367"/>
      <c r="AK7843" s="367"/>
      <c r="AL7843" s="367"/>
      <c r="AM7843" s="367"/>
      <c r="AN7843" s="367"/>
      <c r="AO7843" s="367"/>
      <c r="AP7843" s="367"/>
      <c r="AQ7843" s="367"/>
      <c r="AR7843" s="367"/>
      <c r="AS7843" s="367"/>
      <c r="AT7843" s="367"/>
    </row>
    <row r="7844" spans="2:46" ht="13.8">
      <c r="B7844" s="26">
        <v>135.00000000000105</v>
      </c>
      <c r="C7844" s="363">
        <v>3052.8044705113552</v>
      </c>
      <c r="D7844" s="367">
        <v>3645.0000000000286</v>
      </c>
      <c r="E7844" s="367">
        <v>37674.418604651393</v>
      </c>
      <c r="F7844" s="367">
        <v>-1993565.6358723685</v>
      </c>
      <c r="G7844" s="367">
        <v>3645.0000000000223</v>
      </c>
      <c r="H7844" s="367">
        <v>202500</v>
      </c>
      <c r="I7844" s="384">
        <v>-23773262.085595261</v>
      </c>
      <c r="J7844" s="367">
        <v>3644.9999999999995</v>
      </c>
      <c r="K7844" s="367">
        <v>49090.909090909721</v>
      </c>
      <c r="L7844" s="384">
        <v>-994636.81290666841</v>
      </c>
      <c r="M7844" s="367">
        <v>3645.0000000000473</v>
      </c>
      <c r="N7844" s="367">
        <v>810</v>
      </c>
      <c r="O7844" s="384">
        <v>-22754.79257857113</v>
      </c>
      <c r="P7844" s="367">
        <v>52.852499999999999</v>
      </c>
      <c r="Q7844" s="367">
        <v>810</v>
      </c>
      <c r="R7844" s="384">
        <v>-4613.347831269878</v>
      </c>
      <c r="S7844" s="367">
        <v>51.029999999999994</v>
      </c>
      <c r="T7844" s="367">
        <v>27931.034482758303</v>
      </c>
      <c r="U7844" s="384">
        <v>-1144447.6201548229</v>
      </c>
      <c r="V7844" s="367">
        <v>3644.9999999999586</v>
      </c>
      <c r="W7844" s="367">
        <v>1350000.0000000042</v>
      </c>
      <c r="X7844" s="384">
        <v>474731.5741937948</v>
      </c>
      <c r="Y7844" s="386">
        <v>3645.0000000000114</v>
      </c>
      <c r="Z7844" s="367"/>
      <c r="AA7844" s="367"/>
      <c r="AB7844" s="367"/>
      <c r="AC7844" s="367"/>
      <c r="AD7844" s="367"/>
      <c r="AE7844" s="367"/>
      <c r="AF7844" s="367"/>
      <c r="AG7844" s="367"/>
      <c r="AH7844" s="367"/>
      <c r="AI7844" s="367"/>
      <c r="AJ7844" s="367"/>
      <c r="AK7844" s="367"/>
      <c r="AL7844" s="367"/>
      <c r="AM7844" s="367"/>
      <c r="AN7844" s="367"/>
      <c r="AO7844" s="367"/>
      <c r="AP7844" s="367"/>
      <c r="AQ7844" s="367"/>
      <c r="AR7844" s="367"/>
      <c r="AS7844" s="367"/>
      <c r="AT7844" s="367"/>
    </row>
    <row r="7845" spans="2:46" ht="13.8">
      <c r="B7845" s="26">
        <v>135.16666666666771</v>
      </c>
      <c r="C7845" s="363">
        <v>3056.5609034232843</v>
      </c>
      <c r="D7845" s="367">
        <v>3649.5000000000282</v>
      </c>
      <c r="E7845" s="367">
        <v>37720.93023255837</v>
      </c>
      <c r="F7845" s="367">
        <v>-1998623.7491027806</v>
      </c>
      <c r="G7845" s="367">
        <v>3649.5000000000223</v>
      </c>
      <c r="H7845" s="367">
        <v>202750</v>
      </c>
      <c r="I7845" s="384">
        <v>-23833184.96256984</v>
      </c>
      <c r="J7845" s="367">
        <v>3649.4999999999995</v>
      </c>
      <c r="K7845" s="367">
        <v>49151.515151515785</v>
      </c>
      <c r="L7845" s="384">
        <v>-997852.58287171531</v>
      </c>
      <c r="M7845" s="367">
        <v>3649.5000000000473</v>
      </c>
      <c r="N7845" s="367">
        <v>811</v>
      </c>
      <c r="O7845" s="384">
        <v>-22815.062483637561</v>
      </c>
      <c r="P7845" s="367">
        <v>52.917750000000005</v>
      </c>
      <c r="Q7845" s="367">
        <v>811</v>
      </c>
      <c r="R7845" s="384">
        <v>-4634.2297193237628</v>
      </c>
      <c r="S7845" s="367">
        <v>51.092999999999996</v>
      </c>
      <c r="T7845" s="367">
        <v>27965.517241378991</v>
      </c>
      <c r="U7845" s="384">
        <v>-1147875.5206476753</v>
      </c>
      <c r="V7845" s="367">
        <v>3649.4999999999582</v>
      </c>
      <c r="W7845" s="367">
        <v>1351666.6666666709</v>
      </c>
      <c r="X7845" s="384">
        <v>475242.73214836832</v>
      </c>
      <c r="Y7845" s="386">
        <v>3649.5000000000114</v>
      </c>
      <c r="Z7845" s="367"/>
      <c r="AA7845" s="367"/>
      <c r="AB7845" s="367"/>
      <c r="AC7845" s="367"/>
      <c r="AD7845" s="367"/>
      <c r="AE7845" s="367"/>
      <c r="AF7845" s="367"/>
      <c r="AG7845" s="367"/>
      <c r="AH7845" s="367"/>
      <c r="AI7845" s="367"/>
      <c r="AJ7845" s="367"/>
      <c r="AK7845" s="367"/>
      <c r="AL7845" s="367"/>
      <c r="AM7845" s="367"/>
      <c r="AN7845" s="367"/>
      <c r="AO7845" s="367"/>
      <c r="AP7845" s="367"/>
      <c r="AQ7845" s="367"/>
      <c r="AR7845" s="367"/>
      <c r="AS7845" s="367"/>
      <c r="AT7845" s="367"/>
    </row>
    <row r="7846" spans="2:46" ht="13.8">
      <c r="B7846" s="26">
        <v>135.33333333333437</v>
      </c>
      <c r="C7846" s="363">
        <v>3060.3173056040282</v>
      </c>
      <c r="D7846" s="367">
        <v>3654.0000000000277</v>
      </c>
      <c r="E7846" s="367">
        <v>37767.441860465347</v>
      </c>
      <c r="F7846" s="367">
        <v>-2003688.2665775518</v>
      </c>
      <c r="G7846" s="367">
        <v>3654.0000000000227</v>
      </c>
      <c r="H7846" s="367">
        <v>203000</v>
      </c>
      <c r="I7846" s="384">
        <v>-23893183.235773016</v>
      </c>
      <c r="J7846" s="367">
        <v>3653.9999999999995</v>
      </c>
      <c r="K7846" s="367">
        <v>49212.121212121849</v>
      </c>
      <c r="L7846" s="384">
        <v>-1001073.2549903567</v>
      </c>
      <c r="M7846" s="367">
        <v>3654.0000000000477</v>
      </c>
      <c r="N7846" s="367">
        <v>812</v>
      </c>
      <c r="O7846" s="384">
        <v>-22875.411741524073</v>
      </c>
      <c r="P7846" s="367">
        <v>52.982999999999997</v>
      </c>
      <c r="Q7846" s="367">
        <v>812</v>
      </c>
      <c r="R7846" s="384">
        <v>-4655.149058418102</v>
      </c>
      <c r="S7846" s="367">
        <v>51.155999999999999</v>
      </c>
      <c r="T7846" s="367">
        <v>27999.99999999968</v>
      </c>
      <c r="U7846" s="384">
        <v>-1151308.3903198042</v>
      </c>
      <c r="V7846" s="367">
        <v>3653.9999999999582</v>
      </c>
      <c r="W7846" s="367">
        <v>1353333.3333333377</v>
      </c>
      <c r="X7846" s="384">
        <v>475753.70531771722</v>
      </c>
      <c r="Y7846" s="386">
        <v>3654.0000000000118</v>
      </c>
      <c r="Z7846" s="367"/>
      <c r="AA7846" s="367"/>
      <c r="AB7846" s="367"/>
      <c r="AC7846" s="367"/>
      <c r="AD7846" s="367"/>
      <c r="AE7846" s="367"/>
      <c r="AF7846" s="367"/>
      <c r="AG7846" s="367"/>
      <c r="AH7846" s="367"/>
      <c r="AI7846" s="367"/>
      <c r="AJ7846" s="367"/>
      <c r="AK7846" s="367"/>
      <c r="AL7846" s="367"/>
      <c r="AM7846" s="367"/>
      <c r="AN7846" s="367"/>
      <c r="AO7846" s="367"/>
      <c r="AP7846" s="367"/>
      <c r="AQ7846" s="367"/>
      <c r="AR7846" s="367"/>
      <c r="AS7846" s="367"/>
      <c r="AT7846" s="367"/>
    </row>
    <row r="7847" spans="2:46" ht="13.8">
      <c r="B7847" s="26">
        <v>135.50000000000102</v>
      </c>
      <c r="C7847" s="363">
        <v>3064.073677053585</v>
      </c>
      <c r="D7847" s="367">
        <v>3658.5000000000277</v>
      </c>
      <c r="E7847" s="367">
        <v>37813.953488372325</v>
      </c>
      <c r="F7847" s="367">
        <v>-2008759.1882966808</v>
      </c>
      <c r="G7847" s="367">
        <v>3658.5000000000227</v>
      </c>
      <c r="H7847" s="367">
        <v>203250</v>
      </c>
      <c r="I7847" s="384">
        <v>-23953256.905204784</v>
      </c>
      <c r="J7847" s="367">
        <v>3658.4999999999995</v>
      </c>
      <c r="K7847" s="367">
        <v>49272.727272727912</v>
      </c>
      <c r="L7847" s="384">
        <v>-1004298.829262592</v>
      </c>
      <c r="M7847" s="367">
        <v>3658.5000000000477</v>
      </c>
      <c r="N7847" s="367">
        <v>813</v>
      </c>
      <c r="O7847" s="384">
        <v>-22935.840352230698</v>
      </c>
      <c r="P7847" s="367">
        <v>53.048250000000003</v>
      </c>
      <c r="Q7847" s="367">
        <v>813</v>
      </c>
      <c r="R7847" s="384">
        <v>-4676.1058485528956</v>
      </c>
      <c r="S7847" s="367">
        <v>51.219000000000001</v>
      </c>
      <c r="T7847" s="367">
        <v>28034.482758620368</v>
      </c>
      <c r="U7847" s="384">
        <v>-1154746.2291712083</v>
      </c>
      <c r="V7847" s="367">
        <v>3658.4999999999582</v>
      </c>
      <c r="W7847" s="367">
        <v>1355000.0000000044</v>
      </c>
      <c r="X7847" s="384">
        <v>476264.49370184122</v>
      </c>
      <c r="Y7847" s="386">
        <v>3658.5000000000118</v>
      </c>
      <c r="Z7847" s="367"/>
      <c r="AA7847" s="367"/>
      <c r="AB7847" s="367"/>
      <c r="AC7847" s="367"/>
      <c r="AD7847" s="367"/>
      <c r="AE7847" s="367"/>
      <c r="AF7847" s="367"/>
      <c r="AG7847" s="367"/>
      <c r="AH7847" s="367"/>
      <c r="AI7847" s="367"/>
      <c r="AJ7847" s="367"/>
      <c r="AK7847" s="367"/>
      <c r="AL7847" s="367"/>
      <c r="AM7847" s="367"/>
      <c r="AN7847" s="367"/>
      <c r="AO7847" s="367"/>
      <c r="AP7847" s="367"/>
      <c r="AQ7847" s="367"/>
      <c r="AR7847" s="367"/>
      <c r="AS7847" s="367"/>
      <c r="AT7847" s="367"/>
    </row>
    <row r="7848" spans="2:46" ht="13.8">
      <c r="B7848" s="26">
        <v>135.66666666666768</v>
      </c>
      <c r="C7848" s="363">
        <v>3067.8300177719548</v>
      </c>
      <c r="D7848" s="367">
        <v>3663.0000000000273</v>
      </c>
      <c r="E7848" s="367">
        <v>37860.465116279302</v>
      </c>
      <c r="F7848" s="367">
        <v>-2013836.5142601684</v>
      </c>
      <c r="G7848" s="367">
        <v>3663.0000000000227</v>
      </c>
      <c r="H7848" s="367">
        <v>203500</v>
      </c>
      <c r="I7848" s="384">
        <v>-24013405.970865157</v>
      </c>
      <c r="J7848" s="367">
        <v>3662.9999999999995</v>
      </c>
      <c r="K7848" s="367">
        <v>49333.333333333976</v>
      </c>
      <c r="L7848" s="384">
        <v>-1007529.3056884217</v>
      </c>
      <c r="M7848" s="367">
        <v>3663.0000000000482</v>
      </c>
      <c r="N7848" s="367">
        <v>814</v>
      </c>
      <c r="O7848" s="384">
        <v>-22996.348315757408</v>
      </c>
      <c r="P7848" s="367">
        <v>53.113499999999995</v>
      </c>
      <c r="Q7848" s="367">
        <v>814</v>
      </c>
      <c r="R7848" s="384">
        <v>-4697.100089728141</v>
      </c>
      <c r="S7848" s="367">
        <v>51.281999999999996</v>
      </c>
      <c r="T7848" s="367">
        <v>28068.965517241057</v>
      </c>
      <c r="U7848" s="384">
        <v>-1158189.0372018889</v>
      </c>
      <c r="V7848" s="367">
        <v>3662.9999999999577</v>
      </c>
      <c r="W7848" s="367">
        <v>1356666.6666666712</v>
      </c>
      <c r="X7848" s="384">
        <v>476775.0973007406</v>
      </c>
      <c r="Y7848" s="386">
        <v>3663.0000000000118</v>
      </c>
      <c r="Z7848" s="367"/>
      <c r="AA7848" s="367"/>
      <c r="AB7848" s="367"/>
      <c r="AC7848" s="367"/>
      <c r="AD7848" s="367"/>
      <c r="AE7848" s="367"/>
      <c r="AF7848" s="367"/>
      <c r="AG7848" s="367"/>
      <c r="AH7848" s="367"/>
      <c r="AI7848" s="367"/>
      <c r="AJ7848" s="367"/>
      <c r="AK7848" s="367"/>
      <c r="AL7848" s="367"/>
      <c r="AM7848" s="367"/>
      <c r="AN7848" s="367"/>
      <c r="AO7848" s="367"/>
      <c r="AP7848" s="367"/>
      <c r="AQ7848" s="367"/>
      <c r="AR7848" s="367"/>
      <c r="AS7848" s="367"/>
      <c r="AT7848" s="367"/>
    </row>
    <row r="7849" spans="2:46" ht="13.8">
      <c r="B7849" s="26">
        <v>135.83333333333434</v>
      </c>
      <c r="C7849" s="363">
        <v>3071.5863277591393</v>
      </c>
      <c r="D7849" s="367">
        <v>3667.5000000000273</v>
      </c>
      <c r="E7849" s="367">
        <v>37906.976744186279</v>
      </c>
      <c r="F7849" s="367">
        <v>-2018920.2444680142</v>
      </c>
      <c r="G7849" s="367">
        <v>3667.5000000000227</v>
      </c>
      <c r="H7849" s="367">
        <v>203750</v>
      </c>
      <c r="I7849" s="384">
        <v>-24073630.432754122</v>
      </c>
      <c r="J7849" s="367">
        <v>3667.4999999999995</v>
      </c>
      <c r="K7849" s="367">
        <v>49393.93939394004</v>
      </c>
      <c r="L7849" s="384">
        <v>-1010764.6842678452</v>
      </c>
      <c r="M7849" s="367">
        <v>3667.5000000000482</v>
      </c>
      <c r="N7849" s="367">
        <v>815</v>
      </c>
      <c r="O7849" s="384">
        <v>-23056.935632104225</v>
      </c>
      <c r="P7849" s="367">
        <v>53.178750000000001</v>
      </c>
      <c r="Q7849" s="367">
        <v>815</v>
      </c>
      <c r="R7849" s="384">
        <v>-4718.1317819438427</v>
      </c>
      <c r="S7849" s="367">
        <v>51.344999999999999</v>
      </c>
      <c r="T7849" s="367">
        <v>28103.448275861745</v>
      </c>
      <c r="U7849" s="384">
        <v>-1161636.8144118453</v>
      </c>
      <c r="V7849" s="367">
        <v>3667.4999999999577</v>
      </c>
      <c r="W7849" s="367">
        <v>1358333.3333333379</v>
      </c>
      <c r="X7849" s="384">
        <v>477285.51611441519</v>
      </c>
      <c r="Y7849" s="386">
        <v>3667.5000000000123</v>
      </c>
      <c r="Z7849" s="367"/>
      <c r="AA7849" s="367"/>
      <c r="AB7849" s="367"/>
      <c r="AC7849" s="367"/>
      <c r="AD7849" s="367"/>
      <c r="AE7849" s="367"/>
      <c r="AF7849" s="367"/>
      <c r="AG7849" s="367"/>
      <c r="AH7849" s="367"/>
      <c r="AI7849" s="367"/>
      <c r="AJ7849" s="367"/>
      <c r="AK7849" s="367"/>
      <c r="AL7849" s="367"/>
      <c r="AM7849" s="367"/>
      <c r="AN7849" s="367"/>
      <c r="AO7849" s="367"/>
      <c r="AP7849" s="367"/>
      <c r="AQ7849" s="367"/>
      <c r="AR7849" s="367"/>
      <c r="AS7849" s="367"/>
      <c r="AT7849" s="367"/>
    </row>
    <row r="7850" spans="2:46" ht="13.8">
      <c r="B7850" s="26">
        <v>136.00000000000099</v>
      </c>
      <c r="C7850" s="363">
        <v>3075.3426070151368</v>
      </c>
      <c r="D7850" s="367">
        <v>3672.0000000000268</v>
      </c>
      <c r="E7850" s="367">
        <v>37953.488372093256</v>
      </c>
      <c r="F7850" s="367">
        <v>-2024010.3789202191</v>
      </c>
      <c r="G7850" s="367">
        <v>3672.0000000000227</v>
      </c>
      <c r="H7850" s="367">
        <v>204000</v>
      </c>
      <c r="I7850" s="384">
        <v>-24133930.29087168</v>
      </c>
      <c r="J7850" s="367">
        <v>3671.9999999999995</v>
      </c>
      <c r="K7850" s="367">
        <v>49454.545454546103</v>
      </c>
      <c r="L7850" s="384">
        <v>-1014004.9650008631</v>
      </c>
      <c r="M7850" s="367">
        <v>3672.0000000000482</v>
      </c>
      <c r="N7850" s="367">
        <v>816</v>
      </c>
      <c r="O7850" s="384">
        <v>-23117.602301271141</v>
      </c>
      <c r="P7850" s="367">
        <v>53.244</v>
      </c>
      <c r="Q7850" s="367">
        <v>816</v>
      </c>
      <c r="R7850" s="384">
        <v>-4739.2009251999989</v>
      </c>
      <c r="S7850" s="367">
        <v>51.408000000000001</v>
      </c>
      <c r="T7850" s="367">
        <v>28137.931034482433</v>
      </c>
      <c r="U7850" s="384">
        <v>-1165089.5608010776</v>
      </c>
      <c r="V7850" s="367">
        <v>3671.9999999999577</v>
      </c>
      <c r="W7850" s="367">
        <v>1360000.0000000047</v>
      </c>
      <c r="X7850" s="384">
        <v>477795.75014286512</v>
      </c>
      <c r="Y7850" s="386">
        <v>3672.0000000000123</v>
      </c>
      <c r="Z7850" s="367"/>
      <c r="AA7850" s="367"/>
      <c r="AB7850" s="367"/>
      <c r="AC7850" s="367"/>
      <c r="AD7850" s="367"/>
      <c r="AE7850" s="367"/>
      <c r="AF7850" s="367"/>
      <c r="AG7850" s="367"/>
      <c r="AH7850" s="367"/>
      <c r="AI7850" s="367"/>
      <c r="AJ7850" s="367"/>
      <c r="AK7850" s="367"/>
      <c r="AL7850" s="367"/>
      <c r="AM7850" s="367"/>
      <c r="AN7850" s="367"/>
      <c r="AO7850" s="367"/>
      <c r="AP7850" s="367"/>
      <c r="AQ7850" s="367"/>
      <c r="AR7850" s="367"/>
      <c r="AS7850" s="367"/>
      <c r="AT7850" s="367"/>
    </row>
    <row r="7851" spans="2:46" ht="13.8">
      <c r="B7851" s="26">
        <v>136.16666666666765</v>
      </c>
      <c r="C7851" s="363">
        <v>3079.0988555399476</v>
      </c>
      <c r="D7851" s="367">
        <v>3676.5000000000268</v>
      </c>
      <c r="E7851" s="367">
        <v>38000.000000000233</v>
      </c>
      <c r="F7851" s="367">
        <v>-2029106.9176167822</v>
      </c>
      <c r="G7851" s="367">
        <v>3676.5000000000227</v>
      </c>
      <c r="H7851" s="367">
        <v>204250</v>
      </c>
      <c r="I7851" s="384">
        <v>-24194305.545217838</v>
      </c>
      <c r="J7851" s="367">
        <v>3676.4999999999995</v>
      </c>
      <c r="K7851" s="367">
        <v>49515.151515152167</v>
      </c>
      <c r="L7851" s="384">
        <v>-1017250.1478874757</v>
      </c>
      <c r="M7851" s="367">
        <v>3676.5000000000487</v>
      </c>
      <c r="N7851" s="367">
        <v>817</v>
      </c>
      <c r="O7851" s="384">
        <v>-23178.348323258146</v>
      </c>
      <c r="P7851" s="367">
        <v>53.309249999999999</v>
      </c>
      <c r="Q7851" s="367">
        <v>817</v>
      </c>
      <c r="R7851" s="384">
        <v>-4760.3075194966095</v>
      </c>
      <c r="S7851" s="367">
        <v>51.471000000000004</v>
      </c>
      <c r="T7851" s="367">
        <v>28172.413793103122</v>
      </c>
      <c r="U7851" s="384">
        <v>-1168547.2763695852</v>
      </c>
      <c r="V7851" s="367">
        <v>3676.4999999999573</v>
      </c>
      <c r="W7851" s="367">
        <v>1361666.6666666714</v>
      </c>
      <c r="X7851" s="384">
        <v>478305.79938609025</v>
      </c>
      <c r="Y7851" s="386">
        <v>3676.5000000000127</v>
      </c>
      <c r="Z7851" s="367"/>
      <c r="AA7851" s="367"/>
      <c r="AB7851" s="367"/>
      <c r="AC7851" s="367"/>
      <c r="AD7851" s="367"/>
      <c r="AE7851" s="367"/>
      <c r="AF7851" s="367"/>
      <c r="AG7851" s="367"/>
      <c r="AH7851" s="367"/>
      <c r="AI7851" s="367"/>
      <c r="AJ7851" s="367"/>
      <c r="AK7851" s="367"/>
      <c r="AL7851" s="367"/>
      <c r="AM7851" s="367"/>
      <c r="AN7851" s="367"/>
      <c r="AO7851" s="367"/>
      <c r="AP7851" s="367"/>
      <c r="AQ7851" s="367"/>
      <c r="AR7851" s="367"/>
      <c r="AS7851" s="367"/>
      <c r="AT7851" s="367"/>
    </row>
    <row r="7852" spans="2:46" ht="13.8">
      <c r="B7852" s="26">
        <v>136.33333333333431</v>
      </c>
      <c r="C7852" s="363">
        <v>3082.8550733335724</v>
      </c>
      <c r="D7852" s="367">
        <v>3681.0000000000264</v>
      </c>
      <c r="E7852" s="367">
        <v>38046.51162790721</v>
      </c>
      <c r="F7852" s="367">
        <v>-2034209.8605577035</v>
      </c>
      <c r="G7852" s="367">
        <v>3681.0000000000227</v>
      </c>
      <c r="H7852" s="367">
        <v>204500</v>
      </c>
      <c r="I7852" s="384">
        <v>-24254756.195792597</v>
      </c>
      <c r="J7852" s="367">
        <v>3680.9999999999995</v>
      </c>
      <c r="K7852" s="367">
        <v>49575.757575758231</v>
      </c>
      <c r="L7852" s="384">
        <v>-1020500.2329276819</v>
      </c>
      <c r="M7852" s="367">
        <v>3681.0000000000487</v>
      </c>
      <c r="N7852" s="367">
        <v>818</v>
      </c>
      <c r="O7852" s="384">
        <v>-23239.173698065253</v>
      </c>
      <c r="P7852" s="367">
        <v>53.374499999999998</v>
      </c>
      <c r="Q7852" s="367">
        <v>818</v>
      </c>
      <c r="R7852" s="384">
        <v>-4781.451564833671</v>
      </c>
      <c r="S7852" s="367">
        <v>51.533999999999999</v>
      </c>
      <c r="T7852" s="367">
        <v>28206.89655172381</v>
      </c>
      <c r="U7852" s="384">
        <v>-1172009.9611173694</v>
      </c>
      <c r="V7852" s="367">
        <v>3680.9999999999573</v>
      </c>
      <c r="W7852" s="367">
        <v>1363333.3333333381</v>
      </c>
      <c r="X7852" s="384">
        <v>478815.6638440906</v>
      </c>
      <c r="Y7852" s="386">
        <v>3681.0000000000127</v>
      </c>
      <c r="Z7852" s="367"/>
      <c r="AA7852" s="367"/>
      <c r="AB7852" s="367"/>
      <c r="AC7852" s="367"/>
      <c r="AD7852" s="367"/>
      <c r="AE7852" s="367"/>
      <c r="AF7852" s="367"/>
      <c r="AG7852" s="367"/>
      <c r="AH7852" s="367"/>
      <c r="AI7852" s="367"/>
      <c r="AJ7852" s="367"/>
      <c r="AK7852" s="367"/>
      <c r="AL7852" s="367"/>
      <c r="AM7852" s="367"/>
      <c r="AN7852" s="367"/>
      <c r="AO7852" s="367"/>
      <c r="AP7852" s="367"/>
      <c r="AQ7852" s="367"/>
      <c r="AR7852" s="367"/>
      <c r="AS7852" s="367"/>
      <c r="AT7852" s="367"/>
    </row>
    <row r="7853" spans="2:46" ht="13.8">
      <c r="B7853" s="26">
        <v>136.50000000000097</v>
      </c>
      <c r="C7853" s="363">
        <v>3086.61126039601</v>
      </c>
      <c r="D7853" s="367">
        <v>3685.5000000000264</v>
      </c>
      <c r="E7853" s="367">
        <v>38093.023255814187</v>
      </c>
      <c r="F7853" s="367">
        <v>-2039319.2077429832</v>
      </c>
      <c r="G7853" s="367">
        <v>3685.5000000000227</v>
      </c>
      <c r="H7853" s="367">
        <v>204750</v>
      </c>
      <c r="I7853" s="384">
        <v>-24315282.242595956</v>
      </c>
      <c r="J7853" s="367">
        <v>3685.5</v>
      </c>
      <c r="K7853" s="367">
        <v>49636.363636364295</v>
      </c>
      <c r="L7853" s="384">
        <v>-1023755.2201214824</v>
      </c>
      <c r="M7853" s="367">
        <v>3685.5000000000491</v>
      </c>
      <c r="N7853" s="367">
        <v>819</v>
      </c>
      <c r="O7853" s="384">
        <v>-23300.078425692467</v>
      </c>
      <c r="P7853" s="367">
        <v>53.439750000000004</v>
      </c>
      <c r="Q7853" s="367">
        <v>819</v>
      </c>
      <c r="R7853" s="384">
        <v>-4802.6330612111888</v>
      </c>
      <c r="S7853" s="367">
        <v>51.597000000000001</v>
      </c>
      <c r="T7853" s="367">
        <v>28241.379310344499</v>
      </c>
      <c r="U7853" s="384">
        <v>-1175477.6150444292</v>
      </c>
      <c r="V7853" s="367">
        <v>3685.4999999999573</v>
      </c>
      <c r="W7853" s="367">
        <v>1365000.0000000049</v>
      </c>
      <c r="X7853" s="384">
        <v>479325.34351686639</v>
      </c>
      <c r="Y7853" s="386">
        <v>3685.5000000000132</v>
      </c>
      <c r="Z7853" s="367"/>
      <c r="AA7853" s="367"/>
      <c r="AB7853" s="367"/>
      <c r="AC7853" s="367"/>
      <c r="AD7853" s="367"/>
      <c r="AE7853" s="367"/>
      <c r="AF7853" s="367"/>
      <c r="AG7853" s="367"/>
      <c r="AH7853" s="367"/>
      <c r="AI7853" s="367"/>
      <c r="AJ7853" s="367"/>
      <c r="AK7853" s="367"/>
      <c r="AL7853" s="367"/>
      <c r="AM7853" s="367"/>
      <c r="AN7853" s="367"/>
      <c r="AO7853" s="367"/>
      <c r="AP7853" s="367"/>
      <c r="AQ7853" s="367"/>
      <c r="AR7853" s="367"/>
      <c r="AS7853" s="367"/>
      <c r="AT7853" s="367"/>
    </row>
    <row r="7854" spans="2:46" ht="13.8">
      <c r="B7854" s="26">
        <v>136.66666666666762</v>
      </c>
      <c r="C7854" s="363">
        <v>3090.367416727262</v>
      </c>
      <c r="D7854" s="367">
        <v>3690.0000000000259</v>
      </c>
      <c r="E7854" s="367">
        <v>38139.534883721164</v>
      </c>
      <c r="F7854" s="367">
        <v>-2044434.9591726218</v>
      </c>
      <c r="G7854" s="367">
        <v>3690.0000000000227</v>
      </c>
      <c r="H7854" s="367">
        <v>205000</v>
      </c>
      <c r="I7854" s="384">
        <v>-24375883.685627904</v>
      </c>
      <c r="J7854" s="367">
        <v>3690</v>
      </c>
      <c r="K7854" s="367">
        <v>49696.969696970358</v>
      </c>
      <c r="L7854" s="384">
        <v>-1027015.1094688772</v>
      </c>
      <c r="M7854" s="367">
        <v>3690.0000000000491</v>
      </c>
      <c r="N7854" s="367">
        <v>820</v>
      </c>
      <c r="O7854" s="384">
        <v>-23361.062506139759</v>
      </c>
      <c r="P7854" s="367">
        <v>53.504999999999995</v>
      </c>
      <c r="Q7854" s="367">
        <v>820</v>
      </c>
      <c r="R7854" s="384">
        <v>-4823.8520086291628</v>
      </c>
      <c r="S7854" s="367">
        <v>51.660000000000004</v>
      </c>
      <c r="T7854" s="367">
        <v>28275.862068965187</v>
      </c>
      <c r="U7854" s="384">
        <v>-1178950.238150765</v>
      </c>
      <c r="V7854" s="367">
        <v>3689.9999999999568</v>
      </c>
      <c r="W7854" s="367">
        <v>1366666.6666666716</v>
      </c>
      <c r="X7854" s="384">
        <v>479834.83840441733</v>
      </c>
      <c r="Y7854" s="386">
        <v>3690.0000000000132</v>
      </c>
      <c r="Z7854" s="367"/>
      <c r="AA7854" s="367"/>
      <c r="AB7854" s="367"/>
      <c r="AC7854" s="367"/>
      <c r="AD7854" s="367"/>
      <c r="AE7854" s="367"/>
      <c r="AF7854" s="367"/>
      <c r="AG7854" s="367"/>
      <c r="AH7854" s="367"/>
      <c r="AI7854" s="367"/>
      <c r="AJ7854" s="367"/>
      <c r="AK7854" s="367"/>
      <c r="AL7854" s="367"/>
      <c r="AM7854" s="367"/>
      <c r="AN7854" s="367"/>
      <c r="AO7854" s="367"/>
      <c r="AP7854" s="367"/>
      <c r="AQ7854" s="367"/>
      <c r="AR7854" s="367"/>
      <c r="AS7854" s="367"/>
      <c r="AT7854" s="367"/>
    </row>
    <row r="7855" spans="2:46" ht="13.8">
      <c r="B7855" s="26">
        <v>136.83333333333428</v>
      </c>
      <c r="C7855" s="363">
        <v>3094.1235423273274</v>
      </c>
      <c r="D7855" s="367">
        <v>3694.5000000000259</v>
      </c>
      <c r="E7855" s="367">
        <v>38186.046511628141</v>
      </c>
      <c r="F7855" s="367">
        <v>-2049557.1148466188</v>
      </c>
      <c r="G7855" s="367">
        <v>3694.5000000000227</v>
      </c>
      <c r="H7855" s="367">
        <v>205250</v>
      </c>
      <c r="I7855" s="384">
        <v>-24436560.524888452</v>
      </c>
      <c r="J7855" s="367">
        <v>3694.5</v>
      </c>
      <c r="K7855" s="367">
        <v>49757.575757576422</v>
      </c>
      <c r="L7855" s="384">
        <v>-1030279.9009698665</v>
      </c>
      <c r="M7855" s="367">
        <v>3694.5000000000496</v>
      </c>
      <c r="N7855" s="367">
        <v>821</v>
      </c>
      <c r="O7855" s="384">
        <v>-23422.125939407168</v>
      </c>
      <c r="P7855" s="367">
        <v>53.570250000000001</v>
      </c>
      <c r="Q7855" s="367">
        <v>821</v>
      </c>
      <c r="R7855" s="384">
        <v>-4845.1084070875859</v>
      </c>
      <c r="S7855" s="367">
        <v>51.722999999999999</v>
      </c>
      <c r="T7855" s="367">
        <v>28310.344827585875</v>
      </c>
      <c r="U7855" s="384">
        <v>-1182427.8304363764</v>
      </c>
      <c r="V7855" s="367">
        <v>3694.4999999999568</v>
      </c>
      <c r="W7855" s="367">
        <v>1368333.3333333384</v>
      </c>
      <c r="X7855" s="384">
        <v>480344.14850674348</v>
      </c>
      <c r="Y7855" s="386">
        <v>3694.5000000000132</v>
      </c>
      <c r="Z7855" s="367"/>
      <c r="AA7855" s="367"/>
      <c r="AB7855" s="367"/>
      <c r="AC7855" s="367"/>
      <c r="AD7855" s="367"/>
      <c r="AE7855" s="367"/>
      <c r="AF7855" s="367"/>
      <c r="AG7855" s="367"/>
      <c r="AH7855" s="367"/>
      <c r="AI7855" s="367"/>
      <c r="AJ7855" s="367"/>
      <c r="AK7855" s="367"/>
      <c r="AL7855" s="367"/>
      <c r="AM7855" s="367"/>
      <c r="AN7855" s="367"/>
      <c r="AO7855" s="367"/>
      <c r="AP7855" s="367"/>
      <c r="AQ7855" s="367"/>
      <c r="AR7855" s="367"/>
      <c r="AS7855" s="367"/>
      <c r="AT7855" s="367"/>
    </row>
    <row r="7856" spans="2:46" ht="13.8">
      <c r="B7856" s="26">
        <v>137.00000000000094</v>
      </c>
      <c r="C7856" s="363">
        <v>3097.8796371962057</v>
      </c>
      <c r="D7856" s="367">
        <v>3699.0000000000255</v>
      </c>
      <c r="E7856" s="367">
        <v>38232.558139535118</v>
      </c>
      <c r="F7856" s="367">
        <v>-2054685.674764974</v>
      </c>
      <c r="G7856" s="367">
        <v>3699.0000000000227</v>
      </c>
      <c r="H7856" s="367">
        <v>205500</v>
      </c>
      <c r="I7856" s="384">
        <v>-24497312.760377597</v>
      </c>
      <c r="J7856" s="367">
        <v>3699</v>
      </c>
      <c r="K7856" s="367">
        <v>49818.181818182486</v>
      </c>
      <c r="L7856" s="384">
        <v>-1033549.5946244494</v>
      </c>
      <c r="M7856" s="367">
        <v>3699.0000000000496</v>
      </c>
      <c r="N7856" s="367">
        <v>822</v>
      </c>
      <c r="O7856" s="384">
        <v>-23483.268725494665</v>
      </c>
      <c r="P7856" s="367">
        <v>53.6355</v>
      </c>
      <c r="Q7856" s="367">
        <v>822</v>
      </c>
      <c r="R7856" s="384">
        <v>-4866.4022565864652</v>
      </c>
      <c r="S7856" s="367">
        <v>51.785999999999994</v>
      </c>
      <c r="T7856" s="367">
        <v>28344.827586206564</v>
      </c>
      <c r="U7856" s="384">
        <v>-1185910.391901264</v>
      </c>
      <c r="V7856" s="367">
        <v>3698.9999999999568</v>
      </c>
      <c r="W7856" s="367">
        <v>1370000.0000000051</v>
      </c>
      <c r="X7856" s="384">
        <v>480853.27382384508</v>
      </c>
      <c r="Y7856" s="386">
        <v>3699.0000000000136</v>
      </c>
      <c r="Z7856" s="367"/>
      <c r="AA7856" s="367"/>
      <c r="AB7856" s="367"/>
      <c r="AC7856" s="367"/>
      <c r="AD7856" s="367"/>
      <c r="AE7856" s="367"/>
      <c r="AF7856" s="367"/>
      <c r="AG7856" s="367"/>
      <c r="AH7856" s="367"/>
      <c r="AI7856" s="367"/>
      <c r="AJ7856" s="367"/>
      <c r="AK7856" s="367"/>
      <c r="AL7856" s="367"/>
      <c r="AM7856" s="367"/>
      <c r="AN7856" s="367"/>
      <c r="AO7856" s="367"/>
      <c r="AP7856" s="367"/>
      <c r="AQ7856" s="367"/>
      <c r="AR7856" s="367"/>
      <c r="AS7856" s="367"/>
      <c r="AT7856" s="367"/>
    </row>
    <row r="7857" spans="2:46" ht="13.8">
      <c r="B7857" s="26">
        <v>137.1666666666676</v>
      </c>
      <c r="C7857" s="363">
        <v>3101.6357013338984</v>
      </c>
      <c r="D7857" s="367">
        <v>3703.5000000000255</v>
      </c>
      <c r="E7857" s="367">
        <v>38279.069767442095</v>
      </c>
      <c r="F7857" s="367">
        <v>-2059820.6389276879</v>
      </c>
      <c r="G7857" s="367">
        <v>3703.5000000000227</v>
      </c>
      <c r="H7857" s="367">
        <v>205750</v>
      </c>
      <c r="I7857" s="384">
        <v>-24558140.392095339</v>
      </c>
      <c r="J7857" s="367">
        <v>3703.5</v>
      </c>
      <c r="K7857" s="367">
        <v>49878.787878788549</v>
      </c>
      <c r="L7857" s="384">
        <v>-1036824.1904326272</v>
      </c>
      <c r="M7857" s="367">
        <v>3703.5000000000505</v>
      </c>
      <c r="N7857" s="367">
        <v>823</v>
      </c>
      <c r="O7857" s="384">
        <v>-23544.490864402262</v>
      </c>
      <c r="P7857" s="367">
        <v>53.700749999999999</v>
      </c>
      <c r="Q7857" s="367">
        <v>823</v>
      </c>
      <c r="R7857" s="384">
        <v>-4887.7335571258009</v>
      </c>
      <c r="S7857" s="367">
        <v>51.848999999999997</v>
      </c>
      <c r="T7857" s="367">
        <v>28379.310344827252</v>
      </c>
      <c r="U7857" s="384">
        <v>-1189397.9225454268</v>
      </c>
      <c r="V7857" s="367">
        <v>3703.4999999999563</v>
      </c>
      <c r="W7857" s="367">
        <v>1371666.6666666719</v>
      </c>
      <c r="X7857" s="384">
        <v>481362.21435572178</v>
      </c>
      <c r="Y7857" s="386">
        <v>3703.5000000000136</v>
      </c>
      <c r="Z7857" s="367"/>
      <c r="AA7857" s="367"/>
      <c r="AB7857" s="367"/>
      <c r="AC7857" s="367"/>
      <c r="AD7857" s="367"/>
      <c r="AE7857" s="367"/>
      <c r="AF7857" s="367"/>
      <c r="AG7857" s="367"/>
      <c r="AH7857" s="367"/>
      <c r="AI7857" s="367"/>
      <c r="AJ7857" s="367"/>
      <c r="AK7857" s="367"/>
      <c r="AL7857" s="367"/>
      <c r="AM7857" s="367"/>
      <c r="AN7857" s="367"/>
      <c r="AO7857" s="367"/>
      <c r="AP7857" s="367"/>
      <c r="AQ7857" s="367"/>
      <c r="AR7857" s="367"/>
      <c r="AS7857" s="367"/>
      <c r="AT7857" s="367"/>
    </row>
    <row r="7858" spans="2:46" ht="13.8">
      <c r="B7858" s="26">
        <v>137.33333333333425</v>
      </c>
      <c r="C7858" s="363">
        <v>3105.391734740404</v>
      </c>
      <c r="D7858" s="367">
        <v>3708.0000000000246</v>
      </c>
      <c r="E7858" s="367">
        <v>38325.581395349072</v>
      </c>
      <c r="F7858" s="367">
        <v>-2064962.0073347599</v>
      </c>
      <c r="G7858" s="367">
        <v>3708.0000000000227</v>
      </c>
      <c r="H7858" s="367">
        <v>206000</v>
      </c>
      <c r="I7858" s="384">
        <v>-24619043.420041673</v>
      </c>
      <c r="J7858" s="367">
        <v>3708</v>
      </c>
      <c r="K7858" s="367">
        <v>49939.393939394613</v>
      </c>
      <c r="L7858" s="384">
        <v>-1040103.6883943987</v>
      </c>
      <c r="M7858" s="367">
        <v>3708.0000000000505</v>
      </c>
      <c r="N7858" s="367">
        <v>824</v>
      </c>
      <c r="O7858" s="384">
        <v>-23605.792356129954</v>
      </c>
      <c r="P7858" s="367">
        <v>53.765999999999998</v>
      </c>
      <c r="Q7858" s="367">
        <v>824</v>
      </c>
      <c r="R7858" s="384">
        <v>-4909.1023087055901</v>
      </c>
      <c r="S7858" s="367">
        <v>51.911999999999999</v>
      </c>
      <c r="T7858" s="367">
        <v>28413.793103447941</v>
      </c>
      <c r="U7858" s="384">
        <v>-1192890.4223688659</v>
      </c>
      <c r="V7858" s="367">
        <v>3707.9999999999563</v>
      </c>
      <c r="W7858" s="367">
        <v>1373333.3333333386</v>
      </c>
      <c r="X7858" s="384">
        <v>481870.97010237386</v>
      </c>
      <c r="Y7858" s="386">
        <v>3708.0000000000141</v>
      </c>
      <c r="Z7858" s="367"/>
      <c r="AA7858" s="367"/>
      <c r="AB7858" s="367"/>
      <c r="AC7858" s="367"/>
      <c r="AD7858" s="367"/>
      <c r="AE7858" s="367"/>
      <c r="AF7858" s="367"/>
      <c r="AG7858" s="367"/>
      <c r="AH7858" s="367"/>
      <c r="AI7858" s="367"/>
      <c r="AJ7858" s="367"/>
      <c r="AK7858" s="367"/>
      <c r="AL7858" s="367"/>
      <c r="AM7858" s="367"/>
      <c r="AN7858" s="367"/>
      <c r="AO7858" s="367"/>
      <c r="AP7858" s="367"/>
      <c r="AQ7858" s="367"/>
      <c r="AR7858" s="367"/>
      <c r="AS7858" s="367"/>
      <c r="AT7858" s="367"/>
    </row>
    <row r="7859" spans="2:46" ht="13.8">
      <c r="B7859" s="26">
        <v>137.50000000000091</v>
      </c>
      <c r="C7859" s="363">
        <v>3109.147737415723</v>
      </c>
      <c r="D7859" s="367">
        <v>3712.5000000000246</v>
      </c>
      <c r="E7859" s="367">
        <v>38372.093023256049</v>
      </c>
      <c r="F7859" s="367">
        <v>-2070109.7799861906</v>
      </c>
      <c r="G7859" s="367">
        <v>3712.5000000000227</v>
      </c>
      <c r="H7859" s="367">
        <v>206250</v>
      </c>
      <c r="I7859" s="384">
        <v>-24680021.844216608</v>
      </c>
      <c r="J7859" s="367">
        <v>3712.5</v>
      </c>
      <c r="K7859" s="367">
        <v>50000.000000000677</v>
      </c>
      <c r="L7859" s="384">
        <v>-1043388.0885097644</v>
      </c>
      <c r="M7859" s="367">
        <v>3712.5000000000509</v>
      </c>
      <c r="N7859" s="367">
        <v>825</v>
      </c>
      <c r="O7859" s="384">
        <v>-23667.173200677753</v>
      </c>
      <c r="P7859" s="367">
        <v>53.831250000000004</v>
      </c>
      <c r="Q7859" s="367">
        <v>825</v>
      </c>
      <c r="R7859" s="384">
        <v>-4930.508511325831</v>
      </c>
      <c r="S7859" s="367">
        <v>51.974999999999994</v>
      </c>
      <c r="T7859" s="367">
        <v>28448.275862068629</v>
      </c>
      <c r="U7859" s="384">
        <v>-1196387.891371581</v>
      </c>
      <c r="V7859" s="367">
        <v>3712.4999999999563</v>
      </c>
      <c r="W7859" s="367">
        <v>1375000.0000000054</v>
      </c>
      <c r="X7859" s="384">
        <v>482379.54106380121</v>
      </c>
      <c r="Y7859" s="386">
        <v>3712.5000000000141</v>
      </c>
      <c r="Z7859" s="367"/>
      <c r="AA7859" s="367"/>
      <c r="AB7859" s="367"/>
      <c r="AC7859" s="367"/>
      <c r="AD7859" s="367"/>
      <c r="AE7859" s="367"/>
      <c r="AF7859" s="367"/>
      <c r="AG7859" s="367"/>
      <c r="AH7859" s="367"/>
      <c r="AI7859" s="367"/>
      <c r="AJ7859" s="367"/>
      <c r="AK7859" s="367"/>
      <c r="AL7859" s="367"/>
      <c r="AM7859" s="367"/>
      <c r="AN7859" s="367"/>
      <c r="AO7859" s="367"/>
      <c r="AP7859" s="367"/>
      <c r="AQ7859" s="367"/>
      <c r="AR7859" s="367"/>
      <c r="AS7859" s="367"/>
      <c r="AT7859" s="367"/>
    </row>
    <row r="7860" spans="2:46" ht="13.8">
      <c r="B7860" s="26">
        <v>137.66666666666757</v>
      </c>
      <c r="C7860" s="363">
        <v>3112.9037093598558</v>
      </c>
      <c r="D7860" s="367">
        <v>3717.0000000000241</v>
      </c>
      <c r="E7860" s="367">
        <v>38418.604651163027</v>
      </c>
      <c r="F7860" s="367">
        <v>-2075263.9568819802</v>
      </c>
      <c r="G7860" s="367">
        <v>3717.0000000000227</v>
      </c>
      <c r="H7860" s="367">
        <v>206500</v>
      </c>
      <c r="I7860" s="384">
        <v>-24741075.664620139</v>
      </c>
      <c r="J7860" s="367">
        <v>3717</v>
      </c>
      <c r="K7860" s="367">
        <v>50060.60606060674</v>
      </c>
      <c r="L7860" s="384">
        <v>-1046677.3907787241</v>
      </c>
      <c r="M7860" s="367">
        <v>3717.0000000000509</v>
      </c>
      <c r="N7860" s="367">
        <v>826</v>
      </c>
      <c r="O7860" s="384">
        <v>-23728.633398045637</v>
      </c>
      <c r="P7860" s="367">
        <v>53.896499999999996</v>
      </c>
      <c r="Q7860" s="367">
        <v>826</v>
      </c>
      <c r="R7860" s="384">
        <v>-4951.9521649865292</v>
      </c>
      <c r="S7860" s="367">
        <v>52.037999999999997</v>
      </c>
      <c r="T7860" s="367">
        <v>28482.758620689317</v>
      </c>
      <c r="U7860" s="384">
        <v>-1199890.3295535718</v>
      </c>
      <c r="V7860" s="367">
        <v>3716.9999999999559</v>
      </c>
      <c r="W7860" s="367">
        <v>1376666.6666666721</v>
      </c>
      <c r="X7860" s="384">
        <v>482887.92724000372</v>
      </c>
      <c r="Y7860" s="386">
        <v>3717.0000000000141</v>
      </c>
      <c r="Z7860" s="367"/>
      <c r="AA7860" s="367"/>
      <c r="AB7860" s="367"/>
      <c r="AC7860" s="367"/>
      <c r="AD7860" s="367"/>
      <c r="AE7860" s="367"/>
      <c r="AF7860" s="367"/>
      <c r="AG7860" s="367"/>
      <c r="AH7860" s="367"/>
      <c r="AI7860" s="367"/>
      <c r="AJ7860" s="367"/>
      <c r="AK7860" s="367"/>
      <c r="AL7860" s="367"/>
      <c r="AM7860" s="367"/>
      <c r="AN7860" s="367"/>
      <c r="AO7860" s="367"/>
      <c r="AP7860" s="367"/>
      <c r="AQ7860" s="367"/>
      <c r="AR7860" s="367"/>
      <c r="AS7860" s="367"/>
      <c r="AT7860" s="367"/>
    </row>
    <row r="7861" spans="2:46" ht="13.8">
      <c r="B7861" s="26">
        <v>137.83333333333422</v>
      </c>
      <c r="C7861" s="363">
        <v>3116.659650572803</v>
      </c>
      <c r="D7861" s="367">
        <v>3721.5000000000241</v>
      </c>
      <c r="E7861" s="367">
        <v>38465.116279070004</v>
      </c>
      <c r="F7861" s="367">
        <v>-2080424.5380221279</v>
      </c>
      <c r="G7861" s="367">
        <v>3721.5000000000227</v>
      </c>
      <c r="H7861" s="367">
        <v>206750</v>
      </c>
      <c r="I7861" s="384">
        <v>-24802204.88125227</v>
      </c>
      <c r="J7861" s="367">
        <v>3721.5</v>
      </c>
      <c r="K7861" s="367">
        <v>50121.212121212804</v>
      </c>
      <c r="L7861" s="384">
        <v>-1049971.5952012783</v>
      </c>
      <c r="M7861" s="367">
        <v>3721.5000000000509</v>
      </c>
      <c r="N7861" s="367">
        <v>827</v>
      </c>
      <c r="O7861" s="384">
        <v>-23790.17294823363</v>
      </c>
      <c r="P7861" s="367">
        <v>53.961750000000002</v>
      </c>
      <c r="Q7861" s="367">
        <v>827</v>
      </c>
      <c r="R7861" s="384">
        <v>-4973.4332696876809</v>
      </c>
      <c r="S7861" s="367">
        <v>52.100999999999999</v>
      </c>
      <c r="T7861" s="367">
        <v>28517.241379310006</v>
      </c>
      <c r="U7861" s="384">
        <v>-1203397.7369148387</v>
      </c>
      <c r="V7861" s="367">
        <v>3721.4999999999559</v>
      </c>
      <c r="W7861" s="367">
        <v>1378333.3333333388</v>
      </c>
      <c r="X7861" s="384">
        <v>483396.12863098166</v>
      </c>
      <c r="Y7861" s="386">
        <v>3721.500000000015</v>
      </c>
      <c r="Z7861" s="367"/>
      <c r="AA7861" s="367"/>
      <c r="AB7861" s="367"/>
      <c r="AC7861" s="367"/>
      <c r="AD7861" s="367"/>
      <c r="AE7861" s="367"/>
      <c r="AF7861" s="367"/>
      <c r="AG7861" s="367"/>
      <c r="AH7861" s="367"/>
      <c r="AI7861" s="367"/>
      <c r="AJ7861" s="367"/>
      <c r="AK7861" s="367"/>
      <c r="AL7861" s="367"/>
      <c r="AM7861" s="367"/>
      <c r="AN7861" s="367"/>
      <c r="AO7861" s="367"/>
      <c r="AP7861" s="367"/>
      <c r="AQ7861" s="367"/>
      <c r="AR7861" s="367"/>
      <c r="AS7861" s="367"/>
      <c r="AT7861" s="367"/>
    </row>
    <row r="7862" spans="2:46" ht="13.8">
      <c r="B7862" s="26">
        <v>138.00000000000088</v>
      </c>
      <c r="C7862" s="363">
        <v>3120.4155610545622</v>
      </c>
      <c r="D7862" s="367">
        <v>3726.0000000000236</v>
      </c>
      <c r="E7862" s="367">
        <v>38511.627906976981</v>
      </c>
      <c r="F7862" s="367">
        <v>-2085591.5234066339</v>
      </c>
      <c r="G7862" s="367">
        <v>3726.0000000000227</v>
      </c>
      <c r="H7862" s="367">
        <v>207000</v>
      </c>
      <c r="I7862" s="384">
        <v>-24863409.494112995</v>
      </c>
      <c r="J7862" s="367">
        <v>3726</v>
      </c>
      <c r="K7862" s="367">
        <v>50181.818181818868</v>
      </c>
      <c r="L7862" s="384">
        <v>-1053270.701777427</v>
      </c>
      <c r="M7862" s="367">
        <v>3726.0000000000514</v>
      </c>
      <c r="N7862" s="367">
        <v>828</v>
      </c>
      <c r="O7862" s="384">
        <v>-23851.791851241709</v>
      </c>
      <c r="P7862" s="367">
        <v>54.026999999999994</v>
      </c>
      <c r="Q7862" s="367">
        <v>828</v>
      </c>
      <c r="R7862" s="384">
        <v>-4994.951825429288</v>
      </c>
      <c r="S7862" s="367">
        <v>52.164000000000001</v>
      </c>
      <c r="T7862" s="367">
        <v>28551.724137930694</v>
      </c>
      <c r="U7862" s="384">
        <v>-1206910.1134553812</v>
      </c>
      <c r="V7862" s="367">
        <v>3725.9999999999559</v>
      </c>
      <c r="W7862" s="367">
        <v>1380000.0000000056</v>
      </c>
      <c r="X7862" s="384">
        <v>483904.14523673471</v>
      </c>
      <c r="Y7862" s="386">
        <v>3726.000000000015</v>
      </c>
      <c r="Z7862" s="367"/>
      <c r="AA7862" s="367"/>
      <c r="AB7862" s="367"/>
      <c r="AC7862" s="367"/>
      <c r="AD7862" s="367"/>
      <c r="AE7862" s="367"/>
      <c r="AF7862" s="367"/>
      <c r="AG7862" s="367"/>
      <c r="AH7862" s="367"/>
      <c r="AI7862" s="367"/>
      <c r="AJ7862" s="367"/>
      <c r="AK7862" s="367"/>
      <c r="AL7862" s="367"/>
      <c r="AM7862" s="367"/>
      <c r="AN7862" s="367"/>
      <c r="AO7862" s="367"/>
      <c r="AP7862" s="367"/>
      <c r="AQ7862" s="367"/>
      <c r="AR7862" s="367"/>
      <c r="AS7862" s="367"/>
      <c r="AT7862" s="367"/>
    </row>
    <row r="7863" spans="2:46" ht="13.8">
      <c r="B7863" s="26">
        <v>138.16666666666754</v>
      </c>
      <c r="C7863" s="363">
        <v>3124.1714408051366</v>
      </c>
      <c r="D7863" s="367">
        <v>3730.5000000000236</v>
      </c>
      <c r="E7863" s="367">
        <v>38558.139534883958</v>
      </c>
      <c r="F7863" s="367">
        <v>-2090764.9130354992</v>
      </c>
      <c r="G7863" s="367">
        <v>3730.5000000000232</v>
      </c>
      <c r="H7863" s="367">
        <v>207250</v>
      </c>
      <c r="I7863" s="384">
        <v>-24924689.503202319</v>
      </c>
      <c r="J7863" s="367">
        <v>3730.5</v>
      </c>
      <c r="K7863" s="367">
        <v>50242.424242424931</v>
      </c>
      <c r="L7863" s="384">
        <v>-1056574.7105071694</v>
      </c>
      <c r="M7863" s="367">
        <v>3730.5000000000514</v>
      </c>
      <c r="N7863" s="367">
        <v>829</v>
      </c>
      <c r="O7863" s="384">
        <v>-23913.490107069894</v>
      </c>
      <c r="P7863" s="367">
        <v>54.09225</v>
      </c>
      <c r="Q7863" s="367">
        <v>829</v>
      </c>
      <c r="R7863" s="384">
        <v>-5016.5078322113459</v>
      </c>
      <c r="S7863" s="367">
        <v>52.226999999999997</v>
      </c>
      <c r="T7863" s="367">
        <v>28586.206896551383</v>
      </c>
      <c r="U7863" s="384">
        <v>-1210427.4591751995</v>
      </c>
      <c r="V7863" s="367">
        <v>3730.4999999999554</v>
      </c>
      <c r="W7863" s="367">
        <v>1381666.6666666723</v>
      </c>
      <c r="X7863" s="384">
        <v>484411.97705726308</v>
      </c>
      <c r="Y7863" s="386">
        <v>3730.5000000000155</v>
      </c>
      <c r="Z7863" s="367"/>
      <c r="AA7863" s="367"/>
      <c r="AB7863" s="367"/>
      <c r="AC7863" s="367"/>
      <c r="AD7863" s="367"/>
      <c r="AE7863" s="367"/>
      <c r="AF7863" s="367"/>
      <c r="AG7863" s="367"/>
      <c r="AH7863" s="367"/>
      <c r="AI7863" s="367"/>
      <c r="AJ7863" s="367"/>
      <c r="AK7863" s="367"/>
      <c r="AL7863" s="367"/>
      <c r="AM7863" s="367"/>
      <c r="AN7863" s="367"/>
      <c r="AO7863" s="367"/>
      <c r="AP7863" s="367"/>
      <c r="AQ7863" s="367"/>
      <c r="AR7863" s="367"/>
      <c r="AS7863" s="367"/>
      <c r="AT7863" s="367"/>
    </row>
    <row r="7864" spans="2:46" ht="13.8">
      <c r="B7864" s="26">
        <v>138.3333333333342</v>
      </c>
      <c r="C7864" s="363">
        <v>3127.9272898245226</v>
      </c>
      <c r="D7864" s="367">
        <v>3735.0000000000232</v>
      </c>
      <c r="E7864" s="367">
        <v>38604.651162790935</v>
      </c>
      <c r="F7864" s="367">
        <v>-2095944.7069087222</v>
      </c>
      <c r="G7864" s="367">
        <v>3735.0000000000232</v>
      </c>
      <c r="H7864" s="367">
        <v>207500</v>
      </c>
      <c r="I7864" s="384">
        <v>-24986044.908520237</v>
      </c>
      <c r="J7864" s="367">
        <v>3735</v>
      </c>
      <c r="K7864" s="367">
        <v>50303.030303030995</v>
      </c>
      <c r="L7864" s="384">
        <v>-1059883.6213905059</v>
      </c>
      <c r="M7864" s="367">
        <v>3735.0000000000518</v>
      </c>
      <c r="N7864" s="367">
        <v>830</v>
      </c>
      <c r="O7864" s="384">
        <v>-23975.26771571819</v>
      </c>
      <c r="P7864" s="367">
        <v>54.157500000000006</v>
      </c>
      <c r="Q7864" s="367">
        <v>830</v>
      </c>
      <c r="R7864" s="384">
        <v>-5038.1012900338601</v>
      </c>
      <c r="S7864" s="367">
        <v>52.29</v>
      </c>
      <c r="T7864" s="367">
        <v>28620.689655172071</v>
      </c>
      <c r="U7864" s="384">
        <v>-1213949.7740742939</v>
      </c>
      <c r="V7864" s="367">
        <v>3734.9999999999554</v>
      </c>
      <c r="W7864" s="367">
        <v>1383333.3333333391</v>
      </c>
      <c r="X7864" s="384">
        <v>484919.62409256672</v>
      </c>
      <c r="Y7864" s="386">
        <v>3735.0000000000155</v>
      </c>
      <c r="Z7864" s="367"/>
      <c r="AA7864" s="367"/>
      <c r="AB7864" s="367"/>
      <c r="AC7864" s="367"/>
      <c r="AD7864" s="367"/>
      <c r="AE7864" s="367"/>
      <c r="AF7864" s="367"/>
      <c r="AG7864" s="367"/>
      <c r="AH7864" s="367"/>
      <c r="AI7864" s="367"/>
      <c r="AJ7864" s="367"/>
      <c r="AK7864" s="367"/>
      <c r="AL7864" s="367"/>
      <c r="AM7864" s="367"/>
      <c r="AN7864" s="367"/>
      <c r="AO7864" s="367"/>
      <c r="AP7864" s="367"/>
      <c r="AQ7864" s="367"/>
      <c r="AR7864" s="367"/>
      <c r="AS7864" s="367"/>
      <c r="AT7864" s="367"/>
    </row>
    <row r="7865" spans="2:46" ht="13.8">
      <c r="B7865" s="26">
        <v>138.50000000000085</v>
      </c>
      <c r="C7865" s="363">
        <v>3131.6831081127243</v>
      </c>
      <c r="D7865" s="367">
        <v>3739.5000000000232</v>
      </c>
      <c r="E7865" s="367">
        <v>38651.162790697912</v>
      </c>
      <c r="F7865" s="367">
        <v>-2101130.9050263036</v>
      </c>
      <c r="G7865" s="367">
        <v>3739.5000000000232</v>
      </c>
      <c r="H7865" s="367">
        <v>207750</v>
      </c>
      <c r="I7865" s="384">
        <v>-25047475.710066754</v>
      </c>
      <c r="J7865" s="367">
        <v>3739.5</v>
      </c>
      <c r="K7865" s="367">
        <v>50363.636363637059</v>
      </c>
      <c r="L7865" s="384">
        <v>-1063197.4344274367</v>
      </c>
      <c r="M7865" s="367">
        <v>3739.5000000000518</v>
      </c>
      <c r="N7865" s="367">
        <v>831</v>
      </c>
      <c r="O7865" s="384">
        <v>-24037.124677186555</v>
      </c>
      <c r="P7865" s="367">
        <v>54.222749999999998</v>
      </c>
      <c r="Q7865" s="367">
        <v>831</v>
      </c>
      <c r="R7865" s="384">
        <v>-5059.7321988968288</v>
      </c>
      <c r="S7865" s="367">
        <v>52.353000000000002</v>
      </c>
      <c r="T7865" s="367">
        <v>28655.172413792759</v>
      </c>
      <c r="U7865" s="384">
        <v>-1217477.0581526642</v>
      </c>
      <c r="V7865" s="367">
        <v>3739.4999999999554</v>
      </c>
      <c r="W7865" s="367">
        <v>1385000.0000000058</v>
      </c>
      <c r="X7865" s="384">
        <v>485427.08634264569</v>
      </c>
      <c r="Y7865" s="386">
        <v>3739.5000000000155</v>
      </c>
      <c r="Z7865" s="367"/>
      <c r="AA7865" s="367"/>
      <c r="AB7865" s="367"/>
      <c r="AC7865" s="367"/>
      <c r="AD7865" s="367"/>
      <c r="AE7865" s="367"/>
      <c r="AF7865" s="367"/>
      <c r="AG7865" s="367"/>
      <c r="AH7865" s="367"/>
      <c r="AI7865" s="367"/>
      <c r="AJ7865" s="367"/>
      <c r="AK7865" s="367"/>
      <c r="AL7865" s="367"/>
      <c r="AM7865" s="367"/>
      <c r="AN7865" s="367"/>
      <c r="AO7865" s="367"/>
      <c r="AP7865" s="367"/>
      <c r="AQ7865" s="367"/>
      <c r="AR7865" s="367"/>
      <c r="AS7865" s="367"/>
      <c r="AT7865" s="367"/>
    </row>
    <row r="7866" spans="2:46" ht="13.8">
      <c r="B7866" s="26">
        <v>138.66666666666751</v>
      </c>
      <c r="C7866" s="363">
        <v>3135.438895669738</v>
      </c>
      <c r="D7866" s="367">
        <v>3744.0000000000227</v>
      </c>
      <c r="E7866" s="367">
        <v>38697.674418604889</v>
      </c>
      <c r="F7866" s="367">
        <v>-2106323.5073882435</v>
      </c>
      <c r="G7866" s="367">
        <v>3744.0000000000232</v>
      </c>
      <c r="H7866" s="367">
        <v>208000</v>
      </c>
      <c r="I7866" s="384">
        <v>-25108981.907841865</v>
      </c>
      <c r="J7866" s="367">
        <v>3744</v>
      </c>
      <c r="K7866" s="367">
        <v>50424.242424243123</v>
      </c>
      <c r="L7866" s="384">
        <v>-1066516.1496179621</v>
      </c>
      <c r="M7866" s="367">
        <v>3744.0000000000523</v>
      </c>
      <c r="N7866" s="367">
        <v>832</v>
      </c>
      <c r="O7866" s="384">
        <v>-24099.060991475038</v>
      </c>
      <c r="P7866" s="367">
        <v>54.288000000000004</v>
      </c>
      <c r="Q7866" s="367">
        <v>832</v>
      </c>
      <c r="R7866" s="384">
        <v>-5081.4005588002519</v>
      </c>
      <c r="S7866" s="367">
        <v>52.416000000000004</v>
      </c>
      <c r="T7866" s="367">
        <v>28689.655172413448</v>
      </c>
      <c r="U7866" s="384">
        <v>-1221009.3114103102</v>
      </c>
      <c r="V7866" s="367">
        <v>3743.999999999955</v>
      </c>
      <c r="W7866" s="367">
        <v>1386666.6666666726</v>
      </c>
      <c r="X7866" s="384">
        <v>485934.36380749987</v>
      </c>
      <c r="Y7866" s="386">
        <v>3744.0000000000159</v>
      </c>
      <c r="Z7866" s="367"/>
      <c r="AA7866" s="367"/>
      <c r="AB7866" s="367"/>
      <c r="AC7866" s="367"/>
      <c r="AD7866" s="367"/>
      <c r="AE7866" s="367"/>
      <c r="AF7866" s="367"/>
      <c r="AG7866" s="367"/>
      <c r="AH7866" s="367"/>
      <c r="AI7866" s="367"/>
      <c r="AJ7866" s="367"/>
      <c r="AK7866" s="367"/>
      <c r="AL7866" s="367"/>
      <c r="AM7866" s="367"/>
      <c r="AN7866" s="367"/>
      <c r="AO7866" s="367"/>
      <c r="AP7866" s="367"/>
      <c r="AQ7866" s="367"/>
      <c r="AR7866" s="367"/>
      <c r="AS7866" s="367"/>
      <c r="AT7866" s="367"/>
    </row>
    <row r="7867" spans="2:46" ht="13.8">
      <c r="B7867" s="26">
        <v>138.83333333333417</v>
      </c>
      <c r="C7867" s="363">
        <v>3139.1946524955656</v>
      </c>
      <c r="D7867" s="367">
        <v>3748.5000000000227</v>
      </c>
      <c r="E7867" s="367">
        <v>38744.186046511866</v>
      </c>
      <c r="F7867" s="367">
        <v>-2111522.5139945424</v>
      </c>
      <c r="G7867" s="367">
        <v>3748.5000000000232</v>
      </c>
      <c r="H7867" s="367">
        <v>208250</v>
      </c>
      <c r="I7867" s="384">
        <v>-25170563.501845576</v>
      </c>
      <c r="J7867" s="367">
        <v>3748.5</v>
      </c>
      <c r="K7867" s="367">
        <v>50484.848484849186</v>
      </c>
      <c r="L7867" s="384">
        <v>-1069839.7669620812</v>
      </c>
      <c r="M7867" s="367">
        <v>3748.5000000000523</v>
      </c>
      <c r="N7867" s="367">
        <v>833</v>
      </c>
      <c r="O7867" s="384">
        <v>-24161.076658583614</v>
      </c>
      <c r="P7867" s="367">
        <v>54.353250000000003</v>
      </c>
      <c r="Q7867" s="367">
        <v>833</v>
      </c>
      <c r="R7867" s="384">
        <v>-5103.1063697441259</v>
      </c>
      <c r="S7867" s="367">
        <v>52.478999999999999</v>
      </c>
      <c r="T7867" s="367">
        <v>28724.137931034136</v>
      </c>
      <c r="U7867" s="384">
        <v>-1224546.5338472323</v>
      </c>
      <c r="V7867" s="367">
        <v>3748.499999999955</v>
      </c>
      <c r="W7867" s="367">
        <v>1388333.3333333393</v>
      </c>
      <c r="X7867" s="384">
        <v>486441.45648712933</v>
      </c>
      <c r="Y7867" s="386">
        <v>3748.5000000000159</v>
      </c>
      <c r="Z7867" s="367"/>
      <c r="AA7867" s="367"/>
      <c r="AB7867" s="367"/>
      <c r="AC7867" s="367"/>
      <c r="AD7867" s="367"/>
      <c r="AE7867" s="367"/>
      <c r="AF7867" s="367"/>
      <c r="AG7867" s="367"/>
      <c r="AH7867" s="367"/>
      <c r="AI7867" s="367"/>
      <c r="AJ7867" s="367"/>
      <c r="AK7867" s="367"/>
      <c r="AL7867" s="367"/>
      <c r="AM7867" s="367"/>
      <c r="AN7867" s="367"/>
      <c r="AO7867" s="367"/>
      <c r="AP7867" s="367"/>
      <c r="AQ7867" s="367"/>
      <c r="AR7867" s="367"/>
      <c r="AS7867" s="367"/>
      <c r="AT7867" s="367"/>
    </row>
    <row r="7868" spans="2:46" ht="13.8">
      <c r="B7868" s="26">
        <v>139.00000000000082</v>
      </c>
      <c r="C7868" s="363">
        <v>3142.950378590207</v>
      </c>
      <c r="D7868" s="367">
        <v>3753.0000000000223</v>
      </c>
      <c r="E7868" s="367">
        <v>38790.697674418843</v>
      </c>
      <c r="F7868" s="367">
        <v>-2116727.9248451996</v>
      </c>
      <c r="G7868" s="367">
        <v>3753.0000000000232</v>
      </c>
      <c r="H7868" s="367">
        <v>208500</v>
      </c>
      <c r="I7868" s="384">
        <v>-25232220.492077887</v>
      </c>
      <c r="J7868" s="367">
        <v>3753</v>
      </c>
      <c r="K7868" s="367">
        <v>50545.45454545525</v>
      </c>
      <c r="L7868" s="384">
        <v>-1073168.2864597947</v>
      </c>
      <c r="M7868" s="367">
        <v>3753.0000000000528</v>
      </c>
      <c r="N7868" s="367">
        <v>834</v>
      </c>
      <c r="O7868" s="384">
        <v>-24223.171678512284</v>
      </c>
      <c r="P7868" s="367">
        <v>54.418500000000002</v>
      </c>
      <c r="Q7868" s="367">
        <v>834</v>
      </c>
      <c r="R7868" s="384">
        <v>-5124.8496317284571</v>
      </c>
      <c r="S7868" s="367">
        <v>52.542000000000002</v>
      </c>
      <c r="T7868" s="367">
        <v>28758.620689654825</v>
      </c>
      <c r="U7868" s="384">
        <v>-1228088.7254634304</v>
      </c>
      <c r="V7868" s="367">
        <v>3752.999999999955</v>
      </c>
      <c r="W7868" s="367">
        <v>1390000.0000000061</v>
      </c>
      <c r="X7868" s="384">
        <v>486948.36438153405</v>
      </c>
      <c r="Y7868" s="386">
        <v>3753.0000000000164</v>
      </c>
      <c r="Z7868" s="367"/>
      <c r="AA7868" s="367"/>
      <c r="AB7868" s="367"/>
      <c r="AC7868" s="367"/>
      <c r="AD7868" s="367"/>
      <c r="AE7868" s="367"/>
      <c r="AF7868" s="367"/>
      <c r="AG7868" s="367"/>
      <c r="AH7868" s="367"/>
      <c r="AI7868" s="367"/>
      <c r="AJ7868" s="367"/>
      <c r="AK7868" s="367"/>
      <c r="AL7868" s="367"/>
      <c r="AM7868" s="367"/>
      <c r="AN7868" s="367"/>
      <c r="AO7868" s="367"/>
      <c r="AP7868" s="367"/>
      <c r="AQ7868" s="367"/>
      <c r="AR7868" s="367"/>
      <c r="AS7868" s="367"/>
      <c r="AT7868" s="367"/>
    </row>
    <row r="7869" spans="2:46" ht="13.8">
      <c r="B7869" s="26">
        <v>139.16666666666748</v>
      </c>
      <c r="C7869" s="363">
        <v>3146.7060739536623</v>
      </c>
      <c r="D7869" s="367">
        <v>3757.5000000000223</v>
      </c>
      <c r="E7869" s="367">
        <v>38837.20930232582</v>
      </c>
      <c r="F7869" s="367">
        <v>-2121939.7399402149</v>
      </c>
      <c r="G7869" s="367">
        <v>3757.5000000000232</v>
      </c>
      <c r="H7869" s="367">
        <v>208750</v>
      </c>
      <c r="I7869" s="384">
        <v>-25293952.878538791</v>
      </c>
      <c r="J7869" s="367">
        <v>3757.5</v>
      </c>
      <c r="K7869" s="367">
        <v>50606.060606061314</v>
      </c>
      <c r="L7869" s="384">
        <v>-1076501.7081111025</v>
      </c>
      <c r="M7869" s="367">
        <v>3757.5000000000528</v>
      </c>
      <c r="N7869" s="367">
        <v>835</v>
      </c>
      <c r="O7869" s="384">
        <v>-24285.346051261055</v>
      </c>
      <c r="P7869" s="367">
        <v>54.483750000000001</v>
      </c>
      <c r="Q7869" s="367">
        <v>835</v>
      </c>
      <c r="R7869" s="384">
        <v>-5146.6303447532391</v>
      </c>
      <c r="S7869" s="367">
        <v>52.604999999999997</v>
      </c>
      <c r="T7869" s="367">
        <v>28793.103448275513</v>
      </c>
      <c r="U7869" s="384">
        <v>-1231635.8862589034</v>
      </c>
      <c r="V7869" s="367">
        <v>3757.4999999999545</v>
      </c>
      <c r="W7869" s="367">
        <v>1391666.6666666728</v>
      </c>
      <c r="X7869" s="384">
        <v>487455.08749071404</v>
      </c>
      <c r="Y7869" s="386">
        <v>3757.5000000000164</v>
      </c>
      <c r="Z7869" s="367"/>
      <c r="AA7869" s="367"/>
      <c r="AB7869" s="367"/>
      <c r="AC7869" s="367"/>
      <c r="AD7869" s="367"/>
      <c r="AE7869" s="367"/>
      <c r="AF7869" s="367"/>
      <c r="AG7869" s="367"/>
      <c r="AH7869" s="367"/>
      <c r="AI7869" s="367"/>
      <c r="AJ7869" s="367"/>
      <c r="AK7869" s="367"/>
      <c r="AL7869" s="367"/>
      <c r="AM7869" s="367"/>
      <c r="AN7869" s="367"/>
      <c r="AO7869" s="367"/>
      <c r="AP7869" s="367"/>
      <c r="AQ7869" s="367"/>
      <c r="AR7869" s="367"/>
      <c r="AS7869" s="367"/>
      <c r="AT7869" s="367"/>
    </row>
    <row r="7870" spans="2:46" ht="13.8">
      <c r="B7870" s="26">
        <v>139.33333333333414</v>
      </c>
      <c r="C7870" s="363">
        <v>3150.4617385859301</v>
      </c>
      <c r="D7870" s="367">
        <v>3762.0000000000218</v>
      </c>
      <c r="E7870" s="367">
        <v>38883.720930232797</v>
      </c>
      <c r="F7870" s="367">
        <v>-2127157.9592795884</v>
      </c>
      <c r="G7870" s="367">
        <v>3762.0000000000232</v>
      </c>
      <c r="H7870" s="367">
        <v>209000</v>
      </c>
      <c r="I7870" s="384">
        <v>-25355760.661228288</v>
      </c>
      <c r="J7870" s="367">
        <v>3762</v>
      </c>
      <c r="K7870" s="367">
        <v>50666.666666667377</v>
      </c>
      <c r="L7870" s="384">
        <v>-1079840.0319160046</v>
      </c>
      <c r="M7870" s="367">
        <v>3762.0000000000532</v>
      </c>
      <c r="N7870" s="367">
        <v>836</v>
      </c>
      <c r="O7870" s="384">
        <v>-24347.599776829931</v>
      </c>
      <c r="P7870" s="367">
        <v>54.549000000000007</v>
      </c>
      <c r="Q7870" s="367">
        <v>836</v>
      </c>
      <c r="R7870" s="384">
        <v>-5168.4485088184801</v>
      </c>
      <c r="S7870" s="367">
        <v>52.667999999999999</v>
      </c>
      <c r="T7870" s="367">
        <v>28827.586206896201</v>
      </c>
      <c r="U7870" s="384">
        <v>-1235188.0162336531</v>
      </c>
      <c r="V7870" s="367">
        <v>3761.9999999999545</v>
      </c>
      <c r="W7870" s="367">
        <v>1393333.3333333395</v>
      </c>
      <c r="X7870" s="384">
        <v>487961.6258146693</v>
      </c>
      <c r="Y7870" s="386">
        <v>3762.0000000000168</v>
      </c>
      <c r="Z7870" s="367"/>
      <c r="AA7870" s="367"/>
      <c r="AB7870" s="367"/>
      <c r="AC7870" s="367"/>
      <c r="AD7870" s="367"/>
      <c r="AE7870" s="367"/>
      <c r="AF7870" s="367"/>
      <c r="AG7870" s="367"/>
      <c r="AH7870" s="367"/>
      <c r="AI7870" s="367"/>
      <c r="AJ7870" s="367"/>
      <c r="AK7870" s="367"/>
      <c r="AL7870" s="367"/>
      <c r="AM7870" s="367"/>
      <c r="AN7870" s="367"/>
      <c r="AO7870" s="367"/>
      <c r="AP7870" s="367"/>
      <c r="AQ7870" s="367"/>
      <c r="AR7870" s="367"/>
      <c r="AS7870" s="367"/>
      <c r="AT7870" s="367"/>
    </row>
    <row r="7871" spans="2:46" ht="13.8">
      <c r="B7871" s="26">
        <v>139.5000000000008</v>
      </c>
      <c r="C7871" s="363">
        <v>3154.2173724870117</v>
      </c>
      <c r="D7871" s="367">
        <v>3766.5000000000214</v>
      </c>
      <c r="E7871" s="367">
        <v>38930.232558139774</v>
      </c>
      <c r="F7871" s="367">
        <v>-2132382.5828633211</v>
      </c>
      <c r="G7871" s="367">
        <v>3766.5000000000232</v>
      </c>
      <c r="H7871" s="367">
        <v>209250</v>
      </c>
      <c r="I7871" s="384">
        <v>-25417643.840146389</v>
      </c>
      <c r="J7871" s="367">
        <v>3766.5</v>
      </c>
      <c r="K7871" s="367">
        <v>50727.272727273441</v>
      </c>
      <c r="L7871" s="384">
        <v>-1083183.2578745005</v>
      </c>
      <c r="M7871" s="367">
        <v>3766.5000000000532</v>
      </c>
      <c r="N7871" s="367">
        <v>837</v>
      </c>
      <c r="O7871" s="384">
        <v>-24409.932855218889</v>
      </c>
      <c r="P7871" s="367">
        <v>54.614249999999998</v>
      </c>
      <c r="Q7871" s="367">
        <v>837</v>
      </c>
      <c r="R7871" s="384">
        <v>-5190.3041239241711</v>
      </c>
      <c r="S7871" s="367">
        <v>52.730999999999995</v>
      </c>
      <c r="T7871" s="367">
        <v>28862.06896551689</v>
      </c>
      <c r="U7871" s="384">
        <v>-1238745.1153876786</v>
      </c>
      <c r="V7871" s="367">
        <v>3766.4999999999545</v>
      </c>
      <c r="W7871" s="367">
        <v>1395000.0000000063</v>
      </c>
      <c r="X7871" s="384">
        <v>488467.97935339977</v>
      </c>
      <c r="Y7871" s="386">
        <v>3766.5000000000168</v>
      </c>
      <c r="Z7871" s="367"/>
      <c r="AA7871" s="367"/>
      <c r="AB7871" s="367"/>
      <c r="AC7871" s="367"/>
      <c r="AD7871" s="367"/>
      <c r="AE7871" s="367"/>
      <c r="AF7871" s="367"/>
      <c r="AG7871" s="367"/>
      <c r="AH7871" s="367"/>
      <c r="AI7871" s="367"/>
      <c r="AJ7871" s="367"/>
      <c r="AK7871" s="367"/>
      <c r="AL7871" s="367"/>
      <c r="AM7871" s="367"/>
      <c r="AN7871" s="367"/>
      <c r="AO7871" s="367"/>
      <c r="AP7871" s="367"/>
      <c r="AQ7871" s="367"/>
      <c r="AR7871" s="367"/>
      <c r="AS7871" s="367"/>
      <c r="AT7871" s="367"/>
    </row>
    <row r="7872" spans="2:46" ht="13.8">
      <c r="B7872" s="26">
        <v>139.66666666666745</v>
      </c>
      <c r="C7872" s="363">
        <v>3157.9729756569077</v>
      </c>
      <c r="D7872" s="367">
        <v>3771.0000000000214</v>
      </c>
      <c r="E7872" s="367">
        <v>38976.744186046752</v>
      </c>
      <c r="F7872" s="367">
        <v>-2137613.6106914119</v>
      </c>
      <c r="G7872" s="367">
        <v>3771.0000000000232</v>
      </c>
      <c r="H7872" s="367">
        <v>209500</v>
      </c>
      <c r="I7872" s="384">
        <v>-25479602.415293086</v>
      </c>
      <c r="J7872" s="367">
        <v>3771</v>
      </c>
      <c r="K7872" s="367">
        <v>50787.878787879505</v>
      </c>
      <c r="L7872" s="384">
        <v>-1086531.3859865908</v>
      </c>
      <c r="M7872" s="367">
        <v>3771.0000000000532</v>
      </c>
      <c r="N7872" s="367">
        <v>838</v>
      </c>
      <c r="O7872" s="384">
        <v>-24472.345286427957</v>
      </c>
      <c r="P7872" s="367">
        <v>54.679500000000004</v>
      </c>
      <c r="Q7872" s="367">
        <v>838</v>
      </c>
      <c r="R7872" s="384">
        <v>-5212.1971900703193</v>
      </c>
      <c r="S7872" s="367">
        <v>52.793999999999997</v>
      </c>
      <c r="T7872" s="367">
        <v>28896.551724137578</v>
      </c>
      <c r="U7872" s="384">
        <v>-1242307.1837209798</v>
      </c>
      <c r="V7872" s="367">
        <v>3770.9999999999541</v>
      </c>
      <c r="W7872" s="367">
        <v>1396666.666666673</v>
      </c>
      <c r="X7872" s="384">
        <v>488974.14810690557</v>
      </c>
      <c r="Y7872" s="386">
        <v>3771.0000000000168</v>
      </c>
      <c r="Z7872" s="367"/>
      <c r="AA7872" s="367"/>
      <c r="AB7872" s="367"/>
      <c r="AC7872" s="367"/>
      <c r="AD7872" s="367"/>
      <c r="AE7872" s="367"/>
      <c r="AF7872" s="367"/>
      <c r="AG7872" s="367"/>
      <c r="AH7872" s="367"/>
      <c r="AI7872" s="367"/>
      <c r="AJ7872" s="367"/>
      <c r="AK7872" s="367"/>
      <c r="AL7872" s="367"/>
      <c r="AM7872" s="367"/>
      <c r="AN7872" s="367"/>
      <c r="AO7872" s="367"/>
      <c r="AP7872" s="367"/>
      <c r="AQ7872" s="367"/>
      <c r="AR7872" s="367"/>
      <c r="AS7872" s="367"/>
      <c r="AT7872" s="367"/>
    </row>
    <row r="7873" spans="2:46" ht="13.8">
      <c r="B7873" s="26">
        <v>139.83333333333411</v>
      </c>
      <c r="C7873" s="363">
        <v>3161.7285480956161</v>
      </c>
      <c r="D7873" s="367">
        <v>3775.5000000000209</v>
      </c>
      <c r="E7873" s="367">
        <v>39023.255813953729</v>
      </c>
      <c r="F7873" s="367">
        <v>-2142851.0427638614</v>
      </c>
      <c r="G7873" s="367">
        <v>3775.5000000000232</v>
      </c>
      <c r="H7873" s="367">
        <v>209750</v>
      </c>
      <c r="I7873" s="384">
        <v>-25541636.386668377</v>
      </c>
      <c r="J7873" s="367">
        <v>3775.5</v>
      </c>
      <c r="K7873" s="367">
        <v>50848.484848485568</v>
      </c>
      <c r="L7873" s="384">
        <v>-1089884.416252275</v>
      </c>
      <c r="M7873" s="367">
        <v>3775.5000000000537</v>
      </c>
      <c r="N7873" s="367">
        <v>839</v>
      </c>
      <c r="O7873" s="384">
        <v>-24534.837070457113</v>
      </c>
      <c r="P7873" s="367">
        <v>54.744749999999996</v>
      </c>
      <c r="Q7873" s="367">
        <v>839</v>
      </c>
      <c r="R7873" s="384">
        <v>-5234.127707256921</v>
      </c>
      <c r="S7873" s="367">
        <v>52.856999999999999</v>
      </c>
      <c r="T7873" s="367">
        <v>28931.034482758267</v>
      </c>
      <c r="U7873" s="384">
        <v>-1245874.2212335572</v>
      </c>
      <c r="V7873" s="367">
        <v>3775.4999999999541</v>
      </c>
      <c r="W7873" s="367">
        <v>1398333.3333333398</v>
      </c>
      <c r="X7873" s="384">
        <v>489480.1320751867</v>
      </c>
      <c r="Y7873" s="386">
        <v>3775.5000000000173</v>
      </c>
      <c r="Z7873" s="367"/>
      <c r="AA7873" s="367"/>
      <c r="AB7873" s="367"/>
      <c r="AC7873" s="367"/>
      <c r="AD7873" s="367"/>
      <c r="AE7873" s="367"/>
      <c r="AF7873" s="367"/>
      <c r="AG7873" s="367"/>
      <c r="AH7873" s="367"/>
      <c r="AI7873" s="367"/>
      <c r="AJ7873" s="367"/>
      <c r="AK7873" s="367"/>
      <c r="AL7873" s="367"/>
      <c r="AM7873" s="367"/>
      <c r="AN7873" s="367"/>
      <c r="AO7873" s="367"/>
      <c r="AP7873" s="367"/>
      <c r="AQ7873" s="367"/>
      <c r="AR7873" s="367"/>
      <c r="AS7873" s="367"/>
      <c r="AT7873" s="367"/>
    </row>
    <row r="7874" spans="2:46" ht="13.8">
      <c r="B7874" s="26">
        <v>140.00000000000077</v>
      </c>
      <c r="C7874" s="363">
        <v>3165.4840898031389</v>
      </c>
      <c r="D7874" s="367">
        <v>3780.0000000000209</v>
      </c>
      <c r="E7874" s="367">
        <v>39069.767441860706</v>
      </c>
      <c r="F7874" s="367">
        <v>-2148094.879080669</v>
      </c>
      <c r="G7874" s="367">
        <v>3780.0000000000232</v>
      </c>
      <c r="H7874" s="367">
        <v>210000</v>
      </c>
      <c r="I7874" s="384">
        <v>-25603745.754272263</v>
      </c>
      <c r="J7874" s="367">
        <v>3780</v>
      </c>
      <c r="K7874" s="367">
        <v>50909.090909091632</v>
      </c>
      <c r="L7874" s="384">
        <v>-1093242.3486715534</v>
      </c>
      <c r="M7874" s="367">
        <v>3780.0000000000537</v>
      </c>
      <c r="N7874" s="367">
        <v>840</v>
      </c>
      <c r="O7874" s="384">
        <v>-24597.408207306376</v>
      </c>
      <c r="P7874" s="367">
        <v>54.81</v>
      </c>
      <c r="Q7874" s="367">
        <v>840</v>
      </c>
      <c r="R7874" s="384">
        <v>-5256.0956754839781</v>
      </c>
      <c r="S7874" s="367">
        <v>52.92</v>
      </c>
      <c r="T7874" s="367">
        <v>28965.517241378955</v>
      </c>
      <c r="U7874" s="384">
        <v>-1249446.2279254103</v>
      </c>
      <c r="V7874" s="367">
        <v>3779.9999999999541</v>
      </c>
      <c r="W7874" s="367">
        <v>1400000.0000000065</v>
      </c>
      <c r="X7874" s="384">
        <v>489985.93125824298</v>
      </c>
      <c r="Y7874" s="386">
        <v>3780.0000000000173</v>
      </c>
      <c r="Z7874" s="367"/>
      <c r="AA7874" s="367"/>
      <c r="AB7874" s="367"/>
      <c r="AC7874" s="367"/>
      <c r="AD7874" s="367"/>
      <c r="AE7874" s="367"/>
      <c r="AF7874" s="367"/>
      <c r="AG7874" s="367"/>
      <c r="AH7874" s="367"/>
      <c r="AI7874" s="367"/>
      <c r="AJ7874" s="367"/>
      <c r="AK7874" s="367"/>
      <c r="AL7874" s="367"/>
      <c r="AM7874" s="367"/>
      <c r="AN7874" s="367"/>
      <c r="AO7874" s="367"/>
      <c r="AP7874" s="367"/>
      <c r="AQ7874" s="367"/>
      <c r="AR7874" s="367"/>
      <c r="AS7874" s="367"/>
      <c r="AT7874" s="367"/>
    </row>
    <row r="7875" spans="2:46" ht="13.8">
      <c r="B7875" s="26">
        <v>140.16666666666742</v>
      </c>
      <c r="C7875" s="363">
        <v>3169.239600779475</v>
      </c>
      <c r="D7875" s="367">
        <v>3784.5000000000205</v>
      </c>
      <c r="E7875" s="367">
        <v>39116.279069767683</v>
      </c>
      <c r="F7875" s="367">
        <v>-2153345.1196418353</v>
      </c>
      <c r="G7875" s="367">
        <v>3784.5000000000232</v>
      </c>
      <c r="H7875" s="367">
        <v>210250</v>
      </c>
      <c r="I7875" s="384">
        <v>-25665930.518104751</v>
      </c>
      <c r="J7875" s="367">
        <v>3784.5</v>
      </c>
      <c r="K7875" s="367">
        <v>50969.696969697696</v>
      </c>
      <c r="L7875" s="384">
        <v>-1096605.1832444267</v>
      </c>
      <c r="M7875" s="367">
        <v>3784.5000000000541</v>
      </c>
      <c r="N7875" s="367">
        <v>841</v>
      </c>
      <c r="O7875" s="384">
        <v>-24660.058696975739</v>
      </c>
      <c r="P7875" s="367">
        <v>54.875250000000001</v>
      </c>
      <c r="Q7875" s="367">
        <v>841</v>
      </c>
      <c r="R7875" s="384">
        <v>-5278.101094751486</v>
      </c>
      <c r="S7875" s="367">
        <v>52.982999999999997</v>
      </c>
      <c r="T7875" s="367">
        <v>28999.999999999643</v>
      </c>
      <c r="U7875" s="384">
        <v>-1253023.2037965388</v>
      </c>
      <c r="V7875" s="367">
        <v>3784.4999999999536</v>
      </c>
      <c r="W7875" s="367">
        <v>1401666.6666666733</v>
      </c>
      <c r="X7875" s="384">
        <v>490491.5456560746</v>
      </c>
      <c r="Y7875" s="386">
        <v>3784.5000000000177</v>
      </c>
      <c r="Z7875" s="367"/>
      <c r="AA7875" s="367"/>
      <c r="AB7875" s="367"/>
      <c r="AC7875" s="367"/>
      <c r="AD7875" s="367"/>
      <c r="AE7875" s="367"/>
      <c r="AF7875" s="367"/>
      <c r="AG7875" s="367"/>
      <c r="AH7875" s="367"/>
      <c r="AI7875" s="367"/>
      <c r="AJ7875" s="367"/>
      <c r="AK7875" s="367"/>
      <c r="AL7875" s="367"/>
      <c r="AM7875" s="367"/>
      <c r="AN7875" s="367"/>
      <c r="AO7875" s="367"/>
      <c r="AP7875" s="367"/>
      <c r="AQ7875" s="367"/>
      <c r="AR7875" s="367"/>
      <c r="AS7875" s="367"/>
      <c r="AT7875" s="367"/>
    </row>
    <row r="7876" spans="2:46" ht="13.8">
      <c r="B7876" s="26">
        <v>140.33333333333408</v>
      </c>
      <c r="C7876" s="363">
        <v>3172.9950810246246</v>
      </c>
      <c r="D7876" s="367">
        <v>3789.0000000000205</v>
      </c>
      <c r="E7876" s="367">
        <v>39162.79069767466</v>
      </c>
      <c r="F7876" s="367">
        <v>-2158601.7644473598</v>
      </c>
      <c r="G7876" s="367">
        <v>3789.0000000000232</v>
      </c>
      <c r="H7876" s="367">
        <v>210500</v>
      </c>
      <c r="I7876" s="384">
        <v>-25728190.678165831</v>
      </c>
      <c r="J7876" s="367">
        <v>3789</v>
      </c>
      <c r="K7876" s="367">
        <v>51030.303030303759</v>
      </c>
      <c r="L7876" s="384">
        <v>-1099972.9199708938</v>
      </c>
      <c r="M7876" s="367">
        <v>3789.0000000000541</v>
      </c>
      <c r="N7876" s="367">
        <v>842</v>
      </c>
      <c r="O7876" s="384">
        <v>-24722.788539465189</v>
      </c>
      <c r="P7876" s="367">
        <v>54.9405</v>
      </c>
      <c r="Q7876" s="367">
        <v>842</v>
      </c>
      <c r="R7876" s="384">
        <v>-5300.1439650594502</v>
      </c>
      <c r="S7876" s="367">
        <v>53.045999999999999</v>
      </c>
      <c r="T7876" s="367">
        <v>29034.482758620332</v>
      </c>
      <c r="U7876" s="384">
        <v>-1256605.1488469439</v>
      </c>
      <c r="V7876" s="367">
        <v>3788.9999999999536</v>
      </c>
      <c r="W7876" s="367">
        <v>1403333.33333334</v>
      </c>
      <c r="X7876" s="384">
        <v>490996.97526868142</v>
      </c>
      <c r="Y7876" s="386">
        <v>3789.0000000000177</v>
      </c>
      <c r="Z7876" s="367"/>
      <c r="AA7876" s="367"/>
      <c r="AB7876" s="367"/>
      <c r="AC7876" s="367"/>
      <c r="AD7876" s="367"/>
      <c r="AE7876" s="367"/>
      <c r="AF7876" s="367"/>
      <c r="AG7876" s="367"/>
      <c r="AH7876" s="367"/>
      <c r="AI7876" s="367"/>
      <c r="AJ7876" s="367"/>
      <c r="AK7876" s="367"/>
      <c r="AL7876" s="367"/>
      <c r="AM7876" s="367"/>
      <c r="AN7876" s="367"/>
      <c r="AO7876" s="367"/>
      <c r="AP7876" s="367"/>
      <c r="AQ7876" s="367"/>
      <c r="AR7876" s="367"/>
      <c r="AS7876" s="367"/>
      <c r="AT7876" s="367"/>
    </row>
    <row r="7877" spans="2:46" ht="13.8">
      <c r="B7877" s="26">
        <v>140.50000000000074</v>
      </c>
      <c r="C7877" s="363">
        <v>3176.750530538588</v>
      </c>
      <c r="D7877" s="367">
        <v>3793.50000000002</v>
      </c>
      <c r="E7877" s="367">
        <v>39209.302325581637</v>
      </c>
      <c r="F7877" s="367">
        <v>-2163864.8134972434</v>
      </c>
      <c r="G7877" s="367">
        <v>3793.5000000000232</v>
      </c>
      <c r="H7877" s="367">
        <v>210750</v>
      </c>
      <c r="I7877" s="384">
        <v>-25790526.234455515</v>
      </c>
      <c r="J7877" s="367">
        <v>3793.5</v>
      </c>
      <c r="K7877" s="367">
        <v>51090.909090909823</v>
      </c>
      <c r="L7877" s="384">
        <v>-1103345.5588509555</v>
      </c>
      <c r="M7877" s="367">
        <v>3793.500000000055</v>
      </c>
      <c r="N7877" s="367">
        <v>843</v>
      </c>
      <c r="O7877" s="384">
        <v>-24785.597734774739</v>
      </c>
      <c r="P7877" s="367">
        <v>55.005749999999999</v>
      </c>
      <c r="Q7877" s="367">
        <v>843</v>
      </c>
      <c r="R7877" s="384">
        <v>-5322.2242864078689</v>
      </c>
      <c r="S7877" s="367">
        <v>53.109000000000002</v>
      </c>
      <c r="T7877" s="367">
        <v>29068.96551724102</v>
      </c>
      <c r="U7877" s="384">
        <v>-1260192.0630766244</v>
      </c>
      <c r="V7877" s="367">
        <v>3793.4999999999536</v>
      </c>
      <c r="W7877" s="367">
        <v>1405000.0000000068</v>
      </c>
      <c r="X7877" s="384">
        <v>491502.22009606351</v>
      </c>
      <c r="Y7877" s="386">
        <v>3793.5000000000177</v>
      </c>
      <c r="Z7877" s="367"/>
      <c r="AA7877" s="367"/>
      <c r="AB7877" s="367"/>
      <c r="AC7877" s="367"/>
      <c r="AD7877" s="367"/>
      <c r="AE7877" s="367"/>
      <c r="AF7877" s="367"/>
      <c r="AG7877" s="367"/>
      <c r="AH7877" s="367"/>
      <c r="AI7877" s="367"/>
      <c r="AJ7877" s="367"/>
      <c r="AK7877" s="367"/>
      <c r="AL7877" s="367"/>
      <c r="AM7877" s="367"/>
      <c r="AN7877" s="367"/>
      <c r="AO7877" s="367"/>
      <c r="AP7877" s="367"/>
      <c r="AQ7877" s="367"/>
      <c r="AR7877" s="367"/>
      <c r="AS7877" s="367"/>
      <c r="AT7877" s="367"/>
    </row>
    <row r="7878" spans="2:46" ht="13.8">
      <c r="B7878" s="26">
        <v>140.6666666666674</v>
      </c>
      <c r="C7878" s="363">
        <v>3180.5059493213648</v>
      </c>
      <c r="D7878" s="367">
        <v>3798.00000000002</v>
      </c>
      <c r="E7878" s="367">
        <v>39255.813953488614</v>
      </c>
      <c r="F7878" s="367">
        <v>-2169134.2667914848</v>
      </c>
      <c r="G7878" s="367">
        <v>3798.0000000000232</v>
      </c>
      <c r="H7878" s="367">
        <v>211000</v>
      </c>
      <c r="I7878" s="384">
        <v>-25852937.186973792</v>
      </c>
      <c r="J7878" s="367">
        <v>3798</v>
      </c>
      <c r="K7878" s="367">
        <v>51151.515151515887</v>
      </c>
      <c r="L7878" s="384">
        <v>-1106723.0998846109</v>
      </c>
      <c r="M7878" s="367">
        <v>3798.000000000055</v>
      </c>
      <c r="N7878" s="367">
        <v>844</v>
      </c>
      <c r="O7878" s="384">
        <v>-24848.4862829044</v>
      </c>
      <c r="P7878" s="367">
        <v>55.071000000000005</v>
      </c>
      <c r="Q7878" s="367">
        <v>844</v>
      </c>
      <c r="R7878" s="384">
        <v>-5344.3420587967394</v>
      </c>
      <c r="S7878" s="367">
        <v>53.171999999999997</v>
      </c>
      <c r="T7878" s="367">
        <v>29103.448275861709</v>
      </c>
      <c r="U7878" s="384">
        <v>-1263783.9464855804</v>
      </c>
      <c r="V7878" s="367">
        <v>3797.9999999999527</v>
      </c>
      <c r="W7878" s="367">
        <v>1406666.6666666735</v>
      </c>
      <c r="X7878" s="384">
        <v>492007.28013822099</v>
      </c>
      <c r="Y7878" s="386">
        <v>3798.0000000000182</v>
      </c>
      <c r="Z7878" s="367"/>
      <c r="AA7878" s="367"/>
      <c r="AB7878" s="367"/>
      <c r="AC7878" s="367"/>
      <c r="AD7878" s="367"/>
      <c r="AE7878" s="367"/>
      <c r="AF7878" s="367"/>
      <c r="AG7878" s="367"/>
      <c r="AH7878" s="367"/>
      <c r="AI7878" s="367"/>
      <c r="AJ7878" s="367"/>
      <c r="AK7878" s="367"/>
      <c r="AL7878" s="367"/>
      <c r="AM7878" s="367"/>
      <c r="AN7878" s="367"/>
      <c r="AO7878" s="367"/>
      <c r="AP7878" s="367"/>
      <c r="AQ7878" s="367"/>
      <c r="AR7878" s="367"/>
      <c r="AS7878" s="367"/>
      <c r="AT7878" s="367"/>
    </row>
    <row r="7879" spans="2:46" ht="13.8">
      <c r="B7879" s="26">
        <v>140.83333333333405</v>
      </c>
      <c r="C7879" s="363">
        <v>3184.2613373729546</v>
      </c>
      <c r="D7879" s="367">
        <v>3802.5000000000196</v>
      </c>
      <c r="E7879" s="367">
        <v>39302.325581395591</v>
      </c>
      <c r="F7879" s="367">
        <v>-2174410.1243300852</v>
      </c>
      <c r="G7879" s="367">
        <v>3802.5000000000232</v>
      </c>
      <c r="H7879" s="367">
        <v>211250</v>
      </c>
      <c r="I7879" s="384">
        <v>-25915423.535720665</v>
      </c>
      <c r="J7879" s="367">
        <v>3802.5</v>
      </c>
      <c r="K7879" s="367">
        <v>51212.121212121951</v>
      </c>
      <c r="L7879" s="384">
        <v>-1110105.5430718602</v>
      </c>
      <c r="M7879" s="367">
        <v>3802.5000000000555</v>
      </c>
      <c r="N7879" s="367">
        <v>845</v>
      </c>
      <c r="O7879" s="384">
        <v>-24911.454183854141</v>
      </c>
      <c r="P7879" s="367">
        <v>55.136249999999997</v>
      </c>
      <c r="Q7879" s="367">
        <v>845</v>
      </c>
      <c r="R7879" s="384">
        <v>-5366.4972822260661</v>
      </c>
      <c r="S7879" s="367">
        <v>53.234999999999999</v>
      </c>
      <c r="T7879" s="367">
        <v>29137.931034482397</v>
      </c>
      <c r="U7879" s="384">
        <v>-1267380.799073813</v>
      </c>
      <c r="V7879" s="367">
        <v>3802.4999999999527</v>
      </c>
      <c r="W7879" s="367">
        <v>1408333.3333333402</v>
      </c>
      <c r="X7879" s="384">
        <v>492512.15539515362</v>
      </c>
      <c r="Y7879" s="386">
        <v>3802.5000000000182</v>
      </c>
      <c r="Z7879" s="367"/>
      <c r="AA7879" s="367"/>
      <c r="AB7879" s="367"/>
      <c r="AC7879" s="367"/>
      <c r="AD7879" s="367"/>
      <c r="AE7879" s="367"/>
      <c r="AF7879" s="367"/>
      <c r="AG7879" s="367"/>
      <c r="AH7879" s="367"/>
      <c r="AI7879" s="367"/>
      <c r="AJ7879" s="367"/>
      <c r="AK7879" s="367"/>
      <c r="AL7879" s="367"/>
      <c r="AM7879" s="367"/>
      <c r="AN7879" s="367"/>
      <c r="AO7879" s="367"/>
      <c r="AP7879" s="367"/>
      <c r="AQ7879" s="367"/>
      <c r="AR7879" s="367"/>
      <c r="AS7879" s="367"/>
      <c r="AT7879" s="367"/>
    </row>
    <row r="7880" spans="2:46" ht="13.8">
      <c r="B7880" s="26">
        <v>141.00000000000071</v>
      </c>
      <c r="C7880" s="363">
        <v>3188.0166946933587</v>
      </c>
      <c r="D7880" s="367">
        <v>3807.0000000000196</v>
      </c>
      <c r="E7880" s="367">
        <v>39348.837209302568</v>
      </c>
      <c r="F7880" s="367">
        <v>-2179692.3861130443</v>
      </c>
      <c r="G7880" s="367">
        <v>3807.0000000000236</v>
      </c>
      <c r="H7880" s="367">
        <v>211500</v>
      </c>
      <c r="I7880" s="384">
        <v>-25977985.280696135</v>
      </c>
      <c r="J7880" s="367">
        <v>3807</v>
      </c>
      <c r="K7880" s="367">
        <v>51272.727272728014</v>
      </c>
      <c r="L7880" s="384">
        <v>-1113492.888412704</v>
      </c>
      <c r="M7880" s="367">
        <v>3807.0000000000555</v>
      </c>
      <c r="N7880" s="367">
        <v>846</v>
      </c>
      <c r="O7880" s="384">
        <v>-24974.501437623996</v>
      </c>
      <c r="P7880" s="367">
        <v>55.201500000000003</v>
      </c>
      <c r="Q7880" s="367">
        <v>846</v>
      </c>
      <c r="R7880" s="384">
        <v>-5388.6899566958482</v>
      </c>
      <c r="S7880" s="367">
        <v>53.298000000000002</v>
      </c>
      <c r="T7880" s="367">
        <v>29172.413793103085</v>
      </c>
      <c r="U7880" s="384">
        <v>-1270982.6208413215</v>
      </c>
      <c r="V7880" s="367">
        <v>3806.9999999999527</v>
      </c>
      <c r="W7880" s="367">
        <v>1410000.000000007</v>
      </c>
      <c r="X7880" s="384">
        <v>493016.84586686164</v>
      </c>
      <c r="Y7880" s="386">
        <v>3807.0000000000186</v>
      </c>
      <c r="Z7880" s="367"/>
      <c r="AA7880" s="367"/>
      <c r="AB7880" s="367"/>
      <c r="AC7880" s="367"/>
      <c r="AD7880" s="367"/>
      <c r="AE7880" s="367"/>
      <c r="AF7880" s="367"/>
      <c r="AG7880" s="367"/>
      <c r="AH7880" s="367"/>
      <c r="AI7880" s="367"/>
      <c r="AJ7880" s="367"/>
      <c r="AK7880" s="367"/>
      <c r="AL7880" s="367"/>
      <c r="AM7880" s="367"/>
      <c r="AN7880" s="367"/>
      <c r="AO7880" s="367"/>
      <c r="AP7880" s="367"/>
      <c r="AQ7880" s="367"/>
      <c r="AR7880" s="367"/>
      <c r="AS7880" s="367"/>
      <c r="AT7880" s="367"/>
    </row>
    <row r="7881" spans="2:46" ht="13.8">
      <c r="B7881" s="26">
        <v>141.16666666666737</v>
      </c>
      <c r="C7881" s="363">
        <v>3191.7720212825757</v>
      </c>
      <c r="D7881" s="367">
        <v>3811.5000000000191</v>
      </c>
      <c r="E7881" s="367">
        <v>39395.348837209545</v>
      </c>
      <c r="F7881" s="367">
        <v>-2184981.0521403616</v>
      </c>
      <c r="G7881" s="367">
        <v>3811.5000000000236</v>
      </c>
      <c r="H7881" s="367">
        <v>211750</v>
      </c>
      <c r="I7881" s="384">
        <v>-26040622.421900202</v>
      </c>
      <c r="J7881" s="367">
        <v>3811.5</v>
      </c>
      <c r="K7881" s="367">
        <v>51333.333333334078</v>
      </c>
      <c r="L7881" s="384">
        <v>-1116885.1359071417</v>
      </c>
      <c r="M7881" s="367">
        <v>3811.5000000000555</v>
      </c>
      <c r="N7881" s="367">
        <v>847</v>
      </c>
      <c r="O7881" s="384">
        <v>-25037.62804421394</v>
      </c>
      <c r="P7881" s="367">
        <v>55.266750000000002</v>
      </c>
      <c r="Q7881" s="367">
        <v>847</v>
      </c>
      <c r="R7881" s="384">
        <v>-5410.920082206083</v>
      </c>
      <c r="S7881" s="367">
        <v>53.361000000000004</v>
      </c>
      <c r="T7881" s="367">
        <v>29206.896551723774</v>
      </c>
      <c r="U7881" s="384">
        <v>-1274589.4117881055</v>
      </c>
      <c r="V7881" s="367">
        <v>3811.4999999999523</v>
      </c>
      <c r="W7881" s="367">
        <v>1411666.6666666737</v>
      </c>
      <c r="X7881" s="384">
        <v>493521.35155334487</v>
      </c>
      <c r="Y7881" s="386">
        <v>3811.5000000000191</v>
      </c>
      <c r="Z7881" s="367"/>
      <c r="AA7881" s="367"/>
      <c r="AB7881" s="367"/>
      <c r="AC7881" s="367"/>
      <c r="AD7881" s="367"/>
      <c r="AE7881" s="367"/>
      <c r="AF7881" s="367"/>
      <c r="AG7881" s="367"/>
      <c r="AH7881" s="367"/>
      <c r="AI7881" s="367"/>
      <c r="AJ7881" s="367"/>
      <c r="AK7881" s="367"/>
      <c r="AL7881" s="367"/>
      <c r="AM7881" s="367"/>
      <c r="AN7881" s="367"/>
      <c r="AO7881" s="367"/>
      <c r="AP7881" s="367"/>
      <c r="AQ7881" s="367"/>
      <c r="AR7881" s="367"/>
      <c r="AS7881" s="367"/>
      <c r="AT7881" s="367"/>
    </row>
    <row r="7882" spans="2:46" ht="13.8">
      <c r="B7882" s="26">
        <v>141.33333333333402</v>
      </c>
      <c r="C7882" s="363">
        <v>3195.5273171406066</v>
      </c>
      <c r="D7882" s="367">
        <v>3816.0000000000191</v>
      </c>
      <c r="E7882" s="367">
        <v>39441.860465116522</v>
      </c>
      <c r="F7882" s="367">
        <v>-2190276.1224120371</v>
      </c>
      <c r="G7882" s="367">
        <v>3816.0000000000236</v>
      </c>
      <c r="H7882" s="367">
        <v>212000</v>
      </c>
      <c r="I7882" s="384">
        <v>-26103334.959332865</v>
      </c>
      <c r="J7882" s="367">
        <v>3816</v>
      </c>
      <c r="K7882" s="367">
        <v>51393.939393940142</v>
      </c>
      <c r="L7882" s="384">
        <v>-1120282.2855551746</v>
      </c>
      <c r="M7882" s="367">
        <v>3816.0000000000559</v>
      </c>
      <c r="N7882" s="367">
        <v>848</v>
      </c>
      <c r="O7882" s="384">
        <v>-25100.834003623979</v>
      </c>
      <c r="P7882" s="367">
        <v>55.332000000000001</v>
      </c>
      <c r="Q7882" s="367">
        <v>848</v>
      </c>
      <c r="R7882" s="384">
        <v>-5433.1876587567713</v>
      </c>
      <c r="S7882" s="367">
        <v>53.423999999999999</v>
      </c>
      <c r="T7882" s="367">
        <v>29241.379310344462</v>
      </c>
      <c r="U7882" s="384">
        <v>-1278201.1719141654</v>
      </c>
      <c r="V7882" s="367">
        <v>3815.9999999999523</v>
      </c>
      <c r="W7882" s="367">
        <v>1413333.3333333405</v>
      </c>
      <c r="X7882" s="384">
        <v>494025.67245460331</v>
      </c>
      <c r="Y7882" s="386">
        <v>3816.0000000000191</v>
      </c>
      <c r="Z7882" s="367"/>
      <c r="AA7882" s="367"/>
      <c r="AB7882" s="367"/>
      <c r="AC7882" s="367"/>
      <c r="AD7882" s="367"/>
      <c r="AE7882" s="367"/>
      <c r="AF7882" s="367"/>
      <c r="AG7882" s="367"/>
      <c r="AH7882" s="367"/>
      <c r="AI7882" s="367"/>
      <c r="AJ7882" s="367"/>
      <c r="AK7882" s="367"/>
      <c r="AL7882" s="367"/>
      <c r="AM7882" s="367"/>
      <c r="AN7882" s="367"/>
      <c r="AO7882" s="367"/>
      <c r="AP7882" s="367"/>
      <c r="AQ7882" s="367"/>
      <c r="AR7882" s="367"/>
      <c r="AS7882" s="367"/>
      <c r="AT7882" s="367"/>
    </row>
    <row r="7883" spans="2:46" ht="13.8">
      <c r="B7883" s="26">
        <v>141.50000000000068</v>
      </c>
      <c r="C7883" s="363">
        <v>3199.2825822674508</v>
      </c>
      <c r="D7883" s="367">
        <v>3820.5000000000182</v>
      </c>
      <c r="E7883" s="367">
        <v>39488.372093023499</v>
      </c>
      <c r="F7883" s="367">
        <v>-2195577.5969280717</v>
      </c>
      <c r="G7883" s="367">
        <v>3820.5000000000241</v>
      </c>
      <c r="H7883" s="367">
        <v>212250</v>
      </c>
      <c r="I7883" s="384">
        <v>-26166122.892994128</v>
      </c>
      <c r="J7883" s="367">
        <v>3820.5</v>
      </c>
      <c r="K7883" s="367">
        <v>51454.545454546205</v>
      </c>
      <c r="L7883" s="384">
        <v>-1123684.3373568009</v>
      </c>
      <c r="M7883" s="367">
        <v>3820.5000000000559</v>
      </c>
      <c r="N7883" s="367">
        <v>849</v>
      </c>
      <c r="O7883" s="384">
        <v>-25164.119315854117</v>
      </c>
      <c r="P7883" s="367">
        <v>55.39725</v>
      </c>
      <c r="Q7883" s="367">
        <v>849</v>
      </c>
      <c r="R7883" s="384">
        <v>-5455.4926863479122</v>
      </c>
      <c r="S7883" s="367">
        <v>53.486999999999995</v>
      </c>
      <c r="T7883" s="367">
        <v>29275.862068965151</v>
      </c>
      <c r="U7883" s="384">
        <v>-1281817.9012195014</v>
      </c>
      <c r="V7883" s="367">
        <v>3820.4999999999523</v>
      </c>
      <c r="W7883" s="367">
        <v>1415000.0000000072</v>
      </c>
      <c r="X7883" s="384">
        <v>494529.80857063713</v>
      </c>
      <c r="Y7883" s="386">
        <v>3820.5000000000196</v>
      </c>
      <c r="Z7883" s="367"/>
      <c r="AA7883" s="367"/>
      <c r="AB7883" s="367"/>
      <c r="AC7883" s="367"/>
      <c r="AD7883" s="367"/>
      <c r="AE7883" s="367"/>
      <c r="AF7883" s="367"/>
      <c r="AG7883" s="367"/>
      <c r="AH7883" s="367"/>
      <c r="AI7883" s="367"/>
      <c r="AJ7883" s="367"/>
      <c r="AK7883" s="367"/>
      <c r="AL7883" s="367"/>
      <c r="AM7883" s="367"/>
      <c r="AN7883" s="367"/>
      <c r="AO7883" s="367"/>
      <c r="AP7883" s="367"/>
      <c r="AQ7883" s="367"/>
      <c r="AR7883" s="367"/>
      <c r="AS7883" s="367"/>
      <c r="AT7883" s="367"/>
    </row>
    <row r="7884" spans="2:46" ht="13.8">
      <c r="B7884" s="26">
        <v>141.66666666666734</v>
      </c>
      <c r="C7884" s="363">
        <v>3203.0378166631085</v>
      </c>
      <c r="D7884" s="367">
        <v>3825.0000000000182</v>
      </c>
      <c r="E7884" s="367">
        <v>39534.883720930477</v>
      </c>
      <c r="F7884" s="367">
        <v>-2200885.4756884635</v>
      </c>
      <c r="G7884" s="367">
        <v>3825.0000000000241</v>
      </c>
      <c r="H7884" s="367">
        <v>212500</v>
      </c>
      <c r="I7884" s="384">
        <v>-26228986.222883988</v>
      </c>
      <c r="J7884" s="367">
        <v>3825</v>
      </c>
      <c r="K7884" s="367">
        <v>51515.151515152269</v>
      </c>
      <c r="L7884" s="384">
        <v>-1127091.2913120214</v>
      </c>
      <c r="M7884" s="367">
        <v>3825.0000000000564</v>
      </c>
      <c r="N7884" s="367">
        <v>850</v>
      </c>
      <c r="O7884" s="384">
        <v>-25227.483980904362</v>
      </c>
      <c r="P7884" s="367">
        <v>55.462500000000006</v>
      </c>
      <c r="Q7884" s="367">
        <v>850</v>
      </c>
      <c r="R7884" s="384">
        <v>-5477.8351649795104</v>
      </c>
      <c r="S7884" s="367">
        <v>53.55</v>
      </c>
      <c r="T7884" s="367">
        <v>29310.344827585839</v>
      </c>
      <c r="U7884" s="384">
        <v>-1285439.5997041126</v>
      </c>
      <c r="V7884" s="367">
        <v>3824.9999999999518</v>
      </c>
      <c r="W7884" s="367">
        <v>1416666.666666674</v>
      </c>
      <c r="X7884" s="384">
        <v>495033.75990144606</v>
      </c>
      <c r="Y7884" s="386">
        <v>3825.0000000000196</v>
      </c>
      <c r="Z7884" s="367"/>
      <c r="AA7884" s="367"/>
      <c r="AB7884" s="367"/>
      <c r="AC7884" s="367"/>
      <c r="AD7884" s="367"/>
      <c r="AE7884" s="367"/>
      <c r="AF7884" s="367"/>
      <c r="AG7884" s="367"/>
      <c r="AH7884" s="367"/>
      <c r="AI7884" s="367"/>
      <c r="AJ7884" s="367"/>
      <c r="AK7884" s="367"/>
      <c r="AL7884" s="367"/>
      <c r="AM7884" s="367"/>
      <c r="AN7884" s="367"/>
      <c r="AO7884" s="367"/>
      <c r="AP7884" s="367"/>
      <c r="AQ7884" s="367"/>
      <c r="AR7884" s="367"/>
      <c r="AS7884" s="367"/>
      <c r="AT7884" s="367"/>
    </row>
    <row r="7885" spans="2:46" ht="13.8">
      <c r="B7885" s="26">
        <v>141.833333333334</v>
      </c>
      <c r="C7885" s="363">
        <v>3206.7930203275801</v>
      </c>
      <c r="D7885" s="367">
        <v>3829.5000000000177</v>
      </c>
      <c r="E7885" s="367">
        <v>39581.395348837454</v>
      </c>
      <c r="F7885" s="367">
        <v>-2206199.758693215</v>
      </c>
      <c r="G7885" s="367">
        <v>3829.5000000000241</v>
      </c>
      <c r="H7885" s="367">
        <v>212750</v>
      </c>
      <c r="I7885" s="384">
        <v>-26291924.949002445</v>
      </c>
      <c r="J7885" s="367">
        <v>3829.5</v>
      </c>
      <c r="K7885" s="367">
        <v>51575.757575758333</v>
      </c>
      <c r="L7885" s="384">
        <v>-1130503.1474208361</v>
      </c>
      <c r="M7885" s="367">
        <v>3829.5000000000564</v>
      </c>
      <c r="N7885" s="367">
        <v>851</v>
      </c>
      <c r="O7885" s="384">
        <v>-25290.927998774689</v>
      </c>
      <c r="P7885" s="367">
        <v>55.527749999999997</v>
      </c>
      <c r="Q7885" s="367">
        <v>851</v>
      </c>
      <c r="R7885" s="384">
        <v>-5500.2150946515621</v>
      </c>
      <c r="S7885" s="367">
        <v>53.613</v>
      </c>
      <c r="T7885" s="367">
        <v>29344.827586206527</v>
      </c>
      <c r="U7885" s="384">
        <v>-1289066.2673680005</v>
      </c>
      <c r="V7885" s="367">
        <v>3829.4999999999518</v>
      </c>
      <c r="W7885" s="367">
        <v>1418333.3333333407</v>
      </c>
      <c r="X7885" s="384">
        <v>495537.52644703031</v>
      </c>
      <c r="Y7885" s="386">
        <v>3829.50000000002</v>
      </c>
      <c r="Z7885" s="367"/>
      <c r="AA7885" s="367"/>
      <c r="AB7885" s="367"/>
      <c r="AC7885" s="367"/>
      <c r="AD7885" s="367"/>
      <c r="AE7885" s="367"/>
      <c r="AF7885" s="367"/>
      <c r="AG7885" s="367"/>
      <c r="AH7885" s="367"/>
      <c r="AI7885" s="367"/>
      <c r="AJ7885" s="367"/>
      <c r="AK7885" s="367"/>
      <c r="AL7885" s="367"/>
      <c r="AM7885" s="367"/>
      <c r="AN7885" s="367"/>
      <c r="AO7885" s="367"/>
      <c r="AP7885" s="367"/>
      <c r="AQ7885" s="367"/>
      <c r="AR7885" s="367"/>
      <c r="AS7885" s="367"/>
      <c r="AT7885" s="367"/>
    </row>
    <row r="7886" spans="2:46" ht="13.8">
      <c r="B7886" s="26">
        <v>142.00000000000065</v>
      </c>
      <c r="C7886" s="363">
        <v>3210.5481932608654</v>
      </c>
      <c r="D7886" s="367">
        <v>3834.0000000000177</v>
      </c>
      <c r="E7886" s="367">
        <v>39627.906976744431</v>
      </c>
      <c r="F7886" s="367">
        <v>-2211520.4459423246</v>
      </c>
      <c r="G7886" s="367">
        <v>3834.0000000000241</v>
      </c>
      <c r="H7886" s="367">
        <v>213000</v>
      </c>
      <c r="I7886" s="384">
        <v>-26354939.071349494</v>
      </c>
      <c r="J7886" s="367">
        <v>3834</v>
      </c>
      <c r="K7886" s="367">
        <v>51636.363636364396</v>
      </c>
      <c r="L7886" s="384">
        <v>-1133919.9056832455</v>
      </c>
      <c r="M7886" s="367">
        <v>3834.0000000000568</v>
      </c>
      <c r="N7886" s="367">
        <v>852</v>
      </c>
      <c r="O7886" s="384">
        <v>-25354.451369465129</v>
      </c>
      <c r="P7886" s="367">
        <v>55.593000000000004</v>
      </c>
      <c r="Q7886" s="367">
        <v>852</v>
      </c>
      <c r="R7886" s="384">
        <v>-5522.6324753640656</v>
      </c>
      <c r="S7886" s="367">
        <v>53.675999999999995</v>
      </c>
      <c r="T7886" s="367">
        <v>29379.310344827216</v>
      </c>
      <c r="U7886" s="384">
        <v>-1292697.904211164</v>
      </c>
      <c r="V7886" s="367">
        <v>3833.9999999999513</v>
      </c>
      <c r="W7886" s="367">
        <v>1420000.0000000075</v>
      </c>
      <c r="X7886" s="384">
        <v>496041.10820738989</v>
      </c>
      <c r="Y7886" s="386">
        <v>3834.00000000002</v>
      </c>
      <c r="Z7886" s="367"/>
      <c r="AA7886" s="367"/>
      <c r="AB7886" s="367"/>
      <c r="AC7886" s="367"/>
      <c r="AD7886" s="367"/>
      <c r="AE7886" s="367"/>
      <c r="AF7886" s="367"/>
      <c r="AG7886" s="367"/>
      <c r="AH7886" s="367"/>
      <c r="AI7886" s="367"/>
      <c r="AJ7886" s="367"/>
      <c r="AK7886" s="367"/>
      <c r="AL7886" s="367"/>
      <c r="AM7886" s="367"/>
      <c r="AN7886" s="367"/>
      <c r="AO7886" s="367"/>
      <c r="AP7886" s="367"/>
      <c r="AQ7886" s="367"/>
      <c r="AR7886" s="367"/>
      <c r="AS7886" s="367"/>
      <c r="AT7886" s="367"/>
    </row>
    <row r="7887" spans="2:46" ht="13.8">
      <c r="B7887" s="26">
        <v>142.16666666666731</v>
      </c>
      <c r="C7887" s="363">
        <v>3214.3033354629633</v>
      </c>
      <c r="D7887" s="367">
        <v>3838.5000000000173</v>
      </c>
      <c r="E7887" s="367">
        <v>39674.418604651408</v>
      </c>
      <c r="F7887" s="367">
        <v>-2216847.5374357924</v>
      </c>
      <c r="G7887" s="367">
        <v>3838.5000000000241</v>
      </c>
      <c r="H7887" s="367">
        <v>213250</v>
      </c>
      <c r="I7887" s="384">
        <v>-26418028.589925144</v>
      </c>
      <c r="J7887" s="367">
        <v>3838.5</v>
      </c>
      <c r="K7887" s="367">
        <v>51696.96969697046</v>
      </c>
      <c r="L7887" s="384">
        <v>-1137341.5660992486</v>
      </c>
      <c r="M7887" s="367">
        <v>3838.5000000000568</v>
      </c>
      <c r="N7887" s="367">
        <v>853</v>
      </c>
      <c r="O7887" s="384">
        <v>-25418.054092975653</v>
      </c>
      <c r="P7887" s="367">
        <v>55.658249999999995</v>
      </c>
      <c r="Q7887" s="367">
        <v>853</v>
      </c>
      <c r="R7887" s="384">
        <v>-5545.0873071170272</v>
      </c>
      <c r="S7887" s="367">
        <v>53.738999999999997</v>
      </c>
      <c r="T7887" s="367">
        <v>29413.793103447904</v>
      </c>
      <c r="U7887" s="384">
        <v>-1296334.5102336034</v>
      </c>
      <c r="V7887" s="367">
        <v>3838.4999999999513</v>
      </c>
      <c r="W7887" s="367">
        <v>1421666.6666666742</v>
      </c>
      <c r="X7887" s="384">
        <v>496544.50518252468</v>
      </c>
      <c r="Y7887" s="386">
        <v>3838.5000000000205</v>
      </c>
      <c r="Z7887" s="367"/>
      <c r="AA7887" s="367"/>
      <c r="AB7887" s="367"/>
      <c r="AC7887" s="367"/>
      <c r="AD7887" s="367"/>
      <c r="AE7887" s="367"/>
      <c r="AF7887" s="367"/>
      <c r="AG7887" s="367"/>
      <c r="AH7887" s="367"/>
      <c r="AI7887" s="367"/>
      <c r="AJ7887" s="367"/>
      <c r="AK7887" s="367"/>
      <c r="AL7887" s="367"/>
      <c r="AM7887" s="367"/>
      <c r="AN7887" s="367"/>
      <c r="AO7887" s="367"/>
      <c r="AP7887" s="367"/>
      <c r="AQ7887" s="367"/>
      <c r="AR7887" s="367"/>
      <c r="AS7887" s="367"/>
      <c r="AT7887" s="367"/>
    </row>
    <row r="7888" spans="2:46" ht="13.8">
      <c r="B7888" s="26">
        <v>142.33333333333397</v>
      </c>
      <c r="C7888" s="363">
        <v>3218.058446933876</v>
      </c>
      <c r="D7888" s="367">
        <v>3843.0000000000173</v>
      </c>
      <c r="E7888" s="367">
        <v>39720.930232558385</v>
      </c>
      <c r="F7888" s="367">
        <v>-2222181.0331736188</v>
      </c>
      <c r="G7888" s="367">
        <v>3843.0000000000241</v>
      </c>
      <c r="H7888" s="367">
        <v>213500</v>
      </c>
      <c r="I7888" s="384">
        <v>-26481193.504729394</v>
      </c>
      <c r="J7888" s="367">
        <v>3843</v>
      </c>
      <c r="K7888" s="367">
        <v>51757.575757576524</v>
      </c>
      <c r="L7888" s="384">
        <v>-1140768.1286688459</v>
      </c>
      <c r="M7888" s="367">
        <v>3843.0000000000573</v>
      </c>
      <c r="N7888" s="367">
        <v>854</v>
      </c>
      <c r="O7888" s="384">
        <v>-25481.736169306289</v>
      </c>
      <c r="P7888" s="367">
        <v>55.723500000000001</v>
      </c>
      <c r="Q7888" s="367">
        <v>854</v>
      </c>
      <c r="R7888" s="384">
        <v>-5567.5795899104423</v>
      </c>
      <c r="S7888" s="367">
        <v>53.802</v>
      </c>
      <c r="T7888" s="367">
        <v>29448.275862068593</v>
      </c>
      <c r="U7888" s="384">
        <v>-1299976.0854353188</v>
      </c>
      <c r="V7888" s="367">
        <v>3842.9999999999513</v>
      </c>
      <c r="W7888" s="367">
        <v>1423333.3333333409</v>
      </c>
      <c r="X7888" s="384">
        <v>497047.7173724348</v>
      </c>
      <c r="Y7888" s="386">
        <v>3843.0000000000205</v>
      </c>
      <c r="Z7888" s="367"/>
      <c r="AA7888" s="367"/>
      <c r="AB7888" s="367"/>
      <c r="AC7888" s="367"/>
      <c r="AD7888" s="367"/>
      <c r="AE7888" s="367"/>
      <c r="AF7888" s="367"/>
      <c r="AG7888" s="367"/>
      <c r="AH7888" s="367"/>
      <c r="AI7888" s="367"/>
      <c r="AJ7888" s="367"/>
      <c r="AK7888" s="367"/>
      <c r="AL7888" s="367"/>
      <c r="AM7888" s="367"/>
      <c r="AN7888" s="367"/>
      <c r="AO7888" s="367"/>
      <c r="AP7888" s="367"/>
      <c r="AQ7888" s="367"/>
      <c r="AR7888" s="367"/>
      <c r="AS7888" s="367"/>
      <c r="AT7888" s="367"/>
    </row>
    <row r="7889" spans="2:46" ht="13.8">
      <c r="B7889" s="26">
        <v>142.50000000000063</v>
      </c>
      <c r="C7889" s="363">
        <v>3221.8135276736016</v>
      </c>
      <c r="D7889" s="367">
        <v>3847.5000000000168</v>
      </c>
      <c r="E7889" s="367">
        <v>39767.441860465362</v>
      </c>
      <c r="F7889" s="367">
        <v>-2227520.9331558035</v>
      </c>
      <c r="G7889" s="367">
        <v>3847.5000000000241</v>
      </c>
      <c r="H7889" s="367">
        <v>213750</v>
      </c>
      <c r="I7889" s="384">
        <v>-26544433.815762237</v>
      </c>
      <c r="J7889" s="367">
        <v>3847.5</v>
      </c>
      <c r="K7889" s="367">
        <v>51818.181818182587</v>
      </c>
      <c r="L7889" s="384">
        <v>-1144199.5933920376</v>
      </c>
      <c r="M7889" s="367">
        <v>3847.5000000000573</v>
      </c>
      <c r="N7889" s="367">
        <v>855</v>
      </c>
      <c r="O7889" s="384">
        <v>-25545.497598457016</v>
      </c>
      <c r="P7889" s="367">
        <v>55.78875</v>
      </c>
      <c r="Q7889" s="367">
        <v>855</v>
      </c>
      <c r="R7889" s="384">
        <v>-5590.1093237443101</v>
      </c>
      <c r="S7889" s="367">
        <v>53.865000000000002</v>
      </c>
      <c r="T7889" s="367">
        <v>29482.758620689281</v>
      </c>
      <c r="U7889" s="384">
        <v>-1303622.6298163095</v>
      </c>
      <c r="V7889" s="367">
        <v>3847.4999999999509</v>
      </c>
      <c r="W7889" s="367">
        <v>1425000.0000000077</v>
      </c>
      <c r="X7889" s="384">
        <v>497550.74477712018</v>
      </c>
      <c r="Y7889" s="386">
        <v>3847.5000000000205</v>
      </c>
      <c r="Z7889" s="367"/>
      <c r="AA7889" s="367"/>
      <c r="AB7889" s="367"/>
      <c r="AC7889" s="367"/>
      <c r="AD7889" s="367"/>
      <c r="AE7889" s="367"/>
      <c r="AF7889" s="367"/>
      <c r="AG7889" s="367"/>
      <c r="AH7889" s="367"/>
      <c r="AI7889" s="367"/>
      <c r="AJ7889" s="367"/>
      <c r="AK7889" s="367"/>
      <c r="AL7889" s="367"/>
      <c r="AM7889" s="367"/>
      <c r="AN7889" s="367"/>
      <c r="AO7889" s="367"/>
      <c r="AP7889" s="367"/>
      <c r="AQ7889" s="367"/>
      <c r="AR7889" s="367"/>
      <c r="AS7889" s="367"/>
      <c r="AT7889" s="367"/>
    </row>
    <row r="7890" spans="2:46" ht="13.8">
      <c r="B7890" s="26">
        <v>142.66666666666728</v>
      </c>
      <c r="C7890" s="363">
        <v>3225.5685776821406</v>
      </c>
      <c r="D7890" s="367">
        <v>3852.0000000000168</v>
      </c>
      <c r="E7890" s="367">
        <v>39813.953488372339</v>
      </c>
      <c r="F7890" s="367">
        <v>-2232867.2373823472</v>
      </c>
      <c r="G7890" s="367">
        <v>3852.0000000000241</v>
      </c>
      <c r="H7890" s="367">
        <v>214000</v>
      </c>
      <c r="I7890" s="384">
        <v>-26607749.52302368</v>
      </c>
      <c r="J7890" s="367">
        <v>3852</v>
      </c>
      <c r="K7890" s="367">
        <v>51878.787878788651</v>
      </c>
      <c r="L7890" s="384">
        <v>-1147635.9602688237</v>
      </c>
      <c r="M7890" s="367">
        <v>3852.0000000000578</v>
      </c>
      <c r="N7890" s="367">
        <v>856</v>
      </c>
      <c r="O7890" s="384">
        <v>-25609.338380427835</v>
      </c>
      <c r="P7890" s="367">
        <v>55.853999999999999</v>
      </c>
      <c r="Q7890" s="367">
        <v>856</v>
      </c>
      <c r="R7890" s="384">
        <v>-5612.6765086186324</v>
      </c>
      <c r="S7890" s="367">
        <v>53.927999999999997</v>
      </c>
      <c r="T7890" s="367">
        <v>29517.241379309969</v>
      </c>
      <c r="U7890" s="384">
        <v>-1307274.1433765767</v>
      </c>
      <c r="V7890" s="367">
        <v>3851.9999999999509</v>
      </c>
      <c r="W7890" s="367">
        <v>1426666.6666666744</v>
      </c>
      <c r="X7890" s="384">
        <v>498053.58739658078</v>
      </c>
      <c r="Y7890" s="386">
        <v>3852.0000000000209</v>
      </c>
      <c r="Z7890" s="367"/>
      <c r="AA7890" s="367"/>
      <c r="AB7890" s="367"/>
      <c r="AC7890" s="367"/>
      <c r="AD7890" s="367"/>
      <c r="AE7890" s="367"/>
      <c r="AF7890" s="367"/>
      <c r="AG7890" s="367"/>
      <c r="AH7890" s="367"/>
      <c r="AI7890" s="367"/>
      <c r="AJ7890" s="367"/>
      <c r="AK7890" s="367"/>
      <c r="AL7890" s="367"/>
      <c r="AM7890" s="367"/>
      <c r="AN7890" s="367"/>
      <c r="AO7890" s="367"/>
      <c r="AP7890" s="367"/>
      <c r="AQ7890" s="367"/>
      <c r="AR7890" s="367"/>
      <c r="AS7890" s="367"/>
      <c r="AT7890" s="367"/>
    </row>
    <row r="7891" spans="2:46" ht="13.8">
      <c r="B7891" s="26">
        <v>142.83333333333394</v>
      </c>
      <c r="C7891" s="363">
        <v>3229.3235969594934</v>
      </c>
      <c r="D7891" s="367">
        <v>3856.5000000000164</v>
      </c>
      <c r="E7891" s="367">
        <v>39860.465116279316</v>
      </c>
      <c r="F7891" s="367">
        <v>-2238219.9458532487</v>
      </c>
      <c r="G7891" s="367">
        <v>3856.5000000000241</v>
      </c>
      <c r="H7891" s="367">
        <v>214250</v>
      </c>
      <c r="I7891" s="384">
        <v>-26671140.626513708</v>
      </c>
      <c r="J7891" s="367">
        <v>3856.5</v>
      </c>
      <c r="K7891" s="367">
        <v>51939.393939394715</v>
      </c>
      <c r="L7891" s="384">
        <v>-1151077.2292992035</v>
      </c>
      <c r="M7891" s="367">
        <v>3856.5000000000578</v>
      </c>
      <c r="N7891" s="367">
        <v>857</v>
      </c>
      <c r="O7891" s="384">
        <v>-25673.25851521876</v>
      </c>
      <c r="P7891" s="367">
        <v>55.919249999999998</v>
      </c>
      <c r="Q7891" s="367">
        <v>857</v>
      </c>
      <c r="R7891" s="384">
        <v>-5635.2811445334091</v>
      </c>
      <c r="S7891" s="367">
        <v>53.991</v>
      </c>
      <c r="T7891" s="367">
        <v>29551.724137930658</v>
      </c>
      <c r="U7891" s="384">
        <v>-1310930.6261161196</v>
      </c>
      <c r="V7891" s="367">
        <v>3856.4999999999509</v>
      </c>
      <c r="W7891" s="367">
        <v>1428333.3333333412</v>
      </c>
      <c r="X7891" s="384">
        <v>498556.24523081665</v>
      </c>
      <c r="Y7891" s="386">
        <v>3856.5000000000209</v>
      </c>
      <c r="Z7891" s="367"/>
      <c r="AA7891" s="367"/>
      <c r="AB7891" s="367"/>
      <c r="AC7891" s="367"/>
      <c r="AD7891" s="367"/>
      <c r="AE7891" s="367"/>
      <c r="AF7891" s="367"/>
      <c r="AG7891" s="367"/>
      <c r="AH7891" s="367"/>
      <c r="AI7891" s="367"/>
      <c r="AJ7891" s="367"/>
      <c r="AK7891" s="367"/>
      <c r="AL7891" s="367"/>
      <c r="AM7891" s="367"/>
      <c r="AN7891" s="367"/>
      <c r="AO7891" s="367"/>
      <c r="AP7891" s="367"/>
      <c r="AQ7891" s="367"/>
      <c r="AR7891" s="367"/>
      <c r="AS7891" s="367"/>
      <c r="AT7891" s="367"/>
    </row>
    <row r="7892" spans="2:46" ht="13.8">
      <c r="B7892" s="26">
        <v>143.0000000000006</v>
      </c>
      <c r="C7892" s="363">
        <v>3233.0785855056597</v>
      </c>
      <c r="D7892" s="367">
        <v>3861.0000000000164</v>
      </c>
      <c r="E7892" s="367">
        <v>39906.976744186293</v>
      </c>
      <c r="F7892" s="367">
        <v>-2243579.0585685093</v>
      </c>
      <c r="G7892" s="367">
        <v>3861.0000000000241</v>
      </c>
      <c r="H7892" s="367">
        <v>214500</v>
      </c>
      <c r="I7892" s="384">
        <v>-26734607.126232345</v>
      </c>
      <c r="J7892" s="367">
        <v>3861</v>
      </c>
      <c r="K7892" s="367">
        <v>52000.000000000779</v>
      </c>
      <c r="L7892" s="384">
        <v>-1154523.4004831775</v>
      </c>
      <c r="M7892" s="367">
        <v>3861.0000000000578</v>
      </c>
      <c r="N7892" s="367">
        <v>858</v>
      </c>
      <c r="O7892" s="384">
        <v>-25737.258002829785</v>
      </c>
      <c r="P7892" s="367">
        <v>55.984500000000004</v>
      </c>
      <c r="Q7892" s="367">
        <v>858</v>
      </c>
      <c r="R7892" s="384">
        <v>-5657.9232314886403</v>
      </c>
      <c r="S7892" s="367">
        <v>54.054000000000002</v>
      </c>
      <c r="T7892" s="367">
        <v>29586.206896551346</v>
      </c>
      <c r="U7892" s="384">
        <v>-1314592.0780349378</v>
      </c>
      <c r="V7892" s="367">
        <v>3860.9999999999504</v>
      </c>
      <c r="W7892" s="367">
        <v>1430000.0000000079</v>
      </c>
      <c r="X7892" s="384">
        <v>499058.71827982785</v>
      </c>
      <c r="Y7892" s="386">
        <v>3861.0000000000214</v>
      </c>
      <c r="Z7892" s="367"/>
      <c r="AA7892" s="367"/>
      <c r="AB7892" s="367"/>
      <c r="AC7892" s="367"/>
      <c r="AD7892" s="367"/>
      <c r="AE7892" s="367"/>
      <c r="AF7892" s="367"/>
      <c r="AG7892" s="367"/>
      <c r="AH7892" s="367"/>
      <c r="AI7892" s="367"/>
      <c r="AJ7892" s="367"/>
      <c r="AK7892" s="367"/>
      <c r="AL7892" s="367"/>
      <c r="AM7892" s="367"/>
      <c r="AN7892" s="367"/>
      <c r="AO7892" s="367"/>
      <c r="AP7892" s="367"/>
      <c r="AQ7892" s="367"/>
      <c r="AR7892" s="367"/>
      <c r="AS7892" s="367"/>
      <c r="AT7892" s="367"/>
    </row>
    <row r="7893" spans="2:46" ht="13.8">
      <c r="B7893" s="26">
        <v>143.16666666666725</v>
      </c>
      <c r="C7893" s="363">
        <v>3236.8335433206394</v>
      </c>
      <c r="D7893" s="367">
        <v>3865.5000000000159</v>
      </c>
      <c r="E7893" s="367">
        <v>39953.48837209327</v>
      </c>
      <c r="F7893" s="367">
        <v>-2248944.5755281276</v>
      </c>
      <c r="G7893" s="367">
        <v>3865.5000000000241</v>
      </c>
      <c r="H7893" s="367">
        <v>214750</v>
      </c>
      <c r="I7893" s="384">
        <v>-26798149.022179577</v>
      </c>
      <c r="J7893" s="367">
        <v>3865.5</v>
      </c>
      <c r="K7893" s="367">
        <v>52060.606060606842</v>
      </c>
      <c r="L7893" s="384">
        <v>-1157974.4738207457</v>
      </c>
      <c r="M7893" s="367">
        <v>3865.5000000000582</v>
      </c>
      <c r="N7893" s="367">
        <v>859</v>
      </c>
      <c r="O7893" s="384">
        <v>-25801.336843260899</v>
      </c>
      <c r="P7893" s="367">
        <v>56.049749999999996</v>
      </c>
      <c r="Q7893" s="367">
        <v>859</v>
      </c>
      <c r="R7893" s="384">
        <v>-5680.602769484326</v>
      </c>
      <c r="S7893" s="367">
        <v>54.117000000000004</v>
      </c>
      <c r="T7893" s="367">
        <v>29620.689655172035</v>
      </c>
      <c r="U7893" s="384">
        <v>-1318258.4991330327</v>
      </c>
      <c r="V7893" s="367">
        <v>3865.4999999999504</v>
      </c>
      <c r="W7893" s="367">
        <v>1431666.6666666747</v>
      </c>
      <c r="X7893" s="384">
        <v>499561.00654361426</v>
      </c>
      <c r="Y7893" s="386">
        <v>3865.5000000000214</v>
      </c>
      <c r="Z7893" s="367"/>
      <c r="AA7893" s="367"/>
      <c r="AB7893" s="367"/>
      <c r="AC7893" s="367"/>
      <c r="AD7893" s="367"/>
      <c r="AE7893" s="367"/>
      <c r="AF7893" s="367"/>
      <c r="AG7893" s="367"/>
      <c r="AH7893" s="367"/>
      <c r="AI7893" s="367"/>
      <c r="AJ7893" s="367"/>
      <c r="AK7893" s="367"/>
      <c r="AL7893" s="367"/>
      <c r="AM7893" s="367"/>
      <c r="AN7893" s="367"/>
      <c r="AO7893" s="367"/>
      <c r="AP7893" s="367"/>
      <c r="AQ7893" s="367"/>
      <c r="AR7893" s="367"/>
      <c r="AS7893" s="367"/>
      <c r="AT7893" s="367"/>
    </row>
    <row r="7894" spans="2:46" ht="13.8">
      <c r="B7894" s="26">
        <v>143.33333333333391</v>
      </c>
      <c r="C7894" s="363">
        <v>3240.5884704044329</v>
      </c>
      <c r="D7894" s="367">
        <v>3870.0000000000159</v>
      </c>
      <c r="E7894" s="367">
        <v>40000.000000000247</v>
      </c>
      <c r="F7894" s="367">
        <v>-2254316.496732105</v>
      </c>
      <c r="G7894" s="367">
        <v>3870.0000000000241</v>
      </c>
      <c r="H7894" s="367">
        <v>215000</v>
      </c>
      <c r="I7894" s="384">
        <v>-26861766.314355403</v>
      </c>
      <c r="J7894" s="367">
        <v>3870</v>
      </c>
      <c r="K7894" s="367">
        <v>52121.212121212906</v>
      </c>
      <c r="L7894" s="384">
        <v>-1161430.4493119081</v>
      </c>
      <c r="M7894" s="367">
        <v>3870.0000000000582</v>
      </c>
      <c r="N7894" s="367">
        <v>860</v>
      </c>
      <c r="O7894" s="384">
        <v>-25865.495036512119</v>
      </c>
      <c r="P7894" s="367">
        <v>56.115000000000002</v>
      </c>
      <c r="Q7894" s="367">
        <v>860</v>
      </c>
      <c r="R7894" s="384">
        <v>-5703.3197585204625</v>
      </c>
      <c r="S7894" s="367">
        <v>54.18</v>
      </c>
      <c r="T7894" s="367">
        <v>29655.172413792723</v>
      </c>
      <c r="U7894" s="384">
        <v>-1321929.8894104033</v>
      </c>
      <c r="V7894" s="367">
        <v>3869.9999999999504</v>
      </c>
      <c r="W7894" s="367">
        <v>1433333.3333333414</v>
      </c>
      <c r="X7894" s="384">
        <v>500063.11002217594</v>
      </c>
      <c r="Y7894" s="386">
        <v>3870.0000000000214</v>
      </c>
      <c r="Z7894" s="367"/>
      <c r="AA7894" s="367"/>
      <c r="AB7894" s="367"/>
      <c r="AC7894" s="367"/>
      <c r="AD7894" s="367"/>
      <c r="AE7894" s="367"/>
      <c r="AF7894" s="367"/>
      <c r="AG7894" s="367"/>
      <c r="AH7894" s="367"/>
      <c r="AI7894" s="367"/>
      <c r="AJ7894" s="367"/>
      <c r="AK7894" s="367"/>
      <c r="AL7894" s="367"/>
      <c r="AM7894" s="367"/>
      <c r="AN7894" s="367"/>
      <c r="AO7894" s="367"/>
      <c r="AP7894" s="367"/>
      <c r="AQ7894" s="367"/>
      <c r="AR7894" s="367"/>
      <c r="AS7894" s="367"/>
      <c r="AT7894" s="367"/>
    </row>
    <row r="7895" spans="2:46" ht="13.8">
      <c r="B7895" s="26">
        <v>143.50000000000057</v>
      </c>
      <c r="C7895" s="363">
        <v>3244.3433667570398</v>
      </c>
      <c r="D7895" s="367">
        <v>3874.5000000000155</v>
      </c>
      <c r="E7895" s="367">
        <v>40046.511627907224</v>
      </c>
      <c r="F7895" s="367">
        <v>-2259694.8221804406</v>
      </c>
      <c r="G7895" s="367">
        <v>3874.5000000000241</v>
      </c>
      <c r="H7895" s="367">
        <v>215250</v>
      </c>
      <c r="I7895" s="384">
        <v>-26925459.002759829</v>
      </c>
      <c r="J7895" s="367">
        <v>3874.5</v>
      </c>
      <c r="K7895" s="367">
        <v>52181.81818181897</v>
      </c>
      <c r="L7895" s="384">
        <v>-1164891.3269566654</v>
      </c>
      <c r="M7895" s="367">
        <v>3874.5000000000591</v>
      </c>
      <c r="N7895" s="367">
        <v>861</v>
      </c>
      <c r="O7895" s="384">
        <v>-25929.732582583434</v>
      </c>
      <c r="P7895" s="367">
        <v>56.180250000000001</v>
      </c>
      <c r="Q7895" s="367">
        <v>861</v>
      </c>
      <c r="R7895" s="384">
        <v>-5726.0741985970571</v>
      </c>
      <c r="S7895" s="367">
        <v>54.243000000000002</v>
      </c>
      <c r="T7895" s="367">
        <v>29689.655172413411</v>
      </c>
      <c r="U7895" s="384">
        <v>-1325606.2488670493</v>
      </c>
      <c r="V7895" s="367">
        <v>3874.49999999995</v>
      </c>
      <c r="W7895" s="367">
        <v>1435000.0000000081</v>
      </c>
      <c r="X7895" s="384">
        <v>500565.02871551289</v>
      </c>
      <c r="Y7895" s="386">
        <v>3874.5000000000218</v>
      </c>
      <c r="Z7895" s="367"/>
      <c r="AA7895" s="367"/>
      <c r="AB7895" s="367"/>
      <c r="AC7895" s="367"/>
      <c r="AD7895" s="367"/>
      <c r="AE7895" s="367"/>
      <c r="AF7895" s="367"/>
      <c r="AG7895" s="367"/>
      <c r="AH7895" s="367"/>
      <c r="AI7895" s="367"/>
      <c r="AJ7895" s="367"/>
      <c r="AK7895" s="367"/>
      <c r="AL7895" s="367"/>
      <c r="AM7895" s="367"/>
      <c r="AN7895" s="367"/>
      <c r="AO7895" s="367"/>
      <c r="AP7895" s="367"/>
      <c r="AQ7895" s="367"/>
      <c r="AR7895" s="367"/>
      <c r="AS7895" s="367"/>
      <c r="AT7895" s="367"/>
    </row>
    <row r="7896" spans="2:46" ht="13.8">
      <c r="B7896" s="26">
        <v>143.66666666666723</v>
      </c>
      <c r="C7896" s="363">
        <v>3248.0982323784597</v>
      </c>
      <c r="D7896" s="367">
        <v>3879.000000000015</v>
      </c>
      <c r="E7896" s="367">
        <v>40093.023255814202</v>
      </c>
      <c r="F7896" s="367">
        <v>-2265079.5518731354</v>
      </c>
      <c r="G7896" s="367">
        <v>3879.0000000000241</v>
      </c>
      <c r="H7896" s="367">
        <v>215500</v>
      </c>
      <c r="I7896" s="384">
        <v>-26989227.087392852</v>
      </c>
      <c r="J7896" s="367">
        <v>3879</v>
      </c>
      <c r="K7896" s="367">
        <v>52242.424242425033</v>
      </c>
      <c r="L7896" s="384">
        <v>-1168357.1067550164</v>
      </c>
      <c r="M7896" s="367">
        <v>3879.0000000000591</v>
      </c>
      <c r="N7896" s="367">
        <v>862</v>
      </c>
      <c r="O7896" s="384">
        <v>-25994.049481474845</v>
      </c>
      <c r="P7896" s="367">
        <v>56.2455</v>
      </c>
      <c r="Q7896" s="367">
        <v>862</v>
      </c>
      <c r="R7896" s="384">
        <v>-5748.8660897141053</v>
      </c>
      <c r="S7896" s="367">
        <v>54.306000000000004</v>
      </c>
      <c r="T7896" s="367">
        <v>29724.1379310341</v>
      </c>
      <c r="U7896" s="384">
        <v>-1329287.5775029713</v>
      </c>
      <c r="V7896" s="367">
        <v>3878.99999999995</v>
      </c>
      <c r="W7896" s="367">
        <v>1436666.6666666749</v>
      </c>
      <c r="X7896" s="384">
        <v>501066.76262362517</v>
      </c>
      <c r="Y7896" s="386">
        <v>3879.0000000000218</v>
      </c>
      <c r="Z7896" s="367"/>
      <c r="AA7896" s="367"/>
      <c r="AB7896" s="367"/>
      <c r="AC7896" s="367"/>
      <c r="AD7896" s="367"/>
      <c r="AE7896" s="367"/>
      <c r="AF7896" s="367"/>
      <c r="AG7896" s="367"/>
      <c r="AH7896" s="367"/>
      <c r="AI7896" s="367"/>
      <c r="AJ7896" s="367"/>
      <c r="AK7896" s="367"/>
      <c r="AL7896" s="367"/>
      <c r="AM7896" s="367"/>
      <c r="AN7896" s="367"/>
      <c r="AO7896" s="367"/>
      <c r="AP7896" s="367"/>
      <c r="AQ7896" s="367"/>
      <c r="AR7896" s="367"/>
      <c r="AS7896" s="367"/>
      <c r="AT7896" s="367"/>
    </row>
    <row r="7897" spans="2:46" ht="13.8">
      <c r="B7897" s="26">
        <v>143.83333333333388</v>
      </c>
      <c r="C7897" s="363">
        <v>3251.8530672686943</v>
      </c>
      <c r="D7897" s="367">
        <v>3883.500000000015</v>
      </c>
      <c r="E7897" s="367">
        <v>40139.534883721179</v>
      </c>
      <c r="F7897" s="367">
        <v>-2270470.6858101878</v>
      </c>
      <c r="G7897" s="367">
        <v>3883.5000000000241</v>
      </c>
      <c r="H7897" s="367">
        <v>215750</v>
      </c>
      <c r="I7897" s="384">
        <v>-27053070.568254471</v>
      </c>
      <c r="J7897" s="367">
        <v>3883.5</v>
      </c>
      <c r="K7897" s="367">
        <v>52303.030303031097</v>
      </c>
      <c r="L7897" s="384">
        <v>-1171827.788706962</v>
      </c>
      <c r="M7897" s="367">
        <v>3883.5000000000596</v>
      </c>
      <c r="N7897" s="367">
        <v>863</v>
      </c>
      <c r="O7897" s="384">
        <v>-26058.445733186356</v>
      </c>
      <c r="P7897" s="367">
        <v>56.310749999999999</v>
      </c>
      <c r="Q7897" s="367">
        <v>863</v>
      </c>
      <c r="R7897" s="384">
        <v>-5771.6954318716025</v>
      </c>
      <c r="S7897" s="367">
        <v>54.368999999999993</v>
      </c>
      <c r="T7897" s="367">
        <v>29758.620689654788</v>
      </c>
      <c r="U7897" s="384">
        <v>-1332973.8753181696</v>
      </c>
      <c r="V7897" s="367">
        <v>3883.49999999995</v>
      </c>
      <c r="W7897" s="367">
        <v>1438333.3333333416</v>
      </c>
      <c r="X7897" s="384">
        <v>501568.31174651266</v>
      </c>
      <c r="Y7897" s="386">
        <v>3883.5000000000223</v>
      </c>
      <c r="Z7897" s="367"/>
      <c r="AA7897" s="367"/>
      <c r="AB7897" s="367"/>
      <c r="AC7897" s="367"/>
      <c r="AD7897" s="367"/>
      <c r="AE7897" s="367"/>
      <c r="AF7897" s="367"/>
      <c r="AG7897" s="367"/>
      <c r="AH7897" s="367"/>
      <c r="AI7897" s="367"/>
      <c r="AJ7897" s="367"/>
      <c r="AK7897" s="367"/>
      <c r="AL7897" s="367"/>
      <c r="AM7897" s="367"/>
      <c r="AN7897" s="367"/>
      <c r="AO7897" s="367"/>
      <c r="AP7897" s="367"/>
      <c r="AQ7897" s="367"/>
      <c r="AR7897" s="367"/>
      <c r="AS7897" s="367"/>
      <c r="AT7897" s="367"/>
    </row>
    <row r="7898" spans="2:46" ht="13.8">
      <c r="B7898" s="26">
        <v>144.00000000000054</v>
      </c>
      <c r="C7898" s="363">
        <v>3255.6078714277414</v>
      </c>
      <c r="D7898" s="367">
        <v>3888.0000000000146</v>
      </c>
      <c r="E7898" s="367">
        <v>40186.046511628156</v>
      </c>
      <c r="F7898" s="367">
        <v>-2275868.2239915994</v>
      </c>
      <c r="G7898" s="367">
        <v>3888.0000000000246</v>
      </c>
      <c r="H7898" s="367">
        <v>216000</v>
      </c>
      <c r="I7898" s="384">
        <v>-27116989.445344687</v>
      </c>
      <c r="J7898" s="367">
        <v>3888</v>
      </c>
      <c r="K7898" s="367">
        <v>52363.636363637161</v>
      </c>
      <c r="L7898" s="384">
        <v>-1175303.3728125012</v>
      </c>
      <c r="M7898" s="367">
        <v>3888.0000000000596</v>
      </c>
      <c r="N7898" s="367">
        <v>864</v>
      </c>
      <c r="O7898" s="384">
        <v>-26122.921337717966</v>
      </c>
      <c r="P7898" s="367">
        <v>56.376000000000005</v>
      </c>
      <c r="Q7898" s="367">
        <v>864</v>
      </c>
      <c r="R7898" s="384">
        <v>-5794.5622250695596</v>
      </c>
      <c r="S7898" s="367">
        <v>54.431999999999995</v>
      </c>
      <c r="T7898" s="367">
        <v>29793.103448275477</v>
      </c>
      <c r="U7898" s="384">
        <v>-1336665.1423126436</v>
      </c>
      <c r="V7898" s="367">
        <v>3887.9999999999495</v>
      </c>
      <c r="W7898" s="367">
        <v>1440000.0000000084</v>
      </c>
      <c r="X7898" s="384">
        <v>502069.67608417541</v>
      </c>
      <c r="Y7898" s="386">
        <v>3888.0000000000223</v>
      </c>
      <c r="Z7898" s="367"/>
      <c r="AA7898" s="367"/>
      <c r="AB7898" s="367"/>
      <c r="AC7898" s="367"/>
      <c r="AD7898" s="367"/>
      <c r="AE7898" s="367"/>
      <c r="AF7898" s="367"/>
      <c r="AG7898" s="367"/>
      <c r="AH7898" s="367"/>
      <c r="AI7898" s="367"/>
      <c r="AJ7898" s="367"/>
      <c r="AK7898" s="367"/>
      <c r="AL7898" s="367"/>
      <c r="AM7898" s="367"/>
      <c r="AN7898" s="367"/>
      <c r="AO7898" s="367"/>
      <c r="AP7898" s="367"/>
      <c r="AQ7898" s="367"/>
      <c r="AR7898" s="367"/>
      <c r="AS7898" s="367"/>
      <c r="AT7898" s="367"/>
    </row>
    <row r="7899" spans="2:46" ht="13.8">
      <c r="B7899" s="26">
        <v>144.1666666666672</v>
      </c>
      <c r="C7899" s="363">
        <v>3259.3626448556024</v>
      </c>
      <c r="D7899" s="367">
        <v>3892.5000000000146</v>
      </c>
      <c r="E7899" s="367">
        <v>40232.558139535133</v>
      </c>
      <c r="F7899" s="367">
        <v>-2281272.1664173692</v>
      </c>
      <c r="G7899" s="367">
        <v>3892.5000000000246</v>
      </c>
      <c r="H7899" s="367">
        <v>216250</v>
      </c>
      <c r="I7899" s="384">
        <v>-27180983.718663502</v>
      </c>
      <c r="J7899" s="367">
        <v>3892.5</v>
      </c>
      <c r="K7899" s="367">
        <v>52424.242424243224</v>
      </c>
      <c r="L7899" s="384">
        <v>-1178783.8590716347</v>
      </c>
      <c r="M7899" s="367">
        <v>3892.50000000006</v>
      </c>
      <c r="N7899" s="367">
        <v>865</v>
      </c>
      <c r="O7899" s="384">
        <v>-26187.476295069664</v>
      </c>
      <c r="P7899" s="367">
        <v>56.441249999999997</v>
      </c>
      <c r="Q7899" s="367">
        <v>865</v>
      </c>
      <c r="R7899" s="384">
        <v>-5817.4664693079694</v>
      </c>
      <c r="S7899" s="367">
        <v>54.494999999999997</v>
      </c>
      <c r="T7899" s="367">
        <v>29827.586206896165</v>
      </c>
      <c r="U7899" s="384">
        <v>-1340361.3784863935</v>
      </c>
      <c r="V7899" s="367">
        <v>3892.4999999999495</v>
      </c>
      <c r="W7899" s="367">
        <v>1441666.6666666751</v>
      </c>
      <c r="X7899" s="384">
        <v>502570.85563661344</v>
      </c>
      <c r="Y7899" s="386">
        <v>3892.5000000000223</v>
      </c>
      <c r="Z7899" s="367"/>
      <c r="AA7899" s="367"/>
      <c r="AB7899" s="367"/>
      <c r="AC7899" s="367"/>
      <c r="AD7899" s="367"/>
      <c r="AE7899" s="367"/>
      <c r="AF7899" s="367"/>
      <c r="AG7899" s="367"/>
      <c r="AH7899" s="367"/>
      <c r="AI7899" s="367"/>
      <c r="AJ7899" s="367"/>
      <c r="AK7899" s="367"/>
      <c r="AL7899" s="367"/>
      <c r="AM7899" s="367"/>
      <c r="AN7899" s="367"/>
      <c r="AO7899" s="367"/>
      <c r="AP7899" s="367"/>
      <c r="AQ7899" s="367"/>
      <c r="AR7899" s="367"/>
      <c r="AS7899" s="367"/>
      <c r="AT7899" s="367"/>
    </row>
    <row r="7900" spans="2:46" ht="13.8">
      <c r="B7900" s="26">
        <v>144.33333333333385</v>
      </c>
      <c r="C7900" s="363">
        <v>3263.1173875522768</v>
      </c>
      <c r="D7900" s="367">
        <v>3897.0000000000141</v>
      </c>
      <c r="E7900" s="367">
        <v>40279.06976744211</v>
      </c>
      <c r="F7900" s="367">
        <v>-2286682.5130874971</v>
      </c>
      <c r="G7900" s="367">
        <v>3897.0000000000246</v>
      </c>
      <c r="H7900" s="367">
        <v>216500</v>
      </c>
      <c r="I7900" s="384">
        <v>-27245053.388210911</v>
      </c>
      <c r="J7900" s="367">
        <v>3897</v>
      </c>
      <c r="K7900" s="367">
        <v>52484.848484849288</v>
      </c>
      <c r="L7900" s="384">
        <v>-1182269.2474843622</v>
      </c>
      <c r="M7900" s="367">
        <v>3897.00000000006</v>
      </c>
      <c r="N7900" s="367">
        <v>866</v>
      </c>
      <c r="O7900" s="384">
        <v>-26252.110605241473</v>
      </c>
      <c r="P7900" s="367">
        <v>56.506500000000003</v>
      </c>
      <c r="Q7900" s="367">
        <v>866</v>
      </c>
      <c r="R7900" s="384">
        <v>-5840.4081645868346</v>
      </c>
      <c r="S7900" s="367">
        <v>54.558</v>
      </c>
      <c r="T7900" s="367">
        <v>29862.068965516853</v>
      </c>
      <c r="U7900" s="384">
        <v>-1344062.5838394193</v>
      </c>
      <c r="V7900" s="367">
        <v>3896.9999999999495</v>
      </c>
      <c r="W7900" s="367">
        <v>1443333.3333333419</v>
      </c>
      <c r="X7900" s="384">
        <v>503071.8504038268</v>
      </c>
      <c r="Y7900" s="386">
        <v>3897.0000000000227</v>
      </c>
      <c r="Z7900" s="367"/>
      <c r="AA7900" s="367"/>
      <c r="AB7900" s="367"/>
      <c r="AC7900" s="367"/>
      <c r="AD7900" s="367"/>
      <c r="AE7900" s="367"/>
      <c r="AF7900" s="367"/>
      <c r="AG7900" s="367"/>
      <c r="AH7900" s="367"/>
      <c r="AI7900" s="367"/>
      <c r="AJ7900" s="367"/>
      <c r="AK7900" s="367"/>
      <c r="AL7900" s="367"/>
      <c r="AM7900" s="367"/>
      <c r="AN7900" s="367"/>
      <c r="AO7900" s="367"/>
      <c r="AP7900" s="367"/>
      <c r="AQ7900" s="367"/>
      <c r="AR7900" s="367"/>
      <c r="AS7900" s="367"/>
      <c r="AT7900" s="367"/>
    </row>
    <row r="7901" spans="2:46" ht="13.8">
      <c r="B7901" s="26">
        <v>144.50000000000051</v>
      </c>
      <c r="C7901" s="363">
        <v>3266.8720995177655</v>
      </c>
      <c r="D7901" s="367">
        <v>3901.5000000000141</v>
      </c>
      <c r="E7901" s="367">
        <v>40325.581395349087</v>
      </c>
      <c r="F7901" s="367">
        <v>-2292099.2640019832</v>
      </c>
      <c r="G7901" s="367">
        <v>3901.5000000000246</v>
      </c>
      <c r="H7901" s="367">
        <v>216750</v>
      </c>
      <c r="I7901" s="384">
        <v>-27309198.45398692</v>
      </c>
      <c r="J7901" s="367">
        <v>3901.5</v>
      </c>
      <c r="K7901" s="367">
        <v>52545.454545455352</v>
      </c>
      <c r="L7901" s="384">
        <v>-1185759.5380506839</v>
      </c>
      <c r="M7901" s="367">
        <v>3901.50000000006</v>
      </c>
      <c r="N7901" s="367">
        <v>867</v>
      </c>
      <c r="O7901" s="384">
        <v>-26316.824268233369</v>
      </c>
      <c r="P7901" s="367">
        <v>56.571749999999994</v>
      </c>
      <c r="Q7901" s="367">
        <v>867</v>
      </c>
      <c r="R7901" s="384">
        <v>-5863.3873109061515</v>
      </c>
      <c r="S7901" s="367">
        <v>54.620999999999995</v>
      </c>
      <c r="T7901" s="367">
        <v>29896.551724137542</v>
      </c>
      <c r="U7901" s="384">
        <v>-1347768.7583717203</v>
      </c>
      <c r="V7901" s="367">
        <v>3901.4999999999491</v>
      </c>
      <c r="W7901" s="367">
        <v>1445000.0000000086</v>
      </c>
      <c r="X7901" s="384">
        <v>503572.66038581537</v>
      </c>
      <c r="Y7901" s="386">
        <v>3901.5000000000227</v>
      </c>
      <c r="Z7901" s="367"/>
      <c r="AA7901" s="367"/>
      <c r="AB7901" s="367"/>
      <c r="AC7901" s="367"/>
      <c r="AD7901" s="367"/>
      <c r="AE7901" s="367"/>
      <c r="AF7901" s="367"/>
      <c r="AG7901" s="367"/>
      <c r="AH7901" s="367"/>
      <c r="AI7901" s="367"/>
      <c r="AJ7901" s="367"/>
      <c r="AK7901" s="367"/>
      <c r="AL7901" s="367"/>
      <c r="AM7901" s="367"/>
      <c r="AN7901" s="367"/>
      <c r="AO7901" s="367"/>
      <c r="AP7901" s="367"/>
      <c r="AQ7901" s="367"/>
      <c r="AR7901" s="367"/>
      <c r="AS7901" s="367"/>
      <c r="AT7901" s="367"/>
    </row>
    <row r="7902" spans="2:46" ht="13.8">
      <c r="B7902" s="26">
        <v>144.66666666666717</v>
      </c>
      <c r="C7902" s="363">
        <v>3270.6267807520671</v>
      </c>
      <c r="D7902" s="367">
        <v>3906.0000000000136</v>
      </c>
      <c r="E7902" s="367">
        <v>40372.093023256064</v>
      </c>
      <c r="F7902" s="367">
        <v>-2297522.419160828</v>
      </c>
      <c r="G7902" s="367">
        <v>3906.0000000000246</v>
      </c>
      <c r="H7902" s="367">
        <v>217000</v>
      </c>
      <c r="I7902" s="384">
        <v>-27373418.915991519</v>
      </c>
      <c r="J7902" s="367">
        <v>3906</v>
      </c>
      <c r="K7902" s="367">
        <v>52606.060606061415</v>
      </c>
      <c r="L7902" s="384">
        <v>-1189254.7307706005</v>
      </c>
      <c r="M7902" s="367">
        <v>3906.0000000000605</v>
      </c>
      <c r="N7902" s="367">
        <v>868</v>
      </c>
      <c r="O7902" s="384">
        <v>-26381.617284045376</v>
      </c>
      <c r="P7902" s="367">
        <v>56.637</v>
      </c>
      <c r="Q7902" s="367">
        <v>868</v>
      </c>
      <c r="R7902" s="384">
        <v>-5886.4039082659237</v>
      </c>
      <c r="S7902" s="367">
        <v>54.683999999999997</v>
      </c>
      <c r="T7902" s="367">
        <v>29931.03448275823</v>
      </c>
      <c r="U7902" s="384">
        <v>-1351479.902083298</v>
      </c>
      <c r="V7902" s="367">
        <v>3905.9999999999491</v>
      </c>
      <c r="W7902" s="367">
        <v>1446666.6666666754</v>
      </c>
      <c r="X7902" s="384">
        <v>504073.28558257926</v>
      </c>
      <c r="Y7902" s="386">
        <v>3906.0000000000236</v>
      </c>
      <c r="Z7902" s="367"/>
      <c r="AA7902" s="367"/>
      <c r="AB7902" s="367"/>
      <c r="AC7902" s="367"/>
      <c r="AD7902" s="367"/>
      <c r="AE7902" s="367"/>
      <c r="AF7902" s="367"/>
      <c r="AG7902" s="367"/>
      <c r="AH7902" s="367"/>
      <c r="AI7902" s="367"/>
      <c r="AJ7902" s="367"/>
      <c r="AK7902" s="367"/>
      <c r="AL7902" s="367"/>
      <c r="AM7902" s="367"/>
      <c r="AN7902" s="367"/>
      <c r="AO7902" s="367"/>
      <c r="AP7902" s="367"/>
      <c r="AQ7902" s="367"/>
      <c r="AR7902" s="367"/>
      <c r="AS7902" s="367"/>
      <c r="AT7902" s="367"/>
    </row>
    <row r="7903" spans="2:46" ht="13.8">
      <c r="B7903" s="26">
        <v>144.83333333333383</v>
      </c>
      <c r="C7903" s="363">
        <v>3274.3814312551826</v>
      </c>
      <c r="D7903" s="367">
        <v>3910.5000000000136</v>
      </c>
      <c r="E7903" s="367">
        <v>40418.604651163041</v>
      </c>
      <c r="F7903" s="367">
        <v>-2302951.9785640324</v>
      </c>
      <c r="G7903" s="367">
        <v>3910.5000000000246</v>
      </c>
      <c r="H7903" s="367">
        <v>217250</v>
      </c>
      <c r="I7903" s="384">
        <v>-27437714.774224721</v>
      </c>
      <c r="J7903" s="367">
        <v>3910.5</v>
      </c>
      <c r="K7903" s="367">
        <v>52666.666666667479</v>
      </c>
      <c r="L7903" s="384">
        <v>-1192754.8256441106</v>
      </c>
      <c r="M7903" s="367">
        <v>3910.5000000000605</v>
      </c>
      <c r="N7903" s="367">
        <v>869</v>
      </c>
      <c r="O7903" s="384">
        <v>-26446.489652677465</v>
      </c>
      <c r="P7903" s="367">
        <v>56.702249999999999</v>
      </c>
      <c r="Q7903" s="367">
        <v>869</v>
      </c>
      <c r="R7903" s="384">
        <v>-5909.4579566661514</v>
      </c>
      <c r="S7903" s="367">
        <v>54.747</v>
      </c>
      <c r="T7903" s="367">
        <v>29965.517241378919</v>
      </c>
      <c r="U7903" s="384">
        <v>-1355196.014974151</v>
      </c>
      <c r="V7903" s="367">
        <v>3910.4999999999491</v>
      </c>
      <c r="W7903" s="367">
        <v>1448333.3333333421</v>
      </c>
      <c r="X7903" s="384">
        <v>504573.72599411837</v>
      </c>
      <c r="Y7903" s="386">
        <v>3910.5000000000236</v>
      </c>
      <c r="Z7903" s="367"/>
      <c r="AA7903" s="367"/>
      <c r="AB7903" s="367"/>
      <c r="AC7903" s="367"/>
      <c r="AD7903" s="367"/>
      <c r="AE7903" s="367"/>
      <c r="AF7903" s="367"/>
      <c r="AG7903" s="367"/>
      <c r="AH7903" s="367"/>
      <c r="AI7903" s="367"/>
      <c r="AJ7903" s="367"/>
      <c r="AK7903" s="367"/>
      <c r="AL7903" s="367"/>
      <c r="AM7903" s="367"/>
      <c r="AN7903" s="367"/>
      <c r="AO7903" s="367"/>
      <c r="AP7903" s="367"/>
      <c r="AQ7903" s="367"/>
      <c r="AR7903" s="367"/>
      <c r="AS7903" s="367"/>
      <c r="AT7903" s="367"/>
    </row>
    <row r="7904" spans="2:46" ht="13.8">
      <c r="B7904" s="26">
        <v>145.00000000000048</v>
      </c>
      <c r="C7904" s="363">
        <v>3278.1360510271111</v>
      </c>
      <c r="D7904" s="367">
        <v>3915.0000000000132</v>
      </c>
      <c r="E7904" s="367">
        <v>40465.116279070018</v>
      </c>
      <c r="F7904" s="367">
        <v>-2308387.9422115935</v>
      </c>
      <c r="G7904" s="367">
        <v>3915.0000000000246</v>
      </c>
      <c r="H7904" s="367">
        <v>217500</v>
      </c>
      <c r="I7904" s="384">
        <v>-27502086.02868652</v>
      </c>
      <c r="J7904" s="367">
        <v>3915</v>
      </c>
      <c r="K7904" s="367">
        <v>52727.272727273543</v>
      </c>
      <c r="L7904" s="384">
        <v>-1196259.8226712153</v>
      </c>
      <c r="M7904" s="367">
        <v>3915.0000000000609</v>
      </c>
      <c r="N7904" s="367">
        <v>870</v>
      </c>
      <c r="O7904" s="384">
        <v>-26511.441374129659</v>
      </c>
      <c r="P7904" s="367">
        <v>56.767499999999998</v>
      </c>
      <c r="Q7904" s="367">
        <v>870</v>
      </c>
      <c r="R7904" s="384">
        <v>-5932.5494561068335</v>
      </c>
      <c r="S7904" s="367">
        <v>54.81</v>
      </c>
      <c r="T7904" s="367">
        <v>29999.999999999607</v>
      </c>
      <c r="U7904" s="384">
        <v>-1358917.0970442803</v>
      </c>
      <c r="V7904" s="367">
        <v>3914.9999999999486</v>
      </c>
      <c r="W7904" s="367">
        <v>1450000.0000000088</v>
      </c>
      <c r="X7904" s="384">
        <v>505073.98162043269</v>
      </c>
      <c r="Y7904" s="386">
        <v>3915.0000000000241</v>
      </c>
      <c r="Z7904" s="367"/>
      <c r="AA7904" s="367"/>
      <c r="AB7904" s="367"/>
      <c r="AC7904" s="367"/>
      <c r="AD7904" s="367"/>
      <c r="AE7904" s="367"/>
      <c r="AF7904" s="367"/>
      <c r="AG7904" s="367"/>
      <c r="AH7904" s="367"/>
      <c r="AI7904" s="367"/>
      <c r="AJ7904" s="367"/>
      <c r="AK7904" s="367"/>
      <c r="AL7904" s="367"/>
      <c r="AM7904" s="367"/>
      <c r="AN7904" s="367"/>
      <c r="AO7904" s="367"/>
      <c r="AP7904" s="367"/>
      <c r="AQ7904" s="367"/>
      <c r="AR7904" s="367"/>
      <c r="AS7904" s="367"/>
      <c r="AT7904" s="367"/>
    </row>
    <row r="7905" spans="2:46" ht="13.8">
      <c r="B7905" s="26">
        <v>145.16666666666714</v>
      </c>
      <c r="C7905" s="363">
        <v>3281.8906400678534</v>
      </c>
      <c r="D7905" s="367">
        <v>3919.5000000000132</v>
      </c>
      <c r="E7905" s="367">
        <v>40511.627906976995</v>
      </c>
      <c r="F7905" s="367">
        <v>-2313830.3101035142</v>
      </c>
      <c r="G7905" s="367">
        <v>3919.5000000000246</v>
      </c>
      <c r="H7905" s="367">
        <v>217750</v>
      </c>
      <c r="I7905" s="384">
        <v>-27566532.679376915</v>
      </c>
      <c r="J7905" s="367">
        <v>3919.5</v>
      </c>
      <c r="K7905" s="367">
        <v>52787.878787879607</v>
      </c>
      <c r="L7905" s="384">
        <v>-1199769.7218519137</v>
      </c>
      <c r="M7905" s="367">
        <v>3919.5000000000609</v>
      </c>
      <c r="N7905" s="367">
        <v>871</v>
      </c>
      <c r="O7905" s="384">
        <v>-26576.472448401953</v>
      </c>
      <c r="P7905" s="367">
        <v>56.832749999999997</v>
      </c>
      <c r="Q7905" s="367">
        <v>871</v>
      </c>
      <c r="R7905" s="384">
        <v>-5955.6784065879674</v>
      </c>
      <c r="S7905" s="367">
        <v>54.872999999999998</v>
      </c>
      <c r="T7905" s="367">
        <v>30034.482758620295</v>
      </c>
      <c r="U7905" s="384">
        <v>-1362643.1482936854</v>
      </c>
      <c r="V7905" s="367">
        <v>3919.4999999999486</v>
      </c>
      <c r="W7905" s="367">
        <v>1451666.6666666756</v>
      </c>
      <c r="X7905" s="384">
        <v>505574.0524615224</v>
      </c>
      <c r="Y7905" s="386">
        <v>3919.5000000000241</v>
      </c>
      <c r="Z7905" s="367"/>
      <c r="AA7905" s="367"/>
      <c r="AB7905" s="367"/>
      <c r="AC7905" s="367"/>
      <c r="AD7905" s="367"/>
      <c r="AE7905" s="367"/>
      <c r="AF7905" s="367"/>
      <c r="AG7905" s="367"/>
      <c r="AH7905" s="367"/>
      <c r="AI7905" s="367"/>
      <c r="AJ7905" s="367"/>
      <c r="AK7905" s="367"/>
      <c r="AL7905" s="367"/>
      <c r="AM7905" s="367"/>
      <c r="AN7905" s="367"/>
      <c r="AO7905" s="367"/>
      <c r="AP7905" s="367"/>
      <c r="AQ7905" s="367"/>
      <c r="AR7905" s="367"/>
      <c r="AS7905" s="367"/>
      <c r="AT7905" s="367"/>
    </row>
    <row r="7906" spans="2:46" ht="13.8">
      <c r="B7906" s="26">
        <v>145.3333333333338</v>
      </c>
      <c r="C7906" s="363">
        <v>3285.6451983774086</v>
      </c>
      <c r="D7906" s="367">
        <v>3924.0000000000123</v>
      </c>
      <c r="E7906" s="367">
        <v>40558.139534883972</v>
      </c>
      <c r="F7906" s="367">
        <v>-2319279.0822397927</v>
      </c>
      <c r="G7906" s="367">
        <v>3924.0000000000246</v>
      </c>
      <c r="H7906" s="367">
        <v>218000</v>
      </c>
      <c r="I7906" s="384">
        <v>-27631054.726295907</v>
      </c>
      <c r="J7906" s="367">
        <v>3924</v>
      </c>
      <c r="K7906" s="367">
        <v>52848.48484848567</v>
      </c>
      <c r="L7906" s="384">
        <v>-1203284.5231862073</v>
      </c>
      <c r="M7906" s="367">
        <v>3924.0000000000614</v>
      </c>
      <c r="N7906" s="367">
        <v>872</v>
      </c>
      <c r="O7906" s="384">
        <v>-26641.58287549435</v>
      </c>
      <c r="P7906" s="367">
        <v>56.898000000000003</v>
      </c>
      <c r="Q7906" s="367">
        <v>872</v>
      </c>
      <c r="R7906" s="384">
        <v>-5978.8448081095567</v>
      </c>
      <c r="S7906" s="367">
        <v>54.936</v>
      </c>
      <c r="T7906" s="367">
        <v>30068.965517240984</v>
      </c>
      <c r="U7906" s="384">
        <v>-1366374.1687223664</v>
      </c>
      <c r="V7906" s="367">
        <v>3923.9999999999486</v>
      </c>
      <c r="W7906" s="367">
        <v>1453333.3333333423</v>
      </c>
      <c r="X7906" s="384">
        <v>506073.93851738726</v>
      </c>
      <c r="Y7906" s="386">
        <v>3924.0000000000241</v>
      </c>
      <c r="Z7906" s="367"/>
      <c r="AA7906" s="367"/>
      <c r="AB7906" s="367"/>
      <c r="AC7906" s="367"/>
      <c r="AD7906" s="367"/>
      <c r="AE7906" s="367"/>
      <c r="AF7906" s="367"/>
      <c r="AG7906" s="367"/>
      <c r="AH7906" s="367"/>
      <c r="AI7906" s="367"/>
      <c r="AJ7906" s="367"/>
      <c r="AK7906" s="367"/>
      <c r="AL7906" s="367"/>
      <c r="AM7906" s="367"/>
      <c r="AN7906" s="367"/>
      <c r="AO7906" s="367"/>
      <c r="AP7906" s="367"/>
      <c r="AQ7906" s="367"/>
      <c r="AR7906" s="367"/>
      <c r="AS7906" s="367"/>
      <c r="AT7906" s="367"/>
    </row>
    <row r="7907" spans="2:46" ht="13.8">
      <c r="B7907" s="26">
        <v>145.50000000000045</v>
      </c>
      <c r="C7907" s="363">
        <v>3289.3997259557782</v>
      </c>
      <c r="D7907" s="367">
        <v>3928.5000000000123</v>
      </c>
      <c r="E7907" s="367">
        <v>40604.651162790949</v>
      </c>
      <c r="F7907" s="367">
        <v>-2324734.2586204302</v>
      </c>
      <c r="G7907" s="367">
        <v>3928.5000000000246</v>
      </c>
      <c r="H7907" s="367">
        <v>218250</v>
      </c>
      <c r="I7907" s="384">
        <v>-27695652.169443492</v>
      </c>
      <c r="J7907" s="367">
        <v>3928.5</v>
      </c>
      <c r="K7907" s="367">
        <v>52909.090909091734</v>
      </c>
      <c r="L7907" s="384">
        <v>-1206804.2266740939</v>
      </c>
      <c r="M7907" s="367">
        <v>3928.5000000000614</v>
      </c>
      <c r="N7907" s="367">
        <v>873</v>
      </c>
      <c r="O7907" s="384">
        <v>-26706.772655406829</v>
      </c>
      <c r="P7907" s="367">
        <v>56.963249999999995</v>
      </c>
      <c r="Q7907" s="367">
        <v>873</v>
      </c>
      <c r="R7907" s="384">
        <v>-6002.0486606716013</v>
      </c>
      <c r="S7907" s="367">
        <v>54.999000000000002</v>
      </c>
      <c r="T7907" s="367">
        <v>30103.448275861672</v>
      </c>
      <c r="U7907" s="384">
        <v>-1370110.1583303227</v>
      </c>
      <c r="V7907" s="367">
        <v>3928.4999999999482</v>
      </c>
      <c r="W7907" s="367">
        <v>1455000.0000000091</v>
      </c>
      <c r="X7907" s="384">
        <v>506573.63978802745</v>
      </c>
      <c r="Y7907" s="386">
        <v>3928.5000000000246</v>
      </c>
      <c r="Z7907" s="367"/>
      <c r="AA7907" s="367"/>
      <c r="AB7907" s="367"/>
      <c r="AC7907" s="367"/>
      <c r="AD7907" s="367"/>
      <c r="AE7907" s="367"/>
      <c r="AF7907" s="367"/>
      <c r="AG7907" s="367"/>
      <c r="AH7907" s="367"/>
      <c r="AI7907" s="367"/>
      <c r="AJ7907" s="367"/>
      <c r="AK7907" s="367"/>
      <c r="AL7907" s="367"/>
      <c r="AM7907" s="367"/>
      <c r="AN7907" s="367"/>
      <c r="AO7907" s="367"/>
      <c r="AP7907" s="367"/>
      <c r="AQ7907" s="367"/>
      <c r="AR7907" s="367"/>
      <c r="AS7907" s="367"/>
      <c r="AT7907" s="367"/>
    </row>
    <row r="7908" spans="2:46" ht="13.8">
      <c r="B7908" s="26">
        <v>145.66666666666711</v>
      </c>
      <c r="C7908" s="363">
        <v>3293.1542228029612</v>
      </c>
      <c r="D7908" s="367">
        <v>3933.0000000000118</v>
      </c>
      <c r="E7908" s="367">
        <v>40651.162790697927</v>
      </c>
      <c r="F7908" s="367">
        <v>-2330195.839245426</v>
      </c>
      <c r="G7908" s="367">
        <v>3933.0000000000246</v>
      </c>
      <c r="H7908" s="367">
        <v>218500</v>
      </c>
      <c r="I7908" s="384">
        <v>-27760325.008819677</v>
      </c>
      <c r="J7908" s="367">
        <v>3933</v>
      </c>
      <c r="K7908" s="367">
        <v>52969.696969697798</v>
      </c>
      <c r="L7908" s="384">
        <v>-1210328.8323155753</v>
      </c>
      <c r="M7908" s="367">
        <v>3933.0000000000618</v>
      </c>
      <c r="N7908" s="367">
        <v>874</v>
      </c>
      <c r="O7908" s="384">
        <v>-26772.041788139421</v>
      </c>
      <c r="P7908" s="367">
        <v>57.028500000000001</v>
      </c>
      <c r="Q7908" s="367">
        <v>874</v>
      </c>
      <c r="R7908" s="384">
        <v>-6025.2899642740995</v>
      </c>
      <c r="S7908" s="367">
        <v>55.062000000000005</v>
      </c>
      <c r="T7908" s="367">
        <v>30137.931034482361</v>
      </c>
      <c r="U7908" s="384">
        <v>-1373851.1171175556</v>
      </c>
      <c r="V7908" s="367">
        <v>3932.9999999999482</v>
      </c>
      <c r="W7908" s="367">
        <v>1456666.6666666758</v>
      </c>
      <c r="X7908" s="384">
        <v>507073.1562734429</v>
      </c>
      <c r="Y7908" s="386">
        <v>3933.0000000000246</v>
      </c>
      <c r="Z7908" s="367"/>
      <c r="AA7908" s="367"/>
      <c r="AB7908" s="367"/>
      <c r="AC7908" s="367"/>
      <c r="AD7908" s="367"/>
      <c r="AE7908" s="367"/>
      <c r="AF7908" s="367"/>
      <c r="AG7908" s="367"/>
      <c r="AH7908" s="367"/>
      <c r="AI7908" s="367"/>
      <c r="AJ7908" s="367"/>
      <c r="AK7908" s="367"/>
      <c r="AL7908" s="367"/>
      <c r="AM7908" s="367"/>
      <c r="AN7908" s="367"/>
      <c r="AO7908" s="367"/>
      <c r="AP7908" s="367"/>
      <c r="AQ7908" s="367"/>
      <c r="AR7908" s="367"/>
      <c r="AS7908" s="367"/>
      <c r="AT7908" s="367"/>
    </row>
    <row r="7909" spans="2:46" ht="13.8">
      <c r="B7909" s="26">
        <v>145.83333333333377</v>
      </c>
      <c r="C7909" s="363">
        <v>3296.908688918958</v>
      </c>
      <c r="D7909" s="367">
        <v>3937.5000000000118</v>
      </c>
      <c r="E7909" s="367">
        <v>40697.674418604904</v>
      </c>
      <c r="F7909" s="367">
        <v>-2335663.8241147809</v>
      </c>
      <c r="G7909" s="367">
        <v>3937.5000000000246</v>
      </c>
      <c r="H7909" s="367">
        <v>218750</v>
      </c>
      <c r="I7909" s="384">
        <v>-27825073.244424462</v>
      </c>
      <c r="J7909" s="367">
        <v>3937.5</v>
      </c>
      <c r="K7909" s="367">
        <v>53030.303030303861</v>
      </c>
      <c r="L7909" s="384">
        <v>-1213858.3401106505</v>
      </c>
      <c r="M7909" s="367">
        <v>3937.5000000000618</v>
      </c>
      <c r="N7909" s="367">
        <v>875</v>
      </c>
      <c r="O7909" s="384">
        <v>-26837.390273692112</v>
      </c>
      <c r="P7909" s="367">
        <v>57.093750000000007</v>
      </c>
      <c r="Q7909" s="367">
        <v>875</v>
      </c>
      <c r="R7909" s="384">
        <v>-6048.5687189170494</v>
      </c>
      <c r="S7909" s="367">
        <v>55.125</v>
      </c>
      <c r="T7909" s="367">
        <v>30172.413793103049</v>
      </c>
      <c r="U7909" s="384">
        <v>-1377597.0450840641</v>
      </c>
      <c r="V7909" s="367">
        <v>3937.4999999999482</v>
      </c>
      <c r="W7909" s="367">
        <v>1458333.3333333426</v>
      </c>
      <c r="X7909" s="384">
        <v>507572.48797363363</v>
      </c>
      <c r="Y7909" s="386">
        <v>3937.500000000025</v>
      </c>
      <c r="Z7909" s="367"/>
      <c r="AA7909" s="367"/>
      <c r="AB7909" s="367"/>
      <c r="AC7909" s="367"/>
      <c r="AD7909" s="367"/>
      <c r="AE7909" s="367"/>
      <c r="AF7909" s="367"/>
      <c r="AG7909" s="367"/>
      <c r="AH7909" s="367"/>
      <c r="AI7909" s="367"/>
      <c r="AJ7909" s="367"/>
      <c r="AK7909" s="367"/>
      <c r="AL7909" s="367"/>
      <c r="AM7909" s="367"/>
      <c r="AN7909" s="367"/>
      <c r="AO7909" s="367"/>
      <c r="AP7909" s="367"/>
      <c r="AQ7909" s="367"/>
      <c r="AR7909" s="367"/>
      <c r="AS7909" s="367"/>
      <c r="AT7909" s="367"/>
    </row>
    <row r="7910" spans="2:46" ht="13.8">
      <c r="B7910" s="26">
        <v>146.00000000000043</v>
      </c>
      <c r="C7910" s="363">
        <v>3300.6631243037677</v>
      </c>
      <c r="D7910" s="367">
        <v>3942.0000000000114</v>
      </c>
      <c r="E7910" s="367">
        <v>40744.186046511881</v>
      </c>
      <c r="F7910" s="367">
        <v>-2341138.213228493</v>
      </c>
      <c r="G7910" s="367">
        <v>3942.0000000000246</v>
      </c>
      <c r="H7910" s="367">
        <v>219000</v>
      </c>
      <c r="I7910" s="384">
        <v>-27889896.876257844</v>
      </c>
      <c r="J7910" s="367">
        <v>3942</v>
      </c>
      <c r="K7910" s="367">
        <v>53090.909090909925</v>
      </c>
      <c r="L7910" s="384">
        <v>-1217392.7500593208</v>
      </c>
      <c r="M7910" s="367">
        <v>3942.0000000000623</v>
      </c>
      <c r="N7910" s="367">
        <v>876</v>
      </c>
      <c r="O7910" s="384">
        <v>-26902.818112064884</v>
      </c>
      <c r="P7910" s="367">
        <v>57.158999999999999</v>
      </c>
      <c r="Q7910" s="367">
        <v>876</v>
      </c>
      <c r="R7910" s="384">
        <v>-6071.8849246004556</v>
      </c>
      <c r="S7910" s="367">
        <v>55.188000000000002</v>
      </c>
      <c r="T7910" s="367">
        <v>30206.896551723738</v>
      </c>
      <c r="U7910" s="384">
        <v>-1381347.9422298486</v>
      </c>
      <c r="V7910" s="367">
        <v>3941.9999999999477</v>
      </c>
      <c r="W7910" s="367">
        <v>1460000.0000000093</v>
      </c>
      <c r="X7910" s="384">
        <v>508071.63488859963</v>
      </c>
      <c r="Y7910" s="386">
        <v>3942.000000000025</v>
      </c>
      <c r="Z7910" s="367"/>
      <c r="AA7910" s="367"/>
      <c r="AB7910" s="367"/>
      <c r="AC7910" s="367"/>
      <c r="AD7910" s="367"/>
      <c r="AE7910" s="367"/>
      <c r="AF7910" s="367"/>
      <c r="AG7910" s="367"/>
      <c r="AH7910" s="367"/>
      <c r="AI7910" s="367"/>
      <c r="AJ7910" s="367"/>
      <c r="AK7910" s="367"/>
      <c r="AL7910" s="367"/>
      <c r="AM7910" s="367"/>
      <c r="AN7910" s="367"/>
      <c r="AO7910" s="367"/>
      <c r="AP7910" s="367"/>
      <c r="AQ7910" s="367"/>
      <c r="AR7910" s="367"/>
      <c r="AS7910" s="367"/>
      <c r="AT7910" s="367"/>
    </row>
    <row r="7911" spans="2:46" ht="13.8">
      <c r="B7911" s="26">
        <v>146.16666666666708</v>
      </c>
      <c r="C7911" s="363">
        <v>3304.4175289573914</v>
      </c>
      <c r="D7911" s="367">
        <v>3946.5000000000114</v>
      </c>
      <c r="E7911" s="367">
        <v>40790.697674418858</v>
      </c>
      <c r="F7911" s="367">
        <v>-2346619.0065865642</v>
      </c>
      <c r="G7911" s="367">
        <v>3946.5000000000246</v>
      </c>
      <c r="H7911" s="367">
        <v>219250</v>
      </c>
      <c r="I7911" s="384">
        <v>-27954795.904319819</v>
      </c>
      <c r="J7911" s="367">
        <v>3946.5</v>
      </c>
      <c r="K7911" s="367">
        <v>53151.515151515989</v>
      </c>
      <c r="L7911" s="384">
        <v>-1220932.0621615846</v>
      </c>
      <c r="M7911" s="367">
        <v>3946.5000000000623</v>
      </c>
      <c r="N7911" s="367">
        <v>877</v>
      </c>
      <c r="O7911" s="384">
        <v>-26968.325303257774</v>
      </c>
      <c r="P7911" s="367">
        <v>57.224250000000005</v>
      </c>
      <c r="Q7911" s="367">
        <v>877</v>
      </c>
      <c r="R7911" s="384">
        <v>-6095.2385813243136</v>
      </c>
      <c r="S7911" s="367">
        <v>55.250999999999998</v>
      </c>
      <c r="T7911" s="367">
        <v>30241.379310344426</v>
      </c>
      <c r="U7911" s="384">
        <v>-1385103.808554909</v>
      </c>
      <c r="V7911" s="367">
        <v>3946.4999999999477</v>
      </c>
      <c r="W7911" s="367">
        <v>1461666.6666666761</v>
      </c>
      <c r="X7911" s="384">
        <v>508570.59701834084</v>
      </c>
      <c r="Y7911" s="386">
        <v>3946.500000000025</v>
      </c>
      <c r="Z7911" s="367"/>
      <c r="AA7911" s="367"/>
      <c r="AB7911" s="367"/>
      <c r="AC7911" s="367"/>
      <c r="AD7911" s="367"/>
      <c r="AE7911" s="367"/>
      <c r="AF7911" s="367"/>
      <c r="AG7911" s="367"/>
      <c r="AH7911" s="367"/>
      <c r="AI7911" s="367"/>
      <c r="AJ7911" s="367"/>
      <c r="AK7911" s="367"/>
      <c r="AL7911" s="367"/>
      <c r="AM7911" s="367"/>
      <c r="AN7911" s="367"/>
      <c r="AO7911" s="367"/>
      <c r="AP7911" s="367"/>
      <c r="AQ7911" s="367"/>
      <c r="AR7911" s="367"/>
      <c r="AS7911" s="367"/>
      <c r="AT7911" s="367"/>
    </row>
    <row r="7912" spans="2:46" ht="13.8">
      <c r="B7912" s="26">
        <v>146.33333333333374</v>
      </c>
      <c r="C7912" s="363">
        <v>3308.1719028798284</v>
      </c>
      <c r="D7912" s="367">
        <v>3951.0000000000109</v>
      </c>
      <c r="E7912" s="367">
        <v>40837.209302325835</v>
      </c>
      <c r="F7912" s="367">
        <v>-2352106.2041889941</v>
      </c>
      <c r="G7912" s="367">
        <v>3951.0000000000246</v>
      </c>
      <c r="H7912" s="367">
        <v>219500</v>
      </c>
      <c r="I7912" s="384">
        <v>-28019770.32861039</v>
      </c>
      <c r="J7912" s="367">
        <v>3951</v>
      </c>
      <c r="K7912" s="367">
        <v>53212.121212122052</v>
      </c>
      <c r="L7912" s="384">
        <v>-1224476.2764174426</v>
      </c>
      <c r="M7912" s="367">
        <v>3951.0000000000623</v>
      </c>
      <c r="N7912" s="367">
        <v>878</v>
      </c>
      <c r="O7912" s="384">
        <v>-27033.911847270738</v>
      </c>
      <c r="P7912" s="367">
        <v>57.289499999999997</v>
      </c>
      <c r="Q7912" s="367">
        <v>878</v>
      </c>
      <c r="R7912" s="384">
        <v>-6118.6296890886269</v>
      </c>
      <c r="S7912" s="367">
        <v>55.313999999999993</v>
      </c>
      <c r="T7912" s="367">
        <v>30275.862068965114</v>
      </c>
      <c r="U7912" s="384">
        <v>-1388864.644059245</v>
      </c>
      <c r="V7912" s="367">
        <v>3950.9999999999477</v>
      </c>
      <c r="W7912" s="367">
        <v>1463333.3333333428</v>
      </c>
      <c r="X7912" s="384">
        <v>509069.37436285737</v>
      </c>
      <c r="Y7912" s="386">
        <v>3951.0000000000255</v>
      </c>
      <c r="Z7912" s="367"/>
      <c r="AA7912" s="367"/>
      <c r="AB7912" s="367"/>
      <c r="AC7912" s="367"/>
      <c r="AD7912" s="367"/>
      <c r="AE7912" s="367"/>
      <c r="AF7912" s="367"/>
      <c r="AG7912" s="367"/>
      <c r="AH7912" s="367"/>
      <c r="AI7912" s="367"/>
      <c r="AJ7912" s="367"/>
      <c r="AK7912" s="367"/>
      <c r="AL7912" s="367"/>
      <c r="AM7912" s="367"/>
      <c r="AN7912" s="367"/>
      <c r="AO7912" s="367"/>
      <c r="AP7912" s="367"/>
      <c r="AQ7912" s="367"/>
      <c r="AR7912" s="367"/>
      <c r="AS7912" s="367"/>
      <c r="AT7912" s="367"/>
    </row>
    <row r="7913" spans="2:46" ht="13.8">
      <c r="B7913" s="26">
        <v>146.5000000000004</v>
      </c>
      <c r="C7913" s="363">
        <v>3311.9262460710793</v>
      </c>
      <c r="D7913" s="367">
        <v>3955.5000000000109</v>
      </c>
      <c r="E7913" s="367">
        <v>40883.720930232812</v>
      </c>
      <c r="F7913" s="367">
        <v>-2357599.8060357827</v>
      </c>
      <c r="G7913" s="367">
        <v>3955.5000000000246</v>
      </c>
      <c r="H7913" s="367">
        <v>219750</v>
      </c>
      <c r="I7913" s="384">
        <v>-28084820.149129562</v>
      </c>
      <c r="J7913" s="367">
        <v>3955.5</v>
      </c>
      <c r="K7913" s="367">
        <v>53272.727272728116</v>
      </c>
      <c r="L7913" s="384">
        <v>-1228025.3928268948</v>
      </c>
      <c r="M7913" s="367">
        <v>3955.5000000000628</v>
      </c>
      <c r="N7913" s="367">
        <v>879</v>
      </c>
      <c r="O7913" s="384">
        <v>-27099.577744103819</v>
      </c>
      <c r="P7913" s="367">
        <v>57.354750000000003</v>
      </c>
      <c r="Q7913" s="367">
        <v>879</v>
      </c>
      <c r="R7913" s="384">
        <v>-6142.0582478933957</v>
      </c>
      <c r="S7913" s="367">
        <v>55.376999999999995</v>
      </c>
      <c r="T7913" s="367">
        <v>30310.344827585803</v>
      </c>
      <c r="U7913" s="384">
        <v>-1392630.4487428567</v>
      </c>
      <c r="V7913" s="367">
        <v>3955.4999999999472</v>
      </c>
      <c r="W7913" s="367">
        <v>1465000.0000000095</v>
      </c>
      <c r="X7913" s="384">
        <v>509567.96692214924</v>
      </c>
      <c r="Y7913" s="386">
        <v>3955.5000000000255</v>
      </c>
      <c r="Z7913" s="367"/>
      <c r="AA7913" s="367"/>
      <c r="AB7913" s="367"/>
      <c r="AC7913" s="367"/>
      <c r="AD7913" s="367"/>
      <c r="AE7913" s="367"/>
      <c r="AF7913" s="367"/>
      <c r="AG7913" s="367"/>
      <c r="AH7913" s="367"/>
      <c r="AI7913" s="367"/>
      <c r="AJ7913" s="367"/>
      <c r="AK7913" s="367"/>
      <c r="AL7913" s="367"/>
      <c r="AM7913" s="367"/>
      <c r="AN7913" s="367"/>
      <c r="AO7913" s="367"/>
      <c r="AP7913" s="367"/>
      <c r="AQ7913" s="367"/>
      <c r="AR7913" s="367"/>
      <c r="AS7913" s="367"/>
      <c r="AT7913" s="367"/>
    </row>
    <row r="7914" spans="2:46" ht="13.8">
      <c r="B7914" s="26">
        <v>146.66666666666706</v>
      </c>
      <c r="C7914" s="363">
        <v>3315.6805585311431</v>
      </c>
      <c r="D7914" s="367">
        <v>3960.0000000000105</v>
      </c>
      <c r="E7914" s="367">
        <v>40930.232558139789</v>
      </c>
      <c r="F7914" s="367">
        <v>-2363099.8121269289</v>
      </c>
      <c r="G7914" s="367">
        <v>3960.0000000000246</v>
      </c>
      <c r="H7914" s="367">
        <v>220000</v>
      </c>
      <c r="I7914" s="384">
        <v>-28149945.365877327</v>
      </c>
      <c r="J7914" s="367">
        <v>3960</v>
      </c>
      <c r="K7914" s="367">
        <v>53333.33333333418</v>
      </c>
      <c r="L7914" s="384">
        <v>-1231579.4113899409</v>
      </c>
      <c r="M7914" s="367">
        <v>3960.0000000000628</v>
      </c>
      <c r="N7914" s="367">
        <v>880</v>
      </c>
      <c r="O7914" s="384">
        <v>-27165.322993756992</v>
      </c>
      <c r="P7914" s="367">
        <v>57.42</v>
      </c>
      <c r="Q7914" s="367">
        <v>880</v>
      </c>
      <c r="R7914" s="384">
        <v>-6165.5242577386198</v>
      </c>
      <c r="S7914" s="367">
        <v>55.44</v>
      </c>
      <c r="T7914" s="367">
        <v>30344.827586206491</v>
      </c>
      <c r="U7914" s="384">
        <v>-1396401.2226057446</v>
      </c>
      <c r="V7914" s="367">
        <v>3959.9999999999472</v>
      </c>
      <c r="W7914" s="367">
        <v>1466666.6666666763</v>
      </c>
      <c r="X7914" s="384">
        <v>510066.37469621631</v>
      </c>
      <c r="Y7914" s="386">
        <v>3960.0000000000259</v>
      </c>
      <c r="Z7914" s="367"/>
      <c r="AA7914" s="367"/>
      <c r="AB7914" s="367"/>
      <c r="AC7914" s="367"/>
      <c r="AD7914" s="367"/>
      <c r="AE7914" s="367"/>
      <c r="AF7914" s="367"/>
      <c r="AG7914" s="367"/>
      <c r="AH7914" s="367"/>
      <c r="AI7914" s="367"/>
      <c r="AJ7914" s="367"/>
      <c r="AK7914" s="367"/>
      <c r="AL7914" s="367"/>
      <c r="AM7914" s="367"/>
      <c r="AN7914" s="367"/>
      <c r="AO7914" s="367"/>
      <c r="AP7914" s="367"/>
      <c r="AQ7914" s="367"/>
      <c r="AR7914" s="367"/>
      <c r="AS7914" s="367"/>
      <c r="AT7914" s="367"/>
    </row>
    <row r="7915" spans="2:46" ht="13.8">
      <c r="B7915" s="26">
        <v>146.83333333333371</v>
      </c>
      <c r="C7915" s="363">
        <v>3319.4348402600212</v>
      </c>
      <c r="D7915" s="367">
        <v>3964.5000000000105</v>
      </c>
      <c r="E7915" s="367">
        <v>40976.744186046766</v>
      </c>
      <c r="F7915" s="367">
        <v>-2368606.2224624348</v>
      </c>
      <c r="G7915" s="367">
        <v>3964.500000000025</v>
      </c>
      <c r="H7915" s="367">
        <v>220250</v>
      </c>
      <c r="I7915" s="384">
        <v>-28215145.978853695</v>
      </c>
      <c r="J7915" s="367">
        <v>3964.5</v>
      </c>
      <c r="K7915" s="367">
        <v>53393.939393940243</v>
      </c>
      <c r="L7915" s="384">
        <v>-1235138.3321065821</v>
      </c>
      <c r="M7915" s="367">
        <v>3964.5000000000637</v>
      </c>
      <c r="N7915" s="367">
        <v>881</v>
      </c>
      <c r="O7915" s="384">
        <v>-27231.147596230261</v>
      </c>
      <c r="P7915" s="367">
        <v>57.485250000000001</v>
      </c>
      <c r="Q7915" s="367">
        <v>881</v>
      </c>
      <c r="R7915" s="384">
        <v>-6189.0277186242965</v>
      </c>
      <c r="S7915" s="367">
        <v>55.503</v>
      </c>
      <c r="T7915" s="367">
        <v>30379.31034482718</v>
      </c>
      <c r="U7915" s="384">
        <v>-1400176.9656479082</v>
      </c>
      <c r="V7915" s="367">
        <v>3964.4999999999472</v>
      </c>
      <c r="W7915" s="367">
        <v>1468333.333333343</v>
      </c>
      <c r="X7915" s="384">
        <v>510564.59768505866</v>
      </c>
      <c r="Y7915" s="386">
        <v>3964.5000000000259</v>
      </c>
      <c r="Z7915" s="367"/>
      <c r="AA7915" s="367"/>
      <c r="AB7915" s="367"/>
      <c r="AC7915" s="367"/>
      <c r="AD7915" s="367"/>
      <c r="AE7915" s="367"/>
      <c r="AF7915" s="367"/>
      <c r="AG7915" s="367"/>
      <c r="AH7915" s="367"/>
      <c r="AI7915" s="367"/>
      <c r="AJ7915" s="367"/>
      <c r="AK7915" s="367"/>
      <c r="AL7915" s="367"/>
      <c r="AM7915" s="367"/>
      <c r="AN7915" s="367"/>
      <c r="AO7915" s="367"/>
      <c r="AP7915" s="367"/>
      <c r="AQ7915" s="367"/>
      <c r="AR7915" s="367"/>
      <c r="AS7915" s="367"/>
      <c r="AT7915" s="367"/>
    </row>
    <row r="7916" spans="2:46" ht="13.8">
      <c r="B7916" s="26">
        <v>147.00000000000037</v>
      </c>
      <c r="C7916" s="363">
        <v>3323.1890912577123</v>
      </c>
      <c r="D7916" s="367">
        <v>3969.00000000001</v>
      </c>
      <c r="E7916" s="367">
        <v>41023.255813953743</v>
      </c>
      <c r="F7916" s="367">
        <v>-2374119.0370422984</v>
      </c>
      <c r="G7916" s="367">
        <v>3969.000000000025</v>
      </c>
      <c r="H7916" s="367">
        <v>220500</v>
      </c>
      <c r="I7916" s="384">
        <v>-28280421.988058656</v>
      </c>
      <c r="J7916" s="367">
        <v>3969</v>
      </c>
      <c r="K7916" s="367">
        <v>53454.545454546307</v>
      </c>
      <c r="L7916" s="384">
        <v>-1238702.1549768168</v>
      </c>
      <c r="M7916" s="367">
        <v>3969.0000000000637</v>
      </c>
      <c r="N7916" s="367">
        <v>882</v>
      </c>
      <c r="O7916" s="384">
        <v>-27297.051551523629</v>
      </c>
      <c r="P7916" s="367">
        <v>57.5505</v>
      </c>
      <c r="Q7916" s="367">
        <v>882</v>
      </c>
      <c r="R7916" s="384">
        <v>-6212.568630550426</v>
      </c>
      <c r="S7916" s="367">
        <v>55.565999999999995</v>
      </c>
      <c r="T7916" s="367">
        <v>30413.793103447868</v>
      </c>
      <c r="U7916" s="384">
        <v>-1403957.6778693479</v>
      </c>
      <c r="V7916" s="367">
        <v>3968.9999999999468</v>
      </c>
      <c r="W7916" s="367">
        <v>1470000.0000000098</v>
      </c>
      <c r="X7916" s="384">
        <v>511062.63588867616</v>
      </c>
      <c r="Y7916" s="386">
        <v>3969.0000000000259</v>
      </c>
      <c r="Z7916" s="367"/>
      <c r="AA7916" s="367"/>
      <c r="AB7916" s="367"/>
      <c r="AC7916" s="367"/>
      <c r="AD7916" s="367"/>
      <c r="AE7916" s="367"/>
      <c r="AF7916" s="367"/>
      <c r="AG7916" s="367"/>
      <c r="AH7916" s="367"/>
      <c r="AI7916" s="367"/>
      <c r="AJ7916" s="367"/>
      <c r="AK7916" s="367"/>
      <c r="AL7916" s="367"/>
      <c r="AM7916" s="367"/>
      <c r="AN7916" s="367"/>
      <c r="AO7916" s="367"/>
      <c r="AP7916" s="367"/>
      <c r="AQ7916" s="367"/>
      <c r="AR7916" s="367"/>
      <c r="AS7916" s="367"/>
      <c r="AT7916" s="367"/>
    </row>
    <row r="7917" spans="2:46" ht="13.8">
      <c r="B7917" s="26">
        <v>147.16666666666703</v>
      </c>
      <c r="C7917" s="363">
        <v>3326.9433115242173</v>
      </c>
      <c r="D7917" s="367">
        <v>3973.50000000001</v>
      </c>
      <c r="E7917" s="367">
        <v>41069.76744186072</v>
      </c>
      <c r="F7917" s="367">
        <v>-2379638.2558665206</v>
      </c>
      <c r="G7917" s="367">
        <v>3973.500000000025</v>
      </c>
      <c r="H7917" s="367">
        <v>220750</v>
      </c>
      <c r="I7917" s="384">
        <v>-28345773.393492211</v>
      </c>
      <c r="J7917" s="367">
        <v>3973.5</v>
      </c>
      <c r="K7917" s="367">
        <v>53515.151515152371</v>
      </c>
      <c r="L7917" s="384">
        <v>-1242270.8800006465</v>
      </c>
      <c r="M7917" s="367">
        <v>3973.5000000000641</v>
      </c>
      <c r="N7917" s="367">
        <v>883</v>
      </c>
      <c r="O7917" s="384">
        <v>-27363.034859637104</v>
      </c>
      <c r="P7917" s="367">
        <v>57.615750000000006</v>
      </c>
      <c r="Q7917" s="367">
        <v>883</v>
      </c>
      <c r="R7917" s="384">
        <v>-6236.1469935170117</v>
      </c>
      <c r="S7917" s="367">
        <v>55.628999999999998</v>
      </c>
      <c r="T7917" s="367">
        <v>30448.275862068556</v>
      </c>
      <c r="U7917" s="384">
        <v>-1407743.3592700635</v>
      </c>
      <c r="V7917" s="367">
        <v>3973.4999999999468</v>
      </c>
      <c r="W7917" s="367">
        <v>1471666.6666666765</v>
      </c>
      <c r="X7917" s="384">
        <v>511560.48930706905</v>
      </c>
      <c r="Y7917" s="386">
        <v>3973.5000000000264</v>
      </c>
      <c r="Z7917" s="367"/>
      <c r="AA7917" s="367"/>
      <c r="AB7917" s="367"/>
      <c r="AC7917" s="367"/>
      <c r="AD7917" s="367"/>
      <c r="AE7917" s="367"/>
      <c r="AF7917" s="367"/>
      <c r="AG7917" s="367"/>
      <c r="AH7917" s="367"/>
      <c r="AI7917" s="367"/>
      <c r="AJ7917" s="367"/>
      <c r="AK7917" s="367"/>
      <c r="AL7917" s="367"/>
      <c r="AM7917" s="367"/>
      <c r="AN7917" s="367"/>
      <c r="AO7917" s="367"/>
      <c r="AP7917" s="367"/>
      <c r="AQ7917" s="367"/>
      <c r="AR7917" s="367"/>
      <c r="AS7917" s="367"/>
      <c r="AT7917" s="367"/>
    </row>
    <row r="7918" spans="2:46" ht="13.8">
      <c r="B7918" s="26">
        <v>147.33333333333368</v>
      </c>
      <c r="C7918" s="363">
        <v>3330.6975010595352</v>
      </c>
      <c r="D7918" s="367">
        <v>3978.0000000000095</v>
      </c>
      <c r="E7918" s="367">
        <v>41116.279069767697</v>
      </c>
      <c r="F7918" s="367">
        <v>-2385163.8789351005</v>
      </c>
      <c r="G7918" s="367">
        <v>3978.000000000025</v>
      </c>
      <c r="H7918" s="367">
        <v>221000</v>
      </c>
      <c r="I7918" s="384">
        <v>-28411200.195154365</v>
      </c>
      <c r="J7918" s="367">
        <v>3978</v>
      </c>
      <c r="K7918" s="367">
        <v>53575.757575758435</v>
      </c>
      <c r="L7918" s="384">
        <v>-1245844.5071780696</v>
      </c>
      <c r="M7918" s="367">
        <v>3978.0000000000641</v>
      </c>
      <c r="N7918" s="367">
        <v>884</v>
      </c>
      <c r="O7918" s="384">
        <v>-27429.09752057066</v>
      </c>
      <c r="P7918" s="367">
        <v>57.680999999999997</v>
      </c>
      <c r="Q7918" s="367">
        <v>884</v>
      </c>
      <c r="R7918" s="384">
        <v>-6259.7628075240527</v>
      </c>
      <c r="S7918" s="367">
        <v>55.692</v>
      </c>
      <c r="T7918" s="367">
        <v>30482.758620689245</v>
      </c>
      <c r="U7918" s="384">
        <v>-1411534.009850055</v>
      </c>
      <c r="V7918" s="367">
        <v>3977.9999999999468</v>
      </c>
      <c r="W7918" s="367">
        <v>1473333.3333333433</v>
      </c>
      <c r="X7918" s="384">
        <v>512058.1579402372</v>
      </c>
      <c r="Y7918" s="386">
        <v>3978.0000000000264</v>
      </c>
      <c r="Z7918" s="367"/>
      <c r="AA7918" s="367"/>
      <c r="AB7918" s="367"/>
      <c r="AC7918" s="367"/>
      <c r="AD7918" s="367"/>
      <c r="AE7918" s="367"/>
      <c r="AF7918" s="367"/>
      <c r="AG7918" s="367"/>
      <c r="AH7918" s="367"/>
      <c r="AI7918" s="367"/>
      <c r="AJ7918" s="367"/>
      <c r="AK7918" s="367"/>
      <c r="AL7918" s="367"/>
      <c r="AM7918" s="367"/>
      <c r="AN7918" s="367"/>
      <c r="AO7918" s="367"/>
      <c r="AP7918" s="367"/>
      <c r="AQ7918" s="367"/>
      <c r="AR7918" s="367"/>
      <c r="AS7918" s="367"/>
      <c r="AT7918" s="367"/>
    </row>
    <row r="7919" spans="2:46" ht="13.8">
      <c r="B7919" s="26">
        <v>147.50000000000034</v>
      </c>
      <c r="C7919" s="363">
        <v>3334.4516598636674</v>
      </c>
      <c r="D7919" s="367">
        <v>3982.5000000000095</v>
      </c>
      <c r="E7919" s="367">
        <v>41162.790697674674</v>
      </c>
      <c r="F7919" s="367">
        <v>-2390695.9062480396</v>
      </c>
      <c r="G7919" s="367">
        <v>3982.500000000025</v>
      </c>
      <c r="H7919" s="367">
        <v>221250</v>
      </c>
      <c r="I7919" s="384">
        <v>-28476702.39304512</v>
      </c>
      <c r="J7919" s="367">
        <v>3982.5</v>
      </c>
      <c r="K7919" s="367">
        <v>53636.363636364498</v>
      </c>
      <c r="L7919" s="384">
        <v>-1249423.0365090871</v>
      </c>
      <c r="M7919" s="367">
        <v>3982.5000000000646</v>
      </c>
      <c r="N7919" s="367">
        <v>885</v>
      </c>
      <c r="O7919" s="384">
        <v>-27495.239534324326</v>
      </c>
      <c r="P7919" s="367">
        <v>57.746250000000003</v>
      </c>
      <c r="Q7919" s="367">
        <v>885</v>
      </c>
      <c r="R7919" s="384">
        <v>-6283.4160725715465</v>
      </c>
      <c r="S7919" s="367">
        <v>55.755000000000003</v>
      </c>
      <c r="T7919" s="367">
        <v>30517.241379309933</v>
      </c>
      <c r="U7919" s="384">
        <v>-1415329.6296093215</v>
      </c>
      <c r="V7919" s="367">
        <v>3982.4999999999459</v>
      </c>
      <c r="W7919" s="367">
        <v>1475000.00000001</v>
      </c>
      <c r="X7919" s="384">
        <v>512555.64178818063</v>
      </c>
      <c r="Y7919" s="386">
        <v>3982.5000000000268</v>
      </c>
      <c r="Z7919" s="367"/>
      <c r="AA7919" s="367"/>
      <c r="AB7919" s="367"/>
      <c r="AC7919" s="367"/>
      <c r="AD7919" s="367"/>
      <c r="AE7919" s="367"/>
      <c r="AF7919" s="367"/>
      <c r="AG7919" s="367"/>
      <c r="AH7919" s="367"/>
      <c r="AI7919" s="367"/>
      <c r="AJ7919" s="367"/>
      <c r="AK7919" s="367"/>
      <c r="AL7919" s="367"/>
      <c r="AM7919" s="367"/>
      <c r="AN7919" s="367"/>
      <c r="AO7919" s="367"/>
      <c r="AP7919" s="367"/>
      <c r="AQ7919" s="367"/>
      <c r="AR7919" s="367"/>
      <c r="AS7919" s="367"/>
      <c r="AT7919" s="367"/>
    </row>
    <row r="7920" spans="2:46" ht="13.8">
      <c r="B7920" s="26">
        <v>147.666666666667</v>
      </c>
      <c r="C7920" s="363">
        <v>3338.205787936613</v>
      </c>
      <c r="D7920" s="367">
        <v>3987.0000000000091</v>
      </c>
      <c r="E7920" s="367">
        <v>41209.302325581652</v>
      </c>
      <c r="F7920" s="367">
        <v>-2396234.3378053373</v>
      </c>
      <c r="G7920" s="367">
        <v>3987.000000000025</v>
      </c>
      <c r="H7920" s="367">
        <v>221500</v>
      </c>
      <c r="I7920" s="384">
        <v>-28542279.987164468</v>
      </c>
      <c r="J7920" s="367">
        <v>3987</v>
      </c>
      <c r="K7920" s="367">
        <v>53696.969696970562</v>
      </c>
      <c r="L7920" s="384">
        <v>-1253006.4679936983</v>
      </c>
      <c r="M7920" s="367">
        <v>3987.0000000000646</v>
      </c>
      <c r="N7920" s="367">
        <v>886</v>
      </c>
      <c r="O7920" s="384">
        <v>-27561.460900898084</v>
      </c>
      <c r="P7920" s="367">
        <v>57.811500000000002</v>
      </c>
      <c r="Q7920" s="367">
        <v>886</v>
      </c>
      <c r="R7920" s="384">
        <v>-6307.1067886594919</v>
      </c>
      <c r="S7920" s="367">
        <v>55.817999999999998</v>
      </c>
      <c r="T7920" s="367">
        <v>30551.724137930622</v>
      </c>
      <c r="U7920" s="384">
        <v>-1419130.2185478646</v>
      </c>
      <c r="V7920" s="367">
        <v>3986.9999999999459</v>
      </c>
      <c r="W7920" s="367">
        <v>1476666.6666666768</v>
      </c>
      <c r="X7920" s="384">
        <v>513052.94085089926</v>
      </c>
      <c r="Y7920" s="386">
        <v>3987.0000000000268</v>
      </c>
      <c r="Z7920" s="367"/>
      <c r="AA7920" s="367"/>
      <c r="AB7920" s="367"/>
      <c r="AC7920" s="367"/>
      <c r="AD7920" s="367"/>
      <c r="AE7920" s="367"/>
      <c r="AF7920" s="367"/>
      <c r="AG7920" s="367"/>
      <c r="AH7920" s="367"/>
      <c r="AI7920" s="367"/>
      <c r="AJ7920" s="367"/>
      <c r="AK7920" s="367"/>
      <c r="AL7920" s="367"/>
      <c r="AM7920" s="367"/>
      <c r="AN7920" s="367"/>
      <c r="AO7920" s="367"/>
      <c r="AP7920" s="367"/>
      <c r="AQ7920" s="367"/>
      <c r="AR7920" s="367"/>
      <c r="AS7920" s="367"/>
      <c r="AT7920" s="367"/>
    </row>
    <row r="7921" spans="2:46" ht="13.8">
      <c r="B7921" s="26">
        <v>147.83333333333366</v>
      </c>
      <c r="C7921" s="363">
        <v>3341.9598852783715</v>
      </c>
      <c r="D7921" s="367">
        <v>3991.5000000000086</v>
      </c>
      <c r="E7921" s="367">
        <v>41255.813953488629</v>
      </c>
      <c r="F7921" s="367">
        <v>-2401779.1736069932</v>
      </c>
      <c r="G7921" s="367">
        <v>3991.500000000025</v>
      </c>
      <c r="H7921" s="367">
        <v>221750</v>
      </c>
      <c r="I7921" s="384">
        <v>-28607932.977512412</v>
      </c>
      <c r="J7921" s="367">
        <v>3991.5</v>
      </c>
      <c r="K7921" s="367">
        <v>53757.575757576626</v>
      </c>
      <c r="L7921" s="384">
        <v>-1256594.8016319047</v>
      </c>
      <c r="M7921" s="367">
        <v>3991.500000000065</v>
      </c>
      <c r="N7921" s="367">
        <v>887</v>
      </c>
      <c r="O7921" s="384">
        <v>-27627.761620291945</v>
      </c>
      <c r="P7921" s="367">
        <v>57.876750000000001</v>
      </c>
      <c r="Q7921" s="367">
        <v>887</v>
      </c>
      <c r="R7921" s="384">
        <v>-6330.8349557878946</v>
      </c>
      <c r="S7921" s="367">
        <v>55.881</v>
      </c>
      <c r="T7921" s="367">
        <v>30586.20689655131</v>
      </c>
      <c r="U7921" s="384">
        <v>-1422935.7766656838</v>
      </c>
      <c r="V7921" s="367">
        <v>3991.4999999999459</v>
      </c>
      <c r="W7921" s="367">
        <v>1478333.3333333435</v>
      </c>
      <c r="X7921" s="384">
        <v>513550.05512839323</v>
      </c>
      <c r="Y7921" s="386">
        <v>3991.5000000000268</v>
      </c>
      <c r="Z7921" s="367"/>
      <c r="AA7921" s="367"/>
      <c r="AB7921" s="367"/>
      <c r="AC7921" s="367"/>
      <c r="AD7921" s="367"/>
      <c r="AE7921" s="367"/>
      <c r="AF7921" s="367"/>
      <c r="AG7921" s="367"/>
      <c r="AH7921" s="367"/>
      <c r="AI7921" s="367"/>
      <c r="AJ7921" s="367"/>
      <c r="AK7921" s="367"/>
      <c r="AL7921" s="367"/>
      <c r="AM7921" s="367"/>
      <c r="AN7921" s="367"/>
      <c r="AO7921" s="367"/>
      <c r="AP7921" s="367"/>
      <c r="AQ7921" s="367"/>
      <c r="AR7921" s="367"/>
      <c r="AS7921" s="367"/>
      <c r="AT7921" s="367"/>
    </row>
    <row r="7922" spans="2:46" ht="13.8">
      <c r="B7922" s="26">
        <v>148.00000000000031</v>
      </c>
      <c r="C7922" s="363">
        <v>3345.7139518889444</v>
      </c>
      <c r="D7922" s="367">
        <v>3996.0000000000086</v>
      </c>
      <c r="E7922" s="367">
        <v>41302.325581395606</v>
      </c>
      <c r="F7922" s="367">
        <v>-2407330.4136530077</v>
      </c>
      <c r="G7922" s="367">
        <v>3996.000000000025</v>
      </c>
      <c r="H7922" s="367">
        <v>222000</v>
      </c>
      <c r="I7922" s="384">
        <v>-28673661.36408896</v>
      </c>
      <c r="J7922" s="367">
        <v>3996</v>
      </c>
      <c r="K7922" s="367">
        <v>53818.181818182689</v>
      </c>
      <c r="L7922" s="384">
        <v>-1260188.0374237045</v>
      </c>
      <c r="M7922" s="367">
        <v>3996.000000000065</v>
      </c>
      <c r="N7922" s="367">
        <v>888</v>
      </c>
      <c r="O7922" s="384">
        <v>-27694.141692505895</v>
      </c>
      <c r="P7922" s="367">
        <v>57.942</v>
      </c>
      <c r="Q7922" s="367">
        <v>888</v>
      </c>
      <c r="R7922" s="384">
        <v>-6354.6005739567518</v>
      </c>
      <c r="S7922" s="367">
        <v>55.944000000000003</v>
      </c>
      <c r="T7922" s="367">
        <v>30620.689655171998</v>
      </c>
      <c r="U7922" s="384">
        <v>-1426746.3039627781</v>
      </c>
      <c r="V7922" s="367">
        <v>3995.9999999999454</v>
      </c>
      <c r="W7922" s="367">
        <v>1480000.0000000102</v>
      </c>
      <c r="X7922" s="384">
        <v>514046.98462066246</v>
      </c>
      <c r="Y7922" s="386">
        <v>3996.0000000000277</v>
      </c>
      <c r="Z7922" s="367"/>
      <c r="AA7922" s="367"/>
      <c r="AB7922" s="367"/>
      <c r="AC7922" s="367"/>
      <c r="AD7922" s="367"/>
      <c r="AE7922" s="367"/>
      <c r="AF7922" s="367"/>
      <c r="AG7922" s="367"/>
      <c r="AH7922" s="367"/>
      <c r="AI7922" s="367"/>
      <c r="AJ7922" s="367"/>
      <c r="AK7922" s="367"/>
      <c r="AL7922" s="367"/>
      <c r="AM7922" s="367"/>
      <c r="AN7922" s="367"/>
      <c r="AO7922" s="367"/>
      <c r="AP7922" s="367"/>
      <c r="AQ7922" s="367"/>
      <c r="AR7922" s="367"/>
      <c r="AS7922" s="367"/>
      <c r="AT7922" s="367"/>
    </row>
    <row r="7923" spans="2:46" ht="13.8">
      <c r="B7923" s="26">
        <v>148.16666666666697</v>
      </c>
      <c r="C7923" s="363">
        <v>3349.4679877683302</v>
      </c>
      <c r="D7923" s="367">
        <v>4000.5000000000082</v>
      </c>
      <c r="E7923" s="367">
        <v>41348.837209302583</v>
      </c>
      <c r="F7923" s="367">
        <v>-2412888.0579433804</v>
      </c>
      <c r="G7923" s="367">
        <v>4000.500000000025</v>
      </c>
      <c r="H7923" s="367">
        <v>222250</v>
      </c>
      <c r="I7923" s="384">
        <v>-28739465.146894097</v>
      </c>
      <c r="J7923" s="367">
        <v>4000.5</v>
      </c>
      <c r="K7923" s="367">
        <v>53878.787878788753</v>
      </c>
      <c r="L7923" s="384">
        <v>-1263786.1753690985</v>
      </c>
      <c r="M7923" s="367">
        <v>4000.500000000065</v>
      </c>
      <c r="N7923" s="367">
        <v>889</v>
      </c>
      <c r="O7923" s="384">
        <v>-27760.601117539958</v>
      </c>
      <c r="P7923" s="367">
        <v>58.007250000000006</v>
      </c>
      <c r="Q7923" s="367">
        <v>889</v>
      </c>
      <c r="R7923" s="384">
        <v>-6378.4036431660634</v>
      </c>
      <c r="S7923" s="367">
        <v>56.007000000000005</v>
      </c>
      <c r="T7923" s="367">
        <v>30655.172413792687</v>
      </c>
      <c r="U7923" s="384">
        <v>-1430561.8004391489</v>
      </c>
      <c r="V7923" s="367">
        <v>4000.4999999999454</v>
      </c>
      <c r="W7923" s="367">
        <v>1481666.666666677</v>
      </c>
      <c r="X7923" s="384">
        <v>514543.72932770691</v>
      </c>
      <c r="Y7923" s="386">
        <v>4000.5000000000277</v>
      </c>
      <c r="Z7923" s="367"/>
      <c r="AA7923" s="367"/>
      <c r="AB7923" s="367"/>
      <c r="AC7923" s="367"/>
      <c r="AD7923" s="367"/>
      <c r="AE7923" s="367"/>
      <c r="AF7923" s="367"/>
      <c r="AG7923" s="367"/>
      <c r="AH7923" s="367"/>
      <c r="AI7923" s="367"/>
      <c r="AJ7923" s="367"/>
      <c r="AK7923" s="367"/>
      <c r="AL7923" s="367"/>
      <c r="AM7923" s="367"/>
      <c r="AN7923" s="367"/>
      <c r="AO7923" s="367"/>
      <c r="AP7923" s="367"/>
      <c r="AQ7923" s="367"/>
      <c r="AR7923" s="367"/>
      <c r="AS7923" s="367"/>
      <c r="AT7923" s="367"/>
    </row>
    <row r="7924" spans="2:46" ht="13.8">
      <c r="B7924" s="26">
        <v>148.33333333333363</v>
      </c>
      <c r="C7924" s="363">
        <v>3353.2219929165299</v>
      </c>
      <c r="D7924" s="367">
        <v>4005.0000000000082</v>
      </c>
      <c r="E7924" s="367">
        <v>41395.34883720956</v>
      </c>
      <c r="F7924" s="367">
        <v>-2418452.1064781118</v>
      </c>
      <c r="G7924" s="367">
        <v>4005.000000000025</v>
      </c>
      <c r="H7924" s="367">
        <v>222500</v>
      </c>
      <c r="I7924" s="384">
        <v>-28805344.325927831</v>
      </c>
      <c r="J7924" s="367">
        <v>4005</v>
      </c>
      <c r="K7924" s="367">
        <v>53939.393939394817</v>
      </c>
      <c r="L7924" s="384">
        <v>-1267389.215468087</v>
      </c>
      <c r="M7924" s="367">
        <v>4005.0000000000655</v>
      </c>
      <c r="N7924" s="367">
        <v>890</v>
      </c>
      <c r="O7924" s="384">
        <v>-27827.139895394099</v>
      </c>
      <c r="P7924" s="367">
        <v>58.072499999999998</v>
      </c>
      <c r="Q7924" s="367">
        <v>890</v>
      </c>
      <c r="R7924" s="384">
        <v>-6402.2441634158249</v>
      </c>
      <c r="S7924" s="367">
        <v>56.07</v>
      </c>
      <c r="T7924" s="367">
        <v>30689.655172413375</v>
      </c>
      <c r="U7924" s="384">
        <v>-1434382.2660947957</v>
      </c>
      <c r="V7924" s="367">
        <v>4004.9999999999454</v>
      </c>
      <c r="W7924" s="367">
        <v>1483333.3333333437</v>
      </c>
      <c r="X7924" s="384">
        <v>515040.28924952669</v>
      </c>
      <c r="Y7924" s="386">
        <v>4005.0000000000282</v>
      </c>
      <c r="Z7924" s="367"/>
      <c r="AA7924" s="367"/>
      <c r="AB7924" s="367"/>
      <c r="AC7924" s="367"/>
      <c r="AD7924" s="367"/>
      <c r="AE7924" s="367"/>
      <c r="AF7924" s="367"/>
      <c r="AG7924" s="367"/>
      <c r="AH7924" s="367"/>
      <c r="AI7924" s="367"/>
      <c r="AJ7924" s="367"/>
      <c r="AK7924" s="367"/>
      <c r="AL7924" s="367"/>
      <c r="AM7924" s="367"/>
      <c r="AN7924" s="367"/>
      <c r="AO7924" s="367"/>
      <c r="AP7924" s="367"/>
      <c r="AQ7924" s="367"/>
      <c r="AR7924" s="367"/>
      <c r="AS7924" s="367"/>
      <c r="AT7924" s="367"/>
    </row>
    <row r="7925" spans="2:46" ht="13.8">
      <c r="B7925" s="26">
        <v>148.50000000000028</v>
      </c>
      <c r="C7925" s="363">
        <v>3356.9759673335429</v>
      </c>
      <c r="D7925" s="367">
        <v>4009.5000000000077</v>
      </c>
      <c r="E7925" s="367">
        <v>41441.860465116537</v>
      </c>
      <c r="F7925" s="367">
        <v>-2424022.5592572014</v>
      </c>
      <c r="G7925" s="367">
        <v>4009.500000000025</v>
      </c>
      <c r="H7925" s="367">
        <v>222750</v>
      </c>
      <c r="I7925" s="384">
        <v>-28871298.901190165</v>
      </c>
      <c r="J7925" s="367">
        <v>4009.5</v>
      </c>
      <c r="K7925" s="367">
        <v>54000.00000000088</v>
      </c>
      <c r="L7925" s="384">
        <v>-1270997.1577206696</v>
      </c>
      <c r="M7925" s="367">
        <v>4009.5000000000655</v>
      </c>
      <c r="N7925" s="367">
        <v>891</v>
      </c>
      <c r="O7925" s="384">
        <v>-27893.758026068354</v>
      </c>
      <c r="P7925" s="367">
        <v>58.137750000000004</v>
      </c>
      <c r="Q7925" s="367">
        <v>891</v>
      </c>
      <c r="R7925" s="384">
        <v>-6426.1221347060418</v>
      </c>
      <c r="S7925" s="367">
        <v>56.132999999999996</v>
      </c>
      <c r="T7925" s="367">
        <v>30724.137931034064</v>
      </c>
      <c r="U7925" s="384">
        <v>-1438207.7009297179</v>
      </c>
      <c r="V7925" s="367">
        <v>4009.499999999945</v>
      </c>
      <c r="W7925" s="367">
        <v>1485000.0000000105</v>
      </c>
      <c r="X7925" s="384">
        <v>515536.66438612167</v>
      </c>
      <c r="Y7925" s="386">
        <v>4009.5000000000282</v>
      </c>
      <c r="Z7925" s="367"/>
      <c r="AA7925" s="367"/>
      <c r="AB7925" s="367"/>
      <c r="AC7925" s="367"/>
      <c r="AD7925" s="367"/>
      <c r="AE7925" s="367"/>
      <c r="AF7925" s="367"/>
      <c r="AG7925" s="367"/>
      <c r="AH7925" s="367"/>
      <c r="AI7925" s="367"/>
      <c r="AJ7925" s="367"/>
      <c r="AK7925" s="367"/>
      <c r="AL7925" s="367"/>
      <c r="AM7925" s="367"/>
      <c r="AN7925" s="367"/>
      <c r="AO7925" s="367"/>
      <c r="AP7925" s="367"/>
      <c r="AQ7925" s="367"/>
      <c r="AR7925" s="367"/>
      <c r="AS7925" s="367"/>
      <c r="AT7925" s="367"/>
    </row>
    <row r="7926" spans="2:46" ht="13.8">
      <c r="B7926" s="26">
        <v>148.66666666666694</v>
      </c>
      <c r="C7926" s="363">
        <v>3360.7299110193699</v>
      </c>
      <c r="D7926" s="367">
        <v>4014.0000000000077</v>
      </c>
      <c r="E7926" s="367">
        <v>41488.372093023514</v>
      </c>
      <c r="F7926" s="367">
        <v>-2429599.4162806496</v>
      </c>
      <c r="G7926" s="367">
        <v>4014.000000000025</v>
      </c>
      <c r="H7926" s="367">
        <v>223000</v>
      </c>
      <c r="I7926" s="384">
        <v>-28937328.872681096</v>
      </c>
      <c r="J7926" s="367">
        <v>4014</v>
      </c>
      <c r="K7926" s="367">
        <v>54060.606060606944</v>
      </c>
      <c r="L7926" s="384">
        <v>-1274610.0021268469</v>
      </c>
      <c r="M7926" s="367">
        <v>4014.0000000000659</v>
      </c>
      <c r="N7926" s="367">
        <v>892</v>
      </c>
      <c r="O7926" s="384">
        <v>-27960.455509562689</v>
      </c>
      <c r="P7926" s="367">
        <v>58.202999999999996</v>
      </c>
      <c r="Q7926" s="367">
        <v>892</v>
      </c>
      <c r="R7926" s="384">
        <v>-6450.037557036715</v>
      </c>
      <c r="S7926" s="367">
        <v>56.195999999999998</v>
      </c>
      <c r="T7926" s="367">
        <v>30758.620689654752</v>
      </c>
      <c r="U7926" s="384">
        <v>-1442038.1049439162</v>
      </c>
      <c r="V7926" s="367">
        <v>4013.999999999945</v>
      </c>
      <c r="W7926" s="367">
        <v>1486666.6666666772</v>
      </c>
      <c r="X7926" s="384">
        <v>516032.85473749199</v>
      </c>
      <c r="Y7926" s="386">
        <v>4014.0000000000286</v>
      </c>
      <c r="Z7926" s="367"/>
      <c r="AA7926" s="367"/>
      <c r="AB7926" s="367"/>
      <c r="AC7926" s="367"/>
      <c r="AD7926" s="367"/>
      <c r="AE7926" s="367"/>
      <c r="AF7926" s="367"/>
      <c r="AG7926" s="367"/>
      <c r="AH7926" s="367"/>
      <c r="AI7926" s="367"/>
      <c r="AJ7926" s="367"/>
      <c r="AK7926" s="367"/>
      <c r="AL7926" s="367"/>
      <c r="AM7926" s="367"/>
      <c r="AN7926" s="367"/>
      <c r="AO7926" s="367"/>
      <c r="AP7926" s="367"/>
      <c r="AQ7926" s="367"/>
      <c r="AR7926" s="367"/>
      <c r="AS7926" s="367"/>
      <c r="AT7926" s="367"/>
    </row>
    <row r="7927" spans="2:46" ht="13.8">
      <c r="B7927" s="26">
        <v>148.8333333333336</v>
      </c>
      <c r="C7927" s="363">
        <v>3364.4838239740097</v>
      </c>
      <c r="D7927" s="367">
        <v>4018.5000000000073</v>
      </c>
      <c r="E7927" s="367">
        <v>41534.883720930491</v>
      </c>
      <c r="F7927" s="367">
        <v>-2435182.6775484565</v>
      </c>
      <c r="G7927" s="367">
        <v>4018.500000000025</v>
      </c>
      <c r="H7927" s="367">
        <v>223250</v>
      </c>
      <c r="I7927" s="384">
        <v>-29003434.24040062</v>
      </c>
      <c r="J7927" s="367">
        <v>4018.4999999999995</v>
      </c>
      <c r="K7927" s="367">
        <v>54121.212121213008</v>
      </c>
      <c r="L7927" s="384">
        <v>-1278227.7486866177</v>
      </c>
      <c r="M7927" s="367">
        <v>4018.5000000000659</v>
      </c>
      <c r="N7927" s="367">
        <v>893</v>
      </c>
      <c r="O7927" s="384">
        <v>-28027.232345877143</v>
      </c>
      <c r="P7927" s="367">
        <v>58.268250000000002</v>
      </c>
      <c r="Q7927" s="367">
        <v>893</v>
      </c>
      <c r="R7927" s="384">
        <v>-6473.99043040784</v>
      </c>
      <c r="S7927" s="367">
        <v>56.258999999999993</v>
      </c>
      <c r="T7927" s="367">
        <v>30793.10344827544</v>
      </c>
      <c r="U7927" s="384">
        <v>-1445873.4781373905</v>
      </c>
      <c r="V7927" s="367">
        <v>4018.499999999945</v>
      </c>
      <c r="W7927" s="367">
        <v>1488333.333333344</v>
      </c>
      <c r="X7927" s="384">
        <v>516528.86030363757</v>
      </c>
      <c r="Y7927" s="386">
        <v>4018.5000000000286</v>
      </c>
      <c r="Z7927" s="367"/>
      <c r="AA7927" s="367"/>
      <c r="AB7927" s="367"/>
      <c r="AC7927" s="367"/>
      <c r="AD7927" s="367"/>
      <c r="AE7927" s="367"/>
      <c r="AF7927" s="367"/>
      <c r="AG7927" s="367"/>
      <c r="AH7927" s="367"/>
      <c r="AI7927" s="367"/>
      <c r="AJ7927" s="367"/>
      <c r="AK7927" s="367"/>
      <c r="AL7927" s="367"/>
      <c r="AM7927" s="367"/>
      <c r="AN7927" s="367"/>
      <c r="AO7927" s="367"/>
      <c r="AP7927" s="367"/>
      <c r="AQ7927" s="367"/>
      <c r="AR7927" s="367"/>
      <c r="AS7927" s="367"/>
      <c r="AT7927" s="367"/>
    </row>
    <row r="7928" spans="2:46" ht="13.8">
      <c r="B7928" s="26">
        <v>149.00000000000026</v>
      </c>
      <c r="C7928" s="363">
        <v>3368.2377061974639</v>
      </c>
      <c r="D7928" s="367">
        <v>4023.0000000000073</v>
      </c>
      <c r="E7928" s="367">
        <v>41581.395348837468</v>
      </c>
      <c r="F7928" s="367">
        <v>-2440772.343060622</v>
      </c>
      <c r="G7928" s="367">
        <v>4023.000000000025</v>
      </c>
      <c r="H7928" s="367">
        <v>223500</v>
      </c>
      <c r="I7928" s="384">
        <v>-29069615.00434874</v>
      </c>
      <c r="J7928" s="367">
        <v>4022.9999999999995</v>
      </c>
      <c r="K7928" s="367">
        <v>54181.818181819071</v>
      </c>
      <c r="L7928" s="384">
        <v>-1281850.3973999829</v>
      </c>
      <c r="M7928" s="367">
        <v>4023.0000000000664</v>
      </c>
      <c r="N7928" s="367">
        <v>894</v>
      </c>
      <c r="O7928" s="384">
        <v>-28094.088535011688</v>
      </c>
      <c r="P7928" s="367">
        <v>58.333500000000001</v>
      </c>
      <c r="Q7928" s="367">
        <v>894</v>
      </c>
      <c r="R7928" s="384">
        <v>-6497.9807548194212</v>
      </c>
      <c r="S7928" s="367">
        <v>56.321999999999996</v>
      </c>
      <c r="T7928" s="367">
        <v>30827.586206896129</v>
      </c>
      <c r="U7928" s="384">
        <v>-1449713.8205101402</v>
      </c>
      <c r="V7928" s="367">
        <v>4022.9999999999445</v>
      </c>
      <c r="W7928" s="367">
        <v>1490000.0000000107</v>
      </c>
      <c r="X7928" s="384">
        <v>517024.68108455831</v>
      </c>
      <c r="Y7928" s="386">
        <v>4023.0000000000286</v>
      </c>
      <c r="Z7928" s="367"/>
      <c r="AA7928" s="367"/>
      <c r="AB7928" s="367"/>
      <c r="AC7928" s="367"/>
      <c r="AD7928" s="367"/>
      <c r="AE7928" s="367"/>
      <c r="AF7928" s="367"/>
      <c r="AG7928" s="367"/>
      <c r="AH7928" s="367"/>
      <c r="AI7928" s="367"/>
      <c r="AJ7928" s="367"/>
      <c r="AK7928" s="367"/>
      <c r="AL7928" s="367"/>
      <c r="AM7928" s="367"/>
      <c r="AN7928" s="367"/>
      <c r="AO7928" s="367"/>
      <c r="AP7928" s="367"/>
      <c r="AQ7928" s="367"/>
      <c r="AR7928" s="367"/>
      <c r="AS7928" s="367"/>
      <c r="AT7928" s="367"/>
    </row>
    <row r="7929" spans="2:46" ht="13.8">
      <c r="B7929" s="26">
        <v>149.16666666666691</v>
      </c>
      <c r="C7929" s="363">
        <v>3371.9915576897311</v>
      </c>
      <c r="D7929" s="367">
        <v>4027.5000000000064</v>
      </c>
      <c r="E7929" s="367">
        <v>41627.906976744445</v>
      </c>
      <c r="F7929" s="367">
        <v>-2446368.4128171452</v>
      </c>
      <c r="G7929" s="367">
        <v>4027.500000000025</v>
      </c>
      <c r="H7929" s="367">
        <v>223750</v>
      </c>
      <c r="I7929" s="384">
        <v>-29135871.164525464</v>
      </c>
      <c r="J7929" s="367">
        <v>4027.4999999999995</v>
      </c>
      <c r="K7929" s="367">
        <v>54242.424242425135</v>
      </c>
      <c r="L7929" s="384">
        <v>-1285477.9482669421</v>
      </c>
      <c r="M7929" s="367">
        <v>4027.5000000000664</v>
      </c>
      <c r="N7929" s="367">
        <v>895</v>
      </c>
      <c r="O7929" s="384">
        <v>-28161.024076966321</v>
      </c>
      <c r="P7929" s="367">
        <v>58.39875</v>
      </c>
      <c r="Q7929" s="367">
        <v>895</v>
      </c>
      <c r="R7929" s="384">
        <v>-6522.0085302714588</v>
      </c>
      <c r="S7929" s="367">
        <v>56.384999999999998</v>
      </c>
      <c r="T7929" s="367">
        <v>30862.068965516817</v>
      </c>
      <c r="U7929" s="384">
        <v>-1453559.1320621662</v>
      </c>
      <c r="V7929" s="367">
        <v>4027.4999999999445</v>
      </c>
      <c r="W7929" s="367">
        <v>1491666.6666666775</v>
      </c>
      <c r="X7929" s="384">
        <v>517520.31708025449</v>
      </c>
      <c r="Y7929" s="386">
        <v>4027.5000000000291</v>
      </c>
      <c r="Z7929" s="367"/>
      <c r="AA7929" s="367"/>
      <c r="AB7929" s="367"/>
      <c r="AC7929" s="367"/>
      <c r="AD7929" s="367"/>
      <c r="AE7929" s="367"/>
      <c r="AF7929" s="367"/>
      <c r="AG7929" s="367"/>
      <c r="AH7929" s="367"/>
      <c r="AI7929" s="367"/>
      <c r="AJ7929" s="367"/>
      <c r="AK7929" s="367"/>
      <c r="AL7929" s="367"/>
      <c r="AM7929" s="367"/>
      <c r="AN7929" s="367"/>
      <c r="AO7929" s="367"/>
      <c r="AP7929" s="367"/>
      <c r="AQ7929" s="367"/>
      <c r="AR7929" s="367"/>
      <c r="AS7929" s="367"/>
      <c r="AT7929" s="367"/>
    </row>
    <row r="7930" spans="2:46" ht="13.8">
      <c r="B7930" s="26">
        <v>149.33333333333357</v>
      </c>
      <c r="C7930" s="363">
        <v>3375.7453784508116</v>
      </c>
      <c r="D7930" s="367">
        <v>4032.0000000000064</v>
      </c>
      <c r="E7930" s="367">
        <v>41674.418604651422</v>
      </c>
      <c r="F7930" s="367">
        <v>-2451970.8868180276</v>
      </c>
      <c r="G7930" s="367">
        <v>4032.000000000025</v>
      </c>
      <c r="H7930" s="367">
        <v>224000</v>
      </c>
      <c r="I7930" s="384">
        <v>-29202202.720930785</v>
      </c>
      <c r="J7930" s="367">
        <v>4031.9999999999995</v>
      </c>
      <c r="K7930" s="367">
        <v>54303.030303031199</v>
      </c>
      <c r="L7930" s="384">
        <v>-1289110.4012874961</v>
      </c>
      <c r="M7930" s="367">
        <v>4032.0000000000668</v>
      </c>
      <c r="N7930" s="367">
        <v>896</v>
      </c>
      <c r="O7930" s="384">
        <v>-28228.038971741062</v>
      </c>
      <c r="P7930" s="367">
        <v>58.463999999999999</v>
      </c>
      <c r="Q7930" s="367">
        <v>896</v>
      </c>
      <c r="R7930" s="384">
        <v>-6546.073756763948</v>
      </c>
      <c r="S7930" s="367">
        <v>56.448</v>
      </c>
      <c r="T7930" s="367">
        <v>30896.551724137506</v>
      </c>
      <c r="U7930" s="384">
        <v>-1457409.412793468</v>
      </c>
      <c r="V7930" s="367">
        <v>4031.9999999999445</v>
      </c>
      <c r="W7930" s="367">
        <v>1493333.3333333442</v>
      </c>
      <c r="X7930" s="384">
        <v>518015.76829072577</v>
      </c>
      <c r="Y7930" s="386">
        <v>4032.0000000000291</v>
      </c>
      <c r="Z7930" s="367"/>
      <c r="AA7930" s="367"/>
      <c r="AB7930" s="367"/>
      <c r="AC7930" s="367"/>
      <c r="AD7930" s="367"/>
      <c r="AE7930" s="367"/>
      <c r="AF7930" s="367"/>
      <c r="AG7930" s="367"/>
      <c r="AH7930" s="367"/>
      <c r="AI7930" s="367"/>
      <c r="AJ7930" s="367"/>
      <c r="AK7930" s="367"/>
      <c r="AL7930" s="367"/>
      <c r="AM7930" s="367"/>
      <c r="AN7930" s="367"/>
      <c r="AO7930" s="367"/>
      <c r="AP7930" s="367"/>
      <c r="AQ7930" s="367"/>
      <c r="AR7930" s="367"/>
      <c r="AS7930" s="367"/>
      <c r="AT7930" s="367"/>
    </row>
    <row r="7931" spans="2:46" ht="13.8">
      <c r="B7931" s="26">
        <v>149.50000000000023</v>
      </c>
      <c r="C7931" s="363">
        <v>3379.499168480706</v>
      </c>
      <c r="D7931" s="367">
        <v>4036.5000000000059</v>
      </c>
      <c r="E7931" s="367">
        <v>41720.930232558399</v>
      </c>
      <c r="F7931" s="367">
        <v>-2457579.7650632686</v>
      </c>
      <c r="G7931" s="367">
        <v>4036.500000000025</v>
      </c>
      <c r="H7931" s="367">
        <v>224250</v>
      </c>
      <c r="I7931" s="384">
        <v>-29268609.673564699</v>
      </c>
      <c r="J7931" s="367">
        <v>4036.4999999999995</v>
      </c>
      <c r="K7931" s="367">
        <v>54363.636363637263</v>
      </c>
      <c r="L7931" s="384">
        <v>-1292747.7564616438</v>
      </c>
      <c r="M7931" s="367">
        <v>4036.5000000000668</v>
      </c>
      <c r="N7931" s="367">
        <v>897</v>
      </c>
      <c r="O7931" s="384">
        <v>-28295.133219335905</v>
      </c>
      <c r="P7931" s="367">
        <v>58.529250000000005</v>
      </c>
      <c r="Q7931" s="367">
        <v>897</v>
      </c>
      <c r="R7931" s="384">
        <v>-6570.1764342968909</v>
      </c>
      <c r="S7931" s="367">
        <v>56.510999999999996</v>
      </c>
      <c r="T7931" s="367">
        <v>30931.034482758194</v>
      </c>
      <c r="U7931" s="384">
        <v>-1461264.6627040457</v>
      </c>
      <c r="V7931" s="367">
        <v>4036.4999999999441</v>
      </c>
      <c r="W7931" s="367">
        <v>1495000.0000000109</v>
      </c>
      <c r="X7931" s="384">
        <v>518511.03471597243</v>
      </c>
      <c r="Y7931" s="386">
        <v>4036.5000000000296</v>
      </c>
      <c r="Z7931" s="367"/>
      <c r="AA7931" s="367"/>
      <c r="AB7931" s="367"/>
      <c r="AC7931" s="367"/>
      <c r="AD7931" s="367"/>
      <c r="AE7931" s="367"/>
      <c r="AF7931" s="367"/>
      <c r="AG7931" s="367"/>
      <c r="AH7931" s="367"/>
      <c r="AI7931" s="367"/>
      <c r="AJ7931" s="367"/>
      <c r="AK7931" s="367"/>
      <c r="AL7931" s="367"/>
      <c r="AM7931" s="367"/>
      <c r="AN7931" s="367"/>
      <c r="AO7931" s="367"/>
      <c r="AP7931" s="367"/>
      <c r="AQ7931" s="367"/>
      <c r="AR7931" s="367"/>
      <c r="AS7931" s="367"/>
      <c r="AT7931" s="367"/>
    </row>
    <row r="7932" spans="2:46" ht="13.8">
      <c r="B7932" s="26">
        <v>149.66666666666688</v>
      </c>
      <c r="C7932" s="363">
        <v>3383.2529277794142</v>
      </c>
      <c r="D7932" s="367">
        <v>4041.0000000000059</v>
      </c>
      <c r="E7932" s="367">
        <v>41767.441860465377</v>
      </c>
      <c r="F7932" s="367">
        <v>-2463195.0475528683</v>
      </c>
      <c r="G7932" s="367">
        <v>4041.0000000000255</v>
      </c>
      <c r="H7932" s="367">
        <v>224500</v>
      </c>
      <c r="I7932" s="384">
        <v>-29335092.022427209</v>
      </c>
      <c r="J7932" s="367">
        <v>4040.9999999999995</v>
      </c>
      <c r="K7932" s="367">
        <v>54424.242424243326</v>
      </c>
      <c r="L7932" s="384">
        <v>-1296390.0137893858</v>
      </c>
      <c r="M7932" s="367">
        <v>4041.0000000000668</v>
      </c>
      <c r="N7932" s="367">
        <v>898</v>
      </c>
      <c r="O7932" s="384">
        <v>-28362.306819750829</v>
      </c>
      <c r="P7932" s="367">
        <v>58.594499999999996</v>
      </c>
      <c r="Q7932" s="367">
        <v>898</v>
      </c>
      <c r="R7932" s="384">
        <v>-6594.3165628702882</v>
      </c>
      <c r="S7932" s="367">
        <v>56.573999999999998</v>
      </c>
      <c r="T7932" s="367">
        <v>30965.517241378882</v>
      </c>
      <c r="U7932" s="384">
        <v>-1465124.8817938995</v>
      </c>
      <c r="V7932" s="367">
        <v>4040.9999999999441</v>
      </c>
      <c r="W7932" s="367">
        <v>1496666.6666666777</v>
      </c>
      <c r="X7932" s="384">
        <v>519006.11635599437</v>
      </c>
      <c r="Y7932" s="386">
        <v>4041.0000000000296</v>
      </c>
      <c r="Z7932" s="367"/>
      <c r="AA7932" s="367"/>
      <c r="AB7932" s="367"/>
      <c r="AC7932" s="367"/>
      <c r="AD7932" s="367"/>
      <c r="AE7932" s="367"/>
      <c r="AF7932" s="367"/>
      <c r="AG7932" s="367"/>
      <c r="AH7932" s="367"/>
      <c r="AI7932" s="367"/>
      <c r="AJ7932" s="367"/>
      <c r="AK7932" s="367"/>
      <c r="AL7932" s="367"/>
      <c r="AM7932" s="367"/>
      <c r="AN7932" s="367"/>
      <c r="AO7932" s="367"/>
      <c r="AP7932" s="367"/>
      <c r="AQ7932" s="367"/>
      <c r="AR7932" s="367"/>
      <c r="AS7932" s="367"/>
      <c r="AT7932" s="367"/>
    </row>
    <row r="7933" spans="2:46" ht="13.8">
      <c r="B7933" s="26">
        <v>149.83333333333354</v>
      </c>
      <c r="C7933" s="363">
        <v>3387.0066563469354</v>
      </c>
      <c r="D7933" s="367">
        <v>4045.5000000000055</v>
      </c>
      <c r="E7933" s="367">
        <v>41813.953488372354</v>
      </c>
      <c r="F7933" s="367">
        <v>-2468816.7342868256</v>
      </c>
      <c r="G7933" s="367">
        <v>4045.5000000000255</v>
      </c>
      <c r="H7933" s="367">
        <v>224750</v>
      </c>
      <c r="I7933" s="384">
        <v>-29401649.767518323</v>
      </c>
      <c r="J7933" s="367">
        <v>4045.4999999999995</v>
      </c>
      <c r="K7933" s="367">
        <v>54484.84848484939</v>
      </c>
      <c r="L7933" s="384">
        <v>-1300037.1732707224</v>
      </c>
      <c r="M7933" s="367">
        <v>4045.5000000000678</v>
      </c>
      <c r="N7933" s="367">
        <v>899</v>
      </c>
      <c r="O7933" s="384">
        <v>-28429.559772985864</v>
      </c>
      <c r="P7933" s="367">
        <v>58.659750000000003</v>
      </c>
      <c r="Q7933" s="367">
        <v>899</v>
      </c>
      <c r="R7933" s="384">
        <v>-6618.4941424841418</v>
      </c>
      <c r="S7933" s="367">
        <v>56.637</v>
      </c>
      <c r="T7933" s="367">
        <v>30999.999999999571</v>
      </c>
      <c r="U7933" s="384">
        <v>-1468990.0700630287</v>
      </c>
      <c r="V7933" s="367">
        <v>4045.4999999999441</v>
      </c>
      <c r="W7933" s="367">
        <v>1498333.3333333444</v>
      </c>
      <c r="X7933" s="384">
        <v>519501.0132107914</v>
      </c>
      <c r="Y7933" s="386">
        <v>4045.5000000000296</v>
      </c>
      <c r="Z7933" s="367"/>
      <c r="AA7933" s="367"/>
      <c r="AB7933" s="367"/>
      <c r="AC7933" s="367"/>
      <c r="AD7933" s="367"/>
      <c r="AE7933" s="367"/>
      <c r="AF7933" s="367"/>
      <c r="AG7933" s="367"/>
      <c r="AH7933" s="367"/>
      <c r="AI7933" s="367"/>
      <c r="AJ7933" s="367"/>
      <c r="AK7933" s="367"/>
      <c r="AL7933" s="367"/>
      <c r="AM7933" s="367"/>
      <c r="AN7933" s="367"/>
      <c r="AO7933" s="367"/>
      <c r="AP7933" s="367"/>
      <c r="AQ7933" s="367"/>
      <c r="AR7933" s="367"/>
      <c r="AS7933" s="367"/>
      <c r="AT7933" s="367"/>
    </row>
    <row r="7934" spans="2:46" ht="13.8">
      <c r="B7934" s="26">
        <v>150.0000000000002</v>
      </c>
      <c r="C7934" s="363">
        <v>3390.7603541832709</v>
      </c>
      <c r="D7934" s="367">
        <v>4050.0000000000055</v>
      </c>
      <c r="E7934" s="367">
        <v>41860.465116279331</v>
      </c>
      <c r="F7934" s="367">
        <v>-2474444.8252651417</v>
      </c>
      <c r="G7934" s="367">
        <v>4050.0000000000255</v>
      </c>
      <c r="H7934" s="367">
        <v>225000</v>
      </c>
      <c r="I7934" s="384">
        <v>-29468282.908838026</v>
      </c>
      <c r="J7934" s="367">
        <v>4049.9999999999995</v>
      </c>
      <c r="K7934" s="367">
        <v>54545.454545455454</v>
      </c>
      <c r="L7934" s="384">
        <v>-1303689.2349056525</v>
      </c>
      <c r="M7934" s="367">
        <v>4050.0000000000678</v>
      </c>
      <c r="N7934" s="367">
        <v>900</v>
      </c>
      <c r="O7934" s="384">
        <v>-28496.892079040994</v>
      </c>
      <c r="P7934" s="367">
        <v>58.725000000000001</v>
      </c>
      <c r="Q7934" s="367">
        <v>900</v>
      </c>
      <c r="R7934" s="384">
        <v>-6642.709173138448</v>
      </c>
      <c r="S7934" s="367">
        <v>56.7</v>
      </c>
      <c r="T7934" s="367">
        <v>31034.482758620259</v>
      </c>
      <c r="U7934" s="384">
        <v>-1472860.2275114334</v>
      </c>
      <c r="V7934" s="367">
        <v>4049.9999999999436</v>
      </c>
      <c r="W7934" s="367">
        <v>1500000.0000000112</v>
      </c>
      <c r="X7934" s="384">
        <v>519995.72528036393</v>
      </c>
      <c r="Y7934" s="386">
        <v>4050.00000000003</v>
      </c>
      <c r="Z7934" s="367"/>
      <c r="AA7934" s="367"/>
      <c r="AB7934" s="367"/>
      <c r="AC7934" s="367"/>
      <c r="AD7934" s="367"/>
      <c r="AE7934" s="367"/>
      <c r="AF7934" s="367"/>
      <c r="AG7934" s="367"/>
      <c r="AH7934" s="367"/>
      <c r="AI7934" s="367"/>
      <c r="AJ7934" s="367"/>
      <c r="AK7934" s="367"/>
      <c r="AL7934" s="367"/>
      <c r="AM7934" s="367"/>
      <c r="AN7934" s="367"/>
      <c r="AO7934" s="367"/>
      <c r="AP7934" s="367"/>
      <c r="AQ7934" s="367"/>
      <c r="AR7934" s="367"/>
      <c r="AS7934" s="367"/>
      <c r="AT7934" s="367"/>
    </row>
    <row r="7935" spans="2:46" ht="13.8">
      <c r="B7935" s="26">
        <v>150.16666666666686</v>
      </c>
      <c r="C7935" s="363">
        <v>3394.5140212884189</v>
      </c>
      <c r="D7935" s="367">
        <v>4054.500000000005</v>
      </c>
      <c r="E7935" s="367">
        <v>41906.976744186308</v>
      </c>
      <c r="F7935" s="367">
        <v>-2480079.3204878164</v>
      </c>
      <c r="G7935" s="367">
        <v>4054.5000000000255</v>
      </c>
      <c r="H7935" s="367">
        <v>225250</v>
      </c>
      <c r="I7935" s="384">
        <v>-29534991.446386326</v>
      </c>
      <c r="J7935" s="367">
        <v>4054.4999999999995</v>
      </c>
      <c r="K7935" s="367">
        <v>54606.060606061517</v>
      </c>
      <c r="L7935" s="384">
        <v>-1307346.1986941772</v>
      </c>
      <c r="M7935" s="367">
        <v>4054.5000000000682</v>
      </c>
      <c r="N7935" s="367">
        <v>901</v>
      </c>
      <c r="O7935" s="384">
        <v>-28564.30373791622</v>
      </c>
      <c r="P7935" s="367">
        <v>58.79025</v>
      </c>
      <c r="Q7935" s="367">
        <v>901</v>
      </c>
      <c r="R7935" s="384">
        <v>-6666.9616548332069</v>
      </c>
      <c r="S7935" s="367">
        <v>56.762999999999998</v>
      </c>
      <c r="T7935" s="367">
        <v>31068.965517240948</v>
      </c>
      <c r="U7935" s="384">
        <v>-1476735.354139115</v>
      </c>
      <c r="V7935" s="367">
        <v>4054.4999999999436</v>
      </c>
      <c r="W7935" s="367">
        <v>1501666.6666666779</v>
      </c>
      <c r="X7935" s="384">
        <v>520490.25256471167</v>
      </c>
      <c r="Y7935" s="386">
        <v>4054.50000000003</v>
      </c>
      <c r="Z7935" s="367"/>
      <c r="AA7935" s="367"/>
      <c r="AB7935" s="367"/>
      <c r="AC7935" s="367"/>
      <c r="AD7935" s="367"/>
      <c r="AE7935" s="367"/>
      <c r="AF7935" s="367"/>
      <c r="AG7935" s="367"/>
      <c r="AH7935" s="367"/>
      <c r="AI7935" s="367"/>
      <c r="AJ7935" s="367"/>
      <c r="AK7935" s="367"/>
      <c r="AL7935" s="367"/>
      <c r="AM7935" s="367"/>
      <c r="AN7935" s="367"/>
      <c r="AO7935" s="367"/>
      <c r="AP7935" s="367"/>
      <c r="AQ7935" s="367"/>
      <c r="AR7935" s="367"/>
      <c r="AS7935" s="367"/>
      <c r="AT7935" s="367"/>
    </row>
    <row r="7936" spans="2:46" ht="13.8">
      <c r="B7936" s="26">
        <v>150.33333333333351</v>
      </c>
      <c r="C7936" s="363">
        <v>3398.2676576623817</v>
      </c>
      <c r="D7936" s="367">
        <v>4059.000000000005</v>
      </c>
      <c r="E7936" s="367">
        <v>41953.488372093285</v>
      </c>
      <c r="F7936" s="367">
        <v>-2485720.2199548492</v>
      </c>
      <c r="G7936" s="367">
        <v>4059.0000000000255</v>
      </c>
      <c r="H7936" s="367">
        <v>225500</v>
      </c>
      <c r="I7936" s="384">
        <v>-29601775.38016323</v>
      </c>
      <c r="J7936" s="367">
        <v>4058.9999999999995</v>
      </c>
      <c r="K7936" s="367">
        <v>54666.666666667581</v>
      </c>
      <c r="L7936" s="384">
        <v>-1311008.0646362957</v>
      </c>
      <c r="M7936" s="367">
        <v>4059.0000000000682</v>
      </c>
      <c r="N7936" s="367">
        <v>902</v>
      </c>
      <c r="O7936" s="384">
        <v>-28631.794749611545</v>
      </c>
      <c r="P7936" s="367">
        <v>58.855499999999999</v>
      </c>
      <c r="Q7936" s="367">
        <v>902</v>
      </c>
      <c r="R7936" s="384">
        <v>-6691.251587568423</v>
      </c>
      <c r="S7936" s="367">
        <v>56.826000000000001</v>
      </c>
      <c r="T7936" s="367">
        <v>31103.448275861636</v>
      </c>
      <c r="U7936" s="384">
        <v>-1480615.449946072</v>
      </c>
      <c r="V7936" s="367">
        <v>4058.9999999999436</v>
      </c>
      <c r="W7936" s="367">
        <v>1503333.3333333447</v>
      </c>
      <c r="X7936" s="384">
        <v>520984.59506383457</v>
      </c>
      <c r="Y7936" s="386">
        <v>4059.0000000000305</v>
      </c>
      <c r="Z7936" s="367"/>
      <c r="AA7936" s="367"/>
      <c r="AB7936" s="367"/>
      <c r="AC7936" s="367"/>
      <c r="AD7936" s="367"/>
      <c r="AE7936" s="367"/>
      <c r="AF7936" s="367"/>
      <c r="AG7936" s="367"/>
      <c r="AH7936" s="367"/>
      <c r="AI7936" s="367"/>
      <c r="AJ7936" s="367"/>
      <c r="AK7936" s="367"/>
      <c r="AL7936" s="367"/>
      <c r="AM7936" s="367"/>
      <c r="AN7936" s="367"/>
      <c r="AO7936" s="367"/>
      <c r="AP7936" s="367"/>
      <c r="AQ7936" s="367"/>
      <c r="AR7936" s="367"/>
      <c r="AS7936" s="367"/>
      <c r="AT7936" s="367"/>
    </row>
    <row r="7937" spans="2:46" ht="13.8">
      <c r="B7937" s="26">
        <v>150.50000000000017</v>
      </c>
      <c r="C7937" s="363">
        <v>3402.0212633051569</v>
      </c>
      <c r="D7937" s="367">
        <v>4063.5000000000045</v>
      </c>
      <c r="E7937" s="367">
        <v>42000.000000000262</v>
      </c>
      <c r="F7937" s="367">
        <v>-2491367.5236662407</v>
      </c>
      <c r="G7937" s="367">
        <v>4063.5000000000255</v>
      </c>
      <c r="H7937" s="367">
        <v>225750</v>
      </c>
      <c r="I7937" s="384">
        <v>-29668634.71016873</v>
      </c>
      <c r="J7937" s="367">
        <v>4063.4999999999995</v>
      </c>
      <c r="K7937" s="367">
        <v>54727.272727273645</v>
      </c>
      <c r="L7937" s="384">
        <v>-1314674.832732009</v>
      </c>
      <c r="M7937" s="367">
        <v>4063.5000000000687</v>
      </c>
      <c r="N7937" s="367">
        <v>903</v>
      </c>
      <c r="O7937" s="384">
        <v>-28699.365114126966</v>
      </c>
      <c r="P7937" s="367">
        <v>58.920749999999998</v>
      </c>
      <c r="Q7937" s="367">
        <v>903</v>
      </c>
      <c r="R7937" s="384">
        <v>-6715.5789713440918</v>
      </c>
      <c r="S7937" s="367">
        <v>56.889000000000003</v>
      </c>
      <c r="T7937" s="367">
        <v>31137.931034482324</v>
      </c>
      <c r="U7937" s="384">
        <v>-1484500.5149323046</v>
      </c>
      <c r="V7937" s="367">
        <v>4063.4999999999432</v>
      </c>
      <c r="W7937" s="367">
        <v>1505000.0000000114</v>
      </c>
      <c r="X7937" s="384">
        <v>521478.75277773285</v>
      </c>
      <c r="Y7937" s="386">
        <v>4063.5000000000305</v>
      </c>
      <c r="Z7937" s="367"/>
      <c r="AA7937" s="367"/>
      <c r="AB7937" s="367"/>
      <c r="AC7937" s="367"/>
      <c r="AD7937" s="367"/>
      <c r="AE7937" s="367"/>
      <c r="AF7937" s="367"/>
      <c r="AG7937" s="367"/>
      <c r="AH7937" s="367"/>
      <c r="AI7937" s="367"/>
      <c r="AJ7937" s="367"/>
      <c r="AK7937" s="367"/>
      <c r="AL7937" s="367"/>
      <c r="AM7937" s="367"/>
      <c r="AN7937" s="367"/>
      <c r="AO7937" s="367"/>
      <c r="AP7937" s="367"/>
      <c r="AQ7937" s="367"/>
      <c r="AR7937" s="367"/>
      <c r="AS7937" s="367"/>
      <c r="AT7937" s="367"/>
    </row>
    <row r="7938" spans="2:46" ht="13.8">
      <c r="B7938" s="26">
        <v>150.66666666666683</v>
      </c>
      <c r="C7938" s="363">
        <v>3405.774838216746</v>
      </c>
      <c r="D7938" s="367">
        <v>4068.0000000000045</v>
      </c>
      <c r="E7938" s="367">
        <v>42046.511627907239</v>
      </c>
      <c r="F7938" s="367">
        <v>-2497021.2316219904</v>
      </c>
      <c r="G7938" s="367">
        <v>4068.0000000000255</v>
      </c>
      <c r="H7938" s="367">
        <v>226000</v>
      </c>
      <c r="I7938" s="384">
        <v>-29735569.436402824</v>
      </c>
      <c r="J7938" s="367">
        <v>4067.9999999999995</v>
      </c>
      <c r="K7938" s="367">
        <v>54787.878787879708</v>
      </c>
      <c r="L7938" s="384">
        <v>-1318346.5029813161</v>
      </c>
      <c r="M7938" s="367">
        <v>4068.0000000000687</v>
      </c>
      <c r="N7938" s="367">
        <v>904</v>
      </c>
      <c r="O7938" s="384">
        <v>-28767.014831462489</v>
      </c>
      <c r="P7938" s="367">
        <v>58.985999999999997</v>
      </c>
      <c r="Q7938" s="367">
        <v>904</v>
      </c>
      <c r="R7938" s="384">
        <v>-6739.9438061602159</v>
      </c>
      <c r="S7938" s="367">
        <v>56.952000000000005</v>
      </c>
      <c r="T7938" s="367">
        <v>31172.413793103013</v>
      </c>
      <c r="U7938" s="384">
        <v>-1488390.5490978134</v>
      </c>
      <c r="V7938" s="367">
        <v>4067.9999999999432</v>
      </c>
      <c r="W7938" s="367">
        <v>1506666.6666666782</v>
      </c>
      <c r="X7938" s="384">
        <v>521972.72570640635</v>
      </c>
      <c r="Y7938" s="386">
        <v>4068.0000000000305</v>
      </c>
      <c r="Z7938" s="367"/>
      <c r="AA7938" s="367"/>
      <c r="AB7938" s="367"/>
      <c r="AC7938" s="367"/>
      <c r="AD7938" s="367"/>
      <c r="AE7938" s="367"/>
      <c r="AF7938" s="367"/>
      <c r="AG7938" s="367"/>
      <c r="AH7938" s="367"/>
      <c r="AI7938" s="367"/>
      <c r="AJ7938" s="367"/>
      <c r="AK7938" s="367"/>
      <c r="AL7938" s="367"/>
      <c r="AM7938" s="367"/>
      <c r="AN7938" s="367"/>
      <c r="AO7938" s="367"/>
      <c r="AP7938" s="367"/>
      <c r="AQ7938" s="367"/>
      <c r="AR7938" s="367"/>
      <c r="AS7938" s="367"/>
      <c r="AT7938" s="367"/>
    </row>
    <row r="7939" spans="2:46" ht="13.8">
      <c r="B7939" s="26">
        <v>150.83333333333348</v>
      </c>
      <c r="C7939" s="363">
        <v>3409.528382397149</v>
      </c>
      <c r="D7939" s="367">
        <v>4072.5000000000041</v>
      </c>
      <c r="E7939" s="367">
        <v>42093.023255814216</v>
      </c>
      <c r="F7939" s="367">
        <v>-2502681.3438220988</v>
      </c>
      <c r="G7939" s="367">
        <v>4072.5000000000255</v>
      </c>
      <c r="H7939" s="367">
        <v>226250</v>
      </c>
      <c r="I7939" s="384">
        <v>-29802579.55886551</v>
      </c>
      <c r="J7939" s="367">
        <v>4072.4999999999995</v>
      </c>
      <c r="K7939" s="367">
        <v>54848.484848485772</v>
      </c>
      <c r="L7939" s="384">
        <v>-1322023.0753842175</v>
      </c>
      <c r="M7939" s="367">
        <v>4072.5000000000691</v>
      </c>
      <c r="N7939" s="367">
        <v>905</v>
      </c>
      <c r="O7939" s="384">
        <v>-28834.743901618109</v>
      </c>
      <c r="P7939" s="367">
        <v>59.051250000000003</v>
      </c>
      <c r="Q7939" s="367">
        <v>905</v>
      </c>
      <c r="R7939" s="384">
        <v>-6764.3460920167881</v>
      </c>
      <c r="S7939" s="367">
        <v>57.014999999999993</v>
      </c>
      <c r="T7939" s="367">
        <v>31206.896551723701</v>
      </c>
      <c r="U7939" s="384">
        <v>-1492285.5524425984</v>
      </c>
      <c r="V7939" s="367">
        <v>4072.4999999999432</v>
      </c>
      <c r="W7939" s="367">
        <v>1508333.3333333449</v>
      </c>
      <c r="X7939" s="384">
        <v>522466.51384985505</v>
      </c>
      <c r="Y7939" s="386">
        <v>4072.5000000000309</v>
      </c>
      <c r="Z7939" s="367"/>
      <c r="AA7939" s="367"/>
      <c r="AB7939" s="367"/>
      <c r="AC7939" s="367"/>
      <c r="AD7939" s="367"/>
      <c r="AE7939" s="367"/>
      <c r="AF7939" s="367"/>
      <c r="AG7939" s="367"/>
      <c r="AH7939" s="367"/>
      <c r="AI7939" s="367"/>
      <c r="AJ7939" s="367"/>
      <c r="AK7939" s="367"/>
      <c r="AL7939" s="367"/>
      <c r="AM7939" s="367"/>
      <c r="AN7939" s="367"/>
      <c r="AO7939" s="367"/>
      <c r="AP7939" s="367"/>
      <c r="AQ7939" s="367"/>
      <c r="AR7939" s="367"/>
      <c r="AS7939" s="367"/>
      <c r="AT7939" s="367"/>
    </row>
    <row r="7940" spans="2:46" ht="13.8">
      <c r="B7940" s="26">
        <v>151.00000000000014</v>
      </c>
      <c r="C7940" s="363">
        <v>3413.2818958463654</v>
      </c>
      <c r="D7940" s="367">
        <v>4077.0000000000041</v>
      </c>
      <c r="E7940" s="367">
        <v>42139.534883721193</v>
      </c>
      <c r="F7940" s="367">
        <v>-2508347.8602665658</v>
      </c>
      <c r="G7940" s="367">
        <v>4077.0000000000255</v>
      </c>
      <c r="H7940" s="367">
        <v>226500</v>
      </c>
      <c r="I7940" s="384">
        <v>-29869665.0775568</v>
      </c>
      <c r="J7940" s="367">
        <v>4076.9999999999995</v>
      </c>
      <c r="K7940" s="367">
        <v>54909.090909091836</v>
      </c>
      <c r="L7940" s="384">
        <v>-1325704.5499407127</v>
      </c>
      <c r="M7940" s="367">
        <v>4077.0000000000691</v>
      </c>
      <c r="N7940" s="367">
        <v>906</v>
      </c>
      <c r="O7940" s="384">
        <v>-28902.552324593817</v>
      </c>
      <c r="P7940" s="367">
        <v>59.116499999999995</v>
      </c>
      <c r="Q7940" s="367">
        <v>906</v>
      </c>
      <c r="R7940" s="384">
        <v>-6788.7858289138203</v>
      </c>
      <c r="S7940" s="367">
        <v>57.077999999999996</v>
      </c>
      <c r="T7940" s="367">
        <v>31241.37931034439</v>
      </c>
      <c r="U7940" s="384">
        <v>-1496185.5249666581</v>
      </c>
      <c r="V7940" s="367">
        <v>4076.9999999999427</v>
      </c>
      <c r="W7940" s="367">
        <v>1510000.0000000116</v>
      </c>
      <c r="X7940" s="384">
        <v>522960.11720807914</v>
      </c>
      <c r="Y7940" s="386">
        <v>4077.0000000000309</v>
      </c>
      <c r="Z7940" s="367"/>
      <c r="AA7940" s="367"/>
      <c r="AB7940" s="367"/>
      <c r="AC7940" s="367"/>
      <c r="AD7940" s="367"/>
      <c r="AE7940" s="367"/>
      <c r="AF7940" s="367"/>
      <c r="AG7940" s="367"/>
      <c r="AH7940" s="367"/>
      <c r="AI7940" s="367"/>
      <c r="AJ7940" s="367"/>
      <c r="AK7940" s="367"/>
      <c r="AL7940" s="367"/>
      <c r="AM7940" s="367"/>
      <c r="AN7940" s="367"/>
      <c r="AO7940" s="367"/>
      <c r="AP7940" s="367"/>
      <c r="AQ7940" s="367"/>
      <c r="AR7940" s="367"/>
      <c r="AS7940" s="367"/>
      <c r="AT7940" s="367"/>
    </row>
    <row r="7941" spans="2:46" ht="13.8">
      <c r="B7941" s="26">
        <v>151.1666666666668</v>
      </c>
      <c r="C7941" s="363">
        <v>3417.0353785643947</v>
      </c>
      <c r="D7941" s="367">
        <v>4081.5000000000036</v>
      </c>
      <c r="E7941" s="367">
        <v>42186.04651162817</v>
      </c>
      <c r="F7941" s="367">
        <v>-2514020.780955391</v>
      </c>
      <c r="G7941" s="367">
        <v>4081.5000000000255</v>
      </c>
      <c r="H7941" s="367">
        <v>226750</v>
      </c>
      <c r="I7941" s="384">
        <v>-29936825.992476687</v>
      </c>
      <c r="J7941" s="367">
        <v>4081.4999999999995</v>
      </c>
      <c r="K7941" s="367">
        <v>54969.696969697899</v>
      </c>
      <c r="L7941" s="384">
        <v>-1329390.9266508031</v>
      </c>
      <c r="M7941" s="367">
        <v>4081.5000000000696</v>
      </c>
      <c r="N7941" s="367">
        <v>907</v>
      </c>
      <c r="O7941" s="384">
        <v>-28970.440100389638</v>
      </c>
      <c r="P7941" s="367">
        <v>59.181750000000001</v>
      </c>
      <c r="Q7941" s="367">
        <v>907</v>
      </c>
      <c r="R7941" s="384">
        <v>-6813.2630168513069</v>
      </c>
      <c r="S7941" s="367">
        <v>57.140999999999998</v>
      </c>
      <c r="T7941" s="367">
        <v>31275.862068965078</v>
      </c>
      <c r="U7941" s="384">
        <v>-1500090.4666699949</v>
      </c>
      <c r="V7941" s="367">
        <v>4081.4999999999427</v>
      </c>
      <c r="W7941" s="367">
        <v>1511666.6666666784</v>
      </c>
      <c r="X7941" s="384">
        <v>523453.53578107839</v>
      </c>
      <c r="Y7941" s="386">
        <v>4081.5000000000314</v>
      </c>
      <c r="Z7941" s="367"/>
      <c r="AA7941" s="367"/>
      <c r="AB7941" s="367"/>
      <c r="AC7941" s="367"/>
      <c r="AD7941" s="367"/>
      <c r="AE7941" s="367"/>
      <c r="AF7941" s="367"/>
      <c r="AG7941" s="367"/>
      <c r="AH7941" s="367"/>
      <c r="AI7941" s="367"/>
      <c r="AJ7941" s="367"/>
      <c r="AK7941" s="367"/>
      <c r="AL7941" s="367"/>
      <c r="AM7941" s="367"/>
      <c r="AN7941" s="367"/>
      <c r="AO7941" s="367"/>
      <c r="AP7941" s="367"/>
      <c r="AQ7941" s="367"/>
      <c r="AR7941" s="367"/>
      <c r="AS7941" s="367"/>
      <c r="AT7941" s="367"/>
    </row>
    <row r="7942" spans="2:46" ht="13.8">
      <c r="B7942" s="26">
        <v>151.33333333333346</v>
      </c>
      <c r="C7942" s="363">
        <v>3420.7888305512383</v>
      </c>
      <c r="D7942" s="367">
        <v>4086.0000000000036</v>
      </c>
      <c r="E7942" s="367">
        <v>42232.558139535147</v>
      </c>
      <c r="F7942" s="367">
        <v>-2519700.1058885748</v>
      </c>
      <c r="G7942" s="367">
        <v>4086.0000000000255</v>
      </c>
      <c r="H7942" s="367">
        <v>227000</v>
      </c>
      <c r="I7942" s="384">
        <v>-30004062.303625166</v>
      </c>
      <c r="J7942" s="367">
        <v>4085.9999999999995</v>
      </c>
      <c r="K7942" s="367">
        <v>55030.303030303963</v>
      </c>
      <c r="L7942" s="384">
        <v>-1333082.2055144866</v>
      </c>
      <c r="M7942" s="367">
        <v>4086.0000000000696</v>
      </c>
      <c r="N7942" s="367">
        <v>908</v>
      </c>
      <c r="O7942" s="384">
        <v>-29038.407229005552</v>
      </c>
      <c r="P7942" s="367">
        <v>59.247</v>
      </c>
      <c r="Q7942" s="367">
        <v>908</v>
      </c>
      <c r="R7942" s="384">
        <v>-6837.7776558292435</v>
      </c>
      <c r="S7942" s="367">
        <v>57.203999999999994</v>
      </c>
      <c r="T7942" s="367">
        <v>31310.344827585766</v>
      </c>
      <c r="U7942" s="384">
        <v>-1504000.3775526071</v>
      </c>
      <c r="V7942" s="367">
        <v>4085.9999999999427</v>
      </c>
      <c r="W7942" s="367">
        <v>1513333.3333333451</v>
      </c>
      <c r="X7942" s="384">
        <v>523946.76956885302</v>
      </c>
      <c r="Y7942" s="386">
        <v>4086.0000000000318</v>
      </c>
      <c r="Z7942" s="367"/>
      <c r="AA7942" s="367"/>
      <c r="AB7942" s="367"/>
      <c r="AC7942" s="367"/>
      <c r="AD7942" s="367"/>
      <c r="AE7942" s="367"/>
      <c r="AF7942" s="367"/>
      <c r="AG7942" s="367"/>
      <c r="AH7942" s="367"/>
      <c r="AI7942" s="367"/>
      <c r="AJ7942" s="367"/>
      <c r="AK7942" s="367"/>
      <c r="AL7942" s="367"/>
      <c r="AM7942" s="367"/>
      <c r="AN7942" s="367"/>
      <c r="AO7942" s="367"/>
      <c r="AP7942" s="367"/>
      <c r="AQ7942" s="367"/>
      <c r="AR7942" s="367"/>
      <c r="AS7942" s="367"/>
      <c r="AT7942" s="367"/>
    </row>
    <row r="7943" spans="2:46" ht="13.8">
      <c r="B7943" s="26">
        <v>151.50000000000011</v>
      </c>
      <c r="C7943" s="363">
        <v>3424.5422518068954</v>
      </c>
      <c r="D7943" s="367">
        <v>4090.5000000000032</v>
      </c>
      <c r="E7943" s="367">
        <v>42279.069767442124</v>
      </c>
      <c r="F7943" s="367">
        <v>-2525385.8350661173</v>
      </c>
      <c r="G7943" s="367">
        <v>4090.5000000000255</v>
      </c>
      <c r="H7943" s="367">
        <v>227250</v>
      </c>
      <c r="I7943" s="384">
        <v>-30071374.011002246</v>
      </c>
      <c r="J7943" s="367">
        <v>4090.4999999999995</v>
      </c>
      <c r="K7943" s="367">
        <v>55090.909090910027</v>
      </c>
      <c r="L7943" s="384">
        <v>-1336778.3865317649</v>
      </c>
      <c r="M7943" s="367">
        <v>4090.5000000000696</v>
      </c>
      <c r="N7943" s="367">
        <v>909</v>
      </c>
      <c r="O7943" s="384">
        <v>-29106.453710441561</v>
      </c>
      <c r="P7943" s="367">
        <v>59.312249999999999</v>
      </c>
      <c r="Q7943" s="367">
        <v>909</v>
      </c>
      <c r="R7943" s="384">
        <v>-6862.3297458476382</v>
      </c>
      <c r="S7943" s="367">
        <v>57.266999999999996</v>
      </c>
      <c r="T7943" s="367">
        <v>31344.827586206455</v>
      </c>
      <c r="U7943" s="384">
        <v>-1507915.2576144952</v>
      </c>
      <c r="V7943" s="367">
        <v>4090.4999999999422</v>
      </c>
      <c r="W7943" s="367">
        <v>1515000.0000000119</v>
      </c>
      <c r="X7943" s="384">
        <v>524439.81857140292</v>
      </c>
      <c r="Y7943" s="386">
        <v>4090.5000000000323</v>
      </c>
      <c r="Z7943" s="367"/>
      <c r="AA7943" s="367"/>
      <c r="AB7943" s="367"/>
      <c r="AC7943" s="367"/>
      <c r="AD7943" s="367"/>
      <c r="AE7943" s="367"/>
      <c r="AF7943" s="367"/>
      <c r="AG7943" s="367"/>
      <c r="AH7943" s="367"/>
      <c r="AI7943" s="367"/>
      <c r="AJ7943" s="367"/>
      <c r="AK7943" s="367"/>
      <c r="AL7943" s="367"/>
      <c r="AM7943" s="367"/>
      <c r="AN7943" s="367"/>
      <c r="AO7943" s="367"/>
      <c r="AP7943" s="367"/>
      <c r="AQ7943" s="367"/>
      <c r="AR7943" s="367"/>
      <c r="AS7943" s="367"/>
      <c r="AT7943" s="367"/>
    </row>
    <row r="7944" spans="2:46" ht="13.8">
      <c r="B7944" s="26">
        <v>151.66666666666677</v>
      </c>
      <c r="C7944" s="363">
        <v>3428.2956423313658</v>
      </c>
      <c r="D7944" s="367">
        <v>4095.0000000000032</v>
      </c>
      <c r="E7944" s="367">
        <v>42325.581395349102</v>
      </c>
      <c r="F7944" s="367">
        <v>-2531077.968488018</v>
      </c>
      <c r="G7944" s="367">
        <v>4095.0000000000255</v>
      </c>
      <c r="H7944" s="367">
        <v>227500</v>
      </c>
      <c r="I7944" s="384">
        <v>-30138761.114607919</v>
      </c>
      <c r="J7944" s="367">
        <v>4094.9999999999995</v>
      </c>
      <c r="K7944" s="367">
        <v>55151.515151516091</v>
      </c>
      <c r="L7944" s="384">
        <v>-1340479.4697026368</v>
      </c>
      <c r="M7944" s="367">
        <v>4095.00000000007</v>
      </c>
      <c r="N7944" s="367">
        <v>910</v>
      </c>
      <c r="O7944" s="384">
        <v>-29174.579544697666</v>
      </c>
      <c r="P7944" s="367">
        <v>59.377499999999998</v>
      </c>
      <c r="Q7944" s="367">
        <v>910</v>
      </c>
      <c r="R7944" s="384">
        <v>-6886.9192869064873</v>
      </c>
      <c r="S7944" s="367">
        <v>57.33</v>
      </c>
      <c r="T7944" s="367">
        <v>31379.310344827143</v>
      </c>
      <c r="U7944" s="384">
        <v>-1511835.1068556593</v>
      </c>
      <c r="V7944" s="367">
        <v>4094.9999999999422</v>
      </c>
      <c r="W7944" s="367">
        <v>1516666.6666666786</v>
      </c>
      <c r="X7944" s="384">
        <v>524932.68278872804</v>
      </c>
      <c r="Y7944" s="386">
        <v>4095.0000000000323</v>
      </c>
      <c r="Z7944" s="367"/>
      <c r="AA7944" s="367"/>
      <c r="AB7944" s="367"/>
      <c r="AC7944" s="367"/>
      <c r="AD7944" s="367"/>
      <c r="AE7944" s="367"/>
      <c r="AF7944" s="367"/>
      <c r="AG7944" s="367"/>
      <c r="AH7944" s="367"/>
      <c r="AI7944" s="367"/>
      <c r="AJ7944" s="367"/>
      <c r="AK7944" s="367"/>
      <c r="AL7944" s="367"/>
      <c r="AM7944" s="367"/>
      <c r="AN7944" s="367"/>
      <c r="AO7944" s="367"/>
      <c r="AP7944" s="367"/>
      <c r="AQ7944" s="367"/>
      <c r="AR7944" s="367"/>
      <c r="AS7944" s="367"/>
      <c r="AT7944" s="367"/>
    </row>
    <row r="7945" spans="2:46" ht="13.8">
      <c r="B7945" s="26">
        <v>151.83333333333343</v>
      </c>
      <c r="C7945" s="363">
        <v>3432.0490021246496</v>
      </c>
      <c r="D7945" s="367">
        <v>4099.5000000000027</v>
      </c>
      <c r="E7945" s="367">
        <v>42372.093023256079</v>
      </c>
      <c r="F7945" s="367">
        <v>-2536776.5061542774</v>
      </c>
      <c r="G7945" s="367">
        <v>4099.5000000000255</v>
      </c>
      <c r="H7945" s="367">
        <v>227750</v>
      </c>
      <c r="I7945" s="384">
        <v>-30206223.614442203</v>
      </c>
      <c r="J7945" s="367">
        <v>4099.5</v>
      </c>
      <c r="K7945" s="367">
        <v>55212.121212122154</v>
      </c>
      <c r="L7945" s="384">
        <v>-1344185.4550271034</v>
      </c>
      <c r="M7945" s="367">
        <v>4099.50000000007</v>
      </c>
      <c r="N7945" s="367">
        <v>911</v>
      </c>
      <c r="O7945" s="384">
        <v>-29242.784731773878</v>
      </c>
      <c r="P7945" s="367">
        <v>59.442750000000004</v>
      </c>
      <c r="Q7945" s="367">
        <v>911</v>
      </c>
      <c r="R7945" s="384">
        <v>-6911.5462790057891</v>
      </c>
      <c r="S7945" s="367">
        <v>57.393000000000001</v>
      </c>
      <c r="T7945" s="367">
        <v>31413.793103447832</v>
      </c>
      <c r="U7945" s="384">
        <v>-1515759.9252760985</v>
      </c>
      <c r="V7945" s="367">
        <v>4099.4999999999418</v>
      </c>
      <c r="W7945" s="367">
        <v>1518333.3333333454</v>
      </c>
      <c r="X7945" s="384">
        <v>525425.3622208283</v>
      </c>
      <c r="Y7945" s="386">
        <v>4099.5000000000318</v>
      </c>
      <c r="Z7945" s="367"/>
      <c r="AA7945" s="367"/>
      <c r="AB7945" s="367"/>
      <c r="AC7945" s="367"/>
      <c r="AD7945" s="367"/>
      <c r="AE7945" s="367"/>
      <c r="AF7945" s="367"/>
      <c r="AG7945" s="367"/>
      <c r="AH7945" s="367"/>
      <c r="AI7945" s="367"/>
      <c r="AJ7945" s="367"/>
      <c r="AK7945" s="367"/>
      <c r="AL7945" s="367"/>
      <c r="AM7945" s="367"/>
      <c r="AN7945" s="367"/>
      <c r="AO7945" s="367"/>
      <c r="AP7945" s="367"/>
      <c r="AQ7945" s="367"/>
      <c r="AR7945" s="367"/>
      <c r="AS7945" s="367"/>
      <c r="AT7945" s="367"/>
    </row>
    <row r="7946" spans="2:46" ht="13.8">
      <c r="B7946" s="26">
        <v>152.00000000000009</v>
      </c>
      <c r="C7946" s="363">
        <v>3435.8023311867464</v>
      </c>
      <c r="D7946" s="367">
        <v>4104.0000000000018</v>
      </c>
      <c r="E7946" s="367">
        <v>42418.604651163056</v>
      </c>
      <c r="F7946" s="367">
        <v>-2542481.4480648949</v>
      </c>
      <c r="G7946" s="367">
        <v>4104.0000000000255</v>
      </c>
      <c r="H7946" s="367">
        <v>228000</v>
      </c>
      <c r="I7946" s="384">
        <v>-30273761.510505069</v>
      </c>
      <c r="J7946" s="367">
        <v>4104</v>
      </c>
      <c r="K7946" s="367">
        <v>55272.727272728218</v>
      </c>
      <c r="L7946" s="384">
        <v>-1347896.3425051649</v>
      </c>
      <c r="M7946" s="367">
        <v>4104.0000000000709</v>
      </c>
      <c r="N7946" s="367">
        <v>912</v>
      </c>
      <c r="O7946" s="384">
        <v>-29311.069271670171</v>
      </c>
      <c r="P7946" s="367">
        <v>59.507999999999996</v>
      </c>
      <c r="Q7946" s="367">
        <v>912</v>
      </c>
      <c r="R7946" s="384">
        <v>-6936.2107221455435</v>
      </c>
      <c r="S7946" s="367">
        <v>57.455999999999996</v>
      </c>
      <c r="T7946" s="367">
        <v>31448.27586206852</v>
      </c>
      <c r="U7946" s="384">
        <v>-1519689.7128758144</v>
      </c>
      <c r="V7946" s="367">
        <v>4103.9999999999418</v>
      </c>
      <c r="W7946" s="367">
        <v>1520000.0000000121</v>
      </c>
      <c r="X7946" s="384">
        <v>525917.85686770407</v>
      </c>
      <c r="Y7946" s="386">
        <v>4104.0000000000327</v>
      </c>
      <c r="Z7946" s="367"/>
      <c r="AA7946" s="367"/>
      <c r="AB7946" s="367"/>
      <c r="AC7946" s="367"/>
      <c r="AD7946" s="367"/>
      <c r="AE7946" s="367"/>
      <c r="AF7946" s="367"/>
      <c r="AG7946" s="367"/>
      <c r="AH7946" s="367"/>
      <c r="AI7946" s="367"/>
      <c r="AJ7946" s="367"/>
      <c r="AK7946" s="367"/>
      <c r="AL7946" s="367"/>
      <c r="AM7946" s="367"/>
      <c r="AN7946" s="367"/>
      <c r="AO7946" s="367"/>
      <c r="AP7946" s="367"/>
      <c r="AQ7946" s="367"/>
      <c r="AR7946" s="367"/>
      <c r="AS7946" s="367"/>
      <c r="AT7946" s="367"/>
    </row>
    <row r="7947" spans="2:46" ht="13.8">
      <c r="B7947" s="26">
        <v>152.16666666666674</v>
      </c>
      <c r="C7947" s="363">
        <v>3439.555629517658</v>
      </c>
      <c r="D7947" s="367">
        <v>4108.5000000000018</v>
      </c>
      <c r="E7947" s="367">
        <v>42465.116279070033</v>
      </c>
      <c r="F7947" s="367">
        <v>-2548192.7942198715</v>
      </c>
      <c r="G7947" s="367">
        <v>4108.5000000000255</v>
      </c>
      <c r="H7947" s="367">
        <v>228250</v>
      </c>
      <c r="I7947" s="384">
        <v>-30341374.802796539</v>
      </c>
      <c r="J7947" s="367">
        <v>4108.5</v>
      </c>
      <c r="K7947" s="367">
        <v>55333.333333334282</v>
      </c>
      <c r="L7947" s="384">
        <v>-1351612.1321368194</v>
      </c>
      <c r="M7947" s="367">
        <v>4108.5000000000709</v>
      </c>
      <c r="N7947" s="367">
        <v>913</v>
      </c>
      <c r="O7947" s="384">
        <v>-29379.433164386581</v>
      </c>
      <c r="P7947" s="367">
        <v>59.573250000000002</v>
      </c>
      <c r="Q7947" s="367">
        <v>913</v>
      </c>
      <c r="R7947" s="384">
        <v>-6960.9126163257561</v>
      </c>
      <c r="S7947" s="367">
        <v>57.518999999999998</v>
      </c>
      <c r="T7947" s="367">
        <v>31482.758620689208</v>
      </c>
      <c r="U7947" s="384">
        <v>-1523624.4696548062</v>
      </c>
      <c r="V7947" s="367">
        <v>4108.4999999999418</v>
      </c>
      <c r="W7947" s="367">
        <v>1521666.6666666789</v>
      </c>
      <c r="X7947" s="384">
        <v>526410.166729355</v>
      </c>
      <c r="Y7947" s="386">
        <v>4108.5000000000327</v>
      </c>
      <c r="Z7947" s="367"/>
      <c r="AA7947" s="367"/>
      <c r="AB7947" s="367"/>
      <c r="AC7947" s="367"/>
      <c r="AD7947" s="367"/>
      <c r="AE7947" s="367"/>
      <c r="AF7947" s="367"/>
      <c r="AG7947" s="367"/>
      <c r="AH7947" s="367"/>
      <c r="AI7947" s="367"/>
      <c r="AJ7947" s="367"/>
      <c r="AK7947" s="367"/>
      <c r="AL7947" s="367"/>
      <c r="AM7947" s="367"/>
      <c r="AN7947" s="367"/>
      <c r="AO7947" s="367"/>
      <c r="AP7947" s="367"/>
      <c r="AQ7947" s="367"/>
      <c r="AR7947" s="367"/>
      <c r="AS7947" s="367"/>
      <c r="AT7947" s="367"/>
    </row>
    <row r="7948" spans="2:46" ht="13.8">
      <c r="B7948" s="26">
        <v>152.3333333333334</v>
      </c>
      <c r="C7948" s="363">
        <v>3443.3088971173829</v>
      </c>
      <c r="D7948" s="367">
        <v>4113.0000000000018</v>
      </c>
      <c r="E7948" s="367">
        <v>42511.62790697701</v>
      </c>
      <c r="F7948" s="367">
        <v>-2553910.5446192059</v>
      </c>
      <c r="G7948" s="367">
        <v>4113.0000000000255</v>
      </c>
      <c r="H7948" s="367">
        <v>228500</v>
      </c>
      <c r="I7948" s="384">
        <v>-30409063.491316602</v>
      </c>
      <c r="J7948" s="367">
        <v>4113</v>
      </c>
      <c r="K7948" s="367">
        <v>55393.939393940345</v>
      </c>
      <c r="L7948" s="384">
        <v>-1355332.8239220686</v>
      </c>
      <c r="M7948" s="367">
        <v>4113.0000000000709</v>
      </c>
      <c r="N7948" s="367">
        <v>914</v>
      </c>
      <c r="O7948" s="384">
        <v>-29447.876409923079</v>
      </c>
      <c r="P7948" s="367">
        <v>59.638500000000001</v>
      </c>
      <c r="Q7948" s="367">
        <v>914</v>
      </c>
      <c r="R7948" s="384">
        <v>-6985.6519615464204</v>
      </c>
      <c r="S7948" s="367">
        <v>57.582000000000001</v>
      </c>
      <c r="T7948" s="367">
        <v>31517.241379309897</v>
      </c>
      <c r="U7948" s="384">
        <v>-1527564.1956130734</v>
      </c>
      <c r="V7948" s="367">
        <v>4112.9999999999418</v>
      </c>
      <c r="W7948" s="367">
        <v>1523333.3333333456</v>
      </c>
      <c r="X7948" s="384">
        <v>526902.29180578107</v>
      </c>
      <c r="Y7948" s="386">
        <v>4113.0000000000327</v>
      </c>
      <c r="Z7948" s="367"/>
      <c r="AA7948" s="367"/>
      <c r="AB7948" s="367"/>
      <c r="AC7948" s="367"/>
      <c r="AD7948" s="367"/>
      <c r="AE7948" s="367"/>
      <c r="AF7948" s="367"/>
      <c r="AG7948" s="367"/>
      <c r="AH7948" s="367"/>
      <c r="AI7948" s="367"/>
      <c r="AJ7948" s="367"/>
      <c r="AK7948" s="367"/>
      <c r="AL7948" s="367"/>
      <c r="AM7948" s="367"/>
      <c r="AN7948" s="367"/>
      <c r="AO7948" s="367"/>
      <c r="AP7948" s="367"/>
      <c r="AQ7948" s="367"/>
      <c r="AR7948" s="367"/>
      <c r="AS7948" s="367"/>
      <c r="AT7948" s="367"/>
    </row>
    <row r="7949" spans="2:46" ht="13.8">
      <c r="B7949" s="26">
        <v>152.50000000000006</v>
      </c>
      <c r="C7949" s="363">
        <v>3447.0621339859208</v>
      </c>
      <c r="D7949" s="367">
        <v>4117.5000000000018</v>
      </c>
      <c r="E7949" s="367">
        <v>42558.139534883987</v>
      </c>
      <c r="F7949" s="367">
        <v>-2559634.6992628998</v>
      </c>
      <c r="G7949" s="367">
        <v>4117.5000000000264</v>
      </c>
      <c r="H7949" s="367">
        <v>228750</v>
      </c>
      <c r="I7949" s="384">
        <v>-30476827.576065261</v>
      </c>
      <c r="J7949" s="367">
        <v>4117.5</v>
      </c>
      <c r="K7949" s="367">
        <v>55454.545454546409</v>
      </c>
      <c r="L7949" s="384">
        <v>-1359058.4178609115</v>
      </c>
      <c r="M7949" s="367">
        <v>4117.5000000000709</v>
      </c>
      <c r="N7949" s="367">
        <v>915</v>
      </c>
      <c r="O7949" s="384">
        <v>-29516.399008279674</v>
      </c>
      <c r="P7949" s="367">
        <v>59.703749999999999</v>
      </c>
      <c r="Q7949" s="367">
        <v>915</v>
      </c>
      <c r="R7949" s="384">
        <v>-7010.4287578075409</v>
      </c>
      <c r="S7949" s="367">
        <v>57.645000000000003</v>
      </c>
      <c r="T7949" s="367">
        <v>31551.724137930585</v>
      </c>
      <c r="U7949" s="384">
        <v>-1531508.8907506163</v>
      </c>
      <c r="V7949" s="367">
        <v>4117.4999999999409</v>
      </c>
      <c r="W7949" s="367">
        <v>1525000.0000000123</v>
      </c>
      <c r="X7949" s="384">
        <v>527394.23209698254</v>
      </c>
      <c r="Y7949" s="386">
        <v>4117.5000000000327</v>
      </c>
      <c r="Z7949" s="367"/>
      <c r="AA7949" s="367"/>
      <c r="AB7949" s="367"/>
      <c r="AC7949" s="367"/>
      <c r="AD7949" s="367"/>
      <c r="AE7949" s="367"/>
      <c r="AF7949" s="367"/>
      <c r="AG7949" s="367"/>
      <c r="AH7949" s="367"/>
      <c r="AI7949" s="367"/>
      <c r="AJ7949" s="367"/>
      <c r="AK7949" s="367"/>
      <c r="AL7949" s="367"/>
      <c r="AM7949" s="367"/>
      <c r="AN7949" s="367"/>
      <c r="AO7949" s="367"/>
      <c r="AP7949" s="367"/>
      <c r="AQ7949" s="367"/>
      <c r="AR7949" s="367"/>
      <c r="AS7949" s="367"/>
      <c r="AT7949" s="367"/>
    </row>
    <row r="7950" spans="2:46" ht="13.8">
      <c r="B7950" s="26">
        <v>152.66666666666671</v>
      </c>
      <c r="C7950" s="363">
        <v>3450.8153401232721</v>
      </c>
      <c r="D7950" s="367">
        <v>4122.0000000000009</v>
      </c>
      <c r="E7950" s="367">
        <v>42604.651162790964</v>
      </c>
      <c r="F7950" s="367">
        <v>-2565365.2581509515</v>
      </c>
      <c r="G7950" s="367">
        <v>4122.0000000000264</v>
      </c>
      <c r="H7950" s="367">
        <v>229000</v>
      </c>
      <c r="I7950" s="384">
        <v>-30544667.057042517</v>
      </c>
      <c r="J7950" s="367">
        <v>4122</v>
      </c>
      <c r="K7950" s="367">
        <v>55515.151515152473</v>
      </c>
      <c r="L7950" s="384">
        <v>-1362788.9139533497</v>
      </c>
      <c r="M7950" s="367">
        <v>4122.0000000000719</v>
      </c>
      <c r="N7950" s="367">
        <v>916</v>
      </c>
      <c r="O7950" s="384">
        <v>-29585.000959456367</v>
      </c>
      <c r="P7950" s="367">
        <v>59.768999999999998</v>
      </c>
      <c r="Q7950" s="367">
        <v>916</v>
      </c>
      <c r="R7950" s="384">
        <v>-7035.2430051091114</v>
      </c>
      <c r="S7950" s="367">
        <v>57.707999999999998</v>
      </c>
      <c r="T7950" s="367">
        <v>31586.206896551274</v>
      </c>
      <c r="U7950" s="384">
        <v>-1535458.5550674354</v>
      </c>
      <c r="V7950" s="367">
        <v>4121.9999999999409</v>
      </c>
      <c r="W7950" s="367">
        <v>1526666.6666666791</v>
      </c>
      <c r="X7950" s="384">
        <v>527885.98760295915</v>
      </c>
      <c r="Y7950" s="386">
        <v>4122.0000000000327</v>
      </c>
      <c r="Z7950" s="367"/>
      <c r="AA7950" s="367"/>
      <c r="AB7950" s="367"/>
      <c r="AC7950" s="367"/>
      <c r="AD7950" s="367"/>
      <c r="AE7950" s="367"/>
      <c r="AF7950" s="367"/>
      <c r="AG7950" s="367"/>
      <c r="AH7950" s="367"/>
      <c r="AI7950" s="367"/>
      <c r="AJ7950" s="367"/>
      <c r="AK7950" s="367"/>
      <c r="AL7950" s="367"/>
      <c r="AM7950" s="367"/>
      <c r="AN7950" s="367"/>
      <c r="AO7950" s="367"/>
      <c r="AP7950" s="367"/>
      <c r="AQ7950" s="367"/>
      <c r="AR7950" s="367"/>
      <c r="AS7950" s="367"/>
      <c r="AT7950" s="367"/>
    </row>
    <row r="7951" spans="2:46" ht="13.8">
      <c r="B7951" s="26">
        <v>152.83333333333337</v>
      </c>
      <c r="C7951" s="363">
        <v>3454.5685155294377</v>
      </c>
      <c r="D7951" s="367">
        <v>4126.5000000000009</v>
      </c>
      <c r="E7951" s="367">
        <v>42651.162790697941</v>
      </c>
      <c r="F7951" s="367">
        <v>-2571102.2212833618</v>
      </c>
      <c r="G7951" s="367">
        <v>4126.5000000000264</v>
      </c>
      <c r="H7951" s="367">
        <v>229250</v>
      </c>
      <c r="I7951" s="384">
        <v>-30612581.934248373</v>
      </c>
      <c r="J7951" s="367">
        <v>4126.5</v>
      </c>
      <c r="K7951" s="367">
        <v>55575.757575758536</v>
      </c>
      <c r="L7951" s="384">
        <v>-1366524.3121993812</v>
      </c>
      <c r="M7951" s="367">
        <v>4126.5000000000719</v>
      </c>
      <c r="N7951" s="367">
        <v>917</v>
      </c>
      <c r="O7951" s="384">
        <v>-29653.682263453156</v>
      </c>
      <c r="P7951" s="367">
        <v>59.834249999999997</v>
      </c>
      <c r="Q7951" s="367">
        <v>917</v>
      </c>
      <c r="R7951" s="384">
        <v>-7060.09470345114</v>
      </c>
      <c r="S7951" s="367">
        <v>57.771000000000001</v>
      </c>
      <c r="T7951" s="367">
        <v>31620.689655171962</v>
      </c>
      <c r="U7951" s="384">
        <v>-1539413.1885635308</v>
      </c>
      <c r="V7951" s="367">
        <v>4126.4999999999409</v>
      </c>
      <c r="W7951" s="367">
        <v>1528333.3333333458</v>
      </c>
      <c r="X7951" s="384">
        <v>528377.55832371139</v>
      </c>
      <c r="Y7951" s="386">
        <v>4126.5000000000337</v>
      </c>
      <c r="Z7951" s="367"/>
      <c r="AA7951" s="367"/>
      <c r="AB7951" s="367"/>
      <c r="AC7951" s="367"/>
      <c r="AD7951" s="367"/>
      <c r="AE7951" s="367"/>
      <c r="AF7951" s="367"/>
      <c r="AG7951" s="367"/>
      <c r="AH7951" s="367"/>
      <c r="AI7951" s="367"/>
      <c r="AJ7951" s="367"/>
      <c r="AK7951" s="367"/>
      <c r="AL7951" s="367"/>
      <c r="AM7951" s="367"/>
      <c r="AN7951" s="367"/>
      <c r="AO7951" s="367"/>
      <c r="AP7951" s="367"/>
      <c r="AQ7951" s="367"/>
      <c r="AR7951" s="367"/>
      <c r="AS7951" s="367"/>
      <c r="AT7951" s="367"/>
    </row>
    <row r="7952" spans="2:46" ht="13.8">
      <c r="B7952" s="26">
        <v>153.00000000000003</v>
      </c>
      <c r="C7952" s="363">
        <v>3458.3216602044167</v>
      </c>
      <c r="D7952" s="367">
        <v>4131.0000000000009</v>
      </c>
      <c r="E7952" s="367">
        <v>42697.674418604918</v>
      </c>
      <c r="F7952" s="367">
        <v>-2576845.5886601303</v>
      </c>
      <c r="G7952" s="367">
        <v>4131.0000000000264</v>
      </c>
      <c r="H7952" s="367">
        <v>229500</v>
      </c>
      <c r="I7952" s="384">
        <v>-30680572.207682826</v>
      </c>
      <c r="J7952" s="367">
        <v>4131</v>
      </c>
      <c r="K7952" s="367">
        <v>55636.3636363646</v>
      </c>
      <c r="L7952" s="384">
        <v>-1370264.6125990071</v>
      </c>
      <c r="M7952" s="367">
        <v>4131.0000000000719</v>
      </c>
      <c r="N7952" s="367">
        <v>918</v>
      </c>
      <c r="O7952" s="384">
        <v>-29722.442920270048</v>
      </c>
      <c r="P7952" s="367">
        <v>59.899499999999996</v>
      </c>
      <c r="Q7952" s="367">
        <v>918</v>
      </c>
      <c r="R7952" s="384">
        <v>-7084.9838528336213</v>
      </c>
      <c r="S7952" s="367">
        <v>57.834000000000003</v>
      </c>
      <c r="T7952" s="367">
        <v>31655.17241379265</v>
      </c>
      <c r="U7952" s="384">
        <v>-1543372.7912389017</v>
      </c>
      <c r="V7952" s="367">
        <v>4130.9999999999409</v>
      </c>
      <c r="W7952" s="367">
        <v>1530000.0000000126</v>
      </c>
      <c r="X7952" s="384">
        <v>528868.94425923855</v>
      </c>
      <c r="Y7952" s="386">
        <v>4131.0000000000337</v>
      </c>
      <c r="Z7952" s="367"/>
      <c r="AA7952" s="367"/>
      <c r="AB7952" s="367"/>
      <c r="AC7952" s="367"/>
      <c r="AD7952" s="367"/>
      <c r="AE7952" s="367"/>
      <c r="AF7952" s="367"/>
      <c r="AG7952" s="367"/>
      <c r="AH7952" s="367"/>
      <c r="AI7952" s="367"/>
      <c r="AJ7952" s="367"/>
      <c r="AK7952" s="367"/>
      <c r="AL7952" s="367"/>
      <c r="AM7952" s="367"/>
      <c r="AN7952" s="367"/>
      <c r="AO7952" s="367"/>
      <c r="AP7952" s="367"/>
      <c r="AQ7952" s="367"/>
      <c r="AR7952" s="367"/>
      <c r="AS7952" s="367"/>
      <c r="AT7952" s="367"/>
    </row>
    <row r="7953" spans="2:46" ht="13.8">
      <c r="B7953" s="26">
        <v>153.16666666666669</v>
      </c>
      <c r="C7953" s="363">
        <v>3462.0747741482096</v>
      </c>
      <c r="D7953" s="367">
        <v>4135.5000000000009</v>
      </c>
      <c r="E7953" s="367">
        <v>42744.186046511895</v>
      </c>
      <c r="F7953" s="367">
        <v>-2582595.3602812574</v>
      </c>
      <c r="G7953" s="367">
        <v>4135.5000000000264</v>
      </c>
      <c r="H7953" s="367">
        <v>229750</v>
      </c>
      <c r="I7953" s="384">
        <v>-30748637.877345875</v>
      </c>
      <c r="J7953" s="367">
        <v>4135.5</v>
      </c>
      <c r="K7953" s="367">
        <v>55696.969696970664</v>
      </c>
      <c r="L7953" s="384">
        <v>-1374009.8151522269</v>
      </c>
      <c r="M7953" s="367">
        <v>4135.5000000000719</v>
      </c>
      <c r="N7953" s="367">
        <v>919</v>
      </c>
      <c r="O7953" s="384">
        <v>-29791.282929907044</v>
      </c>
      <c r="P7953" s="367">
        <v>59.964750000000002</v>
      </c>
      <c r="Q7953" s="367">
        <v>919</v>
      </c>
      <c r="R7953" s="384">
        <v>-7109.9104532565552</v>
      </c>
      <c r="S7953" s="367">
        <v>57.896999999999998</v>
      </c>
      <c r="T7953" s="367">
        <v>31689.655172413339</v>
      </c>
      <c r="U7953" s="384">
        <v>-1547337.3630935487</v>
      </c>
      <c r="V7953" s="367">
        <v>4135.4999999999409</v>
      </c>
      <c r="W7953" s="367">
        <v>1531666.6666666793</v>
      </c>
      <c r="X7953" s="384">
        <v>529360.14540954109</v>
      </c>
      <c r="Y7953" s="386">
        <v>4135.5000000000346</v>
      </c>
      <c r="Z7953" s="367"/>
      <c r="AA7953" s="367"/>
      <c r="AB7953" s="367"/>
      <c r="AC7953" s="367"/>
      <c r="AD7953" s="367"/>
      <c r="AE7953" s="367"/>
      <c r="AF7953" s="367"/>
      <c r="AG7953" s="367"/>
      <c r="AH7953" s="367"/>
      <c r="AI7953" s="367"/>
      <c r="AJ7953" s="367"/>
      <c r="AK7953" s="367"/>
      <c r="AL7953" s="367"/>
      <c r="AM7953" s="367"/>
      <c r="AN7953" s="367"/>
      <c r="AO7953" s="367"/>
      <c r="AP7953" s="367"/>
      <c r="AQ7953" s="367"/>
      <c r="AR7953" s="367"/>
      <c r="AS7953" s="367"/>
      <c r="AT7953" s="367"/>
    </row>
    <row r="7954" spans="2:46" ht="13.8">
      <c r="B7954" s="26">
        <v>153.33333333333334</v>
      </c>
      <c r="C7954" s="363">
        <v>3465.827857360815</v>
      </c>
      <c r="D7954" s="367">
        <v>4140</v>
      </c>
      <c r="E7954" s="367">
        <v>42790.697674418872</v>
      </c>
      <c r="F7954" s="367">
        <v>-2588351.5361467428</v>
      </c>
      <c r="G7954" s="367">
        <v>4140.0000000000264</v>
      </c>
      <c r="H7954" s="367">
        <v>230000</v>
      </c>
      <c r="I7954" s="384">
        <v>-30816778.943237517</v>
      </c>
      <c r="J7954" s="367">
        <v>4140</v>
      </c>
      <c r="K7954" s="367">
        <v>55757.575757576727</v>
      </c>
      <c r="L7954" s="384">
        <v>-1377759.919859041</v>
      </c>
      <c r="M7954" s="367">
        <v>4140.0000000000719</v>
      </c>
      <c r="N7954" s="367">
        <v>920</v>
      </c>
      <c r="O7954" s="384">
        <v>-29860.20229236412</v>
      </c>
      <c r="P7954" s="367">
        <v>60.029999999999994</v>
      </c>
      <c r="Q7954" s="367">
        <v>920</v>
      </c>
      <c r="R7954" s="384">
        <v>-7134.8745047199436</v>
      </c>
      <c r="S7954" s="367">
        <v>57.959999999999994</v>
      </c>
      <c r="T7954" s="367">
        <v>31724.137931034027</v>
      </c>
      <c r="U7954" s="384">
        <v>-1551306.9041274714</v>
      </c>
      <c r="V7954" s="367">
        <v>4139.9999999999409</v>
      </c>
      <c r="W7954" s="367">
        <v>1533333.3333333461</v>
      </c>
      <c r="X7954" s="384">
        <v>529851.1617746189</v>
      </c>
      <c r="Y7954" s="386">
        <v>4140.0000000000346</v>
      </c>
      <c r="Z7954" s="367"/>
      <c r="AA7954" s="367"/>
      <c r="AB7954" s="367"/>
      <c r="AC7954" s="367"/>
      <c r="AD7954" s="367"/>
      <c r="AE7954" s="367"/>
      <c r="AF7954" s="367"/>
      <c r="AG7954" s="367"/>
      <c r="AH7954" s="367"/>
      <c r="AI7954" s="367"/>
      <c r="AJ7954" s="367"/>
      <c r="AK7954" s="367"/>
      <c r="AL7954" s="367"/>
      <c r="AM7954" s="367"/>
      <c r="AN7954" s="367"/>
      <c r="AO7954" s="367"/>
      <c r="AP7954" s="367"/>
      <c r="AQ7954" s="367"/>
      <c r="AR7954" s="367"/>
      <c r="AS7954" s="367"/>
      <c r="AT7954" s="367"/>
    </row>
    <row r="7955" spans="2:46" ht="13.8">
      <c r="B7955" s="26">
        <v>153.5</v>
      </c>
      <c r="C7955" s="363">
        <v>3469.5809098422342</v>
      </c>
      <c r="D7955" s="367">
        <v>4144.5</v>
      </c>
      <c r="E7955" s="367">
        <v>42837.209302325849</v>
      </c>
      <c r="F7955" s="367">
        <v>-2594114.1162565863</v>
      </c>
      <c r="G7955" s="367">
        <v>4144.5000000000264</v>
      </c>
      <c r="H7955" s="367">
        <v>230250</v>
      </c>
      <c r="I7955" s="384">
        <v>-30884995.405357759</v>
      </c>
      <c r="J7955" s="367">
        <v>4144.5</v>
      </c>
      <c r="K7955" s="367">
        <v>55818.181818182791</v>
      </c>
      <c r="L7955" s="384">
        <v>-1381514.9267194502</v>
      </c>
      <c r="M7955" s="367">
        <v>4144.5000000000728</v>
      </c>
      <c r="N7955" s="367">
        <v>921</v>
      </c>
      <c r="O7955" s="384">
        <v>-29929.20100764131</v>
      </c>
      <c r="P7955" s="367">
        <v>60.09525</v>
      </c>
      <c r="Q7955" s="367">
        <v>921</v>
      </c>
      <c r="R7955" s="384">
        <v>-7159.8760072237883</v>
      </c>
      <c r="S7955" s="367">
        <v>58.022999999999996</v>
      </c>
      <c r="T7955" s="367">
        <v>31758.620689654716</v>
      </c>
      <c r="U7955" s="384">
        <v>-1555281.4143406693</v>
      </c>
      <c r="V7955" s="367">
        <v>4144.49999999994</v>
      </c>
      <c r="W7955" s="367">
        <v>1535000.0000000128</v>
      </c>
      <c r="X7955" s="384">
        <v>530341.99335447187</v>
      </c>
      <c r="Y7955" s="386">
        <v>4144.5000000000346</v>
      </c>
      <c r="Z7955" s="367"/>
      <c r="AA7955" s="367"/>
      <c r="AB7955" s="367"/>
      <c r="AC7955" s="367"/>
      <c r="AD7955" s="367"/>
      <c r="AE7955" s="367"/>
      <c r="AF7955" s="367"/>
      <c r="AG7955" s="367"/>
      <c r="AH7955" s="367"/>
      <c r="AI7955" s="367"/>
      <c r="AJ7955" s="367"/>
      <c r="AK7955" s="367"/>
      <c r="AL7955" s="367"/>
      <c r="AM7955" s="367"/>
      <c r="AN7955" s="367"/>
      <c r="AO7955" s="367"/>
      <c r="AP7955" s="367"/>
      <c r="AQ7955" s="367"/>
      <c r="AR7955" s="367"/>
      <c r="AS7955" s="367"/>
      <c r="AT7955" s="367"/>
    </row>
    <row r="7956" spans="2:46" ht="13.8">
      <c r="B7956" s="26">
        <v>153.66666666666666</v>
      </c>
      <c r="C7956" s="363">
        <v>3473.3339315924677</v>
      </c>
      <c r="D7956" s="367">
        <v>4149</v>
      </c>
      <c r="E7956" s="367">
        <v>42883.720930232827</v>
      </c>
      <c r="F7956" s="367">
        <v>-2599883.1006107894</v>
      </c>
      <c r="G7956" s="367">
        <v>4149.0000000000264</v>
      </c>
      <c r="H7956" s="367">
        <v>230500</v>
      </c>
      <c r="I7956" s="384">
        <v>-30953287.263706598</v>
      </c>
      <c r="J7956" s="367">
        <v>4149</v>
      </c>
      <c r="K7956" s="367">
        <v>55878.787878788855</v>
      </c>
      <c r="L7956" s="384">
        <v>-1385274.8357334526</v>
      </c>
      <c r="M7956" s="367">
        <v>4149.0000000000728</v>
      </c>
      <c r="N7956" s="367">
        <v>922</v>
      </c>
      <c r="O7956" s="384">
        <v>-29998.279075738596</v>
      </c>
      <c r="P7956" s="367">
        <v>60.160500000000006</v>
      </c>
      <c r="Q7956" s="367">
        <v>922</v>
      </c>
      <c r="R7956" s="384">
        <v>-7184.9149607680865</v>
      </c>
      <c r="S7956" s="367">
        <v>58.085999999999999</v>
      </c>
      <c r="T7956" s="367">
        <v>31793.103448275404</v>
      </c>
      <c r="U7956" s="384">
        <v>-1559260.893733144</v>
      </c>
      <c r="V7956" s="367">
        <v>4148.99999999994</v>
      </c>
      <c r="W7956" s="367">
        <v>1536666.6666666795</v>
      </c>
      <c r="X7956" s="384">
        <v>530832.64014910022</v>
      </c>
      <c r="Y7956" s="386">
        <v>4149.0000000000346</v>
      </c>
      <c r="Z7956" s="367"/>
      <c r="AA7956" s="367"/>
      <c r="AB7956" s="367"/>
      <c r="AC7956" s="367"/>
      <c r="AD7956" s="367"/>
      <c r="AE7956" s="367"/>
      <c r="AF7956" s="367"/>
      <c r="AG7956" s="367"/>
      <c r="AH7956" s="367"/>
      <c r="AI7956" s="367"/>
      <c r="AJ7956" s="367"/>
      <c r="AK7956" s="367"/>
      <c r="AL7956" s="367"/>
      <c r="AM7956" s="367"/>
      <c r="AN7956" s="367"/>
      <c r="AO7956" s="367"/>
      <c r="AP7956" s="367"/>
      <c r="AQ7956" s="367"/>
      <c r="AR7956" s="367"/>
      <c r="AS7956" s="367"/>
      <c r="AT7956" s="367"/>
    </row>
    <row r="7957" spans="2:46" ht="13.8">
      <c r="B7957" s="26">
        <v>153.83333333333331</v>
      </c>
      <c r="C7957" s="363">
        <v>3477.0869226115146</v>
      </c>
      <c r="D7957" s="367">
        <v>4153.5</v>
      </c>
      <c r="E7957" s="367">
        <v>42930.232558139804</v>
      </c>
      <c r="F7957" s="367">
        <v>-2605658.4892093502</v>
      </c>
      <c r="G7957" s="367">
        <v>4153.5000000000264</v>
      </c>
      <c r="H7957" s="367">
        <v>230750</v>
      </c>
      <c r="I7957" s="384">
        <v>-31021654.518284038</v>
      </c>
      <c r="J7957" s="367">
        <v>4153.5</v>
      </c>
      <c r="K7957" s="367">
        <v>55939.393939394919</v>
      </c>
      <c r="L7957" s="384">
        <v>-1389039.6469010492</v>
      </c>
      <c r="M7957" s="367">
        <v>4153.5000000000728</v>
      </c>
      <c r="N7957" s="367">
        <v>923</v>
      </c>
      <c r="O7957" s="384">
        <v>-30067.43649665597</v>
      </c>
      <c r="P7957" s="367">
        <v>60.225749999999998</v>
      </c>
      <c r="Q7957" s="367">
        <v>923</v>
      </c>
      <c r="R7957" s="384">
        <v>-7209.9913653528392</v>
      </c>
      <c r="S7957" s="367">
        <v>58.149000000000001</v>
      </c>
      <c r="T7957" s="367">
        <v>31827.586206896092</v>
      </c>
      <c r="U7957" s="384">
        <v>-1563245.3423048942</v>
      </c>
      <c r="V7957" s="367">
        <v>4153.49999999994</v>
      </c>
      <c r="W7957" s="367">
        <v>1538333.3333333463</v>
      </c>
      <c r="X7957" s="384">
        <v>531323.10215850384</v>
      </c>
      <c r="Y7957" s="386">
        <v>4153.5000000000346</v>
      </c>
      <c r="Z7957" s="367"/>
      <c r="AA7957" s="367"/>
      <c r="AB7957" s="367"/>
      <c r="AC7957" s="367"/>
      <c r="AD7957" s="367"/>
      <c r="AE7957" s="367"/>
      <c r="AF7957" s="367"/>
      <c r="AG7957" s="367"/>
      <c r="AH7957" s="367"/>
      <c r="AI7957" s="367"/>
      <c r="AJ7957" s="367"/>
      <c r="AK7957" s="367"/>
      <c r="AL7957" s="367"/>
      <c r="AM7957" s="367"/>
      <c r="AN7957" s="367"/>
      <c r="AO7957" s="367"/>
      <c r="AP7957" s="367"/>
      <c r="AQ7957" s="367"/>
      <c r="AR7957" s="367"/>
      <c r="AS7957" s="367"/>
      <c r="AT7957" s="367"/>
    </row>
    <row r="7958" spans="2:46" ht="13.8">
      <c r="B7958" s="26">
        <v>153.99999999999997</v>
      </c>
      <c r="C7958" s="363">
        <v>3480.8398828993732</v>
      </c>
      <c r="D7958" s="367">
        <v>4157.9999999999991</v>
      </c>
      <c r="E7958" s="367">
        <v>42976.744186046781</v>
      </c>
      <c r="F7958" s="367">
        <v>-2611440.2820522692</v>
      </c>
      <c r="G7958" s="367">
        <v>4158.0000000000264</v>
      </c>
      <c r="H7958" s="367">
        <v>231000</v>
      </c>
      <c r="I7958" s="384">
        <v>-31090097.16909007</v>
      </c>
      <c r="J7958" s="367">
        <v>4158</v>
      </c>
      <c r="K7958" s="367">
        <v>56000.000000000982</v>
      </c>
      <c r="L7958" s="384">
        <v>-1392809.3602222402</v>
      </c>
      <c r="M7958" s="367">
        <v>4158.0000000000728</v>
      </c>
      <c r="N7958" s="367">
        <v>924</v>
      </c>
      <c r="O7958" s="384">
        <v>-30136.673270393454</v>
      </c>
      <c r="P7958" s="367">
        <v>60.291000000000004</v>
      </c>
      <c r="Q7958" s="367">
        <v>924</v>
      </c>
      <c r="R7958" s="384">
        <v>-7235.1052209780446</v>
      </c>
      <c r="S7958" s="367">
        <v>58.211999999999996</v>
      </c>
      <c r="T7958" s="367">
        <v>31862.068965516781</v>
      </c>
      <c r="U7958" s="384">
        <v>-1567234.7600559206</v>
      </c>
      <c r="V7958" s="367">
        <v>4157.99999999994</v>
      </c>
      <c r="W7958" s="367">
        <v>1540000.000000013</v>
      </c>
      <c r="X7958" s="384">
        <v>531813.37938268273</v>
      </c>
      <c r="Y7958" s="386">
        <v>4158.0000000000355</v>
      </c>
      <c r="Z7958" s="367"/>
      <c r="AA7958" s="367"/>
      <c r="AB7958" s="367"/>
      <c r="AC7958" s="367"/>
      <c r="AD7958" s="367"/>
      <c r="AE7958" s="367"/>
      <c r="AF7958" s="367"/>
      <c r="AG7958" s="367"/>
      <c r="AH7958" s="367"/>
      <c r="AI7958" s="367"/>
      <c r="AJ7958" s="367"/>
      <c r="AK7958" s="367"/>
      <c r="AL7958" s="367"/>
      <c r="AM7958" s="367"/>
      <c r="AN7958" s="367"/>
      <c r="AO7958" s="367"/>
      <c r="AP7958" s="367"/>
      <c r="AQ7958" s="367"/>
      <c r="AR7958" s="367"/>
      <c r="AS7958" s="367"/>
      <c r="AT7958" s="367"/>
    </row>
    <row r="7959" spans="2:46" ht="13.8">
      <c r="B7959" s="26">
        <v>154.16666666666663</v>
      </c>
      <c r="C7959" s="363">
        <v>3484.5928124560473</v>
      </c>
      <c r="D7959" s="367">
        <v>4162.4999999999991</v>
      </c>
      <c r="E7959" s="367">
        <v>43023.255813953758</v>
      </c>
      <c r="F7959" s="367">
        <v>-2617228.4791395469</v>
      </c>
      <c r="G7959" s="367">
        <v>4162.5000000000264</v>
      </c>
      <c r="H7959" s="367">
        <v>231250</v>
      </c>
      <c r="I7959" s="384">
        <v>-31158615.216124699</v>
      </c>
      <c r="J7959" s="367">
        <v>4162.5</v>
      </c>
      <c r="K7959" s="367">
        <v>56060.606060607046</v>
      </c>
      <c r="L7959" s="384">
        <v>-1396583.9756970261</v>
      </c>
      <c r="M7959" s="367">
        <v>4162.5000000000737</v>
      </c>
      <c r="N7959" s="367">
        <v>925</v>
      </c>
      <c r="O7959" s="384">
        <v>-30205.989396951027</v>
      </c>
      <c r="P7959" s="367">
        <v>60.356250000000003</v>
      </c>
      <c r="Q7959" s="367">
        <v>925</v>
      </c>
      <c r="R7959" s="384">
        <v>-7260.2565276437062</v>
      </c>
      <c r="S7959" s="367">
        <v>58.274999999999999</v>
      </c>
      <c r="T7959" s="367">
        <v>31896.551724137469</v>
      </c>
      <c r="U7959" s="384">
        <v>-1571229.1469862228</v>
      </c>
      <c r="V7959" s="367">
        <v>4162.49999999994</v>
      </c>
      <c r="W7959" s="367">
        <v>1541666.6666666798</v>
      </c>
      <c r="X7959" s="384">
        <v>532303.47182163689</v>
      </c>
      <c r="Y7959" s="386">
        <v>4162.5000000000355</v>
      </c>
      <c r="Z7959" s="367"/>
      <c r="AA7959" s="367"/>
      <c r="AB7959" s="367"/>
      <c r="AC7959" s="367"/>
      <c r="AD7959" s="367"/>
      <c r="AE7959" s="367"/>
      <c r="AF7959" s="367"/>
      <c r="AG7959" s="367"/>
      <c r="AH7959" s="367"/>
      <c r="AI7959" s="367"/>
      <c r="AJ7959" s="367"/>
      <c r="AK7959" s="367"/>
      <c r="AL7959" s="367"/>
      <c r="AM7959" s="367"/>
      <c r="AN7959" s="367"/>
      <c r="AO7959" s="367"/>
      <c r="AP7959" s="367"/>
      <c r="AQ7959" s="367"/>
      <c r="AR7959" s="367"/>
      <c r="AS7959" s="367"/>
      <c r="AT7959" s="367"/>
    </row>
    <row r="7960" spans="2:46" ht="13.8">
      <c r="B7960" s="26">
        <v>154.33333333333329</v>
      </c>
      <c r="C7960" s="363">
        <v>3488.3457112815349</v>
      </c>
      <c r="D7960" s="367">
        <v>4166.9999999999991</v>
      </c>
      <c r="E7960" s="367">
        <v>43069.767441860735</v>
      </c>
      <c r="F7960" s="367">
        <v>-2623023.0804711832</v>
      </c>
      <c r="G7960" s="367">
        <v>4167.0000000000264</v>
      </c>
      <c r="H7960" s="367">
        <v>231500</v>
      </c>
      <c r="I7960" s="384">
        <v>-31227208.659387924</v>
      </c>
      <c r="J7960" s="367">
        <v>4167</v>
      </c>
      <c r="K7960" s="367">
        <v>56121.21212121311</v>
      </c>
      <c r="L7960" s="384">
        <v>-1400363.4933254055</v>
      </c>
      <c r="M7960" s="367">
        <v>4167.0000000000737</v>
      </c>
      <c r="N7960" s="367">
        <v>926</v>
      </c>
      <c r="O7960" s="384">
        <v>-30275.384876328699</v>
      </c>
      <c r="P7960" s="367">
        <v>60.421500000000002</v>
      </c>
      <c r="Q7960" s="367">
        <v>926</v>
      </c>
      <c r="R7960" s="384">
        <v>-7285.4452853498206</v>
      </c>
      <c r="S7960" s="367">
        <v>58.338000000000001</v>
      </c>
      <c r="T7960" s="367">
        <v>31931.034482758158</v>
      </c>
      <c r="U7960" s="384">
        <v>-1575228.5030958005</v>
      </c>
      <c r="V7960" s="367">
        <v>4166.99999999994</v>
      </c>
      <c r="W7960" s="367">
        <v>1543333.3333333465</v>
      </c>
      <c r="X7960" s="384">
        <v>532793.37947536621</v>
      </c>
      <c r="Y7960" s="386">
        <v>4167.0000000000355</v>
      </c>
      <c r="Z7960" s="367"/>
      <c r="AA7960" s="367"/>
      <c r="AB7960" s="367"/>
      <c r="AC7960" s="367"/>
      <c r="AD7960" s="367"/>
      <c r="AE7960" s="367"/>
      <c r="AF7960" s="367"/>
      <c r="AG7960" s="367"/>
      <c r="AH7960" s="367"/>
      <c r="AI7960" s="367"/>
      <c r="AJ7960" s="367"/>
      <c r="AK7960" s="367"/>
      <c r="AL7960" s="367"/>
      <c r="AM7960" s="367"/>
      <c r="AN7960" s="367"/>
      <c r="AO7960" s="367"/>
      <c r="AP7960" s="367"/>
      <c r="AQ7960" s="367"/>
      <c r="AR7960" s="367"/>
      <c r="AS7960" s="367"/>
      <c r="AT7960" s="367"/>
    </row>
    <row r="7961" spans="2:46" ht="13.8">
      <c r="B7961" s="26">
        <v>154.49999999999994</v>
      </c>
      <c r="C7961" s="363">
        <v>3492.0985793758355</v>
      </c>
      <c r="D7961" s="367">
        <v>4171.4999999999991</v>
      </c>
      <c r="E7961" s="367">
        <v>43116.279069767712</v>
      </c>
      <c r="F7961" s="367">
        <v>-2628824.0860471781</v>
      </c>
      <c r="G7961" s="367">
        <v>4171.5000000000264</v>
      </c>
      <c r="H7961" s="367">
        <v>231750</v>
      </c>
      <c r="I7961" s="384">
        <v>-31295877.498879749</v>
      </c>
      <c r="J7961" s="367">
        <v>4171.5</v>
      </c>
      <c r="K7961" s="367">
        <v>56181.818181819173</v>
      </c>
      <c r="L7961" s="384">
        <v>-1404147.9131073798</v>
      </c>
      <c r="M7961" s="367">
        <v>4171.5000000000746</v>
      </c>
      <c r="N7961" s="367">
        <v>927</v>
      </c>
      <c r="O7961" s="384">
        <v>-30344.85970852647</v>
      </c>
      <c r="P7961" s="367">
        <v>60.486750000000001</v>
      </c>
      <c r="Q7961" s="367">
        <v>927</v>
      </c>
      <c r="R7961" s="384">
        <v>-7310.6714940963875</v>
      </c>
      <c r="S7961" s="367">
        <v>58.400999999999996</v>
      </c>
      <c r="T7961" s="367">
        <v>31965.517241378846</v>
      </c>
      <c r="U7961" s="384">
        <v>-1579232.8283846534</v>
      </c>
      <c r="V7961" s="367">
        <v>4171.4999999999391</v>
      </c>
      <c r="W7961" s="367">
        <v>1545000.0000000133</v>
      </c>
      <c r="X7961" s="384">
        <v>533283.10234387091</v>
      </c>
      <c r="Y7961" s="386">
        <v>4171.5000000000355</v>
      </c>
      <c r="Z7961" s="367"/>
      <c r="AA7961" s="367"/>
      <c r="AB7961" s="367"/>
      <c r="AC7961" s="367"/>
      <c r="AD7961" s="367"/>
      <c r="AE7961" s="367"/>
      <c r="AF7961" s="367"/>
      <c r="AG7961" s="367"/>
      <c r="AH7961" s="367"/>
      <c r="AI7961" s="367"/>
      <c r="AJ7961" s="367"/>
      <c r="AK7961" s="367"/>
      <c r="AL7961" s="367"/>
      <c r="AM7961" s="367"/>
      <c r="AN7961" s="367"/>
      <c r="AO7961" s="367"/>
      <c r="AP7961" s="367"/>
      <c r="AQ7961" s="367"/>
      <c r="AR7961" s="367"/>
      <c r="AS7961" s="367"/>
      <c r="AT7961" s="367"/>
    </row>
    <row r="7962" spans="2:46" ht="13.8">
      <c r="B7962" s="26">
        <v>154.6666666666666</v>
      </c>
      <c r="C7962" s="363">
        <v>3495.851416738949</v>
      </c>
      <c r="D7962" s="367">
        <v>4175.9999999999982</v>
      </c>
      <c r="E7962" s="367">
        <v>43162.790697674689</v>
      </c>
      <c r="F7962" s="367">
        <v>-2634631.4958675317</v>
      </c>
      <c r="G7962" s="367">
        <v>4176.0000000000264</v>
      </c>
      <c r="H7962" s="367">
        <v>232000</v>
      </c>
      <c r="I7962" s="384">
        <v>-31364621.734600171</v>
      </c>
      <c r="J7962" s="367">
        <v>4176</v>
      </c>
      <c r="K7962" s="367">
        <v>56242.424242425237</v>
      </c>
      <c r="L7962" s="384">
        <v>-1407937.2350429473</v>
      </c>
      <c r="M7962" s="367">
        <v>4176.0000000000746</v>
      </c>
      <c r="N7962" s="367">
        <v>928</v>
      </c>
      <c r="O7962" s="384">
        <v>-30414.413893544337</v>
      </c>
      <c r="P7962" s="367">
        <v>60.552</v>
      </c>
      <c r="Q7962" s="367">
        <v>928</v>
      </c>
      <c r="R7962" s="384">
        <v>-7335.9351538834117</v>
      </c>
      <c r="S7962" s="367">
        <v>58.463999999999999</v>
      </c>
      <c r="T7962" s="367">
        <v>31999.999999999534</v>
      </c>
      <c r="U7962" s="384">
        <v>-1583242.1228527834</v>
      </c>
      <c r="V7962" s="367">
        <v>4175.9999999999391</v>
      </c>
      <c r="W7962" s="367">
        <v>1546666.66666668</v>
      </c>
      <c r="X7962" s="384">
        <v>533772.64042715088</v>
      </c>
      <c r="Y7962" s="386">
        <v>4176.0000000000355</v>
      </c>
      <c r="Z7962" s="367"/>
      <c r="AA7962" s="367"/>
      <c r="AB7962" s="367"/>
      <c r="AC7962" s="367"/>
      <c r="AD7962" s="367"/>
      <c r="AE7962" s="367"/>
      <c r="AF7962" s="367"/>
      <c r="AG7962" s="367"/>
      <c r="AH7962" s="367"/>
      <c r="AI7962" s="367"/>
      <c r="AJ7962" s="367"/>
      <c r="AK7962" s="367"/>
      <c r="AL7962" s="367"/>
      <c r="AM7962" s="367"/>
      <c r="AN7962" s="367"/>
      <c r="AO7962" s="367"/>
      <c r="AP7962" s="367"/>
      <c r="AQ7962" s="367"/>
      <c r="AR7962" s="367"/>
      <c r="AS7962" s="367"/>
      <c r="AT7962" s="367"/>
    </row>
    <row r="7963" spans="2:46" ht="13.8">
      <c r="B7963" s="26">
        <v>154.83333333333326</v>
      </c>
      <c r="C7963" s="363">
        <v>3499.6042233708772</v>
      </c>
      <c r="D7963" s="367">
        <v>4180.4999999999982</v>
      </c>
      <c r="E7963" s="367">
        <v>43209.302325581666</v>
      </c>
      <c r="F7963" s="367">
        <v>-2640445.3099322431</v>
      </c>
      <c r="G7963" s="367">
        <v>4180.5000000000264</v>
      </c>
      <c r="H7963" s="367">
        <v>232250</v>
      </c>
      <c r="I7963" s="384">
        <v>-31433441.36654919</v>
      </c>
      <c r="J7963" s="367">
        <v>4180.5</v>
      </c>
      <c r="K7963" s="367">
        <v>56303.030303031301</v>
      </c>
      <c r="L7963" s="384">
        <v>-1411731.4591321091</v>
      </c>
      <c r="M7963" s="367">
        <v>4180.5000000000746</v>
      </c>
      <c r="N7963" s="367">
        <v>929</v>
      </c>
      <c r="O7963" s="384">
        <v>-30484.047431382303</v>
      </c>
      <c r="P7963" s="367">
        <v>60.617249999999999</v>
      </c>
      <c r="Q7963" s="367">
        <v>929</v>
      </c>
      <c r="R7963" s="384">
        <v>-7361.2362647108894</v>
      </c>
      <c r="S7963" s="367">
        <v>58.527000000000001</v>
      </c>
      <c r="T7963" s="367">
        <v>32034.482758620223</v>
      </c>
      <c r="U7963" s="384">
        <v>-1587256.3865001888</v>
      </c>
      <c r="V7963" s="367">
        <v>4180.4999999999391</v>
      </c>
      <c r="W7963" s="367">
        <v>1548333.3333333468</v>
      </c>
      <c r="X7963" s="384">
        <v>534261.99372520612</v>
      </c>
      <c r="Y7963" s="386">
        <v>4180.5000000000364</v>
      </c>
      <c r="Z7963" s="367"/>
      <c r="AA7963" s="367"/>
      <c r="AB7963" s="367"/>
      <c r="AC7963" s="367"/>
      <c r="AD7963" s="367"/>
      <c r="AE7963" s="367"/>
      <c r="AF7963" s="367"/>
      <c r="AG7963" s="367"/>
      <c r="AH7963" s="367"/>
      <c r="AI7963" s="367"/>
      <c r="AJ7963" s="367"/>
      <c r="AK7963" s="367"/>
      <c r="AL7963" s="367"/>
      <c r="AM7963" s="367"/>
      <c r="AN7963" s="367"/>
      <c r="AO7963" s="367"/>
      <c r="AP7963" s="367"/>
      <c r="AQ7963" s="367"/>
      <c r="AR7963" s="367"/>
      <c r="AS7963" s="367"/>
      <c r="AT7963" s="367"/>
    </row>
    <row r="7964" spans="2:46" ht="13.8">
      <c r="B7964" s="26">
        <v>154.99999999999991</v>
      </c>
      <c r="C7964" s="363">
        <v>3503.356999271618</v>
      </c>
      <c r="D7964" s="367">
        <v>4184.9999999999973</v>
      </c>
      <c r="E7964" s="367">
        <v>43255.813953488643</v>
      </c>
      <c r="F7964" s="367">
        <v>-2646265.5282413135</v>
      </c>
      <c r="G7964" s="367">
        <v>4185.0000000000264</v>
      </c>
      <c r="H7964" s="367">
        <v>232500</v>
      </c>
      <c r="I7964" s="384">
        <v>-31502336.394726805</v>
      </c>
      <c r="J7964" s="367">
        <v>4185</v>
      </c>
      <c r="K7964" s="367">
        <v>56363.636363637364</v>
      </c>
      <c r="L7964" s="384">
        <v>-1415530.5853748652</v>
      </c>
      <c r="M7964" s="367">
        <v>4185.0000000000746</v>
      </c>
      <c r="N7964" s="367">
        <v>930</v>
      </c>
      <c r="O7964" s="384">
        <v>-30553.760322040373</v>
      </c>
      <c r="P7964" s="367">
        <v>60.682500000000005</v>
      </c>
      <c r="Q7964" s="367">
        <v>930</v>
      </c>
      <c r="R7964" s="384">
        <v>-7386.5748265788225</v>
      </c>
      <c r="S7964" s="367">
        <v>58.59</v>
      </c>
      <c r="T7964" s="367">
        <v>32068.965517240911</v>
      </c>
      <c r="U7964" s="384">
        <v>-1591275.6193268704</v>
      </c>
      <c r="V7964" s="367">
        <v>4184.9999999999391</v>
      </c>
      <c r="W7964" s="367">
        <v>1550000.0000000135</v>
      </c>
      <c r="X7964" s="384">
        <v>534751.16223803663</v>
      </c>
      <c r="Y7964" s="386">
        <v>4185.0000000000364</v>
      </c>
      <c r="Z7964" s="367"/>
      <c r="AA7964" s="367"/>
      <c r="AB7964" s="367"/>
      <c r="AC7964" s="367"/>
      <c r="AD7964" s="367"/>
      <c r="AE7964" s="367"/>
      <c r="AF7964" s="367"/>
      <c r="AG7964" s="367"/>
      <c r="AH7964" s="367"/>
      <c r="AI7964" s="367"/>
      <c r="AJ7964" s="367"/>
      <c r="AK7964" s="367"/>
      <c r="AL7964" s="367"/>
      <c r="AM7964" s="367"/>
      <c r="AN7964" s="367"/>
      <c r="AO7964" s="367"/>
      <c r="AP7964" s="367"/>
      <c r="AQ7964" s="367"/>
      <c r="AR7964" s="367"/>
      <c r="AS7964" s="367"/>
      <c r="AT7964" s="367"/>
    </row>
    <row r="7965" spans="2:46" ht="13.8">
      <c r="B7965" s="26">
        <v>155.16666666666657</v>
      </c>
      <c r="C7965" s="363">
        <v>3507.109744441173</v>
      </c>
      <c r="D7965" s="367">
        <v>4189.4999999999973</v>
      </c>
      <c r="E7965" s="367">
        <v>43302.32558139562</v>
      </c>
      <c r="F7965" s="367">
        <v>-2652092.1507947417</v>
      </c>
      <c r="G7965" s="367">
        <v>4189.5000000000264</v>
      </c>
      <c r="H7965" s="367">
        <v>232750</v>
      </c>
      <c r="I7965" s="384">
        <v>-31571306.819133013</v>
      </c>
      <c r="J7965" s="367">
        <v>4189.5</v>
      </c>
      <c r="K7965" s="367">
        <v>56424.242424243428</v>
      </c>
      <c r="L7965" s="384">
        <v>-1419334.6137712155</v>
      </c>
      <c r="M7965" s="367">
        <v>4189.5000000000746</v>
      </c>
      <c r="N7965" s="367">
        <v>931</v>
      </c>
      <c r="O7965" s="384">
        <v>-30623.552565518527</v>
      </c>
      <c r="P7965" s="367">
        <v>60.747749999999996</v>
      </c>
      <c r="Q7965" s="367">
        <v>931</v>
      </c>
      <c r="R7965" s="384">
        <v>-7411.9508394872064</v>
      </c>
      <c r="S7965" s="367">
        <v>58.652999999999999</v>
      </c>
      <c r="T7965" s="367">
        <v>32103.4482758616</v>
      </c>
      <c r="U7965" s="384">
        <v>-1595299.8213328279</v>
      </c>
      <c r="V7965" s="367">
        <v>4189.4999999999391</v>
      </c>
      <c r="W7965" s="367">
        <v>1551666.6666666802</v>
      </c>
      <c r="X7965" s="384">
        <v>535240.14596564241</v>
      </c>
      <c r="Y7965" s="386">
        <v>4189.5000000000364</v>
      </c>
      <c r="Z7965" s="367"/>
      <c r="AA7965" s="367"/>
      <c r="AB7965" s="367"/>
      <c r="AC7965" s="367"/>
      <c r="AD7965" s="367"/>
      <c r="AE7965" s="367"/>
      <c r="AF7965" s="367"/>
      <c r="AG7965" s="367"/>
      <c r="AH7965" s="367"/>
      <c r="AI7965" s="367"/>
      <c r="AJ7965" s="367"/>
      <c r="AK7965" s="367"/>
      <c r="AL7965" s="367"/>
      <c r="AM7965" s="367"/>
      <c r="AN7965" s="367"/>
      <c r="AO7965" s="367"/>
      <c r="AP7965" s="367"/>
      <c r="AQ7965" s="367"/>
      <c r="AR7965" s="367"/>
      <c r="AS7965" s="367"/>
      <c r="AT7965" s="367"/>
    </row>
    <row r="7966" spans="2:46" ht="13.8">
      <c r="B7966" s="26">
        <v>155.33333333333323</v>
      </c>
      <c r="C7966" s="363">
        <v>3510.8624588795415</v>
      </c>
      <c r="D7966" s="367">
        <v>4193.9999999999973</v>
      </c>
      <c r="E7966" s="367">
        <v>43348.837209302597</v>
      </c>
      <c r="F7966" s="367">
        <v>-2657925.177592529</v>
      </c>
      <c r="G7966" s="367">
        <v>4194.0000000000264</v>
      </c>
      <c r="H7966" s="367">
        <v>233000</v>
      </c>
      <c r="I7966" s="384">
        <v>-31640352.639767822</v>
      </c>
      <c r="J7966" s="367">
        <v>4194</v>
      </c>
      <c r="K7966" s="367">
        <v>56484.848484849492</v>
      </c>
      <c r="L7966" s="384">
        <v>-1423143.5443211605</v>
      </c>
      <c r="M7966" s="367">
        <v>4194.0000000000755</v>
      </c>
      <c r="N7966" s="367">
        <v>932</v>
      </c>
      <c r="O7966" s="384">
        <v>-30693.424161816791</v>
      </c>
      <c r="P7966" s="367">
        <v>60.813000000000002</v>
      </c>
      <c r="Q7966" s="367">
        <v>932</v>
      </c>
      <c r="R7966" s="384">
        <v>-7437.3643034360466</v>
      </c>
      <c r="S7966" s="367">
        <v>58.716000000000001</v>
      </c>
      <c r="T7966" s="367">
        <v>32137.931034482288</v>
      </c>
      <c r="U7966" s="384">
        <v>-1599328.9925180613</v>
      </c>
      <c r="V7966" s="367">
        <v>4193.9999999999391</v>
      </c>
      <c r="W7966" s="367">
        <v>1553333.333333347</v>
      </c>
      <c r="X7966" s="384">
        <v>535728.94490802335</v>
      </c>
      <c r="Y7966" s="386">
        <v>4194.0000000000364</v>
      </c>
      <c r="Z7966" s="367"/>
      <c r="AA7966" s="367"/>
      <c r="AB7966" s="367"/>
      <c r="AC7966" s="367"/>
      <c r="AD7966" s="367"/>
      <c r="AE7966" s="367"/>
      <c r="AF7966" s="367"/>
      <c r="AG7966" s="367"/>
      <c r="AH7966" s="367"/>
      <c r="AI7966" s="367"/>
      <c r="AJ7966" s="367"/>
      <c r="AK7966" s="367"/>
      <c r="AL7966" s="367"/>
      <c r="AM7966" s="367"/>
      <c r="AN7966" s="367"/>
      <c r="AO7966" s="367"/>
      <c r="AP7966" s="367"/>
      <c r="AQ7966" s="367"/>
      <c r="AR7966" s="367"/>
      <c r="AS7966" s="367"/>
      <c r="AT7966" s="367"/>
    </row>
    <row r="7967" spans="2:46" ht="13.8">
      <c r="B7967" s="26">
        <v>155.49999999999989</v>
      </c>
      <c r="C7967" s="363">
        <v>3514.6151425867238</v>
      </c>
      <c r="D7967" s="367">
        <v>4198.4999999999973</v>
      </c>
      <c r="E7967" s="367">
        <v>43395.348837209574</v>
      </c>
      <c r="F7967" s="367">
        <v>-2663764.6086346745</v>
      </c>
      <c r="G7967" s="367">
        <v>4198.5000000000264</v>
      </c>
      <c r="H7967" s="367">
        <v>233250</v>
      </c>
      <c r="I7967" s="384">
        <v>-31709473.856631231</v>
      </c>
      <c r="J7967" s="367">
        <v>4198.5</v>
      </c>
      <c r="K7967" s="367">
        <v>56545.454545455555</v>
      </c>
      <c r="L7967" s="384">
        <v>-1426957.3770246995</v>
      </c>
      <c r="M7967" s="367">
        <v>4198.5000000000755</v>
      </c>
      <c r="N7967" s="367">
        <v>933</v>
      </c>
      <c r="O7967" s="384">
        <v>-30763.375110935147</v>
      </c>
      <c r="P7967" s="367">
        <v>60.878250000000001</v>
      </c>
      <c r="Q7967" s="367">
        <v>933</v>
      </c>
      <c r="R7967" s="384">
        <v>-7462.8152184253386</v>
      </c>
      <c r="S7967" s="367">
        <v>58.778999999999996</v>
      </c>
      <c r="T7967" s="367">
        <v>32172.413793102976</v>
      </c>
      <c r="U7967" s="384">
        <v>-1603363.1328825695</v>
      </c>
      <c r="V7967" s="367">
        <v>4198.4999999999382</v>
      </c>
      <c r="W7967" s="367">
        <v>1555000.0000000137</v>
      </c>
      <c r="X7967" s="384">
        <v>536217.55906517955</v>
      </c>
      <c r="Y7967" s="386">
        <v>4198.5000000000364</v>
      </c>
      <c r="Z7967" s="367"/>
      <c r="AA7967" s="367"/>
      <c r="AB7967" s="367"/>
      <c r="AC7967" s="367"/>
      <c r="AD7967" s="367"/>
      <c r="AE7967" s="367"/>
      <c r="AF7967" s="367"/>
      <c r="AG7967" s="367"/>
      <c r="AH7967" s="367"/>
      <c r="AI7967" s="367"/>
      <c r="AJ7967" s="367"/>
      <c r="AK7967" s="367"/>
      <c r="AL7967" s="367"/>
      <c r="AM7967" s="367"/>
      <c r="AN7967" s="367"/>
      <c r="AO7967" s="367"/>
      <c r="AP7967" s="367"/>
      <c r="AQ7967" s="367"/>
      <c r="AR7967" s="367"/>
      <c r="AS7967" s="367"/>
      <c r="AT7967" s="367"/>
    </row>
    <row r="7968" spans="2:46" ht="13.8">
      <c r="B7968" s="26">
        <v>155.66666666666654</v>
      </c>
      <c r="C7968" s="363">
        <v>3518.3677955627186</v>
      </c>
      <c r="D7968" s="367">
        <v>4202.9999999999964</v>
      </c>
      <c r="E7968" s="367">
        <v>43441.860465116551</v>
      </c>
      <c r="F7968" s="367">
        <v>-2669610.4439211786</v>
      </c>
      <c r="G7968" s="367">
        <v>4203.0000000000264</v>
      </c>
      <c r="H7968" s="367">
        <v>233500</v>
      </c>
      <c r="I7968" s="384">
        <v>-31778670.469723232</v>
      </c>
      <c r="J7968" s="367">
        <v>4203</v>
      </c>
      <c r="K7968" s="367">
        <v>56606.060606061619</v>
      </c>
      <c r="L7968" s="384">
        <v>-1430776.1118818321</v>
      </c>
      <c r="M7968" s="367">
        <v>4203.0000000000755</v>
      </c>
      <c r="N7968" s="367">
        <v>934</v>
      </c>
      <c r="O7968" s="384">
        <v>-30833.405412873602</v>
      </c>
      <c r="P7968" s="367">
        <v>60.9435</v>
      </c>
      <c r="Q7968" s="367">
        <v>934</v>
      </c>
      <c r="R7968" s="384">
        <v>-7488.3035844550877</v>
      </c>
      <c r="S7968" s="367">
        <v>58.841999999999999</v>
      </c>
      <c r="T7968" s="367">
        <v>32206.896551723665</v>
      </c>
      <c r="U7968" s="384">
        <v>-1607402.2424263544</v>
      </c>
      <c r="V7968" s="367">
        <v>4202.9999999999382</v>
      </c>
      <c r="W7968" s="367">
        <v>1556666.6666666805</v>
      </c>
      <c r="X7968" s="384">
        <v>536705.98843711126</v>
      </c>
      <c r="Y7968" s="386">
        <v>4203.0000000000373</v>
      </c>
      <c r="Z7968" s="367"/>
      <c r="AA7968" s="367"/>
      <c r="AB7968" s="367"/>
      <c r="AC7968" s="367"/>
      <c r="AD7968" s="367"/>
      <c r="AE7968" s="367"/>
      <c r="AF7968" s="367"/>
      <c r="AG7968" s="367"/>
      <c r="AH7968" s="367"/>
      <c r="AI7968" s="367"/>
      <c r="AJ7968" s="367"/>
      <c r="AK7968" s="367"/>
      <c r="AL7968" s="367"/>
      <c r="AM7968" s="367"/>
      <c r="AN7968" s="367"/>
      <c r="AO7968" s="367"/>
      <c r="AP7968" s="367"/>
      <c r="AQ7968" s="367"/>
      <c r="AR7968" s="367"/>
      <c r="AS7968" s="367"/>
      <c r="AT7968" s="367"/>
    </row>
    <row r="7969" spans="2:46" ht="13.8">
      <c r="B7969" s="26">
        <v>155.8333333333332</v>
      </c>
      <c r="C7969" s="363">
        <v>3522.1204178075272</v>
      </c>
      <c r="D7969" s="367">
        <v>4207.4999999999964</v>
      </c>
      <c r="E7969" s="367">
        <v>43488.372093023529</v>
      </c>
      <c r="F7969" s="367">
        <v>-2675462.6834520409</v>
      </c>
      <c r="G7969" s="367">
        <v>4207.5000000000264</v>
      </c>
      <c r="H7969" s="367">
        <v>233750</v>
      </c>
      <c r="I7969" s="384">
        <v>-31847942.479043834</v>
      </c>
      <c r="J7969" s="367">
        <v>4207.5</v>
      </c>
      <c r="K7969" s="367">
        <v>56666.666666667683</v>
      </c>
      <c r="L7969" s="384">
        <v>-1434599.7488925592</v>
      </c>
      <c r="M7969" s="367">
        <v>4207.5000000000755</v>
      </c>
      <c r="N7969" s="367">
        <v>935</v>
      </c>
      <c r="O7969" s="384">
        <v>-30903.515067632154</v>
      </c>
      <c r="P7969" s="367">
        <v>61.008749999999999</v>
      </c>
      <c r="Q7969" s="367">
        <v>935</v>
      </c>
      <c r="R7969" s="384">
        <v>-7513.8294015252877</v>
      </c>
      <c r="S7969" s="367">
        <v>58.904999999999994</v>
      </c>
      <c r="T7969" s="367">
        <v>32241.379310344353</v>
      </c>
      <c r="U7969" s="384">
        <v>-1611446.3211494151</v>
      </c>
      <c r="V7969" s="367">
        <v>4207.4999999999382</v>
      </c>
      <c r="W7969" s="367">
        <v>1558333.3333333472</v>
      </c>
      <c r="X7969" s="384">
        <v>537194.233023818</v>
      </c>
      <c r="Y7969" s="386">
        <v>4207.5000000000373</v>
      </c>
      <c r="Z7969" s="367"/>
      <c r="AA7969" s="367"/>
      <c r="AB7969" s="367"/>
      <c r="AC7969" s="367"/>
      <c r="AD7969" s="367"/>
      <c r="AE7969" s="367"/>
      <c r="AF7969" s="367"/>
      <c r="AG7969" s="367"/>
      <c r="AH7969" s="367"/>
      <c r="AI7969" s="367"/>
      <c r="AJ7969" s="367"/>
      <c r="AK7969" s="367"/>
      <c r="AL7969" s="367"/>
      <c r="AM7969" s="367"/>
      <c r="AN7969" s="367"/>
      <c r="AO7969" s="367"/>
      <c r="AP7969" s="367"/>
      <c r="AQ7969" s="367"/>
      <c r="AR7969" s="367"/>
      <c r="AS7969" s="367"/>
      <c r="AT7969" s="367"/>
    </row>
    <row r="7970" spans="2:46" ht="13.8">
      <c r="B7970" s="26">
        <v>155.99999999999986</v>
      </c>
      <c r="C7970" s="363">
        <v>3525.8730093211507</v>
      </c>
      <c r="D7970" s="367">
        <v>4211.9999999999964</v>
      </c>
      <c r="E7970" s="367">
        <v>43534.883720930506</v>
      </c>
      <c r="F7970" s="367">
        <v>-2681321.3272272623</v>
      </c>
      <c r="G7970" s="367">
        <v>4212.0000000000264</v>
      </c>
      <c r="H7970" s="367">
        <v>234000</v>
      </c>
      <c r="I7970" s="384">
        <v>-31917289.884593025</v>
      </c>
      <c r="J7970" s="367">
        <v>4212</v>
      </c>
      <c r="K7970" s="367">
        <v>56727.272727273747</v>
      </c>
      <c r="L7970" s="384">
        <v>-1438428.2880568812</v>
      </c>
      <c r="M7970" s="367">
        <v>4212.0000000000764</v>
      </c>
      <c r="N7970" s="367">
        <v>936</v>
      </c>
      <c r="O7970" s="384">
        <v>-30973.704075210811</v>
      </c>
      <c r="P7970" s="367">
        <v>61.074000000000005</v>
      </c>
      <c r="Q7970" s="367">
        <v>936</v>
      </c>
      <c r="R7970" s="384">
        <v>-7539.3926696359449</v>
      </c>
      <c r="S7970" s="367">
        <v>58.967999999999996</v>
      </c>
      <c r="T7970" s="367">
        <v>32275.862068965042</v>
      </c>
      <c r="U7970" s="384">
        <v>-1615495.3690517521</v>
      </c>
      <c r="V7970" s="367">
        <v>4211.9999999999382</v>
      </c>
      <c r="W7970" s="367">
        <v>1560000.000000014</v>
      </c>
      <c r="X7970" s="384">
        <v>537682.29282530013</v>
      </c>
      <c r="Y7970" s="386">
        <v>4212.0000000000373</v>
      </c>
      <c r="Z7970" s="367"/>
      <c r="AA7970" s="367"/>
      <c r="AB7970" s="367"/>
      <c r="AC7970" s="367"/>
      <c r="AD7970" s="367"/>
      <c r="AE7970" s="367"/>
      <c r="AF7970" s="367"/>
      <c r="AG7970" s="367"/>
      <c r="AH7970" s="367"/>
      <c r="AI7970" s="367"/>
      <c r="AJ7970" s="367"/>
      <c r="AK7970" s="367"/>
      <c r="AL7970" s="367"/>
      <c r="AM7970" s="367"/>
      <c r="AN7970" s="367"/>
      <c r="AO7970" s="367"/>
      <c r="AP7970" s="367"/>
      <c r="AQ7970" s="367"/>
      <c r="AR7970" s="367"/>
      <c r="AS7970" s="367"/>
      <c r="AT7970" s="367"/>
    </row>
    <row r="7971" spans="2:46" ht="13.8">
      <c r="B7971" s="26">
        <v>156.16666666666652</v>
      </c>
      <c r="C7971" s="363">
        <v>3529.6255701035861</v>
      </c>
      <c r="D7971" s="367">
        <v>4216.4999999999955</v>
      </c>
      <c r="E7971" s="367">
        <v>43581.395348837483</v>
      </c>
      <c r="F7971" s="367">
        <v>-2687186.3752468415</v>
      </c>
      <c r="G7971" s="367">
        <v>4216.5000000000264</v>
      </c>
      <c r="H7971" s="367">
        <v>234250</v>
      </c>
      <c r="I7971" s="384">
        <v>-31986712.686370824</v>
      </c>
      <c r="J7971" s="367">
        <v>4216.5</v>
      </c>
      <c r="K7971" s="367">
        <v>56787.87878787981</v>
      </c>
      <c r="L7971" s="384">
        <v>-1442261.7293747969</v>
      </c>
      <c r="M7971" s="367">
        <v>4216.5000000000764</v>
      </c>
      <c r="N7971" s="367">
        <v>937</v>
      </c>
      <c r="O7971" s="384">
        <v>-31043.972435609554</v>
      </c>
      <c r="P7971" s="367">
        <v>61.139249999999997</v>
      </c>
      <c r="Q7971" s="367">
        <v>937</v>
      </c>
      <c r="R7971" s="384">
        <v>-7564.9933887870566</v>
      </c>
      <c r="S7971" s="367">
        <v>59.030999999999999</v>
      </c>
      <c r="T7971" s="367">
        <v>32310.34482758573</v>
      </c>
      <c r="U7971" s="384">
        <v>-1619549.3861333644</v>
      </c>
      <c r="V7971" s="367">
        <v>4216.4999999999382</v>
      </c>
      <c r="W7971" s="367">
        <v>1561666.6666666807</v>
      </c>
      <c r="X7971" s="384">
        <v>538170.16784155741</v>
      </c>
      <c r="Y7971" s="386">
        <v>4216.5000000000373</v>
      </c>
      <c r="Z7971" s="367"/>
      <c r="AA7971" s="367"/>
      <c r="AB7971" s="367"/>
      <c r="AC7971" s="367"/>
      <c r="AD7971" s="367"/>
      <c r="AE7971" s="367"/>
      <c r="AF7971" s="367"/>
      <c r="AG7971" s="367"/>
      <c r="AH7971" s="367"/>
      <c r="AI7971" s="367"/>
      <c r="AJ7971" s="367"/>
      <c r="AK7971" s="367"/>
      <c r="AL7971" s="367"/>
      <c r="AM7971" s="367"/>
      <c r="AN7971" s="367"/>
      <c r="AO7971" s="367"/>
      <c r="AP7971" s="367"/>
      <c r="AQ7971" s="367"/>
      <c r="AR7971" s="367"/>
      <c r="AS7971" s="367"/>
      <c r="AT7971" s="367"/>
    </row>
    <row r="7972" spans="2:46" ht="13.8">
      <c r="B7972" s="26">
        <v>156.33333333333317</v>
      </c>
      <c r="C7972" s="363">
        <v>3533.3781001548355</v>
      </c>
      <c r="D7972" s="367">
        <v>4220.9999999999955</v>
      </c>
      <c r="E7972" s="367">
        <v>43627.90697674446</v>
      </c>
      <c r="F7972" s="367">
        <v>-2693057.8275107797</v>
      </c>
      <c r="G7972" s="367">
        <v>4221.0000000000264</v>
      </c>
      <c r="H7972" s="367">
        <v>234500</v>
      </c>
      <c r="I7972" s="384">
        <v>-32056210.884377215</v>
      </c>
      <c r="J7972" s="367">
        <v>4221</v>
      </c>
      <c r="K7972" s="367">
        <v>56848.484848485874</v>
      </c>
      <c r="L7972" s="384">
        <v>-1446100.0728463063</v>
      </c>
      <c r="M7972" s="367">
        <v>4221.0000000000764</v>
      </c>
      <c r="N7972" s="367">
        <v>938</v>
      </c>
      <c r="O7972" s="384">
        <v>-31114.32014882841</v>
      </c>
      <c r="P7972" s="367">
        <v>61.204500000000003</v>
      </c>
      <c r="Q7972" s="367">
        <v>938</v>
      </c>
      <c r="R7972" s="384">
        <v>-7590.6315589786218</v>
      </c>
      <c r="S7972" s="367">
        <v>59.094000000000001</v>
      </c>
      <c r="T7972" s="367">
        <v>32344.827586206418</v>
      </c>
      <c r="U7972" s="384">
        <v>-1623608.3723942528</v>
      </c>
      <c r="V7972" s="367">
        <v>4220.9999999999382</v>
      </c>
      <c r="W7972" s="367">
        <v>1563333.3333333475</v>
      </c>
      <c r="X7972" s="384">
        <v>538657.85807259008</v>
      </c>
      <c r="Y7972" s="386">
        <v>4221.0000000000373</v>
      </c>
      <c r="Z7972" s="367"/>
      <c r="AA7972" s="367"/>
      <c r="AB7972" s="367"/>
      <c r="AC7972" s="367"/>
      <c r="AD7972" s="367"/>
      <c r="AE7972" s="367"/>
      <c r="AF7972" s="367"/>
      <c r="AG7972" s="367"/>
      <c r="AH7972" s="367"/>
      <c r="AI7972" s="367"/>
      <c r="AJ7972" s="367"/>
      <c r="AK7972" s="367"/>
      <c r="AL7972" s="367"/>
      <c r="AM7972" s="367"/>
      <c r="AN7972" s="367"/>
      <c r="AO7972" s="367"/>
      <c r="AP7972" s="367"/>
      <c r="AQ7972" s="367"/>
      <c r="AR7972" s="367"/>
      <c r="AS7972" s="367"/>
      <c r="AT7972" s="367"/>
    </row>
    <row r="7973" spans="2:46" ht="13.8">
      <c r="B7973" s="26">
        <v>156.49999999999983</v>
      </c>
      <c r="C7973" s="363">
        <v>3537.1305994748991</v>
      </c>
      <c r="D7973" s="367">
        <v>4225.4999999999955</v>
      </c>
      <c r="E7973" s="367">
        <v>43674.418604651437</v>
      </c>
      <c r="F7973" s="367">
        <v>-2698935.6840190762</v>
      </c>
      <c r="G7973" s="367">
        <v>4225.5000000000264</v>
      </c>
      <c r="H7973" s="367">
        <v>234750</v>
      </c>
      <c r="I7973" s="384">
        <v>-32125784.478612203</v>
      </c>
      <c r="J7973" s="367">
        <v>4225.5</v>
      </c>
      <c r="K7973" s="367">
        <v>56909.090909091938</v>
      </c>
      <c r="L7973" s="384">
        <v>-1449943.3184714103</v>
      </c>
      <c r="M7973" s="367">
        <v>4225.5000000000764</v>
      </c>
      <c r="N7973" s="367">
        <v>939</v>
      </c>
      <c r="O7973" s="384">
        <v>-31184.747214867351</v>
      </c>
      <c r="P7973" s="367">
        <v>61.269750000000002</v>
      </c>
      <c r="Q7973" s="367">
        <v>939</v>
      </c>
      <c r="R7973" s="384">
        <v>-7616.3071802106397</v>
      </c>
      <c r="S7973" s="367">
        <v>59.156999999999996</v>
      </c>
      <c r="T7973" s="367">
        <v>32379.310344827107</v>
      </c>
      <c r="U7973" s="384">
        <v>-1627672.3278344164</v>
      </c>
      <c r="V7973" s="367">
        <v>4225.4999999999372</v>
      </c>
      <c r="W7973" s="367">
        <v>1565000.0000000142</v>
      </c>
      <c r="X7973" s="384">
        <v>539145.36351839814</v>
      </c>
      <c r="Y7973" s="386">
        <v>4225.5000000000382</v>
      </c>
      <c r="Z7973" s="367"/>
      <c r="AA7973" s="367"/>
      <c r="AB7973" s="367"/>
      <c r="AC7973" s="367"/>
      <c r="AD7973" s="367"/>
      <c r="AE7973" s="367"/>
      <c r="AF7973" s="367"/>
      <c r="AG7973" s="367"/>
      <c r="AH7973" s="367"/>
      <c r="AI7973" s="367"/>
      <c r="AJ7973" s="367"/>
      <c r="AK7973" s="367"/>
      <c r="AL7973" s="367"/>
      <c r="AM7973" s="367"/>
      <c r="AN7973" s="367"/>
      <c r="AO7973" s="367"/>
      <c r="AP7973" s="367"/>
      <c r="AQ7973" s="367"/>
      <c r="AR7973" s="367"/>
      <c r="AS7973" s="367"/>
      <c r="AT7973" s="367"/>
    </row>
    <row r="7974" spans="2:46" ht="13.8">
      <c r="B7974" s="26">
        <v>156.66666666666649</v>
      </c>
      <c r="C7974" s="363">
        <v>3540.8830680637761</v>
      </c>
      <c r="D7974" s="367">
        <v>4229.9999999999955</v>
      </c>
      <c r="E7974" s="367">
        <v>43720.930232558414</v>
      </c>
      <c r="F7974" s="367">
        <v>-2704819.9447717308</v>
      </c>
      <c r="G7974" s="367">
        <v>4230.0000000000264</v>
      </c>
      <c r="H7974" s="367">
        <v>235000</v>
      </c>
      <c r="I7974" s="384">
        <v>-32195433.469075788</v>
      </c>
      <c r="J7974" s="367">
        <v>4230</v>
      </c>
      <c r="K7974" s="367">
        <v>56969.696969698001</v>
      </c>
      <c r="L7974" s="384">
        <v>-1453791.4662501083</v>
      </c>
      <c r="M7974" s="367">
        <v>4230.0000000000764</v>
      </c>
      <c r="N7974" s="367">
        <v>940</v>
      </c>
      <c r="O7974" s="384">
        <v>-31255.253633726392</v>
      </c>
      <c r="P7974" s="367">
        <v>61.335000000000001</v>
      </c>
      <c r="Q7974" s="367">
        <v>940</v>
      </c>
      <c r="R7974" s="384">
        <v>-7642.0202524831129</v>
      </c>
      <c r="S7974" s="367">
        <v>59.22</v>
      </c>
      <c r="T7974" s="367">
        <v>32413.793103447795</v>
      </c>
      <c r="U7974" s="384">
        <v>-1631741.2524538566</v>
      </c>
      <c r="V7974" s="367">
        <v>4229.9999999999372</v>
      </c>
      <c r="W7974" s="367">
        <v>1566666.6666666809</v>
      </c>
      <c r="X7974" s="384">
        <v>539632.68417898123</v>
      </c>
      <c r="Y7974" s="386">
        <v>4230.0000000000382</v>
      </c>
      <c r="Z7974" s="367"/>
      <c r="AA7974" s="367"/>
      <c r="AB7974" s="367"/>
      <c r="AC7974" s="367"/>
      <c r="AD7974" s="367"/>
      <c r="AE7974" s="367"/>
      <c r="AF7974" s="367"/>
      <c r="AG7974" s="367"/>
      <c r="AH7974" s="367"/>
      <c r="AI7974" s="367"/>
      <c r="AJ7974" s="367"/>
      <c r="AK7974" s="367"/>
      <c r="AL7974" s="367"/>
      <c r="AM7974" s="367"/>
      <c r="AN7974" s="367"/>
      <c r="AO7974" s="367"/>
      <c r="AP7974" s="367"/>
      <c r="AQ7974" s="367"/>
      <c r="AR7974" s="367"/>
      <c r="AS7974" s="367"/>
      <c r="AT7974" s="367"/>
    </row>
    <row r="7975" spans="2:46" ht="13.8">
      <c r="B7975" s="26">
        <v>156.83333333333314</v>
      </c>
      <c r="C7975" s="363">
        <v>3544.6355059214657</v>
      </c>
      <c r="D7975" s="367">
        <v>4234.4999999999945</v>
      </c>
      <c r="E7975" s="367">
        <v>43767.441860465391</v>
      </c>
      <c r="F7975" s="367">
        <v>-2710710.6097687441</v>
      </c>
      <c r="G7975" s="367">
        <v>4234.5000000000264</v>
      </c>
      <c r="H7975" s="367">
        <v>235250</v>
      </c>
      <c r="I7975" s="384">
        <v>-32265157.855767962</v>
      </c>
      <c r="J7975" s="367">
        <v>4234.5</v>
      </c>
      <c r="K7975" s="367">
        <v>57030.303030304065</v>
      </c>
      <c r="L7975" s="384">
        <v>-1457644.5161824012</v>
      </c>
      <c r="M7975" s="367">
        <v>4234.5000000000773</v>
      </c>
      <c r="N7975" s="367">
        <v>941</v>
      </c>
      <c r="O7975" s="384">
        <v>-31325.839405405532</v>
      </c>
      <c r="P7975" s="367">
        <v>61.40025</v>
      </c>
      <c r="Q7975" s="367">
        <v>941</v>
      </c>
      <c r="R7975" s="384">
        <v>-7667.7707757960416</v>
      </c>
      <c r="S7975" s="367">
        <v>59.283000000000001</v>
      </c>
      <c r="T7975" s="367">
        <v>32448.275862068484</v>
      </c>
      <c r="U7975" s="384">
        <v>-1635815.1462525728</v>
      </c>
      <c r="V7975" s="367">
        <v>4234.4999999999372</v>
      </c>
      <c r="W7975" s="367">
        <v>1568333.3333333477</v>
      </c>
      <c r="X7975" s="384">
        <v>540119.82005433971</v>
      </c>
      <c r="Y7975" s="386">
        <v>4234.5000000000391</v>
      </c>
      <c r="Z7975" s="367"/>
      <c r="AA7975" s="367"/>
      <c r="AB7975" s="367"/>
      <c r="AC7975" s="367"/>
      <c r="AD7975" s="367"/>
      <c r="AE7975" s="367"/>
      <c r="AF7975" s="367"/>
      <c r="AG7975" s="367"/>
      <c r="AH7975" s="367"/>
      <c r="AI7975" s="367"/>
      <c r="AJ7975" s="367"/>
      <c r="AK7975" s="367"/>
      <c r="AL7975" s="367"/>
      <c r="AM7975" s="367"/>
      <c r="AN7975" s="367"/>
      <c r="AO7975" s="367"/>
      <c r="AP7975" s="367"/>
      <c r="AQ7975" s="367"/>
      <c r="AR7975" s="367"/>
      <c r="AS7975" s="367"/>
      <c r="AT7975" s="367"/>
    </row>
    <row r="7976" spans="2:46" ht="13.8">
      <c r="B7976" s="26">
        <v>156.9999999999998</v>
      </c>
      <c r="C7976" s="363">
        <v>3548.3879130479695</v>
      </c>
      <c r="D7976" s="367">
        <v>4238.9999999999945</v>
      </c>
      <c r="E7976" s="367">
        <v>43813.953488372368</v>
      </c>
      <c r="F7976" s="367">
        <v>-2716607.679010116</v>
      </c>
      <c r="G7976" s="367">
        <v>4239.0000000000264</v>
      </c>
      <c r="H7976" s="367">
        <v>235500</v>
      </c>
      <c r="I7976" s="384">
        <v>-32334957.638688747</v>
      </c>
      <c r="J7976" s="367">
        <v>4239</v>
      </c>
      <c r="K7976" s="367">
        <v>57090.909090910129</v>
      </c>
      <c r="L7976" s="384">
        <v>-1461502.4682682878</v>
      </c>
      <c r="M7976" s="367">
        <v>4239.0000000000773</v>
      </c>
      <c r="N7976" s="367">
        <v>942</v>
      </c>
      <c r="O7976" s="384">
        <v>-31396.504529904763</v>
      </c>
      <c r="P7976" s="367">
        <v>61.465499999999999</v>
      </c>
      <c r="Q7976" s="367">
        <v>942</v>
      </c>
      <c r="R7976" s="384">
        <v>-7693.5587501494228</v>
      </c>
      <c r="S7976" s="367">
        <v>59.346000000000004</v>
      </c>
      <c r="T7976" s="367">
        <v>32482.758620689172</v>
      </c>
      <c r="U7976" s="384">
        <v>-1639894.0092305646</v>
      </c>
      <c r="V7976" s="367">
        <v>4238.9999999999372</v>
      </c>
      <c r="W7976" s="367">
        <v>1570000.0000000144</v>
      </c>
      <c r="X7976" s="384">
        <v>540606.77114447334</v>
      </c>
      <c r="Y7976" s="386">
        <v>4239.0000000000391</v>
      </c>
      <c r="Z7976" s="367"/>
      <c r="AA7976" s="367"/>
      <c r="AB7976" s="367"/>
      <c r="AC7976" s="367"/>
      <c r="AD7976" s="367"/>
      <c r="AE7976" s="367"/>
      <c r="AF7976" s="367"/>
      <c r="AG7976" s="367"/>
      <c r="AH7976" s="367"/>
      <c r="AI7976" s="367"/>
      <c r="AJ7976" s="367"/>
      <c r="AK7976" s="367"/>
      <c r="AL7976" s="367"/>
      <c r="AM7976" s="367"/>
      <c r="AN7976" s="367"/>
      <c r="AO7976" s="367"/>
      <c r="AP7976" s="367"/>
      <c r="AQ7976" s="367"/>
      <c r="AR7976" s="367"/>
      <c r="AS7976" s="367"/>
      <c r="AT7976" s="367"/>
    </row>
    <row r="7977" spans="2:46" ht="13.8">
      <c r="B7977" s="26">
        <v>157.16666666666646</v>
      </c>
      <c r="C7977" s="363">
        <v>3552.1402894432877</v>
      </c>
      <c r="D7977" s="367">
        <v>4243.4999999999945</v>
      </c>
      <c r="E7977" s="367">
        <v>43860.465116279345</v>
      </c>
      <c r="F7977" s="367">
        <v>-2722511.1524958466</v>
      </c>
      <c r="G7977" s="367">
        <v>4243.5000000000264</v>
      </c>
      <c r="H7977" s="367">
        <v>235750</v>
      </c>
      <c r="I7977" s="384">
        <v>-32404832.817838125</v>
      </c>
      <c r="J7977" s="367">
        <v>4243.5</v>
      </c>
      <c r="K7977" s="367">
        <v>57151.515151516192</v>
      </c>
      <c r="L7977" s="384">
        <v>-1465365.3225077682</v>
      </c>
      <c r="M7977" s="367">
        <v>4243.5000000000773</v>
      </c>
      <c r="N7977" s="367">
        <v>943</v>
      </c>
      <c r="O7977" s="384">
        <v>-31467.249007224102</v>
      </c>
      <c r="P7977" s="367">
        <v>61.530749999999998</v>
      </c>
      <c r="Q7977" s="367">
        <v>943</v>
      </c>
      <c r="R7977" s="384">
        <v>-7719.3841755432586</v>
      </c>
      <c r="S7977" s="367">
        <v>59.408999999999999</v>
      </c>
      <c r="T7977" s="367">
        <v>32517.24137930986</v>
      </c>
      <c r="U7977" s="384">
        <v>-1643977.8413878325</v>
      </c>
      <c r="V7977" s="367">
        <v>4243.4999999999372</v>
      </c>
      <c r="W7977" s="367">
        <v>1571666.6666666812</v>
      </c>
      <c r="X7977" s="384">
        <v>541093.53744938225</v>
      </c>
      <c r="Y7977" s="386">
        <v>4243.5000000000391</v>
      </c>
      <c r="Z7977" s="367"/>
      <c r="AA7977" s="367"/>
      <c r="AB7977" s="367"/>
      <c r="AC7977" s="367"/>
      <c r="AD7977" s="367"/>
      <c r="AE7977" s="367"/>
      <c r="AF7977" s="367"/>
      <c r="AG7977" s="367"/>
      <c r="AH7977" s="367"/>
      <c r="AI7977" s="367"/>
      <c r="AJ7977" s="367"/>
      <c r="AK7977" s="367"/>
      <c r="AL7977" s="367"/>
      <c r="AM7977" s="367"/>
      <c r="AN7977" s="367"/>
      <c r="AO7977" s="367"/>
      <c r="AP7977" s="367"/>
      <c r="AQ7977" s="367"/>
      <c r="AR7977" s="367"/>
      <c r="AS7977" s="367"/>
      <c r="AT7977" s="367"/>
    </row>
    <row r="7978" spans="2:46" ht="13.8">
      <c r="B7978" s="26">
        <v>157.33333333333312</v>
      </c>
      <c r="C7978" s="363">
        <v>3555.8926351074183</v>
      </c>
      <c r="D7978" s="367">
        <v>4247.9999999999945</v>
      </c>
      <c r="E7978" s="367">
        <v>43906.976744186322</v>
      </c>
      <c r="F7978" s="367">
        <v>-2728421.0302259349</v>
      </c>
      <c r="G7978" s="367">
        <v>4248.0000000000264</v>
      </c>
      <c r="H7978" s="367">
        <v>236000</v>
      </c>
      <c r="I7978" s="384">
        <v>-32474783.393216096</v>
      </c>
      <c r="J7978" s="367">
        <v>4248</v>
      </c>
      <c r="K7978" s="367">
        <v>57212.121212122256</v>
      </c>
      <c r="L7978" s="384">
        <v>-1469233.0789008429</v>
      </c>
      <c r="M7978" s="367">
        <v>4248.0000000000773</v>
      </c>
      <c r="N7978" s="367">
        <v>944</v>
      </c>
      <c r="O7978" s="384">
        <v>-31538.072837363543</v>
      </c>
      <c r="P7978" s="367">
        <v>61.596000000000004</v>
      </c>
      <c r="Q7978" s="367">
        <v>944</v>
      </c>
      <c r="R7978" s="384">
        <v>-7745.2470519775479</v>
      </c>
      <c r="S7978" s="367">
        <v>59.472000000000001</v>
      </c>
      <c r="T7978" s="367">
        <v>32551.724137930549</v>
      </c>
      <c r="U7978" s="384">
        <v>-1648066.6427243762</v>
      </c>
      <c r="V7978" s="367">
        <v>4247.9999999999372</v>
      </c>
      <c r="W7978" s="367">
        <v>1573333.3333333479</v>
      </c>
      <c r="X7978" s="384">
        <v>541580.11896906653</v>
      </c>
      <c r="Y7978" s="386">
        <v>4248.0000000000391</v>
      </c>
      <c r="Z7978" s="367"/>
      <c r="AA7978" s="367"/>
      <c r="AB7978" s="367"/>
      <c r="AC7978" s="367"/>
      <c r="AD7978" s="367"/>
      <c r="AE7978" s="367"/>
      <c r="AF7978" s="367"/>
      <c r="AG7978" s="367"/>
      <c r="AH7978" s="367"/>
      <c r="AI7978" s="367"/>
      <c r="AJ7978" s="367"/>
      <c r="AK7978" s="367"/>
      <c r="AL7978" s="367"/>
      <c r="AM7978" s="367"/>
      <c r="AN7978" s="367"/>
      <c r="AO7978" s="367"/>
      <c r="AP7978" s="367"/>
      <c r="AQ7978" s="367"/>
      <c r="AR7978" s="367"/>
      <c r="AS7978" s="367"/>
      <c r="AT7978" s="367"/>
    </row>
    <row r="7979" spans="2:46" ht="13.8">
      <c r="B7979" s="26">
        <v>157.49999999999977</v>
      </c>
      <c r="C7979" s="363">
        <v>3559.6449500403623</v>
      </c>
      <c r="D7979" s="367">
        <v>4252.4999999999936</v>
      </c>
      <c r="E7979" s="367">
        <v>43953.488372093299</v>
      </c>
      <c r="F7979" s="367">
        <v>-2734337.3122003824</v>
      </c>
      <c r="G7979" s="367">
        <v>4252.5000000000264</v>
      </c>
      <c r="H7979" s="367">
        <v>236250</v>
      </c>
      <c r="I7979" s="384">
        <v>-32544809.364822667</v>
      </c>
      <c r="J7979" s="367">
        <v>4252.5</v>
      </c>
      <c r="K7979" s="367">
        <v>57272.72727272832</v>
      </c>
      <c r="L7979" s="384">
        <v>-1473105.7374475128</v>
      </c>
      <c r="M7979" s="367">
        <v>4252.5000000000782</v>
      </c>
      <c r="N7979" s="367">
        <v>945</v>
      </c>
      <c r="O7979" s="384">
        <v>-31608.976020323065</v>
      </c>
      <c r="P7979" s="367">
        <v>61.661249999999995</v>
      </c>
      <c r="Q7979" s="367">
        <v>945</v>
      </c>
      <c r="R7979" s="384">
        <v>-7771.1473794522944</v>
      </c>
      <c r="S7979" s="367">
        <v>59.535000000000004</v>
      </c>
      <c r="T7979" s="367">
        <v>32586.206896551237</v>
      </c>
      <c r="U7979" s="384">
        <v>-1652160.4132401948</v>
      </c>
      <c r="V7979" s="367">
        <v>4252.4999999999363</v>
      </c>
      <c r="W7979" s="367">
        <v>1575000.0000000147</v>
      </c>
      <c r="X7979" s="384">
        <v>542066.51570352598</v>
      </c>
      <c r="Y7979" s="386">
        <v>4252.5000000000391</v>
      </c>
      <c r="Z7979" s="367"/>
      <c r="AA7979" s="367"/>
      <c r="AB7979" s="367"/>
      <c r="AC7979" s="367"/>
      <c r="AD7979" s="367"/>
      <c r="AE7979" s="367"/>
      <c r="AF7979" s="367"/>
      <c r="AG7979" s="367"/>
      <c r="AH7979" s="367"/>
      <c r="AI7979" s="367"/>
      <c r="AJ7979" s="367"/>
      <c r="AK7979" s="367"/>
      <c r="AL7979" s="367"/>
      <c r="AM7979" s="367"/>
      <c r="AN7979" s="367"/>
      <c r="AO7979" s="367"/>
      <c r="AP7979" s="367"/>
      <c r="AQ7979" s="367"/>
      <c r="AR7979" s="367"/>
      <c r="AS7979" s="367"/>
      <c r="AT7979" s="367"/>
    </row>
    <row r="7980" spans="2:46" ht="13.8">
      <c r="B7980" s="26">
        <v>157.66666666666643</v>
      </c>
      <c r="C7980" s="363">
        <v>3563.3972342421202</v>
      </c>
      <c r="D7980" s="367">
        <v>4256.9999999999936</v>
      </c>
      <c r="E7980" s="367">
        <v>44000.000000000276</v>
      </c>
      <c r="F7980" s="367">
        <v>-2740259.998419188</v>
      </c>
      <c r="G7980" s="367">
        <v>4257.0000000000264</v>
      </c>
      <c r="H7980" s="367">
        <v>236500</v>
      </c>
      <c r="I7980" s="384">
        <v>-32614910.732657831</v>
      </c>
      <c r="J7980" s="367">
        <v>4257</v>
      </c>
      <c r="K7980" s="367">
        <v>57333.333333334383</v>
      </c>
      <c r="L7980" s="384">
        <v>-1476983.2981477764</v>
      </c>
      <c r="M7980" s="367">
        <v>4257.0000000000782</v>
      </c>
      <c r="N7980" s="367">
        <v>946</v>
      </c>
      <c r="O7980" s="384">
        <v>-31679.958556102702</v>
      </c>
      <c r="P7980" s="367">
        <v>61.726500000000001</v>
      </c>
      <c r="Q7980" s="367">
        <v>946</v>
      </c>
      <c r="R7980" s="384">
        <v>-7797.0851579674927</v>
      </c>
      <c r="S7980" s="367">
        <v>59.598000000000006</v>
      </c>
      <c r="T7980" s="367">
        <v>32620.689655171926</v>
      </c>
      <c r="U7980" s="384">
        <v>-1656259.1529352902</v>
      </c>
      <c r="V7980" s="367">
        <v>4256.9999999999363</v>
      </c>
      <c r="W7980" s="367">
        <v>1576666.6666666814</v>
      </c>
      <c r="X7980" s="384">
        <v>542552.7276527608</v>
      </c>
      <c r="Y7980" s="386">
        <v>4257.00000000004</v>
      </c>
      <c r="Z7980" s="367"/>
      <c r="AA7980" s="367"/>
      <c r="AB7980" s="367"/>
      <c r="AC7980" s="367"/>
      <c r="AD7980" s="367"/>
      <c r="AE7980" s="367"/>
      <c r="AF7980" s="367"/>
      <c r="AG7980" s="367"/>
      <c r="AH7980" s="367"/>
      <c r="AI7980" s="367"/>
      <c r="AJ7980" s="367"/>
      <c r="AK7980" s="367"/>
      <c r="AL7980" s="367"/>
      <c r="AM7980" s="367"/>
      <c r="AN7980" s="367"/>
      <c r="AO7980" s="367"/>
      <c r="AP7980" s="367"/>
      <c r="AQ7980" s="367"/>
      <c r="AR7980" s="367"/>
      <c r="AS7980" s="367"/>
      <c r="AT7980" s="367"/>
    </row>
    <row r="7981" spans="2:46" ht="13.8">
      <c r="B7981" s="26">
        <v>157.83333333333309</v>
      </c>
      <c r="C7981" s="363">
        <v>3567.149487712692</v>
      </c>
      <c r="D7981" s="367">
        <v>4261.4999999999936</v>
      </c>
      <c r="E7981" s="367">
        <v>44046.511627907254</v>
      </c>
      <c r="F7981" s="367">
        <v>-2746189.0888823518</v>
      </c>
      <c r="G7981" s="367">
        <v>4261.5000000000264</v>
      </c>
      <c r="H7981" s="367">
        <v>236750</v>
      </c>
      <c r="I7981" s="384">
        <v>-32685087.496721592</v>
      </c>
      <c r="J7981" s="367">
        <v>4261.5</v>
      </c>
      <c r="K7981" s="367">
        <v>57393.939393940447</v>
      </c>
      <c r="L7981" s="384">
        <v>-1480865.7610016344</v>
      </c>
      <c r="M7981" s="367">
        <v>4261.5000000000791</v>
      </c>
      <c r="N7981" s="367">
        <v>947</v>
      </c>
      <c r="O7981" s="384">
        <v>-31751.020444702426</v>
      </c>
      <c r="P7981" s="367">
        <v>61.79175</v>
      </c>
      <c r="Q7981" s="367">
        <v>947</v>
      </c>
      <c r="R7981" s="384">
        <v>-7823.06038752314</v>
      </c>
      <c r="S7981" s="367">
        <v>59.660999999999994</v>
      </c>
      <c r="T7981" s="367">
        <v>32655.172413792614</v>
      </c>
      <c r="U7981" s="384">
        <v>-1660362.8618096616</v>
      </c>
      <c r="V7981" s="367">
        <v>4261.4999999999363</v>
      </c>
      <c r="W7981" s="367">
        <v>1578333.3333333482</v>
      </c>
      <c r="X7981" s="384">
        <v>543038.7548167709</v>
      </c>
      <c r="Y7981" s="386">
        <v>4261.50000000004</v>
      </c>
      <c r="Z7981" s="367"/>
      <c r="AA7981" s="367"/>
      <c r="AB7981" s="367"/>
      <c r="AC7981" s="367"/>
      <c r="AD7981" s="367"/>
      <c r="AE7981" s="367"/>
      <c r="AF7981" s="367"/>
      <c r="AG7981" s="367"/>
      <c r="AH7981" s="367"/>
      <c r="AI7981" s="367"/>
      <c r="AJ7981" s="367"/>
      <c r="AK7981" s="367"/>
      <c r="AL7981" s="367"/>
      <c r="AM7981" s="367"/>
      <c r="AN7981" s="367"/>
      <c r="AO7981" s="367"/>
      <c r="AP7981" s="367"/>
      <c r="AQ7981" s="367"/>
      <c r="AR7981" s="367"/>
      <c r="AS7981" s="367"/>
      <c r="AT7981" s="367"/>
    </row>
    <row r="7982" spans="2:46" ht="13.8">
      <c r="B7982" s="26">
        <v>157.99999999999974</v>
      </c>
      <c r="C7982" s="363">
        <v>3570.9017104520776</v>
      </c>
      <c r="D7982" s="367">
        <v>4265.9999999999936</v>
      </c>
      <c r="E7982" s="367">
        <v>44093.023255814231</v>
      </c>
      <c r="F7982" s="367">
        <v>-2752124.5835898747</v>
      </c>
      <c r="G7982" s="367">
        <v>4266.0000000000264</v>
      </c>
      <c r="H7982" s="367">
        <v>237000</v>
      </c>
      <c r="I7982" s="384">
        <v>-32755339.657013956</v>
      </c>
      <c r="J7982" s="367">
        <v>4266</v>
      </c>
      <c r="K7982" s="367">
        <v>57454.545454546511</v>
      </c>
      <c r="L7982" s="384">
        <v>-1484753.1260090859</v>
      </c>
      <c r="M7982" s="367">
        <v>4266.0000000000791</v>
      </c>
      <c r="N7982" s="367">
        <v>948</v>
      </c>
      <c r="O7982" s="384">
        <v>-31822.161686122246</v>
      </c>
      <c r="P7982" s="367">
        <v>61.856999999999999</v>
      </c>
      <c r="Q7982" s="367">
        <v>948</v>
      </c>
      <c r="R7982" s="384">
        <v>-7849.0730681192481</v>
      </c>
      <c r="S7982" s="367">
        <v>59.723999999999997</v>
      </c>
      <c r="T7982" s="367">
        <v>32689.655172413302</v>
      </c>
      <c r="U7982" s="384">
        <v>-1664471.5398633077</v>
      </c>
      <c r="V7982" s="367">
        <v>4265.9999999999354</v>
      </c>
      <c r="W7982" s="367">
        <v>1580000.0000000149</v>
      </c>
      <c r="X7982" s="384">
        <v>543524.59719555615</v>
      </c>
      <c r="Y7982" s="386">
        <v>4266.00000000004</v>
      </c>
      <c r="Z7982" s="367"/>
      <c r="AA7982" s="367"/>
      <c r="AB7982" s="367"/>
      <c r="AC7982" s="367"/>
      <c r="AD7982" s="367"/>
      <c r="AE7982" s="367"/>
      <c r="AF7982" s="367"/>
      <c r="AG7982" s="367"/>
      <c r="AH7982" s="367"/>
      <c r="AI7982" s="367"/>
      <c r="AJ7982" s="367"/>
      <c r="AK7982" s="367"/>
      <c r="AL7982" s="367"/>
      <c r="AM7982" s="367"/>
      <c r="AN7982" s="367"/>
      <c r="AO7982" s="367"/>
      <c r="AP7982" s="367"/>
      <c r="AQ7982" s="367"/>
      <c r="AR7982" s="367"/>
      <c r="AS7982" s="367"/>
      <c r="AT7982" s="367"/>
    </row>
    <row r="7983" spans="2:46" ht="13.8">
      <c r="B7983" s="26">
        <v>158.1666666666664</v>
      </c>
      <c r="C7983" s="363">
        <v>3574.6539024602753</v>
      </c>
      <c r="D7983" s="367">
        <v>4270.4999999999927</v>
      </c>
      <c r="E7983" s="367">
        <v>44139.534883721208</v>
      </c>
      <c r="F7983" s="367">
        <v>-2758066.4825417558</v>
      </c>
      <c r="G7983" s="367">
        <v>4270.5000000000264</v>
      </c>
      <c r="H7983" s="367">
        <v>237250</v>
      </c>
      <c r="I7983" s="384">
        <v>-32825667.213534914</v>
      </c>
      <c r="J7983" s="367">
        <v>4270.5</v>
      </c>
      <c r="K7983" s="367">
        <v>57515.151515152575</v>
      </c>
      <c r="L7983" s="384">
        <v>-1488645.3931701316</v>
      </c>
      <c r="M7983" s="367">
        <v>4270.5000000000791</v>
      </c>
      <c r="N7983" s="367">
        <v>949</v>
      </c>
      <c r="O7983" s="384">
        <v>-31893.382280362173</v>
      </c>
      <c r="P7983" s="367">
        <v>61.922249999999998</v>
      </c>
      <c r="Q7983" s="367">
        <v>949</v>
      </c>
      <c r="R7983" s="384">
        <v>-7875.1231997558098</v>
      </c>
      <c r="S7983" s="367">
        <v>59.786999999999999</v>
      </c>
      <c r="T7983" s="367">
        <v>32724.137931033991</v>
      </c>
      <c r="U7983" s="384">
        <v>-1668585.1870962307</v>
      </c>
      <c r="V7983" s="367">
        <v>4270.4999999999354</v>
      </c>
      <c r="W7983" s="367">
        <v>1581666.6666666816</v>
      </c>
      <c r="X7983" s="384">
        <v>544010.25478911679</v>
      </c>
      <c r="Y7983" s="386">
        <v>4270.50000000004</v>
      </c>
      <c r="Z7983" s="367"/>
      <c r="AA7983" s="367"/>
      <c r="AB7983" s="367"/>
      <c r="AC7983" s="367"/>
      <c r="AD7983" s="367"/>
      <c r="AE7983" s="367"/>
      <c r="AF7983" s="367"/>
      <c r="AG7983" s="367"/>
      <c r="AH7983" s="367"/>
      <c r="AI7983" s="367"/>
      <c r="AJ7983" s="367"/>
      <c r="AK7983" s="367"/>
      <c r="AL7983" s="367"/>
      <c r="AM7983" s="367"/>
      <c r="AN7983" s="367"/>
      <c r="AO7983" s="367"/>
      <c r="AP7983" s="367"/>
      <c r="AQ7983" s="367"/>
      <c r="AR7983" s="367"/>
      <c r="AS7983" s="367"/>
      <c r="AT7983" s="367"/>
    </row>
    <row r="7984" spans="2:46" ht="13.8">
      <c r="B7984" s="26">
        <v>158.33333333333306</v>
      </c>
      <c r="C7984" s="363">
        <v>3578.4060637372877</v>
      </c>
      <c r="D7984" s="367">
        <v>4274.9999999999927</v>
      </c>
      <c r="E7984" s="367">
        <v>44186.046511628185</v>
      </c>
      <c r="F7984" s="367">
        <v>-2764014.7857379965</v>
      </c>
      <c r="G7984" s="367">
        <v>4275.0000000000273</v>
      </c>
      <c r="H7984" s="367">
        <v>237500</v>
      </c>
      <c r="I7984" s="384">
        <v>-32896070.166284468</v>
      </c>
      <c r="J7984" s="367">
        <v>4275</v>
      </c>
      <c r="K7984" s="367">
        <v>57575.757575758638</v>
      </c>
      <c r="L7984" s="384">
        <v>-1492542.5624847717</v>
      </c>
      <c r="M7984" s="367">
        <v>4275.0000000000791</v>
      </c>
      <c r="N7984" s="367">
        <v>950</v>
      </c>
      <c r="O7984" s="384">
        <v>-31964.682227422203</v>
      </c>
      <c r="P7984" s="367">
        <v>61.987500000000004</v>
      </c>
      <c r="Q7984" s="367">
        <v>950</v>
      </c>
      <c r="R7984" s="384">
        <v>-7901.2107824328223</v>
      </c>
      <c r="S7984" s="367">
        <v>59.849999999999994</v>
      </c>
      <c r="T7984" s="367">
        <v>32758.620689654679</v>
      </c>
      <c r="U7984" s="384">
        <v>-1672703.8035084296</v>
      </c>
      <c r="V7984" s="367">
        <v>4274.9999999999354</v>
      </c>
      <c r="W7984" s="367">
        <v>1583333.3333333484</v>
      </c>
      <c r="X7984" s="384">
        <v>544495.72759745258</v>
      </c>
      <c r="Y7984" s="386">
        <v>4275.00000000004</v>
      </c>
      <c r="Z7984" s="367"/>
      <c r="AA7984" s="367"/>
      <c r="AB7984" s="367"/>
      <c r="AC7984" s="367"/>
      <c r="AD7984" s="367"/>
      <c r="AE7984" s="367"/>
      <c r="AF7984" s="367"/>
      <c r="AG7984" s="367"/>
      <c r="AH7984" s="367"/>
      <c r="AI7984" s="367"/>
      <c r="AJ7984" s="367"/>
      <c r="AK7984" s="367"/>
      <c r="AL7984" s="367"/>
      <c r="AM7984" s="367"/>
      <c r="AN7984" s="367"/>
      <c r="AO7984" s="367"/>
      <c r="AP7984" s="367"/>
      <c r="AQ7984" s="367"/>
      <c r="AR7984" s="367"/>
      <c r="AS7984" s="367"/>
      <c r="AT7984" s="367"/>
    </row>
    <row r="7985" spans="2:46" ht="13.8">
      <c r="B7985" s="26">
        <v>158.49999999999972</v>
      </c>
      <c r="C7985" s="363">
        <v>3582.158194283114</v>
      </c>
      <c r="D7985" s="367">
        <v>4279.4999999999927</v>
      </c>
      <c r="E7985" s="367">
        <v>44232.558139535162</v>
      </c>
      <c r="F7985" s="367">
        <v>-2769969.4931785944</v>
      </c>
      <c r="G7985" s="367">
        <v>4279.5000000000273</v>
      </c>
      <c r="H7985" s="367">
        <v>237750</v>
      </c>
      <c r="I7985" s="384">
        <v>-32966548.515262615</v>
      </c>
      <c r="J7985" s="367">
        <v>4279.5</v>
      </c>
      <c r="K7985" s="367">
        <v>57636.363636364702</v>
      </c>
      <c r="L7985" s="384">
        <v>-1496444.6339530058</v>
      </c>
      <c r="M7985" s="367">
        <v>4279.5000000000791</v>
      </c>
      <c r="N7985" s="367">
        <v>951</v>
      </c>
      <c r="O7985" s="384">
        <v>-32036.06152730231</v>
      </c>
      <c r="P7985" s="367">
        <v>62.052749999999996</v>
      </c>
      <c r="Q7985" s="367">
        <v>951</v>
      </c>
      <c r="R7985" s="384">
        <v>-7927.335816150292</v>
      </c>
      <c r="S7985" s="367">
        <v>59.912999999999997</v>
      </c>
      <c r="T7985" s="367">
        <v>32793.103448275368</v>
      </c>
      <c r="U7985" s="384">
        <v>-1676827.3890999046</v>
      </c>
      <c r="V7985" s="367">
        <v>4279.4999999999354</v>
      </c>
      <c r="W7985" s="367">
        <v>1585000.0000000151</v>
      </c>
      <c r="X7985" s="384">
        <v>544981.01562056376</v>
      </c>
      <c r="Y7985" s="386">
        <v>4279.5000000000409</v>
      </c>
      <c r="Z7985" s="367"/>
      <c r="AA7985" s="367"/>
      <c r="AB7985" s="367"/>
      <c r="AC7985" s="367"/>
      <c r="AD7985" s="367"/>
      <c r="AE7985" s="367"/>
      <c r="AF7985" s="367"/>
      <c r="AG7985" s="367"/>
      <c r="AH7985" s="367"/>
      <c r="AI7985" s="367"/>
      <c r="AJ7985" s="367"/>
      <c r="AK7985" s="367"/>
      <c r="AL7985" s="367"/>
      <c r="AM7985" s="367"/>
      <c r="AN7985" s="367"/>
      <c r="AO7985" s="367"/>
      <c r="AP7985" s="367"/>
      <c r="AQ7985" s="367"/>
      <c r="AR7985" s="367"/>
      <c r="AS7985" s="367"/>
      <c r="AT7985" s="367"/>
    </row>
    <row r="7986" spans="2:46" ht="13.8">
      <c r="B7986" s="26">
        <v>158.66666666666637</v>
      </c>
      <c r="C7986" s="363">
        <v>3585.9102940977527</v>
      </c>
      <c r="D7986" s="367">
        <v>4283.9999999999927</v>
      </c>
      <c r="E7986" s="367">
        <v>44279.069767442139</v>
      </c>
      <c r="F7986" s="367">
        <v>-2775930.6048635505</v>
      </c>
      <c r="G7986" s="367">
        <v>4284.0000000000273</v>
      </c>
      <c r="H7986" s="367">
        <v>238000</v>
      </c>
      <c r="I7986" s="384">
        <v>-33037102.260469362</v>
      </c>
      <c r="J7986" s="367">
        <v>4284</v>
      </c>
      <c r="K7986" s="367">
        <v>57696.969696970766</v>
      </c>
      <c r="L7986" s="384">
        <v>-1500351.607574835</v>
      </c>
      <c r="M7986" s="367">
        <v>4284.00000000008</v>
      </c>
      <c r="N7986" s="367">
        <v>952</v>
      </c>
      <c r="O7986" s="384">
        <v>-32107.520180002532</v>
      </c>
      <c r="P7986" s="367">
        <v>62.118000000000002</v>
      </c>
      <c r="Q7986" s="367">
        <v>952</v>
      </c>
      <c r="R7986" s="384">
        <v>-7953.4983009082162</v>
      </c>
      <c r="S7986" s="367">
        <v>59.975999999999999</v>
      </c>
      <c r="T7986" s="367">
        <v>32827.586206896056</v>
      </c>
      <c r="U7986" s="384">
        <v>-1680955.943870655</v>
      </c>
      <c r="V7986" s="367">
        <v>4283.9999999999354</v>
      </c>
      <c r="W7986" s="367">
        <v>1586666.6666666819</v>
      </c>
      <c r="X7986" s="384">
        <v>545466.11885845009</v>
      </c>
      <c r="Y7986" s="386">
        <v>4284.0000000000409</v>
      </c>
      <c r="Z7986" s="367"/>
      <c r="AA7986" s="367"/>
      <c r="AB7986" s="367"/>
      <c r="AC7986" s="367"/>
      <c r="AD7986" s="367"/>
      <c r="AE7986" s="367"/>
      <c r="AF7986" s="367"/>
      <c r="AG7986" s="367"/>
      <c r="AH7986" s="367"/>
      <c r="AI7986" s="367"/>
      <c r="AJ7986" s="367"/>
      <c r="AK7986" s="367"/>
      <c r="AL7986" s="367"/>
      <c r="AM7986" s="367"/>
      <c r="AN7986" s="367"/>
      <c r="AO7986" s="367"/>
      <c r="AP7986" s="367"/>
      <c r="AQ7986" s="367"/>
      <c r="AR7986" s="367"/>
      <c r="AS7986" s="367"/>
      <c r="AT7986" s="367"/>
    </row>
    <row r="7987" spans="2:46" ht="13.8">
      <c r="B7987" s="26">
        <v>158.83333333333303</v>
      </c>
      <c r="C7987" s="363">
        <v>3589.6623631812049</v>
      </c>
      <c r="D7987" s="367">
        <v>4288.4999999999918</v>
      </c>
      <c r="E7987" s="367">
        <v>44325.581395349116</v>
      </c>
      <c r="F7987" s="367">
        <v>-2781898.1207928658</v>
      </c>
      <c r="G7987" s="367">
        <v>4288.5000000000273</v>
      </c>
      <c r="H7987" s="367">
        <v>238250</v>
      </c>
      <c r="I7987" s="384">
        <v>-33107731.40190471</v>
      </c>
      <c r="J7987" s="367">
        <v>4288.5</v>
      </c>
      <c r="K7987" s="367">
        <v>57757.575757576829</v>
      </c>
      <c r="L7987" s="384">
        <v>-1504263.4833502572</v>
      </c>
      <c r="M7987" s="367">
        <v>4288.50000000008</v>
      </c>
      <c r="N7987" s="367">
        <v>953</v>
      </c>
      <c r="O7987" s="384">
        <v>-32179.058185522845</v>
      </c>
      <c r="P7987" s="367">
        <v>62.183250000000001</v>
      </c>
      <c r="Q7987" s="367">
        <v>953</v>
      </c>
      <c r="R7987" s="384">
        <v>-7979.6982367065948</v>
      </c>
      <c r="S7987" s="367">
        <v>60.039000000000001</v>
      </c>
      <c r="T7987" s="367">
        <v>32862.068965516744</v>
      </c>
      <c r="U7987" s="384">
        <v>-1685089.4678206816</v>
      </c>
      <c r="V7987" s="367">
        <v>4288.4999999999354</v>
      </c>
      <c r="W7987" s="367">
        <v>1588333.3333333486</v>
      </c>
      <c r="X7987" s="384">
        <v>545951.03731111169</v>
      </c>
      <c r="Y7987" s="386">
        <v>4288.5000000000409</v>
      </c>
      <c r="Z7987" s="367"/>
      <c r="AA7987" s="367"/>
      <c r="AB7987" s="367"/>
      <c r="AC7987" s="367"/>
      <c r="AD7987" s="367"/>
      <c r="AE7987" s="367"/>
      <c r="AF7987" s="367"/>
      <c r="AG7987" s="367"/>
      <c r="AH7987" s="367"/>
      <c r="AI7987" s="367"/>
      <c r="AJ7987" s="367"/>
      <c r="AK7987" s="367"/>
      <c r="AL7987" s="367"/>
      <c r="AM7987" s="367"/>
      <c r="AN7987" s="367"/>
      <c r="AO7987" s="367"/>
      <c r="AP7987" s="367"/>
      <c r="AQ7987" s="367"/>
      <c r="AR7987" s="367"/>
      <c r="AS7987" s="367"/>
      <c r="AT7987" s="367"/>
    </row>
    <row r="7988" spans="2:46" ht="13.8">
      <c r="B7988" s="26">
        <v>158.99999999999969</v>
      </c>
      <c r="C7988" s="363">
        <v>3593.4144015334718</v>
      </c>
      <c r="D7988" s="367">
        <v>4292.9999999999918</v>
      </c>
      <c r="E7988" s="367">
        <v>44372.093023256093</v>
      </c>
      <c r="F7988" s="367">
        <v>-2787872.0409665387</v>
      </c>
      <c r="G7988" s="367">
        <v>4293.0000000000273</v>
      </c>
      <c r="H7988" s="367">
        <v>238500</v>
      </c>
      <c r="I7988" s="384">
        <v>-33178435.93956865</v>
      </c>
      <c r="J7988" s="367">
        <v>4293</v>
      </c>
      <c r="K7988" s="367">
        <v>57818.181818182893</v>
      </c>
      <c r="L7988" s="384">
        <v>-1508180.2612792742</v>
      </c>
      <c r="M7988" s="367">
        <v>4293.00000000008</v>
      </c>
      <c r="N7988" s="367">
        <v>954</v>
      </c>
      <c r="O7988" s="384">
        <v>-32250.675543863257</v>
      </c>
      <c r="P7988" s="367">
        <v>62.2485</v>
      </c>
      <c r="Q7988" s="367">
        <v>954</v>
      </c>
      <c r="R7988" s="384">
        <v>-8005.9356235454243</v>
      </c>
      <c r="S7988" s="367">
        <v>60.101999999999997</v>
      </c>
      <c r="T7988" s="367">
        <v>32896.551724137433</v>
      </c>
      <c r="U7988" s="384">
        <v>-1689227.960949983</v>
      </c>
      <c r="V7988" s="367">
        <v>4292.9999999999345</v>
      </c>
      <c r="W7988" s="367">
        <v>1590000.0000000154</v>
      </c>
      <c r="X7988" s="384">
        <v>546435.77097854856</v>
      </c>
      <c r="Y7988" s="386">
        <v>4293.0000000000409</v>
      </c>
      <c r="Z7988" s="367"/>
      <c r="AA7988" s="367"/>
      <c r="AB7988" s="367"/>
      <c r="AC7988" s="367"/>
      <c r="AD7988" s="367"/>
      <c r="AE7988" s="367"/>
      <c r="AF7988" s="367"/>
      <c r="AG7988" s="367"/>
      <c r="AH7988" s="367"/>
      <c r="AI7988" s="367"/>
      <c r="AJ7988" s="367"/>
      <c r="AK7988" s="367"/>
      <c r="AL7988" s="367"/>
      <c r="AM7988" s="367"/>
      <c r="AN7988" s="367"/>
      <c r="AO7988" s="367"/>
      <c r="AP7988" s="367"/>
      <c r="AQ7988" s="367"/>
      <c r="AR7988" s="367"/>
      <c r="AS7988" s="367"/>
      <c r="AT7988" s="367"/>
    </row>
    <row r="7989" spans="2:46" ht="13.8">
      <c r="B7989" s="26">
        <v>159.16666666666634</v>
      </c>
      <c r="C7989" s="363">
        <v>3597.1664091545508</v>
      </c>
      <c r="D7989" s="367">
        <v>4297.4999999999909</v>
      </c>
      <c r="E7989" s="367">
        <v>44418.60465116307</v>
      </c>
      <c r="F7989" s="367">
        <v>-2793852.3653845717</v>
      </c>
      <c r="G7989" s="367">
        <v>4297.5000000000273</v>
      </c>
      <c r="H7989" s="367">
        <v>238750</v>
      </c>
      <c r="I7989" s="384">
        <v>-33249215.873461191</v>
      </c>
      <c r="J7989" s="367">
        <v>4297.5</v>
      </c>
      <c r="K7989" s="367">
        <v>57878.787878788957</v>
      </c>
      <c r="L7989" s="384">
        <v>-1512101.9413618853</v>
      </c>
      <c r="M7989" s="367">
        <v>4297.50000000008</v>
      </c>
      <c r="N7989" s="367">
        <v>955</v>
      </c>
      <c r="O7989" s="384">
        <v>-32322.372255023769</v>
      </c>
      <c r="P7989" s="367">
        <v>62.313749999999999</v>
      </c>
      <c r="Q7989" s="367">
        <v>955</v>
      </c>
      <c r="R7989" s="384">
        <v>-8032.210461424711</v>
      </c>
      <c r="S7989" s="367">
        <v>60.164999999999999</v>
      </c>
      <c r="T7989" s="367">
        <v>32931.034482758121</v>
      </c>
      <c r="U7989" s="384">
        <v>-1693371.4232585614</v>
      </c>
      <c r="V7989" s="367">
        <v>4297.4999999999345</v>
      </c>
      <c r="W7989" s="367">
        <v>1591666.6666666821</v>
      </c>
      <c r="X7989" s="384">
        <v>546920.31986076082</v>
      </c>
      <c r="Y7989" s="386">
        <v>4297.5000000000409</v>
      </c>
      <c r="Z7989" s="367"/>
      <c r="AA7989" s="367"/>
      <c r="AB7989" s="367"/>
      <c r="AC7989" s="367"/>
      <c r="AD7989" s="367"/>
      <c r="AE7989" s="367"/>
      <c r="AF7989" s="367"/>
      <c r="AG7989" s="367"/>
      <c r="AH7989" s="367"/>
      <c r="AI7989" s="367"/>
      <c r="AJ7989" s="367"/>
      <c r="AK7989" s="367"/>
      <c r="AL7989" s="367"/>
      <c r="AM7989" s="367"/>
      <c r="AN7989" s="367"/>
      <c r="AO7989" s="367"/>
      <c r="AP7989" s="367"/>
      <c r="AQ7989" s="367"/>
      <c r="AR7989" s="367"/>
      <c r="AS7989" s="367"/>
      <c r="AT7989" s="367"/>
    </row>
    <row r="7990" spans="2:46" ht="13.8">
      <c r="B7990" s="26">
        <v>159.333333333333</v>
      </c>
      <c r="C7990" s="363">
        <v>3600.918386044445</v>
      </c>
      <c r="D7990" s="367">
        <v>4301.9999999999909</v>
      </c>
      <c r="E7990" s="367">
        <v>44465.116279070047</v>
      </c>
      <c r="F7990" s="367">
        <v>-2799839.094046962</v>
      </c>
      <c r="G7990" s="367">
        <v>4302.0000000000273</v>
      </c>
      <c r="H7990" s="367">
        <v>239000</v>
      </c>
      <c r="I7990" s="384">
        <v>-33320071.203582324</v>
      </c>
      <c r="J7990" s="367">
        <v>4302</v>
      </c>
      <c r="K7990" s="367">
        <v>57939.39393939502</v>
      </c>
      <c r="L7990" s="384">
        <v>-1516028.5235980912</v>
      </c>
      <c r="M7990" s="367">
        <v>4302.0000000000809</v>
      </c>
      <c r="N7990" s="367">
        <v>956</v>
      </c>
      <c r="O7990" s="384">
        <v>-32394.148319004373</v>
      </c>
      <c r="P7990" s="367">
        <v>62.378999999999998</v>
      </c>
      <c r="Q7990" s="367">
        <v>956</v>
      </c>
      <c r="R7990" s="384">
        <v>-8058.5227503444512</v>
      </c>
      <c r="S7990" s="367">
        <v>60.228000000000002</v>
      </c>
      <c r="T7990" s="367">
        <v>32965.51724137881</v>
      </c>
      <c r="U7990" s="384">
        <v>-1697519.8547464155</v>
      </c>
      <c r="V7990" s="367">
        <v>4301.9999999999345</v>
      </c>
      <c r="W7990" s="367">
        <v>1593333.3333333489</v>
      </c>
      <c r="X7990" s="384">
        <v>547404.68395774823</v>
      </c>
      <c r="Y7990" s="386">
        <v>4302.0000000000418</v>
      </c>
      <c r="Z7990" s="367"/>
      <c r="AA7990" s="367"/>
      <c r="AB7990" s="367"/>
      <c r="AC7990" s="367"/>
      <c r="AD7990" s="367"/>
      <c r="AE7990" s="367"/>
      <c r="AF7990" s="367"/>
      <c r="AG7990" s="367"/>
      <c r="AH7990" s="367"/>
      <c r="AI7990" s="367"/>
      <c r="AJ7990" s="367"/>
      <c r="AK7990" s="367"/>
      <c r="AL7990" s="367"/>
      <c r="AM7990" s="367"/>
      <c r="AN7990" s="367"/>
      <c r="AO7990" s="367"/>
      <c r="AP7990" s="367"/>
      <c r="AQ7990" s="367"/>
      <c r="AR7990" s="367"/>
      <c r="AS7990" s="367"/>
      <c r="AT7990" s="367"/>
    </row>
    <row r="7991" spans="2:46" ht="13.8">
      <c r="B7991" s="26">
        <v>159.49999999999966</v>
      </c>
      <c r="C7991" s="363">
        <v>3604.6703322031522</v>
      </c>
      <c r="D7991" s="367">
        <v>4306.4999999999909</v>
      </c>
      <c r="E7991" s="367">
        <v>44511.627906977024</v>
      </c>
      <c r="F7991" s="367">
        <v>-2805832.2269537104</v>
      </c>
      <c r="G7991" s="367">
        <v>4306.5000000000273</v>
      </c>
      <c r="H7991" s="367">
        <v>239250</v>
      </c>
      <c r="I7991" s="384">
        <v>-33391001.929932058</v>
      </c>
      <c r="J7991" s="367">
        <v>4306.5</v>
      </c>
      <c r="K7991" s="367">
        <v>58000.000000001084</v>
      </c>
      <c r="L7991" s="384">
        <v>-1519960.0079878906</v>
      </c>
      <c r="M7991" s="367">
        <v>4306.5000000000809</v>
      </c>
      <c r="N7991" s="367">
        <v>957</v>
      </c>
      <c r="O7991" s="384">
        <v>-32466.003735805076</v>
      </c>
      <c r="P7991" s="367">
        <v>62.444249999999997</v>
      </c>
      <c r="Q7991" s="367">
        <v>957</v>
      </c>
      <c r="R7991" s="384">
        <v>-8084.8724903046459</v>
      </c>
      <c r="S7991" s="367">
        <v>60.291000000000004</v>
      </c>
      <c r="T7991" s="367">
        <v>32999.999999999498</v>
      </c>
      <c r="U7991" s="384">
        <v>-1701673.2554135455</v>
      </c>
      <c r="V7991" s="367">
        <v>4306.4999999999345</v>
      </c>
      <c r="W7991" s="367">
        <v>1595000.0000000156</v>
      </c>
      <c r="X7991" s="384">
        <v>547888.86326951103</v>
      </c>
      <c r="Y7991" s="386">
        <v>4306.5000000000418</v>
      </c>
      <c r="Z7991" s="367"/>
      <c r="AA7991" s="367"/>
      <c r="AB7991" s="367"/>
      <c r="AC7991" s="367"/>
      <c r="AD7991" s="367"/>
      <c r="AE7991" s="367"/>
      <c r="AF7991" s="367"/>
      <c r="AG7991" s="367"/>
      <c r="AH7991" s="367"/>
      <c r="AI7991" s="367"/>
      <c r="AJ7991" s="367"/>
      <c r="AK7991" s="367"/>
      <c r="AL7991" s="367"/>
      <c r="AM7991" s="367"/>
      <c r="AN7991" s="367"/>
      <c r="AO7991" s="367"/>
      <c r="AP7991" s="367"/>
      <c r="AQ7991" s="367"/>
      <c r="AR7991" s="367"/>
      <c r="AS7991" s="367"/>
      <c r="AT7991" s="367"/>
    </row>
    <row r="7992" spans="2:46" ht="13.8">
      <c r="B7992" s="26">
        <v>159.66666666666632</v>
      </c>
      <c r="C7992" s="363">
        <v>3608.4222476306722</v>
      </c>
      <c r="D7992" s="367">
        <v>4310.9999999999909</v>
      </c>
      <c r="E7992" s="367">
        <v>44558.139534884001</v>
      </c>
      <c r="F7992" s="367">
        <v>-2811831.7641048175</v>
      </c>
      <c r="G7992" s="367">
        <v>4311.0000000000273</v>
      </c>
      <c r="H7992" s="367">
        <v>239500</v>
      </c>
      <c r="I7992" s="384">
        <v>-33462008.052510384</v>
      </c>
      <c r="J7992" s="367">
        <v>4311</v>
      </c>
      <c r="K7992" s="367">
        <v>58060.606060607148</v>
      </c>
      <c r="L7992" s="384">
        <v>-1523896.3945312838</v>
      </c>
      <c r="M7992" s="367">
        <v>4311.0000000000809</v>
      </c>
      <c r="N7992" s="367">
        <v>958</v>
      </c>
      <c r="O7992" s="384">
        <v>-32537.938505425886</v>
      </c>
      <c r="P7992" s="367">
        <v>62.509500000000003</v>
      </c>
      <c r="Q7992" s="367">
        <v>958</v>
      </c>
      <c r="R7992" s="384">
        <v>-8111.2596813052933</v>
      </c>
      <c r="S7992" s="367">
        <v>60.353999999999999</v>
      </c>
      <c r="T7992" s="367">
        <v>33034.482758620186</v>
      </c>
      <c r="U7992" s="384">
        <v>-1705831.6252599512</v>
      </c>
      <c r="V7992" s="367">
        <v>4310.9999999999345</v>
      </c>
      <c r="W7992" s="367">
        <v>1596666.6666666823</v>
      </c>
      <c r="X7992" s="384">
        <v>548372.85779604909</v>
      </c>
      <c r="Y7992" s="386">
        <v>4311.0000000000427</v>
      </c>
      <c r="Z7992" s="367"/>
      <c r="AA7992" s="367"/>
      <c r="AB7992" s="367"/>
      <c r="AC7992" s="367"/>
      <c r="AD7992" s="367"/>
      <c r="AE7992" s="367"/>
      <c r="AF7992" s="367"/>
      <c r="AG7992" s="367"/>
      <c r="AH7992" s="367"/>
      <c r="AI7992" s="367"/>
      <c r="AJ7992" s="367"/>
      <c r="AK7992" s="367"/>
      <c r="AL7992" s="367"/>
      <c r="AM7992" s="367"/>
      <c r="AN7992" s="367"/>
      <c r="AO7992" s="367"/>
      <c r="AP7992" s="367"/>
      <c r="AQ7992" s="367"/>
      <c r="AR7992" s="367"/>
      <c r="AS7992" s="367"/>
      <c r="AT7992" s="367"/>
    </row>
    <row r="7993" spans="2:46" ht="13.8">
      <c r="B7993" s="26">
        <v>159.83333333333297</v>
      </c>
      <c r="C7993" s="363">
        <v>3612.1741323270062</v>
      </c>
      <c r="D7993" s="367">
        <v>4315.49999999999</v>
      </c>
      <c r="E7993" s="367">
        <v>44604.651162790979</v>
      </c>
      <c r="F7993" s="367">
        <v>-2817837.7055002837</v>
      </c>
      <c r="G7993" s="367">
        <v>4315.5000000000273</v>
      </c>
      <c r="H7993" s="367">
        <v>239750</v>
      </c>
      <c r="I7993" s="384">
        <v>-33533089.571317315</v>
      </c>
      <c r="J7993" s="367">
        <v>4315.5</v>
      </c>
      <c r="K7993" s="367">
        <v>58121.212121213212</v>
      </c>
      <c r="L7993" s="384">
        <v>-1527837.6832282715</v>
      </c>
      <c r="M7993" s="367">
        <v>4315.5000000000809</v>
      </c>
      <c r="N7993" s="367">
        <v>959</v>
      </c>
      <c r="O7993" s="384">
        <v>-32609.952627866776</v>
      </c>
      <c r="P7993" s="367">
        <v>62.574749999999995</v>
      </c>
      <c r="Q7993" s="367">
        <v>959</v>
      </c>
      <c r="R7993" s="384">
        <v>-8137.684323346396</v>
      </c>
      <c r="S7993" s="367">
        <v>60.417000000000002</v>
      </c>
      <c r="T7993" s="367">
        <v>33068.965517240875</v>
      </c>
      <c r="U7993" s="384">
        <v>-1709994.9642856331</v>
      </c>
      <c r="V7993" s="367">
        <v>4315.4999999999345</v>
      </c>
      <c r="W7993" s="367">
        <v>1598333.3333333491</v>
      </c>
      <c r="X7993" s="384">
        <v>548856.66753736231</v>
      </c>
      <c r="Y7993" s="386">
        <v>4315.5000000000427</v>
      </c>
      <c r="Z7993" s="367"/>
      <c r="AA7993" s="367"/>
      <c r="AB7993" s="367"/>
      <c r="AC7993" s="367"/>
      <c r="AD7993" s="367"/>
      <c r="AE7993" s="367"/>
      <c r="AF7993" s="367"/>
      <c r="AG7993" s="367"/>
      <c r="AH7993" s="367"/>
      <c r="AI7993" s="367"/>
      <c r="AJ7993" s="367"/>
      <c r="AK7993" s="367"/>
      <c r="AL7993" s="367"/>
      <c r="AM7993" s="367"/>
      <c r="AN7993" s="367"/>
      <c r="AO7993" s="367"/>
      <c r="AP7993" s="367"/>
      <c r="AQ7993" s="367"/>
      <c r="AR7993" s="367"/>
      <c r="AS7993" s="367"/>
      <c r="AT7993" s="367"/>
    </row>
    <row r="7994" spans="2:46" ht="13.8">
      <c r="B7994" s="26">
        <v>159.99999999999963</v>
      </c>
      <c r="C7994" s="363">
        <v>3615.925986292154</v>
      </c>
      <c r="D7994" s="367">
        <v>4319.99999999999</v>
      </c>
      <c r="E7994" s="367">
        <v>44651.162790697956</v>
      </c>
      <c r="F7994" s="367">
        <v>-2823850.0511401081</v>
      </c>
      <c r="G7994" s="367">
        <v>4320.0000000000273</v>
      </c>
      <c r="H7994" s="367">
        <v>240000</v>
      </c>
      <c r="I7994" s="384">
        <v>-33604246.486352839</v>
      </c>
      <c r="J7994" s="367">
        <v>4320</v>
      </c>
      <c r="K7994" s="367">
        <v>58181.818181819275</v>
      </c>
      <c r="L7994" s="384">
        <v>-1531783.8740788538</v>
      </c>
      <c r="M7994" s="367">
        <v>4320.0000000000809</v>
      </c>
      <c r="N7994" s="367">
        <v>960</v>
      </c>
      <c r="O7994" s="384">
        <v>-32682.046103127788</v>
      </c>
      <c r="P7994" s="367">
        <v>62.64</v>
      </c>
      <c r="Q7994" s="367">
        <v>960</v>
      </c>
      <c r="R7994" s="384">
        <v>-8164.1464164279532</v>
      </c>
      <c r="S7994" s="367">
        <v>60.480000000000004</v>
      </c>
      <c r="T7994" s="367">
        <v>33103.448275861563</v>
      </c>
      <c r="U7994" s="384">
        <v>-1714163.2724905899</v>
      </c>
      <c r="V7994" s="367">
        <v>4319.9999999999336</v>
      </c>
      <c r="W7994" s="367">
        <v>1600000.0000000158</v>
      </c>
      <c r="X7994" s="384">
        <v>549340.2924934508</v>
      </c>
      <c r="Y7994" s="386">
        <v>4320.0000000000427</v>
      </c>
      <c r="Z7994" s="367"/>
      <c r="AA7994" s="367"/>
      <c r="AB7994" s="367"/>
      <c r="AC7994" s="367"/>
      <c r="AD7994" s="367"/>
      <c r="AE7994" s="367"/>
      <c r="AF7994" s="367"/>
      <c r="AG7994" s="367"/>
      <c r="AH7994" s="367"/>
      <c r="AI7994" s="367"/>
      <c r="AJ7994" s="367"/>
      <c r="AK7994" s="367"/>
      <c r="AL7994" s="367"/>
      <c r="AM7994" s="367"/>
      <c r="AN7994" s="367"/>
      <c r="AO7994" s="367"/>
      <c r="AP7994" s="367"/>
      <c r="AQ7994" s="367"/>
      <c r="AR7994" s="367"/>
      <c r="AS7994" s="367"/>
      <c r="AT7994" s="367"/>
    </row>
    <row r="7995" spans="2:46" ht="13.8">
      <c r="B7995" s="26">
        <v>160.16666666666629</v>
      </c>
      <c r="C7995" s="363">
        <v>3619.6778095261147</v>
      </c>
      <c r="D7995" s="367">
        <v>4324.49999999999</v>
      </c>
      <c r="E7995" s="367">
        <v>44697.674418604933</v>
      </c>
      <c r="F7995" s="367">
        <v>-2829868.8010242907</v>
      </c>
      <c r="G7995" s="367">
        <v>4324.5000000000273</v>
      </c>
      <c r="H7995" s="367">
        <v>240250</v>
      </c>
      <c r="I7995" s="384">
        <v>-33675478.797616959</v>
      </c>
      <c r="J7995" s="367">
        <v>4324.5</v>
      </c>
      <c r="K7995" s="367">
        <v>58242.424242425339</v>
      </c>
      <c r="L7995" s="384">
        <v>-1535734.9670830306</v>
      </c>
      <c r="M7995" s="367">
        <v>4324.5000000000819</v>
      </c>
      <c r="N7995" s="367">
        <v>961</v>
      </c>
      <c r="O7995" s="384">
        <v>-32754.218931208889</v>
      </c>
      <c r="P7995" s="367">
        <v>62.705250000000007</v>
      </c>
      <c r="Q7995" s="367">
        <v>961</v>
      </c>
      <c r="R7995" s="384">
        <v>-8190.6459605499604</v>
      </c>
      <c r="S7995" s="367">
        <v>60.542999999999992</v>
      </c>
      <c r="T7995" s="367">
        <v>33137.931034482252</v>
      </c>
      <c r="U7995" s="384">
        <v>-1718336.5498748231</v>
      </c>
      <c r="V7995" s="367">
        <v>4324.4999999999336</v>
      </c>
      <c r="W7995" s="367">
        <v>1601666.6666666826</v>
      </c>
      <c r="X7995" s="384">
        <v>549823.73266431456</v>
      </c>
      <c r="Y7995" s="386">
        <v>4324.5000000000427</v>
      </c>
      <c r="Z7995" s="367"/>
      <c r="AA7995" s="367"/>
      <c r="AB7995" s="367"/>
      <c r="AC7995" s="367"/>
      <c r="AD7995" s="367"/>
      <c r="AE7995" s="367"/>
      <c r="AF7995" s="367"/>
      <c r="AG7995" s="367"/>
      <c r="AH7995" s="367"/>
      <c r="AI7995" s="367"/>
      <c r="AJ7995" s="367"/>
      <c r="AK7995" s="367"/>
      <c r="AL7995" s="367"/>
      <c r="AM7995" s="367"/>
      <c r="AN7995" s="367"/>
      <c r="AO7995" s="367"/>
      <c r="AP7995" s="367"/>
      <c r="AQ7995" s="367"/>
      <c r="AR7995" s="367"/>
      <c r="AS7995" s="367"/>
      <c r="AT7995" s="367"/>
    </row>
    <row r="7996" spans="2:46" ht="13.8">
      <c r="B7996" s="26">
        <v>160.33333333333294</v>
      </c>
      <c r="C7996" s="363">
        <v>3623.4296020288889</v>
      </c>
      <c r="D7996" s="367">
        <v>4328.9999999999891</v>
      </c>
      <c r="E7996" s="367">
        <v>44744.18604651191</v>
      </c>
      <c r="F7996" s="367">
        <v>-2835893.955152832</v>
      </c>
      <c r="G7996" s="367">
        <v>4329.0000000000273</v>
      </c>
      <c r="H7996" s="367">
        <v>240500</v>
      </c>
      <c r="I7996" s="384">
        <v>-33746786.505109675</v>
      </c>
      <c r="J7996" s="367">
        <v>4329</v>
      </c>
      <c r="K7996" s="367">
        <v>58303.030303031403</v>
      </c>
      <c r="L7996" s="384">
        <v>-1539690.962240801</v>
      </c>
      <c r="M7996" s="367">
        <v>4329.0000000000819</v>
      </c>
      <c r="N7996" s="367">
        <v>962</v>
      </c>
      <c r="O7996" s="384">
        <v>-32826.47111211007</v>
      </c>
      <c r="P7996" s="367">
        <v>62.770499999999998</v>
      </c>
      <c r="Q7996" s="367">
        <v>962</v>
      </c>
      <c r="R7996" s="384">
        <v>-8217.1829557124256</v>
      </c>
      <c r="S7996" s="367">
        <v>60.605999999999995</v>
      </c>
      <c r="T7996" s="367">
        <v>33172.41379310294</v>
      </c>
      <c r="U7996" s="384">
        <v>-1722514.7964383324</v>
      </c>
      <c r="V7996" s="367">
        <v>4328.9999999999336</v>
      </c>
      <c r="W7996" s="367">
        <v>1603333.3333333493</v>
      </c>
      <c r="X7996" s="384">
        <v>550306.98804995359</v>
      </c>
      <c r="Y7996" s="386">
        <v>4329.0000000000427</v>
      </c>
      <c r="Z7996" s="367"/>
      <c r="AA7996" s="367"/>
      <c r="AB7996" s="367"/>
      <c r="AC7996" s="367"/>
      <c r="AD7996" s="367"/>
      <c r="AE7996" s="367"/>
      <c r="AF7996" s="367"/>
      <c r="AG7996" s="367"/>
      <c r="AH7996" s="367"/>
      <c r="AI7996" s="367"/>
      <c r="AJ7996" s="367"/>
      <c r="AK7996" s="367"/>
      <c r="AL7996" s="367"/>
      <c r="AM7996" s="367"/>
      <c r="AN7996" s="367"/>
      <c r="AO7996" s="367"/>
      <c r="AP7996" s="367"/>
      <c r="AQ7996" s="367"/>
      <c r="AR7996" s="367"/>
      <c r="AS7996" s="367"/>
      <c r="AT7996" s="367"/>
    </row>
    <row r="7997" spans="2:46" ht="13.8">
      <c r="B7997" s="26">
        <v>160.4999999999996</v>
      </c>
      <c r="C7997" s="363">
        <v>3627.1813638004774</v>
      </c>
      <c r="D7997" s="367">
        <v>4333.4999999999891</v>
      </c>
      <c r="E7997" s="367">
        <v>44790.697674418887</v>
      </c>
      <c r="F7997" s="367">
        <v>-2841925.5135257319</v>
      </c>
      <c r="G7997" s="367">
        <v>4333.5000000000273</v>
      </c>
      <c r="H7997" s="367">
        <v>240750</v>
      </c>
      <c r="I7997" s="384">
        <v>-33818169.608830988</v>
      </c>
      <c r="J7997" s="367">
        <v>4333.5</v>
      </c>
      <c r="K7997" s="367">
        <v>58363.636363637466</v>
      </c>
      <c r="L7997" s="384">
        <v>-1543651.8595521655</v>
      </c>
      <c r="M7997" s="367">
        <v>4333.5000000000819</v>
      </c>
      <c r="N7997" s="367">
        <v>963</v>
      </c>
      <c r="O7997" s="384">
        <v>-32898.802645831369</v>
      </c>
      <c r="P7997" s="367">
        <v>62.835750000000004</v>
      </c>
      <c r="Q7997" s="367">
        <v>963</v>
      </c>
      <c r="R7997" s="384">
        <v>-8243.7574019153453</v>
      </c>
      <c r="S7997" s="367">
        <v>60.668999999999997</v>
      </c>
      <c r="T7997" s="367">
        <v>33206.896551723628</v>
      </c>
      <c r="U7997" s="384">
        <v>-1726698.0121811179</v>
      </c>
      <c r="V7997" s="367">
        <v>4333.4999999999336</v>
      </c>
      <c r="W7997" s="367">
        <v>1605000.0000000161</v>
      </c>
      <c r="X7997" s="384">
        <v>550790.05865036813</v>
      </c>
      <c r="Y7997" s="386">
        <v>4333.5000000000437</v>
      </c>
      <c r="Z7997" s="367"/>
      <c r="AA7997" s="367"/>
      <c r="AB7997" s="367"/>
      <c r="AC7997" s="367"/>
      <c r="AD7997" s="367"/>
      <c r="AE7997" s="367"/>
      <c r="AF7997" s="367"/>
      <c r="AG7997" s="367"/>
      <c r="AH7997" s="367"/>
      <c r="AI7997" s="367"/>
      <c r="AJ7997" s="367"/>
      <c r="AK7997" s="367"/>
      <c r="AL7997" s="367"/>
      <c r="AM7997" s="367"/>
      <c r="AN7997" s="367"/>
      <c r="AO7997" s="367"/>
      <c r="AP7997" s="367"/>
      <c r="AQ7997" s="367"/>
      <c r="AR7997" s="367"/>
      <c r="AS7997" s="367"/>
      <c r="AT7997" s="367"/>
    </row>
    <row r="7998" spans="2:46" ht="13.8">
      <c r="B7998" s="26">
        <v>160.66666666666626</v>
      </c>
      <c r="C7998" s="363">
        <v>3630.9330948408792</v>
      </c>
      <c r="D7998" s="367">
        <v>4337.9999999999891</v>
      </c>
      <c r="E7998" s="367">
        <v>44837.209302325864</v>
      </c>
      <c r="F7998" s="367">
        <v>-2847963.4761429895</v>
      </c>
      <c r="G7998" s="367">
        <v>4338.0000000000273</v>
      </c>
      <c r="H7998" s="367">
        <v>241000</v>
      </c>
      <c r="I7998" s="384">
        <v>-33889628.108780898</v>
      </c>
      <c r="J7998" s="367">
        <v>4338</v>
      </c>
      <c r="K7998" s="367">
        <v>58424.24242424353</v>
      </c>
      <c r="L7998" s="384">
        <v>-1547617.659017124</v>
      </c>
      <c r="M7998" s="367">
        <v>4338.0000000000819</v>
      </c>
      <c r="N7998" s="367">
        <v>964</v>
      </c>
      <c r="O7998" s="384">
        <v>-32971.213532372763</v>
      </c>
      <c r="P7998" s="367">
        <v>62.901000000000003</v>
      </c>
      <c r="Q7998" s="367">
        <v>964</v>
      </c>
      <c r="R7998" s="384">
        <v>-8270.3692991587213</v>
      </c>
      <c r="S7998" s="367">
        <v>60.731999999999999</v>
      </c>
      <c r="T7998" s="367">
        <v>33241.379310344317</v>
      </c>
      <c r="U7998" s="384">
        <v>-1730886.1971031788</v>
      </c>
      <c r="V7998" s="367">
        <v>4337.9999999999336</v>
      </c>
      <c r="W7998" s="367">
        <v>1606666.6666666828</v>
      </c>
      <c r="X7998" s="384">
        <v>551272.94446555758</v>
      </c>
      <c r="Y7998" s="386">
        <v>4338.0000000000437</v>
      </c>
      <c r="Z7998" s="367"/>
      <c r="AA7998" s="367"/>
      <c r="AB7998" s="367"/>
      <c r="AC7998" s="367"/>
      <c r="AD7998" s="367"/>
      <c r="AE7998" s="367"/>
      <c r="AF7998" s="367"/>
      <c r="AG7998" s="367"/>
      <c r="AH7998" s="367"/>
      <c r="AI7998" s="367"/>
      <c r="AJ7998" s="367"/>
      <c r="AK7998" s="367"/>
      <c r="AL7998" s="367"/>
      <c r="AM7998" s="367"/>
      <c r="AN7998" s="367"/>
      <c r="AO7998" s="367"/>
      <c r="AP7998" s="367"/>
      <c r="AQ7998" s="367"/>
      <c r="AR7998" s="367"/>
      <c r="AS7998" s="367"/>
      <c r="AT7998" s="367"/>
    </row>
    <row r="7999" spans="2:46" ht="13.8">
      <c r="B7999" s="26">
        <v>160.83333333333292</v>
      </c>
      <c r="C7999" s="363">
        <v>3634.6847951500949</v>
      </c>
      <c r="D7999" s="367">
        <v>4342.4999999999891</v>
      </c>
      <c r="E7999" s="367">
        <v>44883.720930232841</v>
      </c>
      <c r="F7999" s="367">
        <v>-2854007.8430046067</v>
      </c>
      <c r="G7999" s="367">
        <v>4342.5000000000273</v>
      </c>
      <c r="H7999" s="367">
        <v>241250</v>
      </c>
      <c r="I7999" s="384">
        <v>-33961162.004959412</v>
      </c>
      <c r="J7999" s="367">
        <v>4342.5</v>
      </c>
      <c r="K7999" s="367">
        <v>58484.848484849594</v>
      </c>
      <c r="L7999" s="384">
        <v>-1551588.3606356776</v>
      </c>
      <c r="M7999" s="367">
        <v>4342.5000000000828</v>
      </c>
      <c r="N7999" s="367">
        <v>965</v>
      </c>
      <c r="O7999" s="384">
        <v>-33043.703771734254</v>
      </c>
      <c r="P7999" s="367">
        <v>62.966250000000002</v>
      </c>
      <c r="Q7999" s="367">
        <v>965</v>
      </c>
      <c r="R7999" s="384">
        <v>-8297.0186474425464</v>
      </c>
      <c r="S7999" s="367">
        <v>60.794999999999995</v>
      </c>
      <c r="T7999" s="367">
        <v>33275.862068965005</v>
      </c>
      <c r="U7999" s="384">
        <v>-1735079.3512045159</v>
      </c>
      <c r="V7999" s="367">
        <v>4342.4999999999336</v>
      </c>
      <c r="W7999" s="367">
        <v>1608333.3333333496</v>
      </c>
      <c r="X7999" s="384">
        <v>551755.64549552253</v>
      </c>
      <c r="Y7999" s="386">
        <v>4342.5000000000437</v>
      </c>
      <c r="Z7999" s="367"/>
      <c r="AA7999" s="367"/>
      <c r="AB7999" s="367"/>
      <c r="AC7999" s="367"/>
      <c r="AD7999" s="367"/>
      <c r="AE7999" s="367"/>
      <c r="AF7999" s="367"/>
      <c r="AG7999" s="367"/>
      <c r="AH7999" s="367"/>
      <c r="AI7999" s="367"/>
      <c r="AJ7999" s="367"/>
      <c r="AK7999" s="367"/>
      <c r="AL7999" s="367"/>
      <c r="AM7999" s="367"/>
      <c r="AN7999" s="367"/>
      <c r="AO7999" s="367"/>
      <c r="AP7999" s="367"/>
      <c r="AQ7999" s="367"/>
      <c r="AR7999" s="367"/>
      <c r="AS7999" s="367"/>
      <c r="AT7999" s="367"/>
    </row>
    <row r="8000" spans="2:46" ht="13.8">
      <c r="B8000" s="26">
        <v>160.99999999999957</v>
      </c>
      <c r="C8000" s="363">
        <v>3638.4364647281232</v>
      </c>
      <c r="D8000" s="367">
        <v>4346.9999999999882</v>
      </c>
      <c r="E8000" s="367">
        <v>44930.232558139818</v>
      </c>
      <c r="F8000" s="367">
        <v>-2860058.614110582</v>
      </c>
      <c r="G8000" s="367">
        <v>4347.0000000000273</v>
      </c>
      <c r="H8000" s="367">
        <v>241500</v>
      </c>
      <c r="I8000" s="384">
        <v>-34032771.297366515</v>
      </c>
      <c r="J8000" s="367">
        <v>4347</v>
      </c>
      <c r="K8000" s="367">
        <v>58545.454545455657</v>
      </c>
      <c r="L8000" s="384">
        <v>-1555563.9644078249</v>
      </c>
      <c r="M8000" s="367">
        <v>4347.0000000000828</v>
      </c>
      <c r="N8000" s="367">
        <v>966</v>
      </c>
      <c r="O8000" s="384">
        <v>-33116.273363915832</v>
      </c>
      <c r="P8000" s="367">
        <v>63.031500000000001</v>
      </c>
      <c r="Q8000" s="367">
        <v>966</v>
      </c>
      <c r="R8000" s="384">
        <v>-8323.7054467668277</v>
      </c>
      <c r="S8000" s="367">
        <v>60.857999999999997</v>
      </c>
      <c r="T8000" s="367">
        <v>33310.344827585694</v>
      </c>
      <c r="U8000" s="384">
        <v>-1739277.474485128</v>
      </c>
      <c r="V8000" s="367">
        <v>4346.9999999999327</v>
      </c>
      <c r="W8000" s="367">
        <v>1610000.0000000163</v>
      </c>
      <c r="X8000" s="384">
        <v>552238.16174026264</v>
      </c>
      <c r="Y8000" s="386">
        <v>4347.0000000000437</v>
      </c>
      <c r="Z8000" s="367"/>
      <c r="AA8000" s="367"/>
      <c r="AB8000" s="367"/>
      <c r="AC8000" s="367"/>
      <c r="AD8000" s="367"/>
      <c r="AE8000" s="367"/>
      <c r="AF8000" s="367"/>
      <c r="AG8000" s="367"/>
      <c r="AH8000" s="367"/>
      <c r="AI8000" s="367"/>
      <c r="AJ8000" s="367"/>
      <c r="AK8000" s="367"/>
      <c r="AL8000" s="367"/>
      <c r="AM8000" s="367"/>
      <c r="AN8000" s="367"/>
      <c r="AO8000" s="367"/>
      <c r="AP8000" s="367"/>
      <c r="AQ8000" s="367"/>
      <c r="AR8000" s="367"/>
      <c r="AS8000" s="367"/>
      <c r="AT8000" s="367"/>
    </row>
    <row r="8001" spans="2:46" ht="13.8">
      <c r="B8001" s="26">
        <v>161.16666666666623</v>
      </c>
      <c r="C8001" s="363">
        <v>3642.1881035749657</v>
      </c>
      <c r="D8001" s="367">
        <v>4351.4999999999882</v>
      </c>
      <c r="E8001" s="367">
        <v>44976.744186046795</v>
      </c>
      <c r="F8001" s="367">
        <v>-2866115.7894609165</v>
      </c>
      <c r="G8001" s="367">
        <v>4351.5000000000282</v>
      </c>
      <c r="H8001" s="367">
        <v>241750</v>
      </c>
      <c r="I8001" s="384">
        <v>-34104455.986002214</v>
      </c>
      <c r="J8001" s="367">
        <v>4351.5</v>
      </c>
      <c r="K8001" s="367">
        <v>58606.060606061721</v>
      </c>
      <c r="L8001" s="384">
        <v>-1559544.4703335669</v>
      </c>
      <c r="M8001" s="367">
        <v>4351.5000000000837</v>
      </c>
      <c r="N8001" s="367">
        <v>967</v>
      </c>
      <c r="O8001" s="384">
        <v>-33188.922308917514</v>
      </c>
      <c r="P8001" s="367">
        <v>63.09675</v>
      </c>
      <c r="Q8001" s="367">
        <v>967</v>
      </c>
      <c r="R8001" s="384">
        <v>-8350.4296971315653</v>
      </c>
      <c r="S8001" s="367">
        <v>60.920999999999999</v>
      </c>
      <c r="T8001" s="367">
        <v>33344.827586206382</v>
      </c>
      <c r="U8001" s="384">
        <v>-1743480.5669450166</v>
      </c>
      <c r="V8001" s="367">
        <v>4351.4999999999327</v>
      </c>
      <c r="W8001" s="367">
        <v>1611666.666666683</v>
      </c>
      <c r="X8001" s="384">
        <v>552720.49319977791</v>
      </c>
      <c r="Y8001" s="386">
        <v>4351.5000000000437</v>
      </c>
      <c r="Z8001" s="367"/>
      <c r="AA8001" s="367"/>
      <c r="AB8001" s="367"/>
      <c r="AC8001" s="367"/>
      <c r="AD8001" s="367"/>
      <c r="AE8001" s="367"/>
      <c r="AF8001" s="367"/>
      <c r="AG8001" s="367"/>
      <c r="AH8001" s="367"/>
      <c r="AI8001" s="367"/>
      <c r="AJ8001" s="367"/>
      <c r="AK8001" s="367"/>
      <c r="AL8001" s="367"/>
      <c r="AM8001" s="367"/>
      <c r="AN8001" s="367"/>
      <c r="AO8001" s="367"/>
      <c r="AP8001" s="367"/>
      <c r="AQ8001" s="367"/>
      <c r="AR8001" s="367"/>
      <c r="AS8001" s="367"/>
      <c r="AT8001" s="367"/>
    </row>
    <row r="8002" spans="2:46" ht="13.8">
      <c r="B8002" s="26">
        <v>161.33333333333289</v>
      </c>
      <c r="C8002" s="363">
        <v>3645.9397116906221</v>
      </c>
      <c r="D8002" s="367">
        <v>4355.9999999999882</v>
      </c>
      <c r="E8002" s="367">
        <v>45023.255813953772</v>
      </c>
      <c r="F8002" s="367">
        <v>-2872179.3690556083</v>
      </c>
      <c r="G8002" s="367">
        <v>4356.0000000000282</v>
      </c>
      <c r="H8002" s="367">
        <v>242000</v>
      </c>
      <c r="I8002" s="384">
        <v>-34176216.070866518</v>
      </c>
      <c r="J8002" s="367">
        <v>4356</v>
      </c>
      <c r="K8002" s="367">
        <v>58666.666666667785</v>
      </c>
      <c r="L8002" s="384">
        <v>-1563529.8784129026</v>
      </c>
      <c r="M8002" s="367">
        <v>4356.0000000000837</v>
      </c>
      <c r="N8002" s="367">
        <v>968</v>
      </c>
      <c r="O8002" s="384">
        <v>-33261.650606739291</v>
      </c>
      <c r="P8002" s="367">
        <v>63.161999999999999</v>
      </c>
      <c r="Q8002" s="367">
        <v>968</v>
      </c>
      <c r="R8002" s="384">
        <v>-8377.1913985367573</v>
      </c>
      <c r="S8002" s="367">
        <v>60.984000000000002</v>
      </c>
      <c r="T8002" s="367">
        <v>33379.31034482707</v>
      </c>
      <c r="U8002" s="384">
        <v>-1747688.628584181</v>
      </c>
      <c r="V8002" s="367">
        <v>4355.9999999999327</v>
      </c>
      <c r="W8002" s="367">
        <v>1613333.3333333498</v>
      </c>
      <c r="X8002" s="384">
        <v>553202.63987406879</v>
      </c>
      <c r="Y8002" s="386">
        <v>4356.0000000000446</v>
      </c>
      <c r="Z8002" s="367"/>
      <c r="AA8002" s="367"/>
      <c r="AB8002" s="367"/>
      <c r="AC8002" s="367"/>
      <c r="AD8002" s="367"/>
      <c r="AE8002" s="367"/>
      <c r="AF8002" s="367"/>
      <c r="AG8002" s="367"/>
      <c r="AH8002" s="367"/>
      <c r="AI8002" s="367"/>
      <c r="AJ8002" s="367"/>
      <c r="AK8002" s="367"/>
      <c r="AL8002" s="367"/>
      <c r="AM8002" s="367"/>
      <c r="AN8002" s="367"/>
      <c r="AO8002" s="367"/>
      <c r="AP8002" s="367"/>
      <c r="AQ8002" s="367"/>
      <c r="AR8002" s="367"/>
      <c r="AS8002" s="367"/>
      <c r="AT8002" s="367"/>
    </row>
    <row r="8003" spans="2:46" ht="13.8">
      <c r="B8003" s="26">
        <v>161.49999999999955</v>
      </c>
      <c r="C8003" s="363">
        <v>3649.6912890750914</v>
      </c>
      <c r="D8003" s="367">
        <v>4360.4999999999882</v>
      </c>
      <c r="E8003" s="367">
        <v>45069.767441860749</v>
      </c>
      <c r="F8003" s="367">
        <v>-2878249.3528946592</v>
      </c>
      <c r="G8003" s="367">
        <v>4360.5000000000282</v>
      </c>
      <c r="H8003" s="367">
        <v>242250</v>
      </c>
      <c r="I8003" s="384">
        <v>-34248051.55195941</v>
      </c>
      <c r="J8003" s="367">
        <v>4360.5</v>
      </c>
      <c r="K8003" s="367">
        <v>58727.272727273848</v>
      </c>
      <c r="L8003" s="384">
        <v>-1567520.1886458322</v>
      </c>
      <c r="M8003" s="367">
        <v>4360.5000000000837</v>
      </c>
      <c r="N8003" s="367">
        <v>969</v>
      </c>
      <c r="O8003" s="384">
        <v>-33334.458257381186</v>
      </c>
      <c r="P8003" s="367">
        <v>63.227250000000005</v>
      </c>
      <c r="Q8003" s="367">
        <v>969</v>
      </c>
      <c r="R8003" s="384">
        <v>-8403.9905509823984</v>
      </c>
      <c r="S8003" s="367">
        <v>61.046999999999997</v>
      </c>
      <c r="T8003" s="367">
        <v>33413.793103447759</v>
      </c>
      <c r="U8003" s="384">
        <v>-1751901.6594026214</v>
      </c>
      <c r="V8003" s="367">
        <v>4360.4999999999327</v>
      </c>
      <c r="W8003" s="367">
        <v>1615000.0000000165</v>
      </c>
      <c r="X8003" s="384">
        <v>553684.60176313459</v>
      </c>
      <c r="Y8003" s="386">
        <v>4360.5000000000446</v>
      </c>
      <c r="Z8003" s="367"/>
      <c r="AA8003" s="367"/>
      <c r="AB8003" s="367"/>
      <c r="AC8003" s="367"/>
      <c r="AD8003" s="367"/>
      <c r="AE8003" s="367"/>
      <c r="AF8003" s="367"/>
      <c r="AG8003" s="367"/>
      <c r="AH8003" s="367"/>
      <c r="AI8003" s="367"/>
      <c r="AJ8003" s="367"/>
      <c r="AK8003" s="367"/>
      <c r="AL8003" s="367"/>
      <c r="AM8003" s="367"/>
      <c r="AN8003" s="367"/>
      <c r="AO8003" s="367"/>
      <c r="AP8003" s="367"/>
      <c r="AQ8003" s="367"/>
      <c r="AR8003" s="367"/>
      <c r="AS8003" s="367"/>
      <c r="AT8003" s="367"/>
    </row>
    <row r="8004" spans="2:46" ht="13.8">
      <c r="B8004" s="26">
        <v>161.6666666666662</v>
      </c>
      <c r="C8004" s="363">
        <v>3653.4428357283737</v>
      </c>
      <c r="D8004" s="367">
        <v>4364.9999999999873</v>
      </c>
      <c r="E8004" s="367">
        <v>45116.279069767726</v>
      </c>
      <c r="F8004" s="367">
        <v>-2884325.7409780682</v>
      </c>
      <c r="G8004" s="367">
        <v>4365.0000000000282</v>
      </c>
      <c r="H8004" s="367">
        <v>242500</v>
      </c>
      <c r="I8004" s="384">
        <v>-34319962.429280907</v>
      </c>
      <c r="J8004" s="367">
        <v>4365</v>
      </c>
      <c r="K8004" s="367">
        <v>58787.878787879912</v>
      </c>
      <c r="L8004" s="384">
        <v>-1571515.4010323561</v>
      </c>
      <c r="M8004" s="367">
        <v>4365.0000000000837</v>
      </c>
      <c r="N8004" s="367">
        <v>970</v>
      </c>
      <c r="O8004" s="384">
        <v>-33407.345260843154</v>
      </c>
      <c r="P8004" s="367">
        <v>63.292499999999997</v>
      </c>
      <c r="Q8004" s="367">
        <v>970</v>
      </c>
      <c r="R8004" s="384">
        <v>-8430.8271544684976</v>
      </c>
      <c r="S8004" s="367">
        <v>61.11</v>
      </c>
      <c r="T8004" s="367">
        <v>33448.275862068447</v>
      </c>
      <c r="U8004" s="384">
        <v>-1756119.6594003378</v>
      </c>
      <c r="V8004" s="367">
        <v>4364.9999999999327</v>
      </c>
      <c r="W8004" s="367">
        <v>1616666.6666666833</v>
      </c>
      <c r="X8004" s="384">
        <v>554166.37886697589</v>
      </c>
      <c r="Y8004" s="386">
        <v>4365.0000000000446</v>
      </c>
      <c r="Z8004" s="367"/>
      <c r="AA8004" s="367"/>
      <c r="AB8004" s="367"/>
      <c r="AC8004" s="367"/>
      <c r="AD8004" s="367"/>
      <c r="AE8004" s="367"/>
      <c r="AF8004" s="367"/>
      <c r="AG8004" s="367"/>
      <c r="AH8004" s="367"/>
      <c r="AI8004" s="367"/>
      <c r="AJ8004" s="367"/>
      <c r="AK8004" s="367"/>
      <c r="AL8004" s="367"/>
      <c r="AM8004" s="367"/>
      <c r="AN8004" s="367"/>
      <c r="AO8004" s="367"/>
      <c r="AP8004" s="367"/>
      <c r="AQ8004" s="367"/>
      <c r="AR8004" s="367"/>
      <c r="AS8004" s="367"/>
      <c r="AT8004" s="367"/>
    </row>
    <row r="8005" spans="2:46" ht="13.8">
      <c r="B8005" s="26">
        <v>161.83333333333286</v>
      </c>
      <c r="C8005" s="363">
        <v>3657.1943516504707</v>
      </c>
      <c r="D8005" s="367">
        <v>4369.4999999999873</v>
      </c>
      <c r="E8005" s="367">
        <v>45162.790697674704</v>
      </c>
      <c r="F8005" s="367">
        <v>-2890408.5333058354</v>
      </c>
      <c r="G8005" s="367">
        <v>4369.5000000000282</v>
      </c>
      <c r="H8005" s="367">
        <v>242750</v>
      </c>
      <c r="I8005" s="384">
        <v>-34391948.702830993</v>
      </c>
      <c r="J8005" s="367">
        <v>4369.5</v>
      </c>
      <c r="K8005" s="367">
        <v>58848.484848485976</v>
      </c>
      <c r="L8005" s="384">
        <v>-1575515.5155724741</v>
      </c>
      <c r="M8005" s="367">
        <v>4369.5000000000837</v>
      </c>
      <c r="N8005" s="367">
        <v>971</v>
      </c>
      <c r="O8005" s="384">
        <v>-33480.311617125233</v>
      </c>
      <c r="P8005" s="367">
        <v>63.357750000000003</v>
      </c>
      <c r="Q8005" s="367">
        <v>971</v>
      </c>
      <c r="R8005" s="384">
        <v>-8457.7012089950513</v>
      </c>
      <c r="S8005" s="367">
        <v>61.173000000000002</v>
      </c>
      <c r="T8005" s="367">
        <v>33482.758620689136</v>
      </c>
      <c r="U8005" s="384">
        <v>-1760342.6285773297</v>
      </c>
      <c r="V8005" s="367">
        <v>4369.4999999999327</v>
      </c>
      <c r="W8005" s="367">
        <v>1618333.33333335</v>
      </c>
      <c r="X8005" s="384">
        <v>554647.97118559235</v>
      </c>
      <c r="Y8005" s="386">
        <v>4369.5000000000446</v>
      </c>
      <c r="Z8005" s="367"/>
      <c r="AA8005" s="367"/>
      <c r="AB8005" s="367"/>
      <c r="AC8005" s="367"/>
      <c r="AD8005" s="367"/>
      <c r="AE8005" s="367"/>
      <c r="AF8005" s="367"/>
      <c r="AG8005" s="367"/>
      <c r="AH8005" s="367"/>
      <c r="AI8005" s="367"/>
      <c r="AJ8005" s="367"/>
      <c r="AK8005" s="367"/>
      <c r="AL8005" s="367"/>
      <c r="AM8005" s="367"/>
      <c r="AN8005" s="367"/>
      <c r="AO8005" s="367"/>
      <c r="AP8005" s="367"/>
      <c r="AQ8005" s="367"/>
      <c r="AR8005" s="367"/>
      <c r="AS8005" s="367"/>
      <c r="AT8005" s="367"/>
    </row>
    <row r="8006" spans="2:46" ht="13.8">
      <c r="B8006" s="26">
        <v>161.99999999999952</v>
      </c>
      <c r="C8006" s="363">
        <v>3660.9458368413807</v>
      </c>
      <c r="D8006" s="367">
        <v>4373.9999999999873</v>
      </c>
      <c r="E8006" s="367">
        <v>45209.302325581681</v>
      </c>
      <c r="F8006" s="367">
        <v>-2896497.7298779613</v>
      </c>
      <c r="G8006" s="367">
        <v>4374.0000000000282</v>
      </c>
      <c r="H8006" s="367">
        <v>243000</v>
      </c>
      <c r="I8006" s="384">
        <v>-34464010.372609675</v>
      </c>
      <c r="J8006" s="367">
        <v>4374</v>
      </c>
      <c r="K8006" s="367">
        <v>58909.09090909204</v>
      </c>
      <c r="L8006" s="384">
        <v>-1579520.5322661872</v>
      </c>
      <c r="M8006" s="367">
        <v>4374.0000000000846</v>
      </c>
      <c r="N8006" s="367">
        <v>972</v>
      </c>
      <c r="O8006" s="384">
        <v>-33553.357326227408</v>
      </c>
      <c r="P8006" s="367">
        <v>63.423000000000002</v>
      </c>
      <c r="Q8006" s="367">
        <v>972</v>
      </c>
      <c r="R8006" s="384">
        <v>-8484.6127145620594</v>
      </c>
      <c r="S8006" s="367">
        <v>61.236000000000004</v>
      </c>
      <c r="T8006" s="367">
        <v>33517.241379309824</v>
      </c>
      <c r="U8006" s="384">
        <v>-1764570.566933597</v>
      </c>
      <c r="V8006" s="367">
        <v>4373.9999999999318</v>
      </c>
      <c r="W8006" s="367">
        <v>1620000.0000000168</v>
      </c>
      <c r="X8006" s="384">
        <v>555129.37871898408</v>
      </c>
      <c r="Y8006" s="386">
        <v>4374.0000000000446</v>
      </c>
      <c r="Z8006" s="367"/>
      <c r="AA8006" s="367"/>
      <c r="AB8006" s="367"/>
      <c r="AC8006" s="367"/>
      <c r="AD8006" s="367"/>
      <c r="AE8006" s="367"/>
      <c r="AF8006" s="367"/>
      <c r="AG8006" s="367"/>
      <c r="AH8006" s="367"/>
      <c r="AI8006" s="367"/>
      <c r="AJ8006" s="367"/>
      <c r="AK8006" s="367"/>
      <c r="AL8006" s="367"/>
      <c r="AM8006" s="367"/>
      <c r="AN8006" s="367"/>
      <c r="AO8006" s="367"/>
      <c r="AP8006" s="367"/>
      <c r="AQ8006" s="367"/>
      <c r="AR8006" s="367"/>
      <c r="AS8006" s="367"/>
      <c r="AT8006" s="367"/>
    </row>
    <row r="8007" spans="2:46" ht="13.8">
      <c r="B8007" s="26">
        <v>162.16666666666617</v>
      </c>
      <c r="C8007" s="363">
        <v>3664.697291301105</v>
      </c>
      <c r="D8007" s="367">
        <v>4378.4999999999873</v>
      </c>
      <c r="E8007" s="367">
        <v>45255.813953488658</v>
      </c>
      <c r="F8007" s="367">
        <v>-2902593.3306944459</v>
      </c>
      <c r="G8007" s="367">
        <v>4378.5000000000282</v>
      </c>
      <c r="H8007" s="367">
        <v>243250</v>
      </c>
      <c r="I8007" s="384">
        <v>-34536147.438616961</v>
      </c>
      <c r="J8007" s="367">
        <v>4378.5</v>
      </c>
      <c r="K8007" s="367">
        <v>58969.696969698103</v>
      </c>
      <c r="L8007" s="384">
        <v>-1583530.4511134936</v>
      </c>
      <c r="M8007" s="367">
        <v>4378.5000000000846</v>
      </c>
      <c r="N8007" s="367">
        <v>973</v>
      </c>
      <c r="O8007" s="384">
        <v>-33626.48238814967</v>
      </c>
      <c r="P8007" s="367">
        <v>63.488250000000001</v>
      </c>
      <c r="Q8007" s="367">
        <v>973</v>
      </c>
      <c r="R8007" s="384">
        <v>-8511.5616711695184</v>
      </c>
      <c r="S8007" s="367">
        <v>61.298999999999999</v>
      </c>
      <c r="T8007" s="367">
        <v>33551.724137930512</v>
      </c>
      <c r="U8007" s="384">
        <v>-1768803.4744691411</v>
      </c>
      <c r="V8007" s="367">
        <v>4378.4999999999318</v>
      </c>
      <c r="W8007" s="367">
        <v>1621666.6666666835</v>
      </c>
      <c r="X8007" s="384">
        <v>555610.60146715119</v>
      </c>
      <c r="Y8007" s="386">
        <v>4378.5000000000455</v>
      </c>
      <c r="Z8007" s="367"/>
      <c r="AA8007" s="367"/>
      <c r="AB8007" s="367"/>
      <c r="AC8007" s="367"/>
      <c r="AD8007" s="367"/>
      <c r="AE8007" s="367"/>
      <c r="AF8007" s="367"/>
      <c r="AG8007" s="367"/>
      <c r="AH8007" s="367"/>
      <c r="AI8007" s="367"/>
      <c r="AJ8007" s="367"/>
      <c r="AK8007" s="367"/>
      <c r="AL8007" s="367"/>
      <c r="AM8007" s="367"/>
      <c r="AN8007" s="367"/>
      <c r="AO8007" s="367"/>
      <c r="AP8007" s="367"/>
      <c r="AQ8007" s="367"/>
      <c r="AR8007" s="367"/>
      <c r="AS8007" s="367"/>
      <c r="AT8007" s="367"/>
    </row>
    <row r="8008" spans="2:46" ht="13.8">
      <c r="B8008" s="26">
        <v>162.33333333333283</v>
      </c>
      <c r="C8008" s="363">
        <v>3668.4487150296413</v>
      </c>
      <c r="D8008" s="367">
        <v>4382.9999999999864</v>
      </c>
      <c r="E8008" s="367">
        <v>45302.325581395635</v>
      </c>
      <c r="F8008" s="367">
        <v>-2908695.3357552891</v>
      </c>
      <c r="G8008" s="367">
        <v>4383.0000000000282</v>
      </c>
      <c r="H8008" s="367">
        <v>243500</v>
      </c>
      <c r="I8008" s="384">
        <v>-34608359.900852844</v>
      </c>
      <c r="J8008" s="367">
        <v>4383</v>
      </c>
      <c r="K8008" s="367">
        <v>59030.303030304167</v>
      </c>
      <c r="L8008" s="384">
        <v>-1587545.2721143945</v>
      </c>
      <c r="M8008" s="367">
        <v>4383.0000000000846</v>
      </c>
      <c r="N8008" s="367">
        <v>974</v>
      </c>
      <c r="O8008" s="384">
        <v>-33699.686802892036</v>
      </c>
      <c r="P8008" s="367">
        <v>63.5535</v>
      </c>
      <c r="Q8008" s="367">
        <v>974</v>
      </c>
      <c r="R8008" s="384">
        <v>-8538.5480788174355</v>
      </c>
      <c r="S8008" s="367">
        <v>61.362000000000002</v>
      </c>
      <c r="T8008" s="367">
        <v>33586.206896551201</v>
      </c>
      <c r="U8008" s="384">
        <v>-1773041.3511839609</v>
      </c>
      <c r="V8008" s="367">
        <v>4382.9999999999318</v>
      </c>
      <c r="W8008" s="367">
        <v>1623333.3333333503</v>
      </c>
      <c r="X8008" s="384">
        <v>556091.63943009346</v>
      </c>
      <c r="Y8008" s="386">
        <v>4383.0000000000455</v>
      </c>
      <c r="Z8008" s="367"/>
      <c r="AA8008" s="367"/>
      <c r="AB8008" s="367"/>
      <c r="AC8008" s="367"/>
      <c r="AD8008" s="367"/>
      <c r="AE8008" s="367"/>
      <c r="AF8008" s="367"/>
      <c r="AG8008" s="367"/>
      <c r="AH8008" s="367"/>
      <c r="AI8008" s="367"/>
      <c r="AJ8008" s="367"/>
      <c r="AK8008" s="367"/>
      <c r="AL8008" s="367"/>
      <c r="AM8008" s="367"/>
      <c r="AN8008" s="367"/>
      <c r="AO8008" s="367"/>
      <c r="AP8008" s="367"/>
      <c r="AQ8008" s="367"/>
      <c r="AR8008" s="367"/>
      <c r="AS8008" s="367"/>
      <c r="AT8008" s="367"/>
    </row>
    <row r="8009" spans="2:46" ht="13.8">
      <c r="B8009" s="26">
        <v>162.49999999999949</v>
      </c>
      <c r="C8009" s="363">
        <v>3672.200108026992</v>
      </c>
      <c r="D8009" s="367">
        <v>4387.4999999999864</v>
      </c>
      <c r="E8009" s="367">
        <v>45348.837209302612</v>
      </c>
      <c r="F8009" s="367">
        <v>-2914803.74506049</v>
      </c>
      <c r="G8009" s="367">
        <v>4387.5000000000282</v>
      </c>
      <c r="H8009" s="367">
        <v>243750</v>
      </c>
      <c r="I8009" s="384">
        <v>-34680647.759317324</v>
      </c>
      <c r="J8009" s="367">
        <v>4387.5</v>
      </c>
      <c r="K8009" s="367">
        <v>59090.909090910231</v>
      </c>
      <c r="L8009" s="384">
        <v>-1591564.9952688892</v>
      </c>
      <c r="M8009" s="367">
        <v>4387.5000000000846</v>
      </c>
      <c r="N8009" s="367">
        <v>975</v>
      </c>
      <c r="O8009" s="384">
        <v>-33772.970570454519</v>
      </c>
      <c r="P8009" s="367">
        <v>63.618750000000006</v>
      </c>
      <c r="Q8009" s="367">
        <v>975</v>
      </c>
      <c r="R8009" s="384">
        <v>-8565.5719375058034</v>
      </c>
      <c r="S8009" s="367">
        <v>61.424999999999997</v>
      </c>
      <c r="T8009" s="367">
        <v>33620.689655171889</v>
      </c>
      <c r="U8009" s="384">
        <v>-1777284.1970780566</v>
      </c>
      <c r="V8009" s="367">
        <v>4387.4999999999318</v>
      </c>
      <c r="W8009" s="367">
        <v>1625000.000000017</v>
      </c>
      <c r="X8009" s="384">
        <v>556572.492607811</v>
      </c>
      <c r="Y8009" s="386">
        <v>4387.5000000000455</v>
      </c>
      <c r="Z8009" s="367"/>
      <c r="AA8009" s="367"/>
      <c r="AB8009" s="367"/>
      <c r="AC8009" s="367"/>
      <c r="AD8009" s="367"/>
      <c r="AE8009" s="367"/>
      <c r="AF8009" s="367"/>
      <c r="AG8009" s="367"/>
      <c r="AH8009" s="367"/>
      <c r="AI8009" s="367"/>
      <c r="AJ8009" s="367"/>
      <c r="AK8009" s="367"/>
      <c r="AL8009" s="367"/>
      <c r="AM8009" s="367"/>
      <c r="AN8009" s="367"/>
      <c r="AO8009" s="367"/>
      <c r="AP8009" s="367"/>
      <c r="AQ8009" s="367"/>
      <c r="AR8009" s="367"/>
      <c r="AS8009" s="367"/>
      <c r="AT8009" s="367"/>
    </row>
    <row r="8010" spans="2:46" ht="13.8">
      <c r="B8010" s="26">
        <v>162.66666666666615</v>
      </c>
      <c r="C8010" s="363">
        <v>3675.9514702931565</v>
      </c>
      <c r="D8010" s="367">
        <v>4391.9999999999864</v>
      </c>
      <c r="E8010" s="367">
        <v>45395.348837209589</v>
      </c>
      <c r="F8010" s="367">
        <v>-2920918.55861005</v>
      </c>
      <c r="G8010" s="367">
        <v>4392.0000000000282</v>
      </c>
      <c r="H8010" s="367">
        <v>244000</v>
      </c>
      <c r="I8010" s="384">
        <v>-34753011.0140104</v>
      </c>
      <c r="J8010" s="367">
        <v>4392</v>
      </c>
      <c r="K8010" s="367">
        <v>59151.515151516294</v>
      </c>
      <c r="L8010" s="384">
        <v>-1595589.6205769791</v>
      </c>
      <c r="M8010" s="367">
        <v>4392.0000000000855</v>
      </c>
      <c r="N8010" s="367">
        <v>976</v>
      </c>
      <c r="O8010" s="384">
        <v>-33846.333690837069</v>
      </c>
      <c r="P8010" s="367">
        <v>63.683999999999997</v>
      </c>
      <c r="Q8010" s="367">
        <v>976</v>
      </c>
      <c r="R8010" s="384">
        <v>-8592.6332472346221</v>
      </c>
      <c r="S8010" s="367">
        <v>61.487999999999992</v>
      </c>
      <c r="T8010" s="367">
        <v>33655.172413792578</v>
      </c>
      <c r="U8010" s="384">
        <v>-1781532.0121514278</v>
      </c>
      <c r="V8010" s="367">
        <v>4391.9999999999318</v>
      </c>
      <c r="W8010" s="367">
        <v>1626666.6666666837</v>
      </c>
      <c r="X8010" s="384">
        <v>557053.16100030381</v>
      </c>
      <c r="Y8010" s="386">
        <v>4392.0000000000455</v>
      </c>
      <c r="Z8010" s="367"/>
      <c r="AA8010" s="367"/>
      <c r="AB8010" s="367"/>
      <c r="AC8010" s="367"/>
      <c r="AD8010" s="367"/>
      <c r="AE8010" s="367"/>
      <c r="AF8010" s="367"/>
      <c r="AG8010" s="367"/>
      <c r="AH8010" s="367"/>
      <c r="AI8010" s="367"/>
      <c r="AJ8010" s="367"/>
      <c r="AK8010" s="367"/>
      <c r="AL8010" s="367"/>
      <c r="AM8010" s="367"/>
      <c r="AN8010" s="367"/>
      <c r="AO8010" s="367"/>
      <c r="AP8010" s="367"/>
      <c r="AQ8010" s="367"/>
      <c r="AR8010" s="367"/>
      <c r="AS8010" s="367"/>
      <c r="AT8010" s="367"/>
    </row>
    <row r="8011" spans="2:46" ht="13.8">
      <c r="B8011" s="26">
        <v>162.8333333333328</v>
      </c>
      <c r="C8011" s="363">
        <v>3679.7028018281344</v>
      </c>
      <c r="D8011" s="367">
        <v>4396.4999999999864</v>
      </c>
      <c r="E8011" s="367">
        <v>45441.860465116566</v>
      </c>
      <c r="F8011" s="367">
        <v>-2927039.7764039682</v>
      </c>
      <c r="G8011" s="367">
        <v>4396.5000000000282</v>
      </c>
      <c r="H8011" s="367">
        <v>244250</v>
      </c>
      <c r="I8011" s="384">
        <v>-34825449.664932072</v>
      </c>
      <c r="J8011" s="367">
        <v>4396.5</v>
      </c>
      <c r="K8011" s="367">
        <v>59212.121212122358</v>
      </c>
      <c r="L8011" s="384">
        <v>-1599619.1480386623</v>
      </c>
      <c r="M8011" s="367">
        <v>4396.5000000000855</v>
      </c>
      <c r="N8011" s="367">
        <v>977</v>
      </c>
      <c r="O8011" s="384">
        <v>-33919.776164039737</v>
      </c>
      <c r="P8011" s="367">
        <v>63.749250000000004</v>
      </c>
      <c r="Q8011" s="367">
        <v>977</v>
      </c>
      <c r="R8011" s="384">
        <v>-8619.7320080039026</v>
      </c>
      <c r="S8011" s="367">
        <v>61.550999999999995</v>
      </c>
      <c r="T8011" s="367">
        <v>33689.655172413266</v>
      </c>
      <c r="U8011" s="384">
        <v>-1785784.7964040753</v>
      </c>
      <c r="V8011" s="367">
        <v>4396.4999999999318</v>
      </c>
      <c r="W8011" s="367">
        <v>1628333.3333333505</v>
      </c>
      <c r="X8011" s="384">
        <v>557533.64460757188</v>
      </c>
      <c r="Y8011" s="386">
        <v>4396.5000000000455</v>
      </c>
      <c r="Z8011" s="367"/>
      <c r="AA8011" s="367"/>
      <c r="AB8011" s="367"/>
      <c r="AC8011" s="367"/>
      <c r="AD8011" s="367"/>
      <c r="AE8011" s="367"/>
      <c r="AF8011" s="367"/>
      <c r="AG8011" s="367"/>
      <c r="AH8011" s="367"/>
      <c r="AI8011" s="367"/>
      <c r="AJ8011" s="367"/>
      <c r="AK8011" s="367"/>
      <c r="AL8011" s="367"/>
      <c r="AM8011" s="367"/>
      <c r="AN8011" s="367"/>
      <c r="AO8011" s="367"/>
      <c r="AP8011" s="367"/>
      <c r="AQ8011" s="367"/>
      <c r="AR8011" s="367"/>
      <c r="AS8011" s="367"/>
      <c r="AT8011" s="367"/>
    </row>
    <row r="8012" spans="2:46" ht="13.8">
      <c r="B8012" s="26">
        <v>162.99999999999946</v>
      </c>
      <c r="C8012" s="363">
        <v>3683.4541026319248</v>
      </c>
      <c r="D8012" s="367">
        <v>4400.9999999999854</v>
      </c>
      <c r="E8012" s="367">
        <v>45488.372093023543</v>
      </c>
      <c r="F8012" s="367">
        <v>-2933167.3984422451</v>
      </c>
      <c r="G8012" s="367">
        <v>4401.0000000000282</v>
      </c>
      <c r="H8012" s="367">
        <v>244500</v>
      </c>
      <c r="I8012" s="384">
        <v>-34897963.712082341</v>
      </c>
      <c r="J8012" s="367">
        <v>4401</v>
      </c>
      <c r="K8012" s="367">
        <v>59272.727272728422</v>
      </c>
      <c r="L8012" s="384">
        <v>-1603653.5776539396</v>
      </c>
      <c r="M8012" s="367">
        <v>4401.0000000000855</v>
      </c>
      <c r="N8012" s="367">
        <v>978</v>
      </c>
      <c r="O8012" s="384">
        <v>-33993.2979900625</v>
      </c>
      <c r="P8012" s="367">
        <v>63.814500000000002</v>
      </c>
      <c r="Q8012" s="367">
        <v>978</v>
      </c>
      <c r="R8012" s="384">
        <v>-8646.8682198136339</v>
      </c>
      <c r="S8012" s="367">
        <v>61.613999999999997</v>
      </c>
      <c r="T8012" s="367">
        <v>33724.137931033954</v>
      </c>
      <c r="U8012" s="384">
        <v>-1790042.5498359976</v>
      </c>
      <c r="V8012" s="367">
        <v>4400.9999999999309</v>
      </c>
      <c r="W8012" s="367">
        <v>1630000.0000000172</v>
      </c>
      <c r="X8012" s="384">
        <v>558013.94342961523</v>
      </c>
      <c r="Y8012" s="386">
        <v>4401.0000000000464</v>
      </c>
      <c r="Z8012" s="367"/>
      <c r="AA8012" s="367"/>
      <c r="AB8012" s="367"/>
      <c r="AC8012" s="367"/>
      <c r="AD8012" s="367"/>
      <c r="AE8012" s="367"/>
      <c r="AF8012" s="367"/>
      <c r="AG8012" s="367"/>
      <c r="AH8012" s="367"/>
      <c r="AI8012" s="367"/>
      <c r="AJ8012" s="367"/>
      <c r="AK8012" s="367"/>
      <c r="AL8012" s="367"/>
      <c r="AM8012" s="367"/>
      <c r="AN8012" s="367"/>
      <c r="AO8012" s="367"/>
      <c r="AP8012" s="367"/>
      <c r="AQ8012" s="367"/>
      <c r="AR8012" s="367"/>
      <c r="AS8012" s="367"/>
      <c r="AT8012" s="367"/>
    </row>
    <row r="8013" spans="2:46" ht="13.8">
      <c r="B8013" s="26">
        <v>163.16666666666612</v>
      </c>
      <c r="C8013" s="363">
        <v>3687.2053727045304</v>
      </c>
      <c r="D8013" s="367">
        <v>4405.4999999999854</v>
      </c>
      <c r="E8013" s="367">
        <v>45534.88372093052</v>
      </c>
      <c r="F8013" s="367">
        <v>-2939301.4247248801</v>
      </c>
      <c r="G8013" s="367">
        <v>4405.5000000000282</v>
      </c>
      <c r="H8013" s="367">
        <v>244750</v>
      </c>
      <c r="I8013" s="384">
        <v>-34970553.155461207</v>
      </c>
      <c r="J8013" s="367">
        <v>4405.5</v>
      </c>
      <c r="K8013" s="367">
        <v>59333.333333334485</v>
      </c>
      <c r="L8013" s="384">
        <v>-1607692.9094228111</v>
      </c>
      <c r="M8013" s="367">
        <v>4405.5000000000855</v>
      </c>
      <c r="N8013" s="367">
        <v>979</v>
      </c>
      <c r="O8013" s="384">
        <v>-34066.899168905358</v>
      </c>
      <c r="P8013" s="367">
        <v>63.879750000000001</v>
      </c>
      <c r="Q8013" s="367">
        <v>979</v>
      </c>
      <c r="R8013" s="384">
        <v>-8674.0418826638215</v>
      </c>
      <c r="S8013" s="367">
        <v>61.677</v>
      </c>
      <c r="T8013" s="367">
        <v>33758.620689654643</v>
      </c>
      <c r="U8013" s="384">
        <v>-1794305.272447197</v>
      </c>
      <c r="V8013" s="367">
        <v>4405.4999999999309</v>
      </c>
      <c r="W8013" s="367">
        <v>1631666.666666684</v>
      </c>
      <c r="X8013" s="384">
        <v>558494.05746643385</v>
      </c>
      <c r="Y8013" s="386">
        <v>4405.5000000000464</v>
      </c>
      <c r="Z8013" s="367"/>
      <c r="AA8013" s="367"/>
      <c r="AB8013" s="367"/>
      <c r="AC8013" s="367"/>
      <c r="AD8013" s="367"/>
      <c r="AE8013" s="367"/>
      <c r="AF8013" s="367"/>
      <c r="AG8013" s="367"/>
      <c r="AH8013" s="367"/>
      <c r="AI8013" s="367"/>
      <c r="AJ8013" s="367"/>
      <c r="AK8013" s="367"/>
      <c r="AL8013" s="367"/>
      <c r="AM8013" s="367"/>
      <c r="AN8013" s="367"/>
      <c r="AO8013" s="367"/>
      <c r="AP8013" s="367"/>
      <c r="AQ8013" s="367"/>
      <c r="AR8013" s="367"/>
      <c r="AS8013" s="367"/>
      <c r="AT8013" s="367"/>
    </row>
    <row r="8014" spans="2:46" ht="13.8">
      <c r="B8014" s="26">
        <v>163.33333333333277</v>
      </c>
      <c r="C8014" s="363">
        <v>3690.9566120459481</v>
      </c>
      <c r="D8014" s="367">
        <v>4409.9999999999845</v>
      </c>
      <c r="E8014" s="367">
        <v>45581.395348837497</v>
      </c>
      <c r="F8014" s="367">
        <v>-2945441.8552518738</v>
      </c>
      <c r="G8014" s="367">
        <v>4410.0000000000282</v>
      </c>
      <c r="H8014" s="367">
        <v>245000</v>
      </c>
      <c r="I8014" s="384">
        <v>-35043217.995068669</v>
      </c>
      <c r="J8014" s="367">
        <v>4410</v>
      </c>
      <c r="K8014" s="367">
        <v>59393.939393940549</v>
      </c>
      <c r="L8014" s="384">
        <v>-1611737.143345278</v>
      </c>
      <c r="M8014" s="367">
        <v>4410.0000000000864</v>
      </c>
      <c r="N8014" s="367">
        <v>980</v>
      </c>
      <c r="O8014" s="384">
        <v>-34140.579700568305</v>
      </c>
      <c r="P8014" s="367">
        <v>63.945</v>
      </c>
      <c r="Q8014" s="367">
        <v>980</v>
      </c>
      <c r="R8014" s="384">
        <v>-8701.25299655446</v>
      </c>
      <c r="S8014" s="367">
        <v>61.739999999999995</v>
      </c>
      <c r="T8014" s="367">
        <v>33793.103448275331</v>
      </c>
      <c r="U8014" s="384">
        <v>-1798572.964237672</v>
      </c>
      <c r="V8014" s="367">
        <v>4409.9999999999309</v>
      </c>
      <c r="W8014" s="367">
        <v>1633333.3333333507</v>
      </c>
      <c r="X8014" s="384">
        <v>558973.98671802785</v>
      </c>
      <c r="Y8014" s="386">
        <v>4410.0000000000473</v>
      </c>
      <c r="Z8014" s="367"/>
      <c r="AA8014" s="367"/>
      <c r="AB8014" s="367"/>
      <c r="AC8014" s="367"/>
      <c r="AD8014" s="367"/>
      <c r="AE8014" s="367"/>
      <c r="AF8014" s="367"/>
      <c r="AG8014" s="367"/>
      <c r="AH8014" s="367"/>
      <c r="AI8014" s="367"/>
      <c r="AJ8014" s="367"/>
      <c r="AK8014" s="367"/>
      <c r="AL8014" s="367"/>
      <c r="AM8014" s="367"/>
      <c r="AN8014" s="367"/>
      <c r="AO8014" s="367"/>
      <c r="AP8014" s="367"/>
      <c r="AQ8014" s="367"/>
      <c r="AR8014" s="367"/>
      <c r="AS8014" s="367"/>
      <c r="AT8014" s="367"/>
    </row>
    <row r="8015" spans="2:46" ht="13.8">
      <c r="B8015" s="26">
        <v>163.49999999999943</v>
      </c>
      <c r="C8015" s="363">
        <v>3694.70782065618</v>
      </c>
      <c r="D8015" s="367">
        <v>4414.4999999999845</v>
      </c>
      <c r="E8015" s="367">
        <v>45627.906976744474</v>
      </c>
      <c r="F8015" s="367">
        <v>-2951588.6900232257</v>
      </c>
      <c r="G8015" s="367">
        <v>4414.5000000000282</v>
      </c>
      <c r="H8015" s="367">
        <v>245250</v>
      </c>
      <c r="I8015" s="384">
        <v>-35115958.230904728</v>
      </c>
      <c r="J8015" s="367">
        <v>4414.5</v>
      </c>
      <c r="K8015" s="367">
        <v>59454.545454546613</v>
      </c>
      <c r="L8015" s="384">
        <v>-1615786.2794213379</v>
      </c>
      <c r="M8015" s="367">
        <v>4414.5000000000864</v>
      </c>
      <c r="N8015" s="367">
        <v>981</v>
      </c>
      <c r="O8015" s="384">
        <v>-34214.339585051363</v>
      </c>
      <c r="P8015" s="367">
        <v>64.010249999999999</v>
      </c>
      <c r="Q8015" s="367">
        <v>981</v>
      </c>
      <c r="R8015" s="384">
        <v>-8728.5015614855547</v>
      </c>
      <c r="S8015" s="367">
        <v>61.802999999999997</v>
      </c>
      <c r="T8015" s="367">
        <v>33827.58620689602</v>
      </c>
      <c r="U8015" s="384">
        <v>-1802845.625207423</v>
      </c>
      <c r="V8015" s="367">
        <v>4414.4999999999309</v>
      </c>
      <c r="W8015" s="367">
        <v>1635000.0000000175</v>
      </c>
      <c r="X8015" s="384">
        <v>559453.73118439689</v>
      </c>
      <c r="Y8015" s="386">
        <v>4414.5000000000473</v>
      </c>
      <c r="Z8015" s="367"/>
      <c r="AA8015" s="367"/>
      <c r="AB8015" s="367"/>
      <c r="AC8015" s="367"/>
      <c r="AD8015" s="367"/>
      <c r="AE8015" s="367"/>
      <c r="AF8015" s="367"/>
      <c r="AG8015" s="367"/>
      <c r="AH8015" s="367"/>
      <c r="AI8015" s="367"/>
      <c r="AJ8015" s="367"/>
      <c r="AK8015" s="367"/>
      <c r="AL8015" s="367"/>
      <c r="AM8015" s="367"/>
      <c r="AN8015" s="367"/>
      <c r="AO8015" s="367"/>
      <c r="AP8015" s="367"/>
      <c r="AQ8015" s="367"/>
      <c r="AR8015" s="367"/>
      <c r="AS8015" s="367"/>
      <c r="AT8015" s="367"/>
    </row>
    <row r="8016" spans="2:46" ht="13.8">
      <c r="B8016" s="26">
        <v>163.66666666666609</v>
      </c>
      <c r="C8016" s="363">
        <v>3698.4589985352263</v>
      </c>
      <c r="D8016" s="367">
        <v>4418.9999999999845</v>
      </c>
      <c r="E8016" s="367">
        <v>45674.418604651451</v>
      </c>
      <c r="F8016" s="367">
        <v>-2957741.9290389367</v>
      </c>
      <c r="G8016" s="367">
        <v>4419.0000000000282</v>
      </c>
      <c r="H8016" s="367">
        <v>245500</v>
      </c>
      <c r="I8016" s="384">
        <v>-35188773.862969391</v>
      </c>
      <c r="J8016" s="367">
        <v>4419</v>
      </c>
      <c r="K8016" s="367">
        <v>59515.151515152676</v>
      </c>
      <c r="L8016" s="384">
        <v>-1619840.3176509924</v>
      </c>
      <c r="M8016" s="367">
        <v>4419.0000000000864</v>
      </c>
      <c r="N8016" s="367">
        <v>982</v>
      </c>
      <c r="O8016" s="384">
        <v>-34288.178822354515</v>
      </c>
      <c r="P8016" s="367">
        <v>64.075500000000005</v>
      </c>
      <c r="Q8016" s="367">
        <v>982</v>
      </c>
      <c r="R8016" s="384">
        <v>-8755.7875774571039</v>
      </c>
      <c r="S8016" s="367">
        <v>61.866</v>
      </c>
      <c r="T8016" s="367">
        <v>33862.068965516708</v>
      </c>
      <c r="U8016" s="384">
        <v>-1807123.2553564494</v>
      </c>
      <c r="V8016" s="367">
        <v>4418.9999999999309</v>
      </c>
      <c r="W8016" s="367">
        <v>1636666.6666666842</v>
      </c>
      <c r="X8016" s="384">
        <v>559933.29086554132</v>
      </c>
      <c r="Y8016" s="386">
        <v>4419.0000000000473</v>
      </c>
      <c r="Z8016" s="367"/>
      <c r="AA8016" s="367"/>
      <c r="AB8016" s="367"/>
      <c r="AC8016" s="367"/>
      <c r="AD8016" s="367"/>
      <c r="AE8016" s="367"/>
      <c r="AF8016" s="367"/>
      <c r="AG8016" s="367"/>
      <c r="AH8016" s="367"/>
      <c r="AI8016" s="367"/>
      <c r="AJ8016" s="367"/>
      <c r="AK8016" s="367"/>
      <c r="AL8016" s="367"/>
      <c r="AM8016" s="367"/>
      <c r="AN8016" s="367"/>
      <c r="AO8016" s="367"/>
      <c r="AP8016" s="367"/>
      <c r="AQ8016" s="367"/>
      <c r="AR8016" s="367"/>
      <c r="AS8016" s="367"/>
      <c r="AT8016" s="367"/>
    </row>
    <row r="8017" spans="2:46" ht="13.8">
      <c r="B8017" s="26">
        <v>163.83333333333275</v>
      </c>
      <c r="C8017" s="363">
        <v>3702.2101456830846</v>
      </c>
      <c r="D8017" s="367">
        <v>4423.4999999999845</v>
      </c>
      <c r="E8017" s="367">
        <v>45720.930232558429</v>
      </c>
      <c r="F8017" s="367">
        <v>-2963901.5722990059</v>
      </c>
      <c r="G8017" s="367">
        <v>4423.5000000000282</v>
      </c>
      <c r="H8017" s="367">
        <v>245750</v>
      </c>
      <c r="I8017" s="384">
        <v>-35261664.891262636</v>
      </c>
      <c r="J8017" s="367">
        <v>4423.5</v>
      </c>
      <c r="K8017" s="367">
        <v>59575.75757575874</v>
      </c>
      <c r="L8017" s="384">
        <v>-1623899.2580342416</v>
      </c>
      <c r="M8017" s="367">
        <v>4423.5000000000873</v>
      </c>
      <c r="N8017" s="367">
        <v>983</v>
      </c>
      <c r="O8017" s="384">
        <v>-34362.097412477757</v>
      </c>
      <c r="P8017" s="367">
        <v>64.140749999999997</v>
      </c>
      <c r="Q8017" s="367">
        <v>983</v>
      </c>
      <c r="R8017" s="384">
        <v>-8783.1110444691076</v>
      </c>
      <c r="S8017" s="367">
        <v>61.929000000000002</v>
      </c>
      <c r="T8017" s="367">
        <v>33896.551724137396</v>
      </c>
      <c r="U8017" s="384">
        <v>-1811405.8546847522</v>
      </c>
      <c r="V8017" s="367">
        <v>4423.4999999999309</v>
      </c>
      <c r="W8017" s="367">
        <v>1638333.333333351</v>
      </c>
      <c r="X8017" s="384">
        <v>560412.66576146102</v>
      </c>
      <c r="Y8017" s="386">
        <v>4423.5000000000473</v>
      </c>
      <c r="Z8017" s="367"/>
      <c r="AA8017" s="367"/>
      <c r="AB8017" s="367"/>
      <c r="AC8017" s="367"/>
      <c r="AD8017" s="367"/>
      <c r="AE8017" s="367"/>
      <c r="AF8017" s="367"/>
      <c r="AG8017" s="367"/>
      <c r="AH8017" s="367"/>
      <c r="AI8017" s="367"/>
      <c r="AJ8017" s="367"/>
      <c r="AK8017" s="367"/>
      <c r="AL8017" s="367"/>
      <c r="AM8017" s="367"/>
      <c r="AN8017" s="367"/>
      <c r="AO8017" s="367"/>
      <c r="AP8017" s="367"/>
      <c r="AQ8017" s="367"/>
      <c r="AR8017" s="367"/>
      <c r="AS8017" s="367"/>
      <c r="AT8017" s="367"/>
    </row>
    <row r="8018" spans="2:46" ht="13.8">
      <c r="B8018" s="26">
        <v>163.9999999999994</v>
      </c>
      <c r="C8018" s="363">
        <v>3705.9612620997568</v>
      </c>
      <c r="D8018" s="367">
        <v>4427.9999999999836</v>
      </c>
      <c r="E8018" s="367">
        <v>45767.441860465406</v>
      </c>
      <c r="F8018" s="367">
        <v>-2970067.6198034333</v>
      </c>
      <c r="G8018" s="367">
        <v>4428.0000000000282</v>
      </c>
      <c r="H8018" s="367">
        <v>246000</v>
      </c>
      <c r="I8018" s="384">
        <v>-35334631.315784484</v>
      </c>
      <c r="J8018" s="367">
        <v>4428</v>
      </c>
      <c r="K8018" s="367">
        <v>59636.363636364804</v>
      </c>
      <c r="L8018" s="384">
        <v>-1627963.1005710841</v>
      </c>
      <c r="M8018" s="367">
        <v>4428.0000000000873</v>
      </c>
      <c r="N8018" s="367">
        <v>984</v>
      </c>
      <c r="O8018" s="384">
        <v>-34436.095355421116</v>
      </c>
      <c r="P8018" s="367">
        <v>64.206000000000003</v>
      </c>
      <c r="Q8018" s="367">
        <v>984</v>
      </c>
      <c r="R8018" s="384">
        <v>-8810.4719625215639</v>
      </c>
      <c r="S8018" s="367">
        <v>61.991999999999997</v>
      </c>
      <c r="T8018" s="367">
        <v>33931.034482758085</v>
      </c>
      <c r="U8018" s="384">
        <v>-1815693.4231923297</v>
      </c>
      <c r="V8018" s="367">
        <v>4427.99999999993</v>
      </c>
      <c r="W8018" s="367">
        <v>1640000.0000000177</v>
      </c>
      <c r="X8018" s="384">
        <v>560891.85587215598</v>
      </c>
      <c r="Y8018" s="386">
        <v>4428.0000000000473</v>
      </c>
      <c r="Z8018" s="367"/>
      <c r="AA8018" s="367"/>
      <c r="AB8018" s="367"/>
      <c r="AC8018" s="367"/>
      <c r="AD8018" s="367"/>
      <c r="AE8018" s="367"/>
      <c r="AF8018" s="367"/>
      <c r="AG8018" s="367"/>
      <c r="AH8018" s="367"/>
      <c r="AI8018" s="367"/>
      <c r="AJ8018" s="367"/>
      <c r="AK8018" s="367"/>
      <c r="AL8018" s="367"/>
      <c r="AM8018" s="367"/>
      <c r="AN8018" s="367"/>
      <c r="AO8018" s="367"/>
      <c r="AP8018" s="367"/>
      <c r="AQ8018" s="367"/>
      <c r="AR8018" s="367"/>
      <c r="AS8018" s="367"/>
      <c r="AT8018" s="367"/>
    </row>
    <row r="8019" spans="2:46" ht="13.8">
      <c r="B8019" s="26">
        <v>164.16666666666606</v>
      </c>
      <c r="C8019" s="363">
        <v>3709.7123477852438</v>
      </c>
      <c r="D8019" s="367">
        <v>4432.4999999999836</v>
      </c>
      <c r="E8019" s="367">
        <v>45813.953488372383</v>
      </c>
      <c r="F8019" s="367">
        <v>-2976240.0715522198</v>
      </c>
      <c r="G8019" s="367">
        <v>4432.5000000000282</v>
      </c>
      <c r="H8019" s="367">
        <v>246250</v>
      </c>
      <c r="I8019" s="384">
        <v>-35407673.136534937</v>
      </c>
      <c r="J8019" s="367">
        <v>4432.5</v>
      </c>
      <c r="K8019" s="367">
        <v>59696.969696970868</v>
      </c>
      <c r="L8019" s="384">
        <v>-1632031.8452615209</v>
      </c>
      <c r="M8019" s="367">
        <v>4432.5000000000873</v>
      </c>
      <c r="N8019" s="367">
        <v>985</v>
      </c>
      <c r="O8019" s="384">
        <v>-34510.172651184548</v>
      </c>
      <c r="P8019" s="367">
        <v>64.271249999999995</v>
      </c>
      <c r="Q8019" s="367">
        <v>985</v>
      </c>
      <c r="R8019" s="384">
        <v>-8837.8703316144765</v>
      </c>
      <c r="S8019" s="367">
        <v>62.055</v>
      </c>
      <c r="T8019" s="367">
        <v>33965.517241378773</v>
      </c>
      <c r="U8019" s="384">
        <v>-1819985.9608791841</v>
      </c>
      <c r="V8019" s="367">
        <v>4432.49999999993</v>
      </c>
      <c r="W8019" s="367">
        <v>1641666.6666666844</v>
      </c>
      <c r="X8019" s="384">
        <v>561370.86119762633</v>
      </c>
      <c r="Y8019" s="386">
        <v>4432.5000000000482</v>
      </c>
      <c r="Z8019" s="367"/>
      <c r="AA8019" s="367"/>
      <c r="AB8019" s="367"/>
      <c r="AC8019" s="367"/>
      <c r="AD8019" s="367"/>
      <c r="AE8019" s="367"/>
      <c r="AF8019" s="367"/>
      <c r="AG8019" s="367"/>
      <c r="AH8019" s="367"/>
      <c r="AI8019" s="367"/>
      <c r="AJ8019" s="367"/>
      <c r="AK8019" s="367"/>
      <c r="AL8019" s="367"/>
      <c r="AM8019" s="367"/>
      <c r="AN8019" s="367"/>
      <c r="AO8019" s="367"/>
      <c r="AP8019" s="367"/>
      <c r="AQ8019" s="367"/>
      <c r="AR8019" s="367"/>
      <c r="AS8019" s="367"/>
      <c r="AT8019" s="367"/>
    </row>
    <row r="8020" spans="2:46" ht="13.8">
      <c r="B8020" s="26">
        <v>164.33333333333272</v>
      </c>
      <c r="C8020" s="363">
        <v>3713.4634027395432</v>
      </c>
      <c r="D8020" s="367">
        <v>4436.9999999999836</v>
      </c>
      <c r="E8020" s="367">
        <v>45860.46511627936</v>
      </c>
      <c r="F8020" s="367">
        <v>-2982418.927545364</v>
      </c>
      <c r="G8020" s="367">
        <v>4437.0000000000282</v>
      </c>
      <c r="H8020" s="367">
        <v>246500</v>
      </c>
      <c r="I8020" s="384">
        <v>-35480790.353513986</v>
      </c>
      <c r="J8020" s="367">
        <v>4437</v>
      </c>
      <c r="K8020" s="367">
        <v>59757.575757576931</v>
      </c>
      <c r="L8020" s="384">
        <v>-1636105.4921055518</v>
      </c>
      <c r="M8020" s="367">
        <v>4437.0000000000873</v>
      </c>
      <c r="N8020" s="367">
        <v>986</v>
      </c>
      <c r="O8020" s="384">
        <v>-34584.329299768098</v>
      </c>
      <c r="P8020" s="367">
        <v>64.336500000000001</v>
      </c>
      <c r="Q8020" s="367">
        <v>986</v>
      </c>
      <c r="R8020" s="384">
        <v>-8865.30615174784</v>
      </c>
      <c r="S8020" s="367">
        <v>62.118000000000002</v>
      </c>
      <c r="T8020" s="367">
        <v>33999.999999999462</v>
      </c>
      <c r="U8020" s="384">
        <v>-1824283.4677453144</v>
      </c>
      <c r="V8020" s="367">
        <v>4436.99999999993</v>
      </c>
      <c r="W8020" s="367">
        <v>1643333.3333333512</v>
      </c>
      <c r="X8020" s="384">
        <v>561849.68173787184</v>
      </c>
      <c r="Y8020" s="386">
        <v>4437.0000000000482</v>
      </c>
      <c r="Z8020" s="367"/>
      <c r="AA8020" s="367"/>
      <c r="AB8020" s="367"/>
      <c r="AC8020" s="367"/>
      <c r="AD8020" s="367"/>
      <c r="AE8020" s="367"/>
      <c r="AF8020" s="367"/>
      <c r="AG8020" s="367"/>
      <c r="AH8020" s="367"/>
      <c r="AI8020" s="367"/>
      <c r="AJ8020" s="367"/>
      <c r="AK8020" s="367"/>
      <c r="AL8020" s="367"/>
      <c r="AM8020" s="367"/>
      <c r="AN8020" s="367"/>
      <c r="AO8020" s="367"/>
      <c r="AP8020" s="367"/>
      <c r="AQ8020" s="367"/>
      <c r="AR8020" s="367"/>
      <c r="AS8020" s="367"/>
      <c r="AT8020" s="367"/>
    </row>
    <row r="8021" spans="2:46" ht="13.8">
      <c r="B8021" s="26">
        <v>164.49999999999937</v>
      </c>
      <c r="C8021" s="363">
        <v>3717.214426962656</v>
      </c>
      <c r="D8021" s="367">
        <v>4441.4999999999827</v>
      </c>
      <c r="E8021" s="367">
        <v>45906.976744186337</v>
      </c>
      <c r="F8021" s="367">
        <v>-2988604.1877828669</v>
      </c>
      <c r="G8021" s="367">
        <v>4441.5000000000282</v>
      </c>
      <c r="H8021" s="367">
        <v>246750</v>
      </c>
      <c r="I8021" s="384">
        <v>-35553982.966721624</v>
      </c>
      <c r="J8021" s="367">
        <v>4441.5</v>
      </c>
      <c r="K8021" s="367">
        <v>59818.181818182995</v>
      </c>
      <c r="L8021" s="384">
        <v>-1640184.0411031779</v>
      </c>
      <c r="M8021" s="367">
        <v>4441.5000000000882</v>
      </c>
      <c r="N8021" s="367">
        <v>987</v>
      </c>
      <c r="O8021" s="384">
        <v>-34658.56530117173</v>
      </c>
      <c r="P8021" s="367">
        <v>64.401749999999993</v>
      </c>
      <c r="Q8021" s="367">
        <v>987</v>
      </c>
      <c r="R8021" s="384">
        <v>-8892.7794229216615</v>
      </c>
      <c r="S8021" s="367">
        <v>62.181000000000004</v>
      </c>
      <c r="T8021" s="367">
        <v>34034.48275862015</v>
      </c>
      <c r="U8021" s="384">
        <v>-1828585.9437907194</v>
      </c>
      <c r="V8021" s="367">
        <v>4441.4999999999291</v>
      </c>
      <c r="W8021" s="367">
        <v>1645000.0000000179</v>
      </c>
      <c r="X8021" s="384">
        <v>562328.3174928925</v>
      </c>
      <c r="Y8021" s="386">
        <v>4441.5000000000482</v>
      </c>
      <c r="Z8021" s="367"/>
      <c r="AA8021" s="367"/>
      <c r="AB8021" s="367"/>
      <c r="AC8021" s="367"/>
      <c r="AD8021" s="367"/>
      <c r="AE8021" s="367"/>
      <c r="AF8021" s="367"/>
      <c r="AG8021" s="367"/>
      <c r="AH8021" s="367"/>
      <c r="AI8021" s="367"/>
      <c r="AJ8021" s="367"/>
      <c r="AK8021" s="367"/>
      <c r="AL8021" s="367"/>
      <c r="AM8021" s="367"/>
      <c r="AN8021" s="367"/>
      <c r="AO8021" s="367"/>
      <c r="AP8021" s="367"/>
      <c r="AQ8021" s="367"/>
      <c r="AR8021" s="367"/>
      <c r="AS8021" s="367"/>
      <c r="AT8021" s="367"/>
    </row>
    <row r="8022" spans="2:46" ht="13.8">
      <c r="B8022" s="26">
        <v>164.66666666666603</v>
      </c>
      <c r="C8022" s="363">
        <v>3720.9654204545832</v>
      </c>
      <c r="D8022" s="367">
        <v>4445.9999999999827</v>
      </c>
      <c r="E8022" s="367">
        <v>45953.488372093314</v>
      </c>
      <c r="F8022" s="367">
        <v>-2994795.8522647284</v>
      </c>
      <c r="G8022" s="367">
        <v>4446.0000000000282</v>
      </c>
      <c r="H8022" s="367">
        <v>247000</v>
      </c>
      <c r="I8022" s="384">
        <v>-35627250.976157859</v>
      </c>
      <c r="J8022" s="367">
        <v>4446</v>
      </c>
      <c r="K8022" s="367">
        <v>59878.787878789059</v>
      </c>
      <c r="L8022" s="384">
        <v>-1644267.4922543971</v>
      </c>
      <c r="M8022" s="367">
        <v>4446.0000000000882</v>
      </c>
      <c r="N8022" s="367">
        <v>988</v>
      </c>
      <c r="O8022" s="384">
        <v>-34732.880655395478</v>
      </c>
      <c r="P8022" s="367">
        <v>64.466999999999999</v>
      </c>
      <c r="Q8022" s="367">
        <v>988</v>
      </c>
      <c r="R8022" s="384">
        <v>-8920.2901451359339</v>
      </c>
      <c r="S8022" s="367">
        <v>62.244</v>
      </c>
      <c r="T8022" s="367">
        <v>34068.965517240838</v>
      </c>
      <c r="U8022" s="384">
        <v>-1832893.3890154015</v>
      </c>
      <c r="V8022" s="367">
        <v>4445.9999999999291</v>
      </c>
      <c r="W8022" s="367">
        <v>1646666.6666666847</v>
      </c>
      <c r="X8022" s="384">
        <v>562806.76846268855</v>
      </c>
      <c r="Y8022" s="386">
        <v>4446.0000000000482</v>
      </c>
      <c r="Z8022" s="367"/>
      <c r="AA8022" s="367"/>
      <c r="AB8022" s="367"/>
      <c r="AC8022" s="367"/>
      <c r="AD8022" s="367"/>
      <c r="AE8022" s="367"/>
      <c r="AF8022" s="367"/>
      <c r="AG8022" s="367"/>
      <c r="AH8022" s="367"/>
      <c r="AI8022" s="367"/>
      <c r="AJ8022" s="367"/>
      <c r="AK8022" s="367"/>
      <c r="AL8022" s="367"/>
      <c r="AM8022" s="367"/>
      <c r="AN8022" s="367"/>
      <c r="AO8022" s="367"/>
      <c r="AP8022" s="367"/>
      <c r="AQ8022" s="367"/>
      <c r="AR8022" s="367"/>
      <c r="AS8022" s="367"/>
      <c r="AT8022" s="367"/>
    </row>
    <row r="8023" spans="2:46" ht="13.8">
      <c r="B8023" s="26">
        <v>164.83333333333269</v>
      </c>
      <c r="C8023" s="363">
        <v>3724.7163832153233</v>
      </c>
      <c r="D8023" s="367">
        <v>4450.4999999999827</v>
      </c>
      <c r="E8023" s="367">
        <v>46000.000000000291</v>
      </c>
      <c r="F8023" s="367">
        <v>-3000993.9209909486</v>
      </c>
      <c r="G8023" s="367">
        <v>4450.5000000000282</v>
      </c>
      <c r="H8023" s="367">
        <v>247250</v>
      </c>
      <c r="I8023" s="384">
        <v>-35700594.38182269</v>
      </c>
      <c r="J8023" s="367">
        <v>4450.5</v>
      </c>
      <c r="K8023" s="367">
        <v>59939.393939395122</v>
      </c>
      <c r="L8023" s="384">
        <v>-1648355.8455592107</v>
      </c>
      <c r="M8023" s="367">
        <v>4450.5000000000882</v>
      </c>
      <c r="N8023" s="367">
        <v>989</v>
      </c>
      <c r="O8023" s="384">
        <v>-34807.275362439323</v>
      </c>
      <c r="P8023" s="367">
        <v>64.532250000000005</v>
      </c>
      <c r="Q8023" s="367">
        <v>989</v>
      </c>
      <c r="R8023" s="384">
        <v>-8947.838318390659</v>
      </c>
      <c r="S8023" s="367">
        <v>62.306999999999995</v>
      </c>
      <c r="T8023" s="367">
        <v>34103.448275861527</v>
      </c>
      <c r="U8023" s="384">
        <v>-1837205.8034193593</v>
      </c>
      <c r="V8023" s="367">
        <v>4450.4999999999291</v>
      </c>
      <c r="W8023" s="367">
        <v>1648333.3333333514</v>
      </c>
      <c r="X8023" s="384">
        <v>563285.03464725986</v>
      </c>
      <c r="Y8023" s="386">
        <v>4450.5000000000482</v>
      </c>
      <c r="Z8023" s="367"/>
      <c r="AA8023" s="367"/>
      <c r="AB8023" s="367"/>
      <c r="AC8023" s="367"/>
      <c r="AD8023" s="367"/>
      <c r="AE8023" s="367"/>
      <c r="AF8023" s="367"/>
      <c r="AG8023" s="367"/>
      <c r="AH8023" s="367"/>
      <c r="AI8023" s="367"/>
      <c r="AJ8023" s="367"/>
      <c r="AK8023" s="367"/>
      <c r="AL8023" s="367"/>
      <c r="AM8023" s="367"/>
      <c r="AN8023" s="367"/>
      <c r="AO8023" s="367"/>
      <c r="AP8023" s="367"/>
      <c r="AQ8023" s="367"/>
      <c r="AR8023" s="367"/>
      <c r="AS8023" s="367"/>
      <c r="AT8023" s="367"/>
    </row>
    <row r="8024" spans="2:46" ht="13.8">
      <c r="B8024" s="26">
        <v>164.99999999999935</v>
      </c>
      <c r="C8024" s="363">
        <v>3728.4673152448777</v>
      </c>
      <c r="D8024" s="367">
        <v>4454.9999999999827</v>
      </c>
      <c r="E8024" s="367">
        <v>46046.511627907268</v>
      </c>
      <c r="F8024" s="367">
        <v>-3007198.3939615274</v>
      </c>
      <c r="G8024" s="367">
        <v>4455.0000000000282</v>
      </c>
      <c r="H8024" s="367">
        <v>247500</v>
      </c>
      <c r="I8024" s="384">
        <v>-35774013.183716126</v>
      </c>
      <c r="J8024" s="367">
        <v>4455</v>
      </c>
      <c r="K8024" s="367">
        <v>60000.000000001186</v>
      </c>
      <c r="L8024" s="384">
        <v>-1652449.1010176186</v>
      </c>
      <c r="M8024" s="367">
        <v>4455.0000000000882</v>
      </c>
      <c r="N8024" s="367">
        <v>990</v>
      </c>
      <c r="O8024" s="384">
        <v>-34881.749422303234</v>
      </c>
      <c r="P8024" s="367">
        <v>64.597499999999997</v>
      </c>
      <c r="Q8024" s="367">
        <v>990</v>
      </c>
      <c r="R8024" s="384">
        <v>-8975.4239426858421</v>
      </c>
      <c r="S8024" s="367">
        <v>62.37</v>
      </c>
      <c r="T8024" s="367">
        <v>34137.931034482215</v>
      </c>
      <c r="U8024" s="384">
        <v>-1841523.1870025932</v>
      </c>
      <c r="V8024" s="367">
        <v>4454.9999999999291</v>
      </c>
      <c r="W8024" s="367">
        <v>1650000.0000000182</v>
      </c>
      <c r="X8024" s="384">
        <v>563763.11604660656</v>
      </c>
      <c r="Y8024" s="386">
        <v>4455.0000000000491</v>
      </c>
      <c r="Z8024" s="367"/>
      <c r="AA8024" s="367"/>
      <c r="AB8024" s="367"/>
      <c r="AC8024" s="367"/>
      <c r="AD8024" s="367"/>
      <c r="AE8024" s="367"/>
      <c r="AF8024" s="367"/>
      <c r="AG8024" s="367"/>
      <c r="AH8024" s="367"/>
      <c r="AI8024" s="367"/>
      <c r="AJ8024" s="367"/>
      <c r="AK8024" s="367"/>
      <c r="AL8024" s="367"/>
      <c r="AM8024" s="367"/>
      <c r="AN8024" s="367"/>
      <c r="AO8024" s="367"/>
      <c r="AP8024" s="367"/>
      <c r="AQ8024" s="367"/>
      <c r="AR8024" s="367"/>
      <c r="AS8024" s="367"/>
      <c r="AT8024" s="367"/>
    </row>
    <row r="8025" spans="2:46" ht="13.8">
      <c r="B8025" s="26">
        <v>165.166666666666</v>
      </c>
      <c r="C8025" s="363">
        <v>3732.2182165432446</v>
      </c>
      <c r="D8025" s="367">
        <v>4459.4999999999818</v>
      </c>
      <c r="E8025" s="367">
        <v>46093.023255814245</v>
      </c>
      <c r="F8025" s="367">
        <v>-3013409.2711764639</v>
      </c>
      <c r="G8025" s="367">
        <v>4459.5000000000282</v>
      </c>
      <c r="H8025" s="367">
        <v>247750</v>
      </c>
      <c r="I8025" s="384">
        <v>-35847507.381838158</v>
      </c>
      <c r="J8025" s="367">
        <v>4459.5</v>
      </c>
      <c r="K8025" s="367">
        <v>60060.60606060725</v>
      </c>
      <c r="L8025" s="384">
        <v>-1656547.2586296205</v>
      </c>
      <c r="M8025" s="367">
        <v>4459.5000000000882</v>
      </c>
      <c r="N8025" s="367">
        <v>991</v>
      </c>
      <c r="O8025" s="384">
        <v>-34956.302834987277</v>
      </c>
      <c r="P8025" s="367">
        <v>64.662750000000003</v>
      </c>
      <c r="Q8025" s="367">
        <v>991</v>
      </c>
      <c r="R8025" s="384">
        <v>-9003.0470180214797</v>
      </c>
      <c r="S8025" s="367">
        <v>62.433</v>
      </c>
      <c r="T8025" s="367">
        <v>34172.413793102904</v>
      </c>
      <c r="U8025" s="384">
        <v>-1845845.5397651028</v>
      </c>
      <c r="V8025" s="367">
        <v>4459.4999999999291</v>
      </c>
      <c r="W8025" s="367">
        <v>1651666.6666666849</v>
      </c>
      <c r="X8025" s="384">
        <v>564241.0126607283</v>
      </c>
      <c r="Y8025" s="386">
        <v>4459.5000000000491</v>
      </c>
      <c r="Z8025" s="367"/>
      <c r="AA8025" s="367"/>
      <c r="AB8025" s="367"/>
      <c r="AC8025" s="367"/>
      <c r="AD8025" s="367"/>
      <c r="AE8025" s="367"/>
      <c r="AF8025" s="367"/>
      <c r="AG8025" s="367"/>
      <c r="AH8025" s="367"/>
      <c r="AI8025" s="367"/>
      <c r="AJ8025" s="367"/>
      <c r="AK8025" s="367"/>
      <c r="AL8025" s="367"/>
      <c r="AM8025" s="367"/>
      <c r="AN8025" s="367"/>
      <c r="AO8025" s="367"/>
      <c r="AP8025" s="367"/>
      <c r="AQ8025" s="367"/>
      <c r="AR8025" s="367"/>
      <c r="AS8025" s="367"/>
      <c r="AT8025" s="367"/>
    </row>
    <row r="8026" spans="2:46" ht="13.8">
      <c r="B8026" s="26">
        <v>165.33333333333266</v>
      </c>
      <c r="C8026" s="363">
        <v>3735.9690871104253</v>
      </c>
      <c r="D8026" s="367">
        <v>4463.9999999999818</v>
      </c>
      <c r="E8026" s="367">
        <v>46139.534883721222</v>
      </c>
      <c r="F8026" s="367">
        <v>-3019626.5526357591</v>
      </c>
      <c r="G8026" s="367">
        <v>4464.0000000000282</v>
      </c>
      <c r="H8026" s="367">
        <v>248000</v>
      </c>
      <c r="I8026" s="384">
        <v>-35921076.976188779</v>
      </c>
      <c r="J8026" s="367">
        <v>4464</v>
      </c>
      <c r="K8026" s="367">
        <v>60121.212121213313</v>
      </c>
      <c r="L8026" s="384">
        <v>-1660650.3183952176</v>
      </c>
      <c r="M8026" s="367">
        <v>4464.0000000000891</v>
      </c>
      <c r="N8026" s="367">
        <v>992</v>
      </c>
      <c r="O8026" s="384">
        <v>-35030.935600491415</v>
      </c>
      <c r="P8026" s="367">
        <v>64.728000000000009</v>
      </c>
      <c r="Q8026" s="367">
        <v>992</v>
      </c>
      <c r="R8026" s="384">
        <v>-9030.7075443975682</v>
      </c>
      <c r="S8026" s="367">
        <v>62.495999999999995</v>
      </c>
      <c r="T8026" s="367">
        <v>34206.896551723592</v>
      </c>
      <c r="U8026" s="384">
        <v>-1850172.8617068881</v>
      </c>
      <c r="V8026" s="367">
        <v>4463.9999999999291</v>
      </c>
      <c r="W8026" s="367">
        <v>1653333.3333333516</v>
      </c>
      <c r="X8026" s="384">
        <v>564718.72448962543</v>
      </c>
      <c r="Y8026" s="386">
        <v>4464.0000000000491</v>
      </c>
      <c r="Z8026" s="367"/>
      <c r="AA8026" s="367"/>
      <c r="AB8026" s="367"/>
      <c r="AC8026" s="367"/>
      <c r="AD8026" s="367"/>
      <c r="AE8026" s="367"/>
      <c r="AF8026" s="367"/>
      <c r="AG8026" s="367"/>
      <c r="AH8026" s="367"/>
      <c r="AI8026" s="367"/>
      <c r="AJ8026" s="367"/>
      <c r="AK8026" s="367"/>
      <c r="AL8026" s="367"/>
      <c r="AM8026" s="367"/>
      <c r="AN8026" s="367"/>
      <c r="AO8026" s="367"/>
      <c r="AP8026" s="367"/>
      <c r="AQ8026" s="367"/>
      <c r="AR8026" s="367"/>
      <c r="AS8026" s="367"/>
      <c r="AT8026" s="367"/>
    </row>
    <row r="8027" spans="2:46" ht="13.8">
      <c r="B8027" s="26">
        <v>165.49999999999932</v>
      </c>
      <c r="C8027" s="363">
        <v>3739.7199269464199</v>
      </c>
      <c r="D8027" s="367">
        <v>4468.4999999999818</v>
      </c>
      <c r="E8027" s="367">
        <v>46186.046511628199</v>
      </c>
      <c r="F8027" s="367">
        <v>-3025850.238339413</v>
      </c>
      <c r="G8027" s="367">
        <v>4468.5000000000282</v>
      </c>
      <c r="H8027" s="367">
        <v>248250</v>
      </c>
      <c r="I8027" s="384">
        <v>-35994721.966767997</v>
      </c>
      <c r="J8027" s="367">
        <v>4468.5</v>
      </c>
      <c r="K8027" s="367">
        <v>60181.818181819377</v>
      </c>
      <c r="L8027" s="384">
        <v>-1664758.2803144078</v>
      </c>
      <c r="M8027" s="367">
        <v>4468.5000000000891</v>
      </c>
      <c r="N8027" s="367">
        <v>993</v>
      </c>
      <c r="O8027" s="384">
        <v>-35105.647718815635</v>
      </c>
      <c r="P8027" s="367">
        <v>64.79325</v>
      </c>
      <c r="Q8027" s="367">
        <v>993</v>
      </c>
      <c r="R8027" s="384">
        <v>-9058.4055218141129</v>
      </c>
      <c r="S8027" s="367">
        <v>62.558999999999997</v>
      </c>
      <c r="T8027" s="367">
        <v>34241.37931034428</v>
      </c>
      <c r="U8027" s="384">
        <v>-1854505.1528279486</v>
      </c>
      <c r="V8027" s="367">
        <v>4468.4999999999281</v>
      </c>
      <c r="W8027" s="367">
        <v>1655000.0000000184</v>
      </c>
      <c r="X8027" s="384">
        <v>565196.25153329782</v>
      </c>
      <c r="Y8027" s="386">
        <v>4468.5000000000491</v>
      </c>
      <c r="Z8027" s="367"/>
      <c r="AA8027" s="367"/>
      <c r="AB8027" s="367"/>
      <c r="AC8027" s="367"/>
      <c r="AD8027" s="367"/>
      <c r="AE8027" s="367"/>
      <c r="AF8027" s="367"/>
      <c r="AG8027" s="367"/>
      <c r="AH8027" s="367"/>
      <c r="AI8027" s="367"/>
      <c r="AJ8027" s="367"/>
      <c r="AK8027" s="367"/>
      <c r="AL8027" s="367"/>
      <c r="AM8027" s="367"/>
      <c r="AN8027" s="367"/>
      <c r="AO8027" s="367"/>
      <c r="AP8027" s="367"/>
      <c r="AQ8027" s="367"/>
      <c r="AR8027" s="367"/>
      <c r="AS8027" s="367"/>
      <c r="AT8027" s="367"/>
    </row>
    <row r="8028" spans="2:46" ht="13.8">
      <c r="B8028" s="26">
        <v>165.66666666666598</v>
      </c>
      <c r="C8028" s="363">
        <v>3743.470736051228</v>
      </c>
      <c r="D8028" s="367">
        <v>4472.9999999999818</v>
      </c>
      <c r="E8028" s="367">
        <v>46232.558139535176</v>
      </c>
      <c r="F8028" s="367">
        <v>-3032080.3282874255</v>
      </c>
      <c r="G8028" s="367">
        <v>4473.0000000000282</v>
      </c>
      <c r="H8028" s="367">
        <v>248500</v>
      </c>
      <c r="I8028" s="384">
        <v>-36068442.353575818</v>
      </c>
      <c r="J8028" s="367">
        <v>4473</v>
      </c>
      <c r="K8028" s="367">
        <v>60242.424242425441</v>
      </c>
      <c r="L8028" s="384">
        <v>-1668871.1443871926</v>
      </c>
      <c r="M8028" s="367">
        <v>4473.0000000000891</v>
      </c>
      <c r="N8028" s="367">
        <v>994</v>
      </c>
      <c r="O8028" s="384">
        <v>-35180.439189959965</v>
      </c>
      <c r="P8028" s="367">
        <v>64.858500000000006</v>
      </c>
      <c r="Q8028" s="367">
        <v>994</v>
      </c>
      <c r="R8028" s="384">
        <v>-9086.1409502711122</v>
      </c>
      <c r="S8028" s="367">
        <v>62.622</v>
      </c>
      <c r="T8028" s="367">
        <v>34275.862068964969</v>
      </c>
      <c r="U8028" s="384">
        <v>-1858842.4131282857</v>
      </c>
      <c r="V8028" s="367">
        <v>4472.9999999999281</v>
      </c>
      <c r="W8028" s="367">
        <v>1656666.6666666851</v>
      </c>
      <c r="X8028" s="384">
        <v>565673.59379174549</v>
      </c>
      <c r="Y8028" s="386">
        <v>4473.0000000000491</v>
      </c>
      <c r="Z8028" s="367"/>
      <c r="AA8028" s="367"/>
      <c r="AB8028" s="367"/>
      <c r="AC8028" s="367"/>
      <c r="AD8028" s="367"/>
      <c r="AE8028" s="367"/>
      <c r="AF8028" s="367"/>
      <c r="AG8028" s="367"/>
      <c r="AH8028" s="367"/>
      <c r="AI8028" s="367"/>
      <c r="AJ8028" s="367"/>
      <c r="AK8028" s="367"/>
      <c r="AL8028" s="367"/>
      <c r="AM8028" s="367"/>
      <c r="AN8028" s="367"/>
      <c r="AO8028" s="367"/>
      <c r="AP8028" s="367"/>
      <c r="AQ8028" s="367"/>
      <c r="AR8028" s="367"/>
      <c r="AS8028" s="367"/>
      <c r="AT8028" s="367"/>
    </row>
    <row r="8029" spans="2:46" ht="13.8">
      <c r="B8029" s="26">
        <v>165.83333333333263</v>
      </c>
      <c r="C8029" s="363">
        <v>3747.2215144248489</v>
      </c>
      <c r="D8029" s="367">
        <v>4477.4999999999809</v>
      </c>
      <c r="E8029" s="367">
        <v>46279.069767442154</v>
      </c>
      <c r="F8029" s="367">
        <v>-3038316.8224797961</v>
      </c>
      <c r="G8029" s="367">
        <v>4477.5000000000282</v>
      </c>
      <c r="H8029" s="367">
        <v>248750</v>
      </c>
      <c r="I8029" s="384">
        <v>-36142238.136612244</v>
      </c>
      <c r="J8029" s="367">
        <v>4477.5</v>
      </c>
      <c r="K8029" s="367">
        <v>60303.030303031504</v>
      </c>
      <c r="L8029" s="384">
        <v>-1672988.9106135715</v>
      </c>
      <c r="M8029" s="367">
        <v>4477.5000000000891</v>
      </c>
      <c r="N8029" s="367">
        <v>995</v>
      </c>
      <c r="O8029" s="384">
        <v>-35255.310013924376</v>
      </c>
      <c r="P8029" s="367">
        <v>64.923749999999998</v>
      </c>
      <c r="Q8029" s="367">
        <v>995</v>
      </c>
      <c r="R8029" s="384">
        <v>-9113.9138297685622</v>
      </c>
      <c r="S8029" s="367">
        <v>62.684999999999995</v>
      </c>
      <c r="T8029" s="367">
        <v>34310.344827585657</v>
      </c>
      <c r="U8029" s="384">
        <v>-1863184.6426078987</v>
      </c>
      <c r="V8029" s="367">
        <v>4477.4999999999281</v>
      </c>
      <c r="W8029" s="367">
        <v>1658333.3333333519</v>
      </c>
      <c r="X8029" s="384">
        <v>566150.75126496854</v>
      </c>
      <c r="Y8029" s="386">
        <v>4477.50000000005</v>
      </c>
      <c r="Z8029" s="367"/>
      <c r="AA8029" s="367"/>
      <c r="AB8029" s="367"/>
      <c r="AC8029" s="367"/>
      <c r="AD8029" s="367"/>
      <c r="AE8029" s="367"/>
      <c r="AF8029" s="367"/>
      <c r="AG8029" s="367"/>
      <c r="AH8029" s="367"/>
      <c r="AI8029" s="367"/>
      <c r="AJ8029" s="367"/>
      <c r="AK8029" s="367"/>
      <c r="AL8029" s="367"/>
      <c r="AM8029" s="367"/>
      <c r="AN8029" s="367"/>
      <c r="AO8029" s="367"/>
      <c r="AP8029" s="367"/>
      <c r="AQ8029" s="367"/>
      <c r="AR8029" s="367"/>
      <c r="AS8029" s="367"/>
      <c r="AT8029" s="367"/>
    </row>
    <row r="8030" spans="2:46" ht="13.8">
      <c r="B8030" s="26">
        <v>165.99999999999929</v>
      </c>
      <c r="C8030" s="363">
        <v>3750.9722620672842</v>
      </c>
      <c r="D8030" s="367">
        <v>4481.9999999999809</v>
      </c>
      <c r="E8030" s="367">
        <v>46325.581395349131</v>
      </c>
      <c r="F8030" s="367">
        <v>-3044559.7209165255</v>
      </c>
      <c r="G8030" s="367">
        <v>4482.0000000000282</v>
      </c>
      <c r="H8030" s="367">
        <v>249000</v>
      </c>
      <c r="I8030" s="384">
        <v>-36216109.315877259</v>
      </c>
      <c r="J8030" s="367">
        <v>4482</v>
      </c>
      <c r="K8030" s="367">
        <v>60363.636363637568</v>
      </c>
      <c r="L8030" s="384">
        <v>-1677111.5789935451</v>
      </c>
      <c r="M8030" s="367">
        <v>4482.00000000009</v>
      </c>
      <c r="N8030" s="367">
        <v>996</v>
      </c>
      <c r="O8030" s="384">
        <v>-35330.260190708905</v>
      </c>
      <c r="P8030" s="367">
        <v>64.989000000000004</v>
      </c>
      <c r="Q8030" s="367">
        <v>996</v>
      </c>
      <c r="R8030" s="384">
        <v>-9141.7241603064704</v>
      </c>
      <c r="S8030" s="367">
        <v>62.747999999999998</v>
      </c>
      <c r="T8030" s="367">
        <v>34344.827586206346</v>
      </c>
      <c r="U8030" s="384">
        <v>-1867531.8412667876</v>
      </c>
      <c r="V8030" s="367">
        <v>4481.9999999999281</v>
      </c>
      <c r="W8030" s="367">
        <v>1660000.0000000186</v>
      </c>
      <c r="X8030" s="384">
        <v>566627.72395296651</v>
      </c>
      <c r="Y8030" s="386">
        <v>4482.00000000005</v>
      </c>
      <c r="Z8030" s="367"/>
      <c r="AA8030" s="367"/>
      <c r="AB8030" s="367"/>
      <c r="AC8030" s="367"/>
      <c r="AD8030" s="367"/>
      <c r="AE8030" s="367"/>
      <c r="AF8030" s="367"/>
      <c r="AG8030" s="367"/>
      <c r="AH8030" s="367"/>
      <c r="AI8030" s="367"/>
      <c r="AJ8030" s="367"/>
      <c r="AK8030" s="367"/>
      <c r="AL8030" s="367"/>
      <c r="AM8030" s="367"/>
      <c r="AN8030" s="367"/>
      <c r="AO8030" s="367"/>
      <c r="AP8030" s="367"/>
      <c r="AQ8030" s="367"/>
      <c r="AR8030" s="367"/>
      <c r="AS8030" s="367"/>
      <c r="AT8030" s="367"/>
    </row>
    <row r="8031" spans="2:46" ht="13.8">
      <c r="B8031" s="26">
        <v>166.16666666666595</v>
      </c>
      <c r="C8031" s="363">
        <v>3754.7229789785333</v>
      </c>
      <c r="D8031" s="367">
        <v>4486.4999999999809</v>
      </c>
      <c r="E8031" s="367">
        <v>46372.093023256108</v>
      </c>
      <c r="F8031" s="367">
        <v>-3050809.0235976125</v>
      </c>
      <c r="G8031" s="367">
        <v>4486.5000000000282</v>
      </c>
      <c r="H8031" s="367">
        <v>249250</v>
      </c>
      <c r="I8031" s="384">
        <v>-36290055.891370863</v>
      </c>
      <c r="J8031" s="367">
        <v>4486.5</v>
      </c>
      <c r="K8031" s="367">
        <v>60424.242424243632</v>
      </c>
      <c r="L8031" s="384">
        <v>-1681239.1495271123</v>
      </c>
      <c r="M8031" s="367">
        <v>4486.50000000009</v>
      </c>
      <c r="N8031" s="367">
        <v>997</v>
      </c>
      <c r="O8031" s="384">
        <v>-35405.289720313514</v>
      </c>
      <c r="P8031" s="367">
        <v>65.054249999999996</v>
      </c>
      <c r="Q8031" s="367">
        <v>997</v>
      </c>
      <c r="R8031" s="384">
        <v>-9169.571941884833</v>
      </c>
      <c r="S8031" s="367">
        <v>62.811</v>
      </c>
      <c r="T8031" s="367">
        <v>34379.310344827034</v>
      </c>
      <c r="U8031" s="384">
        <v>-1871884.0091049524</v>
      </c>
      <c r="V8031" s="367">
        <v>4486.4999999999281</v>
      </c>
      <c r="W8031" s="367">
        <v>1661666.6666666854</v>
      </c>
      <c r="X8031" s="384">
        <v>567104.5118557401</v>
      </c>
      <c r="Y8031" s="386">
        <v>4486.50000000005</v>
      </c>
      <c r="Z8031" s="367"/>
      <c r="AA8031" s="367"/>
      <c r="AB8031" s="367"/>
      <c r="AC8031" s="367"/>
      <c r="AD8031" s="367"/>
      <c r="AE8031" s="367"/>
      <c r="AF8031" s="367"/>
      <c r="AG8031" s="367"/>
      <c r="AH8031" s="367"/>
      <c r="AI8031" s="367"/>
      <c r="AJ8031" s="367"/>
      <c r="AK8031" s="367"/>
      <c r="AL8031" s="367"/>
      <c r="AM8031" s="367"/>
      <c r="AN8031" s="367"/>
      <c r="AO8031" s="367"/>
      <c r="AP8031" s="367"/>
      <c r="AQ8031" s="367"/>
      <c r="AR8031" s="367"/>
      <c r="AS8031" s="367"/>
      <c r="AT8031" s="367"/>
    </row>
    <row r="8032" spans="2:46" ht="13.8">
      <c r="B8032" s="26">
        <v>166.3333333333326</v>
      </c>
      <c r="C8032" s="363">
        <v>3758.4736651585954</v>
      </c>
      <c r="D8032" s="367">
        <v>4490.9999999999809</v>
      </c>
      <c r="E8032" s="367">
        <v>46418.604651163085</v>
      </c>
      <c r="F8032" s="367">
        <v>-3057064.7305230591</v>
      </c>
      <c r="G8032" s="367">
        <v>4491.0000000000282</v>
      </c>
      <c r="H8032" s="367">
        <v>249500</v>
      </c>
      <c r="I8032" s="384">
        <v>-36364077.863093071</v>
      </c>
      <c r="J8032" s="367">
        <v>4491</v>
      </c>
      <c r="K8032" s="367">
        <v>60484.848484849696</v>
      </c>
      <c r="L8032" s="384">
        <v>-1685371.6222142735</v>
      </c>
      <c r="M8032" s="367">
        <v>4491.00000000009</v>
      </c>
      <c r="N8032" s="367">
        <v>998</v>
      </c>
      <c r="O8032" s="384">
        <v>-35480.398602738242</v>
      </c>
      <c r="P8032" s="367">
        <v>65.119500000000002</v>
      </c>
      <c r="Q8032" s="367">
        <v>998</v>
      </c>
      <c r="R8032" s="384">
        <v>-9197.4571745036501</v>
      </c>
      <c r="S8032" s="367">
        <v>62.874000000000002</v>
      </c>
      <c r="T8032" s="367">
        <v>34413.793103447722</v>
      </c>
      <c r="U8032" s="384">
        <v>-1876241.1461223923</v>
      </c>
      <c r="V8032" s="367">
        <v>4490.9999999999272</v>
      </c>
      <c r="W8032" s="367">
        <v>1663333.3333333521</v>
      </c>
      <c r="X8032" s="384">
        <v>567581.11497328884</v>
      </c>
      <c r="Y8032" s="386">
        <v>4491.00000000005</v>
      </c>
      <c r="Z8032" s="367"/>
      <c r="AA8032" s="367"/>
      <c r="AB8032" s="367"/>
      <c r="AC8032" s="367"/>
      <c r="AD8032" s="367"/>
      <c r="AE8032" s="367"/>
      <c r="AF8032" s="367"/>
      <c r="AG8032" s="367"/>
      <c r="AH8032" s="367"/>
      <c r="AI8032" s="367"/>
      <c r="AJ8032" s="367"/>
      <c r="AK8032" s="367"/>
      <c r="AL8032" s="367"/>
      <c r="AM8032" s="367"/>
      <c r="AN8032" s="367"/>
      <c r="AO8032" s="367"/>
      <c r="AP8032" s="367"/>
      <c r="AQ8032" s="367"/>
      <c r="AR8032" s="367"/>
      <c r="AS8032" s="367"/>
      <c r="AT8032" s="367"/>
    </row>
    <row r="8033" spans="2:46" ht="13.8">
      <c r="B8033" s="26">
        <v>166.49999999999926</v>
      </c>
      <c r="C8033" s="363">
        <v>3762.2243206074709</v>
      </c>
      <c r="D8033" s="367">
        <v>4495.49999999998</v>
      </c>
      <c r="E8033" s="367">
        <v>46465.116279070062</v>
      </c>
      <c r="F8033" s="367">
        <v>-3063326.841692864</v>
      </c>
      <c r="G8033" s="367">
        <v>4495.5000000000282</v>
      </c>
      <c r="H8033" s="367">
        <v>249750</v>
      </c>
      <c r="I8033" s="384">
        <v>-36438175.231043875</v>
      </c>
      <c r="J8033" s="367">
        <v>4495.5</v>
      </c>
      <c r="K8033" s="367">
        <v>60545.454545455759</v>
      </c>
      <c r="L8033" s="384">
        <v>-1689508.997055029</v>
      </c>
      <c r="M8033" s="367">
        <v>4495.50000000009</v>
      </c>
      <c r="N8033" s="367">
        <v>999</v>
      </c>
      <c r="O8033" s="384">
        <v>-35555.586837983043</v>
      </c>
      <c r="P8033" s="367">
        <v>65.184749999999994</v>
      </c>
      <c r="Q8033" s="367">
        <v>999</v>
      </c>
      <c r="R8033" s="384">
        <v>-9225.3798581629162</v>
      </c>
      <c r="S8033" s="367">
        <v>62.936999999999998</v>
      </c>
      <c r="T8033" s="367">
        <v>34448.275862068411</v>
      </c>
      <c r="U8033" s="384">
        <v>-1880603.2523191087</v>
      </c>
      <c r="V8033" s="367">
        <v>4495.4999999999272</v>
      </c>
      <c r="W8033" s="367">
        <v>1665000.0000000189</v>
      </c>
      <c r="X8033" s="384">
        <v>568057.53330561274</v>
      </c>
      <c r="Y8033" s="386">
        <v>4495.5000000000509</v>
      </c>
      <c r="Z8033" s="367"/>
      <c r="AA8033" s="367"/>
      <c r="AB8033" s="367"/>
      <c r="AC8033" s="367"/>
      <c r="AD8033" s="367"/>
      <c r="AE8033" s="367"/>
      <c r="AF8033" s="367"/>
      <c r="AG8033" s="367"/>
      <c r="AH8033" s="367"/>
      <c r="AI8033" s="367"/>
      <c r="AJ8033" s="367"/>
      <c r="AK8033" s="367"/>
      <c r="AL8033" s="367"/>
      <c r="AM8033" s="367"/>
      <c r="AN8033" s="367"/>
      <c r="AO8033" s="367"/>
      <c r="AP8033" s="367"/>
      <c r="AQ8033" s="367"/>
      <c r="AR8033" s="367"/>
      <c r="AS8033" s="367"/>
      <c r="AT8033" s="367"/>
    </row>
    <row r="8034" spans="2:46" ht="13.8">
      <c r="B8034" s="26">
        <v>166.66666666666592</v>
      </c>
      <c r="C8034" s="363">
        <v>3765.9749453251598</v>
      </c>
      <c r="D8034" s="367">
        <v>4499.99999999998</v>
      </c>
      <c r="E8034" s="367">
        <v>46511.627906977039</v>
      </c>
      <c r="F8034" s="367">
        <v>-3069595.3571070284</v>
      </c>
      <c r="G8034" s="367">
        <v>4500.0000000000291</v>
      </c>
      <c r="H8034" s="367">
        <v>250000</v>
      </c>
      <c r="I8034" s="384">
        <v>-36512347.995223276</v>
      </c>
      <c r="J8034" s="367">
        <v>4500</v>
      </c>
      <c r="K8034" s="367">
        <v>60606.060606061823</v>
      </c>
      <c r="L8034" s="384">
        <v>-1693651.2740493796</v>
      </c>
      <c r="M8034" s="367">
        <v>4500.0000000000909</v>
      </c>
      <c r="N8034" s="367">
        <v>1000</v>
      </c>
      <c r="O8034" s="384">
        <v>-35630.854426047961</v>
      </c>
      <c r="P8034" s="367">
        <v>65.25</v>
      </c>
      <c r="Q8034" s="367">
        <v>1000</v>
      </c>
      <c r="R8034" s="384">
        <v>-9253.3399928626422</v>
      </c>
      <c r="S8034" s="367">
        <v>63</v>
      </c>
      <c r="T8034" s="367">
        <v>34482.758620689099</v>
      </c>
      <c r="U8034" s="384">
        <v>-1884970.3276951013</v>
      </c>
      <c r="V8034" s="367">
        <v>4499.9999999999272</v>
      </c>
      <c r="W8034" s="367">
        <v>1666666.6666666856</v>
      </c>
      <c r="X8034" s="384">
        <v>568533.76685271203</v>
      </c>
      <c r="Y8034" s="386">
        <v>4500.0000000000509</v>
      </c>
      <c r="Z8034" s="367"/>
      <c r="AA8034" s="367"/>
      <c r="AB8034" s="367"/>
      <c r="AC8034" s="367"/>
      <c r="AD8034" s="367"/>
      <c r="AE8034" s="367"/>
      <c r="AF8034" s="367"/>
      <c r="AG8034" s="367"/>
      <c r="AH8034" s="367"/>
      <c r="AI8034" s="367"/>
      <c r="AJ8034" s="367"/>
      <c r="AK8034" s="367"/>
      <c r="AL8034" s="367"/>
      <c r="AM8034" s="367"/>
      <c r="AN8034" s="367"/>
      <c r="AO8034" s="367"/>
      <c r="AP8034" s="367"/>
      <c r="AQ8034" s="367"/>
      <c r="AR8034" s="367"/>
      <c r="AS8034" s="367"/>
      <c r="AT8034" s="367"/>
    </row>
    <row r="8035" spans="2:46" ht="13.8">
      <c r="B8035" s="31" t="s">
        <v>286</v>
      </c>
      <c r="C8035" s="398">
        <f>MAX(C7035:C8034)</f>
        <v>3765.9749453251598</v>
      </c>
      <c r="D8035" s="399">
        <f>VLOOKUP(C8035,C7035:D8034,2,FALSE)</f>
        <v>4499.99999999998</v>
      </c>
      <c r="E8035" s="365"/>
      <c r="F8035" s="398">
        <f>MAX(F7035:F8034)</f>
        <v>1370.927383652333</v>
      </c>
      <c r="G8035" s="399">
        <f>VLOOKUP(F8035,F7035:G8034,2,FALSE)</f>
        <v>94.5</v>
      </c>
      <c r="H8035" s="368"/>
      <c r="I8035" s="398">
        <f>MAX(I7035:I8034)</f>
        <v>9321.5435916468341</v>
      </c>
      <c r="J8035" s="399">
        <f>VLOOKUP(I8035,I7035:J8034,2,FALSE)</f>
        <v>72</v>
      </c>
      <c r="K8035" s="363"/>
      <c r="L8035" s="398">
        <f>MAX(L7035:L8034)</f>
        <v>58513.836022195457</v>
      </c>
      <c r="M8035" s="399">
        <f>VLOOKUP(L8035,L7035:M8034,2,FALSE)</f>
        <v>697.5000000000008</v>
      </c>
      <c r="N8035" s="365"/>
      <c r="O8035" s="398">
        <f>MAX(O7035:O8034)</f>
        <v>103.12499422889603</v>
      </c>
      <c r="P8035" s="399">
        <f>VLOOKUP(O8035,O7035:P8034,2,FALSE)</f>
        <v>3.32775</v>
      </c>
      <c r="Q8035" s="368"/>
      <c r="R8035" s="398">
        <f>MAX(R7035:R8034)</f>
        <v>1197.859775043361</v>
      </c>
      <c r="S8035" s="399">
        <f>VLOOKUP(R8035,R7035:S8034,2,FALSE)</f>
        <v>15.939</v>
      </c>
      <c r="T8035" s="363"/>
      <c r="U8035" s="398">
        <f>MAX(U7035:U8034)</f>
        <v>36177.059650039519</v>
      </c>
      <c r="V8035" s="399">
        <f>VLOOKUP(U8035,U7035:V8034,2,FALSE)</f>
        <v>544.50000000000114</v>
      </c>
      <c r="W8035" s="365"/>
      <c r="X8035" s="398">
        <f>MAX(X7035:X8034)</f>
        <v>568533.76685271203</v>
      </c>
      <c r="Y8035" s="399">
        <f>VLOOKUP(X8035,X7035:Y8034,2,FALSE)</f>
        <v>4500.0000000000509</v>
      </c>
      <c r="Z8035" s="368"/>
      <c r="AA8035" s="367"/>
      <c r="AB8035" s="368"/>
      <c r="AC8035" s="367"/>
      <c r="AD8035" s="367"/>
      <c r="AE8035" s="367"/>
      <c r="AF8035" s="367"/>
      <c r="AG8035" s="367"/>
      <c r="AH8035" s="367"/>
      <c r="AI8035" s="367"/>
      <c r="AJ8035" s="367"/>
      <c r="AK8035" s="367"/>
      <c r="AL8035" s="367"/>
      <c r="AM8035" s="367"/>
      <c r="AN8035" s="367"/>
      <c r="AO8035" s="367"/>
      <c r="AP8035" s="367"/>
      <c r="AQ8035" s="367"/>
      <c r="AR8035" s="367"/>
      <c r="AS8035" s="367"/>
      <c r="AT8035" s="367"/>
    </row>
    <row r="8036" spans="2:46" ht="13.8">
      <c r="B8036" s="392">
        <v>10000</v>
      </c>
      <c r="C8036" s="390">
        <v>2069</v>
      </c>
      <c r="D8036" s="367"/>
      <c r="E8036" s="367"/>
      <c r="F8036" s="367"/>
      <c r="G8036" s="367"/>
      <c r="H8036" s="367"/>
      <c r="I8036" s="384"/>
      <c r="J8036" s="367"/>
      <c r="K8036" s="367"/>
      <c r="L8036" s="384"/>
      <c r="M8036" s="367"/>
      <c r="N8036" s="367"/>
      <c r="O8036" s="384"/>
      <c r="P8036" s="367"/>
      <c r="Q8036" s="367"/>
      <c r="R8036" s="384"/>
      <c r="S8036" s="367"/>
      <c r="T8036" s="367"/>
      <c r="U8036" s="384"/>
      <c r="V8036" s="367"/>
      <c r="W8036" s="367"/>
      <c r="X8036" s="384"/>
      <c r="Y8036" s="386"/>
      <c r="Z8036" s="367"/>
      <c r="AA8036" s="367"/>
      <c r="AB8036" s="367"/>
      <c r="AC8036" s="367"/>
      <c r="AD8036" s="367"/>
      <c r="AE8036" s="367"/>
      <c r="AF8036" s="367"/>
      <c r="AG8036" s="367"/>
      <c r="AH8036" s="367"/>
      <c r="AI8036" s="367"/>
      <c r="AJ8036" s="367"/>
      <c r="AK8036" s="367"/>
      <c r="AL8036" s="367"/>
      <c r="AM8036" s="367"/>
      <c r="AN8036" s="367"/>
      <c r="AO8036" s="367"/>
      <c r="AP8036" s="367"/>
      <c r="AQ8036" s="367"/>
      <c r="AR8036" s="367"/>
      <c r="AS8036" s="367"/>
      <c r="AT8036" s="367"/>
    </row>
    <row r="8037" spans="2:46" ht="13.8">
      <c r="B8037" s="31" t="s">
        <v>107</v>
      </c>
      <c r="C8037" s="363">
        <v>166.66666666666666</v>
      </c>
      <c r="D8037" s="367">
        <v>0.16666666666666666</v>
      </c>
      <c r="E8037" s="385" t="s">
        <v>108</v>
      </c>
      <c r="F8037" s="367">
        <v>46511.627906976741</v>
      </c>
      <c r="G8037" s="367">
        <v>46.511627906976742</v>
      </c>
      <c r="H8037" s="385" t="s">
        <v>109</v>
      </c>
      <c r="I8037" s="384">
        <v>250000</v>
      </c>
      <c r="J8037" s="367">
        <v>250</v>
      </c>
      <c r="K8037" s="385" t="s">
        <v>110</v>
      </c>
      <c r="L8037" s="384">
        <v>60606.060606060608</v>
      </c>
      <c r="M8037" s="367">
        <v>60.606060606060609</v>
      </c>
      <c r="N8037" s="385" t="s">
        <v>111</v>
      </c>
      <c r="O8037" s="384">
        <v>68965.517241379304</v>
      </c>
      <c r="P8037" s="367">
        <v>1</v>
      </c>
      <c r="Q8037" s="385" t="s">
        <v>112</v>
      </c>
      <c r="R8037" s="384">
        <v>71428.571428571435</v>
      </c>
      <c r="S8037" s="367">
        <v>1</v>
      </c>
      <c r="T8037" s="385" t="s">
        <v>113</v>
      </c>
      <c r="U8037" s="384">
        <v>34482.758620689652</v>
      </c>
      <c r="V8037" s="367">
        <v>34.482758620689651</v>
      </c>
      <c r="W8037" s="385" t="s">
        <v>114</v>
      </c>
      <c r="X8037" s="384">
        <v>1666666.6666666667</v>
      </c>
      <c r="Y8037" s="388">
        <v>1666.6666666666667</v>
      </c>
      <c r="Z8037" s="367"/>
      <c r="AA8037" s="367"/>
      <c r="AB8037" s="367"/>
      <c r="AC8037" s="367"/>
      <c r="AD8037" s="367"/>
      <c r="AE8037" s="367"/>
      <c r="AF8037" s="367"/>
      <c r="AG8037" s="367"/>
      <c r="AH8037" s="367"/>
      <c r="AI8037" s="367"/>
      <c r="AJ8037" s="367"/>
      <c r="AK8037" s="367"/>
      <c r="AL8037" s="367"/>
      <c r="AM8037" s="367"/>
      <c r="AN8037" s="367"/>
      <c r="AO8037" s="367"/>
      <c r="AP8037" s="367"/>
      <c r="AQ8037" s="367"/>
      <c r="AR8037" s="367"/>
      <c r="AS8037" s="367"/>
      <c r="AT8037" s="367"/>
    </row>
    <row r="8038" spans="2:46" ht="13.8">
      <c r="B8038" s="26" t="s">
        <v>278</v>
      </c>
      <c r="C8038" s="363" t="s">
        <v>66</v>
      </c>
      <c r="D8038" s="367" t="s">
        <v>19</v>
      </c>
      <c r="E8038" s="367" t="s">
        <v>278</v>
      </c>
      <c r="F8038" s="367" t="s">
        <v>66</v>
      </c>
      <c r="G8038" s="367" t="s">
        <v>19</v>
      </c>
      <c r="H8038" s="367" t="s">
        <v>278</v>
      </c>
      <c r="I8038" s="384" t="s">
        <v>66</v>
      </c>
      <c r="J8038" s="367" t="s">
        <v>19</v>
      </c>
      <c r="K8038" s="367" t="s">
        <v>278</v>
      </c>
      <c r="L8038" s="384" t="s">
        <v>66</v>
      </c>
      <c r="M8038" s="367" t="s">
        <v>19</v>
      </c>
      <c r="N8038" s="367" t="s">
        <v>278</v>
      </c>
      <c r="O8038" s="384" t="s">
        <v>66</v>
      </c>
      <c r="P8038" s="367" t="s">
        <v>19</v>
      </c>
      <c r="Q8038" s="367" t="s">
        <v>278</v>
      </c>
      <c r="R8038" s="384" t="s">
        <v>66</v>
      </c>
      <c r="S8038" s="367" t="s">
        <v>19</v>
      </c>
      <c r="T8038" s="367" t="s">
        <v>278</v>
      </c>
      <c r="U8038" s="384" t="s">
        <v>66</v>
      </c>
      <c r="V8038" s="367" t="s">
        <v>19</v>
      </c>
      <c r="W8038" s="367" t="s">
        <v>278</v>
      </c>
      <c r="X8038" s="384" t="s">
        <v>66</v>
      </c>
      <c r="Y8038" s="386" t="s">
        <v>19</v>
      </c>
      <c r="Z8038" s="367"/>
      <c r="AA8038" s="367"/>
      <c r="AB8038" s="367"/>
      <c r="AC8038" s="367"/>
      <c r="AD8038" s="367"/>
      <c r="AE8038" s="367"/>
      <c r="AF8038" s="367"/>
      <c r="AG8038" s="367"/>
      <c r="AH8038" s="367"/>
      <c r="AI8038" s="367"/>
      <c r="AJ8038" s="367"/>
      <c r="AK8038" s="367"/>
      <c r="AL8038" s="367"/>
      <c r="AM8038" s="367"/>
      <c r="AN8038" s="367"/>
      <c r="AO8038" s="367"/>
      <c r="AP8038" s="367"/>
      <c r="AQ8038" s="367"/>
      <c r="AR8038" s="367"/>
      <c r="AS8038" s="367"/>
      <c r="AT8038" s="367"/>
    </row>
    <row r="8039" spans="2:46" ht="13.8">
      <c r="B8039" s="26">
        <v>0.16666666666666666</v>
      </c>
      <c r="C8039" s="363">
        <v>8.4029030950920269</v>
      </c>
      <c r="D8039" s="367">
        <v>10</v>
      </c>
      <c r="E8039" s="367">
        <v>46.511627906976742</v>
      </c>
      <c r="F8039" s="367">
        <v>278.69110014082503</v>
      </c>
      <c r="G8039" s="367">
        <v>10</v>
      </c>
      <c r="H8039" s="367">
        <v>250</v>
      </c>
      <c r="I8039" s="384">
        <v>2448.872702052462</v>
      </c>
      <c r="J8039" s="367">
        <v>10</v>
      </c>
      <c r="K8039" s="367">
        <v>60.606060606060609</v>
      </c>
      <c r="L8039" s="384">
        <v>1671.0637460472317</v>
      </c>
      <c r="M8039" s="367">
        <v>10</v>
      </c>
      <c r="N8039" s="367">
        <v>1</v>
      </c>
      <c r="O8039" s="384">
        <v>8.7941907172363987</v>
      </c>
      <c r="P8039" s="367">
        <v>0.14499999999999999</v>
      </c>
      <c r="Q8039" s="367">
        <v>1</v>
      </c>
      <c r="R8039" s="384">
        <v>20.956817704564806</v>
      </c>
      <c r="S8039" s="367">
        <v>0.13999999999999999</v>
      </c>
      <c r="T8039" s="367">
        <v>34.482758620689651</v>
      </c>
      <c r="U8039" s="384">
        <v>1320.2177776301239</v>
      </c>
      <c r="V8039" s="367">
        <v>9.9999999999999982</v>
      </c>
      <c r="W8039" s="367">
        <v>1666.6666666666667</v>
      </c>
      <c r="X8039" s="384">
        <v>1468.2690273381493</v>
      </c>
      <c r="Y8039" s="386">
        <v>10</v>
      </c>
      <c r="Z8039" s="367"/>
      <c r="AA8039" s="367"/>
      <c r="AB8039" s="367"/>
      <c r="AC8039" s="367"/>
      <c r="AD8039" s="367"/>
      <c r="AE8039" s="367"/>
      <c r="AF8039" s="367"/>
      <c r="AG8039" s="367"/>
      <c r="AH8039" s="367"/>
      <c r="AI8039" s="367"/>
      <c r="AJ8039" s="367"/>
      <c r="AK8039" s="367"/>
      <c r="AL8039" s="367"/>
      <c r="AM8039" s="367"/>
      <c r="AN8039" s="367"/>
      <c r="AO8039" s="367"/>
      <c r="AP8039" s="367"/>
      <c r="AQ8039" s="367"/>
      <c r="AR8039" s="367"/>
      <c r="AS8039" s="367"/>
      <c r="AT8039" s="367"/>
    </row>
    <row r="8040" spans="2:46" ht="13.8">
      <c r="B8040" s="26">
        <v>0.33333333333333331</v>
      </c>
      <c r="C8040" s="363">
        <v>16.80565443123858</v>
      </c>
      <c r="D8040" s="367">
        <v>20</v>
      </c>
      <c r="E8040" s="367">
        <v>93.023255813953483</v>
      </c>
      <c r="F8040" s="367">
        <v>525.75630221512836</v>
      </c>
      <c r="G8040" s="367">
        <v>20</v>
      </c>
      <c r="H8040" s="367">
        <v>500</v>
      </c>
      <c r="I8040" s="384">
        <v>4525.4183493051523</v>
      </c>
      <c r="J8040" s="367">
        <v>20</v>
      </c>
      <c r="K8040" s="367">
        <v>121.21212121212122</v>
      </c>
      <c r="L8040" s="384">
        <v>3317.9193261972046</v>
      </c>
      <c r="M8040" s="367">
        <v>20</v>
      </c>
      <c r="N8040" s="367">
        <v>2</v>
      </c>
      <c r="O8040" s="384">
        <v>17.196515656211929</v>
      </c>
      <c r="P8040" s="367">
        <v>0.28999999999999998</v>
      </c>
      <c r="Q8040" s="367">
        <v>2</v>
      </c>
      <c r="R8040" s="384">
        <v>41.728691999479359</v>
      </c>
      <c r="S8040" s="367">
        <v>0.27999999999999997</v>
      </c>
      <c r="T8040" s="367">
        <v>68.965517241379303</v>
      </c>
      <c r="U8040" s="384">
        <v>2615.8963983423696</v>
      </c>
      <c r="V8040" s="367">
        <v>19.999999999999996</v>
      </c>
      <c r="W8040" s="367">
        <v>3333.3333333333335</v>
      </c>
      <c r="X8040" s="384">
        <v>2935.6255350479942</v>
      </c>
      <c r="Y8040" s="386">
        <v>20</v>
      </c>
      <c r="Z8040" s="367"/>
      <c r="AA8040" s="367"/>
      <c r="AB8040" s="367"/>
      <c r="AC8040" s="367"/>
      <c r="AD8040" s="367"/>
      <c r="AE8040" s="367"/>
      <c r="AF8040" s="367"/>
      <c r="AG8040" s="367"/>
      <c r="AH8040" s="367"/>
      <c r="AI8040" s="367"/>
      <c r="AJ8040" s="367"/>
      <c r="AK8040" s="367"/>
      <c r="AL8040" s="367"/>
      <c r="AM8040" s="367"/>
      <c r="AN8040" s="367"/>
      <c r="AO8040" s="367"/>
      <c r="AP8040" s="367"/>
      <c r="AQ8040" s="367"/>
      <c r="AR8040" s="367"/>
      <c r="AS8040" s="367"/>
      <c r="AT8040" s="367"/>
    </row>
    <row r="8041" spans="2:46" ht="13.8">
      <c r="B8041" s="26">
        <v>0.5</v>
      </c>
      <c r="C8041" s="363">
        <v>25.208254008439663</v>
      </c>
      <c r="D8041" s="367">
        <v>30</v>
      </c>
      <c r="E8041" s="367">
        <v>139.53488372093022</v>
      </c>
      <c r="F8041" s="367">
        <v>741.19560622290987</v>
      </c>
      <c r="G8041" s="367">
        <v>30</v>
      </c>
      <c r="H8041" s="367">
        <v>750</v>
      </c>
      <c r="I8041" s="384">
        <v>6229.6369417580718</v>
      </c>
      <c r="J8041" s="367">
        <v>30</v>
      </c>
      <c r="K8041" s="367">
        <v>181.81818181818181</v>
      </c>
      <c r="L8041" s="384">
        <v>4940.5667404499181</v>
      </c>
      <c r="M8041" s="367">
        <v>30</v>
      </c>
      <c r="N8041" s="367">
        <v>3</v>
      </c>
      <c r="O8041" s="384">
        <v>25.206974816926593</v>
      </c>
      <c r="P8041" s="367">
        <v>0.435</v>
      </c>
      <c r="Q8041" s="367">
        <v>3</v>
      </c>
      <c r="R8041" s="384">
        <v>62.315622884743654</v>
      </c>
      <c r="S8041" s="367">
        <v>0.42</v>
      </c>
      <c r="T8041" s="367">
        <v>103.44827586206895</v>
      </c>
      <c r="U8041" s="384">
        <v>3887.0358621367359</v>
      </c>
      <c r="V8041" s="367">
        <v>29.999999999999996</v>
      </c>
      <c r="W8041" s="367">
        <v>5000</v>
      </c>
      <c r="X8041" s="384">
        <v>4402.069523129534</v>
      </c>
      <c r="Y8041" s="386">
        <v>30</v>
      </c>
      <c r="Z8041" s="367"/>
      <c r="AA8041" s="367"/>
      <c r="AB8041" s="367"/>
      <c r="AC8041" s="367"/>
      <c r="AD8041" s="367"/>
      <c r="AE8041" s="367"/>
      <c r="AF8041" s="367"/>
      <c r="AG8041" s="367"/>
      <c r="AH8041" s="367"/>
      <c r="AI8041" s="367"/>
      <c r="AJ8041" s="367"/>
      <c r="AK8041" s="367"/>
      <c r="AL8041" s="367"/>
      <c r="AM8041" s="367"/>
      <c r="AN8041" s="367"/>
      <c r="AO8041" s="367"/>
      <c r="AP8041" s="367"/>
      <c r="AQ8041" s="367"/>
      <c r="AR8041" s="367"/>
      <c r="AS8041" s="367"/>
      <c r="AT8041" s="367"/>
    </row>
    <row r="8042" spans="2:46" ht="13.8">
      <c r="B8042" s="26">
        <v>0.66666666666666663</v>
      </c>
      <c r="C8042" s="363">
        <v>33.610701826695269</v>
      </c>
      <c r="D8042" s="367">
        <v>40</v>
      </c>
      <c r="E8042" s="367">
        <v>186.04651162790697</v>
      </c>
      <c r="F8042" s="367">
        <v>925.00901216416969</v>
      </c>
      <c r="G8042" s="367">
        <v>40</v>
      </c>
      <c r="H8042" s="367">
        <v>1000</v>
      </c>
      <c r="I8042" s="384">
        <v>7561.5284794112213</v>
      </c>
      <c r="J8042" s="367">
        <v>40</v>
      </c>
      <c r="K8042" s="367">
        <v>242.42424242424244</v>
      </c>
      <c r="L8042" s="384">
        <v>6539.0059888053747</v>
      </c>
      <c r="M8042" s="367">
        <v>40</v>
      </c>
      <c r="N8042" s="367">
        <v>4</v>
      </c>
      <c r="O8042" s="384">
        <v>32.825568199380378</v>
      </c>
      <c r="P8042" s="367">
        <v>0.57999999999999996</v>
      </c>
      <c r="Q8042" s="367">
        <v>4</v>
      </c>
      <c r="R8042" s="384">
        <v>82.71761036035771</v>
      </c>
      <c r="S8042" s="367">
        <v>0.55999999999999994</v>
      </c>
      <c r="T8042" s="367">
        <v>137.93103448275861</v>
      </c>
      <c r="U8042" s="384">
        <v>5133.6361690132226</v>
      </c>
      <c r="V8042" s="367">
        <v>39.999999999999993</v>
      </c>
      <c r="W8042" s="367">
        <v>6666.666666666667</v>
      </c>
      <c r="X8042" s="384">
        <v>5867.6009915827699</v>
      </c>
      <c r="Y8042" s="386">
        <v>40</v>
      </c>
      <c r="Z8042" s="367"/>
      <c r="AA8042" s="367"/>
      <c r="AB8042" s="367"/>
      <c r="AC8042" s="367"/>
      <c r="AD8042" s="367"/>
      <c r="AE8042" s="367"/>
      <c r="AF8042" s="367"/>
      <c r="AG8042" s="367"/>
      <c r="AH8042" s="367"/>
      <c r="AI8042" s="367"/>
      <c r="AJ8042" s="367"/>
      <c r="AK8042" s="367"/>
      <c r="AL8042" s="367"/>
      <c r="AM8042" s="367"/>
      <c r="AN8042" s="367"/>
      <c r="AO8042" s="367"/>
      <c r="AP8042" s="367"/>
      <c r="AQ8042" s="367"/>
      <c r="AR8042" s="367"/>
      <c r="AS8042" s="367"/>
      <c r="AT8042" s="367"/>
    </row>
    <row r="8043" spans="2:46" ht="13.8">
      <c r="B8043" s="26">
        <v>0.83333333333333326</v>
      </c>
      <c r="C8043" s="363">
        <v>42.012997886005408</v>
      </c>
      <c r="D8043" s="367">
        <v>49.999999999999993</v>
      </c>
      <c r="E8043" s="367">
        <v>232.55813953488371</v>
      </c>
      <c r="F8043" s="367">
        <v>1077.1965200389079</v>
      </c>
      <c r="G8043" s="367">
        <v>50</v>
      </c>
      <c r="H8043" s="367">
        <v>1250</v>
      </c>
      <c r="I8043" s="384">
        <v>8521.0929622645981</v>
      </c>
      <c r="J8043" s="367">
        <v>50</v>
      </c>
      <c r="K8043" s="367">
        <v>303.03030303030306</v>
      </c>
      <c r="L8043" s="384">
        <v>8113.2370712635729</v>
      </c>
      <c r="M8043" s="367">
        <v>50.000000000000007</v>
      </c>
      <c r="N8043" s="367">
        <v>5</v>
      </c>
      <c r="O8043" s="384">
        <v>40.052295803573308</v>
      </c>
      <c r="P8043" s="367">
        <v>0.72499999999999998</v>
      </c>
      <c r="Q8043" s="367">
        <v>5</v>
      </c>
      <c r="R8043" s="384">
        <v>102.93465442632149</v>
      </c>
      <c r="S8043" s="367">
        <v>0.7</v>
      </c>
      <c r="T8043" s="367">
        <v>172.41379310344826</v>
      </c>
      <c r="U8043" s="384">
        <v>6355.6973189718301</v>
      </c>
      <c r="V8043" s="367">
        <v>49.999999999999993</v>
      </c>
      <c r="W8043" s="367">
        <v>8333.3333333333339</v>
      </c>
      <c r="X8043" s="384">
        <v>7332.2199404077001</v>
      </c>
      <c r="Y8043" s="386">
        <v>50</v>
      </c>
      <c r="Z8043" s="367"/>
      <c r="AA8043" s="367"/>
      <c r="AB8043" s="367"/>
      <c r="AC8043" s="367"/>
      <c r="AD8043" s="367"/>
      <c r="AE8043" s="367"/>
      <c r="AF8043" s="367"/>
      <c r="AG8043" s="367"/>
      <c r="AH8043" s="367"/>
      <c r="AI8043" s="367"/>
      <c r="AJ8043" s="367"/>
      <c r="AK8043" s="367"/>
      <c r="AL8043" s="367"/>
      <c r="AM8043" s="367"/>
      <c r="AN8043" s="367"/>
      <c r="AO8043" s="367"/>
      <c r="AP8043" s="367"/>
      <c r="AQ8043" s="367"/>
      <c r="AR8043" s="367"/>
      <c r="AS8043" s="367"/>
      <c r="AT8043" s="367"/>
    </row>
    <row r="8044" spans="2:46" ht="13.8">
      <c r="B8044" s="26">
        <v>0.99999999999999989</v>
      </c>
      <c r="C8044" s="363">
        <v>50.415142186370069</v>
      </c>
      <c r="D8044" s="367">
        <v>59.999999999999993</v>
      </c>
      <c r="E8044" s="367">
        <v>279.06976744186045</v>
      </c>
      <c r="F8044" s="367">
        <v>1197.7581298471241</v>
      </c>
      <c r="G8044" s="367">
        <v>60</v>
      </c>
      <c r="H8044" s="367">
        <v>1500</v>
      </c>
      <c r="I8044" s="384">
        <v>9108.3303903182041</v>
      </c>
      <c r="J8044" s="367">
        <v>60</v>
      </c>
      <c r="K8044" s="367">
        <v>363.63636363636368</v>
      </c>
      <c r="L8044" s="384">
        <v>9663.2599878245128</v>
      </c>
      <c r="M8044" s="367">
        <v>60.000000000000007</v>
      </c>
      <c r="N8044" s="367">
        <v>6</v>
      </c>
      <c r="O8044" s="384">
        <v>46.88715762950536</v>
      </c>
      <c r="P8044" s="367">
        <v>0.87</v>
      </c>
      <c r="Q8044" s="367">
        <v>6</v>
      </c>
      <c r="R8044" s="384">
        <v>122.96675508263502</v>
      </c>
      <c r="S8044" s="367">
        <v>0.84</v>
      </c>
      <c r="T8044" s="367">
        <v>206.89655172413791</v>
      </c>
      <c r="U8044" s="384">
        <v>7553.2193120125594</v>
      </c>
      <c r="V8044" s="367">
        <v>59.999999999999993</v>
      </c>
      <c r="W8044" s="367">
        <v>10000</v>
      </c>
      <c r="X8044" s="384">
        <v>8795.9263696043272</v>
      </c>
      <c r="Y8044" s="386">
        <v>60</v>
      </c>
      <c r="Z8044" s="367"/>
      <c r="AA8044" s="367"/>
      <c r="AB8044" s="367"/>
      <c r="AC8044" s="367"/>
      <c r="AD8044" s="367"/>
      <c r="AE8044" s="367"/>
      <c r="AF8044" s="367"/>
      <c r="AG8044" s="367"/>
      <c r="AH8044" s="367"/>
      <c r="AI8044" s="367"/>
      <c r="AJ8044" s="367"/>
      <c r="AK8044" s="367"/>
      <c r="AL8044" s="367"/>
      <c r="AM8044" s="367"/>
      <c r="AN8044" s="367"/>
      <c r="AO8044" s="367"/>
      <c r="AP8044" s="367"/>
      <c r="AQ8044" s="367"/>
      <c r="AR8044" s="367"/>
      <c r="AS8044" s="367"/>
      <c r="AT8044" s="367"/>
    </row>
    <row r="8045" spans="2:46" ht="13.8">
      <c r="B8045" s="26">
        <v>1.1666666666666665</v>
      </c>
      <c r="C8045" s="363">
        <v>58.817134727789266</v>
      </c>
      <c r="D8045" s="367">
        <v>69.999999999999986</v>
      </c>
      <c r="E8045" s="367">
        <v>325.58139534883719</v>
      </c>
      <c r="F8045" s="367">
        <v>1286.6938415888187</v>
      </c>
      <c r="G8045" s="367">
        <v>70</v>
      </c>
      <c r="H8045" s="367">
        <v>1750</v>
      </c>
      <c r="I8045" s="384">
        <v>9323.2407635720374</v>
      </c>
      <c r="J8045" s="367">
        <v>69.999999999999986</v>
      </c>
      <c r="K8045" s="367">
        <v>424.24242424242431</v>
      </c>
      <c r="L8045" s="384">
        <v>11189.074738488192</v>
      </c>
      <c r="M8045" s="367">
        <v>70.000000000000014</v>
      </c>
      <c r="N8045" s="367">
        <v>7</v>
      </c>
      <c r="O8045" s="384">
        <v>53.33015367717654</v>
      </c>
      <c r="P8045" s="367">
        <v>1.0149999999999999</v>
      </c>
      <c r="Q8045" s="367">
        <v>7</v>
      </c>
      <c r="R8045" s="384">
        <v>142.81391232929832</v>
      </c>
      <c r="S8045" s="367">
        <v>0.98</v>
      </c>
      <c r="T8045" s="367">
        <v>241.37931034482756</v>
      </c>
      <c r="U8045" s="384">
        <v>8726.2021481354077</v>
      </c>
      <c r="V8045" s="367">
        <v>69.999999999999986</v>
      </c>
      <c r="W8045" s="367">
        <v>11666.666666666666</v>
      </c>
      <c r="X8045" s="384">
        <v>10258.720279172649</v>
      </c>
      <c r="Y8045" s="386">
        <v>69.999999999999986</v>
      </c>
      <c r="Z8045" s="367"/>
      <c r="AA8045" s="367"/>
      <c r="AB8045" s="367"/>
      <c r="AC8045" s="367"/>
      <c r="AD8045" s="367"/>
      <c r="AE8045" s="367"/>
      <c r="AF8045" s="367"/>
      <c r="AG8045" s="367"/>
      <c r="AH8045" s="367"/>
      <c r="AI8045" s="367"/>
      <c r="AJ8045" s="367"/>
      <c r="AK8045" s="367"/>
      <c r="AL8045" s="367"/>
      <c r="AM8045" s="367"/>
      <c r="AN8045" s="367"/>
      <c r="AO8045" s="367"/>
      <c r="AP8045" s="367"/>
      <c r="AQ8045" s="367"/>
      <c r="AR8045" s="367"/>
      <c r="AS8045" s="367"/>
      <c r="AT8045" s="367"/>
    </row>
    <row r="8046" spans="2:46" ht="13.8">
      <c r="B8046" s="26">
        <v>1.3333333333333333</v>
      </c>
      <c r="C8046" s="363">
        <v>67.218975510263007</v>
      </c>
      <c r="D8046" s="367">
        <v>80</v>
      </c>
      <c r="E8046" s="367">
        <v>372.09302325581393</v>
      </c>
      <c r="F8046" s="367">
        <v>1344.0036552639915</v>
      </c>
      <c r="G8046" s="367">
        <v>80</v>
      </c>
      <c r="H8046" s="367">
        <v>2000</v>
      </c>
      <c r="I8046" s="384">
        <v>9165.8240820261035</v>
      </c>
      <c r="J8046" s="367">
        <v>80</v>
      </c>
      <c r="K8046" s="367">
        <v>484.84848484848493</v>
      </c>
      <c r="L8046" s="384">
        <v>12690.681323254614</v>
      </c>
      <c r="M8046" s="367">
        <v>80.000000000000014</v>
      </c>
      <c r="N8046" s="367">
        <v>8</v>
      </c>
      <c r="O8046" s="384">
        <v>59.381283946586848</v>
      </c>
      <c r="P8046" s="367">
        <v>1.1599999999999999</v>
      </c>
      <c r="Q8046" s="367">
        <v>8</v>
      </c>
      <c r="R8046" s="384">
        <v>162.47612616631136</v>
      </c>
      <c r="S8046" s="367">
        <v>1.1199999999999999</v>
      </c>
      <c r="T8046" s="367">
        <v>275.86206896551721</v>
      </c>
      <c r="U8046" s="384">
        <v>9874.6458273403787</v>
      </c>
      <c r="V8046" s="367">
        <v>79.999999999999986</v>
      </c>
      <c r="W8046" s="367">
        <v>13333.333333333332</v>
      </c>
      <c r="X8046" s="384">
        <v>11720.601669112664</v>
      </c>
      <c r="Y8046" s="386">
        <v>79.999999999999986</v>
      </c>
      <c r="Z8046" s="367"/>
      <c r="AA8046" s="367"/>
      <c r="AB8046" s="367"/>
      <c r="AC8046" s="367"/>
      <c r="AD8046" s="367"/>
      <c r="AE8046" s="367"/>
      <c r="AF8046" s="367"/>
      <c r="AG8046" s="367"/>
      <c r="AH8046" s="367"/>
      <c r="AI8046" s="367"/>
      <c r="AJ8046" s="367"/>
      <c r="AK8046" s="367"/>
      <c r="AL8046" s="367"/>
      <c r="AM8046" s="367"/>
      <c r="AN8046" s="367"/>
      <c r="AO8046" s="367"/>
      <c r="AP8046" s="367"/>
      <c r="AQ8046" s="367"/>
      <c r="AR8046" s="367"/>
      <c r="AS8046" s="367"/>
      <c r="AT8046" s="367"/>
    </row>
    <row r="8047" spans="2:46" ht="13.8">
      <c r="B8047" s="26">
        <v>1.5</v>
      </c>
      <c r="C8047" s="363">
        <v>75.62066453379127</v>
      </c>
      <c r="D8047" s="367">
        <v>90.000000000000014</v>
      </c>
      <c r="E8047" s="367">
        <v>418.60465116279067</v>
      </c>
      <c r="F8047" s="367">
        <v>1369.6875708726427</v>
      </c>
      <c r="G8047" s="367">
        <v>90</v>
      </c>
      <c r="H8047" s="367">
        <v>2250</v>
      </c>
      <c r="I8047" s="384">
        <v>8636.0803456803951</v>
      </c>
      <c r="J8047" s="367">
        <v>90</v>
      </c>
      <c r="K8047" s="367">
        <v>545.4545454545455</v>
      </c>
      <c r="L8047" s="384">
        <v>14168.079742123777</v>
      </c>
      <c r="M8047" s="367">
        <v>90.000000000000014</v>
      </c>
      <c r="N8047" s="367">
        <v>9</v>
      </c>
      <c r="O8047" s="384">
        <v>65.040548437736305</v>
      </c>
      <c r="P8047" s="367">
        <v>1.3049999999999999</v>
      </c>
      <c r="Q8047" s="367">
        <v>9</v>
      </c>
      <c r="R8047" s="384">
        <v>181.95339659367414</v>
      </c>
      <c r="S8047" s="367">
        <v>1.26</v>
      </c>
      <c r="T8047" s="367">
        <v>310.34482758620686</v>
      </c>
      <c r="U8047" s="384">
        <v>10998.550349627474</v>
      </c>
      <c r="V8047" s="367">
        <v>90</v>
      </c>
      <c r="W8047" s="367">
        <v>14999.999999999998</v>
      </c>
      <c r="X8047" s="384">
        <v>13181.570539424383</v>
      </c>
      <c r="Y8047" s="386">
        <v>90</v>
      </c>
      <c r="Z8047" s="367"/>
      <c r="AA8047" s="367"/>
      <c r="AB8047" s="367"/>
      <c r="AC8047" s="367"/>
      <c r="AD8047" s="367"/>
      <c r="AE8047" s="367"/>
      <c r="AF8047" s="367"/>
      <c r="AG8047" s="367"/>
      <c r="AH8047" s="367"/>
      <c r="AI8047" s="367"/>
      <c r="AJ8047" s="367"/>
      <c r="AK8047" s="367"/>
      <c r="AL8047" s="367"/>
      <c r="AM8047" s="367"/>
      <c r="AN8047" s="367"/>
      <c r="AO8047" s="367"/>
      <c r="AP8047" s="367"/>
      <c r="AQ8047" s="367"/>
      <c r="AR8047" s="367"/>
      <c r="AS8047" s="367"/>
      <c r="AT8047" s="367"/>
    </row>
    <row r="8048" spans="2:46" ht="13.8">
      <c r="B8048" s="26">
        <v>1.6666666666666667</v>
      </c>
      <c r="C8048" s="363">
        <v>84.022201798374056</v>
      </c>
      <c r="D8048" s="367">
        <v>100</v>
      </c>
      <c r="E8048" s="367">
        <v>465.11627906976742</v>
      </c>
      <c r="F8048" s="367">
        <v>1363.7455884147721</v>
      </c>
      <c r="G8048" s="367">
        <v>100</v>
      </c>
      <c r="H8048" s="367">
        <v>2500</v>
      </c>
      <c r="I8048" s="384">
        <v>7734.0095545349177</v>
      </c>
      <c r="J8048" s="367">
        <v>100</v>
      </c>
      <c r="K8048" s="367">
        <v>606.06060606060612</v>
      </c>
      <c r="L8048" s="384">
        <v>15621.269995095681</v>
      </c>
      <c r="M8048" s="367">
        <v>100.00000000000001</v>
      </c>
      <c r="N8048" s="367">
        <v>10</v>
      </c>
      <c r="O8048" s="384">
        <v>70.307947150624869</v>
      </c>
      <c r="P8048" s="367">
        <v>1.45</v>
      </c>
      <c r="Q8048" s="367">
        <v>10</v>
      </c>
      <c r="R8048" s="384">
        <v>201.24572361138667</v>
      </c>
      <c r="S8048" s="367">
        <v>1.4</v>
      </c>
      <c r="T8048" s="367">
        <v>344.82758620689651</v>
      </c>
      <c r="U8048" s="384">
        <v>12097.915714996687</v>
      </c>
      <c r="V8048" s="367">
        <v>99.999999999999986</v>
      </c>
      <c r="W8048" s="367">
        <v>16666.666666666664</v>
      </c>
      <c r="X8048" s="384">
        <v>14641.626890107787</v>
      </c>
      <c r="Y8048" s="386">
        <v>99.999999999999986</v>
      </c>
      <c r="Z8048" s="367"/>
      <c r="AA8048" s="367"/>
      <c r="AB8048" s="367"/>
      <c r="AC8048" s="367"/>
      <c r="AD8048" s="367"/>
      <c r="AE8048" s="367"/>
      <c r="AF8048" s="367"/>
      <c r="AG8048" s="367"/>
      <c r="AH8048" s="367"/>
      <c r="AI8048" s="367"/>
      <c r="AJ8048" s="367"/>
      <c r="AK8048" s="367"/>
      <c r="AL8048" s="367"/>
      <c r="AM8048" s="367"/>
      <c r="AN8048" s="367"/>
      <c r="AO8048" s="367"/>
      <c r="AP8048" s="367"/>
      <c r="AQ8048" s="367"/>
      <c r="AR8048" s="367"/>
      <c r="AS8048" s="367"/>
      <c r="AT8048" s="367"/>
    </row>
    <row r="8049" spans="2:46" ht="13.8">
      <c r="B8049" s="26">
        <v>1.8333333333333335</v>
      </c>
      <c r="C8049" s="363">
        <v>92.423587304011377</v>
      </c>
      <c r="D8049" s="367">
        <v>110.00000000000001</v>
      </c>
      <c r="E8049" s="367">
        <v>511.62790697674416</v>
      </c>
      <c r="F8049" s="367">
        <v>1326.1777078903797</v>
      </c>
      <c r="G8049" s="367">
        <v>110</v>
      </c>
      <c r="H8049" s="367">
        <v>2750</v>
      </c>
      <c r="I8049" s="384">
        <v>6459.6117085896667</v>
      </c>
      <c r="J8049" s="367">
        <v>110</v>
      </c>
      <c r="K8049" s="367">
        <v>666.66666666666674</v>
      </c>
      <c r="L8049" s="384">
        <v>17050.252082170329</v>
      </c>
      <c r="M8049" s="367">
        <v>110.00000000000003</v>
      </c>
      <c r="N8049" s="367">
        <v>11</v>
      </c>
      <c r="O8049" s="384">
        <v>75.183480085252583</v>
      </c>
      <c r="P8049" s="367">
        <v>1.595</v>
      </c>
      <c r="Q8049" s="367">
        <v>11</v>
      </c>
      <c r="R8049" s="384">
        <v>220.35310721944899</v>
      </c>
      <c r="S8049" s="367">
        <v>1.54</v>
      </c>
      <c r="T8049" s="367">
        <v>379.31034482758616</v>
      </c>
      <c r="U8049" s="384">
        <v>13172.741923448022</v>
      </c>
      <c r="V8049" s="367">
        <v>110</v>
      </c>
      <c r="W8049" s="367">
        <v>18333.333333333332</v>
      </c>
      <c r="X8049" s="384">
        <v>16100.770721162895</v>
      </c>
      <c r="Y8049" s="386">
        <v>110</v>
      </c>
      <c r="Z8049" s="367"/>
      <c r="AA8049" s="367"/>
      <c r="AB8049" s="367"/>
      <c r="AC8049" s="367"/>
      <c r="AD8049" s="367"/>
      <c r="AE8049" s="367"/>
      <c r="AF8049" s="367"/>
      <c r="AG8049" s="367"/>
      <c r="AH8049" s="367"/>
      <c r="AI8049" s="367"/>
      <c r="AJ8049" s="367"/>
      <c r="AK8049" s="367"/>
      <c r="AL8049" s="367"/>
      <c r="AM8049" s="367"/>
      <c r="AN8049" s="367"/>
      <c r="AO8049" s="367"/>
      <c r="AP8049" s="367"/>
      <c r="AQ8049" s="367"/>
      <c r="AR8049" s="367"/>
      <c r="AS8049" s="367"/>
      <c r="AT8049" s="367"/>
    </row>
    <row r="8050" spans="2:46" ht="13.8">
      <c r="B8050" s="26">
        <v>2</v>
      </c>
      <c r="C8050" s="363">
        <v>100.82482105070321</v>
      </c>
      <c r="D8050" s="367">
        <v>120</v>
      </c>
      <c r="E8050" s="367">
        <v>558.1395348837209</v>
      </c>
      <c r="F8050" s="367">
        <v>1256.9839292994657</v>
      </c>
      <c r="G8050" s="367">
        <v>120</v>
      </c>
      <c r="H8050" s="367">
        <v>3000</v>
      </c>
      <c r="I8050" s="384">
        <v>4812.8868078446467</v>
      </c>
      <c r="J8050" s="367">
        <v>120</v>
      </c>
      <c r="K8050" s="367">
        <v>727.27272727272737</v>
      </c>
      <c r="L8050" s="384">
        <v>18455.026003347713</v>
      </c>
      <c r="M8050" s="367">
        <v>120.00000000000001</v>
      </c>
      <c r="N8050" s="367">
        <v>12</v>
      </c>
      <c r="O8050" s="384">
        <v>79.667147241619404</v>
      </c>
      <c r="P8050" s="367">
        <v>1.74</v>
      </c>
      <c r="Q8050" s="367">
        <v>12</v>
      </c>
      <c r="R8050" s="384">
        <v>239.27554741786093</v>
      </c>
      <c r="S8050" s="367">
        <v>1.68</v>
      </c>
      <c r="T8050" s="367">
        <v>413.79310344827582</v>
      </c>
      <c r="U8050" s="384">
        <v>14223.028974981475</v>
      </c>
      <c r="V8050" s="367">
        <v>119.99999999999999</v>
      </c>
      <c r="W8050" s="367">
        <v>20000</v>
      </c>
      <c r="X8050" s="384">
        <v>17559.002032589695</v>
      </c>
      <c r="Y8050" s="386">
        <v>120</v>
      </c>
      <c r="Z8050" s="367"/>
      <c r="AA8050" s="367"/>
      <c r="AB8050" s="367"/>
      <c r="AC8050" s="367"/>
      <c r="AD8050" s="367"/>
      <c r="AE8050" s="367"/>
      <c r="AF8050" s="367"/>
      <c r="AG8050" s="367"/>
      <c r="AH8050" s="367"/>
      <c r="AI8050" s="367"/>
      <c r="AJ8050" s="367"/>
      <c r="AK8050" s="367"/>
      <c r="AL8050" s="367"/>
      <c r="AM8050" s="367"/>
      <c r="AN8050" s="367"/>
      <c r="AO8050" s="367"/>
      <c r="AP8050" s="367"/>
      <c r="AQ8050" s="367"/>
      <c r="AR8050" s="367"/>
      <c r="AS8050" s="367"/>
      <c r="AT8050" s="367"/>
    </row>
    <row r="8051" spans="2:46" ht="13.8">
      <c r="B8051" s="26">
        <v>2.1666666666666665</v>
      </c>
      <c r="C8051" s="363">
        <v>109.22590303844956</v>
      </c>
      <c r="D8051" s="367">
        <v>130</v>
      </c>
      <c r="E8051" s="367">
        <v>604.65116279069764</v>
      </c>
      <c r="F8051" s="367">
        <v>1156.1642526420296</v>
      </c>
      <c r="G8051" s="367">
        <v>130</v>
      </c>
      <c r="H8051" s="367">
        <v>3250</v>
      </c>
      <c r="I8051" s="384">
        <v>2793.834852299854</v>
      </c>
      <c r="J8051" s="367">
        <v>130</v>
      </c>
      <c r="K8051" s="367">
        <v>787.87878787878799</v>
      </c>
      <c r="L8051" s="384">
        <v>19835.591758627845</v>
      </c>
      <c r="M8051" s="367">
        <v>130.00000000000003</v>
      </c>
      <c r="N8051" s="367">
        <v>13</v>
      </c>
      <c r="O8051" s="384">
        <v>83.758948619725373</v>
      </c>
      <c r="P8051" s="367">
        <v>1.885</v>
      </c>
      <c r="Q8051" s="367">
        <v>13</v>
      </c>
      <c r="R8051" s="384">
        <v>258.01304420662274</v>
      </c>
      <c r="S8051" s="367">
        <v>1.82</v>
      </c>
      <c r="T8051" s="367">
        <v>448.27586206896547</v>
      </c>
      <c r="U8051" s="384">
        <v>15248.776869597054</v>
      </c>
      <c r="V8051" s="367">
        <v>130</v>
      </c>
      <c r="W8051" s="367">
        <v>21666.666666666668</v>
      </c>
      <c r="X8051" s="384">
        <v>19016.320824388189</v>
      </c>
      <c r="Y8051" s="386">
        <v>130</v>
      </c>
      <c r="Z8051" s="367"/>
      <c r="AA8051" s="367"/>
      <c r="AB8051" s="367"/>
      <c r="AC8051" s="367"/>
      <c r="AD8051" s="367"/>
      <c r="AE8051" s="367"/>
      <c r="AF8051" s="367"/>
      <c r="AG8051" s="367"/>
      <c r="AH8051" s="367"/>
      <c r="AI8051" s="367"/>
      <c r="AJ8051" s="367"/>
      <c r="AK8051" s="367"/>
      <c r="AL8051" s="367"/>
      <c r="AM8051" s="367"/>
      <c r="AN8051" s="367"/>
      <c r="AO8051" s="367"/>
      <c r="AP8051" s="367"/>
      <c r="AQ8051" s="367"/>
      <c r="AR8051" s="367"/>
      <c r="AS8051" s="367"/>
      <c r="AT8051" s="367"/>
    </row>
    <row r="8052" spans="2:46" ht="13.8">
      <c r="B8052" s="26">
        <v>2.333333333333333</v>
      </c>
      <c r="C8052" s="363">
        <v>117.62683326725045</v>
      </c>
      <c r="D8052" s="367">
        <v>139.99999999999997</v>
      </c>
      <c r="E8052" s="367">
        <v>651.16279069767438</v>
      </c>
      <c r="F8052" s="367">
        <v>1023.7186779180722</v>
      </c>
      <c r="G8052" s="367">
        <v>140</v>
      </c>
      <c r="H8052" s="367">
        <v>3500</v>
      </c>
      <c r="I8052" s="384">
        <v>402.45584195529852</v>
      </c>
      <c r="J8052" s="367">
        <v>139.99999999999997</v>
      </c>
      <c r="K8052" s="367">
        <v>848.48484848484861</v>
      </c>
      <c r="L8052" s="384">
        <v>21191.949348010716</v>
      </c>
      <c r="M8052" s="367">
        <v>140.00000000000003</v>
      </c>
      <c r="N8052" s="367">
        <v>14</v>
      </c>
      <c r="O8052" s="384">
        <v>87.458884219570479</v>
      </c>
      <c r="P8052" s="367">
        <v>2.0299999999999998</v>
      </c>
      <c r="Q8052" s="367">
        <v>14</v>
      </c>
      <c r="R8052" s="384">
        <v>276.56559758573422</v>
      </c>
      <c r="S8052" s="367">
        <v>1.96</v>
      </c>
      <c r="T8052" s="367">
        <v>482.75862068965512</v>
      </c>
      <c r="U8052" s="384">
        <v>16249.985607294746</v>
      </c>
      <c r="V8052" s="367">
        <v>139.99999999999997</v>
      </c>
      <c r="W8052" s="367">
        <v>23333.333333333336</v>
      </c>
      <c r="X8052" s="384">
        <v>20472.727096558385</v>
      </c>
      <c r="Y8052" s="386">
        <v>140</v>
      </c>
      <c r="Z8052" s="367"/>
      <c r="AA8052" s="367"/>
      <c r="AB8052" s="367"/>
      <c r="AC8052" s="367"/>
      <c r="AD8052" s="367"/>
      <c r="AE8052" s="367"/>
      <c r="AF8052" s="367"/>
      <c r="AG8052" s="367"/>
      <c r="AH8052" s="367"/>
      <c r="AI8052" s="367"/>
      <c r="AJ8052" s="367"/>
      <c r="AK8052" s="367"/>
      <c r="AL8052" s="367"/>
      <c r="AM8052" s="367"/>
      <c r="AN8052" s="367"/>
      <c r="AO8052" s="367"/>
      <c r="AP8052" s="367"/>
      <c r="AQ8052" s="367"/>
      <c r="AR8052" s="367"/>
      <c r="AS8052" s="367"/>
      <c r="AT8052" s="367"/>
    </row>
    <row r="8053" spans="2:46" ht="13.8">
      <c r="B8053" s="26">
        <v>2.4999999999999996</v>
      </c>
      <c r="C8053" s="363">
        <v>126.02761173710587</v>
      </c>
      <c r="D8053" s="367">
        <v>149.99999999999997</v>
      </c>
      <c r="E8053" s="367">
        <v>697.67441860465112</v>
      </c>
      <c r="F8053" s="367">
        <v>859.64720512759277</v>
      </c>
      <c r="G8053" s="367">
        <v>150</v>
      </c>
      <c r="H8053" s="367">
        <v>3750</v>
      </c>
      <c r="I8053" s="384">
        <v>-2361.2502231890435</v>
      </c>
      <c r="J8053" s="367">
        <v>150</v>
      </c>
      <c r="K8053" s="367">
        <v>909.09090909090924</v>
      </c>
      <c r="L8053" s="384">
        <v>22524.09877149633</v>
      </c>
      <c r="M8053" s="367">
        <v>150.00000000000003</v>
      </c>
      <c r="N8053" s="367">
        <v>15</v>
      </c>
      <c r="O8053" s="384">
        <v>90.766954041154705</v>
      </c>
      <c r="P8053" s="367">
        <v>2.1749999999999998</v>
      </c>
      <c r="Q8053" s="367">
        <v>15</v>
      </c>
      <c r="R8053" s="384">
        <v>294.93320755519557</v>
      </c>
      <c r="S8053" s="367">
        <v>2.1</v>
      </c>
      <c r="T8053" s="367">
        <v>517.24137931034477</v>
      </c>
      <c r="U8053" s="384">
        <v>17226.655188074565</v>
      </c>
      <c r="V8053" s="367">
        <v>149.99999999999997</v>
      </c>
      <c r="W8053" s="367">
        <v>25000.000000000004</v>
      </c>
      <c r="X8053" s="384">
        <v>21928.220849100264</v>
      </c>
      <c r="Y8053" s="386">
        <v>150</v>
      </c>
      <c r="Z8053" s="367"/>
      <c r="AA8053" s="367"/>
      <c r="AB8053" s="367"/>
      <c r="AC8053" s="367"/>
      <c r="AD8053" s="367"/>
      <c r="AE8053" s="367"/>
      <c r="AF8053" s="367"/>
      <c r="AG8053" s="367"/>
      <c r="AH8053" s="367"/>
      <c r="AI8053" s="367"/>
      <c r="AJ8053" s="367"/>
      <c r="AK8053" s="367"/>
      <c r="AL8053" s="367"/>
      <c r="AM8053" s="367"/>
      <c r="AN8053" s="367"/>
      <c r="AO8053" s="367"/>
      <c r="AP8053" s="367"/>
      <c r="AQ8053" s="367"/>
      <c r="AR8053" s="367"/>
      <c r="AS8053" s="367"/>
      <c r="AT8053" s="367"/>
    </row>
    <row r="8054" spans="2:46" ht="13.8">
      <c r="B8054" s="26">
        <v>2.6666666666666661</v>
      </c>
      <c r="C8054" s="363">
        <v>134.42823844801583</v>
      </c>
      <c r="D8054" s="367">
        <v>159.99999999999997</v>
      </c>
      <c r="E8054" s="367">
        <v>744.18604651162786</v>
      </c>
      <c r="F8054" s="367">
        <v>663.94983427059162</v>
      </c>
      <c r="G8054" s="367">
        <v>160</v>
      </c>
      <c r="H8054" s="367">
        <v>4000</v>
      </c>
      <c r="I8054" s="384">
        <v>-5497.2833431331492</v>
      </c>
      <c r="J8054" s="367">
        <v>160</v>
      </c>
      <c r="K8054" s="367">
        <v>969.69696969696986</v>
      </c>
      <c r="L8054" s="384">
        <v>23832.040029084677</v>
      </c>
      <c r="M8054" s="367">
        <v>160.00000000000003</v>
      </c>
      <c r="N8054" s="367">
        <v>16</v>
      </c>
      <c r="O8054" s="384">
        <v>93.683158084478038</v>
      </c>
      <c r="P8054" s="367">
        <v>2.3199999999999998</v>
      </c>
      <c r="Q8054" s="367">
        <v>16</v>
      </c>
      <c r="R8054" s="384">
        <v>313.11587411500648</v>
      </c>
      <c r="S8054" s="367">
        <v>2.2399999999999998</v>
      </c>
      <c r="T8054" s="367">
        <v>551.72413793103442</v>
      </c>
      <c r="U8054" s="384">
        <v>18178.785611936502</v>
      </c>
      <c r="V8054" s="367">
        <v>159.99999999999997</v>
      </c>
      <c r="W8054" s="367">
        <v>26666.666666666672</v>
      </c>
      <c r="X8054" s="384">
        <v>23382.802082013855</v>
      </c>
      <c r="Y8054" s="386">
        <v>160.00000000000003</v>
      </c>
      <c r="Z8054" s="367"/>
      <c r="AA8054" s="367"/>
      <c r="AB8054" s="367"/>
      <c r="AC8054" s="367"/>
      <c r="AD8054" s="367"/>
      <c r="AE8054" s="367"/>
      <c r="AF8054" s="367"/>
      <c r="AG8054" s="367"/>
      <c r="AH8054" s="367"/>
      <c r="AI8054" s="367"/>
      <c r="AJ8054" s="367"/>
      <c r="AK8054" s="367"/>
      <c r="AL8054" s="367"/>
      <c r="AM8054" s="367"/>
      <c r="AN8054" s="367"/>
      <c r="AO8054" s="367"/>
      <c r="AP8054" s="367"/>
      <c r="AQ8054" s="367"/>
      <c r="AR8054" s="367"/>
      <c r="AS8054" s="367"/>
      <c r="AT8054" s="367"/>
    </row>
    <row r="8055" spans="2:46" ht="13.8">
      <c r="B8055" s="26">
        <v>2.8333333333333326</v>
      </c>
      <c r="C8055" s="363">
        <v>142.82871339998027</v>
      </c>
      <c r="D8055" s="367">
        <v>169.99999999999994</v>
      </c>
      <c r="E8055" s="367">
        <v>790.69767441860461</v>
      </c>
      <c r="F8055" s="367">
        <v>436.62656534706883</v>
      </c>
      <c r="G8055" s="367">
        <v>170</v>
      </c>
      <c r="H8055" s="367">
        <v>4250</v>
      </c>
      <c r="I8055" s="384">
        <v>-9005.6435178770153</v>
      </c>
      <c r="J8055" s="367">
        <v>169.99999999999997</v>
      </c>
      <c r="K8055" s="367">
        <v>1030.3030303030305</v>
      </c>
      <c r="L8055" s="384">
        <v>25115.773120775775</v>
      </c>
      <c r="M8055" s="367">
        <v>170.00000000000006</v>
      </c>
      <c r="N8055" s="367">
        <v>17</v>
      </c>
      <c r="O8055" s="384">
        <v>96.207496349540548</v>
      </c>
      <c r="P8055" s="367">
        <v>2.4649999999999999</v>
      </c>
      <c r="Q8055" s="367">
        <v>17</v>
      </c>
      <c r="R8055" s="384">
        <v>331.1135972651673</v>
      </c>
      <c r="S8055" s="367">
        <v>2.38</v>
      </c>
      <c r="T8055" s="367">
        <v>586.20689655172407</v>
      </c>
      <c r="U8055" s="384">
        <v>19106.376878880565</v>
      </c>
      <c r="V8055" s="367">
        <v>169.99999999999997</v>
      </c>
      <c r="W8055" s="367">
        <v>28333.333333333339</v>
      </c>
      <c r="X8055" s="384">
        <v>24836.470795299127</v>
      </c>
      <c r="Y8055" s="386">
        <v>170</v>
      </c>
      <c r="Z8055" s="367"/>
      <c r="AA8055" s="367"/>
      <c r="AB8055" s="367"/>
      <c r="AC8055" s="367"/>
      <c r="AD8055" s="367"/>
      <c r="AE8055" s="367"/>
      <c r="AF8055" s="367"/>
      <c r="AG8055" s="367"/>
      <c r="AH8055" s="367"/>
      <c r="AI8055" s="367"/>
      <c r="AJ8055" s="367"/>
      <c r="AK8055" s="367"/>
      <c r="AL8055" s="367"/>
      <c r="AM8055" s="367"/>
      <c r="AN8055" s="367"/>
      <c r="AO8055" s="367"/>
      <c r="AP8055" s="367"/>
      <c r="AQ8055" s="367"/>
      <c r="AR8055" s="367"/>
      <c r="AS8055" s="367"/>
      <c r="AT8055" s="367"/>
    </row>
    <row r="8056" spans="2:46" ht="13.8">
      <c r="B8056" s="26">
        <v>2.9999999999999991</v>
      </c>
      <c r="C8056" s="363">
        <v>151.22903659299931</v>
      </c>
      <c r="D8056" s="367">
        <v>179.99999999999994</v>
      </c>
      <c r="E8056" s="367">
        <v>837.20930232558135</v>
      </c>
      <c r="F8056" s="367">
        <v>177.6773983570242</v>
      </c>
      <c r="G8056" s="367">
        <v>180</v>
      </c>
      <c r="H8056" s="367">
        <v>4500</v>
      </c>
      <c r="I8056" s="384">
        <v>-12886.330747420672</v>
      </c>
      <c r="J8056" s="367">
        <v>180</v>
      </c>
      <c r="K8056" s="367">
        <v>1090.909090909091</v>
      </c>
      <c r="L8056" s="384">
        <v>26375.298046569606</v>
      </c>
      <c r="M8056" s="367">
        <v>180.00000000000003</v>
      </c>
      <c r="N8056" s="367">
        <v>18</v>
      </c>
      <c r="O8056" s="384">
        <v>98.339968836342166</v>
      </c>
      <c r="P8056" s="367">
        <v>2.61</v>
      </c>
      <c r="Q8056" s="367">
        <v>18</v>
      </c>
      <c r="R8056" s="384">
        <v>348.92637700567786</v>
      </c>
      <c r="S8056" s="367">
        <v>2.52</v>
      </c>
      <c r="T8056" s="367">
        <v>620.68965517241372</v>
      </c>
      <c r="U8056" s="384">
        <v>20009.428988906748</v>
      </c>
      <c r="V8056" s="367">
        <v>180</v>
      </c>
      <c r="W8056" s="367">
        <v>30000.000000000007</v>
      </c>
      <c r="X8056" s="384">
        <v>26289.226988956103</v>
      </c>
      <c r="Y8056" s="386">
        <v>180.00000000000003</v>
      </c>
      <c r="Z8056" s="367"/>
      <c r="AA8056" s="367"/>
      <c r="AB8056" s="367"/>
      <c r="AC8056" s="367"/>
      <c r="AD8056" s="367"/>
      <c r="AE8056" s="367"/>
      <c r="AF8056" s="367"/>
      <c r="AG8056" s="367"/>
      <c r="AH8056" s="367"/>
      <c r="AI8056" s="367"/>
      <c r="AJ8056" s="367"/>
      <c r="AK8056" s="367"/>
      <c r="AL8056" s="367"/>
      <c r="AM8056" s="367"/>
      <c r="AN8056" s="367"/>
      <c r="AO8056" s="367"/>
      <c r="AP8056" s="367"/>
      <c r="AQ8056" s="367"/>
      <c r="AR8056" s="367"/>
      <c r="AS8056" s="367"/>
      <c r="AT8056" s="367"/>
    </row>
    <row r="8057" spans="2:46" ht="13.8">
      <c r="B8057" s="26">
        <v>3.1666666666666656</v>
      </c>
      <c r="C8057" s="363">
        <v>159.62920802707285</v>
      </c>
      <c r="D8057" s="367">
        <v>189.99999999999991</v>
      </c>
      <c r="E8057" s="367">
        <v>883.72093023255809</v>
      </c>
      <c r="F8057" s="367">
        <v>-112.89766669954213</v>
      </c>
      <c r="G8057" s="367">
        <v>190</v>
      </c>
      <c r="H8057" s="367">
        <v>4750</v>
      </c>
      <c r="I8057" s="384">
        <v>-17139.345031764093</v>
      </c>
      <c r="J8057" s="367">
        <v>190</v>
      </c>
      <c r="K8057" s="367">
        <v>1151.5151515151515</v>
      </c>
      <c r="L8057" s="384">
        <v>27610.614806466183</v>
      </c>
      <c r="M8057" s="367">
        <v>190</v>
      </c>
      <c r="N8057" s="367">
        <v>19</v>
      </c>
      <c r="O8057" s="384">
        <v>100.08057554488292</v>
      </c>
      <c r="P8057" s="367">
        <v>2.7550000000000003</v>
      </c>
      <c r="Q8057" s="367">
        <v>19</v>
      </c>
      <c r="R8057" s="384">
        <v>366.55421333653806</v>
      </c>
      <c r="S8057" s="367">
        <v>2.66</v>
      </c>
      <c r="T8057" s="367">
        <v>655.17241379310337</v>
      </c>
      <c r="U8057" s="384">
        <v>20887.941942015052</v>
      </c>
      <c r="V8057" s="367">
        <v>190</v>
      </c>
      <c r="W8057" s="367">
        <v>31666.666666666675</v>
      </c>
      <c r="X8057" s="384">
        <v>27741.070662984774</v>
      </c>
      <c r="Y8057" s="386">
        <v>190.00000000000003</v>
      </c>
      <c r="Z8057" s="367"/>
      <c r="AA8057" s="367"/>
      <c r="AB8057" s="367"/>
      <c r="AC8057" s="367"/>
      <c r="AD8057" s="367"/>
      <c r="AE8057" s="367"/>
      <c r="AF8057" s="367"/>
      <c r="AG8057" s="367"/>
      <c r="AH8057" s="367"/>
      <c r="AI8057" s="367"/>
      <c r="AJ8057" s="367"/>
      <c r="AK8057" s="367"/>
      <c r="AL8057" s="367"/>
      <c r="AM8057" s="367"/>
      <c r="AN8057" s="367"/>
      <c r="AO8057" s="367"/>
      <c r="AP8057" s="367"/>
      <c r="AQ8057" s="367"/>
      <c r="AR8057" s="367"/>
      <c r="AS8057" s="367"/>
      <c r="AT8057" s="367"/>
    </row>
    <row r="8058" spans="2:46" ht="13.8">
      <c r="B8058" s="26">
        <v>3.3333333333333321</v>
      </c>
      <c r="C8058" s="363">
        <v>168.0292277022009</v>
      </c>
      <c r="D8058" s="367">
        <v>199.99999999999994</v>
      </c>
      <c r="E8058" s="367">
        <v>930.23255813953483</v>
      </c>
      <c r="F8058" s="367">
        <v>-435.09862982263019</v>
      </c>
      <c r="G8058" s="367">
        <v>200</v>
      </c>
      <c r="H8058" s="367">
        <v>5000</v>
      </c>
      <c r="I8058" s="384">
        <v>-21764.686370907282</v>
      </c>
      <c r="J8058" s="367">
        <v>200</v>
      </c>
      <c r="K8058" s="367">
        <v>1212.121212121212</v>
      </c>
      <c r="L8058" s="384">
        <v>28821.7234004655</v>
      </c>
      <c r="M8058" s="367">
        <v>200</v>
      </c>
      <c r="N8058" s="367">
        <v>20</v>
      </c>
      <c r="O8058" s="384">
        <v>101.42931647516278</v>
      </c>
      <c r="P8058" s="367">
        <v>2.9</v>
      </c>
      <c r="Q8058" s="367">
        <v>20</v>
      </c>
      <c r="R8058" s="384">
        <v>383.99710625774799</v>
      </c>
      <c r="S8058" s="367">
        <v>2.8</v>
      </c>
      <c r="T8058" s="367">
        <v>689.65517241379303</v>
      </c>
      <c r="U8058" s="384">
        <v>21741.915738205469</v>
      </c>
      <c r="V8058" s="367">
        <v>199.99999999999997</v>
      </c>
      <c r="W8058" s="367">
        <v>33333.333333333343</v>
      </c>
      <c r="X8058" s="384">
        <v>29192.001817385135</v>
      </c>
      <c r="Y8058" s="386">
        <v>200.00000000000003</v>
      </c>
      <c r="Z8058" s="367"/>
      <c r="AA8058" s="367"/>
      <c r="AB8058" s="367"/>
      <c r="AC8058" s="367"/>
      <c r="AD8058" s="367"/>
      <c r="AE8058" s="367"/>
      <c r="AF8058" s="367"/>
      <c r="AG8058" s="367"/>
      <c r="AH8058" s="367"/>
      <c r="AI8058" s="367"/>
      <c r="AJ8058" s="367"/>
      <c r="AK8058" s="367"/>
      <c r="AL8058" s="367"/>
      <c r="AM8058" s="367"/>
      <c r="AN8058" s="367"/>
      <c r="AO8058" s="367"/>
      <c r="AP8058" s="367"/>
      <c r="AQ8058" s="367"/>
      <c r="AR8058" s="367"/>
      <c r="AS8058" s="367"/>
      <c r="AT8058" s="367"/>
    </row>
    <row r="8059" spans="2:46" ht="13.8">
      <c r="B8059" s="26">
        <v>3.4999999999999987</v>
      </c>
      <c r="C8059" s="363">
        <v>176.42909561838349</v>
      </c>
      <c r="D8059" s="367">
        <v>209.99999999999991</v>
      </c>
      <c r="E8059" s="367">
        <v>976.74418604651157</v>
      </c>
      <c r="F8059" s="367">
        <v>-788.92549101224006</v>
      </c>
      <c r="G8059" s="367">
        <v>210</v>
      </c>
      <c r="H8059" s="367">
        <v>5250</v>
      </c>
      <c r="I8059" s="384">
        <v>-26762.354764850232</v>
      </c>
      <c r="J8059" s="367">
        <v>209.99999999999997</v>
      </c>
      <c r="K8059" s="367">
        <v>1272.7272727272725</v>
      </c>
      <c r="L8059" s="384">
        <v>30008.623828567557</v>
      </c>
      <c r="M8059" s="367">
        <v>209.99999999999997</v>
      </c>
      <c r="N8059" s="367">
        <v>21</v>
      </c>
      <c r="O8059" s="384">
        <v>102.38619162718179</v>
      </c>
      <c r="P8059" s="367">
        <v>3.0449999999999999</v>
      </c>
      <c r="Q8059" s="367">
        <v>21</v>
      </c>
      <c r="R8059" s="384">
        <v>401.25505576930777</v>
      </c>
      <c r="S8059" s="367">
        <v>2.94</v>
      </c>
      <c r="T8059" s="367">
        <v>724.13793103448268</v>
      </c>
      <c r="U8059" s="384">
        <v>22571.350377478015</v>
      </c>
      <c r="V8059" s="367">
        <v>209.99999999999997</v>
      </c>
      <c r="W8059" s="367">
        <v>35000.000000000007</v>
      </c>
      <c r="X8059" s="384">
        <v>30642.020452157198</v>
      </c>
      <c r="Y8059" s="386">
        <v>210.00000000000006</v>
      </c>
      <c r="Z8059" s="367"/>
      <c r="AA8059" s="367"/>
      <c r="AB8059" s="367"/>
      <c r="AC8059" s="367"/>
      <c r="AD8059" s="367"/>
      <c r="AE8059" s="367"/>
      <c r="AF8059" s="367"/>
      <c r="AG8059" s="367"/>
      <c r="AH8059" s="367"/>
      <c r="AI8059" s="367"/>
      <c r="AJ8059" s="367"/>
      <c r="AK8059" s="367"/>
      <c r="AL8059" s="367"/>
      <c r="AM8059" s="367"/>
      <c r="AN8059" s="367"/>
      <c r="AO8059" s="367"/>
      <c r="AP8059" s="367"/>
      <c r="AQ8059" s="367"/>
      <c r="AR8059" s="367"/>
      <c r="AS8059" s="367"/>
      <c r="AT8059" s="367"/>
    </row>
    <row r="8060" spans="2:46" ht="13.8">
      <c r="B8060" s="26">
        <v>3.6666666666666652</v>
      </c>
      <c r="C8060" s="363">
        <v>184.82881177562064</v>
      </c>
      <c r="D8060" s="367">
        <v>219.99999999999991</v>
      </c>
      <c r="E8060" s="367">
        <v>1023.2558139534883</v>
      </c>
      <c r="F8060" s="367">
        <v>-1174.3782502683716</v>
      </c>
      <c r="G8060" s="367">
        <v>220</v>
      </c>
      <c r="H8060" s="367">
        <v>5500</v>
      </c>
      <c r="I8060" s="384">
        <v>-32132.350213592978</v>
      </c>
      <c r="J8060" s="367">
        <v>220</v>
      </c>
      <c r="K8060" s="367">
        <v>1333.333333333333</v>
      </c>
      <c r="L8060" s="384">
        <v>31171.316090772354</v>
      </c>
      <c r="M8060" s="367">
        <v>219.99999999999994</v>
      </c>
      <c r="N8060" s="367">
        <v>22</v>
      </c>
      <c r="O8060" s="384">
        <v>102.95120100093995</v>
      </c>
      <c r="P8060" s="367">
        <v>3.19</v>
      </c>
      <c r="Q8060" s="367">
        <v>22</v>
      </c>
      <c r="R8060" s="384">
        <v>418.3280618712173</v>
      </c>
      <c r="S8060" s="367">
        <v>3.08</v>
      </c>
      <c r="T8060" s="367">
        <v>758.62068965517233</v>
      </c>
      <c r="U8060" s="384">
        <v>23376.245859832678</v>
      </c>
      <c r="V8060" s="367">
        <v>220</v>
      </c>
      <c r="W8060" s="367">
        <v>36666.666666666672</v>
      </c>
      <c r="X8060" s="384">
        <v>32091.126567300955</v>
      </c>
      <c r="Y8060" s="386">
        <v>220.00000000000003</v>
      </c>
      <c r="Z8060" s="367"/>
      <c r="AA8060" s="367"/>
      <c r="AB8060" s="367"/>
      <c r="AC8060" s="367"/>
      <c r="AD8060" s="367"/>
      <c r="AE8060" s="367"/>
      <c r="AF8060" s="367"/>
      <c r="AG8060" s="367"/>
      <c r="AH8060" s="367"/>
      <c r="AI8060" s="367"/>
      <c r="AJ8060" s="367"/>
      <c r="AK8060" s="367"/>
      <c r="AL8060" s="367"/>
      <c r="AM8060" s="367"/>
      <c r="AN8060" s="367"/>
      <c r="AO8060" s="367"/>
      <c r="AP8060" s="367"/>
      <c r="AQ8060" s="367"/>
      <c r="AR8060" s="367"/>
      <c r="AS8060" s="367"/>
      <c r="AT8060" s="367"/>
    </row>
    <row r="8061" spans="2:46" ht="13.8">
      <c r="B8061" s="26">
        <v>3.8333333333333317</v>
      </c>
      <c r="C8061" s="363">
        <v>193.22837617391227</v>
      </c>
      <c r="D8061" s="367">
        <v>229.99999999999989</v>
      </c>
      <c r="E8061" s="367">
        <v>1069.7674418604652</v>
      </c>
      <c r="F8061" s="367">
        <v>-1591.456907591026</v>
      </c>
      <c r="G8061" s="367">
        <v>230.00000000000003</v>
      </c>
      <c r="H8061" s="367">
        <v>5750</v>
      </c>
      <c r="I8061" s="384">
        <v>-37874.67271713548</v>
      </c>
      <c r="J8061" s="367">
        <v>230</v>
      </c>
      <c r="K8061" s="367">
        <v>1393.9393939393935</v>
      </c>
      <c r="L8061" s="384">
        <v>32309.800187079894</v>
      </c>
      <c r="M8061" s="367">
        <v>229.99999999999997</v>
      </c>
      <c r="N8061" s="367">
        <v>23</v>
      </c>
      <c r="O8061" s="384">
        <v>103.12434459643721</v>
      </c>
      <c r="P8061" s="367">
        <v>3.3350000000000004</v>
      </c>
      <c r="Q8061" s="367">
        <v>23</v>
      </c>
      <c r="R8061" s="384">
        <v>435.21612456347657</v>
      </c>
      <c r="S8061" s="367">
        <v>3.22</v>
      </c>
      <c r="T8061" s="367">
        <v>793.10344827586198</v>
      </c>
      <c r="U8061" s="384">
        <v>24156.602185269461</v>
      </c>
      <c r="V8061" s="367">
        <v>229.99999999999997</v>
      </c>
      <c r="W8061" s="367">
        <v>38333.333333333336</v>
      </c>
      <c r="X8061" s="384">
        <v>33539.320162816395</v>
      </c>
      <c r="Y8061" s="386">
        <v>230</v>
      </c>
      <c r="Z8061" s="367"/>
      <c r="AA8061" s="367"/>
      <c r="AB8061" s="367"/>
      <c r="AC8061" s="367"/>
      <c r="AD8061" s="367"/>
      <c r="AE8061" s="367"/>
      <c r="AF8061" s="367"/>
      <c r="AG8061" s="367"/>
      <c r="AH8061" s="367"/>
      <c r="AI8061" s="367"/>
      <c r="AJ8061" s="367"/>
      <c r="AK8061" s="367"/>
      <c r="AL8061" s="367"/>
      <c r="AM8061" s="367"/>
      <c r="AN8061" s="367"/>
      <c r="AO8061" s="367"/>
      <c r="AP8061" s="367"/>
      <c r="AQ8061" s="367"/>
      <c r="AR8061" s="367"/>
      <c r="AS8061" s="367"/>
      <c r="AT8061" s="367"/>
    </row>
    <row r="8062" spans="2:46" ht="13.8">
      <c r="B8062" s="26">
        <v>3.9999999999999982</v>
      </c>
      <c r="C8062" s="363">
        <v>201.62778881325846</v>
      </c>
      <c r="D8062" s="367">
        <v>239.99999999999991</v>
      </c>
      <c r="E8062" s="367">
        <v>1116.2790697674418</v>
      </c>
      <c r="F8062" s="367">
        <v>-2040.1614629802002</v>
      </c>
      <c r="G8062" s="367">
        <v>240</v>
      </c>
      <c r="H8062" s="367">
        <v>6000</v>
      </c>
      <c r="I8062" s="384">
        <v>-43989.322275477753</v>
      </c>
      <c r="J8062" s="367">
        <v>240</v>
      </c>
      <c r="K8062" s="367">
        <v>1454.545454545454</v>
      </c>
      <c r="L8062" s="384">
        <v>33424.076117490178</v>
      </c>
      <c r="M8062" s="367">
        <v>239.99999999999994</v>
      </c>
      <c r="N8062" s="367">
        <v>24</v>
      </c>
      <c r="O8062" s="384">
        <v>102.90562241367363</v>
      </c>
      <c r="P8062" s="367">
        <v>3.48</v>
      </c>
      <c r="Q8062" s="367">
        <v>24</v>
      </c>
      <c r="R8062" s="384">
        <v>451.91924384608552</v>
      </c>
      <c r="S8062" s="367">
        <v>3.36</v>
      </c>
      <c r="T8062" s="367">
        <v>827.58620689655163</v>
      </c>
      <c r="U8062" s="384">
        <v>24912.419353788369</v>
      </c>
      <c r="V8062" s="367">
        <v>239.99999999999997</v>
      </c>
      <c r="W8062" s="367">
        <v>40000</v>
      </c>
      <c r="X8062" s="384">
        <v>34986.601238703544</v>
      </c>
      <c r="Y8062" s="386">
        <v>240</v>
      </c>
      <c r="Z8062" s="367"/>
      <c r="AA8062" s="367"/>
      <c r="AB8062" s="367"/>
      <c r="AC8062" s="367"/>
      <c r="AD8062" s="367"/>
      <c r="AE8062" s="367"/>
      <c r="AF8062" s="367"/>
      <c r="AG8062" s="367"/>
      <c r="AH8062" s="367"/>
      <c r="AI8062" s="367"/>
      <c r="AJ8062" s="367"/>
      <c r="AK8062" s="367"/>
      <c r="AL8062" s="367"/>
      <c r="AM8062" s="367"/>
      <c r="AN8062" s="367"/>
      <c r="AO8062" s="367"/>
      <c r="AP8062" s="367"/>
      <c r="AQ8062" s="367"/>
      <c r="AR8062" s="367"/>
      <c r="AS8062" s="367"/>
      <c r="AT8062" s="367"/>
    </row>
    <row r="8063" spans="2:46" ht="13.8">
      <c r="B8063" s="26">
        <v>4.1666666666666652</v>
      </c>
      <c r="C8063" s="363">
        <v>210.02704969365917</v>
      </c>
      <c r="D8063" s="367">
        <v>249.99999999999991</v>
      </c>
      <c r="E8063" s="367">
        <v>1162.7906976744184</v>
      </c>
      <c r="F8063" s="367">
        <v>-2520.4919164358953</v>
      </c>
      <c r="G8063" s="367">
        <v>249.99999999999997</v>
      </c>
      <c r="H8063" s="367">
        <v>6250</v>
      </c>
      <c r="I8063" s="384">
        <v>-50476.298888619778</v>
      </c>
      <c r="J8063" s="367">
        <v>249.99999999999997</v>
      </c>
      <c r="K8063" s="367">
        <v>1515.1515151515146</v>
      </c>
      <c r="L8063" s="384">
        <v>34514.143882003198</v>
      </c>
      <c r="M8063" s="367">
        <v>249.99999999999991</v>
      </c>
      <c r="N8063" s="367">
        <v>25</v>
      </c>
      <c r="O8063" s="384">
        <v>102.29503445264915</v>
      </c>
      <c r="P8063" s="367">
        <v>3.6249999999999996</v>
      </c>
      <c r="Q8063" s="367">
        <v>25</v>
      </c>
      <c r="R8063" s="384">
        <v>468.43741971904427</v>
      </c>
      <c r="S8063" s="367">
        <v>3.5</v>
      </c>
      <c r="T8063" s="367">
        <v>862.06896551724128</v>
      </c>
      <c r="U8063" s="384">
        <v>25643.697365389398</v>
      </c>
      <c r="V8063" s="367">
        <v>249.99999999999997</v>
      </c>
      <c r="W8063" s="367">
        <v>41666.666666666664</v>
      </c>
      <c r="X8063" s="384">
        <v>36432.969794962381</v>
      </c>
      <c r="Y8063" s="386">
        <v>249.99999999999997</v>
      </c>
      <c r="Z8063" s="367"/>
      <c r="AA8063" s="367"/>
      <c r="AB8063" s="367"/>
      <c r="AC8063" s="367"/>
      <c r="AD8063" s="367"/>
      <c r="AE8063" s="367"/>
      <c r="AF8063" s="367"/>
      <c r="AG8063" s="367"/>
      <c r="AH8063" s="367"/>
      <c r="AI8063" s="367"/>
      <c r="AJ8063" s="367"/>
      <c r="AK8063" s="367"/>
      <c r="AL8063" s="367"/>
      <c r="AM8063" s="367"/>
      <c r="AN8063" s="367"/>
      <c r="AO8063" s="367"/>
      <c r="AP8063" s="367"/>
      <c r="AQ8063" s="367"/>
      <c r="AR8063" s="367"/>
      <c r="AS8063" s="367"/>
      <c r="AT8063" s="367"/>
    </row>
    <row r="8064" spans="2:46" ht="13.8">
      <c r="B8064" s="26">
        <v>4.3333333333333321</v>
      </c>
      <c r="C8064" s="363">
        <v>218.42615881511443</v>
      </c>
      <c r="D8064" s="367">
        <v>259.99999999999994</v>
      </c>
      <c r="E8064" s="367">
        <v>1209.3023255813951</v>
      </c>
      <c r="F8064" s="367">
        <v>-3032.448267958112</v>
      </c>
      <c r="G8064" s="367">
        <v>259.99999999999994</v>
      </c>
      <c r="H8064" s="367">
        <v>6500</v>
      </c>
      <c r="I8064" s="384">
        <v>-57335.602556561622</v>
      </c>
      <c r="J8064" s="367">
        <v>260</v>
      </c>
      <c r="K8064" s="367">
        <v>1575.7575757575751</v>
      </c>
      <c r="L8064" s="384">
        <v>35580.003480618972</v>
      </c>
      <c r="M8064" s="367">
        <v>259.99999999999994</v>
      </c>
      <c r="N8064" s="367">
        <v>26</v>
      </c>
      <c r="O8064" s="384">
        <v>101.2925807133638</v>
      </c>
      <c r="P8064" s="367">
        <v>3.77</v>
      </c>
      <c r="Q8064" s="367">
        <v>26</v>
      </c>
      <c r="R8064" s="384">
        <v>484.77065218235276</v>
      </c>
      <c r="S8064" s="367">
        <v>3.64</v>
      </c>
      <c r="T8064" s="367">
        <v>896.55172413793093</v>
      </c>
      <c r="U8064" s="384">
        <v>26350.436220072552</v>
      </c>
      <c r="V8064" s="367">
        <v>260</v>
      </c>
      <c r="W8064" s="367">
        <v>43333.333333333328</v>
      </c>
      <c r="X8064" s="384">
        <v>37878.425831592918</v>
      </c>
      <c r="Y8064" s="386">
        <v>259.99999999999994</v>
      </c>
      <c r="Z8064" s="367"/>
      <c r="AA8064" s="367"/>
      <c r="AB8064" s="367"/>
      <c r="AC8064" s="367"/>
      <c r="AD8064" s="367"/>
      <c r="AE8064" s="367"/>
      <c r="AF8064" s="367"/>
      <c r="AG8064" s="367"/>
      <c r="AH8064" s="367"/>
      <c r="AI8064" s="367"/>
      <c r="AJ8064" s="367"/>
      <c r="AK8064" s="367"/>
      <c r="AL8064" s="367"/>
      <c r="AM8064" s="367"/>
      <c r="AN8064" s="367"/>
      <c r="AO8064" s="367"/>
      <c r="AP8064" s="367"/>
      <c r="AQ8064" s="367"/>
      <c r="AR8064" s="367"/>
      <c r="AS8064" s="367"/>
      <c r="AT8064" s="367"/>
    </row>
    <row r="8065" spans="2:46" ht="13.8">
      <c r="B8065" s="26">
        <v>4.4999999999999991</v>
      </c>
      <c r="C8065" s="363">
        <v>226.82511617762421</v>
      </c>
      <c r="D8065" s="367">
        <v>269.99999999999994</v>
      </c>
      <c r="E8065" s="367">
        <v>1255.8139534883717</v>
      </c>
      <c r="F8065" s="367">
        <v>-3576.0305175468525</v>
      </c>
      <c r="G8065" s="367">
        <v>269.99999999999994</v>
      </c>
      <c r="H8065" s="367">
        <v>6750</v>
      </c>
      <c r="I8065" s="384">
        <v>-64567.233279303211</v>
      </c>
      <c r="J8065" s="367">
        <v>270</v>
      </c>
      <c r="K8065" s="367">
        <v>1636.3636363636356</v>
      </c>
      <c r="L8065" s="384">
        <v>36621.654913337479</v>
      </c>
      <c r="M8065" s="367">
        <v>269.99999999999989</v>
      </c>
      <c r="N8065" s="367">
        <v>27</v>
      </c>
      <c r="O8065" s="384">
        <v>99.898261195817582</v>
      </c>
      <c r="P8065" s="367">
        <v>3.9150000000000005</v>
      </c>
      <c r="Q8065" s="367">
        <v>27</v>
      </c>
      <c r="R8065" s="384">
        <v>500.91894123601094</v>
      </c>
      <c r="S8065" s="367">
        <v>3.78</v>
      </c>
      <c r="T8065" s="367">
        <v>931.03448275862058</v>
      </c>
      <c r="U8065" s="384">
        <v>27032.635917837815</v>
      </c>
      <c r="V8065" s="367">
        <v>269.99999999999994</v>
      </c>
      <c r="W8065" s="367">
        <v>44999.999999999993</v>
      </c>
      <c r="X8065" s="384">
        <v>39322.96934859515</v>
      </c>
      <c r="Y8065" s="386">
        <v>269.99999999999994</v>
      </c>
      <c r="Z8065" s="367"/>
      <c r="AA8065" s="367"/>
      <c r="AB8065" s="367"/>
      <c r="AC8065" s="367"/>
      <c r="AD8065" s="367"/>
      <c r="AE8065" s="367"/>
      <c r="AF8065" s="367"/>
      <c r="AG8065" s="367"/>
      <c r="AH8065" s="367"/>
      <c r="AI8065" s="367"/>
      <c r="AJ8065" s="367"/>
      <c r="AK8065" s="367"/>
      <c r="AL8065" s="367"/>
      <c r="AM8065" s="367"/>
      <c r="AN8065" s="367"/>
      <c r="AO8065" s="367"/>
      <c r="AP8065" s="367"/>
      <c r="AQ8065" s="367"/>
      <c r="AR8065" s="367"/>
      <c r="AS8065" s="367"/>
      <c r="AT8065" s="367"/>
    </row>
    <row r="8066" spans="2:46" ht="13.8">
      <c r="B8066" s="26">
        <v>4.6666666666666661</v>
      </c>
      <c r="C8066" s="363">
        <v>235.22392178118849</v>
      </c>
      <c r="D8066" s="367">
        <v>279.99999999999994</v>
      </c>
      <c r="E8066" s="367">
        <v>1302.3255813953483</v>
      </c>
      <c r="F8066" s="367">
        <v>-4151.2386652021105</v>
      </c>
      <c r="G8066" s="367">
        <v>279.99999999999989</v>
      </c>
      <c r="H8066" s="367">
        <v>7000</v>
      </c>
      <c r="I8066" s="384">
        <v>-72171.191056844531</v>
      </c>
      <c r="J8066" s="367">
        <v>279.99999999999994</v>
      </c>
      <c r="K8066" s="367">
        <v>1696.9696969696961</v>
      </c>
      <c r="L8066" s="384">
        <v>37639.098180158726</v>
      </c>
      <c r="M8066" s="367">
        <v>279.99999999999989</v>
      </c>
      <c r="N8066" s="367">
        <v>28</v>
      </c>
      <c r="O8066" s="384">
        <v>98.112075900010524</v>
      </c>
      <c r="P8066" s="367">
        <v>4.0599999999999996</v>
      </c>
      <c r="Q8066" s="367">
        <v>28</v>
      </c>
      <c r="R8066" s="384">
        <v>516.88228688001891</v>
      </c>
      <c r="S8066" s="367">
        <v>3.92</v>
      </c>
      <c r="T8066" s="367">
        <v>965.51724137931024</v>
      </c>
      <c r="U8066" s="384">
        <v>27690.296458685207</v>
      </c>
      <c r="V8066" s="367">
        <v>279.99999999999994</v>
      </c>
      <c r="W8066" s="367">
        <v>46666.666666666657</v>
      </c>
      <c r="X8066" s="384">
        <v>40766.600345969076</v>
      </c>
      <c r="Y8066" s="386">
        <v>279.99999999999994</v>
      </c>
      <c r="Z8066" s="367"/>
      <c r="AA8066" s="367"/>
      <c r="AB8066" s="367"/>
      <c r="AC8066" s="367"/>
      <c r="AD8066" s="367"/>
      <c r="AE8066" s="367"/>
      <c r="AF8066" s="367"/>
      <c r="AG8066" s="367"/>
      <c r="AH8066" s="367"/>
      <c r="AI8066" s="367"/>
      <c r="AJ8066" s="367"/>
      <c r="AK8066" s="367"/>
      <c r="AL8066" s="367"/>
      <c r="AM8066" s="367"/>
      <c r="AN8066" s="367"/>
      <c r="AO8066" s="367"/>
      <c r="AP8066" s="367"/>
      <c r="AQ8066" s="367"/>
      <c r="AR8066" s="367"/>
      <c r="AS8066" s="367"/>
      <c r="AT8066" s="367"/>
    </row>
    <row r="8067" spans="2:46" ht="13.8">
      <c r="B8067" s="26">
        <v>4.833333333333333</v>
      </c>
      <c r="C8067" s="363">
        <v>243.6225756258074</v>
      </c>
      <c r="D8067" s="367">
        <v>290</v>
      </c>
      <c r="E8067" s="367">
        <v>1348.8372093023249</v>
      </c>
      <c r="F8067" s="367">
        <v>-4758.0727109238933</v>
      </c>
      <c r="G8067" s="367">
        <v>289.99999999999989</v>
      </c>
      <c r="H8067" s="367">
        <v>7250</v>
      </c>
      <c r="I8067" s="384">
        <v>-80147.475889185691</v>
      </c>
      <c r="J8067" s="367">
        <v>290</v>
      </c>
      <c r="K8067" s="367">
        <v>1757.5757575757566</v>
      </c>
      <c r="L8067" s="384">
        <v>38632.33328108272</v>
      </c>
      <c r="M8067" s="367">
        <v>289.99999999999989</v>
      </c>
      <c r="N8067" s="367">
        <v>29</v>
      </c>
      <c r="O8067" s="384">
        <v>95.934024825942572</v>
      </c>
      <c r="P8067" s="367">
        <v>4.2050000000000001</v>
      </c>
      <c r="Q8067" s="367">
        <v>29</v>
      </c>
      <c r="R8067" s="384">
        <v>532.66068911437662</v>
      </c>
      <c r="S8067" s="367">
        <v>4.0599999999999996</v>
      </c>
      <c r="T8067" s="367">
        <v>999.99999999999989</v>
      </c>
      <c r="U8067" s="384">
        <v>28323.417842614726</v>
      </c>
      <c r="V8067" s="367">
        <v>290</v>
      </c>
      <c r="W8067" s="367">
        <v>48333.333333333321</v>
      </c>
      <c r="X8067" s="384">
        <v>42209.31882371469</v>
      </c>
      <c r="Y8067" s="386">
        <v>289.99999999999989</v>
      </c>
      <c r="Z8067" s="367"/>
      <c r="AA8067" s="367"/>
      <c r="AB8067" s="367"/>
      <c r="AC8067" s="367"/>
      <c r="AD8067" s="367"/>
      <c r="AE8067" s="367"/>
      <c r="AF8067" s="367"/>
      <c r="AG8067" s="367"/>
      <c r="AH8067" s="367"/>
      <c r="AI8067" s="367"/>
      <c r="AJ8067" s="367"/>
      <c r="AK8067" s="367"/>
      <c r="AL8067" s="367"/>
      <c r="AM8067" s="367"/>
      <c r="AN8067" s="367"/>
      <c r="AO8067" s="367"/>
      <c r="AP8067" s="367"/>
      <c r="AQ8067" s="367"/>
      <c r="AR8067" s="367"/>
      <c r="AS8067" s="367"/>
      <c r="AT8067" s="367"/>
    </row>
    <row r="8068" spans="2:46" ht="13.8">
      <c r="B8068" s="26">
        <v>5</v>
      </c>
      <c r="C8068" s="363">
        <v>252.02107771148079</v>
      </c>
      <c r="D8068" s="367">
        <v>300</v>
      </c>
      <c r="E8068" s="367">
        <v>1395.3488372093016</v>
      </c>
      <c r="F8068" s="367">
        <v>-5396.5326547121958</v>
      </c>
      <c r="G8068" s="367">
        <v>299.99999999999983</v>
      </c>
      <c r="H8068" s="367">
        <v>7500</v>
      </c>
      <c r="I8068" s="384">
        <v>-88496.087776326589</v>
      </c>
      <c r="J8068" s="367">
        <v>300</v>
      </c>
      <c r="K8068" s="367">
        <v>1818.1818181818171</v>
      </c>
      <c r="L8068" s="384">
        <v>39601.360216109439</v>
      </c>
      <c r="M8068" s="367">
        <v>299.99999999999983</v>
      </c>
      <c r="N8068" s="367">
        <v>30</v>
      </c>
      <c r="O8068" s="384">
        <v>93.36410797361377</v>
      </c>
      <c r="P8068" s="367">
        <v>4.3499999999999996</v>
      </c>
      <c r="Q8068" s="367">
        <v>30</v>
      </c>
      <c r="R8068" s="384">
        <v>548.25414793908419</v>
      </c>
      <c r="S8068" s="367">
        <v>4.2</v>
      </c>
      <c r="T8068" s="367">
        <v>1034.4827586206895</v>
      </c>
      <c r="U8068" s="384">
        <v>28932.000069626352</v>
      </c>
      <c r="V8068" s="367">
        <v>299.99999999999994</v>
      </c>
      <c r="W8068" s="367">
        <v>49999.999999999985</v>
      </c>
      <c r="X8068" s="384">
        <v>43651.124781832004</v>
      </c>
      <c r="Y8068" s="386">
        <v>299.99999999999989</v>
      </c>
      <c r="Z8068" s="367"/>
      <c r="AA8068" s="367"/>
      <c r="AB8068" s="367"/>
      <c r="AC8068" s="367"/>
      <c r="AD8068" s="367"/>
      <c r="AE8068" s="367"/>
      <c r="AF8068" s="367"/>
      <c r="AG8068" s="367"/>
      <c r="AH8068" s="367"/>
      <c r="AI8068" s="367"/>
      <c r="AJ8068" s="367"/>
      <c r="AK8068" s="367"/>
      <c r="AL8068" s="367"/>
      <c r="AM8068" s="367"/>
      <c r="AN8068" s="367"/>
      <c r="AO8068" s="367"/>
      <c r="AP8068" s="367"/>
      <c r="AQ8068" s="367"/>
      <c r="AR8068" s="367"/>
      <c r="AS8068" s="367"/>
      <c r="AT8068" s="367"/>
    </row>
    <row r="8069" spans="2:46" ht="13.8">
      <c r="B8069" s="26">
        <v>5.166666666666667</v>
      </c>
      <c r="C8069" s="363">
        <v>260.41942803820871</v>
      </c>
      <c r="D8069" s="367">
        <v>310.00000000000006</v>
      </c>
      <c r="E8069" s="367">
        <v>1441.8604651162782</v>
      </c>
      <c r="F8069" s="367">
        <v>-6066.6184965670218</v>
      </c>
      <c r="G8069" s="367">
        <v>309.99999999999983</v>
      </c>
      <c r="H8069" s="367">
        <v>7750</v>
      </c>
      <c r="I8069" s="384">
        <v>-97217.026718267269</v>
      </c>
      <c r="J8069" s="367">
        <v>310</v>
      </c>
      <c r="K8069" s="367">
        <v>1878.7878787878776</v>
      </c>
      <c r="L8069" s="384">
        <v>40546.178985238912</v>
      </c>
      <c r="M8069" s="367">
        <v>309.99999999999983</v>
      </c>
      <c r="N8069" s="367">
        <v>31</v>
      </c>
      <c r="O8069" s="384">
        <v>90.402325343024074</v>
      </c>
      <c r="P8069" s="367">
        <v>4.4950000000000001</v>
      </c>
      <c r="Q8069" s="367">
        <v>31</v>
      </c>
      <c r="R8069" s="384">
        <v>563.66266335414127</v>
      </c>
      <c r="S8069" s="367">
        <v>4.34</v>
      </c>
      <c r="T8069" s="367">
        <v>1068.9655172413791</v>
      </c>
      <c r="U8069" s="384">
        <v>29516.043139720103</v>
      </c>
      <c r="V8069" s="367">
        <v>309.99999999999994</v>
      </c>
      <c r="W8069" s="367">
        <v>51666.66666666665</v>
      </c>
      <c r="X8069" s="384">
        <v>45092.018220321028</v>
      </c>
      <c r="Y8069" s="386">
        <v>309.99999999999989</v>
      </c>
      <c r="Z8069" s="367"/>
      <c r="AA8069" s="367"/>
      <c r="AB8069" s="367"/>
      <c r="AC8069" s="367"/>
      <c r="AD8069" s="367"/>
      <c r="AE8069" s="367"/>
      <c r="AF8069" s="367"/>
      <c r="AG8069" s="367"/>
      <c r="AH8069" s="367"/>
      <c r="AI8069" s="367"/>
      <c r="AJ8069" s="367"/>
      <c r="AK8069" s="367"/>
      <c r="AL8069" s="367"/>
      <c r="AM8069" s="367"/>
      <c r="AN8069" s="367"/>
      <c r="AO8069" s="367"/>
      <c r="AP8069" s="367"/>
      <c r="AQ8069" s="367"/>
      <c r="AR8069" s="367"/>
      <c r="AS8069" s="367"/>
      <c r="AT8069" s="367"/>
    </row>
    <row r="8070" spans="2:46" ht="13.8">
      <c r="B8070" s="26">
        <v>5.3333333333333339</v>
      </c>
      <c r="C8070" s="363">
        <v>268.81762660599111</v>
      </c>
      <c r="D8070" s="367">
        <v>320.00000000000006</v>
      </c>
      <c r="E8070" s="367">
        <v>1488.3720930232548</v>
      </c>
      <c r="F8070" s="367">
        <v>-6768.3302364883666</v>
      </c>
      <c r="G8070" s="367">
        <v>319.99999999999977</v>
      </c>
      <c r="H8070" s="367">
        <v>8000</v>
      </c>
      <c r="I8070" s="384">
        <v>-106310.29271500772</v>
      </c>
      <c r="J8070" s="367">
        <v>320</v>
      </c>
      <c r="K8070" s="367">
        <v>1939.3939393939381</v>
      </c>
      <c r="L8070" s="384">
        <v>41466.789588471118</v>
      </c>
      <c r="M8070" s="367">
        <v>319.99999999999977</v>
      </c>
      <c r="N8070" s="367">
        <v>32</v>
      </c>
      <c r="O8070" s="384">
        <v>87.048676934173514</v>
      </c>
      <c r="P8070" s="367">
        <v>4.6399999999999997</v>
      </c>
      <c r="Q8070" s="367">
        <v>32</v>
      </c>
      <c r="R8070" s="384">
        <v>578.88623535954821</v>
      </c>
      <c r="S8070" s="367">
        <v>4.4799999999999995</v>
      </c>
      <c r="T8070" s="367">
        <v>1103.4482758620688</v>
      </c>
      <c r="U8070" s="384">
        <v>30075.547052895978</v>
      </c>
      <c r="V8070" s="367">
        <v>319.99999999999994</v>
      </c>
      <c r="W8070" s="367">
        <v>53333.333333333314</v>
      </c>
      <c r="X8070" s="384">
        <v>46531.999139181738</v>
      </c>
      <c r="Y8070" s="386">
        <v>319.99999999999989</v>
      </c>
      <c r="Z8070" s="367"/>
      <c r="AA8070" s="367"/>
      <c r="AB8070" s="367"/>
      <c r="AC8070" s="367"/>
      <c r="AD8070" s="367"/>
      <c r="AE8070" s="367"/>
      <c r="AF8070" s="367"/>
      <c r="AG8070" s="367"/>
      <c r="AH8070" s="367"/>
      <c r="AI8070" s="367"/>
      <c r="AJ8070" s="367"/>
      <c r="AK8070" s="367"/>
      <c r="AL8070" s="367"/>
      <c r="AM8070" s="367"/>
      <c r="AN8070" s="367"/>
      <c r="AO8070" s="367"/>
      <c r="AP8070" s="367"/>
      <c r="AQ8070" s="367"/>
      <c r="AR8070" s="367"/>
      <c r="AS8070" s="367"/>
      <c r="AT8070" s="367"/>
    </row>
    <row r="8071" spans="2:46" ht="13.8">
      <c r="B8071" s="26">
        <v>5.5000000000000009</v>
      </c>
      <c r="C8071" s="363">
        <v>277.21567341482807</v>
      </c>
      <c r="D8071" s="367">
        <v>330.00000000000006</v>
      </c>
      <c r="E8071" s="367">
        <v>1534.8837209302314</v>
      </c>
      <c r="F8071" s="367">
        <v>-7501.6678744762412</v>
      </c>
      <c r="G8071" s="367">
        <v>329.99999999999983</v>
      </c>
      <c r="H8071" s="367">
        <v>8250</v>
      </c>
      <c r="I8071" s="384">
        <v>-115775.88576654794</v>
      </c>
      <c r="J8071" s="367">
        <v>330</v>
      </c>
      <c r="K8071" s="367">
        <v>1999.9999999999986</v>
      </c>
      <c r="L8071" s="384">
        <v>42363.192025806093</v>
      </c>
      <c r="M8071" s="367">
        <v>329.99999999999983</v>
      </c>
      <c r="N8071" s="367">
        <v>33</v>
      </c>
      <c r="O8071" s="384">
        <v>83.303162747062089</v>
      </c>
      <c r="P8071" s="367">
        <v>4.7850000000000001</v>
      </c>
      <c r="Q8071" s="367">
        <v>33</v>
      </c>
      <c r="R8071" s="384">
        <v>593.92486395530511</v>
      </c>
      <c r="S8071" s="367">
        <v>4.62</v>
      </c>
      <c r="T8071" s="367">
        <v>1137.9310344827586</v>
      </c>
      <c r="U8071" s="384">
        <v>30610.511809153977</v>
      </c>
      <c r="V8071" s="367">
        <v>330</v>
      </c>
      <c r="W8071" s="367">
        <v>54999.999999999978</v>
      </c>
      <c r="X8071" s="384">
        <v>47971.067538414136</v>
      </c>
      <c r="Y8071" s="386">
        <v>329.99999999999989</v>
      </c>
      <c r="Z8071" s="367"/>
      <c r="AA8071" s="367"/>
      <c r="AB8071" s="367"/>
      <c r="AC8071" s="367"/>
      <c r="AD8071" s="367"/>
      <c r="AE8071" s="367"/>
      <c r="AF8071" s="367"/>
      <c r="AG8071" s="367"/>
      <c r="AH8071" s="367"/>
      <c r="AI8071" s="367"/>
      <c r="AJ8071" s="367"/>
      <c r="AK8071" s="367"/>
      <c r="AL8071" s="367"/>
      <c r="AM8071" s="367"/>
      <c r="AN8071" s="367"/>
      <c r="AO8071" s="367"/>
      <c r="AP8071" s="367"/>
      <c r="AQ8071" s="367"/>
      <c r="AR8071" s="367"/>
      <c r="AS8071" s="367"/>
      <c r="AT8071" s="367"/>
    </row>
    <row r="8072" spans="2:46" ht="13.8">
      <c r="B8072" s="26">
        <v>5.6666666666666679</v>
      </c>
      <c r="C8072" s="363">
        <v>285.61356846471961</v>
      </c>
      <c r="D8072" s="367">
        <v>340.00000000000011</v>
      </c>
      <c r="E8072" s="367">
        <v>1581.3953488372081</v>
      </c>
      <c r="F8072" s="367">
        <v>-8266.6314105306283</v>
      </c>
      <c r="G8072" s="367">
        <v>339.99999999999977</v>
      </c>
      <c r="H8072" s="367">
        <v>8500</v>
      </c>
      <c r="I8072" s="384">
        <v>-125613.80587288785</v>
      </c>
      <c r="J8072" s="367">
        <v>339.99999999999994</v>
      </c>
      <c r="K8072" s="367">
        <v>2060.6060606060591</v>
      </c>
      <c r="L8072" s="384">
        <v>43235.386297243786</v>
      </c>
      <c r="M8072" s="367">
        <v>339.99999999999983</v>
      </c>
      <c r="N8072" s="367">
        <v>34</v>
      </c>
      <c r="O8072" s="384">
        <v>79.165782781689799</v>
      </c>
      <c r="P8072" s="367">
        <v>4.93</v>
      </c>
      <c r="Q8072" s="367">
        <v>34</v>
      </c>
      <c r="R8072" s="384">
        <v>608.77854914141153</v>
      </c>
      <c r="S8072" s="367">
        <v>4.76</v>
      </c>
      <c r="T8072" s="367">
        <v>1172.4137931034484</v>
      </c>
      <c r="U8072" s="384">
        <v>31120.937408494097</v>
      </c>
      <c r="V8072" s="367">
        <v>340</v>
      </c>
      <c r="W8072" s="367">
        <v>56666.666666666642</v>
      </c>
      <c r="X8072" s="384">
        <v>49409.223418018235</v>
      </c>
      <c r="Y8072" s="386">
        <v>339.99999999999983</v>
      </c>
      <c r="Z8072" s="367"/>
      <c r="AA8072" s="367"/>
      <c r="AB8072" s="367"/>
      <c r="AC8072" s="367"/>
      <c r="AD8072" s="367"/>
      <c r="AE8072" s="367"/>
      <c r="AF8072" s="367"/>
      <c r="AG8072" s="367"/>
      <c r="AH8072" s="367"/>
      <c r="AI8072" s="367"/>
      <c r="AJ8072" s="367"/>
      <c r="AK8072" s="367"/>
      <c r="AL8072" s="367"/>
      <c r="AM8072" s="367"/>
      <c r="AN8072" s="367"/>
      <c r="AO8072" s="367"/>
      <c r="AP8072" s="367"/>
      <c r="AQ8072" s="367"/>
      <c r="AR8072" s="367"/>
      <c r="AS8072" s="367"/>
      <c r="AT8072" s="367"/>
    </row>
    <row r="8073" spans="2:46" ht="13.8">
      <c r="B8073" s="26">
        <v>5.8333333333333348</v>
      </c>
      <c r="C8073" s="363">
        <v>294.01131175566559</v>
      </c>
      <c r="D8073" s="367">
        <v>350.00000000000011</v>
      </c>
      <c r="E8073" s="367">
        <v>1627.9069767441847</v>
      </c>
      <c r="F8073" s="367">
        <v>-9063.2208446515415</v>
      </c>
      <c r="G8073" s="367">
        <v>349.99999999999977</v>
      </c>
      <c r="H8073" s="367">
        <v>8750</v>
      </c>
      <c r="I8073" s="384">
        <v>-135824.05303402763</v>
      </c>
      <c r="J8073" s="367">
        <v>349.99999999999994</v>
      </c>
      <c r="K8073" s="367">
        <v>2121.2121212121197</v>
      </c>
      <c r="L8073" s="384">
        <v>44083.372402784218</v>
      </c>
      <c r="M8073" s="367">
        <v>349.99999999999977</v>
      </c>
      <c r="N8073" s="367">
        <v>35</v>
      </c>
      <c r="O8073" s="384">
        <v>74.63653703805663</v>
      </c>
      <c r="P8073" s="367">
        <v>5.0750000000000002</v>
      </c>
      <c r="Q8073" s="367">
        <v>35</v>
      </c>
      <c r="R8073" s="384">
        <v>623.44729091786758</v>
      </c>
      <c r="S8073" s="367">
        <v>4.8999999999999995</v>
      </c>
      <c r="T8073" s="367">
        <v>1206.8965517241381</v>
      </c>
      <c r="U8073" s="384">
        <v>31606.823850916338</v>
      </c>
      <c r="V8073" s="367">
        <v>350.00000000000006</v>
      </c>
      <c r="W8073" s="367">
        <v>58333.333333333307</v>
      </c>
      <c r="X8073" s="384">
        <v>50846.466777994021</v>
      </c>
      <c r="Y8073" s="386">
        <v>349.99999999999983</v>
      </c>
      <c r="Z8073" s="367"/>
      <c r="AA8073" s="367"/>
      <c r="AB8073" s="367"/>
      <c r="AC8073" s="367"/>
      <c r="AD8073" s="367"/>
      <c r="AE8073" s="367"/>
      <c r="AF8073" s="367"/>
      <c r="AG8073" s="367"/>
      <c r="AH8073" s="367"/>
      <c r="AI8073" s="367"/>
      <c r="AJ8073" s="367"/>
      <c r="AK8073" s="367"/>
      <c r="AL8073" s="367"/>
      <c r="AM8073" s="367"/>
      <c r="AN8073" s="367"/>
      <c r="AO8073" s="367"/>
      <c r="AP8073" s="367"/>
      <c r="AQ8073" s="367"/>
      <c r="AR8073" s="367"/>
      <c r="AS8073" s="367"/>
      <c r="AT8073" s="367"/>
    </row>
    <row r="8074" spans="2:46" ht="13.8">
      <c r="B8074" s="26">
        <v>6.0000000000000018</v>
      </c>
      <c r="C8074" s="363">
        <v>302.40890328766613</v>
      </c>
      <c r="D8074" s="367">
        <v>360.00000000000011</v>
      </c>
      <c r="E8074" s="367">
        <v>1674.4186046511613</v>
      </c>
      <c r="F8074" s="367">
        <v>-9891.4361768389717</v>
      </c>
      <c r="G8074" s="367">
        <v>359.99999999999972</v>
      </c>
      <c r="H8074" s="367">
        <v>9000</v>
      </c>
      <c r="I8074" s="384">
        <v>-146406.62724996719</v>
      </c>
      <c r="J8074" s="367">
        <v>360</v>
      </c>
      <c r="K8074" s="367">
        <v>2181.8181818181802</v>
      </c>
      <c r="L8074" s="384">
        <v>44907.150342427398</v>
      </c>
      <c r="M8074" s="367">
        <v>359.99999999999977</v>
      </c>
      <c r="N8074" s="367">
        <v>36</v>
      </c>
      <c r="O8074" s="384">
        <v>69.715425516162611</v>
      </c>
      <c r="P8074" s="367">
        <v>5.22</v>
      </c>
      <c r="Q8074" s="367">
        <v>36</v>
      </c>
      <c r="R8074" s="384">
        <v>637.9310892846737</v>
      </c>
      <c r="S8074" s="367">
        <v>5.04</v>
      </c>
      <c r="T8074" s="367">
        <v>1241.3793103448279</v>
      </c>
      <c r="U8074" s="384">
        <v>32068.1711364207</v>
      </c>
      <c r="V8074" s="367">
        <v>360.00000000000011</v>
      </c>
      <c r="W8074" s="367">
        <v>59999.999999999971</v>
      </c>
      <c r="X8074" s="384">
        <v>52282.797618341523</v>
      </c>
      <c r="Y8074" s="386">
        <v>359.99999999999983</v>
      </c>
      <c r="Z8074" s="367"/>
      <c r="AA8074" s="367"/>
      <c r="AB8074" s="367"/>
      <c r="AC8074" s="367"/>
      <c r="AD8074" s="367"/>
      <c r="AE8074" s="367"/>
      <c r="AF8074" s="367"/>
      <c r="AG8074" s="367"/>
      <c r="AH8074" s="367"/>
      <c r="AI8074" s="367"/>
      <c r="AJ8074" s="367"/>
      <c r="AK8074" s="367"/>
      <c r="AL8074" s="367"/>
      <c r="AM8074" s="367"/>
      <c r="AN8074" s="367"/>
      <c r="AO8074" s="367"/>
      <c r="AP8074" s="367"/>
      <c r="AQ8074" s="367"/>
      <c r="AR8074" s="367"/>
      <c r="AS8074" s="367"/>
      <c r="AT8074" s="367"/>
    </row>
    <row r="8075" spans="2:46" ht="13.8">
      <c r="B8075" s="26">
        <v>6.1666666666666687</v>
      </c>
      <c r="C8075" s="363">
        <v>310.80634306072113</v>
      </c>
      <c r="D8075" s="367">
        <v>370.00000000000011</v>
      </c>
      <c r="E8075" s="367">
        <v>1720.930232558138</v>
      </c>
      <c r="F8075" s="367">
        <v>-10751.27740709293</v>
      </c>
      <c r="G8075" s="367">
        <v>369.99999999999972</v>
      </c>
      <c r="H8075" s="367">
        <v>9250</v>
      </c>
      <c r="I8075" s="384">
        <v>-157361.52852070652</v>
      </c>
      <c r="J8075" s="367">
        <v>370</v>
      </c>
      <c r="K8075" s="367">
        <v>2242.4242424242407</v>
      </c>
      <c r="L8075" s="384">
        <v>45706.720116173325</v>
      </c>
      <c r="M8075" s="367">
        <v>369.99999999999977</v>
      </c>
      <c r="N8075" s="367">
        <v>37</v>
      </c>
      <c r="O8075" s="384">
        <v>64.402448216007727</v>
      </c>
      <c r="P8075" s="367">
        <v>5.3649999999999993</v>
      </c>
      <c r="Q8075" s="367">
        <v>37</v>
      </c>
      <c r="R8075" s="384">
        <v>652.22994424182923</v>
      </c>
      <c r="S8075" s="367">
        <v>5.18</v>
      </c>
      <c r="T8075" s="367">
        <v>1275.8620689655177</v>
      </c>
      <c r="U8075" s="384">
        <v>32504.979265007179</v>
      </c>
      <c r="V8075" s="367">
        <v>370.00000000000011</v>
      </c>
      <c r="W8075" s="367">
        <v>61666.666666666635</v>
      </c>
      <c r="X8075" s="384">
        <v>53718.215939060705</v>
      </c>
      <c r="Y8075" s="386">
        <v>369.99999999999977</v>
      </c>
      <c r="Z8075" s="367"/>
      <c r="AA8075" s="367"/>
      <c r="AB8075" s="367"/>
      <c r="AC8075" s="367"/>
      <c r="AD8075" s="367"/>
      <c r="AE8075" s="367"/>
      <c r="AF8075" s="367"/>
      <c r="AG8075" s="367"/>
      <c r="AH8075" s="367"/>
      <c r="AI8075" s="367"/>
      <c r="AJ8075" s="367"/>
      <c r="AK8075" s="367"/>
      <c r="AL8075" s="367"/>
      <c r="AM8075" s="367"/>
      <c r="AN8075" s="367"/>
      <c r="AO8075" s="367"/>
      <c r="AP8075" s="367"/>
      <c r="AQ8075" s="367"/>
      <c r="AR8075" s="367"/>
      <c r="AS8075" s="367"/>
      <c r="AT8075" s="367"/>
    </row>
    <row r="8076" spans="2:46" ht="13.8">
      <c r="B8076" s="26">
        <v>6.3333333333333357</v>
      </c>
      <c r="C8076" s="363">
        <v>319.20363107483075</v>
      </c>
      <c r="D8076" s="367">
        <v>380.00000000000011</v>
      </c>
      <c r="E8076" s="367">
        <v>1767.4418604651146</v>
      </c>
      <c r="F8076" s="367">
        <v>-11642.744535413402</v>
      </c>
      <c r="G8076" s="367">
        <v>379.99999999999966</v>
      </c>
      <c r="H8076" s="367">
        <v>9500</v>
      </c>
      <c r="I8076" s="384">
        <v>-168688.75684624555</v>
      </c>
      <c r="J8076" s="367">
        <v>380</v>
      </c>
      <c r="K8076" s="367">
        <v>2303.0303030303012</v>
      </c>
      <c r="L8076" s="384">
        <v>46482.081724021984</v>
      </c>
      <c r="M8076" s="367">
        <v>379.99999999999972</v>
      </c>
      <c r="N8076" s="367">
        <v>38</v>
      </c>
      <c r="O8076" s="384">
        <v>58.697605137591893</v>
      </c>
      <c r="P8076" s="367">
        <v>5.5100000000000007</v>
      </c>
      <c r="Q8076" s="367">
        <v>38</v>
      </c>
      <c r="R8076" s="384">
        <v>666.34385578933484</v>
      </c>
      <c r="S8076" s="367">
        <v>5.32</v>
      </c>
      <c r="T8076" s="367">
        <v>1310.3448275862074</v>
      </c>
      <c r="U8076" s="384">
        <v>32917.248236675783</v>
      </c>
      <c r="V8076" s="367">
        <v>380.00000000000011</v>
      </c>
      <c r="W8076" s="367">
        <v>63333.333333333299</v>
      </c>
      <c r="X8076" s="384">
        <v>55152.721740151588</v>
      </c>
      <c r="Y8076" s="386">
        <v>379.99999999999977</v>
      </c>
      <c r="Z8076" s="367"/>
      <c r="AA8076" s="367"/>
      <c r="AB8076" s="367"/>
      <c r="AC8076" s="367"/>
      <c r="AD8076" s="367"/>
      <c r="AE8076" s="367"/>
      <c r="AF8076" s="367"/>
      <c r="AG8076" s="367"/>
      <c r="AH8076" s="367"/>
      <c r="AI8076" s="367"/>
      <c r="AJ8076" s="367"/>
      <c r="AK8076" s="367"/>
      <c r="AL8076" s="367"/>
      <c r="AM8076" s="367"/>
      <c r="AN8076" s="367"/>
      <c r="AO8076" s="367"/>
      <c r="AP8076" s="367"/>
      <c r="AQ8076" s="367"/>
      <c r="AR8076" s="367"/>
      <c r="AS8076" s="367"/>
      <c r="AT8076" s="367"/>
    </row>
    <row r="8077" spans="2:46" ht="13.8">
      <c r="B8077" s="26">
        <v>6.5000000000000027</v>
      </c>
      <c r="C8077" s="363">
        <v>327.60076732999482</v>
      </c>
      <c r="D8077" s="367">
        <v>390.00000000000011</v>
      </c>
      <c r="E8077" s="367">
        <v>1813.9534883720912</v>
      </c>
      <c r="F8077" s="367">
        <v>-12565.837561800403</v>
      </c>
      <c r="G8077" s="367">
        <v>389.99999999999966</v>
      </c>
      <c r="H8077" s="367">
        <v>9750</v>
      </c>
      <c r="I8077" s="384">
        <v>-180388.31222658441</v>
      </c>
      <c r="J8077" s="367">
        <v>390</v>
      </c>
      <c r="K8077" s="367">
        <v>2363.6363636363617</v>
      </c>
      <c r="L8077" s="384">
        <v>47233.235165973383</v>
      </c>
      <c r="M8077" s="367">
        <v>389.99999999999972</v>
      </c>
      <c r="N8077" s="367">
        <v>39</v>
      </c>
      <c r="O8077" s="384">
        <v>52.600896280915265</v>
      </c>
      <c r="P8077" s="367">
        <v>5.6550000000000002</v>
      </c>
      <c r="Q8077" s="367">
        <v>39</v>
      </c>
      <c r="R8077" s="384">
        <v>680.27282392719007</v>
      </c>
      <c r="S8077" s="367">
        <v>5.4600000000000009</v>
      </c>
      <c r="T8077" s="367">
        <v>1344.8275862068972</v>
      </c>
      <c r="U8077" s="384">
        <v>33304.978051426508</v>
      </c>
      <c r="V8077" s="367">
        <v>390.00000000000023</v>
      </c>
      <c r="W8077" s="367">
        <v>64999.999999999964</v>
      </c>
      <c r="X8077" s="384">
        <v>56586.315021614166</v>
      </c>
      <c r="Y8077" s="386">
        <v>389.99999999999977</v>
      </c>
      <c r="Z8077" s="367"/>
      <c r="AA8077" s="367"/>
      <c r="AB8077" s="367"/>
      <c r="AC8077" s="367"/>
      <c r="AD8077" s="367"/>
      <c r="AE8077" s="367"/>
      <c r="AF8077" s="367"/>
      <c r="AG8077" s="367"/>
      <c r="AH8077" s="367"/>
      <c r="AI8077" s="367"/>
      <c r="AJ8077" s="367"/>
      <c r="AK8077" s="367"/>
      <c r="AL8077" s="367"/>
      <c r="AM8077" s="367"/>
      <c r="AN8077" s="367"/>
      <c r="AO8077" s="367"/>
      <c r="AP8077" s="367"/>
      <c r="AQ8077" s="367"/>
      <c r="AR8077" s="367"/>
      <c r="AS8077" s="367"/>
      <c r="AT8077" s="367"/>
    </row>
    <row r="8078" spans="2:46" ht="13.8">
      <c r="B8078" s="26">
        <v>6.6666666666666696</v>
      </c>
      <c r="C8078" s="363">
        <v>335.99775182621363</v>
      </c>
      <c r="D8078" s="367">
        <v>400.00000000000023</v>
      </c>
      <c r="E8078" s="367">
        <v>1860.4651162790678</v>
      </c>
      <c r="F8078" s="367">
        <v>-13520.55648625392</v>
      </c>
      <c r="G8078" s="367">
        <v>399.9999999999996</v>
      </c>
      <c r="H8078" s="367">
        <v>10000</v>
      </c>
      <c r="I8078" s="384">
        <v>-192460.19466172304</v>
      </c>
      <c r="J8078" s="367">
        <v>400</v>
      </c>
      <c r="K8078" s="367">
        <v>2424.2424242424222</v>
      </c>
      <c r="L8078" s="384">
        <v>47960.180442027529</v>
      </c>
      <c r="M8078" s="367">
        <v>399.99999999999966</v>
      </c>
      <c r="N8078" s="367">
        <v>40</v>
      </c>
      <c r="O8078" s="384">
        <v>46.112321645977779</v>
      </c>
      <c r="P8078" s="367">
        <v>5.8</v>
      </c>
      <c r="Q8078" s="367">
        <v>40</v>
      </c>
      <c r="R8078" s="384">
        <v>694.01684865539482</v>
      </c>
      <c r="S8078" s="367">
        <v>5.6</v>
      </c>
      <c r="T8078" s="367">
        <v>1379.310344827587</v>
      </c>
      <c r="U8078" s="384">
        <v>33668.168709259342</v>
      </c>
      <c r="V8078" s="367">
        <v>400.00000000000023</v>
      </c>
      <c r="W8078" s="367">
        <v>66666.666666666628</v>
      </c>
      <c r="X8078" s="384">
        <v>58018.995783448423</v>
      </c>
      <c r="Y8078" s="386">
        <v>399.99999999999972</v>
      </c>
      <c r="Z8078" s="367"/>
      <c r="AA8078" s="367"/>
      <c r="AB8078" s="367"/>
      <c r="AC8078" s="367"/>
      <c r="AD8078" s="367"/>
      <c r="AE8078" s="367"/>
      <c r="AF8078" s="367"/>
      <c r="AG8078" s="367"/>
      <c r="AH8078" s="367"/>
      <c r="AI8078" s="367"/>
      <c r="AJ8078" s="367"/>
      <c r="AK8078" s="367"/>
      <c r="AL8078" s="367"/>
      <c r="AM8078" s="367"/>
      <c r="AN8078" s="367"/>
      <c r="AO8078" s="367"/>
      <c r="AP8078" s="367"/>
      <c r="AQ8078" s="367"/>
      <c r="AR8078" s="367"/>
      <c r="AS8078" s="367"/>
      <c r="AT8078" s="367"/>
    </row>
    <row r="8079" spans="2:46" ht="13.8">
      <c r="B8079" s="26">
        <v>6.8333333333333366</v>
      </c>
      <c r="C8079" s="363">
        <v>344.39458456348677</v>
      </c>
      <c r="D8079" s="367">
        <v>410.00000000000023</v>
      </c>
      <c r="E8079" s="367">
        <v>1906.9767441860445</v>
      </c>
      <c r="F8079" s="367">
        <v>-14506.901308773966</v>
      </c>
      <c r="G8079" s="367">
        <v>409.9999999999996</v>
      </c>
      <c r="H8079" s="367">
        <v>10250</v>
      </c>
      <c r="I8079" s="384">
        <v>-204904.40415166135</v>
      </c>
      <c r="J8079" s="367">
        <v>409.99999999999994</v>
      </c>
      <c r="K8079" s="367">
        <v>2484.8484848484827</v>
      </c>
      <c r="L8079" s="384">
        <v>48662.917552184423</v>
      </c>
      <c r="M8079" s="367">
        <v>409.99999999999966</v>
      </c>
      <c r="N8079" s="367">
        <v>41</v>
      </c>
      <c r="O8079" s="384">
        <v>39.231881232779422</v>
      </c>
      <c r="P8079" s="367">
        <v>5.9449999999999994</v>
      </c>
      <c r="Q8079" s="367">
        <v>41</v>
      </c>
      <c r="R8079" s="384">
        <v>707.57592997394966</v>
      </c>
      <c r="S8079" s="367">
        <v>5.7399999999999993</v>
      </c>
      <c r="T8079" s="367">
        <v>1413.7931034482767</v>
      </c>
      <c r="U8079" s="384">
        <v>34006.820210174308</v>
      </c>
      <c r="V8079" s="367">
        <v>410.00000000000023</v>
      </c>
      <c r="W8079" s="367">
        <v>68333.333333333299</v>
      </c>
      <c r="X8079" s="384">
        <v>59450.764025654418</v>
      </c>
      <c r="Y8079" s="386">
        <v>409.99999999999983</v>
      </c>
      <c r="Z8079" s="367"/>
      <c r="AA8079" s="367"/>
      <c r="AB8079" s="367"/>
      <c r="AC8079" s="367"/>
      <c r="AD8079" s="367"/>
      <c r="AE8079" s="367"/>
      <c r="AF8079" s="367"/>
      <c r="AG8079" s="367"/>
      <c r="AH8079" s="367"/>
      <c r="AI8079" s="367"/>
      <c r="AJ8079" s="367"/>
      <c r="AK8079" s="367"/>
      <c r="AL8079" s="367"/>
      <c r="AM8079" s="367"/>
      <c r="AN8079" s="367"/>
      <c r="AO8079" s="367"/>
      <c r="AP8079" s="367"/>
      <c r="AQ8079" s="367"/>
      <c r="AR8079" s="367"/>
      <c r="AS8079" s="367"/>
      <c r="AT8079" s="367"/>
    </row>
    <row r="8080" spans="2:46" ht="13.8">
      <c r="B8080" s="26">
        <v>7.0000000000000036</v>
      </c>
      <c r="C8080" s="363">
        <v>352.79126554181448</v>
      </c>
      <c r="D8080" s="367">
        <v>420.00000000000023</v>
      </c>
      <c r="E8080" s="367">
        <v>1953.4883720930211</v>
      </c>
      <c r="F8080" s="367">
        <v>-15524.87202936052</v>
      </c>
      <c r="G8080" s="367">
        <v>419.99999999999955</v>
      </c>
      <c r="H8080" s="367">
        <v>10500</v>
      </c>
      <c r="I8080" s="384">
        <v>-217720.94069639948</v>
      </c>
      <c r="J8080" s="367">
        <v>419.99999999999994</v>
      </c>
      <c r="K8080" s="367">
        <v>2545.4545454545432</v>
      </c>
      <c r="L8080" s="384">
        <v>49341.446496444041</v>
      </c>
      <c r="M8080" s="367">
        <v>419.99999999999966</v>
      </c>
      <c r="N8080" s="367">
        <v>42</v>
      </c>
      <c r="O8080" s="384">
        <v>31.959575041320143</v>
      </c>
      <c r="P8080" s="367">
        <v>6.09</v>
      </c>
      <c r="Q8080" s="367">
        <v>42</v>
      </c>
      <c r="R8080" s="384">
        <v>720.95006788285411</v>
      </c>
      <c r="S8080" s="367">
        <v>5.88</v>
      </c>
      <c r="T8080" s="367">
        <v>1448.2758620689665</v>
      </c>
      <c r="U8080" s="384">
        <v>34320.932554171399</v>
      </c>
      <c r="V8080" s="367">
        <v>420.00000000000028</v>
      </c>
      <c r="W8080" s="367">
        <v>69999.999999999971</v>
      </c>
      <c r="X8080" s="384">
        <v>60881.619748232093</v>
      </c>
      <c r="Y8080" s="386">
        <v>419.99999999999983</v>
      </c>
      <c r="Z8080" s="367"/>
      <c r="AA8080" s="367"/>
      <c r="AB8080" s="367"/>
      <c r="AC8080" s="367"/>
      <c r="AD8080" s="367"/>
      <c r="AE8080" s="367"/>
      <c r="AF8080" s="367"/>
      <c r="AG8080" s="367"/>
      <c r="AH8080" s="367"/>
      <c r="AI8080" s="367"/>
      <c r="AJ8080" s="367"/>
      <c r="AK8080" s="367"/>
      <c r="AL8080" s="367"/>
      <c r="AM8080" s="367"/>
      <c r="AN8080" s="367"/>
      <c r="AO8080" s="367"/>
      <c r="AP8080" s="367"/>
      <c r="AQ8080" s="367"/>
      <c r="AR8080" s="367"/>
      <c r="AS8080" s="367"/>
      <c r="AT8080" s="367"/>
    </row>
    <row r="8081" spans="2:46" ht="13.8">
      <c r="B8081" s="26">
        <v>7.1666666666666705</v>
      </c>
      <c r="C8081" s="363">
        <v>361.1877947611967</v>
      </c>
      <c r="D8081" s="367">
        <v>430.00000000000023</v>
      </c>
      <c r="E8081" s="367">
        <v>1999.9999999999977</v>
      </c>
      <c r="F8081" s="367">
        <v>-16574.468648013608</v>
      </c>
      <c r="G8081" s="367">
        <v>429.99999999999955</v>
      </c>
      <c r="H8081" s="367">
        <v>10750</v>
      </c>
      <c r="I8081" s="384">
        <v>-230909.80429593741</v>
      </c>
      <c r="J8081" s="367">
        <v>429.99999999999994</v>
      </c>
      <c r="K8081" s="367">
        <v>2606.0606060606037</v>
      </c>
      <c r="L8081" s="384">
        <v>49995.767274806414</v>
      </c>
      <c r="M8081" s="367">
        <v>429.9999999999996</v>
      </c>
      <c r="N8081" s="367">
        <v>43</v>
      </c>
      <c r="O8081" s="384">
        <v>24.295403071599999</v>
      </c>
      <c r="P8081" s="367">
        <v>6.2350000000000003</v>
      </c>
      <c r="Q8081" s="367">
        <v>43</v>
      </c>
      <c r="R8081" s="384">
        <v>734.1392623821082</v>
      </c>
      <c r="S8081" s="367">
        <v>6.02</v>
      </c>
      <c r="T8081" s="367">
        <v>1482.7586206896563</v>
      </c>
      <c r="U8081" s="384">
        <v>34610.505741250599</v>
      </c>
      <c r="V8081" s="367">
        <v>430.00000000000028</v>
      </c>
      <c r="W8081" s="367">
        <v>71666.666666666642</v>
      </c>
      <c r="X8081" s="384">
        <v>62311.56295118144</v>
      </c>
      <c r="Y8081" s="386">
        <v>429.99999999999983</v>
      </c>
      <c r="Z8081" s="367"/>
      <c r="AA8081" s="367"/>
      <c r="AB8081" s="367"/>
      <c r="AC8081" s="367"/>
      <c r="AD8081" s="367"/>
      <c r="AE8081" s="367"/>
      <c r="AF8081" s="367"/>
      <c r="AG8081" s="367"/>
      <c r="AH8081" s="367"/>
      <c r="AI8081" s="367"/>
      <c r="AJ8081" s="367"/>
      <c r="AK8081" s="367"/>
      <c r="AL8081" s="367"/>
      <c r="AM8081" s="367"/>
      <c r="AN8081" s="367"/>
      <c r="AO8081" s="367"/>
      <c r="AP8081" s="367"/>
      <c r="AQ8081" s="367"/>
      <c r="AR8081" s="367"/>
      <c r="AS8081" s="367"/>
      <c r="AT8081" s="367"/>
    </row>
    <row r="8082" spans="2:46" ht="13.8">
      <c r="B8082" s="26">
        <v>7.3333333333333375</v>
      </c>
      <c r="C8082" s="363">
        <v>369.58417222163348</v>
      </c>
      <c r="D8082" s="367">
        <v>440.00000000000023</v>
      </c>
      <c r="E8082" s="367">
        <v>2046.5116279069744</v>
      </c>
      <c r="F8082" s="367">
        <v>-17655.691164733209</v>
      </c>
      <c r="G8082" s="367">
        <v>439.99999999999949</v>
      </c>
      <c r="H8082" s="367">
        <v>11000</v>
      </c>
      <c r="I8082" s="384">
        <v>-244470.9949502752</v>
      </c>
      <c r="J8082" s="367">
        <v>440</v>
      </c>
      <c r="K8082" s="367">
        <v>2666.6666666666642</v>
      </c>
      <c r="L8082" s="384">
        <v>50625.879887271534</v>
      </c>
      <c r="M8082" s="367">
        <v>439.9999999999996</v>
      </c>
      <c r="N8082" s="367">
        <v>44</v>
      </c>
      <c r="O8082" s="384">
        <v>16.239365323619037</v>
      </c>
      <c r="P8082" s="367">
        <v>6.38</v>
      </c>
      <c r="Q8082" s="367">
        <v>44</v>
      </c>
      <c r="R8082" s="384">
        <v>747.14351347171225</v>
      </c>
      <c r="S8082" s="367">
        <v>6.16</v>
      </c>
      <c r="T8082" s="367">
        <v>1517.241379310346</v>
      </c>
      <c r="U8082" s="384">
        <v>34875.539771411924</v>
      </c>
      <c r="V8082" s="367">
        <v>440.00000000000034</v>
      </c>
      <c r="W8082" s="367">
        <v>73333.333333333314</v>
      </c>
      <c r="X8082" s="384">
        <v>63740.593634502497</v>
      </c>
      <c r="Y8082" s="386">
        <v>439.99999999999983</v>
      </c>
      <c r="Z8082" s="367"/>
      <c r="AA8082" s="367"/>
      <c r="AB8082" s="367"/>
      <c r="AC8082" s="367"/>
      <c r="AD8082" s="367"/>
      <c r="AE8082" s="367"/>
      <c r="AF8082" s="367"/>
      <c r="AG8082" s="367"/>
      <c r="AH8082" s="367"/>
      <c r="AI8082" s="367"/>
      <c r="AJ8082" s="367"/>
      <c r="AK8082" s="367"/>
      <c r="AL8082" s="367"/>
      <c r="AM8082" s="367"/>
      <c r="AN8082" s="367"/>
      <c r="AO8082" s="367"/>
      <c r="AP8082" s="367"/>
      <c r="AQ8082" s="367"/>
      <c r="AR8082" s="367"/>
      <c r="AS8082" s="367"/>
      <c r="AT8082" s="367"/>
    </row>
    <row r="8083" spans="2:46" ht="13.8">
      <c r="B8083" s="26">
        <v>7.5000000000000044</v>
      </c>
      <c r="C8083" s="363">
        <v>377.98039792312483</v>
      </c>
      <c r="D8083" s="367">
        <v>450.00000000000028</v>
      </c>
      <c r="E8083" s="367">
        <v>2093.023255813951</v>
      </c>
      <c r="F8083" s="367">
        <v>-18768.539579519344</v>
      </c>
      <c r="G8083" s="367">
        <v>449.99999999999949</v>
      </c>
      <c r="H8083" s="367">
        <v>11250</v>
      </c>
      <c r="I8083" s="384">
        <v>-258404.51265941266</v>
      </c>
      <c r="J8083" s="367">
        <v>450</v>
      </c>
      <c r="K8083" s="367">
        <v>2727.2727272727248</v>
      </c>
      <c r="L8083" s="384">
        <v>51231.784333839387</v>
      </c>
      <c r="M8083" s="367">
        <v>449.99999999999966</v>
      </c>
      <c r="N8083" s="367">
        <v>45</v>
      </c>
      <c r="O8083" s="384">
        <v>7.7914617973772033</v>
      </c>
      <c r="P8083" s="367">
        <v>6.5249999999999995</v>
      </c>
      <c r="Q8083" s="367">
        <v>45</v>
      </c>
      <c r="R8083" s="384">
        <v>759.96282115166582</v>
      </c>
      <c r="S8083" s="367">
        <v>6.3</v>
      </c>
      <c r="T8083" s="367">
        <v>1551.7241379310358</v>
      </c>
      <c r="U8083" s="384">
        <v>35116.034644655374</v>
      </c>
      <c r="V8083" s="367">
        <v>450.0000000000004</v>
      </c>
      <c r="W8083" s="367">
        <v>74999.999999999985</v>
      </c>
      <c r="X8083" s="384">
        <v>65168.711798195254</v>
      </c>
      <c r="Y8083" s="386">
        <v>449.99999999999989</v>
      </c>
      <c r="Z8083" s="367"/>
      <c r="AA8083" s="367"/>
      <c r="AB8083" s="367"/>
      <c r="AC8083" s="367"/>
      <c r="AD8083" s="367"/>
      <c r="AE8083" s="367"/>
      <c r="AF8083" s="367"/>
      <c r="AG8083" s="367"/>
      <c r="AH8083" s="367"/>
      <c r="AI8083" s="367"/>
      <c r="AJ8083" s="367"/>
      <c r="AK8083" s="367"/>
      <c r="AL8083" s="367"/>
      <c r="AM8083" s="367"/>
      <c r="AN8083" s="367"/>
      <c r="AO8083" s="367"/>
      <c r="AP8083" s="367"/>
      <c r="AQ8083" s="367"/>
      <c r="AR8083" s="367"/>
      <c r="AS8083" s="367"/>
      <c r="AT8083" s="367"/>
    </row>
    <row r="8084" spans="2:46" ht="13.8">
      <c r="B8084" s="26">
        <v>7.6666666666666714</v>
      </c>
      <c r="C8084" s="363">
        <v>386.37647186567062</v>
      </c>
      <c r="D8084" s="367">
        <v>460.00000000000028</v>
      </c>
      <c r="E8084" s="367">
        <v>2139.5348837209276</v>
      </c>
      <c r="F8084" s="367">
        <v>-19913.013892371986</v>
      </c>
      <c r="G8084" s="367">
        <v>459.99999999999943</v>
      </c>
      <c r="H8084" s="367">
        <v>11500</v>
      </c>
      <c r="I8084" s="384">
        <v>-272710.35742334992</v>
      </c>
      <c r="J8084" s="367">
        <v>460</v>
      </c>
      <c r="K8084" s="367">
        <v>2787.8787878787853</v>
      </c>
      <c r="L8084" s="384">
        <v>51813.480614509986</v>
      </c>
      <c r="M8084" s="367">
        <v>459.9999999999996</v>
      </c>
      <c r="N8084" s="367">
        <v>46</v>
      </c>
      <c r="O8084" s="384">
        <v>-1.0483075071256085</v>
      </c>
      <c r="P8084" s="367">
        <v>6.6700000000000008</v>
      </c>
      <c r="Q8084" s="367">
        <v>46</v>
      </c>
      <c r="R8084" s="384">
        <v>772.59718542196936</v>
      </c>
      <c r="S8084" s="367">
        <v>6.44</v>
      </c>
      <c r="T8084" s="367">
        <v>1586.2068965517255</v>
      </c>
      <c r="U8084" s="384">
        <v>35331.990360980941</v>
      </c>
      <c r="V8084" s="367">
        <v>460.0000000000004</v>
      </c>
      <c r="W8084" s="367">
        <v>76666.666666666657</v>
      </c>
      <c r="X8084" s="384">
        <v>66595.917442259713</v>
      </c>
      <c r="Y8084" s="386">
        <v>459.99999999999994</v>
      </c>
      <c r="Z8084" s="367"/>
      <c r="AA8084" s="367"/>
      <c r="AB8084" s="367"/>
      <c r="AC8084" s="367"/>
      <c r="AD8084" s="367"/>
      <c r="AE8084" s="367"/>
      <c r="AF8084" s="367"/>
      <c r="AG8084" s="367"/>
      <c r="AH8084" s="367"/>
      <c r="AI8084" s="367"/>
      <c r="AJ8084" s="367"/>
      <c r="AK8084" s="367"/>
      <c r="AL8084" s="367"/>
      <c r="AM8084" s="367"/>
      <c r="AN8084" s="367"/>
      <c r="AO8084" s="367"/>
      <c r="AP8084" s="367"/>
      <c r="AQ8084" s="367"/>
      <c r="AR8084" s="367"/>
      <c r="AS8084" s="367"/>
      <c r="AT8084" s="367"/>
    </row>
    <row r="8085" spans="2:46" ht="13.8">
      <c r="B8085" s="26">
        <v>7.8333333333333384</v>
      </c>
      <c r="C8085" s="363">
        <v>394.77239404927099</v>
      </c>
      <c r="D8085" s="367">
        <v>470.00000000000028</v>
      </c>
      <c r="E8085" s="367">
        <v>2186.0465116279042</v>
      </c>
      <c r="F8085" s="367">
        <v>-21089.114103291158</v>
      </c>
      <c r="G8085" s="367">
        <v>469.99999999999943</v>
      </c>
      <c r="H8085" s="367">
        <v>11750</v>
      </c>
      <c r="I8085" s="384">
        <v>-287388.52924208698</v>
      </c>
      <c r="J8085" s="367">
        <v>470</v>
      </c>
      <c r="K8085" s="367">
        <v>2848.4848484848458</v>
      </c>
      <c r="L8085" s="384">
        <v>52370.968729283326</v>
      </c>
      <c r="M8085" s="367">
        <v>469.9999999999996</v>
      </c>
      <c r="N8085" s="367">
        <v>47</v>
      </c>
      <c r="O8085" s="384">
        <v>-10.279942589889181</v>
      </c>
      <c r="P8085" s="367">
        <v>6.8150000000000004</v>
      </c>
      <c r="Q8085" s="367">
        <v>47</v>
      </c>
      <c r="R8085" s="384">
        <v>785.04660628262241</v>
      </c>
      <c r="S8085" s="367">
        <v>6.5799999999999992</v>
      </c>
      <c r="T8085" s="367">
        <v>1620.6896551724153</v>
      </c>
      <c r="U8085" s="384">
        <v>35523.406920388632</v>
      </c>
      <c r="V8085" s="367">
        <v>470.0000000000004</v>
      </c>
      <c r="W8085" s="367">
        <v>78333.333333333328</v>
      </c>
      <c r="X8085" s="384">
        <v>68022.210566695852</v>
      </c>
      <c r="Y8085" s="386">
        <v>469.99999999999994</v>
      </c>
      <c r="Z8085" s="367"/>
      <c r="AA8085" s="367"/>
      <c r="AB8085" s="367"/>
      <c r="AC8085" s="367"/>
      <c r="AD8085" s="367"/>
      <c r="AE8085" s="367"/>
      <c r="AF8085" s="367"/>
      <c r="AG8085" s="367"/>
      <c r="AH8085" s="367"/>
      <c r="AI8085" s="367"/>
      <c r="AJ8085" s="367"/>
      <c r="AK8085" s="367"/>
      <c r="AL8085" s="367"/>
      <c r="AM8085" s="367"/>
      <c r="AN8085" s="367"/>
      <c r="AO8085" s="367"/>
      <c r="AP8085" s="367"/>
      <c r="AQ8085" s="367"/>
      <c r="AR8085" s="367"/>
      <c r="AS8085" s="367"/>
      <c r="AT8085" s="367"/>
    </row>
    <row r="8086" spans="2:46" ht="13.8">
      <c r="B8086" s="26">
        <v>8.0000000000000053</v>
      </c>
      <c r="C8086" s="363">
        <v>403.16816447392586</v>
      </c>
      <c r="D8086" s="367">
        <v>480.00000000000034</v>
      </c>
      <c r="E8086" s="367">
        <v>2232.5581395348809</v>
      </c>
      <c r="F8086" s="367">
        <v>-22296.840212276849</v>
      </c>
      <c r="G8086" s="367">
        <v>479.99999999999937</v>
      </c>
      <c r="H8086" s="367">
        <v>12000</v>
      </c>
      <c r="I8086" s="384">
        <v>-302439.02811562369</v>
      </c>
      <c r="J8086" s="367">
        <v>480</v>
      </c>
      <c r="K8086" s="367">
        <v>2909.0909090909063</v>
      </c>
      <c r="L8086" s="384">
        <v>52904.248678159398</v>
      </c>
      <c r="M8086" s="367">
        <v>479.9999999999996</v>
      </c>
      <c r="N8086" s="367">
        <v>48</v>
      </c>
      <c r="O8086" s="384">
        <v>-19.90344345091362</v>
      </c>
      <c r="P8086" s="367">
        <v>6.96</v>
      </c>
      <c r="Q8086" s="367">
        <v>48</v>
      </c>
      <c r="R8086" s="384">
        <v>797.31108373362542</v>
      </c>
      <c r="S8086" s="367">
        <v>6.72</v>
      </c>
      <c r="T8086" s="367">
        <v>1655.1724137931051</v>
      </c>
      <c r="U8086" s="384">
        <v>35690.284322878448</v>
      </c>
      <c r="V8086" s="367">
        <v>480.00000000000051</v>
      </c>
      <c r="W8086" s="367">
        <v>80000</v>
      </c>
      <c r="X8086" s="384">
        <v>69447.591171503707</v>
      </c>
      <c r="Y8086" s="386">
        <v>480</v>
      </c>
      <c r="Z8086" s="367"/>
      <c r="AA8086" s="367"/>
      <c r="AB8086" s="367"/>
      <c r="AC8086" s="367"/>
      <c r="AD8086" s="367"/>
      <c r="AE8086" s="367"/>
      <c r="AF8086" s="367"/>
      <c r="AG8086" s="367"/>
      <c r="AH8086" s="367"/>
      <c r="AI8086" s="367"/>
      <c r="AJ8086" s="367"/>
      <c r="AK8086" s="367"/>
      <c r="AL8086" s="367"/>
      <c r="AM8086" s="367"/>
      <c r="AN8086" s="367"/>
      <c r="AO8086" s="367"/>
      <c r="AP8086" s="367"/>
      <c r="AQ8086" s="367"/>
      <c r="AR8086" s="367"/>
      <c r="AS8086" s="367"/>
      <c r="AT8086" s="367"/>
    </row>
    <row r="8087" spans="2:46" ht="13.8">
      <c r="B8087" s="26">
        <v>8.1666666666666714</v>
      </c>
      <c r="C8087" s="363">
        <v>411.56378313963523</v>
      </c>
      <c r="D8087" s="367">
        <v>490.00000000000028</v>
      </c>
      <c r="E8087" s="367">
        <v>2279.0697674418575</v>
      </c>
      <c r="F8087" s="367">
        <v>-23536.192219329067</v>
      </c>
      <c r="G8087" s="367">
        <v>489.99999999999937</v>
      </c>
      <c r="H8087" s="367">
        <v>12250</v>
      </c>
      <c r="I8087" s="384">
        <v>-317861.85404396016</v>
      </c>
      <c r="J8087" s="367">
        <v>489.99999999999994</v>
      </c>
      <c r="K8087" s="367">
        <v>2969.6969696969668</v>
      </c>
      <c r="L8087" s="384">
        <v>53413.32046113821</v>
      </c>
      <c r="M8087" s="367">
        <v>489.99999999999955</v>
      </c>
      <c r="N8087" s="367">
        <v>49</v>
      </c>
      <c r="O8087" s="384">
        <v>-29.918810090198928</v>
      </c>
      <c r="P8087" s="367">
        <v>7.1049999999999995</v>
      </c>
      <c r="Q8087" s="367">
        <v>49</v>
      </c>
      <c r="R8087" s="384">
        <v>809.39061777497784</v>
      </c>
      <c r="S8087" s="367">
        <v>6.8599999999999994</v>
      </c>
      <c r="T8087" s="367">
        <v>1689.6551724137948</v>
      </c>
      <c r="U8087" s="384">
        <v>35832.622568450373</v>
      </c>
      <c r="V8087" s="367">
        <v>490.00000000000051</v>
      </c>
      <c r="W8087" s="367">
        <v>81666.666666666672</v>
      </c>
      <c r="X8087" s="384">
        <v>70872.059256683235</v>
      </c>
      <c r="Y8087" s="386">
        <v>490</v>
      </c>
      <c r="Z8087" s="367"/>
      <c r="AA8087" s="367"/>
      <c r="AB8087" s="367"/>
      <c r="AC8087" s="367"/>
      <c r="AD8087" s="367"/>
      <c r="AE8087" s="367"/>
      <c r="AF8087" s="367"/>
      <c r="AG8087" s="367"/>
      <c r="AH8087" s="367"/>
      <c r="AI8087" s="367"/>
      <c r="AJ8087" s="367"/>
      <c r="AK8087" s="367"/>
      <c r="AL8087" s="367"/>
      <c r="AM8087" s="367"/>
      <c r="AN8087" s="367"/>
      <c r="AO8087" s="367"/>
      <c r="AP8087" s="367"/>
      <c r="AQ8087" s="367"/>
      <c r="AR8087" s="367"/>
      <c r="AS8087" s="367"/>
      <c r="AT8087" s="367"/>
    </row>
    <row r="8088" spans="2:46" ht="13.8">
      <c r="B8088" s="26">
        <v>8.3333333333333375</v>
      </c>
      <c r="C8088" s="363">
        <v>419.95925004639918</v>
      </c>
      <c r="D8088" s="367">
        <v>500.00000000000023</v>
      </c>
      <c r="E8088" s="367">
        <v>2325.5813953488341</v>
      </c>
      <c r="F8088" s="367">
        <v>-24807.170124447795</v>
      </c>
      <c r="G8088" s="367">
        <v>499.99999999999932</v>
      </c>
      <c r="H8088" s="367">
        <v>12500</v>
      </c>
      <c r="I8088" s="384">
        <v>-333657.00702709652</v>
      </c>
      <c r="J8088" s="367">
        <v>499.99999999999994</v>
      </c>
      <c r="K8088" s="367">
        <v>3030.3030303030273</v>
      </c>
      <c r="L8088" s="384">
        <v>53898.184078219769</v>
      </c>
      <c r="M8088" s="367">
        <v>499.99999999999955</v>
      </c>
      <c r="N8088" s="367">
        <v>50</v>
      </c>
      <c r="O8088" s="384">
        <v>-40.326042507745107</v>
      </c>
      <c r="P8088" s="367">
        <v>7.2499999999999991</v>
      </c>
      <c r="Q8088" s="367">
        <v>50</v>
      </c>
      <c r="R8088" s="384">
        <v>821.28520840668045</v>
      </c>
      <c r="S8088" s="367">
        <v>7</v>
      </c>
      <c r="T8088" s="367">
        <v>1724.1379310344846</v>
      </c>
      <c r="U8088" s="384">
        <v>35950.421657104424</v>
      </c>
      <c r="V8088" s="367">
        <v>500.00000000000051</v>
      </c>
      <c r="W8088" s="367">
        <v>83333.333333333343</v>
      </c>
      <c r="X8088" s="384">
        <v>72295.614822234464</v>
      </c>
      <c r="Y8088" s="386">
        <v>500</v>
      </c>
      <c r="Z8088" s="367"/>
      <c r="AA8088" s="367"/>
      <c r="AB8088" s="367"/>
      <c r="AC8088" s="367"/>
      <c r="AD8088" s="367"/>
      <c r="AE8088" s="367"/>
      <c r="AF8088" s="367"/>
      <c r="AG8088" s="367"/>
      <c r="AH8088" s="367"/>
      <c r="AI8088" s="367"/>
      <c r="AJ8088" s="367"/>
      <c r="AK8088" s="367"/>
      <c r="AL8088" s="367"/>
      <c r="AM8088" s="367"/>
      <c r="AN8088" s="367"/>
      <c r="AO8088" s="367"/>
      <c r="AP8088" s="367"/>
      <c r="AQ8088" s="367"/>
      <c r="AR8088" s="367"/>
      <c r="AS8088" s="367"/>
      <c r="AT8088" s="367"/>
    </row>
    <row r="8089" spans="2:46" ht="13.8">
      <c r="B8089" s="26">
        <v>8.5000000000000036</v>
      </c>
      <c r="C8089" s="363">
        <v>428.35456519421763</v>
      </c>
      <c r="D8089" s="367">
        <v>510.00000000000023</v>
      </c>
      <c r="E8089" s="367">
        <v>2372.0930232558107</v>
      </c>
      <c r="F8089" s="367">
        <v>-26109.773927633054</v>
      </c>
      <c r="G8089" s="367">
        <v>509.99999999999932</v>
      </c>
      <c r="H8089" s="367">
        <v>12750</v>
      </c>
      <c r="I8089" s="384">
        <v>-349824.48706503265</v>
      </c>
      <c r="J8089" s="367">
        <v>509.99999999999994</v>
      </c>
      <c r="K8089" s="367">
        <v>3090.9090909090878</v>
      </c>
      <c r="L8089" s="384">
        <v>54358.839529404075</v>
      </c>
      <c r="M8089" s="367">
        <v>509.99999999999955</v>
      </c>
      <c r="N8089" s="367">
        <v>51</v>
      </c>
      <c r="O8089" s="384">
        <v>-51.125140703552283</v>
      </c>
      <c r="P8089" s="367">
        <v>7.3950000000000005</v>
      </c>
      <c r="Q8089" s="367">
        <v>51</v>
      </c>
      <c r="R8089" s="384">
        <v>832.99485562873258</v>
      </c>
      <c r="S8089" s="367">
        <v>7.14</v>
      </c>
      <c r="T8089" s="367">
        <v>1758.6206896551744</v>
      </c>
      <c r="U8089" s="384">
        <v>36043.681588840591</v>
      </c>
      <c r="V8089" s="367">
        <v>510.00000000000057</v>
      </c>
      <c r="W8089" s="367">
        <v>85000.000000000015</v>
      </c>
      <c r="X8089" s="384">
        <v>73718.257868157409</v>
      </c>
      <c r="Y8089" s="386">
        <v>510.00000000000006</v>
      </c>
      <c r="Z8089" s="367"/>
      <c r="AA8089" s="367"/>
      <c r="AB8089" s="367"/>
      <c r="AC8089" s="367"/>
      <c r="AD8089" s="367"/>
      <c r="AE8089" s="367"/>
      <c r="AF8089" s="367"/>
      <c r="AG8089" s="367"/>
      <c r="AH8089" s="367"/>
      <c r="AI8089" s="367"/>
      <c r="AJ8089" s="367"/>
      <c r="AK8089" s="367"/>
      <c r="AL8089" s="367"/>
      <c r="AM8089" s="367"/>
      <c r="AN8089" s="367"/>
      <c r="AO8089" s="367"/>
      <c r="AP8089" s="367"/>
      <c r="AQ8089" s="367"/>
      <c r="AR8089" s="367"/>
      <c r="AS8089" s="367"/>
      <c r="AT8089" s="367"/>
    </row>
    <row r="8090" spans="2:46" ht="13.8">
      <c r="B8090" s="26">
        <v>8.6666666666666696</v>
      </c>
      <c r="C8090" s="363">
        <v>436.74972858309064</v>
      </c>
      <c r="D8090" s="367">
        <v>520.00000000000023</v>
      </c>
      <c r="E8090" s="367">
        <v>2418.6046511627874</v>
      </c>
      <c r="F8090" s="367">
        <v>-27444.003628884835</v>
      </c>
      <c r="G8090" s="367">
        <v>519.99999999999932</v>
      </c>
      <c r="H8090" s="367">
        <v>13000</v>
      </c>
      <c r="I8090" s="384">
        <v>-366364.29415776854</v>
      </c>
      <c r="J8090" s="367">
        <v>520</v>
      </c>
      <c r="K8090" s="367">
        <v>3151.5151515151483</v>
      </c>
      <c r="L8090" s="384">
        <v>54795.286814691113</v>
      </c>
      <c r="M8090" s="367">
        <v>519.99999999999955</v>
      </c>
      <c r="N8090" s="367">
        <v>52</v>
      </c>
      <c r="O8090" s="384">
        <v>-62.316104677620181</v>
      </c>
      <c r="P8090" s="367">
        <v>7.54</v>
      </c>
      <c r="Q8090" s="367">
        <v>52</v>
      </c>
      <c r="R8090" s="384">
        <v>844.51955944113456</v>
      </c>
      <c r="S8090" s="367">
        <v>7.28</v>
      </c>
      <c r="T8090" s="367">
        <v>1793.1034482758641</v>
      </c>
      <c r="U8090" s="384">
        <v>36112.40236365889</v>
      </c>
      <c r="V8090" s="367">
        <v>520.00000000000057</v>
      </c>
      <c r="W8090" s="367">
        <v>86666.666666666686</v>
      </c>
      <c r="X8090" s="384">
        <v>75139.988394452026</v>
      </c>
      <c r="Y8090" s="386">
        <v>520.00000000000011</v>
      </c>
      <c r="Z8090" s="367"/>
      <c r="AA8090" s="367"/>
      <c r="AB8090" s="367"/>
      <c r="AC8090" s="367"/>
      <c r="AD8090" s="367"/>
      <c r="AE8090" s="367"/>
      <c r="AF8090" s="367"/>
      <c r="AG8090" s="367"/>
      <c r="AH8090" s="367"/>
      <c r="AI8090" s="367"/>
      <c r="AJ8090" s="367"/>
      <c r="AK8090" s="367"/>
      <c r="AL8090" s="367"/>
      <c r="AM8090" s="367"/>
      <c r="AN8090" s="367"/>
      <c r="AO8090" s="367"/>
      <c r="AP8090" s="367"/>
      <c r="AQ8090" s="367"/>
      <c r="AR8090" s="367"/>
      <c r="AS8090" s="367"/>
      <c r="AT8090" s="367"/>
    </row>
    <row r="8091" spans="2:46" ht="13.8">
      <c r="B8091" s="26">
        <v>8.8333333333333357</v>
      </c>
      <c r="C8091" s="363">
        <v>445.14474021301805</v>
      </c>
      <c r="D8091" s="367">
        <v>530.00000000000011</v>
      </c>
      <c r="E8091" s="367">
        <v>2465.116279069764</v>
      </c>
      <c r="F8091" s="367">
        <v>-28809.859228203139</v>
      </c>
      <c r="G8091" s="367">
        <v>529.99999999999932</v>
      </c>
      <c r="H8091" s="367">
        <v>13250</v>
      </c>
      <c r="I8091" s="384">
        <v>-383276.4283053042</v>
      </c>
      <c r="J8091" s="367">
        <v>530</v>
      </c>
      <c r="K8091" s="367">
        <v>3212.1212121212088</v>
      </c>
      <c r="L8091" s="384">
        <v>55207.525934080899</v>
      </c>
      <c r="M8091" s="367">
        <v>529.99999999999955</v>
      </c>
      <c r="N8091" s="367">
        <v>53</v>
      </c>
      <c r="O8091" s="384">
        <v>-73.898934429948966</v>
      </c>
      <c r="P8091" s="367">
        <v>7.6849999999999996</v>
      </c>
      <c r="Q8091" s="367">
        <v>53</v>
      </c>
      <c r="R8091" s="384">
        <v>855.85931984388617</v>
      </c>
      <c r="S8091" s="367">
        <v>7.4200000000000008</v>
      </c>
      <c r="T8091" s="367">
        <v>1827.5862068965539</v>
      </c>
      <c r="U8091" s="384">
        <v>36156.583981559299</v>
      </c>
      <c r="V8091" s="367">
        <v>530.00000000000057</v>
      </c>
      <c r="W8091" s="367">
        <v>88333.333333333358</v>
      </c>
      <c r="X8091" s="384">
        <v>76560.806401118345</v>
      </c>
      <c r="Y8091" s="386">
        <v>530.00000000000011</v>
      </c>
      <c r="Z8091" s="367"/>
      <c r="AA8091" s="367"/>
      <c r="AB8091" s="367"/>
      <c r="AC8091" s="367"/>
      <c r="AD8091" s="367"/>
      <c r="AE8091" s="367"/>
      <c r="AF8091" s="367"/>
      <c r="AG8091" s="367"/>
      <c r="AH8091" s="367"/>
      <c r="AI8091" s="367"/>
      <c r="AJ8091" s="367"/>
      <c r="AK8091" s="367"/>
      <c r="AL8091" s="367"/>
      <c r="AM8091" s="367"/>
      <c r="AN8091" s="367"/>
      <c r="AO8091" s="367"/>
      <c r="AP8091" s="367"/>
      <c r="AQ8091" s="367"/>
      <c r="AR8091" s="367"/>
      <c r="AS8091" s="367"/>
      <c r="AT8091" s="367"/>
    </row>
    <row r="8092" spans="2:46" ht="13.8">
      <c r="B8092" s="26">
        <v>9.0000000000000018</v>
      </c>
      <c r="C8092" s="363">
        <v>453.53960008400009</v>
      </c>
      <c r="D8092" s="367">
        <v>540.00000000000011</v>
      </c>
      <c r="E8092" s="367">
        <v>2511.6279069767406</v>
      </c>
      <c r="F8092" s="367">
        <v>-30207.340725587947</v>
      </c>
      <c r="G8092" s="367">
        <v>539.9999999999992</v>
      </c>
      <c r="H8092" s="367">
        <v>13500</v>
      </c>
      <c r="I8092" s="384">
        <v>-400560.88950763957</v>
      </c>
      <c r="J8092" s="367">
        <v>540</v>
      </c>
      <c r="K8092" s="367">
        <v>3272.7272727272693</v>
      </c>
      <c r="L8092" s="384">
        <v>55595.556887573432</v>
      </c>
      <c r="M8092" s="367">
        <v>539.99999999999955</v>
      </c>
      <c r="N8092" s="367">
        <v>54</v>
      </c>
      <c r="O8092" s="384">
        <v>-85.873629960538764</v>
      </c>
      <c r="P8092" s="367">
        <v>7.830000000000001</v>
      </c>
      <c r="Q8092" s="367">
        <v>54</v>
      </c>
      <c r="R8092" s="384">
        <v>867.01413683698763</v>
      </c>
      <c r="S8092" s="367">
        <v>7.56</v>
      </c>
      <c r="T8092" s="367">
        <v>1862.0689655172437</v>
      </c>
      <c r="U8092" s="384">
        <v>36176.22644254184</v>
      </c>
      <c r="V8092" s="367">
        <v>540.00000000000068</v>
      </c>
      <c r="W8092" s="367">
        <v>90000.000000000029</v>
      </c>
      <c r="X8092" s="384">
        <v>77980.711888156366</v>
      </c>
      <c r="Y8092" s="386">
        <v>540.00000000000011</v>
      </c>
      <c r="Z8092" s="367"/>
      <c r="AA8092" s="367"/>
      <c r="AB8092" s="367"/>
      <c r="AC8092" s="367"/>
      <c r="AD8092" s="367"/>
      <c r="AE8092" s="367"/>
      <c r="AF8092" s="367"/>
      <c r="AG8092" s="367"/>
      <c r="AH8092" s="367"/>
      <c r="AI8092" s="367"/>
      <c r="AJ8092" s="367"/>
      <c r="AK8092" s="367"/>
      <c r="AL8092" s="367"/>
      <c r="AM8092" s="367"/>
      <c r="AN8092" s="367"/>
      <c r="AO8092" s="367"/>
      <c r="AP8092" s="367"/>
      <c r="AQ8092" s="367"/>
      <c r="AR8092" s="367"/>
      <c r="AS8092" s="367"/>
      <c r="AT8092" s="367"/>
    </row>
    <row r="8093" spans="2:46" ht="13.8">
      <c r="B8093" s="26">
        <v>9.1666666666666679</v>
      </c>
      <c r="C8093" s="363">
        <v>461.93430819603662</v>
      </c>
      <c r="D8093" s="367">
        <v>550.00000000000011</v>
      </c>
      <c r="E8093" s="367">
        <v>2558.1395348837173</v>
      </c>
      <c r="F8093" s="367">
        <v>-31636.448121039299</v>
      </c>
      <c r="G8093" s="367">
        <v>549.9999999999992</v>
      </c>
      <c r="H8093" s="367">
        <v>13750</v>
      </c>
      <c r="I8093" s="384">
        <v>-418217.67776477477</v>
      </c>
      <c r="J8093" s="367">
        <v>550</v>
      </c>
      <c r="K8093" s="367">
        <v>3333.3333333333298</v>
      </c>
      <c r="L8093" s="384">
        <v>55959.379675168697</v>
      </c>
      <c r="M8093" s="367">
        <v>549.99999999999943</v>
      </c>
      <c r="N8093" s="367">
        <v>55</v>
      </c>
      <c r="O8093" s="384">
        <v>-98.240191269389285</v>
      </c>
      <c r="P8093" s="367">
        <v>7.9750000000000005</v>
      </c>
      <c r="Q8093" s="367">
        <v>55</v>
      </c>
      <c r="R8093" s="384">
        <v>877.98401042043861</v>
      </c>
      <c r="S8093" s="367">
        <v>7.6999999999999993</v>
      </c>
      <c r="T8093" s="367">
        <v>1896.5517241379334</v>
      </c>
      <c r="U8093" s="384">
        <v>36171.329746606491</v>
      </c>
      <c r="V8093" s="367">
        <v>550.00000000000068</v>
      </c>
      <c r="W8093" s="367">
        <v>91666.666666666701</v>
      </c>
      <c r="X8093" s="384">
        <v>79399.704855566088</v>
      </c>
      <c r="Y8093" s="386">
        <v>550.00000000000023</v>
      </c>
      <c r="Z8093" s="367"/>
      <c r="AA8093" s="367"/>
      <c r="AB8093" s="367"/>
      <c r="AC8093" s="367"/>
      <c r="AD8093" s="367"/>
      <c r="AE8093" s="367"/>
      <c r="AF8093" s="367"/>
      <c r="AG8093" s="367"/>
      <c r="AH8093" s="367"/>
      <c r="AI8093" s="367"/>
      <c r="AJ8093" s="367"/>
      <c r="AK8093" s="367"/>
      <c r="AL8093" s="367"/>
      <c r="AM8093" s="367"/>
      <c r="AN8093" s="367"/>
      <c r="AO8093" s="367"/>
      <c r="AP8093" s="367"/>
      <c r="AQ8093" s="367"/>
      <c r="AR8093" s="367"/>
      <c r="AS8093" s="367"/>
      <c r="AT8093" s="367"/>
    </row>
    <row r="8094" spans="2:46" ht="13.8">
      <c r="B8094" s="26">
        <v>9.3333333333333339</v>
      </c>
      <c r="C8094" s="363">
        <v>470.32886454912779</v>
      </c>
      <c r="D8094" s="367">
        <v>560.00000000000011</v>
      </c>
      <c r="E8094" s="367">
        <v>2604.6511627906939</v>
      </c>
      <c r="F8094" s="367">
        <v>-33097.181414557162</v>
      </c>
      <c r="G8094" s="367">
        <v>559.9999999999992</v>
      </c>
      <c r="H8094" s="367">
        <v>14000</v>
      </c>
      <c r="I8094" s="384">
        <v>-436246.79307670949</v>
      </c>
      <c r="J8094" s="367">
        <v>559.99999999999989</v>
      </c>
      <c r="K8094" s="367">
        <v>3393.9393939393904</v>
      </c>
      <c r="L8094" s="384">
        <v>56298.994296866702</v>
      </c>
      <c r="M8094" s="367">
        <v>559.99999999999943</v>
      </c>
      <c r="N8094" s="367">
        <v>56</v>
      </c>
      <c r="O8094" s="384">
        <v>-110.9986183565006</v>
      </c>
      <c r="P8094" s="367">
        <v>8.1199999999999992</v>
      </c>
      <c r="Q8094" s="367">
        <v>56</v>
      </c>
      <c r="R8094" s="384">
        <v>888.76894059423955</v>
      </c>
      <c r="S8094" s="367">
        <v>7.84</v>
      </c>
      <c r="T8094" s="367">
        <v>1931.0344827586232</v>
      </c>
      <c r="U8094" s="384">
        <v>36141.893893753273</v>
      </c>
      <c r="V8094" s="367">
        <v>560.00000000000068</v>
      </c>
      <c r="W8094" s="367">
        <v>93333.333333333372</v>
      </c>
      <c r="X8094" s="384">
        <v>80817.785303347482</v>
      </c>
      <c r="Y8094" s="386">
        <v>560.00000000000023</v>
      </c>
      <c r="Z8094" s="367"/>
      <c r="AA8094" s="367"/>
      <c r="AB8094" s="367"/>
      <c r="AC8094" s="367"/>
      <c r="AD8094" s="367"/>
      <c r="AE8094" s="367"/>
      <c r="AF8094" s="367"/>
      <c r="AG8094" s="367"/>
      <c r="AH8094" s="367"/>
      <c r="AI8094" s="367"/>
      <c r="AJ8094" s="367"/>
      <c r="AK8094" s="367"/>
      <c r="AL8094" s="367"/>
      <c r="AM8094" s="367"/>
      <c r="AN8094" s="367"/>
      <c r="AO8094" s="367"/>
      <c r="AP8094" s="367"/>
      <c r="AQ8094" s="367"/>
      <c r="AR8094" s="367"/>
      <c r="AS8094" s="367"/>
      <c r="AT8094" s="367"/>
    </row>
    <row r="8095" spans="2:46" ht="13.8">
      <c r="B8095" s="26">
        <v>9.5</v>
      </c>
      <c r="C8095" s="363">
        <v>478.72326914327328</v>
      </c>
      <c r="D8095" s="367">
        <v>570</v>
      </c>
      <c r="E8095" s="367">
        <v>2651.1627906976705</v>
      </c>
      <c r="F8095" s="367">
        <v>-34589.540606141556</v>
      </c>
      <c r="G8095" s="367">
        <v>569.9999999999992</v>
      </c>
      <c r="H8095" s="367">
        <v>14250</v>
      </c>
      <c r="I8095" s="384">
        <v>-454648.23544344446</v>
      </c>
      <c r="J8095" s="367">
        <v>570</v>
      </c>
      <c r="K8095" s="367">
        <v>3454.5454545454509</v>
      </c>
      <c r="L8095" s="384">
        <v>56614.400752667454</v>
      </c>
      <c r="M8095" s="367">
        <v>569.99999999999943</v>
      </c>
      <c r="N8095" s="367">
        <v>57</v>
      </c>
      <c r="O8095" s="384">
        <v>-124.14891122187301</v>
      </c>
      <c r="P8095" s="367">
        <v>8.2650000000000006</v>
      </c>
      <c r="Q8095" s="367">
        <v>57</v>
      </c>
      <c r="R8095" s="384">
        <v>899.36892735839012</v>
      </c>
      <c r="S8095" s="367">
        <v>7.9799999999999995</v>
      </c>
      <c r="T8095" s="367">
        <v>1965.517241379313</v>
      </c>
      <c r="U8095" s="384">
        <v>36087.918883982165</v>
      </c>
      <c r="V8095" s="367">
        <v>570.0000000000008</v>
      </c>
      <c r="W8095" s="367">
        <v>95000.000000000044</v>
      </c>
      <c r="X8095" s="384">
        <v>82234.953231500578</v>
      </c>
      <c r="Y8095" s="386">
        <v>570.00000000000023</v>
      </c>
      <c r="Z8095" s="367"/>
      <c r="AA8095" s="367"/>
      <c r="AB8095" s="367"/>
      <c r="AC8095" s="367"/>
      <c r="AD8095" s="367"/>
      <c r="AE8095" s="367"/>
      <c r="AF8095" s="367"/>
      <c r="AG8095" s="367"/>
      <c r="AH8095" s="367"/>
      <c r="AI8095" s="367"/>
      <c r="AJ8095" s="367"/>
      <c r="AK8095" s="367"/>
      <c r="AL8095" s="367"/>
      <c r="AM8095" s="367"/>
      <c r="AN8095" s="367"/>
      <c r="AO8095" s="367"/>
      <c r="AP8095" s="367"/>
      <c r="AQ8095" s="367"/>
      <c r="AR8095" s="367"/>
      <c r="AS8095" s="367"/>
      <c r="AT8095" s="367"/>
    </row>
    <row r="8096" spans="2:46" ht="13.8">
      <c r="B8096" s="26">
        <v>9.6666666666666661</v>
      </c>
      <c r="C8096" s="363">
        <v>487.11752197847346</v>
      </c>
      <c r="D8096" s="367">
        <v>580</v>
      </c>
      <c r="E8096" s="367">
        <v>2697.6744186046471</v>
      </c>
      <c r="F8096" s="367">
        <v>-36113.52569579245</v>
      </c>
      <c r="G8096" s="367">
        <v>579.99999999999909</v>
      </c>
      <c r="H8096" s="367">
        <v>14500</v>
      </c>
      <c r="I8096" s="384">
        <v>-473422.0048649789</v>
      </c>
      <c r="J8096" s="367">
        <v>580</v>
      </c>
      <c r="K8096" s="367">
        <v>3515.1515151515114</v>
      </c>
      <c r="L8096" s="384">
        <v>56905.599042570953</v>
      </c>
      <c r="M8096" s="367">
        <v>579.99999999999943</v>
      </c>
      <c r="N8096" s="367">
        <v>58</v>
      </c>
      <c r="O8096" s="384">
        <v>-137.69106986550614</v>
      </c>
      <c r="P8096" s="367">
        <v>8.41</v>
      </c>
      <c r="Q8096" s="367">
        <v>58</v>
      </c>
      <c r="R8096" s="384">
        <v>909.78397071289066</v>
      </c>
      <c r="S8096" s="367">
        <v>8.1199999999999992</v>
      </c>
      <c r="T8096" s="367">
        <v>2000.0000000000027</v>
      </c>
      <c r="U8096" s="384">
        <v>36009.404717293182</v>
      </c>
      <c r="V8096" s="367">
        <v>580.0000000000008</v>
      </c>
      <c r="W8096" s="367">
        <v>96666.666666666715</v>
      </c>
      <c r="X8096" s="384">
        <v>83651.208640025376</v>
      </c>
      <c r="Y8096" s="386">
        <v>580.00000000000023</v>
      </c>
      <c r="Z8096" s="367"/>
      <c r="AA8096" s="367"/>
      <c r="AB8096" s="367"/>
      <c r="AC8096" s="367"/>
      <c r="AD8096" s="367"/>
      <c r="AE8096" s="367"/>
      <c r="AF8096" s="367"/>
      <c r="AG8096" s="367"/>
      <c r="AH8096" s="367"/>
      <c r="AI8096" s="367"/>
      <c r="AJ8096" s="367"/>
      <c r="AK8096" s="367"/>
      <c r="AL8096" s="367"/>
      <c r="AM8096" s="367"/>
      <c r="AN8096" s="367"/>
      <c r="AO8096" s="367"/>
      <c r="AP8096" s="367"/>
      <c r="AQ8096" s="367"/>
      <c r="AR8096" s="367"/>
      <c r="AS8096" s="367"/>
      <c r="AT8096" s="367"/>
    </row>
    <row r="8097" spans="2:46" ht="13.8">
      <c r="B8097" s="26">
        <v>9.8333333333333321</v>
      </c>
      <c r="C8097" s="363">
        <v>495.51162305472815</v>
      </c>
      <c r="D8097" s="367">
        <v>590</v>
      </c>
      <c r="E8097" s="367">
        <v>2744.1860465116238</v>
      </c>
      <c r="F8097" s="367">
        <v>-37669.136683509882</v>
      </c>
      <c r="G8097" s="367">
        <v>589.99999999999909</v>
      </c>
      <c r="H8097" s="367">
        <v>14750</v>
      </c>
      <c r="I8097" s="384">
        <v>-492568.10134131322</v>
      </c>
      <c r="J8097" s="367">
        <v>590</v>
      </c>
      <c r="K8097" s="367">
        <v>3575.7575757575719</v>
      </c>
      <c r="L8097" s="384">
        <v>57172.589166577178</v>
      </c>
      <c r="M8097" s="367">
        <v>589.99999999999943</v>
      </c>
      <c r="N8097" s="367">
        <v>59</v>
      </c>
      <c r="O8097" s="384">
        <v>-151.62509428740012</v>
      </c>
      <c r="P8097" s="367">
        <v>8.5549999999999997</v>
      </c>
      <c r="Q8097" s="367">
        <v>59</v>
      </c>
      <c r="R8097" s="384">
        <v>920.01407065774083</v>
      </c>
      <c r="S8097" s="367">
        <v>8.26</v>
      </c>
      <c r="T8097" s="367">
        <v>2034.4827586206925</v>
      </c>
      <c r="U8097" s="384">
        <v>35906.351393686324</v>
      </c>
      <c r="V8097" s="367">
        <v>590.0000000000008</v>
      </c>
      <c r="W8097" s="367">
        <v>98333.333333333387</v>
      </c>
      <c r="X8097" s="384">
        <v>85066.551528921889</v>
      </c>
      <c r="Y8097" s="386">
        <v>590.00000000000034</v>
      </c>
      <c r="Z8097" s="367"/>
      <c r="AA8097" s="367"/>
      <c r="AB8097" s="367"/>
      <c r="AC8097" s="367"/>
      <c r="AD8097" s="367"/>
      <c r="AE8097" s="367"/>
      <c r="AF8097" s="367"/>
      <c r="AG8097" s="367"/>
      <c r="AH8097" s="367"/>
      <c r="AI8097" s="367"/>
      <c r="AJ8097" s="367"/>
      <c r="AK8097" s="367"/>
      <c r="AL8097" s="367"/>
      <c r="AM8097" s="367"/>
      <c r="AN8097" s="367"/>
      <c r="AO8097" s="367"/>
      <c r="AP8097" s="367"/>
      <c r="AQ8097" s="367"/>
      <c r="AR8097" s="367"/>
      <c r="AS8097" s="367"/>
      <c r="AT8097" s="367"/>
    </row>
    <row r="8098" spans="2:46" ht="13.8">
      <c r="B8098" s="26">
        <v>9.9999999999999982</v>
      </c>
      <c r="C8098" s="363">
        <v>503.90557237203728</v>
      </c>
      <c r="D8098" s="367">
        <v>599.99999999999989</v>
      </c>
      <c r="E8098" s="367">
        <v>2790.6976744186004</v>
      </c>
      <c r="F8098" s="367">
        <v>-39256.373569293828</v>
      </c>
      <c r="G8098" s="367">
        <v>599.99999999999909</v>
      </c>
      <c r="H8098" s="367">
        <v>15000</v>
      </c>
      <c r="I8098" s="384">
        <v>-512086.52487244725</v>
      </c>
      <c r="J8098" s="367">
        <v>600</v>
      </c>
      <c r="K8098" s="367">
        <v>3636.3636363636324</v>
      </c>
      <c r="L8098" s="384">
        <v>57415.371124686157</v>
      </c>
      <c r="M8098" s="367">
        <v>599.99999999999943</v>
      </c>
      <c r="N8098" s="367">
        <v>60</v>
      </c>
      <c r="O8098" s="384">
        <v>-165.95098448755499</v>
      </c>
      <c r="P8098" s="367">
        <v>8.6999999999999993</v>
      </c>
      <c r="Q8098" s="367">
        <v>60</v>
      </c>
      <c r="R8098" s="384">
        <v>930.05922719294074</v>
      </c>
      <c r="S8098" s="367">
        <v>8.4</v>
      </c>
      <c r="T8098" s="367">
        <v>2068.9655172413823</v>
      </c>
      <c r="U8098" s="384">
        <v>35778.758913161582</v>
      </c>
      <c r="V8098" s="367">
        <v>600.00000000000091</v>
      </c>
      <c r="W8098" s="367">
        <v>100000.00000000006</v>
      </c>
      <c r="X8098" s="384">
        <v>86480.981898190061</v>
      </c>
      <c r="Y8098" s="386">
        <v>600.00000000000034</v>
      </c>
      <c r="Z8098" s="367"/>
      <c r="AA8098" s="367"/>
      <c r="AB8098" s="367"/>
      <c r="AC8098" s="367"/>
      <c r="AD8098" s="367"/>
      <c r="AE8098" s="367"/>
      <c r="AF8098" s="367"/>
      <c r="AG8098" s="367"/>
      <c r="AH8098" s="367"/>
      <c r="AI8098" s="367"/>
      <c r="AJ8098" s="367"/>
      <c r="AK8098" s="367"/>
      <c r="AL8098" s="367"/>
      <c r="AM8098" s="367"/>
      <c r="AN8098" s="367"/>
      <c r="AO8098" s="367"/>
      <c r="AP8098" s="367"/>
      <c r="AQ8098" s="367"/>
      <c r="AR8098" s="367"/>
      <c r="AS8098" s="367"/>
      <c r="AT8098" s="367"/>
    </row>
    <row r="8099" spans="2:46" ht="13.8">
      <c r="B8099" s="26">
        <v>10.166666666666664</v>
      </c>
      <c r="C8099" s="363">
        <v>512.29936993040099</v>
      </c>
      <c r="D8099" s="367">
        <v>609.99999999999989</v>
      </c>
      <c r="E8099" s="367">
        <v>2837.209302325577</v>
      </c>
      <c r="F8099" s="367">
        <v>-40875.236353144319</v>
      </c>
      <c r="G8099" s="367">
        <v>609.99999999999909</v>
      </c>
      <c r="H8099" s="367">
        <v>15250</v>
      </c>
      <c r="I8099" s="384">
        <v>-531977.27545838105</v>
      </c>
      <c r="J8099" s="367">
        <v>610</v>
      </c>
      <c r="K8099" s="367">
        <v>3696.9696969696929</v>
      </c>
      <c r="L8099" s="384">
        <v>57633.944916897875</v>
      </c>
      <c r="M8099" s="367">
        <v>609.99999999999932</v>
      </c>
      <c r="N8099" s="367">
        <v>61</v>
      </c>
      <c r="O8099" s="384">
        <v>-180.6687404659709</v>
      </c>
      <c r="P8099" s="367">
        <v>8.8450000000000006</v>
      </c>
      <c r="Q8099" s="367">
        <v>61</v>
      </c>
      <c r="R8099" s="384">
        <v>939.91944031849027</v>
      </c>
      <c r="S8099" s="367">
        <v>8.5399999999999991</v>
      </c>
      <c r="T8099" s="367">
        <v>2103.448275862072</v>
      </c>
      <c r="U8099" s="384">
        <v>35626.627275718965</v>
      </c>
      <c r="V8099" s="367">
        <v>610.00000000000091</v>
      </c>
      <c r="W8099" s="367">
        <v>101666.66666666673</v>
      </c>
      <c r="X8099" s="384">
        <v>87894.499747829948</v>
      </c>
      <c r="Y8099" s="386">
        <v>610.00000000000034</v>
      </c>
      <c r="Z8099" s="367"/>
      <c r="AA8099" s="367"/>
      <c r="AB8099" s="367"/>
      <c r="AC8099" s="367"/>
      <c r="AD8099" s="367"/>
      <c r="AE8099" s="367"/>
      <c r="AF8099" s="367"/>
      <c r="AG8099" s="367"/>
      <c r="AH8099" s="367"/>
      <c r="AI8099" s="367"/>
      <c r="AJ8099" s="367"/>
      <c r="AK8099" s="367"/>
      <c r="AL8099" s="367"/>
      <c r="AM8099" s="367"/>
      <c r="AN8099" s="367"/>
      <c r="AO8099" s="367"/>
      <c r="AP8099" s="367"/>
      <c r="AQ8099" s="367"/>
      <c r="AR8099" s="367"/>
      <c r="AS8099" s="367"/>
      <c r="AT8099" s="367"/>
    </row>
    <row r="8100" spans="2:46" ht="13.8">
      <c r="B8100" s="26">
        <v>10.33333333333333</v>
      </c>
      <c r="C8100" s="363">
        <v>520.69301572981931</v>
      </c>
      <c r="D8100" s="367">
        <v>619.99999999999989</v>
      </c>
      <c r="E8100" s="367">
        <v>2883.7209302325537</v>
      </c>
      <c r="F8100" s="367">
        <v>-42525.72503506131</v>
      </c>
      <c r="G8100" s="367">
        <v>619.99999999999909</v>
      </c>
      <c r="H8100" s="367">
        <v>15500</v>
      </c>
      <c r="I8100" s="384">
        <v>-552240.35309911461</v>
      </c>
      <c r="J8100" s="367">
        <v>620</v>
      </c>
      <c r="K8100" s="367">
        <v>3757.5757575757534</v>
      </c>
      <c r="L8100" s="384">
        <v>57828.310543212341</v>
      </c>
      <c r="M8100" s="367">
        <v>619.99999999999932</v>
      </c>
      <c r="N8100" s="367">
        <v>62</v>
      </c>
      <c r="O8100" s="384">
        <v>-195.77836222264747</v>
      </c>
      <c r="P8100" s="367">
        <v>8.99</v>
      </c>
      <c r="Q8100" s="367">
        <v>62</v>
      </c>
      <c r="R8100" s="384">
        <v>949.59471003438966</v>
      </c>
      <c r="S8100" s="367">
        <v>8.68</v>
      </c>
      <c r="T8100" s="367">
        <v>2137.9310344827618</v>
      </c>
      <c r="U8100" s="384">
        <v>35449.956481358466</v>
      </c>
      <c r="V8100" s="367">
        <v>620.00000000000091</v>
      </c>
      <c r="W8100" s="367">
        <v>103333.3333333334</v>
      </c>
      <c r="X8100" s="384">
        <v>89307.105077841537</v>
      </c>
      <c r="Y8100" s="386">
        <v>620.00000000000045</v>
      </c>
      <c r="Z8100" s="367"/>
      <c r="AA8100" s="367"/>
      <c r="AB8100" s="367"/>
      <c r="AC8100" s="367"/>
      <c r="AD8100" s="367"/>
      <c r="AE8100" s="367"/>
      <c r="AF8100" s="367"/>
      <c r="AG8100" s="367"/>
      <c r="AH8100" s="367"/>
      <c r="AI8100" s="367"/>
      <c r="AJ8100" s="367"/>
      <c r="AK8100" s="367"/>
      <c r="AL8100" s="367"/>
      <c r="AM8100" s="367"/>
      <c r="AN8100" s="367"/>
      <c r="AO8100" s="367"/>
      <c r="AP8100" s="367"/>
      <c r="AQ8100" s="367"/>
      <c r="AR8100" s="367"/>
      <c r="AS8100" s="367"/>
      <c r="AT8100" s="367"/>
    </row>
    <row r="8101" spans="2:46" ht="13.8">
      <c r="B8101" s="26">
        <v>10.499999999999996</v>
      </c>
      <c r="C8101" s="363">
        <v>529.0865097702922</v>
      </c>
      <c r="D8101" s="367">
        <v>629.99999999999989</v>
      </c>
      <c r="E8101" s="367">
        <v>2930.2325581395303</v>
      </c>
      <c r="F8101" s="367">
        <v>-44207.839615044802</v>
      </c>
      <c r="G8101" s="367">
        <v>629.99999999999898</v>
      </c>
      <c r="H8101" s="367">
        <v>15750</v>
      </c>
      <c r="I8101" s="384">
        <v>-572875.75779464806</v>
      </c>
      <c r="J8101" s="367">
        <v>630</v>
      </c>
      <c r="K8101" s="367">
        <v>3818.1818181818139</v>
      </c>
      <c r="L8101" s="384">
        <v>57998.468003629532</v>
      </c>
      <c r="M8101" s="367">
        <v>629.99999999999932</v>
      </c>
      <c r="N8101" s="367">
        <v>63</v>
      </c>
      <c r="O8101" s="384">
        <v>-211.27984975758494</v>
      </c>
      <c r="P8101" s="367">
        <v>9.1349999999999998</v>
      </c>
      <c r="Q8101" s="367">
        <v>63</v>
      </c>
      <c r="R8101" s="384">
        <v>959.08503634063868</v>
      </c>
      <c r="S8101" s="367">
        <v>8.82</v>
      </c>
      <c r="T8101" s="367">
        <v>2172.4137931034516</v>
      </c>
      <c r="U8101" s="384">
        <v>35248.74653008009</v>
      </c>
      <c r="V8101" s="367">
        <v>630.00000000000102</v>
      </c>
      <c r="W8101" s="367">
        <v>105000.00000000007</v>
      </c>
      <c r="X8101" s="384">
        <v>90718.797888224799</v>
      </c>
      <c r="Y8101" s="386">
        <v>630.00000000000045</v>
      </c>
      <c r="Z8101" s="367"/>
      <c r="AA8101" s="367"/>
      <c r="AB8101" s="367"/>
      <c r="AC8101" s="367"/>
      <c r="AD8101" s="367"/>
      <c r="AE8101" s="367"/>
      <c r="AF8101" s="367"/>
      <c r="AG8101" s="367"/>
      <c r="AH8101" s="367"/>
      <c r="AI8101" s="367"/>
      <c r="AJ8101" s="367"/>
      <c r="AK8101" s="367"/>
      <c r="AL8101" s="367"/>
      <c r="AM8101" s="367"/>
      <c r="AN8101" s="367"/>
      <c r="AO8101" s="367"/>
      <c r="AP8101" s="367"/>
      <c r="AQ8101" s="367"/>
      <c r="AR8101" s="367"/>
      <c r="AS8101" s="367"/>
      <c r="AT8101" s="367"/>
    </row>
    <row r="8102" spans="2:46" ht="13.8">
      <c r="B8102" s="26">
        <v>10.666666666666663</v>
      </c>
      <c r="C8102" s="363">
        <v>537.47985205181931</v>
      </c>
      <c r="D8102" s="367">
        <v>639.99999999999977</v>
      </c>
      <c r="E8102" s="367">
        <v>2976.7441860465069</v>
      </c>
      <c r="F8102" s="367">
        <v>-45921.580093094868</v>
      </c>
      <c r="G8102" s="367">
        <v>639.99999999999909</v>
      </c>
      <c r="H8102" s="367">
        <v>16000</v>
      </c>
      <c r="I8102" s="384">
        <v>-593883.48954498116</v>
      </c>
      <c r="J8102" s="367">
        <v>640</v>
      </c>
      <c r="K8102" s="367">
        <v>3878.7878787878744</v>
      </c>
      <c r="L8102" s="384">
        <v>58144.41729814947</v>
      </c>
      <c r="M8102" s="367">
        <v>639.99999999999932</v>
      </c>
      <c r="N8102" s="367">
        <v>64</v>
      </c>
      <c r="O8102" s="384">
        <v>-227.1732030707833</v>
      </c>
      <c r="P8102" s="367">
        <v>9.2799999999999994</v>
      </c>
      <c r="Q8102" s="367">
        <v>64</v>
      </c>
      <c r="R8102" s="384">
        <v>968.39041923723755</v>
      </c>
      <c r="S8102" s="367">
        <v>8.9599999999999991</v>
      </c>
      <c r="T8102" s="367">
        <v>2206.8965517241413</v>
      </c>
      <c r="U8102" s="384">
        <v>35022.997421883825</v>
      </c>
      <c r="V8102" s="367">
        <v>640.00000000000102</v>
      </c>
      <c r="W8102" s="367">
        <v>106666.66666666674</v>
      </c>
      <c r="X8102" s="384">
        <v>92129.578178979777</v>
      </c>
      <c r="Y8102" s="386">
        <v>640.00000000000045</v>
      </c>
      <c r="Z8102" s="367"/>
      <c r="AA8102" s="367"/>
      <c r="AB8102" s="367"/>
      <c r="AC8102" s="367"/>
      <c r="AD8102" s="367"/>
      <c r="AE8102" s="367"/>
      <c r="AF8102" s="367"/>
      <c r="AG8102" s="367"/>
      <c r="AH8102" s="367"/>
      <c r="AI8102" s="367"/>
      <c r="AJ8102" s="367"/>
      <c r="AK8102" s="367"/>
      <c r="AL8102" s="367"/>
      <c r="AM8102" s="367"/>
      <c r="AN8102" s="367"/>
      <c r="AO8102" s="367"/>
      <c r="AP8102" s="367"/>
      <c r="AQ8102" s="367"/>
      <c r="AR8102" s="367"/>
      <c r="AS8102" s="367"/>
      <c r="AT8102" s="367"/>
    </row>
    <row r="8103" spans="2:46" ht="13.8">
      <c r="B8103" s="26">
        <v>10.833333333333329</v>
      </c>
      <c r="C8103" s="363">
        <v>545.87304257440121</v>
      </c>
      <c r="D8103" s="367">
        <v>649.99999999999977</v>
      </c>
      <c r="E8103" s="367">
        <v>3023.2558139534835</v>
      </c>
      <c r="F8103" s="367">
        <v>-47666.946469211434</v>
      </c>
      <c r="G8103" s="367">
        <v>649.99999999999909</v>
      </c>
      <c r="H8103" s="367">
        <v>16250</v>
      </c>
      <c r="I8103" s="384">
        <v>-615263.54835011403</v>
      </c>
      <c r="J8103" s="367">
        <v>650</v>
      </c>
      <c r="K8103" s="367">
        <v>3939.3939393939349</v>
      </c>
      <c r="L8103" s="384">
        <v>58266.158426772163</v>
      </c>
      <c r="M8103" s="367">
        <v>649.99999999999932</v>
      </c>
      <c r="N8103" s="367">
        <v>65</v>
      </c>
      <c r="O8103" s="384">
        <v>-243.4584221622425</v>
      </c>
      <c r="P8103" s="367">
        <v>9.4249999999999989</v>
      </c>
      <c r="Q8103" s="367">
        <v>65</v>
      </c>
      <c r="R8103" s="384">
        <v>977.51085872418616</v>
      </c>
      <c r="S8103" s="367">
        <v>9.1</v>
      </c>
      <c r="T8103" s="367">
        <v>2241.3793103448311</v>
      </c>
      <c r="U8103" s="384">
        <v>34772.709156769699</v>
      </c>
      <c r="V8103" s="367">
        <v>650.00000000000102</v>
      </c>
      <c r="W8103" s="367">
        <v>108333.33333333342</v>
      </c>
      <c r="X8103" s="384">
        <v>93539.445950106427</v>
      </c>
      <c r="Y8103" s="386">
        <v>650.00000000000045</v>
      </c>
      <c r="Z8103" s="367"/>
      <c r="AA8103" s="367"/>
      <c r="AB8103" s="367"/>
      <c r="AC8103" s="367"/>
      <c r="AD8103" s="367"/>
      <c r="AE8103" s="367"/>
      <c r="AF8103" s="367"/>
      <c r="AG8103" s="367"/>
      <c r="AH8103" s="367"/>
      <c r="AI8103" s="367"/>
      <c r="AJ8103" s="367"/>
      <c r="AK8103" s="367"/>
      <c r="AL8103" s="367"/>
      <c r="AM8103" s="367"/>
      <c r="AN8103" s="367"/>
      <c r="AO8103" s="367"/>
      <c r="AP8103" s="367"/>
      <c r="AQ8103" s="367"/>
      <c r="AR8103" s="367"/>
      <c r="AS8103" s="367"/>
      <c r="AT8103" s="367"/>
    </row>
    <row r="8104" spans="2:46" ht="13.8">
      <c r="B8104" s="26">
        <v>10.999999999999995</v>
      </c>
      <c r="C8104" s="363">
        <v>554.26608133803757</v>
      </c>
      <c r="D8104" s="367">
        <v>659.99999999999977</v>
      </c>
      <c r="E8104" s="367">
        <v>3069.7674418604602</v>
      </c>
      <c r="F8104" s="367">
        <v>-49443.938743394508</v>
      </c>
      <c r="G8104" s="367">
        <v>659.99999999999898</v>
      </c>
      <c r="H8104" s="367">
        <v>16500</v>
      </c>
      <c r="I8104" s="384">
        <v>-637015.93421004678</v>
      </c>
      <c r="J8104" s="367">
        <v>660</v>
      </c>
      <c r="K8104" s="367">
        <v>3999.9999999999955</v>
      </c>
      <c r="L8104" s="384">
        <v>58363.691389497581</v>
      </c>
      <c r="M8104" s="367">
        <v>659.99999999999932</v>
      </c>
      <c r="N8104" s="367">
        <v>66</v>
      </c>
      <c r="O8104" s="384">
        <v>-260.13550703196279</v>
      </c>
      <c r="P8104" s="367">
        <v>9.57</v>
      </c>
      <c r="Q8104" s="367">
        <v>66</v>
      </c>
      <c r="R8104" s="384">
        <v>986.44635480148452</v>
      </c>
      <c r="S8104" s="367">
        <v>9.24</v>
      </c>
      <c r="T8104" s="367">
        <v>2275.8620689655208</v>
      </c>
      <c r="U8104" s="384">
        <v>34497.881734737675</v>
      </c>
      <c r="V8104" s="367">
        <v>660.00000000000102</v>
      </c>
      <c r="W8104" s="367">
        <v>110000.00000000009</v>
      </c>
      <c r="X8104" s="384">
        <v>94948.401201604793</v>
      </c>
      <c r="Y8104" s="386">
        <v>660.00000000000045</v>
      </c>
      <c r="Z8104" s="367"/>
      <c r="AA8104" s="367"/>
      <c r="AB8104" s="367"/>
      <c r="AC8104" s="367"/>
      <c r="AD8104" s="367"/>
      <c r="AE8104" s="367"/>
      <c r="AF8104" s="367"/>
      <c r="AG8104" s="367"/>
      <c r="AH8104" s="367"/>
      <c r="AI8104" s="367"/>
      <c r="AJ8104" s="367"/>
      <c r="AK8104" s="367"/>
      <c r="AL8104" s="367"/>
      <c r="AM8104" s="367"/>
      <c r="AN8104" s="367"/>
      <c r="AO8104" s="367"/>
      <c r="AP8104" s="367"/>
      <c r="AQ8104" s="367"/>
      <c r="AR8104" s="367"/>
      <c r="AS8104" s="367"/>
      <c r="AT8104" s="367"/>
    </row>
    <row r="8105" spans="2:46" ht="13.8">
      <c r="B8105" s="26">
        <v>11.166666666666661</v>
      </c>
      <c r="C8105" s="363">
        <v>562.65896834272849</v>
      </c>
      <c r="D8105" s="367">
        <v>669.99999999999966</v>
      </c>
      <c r="E8105" s="367">
        <v>3116.2790697674368</v>
      </c>
      <c r="F8105" s="367">
        <v>-51252.556915644105</v>
      </c>
      <c r="G8105" s="367">
        <v>669.99999999999898</v>
      </c>
      <c r="H8105" s="367">
        <v>16750</v>
      </c>
      <c r="I8105" s="384">
        <v>-659140.64712477894</v>
      </c>
      <c r="J8105" s="367">
        <v>669.99999999999989</v>
      </c>
      <c r="K8105" s="367">
        <v>4060.606060606056</v>
      </c>
      <c r="L8105" s="384">
        <v>58437.016186325745</v>
      </c>
      <c r="M8105" s="367">
        <v>669.99999999999932</v>
      </c>
      <c r="N8105" s="367">
        <v>67</v>
      </c>
      <c r="O8105" s="384">
        <v>-277.20445767994369</v>
      </c>
      <c r="P8105" s="367">
        <v>9.7149999999999999</v>
      </c>
      <c r="Q8105" s="367">
        <v>67</v>
      </c>
      <c r="R8105" s="384">
        <v>995.19690746913273</v>
      </c>
      <c r="S8105" s="367">
        <v>9.3800000000000008</v>
      </c>
      <c r="T8105" s="367">
        <v>2310.3448275862106</v>
      </c>
      <c r="U8105" s="384">
        <v>34198.515155787783</v>
      </c>
      <c r="V8105" s="367">
        <v>670.00000000000114</v>
      </c>
      <c r="W8105" s="367">
        <v>111666.66666666676</v>
      </c>
      <c r="X8105" s="384">
        <v>96356.443933474831</v>
      </c>
      <c r="Y8105" s="386">
        <v>670.00000000000045</v>
      </c>
      <c r="Z8105" s="367"/>
      <c r="AA8105" s="367"/>
      <c r="AB8105" s="367"/>
      <c r="AC8105" s="367"/>
      <c r="AD8105" s="367"/>
      <c r="AE8105" s="367"/>
      <c r="AF8105" s="367"/>
      <c r="AG8105" s="367"/>
      <c r="AH8105" s="367"/>
      <c r="AI8105" s="367"/>
      <c r="AJ8105" s="367"/>
      <c r="AK8105" s="367"/>
      <c r="AL8105" s="367"/>
      <c r="AM8105" s="367"/>
      <c r="AN8105" s="367"/>
      <c r="AO8105" s="367"/>
      <c r="AP8105" s="367"/>
      <c r="AQ8105" s="367"/>
      <c r="AR8105" s="367"/>
      <c r="AS8105" s="367"/>
      <c r="AT8105" s="367"/>
    </row>
    <row r="8106" spans="2:46" ht="13.8">
      <c r="B8106" s="26">
        <v>11.333333333333327</v>
      </c>
      <c r="C8106" s="363">
        <v>571.05170358847386</v>
      </c>
      <c r="D8106" s="367">
        <v>679.99999999999966</v>
      </c>
      <c r="E8106" s="367">
        <v>3162.7906976744134</v>
      </c>
      <c r="F8106" s="367">
        <v>-53092.800985960239</v>
      </c>
      <c r="G8106" s="367">
        <v>679.99999999999898</v>
      </c>
      <c r="H8106" s="367">
        <v>17000</v>
      </c>
      <c r="I8106" s="384">
        <v>-681637.68709431111</v>
      </c>
      <c r="J8106" s="367">
        <v>679.99999999999989</v>
      </c>
      <c r="K8106" s="367">
        <v>4121.2121212121165</v>
      </c>
      <c r="L8106" s="384">
        <v>58486.132817256657</v>
      </c>
      <c r="M8106" s="367">
        <v>679.9999999999992</v>
      </c>
      <c r="N8106" s="367">
        <v>68</v>
      </c>
      <c r="O8106" s="384">
        <v>-294.66527410618551</v>
      </c>
      <c r="P8106" s="367">
        <v>9.86</v>
      </c>
      <c r="Q8106" s="367">
        <v>68</v>
      </c>
      <c r="R8106" s="384">
        <v>1003.7625167271304</v>
      </c>
      <c r="S8106" s="367">
        <v>9.52</v>
      </c>
      <c r="T8106" s="367">
        <v>2344.8275862069004</v>
      </c>
      <c r="U8106" s="384">
        <v>33874.609419920009</v>
      </c>
      <c r="V8106" s="367">
        <v>680.00000000000114</v>
      </c>
      <c r="W8106" s="367">
        <v>113333.33333333343</v>
      </c>
      <c r="X8106" s="384">
        <v>97763.574145716615</v>
      </c>
      <c r="Y8106" s="386">
        <v>680.00000000000057</v>
      </c>
      <c r="Z8106" s="367"/>
      <c r="AA8106" s="367"/>
      <c r="AB8106" s="367"/>
      <c r="AC8106" s="367"/>
      <c r="AD8106" s="367"/>
      <c r="AE8106" s="367"/>
      <c r="AF8106" s="367"/>
      <c r="AG8106" s="367"/>
      <c r="AH8106" s="367"/>
      <c r="AI8106" s="367"/>
      <c r="AJ8106" s="367"/>
      <c r="AK8106" s="367"/>
      <c r="AL8106" s="367"/>
      <c r="AM8106" s="367"/>
      <c r="AN8106" s="367"/>
      <c r="AO8106" s="367"/>
      <c r="AP8106" s="367"/>
      <c r="AQ8106" s="367"/>
      <c r="AR8106" s="367"/>
      <c r="AS8106" s="367"/>
      <c r="AT8106" s="367"/>
    </row>
    <row r="8107" spans="2:46" ht="13.8">
      <c r="B8107" s="26">
        <v>11.499999999999993</v>
      </c>
      <c r="C8107" s="363">
        <v>579.44428707527379</v>
      </c>
      <c r="D8107" s="367">
        <v>689.99999999999966</v>
      </c>
      <c r="E8107" s="367">
        <v>3209.3023255813901</v>
      </c>
      <c r="F8107" s="367">
        <v>-54964.670954342888</v>
      </c>
      <c r="G8107" s="367">
        <v>689.99999999999898</v>
      </c>
      <c r="H8107" s="367">
        <v>17250</v>
      </c>
      <c r="I8107" s="384">
        <v>-704507.05411864305</v>
      </c>
      <c r="J8107" s="367">
        <v>689.99999999999989</v>
      </c>
      <c r="K8107" s="367">
        <v>4181.8181818181774</v>
      </c>
      <c r="L8107" s="384">
        <v>58511.041282290302</v>
      </c>
      <c r="M8107" s="367">
        <v>689.99999999999932</v>
      </c>
      <c r="N8107" s="367">
        <v>69</v>
      </c>
      <c r="O8107" s="384">
        <v>-312.51795631068842</v>
      </c>
      <c r="P8107" s="367">
        <v>10.005000000000001</v>
      </c>
      <c r="Q8107" s="367">
        <v>69</v>
      </c>
      <c r="R8107" s="384">
        <v>1012.1431825754782</v>
      </c>
      <c r="S8107" s="367">
        <v>9.66</v>
      </c>
      <c r="T8107" s="367">
        <v>2379.3103448275901</v>
      </c>
      <c r="U8107" s="384">
        <v>33526.164527134359</v>
      </c>
      <c r="V8107" s="367">
        <v>690.00000000000114</v>
      </c>
      <c r="W8107" s="367">
        <v>115000.0000000001</v>
      </c>
      <c r="X8107" s="384">
        <v>99169.791838330057</v>
      </c>
      <c r="Y8107" s="386">
        <v>690.00000000000057</v>
      </c>
      <c r="Z8107" s="367"/>
      <c r="AA8107" s="367"/>
      <c r="AB8107" s="367"/>
      <c r="AC8107" s="367"/>
      <c r="AD8107" s="367"/>
      <c r="AE8107" s="367"/>
      <c r="AF8107" s="367"/>
      <c r="AG8107" s="367"/>
      <c r="AH8107" s="367"/>
      <c r="AI8107" s="367"/>
      <c r="AJ8107" s="367"/>
      <c r="AK8107" s="367"/>
      <c r="AL8107" s="367"/>
      <c r="AM8107" s="367"/>
      <c r="AN8107" s="367"/>
      <c r="AO8107" s="367"/>
      <c r="AP8107" s="367"/>
      <c r="AQ8107" s="367"/>
      <c r="AR8107" s="367"/>
      <c r="AS8107" s="367"/>
      <c r="AT8107" s="367"/>
    </row>
    <row r="8108" spans="2:46" ht="13.8">
      <c r="B8108" s="26">
        <v>11.666666666666659</v>
      </c>
      <c r="C8108" s="363">
        <v>587.83671880312818</v>
      </c>
      <c r="D8108" s="367">
        <v>699.99999999999955</v>
      </c>
      <c r="E8108" s="367">
        <v>3255.8139534883667</v>
      </c>
      <c r="F8108" s="367">
        <v>-56868.166820792037</v>
      </c>
      <c r="G8108" s="367">
        <v>699.99999999999886</v>
      </c>
      <c r="H8108" s="367">
        <v>17500</v>
      </c>
      <c r="I8108" s="384">
        <v>-727748.74819777475</v>
      </c>
      <c r="J8108" s="367">
        <v>699.99999999999989</v>
      </c>
      <c r="K8108" s="367">
        <v>4242.4242424242384</v>
      </c>
      <c r="L8108" s="384">
        <v>58511.741581426686</v>
      </c>
      <c r="M8108" s="367">
        <v>699.99999999999932</v>
      </c>
      <c r="N8108" s="367">
        <v>70</v>
      </c>
      <c r="O8108" s="384">
        <v>-330.76250429345197</v>
      </c>
      <c r="P8108" s="367">
        <v>10.15</v>
      </c>
      <c r="Q8108" s="367">
        <v>70</v>
      </c>
      <c r="R8108" s="384">
        <v>1020.3389050141756</v>
      </c>
      <c r="S8108" s="367">
        <v>9.7999999999999989</v>
      </c>
      <c r="T8108" s="367">
        <v>2413.7931034482799</v>
      </c>
      <c r="U8108" s="384">
        <v>33153.180477430826</v>
      </c>
      <c r="V8108" s="367">
        <v>700.00000000000114</v>
      </c>
      <c r="W8108" s="367">
        <v>116666.66666666677</v>
      </c>
      <c r="X8108" s="384">
        <v>100575.0970113152</v>
      </c>
      <c r="Y8108" s="386">
        <v>700.00000000000057</v>
      </c>
      <c r="Z8108" s="367"/>
      <c r="AA8108" s="367"/>
      <c r="AB8108" s="367"/>
      <c r="AC8108" s="367"/>
      <c r="AD8108" s="367"/>
      <c r="AE8108" s="367"/>
      <c r="AF8108" s="367"/>
      <c r="AG8108" s="367"/>
      <c r="AH8108" s="367"/>
      <c r="AI8108" s="367"/>
      <c r="AJ8108" s="367"/>
      <c r="AK8108" s="367"/>
      <c r="AL8108" s="367"/>
      <c r="AM8108" s="367"/>
      <c r="AN8108" s="367"/>
      <c r="AO8108" s="367"/>
      <c r="AP8108" s="367"/>
      <c r="AQ8108" s="367"/>
      <c r="AR8108" s="367"/>
      <c r="AS8108" s="367"/>
      <c r="AT8108" s="367"/>
    </row>
    <row r="8109" spans="2:46" ht="13.8">
      <c r="B8109" s="26">
        <v>11.833333333333325</v>
      </c>
      <c r="C8109" s="363">
        <v>596.22899877203736</v>
      </c>
      <c r="D8109" s="367">
        <v>709.99999999999955</v>
      </c>
      <c r="E8109" s="367">
        <v>3302.3255813953433</v>
      </c>
      <c r="F8109" s="367">
        <v>-58803.288585307731</v>
      </c>
      <c r="G8109" s="367">
        <v>709.99999999999886</v>
      </c>
      <c r="H8109" s="367">
        <v>17750</v>
      </c>
      <c r="I8109" s="384">
        <v>-751362.76933170622</v>
      </c>
      <c r="J8109" s="367">
        <v>709.99999999999989</v>
      </c>
      <c r="K8109" s="367">
        <v>4303.0303030302994</v>
      </c>
      <c r="L8109" s="384">
        <v>58488.233714665825</v>
      </c>
      <c r="M8109" s="367">
        <v>709.99999999999943</v>
      </c>
      <c r="N8109" s="367">
        <v>71</v>
      </c>
      <c r="O8109" s="384">
        <v>-349.39891805447638</v>
      </c>
      <c r="P8109" s="367">
        <v>10.295</v>
      </c>
      <c r="Q8109" s="367">
        <v>71</v>
      </c>
      <c r="R8109" s="384">
        <v>1028.3496840432229</v>
      </c>
      <c r="S8109" s="367">
        <v>9.9400000000000013</v>
      </c>
      <c r="T8109" s="367">
        <v>2448.2758620689697</v>
      </c>
      <c r="U8109" s="384">
        <v>32755.657270809421</v>
      </c>
      <c r="V8109" s="367">
        <v>710.00000000000114</v>
      </c>
      <c r="W8109" s="367">
        <v>118333.33333333344</v>
      </c>
      <c r="X8109" s="384">
        <v>101979.48966467206</v>
      </c>
      <c r="Y8109" s="386">
        <v>710.00000000000068</v>
      </c>
      <c r="Z8109" s="367"/>
      <c r="AA8109" s="367"/>
      <c r="AB8109" s="367"/>
      <c r="AC8109" s="367"/>
      <c r="AD8109" s="367"/>
      <c r="AE8109" s="367"/>
      <c r="AF8109" s="367"/>
      <c r="AG8109" s="367"/>
      <c r="AH8109" s="367"/>
      <c r="AI8109" s="367"/>
      <c r="AJ8109" s="367"/>
      <c r="AK8109" s="367"/>
      <c r="AL8109" s="367"/>
      <c r="AM8109" s="367"/>
      <c r="AN8109" s="367"/>
      <c r="AO8109" s="367"/>
      <c r="AP8109" s="367"/>
      <c r="AQ8109" s="367"/>
      <c r="AR8109" s="367"/>
      <c r="AS8109" s="367"/>
      <c r="AT8109" s="367"/>
    </row>
    <row r="8110" spans="2:46" ht="13.8">
      <c r="B8110" s="26">
        <v>11.999999999999991</v>
      </c>
      <c r="C8110" s="363">
        <v>604.62112698200087</v>
      </c>
      <c r="D8110" s="367">
        <v>719.99999999999955</v>
      </c>
      <c r="E8110" s="367">
        <v>3348.8372093023199</v>
      </c>
      <c r="F8110" s="367">
        <v>-60770.036247889941</v>
      </c>
      <c r="G8110" s="367">
        <v>719.99999999999886</v>
      </c>
      <c r="H8110" s="367">
        <v>18000</v>
      </c>
      <c r="I8110" s="384">
        <v>-775349.11752043781</v>
      </c>
      <c r="J8110" s="367">
        <v>720</v>
      </c>
      <c r="K8110" s="367">
        <v>4363.6363636363603</v>
      </c>
      <c r="L8110" s="384">
        <v>58440.517682007696</v>
      </c>
      <c r="M8110" s="367">
        <v>719.99999999999955</v>
      </c>
      <c r="N8110" s="367">
        <v>72</v>
      </c>
      <c r="O8110" s="384">
        <v>-368.4271975937616</v>
      </c>
      <c r="P8110" s="367">
        <v>10.44</v>
      </c>
      <c r="Q8110" s="367">
        <v>72</v>
      </c>
      <c r="R8110" s="384">
        <v>1036.1755196626198</v>
      </c>
      <c r="S8110" s="367">
        <v>10.08</v>
      </c>
      <c r="T8110" s="367">
        <v>2482.7586206896594</v>
      </c>
      <c r="U8110" s="384">
        <v>32333.594907270126</v>
      </c>
      <c r="V8110" s="367">
        <v>720.00000000000125</v>
      </c>
      <c r="W8110" s="367">
        <v>120000.00000000012</v>
      </c>
      <c r="X8110" s="384">
        <v>103382.96979840058</v>
      </c>
      <c r="Y8110" s="386">
        <v>720.00000000000068</v>
      </c>
      <c r="Z8110" s="367"/>
      <c r="AA8110" s="367"/>
      <c r="AB8110" s="367"/>
      <c r="AC8110" s="367"/>
      <c r="AD8110" s="367"/>
      <c r="AE8110" s="367"/>
      <c r="AF8110" s="367"/>
      <c r="AG8110" s="367"/>
      <c r="AH8110" s="367"/>
      <c r="AI8110" s="367"/>
      <c r="AJ8110" s="367"/>
      <c r="AK8110" s="367"/>
      <c r="AL8110" s="367"/>
      <c r="AM8110" s="367"/>
      <c r="AN8110" s="367"/>
      <c r="AO8110" s="367"/>
      <c r="AP8110" s="367"/>
      <c r="AQ8110" s="367"/>
      <c r="AR8110" s="367"/>
      <c r="AS8110" s="367"/>
      <c r="AT8110" s="367"/>
    </row>
    <row r="8111" spans="2:46" ht="13.8">
      <c r="B8111" s="26">
        <v>12.166666666666657</v>
      </c>
      <c r="C8111" s="363">
        <v>613.01310343301884</v>
      </c>
      <c r="D8111" s="367">
        <v>729.99999999999943</v>
      </c>
      <c r="E8111" s="367">
        <v>3395.3488372092966</v>
      </c>
      <c r="F8111" s="367">
        <v>-62768.409808538679</v>
      </c>
      <c r="G8111" s="367">
        <v>729.99999999999886</v>
      </c>
      <c r="H8111" s="367">
        <v>18250</v>
      </c>
      <c r="I8111" s="384">
        <v>-799707.79276396881</v>
      </c>
      <c r="J8111" s="367">
        <v>730</v>
      </c>
      <c r="K8111" s="367">
        <v>4424.2424242424213</v>
      </c>
      <c r="L8111" s="384">
        <v>58368.593483452314</v>
      </c>
      <c r="M8111" s="367">
        <v>729.99999999999955</v>
      </c>
      <c r="N8111" s="367">
        <v>73</v>
      </c>
      <c r="O8111" s="384">
        <v>-387.84734291130781</v>
      </c>
      <c r="P8111" s="367">
        <v>10.584999999999999</v>
      </c>
      <c r="Q8111" s="367">
        <v>73</v>
      </c>
      <c r="R8111" s="384">
        <v>1043.816411872366</v>
      </c>
      <c r="S8111" s="367">
        <v>10.219999999999999</v>
      </c>
      <c r="T8111" s="367">
        <v>2517.2413793103492</v>
      </c>
      <c r="U8111" s="384">
        <v>31886.993386812952</v>
      </c>
      <c r="V8111" s="367">
        <v>730.00000000000136</v>
      </c>
      <c r="W8111" s="367">
        <v>121666.66666666679</v>
      </c>
      <c r="X8111" s="384">
        <v>104785.53741250081</v>
      </c>
      <c r="Y8111" s="386">
        <v>730.00000000000068</v>
      </c>
      <c r="Z8111" s="367"/>
      <c r="AA8111" s="367"/>
      <c r="AB8111" s="367"/>
      <c r="AC8111" s="367"/>
      <c r="AD8111" s="367"/>
      <c r="AE8111" s="367"/>
      <c r="AF8111" s="367"/>
      <c r="AG8111" s="367"/>
      <c r="AH8111" s="367"/>
      <c r="AI8111" s="367"/>
      <c r="AJ8111" s="367"/>
      <c r="AK8111" s="367"/>
      <c r="AL8111" s="367"/>
      <c r="AM8111" s="367"/>
      <c r="AN8111" s="367"/>
      <c r="AO8111" s="367"/>
      <c r="AP8111" s="367"/>
      <c r="AQ8111" s="367"/>
      <c r="AR8111" s="367"/>
      <c r="AS8111" s="367"/>
      <c r="AT8111" s="367"/>
    </row>
    <row r="8112" spans="2:46" ht="13.8">
      <c r="B8112" s="26">
        <v>12.333333333333323</v>
      </c>
      <c r="C8112" s="363">
        <v>621.40492812509149</v>
      </c>
      <c r="D8112" s="367">
        <v>739.99999999999943</v>
      </c>
      <c r="E8112" s="367">
        <v>3441.8604651162732</v>
      </c>
      <c r="F8112" s="367">
        <v>-64798.409267253919</v>
      </c>
      <c r="G8112" s="367">
        <v>739.99999999999875</v>
      </c>
      <c r="H8112" s="367">
        <v>18500</v>
      </c>
      <c r="I8112" s="384">
        <v>-824438.79506229982</v>
      </c>
      <c r="J8112" s="367">
        <v>740</v>
      </c>
      <c r="K8112" s="367">
        <v>4484.8484848484823</v>
      </c>
      <c r="L8112" s="384">
        <v>58272.461118999658</v>
      </c>
      <c r="M8112" s="367">
        <v>739.99999999999966</v>
      </c>
      <c r="N8112" s="367">
        <v>74</v>
      </c>
      <c r="O8112" s="384">
        <v>-407.65935400711481</v>
      </c>
      <c r="P8112" s="367">
        <v>10.729999999999999</v>
      </c>
      <c r="Q8112" s="367">
        <v>74</v>
      </c>
      <c r="R8112" s="384">
        <v>1051.2723606724624</v>
      </c>
      <c r="S8112" s="367">
        <v>10.36</v>
      </c>
      <c r="T8112" s="367">
        <v>2551.724137931039</v>
      </c>
      <c r="U8112" s="384">
        <v>31415.852709437902</v>
      </c>
      <c r="V8112" s="367">
        <v>740.00000000000136</v>
      </c>
      <c r="W8112" s="367">
        <v>123333.33333333346</v>
      </c>
      <c r="X8112" s="384">
        <v>106187.19250697274</v>
      </c>
      <c r="Y8112" s="386">
        <v>740.00000000000068</v>
      </c>
      <c r="Z8112" s="367"/>
      <c r="AA8112" s="367"/>
      <c r="AB8112" s="367"/>
      <c r="AC8112" s="367"/>
      <c r="AD8112" s="367"/>
      <c r="AE8112" s="367"/>
      <c r="AF8112" s="367"/>
      <c r="AG8112" s="367"/>
      <c r="AH8112" s="367"/>
      <c r="AI8112" s="367"/>
      <c r="AJ8112" s="367"/>
      <c r="AK8112" s="367"/>
      <c r="AL8112" s="367"/>
      <c r="AM8112" s="367"/>
      <c r="AN8112" s="367"/>
      <c r="AO8112" s="367"/>
      <c r="AP8112" s="367"/>
      <c r="AQ8112" s="367"/>
      <c r="AR8112" s="367"/>
      <c r="AS8112" s="367"/>
      <c r="AT8112" s="367"/>
    </row>
    <row r="8113" spans="2:46" ht="13.8">
      <c r="B8113" s="26">
        <v>12.499999999999989</v>
      </c>
      <c r="C8113" s="363">
        <v>629.7966010582187</v>
      </c>
      <c r="D8113" s="367">
        <v>749.99999999999943</v>
      </c>
      <c r="E8113" s="367">
        <v>3488.3720930232498</v>
      </c>
      <c r="F8113" s="367">
        <v>-66860.034624035688</v>
      </c>
      <c r="G8113" s="367">
        <v>749.99999999999875</v>
      </c>
      <c r="H8113" s="367">
        <v>18750</v>
      </c>
      <c r="I8113" s="384">
        <v>-849542.12441543036</v>
      </c>
      <c r="J8113" s="367">
        <v>750</v>
      </c>
      <c r="K8113" s="367">
        <v>4545.4545454545432</v>
      </c>
      <c r="L8113" s="384">
        <v>58152.120588649756</v>
      </c>
      <c r="M8113" s="367">
        <v>749.99999999999966</v>
      </c>
      <c r="N8113" s="367">
        <v>75</v>
      </c>
      <c r="O8113" s="384">
        <v>-427.86323088118291</v>
      </c>
      <c r="P8113" s="367">
        <v>10.875</v>
      </c>
      <c r="Q8113" s="367">
        <v>75</v>
      </c>
      <c r="R8113" s="384">
        <v>1058.5433660629085</v>
      </c>
      <c r="S8113" s="367">
        <v>10.5</v>
      </c>
      <c r="T8113" s="367">
        <v>2586.2068965517287</v>
      </c>
      <c r="U8113" s="384">
        <v>30920.172875144977</v>
      </c>
      <c r="V8113" s="367">
        <v>750.00000000000136</v>
      </c>
      <c r="W8113" s="367">
        <v>125000.00000000013</v>
      </c>
      <c r="X8113" s="384">
        <v>107587.93508181635</v>
      </c>
      <c r="Y8113" s="386">
        <v>750.0000000000008</v>
      </c>
      <c r="Z8113" s="367"/>
      <c r="AA8113" s="367"/>
      <c r="AB8113" s="367"/>
      <c r="AC8113" s="367"/>
      <c r="AD8113" s="367"/>
      <c r="AE8113" s="367"/>
      <c r="AF8113" s="367"/>
      <c r="AG8113" s="367"/>
      <c r="AH8113" s="367"/>
      <c r="AI8113" s="367"/>
      <c r="AJ8113" s="367"/>
      <c r="AK8113" s="367"/>
      <c r="AL8113" s="367"/>
      <c r="AM8113" s="367"/>
      <c r="AN8113" s="367"/>
      <c r="AO8113" s="367"/>
      <c r="AP8113" s="367"/>
      <c r="AQ8113" s="367"/>
      <c r="AR8113" s="367"/>
      <c r="AS8113" s="367"/>
      <c r="AT8113" s="367"/>
    </row>
    <row r="8114" spans="2:46" ht="13.8">
      <c r="B8114" s="26">
        <v>12.666666666666655</v>
      </c>
      <c r="C8114" s="363">
        <v>638.18812223240025</v>
      </c>
      <c r="D8114" s="367">
        <v>759.99999999999932</v>
      </c>
      <c r="E8114" s="367">
        <v>3534.8837209302264</v>
      </c>
      <c r="F8114" s="367">
        <v>-68953.285878883995</v>
      </c>
      <c r="G8114" s="367">
        <v>759.99999999999875</v>
      </c>
      <c r="H8114" s="367">
        <v>19000</v>
      </c>
      <c r="I8114" s="384">
        <v>-875017.78082336066</v>
      </c>
      <c r="J8114" s="367">
        <v>760</v>
      </c>
      <c r="K8114" s="367">
        <v>4606.0606060606042</v>
      </c>
      <c r="L8114" s="384">
        <v>58007.571892402593</v>
      </c>
      <c r="M8114" s="367">
        <v>759.99999999999966</v>
      </c>
      <c r="N8114" s="367">
        <v>76</v>
      </c>
      <c r="O8114" s="384">
        <v>-448.45897353351199</v>
      </c>
      <c r="P8114" s="367">
        <v>11.020000000000001</v>
      </c>
      <c r="Q8114" s="367">
        <v>76</v>
      </c>
      <c r="R8114" s="384">
        <v>1065.6294280437044</v>
      </c>
      <c r="S8114" s="367">
        <v>10.64</v>
      </c>
      <c r="T8114" s="367">
        <v>2620.6896551724185</v>
      </c>
      <c r="U8114" s="384">
        <v>30399.953883934173</v>
      </c>
      <c r="V8114" s="367">
        <v>760.00000000000136</v>
      </c>
      <c r="W8114" s="367">
        <v>126666.6666666668</v>
      </c>
      <c r="X8114" s="384">
        <v>108987.76513703167</v>
      </c>
      <c r="Y8114" s="386">
        <v>760.0000000000008</v>
      </c>
      <c r="Z8114" s="367"/>
      <c r="AA8114" s="367"/>
      <c r="AB8114" s="367"/>
      <c r="AC8114" s="367"/>
      <c r="AD8114" s="367"/>
      <c r="AE8114" s="367"/>
      <c r="AF8114" s="367"/>
      <c r="AG8114" s="367"/>
      <c r="AH8114" s="367"/>
      <c r="AI8114" s="367"/>
      <c r="AJ8114" s="367"/>
      <c r="AK8114" s="367"/>
      <c r="AL8114" s="367"/>
      <c r="AM8114" s="367"/>
      <c r="AN8114" s="367"/>
      <c r="AO8114" s="367"/>
      <c r="AP8114" s="367"/>
      <c r="AQ8114" s="367"/>
      <c r="AR8114" s="367"/>
      <c r="AS8114" s="367"/>
      <c r="AT8114" s="367"/>
    </row>
    <row r="8115" spans="2:46" ht="13.8">
      <c r="B8115" s="26">
        <v>12.833333333333321</v>
      </c>
      <c r="C8115" s="363">
        <v>646.57949164763636</v>
      </c>
      <c r="D8115" s="367">
        <v>769.99999999999932</v>
      </c>
      <c r="E8115" s="367">
        <v>3581.3953488372031</v>
      </c>
      <c r="F8115" s="367">
        <v>-71078.163031798831</v>
      </c>
      <c r="G8115" s="367">
        <v>769.99999999999875</v>
      </c>
      <c r="H8115" s="367">
        <v>19250</v>
      </c>
      <c r="I8115" s="384">
        <v>-900865.76428609085</v>
      </c>
      <c r="J8115" s="367">
        <v>770</v>
      </c>
      <c r="K8115" s="367">
        <v>4666.6666666666652</v>
      </c>
      <c r="L8115" s="384">
        <v>57838.815030258171</v>
      </c>
      <c r="M8115" s="367">
        <v>769.99999999999989</v>
      </c>
      <c r="N8115" s="367">
        <v>77</v>
      </c>
      <c r="O8115" s="384">
        <v>-469.4465819641016</v>
      </c>
      <c r="P8115" s="367">
        <v>11.165000000000001</v>
      </c>
      <c r="Q8115" s="367">
        <v>77</v>
      </c>
      <c r="R8115" s="384">
        <v>1072.5305466148498</v>
      </c>
      <c r="S8115" s="367">
        <v>10.78</v>
      </c>
      <c r="T8115" s="367">
        <v>2655.1724137931083</v>
      </c>
      <c r="U8115" s="384">
        <v>29855.195735805486</v>
      </c>
      <c r="V8115" s="367">
        <v>770.00000000000136</v>
      </c>
      <c r="W8115" s="367">
        <v>128333.33333333347</v>
      </c>
      <c r="X8115" s="384">
        <v>110386.68267261868</v>
      </c>
      <c r="Y8115" s="386">
        <v>770.0000000000008</v>
      </c>
      <c r="Z8115" s="367"/>
      <c r="AA8115" s="367"/>
      <c r="AB8115" s="367"/>
      <c r="AC8115" s="367"/>
      <c r="AD8115" s="367"/>
      <c r="AE8115" s="367"/>
      <c r="AF8115" s="367"/>
      <c r="AG8115" s="367"/>
      <c r="AH8115" s="367"/>
      <c r="AI8115" s="367"/>
      <c r="AJ8115" s="367"/>
      <c r="AK8115" s="367"/>
      <c r="AL8115" s="367"/>
      <c r="AM8115" s="367"/>
      <c r="AN8115" s="367"/>
      <c r="AO8115" s="367"/>
      <c r="AP8115" s="367"/>
      <c r="AQ8115" s="367"/>
      <c r="AR8115" s="367"/>
      <c r="AS8115" s="367"/>
      <c r="AT8115" s="367"/>
    </row>
    <row r="8116" spans="2:46" ht="13.8">
      <c r="B8116" s="26">
        <v>12.999999999999988</v>
      </c>
      <c r="C8116" s="363">
        <v>654.97070930392715</v>
      </c>
      <c r="D8116" s="367">
        <v>779.99999999999932</v>
      </c>
      <c r="E8116" s="367">
        <v>3627.9069767441797</v>
      </c>
      <c r="F8116" s="367">
        <v>-73234.666082780153</v>
      </c>
      <c r="G8116" s="367">
        <v>779.99999999999864</v>
      </c>
      <c r="H8116" s="367">
        <v>19500</v>
      </c>
      <c r="I8116" s="384">
        <v>-927086.07480362081</v>
      </c>
      <c r="J8116" s="367">
        <v>780</v>
      </c>
      <c r="K8116" s="367">
        <v>4727.2727272727261</v>
      </c>
      <c r="L8116" s="384">
        <v>57645.850002216481</v>
      </c>
      <c r="M8116" s="367">
        <v>779.99999999999989</v>
      </c>
      <c r="N8116" s="367">
        <v>78</v>
      </c>
      <c r="O8116" s="384">
        <v>-490.82605617295201</v>
      </c>
      <c r="P8116" s="367">
        <v>11.31</v>
      </c>
      <c r="Q8116" s="367">
        <v>78</v>
      </c>
      <c r="R8116" s="384">
        <v>1079.2467217763453</v>
      </c>
      <c r="S8116" s="367">
        <v>10.920000000000002</v>
      </c>
      <c r="T8116" s="367">
        <v>2689.655172413798</v>
      </c>
      <c r="U8116" s="384">
        <v>29285.89843075892</v>
      </c>
      <c r="V8116" s="367">
        <v>780.00000000000136</v>
      </c>
      <c r="W8116" s="367">
        <v>130000.00000000015</v>
      </c>
      <c r="X8116" s="384">
        <v>111784.68768857738</v>
      </c>
      <c r="Y8116" s="386">
        <v>780.0000000000008</v>
      </c>
      <c r="Z8116" s="367"/>
      <c r="AA8116" s="367"/>
      <c r="AB8116" s="367"/>
      <c r="AC8116" s="367"/>
      <c r="AD8116" s="367"/>
      <c r="AE8116" s="367"/>
      <c r="AF8116" s="367"/>
      <c r="AG8116" s="367"/>
      <c r="AH8116" s="367"/>
      <c r="AI8116" s="367"/>
      <c r="AJ8116" s="367"/>
      <c r="AK8116" s="367"/>
      <c r="AL8116" s="367"/>
      <c r="AM8116" s="367"/>
      <c r="AN8116" s="367"/>
      <c r="AO8116" s="367"/>
      <c r="AP8116" s="367"/>
      <c r="AQ8116" s="367"/>
      <c r="AR8116" s="367"/>
      <c r="AS8116" s="367"/>
      <c r="AT8116" s="367"/>
    </row>
    <row r="8117" spans="2:46" ht="13.8">
      <c r="B8117" s="26">
        <v>13.166666666666654</v>
      </c>
      <c r="C8117" s="363">
        <v>663.36177520127239</v>
      </c>
      <c r="D8117" s="367">
        <v>789.9999999999992</v>
      </c>
      <c r="E8117" s="367">
        <v>3674.4186046511563</v>
      </c>
      <c r="F8117" s="367">
        <v>-75422.79503182802</v>
      </c>
      <c r="G8117" s="367">
        <v>789.99999999999864</v>
      </c>
      <c r="H8117" s="367">
        <v>19750</v>
      </c>
      <c r="I8117" s="384">
        <v>-953678.71237595053</v>
      </c>
      <c r="J8117" s="367">
        <v>790</v>
      </c>
      <c r="K8117" s="367">
        <v>4787.8787878787871</v>
      </c>
      <c r="L8117" s="384">
        <v>57428.676808277545</v>
      </c>
      <c r="M8117" s="367">
        <v>789.99999999999989</v>
      </c>
      <c r="N8117" s="367">
        <v>79</v>
      </c>
      <c r="O8117" s="384">
        <v>-512.59739616006334</v>
      </c>
      <c r="P8117" s="367">
        <v>11.455</v>
      </c>
      <c r="Q8117" s="367">
        <v>79</v>
      </c>
      <c r="R8117" s="384">
        <v>1085.7779535281904</v>
      </c>
      <c r="S8117" s="367">
        <v>11.06</v>
      </c>
      <c r="T8117" s="367">
        <v>2724.1379310344878</v>
      </c>
      <c r="U8117" s="384">
        <v>28692.061968794478</v>
      </c>
      <c r="V8117" s="367">
        <v>790.00000000000136</v>
      </c>
      <c r="W8117" s="367">
        <v>131666.6666666668</v>
      </c>
      <c r="X8117" s="384">
        <v>113181.7801849078</v>
      </c>
      <c r="Y8117" s="386">
        <v>790.0000000000008</v>
      </c>
      <c r="Z8117" s="367"/>
      <c r="AA8117" s="367"/>
      <c r="AB8117" s="367"/>
      <c r="AC8117" s="367"/>
      <c r="AD8117" s="367"/>
      <c r="AE8117" s="367"/>
      <c r="AF8117" s="367"/>
      <c r="AG8117" s="367"/>
      <c r="AH8117" s="367"/>
      <c r="AI8117" s="367"/>
      <c r="AJ8117" s="367"/>
      <c r="AK8117" s="367"/>
      <c r="AL8117" s="367"/>
      <c r="AM8117" s="367"/>
      <c r="AN8117" s="367"/>
      <c r="AO8117" s="367"/>
      <c r="AP8117" s="367"/>
      <c r="AQ8117" s="367"/>
      <c r="AR8117" s="367"/>
      <c r="AS8117" s="367"/>
      <c r="AT8117" s="367"/>
    </row>
    <row r="8118" spans="2:46" ht="13.8">
      <c r="B8118" s="26">
        <v>13.33333333333332</v>
      </c>
      <c r="C8118" s="363">
        <v>671.7526893396722</v>
      </c>
      <c r="D8118" s="367">
        <v>799.9999999999992</v>
      </c>
      <c r="E8118" s="367">
        <v>3720.930232558133</v>
      </c>
      <c r="F8118" s="367">
        <v>-77642.549878942387</v>
      </c>
      <c r="G8118" s="367">
        <v>799.99999999999864</v>
      </c>
      <c r="H8118" s="367">
        <v>20000</v>
      </c>
      <c r="I8118" s="384">
        <v>-980643.67700307991</v>
      </c>
      <c r="J8118" s="367">
        <v>800</v>
      </c>
      <c r="K8118" s="367">
        <v>4848.484848484848</v>
      </c>
      <c r="L8118" s="384">
        <v>57187.295448441349</v>
      </c>
      <c r="M8118" s="367">
        <v>800</v>
      </c>
      <c r="N8118" s="367">
        <v>80</v>
      </c>
      <c r="O8118" s="384">
        <v>-534.76060192543559</v>
      </c>
      <c r="P8118" s="367">
        <v>11.6</v>
      </c>
      <c r="Q8118" s="367">
        <v>80</v>
      </c>
      <c r="R8118" s="384">
        <v>1092.124241870385</v>
      </c>
      <c r="S8118" s="367">
        <v>11.2</v>
      </c>
      <c r="T8118" s="367">
        <v>2758.6206896551776</v>
      </c>
      <c r="U8118" s="384">
        <v>28073.686349912143</v>
      </c>
      <c r="V8118" s="367">
        <v>800.00000000000159</v>
      </c>
      <c r="W8118" s="367">
        <v>133333.33333333346</v>
      </c>
      <c r="X8118" s="384">
        <v>114577.96016160985</v>
      </c>
      <c r="Y8118" s="386">
        <v>800.00000000000068</v>
      </c>
      <c r="Z8118" s="367"/>
      <c r="AA8118" s="367"/>
      <c r="AB8118" s="367"/>
      <c r="AC8118" s="367"/>
      <c r="AD8118" s="367"/>
      <c r="AE8118" s="367"/>
      <c r="AF8118" s="367"/>
      <c r="AG8118" s="367"/>
      <c r="AH8118" s="367"/>
      <c r="AI8118" s="367"/>
      <c r="AJ8118" s="367"/>
      <c r="AK8118" s="367"/>
      <c r="AL8118" s="367"/>
      <c r="AM8118" s="367"/>
      <c r="AN8118" s="367"/>
      <c r="AO8118" s="367"/>
      <c r="AP8118" s="367"/>
      <c r="AQ8118" s="367"/>
      <c r="AR8118" s="367"/>
      <c r="AS8118" s="367"/>
      <c r="AT8118" s="367"/>
    </row>
    <row r="8119" spans="2:46" ht="13.8">
      <c r="B8119" s="26">
        <v>13.499999999999986</v>
      </c>
      <c r="C8119" s="363">
        <v>680.14345171912646</v>
      </c>
      <c r="D8119" s="367">
        <v>809.9999999999992</v>
      </c>
      <c r="E8119" s="367">
        <v>3767.4418604651096</v>
      </c>
      <c r="F8119" s="367">
        <v>-79893.930624123299</v>
      </c>
      <c r="G8119" s="367">
        <v>809.99999999999864</v>
      </c>
      <c r="H8119" s="367">
        <v>20250</v>
      </c>
      <c r="I8119" s="384">
        <v>-1007980.9686850093</v>
      </c>
      <c r="J8119" s="367">
        <v>810</v>
      </c>
      <c r="K8119" s="367">
        <v>4909.090909090909</v>
      </c>
      <c r="L8119" s="384">
        <v>56921.705922707901</v>
      </c>
      <c r="M8119" s="367">
        <v>810</v>
      </c>
      <c r="N8119" s="367">
        <v>81</v>
      </c>
      <c r="O8119" s="384">
        <v>-557.31567346906877</v>
      </c>
      <c r="P8119" s="367">
        <v>11.744999999999999</v>
      </c>
      <c r="Q8119" s="367">
        <v>81</v>
      </c>
      <c r="R8119" s="384">
        <v>1098.2855868029299</v>
      </c>
      <c r="S8119" s="367">
        <v>11.34</v>
      </c>
      <c r="T8119" s="367">
        <v>2793.1034482758673</v>
      </c>
      <c r="U8119" s="384">
        <v>27430.771574111946</v>
      </c>
      <c r="V8119" s="367">
        <v>810.00000000000159</v>
      </c>
      <c r="W8119" s="367">
        <v>135000.00000000012</v>
      </c>
      <c r="X8119" s="384">
        <v>115973.22761868367</v>
      </c>
      <c r="Y8119" s="386">
        <v>810.00000000000068</v>
      </c>
      <c r="Z8119" s="367"/>
      <c r="AA8119" s="367"/>
      <c r="AB8119" s="367"/>
      <c r="AC8119" s="367"/>
      <c r="AD8119" s="367"/>
      <c r="AE8119" s="367"/>
      <c r="AF8119" s="367"/>
      <c r="AG8119" s="367"/>
      <c r="AH8119" s="367"/>
      <c r="AI8119" s="367"/>
      <c r="AJ8119" s="367"/>
      <c r="AK8119" s="367"/>
      <c r="AL8119" s="367"/>
      <c r="AM8119" s="367"/>
      <c r="AN8119" s="367"/>
      <c r="AO8119" s="367"/>
      <c r="AP8119" s="367"/>
      <c r="AQ8119" s="367"/>
      <c r="AR8119" s="367"/>
      <c r="AS8119" s="367"/>
      <c r="AT8119" s="367"/>
    </row>
    <row r="8120" spans="2:46" ht="13.8">
      <c r="B8120" s="26">
        <v>13.666666666666652</v>
      </c>
      <c r="C8120" s="363">
        <v>688.53406233963517</v>
      </c>
      <c r="D8120" s="367">
        <v>819.99999999999909</v>
      </c>
      <c r="E8120" s="367">
        <v>3813.9534883720862</v>
      </c>
      <c r="F8120" s="367">
        <v>-82176.937267370726</v>
      </c>
      <c r="G8120" s="367">
        <v>819.99999999999852</v>
      </c>
      <c r="H8120" s="367">
        <v>20500</v>
      </c>
      <c r="I8120" s="384">
        <v>-1035690.5874217378</v>
      </c>
      <c r="J8120" s="367">
        <v>819.99999999999989</v>
      </c>
      <c r="K8120" s="367">
        <v>4969.69696969697</v>
      </c>
      <c r="L8120" s="384">
        <v>56631.908231077177</v>
      </c>
      <c r="M8120" s="367">
        <v>820.00000000000023</v>
      </c>
      <c r="N8120" s="367">
        <v>82</v>
      </c>
      <c r="O8120" s="384">
        <v>-580.26261079096264</v>
      </c>
      <c r="P8120" s="367">
        <v>11.889999999999999</v>
      </c>
      <c r="Q8120" s="367">
        <v>82</v>
      </c>
      <c r="R8120" s="384">
        <v>1104.2619883258239</v>
      </c>
      <c r="S8120" s="367">
        <v>11.479999999999999</v>
      </c>
      <c r="T8120" s="367">
        <v>2827.5862068965571</v>
      </c>
      <c r="U8120" s="384">
        <v>26763.317641393864</v>
      </c>
      <c r="V8120" s="367">
        <v>820.00000000000159</v>
      </c>
      <c r="W8120" s="367">
        <v>136666.66666666677</v>
      </c>
      <c r="X8120" s="384">
        <v>117367.58255612911</v>
      </c>
      <c r="Y8120" s="386">
        <v>820.00000000000057</v>
      </c>
      <c r="Z8120" s="367"/>
      <c r="AA8120" s="367"/>
      <c r="AB8120" s="367"/>
      <c r="AC8120" s="367"/>
      <c r="AD8120" s="367"/>
      <c r="AE8120" s="367"/>
      <c r="AF8120" s="367"/>
      <c r="AG8120" s="367"/>
      <c r="AH8120" s="367"/>
      <c r="AI8120" s="367"/>
      <c r="AJ8120" s="367"/>
      <c r="AK8120" s="367"/>
      <c r="AL8120" s="367"/>
      <c r="AM8120" s="367"/>
      <c r="AN8120" s="367"/>
      <c r="AO8120" s="367"/>
      <c r="AP8120" s="367"/>
      <c r="AQ8120" s="367"/>
      <c r="AR8120" s="367"/>
      <c r="AS8120" s="367"/>
      <c r="AT8120" s="367"/>
    </row>
    <row r="8121" spans="2:46" ht="13.8">
      <c r="B8121" s="26">
        <v>13.833333333333318</v>
      </c>
      <c r="C8121" s="363">
        <v>696.92452120119867</v>
      </c>
      <c r="D8121" s="367">
        <v>829.99999999999909</v>
      </c>
      <c r="E8121" s="367">
        <v>3860.4651162790628</v>
      </c>
      <c r="F8121" s="367">
        <v>-84491.569808684653</v>
      </c>
      <c r="G8121" s="367">
        <v>829.99999999999852</v>
      </c>
      <c r="H8121" s="367">
        <v>20750</v>
      </c>
      <c r="I8121" s="384">
        <v>-1063772.5332132666</v>
      </c>
      <c r="J8121" s="367">
        <v>829.99999999999989</v>
      </c>
      <c r="K8121" s="367">
        <v>5030.3030303030309</v>
      </c>
      <c r="L8121" s="384">
        <v>56317.902373549194</v>
      </c>
      <c r="M8121" s="367">
        <v>830.00000000000023</v>
      </c>
      <c r="N8121" s="367">
        <v>83</v>
      </c>
      <c r="O8121" s="384">
        <v>-603.60141389111777</v>
      </c>
      <c r="P8121" s="367">
        <v>12.035</v>
      </c>
      <c r="Q8121" s="367">
        <v>83</v>
      </c>
      <c r="R8121" s="384">
        <v>1110.0534464390682</v>
      </c>
      <c r="S8121" s="367">
        <v>11.620000000000001</v>
      </c>
      <c r="T8121" s="367">
        <v>2862.0689655172469</v>
      </c>
      <c r="U8121" s="384">
        <v>26071.324551757902</v>
      </c>
      <c r="V8121" s="367">
        <v>830.00000000000159</v>
      </c>
      <c r="W8121" s="367">
        <v>138333.33333333343</v>
      </c>
      <c r="X8121" s="384">
        <v>118761.02497394632</v>
      </c>
      <c r="Y8121" s="386">
        <v>830.00000000000057</v>
      </c>
      <c r="Z8121" s="367"/>
      <c r="AA8121" s="367"/>
      <c r="AB8121" s="367"/>
      <c r="AC8121" s="367"/>
      <c r="AD8121" s="367"/>
      <c r="AE8121" s="367"/>
      <c r="AF8121" s="367"/>
      <c r="AG8121" s="367"/>
      <c r="AH8121" s="367"/>
      <c r="AI8121" s="367"/>
      <c r="AJ8121" s="367"/>
      <c r="AK8121" s="367"/>
      <c r="AL8121" s="367"/>
      <c r="AM8121" s="367"/>
      <c r="AN8121" s="367"/>
      <c r="AO8121" s="367"/>
      <c r="AP8121" s="367"/>
      <c r="AQ8121" s="367"/>
      <c r="AR8121" s="367"/>
      <c r="AS8121" s="367"/>
      <c r="AT8121" s="367"/>
    </row>
    <row r="8122" spans="2:46" ht="13.8">
      <c r="B8122" s="26">
        <v>13.999999999999984</v>
      </c>
      <c r="C8122" s="363">
        <v>705.31482830381651</v>
      </c>
      <c r="D8122" s="367">
        <v>839.99999999999909</v>
      </c>
      <c r="E8122" s="367">
        <v>3906.9767441860395</v>
      </c>
      <c r="F8122" s="367">
        <v>-86837.828248065154</v>
      </c>
      <c r="G8122" s="367">
        <v>839.99999999999852</v>
      </c>
      <c r="H8122" s="367">
        <v>21000</v>
      </c>
      <c r="I8122" s="384">
        <v>-1092226.8060595952</v>
      </c>
      <c r="J8122" s="367">
        <v>839.99999999999989</v>
      </c>
      <c r="K8122" s="367">
        <v>5090.9090909090919</v>
      </c>
      <c r="L8122" s="384">
        <v>55979.688350123957</v>
      </c>
      <c r="M8122" s="367">
        <v>840.00000000000023</v>
      </c>
      <c r="N8122" s="367">
        <v>84</v>
      </c>
      <c r="O8122" s="384">
        <v>-627.33208276953349</v>
      </c>
      <c r="P8122" s="367">
        <v>12.18</v>
      </c>
      <c r="Q8122" s="367">
        <v>84</v>
      </c>
      <c r="R8122" s="384">
        <v>1115.659961142662</v>
      </c>
      <c r="S8122" s="367">
        <v>11.76</v>
      </c>
      <c r="T8122" s="367">
        <v>2896.5517241379366</v>
      </c>
      <c r="U8122" s="384">
        <v>25354.792305204068</v>
      </c>
      <c r="V8122" s="367">
        <v>840.00000000000159</v>
      </c>
      <c r="W8122" s="367">
        <v>140000.00000000009</v>
      </c>
      <c r="X8122" s="384">
        <v>120153.55487213517</v>
      </c>
      <c r="Y8122" s="386">
        <v>840.00000000000045</v>
      </c>
      <c r="Z8122" s="367"/>
      <c r="AA8122" s="367"/>
      <c r="AB8122" s="367"/>
      <c r="AC8122" s="367"/>
      <c r="AD8122" s="367"/>
      <c r="AE8122" s="367"/>
      <c r="AF8122" s="367"/>
      <c r="AG8122" s="367"/>
      <c r="AH8122" s="367"/>
      <c r="AI8122" s="367"/>
      <c r="AJ8122" s="367"/>
      <c r="AK8122" s="367"/>
      <c r="AL8122" s="367"/>
      <c r="AM8122" s="367"/>
      <c r="AN8122" s="367"/>
      <c r="AO8122" s="367"/>
      <c r="AP8122" s="367"/>
      <c r="AQ8122" s="367"/>
      <c r="AR8122" s="367"/>
      <c r="AS8122" s="367"/>
      <c r="AT8122" s="367"/>
    </row>
    <row r="8123" spans="2:46" ht="13.8">
      <c r="B8123" s="26">
        <v>14.16666666666665</v>
      </c>
      <c r="C8123" s="363">
        <v>713.70498364748903</v>
      </c>
      <c r="D8123" s="367">
        <v>849.99999999999909</v>
      </c>
      <c r="E8123" s="367">
        <v>3953.4883720930161</v>
      </c>
      <c r="F8123" s="367">
        <v>-89215.712585512141</v>
      </c>
      <c r="G8123" s="367">
        <v>849.99999999999852</v>
      </c>
      <c r="H8123" s="367">
        <v>21250</v>
      </c>
      <c r="I8123" s="384">
        <v>-1121053.4059607235</v>
      </c>
      <c r="J8123" s="367">
        <v>849.99999999999989</v>
      </c>
      <c r="K8123" s="367">
        <v>5151.5151515151529</v>
      </c>
      <c r="L8123" s="384">
        <v>55617.266160801468</v>
      </c>
      <c r="M8123" s="367">
        <v>850.00000000000034</v>
      </c>
      <c r="N8123" s="367">
        <v>85</v>
      </c>
      <c r="O8123" s="384">
        <v>-651.45461742621035</v>
      </c>
      <c r="P8123" s="367">
        <v>12.325000000000001</v>
      </c>
      <c r="Q8123" s="367">
        <v>85</v>
      </c>
      <c r="R8123" s="384">
        <v>1121.0815324366056</v>
      </c>
      <c r="S8123" s="367">
        <v>11.9</v>
      </c>
      <c r="T8123" s="367">
        <v>2931.0344827586264</v>
      </c>
      <c r="U8123" s="384">
        <v>24613.720901732348</v>
      </c>
      <c r="V8123" s="367">
        <v>850.00000000000159</v>
      </c>
      <c r="W8123" s="367">
        <v>141666.66666666674</v>
      </c>
      <c r="X8123" s="384">
        <v>121545.17225069573</v>
      </c>
      <c r="Y8123" s="386">
        <v>850.00000000000045</v>
      </c>
      <c r="Z8123" s="367"/>
      <c r="AA8123" s="367"/>
      <c r="AB8123" s="367"/>
      <c r="AC8123" s="367"/>
      <c r="AD8123" s="367"/>
      <c r="AE8123" s="367"/>
      <c r="AF8123" s="367"/>
      <c r="AG8123" s="367"/>
      <c r="AH8123" s="367"/>
      <c r="AI8123" s="367"/>
      <c r="AJ8123" s="367"/>
      <c r="AK8123" s="367"/>
      <c r="AL8123" s="367"/>
      <c r="AM8123" s="367"/>
      <c r="AN8123" s="367"/>
      <c r="AO8123" s="367"/>
      <c r="AP8123" s="367"/>
      <c r="AQ8123" s="367"/>
      <c r="AR8123" s="367"/>
      <c r="AS8123" s="367"/>
      <c r="AT8123" s="367"/>
    </row>
    <row r="8124" spans="2:46" ht="13.8">
      <c r="B8124" s="26">
        <v>14.333333333333316</v>
      </c>
      <c r="C8124" s="363">
        <v>722.09498723221589</v>
      </c>
      <c r="D8124" s="367">
        <v>859.99999999999898</v>
      </c>
      <c r="E8124" s="367">
        <v>3999.9999999999927</v>
      </c>
      <c r="F8124" s="367">
        <v>-91625.222821025614</v>
      </c>
      <c r="G8124" s="367">
        <v>859.99999999999841</v>
      </c>
      <c r="H8124" s="367">
        <v>21500</v>
      </c>
      <c r="I8124" s="384">
        <v>-1150252.3329166516</v>
      </c>
      <c r="J8124" s="367">
        <v>859.99999999999989</v>
      </c>
      <c r="K8124" s="367">
        <v>5212.1212121212138</v>
      </c>
      <c r="L8124" s="384">
        <v>55230.635805581718</v>
      </c>
      <c r="M8124" s="367">
        <v>860.00000000000034</v>
      </c>
      <c r="N8124" s="367">
        <v>86</v>
      </c>
      <c r="O8124" s="384">
        <v>-675.9690178611479</v>
      </c>
      <c r="P8124" s="367">
        <v>12.47</v>
      </c>
      <c r="Q8124" s="367">
        <v>86</v>
      </c>
      <c r="R8124" s="384">
        <v>1126.3181603208986</v>
      </c>
      <c r="S8124" s="367">
        <v>12.04</v>
      </c>
      <c r="T8124" s="367">
        <v>2965.5172413793161</v>
      </c>
      <c r="U8124" s="384">
        <v>23848.110341342745</v>
      </c>
      <c r="V8124" s="367">
        <v>860.00000000000171</v>
      </c>
      <c r="W8124" s="367">
        <v>143333.3333333334</v>
      </c>
      <c r="X8124" s="384">
        <v>122935.877109628</v>
      </c>
      <c r="Y8124" s="386">
        <v>860.00000000000034</v>
      </c>
      <c r="Z8124" s="367"/>
      <c r="AA8124" s="367"/>
      <c r="AB8124" s="367"/>
      <c r="AC8124" s="367"/>
      <c r="AD8124" s="367"/>
      <c r="AE8124" s="367"/>
      <c r="AF8124" s="367"/>
      <c r="AG8124" s="367"/>
      <c r="AH8124" s="367"/>
      <c r="AI8124" s="367"/>
      <c r="AJ8124" s="367"/>
      <c r="AK8124" s="367"/>
      <c r="AL8124" s="367"/>
      <c r="AM8124" s="367"/>
      <c r="AN8124" s="367"/>
      <c r="AO8124" s="367"/>
      <c r="AP8124" s="367"/>
      <c r="AQ8124" s="367"/>
      <c r="AR8124" s="367"/>
      <c r="AS8124" s="367"/>
      <c r="AT8124" s="367"/>
    </row>
    <row r="8125" spans="2:46" ht="13.8">
      <c r="B8125" s="26">
        <v>14.499999999999982</v>
      </c>
      <c r="C8125" s="363">
        <v>730.48483905799731</v>
      </c>
      <c r="D8125" s="367">
        <v>869.99999999999898</v>
      </c>
      <c r="E8125" s="367">
        <v>4046.5116279069694</v>
      </c>
      <c r="F8125" s="367">
        <v>-94066.358954605661</v>
      </c>
      <c r="G8125" s="367">
        <v>869.99999999999841</v>
      </c>
      <c r="H8125" s="367">
        <v>21750</v>
      </c>
      <c r="I8125" s="384">
        <v>-1179823.5869273792</v>
      </c>
      <c r="J8125" s="367">
        <v>869.99999999999989</v>
      </c>
      <c r="K8125" s="367">
        <v>5272.7272727272748</v>
      </c>
      <c r="L8125" s="384">
        <v>54819.797284464708</v>
      </c>
      <c r="M8125" s="367">
        <v>870.00000000000034</v>
      </c>
      <c r="N8125" s="367">
        <v>87</v>
      </c>
      <c r="O8125" s="384">
        <v>-700.87528407434615</v>
      </c>
      <c r="P8125" s="367">
        <v>12.615</v>
      </c>
      <c r="Q8125" s="367">
        <v>87</v>
      </c>
      <c r="R8125" s="384">
        <v>1131.3698447955417</v>
      </c>
      <c r="S8125" s="367">
        <v>12.18</v>
      </c>
      <c r="T8125" s="367">
        <v>3000.0000000000059</v>
      </c>
      <c r="U8125" s="384">
        <v>23057.960624035266</v>
      </c>
      <c r="V8125" s="367">
        <v>870.00000000000171</v>
      </c>
      <c r="W8125" s="367">
        <v>145000.00000000006</v>
      </c>
      <c r="X8125" s="384">
        <v>124325.66944893193</v>
      </c>
      <c r="Y8125" s="386">
        <v>870.00000000000034</v>
      </c>
      <c r="Z8125" s="367"/>
      <c r="AA8125" s="367"/>
      <c r="AB8125" s="367"/>
      <c r="AC8125" s="367"/>
      <c r="AD8125" s="367"/>
      <c r="AE8125" s="367"/>
      <c r="AF8125" s="367"/>
      <c r="AG8125" s="367"/>
      <c r="AH8125" s="367"/>
      <c r="AI8125" s="367"/>
      <c r="AJ8125" s="367"/>
      <c r="AK8125" s="367"/>
      <c r="AL8125" s="367"/>
      <c r="AM8125" s="367"/>
      <c r="AN8125" s="367"/>
      <c r="AO8125" s="367"/>
      <c r="AP8125" s="367"/>
      <c r="AQ8125" s="367"/>
      <c r="AR8125" s="367"/>
      <c r="AS8125" s="367"/>
      <c r="AT8125" s="367"/>
    </row>
    <row r="8126" spans="2:46" ht="13.8">
      <c r="B8126" s="26">
        <v>14.666666666666648</v>
      </c>
      <c r="C8126" s="363">
        <v>738.87453912483329</v>
      </c>
      <c r="D8126" s="367">
        <v>879.99999999999898</v>
      </c>
      <c r="E8126" s="367">
        <v>4093.023255813946</v>
      </c>
      <c r="F8126" s="367">
        <v>-96539.120986252237</v>
      </c>
      <c r="G8126" s="367">
        <v>879.99999999999841</v>
      </c>
      <c r="H8126" s="367">
        <v>22000</v>
      </c>
      <c r="I8126" s="384">
        <v>-1209767.1679929073</v>
      </c>
      <c r="J8126" s="367">
        <v>880</v>
      </c>
      <c r="K8126" s="367">
        <v>5333.3333333333358</v>
      </c>
      <c r="L8126" s="384">
        <v>54384.750597450438</v>
      </c>
      <c r="M8126" s="367">
        <v>880.00000000000045</v>
      </c>
      <c r="N8126" s="367">
        <v>88</v>
      </c>
      <c r="O8126" s="384">
        <v>-726.17341606580533</v>
      </c>
      <c r="P8126" s="367">
        <v>12.76</v>
      </c>
      <c r="Q8126" s="367">
        <v>88</v>
      </c>
      <c r="R8126" s="384">
        <v>1136.2365858605347</v>
      </c>
      <c r="S8126" s="367">
        <v>12.32</v>
      </c>
      <c r="T8126" s="367">
        <v>3034.4827586206957</v>
      </c>
      <c r="U8126" s="384">
        <v>22243.271749809912</v>
      </c>
      <c r="V8126" s="367">
        <v>880.00000000000171</v>
      </c>
      <c r="W8126" s="367">
        <v>146666.66666666672</v>
      </c>
      <c r="X8126" s="384">
        <v>125714.5492686076</v>
      </c>
      <c r="Y8126" s="386">
        <v>880.00000000000023</v>
      </c>
      <c r="Z8126" s="367"/>
      <c r="AA8126" s="367"/>
      <c r="AB8126" s="367"/>
      <c r="AC8126" s="367"/>
      <c r="AD8126" s="367"/>
      <c r="AE8126" s="367"/>
      <c r="AF8126" s="367"/>
      <c r="AG8126" s="367"/>
      <c r="AH8126" s="367"/>
      <c r="AI8126" s="367"/>
      <c r="AJ8126" s="367"/>
      <c r="AK8126" s="367"/>
      <c r="AL8126" s="367"/>
      <c r="AM8126" s="367"/>
      <c r="AN8126" s="367"/>
      <c r="AO8126" s="367"/>
      <c r="AP8126" s="367"/>
      <c r="AQ8126" s="367"/>
      <c r="AR8126" s="367"/>
      <c r="AS8126" s="367"/>
      <c r="AT8126" s="367"/>
    </row>
    <row r="8127" spans="2:46" ht="13.8">
      <c r="B8127" s="26">
        <v>14.833333333333314</v>
      </c>
      <c r="C8127" s="363">
        <v>747.26408743272384</v>
      </c>
      <c r="D8127" s="367">
        <v>889.99999999999886</v>
      </c>
      <c r="E8127" s="367">
        <v>4139.5348837209231</v>
      </c>
      <c r="F8127" s="367">
        <v>-99043.508915965314</v>
      </c>
      <c r="G8127" s="367">
        <v>889.99999999999841</v>
      </c>
      <c r="H8127" s="367">
        <v>22250</v>
      </c>
      <c r="I8127" s="384">
        <v>-1240083.0761132347</v>
      </c>
      <c r="J8127" s="367">
        <v>890</v>
      </c>
      <c r="K8127" s="367">
        <v>5393.9393939393967</v>
      </c>
      <c r="L8127" s="384">
        <v>53925.495744538908</v>
      </c>
      <c r="M8127" s="367">
        <v>890.00000000000057</v>
      </c>
      <c r="N8127" s="367">
        <v>89</v>
      </c>
      <c r="O8127" s="384">
        <v>-751.86341383552531</v>
      </c>
      <c r="P8127" s="367">
        <v>12.904999999999999</v>
      </c>
      <c r="Q8127" s="367">
        <v>89</v>
      </c>
      <c r="R8127" s="384">
        <v>1140.9183835158769</v>
      </c>
      <c r="S8127" s="367">
        <v>12.459999999999999</v>
      </c>
      <c r="T8127" s="367">
        <v>3068.9655172413854</v>
      </c>
      <c r="U8127" s="384">
        <v>21404.043718666679</v>
      </c>
      <c r="V8127" s="367">
        <v>890.00000000000171</v>
      </c>
      <c r="W8127" s="367">
        <v>148333.33333333337</v>
      </c>
      <c r="X8127" s="384">
        <v>127102.51656865496</v>
      </c>
      <c r="Y8127" s="386">
        <v>890.00000000000023</v>
      </c>
      <c r="Z8127" s="367"/>
      <c r="AA8127" s="367"/>
      <c r="AB8127" s="367"/>
      <c r="AC8127" s="367"/>
      <c r="AD8127" s="367"/>
      <c r="AE8127" s="367"/>
      <c r="AF8127" s="367"/>
      <c r="AG8127" s="367"/>
      <c r="AH8127" s="367"/>
      <c r="AI8127" s="367"/>
      <c r="AJ8127" s="367"/>
      <c r="AK8127" s="367"/>
      <c r="AL8127" s="367"/>
      <c r="AM8127" s="367"/>
      <c r="AN8127" s="367"/>
      <c r="AO8127" s="367"/>
      <c r="AP8127" s="367"/>
      <c r="AQ8127" s="367"/>
      <c r="AR8127" s="367"/>
      <c r="AS8127" s="367"/>
      <c r="AT8127" s="367"/>
    </row>
    <row r="8128" spans="2:46" ht="13.8">
      <c r="B8128" s="26">
        <v>14.99999999999998</v>
      </c>
      <c r="C8128" s="363">
        <v>755.65348398166896</v>
      </c>
      <c r="D8128" s="367">
        <v>899.99999999999886</v>
      </c>
      <c r="E8128" s="367">
        <v>4186.0465116279001</v>
      </c>
      <c r="F8128" s="367">
        <v>-101579.52274374498</v>
      </c>
      <c r="G8128" s="367">
        <v>899.99999999999864</v>
      </c>
      <c r="H8128" s="367">
        <v>22500</v>
      </c>
      <c r="I8128" s="384">
        <v>-1270771.3112883619</v>
      </c>
      <c r="J8128" s="367">
        <v>900</v>
      </c>
      <c r="K8128" s="367">
        <v>5454.5454545454577</v>
      </c>
      <c r="L8128" s="384">
        <v>53442.032725730118</v>
      </c>
      <c r="M8128" s="367">
        <v>900.00000000000057</v>
      </c>
      <c r="N8128" s="367">
        <v>90</v>
      </c>
      <c r="O8128" s="384">
        <v>-777.94527738350621</v>
      </c>
      <c r="P8128" s="367">
        <v>13.049999999999999</v>
      </c>
      <c r="Q8128" s="367">
        <v>90</v>
      </c>
      <c r="R8128" s="384">
        <v>1145.4152377615694</v>
      </c>
      <c r="S8128" s="367">
        <v>12.6</v>
      </c>
      <c r="T8128" s="367">
        <v>3103.4482758620752</v>
      </c>
      <c r="U8128" s="384">
        <v>20540.276530605555</v>
      </c>
      <c r="V8128" s="367">
        <v>900.00000000000182</v>
      </c>
      <c r="W8128" s="367">
        <v>150000.00000000003</v>
      </c>
      <c r="X8128" s="384">
        <v>128489.57134907399</v>
      </c>
      <c r="Y8128" s="386">
        <v>900.00000000000011</v>
      </c>
      <c r="Z8128" s="367"/>
      <c r="AA8128" s="367"/>
      <c r="AB8128" s="367"/>
      <c r="AC8128" s="367"/>
      <c r="AD8128" s="367"/>
      <c r="AE8128" s="367"/>
      <c r="AF8128" s="367"/>
      <c r="AG8128" s="367"/>
      <c r="AH8128" s="367"/>
      <c r="AI8128" s="367"/>
      <c r="AJ8128" s="367"/>
      <c r="AK8128" s="367"/>
      <c r="AL8128" s="367"/>
      <c r="AM8128" s="367"/>
      <c r="AN8128" s="367"/>
      <c r="AO8128" s="367"/>
      <c r="AP8128" s="367"/>
      <c r="AQ8128" s="367"/>
      <c r="AR8128" s="367"/>
      <c r="AS8128" s="367"/>
      <c r="AT8128" s="367"/>
    </row>
    <row r="8129" spans="2:46" ht="13.8">
      <c r="B8129" s="26">
        <v>15.166666666666647</v>
      </c>
      <c r="C8129" s="363">
        <v>764.04272877166852</v>
      </c>
      <c r="D8129" s="367">
        <v>909.99999999999886</v>
      </c>
      <c r="E8129" s="367">
        <v>4232.5581395348772</v>
      </c>
      <c r="F8129" s="367">
        <v>-104147.1624695911</v>
      </c>
      <c r="G8129" s="367">
        <v>909.99999999999864</v>
      </c>
      <c r="H8129" s="367">
        <v>22750</v>
      </c>
      <c r="I8129" s="384">
        <v>-1301831.8735182891</v>
      </c>
      <c r="J8129" s="367">
        <v>910</v>
      </c>
      <c r="K8129" s="367">
        <v>5515.1515151515187</v>
      </c>
      <c r="L8129" s="384">
        <v>52934.361541024067</v>
      </c>
      <c r="M8129" s="367">
        <v>910.00000000000068</v>
      </c>
      <c r="N8129" s="367">
        <v>91</v>
      </c>
      <c r="O8129" s="384">
        <v>-804.41900670974803</v>
      </c>
      <c r="P8129" s="367">
        <v>13.194999999999999</v>
      </c>
      <c r="Q8129" s="367">
        <v>91</v>
      </c>
      <c r="R8129" s="384">
        <v>1149.7271485976116</v>
      </c>
      <c r="S8129" s="367">
        <v>12.74</v>
      </c>
      <c r="T8129" s="367">
        <v>3137.931034482765</v>
      </c>
      <c r="U8129" s="384">
        <v>19651.970185626567</v>
      </c>
      <c r="V8129" s="367">
        <v>910.00000000000182</v>
      </c>
      <c r="W8129" s="367">
        <v>151666.66666666669</v>
      </c>
      <c r="X8129" s="384">
        <v>129875.71360986475</v>
      </c>
      <c r="Y8129" s="386">
        <v>910.00000000000011</v>
      </c>
      <c r="Z8129" s="367"/>
      <c r="AA8129" s="367"/>
      <c r="AB8129" s="367"/>
      <c r="AC8129" s="367"/>
      <c r="AD8129" s="367"/>
      <c r="AE8129" s="367"/>
      <c r="AF8129" s="367"/>
      <c r="AG8129" s="367"/>
      <c r="AH8129" s="367"/>
      <c r="AI8129" s="367"/>
      <c r="AJ8129" s="367"/>
      <c r="AK8129" s="367"/>
      <c r="AL8129" s="367"/>
      <c r="AM8129" s="367"/>
      <c r="AN8129" s="367"/>
      <c r="AO8129" s="367"/>
      <c r="AP8129" s="367"/>
      <c r="AQ8129" s="367"/>
      <c r="AR8129" s="367"/>
      <c r="AS8129" s="367"/>
      <c r="AT8129" s="367"/>
    </row>
    <row r="8130" spans="2:46" ht="13.8">
      <c r="B8130" s="26">
        <v>15.333333333333313</v>
      </c>
      <c r="C8130" s="363">
        <v>772.43182180272254</v>
      </c>
      <c r="D8130" s="367">
        <v>919.99999999999875</v>
      </c>
      <c r="E8130" s="367">
        <v>4279.0697674418543</v>
      </c>
      <c r="F8130" s="367">
        <v>-106746.42809350378</v>
      </c>
      <c r="G8130" s="367">
        <v>919.99999999999875</v>
      </c>
      <c r="H8130" s="367">
        <v>23000</v>
      </c>
      <c r="I8130" s="384">
        <v>-1333264.7628030155</v>
      </c>
      <c r="J8130" s="367">
        <v>920</v>
      </c>
      <c r="K8130" s="367">
        <v>5575.7575757575796</v>
      </c>
      <c r="L8130" s="384">
        <v>52402.482190420764</v>
      </c>
      <c r="M8130" s="367">
        <v>920.00000000000068</v>
      </c>
      <c r="N8130" s="367">
        <v>92</v>
      </c>
      <c r="O8130" s="384">
        <v>-831.28460181425135</v>
      </c>
      <c r="P8130" s="367">
        <v>13.340000000000002</v>
      </c>
      <c r="Q8130" s="367">
        <v>92</v>
      </c>
      <c r="R8130" s="384">
        <v>1153.8541160240031</v>
      </c>
      <c r="S8130" s="367">
        <v>12.88</v>
      </c>
      <c r="T8130" s="367">
        <v>3172.4137931034547</v>
      </c>
      <c r="U8130" s="384">
        <v>18739.124683729682</v>
      </c>
      <c r="V8130" s="367">
        <v>920.00000000000193</v>
      </c>
      <c r="W8130" s="367">
        <v>153333.33333333334</v>
      </c>
      <c r="X8130" s="384">
        <v>131260.94335102715</v>
      </c>
      <c r="Y8130" s="386">
        <v>920</v>
      </c>
      <c r="Z8130" s="367"/>
      <c r="AA8130" s="367"/>
      <c r="AB8130" s="367"/>
      <c r="AC8130" s="367"/>
      <c r="AD8130" s="367"/>
      <c r="AE8130" s="367"/>
      <c r="AF8130" s="367"/>
      <c r="AG8130" s="367"/>
      <c r="AH8130" s="367"/>
      <c r="AI8130" s="367"/>
      <c r="AJ8130" s="367"/>
      <c r="AK8130" s="367"/>
      <c r="AL8130" s="367"/>
      <c r="AM8130" s="367"/>
      <c r="AN8130" s="367"/>
      <c r="AO8130" s="367"/>
      <c r="AP8130" s="367"/>
      <c r="AQ8130" s="367"/>
      <c r="AR8130" s="367"/>
      <c r="AS8130" s="367"/>
      <c r="AT8130" s="367"/>
    </row>
    <row r="8131" spans="2:46" ht="13.8">
      <c r="B8131" s="26">
        <v>15.499999999999979</v>
      </c>
      <c r="C8131" s="363">
        <v>780.82076307483123</v>
      </c>
      <c r="D8131" s="367">
        <v>929.99999999999875</v>
      </c>
      <c r="E8131" s="367">
        <v>4325.5813953488314</v>
      </c>
      <c r="F8131" s="367">
        <v>-109377.31961548295</v>
      </c>
      <c r="G8131" s="367">
        <v>929.99999999999875</v>
      </c>
      <c r="H8131" s="367">
        <v>23250</v>
      </c>
      <c r="I8131" s="384">
        <v>-1365069.9791425422</v>
      </c>
      <c r="J8131" s="367">
        <v>930</v>
      </c>
      <c r="K8131" s="367">
        <v>5636.3636363636406</v>
      </c>
      <c r="L8131" s="384">
        <v>51846.394673920193</v>
      </c>
      <c r="M8131" s="367">
        <v>930.0000000000008</v>
      </c>
      <c r="N8131" s="367">
        <v>93</v>
      </c>
      <c r="O8131" s="384">
        <v>-858.5420626970149</v>
      </c>
      <c r="P8131" s="367">
        <v>13.485000000000001</v>
      </c>
      <c r="Q8131" s="367">
        <v>93</v>
      </c>
      <c r="R8131" s="384">
        <v>1157.7961400407451</v>
      </c>
      <c r="S8131" s="367">
        <v>13.02</v>
      </c>
      <c r="T8131" s="367">
        <v>3206.8965517241445</v>
      </c>
      <c r="U8131" s="384">
        <v>17801.740024914936</v>
      </c>
      <c r="V8131" s="367">
        <v>930.00000000000193</v>
      </c>
      <c r="W8131" s="367">
        <v>155000</v>
      </c>
      <c r="X8131" s="384">
        <v>132645.2605725613</v>
      </c>
      <c r="Y8131" s="386">
        <v>930</v>
      </c>
      <c r="Z8131" s="367"/>
      <c r="AA8131" s="367"/>
      <c r="AB8131" s="367"/>
      <c r="AC8131" s="367"/>
      <c r="AD8131" s="367"/>
      <c r="AE8131" s="367"/>
      <c r="AF8131" s="367"/>
      <c r="AG8131" s="367"/>
      <c r="AH8131" s="367"/>
      <c r="AI8131" s="367"/>
      <c r="AJ8131" s="367"/>
      <c r="AK8131" s="367"/>
      <c r="AL8131" s="367"/>
      <c r="AM8131" s="367"/>
      <c r="AN8131" s="367"/>
      <c r="AO8131" s="367"/>
      <c r="AP8131" s="367"/>
      <c r="AQ8131" s="367"/>
      <c r="AR8131" s="367"/>
      <c r="AS8131" s="367"/>
      <c r="AT8131" s="367"/>
    </row>
    <row r="8132" spans="2:46" ht="13.8">
      <c r="B8132" s="26">
        <v>15.666666666666645</v>
      </c>
      <c r="C8132" s="363">
        <v>789.20955258799438</v>
      </c>
      <c r="D8132" s="367">
        <v>939.99999999999875</v>
      </c>
      <c r="E8132" s="367">
        <v>4372.0930232558085</v>
      </c>
      <c r="F8132" s="367">
        <v>-112039.83703552868</v>
      </c>
      <c r="G8132" s="367">
        <v>939.99999999999886</v>
      </c>
      <c r="H8132" s="367">
        <v>23500</v>
      </c>
      <c r="I8132" s="384">
        <v>-1397247.5225368682</v>
      </c>
      <c r="J8132" s="367">
        <v>940</v>
      </c>
      <c r="K8132" s="367">
        <v>5696.9696969697015</v>
      </c>
      <c r="L8132" s="384">
        <v>51266.098991522376</v>
      </c>
      <c r="M8132" s="367">
        <v>940.0000000000008</v>
      </c>
      <c r="N8132" s="367">
        <v>94</v>
      </c>
      <c r="O8132" s="384">
        <v>-886.19138935803926</v>
      </c>
      <c r="P8132" s="367">
        <v>13.63</v>
      </c>
      <c r="Q8132" s="367">
        <v>94</v>
      </c>
      <c r="R8132" s="384">
        <v>1161.553220647836</v>
      </c>
      <c r="S8132" s="367">
        <v>13.159999999999998</v>
      </c>
      <c r="T8132" s="367">
        <v>3241.3793103448343</v>
      </c>
      <c r="U8132" s="384">
        <v>16839.816209182307</v>
      </c>
      <c r="V8132" s="367">
        <v>940.00000000000193</v>
      </c>
      <c r="W8132" s="367">
        <v>156666.66666666666</v>
      </c>
      <c r="X8132" s="384">
        <v>134028.66527446712</v>
      </c>
      <c r="Y8132" s="386">
        <v>939.99999999999989</v>
      </c>
      <c r="Z8132" s="367"/>
      <c r="AA8132" s="367"/>
      <c r="AB8132" s="367"/>
      <c r="AC8132" s="367"/>
      <c r="AD8132" s="367"/>
      <c r="AE8132" s="367"/>
      <c r="AF8132" s="367"/>
      <c r="AG8132" s="367"/>
      <c r="AH8132" s="367"/>
      <c r="AI8132" s="367"/>
      <c r="AJ8132" s="367"/>
      <c r="AK8132" s="367"/>
      <c r="AL8132" s="367"/>
      <c r="AM8132" s="367"/>
      <c r="AN8132" s="367"/>
      <c r="AO8132" s="367"/>
      <c r="AP8132" s="367"/>
      <c r="AQ8132" s="367"/>
      <c r="AR8132" s="367"/>
      <c r="AS8132" s="367"/>
      <c r="AT8132" s="367"/>
    </row>
    <row r="8133" spans="2:46" ht="13.8">
      <c r="B8133" s="26">
        <v>15.833333333333311</v>
      </c>
      <c r="C8133" s="363">
        <v>797.59819034221209</v>
      </c>
      <c r="D8133" s="367">
        <v>949.99999999999864</v>
      </c>
      <c r="E8133" s="367">
        <v>4418.6046511627856</v>
      </c>
      <c r="F8133" s="367">
        <v>-114733.98035364089</v>
      </c>
      <c r="G8133" s="367">
        <v>949.99999999999886</v>
      </c>
      <c r="H8133" s="367">
        <v>23750</v>
      </c>
      <c r="I8133" s="384">
        <v>-1429797.3929859945</v>
      </c>
      <c r="J8133" s="367">
        <v>950</v>
      </c>
      <c r="K8133" s="367">
        <v>5757.5757575757625</v>
      </c>
      <c r="L8133" s="384">
        <v>50661.5951432273</v>
      </c>
      <c r="M8133" s="367">
        <v>950.0000000000008</v>
      </c>
      <c r="N8133" s="367">
        <v>95</v>
      </c>
      <c r="O8133" s="384">
        <v>-914.23258179732454</v>
      </c>
      <c r="P8133" s="367">
        <v>13.775</v>
      </c>
      <c r="Q8133" s="367">
        <v>95</v>
      </c>
      <c r="R8133" s="384">
        <v>1165.1253578452772</v>
      </c>
      <c r="S8133" s="367">
        <v>13.3</v>
      </c>
      <c r="T8133" s="367">
        <v>3275.862068965524</v>
      </c>
      <c r="U8133" s="384">
        <v>15853.353236531797</v>
      </c>
      <c r="V8133" s="367">
        <v>950.00000000000193</v>
      </c>
      <c r="W8133" s="367">
        <v>158333.33333333331</v>
      </c>
      <c r="X8133" s="384">
        <v>135411.15745674464</v>
      </c>
      <c r="Y8133" s="386">
        <v>949.99999999999989</v>
      </c>
      <c r="Z8133" s="367"/>
      <c r="AA8133" s="367"/>
      <c r="AB8133" s="367"/>
      <c r="AC8133" s="367"/>
      <c r="AD8133" s="367"/>
      <c r="AE8133" s="367"/>
      <c r="AF8133" s="367"/>
      <c r="AG8133" s="367"/>
      <c r="AH8133" s="367"/>
      <c r="AI8133" s="367"/>
      <c r="AJ8133" s="367"/>
      <c r="AK8133" s="367"/>
      <c r="AL8133" s="367"/>
      <c r="AM8133" s="367"/>
      <c r="AN8133" s="367"/>
      <c r="AO8133" s="367"/>
      <c r="AP8133" s="367"/>
      <c r="AQ8133" s="367"/>
      <c r="AR8133" s="367"/>
      <c r="AS8133" s="367"/>
      <c r="AT8133" s="367"/>
    </row>
    <row r="8134" spans="2:46" ht="13.8">
      <c r="B8134" s="26">
        <v>15.999999999999977</v>
      </c>
      <c r="C8134" s="363">
        <v>805.98667633748437</v>
      </c>
      <c r="D8134" s="367">
        <v>959.99999999999864</v>
      </c>
      <c r="E8134" s="367">
        <v>4465.1162790697626</v>
      </c>
      <c r="F8134" s="367">
        <v>-117459.7495698197</v>
      </c>
      <c r="G8134" s="367">
        <v>959.99999999999909</v>
      </c>
      <c r="H8134" s="367">
        <v>24000</v>
      </c>
      <c r="I8134" s="384">
        <v>-1462719.5904899202</v>
      </c>
      <c r="J8134" s="367">
        <v>960</v>
      </c>
      <c r="K8134" s="367">
        <v>5818.1818181818235</v>
      </c>
      <c r="L8134" s="384">
        <v>50032.883129034948</v>
      </c>
      <c r="M8134" s="367">
        <v>960.00000000000102</v>
      </c>
      <c r="N8134" s="367">
        <v>96</v>
      </c>
      <c r="O8134" s="384">
        <v>-942.66564001487075</v>
      </c>
      <c r="P8134" s="367">
        <v>13.92</v>
      </c>
      <c r="Q8134" s="367">
        <v>96</v>
      </c>
      <c r="R8134" s="384">
        <v>1168.5125516330681</v>
      </c>
      <c r="S8134" s="367">
        <v>13.44</v>
      </c>
      <c r="T8134" s="367">
        <v>3310.3448275862138</v>
      </c>
      <c r="U8134" s="384">
        <v>14842.35110696341</v>
      </c>
      <c r="V8134" s="367">
        <v>960.00000000000193</v>
      </c>
      <c r="W8134" s="367">
        <v>159999.99999999997</v>
      </c>
      <c r="X8134" s="384">
        <v>136792.73711939386</v>
      </c>
      <c r="Y8134" s="386">
        <v>959.99999999999977</v>
      </c>
      <c r="Z8134" s="367"/>
      <c r="AA8134" s="367"/>
      <c r="AB8134" s="367"/>
      <c r="AC8134" s="367"/>
      <c r="AD8134" s="367"/>
      <c r="AE8134" s="367"/>
      <c r="AF8134" s="367"/>
      <c r="AG8134" s="367"/>
      <c r="AH8134" s="367"/>
      <c r="AI8134" s="367"/>
      <c r="AJ8134" s="367"/>
      <c r="AK8134" s="367"/>
      <c r="AL8134" s="367"/>
      <c r="AM8134" s="367"/>
      <c r="AN8134" s="367"/>
      <c r="AO8134" s="367"/>
      <c r="AP8134" s="367"/>
      <c r="AQ8134" s="367"/>
      <c r="AR8134" s="367"/>
      <c r="AS8134" s="367"/>
      <c r="AT8134" s="367"/>
    </row>
    <row r="8135" spans="2:46" ht="13.8">
      <c r="B8135" s="26">
        <v>16.166666666666643</v>
      </c>
      <c r="C8135" s="363">
        <v>814.3750105738111</v>
      </c>
      <c r="D8135" s="367">
        <v>969.99999999999864</v>
      </c>
      <c r="E8135" s="367">
        <v>4511.6279069767397</v>
      </c>
      <c r="F8135" s="367">
        <v>-120217.14468406494</v>
      </c>
      <c r="G8135" s="367">
        <v>969.99999999999909</v>
      </c>
      <c r="H8135" s="367">
        <v>24250</v>
      </c>
      <c r="I8135" s="384">
        <v>-1496014.1150486455</v>
      </c>
      <c r="J8135" s="367">
        <v>969.99999999999989</v>
      </c>
      <c r="K8135" s="367">
        <v>5878.7878787878844</v>
      </c>
      <c r="L8135" s="384">
        <v>49379.962948945351</v>
      </c>
      <c r="M8135" s="367">
        <v>970.00000000000102</v>
      </c>
      <c r="N8135" s="367">
        <v>97</v>
      </c>
      <c r="O8135" s="384">
        <v>-971.49056401067753</v>
      </c>
      <c r="P8135" s="367">
        <v>14.065</v>
      </c>
      <c r="Q8135" s="367">
        <v>97</v>
      </c>
      <c r="R8135" s="384">
        <v>1171.7148020112086</v>
      </c>
      <c r="S8135" s="367">
        <v>13.58</v>
      </c>
      <c r="T8135" s="367">
        <v>3344.8275862069036</v>
      </c>
      <c r="U8135" s="384">
        <v>13806.809820477143</v>
      </c>
      <c r="V8135" s="367">
        <v>970.00000000000193</v>
      </c>
      <c r="W8135" s="367">
        <v>161666.66666666663</v>
      </c>
      <c r="X8135" s="384">
        <v>138173.40426241476</v>
      </c>
      <c r="Y8135" s="386">
        <v>969.99999999999977</v>
      </c>
      <c r="Z8135" s="367"/>
      <c r="AA8135" s="367"/>
      <c r="AB8135" s="367"/>
      <c r="AC8135" s="367"/>
      <c r="AD8135" s="367"/>
      <c r="AE8135" s="367"/>
      <c r="AF8135" s="367"/>
      <c r="AG8135" s="367"/>
      <c r="AH8135" s="367"/>
      <c r="AI8135" s="367"/>
      <c r="AJ8135" s="367"/>
      <c r="AK8135" s="367"/>
      <c r="AL8135" s="367"/>
      <c r="AM8135" s="367"/>
      <c r="AN8135" s="367"/>
      <c r="AO8135" s="367"/>
      <c r="AP8135" s="367"/>
      <c r="AQ8135" s="367"/>
      <c r="AR8135" s="367"/>
      <c r="AS8135" s="367"/>
      <c r="AT8135" s="367"/>
    </row>
    <row r="8136" spans="2:46" ht="13.8">
      <c r="B8136" s="26">
        <v>16.333333333333311</v>
      </c>
      <c r="C8136" s="363">
        <v>822.7631930511925</v>
      </c>
      <c r="D8136" s="367">
        <v>979.99999999999864</v>
      </c>
      <c r="E8136" s="367">
        <v>4558.1395348837168</v>
      </c>
      <c r="F8136" s="367">
        <v>-123006.16569637676</v>
      </c>
      <c r="G8136" s="367">
        <v>979.9999999999992</v>
      </c>
      <c r="H8136" s="367">
        <v>24500</v>
      </c>
      <c r="I8136" s="384">
        <v>-1529680.9666621708</v>
      </c>
      <c r="J8136" s="367">
        <v>979.99999999999989</v>
      </c>
      <c r="K8136" s="367">
        <v>5939.3939393939454</v>
      </c>
      <c r="L8136" s="384">
        <v>48702.834602958494</v>
      </c>
      <c r="M8136" s="367">
        <v>980.00000000000102</v>
      </c>
      <c r="N8136" s="367">
        <v>98</v>
      </c>
      <c r="O8136" s="384">
        <v>-1000.7073537847456</v>
      </c>
      <c r="P8136" s="367">
        <v>14.209999999999999</v>
      </c>
      <c r="Q8136" s="367">
        <v>98</v>
      </c>
      <c r="R8136" s="384">
        <v>1174.7321089796988</v>
      </c>
      <c r="S8136" s="367">
        <v>13.719999999999999</v>
      </c>
      <c r="T8136" s="367">
        <v>3379.3103448275933</v>
      </c>
      <c r="U8136" s="384">
        <v>12746.729377072972</v>
      </c>
      <c r="V8136" s="367">
        <v>980.00000000000216</v>
      </c>
      <c r="W8136" s="367">
        <v>163333.33333333328</v>
      </c>
      <c r="X8136" s="384">
        <v>139553.15888580738</v>
      </c>
      <c r="Y8136" s="386">
        <v>979.99999999999966</v>
      </c>
      <c r="Z8136" s="367"/>
      <c r="AA8136" s="367"/>
      <c r="AB8136" s="367"/>
      <c r="AC8136" s="367"/>
      <c r="AD8136" s="367"/>
      <c r="AE8136" s="367"/>
      <c r="AF8136" s="367"/>
      <c r="AG8136" s="367"/>
      <c r="AH8136" s="367"/>
      <c r="AI8136" s="367"/>
      <c r="AJ8136" s="367"/>
      <c r="AK8136" s="367"/>
      <c r="AL8136" s="367"/>
      <c r="AM8136" s="367"/>
      <c r="AN8136" s="367"/>
      <c r="AO8136" s="367"/>
      <c r="AP8136" s="367"/>
      <c r="AQ8136" s="367"/>
      <c r="AR8136" s="367"/>
      <c r="AS8136" s="367"/>
      <c r="AT8136" s="367"/>
    </row>
    <row r="8137" spans="2:46" ht="13.8">
      <c r="B8137" s="26">
        <v>16.499999999999979</v>
      </c>
      <c r="C8137" s="363">
        <v>831.15122376962836</v>
      </c>
      <c r="D8137" s="367">
        <v>989.99999999999875</v>
      </c>
      <c r="E8137" s="367">
        <v>4604.6511627906939</v>
      </c>
      <c r="F8137" s="367">
        <v>-125826.81260675508</v>
      </c>
      <c r="G8137" s="367">
        <v>989.9999999999992</v>
      </c>
      <c r="H8137" s="367">
        <v>24750</v>
      </c>
      <c r="I8137" s="384">
        <v>-1563720.1453304961</v>
      </c>
      <c r="J8137" s="367">
        <v>989.99999999999989</v>
      </c>
      <c r="K8137" s="367">
        <v>6000.0000000000064</v>
      </c>
      <c r="L8137" s="384">
        <v>48001.498091074369</v>
      </c>
      <c r="M8137" s="367">
        <v>990.00000000000114</v>
      </c>
      <c r="N8137" s="367">
        <v>99</v>
      </c>
      <c r="O8137" s="384">
        <v>-1030.3160093370741</v>
      </c>
      <c r="P8137" s="367">
        <v>14.354999999999999</v>
      </c>
      <c r="Q8137" s="367">
        <v>99</v>
      </c>
      <c r="R8137" s="384">
        <v>1177.5644725385389</v>
      </c>
      <c r="S8137" s="367">
        <v>13.860000000000001</v>
      </c>
      <c r="T8137" s="367">
        <v>3413.7931034482831</v>
      </c>
      <c r="U8137" s="384">
        <v>11662.109776750947</v>
      </c>
      <c r="V8137" s="367">
        <v>990.00000000000216</v>
      </c>
      <c r="W8137" s="367">
        <v>164999.99999999994</v>
      </c>
      <c r="X8137" s="384">
        <v>140932.00098957165</v>
      </c>
      <c r="Y8137" s="386">
        <v>989.99999999999966</v>
      </c>
      <c r="Z8137" s="367"/>
      <c r="AA8137" s="367"/>
      <c r="AB8137" s="367"/>
      <c r="AC8137" s="367"/>
      <c r="AD8137" s="367"/>
      <c r="AE8137" s="367"/>
      <c r="AF8137" s="367"/>
      <c r="AG8137" s="367"/>
      <c r="AH8137" s="367"/>
      <c r="AI8137" s="367"/>
      <c r="AJ8137" s="367"/>
      <c r="AK8137" s="367"/>
      <c r="AL8137" s="367"/>
      <c r="AM8137" s="367"/>
      <c r="AN8137" s="367"/>
      <c r="AO8137" s="367"/>
      <c r="AP8137" s="367"/>
      <c r="AQ8137" s="367"/>
      <c r="AR8137" s="367"/>
      <c r="AS8137" s="367"/>
      <c r="AT8137" s="367"/>
    </row>
    <row r="8138" spans="2:46" ht="13.8">
      <c r="B8138" s="26">
        <v>16.666666666666647</v>
      </c>
      <c r="C8138" s="363">
        <v>839.53910272911878</v>
      </c>
      <c r="D8138" s="367">
        <v>999.99999999999886</v>
      </c>
      <c r="E8138" s="367">
        <v>4651.162790697671</v>
      </c>
      <c r="F8138" s="367">
        <v>-128679.08541519992</v>
      </c>
      <c r="G8138" s="367">
        <v>999.99999999999932</v>
      </c>
      <c r="H8138" s="367">
        <v>25000</v>
      </c>
      <c r="I8138" s="384">
        <v>-1598131.6510536207</v>
      </c>
      <c r="J8138" s="367">
        <v>999.99999999999989</v>
      </c>
      <c r="K8138" s="367">
        <v>6060.6060606060673</v>
      </c>
      <c r="L8138" s="384">
        <v>47275.953413292998</v>
      </c>
      <c r="M8138" s="367">
        <v>1000.0000000000011</v>
      </c>
      <c r="N8138" s="367">
        <v>100</v>
      </c>
      <c r="O8138" s="384">
        <v>-1060.3165306676638</v>
      </c>
      <c r="P8138" s="367">
        <v>14.499999999999998</v>
      </c>
      <c r="Q8138" s="367">
        <v>100</v>
      </c>
      <c r="R8138" s="384">
        <v>1180.2118926877286</v>
      </c>
      <c r="S8138" s="367">
        <v>14</v>
      </c>
      <c r="T8138" s="367">
        <v>3448.2758620689729</v>
      </c>
      <c r="U8138" s="384">
        <v>10552.951019511043</v>
      </c>
      <c r="V8138" s="367">
        <v>1000.0000000000022</v>
      </c>
      <c r="W8138" s="367">
        <v>166666.6666666666</v>
      </c>
      <c r="X8138" s="384">
        <v>142309.93057370768</v>
      </c>
      <c r="Y8138" s="386">
        <v>999.99999999999955</v>
      </c>
      <c r="Z8138" s="367"/>
      <c r="AA8138" s="367"/>
      <c r="AB8138" s="367"/>
      <c r="AC8138" s="367"/>
      <c r="AD8138" s="367"/>
      <c r="AE8138" s="367"/>
      <c r="AF8138" s="367"/>
      <c r="AG8138" s="367"/>
      <c r="AH8138" s="367"/>
      <c r="AI8138" s="367"/>
      <c r="AJ8138" s="367"/>
      <c r="AK8138" s="367"/>
      <c r="AL8138" s="367"/>
      <c r="AM8138" s="367"/>
      <c r="AN8138" s="367"/>
      <c r="AO8138" s="367"/>
      <c r="AP8138" s="367"/>
      <c r="AQ8138" s="367"/>
      <c r="AR8138" s="367"/>
      <c r="AS8138" s="367"/>
      <c r="AT8138" s="367"/>
    </row>
    <row r="8139" spans="2:46" ht="13.8">
      <c r="B8139" s="26">
        <v>16.833333333333314</v>
      </c>
      <c r="C8139" s="363">
        <v>847.92682992966365</v>
      </c>
      <c r="D8139" s="367">
        <v>1009.9999999999989</v>
      </c>
      <c r="E8139" s="367">
        <v>4697.6744186046481</v>
      </c>
      <c r="F8139" s="367">
        <v>-131562.98412171126</v>
      </c>
      <c r="G8139" s="367">
        <v>1009.9999999999993</v>
      </c>
      <c r="H8139" s="367">
        <v>25250</v>
      </c>
      <c r="I8139" s="384">
        <v>-1632915.4838315453</v>
      </c>
      <c r="J8139" s="367">
        <v>1009.9999999999999</v>
      </c>
      <c r="K8139" s="367">
        <v>6121.2121212121283</v>
      </c>
      <c r="L8139" s="384">
        <v>46526.200569614346</v>
      </c>
      <c r="M8139" s="367">
        <v>1010.0000000000014</v>
      </c>
      <c r="N8139" s="367">
        <v>101</v>
      </c>
      <c r="O8139" s="384">
        <v>-1090.7089177765149</v>
      </c>
      <c r="P8139" s="367">
        <v>14.645000000000001</v>
      </c>
      <c r="Q8139" s="367">
        <v>101</v>
      </c>
      <c r="R8139" s="384">
        <v>1182.6743694272677</v>
      </c>
      <c r="S8139" s="367">
        <v>14.139999999999999</v>
      </c>
      <c r="T8139" s="367">
        <v>3482.7586206896626</v>
      </c>
      <c r="U8139" s="384">
        <v>9419.2531053532639</v>
      </c>
      <c r="V8139" s="367">
        <v>1010.0000000000022</v>
      </c>
      <c r="W8139" s="367">
        <v>168333.33333333326</v>
      </c>
      <c r="X8139" s="384">
        <v>143686.94763821538</v>
      </c>
      <c r="Y8139" s="386">
        <v>1009.9999999999995</v>
      </c>
      <c r="Z8139" s="367"/>
      <c r="AA8139" s="367"/>
      <c r="AB8139" s="367"/>
      <c r="AC8139" s="367"/>
      <c r="AD8139" s="367"/>
      <c r="AE8139" s="367"/>
      <c r="AF8139" s="367"/>
      <c r="AG8139" s="367"/>
      <c r="AH8139" s="367"/>
      <c r="AI8139" s="367"/>
      <c r="AJ8139" s="367"/>
      <c r="AK8139" s="367"/>
      <c r="AL8139" s="367"/>
      <c r="AM8139" s="367"/>
      <c r="AN8139" s="367"/>
      <c r="AO8139" s="367"/>
      <c r="AP8139" s="367"/>
      <c r="AQ8139" s="367"/>
      <c r="AR8139" s="367"/>
      <c r="AS8139" s="367"/>
      <c r="AT8139" s="367"/>
    </row>
    <row r="8140" spans="2:46" ht="13.8">
      <c r="B8140" s="26">
        <v>16.999999999999982</v>
      </c>
      <c r="C8140" s="363">
        <v>856.31440537126321</v>
      </c>
      <c r="D8140" s="367">
        <v>1019.999999999999</v>
      </c>
      <c r="E8140" s="367">
        <v>4744.1860465116251</v>
      </c>
      <c r="F8140" s="367">
        <v>-134478.50872628918</v>
      </c>
      <c r="G8140" s="367">
        <v>1019.9999999999994</v>
      </c>
      <c r="H8140" s="367">
        <v>25500</v>
      </c>
      <c r="I8140" s="384">
        <v>-1668071.6436642699</v>
      </c>
      <c r="J8140" s="367">
        <v>1019.9999999999999</v>
      </c>
      <c r="K8140" s="367">
        <v>6181.8181818181893</v>
      </c>
      <c r="L8140" s="384">
        <v>45752.239560038463</v>
      </c>
      <c r="M8140" s="367">
        <v>1020.0000000000014</v>
      </c>
      <c r="N8140" s="367">
        <v>102</v>
      </c>
      <c r="O8140" s="384">
        <v>-1121.4931706636262</v>
      </c>
      <c r="P8140" s="367">
        <v>14.790000000000001</v>
      </c>
      <c r="Q8140" s="367">
        <v>102</v>
      </c>
      <c r="R8140" s="384">
        <v>1184.9519027571571</v>
      </c>
      <c r="S8140" s="367">
        <v>14.28</v>
      </c>
      <c r="T8140" s="367">
        <v>3517.2413793103524</v>
      </c>
      <c r="U8140" s="384">
        <v>8261.0160342775998</v>
      </c>
      <c r="V8140" s="367">
        <v>1020.0000000000022</v>
      </c>
      <c r="W8140" s="367">
        <v>169999.99999999991</v>
      </c>
      <c r="X8140" s="384">
        <v>145063.05218309473</v>
      </c>
      <c r="Y8140" s="386">
        <v>1019.9999999999994</v>
      </c>
      <c r="Z8140" s="367"/>
      <c r="AA8140" s="367"/>
      <c r="AB8140" s="367"/>
      <c r="AC8140" s="367"/>
      <c r="AD8140" s="367"/>
      <c r="AE8140" s="367"/>
      <c r="AF8140" s="367"/>
      <c r="AG8140" s="367"/>
      <c r="AH8140" s="367"/>
      <c r="AI8140" s="367"/>
      <c r="AJ8140" s="367"/>
      <c r="AK8140" s="367"/>
      <c r="AL8140" s="367"/>
      <c r="AM8140" s="367"/>
      <c r="AN8140" s="367"/>
      <c r="AO8140" s="367"/>
      <c r="AP8140" s="367"/>
      <c r="AQ8140" s="367"/>
      <c r="AR8140" s="367"/>
      <c r="AS8140" s="367"/>
      <c r="AT8140" s="367"/>
    </row>
    <row r="8141" spans="2:46" ht="13.8">
      <c r="B8141" s="26">
        <v>17.16666666666665</v>
      </c>
      <c r="C8141" s="363">
        <v>864.70182905391698</v>
      </c>
      <c r="D8141" s="367">
        <v>1029.9999999999989</v>
      </c>
      <c r="E8141" s="367">
        <v>4790.6976744186022</v>
      </c>
      <c r="F8141" s="367">
        <v>-137425.6592289336</v>
      </c>
      <c r="G8141" s="367">
        <v>1029.9999999999995</v>
      </c>
      <c r="H8141" s="367">
        <v>25750</v>
      </c>
      <c r="I8141" s="384">
        <v>-1703600.1305517943</v>
      </c>
      <c r="J8141" s="367">
        <v>1030</v>
      </c>
      <c r="K8141" s="367">
        <v>6242.4242424242502</v>
      </c>
      <c r="L8141" s="384">
        <v>44954.070384565312</v>
      </c>
      <c r="M8141" s="367">
        <v>1030.0000000000014</v>
      </c>
      <c r="N8141" s="367">
        <v>103</v>
      </c>
      <c r="O8141" s="384">
        <v>-1152.6692893289985</v>
      </c>
      <c r="P8141" s="367">
        <v>14.935</v>
      </c>
      <c r="Q8141" s="367">
        <v>103</v>
      </c>
      <c r="R8141" s="384">
        <v>1187.044492677396</v>
      </c>
      <c r="S8141" s="367">
        <v>14.42</v>
      </c>
      <c r="T8141" s="367">
        <v>3551.7241379310422</v>
      </c>
      <c r="U8141" s="384">
        <v>7078.2398062840448</v>
      </c>
      <c r="V8141" s="367">
        <v>1030.0000000000023</v>
      </c>
      <c r="W8141" s="367">
        <v>171666.66666666657</v>
      </c>
      <c r="X8141" s="384">
        <v>146438.24420834583</v>
      </c>
      <c r="Y8141" s="386">
        <v>1029.9999999999993</v>
      </c>
      <c r="Z8141" s="367"/>
      <c r="AA8141" s="367"/>
      <c r="AB8141" s="367"/>
      <c r="AC8141" s="367"/>
      <c r="AD8141" s="367"/>
      <c r="AE8141" s="367"/>
      <c r="AF8141" s="367"/>
      <c r="AG8141" s="367"/>
      <c r="AH8141" s="367"/>
      <c r="AI8141" s="367"/>
      <c r="AJ8141" s="367"/>
      <c r="AK8141" s="367"/>
      <c r="AL8141" s="367"/>
      <c r="AM8141" s="367"/>
      <c r="AN8141" s="367"/>
      <c r="AO8141" s="367"/>
      <c r="AP8141" s="367"/>
      <c r="AQ8141" s="367"/>
      <c r="AR8141" s="367"/>
      <c r="AS8141" s="367"/>
      <c r="AT8141" s="367"/>
    </row>
    <row r="8142" spans="2:46" ht="13.8">
      <c r="B8142" s="26">
        <v>17.333333333333318</v>
      </c>
      <c r="C8142" s="363">
        <v>873.08910097762578</v>
      </c>
      <c r="D8142" s="367">
        <v>1039.9999999999991</v>
      </c>
      <c r="E8142" s="367">
        <v>4837.2093023255793</v>
      </c>
      <c r="F8142" s="367">
        <v>-140404.43562964452</v>
      </c>
      <c r="G8142" s="367">
        <v>1039.9999999999995</v>
      </c>
      <c r="H8142" s="367">
        <v>26000</v>
      </c>
      <c r="I8142" s="384">
        <v>-1739500.9444941182</v>
      </c>
      <c r="J8142" s="367">
        <v>1040</v>
      </c>
      <c r="K8142" s="367">
        <v>6303.0303030303112</v>
      </c>
      <c r="L8142" s="384">
        <v>44131.693043194886</v>
      </c>
      <c r="M8142" s="367">
        <v>1040.0000000000016</v>
      </c>
      <c r="N8142" s="367">
        <v>104</v>
      </c>
      <c r="O8142" s="384">
        <v>-1184.2372737726316</v>
      </c>
      <c r="P8142" s="367">
        <v>15.08</v>
      </c>
      <c r="Q8142" s="367">
        <v>104</v>
      </c>
      <c r="R8142" s="384">
        <v>1188.9521391879848</v>
      </c>
      <c r="S8142" s="367">
        <v>14.56</v>
      </c>
      <c r="T8142" s="367">
        <v>3586.2068965517319</v>
      </c>
      <c r="U8142" s="384">
        <v>5870.9244213726261</v>
      </c>
      <c r="V8142" s="367">
        <v>1040.0000000000023</v>
      </c>
      <c r="W8142" s="367">
        <v>173333.33333333323</v>
      </c>
      <c r="X8142" s="384">
        <v>147812.52371396858</v>
      </c>
      <c r="Y8142" s="386">
        <v>1039.9999999999993</v>
      </c>
      <c r="Z8142" s="367"/>
      <c r="AA8142" s="367"/>
      <c r="AB8142" s="367"/>
      <c r="AC8142" s="367"/>
      <c r="AD8142" s="367"/>
      <c r="AE8142" s="367"/>
      <c r="AF8142" s="367"/>
      <c r="AG8142" s="367"/>
      <c r="AH8142" s="367"/>
      <c r="AI8142" s="367"/>
      <c r="AJ8142" s="367"/>
      <c r="AK8142" s="367"/>
      <c r="AL8142" s="367"/>
      <c r="AM8142" s="367"/>
      <c r="AN8142" s="367"/>
      <c r="AO8142" s="367"/>
      <c r="AP8142" s="367"/>
      <c r="AQ8142" s="367"/>
      <c r="AR8142" s="367"/>
      <c r="AS8142" s="367"/>
      <c r="AT8142" s="367"/>
    </row>
    <row r="8143" spans="2:46" ht="13.8">
      <c r="B8143" s="26">
        <v>17.499999999999986</v>
      </c>
      <c r="C8143" s="363">
        <v>881.47622114238879</v>
      </c>
      <c r="D8143" s="367">
        <v>1049.9999999999991</v>
      </c>
      <c r="E8143" s="367">
        <v>4883.7209302325564</v>
      </c>
      <c r="F8143" s="367">
        <v>-143414.83792842203</v>
      </c>
      <c r="G8143" s="367">
        <v>1049.9999999999998</v>
      </c>
      <c r="H8143" s="367">
        <v>26250</v>
      </c>
      <c r="I8143" s="384">
        <v>-1775774.0854912421</v>
      </c>
      <c r="J8143" s="367">
        <v>1050</v>
      </c>
      <c r="K8143" s="367">
        <v>6363.6363636363722</v>
      </c>
      <c r="L8143" s="384">
        <v>43285.107535927214</v>
      </c>
      <c r="M8143" s="367">
        <v>1050.0000000000016</v>
      </c>
      <c r="N8143" s="367">
        <v>105</v>
      </c>
      <c r="O8143" s="384">
        <v>-1216.1971239945253</v>
      </c>
      <c r="P8143" s="367">
        <v>15.225</v>
      </c>
      <c r="Q8143" s="367">
        <v>105</v>
      </c>
      <c r="R8143" s="384">
        <v>1190.6748422889236</v>
      </c>
      <c r="S8143" s="367">
        <v>14.7</v>
      </c>
      <c r="T8143" s="367">
        <v>3620.6896551724217</v>
      </c>
      <c r="U8143" s="384">
        <v>4639.0698795433264</v>
      </c>
      <c r="V8143" s="367">
        <v>1050.0000000000023</v>
      </c>
      <c r="W8143" s="367">
        <v>174999.99999999988</v>
      </c>
      <c r="X8143" s="384">
        <v>149185.89069996309</v>
      </c>
      <c r="Y8143" s="386">
        <v>1049.9999999999993</v>
      </c>
      <c r="Z8143" s="367"/>
      <c r="AA8143" s="367"/>
      <c r="AB8143" s="367"/>
      <c r="AC8143" s="367"/>
      <c r="AD8143" s="367"/>
      <c r="AE8143" s="367"/>
      <c r="AF8143" s="367"/>
      <c r="AG8143" s="367"/>
      <c r="AH8143" s="367"/>
      <c r="AI8143" s="367"/>
      <c r="AJ8143" s="367"/>
      <c r="AK8143" s="367"/>
      <c r="AL8143" s="367"/>
      <c r="AM8143" s="367"/>
      <c r="AN8143" s="367"/>
      <c r="AO8143" s="367"/>
      <c r="AP8143" s="367"/>
      <c r="AQ8143" s="367"/>
      <c r="AR8143" s="367"/>
      <c r="AS8143" s="367"/>
      <c r="AT8143" s="367"/>
    </row>
    <row r="8144" spans="2:46" ht="13.8">
      <c r="B8144" s="26">
        <v>17.666666666666654</v>
      </c>
      <c r="C8144" s="363">
        <v>889.86318954820649</v>
      </c>
      <c r="D8144" s="367">
        <v>1059.9999999999993</v>
      </c>
      <c r="E8144" s="367">
        <v>4930.2325581395335</v>
      </c>
      <c r="F8144" s="367">
        <v>-146456.86612526598</v>
      </c>
      <c r="G8144" s="367">
        <v>1059.9999999999998</v>
      </c>
      <c r="H8144" s="367">
        <v>26500</v>
      </c>
      <c r="I8144" s="384">
        <v>-1812419.5535431656</v>
      </c>
      <c r="J8144" s="367">
        <v>1060</v>
      </c>
      <c r="K8144" s="367">
        <v>6424.2424242424331</v>
      </c>
      <c r="L8144" s="384">
        <v>42414.313862762298</v>
      </c>
      <c r="M8144" s="367">
        <v>1060.0000000000016</v>
      </c>
      <c r="N8144" s="367">
        <v>106</v>
      </c>
      <c r="O8144" s="384">
        <v>-1248.5488399946803</v>
      </c>
      <c r="P8144" s="367">
        <v>15.37</v>
      </c>
      <c r="Q8144" s="367">
        <v>106</v>
      </c>
      <c r="R8144" s="384">
        <v>1192.2126019802117</v>
      </c>
      <c r="S8144" s="367">
        <v>14.840000000000002</v>
      </c>
      <c r="T8144" s="367">
        <v>3655.1724137931114</v>
      </c>
      <c r="U8144" s="384">
        <v>3382.6761807961479</v>
      </c>
      <c r="V8144" s="367">
        <v>1060.0000000000023</v>
      </c>
      <c r="W8144" s="367">
        <v>176666.66666666654</v>
      </c>
      <c r="X8144" s="384">
        <v>150558.34516632924</v>
      </c>
      <c r="Y8144" s="386">
        <v>1059.9999999999991</v>
      </c>
      <c r="Z8144" s="367"/>
      <c r="AA8144" s="367"/>
      <c r="AB8144" s="367"/>
      <c r="AC8144" s="367"/>
      <c r="AD8144" s="367"/>
      <c r="AE8144" s="367"/>
      <c r="AF8144" s="367"/>
      <c r="AG8144" s="367"/>
      <c r="AH8144" s="367"/>
      <c r="AI8144" s="367"/>
      <c r="AJ8144" s="367"/>
      <c r="AK8144" s="367"/>
      <c r="AL8144" s="367"/>
      <c r="AM8144" s="367"/>
      <c r="AN8144" s="367"/>
      <c r="AO8144" s="367"/>
      <c r="AP8144" s="367"/>
      <c r="AQ8144" s="367"/>
      <c r="AR8144" s="367"/>
      <c r="AS8144" s="367"/>
      <c r="AT8144" s="367"/>
    </row>
    <row r="8145" spans="2:46" ht="13.8">
      <c r="B8145" s="26">
        <v>17.833333333333321</v>
      </c>
      <c r="C8145" s="363">
        <v>898.25000619507864</v>
      </c>
      <c r="D8145" s="367">
        <v>1069.9999999999993</v>
      </c>
      <c r="E8145" s="367">
        <v>4976.7441860465105</v>
      </c>
      <c r="F8145" s="367">
        <v>-149530.52022017646</v>
      </c>
      <c r="G8145" s="367">
        <v>1069.9999999999998</v>
      </c>
      <c r="H8145" s="367">
        <v>26750</v>
      </c>
      <c r="I8145" s="384">
        <v>-1849437.3486498888</v>
      </c>
      <c r="J8145" s="367">
        <v>1070</v>
      </c>
      <c r="K8145" s="367">
        <v>6484.8484848484941</v>
      </c>
      <c r="L8145" s="384">
        <v>41519.312023700113</v>
      </c>
      <c r="M8145" s="367">
        <v>1070.0000000000016</v>
      </c>
      <c r="N8145" s="367">
        <v>107</v>
      </c>
      <c r="O8145" s="384">
        <v>-1281.2924217730958</v>
      </c>
      <c r="P8145" s="367">
        <v>15.514999999999999</v>
      </c>
      <c r="Q8145" s="367">
        <v>107</v>
      </c>
      <c r="R8145" s="384">
        <v>1193.5654182618498</v>
      </c>
      <c r="S8145" s="367">
        <v>14.98</v>
      </c>
      <c r="T8145" s="367">
        <v>3689.6551724138012</v>
      </c>
      <c r="U8145" s="384">
        <v>2101.7433251310904</v>
      </c>
      <c r="V8145" s="367">
        <v>1070.0000000000023</v>
      </c>
      <c r="W8145" s="367">
        <v>178333.3333333332</v>
      </c>
      <c r="X8145" s="384">
        <v>151929.88711306709</v>
      </c>
      <c r="Y8145" s="386">
        <v>1069.9999999999991</v>
      </c>
      <c r="Z8145" s="367"/>
      <c r="AA8145" s="367"/>
      <c r="AB8145" s="367"/>
      <c r="AC8145" s="367"/>
      <c r="AD8145" s="367"/>
      <c r="AE8145" s="367"/>
      <c r="AF8145" s="367"/>
      <c r="AG8145" s="367"/>
      <c r="AH8145" s="367"/>
      <c r="AI8145" s="367"/>
      <c r="AJ8145" s="367"/>
      <c r="AK8145" s="367"/>
      <c r="AL8145" s="367"/>
      <c r="AM8145" s="367"/>
      <c r="AN8145" s="367"/>
      <c r="AO8145" s="367"/>
      <c r="AP8145" s="367"/>
      <c r="AQ8145" s="367"/>
      <c r="AR8145" s="367"/>
      <c r="AS8145" s="367"/>
      <c r="AT8145" s="367"/>
    </row>
    <row r="8146" spans="2:46" ht="13.8">
      <c r="B8146" s="26">
        <v>17.999999999999989</v>
      </c>
      <c r="C8146" s="363">
        <v>906.63667108300535</v>
      </c>
      <c r="D8146" s="367">
        <v>1079.9999999999995</v>
      </c>
      <c r="E8146" s="367">
        <v>5023.2558139534876</v>
      </c>
      <c r="F8146" s="367">
        <v>-152635.80021315344</v>
      </c>
      <c r="G8146" s="367">
        <v>1079.9999999999998</v>
      </c>
      <c r="H8146" s="367">
        <v>27000</v>
      </c>
      <c r="I8146" s="384">
        <v>-1886827.4708114117</v>
      </c>
      <c r="J8146" s="367">
        <v>1080</v>
      </c>
      <c r="K8146" s="367">
        <v>6545.454545454555</v>
      </c>
      <c r="L8146" s="384">
        <v>40600.102018740668</v>
      </c>
      <c r="M8146" s="367">
        <v>1080.0000000000016</v>
      </c>
      <c r="N8146" s="367">
        <v>108</v>
      </c>
      <c r="O8146" s="384">
        <v>-1314.4278693297733</v>
      </c>
      <c r="P8146" s="367">
        <v>15.660000000000002</v>
      </c>
      <c r="Q8146" s="367">
        <v>108</v>
      </c>
      <c r="R8146" s="384">
        <v>1194.7332911338374</v>
      </c>
      <c r="S8146" s="367">
        <v>15.12</v>
      </c>
      <c r="T8146" s="367">
        <v>3724.137931034491</v>
      </c>
      <c r="U8146" s="384">
        <v>796.27131254815424</v>
      </c>
      <c r="V8146" s="367">
        <v>1080.0000000000023</v>
      </c>
      <c r="W8146" s="367">
        <v>179999.99999999985</v>
      </c>
      <c r="X8146" s="384">
        <v>153300.5165401767</v>
      </c>
      <c r="Y8146" s="386">
        <v>1079.9999999999991</v>
      </c>
      <c r="Z8146" s="367"/>
      <c r="AA8146" s="367"/>
      <c r="AB8146" s="367"/>
      <c r="AC8146" s="367"/>
      <c r="AD8146" s="367"/>
      <c r="AE8146" s="367"/>
      <c r="AF8146" s="367"/>
      <c r="AG8146" s="367"/>
      <c r="AH8146" s="367"/>
      <c r="AI8146" s="367"/>
      <c r="AJ8146" s="367"/>
      <c r="AK8146" s="367"/>
      <c r="AL8146" s="367"/>
      <c r="AM8146" s="367"/>
      <c r="AN8146" s="367"/>
      <c r="AO8146" s="367"/>
      <c r="AP8146" s="367"/>
      <c r="AQ8146" s="367"/>
      <c r="AR8146" s="367"/>
      <c r="AS8146" s="367"/>
      <c r="AT8146" s="367"/>
    </row>
    <row r="8147" spans="2:46" ht="13.8">
      <c r="B8147" s="26">
        <v>18.166666666666657</v>
      </c>
      <c r="C8147" s="363">
        <v>915.02318421198652</v>
      </c>
      <c r="D8147" s="367">
        <v>1089.9999999999995</v>
      </c>
      <c r="E8147" s="367">
        <v>5069.7674418604647</v>
      </c>
      <c r="F8147" s="367">
        <v>-155772.70610419704</v>
      </c>
      <c r="G8147" s="367">
        <v>1090</v>
      </c>
      <c r="H8147" s="367">
        <v>27250</v>
      </c>
      <c r="I8147" s="384">
        <v>-1924589.9200277347</v>
      </c>
      <c r="J8147" s="367">
        <v>1090</v>
      </c>
      <c r="K8147" s="367">
        <v>6606.060606060616</v>
      </c>
      <c r="L8147" s="384">
        <v>39656.683847883964</v>
      </c>
      <c r="M8147" s="367">
        <v>1090.0000000000016</v>
      </c>
      <c r="N8147" s="367">
        <v>109</v>
      </c>
      <c r="O8147" s="384">
        <v>-1347.9551826647107</v>
      </c>
      <c r="P8147" s="367">
        <v>15.805000000000001</v>
      </c>
      <c r="Q8147" s="367">
        <v>109</v>
      </c>
      <c r="R8147" s="384">
        <v>1195.7162205961752</v>
      </c>
      <c r="S8147" s="367">
        <v>15.26</v>
      </c>
      <c r="T8147" s="367">
        <v>3758.6206896551807</v>
      </c>
      <c r="U8147" s="384">
        <v>-533.73985695266117</v>
      </c>
      <c r="V8147" s="367">
        <v>1090.0000000000023</v>
      </c>
      <c r="W8147" s="367">
        <v>181666.66666666651</v>
      </c>
      <c r="X8147" s="384">
        <v>154670.23344765793</v>
      </c>
      <c r="Y8147" s="386">
        <v>1089.9999999999991</v>
      </c>
      <c r="Z8147" s="367"/>
      <c r="AA8147" s="367"/>
      <c r="AB8147" s="367"/>
      <c r="AC8147" s="367"/>
      <c r="AD8147" s="367"/>
      <c r="AE8147" s="367"/>
      <c r="AF8147" s="367"/>
      <c r="AG8147" s="367"/>
      <c r="AH8147" s="367"/>
      <c r="AI8147" s="367"/>
      <c r="AJ8147" s="367"/>
      <c r="AK8147" s="367"/>
      <c r="AL8147" s="367"/>
      <c r="AM8147" s="367"/>
      <c r="AN8147" s="367"/>
      <c r="AO8147" s="367"/>
      <c r="AP8147" s="367"/>
      <c r="AQ8147" s="367"/>
      <c r="AR8147" s="367"/>
      <c r="AS8147" s="367"/>
      <c r="AT8147" s="367"/>
    </row>
    <row r="8148" spans="2:46" ht="13.8">
      <c r="B8148" s="26">
        <v>18.333333333333325</v>
      </c>
      <c r="C8148" s="363">
        <v>923.40954558202213</v>
      </c>
      <c r="D8148" s="367">
        <v>1099.9999999999995</v>
      </c>
      <c r="E8148" s="367">
        <v>5116.2790697674418</v>
      </c>
      <c r="F8148" s="367">
        <v>-158941.23789330709</v>
      </c>
      <c r="G8148" s="367">
        <v>1100</v>
      </c>
      <c r="H8148" s="367">
        <v>27500</v>
      </c>
      <c r="I8148" s="384">
        <v>-1962724.6962988572</v>
      </c>
      <c r="J8148" s="367">
        <v>1100</v>
      </c>
      <c r="K8148" s="367">
        <v>6666.666666666677</v>
      </c>
      <c r="L8148" s="384">
        <v>38689.057511129977</v>
      </c>
      <c r="M8148" s="367">
        <v>1100.0000000000018</v>
      </c>
      <c r="N8148" s="367">
        <v>110</v>
      </c>
      <c r="O8148" s="384">
        <v>-1381.8743617779089</v>
      </c>
      <c r="P8148" s="367">
        <v>15.950000000000001</v>
      </c>
      <c r="Q8148" s="367">
        <v>110</v>
      </c>
      <c r="R8148" s="384">
        <v>1196.5142066488622</v>
      </c>
      <c r="S8148" s="367">
        <v>15.399999999999999</v>
      </c>
      <c r="T8148" s="367">
        <v>3793.1034482758705</v>
      </c>
      <c r="U8148" s="384">
        <v>-1888.2901833713868</v>
      </c>
      <c r="V8148" s="367">
        <v>1100.0000000000025</v>
      </c>
      <c r="W8148" s="367">
        <v>183333.33333333317</v>
      </c>
      <c r="X8148" s="384">
        <v>156039.03783551086</v>
      </c>
      <c r="Y8148" s="386">
        <v>1099.9999999999989</v>
      </c>
      <c r="Z8148" s="367"/>
      <c r="AA8148" s="367"/>
      <c r="AB8148" s="367"/>
      <c r="AC8148" s="367"/>
      <c r="AD8148" s="367"/>
      <c r="AE8148" s="367"/>
      <c r="AF8148" s="367"/>
      <c r="AG8148" s="367"/>
      <c r="AH8148" s="367"/>
      <c r="AI8148" s="367"/>
      <c r="AJ8148" s="367"/>
      <c r="AK8148" s="367"/>
      <c r="AL8148" s="367"/>
      <c r="AM8148" s="367"/>
      <c r="AN8148" s="367"/>
      <c r="AO8148" s="367"/>
      <c r="AP8148" s="367"/>
      <c r="AQ8148" s="367"/>
      <c r="AR8148" s="367"/>
      <c r="AS8148" s="367"/>
      <c r="AT8148" s="367"/>
    </row>
    <row r="8149" spans="2:46" ht="13.8">
      <c r="B8149" s="26">
        <v>18.499999999999993</v>
      </c>
      <c r="C8149" s="363">
        <v>931.79575519311231</v>
      </c>
      <c r="D8149" s="367">
        <v>1109.9999999999995</v>
      </c>
      <c r="E8149" s="367">
        <v>5162.7906976744189</v>
      </c>
      <c r="F8149" s="367">
        <v>-162141.39558048372</v>
      </c>
      <c r="G8149" s="367">
        <v>1110.0000000000002</v>
      </c>
      <c r="H8149" s="367">
        <v>27750</v>
      </c>
      <c r="I8149" s="384">
        <v>-2001231.7996247797</v>
      </c>
      <c r="J8149" s="367">
        <v>1110</v>
      </c>
      <c r="K8149" s="367">
        <v>6727.2727272727379</v>
      </c>
      <c r="L8149" s="384">
        <v>37697.223008478759</v>
      </c>
      <c r="M8149" s="367">
        <v>1110.0000000000018</v>
      </c>
      <c r="N8149" s="367">
        <v>111</v>
      </c>
      <c r="O8149" s="384">
        <v>-1416.1854066693677</v>
      </c>
      <c r="P8149" s="367">
        <v>16.094999999999999</v>
      </c>
      <c r="Q8149" s="367">
        <v>111</v>
      </c>
      <c r="R8149" s="384">
        <v>1197.1272492918995</v>
      </c>
      <c r="S8149" s="367">
        <v>15.540000000000001</v>
      </c>
      <c r="T8149" s="367">
        <v>3827.5862068965603</v>
      </c>
      <c r="U8149" s="384">
        <v>-3267.3796667079605</v>
      </c>
      <c r="V8149" s="367">
        <v>1110.0000000000025</v>
      </c>
      <c r="W8149" s="367">
        <v>184999.99999999983</v>
      </c>
      <c r="X8149" s="384">
        <v>157406.92970373551</v>
      </c>
      <c r="Y8149" s="386">
        <v>1109.9999999999989</v>
      </c>
      <c r="Z8149" s="367"/>
      <c r="AA8149" s="367"/>
      <c r="AB8149" s="367"/>
      <c r="AC8149" s="367"/>
      <c r="AD8149" s="367"/>
      <c r="AE8149" s="367"/>
      <c r="AF8149" s="367"/>
      <c r="AG8149" s="367"/>
      <c r="AH8149" s="367"/>
      <c r="AI8149" s="367"/>
      <c r="AJ8149" s="367"/>
      <c r="AK8149" s="367"/>
      <c r="AL8149" s="367"/>
      <c r="AM8149" s="367"/>
      <c r="AN8149" s="367"/>
      <c r="AO8149" s="367"/>
      <c r="AP8149" s="367"/>
      <c r="AQ8149" s="367"/>
      <c r="AR8149" s="367"/>
      <c r="AS8149" s="367"/>
      <c r="AT8149" s="367"/>
    </row>
    <row r="8150" spans="2:46" ht="13.8">
      <c r="B8150" s="26">
        <v>18.666666666666661</v>
      </c>
      <c r="C8150" s="363">
        <v>940.18181304525706</v>
      </c>
      <c r="D8150" s="367">
        <v>1119.9999999999995</v>
      </c>
      <c r="E8150" s="367">
        <v>5209.302325581396</v>
      </c>
      <c r="F8150" s="367">
        <v>-165373.17916572682</v>
      </c>
      <c r="G8150" s="367">
        <v>1120.0000000000002</v>
      </c>
      <c r="H8150" s="367">
        <v>28000</v>
      </c>
      <c r="I8150" s="384">
        <v>-2040111.2300055008</v>
      </c>
      <c r="J8150" s="367">
        <v>1119.9999999999998</v>
      </c>
      <c r="K8150" s="367">
        <v>6787.8787878787989</v>
      </c>
      <c r="L8150" s="384">
        <v>36681.180339930266</v>
      </c>
      <c r="M8150" s="367">
        <v>1120.000000000002</v>
      </c>
      <c r="N8150" s="367">
        <v>112</v>
      </c>
      <c r="O8150" s="384">
        <v>-1450.888317339088</v>
      </c>
      <c r="P8150" s="367">
        <v>16.239999999999998</v>
      </c>
      <c r="Q8150" s="367">
        <v>112</v>
      </c>
      <c r="R8150" s="384">
        <v>1197.5553485252858</v>
      </c>
      <c r="S8150" s="367">
        <v>15.68</v>
      </c>
      <c r="T8150" s="367">
        <v>3862.06896551725</v>
      </c>
      <c r="U8150" s="384">
        <v>-4671.0083069624134</v>
      </c>
      <c r="V8150" s="367">
        <v>1120.0000000000025</v>
      </c>
      <c r="W8150" s="367">
        <v>186666.66666666648</v>
      </c>
      <c r="X8150" s="384">
        <v>158773.90905233187</v>
      </c>
      <c r="Y8150" s="386">
        <v>1119.9999999999989</v>
      </c>
      <c r="Z8150" s="367"/>
      <c r="AA8150" s="367"/>
      <c r="AB8150" s="367"/>
      <c r="AC8150" s="367"/>
      <c r="AD8150" s="367"/>
      <c r="AE8150" s="367"/>
      <c r="AF8150" s="367"/>
      <c r="AG8150" s="367"/>
      <c r="AH8150" s="367"/>
      <c r="AI8150" s="367"/>
      <c r="AJ8150" s="367"/>
      <c r="AK8150" s="367"/>
      <c r="AL8150" s="367"/>
      <c r="AM8150" s="367"/>
      <c r="AN8150" s="367"/>
      <c r="AO8150" s="367"/>
      <c r="AP8150" s="367"/>
      <c r="AQ8150" s="367"/>
      <c r="AR8150" s="367"/>
      <c r="AS8150" s="367"/>
      <c r="AT8150" s="367"/>
    </row>
    <row r="8151" spans="2:46" ht="13.8">
      <c r="B8151" s="26">
        <v>18.833333333333329</v>
      </c>
      <c r="C8151" s="363">
        <v>948.5677191384566</v>
      </c>
      <c r="D8151" s="367">
        <v>1129.9999999999998</v>
      </c>
      <c r="E8151" s="367">
        <v>5255.813953488373</v>
      </c>
      <c r="F8151" s="367">
        <v>-168636.58864903642</v>
      </c>
      <c r="G8151" s="367">
        <v>1130.0000000000002</v>
      </c>
      <c r="H8151" s="367">
        <v>28250</v>
      </c>
      <c r="I8151" s="384">
        <v>-2079362.9874410238</v>
      </c>
      <c r="J8151" s="367">
        <v>1130</v>
      </c>
      <c r="K8151" s="367">
        <v>6848.4848484848599</v>
      </c>
      <c r="L8151" s="384">
        <v>35640.929505484528</v>
      </c>
      <c r="M8151" s="367">
        <v>1130.000000000002</v>
      </c>
      <c r="N8151" s="367">
        <v>113</v>
      </c>
      <c r="O8151" s="384">
        <v>-1485.9830937870695</v>
      </c>
      <c r="P8151" s="367">
        <v>16.385000000000002</v>
      </c>
      <c r="Q8151" s="367">
        <v>113</v>
      </c>
      <c r="R8151" s="384">
        <v>1197.7985043490223</v>
      </c>
      <c r="S8151" s="367">
        <v>15.82</v>
      </c>
      <c r="T8151" s="367">
        <v>3896.5517241379398</v>
      </c>
      <c r="U8151" s="384">
        <v>-6099.1761041347454</v>
      </c>
      <c r="V8151" s="367">
        <v>1130.0000000000025</v>
      </c>
      <c r="W8151" s="367">
        <v>188333.33333333314</v>
      </c>
      <c r="X8151" s="384">
        <v>160139.97588129991</v>
      </c>
      <c r="Y8151" s="386">
        <v>1129.9999999999989</v>
      </c>
      <c r="Z8151" s="367"/>
      <c r="AA8151" s="367"/>
      <c r="AB8151" s="367"/>
      <c r="AC8151" s="367"/>
      <c r="AD8151" s="367"/>
      <c r="AE8151" s="367"/>
      <c r="AF8151" s="367"/>
      <c r="AG8151" s="367"/>
      <c r="AH8151" s="367"/>
      <c r="AI8151" s="367"/>
      <c r="AJ8151" s="367"/>
      <c r="AK8151" s="367"/>
      <c r="AL8151" s="367"/>
      <c r="AM8151" s="367"/>
      <c r="AN8151" s="367"/>
      <c r="AO8151" s="367"/>
      <c r="AP8151" s="367"/>
      <c r="AQ8151" s="367"/>
      <c r="AR8151" s="367"/>
      <c r="AS8151" s="367"/>
      <c r="AT8151" s="367"/>
    </row>
    <row r="8152" spans="2:46" ht="13.8">
      <c r="B8152" s="26">
        <v>18.999999999999996</v>
      </c>
      <c r="C8152" s="363">
        <v>956.95347347271024</v>
      </c>
      <c r="D8152" s="367">
        <v>1139.9999999999998</v>
      </c>
      <c r="E8152" s="367">
        <v>5302.3255813953501</v>
      </c>
      <c r="F8152" s="367">
        <v>-171931.62403041255</v>
      </c>
      <c r="G8152" s="367">
        <v>1140.0000000000002</v>
      </c>
      <c r="H8152" s="367">
        <v>28500</v>
      </c>
      <c r="I8152" s="384">
        <v>-2118987.0719313454</v>
      </c>
      <c r="J8152" s="367">
        <v>1140</v>
      </c>
      <c r="K8152" s="367">
        <v>6909.0909090909208</v>
      </c>
      <c r="L8152" s="384">
        <v>34576.470505141529</v>
      </c>
      <c r="M8152" s="367">
        <v>1140.000000000002</v>
      </c>
      <c r="N8152" s="367">
        <v>114</v>
      </c>
      <c r="O8152" s="384">
        <v>-1521.4697360133114</v>
      </c>
      <c r="P8152" s="367">
        <v>16.53</v>
      </c>
      <c r="Q8152" s="367">
        <v>114</v>
      </c>
      <c r="R8152" s="384">
        <v>1197.8567167631084</v>
      </c>
      <c r="S8152" s="367">
        <v>15.959999999999999</v>
      </c>
      <c r="T8152" s="367">
        <v>3931.0344827586296</v>
      </c>
      <c r="U8152" s="384">
        <v>-7551.8830582249566</v>
      </c>
      <c r="V8152" s="367">
        <v>1140.0000000000025</v>
      </c>
      <c r="W8152" s="367">
        <v>189999.9999999998</v>
      </c>
      <c r="X8152" s="384">
        <v>161505.13019063964</v>
      </c>
      <c r="Y8152" s="386">
        <v>1139.9999999999989</v>
      </c>
      <c r="Z8152" s="367"/>
      <c r="AA8152" s="367"/>
      <c r="AB8152" s="367"/>
      <c r="AC8152" s="367"/>
      <c r="AD8152" s="367"/>
      <c r="AE8152" s="367"/>
      <c r="AF8152" s="367"/>
      <c r="AG8152" s="367"/>
      <c r="AH8152" s="367"/>
      <c r="AI8152" s="367"/>
      <c r="AJ8152" s="367"/>
      <c r="AK8152" s="367"/>
      <c r="AL8152" s="367"/>
      <c r="AM8152" s="367"/>
      <c r="AN8152" s="367"/>
      <c r="AO8152" s="367"/>
      <c r="AP8152" s="367"/>
      <c r="AQ8152" s="367"/>
      <c r="AR8152" s="367"/>
      <c r="AS8152" s="367"/>
      <c r="AT8152" s="367"/>
    </row>
    <row r="8153" spans="2:46" ht="13.8">
      <c r="B8153" s="26">
        <v>19.166666666666664</v>
      </c>
      <c r="C8153" s="363">
        <v>965.3390760480188</v>
      </c>
      <c r="D8153" s="367">
        <v>1150</v>
      </c>
      <c r="E8153" s="367">
        <v>5348.8372093023272</v>
      </c>
      <c r="F8153" s="367">
        <v>-175258.28530985522</v>
      </c>
      <c r="G8153" s="367">
        <v>1150.0000000000002</v>
      </c>
      <c r="H8153" s="367">
        <v>28750</v>
      </c>
      <c r="I8153" s="384">
        <v>-2158983.483476467</v>
      </c>
      <c r="J8153" s="367">
        <v>1150</v>
      </c>
      <c r="K8153" s="367">
        <v>6969.6969696969818</v>
      </c>
      <c r="L8153" s="384">
        <v>33487.803338901278</v>
      </c>
      <c r="M8153" s="367">
        <v>1150.000000000002</v>
      </c>
      <c r="N8153" s="367">
        <v>115</v>
      </c>
      <c r="O8153" s="384">
        <v>-1557.3482440178141</v>
      </c>
      <c r="P8153" s="367">
        <v>16.675000000000001</v>
      </c>
      <c r="Q8153" s="367">
        <v>115</v>
      </c>
      <c r="R8153" s="384">
        <v>1197.7299857675448</v>
      </c>
      <c r="S8153" s="367">
        <v>16.099999999999998</v>
      </c>
      <c r="T8153" s="367">
        <v>3965.5172413793193</v>
      </c>
      <c r="U8153" s="384">
        <v>-9029.1291692330469</v>
      </c>
      <c r="V8153" s="367">
        <v>1150.0000000000025</v>
      </c>
      <c r="W8153" s="367">
        <v>191666.66666666645</v>
      </c>
      <c r="X8153" s="384">
        <v>162869.37198035108</v>
      </c>
      <c r="Y8153" s="386">
        <v>1149.9999999999986</v>
      </c>
      <c r="Z8153" s="367"/>
      <c r="AA8153" s="367"/>
      <c r="AB8153" s="367"/>
      <c r="AC8153" s="367"/>
      <c r="AD8153" s="367"/>
      <c r="AE8153" s="367"/>
      <c r="AF8153" s="367"/>
      <c r="AG8153" s="367"/>
      <c r="AH8153" s="367"/>
      <c r="AI8153" s="367"/>
      <c r="AJ8153" s="367"/>
      <c r="AK8153" s="367"/>
      <c r="AL8153" s="367"/>
      <c r="AM8153" s="367"/>
      <c r="AN8153" s="367"/>
      <c r="AO8153" s="367"/>
      <c r="AP8153" s="367"/>
      <c r="AQ8153" s="367"/>
      <c r="AR8153" s="367"/>
      <c r="AS8153" s="367"/>
      <c r="AT8153" s="367"/>
    </row>
    <row r="8154" spans="2:46" ht="13.8">
      <c r="B8154" s="26">
        <v>19.333333333333332</v>
      </c>
      <c r="C8154" s="363">
        <v>973.72452686438157</v>
      </c>
      <c r="D8154" s="367">
        <v>1160</v>
      </c>
      <c r="E8154" s="367">
        <v>5395.3488372093043</v>
      </c>
      <c r="F8154" s="367">
        <v>-178616.57248736446</v>
      </c>
      <c r="G8154" s="367">
        <v>1160.0000000000005</v>
      </c>
      <c r="H8154" s="367">
        <v>29000</v>
      </c>
      <c r="I8154" s="384">
        <v>-2199352.2220763881</v>
      </c>
      <c r="J8154" s="367">
        <v>1160</v>
      </c>
      <c r="K8154" s="367">
        <v>7030.3030303030428</v>
      </c>
      <c r="L8154" s="384">
        <v>32374.928006763766</v>
      </c>
      <c r="M8154" s="367">
        <v>1160.000000000002</v>
      </c>
      <c r="N8154" s="367">
        <v>116</v>
      </c>
      <c r="O8154" s="384">
        <v>-1593.6186178005773</v>
      </c>
      <c r="P8154" s="367">
        <v>16.82</v>
      </c>
      <c r="Q8154" s="367">
        <v>116</v>
      </c>
      <c r="R8154" s="384">
        <v>1197.4183113623303</v>
      </c>
      <c r="S8154" s="367">
        <v>16.239999999999998</v>
      </c>
      <c r="T8154" s="367">
        <v>4000.0000000000091</v>
      </c>
      <c r="U8154" s="384">
        <v>-10530.91443715905</v>
      </c>
      <c r="V8154" s="367">
        <v>1160.0000000000027</v>
      </c>
      <c r="W8154" s="367">
        <v>193333.33333333311</v>
      </c>
      <c r="X8154" s="384">
        <v>164232.70125043421</v>
      </c>
      <c r="Y8154" s="386">
        <v>1159.9999999999986</v>
      </c>
      <c r="Z8154" s="367"/>
      <c r="AA8154" s="367"/>
      <c r="AB8154" s="367"/>
      <c r="AC8154" s="367"/>
      <c r="AD8154" s="367"/>
      <c r="AE8154" s="367"/>
      <c r="AF8154" s="367"/>
      <c r="AG8154" s="367"/>
      <c r="AH8154" s="367"/>
      <c r="AI8154" s="367"/>
      <c r="AJ8154" s="367"/>
      <c r="AK8154" s="367"/>
      <c r="AL8154" s="367"/>
      <c r="AM8154" s="367"/>
      <c r="AN8154" s="367"/>
      <c r="AO8154" s="367"/>
      <c r="AP8154" s="367"/>
      <c r="AQ8154" s="367"/>
      <c r="AR8154" s="367"/>
      <c r="AS8154" s="367"/>
      <c r="AT8154" s="367"/>
    </row>
    <row r="8155" spans="2:46" ht="13.8">
      <c r="B8155" s="26">
        <v>19.5</v>
      </c>
      <c r="C8155" s="363">
        <v>982.10982592179892</v>
      </c>
      <c r="D8155" s="367">
        <v>1170</v>
      </c>
      <c r="E8155" s="367">
        <v>5441.8604651162814</v>
      </c>
      <c r="F8155" s="367">
        <v>-182006.48556294019</v>
      </c>
      <c r="G8155" s="367">
        <v>1170.0000000000005</v>
      </c>
      <c r="H8155" s="367">
        <v>29250</v>
      </c>
      <c r="I8155" s="384">
        <v>-2240093.2877311092</v>
      </c>
      <c r="J8155" s="367">
        <v>1170</v>
      </c>
      <c r="K8155" s="367">
        <v>7090.9090909091037</v>
      </c>
      <c r="L8155" s="384">
        <v>31237.844508728991</v>
      </c>
      <c r="M8155" s="367">
        <v>1170.000000000002</v>
      </c>
      <c r="N8155" s="367">
        <v>117</v>
      </c>
      <c r="O8155" s="384">
        <v>-1630.2808573616016</v>
      </c>
      <c r="P8155" s="367">
        <v>16.965</v>
      </c>
      <c r="Q8155" s="367">
        <v>117</v>
      </c>
      <c r="R8155" s="384">
        <v>1196.9216935474658</v>
      </c>
      <c r="S8155" s="367">
        <v>16.38</v>
      </c>
      <c r="T8155" s="367">
        <v>4034.4827586206989</v>
      </c>
      <c r="U8155" s="384">
        <v>-12057.238862002898</v>
      </c>
      <c r="V8155" s="367">
        <v>1170.0000000000027</v>
      </c>
      <c r="W8155" s="367">
        <v>194999.99999999977</v>
      </c>
      <c r="X8155" s="384">
        <v>165595.11800088902</v>
      </c>
      <c r="Y8155" s="386">
        <v>1169.9999999999986</v>
      </c>
      <c r="Z8155" s="367"/>
      <c r="AA8155" s="367"/>
      <c r="AB8155" s="367"/>
      <c r="AC8155" s="367"/>
      <c r="AD8155" s="367"/>
      <c r="AE8155" s="367"/>
      <c r="AF8155" s="367"/>
      <c r="AG8155" s="367"/>
      <c r="AH8155" s="367"/>
      <c r="AI8155" s="367"/>
      <c r="AJ8155" s="367"/>
      <c r="AK8155" s="367"/>
      <c r="AL8155" s="367"/>
      <c r="AM8155" s="367"/>
      <c r="AN8155" s="367"/>
      <c r="AO8155" s="367"/>
      <c r="AP8155" s="367"/>
      <c r="AQ8155" s="367"/>
      <c r="AR8155" s="367"/>
      <c r="AS8155" s="367"/>
      <c r="AT8155" s="367"/>
    </row>
    <row r="8156" spans="2:46" ht="13.8">
      <c r="B8156" s="26">
        <v>19.666666666666668</v>
      </c>
      <c r="C8156" s="363">
        <v>990.49497322027094</v>
      </c>
      <c r="D8156" s="367">
        <v>1180</v>
      </c>
      <c r="E8156" s="367">
        <v>5488.3720930232585</v>
      </c>
      <c r="F8156" s="367">
        <v>-185428.02453658247</v>
      </c>
      <c r="G8156" s="367">
        <v>1180.0000000000007</v>
      </c>
      <c r="H8156" s="367">
        <v>29500</v>
      </c>
      <c r="I8156" s="384">
        <v>-2281206.6804406298</v>
      </c>
      <c r="J8156" s="367">
        <v>1180</v>
      </c>
      <c r="K8156" s="367">
        <v>7151.5151515151647</v>
      </c>
      <c r="L8156" s="384">
        <v>30076.552844796934</v>
      </c>
      <c r="M8156" s="367">
        <v>1180.0000000000023</v>
      </c>
      <c r="N8156" s="367">
        <v>118</v>
      </c>
      <c r="O8156" s="384">
        <v>-1667.334962700887</v>
      </c>
      <c r="P8156" s="367">
        <v>17.11</v>
      </c>
      <c r="Q8156" s="367">
        <v>118</v>
      </c>
      <c r="R8156" s="384">
        <v>1196.240132322951</v>
      </c>
      <c r="S8156" s="367">
        <v>16.52</v>
      </c>
      <c r="T8156" s="367">
        <v>4068.9655172413886</v>
      </c>
      <c r="U8156" s="384">
        <v>-13608.102443764627</v>
      </c>
      <c r="V8156" s="367">
        <v>1180.0000000000027</v>
      </c>
      <c r="W8156" s="367">
        <v>196666.66666666642</v>
      </c>
      <c r="X8156" s="384">
        <v>166956.62223171556</v>
      </c>
      <c r="Y8156" s="386">
        <v>1179.9999999999986</v>
      </c>
      <c r="Z8156" s="367"/>
      <c r="AA8156" s="367"/>
      <c r="AB8156" s="367"/>
      <c r="AC8156" s="367"/>
      <c r="AD8156" s="367"/>
      <c r="AE8156" s="367"/>
      <c r="AF8156" s="367"/>
      <c r="AG8156" s="367"/>
      <c r="AH8156" s="367"/>
      <c r="AI8156" s="367"/>
      <c r="AJ8156" s="367"/>
      <c r="AK8156" s="367"/>
      <c r="AL8156" s="367"/>
      <c r="AM8156" s="367"/>
      <c r="AN8156" s="367"/>
      <c r="AO8156" s="367"/>
      <c r="AP8156" s="367"/>
      <c r="AQ8156" s="367"/>
      <c r="AR8156" s="367"/>
      <c r="AS8156" s="367"/>
      <c r="AT8156" s="367"/>
    </row>
    <row r="8157" spans="2:46" ht="13.8">
      <c r="B8157" s="26">
        <v>19.833333333333336</v>
      </c>
      <c r="C8157" s="363">
        <v>998.87996875979741</v>
      </c>
      <c r="D8157" s="367">
        <v>1190.0000000000002</v>
      </c>
      <c r="E8157" s="367">
        <v>5534.8837209302355</v>
      </c>
      <c r="F8157" s="367">
        <v>-188881.18940829122</v>
      </c>
      <c r="G8157" s="367">
        <v>1190.0000000000007</v>
      </c>
      <c r="H8157" s="367">
        <v>29750</v>
      </c>
      <c r="I8157" s="384">
        <v>-2322692.4002049505</v>
      </c>
      <c r="J8157" s="367">
        <v>1190</v>
      </c>
      <c r="K8157" s="367">
        <v>7212.1212121212257</v>
      </c>
      <c r="L8157" s="384">
        <v>28891.053014967645</v>
      </c>
      <c r="M8157" s="367">
        <v>1190.0000000000023</v>
      </c>
      <c r="N8157" s="367">
        <v>119</v>
      </c>
      <c r="O8157" s="384">
        <v>-1704.7809338184329</v>
      </c>
      <c r="P8157" s="367">
        <v>17.254999999999999</v>
      </c>
      <c r="Q8157" s="367">
        <v>119</v>
      </c>
      <c r="R8157" s="384">
        <v>1195.373627688786</v>
      </c>
      <c r="S8157" s="367">
        <v>16.66</v>
      </c>
      <c r="T8157" s="367">
        <v>4103.4482758620779</v>
      </c>
      <c r="U8157" s="384">
        <v>-15183.505182444198</v>
      </c>
      <c r="V8157" s="367">
        <v>1190.0000000000025</v>
      </c>
      <c r="W8157" s="367">
        <v>198333.33333333308</v>
      </c>
      <c r="X8157" s="384">
        <v>168317.21394291375</v>
      </c>
      <c r="Y8157" s="386">
        <v>1189.9999999999984</v>
      </c>
      <c r="Z8157" s="367"/>
      <c r="AA8157" s="367"/>
      <c r="AB8157" s="367"/>
      <c r="AC8157" s="367"/>
      <c r="AD8157" s="367"/>
      <c r="AE8157" s="367"/>
      <c r="AF8157" s="367"/>
      <c r="AG8157" s="367"/>
      <c r="AH8157" s="367"/>
      <c r="AI8157" s="367"/>
      <c r="AJ8157" s="367"/>
      <c r="AK8157" s="367"/>
      <c r="AL8157" s="367"/>
      <c r="AM8157" s="367"/>
      <c r="AN8157" s="367"/>
      <c r="AO8157" s="367"/>
      <c r="AP8157" s="367"/>
      <c r="AQ8157" s="367"/>
      <c r="AR8157" s="367"/>
      <c r="AS8157" s="367"/>
      <c r="AT8157" s="367"/>
    </row>
    <row r="8158" spans="2:46" ht="13.8">
      <c r="B8158" s="26">
        <v>20.000000000000004</v>
      </c>
      <c r="C8158" s="363">
        <v>1007.2648125403784</v>
      </c>
      <c r="D8158" s="367">
        <v>1200.0000000000002</v>
      </c>
      <c r="E8158" s="367">
        <v>5581.3953488372126</v>
      </c>
      <c r="F8158" s="367">
        <v>-192365.98017806647</v>
      </c>
      <c r="G8158" s="367">
        <v>1200.0000000000007</v>
      </c>
      <c r="H8158" s="367">
        <v>30000</v>
      </c>
      <c r="I8158" s="384">
        <v>-2364550.4470240707</v>
      </c>
      <c r="J8158" s="367">
        <v>1200</v>
      </c>
      <c r="K8158" s="367">
        <v>7272.7272727272866</v>
      </c>
      <c r="L8158" s="384">
        <v>27681.345019241104</v>
      </c>
      <c r="M8158" s="367">
        <v>1200.0000000000023</v>
      </c>
      <c r="N8158" s="367">
        <v>120</v>
      </c>
      <c r="O8158" s="384">
        <v>-1742.6187707142403</v>
      </c>
      <c r="P8158" s="367">
        <v>17.399999999999999</v>
      </c>
      <c r="Q8158" s="367">
        <v>120</v>
      </c>
      <c r="R8158" s="384">
        <v>1194.3221796449707</v>
      </c>
      <c r="S8158" s="367">
        <v>16.8</v>
      </c>
      <c r="T8158" s="367">
        <v>4137.9310344827672</v>
      </c>
      <c r="U8158" s="384">
        <v>-16783.447078041681</v>
      </c>
      <c r="V8158" s="367">
        <v>1200.0000000000025</v>
      </c>
      <c r="W8158" s="367">
        <v>199999.99999999974</v>
      </c>
      <c r="X8158" s="384">
        <v>169676.89313448366</v>
      </c>
      <c r="Y8158" s="386">
        <v>1199.9999999999984</v>
      </c>
      <c r="Z8158" s="367"/>
      <c r="AA8158" s="367"/>
      <c r="AB8158" s="367"/>
      <c r="AC8158" s="367"/>
      <c r="AD8158" s="367"/>
      <c r="AE8158" s="367"/>
      <c r="AF8158" s="367"/>
      <c r="AG8158" s="367"/>
      <c r="AH8158" s="367"/>
      <c r="AI8158" s="367"/>
      <c r="AJ8158" s="367"/>
      <c r="AK8158" s="367"/>
      <c r="AL8158" s="367"/>
      <c r="AM8158" s="367"/>
      <c r="AN8158" s="367"/>
      <c r="AO8158" s="367"/>
      <c r="AP8158" s="367"/>
      <c r="AQ8158" s="367"/>
      <c r="AR8158" s="367"/>
      <c r="AS8158" s="367"/>
      <c r="AT8158" s="367"/>
    </row>
    <row r="8159" spans="2:46" ht="13.8">
      <c r="B8159" s="26">
        <v>20.166666666666671</v>
      </c>
      <c r="C8159" s="363">
        <v>1015.6495045620138</v>
      </c>
      <c r="D8159" s="367">
        <v>1210.0000000000002</v>
      </c>
      <c r="E8159" s="367">
        <v>5627.9069767441897</v>
      </c>
      <c r="F8159" s="367">
        <v>-195882.39684590831</v>
      </c>
      <c r="G8159" s="367">
        <v>1210.0000000000009</v>
      </c>
      <c r="H8159" s="367">
        <v>30250</v>
      </c>
      <c r="I8159" s="384">
        <v>-2406780.8208979908</v>
      </c>
      <c r="J8159" s="367">
        <v>1210</v>
      </c>
      <c r="K8159" s="367">
        <v>7333.3333333333476</v>
      </c>
      <c r="L8159" s="384">
        <v>26447.428857617262</v>
      </c>
      <c r="M8159" s="367">
        <v>1210.0000000000025</v>
      </c>
      <c r="N8159" s="367">
        <v>121</v>
      </c>
      <c r="O8159" s="384">
        <v>-1780.8484733883076</v>
      </c>
      <c r="P8159" s="367">
        <v>17.544999999999998</v>
      </c>
      <c r="Q8159" s="367">
        <v>121</v>
      </c>
      <c r="R8159" s="384">
        <v>1193.0857881915051</v>
      </c>
      <c r="S8159" s="367">
        <v>16.940000000000001</v>
      </c>
      <c r="T8159" s="367">
        <v>4172.4137931034566</v>
      </c>
      <c r="U8159" s="384">
        <v>-18407.928130557048</v>
      </c>
      <c r="V8159" s="367">
        <v>1210.0000000000025</v>
      </c>
      <c r="W8159" s="367">
        <v>201666.6666666664</v>
      </c>
      <c r="X8159" s="384">
        <v>171035.65980642528</v>
      </c>
      <c r="Y8159" s="386">
        <v>1209.9999999999984</v>
      </c>
      <c r="Z8159" s="367"/>
      <c r="AA8159" s="367"/>
      <c r="AB8159" s="367"/>
      <c r="AC8159" s="367"/>
      <c r="AD8159" s="367"/>
      <c r="AE8159" s="367"/>
      <c r="AF8159" s="367"/>
      <c r="AG8159" s="367"/>
      <c r="AH8159" s="367"/>
      <c r="AI8159" s="367"/>
      <c r="AJ8159" s="367"/>
      <c r="AK8159" s="367"/>
      <c r="AL8159" s="367"/>
      <c r="AM8159" s="367"/>
      <c r="AN8159" s="367"/>
      <c r="AO8159" s="367"/>
      <c r="AP8159" s="367"/>
      <c r="AQ8159" s="367"/>
      <c r="AR8159" s="367"/>
      <c r="AS8159" s="367"/>
      <c r="AT8159" s="367"/>
    </row>
    <row r="8160" spans="2:46" ht="13.8">
      <c r="B8160" s="26">
        <v>20.333333333333339</v>
      </c>
      <c r="C8160" s="363">
        <v>1024.0340448247041</v>
      </c>
      <c r="D8160" s="367">
        <v>1220.0000000000005</v>
      </c>
      <c r="E8160" s="367">
        <v>5674.4186046511668</v>
      </c>
      <c r="F8160" s="367">
        <v>-199430.43941181668</v>
      </c>
      <c r="G8160" s="367">
        <v>1220.0000000000009</v>
      </c>
      <c r="H8160" s="367">
        <v>30500</v>
      </c>
      <c r="I8160" s="384">
        <v>-2449383.521826711</v>
      </c>
      <c r="J8160" s="367">
        <v>1220</v>
      </c>
      <c r="K8160" s="367">
        <v>7393.9393939394085</v>
      </c>
      <c r="L8160" s="384">
        <v>25189.304530096197</v>
      </c>
      <c r="M8160" s="367">
        <v>1220.0000000000025</v>
      </c>
      <c r="N8160" s="367">
        <v>122</v>
      </c>
      <c r="O8160" s="384">
        <v>-1819.4700418406376</v>
      </c>
      <c r="P8160" s="367">
        <v>17.690000000000001</v>
      </c>
      <c r="Q8160" s="367">
        <v>122</v>
      </c>
      <c r="R8160" s="384">
        <v>1191.6644533283893</v>
      </c>
      <c r="S8160" s="367">
        <v>17.079999999999998</v>
      </c>
      <c r="T8160" s="367">
        <v>4206.8965517241459</v>
      </c>
      <c r="U8160" s="384">
        <v>-20056.948339990253</v>
      </c>
      <c r="V8160" s="367">
        <v>1220.0000000000023</v>
      </c>
      <c r="W8160" s="367">
        <v>203333.33333333305</v>
      </c>
      <c r="X8160" s="384">
        <v>172393.51395873859</v>
      </c>
      <c r="Y8160" s="386">
        <v>1219.9999999999984</v>
      </c>
      <c r="Z8160" s="367"/>
      <c r="AA8160" s="367"/>
      <c r="AB8160" s="367"/>
      <c r="AC8160" s="367"/>
      <c r="AD8160" s="367"/>
      <c r="AE8160" s="367"/>
      <c r="AF8160" s="367"/>
      <c r="AG8160" s="367"/>
      <c r="AH8160" s="367"/>
      <c r="AI8160" s="367"/>
      <c r="AJ8160" s="367"/>
      <c r="AK8160" s="367"/>
      <c r="AL8160" s="367"/>
      <c r="AM8160" s="367"/>
      <c r="AN8160" s="367"/>
      <c r="AO8160" s="367"/>
      <c r="AP8160" s="367"/>
      <c r="AQ8160" s="367"/>
      <c r="AR8160" s="367"/>
      <c r="AS8160" s="367"/>
      <c r="AT8160" s="367"/>
    </row>
    <row r="8161" spans="2:46" ht="13.8">
      <c r="B8161" s="26">
        <v>20.500000000000007</v>
      </c>
      <c r="C8161" s="363">
        <v>1032.4184333284486</v>
      </c>
      <c r="D8161" s="367">
        <v>1230.0000000000005</v>
      </c>
      <c r="E8161" s="367">
        <v>5720.9302325581439</v>
      </c>
      <c r="F8161" s="367">
        <v>-203010.10787579152</v>
      </c>
      <c r="G8161" s="367">
        <v>1230.0000000000009</v>
      </c>
      <c r="H8161" s="367">
        <v>30750</v>
      </c>
      <c r="I8161" s="384">
        <v>-2492358.5498102303</v>
      </c>
      <c r="J8161" s="367">
        <v>1230</v>
      </c>
      <c r="K8161" s="367">
        <v>7454.5454545454695</v>
      </c>
      <c r="L8161" s="384">
        <v>23906.972036677849</v>
      </c>
      <c r="M8161" s="367">
        <v>1230.0000000000027</v>
      </c>
      <c r="N8161" s="367">
        <v>123</v>
      </c>
      <c r="O8161" s="384">
        <v>-1858.4834760712272</v>
      </c>
      <c r="P8161" s="367">
        <v>17.835000000000001</v>
      </c>
      <c r="Q8161" s="367">
        <v>123</v>
      </c>
      <c r="R8161" s="384">
        <v>1190.0581750556232</v>
      </c>
      <c r="S8161" s="367">
        <v>17.22</v>
      </c>
      <c r="T8161" s="367">
        <v>4241.3793103448352</v>
      </c>
      <c r="U8161" s="384">
        <v>-21730.507706341374</v>
      </c>
      <c r="V8161" s="367">
        <v>1230.0000000000023</v>
      </c>
      <c r="W8161" s="367">
        <v>204999.99999999971</v>
      </c>
      <c r="X8161" s="384">
        <v>173750.45559142355</v>
      </c>
      <c r="Y8161" s="386">
        <v>1229.9999999999982</v>
      </c>
      <c r="Z8161" s="367"/>
      <c r="AA8161" s="367"/>
      <c r="AB8161" s="367"/>
      <c r="AC8161" s="367"/>
      <c r="AD8161" s="367"/>
      <c r="AE8161" s="367"/>
      <c r="AF8161" s="367"/>
      <c r="AG8161" s="367"/>
      <c r="AH8161" s="367"/>
      <c r="AI8161" s="367"/>
      <c r="AJ8161" s="367"/>
      <c r="AK8161" s="367"/>
      <c r="AL8161" s="367"/>
      <c r="AM8161" s="367"/>
      <c r="AN8161" s="367"/>
      <c r="AO8161" s="367"/>
      <c r="AP8161" s="367"/>
      <c r="AQ8161" s="367"/>
      <c r="AR8161" s="367"/>
      <c r="AS8161" s="367"/>
      <c r="AT8161" s="367"/>
    </row>
    <row r="8162" spans="2:46" ht="13.8">
      <c r="B8162" s="26">
        <v>20.666666666666675</v>
      </c>
      <c r="C8162" s="363">
        <v>1040.8026700732476</v>
      </c>
      <c r="D8162" s="367">
        <v>1240.0000000000005</v>
      </c>
      <c r="E8162" s="367">
        <v>5767.441860465121</v>
      </c>
      <c r="F8162" s="367">
        <v>-206621.40223783295</v>
      </c>
      <c r="G8162" s="367">
        <v>1240.0000000000011</v>
      </c>
      <c r="H8162" s="367">
        <v>31000</v>
      </c>
      <c r="I8162" s="384">
        <v>-2535705.9048485495</v>
      </c>
      <c r="J8162" s="367">
        <v>1240</v>
      </c>
      <c r="K8162" s="367">
        <v>7515.1515151515305</v>
      </c>
      <c r="L8162" s="384">
        <v>22600.431377362267</v>
      </c>
      <c r="M8162" s="367">
        <v>1240.0000000000027</v>
      </c>
      <c r="N8162" s="367">
        <v>124</v>
      </c>
      <c r="O8162" s="384">
        <v>-1897.8887760800774</v>
      </c>
      <c r="P8162" s="367">
        <v>17.98</v>
      </c>
      <c r="Q8162" s="367">
        <v>124</v>
      </c>
      <c r="R8162" s="384">
        <v>1188.2669533732071</v>
      </c>
      <c r="S8162" s="367">
        <v>17.36</v>
      </c>
      <c r="T8162" s="367">
        <v>4275.8620689655245</v>
      </c>
      <c r="U8162" s="384">
        <v>-23428.606229610334</v>
      </c>
      <c r="V8162" s="367">
        <v>1240.000000000002</v>
      </c>
      <c r="W8162" s="367">
        <v>206666.66666666637</v>
      </c>
      <c r="X8162" s="384">
        <v>175106.48470448024</v>
      </c>
      <c r="Y8162" s="386">
        <v>1239.9999999999982</v>
      </c>
      <c r="Z8162" s="367"/>
      <c r="AA8162" s="367"/>
      <c r="AB8162" s="367"/>
      <c r="AC8162" s="367"/>
      <c r="AD8162" s="367"/>
      <c r="AE8162" s="367"/>
      <c r="AF8162" s="367"/>
      <c r="AG8162" s="367"/>
      <c r="AH8162" s="367"/>
      <c r="AI8162" s="367"/>
      <c r="AJ8162" s="367"/>
      <c r="AK8162" s="367"/>
      <c r="AL8162" s="367"/>
      <c r="AM8162" s="367"/>
      <c r="AN8162" s="367"/>
      <c r="AO8162" s="367"/>
      <c r="AP8162" s="367"/>
      <c r="AQ8162" s="367"/>
      <c r="AR8162" s="367"/>
      <c r="AS8162" s="367"/>
      <c r="AT8162" s="367"/>
    </row>
    <row r="8163" spans="2:46" ht="13.8">
      <c r="B8163" s="26">
        <v>20.833333333333343</v>
      </c>
      <c r="C8163" s="363">
        <v>1049.1867550591012</v>
      </c>
      <c r="D8163" s="367">
        <v>1250.0000000000005</v>
      </c>
      <c r="E8163" s="367">
        <v>5813.953488372098</v>
      </c>
      <c r="F8163" s="367">
        <v>-210264.32249794083</v>
      </c>
      <c r="G8163" s="367">
        <v>1250.0000000000011</v>
      </c>
      <c r="H8163" s="367">
        <v>31250</v>
      </c>
      <c r="I8163" s="384">
        <v>-2579425.5869416688</v>
      </c>
      <c r="J8163" s="367">
        <v>1250</v>
      </c>
      <c r="K8163" s="367">
        <v>7575.7575757575914</v>
      </c>
      <c r="L8163" s="384">
        <v>21269.682552149421</v>
      </c>
      <c r="M8163" s="367">
        <v>1250.0000000000027</v>
      </c>
      <c r="N8163" s="367">
        <v>125</v>
      </c>
      <c r="O8163" s="384">
        <v>-1937.6859418671888</v>
      </c>
      <c r="P8163" s="367">
        <v>18.125</v>
      </c>
      <c r="Q8163" s="367">
        <v>125</v>
      </c>
      <c r="R8163" s="384">
        <v>1186.2907882811403</v>
      </c>
      <c r="S8163" s="367">
        <v>17.5</v>
      </c>
      <c r="T8163" s="367">
        <v>4310.3448275862138</v>
      </c>
      <c r="U8163" s="384">
        <v>-25151.243909797213</v>
      </c>
      <c r="V8163" s="367">
        <v>1250.000000000002</v>
      </c>
      <c r="W8163" s="367">
        <v>208333.33333333302</v>
      </c>
      <c r="X8163" s="384">
        <v>176461.60129790867</v>
      </c>
      <c r="Y8163" s="386">
        <v>1249.999999999998</v>
      </c>
      <c r="Z8163" s="367"/>
      <c r="AA8163" s="367"/>
      <c r="AB8163" s="367"/>
      <c r="AC8163" s="367"/>
      <c r="AD8163" s="367"/>
      <c r="AE8163" s="367"/>
      <c r="AF8163" s="367"/>
      <c r="AG8163" s="367"/>
      <c r="AH8163" s="367"/>
      <c r="AI8163" s="367"/>
      <c r="AJ8163" s="367"/>
      <c r="AK8163" s="367"/>
      <c r="AL8163" s="367"/>
      <c r="AM8163" s="367"/>
      <c r="AN8163" s="367"/>
      <c r="AO8163" s="367"/>
      <c r="AP8163" s="367"/>
      <c r="AQ8163" s="367"/>
      <c r="AR8163" s="367"/>
      <c r="AS8163" s="367"/>
      <c r="AT8163" s="367"/>
    </row>
    <row r="8164" spans="2:46" ht="13.8">
      <c r="B8164" s="26">
        <v>21.000000000000011</v>
      </c>
      <c r="C8164" s="363">
        <v>1057.5706882860093</v>
      </c>
      <c r="D8164" s="367">
        <v>1260.0000000000005</v>
      </c>
      <c r="E8164" s="367">
        <v>5860.4651162790751</v>
      </c>
      <c r="F8164" s="367">
        <v>-213938.8686561152</v>
      </c>
      <c r="G8164" s="367">
        <v>1260.0000000000011</v>
      </c>
      <c r="H8164" s="367">
        <v>31500</v>
      </c>
      <c r="I8164" s="384">
        <v>-2623517.5960895875</v>
      </c>
      <c r="J8164" s="367">
        <v>1260</v>
      </c>
      <c r="K8164" s="367">
        <v>7636.3636363636524</v>
      </c>
      <c r="L8164" s="384">
        <v>19914.725561039326</v>
      </c>
      <c r="M8164" s="367">
        <v>1260.0000000000027</v>
      </c>
      <c r="N8164" s="367">
        <v>126</v>
      </c>
      <c r="O8164" s="384">
        <v>-1977.8749734325609</v>
      </c>
      <c r="P8164" s="367">
        <v>18.27</v>
      </c>
      <c r="Q8164" s="367">
        <v>126</v>
      </c>
      <c r="R8164" s="384">
        <v>1184.1296797794237</v>
      </c>
      <c r="S8164" s="367">
        <v>17.64</v>
      </c>
      <c r="T8164" s="367">
        <v>4344.8275862069031</v>
      </c>
      <c r="U8164" s="384">
        <v>-26898.420746901971</v>
      </c>
      <c r="V8164" s="367">
        <v>1260.000000000002</v>
      </c>
      <c r="W8164" s="367">
        <v>209999.99999999968</v>
      </c>
      <c r="X8164" s="384">
        <v>177815.8053717087</v>
      </c>
      <c r="Y8164" s="386">
        <v>1259.999999999998</v>
      </c>
      <c r="Z8164" s="367"/>
      <c r="AA8164" s="367"/>
      <c r="AB8164" s="367"/>
      <c r="AC8164" s="367"/>
      <c r="AD8164" s="367"/>
      <c r="AE8164" s="367"/>
      <c r="AF8164" s="367"/>
      <c r="AG8164" s="367"/>
      <c r="AH8164" s="367"/>
      <c r="AI8164" s="367"/>
      <c r="AJ8164" s="367"/>
      <c r="AK8164" s="367"/>
      <c r="AL8164" s="367"/>
      <c r="AM8164" s="367"/>
      <c r="AN8164" s="367"/>
      <c r="AO8164" s="367"/>
      <c r="AP8164" s="367"/>
      <c r="AQ8164" s="367"/>
      <c r="AR8164" s="367"/>
      <c r="AS8164" s="367"/>
      <c r="AT8164" s="367"/>
    </row>
    <row r="8165" spans="2:46" ht="13.8">
      <c r="B8165" s="26">
        <v>21.166666666666679</v>
      </c>
      <c r="C8165" s="363">
        <v>1065.9544697539725</v>
      </c>
      <c r="D8165" s="367">
        <v>1270.0000000000009</v>
      </c>
      <c r="E8165" s="367">
        <v>5906.9767441860522</v>
      </c>
      <c r="F8165" s="367">
        <v>-217645.04071235622</v>
      </c>
      <c r="G8165" s="367">
        <v>1270.0000000000014</v>
      </c>
      <c r="H8165" s="367">
        <v>31750</v>
      </c>
      <c r="I8165" s="384">
        <v>-2667981.9322923063</v>
      </c>
      <c r="J8165" s="367">
        <v>1270</v>
      </c>
      <c r="K8165" s="367">
        <v>7696.9696969697134</v>
      </c>
      <c r="L8165" s="384">
        <v>18535.560404031963</v>
      </c>
      <c r="M8165" s="367">
        <v>1270.0000000000027</v>
      </c>
      <c r="N8165" s="367">
        <v>127</v>
      </c>
      <c r="O8165" s="384">
        <v>-2018.4558707761939</v>
      </c>
      <c r="P8165" s="367">
        <v>18.414999999999999</v>
      </c>
      <c r="Q8165" s="367">
        <v>127</v>
      </c>
      <c r="R8165" s="384">
        <v>1181.7836278680566</v>
      </c>
      <c r="S8165" s="367">
        <v>17.78</v>
      </c>
      <c r="T8165" s="367">
        <v>4379.3103448275924</v>
      </c>
      <c r="U8165" s="384">
        <v>-28670.136740924529</v>
      </c>
      <c r="V8165" s="367">
        <v>1270.0000000000016</v>
      </c>
      <c r="W8165" s="367">
        <v>211666.66666666634</v>
      </c>
      <c r="X8165" s="384">
        <v>179169.09692588053</v>
      </c>
      <c r="Y8165" s="386">
        <v>1269.9999999999982</v>
      </c>
      <c r="Z8165" s="367"/>
      <c r="AA8165" s="367"/>
      <c r="AB8165" s="367"/>
      <c r="AC8165" s="367"/>
      <c r="AD8165" s="367"/>
      <c r="AE8165" s="367"/>
      <c r="AF8165" s="367"/>
      <c r="AG8165" s="367"/>
      <c r="AH8165" s="367"/>
      <c r="AI8165" s="367"/>
      <c r="AJ8165" s="367"/>
      <c r="AK8165" s="367"/>
      <c r="AL8165" s="367"/>
      <c r="AM8165" s="367"/>
      <c r="AN8165" s="367"/>
      <c r="AO8165" s="367"/>
      <c r="AP8165" s="367"/>
      <c r="AQ8165" s="367"/>
      <c r="AR8165" s="367"/>
      <c r="AS8165" s="367"/>
      <c r="AT8165" s="367"/>
    </row>
    <row r="8166" spans="2:46" ht="13.8">
      <c r="B8166" s="26">
        <v>21.333333333333346</v>
      </c>
      <c r="C8166" s="363">
        <v>1074.3380994629895</v>
      </c>
      <c r="D8166" s="367">
        <v>1280.0000000000009</v>
      </c>
      <c r="E8166" s="367">
        <v>5953.4883720930293</v>
      </c>
      <c r="F8166" s="367">
        <v>-221382.83866666365</v>
      </c>
      <c r="G8166" s="367">
        <v>1280.0000000000014</v>
      </c>
      <c r="H8166" s="367">
        <v>32000</v>
      </c>
      <c r="I8166" s="384">
        <v>-2712818.5955498251</v>
      </c>
      <c r="J8166" s="367">
        <v>1280</v>
      </c>
      <c r="K8166" s="367">
        <v>7757.5757575757743</v>
      </c>
      <c r="L8166" s="384">
        <v>17132.187081127344</v>
      </c>
      <c r="M8166" s="367">
        <v>1280.0000000000027</v>
      </c>
      <c r="N8166" s="367">
        <v>128</v>
      </c>
      <c r="O8166" s="384">
        <v>-2059.4286338980883</v>
      </c>
      <c r="P8166" s="367">
        <v>18.559999999999999</v>
      </c>
      <c r="Q8166" s="367">
        <v>128</v>
      </c>
      <c r="R8166" s="384">
        <v>1179.2526325470392</v>
      </c>
      <c r="S8166" s="367">
        <v>17.919999999999998</v>
      </c>
      <c r="T8166" s="367">
        <v>4413.7931034482817</v>
      </c>
      <c r="U8166" s="384">
        <v>-30466.391891865042</v>
      </c>
      <c r="V8166" s="367">
        <v>1280.0000000000016</v>
      </c>
      <c r="W8166" s="367">
        <v>213333.33333333299</v>
      </c>
      <c r="X8166" s="384">
        <v>180521.47596042394</v>
      </c>
      <c r="Y8166" s="386">
        <v>1279.9999999999977</v>
      </c>
      <c r="Z8166" s="367"/>
      <c r="AA8166" s="367"/>
      <c r="AB8166" s="367"/>
      <c r="AC8166" s="367"/>
      <c r="AD8166" s="367"/>
      <c r="AE8166" s="367"/>
      <c r="AF8166" s="367"/>
      <c r="AG8166" s="367"/>
      <c r="AH8166" s="367"/>
      <c r="AI8166" s="367"/>
      <c r="AJ8166" s="367"/>
      <c r="AK8166" s="367"/>
      <c r="AL8166" s="367"/>
      <c r="AM8166" s="367"/>
      <c r="AN8166" s="367"/>
      <c r="AO8166" s="367"/>
      <c r="AP8166" s="367"/>
      <c r="AQ8166" s="367"/>
      <c r="AR8166" s="367"/>
      <c r="AS8166" s="367"/>
      <c r="AT8166" s="367"/>
    </row>
    <row r="8167" spans="2:46" ht="13.8">
      <c r="B8167" s="26">
        <v>21.500000000000014</v>
      </c>
      <c r="C8167" s="363">
        <v>1082.7215774130614</v>
      </c>
      <c r="D8167" s="367">
        <v>1290.0000000000009</v>
      </c>
      <c r="E8167" s="367">
        <v>6000.0000000000064</v>
      </c>
      <c r="F8167" s="367">
        <v>-225152.26251903764</v>
      </c>
      <c r="G8167" s="367">
        <v>1290.0000000000014</v>
      </c>
      <c r="H8167" s="367">
        <v>32250</v>
      </c>
      <c r="I8167" s="384">
        <v>-2758027.5858621434</v>
      </c>
      <c r="J8167" s="367">
        <v>1290</v>
      </c>
      <c r="K8167" s="367">
        <v>7818.1818181818353</v>
      </c>
      <c r="L8167" s="384">
        <v>15704.60559232547</v>
      </c>
      <c r="M8167" s="367">
        <v>1290.0000000000027</v>
      </c>
      <c r="N8167" s="367">
        <v>129</v>
      </c>
      <c r="O8167" s="384">
        <v>-2100.7932627982427</v>
      </c>
      <c r="P8167" s="367">
        <v>18.704999999999998</v>
      </c>
      <c r="Q8167" s="367">
        <v>129</v>
      </c>
      <c r="R8167" s="384">
        <v>1176.5366938163716</v>
      </c>
      <c r="S8167" s="367">
        <v>18.059999999999999</v>
      </c>
      <c r="T8167" s="367">
        <v>4448.275862068971</v>
      </c>
      <c r="U8167" s="384">
        <v>-32287.186199723437</v>
      </c>
      <c r="V8167" s="367">
        <v>1290.0000000000016</v>
      </c>
      <c r="W8167" s="367">
        <v>214999.99999999965</v>
      </c>
      <c r="X8167" s="384">
        <v>181872.94247533914</v>
      </c>
      <c r="Y8167" s="386">
        <v>1289.9999999999977</v>
      </c>
      <c r="Z8167" s="367"/>
      <c r="AA8167" s="367"/>
      <c r="AB8167" s="367"/>
      <c r="AC8167" s="367"/>
      <c r="AD8167" s="367"/>
      <c r="AE8167" s="367"/>
      <c r="AF8167" s="367"/>
      <c r="AG8167" s="367"/>
      <c r="AH8167" s="367"/>
      <c r="AI8167" s="367"/>
      <c r="AJ8167" s="367"/>
      <c r="AK8167" s="367"/>
      <c r="AL8167" s="367"/>
      <c r="AM8167" s="367"/>
      <c r="AN8167" s="367"/>
      <c r="AO8167" s="367"/>
      <c r="AP8167" s="367"/>
      <c r="AQ8167" s="367"/>
      <c r="AR8167" s="367"/>
      <c r="AS8167" s="367"/>
      <c r="AT8167" s="367"/>
    </row>
    <row r="8168" spans="2:46" ht="13.8">
      <c r="B8168" s="26">
        <v>21.666666666666682</v>
      </c>
      <c r="C8168" s="363">
        <v>1091.1049036041875</v>
      </c>
      <c r="D8168" s="367">
        <v>1300.0000000000009</v>
      </c>
      <c r="E8168" s="367">
        <v>6046.5116279069834</v>
      </c>
      <c r="F8168" s="367">
        <v>-228953.31226947808</v>
      </c>
      <c r="G8168" s="367">
        <v>1300.0000000000014</v>
      </c>
      <c r="H8168" s="367">
        <v>32500</v>
      </c>
      <c r="I8168" s="384">
        <v>-2803608.9032292613</v>
      </c>
      <c r="J8168" s="367">
        <v>1300</v>
      </c>
      <c r="K8168" s="367">
        <v>7878.7878787878963</v>
      </c>
      <c r="L8168" s="384">
        <v>14252.815937626268</v>
      </c>
      <c r="M8168" s="367">
        <v>1300.0000000000032</v>
      </c>
      <c r="N8168" s="367">
        <v>130</v>
      </c>
      <c r="O8168" s="384">
        <v>-2142.5497574766587</v>
      </c>
      <c r="P8168" s="367">
        <v>18.849999999999998</v>
      </c>
      <c r="Q8168" s="367">
        <v>130</v>
      </c>
      <c r="R8168" s="384">
        <v>1173.6358116760537</v>
      </c>
      <c r="S8168" s="367">
        <v>18.2</v>
      </c>
      <c r="T8168" s="367">
        <v>4482.7586206896603</v>
      </c>
      <c r="U8168" s="384">
        <v>-34132.519664499669</v>
      </c>
      <c r="V8168" s="367">
        <v>1300.0000000000014</v>
      </c>
      <c r="W8168" s="367">
        <v>216666.66666666631</v>
      </c>
      <c r="X8168" s="384">
        <v>183223.49647062604</v>
      </c>
      <c r="Y8168" s="386">
        <v>1299.9999999999977</v>
      </c>
      <c r="Z8168" s="367"/>
      <c r="AA8168" s="367"/>
      <c r="AB8168" s="367"/>
      <c r="AC8168" s="367"/>
      <c r="AD8168" s="367"/>
      <c r="AE8168" s="367"/>
      <c r="AF8168" s="367"/>
      <c r="AG8168" s="367"/>
      <c r="AH8168" s="367"/>
      <c r="AI8168" s="367"/>
      <c r="AJ8168" s="367"/>
      <c r="AK8168" s="367"/>
      <c r="AL8168" s="367"/>
      <c r="AM8168" s="367"/>
      <c r="AN8168" s="367"/>
      <c r="AO8168" s="367"/>
      <c r="AP8168" s="367"/>
      <c r="AQ8168" s="367"/>
      <c r="AR8168" s="367"/>
      <c r="AS8168" s="367"/>
      <c r="AT8168" s="367"/>
    </row>
    <row r="8169" spans="2:46" ht="13.8">
      <c r="B8169" s="26">
        <v>21.83333333333335</v>
      </c>
      <c r="C8169" s="363">
        <v>1099.4880780363683</v>
      </c>
      <c r="D8169" s="367">
        <v>1310.0000000000009</v>
      </c>
      <c r="E8169" s="367">
        <v>6093.0232558139605</v>
      </c>
      <c r="F8169" s="367">
        <v>-232785.9879179851</v>
      </c>
      <c r="G8169" s="367">
        <v>1310.0000000000014</v>
      </c>
      <c r="H8169" s="367">
        <v>32750</v>
      </c>
      <c r="I8169" s="384">
        <v>-2849562.5476511791</v>
      </c>
      <c r="J8169" s="367">
        <v>1310</v>
      </c>
      <c r="K8169" s="367">
        <v>7939.3939393939572</v>
      </c>
      <c r="L8169" s="384">
        <v>12776.818117029874</v>
      </c>
      <c r="M8169" s="367">
        <v>1310.0000000000032</v>
      </c>
      <c r="N8169" s="367">
        <v>131</v>
      </c>
      <c r="O8169" s="384">
        <v>-2184.6981179333361</v>
      </c>
      <c r="P8169" s="367">
        <v>18.995000000000001</v>
      </c>
      <c r="Q8169" s="367">
        <v>131</v>
      </c>
      <c r="R8169" s="384">
        <v>1170.5499861260857</v>
      </c>
      <c r="S8169" s="367">
        <v>18.34</v>
      </c>
      <c r="T8169" s="367">
        <v>4517.2413793103497</v>
      </c>
      <c r="U8169" s="384">
        <v>-36002.392286193819</v>
      </c>
      <c r="V8169" s="367">
        <v>1310.0000000000014</v>
      </c>
      <c r="W8169" s="367">
        <v>218333.33333333296</v>
      </c>
      <c r="X8169" s="384">
        <v>184573.13794628458</v>
      </c>
      <c r="Y8169" s="386">
        <v>1309.9999999999977</v>
      </c>
      <c r="Z8169" s="367"/>
      <c r="AA8169" s="367"/>
      <c r="AB8169" s="367"/>
      <c r="AC8169" s="367"/>
      <c r="AD8169" s="367"/>
      <c r="AE8169" s="367"/>
      <c r="AF8169" s="367"/>
      <c r="AG8169" s="367"/>
      <c r="AH8169" s="367"/>
      <c r="AI8169" s="367"/>
      <c r="AJ8169" s="367"/>
      <c r="AK8169" s="367"/>
      <c r="AL8169" s="367"/>
      <c r="AM8169" s="367"/>
      <c r="AN8169" s="367"/>
      <c r="AO8169" s="367"/>
      <c r="AP8169" s="367"/>
      <c r="AQ8169" s="367"/>
      <c r="AR8169" s="367"/>
      <c r="AS8169" s="367"/>
      <c r="AT8169" s="367"/>
    </row>
    <row r="8170" spans="2:46" ht="13.8">
      <c r="B8170" s="26">
        <v>22.000000000000018</v>
      </c>
      <c r="C8170" s="363">
        <v>1107.8711007096038</v>
      </c>
      <c r="D8170" s="367">
        <v>1320.0000000000011</v>
      </c>
      <c r="E8170" s="367">
        <v>6139.5348837209376</v>
      </c>
      <c r="F8170" s="367">
        <v>-236650.28946455879</v>
      </c>
      <c r="G8170" s="367">
        <v>1320.0000000000018</v>
      </c>
      <c r="H8170" s="367">
        <v>33000</v>
      </c>
      <c r="I8170" s="384">
        <v>-2895888.5191278965</v>
      </c>
      <c r="J8170" s="367">
        <v>1320</v>
      </c>
      <c r="K8170" s="367">
        <v>8000.0000000000182</v>
      </c>
      <c r="L8170" s="384">
        <v>11276.612130536221</v>
      </c>
      <c r="M8170" s="367">
        <v>1320.0000000000032</v>
      </c>
      <c r="N8170" s="367">
        <v>132</v>
      </c>
      <c r="O8170" s="384">
        <v>-2227.2383441682732</v>
      </c>
      <c r="P8170" s="367">
        <v>19.14</v>
      </c>
      <c r="Q8170" s="367">
        <v>132</v>
      </c>
      <c r="R8170" s="384">
        <v>1167.2792171664673</v>
      </c>
      <c r="S8170" s="367">
        <v>18.48</v>
      </c>
      <c r="T8170" s="367">
        <v>4551.724137931039</v>
      </c>
      <c r="U8170" s="384">
        <v>-37896.804064805809</v>
      </c>
      <c r="V8170" s="367">
        <v>1320.0000000000011</v>
      </c>
      <c r="W8170" s="367">
        <v>219999.99999999962</v>
      </c>
      <c r="X8170" s="384">
        <v>185921.86690231482</v>
      </c>
      <c r="Y8170" s="386">
        <v>1319.9999999999975</v>
      </c>
      <c r="Z8170" s="367"/>
      <c r="AA8170" s="367"/>
      <c r="AB8170" s="367"/>
      <c r="AC8170" s="367"/>
      <c r="AD8170" s="367"/>
      <c r="AE8170" s="367"/>
      <c r="AF8170" s="367"/>
      <c r="AG8170" s="367"/>
      <c r="AH8170" s="367"/>
      <c r="AI8170" s="367"/>
      <c r="AJ8170" s="367"/>
      <c r="AK8170" s="367"/>
      <c r="AL8170" s="367"/>
      <c r="AM8170" s="367"/>
      <c r="AN8170" s="367"/>
      <c r="AO8170" s="367"/>
      <c r="AP8170" s="367"/>
      <c r="AQ8170" s="367"/>
      <c r="AR8170" s="367"/>
      <c r="AS8170" s="367"/>
      <c r="AT8170" s="367"/>
    </row>
    <row r="8171" spans="2:46" ht="13.8">
      <c r="B8171" s="26">
        <v>22.166666666666686</v>
      </c>
      <c r="C8171" s="363">
        <v>1116.2539716238937</v>
      </c>
      <c r="D8171" s="367">
        <v>1330.0000000000011</v>
      </c>
      <c r="E8171" s="367">
        <v>6186.0465116279147</v>
      </c>
      <c r="F8171" s="367">
        <v>-240546.21690919888</v>
      </c>
      <c r="G8171" s="367">
        <v>1330.0000000000018</v>
      </c>
      <c r="H8171" s="367">
        <v>33250</v>
      </c>
      <c r="I8171" s="384">
        <v>-2942586.8176594139</v>
      </c>
      <c r="J8171" s="367">
        <v>1330</v>
      </c>
      <c r="K8171" s="367">
        <v>8060.6060606060792</v>
      </c>
      <c r="L8171" s="384">
        <v>9752.1979781453101</v>
      </c>
      <c r="M8171" s="367">
        <v>1330.0000000000032</v>
      </c>
      <c r="N8171" s="367">
        <v>133</v>
      </c>
      <c r="O8171" s="384">
        <v>-2270.1704361814718</v>
      </c>
      <c r="P8171" s="367">
        <v>19.285</v>
      </c>
      <c r="Q8171" s="367">
        <v>133</v>
      </c>
      <c r="R8171" s="384">
        <v>1163.8235047971987</v>
      </c>
      <c r="S8171" s="367">
        <v>18.62</v>
      </c>
      <c r="T8171" s="367">
        <v>4586.2068965517283</v>
      </c>
      <c r="U8171" s="384">
        <v>-39815.755000335717</v>
      </c>
      <c r="V8171" s="367">
        <v>1330.0000000000011</v>
      </c>
      <c r="W8171" s="367">
        <v>221666.66666666628</v>
      </c>
      <c r="X8171" s="384">
        <v>187269.68333871677</v>
      </c>
      <c r="Y8171" s="386">
        <v>1329.9999999999975</v>
      </c>
      <c r="Z8171" s="367"/>
      <c r="AA8171" s="367"/>
      <c r="AB8171" s="367"/>
      <c r="AC8171" s="367"/>
      <c r="AD8171" s="367"/>
      <c r="AE8171" s="367"/>
      <c r="AF8171" s="367"/>
      <c r="AG8171" s="367"/>
      <c r="AH8171" s="367"/>
      <c r="AI8171" s="367"/>
      <c r="AJ8171" s="367"/>
      <c r="AK8171" s="367"/>
      <c r="AL8171" s="367"/>
      <c r="AM8171" s="367"/>
      <c r="AN8171" s="367"/>
      <c r="AO8171" s="367"/>
      <c r="AP8171" s="367"/>
      <c r="AQ8171" s="367"/>
      <c r="AR8171" s="367"/>
      <c r="AS8171" s="367"/>
      <c r="AT8171" s="367"/>
    </row>
    <row r="8172" spans="2:46" ht="13.8">
      <c r="B8172" s="26">
        <v>22.333333333333353</v>
      </c>
      <c r="C8172" s="363">
        <v>1124.6366907792378</v>
      </c>
      <c r="D8172" s="367">
        <v>1340.0000000000011</v>
      </c>
      <c r="E8172" s="367">
        <v>6232.5581395348918</v>
      </c>
      <c r="F8172" s="367">
        <v>-244473.77025190546</v>
      </c>
      <c r="G8172" s="367">
        <v>1340.0000000000018</v>
      </c>
      <c r="H8172" s="367">
        <v>33500</v>
      </c>
      <c r="I8172" s="384">
        <v>-2989657.4432457299</v>
      </c>
      <c r="J8172" s="367">
        <v>1339.9999999999998</v>
      </c>
      <c r="K8172" s="367">
        <v>8121.2121212121401</v>
      </c>
      <c r="L8172" s="384">
        <v>8203.5756598571406</v>
      </c>
      <c r="M8172" s="367">
        <v>1340.0000000000032</v>
      </c>
      <c r="N8172" s="367">
        <v>134</v>
      </c>
      <c r="O8172" s="384">
        <v>-2313.4943939729305</v>
      </c>
      <c r="P8172" s="367">
        <v>19.43</v>
      </c>
      <c r="Q8172" s="367">
        <v>134</v>
      </c>
      <c r="R8172" s="384">
        <v>1160.18284901828</v>
      </c>
      <c r="S8172" s="367">
        <v>18.760000000000002</v>
      </c>
      <c r="T8172" s="367">
        <v>4620.6896551724176</v>
      </c>
      <c r="U8172" s="384">
        <v>-41759.245092783509</v>
      </c>
      <c r="V8172" s="367">
        <v>1340.0000000000011</v>
      </c>
      <c r="W8172" s="367">
        <v>223333.33333333294</v>
      </c>
      <c r="X8172" s="384">
        <v>188616.58725549042</v>
      </c>
      <c r="Y8172" s="386">
        <v>1339.9999999999975</v>
      </c>
      <c r="Z8172" s="367"/>
      <c r="AA8172" s="367"/>
      <c r="AB8172" s="367"/>
      <c r="AC8172" s="367"/>
      <c r="AD8172" s="367"/>
      <c r="AE8172" s="367"/>
      <c r="AF8172" s="367"/>
      <c r="AG8172" s="367"/>
      <c r="AH8172" s="367"/>
      <c r="AI8172" s="367"/>
      <c r="AJ8172" s="367"/>
      <c r="AK8172" s="367"/>
      <c r="AL8172" s="367"/>
      <c r="AM8172" s="367"/>
      <c r="AN8172" s="367"/>
      <c r="AO8172" s="367"/>
      <c r="AP8172" s="367"/>
      <c r="AQ8172" s="367"/>
      <c r="AR8172" s="367"/>
      <c r="AS8172" s="367"/>
      <c r="AT8172" s="367"/>
    </row>
    <row r="8173" spans="2:46" ht="13.8">
      <c r="B8173" s="26">
        <v>22.500000000000021</v>
      </c>
      <c r="C8173" s="363">
        <v>1133.0192581756367</v>
      </c>
      <c r="D8173" s="367">
        <v>1350.0000000000011</v>
      </c>
      <c r="E8173" s="367">
        <v>6279.0697674418689</v>
      </c>
      <c r="F8173" s="367">
        <v>-248432.94949267854</v>
      </c>
      <c r="G8173" s="367">
        <v>1350.0000000000018</v>
      </c>
      <c r="H8173" s="367">
        <v>33750</v>
      </c>
      <c r="I8173" s="384">
        <v>-3037100.3958868468</v>
      </c>
      <c r="J8173" s="367">
        <v>1349.9999999999998</v>
      </c>
      <c r="K8173" s="367">
        <v>8181.8181818182011</v>
      </c>
      <c r="L8173" s="384">
        <v>6630.7451756716755</v>
      </c>
      <c r="M8173" s="367">
        <v>1350.0000000000034</v>
      </c>
      <c r="N8173" s="367">
        <v>135</v>
      </c>
      <c r="O8173" s="384">
        <v>-2357.2102175426508</v>
      </c>
      <c r="P8173" s="367">
        <v>19.574999999999999</v>
      </c>
      <c r="Q8173" s="367">
        <v>135</v>
      </c>
      <c r="R8173" s="384">
        <v>1156.357249829711</v>
      </c>
      <c r="S8173" s="367">
        <v>18.899999999999999</v>
      </c>
      <c r="T8173" s="367">
        <v>4655.1724137931069</v>
      </c>
      <c r="U8173" s="384">
        <v>-43727.274342149125</v>
      </c>
      <c r="V8173" s="367">
        <v>1350.0000000000009</v>
      </c>
      <c r="W8173" s="367">
        <v>224999.99999999959</v>
      </c>
      <c r="X8173" s="384">
        <v>189962.57865263577</v>
      </c>
      <c r="Y8173" s="386">
        <v>1349.9999999999975</v>
      </c>
      <c r="Z8173" s="367"/>
      <c r="AA8173" s="367"/>
      <c r="AB8173" s="367"/>
      <c r="AC8173" s="367"/>
      <c r="AD8173" s="367"/>
      <c r="AE8173" s="367"/>
      <c r="AF8173" s="367"/>
      <c r="AG8173" s="367"/>
      <c r="AH8173" s="367"/>
      <c r="AI8173" s="367"/>
      <c r="AJ8173" s="367"/>
      <c r="AK8173" s="367"/>
      <c r="AL8173" s="367"/>
      <c r="AM8173" s="367"/>
      <c r="AN8173" s="367"/>
      <c r="AO8173" s="367"/>
      <c r="AP8173" s="367"/>
      <c r="AQ8173" s="367"/>
      <c r="AR8173" s="367"/>
      <c r="AS8173" s="367"/>
      <c r="AT8173" s="367"/>
    </row>
    <row r="8174" spans="2:46" ht="13.8">
      <c r="B8174" s="26">
        <v>22.666666666666689</v>
      </c>
      <c r="C8174" s="363">
        <v>1141.4016738130908</v>
      </c>
      <c r="D8174" s="367">
        <v>1360.0000000000016</v>
      </c>
      <c r="E8174" s="367">
        <v>6325.5813953488459</v>
      </c>
      <c r="F8174" s="367">
        <v>-252423.75463151827</v>
      </c>
      <c r="G8174" s="367">
        <v>1360.000000000002</v>
      </c>
      <c r="H8174" s="367">
        <v>34000</v>
      </c>
      <c r="I8174" s="384">
        <v>-3084915.6755827633</v>
      </c>
      <c r="J8174" s="367">
        <v>1359.9999999999998</v>
      </c>
      <c r="K8174" s="367">
        <v>8242.424242424262</v>
      </c>
      <c r="L8174" s="384">
        <v>5033.7065255889875</v>
      </c>
      <c r="M8174" s="367">
        <v>1360.0000000000034</v>
      </c>
      <c r="N8174" s="367">
        <v>136</v>
      </c>
      <c r="O8174" s="384">
        <v>-2401.3179068906315</v>
      </c>
      <c r="P8174" s="367">
        <v>19.72</v>
      </c>
      <c r="Q8174" s="367">
        <v>136</v>
      </c>
      <c r="R8174" s="384">
        <v>1152.3467072314916</v>
      </c>
      <c r="S8174" s="367">
        <v>19.04</v>
      </c>
      <c r="T8174" s="367">
        <v>4689.6551724137962</v>
      </c>
      <c r="U8174" s="384">
        <v>-45719.842748432675</v>
      </c>
      <c r="V8174" s="367">
        <v>1360.0000000000009</v>
      </c>
      <c r="W8174" s="367">
        <v>226666.66666666625</v>
      </c>
      <c r="X8174" s="384">
        <v>191307.65753015276</v>
      </c>
      <c r="Y8174" s="386">
        <v>1359.9999999999973</v>
      </c>
      <c r="Z8174" s="367"/>
      <c r="AA8174" s="367"/>
      <c r="AB8174" s="367"/>
      <c r="AC8174" s="367"/>
      <c r="AD8174" s="367"/>
      <c r="AE8174" s="367"/>
      <c r="AF8174" s="367"/>
      <c r="AG8174" s="367"/>
      <c r="AH8174" s="367"/>
      <c r="AI8174" s="367"/>
      <c r="AJ8174" s="367"/>
      <c r="AK8174" s="367"/>
      <c r="AL8174" s="367"/>
      <c r="AM8174" s="367"/>
      <c r="AN8174" s="367"/>
      <c r="AO8174" s="367"/>
      <c r="AP8174" s="367"/>
      <c r="AQ8174" s="367"/>
      <c r="AR8174" s="367"/>
      <c r="AS8174" s="367"/>
      <c r="AT8174" s="367"/>
    </row>
    <row r="8175" spans="2:46" ht="13.8">
      <c r="B8175" s="26">
        <v>22.833333333333357</v>
      </c>
      <c r="C8175" s="363">
        <v>1149.7839376915986</v>
      </c>
      <c r="D8175" s="367">
        <v>1370.0000000000016</v>
      </c>
      <c r="E8175" s="367">
        <v>6372.093023255823</v>
      </c>
      <c r="F8175" s="367">
        <v>-256446.18566842435</v>
      </c>
      <c r="G8175" s="367">
        <v>1370.000000000002</v>
      </c>
      <c r="H8175" s="367">
        <v>34250</v>
      </c>
      <c r="I8175" s="384">
        <v>-3133103.2823334797</v>
      </c>
      <c r="J8175" s="367">
        <v>1369.9999999999998</v>
      </c>
      <c r="K8175" s="367">
        <v>8303.0303030303221</v>
      </c>
      <c r="L8175" s="384">
        <v>3412.4597096090783</v>
      </c>
      <c r="M8175" s="367">
        <v>1370.0000000000032</v>
      </c>
      <c r="N8175" s="367">
        <v>137</v>
      </c>
      <c r="O8175" s="384">
        <v>-2445.8174620168734</v>
      </c>
      <c r="P8175" s="367">
        <v>19.864999999999998</v>
      </c>
      <c r="Q8175" s="367">
        <v>137</v>
      </c>
      <c r="R8175" s="384">
        <v>1148.1512212236219</v>
      </c>
      <c r="S8175" s="367">
        <v>19.18</v>
      </c>
      <c r="T8175" s="367">
        <v>4724.1379310344855</v>
      </c>
      <c r="U8175" s="384">
        <v>-47736.950311634093</v>
      </c>
      <c r="V8175" s="367">
        <v>1370.0000000000009</v>
      </c>
      <c r="W8175" s="367">
        <v>228333.33333333291</v>
      </c>
      <c r="X8175" s="384">
        <v>192651.82388804152</v>
      </c>
      <c r="Y8175" s="386">
        <v>1369.9999999999973</v>
      </c>
      <c r="Z8175" s="367"/>
      <c r="AA8175" s="367"/>
      <c r="AB8175" s="367"/>
      <c r="AC8175" s="367"/>
      <c r="AD8175" s="367"/>
      <c r="AE8175" s="367"/>
      <c r="AF8175" s="367"/>
      <c r="AG8175" s="367"/>
      <c r="AH8175" s="367"/>
      <c r="AI8175" s="367"/>
      <c r="AJ8175" s="367"/>
      <c r="AK8175" s="367"/>
      <c r="AL8175" s="367"/>
      <c r="AM8175" s="367"/>
      <c r="AN8175" s="367"/>
      <c r="AO8175" s="367"/>
      <c r="AP8175" s="367"/>
      <c r="AQ8175" s="367"/>
      <c r="AR8175" s="367"/>
      <c r="AS8175" s="367"/>
      <c r="AT8175" s="367"/>
    </row>
    <row r="8176" spans="2:46" ht="13.8">
      <c r="B8176" s="26">
        <v>23.000000000000025</v>
      </c>
      <c r="C8176" s="363">
        <v>1158.166049811161</v>
      </c>
      <c r="D8176" s="367">
        <v>1380.0000000000016</v>
      </c>
      <c r="E8176" s="367">
        <v>6418.6046511628001</v>
      </c>
      <c r="F8176" s="367">
        <v>-260500.24260339703</v>
      </c>
      <c r="G8176" s="367">
        <v>1380.000000000002</v>
      </c>
      <c r="H8176" s="367">
        <v>34500</v>
      </c>
      <c r="I8176" s="384">
        <v>-3181663.2161389957</v>
      </c>
      <c r="J8176" s="367">
        <v>1379.9999999999998</v>
      </c>
      <c r="K8176" s="367">
        <v>8363.6363636363822</v>
      </c>
      <c r="L8176" s="384">
        <v>1767.0047277318731</v>
      </c>
      <c r="M8176" s="367">
        <v>1380.0000000000032</v>
      </c>
      <c r="N8176" s="367">
        <v>138</v>
      </c>
      <c r="O8176" s="384">
        <v>-2490.7088829213772</v>
      </c>
      <c r="P8176" s="367">
        <v>20.010000000000002</v>
      </c>
      <c r="Q8176" s="367">
        <v>138</v>
      </c>
      <c r="R8176" s="384">
        <v>1143.7707918061019</v>
      </c>
      <c r="S8176" s="367">
        <v>19.32</v>
      </c>
      <c r="T8176" s="367">
        <v>4758.6206896551748</v>
      </c>
      <c r="U8176" s="384">
        <v>-49778.59703175335</v>
      </c>
      <c r="V8176" s="367">
        <v>1380.0000000000007</v>
      </c>
      <c r="W8176" s="367">
        <v>229999.99999999956</v>
      </c>
      <c r="X8176" s="384">
        <v>193995.07772630194</v>
      </c>
      <c r="Y8176" s="386">
        <v>1379.9999999999973</v>
      </c>
      <c r="Z8176" s="367"/>
      <c r="AA8176" s="367"/>
      <c r="AB8176" s="367"/>
      <c r="AC8176" s="367"/>
      <c r="AD8176" s="367"/>
      <c r="AE8176" s="367"/>
      <c r="AF8176" s="367"/>
      <c r="AG8176" s="367"/>
      <c r="AH8176" s="367"/>
      <c r="AI8176" s="367"/>
      <c r="AJ8176" s="367"/>
      <c r="AK8176" s="367"/>
      <c r="AL8176" s="367"/>
      <c r="AM8176" s="367"/>
      <c r="AN8176" s="367"/>
      <c r="AO8176" s="367"/>
      <c r="AP8176" s="367"/>
      <c r="AQ8176" s="367"/>
      <c r="AR8176" s="367"/>
      <c r="AS8176" s="367"/>
      <c r="AT8176" s="367"/>
    </row>
    <row r="8177" spans="2:46" ht="13.8">
      <c r="B8177" s="26">
        <v>23.166666666666693</v>
      </c>
      <c r="C8177" s="363">
        <v>1166.5480101717778</v>
      </c>
      <c r="D8177" s="367">
        <v>1390.0000000000016</v>
      </c>
      <c r="E8177" s="367">
        <v>6465.1162790697772</v>
      </c>
      <c r="F8177" s="367">
        <v>-264585.92543643626</v>
      </c>
      <c r="G8177" s="367">
        <v>1390.000000000002</v>
      </c>
      <c r="H8177" s="367">
        <v>34750</v>
      </c>
      <c r="I8177" s="384">
        <v>-3230595.4769993117</v>
      </c>
      <c r="J8177" s="367">
        <v>1389.9999999999998</v>
      </c>
      <c r="K8177" s="367">
        <v>8424.2424242424422</v>
      </c>
      <c r="L8177" s="384">
        <v>97.341579957410261</v>
      </c>
      <c r="M8177" s="367">
        <v>1390.0000000000032</v>
      </c>
      <c r="N8177" s="367">
        <v>139</v>
      </c>
      <c r="O8177" s="384">
        <v>-2535.9921696041392</v>
      </c>
      <c r="P8177" s="367">
        <v>20.154999999999998</v>
      </c>
      <c r="Q8177" s="367">
        <v>139</v>
      </c>
      <c r="R8177" s="384">
        <v>1139.2054189789321</v>
      </c>
      <c r="S8177" s="367">
        <v>19.46</v>
      </c>
      <c r="T8177" s="367">
        <v>4793.1034482758641</v>
      </c>
      <c r="U8177" s="384">
        <v>-51844.782908790541</v>
      </c>
      <c r="V8177" s="367">
        <v>1390.0000000000007</v>
      </c>
      <c r="W8177" s="367">
        <v>231666.66666666622</v>
      </c>
      <c r="X8177" s="384">
        <v>195337.41904493407</v>
      </c>
      <c r="Y8177" s="386">
        <v>1389.9999999999973</v>
      </c>
      <c r="Z8177" s="367"/>
      <c r="AA8177" s="367"/>
      <c r="AB8177" s="367"/>
      <c r="AC8177" s="367"/>
      <c r="AD8177" s="367"/>
      <c r="AE8177" s="367"/>
      <c r="AF8177" s="367"/>
      <c r="AG8177" s="367"/>
      <c r="AH8177" s="367"/>
      <c r="AI8177" s="367"/>
      <c r="AJ8177" s="367"/>
      <c r="AK8177" s="367"/>
      <c r="AL8177" s="367"/>
      <c r="AM8177" s="367"/>
      <c r="AN8177" s="367"/>
      <c r="AO8177" s="367"/>
      <c r="AP8177" s="367"/>
      <c r="AQ8177" s="367"/>
      <c r="AR8177" s="367"/>
      <c r="AS8177" s="367"/>
      <c r="AT8177" s="367"/>
    </row>
    <row r="8178" spans="2:46" ht="13.8">
      <c r="B8178" s="26">
        <v>23.333333333333361</v>
      </c>
      <c r="C8178" s="363">
        <v>1174.9298187734496</v>
      </c>
      <c r="D8178" s="367">
        <v>1400.0000000000018</v>
      </c>
      <c r="E8178" s="367">
        <v>6511.6279069767543</v>
      </c>
      <c r="F8178" s="367">
        <v>-268703.23416754202</v>
      </c>
      <c r="G8178" s="367">
        <v>1400.0000000000023</v>
      </c>
      <c r="H8178" s="367">
        <v>35000</v>
      </c>
      <c r="I8178" s="384">
        <v>-3279900.0649144277</v>
      </c>
      <c r="J8178" s="367">
        <v>1399.9999999999998</v>
      </c>
      <c r="K8178" s="367">
        <v>8484.8484848485023</v>
      </c>
      <c r="L8178" s="384">
        <v>-1596.5297337142727</v>
      </c>
      <c r="M8178" s="367">
        <v>1400.000000000003</v>
      </c>
      <c r="N8178" s="367">
        <v>140</v>
      </c>
      <c r="O8178" s="384">
        <v>-2581.6673220651646</v>
      </c>
      <c r="P8178" s="367">
        <v>20.3</v>
      </c>
      <c r="Q8178" s="367">
        <v>140</v>
      </c>
      <c r="R8178" s="384">
        <v>1134.4551027421116</v>
      </c>
      <c r="S8178" s="367">
        <v>19.599999999999998</v>
      </c>
      <c r="T8178" s="367">
        <v>4827.5862068965534</v>
      </c>
      <c r="U8178" s="384">
        <v>-53935.507942745542</v>
      </c>
      <c r="V8178" s="367">
        <v>1400.0000000000005</v>
      </c>
      <c r="W8178" s="367">
        <v>233333.33333333288</v>
      </c>
      <c r="X8178" s="384">
        <v>196678.8478439379</v>
      </c>
      <c r="Y8178" s="386">
        <v>1399.999999999997</v>
      </c>
      <c r="Z8178" s="367"/>
      <c r="AA8178" s="367"/>
      <c r="AB8178" s="367"/>
      <c r="AC8178" s="367"/>
      <c r="AD8178" s="367"/>
      <c r="AE8178" s="367"/>
      <c r="AF8178" s="367"/>
      <c r="AG8178" s="367"/>
      <c r="AH8178" s="367"/>
      <c r="AI8178" s="367"/>
      <c r="AJ8178" s="367"/>
      <c r="AK8178" s="367"/>
      <c r="AL8178" s="367"/>
      <c r="AM8178" s="367"/>
      <c r="AN8178" s="367"/>
      <c r="AO8178" s="367"/>
      <c r="AP8178" s="367"/>
      <c r="AQ8178" s="367"/>
      <c r="AR8178" s="367"/>
      <c r="AS8178" s="367"/>
      <c r="AT8178" s="367"/>
    </row>
    <row r="8179" spans="2:46" ht="13.8">
      <c r="B8179" s="26">
        <v>23.500000000000028</v>
      </c>
      <c r="C8179" s="363">
        <v>1183.3114756161756</v>
      </c>
      <c r="D8179" s="367">
        <v>1410.0000000000018</v>
      </c>
      <c r="E8179" s="367">
        <v>6558.1395348837314</v>
      </c>
      <c r="F8179" s="367">
        <v>-272852.16879671428</v>
      </c>
      <c r="G8179" s="367">
        <v>1410.0000000000023</v>
      </c>
      <c r="H8179" s="367">
        <v>35250</v>
      </c>
      <c r="I8179" s="384">
        <v>-3329576.9798843432</v>
      </c>
      <c r="J8179" s="367">
        <v>1409.9999999999998</v>
      </c>
      <c r="K8179" s="367">
        <v>8545.4545454545623</v>
      </c>
      <c r="L8179" s="384">
        <v>-3314.6092132832528</v>
      </c>
      <c r="M8179" s="367">
        <v>1410.000000000003</v>
      </c>
      <c r="N8179" s="367">
        <v>141</v>
      </c>
      <c r="O8179" s="384">
        <v>-2627.7343403044501</v>
      </c>
      <c r="P8179" s="367">
        <v>20.445</v>
      </c>
      <c r="Q8179" s="367">
        <v>141</v>
      </c>
      <c r="R8179" s="384">
        <v>1129.5198430956411</v>
      </c>
      <c r="S8179" s="367">
        <v>19.740000000000002</v>
      </c>
      <c r="T8179" s="367">
        <v>4862.0689655172428</v>
      </c>
      <c r="U8179" s="384">
        <v>-56050.772133618484</v>
      </c>
      <c r="V8179" s="367">
        <v>1410.0000000000005</v>
      </c>
      <c r="W8179" s="367">
        <v>234999.99999999953</v>
      </c>
      <c r="X8179" s="384">
        <v>198019.36412331337</v>
      </c>
      <c r="Y8179" s="386">
        <v>1409.999999999997</v>
      </c>
      <c r="Z8179" s="367"/>
      <c r="AA8179" s="367"/>
      <c r="AB8179" s="367"/>
      <c r="AC8179" s="367"/>
      <c r="AD8179" s="367"/>
      <c r="AE8179" s="367"/>
      <c r="AF8179" s="367"/>
      <c r="AG8179" s="367"/>
      <c r="AH8179" s="367"/>
      <c r="AI8179" s="367"/>
      <c r="AJ8179" s="367"/>
      <c r="AK8179" s="367"/>
      <c r="AL8179" s="367"/>
      <c r="AM8179" s="367"/>
      <c r="AN8179" s="367"/>
      <c r="AO8179" s="367"/>
      <c r="AP8179" s="367"/>
      <c r="AQ8179" s="367"/>
      <c r="AR8179" s="367"/>
      <c r="AS8179" s="367"/>
      <c r="AT8179" s="367"/>
    </row>
    <row r="8180" spans="2:46" ht="13.8">
      <c r="B8180" s="26">
        <v>23.666666666666696</v>
      </c>
      <c r="C8180" s="363">
        <v>1191.6929806999563</v>
      </c>
      <c r="D8180" s="367">
        <v>1420.0000000000018</v>
      </c>
      <c r="E8180" s="367">
        <v>6604.6511627907084</v>
      </c>
      <c r="F8180" s="367">
        <v>-277032.72932395298</v>
      </c>
      <c r="G8180" s="367">
        <v>1420.0000000000023</v>
      </c>
      <c r="H8180" s="367">
        <v>35500</v>
      </c>
      <c r="I8180" s="384">
        <v>-3379626.2219090583</v>
      </c>
      <c r="J8180" s="367">
        <v>1419.9999999999998</v>
      </c>
      <c r="K8180" s="367">
        <v>8606.0606060606224</v>
      </c>
      <c r="L8180" s="384">
        <v>-5056.8968587494919</v>
      </c>
      <c r="M8180" s="367">
        <v>1420.000000000003</v>
      </c>
      <c r="N8180" s="367">
        <v>142</v>
      </c>
      <c r="O8180" s="384">
        <v>-2674.1932243219958</v>
      </c>
      <c r="P8180" s="367">
        <v>20.59</v>
      </c>
      <c r="Q8180" s="367">
        <v>142</v>
      </c>
      <c r="R8180" s="384">
        <v>1124.3996400395199</v>
      </c>
      <c r="S8180" s="367">
        <v>19.880000000000003</v>
      </c>
      <c r="T8180" s="367">
        <v>4896.5517241379321</v>
      </c>
      <c r="U8180" s="384">
        <v>-58190.575481409309</v>
      </c>
      <c r="V8180" s="367">
        <v>1420.0000000000005</v>
      </c>
      <c r="W8180" s="367">
        <v>236666.66666666619</v>
      </c>
      <c r="X8180" s="384">
        <v>199358.96788306063</v>
      </c>
      <c r="Y8180" s="386">
        <v>1419.999999999997</v>
      </c>
      <c r="Z8180" s="367"/>
      <c r="AA8180" s="367"/>
      <c r="AB8180" s="367"/>
      <c r="AC8180" s="367"/>
      <c r="AD8180" s="367"/>
      <c r="AE8180" s="367"/>
      <c r="AF8180" s="367"/>
      <c r="AG8180" s="367"/>
      <c r="AH8180" s="367"/>
      <c r="AI8180" s="367"/>
      <c r="AJ8180" s="367"/>
      <c r="AK8180" s="367"/>
      <c r="AL8180" s="367"/>
      <c r="AM8180" s="367"/>
      <c r="AN8180" s="367"/>
      <c r="AO8180" s="367"/>
      <c r="AP8180" s="367"/>
      <c r="AQ8180" s="367"/>
      <c r="AR8180" s="367"/>
      <c r="AS8180" s="367"/>
      <c r="AT8180" s="367"/>
    </row>
    <row r="8181" spans="2:46" ht="13.8">
      <c r="B8181" s="26">
        <v>23.833333333333364</v>
      </c>
      <c r="C8181" s="363">
        <v>1200.0743340247914</v>
      </c>
      <c r="D8181" s="367">
        <v>1430.0000000000018</v>
      </c>
      <c r="E8181" s="367">
        <v>6651.1627906976855</v>
      </c>
      <c r="F8181" s="367">
        <v>-281244.91574925825</v>
      </c>
      <c r="G8181" s="367">
        <v>1430.0000000000023</v>
      </c>
      <c r="H8181" s="367">
        <v>35750</v>
      </c>
      <c r="I8181" s="384">
        <v>-3430047.7909885738</v>
      </c>
      <c r="J8181" s="367">
        <v>1429.9999999999998</v>
      </c>
      <c r="K8181" s="367">
        <v>8666.6666666666824</v>
      </c>
      <c r="L8181" s="384">
        <v>-6823.3926701129476</v>
      </c>
      <c r="M8181" s="367">
        <v>1430.0000000000027</v>
      </c>
      <c r="N8181" s="367">
        <v>143</v>
      </c>
      <c r="O8181" s="384">
        <v>-2721.0439741178029</v>
      </c>
      <c r="P8181" s="367">
        <v>20.734999999999999</v>
      </c>
      <c r="Q8181" s="367">
        <v>143</v>
      </c>
      <c r="R8181" s="384">
        <v>1119.0944935737491</v>
      </c>
      <c r="S8181" s="367">
        <v>20.02</v>
      </c>
      <c r="T8181" s="367">
        <v>4931.0344827586214</v>
      </c>
      <c r="U8181" s="384">
        <v>-60354.917986117958</v>
      </c>
      <c r="V8181" s="367">
        <v>1430.0000000000002</v>
      </c>
      <c r="W8181" s="367">
        <v>238333.33333333285</v>
      </c>
      <c r="X8181" s="384">
        <v>200697.6591231795</v>
      </c>
      <c r="Y8181" s="386">
        <v>1429.999999999997</v>
      </c>
      <c r="Z8181" s="367"/>
      <c r="AA8181" s="367"/>
      <c r="AB8181" s="367"/>
      <c r="AC8181" s="367"/>
      <c r="AD8181" s="367"/>
      <c r="AE8181" s="367"/>
      <c r="AF8181" s="367"/>
      <c r="AG8181" s="367"/>
      <c r="AH8181" s="367"/>
      <c r="AI8181" s="367"/>
      <c r="AJ8181" s="367"/>
      <c r="AK8181" s="367"/>
      <c r="AL8181" s="367"/>
      <c r="AM8181" s="367"/>
      <c r="AN8181" s="367"/>
      <c r="AO8181" s="367"/>
      <c r="AP8181" s="367"/>
      <c r="AQ8181" s="367"/>
      <c r="AR8181" s="367"/>
      <c r="AS8181" s="367"/>
      <c r="AT8181" s="367"/>
    </row>
    <row r="8182" spans="2:46" ht="13.8">
      <c r="B8182" s="26">
        <v>24.000000000000032</v>
      </c>
      <c r="C8182" s="363">
        <v>1208.4555355906809</v>
      </c>
      <c r="D8182" s="367">
        <v>1440.0000000000018</v>
      </c>
      <c r="E8182" s="367">
        <v>6697.6744186046626</v>
      </c>
      <c r="F8182" s="367">
        <v>-285488.72807263013</v>
      </c>
      <c r="G8182" s="367">
        <v>1440.0000000000025</v>
      </c>
      <c r="H8182" s="367">
        <v>36000</v>
      </c>
      <c r="I8182" s="384">
        <v>-3480841.6871228893</v>
      </c>
      <c r="J8182" s="367">
        <v>1440</v>
      </c>
      <c r="K8182" s="367">
        <v>8727.2727272727425</v>
      </c>
      <c r="L8182" s="384">
        <v>-8614.0966473737026</v>
      </c>
      <c r="M8182" s="367">
        <v>1440.0000000000027</v>
      </c>
      <c r="N8182" s="367">
        <v>144</v>
      </c>
      <c r="O8182" s="384">
        <v>-2768.2865896918711</v>
      </c>
      <c r="P8182" s="367">
        <v>20.88</v>
      </c>
      <c r="Q8182" s="367">
        <v>144</v>
      </c>
      <c r="R8182" s="384">
        <v>1113.6044036983276</v>
      </c>
      <c r="S8182" s="367">
        <v>20.16</v>
      </c>
      <c r="T8182" s="367">
        <v>4965.5172413793107</v>
      </c>
      <c r="U8182" s="384">
        <v>-62543.799647744527</v>
      </c>
      <c r="V8182" s="367">
        <v>1440.0000000000002</v>
      </c>
      <c r="W8182" s="367">
        <v>239999.99999999951</v>
      </c>
      <c r="X8182" s="384">
        <v>202035.43784367011</v>
      </c>
      <c r="Y8182" s="386">
        <v>1439.9999999999968</v>
      </c>
      <c r="Z8182" s="367"/>
      <c r="AA8182" s="367"/>
      <c r="AB8182" s="367"/>
      <c r="AC8182" s="367"/>
      <c r="AD8182" s="367"/>
      <c r="AE8182" s="367"/>
      <c r="AF8182" s="367"/>
      <c r="AG8182" s="367"/>
      <c r="AH8182" s="367"/>
      <c r="AI8182" s="367"/>
      <c r="AJ8182" s="367"/>
      <c r="AK8182" s="367"/>
      <c r="AL8182" s="367"/>
      <c r="AM8182" s="367"/>
      <c r="AN8182" s="367"/>
      <c r="AO8182" s="367"/>
      <c r="AP8182" s="367"/>
      <c r="AQ8182" s="367"/>
      <c r="AR8182" s="367"/>
      <c r="AS8182" s="367"/>
      <c r="AT8182" s="367"/>
    </row>
    <row r="8183" spans="2:46" ht="13.8">
      <c r="B8183" s="26">
        <v>24.1666666666667</v>
      </c>
      <c r="C8183" s="363">
        <v>1216.8365853976254</v>
      </c>
      <c r="D8183" s="367">
        <v>1450.000000000002</v>
      </c>
      <c r="E8183" s="367">
        <v>6744.1860465116397</v>
      </c>
      <c r="F8183" s="367">
        <v>-289764.16629406851</v>
      </c>
      <c r="G8183" s="367">
        <v>1450.0000000000027</v>
      </c>
      <c r="H8183" s="367">
        <v>36250</v>
      </c>
      <c r="I8183" s="384">
        <v>-3532007.9103120044</v>
      </c>
      <c r="J8183" s="367">
        <v>1450</v>
      </c>
      <c r="K8183" s="367">
        <v>8787.8787878788025</v>
      </c>
      <c r="L8183" s="384">
        <v>-10429.008790531674</v>
      </c>
      <c r="M8183" s="367">
        <v>1450.0000000000025</v>
      </c>
      <c r="N8183" s="367">
        <v>145</v>
      </c>
      <c r="O8183" s="384">
        <v>-2815.9210710442003</v>
      </c>
      <c r="P8183" s="367">
        <v>21.025000000000002</v>
      </c>
      <c r="Q8183" s="367">
        <v>145</v>
      </c>
      <c r="R8183" s="384">
        <v>1107.929370413256</v>
      </c>
      <c r="S8183" s="367">
        <v>20.3</v>
      </c>
      <c r="T8183" s="367">
        <v>5000</v>
      </c>
      <c r="U8183" s="384">
        <v>-64757.220466288934</v>
      </c>
      <c r="V8183" s="367">
        <v>1450</v>
      </c>
      <c r="W8183" s="367">
        <v>241666.66666666616</v>
      </c>
      <c r="X8183" s="384">
        <v>203372.30404453236</v>
      </c>
      <c r="Y8183" s="386">
        <v>1449.9999999999968</v>
      </c>
      <c r="Z8183" s="367"/>
      <c r="AA8183" s="367"/>
      <c r="AB8183" s="367"/>
      <c r="AC8183" s="367"/>
      <c r="AD8183" s="367"/>
      <c r="AE8183" s="367"/>
      <c r="AF8183" s="367"/>
      <c r="AG8183" s="367"/>
      <c r="AH8183" s="367"/>
      <c r="AI8183" s="367"/>
      <c r="AJ8183" s="367"/>
      <c r="AK8183" s="367"/>
      <c r="AL8183" s="367"/>
      <c r="AM8183" s="367"/>
      <c r="AN8183" s="367"/>
      <c r="AO8183" s="367"/>
      <c r="AP8183" s="367"/>
      <c r="AQ8183" s="367"/>
      <c r="AR8183" s="367"/>
      <c r="AS8183" s="367"/>
      <c r="AT8183" s="367"/>
    </row>
    <row r="8184" spans="2:46" ht="13.8">
      <c r="B8184" s="26">
        <v>24.333333333333368</v>
      </c>
      <c r="C8184" s="363">
        <v>1225.2174834456241</v>
      </c>
      <c r="D8184" s="367">
        <v>1460.000000000002</v>
      </c>
      <c r="E8184" s="367">
        <v>6790.6976744186168</v>
      </c>
      <c r="F8184" s="367">
        <v>-294071.23041357339</v>
      </c>
      <c r="G8184" s="367">
        <v>1460.0000000000027</v>
      </c>
      <c r="H8184" s="367">
        <v>36500</v>
      </c>
      <c r="I8184" s="384">
        <v>-3583546.4605559185</v>
      </c>
      <c r="J8184" s="367">
        <v>1460</v>
      </c>
      <c r="K8184" s="367">
        <v>8848.4848484848626</v>
      </c>
      <c r="L8184" s="384">
        <v>-12268.129099586946</v>
      </c>
      <c r="M8184" s="367">
        <v>1460.0000000000025</v>
      </c>
      <c r="N8184" s="367">
        <v>146</v>
      </c>
      <c r="O8184" s="384">
        <v>-2863.9474181747887</v>
      </c>
      <c r="P8184" s="367">
        <v>21.169999999999998</v>
      </c>
      <c r="Q8184" s="367">
        <v>146</v>
      </c>
      <c r="R8184" s="384">
        <v>1102.0693937185342</v>
      </c>
      <c r="S8184" s="367">
        <v>20.439999999999998</v>
      </c>
      <c r="T8184" s="367">
        <v>5034.4827586206893</v>
      </c>
      <c r="U8184" s="384">
        <v>-66995.180441751261</v>
      </c>
      <c r="V8184" s="367">
        <v>1460</v>
      </c>
      <c r="W8184" s="367">
        <v>243333.33333333282</v>
      </c>
      <c r="X8184" s="384">
        <v>204708.25772576642</v>
      </c>
      <c r="Y8184" s="386">
        <v>1459.9999999999968</v>
      </c>
      <c r="Z8184" s="367"/>
      <c r="AA8184" s="367"/>
      <c r="AB8184" s="367"/>
      <c r="AC8184" s="367"/>
      <c r="AD8184" s="367"/>
      <c r="AE8184" s="367"/>
      <c r="AF8184" s="367"/>
      <c r="AG8184" s="367"/>
      <c r="AH8184" s="367"/>
      <c r="AI8184" s="367"/>
      <c r="AJ8184" s="367"/>
      <c r="AK8184" s="367"/>
      <c r="AL8184" s="367"/>
      <c r="AM8184" s="367"/>
      <c r="AN8184" s="367"/>
      <c r="AO8184" s="367"/>
      <c r="AP8184" s="367"/>
      <c r="AQ8184" s="367"/>
      <c r="AR8184" s="367"/>
      <c r="AS8184" s="367"/>
      <c r="AT8184" s="367"/>
    </row>
    <row r="8185" spans="2:46" ht="13.8">
      <c r="B8185" s="26">
        <v>24.500000000000036</v>
      </c>
      <c r="C8185" s="363">
        <v>1233.5982297346773</v>
      </c>
      <c r="D8185" s="367">
        <v>1470.000000000002</v>
      </c>
      <c r="E8185" s="367">
        <v>6837.2093023255939</v>
      </c>
      <c r="F8185" s="367">
        <v>-298409.92043114477</v>
      </c>
      <c r="G8185" s="367">
        <v>1470.0000000000027</v>
      </c>
      <c r="H8185" s="367">
        <v>36750</v>
      </c>
      <c r="I8185" s="384">
        <v>-3635457.3378546326</v>
      </c>
      <c r="J8185" s="367">
        <v>1470</v>
      </c>
      <c r="K8185" s="367">
        <v>8909.0909090909227</v>
      </c>
      <c r="L8185" s="384">
        <v>-14131.457574539476</v>
      </c>
      <c r="M8185" s="367">
        <v>1470.0000000000025</v>
      </c>
      <c r="N8185" s="367">
        <v>147</v>
      </c>
      <c r="O8185" s="384">
        <v>-2912.3656310836404</v>
      </c>
      <c r="P8185" s="367">
        <v>21.315000000000001</v>
      </c>
      <c r="Q8185" s="367">
        <v>147</v>
      </c>
      <c r="R8185" s="384">
        <v>1096.0244736141622</v>
      </c>
      <c r="S8185" s="367">
        <v>20.58</v>
      </c>
      <c r="T8185" s="367">
        <v>5068.9655172413786</v>
      </c>
      <c r="U8185" s="384">
        <v>-69257.679574131485</v>
      </c>
      <c r="V8185" s="367">
        <v>1470</v>
      </c>
      <c r="W8185" s="367">
        <v>244999.99999999948</v>
      </c>
      <c r="X8185" s="384">
        <v>206043.29888737213</v>
      </c>
      <c r="Y8185" s="386">
        <v>1469.9999999999968</v>
      </c>
      <c r="Z8185" s="367"/>
      <c r="AA8185" s="367"/>
      <c r="AB8185" s="367"/>
      <c r="AC8185" s="367"/>
      <c r="AD8185" s="367"/>
      <c r="AE8185" s="367"/>
      <c r="AF8185" s="367"/>
      <c r="AG8185" s="367"/>
      <c r="AH8185" s="367"/>
      <c r="AI8185" s="367"/>
      <c r="AJ8185" s="367"/>
      <c r="AK8185" s="367"/>
      <c r="AL8185" s="367"/>
      <c r="AM8185" s="367"/>
      <c r="AN8185" s="367"/>
      <c r="AO8185" s="367"/>
      <c r="AP8185" s="367"/>
      <c r="AQ8185" s="367"/>
      <c r="AR8185" s="367"/>
      <c r="AS8185" s="367"/>
      <c r="AT8185" s="367"/>
    </row>
    <row r="8186" spans="2:46" ht="13.8">
      <c r="B8186" s="26">
        <v>24.666666666666703</v>
      </c>
      <c r="C8186" s="363">
        <v>1241.9788242647851</v>
      </c>
      <c r="D8186" s="367">
        <v>1480.000000000002</v>
      </c>
      <c r="E8186" s="367">
        <v>6883.7209302325709</v>
      </c>
      <c r="F8186" s="367">
        <v>-302780.23634678265</v>
      </c>
      <c r="G8186" s="367">
        <v>1480.0000000000027</v>
      </c>
      <c r="H8186" s="367">
        <v>37000</v>
      </c>
      <c r="I8186" s="384">
        <v>-3687740.5422081463</v>
      </c>
      <c r="J8186" s="367">
        <v>1480</v>
      </c>
      <c r="K8186" s="367">
        <v>8969.6969696969827</v>
      </c>
      <c r="L8186" s="384">
        <v>-16018.994215389179</v>
      </c>
      <c r="M8186" s="367">
        <v>1480.000000000002</v>
      </c>
      <c r="N8186" s="367">
        <v>148</v>
      </c>
      <c r="O8186" s="384">
        <v>-2961.1757097707505</v>
      </c>
      <c r="P8186" s="367">
        <v>21.459999999999997</v>
      </c>
      <c r="Q8186" s="367">
        <v>148</v>
      </c>
      <c r="R8186" s="384">
        <v>1089.7946101001398</v>
      </c>
      <c r="S8186" s="367">
        <v>20.72</v>
      </c>
      <c r="T8186" s="367">
        <v>5103.4482758620679</v>
      </c>
      <c r="U8186" s="384">
        <v>-71544.717863429469</v>
      </c>
      <c r="V8186" s="367">
        <v>1479.9999999999995</v>
      </c>
      <c r="W8186" s="367">
        <v>246666.66666666613</v>
      </c>
      <c r="X8186" s="384">
        <v>207377.42752934946</v>
      </c>
      <c r="Y8186" s="386">
        <v>1479.9999999999966</v>
      </c>
      <c r="Z8186" s="367"/>
      <c r="AA8186" s="367"/>
      <c r="AB8186" s="367"/>
      <c r="AC8186" s="367"/>
      <c r="AD8186" s="367"/>
      <c r="AE8186" s="367"/>
      <c r="AF8186" s="367"/>
      <c r="AG8186" s="367"/>
      <c r="AH8186" s="367"/>
      <c r="AI8186" s="367"/>
      <c r="AJ8186" s="367"/>
      <c r="AK8186" s="367"/>
      <c r="AL8186" s="367"/>
      <c r="AM8186" s="367"/>
      <c r="AN8186" s="367"/>
      <c r="AO8186" s="367"/>
      <c r="AP8186" s="367"/>
      <c r="AQ8186" s="367"/>
      <c r="AR8186" s="367"/>
      <c r="AS8186" s="367"/>
      <c r="AT8186" s="367"/>
    </row>
    <row r="8187" spans="2:46" ht="13.8">
      <c r="B8187" s="26">
        <v>24.833333333333371</v>
      </c>
      <c r="C8187" s="363">
        <v>1250.3592670359478</v>
      </c>
      <c r="D8187" s="367">
        <v>1490.0000000000025</v>
      </c>
      <c r="E8187" s="367">
        <v>6930.232558139548</v>
      </c>
      <c r="F8187" s="367">
        <v>-307182.17816048709</v>
      </c>
      <c r="G8187" s="367">
        <v>1490.000000000003</v>
      </c>
      <c r="H8187" s="367">
        <v>37250</v>
      </c>
      <c r="I8187" s="384">
        <v>-3740396.0736164604</v>
      </c>
      <c r="J8187" s="367">
        <v>1490</v>
      </c>
      <c r="K8187" s="367">
        <v>9030.3030303030428</v>
      </c>
      <c r="L8187" s="384">
        <v>-17930.739022136226</v>
      </c>
      <c r="M8187" s="367">
        <v>1490.000000000002</v>
      </c>
      <c r="N8187" s="367">
        <v>149</v>
      </c>
      <c r="O8187" s="384">
        <v>-3010.3776542361234</v>
      </c>
      <c r="P8187" s="367">
        <v>21.605</v>
      </c>
      <c r="Q8187" s="367">
        <v>149</v>
      </c>
      <c r="R8187" s="384">
        <v>1083.3798031764668</v>
      </c>
      <c r="S8187" s="367">
        <v>20.860000000000003</v>
      </c>
      <c r="T8187" s="367">
        <v>5137.9310344827572</v>
      </c>
      <c r="U8187" s="384">
        <v>-73856.295309645429</v>
      </c>
      <c r="V8187" s="367">
        <v>1489.9999999999995</v>
      </c>
      <c r="W8187" s="367">
        <v>248333.33333333279</v>
      </c>
      <c r="X8187" s="384">
        <v>208710.64365169854</v>
      </c>
      <c r="Y8187" s="386">
        <v>1489.9999999999966</v>
      </c>
      <c r="Z8187" s="367"/>
      <c r="AA8187" s="367"/>
      <c r="AB8187" s="367"/>
      <c r="AC8187" s="367"/>
      <c r="AD8187" s="367"/>
      <c r="AE8187" s="367"/>
      <c r="AF8187" s="367"/>
      <c r="AG8187" s="367"/>
      <c r="AH8187" s="367"/>
      <c r="AI8187" s="367"/>
      <c r="AJ8187" s="367"/>
      <c r="AK8187" s="367"/>
      <c r="AL8187" s="367"/>
      <c r="AM8187" s="367"/>
      <c r="AN8187" s="367"/>
      <c r="AO8187" s="367"/>
      <c r="AP8187" s="367"/>
      <c r="AQ8187" s="367"/>
      <c r="AR8187" s="367"/>
      <c r="AS8187" s="367"/>
      <c r="AT8187" s="367"/>
    </row>
    <row r="8188" spans="2:46" ht="13.8">
      <c r="B8188" s="26">
        <v>25.000000000000039</v>
      </c>
      <c r="C8188" s="363">
        <v>1258.7395580481646</v>
      </c>
      <c r="D8188" s="367">
        <v>1500.0000000000025</v>
      </c>
      <c r="E8188" s="367">
        <v>6976.7441860465251</v>
      </c>
      <c r="F8188" s="367">
        <v>-311615.74587225803</v>
      </c>
      <c r="G8188" s="367">
        <v>1500.000000000003</v>
      </c>
      <c r="H8188" s="367">
        <v>37500</v>
      </c>
      <c r="I8188" s="384">
        <v>-3793423.9320795736</v>
      </c>
      <c r="J8188" s="367">
        <v>1500</v>
      </c>
      <c r="K8188" s="367">
        <v>9090.9090909091028</v>
      </c>
      <c r="L8188" s="384">
        <v>-19866.691994780573</v>
      </c>
      <c r="M8188" s="367">
        <v>1500.0000000000023</v>
      </c>
      <c r="N8188" s="367">
        <v>150</v>
      </c>
      <c r="O8188" s="384">
        <v>-3059.9714644797573</v>
      </c>
      <c r="P8188" s="367">
        <v>21.75</v>
      </c>
      <c r="Q8188" s="367">
        <v>150</v>
      </c>
      <c r="R8188" s="384">
        <v>1076.7800528431442</v>
      </c>
      <c r="S8188" s="367">
        <v>21</v>
      </c>
      <c r="T8188" s="367">
        <v>5172.4137931034466</v>
      </c>
      <c r="U8188" s="384">
        <v>-76192.411912779236</v>
      </c>
      <c r="V8188" s="367">
        <v>1499.9999999999993</v>
      </c>
      <c r="W8188" s="367">
        <v>249999.99999999945</v>
      </c>
      <c r="X8188" s="384">
        <v>210042.9472544193</v>
      </c>
      <c r="Y8188" s="386">
        <v>1499.9999999999966</v>
      </c>
      <c r="Z8188" s="367"/>
      <c r="AA8188" s="367"/>
      <c r="AB8188" s="367"/>
      <c r="AC8188" s="367"/>
      <c r="AD8188" s="367"/>
      <c r="AE8188" s="367"/>
      <c r="AF8188" s="367"/>
      <c r="AG8188" s="367"/>
      <c r="AH8188" s="367"/>
      <c r="AI8188" s="367"/>
      <c r="AJ8188" s="367"/>
      <c r="AK8188" s="367"/>
      <c r="AL8188" s="367"/>
      <c r="AM8188" s="367"/>
      <c r="AN8188" s="367"/>
      <c r="AO8188" s="367"/>
      <c r="AP8188" s="367"/>
      <c r="AQ8188" s="367"/>
      <c r="AR8188" s="367"/>
      <c r="AS8188" s="367"/>
      <c r="AT8188" s="367"/>
    </row>
    <row r="8189" spans="2:46" ht="13.8">
      <c r="B8189" s="26">
        <v>25.166666666666707</v>
      </c>
      <c r="C8189" s="363">
        <v>1267.119697301436</v>
      </c>
      <c r="D8189" s="367">
        <v>1510.0000000000025</v>
      </c>
      <c r="E8189" s="367">
        <v>7023.2558139535022</v>
      </c>
      <c r="F8189" s="367">
        <v>-316080.93948209548</v>
      </c>
      <c r="G8189" s="367">
        <v>1510.000000000003</v>
      </c>
      <c r="H8189" s="367">
        <v>37750</v>
      </c>
      <c r="I8189" s="384">
        <v>-3846824.1175974873</v>
      </c>
      <c r="J8189" s="367">
        <v>1510</v>
      </c>
      <c r="K8189" s="367">
        <v>9151.5151515151629</v>
      </c>
      <c r="L8189" s="384">
        <v>-21826.853133322053</v>
      </c>
      <c r="M8189" s="367">
        <v>1510.0000000000018</v>
      </c>
      <c r="N8189" s="367">
        <v>151</v>
      </c>
      <c r="O8189" s="384">
        <v>-3109.9571405016509</v>
      </c>
      <c r="P8189" s="367">
        <v>21.895</v>
      </c>
      <c r="Q8189" s="367">
        <v>151</v>
      </c>
      <c r="R8189" s="384">
        <v>1069.9953591001708</v>
      </c>
      <c r="S8189" s="367">
        <v>21.14</v>
      </c>
      <c r="T8189" s="367">
        <v>5206.8965517241359</v>
      </c>
      <c r="U8189" s="384">
        <v>-78553.067672830963</v>
      </c>
      <c r="V8189" s="367">
        <v>1509.9999999999993</v>
      </c>
      <c r="W8189" s="367">
        <v>251666.6666666661</v>
      </c>
      <c r="X8189" s="384">
        <v>211374.33833751181</v>
      </c>
      <c r="Y8189" s="386">
        <v>1509.9999999999966</v>
      </c>
      <c r="Z8189" s="367"/>
      <c r="AA8189" s="367"/>
      <c r="AB8189" s="367"/>
      <c r="AC8189" s="367"/>
      <c r="AD8189" s="367"/>
      <c r="AE8189" s="367"/>
      <c r="AF8189" s="367"/>
      <c r="AG8189" s="367"/>
      <c r="AH8189" s="367"/>
      <c r="AI8189" s="367"/>
      <c r="AJ8189" s="367"/>
      <c r="AK8189" s="367"/>
      <c r="AL8189" s="367"/>
      <c r="AM8189" s="367"/>
      <c r="AN8189" s="367"/>
      <c r="AO8189" s="367"/>
      <c r="AP8189" s="367"/>
      <c r="AQ8189" s="367"/>
      <c r="AR8189" s="367"/>
      <c r="AS8189" s="367"/>
      <c r="AT8189" s="367"/>
    </row>
    <row r="8190" spans="2:46" ht="13.8">
      <c r="B8190" s="26">
        <v>25.333333333333375</v>
      </c>
      <c r="C8190" s="363">
        <v>1275.4996847957618</v>
      </c>
      <c r="D8190" s="367">
        <v>1520.0000000000025</v>
      </c>
      <c r="E8190" s="367">
        <v>7069.7674418604793</v>
      </c>
      <c r="F8190" s="367">
        <v>-320577.75898999948</v>
      </c>
      <c r="G8190" s="367">
        <v>1520.000000000003</v>
      </c>
      <c r="H8190" s="367">
        <v>38000</v>
      </c>
      <c r="I8190" s="384">
        <v>-3900596.6301701996</v>
      </c>
      <c r="J8190" s="367">
        <v>1520</v>
      </c>
      <c r="K8190" s="367">
        <v>9212.1212121212229</v>
      </c>
      <c r="L8190" s="384">
        <v>-23811.222437760869</v>
      </c>
      <c r="M8190" s="367">
        <v>1520.0000000000018</v>
      </c>
      <c r="N8190" s="367">
        <v>152</v>
      </c>
      <c r="O8190" s="384">
        <v>-3160.3346823018064</v>
      </c>
      <c r="P8190" s="367">
        <v>22.040000000000003</v>
      </c>
      <c r="Q8190" s="367">
        <v>152</v>
      </c>
      <c r="R8190" s="384">
        <v>1063.0257219475477</v>
      </c>
      <c r="S8190" s="367">
        <v>21.28</v>
      </c>
      <c r="T8190" s="367">
        <v>5241.3793103448252</v>
      </c>
      <c r="U8190" s="384">
        <v>-80938.262589800564</v>
      </c>
      <c r="V8190" s="367">
        <v>1519.9999999999993</v>
      </c>
      <c r="W8190" s="367">
        <v>253333.33333333276</v>
      </c>
      <c r="X8190" s="384">
        <v>212704.81690097597</v>
      </c>
      <c r="Y8190" s="386">
        <v>1519.9999999999966</v>
      </c>
      <c r="Z8190" s="367"/>
      <c r="AA8190" s="367"/>
      <c r="AB8190" s="367"/>
      <c r="AC8190" s="367"/>
      <c r="AD8190" s="367"/>
      <c r="AE8190" s="367"/>
      <c r="AF8190" s="367"/>
      <c r="AG8190" s="367"/>
      <c r="AH8190" s="367"/>
      <c r="AI8190" s="367"/>
      <c r="AJ8190" s="367"/>
      <c r="AK8190" s="367"/>
      <c r="AL8190" s="367"/>
      <c r="AM8190" s="367"/>
      <c r="AN8190" s="367"/>
      <c r="AO8190" s="367"/>
      <c r="AP8190" s="367"/>
      <c r="AQ8190" s="367"/>
      <c r="AR8190" s="367"/>
      <c r="AS8190" s="367"/>
      <c r="AT8190" s="367"/>
    </row>
    <row r="8191" spans="2:46" ht="13.8">
      <c r="B8191" s="26">
        <v>25.500000000000043</v>
      </c>
      <c r="C8191" s="363">
        <v>1283.8795205311421</v>
      </c>
      <c r="D8191" s="367">
        <v>1530.0000000000025</v>
      </c>
      <c r="E8191" s="367">
        <v>7116.2790697674563</v>
      </c>
      <c r="F8191" s="367">
        <v>-325106.20439597021</v>
      </c>
      <c r="G8191" s="367">
        <v>1530.0000000000034</v>
      </c>
      <c r="H8191" s="367">
        <v>38250</v>
      </c>
      <c r="I8191" s="384">
        <v>-3954741.4697977128</v>
      </c>
      <c r="J8191" s="367">
        <v>1530</v>
      </c>
      <c r="K8191" s="367">
        <v>9272.727272727283</v>
      </c>
      <c r="L8191" s="384">
        <v>-25819.799908096949</v>
      </c>
      <c r="M8191" s="367">
        <v>1530.0000000000018</v>
      </c>
      <c r="N8191" s="367">
        <v>153</v>
      </c>
      <c r="O8191" s="384">
        <v>-3211.1040898802212</v>
      </c>
      <c r="P8191" s="367">
        <v>22.184999999999999</v>
      </c>
      <c r="Q8191" s="367">
        <v>153</v>
      </c>
      <c r="R8191" s="384">
        <v>1055.8711413852741</v>
      </c>
      <c r="S8191" s="367">
        <v>21.419999999999998</v>
      </c>
      <c r="T8191" s="367">
        <v>5275.8620689655145</v>
      </c>
      <c r="U8191" s="384">
        <v>-83347.996663687998</v>
      </c>
      <c r="V8191" s="367">
        <v>1529.9999999999991</v>
      </c>
      <c r="W8191" s="367">
        <v>254999.99999999942</v>
      </c>
      <c r="X8191" s="384">
        <v>214034.38294481178</v>
      </c>
      <c r="Y8191" s="386">
        <v>1529.9999999999964</v>
      </c>
      <c r="Z8191" s="367"/>
      <c r="AA8191" s="367"/>
      <c r="AB8191" s="367"/>
      <c r="AC8191" s="367"/>
      <c r="AD8191" s="367"/>
      <c r="AE8191" s="367"/>
      <c r="AF8191" s="367"/>
      <c r="AG8191" s="367"/>
      <c r="AH8191" s="367"/>
      <c r="AI8191" s="367"/>
      <c r="AJ8191" s="367"/>
      <c r="AK8191" s="367"/>
      <c r="AL8191" s="367"/>
      <c r="AM8191" s="367"/>
      <c r="AN8191" s="367"/>
      <c r="AO8191" s="367"/>
      <c r="AP8191" s="367"/>
      <c r="AQ8191" s="367"/>
      <c r="AR8191" s="367"/>
      <c r="AS8191" s="367"/>
      <c r="AT8191" s="367"/>
    </row>
    <row r="8192" spans="2:46" ht="13.8">
      <c r="B8192" s="26">
        <v>25.66666666666671</v>
      </c>
      <c r="C8192" s="363">
        <v>1292.2592045075771</v>
      </c>
      <c r="D8192" s="367">
        <v>1540.0000000000027</v>
      </c>
      <c r="E8192" s="367">
        <v>7162.7906976744334</v>
      </c>
      <c r="F8192" s="367">
        <v>-329666.27570000722</v>
      </c>
      <c r="G8192" s="367">
        <v>1540.0000000000034</v>
      </c>
      <c r="H8192" s="367">
        <v>38500</v>
      </c>
      <c r="I8192" s="384">
        <v>-4009258.636480025</v>
      </c>
      <c r="J8192" s="367">
        <v>1540</v>
      </c>
      <c r="K8192" s="367">
        <v>9333.333333333343</v>
      </c>
      <c r="L8192" s="384">
        <v>-27852.585544330246</v>
      </c>
      <c r="M8192" s="367">
        <v>1540.0000000000016</v>
      </c>
      <c r="N8192" s="367">
        <v>154</v>
      </c>
      <c r="O8192" s="384">
        <v>-3262.2653632368988</v>
      </c>
      <c r="P8192" s="367">
        <v>22.330000000000002</v>
      </c>
      <c r="Q8192" s="367">
        <v>154</v>
      </c>
      <c r="R8192" s="384">
        <v>1048.5316174133502</v>
      </c>
      <c r="S8192" s="367">
        <v>21.56</v>
      </c>
      <c r="T8192" s="367">
        <v>5310.3448275862038</v>
      </c>
      <c r="U8192" s="384">
        <v>-85782.269894493365</v>
      </c>
      <c r="V8192" s="367">
        <v>1539.9999999999991</v>
      </c>
      <c r="W8192" s="367">
        <v>256666.66666666607</v>
      </c>
      <c r="X8192" s="384">
        <v>215363.03646901937</v>
      </c>
      <c r="Y8192" s="386">
        <v>1539.9999999999964</v>
      </c>
      <c r="Z8192" s="367"/>
      <c r="AA8192" s="367"/>
      <c r="AB8192" s="367"/>
      <c r="AC8192" s="367"/>
      <c r="AD8192" s="367"/>
      <c r="AE8192" s="367"/>
      <c r="AF8192" s="367"/>
      <c r="AG8192" s="367"/>
      <c r="AH8192" s="367"/>
      <c r="AI8192" s="367"/>
      <c r="AJ8192" s="367"/>
      <c r="AK8192" s="367"/>
      <c r="AL8192" s="367"/>
      <c r="AM8192" s="367"/>
      <c r="AN8192" s="367"/>
      <c r="AO8192" s="367"/>
      <c r="AP8192" s="367"/>
      <c r="AQ8192" s="367"/>
      <c r="AR8192" s="367"/>
      <c r="AS8192" s="367"/>
      <c r="AT8192" s="367"/>
    </row>
    <row r="8193" spans="2:46" ht="13.8">
      <c r="B8193" s="26">
        <v>25.833333333333378</v>
      </c>
      <c r="C8193" s="363">
        <v>1300.6387367250666</v>
      </c>
      <c r="D8193" s="367">
        <v>1550.0000000000027</v>
      </c>
      <c r="E8193" s="367">
        <v>7209.3023255814105</v>
      </c>
      <c r="F8193" s="367">
        <v>-334257.97290211072</v>
      </c>
      <c r="G8193" s="367">
        <v>1550.0000000000034</v>
      </c>
      <c r="H8193" s="367">
        <v>38750</v>
      </c>
      <c r="I8193" s="384">
        <v>-4064148.1302171373</v>
      </c>
      <c r="J8193" s="367">
        <v>1550</v>
      </c>
      <c r="K8193" s="367">
        <v>9393.9393939394031</v>
      </c>
      <c r="L8193" s="384">
        <v>-29909.57934646084</v>
      </c>
      <c r="M8193" s="367">
        <v>1550.0000000000016</v>
      </c>
      <c r="N8193" s="367">
        <v>155</v>
      </c>
      <c r="O8193" s="384">
        <v>-3313.8185023718352</v>
      </c>
      <c r="P8193" s="367">
        <v>22.474999999999998</v>
      </c>
      <c r="Q8193" s="367">
        <v>155</v>
      </c>
      <c r="R8193" s="384">
        <v>1041.0071500317758</v>
      </c>
      <c r="S8193" s="367">
        <v>21.7</v>
      </c>
      <c r="T8193" s="367">
        <v>5344.8275862068931</v>
      </c>
      <c r="U8193" s="384">
        <v>-88241.082282216536</v>
      </c>
      <c r="V8193" s="367">
        <v>1549.9999999999989</v>
      </c>
      <c r="W8193" s="367">
        <v>258333.33333333273</v>
      </c>
      <c r="X8193" s="384">
        <v>216690.77747359863</v>
      </c>
      <c r="Y8193" s="386">
        <v>1549.9999999999964</v>
      </c>
      <c r="Z8193" s="367"/>
      <c r="AA8193" s="367"/>
      <c r="AB8193" s="367"/>
      <c r="AC8193" s="367"/>
      <c r="AD8193" s="367"/>
      <c r="AE8193" s="367"/>
      <c r="AF8193" s="367"/>
      <c r="AG8193" s="367"/>
      <c r="AH8193" s="367"/>
      <c r="AI8193" s="367"/>
      <c r="AJ8193" s="367"/>
      <c r="AK8193" s="367"/>
      <c r="AL8193" s="367"/>
      <c r="AM8193" s="367"/>
      <c r="AN8193" s="367"/>
      <c r="AO8193" s="367"/>
      <c r="AP8193" s="367"/>
      <c r="AQ8193" s="367"/>
      <c r="AR8193" s="367"/>
      <c r="AS8193" s="367"/>
      <c r="AT8193" s="367"/>
    </row>
    <row r="8194" spans="2:46" ht="13.8">
      <c r="B8194" s="26">
        <v>26.000000000000046</v>
      </c>
      <c r="C8194" s="363">
        <v>1309.0181171836107</v>
      </c>
      <c r="D8194" s="367">
        <v>1560.0000000000027</v>
      </c>
      <c r="E8194" s="367">
        <v>7255.8139534883876</v>
      </c>
      <c r="F8194" s="367">
        <v>-338881.29600228072</v>
      </c>
      <c r="G8194" s="367">
        <v>1560.0000000000034</v>
      </c>
      <c r="H8194" s="367">
        <v>39000</v>
      </c>
      <c r="I8194" s="384">
        <v>-4119409.9510090491</v>
      </c>
      <c r="J8194" s="367">
        <v>1560</v>
      </c>
      <c r="K8194" s="367">
        <v>9454.5454545454631</v>
      </c>
      <c r="L8194" s="384">
        <v>-31990.781314488697</v>
      </c>
      <c r="M8194" s="367">
        <v>1560.0000000000016</v>
      </c>
      <c r="N8194" s="367">
        <v>156</v>
      </c>
      <c r="O8194" s="384">
        <v>-3365.7635072850348</v>
      </c>
      <c r="P8194" s="367">
        <v>22.62</v>
      </c>
      <c r="Q8194" s="367">
        <v>156</v>
      </c>
      <c r="R8194" s="384">
        <v>1033.2977392405512</v>
      </c>
      <c r="S8194" s="367">
        <v>21.840000000000003</v>
      </c>
      <c r="T8194" s="367">
        <v>5379.3103448275824</v>
      </c>
      <c r="U8194" s="384">
        <v>-90724.433826857668</v>
      </c>
      <c r="V8194" s="367">
        <v>1559.9999999999989</v>
      </c>
      <c r="W8194" s="367">
        <v>259999.99999999939</v>
      </c>
      <c r="X8194" s="384">
        <v>218017.60595854957</v>
      </c>
      <c r="Y8194" s="386">
        <v>1559.9999999999964</v>
      </c>
      <c r="Z8194" s="367"/>
      <c r="AA8194" s="367"/>
      <c r="AB8194" s="367"/>
      <c r="AC8194" s="367"/>
      <c r="AD8194" s="367"/>
      <c r="AE8194" s="367"/>
      <c r="AF8194" s="367"/>
      <c r="AG8194" s="367"/>
      <c r="AH8194" s="367"/>
      <c r="AI8194" s="367"/>
      <c r="AJ8194" s="367"/>
      <c r="AK8194" s="367"/>
      <c r="AL8194" s="367"/>
      <c r="AM8194" s="367"/>
      <c r="AN8194" s="367"/>
      <c r="AO8194" s="367"/>
      <c r="AP8194" s="367"/>
      <c r="AQ8194" s="367"/>
      <c r="AR8194" s="367"/>
      <c r="AS8194" s="367"/>
      <c r="AT8194" s="367"/>
    </row>
    <row r="8195" spans="2:46" ht="13.8">
      <c r="B8195" s="26">
        <v>26.166666666666714</v>
      </c>
      <c r="C8195" s="363">
        <v>1317.3973458832093</v>
      </c>
      <c r="D8195" s="367">
        <v>1570.0000000000027</v>
      </c>
      <c r="E8195" s="367">
        <v>7302.3255813953647</v>
      </c>
      <c r="F8195" s="367">
        <v>-343536.2450005174</v>
      </c>
      <c r="G8195" s="367">
        <v>1570.0000000000034</v>
      </c>
      <c r="H8195" s="367">
        <v>39250</v>
      </c>
      <c r="I8195" s="384">
        <v>-4175044.0988557613</v>
      </c>
      <c r="J8195" s="367">
        <v>1570</v>
      </c>
      <c r="K8195" s="367">
        <v>9515.1515151515232</v>
      </c>
      <c r="L8195" s="384">
        <v>-34096.191448413767</v>
      </c>
      <c r="M8195" s="367">
        <v>1570.0000000000014</v>
      </c>
      <c r="N8195" s="367">
        <v>157</v>
      </c>
      <c r="O8195" s="384">
        <v>-3418.1003779764924</v>
      </c>
      <c r="P8195" s="367">
        <v>22.764999999999997</v>
      </c>
      <c r="Q8195" s="367">
        <v>157</v>
      </c>
      <c r="R8195" s="384">
        <v>1025.4033850396768</v>
      </c>
      <c r="S8195" s="367">
        <v>21.98</v>
      </c>
      <c r="T8195" s="367">
        <v>5413.7931034482717</v>
      </c>
      <c r="U8195" s="384">
        <v>-93232.324528416662</v>
      </c>
      <c r="V8195" s="367">
        <v>1569.9999999999989</v>
      </c>
      <c r="W8195" s="367">
        <v>261666.66666666605</v>
      </c>
      <c r="X8195" s="384">
        <v>219343.52192387221</v>
      </c>
      <c r="Y8195" s="386">
        <v>1569.9999999999961</v>
      </c>
      <c r="Z8195" s="367"/>
      <c r="AA8195" s="367"/>
      <c r="AB8195" s="367"/>
      <c r="AC8195" s="367"/>
      <c r="AD8195" s="367"/>
      <c r="AE8195" s="367"/>
      <c r="AF8195" s="367"/>
      <c r="AG8195" s="367"/>
      <c r="AH8195" s="367"/>
      <c r="AI8195" s="367"/>
      <c r="AJ8195" s="367"/>
      <c r="AK8195" s="367"/>
      <c r="AL8195" s="367"/>
      <c r="AM8195" s="367"/>
      <c r="AN8195" s="367"/>
      <c r="AO8195" s="367"/>
      <c r="AP8195" s="367"/>
      <c r="AQ8195" s="367"/>
      <c r="AR8195" s="367"/>
      <c r="AS8195" s="367"/>
      <c r="AT8195" s="367"/>
    </row>
    <row r="8196" spans="2:46" ht="13.8">
      <c r="B8196" s="26">
        <v>26.333333333333382</v>
      </c>
      <c r="C8196" s="363">
        <v>1325.7764228238625</v>
      </c>
      <c r="D8196" s="367">
        <v>1580.000000000003</v>
      </c>
      <c r="E8196" s="367">
        <v>7348.8372093023418</v>
      </c>
      <c r="F8196" s="367">
        <v>-348222.81989682053</v>
      </c>
      <c r="G8196" s="367">
        <v>1580.0000000000036</v>
      </c>
      <c r="H8196" s="367">
        <v>39500</v>
      </c>
      <c r="I8196" s="384">
        <v>-4231050.5737572731</v>
      </c>
      <c r="J8196" s="367">
        <v>1580</v>
      </c>
      <c r="K8196" s="367">
        <v>9575.7575757575833</v>
      </c>
      <c r="L8196" s="384">
        <v>-36225.809748236134</v>
      </c>
      <c r="M8196" s="367">
        <v>1580.0000000000014</v>
      </c>
      <c r="N8196" s="367">
        <v>158</v>
      </c>
      <c r="O8196" s="384">
        <v>-3470.8291144462137</v>
      </c>
      <c r="P8196" s="367">
        <v>22.91</v>
      </c>
      <c r="Q8196" s="367">
        <v>158</v>
      </c>
      <c r="R8196" s="384">
        <v>1017.324087429152</v>
      </c>
      <c r="S8196" s="367">
        <v>22.12</v>
      </c>
      <c r="T8196" s="367">
        <v>5448.275862068961</v>
      </c>
      <c r="U8196" s="384">
        <v>-95764.754386893474</v>
      </c>
      <c r="V8196" s="367">
        <v>1579.9999999999986</v>
      </c>
      <c r="W8196" s="367">
        <v>263333.33333333273</v>
      </c>
      <c r="X8196" s="384">
        <v>220668.52536956657</v>
      </c>
      <c r="Y8196" s="386">
        <v>1579.9999999999964</v>
      </c>
      <c r="Z8196" s="367"/>
      <c r="AA8196" s="367"/>
      <c r="AB8196" s="367"/>
      <c r="AC8196" s="367"/>
      <c r="AD8196" s="367"/>
      <c r="AE8196" s="367"/>
      <c r="AF8196" s="367"/>
      <c r="AG8196" s="367"/>
      <c r="AH8196" s="367"/>
      <c r="AI8196" s="367"/>
      <c r="AJ8196" s="367"/>
      <c r="AK8196" s="367"/>
      <c r="AL8196" s="367"/>
      <c r="AM8196" s="367"/>
      <c r="AN8196" s="367"/>
      <c r="AO8196" s="367"/>
      <c r="AP8196" s="367"/>
      <c r="AQ8196" s="367"/>
      <c r="AR8196" s="367"/>
      <c r="AS8196" s="367"/>
      <c r="AT8196" s="367"/>
    </row>
    <row r="8197" spans="2:46" ht="13.8">
      <c r="B8197" s="26">
        <v>26.50000000000005</v>
      </c>
      <c r="C8197" s="363">
        <v>1334.1553480055702</v>
      </c>
      <c r="D8197" s="367">
        <v>1590.0000000000032</v>
      </c>
      <c r="E8197" s="367">
        <v>7395.3488372093188</v>
      </c>
      <c r="F8197" s="367">
        <v>-352941.02069119015</v>
      </c>
      <c r="G8197" s="367">
        <v>1590.0000000000036</v>
      </c>
      <c r="H8197" s="367">
        <v>39750</v>
      </c>
      <c r="I8197" s="384">
        <v>-4287429.3757135849</v>
      </c>
      <c r="J8197" s="367">
        <v>1590</v>
      </c>
      <c r="K8197" s="367">
        <v>9636.3636363636433</v>
      </c>
      <c r="L8197" s="384">
        <v>-38379.636213955717</v>
      </c>
      <c r="M8197" s="367">
        <v>1590.0000000000011</v>
      </c>
      <c r="N8197" s="367">
        <v>159</v>
      </c>
      <c r="O8197" s="384">
        <v>-3523.9497166941942</v>
      </c>
      <c r="P8197" s="367">
        <v>23.055</v>
      </c>
      <c r="Q8197" s="367">
        <v>159</v>
      </c>
      <c r="R8197" s="384">
        <v>1009.0598464089768</v>
      </c>
      <c r="S8197" s="367">
        <v>22.26</v>
      </c>
      <c r="T8197" s="367">
        <v>5482.7586206896503</v>
      </c>
      <c r="U8197" s="384">
        <v>-98321.723402288248</v>
      </c>
      <c r="V8197" s="367">
        <v>1589.9999999999986</v>
      </c>
      <c r="W8197" s="367">
        <v>264999.99999999942</v>
      </c>
      <c r="X8197" s="384">
        <v>221992.61629563262</v>
      </c>
      <c r="Y8197" s="386">
        <v>1589.9999999999964</v>
      </c>
      <c r="Z8197" s="367"/>
      <c r="AA8197" s="367"/>
      <c r="AB8197" s="367"/>
      <c r="AC8197" s="367"/>
      <c r="AD8197" s="367"/>
      <c r="AE8197" s="367"/>
      <c r="AF8197" s="367"/>
      <c r="AG8197" s="367"/>
      <c r="AH8197" s="367"/>
      <c r="AI8197" s="367"/>
      <c r="AJ8197" s="367"/>
      <c r="AK8197" s="367"/>
      <c r="AL8197" s="367"/>
      <c r="AM8197" s="367"/>
      <c r="AN8197" s="367"/>
      <c r="AO8197" s="367"/>
      <c r="AP8197" s="367"/>
      <c r="AQ8197" s="367"/>
      <c r="AR8197" s="367"/>
      <c r="AS8197" s="367"/>
      <c r="AT8197" s="367"/>
    </row>
    <row r="8198" spans="2:46" ht="13.8">
      <c r="B8198" s="26">
        <v>26.666666666666718</v>
      </c>
      <c r="C8198" s="363">
        <v>1342.5341214283324</v>
      </c>
      <c r="D8198" s="367">
        <v>1600.0000000000032</v>
      </c>
      <c r="E8198" s="367">
        <v>7441.8604651162959</v>
      </c>
      <c r="F8198" s="367">
        <v>-357690.84738362633</v>
      </c>
      <c r="G8198" s="367">
        <v>1600.0000000000036</v>
      </c>
      <c r="H8198" s="367">
        <v>40000</v>
      </c>
      <c r="I8198" s="384">
        <v>-4344180.5047246953</v>
      </c>
      <c r="J8198" s="367">
        <v>1600</v>
      </c>
      <c r="K8198" s="367">
        <v>9696.9696969697034</v>
      </c>
      <c r="L8198" s="384">
        <v>-40557.670845572604</v>
      </c>
      <c r="M8198" s="367">
        <v>1600.0000000000011</v>
      </c>
      <c r="N8198" s="367">
        <v>160</v>
      </c>
      <c r="O8198" s="384">
        <v>-3577.4621847204362</v>
      </c>
      <c r="P8198" s="367">
        <v>23.2</v>
      </c>
      <c r="Q8198" s="367">
        <v>160</v>
      </c>
      <c r="R8198" s="384">
        <v>1000.6106619791515</v>
      </c>
      <c r="S8198" s="367">
        <v>22.4</v>
      </c>
      <c r="T8198" s="367">
        <v>5517.2413793103397</v>
      </c>
      <c r="U8198" s="384">
        <v>-100903.23157460088</v>
      </c>
      <c r="V8198" s="367">
        <v>1599.9999999999986</v>
      </c>
      <c r="W8198" s="367">
        <v>266666.6666666661</v>
      </c>
      <c r="X8198" s="384">
        <v>223315.79470207033</v>
      </c>
      <c r="Y8198" s="386">
        <v>1599.9999999999964</v>
      </c>
      <c r="Z8198" s="367"/>
      <c r="AA8198" s="367"/>
      <c r="AB8198" s="367"/>
      <c r="AC8198" s="367"/>
      <c r="AD8198" s="367"/>
      <c r="AE8198" s="367"/>
      <c r="AF8198" s="367"/>
      <c r="AG8198" s="367"/>
      <c r="AH8198" s="367"/>
      <c r="AI8198" s="367"/>
      <c r="AJ8198" s="367"/>
      <c r="AK8198" s="367"/>
      <c r="AL8198" s="367"/>
      <c r="AM8198" s="367"/>
      <c r="AN8198" s="367"/>
      <c r="AO8198" s="367"/>
      <c r="AP8198" s="367"/>
      <c r="AQ8198" s="367"/>
      <c r="AR8198" s="367"/>
      <c r="AS8198" s="367"/>
      <c r="AT8198" s="367"/>
    </row>
    <row r="8199" spans="2:46" ht="13.8">
      <c r="B8199" s="26">
        <v>26.833333333333385</v>
      </c>
      <c r="C8199" s="363">
        <v>1350.9127430921487</v>
      </c>
      <c r="D8199" s="367">
        <v>1610.0000000000032</v>
      </c>
      <c r="E8199" s="367">
        <v>7488.372093023273</v>
      </c>
      <c r="F8199" s="367">
        <v>-362472.29997412895</v>
      </c>
      <c r="G8199" s="367">
        <v>1610.0000000000036</v>
      </c>
      <c r="H8199" s="367">
        <v>40250</v>
      </c>
      <c r="I8199" s="384">
        <v>-4401303.9607906062</v>
      </c>
      <c r="J8199" s="367">
        <v>1610</v>
      </c>
      <c r="K8199" s="367">
        <v>9757.5757575757634</v>
      </c>
      <c r="L8199" s="384">
        <v>-42759.913643086751</v>
      </c>
      <c r="M8199" s="367">
        <v>1610.0000000000011</v>
      </c>
      <c r="N8199" s="367">
        <v>161</v>
      </c>
      <c r="O8199" s="384">
        <v>-3631.3665185249397</v>
      </c>
      <c r="P8199" s="367">
        <v>23.345000000000002</v>
      </c>
      <c r="Q8199" s="367">
        <v>161</v>
      </c>
      <c r="R8199" s="384">
        <v>991.97653413967578</v>
      </c>
      <c r="S8199" s="367">
        <v>22.54</v>
      </c>
      <c r="T8199" s="367">
        <v>5551.724137931029</v>
      </c>
      <c r="U8199" s="384">
        <v>-103509.27890383132</v>
      </c>
      <c r="V8199" s="367">
        <v>1609.9999999999984</v>
      </c>
      <c r="W8199" s="367">
        <v>268333.33333333279</v>
      </c>
      <c r="X8199" s="384">
        <v>224638.06058887983</v>
      </c>
      <c r="Y8199" s="386">
        <v>1609.9999999999968</v>
      </c>
      <c r="Z8199" s="367"/>
      <c r="AA8199" s="367"/>
      <c r="AB8199" s="367"/>
      <c r="AC8199" s="367"/>
      <c r="AD8199" s="367"/>
      <c r="AE8199" s="367"/>
      <c r="AF8199" s="367"/>
      <c r="AG8199" s="367"/>
      <c r="AH8199" s="367"/>
      <c r="AI8199" s="367"/>
      <c r="AJ8199" s="367"/>
      <c r="AK8199" s="367"/>
      <c r="AL8199" s="367"/>
      <c r="AM8199" s="367"/>
      <c r="AN8199" s="367"/>
      <c r="AO8199" s="367"/>
      <c r="AP8199" s="367"/>
      <c r="AQ8199" s="367"/>
      <c r="AR8199" s="367"/>
      <c r="AS8199" s="367"/>
      <c r="AT8199" s="367"/>
    </row>
    <row r="8200" spans="2:46" ht="13.8">
      <c r="B8200" s="26">
        <v>27.000000000000053</v>
      </c>
      <c r="C8200" s="363">
        <v>1359.29121299702</v>
      </c>
      <c r="D8200" s="367">
        <v>1620.0000000000032</v>
      </c>
      <c r="E8200" s="367">
        <v>7534.8837209302501</v>
      </c>
      <c r="F8200" s="367">
        <v>-367285.37846269831</v>
      </c>
      <c r="G8200" s="367">
        <v>1620.0000000000039</v>
      </c>
      <c r="H8200" s="367">
        <v>40500</v>
      </c>
      <c r="I8200" s="384">
        <v>-4458799.7439113175</v>
      </c>
      <c r="J8200" s="367">
        <v>1620</v>
      </c>
      <c r="K8200" s="367">
        <v>9818.1818181818235</v>
      </c>
      <c r="L8200" s="384">
        <v>-44986.364606498108</v>
      </c>
      <c r="M8200" s="367">
        <v>1620.0000000000009</v>
      </c>
      <c r="N8200" s="367">
        <v>162</v>
      </c>
      <c r="O8200" s="384">
        <v>-3685.6627181077015</v>
      </c>
      <c r="P8200" s="367">
        <v>23.49</v>
      </c>
      <c r="Q8200" s="367">
        <v>162</v>
      </c>
      <c r="R8200" s="384">
        <v>983.15746289054982</v>
      </c>
      <c r="S8200" s="367">
        <v>22.68</v>
      </c>
      <c r="T8200" s="367">
        <v>5586.2068965517183</v>
      </c>
      <c r="U8200" s="384">
        <v>-106139.86538997974</v>
      </c>
      <c r="V8200" s="367">
        <v>1619.9999999999984</v>
      </c>
      <c r="W8200" s="367">
        <v>269999.99999999948</v>
      </c>
      <c r="X8200" s="384">
        <v>225959.41395606101</v>
      </c>
      <c r="Y8200" s="386">
        <v>1619.9999999999968</v>
      </c>
      <c r="Z8200" s="367"/>
      <c r="AA8200" s="367"/>
      <c r="AB8200" s="367"/>
      <c r="AC8200" s="367"/>
      <c r="AD8200" s="367"/>
      <c r="AE8200" s="367"/>
      <c r="AF8200" s="367"/>
      <c r="AG8200" s="367"/>
      <c r="AH8200" s="367"/>
      <c r="AI8200" s="367"/>
      <c r="AJ8200" s="367"/>
      <c r="AK8200" s="367"/>
      <c r="AL8200" s="367"/>
      <c r="AM8200" s="367"/>
      <c r="AN8200" s="367"/>
      <c r="AO8200" s="367"/>
      <c r="AP8200" s="367"/>
      <c r="AQ8200" s="367"/>
      <c r="AR8200" s="367"/>
      <c r="AS8200" s="367"/>
      <c r="AT8200" s="367"/>
    </row>
    <row r="8201" spans="2:46" ht="13.8">
      <c r="B8201" s="26">
        <v>27.166666666666721</v>
      </c>
      <c r="C8201" s="363">
        <v>1367.6695311429457</v>
      </c>
      <c r="D8201" s="367">
        <v>1630.0000000000034</v>
      </c>
      <c r="E8201" s="367">
        <v>7581.3953488372272</v>
      </c>
      <c r="F8201" s="367">
        <v>-372130.08284933405</v>
      </c>
      <c r="G8201" s="367">
        <v>1630.0000000000039</v>
      </c>
      <c r="H8201" s="367">
        <v>40750</v>
      </c>
      <c r="I8201" s="384">
        <v>-4516667.8540868266</v>
      </c>
      <c r="J8201" s="367">
        <v>1630</v>
      </c>
      <c r="K8201" s="367">
        <v>9878.7878787878835</v>
      </c>
      <c r="L8201" s="384">
        <v>-47237.023735806775</v>
      </c>
      <c r="M8201" s="367">
        <v>1630.0000000000009</v>
      </c>
      <c r="N8201" s="367">
        <v>163</v>
      </c>
      <c r="O8201" s="384">
        <v>-3740.350783468728</v>
      </c>
      <c r="P8201" s="367">
        <v>23.635000000000002</v>
      </c>
      <c r="Q8201" s="367">
        <v>163</v>
      </c>
      <c r="R8201" s="384">
        <v>974.15344823177361</v>
      </c>
      <c r="S8201" s="367">
        <v>22.82</v>
      </c>
      <c r="T8201" s="367">
        <v>5620.6896551724076</v>
      </c>
      <c r="U8201" s="384">
        <v>-108794.99103304594</v>
      </c>
      <c r="V8201" s="367">
        <v>1629.9999999999982</v>
      </c>
      <c r="W8201" s="367">
        <v>271666.66666666616</v>
      </c>
      <c r="X8201" s="384">
        <v>227279.85480361382</v>
      </c>
      <c r="Y8201" s="386">
        <v>1629.999999999997</v>
      </c>
      <c r="Z8201" s="367"/>
      <c r="AA8201" s="367"/>
      <c r="AB8201" s="367"/>
      <c r="AC8201" s="367"/>
      <c r="AD8201" s="367"/>
      <c r="AE8201" s="367"/>
      <c r="AF8201" s="367"/>
      <c r="AG8201" s="367"/>
      <c r="AH8201" s="367"/>
      <c r="AI8201" s="367"/>
      <c r="AJ8201" s="367"/>
      <c r="AK8201" s="367"/>
      <c r="AL8201" s="367"/>
      <c r="AM8201" s="367"/>
      <c r="AN8201" s="367"/>
      <c r="AO8201" s="367"/>
      <c r="AP8201" s="367"/>
      <c r="AQ8201" s="367"/>
      <c r="AR8201" s="367"/>
      <c r="AS8201" s="367"/>
      <c r="AT8201" s="367"/>
    </row>
    <row r="8202" spans="2:46" ht="13.8">
      <c r="B8202" s="26">
        <v>27.333333333333389</v>
      </c>
      <c r="C8202" s="363">
        <v>1376.0476975299259</v>
      </c>
      <c r="D8202" s="367">
        <v>1640.0000000000034</v>
      </c>
      <c r="E8202" s="367">
        <v>7627.9069767442043</v>
      </c>
      <c r="F8202" s="367">
        <v>-377006.41313403624</v>
      </c>
      <c r="G8202" s="367">
        <v>1640.0000000000039</v>
      </c>
      <c r="H8202" s="367">
        <v>41000</v>
      </c>
      <c r="I8202" s="384">
        <v>-4574908.291317137</v>
      </c>
      <c r="J8202" s="367">
        <v>1639.9999999999998</v>
      </c>
      <c r="K8202" s="367">
        <v>9939.3939393939436</v>
      </c>
      <c r="L8202" s="384">
        <v>-49511.891031012696</v>
      </c>
      <c r="M8202" s="367">
        <v>1640.0000000000009</v>
      </c>
      <c r="N8202" s="367">
        <v>164</v>
      </c>
      <c r="O8202" s="384">
        <v>-3795.4307146080114</v>
      </c>
      <c r="P8202" s="367">
        <v>23.779999999999998</v>
      </c>
      <c r="Q8202" s="367">
        <v>164</v>
      </c>
      <c r="R8202" s="384">
        <v>964.96449016334748</v>
      </c>
      <c r="S8202" s="367">
        <v>22.959999999999997</v>
      </c>
      <c r="T8202" s="367">
        <v>5655.1724137930969</v>
      </c>
      <c r="U8202" s="384">
        <v>-111474.65583303009</v>
      </c>
      <c r="V8202" s="367">
        <v>1639.9999999999982</v>
      </c>
      <c r="W8202" s="367">
        <v>273333.33333333285</v>
      </c>
      <c r="X8202" s="384">
        <v>228599.38313153834</v>
      </c>
      <c r="Y8202" s="386">
        <v>1639.999999999997</v>
      </c>
      <c r="Z8202" s="367"/>
      <c r="AA8202" s="367"/>
      <c r="AB8202" s="367"/>
      <c r="AC8202" s="367"/>
      <c r="AD8202" s="367"/>
      <c r="AE8202" s="367"/>
      <c r="AF8202" s="367"/>
      <c r="AG8202" s="367"/>
      <c r="AH8202" s="367"/>
      <c r="AI8202" s="367"/>
      <c r="AJ8202" s="367"/>
      <c r="AK8202" s="367"/>
      <c r="AL8202" s="367"/>
      <c r="AM8202" s="367"/>
      <c r="AN8202" s="367"/>
      <c r="AO8202" s="367"/>
      <c r="AP8202" s="367"/>
      <c r="AQ8202" s="367"/>
      <c r="AR8202" s="367"/>
      <c r="AS8202" s="367"/>
      <c r="AT8202" s="367"/>
    </row>
    <row r="8203" spans="2:46" ht="13.8">
      <c r="B8203" s="26">
        <v>27.500000000000057</v>
      </c>
      <c r="C8203" s="363">
        <v>1384.4257121579608</v>
      </c>
      <c r="D8203" s="367">
        <v>1650.0000000000034</v>
      </c>
      <c r="E8203" s="367">
        <v>7674.4186046511813</v>
      </c>
      <c r="F8203" s="367">
        <v>-381914.36931680504</v>
      </c>
      <c r="G8203" s="367">
        <v>1650.0000000000039</v>
      </c>
      <c r="H8203" s="367">
        <v>41250</v>
      </c>
      <c r="I8203" s="384">
        <v>-4633521.0556022469</v>
      </c>
      <c r="J8203" s="367">
        <v>1649.9999999999998</v>
      </c>
      <c r="K8203" s="367">
        <v>10000.000000000004</v>
      </c>
      <c r="L8203" s="384">
        <v>-51810.966492115818</v>
      </c>
      <c r="M8203" s="367">
        <v>1650.0000000000007</v>
      </c>
      <c r="N8203" s="367">
        <v>165</v>
      </c>
      <c r="O8203" s="384">
        <v>-3850.9025115255586</v>
      </c>
      <c r="P8203" s="367">
        <v>23.925000000000001</v>
      </c>
      <c r="Q8203" s="367">
        <v>165</v>
      </c>
      <c r="R8203" s="384">
        <v>955.59058868527052</v>
      </c>
      <c r="S8203" s="367">
        <v>23.1</v>
      </c>
      <c r="T8203" s="367">
        <v>5689.6551724137862</v>
      </c>
      <c r="U8203" s="384">
        <v>-114178.8597899321</v>
      </c>
      <c r="V8203" s="367">
        <v>1649.9999999999982</v>
      </c>
      <c r="W8203" s="367">
        <v>274999.99999999953</v>
      </c>
      <c r="X8203" s="384">
        <v>229917.99893983456</v>
      </c>
      <c r="Y8203" s="386">
        <v>1649.999999999997</v>
      </c>
      <c r="Z8203" s="367"/>
      <c r="AA8203" s="367"/>
      <c r="AB8203" s="367"/>
      <c r="AC8203" s="367"/>
      <c r="AD8203" s="367"/>
      <c r="AE8203" s="367"/>
      <c r="AF8203" s="367"/>
      <c r="AG8203" s="367"/>
      <c r="AH8203" s="367"/>
      <c r="AI8203" s="367"/>
      <c r="AJ8203" s="367"/>
      <c r="AK8203" s="367"/>
      <c r="AL8203" s="367"/>
      <c r="AM8203" s="367"/>
      <c r="AN8203" s="367"/>
      <c r="AO8203" s="367"/>
      <c r="AP8203" s="367"/>
      <c r="AQ8203" s="367"/>
      <c r="AR8203" s="367"/>
      <c r="AS8203" s="367"/>
      <c r="AT8203" s="367"/>
    </row>
    <row r="8204" spans="2:46" ht="13.8">
      <c r="B8204" s="26">
        <v>27.666666666666725</v>
      </c>
      <c r="C8204" s="363">
        <v>1392.8035750270501</v>
      </c>
      <c r="D8204" s="367">
        <v>1660.0000000000034</v>
      </c>
      <c r="E8204" s="367">
        <v>7720.9302325581584</v>
      </c>
      <c r="F8204" s="367">
        <v>-386853.95139764051</v>
      </c>
      <c r="G8204" s="367">
        <v>1660.0000000000043</v>
      </c>
      <c r="H8204" s="367">
        <v>41500</v>
      </c>
      <c r="I8204" s="384">
        <v>-4692506.1469421564</v>
      </c>
      <c r="J8204" s="367">
        <v>1659.9999999999998</v>
      </c>
      <c r="K8204" s="367">
        <v>10060.606060606064</v>
      </c>
      <c r="L8204" s="384">
        <v>-54134.250119116259</v>
      </c>
      <c r="M8204" s="367">
        <v>1660.0000000000007</v>
      </c>
      <c r="N8204" s="367">
        <v>166</v>
      </c>
      <c r="O8204" s="384">
        <v>-3906.7661742213663</v>
      </c>
      <c r="P8204" s="367">
        <v>24.07</v>
      </c>
      <c r="Q8204" s="367">
        <v>166</v>
      </c>
      <c r="R8204" s="384">
        <v>946.03174379754353</v>
      </c>
      <c r="S8204" s="367">
        <v>23.240000000000002</v>
      </c>
      <c r="T8204" s="367">
        <v>5724.1379310344755</v>
      </c>
      <c r="U8204" s="384">
        <v>-116907.60290375198</v>
      </c>
      <c r="V8204" s="367">
        <v>1659.999999999998</v>
      </c>
      <c r="W8204" s="367">
        <v>276666.66666666622</v>
      </c>
      <c r="X8204" s="384">
        <v>231235.70222850252</v>
      </c>
      <c r="Y8204" s="386">
        <v>1659.9999999999973</v>
      </c>
      <c r="Z8204" s="367"/>
      <c r="AA8204" s="367"/>
      <c r="AB8204" s="367"/>
      <c r="AC8204" s="367"/>
      <c r="AD8204" s="367"/>
      <c r="AE8204" s="367"/>
      <c r="AF8204" s="367"/>
      <c r="AG8204" s="367"/>
      <c r="AH8204" s="367"/>
      <c r="AI8204" s="367"/>
      <c r="AJ8204" s="367"/>
      <c r="AK8204" s="367"/>
      <c r="AL8204" s="367"/>
      <c r="AM8204" s="367"/>
      <c r="AN8204" s="367"/>
      <c r="AO8204" s="367"/>
      <c r="AP8204" s="367"/>
      <c r="AQ8204" s="367"/>
      <c r="AR8204" s="367"/>
      <c r="AS8204" s="367"/>
      <c r="AT8204" s="367"/>
    </row>
    <row r="8205" spans="2:46" ht="13.8">
      <c r="B8205" s="26">
        <v>27.833333333333393</v>
      </c>
      <c r="C8205" s="363">
        <v>1401.1812861371941</v>
      </c>
      <c r="D8205" s="367">
        <v>1670.0000000000036</v>
      </c>
      <c r="E8205" s="367">
        <v>7767.4418604651355</v>
      </c>
      <c r="F8205" s="367">
        <v>-391825.15937654226</v>
      </c>
      <c r="G8205" s="367">
        <v>1670.0000000000043</v>
      </c>
      <c r="H8205" s="367">
        <v>41750</v>
      </c>
      <c r="I8205" s="384">
        <v>-4751863.5653368663</v>
      </c>
      <c r="J8205" s="367">
        <v>1669.9999999999998</v>
      </c>
      <c r="K8205" s="367">
        <v>10121.212121212124</v>
      </c>
      <c r="L8205" s="384">
        <v>-56481.741912013953</v>
      </c>
      <c r="M8205" s="367">
        <v>1670.0000000000007</v>
      </c>
      <c r="N8205" s="367">
        <v>167</v>
      </c>
      <c r="O8205" s="384">
        <v>-3963.0217026954333</v>
      </c>
      <c r="P8205" s="367">
        <v>24.215</v>
      </c>
      <c r="Q8205" s="367">
        <v>167</v>
      </c>
      <c r="R8205" s="384">
        <v>936.2879555001665</v>
      </c>
      <c r="S8205" s="367">
        <v>23.38</v>
      </c>
      <c r="T8205" s="367">
        <v>5758.6206896551648</v>
      </c>
      <c r="U8205" s="384">
        <v>-119660.88517448977</v>
      </c>
      <c r="V8205" s="367">
        <v>1669.999999999998</v>
      </c>
      <c r="W8205" s="367">
        <v>278333.33333333291</v>
      </c>
      <c r="X8205" s="384">
        <v>232552.49299754214</v>
      </c>
      <c r="Y8205" s="386">
        <v>1669.9999999999973</v>
      </c>
      <c r="Z8205" s="367"/>
      <c r="AA8205" s="367"/>
      <c r="AB8205" s="367"/>
      <c r="AC8205" s="367"/>
      <c r="AD8205" s="367"/>
      <c r="AE8205" s="367"/>
      <c r="AF8205" s="367"/>
      <c r="AG8205" s="367"/>
      <c r="AH8205" s="367"/>
      <c r="AI8205" s="367"/>
      <c r="AJ8205" s="367"/>
      <c r="AK8205" s="367"/>
      <c r="AL8205" s="367"/>
      <c r="AM8205" s="367"/>
      <c r="AN8205" s="367"/>
      <c r="AO8205" s="367"/>
      <c r="AP8205" s="367"/>
      <c r="AQ8205" s="367"/>
      <c r="AR8205" s="367"/>
      <c r="AS8205" s="367"/>
      <c r="AT8205" s="367"/>
    </row>
    <row r="8206" spans="2:46" ht="13.8">
      <c r="B8206" s="26">
        <v>28.00000000000006</v>
      </c>
      <c r="C8206" s="363">
        <v>1409.5588454883923</v>
      </c>
      <c r="D8206" s="367">
        <v>1680.0000000000036</v>
      </c>
      <c r="E8206" s="367">
        <v>7813.9534883721126</v>
      </c>
      <c r="F8206" s="367">
        <v>-396827.99325351062</v>
      </c>
      <c r="G8206" s="367">
        <v>1680.0000000000043</v>
      </c>
      <c r="H8206" s="367">
        <v>42000</v>
      </c>
      <c r="I8206" s="384">
        <v>-4811593.3107863748</v>
      </c>
      <c r="J8206" s="367">
        <v>1679.9999999999998</v>
      </c>
      <c r="K8206" s="367">
        <v>10181.818181818184</v>
      </c>
      <c r="L8206" s="384">
        <v>-58853.441870808856</v>
      </c>
      <c r="M8206" s="367">
        <v>1680.0000000000005</v>
      </c>
      <c r="N8206" s="367">
        <v>168</v>
      </c>
      <c r="O8206" s="384">
        <v>-4019.6690969477618</v>
      </c>
      <c r="P8206" s="367">
        <v>24.36</v>
      </c>
      <c r="Q8206" s="367">
        <v>168</v>
      </c>
      <c r="R8206" s="384">
        <v>926.35922379313899</v>
      </c>
      <c r="S8206" s="367">
        <v>23.52</v>
      </c>
      <c r="T8206" s="367">
        <v>5793.1034482758541</v>
      </c>
      <c r="U8206" s="384">
        <v>-122438.70660214531</v>
      </c>
      <c r="V8206" s="367">
        <v>1679.9999999999975</v>
      </c>
      <c r="W8206" s="367">
        <v>279999.99999999959</v>
      </c>
      <c r="X8206" s="384">
        <v>233868.37124695344</v>
      </c>
      <c r="Y8206" s="386">
        <v>1679.9999999999975</v>
      </c>
      <c r="Z8206" s="367"/>
      <c r="AA8206" s="367"/>
      <c r="AB8206" s="367"/>
      <c r="AC8206" s="367"/>
      <c r="AD8206" s="367"/>
      <c r="AE8206" s="367"/>
      <c r="AF8206" s="367"/>
      <c r="AG8206" s="367"/>
      <c r="AH8206" s="367"/>
      <c r="AI8206" s="367"/>
      <c r="AJ8206" s="367"/>
      <c r="AK8206" s="367"/>
      <c r="AL8206" s="367"/>
      <c r="AM8206" s="367"/>
      <c r="AN8206" s="367"/>
      <c r="AO8206" s="367"/>
      <c r="AP8206" s="367"/>
      <c r="AQ8206" s="367"/>
      <c r="AR8206" s="367"/>
      <c r="AS8206" s="367"/>
      <c r="AT8206" s="367"/>
    </row>
    <row r="8207" spans="2:46" ht="13.8">
      <c r="B8207" s="26">
        <v>28.166666666666728</v>
      </c>
      <c r="C8207" s="363">
        <v>1417.9362530806452</v>
      </c>
      <c r="D8207" s="367">
        <v>1690.0000000000036</v>
      </c>
      <c r="E8207" s="367">
        <v>7860.4651162790897</v>
      </c>
      <c r="F8207" s="367">
        <v>-401862.45302854548</v>
      </c>
      <c r="G8207" s="367">
        <v>1690.0000000000043</v>
      </c>
      <c r="H8207" s="367">
        <v>42250</v>
      </c>
      <c r="I8207" s="384">
        <v>-4871695.3832906848</v>
      </c>
      <c r="J8207" s="367">
        <v>1689.9999999999998</v>
      </c>
      <c r="K8207" s="367">
        <v>10242.424242424244</v>
      </c>
      <c r="L8207" s="384">
        <v>-61249.349995501078</v>
      </c>
      <c r="M8207" s="367">
        <v>1690.0000000000005</v>
      </c>
      <c r="N8207" s="367">
        <v>169</v>
      </c>
      <c r="O8207" s="384">
        <v>-4076.7083569783517</v>
      </c>
      <c r="P8207" s="367">
        <v>24.504999999999999</v>
      </c>
      <c r="Q8207" s="367">
        <v>169</v>
      </c>
      <c r="R8207" s="384">
        <v>916.24554867646134</v>
      </c>
      <c r="S8207" s="367">
        <v>23.66</v>
      </c>
      <c r="T8207" s="367">
        <v>5827.5862068965434</v>
      </c>
      <c r="U8207" s="384">
        <v>-125241.06718671891</v>
      </c>
      <c r="V8207" s="367">
        <v>1689.9999999999977</v>
      </c>
      <c r="W8207" s="367">
        <v>281666.66666666628</v>
      </c>
      <c r="X8207" s="384">
        <v>235183.33697673649</v>
      </c>
      <c r="Y8207" s="386">
        <v>1689.9999999999977</v>
      </c>
      <c r="Z8207" s="367"/>
      <c r="AA8207" s="367"/>
      <c r="AB8207" s="367"/>
      <c r="AC8207" s="367"/>
      <c r="AD8207" s="367"/>
      <c r="AE8207" s="367"/>
      <c r="AF8207" s="367"/>
      <c r="AG8207" s="367"/>
      <c r="AH8207" s="367"/>
      <c r="AI8207" s="367"/>
      <c r="AJ8207" s="367"/>
      <c r="AK8207" s="367"/>
      <c r="AL8207" s="367"/>
      <c r="AM8207" s="367"/>
      <c r="AN8207" s="367"/>
      <c r="AO8207" s="367"/>
      <c r="AP8207" s="367"/>
      <c r="AQ8207" s="367"/>
      <c r="AR8207" s="367"/>
      <c r="AS8207" s="367"/>
      <c r="AT8207" s="367"/>
    </row>
    <row r="8208" spans="2:46" ht="13.8">
      <c r="B8208" s="26">
        <v>28.333333333333396</v>
      </c>
      <c r="C8208" s="363">
        <v>1426.3135089139525</v>
      </c>
      <c r="D8208" s="367">
        <v>1700.0000000000036</v>
      </c>
      <c r="E8208" s="367">
        <v>7906.9767441860668</v>
      </c>
      <c r="F8208" s="367">
        <v>-406928.53870164684</v>
      </c>
      <c r="G8208" s="367">
        <v>1700.0000000000043</v>
      </c>
      <c r="H8208" s="367">
        <v>42500</v>
      </c>
      <c r="I8208" s="384">
        <v>-4932169.7828497924</v>
      </c>
      <c r="J8208" s="367">
        <v>1699.9999999999998</v>
      </c>
      <c r="K8208" s="367">
        <v>10303.030303030304</v>
      </c>
      <c r="L8208" s="384">
        <v>-63669.466286090545</v>
      </c>
      <c r="M8208" s="367">
        <v>1700.0000000000005</v>
      </c>
      <c r="N8208" s="367">
        <v>170</v>
      </c>
      <c r="O8208" s="384">
        <v>-4134.1394827872036</v>
      </c>
      <c r="P8208" s="367">
        <v>24.650000000000002</v>
      </c>
      <c r="Q8208" s="367">
        <v>170</v>
      </c>
      <c r="R8208" s="384">
        <v>905.9469301501332</v>
      </c>
      <c r="S8208" s="367">
        <v>23.8</v>
      </c>
      <c r="T8208" s="367">
        <v>5862.0689655172328</v>
      </c>
      <c r="U8208" s="384">
        <v>-128067.96692821033</v>
      </c>
      <c r="V8208" s="367">
        <v>1699.9999999999977</v>
      </c>
      <c r="W8208" s="367">
        <v>283333.33333333296</v>
      </c>
      <c r="X8208" s="384">
        <v>236497.39018689113</v>
      </c>
      <c r="Y8208" s="386">
        <v>1699.9999999999977</v>
      </c>
      <c r="Z8208" s="367"/>
      <c r="AA8208" s="367"/>
      <c r="AB8208" s="367"/>
      <c r="AC8208" s="367"/>
      <c r="AD8208" s="367"/>
      <c r="AE8208" s="367"/>
      <c r="AF8208" s="367"/>
      <c r="AG8208" s="367"/>
      <c r="AH8208" s="367"/>
      <c r="AI8208" s="367"/>
      <c r="AJ8208" s="367"/>
      <c r="AK8208" s="367"/>
      <c r="AL8208" s="367"/>
      <c r="AM8208" s="367"/>
      <c r="AN8208" s="367"/>
      <c r="AO8208" s="367"/>
      <c r="AP8208" s="367"/>
      <c r="AQ8208" s="367"/>
      <c r="AR8208" s="367"/>
      <c r="AS8208" s="367"/>
      <c r="AT8208" s="367"/>
    </row>
    <row r="8209" spans="2:46" ht="13.8">
      <c r="B8209" s="26">
        <v>28.500000000000064</v>
      </c>
      <c r="C8209" s="363">
        <v>1434.6906129883146</v>
      </c>
      <c r="D8209" s="367">
        <v>1710.0000000000036</v>
      </c>
      <c r="E8209" s="367">
        <v>7953.4883720930438</v>
      </c>
      <c r="F8209" s="367">
        <v>-412026.25027281482</v>
      </c>
      <c r="G8209" s="367">
        <v>1710.0000000000045</v>
      </c>
      <c r="H8209" s="367">
        <v>42750</v>
      </c>
      <c r="I8209" s="384">
        <v>-4993016.5094637014</v>
      </c>
      <c r="J8209" s="367">
        <v>1709.9999999999998</v>
      </c>
      <c r="K8209" s="367">
        <v>10363.636363636364</v>
      </c>
      <c r="L8209" s="384">
        <v>-66113.790742577228</v>
      </c>
      <c r="M8209" s="367">
        <v>1710.0000000000002</v>
      </c>
      <c r="N8209" s="367">
        <v>171</v>
      </c>
      <c r="O8209" s="384">
        <v>-4191.9624743743134</v>
      </c>
      <c r="P8209" s="367">
        <v>24.794999999999998</v>
      </c>
      <c r="Q8209" s="367">
        <v>171</v>
      </c>
      <c r="R8209" s="384">
        <v>895.46336821415537</v>
      </c>
      <c r="S8209" s="367">
        <v>23.939999999999998</v>
      </c>
      <c r="T8209" s="367">
        <v>5896.5517241379221</v>
      </c>
      <c r="U8209" s="384">
        <v>-130919.40582661949</v>
      </c>
      <c r="V8209" s="367">
        <v>1709.9999999999973</v>
      </c>
      <c r="W8209" s="367">
        <v>284999.99999999965</v>
      </c>
      <c r="X8209" s="384">
        <v>237810.53087741759</v>
      </c>
      <c r="Y8209" s="386">
        <v>1709.999999999998</v>
      </c>
      <c r="Z8209" s="367"/>
      <c r="AA8209" s="367"/>
      <c r="AB8209" s="367"/>
      <c r="AC8209" s="367"/>
      <c r="AD8209" s="367"/>
      <c r="AE8209" s="367"/>
      <c r="AF8209" s="367"/>
      <c r="AG8209" s="367"/>
      <c r="AH8209" s="367"/>
      <c r="AI8209" s="367"/>
      <c r="AJ8209" s="367"/>
      <c r="AK8209" s="367"/>
      <c r="AL8209" s="367"/>
      <c r="AM8209" s="367"/>
      <c r="AN8209" s="367"/>
      <c r="AO8209" s="367"/>
      <c r="AP8209" s="367"/>
      <c r="AQ8209" s="367"/>
      <c r="AR8209" s="367"/>
      <c r="AS8209" s="367"/>
      <c r="AT8209" s="367"/>
    </row>
    <row r="8210" spans="2:46" ht="13.8">
      <c r="B8210" s="26">
        <v>28.666666666666732</v>
      </c>
      <c r="C8210" s="363">
        <v>1443.0675653037313</v>
      </c>
      <c r="D8210" s="367">
        <v>1720.0000000000041</v>
      </c>
      <c r="E8210" s="367">
        <v>8000.0000000000209</v>
      </c>
      <c r="F8210" s="367">
        <v>-417155.58774204925</v>
      </c>
      <c r="G8210" s="367">
        <v>1720.0000000000045</v>
      </c>
      <c r="H8210" s="367">
        <v>43000</v>
      </c>
      <c r="I8210" s="384">
        <v>-5054235.5631324099</v>
      </c>
      <c r="J8210" s="367">
        <v>1719.9999999999998</v>
      </c>
      <c r="K8210" s="367">
        <v>10424.242424242424</v>
      </c>
      <c r="L8210" s="384">
        <v>-68582.323364961223</v>
      </c>
      <c r="M8210" s="367">
        <v>1720.0000000000002</v>
      </c>
      <c r="N8210" s="367">
        <v>172</v>
      </c>
      <c r="O8210" s="384">
        <v>-4250.1773317396874</v>
      </c>
      <c r="P8210" s="367">
        <v>24.94</v>
      </c>
      <c r="Q8210" s="367">
        <v>172</v>
      </c>
      <c r="R8210" s="384">
        <v>884.79486286852693</v>
      </c>
      <c r="S8210" s="367">
        <v>24.08</v>
      </c>
      <c r="T8210" s="367">
        <v>5931.0344827586114</v>
      </c>
      <c r="U8210" s="384">
        <v>-133795.38388194671</v>
      </c>
      <c r="V8210" s="367">
        <v>1719.9999999999973</v>
      </c>
      <c r="W8210" s="367">
        <v>286666.66666666634</v>
      </c>
      <c r="X8210" s="384">
        <v>239122.7590483157</v>
      </c>
      <c r="Y8210" s="386">
        <v>1719.999999999998</v>
      </c>
      <c r="Z8210" s="367"/>
      <c r="AA8210" s="367"/>
      <c r="AB8210" s="367"/>
      <c r="AC8210" s="367"/>
      <c r="AD8210" s="367"/>
      <c r="AE8210" s="367"/>
      <c r="AF8210" s="367"/>
      <c r="AG8210" s="367"/>
      <c r="AH8210" s="367"/>
      <c r="AI8210" s="367"/>
      <c r="AJ8210" s="367"/>
      <c r="AK8210" s="367"/>
      <c r="AL8210" s="367"/>
      <c r="AM8210" s="367"/>
      <c r="AN8210" s="367"/>
      <c r="AO8210" s="367"/>
      <c r="AP8210" s="367"/>
      <c r="AQ8210" s="367"/>
      <c r="AR8210" s="367"/>
      <c r="AS8210" s="367"/>
      <c r="AT8210" s="367"/>
    </row>
    <row r="8211" spans="2:46" ht="13.8">
      <c r="B8211" s="26">
        <v>28.8333333333334</v>
      </c>
      <c r="C8211" s="363">
        <v>1451.4443658602024</v>
      </c>
      <c r="D8211" s="367">
        <v>1730.0000000000041</v>
      </c>
      <c r="E8211" s="367">
        <v>8046.511627906998</v>
      </c>
      <c r="F8211" s="367">
        <v>-422316.55110935011</v>
      </c>
      <c r="G8211" s="367">
        <v>1730.0000000000045</v>
      </c>
      <c r="H8211" s="367">
        <v>43250</v>
      </c>
      <c r="I8211" s="384">
        <v>-5115826.943855918</v>
      </c>
      <c r="J8211" s="367">
        <v>1729.9999999999998</v>
      </c>
      <c r="K8211" s="367">
        <v>10484.848484848484</v>
      </c>
      <c r="L8211" s="384">
        <v>-71075.064153242347</v>
      </c>
      <c r="M8211" s="367">
        <v>1729.9999999999998</v>
      </c>
      <c r="N8211" s="367">
        <v>173</v>
      </c>
      <c r="O8211" s="384">
        <v>-4308.7840548833183</v>
      </c>
      <c r="P8211" s="367">
        <v>25.084999999999997</v>
      </c>
      <c r="Q8211" s="367">
        <v>173</v>
      </c>
      <c r="R8211" s="384">
        <v>873.94141411324779</v>
      </c>
      <c r="S8211" s="367">
        <v>24.220000000000002</v>
      </c>
      <c r="T8211" s="367">
        <v>5965.5172413793007</v>
      </c>
      <c r="U8211" s="384">
        <v>-136695.90109419168</v>
      </c>
      <c r="V8211" s="367">
        <v>1729.999999999997</v>
      </c>
      <c r="W8211" s="367">
        <v>288333.33333333302</v>
      </c>
      <c r="X8211" s="384">
        <v>240434.07469958544</v>
      </c>
      <c r="Y8211" s="386">
        <v>1729.999999999998</v>
      </c>
      <c r="Z8211" s="367"/>
      <c r="AA8211" s="367"/>
      <c r="AB8211" s="367"/>
      <c r="AC8211" s="367"/>
      <c r="AD8211" s="367"/>
      <c r="AE8211" s="367"/>
      <c r="AF8211" s="367"/>
      <c r="AG8211" s="367"/>
      <c r="AH8211" s="367"/>
      <c r="AI8211" s="367"/>
      <c r="AJ8211" s="367"/>
      <c r="AK8211" s="367"/>
      <c r="AL8211" s="367"/>
      <c r="AM8211" s="367"/>
      <c r="AN8211" s="367"/>
      <c r="AO8211" s="367"/>
      <c r="AP8211" s="367"/>
      <c r="AQ8211" s="367"/>
      <c r="AR8211" s="367"/>
      <c r="AS8211" s="367"/>
      <c r="AT8211" s="367"/>
    </row>
    <row r="8212" spans="2:46" ht="13.8">
      <c r="B8212" s="26">
        <v>29.000000000000068</v>
      </c>
      <c r="C8212" s="363">
        <v>1459.8210146577276</v>
      </c>
      <c r="D8212" s="367">
        <v>1740.0000000000041</v>
      </c>
      <c r="E8212" s="367">
        <v>8093.0232558139751</v>
      </c>
      <c r="F8212" s="367">
        <v>-427509.14037471759</v>
      </c>
      <c r="G8212" s="367">
        <v>1740.0000000000045</v>
      </c>
      <c r="H8212" s="367">
        <v>43500</v>
      </c>
      <c r="I8212" s="384">
        <v>-5177790.6516342266</v>
      </c>
      <c r="J8212" s="367">
        <v>1739.9999999999998</v>
      </c>
      <c r="K8212" s="367">
        <v>10545.454545454544</v>
      </c>
      <c r="L8212" s="384">
        <v>-73592.013107420848</v>
      </c>
      <c r="M8212" s="367">
        <v>1739.9999999999998</v>
      </c>
      <c r="N8212" s="367">
        <v>174</v>
      </c>
      <c r="O8212" s="384">
        <v>-4367.7826438052134</v>
      </c>
      <c r="P8212" s="367">
        <v>25.23</v>
      </c>
      <c r="Q8212" s="367">
        <v>174</v>
      </c>
      <c r="R8212" s="384">
        <v>862.90302194831906</v>
      </c>
      <c r="S8212" s="367">
        <v>24.36</v>
      </c>
      <c r="T8212" s="367">
        <v>5999.99999999999</v>
      </c>
      <c r="U8212" s="384">
        <v>-139620.9574633546</v>
      </c>
      <c r="V8212" s="367">
        <v>1739.999999999997</v>
      </c>
      <c r="W8212" s="367">
        <v>289999.99999999971</v>
      </c>
      <c r="X8212" s="384">
        <v>241744.47783122692</v>
      </c>
      <c r="Y8212" s="386">
        <v>1739.9999999999982</v>
      </c>
      <c r="Z8212" s="367"/>
      <c r="AA8212" s="367"/>
      <c r="AB8212" s="367"/>
      <c r="AC8212" s="367"/>
      <c r="AD8212" s="367"/>
      <c r="AE8212" s="367"/>
      <c r="AF8212" s="367"/>
      <c r="AG8212" s="367"/>
      <c r="AH8212" s="367"/>
      <c r="AI8212" s="367"/>
      <c r="AJ8212" s="367"/>
      <c r="AK8212" s="367"/>
      <c r="AL8212" s="367"/>
      <c r="AM8212" s="367"/>
      <c r="AN8212" s="367"/>
      <c r="AO8212" s="367"/>
      <c r="AP8212" s="367"/>
      <c r="AQ8212" s="367"/>
      <c r="AR8212" s="367"/>
      <c r="AS8212" s="367"/>
      <c r="AT8212" s="367"/>
    </row>
    <row r="8213" spans="2:46" ht="13.8">
      <c r="B8213" s="26">
        <v>29.166666666666735</v>
      </c>
      <c r="C8213" s="363">
        <v>1468.1975116963079</v>
      </c>
      <c r="D8213" s="367">
        <v>1750.0000000000041</v>
      </c>
      <c r="E8213" s="367">
        <v>8139.5348837209522</v>
      </c>
      <c r="F8213" s="367">
        <v>-432733.35553815169</v>
      </c>
      <c r="G8213" s="367">
        <v>1750.0000000000048</v>
      </c>
      <c r="H8213" s="367">
        <v>43750</v>
      </c>
      <c r="I8213" s="384">
        <v>-5240126.6864673346</v>
      </c>
      <c r="J8213" s="367">
        <v>1750</v>
      </c>
      <c r="K8213" s="367">
        <v>10606.060606060604</v>
      </c>
      <c r="L8213" s="384">
        <v>-76133.170227496681</v>
      </c>
      <c r="M8213" s="367">
        <v>1750</v>
      </c>
      <c r="N8213" s="367">
        <v>175</v>
      </c>
      <c r="O8213" s="384">
        <v>-4427.1730985053682</v>
      </c>
      <c r="P8213" s="367">
        <v>25.375</v>
      </c>
      <c r="Q8213" s="367">
        <v>175</v>
      </c>
      <c r="R8213" s="384">
        <v>851.67968637373986</v>
      </c>
      <c r="S8213" s="367">
        <v>24.5</v>
      </c>
      <c r="T8213" s="367">
        <v>6034.4827586206793</v>
      </c>
      <c r="U8213" s="384">
        <v>-142570.55298943541</v>
      </c>
      <c r="V8213" s="367">
        <v>1749.999999999997</v>
      </c>
      <c r="W8213" s="367">
        <v>291666.6666666664</v>
      </c>
      <c r="X8213" s="384">
        <v>243053.9684432401</v>
      </c>
      <c r="Y8213" s="386">
        <v>1749.9999999999982</v>
      </c>
      <c r="Z8213" s="367"/>
      <c r="AA8213" s="367"/>
      <c r="AB8213" s="367"/>
      <c r="AC8213" s="367"/>
      <c r="AD8213" s="367"/>
      <c r="AE8213" s="367"/>
      <c r="AF8213" s="367"/>
      <c r="AG8213" s="367"/>
      <c r="AH8213" s="367"/>
      <c r="AI8213" s="367"/>
      <c r="AJ8213" s="367"/>
      <c r="AK8213" s="367"/>
      <c r="AL8213" s="367"/>
      <c r="AM8213" s="367"/>
      <c r="AN8213" s="367"/>
      <c r="AO8213" s="367"/>
      <c r="AP8213" s="367"/>
      <c r="AQ8213" s="367"/>
      <c r="AR8213" s="367"/>
      <c r="AS8213" s="367"/>
      <c r="AT8213" s="367"/>
    </row>
    <row r="8214" spans="2:46" ht="13.8">
      <c r="B8214" s="26">
        <v>29.333333333333403</v>
      </c>
      <c r="C8214" s="363">
        <v>1476.5738569759426</v>
      </c>
      <c r="D8214" s="367">
        <v>1760.0000000000043</v>
      </c>
      <c r="E8214" s="367">
        <v>8186.0465116279292</v>
      </c>
      <c r="F8214" s="367">
        <v>-437989.19659965235</v>
      </c>
      <c r="G8214" s="367">
        <v>1760.000000000005</v>
      </c>
      <c r="H8214" s="367">
        <v>44000</v>
      </c>
      <c r="I8214" s="384">
        <v>-5302835.0483552432</v>
      </c>
      <c r="J8214" s="367">
        <v>1760</v>
      </c>
      <c r="K8214" s="367">
        <v>10666.666666666664</v>
      </c>
      <c r="L8214" s="384">
        <v>-78698.535513469586</v>
      </c>
      <c r="M8214" s="367">
        <v>1759.9999999999995</v>
      </c>
      <c r="N8214" s="367">
        <v>176</v>
      </c>
      <c r="O8214" s="384">
        <v>-4486.9554189837845</v>
      </c>
      <c r="P8214" s="367">
        <v>25.52</v>
      </c>
      <c r="Q8214" s="367">
        <v>176</v>
      </c>
      <c r="R8214" s="384">
        <v>840.27140738951027</v>
      </c>
      <c r="S8214" s="367">
        <v>24.64</v>
      </c>
      <c r="T8214" s="367">
        <v>6068.9655172413686</v>
      </c>
      <c r="U8214" s="384">
        <v>-145544.68767243405</v>
      </c>
      <c r="V8214" s="367">
        <v>1759.9999999999968</v>
      </c>
      <c r="W8214" s="367">
        <v>293333.33333333308</v>
      </c>
      <c r="X8214" s="384">
        <v>244362.54653562495</v>
      </c>
      <c r="Y8214" s="386">
        <v>1759.9999999999984</v>
      </c>
      <c r="Z8214" s="367"/>
      <c r="AA8214" s="367"/>
      <c r="AB8214" s="367"/>
      <c r="AC8214" s="367"/>
      <c r="AD8214" s="367"/>
      <c r="AE8214" s="367"/>
      <c r="AF8214" s="367"/>
      <c r="AG8214" s="367"/>
      <c r="AH8214" s="367"/>
      <c r="AI8214" s="367"/>
      <c r="AJ8214" s="367"/>
      <c r="AK8214" s="367"/>
      <c r="AL8214" s="367"/>
      <c r="AM8214" s="367"/>
      <c r="AN8214" s="367"/>
      <c r="AO8214" s="367"/>
      <c r="AP8214" s="367"/>
      <c r="AQ8214" s="367"/>
      <c r="AR8214" s="367"/>
      <c r="AS8214" s="367"/>
      <c r="AT8214" s="367"/>
    </row>
    <row r="8215" spans="2:46" ht="13.8">
      <c r="B8215" s="26">
        <v>29.500000000000071</v>
      </c>
      <c r="C8215" s="363">
        <v>1484.9500504966318</v>
      </c>
      <c r="D8215" s="367">
        <v>1770.0000000000043</v>
      </c>
      <c r="E8215" s="367">
        <v>8232.5581395349054</v>
      </c>
      <c r="F8215" s="367">
        <v>-443276.66355921904</v>
      </c>
      <c r="G8215" s="367">
        <v>1770.0000000000045</v>
      </c>
      <c r="H8215" s="367">
        <v>44250</v>
      </c>
      <c r="I8215" s="384">
        <v>-5365915.7372979503</v>
      </c>
      <c r="J8215" s="367">
        <v>1770</v>
      </c>
      <c r="K8215" s="367">
        <v>10727.272727272724</v>
      </c>
      <c r="L8215" s="384">
        <v>-81288.108965339852</v>
      </c>
      <c r="M8215" s="367">
        <v>1769.9999999999995</v>
      </c>
      <c r="N8215" s="367">
        <v>177</v>
      </c>
      <c r="O8215" s="384">
        <v>-4547.1296052404623</v>
      </c>
      <c r="P8215" s="367">
        <v>25.665000000000003</v>
      </c>
      <c r="Q8215" s="367">
        <v>177</v>
      </c>
      <c r="R8215" s="384">
        <v>828.67818499563055</v>
      </c>
      <c r="S8215" s="367">
        <v>24.78</v>
      </c>
      <c r="T8215" s="367">
        <v>6103.4482758620579</v>
      </c>
      <c r="U8215" s="384">
        <v>-148543.36151235065</v>
      </c>
      <c r="V8215" s="367">
        <v>1769.9999999999968</v>
      </c>
      <c r="W8215" s="367">
        <v>294999.99999999977</v>
      </c>
      <c r="X8215" s="384">
        <v>245670.21210838156</v>
      </c>
      <c r="Y8215" s="386">
        <v>1769.9999999999984</v>
      </c>
      <c r="Z8215" s="367"/>
      <c r="AA8215" s="367"/>
      <c r="AB8215" s="367"/>
      <c r="AC8215" s="367"/>
      <c r="AD8215" s="367"/>
      <c r="AE8215" s="367"/>
      <c r="AF8215" s="367"/>
      <c r="AG8215" s="367"/>
      <c r="AH8215" s="367"/>
      <c r="AI8215" s="367"/>
      <c r="AJ8215" s="367"/>
      <c r="AK8215" s="367"/>
      <c r="AL8215" s="367"/>
      <c r="AM8215" s="367"/>
      <c r="AN8215" s="367"/>
      <c r="AO8215" s="367"/>
      <c r="AP8215" s="367"/>
      <c r="AQ8215" s="367"/>
      <c r="AR8215" s="367"/>
      <c r="AS8215" s="367"/>
      <c r="AT8215" s="367"/>
    </row>
    <row r="8216" spans="2:46" ht="13.8">
      <c r="B8216" s="26">
        <v>29.666666666666739</v>
      </c>
      <c r="C8216" s="363">
        <v>1493.3260922583754</v>
      </c>
      <c r="D8216" s="367">
        <v>1780.0000000000043</v>
      </c>
      <c r="E8216" s="367">
        <v>8279.0697674418825</v>
      </c>
      <c r="F8216" s="367">
        <v>-448595.75641685288</v>
      </c>
      <c r="G8216" s="367">
        <v>1780.000000000005</v>
      </c>
      <c r="H8216" s="367">
        <v>44500</v>
      </c>
      <c r="I8216" s="384">
        <v>-5429368.753295457</v>
      </c>
      <c r="J8216" s="367">
        <v>1780</v>
      </c>
      <c r="K8216" s="367">
        <v>10787.878787878784</v>
      </c>
      <c r="L8216" s="384">
        <v>-83901.890583107408</v>
      </c>
      <c r="M8216" s="367">
        <v>1779.9999999999995</v>
      </c>
      <c r="N8216" s="367">
        <v>178</v>
      </c>
      <c r="O8216" s="384">
        <v>-4607.695657275397</v>
      </c>
      <c r="P8216" s="367">
        <v>25.81</v>
      </c>
      <c r="Q8216" s="367">
        <v>178</v>
      </c>
      <c r="R8216" s="384">
        <v>816.90001919210101</v>
      </c>
      <c r="S8216" s="367">
        <v>24.919999999999998</v>
      </c>
      <c r="T8216" s="367">
        <v>6137.9310344827472</v>
      </c>
      <c r="U8216" s="384">
        <v>-151566.57450918501</v>
      </c>
      <c r="V8216" s="367">
        <v>1779.9999999999966</v>
      </c>
      <c r="W8216" s="367">
        <v>296666.66666666645</v>
      </c>
      <c r="X8216" s="384">
        <v>246976.96516150984</v>
      </c>
      <c r="Y8216" s="386">
        <v>1779.9999999999986</v>
      </c>
      <c r="Z8216" s="367"/>
      <c r="AA8216" s="367"/>
      <c r="AB8216" s="367"/>
      <c r="AC8216" s="367"/>
      <c r="AD8216" s="367"/>
      <c r="AE8216" s="367"/>
      <c r="AF8216" s="367"/>
      <c r="AG8216" s="367"/>
      <c r="AH8216" s="367"/>
      <c r="AI8216" s="367"/>
      <c r="AJ8216" s="367"/>
      <c r="AK8216" s="367"/>
      <c r="AL8216" s="367"/>
      <c r="AM8216" s="367"/>
      <c r="AN8216" s="367"/>
      <c r="AO8216" s="367"/>
      <c r="AP8216" s="367"/>
      <c r="AQ8216" s="367"/>
      <c r="AR8216" s="367"/>
      <c r="AS8216" s="367"/>
      <c r="AT8216" s="367"/>
    </row>
    <row r="8217" spans="2:46" ht="13.8">
      <c r="B8217" s="26">
        <v>29.833333333333407</v>
      </c>
      <c r="C8217" s="363">
        <v>1501.7019822611735</v>
      </c>
      <c r="D8217" s="367">
        <v>1790.0000000000043</v>
      </c>
      <c r="E8217" s="367">
        <v>8325.5813953488596</v>
      </c>
      <c r="F8217" s="367">
        <v>-453946.47517255292</v>
      </c>
      <c r="G8217" s="367">
        <v>1790.000000000005</v>
      </c>
      <c r="H8217" s="367">
        <v>44750</v>
      </c>
      <c r="I8217" s="384">
        <v>-5493194.0963477632</v>
      </c>
      <c r="J8217" s="367">
        <v>1790</v>
      </c>
      <c r="K8217" s="367">
        <v>10848.484848484844</v>
      </c>
      <c r="L8217" s="384">
        <v>-86539.880366772151</v>
      </c>
      <c r="M8217" s="367">
        <v>1789.9999999999993</v>
      </c>
      <c r="N8217" s="367">
        <v>179</v>
      </c>
      <c r="O8217" s="384">
        <v>-4668.6535750885978</v>
      </c>
      <c r="P8217" s="367">
        <v>25.955000000000002</v>
      </c>
      <c r="Q8217" s="367">
        <v>179</v>
      </c>
      <c r="R8217" s="384">
        <v>804.93690997892065</v>
      </c>
      <c r="S8217" s="367">
        <v>25.06</v>
      </c>
      <c r="T8217" s="367">
        <v>6172.4137931034365</v>
      </c>
      <c r="U8217" s="384">
        <v>-154614.32666293738</v>
      </c>
      <c r="V8217" s="367">
        <v>1789.9999999999966</v>
      </c>
      <c r="W8217" s="367">
        <v>298333.33333333314</v>
      </c>
      <c r="X8217" s="384">
        <v>248282.80569500983</v>
      </c>
      <c r="Y8217" s="386">
        <v>1789.9999999999989</v>
      </c>
      <c r="Z8217" s="367"/>
      <c r="AA8217" s="367"/>
      <c r="AB8217" s="367"/>
      <c r="AC8217" s="367"/>
      <c r="AD8217" s="367"/>
      <c r="AE8217" s="367"/>
      <c r="AF8217" s="367"/>
      <c r="AG8217" s="367"/>
      <c r="AH8217" s="367"/>
      <c r="AI8217" s="367"/>
      <c r="AJ8217" s="367"/>
      <c r="AK8217" s="367"/>
      <c r="AL8217" s="367"/>
      <c r="AM8217" s="367"/>
      <c r="AN8217" s="367"/>
      <c r="AO8217" s="367"/>
      <c r="AP8217" s="367"/>
      <c r="AQ8217" s="367"/>
      <c r="AR8217" s="367"/>
      <c r="AS8217" s="367"/>
      <c r="AT8217" s="367"/>
    </row>
    <row r="8218" spans="2:46" ht="13.8">
      <c r="B8218" s="26">
        <v>30.000000000000075</v>
      </c>
      <c r="C8218" s="363">
        <v>1510.0777205050263</v>
      </c>
      <c r="D8218" s="367">
        <v>1800.0000000000045</v>
      </c>
      <c r="E8218" s="367">
        <v>8372.0930232558367</v>
      </c>
      <c r="F8218" s="367">
        <v>-459328.81982631952</v>
      </c>
      <c r="G8218" s="367">
        <v>1800.000000000005</v>
      </c>
      <c r="H8218" s="367">
        <v>45000</v>
      </c>
      <c r="I8218" s="384">
        <v>-5557391.7664548708</v>
      </c>
      <c r="J8218" s="367">
        <v>1800</v>
      </c>
      <c r="K8218" s="367">
        <v>10909.090909090904</v>
      </c>
      <c r="L8218" s="384">
        <v>-89202.078316334198</v>
      </c>
      <c r="M8218" s="367">
        <v>1799.9999999999993</v>
      </c>
      <c r="N8218" s="367">
        <v>180</v>
      </c>
      <c r="O8218" s="384">
        <v>-4730.0033586800555</v>
      </c>
      <c r="P8218" s="367">
        <v>26.099999999999998</v>
      </c>
      <c r="Q8218" s="367">
        <v>180</v>
      </c>
      <c r="R8218" s="384">
        <v>792.78885735609003</v>
      </c>
      <c r="S8218" s="367">
        <v>25.2</v>
      </c>
      <c r="T8218" s="367">
        <v>6206.8965517241259</v>
      </c>
      <c r="U8218" s="384">
        <v>-157686.61797360756</v>
      </c>
      <c r="V8218" s="367">
        <v>1799.9999999999966</v>
      </c>
      <c r="W8218" s="367">
        <v>299999.99999999983</v>
      </c>
      <c r="X8218" s="384">
        <v>249587.73370888148</v>
      </c>
      <c r="Y8218" s="386">
        <v>1799.9999999999989</v>
      </c>
      <c r="Z8218" s="367"/>
      <c r="AA8218" s="367"/>
      <c r="AB8218" s="367"/>
      <c r="AC8218" s="367"/>
      <c r="AD8218" s="367"/>
      <c r="AE8218" s="367"/>
      <c r="AF8218" s="367"/>
      <c r="AG8218" s="367"/>
      <c r="AH8218" s="367"/>
      <c r="AI8218" s="367"/>
      <c r="AJ8218" s="367"/>
      <c r="AK8218" s="367"/>
      <c r="AL8218" s="367"/>
      <c r="AM8218" s="367"/>
      <c r="AN8218" s="367"/>
      <c r="AO8218" s="367"/>
      <c r="AP8218" s="367"/>
      <c r="AQ8218" s="367"/>
      <c r="AR8218" s="367"/>
      <c r="AS8218" s="367"/>
      <c r="AT8218" s="367"/>
    </row>
    <row r="8219" spans="2:46" ht="13.8">
      <c r="B8219" s="26">
        <v>30.166666666666742</v>
      </c>
      <c r="C8219" s="363">
        <v>1518.4533069899335</v>
      </c>
      <c r="D8219" s="367">
        <v>1810.0000000000045</v>
      </c>
      <c r="E8219" s="367">
        <v>8418.6046511628138</v>
      </c>
      <c r="F8219" s="367">
        <v>-464742.79037815263</v>
      </c>
      <c r="G8219" s="367">
        <v>1810.000000000005</v>
      </c>
      <c r="H8219" s="367">
        <v>45250</v>
      </c>
      <c r="I8219" s="384">
        <v>-5621961.7636167761</v>
      </c>
      <c r="J8219" s="367">
        <v>1810</v>
      </c>
      <c r="K8219" s="367">
        <v>10969.696969696965</v>
      </c>
      <c r="L8219" s="384">
        <v>-91888.48443179352</v>
      </c>
      <c r="M8219" s="367">
        <v>1809.9999999999993</v>
      </c>
      <c r="N8219" s="367">
        <v>181</v>
      </c>
      <c r="O8219" s="384">
        <v>-4791.7450080497756</v>
      </c>
      <c r="P8219" s="367">
        <v>26.245000000000001</v>
      </c>
      <c r="Q8219" s="367">
        <v>181</v>
      </c>
      <c r="R8219" s="384">
        <v>780.45586132360972</v>
      </c>
      <c r="S8219" s="367">
        <v>25.339999999999996</v>
      </c>
      <c r="T8219" s="367">
        <v>6241.3793103448152</v>
      </c>
      <c r="U8219" s="384">
        <v>-160783.44844119559</v>
      </c>
      <c r="V8219" s="367">
        <v>1809.9999999999964</v>
      </c>
      <c r="W8219" s="367">
        <v>301666.66666666651</v>
      </c>
      <c r="X8219" s="384">
        <v>250891.74920312481</v>
      </c>
      <c r="Y8219" s="386">
        <v>1809.9999999999991</v>
      </c>
      <c r="Z8219" s="367"/>
      <c r="AA8219" s="367"/>
      <c r="AB8219" s="367"/>
      <c r="AC8219" s="367"/>
      <c r="AD8219" s="367"/>
      <c r="AE8219" s="367"/>
      <c r="AF8219" s="367"/>
      <c r="AG8219" s="367"/>
      <c r="AH8219" s="367"/>
      <c r="AI8219" s="367"/>
      <c r="AJ8219" s="367"/>
      <c r="AK8219" s="367"/>
      <c r="AL8219" s="367"/>
      <c r="AM8219" s="367"/>
      <c r="AN8219" s="367"/>
      <c r="AO8219" s="367"/>
      <c r="AP8219" s="367"/>
      <c r="AQ8219" s="367"/>
      <c r="AR8219" s="367"/>
      <c r="AS8219" s="367"/>
      <c r="AT8219" s="367"/>
    </row>
    <row r="8220" spans="2:46" ht="13.8">
      <c r="B8220" s="26">
        <v>30.33333333333341</v>
      </c>
      <c r="C8220" s="363">
        <v>1526.8287417158956</v>
      </c>
      <c r="D8220" s="367">
        <v>1820.0000000000048</v>
      </c>
      <c r="E8220" s="367">
        <v>8465.1162790697908</v>
      </c>
      <c r="F8220" s="367">
        <v>-470188.38682805235</v>
      </c>
      <c r="G8220" s="367">
        <v>1820.0000000000052</v>
      </c>
      <c r="H8220" s="367">
        <v>45500</v>
      </c>
      <c r="I8220" s="384">
        <v>-5686904.0878334828</v>
      </c>
      <c r="J8220" s="367">
        <v>1820</v>
      </c>
      <c r="K8220" s="367">
        <v>11030.303030303025</v>
      </c>
      <c r="L8220" s="384">
        <v>-94599.09871315003</v>
      </c>
      <c r="M8220" s="367">
        <v>1819.9999999999991</v>
      </c>
      <c r="N8220" s="367">
        <v>182</v>
      </c>
      <c r="O8220" s="384">
        <v>-4853.8785231977563</v>
      </c>
      <c r="P8220" s="367">
        <v>26.389999999999997</v>
      </c>
      <c r="Q8220" s="367">
        <v>182</v>
      </c>
      <c r="R8220" s="384">
        <v>767.93792188147825</v>
      </c>
      <c r="S8220" s="367">
        <v>25.48</v>
      </c>
      <c r="T8220" s="367">
        <v>6275.8620689655045</v>
      </c>
      <c r="U8220" s="384">
        <v>-163904.81806570155</v>
      </c>
      <c r="V8220" s="367">
        <v>1819.9999999999964</v>
      </c>
      <c r="W8220" s="367">
        <v>303333.3333333332</v>
      </c>
      <c r="X8220" s="384">
        <v>252194.8521777399</v>
      </c>
      <c r="Y8220" s="386">
        <v>1819.9999999999991</v>
      </c>
      <c r="Z8220" s="367"/>
      <c r="AA8220" s="367"/>
      <c r="AB8220" s="367"/>
      <c r="AC8220" s="367"/>
      <c r="AD8220" s="367"/>
      <c r="AE8220" s="367"/>
      <c r="AF8220" s="367"/>
      <c r="AG8220" s="367"/>
      <c r="AH8220" s="367"/>
      <c r="AI8220" s="367"/>
      <c r="AJ8220" s="367"/>
      <c r="AK8220" s="367"/>
      <c r="AL8220" s="367"/>
      <c r="AM8220" s="367"/>
      <c r="AN8220" s="367"/>
      <c r="AO8220" s="367"/>
      <c r="AP8220" s="367"/>
      <c r="AQ8220" s="367"/>
      <c r="AR8220" s="367"/>
      <c r="AS8220" s="367"/>
      <c r="AT8220" s="367"/>
    </row>
    <row r="8221" spans="2:46" ht="13.8">
      <c r="B8221" s="26">
        <v>30.500000000000078</v>
      </c>
      <c r="C8221" s="363">
        <v>1535.2040246829115</v>
      </c>
      <c r="D8221" s="367">
        <v>1830.0000000000048</v>
      </c>
      <c r="E8221" s="367">
        <v>8511.6279069767679</v>
      </c>
      <c r="F8221" s="367">
        <v>-475665.60917601851</v>
      </c>
      <c r="G8221" s="367">
        <v>1830.0000000000052</v>
      </c>
      <c r="H8221" s="367">
        <v>45750</v>
      </c>
      <c r="I8221" s="384">
        <v>-5752218.739104989</v>
      </c>
      <c r="J8221" s="367">
        <v>1830</v>
      </c>
      <c r="K8221" s="367">
        <v>11090.909090909085</v>
      </c>
      <c r="L8221" s="384">
        <v>-97333.921160403843</v>
      </c>
      <c r="M8221" s="367">
        <v>1829.9999999999991</v>
      </c>
      <c r="N8221" s="367">
        <v>183</v>
      </c>
      <c r="O8221" s="384">
        <v>-4916.4039041239994</v>
      </c>
      <c r="P8221" s="367">
        <v>26.535</v>
      </c>
      <c r="Q8221" s="367">
        <v>183</v>
      </c>
      <c r="R8221" s="384">
        <v>755.23503902969708</v>
      </c>
      <c r="S8221" s="367">
        <v>25.62</v>
      </c>
      <c r="T8221" s="367">
        <v>6310.3448275861938</v>
      </c>
      <c r="U8221" s="384">
        <v>-167050.72684712536</v>
      </c>
      <c r="V8221" s="367">
        <v>1829.9999999999961</v>
      </c>
      <c r="W8221" s="367">
        <v>304999.99999999988</v>
      </c>
      <c r="X8221" s="384">
        <v>253497.04263272663</v>
      </c>
      <c r="Y8221" s="386">
        <v>1829.9999999999991</v>
      </c>
      <c r="Z8221" s="367"/>
      <c r="AA8221" s="367"/>
      <c r="AB8221" s="367"/>
      <c r="AC8221" s="367"/>
      <c r="AD8221" s="367"/>
      <c r="AE8221" s="367"/>
      <c r="AF8221" s="367"/>
      <c r="AG8221" s="367"/>
      <c r="AH8221" s="367"/>
      <c r="AI8221" s="367"/>
      <c r="AJ8221" s="367"/>
      <c r="AK8221" s="367"/>
      <c r="AL8221" s="367"/>
      <c r="AM8221" s="367"/>
      <c r="AN8221" s="367"/>
      <c r="AO8221" s="367"/>
      <c r="AP8221" s="367"/>
      <c r="AQ8221" s="367"/>
      <c r="AR8221" s="367"/>
      <c r="AS8221" s="367"/>
      <c r="AT8221" s="367"/>
    </row>
    <row r="8222" spans="2:46" ht="13.8">
      <c r="B8222" s="26">
        <v>30.666666666666746</v>
      </c>
      <c r="C8222" s="363">
        <v>1543.5791558909825</v>
      </c>
      <c r="D8222" s="367">
        <v>1840.0000000000048</v>
      </c>
      <c r="E8222" s="367">
        <v>8558.139534883745</v>
      </c>
      <c r="F8222" s="367">
        <v>-481174.45742205117</v>
      </c>
      <c r="G8222" s="367">
        <v>1840.0000000000052</v>
      </c>
      <c r="H8222" s="367">
        <v>46000</v>
      </c>
      <c r="I8222" s="384">
        <v>-5817905.7174312947</v>
      </c>
      <c r="J8222" s="367">
        <v>1840</v>
      </c>
      <c r="K8222" s="367">
        <v>11151.515151515145</v>
      </c>
      <c r="L8222" s="384">
        <v>-100092.95177355496</v>
      </c>
      <c r="M8222" s="367">
        <v>1839.9999999999991</v>
      </c>
      <c r="N8222" s="367">
        <v>184</v>
      </c>
      <c r="O8222" s="384">
        <v>-4979.3211508285021</v>
      </c>
      <c r="P8222" s="367">
        <v>26.680000000000003</v>
      </c>
      <c r="Q8222" s="367">
        <v>184</v>
      </c>
      <c r="R8222" s="384">
        <v>742.34721276826542</v>
      </c>
      <c r="S8222" s="367">
        <v>25.76</v>
      </c>
      <c r="T8222" s="367">
        <v>6344.8275862068831</v>
      </c>
      <c r="U8222" s="384">
        <v>-170221.17478546707</v>
      </c>
      <c r="V8222" s="367">
        <v>1839.9999999999961</v>
      </c>
      <c r="W8222" s="367">
        <v>306666.66666666657</v>
      </c>
      <c r="X8222" s="384">
        <v>254798.32056808507</v>
      </c>
      <c r="Y8222" s="386">
        <v>1839.9999999999993</v>
      </c>
      <c r="Z8222" s="367"/>
      <c r="AA8222" s="367"/>
      <c r="AB8222" s="367"/>
      <c r="AC8222" s="367"/>
      <c r="AD8222" s="367"/>
      <c r="AE8222" s="367"/>
      <c r="AF8222" s="367"/>
      <c r="AG8222" s="367"/>
      <c r="AH8222" s="367"/>
      <c r="AI8222" s="367"/>
      <c r="AJ8222" s="367"/>
      <c r="AK8222" s="367"/>
      <c r="AL8222" s="367"/>
      <c r="AM8222" s="367"/>
      <c r="AN8222" s="367"/>
      <c r="AO8222" s="367"/>
      <c r="AP8222" s="367"/>
      <c r="AQ8222" s="367"/>
      <c r="AR8222" s="367"/>
      <c r="AS8222" s="367"/>
      <c r="AT8222" s="367"/>
    </row>
    <row r="8223" spans="2:46" ht="13.8">
      <c r="B8223" s="26">
        <v>30.833333333333414</v>
      </c>
      <c r="C8223" s="363">
        <v>1551.9541353401078</v>
      </c>
      <c r="D8223" s="367">
        <v>1850.000000000005</v>
      </c>
      <c r="E8223" s="367">
        <v>8604.6511627907221</v>
      </c>
      <c r="F8223" s="367">
        <v>-486714.93156615039</v>
      </c>
      <c r="G8223" s="367">
        <v>1850.0000000000052</v>
      </c>
      <c r="H8223" s="367">
        <v>46250</v>
      </c>
      <c r="I8223" s="384">
        <v>-5883965.0228124</v>
      </c>
      <c r="J8223" s="367">
        <v>1850</v>
      </c>
      <c r="K8223" s="367">
        <v>11212.121212121205</v>
      </c>
      <c r="L8223" s="384">
        <v>-102876.19055260324</v>
      </c>
      <c r="M8223" s="367">
        <v>1849.9999999999989</v>
      </c>
      <c r="N8223" s="367">
        <v>185</v>
      </c>
      <c r="O8223" s="384">
        <v>-5042.6302633112655</v>
      </c>
      <c r="P8223" s="367">
        <v>26.824999999999999</v>
      </c>
      <c r="Q8223" s="367">
        <v>185</v>
      </c>
      <c r="R8223" s="384">
        <v>729.27444309718408</v>
      </c>
      <c r="S8223" s="367">
        <v>25.9</v>
      </c>
      <c r="T8223" s="367">
        <v>6379.3103448275724</v>
      </c>
      <c r="U8223" s="384">
        <v>-173416.16188072666</v>
      </c>
      <c r="V8223" s="367">
        <v>1849.9999999999961</v>
      </c>
      <c r="W8223" s="367">
        <v>308333.33333333326</v>
      </c>
      <c r="X8223" s="384">
        <v>256098.6859838152</v>
      </c>
      <c r="Y8223" s="386">
        <v>1849.9999999999993</v>
      </c>
      <c r="Z8223" s="367"/>
      <c r="AA8223" s="367"/>
      <c r="AB8223" s="367"/>
      <c r="AC8223" s="367"/>
      <c r="AD8223" s="367"/>
      <c r="AE8223" s="367"/>
      <c r="AF8223" s="367"/>
      <c r="AG8223" s="367"/>
      <c r="AH8223" s="367"/>
      <c r="AI8223" s="367"/>
      <c r="AJ8223" s="367"/>
      <c r="AK8223" s="367"/>
      <c r="AL8223" s="367"/>
      <c r="AM8223" s="367"/>
      <c r="AN8223" s="367"/>
      <c r="AO8223" s="367"/>
      <c r="AP8223" s="367"/>
      <c r="AQ8223" s="367"/>
      <c r="AR8223" s="367"/>
      <c r="AS8223" s="367"/>
      <c r="AT8223" s="367"/>
    </row>
    <row r="8224" spans="2:46" ht="13.8">
      <c r="B8224" s="26">
        <v>31.000000000000082</v>
      </c>
      <c r="C8224" s="363">
        <v>1560.3289630302879</v>
      </c>
      <c r="D8224" s="367">
        <v>1860.000000000005</v>
      </c>
      <c r="E8224" s="367">
        <v>8651.1627906976992</v>
      </c>
      <c r="F8224" s="367">
        <v>-492287.03160831606</v>
      </c>
      <c r="G8224" s="367">
        <v>1860.0000000000052</v>
      </c>
      <c r="H8224" s="367">
        <v>46500</v>
      </c>
      <c r="I8224" s="384">
        <v>-5950396.6552483058</v>
      </c>
      <c r="J8224" s="367">
        <v>1860</v>
      </c>
      <c r="K8224" s="367">
        <v>11272.727272727265</v>
      </c>
      <c r="L8224" s="384">
        <v>-105683.63749754884</v>
      </c>
      <c r="M8224" s="367">
        <v>1859.9999999999989</v>
      </c>
      <c r="N8224" s="367">
        <v>186</v>
      </c>
      <c r="O8224" s="384">
        <v>-5106.3312415722912</v>
      </c>
      <c r="P8224" s="367">
        <v>26.970000000000002</v>
      </c>
      <c r="Q8224" s="367">
        <v>186</v>
      </c>
      <c r="R8224" s="384">
        <v>716.0167300164519</v>
      </c>
      <c r="S8224" s="367">
        <v>26.04</v>
      </c>
      <c r="T8224" s="367">
        <v>6413.7931034482617</v>
      </c>
      <c r="U8224" s="384">
        <v>-176635.68813290406</v>
      </c>
      <c r="V8224" s="367">
        <v>1859.9999999999959</v>
      </c>
      <c r="W8224" s="367">
        <v>309999.99999999994</v>
      </c>
      <c r="X8224" s="384">
        <v>257398.13887991701</v>
      </c>
      <c r="Y8224" s="386">
        <v>1859.9999999999995</v>
      </c>
      <c r="Z8224" s="367"/>
      <c r="AA8224" s="367"/>
      <c r="AB8224" s="367"/>
      <c r="AC8224" s="367"/>
      <c r="AD8224" s="367"/>
      <c r="AE8224" s="367"/>
      <c r="AF8224" s="367"/>
      <c r="AG8224" s="367"/>
      <c r="AH8224" s="367"/>
      <c r="AI8224" s="367"/>
      <c r="AJ8224" s="367"/>
      <c r="AK8224" s="367"/>
      <c r="AL8224" s="367"/>
      <c r="AM8224" s="367"/>
      <c r="AN8224" s="367"/>
      <c r="AO8224" s="367"/>
      <c r="AP8224" s="367"/>
      <c r="AQ8224" s="367"/>
      <c r="AR8224" s="367"/>
      <c r="AS8224" s="367"/>
      <c r="AT8224" s="367"/>
    </row>
    <row r="8225" spans="2:46" ht="13.8">
      <c r="B8225" s="26">
        <v>31.16666666666675</v>
      </c>
      <c r="C8225" s="363">
        <v>1568.7036389615221</v>
      </c>
      <c r="D8225" s="367">
        <v>1870.000000000005</v>
      </c>
      <c r="E8225" s="367">
        <v>8697.6744186046762</v>
      </c>
      <c r="F8225" s="367">
        <v>-497890.75754854846</v>
      </c>
      <c r="G8225" s="367">
        <v>1870.0000000000055</v>
      </c>
      <c r="H8225" s="367">
        <v>46750</v>
      </c>
      <c r="I8225" s="384">
        <v>-6017200.6147390092</v>
      </c>
      <c r="J8225" s="367">
        <v>1870</v>
      </c>
      <c r="K8225" s="367">
        <v>11333.333333333325</v>
      </c>
      <c r="L8225" s="384">
        <v>-108515.29260839164</v>
      </c>
      <c r="M8225" s="367">
        <v>1869.9999999999986</v>
      </c>
      <c r="N8225" s="367">
        <v>187</v>
      </c>
      <c r="O8225" s="384">
        <v>-5170.4240856115739</v>
      </c>
      <c r="P8225" s="367">
        <v>27.114999999999998</v>
      </c>
      <c r="Q8225" s="367">
        <v>187</v>
      </c>
      <c r="R8225" s="384">
        <v>702.57407352606958</v>
      </c>
      <c r="S8225" s="367">
        <v>26.18</v>
      </c>
      <c r="T8225" s="367">
        <v>6448.275862068951</v>
      </c>
      <c r="U8225" s="384">
        <v>-179879.75354199944</v>
      </c>
      <c r="V8225" s="367">
        <v>1869.9999999999959</v>
      </c>
      <c r="W8225" s="367">
        <v>311666.66666666663</v>
      </c>
      <c r="X8225" s="384">
        <v>258696.67925639058</v>
      </c>
      <c r="Y8225" s="386">
        <v>1869.9999999999998</v>
      </c>
      <c r="Z8225" s="367"/>
      <c r="AA8225" s="367"/>
      <c r="AB8225" s="367"/>
      <c r="AC8225" s="367"/>
      <c r="AD8225" s="367"/>
      <c r="AE8225" s="367"/>
      <c r="AF8225" s="367"/>
      <c r="AG8225" s="367"/>
      <c r="AH8225" s="367"/>
      <c r="AI8225" s="367"/>
      <c r="AJ8225" s="367"/>
      <c r="AK8225" s="367"/>
      <c r="AL8225" s="367"/>
      <c r="AM8225" s="367"/>
      <c r="AN8225" s="367"/>
      <c r="AO8225" s="367"/>
      <c r="AP8225" s="367"/>
      <c r="AQ8225" s="367"/>
      <c r="AR8225" s="367"/>
      <c r="AS8225" s="367"/>
      <c r="AT8225" s="367"/>
    </row>
    <row r="8226" spans="2:46" ht="13.8">
      <c r="B8226" s="26">
        <v>31.333333333333417</v>
      </c>
      <c r="C8226" s="363">
        <v>1577.0781631338111</v>
      </c>
      <c r="D8226" s="367">
        <v>1880.000000000005</v>
      </c>
      <c r="E8226" s="367">
        <v>8744.1860465116533</v>
      </c>
      <c r="F8226" s="367">
        <v>-503526.10938684718</v>
      </c>
      <c r="G8226" s="367">
        <v>1880.0000000000055</v>
      </c>
      <c r="H8226" s="367">
        <v>47000</v>
      </c>
      <c r="I8226" s="384">
        <v>-6084376.9012845149</v>
      </c>
      <c r="J8226" s="367">
        <v>1880</v>
      </c>
      <c r="K8226" s="367">
        <v>11393.939393939385</v>
      </c>
      <c r="L8226" s="384">
        <v>-111371.15588513177</v>
      </c>
      <c r="M8226" s="367">
        <v>1879.9999999999986</v>
      </c>
      <c r="N8226" s="367">
        <v>188</v>
      </c>
      <c r="O8226" s="384">
        <v>-5234.9087954291226</v>
      </c>
      <c r="P8226" s="367">
        <v>27.26</v>
      </c>
      <c r="Q8226" s="367">
        <v>188</v>
      </c>
      <c r="R8226" s="384">
        <v>688.94647362603746</v>
      </c>
      <c r="S8226" s="367">
        <v>26.319999999999997</v>
      </c>
      <c r="T8226" s="367">
        <v>6482.7586206896403</v>
      </c>
      <c r="U8226" s="384">
        <v>-183148.35810801268</v>
      </c>
      <c r="V8226" s="367">
        <v>1879.9999999999959</v>
      </c>
      <c r="W8226" s="367">
        <v>313333.33333333331</v>
      </c>
      <c r="X8226" s="384">
        <v>259994.30711323582</v>
      </c>
      <c r="Y8226" s="386">
        <v>1879.9999999999998</v>
      </c>
      <c r="Z8226" s="367"/>
      <c r="AA8226" s="367"/>
      <c r="AB8226" s="367"/>
      <c r="AC8226" s="367"/>
      <c r="AD8226" s="367"/>
      <c r="AE8226" s="367"/>
      <c r="AF8226" s="367"/>
      <c r="AG8226" s="367"/>
      <c r="AH8226" s="367"/>
      <c r="AI8226" s="367"/>
      <c r="AJ8226" s="367"/>
      <c r="AK8226" s="367"/>
      <c r="AL8226" s="367"/>
      <c r="AM8226" s="367"/>
      <c r="AN8226" s="367"/>
      <c r="AO8226" s="367"/>
      <c r="AP8226" s="367"/>
      <c r="AQ8226" s="367"/>
      <c r="AR8226" s="367"/>
      <c r="AS8226" s="367"/>
      <c r="AT8226" s="367"/>
    </row>
    <row r="8227" spans="2:46" ht="13.8">
      <c r="B8227" s="26">
        <v>31.500000000000085</v>
      </c>
      <c r="C8227" s="363">
        <v>1585.4525355471549</v>
      </c>
      <c r="D8227" s="367">
        <v>1890.0000000000052</v>
      </c>
      <c r="E8227" s="367">
        <v>8790.6976744186304</v>
      </c>
      <c r="F8227" s="367">
        <v>-509193.08712321252</v>
      </c>
      <c r="G8227" s="367">
        <v>1890.0000000000055</v>
      </c>
      <c r="H8227" s="367">
        <v>47250</v>
      </c>
      <c r="I8227" s="384">
        <v>-6151925.5148848193</v>
      </c>
      <c r="J8227" s="367">
        <v>1890</v>
      </c>
      <c r="K8227" s="367">
        <v>11454.545454545445</v>
      </c>
      <c r="L8227" s="384">
        <v>-114251.22732776914</v>
      </c>
      <c r="M8227" s="367">
        <v>1889.9999999999986</v>
      </c>
      <c r="N8227" s="367">
        <v>189</v>
      </c>
      <c r="O8227" s="384">
        <v>-5299.7853710249283</v>
      </c>
      <c r="P8227" s="367">
        <v>27.404999999999998</v>
      </c>
      <c r="Q8227" s="367">
        <v>189</v>
      </c>
      <c r="R8227" s="384">
        <v>675.13393031635439</v>
      </c>
      <c r="S8227" s="367">
        <v>26.46</v>
      </c>
      <c r="T8227" s="367">
        <v>6517.2413793103296</v>
      </c>
      <c r="U8227" s="384">
        <v>-186441.50183094371</v>
      </c>
      <c r="V8227" s="367">
        <v>1889.9999999999957</v>
      </c>
      <c r="W8227" s="367">
        <v>315000</v>
      </c>
      <c r="X8227" s="384">
        <v>261291.02245045276</v>
      </c>
      <c r="Y8227" s="386">
        <v>1890</v>
      </c>
      <c r="Z8227" s="367"/>
      <c r="AA8227" s="367"/>
      <c r="AB8227" s="367"/>
      <c r="AC8227" s="367"/>
      <c r="AD8227" s="367"/>
      <c r="AE8227" s="367"/>
      <c r="AF8227" s="367"/>
      <c r="AG8227" s="367"/>
      <c r="AH8227" s="367"/>
      <c r="AI8227" s="367"/>
      <c r="AJ8227" s="367"/>
      <c r="AK8227" s="367"/>
      <c r="AL8227" s="367"/>
      <c r="AM8227" s="367"/>
      <c r="AN8227" s="367"/>
      <c r="AO8227" s="367"/>
      <c r="AP8227" s="367"/>
      <c r="AQ8227" s="367"/>
      <c r="AR8227" s="367"/>
      <c r="AS8227" s="367"/>
      <c r="AT8227" s="367"/>
    </row>
    <row r="8228" spans="2:46" ht="13.8">
      <c r="B8228" s="26">
        <v>31.666666666666753</v>
      </c>
      <c r="C8228" s="363">
        <v>1593.8267562015526</v>
      </c>
      <c r="D8228" s="367">
        <v>1900.0000000000052</v>
      </c>
      <c r="E8228" s="367">
        <v>8837.2093023256075</v>
      </c>
      <c r="F8228" s="367">
        <v>-514891.69075764436</v>
      </c>
      <c r="G8228" s="367">
        <v>1900.0000000000057</v>
      </c>
      <c r="H8228" s="367">
        <v>47500</v>
      </c>
      <c r="I8228" s="384">
        <v>-6219846.4555399232</v>
      </c>
      <c r="J8228" s="367">
        <v>1900</v>
      </c>
      <c r="K8228" s="367">
        <v>11515.151515151505</v>
      </c>
      <c r="L8228" s="384">
        <v>-117155.50693630372</v>
      </c>
      <c r="M8228" s="367">
        <v>1899.9999999999984</v>
      </c>
      <c r="N8228" s="367">
        <v>190</v>
      </c>
      <c r="O8228" s="384">
        <v>-5365.0538123989963</v>
      </c>
      <c r="P8228" s="367">
        <v>27.55</v>
      </c>
      <c r="Q8228" s="367">
        <v>190</v>
      </c>
      <c r="R8228" s="384">
        <v>661.1364435970213</v>
      </c>
      <c r="S8228" s="367">
        <v>26.6</v>
      </c>
      <c r="T8228" s="367">
        <v>6551.724137931019</v>
      </c>
      <c r="U8228" s="384">
        <v>-189759.18471079276</v>
      </c>
      <c r="V8228" s="367">
        <v>1899.9999999999957</v>
      </c>
      <c r="W8228" s="367">
        <v>316666.66666666669</v>
      </c>
      <c r="X8228" s="384">
        <v>262586.82526804134</v>
      </c>
      <c r="Y8228" s="386">
        <v>1900</v>
      </c>
      <c r="Z8228" s="367"/>
      <c r="AA8228" s="367"/>
      <c r="AB8228" s="367"/>
      <c r="AC8228" s="367"/>
      <c r="AD8228" s="367"/>
      <c r="AE8228" s="367"/>
      <c r="AF8228" s="367"/>
      <c r="AG8228" s="367"/>
      <c r="AH8228" s="367"/>
      <c r="AI8228" s="367"/>
      <c r="AJ8228" s="367"/>
      <c r="AK8228" s="367"/>
      <c r="AL8228" s="367"/>
      <c r="AM8228" s="367"/>
      <c r="AN8228" s="367"/>
      <c r="AO8228" s="367"/>
      <c r="AP8228" s="367"/>
      <c r="AQ8228" s="367"/>
      <c r="AR8228" s="367"/>
      <c r="AS8228" s="367"/>
      <c r="AT8228" s="367"/>
    </row>
    <row r="8229" spans="2:46" ht="13.8">
      <c r="B8229" s="26">
        <v>31.833333333333421</v>
      </c>
      <c r="C8229" s="363">
        <v>1602.2008250970052</v>
      </c>
      <c r="D8229" s="367">
        <v>1910.0000000000052</v>
      </c>
      <c r="E8229" s="367">
        <v>8883.7209302325846</v>
      </c>
      <c r="F8229" s="367">
        <v>-520621.92029014294</v>
      </c>
      <c r="G8229" s="367">
        <v>1910.0000000000059</v>
      </c>
      <c r="H8229" s="367">
        <v>47750</v>
      </c>
      <c r="I8229" s="384">
        <v>-6288139.7232498275</v>
      </c>
      <c r="J8229" s="367">
        <v>1910</v>
      </c>
      <c r="K8229" s="367">
        <v>11575.757575757565</v>
      </c>
      <c r="L8229" s="384">
        <v>-120083.99471073563</v>
      </c>
      <c r="M8229" s="367">
        <v>1909.9999999999984</v>
      </c>
      <c r="N8229" s="367">
        <v>191</v>
      </c>
      <c r="O8229" s="384">
        <v>-5430.7141195513241</v>
      </c>
      <c r="P8229" s="367">
        <v>27.694999999999997</v>
      </c>
      <c r="Q8229" s="367">
        <v>191</v>
      </c>
      <c r="R8229" s="384">
        <v>646.95401346803794</v>
      </c>
      <c r="S8229" s="367">
        <v>26.740000000000002</v>
      </c>
      <c r="T8229" s="367">
        <v>6586.2068965517083</v>
      </c>
      <c r="U8229" s="384">
        <v>-193101.40674755946</v>
      </c>
      <c r="V8229" s="367">
        <v>1909.9999999999952</v>
      </c>
      <c r="W8229" s="367">
        <v>318333.33333333337</v>
      </c>
      <c r="X8229" s="384">
        <v>263881.71556600166</v>
      </c>
      <c r="Y8229" s="386">
        <v>1910</v>
      </c>
      <c r="Z8229" s="367"/>
      <c r="AA8229" s="367"/>
      <c r="AB8229" s="367"/>
      <c r="AC8229" s="367"/>
      <c r="AD8229" s="367"/>
      <c r="AE8229" s="367"/>
      <c r="AF8229" s="367"/>
      <c r="AG8229" s="367"/>
      <c r="AH8229" s="367"/>
      <c r="AI8229" s="367"/>
      <c r="AJ8229" s="367"/>
      <c r="AK8229" s="367"/>
      <c r="AL8229" s="367"/>
      <c r="AM8229" s="367"/>
      <c r="AN8229" s="367"/>
      <c r="AO8229" s="367"/>
      <c r="AP8229" s="367"/>
      <c r="AQ8229" s="367"/>
      <c r="AR8229" s="367"/>
      <c r="AS8229" s="367"/>
      <c r="AT8229" s="367"/>
    </row>
    <row r="8230" spans="2:46" ht="13.8">
      <c r="B8230" s="26">
        <v>32.000000000000085</v>
      </c>
      <c r="C8230" s="363">
        <v>1610.5747422335119</v>
      </c>
      <c r="D8230" s="367">
        <v>1920.000000000005</v>
      </c>
      <c r="E8230" s="367">
        <v>8930.2325581395617</v>
      </c>
      <c r="F8230" s="367">
        <v>-526383.77572070784</v>
      </c>
      <c r="G8230" s="367">
        <v>1920.0000000000059</v>
      </c>
      <c r="H8230" s="367">
        <v>48000</v>
      </c>
      <c r="I8230" s="384">
        <v>-6356805.3180145323</v>
      </c>
      <c r="J8230" s="367">
        <v>1920</v>
      </c>
      <c r="K8230" s="367">
        <v>11636.363636363625</v>
      </c>
      <c r="L8230" s="384">
        <v>-123036.69065106477</v>
      </c>
      <c r="M8230" s="367">
        <v>1919.9999999999984</v>
      </c>
      <c r="N8230" s="367">
        <v>192</v>
      </c>
      <c r="O8230" s="384">
        <v>-5496.7662924819151</v>
      </c>
      <c r="P8230" s="367">
        <v>27.84</v>
      </c>
      <c r="Q8230" s="367">
        <v>192</v>
      </c>
      <c r="R8230" s="384">
        <v>632.58663992940467</v>
      </c>
      <c r="S8230" s="367">
        <v>26.88</v>
      </c>
      <c r="T8230" s="367">
        <v>6620.6896551723976</v>
      </c>
      <c r="U8230" s="384">
        <v>-196468.16794124423</v>
      </c>
      <c r="V8230" s="367">
        <v>1919.9999999999952</v>
      </c>
      <c r="W8230" s="367">
        <v>320000.00000000006</v>
      </c>
      <c r="X8230" s="384">
        <v>265175.69334433367</v>
      </c>
      <c r="Y8230" s="386">
        <v>1920.0000000000002</v>
      </c>
      <c r="Z8230" s="367"/>
      <c r="AA8230" s="367"/>
      <c r="AB8230" s="367"/>
      <c r="AC8230" s="367"/>
      <c r="AD8230" s="367"/>
      <c r="AE8230" s="367"/>
      <c r="AF8230" s="367"/>
      <c r="AG8230" s="367"/>
      <c r="AH8230" s="367"/>
      <c r="AI8230" s="367"/>
      <c r="AJ8230" s="367"/>
      <c r="AK8230" s="367"/>
      <c r="AL8230" s="367"/>
      <c r="AM8230" s="367"/>
      <c r="AN8230" s="367"/>
      <c r="AO8230" s="367"/>
      <c r="AP8230" s="367"/>
      <c r="AQ8230" s="367"/>
      <c r="AR8230" s="367"/>
      <c r="AS8230" s="367"/>
      <c r="AT8230" s="367"/>
    </row>
    <row r="8231" spans="2:46" ht="13.8">
      <c r="B8231" s="26">
        <v>32.16666666666675</v>
      </c>
      <c r="C8231" s="363">
        <v>1618.9485076110736</v>
      </c>
      <c r="D8231" s="367">
        <v>1930.000000000005</v>
      </c>
      <c r="E8231" s="367">
        <v>8976.7441860465387</v>
      </c>
      <c r="F8231" s="367">
        <v>-532177.25704933901</v>
      </c>
      <c r="G8231" s="367">
        <v>1930.0000000000059</v>
      </c>
      <c r="H8231" s="367">
        <v>48250</v>
      </c>
      <c r="I8231" s="384">
        <v>-6425843.2398340348</v>
      </c>
      <c r="J8231" s="367">
        <v>1930</v>
      </c>
      <c r="K8231" s="367">
        <v>11696.969696969685</v>
      </c>
      <c r="L8231" s="384">
        <v>-126013.59475729114</v>
      </c>
      <c r="M8231" s="367">
        <v>1929.9999999999982</v>
      </c>
      <c r="N8231" s="367">
        <v>193</v>
      </c>
      <c r="O8231" s="384">
        <v>-5563.2103311907658</v>
      </c>
      <c r="P8231" s="367">
        <v>27.985000000000003</v>
      </c>
      <c r="Q8231" s="367">
        <v>193</v>
      </c>
      <c r="R8231" s="384">
        <v>618.03432298112091</v>
      </c>
      <c r="S8231" s="367">
        <v>27.02</v>
      </c>
      <c r="T8231" s="367">
        <v>6655.1724137930869</v>
      </c>
      <c r="U8231" s="384">
        <v>-199859.46829184686</v>
      </c>
      <c r="V8231" s="367">
        <v>1929.9999999999952</v>
      </c>
      <c r="W8231" s="367">
        <v>321666.66666666674</v>
      </c>
      <c r="X8231" s="384">
        <v>266468.75860303739</v>
      </c>
      <c r="Y8231" s="386">
        <v>1930.0000000000002</v>
      </c>
      <c r="Z8231" s="367"/>
      <c r="AA8231" s="367"/>
      <c r="AB8231" s="367"/>
      <c r="AC8231" s="367"/>
      <c r="AD8231" s="367"/>
      <c r="AE8231" s="367"/>
      <c r="AF8231" s="367"/>
      <c r="AG8231" s="367"/>
      <c r="AH8231" s="367"/>
      <c r="AI8231" s="367"/>
      <c r="AJ8231" s="367"/>
      <c r="AK8231" s="367"/>
      <c r="AL8231" s="367"/>
      <c r="AM8231" s="367"/>
      <c r="AN8231" s="367"/>
      <c r="AO8231" s="367"/>
      <c r="AP8231" s="367"/>
      <c r="AQ8231" s="367"/>
      <c r="AR8231" s="367"/>
      <c r="AS8231" s="367"/>
      <c r="AT8231" s="367"/>
    </row>
    <row r="8232" spans="2:46" ht="13.8">
      <c r="B8232" s="26">
        <v>32.333333333333414</v>
      </c>
      <c r="C8232" s="363">
        <v>1627.3221212296892</v>
      </c>
      <c r="D8232" s="367">
        <v>1940.0000000000048</v>
      </c>
      <c r="E8232" s="367">
        <v>9023.2558139535158</v>
      </c>
      <c r="F8232" s="367">
        <v>-538002.36427603697</v>
      </c>
      <c r="G8232" s="367">
        <v>1940.0000000000059</v>
      </c>
      <c r="H8232" s="367">
        <v>48500</v>
      </c>
      <c r="I8232" s="384">
        <v>-6495253.4887083378</v>
      </c>
      <c r="J8232" s="367">
        <v>1939.9999999999998</v>
      </c>
      <c r="K8232" s="367">
        <v>11757.575757575745</v>
      </c>
      <c r="L8232" s="384">
        <v>-129014.7070294148</v>
      </c>
      <c r="M8232" s="367">
        <v>1939.9999999999982</v>
      </c>
      <c r="N8232" s="367">
        <v>194</v>
      </c>
      <c r="O8232" s="384">
        <v>-5630.0462356778762</v>
      </c>
      <c r="P8232" s="367">
        <v>28.13</v>
      </c>
      <c r="Q8232" s="367">
        <v>194</v>
      </c>
      <c r="R8232" s="384">
        <v>603.29706262318678</v>
      </c>
      <c r="S8232" s="367">
        <v>27.16</v>
      </c>
      <c r="T8232" s="367">
        <v>6689.6551724137762</v>
      </c>
      <c r="U8232" s="384">
        <v>-203275.30779936726</v>
      </c>
      <c r="V8232" s="367">
        <v>1939.999999999995</v>
      </c>
      <c r="W8232" s="367">
        <v>323333.33333333343</v>
      </c>
      <c r="X8232" s="384">
        <v>267760.91134211275</v>
      </c>
      <c r="Y8232" s="386">
        <v>1940.0000000000007</v>
      </c>
      <c r="Z8232" s="367"/>
      <c r="AA8232" s="367"/>
      <c r="AB8232" s="367"/>
      <c r="AC8232" s="367"/>
      <c r="AD8232" s="367"/>
      <c r="AE8232" s="367"/>
      <c r="AF8232" s="367"/>
      <c r="AG8232" s="367"/>
      <c r="AH8232" s="367"/>
      <c r="AI8232" s="367"/>
      <c r="AJ8232" s="367"/>
      <c r="AK8232" s="367"/>
      <c r="AL8232" s="367"/>
      <c r="AM8232" s="367"/>
      <c r="AN8232" s="367"/>
      <c r="AO8232" s="367"/>
      <c r="AP8232" s="367"/>
      <c r="AQ8232" s="367"/>
      <c r="AR8232" s="367"/>
      <c r="AS8232" s="367"/>
      <c r="AT8232" s="367"/>
    </row>
    <row r="8233" spans="2:46" ht="13.8">
      <c r="B8233" s="26">
        <v>32.500000000000078</v>
      </c>
      <c r="C8233" s="363">
        <v>1635.6955830893598</v>
      </c>
      <c r="D8233" s="367">
        <v>1950.0000000000048</v>
      </c>
      <c r="E8233" s="367">
        <v>9069.7674418604929</v>
      </c>
      <c r="F8233" s="367">
        <v>-543859.09740080161</v>
      </c>
      <c r="G8233" s="367">
        <v>1950.0000000000061</v>
      </c>
      <c r="H8233" s="367">
        <v>48750</v>
      </c>
      <c r="I8233" s="384">
        <v>-6565036.0646374403</v>
      </c>
      <c r="J8233" s="367">
        <v>1949.9999999999998</v>
      </c>
      <c r="K8233" s="367">
        <v>11818.181818181805</v>
      </c>
      <c r="L8233" s="384">
        <v>-132040.02746743572</v>
      </c>
      <c r="M8233" s="367">
        <v>1949.9999999999982</v>
      </c>
      <c r="N8233" s="367">
        <v>195</v>
      </c>
      <c r="O8233" s="384">
        <v>-5697.2740059432508</v>
      </c>
      <c r="P8233" s="367">
        <v>28.275000000000002</v>
      </c>
      <c r="Q8233" s="367">
        <v>195</v>
      </c>
      <c r="R8233" s="384">
        <v>588.37485885560284</v>
      </c>
      <c r="S8233" s="367">
        <v>27.299999999999997</v>
      </c>
      <c r="T8233" s="367">
        <v>6724.1379310344655</v>
      </c>
      <c r="U8233" s="384">
        <v>-206715.68646380567</v>
      </c>
      <c r="V8233" s="367">
        <v>1949.999999999995</v>
      </c>
      <c r="W8233" s="367">
        <v>325000.00000000012</v>
      </c>
      <c r="X8233" s="384">
        <v>269052.15156155988</v>
      </c>
      <c r="Y8233" s="386">
        <v>1950.0000000000007</v>
      </c>
      <c r="Z8233" s="367"/>
      <c r="AA8233" s="367"/>
      <c r="AB8233" s="367"/>
      <c r="AC8233" s="367"/>
      <c r="AD8233" s="367"/>
      <c r="AE8233" s="367"/>
      <c r="AF8233" s="367"/>
      <c r="AG8233" s="367"/>
      <c r="AH8233" s="367"/>
      <c r="AI8233" s="367"/>
      <c r="AJ8233" s="367"/>
      <c r="AK8233" s="367"/>
      <c r="AL8233" s="367"/>
      <c r="AM8233" s="367"/>
      <c r="AN8233" s="367"/>
      <c r="AO8233" s="367"/>
      <c r="AP8233" s="367"/>
      <c r="AQ8233" s="367"/>
      <c r="AR8233" s="367"/>
      <c r="AS8233" s="367"/>
      <c r="AT8233" s="367"/>
    </row>
    <row r="8234" spans="2:46" ht="13.8">
      <c r="B8234" s="26">
        <v>32.666666666666742</v>
      </c>
      <c r="C8234" s="363">
        <v>1644.068893190085</v>
      </c>
      <c r="D8234" s="367">
        <v>1960.0000000000045</v>
      </c>
      <c r="E8234" s="367">
        <v>9116.27906976747</v>
      </c>
      <c r="F8234" s="367">
        <v>-549747.45642363245</v>
      </c>
      <c r="G8234" s="367">
        <v>1960.0000000000061</v>
      </c>
      <c r="H8234" s="367">
        <v>49000</v>
      </c>
      <c r="I8234" s="384">
        <v>-6635190.9676213432</v>
      </c>
      <c r="J8234" s="367">
        <v>1959.9999999999998</v>
      </c>
      <c r="K8234" s="367">
        <v>11878.787878787865</v>
      </c>
      <c r="L8234" s="384">
        <v>-135089.55607135387</v>
      </c>
      <c r="M8234" s="367">
        <v>1959.999999999998</v>
      </c>
      <c r="N8234" s="367">
        <v>196</v>
      </c>
      <c r="O8234" s="384">
        <v>-5764.8936419868814</v>
      </c>
      <c r="P8234" s="367">
        <v>28.419999999999998</v>
      </c>
      <c r="Q8234" s="367">
        <v>196</v>
      </c>
      <c r="R8234" s="384">
        <v>573.2677116783683</v>
      </c>
      <c r="S8234" s="367">
        <v>27.439999999999998</v>
      </c>
      <c r="T8234" s="367">
        <v>6758.6206896551548</v>
      </c>
      <c r="U8234" s="384">
        <v>-210180.60428516188</v>
      </c>
      <c r="V8234" s="367">
        <v>1959.9999999999948</v>
      </c>
      <c r="W8234" s="367">
        <v>326666.6666666668</v>
      </c>
      <c r="X8234" s="384">
        <v>270342.47926137864</v>
      </c>
      <c r="Y8234" s="386">
        <v>1960.0000000000007</v>
      </c>
      <c r="Z8234" s="367"/>
      <c r="AA8234" s="367"/>
      <c r="AB8234" s="367"/>
      <c r="AC8234" s="367"/>
      <c r="AD8234" s="367"/>
      <c r="AE8234" s="367"/>
      <c r="AF8234" s="367"/>
      <c r="AG8234" s="367"/>
      <c r="AH8234" s="367"/>
      <c r="AI8234" s="367"/>
      <c r="AJ8234" s="367"/>
      <c r="AK8234" s="367"/>
      <c r="AL8234" s="367"/>
      <c r="AM8234" s="367"/>
      <c r="AN8234" s="367"/>
      <c r="AO8234" s="367"/>
      <c r="AP8234" s="367"/>
      <c r="AQ8234" s="367"/>
      <c r="AR8234" s="367"/>
      <c r="AS8234" s="367"/>
      <c r="AT8234" s="367"/>
    </row>
    <row r="8235" spans="2:46" ht="13.8">
      <c r="B8235" s="26">
        <v>32.833333333333407</v>
      </c>
      <c r="C8235" s="363">
        <v>1652.4420515318645</v>
      </c>
      <c r="D8235" s="367">
        <v>1970.0000000000045</v>
      </c>
      <c r="E8235" s="367">
        <v>9162.7906976744471</v>
      </c>
      <c r="F8235" s="367">
        <v>-555667.44134452997</v>
      </c>
      <c r="G8235" s="367">
        <v>1970.0000000000061</v>
      </c>
      <c r="H8235" s="367">
        <v>49250</v>
      </c>
      <c r="I8235" s="384">
        <v>-6705718.1976600457</v>
      </c>
      <c r="J8235" s="367">
        <v>1969.9999999999998</v>
      </c>
      <c r="K8235" s="367">
        <v>11939.393939393925</v>
      </c>
      <c r="L8235" s="384">
        <v>-138163.29284116931</v>
      </c>
      <c r="M8235" s="367">
        <v>1969.999999999998</v>
      </c>
      <c r="N8235" s="367">
        <v>197</v>
      </c>
      <c r="O8235" s="384">
        <v>-5832.9051438087763</v>
      </c>
      <c r="P8235" s="367">
        <v>28.565000000000001</v>
      </c>
      <c r="Q8235" s="367">
        <v>197</v>
      </c>
      <c r="R8235" s="384">
        <v>557.97562109148305</v>
      </c>
      <c r="S8235" s="367">
        <v>27.580000000000002</v>
      </c>
      <c r="T8235" s="367">
        <v>6793.1034482758441</v>
      </c>
      <c r="U8235" s="384">
        <v>-213670.06126343601</v>
      </c>
      <c r="V8235" s="367">
        <v>1969.9999999999948</v>
      </c>
      <c r="W8235" s="367">
        <v>328333.33333333349</v>
      </c>
      <c r="X8235" s="384">
        <v>271631.89444156917</v>
      </c>
      <c r="Y8235" s="386">
        <v>1970.0000000000009</v>
      </c>
      <c r="Z8235" s="367"/>
      <c r="AA8235" s="367"/>
      <c r="AB8235" s="367"/>
      <c r="AC8235" s="367"/>
      <c r="AD8235" s="367"/>
      <c r="AE8235" s="367"/>
      <c r="AF8235" s="367"/>
      <c r="AG8235" s="367"/>
      <c r="AH8235" s="367"/>
      <c r="AI8235" s="367"/>
      <c r="AJ8235" s="367"/>
      <c r="AK8235" s="367"/>
      <c r="AL8235" s="367"/>
      <c r="AM8235" s="367"/>
      <c r="AN8235" s="367"/>
      <c r="AO8235" s="367"/>
      <c r="AP8235" s="367"/>
      <c r="AQ8235" s="367"/>
      <c r="AR8235" s="367"/>
      <c r="AS8235" s="367"/>
      <c r="AT8235" s="367"/>
    </row>
    <row r="8236" spans="2:46" ht="13.8">
      <c r="B8236" s="26">
        <v>33.000000000000071</v>
      </c>
      <c r="C8236" s="363">
        <v>1660.8150581146983</v>
      </c>
      <c r="D8236" s="367">
        <v>1980.0000000000043</v>
      </c>
      <c r="E8236" s="367">
        <v>9209.3023255814242</v>
      </c>
      <c r="F8236" s="367">
        <v>-561619.05216349394</v>
      </c>
      <c r="G8236" s="367">
        <v>1980.0000000000061</v>
      </c>
      <c r="H8236" s="367">
        <v>49500</v>
      </c>
      <c r="I8236" s="384">
        <v>-6776617.7547535487</v>
      </c>
      <c r="J8236" s="367">
        <v>1979.9999999999998</v>
      </c>
      <c r="K8236" s="367">
        <v>11999.999999999985</v>
      </c>
      <c r="L8236" s="384">
        <v>-141261.23777688202</v>
      </c>
      <c r="M8236" s="367">
        <v>1979.999999999998</v>
      </c>
      <c r="N8236" s="367">
        <v>198</v>
      </c>
      <c r="O8236" s="384">
        <v>-5901.3085114089308</v>
      </c>
      <c r="P8236" s="367">
        <v>28.709999999999997</v>
      </c>
      <c r="Q8236" s="367">
        <v>198</v>
      </c>
      <c r="R8236" s="384">
        <v>542.49858709494799</v>
      </c>
      <c r="S8236" s="367">
        <v>27.720000000000002</v>
      </c>
      <c r="T8236" s="367">
        <v>6827.5862068965334</v>
      </c>
      <c r="U8236" s="384">
        <v>-217184.05739862804</v>
      </c>
      <c r="V8236" s="367">
        <v>1979.9999999999948</v>
      </c>
      <c r="W8236" s="367">
        <v>330000.00000000017</v>
      </c>
      <c r="X8236" s="384">
        <v>272920.39710213133</v>
      </c>
      <c r="Y8236" s="386">
        <v>1980.0000000000009</v>
      </c>
      <c r="Z8236" s="367"/>
      <c r="AA8236" s="367"/>
      <c r="AB8236" s="367"/>
      <c r="AC8236" s="367"/>
      <c r="AD8236" s="367"/>
      <c r="AE8236" s="367"/>
      <c r="AF8236" s="367"/>
      <c r="AG8236" s="367"/>
      <c r="AH8236" s="367"/>
      <c r="AI8236" s="367"/>
      <c r="AJ8236" s="367"/>
      <c r="AK8236" s="367"/>
      <c r="AL8236" s="367"/>
      <c r="AM8236" s="367"/>
      <c r="AN8236" s="367"/>
      <c r="AO8236" s="367"/>
      <c r="AP8236" s="367"/>
      <c r="AQ8236" s="367"/>
      <c r="AR8236" s="367"/>
      <c r="AS8236" s="367"/>
      <c r="AT8236" s="367"/>
    </row>
    <row r="8237" spans="2:46" ht="13.8">
      <c r="B8237" s="26">
        <v>33.166666666666735</v>
      </c>
      <c r="C8237" s="363">
        <v>1669.1879129385873</v>
      </c>
      <c r="D8237" s="367">
        <v>1990.0000000000043</v>
      </c>
      <c r="E8237" s="367">
        <v>9255.8139534884012</v>
      </c>
      <c r="F8237" s="367">
        <v>-567602.28888052434</v>
      </c>
      <c r="G8237" s="367">
        <v>1990.0000000000061</v>
      </c>
      <c r="H8237" s="367">
        <v>49750</v>
      </c>
      <c r="I8237" s="384">
        <v>-6847889.6389018502</v>
      </c>
      <c r="J8237" s="367">
        <v>1989.9999999999998</v>
      </c>
      <c r="K8237" s="367">
        <v>12060.606060606046</v>
      </c>
      <c r="L8237" s="384">
        <v>-144383.39087849183</v>
      </c>
      <c r="M8237" s="367">
        <v>1989.9999999999975</v>
      </c>
      <c r="N8237" s="367">
        <v>199</v>
      </c>
      <c r="O8237" s="384">
        <v>-5970.1037447873478</v>
      </c>
      <c r="P8237" s="367">
        <v>28.855</v>
      </c>
      <c r="Q8237" s="367">
        <v>199</v>
      </c>
      <c r="R8237" s="384">
        <v>526.83660968876302</v>
      </c>
      <c r="S8237" s="367">
        <v>27.86</v>
      </c>
      <c r="T8237" s="367">
        <v>6862.0689655172228</v>
      </c>
      <c r="U8237" s="384">
        <v>-220722.59269073789</v>
      </c>
      <c r="V8237" s="367">
        <v>1989.9999999999945</v>
      </c>
      <c r="W8237" s="367">
        <v>331666.66666666686</v>
      </c>
      <c r="X8237" s="384">
        <v>274207.9872430652</v>
      </c>
      <c r="Y8237" s="386">
        <v>1990.0000000000011</v>
      </c>
      <c r="Z8237" s="367"/>
      <c r="AA8237" s="367"/>
      <c r="AB8237" s="367"/>
      <c r="AC8237" s="367"/>
      <c r="AD8237" s="367"/>
      <c r="AE8237" s="367"/>
      <c r="AF8237" s="367"/>
      <c r="AG8237" s="367"/>
      <c r="AH8237" s="367"/>
      <c r="AI8237" s="367"/>
      <c r="AJ8237" s="367"/>
      <c r="AK8237" s="367"/>
      <c r="AL8237" s="367"/>
      <c r="AM8237" s="367"/>
      <c r="AN8237" s="367"/>
      <c r="AO8237" s="367"/>
      <c r="AP8237" s="367"/>
      <c r="AQ8237" s="367"/>
      <c r="AR8237" s="367"/>
      <c r="AS8237" s="367"/>
      <c r="AT8237" s="367"/>
    </row>
    <row r="8238" spans="2:46" ht="13.8">
      <c r="B8238" s="26">
        <v>33.3333333333334</v>
      </c>
      <c r="C8238" s="363">
        <v>1677.5606160035304</v>
      </c>
      <c r="D8238" s="367">
        <v>2000.0000000000041</v>
      </c>
      <c r="E8238" s="367">
        <v>9302.3255813953783</v>
      </c>
      <c r="F8238" s="367">
        <v>-573617.15149562166</v>
      </c>
      <c r="G8238" s="367">
        <v>2000.0000000000066</v>
      </c>
      <c r="H8238" s="367">
        <v>50000</v>
      </c>
      <c r="I8238" s="384">
        <v>-6919533.8501049532</v>
      </c>
      <c r="J8238" s="367">
        <v>1999.9999999999998</v>
      </c>
      <c r="K8238" s="367">
        <v>12121.212121212106</v>
      </c>
      <c r="L8238" s="384">
        <v>-147529.75214599914</v>
      </c>
      <c r="M8238" s="367">
        <v>1999.9999999999977</v>
      </c>
      <c r="N8238" s="367">
        <v>200</v>
      </c>
      <c r="O8238" s="384">
        <v>-6039.2908439440216</v>
      </c>
      <c r="P8238" s="367">
        <v>28.999999999999996</v>
      </c>
      <c r="Q8238" s="367">
        <v>200</v>
      </c>
      <c r="R8238" s="384">
        <v>510.98968887292739</v>
      </c>
      <c r="S8238" s="367">
        <v>28</v>
      </c>
      <c r="T8238" s="367">
        <v>6896.5517241379121</v>
      </c>
      <c r="U8238" s="384">
        <v>-224285.66713976563</v>
      </c>
      <c r="V8238" s="367">
        <v>1999.9999999999945</v>
      </c>
      <c r="W8238" s="367">
        <v>333333.33333333355</v>
      </c>
      <c r="X8238" s="384">
        <v>275494.66486437077</v>
      </c>
      <c r="Y8238" s="386">
        <v>2000.0000000000011</v>
      </c>
      <c r="Z8238" s="367"/>
      <c r="AA8238" s="367"/>
      <c r="AB8238" s="367"/>
      <c r="AC8238" s="367"/>
      <c r="AD8238" s="367"/>
      <c r="AE8238" s="367"/>
      <c r="AF8238" s="367"/>
      <c r="AG8238" s="367"/>
      <c r="AH8238" s="367"/>
      <c r="AI8238" s="367"/>
      <c r="AJ8238" s="367"/>
      <c r="AK8238" s="367"/>
      <c r="AL8238" s="367"/>
      <c r="AM8238" s="367"/>
      <c r="AN8238" s="367"/>
      <c r="AO8238" s="367"/>
      <c r="AP8238" s="367"/>
      <c r="AQ8238" s="367"/>
      <c r="AR8238" s="367"/>
      <c r="AS8238" s="367"/>
      <c r="AT8238" s="367"/>
    </row>
    <row r="8239" spans="2:46" ht="13.8">
      <c r="B8239" s="26">
        <v>33.500000000000064</v>
      </c>
      <c r="C8239" s="363">
        <v>1685.933167309528</v>
      </c>
      <c r="D8239" s="367">
        <v>2010.0000000000041</v>
      </c>
      <c r="E8239" s="367">
        <v>9348.8372093023554</v>
      </c>
      <c r="F8239" s="367">
        <v>-579663.6400087853</v>
      </c>
      <c r="G8239" s="367">
        <v>2010.0000000000066</v>
      </c>
      <c r="H8239" s="367">
        <v>50250</v>
      </c>
      <c r="I8239" s="384">
        <v>-6991550.3883628538</v>
      </c>
      <c r="J8239" s="367">
        <v>2009.9999999999998</v>
      </c>
      <c r="K8239" s="367">
        <v>12181.818181818166</v>
      </c>
      <c r="L8239" s="384">
        <v>-150700.32157940348</v>
      </c>
      <c r="M8239" s="367">
        <v>2009.9999999999973</v>
      </c>
      <c r="N8239" s="367">
        <v>201</v>
      </c>
      <c r="O8239" s="384">
        <v>-6108.8698088789615</v>
      </c>
      <c r="P8239" s="367">
        <v>29.145</v>
      </c>
      <c r="Q8239" s="367">
        <v>201</v>
      </c>
      <c r="R8239" s="384">
        <v>494.95782464744167</v>
      </c>
      <c r="S8239" s="367">
        <v>28.14</v>
      </c>
      <c r="T8239" s="367">
        <v>6931.0344827586014</v>
      </c>
      <c r="U8239" s="384">
        <v>-227873.28074571126</v>
      </c>
      <c r="V8239" s="367">
        <v>2009.9999999999943</v>
      </c>
      <c r="W8239" s="367">
        <v>335000.00000000023</v>
      </c>
      <c r="X8239" s="384">
        <v>276780.42996604805</v>
      </c>
      <c r="Y8239" s="386">
        <v>2010.0000000000011</v>
      </c>
      <c r="Z8239" s="367"/>
      <c r="AA8239" s="367"/>
      <c r="AB8239" s="367"/>
      <c r="AC8239" s="367"/>
      <c r="AD8239" s="367"/>
      <c r="AE8239" s="367"/>
      <c r="AF8239" s="367"/>
      <c r="AG8239" s="367"/>
      <c r="AH8239" s="367"/>
      <c r="AI8239" s="367"/>
      <c r="AJ8239" s="367"/>
      <c r="AK8239" s="367"/>
      <c r="AL8239" s="367"/>
      <c r="AM8239" s="367"/>
      <c r="AN8239" s="367"/>
      <c r="AO8239" s="367"/>
      <c r="AP8239" s="367"/>
      <c r="AQ8239" s="367"/>
      <c r="AR8239" s="367"/>
      <c r="AS8239" s="367"/>
      <c r="AT8239" s="367"/>
    </row>
    <row r="8240" spans="2:46" ht="13.8">
      <c r="B8240" s="26">
        <v>33.666666666666728</v>
      </c>
      <c r="C8240" s="363">
        <v>1694.3055668565801</v>
      </c>
      <c r="D8240" s="367">
        <v>2020.0000000000036</v>
      </c>
      <c r="E8240" s="367">
        <v>9395.3488372093325</v>
      </c>
      <c r="F8240" s="367">
        <v>-585741.75442001526</v>
      </c>
      <c r="G8240" s="367">
        <v>2020.0000000000066</v>
      </c>
      <c r="H8240" s="367">
        <v>50500</v>
      </c>
      <c r="I8240" s="384">
        <v>-7063939.2536755567</v>
      </c>
      <c r="J8240" s="367">
        <v>2019.9999999999998</v>
      </c>
      <c r="K8240" s="367">
        <v>12242.424242424226</v>
      </c>
      <c r="L8240" s="384">
        <v>-153895.09917870522</v>
      </c>
      <c r="M8240" s="367">
        <v>2019.9999999999973</v>
      </c>
      <c r="N8240" s="367">
        <v>202</v>
      </c>
      <c r="O8240" s="384">
        <v>-6178.8406395921611</v>
      </c>
      <c r="P8240" s="367">
        <v>29.290000000000003</v>
      </c>
      <c r="Q8240" s="367">
        <v>202</v>
      </c>
      <c r="R8240" s="384">
        <v>478.74101701230592</v>
      </c>
      <c r="S8240" s="367">
        <v>28.279999999999998</v>
      </c>
      <c r="T8240" s="367">
        <v>6965.5172413792907</v>
      </c>
      <c r="U8240" s="384">
        <v>-231485.43350857479</v>
      </c>
      <c r="V8240" s="367">
        <v>2019.9999999999943</v>
      </c>
      <c r="W8240" s="367">
        <v>336666.66666666692</v>
      </c>
      <c r="X8240" s="384">
        <v>278065.28254809702</v>
      </c>
      <c r="Y8240" s="386">
        <v>2020.0000000000016</v>
      </c>
      <c r="Z8240" s="367"/>
      <c r="AA8240" s="367"/>
      <c r="AB8240" s="367"/>
      <c r="AC8240" s="367"/>
      <c r="AD8240" s="367"/>
      <c r="AE8240" s="367"/>
      <c r="AF8240" s="367"/>
      <c r="AG8240" s="367"/>
      <c r="AH8240" s="367"/>
      <c r="AI8240" s="367"/>
      <c r="AJ8240" s="367"/>
      <c r="AK8240" s="367"/>
      <c r="AL8240" s="367"/>
      <c r="AM8240" s="367"/>
      <c r="AN8240" s="367"/>
      <c r="AO8240" s="367"/>
      <c r="AP8240" s="367"/>
      <c r="AQ8240" s="367"/>
      <c r="AR8240" s="367"/>
      <c r="AS8240" s="367"/>
      <c r="AT8240" s="367"/>
    </row>
    <row r="8241" spans="2:46" ht="13.8">
      <c r="B8241" s="26">
        <v>33.833333333333393</v>
      </c>
      <c r="C8241" s="363">
        <v>1702.6778146446866</v>
      </c>
      <c r="D8241" s="367">
        <v>2030.0000000000034</v>
      </c>
      <c r="E8241" s="367">
        <v>9441.8604651163096</v>
      </c>
      <c r="F8241" s="367">
        <v>-591851.4947293119</v>
      </c>
      <c r="G8241" s="367">
        <v>2030.0000000000066</v>
      </c>
      <c r="H8241" s="367">
        <v>50750</v>
      </c>
      <c r="I8241" s="384">
        <v>-7136700.4460430574</v>
      </c>
      <c r="J8241" s="367">
        <v>2029.9999999999998</v>
      </c>
      <c r="K8241" s="367">
        <v>12303.030303030286</v>
      </c>
      <c r="L8241" s="384">
        <v>-157114.08494390419</v>
      </c>
      <c r="M8241" s="367">
        <v>2029.9999999999973</v>
      </c>
      <c r="N8241" s="367">
        <v>203</v>
      </c>
      <c r="O8241" s="384">
        <v>-6249.2033360836176</v>
      </c>
      <c r="P8241" s="367">
        <v>29.434999999999999</v>
      </c>
      <c r="Q8241" s="367">
        <v>203</v>
      </c>
      <c r="R8241" s="384">
        <v>462.33926596751957</v>
      </c>
      <c r="S8241" s="367">
        <v>28.419999999999998</v>
      </c>
      <c r="T8241" s="367">
        <v>6999.99999999998</v>
      </c>
      <c r="U8241" s="384">
        <v>-235122.12542835623</v>
      </c>
      <c r="V8241" s="367">
        <v>2029.9999999999943</v>
      </c>
      <c r="W8241" s="367">
        <v>338333.3333333336</v>
      </c>
      <c r="X8241" s="384">
        <v>279349.2226105177</v>
      </c>
      <c r="Y8241" s="386">
        <v>2030.0000000000016</v>
      </c>
      <c r="Z8241" s="367"/>
      <c r="AA8241" s="367"/>
      <c r="AB8241" s="367"/>
      <c r="AC8241" s="367"/>
      <c r="AD8241" s="367"/>
      <c r="AE8241" s="367"/>
      <c r="AF8241" s="367"/>
      <c r="AG8241" s="367"/>
      <c r="AH8241" s="367"/>
      <c r="AI8241" s="367"/>
      <c r="AJ8241" s="367"/>
      <c r="AK8241" s="367"/>
      <c r="AL8241" s="367"/>
      <c r="AM8241" s="367"/>
      <c r="AN8241" s="367"/>
      <c r="AO8241" s="367"/>
      <c r="AP8241" s="367"/>
      <c r="AQ8241" s="367"/>
      <c r="AR8241" s="367"/>
      <c r="AS8241" s="367"/>
      <c r="AT8241" s="367"/>
    </row>
    <row r="8242" spans="2:46" ht="13.8">
      <c r="B8242" s="26">
        <v>34.000000000000057</v>
      </c>
      <c r="C8242" s="363">
        <v>1711.049910673848</v>
      </c>
      <c r="D8242" s="367">
        <v>2040.0000000000034</v>
      </c>
      <c r="E8242" s="367">
        <v>9488.3720930232867</v>
      </c>
      <c r="F8242" s="367">
        <v>-597992.8609366751</v>
      </c>
      <c r="G8242" s="367">
        <v>2040.0000000000068</v>
      </c>
      <c r="H8242" s="367">
        <v>51000</v>
      </c>
      <c r="I8242" s="384">
        <v>-7209833.9654653585</v>
      </c>
      <c r="J8242" s="367">
        <v>2039.9999999999998</v>
      </c>
      <c r="K8242" s="367">
        <v>12363.636363636346</v>
      </c>
      <c r="L8242" s="384">
        <v>-160357.2788750004</v>
      </c>
      <c r="M8242" s="367">
        <v>2039.999999999997</v>
      </c>
      <c r="N8242" s="367">
        <v>204</v>
      </c>
      <c r="O8242" s="384">
        <v>-6319.9578983533402</v>
      </c>
      <c r="P8242" s="367">
        <v>29.580000000000002</v>
      </c>
      <c r="Q8242" s="367">
        <v>204</v>
      </c>
      <c r="R8242" s="384">
        <v>445.75257151308296</v>
      </c>
      <c r="S8242" s="367">
        <v>28.56</v>
      </c>
      <c r="T8242" s="367">
        <v>7034.4827586206693</v>
      </c>
      <c r="U8242" s="384">
        <v>-238783.35650505545</v>
      </c>
      <c r="V8242" s="367">
        <v>2039.9999999999941</v>
      </c>
      <c r="W8242" s="367">
        <v>340000.00000000029</v>
      </c>
      <c r="X8242" s="384">
        <v>280632.25015330996</v>
      </c>
      <c r="Y8242" s="386">
        <v>2040.0000000000016</v>
      </c>
      <c r="Z8242" s="367"/>
      <c r="AA8242" s="367"/>
      <c r="AB8242" s="367"/>
      <c r="AC8242" s="367"/>
      <c r="AD8242" s="367"/>
      <c r="AE8242" s="367"/>
      <c r="AF8242" s="367"/>
      <c r="AG8242" s="367"/>
      <c r="AH8242" s="367"/>
      <c r="AI8242" s="367"/>
      <c r="AJ8242" s="367"/>
      <c r="AK8242" s="367"/>
      <c r="AL8242" s="367"/>
      <c r="AM8242" s="367"/>
      <c r="AN8242" s="367"/>
      <c r="AO8242" s="367"/>
      <c r="AP8242" s="367"/>
      <c r="AQ8242" s="367"/>
      <c r="AR8242" s="367"/>
      <c r="AS8242" s="367"/>
      <c r="AT8242" s="367"/>
    </row>
    <row r="8243" spans="2:46" ht="13.8">
      <c r="B8243" s="26">
        <v>34.166666666666721</v>
      </c>
      <c r="C8243" s="363">
        <v>1719.4218549440636</v>
      </c>
      <c r="D8243" s="367">
        <v>2050.0000000000032</v>
      </c>
      <c r="E8243" s="367">
        <v>9534.8837209302637</v>
      </c>
      <c r="F8243" s="367">
        <v>-604165.85304210486</v>
      </c>
      <c r="G8243" s="367">
        <v>2050.0000000000068</v>
      </c>
      <c r="H8243" s="367">
        <v>51250</v>
      </c>
      <c r="I8243" s="384">
        <v>-7283339.8119424609</v>
      </c>
      <c r="J8243" s="367">
        <v>2050</v>
      </c>
      <c r="K8243" s="367">
        <v>12424.242424242406</v>
      </c>
      <c r="L8243" s="384">
        <v>-163624.68097199401</v>
      </c>
      <c r="M8243" s="367">
        <v>2049.9999999999973</v>
      </c>
      <c r="N8243" s="367">
        <v>205</v>
      </c>
      <c r="O8243" s="384">
        <v>-6391.1043264013197</v>
      </c>
      <c r="P8243" s="367">
        <v>29.724999999999998</v>
      </c>
      <c r="Q8243" s="367">
        <v>205</v>
      </c>
      <c r="R8243" s="384">
        <v>428.98093364899569</v>
      </c>
      <c r="S8243" s="367">
        <v>28.700000000000003</v>
      </c>
      <c r="T8243" s="367">
        <v>7068.9655172413586</v>
      </c>
      <c r="U8243" s="384">
        <v>-242469.12673867261</v>
      </c>
      <c r="V8243" s="367">
        <v>2049.9999999999941</v>
      </c>
      <c r="W8243" s="367">
        <v>341666.66666666698</v>
      </c>
      <c r="X8243" s="384">
        <v>281914.36517647409</v>
      </c>
      <c r="Y8243" s="386">
        <v>2050.0000000000018</v>
      </c>
      <c r="Z8243" s="367"/>
      <c r="AA8243" s="367"/>
      <c r="AB8243" s="367"/>
      <c r="AC8243" s="367"/>
      <c r="AD8243" s="367"/>
      <c r="AE8243" s="367"/>
      <c r="AF8243" s="367"/>
      <c r="AG8243" s="367"/>
      <c r="AH8243" s="367"/>
      <c r="AI8243" s="367"/>
      <c r="AJ8243" s="367"/>
      <c r="AK8243" s="367"/>
      <c r="AL8243" s="367"/>
      <c r="AM8243" s="367"/>
      <c r="AN8243" s="367"/>
      <c r="AO8243" s="367"/>
      <c r="AP8243" s="367"/>
      <c r="AQ8243" s="367"/>
      <c r="AR8243" s="367"/>
      <c r="AS8243" s="367"/>
      <c r="AT8243" s="367"/>
    </row>
    <row r="8244" spans="2:46" ht="13.8">
      <c r="B8244" s="26">
        <v>34.333333333333385</v>
      </c>
      <c r="C8244" s="363">
        <v>1727.7936474553342</v>
      </c>
      <c r="D8244" s="367">
        <v>2060.0000000000032</v>
      </c>
      <c r="E8244" s="367">
        <v>9581.3953488372408</v>
      </c>
      <c r="F8244" s="367">
        <v>-610370.47104560095</v>
      </c>
      <c r="G8244" s="367">
        <v>2060.0000000000068</v>
      </c>
      <c r="H8244" s="367">
        <v>51500</v>
      </c>
      <c r="I8244" s="384">
        <v>-7357217.9854743611</v>
      </c>
      <c r="J8244" s="367">
        <v>2060</v>
      </c>
      <c r="K8244" s="367">
        <v>12484.848484848466</v>
      </c>
      <c r="L8244" s="384">
        <v>-166916.29123488476</v>
      </c>
      <c r="M8244" s="367">
        <v>2059.9999999999973</v>
      </c>
      <c r="N8244" s="367">
        <v>206</v>
      </c>
      <c r="O8244" s="384">
        <v>-6462.6426202275616</v>
      </c>
      <c r="P8244" s="367">
        <v>29.87</v>
      </c>
      <c r="Q8244" s="367">
        <v>206</v>
      </c>
      <c r="R8244" s="384">
        <v>412.02435237525896</v>
      </c>
      <c r="S8244" s="367">
        <v>28.84</v>
      </c>
      <c r="T8244" s="367">
        <v>7103.4482758620479</v>
      </c>
      <c r="U8244" s="384">
        <v>-246179.43612920752</v>
      </c>
      <c r="V8244" s="367">
        <v>2059.9999999999936</v>
      </c>
      <c r="W8244" s="367">
        <v>343333.33333333366</v>
      </c>
      <c r="X8244" s="384">
        <v>283195.56768000982</v>
      </c>
      <c r="Y8244" s="386">
        <v>2060.0000000000018</v>
      </c>
      <c r="Z8244" s="367"/>
      <c r="AA8244" s="367"/>
      <c r="AB8244" s="367"/>
      <c r="AC8244" s="367"/>
      <c r="AD8244" s="367"/>
      <c r="AE8244" s="367"/>
      <c r="AF8244" s="367"/>
      <c r="AG8244" s="367"/>
      <c r="AH8244" s="367"/>
      <c r="AI8244" s="367"/>
      <c r="AJ8244" s="367"/>
      <c r="AK8244" s="367"/>
      <c r="AL8244" s="367"/>
      <c r="AM8244" s="367"/>
      <c r="AN8244" s="367"/>
      <c r="AO8244" s="367"/>
      <c r="AP8244" s="367"/>
      <c r="AQ8244" s="367"/>
      <c r="AR8244" s="367"/>
      <c r="AS8244" s="367"/>
      <c r="AT8244" s="367"/>
    </row>
    <row r="8245" spans="2:46" ht="13.8">
      <c r="B8245" s="26">
        <v>34.50000000000005</v>
      </c>
      <c r="C8245" s="363">
        <v>1736.1652882076587</v>
      </c>
      <c r="D8245" s="367">
        <v>2070.0000000000027</v>
      </c>
      <c r="E8245" s="367">
        <v>9627.9069767442179</v>
      </c>
      <c r="F8245" s="367">
        <v>-616606.71494716359</v>
      </c>
      <c r="G8245" s="367">
        <v>2070.0000000000068</v>
      </c>
      <c r="H8245" s="367">
        <v>51750</v>
      </c>
      <c r="I8245" s="384">
        <v>-7431468.4860610608</v>
      </c>
      <c r="J8245" s="367">
        <v>2070</v>
      </c>
      <c r="K8245" s="367">
        <v>12545.454545454526</v>
      </c>
      <c r="L8245" s="384">
        <v>-170232.10966367263</v>
      </c>
      <c r="M8245" s="367">
        <v>2069.9999999999968</v>
      </c>
      <c r="N8245" s="367">
        <v>207</v>
      </c>
      <c r="O8245" s="384">
        <v>-6534.5727798320622</v>
      </c>
      <c r="P8245" s="367">
        <v>30.014999999999997</v>
      </c>
      <c r="Q8245" s="367">
        <v>207</v>
      </c>
      <c r="R8245" s="384">
        <v>394.88282769187163</v>
      </c>
      <c r="S8245" s="367">
        <v>28.98</v>
      </c>
      <c r="T8245" s="367">
        <v>7137.9310344827372</v>
      </c>
      <c r="U8245" s="384">
        <v>-249914.28467666046</v>
      </c>
      <c r="V8245" s="367">
        <v>2069.9999999999936</v>
      </c>
      <c r="W8245" s="367">
        <v>345000.00000000035</v>
      </c>
      <c r="X8245" s="384">
        <v>284475.85766391724</v>
      </c>
      <c r="Y8245" s="386">
        <v>2070.0000000000023</v>
      </c>
      <c r="Z8245" s="367"/>
      <c r="AA8245" s="367"/>
      <c r="AB8245" s="367"/>
      <c r="AC8245" s="367"/>
      <c r="AD8245" s="367"/>
      <c r="AE8245" s="367"/>
      <c r="AF8245" s="367"/>
      <c r="AG8245" s="367"/>
      <c r="AH8245" s="367"/>
      <c r="AI8245" s="367"/>
      <c r="AJ8245" s="367"/>
      <c r="AK8245" s="367"/>
      <c r="AL8245" s="367"/>
      <c r="AM8245" s="367"/>
      <c r="AN8245" s="367"/>
      <c r="AO8245" s="367"/>
      <c r="AP8245" s="367"/>
      <c r="AQ8245" s="367"/>
      <c r="AR8245" s="367"/>
      <c r="AS8245" s="367"/>
      <c r="AT8245" s="367"/>
    </row>
    <row r="8246" spans="2:46" ht="13.8">
      <c r="B8246" s="26">
        <v>34.666666666666714</v>
      </c>
      <c r="C8246" s="363">
        <v>1744.5367772010386</v>
      </c>
      <c r="D8246" s="367">
        <v>2080.0000000000032</v>
      </c>
      <c r="E8246" s="367">
        <v>9674.418604651195</v>
      </c>
      <c r="F8246" s="367">
        <v>-622874.58474679303</v>
      </c>
      <c r="G8246" s="367">
        <v>2080.0000000000073</v>
      </c>
      <c r="H8246" s="367">
        <v>52000</v>
      </c>
      <c r="I8246" s="384">
        <v>-7506091.313702561</v>
      </c>
      <c r="J8246" s="367">
        <v>2080</v>
      </c>
      <c r="K8246" s="367">
        <v>12606.060606060586</v>
      </c>
      <c r="L8246" s="384">
        <v>-173572.13625835793</v>
      </c>
      <c r="M8246" s="367">
        <v>2079.9999999999968</v>
      </c>
      <c r="N8246" s="367">
        <v>208</v>
      </c>
      <c r="O8246" s="384">
        <v>-6606.894805214828</v>
      </c>
      <c r="P8246" s="367">
        <v>30.16</v>
      </c>
      <c r="Q8246" s="367">
        <v>208</v>
      </c>
      <c r="R8246" s="384">
        <v>377.55635959883398</v>
      </c>
      <c r="S8246" s="367">
        <v>29.12</v>
      </c>
      <c r="T8246" s="367">
        <v>7172.4137931034265</v>
      </c>
      <c r="U8246" s="384">
        <v>-253673.67238103127</v>
      </c>
      <c r="V8246" s="367">
        <v>2079.9999999999936</v>
      </c>
      <c r="W8246" s="367">
        <v>346666.66666666704</v>
      </c>
      <c r="X8246" s="384">
        <v>285755.23512819642</v>
      </c>
      <c r="Y8246" s="386">
        <v>2080.0000000000023</v>
      </c>
      <c r="Z8246" s="367"/>
      <c r="AA8246" s="367"/>
      <c r="AB8246" s="367"/>
      <c r="AC8246" s="367"/>
      <c r="AD8246" s="367"/>
      <c r="AE8246" s="367"/>
      <c r="AF8246" s="367"/>
      <c r="AG8246" s="367"/>
      <c r="AH8246" s="367"/>
      <c r="AI8246" s="367"/>
      <c r="AJ8246" s="367"/>
      <c r="AK8246" s="367"/>
      <c r="AL8246" s="367"/>
      <c r="AM8246" s="367"/>
      <c r="AN8246" s="367"/>
      <c r="AO8246" s="367"/>
      <c r="AP8246" s="367"/>
      <c r="AQ8246" s="367"/>
      <c r="AR8246" s="367"/>
      <c r="AS8246" s="367"/>
      <c r="AT8246" s="367"/>
    </row>
    <row r="8247" spans="2:46" ht="13.8">
      <c r="B8247" s="26">
        <v>34.833333333333378</v>
      </c>
      <c r="C8247" s="363">
        <v>1752.908114435472</v>
      </c>
      <c r="D8247" s="367">
        <v>2090.0000000000027</v>
      </c>
      <c r="E8247" s="367">
        <v>9720.9302325581721</v>
      </c>
      <c r="F8247" s="367">
        <v>-629174.08044448879</v>
      </c>
      <c r="G8247" s="367">
        <v>2090.0000000000073</v>
      </c>
      <c r="H8247" s="367">
        <v>52250</v>
      </c>
      <c r="I8247" s="384">
        <v>-7581086.4683988616</v>
      </c>
      <c r="J8247" s="367">
        <v>2090</v>
      </c>
      <c r="K8247" s="367">
        <v>12666.666666666646</v>
      </c>
      <c r="L8247" s="384">
        <v>-176936.3710189405</v>
      </c>
      <c r="M8247" s="367">
        <v>2089.9999999999968</v>
      </c>
      <c r="N8247" s="367">
        <v>209</v>
      </c>
      <c r="O8247" s="384">
        <v>-6679.6086963758544</v>
      </c>
      <c r="P8247" s="367">
        <v>30.305000000000003</v>
      </c>
      <c r="Q8247" s="367">
        <v>209</v>
      </c>
      <c r="R8247" s="384">
        <v>360.04494809614658</v>
      </c>
      <c r="S8247" s="367">
        <v>29.259999999999998</v>
      </c>
      <c r="T8247" s="367">
        <v>7206.8965517241159</v>
      </c>
      <c r="U8247" s="384">
        <v>-257457.59924231996</v>
      </c>
      <c r="V8247" s="367">
        <v>2089.9999999999936</v>
      </c>
      <c r="W8247" s="367">
        <v>348333.33333333372</v>
      </c>
      <c r="X8247" s="384">
        <v>287033.70007284719</v>
      </c>
      <c r="Y8247" s="386">
        <v>2090.0000000000023</v>
      </c>
      <c r="Z8247" s="367"/>
      <c r="AA8247" s="367"/>
      <c r="AB8247" s="367"/>
      <c r="AC8247" s="367"/>
      <c r="AD8247" s="367"/>
      <c r="AE8247" s="367"/>
      <c r="AF8247" s="367"/>
      <c r="AG8247" s="367"/>
      <c r="AH8247" s="367"/>
      <c r="AI8247" s="367"/>
      <c r="AJ8247" s="367"/>
      <c r="AK8247" s="367"/>
      <c r="AL8247" s="367"/>
      <c r="AM8247" s="367"/>
      <c r="AN8247" s="367"/>
      <c r="AO8247" s="367"/>
      <c r="AP8247" s="367"/>
      <c r="AQ8247" s="367"/>
      <c r="AR8247" s="367"/>
      <c r="AS8247" s="367"/>
      <c r="AT8247" s="367"/>
    </row>
    <row r="8248" spans="2:46" ht="13.8">
      <c r="B8248" s="26">
        <v>35.000000000000043</v>
      </c>
      <c r="C8248" s="363">
        <v>1761.2792999109606</v>
      </c>
      <c r="D8248" s="367">
        <v>2100.0000000000027</v>
      </c>
      <c r="E8248" s="367">
        <v>9767.4418604651491</v>
      </c>
      <c r="F8248" s="367">
        <v>-635505.20204025111</v>
      </c>
      <c r="G8248" s="367">
        <v>2100.0000000000073</v>
      </c>
      <c r="H8248" s="367">
        <v>52500</v>
      </c>
      <c r="I8248" s="384">
        <v>-7656453.9501499608</v>
      </c>
      <c r="J8248" s="367">
        <v>2100</v>
      </c>
      <c r="K8248" s="367">
        <v>12727.272727272706</v>
      </c>
      <c r="L8248" s="384">
        <v>-180324.81394542029</v>
      </c>
      <c r="M8248" s="367">
        <v>2099.9999999999968</v>
      </c>
      <c r="N8248" s="367">
        <v>210</v>
      </c>
      <c r="O8248" s="384">
        <v>-6752.7144533151368</v>
      </c>
      <c r="P8248" s="367">
        <v>30.45</v>
      </c>
      <c r="Q8248" s="367">
        <v>210</v>
      </c>
      <c r="R8248" s="384">
        <v>342.34859318380842</v>
      </c>
      <c r="S8248" s="367">
        <v>29.4</v>
      </c>
      <c r="T8248" s="367">
        <v>7241.3793103448052</v>
      </c>
      <c r="U8248" s="384">
        <v>-261266.06526052655</v>
      </c>
      <c r="V8248" s="367">
        <v>2099.9999999999936</v>
      </c>
      <c r="W8248" s="367">
        <v>350000.00000000041</v>
      </c>
      <c r="X8248" s="384">
        <v>288311.25249786966</v>
      </c>
      <c r="Y8248" s="386">
        <v>2100.0000000000023</v>
      </c>
      <c r="Z8248" s="367"/>
      <c r="AA8248" s="367"/>
      <c r="AB8248" s="367"/>
      <c r="AC8248" s="367"/>
      <c r="AD8248" s="367"/>
      <c r="AE8248" s="367"/>
      <c r="AF8248" s="367"/>
      <c r="AG8248" s="367"/>
      <c r="AH8248" s="367"/>
      <c r="AI8248" s="367"/>
      <c r="AJ8248" s="367"/>
      <c r="AK8248" s="367"/>
      <c r="AL8248" s="367"/>
      <c r="AM8248" s="367"/>
      <c r="AN8248" s="367"/>
      <c r="AO8248" s="367"/>
      <c r="AP8248" s="367"/>
      <c r="AQ8248" s="367"/>
      <c r="AR8248" s="367"/>
      <c r="AS8248" s="367"/>
      <c r="AT8248" s="367"/>
    </row>
    <row r="8249" spans="2:46" ht="13.8">
      <c r="B8249" s="26">
        <v>35.166666666666707</v>
      </c>
      <c r="C8249" s="363">
        <v>1769.6503336275036</v>
      </c>
      <c r="D8249" s="367">
        <v>2110.0000000000023</v>
      </c>
      <c r="E8249" s="367">
        <v>9813.9534883721262</v>
      </c>
      <c r="F8249" s="367">
        <v>-641867.94953407976</v>
      </c>
      <c r="G8249" s="367">
        <v>2110.0000000000073</v>
      </c>
      <c r="H8249" s="367">
        <v>52750</v>
      </c>
      <c r="I8249" s="384">
        <v>-7732193.7589558614</v>
      </c>
      <c r="J8249" s="367">
        <v>2110</v>
      </c>
      <c r="K8249" s="367">
        <v>12787.878787878766</v>
      </c>
      <c r="L8249" s="384">
        <v>-183737.46503779734</v>
      </c>
      <c r="M8249" s="367">
        <v>2109.9999999999968</v>
      </c>
      <c r="N8249" s="367">
        <v>211</v>
      </c>
      <c r="O8249" s="384">
        <v>-6826.2120760326852</v>
      </c>
      <c r="P8249" s="367">
        <v>30.595000000000002</v>
      </c>
      <c r="Q8249" s="367">
        <v>211</v>
      </c>
      <c r="R8249" s="384">
        <v>324.46729486182005</v>
      </c>
      <c r="S8249" s="367">
        <v>29.54</v>
      </c>
      <c r="T8249" s="367">
        <v>7275.8620689654945</v>
      </c>
      <c r="U8249" s="384">
        <v>-265099.070435651</v>
      </c>
      <c r="V8249" s="367">
        <v>2109.9999999999936</v>
      </c>
      <c r="W8249" s="367">
        <v>351666.66666666709</v>
      </c>
      <c r="X8249" s="384">
        <v>289587.89240326395</v>
      </c>
      <c r="Y8249" s="386">
        <v>2110.0000000000023</v>
      </c>
      <c r="Z8249" s="367"/>
      <c r="AA8249" s="367"/>
      <c r="AB8249" s="367"/>
      <c r="AC8249" s="367"/>
      <c r="AD8249" s="367"/>
      <c r="AE8249" s="367"/>
      <c r="AF8249" s="367"/>
      <c r="AG8249" s="367"/>
      <c r="AH8249" s="367"/>
      <c r="AI8249" s="367"/>
      <c r="AJ8249" s="367"/>
      <c r="AK8249" s="367"/>
      <c r="AL8249" s="367"/>
      <c r="AM8249" s="367"/>
      <c r="AN8249" s="367"/>
      <c r="AO8249" s="367"/>
      <c r="AP8249" s="367"/>
      <c r="AQ8249" s="367"/>
      <c r="AR8249" s="367"/>
      <c r="AS8249" s="367"/>
      <c r="AT8249" s="367"/>
    </row>
    <row r="8250" spans="2:46" ht="13.8">
      <c r="B8250" s="26">
        <v>35.333333333333371</v>
      </c>
      <c r="C8250" s="363">
        <v>1778.0212155851011</v>
      </c>
      <c r="D8250" s="367">
        <v>2120.0000000000023</v>
      </c>
      <c r="E8250" s="367">
        <v>9860.4651162791033</v>
      </c>
      <c r="F8250" s="367">
        <v>-648262.32292597508</v>
      </c>
      <c r="G8250" s="367">
        <v>2120.0000000000073</v>
      </c>
      <c r="H8250" s="367">
        <v>53000</v>
      </c>
      <c r="I8250" s="384">
        <v>-7808305.8948165597</v>
      </c>
      <c r="J8250" s="367">
        <v>2120</v>
      </c>
      <c r="K8250" s="367">
        <v>12848.484848484826</v>
      </c>
      <c r="L8250" s="384">
        <v>-187174.32429607172</v>
      </c>
      <c r="M8250" s="367">
        <v>2119.9999999999968</v>
      </c>
      <c r="N8250" s="367">
        <v>212</v>
      </c>
      <c r="O8250" s="384">
        <v>-6900.1015645284897</v>
      </c>
      <c r="P8250" s="367">
        <v>30.74</v>
      </c>
      <c r="Q8250" s="367">
        <v>212</v>
      </c>
      <c r="R8250" s="384">
        <v>306.40105313018097</v>
      </c>
      <c r="S8250" s="367">
        <v>29.680000000000003</v>
      </c>
      <c r="T8250" s="367">
        <v>7310.3448275861838</v>
      </c>
      <c r="U8250" s="384">
        <v>-268956.61476769316</v>
      </c>
      <c r="V8250" s="367">
        <v>2119.9999999999932</v>
      </c>
      <c r="W8250" s="367">
        <v>353333.33333333378</v>
      </c>
      <c r="X8250" s="384">
        <v>290863.61978902988</v>
      </c>
      <c r="Y8250" s="386">
        <v>2120.0000000000027</v>
      </c>
      <c r="Z8250" s="367"/>
      <c r="AA8250" s="367"/>
      <c r="AB8250" s="367"/>
      <c r="AC8250" s="367"/>
      <c r="AD8250" s="367"/>
      <c r="AE8250" s="367"/>
      <c r="AF8250" s="367"/>
      <c r="AG8250" s="367"/>
      <c r="AH8250" s="367"/>
      <c r="AI8250" s="367"/>
      <c r="AJ8250" s="367"/>
      <c r="AK8250" s="367"/>
      <c r="AL8250" s="367"/>
      <c r="AM8250" s="367"/>
      <c r="AN8250" s="367"/>
      <c r="AO8250" s="367"/>
      <c r="AP8250" s="367"/>
      <c r="AQ8250" s="367"/>
      <c r="AR8250" s="367"/>
      <c r="AS8250" s="367"/>
      <c r="AT8250" s="367"/>
    </row>
    <row r="8251" spans="2:46" ht="13.8">
      <c r="B8251" s="26">
        <v>35.500000000000036</v>
      </c>
      <c r="C8251" s="363">
        <v>1786.391945783753</v>
      </c>
      <c r="D8251" s="367">
        <v>2130.0000000000023</v>
      </c>
      <c r="E8251" s="367">
        <v>9906.9767441860804</v>
      </c>
      <c r="F8251" s="367">
        <v>-654688.32221593696</v>
      </c>
      <c r="G8251" s="367">
        <v>2130.0000000000073</v>
      </c>
      <c r="H8251" s="367">
        <v>53250</v>
      </c>
      <c r="I8251" s="384">
        <v>-7884790.3577320594</v>
      </c>
      <c r="J8251" s="367">
        <v>2130</v>
      </c>
      <c r="K8251" s="367">
        <v>12909.090909090886</v>
      </c>
      <c r="L8251" s="384">
        <v>-190635.39172024309</v>
      </c>
      <c r="M8251" s="367">
        <v>2129.9999999999964</v>
      </c>
      <c r="N8251" s="367">
        <v>213</v>
      </c>
      <c r="O8251" s="384">
        <v>-6974.3829188025593</v>
      </c>
      <c r="P8251" s="367">
        <v>30.885000000000002</v>
      </c>
      <c r="Q8251" s="367">
        <v>213</v>
      </c>
      <c r="R8251" s="384">
        <v>288.14986798889299</v>
      </c>
      <c r="S8251" s="367">
        <v>29.819999999999997</v>
      </c>
      <c r="T8251" s="367">
        <v>7344.8275862068731</v>
      </c>
      <c r="U8251" s="384">
        <v>-272838.69825665338</v>
      </c>
      <c r="V8251" s="367">
        <v>2129.9999999999932</v>
      </c>
      <c r="W8251" s="367">
        <v>355000.00000000047</v>
      </c>
      <c r="X8251" s="384">
        <v>292138.43465516745</v>
      </c>
      <c r="Y8251" s="386">
        <v>2130.0000000000027</v>
      </c>
      <c r="Z8251" s="367"/>
      <c r="AA8251" s="367"/>
      <c r="AB8251" s="367"/>
      <c r="AC8251" s="367"/>
      <c r="AD8251" s="367"/>
      <c r="AE8251" s="367"/>
      <c r="AF8251" s="367"/>
      <c r="AG8251" s="367"/>
      <c r="AH8251" s="367"/>
      <c r="AI8251" s="367"/>
      <c r="AJ8251" s="367"/>
      <c r="AK8251" s="367"/>
      <c r="AL8251" s="367"/>
      <c r="AM8251" s="367"/>
      <c r="AN8251" s="367"/>
      <c r="AO8251" s="367"/>
      <c r="AP8251" s="367"/>
      <c r="AQ8251" s="367"/>
      <c r="AR8251" s="367"/>
      <c r="AS8251" s="367"/>
      <c r="AT8251" s="367"/>
    </row>
    <row r="8252" spans="2:46" ht="13.8">
      <c r="B8252" s="26">
        <v>35.6666666666667</v>
      </c>
      <c r="C8252" s="363">
        <v>1794.7625242234594</v>
      </c>
      <c r="D8252" s="367">
        <v>2140.0000000000018</v>
      </c>
      <c r="E8252" s="367">
        <v>9953.4883720930575</v>
      </c>
      <c r="F8252" s="367">
        <v>-661145.94740396529</v>
      </c>
      <c r="G8252" s="367">
        <v>2140.0000000000073</v>
      </c>
      <c r="H8252" s="367">
        <v>53500</v>
      </c>
      <c r="I8252" s="384">
        <v>-7961647.1477023577</v>
      </c>
      <c r="J8252" s="367">
        <v>2140</v>
      </c>
      <c r="K8252" s="367">
        <v>12969.696969696946</v>
      </c>
      <c r="L8252" s="384">
        <v>-194120.66731031198</v>
      </c>
      <c r="M8252" s="367">
        <v>2139.9999999999964</v>
      </c>
      <c r="N8252" s="367">
        <v>214</v>
      </c>
      <c r="O8252" s="384">
        <v>-7049.0561388548867</v>
      </c>
      <c r="P8252" s="367">
        <v>31.029999999999998</v>
      </c>
      <c r="Q8252" s="367">
        <v>214</v>
      </c>
      <c r="R8252" s="384">
        <v>269.71373943795334</v>
      </c>
      <c r="S8252" s="367">
        <v>29.96</v>
      </c>
      <c r="T8252" s="367">
        <v>7379.3103448275624</v>
      </c>
      <c r="U8252" s="384">
        <v>-276745.3209025315</v>
      </c>
      <c r="V8252" s="367">
        <v>2139.9999999999932</v>
      </c>
      <c r="W8252" s="367">
        <v>356666.66666666715</v>
      </c>
      <c r="X8252" s="384">
        <v>293412.33700167679</v>
      </c>
      <c r="Y8252" s="386">
        <v>2140.0000000000027</v>
      </c>
      <c r="Z8252" s="367"/>
      <c r="AA8252" s="367"/>
      <c r="AB8252" s="367"/>
      <c r="AC8252" s="367"/>
      <c r="AD8252" s="367"/>
      <c r="AE8252" s="367"/>
      <c r="AF8252" s="367"/>
      <c r="AG8252" s="367"/>
      <c r="AH8252" s="367"/>
      <c r="AI8252" s="367"/>
      <c r="AJ8252" s="367"/>
      <c r="AK8252" s="367"/>
      <c r="AL8252" s="367"/>
      <c r="AM8252" s="367"/>
      <c r="AN8252" s="367"/>
      <c r="AO8252" s="367"/>
      <c r="AP8252" s="367"/>
      <c r="AQ8252" s="367"/>
      <c r="AR8252" s="367"/>
      <c r="AS8252" s="367"/>
      <c r="AT8252" s="367"/>
    </row>
    <row r="8253" spans="2:46" ht="13.8">
      <c r="B8253" s="26">
        <v>35.833333333333364</v>
      </c>
      <c r="C8253" s="363">
        <v>1803.1329509042205</v>
      </c>
      <c r="D8253" s="367">
        <v>2150.0000000000018</v>
      </c>
      <c r="E8253" s="367">
        <v>10000.000000000035</v>
      </c>
      <c r="F8253" s="367">
        <v>-667635.19849006017</v>
      </c>
      <c r="G8253" s="367">
        <v>2150.0000000000073</v>
      </c>
      <c r="H8253" s="367">
        <v>53750</v>
      </c>
      <c r="I8253" s="384">
        <v>-8038876.2647274565</v>
      </c>
      <c r="J8253" s="367">
        <v>2150</v>
      </c>
      <c r="K8253" s="367">
        <v>13030.303030303006</v>
      </c>
      <c r="L8253" s="384">
        <v>-197630.15106627787</v>
      </c>
      <c r="M8253" s="367">
        <v>2149.9999999999959</v>
      </c>
      <c r="N8253" s="367">
        <v>215</v>
      </c>
      <c r="O8253" s="384">
        <v>-7124.1212246854775</v>
      </c>
      <c r="P8253" s="367">
        <v>31.175000000000001</v>
      </c>
      <c r="Q8253" s="367">
        <v>215</v>
      </c>
      <c r="R8253" s="384">
        <v>251.09266747736396</v>
      </c>
      <c r="S8253" s="367">
        <v>30.1</v>
      </c>
      <c r="T8253" s="367">
        <v>7413.7931034482517</v>
      </c>
      <c r="U8253" s="384">
        <v>-280676.48270532745</v>
      </c>
      <c r="V8253" s="367">
        <v>2149.9999999999932</v>
      </c>
      <c r="W8253" s="367">
        <v>358333.33333333384</v>
      </c>
      <c r="X8253" s="384">
        <v>294685.32682855782</v>
      </c>
      <c r="Y8253" s="386">
        <v>2150.0000000000032</v>
      </c>
      <c r="Z8253" s="367"/>
      <c r="AA8253" s="367"/>
      <c r="AB8253" s="367"/>
      <c r="AC8253" s="367"/>
      <c r="AD8253" s="367"/>
      <c r="AE8253" s="367"/>
      <c r="AF8253" s="367"/>
      <c r="AG8253" s="367"/>
      <c r="AH8253" s="367"/>
      <c r="AI8253" s="367"/>
      <c r="AJ8253" s="367"/>
      <c r="AK8253" s="367"/>
      <c r="AL8253" s="367"/>
      <c r="AM8253" s="367"/>
      <c r="AN8253" s="367"/>
      <c r="AO8253" s="367"/>
      <c r="AP8253" s="367"/>
      <c r="AQ8253" s="367"/>
      <c r="AR8253" s="367"/>
      <c r="AS8253" s="367"/>
      <c r="AT8253" s="367"/>
    </row>
    <row r="8254" spans="2:46" ht="13.8">
      <c r="B8254" s="26">
        <v>36.000000000000028</v>
      </c>
      <c r="C8254" s="363">
        <v>1811.5032258260362</v>
      </c>
      <c r="D8254" s="367">
        <v>2160.0000000000018</v>
      </c>
      <c r="E8254" s="367">
        <v>10046.511627907012</v>
      </c>
      <c r="F8254" s="367">
        <v>-674156.07547422138</v>
      </c>
      <c r="G8254" s="367">
        <v>2160.0000000000073</v>
      </c>
      <c r="H8254" s="367">
        <v>54000</v>
      </c>
      <c r="I8254" s="384">
        <v>-8116477.7088073539</v>
      </c>
      <c r="J8254" s="367">
        <v>2160</v>
      </c>
      <c r="K8254" s="367">
        <v>13090.909090909066</v>
      </c>
      <c r="L8254" s="384">
        <v>-201163.84298814123</v>
      </c>
      <c r="M8254" s="367">
        <v>2159.9999999999959</v>
      </c>
      <c r="N8254" s="367">
        <v>216</v>
      </c>
      <c r="O8254" s="384">
        <v>-7199.5781762943298</v>
      </c>
      <c r="P8254" s="367">
        <v>31.320000000000004</v>
      </c>
      <c r="Q8254" s="367">
        <v>216</v>
      </c>
      <c r="R8254" s="384">
        <v>232.28665210712475</v>
      </c>
      <c r="S8254" s="367">
        <v>30.24</v>
      </c>
      <c r="T8254" s="367">
        <v>7448.275862068941</v>
      </c>
      <c r="U8254" s="384">
        <v>-284632.18366504123</v>
      </c>
      <c r="V8254" s="367">
        <v>2159.9999999999932</v>
      </c>
      <c r="W8254" s="367">
        <v>360000.00000000052</v>
      </c>
      <c r="X8254" s="384">
        <v>295957.40413581056</v>
      </c>
      <c r="Y8254" s="386">
        <v>2160.0000000000032</v>
      </c>
      <c r="Z8254" s="367"/>
      <c r="AA8254" s="367"/>
      <c r="AB8254" s="367"/>
      <c r="AC8254" s="367"/>
      <c r="AD8254" s="367"/>
      <c r="AE8254" s="367"/>
      <c r="AF8254" s="367"/>
      <c r="AG8254" s="367"/>
      <c r="AH8254" s="367"/>
      <c r="AI8254" s="367"/>
      <c r="AJ8254" s="367"/>
      <c r="AK8254" s="367"/>
      <c r="AL8254" s="367"/>
      <c r="AM8254" s="367"/>
      <c r="AN8254" s="367"/>
      <c r="AO8254" s="367"/>
      <c r="AP8254" s="367"/>
      <c r="AQ8254" s="367"/>
      <c r="AR8254" s="367"/>
      <c r="AS8254" s="367"/>
      <c r="AT8254" s="367"/>
    </row>
    <row r="8255" spans="2:46" ht="13.8">
      <c r="B8255" s="26">
        <v>36.166666666666693</v>
      </c>
      <c r="C8255" s="363">
        <v>1819.8733489889066</v>
      </c>
      <c r="D8255" s="367">
        <v>2170.0000000000018</v>
      </c>
      <c r="E8255" s="367">
        <v>10093.023255813989</v>
      </c>
      <c r="F8255" s="367">
        <v>-680708.57835644973</v>
      </c>
      <c r="G8255" s="367">
        <v>2170.0000000000077</v>
      </c>
      <c r="H8255" s="367">
        <v>54250</v>
      </c>
      <c r="I8255" s="384">
        <v>-8194451.4799420536</v>
      </c>
      <c r="J8255" s="367">
        <v>2170</v>
      </c>
      <c r="K8255" s="367">
        <v>13151.515151515126</v>
      </c>
      <c r="L8255" s="384">
        <v>-204721.74307590188</v>
      </c>
      <c r="M8255" s="367">
        <v>2169.9999999999959</v>
      </c>
      <c r="N8255" s="367">
        <v>217</v>
      </c>
      <c r="O8255" s="384">
        <v>-7275.4269936814399</v>
      </c>
      <c r="P8255" s="367">
        <v>31.465</v>
      </c>
      <c r="Q8255" s="367">
        <v>217</v>
      </c>
      <c r="R8255" s="384">
        <v>213.29569332723489</v>
      </c>
      <c r="S8255" s="367">
        <v>30.38</v>
      </c>
      <c r="T8255" s="367">
        <v>7482.7586206896303</v>
      </c>
      <c r="U8255" s="384">
        <v>-288612.42378167278</v>
      </c>
      <c r="V8255" s="367">
        <v>2169.9999999999927</v>
      </c>
      <c r="W8255" s="367">
        <v>361666.66666666721</v>
      </c>
      <c r="X8255" s="384">
        <v>297228.56892343488</v>
      </c>
      <c r="Y8255" s="386">
        <v>2170.0000000000032</v>
      </c>
      <c r="Z8255" s="367"/>
      <c r="AA8255" s="367"/>
      <c r="AB8255" s="367"/>
      <c r="AC8255" s="367"/>
      <c r="AD8255" s="367"/>
      <c r="AE8255" s="367"/>
      <c r="AF8255" s="367"/>
      <c r="AG8255" s="367"/>
      <c r="AH8255" s="367"/>
      <c r="AI8255" s="367"/>
      <c r="AJ8255" s="367"/>
      <c r="AK8255" s="367"/>
      <c r="AL8255" s="367"/>
      <c r="AM8255" s="367"/>
      <c r="AN8255" s="367"/>
      <c r="AO8255" s="367"/>
      <c r="AP8255" s="367"/>
      <c r="AQ8255" s="367"/>
      <c r="AR8255" s="367"/>
      <c r="AS8255" s="367"/>
      <c r="AT8255" s="367"/>
    </row>
    <row r="8256" spans="2:46" ht="13.8">
      <c r="B8256" s="26">
        <v>36.333333333333357</v>
      </c>
      <c r="C8256" s="363">
        <v>1828.2433203928308</v>
      </c>
      <c r="D8256" s="367">
        <v>2180.0000000000014</v>
      </c>
      <c r="E8256" s="367">
        <v>10139.534883720966</v>
      </c>
      <c r="F8256" s="367">
        <v>-687292.70713674393</v>
      </c>
      <c r="G8256" s="367">
        <v>2180.0000000000077</v>
      </c>
      <c r="H8256" s="367">
        <v>54500</v>
      </c>
      <c r="I8256" s="384">
        <v>-8272797.57813155</v>
      </c>
      <c r="J8256" s="367">
        <v>2180</v>
      </c>
      <c r="K8256" s="367">
        <v>13212.121212121187</v>
      </c>
      <c r="L8256" s="384">
        <v>-208303.85132955975</v>
      </c>
      <c r="M8256" s="367">
        <v>2179.9999999999959</v>
      </c>
      <c r="N8256" s="367">
        <v>218</v>
      </c>
      <c r="O8256" s="384">
        <v>-7351.6676768468133</v>
      </c>
      <c r="P8256" s="367">
        <v>31.610000000000003</v>
      </c>
      <c r="Q8256" s="367">
        <v>218</v>
      </c>
      <c r="R8256" s="384">
        <v>194.1197911376947</v>
      </c>
      <c r="S8256" s="367">
        <v>30.52</v>
      </c>
      <c r="T8256" s="367">
        <v>7517.2413793103196</v>
      </c>
      <c r="U8256" s="384">
        <v>-292617.20305522246</v>
      </c>
      <c r="V8256" s="367">
        <v>2179.9999999999927</v>
      </c>
      <c r="W8256" s="367">
        <v>363333.3333333339</v>
      </c>
      <c r="X8256" s="384">
        <v>298498.82119143096</v>
      </c>
      <c r="Y8256" s="386">
        <v>2180.0000000000032</v>
      </c>
      <c r="Z8256" s="367"/>
      <c r="AA8256" s="367"/>
      <c r="AB8256" s="367"/>
      <c r="AC8256" s="367"/>
      <c r="AD8256" s="367"/>
      <c r="AE8256" s="367"/>
      <c r="AF8256" s="367"/>
      <c r="AG8256" s="367"/>
      <c r="AH8256" s="367"/>
      <c r="AI8256" s="367"/>
      <c r="AJ8256" s="367"/>
      <c r="AK8256" s="367"/>
      <c r="AL8256" s="367"/>
      <c r="AM8256" s="367"/>
      <c r="AN8256" s="367"/>
      <c r="AO8256" s="367"/>
      <c r="AP8256" s="367"/>
      <c r="AQ8256" s="367"/>
      <c r="AR8256" s="367"/>
      <c r="AS8256" s="367"/>
      <c r="AT8256" s="367"/>
    </row>
    <row r="8257" spans="2:46" ht="13.8">
      <c r="B8257" s="26">
        <v>36.500000000000021</v>
      </c>
      <c r="C8257" s="363">
        <v>1836.6131400378104</v>
      </c>
      <c r="D8257" s="367">
        <v>2190.0000000000014</v>
      </c>
      <c r="E8257" s="367">
        <v>10186.046511627943</v>
      </c>
      <c r="F8257" s="367">
        <v>-693908.46181510494</v>
      </c>
      <c r="G8257" s="367">
        <v>2190.0000000000077</v>
      </c>
      <c r="H8257" s="367">
        <v>54750</v>
      </c>
      <c r="I8257" s="384">
        <v>-8351516.0033758478</v>
      </c>
      <c r="J8257" s="367">
        <v>2190</v>
      </c>
      <c r="K8257" s="367">
        <v>13272.727272727247</v>
      </c>
      <c r="L8257" s="384">
        <v>-211910.16774911486</v>
      </c>
      <c r="M8257" s="367">
        <v>2189.9999999999959</v>
      </c>
      <c r="N8257" s="367">
        <v>219</v>
      </c>
      <c r="O8257" s="384">
        <v>-7428.3002257904436</v>
      </c>
      <c r="P8257" s="367">
        <v>31.754999999999999</v>
      </c>
      <c r="Q8257" s="367">
        <v>219</v>
      </c>
      <c r="R8257" s="384">
        <v>174.75894553850429</v>
      </c>
      <c r="S8257" s="367">
        <v>30.66</v>
      </c>
      <c r="T8257" s="367">
        <v>7551.724137931009</v>
      </c>
      <c r="U8257" s="384">
        <v>-296646.52148568991</v>
      </c>
      <c r="V8257" s="367">
        <v>2189.9999999999927</v>
      </c>
      <c r="W8257" s="367">
        <v>365000.00000000058</v>
      </c>
      <c r="X8257" s="384">
        <v>299768.16093979869</v>
      </c>
      <c r="Y8257" s="386">
        <v>2190.0000000000032</v>
      </c>
      <c r="Z8257" s="367"/>
      <c r="AA8257" s="367"/>
      <c r="AB8257" s="367"/>
      <c r="AC8257" s="367"/>
      <c r="AD8257" s="367"/>
      <c r="AE8257" s="367"/>
      <c r="AF8257" s="367"/>
      <c r="AG8257" s="367"/>
      <c r="AH8257" s="367"/>
      <c r="AI8257" s="367"/>
      <c r="AJ8257" s="367"/>
      <c r="AK8257" s="367"/>
      <c r="AL8257" s="367"/>
      <c r="AM8257" s="367"/>
      <c r="AN8257" s="367"/>
      <c r="AO8257" s="367"/>
      <c r="AP8257" s="367"/>
      <c r="AQ8257" s="367"/>
      <c r="AR8257" s="367"/>
      <c r="AS8257" s="367"/>
      <c r="AT8257" s="367"/>
    </row>
    <row r="8258" spans="2:46" ht="13.8">
      <c r="B8258" s="26">
        <v>36.666666666666686</v>
      </c>
      <c r="C8258" s="363">
        <v>1844.9828079238434</v>
      </c>
      <c r="D8258" s="367">
        <v>2200.0000000000009</v>
      </c>
      <c r="E8258" s="367">
        <v>10232.55813953492</v>
      </c>
      <c r="F8258" s="367">
        <v>-700555.8423915325</v>
      </c>
      <c r="G8258" s="367">
        <v>2200.0000000000077</v>
      </c>
      <c r="H8258" s="367">
        <v>55000</v>
      </c>
      <c r="I8258" s="384">
        <v>-8430606.7556749452</v>
      </c>
      <c r="J8258" s="367">
        <v>2200</v>
      </c>
      <c r="K8258" s="367">
        <v>13333.333333333307</v>
      </c>
      <c r="L8258" s="384">
        <v>-215540.69233456728</v>
      </c>
      <c r="M8258" s="367">
        <v>2199.9999999999959</v>
      </c>
      <c r="N8258" s="367">
        <v>220</v>
      </c>
      <c r="O8258" s="384">
        <v>-7505.32464051234</v>
      </c>
      <c r="P8258" s="367">
        <v>31.900000000000002</v>
      </c>
      <c r="Q8258" s="367">
        <v>220</v>
      </c>
      <c r="R8258" s="384">
        <v>155.21315652966413</v>
      </c>
      <c r="S8258" s="367">
        <v>30.799999999999997</v>
      </c>
      <c r="T8258" s="367">
        <v>7586.2068965516983</v>
      </c>
      <c r="U8258" s="384">
        <v>-300700.37907307525</v>
      </c>
      <c r="V8258" s="367">
        <v>2199.9999999999927</v>
      </c>
      <c r="W8258" s="367">
        <v>366666.66666666727</v>
      </c>
      <c r="X8258" s="384">
        <v>301036.58816853823</v>
      </c>
      <c r="Y8258" s="386">
        <v>2200.0000000000036</v>
      </c>
      <c r="Z8258" s="367"/>
      <c r="AA8258" s="367"/>
      <c r="AB8258" s="367"/>
      <c r="AC8258" s="367"/>
      <c r="AD8258" s="367"/>
      <c r="AE8258" s="367"/>
      <c r="AF8258" s="367"/>
      <c r="AG8258" s="367"/>
      <c r="AH8258" s="367"/>
      <c r="AI8258" s="367"/>
      <c r="AJ8258" s="367"/>
      <c r="AK8258" s="367"/>
      <c r="AL8258" s="367"/>
      <c r="AM8258" s="367"/>
      <c r="AN8258" s="367"/>
      <c r="AO8258" s="367"/>
      <c r="AP8258" s="367"/>
      <c r="AQ8258" s="367"/>
      <c r="AR8258" s="367"/>
      <c r="AS8258" s="367"/>
      <c r="AT8258" s="367"/>
    </row>
    <row r="8259" spans="2:46" ht="13.8">
      <c r="B8259" s="26">
        <v>36.83333333333335</v>
      </c>
      <c r="C8259" s="363">
        <v>1853.3523240509319</v>
      </c>
      <c r="D8259" s="367">
        <v>2210.0000000000009</v>
      </c>
      <c r="E8259" s="367">
        <v>10279.069767441897</v>
      </c>
      <c r="F8259" s="367">
        <v>-707234.84886602673</v>
      </c>
      <c r="G8259" s="367">
        <v>2210.0000000000082</v>
      </c>
      <c r="H8259" s="367">
        <v>55250</v>
      </c>
      <c r="I8259" s="384">
        <v>-8510069.835028844</v>
      </c>
      <c r="J8259" s="367">
        <v>2210</v>
      </c>
      <c r="K8259" s="367">
        <v>13393.939393939367</v>
      </c>
      <c r="L8259" s="384">
        <v>-219195.42508591674</v>
      </c>
      <c r="M8259" s="367">
        <v>2209.9999999999955</v>
      </c>
      <c r="N8259" s="367">
        <v>221</v>
      </c>
      <c r="O8259" s="384">
        <v>-7582.7409210124943</v>
      </c>
      <c r="P8259" s="367">
        <v>32.045000000000002</v>
      </c>
      <c r="Q8259" s="367">
        <v>221</v>
      </c>
      <c r="R8259" s="384">
        <v>135.48242411117269</v>
      </c>
      <c r="S8259" s="367">
        <v>30.94</v>
      </c>
      <c r="T8259" s="367">
        <v>7620.6896551723876</v>
      </c>
      <c r="U8259" s="384">
        <v>-304778.77581737854</v>
      </c>
      <c r="V8259" s="367">
        <v>2209.9999999999927</v>
      </c>
      <c r="W8259" s="367">
        <v>368333.33333333395</v>
      </c>
      <c r="X8259" s="384">
        <v>302304.10287764948</v>
      </c>
      <c r="Y8259" s="386">
        <v>2210.0000000000036</v>
      </c>
      <c r="Z8259" s="367"/>
      <c r="AA8259" s="367"/>
      <c r="AB8259" s="367"/>
      <c r="AC8259" s="367"/>
      <c r="AD8259" s="367"/>
      <c r="AE8259" s="367"/>
      <c r="AF8259" s="367"/>
      <c r="AG8259" s="367"/>
      <c r="AH8259" s="367"/>
      <c r="AI8259" s="367"/>
      <c r="AJ8259" s="367"/>
      <c r="AK8259" s="367"/>
      <c r="AL8259" s="367"/>
      <c r="AM8259" s="367"/>
      <c r="AN8259" s="367"/>
      <c r="AO8259" s="367"/>
      <c r="AP8259" s="367"/>
      <c r="AQ8259" s="367"/>
      <c r="AR8259" s="367"/>
      <c r="AS8259" s="367"/>
      <c r="AT8259" s="367"/>
    </row>
    <row r="8260" spans="2:46" ht="13.8">
      <c r="B8260" s="26">
        <v>37.000000000000014</v>
      </c>
      <c r="C8260" s="363">
        <v>1861.721688419075</v>
      </c>
      <c r="D8260" s="367">
        <v>2220.0000000000009</v>
      </c>
      <c r="E8260" s="367">
        <v>10325.581395348874</v>
      </c>
      <c r="F8260" s="367">
        <v>-713945.48123858729</v>
      </c>
      <c r="G8260" s="367">
        <v>2220.0000000000082</v>
      </c>
      <c r="H8260" s="367">
        <v>55500</v>
      </c>
      <c r="I8260" s="384">
        <v>-8589905.2414375395</v>
      </c>
      <c r="J8260" s="367">
        <v>2220</v>
      </c>
      <c r="K8260" s="367">
        <v>13454.545454545427</v>
      </c>
      <c r="L8260" s="384">
        <v>-222874.36600316365</v>
      </c>
      <c r="M8260" s="367">
        <v>2219.9999999999955</v>
      </c>
      <c r="N8260" s="367">
        <v>222</v>
      </c>
      <c r="O8260" s="384">
        <v>-7660.5490672909082</v>
      </c>
      <c r="P8260" s="367">
        <v>32.19</v>
      </c>
      <c r="Q8260" s="367">
        <v>222</v>
      </c>
      <c r="R8260" s="384">
        <v>115.56674828303152</v>
      </c>
      <c r="S8260" s="367">
        <v>31.080000000000002</v>
      </c>
      <c r="T8260" s="367">
        <v>7655.1724137930769</v>
      </c>
      <c r="U8260" s="384">
        <v>-308881.71171859943</v>
      </c>
      <c r="V8260" s="367">
        <v>2219.9999999999923</v>
      </c>
      <c r="W8260" s="367">
        <v>370000.00000000064</v>
      </c>
      <c r="X8260" s="384">
        <v>303570.70506713225</v>
      </c>
      <c r="Y8260" s="386">
        <v>2220.0000000000036</v>
      </c>
      <c r="Z8260" s="367"/>
      <c r="AA8260" s="367"/>
      <c r="AB8260" s="367"/>
      <c r="AC8260" s="367"/>
      <c r="AD8260" s="367"/>
      <c r="AE8260" s="367"/>
      <c r="AF8260" s="367"/>
      <c r="AG8260" s="367"/>
      <c r="AH8260" s="367"/>
      <c r="AI8260" s="367"/>
      <c r="AJ8260" s="367"/>
      <c r="AK8260" s="367"/>
      <c r="AL8260" s="367"/>
      <c r="AM8260" s="367"/>
      <c r="AN8260" s="367"/>
      <c r="AO8260" s="367"/>
      <c r="AP8260" s="367"/>
      <c r="AQ8260" s="367"/>
      <c r="AR8260" s="367"/>
      <c r="AS8260" s="367"/>
      <c r="AT8260" s="367"/>
    </row>
    <row r="8261" spans="2:46" ht="13.8">
      <c r="B8261" s="26">
        <v>37.166666666666679</v>
      </c>
      <c r="C8261" s="363">
        <v>1870.0909010282721</v>
      </c>
      <c r="D8261" s="367">
        <v>2230.0000000000009</v>
      </c>
      <c r="E8261" s="367">
        <v>10372.093023255851</v>
      </c>
      <c r="F8261" s="367">
        <v>-720687.7395092143</v>
      </c>
      <c r="G8261" s="367">
        <v>2230.0000000000082</v>
      </c>
      <c r="H8261" s="367">
        <v>55750</v>
      </c>
      <c r="I8261" s="384">
        <v>-8670112.9749010373</v>
      </c>
      <c r="J8261" s="367">
        <v>2230</v>
      </c>
      <c r="K8261" s="367">
        <v>13515.151515151487</v>
      </c>
      <c r="L8261" s="384">
        <v>-226577.51508630786</v>
      </c>
      <c r="M8261" s="367">
        <v>2229.9999999999955</v>
      </c>
      <c r="N8261" s="367">
        <v>223</v>
      </c>
      <c r="O8261" s="384">
        <v>-7738.7490793475863</v>
      </c>
      <c r="P8261" s="367">
        <v>32.335000000000001</v>
      </c>
      <c r="Q8261" s="367">
        <v>223</v>
      </c>
      <c r="R8261" s="384">
        <v>95.466129045240592</v>
      </c>
      <c r="S8261" s="367">
        <v>31.22</v>
      </c>
      <c r="T8261" s="367">
        <v>7689.6551724137662</v>
      </c>
      <c r="U8261" s="384">
        <v>-313009.18677673844</v>
      </c>
      <c r="V8261" s="367">
        <v>2229.9999999999923</v>
      </c>
      <c r="W8261" s="367">
        <v>371666.66666666733</v>
      </c>
      <c r="X8261" s="384">
        <v>304836.3947369869</v>
      </c>
      <c r="Y8261" s="386">
        <v>2230.0000000000041</v>
      </c>
      <c r="Z8261" s="367"/>
      <c r="AA8261" s="367"/>
      <c r="AB8261" s="367"/>
      <c r="AC8261" s="367"/>
      <c r="AD8261" s="367"/>
      <c r="AE8261" s="367"/>
      <c r="AF8261" s="367"/>
      <c r="AG8261" s="367"/>
      <c r="AH8261" s="367"/>
      <c r="AI8261" s="367"/>
      <c r="AJ8261" s="367"/>
      <c r="AK8261" s="367"/>
      <c r="AL8261" s="367"/>
      <c r="AM8261" s="367"/>
      <c r="AN8261" s="367"/>
      <c r="AO8261" s="367"/>
      <c r="AP8261" s="367"/>
      <c r="AQ8261" s="367"/>
      <c r="AR8261" s="367"/>
      <c r="AS8261" s="367"/>
      <c r="AT8261" s="367"/>
    </row>
    <row r="8262" spans="2:46" ht="13.8">
      <c r="B8262" s="26">
        <v>37.333333333333343</v>
      </c>
      <c r="C8262" s="363">
        <v>1878.4599618785237</v>
      </c>
      <c r="D8262" s="367">
        <v>2240.0000000000005</v>
      </c>
      <c r="E8262" s="367">
        <v>10418.604651162828</v>
      </c>
      <c r="F8262" s="367">
        <v>-727461.62367790786</v>
      </c>
      <c r="G8262" s="367">
        <v>2240.0000000000082</v>
      </c>
      <c r="H8262" s="367">
        <v>56000</v>
      </c>
      <c r="I8262" s="384">
        <v>-8750693.0354193281</v>
      </c>
      <c r="J8262" s="367">
        <v>2239.9999999999995</v>
      </c>
      <c r="K8262" s="367">
        <v>13575.757575757547</v>
      </c>
      <c r="L8262" s="384">
        <v>-230304.87233534927</v>
      </c>
      <c r="M8262" s="367">
        <v>2239.9999999999955</v>
      </c>
      <c r="N8262" s="367">
        <v>224</v>
      </c>
      <c r="O8262" s="384">
        <v>-7817.3409571825223</v>
      </c>
      <c r="P8262" s="367">
        <v>32.479999999999997</v>
      </c>
      <c r="Q8262" s="367">
        <v>224</v>
      </c>
      <c r="R8262" s="384">
        <v>75.180566397798913</v>
      </c>
      <c r="S8262" s="367">
        <v>31.36</v>
      </c>
      <c r="T8262" s="367">
        <v>7724.1379310344555</v>
      </c>
      <c r="U8262" s="384">
        <v>-317161.20099179511</v>
      </c>
      <c r="V8262" s="367">
        <v>2239.9999999999918</v>
      </c>
      <c r="W8262" s="367">
        <v>373333.33333333401</v>
      </c>
      <c r="X8262" s="384">
        <v>306101.17188721313</v>
      </c>
      <c r="Y8262" s="386">
        <v>2240.0000000000041</v>
      </c>
      <c r="Z8262" s="367"/>
      <c r="AA8262" s="367"/>
      <c r="AB8262" s="367"/>
      <c r="AC8262" s="367"/>
      <c r="AD8262" s="367"/>
      <c r="AE8262" s="367"/>
      <c r="AF8262" s="367"/>
      <c r="AG8262" s="367"/>
      <c r="AH8262" s="367"/>
      <c r="AI8262" s="367"/>
      <c r="AJ8262" s="367"/>
      <c r="AK8262" s="367"/>
      <c r="AL8262" s="367"/>
      <c r="AM8262" s="367"/>
      <c r="AN8262" s="367"/>
      <c r="AO8262" s="367"/>
      <c r="AP8262" s="367"/>
      <c r="AQ8262" s="367"/>
      <c r="AR8262" s="367"/>
      <c r="AS8262" s="367"/>
      <c r="AT8262" s="367"/>
    </row>
    <row r="8263" spans="2:46" ht="13.8">
      <c r="B8263" s="26">
        <v>37.500000000000007</v>
      </c>
      <c r="C8263" s="363">
        <v>1886.8288709698302</v>
      </c>
      <c r="D8263" s="367">
        <v>2250.0000000000005</v>
      </c>
      <c r="E8263" s="367">
        <v>10465.116279069805</v>
      </c>
      <c r="F8263" s="367">
        <v>-734267.13374466798</v>
      </c>
      <c r="G8263" s="367">
        <v>2250.0000000000082</v>
      </c>
      <c r="H8263" s="367">
        <v>56250</v>
      </c>
      <c r="I8263" s="384">
        <v>-8831645.4229924288</v>
      </c>
      <c r="J8263" s="367">
        <v>2250</v>
      </c>
      <c r="K8263" s="367">
        <v>13636.363636363607</v>
      </c>
      <c r="L8263" s="384">
        <v>-234056.43775028794</v>
      </c>
      <c r="M8263" s="367">
        <v>2249.9999999999955</v>
      </c>
      <c r="N8263" s="367">
        <v>225</v>
      </c>
      <c r="O8263" s="384">
        <v>-7896.3247007957216</v>
      </c>
      <c r="P8263" s="367">
        <v>32.625</v>
      </c>
      <c r="Q8263" s="367">
        <v>225</v>
      </c>
      <c r="R8263" s="384">
        <v>54.710060340706981</v>
      </c>
      <c r="S8263" s="367">
        <v>31.5</v>
      </c>
      <c r="T8263" s="367">
        <v>7758.6206896551448</v>
      </c>
      <c r="U8263" s="384">
        <v>-321337.7543637699</v>
      </c>
      <c r="V8263" s="367">
        <v>2249.9999999999918</v>
      </c>
      <c r="W8263" s="367">
        <v>375000.0000000007</v>
      </c>
      <c r="X8263" s="384">
        <v>307365.03651781107</v>
      </c>
      <c r="Y8263" s="386">
        <v>2250.0000000000041</v>
      </c>
      <c r="Z8263" s="367"/>
      <c r="AA8263" s="367"/>
      <c r="AB8263" s="367"/>
      <c r="AC8263" s="367"/>
      <c r="AD8263" s="367"/>
      <c r="AE8263" s="367"/>
      <c r="AF8263" s="367"/>
      <c r="AG8263" s="367"/>
      <c r="AH8263" s="367"/>
      <c r="AI8263" s="367"/>
      <c r="AJ8263" s="367"/>
      <c r="AK8263" s="367"/>
      <c r="AL8263" s="367"/>
      <c r="AM8263" s="367"/>
      <c r="AN8263" s="367"/>
      <c r="AO8263" s="367"/>
      <c r="AP8263" s="367"/>
      <c r="AQ8263" s="367"/>
      <c r="AR8263" s="367"/>
      <c r="AS8263" s="367"/>
      <c r="AT8263" s="367"/>
    </row>
    <row r="8264" spans="2:46" ht="13.8">
      <c r="B8264" s="26">
        <v>37.666666666666671</v>
      </c>
      <c r="C8264" s="363">
        <v>1895.1976283021911</v>
      </c>
      <c r="D8264" s="367">
        <v>2260.0000000000005</v>
      </c>
      <c r="E8264" s="367">
        <v>10511.627906976782</v>
      </c>
      <c r="F8264" s="367">
        <v>-741104.26970949455</v>
      </c>
      <c r="G8264" s="367">
        <v>2260.0000000000082</v>
      </c>
      <c r="H8264" s="367">
        <v>56500</v>
      </c>
      <c r="I8264" s="384">
        <v>-8912970.1376203261</v>
      </c>
      <c r="J8264" s="367">
        <v>2260</v>
      </c>
      <c r="K8264" s="367">
        <v>13696.969696969667</v>
      </c>
      <c r="L8264" s="384">
        <v>-237832.21133112389</v>
      </c>
      <c r="M8264" s="367">
        <v>2259.9999999999955</v>
      </c>
      <c r="N8264" s="367">
        <v>226</v>
      </c>
      <c r="O8264" s="384">
        <v>-7975.7003101871824</v>
      </c>
      <c r="P8264" s="367">
        <v>32.770000000000003</v>
      </c>
      <c r="Q8264" s="367">
        <v>226</v>
      </c>
      <c r="R8264" s="384">
        <v>34.054610873964791</v>
      </c>
      <c r="S8264" s="367">
        <v>31.64</v>
      </c>
      <c r="T8264" s="367">
        <v>7793.1034482758341</v>
      </c>
      <c r="U8264" s="384">
        <v>-325538.84689266252</v>
      </c>
      <c r="V8264" s="367">
        <v>2259.9999999999918</v>
      </c>
      <c r="W8264" s="367">
        <v>376666.66666666738</v>
      </c>
      <c r="X8264" s="384">
        <v>308627.98862878076</v>
      </c>
      <c r="Y8264" s="386">
        <v>2260.0000000000041</v>
      </c>
      <c r="Z8264" s="367"/>
      <c r="AA8264" s="367"/>
      <c r="AB8264" s="367"/>
      <c r="AC8264" s="367"/>
      <c r="AD8264" s="367"/>
      <c r="AE8264" s="367"/>
      <c r="AF8264" s="367"/>
      <c r="AG8264" s="367"/>
      <c r="AH8264" s="367"/>
      <c r="AI8264" s="367"/>
      <c r="AJ8264" s="367"/>
      <c r="AK8264" s="367"/>
      <c r="AL8264" s="367"/>
      <c r="AM8264" s="367"/>
      <c r="AN8264" s="367"/>
      <c r="AO8264" s="367"/>
      <c r="AP8264" s="367"/>
      <c r="AQ8264" s="367"/>
      <c r="AR8264" s="367"/>
      <c r="AS8264" s="367"/>
      <c r="AT8264" s="367"/>
    </row>
    <row r="8265" spans="2:46" ht="13.8">
      <c r="B8265" s="26">
        <v>37.833333333333336</v>
      </c>
      <c r="C8265" s="363">
        <v>1903.5662338756063</v>
      </c>
      <c r="D8265" s="367">
        <v>2270</v>
      </c>
      <c r="E8265" s="367">
        <v>10558.13953488376</v>
      </c>
      <c r="F8265" s="367">
        <v>-747973.03157238767</v>
      </c>
      <c r="G8265" s="367">
        <v>2270.0000000000082</v>
      </c>
      <c r="H8265" s="367">
        <v>56750</v>
      </c>
      <c r="I8265" s="384">
        <v>-8994667.1793030202</v>
      </c>
      <c r="J8265" s="367">
        <v>2270</v>
      </c>
      <c r="K8265" s="367">
        <v>13757.575757575727</v>
      </c>
      <c r="L8265" s="384">
        <v>-241632.19307785688</v>
      </c>
      <c r="M8265" s="367">
        <v>2269.999999999995</v>
      </c>
      <c r="N8265" s="367">
        <v>227</v>
      </c>
      <c r="O8265" s="384">
        <v>-8055.467785356901</v>
      </c>
      <c r="P8265" s="367">
        <v>32.914999999999999</v>
      </c>
      <c r="Q8265" s="367">
        <v>227</v>
      </c>
      <c r="R8265" s="384">
        <v>13.21421799757287</v>
      </c>
      <c r="S8265" s="367">
        <v>31.779999999999998</v>
      </c>
      <c r="T8265" s="367">
        <v>7827.5862068965234</v>
      </c>
      <c r="U8265" s="384">
        <v>-329764.47857847309</v>
      </c>
      <c r="V8265" s="367">
        <v>2269.9999999999918</v>
      </c>
      <c r="W8265" s="367">
        <v>378333.33333333407</v>
      </c>
      <c r="X8265" s="384">
        <v>309890.02822012204</v>
      </c>
      <c r="Y8265" s="386">
        <v>2270.0000000000041</v>
      </c>
      <c r="Z8265" s="367"/>
      <c r="AA8265" s="367"/>
      <c r="AB8265" s="367"/>
      <c r="AC8265" s="367"/>
      <c r="AD8265" s="367"/>
      <c r="AE8265" s="367"/>
      <c r="AF8265" s="367"/>
      <c r="AG8265" s="367"/>
      <c r="AH8265" s="367"/>
      <c r="AI8265" s="367"/>
      <c r="AJ8265" s="367"/>
      <c r="AK8265" s="367"/>
      <c r="AL8265" s="367"/>
      <c r="AM8265" s="367"/>
      <c r="AN8265" s="367"/>
      <c r="AO8265" s="367"/>
      <c r="AP8265" s="367"/>
      <c r="AQ8265" s="367"/>
      <c r="AR8265" s="367"/>
      <c r="AS8265" s="367"/>
      <c r="AT8265" s="367"/>
    </row>
    <row r="8266" spans="2:46" ht="13.8">
      <c r="B8266" s="26">
        <v>38</v>
      </c>
      <c r="C8266" s="363">
        <v>1911.9346876900765</v>
      </c>
      <c r="D8266" s="367">
        <v>2280</v>
      </c>
      <c r="E8266" s="367">
        <v>10604.651162790737</v>
      </c>
      <c r="F8266" s="367">
        <v>-754873.41933334724</v>
      </c>
      <c r="G8266" s="367">
        <v>2280.0000000000082</v>
      </c>
      <c r="H8266" s="367">
        <v>57000</v>
      </c>
      <c r="I8266" s="384">
        <v>-9076736.5480405167</v>
      </c>
      <c r="J8266" s="367">
        <v>2280</v>
      </c>
      <c r="K8266" s="367">
        <v>13818.181818181787</v>
      </c>
      <c r="L8266" s="384">
        <v>-245456.38299048736</v>
      </c>
      <c r="M8266" s="367">
        <v>2279.999999999995</v>
      </c>
      <c r="N8266" s="367">
        <v>228</v>
      </c>
      <c r="O8266" s="384">
        <v>-8135.6271263048839</v>
      </c>
      <c r="P8266" s="367">
        <v>33.06</v>
      </c>
      <c r="Q8266" s="367">
        <v>228</v>
      </c>
      <c r="R8266" s="384">
        <v>-7.8111182884698254</v>
      </c>
      <c r="S8266" s="367">
        <v>31.919999999999998</v>
      </c>
      <c r="T8266" s="367">
        <v>7862.0689655172127</v>
      </c>
      <c r="U8266" s="384">
        <v>-334014.64942120144</v>
      </c>
      <c r="V8266" s="367">
        <v>2279.9999999999918</v>
      </c>
      <c r="W8266" s="367">
        <v>380000.00000000076</v>
      </c>
      <c r="X8266" s="384">
        <v>311151.1552918352</v>
      </c>
      <c r="Y8266" s="386">
        <v>2280.0000000000045</v>
      </c>
      <c r="Z8266" s="367"/>
      <c r="AA8266" s="367"/>
      <c r="AB8266" s="367"/>
      <c r="AC8266" s="367"/>
      <c r="AD8266" s="367"/>
      <c r="AE8266" s="367"/>
      <c r="AF8266" s="367"/>
      <c r="AG8266" s="367"/>
      <c r="AH8266" s="367"/>
      <c r="AI8266" s="367"/>
      <c r="AJ8266" s="367"/>
      <c r="AK8266" s="367"/>
      <c r="AL8266" s="367"/>
      <c r="AM8266" s="367"/>
      <c r="AN8266" s="367"/>
      <c r="AO8266" s="367"/>
      <c r="AP8266" s="367"/>
      <c r="AQ8266" s="367"/>
      <c r="AR8266" s="367"/>
      <c r="AS8266" s="367"/>
      <c r="AT8266" s="367"/>
    </row>
    <row r="8267" spans="2:46" ht="13.8">
      <c r="B8267" s="26">
        <v>38.166666666666664</v>
      </c>
      <c r="C8267" s="363">
        <v>1920.3029897456008</v>
      </c>
      <c r="D8267" s="367">
        <v>2290</v>
      </c>
      <c r="E8267" s="367">
        <v>10651.162790697714</v>
      </c>
      <c r="F8267" s="367">
        <v>-761805.43299237371</v>
      </c>
      <c r="G8267" s="367">
        <v>2290.0000000000086</v>
      </c>
      <c r="H8267" s="367">
        <v>57250</v>
      </c>
      <c r="I8267" s="384">
        <v>-9159178.2438328117</v>
      </c>
      <c r="J8267" s="367">
        <v>2290</v>
      </c>
      <c r="K8267" s="367">
        <v>13878.787878787847</v>
      </c>
      <c r="L8267" s="384">
        <v>-249304.78106901509</v>
      </c>
      <c r="M8267" s="367">
        <v>2289.999999999995</v>
      </c>
      <c r="N8267" s="367">
        <v>229</v>
      </c>
      <c r="O8267" s="384">
        <v>-8216.1783330311227</v>
      </c>
      <c r="P8267" s="367">
        <v>33.204999999999998</v>
      </c>
      <c r="Q8267" s="367">
        <v>229</v>
      </c>
      <c r="R8267" s="384">
        <v>-29.021397984163318</v>
      </c>
      <c r="S8267" s="367">
        <v>32.06</v>
      </c>
      <c r="T8267" s="367">
        <v>7896.5517241379021</v>
      </c>
      <c r="U8267" s="384">
        <v>-338289.3594208475</v>
      </c>
      <c r="V8267" s="367">
        <v>2289.9999999999914</v>
      </c>
      <c r="W8267" s="367">
        <v>381666.66666666744</v>
      </c>
      <c r="X8267" s="384">
        <v>312411.36984391982</v>
      </c>
      <c r="Y8267" s="386">
        <v>2290.0000000000045</v>
      </c>
      <c r="Z8267" s="367"/>
      <c r="AA8267" s="367"/>
      <c r="AB8267" s="367"/>
      <c r="AC8267" s="367"/>
      <c r="AD8267" s="367"/>
      <c r="AE8267" s="367"/>
      <c r="AF8267" s="367"/>
      <c r="AG8267" s="367"/>
      <c r="AH8267" s="367"/>
      <c r="AI8267" s="367"/>
      <c r="AJ8267" s="367"/>
      <c r="AK8267" s="367"/>
      <c r="AL8267" s="367"/>
      <c r="AM8267" s="367"/>
      <c r="AN8267" s="367"/>
      <c r="AO8267" s="367"/>
      <c r="AP8267" s="367"/>
      <c r="AQ8267" s="367"/>
      <c r="AR8267" s="367"/>
      <c r="AS8267" s="367"/>
      <c r="AT8267" s="367"/>
    </row>
    <row r="8268" spans="2:46" ht="13.8">
      <c r="B8268" s="26">
        <v>38.333333333333329</v>
      </c>
      <c r="C8268" s="363">
        <v>1928.67114004218</v>
      </c>
      <c r="D8268" s="367">
        <v>2300</v>
      </c>
      <c r="E8268" s="367">
        <v>10697.674418604691</v>
      </c>
      <c r="F8268" s="367">
        <v>-768769.07254946639</v>
      </c>
      <c r="G8268" s="367">
        <v>2300.0000000000086</v>
      </c>
      <c r="H8268" s="367">
        <v>57500</v>
      </c>
      <c r="I8268" s="384">
        <v>-9241992.2666799072</v>
      </c>
      <c r="J8268" s="367">
        <v>2300</v>
      </c>
      <c r="K8268" s="367">
        <v>13939.393939393907</v>
      </c>
      <c r="L8268" s="384">
        <v>-253177.38731344006</v>
      </c>
      <c r="M8268" s="367">
        <v>2299.999999999995</v>
      </c>
      <c r="N8268" s="367">
        <v>230</v>
      </c>
      <c r="O8268" s="384">
        <v>-8297.1214055356286</v>
      </c>
      <c r="P8268" s="367">
        <v>33.35</v>
      </c>
      <c r="Q8268" s="367">
        <v>230</v>
      </c>
      <c r="R8268" s="384">
        <v>-50.416621089505441</v>
      </c>
      <c r="S8268" s="367">
        <v>32.199999999999996</v>
      </c>
      <c r="T8268" s="367">
        <v>7931.0344827585914</v>
      </c>
      <c r="U8268" s="384">
        <v>-342588.60857741168</v>
      </c>
      <c r="V8268" s="367">
        <v>2299.9999999999914</v>
      </c>
      <c r="W8268" s="367">
        <v>383333.33333333413</v>
      </c>
      <c r="X8268" s="384">
        <v>313670.67187637632</v>
      </c>
      <c r="Y8268" s="386">
        <v>2300.0000000000045</v>
      </c>
      <c r="Z8268" s="367"/>
      <c r="AA8268" s="367"/>
      <c r="AB8268" s="367"/>
      <c r="AC8268" s="367"/>
      <c r="AD8268" s="367"/>
      <c r="AE8268" s="367"/>
      <c r="AF8268" s="367"/>
      <c r="AG8268" s="367"/>
      <c r="AH8268" s="367"/>
      <c r="AI8268" s="367"/>
      <c r="AJ8268" s="367"/>
      <c r="AK8268" s="367"/>
      <c r="AL8268" s="367"/>
      <c r="AM8268" s="367"/>
      <c r="AN8268" s="367"/>
      <c r="AO8268" s="367"/>
      <c r="AP8268" s="367"/>
      <c r="AQ8268" s="367"/>
      <c r="AR8268" s="367"/>
      <c r="AS8268" s="367"/>
      <c r="AT8268" s="367"/>
    </row>
    <row r="8269" spans="2:46" ht="13.8">
      <c r="B8269" s="26">
        <v>38.499999999999993</v>
      </c>
      <c r="C8269" s="363">
        <v>1937.0391385798134</v>
      </c>
      <c r="D8269" s="367">
        <v>2309.9999999999995</v>
      </c>
      <c r="E8269" s="367">
        <v>10744.186046511668</v>
      </c>
      <c r="F8269" s="367">
        <v>-775764.33800462552</v>
      </c>
      <c r="G8269" s="367">
        <v>2310.0000000000086</v>
      </c>
      <c r="H8269" s="367">
        <v>57750</v>
      </c>
      <c r="I8269" s="384">
        <v>-9325178.6165818032</v>
      </c>
      <c r="J8269" s="367">
        <v>2310</v>
      </c>
      <c r="K8269" s="367">
        <v>13999.999999999967</v>
      </c>
      <c r="L8269" s="384">
        <v>-257074.20172376229</v>
      </c>
      <c r="M8269" s="367">
        <v>2309.999999999995</v>
      </c>
      <c r="N8269" s="367">
        <v>231</v>
      </c>
      <c r="O8269" s="384">
        <v>-8378.4563438183886</v>
      </c>
      <c r="P8269" s="367">
        <v>33.494999999999997</v>
      </c>
      <c r="Q8269" s="367">
        <v>231</v>
      </c>
      <c r="R8269" s="384">
        <v>-71.996787604498891</v>
      </c>
      <c r="S8269" s="367">
        <v>32.339999999999996</v>
      </c>
      <c r="T8269" s="367">
        <v>7965.5172413792807</v>
      </c>
      <c r="U8269" s="384">
        <v>-346912.39689089364</v>
      </c>
      <c r="V8269" s="367">
        <v>2309.9999999999914</v>
      </c>
      <c r="W8269" s="367">
        <v>385000.00000000081</v>
      </c>
      <c r="X8269" s="384">
        <v>314929.06138920452</v>
      </c>
      <c r="Y8269" s="386">
        <v>2310.000000000005</v>
      </c>
      <c r="Z8269" s="367"/>
      <c r="AA8269" s="367"/>
      <c r="AB8269" s="367"/>
      <c r="AC8269" s="367"/>
      <c r="AD8269" s="367"/>
      <c r="AE8269" s="367"/>
      <c r="AF8269" s="367"/>
      <c r="AG8269" s="367"/>
      <c r="AH8269" s="367"/>
      <c r="AI8269" s="367"/>
      <c r="AJ8269" s="367"/>
      <c r="AK8269" s="367"/>
      <c r="AL8269" s="367"/>
      <c r="AM8269" s="367"/>
      <c r="AN8269" s="367"/>
      <c r="AO8269" s="367"/>
      <c r="AP8269" s="367"/>
      <c r="AQ8269" s="367"/>
      <c r="AR8269" s="367"/>
      <c r="AS8269" s="367"/>
      <c r="AT8269" s="367"/>
    </row>
    <row r="8270" spans="2:46" ht="13.8">
      <c r="B8270" s="26">
        <v>38.666666666666657</v>
      </c>
      <c r="C8270" s="363">
        <v>1945.4069853585013</v>
      </c>
      <c r="D8270" s="367">
        <v>2319.9999999999995</v>
      </c>
      <c r="E8270" s="367">
        <v>10790.697674418645</v>
      </c>
      <c r="F8270" s="367">
        <v>-782791.22935785132</v>
      </c>
      <c r="G8270" s="367">
        <v>2320.0000000000086</v>
      </c>
      <c r="H8270" s="367">
        <v>58000</v>
      </c>
      <c r="I8270" s="384">
        <v>-9408737.2935384978</v>
      </c>
      <c r="J8270" s="367">
        <v>2320</v>
      </c>
      <c r="K8270" s="367">
        <v>14060.606060606027</v>
      </c>
      <c r="L8270" s="384">
        <v>-260995.22429998161</v>
      </c>
      <c r="M8270" s="367">
        <v>2319.9999999999945</v>
      </c>
      <c r="N8270" s="367">
        <v>232</v>
      </c>
      <c r="O8270" s="384">
        <v>-8460.1831478794156</v>
      </c>
      <c r="P8270" s="367">
        <v>33.64</v>
      </c>
      <c r="Q8270" s="367">
        <v>232</v>
      </c>
      <c r="R8270" s="384">
        <v>-93.761897529142601</v>
      </c>
      <c r="S8270" s="367">
        <v>32.479999999999997</v>
      </c>
      <c r="T8270" s="367">
        <v>7999.99999999997</v>
      </c>
      <c r="U8270" s="384">
        <v>-351260.72436129354</v>
      </c>
      <c r="V8270" s="367">
        <v>2319.9999999999914</v>
      </c>
      <c r="W8270" s="367">
        <v>386666.6666666675</v>
      </c>
      <c r="X8270" s="384">
        <v>316186.53838240431</v>
      </c>
      <c r="Y8270" s="386">
        <v>2320.000000000005</v>
      </c>
      <c r="Z8270" s="367"/>
      <c r="AA8270" s="367"/>
      <c r="AB8270" s="367"/>
      <c r="AC8270" s="367"/>
      <c r="AD8270" s="367"/>
      <c r="AE8270" s="367"/>
      <c r="AF8270" s="367"/>
      <c r="AG8270" s="367"/>
      <c r="AH8270" s="367"/>
      <c r="AI8270" s="367"/>
      <c r="AJ8270" s="367"/>
      <c r="AK8270" s="367"/>
      <c r="AL8270" s="367"/>
      <c r="AM8270" s="367"/>
      <c r="AN8270" s="367"/>
      <c r="AO8270" s="367"/>
      <c r="AP8270" s="367"/>
      <c r="AQ8270" s="367"/>
      <c r="AR8270" s="367"/>
      <c r="AS8270" s="367"/>
      <c r="AT8270" s="367"/>
    </row>
    <row r="8271" spans="2:46" ht="13.8">
      <c r="B8271" s="26">
        <v>38.833333333333321</v>
      </c>
      <c r="C8271" s="363">
        <v>1953.7746803782438</v>
      </c>
      <c r="D8271" s="367">
        <v>2329.9999999999991</v>
      </c>
      <c r="E8271" s="367">
        <v>10837.209302325622</v>
      </c>
      <c r="F8271" s="367">
        <v>-789849.74660914368</v>
      </c>
      <c r="G8271" s="367">
        <v>2330.0000000000086</v>
      </c>
      <c r="H8271" s="367">
        <v>58250</v>
      </c>
      <c r="I8271" s="384">
        <v>-9492668.2975499909</v>
      </c>
      <c r="J8271" s="367">
        <v>2330</v>
      </c>
      <c r="K8271" s="367">
        <v>14121.212121212087</v>
      </c>
      <c r="L8271" s="384">
        <v>-264940.45504209836</v>
      </c>
      <c r="M8271" s="367">
        <v>2329.9999999999945</v>
      </c>
      <c r="N8271" s="367">
        <v>233</v>
      </c>
      <c r="O8271" s="384">
        <v>-8542.3018177186987</v>
      </c>
      <c r="P8271" s="367">
        <v>33.784999999999997</v>
      </c>
      <c r="Q8271" s="367">
        <v>233</v>
      </c>
      <c r="R8271" s="384">
        <v>-115.71195086343768</v>
      </c>
      <c r="S8271" s="367">
        <v>32.620000000000005</v>
      </c>
      <c r="T8271" s="367">
        <v>8034.4827586206593</v>
      </c>
      <c r="U8271" s="384">
        <v>-355633.5909886114</v>
      </c>
      <c r="V8271" s="367">
        <v>2329.9999999999914</v>
      </c>
      <c r="W8271" s="367">
        <v>388333.33333333419</v>
      </c>
      <c r="X8271" s="384">
        <v>317443.1028559758</v>
      </c>
      <c r="Y8271" s="386">
        <v>2330.000000000005</v>
      </c>
      <c r="Z8271" s="367"/>
      <c r="AA8271" s="367"/>
      <c r="AB8271" s="367"/>
      <c r="AC8271" s="367"/>
      <c r="AD8271" s="367"/>
      <c r="AE8271" s="367"/>
      <c r="AF8271" s="367"/>
      <c r="AG8271" s="367"/>
      <c r="AH8271" s="367"/>
      <c r="AI8271" s="367"/>
      <c r="AJ8271" s="367"/>
      <c r="AK8271" s="367"/>
      <c r="AL8271" s="367"/>
      <c r="AM8271" s="367"/>
      <c r="AN8271" s="367"/>
      <c r="AO8271" s="367"/>
      <c r="AP8271" s="367"/>
      <c r="AQ8271" s="367"/>
      <c r="AR8271" s="367"/>
      <c r="AS8271" s="367"/>
      <c r="AT8271" s="367"/>
    </row>
    <row r="8272" spans="2:46" ht="13.8">
      <c r="B8272" s="26">
        <v>38.999999999999986</v>
      </c>
      <c r="C8272" s="363">
        <v>1962.1422236390408</v>
      </c>
      <c r="D8272" s="367">
        <v>2339.9999999999991</v>
      </c>
      <c r="E8272" s="367">
        <v>10883.720930232599</v>
      </c>
      <c r="F8272" s="367">
        <v>-796939.8897585026</v>
      </c>
      <c r="G8272" s="367">
        <v>2340.0000000000091</v>
      </c>
      <c r="H8272" s="367">
        <v>58500</v>
      </c>
      <c r="I8272" s="384">
        <v>-9576971.6286162864</v>
      </c>
      <c r="J8272" s="367">
        <v>2340</v>
      </c>
      <c r="K8272" s="367">
        <v>14181.818181818147</v>
      </c>
      <c r="L8272" s="384">
        <v>-268909.89395011234</v>
      </c>
      <c r="M8272" s="367">
        <v>2339.9999999999945</v>
      </c>
      <c r="N8272" s="367">
        <v>234</v>
      </c>
      <c r="O8272" s="384">
        <v>-8624.8123533362468</v>
      </c>
      <c r="P8272" s="367">
        <v>33.93</v>
      </c>
      <c r="Q8272" s="367">
        <v>234</v>
      </c>
      <c r="R8272" s="384">
        <v>-137.84694760738077</v>
      </c>
      <c r="S8272" s="367">
        <v>32.76</v>
      </c>
      <c r="T8272" s="367">
        <v>8068.9655172413486</v>
      </c>
      <c r="U8272" s="384">
        <v>-360030.99677284685</v>
      </c>
      <c r="V8272" s="367">
        <v>2339.9999999999909</v>
      </c>
      <c r="W8272" s="367">
        <v>390000.00000000087</v>
      </c>
      <c r="X8272" s="384">
        <v>318698.75480991899</v>
      </c>
      <c r="Y8272" s="386">
        <v>2340.000000000005</v>
      </c>
      <c r="Z8272" s="367"/>
      <c r="AA8272" s="367"/>
      <c r="AB8272" s="367"/>
      <c r="AC8272" s="367"/>
      <c r="AD8272" s="367"/>
      <c r="AE8272" s="367"/>
      <c r="AF8272" s="367"/>
      <c r="AG8272" s="367"/>
      <c r="AH8272" s="367"/>
      <c r="AI8272" s="367"/>
      <c r="AJ8272" s="367"/>
      <c r="AK8272" s="367"/>
      <c r="AL8272" s="367"/>
      <c r="AM8272" s="367"/>
      <c r="AN8272" s="367"/>
      <c r="AO8272" s="367"/>
      <c r="AP8272" s="367"/>
      <c r="AQ8272" s="367"/>
      <c r="AR8272" s="367"/>
      <c r="AS8272" s="367"/>
      <c r="AT8272" s="367"/>
    </row>
    <row r="8273" spans="2:46" ht="13.8">
      <c r="B8273" s="26">
        <v>39.16666666666665</v>
      </c>
      <c r="C8273" s="363">
        <v>1970.5096151408929</v>
      </c>
      <c r="D8273" s="367">
        <v>2349.9999999999991</v>
      </c>
      <c r="E8273" s="367">
        <v>10930.232558139576</v>
      </c>
      <c r="F8273" s="367">
        <v>-804061.65880592796</v>
      </c>
      <c r="G8273" s="367">
        <v>2350.0000000000091</v>
      </c>
      <c r="H8273" s="367">
        <v>58750</v>
      </c>
      <c r="I8273" s="384">
        <v>-9661647.2867373805</v>
      </c>
      <c r="J8273" s="367">
        <v>2350</v>
      </c>
      <c r="K8273" s="367">
        <v>14242.424242424207</v>
      </c>
      <c r="L8273" s="384">
        <v>-272903.54102402367</v>
      </c>
      <c r="M8273" s="367">
        <v>2349.9999999999945</v>
      </c>
      <c r="N8273" s="367">
        <v>235</v>
      </c>
      <c r="O8273" s="384">
        <v>-8707.7147547320546</v>
      </c>
      <c r="P8273" s="367">
        <v>34.075000000000003</v>
      </c>
      <c r="Q8273" s="367">
        <v>235</v>
      </c>
      <c r="R8273" s="384">
        <v>-160.16688776097524</v>
      </c>
      <c r="S8273" s="367">
        <v>32.9</v>
      </c>
      <c r="T8273" s="367">
        <v>8103.4482758620379</v>
      </c>
      <c r="U8273" s="384">
        <v>-364452.94171400036</v>
      </c>
      <c r="V8273" s="367">
        <v>2349.9999999999909</v>
      </c>
      <c r="W8273" s="367">
        <v>391666.66666666756</v>
      </c>
      <c r="X8273" s="384">
        <v>319953.49424423394</v>
      </c>
      <c r="Y8273" s="386">
        <v>2350.000000000005</v>
      </c>
      <c r="Z8273" s="367"/>
      <c r="AA8273" s="367"/>
      <c r="AB8273" s="367"/>
      <c r="AC8273" s="367"/>
      <c r="AD8273" s="367"/>
      <c r="AE8273" s="367"/>
      <c r="AF8273" s="367"/>
      <c r="AG8273" s="367"/>
      <c r="AH8273" s="367"/>
      <c r="AI8273" s="367"/>
      <c r="AJ8273" s="367"/>
      <c r="AK8273" s="367"/>
      <c r="AL8273" s="367"/>
      <c r="AM8273" s="367"/>
      <c r="AN8273" s="367"/>
      <c r="AO8273" s="367"/>
      <c r="AP8273" s="367"/>
      <c r="AQ8273" s="367"/>
      <c r="AR8273" s="367"/>
      <c r="AS8273" s="367"/>
      <c r="AT8273" s="367"/>
    </row>
    <row r="8274" spans="2:46" ht="13.8">
      <c r="B8274" s="26">
        <v>39.333333333333314</v>
      </c>
      <c r="C8274" s="363">
        <v>1978.8768548837991</v>
      </c>
      <c r="D8274" s="367">
        <v>2359.9999999999991</v>
      </c>
      <c r="E8274" s="367">
        <v>10976.744186046553</v>
      </c>
      <c r="F8274" s="367">
        <v>-811215.05375141976</v>
      </c>
      <c r="G8274" s="367">
        <v>2360.0000000000091</v>
      </c>
      <c r="H8274" s="367">
        <v>59000</v>
      </c>
      <c r="I8274" s="384">
        <v>-9746695.2719132733</v>
      </c>
      <c r="J8274" s="367">
        <v>2360</v>
      </c>
      <c r="K8274" s="367">
        <v>14303.030303030268</v>
      </c>
      <c r="L8274" s="384">
        <v>-276921.39626383217</v>
      </c>
      <c r="M8274" s="367">
        <v>2359.9999999999945</v>
      </c>
      <c r="N8274" s="367">
        <v>236</v>
      </c>
      <c r="O8274" s="384">
        <v>-8791.0090219061203</v>
      </c>
      <c r="P8274" s="367">
        <v>34.22</v>
      </c>
      <c r="Q8274" s="367">
        <v>236</v>
      </c>
      <c r="R8274" s="384">
        <v>-182.67177132421997</v>
      </c>
      <c r="S8274" s="367">
        <v>33.04</v>
      </c>
      <c r="T8274" s="367">
        <v>8137.9310344827272</v>
      </c>
      <c r="U8274" s="384">
        <v>-368899.42581207177</v>
      </c>
      <c r="V8274" s="367">
        <v>2359.9999999999909</v>
      </c>
      <c r="W8274" s="367">
        <v>393333.33333333425</v>
      </c>
      <c r="X8274" s="384">
        <v>321207.32115892053</v>
      </c>
      <c r="Y8274" s="386">
        <v>2360.0000000000055</v>
      </c>
      <c r="Z8274" s="367"/>
      <c r="AA8274" s="367"/>
      <c r="AB8274" s="367"/>
      <c r="AC8274" s="367"/>
      <c r="AD8274" s="367"/>
      <c r="AE8274" s="367"/>
      <c r="AF8274" s="367"/>
      <c r="AG8274" s="367"/>
      <c r="AH8274" s="367"/>
      <c r="AI8274" s="367"/>
      <c r="AJ8274" s="367"/>
      <c r="AK8274" s="367"/>
      <c r="AL8274" s="367"/>
      <c r="AM8274" s="367"/>
      <c r="AN8274" s="367"/>
      <c r="AO8274" s="367"/>
      <c r="AP8274" s="367"/>
      <c r="AQ8274" s="367"/>
      <c r="AR8274" s="367"/>
      <c r="AS8274" s="367"/>
      <c r="AT8274" s="367"/>
    </row>
    <row r="8275" spans="2:46" ht="13.8">
      <c r="B8275" s="26">
        <v>39.499999999999979</v>
      </c>
      <c r="C8275" s="363">
        <v>1987.2439428677596</v>
      </c>
      <c r="D8275" s="367">
        <v>2369.9999999999986</v>
      </c>
      <c r="E8275" s="367">
        <v>11023.25581395353</v>
      </c>
      <c r="F8275" s="367">
        <v>-818400.07459497813</v>
      </c>
      <c r="G8275" s="367">
        <v>2370.0000000000091</v>
      </c>
      <c r="H8275" s="367">
        <v>59250</v>
      </c>
      <c r="I8275" s="384">
        <v>-9832115.5841439683</v>
      </c>
      <c r="J8275" s="367">
        <v>2370</v>
      </c>
      <c r="K8275" s="367">
        <v>14363.636363636328</v>
      </c>
      <c r="L8275" s="384">
        <v>-280963.45966953796</v>
      </c>
      <c r="M8275" s="367">
        <v>2369.9999999999945</v>
      </c>
      <c r="N8275" s="367">
        <v>237</v>
      </c>
      <c r="O8275" s="384">
        <v>-8874.6951548584511</v>
      </c>
      <c r="P8275" s="367">
        <v>34.365000000000002</v>
      </c>
      <c r="Q8275" s="367">
        <v>237</v>
      </c>
      <c r="R8275" s="384">
        <v>-205.36159829711497</v>
      </c>
      <c r="S8275" s="367">
        <v>33.18</v>
      </c>
      <c r="T8275" s="367">
        <v>8172.4137931034165</v>
      </c>
      <c r="U8275" s="384">
        <v>-373370.44906706107</v>
      </c>
      <c r="V8275" s="367">
        <v>2369.9999999999909</v>
      </c>
      <c r="W8275" s="367">
        <v>395000.00000000093</v>
      </c>
      <c r="X8275" s="384">
        <v>322460.23555397888</v>
      </c>
      <c r="Y8275" s="386">
        <v>2370.0000000000055</v>
      </c>
      <c r="Z8275" s="367"/>
      <c r="AA8275" s="367"/>
      <c r="AB8275" s="367"/>
      <c r="AC8275" s="367"/>
      <c r="AD8275" s="367"/>
      <c r="AE8275" s="367"/>
      <c r="AF8275" s="367"/>
      <c r="AG8275" s="367"/>
      <c r="AH8275" s="367"/>
      <c r="AI8275" s="367"/>
      <c r="AJ8275" s="367"/>
      <c r="AK8275" s="367"/>
      <c r="AL8275" s="367"/>
      <c r="AM8275" s="367"/>
      <c r="AN8275" s="367"/>
      <c r="AO8275" s="367"/>
      <c r="AP8275" s="367"/>
      <c r="AQ8275" s="367"/>
      <c r="AR8275" s="367"/>
      <c r="AS8275" s="367"/>
      <c r="AT8275" s="367"/>
    </row>
    <row r="8276" spans="2:46" ht="13.8">
      <c r="B8276" s="26">
        <v>39.666666666666643</v>
      </c>
      <c r="C8276" s="363">
        <v>1995.6108790927747</v>
      </c>
      <c r="D8276" s="367">
        <v>2379.9999999999986</v>
      </c>
      <c r="E8276" s="367">
        <v>11069.767441860507</v>
      </c>
      <c r="F8276" s="367">
        <v>-825616.7213366034</v>
      </c>
      <c r="G8276" s="367">
        <v>2380.0000000000095</v>
      </c>
      <c r="H8276" s="367">
        <v>59500</v>
      </c>
      <c r="I8276" s="384">
        <v>-9917908.2234294601</v>
      </c>
      <c r="J8276" s="367">
        <v>2380</v>
      </c>
      <c r="K8276" s="367">
        <v>14424.242424242388</v>
      </c>
      <c r="L8276" s="384">
        <v>-285029.73124114081</v>
      </c>
      <c r="M8276" s="367">
        <v>2379.9999999999941</v>
      </c>
      <c r="N8276" s="367">
        <v>238</v>
      </c>
      <c r="O8276" s="384">
        <v>-8958.773153589038</v>
      </c>
      <c r="P8276" s="367">
        <v>34.51</v>
      </c>
      <c r="Q8276" s="367">
        <v>238</v>
      </c>
      <c r="R8276" s="384">
        <v>-228.23636867966019</v>
      </c>
      <c r="S8276" s="367">
        <v>33.32</v>
      </c>
      <c r="T8276" s="367">
        <v>8206.8965517241068</v>
      </c>
      <c r="U8276" s="384">
        <v>-377866.01147896826</v>
      </c>
      <c r="V8276" s="367">
        <v>2379.9999999999909</v>
      </c>
      <c r="W8276" s="367">
        <v>396666.66666666762</v>
      </c>
      <c r="X8276" s="384">
        <v>323712.23742940888</v>
      </c>
      <c r="Y8276" s="386">
        <v>2380.0000000000059</v>
      </c>
      <c r="Z8276" s="367"/>
      <c r="AA8276" s="367"/>
      <c r="AB8276" s="367"/>
      <c r="AC8276" s="367"/>
      <c r="AD8276" s="367"/>
      <c r="AE8276" s="367"/>
      <c r="AF8276" s="367"/>
      <c r="AG8276" s="367"/>
      <c r="AH8276" s="367"/>
      <c r="AI8276" s="367"/>
      <c r="AJ8276" s="367"/>
      <c r="AK8276" s="367"/>
      <c r="AL8276" s="367"/>
      <c r="AM8276" s="367"/>
      <c r="AN8276" s="367"/>
      <c r="AO8276" s="367"/>
      <c r="AP8276" s="367"/>
      <c r="AQ8276" s="367"/>
      <c r="AR8276" s="367"/>
      <c r="AS8276" s="367"/>
      <c r="AT8276" s="367"/>
    </row>
    <row r="8277" spans="2:46" ht="13.8">
      <c r="B8277" s="26">
        <v>39.833333333333307</v>
      </c>
      <c r="C8277" s="363">
        <v>2003.9776635588448</v>
      </c>
      <c r="D8277" s="367">
        <v>2389.9999999999986</v>
      </c>
      <c r="E8277" s="367">
        <v>11116.279069767485</v>
      </c>
      <c r="F8277" s="367">
        <v>-832864.99397629476</v>
      </c>
      <c r="G8277" s="367">
        <v>2390.0000000000095</v>
      </c>
      <c r="H8277" s="367">
        <v>59750</v>
      </c>
      <c r="I8277" s="384">
        <v>-10004073.189769754</v>
      </c>
      <c r="J8277" s="367">
        <v>2390</v>
      </c>
      <c r="K8277" s="367">
        <v>14484.848484848448</v>
      </c>
      <c r="L8277" s="384">
        <v>-289120.21097864112</v>
      </c>
      <c r="M8277" s="367">
        <v>2389.9999999999941</v>
      </c>
      <c r="N8277" s="367">
        <v>239</v>
      </c>
      <c r="O8277" s="384">
        <v>-9043.2430180978899</v>
      </c>
      <c r="P8277" s="367">
        <v>34.655000000000001</v>
      </c>
      <c r="Q8277" s="367">
        <v>239</v>
      </c>
      <c r="R8277" s="384">
        <v>-251.29608247185573</v>
      </c>
      <c r="S8277" s="367">
        <v>33.46</v>
      </c>
      <c r="T8277" s="367">
        <v>8241.379310344797</v>
      </c>
      <c r="U8277" s="384">
        <v>-382386.11304779339</v>
      </c>
      <c r="V8277" s="367">
        <v>2389.9999999999909</v>
      </c>
      <c r="W8277" s="367">
        <v>398333.3333333343</v>
      </c>
      <c r="X8277" s="384">
        <v>324963.32678521058</v>
      </c>
      <c r="Y8277" s="386">
        <v>2390.0000000000059</v>
      </c>
      <c r="Z8277" s="367"/>
      <c r="AA8277" s="367"/>
      <c r="AB8277" s="367"/>
      <c r="AC8277" s="367"/>
      <c r="AD8277" s="367"/>
      <c r="AE8277" s="367"/>
      <c r="AF8277" s="367"/>
      <c r="AG8277" s="367"/>
      <c r="AH8277" s="367"/>
      <c r="AI8277" s="367"/>
      <c r="AJ8277" s="367"/>
      <c r="AK8277" s="367"/>
      <c r="AL8277" s="367"/>
      <c r="AM8277" s="367"/>
      <c r="AN8277" s="367"/>
      <c r="AO8277" s="367"/>
      <c r="AP8277" s="367"/>
      <c r="AQ8277" s="367"/>
      <c r="AR8277" s="367"/>
      <c r="AS8277" s="367"/>
      <c r="AT8277" s="367"/>
    </row>
    <row r="8278" spans="2:46" ht="13.8">
      <c r="B8278" s="26">
        <v>39.999999999999972</v>
      </c>
      <c r="C8278" s="363">
        <v>2012.3442962659685</v>
      </c>
      <c r="D8278" s="367">
        <v>2399.9999999999982</v>
      </c>
      <c r="E8278" s="367">
        <v>11162.790697674462</v>
      </c>
      <c r="F8278" s="367">
        <v>-840144.89251405268</v>
      </c>
      <c r="G8278" s="367">
        <v>2400.0000000000095</v>
      </c>
      <c r="H8278" s="367">
        <v>60000</v>
      </c>
      <c r="I8278" s="384">
        <v>-10090610.483164847</v>
      </c>
      <c r="J8278" s="367">
        <v>2400</v>
      </c>
      <c r="K8278" s="367">
        <v>14545.454545454508</v>
      </c>
      <c r="L8278" s="384">
        <v>-293234.89888203866</v>
      </c>
      <c r="M8278" s="367">
        <v>2399.9999999999941</v>
      </c>
      <c r="N8278" s="367">
        <v>240</v>
      </c>
      <c r="O8278" s="384">
        <v>-9128.1047483849998</v>
      </c>
      <c r="P8278" s="367">
        <v>34.799999999999997</v>
      </c>
      <c r="Q8278" s="367">
        <v>240</v>
      </c>
      <c r="R8278" s="384">
        <v>-274.54073967370147</v>
      </c>
      <c r="S8278" s="367">
        <v>33.6</v>
      </c>
      <c r="T8278" s="367">
        <v>8275.8620689654872</v>
      </c>
      <c r="U8278" s="384">
        <v>-386930.75377353647</v>
      </c>
      <c r="V8278" s="367">
        <v>2399.9999999999914</v>
      </c>
      <c r="W8278" s="367">
        <v>400000.00000000099</v>
      </c>
      <c r="X8278" s="384">
        <v>326213.50362138392</v>
      </c>
      <c r="Y8278" s="386">
        <v>2400.0000000000059</v>
      </c>
      <c r="Z8278" s="367"/>
      <c r="AA8278" s="367"/>
      <c r="AB8278" s="367"/>
      <c r="AC8278" s="367"/>
      <c r="AD8278" s="367"/>
      <c r="AE8278" s="367"/>
      <c r="AF8278" s="367"/>
      <c r="AG8278" s="367"/>
      <c r="AH8278" s="367"/>
      <c r="AI8278" s="367"/>
      <c r="AJ8278" s="367"/>
      <c r="AK8278" s="367"/>
      <c r="AL8278" s="367"/>
      <c r="AM8278" s="367"/>
      <c r="AN8278" s="367"/>
      <c r="AO8278" s="367"/>
      <c r="AP8278" s="367"/>
      <c r="AQ8278" s="367"/>
      <c r="AR8278" s="367"/>
      <c r="AS8278" s="367"/>
      <c r="AT8278" s="367"/>
    </row>
    <row r="8279" spans="2:46" ht="13.8">
      <c r="B8279" s="26">
        <v>40.166666666666636</v>
      </c>
      <c r="C8279" s="363">
        <v>2020.7107772141478</v>
      </c>
      <c r="D8279" s="367">
        <v>2409.9999999999982</v>
      </c>
      <c r="E8279" s="367">
        <v>11209.302325581439</v>
      </c>
      <c r="F8279" s="367">
        <v>-847456.41694987705</v>
      </c>
      <c r="G8279" s="367">
        <v>2410.0000000000095</v>
      </c>
      <c r="H8279" s="367">
        <v>60250</v>
      </c>
      <c r="I8279" s="384">
        <v>-10177520.103614738</v>
      </c>
      <c r="J8279" s="367">
        <v>2410</v>
      </c>
      <c r="K8279" s="367">
        <v>14606.060606060568</v>
      </c>
      <c r="L8279" s="384">
        <v>-297373.79495133332</v>
      </c>
      <c r="M8279" s="367">
        <v>2409.9999999999936</v>
      </c>
      <c r="N8279" s="367">
        <v>241</v>
      </c>
      <c r="O8279" s="384">
        <v>-9213.3583444503747</v>
      </c>
      <c r="P8279" s="367">
        <v>34.945</v>
      </c>
      <c r="Q8279" s="367">
        <v>241</v>
      </c>
      <c r="R8279" s="384">
        <v>-297.97034028519624</v>
      </c>
      <c r="S8279" s="367">
        <v>33.739999999999995</v>
      </c>
      <c r="T8279" s="367">
        <v>8310.3448275861774</v>
      </c>
      <c r="U8279" s="384">
        <v>-391499.93365619751</v>
      </c>
      <c r="V8279" s="367">
        <v>2409.9999999999918</v>
      </c>
      <c r="W8279" s="367">
        <v>401666.66666666768</v>
      </c>
      <c r="X8279" s="384">
        <v>327462.76793792902</v>
      </c>
      <c r="Y8279" s="386">
        <v>2410.0000000000059</v>
      </c>
      <c r="Z8279" s="367"/>
      <c r="AA8279" s="367"/>
      <c r="AB8279" s="367"/>
      <c r="AC8279" s="367"/>
      <c r="AD8279" s="367"/>
      <c r="AE8279" s="367"/>
      <c r="AF8279" s="367"/>
      <c r="AG8279" s="367"/>
      <c r="AH8279" s="367"/>
      <c r="AI8279" s="367"/>
      <c r="AJ8279" s="367"/>
      <c r="AK8279" s="367"/>
      <c r="AL8279" s="367"/>
      <c r="AM8279" s="367"/>
      <c r="AN8279" s="367"/>
      <c r="AO8279" s="367"/>
      <c r="AP8279" s="367"/>
      <c r="AQ8279" s="367"/>
      <c r="AR8279" s="367"/>
      <c r="AS8279" s="367"/>
      <c r="AT8279" s="367"/>
    </row>
    <row r="8280" spans="2:46" ht="13.8">
      <c r="B8280" s="26">
        <v>40.3333333333333</v>
      </c>
      <c r="C8280" s="363">
        <v>2029.0771064033813</v>
      </c>
      <c r="D8280" s="367">
        <v>2419.9999999999982</v>
      </c>
      <c r="E8280" s="367">
        <v>11255.813953488416</v>
      </c>
      <c r="F8280" s="367">
        <v>-854799.56728376786</v>
      </c>
      <c r="G8280" s="367">
        <v>2420.0000000000095</v>
      </c>
      <c r="H8280" s="367">
        <v>60500</v>
      </c>
      <c r="I8280" s="384">
        <v>-10264802.051119432</v>
      </c>
      <c r="J8280" s="367">
        <v>2420</v>
      </c>
      <c r="K8280" s="367">
        <v>14666.666666666628</v>
      </c>
      <c r="L8280" s="384">
        <v>-301536.89918652538</v>
      </c>
      <c r="M8280" s="367">
        <v>2419.9999999999936</v>
      </c>
      <c r="N8280" s="367">
        <v>242</v>
      </c>
      <c r="O8280" s="384">
        <v>-9299.0038062940039</v>
      </c>
      <c r="P8280" s="367">
        <v>35.089999999999996</v>
      </c>
      <c r="Q8280" s="367">
        <v>242</v>
      </c>
      <c r="R8280" s="384">
        <v>-321.58488430634372</v>
      </c>
      <c r="S8280" s="367">
        <v>33.880000000000003</v>
      </c>
      <c r="T8280" s="367">
        <v>8344.8275862068676</v>
      </c>
      <c r="U8280" s="384">
        <v>-396093.65269577614</v>
      </c>
      <c r="V8280" s="367">
        <v>2419.9999999999918</v>
      </c>
      <c r="W8280" s="367">
        <v>403333.33333333436</v>
      </c>
      <c r="X8280" s="384">
        <v>328711.11973484582</v>
      </c>
      <c r="Y8280" s="386">
        <v>2420.0000000000059</v>
      </c>
      <c r="Z8280" s="367"/>
      <c r="AA8280" s="367"/>
      <c r="AB8280" s="367"/>
      <c r="AC8280" s="367"/>
      <c r="AD8280" s="367"/>
      <c r="AE8280" s="367"/>
      <c r="AF8280" s="367"/>
      <c r="AG8280" s="367"/>
      <c r="AH8280" s="367"/>
      <c r="AI8280" s="367"/>
      <c r="AJ8280" s="367"/>
      <c r="AK8280" s="367"/>
      <c r="AL8280" s="367"/>
      <c r="AM8280" s="367"/>
      <c r="AN8280" s="367"/>
      <c r="AO8280" s="367"/>
      <c r="AP8280" s="367"/>
      <c r="AQ8280" s="367"/>
      <c r="AR8280" s="367"/>
      <c r="AS8280" s="367"/>
      <c r="AT8280" s="367"/>
    </row>
    <row r="8281" spans="2:46" ht="13.8">
      <c r="B8281" s="26">
        <v>40.499999999999964</v>
      </c>
      <c r="C8281" s="363">
        <v>2037.4432838336691</v>
      </c>
      <c r="D8281" s="367">
        <v>2429.9999999999982</v>
      </c>
      <c r="E8281" s="367">
        <v>11302.325581395393</v>
      </c>
      <c r="F8281" s="367">
        <v>-862174.34351572546</v>
      </c>
      <c r="G8281" s="367">
        <v>2430.0000000000095</v>
      </c>
      <c r="H8281" s="367">
        <v>60750</v>
      </c>
      <c r="I8281" s="384">
        <v>-10352456.325678924</v>
      </c>
      <c r="J8281" s="367">
        <v>2430</v>
      </c>
      <c r="K8281" s="367">
        <v>14727.272727272688</v>
      </c>
      <c r="L8281" s="384">
        <v>-305724.21158761473</v>
      </c>
      <c r="M8281" s="367">
        <v>2429.9999999999936</v>
      </c>
      <c r="N8281" s="367">
        <v>243</v>
      </c>
      <c r="O8281" s="384">
        <v>-9385.0411339159</v>
      </c>
      <c r="P8281" s="367">
        <v>35.234999999999999</v>
      </c>
      <c r="Q8281" s="367">
        <v>243</v>
      </c>
      <c r="R8281" s="384">
        <v>-345.38437173714016</v>
      </c>
      <c r="S8281" s="367">
        <v>34.020000000000003</v>
      </c>
      <c r="T8281" s="367">
        <v>8379.3103448275579</v>
      </c>
      <c r="U8281" s="384">
        <v>-400711.91089227278</v>
      </c>
      <c r="V8281" s="367">
        <v>2429.9999999999918</v>
      </c>
      <c r="W8281" s="367">
        <v>405000.00000000105</v>
      </c>
      <c r="X8281" s="384">
        <v>329958.55901213421</v>
      </c>
      <c r="Y8281" s="386">
        <v>2430.0000000000059</v>
      </c>
      <c r="Z8281" s="367"/>
      <c r="AA8281" s="367"/>
      <c r="AB8281" s="367"/>
      <c r="AC8281" s="367"/>
      <c r="AD8281" s="367"/>
      <c r="AE8281" s="367"/>
      <c r="AF8281" s="367"/>
      <c r="AG8281" s="367"/>
      <c r="AH8281" s="367"/>
      <c r="AI8281" s="367"/>
      <c r="AJ8281" s="367"/>
      <c r="AK8281" s="367"/>
      <c r="AL8281" s="367"/>
      <c r="AM8281" s="367"/>
      <c r="AN8281" s="367"/>
      <c r="AO8281" s="367"/>
      <c r="AP8281" s="367"/>
      <c r="AQ8281" s="367"/>
      <c r="AR8281" s="367"/>
      <c r="AS8281" s="367"/>
      <c r="AT8281" s="367"/>
    </row>
    <row r="8282" spans="2:46" ht="13.8">
      <c r="B8282" s="26">
        <v>40.666666666666629</v>
      </c>
      <c r="C8282" s="363">
        <v>2045.8093095050112</v>
      </c>
      <c r="D8282" s="367">
        <v>2439.9999999999977</v>
      </c>
      <c r="E8282" s="367">
        <v>11348.83720930237</v>
      </c>
      <c r="F8282" s="367">
        <v>-869580.74564574938</v>
      </c>
      <c r="G8282" s="367">
        <v>2440.0000000000095</v>
      </c>
      <c r="H8282" s="367">
        <v>61000</v>
      </c>
      <c r="I8282" s="384">
        <v>-10440482.927293217</v>
      </c>
      <c r="J8282" s="367">
        <v>2440</v>
      </c>
      <c r="K8282" s="367">
        <v>14787.878787878748</v>
      </c>
      <c r="L8282" s="384">
        <v>-309935.73215460131</v>
      </c>
      <c r="M8282" s="367">
        <v>2439.9999999999936</v>
      </c>
      <c r="N8282" s="367">
        <v>244</v>
      </c>
      <c r="O8282" s="384">
        <v>-9471.4703273160576</v>
      </c>
      <c r="P8282" s="367">
        <v>35.380000000000003</v>
      </c>
      <c r="Q8282" s="367">
        <v>244</v>
      </c>
      <c r="R8282" s="384">
        <v>-369.36880257758577</v>
      </c>
      <c r="S8282" s="367">
        <v>34.159999999999997</v>
      </c>
      <c r="T8282" s="367">
        <v>8413.7931034482481</v>
      </c>
      <c r="U8282" s="384">
        <v>-405354.7082456873</v>
      </c>
      <c r="V8282" s="367">
        <v>2439.9999999999918</v>
      </c>
      <c r="W8282" s="367">
        <v>406666.66666666773</v>
      </c>
      <c r="X8282" s="384">
        <v>331205.08576979447</v>
      </c>
      <c r="Y8282" s="386">
        <v>2440.0000000000064</v>
      </c>
      <c r="Z8282" s="367"/>
      <c r="AA8282" s="367"/>
      <c r="AB8282" s="367"/>
      <c r="AC8282" s="367"/>
      <c r="AD8282" s="367"/>
      <c r="AE8282" s="367"/>
      <c r="AF8282" s="367"/>
      <c r="AG8282" s="367"/>
      <c r="AH8282" s="367"/>
      <c r="AI8282" s="367"/>
      <c r="AJ8282" s="367"/>
      <c r="AK8282" s="367"/>
      <c r="AL8282" s="367"/>
      <c r="AM8282" s="367"/>
      <c r="AN8282" s="367"/>
      <c r="AO8282" s="367"/>
      <c r="AP8282" s="367"/>
      <c r="AQ8282" s="367"/>
      <c r="AR8282" s="367"/>
      <c r="AS8282" s="367"/>
      <c r="AT8282" s="367"/>
    </row>
    <row r="8283" spans="2:46" ht="13.8">
      <c r="B8283" s="26">
        <v>40.833333333333293</v>
      </c>
      <c r="C8283" s="363">
        <v>2054.1751834174083</v>
      </c>
      <c r="D8283" s="367">
        <v>2449.9999999999977</v>
      </c>
      <c r="E8283" s="367">
        <v>11395.348837209347</v>
      </c>
      <c r="F8283" s="367">
        <v>-877018.77367383998</v>
      </c>
      <c r="G8283" s="367">
        <v>2450.0000000000095</v>
      </c>
      <c r="H8283" s="367">
        <v>61250</v>
      </c>
      <c r="I8283" s="384">
        <v>-10528881.855962306</v>
      </c>
      <c r="J8283" s="367">
        <v>2450</v>
      </c>
      <c r="K8283" s="367">
        <v>14848.484848484808</v>
      </c>
      <c r="L8283" s="384">
        <v>-314171.46088748513</v>
      </c>
      <c r="M8283" s="367">
        <v>2449.9999999999936</v>
      </c>
      <c r="N8283" s="367">
        <v>245</v>
      </c>
      <c r="O8283" s="384">
        <v>-9558.2913864944694</v>
      </c>
      <c r="P8283" s="367">
        <v>35.524999999999999</v>
      </c>
      <c r="Q8283" s="367">
        <v>245</v>
      </c>
      <c r="R8283" s="384">
        <v>-393.53817682768272</v>
      </c>
      <c r="S8283" s="367">
        <v>34.299999999999997</v>
      </c>
      <c r="T8283" s="367">
        <v>8448.2758620689383</v>
      </c>
      <c r="U8283" s="384">
        <v>-410022.04475601978</v>
      </c>
      <c r="V8283" s="367">
        <v>2449.9999999999923</v>
      </c>
      <c r="W8283" s="367">
        <v>408333.33333333442</v>
      </c>
      <c r="X8283" s="384">
        <v>332450.70000782626</v>
      </c>
      <c r="Y8283" s="386">
        <v>2450.0000000000064</v>
      </c>
      <c r="Z8283" s="367"/>
      <c r="AA8283" s="367"/>
      <c r="AB8283" s="367"/>
      <c r="AC8283" s="367"/>
      <c r="AD8283" s="367"/>
      <c r="AE8283" s="367"/>
      <c r="AF8283" s="367"/>
      <c r="AG8283" s="367"/>
      <c r="AH8283" s="367"/>
      <c r="AI8283" s="367"/>
      <c r="AJ8283" s="367"/>
      <c r="AK8283" s="367"/>
      <c r="AL8283" s="367"/>
      <c r="AM8283" s="367"/>
      <c r="AN8283" s="367"/>
      <c r="AO8283" s="367"/>
      <c r="AP8283" s="367"/>
      <c r="AQ8283" s="367"/>
      <c r="AR8283" s="367"/>
      <c r="AS8283" s="367"/>
      <c r="AT8283" s="367"/>
    </row>
    <row r="8284" spans="2:46" ht="13.8">
      <c r="B8284" s="26">
        <v>40.999999999999957</v>
      </c>
      <c r="C8284" s="363">
        <v>2062.5409055708592</v>
      </c>
      <c r="D8284" s="367">
        <v>2459.9999999999973</v>
      </c>
      <c r="E8284" s="367">
        <v>11441.860465116324</v>
      </c>
      <c r="F8284" s="367">
        <v>-884488.42759999703</v>
      </c>
      <c r="G8284" s="367">
        <v>2460.0000000000095</v>
      </c>
      <c r="H8284" s="367">
        <v>61500</v>
      </c>
      <c r="I8284" s="384">
        <v>-10617653.111686196</v>
      </c>
      <c r="J8284" s="367">
        <v>2460</v>
      </c>
      <c r="K8284" s="367">
        <v>14909.090909090868</v>
      </c>
      <c r="L8284" s="384">
        <v>-318431.39778626611</v>
      </c>
      <c r="M8284" s="367">
        <v>2459.9999999999932</v>
      </c>
      <c r="N8284" s="367">
        <v>246</v>
      </c>
      <c r="O8284" s="384">
        <v>-9645.50431145115</v>
      </c>
      <c r="P8284" s="367">
        <v>35.67</v>
      </c>
      <c r="Q8284" s="367">
        <v>246</v>
      </c>
      <c r="R8284" s="384">
        <v>-417.89249448743004</v>
      </c>
      <c r="S8284" s="367">
        <v>34.44</v>
      </c>
      <c r="T8284" s="367">
        <v>8482.7586206896285</v>
      </c>
      <c r="U8284" s="384">
        <v>-414713.92042327009</v>
      </c>
      <c r="V8284" s="367">
        <v>2459.9999999999923</v>
      </c>
      <c r="W8284" s="367">
        <v>410000.00000000111</v>
      </c>
      <c r="X8284" s="384">
        <v>333695.40172622993</v>
      </c>
      <c r="Y8284" s="386">
        <v>2460.0000000000068</v>
      </c>
      <c r="Z8284" s="367"/>
      <c r="AA8284" s="367"/>
      <c r="AB8284" s="367"/>
      <c r="AC8284" s="367"/>
      <c r="AD8284" s="367"/>
      <c r="AE8284" s="367"/>
      <c r="AF8284" s="367"/>
      <c r="AG8284" s="367"/>
      <c r="AH8284" s="367"/>
      <c r="AI8284" s="367"/>
      <c r="AJ8284" s="367"/>
      <c r="AK8284" s="367"/>
      <c r="AL8284" s="367"/>
      <c r="AM8284" s="367"/>
      <c r="AN8284" s="367"/>
      <c r="AO8284" s="367"/>
      <c r="AP8284" s="367"/>
      <c r="AQ8284" s="367"/>
      <c r="AR8284" s="367"/>
      <c r="AS8284" s="367"/>
      <c r="AT8284" s="367"/>
    </row>
    <row r="8285" spans="2:46" ht="13.8">
      <c r="B8285" s="26">
        <v>41.166666666666622</v>
      </c>
      <c r="C8285" s="363">
        <v>2070.9064759653652</v>
      </c>
      <c r="D8285" s="367">
        <v>2469.9999999999973</v>
      </c>
      <c r="E8285" s="367">
        <v>11488.372093023301</v>
      </c>
      <c r="F8285" s="367">
        <v>-891989.70742422086</v>
      </c>
      <c r="G8285" s="367">
        <v>2470.00000000001</v>
      </c>
      <c r="H8285" s="367">
        <v>61750</v>
      </c>
      <c r="I8285" s="384">
        <v>-10706796.69446489</v>
      </c>
      <c r="J8285" s="367">
        <v>2470</v>
      </c>
      <c r="K8285" s="367">
        <v>14969.696969696928</v>
      </c>
      <c r="L8285" s="384">
        <v>-322715.54285094445</v>
      </c>
      <c r="M8285" s="367">
        <v>2469.9999999999932</v>
      </c>
      <c r="N8285" s="367">
        <v>247</v>
      </c>
      <c r="O8285" s="384">
        <v>-9733.1091021860848</v>
      </c>
      <c r="P8285" s="367">
        <v>35.814999999999998</v>
      </c>
      <c r="Q8285" s="367">
        <v>247</v>
      </c>
      <c r="R8285" s="384">
        <v>-442.43175555682757</v>
      </c>
      <c r="S8285" s="367">
        <v>34.58</v>
      </c>
      <c r="T8285" s="367">
        <v>8517.2413793103187</v>
      </c>
      <c r="U8285" s="384">
        <v>-419430.33524743817</v>
      </c>
      <c r="V8285" s="367">
        <v>2469.9999999999923</v>
      </c>
      <c r="W8285" s="367">
        <v>411666.66666666779</v>
      </c>
      <c r="X8285" s="384">
        <v>334939.19092500524</v>
      </c>
      <c r="Y8285" s="386">
        <v>2470.0000000000068</v>
      </c>
      <c r="Z8285" s="367"/>
      <c r="AA8285" s="367"/>
      <c r="AB8285" s="367"/>
      <c r="AC8285" s="367"/>
      <c r="AD8285" s="367"/>
      <c r="AE8285" s="367"/>
      <c r="AF8285" s="367"/>
      <c r="AG8285" s="367"/>
      <c r="AH8285" s="367"/>
      <c r="AI8285" s="367"/>
      <c r="AJ8285" s="367"/>
      <c r="AK8285" s="367"/>
      <c r="AL8285" s="367"/>
      <c r="AM8285" s="367"/>
      <c r="AN8285" s="367"/>
      <c r="AO8285" s="367"/>
      <c r="AP8285" s="367"/>
      <c r="AQ8285" s="367"/>
      <c r="AR8285" s="367"/>
      <c r="AS8285" s="367"/>
      <c r="AT8285" s="367"/>
    </row>
    <row r="8286" spans="2:46" ht="13.8">
      <c r="B8286" s="26">
        <v>41.333333333333286</v>
      </c>
      <c r="C8286" s="363">
        <v>2079.2718946009259</v>
      </c>
      <c r="D8286" s="367">
        <v>2479.9999999999973</v>
      </c>
      <c r="E8286" s="367">
        <v>11534.883720930278</v>
      </c>
      <c r="F8286" s="367">
        <v>-899522.61314651091</v>
      </c>
      <c r="G8286" s="367">
        <v>2480.00000000001</v>
      </c>
      <c r="H8286" s="367">
        <v>62000</v>
      </c>
      <c r="I8286" s="384">
        <v>-10796312.604298381</v>
      </c>
      <c r="J8286" s="367">
        <v>2480</v>
      </c>
      <c r="K8286" s="367">
        <v>15030.303030302988</v>
      </c>
      <c r="L8286" s="384">
        <v>-327023.89608152007</v>
      </c>
      <c r="M8286" s="367">
        <v>2479.9999999999932</v>
      </c>
      <c r="N8286" s="367">
        <v>248</v>
      </c>
      <c r="O8286" s="384">
        <v>-9821.1057586992847</v>
      </c>
      <c r="P8286" s="367">
        <v>35.96</v>
      </c>
      <c r="Q8286" s="367">
        <v>248</v>
      </c>
      <c r="R8286" s="384">
        <v>-467.1559600358753</v>
      </c>
      <c r="S8286" s="367">
        <v>34.72</v>
      </c>
      <c r="T8286" s="367">
        <v>8551.724137931009</v>
      </c>
      <c r="U8286" s="384">
        <v>-424171.28922852408</v>
      </c>
      <c r="V8286" s="367">
        <v>2479.9999999999923</v>
      </c>
      <c r="W8286" s="367">
        <v>413333.33333333448</v>
      </c>
      <c r="X8286" s="384">
        <v>336182.06760415208</v>
      </c>
      <c r="Y8286" s="386">
        <v>2480.0000000000068</v>
      </c>
      <c r="Z8286" s="367"/>
      <c r="AA8286" s="367"/>
      <c r="AB8286" s="367"/>
      <c r="AC8286" s="367"/>
      <c r="AD8286" s="367"/>
      <c r="AE8286" s="367"/>
      <c r="AF8286" s="367"/>
      <c r="AG8286" s="367"/>
      <c r="AH8286" s="367"/>
      <c r="AI8286" s="367"/>
      <c r="AJ8286" s="367"/>
      <c r="AK8286" s="367"/>
      <c r="AL8286" s="367"/>
      <c r="AM8286" s="367"/>
      <c r="AN8286" s="367"/>
      <c r="AO8286" s="367"/>
      <c r="AP8286" s="367"/>
      <c r="AQ8286" s="367"/>
      <c r="AR8286" s="367"/>
      <c r="AS8286" s="367"/>
      <c r="AT8286" s="367"/>
    </row>
    <row r="8287" spans="2:46" ht="13.8">
      <c r="B8287" s="26">
        <v>41.49999999999995</v>
      </c>
      <c r="C8287" s="363">
        <v>2087.6371614775408</v>
      </c>
      <c r="D8287" s="367">
        <v>2489.9999999999968</v>
      </c>
      <c r="E8287" s="367">
        <v>11581.395348837255</v>
      </c>
      <c r="F8287" s="367">
        <v>-907087.14476686751</v>
      </c>
      <c r="G8287" s="367">
        <v>2490.00000000001</v>
      </c>
      <c r="H8287" s="367">
        <v>62250</v>
      </c>
      <c r="I8287" s="384">
        <v>-10886200.841186671</v>
      </c>
      <c r="J8287" s="367">
        <v>2490</v>
      </c>
      <c r="K8287" s="367">
        <v>15090.909090909048</v>
      </c>
      <c r="L8287" s="384">
        <v>-331356.45747799292</v>
      </c>
      <c r="M8287" s="367">
        <v>2489.9999999999932</v>
      </c>
      <c r="N8287" s="367">
        <v>249</v>
      </c>
      <c r="O8287" s="384">
        <v>-9909.4942809907425</v>
      </c>
      <c r="P8287" s="367">
        <v>36.104999999999997</v>
      </c>
      <c r="Q8287" s="367">
        <v>249</v>
      </c>
      <c r="R8287" s="384">
        <v>-492.06510792457334</v>
      </c>
      <c r="S8287" s="367">
        <v>34.86</v>
      </c>
      <c r="T8287" s="367">
        <v>8586.2068965516992</v>
      </c>
      <c r="U8287" s="384">
        <v>-428936.78236652818</v>
      </c>
      <c r="V8287" s="367">
        <v>2489.9999999999927</v>
      </c>
      <c r="W8287" s="367">
        <v>415000.00000000116</v>
      </c>
      <c r="X8287" s="384">
        <v>337424.03176367073</v>
      </c>
      <c r="Y8287" s="386">
        <v>2490.0000000000068</v>
      </c>
      <c r="Z8287" s="367"/>
      <c r="AA8287" s="367"/>
      <c r="AB8287" s="367"/>
      <c r="AC8287" s="367"/>
      <c r="AD8287" s="367"/>
      <c r="AE8287" s="367"/>
      <c r="AF8287" s="367"/>
      <c r="AG8287" s="367"/>
      <c r="AH8287" s="367"/>
      <c r="AI8287" s="367"/>
      <c r="AJ8287" s="367"/>
      <c r="AK8287" s="367"/>
      <c r="AL8287" s="367"/>
      <c r="AM8287" s="367"/>
      <c r="AN8287" s="367"/>
      <c r="AO8287" s="367"/>
      <c r="AP8287" s="367"/>
      <c r="AQ8287" s="367"/>
      <c r="AR8287" s="367"/>
      <c r="AS8287" s="367"/>
      <c r="AT8287" s="367"/>
    </row>
    <row r="8288" spans="2:46" ht="13.8">
      <c r="B8288" s="26">
        <v>41.666666666666615</v>
      </c>
      <c r="C8288" s="363">
        <v>2096.0022765952103</v>
      </c>
      <c r="D8288" s="367">
        <v>2499.9999999999968</v>
      </c>
      <c r="E8288" s="367">
        <v>11627.906976744232</v>
      </c>
      <c r="F8288" s="367">
        <v>-914683.30228529067</v>
      </c>
      <c r="G8288" s="367">
        <v>2500.00000000001</v>
      </c>
      <c r="H8288" s="367">
        <v>62500</v>
      </c>
      <c r="I8288" s="384">
        <v>-10976461.405129761</v>
      </c>
      <c r="J8288" s="367">
        <v>2500</v>
      </c>
      <c r="K8288" s="367">
        <v>15151.515151515108</v>
      </c>
      <c r="L8288" s="384">
        <v>-335713.22704036307</v>
      </c>
      <c r="M8288" s="367">
        <v>2499.9999999999932</v>
      </c>
      <c r="N8288" s="367">
        <v>250</v>
      </c>
      <c r="O8288" s="384">
        <v>-9998.2746690604617</v>
      </c>
      <c r="P8288" s="367">
        <v>36.25</v>
      </c>
      <c r="Q8288" s="367">
        <v>250</v>
      </c>
      <c r="R8288" s="384">
        <v>-517.15919922292164</v>
      </c>
      <c r="S8288" s="367">
        <v>35</v>
      </c>
      <c r="T8288" s="367">
        <v>8620.6896551723894</v>
      </c>
      <c r="U8288" s="384">
        <v>-433726.81466145016</v>
      </c>
      <c r="V8288" s="367">
        <v>2499.9999999999932</v>
      </c>
      <c r="W8288" s="367">
        <v>416666.66666666785</v>
      </c>
      <c r="X8288" s="384">
        <v>338665.08340356115</v>
      </c>
      <c r="Y8288" s="386">
        <v>2500.0000000000073</v>
      </c>
      <c r="Z8288" s="367"/>
      <c r="AA8288" s="367"/>
      <c r="AB8288" s="367"/>
      <c r="AC8288" s="367"/>
      <c r="AD8288" s="367"/>
      <c r="AE8288" s="367"/>
      <c r="AF8288" s="367"/>
      <c r="AG8288" s="367"/>
      <c r="AH8288" s="367"/>
      <c r="AI8288" s="367"/>
      <c r="AJ8288" s="367"/>
      <c r="AK8288" s="367"/>
      <c r="AL8288" s="367"/>
      <c r="AM8288" s="367"/>
      <c r="AN8288" s="367"/>
      <c r="AO8288" s="367"/>
      <c r="AP8288" s="367"/>
      <c r="AQ8288" s="367"/>
      <c r="AR8288" s="367"/>
      <c r="AS8288" s="367"/>
      <c r="AT8288" s="367"/>
    </row>
    <row r="8289" spans="2:46" ht="13.8">
      <c r="B8289" s="26">
        <v>41.833333333333279</v>
      </c>
      <c r="C8289" s="363">
        <v>2104.3672399539346</v>
      </c>
      <c r="D8289" s="367">
        <v>2509.9999999999968</v>
      </c>
      <c r="E8289" s="367">
        <v>11674.41860465121</v>
      </c>
      <c r="F8289" s="367">
        <v>-922311.08570178039</v>
      </c>
      <c r="G8289" s="367">
        <v>2510.00000000001</v>
      </c>
      <c r="H8289" s="367">
        <v>62750</v>
      </c>
      <c r="I8289" s="384">
        <v>-11067094.296127655</v>
      </c>
      <c r="J8289" s="367">
        <v>2510</v>
      </c>
      <c r="K8289" s="367">
        <v>15212.121212121168</v>
      </c>
      <c r="L8289" s="384">
        <v>-340094.20476863027</v>
      </c>
      <c r="M8289" s="367">
        <v>2509.9999999999927</v>
      </c>
      <c r="N8289" s="367">
        <v>251</v>
      </c>
      <c r="O8289" s="384">
        <v>-10087.446922908443</v>
      </c>
      <c r="P8289" s="367">
        <v>36.394999999999996</v>
      </c>
      <c r="Q8289" s="367">
        <v>251</v>
      </c>
      <c r="R8289" s="384">
        <v>-542.43823393092009</v>
      </c>
      <c r="S8289" s="367">
        <v>35.14</v>
      </c>
      <c r="T8289" s="367">
        <v>8655.1724137930796</v>
      </c>
      <c r="U8289" s="384">
        <v>-438541.3861132898</v>
      </c>
      <c r="V8289" s="367">
        <v>2509.9999999999932</v>
      </c>
      <c r="W8289" s="367">
        <v>418333.33333333454</v>
      </c>
      <c r="X8289" s="384">
        <v>339905.22252382315</v>
      </c>
      <c r="Y8289" s="386">
        <v>2510.0000000000073</v>
      </c>
      <c r="Z8289" s="367"/>
      <c r="AA8289" s="367"/>
      <c r="AB8289" s="367"/>
      <c r="AC8289" s="367"/>
      <c r="AD8289" s="367"/>
      <c r="AE8289" s="367"/>
      <c r="AF8289" s="367"/>
      <c r="AG8289" s="367"/>
      <c r="AH8289" s="367"/>
      <c r="AI8289" s="367"/>
      <c r="AJ8289" s="367"/>
      <c r="AK8289" s="367"/>
      <c r="AL8289" s="367"/>
      <c r="AM8289" s="367"/>
      <c r="AN8289" s="367"/>
      <c r="AO8289" s="367"/>
      <c r="AP8289" s="367"/>
      <c r="AQ8289" s="367"/>
      <c r="AR8289" s="367"/>
      <c r="AS8289" s="367"/>
      <c r="AT8289" s="367"/>
    </row>
    <row r="8290" spans="2:46" ht="13.8">
      <c r="B8290" s="26">
        <v>41.999999999999943</v>
      </c>
      <c r="C8290" s="363">
        <v>2112.7320515537135</v>
      </c>
      <c r="D8290" s="367">
        <v>2519.9999999999968</v>
      </c>
      <c r="E8290" s="367">
        <v>11720.930232558187</v>
      </c>
      <c r="F8290" s="367">
        <v>-929970.49501633656</v>
      </c>
      <c r="G8290" s="367">
        <v>2520.00000000001</v>
      </c>
      <c r="H8290" s="367">
        <v>63000</v>
      </c>
      <c r="I8290" s="384">
        <v>-11158099.514180344</v>
      </c>
      <c r="J8290" s="367">
        <v>2520</v>
      </c>
      <c r="K8290" s="367">
        <v>15272.727272727228</v>
      </c>
      <c r="L8290" s="384">
        <v>-344499.39066279499</v>
      </c>
      <c r="M8290" s="367">
        <v>2519.9999999999927</v>
      </c>
      <c r="N8290" s="367">
        <v>252</v>
      </c>
      <c r="O8290" s="384">
        <v>-10177.011042534687</v>
      </c>
      <c r="P8290" s="367">
        <v>36.54</v>
      </c>
      <c r="Q8290" s="367">
        <v>252</v>
      </c>
      <c r="R8290" s="384">
        <v>-567.90221204856891</v>
      </c>
      <c r="S8290" s="367">
        <v>35.28</v>
      </c>
      <c r="T8290" s="367">
        <v>8689.6551724137698</v>
      </c>
      <c r="U8290" s="384">
        <v>-443380.49672204722</v>
      </c>
      <c r="V8290" s="367">
        <v>2519.9999999999932</v>
      </c>
      <c r="W8290" s="367">
        <v>420000.00000000122</v>
      </c>
      <c r="X8290" s="384">
        <v>341144.44912445697</v>
      </c>
      <c r="Y8290" s="386">
        <v>2520.0000000000073</v>
      </c>
      <c r="Z8290" s="367"/>
      <c r="AA8290" s="367"/>
      <c r="AB8290" s="367"/>
      <c r="AC8290" s="367"/>
      <c r="AD8290" s="367"/>
      <c r="AE8290" s="367"/>
      <c r="AF8290" s="367"/>
      <c r="AG8290" s="367"/>
      <c r="AH8290" s="367"/>
      <c r="AI8290" s="367"/>
      <c r="AJ8290" s="367"/>
      <c r="AK8290" s="367"/>
      <c r="AL8290" s="367"/>
      <c r="AM8290" s="367"/>
      <c r="AN8290" s="367"/>
      <c r="AO8290" s="367"/>
      <c r="AP8290" s="367"/>
      <c r="AQ8290" s="367"/>
      <c r="AR8290" s="367"/>
      <c r="AS8290" s="367"/>
      <c r="AT8290" s="367"/>
    </row>
    <row r="8291" spans="2:46" ht="13.8">
      <c r="B8291" s="26">
        <v>42.166666666666607</v>
      </c>
      <c r="C8291" s="363">
        <v>2121.0967113945467</v>
      </c>
      <c r="D8291" s="367">
        <v>2529.9999999999968</v>
      </c>
      <c r="E8291" s="367">
        <v>11767.441860465164</v>
      </c>
      <c r="F8291" s="367">
        <v>-937661.53022895905</v>
      </c>
      <c r="G8291" s="367">
        <v>2530.00000000001</v>
      </c>
      <c r="H8291" s="367">
        <v>63250</v>
      </c>
      <c r="I8291" s="384">
        <v>-11249477.059287831</v>
      </c>
      <c r="J8291" s="367">
        <v>2530</v>
      </c>
      <c r="K8291" s="367">
        <v>15333.333333333288</v>
      </c>
      <c r="L8291" s="384">
        <v>-348928.78472285683</v>
      </c>
      <c r="M8291" s="367">
        <v>2529.9999999999927</v>
      </c>
      <c r="N8291" s="367">
        <v>253</v>
      </c>
      <c r="O8291" s="384">
        <v>-10266.96702793919</v>
      </c>
      <c r="P8291" s="367">
        <v>36.685000000000002</v>
      </c>
      <c r="Q8291" s="367">
        <v>253</v>
      </c>
      <c r="R8291" s="384">
        <v>-593.55113357586799</v>
      </c>
      <c r="S8291" s="367">
        <v>35.42</v>
      </c>
      <c r="T8291" s="367">
        <v>8724.1379310344601</v>
      </c>
      <c r="U8291" s="384">
        <v>-448244.14648772264</v>
      </c>
      <c r="V8291" s="367">
        <v>2529.9999999999932</v>
      </c>
      <c r="W8291" s="367">
        <v>421666.66666666791</v>
      </c>
      <c r="X8291" s="384">
        <v>342382.76320546231</v>
      </c>
      <c r="Y8291" s="386">
        <v>2530.0000000000073</v>
      </c>
      <c r="Z8291" s="367"/>
      <c r="AA8291" s="367"/>
      <c r="AB8291" s="367"/>
      <c r="AC8291" s="367"/>
      <c r="AD8291" s="367"/>
      <c r="AE8291" s="367"/>
      <c r="AF8291" s="367"/>
      <c r="AG8291" s="367"/>
      <c r="AH8291" s="367"/>
      <c r="AI8291" s="367"/>
      <c r="AJ8291" s="367"/>
      <c r="AK8291" s="367"/>
      <c r="AL8291" s="367"/>
      <c r="AM8291" s="367"/>
      <c r="AN8291" s="367"/>
      <c r="AO8291" s="367"/>
      <c r="AP8291" s="367"/>
      <c r="AQ8291" s="367"/>
      <c r="AR8291" s="367"/>
      <c r="AS8291" s="367"/>
      <c r="AT8291" s="367"/>
    </row>
    <row r="8292" spans="2:46" ht="13.8">
      <c r="B8292" s="26">
        <v>42.333333333333272</v>
      </c>
      <c r="C8292" s="363">
        <v>2129.4612194764341</v>
      </c>
      <c r="D8292" s="367">
        <v>2539.9999999999964</v>
      </c>
      <c r="E8292" s="367">
        <v>11813.953488372141</v>
      </c>
      <c r="F8292" s="367">
        <v>-945384.19133964868</v>
      </c>
      <c r="G8292" s="367">
        <v>2540.0000000000105</v>
      </c>
      <c r="H8292" s="367">
        <v>63500</v>
      </c>
      <c r="I8292" s="384">
        <v>-11341226.931450121</v>
      </c>
      <c r="J8292" s="367">
        <v>2540</v>
      </c>
      <c r="K8292" s="367">
        <v>15393.939393939349</v>
      </c>
      <c r="L8292" s="384">
        <v>-353382.38694881601</v>
      </c>
      <c r="M8292" s="367">
        <v>2539.9999999999927</v>
      </c>
      <c r="N8292" s="367">
        <v>254</v>
      </c>
      <c r="O8292" s="384">
        <v>-10357.314879121952</v>
      </c>
      <c r="P8292" s="367">
        <v>36.83</v>
      </c>
      <c r="Q8292" s="367">
        <v>254</v>
      </c>
      <c r="R8292" s="384">
        <v>-619.38499851281722</v>
      </c>
      <c r="S8292" s="367">
        <v>35.56</v>
      </c>
      <c r="T8292" s="367">
        <v>8758.6206896551503</v>
      </c>
      <c r="U8292" s="384">
        <v>-453132.33541031583</v>
      </c>
      <c r="V8292" s="367">
        <v>2539.9999999999932</v>
      </c>
      <c r="W8292" s="367">
        <v>423333.33333333459</v>
      </c>
      <c r="X8292" s="384">
        <v>343620.16476683947</v>
      </c>
      <c r="Y8292" s="386">
        <v>2540.0000000000073</v>
      </c>
      <c r="Z8292" s="367"/>
      <c r="AA8292" s="367"/>
      <c r="AB8292" s="367"/>
      <c r="AC8292" s="367"/>
      <c r="AD8292" s="367"/>
      <c r="AE8292" s="367"/>
      <c r="AF8292" s="367"/>
      <c r="AG8292" s="367"/>
      <c r="AH8292" s="367"/>
      <c r="AI8292" s="367"/>
      <c r="AJ8292" s="367"/>
      <c r="AK8292" s="367"/>
      <c r="AL8292" s="367"/>
      <c r="AM8292" s="367"/>
      <c r="AN8292" s="367"/>
      <c r="AO8292" s="367"/>
      <c r="AP8292" s="367"/>
      <c r="AQ8292" s="367"/>
      <c r="AR8292" s="367"/>
      <c r="AS8292" s="367"/>
      <c r="AT8292" s="367"/>
    </row>
    <row r="8293" spans="2:46" ht="13.8">
      <c r="B8293" s="26">
        <v>42.499999999999936</v>
      </c>
      <c r="C8293" s="363">
        <v>2137.8255757993766</v>
      </c>
      <c r="D8293" s="367">
        <v>2549.9999999999964</v>
      </c>
      <c r="E8293" s="367">
        <v>11860.465116279118</v>
      </c>
      <c r="F8293" s="367">
        <v>-953138.4783484044</v>
      </c>
      <c r="G8293" s="367">
        <v>2550.0000000000105</v>
      </c>
      <c r="H8293" s="367">
        <v>63750</v>
      </c>
      <c r="I8293" s="384">
        <v>-11433349.130667211</v>
      </c>
      <c r="J8293" s="367">
        <v>2550</v>
      </c>
      <c r="K8293" s="367">
        <v>15454.545454545409</v>
      </c>
      <c r="L8293" s="384">
        <v>-357860.19734067249</v>
      </c>
      <c r="M8293" s="367">
        <v>2549.9999999999927</v>
      </c>
      <c r="N8293" s="367">
        <v>255</v>
      </c>
      <c r="O8293" s="384">
        <v>-10448.054596082979</v>
      </c>
      <c r="P8293" s="367">
        <v>36.975000000000001</v>
      </c>
      <c r="Q8293" s="367">
        <v>255</v>
      </c>
      <c r="R8293" s="384">
        <v>-645.40380685941545</v>
      </c>
      <c r="S8293" s="367">
        <v>35.699999999999996</v>
      </c>
      <c r="T8293" s="367">
        <v>8793.1034482758405</v>
      </c>
      <c r="U8293" s="384">
        <v>-458045.06348982744</v>
      </c>
      <c r="V8293" s="367">
        <v>2549.9999999999941</v>
      </c>
      <c r="W8293" s="367">
        <v>425000.00000000128</v>
      </c>
      <c r="X8293" s="384">
        <v>344856.65380858828</v>
      </c>
      <c r="Y8293" s="386">
        <v>2550.0000000000077</v>
      </c>
      <c r="Z8293" s="367"/>
      <c r="AA8293" s="367"/>
      <c r="AB8293" s="367"/>
      <c r="AC8293" s="367"/>
      <c r="AD8293" s="367"/>
      <c r="AE8293" s="367"/>
      <c r="AF8293" s="367"/>
      <c r="AG8293" s="367"/>
      <c r="AH8293" s="367"/>
      <c r="AI8293" s="367"/>
      <c r="AJ8293" s="367"/>
      <c r="AK8293" s="367"/>
      <c r="AL8293" s="367"/>
      <c r="AM8293" s="367"/>
      <c r="AN8293" s="367"/>
      <c r="AO8293" s="367"/>
      <c r="AP8293" s="367"/>
      <c r="AQ8293" s="367"/>
      <c r="AR8293" s="367"/>
      <c r="AS8293" s="367"/>
      <c r="AT8293" s="367"/>
    </row>
    <row r="8294" spans="2:46" ht="13.8">
      <c r="B8294" s="26">
        <v>42.6666666666666</v>
      </c>
      <c r="C8294" s="363">
        <v>2146.1897803633733</v>
      </c>
      <c r="D8294" s="367">
        <v>2559.9999999999964</v>
      </c>
      <c r="E8294" s="367">
        <v>11906.976744186095</v>
      </c>
      <c r="F8294" s="367">
        <v>-960924.39125522668</v>
      </c>
      <c r="G8294" s="367">
        <v>2560.0000000000105</v>
      </c>
      <c r="H8294" s="367">
        <v>64000</v>
      </c>
      <c r="I8294" s="384">
        <v>-11525843.6569391</v>
      </c>
      <c r="J8294" s="367">
        <v>2560</v>
      </c>
      <c r="K8294" s="367">
        <v>15515.151515151469</v>
      </c>
      <c r="L8294" s="384">
        <v>-362362.21589842602</v>
      </c>
      <c r="M8294" s="367">
        <v>2559.9999999999923</v>
      </c>
      <c r="N8294" s="367">
        <v>256</v>
      </c>
      <c r="O8294" s="384">
        <v>-10539.186178822261</v>
      </c>
      <c r="P8294" s="367">
        <v>37.119999999999997</v>
      </c>
      <c r="Q8294" s="367">
        <v>256</v>
      </c>
      <c r="R8294" s="384">
        <v>-671.60755861566531</v>
      </c>
      <c r="S8294" s="367">
        <v>35.839999999999996</v>
      </c>
      <c r="T8294" s="367">
        <v>8827.5862068965307</v>
      </c>
      <c r="U8294" s="384">
        <v>-462982.33072625648</v>
      </c>
      <c r="V8294" s="367">
        <v>2559.9999999999941</v>
      </c>
      <c r="W8294" s="367">
        <v>426666.66666666797</v>
      </c>
      <c r="X8294" s="384">
        <v>346092.23033070879</v>
      </c>
      <c r="Y8294" s="386">
        <v>2560.0000000000077</v>
      </c>
      <c r="Z8294" s="367"/>
      <c r="AA8294" s="367"/>
      <c r="AB8294" s="367"/>
      <c r="AC8294" s="367"/>
      <c r="AD8294" s="367"/>
      <c r="AE8294" s="367"/>
      <c r="AF8294" s="367"/>
      <c r="AG8294" s="367"/>
      <c r="AH8294" s="367"/>
      <c r="AI8294" s="367"/>
      <c r="AJ8294" s="367"/>
      <c r="AK8294" s="367"/>
      <c r="AL8294" s="367"/>
      <c r="AM8294" s="367"/>
      <c r="AN8294" s="367"/>
      <c r="AO8294" s="367"/>
      <c r="AP8294" s="367"/>
      <c r="AQ8294" s="367"/>
      <c r="AR8294" s="367"/>
      <c r="AS8294" s="367"/>
      <c r="AT8294" s="367"/>
    </row>
    <row r="8295" spans="2:46" ht="13.8">
      <c r="B8295" s="26">
        <v>42.833333333333265</v>
      </c>
      <c r="C8295" s="363">
        <v>2154.5538331684252</v>
      </c>
      <c r="D8295" s="367">
        <v>2569.9999999999964</v>
      </c>
      <c r="E8295" s="367">
        <v>11953.488372093072</v>
      </c>
      <c r="F8295" s="367">
        <v>-968741.93006011541</v>
      </c>
      <c r="G8295" s="367">
        <v>2570.0000000000105</v>
      </c>
      <c r="H8295" s="367">
        <v>64250</v>
      </c>
      <c r="I8295" s="384">
        <v>-11618710.510265788</v>
      </c>
      <c r="J8295" s="367">
        <v>2570</v>
      </c>
      <c r="K8295" s="367">
        <v>15575.757575757529</v>
      </c>
      <c r="L8295" s="384">
        <v>-366888.44262207695</v>
      </c>
      <c r="M8295" s="367">
        <v>2569.9999999999923</v>
      </c>
      <c r="N8295" s="367">
        <v>257</v>
      </c>
      <c r="O8295" s="384">
        <v>-10630.709627339809</v>
      </c>
      <c r="P8295" s="367">
        <v>37.265000000000001</v>
      </c>
      <c r="Q8295" s="367">
        <v>257</v>
      </c>
      <c r="R8295" s="384">
        <v>-697.99625378156657</v>
      </c>
      <c r="S8295" s="367">
        <v>35.980000000000004</v>
      </c>
      <c r="T8295" s="367">
        <v>8862.0689655172209</v>
      </c>
      <c r="U8295" s="384">
        <v>-467944.13711960334</v>
      </c>
      <c r="V8295" s="367">
        <v>2569.9999999999941</v>
      </c>
      <c r="W8295" s="367">
        <v>428333.33333333465</v>
      </c>
      <c r="X8295" s="384">
        <v>347326.89433320105</v>
      </c>
      <c r="Y8295" s="386">
        <v>2570.0000000000077</v>
      </c>
      <c r="Z8295" s="367"/>
      <c r="AA8295" s="367"/>
      <c r="AB8295" s="367"/>
      <c r="AC8295" s="367"/>
      <c r="AD8295" s="367"/>
      <c r="AE8295" s="367"/>
      <c r="AF8295" s="367"/>
      <c r="AG8295" s="367"/>
      <c r="AH8295" s="367"/>
      <c r="AI8295" s="367"/>
      <c r="AJ8295" s="367"/>
      <c r="AK8295" s="367"/>
      <c r="AL8295" s="367"/>
      <c r="AM8295" s="367"/>
      <c r="AN8295" s="367"/>
      <c r="AO8295" s="367"/>
      <c r="AP8295" s="367"/>
      <c r="AQ8295" s="367"/>
      <c r="AR8295" s="367"/>
      <c r="AS8295" s="367"/>
      <c r="AT8295" s="367"/>
    </row>
    <row r="8296" spans="2:46" ht="13.8">
      <c r="B8296" s="26">
        <v>42.999999999999929</v>
      </c>
      <c r="C8296" s="363">
        <v>2162.9177342145299</v>
      </c>
      <c r="D8296" s="367">
        <v>2579.9999999999955</v>
      </c>
      <c r="E8296" s="367">
        <v>12000.000000000049</v>
      </c>
      <c r="F8296" s="367">
        <v>-976591.09476307081</v>
      </c>
      <c r="G8296" s="367">
        <v>2580.0000000000105</v>
      </c>
      <c r="H8296" s="367">
        <v>64500</v>
      </c>
      <c r="I8296" s="384">
        <v>-11711949.690647276</v>
      </c>
      <c r="J8296" s="367">
        <v>2580</v>
      </c>
      <c r="K8296" s="367">
        <v>15636.363636363589</v>
      </c>
      <c r="L8296" s="384">
        <v>-371438.87751162518</v>
      </c>
      <c r="M8296" s="367">
        <v>2579.9999999999923</v>
      </c>
      <c r="N8296" s="367">
        <v>258</v>
      </c>
      <c r="O8296" s="384">
        <v>-10722.624941635613</v>
      </c>
      <c r="P8296" s="367">
        <v>37.409999999999997</v>
      </c>
      <c r="Q8296" s="367">
        <v>258</v>
      </c>
      <c r="R8296" s="384">
        <v>-724.56989235711558</v>
      </c>
      <c r="S8296" s="367">
        <v>36.119999999999997</v>
      </c>
      <c r="T8296" s="367">
        <v>8896.5517241379112</v>
      </c>
      <c r="U8296" s="384">
        <v>-472930.48266986833</v>
      </c>
      <c r="V8296" s="367">
        <v>2579.9999999999945</v>
      </c>
      <c r="W8296" s="367">
        <v>430000.00000000134</v>
      </c>
      <c r="X8296" s="384">
        <v>348560.64581606485</v>
      </c>
      <c r="Y8296" s="386">
        <v>2580.0000000000077</v>
      </c>
      <c r="Z8296" s="367"/>
      <c r="AA8296" s="367"/>
      <c r="AB8296" s="367"/>
      <c r="AC8296" s="367"/>
      <c r="AD8296" s="367"/>
      <c r="AE8296" s="367"/>
      <c r="AF8296" s="367"/>
      <c r="AG8296" s="367"/>
      <c r="AH8296" s="367"/>
      <c r="AI8296" s="367"/>
      <c r="AJ8296" s="367"/>
      <c r="AK8296" s="367"/>
      <c r="AL8296" s="367"/>
      <c r="AM8296" s="367"/>
      <c r="AN8296" s="367"/>
      <c r="AO8296" s="367"/>
      <c r="AP8296" s="367"/>
      <c r="AQ8296" s="367"/>
      <c r="AR8296" s="367"/>
      <c r="AS8296" s="367"/>
      <c r="AT8296" s="367"/>
    </row>
    <row r="8297" spans="2:46" ht="13.8">
      <c r="B8297" s="26">
        <v>43.166666666666593</v>
      </c>
      <c r="C8297" s="363">
        <v>2171.2814835016902</v>
      </c>
      <c r="D8297" s="367">
        <v>2589.9999999999955</v>
      </c>
      <c r="E8297" s="367">
        <v>12046.511627907026</v>
      </c>
      <c r="F8297" s="367">
        <v>-984471.88536409265</v>
      </c>
      <c r="G8297" s="367">
        <v>2590.0000000000105</v>
      </c>
      <c r="H8297" s="367">
        <v>64750</v>
      </c>
      <c r="I8297" s="384">
        <v>-11805561.198083568</v>
      </c>
      <c r="J8297" s="367">
        <v>2590</v>
      </c>
      <c r="K8297" s="367">
        <v>15696.969696969649</v>
      </c>
      <c r="L8297" s="384">
        <v>-376013.52056707058</v>
      </c>
      <c r="M8297" s="367">
        <v>2589.9999999999923</v>
      </c>
      <c r="N8297" s="367">
        <v>259</v>
      </c>
      <c r="O8297" s="384">
        <v>-10814.932121709684</v>
      </c>
      <c r="P8297" s="367">
        <v>37.555</v>
      </c>
      <c r="Q8297" s="367">
        <v>259</v>
      </c>
      <c r="R8297" s="384">
        <v>-751.32847434231621</v>
      </c>
      <c r="S8297" s="367">
        <v>36.26</v>
      </c>
      <c r="T8297" s="367">
        <v>8931.0344827586014</v>
      </c>
      <c r="U8297" s="384">
        <v>-477941.36737705098</v>
      </c>
      <c r="V8297" s="367">
        <v>2589.9999999999945</v>
      </c>
      <c r="W8297" s="367">
        <v>431666.66666666802</v>
      </c>
      <c r="X8297" s="384">
        <v>349793.48477930052</v>
      </c>
      <c r="Y8297" s="386">
        <v>2590.0000000000077</v>
      </c>
      <c r="Z8297" s="367"/>
      <c r="AA8297" s="367"/>
      <c r="AB8297" s="367"/>
      <c r="AC8297" s="367"/>
      <c r="AD8297" s="367"/>
      <c r="AE8297" s="367"/>
      <c r="AF8297" s="367"/>
      <c r="AG8297" s="367"/>
      <c r="AH8297" s="367"/>
      <c r="AI8297" s="367"/>
      <c r="AJ8297" s="367"/>
      <c r="AK8297" s="367"/>
      <c r="AL8297" s="367"/>
      <c r="AM8297" s="367"/>
      <c r="AN8297" s="367"/>
      <c r="AO8297" s="367"/>
      <c r="AP8297" s="367"/>
      <c r="AQ8297" s="367"/>
      <c r="AR8297" s="367"/>
      <c r="AS8297" s="367"/>
      <c r="AT8297" s="367"/>
    </row>
    <row r="8298" spans="2:46" ht="13.8">
      <c r="B8298" s="26">
        <v>43.333333333333258</v>
      </c>
      <c r="C8298" s="363">
        <v>2179.6450810299052</v>
      </c>
      <c r="D8298" s="367">
        <v>2599.9999999999955</v>
      </c>
      <c r="E8298" s="367">
        <v>12093.023255814003</v>
      </c>
      <c r="F8298" s="367">
        <v>-992384.30186318094</v>
      </c>
      <c r="G8298" s="367">
        <v>2600.0000000000105</v>
      </c>
      <c r="H8298" s="367">
        <v>65000</v>
      </c>
      <c r="I8298" s="384">
        <v>-11899545.032574655</v>
      </c>
      <c r="J8298" s="367">
        <v>2600</v>
      </c>
      <c r="K8298" s="367">
        <v>15757.575757575709</v>
      </c>
      <c r="L8298" s="384">
        <v>-380612.37178841332</v>
      </c>
      <c r="M8298" s="367">
        <v>2599.9999999999923</v>
      </c>
      <c r="N8298" s="367">
        <v>260</v>
      </c>
      <c r="O8298" s="384">
        <v>-10907.631167562009</v>
      </c>
      <c r="P8298" s="367">
        <v>37.699999999999996</v>
      </c>
      <c r="Q8298" s="367">
        <v>260</v>
      </c>
      <c r="R8298" s="384">
        <v>-778.27199973716711</v>
      </c>
      <c r="S8298" s="367">
        <v>36.4</v>
      </c>
      <c r="T8298" s="367">
        <v>8965.5172413792916</v>
      </c>
      <c r="U8298" s="384">
        <v>-482976.79124115151</v>
      </c>
      <c r="V8298" s="367">
        <v>2599.9999999999945</v>
      </c>
      <c r="W8298" s="367">
        <v>433333.33333333471</v>
      </c>
      <c r="X8298" s="384">
        <v>351025.41122290789</v>
      </c>
      <c r="Y8298" s="386">
        <v>2600.0000000000086</v>
      </c>
      <c r="Z8298" s="367"/>
      <c r="AA8298" s="367"/>
      <c r="AB8298" s="367"/>
      <c r="AC8298" s="367"/>
      <c r="AD8298" s="367"/>
      <c r="AE8298" s="367"/>
      <c r="AF8298" s="367"/>
      <c r="AG8298" s="367"/>
      <c r="AH8298" s="367"/>
      <c r="AI8298" s="367"/>
      <c r="AJ8298" s="367"/>
      <c r="AK8298" s="367"/>
      <c r="AL8298" s="367"/>
      <c r="AM8298" s="367"/>
      <c r="AN8298" s="367"/>
      <c r="AO8298" s="367"/>
      <c r="AP8298" s="367"/>
      <c r="AQ8298" s="367"/>
      <c r="AR8298" s="367"/>
      <c r="AS8298" s="367"/>
      <c r="AT8298" s="367"/>
    </row>
    <row r="8299" spans="2:46" ht="13.8">
      <c r="B8299" s="26">
        <v>43.499999999999922</v>
      </c>
      <c r="C8299" s="363">
        <v>2188.0085267991744</v>
      </c>
      <c r="D8299" s="367">
        <v>2609.999999999995</v>
      </c>
      <c r="E8299" s="367">
        <v>12139.53488372098</v>
      </c>
      <c r="F8299" s="367">
        <v>-1000328.3442603359</v>
      </c>
      <c r="G8299" s="367">
        <v>2610.0000000000105</v>
      </c>
      <c r="H8299" s="367">
        <v>65250</v>
      </c>
      <c r="I8299" s="384">
        <v>-11993901.194120543</v>
      </c>
      <c r="J8299" s="367">
        <v>2610</v>
      </c>
      <c r="K8299" s="367">
        <v>15818.181818181769</v>
      </c>
      <c r="L8299" s="384">
        <v>-385235.4311756533</v>
      </c>
      <c r="M8299" s="367">
        <v>2609.9999999999923</v>
      </c>
      <c r="N8299" s="367">
        <v>261</v>
      </c>
      <c r="O8299" s="384">
        <v>-11000.722079192601</v>
      </c>
      <c r="P8299" s="367">
        <v>37.844999999999999</v>
      </c>
      <c r="Q8299" s="367">
        <v>261</v>
      </c>
      <c r="R8299" s="384">
        <v>-805.40046854166815</v>
      </c>
      <c r="S8299" s="367">
        <v>36.54</v>
      </c>
      <c r="T8299" s="367">
        <v>8999.9999999999818</v>
      </c>
      <c r="U8299" s="384">
        <v>-488036.75426216988</v>
      </c>
      <c r="V8299" s="367">
        <v>2609.9999999999945</v>
      </c>
      <c r="W8299" s="367">
        <v>435000.0000000014</v>
      </c>
      <c r="X8299" s="384">
        <v>352256.4251468869</v>
      </c>
      <c r="Y8299" s="386">
        <v>2610.0000000000086</v>
      </c>
      <c r="Z8299" s="367"/>
      <c r="AA8299" s="367"/>
      <c r="AB8299" s="367"/>
      <c r="AC8299" s="367"/>
      <c r="AD8299" s="367"/>
      <c r="AE8299" s="367"/>
      <c r="AF8299" s="367"/>
      <c r="AG8299" s="367"/>
      <c r="AH8299" s="367"/>
      <c r="AI8299" s="367"/>
      <c r="AJ8299" s="367"/>
      <c r="AK8299" s="367"/>
      <c r="AL8299" s="367"/>
      <c r="AM8299" s="367"/>
      <c r="AN8299" s="367"/>
      <c r="AO8299" s="367"/>
      <c r="AP8299" s="367"/>
      <c r="AQ8299" s="367"/>
      <c r="AR8299" s="367"/>
      <c r="AS8299" s="367"/>
      <c r="AT8299" s="367"/>
    </row>
    <row r="8300" spans="2:46" ht="13.8">
      <c r="B8300" s="26">
        <v>43.666666666666586</v>
      </c>
      <c r="C8300" s="363">
        <v>2196.3718208094983</v>
      </c>
      <c r="D8300" s="367">
        <v>2619.999999999995</v>
      </c>
      <c r="E8300" s="367">
        <v>12186.046511627957</v>
      </c>
      <c r="F8300" s="367">
        <v>-1008304.0125555579</v>
      </c>
      <c r="G8300" s="367">
        <v>2620.0000000000114</v>
      </c>
      <c r="H8300" s="367">
        <v>65500</v>
      </c>
      <c r="I8300" s="384">
        <v>-12088629.682721229</v>
      </c>
      <c r="J8300" s="367">
        <v>2620</v>
      </c>
      <c r="K8300" s="367">
        <v>15878.787878787829</v>
      </c>
      <c r="L8300" s="384">
        <v>-389882.69872879039</v>
      </c>
      <c r="M8300" s="367">
        <v>2619.9999999999918</v>
      </c>
      <c r="N8300" s="367">
        <v>262</v>
      </c>
      <c r="O8300" s="384">
        <v>-11094.204856601453</v>
      </c>
      <c r="P8300" s="367">
        <v>37.99</v>
      </c>
      <c r="Q8300" s="367">
        <v>262</v>
      </c>
      <c r="R8300" s="384">
        <v>-832.71388075581945</v>
      </c>
      <c r="S8300" s="367">
        <v>36.68</v>
      </c>
      <c r="T8300" s="367">
        <v>9034.482758620672</v>
      </c>
      <c r="U8300" s="384">
        <v>-493121.25644010643</v>
      </c>
      <c r="V8300" s="367">
        <v>2619.999999999995</v>
      </c>
      <c r="W8300" s="367">
        <v>436666.66666666808</v>
      </c>
      <c r="X8300" s="384">
        <v>353486.52655123762</v>
      </c>
      <c r="Y8300" s="386">
        <v>2620.0000000000086</v>
      </c>
      <c r="Z8300" s="367"/>
      <c r="AA8300" s="367"/>
      <c r="AB8300" s="367"/>
      <c r="AC8300" s="367"/>
      <c r="AD8300" s="367"/>
      <c r="AE8300" s="367"/>
      <c r="AF8300" s="367"/>
      <c r="AG8300" s="367"/>
      <c r="AH8300" s="367"/>
      <c r="AI8300" s="367"/>
      <c r="AJ8300" s="367"/>
      <c r="AK8300" s="367"/>
      <c r="AL8300" s="367"/>
      <c r="AM8300" s="367"/>
      <c r="AN8300" s="367"/>
      <c r="AO8300" s="367"/>
      <c r="AP8300" s="367"/>
      <c r="AQ8300" s="367"/>
      <c r="AR8300" s="367"/>
      <c r="AS8300" s="367"/>
      <c r="AT8300" s="367"/>
    </row>
    <row r="8301" spans="2:46" ht="13.8">
      <c r="B8301" s="26">
        <v>43.83333333333325</v>
      </c>
      <c r="C8301" s="363">
        <v>2204.7349630608769</v>
      </c>
      <c r="D8301" s="367">
        <v>2629.999999999995</v>
      </c>
      <c r="E8301" s="367">
        <v>12232.558139534935</v>
      </c>
      <c r="F8301" s="367">
        <v>-1016311.3067488457</v>
      </c>
      <c r="G8301" s="367">
        <v>2630.0000000000114</v>
      </c>
      <c r="H8301" s="367">
        <v>65750</v>
      </c>
      <c r="I8301" s="384">
        <v>-12183730.49837672</v>
      </c>
      <c r="J8301" s="367">
        <v>2630</v>
      </c>
      <c r="K8301" s="367">
        <v>15939.393939393889</v>
      </c>
      <c r="L8301" s="384">
        <v>-394554.17444782489</v>
      </c>
      <c r="M8301" s="367">
        <v>2629.9999999999918</v>
      </c>
      <c r="N8301" s="367">
        <v>263</v>
      </c>
      <c r="O8301" s="384">
        <v>-11188.079499788564</v>
      </c>
      <c r="P8301" s="367">
        <v>38.134999999999998</v>
      </c>
      <c r="Q8301" s="367">
        <v>263</v>
      </c>
      <c r="R8301" s="384">
        <v>-860.212236379621</v>
      </c>
      <c r="S8301" s="367">
        <v>36.82</v>
      </c>
      <c r="T8301" s="367">
        <v>9068.9655172413622</v>
      </c>
      <c r="U8301" s="384">
        <v>-498230.29777496064</v>
      </c>
      <c r="V8301" s="367">
        <v>2629.999999999995</v>
      </c>
      <c r="W8301" s="367">
        <v>438333.33333333477</v>
      </c>
      <c r="X8301" s="384">
        <v>354715.71543595992</v>
      </c>
      <c r="Y8301" s="386">
        <v>2630.0000000000086</v>
      </c>
      <c r="Z8301" s="367"/>
      <c r="AA8301" s="367"/>
      <c r="AB8301" s="367"/>
      <c r="AC8301" s="367"/>
      <c r="AD8301" s="367"/>
      <c r="AE8301" s="367"/>
      <c r="AF8301" s="367"/>
      <c r="AG8301" s="367"/>
      <c r="AH8301" s="367"/>
      <c r="AI8301" s="367"/>
      <c r="AJ8301" s="367"/>
      <c r="AK8301" s="367"/>
      <c r="AL8301" s="367"/>
      <c r="AM8301" s="367"/>
      <c r="AN8301" s="367"/>
      <c r="AO8301" s="367"/>
      <c r="AP8301" s="367"/>
      <c r="AQ8301" s="367"/>
      <c r="AR8301" s="367"/>
      <c r="AS8301" s="367"/>
      <c r="AT8301" s="367"/>
    </row>
    <row r="8302" spans="2:46" ht="13.8">
      <c r="B8302" s="26">
        <v>43.999999999999915</v>
      </c>
      <c r="C8302" s="363">
        <v>2213.0979535533102</v>
      </c>
      <c r="D8302" s="367">
        <v>2639.999999999995</v>
      </c>
      <c r="E8302" s="367">
        <v>12279.069767441912</v>
      </c>
      <c r="F8302" s="367">
        <v>-1024350.2268402003</v>
      </c>
      <c r="G8302" s="367">
        <v>2640.0000000000114</v>
      </c>
      <c r="H8302" s="367">
        <v>66000</v>
      </c>
      <c r="I8302" s="384">
        <v>-12279203.641087007</v>
      </c>
      <c r="J8302" s="367">
        <v>2640</v>
      </c>
      <c r="K8302" s="367">
        <v>15999.999999999949</v>
      </c>
      <c r="L8302" s="384">
        <v>-399249.85833275662</v>
      </c>
      <c r="M8302" s="367">
        <v>2639.9999999999918</v>
      </c>
      <c r="N8302" s="367">
        <v>264</v>
      </c>
      <c r="O8302" s="384">
        <v>-11282.346008753939</v>
      </c>
      <c r="P8302" s="367">
        <v>38.28</v>
      </c>
      <c r="Q8302" s="367">
        <v>264</v>
      </c>
      <c r="R8302" s="384">
        <v>-887.89553541307293</v>
      </c>
      <c r="S8302" s="367">
        <v>36.96</v>
      </c>
      <c r="T8302" s="367">
        <v>9103.4482758620525</v>
      </c>
      <c r="U8302" s="384">
        <v>-503363.87826673262</v>
      </c>
      <c r="V8302" s="367">
        <v>2639.999999999995</v>
      </c>
      <c r="W8302" s="367">
        <v>440000.00000000146</v>
      </c>
      <c r="X8302" s="384">
        <v>355943.99180105398</v>
      </c>
      <c r="Y8302" s="386">
        <v>2640.0000000000086</v>
      </c>
      <c r="Z8302" s="367"/>
      <c r="AA8302" s="367"/>
      <c r="AB8302" s="367"/>
      <c r="AC8302" s="367"/>
      <c r="AD8302" s="367"/>
      <c r="AE8302" s="367"/>
      <c r="AF8302" s="367"/>
      <c r="AG8302" s="367"/>
      <c r="AH8302" s="367"/>
      <c r="AI8302" s="367"/>
      <c r="AJ8302" s="367"/>
      <c r="AK8302" s="367"/>
      <c r="AL8302" s="367"/>
      <c r="AM8302" s="367"/>
      <c r="AN8302" s="367"/>
      <c r="AO8302" s="367"/>
      <c r="AP8302" s="367"/>
      <c r="AQ8302" s="367"/>
      <c r="AR8302" s="367"/>
      <c r="AS8302" s="367"/>
      <c r="AT8302" s="367"/>
    </row>
    <row r="8303" spans="2:46" ht="13.8">
      <c r="B8303" s="26">
        <v>44.166666666666579</v>
      </c>
      <c r="C8303" s="363">
        <v>2221.4607922867976</v>
      </c>
      <c r="D8303" s="367">
        <v>2649.9999999999945</v>
      </c>
      <c r="E8303" s="367">
        <v>12325.581395348889</v>
      </c>
      <c r="F8303" s="367">
        <v>-1032420.7728296213</v>
      </c>
      <c r="G8303" s="367">
        <v>2650.0000000000114</v>
      </c>
      <c r="H8303" s="367">
        <v>66250</v>
      </c>
      <c r="I8303" s="384">
        <v>-12375049.110852093</v>
      </c>
      <c r="J8303" s="367">
        <v>2650</v>
      </c>
      <c r="K8303" s="367">
        <v>16060.606060606009</v>
      </c>
      <c r="L8303" s="384">
        <v>-403969.75038358563</v>
      </c>
      <c r="M8303" s="367">
        <v>2649.9999999999918</v>
      </c>
      <c r="N8303" s="367">
        <v>265</v>
      </c>
      <c r="O8303" s="384">
        <v>-11377.004383497568</v>
      </c>
      <c r="P8303" s="367">
        <v>38.424999999999997</v>
      </c>
      <c r="Q8303" s="367">
        <v>265</v>
      </c>
      <c r="R8303" s="384">
        <v>-915.76377785617365</v>
      </c>
      <c r="S8303" s="367">
        <v>37.099999999999994</v>
      </c>
      <c r="T8303" s="367">
        <v>9137.9310344827427</v>
      </c>
      <c r="U8303" s="384">
        <v>-508521.9979154226</v>
      </c>
      <c r="V8303" s="367">
        <v>2649.999999999995</v>
      </c>
      <c r="W8303" s="367">
        <v>441666.66666666814</v>
      </c>
      <c r="X8303" s="384">
        <v>357171.35564651975</v>
      </c>
      <c r="Y8303" s="386">
        <v>2650.0000000000086</v>
      </c>
      <c r="Z8303" s="367"/>
      <c r="AA8303" s="367"/>
      <c r="AB8303" s="367"/>
      <c r="AC8303" s="367"/>
      <c r="AD8303" s="367"/>
      <c r="AE8303" s="367"/>
      <c r="AF8303" s="367"/>
      <c r="AG8303" s="367"/>
      <c r="AH8303" s="367"/>
      <c r="AI8303" s="367"/>
      <c r="AJ8303" s="367"/>
      <c r="AK8303" s="367"/>
      <c r="AL8303" s="367"/>
      <c r="AM8303" s="367"/>
      <c r="AN8303" s="367"/>
      <c r="AO8303" s="367"/>
      <c r="AP8303" s="367"/>
      <c r="AQ8303" s="367"/>
      <c r="AR8303" s="367"/>
      <c r="AS8303" s="367"/>
      <c r="AT8303" s="367"/>
    </row>
    <row r="8304" spans="2:46" ht="13.8">
      <c r="B8304" s="26">
        <v>44.333333333333243</v>
      </c>
      <c r="C8304" s="363">
        <v>2229.8234792613393</v>
      </c>
      <c r="D8304" s="367">
        <v>2659.9999999999945</v>
      </c>
      <c r="E8304" s="367">
        <v>12372.093023255866</v>
      </c>
      <c r="F8304" s="367">
        <v>-1040522.9447171087</v>
      </c>
      <c r="G8304" s="367">
        <v>2660.0000000000114</v>
      </c>
      <c r="H8304" s="367">
        <v>66500</v>
      </c>
      <c r="I8304" s="384">
        <v>-12471266.907671981</v>
      </c>
      <c r="J8304" s="367">
        <v>2660</v>
      </c>
      <c r="K8304" s="367">
        <v>16121.212121212069</v>
      </c>
      <c r="L8304" s="384">
        <v>-408713.85060031194</v>
      </c>
      <c r="M8304" s="367">
        <v>2659.9999999999918</v>
      </c>
      <c r="N8304" s="367">
        <v>266</v>
      </c>
      <c r="O8304" s="384">
        <v>-11472.054624019464</v>
      </c>
      <c r="P8304" s="367">
        <v>38.57</v>
      </c>
      <c r="Q8304" s="367">
        <v>266</v>
      </c>
      <c r="R8304" s="384">
        <v>-943.81696370892723</v>
      </c>
      <c r="S8304" s="367">
        <v>37.24</v>
      </c>
      <c r="T8304" s="367">
        <v>9172.4137931034329</v>
      </c>
      <c r="U8304" s="384">
        <v>-513704.65672103089</v>
      </c>
      <c r="V8304" s="367">
        <v>2659.9999999999959</v>
      </c>
      <c r="W8304" s="367">
        <v>443333.33333333483</v>
      </c>
      <c r="X8304" s="384">
        <v>358397.80697235727</v>
      </c>
      <c r="Y8304" s="386">
        <v>2660.0000000000091</v>
      </c>
      <c r="Z8304" s="367"/>
      <c r="AA8304" s="367"/>
      <c r="AB8304" s="367"/>
      <c r="AC8304" s="367"/>
      <c r="AD8304" s="367"/>
      <c r="AE8304" s="367"/>
      <c r="AF8304" s="367"/>
      <c r="AG8304" s="367"/>
      <c r="AH8304" s="367"/>
      <c r="AI8304" s="367"/>
      <c r="AJ8304" s="367"/>
      <c r="AK8304" s="367"/>
      <c r="AL8304" s="367"/>
      <c r="AM8304" s="367"/>
      <c r="AN8304" s="367"/>
      <c r="AO8304" s="367"/>
      <c r="AP8304" s="367"/>
      <c r="AQ8304" s="367"/>
      <c r="AR8304" s="367"/>
      <c r="AS8304" s="367"/>
      <c r="AT8304" s="367"/>
    </row>
    <row r="8305" spans="2:46" ht="13.8">
      <c r="B8305" s="26">
        <v>44.499999999999908</v>
      </c>
      <c r="C8305" s="363">
        <v>2238.1860144769362</v>
      </c>
      <c r="D8305" s="367">
        <v>2669.9999999999945</v>
      </c>
      <c r="E8305" s="367">
        <v>12418.604651162843</v>
      </c>
      <c r="F8305" s="367">
        <v>-1048656.7425026626</v>
      </c>
      <c r="G8305" s="367">
        <v>2670.0000000000114</v>
      </c>
      <c r="H8305" s="367">
        <v>66750</v>
      </c>
      <c r="I8305" s="384">
        <v>-12567857.031546667</v>
      </c>
      <c r="J8305" s="367">
        <v>2670</v>
      </c>
      <c r="K8305" s="367">
        <v>16181.818181818129</v>
      </c>
      <c r="L8305" s="384">
        <v>-413482.15898293525</v>
      </c>
      <c r="M8305" s="367">
        <v>2669.9999999999914</v>
      </c>
      <c r="N8305" s="367">
        <v>267</v>
      </c>
      <c r="O8305" s="384">
        <v>-11567.496730319617</v>
      </c>
      <c r="P8305" s="367">
        <v>38.714999999999996</v>
      </c>
      <c r="Q8305" s="367">
        <v>267</v>
      </c>
      <c r="R8305" s="384">
        <v>-972.05509297132983</v>
      </c>
      <c r="S8305" s="367">
        <v>37.380000000000003</v>
      </c>
      <c r="T8305" s="367">
        <v>9206.8965517241231</v>
      </c>
      <c r="U8305" s="384">
        <v>-518911.85468355654</v>
      </c>
      <c r="V8305" s="367">
        <v>2669.9999999999959</v>
      </c>
      <c r="W8305" s="367">
        <v>445000.00000000151</v>
      </c>
      <c r="X8305" s="384">
        <v>359623.34577856649</v>
      </c>
      <c r="Y8305" s="386">
        <v>2670.0000000000091</v>
      </c>
      <c r="Z8305" s="367"/>
      <c r="AA8305" s="367"/>
      <c r="AB8305" s="367"/>
      <c r="AC8305" s="367"/>
      <c r="AD8305" s="367"/>
      <c r="AE8305" s="367"/>
      <c r="AF8305" s="367"/>
      <c r="AG8305" s="367"/>
      <c r="AH8305" s="367"/>
      <c r="AI8305" s="367"/>
      <c r="AJ8305" s="367"/>
      <c r="AK8305" s="367"/>
      <c r="AL8305" s="367"/>
      <c r="AM8305" s="367"/>
      <c r="AN8305" s="367"/>
      <c r="AO8305" s="367"/>
      <c r="AP8305" s="367"/>
      <c r="AQ8305" s="367"/>
      <c r="AR8305" s="367"/>
      <c r="AS8305" s="367"/>
      <c r="AT8305" s="367"/>
    </row>
    <row r="8306" spans="2:46" ht="13.8">
      <c r="B8306" s="26">
        <v>44.666666666666572</v>
      </c>
      <c r="C8306" s="363">
        <v>2246.5483979335872</v>
      </c>
      <c r="D8306" s="367">
        <v>2679.9999999999945</v>
      </c>
      <c r="E8306" s="367">
        <v>12465.11627906982</v>
      </c>
      <c r="F8306" s="367">
        <v>-1056822.1661862831</v>
      </c>
      <c r="G8306" s="367">
        <v>2680.0000000000114</v>
      </c>
      <c r="H8306" s="367">
        <v>67000</v>
      </c>
      <c r="I8306" s="384">
        <v>-12664819.482476151</v>
      </c>
      <c r="J8306" s="367">
        <v>2679.9999999999995</v>
      </c>
      <c r="K8306" s="367">
        <v>16242.424242424189</v>
      </c>
      <c r="L8306" s="384">
        <v>-418274.67553145596</v>
      </c>
      <c r="M8306" s="367">
        <v>2679.9999999999914</v>
      </c>
      <c r="N8306" s="367">
        <v>268</v>
      </c>
      <c r="O8306" s="384">
        <v>-11663.330702398034</v>
      </c>
      <c r="P8306" s="367">
        <v>38.86</v>
      </c>
      <c r="Q8306" s="367">
        <v>268</v>
      </c>
      <c r="R8306" s="384">
        <v>-1000.4781656433828</v>
      </c>
      <c r="S8306" s="367">
        <v>37.520000000000003</v>
      </c>
      <c r="T8306" s="367">
        <v>9241.3793103448133</v>
      </c>
      <c r="U8306" s="384">
        <v>-524143.59180300008</v>
      </c>
      <c r="V8306" s="367">
        <v>2679.9999999999959</v>
      </c>
      <c r="W8306" s="367">
        <v>446666.6666666682</v>
      </c>
      <c r="X8306" s="384">
        <v>360847.9720651473</v>
      </c>
      <c r="Y8306" s="386">
        <v>2680.0000000000091</v>
      </c>
      <c r="Z8306" s="367"/>
      <c r="AA8306" s="367"/>
      <c r="AB8306" s="367"/>
      <c r="AC8306" s="367"/>
      <c r="AD8306" s="367"/>
      <c r="AE8306" s="367"/>
      <c r="AF8306" s="367"/>
      <c r="AG8306" s="367"/>
      <c r="AH8306" s="367"/>
      <c r="AI8306" s="367"/>
      <c r="AJ8306" s="367"/>
      <c r="AK8306" s="367"/>
      <c r="AL8306" s="367"/>
      <c r="AM8306" s="367"/>
      <c r="AN8306" s="367"/>
      <c r="AO8306" s="367"/>
      <c r="AP8306" s="367"/>
      <c r="AQ8306" s="367"/>
      <c r="AR8306" s="367"/>
      <c r="AS8306" s="367"/>
      <c r="AT8306" s="367"/>
    </row>
    <row r="8307" spans="2:46" ht="13.8">
      <c r="B8307" s="26">
        <v>44.833333333333236</v>
      </c>
      <c r="C8307" s="363">
        <v>2254.9106296312925</v>
      </c>
      <c r="D8307" s="367">
        <v>2689.9999999999941</v>
      </c>
      <c r="E8307" s="367">
        <v>12511.627906976797</v>
      </c>
      <c r="F8307" s="367">
        <v>-1065019.2157679701</v>
      </c>
      <c r="G8307" s="367">
        <v>2690.0000000000114</v>
      </c>
      <c r="H8307" s="367">
        <v>67250</v>
      </c>
      <c r="I8307" s="384">
        <v>-12762154.260460434</v>
      </c>
      <c r="J8307" s="367">
        <v>2689.9999999999995</v>
      </c>
      <c r="K8307" s="367">
        <v>16303.030303030249</v>
      </c>
      <c r="L8307" s="384">
        <v>-423091.40024587413</v>
      </c>
      <c r="M8307" s="367">
        <v>2689.9999999999914</v>
      </c>
      <c r="N8307" s="367">
        <v>269</v>
      </c>
      <c r="O8307" s="384">
        <v>-11759.556540254709</v>
      </c>
      <c r="P8307" s="367">
        <v>39.004999999999995</v>
      </c>
      <c r="Q8307" s="367">
        <v>269</v>
      </c>
      <c r="R8307" s="384">
        <v>-1029.0861817250843</v>
      </c>
      <c r="S8307" s="367">
        <v>37.659999999999997</v>
      </c>
      <c r="T8307" s="367">
        <v>9275.8620689655036</v>
      </c>
      <c r="U8307" s="384">
        <v>-529399.86807936174</v>
      </c>
      <c r="V8307" s="367">
        <v>2689.9999999999964</v>
      </c>
      <c r="W8307" s="367">
        <v>448333.33333333489</v>
      </c>
      <c r="X8307" s="384">
        <v>362071.68583209987</v>
      </c>
      <c r="Y8307" s="386">
        <v>2690.0000000000091</v>
      </c>
      <c r="Z8307" s="367"/>
      <c r="AA8307" s="367"/>
      <c r="AB8307" s="367"/>
      <c r="AC8307" s="367"/>
      <c r="AD8307" s="367"/>
      <c r="AE8307" s="367"/>
      <c r="AF8307" s="367"/>
      <c r="AG8307" s="367"/>
      <c r="AH8307" s="367"/>
      <c r="AI8307" s="367"/>
      <c r="AJ8307" s="367"/>
      <c r="AK8307" s="367"/>
      <c r="AL8307" s="367"/>
      <c r="AM8307" s="367"/>
      <c r="AN8307" s="367"/>
      <c r="AO8307" s="367"/>
      <c r="AP8307" s="367"/>
      <c r="AQ8307" s="367"/>
      <c r="AR8307" s="367"/>
      <c r="AS8307" s="367"/>
      <c r="AT8307" s="367"/>
    </row>
    <row r="8308" spans="2:46" ht="13.8">
      <c r="B8308" s="26">
        <v>44.999999999999901</v>
      </c>
      <c r="C8308" s="363">
        <v>2263.2727095700529</v>
      </c>
      <c r="D8308" s="367">
        <v>2699.9999999999941</v>
      </c>
      <c r="E8308" s="367">
        <v>12558.139534883774</v>
      </c>
      <c r="F8308" s="367">
        <v>-1073247.8912477237</v>
      </c>
      <c r="G8308" s="367">
        <v>2700.0000000000114</v>
      </c>
      <c r="H8308" s="367">
        <v>67500</v>
      </c>
      <c r="I8308" s="384">
        <v>-12859861.365499519</v>
      </c>
      <c r="J8308" s="367">
        <v>2699.9999999999995</v>
      </c>
      <c r="K8308" s="367">
        <v>16363.636363636309</v>
      </c>
      <c r="L8308" s="384">
        <v>-427932.33312618942</v>
      </c>
      <c r="M8308" s="367">
        <v>2699.9999999999914</v>
      </c>
      <c r="N8308" s="367">
        <v>270</v>
      </c>
      <c r="O8308" s="384">
        <v>-11856.174243889647</v>
      </c>
      <c r="P8308" s="367">
        <v>39.15</v>
      </c>
      <c r="Q8308" s="367">
        <v>270</v>
      </c>
      <c r="R8308" s="384">
        <v>-1057.8791412164376</v>
      </c>
      <c r="S8308" s="367">
        <v>37.799999999999997</v>
      </c>
      <c r="T8308" s="367">
        <v>9310.3448275861938</v>
      </c>
      <c r="U8308" s="384">
        <v>-534680.68351264112</v>
      </c>
      <c r="V8308" s="367">
        <v>2699.9999999999964</v>
      </c>
      <c r="W8308" s="367">
        <v>450000.00000000157</v>
      </c>
      <c r="X8308" s="384">
        <v>363294.48707942403</v>
      </c>
      <c r="Y8308" s="386">
        <v>2700.0000000000091</v>
      </c>
      <c r="Z8308" s="367"/>
      <c r="AA8308" s="367"/>
      <c r="AB8308" s="367"/>
      <c r="AC8308" s="367"/>
      <c r="AD8308" s="367"/>
      <c r="AE8308" s="367"/>
      <c r="AF8308" s="367"/>
      <c r="AG8308" s="367"/>
      <c r="AH8308" s="367"/>
      <c r="AI8308" s="367"/>
      <c r="AJ8308" s="367"/>
      <c r="AK8308" s="367"/>
      <c r="AL8308" s="367"/>
      <c r="AM8308" s="367"/>
      <c r="AN8308" s="367"/>
      <c r="AO8308" s="367"/>
      <c r="AP8308" s="367"/>
      <c r="AQ8308" s="367"/>
      <c r="AR8308" s="367"/>
      <c r="AS8308" s="367"/>
      <c r="AT8308" s="367"/>
    </row>
    <row r="8309" spans="2:46" ht="13.8">
      <c r="B8309" s="26">
        <v>45.166666666666565</v>
      </c>
      <c r="C8309" s="363">
        <v>2271.6346377498671</v>
      </c>
      <c r="D8309" s="367">
        <v>2709.9999999999941</v>
      </c>
      <c r="E8309" s="367">
        <v>12604.651162790751</v>
      </c>
      <c r="F8309" s="367">
        <v>-1081508.1926255443</v>
      </c>
      <c r="G8309" s="367">
        <v>2710.0000000000118</v>
      </c>
      <c r="H8309" s="367">
        <v>67750</v>
      </c>
      <c r="I8309" s="384">
        <v>-12957940.797593407</v>
      </c>
      <c r="J8309" s="367">
        <v>2709.9999999999995</v>
      </c>
      <c r="K8309" s="367">
        <v>16424.242424242369</v>
      </c>
      <c r="L8309" s="384">
        <v>-432797.47417240194</v>
      </c>
      <c r="M8309" s="367">
        <v>2709.9999999999914</v>
      </c>
      <c r="N8309" s="367">
        <v>271</v>
      </c>
      <c r="O8309" s="384">
        <v>-11953.183813302849</v>
      </c>
      <c r="P8309" s="367">
        <v>39.295000000000002</v>
      </c>
      <c r="Q8309" s="367">
        <v>271</v>
      </c>
      <c r="R8309" s="384">
        <v>-1086.8570441174413</v>
      </c>
      <c r="S8309" s="367">
        <v>37.94</v>
      </c>
      <c r="T8309" s="367">
        <v>9344.827586206884</v>
      </c>
      <c r="U8309" s="384">
        <v>-539986.03810283833</v>
      </c>
      <c r="V8309" s="367">
        <v>2709.9999999999964</v>
      </c>
      <c r="W8309" s="367">
        <v>451666.66666666826</v>
      </c>
      <c r="X8309" s="384">
        <v>364516.37580712006</v>
      </c>
      <c r="Y8309" s="386">
        <v>2710.0000000000095</v>
      </c>
      <c r="Z8309" s="367"/>
      <c r="AA8309" s="367"/>
      <c r="AB8309" s="367"/>
      <c r="AC8309" s="367"/>
      <c r="AD8309" s="367"/>
      <c r="AE8309" s="367"/>
      <c r="AF8309" s="367"/>
      <c r="AG8309" s="367"/>
      <c r="AH8309" s="367"/>
      <c r="AI8309" s="367"/>
      <c r="AJ8309" s="367"/>
      <c r="AK8309" s="367"/>
      <c r="AL8309" s="367"/>
      <c r="AM8309" s="367"/>
      <c r="AN8309" s="367"/>
      <c r="AO8309" s="367"/>
      <c r="AP8309" s="367"/>
      <c r="AQ8309" s="367"/>
      <c r="AR8309" s="367"/>
      <c r="AS8309" s="367"/>
      <c r="AT8309" s="367"/>
    </row>
    <row r="8310" spans="2:46" ht="13.8">
      <c r="B8310" s="26">
        <v>45.333333333333229</v>
      </c>
      <c r="C8310" s="363">
        <v>2279.9964141707369</v>
      </c>
      <c r="D8310" s="367">
        <v>2719.9999999999936</v>
      </c>
      <c r="E8310" s="367">
        <v>12651.162790697728</v>
      </c>
      <c r="F8310" s="367">
        <v>-1089800.1199014308</v>
      </c>
      <c r="G8310" s="367">
        <v>2720.0000000000118</v>
      </c>
      <c r="H8310" s="367">
        <v>68000</v>
      </c>
      <c r="I8310" s="384">
        <v>-13056392.556742093</v>
      </c>
      <c r="J8310" s="367">
        <v>2719.9999999999995</v>
      </c>
      <c r="K8310" s="367">
        <v>16484.84848484843</v>
      </c>
      <c r="L8310" s="384">
        <v>-437686.82338451175</v>
      </c>
      <c r="M8310" s="367">
        <v>2719.9999999999914</v>
      </c>
      <c r="N8310" s="367">
        <v>272</v>
      </c>
      <c r="O8310" s="384">
        <v>-12050.585248494306</v>
      </c>
      <c r="P8310" s="367">
        <v>39.44</v>
      </c>
      <c r="Q8310" s="367">
        <v>272</v>
      </c>
      <c r="R8310" s="384">
        <v>-1116.0198904280953</v>
      </c>
      <c r="S8310" s="367">
        <v>38.08</v>
      </c>
      <c r="T8310" s="367">
        <v>9379.3103448275742</v>
      </c>
      <c r="U8310" s="384">
        <v>-545315.93184995337</v>
      </c>
      <c r="V8310" s="367">
        <v>2719.9999999999964</v>
      </c>
      <c r="W8310" s="367">
        <v>453333.33333333494</v>
      </c>
      <c r="X8310" s="384">
        <v>365737.35201518767</v>
      </c>
      <c r="Y8310" s="386">
        <v>2720.0000000000095</v>
      </c>
      <c r="Z8310" s="367"/>
      <c r="AA8310" s="367"/>
      <c r="AB8310" s="367"/>
      <c r="AC8310" s="367"/>
      <c r="AD8310" s="367"/>
      <c r="AE8310" s="367"/>
      <c r="AF8310" s="367"/>
      <c r="AG8310" s="367"/>
      <c r="AH8310" s="367"/>
      <c r="AI8310" s="367"/>
      <c r="AJ8310" s="367"/>
      <c r="AK8310" s="367"/>
      <c r="AL8310" s="367"/>
      <c r="AM8310" s="367"/>
      <c r="AN8310" s="367"/>
      <c r="AO8310" s="367"/>
      <c r="AP8310" s="367"/>
      <c r="AQ8310" s="367"/>
      <c r="AR8310" s="367"/>
      <c r="AS8310" s="367"/>
      <c r="AT8310" s="367"/>
    </row>
    <row r="8311" spans="2:46" ht="13.8">
      <c r="B8311" s="26">
        <v>45.499999999999893</v>
      </c>
      <c r="C8311" s="363">
        <v>2288.35803883266</v>
      </c>
      <c r="D8311" s="367">
        <v>2729.9999999999936</v>
      </c>
      <c r="E8311" s="367">
        <v>12697.674418604705</v>
      </c>
      <c r="F8311" s="367">
        <v>-1098123.673075384</v>
      </c>
      <c r="G8311" s="367">
        <v>2730.0000000000118</v>
      </c>
      <c r="H8311" s="367">
        <v>68250</v>
      </c>
      <c r="I8311" s="384">
        <v>-13155216.642945578</v>
      </c>
      <c r="J8311" s="367">
        <v>2729.9999999999995</v>
      </c>
      <c r="K8311" s="367">
        <v>16545.45454545449</v>
      </c>
      <c r="L8311" s="384">
        <v>-442600.38076251862</v>
      </c>
      <c r="M8311" s="367">
        <v>2729.9999999999909</v>
      </c>
      <c r="N8311" s="367">
        <v>273</v>
      </c>
      <c r="O8311" s="384">
        <v>-12148.378549464029</v>
      </c>
      <c r="P8311" s="367">
        <v>39.585000000000001</v>
      </c>
      <c r="Q8311" s="367">
        <v>273</v>
      </c>
      <c r="R8311" s="384">
        <v>-1145.3676801483994</v>
      </c>
      <c r="S8311" s="367">
        <v>38.22</v>
      </c>
      <c r="T8311" s="367">
        <v>9413.7931034482644</v>
      </c>
      <c r="U8311" s="384">
        <v>-550670.36475398659</v>
      </c>
      <c r="V8311" s="367">
        <v>2729.9999999999968</v>
      </c>
      <c r="W8311" s="367">
        <v>455000.00000000163</v>
      </c>
      <c r="X8311" s="384">
        <v>366957.41570362705</v>
      </c>
      <c r="Y8311" s="386">
        <v>2730.0000000000095</v>
      </c>
      <c r="Z8311" s="367"/>
      <c r="AA8311" s="367"/>
      <c r="AB8311" s="367"/>
      <c r="AC8311" s="367"/>
      <c r="AD8311" s="367"/>
      <c r="AE8311" s="367"/>
      <c r="AF8311" s="367"/>
      <c r="AG8311" s="367"/>
      <c r="AH8311" s="367"/>
      <c r="AI8311" s="367"/>
      <c r="AJ8311" s="367"/>
      <c r="AK8311" s="367"/>
      <c r="AL8311" s="367"/>
      <c r="AM8311" s="367"/>
      <c r="AN8311" s="367"/>
      <c r="AO8311" s="367"/>
      <c r="AP8311" s="367"/>
      <c r="AQ8311" s="367"/>
      <c r="AR8311" s="367"/>
      <c r="AS8311" s="367"/>
      <c r="AT8311" s="367"/>
    </row>
    <row r="8312" spans="2:46" ht="13.8">
      <c r="B8312" s="26">
        <v>45.666666666666558</v>
      </c>
      <c r="C8312" s="363">
        <v>2296.7195117356391</v>
      </c>
      <c r="D8312" s="367">
        <v>2739.9999999999936</v>
      </c>
      <c r="E8312" s="367">
        <v>12744.186046511682</v>
      </c>
      <c r="F8312" s="367">
        <v>-1106478.8521474039</v>
      </c>
      <c r="G8312" s="367">
        <v>2740.0000000000118</v>
      </c>
      <c r="H8312" s="367">
        <v>68500</v>
      </c>
      <c r="I8312" s="384">
        <v>-13254413.056203861</v>
      </c>
      <c r="J8312" s="367">
        <v>2739.9999999999995</v>
      </c>
      <c r="K8312" s="367">
        <v>16606.06060606055</v>
      </c>
      <c r="L8312" s="384">
        <v>-447538.14630642295</v>
      </c>
      <c r="M8312" s="367">
        <v>2739.9999999999909</v>
      </c>
      <c r="N8312" s="367">
        <v>274</v>
      </c>
      <c r="O8312" s="384">
        <v>-12246.563716212006</v>
      </c>
      <c r="P8312" s="367">
        <v>39.729999999999997</v>
      </c>
      <c r="Q8312" s="367">
        <v>274</v>
      </c>
      <c r="R8312" s="384">
        <v>-1174.9004132783537</v>
      </c>
      <c r="S8312" s="367">
        <v>38.36</v>
      </c>
      <c r="T8312" s="367">
        <v>9448.2758620689547</v>
      </c>
      <c r="U8312" s="384">
        <v>-556049.33681493753</v>
      </c>
      <c r="V8312" s="367">
        <v>2739.9999999999968</v>
      </c>
      <c r="W8312" s="367">
        <v>456666.66666666832</v>
      </c>
      <c r="X8312" s="384">
        <v>368176.56687243801</v>
      </c>
      <c r="Y8312" s="386">
        <v>2740.0000000000095</v>
      </c>
      <c r="Z8312" s="367"/>
      <c r="AA8312" s="367"/>
      <c r="AB8312" s="367"/>
      <c r="AC8312" s="367"/>
      <c r="AD8312" s="367"/>
      <c r="AE8312" s="367"/>
      <c r="AF8312" s="367"/>
      <c r="AG8312" s="367"/>
      <c r="AH8312" s="367"/>
      <c r="AI8312" s="367"/>
      <c r="AJ8312" s="367"/>
      <c r="AK8312" s="367"/>
      <c r="AL8312" s="367"/>
      <c r="AM8312" s="367"/>
      <c r="AN8312" s="367"/>
      <c r="AO8312" s="367"/>
      <c r="AP8312" s="367"/>
      <c r="AQ8312" s="367"/>
      <c r="AR8312" s="367"/>
      <c r="AS8312" s="367"/>
      <c r="AT8312" s="367"/>
    </row>
    <row r="8313" spans="2:46" ht="13.8">
      <c r="B8313" s="26">
        <v>45.833333333333222</v>
      </c>
      <c r="C8313" s="363">
        <v>2305.080832879672</v>
      </c>
      <c r="D8313" s="367">
        <v>2749.9999999999936</v>
      </c>
      <c r="E8313" s="367">
        <v>12790.69767441866</v>
      </c>
      <c r="F8313" s="367">
        <v>-1114865.65711749</v>
      </c>
      <c r="G8313" s="367">
        <v>2750.0000000000118</v>
      </c>
      <c r="H8313" s="367">
        <v>68750</v>
      </c>
      <c r="I8313" s="384">
        <v>-13353981.796516949</v>
      </c>
      <c r="J8313" s="367">
        <v>2749.9999999999995</v>
      </c>
      <c r="K8313" s="367">
        <v>16666.66666666661</v>
      </c>
      <c r="L8313" s="384">
        <v>-452500.12001622462</v>
      </c>
      <c r="M8313" s="367">
        <v>2749.9999999999909</v>
      </c>
      <c r="N8313" s="367">
        <v>275</v>
      </c>
      <c r="O8313" s="384">
        <v>-12345.140748738249</v>
      </c>
      <c r="P8313" s="367">
        <v>39.875</v>
      </c>
      <c r="Q8313" s="367">
        <v>275</v>
      </c>
      <c r="R8313" s="384">
        <v>-1204.6180898179582</v>
      </c>
      <c r="S8313" s="367">
        <v>38.5</v>
      </c>
      <c r="T8313" s="367">
        <v>9482.7586206896449</v>
      </c>
      <c r="U8313" s="384">
        <v>-561452.84803280619</v>
      </c>
      <c r="V8313" s="367">
        <v>2749.9999999999968</v>
      </c>
      <c r="W8313" s="367">
        <v>458333.333333335</v>
      </c>
      <c r="X8313" s="384">
        <v>369394.80552162079</v>
      </c>
      <c r="Y8313" s="386">
        <v>2750.0000000000095</v>
      </c>
      <c r="Z8313" s="367"/>
      <c r="AA8313" s="367"/>
      <c r="AB8313" s="367"/>
      <c r="AC8313" s="367"/>
      <c r="AD8313" s="367"/>
      <c r="AE8313" s="367"/>
      <c r="AF8313" s="367"/>
      <c r="AG8313" s="367"/>
      <c r="AH8313" s="367"/>
      <c r="AI8313" s="367"/>
      <c r="AJ8313" s="367"/>
      <c r="AK8313" s="367"/>
      <c r="AL8313" s="367"/>
      <c r="AM8313" s="367"/>
      <c r="AN8313" s="367"/>
      <c r="AO8313" s="367"/>
      <c r="AP8313" s="367"/>
      <c r="AQ8313" s="367"/>
      <c r="AR8313" s="367"/>
      <c r="AS8313" s="367"/>
      <c r="AT8313" s="367"/>
    </row>
    <row r="8314" spans="2:46" ht="13.8">
      <c r="B8314" s="26">
        <v>45.999999999999886</v>
      </c>
      <c r="C8314" s="363">
        <v>2313.4420022647591</v>
      </c>
      <c r="D8314" s="367">
        <v>2759.9999999999932</v>
      </c>
      <c r="E8314" s="367">
        <v>12837.209302325637</v>
      </c>
      <c r="F8314" s="367">
        <v>-1123284.0879856425</v>
      </c>
      <c r="G8314" s="367">
        <v>2760.0000000000118</v>
      </c>
      <c r="H8314" s="367">
        <v>69000</v>
      </c>
      <c r="I8314" s="384">
        <v>-13453922.863884831</v>
      </c>
      <c r="J8314" s="367">
        <v>2759.9999999999995</v>
      </c>
      <c r="K8314" s="367">
        <v>16727.27272727267</v>
      </c>
      <c r="L8314" s="384">
        <v>-457486.30189192347</v>
      </c>
      <c r="M8314" s="367">
        <v>2759.9999999999909</v>
      </c>
      <c r="N8314" s="367">
        <v>276</v>
      </c>
      <c r="O8314" s="384">
        <v>-12444.109647042755</v>
      </c>
      <c r="P8314" s="367">
        <v>40.020000000000003</v>
      </c>
      <c r="Q8314" s="367">
        <v>276</v>
      </c>
      <c r="R8314" s="384">
        <v>-1234.520709767213</v>
      </c>
      <c r="S8314" s="367">
        <v>38.64</v>
      </c>
      <c r="T8314" s="367">
        <v>9517.2413793103351</v>
      </c>
      <c r="U8314" s="384">
        <v>-566880.89840759302</v>
      </c>
      <c r="V8314" s="367">
        <v>2759.9999999999973</v>
      </c>
      <c r="W8314" s="367">
        <v>460000.00000000169</v>
      </c>
      <c r="X8314" s="384">
        <v>370612.13165117521</v>
      </c>
      <c r="Y8314" s="386">
        <v>2760.00000000001</v>
      </c>
      <c r="Z8314" s="367"/>
      <c r="AA8314" s="367"/>
      <c r="AB8314" s="367"/>
      <c r="AC8314" s="367"/>
      <c r="AD8314" s="367"/>
      <c r="AE8314" s="367"/>
      <c r="AF8314" s="367"/>
      <c r="AG8314" s="367"/>
      <c r="AH8314" s="367"/>
      <c r="AI8314" s="367"/>
      <c r="AJ8314" s="367"/>
      <c r="AK8314" s="367"/>
      <c r="AL8314" s="367"/>
      <c r="AM8314" s="367"/>
      <c r="AN8314" s="367"/>
      <c r="AO8314" s="367"/>
      <c r="AP8314" s="367"/>
      <c r="AQ8314" s="367"/>
      <c r="AR8314" s="367"/>
      <c r="AS8314" s="367"/>
      <c r="AT8314" s="367"/>
    </row>
    <row r="8315" spans="2:46" ht="13.8">
      <c r="B8315" s="26">
        <v>46.166666666666551</v>
      </c>
      <c r="C8315" s="363">
        <v>2321.8030198909009</v>
      </c>
      <c r="D8315" s="367">
        <v>2769.9999999999932</v>
      </c>
      <c r="E8315" s="367">
        <v>12883.720930232614</v>
      </c>
      <c r="F8315" s="367">
        <v>-1131734.1447518615</v>
      </c>
      <c r="G8315" s="367">
        <v>2770.0000000000118</v>
      </c>
      <c r="H8315" s="367">
        <v>69250</v>
      </c>
      <c r="I8315" s="384">
        <v>-13554236.258307515</v>
      </c>
      <c r="J8315" s="367">
        <v>2769.9999999999995</v>
      </c>
      <c r="K8315" s="367">
        <v>16787.87878787873</v>
      </c>
      <c r="L8315" s="384">
        <v>-462496.69193351956</v>
      </c>
      <c r="M8315" s="367">
        <v>2769.9999999999909</v>
      </c>
      <c r="N8315" s="367">
        <v>277</v>
      </c>
      <c r="O8315" s="384">
        <v>-12543.470411125514</v>
      </c>
      <c r="P8315" s="367">
        <v>40.164999999999999</v>
      </c>
      <c r="Q8315" s="367">
        <v>277</v>
      </c>
      <c r="R8315" s="384">
        <v>-1264.6082731261183</v>
      </c>
      <c r="S8315" s="367">
        <v>38.78</v>
      </c>
      <c r="T8315" s="367">
        <v>9551.7241379310253</v>
      </c>
      <c r="U8315" s="384">
        <v>-572333.48793929745</v>
      </c>
      <c r="V8315" s="367">
        <v>2769.9999999999973</v>
      </c>
      <c r="W8315" s="367">
        <v>461666.66666666837</v>
      </c>
      <c r="X8315" s="384">
        <v>371828.54526110139</v>
      </c>
      <c r="Y8315" s="386">
        <v>2770.00000000001</v>
      </c>
      <c r="Z8315" s="367"/>
      <c r="AA8315" s="367"/>
      <c r="AB8315" s="367"/>
      <c r="AC8315" s="367"/>
      <c r="AD8315" s="367"/>
      <c r="AE8315" s="367"/>
      <c r="AF8315" s="367"/>
      <c r="AG8315" s="367"/>
      <c r="AH8315" s="367"/>
      <c r="AI8315" s="367"/>
      <c r="AJ8315" s="367"/>
      <c r="AK8315" s="367"/>
      <c r="AL8315" s="367"/>
      <c r="AM8315" s="367"/>
      <c r="AN8315" s="367"/>
      <c r="AO8315" s="367"/>
      <c r="AP8315" s="367"/>
      <c r="AQ8315" s="367"/>
      <c r="AR8315" s="367"/>
      <c r="AS8315" s="367"/>
      <c r="AT8315" s="367"/>
    </row>
    <row r="8316" spans="2:46" ht="13.8">
      <c r="B8316" s="26">
        <v>46.333333333333215</v>
      </c>
      <c r="C8316" s="363">
        <v>2330.163885758097</v>
      </c>
      <c r="D8316" s="367">
        <v>2779.9999999999932</v>
      </c>
      <c r="E8316" s="367">
        <v>12930.232558139591</v>
      </c>
      <c r="F8316" s="367">
        <v>-1140215.8274161473</v>
      </c>
      <c r="G8316" s="367">
        <v>2780.0000000000118</v>
      </c>
      <c r="H8316" s="367">
        <v>69500</v>
      </c>
      <c r="I8316" s="384">
        <v>-13654921.979784999</v>
      </c>
      <c r="J8316" s="367">
        <v>2779.9999999999995</v>
      </c>
      <c r="K8316" s="367">
        <v>16848.48484848479</v>
      </c>
      <c r="L8316" s="384">
        <v>-467531.29014101299</v>
      </c>
      <c r="M8316" s="367">
        <v>2779.9999999999909</v>
      </c>
      <c r="N8316" s="367">
        <v>278</v>
      </c>
      <c r="O8316" s="384">
        <v>-12643.223040986537</v>
      </c>
      <c r="P8316" s="367">
        <v>40.309999999999995</v>
      </c>
      <c r="Q8316" s="367">
        <v>278</v>
      </c>
      <c r="R8316" s="384">
        <v>-1294.8807798946739</v>
      </c>
      <c r="S8316" s="367">
        <v>38.92</v>
      </c>
      <c r="T8316" s="367">
        <v>9586.2068965517155</v>
      </c>
      <c r="U8316" s="384">
        <v>-577810.61662791972</v>
      </c>
      <c r="V8316" s="367">
        <v>2779.9999999999973</v>
      </c>
      <c r="W8316" s="367">
        <v>463333.33333333506</v>
      </c>
      <c r="X8316" s="384">
        <v>373044.04635139921</v>
      </c>
      <c r="Y8316" s="386">
        <v>2780.0000000000105</v>
      </c>
      <c r="Z8316" s="367"/>
      <c r="AA8316" s="367"/>
      <c r="AB8316" s="367"/>
      <c r="AC8316" s="367"/>
      <c r="AD8316" s="367"/>
      <c r="AE8316" s="367"/>
      <c r="AF8316" s="367"/>
      <c r="AG8316" s="367"/>
      <c r="AH8316" s="367"/>
      <c r="AI8316" s="367"/>
      <c r="AJ8316" s="367"/>
      <c r="AK8316" s="367"/>
      <c r="AL8316" s="367"/>
      <c r="AM8316" s="367"/>
      <c r="AN8316" s="367"/>
      <c r="AO8316" s="367"/>
      <c r="AP8316" s="367"/>
      <c r="AQ8316" s="367"/>
      <c r="AR8316" s="367"/>
      <c r="AS8316" s="367"/>
      <c r="AT8316" s="367"/>
    </row>
    <row r="8317" spans="2:46" ht="13.8">
      <c r="B8317" s="26">
        <v>46.499999999999879</v>
      </c>
      <c r="C8317" s="363">
        <v>2338.5245998663481</v>
      </c>
      <c r="D8317" s="367">
        <v>2789.9999999999932</v>
      </c>
      <c r="E8317" s="367">
        <v>12976.744186046568</v>
      </c>
      <c r="F8317" s="367">
        <v>-1148729.1359784999</v>
      </c>
      <c r="G8317" s="367">
        <v>2790.0000000000123</v>
      </c>
      <c r="H8317" s="367">
        <v>69750</v>
      </c>
      <c r="I8317" s="384">
        <v>-13755980.028317284</v>
      </c>
      <c r="J8317" s="367">
        <v>2789.9999999999995</v>
      </c>
      <c r="K8317" s="367">
        <v>16909.09090909085</v>
      </c>
      <c r="L8317" s="384">
        <v>-472590.09651440335</v>
      </c>
      <c r="M8317" s="367">
        <v>2789.9999999999905</v>
      </c>
      <c r="N8317" s="367">
        <v>279</v>
      </c>
      <c r="O8317" s="384">
        <v>-12743.367536625823</v>
      </c>
      <c r="P8317" s="367">
        <v>40.454999999999998</v>
      </c>
      <c r="Q8317" s="367">
        <v>279</v>
      </c>
      <c r="R8317" s="384">
        <v>-1325.3382300728779</v>
      </c>
      <c r="S8317" s="367">
        <v>39.059999999999995</v>
      </c>
      <c r="T8317" s="367">
        <v>9620.6896551724058</v>
      </c>
      <c r="U8317" s="384">
        <v>-583312.28447346005</v>
      </c>
      <c r="V8317" s="367">
        <v>2789.9999999999973</v>
      </c>
      <c r="W8317" s="367">
        <v>465000.00000000175</v>
      </c>
      <c r="X8317" s="384">
        <v>374258.63492206868</v>
      </c>
      <c r="Y8317" s="386">
        <v>2790.0000000000105</v>
      </c>
      <c r="Z8317" s="367"/>
      <c r="AA8317" s="367"/>
      <c r="AB8317" s="367"/>
      <c r="AC8317" s="367"/>
      <c r="AD8317" s="367"/>
      <c r="AE8317" s="367"/>
      <c r="AF8317" s="367"/>
      <c r="AG8317" s="367"/>
      <c r="AH8317" s="367"/>
      <c r="AI8317" s="367"/>
      <c r="AJ8317" s="367"/>
      <c r="AK8317" s="367"/>
      <c r="AL8317" s="367"/>
      <c r="AM8317" s="367"/>
      <c r="AN8317" s="367"/>
      <c r="AO8317" s="367"/>
      <c r="AP8317" s="367"/>
      <c r="AQ8317" s="367"/>
      <c r="AR8317" s="367"/>
      <c r="AS8317" s="367"/>
      <c r="AT8317" s="367"/>
    </row>
    <row r="8318" spans="2:46" ht="13.8">
      <c r="B8318" s="26">
        <v>46.666666666666544</v>
      </c>
      <c r="C8318" s="363">
        <v>2346.8851622156531</v>
      </c>
      <c r="D8318" s="367">
        <v>2799.9999999999923</v>
      </c>
      <c r="E8318" s="367">
        <v>13023.255813953545</v>
      </c>
      <c r="F8318" s="367">
        <v>-1157274.0704389189</v>
      </c>
      <c r="G8318" s="367">
        <v>2800.0000000000123</v>
      </c>
      <c r="H8318" s="367">
        <v>70000</v>
      </c>
      <c r="I8318" s="384">
        <v>-13857410.403904369</v>
      </c>
      <c r="J8318" s="367">
        <v>2799.9999999999995</v>
      </c>
      <c r="K8318" s="367">
        <v>16969.69696969691</v>
      </c>
      <c r="L8318" s="384">
        <v>-477673.11105369119</v>
      </c>
      <c r="M8318" s="367">
        <v>2799.9999999999905</v>
      </c>
      <c r="N8318" s="367">
        <v>280</v>
      </c>
      <c r="O8318" s="384">
        <v>-12843.903898043372</v>
      </c>
      <c r="P8318" s="367">
        <v>40.6</v>
      </c>
      <c r="Q8318" s="367">
        <v>280</v>
      </c>
      <c r="R8318" s="384">
        <v>-1355.9806236607337</v>
      </c>
      <c r="S8318" s="367">
        <v>39.199999999999996</v>
      </c>
      <c r="T8318" s="367">
        <v>9655.172413793096</v>
      </c>
      <c r="U8318" s="384">
        <v>-588838.49147591868</v>
      </c>
      <c r="V8318" s="367">
        <v>2799.9999999999982</v>
      </c>
      <c r="W8318" s="367">
        <v>466666.66666666843</v>
      </c>
      <c r="X8318" s="384">
        <v>375472.31097310991</v>
      </c>
      <c r="Y8318" s="386">
        <v>2800.0000000000105</v>
      </c>
      <c r="Z8318" s="367"/>
      <c r="AA8318" s="367"/>
      <c r="AB8318" s="367"/>
      <c r="AC8318" s="367"/>
      <c r="AD8318" s="367"/>
      <c r="AE8318" s="367"/>
      <c r="AF8318" s="367"/>
      <c r="AG8318" s="367"/>
      <c r="AH8318" s="367"/>
      <c r="AI8318" s="367"/>
      <c r="AJ8318" s="367"/>
      <c r="AK8318" s="367"/>
      <c r="AL8318" s="367"/>
      <c r="AM8318" s="367"/>
      <c r="AN8318" s="367"/>
      <c r="AO8318" s="367"/>
      <c r="AP8318" s="367"/>
      <c r="AQ8318" s="367"/>
      <c r="AR8318" s="367"/>
      <c r="AS8318" s="367"/>
      <c r="AT8318" s="367"/>
    </row>
    <row r="8319" spans="2:46" ht="13.8">
      <c r="B8319" s="26">
        <v>46.833333333333208</v>
      </c>
      <c r="C8319" s="363">
        <v>2355.2455728060136</v>
      </c>
      <c r="D8319" s="367">
        <v>2809.9999999999927</v>
      </c>
      <c r="E8319" s="367">
        <v>13069.767441860522</v>
      </c>
      <c r="F8319" s="367">
        <v>-1165850.6307974041</v>
      </c>
      <c r="G8319" s="367">
        <v>2810.0000000000123</v>
      </c>
      <c r="H8319" s="367">
        <v>70250</v>
      </c>
      <c r="I8319" s="384">
        <v>-13959213.106546251</v>
      </c>
      <c r="J8319" s="367">
        <v>2809.9999999999995</v>
      </c>
      <c r="K8319" s="367">
        <v>17030.30303030297</v>
      </c>
      <c r="L8319" s="384">
        <v>-482780.33375887643</v>
      </c>
      <c r="M8319" s="367">
        <v>2809.9999999999905</v>
      </c>
      <c r="N8319" s="367">
        <v>281</v>
      </c>
      <c r="O8319" s="384">
        <v>-12944.832125239178</v>
      </c>
      <c r="P8319" s="367">
        <v>40.744999999999997</v>
      </c>
      <c r="Q8319" s="367">
        <v>281</v>
      </c>
      <c r="R8319" s="384">
        <v>-1386.8079606582412</v>
      </c>
      <c r="S8319" s="367">
        <v>39.340000000000003</v>
      </c>
      <c r="T8319" s="367">
        <v>9689.6551724137862</v>
      </c>
      <c r="U8319" s="384">
        <v>-594389.23763529467</v>
      </c>
      <c r="V8319" s="367">
        <v>2809.9999999999982</v>
      </c>
      <c r="W8319" s="367">
        <v>468333.33333333512</v>
      </c>
      <c r="X8319" s="384">
        <v>376685.0745045229</v>
      </c>
      <c r="Y8319" s="386">
        <v>2810.0000000000109</v>
      </c>
      <c r="Z8319" s="367"/>
      <c r="AA8319" s="367"/>
      <c r="AB8319" s="367"/>
      <c r="AC8319" s="367"/>
      <c r="AD8319" s="367"/>
      <c r="AE8319" s="367"/>
      <c r="AF8319" s="367"/>
      <c r="AG8319" s="367"/>
      <c r="AH8319" s="367"/>
      <c r="AI8319" s="367"/>
      <c r="AJ8319" s="367"/>
      <c r="AK8319" s="367"/>
      <c r="AL8319" s="367"/>
      <c r="AM8319" s="367"/>
      <c r="AN8319" s="367"/>
      <c r="AO8319" s="367"/>
      <c r="AP8319" s="367"/>
      <c r="AQ8319" s="367"/>
      <c r="AR8319" s="367"/>
      <c r="AS8319" s="367"/>
      <c r="AT8319" s="367"/>
    </row>
    <row r="8320" spans="2:46" ht="13.8">
      <c r="B8320" s="26">
        <v>46.999999999999872</v>
      </c>
      <c r="C8320" s="363">
        <v>2363.6058316374279</v>
      </c>
      <c r="D8320" s="367">
        <v>2819.9999999999927</v>
      </c>
      <c r="E8320" s="367">
        <v>13116.279069767499</v>
      </c>
      <c r="F8320" s="367">
        <v>-1174458.817053956</v>
      </c>
      <c r="G8320" s="367">
        <v>2820.0000000000123</v>
      </c>
      <c r="H8320" s="367">
        <v>70500</v>
      </c>
      <c r="I8320" s="384">
        <v>-14061388.136242934</v>
      </c>
      <c r="J8320" s="367">
        <v>2819.9999999999995</v>
      </c>
      <c r="K8320" s="367">
        <v>17090.90909090903</v>
      </c>
      <c r="L8320" s="384">
        <v>-487911.76462995884</v>
      </c>
      <c r="M8320" s="367">
        <v>2819.9999999999905</v>
      </c>
      <c r="N8320" s="367">
        <v>282</v>
      </c>
      <c r="O8320" s="384">
        <v>-13046.152218213247</v>
      </c>
      <c r="P8320" s="367">
        <v>40.89</v>
      </c>
      <c r="Q8320" s="367">
        <v>282</v>
      </c>
      <c r="R8320" s="384">
        <v>-1417.8202410653976</v>
      </c>
      <c r="S8320" s="367">
        <v>39.480000000000004</v>
      </c>
      <c r="T8320" s="367">
        <v>9724.1379310344764</v>
      </c>
      <c r="U8320" s="384">
        <v>-599964.52295158862</v>
      </c>
      <c r="V8320" s="367">
        <v>2819.9999999999982</v>
      </c>
      <c r="W8320" s="367">
        <v>470000.0000000018</v>
      </c>
      <c r="X8320" s="384">
        <v>377896.92551630747</v>
      </c>
      <c r="Y8320" s="386">
        <v>2820.0000000000109</v>
      </c>
      <c r="Z8320" s="367"/>
      <c r="AA8320" s="367"/>
      <c r="AB8320" s="367"/>
      <c r="AC8320" s="367"/>
      <c r="AD8320" s="367"/>
      <c r="AE8320" s="367"/>
      <c r="AF8320" s="367"/>
      <c r="AG8320" s="367"/>
      <c r="AH8320" s="367"/>
      <c r="AI8320" s="367"/>
      <c r="AJ8320" s="367"/>
      <c r="AK8320" s="367"/>
      <c r="AL8320" s="367"/>
      <c r="AM8320" s="367"/>
      <c r="AN8320" s="367"/>
      <c r="AO8320" s="367"/>
      <c r="AP8320" s="367"/>
      <c r="AQ8320" s="367"/>
      <c r="AR8320" s="367"/>
      <c r="AS8320" s="367"/>
      <c r="AT8320" s="367"/>
    </row>
    <row r="8321" spans="2:46" ht="13.8">
      <c r="B8321" s="26">
        <v>47.166666666666536</v>
      </c>
      <c r="C8321" s="363">
        <v>2371.9659387098964</v>
      </c>
      <c r="D8321" s="367">
        <v>2829.9999999999918</v>
      </c>
      <c r="E8321" s="367">
        <v>13162.790697674476</v>
      </c>
      <c r="F8321" s="367">
        <v>-1183098.6292085745</v>
      </c>
      <c r="G8321" s="367">
        <v>2830.0000000000127</v>
      </c>
      <c r="H8321" s="367">
        <v>70750</v>
      </c>
      <c r="I8321" s="384">
        <v>-14163935.492994418</v>
      </c>
      <c r="J8321" s="367">
        <v>2829.9999999999995</v>
      </c>
      <c r="K8321" s="367">
        <v>17151.51515151509</v>
      </c>
      <c r="L8321" s="384">
        <v>-493067.40366693854</v>
      </c>
      <c r="M8321" s="367">
        <v>2829.9999999999905</v>
      </c>
      <c r="N8321" s="367">
        <v>283</v>
      </c>
      <c r="O8321" s="384">
        <v>-13147.864176965577</v>
      </c>
      <c r="P8321" s="367">
        <v>41.035000000000004</v>
      </c>
      <c r="Q8321" s="367">
        <v>283</v>
      </c>
      <c r="R8321" s="384">
        <v>-1449.0174648822044</v>
      </c>
      <c r="S8321" s="367">
        <v>39.620000000000005</v>
      </c>
      <c r="T8321" s="367">
        <v>9758.6206896551666</v>
      </c>
      <c r="U8321" s="384">
        <v>-605564.34742480027</v>
      </c>
      <c r="V8321" s="367">
        <v>2829.9999999999982</v>
      </c>
      <c r="W8321" s="367">
        <v>471666.66666666849</v>
      </c>
      <c r="X8321" s="384">
        <v>379107.86400846374</v>
      </c>
      <c r="Y8321" s="386">
        <v>2830.0000000000109</v>
      </c>
      <c r="Z8321" s="367"/>
      <c r="AA8321" s="367"/>
      <c r="AB8321" s="367"/>
      <c r="AC8321" s="367"/>
      <c r="AD8321" s="367"/>
      <c r="AE8321" s="367"/>
      <c r="AF8321" s="367"/>
      <c r="AG8321" s="367"/>
      <c r="AH8321" s="367"/>
      <c r="AI8321" s="367"/>
      <c r="AJ8321" s="367"/>
      <c r="AK8321" s="367"/>
      <c r="AL8321" s="367"/>
      <c r="AM8321" s="367"/>
      <c r="AN8321" s="367"/>
      <c r="AO8321" s="367"/>
      <c r="AP8321" s="367"/>
      <c r="AQ8321" s="367"/>
      <c r="AR8321" s="367"/>
      <c r="AS8321" s="367"/>
      <c r="AT8321" s="367"/>
    </row>
    <row r="8322" spans="2:46" ht="13.8">
      <c r="B8322" s="26">
        <v>47.333333333333201</v>
      </c>
      <c r="C8322" s="363">
        <v>2380.32589402342</v>
      </c>
      <c r="D8322" s="367">
        <v>2839.9999999999918</v>
      </c>
      <c r="E8322" s="367">
        <v>13209.302325581453</v>
      </c>
      <c r="F8322" s="367">
        <v>-1191770.0672612595</v>
      </c>
      <c r="G8322" s="367">
        <v>2840.0000000000127</v>
      </c>
      <c r="H8322" s="367">
        <v>71000</v>
      </c>
      <c r="I8322" s="384">
        <v>-14266855.1768007</v>
      </c>
      <c r="J8322" s="367">
        <v>2839.9999999999995</v>
      </c>
      <c r="K8322" s="367">
        <v>17212.12121212115</v>
      </c>
      <c r="L8322" s="384">
        <v>-498247.25086981495</v>
      </c>
      <c r="M8322" s="367">
        <v>2839.9999999999895</v>
      </c>
      <c r="N8322" s="367">
        <v>284</v>
      </c>
      <c r="O8322" s="384">
        <v>-13249.968001496165</v>
      </c>
      <c r="P8322" s="367">
        <v>41.18</v>
      </c>
      <c r="Q8322" s="367">
        <v>284</v>
      </c>
      <c r="R8322" s="384">
        <v>-1480.3996321086613</v>
      </c>
      <c r="S8322" s="367">
        <v>39.760000000000005</v>
      </c>
      <c r="T8322" s="367">
        <v>9793.1034482758569</v>
      </c>
      <c r="U8322" s="384">
        <v>-611188.71105493011</v>
      </c>
      <c r="V8322" s="367">
        <v>2839.9999999999986</v>
      </c>
      <c r="W8322" s="367">
        <v>473333.33333333518</v>
      </c>
      <c r="X8322" s="384">
        <v>380317.88998099166</v>
      </c>
      <c r="Y8322" s="386">
        <v>2840.0000000000109</v>
      </c>
      <c r="Z8322" s="367"/>
      <c r="AA8322" s="367"/>
      <c r="AB8322" s="367"/>
      <c r="AC8322" s="367"/>
      <c r="AD8322" s="367"/>
      <c r="AE8322" s="367"/>
      <c r="AF8322" s="367"/>
      <c r="AG8322" s="367"/>
      <c r="AH8322" s="367"/>
      <c r="AI8322" s="367"/>
      <c r="AJ8322" s="367"/>
      <c r="AK8322" s="367"/>
      <c r="AL8322" s="367"/>
      <c r="AM8322" s="367"/>
      <c r="AN8322" s="367"/>
      <c r="AO8322" s="367"/>
      <c r="AP8322" s="367"/>
      <c r="AQ8322" s="367"/>
      <c r="AR8322" s="367"/>
      <c r="AS8322" s="367"/>
      <c r="AT8322" s="367"/>
    </row>
    <row r="8323" spans="2:46" ht="13.8">
      <c r="B8323" s="26">
        <v>47.499999999999865</v>
      </c>
      <c r="C8323" s="363">
        <v>2388.6856975779979</v>
      </c>
      <c r="D8323" s="367">
        <v>2849.9999999999918</v>
      </c>
      <c r="E8323" s="367">
        <v>13255.81395348843</v>
      </c>
      <c r="F8323" s="367">
        <v>-1200473.131212011</v>
      </c>
      <c r="G8323" s="367">
        <v>2850.0000000000127</v>
      </c>
      <c r="H8323" s="367">
        <v>71250</v>
      </c>
      <c r="I8323" s="384">
        <v>-14370147.187661782</v>
      </c>
      <c r="J8323" s="367">
        <v>2849.9999999999995</v>
      </c>
      <c r="K8323" s="367">
        <v>17272.72727272721</v>
      </c>
      <c r="L8323" s="384">
        <v>-503451.30623858911</v>
      </c>
      <c r="M8323" s="367">
        <v>2849.9999999999895</v>
      </c>
      <c r="N8323" s="367">
        <v>285</v>
      </c>
      <c r="O8323" s="384">
        <v>-13352.463691805011</v>
      </c>
      <c r="P8323" s="367">
        <v>41.324999999999996</v>
      </c>
      <c r="Q8323" s="367">
        <v>285</v>
      </c>
      <c r="R8323" s="384">
        <v>-1511.9667427447666</v>
      </c>
      <c r="S8323" s="367">
        <v>39.9</v>
      </c>
      <c r="T8323" s="367">
        <v>9827.5862068965471</v>
      </c>
      <c r="U8323" s="384">
        <v>-616837.61384197779</v>
      </c>
      <c r="V8323" s="367">
        <v>2849.9999999999986</v>
      </c>
      <c r="W8323" s="367">
        <v>475000.00000000186</v>
      </c>
      <c r="X8323" s="384">
        <v>381527.00343389134</v>
      </c>
      <c r="Y8323" s="386">
        <v>2850.0000000000109</v>
      </c>
      <c r="Z8323" s="367"/>
      <c r="AA8323" s="367"/>
      <c r="AB8323" s="367"/>
      <c r="AC8323" s="367"/>
      <c r="AD8323" s="367"/>
      <c r="AE8323" s="367"/>
      <c r="AF8323" s="367"/>
      <c r="AG8323" s="367"/>
      <c r="AH8323" s="367"/>
      <c r="AI8323" s="367"/>
      <c r="AJ8323" s="367"/>
      <c r="AK8323" s="367"/>
      <c r="AL8323" s="367"/>
      <c r="AM8323" s="367"/>
      <c r="AN8323" s="367"/>
      <c r="AO8323" s="367"/>
      <c r="AP8323" s="367"/>
      <c r="AQ8323" s="367"/>
      <c r="AR8323" s="367"/>
      <c r="AS8323" s="367"/>
      <c r="AT8323" s="367"/>
    </row>
    <row r="8324" spans="2:46" ht="13.8">
      <c r="B8324" s="26">
        <v>47.666666666666529</v>
      </c>
      <c r="C8324" s="363">
        <v>2397.0453493736309</v>
      </c>
      <c r="D8324" s="367">
        <v>2859.9999999999918</v>
      </c>
      <c r="E8324" s="367">
        <v>13302.325581395407</v>
      </c>
      <c r="F8324" s="367">
        <v>-1209207.8210608289</v>
      </c>
      <c r="G8324" s="367">
        <v>2860.0000000000127</v>
      </c>
      <c r="H8324" s="367">
        <v>71500</v>
      </c>
      <c r="I8324" s="384">
        <v>-14473811.525577666</v>
      </c>
      <c r="J8324" s="367">
        <v>2859.9999999999995</v>
      </c>
      <c r="K8324" s="367">
        <v>17333.33333333327</v>
      </c>
      <c r="L8324" s="384">
        <v>-508679.5697732608</v>
      </c>
      <c r="M8324" s="367">
        <v>2859.99999999999</v>
      </c>
      <c r="N8324" s="367">
        <v>286</v>
      </c>
      <c r="O8324" s="384">
        <v>-13455.351247892126</v>
      </c>
      <c r="P8324" s="367">
        <v>41.47</v>
      </c>
      <c r="Q8324" s="367">
        <v>286</v>
      </c>
      <c r="R8324" s="384">
        <v>-1543.7187967905243</v>
      </c>
      <c r="S8324" s="367">
        <v>40.04</v>
      </c>
      <c r="T8324" s="367">
        <v>9862.0689655172373</v>
      </c>
      <c r="U8324" s="384">
        <v>-622511.05578594306</v>
      </c>
      <c r="V8324" s="367">
        <v>2859.9999999999986</v>
      </c>
      <c r="W8324" s="367">
        <v>476666.66666666855</v>
      </c>
      <c r="X8324" s="384">
        <v>382735.20436716283</v>
      </c>
      <c r="Y8324" s="386">
        <v>2860.0000000000114</v>
      </c>
      <c r="Z8324" s="367"/>
      <c r="AA8324" s="367"/>
      <c r="AB8324" s="367"/>
      <c r="AC8324" s="367"/>
      <c r="AD8324" s="367"/>
      <c r="AE8324" s="367"/>
      <c r="AF8324" s="367"/>
      <c r="AG8324" s="367"/>
      <c r="AH8324" s="367"/>
      <c r="AI8324" s="367"/>
      <c r="AJ8324" s="367"/>
      <c r="AK8324" s="367"/>
      <c r="AL8324" s="367"/>
      <c r="AM8324" s="367"/>
      <c r="AN8324" s="367"/>
      <c r="AO8324" s="367"/>
      <c r="AP8324" s="367"/>
      <c r="AQ8324" s="367"/>
      <c r="AR8324" s="367"/>
      <c r="AS8324" s="367"/>
      <c r="AT8324" s="367"/>
    </row>
    <row r="8325" spans="2:46" ht="13.8">
      <c r="B8325" s="26">
        <v>47.833333333333194</v>
      </c>
      <c r="C8325" s="363">
        <v>2405.4048494103176</v>
      </c>
      <c r="D8325" s="367">
        <v>2869.9999999999914</v>
      </c>
      <c r="E8325" s="367">
        <v>13348.837209302385</v>
      </c>
      <c r="F8325" s="367">
        <v>-1217974.1368077134</v>
      </c>
      <c r="G8325" s="367">
        <v>2870.0000000000127</v>
      </c>
      <c r="H8325" s="367">
        <v>71750</v>
      </c>
      <c r="I8325" s="384">
        <v>-14577848.190548351</v>
      </c>
      <c r="J8325" s="367">
        <v>2870</v>
      </c>
      <c r="K8325" s="367">
        <v>17393.93939393933</v>
      </c>
      <c r="L8325" s="384">
        <v>-513932.04147382959</v>
      </c>
      <c r="M8325" s="367">
        <v>2869.99999999999</v>
      </c>
      <c r="N8325" s="367">
        <v>287</v>
      </c>
      <c r="O8325" s="384">
        <v>-13558.630669757502</v>
      </c>
      <c r="P8325" s="367">
        <v>41.615000000000002</v>
      </c>
      <c r="Q8325" s="367">
        <v>287</v>
      </c>
      <c r="R8325" s="384">
        <v>-1575.6557942459317</v>
      </c>
      <c r="S8325" s="367">
        <v>40.18</v>
      </c>
      <c r="T8325" s="367">
        <v>9896.5517241379275</v>
      </c>
      <c r="U8325" s="384">
        <v>-628209.03688682662</v>
      </c>
      <c r="V8325" s="367">
        <v>2869.9999999999991</v>
      </c>
      <c r="W8325" s="367">
        <v>478333.33333333523</v>
      </c>
      <c r="X8325" s="384">
        <v>383942.49278080591</v>
      </c>
      <c r="Y8325" s="386">
        <v>2870.0000000000114</v>
      </c>
      <c r="Z8325" s="367"/>
      <c r="AA8325" s="367"/>
      <c r="AB8325" s="367"/>
      <c r="AC8325" s="367"/>
      <c r="AD8325" s="367"/>
      <c r="AE8325" s="367"/>
      <c r="AF8325" s="367"/>
      <c r="AG8325" s="367"/>
      <c r="AH8325" s="367"/>
      <c r="AI8325" s="367"/>
      <c r="AJ8325" s="367"/>
      <c r="AK8325" s="367"/>
      <c r="AL8325" s="367"/>
      <c r="AM8325" s="367"/>
      <c r="AN8325" s="367"/>
      <c r="AO8325" s="367"/>
      <c r="AP8325" s="367"/>
      <c r="AQ8325" s="367"/>
      <c r="AR8325" s="367"/>
      <c r="AS8325" s="367"/>
      <c r="AT8325" s="367"/>
    </row>
    <row r="8326" spans="2:46" ht="13.8">
      <c r="B8326" s="26">
        <v>47.999999999999858</v>
      </c>
      <c r="C8326" s="363">
        <v>2413.7641976880595</v>
      </c>
      <c r="D8326" s="367">
        <v>2879.9999999999914</v>
      </c>
      <c r="E8326" s="367">
        <v>13395.348837209362</v>
      </c>
      <c r="F8326" s="367">
        <v>-1226772.0784526647</v>
      </c>
      <c r="G8326" s="367">
        <v>2880.0000000000132</v>
      </c>
      <c r="H8326" s="367">
        <v>72000</v>
      </c>
      <c r="I8326" s="384">
        <v>-14682257.182573834</v>
      </c>
      <c r="J8326" s="367">
        <v>2880</v>
      </c>
      <c r="K8326" s="367">
        <v>17454.54545454539</v>
      </c>
      <c r="L8326" s="384">
        <v>-519208.72134029551</v>
      </c>
      <c r="M8326" s="367">
        <v>2879.99999999999</v>
      </c>
      <c r="N8326" s="367">
        <v>288</v>
      </c>
      <c r="O8326" s="384">
        <v>-13662.30195740113</v>
      </c>
      <c r="P8326" s="367">
        <v>41.76</v>
      </c>
      <c r="Q8326" s="367">
        <v>288</v>
      </c>
      <c r="R8326" s="384">
        <v>-1607.7777351109901</v>
      </c>
      <c r="S8326" s="367">
        <v>40.32</v>
      </c>
      <c r="T8326" s="367">
        <v>9931.0344827586177</v>
      </c>
      <c r="U8326" s="384">
        <v>-633931.55714462779</v>
      </c>
      <c r="V8326" s="367">
        <v>2879.9999999999991</v>
      </c>
      <c r="W8326" s="367">
        <v>480000.00000000192</v>
      </c>
      <c r="X8326" s="384">
        <v>385148.86867482064</v>
      </c>
      <c r="Y8326" s="386">
        <v>2880.0000000000114</v>
      </c>
      <c r="Z8326" s="367"/>
      <c r="AA8326" s="367"/>
      <c r="AB8326" s="367"/>
      <c r="AC8326" s="367"/>
      <c r="AD8326" s="367"/>
      <c r="AE8326" s="367"/>
      <c r="AF8326" s="367"/>
      <c r="AG8326" s="367"/>
      <c r="AH8326" s="367"/>
      <c r="AI8326" s="367"/>
      <c r="AJ8326" s="367"/>
      <c r="AK8326" s="367"/>
      <c r="AL8326" s="367"/>
      <c r="AM8326" s="367"/>
      <c r="AN8326" s="367"/>
      <c r="AO8326" s="367"/>
      <c r="AP8326" s="367"/>
      <c r="AQ8326" s="367"/>
      <c r="AR8326" s="367"/>
      <c r="AS8326" s="367"/>
      <c r="AT8326" s="367"/>
    </row>
    <row r="8327" spans="2:46" ht="13.8">
      <c r="B8327" s="26">
        <v>48.166666666666522</v>
      </c>
      <c r="C8327" s="363">
        <v>2422.1233942068557</v>
      </c>
      <c r="D8327" s="367">
        <v>2889.9999999999914</v>
      </c>
      <c r="E8327" s="367">
        <v>13441.860465116339</v>
      </c>
      <c r="F8327" s="367">
        <v>-1235601.6459956823</v>
      </c>
      <c r="G8327" s="367">
        <v>2890.0000000000132</v>
      </c>
      <c r="H8327" s="367">
        <v>72250</v>
      </c>
      <c r="I8327" s="384">
        <v>-14787038.501654116</v>
      </c>
      <c r="J8327" s="367">
        <v>2890</v>
      </c>
      <c r="K8327" s="367">
        <v>17515.15151515145</v>
      </c>
      <c r="L8327" s="384">
        <v>-524509.60937265877</v>
      </c>
      <c r="M8327" s="367">
        <v>2889.99999999999</v>
      </c>
      <c r="N8327" s="367">
        <v>289</v>
      </c>
      <c r="O8327" s="384">
        <v>-13766.365110823028</v>
      </c>
      <c r="P8327" s="367">
        <v>41.905000000000001</v>
      </c>
      <c r="Q8327" s="367">
        <v>289</v>
      </c>
      <c r="R8327" s="384">
        <v>-1640.084619385698</v>
      </c>
      <c r="S8327" s="367">
        <v>40.46</v>
      </c>
      <c r="T8327" s="367">
        <v>9965.517241379308</v>
      </c>
      <c r="U8327" s="384">
        <v>-639678.61655934679</v>
      </c>
      <c r="V8327" s="367">
        <v>2889.9999999999991</v>
      </c>
      <c r="W8327" s="367">
        <v>481666.66666666861</v>
      </c>
      <c r="X8327" s="384">
        <v>386354.33204920706</v>
      </c>
      <c r="Y8327" s="386">
        <v>2890.0000000000114</v>
      </c>
      <c r="Z8327" s="367"/>
      <c r="AA8327" s="367"/>
      <c r="AB8327" s="367"/>
      <c r="AC8327" s="367"/>
      <c r="AD8327" s="367"/>
      <c r="AE8327" s="367"/>
      <c r="AF8327" s="367"/>
      <c r="AG8327" s="367"/>
      <c r="AH8327" s="367"/>
      <c r="AI8327" s="367"/>
      <c r="AJ8327" s="367"/>
      <c r="AK8327" s="367"/>
      <c r="AL8327" s="367"/>
      <c r="AM8327" s="367"/>
      <c r="AN8327" s="367"/>
      <c r="AO8327" s="367"/>
      <c r="AP8327" s="367"/>
      <c r="AQ8327" s="367"/>
      <c r="AR8327" s="367"/>
      <c r="AS8327" s="367"/>
      <c r="AT8327" s="367"/>
    </row>
    <row r="8328" spans="2:46" ht="13.8">
      <c r="B8328" s="26">
        <v>48.333333333333186</v>
      </c>
      <c r="C8328" s="363">
        <v>2430.4824389667065</v>
      </c>
      <c r="D8328" s="367">
        <v>2899.9999999999914</v>
      </c>
      <c r="E8328" s="367">
        <v>13488.372093023316</v>
      </c>
      <c r="F8328" s="367">
        <v>-1244462.8394367662</v>
      </c>
      <c r="G8328" s="367">
        <v>2900.0000000000132</v>
      </c>
      <c r="H8328" s="367">
        <v>72500</v>
      </c>
      <c r="I8328" s="384">
        <v>-14892192.147789197</v>
      </c>
      <c r="J8328" s="367">
        <v>2900</v>
      </c>
      <c r="K8328" s="367">
        <v>17575.75757575751</v>
      </c>
      <c r="L8328" s="384">
        <v>-529834.70557091862</v>
      </c>
      <c r="M8328" s="367">
        <v>2899.9999999999891</v>
      </c>
      <c r="N8328" s="367">
        <v>290</v>
      </c>
      <c r="O8328" s="384">
        <v>-13870.820130023185</v>
      </c>
      <c r="P8328" s="367">
        <v>42.050000000000004</v>
      </c>
      <c r="Q8328" s="367">
        <v>290</v>
      </c>
      <c r="R8328" s="384">
        <v>-1672.5764470700567</v>
      </c>
      <c r="S8328" s="367">
        <v>40.6</v>
      </c>
      <c r="T8328" s="367">
        <v>9999.9999999999982</v>
      </c>
      <c r="U8328" s="384">
        <v>-645450.21513098374</v>
      </c>
      <c r="V8328" s="367">
        <v>2899.9999999999991</v>
      </c>
      <c r="W8328" s="367">
        <v>483333.33333333529</v>
      </c>
      <c r="X8328" s="384">
        <v>387558.88290396525</v>
      </c>
      <c r="Y8328" s="386">
        <v>2900.0000000000114</v>
      </c>
      <c r="Z8328" s="367"/>
      <c r="AA8328" s="367"/>
      <c r="AB8328" s="367"/>
      <c r="AC8328" s="367"/>
      <c r="AD8328" s="367"/>
      <c r="AE8328" s="367"/>
      <c r="AF8328" s="367"/>
      <c r="AG8328" s="367"/>
      <c r="AH8328" s="367"/>
      <c r="AI8328" s="367"/>
      <c r="AJ8328" s="367"/>
      <c r="AK8328" s="367"/>
      <c r="AL8328" s="367"/>
      <c r="AM8328" s="367"/>
      <c r="AN8328" s="367"/>
      <c r="AO8328" s="367"/>
      <c r="AP8328" s="367"/>
      <c r="AQ8328" s="367"/>
      <c r="AR8328" s="367"/>
      <c r="AS8328" s="367"/>
      <c r="AT8328" s="367"/>
    </row>
    <row r="8329" spans="2:46" ht="13.8">
      <c r="B8329" s="26">
        <v>48.499999999999851</v>
      </c>
      <c r="C8329" s="363">
        <v>2438.8413319676115</v>
      </c>
      <c r="D8329" s="367">
        <v>2909.9999999999909</v>
      </c>
      <c r="E8329" s="367">
        <v>13534.883720930293</v>
      </c>
      <c r="F8329" s="367">
        <v>-1253355.6587759168</v>
      </c>
      <c r="G8329" s="367">
        <v>2910.0000000000132</v>
      </c>
      <c r="H8329" s="367">
        <v>72750</v>
      </c>
      <c r="I8329" s="384">
        <v>-14997718.120979078</v>
      </c>
      <c r="J8329" s="367">
        <v>2910</v>
      </c>
      <c r="K8329" s="367">
        <v>17636.363636363571</v>
      </c>
      <c r="L8329" s="384">
        <v>-535184.00993507635</v>
      </c>
      <c r="M8329" s="367">
        <v>2909.9999999999891</v>
      </c>
      <c r="N8329" s="367">
        <v>291</v>
      </c>
      <c r="O8329" s="384">
        <v>-13975.667015001596</v>
      </c>
      <c r="P8329" s="367">
        <v>42.195</v>
      </c>
      <c r="Q8329" s="367">
        <v>291</v>
      </c>
      <c r="R8329" s="384">
        <v>-1705.2532181640652</v>
      </c>
      <c r="S8329" s="367">
        <v>40.74</v>
      </c>
      <c r="T8329" s="367">
        <v>10034.482758620688</v>
      </c>
      <c r="U8329" s="384">
        <v>-651246.35285953898</v>
      </c>
      <c r="V8329" s="367">
        <v>2910</v>
      </c>
      <c r="W8329" s="367">
        <v>485000.00000000198</v>
      </c>
      <c r="X8329" s="384">
        <v>388762.52123909513</v>
      </c>
      <c r="Y8329" s="386">
        <v>2910.0000000000114</v>
      </c>
      <c r="Z8329" s="367"/>
      <c r="AA8329" s="367"/>
      <c r="AB8329" s="367"/>
      <c r="AC8329" s="367"/>
      <c r="AD8329" s="367"/>
      <c r="AE8329" s="367"/>
      <c r="AF8329" s="367"/>
      <c r="AG8329" s="367"/>
      <c r="AH8329" s="367"/>
      <c r="AI8329" s="367"/>
      <c r="AJ8329" s="367"/>
      <c r="AK8329" s="367"/>
      <c r="AL8329" s="367"/>
      <c r="AM8329" s="367"/>
      <c r="AN8329" s="367"/>
      <c r="AO8329" s="367"/>
      <c r="AP8329" s="367"/>
      <c r="AQ8329" s="367"/>
      <c r="AR8329" s="367"/>
      <c r="AS8329" s="367"/>
      <c r="AT8329" s="367"/>
    </row>
    <row r="8330" spans="2:46" ht="13.8">
      <c r="B8330" s="26">
        <v>48.666666666666515</v>
      </c>
      <c r="C8330" s="363">
        <v>2447.2000732095717</v>
      </c>
      <c r="D8330" s="367">
        <v>2919.9999999999909</v>
      </c>
      <c r="E8330" s="367">
        <v>13581.39534883727</v>
      </c>
      <c r="F8330" s="367">
        <v>-1262280.1040131338</v>
      </c>
      <c r="G8330" s="367">
        <v>2920.0000000000132</v>
      </c>
      <c r="H8330" s="367">
        <v>73000</v>
      </c>
      <c r="I8330" s="384">
        <v>-15103616.42122376</v>
      </c>
      <c r="J8330" s="367">
        <v>2920</v>
      </c>
      <c r="K8330" s="367">
        <v>17696.969696969631</v>
      </c>
      <c r="L8330" s="384">
        <v>-540557.52246513148</v>
      </c>
      <c r="M8330" s="367">
        <v>2919.9999999999891</v>
      </c>
      <c r="N8330" s="367">
        <v>292</v>
      </c>
      <c r="O8330" s="384">
        <v>-14080.905765758271</v>
      </c>
      <c r="P8330" s="367">
        <v>42.339999999999996</v>
      </c>
      <c r="Q8330" s="367">
        <v>292</v>
      </c>
      <c r="R8330" s="384">
        <v>-1738.1149326677223</v>
      </c>
      <c r="S8330" s="367">
        <v>40.879999999999995</v>
      </c>
      <c r="T8330" s="367">
        <v>10068.965517241379</v>
      </c>
      <c r="U8330" s="384">
        <v>-657067.02974501171</v>
      </c>
      <c r="V8330" s="367">
        <v>2920</v>
      </c>
      <c r="W8330" s="367">
        <v>486666.66666666867</v>
      </c>
      <c r="X8330" s="384">
        <v>389965.24705459672</v>
      </c>
      <c r="Y8330" s="386">
        <v>2920.0000000000118</v>
      </c>
      <c r="Z8330" s="367"/>
      <c r="AA8330" s="367"/>
      <c r="AB8330" s="367"/>
      <c r="AC8330" s="367"/>
      <c r="AD8330" s="367"/>
      <c r="AE8330" s="367"/>
      <c r="AF8330" s="367"/>
      <c r="AG8330" s="367"/>
      <c r="AH8330" s="367"/>
      <c r="AI8330" s="367"/>
      <c r="AJ8330" s="367"/>
      <c r="AK8330" s="367"/>
      <c r="AL8330" s="367"/>
      <c r="AM8330" s="367"/>
      <c r="AN8330" s="367"/>
      <c r="AO8330" s="367"/>
      <c r="AP8330" s="367"/>
      <c r="AQ8330" s="367"/>
      <c r="AR8330" s="367"/>
      <c r="AS8330" s="367"/>
      <c r="AT8330" s="367"/>
    </row>
    <row r="8331" spans="2:46" ht="13.8">
      <c r="B8331" s="26">
        <v>48.833333333333179</v>
      </c>
      <c r="C8331" s="363">
        <v>2455.558662692586</v>
      </c>
      <c r="D8331" s="367">
        <v>2929.9999999999909</v>
      </c>
      <c r="E8331" s="367">
        <v>13627.906976744247</v>
      </c>
      <c r="F8331" s="367">
        <v>-1271236.1751484172</v>
      </c>
      <c r="G8331" s="367">
        <v>2930.0000000000132</v>
      </c>
      <c r="H8331" s="367">
        <v>73250</v>
      </c>
      <c r="I8331" s="384">
        <v>-15209887.04852324</v>
      </c>
      <c r="J8331" s="367">
        <v>2930</v>
      </c>
      <c r="K8331" s="367">
        <v>17757.575757575691</v>
      </c>
      <c r="L8331" s="384">
        <v>-545955.24316108366</v>
      </c>
      <c r="M8331" s="367">
        <v>2929.9999999999891</v>
      </c>
      <c r="N8331" s="367">
        <v>293</v>
      </c>
      <c r="O8331" s="384">
        <v>-14186.536382293212</v>
      </c>
      <c r="P8331" s="367">
        <v>42.484999999999999</v>
      </c>
      <c r="Q8331" s="367">
        <v>293</v>
      </c>
      <c r="R8331" s="384">
        <v>-1771.1615905810318</v>
      </c>
      <c r="S8331" s="367">
        <v>41.019999999999996</v>
      </c>
      <c r="T8331" s="367">
        <v>10103.448275862069</v>
      </c>
      <c r="U8331" s="384">
        <v>-662912.24578740215</v>
      </c>
      <c r="V8331" s="367">
        <v>2930</v>
      </c>
      <c r="W8331" s="367">
        <v>488333.33333333535</v>
      </c>
      <c r="X8331" s="384">
        <v>391167.06035046995</v>
      </c>
      <c r="Y8331" s="386">
        <v>2930.0000000000118</v>
      </c>
      <c r="Z8331" s="367"/>
      <c r="AA8331" s="367"/>
      <c r="AB8331" s="367"/>
      <c r="AC8331" s="367"/>
      <c r="AD8331" s="367"/>
      <c r="AE8331" s="367"/>
      <c r="AF8331" s="367"/>
      <c r="AG8331" s="367"/>
      <c r="AH8331" s="367"/>
      <c r="AI8331" s="367"/>
      <c r="AJ8331" s="367"/>
      <c r="AK8331" s="367"/>
      <c r="AL8331" s="367"/>
      <c r="AM8331" s="367"/>
      <c r="AN8331" s="367"/>
      <c r="AO8331" s="367"/>
      <c r="AP8331" s="367"/>
      <c r="AQ8331" s="367"/>
      <c r="AR8331" s="367"/>
      <c r="AS8331" s="367"/>
      <c r="AT8331" s="367"/>
    </row>
    <row r="8332" spans="2:46" ht="13.8">
      <c r="B8332" s="26">
        <v>48.999999999999844</v>
      </c>
      <c r="C8332" s="363">
        <v>2463.9171004166551</v>
      </c>
      <c r="D8332" s="367">
        <v>2939.9999999999909</v>
      </c>
      <c r="E8332" s="367">
        <v>13674.418604651224</v>
      </c>
      <c r="F8332" s="367">
        <v>-1280223.8721817674</v>
      </c>
      <c r="G8332" s="367">
        <v>2940.0000000000132</v>
      </c>
      <c r="H8332" s="367">
        <v>73500</v>
      </c>
      <c r="I8332" s="384">
        <v>-15316530.00287752</v>
      </c>
      <c r="J8332" s="367">
        <v>2940</v>
      </c>
      <c r="K8332" s="367">
        <v>17818.181818181751</v>
      </c>
      <c r="L8332" s="384">
        <v>-551377.17202293326</v>
      </c>
      <c r="M8332" s="367">
        <v>2939.9999999999891</v>
      </c>
      <c r="N8332" s="367">
        <v>294</v>
      </c>
      <c r="O8332" s="384">
        <v>-14292.55886460641</v>
      </c>
      <c r="P8332" s="367">
        <v>42.63</v>
      </c>
      <c r="Q8332" s="367">
        <v>294</v>
      </c>
      <c r="R8332" s="384">
        <v>-1804.3931919039912</v>
      </c>
      <c r="S8332" s="367">
        <v>41.16</v>
      </c>
      <c r="T8332" s="367">
        <v>10137.931034482759</v>
      </c>
      <c r="U8332" s="384">
        <v>-668782.00098671089</v>
      </c>
      <c r="V8332" s="367">
        <v>2940.0000000000005</v>
      </c>
      <c r="W8332" s="367">
        <v>490000.00000000204</v>
      </c>
      <c r="X8332" s="384">
        <v>392367.96112671489</v>
      </c>
      <c r="Y8332" s="386">
        <v>2940.0000000000118</v>
      </c>
      <c r="Z8332" s="367"/>
      <c r="AA8332" s="367"/>
      <c r="AB8332" s="367"/>
      <c r="AC8332" s="367"/>
      <c r="AD8332" s="367"/>
      <c r="AE8332" s="367"/>
      <c r="AF8332" s="367"/>
      <c r="AG8332" s="367"/>
      <c r="AH8332" s="367"/>
      <c r="AI8332" s="367"/>
      <c r="AJ8332" s="367"/>
      <c r="AK8332" s="367"/>
      <c r="AL8332" s="367"/>
      <c r="AM8332" s="367"/>
      <c r="AN8332" s="367"/>
      <c r="AO8332" s="367"/>
      <c r="AP8332" s="367"/>
      <c r="AQ8332" s="367"/>
      <c r="AR8332" s="367"/>
      <c r="AS8332" s="367"/>
      <c r="AT8332" s="367"/>
    </row>
    <row r="8333" spans="2:46" ht="13.8">
      <c r="B8333" s="26">
        <v>49.166666666666508</v>
      </c>
      <c r="C8333" s="363">
        <v>2472.2753863817779</v>
      </c>
      <c r="D8333" s="367">
        <v>2949.9999999999905</v>
      </c>
      <c r="E8333" s="367">
        <v>13720.930232558201</v>
      </c>
      <c r="F8333" s="367">
        <v>-1289243.1951131839</v>
      </c>
      <c r="G8333" s="367">
        <v>2950.0000000000132</v>
      </c>
      <c r="H8333" s="367">
        <v>73750</v>
      </c>
      <c r="I8333" s="384">
        <v>-15423545.2842866</v>
      </c>
      <c r="J8333" s="367">
        <v>2950</v>
      </c>
      <c r="K8333" s="367">
        <v>17878.787878787811</v>
      </c>
      <c r="L8333" s="384">
        <v>-556823.30905067967</v>
      </c>
      <c r="M8333" s="367">
        <v>2949.9999999999886</v>
      </c>
      <c r="N8333" s="367">
        <v>295</v>
      </c>
      <c r="O8333" s="384">
        <v>-14398.973212697867</v>
      </c>
      <c r="P8333" s="367">
        <v>42.774999999999999</v>
      </c>
      <c r="Q8333" s="367">
        <v>295</v>
      </c>
      <c r="R8333" s="384">
        <v>-1837.809736636601</v>
      </c>
      <c r="S8333" s="367">
        <v>41.3</v>
      </c>
      <c r="T8333" s="367">
        <v>10172.413793103449</v>
      </c>
      <c r="U8333" s="384">
        <v>-674676.29534293723</v>
      </c>
      <c r="V8333" s="367">
        <v>2950.0000000000005</v>
      </c>
      <c r="W8333" s="367">
        <v>491666.66666666872</v>
      </c>
      <c r="X8333" s="384">
        <v>393567.94938333152</v>
      </c>
      <c r="Y8333" s="386">
        <v>2950.0000000000123</v>
      </c>
      <c r="Z8333" s="367"/>
      <c r="AA8333" s="367"/>
      <c r="AB8333" s="367"/>
      <c r="AC8333" s="367"/>
      <c r="AD8333" s="367"/>
      <c r="AE8333" s="367"/>
      <c r="AF8333" s="367"/>
      <c r="AG8333" s="367"/>
      <c r="AH8333" s="367"/>
      <c r="AI8333" s="367"/>
      <c r="AJ8333" s="367"/>
      <c r="AK8333" s="367"/>
      <c r="AL8333" s="367"/>
      <c r="AM8333" s="367"/>
      <c r="AN8333" s="367"/>
      <c r="AO8333" s="367"/>
      <c r="AP8333" s="367"/>
      <c r="AQ8333" s="367"/>
      <c r="AR8333" s="367"/>
      <c r="AS8333" s="367"/>
      <c r="AT8333" s="367"/>
    </row>
    <row r="8334" spans="2:46" ht="13.8">
      <c r="B8334" s="26">
        <v>49.333333333333172</v>
      </c>
      <c r="C8334" s="363">
        <v>2480.6335205879559</v>
      </c>
      <c r="D8334" s="367">
        <v>2959.9999999999905</v>
      </c>
      <c r="E8334" s="367">
        <v>13767.441860465178</v>
      </c>
      <c r="F8334" s="367">
        <v>-1298294.1439426672</v>
      </c>
      <c r="G8334" s="367">
        <v>2960.0000000000132</v>
      </c>
      <c r="H8334" s="367">
        <v>74000</v>
      </c>
      <c r="I8334" s="384">
        <v>-15530932.892750481</v>
      </c>
      <c r="J8334" s="367">
        <v>2960</v>
      </c>
      <c r="K8334" s="367">
        <v>17939.393939393871</v>
      </c>
      <c r="L8334" s="384">
        <v>-562293.65424432373</v>
      </c>
      <c r="M8334" s="367">
        <v>2959.9999999999886</v>
      </c>
      <c r="N8334" s="367">
        <v>296</v>
      </c>
      <c r="O8334" s="384">
        <v>-14505.779426567584</v>
      </c>
      <c r="P8334" s="367">
        <v>42.919999999999995</v>
      </c>
      <c r="Q8334" s="367">
        <v>296</v>
      </c>
      <c r="R8334" s="384">
        <v>-1871.4112247788607</v>
      </c>
      <c r="S8334" s="367">
        <v>41.44</v>
      </c>
      <c r="T8334" s="367">
        <v>10206.896551724139</v>
      </c>
      <c r="U8334" s="384">
        <v>-680595.1288560814</v>
      </c>
      <c r="V8334" s="367">
        <v>2960.0000000000005</v>
      </c>
      <c r="W8334" s="367">
        <v>493333.33333333541</v>
      </c>
      <c r="X8334" s="384">
        <v>394767.02512031992</v>
      </c>
      <c r="Y8334" s="386">
        <v>2960.0000000000123</v>
      </c>
      <c r="Z8334" s="367"/>
      <c r="AA8334" s="367"/>
      <c r="AB8334" s="367"/>
      <c r="AC8334" s="367"/>
      <c r="AD8334" s="367"/>
      <c r="AE8334" s="367"/>
      <c r="AF8334" s="367"/>
      <c r="AG8334" s="367"/>
      <c r="AH8334" s="367"/>
      <c r="AI8334" s="367"/>
      <c r="AJ8334" s="367"/>
      <c r="AK8334" s="367"/>
      <c r="AL8334" s="367"/>
      <c r="AM8334" s="367"/>
      <c r="AN8334" s="367"/>
      <c r="AO8334" s="367"/>
      <c r="AP8334" s="367"/>
      <c r="AQ8334" s="367"/>
      <c r="AR8334" s="367"/>
      <c r="AS8334" s="367"/>
      <c r="AT8334" s="367"/>
    </row>
    <row r="8335" spans="2:46" ht="13.8">
      <c r="B8335" s="26">
        <v>49.499999999999837</v>
      </c>
      <c r="C8335" s="363">
        <v>2488.9915030351885</v>
      </c>
      <c r="D8335" s="367">
        <v>2969.9999999999905</v>
      </c>
      <c r="E8335" s="367">
        <v>13813.953488372155</v>
      </c>
      <c r="F8335" s="367">
        <v>-1307376.7186702173</v>
      </c>
      <c r="G8335" s="367">
        <v>2970.0000000000136</v>
      </c>
      <c r="H8335" s="367">
        <v>74250</v>
      </c>
      <c r="I8335" s="384">
        <v>-15638692.828269161</v>
      </c>
      <c r="J8335" s="367">
        <v>2970</v>
      </c>
      <c r="K8335" s="367">
        <v>17999.999999999931</v>
      </c>
      <c r="L8335" s="384">
        <v>-567788.20760386495</v>
      </c>
      <c r="M8335" s="367">
        <v>2969.9999999999886</v>
      </c>
      <c r="N8335" s="367">
        <v>297</v>
      </c>
      <c r="O8335" s="384">
        <v>-14612.977506215571</v>
      </c>
      <c r="P8335" s="367">
        <v>43.065000000000005</v>
      </c>
      <c r="Q8335" s="367">
        <v>297</v>
      </c>
      <c r="R8335" s="384">
        <v>-1905.1976563307726</v>
      </c>
      <c r="S8335" s="367">
        <v>41.580000000000005</v>
      </c>
      <c r="T8335" s="367">
        <v>10241.37931034483</v>
      </c>
      <c r="U8335" s="384">
        <v>-686538.50152614352</v>
      </c>
      <c r="V8335" s="367">
        <v>2970.0000000000005</v>
      </c>
      <c r="W8335" s="367">
        <v>495000.0000000021</v>
      </c>
      <c r="X8335" s="384">
        <v>395965.18833767989</v>
      </c>
      <c r="Y8335" s="386">
        <v>2970.0000000000127</v>
      </c>
      <c r="Z8335" s="367"/>
      <c r="AA8335" s="367"/>
      <c r="AB8335" s="367"/>
      <c r="AC8335" s="367"/>
      <c r="AD8335" s="367"/>
      <c r="AE8335" s="367"/>
      <c r="AF8335" s="367"/>
      <c r="AG8335" s="367"/>
      <c r="AH8335" s="367"/>
      <c r="AI8335" s="367"/>
      <c r="AJ8335" s="367"/>
      <c r="AK8335" s="367"/>
      <c r="AL8335" s="367"/>
      <c r="AM8335" s="367"/>
      <c r="AN8335" s="367"/>
      <c r="AO8335" s="367"/>
      <c r="AP8335" s="367"/>
      <c r="AQ8335" s="367"/>
      <c r="AR8335" s="367"/>
      <c r="AS8335" s="367"/>
      <c r="AT8335" s="367"/>
    </row>
    <row r="8336" spans="2:46" ht="13.8">
      <c r="B8336" s="26">
        <v>49.666666666666501</v>
      </c>
      <c r="C8336" s="363">
        <v>2497.3493337234754</v>
      </c>
      <c r="D8336" s="367">
        <v>2979.99999999999</v>
      </c>
      <c r="E8336" s="367">
        <v>13860.465116279132</v>
      </c>
      <c r="F8336" s="367">
        <v>-1316490.9192958334</v>
      </c>
      <c r="G8336" s="367">
        <v>2980.0000000000136</v>
      </c>
      <c r="H8336" s="367">
        <v>74500</v>
      </c>
      <c r="I8336" s="384">
        <v>-15746825.09084264</v>
      </c>
      <c r="J8336" s="367">
        <v>2980</v>
      </c>
      <c r="K8336" s="367">
        <v>18060.606060605991</v>
      </c>
      <c r="L8336" s="384">
        <v>-573306.9691293037</v>
      </c>
      <c r="M8336" s="367">
        <v>2979.9999999999886</v>
      </c>
      <c r="N8336" s="367">
        <v>298</v>
      </c>
      <c r="O8336" s="384">
        <v>-14720.567451641813</v>
      </c>
      <c r="P8336" s="367">
        <v>43.21</v>
      </c>
      <c r="Q8336" s="367">
        <v>298</v>
      </c>
      <c r="R8336" s="384">
        <v>-1939.1690312923331</v>
      </c>
      <c r="S8336" s="367">
        <v>41.720000000000006</v>
      </c>
      <c r="T8336" s="367">
        <v>10275.86206896552</v>
      </c>
      <c r="U8336" s="384">
        <v>-692506.4133531237</v>
      </c>
      <c r="V8336" s="367">
        <v>2980.0000000000009</v>
      </c>
      <c r="W8336" s="367">
        <v>496666.66666666878</v>
      </c>
      <c r="X8336" s="384">
        <v>397162.43903541169</v>
      </c>
      <c r="Y8336" s="386">
        <v>2980.0000000000127</v>
      </c>
      <c r="Z8336" s="367"/>
      <c r="AA8336" s="367"/>
      <c r="AB8336" s="367"/>
      <c r="AC8336" s="367"/>
      <c r="AD8336" s="367"/>
      <c r="AE8336" s="367"/>
      <c r="AF8336" s="367"/>
      <c r="AG8336" s="367"/>
      <c r="AH8336" s="367"/>
      <c r="AI8336" s="367"/>
      <c r="AJ8336" s="367"/>
      <c r="AK8336" s="367"/>
      <c r="AL8336" s="367"/>
      <c r="AM8336" s="367"/>
      <c r="AN8336" s="367"/>
      <c r="AO8336" s="367"/>
      <c r="AP8336" s="367"/>
      <c r="AQ8336" s="367"/>
      <c r="AR8336" s="367"/>
      <c r="AS8336" s="367"/>
      <c r="AT8336" s="367"/>
    </row>
    <row r="8337" spans="2:46" ht="13.8">
      <c r="B8337" s="26">
        <v>49.833333333333165</v>
      </c>
      <c r="C8337" s="363">
        <v>2505.707012652817</v>
      </c>
      <c r="D8337" s="367">
        <v>2989.99999999999</v>
      </c>
      <c r="E8337" s="367">
        <v>13906.976744186109</v>
      </c>
      <c r="F8337" s="367">
        <v>-1325636.745819516</v>
      </c>
      <c r="G8337" s="367">
        <v>2990.0000000000136</v>
      </c>
      <c r="H8337" s="367">
        <v>74750</v>
      </c>
      <c r="I8337" s="384">
        <v>-15855329.680470919</v>
      </c>
      <c r="J8337" s="367">
        <v>2990</v>
      </c>
      <c r="K8337" s="367">
        <v>18121.212121212051</v>
      </c>
      <c r="L8337" s="384">
        <v>-578849.93882063939</v>
      </c>
      <c r="M8337" s="367">
        <v>2989.9999999999886</v>
      </c>
      <c r="N8337" s="367">
        <v>299</v>
      </c>
      <c r="O8337" s="384">
        <v>-14828.549262846313</v>
      </c>
      <c r="P8337" s="367">
        <v>43.354999999999997</v>
      </c>
      <c r="Q8337" s="367">
        <v>299</v>
      </c>
      <c r="R8337" s="384">
        <v>-1973.3253496635421</v>
      </c>
      <c r="S8337" s="367">
        <v>41.86</v>
      </c>
      <c r="T8337" s="367">
        <v>10310.34482758621</v>
      </c>
      <c r="U8337" s="384">
        <v>-698498.8643370216</v>
      </c>
      <c r="V8337" s="367">
        <v>2990.0000000000009</v>
      </c>
      <c r="W8337" s="367">
        <v>498333.33333333547</v>
      </c>
      <c r="X8337" s="384">
        <v>398358.77721351507</v>
      </c>
      <c r="Y8337" s="386">
        <v>2990.0000000000127</v>
      </c>
      <c r="Z8337" s="367"/>
      <c r="AA8337" s="367"/>
      <c r="AB8337" s="367"/>
      <c r="AC8337" s="367"/>
      <c r="AD8337" s="367"/>
      <c r="AE8337" s="367"/>
      <c r="AF8337" s="367"/>
      <c r="AG8337" s="367"/>
      <c r="AH8337" s="367"/>
      <c r="AI8337" s="367"/>
      <c r="AJ8337" s="367"/>
      <c r="AK8337" s="367"/>
      <c r="AL8337" s="367"/>
      <c r="AM8337" s="367"/>
      <c r="AN8337" s="367"/>
      <c r="AO8337" s="367"/>
      <c r="AP8337" s="367"/>
      <c r="AQ8337" s="367"/>
      <c r="AR8337" s="367"/>
      <c r="AS8337" s="367"/>
      <c r="AT8337" s="367"/>
    </row>
    <row r="8338" spans="2:46" ht="13.8">
      <c r="B8338" s="26">
        <v>49.999999999999829</v>
      </c>
      <c r="C8338" s="363">
        <v>2514.0645398232132</v>
      </c>
      <c r="D8338" s="367">
        <v>2999.99999999999</v>
      </c>
      <c r="E8338" s="367">
        <v>13953.488372093087</v>
      </c>
      <c r="F8338" s="367">
        <v>-1334814.1982412653</v>
      </c>
      <c r="G8338" s="367">
        <v>3000.0000000000136</v>
      </c>
      <c r="H8338" s="367">
        <v>75000</v>
      </c>
      <c r="I8338" s="384">
        <v>-15964206.597153999</v>
      </c>
      <c r="J8338" s="367">
        <v>3000</v>
      </c>
      <c r="K8338" s="367">
        <v>18181.818181818111</v>
      </c>
      <c r="L8338" s="384">
        <v>-584417.11667787249</v>
      </c>
      <c r="M8338" s="367">
        <v>2999.9999999999886</v>
      </c>
      <c r="N8338" s="367">
        <v>300</v>
      </c>
      <c r="O8338" s="384">
        <v>-14936.922939829077</v>
      </c>
      <c r="P8338" s="367">
        <v>43.5</v>
      </c>
      <c r="Q8338" s="367">
        <v>300</v>
      </c>
      <c r="R8338" s="384">
        <v>-2007.6666114444031</v>
      </c>
      <c r="S8338" s="367">
        <v>42</v>
      </c>
      <c r="T8338" s="367">
        <v>10344.8275862069</v>
      </c>
      <c r="U8338" s="384">
        <v>-704515.85447783722</v>
      </c>
      <c r="V8338" s="367">
        <v>3000.0000000000009</v>
      </c>
      <c r="W8338" s="367">
        <v>500000.00000000215</v>
      </c>
      <c r="X8338" s="384">
        <v>399554.20287199016</v>
      </c>
      <c r="Y8338" s="386">
        <v>3000.0000000000127</v>
      </c>
      <c r="Z8338" s="367"/>
      <c r="AA8338" s="367"/>
      <c r="AB8338" s="367"/>
      <c r="AC8338" s="367"/>
      <c r="AD8338" s="367"/>
      <c r="AE8338" s="367"/>
      <c r="AF8338" s="367"/>
      <c r="AG8338" s="367"/>
      <c r="AH8338" s="367"/>
      <c r="AI8338" s="367"/>
      <c r="AJ8338" s="367"/>
      <c r="AK8338" s="367"/>
      <c r="AL8338" s="367"/>
      <c r="AM8338" s="367"/>
      <c r="AN8338" s="367"/>
      <c r="AO8338" s="367"/>
      <c r="AP8338" s="367"/>
      <c r="AQ8338" s="367"/>
      <c r="AR8338" s="367"/>
      <c r="AS8338" s="367"/>
      <c r="AT8338" s="367"/>
    </row>
    <row r="8339" spans="2:46" ht="13.8">
      <c r="B8339" s="26">
        <v>50.166666666666494</v>
      </c>
      <c r="C8339" s="363">
        <v>2522.4219152346636</v>
      </c>
      <c r="D8339" s="367">
        <v>3009.99999999999</v>
      </c>
      <c r="E8339" s="367">
        <v>14000.000000000064</v>
      </c>
      <c r="F8339" s="367">
        <v>-1344023.2765610809</v>
      </c>
      <c r="G8339" s="367">
        <v>3010.0000000000136</v>
      </c>
      <c r="H8339" s="367">
        <v>75250</v>
      </c>
      <c r="I8339" s="384">
        <v>-16073455.840891879</v>
      </c>
      <c r="J8339" s="367">
        <v>3010</v>
      </c>
      <c r="K8339" s="367">
        <v>18242.424242424171</v>
      </c>
      <c r="L8339" s="384">
        <v>-590008.50270100252</v>
      </c>
      <c r="M8339" s="367">
        <v>3009.9999999999882</v>
      </c>
      <c r="N8339" s="367">
        <v>301</v>
      </c>
      <c r="O8339" s="384">
        <v>-15045.688482590105</v>
      </c>
      <c r="P8339" s="367">
        <v>43.645000000000003</v>
      </c>
      <c r="Q8339" s="367">
        <v>301</v>
      </c>
      <c r="R8339" s="384">
        <v>-2042.1928166349144</v>
      </c>
      <c r="S8339" s="367">
        <v>42.14</v>
      </c>
      <c r="T8339" s="367">
        <v>10379.310344827591</v>
      </c>
      <c r="U8339" s="384">
        <v>-710557.38377557113</v>
      </c>
      <c r="V8339" s="367">
        <v>3010.0000000000014</v>
      </c>
      <c r="W8339" s="367">
        <v>501666.66666666884</v>
      </c>
      <c r="X8339" s="384">
        <v>400748.71601083694</v>
      </c>
      <c r="Y8339" s="386">
        <v>3010.0000000000127</v>
      </c>
      <c r="Z8339" s="367"/>
      <c r="AA8339" s="367"/>
      <c r="AB8339" s="367"/>
      <c r="AC8339" s="367"/>
      <c r="AD8339" s="367"/>
      <c r="AE8339" s="367"/>
      <c r="AF8339" s="367"/>
      <c r="AG8339" s="367"/>
      <c r="AH8339" s="367"/>
      <c r="AI8339" s="367"/>
      <c r="AJ8339" s="367"/>
      <c r="AK8339" s="367"/>
      <c r="AL8339" s="367"/>
      <c r="AM8339" s="367"/>
      <c r="AN8339" s="367"/>
      <c r="AO8339" s="367"/>
      <c r="AP8339" s="367"/>
      <c r="AQ8339" s="367"/>
      <c r="AR8339" s="367"/>
      <c r="AS8339" s="367"/>
      <c r="AT8339" s="367"/>
    </row>
    <row r="8340" spans="2:46" ht="13.8">
      <c r="B8340" s="26">
        <v>50.333333333333158</v>
      </c>
      <c r="C8340" s="363">
        <v>2530.7791388871683</v>
      </c>
      <c r="D8340" s="367">
        <v>3019.9999999999895</v>
      </c>
      <c r="E8340" s="367">
        <v>14046.511627907041</v>
      </c>
      <c r="F8340" s="367">
        <v>-1353263.9807789633</v>
      </c>
      <c r="G8340" s="367">
        <v>3020.0000000000136</v>
      </c>
      <c r="H8340" s="367">
        <v>75500</v>
      </c>
      <c r="I8340" s="384">
        <v>-16183077.411684556</v>
      </c>
      <c r="J8340" s="367">
        <v>3020</v>
      </c>
      <c r="K8340" s="367">
        <v>18303.030303030231</v>
      </c>
      <c r="L8340" s="384">
        <v>-595624.09689003008</v>
      </c>
      <c r="M8340" s="367">
        <v>3019.9999999999882</v>
      </c>
      <c r="N8340" s="367">
        <v>302</v>
      </c>
      <c r="O8340" s="384">
        <v>-15154.845891129387</v>
      </c>
      <c r="P8340" s="367">
        <v>43.79</v>
      </c>
      <c r="Q8340" s="367">
        <v>302</v>
      </c>
      <c r="R8340" s="384">
        <v>-2076.9039652350757</v>
      </c>
      <c r="S8340" s="367">
        <v>42.28</v>
      </c>
      <c r="T8340" s="367">
        <v>10413.793103448281</v>
      </c>
      <c r="U8340" s="384">
        <v>-716623.45223022252</v>
      </c>
      <c r="V8340" s="367">
        <v>3020.0000000000014</v>
      </c>
      <c r="W8340" s="367">
        <v>503333.33333333553</v>
      </c>
      <c r="X8340" s="384">
        <v>401942.31663005555</v>
      </c>
      <c r="Y8340" s="386">
        <v>3020.0000000000132</v>
      </c>
      <c r="Z8340" s="367"/>
      <c r="AA8340" s="367"/>
      <c r="AB8340" s="367"/>
      <c r="AC8340" s="367"/>
      <c r="AD8340" s="367"/>
      <c r="AE8340" s="367"/>
      <c r="AF8340" s="367"/>
      <c r="AG8340" s="367"/>
      <c r="AH8340" s="367"/>
      <c r="AI8340" s="367"/>
      <c r="AJ8340" s="367"/>
      <c r="AK8340" s="367"/>
      <c r="AL8340" s="367"/>
      <c r="AM8340" s="367"/>
      <c r="AN8340" s="367"/>
      <c r="AO8340" s="367"/>
      <c r="AP8340" s="367"/>
      <c r="AQ8340" s="367"/>
      <c r="AR8340" s="367"/>
      <c r="AS8340" s="367"/>
      <c r="AT8340" s="367"/>
    </row>
    <row r="8341" spans="2:46" ht="13.8">
      <c r="B8341" s="26">
        <v>50.499999999999822</v>
      </c>
      <c r="C8341" s="363">
        <v>2539.1362107807281</v>
      </c>
      <c r="D8341" s="367">
        <v>3029.9999999999895</v>
      </c>
      <c r="E8341" s="367">
        <v>14093.023255814018</v>
      </c>
      <c r="F8341" s="367">
        <v>-1362536.3108949121</v>
      </c>
      <c r="G8341" s="367">
        <v>3030.0000000000136</v>
      </c>
      <c r="H8341" s="367">
        <v>75750</v>
      </c>
      <c r="I8341" s="384">
        <v>-16293071.309532033</v>
      </c>
      <c r="J8341" s="367">
        <v>3030</v>
      </c>
      <c r="K8341" s="367">
        <v>18363.636363636291</v>
      </c>
      <c r="L8341" s="384">
        <v>-601263.89924495493</v>
      </c>
      <c r="M8341" s="367">
        <v>3029.9999999999882</v>
      </c>
      <c r="N8341" s="367">
        <v>303</v>
      </c>
      <c r="O8341" s="384">
        <v>-15264.395165446929</v>
      </c>
      <c r="P8341" s="367">
        <v>43.934999999999995</v>
      </c>
      <c r="Q8341" s="367">
        <v>303</v>
      </c>
      <c r="R8341" s="384">
        <v>-2111.8000572448873</v>
      </c>
      <c r="S8341" s="367">
        <v>42.42</v>
      </c>
      <c r="T8341" s="367">
        <v>10448.275862068971</v>
      </c>
      <c r="U8341" s="384">
        <v>-722714.05984179198</v>
      </c>
      <c r="V8341" s="367">
        <v>3030.0000000000014</v>
      </c>
      <c r="W8341" s="367">
        <v>505000.00000000221</v>
      </c>
      <c r="X8341" s="384">
        <v>403135.00472964573</v>
      </c>
      <c r="Y8341" s="386">
        <v>3030.0000000000132</v>
      </c>
      <c r="Z8341" s="367"/>
      <c r="AA8341" s="367"/>
      <c r="AB8341" s="367"/>
      <c r="AC8341" s="367"/>
      <c r="AD8341" s="367"/>
      <c r="AE8341" s="367"/>
      <c r="AF8341" s="367"/>
      <c r="AG8341" s="367"/>
      <c r="AH8341" s="367"/>
      <c r="AI8341" s="367"/>
      <c r="AJ8341" s="367"/>
      <c r="AK8341" s="367"/>
      <c r="AL8341" s="367"/>
      <c r="AM8341" s="367"/>
      <c r="AN8341" s="367"/>
      <c r="AO8341" s="367"/>
      <c r="AP8341" s="367"/>
      <c r="AQ8341" s="367"/>
      <c r="AR8341" s="367"/>
      <c r="AS8341" s="367"/>
      <c r="AT8341" s="367"/>
    </row>
    <row r="8342" spans="2:46" ht="13.8">
      <c r="B8342" s="26">
        <v>50.666666666666487</v>
      </c>
      <c r="C8342" s="363">
        <v>2547.4931309153421</v>
      </c>
      <c r="D8342" s="367">
        <v>3039.9999999999895</v>
      </c>
      <c r="E8342" s="367">
        <v>14139.534883720995</v>
      </c>
      <c r="F8342" s="367">
        <v>-1371840.2669089274</v>
      </c>
      <c r="G8342" s="367">
        <v>3040.0000000000136</v>
      </c>
      <c r="H8342" s="367">
        <v>76000</v>
      </c>
      <c r="I8342" s="384">
        <v>-16403437.534434313</v>
      </c>
      <c r="J8342" s="367">
        <v>3040</v>
      </c>
      <c r="K8342" s="367">
        <v>18424.242424242351</v>
      </c>
      <c r="L8342" s="384">
        <v>-606927.90976577706</v>
      </c>
      <c r="M8342" s="367">
        <v>3039.9999999999882</v>
      </c>
      <c r="N8342" s="367">
        <v>304</v>
      </c>
      <c r="O8342" s="384">
        <v>-15374.336305542745</v>
      </c>
      <c r="P8342" s="367">
        <v>44.080000000000005</v>
      </c>
      <c r="Q8342" s="367">
        <v>304</v>
      </c>
      <c r="R8342" s="384">
        <v>-2146.8810926643496</v>
      </c>
      <c r="S8342" s="367">
        <v>42.56</v>
      </c>
      <c r="T8342" s="367">
        <v>10482.758620689661</v>
      </c>
      <c r="U8342" s="384">
        <v>-728829.20661027916</v>
      </c>
      <c r="V8342" s="367">
        <v>3040.0000000000014</v>
      </c>
      <c r="W8342" s="367">
        <v>506666.6666666689</v>
      </c>
      <c r="X8342" s="384">
        <v>404326.78030960757</v>
      </c>
      <c r="Y8342" s="386">
        <v>3040.0000000000132</v>
      </c>
      <c r="Z8342" s="367"/>
      <c r="AA8342" s="367"/>
      <c r="AB8342" s="367"/>
      <c r="AC8342" s="367"/>
      <c r="AD8342" s="367"/>
      <c r="AE8342" s="367"/>
      <c r="AF8342" s="367"/>
      <c r="AG8342" s="367"/>
      <c r="AH8342" s="367"/>
      <c r="AI8342" s="367"/>
      <c r="AJ8342" s="367"/>
      <c r="AK8342" s="367"/>
      <c r="AL8342" s="367"/>
      <c r="AM8342" s="367"/>
      <c r="AN8342" s="367"/>
      <c r="AO8342" s="367"/>
      <c r="AP8342" s="367"/>
      <c r="AQ8342" s="367"/>
      <c r="AR8342" s="367"/>
      <c r="AS8342" s="367"/>
      <c r="AT8342" s="367"/>
    </row>
    <row r="8343" spans="2:46" ht="13.8">
      <c r="B8343" s="26">
        <v>50.833333333333151</v>
      </c>
      <c r="C8343" s="363">
        <v>2555.8498992910113</v>
      </c>
      <c r="D8343" s="367">
        <v>3049.9999999999895</v>
      </c>
      <c r="E8343" s="367">
        <v>14186.046511627972</v>
      </c>
      <c r="F8343" s="367">
        <v>-1381175.84882101</v>
      </c>
      <c r="G8343" s="367">
        <v>3050.0000000000146</v>
      </c>
      <c r="H8343" s="367">
        <v>76250</v>
      </c>
      <c r="I8343" s="384">
        <v>-16514176.086391391</v>
      </c>
      <c r="J8343" s="367">
        <v>3050</v>
      </c>
      <c r="K8343" s="367">
        <v>18484.848484848411</v>
      </c>
      <c r="L8343" s="384">
        <v>-612616.12845249649</v>
      </c>
      <c r="M8343" s="367">
        <v>3049.9999999999882</v>
      </c>
      <c r="N8343" s="367">
        <v>305</v>
      </c>
      <c r="O8343" s="384">
        <v>-15484.669311416812</v>
      </c>
      <c r="P8343" s="367">
        <v>44.225000000000001</v>
      </c>
      <c r="Q8343" s="367">
        <v>305</v>
      </c>
      <c r="R8343" s="384">
        <v>-2182.1470714934621</v>
      </c>
      <c r="S8343" s="367">
        <v>42.7</v>
      </c>
      <c r="T8343" s="367">
        <v>10517.241379310351</v>
      </c>
      <c r="U8343" s="384">
        <v>-734968.89253568475</v>
      </c>
      <c r="V8343" s="367">
        <v>3050.0000000000023</v>
      </c>
      <c r="W8343" s="367">
        <v>508333.33333333558</v>
      </c>
      <c r="X8343" s="384">
        <v>405517.64336994122</v>
      </c>
      <c r="Y8343" s="386">
        <v>3050.0000000000132</v>
      </c>
      <c r="Z8343" s="367"/>
      <c r="AA8343" s="367"/>
      <c r="AB8343" s="367"/>
      <c r="AC8343" s="367"/>
      <c r="AD8343" s="367"/>
      <c r="AE8343" s="367"/>
      <c r="AF8343" s="367"/>
      <c r="AG8343" s="367"/>
      <c r="AH8343" s="367"/>
      <c r="AI8343" s="367"/>
      <c r="AJ8343" s="367"/>
      <c r="AK8343" s="367"/>
      <c r="AL8343" s="367"/>
      <c r="AM8343" s="367"/>
      <c r="AN8343" s="367"/>
      <c r="AO8343" s="367"/>
      <c r="AP8343" s="367"/>
      <c r="AQ8343" s="367"/>
      <c r="AR8343" s="367"/>
      <c r="AS8343" s="367"/>
      <c r="AT8343" s="367"/>
    </row>
    <row r="8344" spans="2:46" ht="13.8">
      <c r="B8344" s="26">
        <v>50.999999999999815</v>
      </c>
      <c r="C8344" s="363">
        <v>2564.2065159077338</v>
      </c>
      <c r="D8344" s="367">
        <v>3059.9999999999886</v>
      </c>
      <c r="E8344" s="367">
        <v>14232.558139534949</v>
      </c>
      <c r="F8344" s="367">
        <v>-1390543.0566311583</v>
      </c>
      <c r="G8344" s="367">
        <v>3060.0000000000146</v>
      </c>
      <c r="H8344" s="367">
        <v>76500</v>
      </c>
      <c r="I8344" s="384">
        <v>-16625286.965403268</v>
      </c>
      <c r="J8344" s="367">
        <v>3060</v>
      </c>
      <c r="K8344" s="367">
        <v>18545.454545454471</v>
      </c>
      <c r="L8344" s="384">
        <v>-618328.55530511297</v>
      </c>
      <c r="M8344" s="367">
        <v>3059.9999999999882</v>
      </c>
      <c r="N8344" s="367">
        <v>306</v>
      </c>
      <c r="O8344" s="384">
        <v>-15595.394183069135</v>
      </c>
      <c r="P8344" s="367">
        <v>44.37</v>
      </c>
      <c r="Q8344" s="367">
        <v>306</v>
      </c>
      <c r="R8344" s="384">
        <v>-2217.5979937322227</v>
      </c>
      <c r="S8344" s="367">
        <v>42.839999999999996</v>
      </c>
      <c r="T8344" s="367">
        <v>10551.724137931042</v>
      </c>
      <c r="U8344" s="384">
        <v>-741133.11761800782</v>
      </c>
      <c r="V8344" s="367">
        <v>3060.0000000000023</v>
      </c>
      <c r="W8344" s="367">
        <v>510000.00000000227</v>
      </c>
      <c r="X8344" s="384">
        <v>406707.59391064645</v>
      </c>
      <c r="Y8344" s="386">
        <v>3060.0000000000132</v>
      </c>
      <c r="Z8344" s="367"/>
      <c r="AA8344" s="367"/>
      <c r="AB8344" s="367"/>
      <c r="AC8344" s="367"/>
      <c r="AD8344" s="367"/>
      <c r="AE8344" s="367"/>
      <c r="AF8344" s="367"/>
      <c r="AG8344" s="367"/>
      <c r="AH8344" s="367"/>
      <c r="AI8344" s="367"/>
      <c r="AJ8344" s="367"/>
      <c r="AK8344" s="367"/>
      <c r="AL8344" s="367"/>
      <c r="AM8344" s="367"/>
      <c r="AN8344" s="367"/>
      <c r="AO8344" s="367"/>
      <c r="AP8344" s="367"/>
      <c r="AQ8344" s="367"/>
      <c r="AR8344" s="367"/>
      <c r="AS8344" s="367"/>
      <c r="AT8344" s="367"/>
    </row>
    <row r="8345" spans="2:46" ht="13.8">
      <c r="B8345" s="26">
        <v>51.16666666666648</v>
      </c>
      <c r="C8345" s="363">
        <v>2572.5629807655114</v>
      </c>
      <c r="D8345" s="367">
        <v>3069.9999999999886</v>
      </c>
      <c r="E8345" s="367">
        <v>14279.069767441926</v>
      </c>
      <c r="F8345" s="367">
        <v>-1399941.8903393731</v>
      </c>
      <c r="G8345" s="367">
        <v>3070.0000000000146</v>
      </c>
      <c r="H8345" s="367">
        <v>76750</v>
      </c>
      <c r="I8345" s="384">
        <v>-16736770.171469945</v>
      </c>
      <c r="J8345" s="367">
        <v>3070</v>
      </c>
      <c r="K8345" s="367">
        <v>18606.060606060531</v>
      </c>
      <c r="L8345" s="384">
        <v>-624065.19032362651</v>
      </c>
      <c r="M8345" s="367">
        <v>3069.9999999999877</v>
      </c>
      <c r="N8345" s="367">
        <v>307</v>
      </c>
      <c r="O8345" s="384">
        <v>-15706.510920499728</v>
      </c>
      <c r="P8345" s="367">
        <v>44.515000000000001</v>
      </c>
      <c r="Q8345" s="367">
        <v>307</v>
      </c>
      <c r="R8345" s="384">
        <v>-2253.2338593806353</v>
      </c>
      <c r="S8345" s="367">
        <v>42.98</v>
      </c>
      <c r="T8345" s="367">
        <v>10586.206896551732</v>
      </c>
      <c r="U8345" s="384">
        <v>-747321.88185724861</v>
      </c>
      <c r="V8345" s="367">
        <v>3070.0000000000023</v>
      </c>
      <c r="W8345" s="367">
        <v>511666.66666666896</v>
      </c>
      <c r="X8345" s="384">
        <v>407896.63193172356</v>
      </c>
      <c r="Y8345" s="386">
        <v>3070.0000000000136</v>
      </c>
      <c r="Z8345" s="367"/>
      <c r="AA8345" s="367"/>
      <c r="AB8345" s="367"/>
      <c r="AC8345" s="367"/>
      <c r="AD8345" s="367"/>
      <c r="AE8345" s="367"/>
      <c r="AF8345" s="367"/>
      <c r="AG8345" s="367"/>
      <c r="AH8345" s="367"/>
      <c r="AI8345" s="367"/>
      <c r="AJ8345" s="367"/>
      <c r="AK8345" s="367"/>
      <c r="AL8345" s="367"/>
      <c r="AM8345" s="367"/>
      <c r="AN8345" s="367"/>
      <c r="AO8345" s="367"/>
      <c r="AP8345" s="367"/>
      <c r="AQ8345" s="367"/>
      <c r="AR8345" s="367"/>
      <c r="AS8345" s="367"/>
      <c r="AT8345" s="367"/>
    </row>
    <row r="8346" spans="2:46" ht="13.8">
      <c r="B8346" s="26">
        <v>51.333333333333144</v>
      </c>
      <c r="C8346" s="363">
        <v>2580.9192938643441</v>
      </c>
      <c r="D8346" s="367">
        <v>3079.9999999999886</v>
      </c>
      <c r="E8346" s="367">
        <v>14325.581395348903</v>
      </c>
      <c r="F8346" s="367">
        <v>-1409372.3499456546</v>
      </c>
      <c r="G8346" s="367">
        <v>3080.0000000000146</v>
      </c>
      <c r="H8346" s="367">
        <v>77000</v>
      </c>
      <c r="I8346" s="384">
        <v>-16848625.704591423</v>
      </c>
      <c r="J8346" s="367">
        <v>3080</v>
      </c>
      <c r="K8346" s="367">
        <v>18666.666666666591</v>
      </c>
      <c r="L8346" s="384">
        <v>-629826.03350803768</v>
      </c>
      <c r="M8346" s="367">
        <v>3079.9999999999877</v>
      </c>
      <c r="N8346" s="367">
        <v>308</v>
      </c>
      <c r="O8346" s="384">
        <v>-15818.019523708581</v>
      </c>
      <c r="P8346" s="367">
        <v>44.660000000000004</v>
      </c>
      <c r="Q8346" s="367">
        <v>308</v>
      </c>
      <c r="R8346" s="384">
        <v>-2289.0546684386982</v>
      </c>
      <c r="S8346" s="367">
        <v>43.12</v>
      </c>
      <c r="T8346" s="367">
        <v>10620.689655172422</v>
      </c>
      <c r="U8346" s="384">
        <v>-753535.18525340734</v>
      </c>
      <c r="V8346" s="367">
        <v>3080.0000000000023</v>
      </c>
      <c r="W8346" s="367">
        <v>513333.33333333564</v>
      </c>
      <c r="X8346" s="384">
        <v>409084.75743317214</v>
      </c>
      <c r="Y8346" s="386">
        <v>3080.0000000000136</v>
      </c>
      <c r="Z8346" s="367"/>
      <c r="AA8346" s="367"/>
      <c r="AB8346" s="367"/>
      <c r="AC8346" s="367"/>
      <c r="AD8346" s="367"/>
      <c r="AE8346" s="367"/>
      <c r="AF8346" s="367"/>
      <c r="AG8346" s="367"/>
      <c r="AH8346" s="367"/>
      <c r="AI8346" s="367"/>
      <c r="AJ8346" s="367"/>
      <c r="AK8346" s="367"/>
      <c r="AL8346" s="367"/>
      <c r="AM8346" s="367"/>
      <c r="AN8346" s="367"/>
      <c r="AO8346" s="367"/>
      <c r="AP8346" s="367"/>
      <c r="AQ8346" s="367"/>
      <c r="AR8346" s="367"/>
      <c r="AS8346" s="367"/>
      <c r="AT8346" s="367"/>
    </row>
    <row r="8347" spans="2:46" ht="13.8">
      <c r="B8347" s="26">
        <v>51.499999999999808</v>
      </c>
      <c r="C8347" s="363">
        <v>2589.2754552042302</v>
      </c>
      <c r="D8347" s="367">
        <v>3089.9999999999882</v>
      </c>
      <c r="E8347" s="367">
        <v>14372.09302325588</v>
      </c>
      <c r="F8347" s="367">
        <v>-1418834.4354500026</v>
      </c>
      <c r="G8347" s="367">
        <v>3090.0000000000146</v>
      </c>
      <c r="H8347" s="367">
        <v>77250</v>
      </c>
      <c r="I8347" s="384">
        <v>-16960853.5647677</v>
      </c>
      <c r="J8347" s="367">
        <v>3090</v>
      </c>
      <c r="K8347" s="367">
        <v>18727.272727272652</v>
      </c>
      <c r="L8347" s="384">
        <v>-635611.08485834603</v>
      </c>
      <c r="M8347" s="367">
        <v>3089.9999999999877</v>
      </c>
      <c r="N8347" s="367">
        <v>309</v>
      </c>
      <c r="O8347" s="384">
        <v>-15929.91999269569</v>
      </c>
      <c r="P8347" s="367">
        <v>44.805</v>
      </c>
      <c r="Q8347" s="367">
        <v>309</v>
      </c>
      <c r="R8347" s="384">
        <v>-2325.0604209064118</v>
      </c>
      <c r="S8347" s="367">
        <v>43.26</v>
      </c>
      <c r="T8347" s="367">
        <v>10655.172413793112</v>
      </c>
      <c r="U8347" s="384">
        <v>-759773.02780648426</v>
      </c>
      <c r="V8347" s="367">
        <v>3090.0000000000027</v>
      </c>
      <c r="W8347" s="367">
        <v>515000.00000000233</v>
      </c>
      <c r="X8347" s="384">
        <v>410271.97041499254</v>
      </c>
      <c r="Y8347" s="386">
        <v>3090.0000000000136</v>
      </c>
      <c r="Z8347" s="367"/>
      <c r="AA8347" s="367"/>
      <c r="AB8347" s="367"/>
      <c r="AC8347" s="367"/>
      <c r="AD8347" s="367"/>
      <c r="AE8347" s="367"/>
      <c r="AF8347" s="367"/>
      <c r="AG8347" s="367"/>
      <c r="AH8347" s="367"/>
      <c r="AI8347" s="367"/>
      <c r="AJ8347" s="367"/>
      <c r="AK8347" s="367"/>
      <c r="AL8347" s="367"/>
      <c r="AM8347" s="367"/>
      <c r="AN8347" s="367"/>
      <c r="AO8347" s="367"/>
      <c r="AP8347" s="367"/>
      <c r="AQ8347" s="367"/>
      <c r="AR8347" s="367"/>
      <c r="AS8347" s="367"/>
      <c r="AT8347" s="367"/>
    </row>
    <row r="8348" spans="2:46" ht="13.8">
      <c r="B8348" s="26">
        <v>51.666666666666472</v>
      </c>
      <c r="C8348" s="363">
        <v>2597.6314647851718</v>
      </c>
      <c r="D8348" s="367">
        <v>3099.9999999999882</v>
      </c>
      <c r="E8348" s="367">
        <v>14418.604651162857</v>
      </c>
      <c r="F8348" s="367">
        <v>-1428328.1468524172</v>
      </c>
      <c r="G8348" s="367">
        <v>3100.0000000000146</v>
      </c>
      <c r="H8348" s="367">
        <v>77500</v>
      </c>
      <c r="I8348" s="384">
        <v>-17073453.751998778</v>
      </c>
      <c r="J8348" s="367">
        <v>3100</v>
      </c>
      <c r="K8348" s="367">
        <v>18787.878787878712</v>
      </c>
      <c r="L8348" s="384">
        <v>-641420.3443745519</v>
      </c>
      <c r="M8348" s="367">
        <v>3099.9999999999877</v>
      </c>
      <c r="N8348" s="367">
        <v>310</v>
      </c>
      <c r="O8348" s="384">
        <v>-16042.212327461059</v>
      </c>
      <c r="P8348" s="367">
        <v>44.949999999999996</v>
      </c>
      <c r="Q8348" s="367">
        <v>310</v>
      </c>
      <c r="R8348" s="384">
        <v>-2361.2511167837752</v>
      </c>
      <c r="S8348" s="367">
        <v>43.4</v>
      </c>
      <c r="T8348" s="367">
        <v>10689.655172413803</v>
      </c>
      <c r="U8348" s="384">
        <v>-766035.40951647877</v>
      </c>
      <c r="V8348" s="367">
        <v>3100.0000000000027</v>
      </c>
      <c r="W8348" s="367">
        <v>516666.66666666901</v>
      </c>
      <c r="X8348" s="384">
        <v>411458.27087718464</v>
      </c>
      <c r="Y8348" s="386">
        <v>3100.0000000000136</v>
      </c>
      <c r="Z8348" s="367"/>
      <c r="AA8348" s="367"/>
      <c r="AB8348" s="367"/>
      <c r="AC8348" s="367"/>
      <c r="AD8348" s="367"/>
      <c r="AE8348" s="367"/>
      <c r="AF8348" s="367"/>
      <c r="AG8348" s="367"/>
      <c r="AH8348" s="367"/>
      <c r="AI8348" s="367"/>
      <c r="AJ8348" s="367"/>
      <c r="AK8348" s="367"/>
      <c r="AL8348" s="367"/>
      <c r="AM8348" s="367"/>
      <c r="AN8348" s="367"/>
      <c r="AO8348" s="367"/>
      <c r="AP8348" s="367"/>
      <c r="AQ8348" s="367"/>
      <c r="AR8348" s="367"/>
      <c r="AS8348" s="367"/>
      <c r="AT8348" s="367"/>
    </row>
    <row r="8349" spans="2:46" ht="13.8">
      <c r="B8349" s="26">
        <v>51.833333333333137</v>
      </c>
      <c r="C8349" s="363">
        <v>2605.9873226071677</v>
      </c>
      <c r="D8349" s="367">
        <v>3109.9999999999882</v>
      </c>
      <c r="E8349" s="367">
        <v>14465.116279069834</v>
      </c>
      <c r="F8349" s="367">
        <v>-1437853.4841528982</v>
      </c>
      <c r="G8349" s="367">
        <v>3110.0000000000146</v>
      </c>
      <c r="H8349" s="367">
        <v>77750</v>
      </c>
      <c r="I8349" s="384">
        <v>-17186426.266284652</v>
      </c>
      <c r="J8349" s="367">
        <v>3110</v>
      </c>
      <c r="K8349" s="367">
        <v>18848.484848484772</v>
      </c>
      <c r="L8349" s="384">
        <v>-647253.81205665471</v>
      </c>
      <c r="M8349" s="367">
        <v>3109.9999999999877</v>
      </c>
      <c r="N8349" s="367">
        <v>311</v>
      </c>
      <c r="O8349" s="384">
        <v>-16154.896528004694</v>
      </c>
      <c r="P8349" s="367">
        <v>45.094999999999999</v>
      </c>
      <c r="Q8349" s="367">
        <v>311</v>
      </c>
      <c r="R8349" s="384">
        <v>-2397.6267560707884</v>
      </c>
      <c r="S8349" s="367">
        <v>43.54</v>
      </c>
      <c r="T8349" s="367">
        <v>10724.137931034493</v>
      </c>
      <c r="U8349" s="384">
        <v>-772322.33038339112</v>
      </c>
      <c r="V8349" s="367">
        <v>3110.0000000000027</v>
      </c>
      <c r="W8349" s="367">
        <v>518333.3333333357</v>
      </c>
      <c r="X8349" s="384">
        <v>412643.65881974832</v>
      </c>
      <c r="Y8349" s="386">
        <v>3110.0000000000136</v>
      </c>
      <c r="Z8349" s="367"/>
      <c r="AA8349" s="367"/>
      <c r="AB8349" s="367"/>
      <c r="AC8349" s="367"/>
      <c r="AD8349" s="367"/>
      <c r="AE8349" s="367"/>
      <c r="AF8349" s="367"/>
      <c r="AG8349" s="367"/>
      <c r="AH8349" s="367"/>
      <c r="AI8349" s="367"/>
      <c r="AJ8349" s="367"/>
      <c r="AK8349" s="367"/>
      <c r="AL8349" s="367"/>
      <c r="AM8349" s="367"/>
      <c r="AN8349" s="367"/>
      <c r="AO8349" s="367"/>
      <c r="AP8349" s="367"/>
      <c r="AQ8349" s="367"/>
      <c r="AR8349" s="367"/>
      <c r="AS8349" s="367"/>
      <c r="AT8349" s="367"/>
    </row>
    <row r="8350" spans="2:46" ht="13.8">
      <c r="B8350" s="26">
        <v>51.999999999999801</v>
      </c>
      <c r="C8350" s="363">
        <v>2614.3430286702182</v>
      </c>
      <c r="D8350" s="367">
        <v>3119.9999999999882</v>
      </c>
      <c r="E8350" s="367">
        <v>14511.627906976812</v>
      </c>
      <c r="F8350" s="367">
        <v>-1447410.4473514454</v>
      </c>
      <c r="G8350" s="367">
        <v>3120.0000000000146</v>
      </c>
      <c r="H8350" s="367">
        <v>78000</v>
      </c>
      <c r="I8350" s="384">
        <v>-17299771.107625332</v>
      </c>
      <c r="J8350" s="367">
        <v>3120</v>
      </c>
      <c r="K8350" s="367">
        <v>18909.090909090832</v>
      </c>
      <c r="L8350" s="384">
        <v>-653111.48790465458</v>
      </c>
      <c r="M8350" s="367">
        <v>3119.9999999999873</v>
      </c>
      <c r="N8350" s="367">
        <v>312</v>
      </c>
      <c r="O8350" s="384">
        <v>-16267.972594326591</v>
      </c>
      <c r="P8350" s="367">
        <v>45.24</v>
      </c>
      <c r="Q8350" s="367">
        <v>312</v>
      </c>
      <c r="R8350" s="384">
        <v>-2434.1873387674545</v>
      </c>
      <c r="S8350" s="367">
        <v>43.680000000000007</v>
      </c>
      <c r="T8350" s="367">
        <v>10758.620689655183</v>
      </c>
      <c r="U8350" s="384">
        <v>-778633.79040722165</v>
      </c>
      <c r="V8350" s="367">
        <v>3120.0000000000032</v>
      </c>
      <c r="W8350" s="367">
        <v>520000.00000000239</v>
      </c>
      <c r="X8350" s="384">
        <v>413828.13424268394</v>
      </c>
      <c r="Y8350" s="386">
        <v>3120.0000000000146</v>
      </c>
      <c r="Z8350" s="367"/>
      <c r="AA8350" s="367"/>
      <c r="AB8350" s="367"/>
      <c r="AC8350" s="367"/>
      <c r="AD8350" s="367"/>
      <c r="AE8350" s="367"/>
      <c r="AF8350" s="367"/>
      <c r="AG8350" s="367"/>
      <c r="AH8350" s="367"/>
      <c r="AI8350" s="367"/>
      <c r="AJ8350" s="367"/>
      <c r="AK8350" s="367"/>
      <c r="AL8350" s="367"/>
      <c r="AM8350" s="367"/>
      <c r="AN8350" s="367"/>
      <c r="AO8350" s="367"/>
      <c r="AP8350" s="367"/>
      <c r="AQ8350" s="367"/>
      <c r="AR8350" s="367"/>
      <c r="AS8350" s="367"/>
      <c r="AT8350" s="367"/>
    </row>
    <row r="8351" spans="2:46" ht="13.8">
      <c r="B8351" s="26">
        <v>52.166666666666465</v>
      </c>
      <c r="C8351" s="363">
        <v>2622.6985829743226</v>
      </c>
      <c r="D8351" s="367">
        <v>3129.9999999999877</v>
      </c>
      <c r="E8351" s="367">
        <v>14558.139534883789</v>
      </c>
      <c r="F8351" s="367">
        <v>-1456999.0364480596</v>
      </c>
      <c r="G8351" s="367">
        <v>3130.0000000000146</v>
      </c>
      <c r="H8351" s="367">
        <v>78250</v>
      </c>
      <c r="I8351" s="384">
        <v>-17413488.276020806</v>
      </c>
      <c r="J8351" s="367">
        <v>3130</v>
      </c>
      <c r="K8351" s="367">
        <v>18969.696969696892</v>
      </c>
      <c r="L8351" s="384">
        <v>-658993.37191855197</v>
      </c>
      <c r="M8351" s="367">
        <v>3129.9999999999873</v>
      </c>
      <c r="N8351" s="367">
        <v>313</v>
      </c>
      <c r="O8351" s="384">
        <v>-16381.440526426744</v>
      </c>
      <c r="P8351" s="367">
        <v>45.384999999999998</v>
      </c>
      <c r="Q8351" s="367">
        <v>313</v>
      </c>
      <c r="R8351" s="384">
        <v>-2470.9328648737651</v>
      </c>
      <c r="S8351" s="367">
        <v>43.819999999999993</v>
      </c>
      <c r="T8351" s="367">
        <v>10793.103448275873</v>
      </c>
      <c r="U8351" s="384">
        <v>-784969.78958796978</v>
      </c>
      <c r="V8351" s="367">
        <v>3130.0000000000032</v>
      </c>
      <c r="W8351" s="367">
        <v>521666.66666666907</v>
      </c>
      <c r="X8351" s="384">
        <v>415011.69714599114</v>
      </c>
      <c r="Y8351" s="386">
        <v>3130.0000000000146</v>
      </c>
      <c r="Z8351" s="367"/>
      <c r="AA8351" s="367"/>
      <c r="AB8351" s="367"/>
      <c r="AC8351" s="367"/>
      <c r="AD8351" s="367"/>
      <c r="AE8351" s="367"/>
      <c r="AF8351" s="367"/>
      <c r="AG8351" s="367"/>
      <c r="AH8351" s="367"/>
      <c r="AI8351" s="367"/>
      <c r="AJ8351" s="367"/>
      <c r="AK8351" s="367"/>
      <c r="AL8351" s="367"/>
      <c r="AM8351" s="367"/>
      <c r="AN8351" s="367"/>
      <c r="AO8351" s="367"/>
      <c r="AP8351" s="367"/>
      <c r="AQ8351" s="367"/>
      <c r="AR8351" s="367"/>
      <c r="AS8351" s="367"/>
      <c r="AT8351" s="367"/>
    </row>
    <row r="8352" spans="2:46" ht="13.8">
      <c r="B8352" s="26">
        <v>52.33333333333313</v>
      </c>
      <c r="C8352" s="363">
        <v>2631.0539855194825</v>
      </c>
      <c r="D8352" s="367">
        <v>3139.9999999999877</v>
      </c>
      <c r="E8352" s="367">
        <v>14604.651162790766</v>
      </c>
      <c r="F8352" s="367">
        <v>-1466619.2514427404</v>
      </c>
      <c r="G8352" s="367">
        <v>3140.000000000015</v>
      </c>
      <c r="H8352" s="367">
        <v>78500</v>
      </c>
      <c r="I8352" s="384">
        <v>-17527577.771471079</v>
      </c>
      <c r="J8352" s="367">
        <v>3140</v>
      </c>
      <c r="K8352" s="367">
        <v>19030.303030302952</v>
      </c>
      <c r="L8352" s="384">
        <v>-664899.46409834665</v>
      </c>
      <c r="M8352" s="367">
        <v>3139.9999999999873</v>
      </c>
      <c r="N8352" s="367">
        <v>314</v>
      </c>
      <c r="O8352" s="384">
        <v>-16495.300324305153</v>
      </c>
      <c r="P8352" s="367">
        <v>45.529999999999994</v>
      </c>
      <c r="Q8352" s="367">
        <v>314</v>
      </c>
      <c r="R8352" s="384">
        <v>-2507.8633343897313</v>
      </c>
      <c r="S8352" s="367">
        <v>43.96</v>
      </c>
      <c r="T8352" s="367">
        <v>10827.586206896563</v>
      </c>
      <c r="U8352" s="384">
        <v>-791330.32792563597</v>
      </c>
      <c r="V8352" s="367">
        <v>3140.0000000000032</v>
      </c>
      <c r="W8352" s="367">
        <v>523333.33333333576</v>
      </c>
      <c r="X8352" s="384">
        <v>416194.34752966999</v>
      </c>
      <c r="Y8352" s="386">
        <v>3140.0000000000146</v>
      </c>
      <c r="Z8352" s="367"/>
      <c r="AA8352" s="367"/>
      <c r="AB8352" s="367"/>
      <c r="AC8352" s="367"/>
      <c r="AD8352" s="367"/>
      <c r="AE8352" s="367"/>
      <c r="AF8352" s="367"/>
      <c r="AG8352" s="367"/>
      <c r="AH8352" s="367"/>
      <c r="AI8352" s="367"/>
      <c r="AJ8352" s="367"/>
      <c r="AK8352" s="367"/>
      <c r="AL8352" s="367"/>
      <c r="AM8352" s="367"/>
      <c r="AN8352" s="367"/>
      <c r="AO8352" s="367"/>
      <c r="AP8352" s="367"/>
      <c r="AQ8352" s="367"/>
      <c r="AR8352" s="367"/>
      <c r="AS8352" s="367"/>
      <c r="AT8352" s="367"/>
    </row>
    <row r="8353" spans="2:46" ht="13.8">
      <c r="B8353" s="26">
        <v>52.499999999999794</v>
      </c>
      <c r="C8353" s="363">
        <v>2639.4092363056957</v>
      </c>
      <c r="D8353" s="367">
        <v>3149.9999999999877</v>
      </c>
      <c r="E8353" s="367">
        <v>14651.162790697743</v>
      </c>
      <c r="F8353" s="367">
        <v>-1476271.0923354875</v>
      </c>
      <c r="G8353" s="367">
        <v>3150.000000000015</v>
      </c>
      <c r="H8353" s="367">
        <v>78750</v>
      </c>
      <c r="I8353" s="384">
        <v>-17642039.593976155</v>
      </c>
      <c r="J8353" s="367">
        <v>3150</v>
      </c>
      <c r="K8353" s="367">
        <v>19090.909090909012</v>
      </c>
      <c r="L8353" s="384">
        <v>-670829.7644440385</v>
      </c>
      <c r="M8353" s="367">
        <v>3149.9999999999873</v>
      </c>
      <c r="N8353" s="367">
        <v>315</v>
      </c>
      <c r="O8353" s="384">
        <v>-16609.55198796184</v>
      </c>
      <c r="P8353" s="367">
        <v>45.675000000000004</v>
      </c>
      <c r="Q8353" s="367">
        <v>315</v>
      </c>
      <c r="R8353" s="384">
        <v>-2544.978747315346</v>
      </c>
      <c r="S8353" s="367">
        <v>44.1</v>
      </c>
      <c r="T8353" s="367">
        <v>10862.068965517254</v>
      </c>
      <c r="U8353" s="384">
        <v>-797715.40542021976</v>
      </c>
      <c r="V8353" s="367">
        <v>3150.0000000000032</v>
      </c>
      <c r="W8353" s="367">
        <v>525000.00000000244</v>
      </c>
      <c r="X8353" s="384">
        <v>417376.08539372048</v>
      </c>
      <c r="Y8353" s="386">
        <v>3150.0000000000146</v>
      </c>
      <c r="Z8353" s="367"/>
      <c r="AA8353" s="367"/>
      <c r="AB8353" s="367"/>
      <c r="AC8353" s="367"/>
      <c r="AD8353" s="367"/>
      <c r="AE8353" s="367"/>
      <c r="AF8353" s="367"/>
      <c r="AG8353" s="367"/>
      <c r="AH8353" s="367"/>
      <c r="AI8353" s="367"/>
      <c r="AJ8353" s="367"/>
      <c r="AK8353" s="367"/>
      <c r="AL8353" s="367"/>
      <c r="AM8353" s="367"/>
      <c r="AN8353" s="367"/>
      <c r="AO8353" s="367"/>
      <c r="AP8353" s="367"/>
      <c r="AQ8353" s="367"/>
      <c r="AR8353" s="367"/>
      <c r="AS8353" s="367"/>
      <c r="AT8353" s="367"/>
    </row>
    <row r="8354" spans="2:46" ht="13.8">
      <c r="B8354" s="26">
        <v>52.666666666666458</v>
      </c>
      <c r="C8354" s="363">
        <v>2647.7643353329649</v>
      </c>
      <c r="D8354" s="367">
        <v>3159.9999999999877</v>
      </c>
      <c r="E8354" s="367">
        <v>14697.67441860472</v>
      </c>
      <c r="F8354" s="367">
        <v>-1485954.559126301</v>
      </c>
      <c r="G8354" s="367">
        <v>3160.000000000015</v>
      </c>
      <c r="H8354" s="367">
        <v>79000</v>
      </c>
      <c r="I8354" s="384">
        <v>-17756873.743536033</v>
      </c>
      <c r="J8354" s="367">
        <v>3160</v>
      </c>
      <c r="K8354" s="367">
        <v>19151.515151515072</v>
      </c>
      <c r="L8354" s="384">
        <v>-676784.27295562788</v>
      </c>
      <c r="M8354" s="367">
        <v>3159.9999999999873</v>
      </c>
      <c r="N8354" s="367">
        <v>316</v>
      </c>
      <c r="O8354" s="384">
        <v>-16724.195517396776</v>
      </c>
      <c r="P8354" s="367">
        <v>45.82</v>
      </c>
      <c r="Q8354" s="367">
        <v>316</v>
      </c>
      <c r="R8354" s="384">
        <v>-2582.2791036506114</v>
      </c>
      <c r="S8354" s="367">
        <v>44.24</v>
      </c>
      <c r="T8354" s="367">
        <v>10896.551724137944</v>
      </c>
      <c r="U8354" s="384">
        <v>-804125.02207172208</v>
      </c>
      <c r="V8354" s="367">
        <v>3160.0000000000041</v>
      </c>
      <c r="W8354" s="367">
        <v>526666.66666666907</v>
      </c>
      <c r="X8354" s="384">
        <v>418556.91073814267</v>
      </c>
      <c r="Y8354" s="386">
        <v>3160.0000000000146</v>
      </c>
      <c r="Z8354" s="367"/>
      <c r="AA8354" s="367"/>
      <c r="AB8354" s="367"/>
      <c r="AC8354" s="367"/>
      <c r="AD8354" s="367"/>
      <c r="AE8354" s="367"/>
      <c r="AF8354" s="367"/>
      <c r="AG8354" s="367"/>
      <c r="AH8354" s="367"/>
      <c r="AI8354" s="367"/>
      <c r="AJ8354" s="367"/>
      <c r="AK8354" s="367"/>
      <c r="AL8354" s="367"/>
      <c r="AM8354" s="367"/>
      <c r="AN8354" s="367"/>
      <c r="AO8354" s="367"/>
      <c r="AP8354" s="367"/>
      <c r="AQ8354" s="367"/>
      <c r="AR8354" s="367"/>
      <c r="AS8354" s="367"/>
      <c r="AT8354" s="367"/>
    </row>
    <row r="8355" spans="2:46" ht="13.8">
      <c r="B8355" s="26">
        <v>52.833333333333123</v>
      </c>
      <c r="C8355" s="363">
        <v>2656.1192826012875</v>
      </c>
      <c r="D8355" s="367">
        <v>3169.9999999999873</v>
      </c>
      <c r="E8355" s="367">
        <v>14744.186046511697</v>
      </c>
      <c r="F8355" s="367">
        <v>-1495669.6518151811</v>
      </c>
      <c r="G8355" s="367">
        <v>3170.000000000015</v>
      </c>
      <c r="H8355" s="367">
        <v>79250</v>
      </c>
      <c r="I8355" s="384">
        <v>-17872080.220150709</v>
      </c>
      <c r="J8355" s="367">
        <v>3170</v>
      </c>
      <c r="K8355" s="367">
        <v>19212.121212121132</v>
      </c>
      <c r="L8355" s="384">
        <v>-682762.98963311431</v>
      </c>
      <c r="M8355" s="367">
        <v>3169.9999999999873</v>
      </c>
      <c r="N8355" s="367">
        <v>317</v>
      </c>
      <c r="O8355" s="384">
        <v>-16839.230912609968</v>
      </c>
      <c r="P8355" s="367">
        <v>45.964999999999996</v>
      </c>
      <c r="Q8355" s="367">
        <v>317</v>
      </c>
      <c r="R8355" s="384">
        <v>-2619.7644033955266</v>
      </c>
      <c r="S8355" s="367">
        <v>44.38</v>
      </c>
      <c r="T8355" s="367">
        <v>10931.034482758634</v>
      </c>
      <c r="U8355" s="384">
        <v>-810559.17788014177</v>
      </c>
      <c r="V8355" s="367">
        <v>3170.0000000000041</v>
      </c>
      <c r="W8355" s="367">
        <v>528333.3333333357</v>
      </c>
      <c r="X8355" s="384">
        <v>419736.82356293662</v>
      </c>
      <c r="Y8355" s="386">
        <v>3170.0000000000141</v>
      </c>
      <c r="Z8355" s="367"/>
      <c r="AA8355" s="367"/>
      <c r="AB8355" s="367"/>
      <c r="AC8355" s="367"/>
      <c r="AD8355" s="367"/>
      <c r="AE8355" s="367"/>
      <c r="AF8355" s="367"/>
      <c r="AG8355" s="367"/>
      <c r="AH8355" s="367"/>
      <c r="AI8355" s="367"/>
      <c r="AJ8355" s="367"/>
      <c r="AK8355" s="367"/>
      <c r="AL8355" s="367"/>
      <c r="AM8355" s="367"/>
      <c r="AN8355" s="367"/>
      <c r="AO8355" s="367"/>
      <c r="AP8355" s="367"/>
      <c r="AQ8355" s="367"/>
      <c r="AR8355" s="367"/>
      <c r="AS8355" s="367"/>
      <c r="AT8355" s="367"/>
    </row>
    <row r="8356" spans="2:46" ht="13.8">
      <c r="B8356" s="26">
        <v>52.999999999999787</v>
      </c>
      <c r="C8356" s="363">
        <v>2664.4740781106652</v>
      </c>
      <c r="D8356" s="367">
        <v>3179.9999999999873</v>
      </c>
      <c r="E8356" s="367">
        <v>14790.697674418674</v>
      </c>
      <c r="F8356" s="367">
        <v>-1505416.370402128</v>
      </c>
      <c r="G8356" s="367">
        <v>3180.000000000015</v>
      </c>
      <c r="H8356" s="367">
        <v>79500</v>
      </c>
      <c r="I8356" s="384">
        <v>-17987659.023820184</v>
      </c>
      <c r="J8356" s="367">
        <v>3180</v>
      </c>
      <c r="K8356" s="367">
        <v>19272.727272727192</v>
      </c>
      <c r="L8356" s="384">
        <v>-688765.9144764978</v>
      </c>
      <c r="M8356" s="367">
        <v>3179.9999999999868</v>
      </c>
      <c r="N8356" s="367">
        <v>318</v>
      </c>
      <c r="O8356" s="384">
        <v>-16954.65817360143</v>
      </c>
      <c r="P8356" s="367">
        <v>46.11</v>
      </c>
      <c r="Q8356" s="367">
        <v>318</v>
      </c>
      <c r="R8356" s="384">
        <v>-2657.4346465500921</v>
      </c>
      <c r="S8356" s="367">
        <v>44.52</v>
      </c>
      <c r="T8356" s="367">
        <v>10965.517241379324</v>
      </c>
      <c r="U8356" s="384">
        <v>-817017.87284547929</v>
      </c>
      <c r="V8356" s="367">
        <v>3180.0000000000041</v>
      </c>
      <c r="W8356" s="367">
        <v>530000.00000000233</v>
      </c>
      <c r="X8356" s="384">
        <v>420915.82386810222</v>
      </c>
      <c r="Y8356" s="386">
        <v>3180.0000000000141</v>
      </c>
      <c r="Z8356" s="367"/>
      <c r="AA8356" s="367"/>
      <c r="AB8356" s="367"/>
      <c r="AC8356" s="367"/>
      <c r="AD8356" s="367"/>
      <c r="AE8356" s="367"/>
      <c r="AF8356" s="367"/>
      <c r="AG8356" s="367"/>
      <c r="AH8356" s="367"/>
      <c r="AI8356" s="367"/>
      <c r="AJ8356" s="367"/>
      <c r="AK8356" s="367"/>
      <c r="AL8356" s="367"/>
      <c r="AM8356" s="367"/>
      <c r="AN8356" s="367"/>
      <c r="AO8356" s="367"/>
      <c r="AP8356" s="367"/>
      <c r="AQ8356" s="367"/>
      <c r="AR8356" s="367"/>
      <c r="AS8356" s="367"/>
      <c r="AT8356" s="367"/>
    </row>
    <row r="8357" spans="2:46" ht="13.8">
      <c r="B8357" s="26">
        <v>53.166666666666451</v>
      </c>
      <c r="C8357" s="363">
        <v>2672.8287218610976</v>
      </c>
      <c r="D8357" s="367">
        <v>3189.9999999999873</v>
      </c>
      <c r="E8357" s="367">
        <v>14837.209302325651</v>
      </c>
      <c r="F8357" s="367">
        <v>-1515194.7148871408</v>
      </c>
      <c r="G8357" s="367">
        <v>3190.000000000015</v>
      </c>
      <c r="H8357" s="367">
        <v>79750</v>
      </c>
      <c r="I8357" s="384">
        <v>-18103610.154544458</v>
      </c>
      <c r="J8357" s="367">
        <v>3190</v>
      </c>
      <c r="K8357" s="367">
        <v>19333.333333333252</v>
      </c>
      <c r="L8357" s="384">
        <v>-694793.04748577869</v>
      </c>
      <c r="M8357" s="367">
        <v>3189.9999999999868</v>
      </c>
      <c r="N8357" s="367">
        <v>319</v>
      </c>
      <c r="O8357" s="384">
        <v>-17070.477300371153</v>
      </c>
      <c r="P8357" s="367">
        <v>46.255000000000003</v>
      </c>
      <c r="Q8357" s="367">
        <v>319</v>
      </c>
      <c r="R8357" s="384">
        <v>-2695.2898331143078</v>
      </c>
      <c r="S8357" s="367">
        <v>44.660000000000004</v>
      </c>
      <c r="T8357" s="367">
        <v>11000.000000000015</v>
      </c>
      <c r="U8357" s="384">
        <v>-823501.10696773499</v>
      </c>
      <c r="V8357" s="367">
        <v>3190.0000000000045</v>
      </c>
      <c r="W8357" s="367">
        <v>531666.66666666896</v>
      </c>
      <c r="X8357" s="384">
        <v>422093.91165363946</v>
      </c>
      <c r="Y8357" s="386">
        <v>3190.0000000000132</v>
      </c>
      <c r="Z8357" s="367"/>
      <c r="AA8357" s="367"/>
      <c r="AB8357" s="367"/>
      <c r="AC8357" s="367"/>
      <c r="AD8357" s="367"/>
      <c r="AE8357" s="367"/>
      <c r="AF8357" s="367"/>
      <c r="AG8357" s="367"/>
      <c r="AH8357" s="367"/>
      <c r="AI8357" s="367"/>
      <c r="AJ8357" s="367"/>
      <c r="AK8357" s="367"/>
      <c r="AL8357" s="367"/>
      <c r="AM8357" s="367"/>
      <c r="AN8357" s="367"/>
      <c r="AO8357" s="367"/>
      <c r="AP8357" s="367"/>
      <c r="AQ8357" s="367"/>
      <c r="AR8357" s="367"/>
      <c r="AS8357" s="367"/>
      <c r="AT8357" s="367"/>
    </row>
    <row r="8358" spans="2:46" ht="13.8">
      <c r="B8358" s="26">
        <v>53.333333333333115</v>
      </c>
      <c r="C8358" s="363">
        <v>2681.1832138525838</v>
      </c>
      <c r="D8358" s="367">
        <v>3199.9999999999868</v>
      </c>
      <c r="E8358" s="367">
        <v>14883.720930232628</v>
      </c>
      <c r="F8358" s="367">
        <v>-1525004.6852702207</v>
      </c>
      <c r="G8358" s="367">
        <v>3200.000000000015</v>
      </c>
      <c r="H8358" s="367">
        <v>80000</v>
      </c>
      <c r="I8358" s="384">
        <v>-18219933.612323534</v>
      </c>
      <c r="J8358" s="367">
        <v>3200</v>
      </c>
      <c r="K8358" s="367">
        <v>19393.939393939312</v>
      </c>
      <c r="L8358" s="384">
        <v>-700844.38866095687</v>
      </c>
      <c r="M8358" s="367">
        <v>3199.9999999999868</v>
      </c>
      <c r="N8358" s="367">
        <v>320</v>
      </c>
      <c r="O8358" s="384">
        <v>-17186.688292919131</v>
      </c>
      <c r="P8358" s="367">
        <v>46.4</v>
      </c>
      <c r="Q8358" s="367">
        <v>320</v>
      </c>
      <c r="R8358" s="384">
        <v>-2733.329963088172</v>
      </c>
      <c r="S8358" s="367">
        <v>44.8</v>
      </c>
      <c r="T8358" s="367">
        <v>11034.482758620705</v>
      </c>
      <c r="U8358" s="384">
        <v>-830008.88024690817</v>
      </c>
      <c r="V8358" s="367">
        <v>3200.0000000000045</v>
      </c>
      <c r="W8358" s="367">
        <v>533333.33333333558</v>
      </c>
      <c r="X8358" s="384">
        <v>423271.08691954846</v>
      </c>
      <c r="Y8358" s="386">
        <v>3200.0000000000132</v>
      </c>
      <c r="Z8358" s="367"/>
      <c r="AA8358" s="367"/>
      <c r="AB8358" s="367"/>
      <c r="AC8358" s="367"/>
      <c r="AD8358" s="367"/>
      <c r="AE8358" s="367"/>
      <c r="AF8358" s="367"/>
      <c r="AG8358" s="367"/>
      <c r="AH8358" s="367"/>
      <c r="AI8358" s="367"/>
      <c r="AJ8358" s="367"/>
      <c r="AK8358" s="367"/>
      <c r="AL8358" s="367"/>
      <c r="AM8358" s="367"/>
      <c r="AN8358" s="367"/>
      <c r="AO8358" s="367"/>
      <c r="AP8358" s="367"/>
      <c r="AQ8358" s="367"/>
      <c r="AR8358" s="367"/>
      <c r="AS8358" s="367"/>
      <c r="AT8358" s="367"/>
    </row>
    <row r="8359" spans="2:46" ht="13.8">
      <c r="B8359" s="26">
        <v>53.49999999999978</v>
      </c>
      <c r="C8359" s="363">
        <v>2689.5375540851251</v>
      </c>
      <c r="D8359" s="367">
        <v>3209.9999999999868</v>
      </c>
      <c r="E8359" s="367">
        <v>14930.232558139605</v>
      </c>
      <c r="F8359" s="367">
        <v>-1534846.2815513669</v>
      </c>
      <c r="G8359" s="367">
        <v>3210.000000000015</v>
      </c>
      <c r="H8359" s="367">
        <v>80250</v>
      </c>
      <c r="I8359" s="384">
        <v>-18336629.397157408</v>
      </c>
      <c r="J8359" s="367">
        <v>3210</v>
      </c>
      <c r="K8359" s="367">
        <v>19454.545454545372</v>
      </c>
      <c r="L8359" s="384">
        <v>-706919.93800203234</v>
      </c>
      <c r="M8359" s="367">
        <v>3209.9999999999868</v>
      </c>
      <c r="N8359" s="367">
        <v>321</v>
      </c>
      <c r="O8359" s="384">
        <v>-17303.291151245372</v>
      </c>
      <c r="P8359" s="367">
        <v>46.544999999999995</v>
      </c>
      <c r="Q8359" s="367">
        <v>321</v>
      </c>
      <c r="R8359" s="384">
        <v>-2771.5550364716883</v>
      </c>
      <c r="S8359" s="367">
        <v>44.94</v>
      </c>
      <c r="T8359" s="367">
        <v>11068.965517241395</v>
      </c>
      <c r="U8359" s="384">
        <v>-836541.19268299942</v>
      </c>
      <c r="V8359" s="367">
        <v>3210.0000000000045</v>
      </c>
      <c r="W8359" s="367">
        <v>535000.00000000221</v>
      </c>
      <c r="X8359" s="384">
        <v>424447.34966582916</v>
      </c>
      <c r="Y8359" s="386">
        <v>3210.0000000000132</v>
      </c>
      <c r="Z8359" s="367"/>
      <c r="AA8359" s="367"/>
      <c r="AB8359" s="367"/>
      <c r="AC8359" s="367"/>
      <c r="AD8359" s="367"/>
      <c r="AE8359" s="367"/>
      <c r="AF8359" s="367"/>
      <c r="AG8359" s="367"/>
      <c r="AH8359" s="367"/>
      <c r="AI8359" s="367"/>
      <c r="AJ8359" s="367"/>
      <c r="AK8359" s="367"/>
      <c r="AL8359" s="367"/>
      <c r="AM8359" s="367"/>
      <c r="AN8359" s="367"/>
      <c r="AO8359" s="367"/>
      <c r="AP8359" s="367"/>
      <c r="AQ8359" s="367"/>
      <c r="AR8359" s="367"/>
      <c r="AS8359" s="367"/>
      <c r="AT8359" s="367"/>
    </row>
    <row r="8360" spans="2:46" ht="13.8">
      <c r="B8360" s="26">
        <v>53.666666666666444</v>
      </c>
      <c r="C8360" s="363">
        <v>2697.8917425587206</v>
      </c>
      <c r="D8360" s="367">
        <v>3219.9999999999868</v>
      </c>
      <c r="E8360" s="367">
        <v>14976.744186046582</v>
      </c>
      <c r="F8360" s="367">
        <v>-1544719.5037305795</v>
      </c>
      <c r="G8360" s="367">
        <v>3220.000000000015</v>
      </c>
      <c r="H8360" s="367">
        <v>80500</v>
      </c>
      <c r="I8360" s="384">
        <v>-18453697.509046081</v>
      </c>
      <c r="J8360" s="367">
        <v>3220</v>
      </c>
      <c r="K8360" s="367">
        <v>19515.151515151432</v>
      </c>
      <c r="L8360" s="384">
        <v>-713019.69550900522</v>
      </c>
      <c r="M8360" s="367">
        <v>3219.9999999999868</v>
      </c>
      <c r="N8360" s="367">
        <v>322</v>
      </c>
      <c r="O8360" s="384">
        <v>-17420.285875349884</v>
      </c>
      <c r="P8360" s="367">
        <v>46.690000000000005</v>
      </c>
      <c r="Q8360" s="367">
        <v>322</v>
      </c>
      <c r="R8360" s="384">
        <v>-2809.9650532648548</v>
      </c>
      <c r="S8360" s="367">
        <v>45.08</v>
      </c>
      <c r="T8360" s="367">
        <v>11103.448275862085</v>
      </c>
      <c r="U8360" s="384">
        <v>-843098.0442760085</v>
      </c>
      <c r="V8360" s="367">
        <v>3220.0000000000045</v>
      </c>
      <c r="W8360" s="367">
        <v>536666.66666666884</v>
      </c>
      <c r="X8360" s="384">
        <v>425622.6998924815</v>
      </c>
      <c r="Y8360" s="386">
        <v>3220.0000000000127</v>
      </c>
      <c r="Z8360" s="367"/>
      <c r="AA8360" s="367"/>
      <c r="AB8360" s="367"/>
      <c r="AC8360" s="367"/>
      <c r="AD8360" s="367"/>
      <c r="AE8360" s="367"/>
      <c r="AF8360" s="367"/>
      <c r="AG8360" s="367"/>
      <c r="AH8360" s="367"/>
      <c r="AI8360" s="367"/>
      <c r="AJ8360" s="367"/>
      <c r="AK8360" s="367"/>
      <c r="AL8360" s="367"/>
      <c r="AM8360" s="367"/>
      <c r="AN8360" s="367"/>
      <c r="AO8360" s="367"/>
      <c r="AP8360" s="367"/>
      <c r="AQ8360" s="367"/>
      <c r="AR8360" s="367"/>
      <c r="AS8360" s="367"/>
      <c r="AT8360" s="367"/>
    </row>
    <row r="8361" spans="2:46" ht="13.8">
      <c r="B8361" s="26">
        <v>53.833333333333108</v>
      </c>
      <c r="C8361" s="363">
        <v>2706.2457792733712</v>
      </c>
      <c r="D8361" s="367">
        <v>3229.9999999999868</v>
      </c>
      <c r="E8361" s="367">
        <v>15023.255813953559</v>
      </c>
      <c r="F8361" s="367">
        <v>-1554624.351807859</v>
      </c>
      <c r="G8361" s="367">
        <v>3230.0000000000155</v>
      </c>
      <c r="H8361" s="367">
        <v>80750</v>
      </c>
      <c r="I8361" s="384">
        <v>-18571137.947989553</v>
      </c>
      <c r="J8361" s="367">
        <v>3230</v>
      </c>
      <c r="K8361" s="367">
        <v>19575.757575757492</v>
      </c>
      <c r="L8361" s="384">
        <v>-719143.66118187481</v>
      </c>
      <c r="M8361" s="367">
        <v>3229.9999999999864</v>
      </c>
      <c r="N8361" s="367">
        <v>323</v>
      </c>
      <c r="O8361" s="384">
        <v>-17537.672465232637</v>
      </c>
      <c r="P8361" s="367">
        <v>46.835000000000001</v>
      </c>
      <c r="Q8361" s="367">
        <v>323</v>
      </c>
      <c r="R8361" s="384">
        <v>-2848.5600134676715</v>
      </c>
      <c r="S8361" s="367">
        <v>45.22</v>
      </c>
      <c r="T8361" s="367">
        <v>11137.931034482775</v>
      </c>
      <c r="U8361" s="384">
        <v>-849679.43502593588</v>
      </c>
      <c r="V8361" s="367">
        <v>3230.000000000005</v>
      </c>
      <c r="W8361" s="367">
        <v>538333.33333333547</v>
      </c>
      <c r="X8361" s="384">
        <v>426797.1375995056</v>
      </c>
      <c r="Y8361" s="386">
        <v>3230.0000000000127</v>
      </c>
      <c r="Z8361" s="367"/>
      <c r="AA8361" s="367"/>
      <c r="AB8361" s="367"/>
      <c r="AC8361" s="367"/>
      <c r="AD8361" s="367"/>
      <c r="AE8361" s="367"/>
      <c r="AF8361" s="367"/>
      <c r="AG8361" s="367"/>
      <c r="AH8361" s="367"/>
      <c r="AI8361" s="367"/>
      <c r="AJ8361" s="367"/>
      <c r="AK8361" s="367"/>
      <c r="AL8361" s="367"/>
      <c r="AM8361" s="367"/>
      <c r="AN8361" s="367"/>
      <c r="AO8361" s="367"/>
      <c r="AP8361" s="367"/>
      <c r="AQ8361" s="367"/>
      <c r="AR8361" s="367"/>
      <c r="AS8361" s="367"/>
      <c r="AT8361" s="367"/>
    </row>
    <row r="8362" spans="2:46" ht="13.8">
      <c r="B8362" s="26">
        <v>53.999999999999773</v>
      </c>
      <c r="C8362" s="363">
        <v>2714.5996642290752</v>
      </c>
      <c r="D8362" s="367">
        <v>3239.9999999999864</v>
      </c>
      <c r="E8362" s="367">
        <v>15069.767441860537</v>
      </c>
      <c r="F8362" s="367">
        <v>-1564560.825783205</v>
      </c>
      <c r="G8362" s="367">
        <v>3240.0000000000155</v>
      </c>
      <c r="H8362" s="367">
        <v>81000</v>
      </c>
      <c r="I8362" s="384">
        <v>-18688950.713987827</v>
      </c>
      <c r="J8362" s="367">
        <v>3240</v>
      </c>
      <c r="K8362" s="367">
        <v>19636.363636363552</v>
      </c>
      <c r="L8362" s="384">
        <v>-725291.83502064215</v>
      </c>
      <c r="M8362" s="367">
        <v>3239.9999999999864</v>
      </c>
      <c r="N8362" s="367">
        <v>324</v>
      </c>
      <c r="O8362" s="384">
        <v>-17655.450920893665</v>
      </c>
      <c r="P8362" s="367">
        <v>46.98</v>
      </c>
      <c r="Q8362" s="367">
        <v>324</v>
      </c>
      <c r="R8362" s="384">
        <v>-2887.3399170801385</v>
      </c>
      <c r="S8362" s="367">
        <v>45.36</v>
      </c>
      <c r="T8362" s="367">
        <v>11172.413793103466</v>
      </c>
      <c r="U8362" s="384">
        <v>-856285.36493278062</v>
      </c>
      <c r="V8362" s="367">
        <v>3240.000000000005</v>
      </c>
      <c r="W8362" s="367">
        <v>540000.0000000021</v>
      </c>
      <c r="X8362" s="384">
        <v>427970.6627869014</v>
      </c>
      <c r="Y8362" s="386">
        <v>3240.0000000000123</v>
      </c>
      <c r="Z8362" s="367"/>
      <c r="AA8362" s="367"/>
      <c r="AB8362" s="367"/>
      <c r="AC8362" s="367"/>
      <c r="AD8362" s="367"/>
      <c r="AE8362" s="367"/>
      <c r="AF8362" s="367"/>
      <c r="AG8362" s="367"/>
      <c r="AH8362" s="367"/>
      <c r="AI8362" s="367"/>
      <c r="AJ8362" s="367"/>
      <c r="AK8362" s="367"/>
      <c r="AL8362" s="367"/>
      <c r="AM8362" s="367"/>
      <c r="AN8362" s="367"/>
      <c r="AO8362" s="367"/>
      <c r="AP8362" s="367"/>
      <c r="AQ8362" s="367"/>
      <c r="AR8362" s="367"/>
      <c r="AS8362" s="367"/>
      <c r="AT8362" s="367"/>
    </row>
    <row r="8363" spans="2:46" ht="13.8">
      <c r="B8363" s="26">
        <v>54.166666666666437</v>
      </c>
      <c r="C8363" s="363">
        <v>2722.9533974258347</v>
      </c>
      <c r="D8363" s="367">
        <v>3249.9999999999864</v>
      </c>
      <c r="E8363" s="367">
        <v>15116.279069767514</v>
      </c>
      <c r="F8363" s="367">
        <v>-1574528.9256566172</v>
      </c>
      <c r="G8363" s="367">
        <v>3250.0000000000155</v>
      </c>
      <c r="H8363" s="367">
        <v>81250</v>
      </c>
      <c r="I8363" s="384">
        <v>-18807135.8070409</v>
      </c>
      <c r="J8363" s="367">
        <v>3250</v>
      </c>
      <c r="K8363" s="367">
        <v>19696.969696969612</v>
      </c>
      <c r="L8363" s="384">
        <v>-731464.21702530666</v>
      </c>
      <c r="M8363" s="367">
        <v>3249.9999999999864</v>
      </c>
      <c r="N8363" s="367">
        <v>325</v>
      </c>
      <c r="O8363" s="384">
        <v>-17773.621242332949</v>
      </c>
      <c r="P8363" s="367">
        <v>47.125</v>
      </c>
      <c r="Q8363" s="367">
        <v>325</v>
      </c>
      <c r="R8363" s="384">
        <v>-2926.3047641022558</v>
      </c>
      <c r="S8363" s="367">
        <v>45.5</v>
      </c>
      <c r="T8363" s="367">
        <v>11206.896551724156</v>
      </c>
      <c r="U8363" s="384">
        <v>-862915.83399654343</v>
      </c>
      <c r="V8363" s="367">
        <v>3250.000000000005</v>
      </c>
      <c r="W8363" s="367">
        <v>541666.66666666872</v>
      </c>
      <c r="X8363" s="384">
        <v>429143.27545466885</v>
      </c>
      <c r="Y8363" s="386">
        <v>3250.0000000000123</v>
      </c>
      <c r="Z8363" s="367"/>
      <c r="AA8363" s="367"/>
      <c r="AB8363" s="367"/>
      <c r="AC8363" s="367"/>
      <c r="AD8363" s="367"/>
      <c r="AE8363" s="367"/>
      <c r="AF8363" s="367"/>
      <c r="AG8363" s="367"/>
      <c r="AH8363" s="367"/>
      <c r="AI8363" s="367"/>
      <c r="AJ8363" s="367"/>
      <c r="AK8363" s="367"/>
      <c r="AL8363" s="367"/>
      <c r="AM8363" s="367"/>
      <c r="AN8363" s="367"/>
      <c r="AO8363" s="367"/>
      <c r="AP8363" s="367"/>
      <c r="AQ8363" s="367"/>
      <c r="AR8363" s="367"/>
      <c r="AS8363" s="367"/>
      <c r="AT8363" s="367"/>
    </row>
    <row r="8364" spans="2:46" ht="13.8">
      <c r="B8364" s="26">
        <v>54.333333333333101</v>
      </c>
      <c r="C8364" s="363">
        <v>2731.306978863649</v>
      </c>
      <c r="D8364" s="367">
        <v>3259.9999999999864</v>
      </c>
      <c r="E8364" s="367">
        <v>15162.790697674491</v>
      </c>
      <c r="F8364" s="367">
        <v>-1584528.6514280958</v>
      </c>
      <c r="G8364" s="367">
        <v>3260.0000000000155</v>
      </c>
      <c r="H8364" s="367">
        <v>81500</v>
      </c>
      <c r="I8364" s="384">
        <v>-18925693.227148775</v>
      </c>
      <c r="J8364" s="367">
        <v>3260</v>
      </c>
      <c r="K8364" s="367">
        <v>19757.575757575672</v>
      </c>
      <c r="L8364" s="384">
        <v>-737660.80719586834</v>
      </c>
      <c r="M8364" s="367">
        <v>3259.9999999999864</v>
      </c>
      <c r="N8364" s="367">
        <v>326</v>
      </c>
      <c r="O8364" s="384">
        <v>-17892.1834295505</v>
      </c>
      <c r="P8364" s="367">
        <v>47.27</v>
      </c>
      <c r="Q8364" s="367">
        <v>326</v>
      </c>
      <c r="R8364" s="384">
        <v>-2965.4545545340238</v>
      </c>
      <c r="S8364" s="367">
        <v>45.64</v>
      </c>
      <c r="T8364" s="367">
        <v>11241.379310344846</v>
      </c>
      <c r="U8364" s="384">
        <v>-869570.84221722395</v>
      </c>
      <c r="V8364" s="367">
        <v>3260.000000000005</v>
      </c>
      <c r="W8364" s="367">
        <v>543333.33333333535</v>
      </c>
      <c r="X8364" s="384">
        <v>430314.975602808</v>
      </c>
      <c r="Y8364" s="386">
        <v>3260.0000000000118</v>
      </c>
      <c r="Z8364" s="367"/>
      <c r="AA8364" s="367"/>
      <c r="AB8364" s="367"/>
      <c r="AC8364" s="367"/>
      <c r="AD8364" s="367"/>
      <c r="AE8364" s="367"/>
      <c r="AF8364" s="367"/>
      <c r="AG8364" s="367"/>
      <c r="AH8364" s="367"/>
      <c r="AI8364" s="367"/>
      <c r="AJ8364" s="367"/>
      <c r="AK8364" s="367"/>
      <c r="AL8364" s="367"/>
      <c r="AM8364" s="367"/>
      <c r="AN8364" s="367"/>
      <c r="AO8364" s="367"/>
      <c r="AP8364" s="367"/>
      <c r="AQ8364" s="367"/>
      <c r="AR8364" s="367"/>
      <c r="AS8364" s="367"/>
      <c r="AT8364" s="367"/>
    </row>
    <row r="8365" spans="2:46" ht="13.8">
      <c r="B8365" s="26">
        <v>54.499999999999766</v>
      </c>
      <c r="C8365" s="363">
        <v>2739.660408542517</v>
      </c>
      <c r="D8365" s="367">
        <v>3269.9999999999864</v>
      </c>
      <c r="E8365" s="367">
        <v>15209.302325581468</v>
      </c>
      <c r="F8365" s="367">
        <v>-1594560.0030976413</v>
      </c>
      <c r="G8365" s="367">
        <v>3270.0000000000155</v>
      </c>
      <c r="H8365" s="367">
        <v>81750</v>
      </c>
      <c r="I8365" s="384">
        <v>-19044622.974311449</v>
      </c>
      <c r="J8365" s="367">
        <v>3270</v>
      </c>
      <c r="K8365" s="367">
        <v>19818.181818181733</v>
      </c>
      <c r="L8365" s="384">
        <v>-743881.60553232743</v>
      </c>
      <c r="M8365" s="367">
        <v>3269.9999999999864</v>
      </c>
      <c r="N8365" s="367">
        <v>327</v>
      </c>
      <c r="O8365" s="384">
        <v>-18011.137482546303</v>
      </c>
      <c r="P8365" s="367">
        <v>47.414999999999999</v>
      </c>
      <c r="Q8365" s="367">
        <v>327</v>
      </c>
      <c r="R8365" s="384">
        <v>-3004.7892883754394</v>
      </c>
      <c r="S8365" s="367">
        <v>45.779999999999994</v>
      </c>
      <c r="T8365" s="367">
        <v>11275.862068965536</v>
      </c>
      <c r="U8365" s="384">
        <v>-876250.38959482254</v>
      </c>
      <c r="V8365" s="367">
        <v>3270.0000000000055</v>
      </c>
      <c r="W8365" s="367">
        <v>545000.00000000198</v>
      </c>
      <c r="X8365" s="384">
        <v>431485.76323131897</v>
      </c>
      <c r="Y8365" s="386">
        <v>3270.0000000000118</v>
      </c>
      <c r="Z8365" s="367"/>
      <c r="AA8365" s="367"/>
      <c r="AB8365" s="367"/>
      <c r="AC8365" s="367"/>
      <c r="AD8365" s="367"/>
      <c r="AE8365" s="367"/>
      <c r="AF8365" s="367"/>
      <c r="AG8365" s="367"/>
      <c r="AH8365" s="367"/>
      <c r="AI8365" s="367"/>
      <c r="AJ8365" s="367"/>
      <c r="AK8365" s="367"/>
      <c r="AL8365" s="367"/>
      <c r="AM8365" s="367"/>
      <c r="AN8365" s="367"/>
      <c r="AO8365" s="367"/>
      <c r="AP8365" s="367"/>
      <c r="AQ8365" s="367"/>
      <c r="AR8365" s="367"/>
      <c r="AS8365" s="367"/>
      <c r="AT8365" s="367"/>
    </row>
    <row r="8366" spans="2:46" ht="13.8">
      <c r="B8366" s="26">
        <v>54.66666666666643</v>
      </c>
      <c r="C8366" s="363">
        <v>2748.0136864624401</v>
      </c>
      <c r="D8366" s="367">
        <v>3279.9999999999859</v>
      </c>
      <c r="E8366" s="367">
        <v>15255.813953488445</v>
      </c>
      <c r="F8366" s="367">
        <v>-1604622.980665253</v>
      </c>
      <c r="G8366" s="367">
        <v>3280.0000000000155</v>
      </c>
      <c r="H8366" s="367">
        <v>82000</v>
      </c>
      <c r="I8366" s="384">
        <v>-19163925.048528917</v>
      </c>
      <c r="J8366" s="367">
        <v>3279.9999999999995</v>
      </c>
      <c r="K8366" s="367">
        <v>19878.787878787793</v>
      </c>
      <c r="L8366" s="384">
        <v>-750126.61203468381</v>
      </c>
      <c r="M8366" s="367">
        <v>3279.9999999999864</v>
      </c>
      <c r="N8366" s="367">
        <v>328</v>
      </c>
      <c r="O8366" s="384">
        <v>-18130.483401320365</v>
      </c>
      <c r="P8366" s="367">
        <v>47.559999999999995</v>
      </c>
      <c r="Q8366" s="367">
        <v>328</v>
      </c>
      <c r="R8366" s="384">
        <v>-3044.308965626507</v>
      </c>
      <c r="S8366" s="367">
        <v>45.919999999999995</v>
      </c>
      <c r="T8366" s="367">
        <v>11310.344827586227</v>
      </c>
      <c r="U8366" s="384">
        <v>-882954.47612933931</v>
      </c>
      <c r="V8366" s="367">
        <v>3280.0000000000059</v>
      </c>
      <c r="W8366" s="367">
        <v>546666.66666666861</v>
      </c>
      <c r="X8366" s="384">
        <v>432655.63834020146</v>
      </c>
      <c r="Y8366" s="386">
        <v>3280.0000000000114</v>
      </c>
      <c r="Z8366" s="367"/>
      <c r="AA8366" s="367"/>
      <c r="AB8366" s="367"/>
      <c r="AC8366" s="367"/>
      <c r="AD8366" s="367"/>
      <c r="AE8366" s="367"/>
      <c r="AF8366" s="367"/>
      <c r="AG8366" s="367"/>
      <c r="AH8366" s="367"/>
      <c r="AI8366" s="367"/>
      <c r="AJ8366" s="367"/>
      <c r="AK8366" s="367"/>
      <c r="AL8366" s="367"/>
      <c r="AM8366" s="367"/>
      <c r="AN8366" s="367"/>
      <c r="AO8366" s="367"/>
      <c r="AP8366" s="367"/>
      <c r="AQ8366" s="367"/>
      <c r="AR8366" s="367"/>
      <c r="AS8366" s="367"/>
      <c r="AT8366" s="367"/>
    </row>
    <row r="8367" spans="2:46" ht="13.8">
      <c r="B8367" s="26">
        <v>54.833333333333094</v>
      </c>
      <c r="C8367" s="363">
        <v>2756.366812623417</v>
      </c>
      <c r="D8367" s="367">
        <v>3289.9999999999859</v>
      </c>
      <c r="E8367" s="367">
        <v>15302.325581395422</v>
      </c>
      <c r="F8367" s="367">
        <v>-1614717.5841309319</v>
      </c>
      <c r="G8367" s="367">
        <v>3290.0000000000159</v>
      </c>
      <c r="H8367" s="367">
        <v>82250</v>
      </c>
      <c r="I8367" s="384">
        <v>-19283599.449801188</v>
      </c>
      <c r="J8367" s="367">
        <v>3289.9999999999995</v>
      </c>
      <c r="K8367" s="367">
        <v>19939.393939393853</v>
      </c>
      <c r="L8367" s="384">
        <v>-756395.82670293713</v>
      </c>
      <c r="M8367" s="367">
        <v>3289.9999999999859</v>
      </c>
      <c r="N8367" s="367">
        <v>329</v>
      </c>
      <c r="O8367" s="384">
        <v>-18250.221185872702</v>
      </c>
      <c r="P8367" s="367">
        <v>47.705000000000005</v>
      </c>
      <c r="Q8367" s="367">
        <v>329</v>
      </c>
      <c r="R8367" s="384">
        <v>-3084.0135862872257</v>
      </c>
      <c r="S8367" s="367">
        <v>46.059999999999995</v>
      </c>
      <c r="T8367" s="367">
        <v>11344.827586206917</v>
      </c>
      <c r="U8367" s="384">
        <v>-889683.10182077368</v>
      </c>
      <c r="V8367" s="367">
        <v>3290.0000000000059</v>
      </c>
      <c r="W8367" s="367">
        <v>548333.33333333523</v>
      </c>
      <c r="X8367" s="384">
        <v>433824.60092945572</v>
      </c>
      <c r="Y8367" s="386">
        <v>3290.0000000000114</v>
      </c>
      <c r="Z8367" s="367"/>
      <c r="AA8367" s="367"/>
      <c r="AB8367" s="367"/>
      <c r="AC8367" s="367"/>
      <c r="AD8367" s="367"/>
      <c r="AE8367" s="367"/>
      <c r="AF8367" s="367"/>
      <c r="AG8367" s="367"/>
      <c r="AH8367" s="367"/>
      <c r="AI8367" s="367"/>
      <c r="AJ8367" s="367"/>
      <c r="AK8367" s="367"/>
      <c r="AL8367" s="367"/>
      <c r="AM8367" s="367"/>
      <c r="AN8367" s="367"/>
      <c r="AO8367" s="367"/>
      <c r="AP8367" s="367"/>
      <c r="AQ8367" s="367"/>
      <c r="AR8367" s="367"/>
      <c r="AS8367" s="367"/>
      <c r="AT8367" s="367"/>
    </row>
    <row r="8368" spans="2:46" ht="13.8">
      <c r="B8368" s="26">
        <v>54.999999999999758</v>
      </c>
      <c r="C8368" s="363">
        <v>2764.719787025449</v>
      </c>
      <c r="D8368" s="367">
        <v>3299.9999999999859</v>
      </c>
      <c r="E8368" s="367">
        <v>15348.837209302399</v>
      </c>
      <c r="F8368" s="367">
        <v>-1624843.8134946767</v>
      </c>
      <c r="G8368" s="367">
        <v>3300.0000000000159</v>
      </c>
      <c r="H8368" s="367">
        <v>82500</v>
      </c>
      <c r="I8368" s="384">
        <v>-19403646.178128261</v>
      </c>
      <c r="J8368" s="367">
        <v>3299.9999999999995</v>
      </c>
      <c r="K8368" s="367">
        <v>19999.999999999913</v>
      </c>
      <c r="L8368" s="384">
        <v>-762689.24953708786</v>
      </c>
      <c r="M8368" s="367">
        <v>3299.9999999999859</v>
      </c>
      <c r="N8368" s="367">
        <v>330</v>
      </c>
      <c r="O8368" s="384">
        <v>-18370.350836203292</v>
      </c>
      <c r="P8368" s="367">
        <v>47.85</v>
      </c>
      <c r="Q8368" s="367">
        <v>330</v>
      </c>
      <c r="R8368" s="384">
        <v>-3123.9031503575957</v>
      </c>
      <c r="S8368" s="367">
        <v>46.2</v>
      </c>
      <c r="T8368" s="367">
        <v>11379.310344827607</v>
      </c>
      <c r="U8368" s="384">
        <v>-896436.26666912565</v>
      </c>
      <c r="V8368" s="367">
        <v>3300.0000000000064</v>
      </c>
      <c r="W8368" s="367">
        <v>550000.00000000186</v>
      </c>
      <c r="X8368" s="384">
        <v>434992.65099908167</v>
      </c>
      <c r="Y8368" s="386">
        <v>3300.0000000000114</v>
      </c>
      <c r="Z8368" s="367"/>
      <c r="AA8368" s="367"/>
      <c r="AB8368" s="367"/>
      <c r="AC8368" s="367"/>
      <c r="AD8368" s="367"/>
      <c r="AE8368" s="367"/>
      <c r="AF8368" s="367"/>
      <c r="AG8368" s="367"/>
      <c r="AH8368" s="367"/>
      <c r="AI8368" s="367"/>
      <c r="AJ8368" s="367"/>
      <c r="AK8368" s="367"/>
      <c r="AL8368" s="367"/>
      <c r="AM8368" s="367"/>
      <c r="AN8368" s="367"/>
      <c r="AO8368" s="367"/>
      <c r="AP8368" s="367"/>
      <c r="AQ8368" s="367"/>
      <c r="AR8368" s="367"/>
      <c r="AS8368" s="367"/>
      <c r="AT8368" s="367"/>
    </row>
    <row r="8369" spans="2:46" ht="13.8">
      <c r="B8369" s="26">
        <v>55.166666666666423</v>
      </c>
      <c r="C8369" s="363">
        <v>2773.0726096685348</v>
      </c>
      <c r="D8369" s="367">
        <v>3309.999999999985</v>
      </c>
      <c r="E8369" s="367">
        <v>15395.348837209376</v>
      </c>
      <c r="F8369" s="367">
        <v>-1635001.6687564887</v>
      </c>
      <c r="G8369" s="367">
        <v>3310.0000000000164</v>
      </c>
      <c r="H8369" s="367">
        <v>82750</v>
      </c>
      <c r="I8369" s="384">
        <v>-19524065.233510133</v>
      </c>
      <c r="J8369" s="367">
        <v>3309.9999999999995</v>
      </c>
      <c r="K8369" s="367">
        <v>20060.606060605973</v>
      </c>
      <c r="L8369" s="384">
        <v>-769006.88053713599</v>
      </c>
      <c r="M8369" s="367">
        <v>3309.9999999999859</v>
      </c>
      <c r="N8369" s="367">
        <v>331</v>
      </c>
      <c r="O8369" s="384">
        <v>-18490.872352312137</v>
      </c>
      <c r="P8369" s="367">
        <v>47.994999999999997</v>
      </c>
      <c r="Q8369" s="367">
        <v>331</v>
      </c>
      <c r="R8369" s="384">
        <v>-3163.9776578376154</v>
      </c>
      <c r="S8369" s="367">
        <v>46.34</v>
      </c>
      <c r="T8369" s="367">
        <v>11413.793103448297</v>
      </c>
      <c r="U8369" s="384">
        <v>-903213.97067439568</v>
      </c>
      <c r="V8369" s="367">
        <v>3310.0000000000064</v>
      </c>
      <c r="W8369" s="367">
        <v>551666.66666666849</v>
      </c>
      <c r="X8369" s="384">
        <v>436159.78854907927</v>
      </c>
      <c r="Y8369" s="386">
        <v>3310.0000000000109</v>
      </c>
      <c r="Z8369" s="367"/>
      <c r="AA8369" s="367"/>
      <c r="AB8369" s="367"/>
      <c r="AC8369" s="367"/>
      <c r="AD8369" s="367"/>
      <c r="AE8369" s="367"/>
      <c r="AF8369" s="367"/>
      <c r="AG8369" s="367"/>
      <c r="AH8369" s="367"/>
      <c r="AI8369" s="367"/>
      <c r="AJ8369" s="367"/>
      <c r="AK8369" s="367"/>
      <c r="AL8369" s="367"/>
      <c r="AM8369" s="367"/>
      <c r="AN8369" s="367"/>
      <c r="AO8369" s="367"/>
      <c r="AP8369" s="367"/>
      <c r="AQ8369" s="367"/>
      <c r="AR8369" s="367"/>
      <c r="AS8369" s="367"/>
      <c r="AT8369" s="367"/>
    </row>
    <row r="8370" spans="2:46" ht="13.8">
      <c r="B8370" s="26">
        <v>55.333333333333087</v>
      </c>
      <c r="C8370" s="363">
        <v>2781.4252805526758</v>
      </c>
      <c r="D8370" s="367">
        <v>3319.999999999985</v>
      </c>
      <c r="E8370" s="367">
        <v>15441.860465116353</v>
      </c>
      <c r="F8370" s="367">
        <v>-1645191.1499163667</v>
      </c>
      <c r="G8370" s="367">
        <v>3320.0000000000164</v>
      </c>
      <c r="H8370" s="367">
        <v>83000</v>
      </c>
      <c r="I8370" s="384">
        <v>-19644856.615946803</v>
      </c>
      <c r="J8370" s="367">
        <v>3319.9999999999995</v>
      </c>
      <c r="K8370" s="367">
        <v>20121.212121212033</v>
      </c>
      <c r="L8370" s="384">
        <v>-775348.7197030813</v>
      </c>
      <c r="M8370" s="367">
        <v>3319.9999999999859</v>
      </c>
      <c r="N8370" s="367">
        <v>332</v>
      </c>
      <c r="O8370" s="384">
        <v>-18611.785734199253</v>
      </c>
      <c r="P8370" s="367">
        <v>48.14</v>
      </c>
      <c r="Q8370" s="367">
        <v>332</v>
      </c>
      <c r="R8370" s="384">
        <v>-3204.2371087272836</v>
      </c>
      <c r="S8370" s="367">
        <v>46.480000000000004</v>
      </c>
      <c r="T8370" s="367">
        <v>11448.275862068987</v>
      </c>
      <c r="U8370" s="384">
        <v>-910016.21383658343</v>
      </c>
      <c r="V8370" s="367">
        <v>3320.0000000000064</v>
      </c>
      <c r="W8370" s="367">
        <v>553333.33333333512</v>
      </c>
      <c r="X8370" s="384">
        <v>437326.01357944863</v>
      </c>
      <c r="Y8370" s="386">
        <v>3320.0000000000109</v>
      </c>
      <c r="Z8370" s="367"/>
      <c r="AA8370" s="367"/>
      <c r="AB8370" s="367"/>
      <c r="AC8370" s="367"/>
      <c r="AD8370" s="367"/>
      <c r="AE8370" s="367"/>
      <c r="AF8370" s="367"/>
      <c r="AG8370" s="367"/>
      <c r="AH8370" s="367"/>
      <c r="AI8370" s="367"/>
      <c r="AJ8370" s="367"/>
      <c r="AK8370" s="367"/>
      <c r="AL8370" s="367"/>
      <c r="AM8370" s="367"/>
      <c r="AN8370" s="367"/>
      <c r="AO8370" s="367"/>
      <c r="AP8370" s="367"/>
      <c r="AQ8370" s="367"/>
      <c r="AR8370" s="367"/>
      <c r="AS8370" s="367"/>
      <c r="AT8370" s="367"/>
    </row>
    <row r="8371" spans="2:46" ht="13.8">
      <c r="B8371" s="26">
        <v>55.499999999999751</v>
      </c>
      <c r="C8371" s="363">
        <v>2789.7777996778709</v>
      </c>
      <c r="D8371" s="367">
        <v>3329.999999999985</v>
      </c>
      <c r="E8371" s="367">
        <v>15488.37209302333</v>
      </c>
      <c r="F8371" s="367">
        <v>-1655412.2569743108</v>
      </c>
      <c r="G8371" s="367">
        <v>3330.0000000000164</v>
      </c>
      <c r="H8371" s="367">
        <v>83250</v>
      </c>
      <c r="I8371" s="384">
        <v>-19766020.325438276</v>
      </c>
      <c r="J8371" s="367">
        <v>3329.9999999999995</v>
      </c>
      <c r="K8371" s="367">
        <v>20181.818181818093</v>
      </c>
      <c r="L8371" s="384">
        <v>-781714.76703492377</v>
      </c>
      <c r="M8371" s="367">
        <v>3329.9999999999859</v>
      </c>
      <c r="N8371" s="367">
        <v>333</v>
      </c>
      <c r="O8371" s="384">
        <v>-18733.090981864629</v>
      </c>
      <c r="P8371" s="367">
        <v>48.285000000000004</v>
      </c>
      <c r="Q8371" s="367">
        <v>333</v>
      </c>
      <c r="R8371" s="384">
        <v>-3244.6815030266034</v>
      </c>
      <c r="S8371" s="367">
        <v>46.620000000000005</v>
      </c>
      <c r="T8371" s="367">
        <v>11482.758620689678</v>
      </c>
      <c r="U8371" s="384">
        <v>-916842.99615568924</v>
      </c>
      <c r="V8371" s="367">
        <v>3330.0000000000064</v>
      </c>
      <c r="W8371" s="367">
        <v>555000.00000000175</v>
      </c>
      <c r="X8371" s="384">
        <v>438491.32609018963</v>
      </c>
      <c r="Y8371" s="386">
        <v>3330.00000000001</v>
      </c>
      <c r="Z8371" s="367"/>
      <c r="AA8371" s="367"/>
      <c r="AB8371" s="367"/>
      <c r="AC8371" s="367"/>
      <c r="AD8371" s="367"/>
      <c r="AE8371" s="367"/>
      <c r="AF8371" s="367"/>
      <c r="AG8371" s="367"/>
      <c r="AH8371" s="367"/>
      <c r="AI8371" s="367"/>
      <c r="AJ8371" s="367"/>
      <c r="AK8371" s="367"/>
      <c r="AL8371" s="367"/>
      <c r="AM8371" s="367"/>
      <c r="AN8371" s="367"/>
      <c r="AO8371" s="367"/>
      <c r="AP8371" s="367"/>
      <c r="AQ8371" s="367"/>
      <c r="AR8371" s="367"/>
      <c r="AS8371" s="367"/>
      <c r="AT8371" s="367"/>
    </row>
    <row r="8372" spans="2:46" ht="13.8">
      <c r="B8372" s="26">
        <v>55.666666666666416</v>
      </c>
      <c r="C8372" s="363">
        <v>2798.1301670441217</v>
      </c>
      <c r="D8372" s="367">
        <v>3339.999999999985</v>
      </c>
      <c r="E8372" s="367">
        <v>15534.883720930307</v>
      </c>
      <c r="F8372" s="367">
        <v>-1665664.9899303219</v>
      </c>
      <c r="G8372" s="367">
        <v>3340.0000000000164</v>
      </c>
      <c r="H8372" s="367">
        <v>83500</v>
      </c>
      <c r="I8372" s="384">
        <v>-19887556.361984547</v>
      </c>
      <c r="J8372" s="367">
        <v>3339.9999999999995</v>
      </c>
      <c r="K8372" s="367">
        <v>20242.424242424153</v>
      </c>
      <c r="L8372" s="384">
        <v>-788105.02253266366</v>
      </c>
      <c r="M8372" s="367">
        <v>3339.9999999999859</v>
      </c>
      <c r="N8372" s="367">
        <v>334</v>
      </c>
      <c r="O8372" s="384">
        <v>-18854.788095308257</v>
      </c>
      <c r="P8372" s="367">
        <v>48.43</v>
      </c>
      <c r="Q8372" s="367">
        <v>334</v>
      </c>
      <c r="R8372" s="384">
        <v>-3285.3108407355712</v>
      </c>
      <c r="S8372" s="367">
        <v>46.76</v>
      </c>
      <c r="T8372" s="367">
        <v>11517.241379310368</v>
      </c>
      <c r="U8372" s="384">
        <v>-923694.31763171335</v>
      </c>
      <c r="V8372" s="367">
        <v>3340.0000000000068</v>
      </c>
      <c r="W8372" s="367">
        <v>556666.66666666837</v>
      </c>
      <c r="X8372" s="384">
        <v>439655.72608130233</v>
      </c>
      <c r="Y8372" s="386">
        <v>3340.00000000001</v>
      </c>
      <c r="Z8372" s="367"/>
      <c r="AA8372" s="367"/>
      <c r="AB8372" s="367"/>
      <c r="AC8372" s="367"/>
      <c r="AD8372" s="367"/>
      <c r="AE8372" s="367"/>
      <c r="AF8372" s="367"/>
      <c r="AG8372" s="367"/>
      <c r="AH8372" s="367"/>
      <c r="AI8372" s="367"/>
      <c r="AJ8372" s="367"/>
      <c r="AK8372" s="367"/>
      <c r="AL8372" s="367"/>
      <c r="AM8372" s="367"/>
      <c r="AN8372" s="367"/>
      <c r="AO8372" s="367"/>
      <c r="AP8372" s="367"/>
      <c r="AQ8372" s="367"/>
      <c r="AR8372" s="367"/>
      <c r="AS8372" s="367"/>
      <c r="AT8372" s="367"/>
    </row>
    <row r="8373" spans="2:46" ht="13.8">
      <c r="B8373" s="26">
        <v>55.83333333333308</v>
      </c>
      <c r="C8373" s="363">
        <v>2806.4823826514253</v>
      </c>
      <c r="D8373" s="367">
        <v>3349.9999999999845</v>
      </c>
      <c r="E8373" s="367">
        <v>15581.395348837284</v>
      </c>
      <c r="F8373" s="367">
        <v>-1675949.3487843997</v>
      </c>
      <c r="G8373" s="367">
        <v>3350.0000000000164</v>
      </c>
      <c r="H8373" s="367">
        <v>83750</v>
      </c>
      <c r="I8373" s="384">
        <v>-20009464.725585617</v>
      </c>
      <c r="J8373" s="367">
        <v>3349.9999999999995</v>
      </c>
      <c r="K8373" s="367">
        <v>20303.030303030213</v>
      </c>
      <c r="L8373" s="384">
        <v>-794519.48619630025</v>
      </c>
      <c r="M8373" s="367">
        <v>3349.999999999985</v>
      </c>
      <c r="N8373" s="367">
        <v>335</v>
      </c>
      <c r="O8373" s="384">
        <v>-18976.877074530148</v>
      </c>
      <c r="P8373" s="367">
        <v>48.574999999999996</v>
      </c>
      <c r="Q8373" s="367">
        <v>335</v>
      </c>
      <c r="R8373" s="384">
        <v>-3326.1251218541906</v>
      </c>
      <c r="S8373" s="367">
        <v>46.9</v>
      </c>
      <c r="T8373" s="367">
        <v>11551.724137931058</v>
      </c>
      <c r="U8373" s="384">
        <v>-930570.17826465482</v>
      </c>
      <c r="V8373" s="367">
        <v>3350.0000000000068</v>
      </c>
      <c r="W8373" s="367">
        <v>558333.333333335</v>
      </c>
      <c r="X8373" s="384">
        <v>440819.21355278674</v>
      </c>
      <c r="Y8373" s="386">
        <v>3350.0000000000095</v>
      </c>
      <c r="Z8373" s="367"/>
      <c r="AA8373" s="367"/>
      <c r="AB8373" s="367"/>
      <c r="AC8373" s="367"/>
      <c r="AD8373" s="367"/>
      <c r="AE8373" s="367"/>
      <c r="AF8373" s="367"/>
      <c r="AG8373" s="367"/>
      <c r="AH8373" s="367"/>
      <c r="AI8373" s="367"/>
      <c r="AJ8373" s="367"/>
      <c r="AK8373" s="367"/>
      <c r="AL8373" s="367"/>
      <c r="AM8373" s="367"/>
      <c r="AN8373" s="367"/>
      <c r="AO8373" s="367"/>
      <c r="AP8373" s="367"/>
      <c r="AQ8373" s="367"/>
      <c r="AR8373" s="367"/>
      <c r="AS8373" s="367"/>
      <c r="AT8373" s="367"/>
    </row>
    <row r="8374" spans="2:46" ht="13.8">
      <c r="B8374" s="26">
        <v>55.999999999999744</v>
      </c>
      <c r="C8374" s="363">
        <v>2814.8344464997849</v>
      </c>
      <c r="D8374" s="367">
        <v>3359.9999999999845</v>
      </c>
      <c r="E8374" s="367">
        <v>15627.906976744262</v>
      </c>
      <c r="F8374" s="367">
        <v>-1686265.3335365437</v>
      </c>
      <c r="G8374" s="367">
        <v>3360.0000000000164</v>
      </c>
      <c r="H8374" s="367">
        <v>84000</v>
      </c>
      <c r="I8374" s="384">
        <v>-20131745.416241493</v>
      </c>
      <c r="J8374" s="367">
        <v>3359.9999999999995</v>
      </c>
      <c r="K8374" s="367">
        <v>20363.636363636273</v>
      </c>
      <c r="L8374" s="384">
        <v>-800958.15802583494</v>
      </c>
      <c r="M8374" s="367">
        <v>3359.9999999999854</v>
      </c>
      <c r="N8374" s="367">
        <v>336</v>
      </c>
      <c r="O8374" s="384">
        <v>-19099.357919530306</v>
      </c>
      <c r="P8374" s="367">
        <v>48.72</v>
      </c>
      <c r="Q8374" s="367">
        <v>336</v>
      </c>
      <c r="R8374" s="384">
        <v>-3367.1243463824612</v>
      </c>
      <c r="S8374" s="367">
        <v>47.04</v>
      </c>
      <c r="T8374" s="367">
        <v>11586.206896551748</v>
      </c>
      <c r="U8374" s="384">
        <v>-937470.57805451413</v>
      </c>
      <c r="V8374" s="367">
        <v>3360.0000000000068</v>
      </c>
      <c r="W8374" s="367">
        <v>560000.00000000163</v>
      </c>
      <c r="X8374" s="384">
        <v>441981.78850464284</v>
      </c>
      <c r="Y8374" s="386">
        <v>3360.0000000000095</v>
      </c>
      <c r="Z8374" s="367"/>
      <c r="AA8374" s="367"/>
      <c r="AB8374" s="367"/>
      <c r="AC8374" s="367"/>
      <c r="AD8374" s="367"/>
      <c r="AE8374" s="367"/>
      <c r="AF8374" s="367"/>
      <c r="AG8374" s="367"/>
      <c r="AH8374" s="367"/>
      <c r="AI8374" s="367"/>
      <c r="AJ8374" s="367"/>
      <c r="AK8374" s="367"/>
      <c r="AL8374" s="367"/>
      <c r="AM8374" s="367"/>
      <c r="AN8374" s="367"/>
      <c r="AO8374" s="367"/>
      <c r="AP8374" s="367"/>
      <c r="AQ8374" s="367"/>
      <c r="AR8374" s="367"/>
      <c r="AS8374" s="367"/>
      <c r="AT8374" s="367"/>
    </row>
    <row r="8375" spans="2:46" ht="13.8">
      <c r="B8375" s="26">
        <v>56.166666666666409</v>
      </c>
      <c r="C8375" s="363">
        <v>2823.1863585891983</v>
      </c>
      <c r="D8375" s="367">
        <v>3369.9999999999845</v>
      </c>
      <c r="E8375" s="367">
        <v>15674.418604651239</v>
      </c>
      <c r="F8375" s="367">
        <v>-1696612.9441867541</v>
      </c>
      <c r="G8375" s="367">
        <v>3370.0000000000164</v>
      </c>
      <c r="H8375" s="367">
        <v>84250</v>
      </c>
      <c r="I8375" s="384">
        <v>-20254398.43395216</v>
      </c>
      <c r="J8375" s="367">
        <v>3369.9999999999995</v>
      </c>
      <c r="K8375" s="367">
        <v>20424.242424242333</v>
      </c>
      <c r="L8375" s="384">
        <v>-807421.03802126658</v>
      </c>
      <c r="M8375" s="367">
        <v>3369.9999999999854</v>
      </c>
      <c r="N8375" s="367">
        <v>337</v>
      </c>
      <c r="O8375" s="384">
        <v>-19222.230630308728</v>
      </c>
      <c r="P8375" s="367">
        <v>48.865000000000002</v>
      </c>
      <c r="Q8375" s="367">
        <v>337</v>
      </c>
      <c r="R8375" s="384">
        <v>-3408.3085143203812</v>
      </c>
      <c r="S8375" s="367">
        <v>47.18</v>
      </c>
      <c r="T8375" s="367">
        <v>11620.689655172439</v>
      </c>
      <c r="U8375" s="384">
        <v>-944395.51700129162</v>
      </c>
      <c r="V8375" s="367">
        <v>3370.0000000000073</v>
      </c>
      <c r="W8375" s="367">
        <v>561666.66666666826</v>
      </c>
      <c r="X8375" s="384">
        <v>443143.45093687071</v>
      </c>
      <c r="Y8375" s="386">
        <v>3370.0000000000095</v>
      </c>
      <c r="Z8375" s="367"/>
      <c r="AA8375" s="367"/>
      <c r="AB8375" s="367"/>
      <c r="AC8375" s="367"/>
      <c r="AD8375" s="367"/>
      <c r="AE8375" s="367"/>
      <c r="AF8375" s="367"/>
      <c r="AG8375" s="367"/>
      <c r="AH8375" s="367"/>
      <c r="AI8375" s="367"/>
      <c r="AJ8375" s="367"/>
      <c r="AK8375" s="367"/>
      <c r="AL8375" s="367"/>
      <c r="AM8375" s="367"/>
      <c r="AN8375" s="367"/>
      <c r="AO8375" s="367"/>
      <c r="AP8375" s="367"/>
      <c r="AQ8375" s="367"/>
      <c r="AR8375" s="367"/>
      <c r="AS8375" s="367"/>
      <c r="AT8375" s="367"/>
    </row>
    <row r="8376" spans="2:46" ht="13.8">
      <c r="B8376" s="26">
        <v>56.333333333333073</v>
      </c>
      <c r="C8376" s="363">
        <v>2831.5381189196664</v>
      </c>
      <c r="D8376" s="367">
        <v>3379.9999999999845</v>
      </c>
      <c r="E8376" s="367">
        <v>15720.930232558216</v>
      </c>
      <c r="F8376" s="367">
        <v>-1706992.1807350309</v>
      </c>
      <c r="G8376" s="367">
        <v>3380.0000000000164</v>
      </c>
      <c r="H8376" s="367">
        <v>84500</v>
      </c>
      <c r="I8376" s="384">
        <v>-20377423.77871763</v>
      </c>
      <c r="J8376" s="367">
        <v>3379.9999999999995</v>
      </c>
      <c r="K8376" s="367">
        <v>20484.848484848393</v>
      </c>
      <c r="L8376" s="384">
        <v>-813908.12618259538</v>
      </c>
      <c r="M8376" s="367">
        <v>3379.9999999999854</v>
      </c>
      <c r="N8376" s="367">
        <v>338</v>
      </c>
      <c r="O8376" s="384">
        <v>-19345.495206865398</v>
      </c>
      <c r="P8376" s="367">
        <v>49.01</v>
      </c>
      <c r="Q8376" s="367">
        <v>338</v>
      </c>
      <c r="R8376" s="384">
        <v>-3449.6776256679523</v>
      </c>
      <c r="S8376" s="367">
        <v>47.32</v>
      </c>
      <c r="T8376" s="367">
        <v>11655.172413793129</v>
      </c>
      <c r="U8376" s="384">
        <v>-951344.99510498671</v>
      </c>
      <c r="V8376" s="367">
        <v>3380.0000000000073</v>
      </c>
      <c r="W8376" s="367">
        <v>563333.33333333489</v>
      </c>
      <c r="X8376" s="384">
        <v>444304.20084947027</v>
      </c>
      <c r="Y8376" s="386">
        <v>3380.0000000000091</v>
      </c>
      <c r="Z8376" s="367"/>
      <c r="AA8376" s="367"/>
      <c r="AB8376" s="367"/>
      <c r="AC8376" s="367"/>
      <c r="AD8376" s="367"/>
      <c r="AE8376" s="367"/>
      <c r="AF8376" s="367"/>
      <c r="AG8376" s="367"/>
      <c r="AH8376" s="367"/>
      <c r="AI8376" s="367"/>
      <c r="AJ8376" s="367"/>
      <c r="AK8376" s="367"/>
      <c r="AL8376" s="367"/>
      <c r="AM8376" s="367"/>
      <c r="AN8376" s="367"/>
      <c r="AO8376" s="367"/>
      <c r="AP8376" s="367"/>
      <c r="AQ8376" s="367"/>
      <c r="AR8376" s="367"/>
      <c r="AS8376" s="367"/>
      <c r="AT8376" s="367"/>
    </row>
    <row r="8377" spans="2:46" ht="13.8">
      <c r="B8377" s="26">
        <v>56.499999999999737</v>
      </c>
      <c r="C8377" s="363">
        <v>2839.8897274911892</v>
      </c>
      <c r="D8377" s="367">
        <v>3389.9999999999841</v>
      </c>
      <c r="E8377" s="367">
        <v>15767.441860465193</v>
      </c>
      <c r="F8377" s="367">
        <v>-1717403.0431813747</v>
      </c>
      <c r="G8377" s="367">
        <v>3390.0000000000164</v>
      </c>
      <c r="H8377" s="367">
        <v>84750</v>
      </c>
      <c r="I8377" s="384">
        <v>-20500821.450537898</v>
      </c>
      <c r="J8377" s="367">
        <v>3389.9999999999995</v>
      </c>
      <c r="K8377" s="367">
        <v>20545.454545454453</v>
      </c>
      <c r="L8377" s="384">
        <v>-820419.42250982148</v>
      </c>
      <c r="M8377" s="367">
        <v>3389.9999999999854</v>
      </c>
      <c r="N8377" s="367">
        <v>339</v>
      </c>
      <c r="O8377" s="384">
        <v>-19469.151649200332</v>
      </c>
      <c r="P8377" s="367">
        <v>49.154999999999994</v>
      </c>
      <c r="Q8377" s="367">
        <v>339</v>
      </c>
      <c r="R8377" s="384">
        <v>-3491.2316804251727</v>
      </c>
      <c r="S8377" s="367">
        <v>47.46</v>
      </c>
      <c r="T8377" s="367">
        <v>11689.655172413819</v>
      </c>
      <c r="U8377" s="384">
        <v>-958319.01236559974</v>
      </c>
      <c r="V8377" s="367">
        <v>3390.0000000000073</v>
      </c>
      <c r="W8377" s="367">
        <v>565000.00000000151</v>
      </c>
      <c r="X8377" s="384">
        <v>445464.03824244149</v>
      </c>
      <c r="Y8377" s="386">
        <v>3390.0000000000091</v>
      </c>
      <c r="Z8377" s="367"/>
      <c r="AA8377" s="367"/>
      <c r="AB8377" s="367"/>
      <c r="AC8377" s="367"/>
      <c r="AD8377" s="367"/>
      <c r="AE8377" s="367"/>
      <c r="AF8377" s="367"/>
      <c r="AG8377" s="367"/>
      <c r="AH8377" s="367"/>
      <c r="AI8377" s="367"/>
      <c r="AJ8377" s="367"/>
      <c r="AK8377" s="367"/>
      <c r="AL8377" s="367"/>
      <c r="AM8377" s="367"/>
      <c r="AN8377" s="367"/>
      <c r="AO8377" s="367"/>
      <c r="AP8377" s="367"/>
      <c r="AQ8377" s="367"/>
      <c r="AR8377" s="367"/>
      <c r="AS8377" s="367"/>
      <c r="AT8377" s="367"/>
    </row>
    <row r="8378" spans="2:46" ht="13.8">
      <c r="B8378" s="26">
        <v>56.666666666666401</v>
      </c>
      <c r="C8378" s="363">
        <v>2848.2411843037662</v>
      </c>
      <c r="D8378" s="367">
        <v>3399.9999999999841</v>
      </c>
      <c r="E8378" s="367">
        <v>15813.95348837217</v>
      </c>
      <c r="F8378" s="367">
        <v>-1727845.5315257851</v>
      </c>
      <c r="G8378" s="367">
        <v>3400.0000000000168</v>
      </c>
      <c r="H8378" s="367">
        <v>85000</v>
      </c>
      <c r="I8378" s="384">
        <v>-20624591.449412968</v>
      </c>
      <c r="J8378" s="367">
        <v>3399.9999999999995</v>
      </c>
      <c r="K8378" s="367">
        <v>20606.060606060513</v>
      </c>
      <c r="L8378" s="384">
        <v>-826954.9270029444</v>
      </c>
      <c r="M8378" s="367">
        <v>3399.9999999999845</v>
      </c>
      <c r="N8378" s="367">
        <v>340</v>
      </c>
      <c r="O8378" s="384">
        <v>-19593.19995731354</v>
      </c>
      <c r="P8378" s="367">
        <v>49.300000000000004</v>
      </c>
      <c r="Q8378" s="367">
        <v>340</v>
      </c>
      <c r="R8378" s="384">
        <v>-3532.9706785920444</v>
      </c>
      <c r="S8378" s="367">
        <v>47.6</v>
      </c>
      <c r="T8378" s="367">
        <v>11724.137931034509</v>
      </c>
      <c r="U8378" s="384">
        <v>-965317.56878313061</v>
      </c>
      <c r="V8378" s="367">
        <v>3400.0000000000073</v>
      </c>
      <c r="W8378" s="367">
        <v>566666.66666666814</v>
      </c>
      <c r="X8378" s="384">
        <v>446622.96311578434</v>
      </c>
      <c r="Y8378" s="386">
        <v>3400.0000000000086</v>
      </c>
      <c r="Z8378" s="367"/>
      <c r="AA8378" s="367"/>
      <c r="AB8378" s="367"/>
      <c r="AC8378" s="367"/>
      <c r="AD8378" s="367"/>
      <c r="AE8378" s="367"/>
      <c r="AF8378" s="367"/>
      <c r="AG8378" s="367"/>
      <c r="AH8378" s="367"/>
      <c r="AI8378" s="367"/>
      <c r="AJ8378" s="367"/>
      <c r="AK8378" s="367"/>
      <c r="AL8378" s="367"/>
      <c r="AM8378" s="367"/>
      <c r="AN8378" s="367"/>
      <c r="AO8378" s="367"/>
      <c r="AP8378" s="367"/>
      <c r="AQ8378" s="367"/>
      <c r="AR8378" s="367"/>
      <c r="AS8378" s="367"/>
      <c r="AT8378" s="367"/>
    </row>
    <row r="8379" spans="2:46" ht="13.8">
      <c r="B8379" s="26">
        <v>56.833333333333066</v>
      </c>
      <c r="C8379" s="363">
        <v>2856.5924893573983</v>
      </c>
      <c r="D8379" s="367">
        <v>3409.9999999999841</v>
      </c>
      <c r="E8379" s="367">
        <v>15860.465116279147</v>
      </c>
      <c r="F8379" s="367">
        <v>-1738319.645768262</v>
      </c>
      <c r="G8379" s="367">
        <v>3410.0000000000168</v>
      </c>
      <c r="H8379" s="367">
        <v>85250</v>
      </c>
      <c r="I8379" s="384">
        <v>-20748733.775342841</v>
      </c>
      <c r="J8379" s="367">
        <v>3409.9999999999995</v>
      </c>
      <c r="K8379" s="367">
        <v>20666.666666666573</v>
      </c>
      <c r="L8379" s="384">
        <v>-833514.63966196508</v>
      </c>
      <c r="M8379" s="367">
        <v>3409.9999999999845</v>
      </c>
      <c r="N8379" s="367">
        <v>341</v>
      </c>
      <c r="O8379" s="384">
        <v>-19717.640131204993</v>
      </c>
      <c r="P8379" s="367">
        <v>49.445</v>
      </c>
      <c r="Q8379" s="367">
        <v>341</v>
      </c>
      <c r="R8379" s="384">
        <v>-3574.8946201685631</v>
      </c>
      <c r="S8379" s="367">
        <v>47.739999999999995</v>
      </c>
      <c r="T8379" s="367">
        <v>11758.620689655199</v>
      </c>
      <c r="U8379" s="384">
        <v>-972340.66435758001</v>
      </c>
      <c r="V8379" s="367">
        <v>3410.0000000000082</v>
      </c>
      <c r="W8379" s="367">
        <v>568333.33333333477</v>
      </c>
      <c r="X8379" s="384">
        <v>447780.97546949895</v>
      </c>
      <c r="Y8379" s="386">
        <v>3410.0000000000086</v>
      </c>
      <c r="Z8379" s="367"/>
      <c r="AA8379" s="367"/>
      <c r="AB8379" s="367"/>
      <c r="AC8379" s="367"/>
      <c r="AD8379" s="367"/>
      <c r="AE8379" s="367"/>
      <c r="AF8379" s="367"/>
      <c r="AG8379" s="367"/>
      <c r="AH8379" s="367"/>
      <c r="AI8379" s="367"/>
      <c r="AJ8379" s="367"/>
      <c r="AK8379" s="367"/>
      <c r="AL8379" s="367"/>
      <c r="AM8379" s="367"/>
      <c r="AN8379" s="367"/>
      <c r="AO8379" s="367"/>
      <c r="AP8379" s="367"/>
      <c r="AQ8379" s="367"/>
      <c r="AR8379" s="367"/>
      <c r="AS8379" s="367"/>
      <c r="AT8379" s="367"/>
    </row>
    <row r="8380" spans="2:46" ht="13.8">
      <c r="B8380" s="26">
        <v>56.99999999999973</v>
      </c>
      <c r="C8380" s="363">
        <v>2864.9436426520838</v>
      </c>
      <c r="D8380" s="367">
        <v>3419.9999999999836</v>
      </c>
      <c r="E8380" s="367">
        <v>15906.976744186124</v>
      </c>
      <c r="F8380" s="367">
        <v>-1748825.3859088048</v>
      </c>
      <c r="G8380" s="367">
        <v>3420.0000000000168</v>
      </c>
      <c r="H8380" s="367">
        <v>85500</v>
      </c>
      <c r="I8380" s="384">
        <v>-20873248.428327512</v>
      </c>
      <c r="J8380" s="367">
        <v>3419.9999999999995</v>
      </c>
      <c r="K8380" s="367">
        <v>20727.272727272633</v>
      </c>
      <c r="L8380" s="384">
        <v>-840098.56048688293</v>
      </c>
      <c r="M8380" s="367">
        <v>3419.9999999999845</v>
      </c>
      <c r="N8380" s="367">
        <v>342</v>
      </c>
      <c r="O8380" s="384">
        <v>-19842.472170874713</v>
      </c>
      <c r="P8380" s="367">
        <v>49.589999999999996</v>
      </c>
      <c r="Q8380" s="367">
        <v>342</v>
      </c>
      <c r="R8380" s="384">
        <v>-3617.0035051547343</v>
      </c>
      <c r="S8380" s="367">
        <v>47.879999999999995</v>
      </c>
      <c r="T8380" s="367">
        <v>11793.10344827589</v>
      </c>
      <c r="U8380" s="384">
        <v>-979388.29908894666</v>
      </c>
      <c r="V8380" s="367">
        <v>3420.0000000000082</v>
      </c>
      <c r="W8380" s="367">
        <v>570000.0000000014</v>
      </c>
      <c r="X8380" s="384">
        <v>448938.07530358527</v>
      </c>
      <c r="Y8380" s="386">
        <v>3420.0000000000082</v>
      </c>
      <c r="Z8380" s="367"/>
      <c r="AA8380" s="367"/>
      <c r="AB8380" s="367"/>
      <c r="AC8380" s="367"/>
      <c r="AD8380" s="367"/>
      <c r="AE8380" s="367"/>
      <c r="AF8380" s="367"/>
      <c r="AG8380" s="367"/>
      <c r="AH8380" s="367"/>
      <c r="AI8380" s="367"/>
      <c r="AJ8380" s="367"/>
      <c r="AK8380" s="367"/>
      <c r="AL8380" s="367"/>
      <c r="AM8380" s="367"/>
      <c r="AN8380" s="367"/>
      <c r="AO8380" s="367"/>
      <c r="AP8380" s="367"/>
      <c r="AQ8380" s="367"/>
      <c r="AR8380" s="367"/>
      <c r="AS8380" s="367"/>
      <c r="AT8380" s="367"/>
    </row>
    <row r="8381" spans="2:46" ht="13.8">
      <c r="B8381" s="26">
        <v>57.166666666666394</v>
      </c>
      <c r="C8381" s="363">
        <v>2873.2946441878253</v>
      </c>
      <c r="D8381" s="367">
        <v>3429.9999999999836</v>
      </c>
      <c r="E8381" s="367">
        <v>15953.488372093101</v>
      </c>
      <c r="F8381" s="367">
        <v>-1759362.7519474148</v>
      </c>
      <c r="G8381" s="367">
        <v>3430.0000000000168</v>
      </c>
      <c r="H8381" s="367">
        <v>85750</v>
      </c>
      <c r="I8381" s="384">
        <v>-20998135.408366978</v>
      </c>
      <c r="J8381" s="367">
        <v>3429.9999999999995</v>
      </c>
      <c r="K8381" s="367">
        <v>20787.878787878693</v>
      </c>
      <c r="L8381" s="384">
        <v>-846706.68947769806</v>
      </c>
      <c r="M8381" s="367">
        <v>3429.9999999999845</v>
      </c>
      <c r="N8381" s="367">
        <v>343</v>
      </c>
      <c r="O8381" s="384">
        <v>-19967.696076322693</v>
      </c>
      <c r="P8381" s="367">
        <v>49.734999999999999</v>
      </c>
      <c r="Q8381" s="367">
        <v>343</v>
      </c>
      <c r="R8381" s="384">
        <v>-3659.2973335505571</v>
      </c>
      <c r="S8381" s="367">
        <v>48.019999999999996</v>
      </c>
      <c r="T8381" s="367">
        <v>11827.58620689658</v>
      </c>
      <c r="U8381" s="384">
        <v>-986460.47297723114</v>
      </c>
      <c r="V8381" s="367">
        <v>3430.0000000000082</v>
      </c>
      <c r="W8381" s="367">
        <v>571666.66666666802</v>
      </c>
      <c r="X8381" s="384">
        <v>450094.26261804323</v>
      </c>
      <c r="Y8381" s="386">
        <v>3430.0000000000082</v>
      </c>
      <c r="Z8381" s="367"/>
      <c r="AA8381" s="367"/>
      <c r="AB8381" s="367"/>
      <c r="AC8381" s="367"/>
      <c r="AD8381" s="367"/>
      <c r="AE8381" s="367"/>
      <c r="AF8381" s="367"/>
      <c r="AG8381" s="367"/>
      <c r="AH8381" s="367"/>
      <c r="AI8381" s="367"/>
      <c r="AJ8381" s="367"/>
      <c r="AK8381" s="367"/>
      <c r="AL8381" s="367"/>
      <c r="AM8381" s="367"/>
      <c r="AN8381" s="367"/>
      <c r="AO8381" s="367"/>
      <c r="AP8381" s="367"/>
      <c r="AQ8381" s="367"/>
      <c r="AR8381" s="367"/>
      <c r="AS8381" s="367"/>
      <c r="AT8381" s="367"/>
    </row>
    <row r="8382" spans="2:46" ht="13.8">
      <c r="B8382" s="26">
        <v>57.333333333333059</v>
      </c>
      <c r="C8382" s="363">
        <v>2881.6454939646201</v>
      </c>
      <c r="D8382" s="367">
        <v>3439.9999999999836</v>
      </c>
      <c r="E8382" s="367">
        <v>16000.000000000078</v>
      </c>
      <c r="F8382" s="367">
        <v>-1769931.7438840908</v>
      </c>
      <c r="G8382" s="367">
        <v>3440.0000000000168</v>
      </c>
      <c r="H8382" s="367">
        <v>86000</v>
      </c>
      <c r="I8382" s="384">
        <v>-21123394.715461247</v>
      </c>
      <c r="J8382" s="367">
        <v>3439.9999999999995</v>
      </c>
      <c r="K8382" s="367">
        <v>20848.484848484753</v>
      </c>
      <c r="L8382" s="384">
        <v>-853339.02663441037</v>
      </c>
      <c r="M8382" s="367">
        <v>3439.9999999999845</v>
      </c>
      <c r="N8382" s="367">
        <v>344</v>
      </c>
      <c r="O8382" s="384">
        <v>-20093.311847548939</v>
      </c>
      <c r="P8382" s="367">
        <v>49.88</v>
      </c>
      <c r="Q8382" s="367">
        <v>344</v>
      </c>
      <c r="R8382" s="384">
        <v>-3701.7761053560289</v>
      </c>
      <c r="S8382" s="367">
        <v>48.16</v>
      </c>
      <c r="T8382" s="367">
        <v>11862.06896551727</v>
      </c>
      <c r="U8382" s="384">
        <v>-993557.18602243403</v>
      </c>
      <c r="V8382" s="367">
        <v>3440.0000000000086</v>
      </c>
      <c r="W8382" s="367">
        <v>573333.33333333465</v>
      </c>
      <c r="X8382" s="384">
        <v>451249.53741287283</v>
      </c>
      <c r="Y8382" s="386">
        <v>3440.0000000000073</v>
      </c>
      <c r="Z8382" s="367"/>
      <c r="AA8382" s="367"/>
      <c r="AB8382" s="367"/>
      <c r="AC8382" s="367"/>
      <c r="AD8382" s="367"/>
      <c r="AE8382" s="367"/>
      <c r="AF8382" s="367"/>
      <c r="AG8382" s="367"/>
      <c r="AH8382" s="367"/>
      <c r="AI8382" s="367"/>
      <c r="AJ8382" s="367"/>
      <c r="AK8382" s="367"/>
      <c r="AL8382" s="367"/>
      <c r="AM8382" s="367"/>
      <c r="AN8382" s="367"/>
      <c r="AO8382" s="367"/>
      <c r="AP8382" s="367"/>
      <c r="AQ8382" s="367"/>
      <c r="AR8382" s="367"/>
      <c r="AS8382" s="367"/>
      <c r="AT8382" s="367"/>
    </row>
    <row r="8383" spans="2:46" ht="13.8">
      <c r="B8383" s="26">
        <v>57.499999999999723</v>
      </c>
      <c r="C8383" s="363">
        <v>2889.9961919824705</v>
      </c>
      <c r="D8383" s="367">
        <v>3449.9999999999836</v>
      </c>
      <c r="E8383" s="367">
        <v>16046.511627907055</v>
      </c>
      <c r="F8383" s="367">
        <v>-1780532.3617188337</v>
      </c>
      <c r="G8383" s="367">
        <v>3450.0000000000168</v>
      </c>
      <c r="H8383" s="367">
        <v>86250</v>
      </c>
      <c r="I8383" s="384">
        <v>-21249026.349610314</v>
      </c>
      <c r="J8383" s="367">
        <v>3449.9999999999995</v>
      </c>
      <c r="K8383" s="367">
        <v>20909.090909090814</v>
      </c>
      <c r="L8383" s="384">
        <v>-859995.57195702009</v>
      </c>
      <c r="M8383" s="367">
        <v>3449.9999999999845</v>
      </c>
      <c r="N8383" s="367">
        <v>345</v>
      </c>
      <c r="O8383" s="384">
        <v>-20219.319484553438</v>
      </c>
      <c r="P8383" s="367">
        <v>50.024999999999999</v>
      </c>
      <c r="Q8383" s="367">
        <v>345</v>
      </c>
      <c r="R8383" s="384">
        <v>-3744.4398205711536</v>
      </c>
      <c r="S8383" s="367">
        <v>48.300000000000004</v>
      </c>
      <c r="T8383" s="367">
        <v>11896.55172413796</v>
      </c>
      <c r="U8383" s="384">
        <v>-1000678.4382245544</v>
      </c>
      <c r="V8383" s="367">
        <v>3450.0000000000086</v>
      </c>
      <c r="W8383" s="367">
        <v>575000.00000000128</v>
      </c>
      <c r="X8383" s="384">
        <v>452403.89968807431</v>
      </c>
      <c r="Y8383" s="386">
        <v>3450.0000000000077</v>
      </c>
      <c r="Z8383" s="367"/>
      <c r="AA8383" s="367"/>
      <c r="AB8383" s="367"/>
      <c r="AC8383" s="367"/>
      <c r="AD8383" s="367"/>
      <c r="AE8383" s="367"/>
      <c r="AF8383" s="367"/>
      <c r="AG8383" s="367"/>
      <c r="AH8383" s="367"/>
      <c r="AI8383" s="367"/>
      <c r="AJ8383" s="367"/>
      <c r="AK8383" s="367"/>
      <c r="AL8383" s="367"/>
      <c r="AM8383" s="367"/>
      <c r="AN8383" s="367"/>
      <c r="AO8383" s="367"/>
      <c r="AP8383" s="367"/>
      <c r="AQ8383" s="367"/>
      <c r="AR8383" s="367"/>
      <c r="AS8383" s="367"/>
      <c r="AT8383" s="367"/>
    </row>
    <row r="8384" spans="2:46" ht="13.8">
      <c r="B8384" s="26">
        <v>57.666666666666387</v>
      </c>
      <c r="C8384" s="363">
        <v>2898.3467382413737</v>
      </c>
      <c r="D8384" s="367">
        <v>3459.9999999999832</v>
      </c>
      <c r="E8384" s="367">
        <v>16093.023255814032</v>
      </c>
      <c r="F8384" s="367">
        <v>-1791164.6054516428</v>
      </c>
      <c r="G8384" s="367">
        <v>3460.0000000000168</v>
      </c>
      <c r="H8384" s="367">
        <v>86500</v>
      </c>
      <c r="I8384" s="384">
        <v>-21375030.310814187</v>
      </c>
      <c r="J8384" s="367">
        <v>3459.9999999999995</v>
      </c>
      <c r="K8384" s="367">
        <v>20969.696969696874</v>
      </c>
      <c r="L8384" s="384">
        <v>-866676.32544552698</v>
      </c>
      <c r="M8384" s="367">
        <v>3459.9999999999841</v>
      </c>
      <c r="N8384" s="367">
        <v>346</v>
      </c>
      <c r="O8384" s="384">
        <v>-20345.718987336197</v>
      </c>
      <c r="P8384" s="367">
        <v>50.169999999999995</v>
      </c>
      <c r="Q8384" s="367">
        <v>346</v>
      </c>
      <c r="R8384" s="384">
        <v>-3787.2884791959259</v>
      </c>
      <c r="S8384" s="367">
        <v>48.440000000000005</v>
      </c>
      <c r="T8384" s="367">
        <v>11931.03448275865</v>
      </c>
      <c r="U8384" s="384">
        <v>-1007824.2295835925</v>
      </c>
      <c r="V8384" s="367">
        <v>3460.0000000000086</v>
      </c>
      <c r="W8384" s="367">
        <v>576666.66666666791</v>
      </c>
      <c r="X8384" s="384">
        <v>453557.34944364737</v>
      </c>
      <c r="Y8384" s="386">
        <v>3460.0000000000077</v>
      </c>
      <c r="Z8384" s="367"/>
      <c r="AA8384" s="367"/>
      <c r="AB8384" s="367"/>
      <c r="AC8384" s="367"/>
      <c r="AD8384" s="367"/>
      <c r="AE8384" s="367"/>
      <c r="AF8384" s="367"/>
      <c r="AG8384" s="367"/>
      <c r="AH8384" s="367"/>
      <c r="AI8384" s="367"/>
      <c r="AJ8384" s="367"/>
      <c r="AK8384" s="367"/>
      <c r="AL8384" s="367"/>
      <c r="AM8384" s="367"/>
      <c r="AN8384" s="367"/>
      <c r="AO8384" s="367"/>
      <c r="AP8384" s="367"/>
      <c r="AQ8384" s="367"/>
      <c r="AR8384" s="367"/>
      <c r="AS8384" s="367"/>
      <c r="AT8384" s="367"/>
    </row>
    <row r="8385" spans="2:46" ht="13.8">
      <c r="B8385" s="26">
        <v>57.833333333333051</v>
      </c>
      <c r="C8385" s="363">
        <v>2906.6971327413335</v>
      </c>
      <c r="D8385" s="367">
        <v>3469.9999999999832</v>
      </c>
      <c r="E8385" s="367">
        <v>16139.534883721009</v>
      </c>
      <c r="F8385" s="367">
        <v>-1801828.4750825188</v>
      </c>
      <c r="G8385" s="367">
        <v>3470.0000000000168</v>
      </c>
      <c r="H8385" s="367">
        <v>86750</v>
      </c>
      <c r="I8385" s="384">
        <v>-21501406.599072855</v>
      </c>
      <c r="J8385" s="367">
        <v>3469.9999999999995</v>
      </c>
      <c r="K8385" s="367">
        <v>21030.303030302934</v>
      </c>
      <c r="L8385" s="384">
        <v>-873381.28709993116</v>
      </c>
      <c r="M8385" s="367">
        <v>3469.9999999999841</v>
      </c>
      <c r="N8385" s="367">
        <v>347</v>
      </c>
      <c r="O8385" s="384">
        <v>-20472.51035589723</v>
      </c>
      <c r="P8385" s="367">
        <v>50.315000000000005</v>
      </c>
      <c r="Q8385" s="367">
        <v>347</v>
      </c>
      <c r="R8385" s="384">
        <v>-3830.3220812303493</v>
      </c>
      <c r="S8385" s="367">
        <v>48.580000000000005</v>
      </c>
      <c r="T8385" s="367">
        <v>11965.517241379341</v>
      </c>
      <c r="U8385" s="384">
        <v>-1014994.5600995485</v>
      </c>
      <c r="V8385" s="367">
        <v>3470.0000000000086</v>
      </c>
      <c r="W8385" s="367">
        <v>578333.33333333454</v>
      </c>
      <c r="X8385" s="384">
        <v>454709.88667959213</v>
      </c>
      <c r="Y8385" s="386">
        <v>3470.0000000000068</v>
      </c>
      <c r="Z8385" s="367"/>
      <c r="AA8385" s="367"/>
      <c r="AB8385" s="367"/>
      <c r="AC8385" s="367"/>
      <c r="AD8385" s="367"/>
      <c r="AE8385" s="367"/>
      <c r="AF8385" s="367"/>
      <c r="AG8385" s="367"/>
      <c r="AH8385" s="367"/>
      <c r="AI8385" s="367"/>
      <c r="AJ8385" s="367"/>
      <c r="AK8385" s="367"/>
      <c r="AL8385" s="367"/>
      <c r="AM8385" s="367"/>
      <c r="AN8385" s="367"/>
      <c r="AO8385" s="367"/>
      <c r="AP8385" s="367"/>
      <c r="AQ8385" s="367"/>
      <c r="AR8385" s="367"/>
      <c r="AS8385" s="367"/>
      <c r="AT8385" s="367"/>
    </row>
    <row r="8386" spans="2:46" ht="13.8">
      <c r="B8386" s="26">
        <v>57.999999999999716</v>
      </c>
      <c r="C8386" s="363">
        <v>2915.047375482347</v>
      </c>
      <c r="D8386" s="367">
        <v>3479.9999999999832</v>
      </c>
      <c r="E8386" s="367">
        <v>16186.046511627987</v>
      </c>
      <c r="F8386" s="367">
        <v>-1812523.9706114607</v>
      </c>
      <c r="G8386" s="367">
        <v>3480.0000000000168</v>
      </c>
      <c r="H8386" s="367">
        <v>87000</v>
      </c>
      <c r="I8386" s="384">
        <v>-21628155.214386318</v>
      </c>
      <c r="J8386" s="367">
        <v>3479.9999999999995</v>
      </c>
      <c r="K8386" s="367">
        <v>21090.909090908994</v>
      </c>
      <c r="L8386" s="384">
        <v>-880110.45692023262</v>
      </c>
      <c r="M8386" s="367">
        <v>3479.9999999999841</v>
      </c>
      <c r="N8386" s="367">
        <v>348</v>
      </c>
      <c r="O8386" s="384">
        <v>-20599.693590236515</v>
      </c>
      <c r="P8386" s="367">
        <v>50.46</v>
      </c>
      <c r="Q8386" s="367">
        <v>348</v>
      </c>
      <c r="R8386" s="384">
        <v>-3873.5406266744203</v>
      </c>
      <c r="S8386" s="367">
        <v>48.72</v>
      </c>
      <c r="T8386" s="367">
        <v>12000.000000000031</v>
      </c>
      <c r="U8386" s="384">
        <v>-1022189.4297724225</v>
      </c>
      <c r="V8386" s="367">
        <v>3480.0000000000091</v>
      </c>
      <c r="W8386" s="367">
        <v>580000.00000000116</v>
      </c>
      <c r="X8386" s="384">
        <v>455861.5113959086</v>
      </c>
      <c r="Y8386" s="386">
        <v>3480.0000000000068</v>
      </c>
      <c r="Z8386" s="367"/>
      <c r="AA8386" s="367"/>
      <c r="AB8386" s="367"/>
      <c r="AC8386" s="367"/>
      <c r="AD8386" s="367"/>
      <c r="AE8386" s="367"/>
      <c r="AF8386" s="367"/>
      <c r="AG8386" s="367"/>
      <c r="AH8386" s="367"/>
      <c r="AI8386" s="367"/>
      <c r="AJ8386" s="367"/>
      <c r="AK8386" s="367"/>
      <c r="AL8386" s="367"/>
      <c r="AM8386" s="367"/>
      <c r="AN8386" s="367"/>
      <c r="AO8386" s="367"/>
      <c r="AP8386" s="367"/>
      <c r="AQ8386" s="367"/>
      <c r="AR8386" s="367"/>
      <c r="AS8386" s="367"/>
      <c r="AT8386" s="367"/>
    </row>
    <row r="8387" spans="2:46" ht="13.8">
      <c r="B8387" s="26">
        <v>58.16666666666638</v>
      </c>
      <c r="C8387" s="363">
        <v>2923.3974664644143</v>
      </c>
      <c r="D8387" s="367">
        <v>3489.9999999999832</v>
      </c>
      <c r="E8387" s="367">
        <v>16232.558139534964</v>
      </c>
      <c r="F8387" s="367">
        <v>-1823251.0920384706</v>
      </c>
      <c r="G8387" s="367">
        <v>3490.0000000000177</v>
      </c>
      <c r="H8387" s="367">
        <v>87250</v>
      </c>
      <c r="I8387" s="384">
        <v>-21755276.156754591</v>
      </c>
      <c r="J8387" s="367">
        <v>3489.9999999999995</v>
      </c>
      <c r="K8387" s="367">
        <v>21151.515151515054</v>
      </c>
      <c r="L8387" s="384">
        <v>-886863.83490643138</v>
      </c>
      <c r="M8387" s="367">
        <v>3489.9999999999841</v>
      </c>
      <c r="N8387" s="367">
        <v>349</v>
      </c>
      <c r="O8387" s="384">
        <v>-20727.268690354056</v>
      </c>
      <c r="P8387" s="367">
        <v>50.604999999999997</v>
      </c>
      <c r="Q8387" s="367">
        <v>349</v>
      </c>
      <c r="R8387" s="384">
        <v>-3916.9441155281434</v>
      </c>
      <c r="S8387" s="367">
        <v>48.86</v>
      </c>
      <c r="T8387" s="367">
        <v>12034.482758620721</v>
      </c>
      <c r="U8387" s="384">
        <v>-1029408.8386022145</v>
      </c>
      <c r="V8387" s="367">
        <v>3490.0000000000091</v>
      </c>
      <c r="W8387" s="367">
        <v>581666.66666666779</v>
      </c>
      <c r="X8387" s="384">
        <v>457012.22359259671</v>
      </c>
      <c r="Y8387" s="386">
        <v>3490.0000000000064</v>
      </c>
      <c r="Z8387" s="367"/>
      <c r="AA8387" s="367"/>
      <c r="AB8387" s="367"/>
      <c r="AC8387" s="367"/>
      <c r="AD8387" s="367"/>
      <c r="AE8387" s="367"/>
      <c r="AF8387" s="367"/>
      <c r="AG8387" s="367"/>
      <c r="AH8387" s="367"/>
      <c r="AI8387" s="367"/>
      <c r="AJ8387" s="367"/>
      <c r="AK8387" s="367"/>
      <c r="AL8387" s="367"/>
      <c r="AM8387" s="367"/>
      <c r="AN8387" s="367"/>
      <c r="AO8387" s="367"/>
      <c r="AP8387" s="367"/>
      <c r="AQ8387" s="367"/>
      <c r="AR8387" s="367"/>
      <c r="AS8387" s="367"/>
      <c r="AT8387" s="367"/>
    </row>
    <row r="8388" spans="2:46" ht="13.8">
      <c r="B8388" s="26">
        <v>58.333333333333044</v>
      </c>
      <c r="C8388" s="363">
        <v>2931.7474056875371</v>
      </c>
      <c r="D8388" s="367">
        <v>3499.9999999999827</v>
      </c>
      <c r="E8388" s="367">
        <v>16279.069767441941</v>
      </c>
      <c r="F8388" s="367">
        <v>-1834009.8393635461</v>
      </c>
      <c r="G8388" s="367">
        <v>3500.0000000000177</v>
      </c>
      <c r="H8388" s="367">
        <v>87500</v>
      </c>
      <c r="I8388" s="384">
        <v>-21882769.426177662</v>
      </c>
      <c r="J8388" s="367">
        <v>3500</v>
      </c>
      <c r="K8388" s="367">
        <v>21212.121212121114</v>
      </c>
      <c r="L8388" s="384">
        <v>-893641.42105852731</v>
      </c>
      <c r="M8388" s="367">
        <v>3499.9999999999841</v>
      </c>
      <c r="N8388" s="367">
        <v>350</v>
      </c>
      <c r="O8388" s="384">
        <v>-20855.235656249864</v>
      </c>
      <c r="P8388" s="367">
        <v>50.75</v>
      </c>
      <c r="Q8388" s="367">
        <v>350</v>
      </c>
      <c r="R8388" s="384">
        <v>-3960.5325477915171</v>
      </c>
      <c r="S8388" s="367">
        <v>49</v>
      </c>
      <c r="T8388" s="367">
        <v>12068.965517241411</v>
      </c>
      <c r="U8388" s="384">
        <v>-1036652.786588924</v>
      </c>
      <c r="V8388" s="367">
        <v>3500.0000000000091</v>
      </c>
      <c r="W8388" s="367">
        <v>583333.33333333442</v>
      </c>
      <c r="X8388" s="384">
        <v>458162.02326965658</v>
      </c>
      <c r="Y8388" s="386">
        <v>3500.0000000000064</v>
      </c>
      <c r="Z8388" s="367"/>
      <c r="AA8388" s="367"/>
      <c r="AB8388" s="367"/>
      <c r="AC8388" s="367"/>
      <c r="AD8388" s="367"/>
      <c r="AE8388" s="367"/>
      <c r="AF8388" s="367"/>
      <c r="AG8388" s="367"/>
      <c r="AH8388" s="367"/>
      <c r="AI8388" s="367"/>
      <c r="AJ8388" s="367"/>
      <c r="AK8388" s="367"/>
      <c r="AL8388" s="367"/>
      <c r="AM8388" s="367"/>
      <c r="AN8388" s="367"/>
      <c r="AO8388" s="367"/>
      <c r="AP8388" s="367"/>
      <c r="AQ8388" s="367"/>
      <c r="AR8388" s="367"/>
      <c r="AS8388" s="367"/>
      <c r="AT8388" s="367"/>
    </row>
    <row r="8389" spans="2:46" ht="13.8">
      <c r="B8389" s="26">
        <v>58.499999999999709</v>
      </c>
      <c r="C8389" s="363">
        <v>2940.0971931517138</v>
      </c>
      <c r="D8389" s="367">
        <v>3509.9999999999827</v>
      </c>
      <c r="E8389" s="367">
        <v>16325.581395348918</v>
      </c>
      <c r="F8389" s="367">
        <v>-1844800.2125866879</v>
      </c>
      <c r="G8389" s="367">
        <v>3510.0000000000177</v>
      </c>
      <c r="H8389" s="367">
        <v>87750</v>
      </c>
      <c r="I8389" s="384">
        <v>-22010635.022655532</v>
      </c>
      <c r="J8389" s="367">
        <v>3510</v>
      </c>
      <c r="K8389" s="367">
        <v>21272.727272727174</v>
      </c>
      <c r="L8389" s="384">
        <v>-900443.21537652006</v>
      </c>
      <c r="M8389" s="367">
        <v>3509.9999999999836</v>
      </c>
      <c r="N8389" s="367">
        <v>351</v>
      </c>
      <c r="O8389" s="384">
        <v>-20983.59448792394</v>
      </c>
      <c r="P8389" s="367">
        <v>50.895000000000003</v>
      </c>
      <c r="Q8389" s="367">
        <v>351</v>
      </c>
      <c r="R8389" s="384">
        <v>-4004.3059234645407</v>
      </c>
      <c r="S8389" s="367">
        <v>49.14</v>
      </c>
      <c r="T8389" s="367">
        <v>12103.448275862102</v>
      </c>
      <c r="U8389" s="384">
        <v>-1043921.2737325516</v>
      </c>
      <c r="V8389" s="367">
        <v>3510.0000000000091</v>
      </c>
      <c r="W8389" s="367">
        <v>585000.00000000105</v>
      </c>
      <c r="X8389" s="384">
        <v>459310.91042708809</v>
      </c>
      <c r="Y8389" s="386">
        <v>3510.0000000000059</v>
      </c>
      <c r="Z8389" s="367"/>
      <c r="AA8389" s="367"/>
      <c r="AB8389" s="367"/>
      <c r="AC8389" s="367"/>
      <c r="AD8389" s="367"/>
      <c r="AE8389" s="367"/>
      <c r="AF8389" s="367"/>
      <c r="AG8389" s="367"/>
      <c r="AH8389" s="367"/>
      <c r="AI8389" s="367"/>
      <c r="AJ8389" s="367"/>
      <c r="AK8389" s="367"/>
      <c r="AL8389" s="367"/>
      <c r="AM8389" s="367"/>
      <c r="AN8389" s="367"/>
      <c r="AO8389" s="367"/>
      <c r="AP8389" s="367"/>
      <c r="AQ8389" s="367"/>
      <c r="AR8389" s="367"/>
      <c r="AS8389" s="367"/>
      <c r="AT8389" s="367"/>
    </row>
    <row r="8390" spans="2:46" ht="13.8">
      <c r="B8390" s="26">
        <v>58.666666666666373</v>
      </c>
      <c r="C8390" s="363">
        <v>2948.446828856946</v>
      </c>
      <c r="D8390" s="367">
        <v>3519.9999999999827</v>
      </c>
      <c r="E8390" s="367">
        <v>16372.093023255895</v>
      </c>
      <c r="F8390" s="367">
        <v>-1855622.2117078959</v>
      </c>
      <c r="G8390" s="367">
        <v>3520.0000000000177</v>
      </c>
      <c r="H8390" s="367">
        <v>88000</v>
      </c>
      <c r="I8390" s="384">
        <v>-22138872.946188197</v>
      </c>
      <c r="J8390" s="367">
        <v>3520</v>
      </c>
      <c r="K8390" s="367">
        <v>21333.333333333234</v>
      </c>
      <c r="L8390" s="384">
        <v>-907269.21786041057</v>
      </c>
      <c r="M8390" s="367">
        <v>3519.9999999999836</v>
      </c>
      <c r="N8390" s="367">
        <v>352</v>
      </c>
      <c r="O8390" s="384">
        <v>-21112.34518537626</v>
      </c>
      <c r="P8390" s="367">
        <v>51.04</v>
      </c>
      <c r="Q8390" s="367">
        <v>352</v>
      </c>
      <c r="R8390" s="384">
        <v>-4048.2642425472154</v>
      </c>
      <c r="S8390" s="367">
        <v>49.28</v>
      </c>
      <c r="T8390" s="367">
        <v>12137.931034482792</v>
      </c>
      <c r="U8390" s="384">
        <v>-1051214.3000330976</v>
      </c>
      <c r="V8390" s="367">
        <v>3520.00000000001</v>
      </c>
      <c r="W8390" s="367">
        <v>586666.66666666768</v>
      </c>
      <c r="X8390" s="384">
        <v>460458.88506489136</v>
      </c>
      <c r="Y8390" s="386">
        <v>3520.0000000000059</v>
      </c>
      <c r="Z8390" s="367"/>
      <c r="AA8390" s="367"/>
      <c r="AB8390" s="367"/>
      <c r="AC8390" s="367"/>
      <c r="AD8390" s="367"/>
      <c r="AE8390" s="367"/>
      <c r="AF8390" s="367"/>
      <c r="AG8390" s="367"/>
      <c r="AH8390" s="367"/>
      <c r="AI8390" s="367"/>
      <c r="AJ8390" s="367"/>
      <c r="AK8390" s="367"/>
      <c r="AL8390" s="367"/>
      <c r="AM8390" s="367"/>
      <c r="AN8390" s="367"/>
      <c r="AO8390" s="367"/>
      <c r="AP8390" s="367"/>
      <c r="AQ8390" s="367"/>
      <c r="AR8390" s="367"/>
      <c r="AS8390" s="367"/>
      <c r="AT8390" s="367"/>
    </row>
    <row r="8391" spans="2:46" ht="13.8">
      <c r="B8391" s="26">
        <v>58.833333333333037</v>
      </c>
      <c r="C8391" s="363">
        <v>2956.7963128032311</v>
      </c>
      <c r="D8391" s="367">
        <v>3529.9999999999823</v>
      </c>
      <c r="E8391" s="367">
        <v>16418.60465116287</v>
      </c>
      <c r="F8391" s="367">
        <v>-1866475.83672717</v>
      </c>
      <c r="G8391" s="367">
        <v>3530.0000000000168</v>
      </c>
      <c r="H8391" s="367">
        <v>88250</v>
      </c>
      <c r="I8391" s="384">
        <v>-22267483.196775667</v>
      </c>
      <c r="J8391" s="367">
        <v>3530</v>
      </c>
      <c r="K8391" s="367">
        <v>21393.939393939294</v>
      </c>
      <c r="L8391" s="384">
        <v>-914119.42851019837</v>
      </c>
      <c r="M8391" s="367">
        <v>3529.9999999999836</v>
      </c>
      <c r="N8391" s="367">
        <v>353</v>
      </c>
      <c r="O8391" s="384">
        <v>-21241.487748606847</v>
      </c>
      <c r="P8391" s="367">
        <v>51.184999999999995</v>
      </c>
      <c r="Q8391" s="367">
        <v>353</v>
      </c>
      <c r="R8391" s="384">
        <v>-4092.407505039539</v>
      </c>
      <c r="S8391" s="367">
        <v>49.42</v>
      </c>
      <c r="T8391" s="367">
        <v>12172.413793103482</v>
      </c>
      <c r="U8391" s="384">
        <v>-1058531.8654905611</v>
      </c>
      <c r="V8391" s="367">
        <v>3530.00000000001</v>
      </c>
      <c r="W8391" s="367">
        <v>588333.3333333343</v>
      </c>
      <c r="X8391" s="384">
        <v>461605.9471830664</v>
      </c>
      <c r="Y8391" s="386">
        <v>3530.0000000000059</v>
      </c>
      <c r="Z8391" s="367"/>
      <c r="AA8391" s="367"/>
      <c r="AB8391" s="367"/>
      <c r="AC8391" s="367"/>
      <c r="AD8391" s="367"/>
      <c r="AE8391" s="367"/>
      <c r="AF8391" s="367"/>
      <c r="AG8391" s="367"/>
      <c r="AH8391" s="367"/>
      <c r="AI8391" s="367"/>
      <c r="AJ8391" s="367"/>
      <c r="AK8391" s="367"/>
      <c r="AL8391" s="367"/>
      <c r="AM8391" s="367"/>
      <c r="AN8391" s="367"/>
      <c r="AO8391" s="367"/>
      <c r="AP8391" s="367"/>
      <c r="AQ8391" s="367"/>
      <c r="AR8391" s="367"/>
      <c r="AS8391" s="367"/>
      <c r="AT8391" s="367"/>
    </row>
    <row r="8392" spans="2:46" ht="13.8">
      <c r="B8392" s="26">
        <v>58.999999999999702</v>
      </c>
      <c r="C8392" s="363">
        <v>2965.1456449905722</v>
      </c>
      <c r="D8392" s="367">
        <v>3539.9999999999823</v>
      </c>
      <c r="E8392" s="367">
        <v>16465.116279069847</v>
      </c>
      <c r="F8392" s="367">
        <v>-1877361.0876445114</v>
      </c>
      <c r="G8392" s="367">
        <v>3540.0000000000168</v>
      </c>
      <c r="H8392" s="367">
        <v>88500</v>
      </c>
      <c r="I8392" s="384">
        <v>-22396465.774417933</v>
      </c>
      <c r="J8392" s="367">
        <v>3540</v>
      </c>
      <c r="K8392" s="367">
        <v>21454.545454545354</v>
      </c>
      <c r="L8392" s="384">
        <v>-920993.84732588334</v>
      </c>
      <c r="M8392" s="367">
        <v>3539.9999999999836</v>
      </c>
      <c r="N8392" s="367">
        <v>354</v>
      </c>
      <c r="O8392" s="384">
        <v>-21371.022177615709</v>
      </c>
      <c r="P8392" s="367">
        <v>51.330000000000005</v>
      </c>
      <c r="Q8392" s="367">
        <v>354</v>
      </c>
      <c r="R8392" s="384">
        <v>-4136.7357109415134</v>
      </c>
      <c r="S8392" s="367">
        <v>49.56</v>
      </c>
      <c r="T8392" s="367">
        <v>12206.896551724172</v>
      </c>
      <c r="U8392" s="384">
        <v>-1065873.9701049421</v>
      </c>
      <c r="V8392" s="367">
        <v>3540.00000000001</v>
      </c>
      <c r="W8392" s="367">
        <v>590000.00000000093</v>
      </c>
      <c r="X8392" s="384">
        <v>462752.09678161296</v>
      </c>
      <c r="Y8392" s="386">
        <v>3540.0000000000055</v>
      </c>
      <c r="Z8392" s="367"/>
      <c r="AA8392" s="367"/>
      <c r="AB8392" s="367"/>
      <c r="AC8392" s="367"/>
      <c r="AD8392" s="367"/>
      <c r="AE8392" s="367"/>
      <c r="AF8392" s="367"/>
      <c r="AG8392" s="367"/>
      <c r="AH8392" s="367"/>
      <c r="AI8392" s="367"/>
      <c r="AJ8392" s="367"/>
      <c r="AK8392" s="367"/>
      <c r="AL8392" s="367"/>
      <c r="AM8392" s="367"/>
      <c r="AN8392" s="367"/>
      <c r="AO8392" s="367"/>
      <c r="AP8392" s="367"/>
      <c r="AQ8392" s="367"/>
      <c r="AR8392" s="367"/>
      <c r="AS8392" s="367"/>
      <c r="AT8392" s="367"/>
    </row>
    <row r="8393" spans="2:46" ht="13.8">
      <c r="B8393" s="26">
        <v>59.166666666666366</v>
      </c>
      <c r="C8393" s="363">
        <v>2973.4948254189671</v>
      </c>
      <c r="D8393" s="367">
        <v>3549.9999999999823</v>
      </c>
      <c r="E8393" s="367">
        <v>16511.627906976824</v>
      </c>
      <c r="F8393" s="367">
        <v>-1888277.9644599203</v>
      </c>
      <c r="G8393" s="367">
        <v>3550.0000000000177</v>
      </c>
      <c r="H8393" s="367">
        <v>88750</v>
      </c>
      <c r="I8393" s="384">
        <v>-22525820.679114997</v>
      </c>
      <c r="J8393" s="367">
        <v>3550</v>
      </c>
      <c r="K8393" s="367">
        <v>21515.151515151414</v>
      </c>
      <c r="L8393" s="384">
        <v>-927892.47430746548</v>
      </c>
      <c r="M8393" s="367">
        <v>3549.9999999999836</v>
      </c>
      <c r="N8393" s="367">
        <v>355</v>
      </c>
      <c r="O8393" s="384">
        <v>-21500.948472402815</v>
      </c>
      <c r="P8393" s="367">
        <v>51.475000000000001</v>
      </c>
      <c r="Q8393" s="367">
        <v>355</v>
      </c>
      <c r="R8393" s="384">
        <v>-4181.2488602531366</v>
      </c>
      <c r="S8393" s="367">
        <v>49.699999999999996</v>
      </c>
      <c r="T8393" s="367">
        <v>12241.379310344862</v>
      </c>
      <c r="U8393" s="384">
        <v>-1073240.613876242</v>
      </c>
      <c r="V8393" s="367">
        <v>3550.0000000000105</v>
      </c>
      <c r="W8393" s="367">
        <v>591666.66666666756</v>
      </c>
      <c r="X8393" s="384">
        <v>463897.33386053133</v>
      </c>
      <c r="Y8393" s="386">
        <v>3550.0000000000055</v>
      </c>
      <c r="Z8393" s="367"/>
      <c r="AA8393" s="367"/>
      <c r="AB8393" s="367"/>
      <c r="AC8393" s="367"/>
      <c r="AD8393" s="367"/>
      <c r="AE8393" s="367"/>
      <c r="AF8393" s="367"/>
      <c r="AG8393" s="367"/>
      <c r="AH8393" s="367"/>
      <c r="AI8393" s="367"/>
      <c r="AJ8393" s="367"/>
      <c r="AK8393" s="367"/>
      <c r="AL8393" s="367"/>
      <c r="AM8393" s="367"/>
      <c r="AN8393" s="367"/>
      <c r="AO8393" s="367"/>
      <c r="AP8393" s="367"/>
      <c r="AQ8393" s="367"/>
      <c r="AR8393" s="367"/>
      <c r="AS8393" s="367"/>
      <c r="AT8393" s="367"/>
    </row>
    <row r="8394" spans="2:46" ht="13.8">
      <c r="B8394" s="26">
        <v>59.33333333333303</v>
      </c>
      <c r="C8394" s="363">
        <v>2981.8438540884167</v>
      </c>
      <c r="D8394" s="367">
        <v>3559.9999999999823</v>
      </c>
      <c r="E8394" s="367">
        <v>16558.139534883801</v>
      </c>
      <c r="F8394" s="367">
        <v>-1899226.4671733947</v>
      </c>
      <c r="G8394" s="367">
        <v>3560.0000000000177</v>
      </c>
      <c r="H8394" s="367">
        <v>89000</v>
      </c>
      <c r="I8394" s="384">
        <v>-22655547.910866864</v>
      </c>
      <c r="J8394" s="367">
        <v>3560</v>
      </c>
      <c r="K8394" s="367">
        <v>21575.757575757474</v>
      </c>
      <c r="L8394" s="384">
        <v>-934815.30945494515</v>
      </c>
      <c r="M8394" s="367">
        <v>3559.9999999999836</v>
      </c>
      <c r="N8394" s="367">
        <v>356</v>
      </c>
      <c r="O8394" s="384">
        <v>-21631.266632968185</v>
      </c>
      <c r="P8394" s="367">
        <v>51.62</v>
      </c>
      <c r="Q8394" s="367">
        <v>356</v>
      </c>
      <c r="R8394" s="384">
        <v>-4225.9469529744119</v>
      </c>
      <c r="S8394" s="367">
        <v>49.839999999999996</v>
      </c>
      <c r="T8394" s="367">
        <v>12275.862068965553</v>
      </c>
      <c r="U8394" s="384">
        <v>-1080631.7968044586</v>
      </c>
      <c r="V8394" s="367">
        <v>3560.0000000000105</v>
      </c>
      <c r="W8394" s="367">
        <v>593333.33333333419</v>
      </c>
      <c r="X8394" s="384">
        <v>465041.65841982141</v>
      </c>
      <c r="Y8394" s="386">
        <v>3560.000000000005</v>
      </c>
      <c r="Z8394" s="367"/>
      <c r="AA8394" s="367"/>
      <c r="AB8394" s="367"/>
      <c r="AC8394" s="367"/>
      <c r="AD8394" s="367"/>
      <c r="AE8394" s="367"/>
      <c r="AF8394" s="367"/>
      <c r="AG8394" s="367"/>
      <c r="AH8394" s="367"/>
      <c r="AI8394" s="367"/>
      <c r="AJ8394" s="367"/>
      <c r="AK8394" s="367"/>
      <c r="AL8394" s="367"/>
      <c r="AM8394" s="367"/>
      <c r="AN8394" s="367"/>
      <c r="AO8394" s="367"/>
      <c r="AP8394" s="367"/>
      <c r="AQ8394" s="367"/>
      <c r="AR8394" s="367"/>
      <c r="AS8394" s="367"/>
      <c r="AT8394" s="367"/>
    </row>
    <row r="8395" spans="2:46" ht="13.8">
      <c r="B8395" s="26">
        <v>59.499999999999694</v>
      </c>
      <c r="C8395" s="363">
        <v>2990.1927309989205</v>
      </c>
      <c r="D8395" s="367">
        <v>3569.9999999999814</v>
      </c>
      <c r="E8395" s="367">
        <v>16604.651162790778</v>
      </c>
      <c r="F8395" s="367">
        <v>-1910206.5957849356</v>
      </c>
      <c r="G8395" s="367">
        <v>3570.0000000000177</v>
      </c>
      <c r="H8395" s="367">
        <v>89250</v>
      </c>
      <c r="I8395" s="384">
        <v>-22785647.469673529</v>
      </c>
      <c r="J8395" s="367">
        <v>3570</v>
      </c>
      <c r="K8395" s="367">
        <v>21636.363636363534</v>
      </c>
      <c r="L8395" s="384">
        <v>-941762.35276832187</v>
      </c>
      <c r="M8395" s="367">
        <v>3569.9999999999832</v>
      </c>
      <c r="N8395" s="367">
        <v>357</v>
      </c>
      <c r="O8395" s="384">
        <v>-21761.976659311811</v>
      </c>
      <c r="P8395" s="367">
        <v>51.764999999999993</v>
      </c>
      <c r="Q8395" s="367">
        <v>357</v>
      </c>
      <c r="R8395" s="384">
        <v>-4270.8299891053375</v>
      </c>
      <c r="S8395" s="367">
        <v>49.98</v>
      </c>
      <c r="T8395" s="367">
        <v>12310.344827586243</v>
      </c>
      <c r="U8395" s="384">
        <v>-1088047.5188895937</v>
      </c>
      <c r="V8395" s="367">
        <v>3570.0000000000105</v>
      </c>
      <c r="W8395" s="367">
        <v>595000.00000000081</v>
      </c>
      <c r="X8395" s="384">
        <v>466185.07045948313</v>
      </c>
      <c r="Y8395" s="386">
        <v>3570.000000000005</v>
      </c>
      <c r="Z8395" s="367"/>
      <c r="AA8395" s="367"/>
      <c r="AB8395" s="367"/>
      <c r="AC8395" s="367"/>
      <c r="AD8395" s="367"/>
      <c r="AE8395" s="367"/>
      <c r="AF8395" s="367"/>
      <c r="AG8395" s="367"/>
      <c r="AH8395" s="367"/>
      <c r="AI8395" s="367"/>
      <c r="AJ8395" s="367"/>
      <c r="AK8395" s="367"/>
      <c r="AL8395" s="367"/>
      <c r="AM8395" s="367"/>
      <c r="AN8395" s="367"/>
      <c r="AO8395" s="367"/>
      <c r="AP8395" s="367"/>
      <c r="AQ8395" s="367"/>
      <c r="AR8395" s="367"/>
      <c r="AS8395" s="367"/>
      <c r="AT8395" s="367"/>
    </row>
    <row r="8396" spans="2:46" ht="13.8">
      <c r="B8396" s="26">
        <v>59.666666666666359</v>
      </c>
      <c r="C8396" s="363">
        <v>2998.541456150479</v>
      </c>
      <c r="D8396" s="367">
        <v>3579.9999999999814</v>
      </c>
      <c r="E8396" s="367">
        <v>16651.162790697756</v>
      </c>
      <c r="F8396" s="367">
        <v>-1921218.3502945434</v>
      </c>
      <c r="G8396" s="367">
        <v>3580.0000000000177</v>
      </c>
      <c r="H8396" s="367">
        <v>89500</v>
      </c>
      <c r="I8396" s="384">
        <v>-22916119.355534997</v>
      </c>
      <c r="J8396" s="367">
        <v>3580</v>
      </c>
      <c r="K8396" s="367">
        <v>21696.969696969594</v>
      </c>
      <c r="L8396" s="384">
        <v>-948733.60424759588</v>
      </c>
      <c r="M8396" s="367">
        <v>3579.9999999999832</v>
      </c>
      <c r="N8396" s="367">
        <v>358</v>
      </c>
      <c r="O8396" s="384">
        <v>-21893.078551433715</v>
      </c>
      <c r="P8396" s="367">
        <v>51.910000000000004</v>
      </c>
      <c r="Q8396" s="367">
        <v>358</v>
      </c>
      <c r="R8396" s="384">
        <v>-4315.8979686459134</v>
      </c>
      <c r="S8396" s="367">
        <v>50.12</v>
      </c>
      <c r="T8396" s="367">
        <v>12344.827586206933</v>
      </c>
      <c r="U8396" s="384">
        <v>-1095487.7801316462</v>
      </c>
      <c r="V8396" s="367">
        <v>3580.0000000000105</v>
      </c>
      <c r="W8396" s="367">
        <v>596666.66666666744</v>
      </c>
      <c r="X8396" s="384">
        <v>467327.56997951644</v>
      </c>
      <c r="Y8396" s="386">
        <v>3580.0000000000041</v>
      </c>
      <c r="Z8396" s="367"/>
      <c r="AA8396" s="367"/>
      <c r="AB8396" s="367"/>
      <c r="AC8396" s="367"/>
      <c r="AD8396" s="367"/>
      <c r="AE8396" s="367"/>
      <c r="AF8396" s="367"/>
      <c r="AG8396" s="367"/>
      <c r="AH8396" s="367"/>
      <c r="AI8396" s="367"/>
      <c r="AJ8396" s="367"/>
      <c r="AK8396" s="367"/>
      <c r="AL8396" s="367"/>
      <c r="AM8396" s="367"/>
      <c r="AN8396" s="367"/>
      <c r="AO8396" s="367"/>
      <c r="AP8396" s="367"/>
      <c r="AQ8396" s="367"/>
      <c r="AR8396" s="367"/>
      <c r="AS8396" s="367"/>
      <c r="AT8396" s="367"/>
    </row>
    <row r="8397" spans="2:46" ht="13.8">
      <c r="B8397" s="26">
        <v>59.833333333333023</v>
      </c>
      <c r="C8397" s="363">
        <v>3006.8900295430926</v>
      </c>
      <c r="D8397" s="367">
        <v>3589.9999999999814</v>
      </c>
      <c r="E8397" s="367">
        <v>16697.674418604733</v>
      </c>
      <c r="F8397" s="367">
        <v>-1932261.7307022172</v>
      </c>
      <c r="G8397" s="367">
        <v>3590.0000000000177</v>
      </c>
      <c r="H8397" s="367">
        <v>89750</v>
      </c>
      <c r="I8397" s="384">
        <v>-23046963.568451259</v>
      </c>
      <c r="J8397" s="367">
        <v>3590</v>
      </c>
      <c r="K8397" s="367">
        <v>21757.575757575654</v>
      </c>
      <c r="L8397" s="384">
        <v>-955729.06389276718</v>
      </c>
      <c r="M8397" s="367">
        <v>3589.9999999999832</v>
      </c>
      <c r="N8397" s="367">
        <v>359</v>
      </c>
      <c r="O8397" s="384">
        <v>-22024.572309333867</v>
      </c>
      <c r="P8397" s="367">
        <v>52.055</v>
      </c>
      <c r="Q8397" s="367">
        <v>359</v>
      </c>
      <c r="R8397" s="384">
        <v>-4361.1508915961385</v>
      </c>
      <c r="S8397" s="367">
        <v>50.26</v>
      </c>
      <c r="T8397" s="367">
        <v>12379.310344827623</v>
      </c>
      <c r="U8397" s="384">
        <v>-1102952.5805306172</v>
      </c>
      <c r="V8397" s="367">
        <v>3590.0000000000109</v>
      </c>
      <c r="W8397" s="367">
        <v>598333.33333333407</v>
      </c>
      <c r="X8397" s="384">
        <v>468469.15697992162</v>
      </c>
      <c r="Y8397" s="386">
        <v>3590.0000000000041</v>
      </c>
      <c r="Z8397" s="367"/>
      <c r="AA8397" s="367"/>
      <c r="AB8397" s="367"/>
      <c r="AC8397" s="367"/>
      <c r="AD8397" s="367"/>
      <c r="AE8397" s="367"/>
      <c r="AF8397" s="367"/>
      <c r="AG8397" s="367"/>
      <c r="AH8397" s="367"/>
      <c r="AI8397" s="367"/>
      <c r="AJ8397" s="367"/>
      <c r="AK8397" s="367"/>
      <c r="AL8397" s="367"/>
      <c r="AM8397" s="367"/>
      <c r="AN8397" s="367"/>
      <c r="AO8397" s="367"/>
      <c r="AP8397" s="367"/>
      <c r="AQ8397" s="367"/>
      <c r="AR8397" s="367"/>
      <c r="AS8397" s="367"/>
      <c r="AT8397" s="367"/>
    </row>
    <row r="8398" spans="2:46" ht="13.8">
      <c r="B8398" s="26">
        <v>59.999999999999687</v>
      </c>
      <c r="C8398" s="363">
        <v>3015.2384511767605</v>
      </c>
      <c r="D8398" s="367">
        <v>3599.9999999999814</v>
      </c>
      <c r="E8398" s="367">
        <v>16744.18604651171</v>
      </c>
      <c r="F8398" s="367">
        <v>-1943336.7370079579</v>
      </c>
      <c r="G8398" s="367">
        <v>3600.0000000000177</v>
      </c>
      <c r="H8398" s="367">
        <v>90000</v>
      </c>
      <c r="I8398" s="384">
        <v>-23178180.108422328</v>
      </c>
      <c r="J8398" s="367">
        <v>3600</v>
      </c>
      <c r="K8398" s="367">
        <v>21818.181818181714</v>
      </c>
      <c r="L8398" s="384">
        <v>-962748.73170383577</v>
      </c>
      <c r="M8398" s="367">
        <v>3599.9999999999832</v>
      </c>
      <c r="N8398" s="367">
        <v>360</v>
      </c>
      <c r="O8398" s="384">
        <v>-22156.45793301228</v>
      </c>
      <c r="P8398" s="367">
        <v>52.199999999999996</v>
      </c>
      <c r="Q8398" s="367">
        <v>360</v>
      </c>
      <c r="R8398" s="384">
        <v>-4406.5887579560158</v>
      </c>
      <c r="S8398" s="367">
        <v>50.4</v>
      </c>
      <c r="T8398" s="367">
        <v>12413.793103448314</v>
      </c>
      <c r="U8398" s="384">
        <v>-1110441.9200865056</v>
      </c>
      <c r="V8398" s="367">
        <v>3600.0000000000109</v>
      </c>
      <c r="W8398" s="367">
        <v>600000.0000000007</v>
      </c>
      <c r="X8398" s="384">
        <v>469609.83146069839</v>
      </c>
      <c r="Y8398" s="386">
        <v>3600.0000000000036</v>
      </c>
      <c r="Z8398" s="367"/>
      <c r="AA8398" s="367"/>
      <c r="AB8398" s="367"/>
      <c r="AC8398" s="367"/>
      <c r="AD8398" s="367"/>
      <c r="AE8398" s="367"/>
      <c r="AF8398" s="367"/>
      <c r="AG8398" s="367"/>
      <c r="AH8398" s="367"/>
      <c r="AI8398" s="367"/>
      <c r="AJ8398" s="367"/>
      <c r="AK8398" s="367"/>
      <c r="AL8398" s="367"/>
      <c r="AM8398" s="367"/>
      <c r="AN8398" s="367"/>
      <c r="AO8398" s="367"/>
      <c r="AP8398" s="367"/>
      <c r="AQ8398" s="367"/>
      <c r="AR8398" s="367"/>
      <c r="AS8398" s="367"/>
      <c r="AT8398" s="367"/>
    </row>
    <row r="8399" spans="2:46" ht="13.8">
      <c r="B8399" s="26">
        <v>60.166666666666352</v>
      </c>
      <c r="C8399" s="363">
        <v>3023.5867210514825</v>
      </c>
      <c r="D8399" s="367">
        <v>3609.9999999999809</v>
      </c>
      <c r="E8399" s="367">
        <v>16790.697674418687</v>
      </c>
      <c r="F8399" s="367">
        <v>-1954443.3692117648</v>
      </c>
      <c r="G8399" s="367">
        <v>3610.0000000000177</v>
      </c>
      <c r="H8399" s="367">
        <v>90250</v>
      </c>
      <c r="I8399" s="384">
        <v>-23309768.975448191</v>
      </c>
      <c r="J8399" s="367">
        <v>3610</v>
      </c>
      <c r="K8399" s="367">
        <v>21878.787878787774</v>
      </c>
      <c r="L8399" s="384">
        <v>-969792.60768080154</v>
      </c>
      <c r="M8399" s="367">
        <v>3609.9999999999832</v>
      </c>
      <c r="N8399" s="367">
        <v>361</v>
      </c>
      <c r="O8399" s="384">
        <v>-22288.735422468966</v>
      </c>
      <c r="P8399" s="367">
        <v>52.345000000000006</v>
      </c>
      <c r="Q8399" s="367">
        <v>361</v>
      </c>
      <c r="R8399" s="384">
        <v>-4452.2115677255442</v>
      </c>
      <c r="S8399" s="367">
        <v>50.540000000000006</v>
      </c>
      <c r="T8399" s="367">
        <v>12448.275862069004</v>
      </c>
      <c r="U8399" s="384">
        <v>-1117955.798799312</v>
      </c>
      <c r="V8399" s="367">
        <v>3610.0000000000109</v>
      </c>
      <c r="W8399" s="367">
        <v>601666.66666666733</v>
      </c>
      <c r="X8399" s="384">
        <v>470749.59342184692</v>
      </c>
      <c r="Y8399" s="386">
        <v>3610.0000000000036</v>
      </c>
      <c r="Z8399" s="367"/>
      <c r="AA8399" s="367"/>
      <c r="AB8399" s="367"/>
      <c r="AC8399" s="367"/>
      <c r="AD8399" s="367"/>
      <c r="AE8399" s="367"/>
      <c r="AF8399" s="367"/>
      <c r="AG8399" s="367"/>
      <c r="AH8399" s="367"/>
      <c r="AI8399" s="367"/>
      <c r="AJ8399" s="367"/>
      <c r="AK8399" s="367"/>
      <c r="AL8399" s="367"/>
      <c r="AM8399" s="367"/>
      <c r="AN8399" s="367"/>
      <c r="AO8399" s="367"/>
      <c r="AP8399" s="367"/>
      <c r="AQ8399" s="367"/>
      <c r="AR8399" s="367"/>
      <c r="AS8399" s="367"/>
      <c r="AT8399" s="367"/>
    </row>
    <row r="8400" spans="2:46" ht="13.8">
      <c r="B8400" s="26">
        <v>60.333333333333016</v>
      </c>
      <c r="C8400" s="363">
        <v>3031.9348391672593</v>
      </c>
      <c r="D8400" s="367">
        <v>3619.9999999999809</v>
      </c>
      <c r="E8400" s="367">
        <v>16837.209302325664</v>
      </c>
      <c r="F8400" s="367">
        <v>-1965581.6273136386</v>
      </c>
      <c r="G8400" s="367">
        <v>3620.0000000000177</v>
      </c>
      <c r="H8400" s="367">
        <v>90500</v>
      </c>
      <c r="I8400" s="384">
        <v>-23441730.169528857</v>
      </c>
      <c r="J8400" s="367">
        <v>3620</v>
      </c>
      <c r="K8400" s="367">
        <v>21939.393939393834</v>
      </c>
      <c r="L8400" s="384">
        <v>-976860.69182366459</v>
      </c>
      <c r="M8400" s="367">
        <v>3619.9999999999832</v>
      </c>
      <c r="N8400" s="367">
        <v>362</v>
      </c>
      <c r="O8400" s="384">
        <v>-22421.404777703901</v>
      </c>
      <c r="P8400" s="367">
        <v>52.49</v>
      </c>
      <c r="Q8400" s="367">
        <v>362</v>
      </c>
      <c r="R8400" s="384">
        <v>-4498.0193209047166</v>
      </c>
      <c r="S8400" s="367">
        <v>50.679999999999993</v>
      </c>
      <c r="T8400" s="367">
        <v>12482.758620689694</v>
      </c>
      <c r="U8400" s="384">
        <v>-1125494.2166690365</v>
      </c>
      <c r="V8400" s="367">
        <v>3620.0000000000114</v>
      </c>
      <c r="W8400" s="367">
        <v>603333.33333333395</v>
      </c>
      <c r="X8400" s="384">
        <v>471888.44286336715</v>
      </c>
      <c r="Y8400" s="386">
        <v>3620.0000000000036</v>
      </c>
      <c r="Z8400" s="367"/>
      <c r="AA8400" s="367"/>
      <c r="AB8400" s="367"/>
      <c r="AC8400" s="367"/>
      <c r="AD8400" s="367"/>
      <c r="AE8400" s="367"/>
      <c r="AF8400" s="367"/>
      <c r="AG8400" s="367"/>
      <c r="AH8400" s="367"/>
      <c r="AI8400" s="367"/>
      <c r="AJ8400" s="367"/>
      <c r="AK8400" s="367"/>
      <c r="AL8400" s="367"/>
      <c r="AM8400" s="367"/>
      <c r="AN8400" s="367"/>
      <c r="AO8400" s="367"/>
      <c r="AP8400" s="367"/>
      <c r="AQ8400" s="367"/>
      <c r="AR8400" s="367"/>
      <c r="AS8400" s="367"/>
      <c r="AT8400" s="367"/>
    </row>
    <row r="8401" spans="2:46" ht="13.8">
      <c r="B8401" s="26">
        <v>60.49999999999968</v>
      </c>
      <c r="C8401" s="363">
        <v>3040.2828055240907</v>
      </c>
      <c r="D8401" s="367">
        <v>3629.9999999999809</v>
      </c>
      <c r="E8401" s="367">
        <v>16883.720930232641</v>
      </c>
      <c r="F8401" s="367">
        <v>-1976751.5113135793</v>
      </c>
      <c r="G8401" s="367">
        <v>3630.0000000000182</v>
      </c>
      <c r="H8401" s="367">
        <v>90750</v>
      </c>
      <c r="I8401" s="384">
        <v>-23574063.690664325</v>
      </c>
      <c r="J8401" s="367">
        <v>3630</v>
      </c>
      <c r="K8401" s="367">
        <v>21999.999999999894</v>
      </c>
      <c r="L8401" s="384">
        <v>-983952.98413242435</v>
      </c>
      <c r="M8401" s="367">
        <v>3629.9999999999827</v>
      </c>
      <c r="N8401" s="367">
        <v>363</v>
      </c>
      <c r="O8401" s="384">
        <v>-22554.465998717093</v>
      </c>
      <c r="P8401" s="367">
        <v>52.634999999999998</v>
      </c>
      <c r="Q8401" s="367">
        <v>363</v>
      </c>
      <c r="R8401" s="384">
        <v>-4544.0120174935455</v>
      </c>
      <c r="S8401" s="367">
        <v>50.82</v>
      </c>
      <c r="T8401" s="367">
        <v>12517.241379310384</v>
      </c>
      <c r="U8401" s="384">
        <v>-1133057.1736956788</v>
      </c>
      <c r="V8401" s="367">
        <v>3630.0000000000114</v>
      </c>
      <c r="W8401" s="367">
        <v>605000.00000000058</v>
      </c>
      <c r="X8401" s="384">
        <v>473026.37978525902</v>
      </c>
      <c r="Y8401" s="386">
        <v>3630.0000000000032</v>
      </c>
      <c r="Z8401" s="367"/>
      <c r="AA8401" s="367"/>
      <c r="AB8401" s="367"/>
      <c r="AC8401" s="367"/>
      <c r="AD8401" s="367"/>
      <c r="AE8401" s="367"/>
      <c r="AF8401" s="367"/>
      <c r="AG8401" s="367"/>
      <c r="AH8401" s="367"/>
      <c r="AI8401" s="367"/>
      <c r="AJ8401" s="367"/>
      <c r="AK8401" s="367"/>
      <c r="AL8401" s="367"/>
      <c r="AM8401" s="367"/>
      <c r="AN8401" s="367"/>
      <c r="AO8401" s="367"/>
      <c r="AP8401" s="367"/>
      <c r="AQ8401" s="367"/>
      <c r="AR8401" s="367"/>
      <c r="AS8401" s="367"/>
      <c r="AT8401" s="367"/>
    </row>
    <row r="8402" spans="2:46" ht="13.8">
      <c r="B8402" s="26">
        <v>60.666666666666345</v>
      </c>
      <c r="C8402" s="363">
        <v>3048.6306201219763</v>
      </c>
      <c r="D8402" s="367">
        <v>3639.9999999999804</v>
      </c>
      <c r="E8402" s="367">
        <v>16930.232558139618</v>
      </c>
      <c r="F8402" s="367">
        <v>-1987953.0212115855</v>
      </c>
      <c r="G8402" s="367">
        <v>3640.0000000000182</v>
      </c>
      <c r="H8402" s="367">
        <v>91000</v>
      </c>
      <c r="I8402" s="384">
        <v>-23706769.538854584</v>
      </c>
      <c r="J8402" s="367">
        <v>3640</v>
      </c>
      <c r="K8402" s="367">
        <v>22060.606060605955</v>
      </c>
      <c r="L8402" s="384">
        <v>-991069.48460708198</v>
      </c>
      <c r="M8402" s="367">
        <v>3639.9999999999827</v>
      </c>
      <c r="N8402" s="367">
        <v>364</v>
      </c>
      <c r="O8402" s="384">
        <v>-22687.919085508551</v>
      </c>
      <c r="P8402" s="367">
        <v>52.779999999999994</v>
      </c>
      <c r="Q8402" s="367">
        <v>364</v>
      </c>
      <c r="R8402" s="384">
        <v>-4590.189657492022</v>
      </c>
      <c r="S8402" s="367">
        <v>50.96</v>
      </c>
      <c r="T8402" s="367">
        <v>12551.724137931074</v>
      </c>
      <c r="U8402" s="384">
        <v>-1140644.6698792391</v>
      </c>
      <c r="V8402" s="367">
        <v>3640.0000000000114</v>
      </c>
      <c r="W8402" s="367">
        <v>606666.66666666721</v>
      </c>
      <c r="X8402" s="384">
        <v>474163.4041875226</v>
      </c>
      <c r="Y8402" s="386">
        <v>3640.0000000000032</v>
      </c>
      <c r="Z8402" s="367"/>
      <c r="AA8402" s="367"/>
      <c r="AB8402" s="367"/>
      <c r="AC8402" s="367"/>
      <c r="AD8402" s="367"/>
      <c r="AE8402" s="367"/>
      <c r="AF8402" s="367"/>
      <c r="AG8402" s="367"/>
      <c r="AH8402" s="367"/>
      <c r="AI8402" s="367"/>
      <c r="AJ8402" s="367"/>
      <c r="AK8402" s="367"/>
      <c r="AL8402" s="367"/>
      <c r="AM8402" s="367"/>
      <c r="AN8402" s="367"/>
      <c r="AO8402" s="367"/>
      <c r="AP8402" s="367"/>
      <c r="AQ8402" s="367"/>
      <c r="AR8402" s="367"/>
      <c r="AS8402" s="367"/>
      <c r="AT8402" s="367"/>
    </row>
    <row r="8403" spans="2:46" ht="13.8">
      <c r="B8403" s="26">
        <v>60.833333333333009</v>
      </c>
      <c r="C8403" s="363">
        <v>3056.9782829609167</v>
      </c>
      <c r="D8403" s="367">
        <v>3649.9999999999804</v>
      </c>
      <c r="E8403" s="367">
        <v>16976.744186046595</v>
      </c>
      <c r="F8403" s="367">
        <v>-1999186.1570076591</v>
      </c>
      <c r="G8403" s="367">
        <v>3650.0000000000182</v>
      </c>
      <c r="H8403" s="367">
        <v>91250</v>
      </c>
      <c r="I8403" s="384">
        <v>-23839847.714099646</v>
      </c>
      <c r="J8403" s="367">
        <v>3650</v>
      </c>
      <c r="K8403" s="367">
        <v>22121.212121212015</v>
      </c>
      <c r="L8403" s="384">
        <v>-998210.19324763678</v>
      </c>
      <c r="M8403" s="367">
        <v>3649.9999999999827</v>
      </c>
      <c r="N8403" s="367">
        <v>365</v>
      </c>
      <c r="O8403" s="384">
        <v>-22821.76403807828</v>
      </c>
      <c r="P8403" s="367">
        <v>52.925000000000004</v>
      </c>
      <c r="Q8403" s="367">
        <v>365</v>
      </c>
      <c r="R8403" s="384">
        <v>-4636.5522409001505</v>
      </c>
      <c r="S8403" s="367">
        <v>51.1</v>
      </c>
      <c r="T8403" s="367">
        <v>12586.206896551765</v>
      </c>
      <c r="U8403" s="384">
        <v>-1148256.7052197168</v>
      </c>
      <c r="V8403" s="367">
        <v>3650.0000000000114</v>
      </c>
      <c r="W8403" s="367">
        <v>608333.33333333384</v>
      </c>
      <c r="X8403" s="384">
        <v>475299.51607015787</v>
      </c>
      <c r="Y8403" s="386">
        <v>3650.0000000000027</v>
      </c>
      <c r="Z8403" s="367"/>
      <c r="AA8403" s="367"/>
      <c r="AB8403" s="367"/>
      <c r="AC8403" s="367"/>
      <c r="AD8403" s="367"/>
      <c r="AE8403" s="367"/>
      <c r="AF8403" s="367"/>
      <c r="AG8403" s="367"/>
      <c r="AH8403" s="367"/>
      <c r="AI8403" s="367"/>
      <c r="AJ8403" s="367"/>
      <c r="AK8403" s="367"/>
      <c r="AL8403" s="367"/>
      <c r="AM8403" s="367"/>
      <c r="AN8403" s="367"/>
      <c r="AO8403" s="367"/>
      <c r="AP8403" s="367"/>
      <c r="AQ8403" s="367"/>
      <c r="AR8403" s="367"/>
      <c r="AS8403" s="367"/>
      <c r="AT8403" s="367"/>
    </row>
    <row r="8404" spans="2:46" ht="13.8">
      <c r="B8404" s="26">
        <v>60.999999999999673</v>
      </c>
      <c r="C8404" s="363">
        <v>3065.3257940409117</v>
      </c>
      <c r="D8404" s="367">
        <v>3659.9999999999804</v>
      </c>
      <c r="E8404" s="367">
        <v>17023.255813953572</v>
      </c>
      <c r="F8404" s="367">
        <v>-2010450.9187017984</v>
      </c>
      <c r="G8404" s="367">
        <v>3660.0000000000182</v>
      </c>
      <c r="H8404" s="367">
        <v>91500</v>
      </c>
      <c r="I8404" s="384">
        <v>-23973298.216399513</v>
      </c>
      <c r="J8404" s="367">
        <v>3660</v>
      </c>
      <c r="K8404" s="367">
        <v>22181.818181818075</v>
      </c>
      <c r="L8404" s="384">
        <v>-1005375.1100540892</v>
      </c>
      <c r="M8404" s="367">
        <v>3659.9999999999827</v>
      </c>
      <c r="N8404" s="367">
        <v>366</v>
      </c>
      <c r="O8404" s="384">
        <v>-22956.000856426257</v>
      </c>
      <c r="P8404" s="367">
        <v>53.07</v>
      </c>
      <c r="Q8404" s="367">
        <v>366</v>
      </c>
      <c r="R8404" s="384">
        <v>-4683.0997677179275</v>
      </c>
      <c r="S8404" s="367">
        <v>51.24</v>
      </c>
      <c r="T8404" s="367">
        <v>12620.689655172455</v>
      </c>
      <c r="U8404" s="384">
        <v>-1155893.2797171129</v>
      </c>
      <c r="V8404" s="367">
        <v>3660.0000000000123</v>
      </c>
      <c r="W8404" s="367">
        <v>610000.00000000047</v>
      </c>
      <c r="X8404" s="384">
        <v>476434.71543316491</v>
      </c>
      <c r="Y8404" s="386">
        <v>3660.0000000000027</v>
      </c>
      <c r="Z8404" s="367"/>
      <c r="AA8404" s="367"/>
      <c r="AB8404" s="367"/>
      <c r="AC8404" s="367"/>
      <c r="AD8404" s="367"/>
      <c r="AE8404" s="367"/>
      <c r="AF8404" s="367"/>
      <c r="AG8404" s="367"/>
      <c r="AH8404" s="367"/>
      <c r="AI8404" s="367"/>
      <c r="AJ8404" s="367"/>
      <c r="AK8404" s="367"/>
      <c r="AL8404" s="367"/>
      <c r="AM8404" s="367"/>
      <c r="AN8404" s="367"/>
      <c r="AO8404" s="367"/>
      <c r="AP8404" s="367"/>
      <c r="AQ8404" s="367"/>
      <c r="AR8404" s="367"/>
      <c r="AS8404" s="367"/>
      <c r="AT8404" s="367"/>
    </row>
    <row r="8405" spans="2:46" ht="13.8">
      <c r="B8405" s="26">
        <v>61.166666666666337</v>
      </c>
      <c r="C8405" s="363">
        <v>3073.6731533619613</v>
      </c>
      <c r="D8405" s="367">
        <v>3669.9999999999804</v>
      </c>
      <c r="E8405" s="367">
        <v>17069.767441860549</v>
      </c>
      <c r="F8405" s="367">
        <v>-2021747.3062940044</v>
      </c>
      <c r="G8405" s="367">
        <v>3670.0000000000182</v>
      </c>
      <c r="H8405" s="367">
        <v>91750</v>
      </c>
      <c r="I8405" s="384">
        <v>-24107121.045754179</v>
      </c>
      <c r="J8405" s="367">
        <v>3670</v>
      </c>
      <c r="K8405" s="367">
        <v>22242.424242424135</v>
      </c>
      <c r="L8405" s="384">
        <v>-1012564.2350264385</v>
      </c>
      <c r="M8405" s="367">
        <v>3669.9999999999827</v>
      </c>
      <c r="N8405" s="367">
        <v>367</v>
      </c>
      <c r="O8405" s="384">
        <v>-23090.629540552498</v>
      </c>
      <c r="P8405" s="367">
        <v>53.214999999999996</v>
      </c>
      <c r="Q8405" s="367">
        <v>367</v>
      </c>
      <c r="R8405" s="384">
        <v>-4729.8322379453548</v>
      </c>
      <c r="S8405" s="367">
        <v>51.38</v>
      </c>
      <c r="T8405" s="367">
        <v>12655.172413793145</v>
      </c>
      <c r="U8405" s="384">
        <v>-1163554.3933714267</v>
      </c>
      <c r="V8405" s="367">
        <v>3670.0000000000123</v>
      </c>
      <c r="W8405" s="367">
        <v>611666.66666666709</v>
      </c>
      <c r="X8405" s="384">
        <v>477569.00227654359</v>
      </c>
      <c r="Y8405" s="386">
        <v>3670.0000000000023</v>
      </c>
      <c r="Z8405" s="367"/>
      <c r="AA8405" s="367"/>
      <c r="AB8405" s="367"/>
      <c r="AC8405" s="367"/>
      <c r="AD8405" s="367"/>
      <c r="AE8405" s="367"/>
      <c r="AF8405" s="367"/>
      <c r="AG8405" s="367"/>
      <c r="AH8405" s="367"/>
      <c r="AI8405" s="367"/>
      <c r="AJ8405" s="367"/>
      <c r="AK8405" s="367"/>
      <c r="AL8405" s="367"/>
      <c r="AM8405" s="367"/>
      <c r="AN8405" s="367"/>
      <c r="AO8405" s="367"/>
      <c r="AP8405" s="367"/>
      <c r="AQ8405" s="367"/>
      <c r="AR8405" s="367"/>
      <c r="AS8405" s="367"/>
      <c r="AT8405" s="367"/>
    </row>
    <row r="8406" spans="2:46" ht="13.8">
      <c r="B8406" s="26">
        <v>61.333333333333002</v>
      </c>
      <c r="C8406" s="363">
        <v>3082.0203609240648</v>
      </c>
      <c r="D8406" s="367">
        <v>3679.99999999998</v>
      </c>
      <c r="E8406" s="367">
        <v>17116.279069767526</v>
      </c>
      <c r="F8406" s="367">
        <v>-2033075.3197842776</v>
      </c>
      <c r="G8406" s="367">
        <v>3680.0000000000182</v>
      </c>
      <c r="H8406" s="367">
        <v>92000</v>
      </c>
      <c r="I8406" s="384">
        <v>-24241316.20216364</v>
      </c>
      <c r="J8406" s="367">
        <v>3680</v>
      </c>
      <c r="K8406" s="367">
        <v>22303.030303030195</v>
      </c>
      <c r="L8406" s="384">
        <v>-1019777.568164685</v>
      </c>
      <c r="M8406" s="367">
        <v>3679.9999999999823</v>
      </c>
      <c r="N8406" s="367">
        <v>368</v>
      </c>
      <c r="O8406" s="384">
        <v>-23225.650090457006</v>
      </c>
      <c r="P8406" s="367">
        <v>53.360000000000007</v>
      </c>
      <c r="Q8406" s="367">
        <v>368</v>
      </c>
      <c r="R8406" s="384">
        <v>-4776.7496515824332</v>
      </c>
      <c r="S8406" s="367">
        <v>51.52</v>
      </c>
      <c r="T8406" s="367">
        <v>12689.655172413835</v>
      </c>
      <c r="U8406" s="384">
        <v>-1171240.0461826581</v>
      </c>
      <c r="V8406" s="367">
        <v>3680.0000000000123</v>
      </c>
      <c r="W8406" s="367">
        <v>613333.33333333372</v>
      </c>
      <c r="X8406" s="384">
        <v>478702.37660029397</v>
      </c>
      <c r="Y8406" s="386">
        <v>3680.0000000000023</v>
      </c>
      <c r="Z8406" s="367"/>
      <c r="AA8406" s="367"/>
      <c r="AB8406" s="367"/>
      <c r="AC8406" s="367"/>
      <c r="AD8406" s="367"/>
      <c r="AE8406" s="367"/>
      <c r="AF8406" s="367"/>
      <c r="AG8406" s="367"/>
      <c r="AH8406" s="367"/>
      <c r="AI8406" s="367"/>
      <c r="AJ8406" s="367"/>
      <c r="AK8406" s="367"/>
      <c r="AL8406" s="367"/>
      <c r="AM8406" s="367"/>
      <c r="AN8406" s="367"/>
      <c r="AO8406" s="367"/>
      <c r="AP8406" s="367"/>
      <c r="AQ8406" s="367"/>
      <c r="AR8406" s="367"/>
      <c r="AS8406" s="367"/>
      <c r="AT8406" s="367"/>
    </row>
    <row r="8407" spans="2:46" ht="13.8">
      <c r="B8407" s="26">
        <v>61.499999999999666</v>
      </c>
      <c r="C8407" s="363">
        <v>3090.3674167272238</v>
      </c>
      <c r="D8407" s="367">
        <v>3689.99999999998</v>
      </c>
      <c r="E8407" s="367">
        <v>17162.790697674503</v>
      </c>
      <c r="F8407" s="367">
        <v>-2044434.9591726162</v>
      </c>
      <c r="G8407" s="367">
        <v>3690.0000000000182</v>
      </c>
      <c r="H8407" s="367">
        <v>92250</v>
      </c>
      <c r="I8407" s="384">
        <v>-24375883.685627904</v>
      </c>
      <c r="J8407" s="367">
        <v>3690</v>
      </c>
      <c r="K8407" s="367">
        <v>22363.636363636255</v>
      </c>
      <c r="L8407" s="384">
        <v>-1027015.1094688288</v>
      </c>
      <c r="M8407" s="367">
        <v>3689.9999999999823</v>
      </c>
      <c r="N8407" s="367">
        <v>369</v>
      </c>
      <c r="O8407" s="384">
        <v>-23361.062506139766</v>
      </c>
      <c r="P8407" s="367">
        <v>53.505000000000003</v>
      </c>
      <c r="Q8407" s="367">
        <v>369</v>
      </c>
      <c r="R8407" s="384">
        <v>-4823.8520086291601</v>
      </c>
      <c r="S8407" s="367">
        <v>51.66</v>
      </c>
      <c r="T8407" s="367">
        <v>12724.137931034526</v>
      </c>
      <c r="U8407" s="384">
        <v>-1178950.2381508076</v>
      </c>
      <c r="V8407" s="367">
        <v>3690.0000000000123</v>
      </c>
      <c r="W8407" s="367">
        <v>615000.00000000035</v>
      </c>
      <c r="X8407" s="384">
        <v>479834.83840441605</v>
      </c>
      <c r="Y8407" s="386">
        <v>3690.0000000000023</v>
      </c>
      <c r="Z8407" s="367"/>
      <c r="AA8407" s="367"/>
      <c r="AB8407" s="367"/>
      <c r="AC8407" s="367"/>
      <c r="AD8407" s="367"/>
      <c r="AE8407" s="367"/>
      <c r="AF8407" s="367"/>
      <c r="AG8407" s="367"/>
      <c r="AH8407" s="367"/>
      <c r="AI8407" s="367"/>
      <c r="AJ8407" s="367"/>
      <c r="AK8407" s="367"/>
      <c r="AL8407" s="367"/>
      <c r="AM8407" s="367"/>
      <c r="AN8407" s="367"/>
      <c r="AO8407" s="367"/>
      <c r="AP8407" s="367"/>
      <c r="AQ8407" s="367"/>
      <c r="AR8407" s="367"/>
      <c r="AS8407" s="367"/>
      <c r="AT8407" s="367"/>
    </row>
    <row r="8408" spans="2:46" ht="13.8">
      <c r="B8408" s="26">
        <v>61.66666666666633</v>
      </c>
      <c r="C8408" s="363">
        <v>3098.7143207714371</v>
      </c>
      <c r="D8408" s="367">
        <v>3699.99999999998</v>
      </c>
      <c r="E8408" s="367">
        <v>17209.302325581481</v>
      </c>
      <c r="F8408" s="367">
        <v>-2055826.2244590223</v>
      </c>
      <c r="G8408" s="367">
        <v>3700.0000000000182</v>
      </c>
      <c r="H8408" s="367">
        <v>92500</v>
      </c>
      <c r="I8408" s="384">
        <v>-24510823.496146969</v>
      </c>
      <c r="J8408" s="367">
        <v>3700</v>
      </c>
      <c r="K8408" s="367">
        <v>22424.242424242315</v>
      </c>
      <c r="L8408" s="384">
        <v>-1034276.8589388699</v>
      </c>
      <c r="M8408" s="367">
        <v>3699.9999999999823</v>
      </c>
      <c r="N8408" s="367">
        <v>370</v>
      </c>
      <c r="O8408" s="384">
        <v>-23496.866787600786</v>
      </c>
      <c r="P8408" s="367">
        <v>53.65</v>
      </c>
      <c r="Q8408" s="367">
        <v>370</v>
      </c>
      <c r="R8408" s="384">
        <v>-4871.139309085539</v>
      </c>
      <c r="S8408" s="367">
        <v>51.8</v>
      </c>
      <c r="T8408" s="367">
        <v>12758.620689655216</v>
      </c>
      <c r="U8408" s="384">
        <v>-1186684.9692758752</v>
      </c>
      <c r="V8408" s="367">
        <v>3700.0000000000127</v>
      </c>
      <c r="W8408" s="367">
        <v>616666.66666666698</v>
      </c>
      <c r="X8408" s="384">
        <v>480966.38768890983</v>
      </c>
      <c r="Y8408" s="386">
        <v>3700.0000000000018</v>
      </c>
      <c r="Z8408" s="367"/>
      <c r="AA8408" s="367"/>
      <c r="AB8408" s="367"/>
      <c r="AC8408" s="367"/>
      <c r="AD8408" s="367"/>
      <c r="AE8408" s="367"/>
      <c r="AF8408" s="367"/>
      <c r="AG8408" s="367"/>
      <c r="AH8408" s="367"/>
      <c r="AI8408" s="367"/>
      <c r="AJ8408" s="367"/>
      <c r="AK8408" s="367"/>
      <c r="AL8408" s="367"/>
      <c r="AM8408" s="367"/>
      <c r="AN8408" s="367"/>
      <c r="AO8408" s="367"/>
      <c r="AP8408" s="367"/>
      <c r="AQ8408" s="367"/>
      <c r="AR8408" s="367"/>
      <c r="AS8408" s="367"/>
      <c r="AT8408" s="367"/>
    </row>
    <row r="8409" spans="2:46" ht="13.8">
      <c r="B8409" s="26">
        <v>61.833333333332995</v>
      </c>
      <c r="C8409" s="363">
        <v>3107.0610730567046</v>
      </c>
      <c r="D8409" s="367">
        <v>3709.99999999998</v>
      </c>
      <c r="E8409" s="367">
        <v>17255.813953488458</v>
      </c>
      <c r="F8409" s="367">
        <v>-2067249.1156434945</v>
      </c>
      <c r="G8409" s="367">
        <v>3710.0000000000182</v>
      </c>
      <c r="H8409" s="367">
        <v>92750</v>
      </c>
      <c r="I8409" s="384">
        <v>-24646135.63372083</v>
      </c>
      <c r="J8409" s="367">
        <v>3710</v>
      </c>
      <c r="K8409" s="367">
        <v>22484.848484848375</v>
      </c>
      <c r="L8409" s="384">
        <v>-1041562.8165748084</v>
      </c>
      <c r="M8409" s="367">
        <v>3709.9999999999823</v>
      </c>
      <c r="N8409" s="367">
        <v>371</v>
      </c>
      <c r="O8409" s="384">
        <v>-23633.062934840073</v>
      </c>
      <c r="P8409" s="367">
        <v>53.794999999999995</v>
      </c>
      <c r="Q8409" s="367">
        <v>371</v>
      </c>
      <c r="R8409" s="384">
        <v>-4918.6115529515673</v>
      </c>
      <c r="S8409" s="367">
        <v>51.94</v>
      </c>
      <c r="T8409" s="367">
        <v>12793.103448275906</v>
      </c>
      <c r="U8409" s="384">
        <v>-1194444.23955786</v>
      </c>
      <c r="V8409" s="367">
        <v>3710.0000000000127</v>
      </c>
      <c r="W8409" s="367">
        <v>618333.3333333336</v>
      </c>
      <c r="X8409" s="384">
        <v>482097.02445377532</v>
      </c>
      <c r="Y8409" s="386">
        <v>3710.0000000000018</v>
      </c>
      <c r="Z8409" s="367"/>
      <c r="AA8409" s="367"/>
      <c r="AB8409" s="367"/>
      <c r="AC8409" s="367"/>
      <c r="AD8409" s="367"/>
      <c r="AE8409" s="367"/>
      <c r="AF8409" s="367"/>
      <c r="AG8409" s="367"/>
      <c r="AH8409" s="367"/>
      <c r="AI8409" s="367"/>
      <c r="AJ8409" s="367"/>
      <c r="AK8409" s="367"/>
      <c r="AL8409" s="367"/>
      <c r="AM8409" s="367"/>
      <c r="AN8409" s="367"/>
      <c r="AO8409" s="367"/>
      <c r="AP8409" s="367"/>
      <c r="AQ8409" s="367"/>
      <c r="AR8409" s="367"/>
      <c r="AS8409" s="367"/>
      <c r="AT8409" s="367"/>
    </row>
    <row r="8410" spans="2:46" ht="13.8">
      <c r="B8410" s="26">
        <v>61.999999999999659</v>
      </c>
      <c r="C8410" s="363">
        <v>3115.4076735830263</v>
      </c>
      <c r="D8410" s="367">
        <v>3719.9999999999795</v>
      </c>
      <c r="E8410" s="367">
        <v>17302.325581395435</v>
      </c>
      <c r="F8410" s="367">
        <v>-2078703.6327260339</v>
      </c>
      <c r="G8410" s="367">
        <v>3720.0000000000186</v>
      </c>
      <c r="H8410" s="367">
        <v>93000</v>
      </c>
      <c r="I8410" s="384">
        <v>-24781820.098349497</v>
      </c>
      <c r="J8410" s="367">
        <v>3720</v>
      </c>
      <c r="K8410" s="367">
        <v>22545.454545454435</v>
      </c>
      <c r="L8410" s="384">
        <v>-1048872.9823766439</v>
      </c>
      <c r="M8410" s="367">
        <v>3719.9999999999823</v>
      </c>
      <c r="N8410" s="367">
        <v>372</v>
      </c>
      <c r="O8410" s="384">
        <v>-23769.650947857623</v>
      </c>
      <c r="P8410" s="367">
        <v>53.940000000000005</v>
      </c>
      <c r="Q8410" s="367">
        <v>372</v>
      </c>
      <c r="R8410" s="384">
        <v>-4966.2687402272468</v>
      </c>
      <c r="S8410" s="367">
        <v>52.08</v>
      </c>
      <c r="T8410" s="367">
        <v>12827.586206896596</v>
      </c>
      <c r="U8410" s="384">
        <v>-1202228.0489967633</v>
      </c>
      <c r="V8410" s="367">
        <v>3720.0000000000127</v>
      </c>
      <c r="W8410" s="367">
        <v>620000.00000000023</v>
      </c>
      <c r="X8410" s="384">
        <v>483226.74869901245</v>
      </c>
      <c r="Y8410" s="386">
        <v>3720.0000000000009</v>
      </c>
      <c r="Z8410" s="367"/>
      <c r="AA8410" s="367"/>
      <c r="AB8410" s="367"/>
      <c r="AC8410" s="367"/>
      <c r="AD8410" s="367"/>
      <c r="AE8410" s="367"/>
      <c r="AF8410" s="367"/>
      <c r="AG8410" s="367"/>
      <c r="AH8410" s="367"/>
      <c r="AI8410" s="367"/>
      <c r="AJ8410" s="367"/>
      <c r="AK8410" s="367"/>
      <c r="AL8410" s="367"/>
      <c r="AM8410" s="367"/>
      <c r="AN8410" s="367"/>
      <c r="AO8410" s="367"/>
      <c r="AP8410" s="367"/>
      <c r="AQ8410" s="367"/>
      <c r="AR8410" s="367"/>
      <c r="AS8410" s="367"/>
      <c r="AT8410" s="367"/>
    </row>
    <row r="8411" spans="2:46" ht="13.8">
      <c r="B8411" s="26">
        <v>62.166666666666323</v>
      </c>
      <c r="C8411" s="363">
        <v>3123.7541223504027</v>
      </c>
      <c r="D8411" s="367">
        <v>3729.9999999999795</v>
      </c>
      <c r="E8411" s="367">
        <v>17348.837209302412</v>
      </c>
      <c r="F8411" s="367">
        <v>-2090189.7757066393</v>
      </c>
      <c r="G8411" s="367">
        <v>3730.0000000000186</v>
      </c>
      <c r="H8411" s="367">
        <v>93250</v>
      </c>
      <c r="I8411" s="384">
        <v>-24917876.890032955</v>
      </c>
      <c r="J8411" s="367">
        <v>3730</v>
      </c>
      <c r="K8411" s="367">
        <v>22606.060606060495</v>
      </c>
      <c r="L8411" s="384">
        <v>-1056207.3563443769</v>
      </c>
      <c r="M8411" s="367">
        <v>3729.9999999999823</v>
      </c>
      <c r="N8411" s="367">
        <v>373</v>
      </c>
      <c r="O8411" s="384">
        <v>-23906.630826653429</v>
      </c>
      <c r="P8411" s="367">
        <v>54.085000000000001</v>
      </c>
      <c r="Q8411" s="367">
        <v>373</v>
      </c>
      <c r="R8411" s="384">
        <v>-5014.1108709125756</v>
      </c>
      <c r="S8411" s="367">
        <v>52.22</v>
      </c>
      <c r="T8411" s="367">
        <v>12862.068965517286</v>
      </c>
      <c r="U8411" s="384">
        <v>-1210036.3975925846</v>
      </c>
      <c r="V8411" s="367">
        <v>3730.0000000000132</v>
      </c>
      <c r="W8411" s="367">
        <v>621666.66666666686</v>
      </c>
      <c r="X8411" s="384">
        <v>484355.56042462133</v>
      </c>
      <c r="Y8411" s="386">
        <v>3730.0000000000009</v>
      </c>
      <c r="Z8411" s="367"/>
      <c r="AA8411" s="367"/>
      <c r="AB8411" s="367"/>
      <c r="AC8411" s="367"/>
      <c r="AD8411" s="367"/>
      <c r="AE8411" s="367"/>
      <c r="AF8411" s="367"/>
      <c r="AG8411" s="367"/>
      <c r="AH8411" s="367"/>
      <c r="AI8411" s="367"/>
      <c r="AJ8411" s="367"/>
      <c r="AK8411" s="367"/>
      <c r="AL8411" s="367"/>
      <c r="AM8411" s="367"/>
      <c r="AN8411" s="367"/>
      <c r="AO8411" s="367"/>
      <c r="AP8411" s="367"/>
      <c r="AQ8411" s="367"/>
      <c r="AR8411" s="367"/>
      <c r="AS8411" s="367"/>
      <c r="AT8411" s="367"/>
    </row>
    <row r="8412" spans="2:46" ht="13.8">
      <c r="B8412" s="26">
        <v>62.333333333332988</v>
      </c>
      <c r="C8412" s="363">
        <v>3132.1004193588342</v>
      </c>
      <c r="D8412" s="367">
        <v>3739.9999999999795</v>
      </c>
      <c r="E8412" s="367">
        <v>17395.348837209389</v>
      </c>
      <c r="F8412" s="367">
        <v>-2101707.5445853113</v>
      </c>
      <c r="G8412" s="367">
        <v>3740.0000000000186</v>
      </c>
      <c r="H8412" s="367">
        <v>93500</v>
      </c>
      <c r="I8412" s="384">
        <v>-25054306.008771218</v>
      </c>
      <c r="J8412" s="367">
        <v>3740</v>
      </c>
      <c r="K8412" s="367">
        <v>22666.666666666555</v>
      </c>
      <c r="L8412" s="384">
        <v>-1063565.9384780065</v>
      </c>
      <c r="M8412" s="367">
        <v>3739.9999999999818</v>
      </c>
      <c r="N8412" s="367">
        <v>374</v>
      </c>
      <c r="O8412" s="384">
        <v>-24044.002571227495</v>
      </c>
      <c r="P8412" s="367">
        <v>54.23</v>
      </c>
      <c r="Q8412" s="367">
        <v>374</v>
      </c>
      <c r="R8412" s="384">
        <v>-5062.1379450075556</v>
      </c>
      <c r="S8412" s="367">
        <v>52.36</v>
      </c>
      <c r="T8412" s="367">
        <v>12896.551724137977</v>
      </c>
      <c r="U8412" s="384">
        <v>-1217869.2853453234</v>
      </c>
      <c r="V8412" s="367">
        <v>3740.0000000000132</v>
      </c>
      <c r="W8412" s="367">
        <v>623333.33333333349</v>
      </c>
      <c r="X8412" s="384">
        <v>485483.45963060186</v>
      </c>
      <c r="Y8412" s="386">
        <v>3740.0000000000005</v>
      </c>
      <c r="Z8412" s="367"/>
      <c r="AA8412" s="367"/>
      <c r="AB8412" s="367"/>
      <c r="AC8412" s="367"/>
      <c r="AD8412" s="367"/>
      <c r="AE8412" s="367"/>
      <c r="AF8412" s="367"/>
      <c r="AG8412" s="367"/>
      <c r="AH8412" s="367"/>
      <c r="AI8412" s="367"/>
      <c r="AJ8412" s="367"/>
      <c r="AK8412" s="367"/>
      <c r="AL8412" s="367"/>
      <c r="AM8412" s="367"/>
      <c r="AN8412" s="367"/>
      <c r="AO8412" s="367"/>
      <c r="AP8412" s="367"/>
      <c r="AQ8412" s="367"/>
      <c r="AR8412" s="367"/>
      <c r="AS8412" s="367"/>
      <c r="AT8412" s="367"/>
    </row>
    <row r="8413" spans="2:46" ht="13.8">
      <c r="B8413" s="26">
        <v>62.499999999999652</v>
      </c>
      <c r="C8413" s="363">
        <v>3140.4465646083195</v>
      </c>
      <c r="D8413" s="367">
        <v>3749.9999999999795</v>
      </c>
      <c r="E8413" s="367">
        <v>17441.860465116366</v>
      </c>
      <c r="F8413" s="367">
        <v>-2113256.93936205</v>
      </c>
      <c r="G8413" s="367">
        <v>3750.0000000000191</v>
      </c>
      <c r="H8413" s="367">
        <v>93750</v>
      </c>
      <c r="I8413" s="384">
        <v>-25191107.454564281</v>
      </c>
      <c r="J8413" s="367">
        <v>3750</v>
      </c>
      <c r="K8413" s="367">
        <v>22727.272727272615</v>
      </c>
      <c r="L8413" s="384">
        <v>-1070948.7287775341</v>
      </c>
      <c r="M8413" s="367">
        <v>3749.9999999999818</v>
      </c>
      <c r="N8413" s="367">
        <v>375</v>
      </c>
      <c r="O8413" s="384">
        <v>-24181.766181579816</v>
      </c>
      <c r="P8413" s="367">
        <v>54.374999999999993</v>
      </c>
      <c r="Q8413" s="367">
        <v>375</v>
      </c>
      <c r="R8413" s="384">
        <v>-5110.3499625121858</v>
      </c>
      <c r="S8413" s="367">
        <v>52.5</v>
      </c>
      <c r="T8413" s="367">
        <v>12931.034482758667</v>
      </c>
      <c r="U8413" s="384">
        <v>-1225726.7122549801</v>
      </c>
      <c r="V8413" s="367">
        <v>3750.0000000000132</v>
      </c>
      <c r="W8413" s="367">
        <v>625000.00000000012</v>
      </c>
      <c r="X8413" s="384">
        <v>486610.4463169541</v>
      </c>
      <c r="Y8413" s="386">
        <v>3750.0000000000005</v>
      </c>
      <c r="Z8413" s="367"/>
      <c r="AA8413" s="367"/>
      <c r="AB8413" s="367"/>
      <c r="AC8413" s="367"/>
      <c r="AD8413" s="367"/>
      <c r="AE8413" s="367"/>
      <c r="AF8413" s="367"/>
      <c r="AG8413" s="367"/>
      <c r="AH8413" s="367"/>
      <c r="AI8413" s="367"/>
      <c r="AJ8413" s="367"/>
      <c r="AK8413" s="367"/>
      <c r="AL8413" s="367"/>
      <c r="AM8413" s="367"/>
      <c r="AN8413" s="367"/>
      <c r="AO8413" s="367"/>
      <c r="AP8413" s="367"/>
      <c r="AQ8413" s="367"/>
      <c r="AR8413" s="367"/>
      <c r="AS8413" s="367"/>
      <c r="AT8413" s="367"/>
    </row>
    <row r="8414" spans="2:46" ht="13.8">
      <c r="B8414" s="26">
        <v>62.666666666666316</v>
      </c>
      <c r="C8414" s="363">
        <v>3148.7925580988599</v>
      </c>
      <c r="D8414" s="367">
        <v>3759.9999999999791</v>
      </c>
      <c r="E8414" s="367">
        <v>17488.372093023343</v>
      </c>
      <c r="F8414" s="367">
        <v>-2124837.9600368552</v>
      </c>
      <c r="G8414" s="367">
        <v>3760.0000000000191</v>
      </c>
      <c r="H8414" s="367">
        <v>94000</v>
      </c>
      <c r="I8414" s="384">
        <v>-25328281.227412138</v>
      </c>
      <c r="J8414" s="367">
        <v>3760</v>
      </c>
      <c r="K8414" s="367">
        <v>22787.878787878675</v>
      </c>
      <c r="L8414" s="384">
        <v>-1078355.7272429587</v>
      </c>
      <c r="M8414" s="367">
        <v>3759.9999999999818</v>
      </c>
      <c r="N8414" s="367">
        <v>376</v>
      </c>
      <c r="O8414" s="384">
        <v>-24319.921657710416</v>
      </c>
      <c r="P8414" s="367">
        <v>54.52</v>
      </c>
      <c r="Q8414" s="367">
        <v>376</v>
      </c>
      <c r="R8414" s="384">
        <v>-5158.7469234264627</v>
      </c>
      <c r="S8414" s="367">
        <v>52.639999999999993</v>
      </c>
      <c r="T8414" s="367">
        <v>12965.517241379357</v>
      </c>
      <c r="U8414" s="384">
        <v>-1233608.6783215546</v>
      </c>
      <c r="V8414" s="367">
        <v>3760.0000000000132</v>
      </c>
      <c r="W8414" s="367">
        <v>626666.66666666674</v>
      </c>
      <c r="X8414" s="384">
        <v>487736.52048367803</v>
      </c>
      <c r="Y8414" s="386">
        <v>3760.0000000000005</v>
      </c>
      <c r="Z8414" s="367"/>
      <c r="AA8414" s="367"/>
      <c r="AB8414" s="367"/>
      <c r="AC8414" s="367"/>
      <c r="AD8414" s="367"/>
      <c r="AE8414" s="367"/>
      <c r="AF8414" s="367"/>
      <c r="AG8414" s="367"/>
      <c r="AH8414" s="367"/>
      <c r="AI8414" s="367"/>
      <c r="AJ8414" s="367"/>
      <c r="AK8414" s="367"/>
      <c r="AL8414" s="367"/>
      <c r="AM8414" s="367"/>
      <c r="AN8414" s="367"/>
      <c r="AO8414" s="367"/>
      <c r="AP8414" s="367"/>
      <c r="AQ8414" s="367"/>
      <c r="AR8414" s="367"/>
      <c r="AS8414" s="367"/>
      <c r="AT8414" s="367"/>
    </row>
    <row r="8415" spans="2:46" ht="13.8">
      <c r="B8415" s="26">
        <v>62.83333333333298</v>
      </c>
      <c r="C8415" s="363">
        <v>3157.1383998304545</v>
      </c>
      <c r="D8415" s="367">
        <v>3769.9999999999791</v>
      </c>
      <c r="E8415" s="367">
        <v>17534.88372093032</v>
      </c>
      <c r="F8415" s="367">
        <v>-2136450.6066097263</v>
      </c>
      <c r="G8415" s="367">
        <v>3770.0000000000191</v>
      </c>
      <c r="H8415" s="367">
        <v>94250</v>
      </c>
      <c r="I8415" s="384">
        <v>-25465827.327314805</v>
      </c>
      <c r="J8415" s="367">
        <v>3770</v>
      </c>
      <c r="K8415" s="367">
        <v>22848.484848484735</v>
      </c>
      <c r="L8415" s="384">
        <v>-1085786.9338742807</v>
      </c>
      <c r="M8415" s="367">
        <v>3769.9999999999818</v>
      </c>
      <c r="N8415" s="367">
        <v>377</v>
      </c>
      <c r="O8415" s="384">
        <v>-24458.468999619265</v>
      </c>
      <c r="P8415" s="367">
        <v>54.664999999999999</v>
      </c>
      <c r="Q8415" s="367">
        <v>377</v>
      </c>
      <c r="R8415" s="384">
        <v>-5207.3288277503943</v>
      </c>
      <c r="S8415" s="367">
        <v>52.779999999999994</v>
      </c>
      <c r="T8415" s="367">
        <v>13000.000000000047</v>
      </c>
      <c r="U8415" s="384">
        <v>-1241515.1835450479</v>
      </c>
      <c r="V8415" s="367">
        <v>3770.0000000000141</v>
      </c>
      <c r="W8415" s="367">
        <v>628333.33333333337</v>
      </c>
      <c r="X8415" s="384">
        <v>488861.68213077373</v>
      </c>
      <c r="Y8415" s="386">
        <v>3770</v>
      </c>
      <c r="Z8415" s="367"/>
      <c r="AA8415" s="367"/>
      <c r="AB8415" s="367"/>
      <c r="AC8415" s="367"/>
      <c r="AD8415" s="367"/>
      <c r="AE8415" s="367"/>
      <c r="AF8415" s="367"/>
      <c r="AG8415" s="367"/>
      <c r="AH8415" s="367"/>
      <c r="AI8415" s="367"/>
      <c r="AJ8415" s="367"/>
      <c r="AK8415" s="367"/>
      <c r="AL8415" s="367"/>
      <c r="AM8415" s="367"/>
      <c r="AN8415" s="367"/>
      <c r="AO8415" s="367"/>
      <c r="AP8415" s="367"/>
      <c r="AQ8415" s="367"/>
      <c r="AR8415" s="367"/>
      <c r="AS8415" s="367"/>
      <c r="AT8415" s="367"/>
    </row>
    <row r="8416" spans="2:46" ht="13.8">
      <c r="B8416" s="26">
        <v>62.999999999999645</v>
      </c>
      <c r="C8416" s="363">
        <v>3165.4840898031043</v>
      </c>
      <c r="D8416" s="367">
        <v>3779.9999999999791</v>
      </c>
      <c r="E8416" s="367">
        <v>17581.395348837297</v>
      </c>
      <c r="F8416" s="367">
        <v>-2148094.8790806644</v>
      </c>
      <c r="G8416" s="367">
        <v>3780.0000000000191</v>
      </c>
      <c r="H8416" s="367">
        <v>94500</v>
      </c>
      <c r="I8416" s="384">
        <v>-25603745.754272263</v>
      </c>
      <c r="J8416" s="367">
        <v>3780</v>
      </c>
      <c r="K8416" s="367">
        <v>22909.090909090795</v>
      </c>
      <c r="L8416" s="384">
        <v>-1093242.3486715001</v>
      </c>
      <c r="M8416" s="367">
        <v>3779.9999999999818</v>
      </c>
      <c r="N8416" s="367">
        <v>378</v>
      </c>
      <c r="O8416" s="384">
        <v>-24597.408207306373</v>
      </c>
      <c r="P8416" s="367">
        <v>54.809999999999995</v>
      </c>
      <c r="Q8416" s="367">
        <v>378</v>
      </c>
      <c r="R8416" s="384">
        <v>-5256.0956754839781</v>
      </c>
      <c r="S8416" s="367">
        <v>52.92</v>
      </c>
      <c r="T8416" s="367">
        <v>13034.482758620738</v>
      </c>
      <c r="U8416" s="384">
        <v>-1249446.2279254582</v>
      </c>
      <c r="V8416" s="367">
        <v>3780.0000000000141</v>
      </c>
      <c r="W8416" s="367">
        <v>630000</v>
      </c>
      <c r="X8416" s="384">
        <v>489985.93125824106</v>
      </c>
      <c r="Y8416" s="386">
        <v>3780</v>
      </c>
      <c r="Z8416" s="367"/>
      <c r="AA8416" s="367"/>
      <c r="AB8416" s="367"/>
      <c r="AC8416" s="367"/>
      <c r="AD8416" s="367"/>
      <c r="AE8416" s="367"/>
      <c r="AF8416" s="367"/>
      <c r="AG8416" s="367"/>
      <c r="AH8416" s="367"/>
      <c r="AI8416" s="367"/>
      <c r="AJ8416" s="367"/>
      <c r="AK8416" s="367"/>
      <c r="AL8416" s="367"/>
      <c r="AM8416" s="367"/>
      <c r="AN8416" s="367"/>
      <c r="AO8416" s="367"/>
      <c r="AP8416" s="367"/>
      <c r="AQ8416" s="367"/>
      <c r="AR8416" s="367"/>
      <c r="AS8416" s="367"/>
      <c r="AT8416" s="367"/>
    </row>
    <row r="8417" spans="2:46" ht="13.8">
      <c r="B8417" s="26">
        <v>63.166666666666309</v>
      </c>
      <c r="C8417" s="363">
        <v>3173.8296280168074</v>
      </c>
      <c r="D8417" s="367">
        <v>3789.9999999999782</v>
      </c>
      <c r="E8417" s="367">
        <v>17627.906976744274</v>
      </c>
      <c r="F8417" s="367">
        <v>-2159770.7774496689</v>
      </c>
      <c r="G8417" s="367">
        <v>3790.0000000000191</v>
      </c>
      <c r="H8417" s="367">
        <v>94750</v>
      </c>
      <c r="I8417" s="384">
        <v>-25742036.508284528</v>
      </c>
      <c r="J8417" s="367">
        <v>3790</v>
      </c>
      <c r="K8417" s="367">
        <v>22969.696969696855</v>
      </c>
      <c r="L8417" s="384">
        <v>-1100721.9716346164</v>
      </c>
      <c r="M8417" s="367">
        <v>3789.9999999999814</v>
      </c>
      <c r="N8417" s="367">
        <v>379</v>
      </c>
      <c r="O8417" s="384">
        <v>-24736.739280771755</v>
      </c>
      <c r="P8417" s="367">
        <v>54.955000000000005</v>
      </c>
      <c r="Q8417" s="367">
        <v>379</v>
      </c>
      <c r="R8417" s="384">
        <v>-5305.0474666272085</v>
      </c>
      <c r="S8417" s="367">
        <v>53.06</v>
      </c>
      <c r="T8417" s="367">
        <v>13068.965517241428</v>
      </c>
      <c r="U8417" s="384">
        <v>-1257401.8114627863</v>
      </c>
      <c r="V8417" s="367">
        <v>3790.0000000000141</v>
      </c>
      <c r="W8417" s="367">
        <v>631666.66666666663</v>
      </c>
      <c r="X8417" s="384">
        <v>491109.26786607999</v>
      </c>
      <c r="Y8417" s="386">
        <v>3789.9999999999995</v>
      </c>
      <c r="Z8417" s="367"/>
      <c r="AA8417" s="367"/>
      <c r="AB8417" s="367"/>
      <c r="AC8417" s="367"/>
      <c r="AD8417" s="367"/>
      <c r="AE8417" s="367"/>
      <c r="AF8417" s="367"/>
      <c r="AG8417" s="367"/>
      <c r="AH8417" s="367"/>
      <c r="AI8417" s="367"/>
      <c r="AJ8417" s="367"/>
      <c r="AK8417" s="367"/>
      <c r="AL8417" s="367"/>
      <c r="AM8417" s="367"/>
      <c r="AN8417" s="367"/>
      <c r="AO8417" s="367"/>
      <c r="AP8417" s="367"/>
      <c r="AQ8417" s="367"/>
      <c r="AR8417" s="367"/>
      <c r="AS8417" s="367"/>
      <c r="AT8417" s="367"/>
    </row>
    <row r="8418" spans="2:46" ht="13.8">
      <c r="B8418" s="26">
        <v>63.333333333332973</v>
      </c>
      <c r="C8418" s="363">
        <v>3182.1750144715656</v>
      </c>
      <c r="D8418" s="367">
        <v>3799.9999999999782</v>
      </c>
      <c r="E8418" s="367">
        <v>17674.418604651251</v>
      </c>
      <c r="F8418" s="367">
        <v>-2171478.3017167393</v>
      </c>
      <c r="G8418" s="367">
        <v>3800.0000000000191</v>
      </c>
      <c r="H8418" s="367">
        <v>95000</v>
      </c>
      <c r="I8418" s="384">
        <v>-25880699.589351583</v>
      </c>
      <c r="J8418" s="367">
        <v>3800</v>
      </c>
      <c r="K8418" s="367">
        <v>23030.303030302915</v>
      </c>
      <c r="L8418" s="384">
        <v>-1108225.8027636302</v>
      </c>
      <c r="M8418" s="367">
        <v>3799.9999999999814</v>
      </c>
      <c r="N8418" s="367">
        <v>380</v>
      </c>
      <c r="O8418" s="384">
        <v>-24876.462220015383</v>
      </c>
      <c r="P8418" s="367">
        <v>55.1</v>
      </c>
      <c r="Q8418" s="367">
        <v>380</v>
      </c>
      <c r="R8418" s="384">
        <v>-5354.18420118009</v>
      </c>
      <c r="S8418" s="367">
        <v>53.2</v>
      </c>
      <c r="T8418" s="367">
        <v>13103.448275862118</v>
      </c>
      <c r="U8418" s="384">
        <v>-1265381.9341570328</v>
      </c>
      <c r="V8418" s="367">
        <v>3800.0000000000146</v>
      </c>
      <c r="W8418" s="367">
        <v>633333.33333333326</v>
      </c>
      <c r="X8418" s="384">
        <v>492231.69195429073</v>
      </c>
      <c r="Y8418" s="386">
        <v>3799.9999999999995</v>
      </c>
      <c r="Z8418" s="367"/>
      <c r="AA8418" s="367"/>
      <c r="AB8418" s="367"/>
      <c r="AC8418" s="367"/>
      <c r="AD8418" s="367"/>
      <c r="AE8418" s="367"/>
      <c r="AF8418" s="367"/>
      <c r="AG8418" s="367"/>
      <c r="AH8418" s="367"/>
      <c r="AI8418" s="367"/>
      <c r="AJ8418" s="367"/>
      <c r="AK8418" s="367"/>
      <c r="AL8418" s="367"/>
      <c r="AM8418" s="367"/>
      <c r="AN8418" s="367"/>
      <c r="AO8418" s="367"/>
      <c r="AP8418" s="367"/>
      <c r="AQ8418" s="367"/>
      <c r="AR8418" s="367"/>
      <c r="AS8418" s="367"/>
      <c r="AT8418" s="367"/>
    </row>
    <row r="8419" spans="2:46" ht="13.8">
      <c r="B8419" s="26">
        <v>63.499999999999638</v>
      </c>
      <c r="C8419" s="363">
        <v>3190.5202491673795</v>
      </c>
      <c r="D8419" s="367">
        <v>3809.9999999999786</v>
      </c>
      <c r="E8419" s="367">
        <v>17720.930232558228</v>
      </c>
      <c r="F8419" s="367">
        <v>-2183217.4518818776</v>
      </c>
      <c r="G8419" s="367">
        <v>3810.0000000000196</v>
      </c>
      <c r="H8419" s="367">
        <v>95250</v>
      </c>
      <c r="I8419" s="384">
        <v>-26019734.997473445</v>
      </c>
      <c r="J8419" s="367">
        <v>3810</v>
      </c>
      <c r="K8419" s="367">
        <v>23090.909090908975</v>
      </c>
      <c r="L8419" s="384">
        <v>-1115753.842058541</v>
      </c>
      <c r="M8419" s="367">
        <v>3809.9999999999814</v>
      </c>
      <c r="N8419" s="367">
        <v>381</v>
      </c>
      <c r="O8419" s="384">
        <v>-25016.577025037273</v>
      </c>
      <c r="P8419" s="367">
        <v>55.244999999999997</v>
      </c>
      <c r="Q8419" s="367">
        <v>381</v>
      </c>
      <c r="R8419" s="384">
        <v>-5403.5058791426218</v>
      </c>
      <c r="S8419" s="367">
        <v>53.34</v>
      </c>
      <c r="T8419" s="367">
        <v>13137.931034482808</v>
      </c>
      <c r="U8419" s="384">
        <v>-1273386.5960081965</v>
      </c>
      <c r="V8419" s="367">
        <v>3810.0000000000146</v>
      </c>
      <c r="W8419" s="367">
        <v>634999.99999999988</v>
      </c>
      <c r="X8419" s="384">
        <v>493353.20352287317</v>
      </c>
      <c r="Y8419" s="386">
        <v>3809.9999999999991</v>
      </c>
      <c r="Z8419" s="367"/>
      <c r="AA8419" s="367"/>
      <c r="AB8419" s="367"/>
      <c r="AC8419" s="367"/>
      <c r="AD8419" s="367"/>
      <c r="AE8419" s="367"/>
      <c r="AF8419" s="367"/>
      <c r="AG8419" s="367"/>
      <c r="AH8419" s="367"/>
      <c r="AI8419" s="367"/>
      <c r="AJ8419" s="367"/>
      <c r="AK8419" s="367"/>
      <c r="AL8419" s="367"/>
      <c r="AM8419" s="367"/>
      <c r="AN8419" s="367"/>
      <c r="AO8419" s="367"/>
      <c r="AP8419" s="367"/>
      <c r="AQ8419" s="367"/>
      <c r="AR8419" s="367"/>
      <c r="AS8419" s="367"/>
      <c r="AT8419" s="367"/>
    </row>
    <row r="8420" spans="2:46" ht="13.8">
      <c r="B8420" s="26">
        <v>63.666666666666302</v>
      </c>
      <c r="C8420" s="363">
        <v>3198.8653321042466</v>
      </c>
      <c r="D8420" s="367">
        <v>3819.9999999999786</v>
      </c>
      <c r="E8420" s="367">
        <v>17767.441860465206</v>
      </c>
      <c r="F8420" s="367">
        <v>-2194988.2279450819</v>
      </c>
      <c r="G8420" s="367">
        <v>3820.0000000000196</v>
      </c>
      <c r="H8420" s="367">
        <v>95500</v>
      </c>
      <c r="I8420" s="384">
        <v>-26159142.732650109</v>
      </c>
      <c r="J8420" s="367">
        <v>3820</v>
      </c>
      <c r="K8420" s="367">
        <v>23151.515151515036</v>
      </c>
      <c r="L8420" s="384">
        <v>-1123306.0895193494</v>
      </c>
      <c r="M8420" s="367">
        <v>3819.9999999999814</v>
      </c>
      <c r="N8420" s="367">
        <v>382</v>
      </c>
      <c r="O8420" s="384">
        <v>-25157.083695837424</v>
      </c>
      <c r="P8420" s="367">
        <v>55.389999999999993</v>
      </c>
      <c r="Q8420" s="367">
        <v>382</v>
      </c>
      <c r="R8420" s="384">
        <v>-5453.0125005148029</v>
      </c>
      <c r="S8420" s="367">
        <v>53.480000000000004</v>
      </c>
      <c r="T8420" s="367">
        <v>13172.413793103498</v>
      </c>
      <c r="U8420" s="384">
        <v>-1281415.7970162784</v>
      </c>
      <c r="V8420" s="367">
        <v>3820.0000000000146</v>
      </c>
      <c r="W8420" s="367">
        <v>636666.66666666651</v>
      </c>
      <c r="X8420" s="384">
        <v>494473.80257182731</v>
      </c>
      <c r="Y8420" s="386">
        <v>3819.9999999999991</v>
      </c>
      <c r="Z8420" s="367"/>
      <c r="AA8420" s="367"/>
      <c r="AB8420" s="367"/>
      <c r="AC8420" s="367"/>
      <c r="AD8420" s="367"/>
      <c r="AE8420" s="367"/>
      <c r="AF8420" s="367"/>
      <c r="AG8420" s="367"/>
      <c r="AH8420" s="367"/>
      <c r="AI8420" s="367"/>
      <c r="AJ8420" s="367"/>
      <c r="AK8420" s="367"/>
      <c r="AL8420" s="367"/>
      <c r="AM8420" s="367"/>
      <c r="AN8420" s="367"/>
      <c r="AO8420" s="367"/>
      <c r="AP8420" s="367"/>
      <c r="AQ8420" s="367"/>
      <c r="AR8420" s="367"/>
      <c r="AS8420" s="367"/>
      <c r="AT8420" s="367"/>
    </row>
    <row r="8421" spans="2:46" ht="13.8">
      <c r="B8421" s="26">
        <v>63.833333333332966</v>
      </c>
      <c r="C8421" s="363">
        <v>3207.2102632821679</v>
      </c>
      <c r="D8421" s="367">
        <v>3829.9999999999777</v>
      </c>
      <c r="E8421" s="367">
        <v>17813.953488372183</v>
      </c>
      <c r="F8421" s="367">
        <v>-2206790.6299063521</v>
      </c>
      <c r="G8421" s="367">
        <v>3830.0000000000196</v>
      </c>
      <c r="H8421" s="367">
        <v>95750</v>
      </c>
      <c r="I8421" s="384">
        <v>-26298922.794881567</v>
      </c>
      <c r="J8421" s="367">
        <v>3830</v>
      </c>
      <c r="K8421" s="367">
        <v>23212.121212121096</v>
      </c>
      <c r="L8421" s="384">
        <v>-1130882.5451460548</v>
      </c>
      <c r="M8421" s="367">
        <v>3829.9999999999814</v>
      </c>
      <c r="N8421" s="367">
        <v>383</v>
      </c>
      <c r="O8421" s="384">
        <v>-25297.982232415852</v>
      </c>
      <c r="P8421" s="367">
        <v>55.535000000000004</v>
      </c>
      <c r="Q8421" s="367">
        <v>383</v>
      </c>
      <c r="R8421" s="384">
        <v>-5502.7040652966325</v>
      </c>
      <c r="S8421" s="367">
        <v>53.62</v>
      </c>
      <c r="T8421" s="367">
        <v>13206.896551724189</v>
      </c>
      <c r="U8421" s="384">
        <v>-1289469.5371812778</v>
      </c>
      <c r="V8421" s="367">
        <v>3830.0000000000146</v>
      </c>
      <c r="W8421" s="367">
        <v>638333.33333333314</v>
      </c>
      <c r="X8421" s="384">
        <v>495593.48910115304</v>
      </c>
      <c r="Y8421" s="386">
        <v>3829.9999999999982</v>
      </c>
      <c r="Z8421" s="367"/>
      <c r="AA8421" s="367"/>
      <c r="AB8421" s="367"/>
      <c r="AC8421" s="367"/>
      <c r="AD8421" s="367"/>
      <c r="AE8421" s="367"/>
      <c r="AF8421" s="367"/>
      <c r="AG8421" s="367"/>
      <c r="AH8421" s="367"/>
      <c r="AI8421" s="367"/>
      <c r="AJ8421" s="367"/>
      <c r="AK8421" s="367"/>
      <c r="AL8421" s="367"/>
      <c r="AM8421" s="367"/>
      <c r="AN8421" s="367"/>
      <c r="AO8421" s="367"/>
      <c r="AP8421" s="367"/>
      <c r="AQ8421" s="367"/>
      <c r="AR8421" s="367"/>
      <c r="AS8421" s="367"/>
      <c r="AT8421" s="367"/>
    </row>
    <row r="8422" spans="2:46" ht="13.8">
      <c r="B8422" s="26">
        <v>63.999999999999631</v>
      </c>
      <c r="C8422" s="363">
        <v>3215.555042701144</v>
      </c>
      <c r="D8422" s="367">
        <v>3839.9999999999777</v>
      </c>
      <c r="E8422" s="367">
        <v>17860.46511627916</v>
      </c>
      <c r="F8422" s="367">
        <v>-2218624.6577656893</v>
      </c>
      <c r="G8422" s="367">
        <v>3840.0000000000196</v>
      </c>
      <c r="H8422" s="367">
        <v>96000</v>
      </c>
      <c r="I8422" s="384">
        <v>-26439075.184167828</v>
      </c>
      <c r="J8422" s="367">
        <v>3840</v>
      </c>
      <c r="K8422" s="367">
        <v>23272.727272727156</v>
      </c>
      <c r="L8422" s="384">
        <v>-1138483.2089386573</v>
      </c>
      <c r="M8422" s="367">
        <v>3839.9999999999814</v>
      </c>
      <c r="N8422" s="367">
        <v>384</v>
      </c>
      <c r="O8422" s="384">
        <v>-25439.272634772522</v>
      </c>
      <c r="P8422" s="367">
        <v>55.68</v>
      </c>
      <c r="Q8422" s="367">
        <v>384</v>
      </c>
      <c r="R8422" s="384">
        <v>-5552.5805734881151</v>
      </c>
      <c r="S8422" s="367">
        <v>53.76</v>
      </c>
      <c r="T8422" s="367">
        <v>13241.379310344879</v>
      </c>
      <c r="U8422" s="384">
        <v>-1297547.8165031963</v>
      </c>
      <c r="V8422" s="367">
        <v>3840.000000000015</v>
      </c>
      <c r="W8422" s="367">
        <v>639999.99999999977</v>
      </c>
      <c r="X8422" s="384">
        <v>496712.26311085065</v>
      </c>
      <c r="Y8422" s="386">
        <v>3839.9999999999986</v>
      </c>
      <c r="Z8422" s="367"/>
      <c r="AA8422" s="367"/>
      <c r="AB8422" s="367"/>
      <c r="AC8422" s="367"/>
      <c r="AD8422" s="367"/>
      <c r="AE8422" s="367"/>
      <c r="AF8422" s="367"/>
      <c r="AG8422" s="367"/>
      <c r="AH8422" s="367"/>
      <c r="AI8422" s="367"/>
      <c r="AJ8422" s="367"/>
      <c r="AK8422" s="367"/>
      <c r="AL8422" s="367"/>
      <c r="AM8422" s="367"/>
      <c r="AN8422" s="367"/>
      <c r="AO8422" s="367"/>
      <c r="AP8422" s="367"/>
      <c r="AQ8422" s="367"/>
      <c r="AR8422" s="367"/>
      <c r="AS8422" s="367"/>
      <c r="AT8422" s="367"/>
    </row>
    <row r="8423" spans="2:46" ht="13.8">
      <c r="B8423" s="26">
        <v>64.166666666666302</v>
      </c>
      <c r="C8423" s="363">
        <v>3223.899670361176</v>
      </c>
      <c r="D8423" s="367">
        <v>3849.9999999999786</v>
      </c>
      <c r="E8423" s="367">
        <v>17906.976744186137</v>
      </c>
      <c r="F8423" s="367">
        <v>-2230490.3115230924</v>
      </c>
      <c r="G8423" s="367">
        <v>3850.0000000000196</v>
      </c>
      <c r="H8423" s="367">
        <v>96250</v>
      </c>
      <c r="I8423" s="384">
        <v>-26579599.900508884</v>
      </c>
      <c r="J8423" s="367">
        <v>3850</v>
      </c>
      <c r="K8423" s="367">
        <v>23333.333333333216</v>
      </c>
      <c r="L8423" s="384">
        <v>-1146108.0808971566</v>
      </c>
      <c r="M8423" s="367">
        <v>3849.9999999999804</v>
      </c>
      <c r="N8423" s="367">
        <v>385</v>
      </c>
      <c r="O8423" s="384">
        <v>-25580.954902907459</v>
      </c>
      <c r="P8423" s="367">
        <v>55.824999999999996</v>
      </c>
      <c r="Q8423" s="367">
        <v>385</v>
      </c>
      <c r="R8423" s="384">
        <v>-5602.6420250892461</v>
      </c>
      <c r="S8423" s="367">
        <v>53.9</v>
      </c>
      <c r="T8423" s="367">
        <v>13275.862068965569</v>
      </c>
      <c r="U8423" s="384">
        <v>-1305650.6349820315</v>
      </c>
      <c r="V8423" s="367">
        <v>3850.000000000015</v>
      </c>
      <c r="W8423" s="367">
        <v>641666.6666666664</v>
      </c>
      <c r="X8423" s="384">
        <v>497830.12460091984</v>
      </c>
      <c r="Y8423" s="386">
        <v>3849.9999999999986</v>
      </c>
      <c r="Z8423" s="367"/>
      <c r="AA8423" s="367"/>
      <c r="AB8423" s="367"/>
      <c r="AC8423" s="367"/>
      <c r="AD8423" s="367"/>
      <c r="AE8423" s="367"/>
      <c r="AF8423" s="367"/>
      <c r="AG8423" s="367"/>
      <c r="AH8423" s="367"/>
      <c r="AI8423" s="367"/>
      <c r="AJ8423" s="367"/>
      <c r="AK8423" s="367"/>
      <c r="AL8423" s="367"/>
      <c r="AM8423" s="367"/>
      <c r="AN8423" s="367"/>
      <c r="AO8423" s="367"/>
      <c r="AP8423" s="367"/>
      <c r="AQ8423" s="367"/>
      <c r="AR8423" s="367"/>
      <c r="AS8423" s="367"/>
      <c r="AT8423" s="367"/>
    </row>
    <row r="8424" spans="2:46" ht="13.8">
      <c r="B8424" s="26">
        <v>64.333333333332973</v>
      </c>
      <c r="C8424" s="363">
        <v>3232.2441462622614</v>
      </c>
      <c r="D8424" s="367">
        <v>3859.9999999999786</v>
      </c>
      <c r="E8424" s="367">
        <v>17953.488372093114</v>
      </c>
      <c r="F8424" s="367">
        <v>-2242387.5911785634</v>
      </c>
      <c r="G8424" s="367">
        <v>3860.0000000000196</v>
      </c>
      <c r="H8424" s="367">
        <v>96500</v>
      </c>
      <c r="I8424" s="384">
        <v>-26720496.94390475</v>
      </c>
      <c r="J8424" s="367">
        <v>3860</v>
      </c>
      <c r="K8424" s="367">
        <v>23393.939393939276</v>
      </c>
      <c r="L8424" s="384">
        <v>-1153757.1610215541</v>
      </c>
      <c r="M8424" s="367">
        <v>3859.9999999999804</v>
      </c>
      <c r="N8424" s="367">
        <v>386</v>
      </c>
      <c r="O8424" s="384">
        <v>-25723.029036820666</v>
      </c>
      <c r="P8424" s="367">
        <v>55.970000000000006</v>
      </c>
      <c r="Q8424" s="367">
        <v>386</v>
      </c>
      <c r="R8424" s="384">
        <v>-5652.888420100031</v>
      </c>
      <c r="S8424" s="367">
        <v>54.04</v>
      </c>
      <c r="T8424" s="367">
        <v>13310.344827586259</v>
      </c>
      <c r="U8424" s="384">
        <v>-1313777.9926177848</v>
      </c>
      <c r="V8424" s="367">
        <v>3860.000000000015</v>
      </c>
      <c r="W8424" s="367">
        <v>643333.33333333302</v>
      </c>
      <c r="X8424" s="384">
        <v>498947.07357136067</v>
      </c>
      <c r="Y8424" s="386">
        <v>3859.9999999999977</v>
      </c>
      <c r="Z8424" s="367"/>
      <c r="AA8424" s="367"/>
      <c r="AB8424" s="367"/>
      <c r="AC8424" s="367"/>
      <c r="AD8424" s="367"/>
      <c r="AE8424" s="367"/>
      <c r="AF8424" s="367"/>
      <c r="AG8424" s="367"/>
      <c r="AH8424" s="367"/>
      <c r="AI8424" s="367"/>
      <c r="AJ8424" s="367"/>
      <c r="AK8424" s="367"/>
      <c r="AL8424" s="367"/>
      <c r="AM8424" s="367"/>
      <c r="AN8424" s="367"/>
      <c r="AO8424" s="367"/>
      <c r="AP8424" s="367"/>
      <c r="AQ8424" s="367"/>
      <c r="AR8424" s="367"/>
      <c r="AS8424" s="367"/>
      <c r="AT8424" s="367"/>
    </row>
    <row r="8425" spans="2:46" ht="13.8">
      <c r="B8425" s="26">
        <v>64.499999999999645</v>
      </c>
      <c r="C8425" s="363">
        <v>3240.588470404402</v>
      </c>
      <c r="D8425" s="367">
        <v>3869.9999999999791</v>
      </c>
      <c r="E8425" s="367">
        <v>18000.000000000091</v>
      </c>
      <c r="F8425" s="367">
        <v>-2254316.4967320994</v>
      </c>
      <c r="G8425" s="367">
        <v>3870.0000000000196</v>
      </c>
      <c r="H8425" s="367">
        <v>96750</v>
      </c>
      <c r="I8425" s="384">
        <v>-26861766.314355399</v>
      </c>
      <c r="J8425" s="367">
        <v>3869.9999999999995</v>
      </c>
      <c r="K8425" s="367">
        <v>23454.545454545336</v>
      </c>
      <c r="L8425" s="384">
        <v>-1161430.4493118487</v>
      </c>
      <c r="M8425" s="367">
        <v>3869.9999999999809</v>
      </c>
      <c r="N8425" s="367">
        <v>387</v>
      </c>
      <c r="O8425" s="384">
        <v>-25865.495036512119</v>
      </c>
      <c r="P8425" s="367">
        <v>56.115000000000002</v>
      </c>
      <c r="Q8425" s="367">
        <v>387</v>
      </c>
      <c r="R8425" s="384">
        <v>-5703.3197585204625</v>
      </c>
      <c r="S8425" s="367">
        <v>54.18</v>
      </c>
      <c r="T8425" s="367">
        <v>13344.827586206949</v>
      </c>
      <c r="U8425" s="384">
        <v>-1321929.8894104562</v>
      </c>
      <c r="V8425" s="367">
        <v>3870.0000000000155</v>
      </c>
      <c r="W8425" s="367">
        <v>644999.99999999965</v>
      </c>
      <c r="X8425" s="384">
        <v>500063.11002217332</v>
      </c>
      <c r="Y8425" s="386">
        <v>3869.9999999999977</v>
      </c>
      <c r="Z8425" s="367"/>
      <c r="AA8425" s="367"/>
      <c r="AB8425" s="367"/>
      <c r="AC8425" s="367"/>
      <c r="AD8425" s="367"/>
      <c r="AE8425" s="367"/>
      <c r="AF8425" s="367"/>
      <c r="AG8425" s="367"/>
      <c r="AH8425" s="367"/>
      <c r="AI8425" s="367"/>
      <c r="AJ8425" s="367"/>
      <c r="AK8425" s="367"/>
      <c r="AL8425" s="367"/>
      <c r="AM8425" s="367"/>
      <c r="AN8425" s="367"/>
      <c r="AO8425" s="367"/>
      <c r="AP8425" s="367"/>
      <c r="AQ8425" s="367"/>
      <c r="AR8425" s="367"/>
      <c r="AS8425" s="367"/>
      <c r="AT8425" s="367"/>
    </row>
    <row r="8426" spans="2:46" ht="13.8">
      <c r="B8426" s="26">
        <v>64.666666666666316</v>
      </c>
      <c r="C8426" s="363">
        <v>3248.9326427875967</v>
      </c>
      <c r="D8426" s="367">
        <v>3879.9999999999791</v>
      </c>
      <c r="E8426" s="367">
        <v>18046.511627907068</v>
      </c>
      <c r="F8426" s="367">
        <v>-2266277.0281837028</v>
      </c>
      <c r="G8426" s="367">
        <v>3880.0000000000196</v>
      </c>
      <c r="H8426" s="367">
        <v>97000</v>
      </c>
      <c r="I8426" s="384">
        <v>-27003408.011860859</v>
      </c>
      <c r="J8426" s="367">
        <v>3879.9999999999995</v>
      </c>
      <c r="K8426" s="367">
        <v>23515.151515151396</v>
      </c>
      <c r="L8426" s="384">
        <v>-1169127.9457680404</v>
      </c>
      <c r="M8426" s="367">
        <v>3879.9999999999809</v>
      </c>
      <c r="N8426" s="367">
        <v>388</v>
      </c>
      <c r="O8426" s="384">
        <v>-26008.352901981838</v>
      </c>
      <c r="P8426" s="367">
        <v>56.26</v>
      </c>
      <c r="Q8426" s="367">
        <v>388</v>
      </c>
      <c r="R8426" s="384">
        <v>-5753.9360403505461</v>
      </c>
      <c r="S8426" s="367">
        <v>54.32</v>
      </c>
      <c r="T8426" s="367">
        <v>13379.31034482764</v>
      </c>
      <c r="U8426" s="384">
        <v>-1330106.3253600453</v>
      </c>
      <c r="V8426" s="367">
        <v>3880.0000000000155</v>
      </c>
      <c r="W8426" s="367">
        <v>646666.66666666628</v>
      </c>
      <c r="X8426" s="384">
        <v>501178.23395335756</v>
      </c>
      <c r="Y8426" s="386">
        <v>3879.9999999999973</v>
      </c>
      <c r="Z8426" s="367"/>
      <c r="AA8426" s="367"/>
      <c r="AB8426" s="367"/>
      <c r="AC8426" s="367"/>
      <c r="AD8426" s="367"/>
      <c r="AE8426" s="367"/>
      <c r="AF8426" s="367"/>
      <c r="AG8426" s="367"/>
      <c r="AH8426" s="367"/>
      <c r="AI8426" s="367"/>
      <c r="AJ8426" s="367"/>
      <c r="AK8426" s="367"/>
      <c r="AL8426" s="367"/>
      <c r="AM8426" s="367"/>
      <c r="AN8426" s="367"/>
      <c r="AO8426" s="367"/>
      <c r="AP8426" s="367"/>
      <c r="AQ8426" s="367"/>
      <c r="AR8426" s="367"/>
      <c r="AS8426" s="367"/>
      <c r="AT8426" s="367"/>
    </row>
    <row r="8427" spans="2:46" ht="13.8">
      <c r="B8427" s="26">
        <v>64.833333333332988</v>
      </c>
      <c r="C8427" s="363">
        <v>3257.2766634118466</v>
      </c>
      <c r="D8427" s="367">
        <v>3889.9999999999795</v>
      </c>
      <c r="E8427" s="367">
        <v>18093.023255814045</v>
      </c>
      <c r="F8427" s="367">
        <v>-2278269.1855333736</v>
      </c>
      <c r="G8427" s="367">
        <v>3890.00000000002</v>
      </c>
      <c r="H8427" s="367">
        <v>97250</v>
      </c>
      <c r="I8427" s="384">
        <v>-27145422.036421116</v>
      </c>
      <c r="J8427" s="367">
        <v>3889.9999999999995</v>
      </c>
      <c r="K8427" s="367">
        <v>23575.757575757456</v>
      </c>
      <c r="L8427" s="384">
        <v>-1176849.6503901295</v>
      </c>
      <c r="M8427" s="367">
        <v>3889.9999999999809</v>
      </c>
      <c r="N8427" s="367">
        <v>389</v>
      </c>
      <c r="O8427" s="384">
        <v>-26151.60263322981</v>
      </c>
      <c r="P8427" s="367">
        <v>56.404999999999994</v>
      </c>
      <c r="Q8427" s="367">
        <v>389</v>
      </c>
      <c r="R8427" s="384">
        <v>-5804.7372655902791</v>
      </c>
      <c r="S8427" s="367">
        <v>54.46</v>
      </c>
      <c r="T8427" s="367">
        <v>13413.79310344833</v>
      </c>
      <c r="U8427" s="384">
        <v>-1338307.3004665521</v>
      </c>
      <c r="V8427" s="367">
        <v>3890.0000000000155</v>
      </c>
      <c r="W8427" s="367">
        <v>648333.33333333291</v>
      </c>
      <c r="X8427" s="384">
        <v>502292.44536491361</v>
      </c>
      <c r="Y8427" s="386">
        <v>3889.9999999999973</v>
      </c>
      <c r="Z8427" s="367"/>
      <c r="AA8427" s="367"/>
      <c r="AB8427" s="367"/>
      <c r="AC8427" s="367"/>
      <c r="AD8427" s="367"/>
      <c r="AE8427" s="367"/>
      <c r="AF8427" s="367"/>
      <c r="AG8427" s="367"/>
      <c r="AH8427" s="367"/>
      <c r="AI8427" s="367"/>
      <c r="AJ8427" s="367"/>
      <c r="AK8427" s="367"/>
      <c r="AL8427" s="367"/>
      <c r="AM8427" s="367"/>
      <c r="AN8427" s="367"/>
      <c r="AO8427" s="367"/>
      <c r="AP8427" s="367"/>
      <c r="AQ8427" s="367"/>
      <c r="AR8427" s="367"/>
      <c r="AS8427" s="367"/>
      <c r="AT8427" s="367"/>
    </row>
    <row r="8428" spans="2:46" ht="13.8">
      <c r="B8428" s="26">
        <v>64.999999999999659</v>
      </c>
      <c r="C8428" s="363">
        <v>3265.6205322771502</v>
      </c>
      <c r="D8428" s="367">
        <v>3899.9999999999795</v>
      </c>
      <c r="E8428" s="367">
        <v>18139.534883721022</v>
      </c>
      <c r="F8428" s="367">
        <v>-2290292.9687811094</v>
      </c>
      <c r="G8428" s="367">
        <v>3900.00000000002</v>
      </c>
      <c r="H8428" s="367">
        <v>97500</v>
      </c>
      <c r="I8428" s="384">
        <v>-27287808.38803618</v>
      </c>
      <c r="J8428" s="367">
        <v>3899.9999999999995</v>
      </c>
      <c r="K8428" s="367">
        <v>23636.363636363516</v>
      </c>
      <c r="L8428" s="384">
        <v>-1184595.5631781162</v>
      </c>
      <c r="M8428" s="367">
        <v>3899.9999999999809</v>
      </c>
      <c r="N8428" s="367">
        <v>390</v>
      </c>
      <c r="O8428" s="384">
        <v>-26295.244230256063</v>
      </c>
      <c r="P8428" s="367">
        <v>56.550000000000004</v>
      </c>
      <c r="Q8428" s="367">
        <v>390</v>
      </c>
      <c r="R8428" s="384">
        <v>-5855.7234342396614</v>
      </c>
      <c r="S8428" s="367">
        <v>54.599999999999994</v>
      </c>
      <c r="T8428" s="367">
        <v>13448.27586206902</v>
      </c>
      <c r="U8428" s="384">
        <v>-1346532.8147299772</v>
      </c>
      <c r="V8428" s="367">
        <v>3900.0000000000155</v>
      </c>
      <c r="W8428" s="367">
        <v>649999.99999999953</v>
      </c>
      <c r="X8428" s="384">
        <v>503405.74425684125</v>
      </c>
      <c r="Y8428" s="386">
        <v>3899.9999999999968</v>
      </c>
      <c r="Z8428" s="367"/>
      <c r="AA8428" s="367"/>
      <c r="AB8428" s="367"/>
      <c r="AC8428" s="367"/>
      <c r="AD8428" s="367"/>
      <c r="AE8428" s="367"/>
      <c r="AF8428" s="367"/>
      <c r="AG8428" s="367"/>
      <c r="AH8428" s="367"/>
      <c r="AI8428" s="367"/>
      <c r="AJ8428" s="367"/>
      <c r="AK8428" s="367"/>
      <c r="AL8428" s="367"/>
      <c r="AM8428" s="367"/>
      <c r="AN8428" s="367"/>
      <c r="AO8428" s="367"/>
      <c r="AP8428" s="367"/>
      <c r="AQ8428" s="367"/>
      <c r="AR8428" s="367"/>
      <c r="AS8428" s="367"/>
      <c r="AT8428" s="367"/>
    </row>
    <row r="8429" spans="2:46" ht="13.8">
      <c r="B8429" s="26">
        <v>65.16666666666633</v>
      </c>
      <c r="C8429" s="363">
        <v>3273.9642493835086</v>
      </c>
      <c r="D8429" s="367">
        <v>3909.99999999998</v>
      </c>
      <c r="E8429" s="367">
        <v>18186.046511627999</v>
      </c>
      <c r="F8429" s="367">
        <v>-2302348.3779269122</v>
      </c>
      <c r="G8429" s="367">
        <v>3910.00000000002</v>
      </c>
      <c r="H8429" s="367">
        <v>97750</v>
      </c>
      <c r="I8429" s="384">
        <v>-27430567.066706035</v>
      </c>
      <c r="J8429" s="367">
        <v>3909.9999999999995</v>
      </c>
      <c r="K8429" s="367">
        <v>23696.969696969576</v>
      </c>
      <c r="L8429" s="384">
        <v>-1192365.684131999</v>
      </c>
      <c r="M8429" s="367">
        <v>3909.99999999998</v>
      </c>
      <c r="N8429" s="367">
        <v>391</v>
      </c>
      <c r="O8429" s="384">
        <v>-26439.277693060565</v>
      </c>
      <c r="P8429" s="367">
        <v>56.695</v>
      </c>
      <c r="Q8429" s="367">
        <v>391</v>
      </c>
      <c r="R8429" s="384">
        <v>-5906.8945462986949</v>
      </c>
      <c r="S8429" s="367">
        <v>54.739999999999995</v>
      </c>
      <c r="T8429" s="367">
        <v>13482.75862068971</v>
      </c>
      <c r="U8429" s="384">
        <v>-1354782.8681503206</v>
      </c>
      <c r="V8429" s="367">
        <v>3910.0000000000164</v>
      </c>
      <c r="W8429" s="367">
        <v>651666.66666666616</v>
      </c>
      <c r="X8429" s="384">
        <v>504518.13062914059</v>
      </c>
      <c r="Y8429" s="386">
        <v>3909.9999999999968</v>
      </c>
      <c r="Z8429" s="367"/>
      <c r="AA8429" s="367"/>
      <c r="AB8429" s="367"/>
      <c r="AC8429" s="367"/>
      <c r="AD8429" s="367"/>
      <c r="AE8429" s="367"/>
      <c r="AF8429" s="367"/>
      <c r="AG8429" s="367"/>
      <c r="AH8429" s="367"/>
      <c r="AI8429" s="367"/>
      <c r="AJ8429" s="367"/>
      <c r="AK8429" s="367"/>
      <c r="AL8429" s="367"/>
      <c r="AM8429" s="367"/>
      <c r="AN8429" s="367"/>
      <c r="AO8429" s="367"/>
      <c r="AP8429" s="367"/>
      <c r="AQ8429" s="367"/>
      <c r="AR8429" s="367"/>
      <c r="AS8429" s="367"/>
      <c r="AT8429" s="367"/>
    </row>
    <row r="8430" spans="2:46" ht="13.8">
      <c r="B8430" s="26">
        <v>65.333333333333002</v>
      </c>
      <c r="C8430" s="363">
        <v>3282.3078147309216</v>
      </c>
      <c r="D8430" s="367">
        <v>3919.99999999998</v>
      </c>
      <c r="E8430" s="367">
        <v>18232.558139534976</v>
      </c>
      <c r="F8430" s="367">
        <v>-2314435.4129707813</v>
      </c>
      <c r="G8430" s="367">
        <v>3920.00000000002</v>
      </c>
      <c r="H8430" s="367">
        <v>98000</v>
      </c>
      <c r="I8430" s="384">
        <v>-27573698.072430689</v>
      </c>
      <c r="J8430" s="367">
        <v>3919.9999999999995</v>
      </c>
      <c r="K8430" s="367">
        <v>23757.575757575636</v>
      </c>
      <c r="L8430" s="384">
        <v>-1200160.0132517798</v>
      </c>
      <c r="M8430" s="367">
        <v>3919.99999999998</v>
      </c>
      <c r="N8430" s="367">
        <v>392</v>
      </c>
      <c r="O8430" s="384">
        <v>-26583.70302164332</v>
      </c>
      <c r="P8430" s="367">
        <v>56.839999999999996</v>
      </c>
      <c r="Q8430" s="367">
        <v>392</v>
      </c>
      <c r="R8430" s="384">
        <v>-5958.2506017673795</v>
      </c>
      <c r="S8430" s="367">
        <v>54.879999999999995</v>
      </c>
      <c r="T8430" s="367">
        <v>13517.241379310401</v>
      </c>
      <c r="U8430" s="384">
        <v>-1363057.4607275813</v>
      </c>
      <c r="V8430" s="367">
        <v>3920.0000000000164</v>
      </c>
      <c r="W8430" s="367">
        <v>653333.33333333279</v>
      </c>
      <c r="X8430" s="384">
        <v>505629.60448181175</v>
      </c>
      <c r="Y8430" s="386">
        <v>3919.9999999999968</v>
      </c>
      <c r="Z8430" s="367"/>
      <c r="AA8430" s="367"/>
      <c r="AB8430" s="367"/>
      <c r="AC8430" s="367"/>
      <c r="AD8430" s="367"/>
      <c r="AE8430" s="367"/>
      <c r="AF8430" s="367"/>
      <c r="AG8430" s="367"/>
      <c r="AH8430" s="367"/>
      <c r="AI8430" s="367"/>
      <c r="AJ8430" s="367"/>
      <c r="AK8430" s="367"/>
      <c r="AL8430" s="367"/>
      <c r="AM8430" s="367"/>
      <c r="AN8430" s="367"/>
      <c r="AO8430" s="367"/>
      <c r="AP8430" s="367"/>
      <c r="AQ8430" s="367"/>
      <c r="AR8430" s="367"/>
      <c r="AS8430" s="367"/>
      <c r="AT8430" s="367"/>
    </row>
    <row r="8431" spans="2:46" ht="13.8">
      <c r="B8431" s="26">
        <v>65.499999999999673</v>
      </c>
      <c r="C8431" s="363">
        <v>3290.6512283193892</v>
      </c>
      <c r="D8431" s="367">
        <v>3929.9999999999809</v>
      </c>
      <c r="E8431" s="367">
        <v>18279.069767441953</v>
      </c>
      <c r="F8431" s="367">
        <v>-2326554.0739127165</v>
      </c>
      <c r="G8431" s="367">
        <v>3930.00000000002</v>
      </c>
      <c r="H8431" s="367">
        <v>98250</v>
      </c>
      <c r="I8431" s="384">
        <v>-27717201.405210149</v>
      </c>
      <c r="J8431" s="367">
        <v>3929.9999999999995</v>
      </c>
      <c r="K8431" s="367">
        <v>23818.181818181696</v>
      </c>
      <c r="L8431" s="384">
        <v>-1207978.5505374577</v>
      </c>
      <c r="M8431" s="367">
        <v>3929.99999999998</v>
      </c>
      <c r="N8431" s="367">
        <v>393</v>
      </c>
      <c r="O8431" s="384">
        <v>-26728.520216004359</v>
      </c>
      <c r="P8431" s="367">
        <v>56.985000000000007</v>
      </c>
      <c r="Q8431" s="367">
        <v>393</v>
      </c>
      <c r="R8431" s="384">
        <v>-6009.7916006457144</v>
      </c>
      <c r="S8431" s="367">
        <v>55.019999999999996</v>
      </c>
      <c r="T8431" s="367">
        <v>13551.724137931091</v>
      </c>
      <c r="U8431" s="384">
        <v>-1371356.5924617597</v>
      </c>
      <c r="V8431" s="367">
        <v>3930.0000000000164</v>
      </c>
      <c r="W8431" s="367">
        <v>654999.99999999942</v>
      </c>
      <c r="X8431" s="384">
        <v>506740.1658148545</v>
      </c>
      <c r="Y8431" s="386">
        <v>3929.9999999999964</v>
      </c>
      <c r="Z8431" s="367"/>
      <c r="AA8431" s="367"/>
      <c r="AB8431" s="367"/>
      <c r="AC8431" s="367"/>
      <c r="AD8431" s="367"/>
      <c r="AE8431" s="367"/>
      <c r="AF8431" s="367"/>
      <c r="AG8431" s="367"/>
      <c r="AH8431" s="367"/>
      <c r="AI8431" s="367"/>
      <c r="AJ8431" s="367"/>
      <c r="AK8431" s="367"/>
      <c r="AL8431" s="367"/>
      <c r="AM8431" s="367"/>
      <c r="AN8431" s="367"/>
      <c r="AO8431" s="367"/>
      <c r="AP8431" s="367"/>
      <c r="AQ8431" s="367"/>
      <c r="AR8431" s="367"/>
      <c r="AS8431" s="367"/>
      <c r="AT8431" s="367"/>
    </row>
    <row r="8432" spans="2:46" ht="13.8">
      <c r="B8432" s="26">
        <v>65.666666666666345</v>
      </c>
      <c r="C8432" s="363">
        <v>3298.9944901489112</v>
      </c>
      <c r="D8432" s="367">
        <v>3939.9999999999809</v>
      </c>
      <c r="E8432" s="367">
        <v>18325.581395348931</v>
      </c>
      <c r="F8432" s="367">
        <v>-2338704.360752719</v>
      </c>
      <c r="G8432" s="367">
        <v>3940.00000000002</v>
      </c>
      <c r="H8432" s="367">
        <v>98500</v>
      </c>
      <c r="I8432" s="384">
        <v>-27861077.065044411</v>
      </c>
      <c r="J8432" s="367">
        <v>3939.9999999999995</v>
      </c>
      <c r="K8432" s="367">
        <v>23878.787878787756</v>
      </c>
      <c r="L8432" s="384">
        <v>-1215821.2959890331</v>
      </c>
      <c r="M8432" s="367">
        <v>3939.99999999998</v>
      </c>
      <c r="N8432" s="367">
        <v>394</v>
      </c>
      <c r="O8432" s="384">
        <v>-26873.72927614364</v>
      </c>
      <c r="P8432" s="367">
        <v>57.13</v>
      </c>
      <c r="Q8432" s="367">
        <v>394</v>
      </c>
      <c r="R8432" s="384">
        <v>-6061.5175429337014</v>
      </c>
      <c r="S8432" s="367">
        <v>55.160000000000004</v>
      </c>
      <c r="T8432" s="367">
        <v>13586.206896551781</v>
      </c>
      <c r="U8432" s="384">
        <v>-1379680.263352856</v>
      </c>
      <c r="V8432" s="367">
        <v>3940.0000000000164</v>
      </c>
      <c r="W8432" s="367">
        <v>656666.66666666605</v>
      </c>
      <c r="X8432" s="384">
        <v>507849.81462826894</v>
      </c>
      <c r="Y8432" s="386">
        <v>3939.9999999999964</v>
      </c>
      <c r="Z8432" s="367"/>
      <c r="AA8432" s="367"/>
      <c r="AB8432" s="367"/>
      <c r="AC8432" s="367"/>
      <c r="AD8432" s="367"/>
      <c r="AE8432" s="367"/>
      <c r="AF8432" s="367"/>
      <c r="AG8432" s="367"/>
      <c r="AH8432" s="367"/>
      <c r="AI8432" s="367"/>
      <c r="AJ8432" s="367"/>
      <c r="AK8432" s="367"/>
      <c r="AL8432" s="367"/>
      <c r="AM8432" s="367"/>
      <c r="AN8432" s="367"/>
      <c r="AO8432" s="367"/>
      <c r="AP8432" s="367"/>
      <c r="AQ8432" s="367"/>
      <c r="AR8432" s="367"/>
      <c r="AS8432" s="367"/>
      <c r="AT8432" s="367"/>
    </row>
    <row r="8433" spans="2:46" ht="13.8">
      <c r="B8433" s="26">
        <v>65.833333333333016</v>
      </c>
      <c r="C8433" s="363">
        <v>3307.3376002194882</v>
      </c>
      <c r="D8433" s="367">
        <v>3949.9999999999814</v>
      </c>
      <c r="E8433" s="367">
        <v>18372.093023255908</v>
      </c>
      <c r="F8433" s="367">
        <v>-2350886.2734907879</v>
      </c>
      <c r="G8433" s="367">
        <v>3950.00000000002</v>
      </c>
      <c r="H8433" s="367">
        <v>98750</v>
      </c>
      <c r="I8433" s="384">
        <v>-28005325.051933464</v>
      </c>
      <c r="J8433" s="367">
        <v>3949.9999999999995</v>
      </c>
      <c r="K8433" s="367">
        <v>23939.393939393816</v>
      </c>
      <c r="L8433" s="384">
        <v>-1223688.2496065057</v>
      </c>
      <c r="M8433" s="367">
        <v>3949.99999999998</v>
      </c>
      <c r="N8433" s="367">
        <v>395</v>
      </c>
      <c r="O8433" s="384">
        <v>-27019.330202061177</v>
      </c>
      <c r="P8433" s="367">
        <v>57.274999999999999</v>
      </c>
      <c r="Q8433" s="367">
        <v>395</v>
      </c>
      <c r="R8433" s="384">
        <v>-6113.4284286313368</v>
      </c>
      <c r="S8433" s="367">
        <v>55.300000000000004</v>
      </c>
      <c r="T8433" s="367">
        <v>13620.689655172471</v>
      </c>
      <c r="U8433" s="384">
        <v>-1388028.473400871</v>
      </c>
      <c r="V8433" s="367">
        <v>3950.0000000000168</v>
      </c>
      <c r="W8433" s="367">
        <v>658333.33333333267</v>
      </c>
      <c r="X8433" s="384">
        <v>508958.55092205509</v>
      </c>
      <c r="Y8433" s="386">
        <v>3949.9999999999959</v>
      </c>
      <c r="Z8433" s="367"/>
      <c r="AA8433" s="367"/>
      <c r="AB8433" s="367"/>
      <c r="AC8433" s="367"/>
      <c r="AD8433" s="367"/>
      <c r="AE8433" s="367"/>
      <c r="AF8433" s="367"/>
      <c r="AG8433" s="367"/>
      <c r="AH8433" s="367"/>
      <c r="AI8433" s="367"/>
      <c r="AJ8433" s="367"/>
      <c r="AK8433" s="367"/>
      <c r="AL8433" s="367"/>
      <c r="AM8433" s="367"/>
      <c r="AN8433" s="367"/>
      <c r="AO8433" s="367"/>
      <c r="AP8433" s="367"/>
      <c r="AQ8433" s="367"/>
      <c r="AR8433" s="367"/>
      <c r="AS8433" s="367"/>
      <c r="AT8433" s="367"/>
    </row>
    <row r="8434" spans="2:46" ht="13.8">
      <c r="B8434" s="26">
        <v>65.999999999999687</v>
      </c>
      <c r="C8434" s="363">
        <v>3315.6805585311185</v>
      </c>
      <c r="D8434" s="367">
        <v>3959.9999999999814</v>
      </c>
      <c r="E8434" s="367">
        <v>18418.604651162885</v>
      </c>
      <c r="F8434" s="367">
        <v>-2363099.8121269238</v>
      </c>
      <c r="G8434" s="367">
        <v>3960.00000000002</v>
      </c>
      <c r="H8434" s="367">
        <v>99000</v>
      </c>
      <c r="I8434" s="384">
        <v>-28149945.365877323</v>
      </c>
      <c r="J8434" s="367">
        <v>3959.9999999999995</v>
      </c>
      <c r="K8434" s="367">
        <v>23999.999999999876</v>
      </c>
      <c r="L8434" s="384">
        <v>-1231579.4113898755</v>
      </c>
      <c r="M8434" s="367">
        <v>3959.9999999999795</v>
      </c>
      <c r="N8434" s="367">
        <v>396</v>
      </c>
      <c r="O8434" s="384">
        <v>-27165.322993756985</v>
      </c>
      <c r="P8434" s="367">
        <v>57.419999999999995</v>
      </c>
      <c r="Q8434" s="367">
        <v>396</v>
      </c>
      <c r="R8434" s="384">
        <v>-6165.5242577386216</v>
      </c>
      <c r="S8434" s="367">
        <v>55.440000000000005</v>
      </c>
      <c r="T8434" s="367">
        <v>13655.172413793161</v>
      </c>
      <c r="U8434" s="384">
        <v>-1396401.2226058031</v>
      </c>
      <c r="V8434" s="367">
        <v>3960.0000000000168</v>
      </c>
      <c r="W8434" s="367">
        <v>659999.9999999993</v>
      </c>
      <c r="X8434" s="384">
        <v>510066.37469621294</v>
      </c>
      <c r="Y8434" s="386">
        <v>3959.9999999999959</v>
      </c>
      <c r="Z8434" s="367"/>
      <c r="AA8434" s="367"/>
      <c r="AB8434" s="367"/>
      <c r="AC8434" s="367"/>
      <c r="AD8434" s="367"/>
      <c r="AE8434" s="367"/>
      <c r="AF8434" s="367"/>
      <c r="AG8434" s="367"/>
      <c r="AH8434" s="367"/>
      <c r="AI8434" s="367"/>
      <c r="AJ8434" s="367"/>
      <c r="AK8434" s="367"/>
      <c r="AL8434" s="367"/>
      <c r="AM8434" s="367"/>
      <c r="AN8434" s="367"/>
      <c r="AO8434" s="367"/>
      <c r="AP8434" s="367"/>
      <c r="AQ8434" s="367"/>
      <c r="AR8434" s="367"/>
      <c r="AS8434" s="367"/>
      <c r="AT8434" s="367"/>
    </row>
    <row r="8435" spans="2:46" ht="13.8">
      <c r="B8435" s="26">
        <v>66.166666666666359</v>
      </c>
      <c r="C8435" s="363">
        <v>3324.0233650838045</v>
      </c>
      <c r="D8435" s="367">
        <v>3969.9999999999818</v>
      </c>
      <c r="E8435" s="367">
        <v>18465.116279069862</v>
      </c>
      <c r="F8435" s="367">
        <v>-2375344.9766611252</v>
      </c>
      <c r="G8435" s="367">
        <v>3970.00000000002</v>
      </c>
      <c r="H8435" s="367">
        <v>99250</v>
      </c>
      <c r="I8435" s="384">
        <v>-28294938.006875981</v>
      </c>
      <c r="J8435" s="367">
        <v>3969.9999999999995</v>
      </c>
      <c r="K8435" s="367">
        <v>24060.606060605936</v>
      </c>
      <c r="L8435" s="384">
        <v>-1239494.7813391425</v>
      </c>
      <c r="M8435" s="367">
        <v>3969.9999999999795</v>
      </c>
      <c r="N8435" s="367">
        <v>397</v>
      </c>
      <c r="O8435" s="384">
        <v>-27311.707651231063</v>
      </c>
      <c r="P8435" s="367">
        <v>57.565000000000005</v>
      </c>
      <c r="Q8435" s="367">
        <v>397</v>
      </c>
      <c r="R8435" s="384">
        <v>-6217.8050302555548</v>
      </c>
      <c r="S8435" s="367">
        <v>55.58</v>
      </c>
      <c r="T8435" s="367">
        <v>13689.655172413852</v>
      </c>
      <c r="U8435" s="384">
        <v>-1404798.510967653</v>
      </c>
      <c r="V8435" s="367">
        <v>3970.0000000000168</v>
      </c>
      <c r="W8435" s="367">
        <v>661666.66666666593</v>
      </c>
      <c r="X8435" s="384">
        <v>511173.28595074249</v>
      </c>
      <c r="Y8435" s="386">
        <v>3969.999999999995</v>
      </c>
      <c r="Z8435" s="367"/>
      <c r="AA8435" s="367"/>
      <c r="AB8435" s="367"/>
      <c r="AC8435" s="367"/>
      <c r="AD8435" s="367"/>
      <c r="AE8435" s="367"/>
      <c r="AF8435" s="367"/>
      <c r="AG8435" s="367"/>
      <c r="AH8435" s="367"/>
      <c r="AI8435" s="367"/>
      <c r="AJ8435" s="367"/>
      <c r="AK8435" s="367"/>
      <c r="AL8435" s="367"/>
      <c r="AM8435" s="367"/>
      <c r="AN8435" s="367"/>
      <c r="AO8435" s="367"/>
      <c r="AP8435" s="367"/>
      <c r="AQ8435" s="367"/>
      <c r="AR8435" s="367"/>
      <c r="AS8435" s="367"/>
      <c r="AT8435" s="367"/>
    </row>
    <row r="8436" spans="2:46" ht="13.8">
      <c r="B8436" s="26">
        <v>66.33333333333303</v>
      </c>
      <c r="C8436" s="363">
        <v>3332.3660198775447</v>
      </c>
      <c r="D8436" s="367">
        <v>3979.9999999999818</v>
      </c>
      <c r="E8436" s="367">
        <v>18511.627906976839</v>
      </c>
      <c r="F8436" s="367">
        <v>-2387621.7670933949</v>
      </c>
      <c r="G8436" s="367">
        <v>3980.0000000000209</v>
      </c>
      <c r="H8436" s="367">
        <v>99500</v>
      </c>
      <c r="I8436" s="384">
        <v>-28440302.974929437</v>
      </c>
      <c r="J8436" s="367">
        <v>3979.9999999999995</v>
      </c>
      <c r="K8436" s="367">
        <v>24121.212121211996</v>
      </c>
      <c r="L8436" s="384">
        <v>-1247434.3594543068</v>
      </c>
      <c r="M8436" s="367">
        <v>3979.9999999999795</v>
      </c>
      <c r="N8436" s="367">
        <v>398</v>
      </c>
      <c r="O8436" s="384">
        <v>-27458.484174483387</v>
      </c>
      <c r="P8436" s="367">
        <v>57.71</v>
      </c>
      <c r="Q8436" s="367">
        <v>398</v>
      </c>
      <c r="R8436" s="384">
        <v>-6270.270746182141</v>
      </c>
      <c r="S8436" s="367">
        <v>55.72</v>
      </c>
      <c r="T8436" s="367">
        <v>13724.137931034542</v>
      </c>
      <c r="U8436" s="384">
        <v>-1413220.3384864212</v>
      </c>
      <c r="V8436" s="367">
        <v>3980.0000000000173</v>
      </c>
      <c r="W8436" s="367">
        <v>663333.33333333256</v>
      </c>
      <c r="X8436" s="384">
        <v>512279.28468564374</v>
      </c>
      <c r="Y8436" s="386">
        <v>3979.999999999995</v>
      </c>
      <c r="Z8436" s="367"/>
      <c r="AA8436" s="367"/>
      <c r="AB8436" s="367"/>
      <c r="AC8436" s="367"/>
      <c r="AD8436" s="367"/>
      <c r="AE8436" s="367"/>
      <c r="AF8436" s="367"/>
      <c r="AG8436" s="367"/>
      <c r="AH8436" s="367"/>
      <c r="AI8436" s="367"/>
      <c r="AJ8436" s="367"/>
      <c r="AK8436" s="367"/>
      <c r="AL8436" s="367"/>
      <c r="AM8436" s="367"/>
      <c r="AN8436" s="367"/>
      <c r="AO8436" s="367"/>
      <c r="AP8436" s="367"/>
      <c r="AQ8436" s="367"/>
      <c r="AR8436" s="367"/>
      <c r="AS8436" s="367"/>
      <c r="AT8436" s="367"/>
    </row>
    <row r="8437" spans="2:46" ht="13.8">
      <c r="B8437" s="26">
        <v>66.499999999999702</v>
      </c>
      <c r="C8437" s="363">
        <v>3340.708522912339</v>
      </c>
      <c r="D8437" s="367">
        <v>3989.9999999999823</v>
      </c>
      <c r="E8437" s="367">
        <v>18558.139534883816</v>
      </c>
      <c r="F8437" s="367">
        <v>-2399930.1834237296</v>
      </c>
      <c r="G8437" s="367">
        <v>3990.0000000000209</v>
      </c>
      <c r="H8437" s="367">
        <v>99750</v>
      </c>
      <c r="I8437" s="384">
        <v>-28586040.270037696</v>
      </c>
      <c r="J8437" s="367">
        <v>3989.9999999999995</v>
      </c>
      <c r="K8437" s="367">
        <v>24181.818181818056</v>
      </c>
      <c r="L8437" s="384">
        <v>-1255398.1457353686</v>
      </c>
      <c r="M8437" s="367">
        <v>3989.9999999999795</v>
      </c>
      <c r="N8437" s="367">
        <v>399</v>
      </c>
      <c r="O8437" s="384">
        <v>-27605.652563513973</v>
      </c>
      <c r="P8437" s="367">
        <v>57.854999999999997</v>
      </c>
      <c r="Q8437" s="367">
        <v>399</v>
      </c>
      <c r="R8437" s="384">
        <v>-6322.9214055183756</v>
      </c>
      <c r="S8437" s="367">
        <v>55.86</v>
      </c>
      <c r="T8437" s="367">
        <v>13758.620689655232</v>
      </c>
      <c r="U8437" s="384">
        <v>-1421666.7051621068</v>
      </c>
      <c r="V8437" s="367">
        <v>3990.0000000000173</v>
      </c>
      <c r="W8437" s="367">
        <v>664999.99999999919</v>
      </c>
      <c r="X8437" s="384">
        <v>513384.37090091669</v>
      </c>
      <c r="Y8437" s="386">
        <v>3989.9999999999945</v>
      </c>
      <c r="Z8437" s="367"/>
      <c r="AA8437" s="367"/>
      <c r="AB8437" s="367"/>
      <c r="AC8437" s="367"/>
      <c r="AD8437" s="367"/>
      <c r="AE8437" s="367"/>
      <c r="AF8437" s="367"/>
      <c r="AG8437" s="367"/>
      <c r="AH8437" s="367"/>
      <c r="AI8437" s="367"/>
      <c r="AJ8437" s="367"/>
      <c r="AK8437" s="367"/>
      <c r="AL8437" s="367"/>
      <c r="AM8437" s="367"/>
      <c r="AN8437" s="367"/>
      <c r="AO8437" s="367"/>
      <c r="AP8437" s="367"/>
      <c r="AQ8437" s="367"/>
      <c r="AR8437" s="367"/>
      <c r="AS8437" s="367"/>
      <c r="AT8437" s="367"/>
    </row>
    <row r="8438" spans="2:46" ht="13.8">
      <c r="B8438" s="26">
        <v>66.666666666666373</v>
      </c>
      <c r="C8438" s="363">
        <v>3349.0508741881886</v>
      </c>
      <c r="D8438" s="367">
        <v>3999.9999999999823</v>
      </c>
      <c r="E8438" s="367">
        <v>18604.651162790793</v>
      </c>
      <c r="F8438" s="367">
        <v>-2412270.2256521313</v>
      </c>
      <c r="G8438" s="367">
        <v>4000.0000000000209</v>
      </c>
      <c r="H8438" s="367">
        <v>100000</v>
      </c>
      <c r="I8438" s="384">
        <v>-28732149.892200749</v>
      </c>
      <c r="J8438" s="367">
        <v>3999.9999999999995</v>
      </c>
      <c r="K8438" s="367">
        <v>24242.424242424117</v>
      </c>
      <c r="L8438" s="384">
        <v>-1263386.1401823272</v>
      </c>
      <c r="M8438" s="367">
        <v>3999.9999999999795</v>
      </c>
      <c r="N8438" s="367">
        <v>400</v>
      </c>
      <c r="O8438" s="384">
        <v>-27753.21281832282</v>
      </c>
      <c r="P8438" s="367">
        <v>57.999999999999993</v>
      </c>
      <c r="Q8438" s="367">
        <v>400</v>
      </c>
      <c r="R8438" s="384">
        <v>-6375.7570082642633</v>
      </c>
      <c r="S8438" s="367">
        <v>56</v>
      </c>
      <c r="T8438" s="367">
        <v>13793.103448275922</v>
      </c>
      <c r="U8438" s="384">
        <v>-1430137.6109947106</v>
      </c>
      <c r="V8438" s="367">
        <v>4000.0000000000173</v>
      </c>
      <c r="W8438" s="367">
        <v>666666.66666666581</v>
      </c>
      <c r="X8438" s="384">
        <v>514488.54459656129</v>
      </c>
      <c r="Y8438" s="386">
        <v>3999.9999999999945</v>
      </c>
      <c r="Z8438" s="367"/>
      <c r="AA8438" s="367"/>
      <c r="AB8438" s="367"/>
      <c r="AC8438" s="367"/>
      <c r="AD8438" s="367"/>
      <c r="AE8438" s="367"/>
      <c r="AF8438" s="367"/>
      <c r="AG8438" s="367"/>
      <c r="AH8438" s="367"/>
      <c r="AI8438" s="367"/>
      <c r="AJ8438" s="367"/>
      <c r="AK8438" s="367"/>
      <c r="AL8438" s="367"/>
      <c r="AM8438" s="367"/>
      <c r="AN8438" s="367"/>
      <c r="AO8438" s="367"/>
      <c r="AP8438" s="367"/>
      <c r="AQ8438" s="367"/>
      <c r="AR8438" s="367"/>
      <c r="AS8438" s="367"/>
      <c r="AT8438" s="367"/>
    </row>
    <row r="8439" spans="2:46" ht="13.8">
      <c r="B8439" s="26">
        <v>66.833333333333044</v>
      </c>
      <c r="C8439" s="363">
        <v>3357.3930737050928</v>
      </c>
      <c r="D8439" s="367">
        <v>4009.9999999999832</v>
      </c>
      <c r="E8439" s="367">
        <v>18651.16279069777</v>
      </c>
      <c r="F8439" s="367">
        <v>-2424641.8937785989</v>
      </c>
      <c r="G8439" s="367">
        <v>4010.0000000000209</v>
      </c>
      <c r="H8439" s="367">
        <v>100250</v>
      </c>
      <c r="I8439" s="384">
        <v>-28878631.841418605</v>
      </c>
      <c r="J8439" s="367">
        <v>4009.9999999999995</v>
      </c>
      <c r="K8439" s="367">
        <v>24303.030303030177</v>
      </c>
      <c r="L8439" s="384">
        <v>-1271398.3427951836</v>
      </c>
      <c r="M8439" s="367">
        <v>4009.9999999999795</v>
      </c>
      <c r="N8439" s="367">
        <v>401</v>
      </c>
      <c r="O8439" s="384">
        <v>-27901.16493890994</v>
      </c>
      <c r="P8439" s="367">
        <v>58.145000000000003</v>
      </c>
      <c r="Q8439" s="367">
        <v>401</v>
      </c>
      <c r="R8439" s="384">
        <v>-6428.7775544197993</v>
      </c>
      <c r="S8439" s="367">
        <v>56.14</v>
      </c>
      <c r="T8439" s="367">
        <v>13827.586206896613</v>
      </c>
      <c r="U8439" s="384">
        <v>-1438633.0559842321</v>
      </c>
      <c r="V8439" s="367">
        <v>4010.0000000000173</v>
      </c>
      <c r="W8439" s="367">
        <v>668333.33333333244</v>
      </c>
      <c r="X8439" s="384">
        <v>515591.8057725777</v>
      </c>
      <c r="Y8439" s="386">
        <v>4009.9999999999945</v>
      </c>
      <c r="Z8439" s="367"/>
      <c r="AA8439" s="367"/>
      <c r="AB8439" s="367"/>
      <c r="AC8439" s="367"/>
      <c r="AD8439" s="367"/>
      <c r="AE8439" s="367"/>
      <c r="AF8439" s="367"/>
      <c r="AG8439" s="367"/>
      <c r="AH8439" s="367"/>
      <c r="AI8439" s="367"/>
      <c r="AJ8439" s="367"/>
      <c r="AK8439" s="367"/>
      <c r="AL8439" s="367"/>
      <c r="AM8439" s="367"/>
      <c r="AN8439" s="367"/>
      <c r="AO8439" s="367"/>
      <c r="AP8439" s="367"/>
      <c r="AQ8439" s="367"/>
      <c r="AR8439" s="367"/>
      <c r="AS8439" s="367"/>
      <c r="AT8439" s="367"/>
    </row>
    <row r="8440" spans="2:46" ht="13.8">
      <c r="B8440" s="26">
        <v>66.999999999999716</v>
      </c>
      <c r="C8440" s="363">
        <v>3365.7351214630507</v>
      </c>
      <c r="D8440" s="367">
        <v>4019.9999999999832</v>
      </c>
      <c r="E8440" s="367">
        <v>18697.674418604747</v>
      </c>
      <c r="F8440" s="367">
        <v>-2437045.1878031339</v>
      </c>
      <c r="G8440" s="367">
        <v>4020.0000000000209</v>
      </c>
      <c r="H8440" s="367">
        <v>100500</v>
      </c>
      <c r="I8440" s="384">
        <v>-29025486.11769126</v>
      </c>
      <c r="J8440" s="367">
        <v>4019.9999999999995</v>
      </c>
      <c r="K8440" s="367">
        <v>24363.636363636237</v>
      </c>
      <c r="L8440" s="384">
        <v>-1279434.7535739364</v>
      </c>
      <c r="M8440" s="367">
        <v>4019.9999999999791</v>
      </c>
      <c r="N8440" s="367">
        <v>402</v>
      </c>
      <c r="O8440" s="384">
        <v>-28049.50892527531</v>
      </c>
      <c r="P8440" s="367">
        <v>58.29</v>
      </c>
      <c r="Q8440" s="367">
        <v>402</v>
      </c>
      <c r="R8440" s="384">
        <v>-6481.9830439849866</v>
      </c>
      <c r="S8440" s="367">
        <v>56.28</v>
      </c>
      <c r="T8440" s="367">
        <v>13862.068965517303</v>
      </c>
      <c r="U8440" s="384">
        <v>-1447153.0401306723</v>
      </c>
      <c r="V8440" s="367">
        <v>4020.0000000000182</v>
      </c>
      <c r="W8440" s="367">
        <v>669999.99999999907</v>
      </c>
      <c r="X8440" s="384">
        <v>516694.1544289657</v>
      </c>
      <c r="Y8440" s="386">
        <v>4019.9999999999941</v>
      </c>
      <c r="Z8440" s="367"/>
      <c r="AA8440" s="367"/>
      <c r="AB8440" s="367"/>
      <c r="AC8440" s="367"/>
      <c r="AD8440" s="367"/>
      <c r="AE8440" s="367"/>
      <c r="AF8440" s="367"/>
      <c r="AG8440" s="367"/>
      <c r="AH8440" s="367"/>
      <c r="AI8440" s="367"/>
      <c r="AJ8440" s="367"/>
      <c r="AK8440" s="367"/>
      <c r="AL8440" s="367"/>
      <c r="AM8440" s="367"/>
      <c r="AN8440" s="367"/>
      <c r="AO8440" s="367"/>
      <c r="AP8440" s="367"/>
      <c r="AQ8440" s="367"/>
      <c r="AR8440" s="367"/>
      <c r="AS8440" s="367"/>
      <c r="AT8440" s="367"/>
    </row>
    <row r="8441" spans="2:46" ht="13.8">
      <c r="B8441" s="26">
        <v>67.166666666666387</v>
      </c>
      <c r="C8441" s="363">
        <v>3374.0770174620638</v>
      </c>
      <c r="D8441" s="367">
        <v>4029.9999999999832</v>
      </c>
      <c r="E8441" s="367">
        <v>18744.186046511724</v>
      </c>
      <c r="F8441" s="367">
        <v>-2449480.1077257344</v>
      </c>
      <c r="G8441" s="367">
        <v>4030.0000000000209</v>
      </c>
      <c r="H8441" s="367">
        <v>100750</v>
      </c>
      <c r="I8441" s="384">
        <v>-29172712.721018717</v>
      </c>
      <c r="J8441" s="367">
        <v>4029.9999999999995</v>
      </c>
      <c r="K8441" s="367">
        <v>24424.242424242297</v>
      </c>
      <c r="L8441" s="384">
        <v>-1287495.3725185874</v>
      </c>
      <c r="M8441" s="367">
        <v>4029.9999999999791</v>
      </c>
      <c r="N8441" s="367">
        <v>403</v>
      </c>
      <c r="O8441" s="384">
        <v>-28198.244777418939</v>
      </c>
      <c r="P8441" s="367">
        <v>58.434999999999995</v>
      </c>
      <c r="Q8441" s="367">
        <v>403</v>
      </c>
      <c r="R8441" s="384">
        <v>-6535.3734769598232</v>
      </c>
      <c r="S8441" s="367">
        <v>56.42</v>
      </c>
      <c r="T8441" s="367">
        <v>13896.551724137993</v>
      </c>
      <c r="U8441" s="384">
        <v>-1455697.5634340295</v>
      </c>
      <c r="V8441" s="367">
        <v>4030.0000000000182</v>
      </c>
      <c r="W8441" s="367">
        <v>671666.6666666657</v>
      </c>
      <c r="X8441" s="384">
        <v>517795.59056572546</v>
      </c>
      <c r="Y8441" s="386">
        <v>4029.9999999999941</v>
      </c>
      <c r="Z8441" s="367"/>
      <c r="AA8441" s="367"/>
      <c r="AB8441" s="367"/>
      <c r="AC8441" s="367"/>
      <c r="AD8441" s="367"/>
      <c r="AE8441" s="367"/>
      <c r="AF8441" s="367"/>
      <c r="AG8441" s="367"/>
      <c r="AH8441" s="367"/>
      <c r="AI8441" s="367"/>
      <c r="AJ8441" s="367"/>
      <c r="AK8441" s="367"/>
      <c r="AL8441" s="367"/>
      <c r="AM8441" s="367"/>
      <c r="AN8441" s="367"/>
      <c r="AO8441" s="367"/>
      <c r="AP8441" s="367"/>
      <c r="AQ8441" s="367"/>
      <c r="AR8441" s="367"/>
      <c r="AS8441" s="367"/>
      <c r="AT8441" s="367"/>
    </row>
    <row r="8442" spans="2:46" ht="13.8">
      <c r="B8442" s="26">
        <v>67.333333333333059</v>
      </c>
      <c r="C8442" s="363">
        <v>3382.4187617021307</v>
      </c>
      <c r="D8442" s="367">
        <v>4039.9999999999836</v>
      </c>
      <c r="E8442" s="367">
        <v>18790.697674418701</v>
      </c>
      <c r="F8442" s="367">
        <v>-2461946.6535464018</v>
      </c>
      <c r="G8442" s="367">
        <v>4040.0000000000209</v>
      </c>
      <c r="H8442" s="367">
        <v>101000</v>
      </c>
      <c r="I8442" s="384">
        <v>-29320311.651400972</v>
      </c>
      <c r="J8442" s="367">
        <v>4039.9999999999995</v>
      </c>
      <c r="K8442" s="367">
        <v>24484.848484848357</v>
      </c>
      <c r="L8442" s="384">
        <v>-1295580.1996291352</v>
      </c>
      <c r="M8442" s="367">
        <v>4039.9999999999791</v>
      </c>
      <c r="N8442" s="367">
        <v>404</v>
      </c>
      <c r="O8442" s="384">
        <v>-28347.372495340842</v>
      </c>
      <c r="P8442" s="367">
        <v>58.580000000000005</v>
      </c>
      <c r="Q8442" s="367">
        <v>404</v>
      </c>
      <c r="R8442" s="384">
        <v>-6588.9488533443073</v>
      </c>
      <c r="S8442" s="367">
        <v>56.559999999999995</v>
      </c>
      <c r="T8442" s="367">
        <v>13931.034482758683</v>
      </c>
      <c r="U8442" s="384">
        <v>-1464266.6258943048</v>
      </c>
      <c r="V8442" s="367">
        <v>4040.0000000000182</v>
      </c>
      <c r="W8442" s="367">
        <v>673333.33333333232</v>
      </c>
      <c r="X8442" s="384">
        <v>518896.11418285681</v>
      </c>
      <c r="Y8442" s="386">
        <v>4039.9999999999936</v>
      </c>
      <c r="Z8442" s="367"/>
      <c r="AA8442" s="367"/>
      <c r="AB8442" s="367"/>
      <c r="AC8442" s="367"/>
      <c r="AD8442" s="367"/>
      <c r="AE8442" s="367"/>
      <c r="AF8442" s="367"/>
      <c r="AG8442" s="367"/>
      <c r="AH8442" s="367"/>
      <c r="AI8442" s="367"/>
      <c r="AJ8442" s="367"/>
      <c r="AK8442" s="367"/>
      <c r="AL8442" s="367"/>
      <c r="AM8442" s="367"/>
      <c r="AN8442" s="367"/>
      <c r="AO8442" s="367"/>
      <c r="AP8442" s="367"/>
      <c r="AQ8442" s="367"/>
      <c r="AR8442" s="367"/>
      <c r="AS8442" s="367"/>
      <c r="AT8442" s="367"/>
    </row>
    <row r="8443" spans="2:46" ht="13.8">
      <c r="B8443" s="26">
        <v>67.49999999999973</v>
      </c>
      <c r="C8443" s="363">
        <v>3390.7603541832527</v>
      </c>
      <c r="D8443" s="367">
        <v>4049.9999999999836</v>
      </c>
      <c r="E8443" s="367">
        <v>18837.209302325678</v>
      </c>
      <c r="F8443" s="367">
        <v>-2474444.8252651361</v>
      </c>
      <c r="G8443" s="367">
        <v>4050.0000000000209</v>
      </c>
      <c r="H8443" s="367">
        <v>101250</v>
      </c>
      <c r="I8443" s="384">
        <v>-29468282.908838026</v>
      </c>
      <c r="J8443" s="367">
        <v>4049.9999999999995</v>
      </c>
      <c r="K8443" s="367">
        <v>24545.454545454417</v>
      </c>
      <c r="L8443" s="384">
        <v>-1303689.2349055803</v>
      </c>
      <c r="M8443" s="367">
        <v>4049.9999999999791</v>
      </c>
      <c r="N8443" s="367">
        <v>405</v>
      </c>
      <c r="O8443" s="384">
        <v>-28496.892079040994</v>
      </c>
      <c r="P8443" s="367">
        <v>58.725000000000001</v>
      </c>
      <c r="Q8443" s="367">
        <v>405</v>
      </c>
      <c r="R8443" s="384">
        <v>-6642.7091731384453</v>
      </c>
      <c r="S8443" s="367">
        <v>56.699999999999996</v>
      </c>
      <c r="T8443" s="367">
        <v>13965.517241379373</v>
      </c>
      <c r="U8443" s="384">
        <v>-1472860.2275114981</v>
      </c>
      <c r="V8443" s="367">
        <v>4050.0000000000186</v>
      </c>
      <c r="W8443" s="367">
        <v>674999.99999999895</v>
      </c>
      <c r="X8443" s="384">
        <v>519995.72528035991</v>
      </c>
      <c r="Y8443" s="386">
        <v>4049.9999999999936</v>
      </c>
      <c r="Z8443" s="367"/>
      <c r="AA8443" s="367"/>
      <c r="AB8443" s="367"/>
      <c r="AC8443" s="367"/>
      <c r="AD8443" s="367"/>
      <c r="AE8443" s="367"/>
      <c r="AF8443" s="367"/>
      <c r="AG8443" s="367"/>
      <c r="AH8443" s="367"/>
      <c r="AI8443" s="367"/>
      <c r="AJ8443" s="367"/>
      <c r="AK8443" s="367"/>
      <c r="AL8443" s="367"/>
      <c r="AM8443" s="367"/>
      <c r="AN8443" s="367"/>
      <c r="AO8443" s="367"/>
      <c r="AP8443" s="367"/>
      <c r="AQ8443" s="367"/>
      <c r="AR8443" s="367"/>
      <c r="AS8443" s="367"/>
      <c r="AT8443" s="367"/>
    </row>
    <row r="8444" spans="2:46" ht="13.8">
      <c r="B8444" s="26">
        <v>67.666666666666401</v>
      </c>
      <c r="C8444" s="363">
        <v>3399.1017949054285</v>
      </c>
      <c r="D8444" s="367">
        <v>4059.9999999999841</v>
      </c>
      <c r="E8444" s="367">
        <v>18883.720930232656</v>
      </c>
      <c r="F8444" s="367">
        <v>-2486974.6228819368</v>
      </c>
      <c r="G8444" s="367">
        <v>4060.0000000000214</v>
      </c>
      <c r="H8444" s="367">
        <v>101500</v>
      </c>
      <c r="I8444" s="384">
        <v>-29616626.493329883</v>
      </c>
      <c r="J8444" s="367">
        <v>4059.9999999999995</v>
      </c>
      <c r="K8444" s="367">
        <v>24606.060606060477</v>
      </c>
      <c r="L8444" s="384">
        <v>-1311822.4783479229</v>
      </c>
      <c r="M8444" s="367">
        <v>4059.9999999999791</v>
      </c>
      <c r="N8444" s="367">
        <v>406</v>
      </c>
      <c r="O8444" s="384">
        <v>-28646.803528519409</v>
      </c>
      <c r="P8444" s="367">
        <v>58.87</v>
      </c>
      <c r="Q8444" s="367">
        <v>406</v>
      </c>
      <c r="R8444" s="384">
        <v>-6696.6544363422336</v>
      </c>
      <c r="S8444" s="367">
        <v>56.839999999999996</v>
      </c>
      <c r="T8444" s="367">
        <v>14000.000000000064</v>
      </c>
      <c r="U8444" s="384">
        <v>-1481478.3682856094</v>
      </c>
      <c r="V8444" s="367">
        <v>4060.0000000000186</v>
      </c>
      <c r="W8444" s="367">
        <v>676666.66666666558</v>
      </c>
      <c r="X8444" s="384">
        <v>521094.42385823472</v>
      </c>
      <c r="Y8444" s="386">
        <v>4059.9999999999932</v>
      </c>
      <c r="Z8444" s="367"/>
      <c r="AA8444" s="367"/>
      <c r="AB8444" s="367"/>
      <c r="AC8444" s="367"/>
      <c r="AD8444" s="367"/>
      <c r="AE8444" s="367"/>
      <c r="AF8444" s="367"/>
      <c r="AG8444" s="367"/>
      <c r="AH8444" s="367"/>
      <c r="AI8444" s="367"/>
      <c r="AJ8444" s="367"/>
      <c r="AK8444" s="367"/>
      <c r="AL8444" s="367"/>
      <c r="AM8444" s="367"/>
      <c r="AN8444" s="367"/>
      <c r="AO8444" s="367"/>
      <c r="AP8444" s="367"/>
      <c r="AQ8444" s="367"/>
      <c r="AR8444" s="367"/>
      <c r="AS8444" s="367"/>
      <c r="AT8444" s="367"/>
    </row>
    <row r="8445" spans="2:46" ht="13.8">
      <c r="B8445" s="26">
        <v>67.833333333333073</v>
      </c>
      <c r="C8445" s="363">
        <v>3407.4430838686599</v>
      </c>
      <c r="D8445" s="367">
        <v>4069.9999999999841</v>
      </c>
      <c r="E8445" s="367">
        <v>18930.232558139633</v>
      </c>
      <c r="F8445" s="367">
        <v>-2499536.046396804</v>
      </c>
      <c r="G8445" s="367">
        <v>4070.0000000000214</v>
      </c>
      <c r="H8445" s="367">
        <v>101750</v>
      </c>
      <c r="I8445" s="384">
        <v>-29765342.404876538</v>
      </c>
      <c r="J8445" s="367">
        <v>4069.9999999999995</v>
      </c>
      <c r="K8445" s="367">
        <v>24666.666666666537</v>
      </c>
      <c r="L8445" s="384">
        <v>-1319979.9299561623</v>
      </c>
      <c r="M8445" s="367">
        <v>4069.9999999999786</v>
      </c>
      <c r="N8445" s="367">
        <v>407</v>
      </c>
      <c r="O8445" s="384">
        <v>-28797.10684377608</v>
      </c>
      <c r="P8445" s="367">
        <v>59.014999999999993</v>
      </c>
      <c r="Q8445" s="367">
        <v>407</v>
      </c>
      <c r="R8445" s="384">
        <v>-6750.7846429556721</v>
      </c>
      <c r="S8445" s="367">
        <v>56.98</v>
      </c>
      <c r="T8445" s="367">
        <v>14034.482758620754</v>
      </c>
      <c r="U8445" s="384">
        <v>-1490121.0482166382</v>
      </c>
      <c r="V8445" s="367">
        <v>4070.0000000000186</v>
      </c>
      <c r="W8445" s="367">
        <v>678333.33333333221</v>
      </c>
      <c r="X8445" s="384">
        <v>522192.20991648122</v>
      </c>
      <c r="Y8445" s="386">
        <v>4069.9999999999932</v>
      </c>
      <c r="Z8445" s="367"/>
      <c r="AA8445" s="367"/>
      <c r="AB8445" s="367"/>
      <c r="AC8445" s="367"/>
      <c r="AD8445" s="367"/>
      <c r="AE8445" s="367"/>
      <c r="AF8445" s="367"/>
      <c r="AG8445" s="367"/>
      <c r="AH8445" s="367"/>
      <c r="AI8445" s="367"/>
      <c r="AJ8445" s="367"/>
      <c r="AK8445" s="367"/>
      <c r="AL8445" s="367"/>
      <c r="AM8445" s="367"/>
      <c r="AN8445" s="367"/>
      <c r="AO8445" s="367"/>
      <c r="AP8445" s="367"/>
      <c r="AQ8445" s="367"/>
      <c r="AR8445" s="367"/>
      <c r="AS8445" s="367"/>
      <c r="AT8445" s="367"/>
    </row>
    <row r="8446" spans="2:46" ht="13.8">
      <c r="B8446" s="26">
        <v>67.999999999999744</v>
      </c>
      <c r="C8446" s="363">
        <v>3415.784221072945</v>
      </c>
      <c r="D8446" s="367">
        <v>4079.9999999999845</v>
      </c>
      <c r="E8446" s="367">
        <v>18976.74418604661</v>
      </c>
      <c r="F8446" s="367">
        <v>-2512129.0958097377</v>
      </c>
      <c r="G8446" s="367">
        <v>4080.0000000000214</v>
      </c>
      <c r="H8446" s="367">
        <v>102000</v>
      </c>
      <c r="I8446" s="384">
        <v>-29914430.643477991</v>
      </c>
      <c r="J8446" s="367">
        <v>4079.9999999999995</v>
      </c>
      <c r="K8446" s="367">
        <v>24727.272727272597</v>
      </c>
      <c r="L8446" s="384">
        <v>-1328161.5897302993</v>
      </c>
      <c r="M8446" s="367">
        <v>4079.9999999999786</v>
      </c>
      <c r="N8446" s="367">
        <v>408</v>
      </c>
      <c r="O8446" s="384">
        <v>-28947.802024811026</v>
      </c>
      <c r="P8446" s="367">
        <v>59.160000000000004</v>
      </c>
      <c r="Q8446" s="367">
        <v>408</v>
      </c>
      <c r="R8446" s="384">
        <v>-6805.09979297876</v>
      </c>
      <c r="S8446" s="367">
        <v>57.12</v>
      </c>
      <c r="T8446" s="367">
        <v>14068.965517241444</v>
      </c>
      <c r="U8446" s="384">
        <v>-1498788.2673045848</v>
      </c>
      <c r="V8446" s="367">
        <v>4080.0000000000186</v>
      </c>
      <c r="W8446" s="367">
        <v>679999.99999999884</v>
      </c>
      <c r="X8446" s="384">
        <v>523289.08345509949</v>
      </c>
      <c r="Y8446" s="386">
        <v>4079.9999999999932</v>
      </c>
      <c r="Z8446" s="367"/>
      <c r="AA8446" s="367"/>
      <c r="AB8446" s="367"/>
      <c r="AC8446" s="367"/>
      <c r="AD8446" s="367"/>
      <c r="AE8446" s="367"/>
      <c r="AF8446" s="367"/>
      <c r="AG8446" s="367"/>
      <c r="AH8446" s="367"/>
      <c r="AI8446" s="367"/>
      <c r="AJ8446" s="367"/>
      <c r="AK8446" s="367"/>
      <c r="AL8446" s="367"/>
      <c r="AM8446" s="367"/>
      <c r="AN8446" s="367"/>
      <c r="AO8446" s="367"/>
      <c r="AP8446" s="367"/>
      <c r="AQ8446" s="367"/>
      <c r="AR8446" s="367"/>
      <c r="AS8446" s="367"/>
      <c r="AT8446" s="367"/>
    </row>
    <row r="8447" spans="2:46" ht="13.8">
      <c r="B8447" s="26">
        <v>68.166666666666416</v>
      </c>
      <c r="C8447" s="363">
        <v>3424.1252065182853</v>
      </c>
      <c r="D8447" s="367">
        <v>4089.9999999999845</v>
      </c>
      <c r="E8447" s="367">
        <v>19023.255813953587</v>
      </c>
      <c r="F8447" s="367">
        <v>-2524753.7711207378</v>
      </c>
      <c r="G8447" s="367">
        <v>4090.0000000000214</v>
      </c>
      <c r="H8447" s="367">
        <v>102250</v>
      </c>
      <c r="I8447" s="384">
        <v>-30063891.20913424</v>
      </c>
      <c r="J8447" s="367">
        <v>4089.9999999999995</v>
      </c>
      <c r="K8447" s="367">
        <v>24787.878787878657</v>
      </c>
      <c r="L8447" s="384">
        <v>-1336367.4576703333</v>
      </c>
      <c r="M8447" s="367">
        <v>4089.9999999999786</v>
      </c>
      <c r="N8447" s="367">
        <v>409</v>
      </c>
      <c r="O8447" s="384">
        <v>-29098.889071624224</v>
      </c>
      <c r="P8447" s="367">
        <v>59.305</v>
      </c>
      <c r="Q8447" s="367">
        <v>409</v>
      </c>
      <c r="R8447" s="384">
        <v>-6859.5998864115018</v>
      </c>
      <c r="S8447" s="367">
        <v>57.260000000000005</v>
      </c>
      <c r="T8447" s="367">
        <v>14103.448275862134</v>
      </c>
      <c r="U8447" s="384">
        <v>-1507480.0255494495</v>
      </c>
      <c r="V8447" s="367">
        <v>4090.0000000000191</v>
      </c>
      <c r="W8447" s="367">
        <v>681666.66666666546</v>
      </c>
      <c r="X8447" s="384">
        <v>524385.04447408929</v>
      </c>
      <c r="Y8447" s="386">
        <v>4089.9999999999927</v>
      </c>
      <c r="Z8447" s="367"/>
      <c r="AA8447" s="367"/>
      <c r="AB8447" s="367"/>
      <c r="AC8447" s="367"/>
      <c r="AD8447" s="367"/>
      <c r="AE8447" s="367"/>
      <c r="AF8447" s="367"/>
      <c r="AG8447" s="367"/>
      <c r="AH8447" s="367"/>
      <c r="AI8447" s="367"/>
      <c r="AJ8447" s="367"/>
      <c r="AK8447" s="367"/>
      <c r="AL8447" s="367"/>
      <c r="AM8447" s="367"/>
      <c r="AN8447" s="367"/>
      <c r="AO8447" s="367"/>
      <c r="AP8447" s="367"/>
      <c r="AQ8447" s="367"/>
      <c r="AR8447" s="367"/>
      <c r="AS8447" s="367"/>
      <c r="AT8447" s="367"/>
    </row>
    <row r="8448" spans="2:46" ht="13.8">
      <c r="B8448" s="26">
        <v>68.333333333333087</v>
      </c>
      <c r="C8448" s="363">
        <v>3432.4660402046798</v>
      </c>
      <c r="D8448" s="367">
        <v>4099.9999999999854</v>
      </c>
      <c r="E8448" s="367">
        <v>19069.767441860564</v>
      </c>
      <c r="F8448" s="367">
        <v>-2537410.0723298052</v>
      </c>
      <c r="G8448" s="367">
        <v>4100.0000000000218</v>
      </c>
      <c r="H8448" s="367">
        <v>102500</v>
      </c>
      <c r="I8448" s="384">
        <v>-30213724.101845302</v>
      </c>
      <c r="J8448" s="367">
        <v>4100</v>
      </c>
      <c r="K8448" s="367">
        <v>24848.484848484717</v>
      </c>
      <c r="L8448" s="384">
        <v>-1344597.5337762651</v>
      </c>
      <c r="M8448" s="367">
        <v>4099.9999999999791</v>
      </c>
      <c r="N8448" s="367">
        <v>410</v>
      </c>
      <c r="O8448" s="384">
        <v>-29250.367984215674</v>
      </c>
      <c r="P8448" s="367">
        <v>59.449999999999996</v>
      </c>
      <c r="Q8448" s="367">
        <v>410</v>
      </c>
      <c r="R8448" s="384">
        <v>-6914.2849232538911</v>
      </c>
      <c r="S8448" s="367">
        <v>57.400000000000006</v>
      </c>
      <c r="T8448" s="367">
        <v>14137.931034482825</v>
      </c>
      <c r="U8448" s="384">
        <v>-1516196.3229512321</v>
      </c>
      <c r="V8448" s="367">
        <v>4100.0000000000191</v>
      </c>
      <c r="W8448" s="367">
        <v>683333.33333333209</v>
      </c>
      <c r="X8448" s="384">
        <v>525480.09297345101</v>
      </c>
      <c r="Y8448" s="386">
        <v>4099.9999999999927</v>
      </c>
      <c r="Z8448" s="367"/>
      <c r="AA8448" s="367"/>
      <c r="AB8448" s="367"/>
      <c r="AC8448" s="367"/>
      <c r="AD8448" s="367"/>
      <c r="AE8448" s="367"/>
      <c r="AF8448" s="367"/>
      <c r="AG8448" s="367"/>
      <c r="AH8448" s="367"/>
      <c r="AI8448" s="367"/>
      <c r="AJ8448" s="367"/>
      <c r="AK8448" s="367"/>
      <c r="AL8448" s="367"/>
      <c r="AM8448" s="367"/>
      <c r="AN8448" s="367"/>
      <c r="AO8448" s="367"/>
      <c r="AP8448" s="367"/>
      <c r="AQ8448" s="367"/>
      <c r="AR8448" s="367"/>
      <c r="AS8448" s="367"/>
      <c r="AT8448" s="367"/>
    </row>
    <row r="8449" spans="2:46" ht="13.8">
      <c r="B8449" s="26">
        <v>68.499999999999758</v>
      </c>
      <c r="C8449" s="363">
        <v>3440.8067221321289</v>
      </c>
      <c r="D8449" s="367">
        <v>4109.9999999999854</v>
      </c>
      <c r="E8449" s="367">
        <v>19116.279069767541</v>
      </c>
      <c r="F8449" s="367">
        <v>-2550097.9994369382</v>
      </c>
      <c r="G8449" s="367">
        <v>4110.0000000000218</v>
      </c>
      <c r="H8449" s="367">
        <v>102750</v>
      </c>
      <c r="I8449" s="384">
        <v>-30363929.321611159</v>
      </c>
      <c r="J8449" s="367">
        <v>4110</v>
      </c>
      <c r="K8449" s="367">
        <v>24909.090909090777</v>
      </c>
      <c r="L8449" s="384">
        <v>-1352851.8180480939</v>
      </c>
      <c r="M8449" s="367">
        <v>4109.9999999999791</v>
      </c>
      <c r="N8449" s="367">
        <v>411</v>
      </c>
      <c r="O8449" s="384">
        <v>-29402.238762585406</v>
      </c>
      <c r="P8449" s="367">
        <v>59.595000000000006</v>
      </c>
      <c r="Q8449" s="367">
        <v>411</v>
      </c>
      <c r="R8449" s="384">
        <v>-6969.154903505927</v>
      </c>
      <c r="S8449" s="367">
        <v>57.54</v>
      </c>
      <c r="T8449" s="367">
        <v>14172.413793103515</v>
      </c>
      <c r="U8449" s="384">
        <v>-1524937.1595099322</v>
      </c>
      <c r="V8449" s="367">
        <v>4110.0000000000191</v>
      </c>
      <c r="W8449" s="367">
        <v>684999.99999999872</v>
      </c>
      <c r="X8449" s="384">
        <v>526574.22895318409</v>
      </c>
      <c r="Y8449" s="386">
        <v>4109.9999999999918</v>
      </c>
      <c r="Z8449" s="367"/>
      <c r="AA8449" s="367"/>
      <c r="AB8449" s="367"/>
      <c r="AC8449" s="367"/>
      <c r="AD8449" s="367"/>
      <c r="AE8449" s="367"/>
      <c r="AF8449" s="367"/>
      <c r="AG8449" s="367"/>
      <c r="AH8449" s="367"/>
      <c r="AI8449" s="367"/>
      <c r="AJ8449" s="367"/>
      <c r="AK8449" s="367"/>
      <c r="AL8449" s="367"/>
      <c r="AM8449" s="367"/>
      <c r="AN8449" s="367"/>
      <c r="AO8449" s="367"/>
      <c r="AP8449" s="367"/>
      <c r="AQ8449" s="367"/>
      <c r="AR8449" s="367"/>
      <c r="AS8449" s="367"/>
      <c r="AT8449" s="367"/>
    </row>
    <row r="8450" spans="2:46" ht="13.8">
      <c r="B8450" s="26">
        <v>68.66666666666643</v>
      </c>
      <c r="C8450" s="363">
        <v>3449.1472523006323</v>
      </c>
      <c r="D8450" s="367">
        <v>4119.9999999999854</v>
      </c>
      <c r="E8450" s="367">
        <v>19162.790697674518</v>
      </c>
      <c r="F8450" s="367">
        <v>-2562817.5524421376</v>
      </c>
      <c r="G8450" s="367">
        <v>4120.0000000000218</v>
      </c>
      <c r="H8450" s="367">
        <v>103000</v>
      </c>
      <c r="I8450" s="384">
        <v>-30514506.86843181</v>
      </c>
      <c r="J8450" s="367">
        <v>4120</v>
      </c>
      <c r="K8450" s="367">
        <v>24969.696969696837</v>
      </c>
      <c r="L8450" s="384">
        <v>-1361130.3104858198</v>
      </c>
      <c r="M8450" s="367">
        <v>4119.9999999999791</v>
      </c>
      <c r="N8450" s="367">
        <v>412</v>
      </c>
      <c r="O8450" s="384">
        <v>-29554.501406733387</v>
      </c>
      <c r="P8450" s="367">
        <v>59.74</v>
      </c>
      <c r="Q8450" s="367">
        <v>412</v>
      </c>
      <c r="R8450" s="384">
        <v>-7024.2098271676168</v>
      </c>
      <c r="S8450" s="367">
        <v>57.68</v>
      </c>
      <c r="T8450" s="367">
        <v>14206.896551724205</v>
      </c>
      <c r="U8450" s="384">
        <v>-1533702.5352255504</v>
      </c>
      <c r="V8450" s="367">
        <v>4120.0000000000191</v>
      </c>
      <c r="W8450" s="367">
        <v>686666.66666666535</v>
      </c>
      <c r="X8450" s="384">
        <v>527667.45241328911</v>
      </c>
      <c r="Y8450" s="386">
        <v>4119.9999999999918</v>
      </c>
      <c r="Z8450" s="367"/>
      <c r="AA8450" s="367"/>
      <c r="AB8450" s="367"/>
      <c r="AC8450" s="367"/>
      <c r="AD8450" s="367"/>
      <c r="AE8450" s="367"/>
      <c r="AF8450" s="367"/>
      <c r="AG8450" s="367"/>
      <c r="AH8450" s="367"/>
      <c r="AI8450" s="367"/>
      <c r="AJ8450" s="367"/>
      <c r="AK8450" s="367"/>
      <c r="AL8450" s="367"/>
      <c r="AM8450" s="367"/>
      <c r="AN8450" s="367"/>
      <c r="AO8450" s="367"/>
      <c r="AP8450" s="367"/>
      <c r="AQ8450" s="367"/>
      <c r="AR8450" s="367"/>
      <c r="AS8450" s="367"/>
      <c r="AT8450" s="367"/>
    </row>
    <row r="8451" spans="2:46" ht="13.8">
      <c r="B8451" s="26">
        <v>68.833333333333101</v>
      </c>
      <c r="C8451" s="363">
        <v>3457.4876307101908</v>
      </c>
      <c r="D8451" s="367">
        <v>4129.9999999999864</v>
      </c>
      <c r="E8451" s="367">
        <v>19209.302325581495</v>
      </c>
      <c r="F8451" s="367">
        <v>-2575568.7313454044</v>
      </c>
      <c r="G8451" s="367">
        <v>4130.0000000000218</v>
      </c>
      <c r="H8451" s="367">
        <v>103250</v>
      </c>
      <c r="I8451" s="384">
        <v>-30665456.742307264</v>
      </c>
      <c r="J8451" s="367">
        <v>4130</v>
      </c>
      <c r="K8451" s="367">
        <v>25030.303030302897</v>
      </c>
      <c r="L8451" s="384">
        <v>-1369433.0110894425</v>
      </c>
      <c r="M8451" s="367">
        <v>4129.9999999999782</v>
      </c>
      <c r="N8451" s="367">
        <v>413</v>
      </c>
      <c r="O8451" s="384">
        <v>-29707.15591665962</v>
      </c>
      <c r="P8451" s="367">
        <v>59.884999999999998</v>
      </c>
      <c r="Q8451" s="367">
        <v>413</v>
      </c>
      <c r="R8451" s="384">
        <v>-7079.4496942389551</v>
      </c>
      <c r="S8451" s="367">
        <v>57.82</v>
      </c>
      <c r="T8451" s="367">
        <v>14241.379310344895</v>
      </c>
      <c r="U8451" s="384">
        <v>-1542492.4500980873</v>
      </c>
      <c r="V8451" s="367">
        <v>4130.00000000002</v>
      </c>
      <c r="W8451" s="367">
        <v>688333.33333333198</v>
      </c>
      <c r="X8451" s="384">
        <v>528759.76335376583</v>
      </c>
      <c r="Y8451" s="386">
        <v>4129.9999999999918</v>
      </c>
      <c r="Z8451" s="367"/>
      <c r="AA8451" s="367"/>
      <c r="AB8451" s="367"/>
      <c r="AC8451" s="367"/>
      <c r="AD8451" s="367"/>
      <c r="AE8451" s="367"/>
      <c r="AF8451" s="367"/>
      <c r="AG8451" s="367"/>
      <c r="AH8451" s="367"/>
      <c r="AI8451" s="367"/>
      <c r="AJ8451" s="367"/>
      <c r="AK8451" s="367"/>
      <c r="AL8451" s="367"/>
      <c r="AM8451" s="367"/>
      <c r="AN8451" s="367"/>
      <c r="AO8451" s="367"/>
      <c r="AP8451" s="367"/>
      <c r="AQ8451" s="367"/>
      <c r="AR8451" s="367"/>
      <c r="AS8451" s="367"/>
      <c r="AT8451" s="367"/>
    </row>
    <row r="8452" spans="2:46" ht="13.8">
      <c r="B8452" s="26">
        <v>68.999999999999773</v>
      </c>
      <c r="C8452" s="363">
        <v>3465.8278573608036</v>
      </c>
      <c r="D8452" s="367">
        <v>4139.9999999999864</v>
      </c>
      <c r="E8452" s="367">
        <v>19255.813953488472</v>
      </c>
      <c r="F8452" s="367">
        <v>-2588351.5361467367</v>
      </c>
      <c r="G8452" s="367">
        <v>4140.0000000000218</v>
      </c>
      <c r="H8452" s="367">
        <v>103500</v>
      </c>
      <c r="I8452" s="384">
        <v>-30816778.943237517</v>
      </c>
      <c r="J8452" s="367">
        <v>4140</v>
      </c>
      <c r="K8452" s="367">
        <v>25090.909090908957</v>
      </c>
      <c r="L8452" s="384">
        <v>-1377759.919858963</v>
      </c>
      <c r="M8452" s="367">
        <v>4139.9999999999782</v>
      </c>
      <c r="N8452" s="367">
        <v>414</v>
      </c>
      <c r="O8452" s="384">
        <v>-29860.20229236412</v>
      </c>
      <c r="P8452" s="367">
        <v>60.029999999999994</v>
      </c>
      <c r="Q8452" s="367">
        <v>414</v>
      </c>
      <c r="R8452" s="384">
        <v>-7134.8745047199454</v>
      </c>
      <c r="S8452" s="367">
        <v>57.96</v>
      </c>
      <c r="T8452" s="367">
        <v>14275.862068965585</v>
      </c>
      <c r="U8452" s="384">
        <v>-1551306.9041275415</v>
      </c>
      <c r="V8452" s="367">
        <v>4140.00000000002</v>
      </c>
      <c r="W8452" s="367">
        <v>689999.9999999986</v>
      </c>
      <c r="X8452" s="384">
        <v>529851.16177461424</v>
      </c>
      <c r="Y8452" s="386">
        <v>4139.9999999999918</v>
      </c>
      <c r="Z8452" s="367"/>
      <c r="AA8452" s="367"/>
      <c r="AB8452" s="367"/>
      <c r="AC8452" s="367"/>
      <c r="AD8452" s="367"/>
      <c r="AE8452" s="367"/>
      <c r="AF8452" s="367"/>
      <c r="AG8452" s="367"/>
      <c r="AH8452" s="367"/>
      <c r="AI8452" s="367"/>
      <c r="AJ8452" s="367"/>
      <c r="AK8452" s="367"/>
      <c r="AL8452" s="367"/>
      <c r="AM8452" s="367"/>
      <c r="AN8452" s="367"/>
      <c r="AO8452" s="367"/>
      <c r="AP8452" s="367"/>
      <c r="AQ8452" s="367"/>
      <c r="AR8452" s="367"/>
      <c r="AS8452" s="367"/>
      <c r="AT8452" s="367"/>
    </row>
    <row r="8453" spans="2:46" ht="13.8">
      <c r="B8453" s="26">
        <v>69.166666666666444</v>
      </c>
      <c r="C8453" s="363">
        <v>3474.1679322524697</v>
      </c>
      <c r="D8453" s="367">
        <v>4149.9999999999864</v>
      </c>
      <c r="E8453" s="367">
        <v>19302.325581395449</v>
      </c>
      <c r="F8453" s="367">
        <v>-2601165.9668461359</v>
      </c>
      <c r="G8453" s="367">
        <v>4150.0000000000218</v>
      </c>
      <c r="H8453" s="367">
        <v>103750</v>
      </c>
      <c r="I8453" s="384">
        <v>-30968473.471222572</v>
      </c>
      <c r="J8453" s="367">
        <v>4150</v>
      </c>
      <c r="K8453" s="367">
        <v>25151.515151515017</v>
      </c>
      <c r="L8453" s="384">
        <v>-1386111.0367943808</v>
      </c>
      <c r="M8453" s="367">
        <v>4149.9999999999782</v>
      </c>
      <c r="N8453" s="367">
        <v>415</v>
      </c>
      <c r="O8453" s="384">
        <v>-30013.640533846894</v>
      </c>
      <c r="P8453" s="367">
        <v>60.175000000000004</v>
      </c>
      <c r="Q8453" s="367">
        <v>415</v>
      </c>
      <c r="R8453" s="384">
        <v>-7190.484258610586</v>
      </c>
      <c r="S8453" s="367">
        <v>58.1</v>
      </c>
      <c r="T8453" s="367">
        <v>14310.344827586276</v>
      </c>
      <c r="U8453" s="384">
        <v>-1560145.8973139131</v>
      </c>
      <c r="V8453" s="367">
        <v>4150.00000000002</v>
      </c>
      <c r="W8453" s="367">
        <v>691666.66666666523</v>
      </c>
      <c r="X8453" s="384">
        <v>530941.64767583436</v>
      </c>
      <c r="Y8453" s="386">
        <v>4149.9999999999918</v>
      </c>
      <c r="Z8453" s="367"/>
      <c r="AA8453" s="367"/>
      <c r="AB8453" s="367"/>
      <c r="AC8453" s="367"/>
      <c r="AD8453" s="367"/>
      <c r="AE8453" s="367"/>
      <c r="AF8453" s="367"/>
      <c r="AG8453" s="367"/>
      <c r="AH8453" s="367"/>
      <c r="AI8453" s="367"/>
      <c r="AJ8453" s="367"/>
      <c r="AK8453" s="367"/>
      <c r="AL8453" s="367"/>
      <c r="AM8453" s="367"/>
      <c r="AN8453" s="367"/>
      <c r="AO8453" s="367"/>
      <c r="AP8453" s="367"/>
      <c r="AQ8453" s="367"/>
      <c r="AR8453" s="367"/>
      <c r="AS8453" s="367"/>
      <c r="AT8453" s="367"/>
    </row>
    <row r="8454" spans="2:46" ht="13.8">
      <c r="B8454" s="26">
        <v>69.333333333333115</v>
      </c>
      <c r="C8454" s="363">
        <v>3482.5078553851922</v>
      </c>
      <c r="D8454" s="367">
        <v>4159.9999999999873</v>
      </c>
      <c r="E8454" s="367">
        <v>19348.837209302426</v>
      </c>
      <c r="F8454" s="367">
        <v>-2614012.023443602</v>
      </c>
      <c r="G8454" s="367">
        <v>4160.0000000000218</v>
      </c>
      <c r="H8454" s="367">
        <v>104000</v>
      </c>
      <c r="I8454" s="384">
        <v>-31120540.326262426</v>
      </c>
      <c r="J8454" s="367">
        <v>4160</v>
      </c>
      <c r="K8454" s="367">
        <v>25212.121212121077</v>
      </c>
      <c r="L8454" s="384">
        <v>-1394486.3618956958</v>
      </c>
      <c r="M8454" s="367">
        <v>4159.9999999999782</v>
      </c>
      <c r="N8454" s="367">
        <v>416</v>
      </c>
      <c r="O8454" s="384">
        <v>-30167.470641107913</v>
      </c>
      <c r="P8454" s="367">
        <v>60.32</v>
      </c>
      <c r="Q8454" s="367">
        <v>416</v>
      </c>
      <c r="R8454" s="384">
        <v>-7246.2789559108769</v>
      </c>
      <c r="S8454" s="367">
        <v>58.24</v>
      </c>
      <c r="T8454" s="367">
        <v>14344.827586206966</v>
      </c>
      <c r="U8454" s="384">
        <v>-1569009.4296572029</v>
      </c>
      <c r="V8454" s="367">
        <v>4160.00000000002</v>
      </c>
      <c r="W8454" s="367">
        <v>693333.33333333186</v>
      </c>
      <c r="X8454" s="384">
        <v>532031.22105742595</v>
      </c>
      <c r="Y8454" s="386">
        <v>4159.9999999999909</v>
      </c>
      <c r="Z8454" s="367"/>
      <c r="AA8454" s="367"/>
      <c r="AB8454" s="367"/>
      <c r="AC8454" s="367"/>
      <c r="AD8454" s="367"/>
      <c r="AE8454" s="367"/>
      <c r="AF8454" s="367"/>
      <c r="AG8454" s="367"/>
      <c r="AH8454" s="367"/>
      <c r="AI8454" s="367"/>
      <c r="AJ8454" s="367"/>
      <c r="AK8454" s="367"/>
      <c r="AL8454" s="367"/>
      <c r="AM8454" s="367"/>
      <c r="AN8454" s="367"/>
      <c r="AO8454" s="367"/>
      <c r="AP8454" s="367"/>
      <c r="AQ8454" s="367"/>
      <c r="AR8454" s="367"/>
      <c r="AS8454" s="367"/>
      <c r="AT8454" s="367"/>
    </row>
    <row r="8455" spans="2:46" ht="13.8">
      <c r="B8455" s="26">
        <v>69.499999999999787</v>
      </c>
      <c r="C8455" s="363">
        <v>3490.8476267589681</v>
      </c>
      <c r="D8455" s="367">
        <v>4169.9999999999873</v>
      </c>
      <c r="E8455" s="367">
        <v>19395.348837209403</v>
      </c>
      <c r="F8455" s="367">
        <v>-2626889.7059391341</v>
      </c>
      <c r="G8455" s="367">
        <v>4170.0000000000218</v>
      </c>
      <c r="H8455" s="367">
        <v>104250</v>
      </c>
      <c r="I8455" s="384">
        <v>-31272979.508357078</v>
      </c>
      <c r="J8455" s="367">
        <v>4170</v>
      </c>
      <c r="K8455" s="367">
        <v>25272.727272727137</v>
      </c>
      <c r="L8455" s="384">
        <v>-1402885.8951629081</v>
      </c>
      <c r="M8455" s="367">
        <v>4169.9999999999782</v>
      </c>
      <c r="N8455" s="367">
        <v>417</v>
      </c>
      <c r="O8455" s="384">
        <v>-30321.692614147196</v>
      </c>
      <c r="P8455" s="367">
        <v>60.464999999999996</v>
      </c>
      <c r="Q8455" s="367">
        <v>417</v>
      </c>
      <c r="R8455" s="384">
        <v>-7302.2585966208171</v>
      </c>
      <c r="S8455" s="367">
        <v>58.38</v>
      </c>
      <c r="T8455" s="367">
        <v>14379.310344827656</v>
      </c>
      <c r="U8455" s="384">
        <v>-1577897.5011574104</v>
      </c>
      <c r="V8455" s="367">
        <v>4170.00000000002</v>
      </c>
      <c r="W8455" s="367">
        <v>694999.99999999849</v>
      </c>
      <c r="X8455" s="384">
        <v>533119.88191938947</v>
      </c>
      <c r="Y8455" s="386">
        <v>4169.9999999999909</v>
      </c>
      <c r="Z8455" s="367"/>
      <c r="AA8455" s="367"/>
      <c r="AB8455" s="367"/>
      <c r="AC8455" s="367"/>
      <c r="AD8455" s="367"/>
      <c r="AE8455" s="367"/>
      <c r="AF8455" s="367"/>
      <c r="AG8455" s="367"/>
      <c r="AH8455" s="367"/>
      <c r="AI8455" s="367"/>
      <c r="AJ8455" s="367"/>
      <c r="AK8455" s="367"/>
      <c r="AL8455" s="367"/>
      <c r="AM8455" s="367"/>
      <c r="AN8455" s="367"/>
      <c r="AO8455" s="367"/>
      <c r="AP8455" s="367"/>
      <c r="AQ8455" s="367"/>
      <c r="AR8455" s="367"/>
      <c r="AS8455" s="367"/>
      <c r="AT8455" s="367"/>
    </row>
    <row r="8456" spans="2:46" ht="13.8">
      <c r="B8456" s="26">
        <v>69.666666666666458</v>
      </c>
      <c r="C8456" s="363">
        <v>3499.1872463737986</v>
      </c>
      <c r="D8456" s="367">
        <v>4179.9999999999873</v>
      </c>
      <c r="E8456" s="367">
        <v>19441.860465116381</v>
      </c>
      <c r="F8456" s="367">
        <v>-2639799.0143327327</v>
      </c>
      <c r="G8456" s="367">
        <v>4180.0000000000218</v>
      </c>
      <c r="H8456" s="367">
        <v>104500</v>
      </c>
      <c r="I8456" s="384">
        <v>-31425791.017506525</v>
      </c>
      <c r="J8456" s="367">
        <v>4180</v>
      </c>
      <c r="K8456" s="367">
        <v>25333.333333333198</v>
      </c>
      <c r="L8456" s="384">
        <v>-1411309.6365960175</v>
      </c>
      <c r="M8456" s="367">
        <v>4179.9999999999782</v>
      </c>
      <c r="N8456" s="367">
        <v>418</v>
      </c>
      <c r="O8456" s="384">
        <v>-30476.306452964756</v>
      </c>
      <c r="P8456" s="367">
        <v>60.610000000000007</v>
      </c>
      <c r="Q8456" s="367">
        <v>418</v>
      </c>
      <c r="R8456" s="384">
        <v>-7358.4231807404049</v>
      </c>
      <c r="S8456" s="367">
        <v>58.519999999999996</v>
      </c>
      <c r="T8456" s="367">
        <v>14413.793103448346</v>
      </c>
      <c r="U8456" s="384">
        <v>-1586810.1118145362</v>
      </c>
      <c r="V8456" s="367">
        <v>4180.00000000002</v>
      </c>
      <c r="W8456" s="367">
        <v>696666.66666666511</v>
      </c>
      <c r="X8456" s="384">
        <v>534207.6302617247</v>
      </c>
      <c r="Y8456" s="386">
        <v>4179.99999999999</v>
      </c>
      <c r="Z8456" s="367"/>
      <c r="AA8456" s="367"/>
      <c r="AB8456" s="367"/>
      <c r="AC8456" s="367"/>
      <c r="AD8456" s="367"/>
      <c r="AE8456" s="367"/>
      <c r="AF8456" s="367"/>
      <c r="AG8456" s="367"/>
      <c r="AH8456" s="367"/>
      <c r="AI8456" s="367"/>
      <c r="AJ8456" s="367"/>
      <c r="AK8456" s="367"/>
      <c r="AL8456" s="367"/>
      <c r="AM8456" s="367"/>
      <c r="AN8456" s="367"/>
      <c r="AO8456" s="367"/>
      <c r="AP8456" s="367"/>
      <c r="AQ8456" s="367"/>
      <c r="AR8456" s="367"/>
      <c r="AS8456" s="367"/>
      <c r="AT8456" s="367"/>
    </row>
    <row r="8457" spans="2:46" ht="13.8">
      <c r="B8457" s="26">
        <v>69.83333333333313</v>
      </c>
      <c r="C8457" s="363">
        <v>3507.5267142296839</v>
      </c>
      <c r="D8457" s="367">
        <v>4189.9999999999873</v>
      </c>
      <c r="E8457" s="367">
        <v>19488.372093023358</v>
      </c>
      <c r="F8457" s="367">
        <v>-2652739.9486243981</v>
      </c>
      <c r="G8457" s="367">
        <v>4190.0000000000218</v>
      </c>
      <c r="H8457" s="367">
        <v>104750</v>
      </c>
      <c r="I8457" s="384">
        <v>-31578974.853710778</v>
      </c>
      <c r="J8457" s="367">
        <v>4190</v>
      </c>
      <c r="K8457" s="367">
        <v>25393.939393939258</v>
      </c>
      <c r="L8457" s="384">
        <v>-1419757.5861950237</v>
      </c>
      <c r="M8457" s="367">
        <v>4189.9999999999773</v>
      </c>
      <c r="N8457" s="367">
        <v>419</v>
      </c>
      <c r="O8457" s="384">
        <v>-30631.312157560555</v>
      </c>
      <c r="P8457" s="367">
        <v>60.755000000000003</v>
      </c>
      <c r="Q8457" s="367">
        <v>419</v>
      </c>
      <c r="R8457" s="384">
        <v>-7414.7727082696465</v>
      </c>
      <c r="S8457" s="367">
        <v>58.66</v>
      </c>
      <c r="T8457" s="367">
        <v>14448.275862069037</v>
      </c>
      <c r="U8457" s="384">
        <v>-1595747.2616285793</v>
      </c>
      <c r="V8457" s="367">
        <v>4190.00000000002</v>
      </c>
      <c r="W8457" s="367">
        <v>698333.33333333174</v>
      </c>
      <c r="X8457" s="384">
        <v>535294.46608443151</v>
      </c>
      <c r="Y8457" s="386">
        <v>4189.99999999999</v>
      </c>
      <c r="Z8457" s="367"/>
      <c r="AA8457" s="367"/>
      <c r="AB8457" s="367"/>
      <c r="AC8457" s="367"/>
      <c r="AD8457" s="367"/>
      <c r="AE8457" s="367"/>
      <c r="AF8457" s="367"/>
      <c r="AG8457" s="367"/>
      <c r="AH8457" s="367"/>
      <c r="AI8457" s="367"/>
      <c r="AJ8457" s="367"/>
      <c r="AK8457" s="367"/>
      <c r="AL8457" s="367"/>
      <c r="AM8457" s="367"/>
      <c r="AN8457" s="367"/>
      <c r="AO8457" s="367"/>
      <c r="AP8457" s="367"/>
      <c r="AQ8457" s="367"/>
      <c r="AR8457" s="367"/>
      <c r="AS8457" s="367"/>
      <c r="AT8457" s="367"/>
    </row>
    <row r="8458" spans="2:46" ht="13.8">
      <c r="B8458" s="26">
        <v>69.999999999999801</v>
      </c>
      <c r="C8458" s="363">
        <v>3515.8660303266242</v>
      </c>
      <c r="D8458" s="367">
        <v>4199.9999999999882</v>
      </c>
      <c r="E8458" s="367">
        <v>19534.883720930335</v>
      </c>
      <c r="F8458" s="367">
        <v>-2665712.5088141304</v>
      </c>
      <c r="G8458" s="367">
        <v>4200.0000000000218</v>
      </c>
      <c r="H8458" s="367">
        <v>105000</v>
      </c>
      <c r="I8458" s="384">
        <v>-31732531.01696983</v>
      </c>
      <c r="J8458" s="367">
        <v>4200</v>
      </c>
      <c r="K8458" s="367">
        <v>25454.545454545318</v>
      </c>
      <c r="L8458" s="384">
        <v>-1428229.7439599277</v>
      </c>
      <c r="M8458" s="367">
        <v>4199.9999999999773</v>
      </c>
      <c r="N8458" s="367">
        <v>420</v>
      </c>
      <c r="O8458" s="384">
        <v>-30786.70972793462</v>
      </c>
      <c r="P8458" s="367">
        <v>60.9</v>
      </c>
      <c r="Q8458" s="367">
        <v>420</v>
      </c>
      <c r="R8458" s="384">
        <v>-7471.3071792085375</v>
      </c>
      <c r="S8458" s="367">
        <v>58.8</v>
      </c>
      <c r="T8458" s="367">
        <v>14482.758620689727</v>
      </c>
      <c r="U8458" s="384">
        <v>-1604708.9505995414</v>
      </c>
      <c r="V8458" s="367">
        <v>4200.0000000000209</v>
      </c>
      <c r="W8458" s="367">
        <v>699999.99999999837</v>
      </c>
      <c r="X8458" s="384">
        <v>536380.38938751002</v>
      </c>
      <c r="Y8458" s="386">
        <v>4199.99999999999</v>
      </c>
      <c r="Z8458" s="367"/>
      <c r="AA8458" s="367"/>
      <c r="AB8458" s="367"/>
      <c r="AC8458" s="367"/>
      <c r="AD8458" s="367"/>
      <c r="AE8458" s="367"/>
      <c r="AF8458" s="367"/>
      <c r="AG8458" s="367"/>
      <c r="AH8458" s="367"/>
      <c r="AI8458" s="367"/>
      <c r="AJ8458" s="367"/>
      <c r="AK8458" s="367"/>
      <c r="AL8458" s="367"/>
      <c r="AM8458" s="367"/>
      <c r="AN8458" s="367"/>
      <c r="AO8458" s="367"/>
      <c r="AP8458" s="367"/>
      <c r="AQ8458" s="367"/>
      <c r="AR8458" s="367"/>
      <c r="AS8458" s="367"/>
      <c r="AT8458" s="367"/>
    </row>
    <row r="8459" spans="2:46" ht="13.8">
      <c r="B8459" s="26">
        <v>70.166666666666472</v>
      </c>
      <c r="C8459" s="363">
        <v>3524.2051946646179</v>
      </c>
      <c r="D8459" s="367">
        <v>4209.9999999999882</v>
      </c>
      <c r="E8459" s="367">
        <v>19581.395348837312</v>
      </c>
      <c r="F8459" s="367">
        <v>-2678716.6949019288</v>
      </c>
      <c r="G8459" s="367">
        <v>4210.0000000000218</v>
      </c>
      <c r="H8459" s="367">
        <v>105250</v>
      </c>
      <c r="I8459" s="384">
        <v>-31886459.507283684</v>
      </c>
      <c r="J8459" s="367">
        <v>4210</v>
      </c>
      <c r="K8459" s="367">
        <v>25515.151515151378</v>
      </c>
      <c r="L8459" s="384">
        <v>-1436726.109890729</v>
      </c>
      <c r="M8459" s="367">
        <v>4209.9999999999773</v>
      </c>
      <c r="N8459" s="367">
        <v>421</v>
      </c>
      <c r="O8459" s="384">
        <v>-30942.499164086945</v>
      </c>
      <c r="P8459" s="367">
        <v>61.044999999999995</v>
      </c>
      <c r="Q8459" s="367">
        <v>421</v>
      </c>
      <c r="R8459" s="384">
        <v>-7528.0265935570797</v>
      </c>
      <c r="S8459" s="367">
        <v>58.94</v>
      </c>
      <c r="T8459" s="367">
        <v>14517.241379310417</v>
      </c>
      <c r="U8459" s="384">
        <v>-1613695.1787274203</v>
      </c>
      <c r="V8459" s="367">
        <v>4210.0000000000209</v>
      </c>
      <c r="W8459" s="367">
        <v>701666.666666665</v>
      </c>
      <c r="X8459" s="384">
        <v>537465.40017096035</v>
      </c>
      <c r="Y8459" s="386">
        <v>4209.99999999999</v>
      </c>
      <c r="Z8459" s="367"/>
      <c r="AA8459" s="367"/>
      <c r="AB8459" s="367"/>
      <c r="AC8459" s="367"/>
      <c r="AD8459" s="367"/>
      <c r="AE8459" s="367"/>
      <c r="AF8459" s="367"/>
      <c r="AG8459" s="367"/>
      <c r="AH8459" s="367"/>
      <c r="AI8459" s="367"/>
      <c r="AJ8459" s="367"/>
      <c r="AK8459" s="367"/>
      <c r="AL8459" s="367"/>
      <c r="AM8459" s="367"/>
      <c r="AN8459" s="367"/>
      <c r="AO8459" s="367"/>
      <c r="AP8459" s="367"/>
      <c r="AQ8459" s="367"/>
      <c r="AR8459" s="367"/>
      <c r="AS8459" s="367"/>
      <c r="AT8459" s="367"/>
    </row>
    <row r="8460" spans="2:46" ht="13.8">
      <c r="B8460" s="26">
        <v>70.333333333333144</v>
      </c>
      <c r="C8460" s="363">
        <v>3532.5442072436676</v>
      </c>
      <c r="D8460" s="367">
        <v>4219.9999999999891</v>
      </c>
      <c r="E8460" s="367">
        <v>19627.906976744289</v>
      </c>
      <c r="F8460" s="367">
        <v>-2691752.506887794</v>
      </c>
      <c r="G8460" s="367">
        <v>4220.0000000000218</v>
      </c>
      <c r="H8460" s="367">
        <v>105500</v>
      </c>
      <c r="I8460" s="384">
        <v>-32040760.324652333</v>
      </c>
      <c r="J8460" s="367">
        <v>4220</v>
      </c>
      <c r="K8460" s="367">
        <v>25575.757575757438</v>
      </c>
      <c r="L8460" s="384">
        <v>-1445246.6839874275</v>
      </c>
      <c r="M8460" s="367">
        <v>4219.9999999999773</v>
      </c>
      <c r="N8460" s="367">
        <v>422</v>
      </c>
      <c r="O8460" s="384">
        <v>-31098.680466017544</v>
      </c>
      <c r="P8460" s="367">
        <v>61.190000000000005</v>
      </c>
      <c r="Q8460" s="367">
        <v>422</v>
      </c>
      <c r="R8460" s="384">
        <v>-7584.9309513152712</v>
      </c>
      <c r="S8460" s="367">
        <v>59.08</v>
      </c>
      <c r="T8460" s="367">
        <v>14551.724137931107</v>
      </c>
      <c r="U8460" s="384">
        <v>-1622705.9460122176</v>
      </c>
      <c r="V8460" s="367">
        <v>4220.0000000000209</v>
      </c>
      <c r="W8460" s="367">
        <v>703333.33333333163</v>
      </c>
      <c r="X8460" s="384">
        <v>538549.49843478214</v>
      </c>
      <c r="Y8460" s="386">
        <v>4219.9999999999891</v>
      </c>
      <c r="Z8460" s="367"/>
      <c r="AA8460" s="367"/>
      <c r="AB8460" s="367"/>
      <c r="AC8460" s="367"/>
      <c r="AD8460" s="367"/>
      <c r="AE8460" s="367"/>
      <c r="AF8460" s="367"/>
      <c r="AG8460" s="367"/>
      <c r="AH8460" s="367"/>
      <c r="AI8460" s="367"/>
      <c r="AJ8460" s="367"/>
      <c r="AK8460" s="367"/>
      <c r="AL8460" s="367"/>
      <c r="AM8460" s="367"/>
      <c r="AN8460" s="367"/>
      <c r="AO8460" s="367"/>
      <c r="AP8460" s="367"/>
      <c r="AQ8460" s="367"/>
      <c r="AR8460" s="367"/>
      <c r="AS8460" s="367"/>
      <c r="AT8460" s="367"/>
    </row>
    <row r="8461" spans="2:46" ht="13.8">
      <c r="B8461" s="26">
        <v>70.499999999999815</v>
      </c>
      <c r="C8461" s="363">
        <v>3540.8830680637711</v>
      </c>
      <c r="D8461" s="367">
        <v>4229.9999999999891</v>
      </c>
      <c r="E8461" s="367">
        <v>19674.418604651266</v>
      </c>
      <c r="F8461" s="367">
        <v>-2704819.9447717248</v>
      </c>
      <c r="G8461" s="367">
        <v>4230.0000000000218</v>
      </c>
      <c r="H8461" s="367">
        <v>105750</v>
      </c>
      <c r="I8461" s="384">
        <v>-32195433.469075788</v>
      </c>
      <c r="J8461" s="367">
        <v>4230</v>
      </c>
      <c r="K8461" s="367">
        <v>25636.363636363498</v>
      </c>
      <c r="L8461" s="384">
        <v>-1453791.4662500233</v>
      </c>
      <c r="M8461" s="367">
        <v>4229.9999999999773</v>
      </c>
      <c r="N8461" s="367">
        <v>423</v>
      </c>
      <c r="O8461" s="384">
        <v>-31255.253633726392</v>
      </c>
      <c r="P8461" s="367">
        <v>61.335000000000001</v>
      </c>
      <c r="Q8461" s="367">
        <v>423</v>
      </c>
      <c r="R8461" s="384">
        <v>-7642.0202524831129</v>
      </c>
      <c r="S8461" s="367">
        <v>59.22</v>
      </c>
      <c r="T8461" s="367">
        <v>14586.206896551797</v>
      </c>
      <c r="U8461" s="384">
        <v>-1631741.252453933</v>
      </c>
      <c r="V8461" s="367">
        <v>4230.0000000000218</v>
      </c>
      <c r="W8461" s="367">
        <v>704999.99999999825</v>
      </c>
      <c r="X8461" s="384">
        <v>539632.68417897588</v>
      </c>
      <c r="Y8461" s="386">
        <v>4229.9999999999891</v>
      </c>
      <c r="Z8461" s="367"/>
      <c r="AA8461" s="367"/>
      <c r="AB8461" s="367"/>
      <c r="AC8461" s="367"/>
      <c r="AD8461" s="367"/>
      <c r="AE8461" s="367"/>
      <c r="AF8461" s="367"/>
      <c r="AG8461" s="367"/>
      <c r="AH8461" s="367"/>
      <c r="AI8461" s="367"/>
      <c r="AJ8461" s="367"/>
      <c r="AK8461" s="367"/>
      <c r="AL8461" s="367"/>
      <c r="AM8461" s="367"/>
      <c r="AN8461" s="367"/>
      <c r="AO8461" s="367"/>
      <c r="AP8461" s="367"/>
      <c r="AQ8461" s="367"/>
      <c r="AR8461" s="367"/>
      <c r="AS8461" s="367"/>
      <c r="AT8461" s="367"/>
    </row>
    <row r="8462" spans="2:46" ht="13.8">
      <c r="B8462" s="26">
        <v>70.666666666666487</v>
      </c>
      <c r="C8462" s="363">
        <v>3549.2217771249284</v>
      </c>
      <c r="D8462" s="367">
        <v>4239.9999999999891</v>
      </c>
      <c r="E8462" s="367">
        <v>19720.930232558243</v>
      </c>
      <c r="F8462" s="367">
        <v>-2717919.0085537238</v>
      </c>
      <c r="G8462" s="367">
        <v>4240.0000000000227</v>
      </c>
      <c r="H8462" s="367">
        <v>106000</v>
      </c>
      <c r="I8462" s="384">
        <v>-32350478.940554041</v>
      </c>
      <c r="J8462" s="367">
        <v>4240</v>
      </c>
      <c r="K8462" s="367">
        <v>25696.969696969558</v>
      </c>
      <c r="L8462" s="384">
        <v>-1462360.4566785165</v>
      </c>
      <c r="M8462" s="367">
        <v>4239.9999999999773</v>
      </c>
      <c r="N8462" s="367">
        <v>424</v>
      </c>
      <c r="O8462" s="384">
        <v>-31412.218667213496</v>
      </c>
      <c r="P8462" s="367">
        <v>61.48</v>
      </c>
      <c r="Q8462" s="367">
        <v>424</v>
      </c>
      <c r="R8462" s="384">
        <v>-7699.2944970606086</v>
      </c>
      <c r="S8462" s="367">
        <v>59.360000000000007</v>
      </c>
      <c r="T8462" s="367">
        <v>14620.689655172488</v>
      </c>
      <c r="U8462" s="384">
        <v>-1640801.0980525659</v>
      </c>
      <c r="V8462" s="367">
        <v>4240.0000000000218</v>
      </c>
      <c r="W8462" s="367">
        <v>706666.66666666488</v>
      </c>
      <c r="X8462" s="384">
        <v>540714.95740354119</v>
      </c>
      <c r="Y8462" s="386">
        <v>4239.9999999999891</v>
      </c>
      <c r="Z8462" s="367"/>
      <c r="AA8462" s="367"/>
      <c r="AB8462" s="367"/>
      <c r="AC8462" s="367"/>
      <c r="AD8462" s="367"/>
      <c r="AE8462" s="367"/>
      <c r="AF8462" s="367"/>
      <c r="AG8462" s="367"/>
      <c r="AH8462" s="367"/>
      <c r="AI8462" s="367"/>
      <c r="AJ8462" s="367"/>
      <c r="AK8462" s="367"/>
      <c r="AL8462" s="367"/>
      <c r="AM8462" s="367"/>
      <c r="AN8462" s="367"/>
      <c r="AO8462" s="367"/>
      <c r="AP8462" s="367"/>
      <c r="AQ8462" s="367"/>
      <c r="AR8462" s="367"/>
      <c r="AS8462" s="367"/>
      <c r="AT8462" s="367"/>
    </row>
    <row r="8463" spans="2:46" ht="13.8">
      <c r="B8463" s="26">
        <v>70.833333333333158</v>
      </c>
      <c r="C8463" s="363">
        <v>3557.5603344271412</v>
      </c>
      <c r="D8463" s="367">
        <v>4249.9999999999891</v>
      </c>
      <c r="E8463" s="367">
        <v>19767.44186046522</v>
      </c>
      <c r="F8463" s="367">
        <v>-2731049.6982337884</v>
      </c>
      <c r="G8463" s="367">
        <v>4250.0000000000227</v>
      </c>
      <c r="H8463" s="367">
        <v>106250</v>
      </c>
      <c r="I8463" s="384">
        <v>-32505896.73908709</v>
      </c>
      <c r="J8463" s="367">
        <v>4250</v>
      </c>
      <c r="K8463" s="367">
        <v>25757.575757575618</v>
      </c>
      <c r="L8463" s="384">
        <v>-1470953.6552729069</v>
      </c>
      <c r="M8463" s="367">
        <v>4249.9999999999773</v>
      </c>
      <c r="N8463" s="367">
        <v>425</v>
      </c>
      <c r="O8463" s="384">
        <v>-31569.575566478881</v>
      </c>
      <c r="P8463" s="367">
        <v>61.625000000000007</v>
      </c>
      <c r="Q8463" s="367">
        <v>425</v>
      </c>
      <c r="R8463" s="384">
        <v>-7756.7536850477454</v>
      </c>
      <c r="S8463" s="367">
        <v>59.499999999999993</v>
      </c>
      <c r="T8463" s="367">
        <v>14655.172413793178</v>
      </c>
      <c r="U8463" s="384">
        <v>-1649885.4828081164</v>
      </c>
      <c r="V8463" s="367">
        <v>4250.0000000000218</v>
      </c>
      <c r="W8463" s="367">
        <v>708333.33333333151</v>
      </c>
      <c r="X8463" s="384">
        <v>541796.31810847821</v>
      </c>
      <c r="Y8463" s="386">
        <v>4249.9999999999891</v>
      </c>
      <c r="Z8463" s="367"/>
      <c r="AA8463" s="367"/>
      <c r="AB8463" s="367"/>
      <c r="AC8463" s="367"/>
      <c r="AD8463" s="367"/>
      <c r="AE8463" s="367"/>
      <c r="AF8463" s="367"/>
      <c r="AG8463" s="367"/>
      <c r="AH8463" s="367"/>
      <c r="AI8463" s="367"/>
      <c r="AJ8463" s="367"/>
      <c r="AK8463" s="367"/>
      <c r="AL8463" s="367"/>
      <c r="AM8463" s="367"/>
      <c r="AN8463" s="367"/>
      <c r="AO8463" s="367"/>
      <c r="AP8463" s="367"/>
      <c r="AQ8463" s="367"/>
      <c r="AR8463" s="367"/>
      <c r="AS8463" s="367"/>
      <c r="AT8463" s="367"/>
    </row>
    <row r="8464" spans="2:46" ht="13.8">
      <c r="B8464" s="26">
        <v>70.999999999999829</v>
      </c>
      <c r="C8464" s="363">
        <v>3565.8987399704083</v>
      </c>
      <c r="D8464" s="367">
        <v>4259.99999999999</v>
      </c>
      <c r="E8464" s="367">
        <v>19813.953488372197</v>
      </c>
      <c r="F8464" s="367">
        <v>-2744212.0138119198</v>
      </c>
      <c r="G8464" s="367">
        <v>4260.0000000000227</v>
      </c>
      <c r="H8464" s="367">
        <v>106500</v>
      </c>
      <c r="I8464" s="384">
        <v>-32661686.864674941</v>
      </c>
      <c r="J8464" s="367">
        <v>4260</v>
      </c>
      <c r="K8464" s="367">
        <v>25818.181818181678</v>
      </c>
      <c r="L8464" s="384">
        <v>-1479571.0620331946</v>
      </c>
      <c r="M8464" s="367">
        <v>4259.9999999999773</v>
      </c>
      <c r="N8464" s="367">
        <v>426</v>
      </c>
      <c r="O8464" s="384">
        <v>-31727.324331522508</v>
      </c>
      <c r="P8464" s="367">
        <v>61.77</v>
      </c>
      <c r="Q8464" s="367">
        <v>426</v>
      </c>
      <c r="R8464" s="384">
        <v>-7814.3978164445389</v>
      </c>
      <c r="S8464" s="367">
        <v>59.639999999999993</v>
      </c>
      <c r="T8464" s="367">
        <v>14689.655172413868</v>
      </c>
      <c r="U8464" s="384">
        <v>-1658994.4067205852</v>
      </c>
      <c r="V8464" s="367">
        <v>4260.0000000000218</v>
      </c>
      <c r="W8464" s="367">
        <v>709999.99999999814</v>
      </c>
      <c r="X8464" s="384">
        <v>542876.76629378693</v>
      </c>
      <c r="Y8464" s="386">
        <v>4259.9999999999891</v>
      </c>
      <c r="Z8464" s="367"/>
      <c r="AA8464" s="367"/>
      <c r="AB8464" s="367"/>
      <c r="AC8464" s="367"/>
      <c r="AD8464" s="367"/>
      <c r="AE8464" s="367"/>
      <c r="AF8464" s="367"/>
      <c r="AG8464" s="367"/>
      <c r="AH8464" s="367"/>
      <c r="AI8464" s="367"/>
      <c r="AJ8464" s="367"/>
      <c r="AK8464" s="367"/>
      <c r="AL8464" s="367"/>
      <c r="AM8464" s="367"/>
      <c r="AN8464" s="367"/>
      <c r="AO8464" s="367"/>
      <c r="AP8464" s="367"/>
      <c r="AQ8464" s="367"/>
      <c r="AR8464" s="367"/>
      <c r="AS8464" s="367"/>
      <c r="AT8464" s="367"/>
    </row>
    <row r="8465" spans="2:46" ht="13.8">
      <c r="B8465" s="26">
        <v>71.166666666666501</v>
      </c>
      <c r="C8465" s="363">
        <v>3574.2369937547296</v>
      </c>
      <c r="D8465" s="367">
        <v>4269.99999999999</v>
      </c>
      <c r="E8465" s="367">
        <v>19860.465116279174</v>
      </c>
      <c r="F8465" s="367">
        <v>-2757405.9552881173</v>
      </c>
      <c r="G8465" s="367">
        <v>4270.0000000000227</v>
      </c>
      <c r="H8465" s="367">
        <v>106750</v>
      </c>
      <c r="I8465" s="384">
        <v>-32817849.31731759</v>
      </c>
      <c r="J8465" s="367">
        <v>4270</v>
      </c>
      <c r="K8465" s="367">
        <v>25878.787878787738</v>
      </c>
      <c r="L8465" s="384">
        <v>-1488212.6769593796</v>
      </c>
      <c r="M8465" s="367">
        <v>4269.9999999999773</v>
      </c>
      <c r="N8465" s="367">
        <v>427</v>
      </c>
      <c r="O8465" s="384">
        <v>-31885.464962344398</v>
      </c>
      <c r="P8465" s="367">
        <v>61.914999999999999</v>
      </c>
      <c r="Q8465" s="367">
        <v>427</v>
      </c>
      <c r="R8465" s="384">
        <v>-7872.2268912509835</v>
      </c>
      <c r="S8465" s="367">
        <v>59.78</v>
      </c>
      <c r="T8465" s="367">
        <v>14724.137931034558</v>
      </c>
      <c r="U8465" s="384">
        <v>-1668127.8697899713</v>
      </c>
      <c r="V8465" s="367">
        <v>4270.0000000000218</v>
      </c>
      <c r="W8465" s="367">
        <v>711666.66666666477</v>
      </c>
      <c r="X8465" s="384">
        <v>543956.30195946735</v>
      </c>
      <c r="Y8465" s="386">
        <v>4269.9999999999882</v>
      </c>
      <c r="Z8465" s="367"/>
      <c r="AA8465" s="367"/>
      <c r="AB8465" s="367"/>
      <c r="AC8465" s="367"/>
      <c r="AD8465" s="367"/>
      <c r="AE8465" s="367"/>
      <c r="AF8465" s="367"/>
      <c r="AG8465" s="367"/>
      <c r="AH8465" s="367"/>
      <c r="AI8465" s="367"/>
      <c r="AJ8465" s="367"/>
      <c r="AK8465" s="367"/>
      <c r="AL8465" s="367"/>
      <c r="AM8465" s="367"/>
      <c r="AN8465" s="367"/>
      <c r="AO8465" s="367"/>
      <c r="AP8465" s="367"/>
      <c r="AQ8465" s="367"/>
      <c r="AR8465" s="367"/>
      <c r="AS8465" s="367"/>
      <c r="AT8465" s="367"/>
    </row>
    <row r="8466" spans="2:46" ht="13.8">
      <c r="B8466" s="26">
        <v>71.333333333333172</v>
      </c>
      <c r="C8466" s="363">
        <v>3582.575095780106</v>
      </c>
      <c r="D8466" s="367">
        <v>4279.9999999999909</v>
      </c>
      <c r="E8466" s="367">
        <v>19906.976744186151</v>
      </c>
      <c r="F8466" s="367">
        <v>-2770631.5226623807</v>
      </c>
      <c r="G8466" s="367">
        <v>4280.0000000000227</v>
      </c>
      <c r="H8466" s="367">
        <v>107000</v>
      </c>
      <c r="I8466" s="384">
        <v>-32974384.097015042</v>
      </c>
      <c r="J8466" s="367">
        <v>4280</v>
      </c>
      <c r="K8466" s="367">
        <v>25939.393939393798</v>
      </c>
      <c r="L8466" s="384">
        <v>-1496878.5000514616</v>
      </c>
      <c r="M8466" s="367">
        <v>4279.9999999999773</v>
      </c>
      <c r="N8466" s="367">
        <v>428</v>
      </c>
      <c r="O8466" s="384">
        <v>-32043.997458944552</v>
      </c>
      <c r="P8466" s="367">
        <v>62.059999999999995</v>
      </c>
      <c r="Q8466" s="367">
        <v>428</v>
      </c>
      <c r="R8466" s="384">
        <v>-7930.2409094670775</v>
      </c>
      <c r="S8466" s="367">
        <v>59.92</v>
      </c>
      <c r="T8466" s="367">
        <v>14758.620689655248</v>
      </c>
      <c r="U8466" s="384">
        <v>-1677285.8720162758</v>
      </c>
      <c r="V8466" s="367">
        <v>4280.0000000000218</v>
      </c>
      <c r="W8466" s="367">
        <v>713333.33333333139</v>
      </c>
      <c r="X8466" s="384">
        <v>545034.92510551948</v>
      </c>
      <c r="Y8466" s="386">
        <v>4279.9999999999882</v>
      </c>
      <c r="Z8466" s="367"/>
      <c r="AA8466" s="367"/>
      <c r="AB8466" s="367"/>
      <c r="AC8466" s="367"/>
      <c r="AD8466" s="367"/>
      <c r="AE8466" s="367"/>
      <c r="AF8466" s="367"/>
      <c r="AG8466" s="367"/>
      <c r="AH8466" s="367"/>
      <c r="AI8466" s="367"/>
      <c r="AJ8466" s="367"/>
      <c r="AK8466" s="367"/>
      <c r="AL8466" s="367"/>
      <c r="AM8466" s="367"/>
      <c r="AN8466" s="367"/>
      <c r="AO8466" s="367"/>
      <c r="AP8466" s="367"/>
      <c r="AQ8466" s="367"/>
      <c r="AR8466" s="367"/>
      <c r="AS8466" s="367"/>
      <c r="AT8466" s="367"/>
    </row>
    <row r="8467" spans="2:46" ht="13.8">
      <c r="B8467" s="26">
        <v>71.499999999999844</v>
      </c>
      <c r="C8467" s="363">
        <v>3590.9130460465362</v>
      </c>
      <c r="D8467" s="367">
        <v>4289.9999999999909</v>
      </c>
      <c r="E8467" s="367">
        <v>19953.488372093128</v>
      </c>
      <c r="F8467" s="367">
        <v>-2783888.715934711</v>
      </c>
      <c r="G8467" s="367">
        <v>4290.0000000000227</v>
      </c>
      <c r="H8467" s="367">
        <v>107250</v>
      </c>
      <c r="I8467" s="384">
        <v>-33131291.203767292</v>
      </c>
      <c r="J8467" s="367">
        <v>4290</v>
      </c>
      <c r="K8467" s="367">
        <v>25999.999999999858</v>
      </c>
      <c r="L8467" s="384">
        <v>-1505568.531309441</v>
      </c>
      <c r="M8467" s="367">
        <v>4289.9999999999773</v>
      </c>
      <c r="N8467" s="367">
        <v>429</v>
      </c>
      <c r="O8467" s="384">
        <v>-32202.921821322976</v>
      </c>
      <c r="P8467" s="367">
        <v>62.205000000000005</v>
      </c>
      <c r="Q8467" s="367">
        <v>429</v>
      </c>
      <c r="R8467" s="384">
        <v>-7988.4398710928217</v>
      </c>
      <c r="S8467" s="367">
        <v>60.06</v>
      </c>
      <c r="T8467" s="367">
        <v>14793.103448275939</v>
      </c>
      <c r="U8467" s="384">
        <v>-1686468.413399498</v>
      </c>
      <c r="V8467" s="367">
        <v>4290.0000000000218</v>
      </c>
      <c r="W8467" s="367">
        <v>714999.99999999802</v>
      </c>
      <c r="X8467" s="384">
        <v>546112.63573194318</v>
      </c>
      <c r="Y8467" s="386">
        <v>4289.9999999999873</v>
      </c>
      <c r="Z8467" s="367"/>
      <c r="AA8467" s="367"/>
      <c r="AB8467" s="367"/>
      <c r="AC8467" s="367"/>
      <c r="AD8467" s="367"/>
      <c r="AE8467" s="367"/>
      <c r="AF8467" s="367"/>
      <c r="AG8467" s="367"/>
      <c r="AH8467" s="367"/>
      <c r="AI8467" s="367"/>
      <c r="AJ8467" s="367"/>
      <c r="AK8467" s="367"/>
      <c r="AL8467" s="367"/>
      <c r="AM8467" s="367"/>
      <c r="AN8467" s="367"/>
      <c r="AO8467" s="367"/>
      <c r="AP8467" s="367"/>
      <c r="AQ8467" s="367"/>
      <c r="AR8467" s="367"/>
      <c r="AS8467" s="367"/>
      <c r="AT8467" s="367"/>
    </row>
    <row r="8468" spans="2:46" ht="13.8">
      <c r="B8468" s="26">
        <v>71.666666666666515</v>
      </c>
      <c r="C8468" s="363">
        <v>3599.2508445540211</v>
      </c>
      <c r="D8468" s="367">
        <v>4299.9999999999909</v>
      </c>
      <c r="E8468" s="367">
        <v>20000.000000000106</v>
      </c>
      <c r="F8468" s="367">
        <v>-2797177.5351051083</v>
      </c>
      <c r="G8468" s="367">
        <v>4300.0000000000227</v>
      </c>
      <c r="H8468" s="367">
        <v>107500</v>
      </c>
      <c r="I8468" s="384">
        <v>-33288570.637574337</v>
      </c>
      <c r="J8468" s="367">
        <v>4300</v>
      </c>
      <c r="K8468" s="367">
        <v>26060.606060605918</v>
      </c>
      <c r="L8468" s="384">
        <v>-1514282.7707333169</v>
      </c>
      <c r="M8468" s="367">
        <v>4299.9999999999764</v>
      </c>
      <c r="N8468" s="367">
        <v>430</v>
      </c>
      <c r="O8468" s="384">
        <v>-32362.238049479649</v>
      </c>
      <c r="P8468" s="367">
        <v>62.35</v>
      </c>
      <c r="Q8468" s="367">
        <v>430</v>
      </c>
      <c r="R8468" s="384">
        <v>-8046.8237761282153</v>
      </c>
      <c r="S8468" s="367">
        <v>60.2</v>
      </c>
      <c r="T8468" s="367">
        <v>14827.586206896629</v>
      </c>
      <c r="U8468" s="384">
        <v>-1695675.4939396388</v>
      </c>
      <c r="V8468" s="367">
        <v>4300.0000000000227</v>
      </c>
      <c r="W8468" s="367">
        <v>716666.66666666465</v>
      </c>
      <c r="X8468" s="384">
        <v>547189.43383873871</v>
      </c>
      <c r="Y8468" s="386">
        <v>4299.9999999999873</v>
      </c>
      <c r="Z8468" s="367"/>
      <c r="AA8468" s="367"/>
      <c r="AB8468" s="367"/>
      <c r="AC8468" s="367"/>
      <c r="AD8468" s="367"/>
      <c r="AE8468" s="367"/>
      <c r="AF8468" s="367"/>
      <c r="AG8468" s="367"/>
      <c r="AH8468" s="367"/>
      <c r="AI8468" s="367"/>
      <c r="AJ8468" s="367"/>
      <c r="AK8468" s="367"/>
      <c r="AL8468" s="367"/>
      <c r="AM8468" s="367"/>
      <c r="AN8468" s="367"/>
      <c r="AO8468" s="367"/>
      <c r="AP8468" s="367"/>
      <c r="AQ8468" s="367"/>
      <c r="AR8468" s="367"/>
      <c r="AS8468" s="367"/>
      <c r="AT8468" s="367"/>
    </row>
    <row r="8469" spans="2:46" ht="13.8">
      <c r="B8469" s="26">
        <v>71.833333333333186</v>
      </c>
      <c r="C8469" s="363">
        <v>3607.5884913025607</v>
      </c>
      <c r="D8469" s="367">
        <v>4309.9999999999909</v>
      </c>
      <c r="E8469" s="367">
        <v>20046.511627907083</v>
      </c>
      <c r="F8469" s="367">
        <v>-2810497.9801735715</v>
      </c>
      <c r="G8469" s="367">
        <v>4310.0000000000227</v>
      </c>
      <c r="H8469" s="367">
        <v>107750</v>
      </c>
      <c r="I8469" s="384">
        <v>-33446222.398436185</v>
      </c>
      <c r="J8469" s="367">
        <v>4310</v>
      </c>
      <c r="K8469" s="367">
        <v>26121.212121211978</v>
      </c>
      <c r="L8469" s="384">
        <v>-1523021.2183230908</v>
      </c>
      <c r="M8469" s="367">
        <v>4309.9999999999764</v>
      </c>
      <c r="N8469" s="367">
        <v>431</v>
      </c>
      <c r="O8469" s="384">
        <v>-32521.946143414585</v>
      </c>
      <c r="P8469" s="367">
        <v>62.494999999999997</v>
      </c>
      <c r="Q8469" s="367">
        <v>431</v>
      </c>
      <c r="R8469" s="384">
        <v>-8105.39262457326</v>
      </c>
      <c r="S8469" s="367">
        <v>60.34</v>
      </c>
      <c r="T8469" s="367">
        <v>14862.068965517319</v>
      </c>
      <c r="U8469" s="384">
        <v>-1704907.1136366965</v>
      </c>
      <c r="V8469" s="367">
        <v>4310.0000000000227</v>
      </c>
      <c r="W8469" s="367">
        <v>718333.33333333128</v>
      </c>
      <c r="X8469" s="384">
        <v>548265.31942590605</v>
      </c>
      <c r="Y8469" s="386">
        <v>4309.9999999999882</v>
      </c>
      <c r="Z8469" s="367"/>
      <c r="AA8469" s="367"/>
      <c r="AB8469" s="367"/>
      <c r="AC8469" s="367"/>
      <c r="AD8469" s="367"/>
      <c r="AE8469" s="367"/>
      <c r="AF8469" s="367"/>
      <c r="AG8469" s="367"/>
      <c r="AH8469" s="367"/>
      <c r="AI8469" s="367"/>
      <c r="AJ8469" s="367"/>
      <c r="AK8469" s="367"/>
      <c r="AL8469" s="367"/>
      <c r="AM8469" s="367"/>
      <c r="AN8469" s="367"/>
      <c r="AO8469" s="367"/>
      <c r="AP8469" s="367"/>
      <c r="AQ8469" s="367"/>
      <c r="AR8469" s="367"/>
      <c r="AS8469" s="367"/>
      <c r="AT8469" s="367"/>
    </row>
    <row r="8470" spans="2:46" ht="13.8">
      <c r="B8470" s="26">
        <v>71.999999999999858</v>
      </c>
      <c r="C8470" s="363">
        <v>3615.9259862921554</v>
      </c>
      <c r="D8470" s="367">
        <v>4319.9999999999918</v>
      </c>
      <c r="E8470" s="367">
        <v>20093.02325581406</v>
      </c>
      <c r="F8470" s="367">
        <v>-2823850.0511401035</v>
      </c>
      <c r="G8470" s="367">
        <v>4320.0000000000236</v>
      </c>
      <c r="H8470" s="367">
        <v>108000</v>
      </c>
      <c r="I8470" s="384">
        <v>-33604246.486352839</v>
      </c>
      <c r="J8470" s="367">
        <v>4320</v>
      </c>
      <c r="K8470" s="367">
        <v>26181.818181818038</v>
      </c>
      <c r="L8470" s="384">
        <v>-1531783.8740787618</v>
      </c>
      <c r="M8470" s="367">
        <v>4319.9999999999764</v>
      </c>
      <c r="N8470" s="367">
        <v>432</v>
      </c>
      <c r="O8470" s="384">
        <v>-32682.046103127796</v>
      </c>
      <c r="P8470" s="367">
        <v>62.640000000000008</v>
      </c>
      <c r="Q8470" s="367">
        <v>432</v>
      </c>
      <c r="R8470" s="384">
        <v>-8164.1464164279514</v>
      </c>
      <c r="S8470" s="367">
        <v>60.48</v>
      </c>
      <c r="T8470" s="367">
        <v>14896.551724138009</v>
      </c>
      <c r="U8470" s="384">
        <v>-1714163.2724906725</v>
      </c>
      <c r="V8470" s="367">
        <v>4320.0000000000227</v>
      </c>
      <c r="W8470" s="367">
        <v>719999.9999999979</v>
      </c>
      <c r="X8470" s="384">
        <v>549340.29249344487</v>
      </c>
      <c r="Y8470" s="386">
        <v>4319.9999999999873</v>
      </c>
      <c r="Z8470" s="367"/>
      <c r="AA8470" s="367"/>
      <c r="AB8470" s="367"/>
      <c r="AC8470" s="367"/>
      <c r="AD8470" s="367"/>
      <c r="AE8470" s="367"/>
      <c r="AF8470" s="367"/>
      <c r="AG8470" s="367"/>
      <c r="AH8470" s="367"/>
      <c r="AI8470" s="367"/>
      <c r="AJ8470" s="367"/>
      <c r="AK8470" s="367"/>
      <c r="AL8470" s="367"/>
      <c r="AM8470" s="367"/>
      <c r="AN8470" s="367"/>
      <c r="AO8470" s="367"/>
      <c r="AP8470" s="367"/>
      <c r="AQ8470" s="367"/>
      <c r="AR8470" s="367"/>
      <c r="AS8470" s="367"/>
      <c r="AT8470" s="367"/>
    </row>
    <row r="8471" spans="2:46" ht="13.8">
      <c r="B8471" s="26">
        <v>72.166666666666529</v>
      </c>
      <c r="C8471" s="363">
        <v>3624.2633295228038</v>
      </c>
      <c r="D8471" s="367">
        <v>4329.9999999999918</v>
      </c>
      <c r="E8471" s="367">
        <v>20139.534883721037</v>
      </c>
      <c r="F8471" s="367">
        <v>-2837233.7480046996</v>
      </c>
      <c r="G8471" s="367">
        <v>4330.0000000000236</v>
      </c>
      <c r="H8471" s="367">
        <v>108250</v>
      </c>
      <c r="I8471" s="384">
        <v>-33762642.901324287</v>
      </c>
      <c r="J8471" s="367">
        <v>4330</v>
      </c>
      <c r="K8471" s="367">
        <v>26242.424242424098</v>
      </c>
      <c r="L8471" s="384">
        <v>-1540570.7380003303</v>
      </c>
      <c r="M8471" s="367">
        <v>4329.9999999999764</v>
      </c>
      <c r="N8471" s="367">
        <v>433</v>
      </c>
      <c r="O8471" s="384">
        <v>-32842.537928619247</v>
      </c>
      <c r="P8471" s="367">
        <v>62.785000000000004</v>
      </c>
      <c r="Q8471" s="367">
        <v>433</v>
      </c>
      <c r="R8471" s="384">
        <v>-8223.0851516922958</v>
      </c>
      <c r="S8471" s="367">
        <v>60.62</v>
      </c>
      <c r="T8471" s="367">
        <v>14931.0344827587</v>
      </c>
      <c r="U8471" s="384">
        <v>-1723443.9705015658</v>
      </c>
      <c r="V8471" s="367">
        <v>4330.0000000000227</v>
      </c>
      <c r="W8471" s="367">
        <v>721666.66666666453</v>
      </c>
      <c r="X8471" s="384">
        <v>550414.35304135561</v>
      </c>
      <c r="Y8471" s="386">
        <v>4329.9999999999873</v>
      </c>
      <c r="Z8471" s="367"/>
      <c r="AA8471" s="367"/>
      <c r="AB8471" s="367"/>
      <c r="AC8471" s="367"/>
      <c r="AD8471" s="367"/>
      <c r="AE8471" s="367"/>
      <c r="AF8471" s="367"/>
      <c r="AG8471" s="367"/>
      <c r="AH8471" s="367"/>
      <c r="AI8471" s="367"/>
      <c r="AJ8471" s="367"/>
      <c r="AK8471" s="367"/>
      <c r="AL8471" s="367"/>
      <c r="AM8471" s="367"/>
      <c r="AN8471" s="367"/>
      <c r="AO8471" s="367"/>
      <c r="AP8471" s="367"/>
      <c r="AQ8471" s="367"/>
      <c r="AR8471" s="367"/>
      <c r="AS8471" s="367"/>
      <c r="AT8471" s="367"/>
    </row>
    <row r="8472" spans="2:46" ht="13.8">
      <c r="B8472" s="26">
        <v>72.333333333333201</v>
      </c>
      <c r="C8472" s="363">
        <v>3632.6005209945065</v>
      </c>
      <c r="D8472" s="367">
        <v>4339.9999999999918</v>
      </c>
      <c r="E8472" s="367">
        <v>20186.046511628014</v>
      </c>
      <c r="F8472" s="367">
        <v>-2850649.0707673631</v>
      </c>
      <c r="G8472" s="367">
        <v>4340.0000000000236</v>
      </c>
      <c r="H8472" s="367">
        <v>108500</v>
      </c>
      <c r="I8472" s="384">
        <v>-33921411.643350534</v>
      </c>
      <c r="J8472" s="367">
        <v>4340</v>
      </c>
      <c r="K8472" s="367">
        <v>26303.030303030158</v>
      </c>
      <c r="L8472" s="384">
        <v>-1549381.8100877958</v>
      </c>
      <c r="M8472" s="367">
        <v>4339.9999999999764</v>
      </c>
      <c r="N8472" s="367">
        <v>434</v>
      </c>
      <c r="O8472" s="384">
        <v>-33003.421619888963</v>
      </c>
      <c r="P8472" s="367">
        <v>62.93</v>
      </c>
      <c r="Q8472" s="367">
        <v>434</v>
      </c>
      <c r="R8472" s="384">
        <v>-8282.2088303662913</v>
      </c>
      <c r="S8472" s="367">
        <v>60.76</v>
      </c>
      <c r="T8472" s="367">
        <v>14965.51724137939</v>
      </c>
      <c r="U8472" s="384">
        <v>-1732749.2076693785</v>
      </c>
      <c r="V8472" s="367">
        <v>4340.0000000000236</v>
      </c>
      <c r="W8472" s="367">
        <v>723333.33333333116</v>
      </c>
      <c r="X8472" s="384">
        <v>551487.50106963771</v>
      </c>
      <c r="Y8472" s="386">
        <v>4339.9999999999864</v>
      </c>
      <c r="Z8472" s="367"/>
      <c r="AA8472" s="367"/>
      <c r="AB8472" s="367"/>
      <c r="AC8472" s="367"/>
      <c r="AD8472" s="367"/>
      <c r="AE8472" s="367"/>
      <c r="AF8472" s="367"/>
      <c r="AG8472" s="367"/>
      <c r="AH8472" s="367"/>
      <c r="AI8472" s="367"/>
      <c r="AJ8472" s="367"/>
      <c r="AK8472" s="367"/>
      <c r="AL8472" s="367"/>
      <c r="AM8472" s="367"/>
      <c r="AN8472" s="367"/>
      <c r="AO8472" s="367"/>
      <c r="AP8472" s="367"/>
      <c r="AQ8472" s="367"/>
      <c r="AR8472" s="367"/>
      <c r="AS8472" s="367"/>
      <c r="AT8472" s="367"/>
    </row>
    <row r="8473" spans="2:46" ht="13.8">
      <c r="B8473" s="26">
        <v>72.499999999999872</v>
      </c>
      <c r="C8473" s="363">
        <v>3640.9375607072643</v>
      </c>
      <c r="D8473" s="367">
        <v>4349.9999999999918</v>
      </c>
      <c r="E8473" s="367">
        <v>20232.558139534991</v>
      </c>
      <c r="F8473" s="367">
        <v>-2864096.0194280925</v>
      </c>
      <c r="G8473" s="367">
        <v>4350.0000000000236</v>
      </c>
      <c r="H8473" s="367">
        <v>108750</v>
      </c>
      <c r="I8473" s="384">
        <v>-34080552.71243158</v>
      </c>
      <c r="J8473" s="367">
        <v>4350</v>
      </c>
      <c r="K8473" s="367">
        <v>26363.636363636218</v>
      </c>
      <c r="L8473" s="384">
        <v>-1558217.0903411589</v>
      </c>
      <c r="M8473" s="367">
        <v>4349.9999999999764</v>
      </c>
      <c r="N8473" s="367">
        <v>435</v>
      </c>
      <c r="O8473" s="384">
        <v>-33164.697176936941</v>
      </c>
      <c r="P8473" s="367">
        <v>63.074999999999996</v>
      </c>
      <c r="Q8473" s="367">
        <v>435</v>
      </c>
      <c r="R8473" s="384">
        <v>-8341.5174524499362</v>
      </c>
      <c r="S8473" s="367">
        <v>60.9</v>
      </c>
      <c r="T8473" s="367">
        <v>15000.00000000008</v>
      </c>
      <c r="U8473" s="384">
        <v>-1742078.9839941079</v>
      </c>
      <c r="V8473" s="367">
        <v>4350.0000000000236</v>
      </c>
      <c r="W8473" s="367">
        <v>724999.99999999779</v>
      </c>
      <c r="X8473" s="384">
        <v>552559.73657829175</v>
      </c>
      <c r="Y8473" s="386">
        <v>4349.9999999999864</v>
      </c>
      <c r="Z8473" s="367"/>
      <c r="AA8473" s="367"/>
      <c r="AB8473" s="367"/>
      <c r="AC8473" s="367"/>
      <c r="AD8473" s="367"/>
      <c r="AE8473" s="367"/>
      <c r="AF8473" s="367"/>
      <c r="AG8473" s="367"/>
      <c r="AH8473" s="367"/>
      <c r="AI8473" s="367"/>
      <c r="AJ8473" s="367"/>
      <c r="AK8473" s="367"/>
      <c r="AL8473" s="367"/>
      <c r="AM8473" s="367"/>
      <c r="AN8473" s="367"/>
      <c r="AO8473" s="367"/>
      <c r="AP8473" s="367"/>
      <c r="AQ8473" s="367"/>
      <c r="AR8473" s="367"/>
      <c r="AS8473" s="367"/>
      <c r="AT8473" s="367"/>
    </row>
    <row r="8474" spans="2:46" ht="13.8">
      <c r="B8474" s="26">
        <v>72.666666666666544</v>
      </c>
      <c r="C8474" s="363">
        <v>3649.2744486610768</v>
      </c>
      <c r="D8474" s="367">
        <v>4359.9999999999927</v>
      </c>
      <c r="E8474" s="367">
        <v>20279.069767441968</v>
      </c>
      <c r="F8474" s="367">
        <v>-2877574.5939868889</v>
      </c>
      <c r="G8474" s="367">
        <v>4360.0000000000236</v>
      </c>
      <c r="H8474" s="367">
        <v>109000</v>
      </c>
      <c r="I8474" s="384">
        <v>-34240066.108567432</v>
      </c>
      <c r="J8474" s="367">
        <v>4360</v>
      </c>
      <c r="K8474" s="367">
        <v>26424.242424242279</v>
      </c>
      <c r="L8474" s="384">
        <v>-1567076.578760419</v>
      </c>
      <c r="M8474" s="367">
        <v>4359.9999999999764</v>
      </c>
      <c r="N8474" s="367">
        <v>436</v>
      </c>
      <c r="O8474" s="384">
        <v>-33326.36459976319</v>
      </c>
      <c r="P8474" s="367">
        <v>63.220000000000006</v>
      </c>
      <c r="Q8474" s="367">
        <v>436</v>
      </c>
      <c r="R8474" s="384">
        <v>-8401.0110179432304</v>
      </c>
      <c r="S8474" s="367">
        <v>61.04</v>
      </c>
      <c r="T8474" s="367">
        <v>15034.48275862077</v>
      </c>
      <c r="U8474" s="384">
        <v>-1751433.2994757553</v>
      </c>
      <c r="V8474" s="367">
        <v>4360.0000000000236</v>
      </c>
      <c r="W8474" s="367">
        <v>726666.66666666442</v>
      </c>
      <c r="X8474" s="384">
        <v>553631.05956731737</v>
      </c>
      <c r="Y8474" s="386">
        <v>4359.9999999999864</v>
      </c>
      <c r="Z8474" s="367"/>
      <c r="AA8474" s="367"/>
      <c r="AB8474" s="367"/>
      <c r="AC8474" s="367"/>
      <c r="AD8474" s="367"/>
      <c r="AE8474" s="367"/>
      <c r="AF8474" s="367"/>
      <c r="AG8474" s="367"/>
      <c r="AH8474" s="367"/>
      <c r="AI8474" s="367"/>
      <c r="AJ8474" s="367"/>
      <c r="AK8474" s="367"/>
      <c r="AL8474" s="367"/>
      <c r="AM8474" s="367"/>
      <c r="AN8474" s="367"/>
      <c r="AO8474" s="367"/>
      <c r="AP8474" s="367"/>
      <c r="AQ8474" s="367"/>
      <c r="AR8474" s="367"/>
      <c r="AS8474" s="367"/>
      <c r="AT8474" s="367"/>
    </row>
    <row r="8475" spans="2:46" ht="13.8">
      <c r="B8475" s="26">
        <v>72.833333333333215</v>
      </c>
      <c r="C8475" s="363">
        <v>3657.6111848559435</v>
      </c>
      <c r="D8475" s="367">
        <v>4369.9999999999927</v>
      </c>
      <c r="E8475" s="367">
        <v>20325.581395348945</v>
      </c>
      <c r="F8475" s="367">
        <v>-2891084.7944437517</v>
      </c>
      <c r="G8475" s="367">
        <v>4370.0000000000236</v>
      </c>
      <c r="H8475" s="367">
        <v>109250</v>
      </c>
      <c r="I8475" s="384">
        <v>-34399951.831758082</v>
      </c>
      <c r="J8475" s="367">
        <v>4370</v>
      </c>
      <c r="K8475" s="367">
        <v>26484.848484848339</v>
      </c>
      <c r="L8475" s="384">
        <v>-1575960.2753455767</v>
      </c>
      <c r="M8475" s="367">
        <v>4369.9999999999764</v>
      </c>
      <c r="N8475" s="367">
        <v>437</v>
      </c>
      <c r="O8475" s="384">
        <v>-33488.423888367688</v>
      </c>
      <c r="P8475" s="367">
        <v>63.365000000000002</v>
      </c>
      <c r="Q8475" s="367">
        <v>437</v>
      </c>
      <c r="R8475" s="384">
        <v>-8460.6895268461776</v>
      </c>
      <c r="S8475" s="367">
        <v>61.18</v>
      </c>
      <c r="T8475" s="367">
        <v>15068.96551724146</v>
      </c>
      <c r="U8475" s="384">
        <v>-1760812.1541143202</v>
      </c>
      <c r="V8475" s="367">
        <v>4370.0000000000236</v>
      </c>
      <c r="W8475" s="367">
        <v>728333.33333333104</v>
      </c>
      <c r="X8475" s="384">
        <v>554701.4700367148</v>
      </c>
      <c r="Y8475" s="386">
        <v>4369.9999999999864</v>
      </c>
      <c r="Z8475" s="367"/>
      <c r="AA8475" s="367"/>
      <c r="AB8475" s="367"/>
      <c r="AC8475" s="367"/>
      <c r="AD8475" s="367"/>
      <c r="AE8475" s="367"/>
      <c r="AF8475" s="367"/>
      <c r="AG8475" s="367"/>
      <c r="AH8475" s="367"/>
      <c r="AI8475" s="367"/>
      <c r="AJ8475" s="367"/>
      <c r="AK8475" s="367"/>
      <c r="AL8475" s="367"/>
      <c r="AM8475" s="367"/>
      <c r="AN8475" s="367"/>
      <c r="AO8475" s="367"/>
      <c r="AP8475" s="367"/>
      <c r="AQ8475" s="367"/>
      <c r="AR8475" s="367"/>
      <c r="AS8475" s="367"/>
      <c r="AT8475" s="367"/>
    </row>
    <row r="8476" spans="2:46" ht="13.8">
      <c r="B8476" s="26">
        <v>72.999999999999886</v>
      </c>
      <c r="C8476" s="363">
        <v>3665.9477692918658</v>
      </c>
      <c r="D8476" s="367">
        <v>4379.9999999999936</v>
      </c>
      <c r="E8476" s="367">
        <v>20372.093023255922</v>
      </c>
      <c r="F8476" s="367">
        <v>-2904626.6207986809</v>
      </c>
      <c r="G8476" s="367">
        <v>4380.0000000000236</v>
      </c>
      <c r="H8476" s="367">
        <v>109500</v>
      </c>
      <c r="I8476" s="384">
        <v>-34560209.882003523</v>
      </c>
      <c r="J8476" s="367">
        <v>4380</v>
      </c>
      <c r="K8476" s="367">
        <v>26545.454545454399</v>
      </c>
      <c r="L8476" s="384">
        <v>-1584868.1800966314</v>
      </c>
      <c r="M8476" s="367">
        <v>4379.9999999999764</v>
      </c>
      <c r="N8476" s="367">
        <v>438</v>
      </c>
      <c r="O8476" s="384">
        <v>-33650.875042750449</v>
      </c>
      <c r="P8476" s="367">
        <v>63.51</v>
      </c>
      <c r="Q8476" s="367">
        <v>438</v>
      </c>
      <c r="R8476" s="384">
        <v>-8520.5529791587724</v>
      </c>
      <c r="S8476" s="367">
        <v>61.32</v>
      </c>
      <c r="T8476" s="367">
        <v>15103.448275862151</v>
      </c>
      <c r="U8476" s="384">
        <v>-1770215.5479098035</v>
      </c>
      <c r="V8476" s="367">
        <v>4380.0000000000236</v>
      </c>
      <c r="W8476" s="367">
        <v>729999.99999999767</v>
      </c>
      <c r="X8476" s="384">
        <v>555770.96798648383</v>
      </c>
      <c r="Y8476" s="386">
        <v>4379.9999999999854</v>
      </c>
      <c r="Z8476" s="367"/>
      <c r="AA8476" s="367"/>
      <c r="AB8476" s="367"/>
      <c r="AC8476" s="367"/>
      <c r="AD8476" s="367"/>
      <c r="AE8476" s="367"/>
      <c r="AF8476" s="367"/>
      <c r="AG8476" s="367"/>
      <c r="AH8476" s="367"/>
      <c r="AI8476" s="367"/>
      <c r="AJ8476" s="367"/>
      <c r="AK8476" s="367"/>
      <c r="AL8476" s="367"/>
      <c r="AM8476" s="367"/>
      <c r="AN8476" s="367"/>
      <c r="AO8476" s="367"/>
      <c r="AP8476" s="367"/>
      <c r="AQ8476" s="367"/>
      <c r="AR8476" s="367"/>
      <c r="AS8476" s="367"/>
      <c r="AT8476" s="367"/>
    </row>
    <row r="8477" spans="2:46" ht="13.8">
      <c r="B8477" s="26">
        <v>73.166666666666558</v>
      </c>
      <c r="C8477" s="363">
        <v>3674.284201968841</v>
      </c>
      <c r="D8477" s="367">
        <v>4389.9999999999936</v>
      </c>
      <c r="E8477" s="367">
        <v>20418.604651162899</v>
      </c>
      <c r="F8477" s="367">
        <v>-2918200.0730516766</v>
      </c>
      <c r="G8477" s="367">
        <v>4390.0000000000236</v>
      </c>
      <c r="H8477" s="367">
        <v>109750</v>
      </c>
      <c r="I8477" s="384">
        <v>-34720840.259303771</v>
      </c>
      <c r="J8477" s="367">
        <v>4390</v>
      </c>
      <c r="K8477" s="367">
        <v>26606.060606060459</v>
      </c>
      <c r="L8477" s="384">
        <v>-1593800.2930135834</v>
      </c>
      <c r="M8477" s="367">
        <v>4389.9999999999764</v>
      </c>
      <c r="N8477" s="367">
        <v>439</v>
      </c>
      <c r="O8477" s="384">
        <v>-33813.718062911474</v>
      </c>
      <c r="P8477" s="367">
        <v>63.654999999999994</v>
      </c>
      <c r="Q8477" s="367">
        <v>439</v>
      </c>
      <c r="R8477" s="384">
        <v>-8580.6013748810165</v>
      </c>
      <c r="S8477" s="367">
        <v>61.459999999999994</v>
      </c>
      <c r="T8477" s="367">
        <v>15137.931034482841</v>
      </c>
      <c r="U8477" s="384">
        <v>-1779643.4808622045</v>
      </c>
      <c r="V8477" s="367">
        <v>4390.0000000000236</v>
      </c>
      <c r="W8477" s="367">
        <v>731666.6666666643</v>
      </c>
      <c r="X8477" s="384">
        <v>556839.55341662467</v>
      </c>
      <c r="Y8477" s="386">
        <v>4389.9999999999854</v>
      </c>
      <c r="Z8477" s="367"/>
      <c r="AA8477" s="367"/>
      <c r="AB8477" s="367"/>
      <c r="AC8477" s="367"/>
      <c r="AD8477" s="367"/>
      <c r="AE8477" s="367"/>
      <c r="AF8477" s="367"/>
      <c r="AG8477" s="367"/>
      <c r="AH8477" s="367"/>
      <c r="AI8477" s="367"/>
      <c r="AJ8477" s="367"/>
      <c r="AK8477" s="367"/>
      <c r="AL8477" s="367"/>
      <c r="AM8477" s="367"/>
      <c r="AN8477" s="367"/>
      <c r="AO8477" s="367"/>
      <c r="AP8477" s="367"/>
      <c r="AQ8477" s="367"/>
      <c r="AR8477" s="367"/>
      <c r="AS8477" s="367"/>
      <c r="AT8477" s="367"/>
    </row>
    <row r="8478" spans="2:46" ht="13.8">
      <c r="B8478" s="26">
        <v>73.333333333333229</v>
      </c>
      <c r="C8478" s="363">
        <v>3682.6204828868713</v>
      </c>
      <c r="D8478" s="367">
        <v>4399.9999999999936</v>
      </c>
      <c r="E8478" s="367">
        <v>20465.116279069876</v>
      </c>
      <c r="F8478" s="367">
        <v>-2931805.1512027388</v>
      </c>
      <c r="G8478" s="367">
        <v>4400.0000000000236</v>
      </c>
      <c r="H8478" s="367">
        <v>110000</v>
      </c>
      <c r="I8478" s="384">
        <v>-34881842.963658825</v>
      </c>
      <c r="J8478" s="367">
        <v>4400</v>
      </c>
      <c r="K8478" s="367">
        <v>26666.666666666519</v>
      </c>
      <c r="L8478" s="384">
        <v>-1602756.6140964325</v>
      </c>
      <c r="M8478" s="367">
        <v>4399.9999999999764</v>
      </c>
      <c r="N8478" s="367">
        <v>440</v>
      </c>
      <c r="O8478" s="384">
        <v>-33976.952948850769</v>
      </c>
      <c r="P8478" s="367">
        <v>63.800000000000004</v>
      </c>
      <c r="Q8478" s="367">
        <v>440</v>
      </c>
      <c r="R8478" s="384">
        <v>-8640.8347140129135</v>
      </c>
      <c r="S8478" s="367">
        <v>61.599999999999994</v>
      </c>
      <c r="T8478" s="367">
        <v>15172.413793103531</v>
      </c>
      <c r="U8478" s="384">
        <v>-1789095.9529715232</v>
      </c>
      <c r="V8478" s="367">
        <v>4400.0000000000236</v>
      </c>
      <c r="W8478" s="367">
        <v>733333.33333333093</v>
      </c>
      <c r="X8478" s="384">
        <v>557907.22632713709</v>
      </c>
      <c r="Y8478" s="386">
        <v>4399.9999999999854</v>
      </c>
      <c r="Z8478" s="367"/>
      <c r="AA8478" s="367"/>
      <c r="AB8478" s="367"/>
      <c r="AC8478" s="367"/>
      <c r="AD8478" s="367"/>
      <c r="AE8478" s="367"/>
      <c r="AF8478" s="367"/>
      <c r="AG8478" s="367"/>
      <c r="AH8478" s="367"/>
      <c r="AI8478" s="367"/>
      <c r="AJ8478" s="367"/>
      <c r="AK8478" s="367"/>
      <c r="AL8478" s="367"/>
      <c r="AM8478" s="367"/>
      <c r="AN8478" s="367"/>
      <c r="AO8478" s="367"/>
      <c r="AP8478" s="367"/>
      <c r="AQ8478" s="367"/>
      <c r="AR8478" s="367"/>
      <c r="AS8478" s="367"/>
      <c r="AT8478" s="367"/>
    </row>
    <row r="8479" spans="2:46" ht="13.8">
      <c r="B8479" s="26">
        <v>73.499999999999901</v>
      </c>
      <c r="C8479" s="363">
        <v>3690.9566120459554</v>
      </c>
      <c r="D8479" s="367">
        <v>4409.9999999999936</v>
      </c>
      <c r="E8479" s="367">
        <v>20511.627906976853</v>
      </c>
      <c r="F8479" s="367">
        <v>-2945441.8552518683</v>
      </c>
      <c r="G8479" s="367">
        <v>4410.0000000000236</v>
      </c>
      <c r="H8479" s="367">
        <v>110250</v>
      </c>
      <c r="I8479" s="384">
        <v>-35043217.995068669</v>
      </c>
      <c r="J8479" s="367">
        <v>4410</v>
      </c>
      <c r="K8479" s="367">
        <v>26727.272727272579</v>
      </c>
      <c r="L8479" s="384">
        <v>-1611737.1433451781</v>
      </c>
      <c r="M8479" s="367">
        <v>4409.9999999999754</v>
      </c>
      <c r="N8479" s="367">
        <v>441</v>
      </c>
      <c r="O8479" s="384">
        <v>-34140.579700568305</v>
      </c>
      <c r="P8479" s="367">
        <v>63.945</v>
      </c>
      <c r="Q8479" s="367">
        <v>441</v>
      </c>
      <c r="R8479" s="384">
        <v>-8701.25299655446</v>
      </c>
      <c r="S8479" s="367">
        <v>61.739999999999995</v>
      </c>
      <c r="T8479" s="367">
        <v>15206.896551724221</v>
      </c>
      <c r="U8479" s="384">
        <v>-1798572.9642377608</v>
      </c>
      <c r="V8479" s="367">
        <v>4410.0000000000246</v>
      </c>
      <c r="W8479" s="367">
        <v>734999.99999999756</v>
      </c>
      <c r="X8479" s="384">
        <v>558973.98671802122</v>
      </c>
      <c r="Y8479" s="386">
        <v>4409.9999999999854</v>
      </c>
      <c r="Z8479" s="367"/>
      <c r="AA8479" s="367"/>
      <c r="AB8479" s="367"/>
      <c r="AC8479" s="367"/>
      <c r="AD8479" s="367"/>
      <c r="AE8479" s="367"/>
      <c r="AF8479" s="367"/>
      <c r="AG8479" s="367"/>
      <c r="AH8479" s="367"/>
      <c r="AI8479" s="367"/>
      <c r="AJ8479" s="367"/>
      <c r="AK8479" s="367"/>
      <c r="AL8479" s="367"/>
      <c r="AM8479" s="367"/>
      <c r="AN8479" s="367"/>
      <c r="AO8479" s="367"/>
      <c r="AP8479" s="367"/>
      <c r="AQ8479" s="367"/>
      <c r="AR8479" s="367"/>
      <c r="AS8479" s="367"/>
      <c r="AT8479" s="367"/>
    </row>
    <row r="8480" spans="2:46" ht="13.8">
      <c r="B8480" s="26">
        <v>73.666666666666572</v>
      </c>
      <c r="C8480" s="363">
        <v>3699.2925894460959</v>
      </c>
      <c r="D8480" s="367">
        <v>4419.9999999999945</v>
      </c>
      <c r="E8480" s="367">
        <v>20558.13953488383</v>
      </c>
      <c r="F8480" s="367">
        <v>-2959110.1851990628</v>
      </c>
      <c r="G8480" s="367">
        <v>4420.0000000000236</v>
      </c>
      <c r="H8480" s="367">
        <v>110500</v>
      </c>
      <c r="I8480" s="384">
        <v>-35204965.353533313</v>
      </c>
      <c r="J8480" s="367">
        <v>4420</v>
      </c>
      <c r="K8480" s="367">
        <v>26787.878787878639</v>
      </c>
      <c r="L8480" s="384">
        <v>-1620741.880759822</v>
      </c>
      <c r="M8480" s="367">
        <v>4419.9999999999754</v>
      </c>
      <c r="N8480" s="367">
        <v>442</v>
      </c>
      <c r="O8480" s="384">
        <v>-34304.59831806412</v>
      </c>
      <c r="P8480" s="367">
        <v>64.09</v>
      </c>
      <c r="Q8480" s="367">
        <v>442</v>
      </c>
      <c r="R8480" s="384">
        <v>-8761.8562225056594</v>
      </c>
      <c r="S8480" s="367">
        <v>61.88</v>
      </c>
      <c r="T8480" s="367">
        <v>15241.379310344912</v>
      </c>
      <c r="U8480" s="384">
        <v>-1808074.5146609154</v>
      </c>
      <c r="V8480" s="367">
        <v>4420.0000000000246</v>
      </c>
      <c r="W8480" s="367">
        <v>736666.66666666418</v>
      </c>
      <c r="X8480" s="384">
        <v>560039.83458927716</v>
      </c>
      <c r="Y8480" s="386">
        <v>4419.9999999999854</v>
      </c>
      <c r="Z8480" s="367"/>
      <c r="AA8480" s="367"/>
      <c r="AB8480" s="367"/>
      <c r="AC8480" s="367"/>
      <c r="AD8480" s="367"/>
      <c r="AE8480" s="367"/>
      <c r="AF8480" s="367"/>
      <c r="AG8480" s="367"/>
      <c r="AH8480" s="367"/>
      <c r="AI8480" s="367"/>
      <c r="AJ8480" s="367"/>
      <c r="AK8480" s="367"/>
      <c r="AL8480" s="367"/>
      <c r="AM8480" s="367"/>
      <c r="AN8480" s="367"/>
      <c r="AO8480" s="367"/>
      <c r="AP8480" s="367"/>
      <c r="AQ8480" s="367"/>
      <c r="AR8480" s="367"/>
      <c r="AS8480" s="367"/>
      <c r="AT8480" s="367"/>
    </row>
    <row r="8481" spans="2:46" ht="13.8">
      <c r="B8481" s="26">
        <v>73.833333333333243</v>
      </c>
      <c r="C8481" s="363">
        <v>3707.6284150872898</v>
      </c>
      <c r="D8481" s="367">
        <v>4429.9999999999945</v>
      </c>
      <c r="E8481" s="367">
        <v>20604.651162790808</v>
      </c>
      <c r="F8481" s="367">
        <v>-2972810.1410443252</v>
      </c>
      <c r="G8481" s="367">
        <v>4430.0000000000236</v>
      </c>
      <c r="H8481" s="367">
        <v>110750</v>
      </c>
      <c r="I8481" s="384">
        <v>-35367085.039052755</v>
      </c>
      <c r="J8481" s="367">
        <v>4430</v>
      </c>
      <c r="K8481" s="367">
        <v>26848.484848484699</v>
      </c>
      <c r="L8481" s="384">
        <v>-1629770.8263403629</v>
      </c>
      <c r="M8481" s="367">
        <v>4429.9999999999754</v>
      </c>
      <c r="N8481" s="367">
        <v>443</v>
      </c>
      <c r="O8481" s="384">
        <v>-34469.00880133819</v>
      </c>
      <c r="P8481" s="367">
        <v>64.234999999999999</v>
      </c>
      <c r="Q8481" s="367">
        <v>443</v>
      </c>
      <c r="R8481" s="384">
        <v>-8822.6443918665082</v>
      </c>
      <c r="S8481" s="367">
        <v>62.02</v>
      </c>
      <c r="T8481" s="367">
        <v>15275.862068965602</v>
      </c>
      <c r="U8481" s="384">
        <v>-1817600.6042409879</v>
      </c>
      <c r="V8481" s="367">
        <v>4430.0000000000246</v>
      </c>
      <c r="W8481" s="367">
        <v>738333.33333333081</v>
      </c>
      <c r="X8481" s="384">
        <v>561104.76994090469</v>
      </c>
      <c r="Y8481" s="386">
        <v>4429.9999999999845</v>
      </c>
      <c r="Z8481" s="367"/>
      <c r="AA8481" s="367"/>
      <c r="AB8481" s="367"/>
      <c r="AC8481" s="367"/>
      <c r="AD8481" s="367"/>
      <c r="AE8481" s="367"/>
      <c r="AF8481" s="367"/>
      <c r="AG8481" s="367"/>
      <c r="AH8481" s="367"/>
      <c r="AI8481" s="367"/>
      <c r="AJ8481" s="367"/>
      <c r="AK8481" s="367"/>
      <c r="AL8481" s="367"/>
      <c r="AM8481" s="367"/>
      <c r="AN8481" s="367"/>
      <c r="AO8481" s="367"/>
      <c r="AP8481" s="367"/>
      <c r="AQ8481" s="367"/>
      <c r="AR8481" s="367"/>
      <c r="AS8481" s="367"/>
      <c r="AT8481" s="367"/>
    </row>
    <row r="8482" spans="2:46" ht="13.8">
      <c r="B8482" s="26">
        <v>73.999999999999915</v>
      </c>
      <c r="C8482" s="363">
        <v>3715.9640889695384</v>
      </c>
      <c r="D8482" s="367">
        <v>4439.9999999999955</v>
      </c>
      <c r="E8482" s="367">
        <v>20651.162790697785</v>
      </c>
      <c r="F8482" s="367">
        <v>-2986541.7227876531</v>
      </c>
      <c r="G8482" s="367">
        <v>4440.0000000000236</v>
      </c>
      <c r="H8482" s="367">
        <v>111000</v>
      </c>
      <c r="I8482" s="384">
        <v>-35529577.051627003</v>
      </c>
      <c r="J8482" s="367">
        <v>4440</v>
      </c>
      <c r="K8482" s="367">
        <v>26909.090909090759</v>
      </c>
      <c r="L8482" s="384">
        <v>-1638823.9800868011</v>
      </c>
      <c r="M8482" s="367">
        <v>4439.9999999999754</v>
      </c>
      <c r="N8482" s="367">
        <v>444</v>
      </c>
      <c r="O8482" s="384">
        <v>-34633.811150390502</v>
      </c>
      <c r="P8482" s="367">
        <v>64.38</v>
      </c>
      <c r="Q8482" s="367">
        <v>444</v>
      </c>
      <c r="R8482" s="384">
        <v>-8883.6175046370045</v>
      </c>
      <c r="S8482" s="367">
        <v>62.160000000000004</v>
      </c>
      <c r="T8482" s="367">
        <v>15310.344827586292</v>
      </c>
      <c r="U8482" s="384">
        <v>-1827151.2329779782</v>
      </c>
      <c r="V8482" s="367">
        <v>4440.0000000000246</v>
      </c>
      <c r="W8482" s="367">
        <v>739999.99999999744</v>
      </c>
      <c r="X8482" s="384">
        <v>562168.79277290381</v>
      </c>
      <c r="Y8482" s="386">
        <v>4439.9999999999845</v>
      </c>
      <c r="Z8482" s="367"/>
      <c r="AA8482" s="367"/>
      <c r="AB8482" s="367"/>
      <c r="AC8482" s="367"/>
      <c r="AD8482" s="367"/>
      <c r="AE8482" s="367"/>
      <c r="AF8482" s="367"/>
      <c r="AG8482" s="367"/>
      <c r="AH8482" s="367"/>
      <c r="AI8482" s="367"/>
      <c r="AJ8482" s="367"/>
      <c r="AK8482" s="367"/>
      <c r="AL8482" s="367"/>
      <c r="AM8482" s="367"/>
      <c r="AN8482" s="367"/>
      <c r="AO8482" s="367"/>
      <c r="AP8482" s="367"/>
      <c r="AQ8482" s="367"/>
      <c r="AR8482" s="367"/>
      <c r="AS8482" s="367"/>
      <c r="AT8482" s="367"/>
    </row>
    <row r="8483" spans="2:46" ht="13.8">
      <c r="B8483" s="26">
        <v>74.166666666666586</v>
      </c>
      <c r="C8483" s="363">
        <v>3724.2996110928416</v>
      </c>
      <c r="D8483" s="367">
        <v>4449.9999999999955</v>
      </c>
      <c r="E8483" s="367">
        <v>20697.674418604762</v>
      </c>
      <c r="F8483" s="367">
        <v>-3000304.9304290488</v>
      </c>
      <c r="G8483" s="367">
        <v>4450.0000000000236</v>
      </c>
      <c r="H8483" s="367">
        <v>111250</v>
      </c>
      <c r="I8483" s="384">
        <v>-35692441.391256057</v>
      </c>
      <c r="J8483" s="367">
        <v>4450</v>
      </c>
      <c r="K8483" s="367">
        <v>26969.696969696819</v>
      </c>
      <c r="L8483" s="384">
        <v>-1647901.3419991366</v>
      </c>
      <c r="M8483" s="367">
        <v>4449.9999999999754</v>
      </c>
      <c r="N8483" s="367">
        <v>445</v>
      </c>
      <c r="O8483" s="384">
        <v>-34799.005365221114</v>
      </c>
      <c r="P8483" s="367">
        <v>64.525000000000006</v>
      </c>
      <c r="Q8483" s="367">
        <v>445</v>
      </c>
      <c r="R8483" s="384">
        <v>-8944.7755608171519</v>
      </c>
      <c r="S8483" s="367">
        <v>62.300000000000004</v>
      </c>
      <c r="T8483" s="367">
        <v>15344.827586206982</v>
      </c>
      <c r="U8483" s="384">
        <v>-1836726.4008718871</v>
      </c>
      <c r="V8483" s="367">
        <v>4450.0000000000255</v>
      </c>
      <c r="W8483" s="367">
        <v>741666.66666666407</v>
      </c>
      <c r="X8483" s="384">
        <v>563231.90308527462</v>
      </c>
      <c r="Y8483" s="386">
        <v>4449.9999999999836</v>
      </c>
      <c r="Z8483" s="367"/>
      <c r="AA8483" s="367"/>
      <c r="AB8483" s="367"/>
      <c r="AC8483" s="367"/>
      <c r="AD8483" s="367"/>
      <c r="AE8483" s="367"/>
      <c r="AF8483" s="367"/>
      <c r="AG8483" s="367"/>
      <c r="AH8483" s="367"/>
      <c r="AI8483" s="367"/>
      <c r="AJ8483" s="367"/>
      <c r="AK8483" s="367"/>
      <c r="AL8483" s="367"/>
      <c r="AM8483" s="367"/>
      <c r="AN8483" s="367"/>
      <c r="AO8483" s="367"/>
      <c r="AP8483" s="367"/>
      <c r="AQ8483" s="367"/>
      <c r="AR8483" s="367"/>
      <c r="AS8483" s="367"/>
      <c r="AT8483" s="367"/>
    </row>
    <row r="8484" spans="2:46" ht="13.8">
      <c r="B8484" s="26">
        <v>74.333333333333258</v>
      </c>
      <c r="C8484" s="363">
        <v>3732.6349814571986</v>
      </c>
      <c r="D8484" s="367">
        <v>4459.9999999999955</v>
      </c>
      <c r="E8484" s="367">
        <v>20744.186046511739</v>
      </c>
      <c r="F8484" s="367">
        <v>-3014099.7639685096</v>
      </c>
      <c r="G8484" s="367">
        <v>4460.0000000000236</v>
      </c>
      <c r="H8484" s="367">
        <v>111500</v>
      </c>
      <c r="I8484" s="384">
        <v>-35855678.057939894</v>
      </c>
      <c r="J8484" s="367">
        <v>4460</v>
      </c>
      <c r="K8484" s="367">
        <v>27030.303030302879</v>
      </c>
      <c r="L8484" s="384">
        <v>-1657002.9120773696</v>
      </c>
      <c r="M8484" s="367">
        <v>4459.9999999999754</v>
      </c>
      <c r="N8484" s="367">
        <v>446</v>
      </c>
      <c r="O8484" s="384">
        <v>-34964.591445829952</v>
      </c>
      <c r="P8484" s="367">
        <v>64.67</v>
      </c>
      <c r="Q8484" s="367">
        <v>446</v>
      </c>
      <c r="R8484" s="384">
        <v>-9006.1185604069469</v>
      </c>
      <c r="S8484" s="367">
        <v>62.44</v>
      </c>
      <c r="T8484" s="367">
        <v>15379.310344827672</v>
      </c>
      <c r="U8484" s="384">
        <v>-1846326.1079227133</v>
      </c>
      <c r="V8484" s="367">
        <v>4460.0000000000255</v>
      </c>
      <c r="W8484" s="367">
        <v>743333.33333333069</v>
      </c>
      <c r="X8484" s="384">
        <v>564294.10087801726</v>
      </c>
      <c r="Y8484" s="386">
        <v>4459.9999999999836</v>
      </c>
      <c r="Z8484" s="367"/>
      <c r="AA8484" s="367"/>
      <c r="AB8484" s="367"/>
      <c r="AC8484" s="367"/>
      <c r="AD8484" s="367"/>
      <c r="AE8484" s="367"/>
      <c r="AF8484" s="367"/>
      <c r="AG8484" s="367"/>
      <c r="AH8484" s="367"/>
      <c r="AI8484" s="367"/>
      <c r="AJ8484" s="367"/>
      <c r="AK8484" s="367"/>
      <c r="AL8484" s="367"/>
      <c r="AM8484" s="367"/>
      <c r="AN8484" s="367"/>
      <c r="AO8484" s="367"/>
      <c r="AP8484" s="367"/>
      <c r="AQ8484" s="367"/>
      <c r="AR8484" s="367"/>
      <c r="AS8484" s="367"/>
      <c r="AT8484" s="367"/>
    </row>
    <row r="8485" spans="2:46" ht="13.8">
      <c r="B8485" s="26">
        <v>74.499999999999929</v>
      </c>
      <c r="C8485" s="363">
        <v>3740.9702000626103</v>
      </c>
      <c r="D8485" s="367">
        <v>4469.9999999999955</v>
      </c>
      <c r="E8485" s="367">
        <v>20790.697674418716</v>
      </c>
      <c r="F8485" s="367">
        <v>-3027926.2234060373</v>
      </c>
      <c r="G8485" s="367">
        <v>4470.0000000000236</v>
      </c>
      <c r="H8485" s="367">
        <v>111750</v>
      </c>
      <c r="I8485" s="384">
        <v>-36019287.051678523</v>
      </c>
      <c r="J8485" s="367">
        <v>4469.9999999999991</v>
      </c>
      <c r="K8485" s="367">
        <v>27090.909090908939</v>
      </c>
      <c r="L8485" s="384">
        <v>-1666128.6903214995</v>
      </c>
      <c r="M8485" s="367">
        <v>4469.9999999999754</v>
      </c>
      <c r="N8485" s="367">
        <v>447</v>
      </c>
      <c r="O8485" s="384">
        <v>-35130.569392217061</v>
      </c>
      <c r="P8485" s="367">
        <v>64.814999999999998</v>
      </c>
      <c r="Q8485" s="367">
        <v>447</v>
      </c>
      <c r="R8485" s="384">
        <v>-9067.6465034063949</v>
      </c>
      <c r="S8485" s="367">
        <v>62.58</v>
      </c>
      <c r="T8485" s="367">
        <v>15413.793103448363</v>
      </c>
      <c r="U8485" s="384">
        <v>-1855950.3541304574</v>
      </c>
      <c r="V8485" s="367">
        <v>4470.0000000000255</v>
      </c>
      <c r="W8485" s="367">
        <v>744999.99999999732</v>
      </c>
      <c r="X8485" s="384">
        <v>565355.38615113171</v>
      </c>
      <c r="Y8485" s="386">
        <v>4469.9999999999836</v>
      </c>
      <c r="Z8485" s="367"/>
      <c r="AA8485" s="367"/>
      <c r="AB8485" s="367"/>
      <c r="AC8485" s="367"/>
      <c r="AD8485" s="367"/>
      <c r="AE8485" s="367"/>
      <c r="AF8485" s="367"/>
      <c r="AG8485" s="367"/>
      <c r="AH8485" s="367"/>
      <c r="AI8485" s="367"/>
      <c r="AJ8485" s="367"/>
      <c r="AK8485" s="367"/>
      <c r="AL8485" s="367"/>
      <c r="AM8485" s="367"/>
      <c r="AN8485" s="367"/>
      <c r="AO8485" s="367"/>
      <c r="AP8485" s="367"/>
      <c r="AQ8485" s="367"/>
      <c r="AR8485" s="367"/>
      <c r="AS8485" s="367"/>
      <c r="AT8485" s="367"/>
    </row>
    <row r="8486" spans="2:46" ht="13.8">
      <c r="B8486" s="26">
        <v>74.6666666666666</v>
      </c>
      <c r="C8486" s="363">
        <v>3749.3052669090775</v>
      </c>
      <c r="D8486" s="367">
        <v>4479.9999999999964</v>
      </c>
      <c r="E8486" s="367">
        <v>20837.209302325693</v>
      </c>
      <c r="F8486" s="367">
        <v>-3041784.3087416324</v>
      </c>
      <c r="G8486" s="367">
        <v>4480.0000000000236</v>
      </c>
      <c r="H8486" s="367">
        <v>112000</v>
      </c>
      <c r="I8486" s="384">
        <v>-36183268.372471966</v>
      </c>
      <c r="J8486" s="367">
        <v>4479.9999999999991</v>
      </c>
      <c r="K8486" s="367">
        <v>27151.515151514999</v>
      </c>
      <c r="L8486" s="384">
        <v>-1675278.6767315269</v>
      </c>
      <c r="M8486" s="367">
        <v>4479.9999999999754</v>
      </c>
      <c r="N8486" s="367">
        <v>448</v>
      </c>
      <c r="O8486" s="384">
        <v>-35296.939204382426</v>
      </c>
      <c r="P8486" s="367">
        <v>64.959999999999994</v>
      </c>
      <c r="Q8486" s="367">
        <v>448</v>
      </c>
      <c r="R8486" s="384">
        <v>-9129.3593898154941</v>
      </c>
      <c r="S8486" s="367">
        <v>62.72</v>
      </c>
      <c r="T8486" s="367">
        <v>15448.275862069053</v>
      </c>
      <c r="U8486" s="384">
        <v>-1865599.1394951192</v>
      </c>
      <c r="V8486" s="367">
        <v>4480.0000000000255</v>
      </c>
      <c r="W8486" s="367">
        <v>746666.66666666395</v>
      </c>
      <c r="X8486" s="384">
        <v>566415.75890461775</v>
      </c>
      <c r="Y8486" s="386">
        <v>4479.9999999999836</v>
      </c>
      <c r="Z8486" s="367"/>
      <c r="AA8486" s="367"/>
      <c r="AB8486" s="367"/>
      <c r="AC8486" s="367"/>
      <c r="AD8486" s="367"/>
      <c r="AE8486" s="367"/>
      <c r="AF8486" s="367"/>
      <c r="AG8486" s="367"/>
      <c r="AH8486" s="367"/>
      <c r="AI8486" s="367"/>
      <c r="AJ8486" s="367"/>
      <c r="AK8486" s="367"/>
      <c r="AL8486" s="367"/>
      <c r="AM8486" s="367"/>
      <c r="AN8486" s="367"/>
      <c r="AO8486" s="367"/>
      <c r="AP8486" s="367"/>
      <c r="AQ8486" s="367"/>
      <c r="AR8486" s="367"/>
      <c r="AS8486" s="367"/>
      <c r="AT8486" s="367"/>
    </row>
    <row r="8487" spans="2:46" ht="13.8">
      <c r="B8487" s="26">
        <v>74.833333333333272</v>
      </c>
      <c r="C8487" s="363">
        <v>3757.6401819965986</v>
      </c>
      <c r="D8487" s="367">
        <v>4489.9999999999964</v>
      </c>
      <c r="E8487" s="367">
        <v>20883.72093023267</v>
      </c>
      <c r="F8487" s="367">
        <v>-3055674.019975293</v>
      </c>
      <c r="G8487" s="367">
        <v>4490.0000000000236</v>
      </c>
      <c r="H8487" s="367">
        <v>112250</v>
      </c>
      <c r="I8487" s="384">
        <v>-36347622.020320229</v>
      </c>
      <c r="J8487" s="367">
        <v>4490</v>
      </c>
      <c r="K8487" s="367">
        <v>27212.121212121059</v>
      </c>
      <c r="L8487" s="384">
        <v>-1684452.8713074515</v>
      </c>
      <c r="M8487" s="367">
        <v>4489.9999999999754</v>
      </c>
      <c r="N8487" s="367">
        <v>449</v>
      </c>
      <c r="O8487" s="384">
        <v>-35463.700882326069</v>
      </c>
      <c r="P8487" s="367">
        <v>65.105000000000004</v>
      </c>
      <c r="Q8487" s="367">
        <v>449</v>
      </c>
      <c r="R8487" s="384">
        <v>-9191.2572196342426</v>
      </c>
      <c r="S8487" s="367">
        <v>62.86</v>
      </c>
      <c r="T8487" s="367">
        <v>15482.758620689743</v>
      </c>
      <c r="U8487" s="384">
        <v>-1875272.4640166992</v>
      </c>
      <c r="V8487" s="367">
        <v>4490.0000000000255</v>
      </c>
      <c r="W8487" s="367">
        <v>748333.33333333058</v>
      </c>
      <c r="X8487" s="384">
        <v>567475.21913847548</v>
      </c>
      <c r="Y8487" s="386">
        <v>4489.9999999999836</v>
      </c>
      <c r="Z8487" s="367"/>
      <c r="AA8487" s="367"/>
      <c r="AB8487" s="367"/>
      <c r="AC8487" s="367"/>
      <c r="AD8487" s="367"/>
      <c r="AE8487" s="367"/>
      <c r="AF8487" s="367"/>
      <c r="AG8487" s="367"/>
      <c r="AH8487" s="367"/>
      <c r="AI8487" s="367"/>
      <c r="AJ8487" s="367"/>
      <c r="AK8487" s="367"/>
      <c r="AL8487" s="367"/>
      <c r="AM8487" s="367"/>
      <c r="AN8487" s="367"/>
      <c r="AO8487" s="367"/>
      <c r="AP8487" s="367"/>
      <c r="AQ8487" s="367"/>
      <c r="AR8487" s="367"/>
      <c r="AS8487" s="367"/>
      <c r="AT8487" s="367"/>
    </row>
    <row r="8488" spans="2:46" ht="13.8">
      <c r="B8488" s="26">
        <v>74.999999999999943</v>
      </c>
      <c r="C8488" s="363">
        <v>3765.9749453251738</v>
      </c>
      <c r="D8488" s="367">
        <v>4499.9999999999964</v>
      </c>
      <c r="E8488" s="367">
        <v>20930.232558139647</v>
      </c>
      <c r="F8488" s="367">
        <v>-3069595.3571070218</v>
      </c>
      <c r="G8488" s="367">
        <v>4500.0000000000246</v>
      </c>
      <c r="H8488" s="367">
        <v>112500</v>
      </c>
      <c r="I8488" s="384">
        <v>-36512347.995223276</v>
      </c>
      <c r="J8488" s="367">
        <v>4500</v>
      </c>
      <c r="K8488" s="367">
        <v>27272.727272727119</v>
      </c>
      <c r="L8488" s="384">
        <v>-1693651.2740492735</v>
      </c>
      <c r="M8488" s="367">
        <v>4499.9999999999754</v>
      </c>
      <c r="N8488" s="367">
        <v>450</v>
      </c>
      <c r="O8488" s="384">
        <v>-35630.854426047961</v>
      </c>
      <c r="P8488" s="367">
        <v>65.25</v>
      </c>
      <c r="Q8488" s="367">
        <v>450</v>
      </c>
      <c r="R8488" s="384">
        <v>-9253.3399928626422</v>
      </c>
      <c r="S8488" s="367">
        <v>63</v>
      </c>
      <c r="T8488" s="367">
        <v>15517.241379310433</v>
      </c>
      <c r="U8488" s="384">
        <v>-1884970.3276951965</v>
      </c>
      <c r="V8488" s="367">
        <v>4500.0000000000255</v>
      </c>
      <c r="W8488" s="367">
        <v>749999.99999999721</v>
      </c>
      <c r="X8488" s="384">
        <v>568533.76685270481</v>
      </c>
      <c r="Y8488" s="386">
        <v>4499.9999999999827</v>
      </c>
      <c r="Z8488" s="367"/>
      <c r="AA8488" s="367"/>
      <c r="AB8488" s="367"/>
      <c r="AC8488" s="367"/>
      <c r="AD8488" s="367"/>
      <c r="AE8488" s="367"/>
      <c r="AF8488" s="367"/>
      <c r="AG8488" s="367"/>
      <c r="AH8488" s="367"/>
      <c r="AI8488" s="367"/>
      <c r="AJ8488" s="367"/>
      <c r="AK8488" s="367"/>
      <c r="AL8488" s="367"/>
      <c r="AM8488" s="367"/>
      <c r="AN8488" s="367"/>
      <c r="AO8488" s="367"/>
      <c r="AP8488" s="367"/>
      <c r="AQ8488" s="367"/>
      <c r="AR8488" s="367"/>
      <c r="AS8488" s="367"/>
      <c r="AT8488" s="367"/>
    </row>
    <row r="8489" spans="2:46" ht="13.8">
      <c r="B8489" s="26">
        <v>75.166666666666615</v>
      </c>
      <c r="C8489" s="363">
        <v>3774.3095568948038</v>
      </c>
      <c r="D8489" s="367">
        <v>4509.9999999999964</v>
      </c>
      <c r="E8489" s="367">
        <v>20976.744186046624</v>
      </c>
      <c r="F8489" s="367">
        <v>-3083548.3201368158</v>
      </c>
      <c r="G8489" s="367">
        <v>4510.0000000000246</v>
      </c>
      <c r="H8489" s="367">
        <v>112750</v>
      </c>
      <c r="I8489" s="384">
        <v>-36677446.297181122</v>
      </c>
      <c r="J8489" s="367">
        <v>4510</v>
      </c>
      <c r="K8489" s="367">
        <v>27333.333333333179</v>
      </c>
      <c r="L8489" s="384">
        <v>-1702873.8849569925</v>
      </c>
      <c r="M8489" s="367">
        <v>4509.9999999999754</v>
      </c>
      <c r="N8489" s="367">
        <v>451</v>
      </c>
      <c r="O8489" s="384">
        <v>-35798.399835548116</v>
      </c>
      <c r="P8489" s="367">
        <v>65.394999999999996</v>
      </c>
      <c r="Q8489" s="367">
        <v>451</v>
      </c>
      <c r="R8489" s="384">
        <v>-9315.6077095006895</v>
      </c>
      <c r="S8489" s="367">
        <v>63.14</v>
      </c>
      <c r="T8489" s="367">
        <v>15551.724137931124</v>
      </c>
      <c r="U8489" s="384">
        <v>-1894692.7305306122</v>
      </c>
      <c r="V8489" s="367">
        <v>4510.0000000000255</v>
      </c>
      <c r="W8489" s="367">
        <v>751666.66666666383</v>
      </c>
      <c r="X8489" s="384">
        <v>569591.40204730595</v>
      </c>
      <c r="Y8489" s="386">
        <v>4509.9999999999827</v>
      </c>
      <c r="Z8489" s="367"/>
      <c r="AA8489" s="367"/>
      <c r="AB8489" s="367"/>
      <c r="AC8489" s="367"/>
      <c r="AD8489" s="367"/>
      <c r="AE8489" s="367"/>
      <c r="AF8489" s="367"/>
      <c r="AG8489" s="367"/>
      <c r="AH8489" s="367"/>
      <c r="AI8489" s="367"/>
      <c r="AJ8489" s="367"/>
      <c r="AK8489" s="367"/>
      <c r="AL8489" s="367"/>
      <c r="AM8489" s="367"/>
      <c r="AN8489" s="367"/>
      <c r="AO8489" s="367"/>
      <c r="AP8489" s="367"/>
      <c r="AQ8489" s="367"/>
      <c r="AR8489" s="367"/>
      <c r="AS8489" s="367"/>
      <c r="AT8489" s="367"/>
    </row>
    <row r="8490" spans="2:46" ht="13.8">
      <c r="B8490" s="26">
        <v>75.333333333333286</v>
      </c>
      <c r="C8490" s="363">
        <v>3782.6440167054889</v>
      </c>
      <c r="D8490" s="367">
        <v>4519.9999999999973</v>
      </c>
      <c r="E8490" s="367">
        <v>21023.255813953601</v>
      </c>
      <c r="F8490" s="367">
        <v>-3097532.9090646766</v>
      </c>
      <c r="G8490" s="367">
        <v>4520.0000000000246</v>
      </c>
      <c r="H8490" s="367">
        <v>113000</v>
      </c>
      <c r="I8490" s="384">
        <v>-36842916.926193774</v>
      </c>
      <c r="J8490" s="367">
        <v>4520</v>
      </c>
      <c r="K8490" s="367">
        <v>27393.939393939239</v>
      </c>
      <c r="L8490" s="384">
        <v>-1712120.7040306078</v>
      </c>
      <c r="M8490" s="367">
        <v>4519.9999999999745</v>
      </c>
      <c r="N8490" s="367">
        <v>452</v>
      </c>
      <c r="O8490" s="384">
        <v>-35966.337110826542</v>
      </c>
      <c r="P8490" s="367">
        <v>65.540000000000006</v>
      </c>
      <c r="Q8490" s="367">
        <v>452</v>
      </c>
      <c r="R8490" s="384">
        <v>-9378.0603695483896</v>
      </c>
      <c r="S8490" s="367">
        <v>63.28</v>
      </c>
      <c r="T8490" s="367">
        <v>15586.206896551814</v>
      </c>
      <c r="U8490" s="384">
        <v>-1904439.6725229463</v>
      </c>
      <c r="V8490" s="367">
        <v>4520.0000000000264</v>
      </c>
      <c r="W8490" s="367">
        <v>753333.33333333046</v>
      </c>
      <c r="X8490" s="384">
        <v>570648.12472227891</v>
      </c>
      <c r="Y8490" s="386">
        <v>4519.9999999999827</v>
      </c>
      <c r="Z8490" s="367"/>
      <c r="AA8490" s="367"/>
      <c r="AB8490" s="367"/>
      <c r="AC8490" s="367"/>
      <c r="AD8490" s="367"/>
      <c r="AE8490" s="367"/>
      <c r="AF8490" s="367"/>
      <c r="AG8490" s="367"/>
      <c r="AH8490" s="367"/>
      <c r="AI8490" s="367"/>
      <c r="AJ8490" s="367"/>
      <c r="AK8490" s="367"/>
      <c r="AL8490" s="367"/>
      <c r="AM8490" s="367"/>
      <c r="AN8490" s="367"/>
      <c r="AO8490" s="367"/>
      <c r="AP8490" s="367"/>
      <c r="AQ8490" s="367"/>
      <c r="AR8490" s="367"/>
      <c r="AS8490" s="367"/>
      <c r="AT8490" s="367"/>
    </row>
    <row r="8491" spans="2:46" ht="13.8">
      <c r="B8491" s="26">
        <v>75.499999999999957</v>
      </c>
      <c r="C8491" s="363">
        <v>3790.9783247572282</v>
      </c>
      <c r="D8491" s="367">
        <v>4529.9999999999973</v>
      </c>
      <c r="E8491" s="367">
        <v>21069.767441860578</v>
      </c>
      <c r="F8491" s="367">
        <v>-3111549.1238906034</v>
      </c>
      <c r="G8491" s="367">
        <v>4530.0000000000246</v>
      </c>
      <c r="H8491" s="367">
        <v>113250</v>
      </c>
      <c r="I8491" s="384">
        <v>-37008759.882261209</v>
      </c>
      <c r="J8491" s="367">
        <v>4530</v>
      </c>
      <c r="K8491" s="367">
        <v>27454.545454545299</v>
      </c>
      <c r="L8491" s="384">
        <v>-1721391.7312701214</v>
      </c>
      <c r="M8491" s="367">
        <v>4529.9999999999745</v>
      </c>
      <c r="N8491" s="367">
        <v>453</v>
      </c>
      <c r="O8491" s="384">
        <v>-36134.666251883209</v>
      </c>
      <c r="P8491" s="367">
        <v>65.685000000000002</v>
      </c>
      <c r="Q8491" s="367">
        <v>453</v>
      </c>
      <c r="R8491" s="384">
        <v>-9440.6979730057374</v>
      </c>
      <c r="S8491" s="367">
        <v>63.419999999999995</v>
      </c>
      <c r="T8491" s="367">
        <v>15620.689655172504</v>
      </c>
      <c r="U8491" s="384">
        <v>-1914211.1536721976</v>
      </c>
      <c r="V8491" s="367">
        <v>4530.0000000000264</v>
      </c>
      <c r="W8491" s="367">
        <v>754999.99999999709</v>
      </c>
      <c r="X8491" s="384">
        <v>571703.93487762334</v>
      </c>
      <c r="Y8491" s="386">
        <v>4529.9999999999827</v>
      </c>
      <c r="Z8491" s="367"/>
      <c r="AA8491" s="367"/>
      <c r="AB8491" s="367"/>
      <c r="AC8491" s="367"/>
      <c r="AD8491" s="367"/>
      <c r="AE8491" s="367"/>
      <c r="AF8491" s="367"/>
      <c r="AG8491" s="367"/>
      <c r="AH8491" s="367"/>
      <c r="AI8491" s="367"/>
      <c r="AJ8491" s="367"/>
      <c r="AK8491" s="367"/>
      <c r="AL8491" s="367"/>
      <c r="AM8491" s="367"/>
      <c r="AN8491" s="367"/>
      <c r="AO8491" s="367"/>
      <c r="AP8491" s="367"/>
      <c r="AQ8491" s="367"/>
      <c r="AR8491" s="367"/>
      <c r="AS8491" s="367"/>
      <c r="AT8491" s="367"/>
    </row>
    <row r="8492" spans="2:46" ht="13.8">
      <c r="B8492" s="26">
        <v>75.666666666666629</v>
      </c>
      <c r="C8492" s="363">
        <v>3799.3124810500226</v>
      </c>
      <c r="D8492" s="367">
        <v>4539.9999999999982</v>
      </c>
      <c r="E8492" s="367">
        <v>21116.279069767555</v>
      </c>
      <c r="F8492" s="367">
        <v>-3125596.9646145971</v>
      </c>
      <c r="G8492" s="367">
        <v>4540.0000000000246</v>
      </c>
      <c r="H8492" s="367">
        <v>113500</v>
      </c>
      <c r="I8492" s="384">
        <v>-37174975.165383451</v>
      </c>
      <c r="J8492" s="367">
        <v>4540</v>
      </c>
      <c r="K8492" s="367">
        <v>27515.151515151359</v>
      </c>
      <c r="L8492" s="384">
        <v>-1730686.9666755323</v>
      </c>
      <c r="M8492" s="367">
        <v>4539.9999999999745</v>
      </c>
      <c r="N8492" s="367">
        <v>454</v>
      </c>
      <c r="O8492" s="384">
        <v>-36303.387258718147</v>
      </c>
      <c r="P8492" s="367">
        <v>65.83</v>
      </c>
      <c r="Q8492" s="367">
        <v>454</v>
      </c>
      <c r="R8492" s="384">
        <v>-9503.5205198727381</v>
      </c>
      <c r="S8492" s="367">
        <v>63.559999999999995</v>
      </c>
      <c r="T8492" s="367">
        <v>15655.172413793194</v>
      </c>
      <c r="U8492" s="384">
        <v>-1924007.1739783667</v>
      </c>
      <c r="V8492" s="367">
        <v>4540.0000000000264</v>
      </c>
      <c r="W8492" s="367">
        <v>756666.66666666372</v>
      </c>
      <c r="X8492" s="384">
        <v>572758.83251333947</v>
      </c>
      <c r="Y8492" s="386">
        <v>4539.9999999999818</v>
      </c>
      <c r="Z8492" s="367"/>
      <c r="AA8492" s="367"/>
      <c r="AB8492" s="367"/>
      <c r="AC8492" s="367"/>
      <c r="AD8492" s="367"/>
      <c r="AE8492" s="367"/>
      <c r="AF8492" s="367"/>
      <c r="AG8492" s="367"/>
      <c r="AH8492" s="367"/>
      <c r="AI8492" s="367"/>
      <c r="AJ8492" s="367"/>
      <c r="AK8492" s="367"/>
      <c r="AL8492" s="367"/>
      <c r="AM8492" s="367"/>
      <c r="AN8492" s="367"/>
      <c r="AO8492" s="367"/>
      <c r="AP8492" s="367"/>
      <c r="AQ8492" s="367"/>
      <c r="AR8492" s="367"/>
      <c r="AS8492" s="367"/>
      <c r="AT8492" s="367"/>
    </row>
    <row r="8493" spans="2:46" ht="13.8">
      <c r="B8493" s="26">
        <v>75.8333333333333</v>
      </c>
      <c r="C8493" s="363">
        <v>3807.6464855838703</v>
      </c>
      <c r="D8493" s="367">
        <v>4549.9999999999982</v>
      </c>
      <c r="E8493" s="367">
        <v>21162.790697674533</v>
      </c>
      <c r="F8493" s="367">
        <v>-3139676.4312366573</v>
      </c>
      <c r="G8493" s="367">
        <v>4550.0000000000246</v>
      </c>
      <c r="H8493" s="367">
        <v>113750</v>
      </c>
      <c r="I8493" s="384">
        <v>-37341562.775560498</v>
      </c>
      <c r="J8493" s="367">
        <v>4550</v>
      </c>
      <c r="K8493" s="367">
        <v>27575.75757575742</v>
      </c>
      <c r="L8493" s="384">
        <v>-1740006.4102468404</v>
      </c>
      <c r="M8493" s="367">
        <v>4549.9999999999745</v>
      </c>
      <c r="N8493" s="367">
        <v>455</v>
      </c>
      <c r="O8493" s="384">
        <v>-36472.500131331341</v>
      </c>
      <c r="P8493" s="367">
        <v>65.974999999999994</v>
      </c>
      <c r="Q8493" s="367">
        <v>455</v>
      </c>
      <c r="R8493" s="384">
        <v>-9566.5280101493863</v>
      </c>
      <c r="S8493" s="367">
        <v>63.699999999999996</v>
      </c>
      <c r="T8493" s="367">
        <v>15689.655172413884</v>
      </c>
      <c r="U8493" s="384">
        <v>-1933827.7334414537</v>
      </c>
      <c r="V8493" s="367">
        <v>4550.0000000000264</v>
      </c>
      <c r="W8493" s="367">
        <v>758333.33333333035</v>
      </c>
      <c r="X8493" s="384">
        <v>573812.8176294273</v>
      </c>
      <c r="Y8493" s="386">
        <v>4549.9999999999818</v>
      </c>
      <c r="Z8493" s="367"/>
      <c r="AA8493" s="367"/>
      <c r="AB8493" s="367"/>
      <c r="AC8493" s="367"/>
      <c r="AD8493" s="367"/>
      <c r="AE8493" s="367"/>
      <c r="AF8493" s="367"/>
      <c r="AG8493" s="367"/>
      <c r="AH8493" s="367"/>
      <c r="AI8493" s="367"/>
      <c r="AJ8493" s="367"/>
      <c r="AK8493" s="367"/>
      <c r="AL8493" s="367"/>
      <c r="AM8493" s="367"/>
      <c r="AN8493" s="367"/>
      <c r="AO8493" s="367"/>
      <c r="AP8493" s="367"/>
      <c r="AQ8493" s="367"/>
      <c r="AR8493" s="367"/>
      <c r="AS8493" s="367"/>
      <c r="AT8493" s="367"/>
    </row>
    <row r="8494" spans="2:46" ht="13.8">
      <c r="B8494" s="26">
        <v>75.999999999999972</v>
      </c>
      <c r="C8494" s="363">
        <v>3815.9803383587732</v>
      </c>
      <c r="D8494" s="367">
        <v>4559.9999999999982</v>
      </c>
      <c r="E8494" s="367">
        <v>21209.30232558151</v>
      </c>
      <c r="F8494" s="367">
        <v>-3153787.5237567839</v>
      </c>
      <c r="G8494" s="367">
        <v>4560.0000000000246</v>
      </c>
      <c r="H8494" s="367">
        <v>114000</v>
      </c>
      <c r="I8494" s="384">
        <v>-37508522.712792344</v>
      </c>
      <c r="J8494" s="367">
        <v>4560</v>
      </c>
      <c r="K8494" s="367">
        <v>27636.36363636348</v>
      </c>
      <c r="L8494" s="384">
        <v>-1749350.0619840459</v>
      </c>
      <c r="M8494" s="367">
        <v>4559.9999999999745</v>
      </c>
      <c r="N8494" s="367">
        <v>456</v>
      </c>
      <c r="O8494" s="384">
        <v>-36642.004869722805</v>
      </c>
      <c r="P8494" s="367">
        <v>66.12</v>
      </c>
      <c r="Q8494" s="367">
        <v>456</v>
      </c>
      <c r="R8494" s="384">
        <v>-9629.7204438356875</v>
      </c>
      <c r="S8494" s="367">
        <v>63.839999999999996</v>
      </c>
      <c r="T8494" s="367">
        <v>15724.137931034575</v>
      </c>
      <c r="U8494" s="384">
        <v>-1943672.8320614586</v>
      </c>
      <c r="V8494" s="367">
        <v>4560.0000000000264</v>
      </c>
      <c r="W8494" s="367">
        <v>759999.99999999697</v>
      </c>
      <c r="X8494" s="384">
        <v>574865.89022588695</v>
      </c>
      <c r="Y8494" s="386">
        <v>4559.9999999999818</v>
      </c>
      <c r="Z8494" s="367"/>
      <c r="AA8494" s="367"/>
      <c r="AB8494" s="367"/>
      <c r="AC8494" s="367"/>
      <c r="AD8494" s="367"/>
      <c r="AE8494" s="367"/>
      <c r="AF8494" s="367"/>
      <c r="AG8494" s="367"/>
      <c r="AH8494" s="367"/>
      <c r="AI8494" s="367"/>
      <c r="AJ8494" s="367"/>
      <c r="AK8494" s="367"/>
      <c r="AL8494" s="367"/>
      <c r="AM8494" s="367"/>
      <c r="AN8494" s="367"/>
      <c r="AO8494" s="367"/>
      <c r="AP8494" s="367"/>
      <c r="AQ8494" s="367"/>
      <c r="AR8494" s="367"/>
      <c r="AS8494" s="367"/>
      <c r="AT8494" s="367"/>
    </row>
    <row r="8495" spans="2:46" ht="13.8">
      <c r="B8495" s="26">
        <v>76.166666666666643</v>
      </c>
      <c r="C8495" s="363">
        <v>3824.3140393747299</v>
      </c>
      <c r="D8495" s="367">
        <v>4569.9999999999982</v>
      </c>
      <c r="E8495" s="367">
        <v>21255.813953488487</v>
      </c>
      <c r="F8495" s="367">
        <v>-3167930.242174977</v>
      </c>
      <c r="G8495" s="367">
        <v>4570.0000000000246</v>
      </c>
      <c r="H8495" s="367">
        <v>114250</v>
      </c>
      <c r="I8495" s="384">
        <v>-37675854.977078989</v>
      </c>
      <c r="J8495" s="367">
        <v>4570</v>
      </c>
      <c r="K8495" s="367">
        <v>27696.96969696954</v>
      </c>
      <c r="L8495" s="384">
        <v>-1758717.9218871484</v>
      </c>
      <c r="M8495" s="367">
        <v>4569.9999999999745</v>
      </c>
      <c r="N8495" s="367">
        <v>457</v>
      </c>
      <c r="O8495" s="384">
        <v>-36811.901473892533</v>
      </c>
      <c r="P8495" s="367">
        <v>66.265000000000001</v>
      </c>
      <c r="Q8495" s="367">
        <v>457</v>
      </c>
      <c r="R8495" s="384">
        <v>-9693.0978209316381</v>
      </c>
      <c r="S8495" s="367">
        <v>63.98</v>
      </c>
      <c r="T8495" s="367">
        <v>15758.620689655265</v>
      </c>
      <c r="U8495" s="384">
        <v>-1953542.4698383815</v>
      </c>
      <c r="V8495" s="367">
        <v>4570.0000000000264</v>
      </c>
      <c r="W8495" s="367">
        <v>761666.6666666636</v>
      </c>
      <c r="X8495" s="384">
        <v>575918.05030271818</v>
      </c>
      <c r="Y8495" s="386">
        <v>4569.9999999999809</v>
      </c>
      <c r="Z8495" s="367"/>
      <c r="AA8495" s="367"/>
      <c r="AB8495" s="367"/>
      <c r="AC8495" s="367"/>
      <c r="AD8495" s="367"/>
      <c r="AE8495" s="367"/>
      <c r="AF8495" s="367"/>
      <c r="AG8495" s="367"/>
      <c r="AH8495" s="367"/>
      <c r="AI8495" s="367"/>
      <c r="AJ8495" s="367"/>
      <c r="AK8495" s="367"/>
      <c r="AL8495" s="367"/>
      <c r="AM8495" s="367"/>
      <c r="AN8495" s="367"/>
      <c r="AO8495" s="367"/>
      <c r="AP8495" s="367"/>
      <c r="AQ8495" s="367"/>
      <c r="AR8495" s="367"/>
      <c r="AS8495" s="367"/>
      <c r="AT8495" s="367"/>
    </row>
    <row r="8496" spans="2:46" ht="13.8">
      <c r="B8496" s="26">
        <v>76.333333333333314</v>
      </c>
      <c r="C8496" s="363">
        <v>3832.6475886317426</v>
      </c>
      <c r="D8496" s="367">
        <v>4579.9999999999991</v>
      </c>
      <c r="E8496" s="367">
        <v>21302.325581395464</v>
      </c>
      <c r="F8496" s="367">
        <v>-3182104.5864912383</v>
      </c>
      <c r="G8496" s="367">
        <v>4580.0000000000255</v>
      </c>
      <c r="H8496" s="367">
        <v>114500</v>
      </c>
      <c r="I8496" s="384">
        <v>-37843559.568420425</v>
      </c>
      <c r="J8496" s="367">
        <v>4580</v>
      </c>
      <c r="K8496" s="367">
        <v>27757.5757575756</v>
      </c>
      <c r="L8496" s="384">
        <v>-1768109.9899561482</v>
      </c>
      <c r="M8496" s="367">
        <v>4579.9999999999745</v>
      </c>
      <c r="N8496" s="367">
        <v>458</v>
      </c>
      <c r="O8496" s="384">
        <v>-36982.189943840509</v>
      </c>
      <c r="P8496" s="367">
        <v>66.41</v>
      </c>
      <c r="Q8496" s="367">
        <v>458</v>
      </c>
      <c r="R8496" s="384">
        <v>-9756.6601414372435</v>
      </c>
      <c r="S8496" s="367">
        <v>64.12</v>
      </c>
      <c r="T8496" s="367">
        <v>15793.103448275955</v>
      </c>
      <c r="U8496" s="384">
        <v>-1963436.6467722221</v>
      </c>
      <c r="V8496" s="367">
        <v>4580.0000000000264</v>
      </c>
      <c r="W8496" s="367">
        <v>763333.33333333023</v>
      </c>
      <c r="X8496" s="384">
        <v>576969.29785992124</v>
      </c>
      <c r="Y8496" s="386">
        <v>4579.9999999999809</v>
      </c>
      <c r="Z8496" s="367"/>
      <c r="AA8496" s="367"/>
      <c r="AB8496" s="367"/>
      <c r="AC8496" s="367"/>
      <c r="AD8496" s="367"/>
      <c r="AE8496" s="367"/>
      <c r="AF8496" s="367"/>
      <c r="AG8496" s="367"/>
      <c r="AH8496" s="367"/>
      <c r="AI8496" s="367"/>
      <c r="AJ8496" s="367"/>
      <c r="AK8496" s="367"/>
      <c r="AL8496" s="367"/>
      <c r="AM8496" s="367"/>
      <c r="AN8496" s="367"/>
      <c r="AO8496" s="367"/>
      <c r="AP8496" s="367"/>
      <c r="AQ8496" s="367"/>
      <c r="AR8496" s="367"/>
      <c r="AS8496" s="367"/>
      <c r="AT8496" s="367"/>
    </row>
    <row r="8497" spans="2:46" ht="13.8">
      <c r="B8497" s="26">
        <v>76.499999999999986</v>
      </c>
      <c r="C8497" s="363">
        <v>3840.9809861298086</v>
      </c>
      <c r="D8497" s="367">
        <v>4589.9999999999991</v>
      </c>
      <c r="E8497" s="367">
        <v>21348.837209302441</v>
      </c>
      <c r="F8497" s="367">
        <v>-3196310.5567055643</v>
      </c>
      <c r="G8497" s="367">
        <v>4590.0000000000255</v>
      </c>
      <c r="H8497" s="367">
        <v>114750</v>
      </c>
      <c r="I8497" s="384">
        <v>-38011636.486816667</v>
      </c>
      <c r="J8497" s="367">
        <v>4590</v>
      </c>
      <c r="K8497" s="367">
        <v>27818.18181818166</v>
      </c>
      <c r="L8497" s="384">
        <v>-1777526.2661910453</v>
      </c>
      <c r="M8497" s="367">
        <v>4589.9999999999745</v>
      </c>
      <c r="N8497" s="367">
        <v>459</v>
      </c>
      <c r="O8497" s="384">
        <v>-37152.870279566741</v>
      </c>
      <c r="P8497" s="367">
        <v>66.554999999999993</v>
      </c>
      <c r="Q8497" s="367">
        <v>459</v>
      </c>
      <c r="R8497" s="384">
        <v>-9820.4074053524946</v>
      </c>
      <c r="S8497" s="367">
        <v>64.260000000000005</v>
      </c>
      <c r="T8497" s="367">
        <v>15827.586206896645</v>
      </c>
      <c r="U8497" s="384">
        <v>-1973355.3628629816</v>
      </c>
      <c r="V8497" s="367">
        <v>4590.0000000000273</v>
      </c>
      <c r="W8497" s="367">
        <v>764999.99999999686</v>
      </c>
      <c r="X8497" s="384">
        <v>578019.63289749587</v>
      </c>
      <c r="Y8497" s="386">
        <v>4589.9999999999809</v>
      </c>
      <c r="Z8497" s="367"/>
      <c r="AA8497" s="367"/>
      <c r="AB8497" s="367"/>
      <c r="AC8497" s="367"/>
      <c r="AD8497" s="367"/>
      <c r="AE8497" s="367"/>
      <c r="AF8497" s="367"/>
      <c r="AG8497" s="367"/>
      <c r="AH8497" s="367"/>
      <c r="AI8497" s="367"/>
      <c r="AJ8497" s="367"/>
      <c r="AK8497" s="367"/>
      <c r="AL8497" s="367"/>
      <c r="AM8497" s="367"/>
      <c r="AN8497" s="367"/>
      <c r="AO8497" s="367"/>
      <c r="AP8497" s="367"/>
      <c r="AQ8497" s="367"/>
      <c r="AR8497" s="367"/>
      <c r="AS8497" s="367"/>
      <c r="AT8497" s="367"/>
    </row>
    <row r="8498" spans="2:46" ht="13.8">
      <c r="B8498" s="26">
        <v>76.666666666666657</v>
      </c>
      <c r="C8498" s="363">
        <v>3849.3142318689302</v>
      </c>
      <c r="D8498" s="367">
        <v>4600</v>
      </c>
      <c r="E8498" s="367">
        <v>21395.348837209418</v>
      </c>
      <c r="F8498" s="367">
        <v>-3210548.1528179576</v>
      </c>
      <c r="G8498" s="367">
        <v>4600.0000000000255</v>
      </c>
      <c r="H8498" s="367">
        <v>115000</v>
      </c>
      <c r="I8498" s="384">
        <v>-38180085.732267715</v>
      </c>
      <c r="J8498" s="367">
        <v>4600</v>
      </c>
      <c r="K8498" s="367">
        <v>27878.78787878772</v>
      </c>
      <c r="L8498" s="384">
        <v>-1786966.7505918397</v>
      </c>
      <c r="M8498" s="367">
        <v>4599.9999999999745</v>
      </c>
      <c r="N8498" s="367">
        <v>460</v>
      </c>
      <c r="O8498" s="384">
        <v>-37323.942481071259</v>
      </c>
      <c r="P8498" s="367">
        <v>66.7</v>
      </c>
      <c r="Q8498" s="367">
        <v>460</v>
      </c>
      <c r="R8498" s="384">
        <v>-9884.3396126773896</v>
      </c>
      <c r="S8498" s="367">
        <v>64.399999999999991</v>
      </c>
      <c r="T8498" s="367">
        <v>15862.068965517336</v>
      </c>
      <c r="U8498" s="384">
        <v>-1983298.6181106579</v>
      </c>
      <c r="V8498" s="367">
        <v>4600.0000000000273</v>
      </c>
      <c r="W8498" s="367">
        <v>766666.66666666348</v>
      </c>
      <c r="X8498" s="384">
        <v>579069.05541544221</v>
      </c>
      <c r="Y8498" s="386">
        <v>4599.9999999999809</v>
      </c>
      <c r="Z8498" s="367"/>
      <c r="AA8498" s="367"/>
      <c r="AB8498" s="367"/>
      <c r="AC8498" s="367"/>
      <c r="AD8498" s="367"/>
      <c r="AE8498" s="367"/>
      <c r="AF8498" s="367"/>
      <c r="AG8498" s="367"/>
      <c r="AH8498" s="367"/>
      <c r="AI8498" s="367"/>
      <c r="AJ8498" s="367"/>
      <c r="AK8498" s="367"/>
      <c r="AL8498" s="367"/>
      <c r="AM8498" s="367"/>
      <c r="AN8498" s="367"/>
      <c r="AO8498" s="367"/>
      <c r="AP8498" s="367"/>
      <c r="AQ8498" s="367"/>
      <c r="AR8498" s="367"/>
      <c r="AS8498" s="367"/>
      <c r="AT8498" s="367"/>
    </row>
    <row r="8499" spans="2:46" ht="13.8">
      <c r="B8499" s="26">
        <v>76.833333333333329</v>
      </c>
      <c r="C8499" s="363">
        <v>3857.6473258491051</v>
      </c>
      <c r="D8499" s="367">
        <v>4610</v>
      </c>
      <c r="E8499" s="367">
        <v>21441.860465116395</v>
      </c>
      <c r="F8499" s="367">
        <v>-3224817.3748284164</v>
      </c>
      <c r="G8499" s="367">
        <v>4610.0000000000255</v>
      </c>
      <c r="H8499" s="367">
        <v>115250</v>
      </c>
      <c r="I8499" s="384">
        <v>-38348907.304773562</v>
      </c>
      <c r="J8499" s="367">
        <v>4610</v>
      </c>
      <c r="K8499" s="367">
        <v>27939.39393939378</v>
      </c>
      <c r="L8499" s="384">
        <v>-1796431.4431585316</v>
      </c>
      <c r="M8499" s="367">
        <v>4609.9999999999745</v>
      </c>
      <c r="N8499" s="367">
        <v>461</v>
      </c>
      <c r="O8499" s="384">
        <v>-37495.406548354018</v>
      </c>
      <c r="P8499" s="367">
        <v>66.844999999999999</v>
      </c>
      <c r="Q8499" s="367">
        <v>461</v>
      </c>
      <c r="R8499" s="384">
        <v>-9948.4567634119412</v>
      </c>
      <c r="S8499" s="367">
        <v>64.539999999999992</v>
      </c>
      <c r="T8499" s="367">
        <v>15896.551724138026</v>
      </c>
      <c r="U8499" s="384">
        <v>-1993266.4125152524</v>
      </c>
      <c r="V8499" s="367">
        <v>4610.0000000000273</v>
      </c>
      <c r="W8499" s="367">
        <v>768333.33333333011</v>
      </c>
      <c r="X8499" s="384">
        <v>580117.56541376037</v>
      </c>
      <c r="Y8499" s="386">
        <v>4609.99999999998</v>
      </c>
      <c r="Z8499" s="367"/>
      <c r="AA8499" s="367"/>
      <c r="AB8499" s="367"/>
      <c r="AC8499" s="367"/>
      <c r="AD8499" s="367"/>
      <c r="AE8499" s="367"/>
      <c r="AF8499" s="367"/>
      <c r="AG8499" s="367"/>
      <c r="AH8499" s="367"/>
      <c r="AI8499" s="367"/>
      <c r="AJ8499" s="367"/>
      <c r="AK8499" s="367"/>
      <c r="AL8499" s="367"/>
      <c r="AM8499" s="367"/>
      <c r="AN8499" s="367"/>
      <c r="AO8499" s="367"/>
      <c r="AP8499" s="367"/>
      <c r="AQ8499" s="367"/>
      <c r="AR8499" s="367"/>
      <c r="AS8499" s="367"/>
      <c r="AT8499" s="367"/>
    </row>
    <row r="8500" spans="2:46" ht="13.8">
      <c r="B8500" s="26">
        <v>77</v>
      </c>
      <c r="C8500" s="363">
        <v>3865.9802680703351</v>
      </c>
      <c r="D8500" s="367">
        <v>4620</v>
      </c>
      <c r="E8500" s="367">
        <v>21488.372093023372</v>
      </c>
      <c r="F8500" s="367">
        <v>-3239118.2227369421</v>
      </c>
      <c r="G8500" s="367">
        <v>4620.0000000000255</v>
      </c>
      <c r="H8500" s="367">
        <v>115500</v>
      </c>
      <c r="I8500" s="384">
        <v>-38518101.204334199</v>
      </c>
      <c r="J8500" s="367">
        <v>4620</v>
      </c>
      <c r="K8500" s="367">
        <v>27999.99999999984</v>
      </c>
      <c r="L8500" s="384">
        <v>-1805920.3438911205</v>
      </c>
      <c r="M8500" s="367">
        <v>4619.9999999999745</v>
      </c>
      <c r="N8500" s="367">
        <v>462</v>
      </c>
      <c r="O8500" s="384">
        <v>-37667.262481415033</v>
      </c>
      <c r="P8500" s="367">
        <v>66.989999999999995</v>
      </c>
      <c r="Q8500" s="367">
        <v>462</v>
      </c>
      <c r="R8500" s="384">
        <v>-10012.758857556142</v>
      </c>
      <c r="S8500" s="367">
        <v>64.679999999999993</v>
      </c>
      <c r="T8500" s="367">
        <v>15931.034482758716</v>
      </c>
      <c r="U8500" s="384">
        <v>-2003258.7460767643</v>
      </c>
      <c r="V8500" s="367">
        <v>4620.0000000000273</v>
      </c>
      <c r="W8500" s="367">
        <v>769999.99999999674</v>
      </c>
      <c r="X8500" s="384">
        <v>581165.16289245011</v>
      </c>
      <c r="Y8500" s="386">
        <v>4619.99999999998</v>
      </c>
      <c r="Z8500" s="367"/>
      <c r="AA8500" s="367"/>
      <c r="AB8500" s="367"/>
      <c r="AC8500" s="367"/>
      <c r="AD8500" s="367"/>
      <c r="AE8500" s="367"/>
      <c r="AF8500" s="367"/>
      <c r="AG8500" s="367"/>
      <c r="AH8500" s="367"/>
      <c r="AI8500" s="367"/>
      <c r="AJ8500" s="367"/>
      <c r="AK8500" s="367"/>
      <c r="AL8500" s="367"/>
      <c r="AM8500" s="367"/>
      <c r="AN8500" s="367"/>
      <c r="AO8500" s="367"/>
      <c r="AP8500" s="367"/>
      <c r="AQ8500" s="367"/>
      <c r="AR8500" s="367"/>
      <c r="AS8500" s="367"/>
      <c r="AT8500" s="367"/>
    </row>
    <row r="8501" spans="2:46" ht="13.8">
      <c r="B8501" s="26">
        <v>77.166666666666671</v>
      </c>
      <c r="C8501" s="363">
        <v>3874.3130585326194</v>
      </c>
      <c r="D8501" s="367">
        <v>4630</v>
      </c>
      <c r="E8501" s="367">
        <v>21534.883720930349</v>
      </c>
      <c r="F8501" s="367">
        <v>-3253450.6965435348</v>
      </c>
      <c r="G8501" s="367">
        <v>4630.0000000000255</v>
      </c>
      <c r="H8501" s="367">
        <v>115750</v>
      </c>
      <c r="I8501" s="384">
        <v>-38687667.430949636</v>
      </c>
      <c r="J8501" s="367">
        <v>4630</v>
      </c>
      <c r="K8501" s="367">
        <v>28060.6060606059</v>
      </c>
      <c r="L8501" s="384">
        <v>-1815433.4527896058</v>
      </c>
      <c r="M8501" s="367">
        <v>4629.9999999999736</v>
      </c>
      <c r="N8501" s="367">
        <v>463</v>
      </c>
      <c r="O8501" s="384">
        <v>-37839.510280254333</v>
      </c>
      <c r="P8501" s="367">
        <v>67.135000000000005</v>
      </c>
      <c r="Q8501" s="367">
        <v>463</v>
      </c>
      <c r="R8501" s="384">
        <v>-10077.245895109996</v>
      </c>
      <c r="S8501" s="367">
        <v>64.819999999999993</v>
      </c>
      <c r="T8501" s="367">
        <v>15965.517241379406</v>
      </c>
      <c r="U8501" s="384">
        <v>-2013275.6187951954</v>
      </c>
      <c r="V8501" s="367">
        <v>4630.0000000000282</v>
      </c>
      <c r="W8501" s="367">
        <v>771666.66666666337</v>
      </c>
      <c r="X8501" s="384">
        <v>582211.84785151156</v>
      </c>
      <c r="Y8501" s="386">
        <v>4629.99999999998</v>
      </c>
      <c r="Z8501" s="367"/>
      <c r="AA8501" s="367"/>
      <c r="AB8501" s="367"/>
      <c r="AC8501" s="367"/>
      <c r="AD8501" s="367"/>
      <c r="AE8501" s="367"/>
      <c r="AF8501" s="367"/>
      <c r="AG8501" s="367"/>
      <c r="AH8501" s="367"/>
      <c r="AI8501" s="367"/>
      <c r="AJ8501" s="367"/>
      <c r="AK8501" s="367"/>
      <c r="AL8501" s="367"/>
      <c r="AM8501" s="367"/>
      <c r="AN8501" s="367"/>
      <c r="AO8501" s="367"/>
      <c r="AP8501" s="367"/>
      <c r="AQ8501" s="367"/>
      <c r="AR8501" s="367"/>
      <c r="AS8501" s="367"/>
      <c r="AT8501" s="367"/>
    </row>
    <row r="8502" spans="2:46" ht="13.8">
      <c r="B8502" s="26">
        <v>77.333333333333343</v>
      </c>
      <c r="C8502" s="363">
        <v>3882.6456972359592</v>
      </c>
      <c r="D8502" s="367">
        <v>4640.0000000000009</v>
      </c>
      <c r="E8502" s="367">
        <v>21581.395348837326</v>
      </c>
      <c r="F8502" s="367">
        <v>-3267814.7962481929</v>
      </c>
      <c r="G8502" s="367">
        <v>4640.0000000000255</v>
      </c>
      <c r="H8502" s="367">
        <v>116000</v>
      </c>
      <c r="I8502" s="384">
        <v>-38857605.984619878</v>
      </c>
      <c r="J8502" s="367">
        <v>4640</v>
      </c>
      <c r="K8502" s="367">
        <v>28121.21212121196</v>
      </c>
      <c r="L8502" s="384">
        <v>-1824970.7698539891</v>
      </c>
      <c r="M8502" s="367">
        <v>4639.9999999999736</v>
      </c>
      <c r="N8502" s="367">
        <v>464</v>
      </c>
      <c r="O8502" s="384">
        <v>-38012.149944871868</v>
      </c>
      <c r="P8502" s="367">
        <v>67.28</v>
      </c>
      <c r="Q8502" s="367">
        <v>464</v>
      </c>
      <c r="R8502" s="384">
        <v>-10141.917876073499</v>
      </c>
      <c r="S8502" s="367">
        <v>64.959999999999994</v>
      </c>
      <c r="T8502" s="367">
        <v>16000.000000000096</v>
      </c>
      <c r="U8502" s="384">
        <v>-2023317.0306705432</v>
      </c>
      <c r="V8502" s="367">
        <v>4640.0000000000282</v>
      </c>
      <c r="W8502" s="367">
        <v>773333.33333333</v>
      </c>
      <c r="X8502" s="384">
        <v>583257.62029094482</v>
      </c>
      <c r="Y8502" s="386">
        <v>4639.99999999998</v>
      </c>
      <c r="Z8502" s="367"/>
      <c r="AA8502" s="367"/>
      <c r="AB8502" s="367"/>
      <c r="AC8502" s="367"/>
      <c r="AD8502" s="367"/>
      <c r="AE8502" s="367"/>
      <c r="AF8502" s="367"/>
      <c r="AG8502" s="367"/>
      <c r="AH8502" s="367"/>
      <c r="AI8502" s="367"/>
      <c r="AJ8502" s="367"/>
      <c r="AK8502" s="367"/>
      <c r="AL8502" s="367"/>
      <c r="AM8502" s="367"/>
      <c r="AN8502" s="367"/>
      <c r="AO8502" s="367"/>
      <c r="AP8502" s="367"/>
      <c r="AQ8502" s="367"/>
      <c r="AR8502" s="367"/>
      <c r="AS8502" s="367"/>
      <c r="AT8502" s="367"/>
    </row>
    <row r="8503" spans="2:46" ht="13.8">
      <c r="B8503" s="26">
        <v>77.500000000000014</v>
      </c>
      <c r="C8503" s="363">
        <v>3890.9781841803524</v>
      </c>
      <c r="D8503" s="367">
        <v>4650.0000000000009</v>
      </c>
      <c r="E8503" s="367">
        <v>21627.906976744303</v>
      </c>
      <c r="F8503" s="367">
        <v>-3282210.5218509189</v>
      </c>
      <c r="G8503" s="367">
        <v>4650.0000000000255</v>
      </c>
      <c r="H8503" s="367">
        <v>116250</v>
      </c>
      <c r="I8503" s="384">
        <v>-39027916.865344927</v>
      </c>
      <c r="J8503" s="367">
        <v>4650</v>
      </c>
      <c r="K8503" s="367">
        <v>28181.81818181802</v>
      </c>
      <c r="L8503" s="384">
        <v>-1834532.29508427</v>
      </c>
      <c r="M8503" s="367">
        <v>4649.9999999999736</v>
      </c>
      <c r="N8503" s="367">
        <v>465</v>
      </c>
      <c r="O8503" s="384">
        <v>-38185.181475267673</v>
      </c>
      <c r="P8503" s="367">
        <v>67.424999999999997</v>
      </c>
      <c r="Q8503" s="367">
        <v>465</v>
      </c>
      <c r="R8503" s="384">
        <v>-10206.774800446658</v>
      </c>
      <c r="S8503" s="367">
        <v>65.100000000000009</v>
      </c>
      <c r="T8503" s="367">
        <v>16034.482758620787</v>
      </c>
      <c r="U8503" s="384">
        <v>-2033382.9817028092</v>
      </c>
      <c r="V8503" s="367">
        <v>4650.0000000000282</v>
      </c>
      <c r="W8503" s="367">
        <v>774999.99999999662</v>
      </c>
      <c r="X8503" s="384">
        <v>584302.48021074967</v>
      </c>
      <c r="Y8503" s="386">
        <v>4649.99999999998</v>
      </c>
      <c r="Z8503" s="367"/>
      <c r="AA8503" s="367"/>
      <c r="AB8503" s="367"/>
      <c r="AC8503" s="367"/>
      <c r="AD8503" s="367"/>
      <c r="AE8503" s="367"/>
      <c r="AF8503" s="367"/>
      <c r="AG8503" s="367"/>
      <c r="AH8503" s="367"/>
      <c r="AI8503" s="367"/>
      <c r="AJ8503" s="367"/>
      <c r="AK8503" s="367"/>
      <c r="AL8503" s="367"/>
      <c r="AM8503" s="367"/>
      <c r="AN8503" s="367"/>
      <c r="AO8503" s="367"/>
      <c r="AP8503" s="367"/>
      <c r="AQ8503" s="367"/>
      <c r="AR8503" s="367"/>
      <c r="AS8503" s="367"/>
      <c r="AT8503" s="367"/>
    </row>
    <row r="8504" spans="2:46" ht="13.8">
      <c r="B8504" s="26">
        <v>77.666666666666686</v>
      </c>
      <c r="C8504" s="363">
        <v>3899.3105193658002</v>
      </c>
      <c r="D8504" s="367">
        <v>4660.0000000000009</v>
      </c>
      <c r="E8504" s="367">
        <v>21674.41860465128</v>
      </c>
      <c r="F8504" s="367">
        <v>-3296637.8733517104</v>
      </c>
      <c r="G8504" s="367">
        <v>4660.0000000000255</v>
      </c>
      <c r="H8504" s="367">
        <v>116500</v>
      </c>
      <c r="I8504" s="384">
        <v>-39198600.073124766</v>
      </c>
      <c r="J8504" s="367">
        <v>4660</v>
      </c>
      <c r="K8504" s="367">
        <v>28242.42424242408</v>
      </c>
      <c r="L8504" s="384">
        <v>-1844118.0284804478</v>
      </c>
      <c r="M8504" s="367">
        <v>4659.9999999999736</v>
      </c>
      <c r="N8504" s="367">
        <v>466</v>
      </c>
      <c r="O8504" s="384">
        <v>-38358.604871441734</v>
      </c>
      <c r="P8504" s="367">
        <v>67.569999999999993</v>
      </c>
      <c r="Q8504" s="367">
        <v>466</v>
      </c>
      <c r="R8504" s="384">
        <v>-10271.81666822946</v>
      </c>
      <c r="S8504" s="367">
        <v>65.240000000000009</v>
      </c>
      <c r="T8504" s="367">
        <v>16068.965517241477</v>
      </c>
      <c r="U8504" s="384">
        <v>-2043473.4718919925</v>
      </c>
      <c r="V8504" s="367">
        <v>4660.0000000000282</v>
      </c>
      <c r="W8504" s="367">
        <v>776666.66666666325</v>
      </c>
      <c r="X8504" s="384">
        <v>585346.42761092598</v>
      </c>
      <c r="Y8504" s="386">
        <v>4659.9999999999791</v>
      </c>
      <c r="Z8504" s="367"/>
      <c r="AA8504" s="367"/>
      <c r="AB8504" s="367"/>
      <c r="AC8504" s="367"/>
      <c r="AD8504" s="367"/>
      <c r="AE8504" s="367"/>
      <c r="AF8504" s="367"/>
      <c r="AG8504" s="367"/>
      <c r="AH8504" s="367"/>
      <c r="AI8504" s="367"/>
      <c r="AJ8504" s="367"/>
      <c r="AK8504" s="367"/>
      <c r="AL8504" s="367"/>
      <c r="AM8504" s="367"/>
      <c r="AN8504" s="367"/>
      <c r="AO8504" s="367"/>
      <c r="AP8504" s="367"/>
      <c r="AQ8504" s="367"/>
      <c r="AR8504" s="367"/>
      <c r="AS8504" s="367"/>
      <c r="AT8504" s="367"/>
    </row>
    <row r="8505" spans="2:46" ht="13.8">
      <c r="B8505" s="26">
        <v>77.833333333333357</v>
      </c>
      <c r="C8505" s="363">
        <v>3907.6427027923037</v>
      </c>
      <c r="D8505" s="367">
        <v>4670.0000000000018</v>
      </c>
      <c r="E8505" s="367">
        <v>21720.930232558258</v>
      </c>
      <c r="F8505" s="367">
        <v>-3311096.8507505688</v>
      </c>
      <c r="G8505" s="367">
        <v>4670.0000000000255</v>
      </c>
      <c r="H8505" s="367">
        <v>116750</v>
      </c>
      <c r="I8505" s="384">
        <v>-39369655.607959405</v>
      </c>
      <c r="J8505" s="367">
        <v>4670</v>
      </c>
      <c r="K8505" s="367">
        <v>28303.03030303014</v>
      </c>
      <c r="L8505" s="384">
        <v>-1853727.970042523</v>
      </c>
      <c r="M8505" s="367">
        <v>4669.9999999999736</v>
      </c>
      <c r="N8505" s="367">
        <v>467</v>
      </c>
      <c r="O8505" s="384">
        <v>-38532.42013339408</v>
      </c>
      <c r="P8505" s="367">
        <v>67.715000000000003</v>
      </c>
      <c r="Q8505" s="367">
        <v>467</v>
      </c>
      <c r="R8505" s="384">
        <v>-10337.043479421907</v>
      </c>
      <c r="S8505" s="367">
        <v>65.38</v>
      </c>
      <c r="T8505" s="367">
        <v>16103.448275862167</v>
      </c>
      <c r="U8505" s="384">
        <v>-2053588.5012380944</v>
      </c>
      <c r="V8505" s="367">
        <v>4670.0000000000282</v>
      </c>
      <c r="W8505" s="367">
        <v>778333.33333332988</v>
      </c>
      <c r="X8505" s="384">
        <v>586389.46249147435</v>
      </c>
      <c r="Y8505" s="386">
        <v>4669.9999999999791</v>
      </c>
      <c r="Z8505" s="367"/>
      <c r="AA8505" s="367"/>
      <c r="AB8505" s="367"/>
      <c r="AC8505" s="367"/>
      <c r="AD8505" s="367"/>
      <c r="AE8505" s="367"/>
      <c r="AF8505" s="367"/>
      <c r="AG8505" s="367"/>
      <c r="AH8505" s="367"/>
      <c r="AI8505" s="367"/>
      <c r="AJ8505" s="367"/>
      <c r="AK8505" s="367"/>
      <c r="AL8505" s="367"/>
      <c r="AM8505" s="367"/>
      <c r="AN8505" s="367"/>
      <c r="AO8505" s="367"/>
      <c r="AP8505" s="367"/>
      <c r="AQ8505" s="367"/>
      <c r="AR8505" s="367"/>
      <c r="AS8505" s="367"/>
      <c r="AT8505" s="367"/>
    </row>
    <row r="8506" spans="2:46" ht="13.8">
      <c r="B8506" s="26">
        <v>78.000000000000028</v>
      </c>
      <c r="C8506" s="363">
        <v>3915.9747344598604</v>
      </c>
      <c r="D8506" s="367">
        <v>4680.0000000000018</v>
      </c>
      <c r="E8506" s="367">
        <v>21767.441860465235</v>
      </c>
      <c r="F8506" s="367">
        <v>-3325587.4540474936</v>
      </c>
      <c r="G8506" s="367">
        <v>4680.0000000000255</v>
      </c>
      <c r="H8506" s="367">
        <v>117000</v>
      </c>
      <c r="I8506" s="384">
        <v>-39541083.469848841</v>
      </c>
      <c r="J8506" s="367">
        <v>4680</v>
      </c>
      <c r="K8506" s="367">
        <v>28363.6363636362</v>
      </c>
      <c r="L8506" s="384">
        <v>-1863362.1197704955</v>
      </c>
      <c r="M8506" s="367">
        <v>4679.9999999999736</v>
      </c>
      <c r="N8506" s="367">
        <v>468</v>
      </c>
      <c r="O8506" s="384">
        <v>-38706.62726112466</v>
      </c>
      <c r="P8506" s="367">
        <v>67.86</v>
      </c>
      <c r="Q8506" s="367">
        <v>468</v>
      </c>
      <c r="R8506" s="384">
        <v>-10402.455234024012</v>
      </c>
      <c r="S8506" s="367">
        <v>65.52</v>
      </c>
      <c r="T8506" s="367">
        <v>16137.931034482857</v>
      </c>
      <c r="U8506" s="384">
        <v>-2063728.0697411136</v>
      </c>
      <c r="V8506" s="367">
        <v>4680.0000000000282</v>
      </c>
      <c r="W8506" s="367">
        <v>779999.99999999651</v>
      </c>
      <c r="X8506" s="384">
        <v>587431.5848523943</v>
      </c>
      <c r="Y8506" s="386">
        <v>4679.9999999999782</v>
      </c>
      <c r="Z8506" s="367"/>
      <c r="AA8506" s="367"/>
      <c r="AB8506" s="367"/>
      <c r="AC8506" s="367"/>
      <c r="AD8506" s="367"/>
      <c r="AE8506" s="367"/>
      <c r="AF8506" s="367"/>
      <c r="AG8506" s="367"/>
      <c r="AH8506" s="367"/>
      <c r="AI8506" s="367"/>
      <c r="AJ8506" s="367"/>
      <c r="AK8506" s="367"/>
      <c r="AL8506" s="367"/>
      <c r="AM8506" s="367"/>
      <c r="AN8506" s="367"/>
      <c r="AO8506" s="367"/>
      <c r="AP8506" s="367"/>
      <c r="AQ8506" s="367"/>
      <c r="AR8506" s="367"/>
      <c r="AS8506" s="367"/>
      <c r="AT8506" s="367"/>
    </row>
    <row r="8507" spans="2:46" ht="13.8">
      <c r="B8507" s="26">
        <v>78.1666666666667</v>
      </c>
      <c r="C8507" s="363">
        <v>3924.3066143684719</v>
      </c>
      <c r="D8507" s="367">
        <v>4690.0000000000018</v>
      </c>
      <c r="E8507" s="367">
        <v>21813.953488372212</v>
      </c>
      <c r="F8507" s="367">
        <v>-3340109.6832424854</v>
      </c>
      <c r="G8507" s="367">
        <v>4690.0000000000255</v>
      </c>
      <c r="H8507" s="367">
        <v>117250</v>
      </c>
      <c r="I8507" s="384">
        <v>-39712883.658793084</v>
      </c>
      <c r="J8507" s="367">
        <v>4690</v>
      </c>
      <c r="K8507" s="367">
        <v>28424.24242424226</v>
      </c>
      <c r="L8507" s="384">
        <v>-1873020.4776643643</v>
      </c>
      <c r="M8507" s="367">
        <v>4689.9999999999727</v>
      </c>
      <c r="N8507" s="367">
        <v>469</v>
      </c>
      <c r="O8507" s="384">
        <v>-38881.226254633504</v>
      </c>
      <c r="P8507" s="367">
        <v>68.004999999999995</v>
      </c>
      <c r="Q8507" s="367">
        <v>469</v>
      </c>
      <c r="R8507" s="384">
        <v>-10468.051932035763</v>
      </c>
      <c r="S8507" s="367">
        <v>65.66</v>
      </c>
      <c r="T8507" s="367">
        <v>16172.413793103548</v>
      </c>
      <c r="U8507" s="384">
        <v>-2073892.1774010512</v>
      </c>
      <c r="V8507" s="367">
        <v>4690.0000000000282</v>
      </c>
      <c r="W8507" s="367">
        <v>781666.66666666314</v>
      </c>
      <c r="X8507" s="384">
        <v>588472.79469368595</v>
      </c>
      <c r="Y8507" s="386">
        <v>4689.9999999999791</v>
      </c>
      <c r="Z8507" s="367"/>
      <c r="AA8507" s="367"/>
      <c r="AB8507" s="367"/>
      <c r="AC8507" s="367"/>
      <c r="AD8507" s="367"/>
      <c r="AE8507" s="367"/>
      <c r="AF8507" s="367"/>
      <c r="AG8507" s="367"/>
      <c r="AH8507" s="367"/>
      <c r="AI8507" s="367"/>
      <c r="AJ8507" s="367"/>
      <c r="AK8507" s="367"/>
      <c r="AL8507" s="367"/>
      <c r="AM8507" s="367"/>
      <c r="AN8507" s="367"/>
      <c r="AO8507" s="367"/>
      <c r="AP8507" s="367"/>
      <c r="AQ8507" s="367"/>
      <c r="AR8507" s="367"/>
      <c r="AS8507" s="367"/>
      <c r="AT8507" s="367"/>
    </row>
    <row r="8508" spans="2:46" ht="13.8">
      <c r="B8508" s="26">
        <v>78.333333333333371</v>
      </c>
      <c r="C8508" s="363">
        <v>3932.6383425181389</v>
      </c>
      <c r="D8508" s="367">
        <v>4700.0000000000027</v>
      </c>
      <c r="E8508" s="367">
        <v>21860.465116279189</v>
      </c>
      <c r="F8508" s="367">
        <v>-3354663.5383355427</v>
      </c>
      <c r="G8508" s="367">
        <v>4700.0000000000255</v>
      </c>
      <c r="H8508" s="367">
        <v>117500</v>
      </c>
      <c r="I8508" s="384">
        <v>-39885056.174792126</v>
      </c>
      <c r="J8508" s="367">
        <v>4700</v>
      </c>
      <c r="K8508" s="367">
        <v>28484.84848484832</v>
      </c>
      <c r="L8508" s="384">
        <v>-1882703.0437241313</v>
      </c>
      <c r="M8508" s="367">
        <v>4699.9999999999727</v>
      </c>
      <c r="N8508" s="367">
        <v>470</v>
      </c>
      <c r="O8508" s="384">
        <v>-39056.21711392064</v>
      </c>
      <c r="P8508" s="367">
        <v>68.150000000000006</v>
      </c>
      <c r="Q8508" s="367">
        <v>470</v>
      </c>
      <c r="R8508" s="384">
        <v>-10533.833573457168</v>
      </c>
      <c r="S8508" s="367">
        <v>65.8</v>
      </c>
      <c r="T8508" s="367">
        <v>16206.896551724238</v>
      </c>
      <c r="U8508" s="384">
        <v>-2084080.8242179072</v>
      </c>
      <c r="V8508" s="367">
        <v>4700.0000000000291</v>
      </c>
      <c r="W8508" s="367">
        <v>783333.33333332976</v>
      </c>
      <c r="X8508" s="384">
        <v>589513.09201534931</v>
      </c>
      <c r="Y8508" s="386">
        <v>4699.9999999999791</v>
      </c>
      <c r="Z8508" s="367"/>
      <c r="AA8508" s="367"/>
      <c r="AB8508" s="367"/>
      <c r="AC8508" s="367"/>
      <c r="AD8508" s="367"/>
      <c r="AE8508" s="367"/>
      <c r="AF8508" s="367"/>
      <c r="AG8508" s="367"/>
      <c r="AH8508" s="367"/>
      <c r="AI8508" s="367"/>
      <c r="AJ8508" s="367"/>
      <c r="AK8508" s="367"/>
      <c r="AL8508" s="367"/>
      <c r="AM8508" s="367"/>
      <c r="AN8508" s="367"/>
      <c r="AO8508" s="367"/>
      <c r="AP8508" s="367"/>
      <c r="AQ8508" s="367"/>
      <c r="AR8508" s="367"/>
      <c r="AS8508" s="367"/>
      <c r="AT8508" s="367"/>
    </row>
    <row r="8509" spans="2:46" ht="13.8">
      <c r="B8509" s="26">
        <v>78.500000000000043</v>
      </c>
      <c r="C8509" s="363">
        <v>3940.9699189088597</v>
      </c>
      <c r="D8509" s="367">
        <v>4710.0000000000027</v>
      </c>
      <c r="E8509" s="367">
        <v>21906.976744186166</v>
      </c>
      <c r="F8509" s="367">
        <v>-3369249.0193266678</v>
      </c>
      <c r="G8509" s="367">
        <v>4710.0000000000255</v>
      </c>
      <c r="H8509" s="367">
        <v>117750</v>
      </c>
      <c r="I8509" s="384">
        <v>-40057601.017845966</v>
      </c>
      <c r="J8509" s="367">
        <v>4710</v>
      </c>
      <c r="K8509" s="367">
        <v>28545.45454545438</v>
      </c>
      <c r="L8509" s="384">
        <v>-1892409.8179497959</v>
      </c>
      <c r="M8509" s="367">
        <v>4709.9999999999727</v>
      </c>
      <c r="N8509" s="367">
        <v>471</v>
      </c>
      <c r="O8509" s="384">
        <v>-39231.599838985996</v>
      </c>
      <c r="P8509" s="367">
        <v>68.295000000000002</v>
      </c>
      <c r="Q8509" s="367">
        <v>471</v>
      </c>
      <c r="R8509" s="384">
        <v>-10599.800158288223</v>
      </c>
      <c r="S8509" s="367">
        <v>65.94</v>
      </c>
      <c r="T8509" s="367">
        <v>16241.379310344928</v>
      </c>
      <c r="U8509" s="384">
        <v>-2094294.0101916804</v>
      </c>
      <c r="V8509" s="367">
        <v>4710.0000000000291</v>
      </c>
      <c r="W8509" s="367">
        <v>784999.99999999639</v>
      </c>
      <c r="X8509" s="384">
        <v>590552.47681738425</v>
      </c>
      <c r="Y8509" s="386">
        <v>4709.9999999999782</v>
      </c>
      <c r="Z8509" s="367"/>
      <c r="AA8509" s="367"/>
      <c r="AB8509" s="367"/>
      <c r="AC8509" s="367"/>
      <c r="AD8509" s="367"/>
      <c r="AE8509" s="367"/>
      <c r="AF8509" s="367"/>
      <c r="AG8509" s="367"/>
      <c r="AH8509" s="367"/>
      <c r="AI8509" s="367"/>
      <c r="AJ8509" s="367"/>
      <c r="AK8509" s="367"/>
      <c r="AL8509" s="367"/>
      <c r="AM8509" s="367"/>
      <c r="AN8509" s="367"/>
      <c r="AO8509" s="367"/>
      <c r="AP8509" s="367"/>
      <c r="AQ8509" s="367"/>
      <c r="AR8509" s="367"/>
      <c r="AS8509" s="367"/>
      <c r="AT8509" s="367"/>
    </row>
    <row r="8510" spans="2:46" ht="13.8">
      <c r="B8510" s="26">
        <v>78.666666666666714</v>
      </c>
      <c r="C8510" s="363">
        <v>3949.3013435406338</v>
      </c>
      <c r="D8510" s="367">
        <v>4720.0000000000027</v>
      </c>
      <c r="E8510" s="367">
        <v>21953.488372093143</v>
      </c>
      <c r="F8510" s="367">
        <v>-3383866.1262158589</v>
      </c>
      <c r="G8510" s="367">
        <v>4720.0000000000255</v>
      </c>
      <c r="H8510" s="367">
        <v>118000</v>
      </c>
      <c r="I8510" s="384">
        <v>-40230518.187954605</v>
      </c>
      <c r="J8510" s="367">
        <v>4720</v>
      </c>
      <c r="K8510" s="367">
        <v>28606.06060606044</v>
      </c>
      <c r="L8510" s="384">
        <v>-1902140.8003413572</v>
      </c>
      <c r="M8510" s="367">
        <v>4719.9999999999727</v>
      </c>
      <c r="N8510" s="367">
        <v>472</v>
      </c>
      <c r="O8510" s="384">
        <v>-39407.37442982963</v>
      </c>
      <c r="P8510" s="367">
        <v>68.44</v>
      </c>
      <c r="Q8510" s="367">
        <v>472</v>
      </c>
      <c r="R8510" s="384">
        <v>-10665.951686528928</v>
      </c>
      <c r="S8510" s="367">
        <v>66.08</v>
      </c>
      <c r="T8510" s="367">
        <v>16275.862068965618</v>
      </c>
      <c r="U8510" s="384">
        <v>-2104531.7353223711</v>
      </c>
      <c r="V8510" s="367">
        <v>4720.0000000000291</v>
      </c>
      <c r="W8510" s="367">
        <v>786666.66666666302</v>
      </c>
      <c r="X8510" s="384">
        <v>591590.949099791</v>
      </c>
      <c r="Y8510" s="386">
        <v>4719.9999999999782</v>
      </c>
      <c r="Z8510" s="367"/>
      <c r="AA8510" s="367"/>
      <c r="AB8510" s="367"/>
      <c r="AC8510" s="367"/>
      <c r="AD8510" s="367"/>
      <c r="AE8510" s="367"/>
      <c r="AF8510" s="367"/>
      <c r="AG8510" s="367"/>
      <c r="AH8510" s="367"/>
      <c r="AI8510" s="367"/>
      <c r="AJ8510" s="367"/>
      <c r="AK8510" s="367"/>
      <c r="AL8510" s="367"/>
      <c r="AM8510" s="367"/>
      <c r="AN8510" s="367"/>
      <c r="AO8510" s="367"/>
      <c r="AP8510" s="367"/>
      <c r="AQ8510" s="367"/>
      <c r="AR8510" s="367"/>
      <c r="AS8510" s="367"/>
      <c r="AT8510" s="367"/>
    </row>
    <row r="8511" spans="2:46" ht="13.8">
      <c r="B8511" s="26">
        <v>78.833333333333385</v>
      </c>
      <c r="C8511" s="363">
        <v>3957.6326164134639</v>
      </c>
      <c r="D8511" s="367">
        <v>4730.0000000000027</v>
      </c>
      <c r="E8511" s="367">
        <v>22000.00000000012</v>
      </c>
      <c r="F8511" s="367">
        <v>-3398514.8590031159</v>
      </c>
      <c r="G8511" s="367">
        <v>4730.0000000000255</v>
      </c>
      <c r="H8511" s="367">
        <v>118250</v>
      </c>
      <c r="I8511" s="384">
        <v>-40403807.685118042</v>
      </c>
      <c r="J8511" s="367">
        <v>4730</v>
      </c>
      <c r="K8511" s="367">
        <v>28666.666666666501</v>
      </c>
      <c r="L8511" s="384">
        <v>-1911895.9908988161</v>
      </c>
      <c r="M8511" s="367">
        <v>4729.9999999999727</v>
      </c>
      <c r="N8511" s="367">
        <v>473</v>
      </c>
      <c r="O8511" s="384">
        <v>-39583.540886451519</v>
      </c>
      <c r="P8511" s="367">
        <v>68.584999999999994</v>
      </c>
      <c r="Q8511" s="367">
        <v>473</v>
      </c>
      <c r="R8511" s="384">
        <v>-10732.288158179283</v>
      </c>
      <c r="S8511" s="367">
        <v>66.22</v>
      </c>
      <c r="T8511" s="367">
        <v>16310.344827586308</v>
      </c>
      <c r="U8511" s="384">
        <v>-2114793.9996099812</v>
      </c>
      <c r="V8511" s="367">
        <v>4730.00000000003</v>
      </c>
      <c r="W8511" s="367">
        <v>788333.33333332965</v>
      </c>
      <c r="X8511" s="384">
        <v>592628.50886256935</v>
      </c>
      <c r="Y8511" s="386">
        <v>4729.9999999999773</v>
      </c>
      <c r="Z8511" s="367"/>
      <c r="AA8511" s="367"/>
      <c r="AB8511" s="367"/>
      <c r="AC8511" s="367"/>
      <c r="AD8511" s="367"/>
      <c r="AE8511" s="367"/>
      <c r="AF8511" s="367"/>
      <c r="AG8511" s="367"/>
      <c r="AH8511" s="367"/>
      <c r="AI8511" s="367"/>
      <c r="AJ8511" s="367"/>
      <c r="AK8511" s="367"/>
      <c r="AL8511" s="367"/>
      <c r="AM8511" s="367"/>
      <c r="AN8511" s="367"/>
      <c r="AO8511" s="367"/>
      <c r="AP8511" s="367"/>
      <c r="AQ8511" s="367"/>
      <c r="AR8511" s="367"/>
      <c r="AS8511" s="367"/>
      <c r="AT8511" s="367"/>
    </row>
    <row r="8512" spans="2:46" ht="13.8">
      <c r="B8512" s="26">
        <v>79.000000000000057</v>
      </c>
      <c r="C8512" s="363">
        <v>3965.9637375273483</v>
      </c>
      <c r="D8512" s="367">
        <v>4740.0000000000036</v>
      </c>
      <c r="E8512" s="367">
        <v>22046.511627907097</v>
      </c>
      <c r="F8512" s="367">
        <v>-3413195.2176884403</v>
      </c>
      <c r="G8512" s="367">
        <v>4740.0000000000255</v>
      </c>
      <c r="H8512" s="367">
        <v>118500</v>
      </c>
      <c r="I8512" s="384">
        <v>-40577469.509336285</v>
      </c>
      <c r="J8512" s="367">
        <v>4740</v>
      </c>
      <c r="K8512" s="367">
        <v>28727.272727272561</v>
      </c>
      <c r="L8512" s="384">
        <v>-1921675.3896221721</v>
      </c>
      <c r="M8512" s="367">
        <v>4739.9999999999727</v>
      </c>
      <c r="N8512" s="367">
        <v>474</v>
      </c>
      <c r="O8512" s="384">
        <v>-39760.09920885168</v>
      </c>
      <c r="P8512" s="367">
        <v>68.73</v>
      </c>
      <c r="Q8512" s="367">
        <v>474</v>
      </c>
      <c r="R8512" s="384">
        <v>-10798.809573239289</v>
      </c>
      <c r="S8512" s="367">
        <v>66.36</v>
      </c>
      <c r="T8512" s="367">
        <v>16344.827586206999</v>
      </c>
      <c r="U8512" s="384">
        <v>-2125080.8030545078</v>
      </c>
      <c r="V8512" s="367">
        <v>4740.00000000003</v>
      </c>
      <c r="W8512" s="367">
        <v>789999.99999999627</v>
      </c>
      <c r="X8512" s="384">
        <v>593665.15610571951</v>
      </c>
      <c r="Y8512" s="386">
        <v>4739.9999999999773</v>
      </c>
      <c r="Z8512" s="367"/>
      <c r="AA8512" s="367"/>
      <c r="AB8512" s="367"/>
      <c r="AC8512" s="367"/>
      <c r="AD8512" s="367"/>
      <c r="AE8512" s="367"/>
      <c r="AF8512" s="367"/>
      <c r="AG8512" s="367"/>
      <c r="AH8512" s="367"/>
      <c r="AI8512" s="367"/>
      <c r="AJ8512" s="367"/>
      <c r="AK8512" s="367"/>
      <c r="AL8512" s="367"/>
      <c r="AM8512" s="367"/>
      <c r="AN8512" s="367"/>
      <c r="AO8512" s="367"/>
      <c r="AP8512" s="367"/>
      <c r="AQ8512" s="367"/>
      <c r="AR8512" s="367"/>
      <c r="AS8512" s="367"/>
      <c r="AT8512" s="367"/>
    </row>
    <row r="8513" spans="2:46" ht="13.8">
      <c r="B8513" s="26">
        <v>79.166666666666728</v>
      </c>
      <c r="C8513" s="363">
        <v>3974.2947068822873</v>
      </c>
      <c r="D8513" s="367">
        <v>4750.0000000000036</v>
      </c>
      <c r="E8513" s="367">
        <v>22093.023255814074</v>
      </c>
      <c r="F8513" s="367">
        <v>-3427907.2022718303</v>
      </c>
      <c r="G8513" s="367">
        <v>4750.0000000000255</v>
      </c>
      <c r="H8513" s="367">
        <v>118750</v>
      </c>
      <c r="I8513" s="384">
        <v>-40751503.660609327</v>
      </c>
      <c r="J8513" s="367">
        <v>4750</v>
      </c>
      <c r="K8513" s="367">
        <v>28787.878787878621</v>
      </c>
      <c r="L8513" s="384">
        <v>-1931478.9965114251</v>
      </c>
      <c r="M8513" s="367">
        <v>4749.9999999999727</v>
      </c>
      <c r="N8513" s="367">
        <v>475</v>
      </c>
      <c r="O8513" s="384">
        <v>-39937.049397030089</v>
      </c>
      <c r="P8513" s="367">
        <v>68.875</v>
      </c>
      <c r="Q8513" s="367">
        <v>475</v>
      </c>
      <c r="R8513" s="384">
        <v>-10865.515931708942</v>
      </c>
      <c r="S8513" s="367">
        <v>66.5</v>
      </c>
      <c r="T8513" s="367">
        <v>16379.310344827689</v>
      </c>
      <c r="U8513" s="384">
        <v>-2135392.1456559524</v>
      </c>
      <c r="V8513" s="367">
        <v>4750.00000000003</v>
      </c>
      <c r="W8513" s="367">
        <v>791666.6666666629</v>
      </c>
      <c r="X8513" s="384">
        <v>594700.89082924114</v>
      </c>
      <c r="Y8513" s="386">
        <v>4749.9999999999773</v>
      </c>
      <c r="Z8513" s="367"/>
      <c r="AA8513" s="367"/>
      <c r="AB8513" s="367"/>
      <c r="AC8513" s="367"/>
      <c r="AD8513" s="367"/>
      <c r="AE8513" s="367"/>
      <c r="AF8513" s="367"/>
      <c r="AG8513" s="367"/>
      <c r="AH8513" s="367"/>
      <c r="AI8513" s="367"/>
      <c r="AJ8513" s="367"/>
      <c r="AK8513" s="367"/>
      <c r="AL8513" s="367"/>
      <c r="AM8513" s="367"/>
      <c r="AN8513" s="367"/>
      <c r="AO8513" s="367"/>
      <c r="AP8513" s="367"/>
      <c r="AQ8513" s="367"/>
      <c r="AR8513" s="367"/>
      <c r="AS8513" s="367"/>
      <c r="AT8513" s="367"/>
    </row>
    <row r="8514" spans="2:46" ht="13.8">
      <c r="B8514" s="26">
        <v>79.3333333333334</v>
      </c>
      <c r="C8514" s="363">
        <v>3982.6255244782819</v>
      </c>
      <c r="D8514" s="367">
        <v>4760.0000000000045</v>
      </c>
      <c r="E8514" s="367">
        <v>22139.534883721051</v>
      </c>
      <c r="F8514" s="367">
        <v>-3442650.812753289</v>
      </c>
      <c r="G8514" s="367">
        <v>4760.0000000000264</v>
      </c>
      <c r="H8514" s="367">
        <v>119000</v>
      </c>
      <c r="I8514" s="384">
        <v>-40925910.13893716</v>
      </c>
      <c r="J8514" s="367">
        <v>4760</v>
      </c>
      <c r="K8514" s="367">
        <v>28848.484848484681</v>
      </c>
      <c r="L8514" s="384">
        <v>-1941306.8115665759</v>
      </c>
      <c r="M8514" s="367">
        <v>4759.9999999999727</v>
      </c>
      <c r="N8514" s="367">
        <v>476</v>
      </c>
      <c r="O8514" s="384">
        <v>-40114.391450986768</v>
      </c>
      <c r="P8514" s="367">
        <v>69.02</v>
      </c>
      <c r="Q8514" s="367">
        <v>476</v>
      </c>
      <c r="R8514" s="384">
        <v>-10932.407233588248</v>
      </c>
      <c r="S8514" s="367">
        <v>66.64</v>
      </c>
      <c r="T8514" s="367">
        <v>16413.793103448377</v>
      </c>
      <c r="U8514" s="384">
        <v>-2145728.027414314</v>
      </c>
      <c r="V8514" s="367">
        <v>4760.0000000000291</v>
      </c>
      <c r="W8514" s="367">
        <v>793333.33333332953</v>
      </c>
      <c r="X8514" s="384">
        <v>595735.7130331347</v>
      </c>
      <c r="Y8514" s="386">
        <v>4759.9999999999773</v>
      </c>
      <c r="Z8514" s="367"/>
      <c r="AA8514" s="367"/>
      <c r="AB8514" s="367"/>
      <c r="AC8514" s="367"/>
      <c r="AD8514" s="367"/>
      <c r="AE8514" s="367"/>
      <c r="AF8514" s="367"/>
      <c r="AG8514" s="367"/>
      <c r="AH8514" s="367"/>
      <c r="AI8514" s="367"/>
      <c r="AJ8514" s="367"/>
      <c r="AK8514" s="367"/>
      <c r="AL8514" s="367"/>
      <c r="AM8514" s="367"/>
      <c r="AN8514" s="367"/>
      <c r="AO8514" s="367"/>
      <c r="AP8514" s="367"/>
      <c r="AQ8514" s="367"/>
      <c r="AR8514" s="367"/>
      <c r="AS8514" s="367"/>
      <c r="AT8514" s="367"/>
    </row>
    <row r="8515" spans="2:46" ht="13.8">
      <c r="B8515" s="26">
        <v>79.500000000000071</v>
      </c>
      <c r="C8515" s="363">
        <v>3990.956190315329</v>
      </c>
      <c r="D8515" s="367">
        <v>4770.0000000000045</v>
      </c>
      <c r="E8515" s="367">
        <v>22186.046511628028</v>
      </c>
      <c r="F8515" s="367">
        <v>-3457426.0491328123</v>
      </c>
      <c r="G8515" s="367">
        <v>4770.0000000000264</v>
      </c>
      <c r="H8515" s="367">
        <v>119250</v>
      </c>
      <c r="I8515" s="384">
        <v>-41100688.944319792</v>
      </c>
      <c r="J8515" s="367">
        <v>4770</v>
      </c>
      <c r="K8515" s="367">
        <v>28909.090909090741</v>
      </c>
      <c r="L8515" s="384">
        <v>-1951158.8347876235</v>
      </c>
      <c r="M8515" s="367">
        <v>4769.9999999999727</v>
      </c>
      <c r="N8515" s="367">
        <v>477</v>
      </c>
      <c r="O8515" s="384">
        <v>-40292.125370721704</v>
      </c>
      <c r="P8515" s="367">
        <v>69.164999999999992</v>
      </c>
      <c r="Q8515" s="367">
        <v>477</v>
      </c>
      <c r="R8515" s="384">
        <v>-10999.483478877204</v>
      </c>
      <c r="S8515" s="367">
        <v>66.78</v>
      </c>
      <c r="T8515" s="367">
        <v>16448.275862069066</v>
      </c>
      <c r="U8515" s="384">
        <v>-2156088.4483295945</v>
      </c>
      <c r="V8515" s="367">
        <v>4770.0000000000291</v>
      </c>
      <c r="W8515" s="367">
        <v>794999.99999999616</v>
      </c>
      <c r="X8515" s="384">
        <v>596769.62271739985</v>
      </c>
      <c r="Y8515" s="386">
        <v>4769.9999999999764</v>
      </c>
      <c r="Z8515" s="367"/>
      <c r="AA8515" s="367"/>
      <c r="AB8515" s="367"/>
      <c r="AC8515" s="367"/>
      <c r="AD8515" s="367"/>
      <c r="AE8515" s="367"/>
      <c r="AF8515" s="367"/>
      <c r="AG8515" s="367"/>
      <c r="AH8515" s="367"/>
      <c r="AI8515" s="367"/>
      <c r="AJ8515" s="367"/>
      <c r="AK8515" s="367"/>
      <c r="AL8515" s="367"/>
      <c r="AM8515" s="367"/>
      <c r="AN8515" s="367"/>
      <c r="AO8515" s="367"/>
      <c r="AP8515" s="367"/>
      <c r="AQ8515" s="367"/>
      <c r="AR8515" s="367"/>
      <c r="AS8515" s="367"/>
      <c r="AT8515" s="367"/>
    </row>
    <row r="8516" spans="2:46" ht="13.8">
      <c r="B8516" s="26">
        <v>79.666666666666742</v>
      </c>
      <c r="C8516" s="363">
        <v>3999.2867043934316</v>
      </c>
      <c r="D8516" s="367">
        <v>4780.0000000000045</v>
      </c>
      <c r="E8516" s="367">
        <v>22232.558139535005</v>
      </c>
      <c r="F8516" s="367">
        <v>-3472232.9114104025</v>
      </c>
      <c r="G8516" s="367">
        <v>4780.0000000000264</v>
      </c>
      <c r="H8516" s="367">
        <v>119500</v>
      </c>
      <c r="I8516" s="384">
        <v>-41275840.07675723</v>
      </c>
      <c r="J8516" s="367">
        <v>4780</v>
      </c>
      <c r="K8516" s="367">
        <v>28969.696969696801</v>
      </c>
      <c r="L8516" s="384">
        <v>-1961035.0661745686</v>
      </c>
      <c r="M8516" s="367">
        <v>4779.9999999999727</v>
      </c>
      <c r="N8516" s="367">
        <v>478</v>
      </c>
      <c r="O8516" s="384">
        <v>-40470.25115623491</v>
      </c>
      <c r="P8516" s="367">
        <v>69.31</v>
      </c>
      <c r="Q8516" s="367">
        <v>478</v>
      </c>
      <c r="R8516" s="384">
        <v>-11066.744667575811</v>
      </c>
      <c r="S8516" s="367">
        <v>66.92</v>
      </c>
      <c r="T8516" s="367">
        <v>16482.758620689754</v>
      </c>
      <c r="U8516" s="384">
        <v>-2166473.4084017924</v>
      </c>
      <c r="V8516" s="367">
        <v>4780.0000000000291</v>
      </c>
      <c r="W8516" s="367">
        <v>796666.66666666279</v>
      </c>
      <c r="X8516" s="384">
        <v>597802.61988203682</v>
      </c>
      <c r="Y8516" s="386">
        <v>4779.9999999999764</v>
      </c>
      <c r="Z8516" s="367"/>
      <c r="AA8516" s="367"/>
      <c r="AB8516" s="367"/>
      <c r="AC8516" s="367"/>
      <c r="AD8516" s="367"/>
      <c r="AE8516" s="367"/>
      <c r="AF8516" s="367"/>
      <c r="AG8516" s="367"/>
      <c r="AH8516" s="367"/>
      <c r="AI8516" s="367"/>
      <c r="AJ8516" s="367"/>
      <c r="AK8516" s="367"/>
      <c r="AL8516" s="367"/>
      <c r="AM8516" s="367"/>
      <c r="AN8516" s="367"/>
      <c r="AO8516" s="367"/>
      <c r="AP8516" s="367"/>
      <c r="AQ8516" s="367"/>
      <c r="AR8516" s="367"/>
      <c r="AS8516" s="367"/>
      <c r="AT8516" s="367"/>
    </row>
    <row r="8517" spans="2:46" ht="13.8">
      <c r="B8517" s="26">
        <v>79.833333333333414</v>
      </c>
      <c r="C8517" s="363">
        <v>4007.617066712588</v>
      </c>
      <c r="D8517" s="367">
        <v>4790.0000000000045</v>
      </c>
      <c r="E8517" s="367">
        <v>22279.069767441983</v>
      </c>
      <c r="F8517" s="367">
        <v>-3487071.3995860596</v>
      </c>
      <c r="G8517" s="367">
        <v>4790.0000000000264</v>
      </c>
      <c r="H8517" s="367">
        <v>119750</v>
      </c>
      <c r="I8517" s="384">
        <v>-41451363.536249481</v>
      </c>
      <c r="J8517" s="367">
        <v>4790</v>
      </c>
      <c r="K8517" s="367">
        <v>29030.303030302861</v>
      </c>
      <c r="L8517" s="384">
        <v>-1970935.5057274108</v>
      </c>
      <c r="M8517" s="367">
        <v>4789.9999999999727</v>
      </c>
      <c r="N8517" s="367">
        <v>479</v>
      </c>
      <c r="O8517" s="384">
        <v>-40648.768807526365</v>
      </c>
      <c r="P8517" s="367">
        <v>69.454999999999998</v>
      </c>
      <c r="Q8517" s="367">
        <v>479</v>
      </c>
      <c r="R8517" s="384">
        <v>-11134.190799684065</v>
      </c>
      <c r="S8517" s="367">
        <v>67.06</v>
      </c>
      <c r="T8517" s="367">
        <v>16517.241379310442</v>
      </c>
      <c r="U8517" s="384">
        <v>-2176882.9076309078</v>
      </c>
      <c r="V8517" s="367">
        <v>4790.0000000000282</v>
      </c>
      <c r="W8517" s="367">
        <v>798333.33333332941</v>
      </c>
      <c r="X8517" s="384">
        <v>598834.70452704537</v>
      </c>
      <c r="Y8517" s="386">
        <v>4789.9999999999764</v>
      </c>
      <c r="Z8517" s="367"/>
      <c r="AA8517" s="367"/>
      <c r="AB8517" s="367"/>
      <c r="AC8517" s="367"/>
      <c r="AD8517" s="367"/>
      <c r="AE8517" s="367"/>
      <c r="AF8517" s="367"/>
      <c r="AG8517" s="367"/>
      <c r="AH8517" s="367"/>
      <c r="AI8517" s="367"/>
      <c r="AJ8517" s="367"/>
      <c r="AK8517" s="367"/>
      <c r="AL8517" s="367"/>
      <c r="AM8517" s="367"/>
      <c r="AN8517" s="367"/>
      <c r="AO8517" s="367"/>
      <c r="AP8517" s="367"/>
      <c r="AQ8517" s="367"/>
      <c r="AR8517" s="367"/>
      <c r="AS8517" s="367"/>
      <c r="AT8517" s="367"/>
    </row>
    <row r="8518" spans="2:46" ht="13.8">
      <c r="B8518" s="26">
        <v>80.000000000000085</v>
      </c>
      <c r="C8518" s="363">
        <v>4015.9472772728004</v>
      </c>
      <c r="D8518" s="367">
        <v>4800.0000000000055</v>
      </c>
      <c r="E8518" s="367">
        <v>22325.58139534896</v>
      </c>
      <c r="F8518" s="367">
        <v>-3501941.5136597832</v>
      </c>
      <c r="G8518" s="367">
        <v>4800.0000000000264</v>
      </c>
      <c r="H8518" s="367">
        <v>120000</v>
      </c>
      <c r="I8518" s="384">
        <v>-41627259.322796524</v>
      </c>
      <c r="J8518" s="367">
        <v>4800</v>
      </c>
      <c r="K8518" s="367">
        <v>29090.909090908921</v>
      </c>
      <c r="L8518" s="384">
        <v>-1980860.1534461495</v>
      </c>
      <c r="M8518" s="367">
        <v>4799.9999999999718</v>
      </c>
      <c r="N8518" s="367">
        <v>480</v>
      </c>
      <c r="O8518" s="384">
        <v>-40827.678324596083</v>
      </c>
      <c r="P8518" s="367">
        <v>69.599999999999994</v>
      </c>
      <c r="Q8518" s="367">
        <v>480</v>
      </c>
      <c r="R8518" s="384">
        <v>-11201.821875201973</v>
      </c>
      <c r="S8518" s="367">
        <v>67.2</v>
      </c>
      <c r="T8518" s="367">
        <v>16551.724137931131</v>
      </c>
      <c r="U8518" s="384">
        <v>-2187316.9460169417</v>
      </c>
      <c r="V8518" s="367">
        <v>4800.0000000000282</v>
      </c>
      <c r="W8518" s="367">
        <v>799999.99999999604</v>
      </c>
      <c r="X8518" s="384">
        <v>599865.87665242562</v>
      </c>
      <c r="Y8518" s="386">
        <v>4799.9999999999764</v>
      </c>
      <c r="Z8518" s="367"/>
      <c r="AA8518" s="367"/>
      <c r="AB8518" s="367"/>
      <c r="AC8518" s="367"/>
      <c r="AD8518" s="367"/>
      <c r="AE8518" s="367"/>
      <c r="AF8518" s="367"/>
      <c r="AG8518" s="367"/>
      <c r="AH8518" s="367"/>
      <c r="AI8518" s="367"/>
      <c r="AJ8518" s="367"/>
      <c r="AK8518" s="367"/>
      <c r="AL8518" s="367"/>
      <c r="AM8518" s="367"/>
      <c r="AN8518" s="367"/>
      <c r="AO8518" s="367"/>
      <c r="AP8518" s="367"/>
      <c r="AQ8518" s="367"/>
      <c r="AR8518" s="367"/>
      <c r="AS8518" s="367"/>
      <c r="AT8518" s="367"/>
    </row>
    <row r="8519" spans="2:46" ht="13.8">
      <c r="B8519" s="26">
        <v>80.166666666666757</v>
      </c>
      <c r="C8519" s="363">
        <v>4024.2773360740662</v>
      </c>
      <c r="D8519" s="367">
        <v>4810.0000000000055</v>
      </c>
      <c r="E8519" s="367">
        <v>22372.093023255937</v>
      </c>
      <c r="F8519" s="367">
        <v>-3516843.2536315722</v>
      </c>
      <c r="G8519" s="367">
        <v>4810.0000000000264</v>
      </c>
      <c r="H8519" s="367">
        <v>120250</v>
      </c>
      <c r="I8519" s="384">
        <v>-41803527.436398357</v>
      </c>
      <c r="J8519" s="367">
        <v>4810</v>
      </c>
      <c r="K8519" s="367">
        <v>29151.515151514981</v>
      </c>
      <c r="L8519" s="384">
        <v>-1990809.0093307863</v>
      </c>
      <c r="M8519" s="367">
        <v>4809.9999999999718</v>
      </c>
      <c r="N8519" s="367">
        <v>481</v>
      </c>
      <c r="O8519" s="384">
        <v>-41006.979707444065</v>
      </c>
      <c r="P8519" s="367">
        <v>69.745000000000005</v>
      </c>
      <c r="Q8519" s="367">
        <v>481</v>
      </c>
      <c r="R8519" s="384">
        <v>-11269.637894129524</v>
      </c>
      <c r="S8519" s="367">
        <v>67.339999999999989</v>
      </c>
      <c r="T8519" s="367">
        <v>16586.206896551819</v>
      </c>
      <c r="U8519" s="384">
        <v>-2197775.5235598926</v>
      </c>
      <c r="V8519" s="367">
        <v>4810.0000000000273</v>
      </c>
      <c r="W8519" s="367">
        <v>801666.66666666267</v>
      </c>
      <c r="X8519" s="384">
        <v>600896.13625817769</v>
      </c>
      <c r="Y8519" s="386">
        <v>4809.9999999999764</v>
      </c>
      <c r="Z8519" s="367"/>
      <c r="AA8519" s="367"/>
      <c r="AB8519" s="367"/>
      <c r="AC8519" s="367"/>
      <c r="AD8519" s="367"/>
      <c r="AE8519" s="367"/>
      <c r="AF8519" s="367"/>
      <c r="AG8519" s="367"/>
      <c r="AH8519" s="367"/>
      <c r="AI8519" s="367"/>
      <c r="AJ8519" s="367"/>
      <c r="AK8519" s="367"/>
      <c r="AL8519" s="367"/>
      <c r="AM8519" s="367"/>
      <c r="AN8519" s="367"/>
      <c r="AO8519" s="367"/>
      <c r="AP8519" s="367"/>
      <c r="AQ8519" s="367"/>
      <c r="AR8519" s="367"/>
      <c r="AS8519" s="367"/>
      <c r="AT8519" s="367"/>
    </row>
    <row r="8520" spans="2:46" ht="13.8">
      <c r="B8520" s="26">
        <v>80.333333333333428</v>
      </c>
      <c r="C8520" s="363">
        <v>4032.6072431163871</v>
      </c>
      <c r="D8520" s="367">
        <v>4820.0000000000064</v>
      </c>
      <c r="E8520" s="367">
        <v>22418.604651162914</v>
      </c>
      <c r="F8520" s="367">
        <v>-3531776.6195014287</v>
      </c>
      <c r="G8520" s="367">
        <v>4820.0000000000264</v>
      </c>
      <c r="H8520" s="367">
        <v>120500</v>
      </c>
      <c r="I8520" s="384">
        <v>-41980167.877054989</v>
      </c>
      <c r="J8520" s="367">
        <v>4820</v>
      </c>
      <c r="K8520" s="367">
        <v>29212.121212121041</v>
      </c>
      <c r="L8520" s="384">
        <v>-2000782.0733813201</v>
      </c>
      <c r="M8520" s="367">
        <v>4819.9999999999718</v>
      </c>
      <c r="N8520" s="367">
        <v>482</v>
      </c>
      <c r="O8520" s="384">
        <v>-41186.67295607031</v>
      </c>
      <c r="P8520" s="367">
        <v>69.89</v>
      </c>
      <c r="Q8520" s="367">
        <v>482</v>
      </c>
      <c r="R8520" s="384">
        <v>-11337.638856466732</v>
      </c>
      <c r="S8520" s="367">
        <v>67.47999999999999</v>
      </c>
      <c r="T8520" s="367">
        <v>16620.689655172508</v>
      </c>
      <c r="U8520" s="384">
        <v>-2208258.6402597628</v>
      </c>
      <c r="V8520" s="367">
        <v>4820.0000000000273</v>
      </c>
      <c r="W8520" s="367">
        <v>803333.3333333293</v>
      </c>
      <c r="X8520" s="384">
        <v>601925.48334430135</v>
      </c>
      <c r="Y8520" s="386">
        <v>4819.9999999999754</v>
      </c>
      <c r="Z8520" s="367"/>
      <c r="AA8520" s="367"/>
      <c r="AB8520" s="367"/>
      <c r="AC8520" s="367"/>
      <c r="AD8520" s="367"/>
      <c r="AE8520" s="367"/>
      <c r="AF8520" s="367"/>
      <c r="AG8520" s="367"/>
      <c r="AH8520" s="367"/>
      <c r="AI8520" s="367"/>
      <c r="AJ8520" s="367"/>
      <c r="AK8520" s="367"/>
      <c r="AL8520" s="367"/>
      <c r="AM8520" s="367"/>
      <c r="AN8520" s="367"/>
      <c r="AO8520" s="367"/>
      <c r="AP8520" s="367"/>
      <c r="AQ8520" s="367"/>
      <c r="AR8520" s="367"/>
      <c r="AS8520" s="367"/>
      <c r="AT8520" s="367"/>
    </row>
    <row r="8521" spans="2:46" ht="13.8">
      <c r="B8521" s="26">
        <v>80.500000000000099</v>
      </c>
      <c r="C8521" s="363">
        <v>4040.9369983997617</v>
      </c>
      <c r="D8521" s="367">
        <v>4830.0000000000064</v>
      </c>
      <c r="E8521" s="367">
        <v>22465.116279069891</v>
      </c>
      <c r="F8521" s="367">
        <v>-3546741.6112693516</v>
      </c>
      <c r="G8521" s="367">
        <v>4830.0000000000264</v>
      </c>
      <c r="H8521" s="367">
        <v>120750</v>
      </c>
      <c r="I8521" s="384">
        <v>-42157180.644766428</v>
      </c>
      <c r="J8521" s="367">
        <v>4830</v>
      </c>
      <c r="K8521" s="367">
        <v>29272.727272727101</v>
      </c>
      <c r="L8521" s="384">
        <v>-2010779.3455977517</v>
      </c>
      <c r="M8521" s="367">
        <v>4829.9999999999718</v>
      </c>
      <c r="N8521" s="367">
        <v>483</v>
      </c>
      <c r="O8521" s="384">
        <v>-41366.758070474803</v>
      </c>
      <c r="P8521" s="367">
        <v>70.034999999999997</v>
      </c>
      <c r="Q8521" s="367">
        <v>483</v>
      </c>
      <c r="R8521" s="384">
        <v>-11405.824762213595</v>
      </c>
      <c r="S8521" s="367">
        <v>67.62</v>
      </c>
      <c r="T8521" s="367">
        <v>16655.172413793196</v>
      </c>
      <c r="U8521" s="384">
        <v>-2218766.2961165495</v>
      </c>
      <c r="V8521" s="367">
        <v>4830.0000000000273</v>
      </c>
      <c r="W8521" s="367">
        <v>804999.99999999593</v>
      </c>
      <c r="X8521" s="384">
        <v>602953.91791079671</v>
      </c>
      <c r="Y8521" s="386">
        <v>4829.9999999999754</v>
      </c>
      <c r="Z8521" s="367"/>
      <c r="AA8521" s="367"/>
      <c r="AB8521" s="367"/>
      <c r="AC8521" s="367"/>
      <c r="AD8521" s="367"/>
      <c r="AE8521" s="367"/>
      <c r="AF8521" s="367"/>
      <c r="AG8521" s="367"/>
      <c r="AH8521" s="367"/>
      <c r="AI8521" s="367"/>
      <c r="AJ8521" s="367"/>
      <c r="AK8521" s="367"/>
      <c r="AL8521" s="367"/>
      <c r="AM8521" s="367"/>
      <c r="AN8521" s="367"/>
      <c r="AO8521" s="367"/>
      <c r="AP8521" s="367"/>
      <c r="AQ8521" s="367"/>
      <c r="AR8521" s="367"/>
      <c r="AS8521" s="367"/>
      <c r="AT8521" s="367"/>
    </row>
    <row r="8522" spans="2:46" ht="13.8">
      <c r="B8522" s="26">
        <v>80.666666666666771</v>
      </c>
      <c r="C8522" s="363">
        <v>4049.2666019241915</v>
      </c>
      <c r="D8522" s="367">
        <v>4840.0000000000064</v>
      </c>
      <c r="E8522" s="367">
        <v>22511.627906976868</v>
      </c>
      <c r="F8522" s="367">
        <v>-3561738.2289353423</v>
      </c>
      <c r="G8522" s="367">
        <v>4840.0000000000273</v>
      </c>
      <c r="H8522" s="367">
        <v>121000</v>
      </c>
      <c r="I8522" s="384">
        <v>-42334565.739532664</v>
      </c>
      <c r="J8522" s="367">
        <v>4840</v>
      </c>
      <c r="K8522" s="367">
        <v>29333.333333333161</v>
      </c>
      <c r="L8522" s="384">
        <v>-2020800.8259800805</v>
      </c>
      <c r="M8522" s="367">
        <v>4839.9999999999718</v>
      </c>
      <c r="N8522" s="367">
        <v>484</v>
      </c>
      <c r="O8522" s="384">
        <v>-41547.235050657568</v>
      </c>
      <c r="P8522" s="367">
        <v>70.179999999999993</v>
      </c>
      <c r="Q8522" s="367">
        <v>484</v>
      </c>
      <c r="R8522" s="384">
        <v>-11474.195611370102</v>
      </c>
      <c r="S8522" s="367">
        <v>67.760000000000005</v>
      </c>
      <c r="T8522" s="367">
        <v>16689.655172413884</v>
      </c>
      <c r="U8522" s="384">
        <v>-2229298.4911302547</v>
      </c>
      <c r="V8522" s="367">
        <v>4840.0000000000264</v>
      </c>
      <c r="W8522" s="367">
        <v>806666.66666666255</v>
      </c>
      <c r="X8522" s="384">
        <v>603981.43995766365</v>
      </c>
      <c r="Y8522" s="386">
        <v>4839.9999999999745</v>
      </c>
      <c r="Z8522" s="367"/>
      <c r="AA8522" s="367"/>
      <c r="AB8522" s="367"/>
      <c r="AC8522" s="367"/>
      <c r="AD8522" s="367"/>
      <c r="AE8522" s="367"/>
      <c r="AF8522" s="367"/>
      <c r="AG8522" s="367"/>
      <c r="AH8522" s="367"/>
      <c r="AI8522" s="367"/>
      <c r="AJ8522" s="367"/>
      <c r="AK8522" s="367"/>
      <c r="AL8522" s="367"/>
      <c r="AM8522" s="367"/>
      <c r="AN8522" s="367"/>
      <c r="AO8522" s="367"/>
      <c r="AP8522" s="367"/>
      <c r="AQ8522" s="367"/>
      <c r="AR8522" s="367"/>
      <c r="AS8522" s="367"/>
      <c r="AT8522" s="367"/>
    </row>
    <row r="8523" spans="2:46" ht="13.8">
      <c r="B8523" s="26">
        <v>80.833333333333442</v>
      </c>
      <c r="C8523" s="363">
        <v>4057.5960536896755</v>
      </c>
      <c r="D8523" s="367">
        <v>4850.0000000000064</v>
      </c>
      <c r="E8523" s="367">
        <v>22558.139534883845</v>
      </c>
      <c r="F8523" s="367">
        <v>-3576766.4724993976</v>
      </c>
      <c r="G8523" s="367">
        <v>4850.0000000000273</v>
      </c>
      <c r="H8523" s="367">
        <v>121250</v>
      </c>
      <c r="I8523" s="384">
        <v>-42512323.1613537</v>
      </c>
      <c r="J8523" s="367">
        <v>4850</v>
      </c>
      <c r="K8523" s="367">
        <v>29393.939393939221</v>
      </c>
      <c r="L8523" s="384">
        <v>-2030846.5145283062</v>
      </c>
      <c r="M8523" s="367">
        <v>4849.9999999999718</v>
      </c>
      <c r="N8523" s="367">
        <v>485</v>
      </c>
      <c r="O8523" s="384">
        <v>-41728.103896618602</v>
      </c>
      <c r="P8523" s="367">
        <v>70.325000000000003</v>
      </c>
      <c r="Q8523" s="367">
        <v>485</v>
      </c>
      <c r="R8523" s="384">
        <v>-11542.75140393626</v>
      </c>
      <c r="S8523" s="367">
        <v>67.900000000000006</v>
      </c>
      <c r="T8523" s="367">
        <v>16724.137931034573</v>
      </c>
      <c r="U8523" s="384">
        <v>-2239855.2253008778</v>
      </c>
      <c r="V8523" s="367">
        <v>4850.0000000000264</v>
      </c>
      <c r="W8523" s="367">
        <v>808333.33333332918</v>
      </c>
      <c r="X8523" s="384">
        <v>605008.04948490241</v>
      </c>
      <c r="Y8523" s="386">
        <v>4849.9999999999745</v>
      </c>
      <c r="Z8523" s="367"/>
      <c r="AA8523" s="367"/>
      <c r="AB8523" s="367"/>
      <c r="AC8523" s="367"/>
      <c r="AD8523" s="367"/>
      <c r="AE8523" s="367"/>
      <c r="AF8523" s="367"/>
      <c r="AG8523" s="367"/>
      <c r="AH8523" s="367"/>
      <c r="AI8523" s="367"/>
      <c r="AJ8523" s="367"/>
      <c r="AK8523" s="367"/>
      <c r="AL8523" s="367"/>
      <c r="AM8523" s="367"/>
      <c r="AN8523" s="367"/>
      <c r="AO8523" s="367"/>
      <c r="AP8523" s="367"/>
      <c r="AQ8523" s="367"/>
      <c r="AR8523" s="367"/>
      <c r="AS8523" s="367"/>
      <c r="AT8523" s="367"/>
    </row>
    <row r="8524" spans="2:46" ht="13.8">
      <c r="B8524" s="26">
        <v>81.000000000000114</v>
      </c>
      <c r="C8524" s="363">
        <v>4065.9253536962146</v>
      </c>
      <c r="D8524" s="367">
        <v>4860.0000000000073</v>
      </c>
      <c r="E8524" s="367">
        <v>22604.651162790822</v>
      </c>
      <c r="F8524" s="367">
        <v>-3591826.3419615203</v>
      </c>
      <c r="G8524" s="367">
        <v>4860.0000000000273</v>
      </c>
      <c r="H8524" s="367">
        <v>121500</v>
      </c>
      <c r="I8524" s="384">
        <v>-42690452.910229534</v>
      </c>
      <c r="J8524" s="367">
        <v>4860</v>
      </c>
      <c r="K8524" s="367">
        <v>29454.545454545281</v>
      </c>
      <c r="L8524" s="384">
        <v>-2040916.4112424294</v>
      </c>
      <c r="M8524" s="367">
        <v>4859.9999999999718</v>
      </c>
      <c r="N8524" s="367">
        <v>486</v>
      </c>
      <c r="O8524" s="384">
        <v>-41909.364608357886</v>
      </c>
      <c r="P8524" s="367">
        <v>70.47</v>
      </c>
      <c r="Q8524" s="367">
        <v>486</v>
      </c>
      <c r="R8524" s="384">
        <v>-11611.492139912069</v>
      </c>
      <c r="S8524" s="367">
        <v>68.040000000000006</v>
      </c>
      <c r="T8524" s="367">
        <v>16758.620689655261</v>
      </c>
      <c r="U8524" s="384">
        <v>-2250436.4986284194</v>
      </c>
      <c r="V8524" s="367">
        <v>4860.0000000000264</v>
      </c>
      <c r="W8524" s="367">
        <v>809999.99999999581</v>
      </c>
      <c r="X8524" s="384">
        <v>606033.74649251287</v>
      </c>
      <c r="Y8524" s="386">
        <v>4859.9999999999745</v>
      </c>
      <c r="Z8524" s="367"/>
      <c r="AA8524" s="367"/>
      <c r="AB8524" s="367"/>
      <c r="AC8524" s="367"/>
      <c r="AD8524" s="367"/>
      <c r="AE8524" s="367"/>
      <c r="AF8524" s="367"/>
      <c r="AG8524" s="367"/>
      <c r="AH8524" s="367"/>
      <c r="AI8524" s="367"/>
      <c r="AJ8524" s="367"/>
      <c r="AK8524" s="367"/>
      <c r="AL8524" s="367"/>
      <c r="AM8524" s="367"/>
      <c r="AN8524" s="367"/>
      <c r="AO8524" s="367"/>
      <c r="AP8524" s="367"/>
      <c r="AQ8524" s="367"/>
      <c r="AR8524" s="367"/>
      <c r="AS8524" s="367"/>
      <c r="AT8524" s="367"/>
    </row>
    <row r="8525" spans="2:46" ht="13.8">
      <c r="B8525" s="26">
        <v>81.166666666666785</v>
      </c>
      <c r="C8525" s="363">
        <v>4074.254501943808</v>
      </c>
      <c r="D8525" s="367">
        <v>4870.0000000000073</v>
      </c>
      <c r="E8525" s="367">
        <v>22651.162790697799</v>
      </c>
      <c r="F8525" s="367">
        <v>-3606917.8373217089</v>
      </c>
      <c r="G8525" s="367">
        <v>4870.0000000000273</v>
      </c>
      <c r="H8525" s="367">
        <v>121750</v>
      </c>
      <c r="I8525" s="384">
        <v>-42868954.986160181</v>
      </c>
      <c r="J8525" s="367">
        <v>4870</v>
      </c>
      <c r="K8525" s="367">
        <v>29515.151515151341</v>
      </c>
      <c r="L8525" s="384">
        <v>-2051010.5161224499</v>
      </c>
      <c r="M8525" s="367">
        <v>4869.9999999999718</v>
      </c>
      <c r="N8525" s="367">
        <v>487</v>
      </c>
      <c r="O8525" s="384">
        <v>-42091.017185875426</v>
      </c>
      <c r="P8525" s="367">
        <v>70.614999999999995</v>
      </c>
      <c r="Q8525" s="367">
        <v>487</v>
      </c>
      <c r="R8525" s="384">
        <v>-11680.417819297527</v>
      </c>
      <c r="S8525" s="367">
        <v>68.180000000000007</v>
      </c>
      <c r="T8525" s="367">
        <v>16793.10344827595</v>
      </c>
      <c r="U8525" s="384">
        <v>-2261042.3111128774</v>
      </c>
      <c r="V8525" s="367">
        <v>4870.0000000000255</v>
      </c>
      <c r="W8525" s="367">
        <v>811666.66666666244</v>
      </c>
      <c r="X8525" s="384">
        <v>607058.53098049515</v>
      </c>
      <c r="Y8525" s="386">
        <v>4869.9999999999745</v>
      </c>
      <c r="Z8525" s="367"/>
      <c r="AA8525" s="367"/>
      <c r="AB8525" s="367"/>
      <c r="AC8525" s="367"/>
      <c r="AD8525" s="367"/>
      <c r="AE8525" s="367"/>
      <c r="AF8525" s="367"/>
      <c r="AG8525" s="367"/>
      <c r="AH8525" s="367"/>
      <c r="AI8525" s="367"/>
      <c r="AJ8525" s="367"/>
      <c r="AK8525" s="367"/>
      <c r="AL8525" s="367"/>
      <c r="AM8525" s="367"/>
      <c r="AN8525" s="367"/>
      <c r="AO8525" s="367"/>
      <c r="AP8525" s="367"/>
      <c r="AQ8525" s="367"/>
      <c r="AR8525" s="367"/>
      <c r="AS8525" s="367"/>
      <c r="AT8525" s="367"/>
    </row>
    <row r="8526" spans="2:46" ht="13.8">
      <c r="B8526" s="26">
        <v>81.333333333333456</v>
      </c>
      <c r="C8526" s="363">
        <v>4082.5834984324547</v>
      </c>
      <c r="D8526" s="367">
        <v>4880.0000000000073</v>
      </c>
      <c r="E8526" s="367">
        <v>22697.674418604776</v>
      </c>
      <c r="F8526" s="367">
        <v>-3622040.9585799635</v>
      </c>
      <c r="G8526" s="367">
        <v>4880.0000000000273</v>
      </c>
      <c r="H8526" s="367">
        <v>122000</v>
      </c>
      <c r="I8526" s="384">
        <v>-43047829.389145613</v>
      </c>
      <c r="J8526" s="367">
        <v>4880</v>
      </c>
      <c r="K8526" s="367">
        <v>29575.757575757401</v>
      </c>
      <c r="L8526" s="384">
        <v>-2061128.8291683674</v>
      </c>
      <c r="M8526" s="367">
        <v>4879.9999999999718</v>
      </c>
      <c r="N8526" s="367">
        <v>488</v>
      </c>
      <c r="O8526" s="384">
        <v>-42273.061629171243</v>
      </c>
      <c r="P8526" s="367">
        <v>70.760000000000005</v>
      </c>
      <c r="Q8526" s="367">
        <v>488</v>
      </c>
      <c r="R8526" s="384">
        <v>-11749.528442092629</v>
      </c>
      <c r="S8526" s="367">
        <v>68.319999999999993</v>
      </c>
      <c r="T8526" s="367">
        <v>16827.586206896638</v>
      </c>
      <c r="U8526" s="384">
        <v>-2271672.6627542535</v>
      </c>
      <c r="V8526" s="367">
        <v>4880.0000000000246</v>
      </c>
      <c r="W8526" s="367">
        <v>813333.33333332906</v>
      </c>
      <c r="X8526" s="384">
        <v>608082.40294884914</v>
      </c>
      <c r="Y8526" s="386">
        <v>4879.9999999999745</v>
      </c>
      <c r="Z8526" s="367"/>
      <c r="AA8526" s="367"/>
      <c r="AB8526" s="367"/>
      <c r="AC8526" s="367"/>
      <c r="AD8526" s="367"/>
      <c r="AE8526" s="367"/>
      <c r="AF8526" s="367"/>
      <c r="AG8526" s="367"/>
      <c r="AH8526" s="367"/>
      <c r="AI8526" s="367"/>
      <c r="AJ8526" s="367"/>
      <c r="AK8526" s="367"/>
      <c r="AL8526" s="367"/>
      <c r="AM8526" s="367"/>
      <c r="AN8526" s="367"/>
      <c r="AO8526" s="367"/>
      <c r="AP8526" s="367"/>
      <c r="AQ8526" s="367"/>
      <c r="AR8526" s="367"/>
      <c r="AS8526" s="367"/>
      <c r="AT8526" s="367"/>
    </row>
    <row r="8527" spans="2:46" ht="13.8">
      <c r="B8527" s="26">
        <v>81.500000000000128</v>
      </c>
      <c r="C8527" s="363">
        <v>4090.9123431621574</v>
      </c>
      <c r="D8527" s="367">
        <v>4890.0000000000073</v>
      </c>
      <c r="E8527" s="367">
        <v>22744.186046511753</v>
      </c>
      <c r="F8527" s="367">
        <v>-3637195.705736286</v>
      </c>
      <c r="G8527" s="367">
        <v>4890.0000000000273</v>
      </c>
      <c r="H8527" s="367">
        <v>122250</v>
      </c>
      <c r="I8527" s="384">
        <v>-43227076.11918585</v>
      </c>
      <c r="J8527" s="367">
        <v>4890</v>
      </c>
      <c r="K8527" s="367">
        <v>29636.363636363461</v>
      </c>
      <c r="L8527" s="384">
        <v>-2071271.3503801823</v>
      </c>
      <c r="M8527" s="367">
        <v>4889.9999999999718</v>
      </c>
      <c r="N8527" s="367">
        <v>489</v>
      </c>
      <c r="O8527" s="384">
        <v>-42455.497938245317</v>
      </c>
      <c r="P8527" s="367">
        <v>70.905000000000001</v>
      </c>
      <c r="Q8527" s="367">
        <v>489</v>
      </c>
      <c r="R8527" s="384">
        <v>-11818.824008297388</v>
      </c>
      <c r="S8527" s="367">
        <v>68.459999999999994</v>
      </c>
      <c r="T8527" s="367">
        <v>16862.068965517326</v>
      </c>
      <c r="U8527" s="384">
        <v>-2282327.5535525484</v>
      </c>
      <c r="V8527" s="367">
        <v>4890.0000000000246</v>
      </c>
      <c r="W8527" s="367">
        <v>814999.99999999569</v>
      </c>
      <c r="X8527" s="384">
        <v>609105.36239757447</v>
      </c>
      <c r="Y8527" s="386">
        <v>4889.9999999999736</v>
      </c>
      <c r="Z8527" s="367"/>
      <c r="AA8527" s="367"/>
      <c r="AB8527" s="367"/>
      <c r="AC8527" s="367"/>
      <c r="AD8527" s="367"/>
      <c r="AE8527" s="367"/>
      <c r="AF8527" s="367"/>
      <c r="AG8527" s="367"/>
      <c r="AH8527" s="367"/>
      <c r="AI8527" s="367"/>
      <c r="AJ8527" s="367"/>
      <c r="AK8527" s="367"/>
      <c r="AL8527" s="367"/>
      <c r="AM8527" s="367"/>
      <c r="AN8527" s="367"/>
      <c r="AO8527" s="367"/>
      <c r="AP8527" s="367"/>
      <c r="AQ8527" s="367"/>
      <c r="AR8527" s="367"/>
      <c r="AS8527" s="367"/>
      <c r="AT8527" s="367"/>
    </row>
    <row r="8528" spans="2:46" ht="13.8">
      <c r="B8528" s="26">
        <v>81.666666666666799</v>
      </c>
      <c r="C8528" s="363">
        <v>4099.2410361329139</v>
      </c>
      <c r="D8528" s="367">
        <v>4900.0000000000082</v>
      </c>
      <c r="E8528" s="367">
        <v>22790.69767441873</v>
      </c>
      <c r="F8528" s="367">
        <v>-3652382.078790674</v>
      </c>
      <c r="G8528" s="367">
        <v>4900.0000000000273</v>
      </c>
      <c r="H8528" s="367">
        <v>122500</v>
      </c>
      <c r="I8528" s="384">
        <v>-43406695.176280878</v>
      </c>
      <c r="J8528" s="367">
        <v>4900</v>
      </c>
      <c r="K8528" s="367">
        <v>29696.969696969521</v>
      </c>
      <c r="L8528" s="384">
        <v>-2081438.0797578944</v>
      </c>
      <c r="M8528" s="367">
        <v>4899.9999999999718</v>
      </c>
      <c r="N8528" s="367">
        <v>490</v>
      </c>
      <c r="O8528" s="384">
        <v>-42638.326113097632</v>
      </c>
      <c r="P8528" s="367">
        <v>71.05</v>
      </c>
      <c r="Q8528" s="367">
        <v>490</v>
      </c>
      <c r="R8528" s="384">
        <v>-11888.304517911796</v>
      </c>
      <c r="S8528" s="367">
        <v>68.599999999999994</v>
      </c>
      <c r="T8528" s="367">
        <v>16896.551724138015</v>
      </c>
      <c r="U8528" s="384">
        <v>-2293006.9835077613</v>
      </c>
      <c r="V8528" s="367">
        <v>4900.0000000000246</v>
      </c>
      <c r="W8528" s="367">
        <v>816666.66666666232</v>
      </c>
      <c r="X8528" s="384">
        <v>610127.40932667174</v>
      </c>
      <c r="Y8528" s="386">
        <v>4899.9999999999736</v>
      </c>
      <c r="Z8528" s="367"/>
      <c r="AA8528" s="367"/>
      <c r="AB8528" s="367"/>
      <c r="AC8528" s="367"/>
      <c r="AD8528" s="367"/>
      <c r="AE8528" s="367"/>
      <c r="AF8528" s="367"/>
      <c r="AG8528" s="367"/>
      <c r="AH8528" s="367"/>
      <c r="AI8528" s="367"/>
      <c r="AJ8528" s="367"/>
      <c r="AK8528" s="367"/>
      <c r="AL8528" s="367"/>
      <c r="AM8528" s="367"/>
      <c r="AN8528" s="367"/>
      <c r="AO8528" s="367"/>
      <c r="AP8528" s="367"/>
      <c r="AQ8528" s="367"/>
      <c r="AR8528" s="367"/>
      <c r="AS8528" s="367"/>
      <c r="AT8528" s="367"/>
    </row>
    <row r="8529" spans="2:46" ht="13.8">
      <c r="B8529" s="26">
        <v>81.833333333333471</v>
      </c>
      <c r="C8529" s="363">
        <v>4107.5695773447251</v>
      </c>
      <c r="D8529" s="367">
        <v>4910.0000000000082</v>
      </c>
      <c r="E8529" s="367">
        <v>22837.209302325708</v>
      </c>
      <c r="F8529" s="367">
        <v>-3667600.0777431298</v>
      </c>
      <c r="G8529" s="367">
        <v>4910.0000000000273</v>
      </c>
      <c r="H8529" s="367">
        <v>122750</v>
      </c>
      <c r="I8529" s="384">
        <v>-43586686.56043072</v>
      </c>
      <c r="J8529" s="367">
        <v>4910</v>
      </c>
      <c r="K8529" s="367">
        <v>29757.575757575582</v>
      </c>
      <c r="L8529" s="384">
        <v>-2091629.0173015029</v>
      </c>
      <c r="M8529" s="367">
        <v>4909.9999999999709</v>
      </c>
      <c r="N8529" s="367">
        <v>491</v>
      </c>
      <c r="O8529" s="384">
        <v>-42821.546153728224</v>
      </c>
      <c r="P8529" s="367">
        <v>71.194999999999993</v>
      </c>
      <c r="Q8529" s="367">
        <v>491</v>
      </c>
      <c r="R8529" s="384">
        <v>-11957.969970935857</v>
      </c>
      <c r="S8529" s="367">
        <v>68.739999999999995</v>
      </c>
      <c r="T8529" s="367">
        <v>16931.034482758703</v>
      </c>
      <c r="U8529" s="384">
        <v>-2303710.9526198907</v>
      </c>
      <c r="V8529" s="367">
        <v>4910.0000000000236</v>
      </c>
      <c r="W8529" s="367">
        <v>818333.33333332895</v>
      </c>
      <c r="X8529" s="384">
        <v>611148.54373614071</v>
      </c>
      <c r="Y8529" s="386">
        <v>4909.9999999999736</v>
      </c>
      <c r="Z8529" s="367"/>
      <c r="AA8529" s="367"/>
      <c r="AB8529" s="367"/>
      <c r="AC8529" s="367"/>
      <c r="AD8529" s="367"/>
      <c r="AE8529" s="367"/>
      <c r="AF8529" s="367"/>
      <c r="AG8529" s="367"/>
      <c r="AH8529" s="367"/>
      <c r="AI8529" s="367"/>
      <c r="AJ8529" s="367"/>
      <c r="AK8529" s="367"/>
      <c r="AL8529" s="367"/>
      <c r="AM8529" s="367"/>
      <c r="AN8529" s="367"/>
      <c r="AO8529" s="367"/>
      <c r="AP8529" s="367"/>
      <c r="AQ8529" s="367"/>
      <c r="AR8529" s="367"/>
      <c r="AS8529" s="367"/>
      <c r="AT8529" s="367"/>
    </row>
    <row r="8530" spans="2:46" ht="13.8">
      <c r="B8530" s="26">
        <v>82.000000000000142</v>
      </c>
      <c r="C8530" s="363">
        <v>4115.8979667975918</v>
      </c>
      <c r="D8530" s="367">
        <v>4920.0000000000091</v>
      </c>
      <c r="E8530" s="367">
        <v>22883.720930232685</v>
      </c>
      <c r="F8530" s="367">
        <v>-3682849.7025936507</v>
      </c>
      <c r="G8530" s="367">
        <v>4920.0000000000273</v>
      </c>
      <c r="H8530" s="367">
        <v>123000</v>
      </c>
      <c r="I8530" s="384">
        <v>-43767050.271635346</v>
      </c>
      <c r="J8530" s="367">
        <v>4920</v>
      </c>
      <c r="K8530" s="367">
        <v>29818.181818181642</v>
      </c>
      <c r="L8530" s="384">
        <v>-2101844.1630110093</v>
      </c>
      <c r="M8530" s="367">
        <v>4919.9999999999709</v>
      </c>
      <c r="N8530" s="367">
        <v>492</v>
      </c>
      <c r="O8530" s="384">
        <v>-43005.158060137088</v>
      </c>
      <c r="P8530" s="367">
        <v>71.34</v>
      </c>
      <c r="Q8530" s="367">
        <v>492</v>
      </c>
      <c r="R8530" s="384">
        <v>-12027.820367369568</v>
      </c>
      <c r="S8530" s="367">
        <v>68.88</v>
      </c>
      <c r="T8530" s="367">
        <v>16965.517241379392</v>
      </c>
      <c r="U8530" s="384">
        <v>-2314439.4608889394</v>
      </c>
      <c r="V8530" s="367">
        <v>4920.0000000000236</v>
      </c>
      <c r="W8530" s="367">
        <v>819999.99999999558</v>
      </c>
      <c r="X8530" s="384">
        <v>612168.76562598126</v>
      </c>
      <c r="Y8530" s="386">
        <v>4919.9999999999736</v>
      </c>
      <c r="Z8530" s="367"/>
      <c r="AA8530" s="367"/>
      <c r="AB8530" s="367"/>
      <c r="AC8530" s="367"/>
      <c r="AD8530" s="367"/>
      <c r="AE8530" s="367"/>
      <c r="AF8530" s="367"/>
      <c r="AG8530" s="367"/>
      <c r="AH8530" s="367"/>
      <c r="AI8530" s="367"/>
      <c r="AJ8530" s="367"/>
      <c r="AK8530" s="367"/>
      <c r="AL8530" s="367"/>
      <c r="AM8530" s="367"/>
      <c r="AN8530" s="367"/>
      <c r="AO8530" s="367"/>
      <c r="AP8530" s="367"/>
      <c r="AQ8530" s="367"/>
      <c r="AR8530" s="367"/>
      <c r="AS8530" s="367"/>
      <c r="AT8530" s="367"/>
    </row>
    <row r="8531" spans="2:46" ht="13.8">
      <c r="B8531" s="26">
        <v>82.166666666666814</v>
      </c>
      <c r="C8531" s="363">
        <v>4124.2262044915124</v>
      </c>
      <c r="D8531" s="367">
        <v>4930.0000000000091</v>
      </c>
      <c r="E8531" s="367">
        <v>22930.232558139662</v>
      </c>
      <c r="F8531" s="367">
        <v>-3698130.9533422389</v>
      </c>
      <c r="G8531" s="367">
        <v>4930.0000000000273</v>
      </c>
      <c r="H8531" s="367">
        <v>123250</v>
      </c>
      <c r="I8531" s="384">
        <v>-43947786.309894785</v>
      </c>
      <c r="J8531" s="367">
        <v>4930</v>
      </c>
      <c r="K8531" s="367">
        <v>29878.787878787702</v>
      </c>
      <c r="L8531" s="384">
        <v>-2112083.5168864136</v>
      </c>
      <c r="M8531" s="367">
        <v>4929.9999999999709</v>
      </c>
      <c r="N8531" s="367">
        <v>493</v>
      </c>
      <c r="O8531" s="384">
        <v>-43189.161832324186</v>
      </c>
      <c r="P8531" s="367">
        <v>71.484999999999999</v>
      </c>
      <c r="Q8531" s="367">
        <v>493</v>
      </c>
      <c r="R8531" s="384">
        <v>-12097.855707212926</v>
      </c>
      <c r="S8531" s="367">
        <v>69.02</v>
      </c>
      <c r="T8531" s="367">
        <v>17000.00000000008</v>
      </c>
      <c r="U8531" s="384">
        <v>-2325192.5083149057</v>
      </c>
      <c r="V8531" s="367">
        <v>4930.0000000000236</v>
      </c>
      <c r="W8531" s="367">
        <v>821666.6666666622</v>
      </c>
      <c r="X8531" s="384">
        <v>613188.07499619375</v>
      </c>
      <c r="Y8531" s="386">
        <v>4929.9999999999727</v>
      </c>
      <c r="Z8531" s="367"/>
      <c r="AA8531" s="367"/>
      <c r="AB8531" s="367"/>
      <c r="AC8531" s="367"/>
      <c r="AD8531" s="367"/>
      <c r="AE8531" s="367"/>
      <c r="AF8531" s="367"/>
      <c r="AG8531" s="367"/>
      <c r="AH8531" s="367"/>
      <c r="AI8531" s="367"/>
      <c r="AJ8531" s="367"/>
      <c r="AK8531" s="367"/>
      <c r="AL8531" s="367"/>
      <c r="AM8531" s="367"/>
      <c r="AN8531" s="367"/>
      <c r="AO8531" s="367"/>
      <c r="AP8531" s="367"/>
      <c r="AQ8531" s="367"/>
      <c r="AR8531" s="367"/>
      <c r="AS8531" s="367"/>
      <c r="AT8531" s="367"/>
    </row>
    <row r="8532" spans="2:46" ht="13.8">
      <c r="B8532" s="26">
        <v>82.333333333333485</v>
      </c>
      <c r="C8532" s="363">
        <v>4132.5542904264867</v>
      </c>
      <c r="D8532" s="367">
        <v>4940.0000000000091</v>
      </c>
      <c r="E8532" s="367">
        <v>22976.744186046639</v>
      </c>
      <c r="F8532" s="367">
        <v>-3713443.8299888936</v>
      </c>
      <c r="G8532" s="367">
        <v>4940.0000000000273</v>
      </c>
      <c r="H8532" s="367">
        <v>123500</v>
      </c>
      <c r="I8532" s="384">
        <v>-44128894.675209023</v>
      </c>
      <c r="J8532" s="367">
        <v>4940</v>
      </c>
      <c r="K8532" s="367">
        <v>29939.393939393762</v>
      </c>
      <c r="L8532" s="384">
        <v>-2122347.0789277144</v>
      </c>
      <c r="M8532" s="367">
        <v>4939.9999999999709</v>
      </c>
      <c r="N8532" s="367">
        <v>494</v>
      </c>
      <c r="O8532" s="384">
        <v>-43373.557470289554</v>
      </c>
      <c r="P8532" s="367">
        <v>71.63</v>
      </c>
      <c r="Q8532" s="367">
        <v>494</v>
      </c>
      <c r="R8532" s="384">
        <v>-12168.075990465935</v>
      </c>
      <c r="S8532" s="367">
        <v>69.16</v>
      </c>
      <c r="T8532" s="367">
        <v>17034.482758620768</v>
      </c>
      <c r="U8532" s="384">
        <v>-2335970.0948977889</v>
      </c>
      <c r="V8532" s="367">
        <v>4940.0000000000227</v>
      </c>
      <c r="W8532" s="367">
        <v>823333.33333332883</v>
      </c>
      <c r="X8532" s="384">
        <v>614206.47184677771</v>
      </c>
      <c r="Y8532" s="386">
        <v>4939.9999999999727</v>
      </c>
      <c r="Z8532" s="367"/>
      <c r="AA8532" s="367"/>
      <c r="AB8532" s="367"/>
      <c r="AC8532" s="367"/>
      <c r="AD8532" s="367"/>
      <c r="AE8532" s="367"/>
      <c r="AF8532" s="367"/>
      <c r="AG8532" s="367"/>
      <c r="AH8532" s="367"/>
      <c r="AI8532" s="367"/>
      <c r="AJ8532" s="367"/>
      <c r="AK8532" s="367"/>
      <c r="AL8532" s="367"/>
      <c r="AM8532" s="367"/>
      <c r="AN8532" s="367"/>
      <c r="AO8532" s="367"/>
      <c r="AP8532" s="367"/>
      <c r="AQ8532" s="367"/>
      <c r="AR8532" s="367"/>
      <c r="AS8532" s="367"/>
      <c r="AT8532" s="367"/>
    </row>
    <row r="8533" spans="2:46" ht="13.8">
      <c r="B8533" s="26">
        <v>82.500000000000156</v>
      </c>
      <c r="C8533" s="363">
        <v>4140.8822246025156</v>
      </c>
      <c r="D8533" s="367">
        <v>4950.0000000000091</v>
      </c>
      <c r="E8533" s="367">
        <v>23023.255813953616</v>
      </c>
      <c r="F8533" s="367">
        <v>-3728788.3325336147</v>
      </c>
      <c r="G8533" s="367">
        <v>4950.0000000000273</v>
      </c>
      <c r="H8533" s="367">
        <v>123750</v>
      </c>
      <c r="I8533" s="384">
        <v>-44310375.367578059</v>
      </c>
      <c r="J8533" s="367">
        <v>4950</v>
      </c>
      <c r="K8533" s="367">
        <v>29999.999999999822</v>
      </c>
      <c r="L8533" s="384">
        <v>-2132634.8491349132</v>
      </c>
      <c r="M8533" s="367">
        <v>4949.9999999999709</v>
      </c>
      <c r="N8533" s="367">
        <v>495</v>
      </c>
      <c r="O8533" s="384">
        <v>-43558.344974033178</v>
      </c>
      <c r="P8533" s="367">
        <v>71.774999999999991</v>
      </c>
      <c r="Q8533" s="367">
        <v>495</v>
      </c>
      <c r="R8533" s="384">
        <v>-12238.481217128598</v>
      </c>
      <c r="S8533" s="367">
        <v>69.3</v>
      </c>
      <c r="T8533" s="367">
        <v>17068.965517241457</v>
      </c>
      <c r="U8533" s="384">
        <v>-2346772.2206375911</v>
      </c>
      <c r="V8533" s="367">
        <v>4950.0000000000227</v>
      </c>
      <c r="W8533" s="367">
        <v>824999.99999999546</v>
      </c>
      <c r="X8533" s="384">
        <v>615223.95617773337</v>
      </c>
      <c r="Y8533" s="386">
        <v>4949.9999999999727</v>
      </c>
      <c r="Z8533" s="367"/>
      <c r="AA8533" s="367"/>
      <c r="AB8533" s="367"/>
      <c r="AC8533" s="367"/>
      <c r="AD8533" s="367"/>
      <c r="AE8533" s="367"/>
      <c r="AF8533" s="367"/>
      <c r="AG8533" s="367"/>
      <c r="AH8533" s="367"/>
      <c r="AI8533" s="367"/>
      <c r="AJ8533" s="367"/>
      <c r="AK8533" s="367"/>
      <c r="AL8533" s="367"/>
      <c r="AM8533" s="367"/>
      <c r="AN8533" s="367"/>
      <c r="AO8533" s="367"/>
      <c r="AP8533" s="367"/>
      <c r="AQ8533" s="367"/>
      <c r="AR8533" s="367"/>
      <c r="AS8533" s="367"/>
      <c r="AT8533" s="367"/>
    </row>
    <row r="8534" spans="2:46" ht="13.8">
      <c r="B8534" s="26">
        <v>82.666666666666828</v>
      </c>
      <c r="C8534" s="363">
        <v>4149.2100070196011</v>
      </c>
      <c r="D8534" s="367">
        <v>4960.00000000001</v>
      </c>
      <c r="E8534" s="367">
        <v>23069.767441860593</v>
      </c>
      <c r="F8534" s="367">
        <v>-3744164.4609764018</v>
      </c>
      <c r="G8534" s="367">
        <v>4960.0000000000273</v>
      </c>
      <c r="H8534" s="367">
        <v>124000</v>
      </c>
      <c r="I8534" s="384">
        <v>-44492228.387001894</v>
      </c>
      <c r="J8534" s="367">
        <v>4960</v>
      </c>
      <c r="K8534" s="367">
        <v>30060.606060605882</v>
      </c>
      <c r="L8534" s="384">
        <v>-2142946.827508009</v>
      </c>
      <c r="M8534" s="367">
        <v>4959.9999999999709</v>
      </c>
      <c r="N8534" s="367">
        <v>496</v>
      </c>
      <c r="O8534" s="384">
        <v>-43743.524343555087</v>
      </c>
      <c r="P8534" s="367">
        <v>71.92</v>
      </c>
      <c r="Q8534" s="367">
        <v>496</v>
      </c>
      <c r="R8534" s="384">
        <v>-12309.071387200907</v>
      </c>
      <c r="S8534" s="367">
        <v>69.44</v>
      </c>
      <c r="T8534" s="367">
        <v>17103.448275862145</v>
      </c>
      <c r="U8534" s="384">
        <v>-2357598.8855343102</v>
      </c>
      <c r="V8534" s="367">
        <v>4960.0000000000218</v>
      </c>
      <c r="W8534" s="367">
        <v>826666.66666666209</v>
      </c>
      <c r="X8534" s="384">
        <v>616240.52798906073</v>
      </c>
      <c r="Y8534" s="386">
        <v>4959.9999999999718</v>
      </c>
      <c r="Z8534" s="367"/>
      <c r="AA8534" s="367"/>
      <c r="AB8534" s="367"/>
      <c r="AC8534" s="367"/>
      <c r="AD8534" s="367"/>
      <c r="AE8534" s="367"/>
      <c r="AF8534" s="367"/>
      <c r="AG8534" s="367"/>
      <c r="AH8534" s="367"/>
      <c r="AI8534" s="367"/>
      <c r="AJ8534" s="367"/>
      <c r="AK8534" s="367"/>
      <c r="AL8534" s="367"/>
      <c r="AM8534" s="367"/>
      <c r="AN8534" s="367"/>
      <c r="AO8534" s="367"/>
      <c r="AP8534" s="367"/>
      <c r="AQ8534" s="367"/>
      <c r="AR8534" s="367"/>
      <c r="AS8534" s="367"/>
      <c r="AT8534" s="367"/>
    </row>
    <row r="8535" spans="2:46" ht="13.8">
      <c r="B8535" s="26">
        <v>82.833333333333499</v>
      </c>
      <c r="C8535" s="363">
        <v>4157.5376376777385</v>
      </c>
      <c r="D8535" s="367">
        <v>4970.00000000001</v>
      </c>
      <c r="E8535" s="367">
        <v>23116.27906976757</v>
      </c>
      <c r="F8535" s="367">
        <v>-3759572.2153172558</v>
      </c>
      <c r="G8535" s="367">
        <v>4970.0000000000273</v>
      </c>
      <c r="H8535" s="367">
        <v>124250</v>
      </c>
      <c r="I8535" s="384">
        <v>-44674453.733480528</v>
      </c>
      <c r="J8535" s="367">
        <v>4970</v>
      </c>
      <c r="K8535" s="367">
        <v>30121.212121211942</v>
      </c>
      <c r="L8535" s="384">
        <v>-2153283.014047002</v>
      </c>
      <c r="M8535" s="367">
        <v>4969.9999999999709</v>
      </c>
      <c r="N8535" s="367">
        <v>497</v>
      </c>
      <c r="O8535" s="384">
        <v>-43929.095578855246</v>
      </c>
      <c r="P8535" s="367">
        <v>72.064999999999998</v>
      </c>
      <c r="Q8535" s="367">
        <v>497</v>
      </c>
      <c r="R8535" s="384">
        <v>-12379.846500682868</v>
      </c>
      <c r="S8535" s="367">
        <v>69.58</v>
      </c>
      <c r="T8535" s="367">
        <v>17137.931034482834</v>
      </c>
      <c r="U8535" s="384">
        <v>-2368450.0895879483</v>
      </c>
      <c r="V8535" s="367">
        <v>4970.0000000000218</v>
      </c>
      <c r="W8535" s="367">
        <v>828333.33333332872</v>
      </c>
      <c r="X8535" s="384">
        <v>617256.18728075991</v>
      </c>
      <c r="Y8535" s="386">
        <v>4969.9999999999718</v>
      </c>
      <c r="Z8535" s="367"/>
      <c r="AA8535" s="367"/>
      <c r="AB8535" s="367"/>
      <c r="AC8535" s="367"/>
      <c r="AD8535" s="367"/>
      <c r="AE8535" s="367"/>
      <c r="AF8535" s="367"/>
      <c r="AG8535" s="367"/>
      <c r="AH8535" s="367"/>
      <c r="AI8535" s="367"/>
      <c r="AJ8535" s="367"/>
      <c r="AK8535" s="367"/>
      <c r="AL8535" s="367"/>
      <c r="AM8535" s="367"/>
      <c r="AN8535" s="367"/>
      <c r="AO8535" s="367"/>
      <c r="AP8535" s="367"/>
      <c r="AQ8535" s="367"/>
      <c r="AR8535" s="367"/>
      <c r="AS8535" s="367"/>
      <c r="AT8535" s="367"/>
    </row>
    <row r="8536" spans="2:46" ht="13.8">
      <c r="B8536" s="26">
        <v>83.000000000000171</v>
      </c>
      <c r="C8536" s="363">
        <v>4165.8651165769325</v>
      </c>
      <c r="D8536" s="367">
        <v>4980.0000000000109</v>
      </c>
      <c r="E8536" s="367">
        <v>23162.790697674547</v>
      </c>
      <c r="F8536" s="367">
        <v>-3775011.5955561767</v>
      </c>
      <c r="G8536" s="367">
        <v>4980.0000000000273</v>
      </c>
      <c r="H8536" s="367">
        <v>124500</v>
      </c>
      <c r="I8536" s="384">
        <v>-44857051.40701396</v>
      </c>
      <c r="J8536" s="367">
        <v>4980</v>
      </c>
      <c r="K8536" s="367">
        <v>30181.818181818002</v>
      </c>
      <c r="L8536" s="384">
        <v>-2163643.4087518924</v>
      </c>
      <c r="M8536" s="367">
        <v>4979.9999999999709</v>
      </c>
      <c r="N8536" s="367">
        <v>498</v>
      </c>
      <c r="O8536" s="384">
        <v>-44115.058679933645</v>
      </c>
      <c r="P8536" s="367">
        <v>72.209999999999994</v>
      </c>
      <c r="Q8536" s="367">
        <v>498</v>
      </c>
      <c r="R8536" s="384">
        <v>-12450.80655757448</v>
      </c>
      <c r="S8536" s="367">
        <v>69.72</v>
      </c>
      <c r="T8536" s="367">
        <v>17172.413793103522</v>
      </c>
      <c r="U8536" s="384">
        <v>-2379325.8327985038</v>
      </c>
      <c r="V8536" s="367">
        <v>4980.0000000000218</v>
      </c>
      <c r="W8536" s="367">
        <v>829999.99999999534</v>
      </c>
      <c r="X8536" s="384">
        <v>618270.93405283068</v>
      </c>
      <c r="Y8536" s="386">
        <v>4979.9999999999718</v>
      </c>
      <c r="Z8536" s="367"/>
      <c r="AA8536" s="367"/>
      <c r="AB8536" s="367"/>
      <c r="AC8536" s="367"/>
      <c r="AD8536" s="367"/>
      <c r="AE8536" s="367"/>
      <c r="AF8536" s="367"/>
      <c r="AG8536" s="367"/>
      <c r="AH8536" s="367"/>
      <c r="AI8536" s="367"/>
      <c r="AJ8536" s="367"/>
      <c r="AK8536" s="367"/>
      <c r="AL8536" s="367"/>
      <c r="AM8536" s="367"/>
      <c r="AN8536" s="367"/>
      <c r="AO8536" s="367"/>
      <c r="AP8536" s="367"/>
      <c r="AQ8536" s="367"/>
      <c r="AR8536" s="367"/>
      <c r="AS8536" s="367"/>
      <c r="AT8536" s="367"/>
    </row>
    <row r="8537" spans="2:46" ht="13.8">
      <c r="B8537" s="26">
        <v>83.166666666666842</v>
      </c>
      <c r="C8537" s="363">
        <v>4174.1924437171792</v>
      </c>
      <c r="D8537" s="367">
        <v>4990.0000000000109</v>
      </c>
      <c r="E8537" s="367">
        <v>23209.302325581524</v>
      </c>
      <c r="F8537" s="367">
        <v>-3790482.6016931655</v>
      </c>
      <c r="G8537" s="367">
        <v>4990.0000000000282</v>
      </c>
      <c r="H8537" s="367">
        <v>124750</v>
      </c>
      <c r="I8537" s="384">
        <v>-45040021.407602191</v>
      </c>
      <c r="J8537" s="367">
        <v>4990</v>
      </c>
      <c r="K8537" s="367">
        <v>30242.424242424062</v>
      </c>
      <c r="L8537" s="384">
        <v>-2174028.0116226794</v>
      </c>
      <c r="M8537" s="367">
        <v>4989.9999999999709</v>
      </c>
      <c r="N8537" s="367">
        <v>499</v>
      </c>
      <c r="O8537" s="384">
        <v>-44301.413646790337</v>
      </c>
      <c r="P8537" s="367">
        <v>72.355000000000004</v>
      </c>
      <c r="Q8537" s="367">
        <v>499</v>
      </c>
      <c r="R8537" s="384">
        <v>-12521.95155787574</v>
      </c>
      <c r="S8537" s="367">
        <v>69.86</v>
      </c>
      <c r="T8537" s="367">
        <v>17206.89655172421</v>
      </c>
      <c r="U8537" s="384">
        <v>-2390226.1151659768</v>
      </c>
      <c r="V8537" s="367">
        <v>4990.0000000000209</v>
      </c>
      <c r="W8537" s="367">
        <v>831666.66666666197</v>
      </c>
      <c r="X8537" s="384">
        <v>619284.76830527314</v>
      </c>
      <c r="Y8537" s="386">
        <v>4989.9999999999718</v>
      </c>
      <c r="Z8537" s="367"/>
      <c r="AA8537" s="367"/>
      <c r="AB8537" s="367"/>
      <c r="AC8537" s="367"/>
      <c r="AD8537" s="367"/>
      <c r="AE8537" s="367"/>
      <c r="AF8537" s="367"/>
      <c r="AG8537" s="367"/>
      <c r="AH8537" s="367"/>
      <c r="AI8537" s="367"/>
      <c r="AJ8537" s="367"/>
      <c r="AK8537" s="367"/>
      <c r="AL8537" s="367"/>
      <c r="AM8537" s="367"/>
      <c r="AN8537" s="367"/>
      <c r="AO8537" s="367"/>
      <c r="AP8537" s="367"/>
      <c r="AQ8537" s="367"/>
      <c r="AR8537" s="367"/>
      <c r="AS8537" s="367"/>
      <c r="AT8537" s="367"/>
    </row>
    <row r="8538" spans="2:46" ht="13.8">
      <c r="B8538" s="26">
        <v>83.333333333333513</v>
      </c>
      <c r="C8538" s="363">
        <v>4182.5196190984816</v>
      </c>
      <c r="D8538" s="367">
        <v>5000.0000000000109</v>
      </c>
      <c r="E8538" s="367">
        <v>23255.813953488501</v>
      </c>
      <c r="F8538" s="367">
        <v>-3805985.2337282184</v>
      </c>
      <c r="G8538" s="367">
        <v>5000.0000000000282</v>
      </c>
      <c r="H8538" s="367">
        <v>125000</v>
      </c>
      <c r="I8538" s="384">
        <v>-45223363.735245228</v>
      </c>
      <c r="J8538" s="367">
        <v>5000</v>
      </c>
      <c r="K8538" s="367">
        <v>30303.030303030122</v>
      </c>
      <c r="L8538" s="384">
        <v>-2184436.8226593644</v>
      </c>
      <c r="M8538" s="367">
        <v>4999.9999999999709</v>
      </c>
      <c r="N8538" s="367">
        <v>500</v>
      </c>
      <c r="O8538" s="384">
        <v>-44488.160479425278</v>
      </c>
      <c r="P8538" s="367">
        <v>72.5</v>
      </c>
      <c r="Q8538" s="367">
        <v>500</v>
      </c>
      <c r="R8538" s="384">
        <v>-12593.281501586654</v>
      </c>
      <c r="S8538" s="367">
        <v>70</v>
      </c>
      <c r="T8538" s="367">
        <v>17241.379310344899</v>
      </c>
      <c r="U8538" s="384">
        <v>-2401150.9366903682</v>
      </c>
      <c r="V8538" s="367">
        <v>5000.0000000000209</v>
      </c>
      <c r="W8538" s="367">
        <v>833333.3333333286</v>
      </c>
      <c r="X8538" s="384">
        <v>620297.6900380872</v>
      </c>
      <c r="Y8538" s="386">
        <v>4999.9999999999709</v>
      </c>
      <c r="Z8538" s="367"/>
      <c r="AA8538" s="367"/>
      <c r="AB8538" s="367"/>
      <c r="AC8538" s="367"/>
      <c r="AD8538" s="367"/>
      <c r="AE8538" s="367"/>
      <c r="AF8538" s="367"/>
      <c r="AG8538" s="367"/>
      <c r="AH8538" s="367"/>
      <c r="AI8538" s="367"/>
      <c r="AJ8538" s="367"/>
      <c r="AK8538" s="367"/>
      <c r="AL8538" s="367"/>
      <c r="AM8538" s="367"/>
      <c r="AN8538" s="367"/>
      <c r="AO8538" s="367"/>
      <c r="AP8538" s="367"/>
      <c r="AQ8538" s="367"/>
      <c r="AR8538" s="367"/>
      <c r="AS8538" s="367"/>
      <c r="AT8538" s="367"/>
    </row>
    <row r="8539" spans="2:46" ht="13.8">
      <c r="B8539" s="26">
        <v>83.500000000000185</v>
      </c>
      <c r="C8539" s="363">
        <v>4190.8466427208377</v>
      </c>
      <c r="D8539" s="367">
        <v>5010.0000000000109</v>
      </c>
      <c r="E8539" s="367">
        <v>23302.325581395478</v>
      </c>
      <c r="F8539" s="367">
        <v>-3821519.4916613381</v>
      </c>
      <c r="G8539" s="367">
        <v>5010.0000000000282</v>
      </c>
      <c r="H8539" s="367">
        <v>125250</v>
      </c>
      <c r="I8539" s="384">
        <v>-45407078.389943063</v>
      </c>
      <c r="J8539" s="367">
        <v>5010</v>
      </c>
      <c r="K8539" s="367">
        <v>30363.636363636182</v>
      </c>
      <c r="L8539" s="384">
        <v>-2194869.8418619451</v>
      </c>
      <c r="M8539" s="367">
        <v>5009.99999999997</v>
      </c>
      <c r="N8539" s="367">
        <v>501</v>
      </c>
      <c r="O8539" s="384">
        <v>-44675.29917783846</v>
      </c>
      <c r="P8539" s="367">
        <v>72.644999999999996</v>
      </c>
      <c r="Q8539" s="367">
        <v>501</v>
      </c>
      <c r="R8539" s="384">
        <v>-12664.796388707216</v>
      </c>
      <c r="S8539" s="367">
        <v>70.14</v>
      </c>
      <c r="T8539" s="367">
        <v>17275.862068965587</v>
      </c>
      <c r="U8539" s="384">
        <v>-2412100.2973716767</v>
      </c>
      <c r="V8539" s="367">
        <v>5010.00000000002</v>
      </c>
      <c r="W8539" s="367">
        <v>834999.99999999523</v>
      </c>
      <c r="X8539" s="384">
        <v>621309.69925127318</v>
      </c>
      <c r="Y8539" s="386">
        <v>5009.9999999999709</v>
      </c>
      <c r="Z8539" s="367"/>
      <c r="AA8539" s="367"/>
      <c r="AB8539" s="367"/>
      <c r="AC8539" s="367"/>
      <c r="AD8539" s="367"/>
      <c r="AE8539" s="367"/>
      <c r="AF8539" s="367"/>
      <c r="AG8539" s="367"/>
      <c r="AH8539" s="367"/>
      <c r="AI8539" s="367"/>
      <c r="AJ8539" s="367"/>
      <c r="AK8539" s="367"/>
      <c r="AL8539" s="367"/>
      <c r="AM8539" s="367"/>
      <c r="AN8539" s="367"/>
      <c r="AO8539" s="367"/>
      <c r="AP8539" s="367"/>
      <c r="AQ8539" s="367"/>
      <c r="AR8539" s="367"/>
      <c r="AS8539" s="367"/>
      <c r="AT8539" s="367"/>
    </row>
    <row r="8540" spans="2:46" ht="13.8">
      <c r="B8540" s="26">
        <v>83.666666666666856</v>
      </c>
      <c r="C8540" s="363">
        <v>4199.1735145842486</v>
      </c>
      <c r="D8540" s="367">
        <v>5020.0000000000109</v>
      </c>
      <c r="E8540" s="367">
        <v>23348.837209302455</v>
      </c>
      <c r="F8540" s="367">
        <v>-3837085.3754925253</v>
      </c>
      <c r="G8540" s="367">
        <v>5020.0000000000282</v>
      </c>
      <c r="H8540" s="367">
        <v>125500</v>
      </c>
      <c r="I8540" s="384">
        <v>-45591165.37169569</v>
      </c>
      <c r="J8540" s="367">
        <v>5020</v>
      </c>
      <c r="K8540" s="367">
        <v>30424.242424242242</v>
      </c>
      <c r="L8540" s="384">
        <v>-2205327.0692304247</v>
      </c>
      <c r="M8540" s="367">
        <v>5019.99999999997</v>
      </c>
      <c r="N8540" s="367">
        <v>502</v>
      </c>
      <c r="O8540" s="384">
        <v>-44862.829742029928</v>
      </c>
      <c r="P8540" s="367">
        <v>72.789999999999992</v>
      </c>
      <c r="Q8540" s="367">
        <v>502</v>
      </c>
      <c r="R8540" s="384">
        <v>-12736.496219237426</v>
      </c>
      <c r="S8540" s="367">
        <v>70.28</v>
      </c>
      <c r="T8540" s="367">
        <v>17310.344827586276</v>
      </c>
      <c r="U8540" s="384">
        <v>-2423074.1972099035</v>
      </c>
      <c r="V8540" s="367">
        <v>5020.00000000002</v>
      </c>
      <c r="W8540" s="367">
        <v>836666.66666666185</v>
      </c>
      <c r="X8540" s="384">
        <v>622320.79594483087</v>
      </c>
      <c r="Y8540" s="386">
        <v>5019.9999999999709</v>
      </c>
      <c r="Z8540" s="367"/>
      <c r="AA8540" s="367"/>
      <c r="AB8540" s="367"/>
      <c r="AC8540" s="367"/>
      <c r="AD8540" s="367"/>
      <c r="AE8540" s="367"/>
      <c r="AF8540" s="367"/>
      <c r="AG8540" s="367"/>
      <c r="AH8540" s="367"/>
      <c r="AI8540" s="367"/>
      <c r="AJ8540" s="367"/>
      <c r="AK8540" s="367"/>
      <c r="AL8540" s="367"/>
      <c r="AM8540" s="367"/>
      <c r="AN8540" s="367"/>
      <c r="AO8540" s="367"/>
      <c r="AP8540" s="367"/>
      <c r="AQ8540" s="367"/>
      <c r="AR8540" s="367"/>
      <c r="AS8540" s="367"/>
      <c r="AT8540" s="367"/>
    </row>
    <row r="8541" spans="2:46" ht="13.8">
      <c r="B8541" s="26">
        <v>83.833333333333528</v>
      </c>
      <c r="C8541" s="363">
        <v>4207.500234688715</v>
      </c>
      <c r="D8541" s="367">
        <v>5030.0000000000118</v>
      </c>
      <c r="E8541" s="367">
        <v>23395.348837209433</v>
      </c>
      <c r="F8541" s="367">
        <v>-3852682.8852217779</v>
      </c>
      <c r="G8541" s="367">
        <v>5030.0000000000282</v>
      </c>
      <c r="H8541" s="367">
        <v>125750</v>
      </c>
      <c r="I8541" s="384">
        <v>-45775624.68050313</v>
      </c>
      <c r="J8541" s="367">
        <v>5030</v>
      </c>
      <c r="K8541" s="367">
        <v>30484.848484848302</v>
      </c>
      <c r="L8541" s="384">
        <v>-2215808.5047648014</v>
      </c>
      <c r="M8541" s="367">
        <v>5029.99999999997</v>
      </c>
      <c r="N8541" s="367">
        <v>503</v>
      </c>
      <c r="O8541" s="384">
        <v>-45050.752171999651</v>
      </c>
      <c r="P8541" s="367">
        <v>72.935000000000002</v>
      </c>
      <c r="Q8541" s="367">
        <v>503</v>
      </c>
      <c r="R8541" s="384">
        <v>-12808.380993177288</v>
      </c>
      <c r="S8541" s="367">
        <v>70.42</v>
      </c>
      <c r="T8541" s="367">
        <v>17344.827586206964</v>
      </c>
      <c r="U8541" s="384">
        <v>-2434072.6362050492</v>
      </c>
      <c r="V8541" s="367">
        <v>5030.00000000002</v>
      </c>
      <c r="W8541" s="367">
        <v>838333.33333332848</v>
      </c>
      <c r="X8541" s="384">
        <v>623330.98011876014</v>
      </c>
      <c r="Y8541" s="386">
        <v>5029.9999999999709</v>
      </c>
      <c r="Z8541" s="367"/>
      <c r="AA8541" s="367"/>
      <c r="AB8541" s="367"/>
      <c r="AC8541" s="367"/>
      <c r="AD8541" s="367"/>
      <c r="AE8541" s="367"/>
      <c r="AF8541" s="367"/>
      <c r="AG8541" s="367"/>
      <c r="AH8541" s="367"/>
      <c r="AI8541" s="367"/>
      <c r="AJ8541" s="367"/>
      <c r="AK8541" s="367"/>
      <c r="AL8541" s="367"/>
      <c r="AM8541" s="367"/>
      <c r="AN8541" s="367"/>
      <c r="AO8541" s="367"/>
      <c r="AP8541" s="367"/>
      <c r="AQ8541" s="367"/>
      <c r="AR8541" s="367"/>
      <c r="AS8541" s="367"/>
      <c r="AT8541" s="367"/>
    </row>
    <row r="8542" spans="2:46" ht="13.8">
      <c r="B8542" s="26">
        <v>84.000000000000199</v>
      </c>
      <c r="C8542" s="363">
        <v>4215.8268030342351</v>
      </c>
      <c r="D8542" s="367">
        <v>5040.0000000000118</v>
      </c>
      <c r="E8542" s="367">
        <v>23441.86046511641</v>
      </c>
      <c r="F8542" s="367">
        <v>-3868312.0208490985</v>
      </c>
      <c r="G8542" s="367">
        <v>5040.0000000000282</v>
      </c>
      <c r="H8542" s="367">
        <v>126000</v>
      </c>
      <c r="I8542" s="384">
        <v>-45960456.316365369</v>
      </c>
      <c r="J8542" s="367">
        <v>5040</v>
      </c>
      <c r="K8542" s="367">
        <v>30545.454545454362</v>
      </c>
      <c r="L8542" s="384">
        <v>-2226314.1484650746</v>
      </c>
      <c r="M8542" s="367">
        <v>5039.99999999997</v>
      </c>
      <c r="N8542" s="367">
        <v>504</v>
      </c>
      <c r="O8542" s="384">
        <v>-45239.066467747616</v>
      </c>
      <c r="P8542" s="367">
        <v>73.08</v>
      </c>
      <c r="Q8542" s="367">
        <v>504</v>
      </c>
      <c r="R8542" s="384">
        <v>-12880.450710526802</v>
      </c>
      <c r="S8542" s="367">
        <v>70.56</v>
      </c>
      <c r="T8542" s="367">
        <v>17379.310344827652</v>
      </c>
      <c r="U8542" s="384">
        <v>-2445095.614357111</v>
      </c>
      <c r="V8542" s="367">
        <v>5040.0000000000191</v>
      </c>
      <c r="W8542" s="367">
        <v>839999.99999999511</v>
      </c>
      <c r="X8542" s="384">
        <v>624340.251773061</v>
      </c>
      <c r="Y8542" s="386">
        <v>5039.99999999997</v>
      </c>
      <c r="Z8542" s="367"/>
      <c r="AA8542" s="367"/>
      <c r="AB8542" s="367"/>
      <c r="AC8542" s="367"/>
      <c r="AD8542" s="367"/>
      <c r="AE8542" s="367"/>
      <c r="AF8542" s="367"/>
      <c r="AG8542" s="367"/>
      <c r="AH8542" s="367"/>
      <c r="AI8542" s="367"/>
      <c r="AJ8542" s="367"/>
      <c r="AK8542" s="367"/>
      <c r="AL8542" s="367"/>
      <c r="AM8542" s="367"/>
      <c r="AN8542" s="367"/>
      <c r="AO8542" s="367"/>
      <c r="AP8542" s="367"/>
      <c r="AQ8542" s="367"/>
      <c r="AR8542" s="367"/>
      <c r="AS8542" s="367"/>
      <c r="AT8542" s="367"/>
    </row>
    <row r="8543" spans="2:46" ht="13.8">
      <c r="B8543" s="26">
        <v>84.16666666666687</v>
      </c>
      <c r="C8543" s="363">
        <v>4224.1532196208091</v>
      </c>
      <c r="D8543" s="367">
        <v>5050.0000000000118</v>
      </c>
      <c r="E8543" s="367">
        <v>23488.372093023387</v>
      </c>
      <c r="F8543" s="367">
        <v>-3883972.782374484</v>
      </c>
      <c r="G8543" s="367">
        <v>5050.0000000000282</v>
      </c>
      <c r="H8543" s="367">
        <v>126250</v>
      </c>
      <c r="I8543" s="384">
        <v>-46145660.279282399</v>
      </c>
      <c r="J8543" s="367">
        <v>5050</v>
      </c>
      <c r="K8543" s="367">
        <v>30606.060606060422</v>
      </c>
      <c r="L8543" s="384">
        <v>-2236844.0003312458</v>
      </c>
      <c r="M8543" s="367">
        <v>5049.99999999997</v>
      </c>
      <c r="N8543" s="367">
        <v>505</v>
      </c>
      <c r="O8543" s="384">
        <v>-45427.772629273873</v>
      </c>
      <c r="P8543" s="367">
        <v>73.224999999999994</v>
      </c>
      <c r="Q8543" s="367">
        <v>505</v>
      </c>
      <c r="R8543" s="384">
        <v>-12952.705371285967</v>
      </c>
      <c r="S8543" s="367">
        <v>70.7</v>
      </c>
      <c r="T8543" s="367">
        <v>17413.793103448341</v>
      </c>
      <c r="U8543" s="384">
        <v>-2456143.1316660922</v>
      </c>
      <c r="V8543" s="367">
        <v>5050.0000000000191</v>
      </c>
      <c r="W8543" s="367">
        <v>841666.66666666174</v>
      </c>
      <c r="X8543" s="384">
        <v>625348.61090773379</v>
      </c>
      <c r="Y8543" s="386">
        <v>5049.99999999997</v>
      </c>
      <c r="Z8543" s="367"/>
      <c r="AA8543" s="367"/>
      <c r="AB8543" s="367"/>
      <c r="AC8543" s="367"/>
      <c r="AD8543" s="367"/>
      <c r="AE8543" s="367"/>
      <c r="AF8543" s="367"/>
      <c r="AG8543" s="367"/>
      <c r="AH8543" s="367"/>
      <c r="AI8543" s="367"/>
      <c r="AJ8543" s="367"/>
      <c r="AK8543" s="367"/>
      <c r="AL8543" s="367"/>
      <c r="AM8543" s="367"/>
      <c r="AN8543" s="367"/>
      <c r="AO8543" s="367"/>
      <c r="AP8543" s="367"/>
      <c r="AQ8543" s="367"/>
      <c r="AR8543" s="367"/>
      <c r="AS8543" s="367"/>
      <c r="AT8543" s="367"/>
    </row>
    <row r="8544" spans="2:46" ht="13.8">
      <c r="B8544" s="26">
        <v>84.333333333333542</v>
      </c>
      <c r="C8544" s="363">
        <v>4232.4794844484386</v>
      </c>
      <c r="D8544" s="367">
        <v>5060.0000000000118</v>
      </c>
      <c r="E8544" s="367">
        <v>23534.883720930364</v>
      </c>
      <c r="F8544" s="367">
        <v>-3899665.1697979388</v>
      </c>
      <c r="G8544" s="367">
        <v>5060.0000000000291</v>
      </c>
      <c r="H8544" s="367">
        <v>126500</v>
      </c>
      <c r="I8544" s="384">
        <v>-46331236.569254227</v>
      </c>
      <c r="J8544" s="367">
        <v>5060</v>
      </c>
      <c r="K8544" s="367">
        <v>30666.666666666482</v>
      </c>
      <c r="L8544" s="384">
        <v>-2247398.0603633136</v>
      </c>
      <c r="M8544" s="367">
        <v>5059.99999999997</v>
      </c>
      <c r="N8544" s="367">
        <v>506</v>
      </c>
      <c r="O8544" s="384">
        <v>-45616.87065657838</v>
      </c>
      <c r="P8544" s="367">
        <v>73.37</v>
      </c>
      <c r="Q8544" s="367">
        <v>506</v>
      </c>
      <c r="R8544" s="384">
        <v>-13025.144975454778</v>
      </c>
      <c r="S8544" s="367">
        <v>70.84</v>
      </c>
      <c r="T8544" s="367">
        <v>17448.275862069029</v>
      </c>
      <c r="U8544" s="384">
        <v>-2467215.1881319913</v>
      </c>
      <c r="V8544" s="367">
        <v>5060.0000000000191</v>
      </c>
      <c r="W8544" s="367">
        <v>843333.33333332837</v>
      </c>
      <c r="X8544" s="384">
        <v>626356.05752277805</v>
      </c>
      <c r="Y8544" s="386">
        <v>5059.99999999997</v>
      </c>
      <c r="Z8544" s="367"/>
      <c r="AA8544" s="367"/>
      <c r="AB8544" s="367"/>
      <c r="AC8544" s="367"/>
      <c r="AD8544" s="367"/>
      <c r="AE8544" s="367"/>
      <c r="AF8544" s="367"/>
      <c r="AG8544" s="367"/>
      <c r="AH8544" s="367"/>
      <c r="AI8544" s="367"/>
      <c r="AJ8544" s="367"/>
      <c r="AK8544" s="367"/>
      <c r="AL8544" s="367"/>
      <c r="AM8544" s="367"/>
      <c r="AN8544" s="367"/>
      <c r="AO8544" s="367"/>
      <c r="AP8544" s="367"/>
      <c r="AQ8544" s="367"/>
      <c r="AR8544" s="367"/>
      <c r="AS8544" s="367"/>
      <c r="AT8544" s="367"/>
    </row>
    <row r="8545" spans="2:46" ht="13.8">
      <c r="B8545" s="26">
        <v>84.500000000000213</v>
      </c>
      <c r="C8545" s="363">
        <v>4240.8055975171237</v>
      </c>
      <c r="D8545" s="367">
        <v>5070.0000000000136</v>
      </c>
      <c r="E8545" s="367">
        <v>23581.395348837341</v>
      </c>
      <c r="F8545" s="367">
        <v>-3915389.1831194577</v>
      </c>
      <c r="G8545" s="367">
        <v>5070.0000000000291</v>
      </c>
      <c r="H8545" s="367">
        <v>126750</v>
      </c>
      <c r="I8545" s="384">
        <v>-46517185.186280854</v>
      </c>
      <c r="J8545" s="367">
        <v>5070</v>
      </c>
      <c r="K8545" s="367">
        <v>30727.272727272542</v>
      </c>
      <c r="L8545" s="384">
        <v>-2257976.3285612795</v>
      </c>
      <c r="M8545" s="367">
        <v>5069.99999999997</v>
      </c>
      <c r="N8545" s="367">
        <v>507</v>
      </c>
      <c r="O8545" s="384">
        <v>-45806.360549661127</v>
      </c>
      <c r="P8545" s="367">
        <v>73.515000000000001</v>
      </c>
      <c r="Q8545" s="367">
        <v>507</v>
      </c>
      <c r="R8545" s="384">
        <v>-13097.769523033241</v>
      </c>
      <c r="S8545" s="367">
        <v>70.98</v>
      </c>
      <c r="T8545" s="367">
        <v>17482.758620689718</v>
      </c>
      <c r="U8545" s="384">
        <v>-2478311.7837548065</v>
      </c>
      <c r="V8545" s="367">
        <v>5070.0000000000182</v>
      </c>
      <c r="W8545" s="367">
        <v>844999.99999999499</v>
      </c>
      <c r="X8545" s="384">
        <v>627362.59161819413</v>
      </c>
      <c r="Y8545" s="386">
        <v>5069.99999999997</v>
      </c>
      <c r="Z8545" s="367"/>
      <c r="AA8545" s="367"/>
      <c r="AB8545" s="367"/>
      <c r="AC8545" s="367"/>
      <c r="AD8545" s="367"/>
      <c r="AE8545" s="367"/>
      <c r="AF8545" s="367"/>
      <c r="AG8545" s="367"/>
      <c r="AH8545" s="367"/>
      <c r="AI8545" s="367"/>
      <c r="AJ8545" s="367"/>
      <c r="AK8545" s="367"/>
      <c r="AL8545" s="367"/>
      <c r="AM8545" s="367"/>
      <c r="AN8545" s="367"/>
      <c r="AO8545" s="367"/>
      <c r="AP8545" s="367"/>
      <c r="AQ8545" s="367"/>
      <c r="AR8545" s="367"/>
      <c r="AS8545" s="367"/>
      <c r="AT8545" s="367"/>
    </row>
    <row r="8546" spans="2:46" ht="13.8">
      <c r="B8546" s="26">
        <v>84.666666666666885</v>
      </c>
      <c r="C8546" s="363">
        <v>4249.1315588268617</v>
      </c>
      <c r="D8546" s="367">
        <v>5080.0000000000136</v>
      </c>
      <c r="E8546" s="367">
        <v>23627.906976744318</v>
      </c>
      <c r="F8546" s="367">
        <v>-3931144.822339044</v>
      </c>
      <c r="G8546" s="367">
        <v>5080.0000000000291</v>
      </c>
      <c r="H8546" s="367">
        <v>127000</v>
      </c>
      <c r="I8546" s="384">
        <v>-46703506.130362287</v>
      </c>
      <c r="J8546" s="367">
        <v>5080</v>
      </c>
      <c r="K8546" s="367">
        <v>30787.878787878602</v>
      </c>
      <c r="L8546" s="384">
        <v>-2268578.8049251423</v>
      </c>
      <c r="M8546" s="367">
        <v>5079.99999999997</v>
      </c>
      <c r="N8546" s="367">
        <v>508</v>
      </c>
      <c r="O8546" s="384">
        <v>-45996.242308522167</v>
      </c>
      <c r="P8546" s="367">
        <v>73.66</v>
      </c>
      <c r="Q8546" s="367">
        <v>508</v>
      </c>
      <c r="R8546" s="384">
        <v>-13170.579014021354</v>
      </c>
      <c r="S8546" s="367">
        <v>71.12</v>
      </c>
      <c r="T8546" s="367">
        <v>17517.241379310406</v>
      </c>
      <c r="U8546" s="384">
        <v>-2489432.9185345415</v>
      </c>
      <c r="V8546" s="367">
        <v>5080.0000000000182</v>
      </c>
      <c r="W8546" s="367">
        <v>846666.66666666162</v>
      </c>
      <c r="X8546" s="384">
        <v>628368.21319398191</v>
      </c>
      <c r="Y8546" s="386">
        <v>5079.9999999999691</v>
      </c>
      <c r="Z8546" s="367"/>
      <c r="AA8546" s="367"/>
      <c r="AB8546" s="367"/>
      <c r="AC8546" s="367"/>
      <c r="AD8546" s="367"/>
      <c r="AE8546" s="367"/>
      <c r="AF8546" s="367"/>
      <c r="AG8546" s="367"/>
      <c r="AH8546" s="367"/>
      <c r="AI8546" s="367"/>
      <c r="AJ8546" s="367"/>
      <c r="AK8546" s="367"/>
      <c r="AL8546" s="367"/>
      <c r="AM8546" s="367"/>
      <c r="AN8546" s="367"/>
      <c r="AO8546" s="367"/>
      <c r="AP8546" s="367"/>
      <c r="AQ8546" s="367"/>
      <c r="AR8546" s="367"/>
      <c r="AS8546" s="367"/>
      <c r="AT8546" s="367"/>
    </row>
    <row r="8547" spans="2:46" ht="13.8">
      <c r="B8547" s="26">
        <v>84.833333333333556</v>
      </c>
      <c r="C8547" s="363">
        <v>4257.4573683776553</v>
      </c>
      <c r="D8547" s="367">
        <v>5090.0000000000136</v>
      </c>
      <c r="E8547" s="367">
        <v>23674.418604651295</v>
      </c>
      <c r="F8547" s="367">
        <v>-3946932.0874566957</v>
      </c>
      <c r="G8547" s="367">
        <v>5090.0000000000291</v>
      </c>
      <c r="H8547" s="367">
        <v>127250</v>
      </c>
      <c r="I8547" s="384">
        <v>-46890199.401498511</v>
      </c>
      <c r="J8547" s="367">
        <v>5090</v>
      </c>
      <c r="K8547" s="367">
        <v>30848.484848484663</v>
      </c>
      <c r="L8547" s="384">
        <v>-2279205.4894549027</v>
      </c>
      <c r="M8547" s="367">
        <v>5089.99999999997</v>
      </c>
      <c r="N8547" s="367">
        <v>509</v>
      </c>
      <c r="O8547" s="384">
        <v>-46186.515933161434</v>
      </c>
      <c r="P8547" s="367">
        <v>73.804999999999993</v>
      </c>
      <c r="Q8547" s="367">
        <v>509</v>
      </c>
      <c r="R8547" s="384">
        <v>-13243.573448419111</v>
      </c>
      <c r="S8547" s="367">
        <v>71.259999999999991</v>
      </c>
      <c r="T8547" s="367">
        <v>17551.724137931094</v>
      </c>
      <c r="U8547" s="384">
        <v>-2500578.5924711935</v>
      </c>
      <c r="V8547" s="367">
        <v>5090.0000000000182</v>
      </c>
      <c r="W8547" s="367">
        <v>848333.33333332825</v>
      </c>
      <c r="X8547" s="384">
        <v>629372.92225014127</v>
      </c>
      <c r="Y8547" s="386">
        <v>5089.9999999999691</v>
      </c>
      <c r="Z8547" s="367"/>
      <c r="AA8547" s="367"/>
      <c r="AB8547" s="367"/>
      <c r="AC8547" s="367"/>
      <c r="AD8547" s="367"/>
      <c r="AE8547" s="367"/>
      <c r="AF8547" s="367"/>
      <c r="AG8547" s="367"/>
      <c r="AH8547" s="367"/>
      <c r="AI8547" s="367"/>
      <c r="AJ8547" s="367"/>
      <c r="AK8547" s="367"/>
      <c r="AL8547" s="367"/>
      <c r="AM8547" s="367"/>
      <c r="AN8547" s="367"/>
      <c r="AO8547" s="367"/>
      <c r="AP8547" s="367"/>
      <c r="AQ8547" s="367"/>
      <c r="AR8547" s="367"/>
      <c r="AS8547" s="367"/>
      <c r="AT8547" s="367"/>
    </row>
    <row r="8548" spans="2:46" ht="13.8">
      <c r="B8548" s="26">
        <v>85.000000000000227</v>
      </c>
      <c r="C8548" s="363">
        <v>4265.7830261695017</v>
      </c>
      <c r="D8548" s="367">
        <v>5100.0000000000136</v>
      </c>
      <c r="E8548" s="367">
        <v>23720.930232558272</v>
      </c>
      <c r="F8548" s="367">
        <v>-3962750.9784724149</v>
      </c>
      <c r="G8548" s="367">
        <v>5100.0000000000291</v>
      </c>
      <c r="H8548" s="367">
        <v>127500</v>
      </c>
      <c r="I8548" s="384">
        <v>-47077264.999689542</v>
      </c>
      <c r="J8548" s="367">
        <v>5100</v>
      </c>
      <c r="K8548" s="367">
        <v>30909.090909090723</v>
      </c>
      <c r="L8548" s="384">
        <v>-2289856.3821505602</v>
      </c>
      <c r="M8548" s="367">
        <v>5099.99999999997</v>
      </c>
      <c r="N8548" s="367">
        <v>510</v>
      </c>
      <c r="O8548" s="384">
        <v>-46377.181423578993</v>
      </c>
      <c r="P8548" s="367">
        <v>73.95</v>
      </c>
      <c r="Q8548" s="367">
        <v>510</v>
      </c>
      <c r="R8548" s="384">
        <v>-13316.752826226526</v>
      </c>
      <c r="S8548" s="367">
        <v>71.399999999999991</v>
      </c>
      <c r="T8548" s="367">
        <v>17586.206896551783</v>
      </c>
      <c r="U8548" s="384">
        <v>-2511748.8055647621</v>
      </c>
      <c r="V8548" s="367">
        <v>5100.0000000000164</v>
      </c>
      <c r="W8548" s="367">
        <v>849999.99999999488</v>
      </c>
      <c r="X8548" s="384">
        <v>630376.71878667246</v>
      </c>
      <c r="Y8548" s="386">
        <v>5099.9999999999691</v>
      </c>
      <c r="Z8548" s="367"/>
      <c r="AA8548" s="367"/>
      <c r="AB8548" s="367"/>
      <c r="AC8548" s="367"/>
      <c r="AD8548" s="367"/>
      <c r="AE8548" s="367"/>
      <c r="AF8548" s="367"/>
      <c r="AG8548" s="367"/>
      <c r="AH8548" s="367"/>
      <c r="AI8548" s="367"/>
      <c r="AJ8548" s="367"/>
      <c r="AK8548" s="367"/>
      <c r="AL8548" s="367"/>
      <c r="AM8548" s="367"/>
      <c r="AN8548" s="367"/>
      <c r="AO8548" s="367"/>
      <c r="AP8548" s="367"/>
      <c r="AQ8548" s="367"/>
      <c r="AR8548" s="367"/>
      <c r="AS8548" s="367"/>
      <c r="AT8548" s="367"/>
    </row>
    <row r="8549" spans="2:46" ht="13.8">
      <c r="B8549" s="26">
        <v>85.166666666666899</v>
      </c>
      <c r="C8549" s="363">
        <v>4274.1085322024046</v>
      </c>
      <c r="D8549" s="367">
        <v>5110.0000000000146</v>
      </c>
      <c r="E8549" s="367">
        <v>23767.441860465249</v>
      </c>
      <c r="F8549" s="367">
        <v>-3978601.4953862</v>
      </c>
      <c r="G8549" s="367">
        <v>5110.0000000000291</v>
      </c>
      <c r="H8549" s="367">
        <v>127750</v>
      </c>
      <c r="I8549" s="384">
        <v>-47264702.924935371</v>
      </c>
      <c r="J8549" s="367">
        <v>5110</v>
      </c>
      <c r="K8549" s="367">
        <v>30969.696969696783</v>
      </c>
      <c r="L8549" s="384">
        <v>-2300531.4830121137</v>
      </c>
      <c r="M8549" s="367">
        <v>5109.9999999999691</v>
      </c>
      <c r="N8549" s="367">
        <v>511</v>
      </c>
      <c r="O8549" s="384">
        <v>-46568.238779774809</v>
      </c>
      <c r="P8549" s="367">
        <v>74.094999999999999</v>
      </c>
      <c r="Q8549" s="367">
        <v>511</v>
      </c>
      <c r="R8549" s="384">
        <v>-13390.117147443592</v>
      </c>
      <c r="S8549" s="367">
        <v>71.539999999999992</v>
      </c>
      <c r="T8549" s="367">
        <v>17620.689655172471</v>
      </c>
      <c r="U8549" s="384">
        <v>-2522943.5578152505</v>
      </c>
      <c r="V8549" s="367">
        <v>5110.0000000000164</v>
      </c>
      <c r="W8549" s="367">
        <v>851666.66666666151</v>
      </c>
      <c r="X8549" s="384">
        <v>631379.60280357534</v>
      </c>
      <c r="Y8549" s="386">
        <v>5109.9999999999691</v>
      </c>
      <c r="Z8549" s="367"/>
      <c r="AA8549" s="367"/>
      <c r="AB8549" s="367"/>
      <c r="AC8549" s="367"/>
      <c r="AD8549" s="367"/>
      <c r="AE8549" s="367"/>
      <c r="AF8549" s="367"/>
      <c r="AG8549" s="367"/>
      <c r="AH8549" s="367"/>
      <c r="AI8549" s="367"/>
      <c r="AJ8549" s="367"/>
      <c r="AK8549" s="367"/>
      <c r="AL8549" s="367"/>
      <c r="AM8549" s="367"/>
      <c r="AN8549" s="367"/>
      <c r="AO8549" s="367"/>
      <c r="AP8549" s="367"/>
      <c r="AQ8549" s="367"/>
      <c r="AR8549" s="367"/>
      <c r="AS8549" s="367"/>
      <c r="AT8549" s="367"/>
    </row>
    <row r="8550" spans="2:46" ht="13.8">
      <c r="B8550" s="26">
        <v>85.33333333333357</v>
      </c>
      <c r="C8550" s="363">
        <v>4282.4338864763604</v>
      </c>
      <c r="D8550" s="367">
        <v>5120.0000000000146</v>
      </c>
      <c r="E8550" s="367">
        <v>23813.953488372226</v>
      </c>
      <c r="F8550" s="367">
        <v>-3994483.6381980516</v>
      </c>
      <c r="G8550" s="367">
        <v>5120.0000000000291</v>
      </c>
      <c r="H8550" s="367">
        <v>128000</v>
      </c>
      <c r="I8550" s="384">
        <v>-47452513.177236013</v>
      </c>
      <c r="J8550" s="367">
        <v>5120</v>
      </c>
      <c r="K8550" s="367">
        <v>31030.303030302843</v>
      </c>
      <c r="L8550" s="384">
        <v>-2311230.7920395653</v>
      </c>
      <c r="M8550" s="367">
        <v>5119.9999999999691</v>
      </c>
      <c r="N8550" s="367">
        <v>512</v>
      </c>
      <c r="O8550" s="384">
        <v>-46759.688001748858</v>
      </c>
      <c r="P8550" s="367">
        <v>74.239999999999995</v>
      </c>
      <c r="Q8550" s="367">
        <v>512</v>
      </c>
      <c r="R8550" s="384">
        <v>-13463.666412070306</v>
      </c>
      <c r="S8550" s="367">
        <v>71.679999999999993</v>
      </c>
      <c r="T8550" s="367">
        <v>17655.17241379316</v>
      </c>
      <c r="U8550" s="384">
        <v>-2534162.8492226563</v>
      </c>
      <c r="V8550" s="367">
        <v>5120.0000000000164</v>
      </c>
      <c r="W8550" s="367">
        <v>853333.33333332813</v>
      </c>
      <c r="X8550" s="384">
        <v>632381.57430084981</v>
      </c>
      <c r="Y8550" s="386">
        <v>5119.9999999999691</v>
      </c>
      <c r="Z8550" s="367"/>
      <c r="AA8550" s="367"/>
      <c r="AB8550" s="367"/>
      <c r="AC8550" s="367"/>
      <c r="AD8550" s="367"/>
      <c r="AE8550" s="367"/>
      <c r="AF8550" s="367"/>
      <c r="AG8550" s="367"/>
      <c r="AH8550" s="367"/>
      <c r="AI8550" s="367"/>
      <c r="AJ8550" s="367"/>
      <c r="AK8550" s="367"/>
      <c r="AL8550" s="367"/>
      <c r="AM8550" s="367"/>
      <c r="AN8550" s="367"/>
      <c r="AO8550" s="367"/>
      <c r="AP8550" s="367"/>
      <c r="AQ8550" s="367"/>
      <c r="AR8550" s="367"/>
      <c r="AS8550" s="367"/>
      <c r="AT8550" s="367"/>
    </row>
    <row r="8551" spans="2:46" ht="13.8">
      <c r="B8551" s="26">
        <v>85.500000000000242</v>
      </c>
      <c r="C8551" s="363">
        <v>4290.7590889913708</v>
      </c>
      <c r="D8551" s="367">
        <v>5130.0000000000146</v>
      </c>
      <c r="E8551" s="367">
        <v>23860.465116279203</v>
      </c>
      <c r="F8551" s="367">
        <v>-4010397.4069079706</v>
      </c>
      <c r="G8551" s="367">
        <v>5130.0000000000291</v>
      </c>
      <c r="H8551" s="367">
        <v>128250</v>
      </c>
      <c r="I8551" s="384">
        <v>-47640695.756591447</v>
      </c>
      <c r="J8551" s="367">
        <v>5130</v>
      </c>
      <c r="K8551" s="367">
        <v>31090.909090908903</v>
      </c>
      <c r="L8551" s="384">
        <v>-2321954.3092329144</v>
      </c>
      <c r="M8551" s="367">
        <v>5129.9999999999691</v>
      </c>
      <c r="N8551" s="367">
        <v>513</v>
      </c>
      <c r="O8551" s="384">
        <v>-46951.529089501186</v>
      </c>
      <c r="P8551" s="367">
        <v>74.384999999999991</v>
      </c>
      <c r="Q8551" s="367">
        <v>513</v>
      </c>
      <c r="R8551" s="384">
        <v>-13537.40062010667</v>
      </c>
      <c r="S8551" s="367">
        <v>71.819999999999993</v>
      </c>
      <c r="T8551" s="367">
        <v>17689.655172413848</v>
      </c>
      <c r="U8551" s="384">
        <v>-2545406.6797869792</v>
      </c>
      <c r="V8551" s="367">
        <v>5130.0000000000155</v>
      </c>
      <c r="W8551" s="367">
        <v>854999.99999999476</v>
      </c>
      <c r="X8551" s="384">
        <v>633382.63327849621</v>
      </c>
      <c r="Y8551" s="386">
        <v>5129.9999999999682</v>
      </c>
      <c r="Z8551" s="367"/>
      <c r="AA8551" s="367"/>
      <c r="AB8551" s="367"/>
      <c r="AC8551" s="367"/>
      <c r="AD8551" s="367"/>
      <c r="AE8551" s="367"/>
      <c r="AF8551" s="367"/>
      <c r="AG8551" s="367"/>
      <c r="AH8551" s="367"/>
      <c r="AI8551" s="367"/>
      <c r="AJ8551" s="367"/>
      <c r="AK8551" s="367"/>
      <c r="AL8551" s="367"/>
      <c r="AM8551" s="367"/>
      <c r="AN8551" s="367"/>
      <c r="AO8551" s="367"/>
      <c r="AP8551" s="367"/>
      <c r="AQ8551" s="367"/>
      <c r="AR8551" s="367"/>
      <c r="AS8551" s="367"/>
      <c r="AT8551" s="367"/>
    </row>
    <row r="8552" spans="2:46" ht="13.8">
      <c r="B8552" s="26">
        <v>85.666666666666913</v>
      </c>
      <c r="C8552" s="363">
        <v>4299.084139747436</v>
      </c>
      <c r="D8552" s="367">
        <v>5140.0000000000146</v>
      </c>
      <c r="E8552" s="367">
        <v>23906.97674418618</v>
      </c>
      <c r="F8552" s="367">
        <v>-4026342.801515955</v>
      </c>
      <c r="G8552" s="367">
        <v>5140.0000000000291</v>
      </c>
      <c r="H8552" s="367">
        <v>128500</v>
      </c>
      <c r="I8552" s="384">
        <v>-47829250.663001671</v>
      </c>
      <c r="J8552" s="367">
        <v>5140</v>
      </c>
      <c r="K8552" s="367">
        <v>31151.515151514963</v>
      </c>
      <c r="L8552" s="384">
        <v>-2332702.034592161</v>
      </c>
      <c r="M8552" s="367">
        <v>5139.9999999999691</v>
      </c>
      <c r="N8552" s="367">
        <v>514</v>
      </c>
      <c r="O8552" s="384">
        <v>-47143.762043031798</v>
      </c>
      <c r="P8552" s="367">
        <v>74.53</v>
      </c>
      <c r="Q8552" s="367">
        <v>514</v>
      </c>
      <c r="R8552" s="384">
        <v>-13611.319771552693</v>
      </c>
      <c r="S8552" s="367">
        <v>71.960000000000008</v>
      </c>
      <c r="T8552" s="367">
        <v>17724.137931034536</v>
      </c>
      <c r="U8552" s="384">
        <v>-2556675.049508221</v>
      </c>
      <c r="V8552" s="367">
        <v>5140.0000000000155</v>
      </c>
      <c r="W8552" s="367">
        <v>856666.66666666139</v>
      </c>
      <c r="X8552" s="384">
        <v>634382.77973651409</v>
      </c>
      <c r="Y8552" s="386">
        <v>5139.9999999999682</v>
      </c>
      <c r="Z8552" s="367"/>
      <c r="AA8552" s="367"/>
      <c r="AB8552" s="367"/>
      <c r="AC8552" s="367"/>
      <c r="AD8552" s="367"/>
      <c r="AE8552" s="367"/>
      <c r="AF8552" s="367"/>
      <c r="AG8552" s="367"/>
      <c r="AH8552" s="367"/>
      <c r="AI8552" s="367"/>
      <c r="AJ8552" s="367"/>
      <c r="AK8552" s="367"/>
      <c r="AL8552" s="367"/>
      <c r="AM8552" s="367"/>
      <c r="AN8552" s="367"/>
      <c r="AO8552" s="367"/>
      <c r="AP8552" s="367"/>
      <c r="AQ8552" s="367"/>
      <c r="AR8552" s="367"/>
      <c r="AS8552" s="367"/>
      <c r="AT8552" s="367"/>
    </row>
    <row r="8553" spans="2:46" ht="13.8">
      <c r="B8553" s="26">
        <v>85.833333333333584</v>
      </c>
      <c r="C8553" s="363">
        <v>4307.4090387445576</v>
      </c>
      <c r="D8553" s="367">
        <v>5150.0000000000155</v>
      </c>
      <c r="E8553" s="367">
        <v>23953.488372093158</v>
      </c>
      <c r="F8553" s="367">
        <v>-4042319.8220220068</v>
      </c>
      <c r="G8553" s="367">
        <v>5150.0000000000291</v>
      </c>
      <c r="H8553" s="367">
        <v>128750</v>
      </c>
      <c r="I8553" s="384">
        <v>-48018177.896466702</v>
      </c>
      <c r="J8553" s="367">
        <v>5150</v>
      </c>
      <c r="K8553" s="367">
        <v>31212.121212121023</v>
      </c>
      <c r="L8553" s="384">
        <v>-2343473.9681173046</v>
      </c>
      <c r="M8553" s="367">
        <v>5149.9999999999691</v>
      </c>
      <c r="N8553" s="367">
        <v>515</v>
      </c>
      <c r="O8553" s="384">
        <v>-47336.386862340631</v>
      </c>
      <c r="P8553" s="367">
        <v>74.674999999999997</v>
      </c>
      <c r="Q8553" s="367">
        <v>515</v>
      </c>
      <c r="R8553" s="384">
        <v>-13685.423866408359</v>
      </c>
      <c r="S8553" s="367">
        <v>72.100000000000009</v>
      </c>
      <c r="T8553" s="367">
        <v>17758.620689655225</v>
      </c>
      <c r="U8553" s="384">
        <v>-2567967.9583863807</v>
      </c>
      <c r="V8553" s="367">
        <v>5150.0000000000155</v>
      </c>
      <c r="W8553" s="367">
        <v>858333.33333332802</v>
      </c>
      <c r="X8553" s="384">
        <v>635382.01367490378</v>
      </c>
      <c r="Y8553" s="386">
        <v>5149.9999999999682</v>
      </c>
      <c r="Z8553" s="367"/>
      <c r="AA8553" s="367"/>
      <c r="AB8553" s="367"/>
      <c r="AC8553" s="367"/>
      <c r="AD8553" s="367"/>
      <c r="AE8553" s="367"/>
      <c r="AF8553" s="367"/>
      <c r="AG8553" s="367"/>
      <c r="AH8553" s="367"/>
      <c r="AI8553" s="367"/>
      <c r="AJ8553" s="367"/>
      <c r="AK8553" s="367"/>
      <c r="AL8553" s="367"/>
      <c r="AM8553" s="367"/>
      <c r="AN8553" s="367"/>
      <c r="AO8553" s="367"/>
      <c r="AP8553" s="367"/>
      <c r="AQ8553" s="367"/>
      <c r="AR8553" s="367"/>
      <c r="AS8553" s="367"/>
      <c r="AT8553" s="367"/>
    </row>
    <row r="8554" spans="2:46" ht="13.8">
      <c r="B8554" s="26">
        <v>86.000000000000256</v>
      </c>
      <c r="C8554" s="363">
        <v>4315.7337859827303</v>
      </c>
      <c r="D8554" s="367">
        <v>5160.0000000000155</v>
      </c>
      <c r="E8554" s="367">
        <v>24000.000000000135</v>
      </c>
      <c r="F8554" s="367">
        <v>-4058328.4684261242</v>
      </c>
      <c r="G8554" s="367">
        <v>5160.0000000000291</v>
      </c>
      <c r="H8554" s="367">
        <v>129000</v>
      </c>
      <c r="I8554" s="384">
        <v>-48207477.456986532</v>
      </c>
      <c r="J8554" s="367">
        <v>5160</v>
      </c>
      <c r="K8554" s="367">
        <v>31272.727272727083</v>
      </c>
      <c r="L8554" s="384">
        <v>-2354270.1098083453</v>
      </c>
      <c r="M8554" s="367">
        <v>5159.9999999999691</v>
      </c>
      <c r="N8554" s="367">
        <v>516</v>
      </c>
      <c r="O8554" s="384">
        <v>-47529.403547427741</v>
      </c>
      <c r="P8554" s="367">
        <v>74.819999999999993</v>
      </c>
      <c r="Q8554" s="367">
        <v>516</v>
      </c>
      <c r="R8554" s="384">
        <v>-13759.712904673668</v>
      </c>
      <c r="S8554" s="367">
        <v>72.239999999999995</v>
      </c>
      <c r="T8554" s="367">
        <v>17793.103448275913</v>
      </c>
      <c r="U8554" s="384">
        <v>-2579285.4064214574</v>
      </c>
      <c r="V8554" s="367">
        <v>5160.0000000000146</v>
      </c>
      <c r="W8554" s="367">
        <v>859999.99999999464</v>
      </c>
      <c r="X8554" s="384">
        <v>636380.33509366505</v>
      </c>
      <c r="Y8554" s="386">
        <v>5159.9999999999682</v>
      </c>
      <c r="Z8554" s="367"/>
      <c r="AA8554" s="367"/>
      <c r="AB8554" s="367"/>
      <c r="AC8554" s="367"/>
      <c r="AD8554" s="367"/>
      <c r="AE8554" s="367"/>
      <c r="AF8554" s="367"/>
      <c r="AG8554" s="367"/>
      <c r="AH8554" s="367"/>
      <c r="AI8554" s="367"/>
      <c r="AJ8554" s="367"/>
      <c r="AK8554" s="367"/>
      <c r="AL8554" s="367"/>
      <c r="AM8554" s="367"/>
      <c r="AN8554" s="367"/>
      <c r="AO8554" s="367"/>
      <c r="AP8554" s="367"/>
      <c r="AQ8554" s="367"/>
      <c r="AR8554" s="367"/>
      <c r="AS8554" s="367"/>
      <c r="AT8554" s="367"/>
    </row>
    <row r="8555" spans="2:46" ht="13.8">
      <c r="B8555" s="26">
        <v>86.166666666666927</v>
      </c>
      <c r="C8555" s="363">
        <v>4324.0583814619595</v>
      </c>
      <c r="D8555" s="367">
        <v>5170.0000000000155</v>
      </c>
      <c r="E8555" s="367">
        <v>24046.511627907112</v>
      </c>
      <c r="F8555" s="367">
        <v>-4074368.7407283094</v>
      </c>
      <c r="G8555" s="367">
        <v>5170.0000000000291</v>
      </c>
      <c r="H8555" s="367">
        <v>129250</v>
      </c>
      <c r="I8555" s="384">
        <v>-48397149.344561152</v>
      </c>
      <c r="J8555" s="367">
        <v>5170</v>
      </c>
      <c r="K8555" s="367">
        <v>31333.333333333143</v>
      </c>
      <c r="L8555" s="384">
        <v>-2365090.4596652836</v>
      </c>
      <c r="M8555" s="367">
        <v>5169.9999999999691</v>
      </c>
      <c r="N8555" s="367">
        <v>517</v>
      </c>
      <c r="O8555" s="384">
        <v>-47722.812098293136</v>
      </c>
      <c r="P8555" s="367">
        <v>74.965000000000003</v>
      </c>
      <c r="Q8555" s="367">
        <v>517</v>
      </c>
      <c r="R8555" s="384">
        <v>-13834.186886348632</v>
      </c>
      <c r="S8555" s="367">
        <v>72.38</v>
      </c>
      <c r="T8555" s="367">
        <v>17827.586206896602</v>
      </c>
      <c r="U8555" s="384">
        <v>-2590627.393613453</v>
      </c>
      <c r="V8555" s="367">
        <v>5170.0000000000146</v>
      </c>
      <c r="W8555" s="367">
        <v>861666.66666666127</v>
      </c>
      <c r="X8555" s="384">
        <v>637377.74399279815</v>
      </c>
      <c r="Y8555" s="386">
        <v>5169.9999999999682</v>
      </c>
      <c r="Z8555" s="367"/>
      <c r="AA8555" s="367"/>
      <c r="AB8555" s="367"/>
      <c r="AC8555" s="367"/>
      <c r="AD8555" s="367"/>
      <c r="AE8555" s="367"/>
      <c r="AF8555" s="367"/>
      <c r="AG8555" s="367"/>
      <c r="AH8555" s="367"/>
      <c r="AI8555" s="367"/>
      <c r="AJ8555" s="367"/>
      <c r="AK8555" s="367"/>
      <c r="AL8555" s="367"/>
      <c r="AM8555" s="367"/>
      <c r="AN8555" s="367"/>
      <c r="AO8555" s="367"/>
      <c r="AP8555" s="367"/>
      <c r="AQ8555" s="367"/>
      <c r="AR8555" s="367"/>
      <c r="AS8555" s="367"/>
      <c r="AT8555" s="367"/>
    </row>
    <row r="8556" spans="2:46" ht="13.8">
      <c r="B8556" s="26">
        <v>86.333333333333599</v>
      </c>
      <c r="C8556" s="363">
        <v>4332.3828251822433</v>
      </c>
      <c r="D8556" s="367">
        <v>5180.0000000000155</v>
      </c>
      <c r="E8556" s="367">
        <v>24093.023255814089</v>
      </c>
      <c r="F8556" s="367">
        <v>-4090440.6389285605</v>
      </c>
      <c r="G8556" s="367">
        <v>5180.0000000000291</v>
      </c>
      <c r="H8556" s="367">
        <v>129500</v>
      </c>
      <c r="I8556" s="384">
        <v>-48587193.559190586</v>
      </c>
      <c r="J8556" s="367">
        <v>5180</v>
      </c>
      <c r="K8556" s="367">
        <v>31393.939393939203</v>
      </c>
      <c r="L8556" s="384">
        <v>-2375935.0176881184</v>
      </c>
      <c r="M8556" s="367">
        <v>5179.9999999999691</v>
      </c>
      <c r="N8556" s="367">
        <v>518</v>
      </c>
      <c r="O8556" s="384">
        <v>-47916.612514936751</v>
      </c>
      <c r="P8556" s="367">
        <v>75.11</v>
      </c>
      <c r="Q8556" s="367">
        <v>518</v>
      </c>
      <c r="R8556" s="384">
        <v>-13908.845811433248</v>
      </c>
      <c r="S8556" s="367">
        <v>72.52</v>
      </c>
      <c r="T8556" s="367">
        <v>17862.06896551729</v>
      </c>
      <c r="U8556" s="384">
        <v>-2601993.9199623666</v>
      </c>
      <c r="V8556" s="367">
        <v>5180.0000000000146</v>
      </c>
      <c r="W8556" s="367">
        <v>863333.3333333279</v>
      </c>
      <c r="X8556" s="384">
        <v>638374.24037230283</v>
      </c>
      <c r="Y8556" s="386">
        <v>5179.9999999999673</v>
      </c>
      <c r="Z8556" s="367"/>
      <c r="AA8556" s="367"/>
      <c r="AB8556" s="367"/>
      <c r="AC8556" s="367"/>
      <c r="AD8556" s="367"/>
      <c r="AE8556" s="367"/>
      <c r="AF8556" s="367"/>
      <c r="AG8556" s="367"/>
      <c r="AH8556" s="367"/>
      <c r="AI8556" s="367"/>
      <c r="AJ8556" s="367"/>
      <c r="AK8556" s="367"/>
      <c r="AL8556" s="367"/>
      <c r="AM8556" s="367"/>
      <c r="AN8556" s="367"/>
      <c r="AO8556" s="367"/>
      <c r="AP8556" s="367"/>
      <c r="AQ8556" s="367"/>
      <c r="AR8556" s="367"/>
      <c r="AS8556" s="367"/>
      <c r="AT8556" s="367"/>
    </row>
    <row r="8557" spans="2:46" ht="13.8">
      <c r="B8557" s="26">
        <v>86.50000000000027</v>
      </c>
      <c r="C8557" s="363">
        <v>4340.7071171435819</v>
      </c>
      <c r="D8557" s="367">
        <v>5190.0000000000164</v>
      </c>
      <c r="E8557" s="367">
        <v>24139.534883721066</v>
      </c>
      <c r="F8557" s="367">
        <v>-4106544.1630268781</v>
      </c>
      <c r="G8557" s="367">
        <v>5190.0000000000291</v>
      </c>
      <c r="H8557" s="367">
        <v>129750</v>
      </c>
      <c r="I8557" s="384">
        <v>-48777610.100874811</v>
      </c>
      <c r="J8557" s="367">
        <v>5190</v>
      </c>
      <c r="K8557" s="367">
        <v>31454.545454545263</v>
      </c>
      <c r="L8557" s="384">
        <v>-2386803.7838768517</v>
      </c>
      <c r="M8557" s="367">
        <v>5189.9999999999691</v>
      </c>
      <c r="N8557" s="367">
        <v>519</v>
      </c>
      <c r="O8557" s="384">
        <v>-48110.804797358651</v>
      </c>
      <c r="P8557" s="367">
        <v>75.254999999999995</v>
      </c>
      <c r="Q8557" s="367">
        <v>519</v>
      </c>
      <c r="R8557" s="384">
        <v>-13983.689679927515</v>
      </c>
      <c r="S8557" s="367">
        <v>72.66</v>
      </c>
      <c r="T8557" s="367">
        <v>17896.551724137978</v>
      </c>
      <c r="U8557" s="384">
        <v>-2613384.9854681967</v>
      </c>
      <c r="V8557" s="367">
        <v>5190.0000000000136</v>
      </c>
      <c r="W8557" s="367">
        <v>864999.99999999453</v>
      </c>
      <c r="X8557" s="384">
        <v>639369.82423217921</v>
      </c>
      <c r="Y8557" s="386">
        <v>5189.9999999999673</v>
      </c>
      <c r="Z8557" s="367"/>
      <c r="AA8557" s="367"/>
      <c r="AB8557" s="367"/>
      <c r="AC8557" s="367"/>
      <c r="AD8557" s="367"/>
      <c r="AE8557" s="367"/>
      <c r="AF8557" s="367"/>
      <c r="AG8557" s="367"/>
      <c r="AH8557" s="367"/>
      <c r="AI8557" s="367"/>
      <c r="AJ8557" s="367"/>
      <c r="AK8557" s="367"/>
      <c r="AL8557" s="367"/>
      <c r="AM8557" s="367"/>
      <c r="AN8557" s="367"/>
      <c r="AO8557" s="367"/>
      <c r="AP8557" s="367"/>
      <c r="AQ8557" s="367"/>
      <c r="AR8557" s="367"/>
      <c r="AS8557" s="367"/>
      <c r="AT8557" s="367"/>
    </row>
    <row r="8558" spans="2:46" ht="13.8">
      <c r="B8558" s="26">
        <v>86.666666666666941</v>
      </c>
      <c r="C8558" s="363">
        <v>4349.031257345976</v>
      </c>
      <c r="D8558" s="367">
        <v>5200.0000000000173</v>
      </c>
      <c r="E8558" s="367">
        <v>24186.046511628043</v>
      </c>
      <c r="F8558" s="367">
        <v>-4122679.3130232622</v>
      </c>
      <c r="G8558" s="367">
        <v>5200.0000000000291</v>
      </c>
      <c r="H8558" s="367">
        <v>130000</v>
      </c>
      <c r="I8558" s="384">
        <v>-48968398.96961385</v>
      </c>
      <c r="J8558" s="367">
        <v>5200</v>
      </c>
      <c r="K8558" s="367">
        <v>31515.151515151323</v>
      </c>
      <c r="L8558" s="384">
        <v>-2397696.7582314815</v>
      </c>
      <c r="M8558" s="367">
        <v>5199.9999999999691</v>
      </c>
      <c r="N8558" s="367">
        <v>520</v>
      </c>
      <c r="O8558" s="384">
        <v>-48305.388945558792</v>
      </c>
      <c r="P8558" s="367">
        <v>75.399999999999991</v>
      </c>
      <c r="Q8558" s="367">
        <v>520</v>
      </c>
      <c r="R8558" s="384">
        <v>-14058.718491831434</v>
      </c>
      <c r="S8558" s="367">
        <v>72.8</v>
      </c>
      <c r="T8558" s="367">
        <v>17931.034482758667</v>
      </c>
      <c r="U8558" s="384">
        <v>-2624800.5901309457</v>
      </c>
      <c r="V8558" s="367">
        <v>5200.0000000000136</v>
      </c>
      <c r="W8558" s="367">
        <v>866666.66666666116</v>
      </c>
      <c r="X8558" s="384">
        <v>640364.49557242729</v>
      </c>
      <c r="Y8558" s="386">
        <v>5199.9999999999673</v>
      </c>
      <c r="Z8558" s="367"/>
      <c r="AA8558" s="367"/>
      <c r="AB8558" s="367"/>
      <c r="AC8558" s="367"/>
      <c r="AD8558" s="367"/>
      <c r="AE8558" s="367"/>
      <c r="AF8558" s="367"/>
      <c r="AG8558" s="367"/>
      <c r="AH8558" s="367"/>
      <c r="AI8558" s="367"/>
      <c r="AJ8558" s="367"/>
      <c r="AK8558" s="367"/>
      <c r="AL8558" s="367"/>
      <c r="AM8558" s="367"/>
      <c r="AN8558" s="367"/>
      <c r="AO8558" s="367"/>
      <c r="AP8558" s="367"/>
      <c r="AQ8558" s="367"/>
      <c r="AR8558" s="367"/>
      <c r="AS8558" s="367"/>
      <c r="AT8558" s="367"/>
    </row>
    <row r="8559" spans="2:46" ht="13.8">
      <c r="B8559" s="26">
        <v>86.833333333333613</v>
      </c>
      <c r="C8559" s="363">
        <v>4357.355245789422</v>
      </c>
      <c r="D8559" s="367">
        <v>5210.0000000000173</v>
      </c>
      <c r="E8559" s="367">
        <v>24232.55813953502</v>
      </c>
      <c r="F8559" s="367">
        <v>-4138846.0889177122</v>
      </c>
      <c r="G8559" s="367">
        <v>5210.0000000000291</v>
      </c>
      <c r="H8559" s="367">
        <v>130250</v>
      </c>
      <c r="I8559" s="384">
        <v>-49159560.16540768</v>
      </c>
      <c r="J8559" s="367">
        <v>5210</v>
      </c>
      <c r="K8559" s="367">
        <v>31575.757575757383</v>
      </c>
      <c r="L8559" s="384">
        <v>-2408613.9407520085</v>
      </c>
      <c r="M8559" s="367">
        <v>5209.9999999999691</v>
      </c>
      <c r="N8559" s="367">
        <v>521</v>
      </c>
      <c r="O8559" s="384">
        <v>-48500.364959537219</v>
      </c>
      <c r="P8559" s="367">
        <v>75.545000000000002</v>
      </c>
      <c r="Q8559" s="367">
        <v>521</v>
      </c>
      <c r="R8559" s="384">
        <v>-14133.932247145</v>
      </c>
      <c r="S8559" s="367">
        <v>72.94</v>
      </c>
      <c r="T8559" s="367">
        <v>17965.517241379355</v>
      </c>
      <c r="U8559" s="384">
        <v>-2636240.7339506126</v>
      </c>
      <c r="V8559" s="367">
        <v>5210.0000000000136</v>
      </c>
      <c r="W8559" s="367">
        <v>868333.33333332778</v>
      </c>
      <c r="X8559" s="384">
        <v>641358.25439304707</v>
      </c>
      <c r="Y8559" s="386">
        <v>5209.9999999999673</v>
      </c>
      <c r="Z8559" s="367"/>
      <c r="AA8559" s="367"/>
      <c r="AB8559" s="367"/>
      <c r="AC8559" s="367"/>
      <c r="AD8559" s="367"/>
      <c r="AE8559" s="367"/>
      <c r="AF8559" s="367"/>
      <c r="AG8559" s="367"/>
      <c r="AH8559" s="367"/>
      <c r="AI8559" s="367"/>
      <c r="AJ8559" s="367"/>
      <c r="AK8559" s="367"/>
      <c r="AL8559" s="367"/>
      <c r="AM8559" s="367"/>
      <c r="AN8559" s="367"/>
      <c r="AO8559" s="367"/>
      <c r="AP8559" s="367"/>
      <c r="AQ8559" s="367"/>
      <c r="AR8559" s="367"/>
      <c r="AS8559" s="367"/>
      <c r="AT8559" s="367"/>
    </row>
    <row r="8560" spans="2:46" ht="13.8">
      <c r="B8560" s="26">
        <v>87.000000000000284</v>
      </c>
      <c r="C8560" s="363">
        <v>4365.6790824739237</v>
      </c>
      <c r="D8560" s="367">
        <v>5220.0000000000173</v>
      </c>
      <c r="E8560" s="367">
        <v>24279.069767441997</v>
      </c>
      <c r="F8560" s="367">
        <v>-4155044.4907102291</v>
      </c>
      <c r="G8560" s="367">
        <v>5220.0000000000291</v>
      </c>
      <c r="H8560" s="367">
        <v>130500</v>
      </c>
      <c r="I8560" s="384">
        <v>-49351093.688256301</v>
      </c>
      <c r="J8560" s="367">
        <v>5220</v>
      </c>
      <c r="K8560" s="367">
        <v>31636.363636363443</v>
      </c>
      <c r="L8560" s="384">
        <v>-2419555.331438432</v>
      </c>
      <c r="M8560" s="367">
        <v>5219.9999999999682</v>
      </c>
      <c r="N8560" s="367">
        <v>522</v>
      </c>
      <c r="O8560" s="384">
        <v>-48695.732839293894</v>
      </c>
      <c r="P8560" s="367">
        <v>75.69</v>
      </c>
      <c r="Q8560" s="367">
        <v>522</v>
      </c>
      <c r="R8560" s="384">
        <v>-14209.330945868216</v>
      </c>
      <c r="S8560" s="367">
        <v>73.08</v>
      </c>
      <c r="T8560" s="367">
        <v>18000.000000000044</v>
      </c>
      <c r="U8560" s="384">
        <v>-2647705.4169271966</v>
      </c>
      <c r="V8560" s="367">
        <v>5220.0000000000127</v>
      </c>
      <c r="W8560" s="367">
        <v>869999.99999999441</v>
      </c>
      <c r="X8560" s="384">
        <v>642351.10069403856</v>
      </c>
      <c r="Y8560" s="386">
        <v>5219.9999999999654</v>
      </c>
      <c r="Z8560" s="367"/>
      <c r="AA8560" s="367"/>
      <c r="AB8560" s="367"/>
      <c r="AC8560" s="367"/>
      <c r="AD8560" s="367"/>
      <c r="AE8560" s="367"/>
      <c r="AF8560" s="367"/>
      <c r="AG8560" s="367"/>
      <c r="AH8560" s="367"/>
      <c r="AI8560" s="367"/>
      <c r="AJ8560" s="367"/>
      <c r="AK8560" s="367"/>
      <c r="AL8560" s="367"/>
      <c r="AM8560" s="367"/>
      <c r="AN8560" s="367"/>
      <c r="AO8560" s="367"/>
      <c r="AP8560" s="367"/>
      <c r="AQ8560" s="367"/>
      <c r="AR8560" s="367"/>
      <c r="AS8560" s="367"/>
      <c r="AT8560" s="367"/>
    </row>
    <row r="8561" spans="2:46" ht="13.8">
      <c r="B8561" s="26">
        <v>87.166666666666956</v>
      </c>
      <c r="C8561" s="363">
        <v>4374.0027673994809</v>
      </c>
      <c r="D8561" s="367">
        <v>5230.0000000000182</v>
      </c>
      <c r="E8561" s="367">
        <v>24325.581395348974</v>
      </c>
      <c r="F8561" s="367">
        <v>-4171274.5184008148</v>
      </c>
      <c r="G8561" s="367">
        <v>5230.00000000003</v>
      </c>
      <c r="H8561" s="367">
        <v>130750</v>
      </c>
      <c r="I8561" s="384">
        <v>-49542999.538159736</v>
      </c>
      <c r="J8561" s="367">
        <v>5230</v>
      </c>
      <c r="K8561" s="367">
        <v>31696.969696969503</v>
      </c>
      <c r="L8561" s="384">
        <v>-2430520.930290754</v>
      </c>
      <c r="M8561" s="367">
        <v>5229.9999999999682</v>
      </c>
      <c r="N8561" s="367">
        <v>523</v>
      </c>
      <c r="O8561" s="384">
        <v>-48891.492584828826</v>
      </c>
      <c r="P8561" s="367">
        <v>75.834999999999994</v>
      </c>
      <c r="Q8561" s="367">
        <v>523</v>
      </c>
      <c r="R8561" s="384">
        <v>-14284.914588001082</v>
      </c>
      <c r="S8561" s="367">
        <v>73.22</v>
      </c>
      <c r="T8561" s="367">
        <v>18034.482758620732</v>
      </c>
      <c r="U8561" s="384">
        <v>-2659194.6390606994</v>
      </c>
      <c r="V8561" s="367">
        <v>5230.0000000000127</v>
      </c>
      <c r="W8561" s="367">
        <v>871666.66666666104</v>
      </c>
      <c r="X8561" s="384">
        <v>643343.03447540174</v>
      </c>
      <c r="Y8561" s="386">
        <v>5229.9999999999654</v>
      </c>
      <c r="Z8561" s="367"/>
      <c r="AA8561" s="367"/>
      <c r="AB8561" s="367"/>
      <c r="AC8561" s="367"/>
      <c r="AD8561" s="367"/>
      <c r="AE8561" s="367"/>
      <c r="AF8561" s="367"/>
      <c r="AG8561" s="367"/>
      <c r="AH8561" s="367"/>
      <c r="AI8561" s="367"/>
      <c r="AJ8561" s="367"/>
      <c r="AK8561" s="367"/>
      <c r="AL8561" s="367"/>
      <c r="AM8561" s="367"/>
      <c r="AN8561" s="367"/>
      <c r="AO8561" s="367"/>
      <c r="AP8561" s="367"/>
      <c r="AQ8561" s="367"/>
      <c r="AR8561" s="367"/>
      <c r="AS8561" s="367"/>
      <c r="AT8561" s="367"/>
    </row>
    <row r="8562" spans="2:46" ht="13.8">
      <c r="B8562" s="26">
        <v>87.333333333333627</v>
      </c>
      <c r="C8562" s="363">
        <v>4382.326300566091</v>
      </c>
      <c r="D8562" s="367">
        <v>5240.0000000000182</v>
      </c>
      <c r="E8562" s="367">
        <v>24372.093023255951</v>
      </c>
      <c r="F8562" s="367">
        <v>-4187536.1719894647</v>
      </c>
      <c r="G8562" s="367">
        <v>5240.00000000003</v>
      </c>
      <c r="H8562" s="367">
        <v>131000</v>
      </c>
      <c r="I8562" s="384">
        <v>-49735277.715117961</v>
      </c>
      <c r="J8562" s="367">
        <v>5240</v>
      </c>
      <c r="K8562" s="367">
        <v>31757.575757575563</v>
      </c>
      <c r="L8562" s="384">
        <v>-2441510.7373089725</v>
      </c>
      <c r="M8562" s="367">
        <v>5239.9999999999682</v>
      </c>
      <c r="N8562" s="367">
        <v>524</v>
      </c>
      <c r="O8562" s="384">
        <v>-49087.644196142035</v>
      </c>
      <c r="P8562" s="367">
        <v>75.98</v>
      </c>
      <c r="Q8562" s="367">
        <v>524</v>
      </c>
      <c r="R8562" s="384">
        <v>-14360.683173543603</v>
      </c>
      <c r="S8562" s="367">
        <v>73.36</v>
      </c>
      <c r="T8562" s="367">
        <v>18068.96551724142</v>
      </c>
      <c r="U8562" s="384">
        <v>-2670708.4003511202</v>
      </c>
      <c r="V8562" s="367">
        <v>5240.0000000000127</v>
      </c>
      <c r="W8562" s="367">
        <v>873333.33333332767</v>
      </c>
      <c r="X8562" s="384">
        <v>644334.05573713651</v>
      </c>
      <c r="Y8562" s="386">
        <v>5239.9999999999654</v>
      </c>
      <c r="Z8562" s="367"/>
      <c r="AA8562" s="367"/>
      <c r="AB8562" s="367"/>
      <c r="AC8562" s="367"/>
      <c r="AD8562" s="367"/>
      <c r="AE8562" s="367"/>
      <c r="AF8562" s="367"/>
      <c r="AG8562" s="367"/>
      <c r="AH8562" s="367"/>
      <c r="AI8562" s="367"/>
      <c r="AJ8562" s="367"/>
      <c r="AK8562" s="367"/>
      <c r="AL8562" s="367"/>
      <c r="AM8562" s="367"/>
      <c r="AN8562" s="367"/>
      <c r="AO8562" s="367"/>
      <c r="AP8562" s="367"/>
      <c r="AQ8562" s="367"/>
      <c r="AR8562" s="367"/>
      <c r="AS8562" s="367"/>
      <c r="AT8562" s="367"/>
    </row>
    <row r="8563" spans="2:46" ht="13.8">
      <c r="B8563" s="26">
        <v>87.500000000000298</v>
      </c>
      <c r="C8563" s="363">
        <v>4390.6496819737558</v>
      </c>
      <c r="D8563" s="367">
        <v>5250.0000000000182</v>
      </c>
      <c r="E8563" s="367">
        <v>24418.604651162928</v>
      </c>
      <c r="F8563" s="367">
        <v>-4203829.4514761809</v>
      </c>
      <c r="G8563" s="367">
        <v>5250.00000000003</v>
      </c>
      <c r="H8563" s="367">
        <v>131250</v>
      </c>
      <c r="I8563" s="384">
        <v>-49927928.219130985</v>
      </c>
      <c r="J8563" s="367">
        <v>5250</v>
      </c>
      <c r="K8563" s="367">
        <v>31818.181818181623</v>
      </c>
      <c r="L8563" s="384">
        <v>-2452524.7524930886</v>
      </c>
      <c r="M8563" s="367">
        <v>5249.9999999999682</v>
      </c>
      <c r="N8563" s="367">
        <v>525</v>
      </c>
      <c r="O8563" s="384">
        <v>-49284.187673233493</v>
      </c>
      <c r="P8563" s="367">
        <v>76.125</v>
      </c>
      <c r="Q8563" s="367">
        <v>525</v>
      </c>
      <c r="R8563" s="384">
        <v>-14436.636702495771</v>
      </c>
      <c r="S8563" s="367">
        <v>73.5</v>
      </c>
      <c r="T8563" s="367">
        <v>18103.448275862109</v>
      </c>
      <c r="U8563" s="384">
        <v>-2682246.7007984566</v>
      </c>
      <c r="V8563" s="367">
        <v>5250.0000000000109</v>
      </c>
      <c r="W8563" s="367">
        <v>874999.9999999943</v>
      </c>
      <c r="X8563" s="384">
        <v>645324.16447924322</v>
      </c>
      <c r="Y8563" s="386">
        <v>5249.9999999999654</v>
      </c>
      <c r="Z8563" s="367"/>
      <c r="AA8563" s="367"/>
      <c r="AB8563" s="367"/>
      <c r="AC8563" s="367"/>
      <c r="AD8563" s="367"/>
      <c r="AE8563" s="367"/>
      <c r="AF8563" s="367"/>
      <c r="AG8563" s="367"/>
      <c r="AH8563" s="367"/>
      <c r="AI8563" s="367"/>
      <c r="AJ8563" s="367"/>
      <c r="AK8563" s="367"/>
      <c r="AL8563" s="367"/>
      <c r="AM8563" s="367"/>
      <c r="AN8563" s="367"/>
      <c r="AO8563" s="367"/>
      <c r="AP8563" s="367"/>
      <c r="AQ8563" s="367"/>
      <c r="AR8563" s="367"/>
      <c r="AS8563" s="367"/>
      <c r="AT8563" s="367"/>
    </row>
    <row r="8564" spans="2:46" ht="13.8">
      <c r="B8564" s="26">
        <v>87.66666666666697</v>
      </c>
      <c r="C8564" s="363">
        <v>4398.9729116224753</v>
      </c>
      <c r="D8564" s="367">
        <v>5260.0000000000182</v>
      </c>
      <c r="E8564" s="367">
        <v>24465.116279069905</v>
      </c>
      <c r="F8564" s="367">
        <v>-4220154.3568609646</v>
      </c>
      <c r="G8564" s="367">
        <v>5260.00000000003</v>
      </c>
      <c r="H8564" s="367">
        <v>131500</v>
      </c>
      <c r="I8564" s="384">
        <v>-50120951.050198808</v>
      </c>
      <c r="J8564" s="367">
        <v>5260</v>
      </c>
      <c r="K8564" s="367">
        <v>31878.787878787683</v>
      </c>
      <c r="L8564" s="384">
        <v>-2463562.9758431022</v>
      </c>
      <c r="M8564" s="367">
        <v>5259.9999999999682</v>
      </c>
      <c r="N8564" s="367">
        <v>526</v>
      </c>
      <c r="O8564" s="384">
        <v>-49481.123016103207</v>
      </c>
      <c r="P8564" s="367">
        <v>76.27</v>
      </c>
      <c r="Q8564" s="367">
        <v>526</v>
      </c>
      <c r="R8564" s="384">
        <v>-14512.775174857588</v>
      </c>
      <c r="S8564" s="367">
        <v>73.64</v>
      </c>
      <c r="T8564" s="367">
        <v>18137.931034482797</v>
      </c>
      <c r="U8564" s="384">
        <v>-2693809.5404027128</v>
      </c>
      <c r="V8564" s="367">
        <v>5260.0000000000109</v>
      </c>
      <c r="W8564" s="367">
        <v>876666.66666666092</v>
      </c>
      <c r="X8564" s="384">
        <v>646313.36070172151</v>
      </c>
      <c r="Y8564" s="386">
        <v>5259.9999999999654</v>
      </c>
      <c r="Z8564" s="367"/>
      <c r="AA8564" s="367"/>
      <c r="AB8564" s="367"/>
      <c r="AC8564" s="367"/>
      <c r="AD8564" s="367"/>
      <c r="AE8564" s="367"/>
      <c r="AF8564" s="367"/>
      <c r="AG8564" s="367"/>
      <c r="AH8564" s="367"/>
      <c r="AI8564" s="367"/>
      <c r="AJ8564" s="367"/>
      <c r="AK8564" s="367"/>
      <c r="AL8564" s="367"/>
      <c r="AM8564" s="367"/>
      <c r="AN8564" s="367"/>
      <c r="AO8564" s="367"/>
      <c r="AP8564" s="367"/>
      <c r="AQ8564" s="367"/>
      <c r="AR8564" s="367"/>
      <c r="AS8564" s="367"/>
      <c r="AT8564" s="367"/>
    </row>
    <row r="8565" spans="2:46" ht="13.8">
      <c r="B8565" s="26">
        <v>87.833333333333641</v>
      </c>
      <c r="C8565" s="363">
        <v>4407.2959895122503</v>
      </c>
      <c r="D8565" s="367">
        <v>5270.0000000000191</v>
      </c>
      <c r="E8565" s="367">
        <v>24511.627906976883</v>
      </c>
      <c r="F8565" s="367">
        <v>-4236510.8881438142</v>
      </c>
      <c r="G8565" s="367">
        <v>5270.00000000003</v>
      </c>
      <c r="H8565" s="367">
        <v>131750</v>
      </c>
      <c r="I8565" s="384">
        <v>-50314346.208321437</v>
      </c>
      <c r="J8565" s="367">
        <v>5270</v>
      </c>
      <c r="K8565" s="367">
        <v>31939.393939393743</v>
      </c>
      <c r="L8565" s="384">
        <v>-2474625.4073590129</v>
      </c>
      <c r="M8565" s="367">
        <v>5269.9999999999682</v>
      </c>
      <c r="N8565" s="367">
        <v>527</v>
      </c>
      <c r="O8565" s="384">
        <v>-49678.450224751185</v>
      </c>
      <c r="P8565" s="367">
        <v>76.414999999999992</v>
      </c>
      <c r="Q8565" s="367">
        <v>527</v>
      </c>
      <c r="R8565" s="384">
        <v>-14589.098590629057</v>
      </c>
      <c r="S8565" s="367">
        <v>73.78</v>
      </c>
      <c r="T8565" s="367">
        <v>18172.413793103486</v>
      </c>
      <c r="U8565" s="384">
        <v>-2705396.9191638869</v>
      </c>
      <c r="V8565" s="367">
        <v>5270.0000000000109</v>
      </c>
      <c r="W8565" s="367">
        <v>878333.33333332755</v>
      </c>
      <c r="X8565" s="384">
        <v>647301.64440457139</v>
      </c>
      <c r="Y8565" s="386">
        <v>5269.9999999999645</v>
      </c>
      <c r="Z8565" s="367"/>
      <c r="AA8565" s="367"/>
      <c r="AB8565" s="367"/>
      <c r="AC8565" s="367"/>
      <c r="AD8565" s="367"/>
      <c r="AE8565" s="367"/>
      <c r="AF8565" s="367"/>
      <c r="AG8565" s="367"/>
      <c r="AH8565" s="367"/>
      <c r="AI8565" s="367"/>
      <c r="AJ8565" s="367"/>
      <c r="AK8565" s="367"/>
      <c r="AL8565" s="367"/>
      <c r="AM8565" s="367"/>
      <c r="AN8565" s="367"/>
      <c r="AO8565" s="367"/>
      <c r="AP8565" s="367"/>
      <c r="AQ8565" s="367"/>
      <c r="AR8565" s="367"/>
      <c r="AS8565" s="367"/>
      <c r="AT8565" s="367"/>
    </row>
    <row r="8566" spans="2:46" ht="13.8">
      <c r="B8566" s="26">
        <v>88.000000000000313</v>
      </c>
      <c r="C8566" s="363">
        <v>4415.6189156430792</v>
      </c>
      <c r="D8566" s="367">
        <v>5280.0000000000191</v>
      </c>
      <c r="E8566" s="367">
        <v>24558.13953488386</v>
      </c>
      <c r="F8566" s="367">
        <v>-4252899.0453247307</v>
      </c>
      <c r="G8566" s="367">
        <v>5280.00000000003</v>
      </c>
      <c r="H8566" s="367">
        <v>132000</v>
      </c>
      <c r="I8566" s="384">
        <v>-50508113.693498872</v>
      </c>
      <c r="J8566" s="367">
        <v>5280</v>
      </c>
      <c r="K8566" s="367">
        <v>31999.999999999804</v>
      </c>
      <c r="L8566" s="384">
        <v>-2485712.0470408206</v>
      </c>
      <c r="M8566" s="367">
        <v>5279.9999999999682</v>
      </c>
      <c r="N8566" s="367">
        <v>528</v>
      </c>
      <c r="O8566" s="384">
        <v>-49876.16929917744</v>
      </c>
      <c r="P8566" s="367">
        <v>76.56</v>
      </c>
      <c r="Q8566" s="367">
        <v>528</v>
      </c>
      <c r="R8566" s="384">
        <v>-14665.606949810175</v>
      </c>
      <c r="S8566" s="367">
        <v>73.92</v>
      </c>
      <c r="T8566" s="367">
        <v>18206.896551724174</v>
      </c>
      <c r="U8566" s="384">
        <v>-2717008.8370819786</v>
      </c>
      <c r="V8566" s="367">
        <v>5280.00000000001</v>
      </c>
      <c r="W8566" s="367">
        <v>879999.99999999418</v>
      </c>
      <c r="X8566" s="384">
        <v>648289.01558779308</v>
      </c>
      <c r="Y8566" s="386">
        <v>5279.9999999999645</v>
      </c>
      <c r="Z8566" s="367"/>
      <c r="AA8566" s="367"/>
      <c r="AB8566" s="367"/>
      <c r="AC8566" s="367"/>
      <c r="AD8566" s="367"/>
      <c r="AE8566" s="367"/>
      <c r="AF8566" s="367"/>
      <c r="AG8566" s="367"/>
      <c r="AH8566" s="367"/>
      <c r="AI8566" s="367"/>
      <c r="AJ8566" s="367"/>
      <c r="AK8566" s="367"/>
      <c r="AL8566" s="367"/>
      <c r="AM8566" s="367"/>
      <c r="AN8566" s="367"/>
      <c r="AO8566" s="367"/>
      <c r="AP8566" s="367"/>
      <c r="AQ8566" s="367"/>
      <c r="AR8566" s="367"/>
      <c r="AS8566" s="367"/>
      <c r="AT8566" s="367"/>
    </row>
    <row r="8567" spans="2:46" ht="13.8">
      <c r="B8567" s="26">
        <v>88.166666666666984</v>
      </c>
      <c r="C8567" s="363">
        <v>4423.9416900149627</v>
      </c>
      <c r="D8567" s="367">
        <v>5290.0000000000191</v>
      </c>
      <c r="E8567" s="367">
        <v>24604.651162790837</v>
      </c>
      <c r="F8567" s="367">
        <v>-4269318.8284037132</v>
      </c>
      <c r="G8567" s="367">
        <v>5290.00000000003</v>
      </c>
      <c r="H8567" s="367">
        <v>132250</v>
      </c>
      <c r="I8567" s="384">
        <v>-50702253.505731098</v>
      </c>
      <c r="J8567" s="367">
        <v>5290</v>
      </c>
      <c r="K8567" s="367">
        <v>32060.606060605864</v>
      </c>
      <c r="L8567" s="384">
        <v>-2496822.8948885263</v>
      </c>
      <c r="M8567" s="367">
        <v>5289.9999999999682</v>
      </c>
      <c r="N8567" s="367">
        <v>529</v>
      </c>
      <c r="O8567" s="384">
        <v>-50074.280239381929</v>
      </c>
      <c r="P8567" s="367">
        <v>76.704999999999998</v>
      </c>
      <c r="Q8567" s="367">
        <v>529</v>
      </c>
      <c r="R8567" s="384">
        <v>-14742.300252400944</v>
      </c>
      <c r="S8567" s="367">
        <v>74.06</v>
      </c>
      <c r="T8567" s="367">
        <v>18241.379310344862</v>
      </c>
      <c r="U8567" s="384">
        <v>-2728645.2941569882</v>
      </c>
      <c r="V8567" s="367">
        <v>5290.00000000001</v>
      </c>
      <c r="W8567" s="367">
        <v>881666.66666666081</v>
      </c>
      <c r="X8567" s="384">
        <v>649275.47425138648</v>
      </c>
      <c r="Y8567" s="386">
        <v>5289.9999999999645</v>
      </c>
      <c r="Z8567" s="367"/>
      <c r="AA8567" s="367"/>
      <c r="AB8567" s="367"/>
      <c r="AC8567" s="367"/>
      <c r="AD8567" s="367"/>
      <c r="AE8567" s="367"/>
      <c r="AF8567" s="367"/>
      <c r="AG8567" s="367"/>
      <c r="AH8567" s="367"/>
      <c r="AI8567" s="367"/>
      <c r="AJ8567" s="367"/>
      <c r="AK8567" s="367"/>
      <c r="AL8567" s="367"/>
      <c r="AM8567" s="367"/>
      <c r="AN8567" s="367"/>
      <c r="AO8567" s="367"/>
      <c r="AP8567" s="367"/>
      <c r="AQ8567" s="367"/>
      <c r="AR8567" s="367"/>
      <c r="AS8567" s="367"/>
      <c r="AT8567" s="367"/>
    </row>
    <row r="8568" spans="2:46" ht="13.8">
      <c r="B8568" s="26">
        <v>88.333333333333655</v>
      </c>
      <c r="C8568" s="363">
        <v>4432.2643126278999</v>
      </c>
      <c r="D8568" s="367">
        <v>5300.0000000000191</v>
      </c>
      <c r="E8568" s="367">
        <v>24651.162790697814</v>
      </c>
      <c r="F8568" s="367">
        <v>-4285770.2373807626</v>
      </c>
      <c r="G8568" s="367">
        <v>5300.00000000003</v>
      </c>
      <c r="H8568" s="367">
        <v>132500</v>
      </c>
      <c r="I8568" s="384">
        <v>-50896765.645018123</v>
      </c>
      <c r="J8568" s="367">
        <v>5300</v>
      </c>
      <c r="K8568" s="367">
        <v>32121.212121211924</v>
      </c>
      <c r="L8568" s="384">
        <v>-2507957.9509021286</v>
      </c>
      <c r="M8568" s="367">
        <v>5299.9999999999682</v>
      </c>
      <c r="N8568" s="367">
        <v>530</v>
      </c>
      <c r="O8568" s="384">
        <v>-50272.783045364697</v>
      </c>
      <c r="P8568" s="367">
        <v>76.849999999999994</v>
      </c>
      <c r="Q8568" s="367">
        <v>530</v>
      </c>
      <c r="R8568" s="384">
        <v>-14819.178498401358</v>
      </c>
      <c r="S8568" s="367">
        <v>74.199999999999989</v>
      </c>
      <c r="T8568" s="367">
        <v>18275.862068965551</v>
      </c>
      <c r="U8568" s="384">
        <v>-2740306.2903889157</v>
      </c>
      <c r="V8568" s="367">
        <v>5300.00000000001</v>
      </c>
      <c r="W8568" s="367">
        <v>883333.33333332743</v>
      </c>
      <c r="X8568" s="384">
        <v>650261.02039535157</v>
      </c>
      <c r="Y8568" s="386">
        <v>5299.9999999999645</v>
      </c>
      <c r="Z8568" s="367"/>
      <c r="AA8568" s="367"/>
      <c r="AB8568" s="367"/>
      <c r="AC8568" s="367"/>
      <c r="AD8568" s="367"/>
      <c r="AE8568" s="367"/>
      <c r="AF8568" s="367"/>
      <c r="AG8568" s="367"/>
      <c r="AH8568" s="367"/>
      <c r="AI8568" s="367"/>
      <c r="AJ8568" s="367"/>
      <c r="AK8568" s="367"/>
      <c r="AL8568" s="367"/>
      <c r="AM8568" s="367"/>
      <c r="AN8568" s="367"/>
      <c r="AO8568" s="367"/>
      <c r="AP8568" s="367"/>
      <c r="AQ8568" s="367"/>
      <c r="AR8568" s="367"/>
      <c r="AS8568" s="367"/>
      <c r="AT8568" s="367"/>
    </row>
    <row r="8569" spans="2:46" ht="13.8">
      <c r="B8569" s="26">
        <v>88.500000000000327</v>
      </c>
      <c r="C8569" s="363">
        <v>4440.5867834818937</v>
      </c>
      <c r="D8569" s="367">
        <v>5310.00000000002</v>
      </c>
      <c r="E8569" s="367">
        <v>24697.674418604791</v>
      </c>
      <c r="F8569" s="367">
        <v>-4302253.272255878</v>
      </c>
      <c r="G8569" s="367">
        <v>5310.00000000003</v>
      </c>
      <c r="H8569" s="367">
        <v>132750</v>
      </c>
      <c r="I8569" s="384">
        <v>-51091650.111359954</v>
      </c>
      <c r="J8569" s="367">
        <v>5310</v>
      </c>
      <c r="K8569" s="367">
        <v>32181.818181817984</v>
      </c>
      <c r="L8569" s="384">
        <v>-2519117.2150816284</v>
      </c>
      <c r="M8569" s="367">
        <v>5309.9999999999682</v>
      </c>
      <c r="N8569" s="367">
        <v>531</v>
      </c>
      <c r="O8569" s="384">
        <v>-50471.677717125727</v>
      </c>
      <c r="P8569" s="367">
        <v>76.995000000000005</v>
      </c>
      <c r="Q8569" s="367">
        <v>531</v>
      </c>
      <c r="R8569" s="384">
        <v>-14896.241687811433</v>
      </c>
      <c r="S8569" s="367">
        <v>74.34</v>
      </c>
      <c r="T8569" s="367">
        <v>18310.344827586239</v>
      </c>
      <c r="U8569" s="384">
        <v>-2751991.8257777607</v>
      </c>
      <c r="V8569" s="367">
        <v>5310.0000000000091</v>
      </c>
      <c r="W8569" s="367">
        <v>884999.99999999406</v>
      </c>
      <c r="X8569" s="384">
        <v>651245.65401968826</v>
      </c>
      <c r="Y8569" s="386">
        <v>5309.9999999999636</v>
      </c>
      <c r="Z8569" s="367"/>
      <c r="AA8569" s="367"/>
      <c r="AB8569" s="367"/>
      <c r="AC8569" s="367"/>
      <c r="AD8569" s="367"/>
      <c r="AE8569" s="367"/>
      <c r="AF8569" s="367"/>
      <c r="AG8569" s="367"/>
      <c r="AH8569" s="367"/>
      <c r="AI8569" s="367"/>
      <c r="AJ8569" s="367"/>
      <c r="AK8569" s="367"/>
      <c r="AL8569" s="367"/>
      <c r="AM8569" s="367"/>
      <c r="AN8569" s="367"/>
      <c r="AO8569" s="367"/>
      <c r="AP8569" s="367"/>
      <c r="AQ8569" s="367"/>
      <c r="AR8569" s="367"/>
      <c r="AS8569" s="367"/>
      <c r="AT8569" s="367"/>
    </row>
    <row r="8570" spans="2:46" ht="13.8">
      <c r="B8570" s="26">
        <v>88.666666666666998</v>
      </c>
      <c r="C8570" s="363">
        <v>4448.9091025769394</v>
      </c>
      <c r="D8570" s="367">
        <v>5320.00000000002</v>
      </c>
      <c r="E8570" s="367">
        <v>24744.186046511768</v>
      </c>
      <c r="F8570" s="367">
        <v>-4318767.9330290612</v>
      </c>
      <c r="G8570" s="367">
        <v>5320.00000000003</v>
      </c>
      <c r="H8570" s="367">
        <v>133000</v>
      </c>
      <c r="I8570" s="384">
        <v>-51286906.904756576</v>
      </c>
      <c r="J8570" s="367">
        <v>5320</v>
      </c>
      <c r="K8570" s="367">
        <v>32242.424242424044</v>
      </c>
      <c r="L8570" s="384">
        <v>-2530300.6874270258</v>
      </c>
      <c r="M8570" s="367">
        <v>5319.9999999999682</v>
      </c>
      <c r="N8570" s="367">
        <v>532</v>
      </c>
      <c r="O8570" s="384">
        <v>-50670.964254665014</v>
      </c>
      <c r="P8570" s="367">
        <v>77.14</v>
      </c>
      <c r="Q8570" s="367">
        <v>532</v>
      </c>
      <c r="R8570" s="384">
        <v>-14973.489820631152</v>
      </c>
      <c r="S8570" s="367">
        <v>74.48</v>
      </c>
      <c r="T8570" s="367">
        <v>18344.827586206928</v>
      </c>
      <c r="U8570" s="384">
        <v>-2763701.9003235241</v>
      </c>
      <c r="V8570" s="367">
        <v>5320.0000000000091</v>
      </c>
      <c r="W8570" s="367">
        <v>886666.66666666069</v>
      </c>
      <c r="X8570" s="384">
        <v>652229.37512439676</v>
      </c>
      <c r="Y8570" s="386">
        <v>5319.9999999999636</v>
      </c>
      <c r="Z8570" s="367"/>
      <c r="AA8570" s="367"/>
      <c r="AB8570" s="367"/>
      <c r="AC8570" s="367"/>
      <c r="AD8570" s="367"/>
      <c r="AE8570" s="367"/>
      <c r="AF8570" s="367"/>
      <c r="AG8570" s="367"/>
      <c r="AH8570" s="367"/>
      <c r="AI8570" s="367"/>
      <c r="AJ8570" s="367"/>
      <c r="AK8570" s="367"/>
      <c r="AL8570" s="367"/>
      <c r="AM8570" s="367"/>
      <c r="AN8570" s="367"/>
      <c r="AO8570" s="367"/>
      <c r="AP8570" s="367"/>
      <c r="AQ8570" s="367"/>
      <c r="AR8570" s="367"/>
      <c r="AS8570" s="367"/>
      <c r="AT8570" s="367"/>
    </row>
    <row r="8571" spans="2:46" ht="13.8">
      <c r="B8571" s="26">
        <v>88.83333333333367</v>
      </c>
      <c r="C8571" s="363">
        <v>4457.2312699130416</v>
      </c>
      <c r="D8571" s="367">
        <v>5330.00000000002</v>
      </c>
      <c r="E8571" s="367">
        <v>24790.697674418745</v>
      </c>
      <c r="F8571" s="367">
        <v>-4335314.2197003094</v>
      </c>
      <c r="G8571" s="367">
        <v>5330.00000000003</v>
      </c>
      <c r="H8571" s="367">
        <v>133250</v>
      </c>
      <c r="I8571" s="384">
        <v>-51482536.025207996</v>
      </c>
      <c r="J8571" s="367">
        <v>5330</v>
      </c>
      <c r="K8571" s="367">
        <v>32303.030303030104</v>
      </c>
      <c r="L8571" s="384">
        <v>-2541508.3679383188</v>
      </c>
      <c r="M8571" s="367">
        <v>5329.9999999999673</v>
      </c>
      <c r="N8571" s="367">
        <v>533</v>
      </c>
      <c r="O8571" s="384">
        <v>-50870.642657982557</v>
      </c>
      <c r="P8571" s="367">
        <v>77.284999999999997</v>
      </c>
      <c r="Q8571" s="367">
        <v>533</v>
      </c>
      <c r="R8571" s="384">
        <v>-15050.922896860524</v>
      </c>
      <c r="S8571" s="367">
        <v>74.62</v>
      </c>
      <c r="T8571" s="367">
        <v>18379.310344827616</v>
      </c>
      <c r="U8571" s="384">
        <v>-2775436.514026206</v>
      </c>
      <c r="V8571" s="367">
        <v>5330.0000000000091</v>
      </c>
      <c r="W8571" s="367">
        <v>888333.33333332732</v>
      </c>
      <c r="X8571" s="384">
        <v>653212.18370947684</v>
      </c>
      <c r="Y8571" s="386">
        <v>5329.9999999999636</v>
      </c>
      <c r="Z8571" s="367"/>
      <c r="AA8571" s="367"/>
      <c r="AB8571" s="367"/>
      <c r="AC8571" s="367"/>
      <c r="AD8571" s="367"/>
      <c r="AE8571" s="367"/>
      <c r="AF8571" s="367"/>
      <c r="AG8571" s="367"/>
      <c r="AH8571" s="367"/>
      <c r="AI8571" s="367"/>
      <c r="AJ8571" s="367"/>
      <c r="AK8571" s="367"/>
      <c r="AL8571" s="367"/>
      <c r="AM8571" s="367"/>
      <c r="AN8571" s="367"/>
      <c r="AO8571" s="367"/>
      <c r="AP8571" s="367"/>
      <c r="AQ8571" s="367"/>
      <c r="AR8571" s="367"/>
      <c r="AS8571" s="367"/>
      <c r="AT8571" s="367"/>
    </row>
    <row r="8572" spans="2:46" ht="13.8">
      <c r="B8572" s="26">
        <v>89.000000000000341</v>
      </c>
      <c r="C8572" s="363">
        <v>4465.5532854901967</v>
      </c>
      <c r="D8572" s="367">
        <v>5340.00000000002</v>
      </c>
      <c r="E8572" s="367">
        <v>24837.209302325722</v>
      </c>
      <c r="F8572" s="367">
        <v>-4351892.1322696246</v>
      </c>
      <c r="G8572" s="367">
        <v>5340.00000000003</v>
      </c>
      <c r="H8572" s="367">
        <v>133500</v>
      </c>
      <c r="I8572" s="384">
        <v>-51678537.472714223</v>
      </c>
      <c r="J8572" s="367">
        <v>5340</v>
      </c>
      <c r="K8572" s="367">
        <v>32363.636363636164</v>
      </c>
      <c r="L8572" s="384">
        <v>-2552740.2566155102</v>
      </c>
      <c r="M8572" s="367">
        <v>5339.9999999999673</v>
      </c>
      <c r="N8572" s="367">
        <v>534</v>
      </c>
      <c r="O8572" s="384">
        <v>-51070.712927078341</v>
      </c>
      <c r="P8572" s="367">
        <v>77.429999999999993</v>
      </c>
      <c r="Q8572" s="367">
        <v>534</v>
      </c>
      <c r="R8572" s="384">
        <v>-15128.540916499545</v>
      </c>
      <c r="S8572" s="367">
        <v>74.760000000000005</v>
      </c>
      <c r="T8572" s="367">
        <v>18413.793103448304</v>
      </c>
      <c r="U8572" s="384">
        <v>-2787195.6668858039</v>
      </c>
      <c r="V8572" s="367">
        <v>5340.0000000000082</v>
      </c>
      <c r="W8572" s="367">
        <v>889999.99999999395</v>
      </c>
      <c r="X8572" s="384">
        <v>654194.07977492863</v>
      </c>
      <c r="Y8572" s="386">
        <v>5339.9999999999636</v>
      </c>
      <c r="Z8572" s="367"/>
      <c r="AA8572" s="367"/>
      <c r="AB8572" s="367"/>
      <c r="AC8572" s="367"/>
      <c r="AD8572" s="367"/>
      <c r="AE8572" s="367"/>
      <c r="AF8572" s="367"/>
      <c r="AG8572" s="367"/>
      <c r="AH8572" s="367"/>
      <c r="AI8572" s="367"/>
      <c r="AJ8572" s="367"/>
      <c r="AK8572" s="367"/>
      <c r="AL8572" s="367"/>
      <c r="AM8572" s="367"/>
      <c r="AN8572" s="367"/>
      <c r="AO8572" s="367"/>
      <c r="AP8572" s="367"/>
      <c r="AQ8572" s="367"/>
      <c r="AR8572" s="367"/>
      <c r="AS8572" s="367"/>
      <c r="AT8572" s="367"/>
    </row>
    <row r="8573" spans="2:46" ht="13.8">
      <c r="B8573" s="26">
        <v>89.166666666667012</v>
      </c>
      <c r="C8573" s="363">
        <v>4473.8751493084092</v>
      </c>
      <c r="D8573" s="367">
        <v>5350.0000000000218</v>
      </c>
      <c r="E8573" s="367">
        <v>24883.720930232699</v>
      </c>
      <c r="F8573" s="367">
        <v>-4368501.6707370067</v>
      </c>
      <c r="G8573" s="367">
        <v>5350.00000000003</v>
      </c>
      <c r="H8573" s="367">
        <v>133750</v>
      </c>
      <c r="I8573" s="384">
        <v>-51874911.247275248</v>
      </c>
      <c r="J8573" s="367">
        <v>5350</v>
      </c>
      <c r="K8573" s="367">
        <v>32424.242424242224</v>
      </c>
      <c r="L8573" s="384">
        <v>-2563996.3534585992</v>
      </c>
      <c r="M8573" s="367">
        <v>5349.9999999999673</v>
      </c>
      <c r="N8573" s="367">
        <v>535</v>
      </c>
      <c r="O8573" s="384">
        <v>-51271.175061952439</v>
      </c>
      <c r="P8573" s="367">
        <v>77.575000000000003</v>
      </c>
      <c r="Q8573" s="367">
        <v>535</v>
      </c>
      <c r="R8573" s="384">
        <v>-15206.343879548214</v>
      </c>
      <c r="S8573" s="367">
        <v>74.900000000000006</v>
      </c>
      <c r="T8573" s="367">
        <v>18448.275862068993</v>
      </c>
      <c r="U8573" s="384">
        <v>-2798979.3589023217</v>
      </c>
      <c r="V8573" s="367">
        <v>5350.0000000000082</v>
      </c>
      <c r="W8573" s="367">
        <v>891666.66666666057</v>
      </c>
      <c r="X8573" s="384">
        <v>655175.06332075223</v>
      </c>
      <c r="Y8573" s="386">
        <v>5349.9999999999636</v>
      </c>
      <c r="Z8573" s="367"/>
      <c r="AA8573" s="367"/>
      <c r="AB8573" s="367"/>
      <c r="AC8573" s="367"/>
      <c r="AD8573" s="367"/>
      <c r="AE8573" s="367"/>
      <c r="AF8573" s="367"/>
      <c r="AG8573" s="367"/>
      <c r="AH8573" s="367"/>
      <c r="AI8573" s="367"/>
      <c r="AJ8573" s="367"/>
      <c r="AK8573" s="367"/>
      <c r="AL8573" s="367"/>
      <c r="AM8573" s="367"/>
      <c r="AN8573" s="367"/>
      <c r="AO8573" s="367"/>
      <c r="AP8573" s="367"/>
      <c r="AQ8573" s="367"/>
      <c r="AR8573" s="367"/>
      <c r="AS8573" s="367"/>
      <c r="AT8573" s="367"/>
    </row>
    <row r="8574" spans="2:46" ht="13.8">
      <c r="B8574" s="26">
        <v>89.333333333333684</v>
      </c>
      <c r="C8574" s="363">
        <v>4482.1968613676736</v>
      </c>
      <c r="D8574" s="367">
        <v>5360.0000000000218</v>
      </c>
      <c r="E8574" s="367">
        <v>24930.232558139676</v>
      </c>
      <c r="F8574" s="367">
        <v>-4385142.8351024548</v>
      </c>
      <c r="G8574" s="367">
        <v>5360.00000000003</v>
      </c>
      <c r="H8574" s="367">
        <v>134000</v>
      </c>
      <c r="I8574" s="384">
        <v>-52071657.34889105</v>
      </c>
      <c r="J8574" s="367">
        <v>5359.9999999999991</v>
      </c>
      <c r="K8574" s="367">
        <v>32484.848484848284</v>
      </c>
      <c r="L8574" s="384">
        <v>-2575276.6584675848</v>
      </c>
      <c r="M8574" s="367">
        <v>5359.9999999999673</v>
      </c>
      <c r="N8574" s="367">
        <v>536</v>
      </c>
      <c r="O8574" s="384">
        <v>-51472.029062604764</v>
      </c>
      <c r="P8574" s="367">
        <v>77.72</v>
      </c>
      <c r="Q8574" s="367">
        <v>536</v>
      </c>
      <c r="R8574" s="384">
        <v>-15284.331786006536</v>
      </c>
      <c r="S8574" s="367">
        <v>75.040000000000006</v>
      </c>
      <c r="T8574" s="367">
        <v>18482.758620689681</v>
      </c>
      <c r="U8574" s="384">
        <v>-2810787.5900757569</v>
      </c>
      <c r="V8574" s="367">
        <v>5360.0000000000082</v>
      </c>
      <c r="W8574" s="367">
        <v>893333.3333333272</v>
      </c>
      <c r="X8574" s="384">
        <v>656155.13434694731</v>
      </c>
      <c r="Y8574" s="386">
        <v>5359.9999999999627</v>
      </c>
      <c r="Z8574" s="367"/>
      <c r="AA8574" s="367"/>
      <c r="AB8574" s="367"/>
      <c r="AC8574" s="367"/>
      <c r="AD8574" s="367"/>
      <c r="AE8574" s="367"/>
      <c r="AF8574" s="367"/>
      <c r="AG8574" s="367"/>
      <c r="AH8574" s="367"/>
      <c r="AI8574" s="367"/>
      <c r="AJ8574" s="367"/>
      <c r="AK8574" s="367"/>
      <c r="AL8574" s="367"/>
      <c r="AM8574" s="367"/>
      <c r="AN8574" s="367"/>
      <c r="AO8574" s="367"/>
      <c r="AP8574" s="367"/>
      <c r="AQ8574" s="367"/>
      <c r="AR8574" s="367"/>
      <c r="AS8574" s="367"/>
      <c r="AT8574" s="367"/>
    </row>
    <row r="8575" spans="2:46" ht="13.8">
      <c r="B8575" s="26">
        <v>89.500000000000355</v>
      </c>
      <c r="C8575" s="363">
        <v>4490.5184216679936</v>
      </c>
      <c r="D8575" s="367">
        <v>5370.0000000000218</v>
      </c>
      <c r="E8575" s="367">
        <v>24976.744186046653</v>
      </c>
      <c r="F8575" s="367">
        <v>-4401815.6253659707</v>
      </c>
      <c r="G8575" s="367">
        <v>5370.00000000003</v>
      </c>
      <c r="H8575" s="367">
        <v>134250</v>
      </c>
      <c r="I8575" s="384">
        <v>-52268775.777561679</v>
      </c>
      <c r="J8575" s="367">
        <v>5369.9999999999991</v>
      </c>
      <c r="K8575" s="367">
        <v>32545.454545454344</v>
      </c>
      <c r="L8575" s="384">
        <v>-2586581.1716424683</v>
      </c>
      <c r="M8575" s="367">
        <v>5369.9999999999673</v>
      </c>
      <c r="N8575" s="367">
        <v>537</v>
      </c>
      <c r="O8575" s="384">
        <v>-51673.274929035339</v>
      </c>
      <c r="P8575" s="367">
        <v>77.864999999999995</v>
      </c>
      <c r="Q8575" s="367">
        <v>537</v>
      </c>
      <c r="R8575" s="384">
        <v>-15362.504635874498</v>
      </c>
      <c r="S8575" s="367">
        <v>75.179999999999993</v>
      </c>
      <c r="T8575" s="367">
        <v>18517.24137931037</v>
      </c>
      <c r="U8575" s="384">
        <v>-2822620.3604061087</v>
      </c>
      <c r="V8575" s="367">
        <v>5370.0000000000073</v>
      </c>
      <c r="W8575" s="367">
        <v>894999.99999999383</v>
      </c>
      <c r="X8575" s="384">
        <v>657134.29285351443</v>
      </c>
      <c r="Y8575" s="386">
        <v>5369.9999999999627</v>
      </c>
      <c r="Z8575" s="367"/>
      <c r="AA8575" s="367"/>
      <c r="AB8575" s="367"/>
      <c r="AC8575" s="367"/>
      <c r="AD8575" s="367"/>
      <c r="AE8575" s="367"/>
      <c r="AF8575" s="367"/>
      <c r="AG8575" s="367"/>
      <c r="AH8575" s="367"/>
      <c r="AI8575" s="367"/>
      <c r="AJ8575" s="367"/>
      <c r="AK8575" s="367"/>
      <c r="AL8575" s="367"/>
      <c r="AM8575" s="367"/>
      <c r="AN8575" s="367"/>
      <c r="AO8575" s="367"/>
      <c r="AP8575" s="367"/>
      <c r="AQ8575" s="367"/>
      <c r="AR8575" s="367"/>
      <c r="AS8575" s="367"/>
      <c r="AT8575" s="367"/>
    </row>
    <row r="8576" spans="2:46" ht="13.8">
      <c r="B8576" s="26">
        <v>89.666666666667027</v>
      </c>
      <c r="C8576" s="363">
        <v>4498.8398302093674</v>
      </c>
      <c r="D8576" s="367">
        <v>5380.0000000000218</v>
      </c>
      <c r="E8576" s="367">
        <v>25023.25581395363</v>
      </c>
      <c r="F8576" s="367">
        <v>-4418520.0415275516</v>
      </c>
      <c r="G8576" s="367">
        <v>5380.00000000003</v>
      </c>
      <c r="H8576" s="367">
        <v>134500</v>
      </c>
      <c r="I8576" s="384">
        <v>-52466266.5332871</v>
      </c>
      <c r="J8576" s="367">
        <v>5379.9999999999991</v>
      </c>
      <c r="K8576" s="367">
        <v>32606.060606060404</v>
      </c>
      <c r="L8576" s="384">
        <v>-2597909.8929832489</v>
      </c>
      <c r="M8576" s="367">
        <v>5379.9999999999673</v>
      </c>
      <c r="N8576" s="367">
        <v>538</v>
      </c>
      <c r="O8576" s="384">
        <v>-51874.912661244198</v>
      </c>
      <c r="P8576" s="367">
        <v>78.009999999999991</v>
      </c>
      <c r="Q8576" s="367">
        <v>538</v>
      </c>
      <c r="R8576" s="384">
        <v>-15440.862429152119</v>
      </c>
      <c r="S8576" s="367">
        <v>75.319999999999993</v>
      </c>
      <c r="T8576" s="367">
        <v>18551.724137931058</v>
      </c>
      <c r="U8576" s="384">
        <v>-2834477.6698933793</v>
      </c>
      <c r="V8576" s="367">
        <v>5380.0000000000073</v>
      </c>
      <c r="W8576" s="367">
        <v>896666.66666666046</v>
      </c>
      <c r="X8576" s="384">
        <v>658112.53884045314</v>
      </c>
      <c r="Y8576" s="386">
        <v>5379.9999999999627</v>
      </c>
      <c r="Z8576" s="367"/>
      <c r="AA8576" s="367"/>
      <c r="AB8576" s="367"/>
      <c r="AC8576" s="367"/>
      <c r="AD8576" s="367"/>
      <c r="AE8576" s="367"/>
      <c r="AF8576" s="367"/>
      <c r="AG8576" s="367"/>
      <c r="AH8576" s="367"/>
      <c r="AI8576" s="367"/>
      <c r="AJ8576" s="367"/>
      <c r="AK8576" s="367"/>
      <c r="AL8576" s="367"/>
      <c r="AM8576" s="367"/>
      <c r="AN8576" s="367"/>
      <c r="AO8576" s="367"/>
      <c r="AP8576" s="367"/>
      <c r="AQ8576" s="367"/>
      <c r="AR8576" s="367"/>
      <c r="AS8576" s="367"/>
      <c r="AT8576" s="367"/>
    </row>
    <row r="8577" spans="2:46" ht="13.8">
      <c r="B8577" s="26">
        <v>89.833333333333698</v>
      </c>
      <c r="C8577" s="363">
        <v>4507.1610869917959</v>
      </c>
      <c r="D8577" s="367">
        <v>5390.0000000000227</v>
      </c>
      <c r="E8577" s="367">
        <v>25069.767441860608</v>
      </c>
      <c r="F8577" s="367">
        <v>-4435256.0835872004</v>
      </c>
      <c r="G8577" s="367">
        <v>5390.00000000003</v>
      </c>
      <c r="H8577" s="367">
        <v>134750</v>
      </c>
      <c r="I8577" s="384">
        <v>-52664129.61606732</v>
      </c>
      <c r="J8577" s="367">
        <v>5389.9999999999991</v>
      </c>
      <c r="K8577" s="367">
        <v>32666.666666666464</v>
      </c>
      <c r="L8577" s="384">
        <v>-2609262.8224899266</v>
      </c>
      <c r="M8577" s="367">
        <v>5389.9999999999673</v>
      </c>
      <c r="N8577" s="367">
        <v>539</v>
      </c>
      <c r="O8577" s="384">
        <v>-52076.94225923132</v>
      </c>
      <c r="P8577" s="367">
        <v>78.155000000000001</v>
      </c>
      <c r="Q8577" s="367">
        <v>539</v>
      </c>
      <c r="R8577" s="384">
        <v>-15519.405165839393</v>
      </c>
      <c r="S8577" s="367">
        <v>75.459999999999994</v>
      </c>
      <c r="T8577" s="367">
        <v>18586.206896551746</v>
      </c>
      <c r="U8577" s="384">
        <v>-2846359.5185375684</v>
      </c>
      <c r="V8577" s="367">
        <v>5390.0000000000073</v>
      </c>
      <c r="W8577" s="367">
        <v>898333.33333332709</v>
      </c>
      <c r="X8577" s="384">
        <v>659089.87230776343</v>
      </c>
      <c r="Y8577" s="386">
        <v>5389.9999999999627</v>
      </c>
      <c r="Z8577" s="367"/>
      <c r="AA8577" s="367"/>
      <c r="AB8577" s="367"/>
      <c r="AC8577" s="367"/>
      <c r="AD8577" s="367"/>
      <c r="AE8577" s="367"/>
      <c r="AF8577" s="367"/>
      <c r="AG8577" s="367"/>
      <c r="AH8577" s="367"/>
      <c r="AI8577" s="367"/>
      <c r="AJ8577" s="367"/>
      <c r="AK8577" s="367"/>
      <c r="AL8577" s="367"/>
      <c r="AM8577" s="367"/>
      <c r="AN8577" s="367"/>
      <c r="AO8577" s="367"/>
      <c r="AP8577" s="367"/>
      <c r="AQ8577" s="367"/>
      <c r="AR8577" s="367"/>
      <c r="AS8577" s="367"/>
      <c r="AT8577" s="367"/>
    </row>
    <row r="8578" spans="2:46" ht="13.8">
      <c r="B8578" s="26">
        <v>90.000000000000369</v>
      </c>
      <c r="C8578" s="363">
        <v>4515.4821920152799</v>
      </c>
      <c r="D8578" s="367">
        <v>5400.0000000000227</v>
      </c>
      <c r="E8578" s="367">
        <v>25116.279069767585</v>
      </c>
      <c r="F8578" s="367">
        <v>-4452023.751544917</v>
      </c>
      <c r="G8578" s="367">
        <v>5400.0000000000318</v>
      </c>
      <c r="H8578" s="367">
        <v>135000</v>
      </c>
      <c r="I8578" s="384">
        <v>-52862365.025902338</v>
      </c>
      <c r="J8578" s="367">
        <v>5399.9999999999991</v>
      </c>
      <c r="K8578" s="367">
        <v>32727.272727272524</v>
      </c>
      <c r="L8578" s="384">
        <v>-2620639.9601625018</v>
      </c>
      <c r="M8578" s="367">
        <v>5399.9999999999673</v>
      </c>
      <c r="N8578" s="367">
        <v>540</v>
      </c>
      <c r="O8578" s="384">
        <v>-52279.36372299667</v>
      </c>
      <c r="P8578" s="367">
        <v>78.3</v>
      </c>
      <c r="Q8578" s="367">
        <v>540</v>
      </c>
      <c r="R8578" s="384">
        <v>-15598.132845936312</v>
      </c>
      <c r="S8578" s="367">
        <v>75.599999999999994</v>
      </c>
      <c r="T8578" s="367">
        <v>18620.689655172435</v>
      </c>
      <c r="U8578" s="384">
        <v>-2858265.9063386731</v>
      </c>
      <c r="V8578" s="367">
        <v>5400.0000000000055</v>
      </c>
      <c r="W8578" s="367">
        <v>899999.99999999371</v>
      </c>
      <c r="X8578" s="384">
        <v>660066.29325544531</v>
      </c>
      <c r="Y8578" s="386">
        <v>5399.9999999999618</v>
      </c>
      <c r="Z8578" s="367"/>
      <c r="AA8578" s="367"/>
      <c r="AB8578" s="367"/>
      <c r="AC8578" s="367"/>
      <c r="AD8578" s="367"/>
      <c r="AE8578" s="367"/>
      <c r="AF8578" s="367"/>
      <c r="AG8578" s="367"/>
      <c r="AH8578" s="367"/>
      <c r="AI8578" s="367"/>
      <c r="AJ8578" s="367"/>
      <c r="AK8578" s="367"/>
      <c r="AL8578" s="367"/>
      <c r="AM8578" s="367"/>
      <c r="AN8578" s="367"/>
      <c r="AO8578" s="367"/>
      <c r="AP8578" s="367"/>
      <c r="AQ8578" s="367"/>
      <c r="AR8578" s="367"/>
      <c r="AS8578" s="367"/>
      <c r="AT8578" s="367"/>
    </row>
    <row r="8579" spans="2:46" ht="13.8">
      <c r="B8579" s="26">
        <v>90.166666666667041</v>
      </c>
      <c r="C8579" s="363">
        <v>4523.8031452798177</v>
      </c>
      <c r="D8579" s="367">
        <v>5410.0000000000227</v>
      </c>
      <c r="E8579" s="367">
        <v>25162.790697674562</v>
      </c>
      <c r="F8579" s="367">
        <v>-4468823.0454006977</v>
      </c>
      <c r="G8579" s="367">
        <v>5410.0000000000318</v>
      </c>
      <c r="H8579" s="367">
        <v>135250</v>
      </c>
      <c r="I8579" s="384">
        <v>-53060972.76279217</v>
      </c>
      <c r="J8579" s="367">
        <v>5409.9999999999991</v>
      </c>
      <c r="K8579" s="367">
        <v>32787.878787878588</v>
      </c>
      <c r="L8579" s="384">
        <v>-2632041.306000974</v>
      </c>
      <c r="M8579" s="367">
        <v>5409.9999999999673</v>
      </c>
      <c r="N8579" s="367">
        <v>541</v>
      </c>
      <c r="O8579" s="384">
        <v>-52482.177052540326</v>
      </c>
      <c r="P8579" s="367">
        <v>78.445000000000007</v>
      </c>
      <c r="Q8579" s="367">
        <v>541</v>
      </c>
      <c r="R8579" s="384">
        <v>-15677.045469442886</v>
      </c>
      <c r="S8579" s="367">
        <v>75.739999999999995</v>
      </c>
      <c r="T8579" s="367">
        <v>18655.172413793123</v>
      </c>
      <c r="U8579" s="384">
        <v>-2870196.8332966985</v>
      </c>
      <c r="V8579" s="367">
        <v>5410.0000000000064</v>
      </c>
      <c r="W8579" s="367">
        <v>901666.66666666034</v>
      </c>
      <c r="X8579" s="384">
        <v>661041.80168349901</v>
      </c>
      <c r="Y8579" s="386">
        <v>5409.9999999999618</v>
      </c>
      <c r="Z8579" s="367"/>
      <c r="AA8579" s="367"/>
      <c r="AB8579" s="367"/>
      <c r="AC8579" s="367"/>
      <c r="AD8579" s="367"/>
      <c r="AE8579" s="367"/>
      <c r="AF8579" s="367"/>
      <c r="AG8579" s="367"/>
      <c r="AH8579" s="367"/>
      <c r="AI8579" s="367"/>
      <c r="AJ8579" s="367"/>
      <c r="AK8579" s="367"/>
      <c r="AL8579" s="367"/>
      <c r="AM8579" s="367"/>
      <c r="AN8579" s="367"/>
      <c r="AO8579" s="367"/>
      <c r="AP8579" s="367"/>
      <c r="AQ8579" s="367"/>
      <c r="AR8579" s="367"/>
      <c r="AS8579" s="367"/>
      <c r="AT8579" s="367"/>
    </row>
    <row r="8580" spans="2:46" ht="13.8">
      <c r="B8580" s="26">
        <v>90.333333333333712</v>
      </c>
      <c r="C8580" s="363">
        <v>4532.1239467854093</v>
      </c>
      <c r="D8580" s="367">
        <v>5420.0000000000227</v>
      </c>
      <c r="E8580" s="367">
        <v>25209.302325581539</v>
      </c>
      <c r="F8580" s="367">
        <v>-4485653.9651545454</v>
      </c>
      <c r="G8580" s="367">
        <v>5420.0000000000318</v>
      </c>
      <c r="H8580" s="367">
        <v>135500</v>
      </c>
      <c r="I8580" s="384">
        <v>-53259952.826736785</v>
      </c>
      <c r="J8580" s="367">
        <v>5419.9999999999991</v>
      </c>
      <c r="K8580" s="367">
        <v>32848.484848484652</v>
      </c>
      <c r="L8580" s="384">
        <v>-2643466.8600053447</v>
      </c>
      <c r="M8580" s="367">
        <v>5419.9999999999682</v>
      </c>
      <c r="N8580" s="367">
        <v>542</v>
      </c>
      <c r="O8580" s="384">
        <v>-52685.382247862217</v>
      </c>
      <c r="P8580" s="367">
        <v>78.59</v>
      </c>
      <c r="Q8580" s="367">
        <v>542</v>
      </c>
      <c r="R8580" s="384">
        <v>-15756.143036359108</v>
      </c>
      <c r="S8580" s="367">
        <v>75.88</v>
      </c>
      <c r="T8580" s="367">
        <v>18689.655172413812</v>
      </c>
      <c r="U8580" s="384">
        <v>-2882152.299411641</v>
      </c>
      <c r="V8580" s="367">
        <v>5420.0000000000064</v>
      </c>
      <c r="W8580" s="367">
        <v>903333.33333332697</v>
      </c>
      <c r="X8580" s="384">
        <v>662016.39759192441</v>
      </c>
      <c r="Y8580" s="386">
        <v>5419.9999999999618</v>
      </c>
      <c r="Z8580" s="367"/>
      <c r="AA8580" s="367"/>
      <c r="AB8580" s="367"/>
      <c r="AC8580" s="367"/>
      <c r="AD8580" s="367"/>
      <c r="AE8580" s="367"/>
      <c r="AF8580" s="367"/>
      <c r="AG8580" s="367"/>
      <c r="AH8580" s="367"/>
      <c r="AI8580" s="367"/>
      <c r="AJ8580" s="367"/>
      <c r="AK8580" s="367"/>
      <c r="AL8580" s="367"/>
      <c r="AM8580" s="367"/>
      <c r="AN8580" s="367"/>
      <c r="AO8580" s="367"/>
      <c r="AP8580" s="367"/>
      <c r="AQ8580" s="367"/>
      <c r="AR8580" s="367"/>
      <c r="AS8580" s="367"/>
      <c r="AT8580" s="367"/>
    </row>
    <row r="8581" spans="2:46" ht="13.8">
      <c r="B8581" s="26">
        <v>90.500000000000384</v>
      </c>
      <c r="C8581" s="363">
        <v>4540.4445965320556</v>
      </c>
      <c r="D8581" s="367">
        <v>5430.0000000000227</v>
      </c>
      <c r="E8581" s="367">
        <v>25255.813953488516</v>
      </c>
      <c r="F8581" s="367">
        <v>-4502516.5108064599</v>
      </c>
      <c r="G8581" s="367">
        <v>5430.0000000000318</v>
      </c>
      <c r="H8581" s="367">
        <v>135750</v>
      </c>
      <c r="I8581" s="384">
        <v>-53459305.217736222</v>
      </c>
      <c r="J8581" s="367">
        <v>5429.9999999999991</v>
      </c>
      <c r="K8581" s="367">
        <v>32909.090909090715</v>
      </c>
      <c r="L8581" s="384">
        <v>-2654916.6221756116</v>
      </c>
      <c r="M8581" s="367">
        <v>5429.9999999999682</v>
      </c>
      <c r="N8581" s="367">
        <v>543</v>
      </c>
      <c r="O8581" s="384">
        <v>-52888.979308962364</v>
      </c>
      <c r="P8581" s="367">
        <v>78.734999999999999</v>
      </c>
      <c r="Q8581" s="367">
        <v>543</v>
      </c>
      <c r="R8581" s="384">
        <v>-15835.425546684981</v>
      </c>
      <c r="S8581" s="367">
        <v>76.02</v>
      </c>
      <c r="T8581" s="367">
        <v>18724.1379310345</v>
      </c>
      <c r="U8581" s="384">
        <v>-2894132.304683499</v>
      </c>
      <c r="V8581" s="367">
        <v>5430.0000000000045</v>
      </c>
      <c r="W8581" s="367">
        <v>904999.9999999936</v>
      </c>
      <c r="X8581" s="384">
        <v>662990.08098072163</v>
      </c>
      <c r="Y8581" s="386">
        <v>5429.9999999999618</v>
      </c>
      <c r="Z8581" s="367"/>
      <c r="AA8581" s="367"/>
      <c r="AB8581" s="367"/>
      <c r="AC8581" s="367"/>
      <c r="AD8581" s="367"/>
      <c r="AE8581" s="367"/>
      <c r="AF8581" s="367"/>
      <c r="AG8581" s="367"/>
      <c r="AH8581" s="367"/>
      <c r="AI8581" s="367"/>
      <c r="AJ8581" s="367"/>
      <c r="AK8581" s="367"/>
      <c r="AL8581" s="367"/>
      <c r="AM8581" s="367"/>
      <c r="AN8581" s="367"/>
      <c r="AO8581" s="367"/>
      <c r="AP8581" s="367"/>
      <c r="AQ8581" s="367"/>
      <c r="AR8581" s="367"/>
      <c r="AS8581" s="367"/>
      <c r="AT8581" s="367"/>
    </row>
    <row r="8582" spans="2:46" ht="13.8">
      <c r="B8582" s="26">
        <v>90.666666666667055</v>
      </c>
      <c r="C8582" s="363">
        <v>4548.7650945197583</v>
      </c>
      <c r="D8582" s="367">
        <v>5440.0000000000236</v>
      </c>
      <c r="E8582" s="367">
        <v>25302.325581395493</v>
      </c>
      <c r="F8582" s="367">
        <v>-4519410.6823564405</v>
      </c>
      <c r="G8582" s="367">
        <v>5440.0000000000318</v>
      </c>
      <c r="H8582" s="367">
        <v>136000</v>
      </c>
      <c r="I8582" s="384">
        <v>-53659029.935790442</v>
      </c>
      <c r="J8582" s="367">
        <v>5439.9999999999991</v>
      </c>
      <c r="K8582" s="367">
        <v>32969.696969696779</v>
      </c>
      <c r="L8582" s="384">
        <v>-2666390.5925117768</v>
      </c>
      <c r="M8582" s="367">
        <v>5439.9999999999691</v>
      </c>
      <c r="N8582" s="367">
        <v>544</v>
      </c>
      <c r="O8582" s="384">
        <v>-53092.968235840788</v>
      </c>
      <c r="P8582" s="367">
        <v>78.88</v>
      </c>
      <c r="Q8582" s="367">
        <v>544</v>
      </c>
      <c r="R8582" s="384">
        <v>-15914.893000420505</v>
      </c>
      <c r="S8582" s="367">
        <v>76.16</v>
      </c>
      <c r="T8582" s="367">
        <v>18758.620689655188</v>
      </c>
      <c r="U8582" s="384">
        <v>-2906136.8491122774</v>
      </c>
      <c r="V8582" s="367">
        <v>5440.0000000000045</v>
      </c>
      <c r="W8582" s="367">
        <v>906666.66666666023</v>
      </c>
      <c r="X8582" s="384">
        <v>663962.85184989031</v>
      </c>
      <c r="Y8582" s="386">
        <v>5439.9999999999618</v>
      </c>
      <c r="Z8582" s="367"/>
      <c r="AA8582" s="367"/>
      <c r="AB8582" s="367"/>
      <c r="AC8582" s="367"/>
      <c r="AD8582" s="367"/>
      <c r="AE8582" s="367"/>
      <c r="AF8582" s="367"/>
      <c r="AG8582" s="367"/>
      <c r="AH8582" s="367"/>
      <c r="AI8582" s="367"/>
      <c r="AJ8582" s="367"/>
      <c r="AK8582" s="367"/>
      <c r="AL8582" s="367"/>
      <c r="AM8582" s="367"/>
      <c r="AN8582" s="367"/>
      <c r="AO8582" s="367"/>
      <c r="AP8582" s="367"/>
      <c r="AQ8582" s="367"/>
      <c r="AR8582" s="367"/>
      <c r="AS8582" s="367"/>
      <c r="AT8582" s="367"/>
    </row>
    <row r="8583" spans="2:46" ht="13.8">
      <c r="B8583" s="26">
        <v>90.833333333333727</v>
      </c>
      <c r="C8583" s="363">
        <v>4557.0854407485131</v>
      </c>
      <c r="D8583" s="367">
        <v>5450.0000000000236</v>
      </c>
      <c r="E8583" s="367">
        <v>25348.83720930247</v>
      </c>
      <c r="F8583" s="367">
        <v>-4536336.479804487</v>
      </c>
      <c r="G8583" s="367">
        <v>5450.0000000000318</v>
      </c>
      <c r="H8583" s="367">
        <v>136250</v>
      </c>
      <c r="I8583" s="384">
        <v>-53859126.980899468</v>
      </c>
      <c r="J8583" s="367">
        <v>5449.9999999999991</v>
      </c>
      <c r="K8583" s="367">
        <v>33030.303030302843</v>
      </c>
      <c r="L8583" s="384">
        <v>-2677888.7710138382</v>
      </c>
      <c r="M8583" s="367">
        <v>5449.9999999999691</v>
      </c>
      <c r="N8583" s="367">
        <v>545</v>
      </c>
      <c r="O8583" s="384">
        <v>-53297.34902849744</v>
      </c>
      <c r="P8583" s="367">
        <v>79.024999999999991</v>
      </c>
      <c r="Q8583" s="367">
        <v>545</v>
      </c>
      <c r="R8583" s="384">
        <v>-15994.545397565676</v>
      </c>
      <c r="S8583" s="367">
        <v>76.3</v>
      </c>
      <c r="T8583" s="367">
        <v>18793.103448275877</v>
      </c>
      <c r="U8583" s="384">
        <v>-2918165.9326979737</v>
      </c>
      <c r="V8583" s="367">
        <v>5450.0000000000045</v>
      </c>
      <c r="W8583" s="367">
        <v>908333.33333332685</v>
      </c>
      <c r="X8583" s="384">
        <v>664934.7101994307</v>
      </c>
      <c r="Y8583" s="386">
        <v>5449.99999999996</v>
      </c>
      <c r="Z8583" s="367"/>
      <c r="AA8583" s="367"/>
      <c r="AB8583" s="367"/>
      <c r="AC8583" s="367"/>
      <c r="AD8583" s="367"/>
      <c r="AE8583" s="367"/>
      <c r="AF8583" s="367"/>
      <c r="AG8583" s="367"/>
      <c r="AH8583" s="367"/>
      <c r="AI8583" s="367"/>
      <c r="AJ8583" s="367"/>
      <c r="AK8583" s="367"/>
      <c r="AL8583" s="367"/>
      <c r="AM8583" s="367"/>
      <c r="AN8583" s="367"/>
      <c r="AO8583" s="367"/>
      <c r="AP8583" s="367"/>
      <c r="AQ8583" s="367"/>
      <c r="AR8583" s="367"/>
      <c r="AS8583" s="367"/>
      <c r="AT8583" s="367"/>
    </row>
    <row r="8584" spans="2:46" ht="13.8">
      <c r="B8584" s="26">
        <v>91.000000000000398</v>
      </c>
      <c r="C8584" s="363">
        <v>4565.4056352183234</v>
      </c>
      <c r="D8584" s="367">
        <v>5460.0000000000236</v>
      </c>
      <c r="E8584" s="367">
        <v>25395.348837209447</v>
      </c>
      <c r="F8584" s="367">
        <v>-4553293.9031506004</v>
      </c>
      <c r="G8584" s="367">
        <v>5460.0000000000318</v>
      </c>
      <c r="H8584" s="367">
        <v>136500</v>
      </c>
      <c r="I8584" s="384">
        <v>-54059596.353063285</v>
      </c>
      <c r="J8584" s="367">
        <v>5459.9999999999991</v>
      </c>
      <c r="K8584" s="367">
        <v>33090.909090908906</v>
      </c>
      <c r="L8584" s="384">
        <v>-2689411.1576817976</v>
      </c>
      <c r="M8584" s="367">
        <v>5459.99999999997</v>
      </c>
      <c r="N8584" s="367">
        <v>546</v>
      </c>
      <c r="O8584" s="384">
        <v>-53502.121686932391</v>
      </c>
      <c r="P8584" s="367">
        <v>79.17</v>
      </c>
      <c r="Q8584" s="367">
        <v>546</v>
      </c>
      <c r="R8584" s="384">
        <v>-16074.382738120499</v>
      </c>
      <c r="S8584" s="367">
        <v>76.44</v>
      </c>
      <c r="T8584" s="367">
        <v>18827.586206896565</v>
      </c>
      <c r="U8584" s="384">
        <v>-2930219.5554405861</v>
      </c>
      <c r="V8584" s="367">
        <v>5460.0000000000036</v>
      </c>
      <c r="W8584" s="367">
        <v>909999.99999999348</v>
      </c>
      <c r="X8584" s="384">
        <v>665905.65602934314</v>
      </c>
      <c r="Y8584" s="386">
        <v>5459.9999999999609</v>
      </c>
      <c r="Z8584" s="367"/>
      <c r="AA8584" s="367"/>
      <c r="AB8584" s="367"/>
      <c r="AC8584" s="367"/>
      <c r="AD8584" s="367"/>
      <c r="AE8584" s="367"/>
      <c r="AF8584" s="367"/>
      <c r="AG8584" s="367"/>
      <c r="AH8584" s="367"/>
      <c r="AI8584" s="367"/>
      <c r="AJ8584" s="367"/>
      <c r="AK8584" s="367"/>
      <c r="AL8584" s="367"/>
      <c r="AM8584" s="367"/>
      <c r="AN8584" s="367"/>
      <c r="AO8584" s="367"/>
      <c r="AP8584" s="367"/>
      <c r="AQ8584" s="367"/>
      <c r="AR8584" s="367"/>
      <c r="AS8584" s="367"/>
      <c r="AT8584" s="367"/>
    </row>
    <row r="8585" spans="2:46" ht="13.8">
      <c r="B8585" s="26">
        <v>91.166666666667069</v>
      </c>
      <c r="C8585" s="363">
        <v>4573.7256779291874</v>
      </c>
      <c r="D8585" s="367">
        <v>5470.0000000000236</v>
      </c>
      <c r="E8585" s="367">
        <v>25441.860465116424</v>
      </c>
      <c r="F8585" s="367">
        <v>-4570282.9523947807</v>
      </c>
      <c r="G8585" s="367">
        <v>5470.0000000000318</v>
      </c>
      <c r="H8585" s="367">
        <v>136750</v>
      </c>
      <c r="I8585" s="384">
        <v>-54260438.052281909</v>
      </c>
      <c r="J8585" s="367">
        <v>5469.9999999999991</v>
      </c>
      <c r="K8585" s="367">
        <v>33151.51515151497</v>
      </c>
      <c r="L8585" s="384">
        <v>-2700957.7525156545</v>
      </c>
      <c r="M8585" s="367">
        <v>5469.9999999999709</v>
      </c>
      <c r="N8585" s="367">
        <v>547</v>
      </c>
      <c r="O8585" s="384">
        <v>-53707.286211145605</v>
      </c>
      <c r="P8585" s="367">
        <v>79.314999999999998</v>
      </c>
      <c r="Q8585" s="367">
        <v>547</v>
      </c>
      <c r="R8585" s="384">
        <v>-16154.405022084971</v>
      </c>
      <c r="S8585" s="367">
        <v>76.58</v>
      </c>
      <c r="T8585" s="367">
        <v>18862.068965517254</v>
      </c>
      <c r="U8585" s="384">
        <v>-2942297.7173401183</v>
      </c>
      <c r="V8585" s="367">
        <v>5470.0000000000036</v>
      </c>
      <c r="W8585" s="367">
        <v>911666.66666666011</v>
      </c>
      <c r="X8585" s="384">
        <v>666875.68933962705</v>
      </c>
      <c r="Y8585" s="386">
        <v>5469.9999999999609</v>
      </c>
      <c r="Z8585" s="367"/>
      <c r="AA8585" s="367"/>
      <c r="AB8585" s="367"/>
      <c r="AC8585" s="367"/>
      <c r="AD8585" s="367"/>
      <c r="AE8585" s="367"/>
      <c r="AF8585" s="367"/>
      <c r="AG8585" s="367"/>
      <c r="AH8585" s="367"/>
      <c r="AI8585" s="367"/>
      <c r="AJ8585" s="367"/>
      <c r="AK8585" s="367"/>
      <c r="AL8585" s="367"/>
      <c r="AM8585" s="367"/>
      <c r="AN8585" s="367"/>
      <c r="AO8585" s="367"/>
      <c r="AP8585" s="367"/>
      <c r="AQ8585" s="367"/>
      <c r="AR8585" s="367"/>
      <c r="AS8585" s="367"/>
      <c r="AT8585" s="367"/>
    </row>
    <row r="8586" spans="2:46" ht="13.8">
      <c r="B8586" s="26">
        <v>91.333333333333741</v>
      </c>
      <c r="C8586" s="363">
        <v>4582.045568881108</v>
      </c>
      <c r="D8586" s="367">
        <v>5480.0000000000246</v>
      </c>
      <c r="E8586" s="367">
        <v>25488.372093023401</v>
      </c>
      <c r="F8586" s="367">
        <v>-4587303.6275370279</v>
      </c>
      <c r="G8586" s="367">
        <v>5480.0000000000318</v>
      </c>
      <c r="H8586" s="367">
        <v>137000</v>
      </c>
      <c r="I8586" s="384">
        <v>-54461652.078555323</v>
      </c>
      <c r="J8586" s="367">
        <v>5479.9999999999991</v>
      </c>
      <c r="K8586" s="367">
        <v>33212.121212121034</v>
      </c>
      <c r="L8586" s="384">
        <v>-2712528.5555154081</v>
      </c>
      <c r="M8586" s="367">
        <v>5479.9999999999709</v>
      </c>
      <c r="N8586" s="367">
        <v>548</v>
      </c>
      <c r="O8586" s="384">
        <v>-53912.842601137047</v>
      </c>
      <c r="P8586" s="367">
        <v>79.459999999999994</v>
      </c>
      <c r="Q8586" s="367">
        <v>548</v>
      </c>
      <c r="R8586" s="384">
        <v>-16234.612249459098</v>
      </c>
      <c r="S8586" s="367">
        <v>76.72</v>
      </c>
      <c r="T8586" s="367">
        <v>18896.551724137942</v>
      </c>
      <c r="U8586" s="384">
        <v>-2954400.4183965684</v>
      </c>
      <c r="V8586" s="367">
        <v>5480.0000000000036</v>
      </c>
      <c r="W8586" s="367">
        <v>913333.33333332674</v>
      </c>
      <c r="X8586" s="384">
        <v>667844.81013028254</v>
      </c>
      <c r="Y8586" s="386">
        <v>5479.9999999999609</v>
      </c>
      <c r="Z8586" s="367"/>
      <c r="AA8586" s="367"/>
      <c r="AB8586" s="367"/>
      <c r="AC8586" s="367"/>
      <c r="AD8586" s="367"/>
      <c r="AE8586" s="367"/>
      <c r="AF8586" s="367"/>
      <c r="AG8586" s="367"/>
      <c r="AH8586" s="367"/>
      <c r="AI8586" s="367"/>
      <c r="AJ8586" s="367"/>
      <c r="AK8586" s="367"/>
      <c r="AL8586" s="367"/>
      <c r="AM8586" s="367"/>
      <c r="AN8586" s="367"/>
      <c r="AO8586" s="367"/>
      <c r="AP8586" s="367"/>
      <c r="AQ8586" s="367"/>
      <c r="AR8586" s="367"/>
      <c r="AS8586" s="367"/>
      <c r="AT8586" s="367"/>
    </row>
    <row r="8587" spans="2:46" ht="13.8">
      <c r="B8587" s="26">
        <v>91.500000000000412</v>
      </c>
      <c r="C8587" s="363">
        <v>4590.3653080740823</v>
      </c>
      <c r="D8587" s="367">
        <v>5490.0000000000246</v>
      </c>
      <c r="E8587" s="367">
        <v>25534.883720930378</v>
      </c>
      <c r="F8587" s="367">
        <v>-4604355.9285773402</v>
      </c>
      <c r="G8587" s="367">
        <v>5490.0000000000318</v>
      </c>
      <c r="H8587" s="367">
        <v>137250</v>
      </c>
      <c r="I8587" s="384">
        <v>-54663238.431883551</v>
      </c>
      <c r="J8587" s="367">
        <v>5489.9999999999991</v>
      </c>
      <c r="K8587" s="367">
        <v>33272.727272727097</v>
      </c>
      <c r="L8587" s="384">
        <v>-2724123.5666810595</v>
      </c>
      <c r="M8587" s="367">
        <v>5489.9999999999718</v>
      </c>
      <c r="N8587" s="367">
        <v>549</v>
      </c>
      <c r="O8587" s="384">
        <v>-54118.790856906773</v>
      </c>
      <c r="P8587" s="367">
        <v>79.605000000000004</v>
      </c>
      <c r="Q8587" s="367">
        <v>549</v>
      </c>
      <c r="R8587" s="384">
        <v>-16315.004420242871</v>
      </c>
      <c r="S8587" s="367">
        <v>76.86</v>
      </c>
      <c r="T8587" s="367">
        <v>18931.03448275863</v>
      </c>
      <c r="U8587" s="384">
        <v>-2966527.6586099342</v>
      </c>
      <c r="V8587" s="367">
        <v>5490.0000000000027</v>
      </c>
      <c r="W8587" s="367">
        <v>914999.99999999336</v>
      </c>
      <c r="X8587" s="384">
        <v>668813.01840130996</v>
      </c>
      <c r="Y8587" s="386">
        <v>5489.9999999999609</v>
      </c>
      <c r="Z8587" s="367"/>
      <c r="AA8587" s="367"/>
      <c r="AB8587" s="367"/>
      <c r="AC8587" s="367"/>
      <c r="AD8587" s="367"/>
      <c r="AE8587" s="367"/>
      <c r="AF8587" s="367"/>
      <c r="AG8587" s="367"/>
      <c r="AH8587" s="367"/>
      <c r="AI8587" s="367"/>
      <c r="AJ8587" s="367"/>
      <c r="AK8587" s="367"/>
      <c r="AL8587" s="367"/>
      <c r="AM8587" s="367"/>
      <c r="AN8587" s="367"/>
      <c r="AO8587" s="367"/>
      <c r="AP8587" s="367"/>
      <c r="AQ8587" s="367"/>
      <c r="AR8587" s="367"/>
      <c r="AS8587" s="367"/>
      <c r="AT8587" s="367"/>
    </row>
    <row r="8588" spans="2:46" ht="13.8">
      <c r="B8588" s="26">
        <v>91.666666666667084</v>
      </c>
      <c r="C8588" s="363">
        <v>4598.6848955081095</v>
      </c>
      <c r="D8588" s="367">
        <v>5500.0000000000246</v>
      </c>
      <c r="E8588" s="367">
        <v>25581.395348837355</v>
      </c>
      <c r="F8588" s="367">
        <v>-4621439.8555157203</v>
      </c>
      <c r="G8588" s="367">
        <v>5500.0000000000318</v>
      </c>
      <c r="H8588" s="367">
        <v>137500</v>
      </c>
      <c r="I8588" s="384">
        <v>-54865197.11226657</v>
      </c>
      <c r="J8588" s="367">
        <v>5499.9999999999991</v>
      </c>
      <c r="K8588" s="367">
        <v>33333.333333333161</v>
      </c>
      <c r="L8588" s="384">
        <v>-2735742.7860126067</v>
      </c>
      <c r="M8588" s="367">
        <v>5499.9999999999718</v>
      </c>
      <c r="N8588" s="367">
        <v>550</v>
      </c>
      <c r="O8588" s="384">
        <v>-54325.130978454763</v>
      </c>
      <c r="P8588" s="367">
        <v>79.75</v>
      </c>
      <c r="Q8588" s="367">
        <v>550</v>
      </c>
      <c r="R8588" s="384">
        <v>-16395.581534436296</v>
      </c>
      <c r="S8588" s="367">
        <v>77</v>
      </c>
      <c r="T8588" s="367">
        <v>18965.517241379319</v>
      </c>
      <c r="U8588" s="384">
        <v>-2978679.4379802197</v>
      </c>
      <c r="V8588" s="367">
        <v>5500.0000000000027</v>
      </c>
      <c r="W8588" s="367">
        <v>916666.66666665999</v>
      </c>
      <c r="X8588" s="384">
        <v>669780.31415270874</v>
      </c>
      <c r="Y8588" s="386">
        <v>5499.9999999999591</v>
      </c>
      <c r="Z8588" s="367"/>
      <c r="AA8588" s="367"/>
      <c r="AB8588" s="367"/>
      <c r="AC8588" s="367"/>
      <c r="AD8588" s="367"/>
      <c r="AE8588" s="367"/>
      <c r="AF8588" s="367"/>
      <c r="AG8588" s="367"/>
      <c r="AH8588" s="367"/>
      <c r="AI8588" s="367"/>
      <c r="AJ8588" s="367"/>
      <c r="AK8588" s="367"/>
      <c r="AL8588" s="367"/>
      <c r="AM8588" s="367"/>
      <c r="AN8588" s="367"/>
      <c r="AO8588" s="367"/>
      <c r="AP8588" s="367"/>
      <c r="AQ8588" s="367"/>
      <c r="AR8588" s="367"/>
      <c r="AS8588" s="367"/>
      <c r="AT8588" s="367"/>
    </row>
    <row r="8589" spans="2:46" ht="13.8">
      <c r="B8589" s="26">
        <v>91.833333333333755</v>
      </c>
      <c r="C8589" s="363">
        <v>4607.0043311831932</v>
      </c>
      <c r="D8589" s="367">
        <v>5510.0000000000246</v>
      </c>
      <c r="E8589" s="367">
        <v>25627.906976744332</v>
      </c>
      <c r="F8589" s="367">
        <v>-4638555.4083521664</v>
      </c>
      <c r="G8589" s="367">
        <v>5510.0000000000318</v>
      </c>
      <c r="H8589" s="367">
        <v>137750</v>
      </c>
      <c r="I8589" s="384">
        <v>-55067528.119704403</v>
      </c>
      <c r="J8589" s="367">
        <v>5509.9999999999991</v>
      </c>
      <c r="K8589" s="367">
        <v>33393.939393939225</v>
      </c>
      <c r="L8589" s="384">
        <v>-2747386.2135100532</v>
      </c>
      <c r="M8589" s="367">
        <v>5509.9999999999727</v>
      </c>
      <c r="N8589" s="367">
        <v>551</v>
      </c>
      <c r="O8589" s="384">
        <v>-54531.862965780987</v>
      </c>
      <c r="P8589" s="367">
        <v>79.894999999999996</v>
      </c>
      <c r="Q8589" s="367">
        <v>551</v>
      </c>
      <c r="R8589" s="384">
        <v>-16476.343592039371</v>
      </c>
      <c r="S8589" s="367">
        <v>77.14</v>
      </c>
      <c r="T8589" s="367">
        <v>19000.000000000007</v>
      </c>
      <c r="U8589" s="384">
        <v>-2990855.7565074232</v>
      </c>
      <c r="V8589" s="367">
        <v>5510.0000000000027</v>
      </c>
      <c r="W8589" s="367">
        <v>918333.33333332662</v>
      </c>
      <c r="X8589" s="384">
        <v>670746.69738447934</v>
      </c>
      <c r="Y8589" s="386">
        <v>5509.9999999999591</v>
      </c>
      <c r="Z8589" s="367"/>
      <c r="AA8589" s="367"/>
      <c r="AB8589" s="367"/>
      <c r="AC8589" s="367"/>
      <c r="AD8589" s="367"/>
      <c r="AE8589" s="367"/>
      <c r="AF8589" s="367"/>
      <c r="AG8589" s="367"/>
      <c r="AH8589" s="367"/>
      <c r="AI8589" s="367"/>
      <c r="AJ8589" s="367"/>
      <c r="AK8589" s="367"/>
      <c r="AL8589" s="367"/>
      <c r="AM8589" s="367"/>
      <c r="AN8589" s="367"/>
      <c r="AO8589" s="367"/>
      <c r="AP8589" s="367"/>
      <c r="AQ8589" s="367"/>
      <c r="AR8589" s="367"/>
      <c r="AS8589" s="367"/>
      <c r="AT8589" s="367"/>
    </row>
    <row r="8590" spans="2:46" ht="13.8">
      <c r="B8590" s="26">
        <v>92.000000000000426</v>
      </c>
      <c r="C8590" s="363">
        <v>4615.3236150993316</v>
      </c>
      <c r="D8590" s="367">
        <v>5520.0000000000264</v>
      </c>
      <c r="E8590" s="367">
        <v>25674.41860465131</v>
      </c>
      <c r="F8590" s="367">
        <v>-4655702.5870866794</v>
      </c>
      <c r="G8590" s="367">
        <v>5520.0000000000318</v>
      </c>
      <c r="H8590" s="367">
        <v>138000</v>
      </c>
      <c r="I8590" s="384">
        <v>-55270231.454197019</v>
      </c>
      <c r="J8590" s="367">
        <v>5519.9999999999991</v>
      </c>
      <c r="K8590" s="367">
        <v>33454.545454545289</v>
      </c>
      <c r="L8590" s="384">
        <v>-2759053.8491733954</v>
      </c>
      <c r="M8590" s="367">
        <v>5519.9999999999727</v>
      </c>
      <c r="N8590" s="367">
        <v>552</v>
      </c>
      <c r="O8590" s="384">
        <v>-54738.986818885503</v>
      </c>
      <c r="P8590" s="367">
        <v>80.040000000000006</v>
      </c>
      <c r="Q8590" s="367">
        <v>552</v>
      </c>
      <c r="R8590" s="384">
        <v>-16557.290593052094</v>
      </c>
      <c r="S8590" s="367">
        <v>77.28</v>
      </c>
      <c r="T8590" s="367">
        <v>19034.482758620696</v>
      </c>
      <c r="U8590" s="384">
        <v>-3003056.6141915433</v>
      </c>
      <c r="V8590" s="367">
        <v>5520.0000000000018</v>
      </c>
      <c r="W8590" s="367">
        <v>919999.99999999325</v>
      </c>
      <c r="X8590" s="384">
        <v>671712.16809662164</v>
      </c>
      <c r="Y8590" s="386">
        <v>5519.9999999999591</v>
      </c>
      <c r="Z8590" s="367"/>
      <c r="AA8590" s="367"/>
      <c r="AB8590" s="367"/>
      <c r="AC8590" s="367"/>
      <c r="AD8590" s="367"/>
      <c r="AE8590" s="367"/>
      <c r="AF8590" s="367"/>
      <c r="AG8590" s="367"/>
      <c r="AH8590" s="367"/>
      <c r="AI8590" s="367"/>
      <c r="AJ8590" s="367"/>
      <c r="AK8590" s="367"/>
      <c r="AL8590" s="367"/>
      <c r="AM8590" s="367"/>
      <c r="AN8590" s="367"/>
      <c r="AO8590" s="367"/>
      <c r="AP8590" s="367"/>
      <c r="AQ8590" s="367"/>
      <c r="AR8590" s="367"/>
      <c r="AS8590" s="367"/>
      <c r="AT8590" s="367"/>
    </row>
    <row r="8591" spans="2:46" ht="13.8">
      <c r="B8591" s="26">
        <v>92.166666666667098</v>
      </c>
      <c r="C8591" s="363">
        <v>4623.6427472565238</v>
      </c>
      <c r="D8591" s="367">
        <v>5530.0000000000264</v>
      </c>
      <c r="E8591" s="367">
        <v>25720.930232558287</v>
      </c>
      <c r="F8591" s="367">
        <v>-4672881.3917192584</v>
      </c>
      <c r="G8591" s="367">
        <v>5530.0000000000318</v>
      </c>
      <c r="H8591" s="367">
        <v>138250</v>
      </c>
      <c r="I8591" s="384">
        <v>-55473307.115744442</v>
      </c>
      <c r="J8591" s="367">
        <v>5529.9999999999991</v>
      </c>
      <c r="K8591" s="367">
        <v>33515.151515151352</v>
      </c>
      <c r="L8591" s="384">
        <v>-2770745.6930026356</v>
      </c>
      <c r="M8591" s="367">
        <v>5529.9999999999736</v>
      </c>
      <c r="N8591" s="367">
        <v>553</v>
      </c>
      <c r="O8591" s="384">
        <v>-54946.502537768276</v>
      </c>
      <c r="P8591" s="367">
        <v>80.185000000000002</v>
      </c>
      <c r="Q8591" s="367">
        <v>553</v>
      </c>
      <c r="R8591" s="384">
        <v>-16638.422537474471</v>
      </c>
      <c r="S8591" s="367">
        <v>77.42</v>
      </c>
      <c r="T8591" s="367">
        <v>19068.965517241384</v>
      </c>
      <c r="U8591" s="384">
        <v>-3015282.0110325818</v>
      </c>
      <c r="V8591" s="367">
        <v>5530.0000000000018</v>
      </c>
      <c r="W8591" s="367">
        <v>921666.66666665988</v>
      </c>
      <c r="X8591" s="384">
        <v>672676.72628913587</v>
      </c>
      <c r="Y8591" s="386">
        <v>5529.9999999999591</v>
      </c>
      <c r="Z8591" s="367"/>
      <c r="AA8591" s="367"/>
      <c r="AB8591" s="367"/>
      <c r="AC8591" s="367"/>
      <c r="AD8591" s="367"/>
      <c r="AE8591" s="367"/>
      <c r="AF8591" s="367"/>
      <c r="AG8591" s="367"/>
      <c r="AH8591" s="367"/>
      <c r="AI8591" s="367"/>
      <c r="AJ8591" s="367"/>
      <c r="AK8591" s="367"/>
      <c r="AL8591" s="367"/>
      <c r="AM8591" s="367"/>
      <c r="AN8591" s="367"/>
      <c r="AO8591" s="367"/>
      <c r="AP8591" s="367"/>
      <c r="AQ8591" s="367"/>
      <c r="AR8591" s="367"/>
      <c r="AS8591" s="367"/>
      <c r="AT8591" s="367"/>
    </row>
    <row r="8592" spans="2:46" ht="13.8">
      <c r="B8592" s="26">
        <v>92.333333333333769</v>
      </c>
      <c r="C8592" s="363">
        <v>4631.9617276547697</v>
      </c>
      <c r="D8592" s="367">
        <v>5540.0000000000264</v>
      </c>
      <c r="E8592" s="367">
        <v>25767.441860465264</v>
      </c>
      <c r="F8592" s="367">
        <v>-4690091.8222499052</v>
      </c>
      <c r="G8592" s="367">
        <v>5540.0000000000318</v>
      </c>
      <c r="H8592" s="367">
        <v>138500</v>
      </c>
      <c r="I8592" s="384">
        <v>-55676755.104346663</v>
      </c>
      <c r="J8592" s="367">
        <v>5539.9999999999991</v>
      </c>
      <c r="K8592" s="367">
        <v>33575.757575757416</v>
      </c>
      <c r="L8592" s="384">
        <v>-2782461.7449977724</v>
      </c>
      <c r="M8592" s="367">
        <v>5539.9999999999736</v>
      </c>
      <c r="N8592" s="367">
        <v>554</v>
      </c>
      <c r="O8592" s="384">
        <v>-55154.410122429283</v>
      </c>
      <c r="P8592" s="367">
        <v>80.33</v>
      </c>
      <c r="Q8592" s="367">
        <v>554</v>
      </c>
      <c r="R8592" s="384">
        <v>-16719.739425306496</v>
      </c>
      <c r="S8592" s="367">
        <v>77.56</v>
      </c>
      <c r="T8592" s="367">
        <v>19103.448275862072</v>
      </c>
      <c r="U8592" s="384">
        <v>-3027531.9470305387</v>
      </c>
      <c r="V8592" s="367">
        <v>5540.0000000000018</v>
      </c>
      <c r="W8592" s="367">
        <v>923333.3333333265</v>
      </c>
      <c r="X8592" s="384">
        <v>673640.37196202157</v>
      </c>
      <c r="Y8592" s="386">
        <v>5539.9999999999582</v>
      </c>
      <c r="Z8592" s="367"/>
      <c r="AA8592" s="367"/>
      <c r="AB8592" s="367"/>
      <c r="AC8592" s="367"/>
      <c r="AD8592" s="367"/>
      <c r="AE8592" s="367"/>
      <c r="AF8592" s="367"/>
      <c r="AG8592" s="367"/>
      <c r="AH8592" s="367"/>
      <c r="AI8592" s="367"/>
      <c r="AJ8592" s="367"/>
      <c r="AK8592" s="367"/>
      <c r="AL8592" s="367"/>
      <c r="AM8592" s="367"/>
      <c r="AN8592" s="367"/>
      <c r="AO8592" s="367"/>
      <c r="AP8592" s="367"/>
      <c r="AQ8592" s="367"/>
      <c r="AR8592" s="367"/>
      <c r="AS8592" s="367"/>
      <c r="AT8592" s="367"/>
    </row>
    <row r="8593" spans="2:46" ht="13.8">
      <c r="B8593" s="26">
        <v>92.500000000000441</v>
      </c>
      <c r="C8593" s="363">
        <v>4640.2805562940712</v>
      </c>
      <c r="D8593" s="367">
        <v>5550.0000000000264</v>
      </c>
      <c r="E8593" s="367">
        <v>25813.953488372241</v>
      </c>
      <c r="F8593" s="367">
        <v>-4707333.8786786171</v>
      </c>
      <c r="G8593" s="367">
        <v>5550.0000000000318</v>
      </c>
      <c r="H8593" s="367">
        <v>138750</v>
      </c>
      <c r="I8593" s="384">
        <v>-55880575.420003675</v>
      </c>
      <c r="J8593" s="367">
        <v>5549.9999999999991</v>
      </c>
      <c r="K8593" s="367">
        <v>33636.36363636348</v>
      </c>
      <c r="L8593" s="384">
        <v>-2794202.0051588076</v>
      </c>
      <c r="M8593" s="367">
        <v>5549.9999999999745</v>
      </c>
      <c r="N8593" s="367">
        <v>555</v>
      </c>
      <c r="O8593" s="384">
        <v>-55362.709572868582</v>
      </c>
      <c r="P8593" s="367">
        <v>80.475000000000009</v>
      </c>
      <c r="Q8593" s="367">
        <v>555</v>
      </c>
      <c r="R8593" s="384">
        <v>-16801.241256548172</v>
      </c>
      <c r="S8593" s="367">
        <v>77.7</v>
      </c>
      <c r="T8593" s="367">
        <v>19137.931034482761</v>
      </c>
      <c r="U8593" s="384">
        <v>-3039806.4221854131</v>
      </c>
      <c r="V8593" s="367">
        <v>5550.0000000000009</v>
      </c>
      <c r="W8593" s="367">
        <v>924999.99999999313</v>
      </c>
      <c r="X8593" s="384">
        <v>674603.10511527897</v>
      </c>
      <c r="Y8593" s="386">
        <v>5549.9999999999582</v>
      </c>
      <c r="Z8593" s="367"/>
      <c r="AA8593" s="367"/>
      <c r="AB8593" s="367"/>
      <c r="AC8593" s="367"/>
      <c r="AD8593" s="367"/>
      <c r="AE8593" s="367"/>
      <c r="AF8593" s="367"/>
      <c r="AG8593" s="367"/>
      <c r="AH8593" s="367"/>
      <c r="AI8593" s="367"/>
      <c r="AJ8593" s="367"/>
      <c r="AK8593" s="367"/>
      <c r="AL8593" s="367"/>
      <c r="AM8593" s="367"/>
      <c r="AN8593" s="367"/>
      <c r="AO8593" s="367"/>
      <c r="AP8593" s="367"/>
      <c r="AQ8593" s="367"/>
      <c r="AR8593" s="367"/>
      <c r="AS8593" s="367"/>
      <c r="AT8593" s="367"/>
    </row>
    <row r="8594" spans="2:46" ht="13.8">
      <c r="B8594" s="26">
        <v>92.666666666667112</v>
      </c>
      <c r="C8594" s="363">
        <v>4648.5992331744264</v>
      </c>
      <c r="D8594" s="367">
        <v>5560.0000000000273</v>
      </c>
      <c r="E8594" s="367">
        <v>25860.465116279218</v>
      </c>
      <c r="F8594" s="367">
        <v>-4724607.5610053958</v>
      </c>
      <c r="G8594" s="367">
        <v>5560.0000000000318</v>
      </c>
      <c r="H8594" s="367">
        <v>139000</v>
      </c>
      <c r="I8594" s="384">
        <v>-56084768.062715501</v>
      </c>
      <c r="J8594" s="367">
        <v>5559.9999999999991</v>
      </c>
      <c r="K8594" s="367">
        <v>33696.969696969543</v>
      </c>
      <c r="L8594" s="384">
        <v>-2805966.4734857385</v>
      </c>
      <c r="M8594" s="367">
        <v>5559.9999999999745</v>
      </c>
      <c r="N8594" s="367">
        <v>556</v>
      </c>
      <c r="O8594" s="384">
        <v>-55571.400889086093</v>
      </c>
      <c r="P8594" s="367">
        <v>80.61999999999999</v>
      </c>
      <c r="Q8594" s="367">
        <v>556</v>
      </c>
      <c r="R8594" s="384">
        <v>-16882.928031199495</v>
      </c>
      <c r="S8594" s="367">
        <v>77.84</v>
      </c>
      <c r="T8594" s="367">
        <v>19172.413793103449</v>
      </c>
      <c r="U8594" s="384">
        <v>-3052105.4364972059</v>
      </c>
      <c r="V8594" s="367">
        <v>5560.0000000000009</v>
      </c>
      <c r="W8594" s="367">
        <v>926666.66666665976</v>
      </c>
      <c r="X8594" s="384">
        <v>675564.92574890819</v>
      </c>
      <c r="Y8594" s="386">
        <v>5559.9999999999582</v>
      </c>
      <c r="Z8594" s="367"/>
      <c r="AA8594" s="367"/>
      <c r="AB8594" s="367"/>
      <c r="AC8594" s="367"/>
      <c r="AD8594" s="367"/>
      <c r="AE8594" s="367"/>
      <c r="AF8594" s="367"/>
      <c r="AG8594" s="367"/>
      <c r="AH8594" s="367"/>
      <c r="AI8594" s="367"/>
      <c r="AJ8594" s="367"/>
      <c r="AK8594" s="367"/>
      <c r="AL8594" s="367"/>
      <c r="AM8594" s="367"/>
      <c r="AN8594" s="367"/>
      <c r="AO8594" s="367"/>
      <c r="AP8594" s="367"/>
      <c r="AQ8594" s="367"/>
      <c r="AR8594" s="367"/>
      <c r="AS8594" s="367"/>
      <c r="AT8594" s="367"/>
    </row>
    <row r="8595" spans="2:46" ht="13.8">
      <c r="B8595" s="26">
        <v>92.833333333333783</v>
      </c>
      <c r="C8595" s="363">
        <v>4656.9177582958373</v>
      </c>
      <c r="D8595" s="367">
        <v>5570.0000000000273</v>
      </c>
      <c r="E8595" s="367">
        <v>25906.976744186195</v>
      </c>
      <c r="F8595" s="367">
        <v>-4741912.8692302406</v>
      </c>
      <c r="G8595" s="367">
        <v>5570.0000000000318</v>
      </c>
      <c r="H8595" s="367">
        <v>139250</v>
      </c>
      <c r="I8595" s="384">
        <v>-56289333.032482125</v>
      </c>
      <c r="J8595" s="367">
        <v>5569.9999999999991</v>
      </c>
      <c r="K8595" s="367">
        <v>33757.575757575607</v>
      </c>
      <c r="L8595" s="384">
        <v>-2817755.1499785692</v>
      </c>
      <c r="M8595" s="367">
        <v>5569.9999999999764</v>
      </c>
      <c r="N8595" s="367">
        <v>557</v>
      </c>
      <c r="O8595" s="384">
        <v>-55780.484071081919</v>
      </c>
      <c r="P8595" s="367">
        <v>80.765000000000001</v>
      </c>
      <c r="Q8595" s="367">
        <v>557</v>
      </c>
      <c r="R8595" s="384">
        <v>-16964.799749260474</v>
      </c>
      <c r="S8595" s="367">
        <v>77.98</v>
      </c>
      <c r="T8595" s="367">
        <v>19206.896551724138</v>
      </c>
      <c r="U8595" s="384">
        <v>-3064428.9899659161</v>
      </c>
      <c r="V8595" s="367">
        <v>5570.0000000000009</v>
      </c>
      <c r="W8595" s="367">
        <v>928333.33333332639</v>
      </c>
      <c r="X8595" s="384">
        <v>676525.83386290912</v>
      </c>
      <c r="Y8595" s="386">
        <v>5569.9999999999582</v>
      </c>
      <c r="Z8595" s="367"/>
      <c r="AA8595" s="367"/>
      <c r="AB8595" s="367"/>
      <c r="AC8595" s="367"/>
      <c r="AD8595" s="367"/>
      <c r="AE8595" s="367"/>
      <c r="AF8595" s="367"/>
      <c r="AG8595" s="367"/>
      <c r="AH8595" s="367"/>
      <c r="AI8595" s="367"/>
      <c r="AJ8595" s="367"/>
      <c r="AK8595" s="367"/>
      <c r="AL8595" s="367"/>
      <c r="AM8595" s="367"/>
      <c r="AN8595" s="367"/>
      <c r="AO8595" s="367"/>
      <c r="AP8595" s="367"/>
      <c r="AQ8595" s="367"/>
      <c r="AR8595" s="367"/>
      <c r="AS8595" s="367"/>
      <c r="AT8595" s="367"/>
    </row>
    <row r="8596" spans="2:46" ht="13.8">
      <c r="B8596" s="26">
        <v>93.000000000000455</v>
      </c>
      <c r="C8596" s="363">
        <v>4665.2361316583019</v>
      </c>
      <c r="D8596" s="367">
        <v>5580.0000000000273</v>
      </c>
      <c r="E8596" s="367">
        <v>25953.488372093172</v>
      </c>
      <c r="F8596" s="367">
        <v>-4759249.803353155</v>
      </c>
      <c r="G8596" s="367">
        <v>5580.0000000000327</v>
      </c>
      <c r="H8596" s="367">
        <v>139500</v>
      </c>
      <c r="I8596" s="384">
        <v>-56494270.329303533</v>
      </c>
      <c r="J8596" s="367">
        <v>5579.9999999999991</v>
      </c>
      <c r="K8596" s="367">
        <v>33818.181818181671</v>
      </c>
      <c r="L8596" s="384">
        <v>-2829568.0346372952</v>
      </c>
      <c r="M8596" s="367">
        <v>5579.9999999999764</v>
      </c>
      <c r="N8596" s="367">
        <v>558</v>
      </c>
      <c r="O8596" s="384">
        <v>-55989.959118855993</v>
      </c>
      <c r="P8596" s="367">
        <v>80.91</v>
      </c>
      <c r="Q8596" s="367">
        <v>558</v>
      </c>
      <c r="R8596" s="384">
        <v>-17046.856410731092</v>
      </c>
      <c r="S8596" s="367">
        <v>78.11999999999999</v>
      </c>
      <c r="T8596" s="367">
        <v>19241.379310344826</v>
      </c>
      <c r="U8596" s="384">
        <v>-3076777.0825915425</v>
      </c>
      <c r="V8596" s="367">
        <v>5579.9999999999991</v>
      </c>
      <c r="W8596" s="367">
        <v>929999.99999999302</v>
      </c>
      <c r="X8596" s="384">
        <v>677485.82945728162</v>
      </c>
      <c r="Y8596" s="386">
        <v>5579.9999999999582</v>
      </c>
      <c r="Z8596" s="367"/>
      <c r="AA8596" s="367"/>
      <c r="AB8596" s="367"/>
      <c r="AC8596" s="367"/>
      <c r="AD8596" s="367"/>
      <c r="AE8596" s="367"/>
      <c r="AF8596" s="367"/>
      <c r="AG8596" s="367"/>
      <c r="AH8596" s="367"/>
      <c r="AI8596" s="367"/>
      <c r="AJ8596" s="367"/>
      <c r="AK8596" s="367"/>
      <c r="AL8596" s="367"/>
      <c r="AM8596" s="367"/>
      <c r="AN8596" s="367"/>
      <c r="AO8596" s="367"/>
      <c r="AP8596" s="367"/>
      <c r="AQ8596" s="367"/>
      <c r="AR8596" s="367"/>
      <c r="AS8596" s="367"/>
      <c r="AT8596" s="367"/>
    </row>
    <row r="8597" spans="2:46" ht="13.8">
      <c r="B8597" s="26">
        <v>93.166666666667126</v>
      </c>
      <c r="C8597" s="363">
        <v>4673.5543532618212</v>
      </c>
      <c r="D8597" s="367">
        <v>5590.0000000000273</v>
      </c>
      <c r="E8597" s="367">
        <v>26000.000000000149</v>
      </c>
      <c r="F8597" s="367">
        <v>-4776618.3633741327</v>
      </c>
      <c r="G8597" s="367">
        <v>5590.0000000000327</v>
      </c>
      <c r="H8597" s="367">
        <v>139750</v>
      </c>
      <c r="I8597" s="384">
        <v>-56699579.953179769</v>
      </c>
      <c r="J8597" s="367">
        <v>5589.9999999999991</v>
      </c>
      <c r="K8597" s="367">
        <v>33878.787878787734</v>
      </c>
      <c r="L8597" s="384">
        <v>-2841405.1274619182</v>
      </c>
      <c r="M8597" s="367">
        <v>5589.9999999999764</v>
      </c>
      <c r="N8597" s="367">
        <v>559</v>
      </c>
      <c r="O8597" s="384">
        <v>-56199.826032408302</v>
      </c>
      <c r="P8597" s="367">
        <v>81.054999999999993</v>
      </c>
      <c r="Q8597" s="367">
        <v>559</v>
      </c>
      <c r="R8597" s="384">
        <v>-17129.098015611369</v>
      </c>
      <c r="S8597" s="367">
        <v>78.259999999999991</v>
      </c>
      <c r="T8597" s="367">
        <v>19275.862068965514</v>
      </c>
      <c r="U8597" s="384">
        <v>-3089149.7143740887</v>
      </c>
      <c r="V8597" s="367">
        <v>5589.9999999999991</v>
      </c>
      <c r="W8597" s="367">
        <v>931666.66666665964</v>
      </c>
      <c r="X8597" s="384">
        <v>678444.91253202572</v>
      </c>
      <c r="Y8597" s="386">
        <v>5589.9999999999573</v>
      </c>
      <c r="Z8597" s="367"/>
      <c r="AA8597" s="367"/>
      <c r="AB8597" s="367"/>
      <c r="AC8597" s="367"/>
      <c r="AD8597" s="367"/>
      <c r="AE8597" s="367"/>
      <c r="AF8597" s="367"/>
      <c r="AG8597" s="367"/>
      <c r="AH8597" s="367"/>
      <c r="AI8597" s="367"/>
      <c r="AJ8597" s="367"/>
      <c r="AK8597" s="367"/>
      <c r="AL8597" s="367"/>
      <c r="AM8597" s="367"/>
      <c r="AN8597" s="367"/>
      <c r="AO8597" s="367"/>
      <c r="AP8597" s="367"/>
      <c r="AQ8597" s="367"/>
      <c r="AR8597" s="367"/>
      <c r="AS8597" s="367"/>
      <c r="AT8597" s="367"/>
    </row>
    <row r="8598" spans="2:46" ht="13.8">
      <c r="B8598" s="26">
        <v>93.333333333333798</v>
      </c>
      <c r="C8598" s="363">
        <v>4681.8724231063952</v>
      </c>
      <c r="D8598" s="367">
        <v>5600.0000000000282</v>
      </c>
      <c r="E8598" s="367">
        <v>26046.511627907126</v>
      </c>
      <c r="F8598" s="367">
        <v>-4794018.5492931781</v>
      </c>
      <c r="G8598" s="367">
        <v>5600.0000000000327</v>
      </c>
      <c r="H8598" s="367">
        <v>140000</v>
      </c>
      <c r="I8598" s="384">
        <v>-56905261.904110789</v>
      </c>
      <c r="J8598" s="367">
        <v>5599.9999999999991</v>
      </c>
      <c r="K8598" s="367">
        <v>33939.393939393798</v>
      </c>
      <c r="L8598" s="384">
        <v>-2853266.4284524391</v>
      </c>
      <c r="M8598" s="367">
        <v>5599.9999999999773</v>
      </c>
      <c r="N8598" s="367">
        <v>560</v>
      </c>
      <c r="O8598" s="384">
        <v>-56410.084811738911</v>
      </c>
      <c r="P8598" s="367">
        <v>81.2</v>
      </c>
      <c r="Q8598" s="367">
        <v>560</v>
      </c>
      <c r="R8598" s="384">
        <v>-17211.524563901294</v>
      </c>
      <c r="S8598" s="367">
        <v>78.399999999999991</v>
      </c>
      <c r="T8598" s="367">
        <v>19310.344827586203</v>
      </c>
      <c r="U8598" s="384">
        <v>-3101546.8853135533</v>
      </c>
      <c r="V8598" s="367">
        <v>5599.9999999999991</v>
      </c>
      <c r="W8598" s="367">
        <v>933333.33333332627</v>
      </c>
      <c r="X8598" s="384">
        <v>679403.08308714174</v>
      </c>
      <c r="Y8598" s="386">
        <v>5599.9999999999573</v>
      </c>
      <c r="Z8598" s="367"/>
      <c r="AA8598" s="367"/>
      <c r="AB8598" s="367"/>
      <c r="AC8598" s="367"/>
      <c r="AD8598" s="367"/>
      <c r="AE8598" s="367"/>
      <c r="AF8598" s="367"/>
      <c r="AG8598" s="367"/>
      <c r="AH8598" s="367"/>
      <c r="AI8598" s="367"/>
      <c r="AJ8598" s="367"/>
      <c r="AK8598" s="367"/>
      <c r="AL8598" s="367"/>
      <c r="AM8598" s="367"/>
      <c r="AN8598" s="367"/>
      <c r="AO8598" s="367"/>
      <c r="AP8598" s="367"/>
      <c r="AQ8598" s="367"/>
      <c r="AR8598" s="367"/>
      <c r="AS8598" s="367"/>
      <c r="AT8598" s="367"/>
    </row>
    <row r="8599" spans="2:46" ht="13.8">
      <c r="B8599" s="26">
        <v>93.500000000000469</v>
      </c>
      <c r="C8599" s="363">
        <v>4690.190341192023</v>
      </c>
      <c r="D8599" s="367">
        <v>5610.0000000000282</v>
      </c>
      <c r="E8599" s="367">
        <v>26093.023255814103</v>
      </c>
      <c r="F8599" s="367">
        <v>-4811450.3611102896</v>
      </c>
      <c r="G8599" s="367">
        <v>5610.0000000000327</v>
      </c>
      <c r="H8599" s="367">
        <v>140250</v>
      </c>
      <c r="I8599" s="384">
        <v>-57111316.182096608</v>
      </c>
      <c r="J8599" s="367">
        <v>5609.9999999999991</v>
      </c>
      <c r="K8599" s="367">
        <v>33999.999999999862</v>
      </c>
      <c r="L8599" s="384">
        <v>-2865151.9376088567</v>
      </c>
      <c r="M8599" s="367">
        <v>5609.9999999999773</v>
      </c>
      <c r="N8599" s="367">
        <v>561</v>
      </c>
      <c r="O8599" s="384">
        <v>-56620.735456847768</v>
      </c>
      <c r="P8599" s="367">
        <v>81.344999999999999</v>
      </c>
      <c r="Q8599" s="367">
        <v>561</v>
      </c>
      <c r="R8599" s="384">
        <v>-17294.136055600869</v>
      </c>
      <c r="S8599" s="367">
        <v>78.539999999999992</v>
      </c>
      <c r="T8599" s="367">
        <v>19344.827586206891</v>
      </c>
      <c r="U8599" s="384">
        <v>-3113968.5954099344</v>
      </c>
      <c r="V8599" s="367">
        <v>5609.9999999999982</v>
      </c>
      <c r="W8599" s="367">
        <v>934999.9999999929</v>
      </c>
      <c r="X8599" s="384">
        <v>680360.34112262935</v>
      </c>
      <c r="Y8599" s="386">
        <v>5609.9999999999573</v>
      </c>
      <c r="Z8599" s="367"/>
      <c r="AA8599" s="367"/>
      <c r="AB8599" s="367"/>
      <c r="AC8599" s="367"/>
      <c r="AD8599" s="367"/>
      <c r="AE8599" s="367"/>
      <c r="AF8599" s="367"/>
      <c r="AG8599" s="367"/>
      <c r="AH8599" s="367"/>
      <c r="AI8599" s="367"/>
      <c r="AJ8599" s="367"/>
      <c r="AK8599" s="367"/>
      <c r="AL8599" s="367"/>
      <c r="AM8599" s="367"/>
      <c r="AN8599" s="367"/>
      <c r="AO8599" s="367"/>
      <c r="AP8599" s="367"/>
      <c r="AQ8599" s="367"/>
      <c r="AR8599" s="367"/>
      <c r="AS8599" s="367"/>
      <c r="AT8599" s="367"/>
    </row>
    <row r="8600" spans="2:46" ht="13.8">
      <c r="B8600" s="26">
        <v>93.66666666666714</v>
      </c>
      <c r="C8600" s="363">
        <v>4698.5081075187063</v>
      </c>
      <c r="D8600" s="367">
        <v>5620.0000000000282</v>
      </c>
      <c r="E8600" s="367">
        <v>26139.53488372108</v>
      </c>
      <c r="F8600" s="367">
        <v>-4828913.7988254679</v>
      </c>
      <c r="G8600" s="367">
        <v>5620.0000000000327</v>
      </c>
      <c r="H8600" s="367">
        <v>140500</v>
      </c>
      <c r="I8600" s="384">
        <v>-57317742.787137225</v>
      </c>
      <c r="J8600" s="367">
        <v>5619.9999999999991</v>
      </c>
      <c r="K8600" s="367">
        <v>34060.606060605925</v>
      </c>
      <c r="L8600" s="384">
        <v>-2877061.6549311727</v>
      </c>
      <c r="M8600" s="367">
        <v>5619.9999999999782</v>
      </c>
      <c r="N8600" s="367">
        <v>562</v>
      </c>
      <c r="O8600" s="384">
        <v>-56831.777967734859</v>
      </c>
      <c r="P8600" s="367">
        <v>81.489999999999995</v>
      </c>
      <c r="Q8600" s="367">
        <v>562</v>
      </c>
      <c r="R8600" s="384">
        <v>-17376.932490710107</v>
      </c>
      <c r="S8600" s="367">
        <v>78.680000000000007</v>
      </c>
      <c r="T8600" s="367">
        <v>19379.31034482758</v>
      </c>
      <c r="U8600" s="384">
        <v>-3126414.8446632344</v>
      </c>
      <c r="V8600" s="367">
        <v>5619.9999999999982</v>
      </c>
      <c r="W8600" s="367">
        <v>936666.66666665953</v>
      </c>
      <c r="X8600" s="384">
        <v>681316.68663848878</v>
      </c>
      <c r="Y8600" s="386">
        <v>5619.9999999999573</v>
      </c>
      <c r="Z8600" s="367"/>
      <c r="AA8600" s="367"/>
      <c r="AB8600" s="367"/>
      <c r="AC8600" s="367"/>
      <c r="AD8600" s="367"/>
      <c r="AE8600" s="367"/>
      <c r="AF8600" s="367"/>
      <c r="AG8600" s="367"/>
      <c r="AH8600" s="367"/>
      <c r="AI8600" s="367"/>
      <c r="AJ8600" s="367"/>
      <c r="AK8600" s="367"/>
      <c r="AL8600" s="367"/>
      <c r="AM8600" s="367"/>
      <c r="AN8600" s="367"/>
      <c r="AO8600" s="367"/>
      <c r="AP8600" s="367"/>
      <c r="AQ8600" s="367"/>
      <c r="AR8600" s="367"/>
      <c r="AS8600" s="367"/>
      <c r="AT8600" s="367"/>
    </row>
    <row r="8601" spans="2:46" ht="13.8">
      <c r="B8601" s="26">
        <v>93.833333333333812</v>
      </c>
      <c r="C8601" s="363">
        <v>4706.8257220864434</v>
      </c>
      <c r="D8601" s="367">
        <v>5630.0000000000282</v>
      </c>
      <c r="E8601" s="367">
        <v>26186.046511628057</v>
      </c>
      <c r="F8601" s="367">
        <v>-4846408.8624387113</v>
      </c>
      <c r="G8601" s="367">
        <v>5630.0000000000327</v>
      </c>
      <c r="H8601" s="367">
        <v>140750</v>
      </c>
      <c r="I8601" s="384">
        <v>-57524541.719232641</v>
      </c>
      <c r="J8601" s="367">
        <v>5629.9999999999991</v>
      </c>
      <c r="K8601" s="367">
        <v>34121.212121211989</v>
      </c>
      <c r="L8601" s="384">
        <v>-2888995.5804193853</v>
      </c>
      <c r="M8601" s="367">
        <v>5629.9999999999782</v>
      </c>
      <c r="N8601" s="367">
        <v>563</v>
      </c>
      <c r="O8601" s="384">
        <v>-57043.21234440025</v>
      </c>
      <c r="P8601" s="367">
        <v>81.635000000000005</v>
      </c>
      <c r="Q8601" s="367">
        <v>563</v>
      </c>
      <c r="R8601" s="384">
        <v>-17459.913869228989</v>
      </c>
      <c r="S8601" s="367">
        <v>78.820000000000007</v>
      </c>
      <c r="T8601" s="367">
        <v>19413.793103448268</v>
      </c>
      <c r="U8601" s="384">
        <v>-3138885.6330734505</v>
      </c>
      <c r="V8601" s="367">
        <v>5629.9999999999973</v>
      </c>
      <c r="W8601" s="367">
        <v>938333.33333332615</v>
      </c>
      <c r="X8601" s="384">
        <v>682272.11963471957</v>
      </c>
      <c r="Y8601" s="386">
        <v>5629.9999999999563</v>
      </c>
      <c r="Z8601" s="367"/>
      <c r="AA8601" s="367"/>
      <c r="AB8601" s="367"/>
      <c r="AC8601" s="367"/>
      <c r="AD8601" s="367"/>
      <c r="AE8601" s="367"/>
      <c r="AF8601" s="367"/>
      <c r="AG8601" s="367"/>
      <c r="AH8601" s="367"/>
      <c r="AI8601" s="367"/>
      <c r="AJ8601" s="367"/>
      <c r="AK8601" s="367"/>
      <c r="AL8601" s="367"/>
      <c r="AM8601" s="367"/>
      <c r="AN8601" s="367"/>
      <c r="AO8601" s="367"/>
      <c r="AP8601" s="367"/>
      <c r="AQ8601" s="367"/>
      <c r="AR8601" s="367"/>
      <c r="AS8601" s="367"/>
      <c r="AT8601" s="367"/>
    </row>
    <row r="8602" spans="2:46" ht="13.8">
      <c r="B8602" s="26">
        <v>94.000000000000483</v>
      </c>
      <c r="C8602" s="363">
        <v>4715.1431848952361</v>
      </c>
      <c r="D8602" s="367">
        <v>5640.0000000000291</v>
      </c>
      <c r="E8602" s="367">
        <v>26232.558139535035</v>
      </c>
      <c r="F8602" s="367">
        <v>-4863935.5519500235</v>
      </c>
      <c r="G8602" s="367">
        <v>5640.0000000000327</v>
      </c>
      <c r="H8602" s="367">
        <v>141000</v>
      </c>
      <c r="I8602" s="384">
        <v>-57731712.978382856</v>
      </c>
      <c r="J8602" s="367">
        <v>5639.9999999999991</v>
      </c>
      <c r="K8602" s="367">
        <v>34181.818181818053</v>
      </c>
      <c r="L8602" s="384">
        <v>-2900953.7140734955</v>
      </c>
      <c r="M8602" s="367">
        <v>5639.9999999999791</v>
      </c>
      <c r="N8602" s="367">
        <v>564</v>
      </c>
      <c r="O8602" s="384">
        <v>-57255.038586843883</v>
      </c>
      <c r="P8602" s="367">
        <v>81.78</v>
      </c>
      <c r="Q8602" s="367">
        <v>564</v>
      </c>
      <c r="R8602" s="384">
        <v>-17543.080191157511</v>
      </c>
      <c r="S8602" s="367">
        <v>78.960000000000008</v>
      </c>
      <c r="T8602" s="367">
        <v>19448.275862068956</v>
      </c>
      <c r="U8602" s="384">
        <v>-3151380.9606405869</v>
      </c>
      <c r="V8602" s="367">
        <v>5639.9999999999973</v>
      </c>
      <c r="W8602" s="367">
        <v>939999.99999999278</v>
      </c>
      <c r="X8602" s="384">
        <v>683226.6401113224</v>
      </c>
      <c r="Y8602" s="386">
        <v>5639.9999999999563</v>
      </c>
      <c r="Z8602" s="367"/>
      <c r="AA8602" s="367"/>
      <c r="AB8602" s="367"/>
      <c r="AC8602" s="367"/>
      <c r="AD8602" s="367"/>
      <c r="AE8602" s="367"/>
      <c r="AF8602" s="367"/>
      <c r="AG8602" s="367"/>
      <c r="AH8602" s="367"/>
      <c r="AI8602" s="367"/>
      <c r="AJ8602" s="367"/>
      <c r="AK8602" s="367"/>
      <c r="AL8602" s="367"/>
      <c r="AM8602" s="367"/>
      <c r="AN8602" s="367"/>
      <c r="AO8602" s="367"/>
      <c r="AP8602" s="367"/>
      <c r="AQ8602" s="367"/>
      <c r="AR8602" s="367"/>
      <c r="AS8602" s="367"/>
      <c r="AT8602" s="367"/>
    </row>
    <row r="8603" spans="2:46" ht="13.8">
      <c r="B8603" s="26">
        <v>94.166666666667155</v>
      </c>
      <c r="C8603" s="363">
        <v>4723.4604959450817</v>
      </c>
      <c r="D8603" s="367">
        <v>5650.0000000000291</v>
      </c>
      <c r="E8603" s="367">
        <v>26279.069767442012</v>
      </c>
      <c r="F8603" s="367">
        <v>-4881493.8673594007</v>
      </c>
      <c r="G8603" s="367">
        <v>5650.0000000000327</v>
      </c>
      <c r="H8603" s="367">
        <v>141250</v>
      </c>
      <c r="I8603" s="384">
        <v>-57939256.564587869</v>
      </c>
      <c r="J8603" s="367">
        <v>5649.9999999999991</v>
      </c>
      <c r="K8603" s="367">
        <v>34242.424242424117</v>
      </c>
      <c r="L8603" s="384">
        <v>-2912936.0558935017</v>
      </c>
      <c r="M8603" s="367">
        <v>5649.9999999999791</v>
      </c>
      <c r="N8603" s="367">
        <v>565</v>
      </c>
      <c r="O8603" s="384">
        <v>-57467.256695065764</v>
      </c>
      <c r="P8603" s="367">
        <v>81.924999999999997</v>
      </c>
      <c r="Q8603" s="367">
        <v>565</v>
      </c>
      <c r="R8603" s="384">
        <v>-17626.431456495691</v>
      </c>
      <c r="S8603" s="367">
        <v>79.100000000000009</v>
      </c>
      <c r="T8603" s="367">
        <v>19482.758620689645</v>
      </c>
      <c r="U8603" s="384">
        <v>-3163900.8273646403</v>
      </c>
      <c r="V8603" s="367">
        <v>5649.9999999999973</v>
      </c>
      <c r="W8603" s="367">
        <v>941666.66666665941</v>
      </c>
      <c r="X8603" s="384">
        <v>684180.2480682967</v>
      </c>
      <c r="Y8603" s="386">
        <v>5649.9999999999563</v>
      </c>
      <c r="Z8603" s="367"/>
      <c r="AA8603" s="367"/>
      <c r="AB8603" s="367"/>
      <c r="AC8603" s="367"/>
      <c r="AD8603" s="367"/>
      <c r="AE8603" s="367"/>
      <c r="AF8603" s="367"/>
      <c r="AG8603" s="367"/>
      <c r="AH8603" s="367"/>
      <c r="AI8603" s="367"/>
      <c r="AJ8603" s="367"/>
      <c r="AK8603" s="367"/>
      <c r="AL8603" s="367"/>
      <c r="AM8603" s="367"/>
      <c r="AN8603" s="367"/>
      <c r="AO8603" s="367"/>
      <c r="AP8603" s="367"/>
      <c r="AQ8603" s="367"/>
      <c r="AR8603" s="367"/>
      <c r="AS8603" s="367"/>
      <c r="AT8603" s="367"/>
    </row>
    <row r="8604" spans="2:46" ht="13.8">
      <c r="B8604" s="26">
        <v>94.333333333333826</v>
      </c>
      <c r="C8604" s="363">
        <v>4731.7776552359828</v>
      </c>
      <c r="D8604" s="367">
        <v>5660.0000000000291</v>
      </c>
      <c r="E8604" s="367">
        <v>26325.581395348989</v>
      </c>
      <c r="F8604" s="367">
        <v>-4899083.8086668449</v>
      </c>
      <c r="G8604" s="367">
        <v>5660.0000000000327</v>
      </c>
      <c r="H8604" s="367">
        <v>141500</v>
      </c>
      <c r="I8604" s="384">
        <v>-58147172.477847695</v>
      </c>
      <c r="J8604" s="367">
        <v>5659.9999999999991</v>
      </c>
      <c r="K8604" s="367">
        <v>34303.03030303018</v>
      </c>
      <c r="L8604" s="384">
        <v>-2924942.6058794078</v>
      </c>
      <c r="M8604" s="367">
        <v>5659.9999999999809</v>
      </c>
      <c r="N8604" s="367">
        <v>566</v>
      </c>
      <c r="O8604" s="384">
        <v>-57679.866669065937</v>
      </c>
      <c r="P8604" s="367">
        <v>82.070000000000007</v>
      </c>
      <c r="Q8604" s="367">
        <v>566</v>
      </c>
      <c r="R8604" s="384">
        <v>-17709.967665243523</v>
      </c>
      <c r="S8604" s="367">
        <v>79.240000000000009</v>
      </c>
      <c r="T8604" s="367">
        <v>19517.241379310333</v>
      </c>
      <c r="U8604" s="384">
        <v>-3176445.2332456107</v>
      </c>
      <c r="V8604" s="367">
        <v>5659.9999999999964</v>
      </c>
      <c r="W8604" s="367">
        <v>943333.33333332604</v>
      </c>
      <c r="X8604" s="384">
        <v>685132.94350564282</v>
      </c>
      <c r="Y8604" s="386">
        <v>5659.9999999999563</v>
      </c>
      <c r="Z8604" s="367"/>
      <c r="AA8604" s="367"/>
      <c r="AB8604" s="367"/>
      <c r="AC8604" s="367"/>
      <c r="AD8604" s="367"/>
      <c r="AE8604" s="367"/>
      <c r="AF8604" s="367"/>
      <c r="AG8604" s="367"/>
      <c r="AH8604" s="367"/>
      <c r="AI8604" s="367"/>
      <c r="AJ8604" s="367"/>
      <c r="AK8604" s="367"/>
      <c r="AL8604" s="367"/>
      <c r="AM8604" s="367"/>
      <c r="AN8604" s="367"/>
      <c r="AO8604" s="367"/>
      <c r="AP8604" s="367"/>
      <c r="AQ8604" s="367"/>
      <c r="AR8604" s="367"/>
      <c r="AS8604" s="367"/>
      <c r="AT8604" s="367"/>
    </row>
    <row r="8605" spans="2:46" ht="13.8">
      <c r="B8605" s="26">
        <v>94.500000000000497</v>
      </c>
      <c r="C8605" s="363">
        <v>4740.0946627679377</v>
      </c>
      <c r="D8605" s="367">
        <v>5670.0000000000291</v>
      </c>
      <c r="E8605" s="367">
        <v>26372.093023255966</v>
      </c>
      <c r="F8605" s="367">
        <v>-4916705.375872355</v>
      </c>
      <c r="G8605" s="367">
        <v>5670.0000000000327</v>
      </c>
      <c r="H8605" s="367">
        <v>141750</v>
      </c>
      <c r="I8605" s="384">
        <v>-58355460.718162321</v>
      </c>
      <c r="J8605" s="367">
        <v>5669.9999999999991</v>
      </c>
      <c r="K8605" s="367">
        <v>34363.636363636244</v>
      </c>
      <c r="L8605" s="384">
        <v>-2936973.3640312087</v>
      </c>
      <c r="M8605" s="367">
        <v>5669.9999999999809</v>
      </c>
      <c r="N8605" s="367">
        <v>567</v>
      </c>
      <c r="O8605" s="384">
        <v>-57892.868508844353</v>
      </c>
      <c r="P8605" s="367">
        <v>82.215000000000003</v>
      </c>
      <c r="Q8605" s="367">
        <v>567</v>
      </c>
      <c r="R8605" s="384">
        <v>-17793.688817401002</v>
      </c>
      <c r="S8605" s="367">
        <v>79.38000000000001</v>
      </c>
      <c r="T8605" s="367">
        <v>19551.724137931022</v>
      </c>
      <c r="U8605" s="384">
        <v>-3189014.1782835005</v>
      </c>
      <c r="V8605" s="367">
        <v>5669.9999999999964</v>
      </c>
      <c r="W8605" s="367">
        <v>944999.99999999267</v>
      </c>
      <c r="X8605" s="384">
        <v>686084.72642336064</v>
      </c>
      <c r="Y8605" s="386">
        <v>5669.9999999999563</v>
      </c>
      <c r="Z8605" s="367"/>
      <c r="AA8605" s="367"/>
      <c r="AB8605" s="367"/>
      <c r="AC8605" s="367"/>
      <c r="AD8605" s="367"/>
      <c r="AE8605" s="367"/>
      <c r="AF8605" s="367"/>
      <c r="AG8605" s="367"/>
      <c r="AH8605" s="367"/>
      <c r="AI8605" s="367"/>
      <c r="AJ8605" s="367"/>
      <c r="AK8605" s="367"/>
      <c r="AL8605" s="367"/>
      <c r="AM8605" s="367"/>
      <c r="AN8605" s="367"/>
      <c r="AO8605" s="367"/>
      <c r="AP8605" s="367"/>
      <c r="AQ8605" s="367"/>
      <c r="AR8605" s="367"/>
      <c r="AS8605" s="367"/>
      <c r="AT8605" s="367"/>
    </row>
    <row r="8606" spans="2:46" ht="13.8">
      <c r="B8606" s="26">
        <v>94.666666666667169</v>
      </c>
      <c r="C8606" s="363">
        <v>4748.4115185409501</v>
      </c>
      <c r="D8606" s="367">
        <v>5680.0000000000309</v>
      </c>
      <c r="E8606" s="367">
        <v>26418.604651162943</v>
      </c>
      <c r="F8606" s="367">
        <v>-4934358.568975932</v>
      </c>
      <c r="G8606" s="367">
        <v>5680.0000000000327</v>
      </c>
      <c r="H8606" s="367">
        <v>142000</v>
      </c>
      <c r="I8606" s="384">
        <v>-58564121.285531729</v>
      </c>
      <c r="J8606" s="367">
        <v>5679.9999999999991</v>
      </c>
      <c r="K8606" s="367">
        <v>34424.242424242308</v>
      </c>
      <c r="L8606" s="384">
        <v>-2949028.3303489084</v>
      </c>
      <c r="M8606" s="367">
        <v>5679.9999999999818</v>
      </c>
      <c r="N8606" s="367">
        <v>568</v>
      </c>
      <c r="O8606" s="384">
        <v>-58106.262214401017</v>
      </c>
      <c r="P8606" s="367">
        <v>82.36</v>
      </c>
      <c r="Q8606" s="367">
        <v>568</v>
      </c>
      <c r="R8606" s="384">
        <v>-17877.594912968128</v>
      </c>
      <c r="S8606" s="367">
        <v>79.52000000000001</v>
      </c>
      <c r="T8606" s="367">
        <v>19586.20689655171</v>
      </c>
      <c r="U8606" s="384">
        <v>-3201607.6624783068</v>
      </c>
      <c r="V8606" s="367">
        <v>5679.9999999999964</v>
      </c>
      <c r="W8606" s="367">
        <v>946666.66666665929</v>
      </c>
      <c r="X8606" s="384">
        <v>687035.59682145016</v>
      </c>
      <c r="Y8606" s="386">
        <v>5679.9999999999554</v>
      </c>
      <c r="Z8606" s="367"/>
      <c r="AA8606" s="367"/>
      <c r="AB8606" s="367"/>
      <c r="AC8606" s="367"/>
      <c r="AD8606" s="367"/>
      <c r="AE8606" s="367"/>
      <c r="AF8606" s="367"/>
      <c r="AG8606" s="367"/>
      <c r="AH8606" s="367"/>
      <c r="AI8606" s="367"/>
      <c r="AJ8606" s="367"/>
      <c r="AK8606" s="367"/>
      <c r="AL8606" s="367"/>
      <c r="AM8606" s="367"/>
      <c r="AN8606" s="367"/>
      <c r="AO8606" s="367"/>
      <c r="AP8606" s="367"/>
      <c r="AQ8606" s="367"/>
      <c r="AR8606" s="367"/>
      <c r="AS8606" s="367"/>
      <c r="AT8606" s="367"/>
    </row>
    <row r="8607" spans="2:46" ht="13.8">
      <c r="B8607" s="26">
        <v>94.83333333333384</v>
      </c>
      <c r="C8607" s="363">
        <v>4756.7282225550134</v>
      </c>
      <c r="D8607" s="367">
        <v>5690.0000000000309</v>
      </c>
      <c r="E8607" s="367">
        <v>26465.11627906992</v>
      </c>
      <c r="F8607" s="367">
        <v>-4952043.3879775759</v>
      </c>
      <c r="G8607" s="367">
        <v>5690.0000000000327</v>
      </c>
      <c r="H8607" s="367">
        <v>142250</v>
      </c>
      <c r="I8607" s="384">
        <v>-58773154.179955952</v>
      </c>
      <c r="J8607" s="367">
        <v>5689.9999999999991</v>
      </c>
      <c r="K8607" s="367">
        <v>34484.848484848371</v>
      </c>
      <c r="L8607" s="384">
        <v>-2961107.5048325043</v>
      </c>
      <c r="M8607" s="367">
        <v>5689.9999999999818</v>
      </c>
      <c r="N8607" s="367">
        <v>569</v>
      </c>
      <c r="O8607" s="384">
        <v>-58320.047785735966</v>
      </c>
      <c r="P8607" s="367">
        <v>82.50500000000001</v>
      </c>
      <c r="Q8607" s="367">
        <v>569</v>
      </c>
      <c r="R8607" s="384">
        <v>-17961.685951944899</v>
      </c>
      <c r="S8607" s="367">
        <v>79.66</v>
      </c>
      <c r="T8607" s="367">
        <v>19620.689655172398</v>
      </c>
      <c r="U8607" s="384">
        <v>-3214225.6858300311</v>
      </c>
      <c r="V8607" s="367">
        <v>5689.9999999999955</v>
      </c>
      <c r="W8607" s="367">
        <v>948333.33333332592</v>
      </c>
      <c r="X8607" s="384">
        <v>687985.55469991139</v>
      </c>
      <c r="Y8607" s="386">
        <v>5689.9999999999554</v>
      </c>
      <c r="Z8607" s="367"/>
      <c r="AA8607" s="367"/>
      <c r="AB8607" s="367"/>
      <c r="AC8607" s="367"/>
      <c r="AD8607" s="367"/>
      <c r="AE8607" s="367"/>
      <c r="AF8607" s="367"/>
      <c r="AG8607" s="367"/>
      <c r="AH8607" s="367"/>
      <c r="AI8607" s="367"/>
      <c r="AJ8607" s="367"/>
      <c r="AK8607" s="367"/>
      <c r="AL8607" s="367"/>
      <c r="AM8607" s="367"/>
      <c r="AN8607" s="367"/>
      <c r="AO8607" s="367"/>
      <c r="AP8607" s="367"/>
      <c r="AQ8607" s="367"/>
      <c r="AR8607" s="367"/>
      <c r="AS8607" s="367"/>
      <c r="AT8607" s="367"/>
    </row>
    <row r="8608" spans="2:46" ht="13.8">
      <c r="B8608" s="26">
        <v>95.000000000000512</v>
      </c>
      <c r="C8608" s="363">
        <v>4765.0447748101324</v>
      </c>
      <c r="D8608" s="367">
        <v>5700.0000000000309</v>
      </c>
      <c r="E8608" s="367">
        <v>26511.627906976897</v>
      </c>
      <c r="F8608" s="367">
        <v>-4969759.8328772858</v>
      </c>
      <c r="G8608" s="367">
        <v>5700.0000000000327</v>
      </c>
      <c r="H8608" s="367">
        <v>142500</v>
      </c>
      <c r="I8608" s="384">
        <v>-58982559.401434965</v>
      </c>
      <c r="J8608" s="367">
        <v>5699.9999999999991</v>
      </c>
      <c r="K8608" s="367">
        <v>34545.454545454435</v>
      </c>
      <c r="L8608" s="384">
        <v>-2973210.8874819968</v>
      </c>
      <c r="M8608" s="367">
        <v>5699.9999999999818</v>
      </c>
      <c r="N8608" s="367">
        <v>570</v>
      </c>
      <c r="O8608" s="384">
        <v>-58534.225222849142</v>
      </c>
      <c r="P8608" s="367">
        <v>82.649999999999991</v>
      </c>
      <c r="Q8608" s="367">
        <v>570</v>
      </c>
      <c r="R8608" s="384">
        <v>-18045.961934331328</v>
      </c>
      <c r="S8608" s="367">
        <v>79.8</v>
      </c>
      <c r="T8608" s="367">
        <v>19655.172413793087</v>
      </c>
      <c r="U8608" s="384">
        <v>-3226868.2483386747</v>
      </c>
      <c r="V8608" s="367">
        <v>5699.9999999999955</v>
      </c>
      <c r="W8608" s="367">
        <v>949999.99999999255</v>
      </c>
      <c r="X8608" s="384">
        <v>688934.6000587442</v>
      </c>
      <c r="Y8608" s="386">
        <v>5699.9999999999554</v>
      </c>
      <c r="Z8608" s="367"/>
      <c r="AA8608" s="367"/>
      <c r="AB8608" s="367"/>
      <c r="AC8608" s="367"/>
      <c r="AD8608" s="367"/>
      <c r="AE8608" s="367"/>
      <c r="AF8608" s="367"/>
      <c r="AG8608" s="367"/>
      <c r="AH8608" s="367"/>
      <c r="AI8608" s="367"/>
      <c r="AJ8608" s="367"/>
      <c r="AK8608" s="367"/>
      <c r="AL8608" s="367"/>
      <c r="AM8608" s="367"/>
      <c r="AN8608" s="367"/>
      <c r="AO8608" s="367"/>
      <c r="AP8608" s="367"/>
      <c r="AQ8608" s="367"/>
      <c r="AR8608" s="367"/>
      <c r="AS8608" s="367"/>
      <c r="AT8608" s="367"/>
    </row>
    <row r="8609" spans="2:46" ht="13.8">
      <c r="B8609" s="26">
        <v>95.166666666667183</v>
      </c>
      <c r="C8609" s="363">
        <v>4773.3611753063069</v>
      </c>
      <c r="D8609" s="367">
        <v>5710.0000000000309</v>
      </c>
      <c r="E8609" s="367">
        <v>26558.139534883874</v>
      </c>
      <c r="F8609" s="367">
        <v>-4987507.9036750626</v>
      </c>
      <c r="G8609" s="367">
        <v>5710.0000000000327</v>
      </c>
      <c r="H8609" s="367">
        <v>142750</v>
      </c>
      <c r="I8609" s="384">
        <v>-59192336.949968778</v>
      </c>
      <c r="J8609" s="367">
        <v>5709.9999999999991</v>
      </c>
      <c r="K8609" s="367">
        <v>34606.060606060499</v>
      </c>
      <c r="L8609" s="384">
        <v>-2985338.4782973882</v>
      </c>
      <c r="M8609" s="367">
        <v>5709.9999999999827</v>
      </c>
      <c r="N8609" s="367">
        <v>571</v>
      </c>
      <c r="O8609" s="384">
        <v>-58748.79452574061</v>
      </c>
      <c r="P8609" s="367">
        <v>82.795000000000002</v>
      </c>
      <c r="Q8609" s="367">
        <v>571</v>
      </c>
      <c r="R8609" s="384">
        <v>-18130.422860127408</v>
      </c>
      <c r="S8609" s="367">
        <v>79.94</v>
      </c>
      <c r="T8609" s="367">
        <v>19689.655172413775</v>
      </c>
      <c r="U8609" s="384">
        <v>-3239535.3500042357</v>
      </c>
      <c r="V8609" s="367">
        <v>5709.9999999999955</v>
      </c>
      <c r="W8609" s="367">
        <v>951666.66666665918</v>
      </c>
      <c r="X8609" s="384">
        <v>689882.73289794882</v>
      </c>
      <c r="Y8609" s="386">
        <v>5709.9999999999554</v>
      </c>
      <c r="Z8609" s="367"/>
      <c r="AA8609" s="367"/>
      <c r="AB8609" s="367"/>
      <c r="AC8609" s="367"/>
      <c r="AD8609" s="367"/>
      <c r="AE8609" s="367"/>
      <c r="AF8609" s="367"/>
      <c r="AG8609" s="367"/>
      <c r="AH8609" s="367"/>
      <c r="AI8609" s="367"/>
      <c r="AJ8609" s="367"/>
      <c r="AK8609" s="367"/>
      <c r="AL8609" s="367"/>
      <c r="AM8609" s="367"/>
      <c r="AN8609" s="367"/>
      <c r="AO8609" s="367"/>
      <c r="AP8609" s="367"/>
      <c r="AQ8609" s="367"/>
      <c r="AR8609" s="367"/>
      <c r="AS8609" s="367"/>
      <c r="AT8609" s="367"/>
    </row>
    <row r="8610" spans="2:46" ht="13.8">
      <c r="B8610" s="26">
        <v>95.333333333333854</v>
      </c>
      <c r="C8610" s="363">
        <v>4781.6774240435352</v>
      </c>
      <c r="D8610" s="367">
        <v>5720.0000000000318</v>
      </c>
      <c r="E8610" s="367">
        <v>26604.651162790851</v>
      </c>
      <c r="F8610" s="367">
        <v>-5005287.6003709063</v>
      </c>
      <c r="G8610" s="367">
        <v>5720.0000000000327</v>
      </c>
      <c r="H8610" s="367">
        <v>143000</v>
      </c>
      <c r="I8610" s="384">
        <v>-59402486.825557396</v>
      </c>
      <c r="J8610" s="367">
        <v>5719.9999999999991</v>
      </c>
      <c r="K8610" s="367">
        <v>34666.666666666562</v>
      </c>
      <c r="L8610" s="384">
        <v>-2997490.2772786757</v>
      </c>
      <c r="M8610" s="367">
        <v>5719.9999999999827</v>
      </c>
      <c r="N8610" s="367">
        <v>572</v>
      </c>
      <c r="O8610" s="384">
        <v>-58963.755694410342</v>
      </c>
      <c r="P8610" s="367">
        <v>82.94</v>
      </c>
      <c r="Q8610" s="367">
        <v>572</v>
      </c>
      <c r="R8610" s="384">
        <v>-18215.068729333139</v>
      </c>
      <c r="S8610" s="367">
        <v>80.08</v>
      </c>
      <c r="T8610" s="367">
        <v>19724.137931034464</v>
      </c>
      <c r="U8610" s="384">
        <v>-3252226.9908267125</v>
      </c>
      <c r="V8610" s="367">
        <v>5719.9999999999936</v>
      </c>
      <c r="W8610" s="367">
        <v>953333.33333332581</v>
      </c>
      <c r="X8610" s="384">
        <v>690829.95321752504</v>
      </c>
      <c r="Y8610" s="386">
        <v>5719.9999999999554</v>
      </c>
      <c r="Z8610" s="367"/>
      <c r="AA8610" s="367"/>
      <c r="AB8610" s="367"/>
      <c r="AC8610" s="367"/>
      <c r="AD8610" s="367"/>
      <c r="AE8610" s="367"/>
      <c r="AF8610" s="367"/>
      <c r="AG8610" s="367"/>
      <c r="AH8610" s="367"/>
      <c r="AI8610" s="367"/>
      <c r="AJ8610" s="367"/>
      <c r="AK8610" s="367"/>
      <c r="AL8610" s="367"/>
      <c r="AM8610" s="367"/>
      <c r="AN8610" s="367"/>
      <c r="AO8610" s="367"/>
      <c r="AP8610" s="367"/>
      <c r="AQ8610" s="367"/>
      <c r="AR8610" s="367"/>
      <c r="AS8610" s="367"/>
      <c r="AT8610" s="367"/>
    </row>
    <row r="8611" spans="2:46" ht="13.8">
      <c r="B8611" s="26">
        <v>95.500000000000526</v>
      </c>
      <c r="C8611" s="363">
        <v>4789.9935210218173</v>
      </c>
      <c r="D8611" s="367">
        <v>5730.0000000000318</v>
      </c>
      <c r="E8611" s="367">
        <v>26651.162790697828</v>
      </c>
      <c r="F8611" s="367">
        <v>-5023098.9229648151</v>
      </c>
      <c r="G8611" s="367">
        <v>5730.0000000000327</v>
      </c>
      <c r="H8611" s="367">
        <v>143250</v>
      </c>
      <c r="I8611" s="384">
        <v>-59613009.028200813</v>
      </c>
      <c r="J8611" s="367">
        <v>5729.9999999999991</v>
      </c>
      <c r="K8611" s="367">
        <v>34727.272727272626</v>
      </c>
      <c r="L8611" s="384">
        <v>-3009666.2844258612</v>
      </c>
      <c r="M8611" s="367">
        <v>5729.9999999999836</v>
      </c>
      <c r="N8611" s="367">
        <v>573</v>
      </c>
      <c r="O8611" s="384">
        <v>-59179.108728858308</v>
      </c>
      <c r="P8611" s="367">
        <v>83.084999999999994</v>
      </c>
      <c r="Q8611" s="367">
        <v>573</v>
      </c>
      <c r="R8611" s="384">
        <v>-18299.899541948518</v>
      </c>
      <c r="S8611" s="367">
        <v>80.22</v>
      </c>
      <c r="T8611" s="367">
        <v>19758.620689655152</v>
      </c>
      <c r="U8611" s="384">
        <v>-3264943.170806108</v>
      </c>
      <c r="V8611" s="367">
        <v>5729.9999999999936</v>
      </c>
      <c r="W8611" s="367">
        <v>954999.99999999243</v>
      </c>
      <c r="X8611" s="384">
        <v>691776.26101747295</v>
      </c>
      <c r="Y8611" s="386">
        <v>5729.9999999999536</v>
      </c>
      <c r="Z8611" s="367"/>
      <c r="AA8611" s="367"/>
      <c r="AB8611" s="367"/>
      <c r="AC8611" s="367"/>
      <c r="AD8611" s="367"/>
      <c r="AE8611" s="367"/>
      <c r="AF8611" s="367"/>
      <c r="AG8611" s="367"/>
      <c r="AH8611" s="367"/>
      <c r="AI8611" s="367"/>
      <c r="AJ8611" s="367"/>
      <c r="AK8611" s="367"/>
      <c r="AL8611" s="367"/>
      <c r="AM8611" s="367"/>
      <c r="AN8611" s="367"/>
      <c r="AO8611" s="367"/>
      <c r="AP8611" s="367"/>
      <c r="AQ8611" s="367"/>
      <c r="AR8611" s="367"/>
      <c r="AS8611" s="367"/>
      <c r="AT8611" s="367"/>
    </row>
    <row r="8612" spans="2:46" ht="13.8">
      <c r="B8612" s="26">
        <v>95.666666666667197</v>
      </c>
      <c r="C8612" s="363">
        <v>4798.309466241154</v>
      </c>
      <c r="D8612" s="367">
        <v>5740.0000000000318</v>
      </c>
      <c r="E8612" s="367">
        <v>26697.674418604805</v>
      </c>
      <c r="F8612" s="367">
        <v>-5040941.8714567916</v>
      </c>
      <c r="G8612" s="367">
        <v>5740.0000000000327</v>
      </c>
      <c r="H8612" s="367">
        <v>143500</v>
      </c>
      <c r="I8612" s="384">
        <v>-59823903.557899058</v>
      </c>
      <c r="J8612" s="367">
        <v>5740</v>
      </c>
      <c r="K8612" s="367">
        <v>34787.87878787869</v>
      </c>
      <c r="L8612" s="384">
        <v>-3021866.4997389433</v>
      </c>
      <c r="M8612" s="367">
        <v>5739.9999999999836</v>
      </c>
      <c r="N8612" s="367">
        <v>574</v>
      </c>
      <c r="O8612" s="384">
        <v>-59394.853629084551</v>
      </c>
      <c r="P8612" s="367">
        <v>83.23</v>
      </c>
      <c r="Q8612" s="367">
        <v>574</v>
      </c>
      <c r="R8612" s="384">
        <v>-18384.915297973548</v>
      </c>
      <c r="S8612" s="367">
        <v>80.36</v>
      </c>
      <c r="T8612" s="367">
        <v>19793.10344827584</v>
      </c>
      <c r="U8612" s="384">
        <v>-3277683.8899424225</v>
      </c>
      <c r="V8612" s="367">
        <v>5739.9999999999936</v>
      </c>
      <c r="W8612" s="367">
        <v>956666.66666665906</v>
      </c>
      <c r="X8612" s="384">
        <v>692721.65629779268</v>
      </c>
      <c r="Y8612" s="386">
        <v>5739.9999999999536</v>
      </c>
      <c r="Z8612" s="367"/>
      <c r="AA8612" s="367"/>
      <c r="AB8612" s="367"/>
      <c r="AC8612" s="367"/>
      <c r="AD8612" s="367"/>
      <c r="AE8612" s="367"/>
      <c r="AF8612" s="367"/>
      <c r="AG8612" s="367"/>
      <c r="AH8612" s="367"/>
      <c r="AI8612" s="367"/>
      <c r="AJ8612" s="367"/>
      <c r="AK8612" s="367"/>
      <c r="AL8612" s="367"/>
      <c r="AM8612" s="367"/>
      <c r="AN8612" s="367"/>
      <c r="AO8612" s="367"/>
      <c r="AP8612" s="367"/>
      <c r="AQ8612" s="367"/>
      <c r="AR8612" s="367"/>
      <c r="AS8612" s="367"/>
      <c r="AT8612" s="367"/>
    </row>
    <row r="8613" spans="2:46" ht="13.8">
      <c r="B8613" s="26">
        <v>95.833333333333869</v>
      </c>
      <c r="C8613" s="363">
        <v>4806.6252597015455</v>
      </c>
      <c r="D8613" s="367">
        <v>5750.0000000000318</v>
      </c>
      <c r="E8613" s="367">
        <v>26744.186046511782</v>
      </c>
      <c r="F8613" s="367">
        <v>-5058816.4458468361</v>
      </c>
      <c r="G8613" s="367">
        <v>5750.0000000000337</v>
      </c>
      <c r="H8613" s="367">
        <v>143750</v>
      </c>
      <c r="I8613" s="384">
        <v>-60035170.414652072</v>
      </c>
      <c r="J8613" s="367">
        <v>5750</v>
      </c>
      <c r="K8613" s="367">
        <v>34848.484848484753</v>
      </c>
      <c r="L8613" s="384">
        <v>-3034090.9232179248</v>
      </c>
      <c r="M8613" s="367">
        <v>5749.9999999999854</v>
      </c>
      <c r="N8613" s="367">
        <v>575</v>
      </c>
      <c r="O8613" s="384">
        <v>-59610.990395089073</v>
      </c>
      <c r="P8613" s="367">
        <v>83.375</v>
      </c>
      <c r="Q8613" s="367">
        <v>575</v>
      </c>
      <c r="R8613" s="384">
        <v>-18470.115997408229</v>
      </c>
      <c r="S8613" s="367">
        <v>80.5</v>
      </c>
      <c r="T8613" s="367">
        <v>19827.586206896529</v>
      </c>
      <c r="U8613" s="384">
        <v>-3290449.148235654</v>
      </c>
      <c r="V8613" s="367">
        <v>5749.9999999999927</v>
      </c>
      <c r="W8613" s="367">
        <v>958333.33333332569</v>
      </c>
      <c r="X8613" s="384">
        <v>693666.139058484</v>
      </c>
      <c r="Y8613" s="386">
        <v>5749.9999999999536</v>
      </c>
      <c r="Z8613" s="367"/>
      <c r="AA8613" s="367"/>
      <c r="AB8613" s="367"/>
      <c r="AC8613" s="367"/>
      <c r="AD8613" s="367"/>
      <c r="AE8613" s="367"/>
      <c r="AF8613" s="367"/>
      <c r="AG8613" s="367"/>
      <c r="AH8613" s="367"/>
      <c r="AI8613" s="367"/>
      <c r="AJ8613" s="367"/>
      <c r="AK8613" s="367"/>
      <c r="AL8613" s="367"/>
      <c r="AM8613" s="367"/>
      <c r="AN8613" s="367"/>
      <c r="AO8613" s="367"/>
      <c r="AP8613" s="367"/>
      <c r="AQ8613" s="367"/>
      <c r="AR8613" s="367"/>
      <c r="AS8613" s="367"/>
      <c r="AT8613" s="367"/>
    </row>
    <row r="8614" spans="2:46" ht="13.8">
      <c r="B8614" s="26">
        <v>96.00000000000054</v>
      </c>
      <c r="C8614" s="363">
        <v>4814.9409014029916</v>
      </c>
      <c r="D8614" s="367">
        <v>5760.0000000000327</v>
      </c>
      <c r="E8614" s="367">
        <v>26790.69767441876</v>
      </c>
      <c r="F8614" s="367">
        <v>-5076722.6461349465</v>
      </c>
      <c r="G8614" s="367">
        <v>5760.0000000000337</v>
      </c>
      <c r="H8614" s="367">
        <v>144000</v>
      </c>
      <c r="I8614" s="384">
        <v>-60246809.598459885</v>
      </c>
      <c r="J8614" s="367">
        <v>5760</v>
      </c>
      <c r="K8614" s="367">
        <v>34909.090909090817</v>
      </c>
      <c r="L8614" s="384">
        <v>-3046339.554862801</v>
      </c>
      <c r="M8614" s="367">
        <v>5759.9999999999854</v>
      </c>
      <c r="N8614" s="367">
        <v>576</v>
      </c>
      <c r="O8614" s="384">
        <v>-59827.519026871814</v>
      </c>
      <c r="P8614" s="367">
        <v>83.52</v>
      </c>
      <c r="Q8614" s="367">
        <v>576</v>
      </c>
      <c r="R8614" s="384">
        <v>-18555.501640252562</v>
      </c>
      <c r="S8614" s="367">
        <v>80.64</v>
      </c>
      <c r="T8614" s="367">
        <v>19862.068965517217</v>
      </c>
      <c r="U8614" s="384">
        <v>-3303238.9456858044</v>
      </c>
      <c r="V8614" s="367">
        <v>5759.9999999999927</v>
      </c>
      <c r="W8614" s="367">
        <v>959999.99999999232</v>
      </c>
      <c r="X8614" s="384">
        <v>694609.70929954713</v>
      </c>
      <c r="Y8614" s="386">
        <v>5759.9999999999536</v>
      </c>
      <c r="Z8614" s="367"/>
      <c r="AA8614" s="367"/>
      <c r="AB8614" s="367"/>
      <c r="AC8614" s="367"/>
      <c r="AD8614" s="367"/>
      <c r="AE8614" s="367"/>
      <c r="AF8614" s="367"/>
      <c r="AG8614" s="367"/>
      <c r="AH8614" s="367"/>
      <c r="AI8614" s="367"/>
      <c r="AJ8614" s="367"/>
      <c r="AK8614" s="367"/>
      <c r="AL8614" s="367"/>
      <c r="AM8614" s="367"/>
      <c r="AN8614" s="367"/>
      <c r="AO8614" s="367"/>
      <c r="AP8614" s="367"/>
      <c r="AQ8614" s="367"/>
      <c r="AR8614" s="367"/>
      <c r="AS8614" s="367"/>
      <c r="AT8614" s="367"/>
    </row>
    <row r="8615" spans="2:46" ht="13.8">
      <c r="B8615" s="26">
        <v>96.166666666667211</v>
      </c>
      <c r="C8615" s="363">
        <v>4823.2563913454933</v>
      </c>
      <c r="D8615" s="367">
        <v>5770.0000000000327</v>
      </c>
      <c r="E8615" s="367">
        <v>26837.209302325737</v>
      </c>
      <c r="F8615" s="367">
        <v>-5094660.472321121</v>
      </c>
      <c r="G8615" s="367">
        <v>5770.0000000000337</v>
      </c>
      <c r="H8615" s="367">
        <v>144250</v>
      </c>
      <c r="I8615" s="384">
        <v>-60458821.109322511</v>
      </c>
      <c r="J8615" s="367">
        <v>5770</v>
      </c>
      <c r="K8615" s="367">
        <v>34969.696969696881</v>
      </c>
      <c r="L8615" s="384">
        <v>-3058612.3946735761</v>
      </c>
      <c r="M8615" s="367">
        <v>5769.9999999999864</v>
      </c>
      <c r="N8615" s="367">
        <v>577</v>
      </c>
      <c r="O8615" s="384">
        <v>-60044.439524432848</v>
      </c>
      <c r="P8615" s="367">
        <v>83.665000000000006</v>
      </c>
      <c r="Q8615" s="367">
        <v>577</v>
      </c>
      <c r="R8615" s="384">
        <v>-18641.072226506541</v>
      </c>
      <c r="S8615" s="367">
        <v>80.78</v>
      </c>
      <c r="T8615" s="367">
        <v>19896.551724137906</v>
      </c>
      <c r="U8615" s="384">
        <v>-3316053.2822928722</v>
      </c>
      <c r="V8615" s="367">
        <v>5769.9999999999927</v>
      </c>
      <c r="W8615" s="367">
        <v>961666.66666665894</v>
      </c>
      <c r="X8615" s="384">
        <v>695552.36702098174</v>
      </c>
      <c r="Y8615" s="386">
        <v>5769.9999999999527</v>
      </c>
      <c r="Z8615" s="367"/>
      <c r="AA8615" s="367"/>
      <c r="AB8615" s="367"/>
      <c r="AC8615" s="367"/>
      <c r="AD8615" s="367"/>
      <c r="AE8615" s="367"/>
      <c r="AF8615" s="367"/>
      <c r="AG8615" s="367"/>
      <c r="AH8615" s="367"/>
      <c r="AI8615" s="367"/>
      <c r="AJ8615" s="367"/>
      <c r="AK8615" s="367"/>
      <c r="AL8615" s="367"/>
      <c r="AM8615" s="367"/>
      <c r="AN8615" s="367"/>
      <c r="AO8615" s="367"/>
      <c r="AP8615" s="367"/>
      <c r="AQ8615" s="367"/>
      <c r="AR8615" s="367"/>
      <c r="AS8615" s="367"/>
      <c r="AT8615" s="367"/>
    </row>
    <row r="8616" spans="2:46" ht="13.8">
      <c r="B8616" s="26">
        <v>96.333333333333883</v>
      </c>
      <c r="C8616" s="363">
        <v>4831.5717295290478</v>
      </c>
      <c r="D8616" s="367">
        <v>5780.0000000000327</v>
      </c>
      <c r="E8616" s="367">
        <v>26883.720930232714</v>
      </c>
      <c r="F8616" s="367">
        <v>-5112629.9244053643</v>
      </c>
      <c r="G8616" s="367">
        <v>5780.0000000000337</v>
      </c>
      <c r="H8616" s="367">
        <v>144500</v>
      </c>
      <c r="I8616" s="384">
        <v>-60671204.947239928</v>
      </c>
      <c r="J8616" s="367">
        <v>5780</v>
      </c>
      <c r="K8616" s="367">
        <v>35030.303030302945</v>
      </c>
      <c r="L8616" s="384">
        <v>-3070909.4426502469</v>
      </c>
      <c r="M8616" s="367">
        <v>5779.9999999999864</v>
      </c>
      <c r="N8616" s="367">
        <v>578</v>
      </c>
      <c r="O8616" s="384">
        <v>-60261.751887772145</v>
      </c>
      <c r="P8616" s="367">
        <v>83.81</v>
      </c>
      <c r="Q8616" s="367">
        <v>578</v>
      </c>
      <c r="R8616" s="384">
        <v>-18726.827756170173</v>
      </c>
      <c r="S8616" s="367">
        <v>80.92</v>
      </c>
      <c r="T8616" s="367">
        <v>19931.034482758594</v>
      </c>
      <c r="U8616" s="384">
        <v>-3328892.1580568571</v>
      </c>
      <c r="V8616" s="367">
        <v>5779.9999999999918</v>
      </c>
      <c r="W8616" s="367">
        <v>963333.33333332557</v>
      </c>
      <c r="X8616" s="384">
        <v>696494.11222278827</v>
      </c>
      <c r="Y8616" s="386">
        <v>5779.9999999999527</v>
      </c>
      <c r="Z8616" s="367"/>
      <c r="AA8616" s="367"/>
      <c r="AB8616" s="367"/>
      <c r="AC8616" s="367"/>
      <c r="AD8616" s="367"/>
      <c r="AE8616" s="367"/>
      <c r="AF8616" s="367"/>
      <c r="AG8616" s="367"/>
      <c r="AH8616" s="367"/>
      <c r="AI8616" s="367"/>
      <c r="AJ8616" s="367"/>
      <c r="AK8616" s="367"/>
      <c r="AL8616" s="367"/>
      <c r="AM8616" s="367"/>
      <c r="AN8616" s="367"/>
      <c r="AO8616" s="367"/>
      <c r="AP8616" s="367"/>
      <c r="AQ8616" s="367"/>
      <c r="AR8616" s="367"/>
      <c r="AS8616" s="367"/>
      <c r="AT8616" s="367"/>
    </row>
    <row r="8617" spans="2:46" ht="13.8">
      <c r="B8617" s="26">
        <v>96.500000000000554</v>
      </c>
      <c r="C8617" s="363">
        <v>4839.886915953658</v>
      </c>
      <c r="D8617" s="367">
        <v>5790.0000000000327</v>
      </c>
      <c r="E8617" s="367">
        <v>26930.232558139691</v>
      </c>
      <c r="F8617" s="367">
        <v>-5130631.0023876727</v>
      </c>
      <c r="G8617" s="367">
        <v>5790.0000000000337</v>
      </c>
      <c r="H8617" s="367">
        <v>144750</v>
      </c>
      <c r="I8617" s="384">
        <v>-60883961.112212144</v>
      </c>
      <c r="J8617" s="367">
        <v>5790</v>
      </c>
      <c r="K8617" s="367">
        <v>35090.909090909008</v>
      </c>
      <c r="L8617" s="384">
        <v>-3083230.6987928152</v>
      </c>
      <c r="M8617" s="367">
        <v>5789.9999999999864</v>
      </c>
      <c r="N8617" s="367">
        <v>579</v>
      </c>
      <c r="O8617" s="384">
        <v>-60479.456116889676</v>
      </c>
      <c r="P8617" s="367">
        <v>83.954999999999998</v>
      </c>
      <c r="Q8617" s="367">
        <v>579</v>
      </c>
      <c r="R8617" s="384">
        <v>-18812.768229243455</v>
      </c>
      <c r="S8617" s="367">
        <v>81.06</v>
      </c>
      <c r="T8617" s="367">
        <v>19965.517241379282</v>
      </c>
      <c r="U8617" s="384">
        <v>-3341755.5729777617</v>
      </c>
      <c r="V8617" s="367">
        <v>5789.9999999999918</v>
      </c>
      <c r="W8617" s="367">
        <v>964999.9999999922</v>
      </c>
      <c r="X8617" s="384">
        <v>697434.9449049664</v>
      </c>
      <c r="Y8617" s="386">
        <v>5789.9999999999527</v>
      </c>
      <c r="Z8617" s="367"/>
      <c r="AA8617" s="367"/>
      <c r="AB8617" s="367"/>
      <c r="AC8617" s="367"/>
      <c r="AD8617" s="367"/>
      <c r="AE8617" s="367"/>
      <c r="AF8617" s="367"/>
      <c r="AG8617" s="367"/>
      <c r="AH8617" s="367"/>
      <c r="AI8617" s="367"/>
      <c r="AJ8617" s="367"/>
      <c r="AK8617" s="367"/>
      <c r="AL8617" s="367"/>
      <c r="AM8617" s="367"/>
      <c r="AN8617" s="367"/>
      <c r="AO8617" s="367"/>
      <c r="AP8617" s="367"/>
      <c r="AQ8617" s="367"/>
      <c r="AR8617" s="367"/>
      <c r="AS8617" s="367"/>
      <c r="AT8617" s="367"/>
    </row>
    <row r="8618" spans="2:46" ht="13.8">
      <c r="B8618" s="26">
        <v>96.666666666667226</v>
      </c>
      <c r="C8618" s="363">
        <v>4848.2019506193237</v>
      </c>
      <c r="D8618" s="367">
        <v>5800.0000000000337</v>
      </c>
      <c r="E8618" s="367">
        <v>26976.744186046668</v>
      </c>
      <c r="F8618" s="367">
        <v>-5148663.7062680488</v>
      </c>
      <c r="G8618" s="367">
        <v>5800.0000000000337</v>
      </c>
      <c r="H8618" s="367">
        <v>145000</v>
      </c>
      <c r="I8618" s="384">
        <v>-61097089.604239151</v>
      </c>
      <c r="J8618" s="367">
        <v>5800</v>
      </c>
      <c r="K8618" s="367">
        <v>35151.515151515072</v>
      </c>
      <c r="L8618" s="384">
        <v>-3095576.1631012815</v>
      </c>
      <c r="M8618" s="367">
        <v>5799.9999999999873</v>
      </c>
      <c r="N8618" s="367">
        <v>580</v>
      </c>
      <c r="O8618" s="384">
        <v>-60697.552211785493</v>
      </c>
      <c r="P8618" s="367">
        <v>84.100000000000009</v>
      </c>
      <c r="Q8618" s="367">
        <v>580</v>
      </c>
      <c r="R8618" s="384">
        <v>-18898.893645726384</v>
      </c>
      <c r="S8618" s="367">
        <v>81.2</v>
      </c>
      <c r="T8618" s="367">
        <v>19999.999999999971</v>
      </c>
      <c r="U8618" s="384">
        <v>-3354643.5270555834</v>
      </c>
      <c r="V8618" s="367">
        <v>5799.9999999999918</v>
      </c>
      <c r="W8618" s="367">
        <v>966666.66666665883</v>
      </c>
      <c r="X8618" s="384">
        <v>698374.86506751622</v>
      </c>
      <c r="Y8618" s="386">
        <v>5799.9999999999527</v>
      </c>
      <c r="Z8618" s="367"/>
      <c r="AA8618" s="367"/>
      <c r="AB8618" s="367"/>
      <c r="AC8618" s="367"/>
      <c r="AD8618" s="367"/>
      <c r="AE8618" s="367"/>
      <c r="AF8618" s="367"/>
      <c r="AG8618" s="367"/>
      <c r="AH8618" s="367"/>
      <c r="AI8618" s="367"/>
      <c r="AJ8618" s="367"/>
      <c r="AK8618" s="367"/>
      <c r="AL8618" s="367"/>
      <c r="AM8618" s="367"/>
      <c r="AN8618" s="367"/>
      <c r="AO8618" s="367"/>
      <c r="AP8618" s="367"/>
      <c r="AQ8618" s="367"/>
      <c r="AR8618" s="367"/>
      <c r="AS8618" s="367"/>
      <c r="AT8618" s="367"/>
    </row>
    <row r="8619" spans="2:46" ht="13.8">
      <c r="B8619" s="26">
        <v>96.833333333333897</v>
      </c>
      <c r="C8619" s="363">
        <v>4856.5168335260414</v>
      </c>
      <c r="D8619" s="367">
        <v>5810.0000000000337</v>
      </c>
      <c r="E8619" s="367">
        <v>27023.255813953645</v>
      </c>
      <c r="F8619" s="367">
        <v>-5166728.0360464901</v>
      </c>
      <c r="G8619" s="367">
        <v>5810.0000000000337</v>
      </c>
      <c r="H8619" s="367">
        <v>145250</v>
      </c>
      <c r="I8619" s="384">
        <v>-61310590.423320964</v>
      </c>
      <c r="J8619" s="367">
        <v>5810</v>
      </c>
      <c r="K8619" s="367">
        <v>35212.121212121136</v>
      </c>
      <c r="L8619" s="384">
        <v>-3107945.8355756444</v>
      </c>
      <c r="M8619" s="367">
        <v>5809.9999999999873</v>
      </c>
      <c r="N8619" s="367">
        <v>581</v>
      </c>
      <c r="O8619" s="384">
        <v>-60916.040172459536</v>
      </c>
      <c r="P8619" s="367">
        <v>84.24499999999999</v>
      </c>
      <c r="Q8619" s="367">
        <v>581</v>
      </c>
      <c r="R8619" s="384">
        <v>-18985.204005618973</v>
      </c>
      <c r="S8619" s="367">
        <v>81.34</v>
      </c>
      <c r="T8619" s="367">
        <v>20034.482758620659</v>
      </c>
      <c r="U8619" s="384">
        <v>-3367556.0202903221</v>
      </c>
      <c r="V8619" s="367">
        <v>5809.9999999999909</v>
      </c>
      <c r="W8619" s="367">
        <v>968333.33333332546</v>
      </c>
      <c r="X8619" s="384">
        <v>699313.87271043775</v>
      </c>
      <c r="Y8619" s="386">
        <v>5809.9999999999527</v>
      </c>
      <c r="Z8619" s="367"/>
      <c r="AA8619" s="367"/>
      <c r="AB8619" s="367"/>
      <c r="AC8619" s="367"/>
      <c r="AD8619" s="367"/>
      <c r="AE8619" s="367"/>
      <c r="AF8619" s="367"/>
      <c r="AG8619" s="367"/>
      <c r="AH8619" s="367"/>
      <c r="AI8619" s="367"/>
      <c r="AJ8619" s="367"/>
      <c r="AK8619" s="367"/>
      <c r="AL8619" s="367"/>
      <c r="AM8619" s="367"/>
      <c r="AN8619" s="367"/>
      <c r="AO8619" s="367"/>
      <c r="AP8619" s="367"/>
      <c r="AQ8619" s="367"/>
      <c r="AR8619" s="367"/>
      <c r="AS8619" s="367"/>
      <c r="AT8619" s="367"/>
    </row>
    <row r="8620" spans="2:46" ht="13.8">
      <c r="B8620" s="26">
        <v>97.000000000000568</v>
      </c>
      <c r="C8620" s="363">
        <v>4864.8315646738147</v>
      </c>
      <c r="D8620" s="367">
        <v>5820.0000000000337</v>
      </c>
      <c r="E8620" s="367">
        <v>27069.767441860622</v>
      </c>
      <c r="F8620" s="367">
        <v>-5184823.9917229982</v>
      </c>
      <c r="G8620" s="367">
        <v>5820.0000000000337</v>
      </c>
      <c r="H8620" s="367">
        <v>145500</v>
      </c>
      <c r="I8620" s="384">
        <v>-61524463.569457583</v>
      </c>
      <c r="J8620" s="367">
        <v>5820</v>
      </c>
      <c r="K8620" s="367">
        <v>35272.727272727199</v>
      </c>
      <c r="L8620" s="384">
        <v>-3120339.7162159057</v>
      </c>
      <c r="M8620" s="367">
        <v>5819.9999999999882</v>
      </c>
      <c r="N8620" s="367">
        <v>582</v>
      </c>
      <c r="O8620" s="384">
        <v>-61134.919998911879</v>
      </c>
      <c r="P8620" s="367">
        <v>84.39</v>
      </c>
      <c r="Q8620" s="367">
        <v>582</v>
      </c>
      <c r="R8620" s="384">
        <v>-19071.699308921201</v>
      </c>
      <c r="S8620" s="367">
        <v>81.48</v>
      </c>
      <c r="T8620" s="367">
        <v>20068.965517241348</v>
      </c>
      <c r="U8620" s="384">
        <v>-3380493.0526819788</v>
      </c>
      <c r="V8620" s="367">
        <v>5819.9999999999909</v>
      </c>
      <c r="W8620" s="367">
        <v>969999.99999999208</v>
      </c>
      <c r="X8620" s="384">
        <v>700251.96783373097</v>
      </c>
      <c r="Y8620" s="386">
        <v>5819.9999999999518</v>
      </c>
      <c r="Z8620" s="367"/>
      <c r="AA8620" s="367"/>
      <c r="AB8620" s="367"/>
      <c r="AC8620" s="367"/>
      <c r="AD8620" s="367"/>
      <c r="AE8620" s="367"/>
      <c r="AF8620" s="367"/>
      <c r="AG8620" s="367"/>
      <c r="AH8620" s="367"/>
      <c r="AI8620" s="367"/>
      <c r="AJ8620" s="367"/>
      <c r="AK8620" s="367"/>
      <c r="AL8620" s="367"/>
      <c r="AM8620" s="367"/>
      <c r="AN8620" s="367"/>
      <c r="AO8620" s="367"/>
      <c r="AP8620" s="367"/>
      <c r="AQ8620" s="367"/>
      <c r="AR8620" s="367"/>
      <c r="AS8620" s="367"/>
      <c r="AT8620" s="367"/>
    </row>
    <row r="8621" spans="2:46" ht="13.8">
      <c r="B8621" s="26">
        <v>97.16666666666724</v>
      </c>
      <c r="C8621" s="363">
        <v>4873.1461440626417</v>
      </c>
      <c r="D8621" s="367">
        <v>5830.0000000000337</v>
      </c>
      <c r="E8621" s="367">
        <v>27116.279069767599</v>
      </c>
      <c r="F8621" s="367">
        <v>-5202951.5732975733</v>
      </c>
      <c r="G8621" s="367">
        <v>5830.0000000000337</v>
      </c>
      <c r="H8621" s="367">
        <v>145750</v>
      </c>
      <c r="I8621" s="384">
        <v>-61738709.042649001</v>
      </c>
      <c r="J8621" s="367">
        <v>5830</v>
      </c>
      <c r="K8621" s="367">
        <v>35333.333333333263</v>
      </c>
      <c r="L8621" s="384">
        <v>-3132757.8050220623</v>
      </c>
      <c r="M8621" s="367">
        <v>5829.9999999999882</v>
      </c>
      <c r="N8621" s="367">
        <v>583</v>
      </c>
      <c r="O8621" s="384">
        <v>-61354.191691142471</v>
      </c>
      <c r="P8621" s="367">
        <v>84.534999999999997</v>
      </c>
      <c r="Q8621" s="367">
        <v>583</v>
      </c>
      <c r="R8621" s="384">
        <v>-19158.379555633073</v>
      </c>
      <c r="S8621" s="367">
        <v>81.61999999999999</v>
      </c>
      <c r="T8621" s="367">
        <v>20103.448275862036</v>
      </c>
      <c r="U8621" s="384">
        <v>-3393454.6242305543</v>
      </c>
      <c r="V8621" s="367">
        <v>5829.9999999999909</v>
      </c>
      <c r="W8621" s="367">
        <v>971666.66666665871</v>
      </c>
      <c r="X8621" s="384">
        <v>701189.15043739579</v>
      </c>
      <c r="Y8621" s="386">
        <v>5829.9999999999518</v>
      </c>
      <c r="Z8621" s="367"/>
      <c r="AA8621" s="367"/>
      <c r="AB8621" s="367"/>
      <c r="AC8621" s="367"/>
      <c r="AD8621" s="367"/>
      <c r="AE8621" s="367"/>
      <c r="AF8621" s="367"/>
      <c r="AG8621" s="367"/>
      <c r="AH8621" s="367"/>
      <c r="AI8621" s="367"/>
      <c r="AJ8621" s="367"/>
      <c r="AK8621" s="367"/>
      <c r="AL8621" s="367"/>
      <c r="AM8621" s="367"/>
      <c r="AN8621" s="367"/>
      <c r="AO8621" s="367"/>
      <c r="AP8621" s="367"/>
      <c r="AQ8621" s="367"/>
      <c r="AR8621" s="367"/>
      <c r="AS8621" s="367"/>
      <c r="AT8621" s="367"/>
    </row>
    <row r="8622" spans="2:46" ht="13.8">
      <c r="B8622" s="26">
        <v>97.333333333333911</v>
      </c>
      <c r="C8622" s="363">
        <v>4881.4605716925262</v>
      </c>
      <c r="D8622" s="367">
        <v>5840.0000000000355</v>
      </c>
      <c r="E8622" s="367">
        <v>27162.790697674576</v>
      </c>
      <c r="F8622" s="367">
        <v>-5221110.7807702143</v>
      </c>
      <c r="G8622" s="367">
        <v>5840.0000000000337</v>
      </c>
      <c r="H8622" s="367">
        <v>146000</v>
      </c>
      <c r="I8622" s="384">
        <v>-61953326.84289521</v>
      </c>
      <c r="J8622" s="367">
        <v>5840</v>
      </c>
      <c r="K8622" s="367">
        <v>35393.939393939327</v>
      </c>
      <c r="L8622" s="384">
        <v>-3145200.1019941196</v>
      </c>
      <c r="M8622" s="367">
        <v>5839.99999999999</v>
      </c>
      <c r="N8622" s="367">
        <v>584</v>
      </c>
      <c r="O8622" s="384">
        <v>-61573.855249151311</v>
      </c>
      <c r="P8622" s="367">
        <v>84.679999999999993</v>
      </c>
      <c r="Q8622" s="367">
        <v>584</v>
      </c>
      <c r="R8622" s="384">
        <v>-19245.244745754608</v>
      </c>
      <c r="S8622" s="367">
        <v>81.759999999999991</v>
      </c>
      <c r="T8622" s="367">
        <v>20137.931034482724</v>
      </c>
      <c r="U8622" s="384">
        <v>-3406440.7349360469</v>
      </c>
      <c r="V8622" s="367">
        <v>5839.99999999999</v>
      </c>
      <c r="W8622" s="367">
        <v>973333.33333332534</v>
      </c>
      <c r="X8622" s="384">
        <v>702125.42052143253</v>
      </c>
      <c r="Y8622" s="386">
        <v>5839.9999999999518</v>
      </c>
      <c r="Z8622" s="367"/>
      <c r="AA8622" s="367"/>
      <c r="AB8622" s="367"/>
      <c r="AC8622" s="367"/>
      <c r="AD8622" s="367"/>
      <c r="AE8622" s="367"/>
      <c r="AF8622" s="367"/>
      <c r="AG8622" s="367"/>
      <c r="AH8622" s="367"/>
      <c r="AI8622" s="367"/>
      <c r="AJ8622" s="367"/>
      <c r="AK8622" s="367"/>
      <c r="AL8622" s="367"/>
      <c r="AM8622" s="367"/>
      <c r="AN8622" s="367"/>
      <c r="AO8622" s="367"/>
      <c r="AP8622" s="367"/>
      <c r="AQ8622" s="367"/>
      <c r="AR8622" s="367"/>
      <c r="AS8622" s="367"/>
      <c r="AT8622" s="367"/>
    </row>
    <row r="8623" spans="2:46" ht="13.8">
      <c r="B8623" s="26">
        <v>97.500000000000583</v>
      </c>
      <c r="C8623" s="363">
        <v>4889.7748475634626</v>
      </c>
      <c r="D8623" s="367">
        <v>5850.0000000000355</v>
      </c>
      <c r="E8623" s="367">
        <v>27209.302325581553</v>
      </c>
      <c r="F8623" s="367">
        <v>-5239301.6141409222</v>
      </c>
      <c r="G8623" s="367">
        <v>5850.0000000000337</v>
      </c>
      <c r="H8623" s="367">
        <v>146250</v>
      </c>
      <c r="I8623" s="384">
        <v>-62168316.970196225</v>
      </c>
      <c r="J8623" s="367">
        <v>5850</v>
      </c>
      <c r="K8623" s="367">
        <v>35454.54545454539</v>
      </c>
      <c r="L8623" s="384">
        <v>-3157666.6071320712</v>
      </c>
      <c r="M8623" s="367">
        <v>5849.99999999999</v>
      </c>
      <c r="N8623" s="367">
        <v>585</v>
      </c>
      <c r="O8623" s="384">
        <v>-61793.910672938437</v>
      </c>
      <c r="P8623" s="367">
        <v>84.825000000000003</v>
      </c>
      <c r="Q8623" s="367">
        <v>585</v>
      </c>
      <c r="R8623" s="384">
        <v>-19332.294879285793</v>
      </c>
      <c r="S8623" s="367">
        <v>81.899999999999991</v>
      </c>
      <c r="T8623" s="367">
        <v>20172.413793103413</v>
      </c>
      <c r="U8623" s="384">
        <v>-3419451.3847984583</v>
      </c>
      <c r="V8623" s="367">
        <v>5849.99999999999</v>
      </c>
      <c r="W8623" s="367">
        <v>974999.99999999197</v>
      </c>
      <c r="X8623" s="384">
        <v>703060.77808584075</v>
      </c>
      <c r="Y8623" s="386">
        <v>5849.9999999999518</v>
      </c>
      <c r="Z8623" s="367"/>
      <c r="AA8623" s="367"/>
      <c r="AB8623" s="367"/>
      <c r="AC8623" s="367"/>
      <c r="AD8623" s="367"/>
      <c r="AE8623" s="367"/>
      <c r="AF8623" s="367"/>
      <c r="AG8623" s="367"/>
      <c r="AH8623" s="367"/>
      <c r="AI8623" s="367"/>
      <c r="AJ8623" s="367"/>
      <c r="AK8623" s="367"/>
      <c r="AL8623" s="367"/>
      <c r="AM8623" s="367"/>
      <c r="AN8623" s="367"/>
      <c r="AO8623" s="367"/>
      <c r="AP8623" s="367"/>
      <c r="AQ8623" s="367"/>
      <c r="AR8623" s="367"/>
      <c r="AS8623" s="367"/>
      <c r="AT8623" s="367"/>
    </row>
    <row r="8624" spans="2:46" ht="13.8">
      <c r="B8624" s="26">
        <v>97.666666666667254</v>
      </c>
      <c r="C8624" s="363">
        <v>4898.0889716754546</v>
      </c>
      <c r="D8624" s="367">
        <v>5860.0000000000355</v>
      </c>
      <c r="E8624" s="367">
        <v>27255.81395348853</v>
      </c>
      <c r="F8624" s="367">
        <v>-5257524.073409697</v>
      </c>
      <c r="G8624" s="367">
        <v>5860.0000000000337</v>
      </c>
      <c r="H8624" s="367">
        <v>146500</v>
      </c>
      <c r="I8624" s="384">
        <v>-62383679.424552046</v>
      </c>
      <c r="J8624" s="367">
        <v>5860</v>
      </c>
      <c r="K8624" s="367">
        <v>35515.151515151454</v>
      </c>
      <c r="L8624" s="384">
        <v>-3170157.3204359217</v>
      </c>
      <c r="M8624" s="367">
        <v>5859.9999999999909</v>
      </c>
      <c r="N8624" s="367">
        <v>586</v>
      </c>
      <c r="O8624" s="384">
        <v>-62014.357962503811</v>
      </c>
      <c r="P8624" s="367">
        <v>84.97</v>
      </c>
      <c r="Q8624" s="367">
        <v>586</v>
      </c>
      <c r="R8624" s="384">
        <v>-19419.529956226626</v>
      </c>
      <c r="S8624" s="367">
        <v>82.039999999999992</v>
      </c>
      <c r="T8624" s="367">
        <v>20206.896551724101</v>
      </c>
      <c r="U8624" s="384">
        <v>-3432486.5738177872</v>
      </c>
      <c r="V8624" s="367">
        <v>5859.99999999999</v>
      </c>
      <c r="W8624" s="367">
        <v>976666.6666666586</v>
      </c>
      <c r="X8624" s="384">
        <v>703995.22313062078</v>
      </c>
      <c r="Y8624" s="386">
        <v>5859.9999999999509</v>
      </c>
      <c r="Z8624" s="367"/>
      <c r="AA8624" s="367"/>
      <c r="AB8624" s="367"/>
      <c r="AC8624" s="367"/>
      <c r="AD8624" s="367"/>
      <c r="AE8624" s="367"/>
      <c r="AF8624" s="367"/>
      <c r="AG8624" s="367"/>
      <c r="AH8624" s="367"/>
      <c r="AI8624" s="367"/>
      <c r="AJ8624" s="367"/>
      <c r="AK8624" s="367"/>
      <c r="AL8624" s="367"/>
      <c r="AM8624" s="367"/>
      <c r="AN8624" s="367"/>
      <c r="AO8624" s="367"/>
      <c r="AP8624" s="367"/>
      <c r="AQ8624" s="367"/>
      <c r="AR8624" s="367"/>
      <c r="AS8624" s="367"/>
      <c r="AT8624" s="367"/>
    </row>
    <row r="8625" spans="2:46" ht="13.8">
      <c r="B8625" s="26">
        <v>97.833333333333925</v>
      </c>
      <c r="C8625" s="363">
        <v>4906.4029440285003</v>
      </c>
      <c r="D8625" s="367">
        <v>5870.0000000000355</v>
      </c>
      <c r="E8625" s="367">
        <v>27302.325581395507</v>
      </c>
      <c r="F8625" s="367">
        <v>-5275778.1585765379</v>
      </c>
      <c r="G8625" s="367">
        <v>5870.0000000000337</v>
      </c>
      <c r="H8625" s="367">
        <v>146750</v>
      </c>
      <c r="I8625" s="384">
        <v>-62599414.20596265</v>
      </c>
      <c r="J8625" s="367">
        <v>5870</v>
      </c>
      <c r="K8625" s="367">
        <v>35575.757575757518</v>
      </c>
      <c r="L8625" s="384">
        <v>-3182672.2419056674</v>
      </c>
      <c r="M8625" s="367">
        <v>5869.9999999999909</v>
      </c>
      <c r="N8625" s="367">
        <v>587</v>
      </c>
      <c r="O8625" s="384">
        <v>-62235.197117847434</v>
      </c>
      <c r="P8625" s="367">
        <v>85.114999999999995</v>
      </c>
      <c r="Q8625" s="367">
        <v>587</v>
      </c>
      <c r="R8625" s="384">
        <v>-19506.949976577111</v>
      </c>
      <c r="S8625" s="367">
        <v>82.179999999999993</v>
      </c>
      <c r="T8625" s="367">
        <v>20241.37931034479</v>
      </c>
      <c r="U8625" s="384">
        <v>-3445546.3019940318</v>
      </c>
      <c r="V8625" s="367">
        <v>5869.9999999999882</v>
      </c>
      <c r="W8625" s="367">
        <v>978333.33333332522</v>
      </c>
      <c r="X8625" s="384">
        <v>704928.75565577263</v>
      </c>
      <c r="Y8625" s="386">
        <v>5869.9999999999509</v>
      </c>
      <c r="Z8625" s="367"/>
      <c r="AA8625" s="367"/>
      <c r="AB8625" s="367"/>
      <c r="AC8625" s="367"/>
      <c r="AD8625" s="367"/>
      <c r="AE8625" s="367"/>
      <c r="AF8625" s="367"/>
      <c r="AG8625" s="367"/>
      <c r="AH8625" s="367"/>
      <c r="AI8625" s="367"/>
      <c r="AJ8625" s="367"/>
      <c r="AK8625" s="367"/>
      <c r="AL8625" s="367"/>
      <c r="AM8625" s="367"/>
      <c r="AN8625" s="367"/>
      <c r="AO8625" s="367"/>
      <c r="AP8625" s="367"/>
      <c r="AQ8625" s="367"/>
      <c r="AR8625" s="367"/>
      <c r="AS8625" s="367"/>
      <c r="AT8625" s="367"/>
    </row>
    <row r="8626" spans="2:46" ht="13.8">
      <c r="B8626" s="26">
        <v>98.000000000000597</v>
      </c>
      <c r="C8626" s="363">
        <v>4914.7167646226017</v>
      </c>
      <c r="D8626" s="367">
        <v>5880.0000000000364</v>
      </c>
      <c r="E8626" s="367">
        <v>27348.837209302485</v>
      </c>
      <c r="F8626" s="367">
        <v>-5294063.8696414446</v>
      </c>
      <c r="G8626" s="367">
        <v>5880.0000000000337</v>
      </c>
      <c r="H8626" s="367">
        <v>147000</v>
      </c>
      <c r="I8626" s="384">
        <v>-62815521.314428069</v>
      </c>
      <c r="J8626" s="367">
        <v>5880</v>
      </c>
      <c r="K8626" s="367">
        <v>35636.363636363581</v>
      </c>
      <c r="L8626" s="384">
        <v>-3195211.3715413124</v>
      </c>
      <c r="M8626" s="367">
        <v>5879.9999999999918</v>
      </c>
      <c r="N8626" s="367">
        <v>588</v>
      </c>
      <c r="O8626" s="384">
        <v>-62456.428138969342</v>
      </c>
      <c r="P8626" s="367">
        <v>85.26</v>
      </c>
      <c r="Q8626" s="367">
        <v>588</v>
      </c>
      <c r="R8626" s="384">
        <v>-19594.554940337246</v>
      </c>
      <c r="S8626" s="367">
        <v>82.32</v>
      </c>
      <c r="T8626" s="367">
        <v>20275.862068965478</v>
      </c>
      <c r="U8626" s="384">
        <v>-3458630.5693271966</v>
      </c>
      <c r="V8626" s="367">
        <v>5879.9999999999882</v>
      </c>
      <c r="W8626" s="367">
        <v>979999.99999999185</v>
      </c>
      <c r="X8626" s="384">
        <v>705861.37566129596</v>
      </c>
      <c r="Y8626" s="386">
        <v>5879.9999999999509</v>
      </c>
      <c r="Z8626" s="367"/>
      <c r="AA8626" s="367"/>
      <c r="AB8626" s="367"/>
      <c r="AC8626" s="367"/>
      <c r="AD8626" s="367"/>
      <c r="AE8626" s="367"/>
      <c r="AF8626" s="367"/>
      <c r="AG8626" s="367"/>
      <c r="AH8626" s="367"/>
      <c r="AI8626" s="367"/>
      <c r="AJ8626" s="367"/>
      <c r="AK8626" s="367"/>
      <c r="AL8626" s="367"/>
      <c r="AM8626" s="367"/>
      <c r="AN8626" s="367"/>
      <c r="AO8626" s="367"/>
      <c r="AP8626" s="367"/>
      <c r="AQ8626" s="367"/>
      <c r="AR8626" s="367"/>
      <c r="AS8626" s="367"/>
      <c r="AT8626" s="367"/>
    </row>
    <row r="8627" spans="2:46" ht="13.8">
      <c r="B8627" s="26">
        <v>98.166666666667268</v>
      </c>
      <c r="C8627" s="363">
        <v>4923.0304334577559</v>
      </c>
      <c r="D8627" s="367">
        <v>5890.0000000000364</v>
      </c>
      <c r="E8627" s="367">
        <v>27395.348837209462</v>
      </c>
      <c r="F8627" s="367">
        <v>-5312381.2066044193</v>
      </c>
      <c r="G8627" s="367">
        <v>5890.0000000000337</v>
      </c>
      <c r="H8627" s="367">
        <v>147250</v>
      </c>
      <c r="I8627" s="384">
        <v>-63032000.749948278</v>
      </c>
      <c r="J8627" s="367">
        <v>5890</v>
      </c>
      <c r="K8627" s="367">
        <v>35696.969696969645</v>
      </c>
      <c r="L8627" s="384">
        <v>-3207774.7093428527</v>
      </c>
      <c r="M8627" s="367">
        <v>5889.9999999999918</v>
      </c>
      <c r="N8627" s="367">
        <v>589</v>
      </c>
      <c r="O8627" s="384">
        <v>-62678.051025869499</v>
      </c>
      <c r="P8627" s="367">
        <v>85.405000000000001</v>
      </c>
      <c r="Q8627" s="367">
        <v>589</v>
      </c>
      <c r="R8627" s="384">
        <v>-19682.344847507025</v>
      </c>
      <c r="S8627" s="367">
        <v>82.46</v>
      </c>
      <c r="T8627" s="367">
        <v>20310.344827586167</v>
      </c>
      <c r="U8627" s="384">
        <v>-3471739.3758172793</v>
      </c>
      <c r="V8627" s="367">
        <v>5889.9999999999882</v>
      </c>
      <c r="W8627" s="367">
        <v>981666.66666665848</v>
      </c>
      <c r="X8627" s="384">
        <v>706793.08314719109</v>
      </c>
      <c r="Y8627" s="386">
        <v>5889.9999999999509</v>
      </c>
      <c r="Z8627" s="367"/>
      <c r="AA8627" s="367"/>
      <c r="AB8627" s="367"/>
      <c r="AC8627" s="367"/>
      <c r="AD8627" s="367"/>
      <c r="AE8627" s="367"/>
      <c r="AF8627" s="367"/>
      <c r="AG8627" s="367"/>
      <c r="AH8627" s="367"/>
      <c r="AI8627" s="367"/>
      <c r="AJ8627" s="367"/>
      <c r="AK8627" s="367"/>
      <c r="AL8627" s="367"/>
      <c r="AM8627" s="367"/>
      <c r="AN8627" s="367"/>
      <c r="AO8627" s="367"/>
      <c r="AP8627" s="367"/>
      <c r="AQ8627" s="367"/>
      <c r="AR8627" s="367"/>
      <c r="AS8627" s="367"/>
      <c r="AT8627" s="367"/>
    </row>
    <row r="8628" spans="2:46" ht="13.8">
      <c r="B8628" s="26">
        <v>98.33333333333394</v>
      </c>
      <c r="C8628" s="363">
        <v>4931.3439505339657</v>
      </c>
      <c r="D8628" s="367">
        <v>5900.0000000000364</v>
      </c>
      <c r="E8628" s="367">
        <v>27441.860465116439</v>
      </c>
      <c r="F8628" s="367">
        <v>-5330730.1694654617</v>
      </c>
      <c r="G8628" s="367">
        <v>5900.0000000000346</v>
      </c>
      <c r="H8628" s="367">
        <v>147500</v>
      </c>
      <c r="I8628" s="384">
        <v>-63248852.512523293</v>
      </c>
      <c r="J8628" s="367">
        <v>5900</v>
      </c>
      <c r="K8628" s="367">
        <v>35757.575757575709</v>
      </c>
      <c r="L8628" s="384">
        <v>-3220362.2553102914</v>
      </c>
      <c r="M8628" s="367">
        <v>5899.9999999999918</v>
      </c>
      <c r="N8628" s="367">
        <v>590</v>
      </c>
      <c r="O8628" s="384">
        <v>-62900.065778547905</v>
      </c>
      <c r="P8628" s="367">
        <v>85.55</v>
      </c>
      <c r="Q8628" s="367">
        <v>590</v>
      </c>
      <c r="R8628" s="384">
        <v>-19770.319698086463</v>
      </c>
      <c r="S8628" s="367">
        <v>82.6</v>
      </c>
      <c r="T8628" s="367">
        <v>20344.827586206855</v>
      </c>
      <c r="U8628" s="384">
        <v>-3484872.7214642786</v>
      </c>
      <c r="V8628" s="367">
        <v>5899.9999999999873</v>
      </c>
      <c r="W8628" s="367">
        <v>983333.33333332511</v>
      </c>
      <c r="X8628" s="384">
        <v>707723.87811345793</v>
      </c>
      <c r="Y8628" s="386">
        <v>5899.9999999999509</v>
      </c>
      <c r="Z8628" s="367"/>
      <c r="AA8628" s="367"/>
      <c r="AB8628" s="367"/>
      <c r="AC8628" s="367"/>
      <c r="AD8628" s="367"/>
      <c r="AE8628" s="367"/>
      <c r="AF8628" s="367"/>
      <c r="AG8628" s="367"/>
      <c r="AH8628" s="367"/>
      <c r="AI8628" s="367"/>
      <c r="AJ8628" s="367"/>
      <c r="AK8628" s="367"/>
      <c r="AL8628" s="367"/>
      <c r="AM8628" s="367"/>
      <c r="AN8628" s="367"/>
      <c r="AO8628" s="367"/>
      <c r="AP8628" s="367"/>
      <c r="AQ8628" s="367"/>
      <c r="AR8628" s="367"/>
      <c r="AS8628" s="367"/>
      <c r="AT8628" s="367"/>
    </row>
    <row r="8629" spans="2:46" ht="13.8">
      <c r="B8629" s="26">
        <v>98.500000000000611</v>
      </c>
      <c r="C8629" s="363">
        <v>4939.6573158512301</v>
      </c>
      <c r="D8629" s="367">
        <v>5910.0000000000364</v>
      </c>
      <c r="E8629" s="367">
        <v>27488.372093023416</v>
      </c>
      <c r="F8629" s="367">
        <v>-5349110.7582245693</v>
      </c>
      <c r="G8629" s="367">
        <v>5910.0000000000346</v>
      </c>
      <c r="H8629" s="367">
        <v>147750</v>
      </c>
      <c r="I8629" s="384">
        <v>-63466076.6021531</v>
      </c>
      <c r="J8629" s="367">
        <v>5910</v>
      </c>
      <c r="K8629" s="367">
        <v>35818.181818181773</v>
      </c>
      <c r="L8629" s="384">
        <v>-3232974.0094436272</v>
      </c>
      <c r="M8629" s="367">
        <v>5909.9999999999927</v>
      </c>
      <c r="N8629" s="367">
        <v>591</v>
      </c>
      <c r="O8629" s="384">
        <v>-63122.472397004589</v>
      </c>
      <c r="P8629" s="367">
        <v>85.695000000000007</v>
      </c>
      <c r="Q8629" s="367">
        <v>591</v>
      </c>
      <c r="R8629" s="384">
        <v>-19858.479492075548</v>
      </c>
      <c r="S8629" s="367">
        <v>82.74</v>
      </c>
      <c r="T8629" s="367">
        <v>20379.310344827543</v>
      </c>
      <c r="U8629" s="384">
        <v>-3498030.6062681978</v>
      </c>
      <c r="V8629" s="367">
        <v>5909.9999999999873</v>
      </c>
      <c r="W8629" s="367">
        <v>984999.99999999173</v>
      </c>
      <c r="X8629" s="384">
        <v>708653.76056009624</v>
      </c>
      <c r="Y8629" s="386">
        <v>5909.99999999995</v>
      </c>
      <c r="Z8629" s="367"/>
      <c r="AA8629" s="367"/>
      <c r="AB8629" s="367"/>
      <c r="AC8629" s="367"/>
      <c r="AD8629" s="367"/>
      <c r="AE8629" s="367"/>
      <c r="AF8629" s="367"/>
      <c r="AG8629" s="367"/>
      <c r="AH8629" s="367"/>
      <c r="AI8629" s="367"/>
      <c r="AJ8629" s="367"/>
      <c r="AK8629" s="367"/>
      <c r="AL8629" s="367"/>
      <c r="AM8629" s="367"/>
      <c r="AN8629" s="367"/>
      <c r="AO8629" s="367"/>
      <c r="AP8629" s="367"/>
      <c r="AQ8629" s="367"/>
      <c r="AR8629" s="367"/>
      <c r="AS8629" s="367"/>
      <c r="AT8629" s="367"/>
    </row>
    <row r="8630" spans="2:46" ht="13.8">
      <c r="B8630" s="26">
        <v>98.666666666667282</v>
      </c>
      <c r="C8630" s="363">
        <v>4947.9705294095484</v>
      </c>
      <c r="D8630" s="367">
        <v>5920.0000000000373</v>
      </c>
      <c r="E8630" s="367">
        <v>27534.883720930393</v>
      </c>
      <c r="F8630" s="367">
        <v>-5367522.9728817437</v>
      </c>
      <c r="G8630" s="367">
        <v>5920.0000000000355</v>
      </c>
      <c r="H8630" s="367">
        <v>148000</v>
      </c>
      <c r="I8630" s="384">
        <v>-63683673.018837713</v>
      </c>
      <c r="J8630" s="367">
        <v>5920</v>
      </c>
      <c r="K8630" s="367">
        <v>35878.787878787836</v>
      </c>
      <c r="L8630" s="384">
        <v>-3245609.97174286</v>
      </c>
      <c r="M8630" s="367">
        <v>5919.9999999999927</v>
      </c>
      <c r="N8630" s="367">
        <v>592</v>
      </c>
      <c r="O8630" s="384">
        <v>-63345.270881239499</v>
      </c>
      <c r="P8630" s="367">
        <v>85.839999999999989</v>
      </c>
      <c r="Q8630" s="367">
        <v>592</v>
      </c>
      <c r="R8630" s="384">
        <v>-19946.824229474285</v>
      </c>
      <c r="S8630" s="367">
        <v>82.88</v>
      </c>
      <c r="T8630" s="367">
        <v>20413.793103448232</v>
      </c>
      <c r="U8630" s="384">
        <v>-3511213.0302290334</v>
      </c>
      <c r="V8630" s="367">
        <v>5919.9999999999873</v>
      </c>
      <c r="W8630" s="367">
        <v>986666.66666665836</v>
      </c>
      <c r="X8630" s="384">
        <v>709582.73048710648</v>
      </c>
      <c r="Y8630" s="386">
        <v>5919.99999999995</v>
      </c>
      <c r="Z8630" s="367"/>
      <c r="AA8630" s="367"/>
      <c r="AB8630" s="367"/>
      <c r="AC8630" s="367"/>
      <c r="AD8630" s="367"/>
      <c r="AE8630" s="367"/>
      <c r="AF8630" s="367"/>
      <c r="AG8630" s="367"/>
      <c r="AH8630" s="367"/>
      <c r="AI8630" s="367"/>
      <c r="AJ8630" s="367"/>
      <c r="AK8630" s="367"/>
      <c r="AL8630" s="367"/>
      <c r="AM8630" s="367"/>
      <c r="AN8630" s="367"/>
      <c r="AO8630" s="367"/>
      <c r="AP8630" s="367"/>
      <c r="AQ8630" s="367"/>
      <c r="AR8630" s="367"/>
      <c r="AS8630" s="367"/>
      <c r="AT8630" s="367"/>
    </row>
    <row r="8631" spans="2:46" ht="13.8">
      <c r="B8631" s="26">
        <v>98.833333333333954</v>
      </c>
      <c r="C8631" s="363">
        <v>4956.2835912089222</v>
      </c>
      <c r="D8631" s="367">
        <v>5930.0000000000373</v>
      </c>
      <c r="E8631" s="367">
        <v>27581.39534883737</v>
      </c>
      <c r="F8631" s="367">
        <v>-5385966.813436985</v>
      </c>
      <c r="G8631" s="367">
        <v>5930.0000000000355</v>
      </c>
      <c r="H8631" s="367">
        <v>148250</v>
      </c>
      <c r="I8631" s="384">
        <v>-63901641.762577124</v>
      </c>
      <c r="J8631" s="367">
        <v>5930</v>
      </c>
      <c r="K8631" s="367">
        <v>35939.3939393939</v>
      </c>
      <c r="L8631" s="384">
        <v>-3258270.1422079927</v>
      </c>
      <c r="M8631" s="367">
        <v>5929.9999999999945</v>
      </c>
      <c r="N8631" s="367">
        <v>593</v>
      </c>
      <c r="O8631" s="384">
        <v>-63568.461231252724</v>
      </c>
      <c r="P8631" s="367">
        <v>85.984999999999999</v>
      </c>
      <c r="Q8631" s="367">
        <v>593</v>
      </c>
      <c r="R8631" s="384">
        <v>-20035.353910282676</v>
      </c>
      <c r="S8631" s="367">
        <v>83.02000000000001</v>
      </c>
      <c r="T8631" s="367">
        <v>20448.27586206892</v>
      </c>
      <c r="U8631" s="384">
        <v>-3524419.9933467866</v>
      </c>
      <c r="V8631" s="367">
        <v>5929.9999999999864</v>
      </c>
      <c r="W8631" s="367">
        <v>988333.33333332499</v>
      </c>
      <c r="X8631" s="384">
        <v>710510.78789448855</v>
      </c>
      <c r="Y8631" s="386">
        <v>5929.99999999995</v>
      </c>
      <c r="Z8631" s="367"/>
      <c r="AA8631" s="367"/>
      <c r="AB8631" s="367"/>
      <c r="AC8631" s="367"/>
      <c r="AD8631" s="367"/>
      <c r="AE8631" s="367"/>
      <c r="AF8631" s="367"/>
      <c r="AG8631" s="367"/>
      <c r="AH8631" s="367"/>
      <c r="AI8631" s="367"/>
      <c r="AJ8631" s="367"/>
      <c r="AK8631" s="367"/>
      <c r="AL8631" s="367"/>
      <c r="AM8631" s="367"/>
      <c r="AN8631" s="367"/>
      <c r="AO8631" s="367"/>
      <c r="AP8631" s="367"/>
      <c r="AQ8631" s="367"/>
      <c r="AR8631" s="367"/>
      <c r="AS8631" s="367"/>
      <c r="AT8631" s="367"/>
    </row>
    <row r="8632" spans="2:46" ht="13.8">
      <c r="B8632" s="26">
        <v>99.000000000000625</v>
      </c>
      <c r="C8632" s="363">
        <v>4964.5965012493498</v>
      </c>
      <c r="D8632" s="367">
        <v>5940.0000000000373</v>
      </c>
      <c r="E8632" s="367">
        <v>27627.906976744347</v>
      </c>
      <c r="F8632" s="367">
        <v>-5404442.2798902905</v>
      </c>
      <c r="G8632" s="367">
        <v>5940.0000000000355</v>
      </c>
      <c r="H8632" s="367">
        <v>148500</v>
      </c>
      <c r="I8632" s="384">
        <v>-64119982.833371349</v>
      </c>
      <c r="J8632" s="367">
        <v>5940</v>
      </c>
      <c r="K8632" s="367">
        <v>35999.999999999964</v>
      </c>
      <c r="L8632" s="384">
        <v>-3270954.5208390197</v>
      </c>
      <c r="M8632" s="367">
        <v>5939.9999999999945</v>
      </c>
      <c r="N8632" s="367">
        <v>594</v>
      </c>
      <c r="O8632" s="384">
        <v>-63792.043447044183</v>
      </c>
      <c r="P8632" s="367">
        <v>86.13000000000001</v>
      </c>
      <c r="Q8632" s="367">
        <v>594</v>
      </c>
      <c r="R8632" s="384">
        <v>-20124.068534500711</v>
      </c>
      <c r="S8632" s="367">
        <v>83.160000000000011</v>
      </c>
      <c r="T8632" s="367">
        <v>20482.758620689609</v>
      </c>
      <c r="U8632" s="384">
        <v>-3537651.4956214586</v>
      </c>
      <c r="V8632" s="367">
        <v>5939.9999999999864</v>
      </c>
      <c r="W8632" s="367">
        <v>989999.99999999162</v>
      </c>
      <c r="X8632" s="384">
        <v>711437.93278224207</v>
      </c>
      <c r="Y8632" s="386">
        <v>5939.99999999995</v>
      </c>
      <c r="Z8632" s="367"/>
      <c r="AA8632" s="367"/>
      <c r="AB8632" s="367"/>
      <c r="AC8632" s="367"/>
      <c r="AD8632" s="367"/>
      <c r="AE8632" s="367"/>
      <c r="AF8632" s="367"/>
      <c r="AG8632" s="367"/>
      <c r="AH8632" s="367"/>
      <c r="AI8632" s="367"/>
      <c r="AJ8632" s="367"/>
      <c r="AK8632" s="367"/>
      <c r="AL8632" s="367"/>
      <c r="AM8632" s="367"/>
      <c r="AN8632" s="367"/>
      <c r="AO8632" s="367"/>
      <c r="AP8632" s="367"/>
      <c r="AQ8632" s="367"/>
      <c r="AR8632" s="367"/>
      <c r="AS8632" s="367"/>
      <c r="AT8632" s="367"/>
    </row>
    <row r="8633" spans="2:46" ht="13.8">
      <c r="B8633" s="26">
        <v>99.166666666667297</v>
      </c>
      <c r="C8633" s="363">
        <v>4972.9092595308321</v>
      </c>
      <c r="D8633" s="367">
        <v>5950.0000000000373</v>
      </c>
      <c r="E8633" s="367">
        <v>27674.418604651324</v>
      </c>
      <c r="F8633" s="367">
        <v>-5422949.3722416647</v>
      </c>
      <c r="G8633" s="367">
        <v>5950.0000000000355</v>
      </c>
      <c r="H8633" s="367">
        <v>148750</v>
      </c>
      <c r="I8633" s="384">
        <v>-64338696.231220357</v>
      </c>
      <c r="J8633" s="367">
        <v>5950</v>
      </c>
      <c r="K8633" s="367">
        <v>36060.606060606027</v>
      </c>
      <c r="L8633" s="384">
        <v>-3283663.1076359451</v>
      </c>
      <c r="M8633" s="367">
        <v>5949.9999999999955</v>
      </c>
      <c r="N8633" s="367">
        <v>595</v>
      </c>
      <c r="O8633" s="384">
        <v>-64016.017528613884</v>
      </c>
      <c r="P8633" s="367">
        <v>86.274999999999991</v>
      </c>
      <c r="Q8633" s="367">
        <v>595</v>
      </c>
      <c r="R8633" s="384">
        <v>-20212.968102128398</v>
      </c>
      <c r="S8633" s="367">
        <v>83.300000000000011</v>
      </c>
      <c r="T8633" s="367">
        <v>20517.241379310297</v>
      </c>
      <c r="U8633" s="384">
        <v>-3550907.5370530486</v>
      </c>
      <c r="V8633" s="367">
        <v>5949.9999999999864</v>
      </c>
      <c r="W8633" s="367">
        <v>991666.66666665825</v>
      </c>
      <c r="X8633" s="384">
        <v>712364.16515036731</v>
      </c>
      <c r="Y8633" s="386">
        <v>5949.9999999999491</v>
      </c>
      <c r="Z8633" s="367"/>
      <c r="AA8633" s="367"/>
      <c r="AB8633" s="367"/>
      <c r="AC8633" s="367"/>
      <c r="AD8633" s="367"/>
      <c r="AE8633" s="367"/>
      <c r="AF8633" s="367"/>
      <c r="AG8633" s="367"/>
      <c r="AH8633" s="367"/>
      <c r="AI8633" s="367"/>
      <c r="AJ8633" s="367"/>
      <c r="AK8633" s="367"/>
      <c r="AL8633" s="367"/>
      <c r="AM8633" s="367"/>
      <c r="AN8633" s="367"/>
      <c r="AO8633" s="367"/>
      <c r="AP8633" s="367"/>
      <c r="AQ8633" s="367"/>
      <c r="AR8633" s="367"/>
      <c r="AS8633" s="367"/>
      <c r="AT8633" s="367"/>
    </row>
    <row r="8634" spans="2:46" ht="13.8">
      <c r="B8634" s="26">
        <v>99.333333333333968</v>
      </c>
      <c r="C8634" s="363">
        <v>4981.221866053369</v>
      </c>
      <c r="D8634" s="367">
        <v>5960.0000000000382</v>
      </c>
      <c r="E8634" s="367">
        <v>27720.930232558301</v>
      </c>
      <c r="F8634" s="367">
        <v>-5441488.0904911039</v>
      </c>
      <c r="G8634" s="367">
        <v>5960.0000000000355</v>
      </c>
      <c r="H8634" s="367">
        <v>149000</v>
      </c>
      <c r="I8634" s="384">
        <v>-64557781.956124172</v>
      </c>
      <c r="J8634" s="367">
        <v>5960</v>
      </c>
      <c r="K8634" s="367">
        <v>36121.212121212091</v>
      </c>
      <c r="L8634" s="384">
        <v>-3296395.9025987671</v>
      </c>
      <c r="M8634" s="367">
        <v>5959.9999999999955</v>
      </c>
      <c r="N8634" s="367">
        <v>596</v>
      </c>
      <c r="O8634" s="384">
        <v>-64240.383475961884</v>
      </c>
      <c r="P8634" s="367">
        <v>86.42</v>
      </c>
      <c r="Q8634" s="367">
        <v>596</v>
      </c>
      <c r="R8634" s="384">
        <v>-20302.052613165732</v>
      </c>
      <c r="S8634" s="367">
        <v>83.440000000000012</v>
      </c>
      <c r="T8634" s="367">
        <v>20551.724137930985</v>
      </c>
      <c r="U8634" s="384">
        <v>-3564188.1176415556</v>
      </c>
      <c r="V8634" s="367">
        <v>5959.9999999999854</v>
      </c>
      <c r="W8634" s="367">
        <v>993333.33333332487</v>
      </c>
      <c r="X8634" s="384">
        <v>713289.48499886424</v>
      </c>
      <c r="Y8634" s="386">
        <v>5959.9999999999491</v>
      </c>
      <c r="Z8634" s="367"/>
      <c r="AA8634" s="367"/>
      <c r="AB8634" s="367"/>
      <c r="AC8634" s="367"/>
      <c r="AD8634" s="367"/>
      <c r="AE8634" s="367"/>
      <c r="AF8634" s="367"/>
      <c r="AG8634" s="367"/>
      <c r="AH8634" s="367"/>
      <c r="AI8634" s="367"/>
      <c r="AJ8634" s="367"/>
      <c r="AK8634" s="367"/>
      <c r="AL8634" s="367"/>
      <c r="AM8634" s="367"/>
      <c r="AN8634" s="367"/>
      <c r="AO8634" s="367"/>
      <c r="AP8634" s="367"/>
      <c r="AQ8634" s="367"/>
      <c r="AR8634" s="367"/>
      <c r="AS8634" s="367"/>
      <c r="AT8634" s="367"/>
    </row>
    <row r="8635" spans="2:46" ht="13.8">
      <c r="B8635" s="26">
        <v>99.500000000000639</v>
      </c>
      <c r="C8635" s="363">
        <v>4989.5343208169597</v>
      </c>
      <c r="D8635" s="367">
        <v>5970.0000000000382</v>
      </c>
      <c r="E8635" s="367">
        <v>27767.441860465278</v>
      </c>
      <c r="F8635" s="367">
        <v>-5460058.434638611</v>
      </c>
      <c r="G8635" s="367">
        <v>5970.0000000000355</v>
      </c>
      <c r="H8635" s="367">
        <v>149250</v>
      </c>
      <c r="I8635" s="384">
        <v>-64777240.008082777</v>
      </c>
      <c r="J8635" s="367">
        <v>5970</v>
      </c>
      <c r="K8635" s="367">
        <v>36181.818181818155</v>
      </c>
      <c r="L8635" s="384">
        <v>-3309152.9057274866</v>
      </c>
      <c r="M8635" s="367">
        <v>5969.9999999999964</v>
      </c>
      <c r="N8635" s="367">
        <v>597</v>
      </c>
      <c r="O8635" s="384">
        <v>-64465.141289088126</v>
      </c>
      <c r="P8635" s="367">
        <v>86.564999999999998</v>
      </c>
      <c r="Q8635" s="367">
        <v>597</v>
      </c>
      <c r="R8635" s="384">
        <v>-20391.322067612706</v>
      </c>
      <c r="S8635" s="367">
        <v>83.579999999999984</v>
      </c>
      <c r="T8635" s="367">
        <v>20586.206896551674</v>
      </c>
      <c r="U8635" s="384">
        <v>-3577493.237386981</v>
      </c>
      <c r="V8635" s="367">
        <v>5969.9999999999854</v>
      </c>
      <c r="W8635" s="367">
        <v>994999.9999999915</v>
      </c>
      <c r="X8635" s="384">
        <v>714213.89232773299</v>
      </c>
      <c r="Y8635" s="386">
        <v>5969.9999999999491</v>
      </c>
      <c r="Z8635" s="367"/>
      <c r="AA8635" s="367"/>
      <c r="AB8635" s="367"/>
      <c r="AC8635" s="367"/>
      <c r="AD8635" s="367"/>
      <c r="AE8635" s="367"/>
      <c r="AF8635" s="367"/>
      <c r="AG8635" s="367"/>
      <c r="AH8635" s="367"/>
      <c r="AI8635" s="367"/>
      <c r="AJ8635" s="367"/>
      <c r="AK8635" s="367"/>
      <c r="AL8635" s="367"/>
      <c r="AM8635" s="367"/>
      <c r="AN8635" s="367"/>
      <c r="AO8635" s="367"/>
      <c r="AP8635" s="367"/>
      <c r="AQ8635" s="367"/>
      <c r="AR8635" s="367"/>
      <c r="AS8635" s="367"/>
      <c r="AT8635" s="367"/>
    </row>
    <row r="8636" spans="2:46" ht="13.8">
      <c r="B8636" s="26">
        <v>99.666666666667311</v>
      </c>
      <c r="C8636" s="363">
        <v>4997.8466238216051</v>
      </c>
      <c r="D8636" s="367">
        <v>5980.0000000000382</v>
      </c>
      <c r="E8636" s="367">
        <v>27813.953488372255</v>
      </c>
      <c r="F8636" s="367">
        <v>-5478660.4046841832</v>
      </c>
      <c r="G8636" s="367">
        <v>5980.0000000000355</v>
      </c>
      <c r="H8636" s="367">
        <v>149500</v>
      </c>
      <c r="I8636" s="384">
        <v>-64997070.387096182</v>
      </c>
      <c r="J8636" s="367">
        <v>5980</v>
      </c>
      <c r="K8636" s="367">
        <v>36242.424242424218</v>
      </c>
      <c r="L8636" s="384">
        <v>-3321934.1170221027</v>
      </c>
      <c r="M8636" s="367">
        <v>5979.9999999999964</v>
      </c>
      <c r="N8636" s="367">
        <v>598</v>
      </c>
      <c r="O8636" s="384">
        <v>-64690.290967992602</v>
      </c>
      <c r="P8636" s="367">
        <v>86.71</v>
      </c>
      <c r="Q8636" s="367">
        <v>598</v>
      </c>
      <c r="R8636" s="384">
        <v>-20480.776465469349</v>
      </c>
      <c r="S8636" s="367">
        <v>83.72</v>
      </c>
      <c r="T8636" s="367">
        <v>20620.689655172362</v>
      </c>
      <c r="U8636" s="384">
        <v>-3590822.8962893244</v>
      </c>
      <c r="V8636" s="367">
        <v>5979.9999999999854</v>
      </c>
      <c r="W8636" s="367">
        <v>996666.66666665813</v>
      </c>
      <c r="X8636" s="384">
        <v>715137.38713697332</v>
      </c>
      <c r="Y8636" s="386">
        <v>5979.9999999999491</v>
      </c>
      <c r="Z8636" s="367"/>
      <c r="AA8636" s="367"/>
      <c r="AB8636" s="367"/>
      <c r="AC8636" s="367"/>
      <c r="AD8636" s="367"/>
      <c r="AE8636" s="367"/>
      <c r="AF8636" s="367"/>
      <c r="AG8636" s="367"/>
      <c r="AH8636" s="367"/>
      <c r="AI8636" s="367"/>
      <c r="AJ8636" s="367"/>
      <c r="AK8636" s="367"/>
      <c r="AL8636" s="367"/>
      <c r="AM8636" s="367"/>
      <c r="AN8636" s="367"/>
      <c r="AO8636" s="367"/>
      <c r="AP8636" s="367"/>
      <c r="AQ8636" s="367"/>
      <c r="AR8636" s="367"/>
      <c r="AS8636" s="367"/>
      <c r="AT8636" s="367"/>
    </row>
    <row r="8637" spans="2:46" ht="13.8">
      <c r="B8637" s="26">
        <v>99.833333333333982</v>
      </c>
      <c r="C8637" s="363">
        <v>5006.1587750673061</v>
      </c>
      <c r="D8637" s="367">
        <v>5990.0000000000382</v>
      </c>
      <c r="E8637" s="367">
        <v>27860.465116279232</v>
      </c>
      <c r="F8637" s="367">
        <v>-5497294.0006278222</v>
      </c>
      <c r="G8637" s="367">
        <v>5990.0000000000355</v>
      </c>
      <c r="H8637" s="367">
        <v>149750</v>
      </c>
      <c r="I8637" s="384">
        <v>-65217273.093164392</v>
      </c>
      <c r="J8637" s="367">
        <v>5990</v>
      </c>
      <c r="K8637" s="367">
        <v>36303.030303030282</v>
      </c>
      <c r="L8637" s="384">
        <v>-3334739.5364826177</v>
      </c>
      <c r="M8637" s="367">
        <v>5989.9999999999973</v>
      </c>
      <c r="N8637" s="367">
        <v>599</v>
      </c>
      <c r="O8637" s="384">
        <v>-64915.832512675392</v>
      </c>
      <c r="P8637" s="367">
        <v>86.855000000000004</v>
      </c>
      <c r="Q8637" s="367">
        <v>599</v>
      </c>
      <c r="R8637" s="384">
        <v>-20570.415806735633</v>
      </c>
      <c r="S8637" s="367">
        <v>83.86</v>
      </c>
      <c r="T8637" s="367">
        <v>20655.172413793051</v>
      </c>
      <c r="U8637" s="384">
        <v>-3604177.0943485848</v>
      </c>
      <c r="V8637" s="367">
        <v>5989.9999999999845</v>
      </c>
      <c r="W8637" s="367">
        <v>998333.33333332476</v>
      </c>
      <c r="X8637" s="384">
        <v>716059.96942658524</v>
      </c>
      <c r="Y8637" s="386">
        <v>5989.9999999999491</v>
      </c>
      <c r="Z8637" s="367"/>
      <c r="AA8637" s="367"/>
      <c r="AB8637" s="367"/>
      <c r="AC8637" s="367"/>
      <c r="AD8637" s="367"/>
      <c r="AE8637" s="367"/>
      <c r="AF8637" s="367"/>
      <c r="AG8637" s="367"/>
      <c r="AH8637" s="367"/>
      <c r="AI8637" s="367"/>
      <c r="AJ8637" s="367"/>
      <c r="AK8637" s="367"/>
      <c r="AL8637" s="367"/>
      <c r="AM8637" s="367"/>
      <c r="AN8637" s="367"/>
      <c r="AO8637" s="367"/>
      <c r="AP8637" s="367"/>
      <c r="AQ8637" s="367"/>
      <c r="AR8637" s="367"/>
      <c r="AS8637" s="367"/>
      <c r="AT8637" s="367"/>
    </row>
    <row r="8638" spans="2:46" ht="13.8">
      <c r="B8638" s="26">
        <v>100.00000000000065</v>
      </c>
      <c r="C8638" s="363">
        <v>5014.4707745540618</v>
      </c>
      <c r="D8638" s="367">
        <v>6000.00000000004</v>
      </c>
      <c r="E8638" s="367">
        <v>27906.97674418621</v>
      </c>
      <c r="F8638" s="367">
        <v>-5515959.2224695282</v>
      </c>
      <c r="G8638" s="367">
        <v>6000.0000000000355</v>
      </c>
      <c r="H8638" s="367">
        <v>150000</v>
      </c>
      <c r="I8638" s="384">
        <v>-65437848.126287401</v>
      </c>
      <c r="J8638" s="367">
        <v>6000</v>
      </c>
      <c r="K8638" s="367">
        <v>36363.636363636346</v>
      </c>
      <c r="L8638" s="384">
        <v>-3347569.1641090279</v>
      </c>
      <c r="M8638" s="367">
        <v>5999.9999999999973</v>
      </c>
      <c r="N8638" s="367">
        <v>600</v>
      </c>
      <c r="O8638" s="384">
        <v>-65141.765923136416</v>
      </c>
      <c r="P8638" s="367">
        <v>87</v>
      </c>
      <c r="Q8638" s="367">
        <v>600</v>
      </c>
      <c r="R8638" s="384">
        <v>-20660.240091411575</v>
      </c>
      <c r="S8638" s="367">
        <v>84</v>
      </c>
      <c r="T8638" s="367">
        <v>20689.655172413739</v>
      </c>
      <c r="U8638" s="384">
        <v>-3617555.8315647645</v>
      </c>
      <c r="V8638" s="367">
        <v>5999.9999999999845</v>
      </c>
      <c r="W8638" s="367">
        <v>999999.99999999139</v>
      </c>
      <c r="X8638" s="384">
        <v>716981.63919656898</v>
      </c>
      <c r="Y8638" s="386">
        <v>5999.9999999999472</v>
      </c>
      <c r="Z8638" s="367"/>
      <c r="AA8638" s="367"/>
      <c r="AB8638" s="367"/>
      <c r="AC8638" s="367"/>
      <c r="AD8638" s="367"/>
      <c r="AE8638" s="367"/>
      <c r="AF8638" s="367"/>
      <c r="AG8638" s="367"/>
      <c r="AH8638" s="367"/>
      <c r="AI8638" s="367"/>
      <c r="AJ8638" s="367"/>
      <c r="AK8638" s="367"/>
      <c r="AL8638" s="367"/>
      <c r="AM8638" s="367"/>
      <c r="AN8638" s="367"/>
      <c r="AO8638" s="367"/>
      <c r="AP8638" s="367"/>
      <c r="AQ8638" s="367"/>
      <c r="AR8638" s="367"/>
      <c r="AS8638" s="367"/>
      <c r="AT8638" s="367"/>
    </row>
    <row r="8639" spans="2:46" ht="13.8">
      <c r="B8639" s="26">
        <v>100.16666666666733</v>
      </c>
      <c r="C8639" s="363">
        <v>5022.7826222818712</v>
      </c>
      <c r="D8639" s="367">
        <v>6010.00000000004</v>
      </c>
      <c r="E8639" s="367">
        <v>27953.488372093187</v>
      </c>
      <c r="F8639" s="367">
        <v>-5534656.0702093001</v>
      </c>
      <c r="G8639" s="367">
        <v>6010.0000000000355</v>
      </c>
      <c r="H8639" s="367">
        <v>150250</v>
      </c>
      <c r="I8639" s="384">
        <v>-65658795.486465216</v>
      </c>
      <c r="J8639" s="367">
        <v>6010</v>
      </c>
      <c r="K8639" s="367">
        <v>36424.242424242409</v>
      </c>
      <c r="L8639" s="384">
        <v>-3360422.9999013357</v>
      </c>
      <c r="M8639" s="367">
        <v>6009.9999999999973</v>
      </c>
      <c r="N8639" s="367">
        <v>601</v>
      </c>
      <c r="O8639" s="384">
        <v>-65368.091199375682</v>
      </c>
      <c r="P8639" s="367">
        <v>87.144999999999996</v>
      </c>
      <c r="Q8639" s="367">
        <v>601</v>
      </c>
      <c r="R8639" s="384">
        <v>-20750.249319497161</v>
      </c>
      <c r="S8639" s="367">
        <v>84.14</v>
      </c>
      <c r="T8639" s="367">
        <v>20724.137931034427</v>
      </c>
      <c r="U8639" s="384">
        <v>-3630959.1079378612</v>
      </c>
      <c r="V8639" s="367">
        <v>6009.9999999999845</v>
      </c>
      <c r="W8639" s="367">
        <v>1001666.666666658</v>
      </c>
      <c r="X8639" s="384">
        <v>717902.39644692431</v>
      </c>
      <c r="Y8639" s="386">
        <v>6009.9999999999472</v>
      </c>
      <c r="Z8639" s="367"/>
      <c r="AA8639" s="367"/>
      <c r="AB8639" s="367"/>
      <c r="AC8639" s="367"/>
      <c r="AD8639" s="367"/>
      <c r="AE8639" s="367"/>
      <c r="AF8639" s="367"/>
      <c r="AG8639" s="367"/>
      <c r="AH8639" s="367"/>
      <c r="AI8639" s="367"/>
      <c r="AJ8639" s="367"/>
      <c r="AK8639" s="367"/>
      <c r="AL8639" s="367"/>
      <c r="AM8639" s="367"/>
      <c r="AN8639" s="367"/>
      <c r="AO8639" s="367"/>
      <c r="AP8639" s="367"/>
      <c r="AQ8639" s="367"/>
      <c r="AR8639" s="367"/>
      <c r="AS8639" s="367"/>
      <c r="AT8639" s="367"/>
    </row>
    <row r="8640" spans="2:46" ht="13.8">
      <c r="B8640" s="26">
        <v>100.333333333334</v>
      </c>
      <c r="C8640" s="363">
        <v>5031.0943182507363</v>
      </c>
      <c r="D8640" s="367">
        <v>6020.00000000004</v>
      </c>
      <c r="E8640" s="367">
        <v>28000.000000000164</v>
      </c>
      <c r="F8640" s="367">
        <v>-5553384.543847139</v>
      </c>
      <c r="G8640" s="367">
        <v>6020.0000000000355</v>
      </c>
      <c r="H8640" s="367">
        <v>150500</v>
      </c>
      <c r="I8640" s="384">
        <v>-65880115.173697829</v>
      </c>
      <c r="J8640" s="367">
        <v>6020</v>
      </c>
      <c r="K8640" s="367">
        <v>36484.848484848473</v>
      </c>
      <c r="L8640" s="384">
        <v>-3373301.0438595437</v>
      </c>
      <c r="M8640" s="367">
        <v>6019.9999999999991</v>
      </c>
      <c r="N8640" s="367">
        <v>602</v>
      </c>
      <c r="O8640" s="384">
        <v>-65594.808341393247</v>
      </c>
      <c r="P8640" s="367">
        <v>87.29</v>
      </c>
      <c r="Q8640" s="367">
        <v>602</v>
      </c>
      <c r="R8640" s="384">
        <v>-20840.443490992395</v>
      </c>
      <c r="S8640" s="367">
        <v>84.28</v>
      </c>
      <c r="T8640" s="367">
        <v>20758.620689655116</v>
      </c>
      <c r="U8640" s="384">
        <v>-3644386.9234678741</v>
      </c>
      <c r="V8640" s="367">
        <v>6019.9999999999827</v>
      </c>
      <c r="W8640" s="367">
        <v>1003333.3333333246</v>
      </c>
      <c r="X8640" s="384">
        <v>718822.24117765145</v>
      </c>
      <c r="Y8640" s="386">
        <v>6019.9999999999472</v>
      </c>
      <c r="Z8640" s="367"/>
      <c r="AA8640" s="367"/>
      <c r="AB8640" s="367"/>
      <c r="AC8640" s="367"/>
      <c r="AD8640" s="367"/>
      <c r="AE8640" s="367"/>
      <c r="AF8640" s="367"/>
      <c r="AG8640" s="367"/>
      <c r="AH8640" s="367"/>
      <c r="AI8640" s="367"/>
      <c r="AJ8640" s="367"/>
      <c r="AK8640" s="367"/>
      <c r="AL8640" s="367"/>
      <c r="AM8640" s="367"/>
      <c r="AN8640" s="367"/>
      <c r="AO8640" s="367"/>
      <c r="AP8640" s="367"/>
      <c r="AQ8640" s="367"/>
      <c r="AR8640" s="367"/>
      <c r="AS8640" s="367"/>
      <c r="AT8640" s="367"/>
    </row>
    <row r="8641" spans="2:46" ht="13.8">
      <c r="B8641" s="26">
        <v>100.50000000000067</v>
      </c>
      <c r="C8641" s="363">
        <v>5039.4058624606541</v>
      </c>
      <c r="D8641" s="367">
        <v>6030.00000000004</v>
      </c>
      <c r="E8641" s="367">
        <v>28046.511627907141</v>
      </c>
      <c r="F8641" s="367">
        <v>-5572144.6433830447</v>
      </c>
      <c r="G8641" s="367">
        <v>6030.0000000000355</v>
      </c>
      <c r="H8641" s="367">
        <v>150750</v>
      </c>
      <c r="I8641" s="384">
        <v>-66101807.187985241</v>
      </c>
      <c r="J8641" s="367">
        <v>6030</v>
      </c>
      <c r="K8641" s="367">
        <v>36545.454545454537</v>
      </c>
      <c r="L8641" s="384">
        <v>-3386203.2959836461</v>
      </c>
      <c r="M8641" s="367">
        <v>6029.9999999999991</v>
      </c>
      <c r="N8641" s="367">
        <v>603</v>
      </c>
      <c r="O8641" s="384">
        <v>-65821.917349189054</v>
      </c>
      <c r="P8641" s="367">
        <v>87.435000000000002</v>
      </c>
      <c r="Q8641" s="367">
        <v>603</v>
      </c>
      <c r="R8641" s="384">
        <v>-20930.822605897283</v>
      </c>
      <c r="S8641" s="367">
        <v>84.42</v>
      </c>
      <c r="T8641" s="367">
        <v>20793.103448275804</v>
      </c>
      <c r="U8641" s="384">
        <v>-3657839.2781548072</v>
      </c>
      <c r="V8641" s="367">
        <v>6029.9999999999827</v>
      </c>
      <c r="W8641" s="367">
        <v>1004999.9999999913</v>
      </c>
      <c r="X8641" s="384">
        <v>719741.17338875041</v>
      </c>
      <c r="Y8641" s="386">
        <v>6029.9999999999472</v>
      </c>
      <c r="Z8641" s="367"/>
      <c r="AA8641" s="367"/>
      <c r="AB8641" s="367"/>
      <c r="AC8641" s="367"/>
      <c r="AD8641" s="367"/>
      <c r="AE8641" s="367"/>
      <c r="AF8641" s="367"/>
      <c r="AG8641" s="367"/>
      <c r="AH8641" s="367"/>
      <c r="AI8641" s="367"/>
      <c r="AJ8641" s="367"/>
      <c r="AK8641" s="367"/>
      <c r="AL8641" s="367"/>
      <c r="AM8641" s="367"/>
      <c r="AN8641" s="367"/>
      <c r="AO8641" s="367"/>
      <c r="AP8641" s="367"/>
      <c r="AQ8641" s="367"/>
      <c r="AR8641" s="367"/>
      <c r="AS8641" s="367"/>
      <c r="AT8641" s="367"/>
    </row>
    <row r="8642" spans="2:46" ht="13.8">
      <c r="B8642" s="26">
        <v>100.66666666666734</v>
      </c>
      <c r="C8642" s="363">
        <v>5047.7172549116276</v>
      </c>
      <c r="D8642" s="367">
        <v>6040.0000000000409</v>
      </c>
      <c r="E8642" s="367">
        <v>28093.023255814118</v>
      </c>
      <c r="F8642" s="367">
        <v>-5590936.3688170174</v>
      </c>
      <c r="G8642" s="367">
        <v>6040.0000000000355</v>
      </c>
      <c r="H8642" s="367">
        <v>151000</v>
      </c>
      <c r="I8642" s="384">
        <v>-66323871.529327452</v>
      </c>
      <c r="J8642" s="367">
        <v>6040</v>
      </c>
      <c r="K8642" s="367">
        <v>36606.060606060601</v>
      </c>
      <c r="L8642" s="384">
        <v>-3399129.7562736473</v>
      </c>
      <c r="M8642" s="367">
        <v>6040</v>
      </c>
      <c r="N8642" s="367">
        <v>604</v>
      </c>
      <c r="O8642" s="384">
        <v>-66049.41822276311</v>
      </c>
      <c r="P8642" s="367">
        <v>87.58</v>
      </c>
      <c r="Q8642" s="367">
        <v>604</v>
      </c>
      <c r="R8642" s="384">
        <v>-21021.386664211823</v>
      </c>
      <c r="S8642" s="367">
        <v>84.56</v>
      </c>
      <c r="T8642" s="367">
        <v>20827.586206896493</v>
      </c>
      <c r="U8642" s="384">
        <v>-3671316.1719986582</v>
      </c>
      <c r="V8642" s="367">
        <v>6039.9999999999827</v>
      </c>
      <c r="W8642" s="367">
        <v>1006666.6666666579</v>
      </c>
      <c r="X8642" s="384">
        <v>720659.19308022095</v>
      </c>
      <c r="Y8642" s="386">
        <v>6039.9999999999472</v>
      </c>
      <c r="Z8642" s="367"/>
      <c r="AA8642" s="367"/>
      <c r="AB8642" s="367"/>
      <c r="AC8642" s="367"/>
      <c r="AD8642" s="367"/>
      <c r="AE8642" s="367"/>
      <c r="AF8642" s="367"/>
      <c r="AG8642" s="367"/>
      <c r="AH8642" s="367"/>
      <c r="AI8642" s="367"/>
      <c r="AJ8642" s="367"/>
      <c r="AK8642" s="367"/>
      <c r="AL8642" s="367"/>
      <c r="AM8642" s="367"/>
      <c r="AN8642" s="367"/>
      <c r="AO8642" s="367"/>
      <c r="AP8642" s="367"/>
      <c r="AQ8642" s="367"/>
      <c r="AR8642" s="367"/>
      <c r="AS8642" s="367"/>
      <c r="AT8642" s="367"/>
    </row>
    <row r="8643" spans="2:46" ht="13.8">
      <c r="B8643" s="26">
        <v>100.83333333333401</v>
      </c>
      <c r="C8643" s="363">
        <v>5056.0284956036548</v>
      </c>
      <c r="D8643" s="367">
        <v>6050.0000000000409</v>
      </c>
      <c r="E8643" s="367">
        <v>28139.534883721095</v>
      </c>
      <c r="F8643" s="367">
        <v>-5609759.7201490551</v>
      </c>
      <c r="G8643" s="367">
        <v>6050.0000000000355</v>
      </c>
      <c r="H8643" s="367">
        <v>151250</v>
      </c>
      <c r="I8643" s="384">
        <v>-66546308.197724462</v>
      </c>
      <c r="J8643" s="367">
        <v>6050</v>
      </c>
      <c r="K8643" s="367">
        <v>36666.666666666664</v>
      </c>
      <c r="L8643" s="384">
        <v>-3412080.4247295437</v>
      </c>
      <c r="M8643" s="367">
        <v>6050</v>
      </c>
      <c r="N8643" s="367">
        <v>605</v>
      </c>
      <c r="O8643" s="384">
        <v>-66277.310962115458</v>
      </c>
      <c r="P8643" s="367">
        <v>87.725000000000009</v>
      </c>
      <c r="Q8643" s="367">
        <v>605</v>
      </c>
      <c r="R8643" s="384">
        <v>-21112.13566593601</v>
      </c>
      <c r="S8643" s="367">
        <v>84.7</v>
      </c>
      <c r="T8643" s="367">
        <v>20862.068965517181</v>
      </c>
      <c r="U8643" s="384">
        <v>-3684817.6049994263</v>
      </c>
      <c r="V8643" s="367">
        <v>6049.9999999999818</v>
      </c>
      <c r="W8643" s="367">
        <v>1008333.3333333245</v>
      </c>
      <c r="X8643" s="384">
        <v>721576.3002520632</v>
      </c>
      <c r="Y8643" s="386">
        <v>6049.9999999999463</v>
      </c>
      <c r="Z8643" s="367"/>
      <c r="AA8643" s="367"/>
      <c r="AB8643" s="367"/>
      <c r="AC8643" s="367"/>
      <c r="AD8643" s="367"/>
      <c r="AE8643" s="367"/>
      <c r="AF8643" s="367"/>
      <c r="AG8643" s="367"/>
      <c r="AH8643" s="367"/>
      <c r="AI8643" s="367"/>
      <c r="AJ8643" s="367"/>
      <c r="AK8643" s="367"/>
      <c r="AL8643" s="367"/>
      <c r="AM8643" s="367"/>
      <c r="AN8643" s="367"/>
      <c r="AO8643" s="367"/>
      <c r="AP8643" s="367"/>
      <c r="AQ8643" s="367"/>
      <c r="AR8643" s="367"/>
      <c r="AS8643" s="367"/>
      <c r="AT8643" s="367"/>
    </row>
    <row r="8644" spans="2:46" ht="13.8">
      <c r="B8644" s="26">
        <v>101.00000000000068</v>
      </c>
      <c r="C8644" s="363">
        <v>5064.3395845367368</v>
      </c>
      <c r="D8644" s="367">
        <v>6060.0000000000409</v>
      </c>
      <c r="E8644" s="367">
        <v>28186.046511628072</v>
      </c>
      <c r="F8644" s="367">
        <v>-5628614.6973791597</v>
      </c>
      <c r="G8644" s="367">
        <v>6060.0000000000355</v>
      </c>
      <c r="H8644" s="367">
        <v>151500</v>
      </c>
      <c r="I8644" s="384">
        <v>-66769117.193176262</v>
      </c>
      <c r="J8644" s="367">
        <v>6060</v>
      </c>
      <c r="K8644" s="367">
        <v>36727.272727272728</v>
      </c>
      <c r="L8644" s="384">
        <v>-3425055.3013513396</v>
      </c>
      <c r="M8644" s="367">
        <v>6060.0000000000009</v>
      </c>
      <c r="N8644" s="367">
        <v>606</v>
      </c>
      <c r="O8644" s="384">
        <v>-66505.595567246026</v>
      </c>
      <c r="P8644" s="367">
        <v>87.86999999999999</v>
      </c>
      <c r="Q8644" s="367">
        <v>606</v>
      </c>
      <c r="R8644" s="384">
        <v>-21203.069611069848</v>
      </c>
      <c r="S8644" s="367">
        <v>84.84</v>
      </c>
      <c r="T8644" s="367">
        <v>20896.551724137869</v>
      </c>
      <c r="U8644" s="384">
        <v>-3698343.5771571123</v>
      </c>
      <c r="V8644" s="367">
        <v>6059.9999999999818</v>
      </c>
      <c r="W8644" s="367">
        <v>1009999.9999999912</v>
      </c>
      <c r="X8644" s="384">
        <v>722492.49490427703</v>
      </c>
      <c r="Y8644" s="386">
        <v>6059.9999999999463</v>
      </c>
      <c r="Z8644" s="367"/>
      <c r="AA8644" s="367"/>
      <c r="AB8644" s="367"/>
      <c r="AC8644" s="367"/>
      <c r="AD8644" s="367"/>
      <c r="AE8644" s="367"/>
      <c r="AF8644" s="367"/>
      <c r="AG8644" s="367"/>
      <c r="AH8644" s="367"/>
      <c r="AI8644" s="367"/>
      <c r="AJ8644" s="367"/>
      <c r="AK8644" s="367"/>
      <c r="AL8644" s="367"/>
      <c r="AM8644" s="367"/>
      <c r="AN8644" s="367"/>
      <c r="AO8644" s="367"/>
      <c r="AP8644" s="367"/>
      <c r="AQ8644" s="367"/>
      <c r="AR8644" s="367"/>
      <c r="AS8644" s="367"/>
      <c r="AT8644" s="367"/>
    </row>
    <row r="8645" spans="2:46" ht="13.8">
      <c r="B8645" s="26">
        <v>101.16666666666735</v>
      </c>
      <c r="C8645" s="363">
        <v>5072.6505217108734</v>
      </c>
      <c r="D8645" s="367">
        <v>6070.0000000000409</v>
      </c>
      <c r="E8645" s="367">
        <v>28232.558139535049</v>
      </c>
      <c r="F8645" s="367">
        <v>-5647501.3005073322</v>
      </c>
      <c r="G8645" s="367">
        <v>6070.0000000000355</v>
      </c>
      <c r="H8645" s="367">
        <v>151750</v>
      </c>
      <c r="I8645" s="384">
        <v>-66992298.515682869</v>
      </c>
      <c r="J8645" s="367">
        <v>6070</v>
      </c>
      <c r="K8645" s="367">
        <v>36787.878787878792</v>
      </c>
      <c r="L8645" s="384">
        <v>-3438054.3861390306</v>
      </c>
      <c r="M8645" s="367">
        <v>6070.0000000000009</v>
      </c>
      <c r="N8645" s="367">
        <v>607</v>
      </c>
      <c r="O8645" s="384">
        <v>-66734.272038154886</v>
      </c>
      <c r="P8645" s="367">
        <v>88.015000000000001</v>
      </c>
      <c r="Q8645" s="367">
        <v>607</v>
      </c>
      <c r="R8645" s="384">
        <v>-21294.188499613338</v>
      </c>
      <c r="S8645" s="367">
        <v>84.98</v>
      </c>
      <c r="T8645" s="367">
        <v>20931.034482758558</v>
      </c>
      <c r="U8645" s="384">
        <v>-3711894.0884717167</v>
      </c>
      <c r="V8645" s="367">
        <v>6069.9999999999818</v>
      </c>
      <c r="W8645" s="367">
        <v>1011666.6666666578</v>
      </c>
      <c r="X8645" s="384">
        <v>723407.7770368628</v>
      </c>
      <c r="Y8645" s="386">
        <v>6069.9999999999463</v>
      </c>
      <c r="Z8645" s="367"/>
      <c r="AA8645" s="367"/>
      <c r="AB8645" s="367"/>
      <c r="AC8645" s="367"/>
      <c r="AD8645" s="367"/>
      <c r="AE8645" s="367"/>
      <c r="AF8645" s="367"/>
      <c r="AG8645" s="367"/>
      <c r="AH8645" s="367"/>
      <c r="AI8645" s="367"/>
      <c r="AJ8645" s="367"/>
      <c r="AK8645" s="367"/>
      <c r="AL8645" s="367"/>
      <c r="AM8645" s="367"/>
      <c r="AN8645" s="367"/>
      <c r="AO8645" s="367"/>
      <c r="AP8645" s="367"/>
      <c r="AQ8645" s="367"/>
      <c r="AR8645" s="367"/>
      <c r="AS8645" s="367"/>
      <c r="AT8645" s="367"/>
    </row>
    <row r="8646" spans="2:46" ht="13.8">
      <c r="B8646" s="26">
        <v>101.33333333333402</v>
      </c>
      <c r="C8646" s="363">
        <v>5080.9613071260646</v>
      </c>
      <c r="D8646" s="367">
        <v>6080.0000000000418</v>
      </c>
      <c r="E8646" s="367">
        <v>28279.069767442026</v>
      </c>
      <c r="F8646" s="367">
        <v>-5666419.5295335688</v>
      </c>
      <c r="G8646" s="367">
        <v>6080.0000000000355</v>
      </c>
      <c r="H8646" s="367">
        <v>152000</v>
      </c>
      <c r="I8646" s="384">
        <v>-67215852.165244281</v>
      </c>
      <c r="J8646" s="367">
        <v>6080</v>
      </c>
      <c r="K8646" s="367">
        <v>36848.484848484855</v>
      </c>
      <c r="L8646" s="384">
        <v>-3451077.679092621</v>
      </c>
      <c r="M8646" s="367">
        <v>6080.0000000000018</v>
      </c>
      <c r="N8646" s="367">
        <v>608</v>
      </c>
      <c r="O8646" s="384">
        <v>-66963.34037484201</v>
      </c>
      <c r="P8646" s="367">
        <v>88.160000000000011</v>
      </c>
      <c r="Q8646" s="367">
        <v>608</v>
      </c>
      <c r="R8646" s="384">
        <v>-21385.492331566478</v>
      </c>
      <c r="S8646" s="367">
        <v>85.12</v>
      </c>
      <c r="T8646" s="367">
        <v>20965.517241379246</v>
      </c>
      <c r="U8646" s="384">
        <v>-3725469.1389432382</v>
      </c>
      <c r="V8646" s="367">
        <v>6079.9999999999809</v>
      </c>
      <c r="W8646" s="367">
        <v>1013333.3333333244</v>
      </c>
      <c r="X8646" s="384">
        <v>724322.14664982003</v>
      </c>
      <c r="Y8646" s="386">
        <v>6079.9999999999463</v>
      </c>
      <c r="Z8646" s="367"/>
      <c r="AA8646" s="367"/>
      <c r="AB8646" s="367"/>
      <c r="AC8646" s="367"/>
      <c r="AD8646" s="367"/>
      <c r="AE8646" s="367"/>
      <c r="AF8646" s="367"/>
      <c r="AG8646" s="367"/>
      <c r="AH8646" s="367"/>
      <c r="AI8646" s="367"/>
      <c r="AJ8646" s="367"/>
      <c r="AK8646" s="367"/>
      <c r="AL8646" s="367"/>
      <c r="AM8646" s="367"/>
      <c r="AN8646" s="367"/>
      <c r="AO8646" s="367"/>
      <c r="AP8646" s="367"/>
      <c r="AQ8646" s="367"/>
      <c r="AR8646" s="367"/>
      <c r="AS8646" s="367"/>
      <c r="AT8646" s="367"/>
    </row>
    <row r="8647" spans="2:46" ht="13.8">
      <c r="B8647" s="26">
        <v>101.5000000000007</v>
      </c>
      <c r="C8647" s="363">
        <v>5089.2719407823106</v>
      </c>
      <c r="D8647" s="367">
        <v>6090.0000000000418</v>
      </c>
      <c r="E8647" s="367">
        <v>28325.581395349003</v>
      </c>
      <c r="F8647" s="367">
        <v>-5685369.384457876</v>
      </c>
      <c r="G8647" s="367">
        <v>6090.0000000000364</v>
      </c>
      <c r="H8647" s="367">
        <v>152250</v>
      </c>
      <c r="I8647" s="384">
        <v>-67439778.141860485</v>
      </c>
      <c r="J8647" s="367">
        <v>6090</v>
      </c>
      <c r="K8647" s="367">
        <v>36909.090909090919</v>
      </c>
      <c r="L8647" s="384">
        <v>-3464125.1802121066</v>
      </c>
      <c r="M8647" s="367">
        <v>6090.0000000000018</v>
      </c>
      <c r="N8647" s="367">
        <v>609</v>
      </c>
      <c r="O8647" s="384">
        <v>-67192.800577307353</v>
      </c>
      <c r="P8647" s="367">
        <v>88.304999999999993</v>
      </c>
      <c r="Q8647" s="367">
        <v>609</v>
      </c>
      <c r="R8647" s="384">
        <v>-21476.981106929266</v>
      </c>
      <c r="S8647" s="367">
        <v>85.26</v>
      </c>
      <c r="T8647" s="367">
        <v>20999.999999999935</v>
      </c>
      <c r="U8647" s="384">
        <v>-3739068.7285716785</v>
      </c>
      <c r="V8647" s="367">
        <v>6089.9999999999809</v>
      </c>
      <c r="W8647" s="367">
        <v>1014999.999999991</v>
      </c>
      <c r="X8647" s="384">
        <v>725235.60374314897</v>
      </c>
      <c r="Y8647" s="386">
        <v>6089.9999999999454</v>
      </c>
      <c r="Z8647" s="367"/>
      <c r="AA8647" s="367"/>
      <c r="AB8647" s="367"/>
      <c r="AC8647" s="367"/>
      <c r="AD8647" s="367"/>
      <c r="AE8647" s="367"/>
      <c r="AF8647" s="367"/>
      <c r="AG8647" s="367"/>
      <c r="AH8647" s="367"/>
      <c r="AI8647" s="367"/>
      <c r="AJ8647" s="367"/>
      <c r="AK8647" s="367"/>
      <c r="AL8647" s="367"/>
      <c r="AM8647" s="367"/>
      <c r="AN8647" s="367"/>
      <c r="AO8647" s="367"/>
      <c r="AP8647" s="367"/>
      <c r="AQ8647" s="367"/>
      <c r="AR8647" s="367"/>
      <c r="AS8647" s="367"/>
      <c r="AT8647" s="367"/>
    </row>
    <row r="8648" spans="2:46" ht="13.8">
      <c r="B8648" s="26">
        <v>101.66666666666737</v>
      </c>
      <c r="C8648" s="363">
        <v>5097.5824226796103</v>
      </c>
      <c r="D8648" s="367">
        <v>6100.0000000000418</v>
      </c>
      <c r="E8648" s="367">
        <v>28372.09302325598</v>
      </c>
      <c r="F8648" s="367">
        <v>-5704350.8652802464</v>
      </c>
      <c r="G8648" s="367">
        <v>6100.0000000000364</v>
      </c>
      <c r="H8648" s="367">
        <v>152500</v>
      </c>
      <c r="I8648" s="384">
        <v>-67664076.445531502</v>
      </c>
      <c r="J8648" s="367">
        <v>6100</v>
      </c>
      <c r="K8648" s="367">
        <v>36969.696969696983</v>
      </c>
      <c r="L8648" s="384">
        <v>-3477196.8894974901</v>
      </c>
      <c r="M8648" s="367">
        <v>6100.0000000000018</v>
      </c>
      <c r="N8648" s="367">
        <v>610</v>
      </c>
      <c r="O8648" s="384">
        <v>-67422.652645551003</v>
      </c>
      <c r="P8648" s="367">
        <v>88.45</v>
      </c>
      <c r="Q8648" s="367">
        <v>610</v>
      </c>
      <c r="R8648" s="384">
        <v>-21568.654825701706</v>
      </c>
      <c r="S8648" s="367">
        <v>85.4</v>
      </c>
      <c r="T8648" s="367">
        <v>21034.482758620623</v>
      </c>
      <c r="U8648" s="384">
        <v>-3752692.8573570368</v>
      </c>
      <c r="V8648" s="367">
        <v>6099.9999999999809</v>
      </c>
      <c r="W8648" s="367">
        <v>1016666.6666666577</v>
      </c>
      <c r="X8648" s="384">
        <v>726148.14831684972</v>
      </c>
      <c r="Y8648" s="386">
        <v>6099.9999999999454</v>
      </c>
      <c r="Z8648" s="367"/>
      <c r="AA8648" s="367"/>
      <c r="AB8648" s="367"/>
      <c r="AC8648" s="367"/>
      <c r="AD8648" s="367"/>
      <c r="AE8648" s="367"/>
      <c r="AF8648" s="367"/>
      <c r="AG8648" s="367"/>
      <c r="AH8648" s="367"/>
      <c r="AI8648" s="367"/>
      <c r="AJ8648" s="367"/>
      <c r="AK8648" s="367"/>
      <c r="AL8648" s="367"/>
      <c r="AM8648" s="367"/>
      <c r="AN8648" s="367"/>
      <c r="AO8648" s="367"/>
      <c r="AP8648" s="367"/>
      <c r="AQ8648" s="367"/>
      <c r="AR8648" s="367"/>
      <c r="AS8648" s="367"/>
      <c r="AT8648" s="367"/>
    </row>
    <row r="8649" spans="2:46" ht="13.8">
      <c r="B8649" s="26">
        <v>101.83333333333404</v>
      </c>
      <c r="C8649" s="363">
        <v>5105.8927528179647</v>
      </c>
      <c r="D8649" s="367">
        <v>6110.0000000000418</v>
      </c>
      <c r="E8649" s="367">
        <v>28418.604651162957</v>
      </c>
      <c r="F8649" s="367">
        <v>-5723363.9720006846</v>
      </c>
      <c r="G8649" s="367">
        <v>6110.0000000000364</v>
      </c>
      <c r="H8649" s="367">
        <v>152750</v>
      </c>
      <c r="I8649" s="384">
        <v>-67888747.076257303</v>
      </c>
      <c r="J8649" s="367">
        <v>6110</v>
      </c>
      <c r="K8649" s="367">
        <v>37030.303030303046</v>
      </c>
      <c r="L8649" s="384">
        <v>-3490292.8069487726</v>
      </c>
      <c r="M8649" s="367">
        <v>6110.0000000000036</v>
      </c>
      <c r="N8649" s="367">
        <v>611</v>
      </c>
      <c r="O8649" s="384">
        <v>-67652.896579572902</v>
      </c>
      <c r="P8649" s="367">
        <v>88.594999999999999</v>
      </c>
      <c r="Q8649" s="367">
        <v>611</v>
      </c>
      <c r="R8649" s="384">
        <v>-21660.513487883789</v>
      </c>
      <c r="S8649" s="367">
        <v>85.539999999999992</v>
      </c>
      <c r="T8649" s="367">
        <v>21068.965517241311</v>
      </c>
      <c r="U8649" s="384">
        <v>-3766341.5252993107</v>
      </c>
      <c r="V8649" s="367">
        <v>6109.99999999998</v>
      </c>
      <c r="W8649" s="367">
        <v>1018333.3333333243</v>
      </c>
      <c r="X8649" s="384">
        <v>727059.78037092206</v>
      </c>
      <c r="Y8649" s="386">
        <v>6109.9999999999454</v>
      </c>
      <c r="Z8649" s="367"/>
      <c r="AA8649" s="367"/>
      <c r="AB8649" s="367"/>
      <c r="AC8649" s="367"/>
      <c r="AD8649" s="367"/>
      <c r="AE8649" s="367"/>
      <c r="AF8649" s="367"/>
      <c r="AG8649" s="367"/>
      <c r="AH8649" s="367"/>
      <c r="AI8649" s="367"/>
      <c r="AJ8649" s="367"/>
      <c r="AK8649" s="367"/>
      <c r="AL8649" s="367"/>
      <c r="AM8649" s="367"/>
      <c r="AN8649" s="367"/>
      <c r="AO8649" s="367"/>
      <c r="AP8649" s="367"/>
      <c r="AQ8649" s="367"/>
      <c r="AR8649" s="367"/>
      <c r="AS8649" s="367"/>
      <c r="AT8649" s="367"/>
    </row>
    <row r="8650" spans="2:46" ht="13.8">
      <c r="B8650" s="26">
        <v>102.00000000000071</v>
      </c>
      <c r="C8650" s="363">
        <v>5114.2029311973747</v>
      </c>
      <c r="D8650" s="367">
        <v>6120.0000000000427</v>
      </c>
      <c r="E8650" s="367">
        <v>28465.116279069935</v>
      </c>
      <c r="F8650" s="367">
        <v>-5742408.7046191879</v>
      </c>
      <c r="G8650" s="367">
        <v>6120.0000000000364</v>
      </c>
      <c r="H8650" s="367">
        <v>153000</v>
      </c>
      <c r="I8650" s="384">
        <v>-68113790.034037918</v>
      </c>
      <c r="J8650" s="367">
        <v>6120</v>
      </c>
      <c r="K8650" s="367">
        <v>37090.90909090911</v>
      </c>
      <c r="L8650" s="384">
        <v>-3503412.9325659508</v>
      </c>
      <c r="M8650" s="367">
        <v>6120.0000000000036</v>
      </c>
      <c r="N8650" s="367">
        <v>612</v>
      </c>
      <c r="O8650" s="384">
        <v>-67883.532379373049</v>
      </c>
      <c r="P8650" s="367">
        <v>88.74</v>
      </c>
      <c r="Q8650" s="367">
        <v>612</v>
      </c>
      <c r="R8650" s="384">
        <v>-21752.557093475527</v>
      </c>
      <c r="S8650" s="367">
        <v>85.679999999999993</v>
      </c>
      <c r="T8650" s="367">
        <v>21103.448275862</v>
      </c>
      <c r="U8650" s="384">
        <v>-3780014.7323985053</v>
      </c>
      <c r="V8650" s="367">
        <v>6119.99999999998</v>
      </c>
      <c r="W8650" s="367">
        <v>1019999.9999999909</v>
      </c>
      <c r="X8650" s="384">
        <v>727970.49990536633</v>
      </c>
      <c r="Y8650" s="386">
        <v>6119.9999999999454</v>
      </c>
      <c r="Z8650" s="367"/>
      <c r="AA8650" s="367"/>
      <c r="AB8650" s="367"/>
      <c r="AC8650" s="367"/>
      <c r="AD8650" s="367"/>
      <c r="AE8650" s="367"/>
      <c r="AF8650" s="367"/>
      <c r="AG8650" s="367"/>
      <c r="AH8650" s="367"/>
      <c r="AI8650" s="367"/>
      <c r="AJ8650" s="367"/>
      <c r="AK8650" s="367"/>
      <c r="AL8650" s="367"/>
      <c r="AM8650" s="367"/>
      <c r="AN8650" s="367"/>
      <c r="AO8650" s="367"/>
      <c r="AP8650" s="367"/>
      <c r="AQ8650" s="367"/>
      <c r="AR8650" s="367"/>
      <c r="AS8650" s="367"/>
      <c r="AT8650" s="367"/>
    </row>
    <row r="8651" spans="2:46" ht="13.8">
      <c r="B8651" s="26">
        <v>102.16666666666738</v>
      </c>
      <c r="C8651" s="363">
        <v>5122.5129578178385</v>
      </c>
      <c r="D8651" s="367">
        <v>6130.0000000000427</v>
      </c>
      <c r="E8651" s="367">
        <v>28511.627906976912</v>
      </c>
      <c r="F8651" s="367">
        <v>-5761485.0631357599</v>
      </c>
      <c r="G8651" s="367">
        <v>6130.0000000000364</v>
      </c>
      <c r="H8651" s="367">
        <v>153250</v>
      </c>
      <c r="I8651" s="384">
        <v>-68339205.318873331</v>
      </c>
      <c r="J8651" s="367">
        <v>6130</v>
      </c>
      <c r="K8651" s="367">
        <v>37151.515151515174</v>
      </c>
      <c r="L8651" s="384">
        <v>-3516557.2663490265</v>
      </c>
      <c r="M8651" s="367">
        <v>6130.0000000000045</v>
      </c>
      <c r="N8651" s="367">
        <v>613</v>
      </c>
      <c r="O8651" s="384">
        <v>-68114.56004495146</v>
      </c>
      <c r="P8651" s="367">
        <v>88.885000000000005</v>
      </c>
      <c r="Q8651" s="367">
        <v>613</v>
      </c>
      <c r="R8651" s="384">
        <v>-21844.785642476916</v>
      </c>
      <c r="S8651" s="367">
        <v>85.82</v>
      </c>
      <c r="T8651" s="367">
        <v>21137.931034482688</v>
      </c>
      <c r="U8651" s="384">
        <v>-3793712.478654617</v>
      </c>
      <c r="V8651" s="367">
        <v>6129.99999999998</v>
      </c>
      <c r="W8651" s="367">
        <v>1021666.6666666575</v>
      </c>
      <c r="X8651" s="384">
        <v>728880.30692018208</v>
      </c>
      <c r="Y8651" s="386">
        <v>6129.9999999999454</v>
      </c>
      <c r="Z8651" s="367"/>
      <c r="AA8651" s="367"/>
      <c r="AB8651" s="367"/>
      <c r="AC8651" s="367"/>
      <c r="AD8651" s="367"/>
      <c r="AE8651" s="367"/>
      <c r="AF8651" s="367"/>
      <c r="AG8651" s="367"/>
      <c r="AH8651" s="367"/>
      <c r="AI8651" s="367"/>
      <c r="AJ8651" s="367"/>
      <c r="AK8651" s="367"/>
      <c r="AL8651" s="367"/>
      <c r="AM8651" s="367"/>
      <c r="AN8651" s="367"/>
      <c r="AO8651" s="367"/>
      <c r="AP8651" s="367"/>
      <c r="AQ8651" s="367"/>
      <c r="AR8651" s="367"/>
      <c r="AS8651" s="367"/>
      <c r="AT8651" s="367"/>
    </row>
    <row r="8652" spans="2:46" ht="13.8">
      <c r="B8652" s="26">
        <v>102.33333333333405</v>
      </c>
      <c r="C8652" s="363">
        <v>5130.8228326793569</v>
      </c>
      <c r="D8652" s="367">
        <v>6140.0000000000437</v>
      </c>
      <c r="E8652" s="367">
        <v>28558.139534883889</v>
      </c>
      <c r="F8652" s="367">
        <v>-5780593.0475503961</v>
      </c>
      <c r="G8652" s="367">
        <v>6140.0000000000364</v>
      </c>
      <c r="H8652" s="367">
        <v>153500</v>
      </c>
      <c r="I8652" s="384">
        <v>-68564992.930763528</v>
      </c>
      <c r="J8652" s="367">
        <v>6140</v>
      </c>
      <c r="K8652" s="367">
        <v>37212.121212121237</v>
      </c>
      <c r="L8652" s="384">
        <v>-3529725.8082979992</v>
      </c>
      <c r="M8652" s="367">
        <v>6140.0000000000045</v>
      </c>
      <c r="N8652" s="367">
        <v>614</v>
      </c>
      <c r="O8652" s="384">
        <v>-68345.979576308149</v>
      </c>
      <c r="P8652" s="367">
        <v>89.03</v>
      </c>
      <c r="Q8652" s="367">
        <v>614</v>
      </c>
      <c r="R8652" s="384">
        <v>-21937.199134887956</v>
      </c>
      <c r="S8652" s="367">
        <v>85.96</v>
      </c>
      <c r="T8652" s="367">
        <v>21172.413793103377</v>
      </c>
      <c r="U8652" s="384">
        <v>-3807434.7640676452</v>
      </c>
      <c r="V8652" s="367">
        <v>6139.9999999999791</v>
      </c>
      <c r="W8652" s="367">
        <v>1023333.3333333242</v>
      </c>
      <c r="X8652" s="384">
        <v>729789.20141536952</v>
      </c>
      <c r="Y8652" s="386">
        <v>6139.9999999999445</v>
      </c>
      <c r="Z8652" s="367"/>
      <c r="AA8652" s="367"/>
      <c r="AB8652" s="367"/>
      <c r="AC8652" s="367"/>
      <c r="AD8652" s="367"/>
      <c r="AE8652" s="367"/>
      <c r="AF8652" s="367"/>
      <c r="AG8652" s="367"/>
      <c r="AH8652" s="367"/>
      <c r="AI8652" s="367"/>
      <c r="AJ8652" s="367"/>
      <c r="AK8652" s="367"/>
      <c r="AL8652" s="367"/>
      <c r="AM8652" s="367"/>
      <c r="AN8652" s="367"/>
      <c r="AO8652" s="367"/>
      <c r="AP8652" s="367"/>
      <c r="AQ8652" s="367"/>
      <c r="AR8652" s="367"/>
      <c r="AS8652" s="367"/>
      <c r="AT8652" s="367"/>
    </row>
    <row r="8653" spans="2:46" ht="13.8">
      <c r="B8653" s="26">
        <v>102.50000000000072</v>
      </c>
      <c r="C8653" s="363">
        <v>5139.13255578193</v>
      </c>
      <c r="D8653" s="367">
        <v>6150.0000000000437</v>
      </c>
      <c r="E8653" s="367">
        <v>28604.651162790866</v>
      </c>
      <c r="F8653" s="367">
        <v>-5799732.6578631001</v>
      </c>
      <c r="G8653" s="367">
        <v>6150.0000000000364</v>
      </c>
      <c r="H8653" s="367">
        <v>153750</v>
      </c>
      <c r="I8653" s="384">
        <v>-68791152.869708538</v>
      </c>
      <c r="J8653" s="367">
        <v>6150</v>
      </c>
      <c r="K8653" s="367">
        <v>37272.727272727301</v>
      </c>
      <c r="L8653" s="384">
        <v>-3542918.5584128699</v>
      </c>
      <c r="M8653" s="367">
        <v>6150.0000000000055</v>
      </c>
      <c r="N8653" s="367">
        <v>615</v>
      </c>
      <c r="O8653" s="384">
        <v>-68577.790973443072</v>
      </c>
      <c r="P8653" s="367">
        <v>89.174999999999997</v>
      </c>
      <c r="Q8653" s="367">
        <v>615</v>
      </c>
      <c r="R8653" s="384">
        <v>-22029.797570708652</v>
      </c>
      <c r="S8653" s="367">
        <v>86.1</v>
      </c>
      <c r="T8653" s="367">
        <v>21206.896551724065</v>
      </c>
      <c r="U8653" s="384">
        <v>-3821181.5886375927</v>
      </c>
      <c r="V8653" s="367">
        <v>6149.9999999999791</v>
      </c>
      <c r="W8653" s="367">
        <v>1024999.9999999908</v>
      </c>
      <c r="X8653" s="384">
        <v>730697.18339092867</v>
      </c>
      <c r="Y8653" s="386">
        <v>6149.9999999999445</v>
      </c>
      <c r="Z8653" s="367"/>
      <c r="AA8653" s="367"/>
      <c r="AB8653" s="367"/>
      <c r="AC8653" s="367"/>
      <c r="AD8653" s="367"/>
      <c r="AE8653" s="367"/>
      <c r="AF8653" s="367"/>
      <c r="AG8653" s="367"/>
      <c r="AH8653" s="367"/>
      <c r="AI8653" s="367"/>
      <c r="AJ8653" s="367"/>
      <c r="AK8653" s="367"/>
      <c r="AL8653" s="367"/>
      <c r="AM8653" s="367"/>
      <c r="AN8653" s="367"/>
      <c r="AO8653" s="367"/>
      <c r="AP8653" s="367"/>
      <c r="AQ8653" s="367"/>
      <c r="AR8653" s="367"/>
      <c r="AS8653" s="367"/>
      <c r="AT8653" s="367"/>
    </row>
    <row r="8654" spans="2:46" ht="13.8">
      <c r="B8654" s="26">
        <v>102.6666666666674</v>
      </c>
      <c r="C8654" s="363">
        <v>5147.4421271255578</v>
      </c>
      <c r="D8654" s="367">
        <v>6160.0000000000446</v>
      </c>
      <c r="E8654" s="367">
        <v>28651.162790697843</v>
      </c>
      <c r="F8654" s="367">
        <v>-5818903.89407387</v>
      </c>
      <c r="G8654" s="367">
        <v>6160.0000000000364</v>
      </c>
      <c r="H8654" s="367">
        <v>154000</v>
      </c>
      <c r="I8654" s="384">
        <v>-69017685.135708347</v>
      </c>
      <c r="J8654" s="367">
        <v>6160</v>
      </c>
      <c r="K8654" s="367">
        <v>37333.333333333365</v>
      </c>
      <c r="L8654" s="384">
        <v>-3556135.5166936372</v>
      </c>
      <c r="M8654" s="367">
        <v>6160.0000000000055</v>
      </c>
      <c r="N8654" s="367">
        <v>616</v>
      </c>
      <c r="O8654" s="384">
        <v>-68809.994236356288</v>
      </c>
      <c r="P8654" s="367">
        <v>89.320000000000007</v>
      </c>
      <c r="Q8654" s="367">
        <v>616</v>
      </c>
      <c r="R8654" s="384">
        <v>-22122.580949938991</v>
      </c>
      <c r="S8654" s="367">
        <v>86.24</v>
      </c>
      <c r="T8654" s="367">
        <v>21241.379310344753</v>
      </c>
      <c r="U8654" s="384">
        <v>-3834952.9523644578</v>
      </c>
      <c r="V8654" s="367">
        <v>6159.9999999999791</v>
      </c>
      <c r="W8654" s="367">
        <v>1026666.6666666574</v>
      </c>
      <c r="X8654" s="384">
        <v>731604.25284685963</v>
      </c>
      <c r="Y8654" s="386">
        <v>6159.9999999999445</v>
      </c>
      <c r="Z8654" s="367"/>
      <c r="AA8654" s="367"/>
      <c r="AB8654" s="367"/>
      <c r="AC8654" s="367"/>
      <c r="AD8654" s="367"/>
      <c r="AE8654" s="367"/>
      <c r="AF8654" s="367"/>
      <c r="AG8654" s="367"/>
      <c r="AH8654" s="367"/>
      <c r="AI8654" s="367"/>
      <c r="AJ8654" s="367"/>
      <c r="AK8654" s="367"/>
      <c r="AL8654" s="367"/>
      <c r="AM8654" s="367"/>
      <c r="AN8654" s="367"/>
      <c r="AO8654" s="367"/>
      <c r="AP8654" s="367"/>
      <c r="AQ8654" s="367"/>
      <c r="AR8654" s="367"/>
      <c r="AS8654" s="367"/>
      <c r="AT8654" s="367"/>
    </row>
    <row r="8655" spans="2:46" ht="13.8">
      <c r="B8655" s="26">
        <v>102.83333333333407</v>
      </c>
      <c r="C8655" s="363">
        <v>5155.7515467102403</v>
      </c>
      <c r="D8655" s="367">
        <v>6170.0000000000446</v>
      </c>
      <c r="E8655" s="367">
        <v>28697.67441860482</v>
      </c>
      <c r="F8655" s="367">
        <v>-5838106.7561827069</v>
      </c>
      <c r="G8655" s="367">
        <v>6170.0000000000364</v>
      </c>
      <c r="H8655" s="367">
        <v>154250</v>
      </c>
      <c r="I8655" s="384">
        <v>-69244589.728762954</v>
      </c>
      <c r="J8655" s="367">
        <v>6170</v>
      </c>
      <c r="K8655" s="367">
        <v>37393.939393939429</v>
      </c>
      <c r="L8655" s="384">
        <v>-3569376.6831403021</v>
      </c>
      <c r="M8655" s="367">
        <v>6170.0000000000064</v>
      </c>
      <c r="N8655" s="367">
        <v>617</v>
      </c>
      <c r="O8655" s="384">
        <v>-69042.589365047708</v>
      </c>
      <c r="P8655" s="367">
        <v>89.464999999999989</v>
      </c>
      <c r="Q8655" s="367">
        <v>617</v>
      </c>
      <c r="R8655" s="384">
        <v>-22215.549272578981</v>
      </c>
      <c r="S8655" s="367">
        <v>86.38</v>
      </c>
      <c r="T8655" s="367">
        <v>21275.862068965442</v>
      </c>
      <c r="U8655" s="384">
        <v>-3848748.8552482403</v>
      </c>
      <c r="V8655" s="367">
        <v>6169.9999999999782</v>
      </c>
      <c r="W8655" s="367">
        <v>1028333.3333333241</v>
      </c>
      <c r="X8655" s="384">
        <v>732510.40978316206</v>
      </c>
      <c r="Y8655" s="386">
        <v>6169.9999999999445</v>
      </c>
      <c r="Z8655" s="367"/>
      <c r="AA8655" s="367"/>
      <c r="AB8655" s="367"/>
      <c r="AC8655" s="367"/>
      <c r="AD8655" s="367"/>
      <c r="AE8655" s="367"/>
      <c r="AF8655" s="367"/>
      <c r="AG8655" s="367"/>
      <c r="AH8655" s="367"/>
      <c r="AI8655" s="367"/>
      <c r="AJ8655" s="367"/>
      <c r="AK8655" s="367"/>
      <c r="AL8655" s="367"/>
      <c r="AM8655" s="367"/>
      <c r="AN8655" s="367"/>
      <c r="AO8655" s="367"/>
      <c r="AP8655" s="367"/>
      <c r="AQ8655" s="367"/>
      <c r="AR8655" s="367"/>
      <c r="AS8655" s="367"/>
      <c r="AT8655" s="367"/>
    </row>
    <row r="8656" spans="2:46" ht="13.8">
      <c r="B8656" s="26">
        <v>103.00000000000074</v>
      </c>
      <c r="C8656" s="363">
        <v>5164.0608145359756</v>
      </c>
      <c r="D8656" s="367">
        <v>6180.0000000000446</v>
      </c>
      <c r="E8656" s="367">
        <v>28744.186046511797</v>
      </c>
      <c r="F8656" s="367">
        <v>-5857341.2441896098</v>
      </c>
      <c r="G8656" s="367">
        <v>6180.0000000000364</v>
      </c>
      <c r="H8656" s="367">
        <v>154500</v>
      </c>
      <c r="I8656" s="384">
        <v>-69471866.648872361</v>
      </c>
      <c r="J8656" s="367">
        <v>6180</v>
      </c>
      <c r="K8656" s="367">
        <v>37454.545454545492</v>
      </c>
      <c r="L8656" s="384">
        <v>-3582642.0577528635</v>
      </c>
      <c r="M8656" s="367">
        <v>6180.0000000000064</v>
      </c>
      <c r="N8656" s="367">
        <v>618</v>
      </c>
      <c r="O8656" s="384">
        <v>-69275.57635951745</v>
      </c>
      <c r="P8656" s="367">
        <v>89.61</v>
      </c>
      <c r="Q8656" s="367">
        <v>618</v>
      </c>
      <c r="R8656" s="384">
        <v>-22308.702538628622</v>
      </c>
      <c r="S8656" s="367">
        <v>86.52</v>
      </c>
      <c r="T8656" s="367">
        <v>21310.34482758613</v>
      </c>
      <c r="U8656" s="384">
        <v>-3862569.2972889417</v>
      </c>
      <c r="V8656" s="367">
        <v>6179.9999999999782</v>
      </c>
      <c r="W8656" s="367">
        <v>1029999.9999999907</v>
      </c>
      <c r="X8656" s="384">
        <v>733415.65419983643</v>
      </c>
      <c r="Y8656" s="386">
        <v>6179.9999999999436</v>
      </c>
      <c r="Z8656" s="367"/>
      <c r="AA8656" s="367"/>
      <c r="AB8656" s="367"/>
      <c r="AC8656" s="367"/>
      <c r="AD8656" s="367"/>
      <c r="AE8656" s="367"/>
      <c r="AF8656" s="367"/>
      <c r="AG8656" s="367"/>
      <c r="AH8656" s="367"/>
      <c r="AI8656" s="367"/>
      <c r="AJ8656" s="367"/>
      <c r="AK8656" s="367"/>
      <c r="AL8656" s="367"/>
      <c r="AM8656" s="367"/>
      <c r="AN8656" s="367"/>
      <c r="AO8656" s="367"/>
      <c r="AP8656" s="367"/>
      <c r="AQ8656" s="367"/>
      <c r="AR8656" s="367"/>
      <c r="AS8656" s="367"/>
      <c r="AT8656" s="367"/>
    </row>
    <row r="8657" spans="2:46" ht="13.8">
      <c r="B8657" s="26">
        <v>103.16666666666741</v>
      </c>
      <c r="C8657" s="363">
        <v>5172.3699306027665</v>
      </c>
      <c r="D8657" s="367">
        <v>6190.0000000000446</v>
      </c>
      <c r="E8657" s="367">
        <v>28790.697674418774</v>
      </c>
      <c r="F8657" s="367">
        <v>-5876607.3580945786</v>
      </c>
      <c r="G8657" s="367">
        <v>6190.0000000000364</v>
      </c>
      <c r="H8657" s="367">
        <v>154750</v>
      </c>
      <c r="I8657" s="384">
        <v>-69699515.896036565</v>
      </c>
      <c r="J8657" s="367">
        <v>6190</v>
      </c>
      <c r="K8657" s="367">
        <v>37515.151515151556</v>
      </c>
      <c r="L8657" s="384">
        <v>-3595931.6405313229</v>
      </c>
      <c r="M8657" s="367">
        <v>6190.0000000000073</v>
      </c>
      <c r="N8657" s="367">
        <v>619</v>
      </c>
      <c r="O8657" s="384">
        <v>-69508.955219765456</v>
      </c>
      <c r="P8657" s="367">
        <v>89.75500000000001</v>
      </c>
      <c r="Q8657" s="367">
        <v>619</v>
      </c>
      <c r="R8657" s="384">
        <v>-22402.040748087915</v>
      </c>
      <c r="S8657" s="367">
        <v>86.66</v>
      </c>
      <c r="T8657" s="367">
        <v>21344.827586206819</v>
      </c>
      <c r="U8657" s="384">
        <v>-3876414.278486561</v>
      </c>
      <c r="V8657" s="367">
        <v>6189.9999999999782</v>
      </c>
      <c r="W8657" s="367">
        <v>1031666.6666666573</v>
      </c>
      <c r="X8657" s="384">
        <v>734319.98609688238</v>
      </c>
      <c r="Y8657" s="386">
        <v>6189.9999999999436</v>
      </c>
      <c r="Z8657" s="367"/>
      <c r="AA8657" s="367"/>
      <c r="AB8657" s="367"/>
      <c r="AC8657" s="367"/>
      <c r="AD8657" s="367"/>
      <c r="AE8657" s="367"/>
      <c r="AF8657" s="367"/>
      <c r="AG8657" s="367"/>
      <c r="AH8657" s="367"/>
      <c r="AI8657" s="367"/>
      <c r="AJ8657" s="367"/>
      <c r="AK8657" s="367"/>
      <c r="AL8657" s="367"/>
      <c r="AM8657" s="367"/>
      <c r="AN8657" s="367"/>
      <c r="AO8657" s="367"/>
      <c r="AP8657" s="367"/>
      <c r="AQ8657" s="367"/>
      <c r="AR8657" s="367"/>
      <c r="AS8657" s="367"/>
      <c r="AT8657" s="367"/>
    </row>
    <row r="8658" spans="2:46" ht="13.8">
      <c r="B8658" s="26">
        <v>103.33333333333408</v>
      </c>
      <c r="C8658" s="363">
        <v>5180.6788949106131</v>
      </c>
      <c r="D8658" s="367">
        <v>6200.0000000000455</v>
      </c>
      <c r="E8658" s="367">
        <v>28837.209302325751</v>
      </c>
      <c r="F8658" s="367">
        <v>-5895905.0978976162</v>
      </c>
      <c r="G8658" s="367">
        <v>6200.0000000000364</v>
      </c>
      <c r="H8658" s="367">
        <v>155000</v>
      </c>
      <c r="I8658" s="384">
        <v>-69927537.470255569</v>
      </c>
      <c r="J8658" s="367">
        <v>6200</v>
      </c>
      <c r="K8658" s="367">
        <v>37575.75757575762</v>
      </c>
      <c r="L8658" s="384">
        <v>-3609245.4314756794</v>
      </c>
      <c r="M8658" s="367">
        <v>6200.0000000000073</v>
      </c>
      <c r="N8658" s="367">
        <v>620</v>
      </c>
      <c r="O8658" s="384">
        <v>-69742.725945791652</v>
      </c>
      <c r="P8658" s="367">
        <v>89.899999999999991</v>
      </c>
      <c r="Q8658" s="367">
        <v>620</v>
      </c>
      <c r="R8658" s="384">
        <v>-22495.563900956859</v>
      </c>
      <c r="S8658" s="367">
        <v>86.8</v>
      </c>
      <c r="T8658" s="367">
        <v>21379.310344827507</v>
      </c>
      <c r="U8658" s="384">
        <v>-3890283.7988410946</v>
      </c>
      <c r="V8658" s="367">
        <v>6199.9999999999764</v>
      </c>
      <c r="W8658" s="367">
        <v>1033333.3333333239</v>
      </c>
      <c r="X8658" s="384">
        <v>735223.40547430015</v>
      </c>
      <c r="Y8658" s="386">
        <v>6199.9999999999436</v>
      </c>
      <c r="Z8658" s="367"/>
      <c r="AA8658" s="367"/>
      <c r="AB8658" s="367"/>
      <c r="AC8658" s="367"/>
      <c r="AD8658" s="367"/>
      <c r="AE8658" s="367"/>
      <c r="AF8658" s="367"/>
      <c r="AG8658" s="367"/>
      <c r="AH8658" s="367"/>
      <c r="AI8658" s="367"/>
      <c r="AJ8658" s="367"/>
      <c r="AK8658" s="367"/>
      <c r="AL8658" s="367"/>
      <c r="AM8658" s="367"/>
      <c r="AN8658" s="367"/>
      <c r="AO8658" s="367"/>
      <c r="AP8658" s="367"/>
      <c r="AQ8658" s="367"/>
      <c r="AR8658" s="367"/>
      <c r="AS8658" s="367"/>
      <c r="AT8658" s="367"/>
    </row>
    <row r="8659" spans="2:46" ht="13.8">
      <c r="B8659" s="26">
        <v>103.50000000000075</v>
      </c>
      <c r="C8659" s="363">
        <v>5188.9877074595124</v>
      </c>
      <c r="D8659" s="367">
        <v>6210.0000000000455</v>
      </c>
      <c r="E8659" s="367">
        <v>28883.720930232728</v>
      </c>
      <c r="F8659" s="367">
        <v>-5915234.4635987189</v>
      </c>
      <c r="G8659" s="367">
        <v>6210.0000000000364</v>
      </c>
      <c r="H8659" s="367">
        <v>155250</v>
      </c>
      <c r="I8659" s="384">
        <v>-70155931.371529385</v>
      </c>
      <c r="J8659" s="367">
        <v>6210</v>
      </c>
      <c r="K8659" s="367">
        <v>37636.363636363683</v>
      </c>
      <c r="L8659" s="384">
        <v>-3622583.4305859334</v>
      </c>
      <c r="M8659" s="367">
        <v>6210.0000000000082</v>
      </c>
      <c r="N8659" s="367">
        <v>621</v>
      </c>
      <c r="O8659" s="384">
        <v>-69976.888537596184</v>
      </c>
      <c r="P8659" s="367">
        <v>90.045000000000002</v>
      </c>
      <c r="Q8659" s="367">
        <v>621</v>
      </c>
      <c r="R8659" s="384">
        <v>-22589.27199723545</v>
      </c>
      <c r="S8659" s="367">
        <v>86.94</v>
      </c>
      <c r="T8659" s="367">
        <v>21413.793103448195</v>
      </c>
      <c r="U8659" s="384">
        <v>-3904177.8583525498</v>
      </c>
      <c r="V8659" s="367">
        <v>6209.9999999999764</v>
      </c>
      <c r="W8659" s="367">
        <v>1034999.9999999906</v>
      </c>
      <c r="X8659" s="384">
        <v>736125.9123320895</v>
      </c>
      <c r="Y8659" s="386">
        <v>6209.9999999999436</v>
      </c>
      <c r="Z8659" s="367"/>
      <c r="AA8659" s="367"/>
      <c r="AB8659" s="367"/>
      <c r="AC8659" s="367"/>
      <c r="AD8659" s="367"/>
      <c r="AE8659" s="367"/>
      <c r="AF8659" s="367"/>
      <c r="AG8659" s="367"/>
      <c r="AH8659" s="367"/>
      <c r="AI8659" s="367"/>
      <c r="AJ8659" s="367"/>
      <c r="AK8659" s="367"/>
      <c r="AL8659" s="367"/>
      <c r="AM8659" s="367"/>
      <c r="AN8659" s="367"/>
      <c r="AO8659" s="367"/>
      <c r="AP8659" s="367"/>
      <c r="AQ8659" s="367"/>
      <c r="AR8659" s="367"/>
      <c r="AS8659" s="367"/>
      <c r="AT8659" s="367"/>
    </row>
    <row r="8660" spans="2:46" ht="13.8">
      <c r="B8660" s="26">
        <v>103.66666666666742</v>
      </c>
      <c r="C8660" s="363">
        <v>5197.2963682494665</v>
      </c>
      <c r="D8660" s="367">
        <v>6220.0000000000455</v>
      </c>
      <c r="E8660" s="367">
        <v>28930.232558139705</v>
      </c>
      <c r="F8660" s="367">
        <v>-5934595.4551978884</v>
      </c>
      <c r="G8660" s="367">
        <v>6220.0000000000364</v>
      </c>
      <c r="H8660" s="367">
        <v>155500</v>
      </c>
      <c r="I8660" s="384">
        <v>-70384697.599857986</v>
      </c>
      <c r="J8660" s="367">
        <v>6220</v>
      </c>
      <c r="K8660" s="367">
        <v>37696.969696969747</v>
      </c>
      <c r="L8660" s="384">
        <v>-3635945.6378620849</v>
      </c>
      <c r="M8660" s="367">
        <v>6220.0000000000091</v>
      </c>
      <c r="N8660" s="367">
        <v>622</v>
      </c>
      <c r="O8660" s="384">
        <v>-70211.44299517895</v>
      </c>
      <c r="P8660" s="367">
        <v>90.19</v>
      </c>
      <c r="Q8660" s="367">
        <v>622</v>
      </c>
      <c r="R8660" s="384">
        <v>-22683.165036923689</v>
      </c>
      <c r="S8660" s="367">
        <v>87.08</v>
      </c>
      <c r="T8660" s="367">
        <v>21448.275862068884</v>
      </c>
      <c r="U8660" s="384">
        <v>-3918096.4570209221</v>
      </c>
      <c r="V8660" s="367">
        <v>6219.9999999999764</v>
      </c>
      <c r="W8660" s="367">
        <v>1036666.6666666572</v>
      </c>
      <c r="X8660" s="384">
        <v>737027.50667025056</v>
      </c>
      <c r="Y8660" s="386">
        <v>6219.9999999999436</v>
      </c>
      <c r="Z8660" s="367"/>
      <c r="AA8660" s="367"/>
      <c r="AB8660" s="367"/>
      <c r="AC8660" s="367"/>
      <c r="AD8660" s="367"/>
      <c r="AE8660" s="367"/>
      <c r="AF8660" s="367"/>
      <c r="AG8660" s="367"/>
      <c r="AH8660" s="367"/>
      <c r="AI8660" s="367"/>
      <c r="AJ8660" s="367"/>
      <c r="AK8660" s="367"/>
      <c r="AL8660" s="367"/>
      <c r="AM8660" s="367"/>
      <c r="AN8660" s="367"/>
      <c r="AO8660" s="367"/>
      <c r="AP8660" s="367"/>
      <c r="AQ8660" s="367"/>
      <c r="AR8660" s="367"/>
      <c r="AS8660" s="367"/>
      <c r="AT8660" s="367"/>
    </row>
    <row r="8661" spans="2:46" ht="13.8">
      <c r="B8661" s="26">
        <v>103.8333333333341</v>
      </c>
      <c r="C8661" s="363">
        <v>5205.6048772804752</v>
      </c>
      <c r="D8661" s="367">
        <v>6230.0000000000455</v>
      </c>
      <c r="E8661" s="367">
        <v>28976.744186046682</v>
      </c>
      <c r="F8661" s="367">
        <v>-5953988.072695124</v>
      </c>
      <c r="G8661" s="367">
        <v>6230.0000000000364</v>
      </c>
      <c r="H8661" s="367">
        <v>155750</v>
      </c>
      <c r="I8661" s="384">
        <v>-70613836.155241385</v>
      </c>
      <c r="J8661" s="367">
        <v>6230</v>
      </c>
      <c r="K8661" s="367">
        <v>37757.575757575811</v>
      </c>
      <c r="L8661" s="384">
        <v>-3649332.0533041325</v>
      </c>
      <c r="M8661" s="367">
        <v>6230.0000000000091</v>
      </c>
      <c r="N8661" s="367">
        <v>623</v>
      </c>
      <c r="O8661" s="384">
        <v>-70446.389318539965</v>
      </c>
      <c r="P8661" s="367">
        <v>90.334999999999994</v>
      </c>
      <c r="Q8661" s="367">
        <v>623</v>
      </c>
      <c r="R8661" s="384">
        <v>-22777.243020021582</v>
      </c>
      <c r="S8661" s="367">
        <v>87.22</v>
      </c>
      <c r="T8661" s="367">
        <v>21482.758620689572</v>
      </c>
      <c r="U8661" s="384">
        <v>-3932039.5948462118</v>
      </c>
      <c r="V8661" s="367">
        <v>6229.9999999999754</v>
      </c>
      <c r="W8661" s="367">
        <v>1038333.3333333238</v>
      </c>
      <c r="X8661" s="384">
        <v>737928.1884887832</v>
      </c>
      <c r="Y8661" s="386">
        <v>6229.9999999999427</v>
      </c>
      <c r="Z8661" s="367"/>
      <c r="AA8661" s="367"/>
      <c r="AB8661" s="367"/>
      <c r="AC8661" s="367"/>
      <c r="AD8661" s="367"/>
      <c r="AE8661" s="367"/>
      <c r="AF8661" s="367"/>
      <c r="AG8661" s="367"/>
      <c r="AH8661" s="367"/>
      <c r="AI8661" s="367"/>
      <c r="AJ8661" s="367"/>
      <c r="AK8661" s="367"/>
      <c r="AL8661" s="367"/>
      <c r="AM8661" s="367"/>
      <c r="AN8661" s="367"/>
      <c r="AO8661" s="367"/>
      <c r="AP8661" s="367"/>
      <c r="AQ8661" s="367"/>
      <c r="AR8661" s="367"/>
      <c r="AS8661" s="367"/>
      <c r="AT8661" s="367"/>
    </row>
    <row r="8662" spans="2:46" ht="13.8">
      <c r="B8662" s="26">
        <v>104.00000000000077</v>
      </c>
      <c r="C8662" s="363">
        <v>5213.9132345525404</v>
      </c>
      <c r="D8662" s="367">
        <v>6240.0000000000464</v>
      </c>
      <c r="E8662" s="367">
        <v>29023.25581395366</v>
      </c>
      <c r="F8662" s="367">
        <v>-5973412.3160904264</v>
      </c>
      <c r="G8662" s="367">
        <v>6240.0000000000364</v>
      </c>
      <c r="H8662" s="367">
        <v>156000</v>
      </c>
      <c r="I8662" s="384">
        <v>-70843347.037679598</v>
      </c>
      <c r="J8662" s="367">
        <v>6240</v>
      </c>
      <c r="K8662" s="367">
        <v>37818.181818181874</v>
      </c>
      <c r="L8662" s="384">
        <v>-3662742.6769120786</v>
      </c>
      <c r="M8662" s="367">
        <v>6240.00000000001</v>
      </c>
      <c r="N8662" s="367">
        <v>624</v>
      </c>
      <c r="O8662" s="384">
        <v>-70681.727507679258</v>
      </c>
      <c r="P8662" s="367">
        <v>90.48</v>
      </c>
      <c r="Q8662" s="367">
        <v>624</v>
      </c>
      <c r="R8662" s="384">
        <v>-22871.505946529138</v>
      </c>
      <c r="S8662" s="367">
        <v>87.360000000000014</v>
      </c>
      <c r="T8662" s="367">
        <v>21517.241379310261</v>
      </c>
      <c r="U8662" s="384">
        <v>-3946007.2718284205</v>
      </c>
      <c r="V8662" s="367">
        <v>6239.9999999999754</v>
      </c>
      <c r="W8662" s="367">
        <v>1039999.9999999905</v>
      </c>
      <c r="X8662" s="384">
        <v>738827.95778768766</v>
      </c>
      <c r="Y8662" s="386">
        <v>6239.9999999999427</v>
      </c>
      <c r="Z8662" s="367"/>
      <c r="AA8662" s="367"/>
      <c r="AB8662" s="367"/>
      <c r="AC8662" s="367"/>
      <c r="AD8662" s="367"/>
      <c r="AE8662" s="367"/>
      <c r="AF8662" s="367"/>
      <c r="AG8662" s="367"/>
      <c r="AH8662" s="367"/>
      <c r="AI8662" s="367"/>
      <c r="AJ8662" s="367"/>
      <c r="AK8662" s="367"/>
      <c r="AL8662" s="367"/>
      <c r="AM8662" s="367"/>
      <c r="AN8662" s="367"/>
      <c r="AO8662" s="367"/>
      <c r="AP8662" s="367"/>
      <c r="AQ8662" s="367"/>
      <c r="AR8662" s="367"/>
      <c r="AS8662" s="367"/>
      <c r="AT8662" s="367"/>
    </row>
    <row r="8663" spans="2:46" ht="13.8">
      <c r="B8663" s="26">
        <v>104.16666666666744</v>
      </c>
      <c r="C8663" s="363">
        <v>5222.2214400656585</v>
      </c>
      <c r="D8663" s="367">
        <v>6250.0000000000464</v>
      </c>
      <c r="E8663" s="367">
        <v>29069.767441860637</v>
      </c>
      <c r="F8663" s="367">
        <v>-5992868.1853837948</v>
      </c>
      <c r="G8663" s="367">
        <v>6250.0000000000364</v>
      </c>
      <c r="H8663" s="367">
        <v>156250</v>
      </c>
      <c r="I8663" s="384">
        <v>-71073230.247172594</v>
      </c>
      <c r="J8663" s="367">
        <v>6250</v>
      </c>
      <c r="K8663" s="367">
        <v>37878.787878787938</v>
      </c>
      <c r="L8663" s="384">
        <v>-3676177.5086859209</v>
      </c>
      <c r="M8663" s="367">
        <v>6250.00000000001</v>
      </c>
      <c r="N8663" s="367">
        <v>625</v>
      </c>
      <c r="O8663" s="384">
        <v>-70917.457562596814</v>
      </c>
      <c r="P8663" s="367">
        <v>90.625</v>
      </c>
      <c r="Q8663" s="367">
        <v>625</v>
      </c>
      <c r="R8663" s="384">
        <v>-22965.953816446316</v>
      </c>
      <c r="S8663" s="367">
        <v>87.499999999999986</v>
      </c>
      <c r="T8663" s="367">
        <v>21551.724137930949</v>
      </c>
      <c r="U8663" s="384">
        <v>-3959999.4879675461</v>
      </c>
      <c r="V8663" s="367">
        <v>6249.9999999999754</v>
      </c>
      <c r="W8663" s="367">
        <v>1041666.6666666571</v>
      </c>
      <c r="X8663" s="384">
        <v>739726.81456696382</v>
      </c>
      <c r="Y8663" s="386">
        <v>6249.9999999999427</v>
      </c>
      <c r="Z8663" s="367"/>
      <c r="AA8663" s="367"/>
      <c r="AB8663" s="367"/>
      <c r="AC8663" s="367"/>
      <c r="AD8663" s="367"/>
      <c r="AE8663" s="367"/>
      <c r="AF8663" s="367"/>
      <c r="AG8663" s="367"/>
      <c r="AH8663" s="367"/>
      <c r="AI8663" s="367"/>
      <c r="AJ8663" s="367"/>
      <c r="AK8663" s="367"/>
      <c r="AL8663" s="367"/>
      <c r="AM8663" s="367"/>
      <c r="AN8663" s="367"/>
      <c r="AO8663" s="367"/>
      <c r="AP8663" s="367"/>
      <c r="AQ8663" s="367"/>
      <c r="AR8663" s="367"/>
      <c r="AS8663" s="367"/>
      <c r="AT8663" s="367"/>
    </row>
    <row r="8664" spans="2:46" ht="13.8">
      <c r="B8664" s="26">
        <v>104.33333333333411</v>
      </c>
      <c r="C8664" s="363">
        <v>5230.5294938198303</v>
      </c>
      <c r="D8664" s="367">
        <v>6260.0000000000464</v>
      </c>
      <c r="E8664" s="367">
        <v>29116.279069767614</v>
      </c>
      <c r="F8664" s="367">
        <v>-6012355.6805752302</v>
      </c>
      <c r="G8664" s="367">
        <v>6260.0000000000364</v>
      </c>
      <c r="H8664" s="367">
        <v>156500</v>
      </c>
      <c r="I8664" s="384">
        <v>-71303485.783720389</v>
      </c>
      <c r="J8664" s="367">
        <v>6260</v>
      </c>
      <c r="K8664" s="367">
        <v>37939.393939394002</v>
      </c>
      <c r="L8664" s="384">
        <v>-3689636.5486256611</v>
      </c>
      <c r="M8664" s="367">
        <v>6260.0000000000109</v>
      </c>
      <c r="N8664" s="367">
        <v>626</v>
      </c>
      <c r="O8664" s="384">
        <v>-71153.579483292604</v>
      </c>
      <c r="P8664" s="367">
        <v>90.77</v>
      </c>
      <c r="Q8664" s="367">
        <v>626</v>
      </c>
      <c r="R8664" s="384">
        <v>-23060.586629773155</v>
      </c>
      <c r="S8664" s="367">
        <v>87.639999999999986</v>
      </c>
      <c r="T8664" s="367">
        <v>21586.206896551637</v>
      </c>
      <c r="U8664" s="384">
        <v>-3974016.2432635892</v>
      </c>
      <c r="V8664" s="367">
        <v>6259.9999999999745</v>
      </c>
      <c r="W8664" s="367">
        <v>1043333.3333333237</v>
      </c>
      <c r="X8664" s="384">
        <v>740624.75882661168</v>
      </c>
      <c r="Y8664" s="386">
        <v>6259.9999999999427</v>
      </c>
      <c r="Z8664" s="367"/>
      <c r="AA8664" s="367"/>
      <c r="AB8664" s="367"/>
      <c r="AC8664" s="367"/>
      <c r="AD8664" s="367"/>
      <c r="AE8664" s="367"/>
      <c r="AF8664" s="367"/>
      <c r="AG8664" s="367"/>
      <c r="AH8664" s="367"/>
      <c r="AI8664" s="367"/>
      <c r="AJ8664" s="367"/>
      <c r="AK8664" s="367"/>
      <c r="AL8664" s="367"/>
      <c r="AM8664" s="367"/>
      <c r="AN8664" s="367"/>
      <c r="AO8664" s="367"/>
      <c r="AP8664" s="367"/>
      <c r="AQ8664" s="367"/>
      <c r="AR8664" s="367"/>
      <c r="AS8664" s="367"/>
      <c r="AT8664" s="367"/>
    </row>
    <row r="8665" spans="2:46" ht="13.8">
      <c r="B8665" s="26">
        <v>104.50000000000078</v>
      </c>
      <c r="C8665" s="363">
        <v>5238.8373958150578</v>
      </c>
      <c r="D8665" s="367">
        <v>6270.0000000000464</v>
      </c>
      <c r="E8665" s="367">
        <v>29162.790697674591</v>
      </c>
      <c r="F8665" s="367">
        <v>-6031874.8016647352</v>
      </c>
      <c r="G8665" s="367">
        <v>6270.0000000000382</v>
      </c>
      <c r="H8665" s="367">
        <v>156750</v>
      </c>
      <c r="I8665" s="384">
        <v>-71534113.647323012</v>
      </c>
      <c r="J8665" s="367">
        <v>6270</v>
      </c>
      <c r="K8665" s="367">
        <v>38000.000000000065</v>
      </c>
      <c r="L8665" s="384">
        <v>-3703119.7967312983</v>
      </c>
      <c r="M8665" s="367">
        <v>6270.0000000000109</v>
      </c>
      <c r="N8665" s="367">
        <v>627</v>
      </c>
      <c r="O8665" s="384">
        <v>-71390.093269766687</v>
      </c>
      <c r="P8665" s="367">
        <v>90.915000000000006</v>
      </c>
      <c r="Q8665" s="367">
        <v>627</v>
      </c>
      <c r="R8665" s="384">
        <v>-23155.40438650965</v>
      </c>
      <c r="S8665" s="367">
        <v>87.779999999999987</v>
      </c>
      <c r="T8665" s="367">
        <v>21620.689655172326</v>
      </c>
      <c r="U8665" s="384">
        <v>-3988057.5377165517</v>
      </c>
      <c r="V8665" s="367">
        <v>6269.9999999999745</v>
      </c>
      <c r="W8665" s="367">
        <v>1044999.9999999903</v>
      </c>
      <c r="X8665" s="384">
        <v>741521.79056663136</v>
      </c>
      <c r="Y8665" s="386">
        <v>6269.9999999999427</v>
      </c>
      <c r="Z8665" s="367"/>
      <c r="AA8665" s="367"/>
      <c r="AB8665" s="367"/>
      <c r="AC8665" s="367"/>
      <c r="AD8665" s="367"/>
      <c r="AE8665" s="367"/>
      <c r="AF8665" s="367"/>
      <c r="AG8665" s="367"/>
      <c r="AH8665" s="367"/>
      <c r="AI8665" s="367"/>
      <c r="AJ8665" s="367"/>
      <c r="AK8665" s="367"/>
      <c r="AL8665" s="367"/>
      <c r="AM8665" s="367"/>
      <c r="AN8665" s="367"/>
      <c r="AO8665" s="367"/>
      <c r="AP8665" s="367"/>
      <c r="AQ8665" s="367"/>
      <c r="AR8665" s="367"/>
      <c r="AS8665" s="367"/>
      <c r="AT8665" s="367"/>
    </row>
    <row r="8666" spans="2:46" ht="13.8">
      <c r="B8666" s="26">
        <v>104.66666666666745</v>
      </c>
      <c r="C8666" s="363">
        <v>5247.1451460513408</v>
      </c>
      <c r="D8666" s="367">
        <v>6280.0000000000482</v>
      </c>
      <c r="E8666" s="367">
        <v>29209.302325581568</v>
      </c>
      <c r="F8666" s="367">
        <v>-6051425.5486523043</v>
      </c>
      <c r="G8666" s="367">
        <v>6280.0000000000382</v>
      </c>
      <c r="H8666" s="367">
        <v>157000</v>
      </c>
      <c r="I8666" s="384">
        <v>-71765113.837980419</v>
      </c>
      <c r="J8666" s="367">
        <v>6280</v>
      </c>
      <c r="K8666" s="367">
        <v>38060.606060606129</v>
      </c>
      <c r="L8666" s="384">
        <v>-3716627.2530028326</v>
      </c>
      <c r="M8666" s="367">
        <v>6280.0000000000118</v>
      </c>
      <c r="N8666" s="367">
        <v>628</v>
      </c>
      <c r="O8666" s="384">
        <v>-71626.998922018975</v>
      </c>
      <c r="P8666" s="367">
        <v>91.059999999999988</v>
      </c>
      <c r="Q8666" s="367">
        <v>628</v>
      </c>
      <c r="R8666" s="384">
        <v>-23250.407086655807</v>
      </c>
      <c r="S8666" s="367">
        <v>87.92</v>
      </c>
      <c r="T8666" s="367">
        <v>21655.172413793014</v>
      </c>
      <c r="U8666" s="384">
        <v>-4002123.3713264316</v>
      </c>
      <c r="V8666" s="367">
        <v>6279.9999999999745</v>
      </c>
      <c r="W8666" s="367">
        <v>1046666.666666657</v>
      </c>
      <c r="X8666" s="384">
        <v>742417.90978702228</v>
      </c>
      <c r="Y8666" s="386">
        <v>6279.9999999999409</v>
      </c>
      <c r="Z8666" s="367"/>
      <c r="AA8666" s="367"/>
      <c r="AB8666" s="367"/>
      <c r="AC8666" s="367"/>
      <c r="AD8666" s="367"/>
      <c r="AE8666" s="367"/>
      <c r="AF8666" s="367"/>
      <c r="AG8666" s="367"/>
      <c r="AH8666" s="367"/>
      <c r="AI8666" s="367"/>
      <c r="AJ8666" s="367"/>
      <c r="AK8666" s="367"/>
      <c r="AL8666" s="367"/>
      <c r="AM8666" s="367"/>
      <c r="AN8666" s="367"/>
      <c r="AO8666" s="367"/>
      <c r="AP8666" s="367"/>
      <c r="AQ8666" s="367"/>
      <c r="AR8666" s="367"/>
      <c r="AS8666" s="367"/>
      <c r="AT8666" s="367"/>
    </row>
    <row r="8667" spans="2:46" ht="13.8">
      <c r="B8667" s="26">
        <v>104.83333333333412</v>
      </c>
      <c r="C8667" s="363">
        <v>5255.4527445286767</v>
      </c>
      <c r="D8667" s="367">
        <v>6290.0000000000482</v>
      </c>
      <c r="E8667" s="367">
        <v>29255.813953488545</v>
      </c>
      <c r="F8667" s="367">
        <v>-6071007.9215379395</v>
      </c>
      <c r="G8667" s="367">
        <v>6290.0000000000382</v>
      </c>
      <c r="H8667" s="367">
        <v>157250</v>
      </c>
      <c r="I8667" s="384">
        <v>-71996486.35569261</v>
      </c>
      <c r="J8667" s="367">
        <v>6290</v>
      </c>
      <c r="K8667" s="367">
        <v>38121.212121212193</v>
      </c>
      <c r="L8667" s="384">
        <v>-3730158.9174402645</v>
      </c>
      <c r="M8667" s="367">
        <v>6290.0000000000118</v>
      </c>
      <c r="N8667" s="367">
        <v>629</v>
      </c>
      <c r="O8667" s="384">
        <v>-71864.296440049584</v>
      </c>
      <c r="P8667" s="367">
        <v>91.204999999999998</v>
      </c>
      <c r="Q8667" s="367">
        <v>629</v>
      </c>
      <c r="R8667" s="384">
        <v>-23345.5947302116</v>
      </c>
      <c r="S8667" s="367">
        <v>88.06</v>
      </c>
      <c r="T8667" s="367">
        <v>21689.655172413703</v>
      </c>
      <c r="U8667" s="384">
        <v>-4016213.7440932281</v>
      </c>
      <c r="V8667" s="367">
        <v>6289.9999999999736</v>
      </c>
      <c r="W8667" s="367">
        <v>1048333.3333333236</v>
      </c>
      <c r="X8667" s="384">
        <v>743313.11648778524</v>
      </c>
      <c r="Y8667" s="386">
        <v>6289.9999999999409</v>
      </c>
      <c r="Z8667" s="367"/>
      <c r="AA8667" s="367"/>
      <c r="AB8667" s="367"/>
      <c r="AC8667" s="367"/>
      <c r="AD8667" s="367"/>
      <c r="AE8667" s="367"/>
      <c r="AF8667" s="367"/>
      <c r="AG8667" s="367"/>
      <c r="AH8667" s="367"/>
      <c r="AI8667" s="367"/>
      <c r="AJ8667" s="367"/>
      <c r="AK8667" s="367"/>
      <c r="AL8667" s="367"/>
      <c r="AM8667" s="367"/>
      <c r="AN8667" s="367"/>
      <c r="AO8667" s="367"/>
      <c r="AP8667" s="367"/>
      <c r="AQ8667" s="367"/>
      <c r="AR8667" s="367"/>
      <c r="AS8667" s="367"/>
      <c r="AT8667" s="367"/>
    </row>
    <row r="8668" spans="2:46" ht="13.8">
      <c r="B8668" s="26">
        <v>105.0000000000008</v>
      </c>
      <c r="C8668" s="363">
        <v>5263.7601912470673</v>
      </c>
      <c r="D8668" s="367">
        <v>6300.0000000000482</v>
      </c>
      <c r="E8668" s="367">
        <v>29302.325581395522</v>
      </c>
      <c r="F8668" s="367">
        <v>-6090621.9203216406</v>
      </c>
      <c r="G8668" s="367">
        <v>6300.0000000000382</v>
      </c>
      <c r="H8668" s="367">
        <v>157500</v>
      </c>
      <c r="I8668" s="384">
        <v>-72228231.200459614</v>
      </c>
      <c r="J8668" s="367">
        <v>6300</v>
      </c>
      <c r="K8668" s="367">
        <v>38181.818181818257</v>
      </c>
      <c r="L8668" s="384">
        <v>-3743714.7900435952</v>
      </c>
      <c r="M8668" s="367">
        <v>6300.0000000000136</v>
      </c>
      <c r="N8668" s="367">
        <v>630</v>
      </c>
      <c r="O8668" s="384">
        <v>-72101.985823858457</v>
      </c>
      <c r="P8668" s="367">
        <v>91.350000000000009</v>
      </c>
      <c r="Q8668" s="367">
        <v>630</v>
      </c>
      <c r="R8668" s="384">
        <v>-23440.967317177045</v>
      </c>
      <c r="S8668" s="367">
        <v>88.2</v>
      </c>
      <c r="T8668" s="367">
        <v>21724.137931034391</v>
      </c>
      <c r="U8668" s="384">
        <v>-4030328.6560169435</v>
      </c>
      <c r="V8668" s="367">
        <v>6299.9999999999736</v>
      </c>
      <c r="W8668" s="367">
        <v>1049999.9999999902</v>
      </c>
      <c r="X8668" s="384">
        <v>744207.41066891979</v>
      </c>
      <c r="Y8668" s="386">
        <v>6299.9999999999409</v>
      </c>
      <c r="Z8668" s="367"/>
      <c r="AA8668" s="367"/>
      <c r="AB8668" s="367"/>
      <c r="AC8668" s="367"/>
      <c r="AD8668" s="367"/>
      <c r="AE8668" s="367"/>
      <c r="AF8668" s="367"/>
      <c r="AG8668" s="367"/>
      <c r="AH8668" s="367"/>
      <c r="AI8668" s="367"/>
      <c r="AJ8668" s="367"/>
      <c r="AK8668" s="367"/>
      <c r="AL8668" s="367"/>
      <c r="AM8668" s="367"/>
      <c r="AN8668" s="367"/>
      <c r="AO8668" s="367"/>
      <c r="AP8668" s="367"/>
      <c r="AQ8668" s="367"/>
      <c r="AR8668" s="367"/>
      <c r="AS8668" s="367"/>
      <c r="AT8668" s="367"/>
    </row>
    <row r="8669" spans="2:46" ht="13.8">
      <c r="B8669" s="26">
        <v>105.16666666666747</v>
      </c>
      <c r="C8669" s="363">
        <v>5272.0674862065125</v>
      </c>
      <c r="D8669" s="367">
        <v>6310.0000000000482</v>
      </c>
      <c r="E8669" s="367">
        <v>29348.837209302499</v>
      </c>
      <c r="F8669" s="367">
        <v>-6110267.5450034086</v>
      </c>
      <c r="G8669" s="367">
        <v>6310.0000000000382</v>
      </c>
      <c r="H8669" s="367">
        <v>157750</v>
      </c>
      <c r="I8669" s="384">
        <v>-72460348.372281417</v>
      </c>
      <c r="J8669" s="367">
        <v>6310</v>
      </c>
      <c r="K8669" s="367">
        <v>38242.42424242432</v>
      </c>
      <c r="L8669" s="384">
        <v>-3757294.8708128212</v>
      </c>
      <c r="M8669" s="367">
        <v>6310.0000000000136</v>
      </c>
      <c r="N8669" s="367">
        <v>631</v>
      </c>
      <c r="O8669" s="384">
        <v>-72340.067073445534</v>
      </c>
      <c r="P8669" s="367">
        <v>91.49499999999999</v>
      </c>
      <c r="Q8669" s="367">
        <v>631</v>
      </c>
      <c r="R8669" s="384">
        <v>-23536.524847552137</v>
      </c>
      <c r="S8669" s="367">
        <v>88.34</v>
      </c>
      <c r="T8669" s="367">
        <v>21758.620689655079</v>
      </c>
      <c r="U8669" s="384">
        <v>-4044468.1070975773</v>
      </c>
      <c r="V8669" s="367">
        <v>6309.9999999999736</v>
      </c>
      <c r="W8669" s="367">
        <v>1051666.666666657</v>
      </c>
      <c r="X8669" s="384">
        <v>745100.79233042616</v>
      </c>
      <c r="Y8669" s="386">
        <v>6309.9999999999409</v>
      </c>
      <c r="Z8669" s="367"/>
      <c r="AA8669" s="367"/>
      <c r="AB8669" s="367"/>
      <c r="AC8669" s="367"/>
      <c r="AD8669" s="367"/>
      <c r="AE8669" s="367"/>
      <c r="AF8669" s="367"/>
      <c r="AG8669" s="367"/>
      <c r="AH8669" s="367"/>
      <c r="AI8669" s="367"/>
      <c r="AJ8669" s="367"/>
      <c r="AK8669" s="367"/>
      <c r="AL8669" s="367"/>
      <c r="AM8669" s="367"/>
      <c r="AN8669" s="367"/>
      <c r="AO8669" s="367"/>
      <c r="AP8669" s="367"/>
      <c r="AQ8669" s="367"/>
      <c r="AR8669" s="367"/>
      <c r="AS8669" s="367"/>
      <c r="AT8669" s="367"/>
    </row>
    <row r="8670" spans="2:46" ht="13.8">
      <c r="B8670" s="26">
        <v>105.33333333333414</v>
      </c>
      <c r="C8670" s="363">
        <v>5280.3746294070124</v>
      </c>
      <c r="D8670" s="367">
        <v>6320.0000000000491</v>
      </c>
      <c r="E8670" s="367">
        <v>29395.348837209476</v>
      </c>
      <c r="F8670" s="367">
        <v>-6129944.7955832426</v>
      </c>
      <c r="G8670" s="367">
        <v>6320.0000000000382</v>
      </c>
      <c r="H8670" s="367">
        <v>158000</v>
      </c>
      <c r="I8670" s="384">
        <v>-72692837.871158019</v>
      </c>
      <c r="J8670" s="367">
        <v>6320</v>
      </c>
      <c r="K8670" s="367">
        <v>38303.030303030384</v>
      </c>
      <c r="L8670" s="384">
        <v>-3770899.1597479437</v>
      </c>
      <c r="M8670" s="367">
        <v>6320.0000000000136</v>
      </c>
      <c r="N8670" s="367">
        <v>632</v>
      </c>
      <c r="O8670" s="384">
        <v>-72578.540188810919</v>
      </c>
      <c r="P8670" s="367">
        <v>91.64</v>
      </c>
      <c r="Q8670" s="367">
        <v>632</v>
      </c>
      <c r="R8670" s="384">
        <v>-23632.267321336883</v>
      </c>
      <c r="S8670" s="367">
        <v>88.48</v>
      </c>
      <c r="T8670" s="367">
        <v>21793.103448275768</v>
      </c>
      <c r="U8670" s="384">
        <v>-4058632.0973351276</v>
      </c>
      <c r="V8670" s="367">
        <v>6319.9999999999727</v>
      </c>
      <c r="W8670" s="367">
        <v>1053333.3333333237</v>
      </c>
      <c r="X8670" s="384">
        <v>745993.26147230424</v>
      </c>
      <c r="Y8670" s="386">
        <v>6319.9999999999427</v>
      </c>
      <c r="Z8670" s="367"/>
      <c r="AA8670" s="367"/>
      <c r="AB8670" s="367"/>
      <c r="AC8670" s="367"/>
      <c r="AD8670" s="367"/>
      <c r="AE8670" s="367"/>
      <c r="AF8670" s="367"/>
      <c r="AG8670" s="367"/>
      <c r="AH8670" s="367"/>
      <c r="AI8670" s="367"/>
      <c r="AJ8670" s="367"/>
      <c r="AK8670" s="367"/>
      <c r="AL8670" s="367"/>
      <c r="AM8670" s="367"/>
      <c r="AN8670" s="367"/>
      <c r="AO8670" s="367"/>
      <c r="AP8670" s="367"/>
      <c r="AQ8670" s="367"/>
      <c r="AR8670" s="367"/>
      <c r="AS8670" s="367"/>
      <c r="AT8670" s="367"/>
    </row>
    <row r="8671" spans="2:46" ht="13.8">
      <c r="B8671" s="26">
        <v>105.50000000000081</v>
      </c>
      <c r="C8671" s="363">
        <v>5288.6816208485679</v>
      </c>
      <c r="D8671" s="367">
        <v>6330.0000000000491</v>
      </c>
      <c r="E8671" s="367">
        <v>29441.860465116453</v>
      </c>
      <c r="F8671" s="367">
        <v>-6149653.6720611444</v>
      </c>
      <c r="G8671" s="367">
        <v>6330.0000000000382</v>
      </c>
      <c r="H8671" s="367">
        <v>158250</v>
      </c>
      <c r="I8671" s="384">
        <v>-72925699.697089419</v>
      </c>
      <c r="J8671" s="367">
        <v>6330</v>
      </c>
      <c r="K8671" s="367">
        <v>38363.636363636448</v>
      </c>
      <c r="L8671" s="384">
        <v>-3784527.6568489657</v>
      </c>
      <c r="M8671" s="367">
        <v>6330.0000000000146</v>
      </c>
      <c r="N8671" s="367">
        <v>633</v>
      </c>
      <c r="O8671" s="384">
        <v>-72817.405169954582</v>
      </c>
      <c r="P8671" s="367">
        <v>91.785000000000011</v>
      </c>
      <c r="Q8671" s="367">
        <v>633</v>
      </c>
      <c r="R8671" s="384">
        <v>-23728.194738531278</v>
      </c>
      <c r="S8671" s="367">
        <v>88.62</v>
      </c>
      <c r="T8671" s="367">
        <v>21827.586206896456</v>
      </c>
      <c r="U8671" s="384">
        <v>-4072820.6267295969</v>
      </c>
      <c r="V8671" s="367">
        <v>6329.9999999999727</v>
      </c>
      <c r="W8671" s="367">
        <v>1054999.9999999905</v>
      </c>
      <c r="X8671" s="384">
        <v>746884.81809455412</v>
      </c>
      <c r="Y8671" s="386">
        <v>6329.9999999999427</v>
      </c>
      <c r="Z8671" s="367"/>
      <c r="AA8671" s="367"/>
      <c r="AB8671" s="367"/>
      <c r="AC8671" s="367"/>
      <c r="AD8671" s="367"/>
      <c r="AE8671" s="367"/>
      <c r="AF8671" s="367"/>
      <c r="AG8671" s="367"/>
      <c r="AH8671" s="367"/>
      <c r="AI8671" s="367"/>
      <c r="AJ8671" s="367"/>
      <c r="AK8671" s="367"/>
      <c r="AL8671" s="367"/>
      <c r="AM8671" s="367"/>
      <c r="AN8671" s="367"/>
      <c r="AO8671" s="367"/>
      <c r="AP8671" s="367"/>
      <c r="AQ8671" s="367"/>
      <c r="AR8671" s="367"/>
      <c r="AS8671" s="367"/>
      <c r="AT8671" s="367"/>
    </row>
    <row r="8672" spans="2:46" ht="13.8">
      <c r="B8672" s="26">
        <v>105.66666666666748</v>
      </c>
      <c r="C8672" s="363">
        <v>5296.9884605311754</v>
      </c>
      <c r="D8672" s="367">
        <v>6340.0000000000491</v>
      </c>
      <c r="E8672" s="367">
        <v>29488.37209302343</v>
      </c>
      <c r="F8672" s="367">
        <v>-6169394.1744371122</v>
      </c>
      <c r="G8672" s="367">
        <v>6340.0000000000382</v>
      </c>
      <c r="H8672" s="367">
        <v>158500</v>
      </c>
      <c r="I8672" s="384">
        <v>-73158933.850075617</v>
      </c>
      <c r="J8672" s="367">
        <v>6340</v>
      </c>
      <c r="K8672" s="367">
        <v>38424.242424242511</v>
      </c>
      <c r="L8672" s="384">
        <v>-3798180.3621158828</v>
      </c>
      <c r="M8672" s="367">
        <v>6340.0000000000146</v>
      </c>
      <c r="N8672" s="367">
        <v>634</v>
      </c>
      <c r="O8672" s="384">
        <v>-73056.662016876449</v>
      </c>
      <c r="P8672" s="367">
        <v>91.929999999999993</v>
      </c>
      <c r="Q8672" s="367">
        <v>634</v>
      </c>
      <c r="R8672" s="384">
        <v>-23824.307099135327</v>
      </c>
      <c r="S8672" s="367">
        <v>88.76</v>
      </c>
      <c r="T8672" s="367">
        <v>21862.068965517145</v>
      </c>
      <c r="U8672" s="384">
        <v>-4087033.6952809836</v>
      </c>
      <c r="V8672" s="367">
        <v>6339.9999999999727</v>
      </c>
      <c r="W8672" s="367">
        <v>1056666.6666666572</v>
      </c>
      <c r="X8672" s="384">
        <v>747775.46219717548</v>
      </c>
      <c r="Y8672" s="386">
        <v>6339.9999999999427</v>
      </c>
      <c r="Z8672" s="367"/>
      <c r="AA8672" s="367"/>
      <c r="AB8672" s="367"/>
      <c r="AC8672" s="367"/>
      <c r="AD8672" s="367"/>
      <c r="AE8672" s="367"/>
      <c r="AF8672" s="367"/>
      <c r="AG8672" s="367"/>
      <c r="AH8672" s="367"/>
      <c r="AI8672" s="367"/>
      <c r="AJ8672" s="367"/>
      <c r="AK8672" s="367"/>
      <c r="AL8672" s="367"/>
      <c r="AM8672" s="367"/>
      <c r="AN8672" s="367"/>
      <c r="AO8672" s="367"/>
      <c r="AP8672" s="367"/>
      <c r="AQ8672" s="367"/>
      <c r="AR8672" s="367"/>
      <c r="AS8672" s="367"/>
      <c r="AT8672" s="367"/>
    </row>
    <row r="8673" spans="2:46" ht="13.8">
      <c r="B8673" s="26">
        <v>105.83333333333415</v>
      </c>
      <c r="C8673" s="363">
        <v>5305.2951484548394</v>
      </c>
      <c r="D8673" s="367">
        <v>6350.0000000000491</v>
      </c>
      <c r="E8673" s="367">
        <v>29534.883720930407</v>
      </c>
      <c r="F8673" s="367">
        <v>-6189166.302711146</v>
      </c>
      <c r="G8673" s="367">
        <v>6350.0000000000382</v>
      </c>
      <c r="H8673" s="367">
        <v>158750</v>
      </c>
      <c r="I8673" s="384">
        <v>-73392540.330116645</v>
      </c>
      <c r="J8673" s="367">
        <v>6350</v>
      </c>
      <c r="K8673" s="367">
        <v>38484.848484848575</v>
      </c>
      <c r="L8673" s="384">
        <v>-3811857.2755486988</v>
      </c>
      <c r="M8673" s="367">
        <v>6350.0000000000155</v>
      </c>
      <c r="N8673" s="367">
        <v>635</v>
      </c>
      <c r="O8673" s="384">
        <v>-73296.310729576609</v>
      </c>
      <c r="P8673" s="367">
        <v>92.075000000000003</v>
      </c>
      <c r="Q8673" s="367">
        <v>635</v>
      </c>
      <c r="R8673" s="384">
        <v>-23920.60440314902</v>
      </c>
      <c r="S8673" s="367">
        <v>88.9</v>
      </c>
      <c r="T8673" s="367">
        <v>21896.551724137833</v>
      </c>
      <c r="U8673" s="384">
        <v>-4101271.3029892864</v>
      </c>
      <c r="V8673" s="367">
        <v>6349.9999999999709</v>
      </c>
      <c r="W8673" s="367">
        <v>1058333.3333333239</v>
      </c>
      <c r="X8673" s="384">
        <v>748665.19378016877</v>
      </c>
      <c r="Y8673" s="386">
        <v>6349.9999999999436</v>
      </c>
      <c r="Z8673" s="367"/>
      <c r="AA8673" s="367"/>
      <c r="AB8673" s="367"/>
      <c r="AC8673" s="367"/>
      <c r="AD8673" s="367"/>
      <c r="AE8673" s="367"/>
      <c r="AF8673" s="367"/>
      <c r="AG8673" s="367"/>
      <c r="AH8673" s="367"/>
      <c r="AI8673" s="367"/>
      <c r="AJ8673" s="367"/>
      <c r="AK8673" s="367"/>
      <c r="AL8673" s="367"/>
      <c r="AM8673" s="367"/>
      <c r="AN8673" s="367"/>
      <c r="AO8673" s="367"/>
      <c r="AP8673" s="367"/>
      <c r="AQ8673" s="367"/>
      <c r="AR8673" s="367"/>
      <c r="AS8673" s="367"/>
      <c r="AT8673" s="367"/>
    </row>
    <row r="8674" spans="2:46" ht="13.8">
      <c r="B8674" s="26">
        <v>106.00000000000082</v>
      </c>
      <c r="C8674" s="363">
        <v>5313.6016846195571</v>
      </c>
      <c r="D8674" s="367">
        <v>6360.00000000005</v>
      </c>
      <c r="E8674" s="367">
        <v>29581.395348837385</v>
      </c>
      <c r="F8674" s="367">
        <v>-6208970.0568832457</v>
      </c>
      <c r="G8674" s="367">
        <v>6360.0000000000382</v>
      </c>
      <c r="H8674" s="367">
        <v>159000</v>
      </c>
      <c r="I8674" s="384">
        <v>-73626519.13721244</v>
      </c>
      <c r="J8674" s="367">
        <v>6360</v>
      </c>
      <c r="K8674" s="367">
        <v>38545.454545454639</v>
      </c>
      <c r="L8674" s="384">
        <v>-3825558.397147411</v>
      </c>
      <c r="M8674" s="367">
        <v>6360.0000000000155</v>
      </c>
      <c r="N8674" s="367">
        <v>636</v>
      </c>
      <c r="O8674" s="384">
        <v>-73536.351308055033</v>
      </c>
      <c r="P8674" s="367">
        <v>92.22</v>
      </c>
      <c r="Q8674" s="367">
        <v>636</v>
      </c>
      <c r="R8674" s="384">
        <v>-24017.086650572364</v>
      </c>
      <c r="S8674" s="367">
        <v>89.04</v>
      </c>
      <c r="T8674" s="367">
        <v>21931.034482758521</v>
      </c>
      <c r="U8674" s="384">
        <v>-4115533.4498545094</v>
      </c>
      <c r="V8674" s="367">
        <v>6359.9999999999709</v>
      </c>
      <c r="W8674" s="367">
        <v>1059999.9999999907</v>
      </c>
      <c r="X8674" s="384">
        <v>749554.01284353354</v>
      </c>
      <c r="Y8674" s="386">
        <v>6359.9999999999436</v>
      </c>
      <c r="Z8674" s="367"/>
      <c r="AA8674" s="367"/>
      <c r="AB8674" s="367"/>
      <c r="AC8674" s="367"/>
      <c r="AD8674" s="367"/>
      <c r="AE8674" s="367"/>
      <c r="AF8674" s="367"/>
      <c r="AG8674" s="367"/>
      <c r="AH8674" s="367"/>
      <c r="AI8674" s="367"/>
      <c r="AJ8674" s="367"/>
      <c r="AK8674" s="367"/>
      <c r="AL8674" s="367"/>
      <c r="AM8674" s="367"/>
      <c r="AN8674" s="367"/>
      <c r="AO8674" s="367"/>
      <c r="AP8674" s="367"/>
      <c r="AQ8674" s="367"/>
      <c r="AR8674" s="367"/>
      <c r="AS8674" s="367"/>
      <c r="AT8674" s="367"/>
    </row>
    <row r="8675" spans="2:46" ht="13.8">
      <c r="B8675" s="26">
        <v>106.1666666666675</v>
      </c>
      <c r="C8675" s="363">
        <v>5321.9080690253304</v>
      </c>
      <c r="D8675" s="367">
        <v>6370.00000000005</v>
      </c>
      <c r="E8675" s="367">
        <v>29627.906976744362</v>
      </c>
      <c r="F8675" s="367">
        <v>-6228805.4369534142</v>
      </c>
      <c r="G8675" s="367">
        <v>6370.0000000000382</v>
      </c>
      <c r="H8675" s="367">
        <v>159250</v>
      </c>
      <c r="I8675" s="384">
        <v>-73860870.27136305</v>
      </c>
      <c r="J8675" s="367">
        <v>6370</v>
      </c>
      <c r="K8675" s="367">
        <v>38606.060606060702</v>
      </c>
      <c r="L8675" s="384">
        <v>-3839283.7269120216</v>
      </c>
      <c r="M8675" s="367">
        <v>6370.0000000000164</v>
      </c>
      <c r="N8675" s="367">
        <v>637</v>
      </c>
      <c r="O8675" s="384">
        <v>-73776.78375231169</v>
      </c>
      <c r="P8675" s="367">
        <v>92.364999999999995</v>
      </c>
      <c r="Q8675" s="367">
        <v>637</v>
      </c>
      <c r="R8675" s="384">
        <v>-24113.75384140536</v>
      </c>
      <c r="S8675" s="367">
        <v>89.18</v>
      </c>
      <c r="T8675" s="367">
        <v>21965.51724137921</v>
      </c>
      <c r="U8675" s="384">
        <v>-4129820.1358766509</v>
      </c>
      <c r="V8675" s="367">
        <v>6369.9999999999709</v>
      </c>
      <c r="W8675" s="367">
        <v>1061666.6666666574</v>
      </c>
      <c r="X8675" s="384">
        <v>750441.91938727</v>
      </c>
      <c r="Y8675" s="386">
        <v>6369.9999999999445</v>
      </c>
      <c r="Z8675" s="367"/>
      <c r="AA8675" s="367"/>
      <c r="AB8675" s="367"/>
      <c r="AC8675" s="367"/>
      <c r="AD8675" s="367"/>
      <c r="AE8675" s="367"/>
      <c r="AF8675" s="367"/>
      <c r="AG8675" s="367"/>
      <c r="AH8675" s="367"/>
      <c r="AI8675" s="367"/>
      <c r="AJ8675" s="367"/>
      <c r="AK8675" s="367"/>
      <c r="AL8675" s="367"/>
      <c r="AM8675" s="367"/>
      <c r="AN8675" s="367"/>
      <c r="AO8675" s="367"/>
      <c r="AP8675" s="367"/>
      <c r="AQ8675" s="367"/>
      <c r="AR8675" s="367"/>
      <c r="AS8675" s="367"/>
      <c r="AT8675" s="367"/>
    </row>
    <row r="8676" spans="2:46" ht="13.8">
      <c r="B8676" s="26">
        <v>106.33333333333417</v>
      </c>
      <c r="C8676" s="363">
        <v>5330.2143016721557</v>
      </c>
      <c r="D8676" s="367">
        <v>6380.00000000005</v>
      </c>
      <c r="E8676" s="367">
        <v>29674.418604651339</v>
      </c>
      <c r="F8676" s="367">
        <v>-6248672.4429216469</v>
      </c>
      <c r="G8676" s="367">
        <v>6380.0000000000382</v>
      </c>
      <c r="H8676" s="367">
        <v>159500</v>
      </c>
      <c r="I8676" s="384">
        <v>-74095593.732568428</v>
      </c>
      <c r="J8676" s="367">
        <v>6380</v>
      </c>
      <c r="K8676" s="367">
        <v>38666.666666666766</v>
      </c>
      <c r="L8676" s="384">
        <v>-3853033.2648425279</v>
      </c>
      <c r="M8676" s="367">
        <v>6380.0000000000164</v>
      </c>
      <c r="N8676" s="367">
        <v>638</v>
      </c>
      <c r="O8676" s="384">
        <v>-74017.608062346641</v>
      </c>
      <c r="P8676" s="367">
        <v>92.51</v>
      </c>
      <c r="Q8676" s="367">
        <v>638</v>
      </c>
      <c r="R8676" s="384">
        <v>-24210.605975648006</v>
      </c>
      <c r="S8676" s="367">
        <v>89.320000000000007</v>
      </c>
      <c r="T8676" s="367">
        <v>21999.999999999898</v>
      </c>
      <c r="U8676" s="384">
        <v>-4144131.3610557085</v>
      </c>
      <c r="V8676" s="367">
        <v>6379.99999999997</v>
      </c>
      <c r="W8676" s="367">
        <v>1063333.3333333242</v>
      </c>
      <c r="X8676" s="384">
        <v>751328.91341137828</v>
      </c>
      <c r="Y8676" s="386">
        <v>6379.9999999999445</v>
      </c>
      <c r="Z8676" s="367"/>
      <c r="AA8676" s="367"/>
      <c r="AB8676" s="367"/>
      <c r="AC8676" s="367"/>
      <c r="AD8676" s="367"/>
      <c r="AE8676" s="367"/>
      <c r="AF8676" s="367"/>
      <c r="AG8676" s="367"/>
      <c r="AH8676" s="367"/>
      <c r="AI8676" s="367"/>
      <c r="AJ8676" s="367"/>
      <c r="AK8676" s="367"/>
      <c r="AL8676" s="367"/>
      <c r="AM8676" s="367"/>
      <c r="AN8676" s="367"/>
      <c r="AO8676" s="367"/>
      <c r="AP8676" s="367"/>
      <c r="AQ8676" s="367"/>
      <c r="AR8676" s="367"/>
      <c r="AS8676" s="367"/>
      <c r="AT8676" s="367"/>
    </row>
    <row r="8677" spans="2:46" ht="13.8">
      <c r="B8677" s="26">
        <v>106.50000000000084</v>
      </c>
      <c r="C8677" s="363">
        <v>5338.5203825600383</v>
      </c>
      <c r="D8677" s="367">
        <v>6390.00000000005</v>
      </c>
      <c r="E8677" s="367">
        <v>29720.930232558316</v>
      </c>
      <c r="F8677" s="367">
        <v>-6268571.0747879483</v>
      </c>
      <c r="G8677" s="367">
        <v>6390.0000000000382</v>
      </c>
      <c r="H8677" s="367">
        <v>159750</v>
      </c>
      <c r="I8677" s="384">
        <v>-74330689.520828635</v>
      </c>
      <c r="J8677" s="367">
        <v>6390</v>
      </c>
      <c r="K8677" s="367">
        <v>38727.27272727283</v>
      </c>
      <c r="L8677" s="384">
        <v>-3866807.010938935</v>
      </c>
      <c r="M8677" s="367">
        <v>6390.0000000000182</v>
      </c>
      <c r="N8677" s="367">
        <v>639</v>
      </c>
      <c r="O8677" s="384">
        <v>-74258.824238159854</v>
      </c>
      <c r="P8677" s="367">
        <v>92.655000000000001</v>
      </c>
      <c r="Q8677" s="367">
        <v>639</v>
      </c>
      <c r="R8677" s="384">
        <v>-24307.643053300297</v>
      </c>
      <c r="S8677" s="367">
        <v>89.46</v>
      </c>
      <c r="T8677" s="367">
        <v>22034.482758620587</v>
      </c>
      <c r="U8677" s="384">
        <v>-4158467.125391684</v>
      </c>
      <c r="V8677" s="367">
        <v>6389.99999999997</v>
      </c>
      <c r="W8677" s="367">
        <v>1064999.9999999909</v>
      </c>
      <c r="X8677" s="384">
        <v>752214.99491585826</v>
      </c>
      <c r="Y8677" s="386">
        <v>6389.9999999999454</v>
      </c>
      <c r="Z8677" s="367"/>
      <c r="AA8677" s="367"/>
      <c r="AB8677" s="367"/>
      <c r="AC8677" s="367"/>
      <c r="AD8677" s="367"/>
      <c r="AE8677" s="367"/>
      <c r="AF8677" s="367"/>
      <c r="AG8677" s="367"/>
      <c r="AH8677" s="367"/>
      <c r="AI8677" s="367"/>
      <c r="AJ8677" s="367"/>
      <c r="AK8677" s="367"/>
      <c r="AL8677" s="367"/>
      <c r="AM8677" s="367"/>
      <c r="AN8677" s="367"/>
      <c r="AO8677" s="367"/>
      <c r="AP8677" s="367"/>
      <c r="AQ8677" s="367"/>
      <c r="AR8677" s="367"/>
      <c r="AS8677" s="367"/>
      <c r="AT8677" s="367"/>
    </row>
    <row r="8678" spans="2:46" ht="13.8">
      <c r="B8678" s="26">
        <v>106.66666666666751</v>
      </c>
      <c r="C8678" s="363">
        <v>5346.8263116889739</v>
      </c>
      <c r="D8678" s="367">
        <v>6400.0000000000509</v>
      </c>
      <c r="E8678" s="367">
        <v>29767.441860465293</v>
      </c>
      <c r="F8678" s="367">
        <v>-6288501.3325523138</v>
      </c>
      <c r="G8678" s="367">
        <v>6400.0000000000382</v>
      </c>
      <c r="H8678" s="367">
        <v>160000</v>
      </c>
      <c r="I8678" s="384">
        <v>-74566157.63614364</v>
      </c>
      <c r="J8678" s="367">
        <v>6400</v>
      </c>
      <c r="K8678" s="367">
        <v>38787.878787878893</v>
      </c>
      <c r="L8678" s="384">
        <v>-3880604.9652012354</v>
      </c>
      <c r="M8678" s="367">
        <v>6400.0000000000182</v>
      </c>
      <c r="N8678" s="367">
        <v>640</v>
      </c>
      <c r="O8678" s="384">
        <v>-74500.432279751287</v>
      </c>
      <c r="P8678" s="367">
        <v>92.8</v>
      </c>
      <c r="Q8678" s="367">
        <v>640</v>
      </c>
      <c r="R8678" s="384">
        <v>-24404.865074362242</v>
      </c>
      <c r="S8678" s="367">
        <v>89.6</v>
      </c>
      <c r="T8678" s="367">
        <v>22068.965517241275</v>
      </c>
      <c r="U8678" s="384">
        <v>-4172827.4288845789</v>
      </c>
      <c r="V8678" s="367">
        <v>6399.99999999997</v>
      </c>
      <c r="W8678" s="367">
        <v>1066666.6666666577</v>
      </c>
      <c r="X8678" s="384">
        <v>753100.16390070983</v>
      </c>
      <c r="Y8678" s="386">
        <v>6399.9999999999454</v>
      </c>
      <c r="Z8678" s="367"/>
      <c r="AA8678" s="367"/>
      <c r="AB8678" s="367"/>
      <c r="AC8678" s="367"/>
      <c r="AD8678" s="367"/>
      <c r="AE8678" s="367"/>
      <c r="AF8678" s="367"/>
      <c r="AG8678" s="367"/>
      <c r="AH8678" s="367"/>
      <c r="AI8678" s="367"/>
      <c r="AJ8678" s="367"/>
      <c r="AK8678" s="367"/>
      <c r="AL8678" s="367"/>
      <c r="AM8678" s="367"/>
      <c r="AN8678" s="367"/>
      <c r="AO8678" s="367"/>
      <c r="AP8678" s="367"/>
      <c r="AQ8678" s="367"/>
      <c r="AR8678" s="367"/>
      <c r="AS8678" s="367"/>
      <c r="AT8678" s="367"/>
    </row>
    <row r="8679" spans="2:46" ht="13.8">
      <c r="B8679" s="26">
        <v>106.83333333333418</v>
      </c>
      <c r="C8679" s="363">
        <v>5355.132089058965</v>
      </c>
      <c r="D8679" s="367">
        <v>6410.0000000000509</v>
      </c>
      <c r="E8679" s="367">
        <v>29813.95348837227</v>
      </c>
      <c r="F8679" s="367">
        <v>-6308463.2162147481</v>
      </c>
      <c r="G8679" s="367">
        <v>6410.0000000000382</v>
      </c>
      <c r="H8679" s="367">
        <v>160250</v>
      </c>
      <c r="I8679" s="384">
        <v>-74801998.078513429</v>
      </c>
      <c r="J8679" s="367">
        <v>6410</v>
      </c>
      <c r="K8679" s="367">
        <v>38848.484848484957</v>
      </c>
      <c r="L8679" s="384">
        <v>-3894427.1276294338</v>
      </c>
      <c r="M8679" s="367">
        <v>6410.0000000000182</v>
      </c>
      <c r="N8679" s="367">
        <v>641</v>
      </c>
      <c r="O8679" s="384">
        <v>-74742.432187121027</v>
      </c>
      <c r="P8679" s="367">
        <v>92.945000000000007</v>
      </c>
      <c r="Q8679" s="367">
        <v>641</v>
      </c>
      <c r="R8679" s="384">
        <v>-24502.272038833842</v>
      </c>
      <c r="S8679" s="367">
        <v>89.74</v>
      </c>
      <c r="T8679" s="367">
        <v>22103.448275861963</v>
      </c>
      <c r="U8679" s="384">
        <v>-4187212.2715343898</v>
      </c>
      <c r="V8679" s="367">
        <v>6409.9999999999691</v>
      </c>
      <c r="W8679" s="367">
        <v>1068333.3333333244</v>
      </c>
      <c r="X8679" s="384">
        <v>753984.4203659331</v>
      </c>
      <c r="Y8679" s="386">
        <v>6409.9999999999454</v>
      </c>
      <c r="Z8679" s="367"/>
      <c r="AA8679" s="367"/>
      <c r="AB8679" s="367"/>
      <c r="AC8679" s="367"/>
      <c r="AD8679" s="367"/>
      <c r="AE8679" s="367"/>
      <c r="AF8679" s="367"/>
      <c r="AG8679" s="367"/>
      <c r="AH8679" s="367"/>
      <c r="AI8679" s="367"/>
      <c r="AJ8679" s="367"/>
      <c r="AK8679" s="367"/>
      <c r="AL8679" s="367"/>
      <c r="AM8679" s="367"/>
      <c r="AN8679" s="367"/>
      <c r="AO8679" s="367"/>
      <c r="AP8679" s="367"/>
      <c r="AQ8679" s="367"/>
      <c r="AR8679" s="367"/>
      <c r="AS8679" s="367"/>
      <c r="AT8679" s="367"/>
    </row>
    <row r="8680" spans="2:46" ht="13.8">
      <c r="B8680" s="26">
        <v>107.00000000000085</v>
      </c>
      <c r="C8680" s="363">
        <v>5363.437714670009</v>
      </c>
      <c r="D8680" s="367">
        <v>6420.0000000000509</v>
      </c>
      <c r="E8680" s="367">
        <v>29860.465116279247</v>
      </c>
      <c r="F8680" s="367">
        <v>-6328456.7257752465</v>
      </c>
      <c r="G8680" s="367">
        <v>6420.0000000000382</v>
      </c>
      <c r="H8680" s="367">
        <v>160500</v>
      </c>
      <c r="I8680" s="384">
        <v>-75038210.847938046</v>
      </c>
      <c r="J8680" s="367">
        <v>6420</v>
      </c>
      <c r="K8680" s="367">
        <v>38909.090909091021</v>
      </c>
      <c r="L8680" s="384">
        <v>-3908273.4982235306</v>
      </c>
      <c r="M8680" s="367">
        <v>6420.0000000000191</v>
      </c>
      <c r="N8680" s="367">
        <v>642</v>
      </c>
      <c r="O8680" s="384">
        <v>-74984.823960268972</v>
      </c>
      <c r="P8680" s="367">
        <v>93.089999999999989</v>
      </c>
      <c r="Q8680" s="367">
        <v>642</v>
      </c>
      <c r="R8680" s="384">
        <v>-24599.86394671509</v>
      </c>
      <c r="S8680" s="367">
        <v>89.88</v>
      </c>
      <c r="T8680" s="367">
        <v>22137.931034482652</v>
      </c>
      <c r="U8680" s="384">
        <v>-4201621.6533411201</v>
      </c>
      <c r="V8680" s="367">
        <v>6419.9999999999691</v>
      </c>
      <c r="W8680" s="367">
        <v>1069999.9999999912</v>
      </c>
      <c r="X8680" s="384">
        <v>754867.76431152818</v>
      </c>
      <c r="Y8680" s="386">
        <v>6419.9999999999472</v>
      </c>
      <c r="Z8680" s="367"/>
      <c r="AA8680" s="367"/>
      <c r="AB8680" s="367"/>
      <c r="AC8680" s="367"/>
      <c r="AD8680" s="367"/>
      <c r="AE8680" s="367"/>
      <c r="AF8680" s="367"/>
      <c r="AG8680" s="367"/>
      <c r="AH8680" s="367"/>
      <c r="AI8680" s="367"/>
      <c r="AJ8680" s="367"/>
      <c r="AK8680" s="367"/>
      <c r="AL8680" s="367"/>
      <c r="AM8680" s="367"/>
      <c r="AN8680" s="367"/>
      <c r="AO8680" s="367"/>
      <c r="AP8680" s="367"/>
      <c r="AQ8680" s="367"/>
      <c r="AR8680" s="367"/>
      <c r="AS8680" s="367"/>
      <c r="AT8680" s="367"/>
    </row>
    <row r="8681" spans="2:46" ht="13.8">
      <c r="B8681" s="26">
        <v>107.16666666666752</v>
      </c>
      <c r="C8681" s="363">
        <v>5371.7431885221094</v>
      </c>
      <c r="D8681" s="367">
        <v>6430.0000000000509</v>
      </c>
      <c r="E8681" s="367">
        <v>29906.976744186224</v>
      </c>
      <c r="F8681" s="367">
        <v>-6348481.8612338128</v>
      </c>
      <c r="G8681" s="367">
        <v>6430.0000000000382</v>
      </c>
      <c r="H8681" s="367">
        <v>160750</v>
      </c>
      <c r="I8681" s="384">
        <v>-75274795.944417447</v>
      </c>
      <c r="J8681" s="367">
        <v>6430</v>
      </c>
      <c r="K8681" s="367">
        <v>38969.696969697085</v>
      </c>
      <c r="L8681" s="384">
        <v>-3922144.0769835236</v>
      </c>
      <c r="M8681" s="367">
        <v>6430.0000000000191</v>
      </c>
      <c r="N8681" s="367">
        <v>643</v>
      </c>
      <c r="O8681" s="384">
        <v>-75227.607599195238</v>
      </c>
      <c r="P8681" s="367">
        <v>93.234999999999999</v>
      </c>
      <c r="Q8681" s="367">
        <v>643</v>
      </c>
      <c r="R8681" s="384">
        <v>-24697.640798005988</v>
      </c>
      <c r="S8681" s="367">
        <v>90.02</v>
      </c>
      <c r="T8681" s="367">
        <v>22172.41379310334</v>
      </c>
      <c r="U8681" s="384">
        <v>-4216055.5743047688</v>
      </c>
      <c r="V8681" s="367">
        <v>6429.9999999999691</v>
      </c>
      <c r="W8681" s="367">
        <v>1071666.6666666579</v>
      </c>
      <c r="X8681" s="384">
        <v>755750.19573749485</v>
      </c>
      <c r="Y8681" s="386">
        <v>6429.9999999999472</v>
      </c>
      <c r="Z8681" s="367"/>
      <c r="AA8681" s="367"/>
      <c r="AB8681" s="367"/>
      <c r="AC8681" s="367"/>
      <c r="AD8681" s="367"/>
      <c r="AE8681" s="367"/>
      <c r="AF8681" s="367"/>
      <c r="AG8681" s="367"/>
      <c r="AH8681" s="367"/>
      <c r="AI8681" s="367"/>
      <c r="AJ8681" s="367"/>
      <c r="AK8681" s="367"/>
      <c r="AL8681" s="367"/>
      <c r="AM8681" s="367"/>
      <c r="AN8681" s="367"/>
      <c r="AO8681" s="367"/>
      <c r="AP8681" s="367"/>
      <c r="AQ8681" s="367"/>
      <c r="AR8681" s="367"/>
      <c r="AS8681" s="367"/>
      <c r="AT8681" s="367"/>
    </row>
    <row r="8682" spans="2:46" ht="13.8">
      <c r="B8682" s="26">
        <v>107.3333333333342</v>
      </c>
      <c r="C8682" s="363">
        <v>5380.0485106152655</v>
      </c>
      <c r="D8682" s="367">
        <v>6440.0000000000528</v>
      </c>
      <c r="E8682" s="367">
        <v>29953.488372093201</v>
      </c>
      <c r="F8682" s="367">
        <v>-6368538.6225904478</v>
      </c>
      <c r="G8682" s="367">
        <v>6440.0000000000391</v>
      </c>
      <c r="H8682" s="367">
        <v>161000</v>
      </c>
      <c r="I8682" s="384">
        <v>-75511753.367951646</v>
      </c>
      <c r="J8682" s="367">
        <v>6440</v>
      </c>
      <c r="K8682" s="367">
        <v>39030.303030303148</v>
      </c>
      <c r="L8682" s="384">
        <v>-3936038.863909415</v>
      </c>
      <c r="M8682" s="367">
        <v>6440.00000000002</v>
      </c>
      <c r="N8682" s="367">
        <v>644</v>
      </c>
      <c r="O8682" s="384">
        <v>-75470.783103899768</v>
      </c>
      <c r="P8682" s="367">
        <v>93.38000000000001</v>
      </c>
      <c r="Q8682" s="367">
        <v>644</v>
      </c>
      <c r="R8682" s="384">
        <v>-24795.602592706535</v>
      </c>
      <c r="S8682" s="367">
        <v>90.16</v>
      </c>
      <c r="T8682" s="367">
        <v>22206.896551724029</v>
      </c>
      <c r="U8682" s="384">
        <v>-4230514.0344253331</v>
      </c>
      <c r="V8682" s="367">
        <v>6439.9999999999682</v>
      </c>
      <c r="W8682" s="367">
        <v>1073333.3333333246</v>
      </c>
      <c r="X8682" s="384">
        <v>756631.71464383346</v>
      </c>
      <c r="Y8682" s="386">
        <v>6439.9999999999482</v>
      </c>
      <c r="Z8682" s="367"/>
      <c r="AA8682" s="367"/>
      <c r="AB8682" s="367"/>
      <c r="AC8682" s="367"/>
      <c r="AD8682" s="367"/>
      <c r="AE8682" s="367"/>
      <c r="AF8682" s="367"/>
      <c r="AG8682" s="367"/>
      <c r="AH8682" s="367"/>
      <c r="AI8682" s="367"/>
      <c r="AJ8682" s="367"/>
      <c r="AK8682" s="367"/>
      <c r="AL8682" s="367"/>
      <c r="AM8682" s="367"/>
      <c r="AN8682" s="367"/>
      <c r="AO8682" s="367"/>
      <c r="AP8682" s="367"/>
      <c r="AQ8682" s="367"/>
      <c r="AR8682" s="367"/>
      <c r="AS8682" s="367"/>
      <c r="AT8682" s="367"/>
    </row>
    <row r="8683" spans="2:46" ht="13.8">
      <c r="B8683" s="26">
        <v>107.50000000000087</v>
      </c>
      <c r="C8683" s="363">
        <v>5388.3536809494735</v>
      </c>
      <c r="D8683" s="367">
        <v>6450.0000000000528</v>
      </c>
      <c r="E8683" s="367">
        <v>30000.000000000178</v>
      </c>
      <c r="F8683" s="367">
        <v>-6388627.0098451469</v>
      </c>
      <c r="G8683" s="367">
        <v>6450.0000000000391</v>
      </c>
      <c r="H8683" s="367">
        <v>161250</v>
      </c>
      <c r="I8683" s="384">
        <v>-75749083.118540645</v>
      </c>
      <c r="J8683" s="367">
        <v>6450</v>
      </c>
      <c r="K8683" s="367">
        <v>39090.909090909212</v>
      </c>
      <c r="L8683" s="384">
        <v>-3949957.8590012025</v>
      </c>
      <c r="M8683" s="367">
        <v>6450.00000000002</v>
      </c>
      <c r="N8683" s="367">
        <v>645</v>
      </c>
      <c r="O8683" s="384">
        <v>-75714.350474382503</v>
      </c>
      <c r="P8683" s="367">
        <v>93.524999999999991</v>
      </c>
      <c r="Q8683" s="367">
        <v>645</v>
      </c>
      <c r="R8683" s="384">
        <v>-24893.749330816732</v>
      </c>
      <c r="S8683" s="367">
        <v>90.3</v>
      </c>
      <c r="T8683" s="367">
        <v>22241.379310344717</v>
      </c>
      <c r="U8683" s="384">
        <v>-4244997.0337028168</v>
      </c>
      <c r="V8683" s="367">
        <v>6449.9999999999682</v>
      </c>
      <c r="W8683" s="367">
        <v>1074999.9999999914</v>
      </c>
      <c r="X8683" s="384">
        <v>757512.32103054342</v>
      </c>
      <c r="Y8683" s="386">
        <v>6449.9999999999482</v>
      </c>
      <c r="Z8683" s="367"/>
      <c r="AA8683" s="367"/>
      <c r="AB8683" s="367"/>
      <c r="AC8683" s="367"/>
      <c r="AD8683" s="367"/>
      <c r="AE8683" s="367"/>
      <c r="AF8683" s="367"/>
      <c r="AG8683" s="367"/>
      <c r="AH8683" s="367"/>
      <c r="AI8683" s="367"/>
      <c r="AJ8683" s="367"/>
      <c r="AK8683" s="367"/>
      <c r="AL8683" s="367"/>
      <c r="AM8683" s="367"/>
      <c r="AN8683" s="367"/>
      <c r="AO8683" s="367"/>
      <c r="AP8683" s="367"/>
      <c r="AQ8683" s="367"/>
      <c r="AR8683" s="367"/>
      <c r="AS8683" s="367"/>
      <c r="AT8683" s="367"/>
    </row>
    <row r="8684" spans="2:46" ht="13.8">
      <c r="B8684" s="26">
        <v>107.66666666666754</v>
      </c>
      <c r="C8684" s="363">
        <v>5396.6586995247371</v>
      </c>
      <c r="D8684" s="367">
        <v>6460.0000000000528</v>
      </c>
      <c r="E8684" s="367">
        <v>30046.511627907155</v>
      </c>
      <c r="F8684" s="367">
        <v>-6408747.022997913</v>
      </c>
      <c r="G8684" s="367">
        <v>6460.0000000000391</v>
      </c>
      <c r="H8684" s="367">
        <v>161500</v>
      </c>
      <c r="I8684" s="384">
        <v>-75986785.196184456</v>
      </c>
      <c r="J8684" s="367">
        <v>6460</v>
      </c>
      <c r="K8684" s="367">
        <v>39151.515151515276</v>
      </c>
      <c r="L8684" s="384">
        <v>-3963901.062258888</v>
      </c>
      <c r="M8684" s="367">
        <v>6460.0000000000209</v>
      </c>
      <c r="N8684" s="367">
        <v>646</v>
      </c>
      <c r="O8684" s="384">
        <v>-75958.309710643531</v>
      </c>
      <c r="P8684" s="367">
        <v>93.67</v>
      </c>
      <c r="Q8684" s="367">
        <v>646</v>
      </c>
      <c r="R8684" s="384">
        <v>-24992.081012336581</v>
      </c>
      <c r="S8684" s="367">
        <v>90.44</v>
      </c>
      <c r="T8684" s="367">
        <v>22275.862068965405</v>
      </c>
      <c r="U8684" s="384">
        <v>-4259504.5721372189</v>
      </c>
      <c r="V8684" s="367">
        <v>6459.9999999999682</v>
      </c>
      <c r="W8684" s="367">
        <v>1076666.6666666581</v>
      </c>
      <c r="X8684" s="384">
        <v>758392.01489762519</v>
      </c>
      <c r="Y8684" s="386">
        <v>6459.9999999999482</v>
      </c>
      <c r="Z8684" s="367"/>
      <c r="AA8684" s="367"/>
      <c r="AB8684" s="367"/>
      <c r="AC8684" s="367"/>
      <c r="AD8684" s="367"/>
      <c r="AE8684" s="367"/>
      <c r="AF8684" s="367"/>
      <c r="AG8684" s="367"/>
      <c r="AH8684" s="367"/>
      <c r="AI8684" s="367"/>
      <c r="AJ8684" s="367"/>
      <c r="AK8684" s="367"/>
      <c r="AL8684" s="367"/>
      <c r="AM8684" s="367"/>
      <c r="AN8684" s="367"/>
      <c r="AO8684" s="367"/>
      <c r="AP8684" s="367"/>
      <c r="AQ8684" s="367"/>
      <c r="AR8684" s="367"/>
      <c r="AS8684" s="367"/>
      <c r="AT8684" s="367"/>
    </row>
    <row r="8685" spans="2:46" ht="13.8">
      <c r="B8685" s="26">
        <v>107.83333333333421</v>
      </c>
      <c r="C8685" s="363">
        <v>5404.9635663410536</v>
      </c>
      <c r="D8685" s="367">
        <v>6470.0000000000528</v>
      </c>
      <c r="E8685" s="367">
        <v>30093.023255814132</v>
      </c>
      <c r="F8685" s="367">
        <v>-6428898.662048745</v>
      </c>
      <c r="G8685" s="367">
        <v>6470.0000000000391</v>
      </c>
      <c r="H8685" s="367">
        <v>161750</v>
      </c>
      <c r="I8685" s="384">
        <v>-76224859.600883037</v>
      </c>
      <c r="J8685" s="367">
        <v>6470</v>
      </c>
      <c r="K8685" s="367">
        <v>39212.121212121339</v>
      </c>
      <c r="L8685" s="384">
        <v>-3977868.4736824702</v>
      </c>
      <c r="M8685" s="367">
        <v>6470.0000000000209</v>
      </c>
      <c r="N8685" s="367">
        <v>647</v>
      </c>
      <c r="O8685" s="384">
        <v>-76202.660812682821</v>
      </c>
      <c r="P8685" s="367">
        <v>93.814999999999998</v>
      </c>
      <c r="Q8685" s="367">
        <v>647</v>
      </c>
      <c r="R8685" s="384">
        <v>-25090.597637266081</v>
      </c>
      <c r="S8685" s="367">
        <v>90.58</v>
      </c>
      <c r="T8685" s="367">
        <v>22310.344827586094</v>
      </c>
      <c r="U8685" s="384">
        <v>-4274036.6497285375</v>
      </c>
      <c r="V8685" s="367">
        <v>6469.9999999999673</v>
      </c>
      <c r="W8685" s="367">
        <v>1078333.3333333249</v>
      </c>
      <c r="X8685" s="384">
        <v>759270.79624507867</v>
      </c>
      <c r="Y8685" s="386">
        <v>6469.9999999999491</v>
      </c>
      <c r="Z8685" s="367"/>
      <c r="AA8685" s="367"/>
      <c r="AB8685" s="367"/>
      <c r="AC8685" s="367"/>
      <c r="AD8685" s="367"/>
      <c r="AE8685" s="367"/>
      <c r="AF8685" s="367"/>
      <c r="AG8685" s="367"/>
      <c r="AH8685" s="367"/>
      <c r="AI8685" s="367"/>
      <c r="AJ8685" s="367"/>
      <c r="AK8685" s="367"/>
      <c r="AL8685" s="367"/>
      <c r="AM8685" s="367"/>
      <c r="AN8685" s="367"/>
      <c r="AO8685" s="367"/>
      <c r="AP8685" s="367"/>
      <c r="AQ8685" s="367"/>
      <c r="AR8685" s="367"/>
      <c r="AS8685" s="367"/>
      <c r="AT8685" s="367"/>
    </row>
    <row r="8686" spans="2:46" ht="13.8">
      <c r="B8686" s="26">
        <v>108.00000000000088</v>
      </c>
      <c r="C8686" s="363">
        <v>5413.2682813984266</v>
      </c>
      <c r="D8686" s="367">
        <v>6480.0000000000537</v>
      </c>
      <c r="E8686" s="367">
        <v>30139.53488372111</v>
      </c>
      <c r="F8686" s="367">
        <v>-6449081.9269976439</v>
      </c>
      <c r="G8686" s="367">
        <v>6480.0000000000391</v>
      </c>
      <c r="H8686" s="367">
        <v>162000</v>
      </c>
      <c r="I8686" s="384">
        <v>-76463306.332636431</v>
      </c>
      <c r="J8686" s="367">
        <v>6480</v>
      </c>
      <c r="K8686" s="367">
        <v>39272.727272727403</v>
      </c>
      <c r="L8686" s="384">
        <v>-3991860.0932719517</v>
      </c>
      <c r="M8686" s="367">
        <v>6480.0000000000227</v>
      </c>
      <c r="N8686" s="367">
        <v>648</v>
      </c>
      <c r="O8686" s="384">
        <v>-76447.403780500361</v>
      </c>
      <c r="P8686" s="367">
        <v>93.96</v>
      </c>
      <c r="Q8686" s="367">
        <v>648</v>
      </c>
      <c r="R8686" s="384">
        <v>-25189.299205605228</v>
      </c>
      <c r="S8686" s="367">
        <v>90.72</v>
      </c>
      <c r="T8686" s="367">
        <v>22344.827586206782</v>
      </c>
      <c r="U8686" s="384">
        <v>-4288593.2664767746</v>
      </c>
      <c r="V8686" s="367">
        <v>6479.9999999999673</v>
      </c>
      <c r="W8686" s="367">
        <v>1079999.9999999916</v>
      </c>
      <c r="X8686" s="384">
        <v>760148.66507290385</v>
      </c>
      <c r="Y8686" s="386">
        <v>6479.9999999999491</v>
      </c>
      <c r="Z8686" s="367"/>
      <c r="AA8686" s="367"/>
      <c r="AB8686" s="367"/>
      <c r="AC8686" s="367"/>
      <c r="AD8686" s="367"/>
      <c r="AE8686" s="367"/>
      <c r="AF8686" s="367"/>
      <c r="AG8686" s="367"/>
      <c r="AH8686" s="367"/>
      <c r="AI8686" s="367"/>
      <c r="AJ8686" s="367"/>
      <c r="AK8686" s="367"/>
      <c r="AL8686" s="367"/>
      <c r="AM8686" s="367"/>
      <c r="AN8686" s="367"/>
      <c r="AO8686" s="367"/>
      <c r="AP8686" s="367"/>
      <c r="AQ8686" s="367"/>
      <c r="AR8686" s="367"/>
      <c r="AS8686" s="367"/>
      <c r="AT8686" s="367"/>
    </row>
    <row r="8687" spans="2:46" ht="13.8">
      <c r="B8687" s="26">
        <v>108.16666666666755</v>
      </c>
      <c r="C8687" s="363">
        <v>5421.5728446968533</v>
      </c>
      <c r="D8687" s="367">
        <v>6490.0000000000537</v>
      </c>
      <c r="E8687" s="367">
        <v>30186.046511628087</v>
      </c>
      <c r="F8687" s="367">
        <v>-6469296.8178446088</v>
      </c>
      <c r="G8687" s="367">
        <v>6490.0000000000391</v>
      </c>
      <c r="H8687" s="367">
        <v>162250</v>
      </c>
      <c r="I8687" s="384">
        <v>-76702125.391444638</v>
      </c>
      <c r="J8687" s="367">
        <v>6490</v>
      </c>
      <c r="K8687" s="367">
        <v>39333.333333333467</v>
      </c>
      <c r="L8687" s="384">
        <v>-4005875.9210273284</v>
      </c>
      <c r="M8687" s="367">
        <v>6490.0000000000227</v>
      </c>
      <c r="N8687" s="367">
        <v>649</v>
      </c>
      <c r="O8687" s="384">
        <v>-76692.538614096178</v>
      </c>
      <c r="P8687" s="367">
        <v>94.105000000000004</v>
      </c>
      <c r="Q8687" s="367">
        <v>649</v>
      </c>
      <c r="R8687" s="384">
        <v>-25288.185717354027</v>
      </c>
      <c r="S8687" s="367">
        <v>90.86</v>
      </c>
      <c r="T8687" s="367">
        <v>22379.310344827471</v>
      </c>
      <c r="U8687" s="384">
        <v>-4303174.4223819301</v>
      </c>
      <c r="V8687" s="367">
        <v>6489.9999999999673</v>
      </c>
      <c r="W8687" s="367">
        <v>1081666.6666666584</v>
      </c>
      <c r="X8687" s="384">
        <v>761025.62138110097</v>
      </c>
      <c r="Y8687" s="386">
        <v>6489.99999999995</v>
      </c>
      <c r="Z8687" s="367"/>
      <c r="AA8687" s="367"/>
      <c r="AB8687" s="367"/>
      <c r="AC8687" s="367"/>
      <c r="AD8687" s="367"/>
      <c r="AE8687" s="367"/>
      <c r="AF8687" s="367"/>
      <c r="AG8687" s="367"/>
      <c r="AH8687" s="367"/>
      <c r="AI8687" s="367"/>
      <c r="AJ8687" s="367"/>
      <c r="AK8687" s="367"/>
      <c r="AL8687" s="367"/>
      <c r="AM8687" s="367"/>
      <c r="AN8687" s="367"/>
      <c r="AO8687" s="367"/>
      <c r="AP8687" s="367"/>
      <c r="AQ8687" s="367"/>
      <c r="AR8687" s="367"/>
      <c r="AS8687" s="367"/>
      <c r="AT8687" s="367"/>
    </row>
    <row r="8688" spans="2:46" ht="13.8">
      <c r="B8688" s="26">
        <v>108.33333333333422</v>
      </c>
      <c r="C8688" s="363">
        <v>5429.8772562363347</v>
      </c>
      <c r="D8688" s="367">
        <v>6500.0000000000537</v>
      </c>
      <c r="E8688" s="367">
        <v>30232.558139535064</v>
      </c>
      <c r="F8688" s="367">
        <v>-6489543.3345896415</v>
      </c>
      <c r="G8688" s="367">
        <v>6500.0000000000391</v>
      </c>
      <c r="H8688" s="367">
        <v>162500</v>
      </c>
      <c r="I8688" s="384">
        <v>-76941316.777307644</v>
      </c>
      <c r="J8688" s="367">
        <v>6500</v>
      </c>
      <c r="K8688" s="367">
        <v>39393.93939393953</v>
      </c>
      <c r="L8688" s="384">
        <v>-4019915.956948603</v>
      </c>
      <c r="M8688" s="367">
        <v>6500.0000000000236</v>
      </c>
      <c r="N8688" s="367">
        <v>650</v>
      </c>
      <c r="O8688" s="384">
        <v>-76938.065313470244</v>
      </c>
      <c r="P8688" s="367">
        <v>94.25</v>
      </c>
      <c r="Q8688" s="367">
        <v>650</v>
      </c>
      <c r="R8688" s="384">
        <v>-25387.25717251248</v>
      </c>
      <c r="S8688" s="367">
        <v>91</v>
      </c>
      <c r="T8688" s="367">
        <v>22413.793103448159</v>
      </c>
      <c r="U8688" s="384">
        <v>-4317780.1174440002</v>
      </c>
      <c r="V8688" s="367">
        <v>6499.9999999999654</v>
      </c>
      <c r="W8688" s="367">
        <v>1083333.3333333251</v>
      </c>
      <c r="X8688" s="384">
        <v>761901.66516966943</v>
      </c>
      <c r="Y8688" s="386">
        <v>6499.99999999995</v>
      </c>
      <c r="Z8688" s="367"/>
      <c r="AA8688" s="367"/>
      <c r="AB8688" s="367"/>
      <c r="AC8688" s="367"/>
      <c r="AD8688" s="367"/>
      <c r="AE8688" s="367"/>
      <c r="AF8688" s="367"/>
      <c r="AG8688" s="367"/>
      <c r="AH8688" s="367"/>
      <c r="AI8688" s="367"/>
      <c r="AJ8688" s="367"/>
      <c r="AK8688" s="367"/>
      <c r="AL8688" s="367"/>
      <c r="AM8688" s="367"/>
      <c r="AN8688" s="367"/>
      <c r="AO8688" s="367"/>
      <c r="AP8688" s="367"/>
      <c r="AQ8688" s="367"/>
      <c r="AR8688" s="367"/>
      <c r="AS8688" s="367"/>
      <c r="AT8688" s="367"/>
    </row>
    <row r="8689" spans="2:46" ht="13.8">
      <c r="B8689" s="26">
        <v>108.5000000000009</v>
      </c>
      <c r="C8689" s="363">
        <v>5438.1815160168699</v>
      </c>
      <c r="D8689" s="367">
        <v>6510.0000000000537</v>
      </c>
      <c r="E8689" s="367">
        <v>30279.069767442041</v>
      </c>
      <c r="F8689" s="367">
        <v>-6509821.4772327403</v>
      </c>
      <c r="G8689" s="367">
        <v>6510.0000000000391</v>
      </c>
      <c r="H8689" s="367">
        <v>162750</v>
      </c>
      <c r="I8689" s="384">
        <v>-77180880.490225449</v>
      </c>
      <c r="J8689" s="367">
        <v>6510</v>
      </c>
      <c r="K8689" s="367">
        <v>39454.545454545594</v>
      </c>
      <c r="L8689" s="384">
        <v>-4033980.2010357743</v>
      </c>
      <c r="M8689" s="367">
        <v>6510.0000000000236</v>
      </c>
      <c r="N8689" s="367">
        <v>651</v>
      </c>
      <c r="O8689" s="384">
        <v>-77183.983878622574</v>
      </c>
      <c r="P8689" s="367">
        <v>94.394999999999996</v>
      </c>
      <c r="Q8689" s="367">
        <v>651</v>
      </c>
      <c r="R8689" s="384">
        <v>-25486.513571080581</v>
      </c>
      <c r="S8689" s="367">
        <v>91.14</v>
      </c>
      <c r="T8689" s="367">
        <v>22448.275862068847</v>
      </c>
      <c r="U8689" s="384">
        <v>-4332410.3516629916</v>
      </c>
      <c r="V8689" s="367">
        <v>6509.9999999999654</v>
      </c>
      <c r="W8689" s="367">
        <v>1084999.9999999919</v>
      </c>
      <c r="X8689" s="384">
        <v>762776.79643860972</v>
      </c>
      <c r="Y8689" s="386">
        <v>6509.99999999995</v>
      </c>
      <c r="Z8689" s="367"/>
      <c r="AA8689" s="367"/>
      <c r="AB8689" s="367"/>
      <c r="AC8689" s="367"/>
      <c r="AD8689" s="367"/>
      <c r="AE8689" s="367"/>
      <c r="AF8689" s="367"/>
      <c r="AG8689" s="367"/>
      <c r="AH8689" s="367"/>
      <c r="AI8689" s="367"/>
      <c r="AJ8689" s="367"/>
      <c r="AK8689" s="367"/>
      <c r="AL8689" s="367"/>
      <c r="AM8689" s="367"/>
      <c r="AN8689" s="367"/>
      <c r="AO8689" s="367"/>
      <c r="AP8689" s="367"/>
      <c r="AQ8689" s="367"/>
      <c r="AR8689" s="367"/>
      <c r="AS8689" s="367"/>
      <c r="AT8689" s="367"/>
    </row>
    <row r="8690" spans="2:46" ht="13.8">
      <c r="B8690" s="26">
        <v>108.66666666666757</v>
      </c>
      <c r="C8690" s="363">
        <v>5446.4856240384615</v>
      </c>
      <c r="D8690" s="367">
        <v>6520.0000000000546</v>
      </c>
      <c r="E8690" s="367">
        <v>30325.581395349018</v>
      </c>
      <c r="F8690" s="367">
        <v>-6530131.245773905</v>
      </c>
      <c r="G8690" s="367">
        <v>6520.0000000000391</v>
      </c>
      <c r="H8690" s="367">
        <v>163000</v>
      </c>
      <c r="I8690" s="384">
        <v>-77420816.530198038</v>
      </c>
      <c r="J8690" s="367">
        <v>6520</v>
      </c>
      <c r="K8690" s="367">
        <v>39515.151515151658</v>
      </c>
      <c r="L8690" s="384">
        <v>-4048068.6532888422</v>
      </c>
      <c r="M8690" s="367">
        <v>6520.0000000000236</v>
      </c>
      <c r="N8690" s="367">
        <v>652</v>
      </c>
      <c r="O8690" s="384">
        <v>-77430.294309553166</v>
      </c>
      <c r="P8690" s="367">
        <v>94.54</v>
      </c>
      <c r="Q8690" s="367">
        <v>652</v>
      </c>
      <c r="R8690" s="384">
        <v>-25585.954913058329</v>
      </c>
      <c r="S8690" s="367">
        <v>91.28</v>
      </c>
      <c r="T8690" s="367">
        <v>22482.758620689536</v>
      </c>
      <c r="U8690" s="384">
        <v>-4347065.1250389013</v>
      </c>
      <c r="V8690" s="367">
        <v>6519.9999999999654</v>
      </c>
      <c r="W8690" s="367">
        <v>1086666.6666666586</v>
      </c>
      <c r="X8690" s="384">
        <v>763651.0151879217</v>
      </c>
      <c r="Y8690" s="386">
        <v>6519.9999999999518</v>
      </c>
      <c r="Z8690" s="367"/>
      <c r="AA8690" s="367"/>
      <c r="AB8690" s="367"/>
      <c r="AC8690" s="367"/>
      <c r="AD8690" s="367"/>
      <c r="AE8690" s="367"/>
      <c r="AF8690" s="367"/>
      <c r="AG8690" s="367"/>
      <c r="AH8690" s="367"/>
      <c r="AI8690" s="367"/>
      <c r="AJ8690" s="367"/>
      <c r="AK8690" s="367"/>
      <c r="AL8690" s="367"/>
      <c r="AM8690" s="367"/>
      <c r="AN8690" s="367"/>
      <c r="AO8690" s="367"/>
      <c r="AP8690" s="367"/>
      <c r="AQ8690" s="367"/>
      <c r="AR8690" s="367"/>
      <c r="AS8690" s="367"/>
      <c r="AT8690" s="367"/>
    </row>
    <row r="8691" spans="2:46" ht="13.8">
      <c r="B8691" s="26">
        <v>108.83333333333424</v>
      </c>
      <c r="C8691" s="363">
        <v>5454.7895803011061</v>
      </c>
      <c r="D8691" s="367">
        <v>6530.0000000000546</v>
      </c>
      <c r="E8691" s="367">
        <v>30372.093023255995</v>
      </c>
      <c r="F8691" s="367">
        <v>-6550472.6402131366</v>
      </c>
      <c r="G8691" s="367">
        <v>6530.0000000000391</v>
      </c>
      <c r="H8691" s="367">
        <v>163250</v>
      </c>
      <c r="I8691" s="384">
        <v>-77661124.89722544</v>
      </c>
      <c r="J8691" s="367">
        <v>6530</v>
      </c>
      <c r="K8691" s="367">
        <v>39575.757575757721</v>
      </c>
      <c r="L8691" s="384">
        <v>-4062181.313707809</v>
      </c>
      <c r="M8691" s="367">
        <v>6530.0000000000246</v>
      </c>
      <c r="N8691" s="367">
        <v>653</v>
      </c>
      <c r="O8691" s="384">
        <v>-77676.996606261993</v>
      </c>
      <c r="P8691" s="367">
        <v>94.684999999999988</v>
      </c>
      <c r="Q8691" s="367">
        <v>653</v>
      </c>
      <c r="R8691" s="384">
        <v>-25685.581198445725</v>
      </c>
      <c r="S8691" s="367">
        <v>91.419999999999987</v>
      </c>
      <c r="T8691" s="367">
        <v>22517.241379310224</v>
      </c>
      <c r="U8691" s="384">
        <v>-4361744.4375717267</v>
      </c>
      <c r="V8691" s="367">
        <v>6529.9999999999645</v>
      </c>
      <c r="W8691" s="367">
        <v>1088333.3333333253</v>
      </c>
      <c r="X8691" s="384">
        <v>764524.32141760527</v>
      </c>
      <c r="Y8691" s="386">
        <v>6529.9999999999518</v>
      </c>
      <c r="Z8691" s="367"/>
      <c r="AA8691" s="367"/>
      <c r="AB8691" s="367"/>
      <c r="AC8691" s="367"/>
      <c r="AD8691" s="367"/>
      <c r="AE8691" s="367"/>
      <c r="AF8691" s="367"/>
      <c r="AG8691" s="367"/>
      <c r="AH8691" s="367"/>
      <c r="AI8691" s="367"/>
      <c r="AJ8691" s="367"/>
      <c r="AK8691" s="367"/>
      <c r="AL8691" s="367"/>
      <c r="AM8691" s="367"/>
      <c r="AN8691" s="367"/>
      <c r="AO8691" s="367"/>
      <c r="AP8691" s="367"/>
      <c r="AQ8691" s="367"/>
      <c r="AR8691" s="367"/>
      <c r="AS8691" s="367"/>
      <c r="AT8691" s="367"/>
    </row>
    <row r="8692" spans="2:46" ht="13.8">
      <c r="B8692" s="26">
        <v>109.00000000000091</v>
      </c>
      <c r="C8692" s="363">
        <v>5463.0933848048053</v>
      </c>
      <c r="D8692" s="367">
        <v>6540.0000000000546</v>
      </c>
      <c r="E8692" s="367">
        <v>30418.604651162972</v>
      </c>
      <c r="F8692" s="367">
        <v>-6570845.6605504341</v>
      </c>
      <c r="G8692" s="367">
        <v>6540.0000000000391</v>
      </c>
      <c r="H8692" s="367">
        <v>163500</v>
      </c>
      <c r="I8692" s="384">
        <v>-77901805.59130764</v>
      </c>
      <c r="J8692" s="367">
        <v>6540</v>
      </c>
      <c r="K8692" s="367">
        <v>39636.363636363785</v>
      </c>
      <c r="L8692" s="384">
        <v>-4076318.1822926714</v>
      </c>
      <c r="M8692" s="367">
        <v>6540.0000000000246</v>
      </c>
      <c r="N8692" s="367">
        <v>654</v>
      </c>
      <c r="O8692" s="384">
        <v>-77924.090768749127</v>
      </c>
      <c r="P8692" s="367">
        <v>94.83</v>
      </c>
      <c r="Q8692" s="367">
        <v>654</v>
      </c>
      <c r="R8692" s="384">
        <v>-25785.392427242768</v>
      </c>
      <c r="S8692" s="367">
        <v>91.559999999999988</v>
      </c>
      <c r="T8692" s="367">
        <v>22551.724137930913</v>
      </c>
      <c r="U8692" s="384">
        <v>-4376448.2892614705</v>
      </c>
      <c r="V8692" s="367">
        <v>6539.9999999999645</v>
      </c>
      <c r="W8692" s="367">
        <v>1089999.9999999921</v>
      </c>
      <c r="X8692" s="384">
        <v>765396.71512766078</v>
      </c>
      <c r="Y8692" s="386">
        <v>6539.9999999999527</v>
      </c>
      <c r="Z8692" s="367"/>
      <c r="AA8692" s="367"/>
      <c r="AB8692" s="367"/>
      <c r="AC8692" s="367"/>
      <c r="AD8692" s="367"/>
      <c r="AE8692" s="367"/>
      <c r="AF8692" s="367"/>
      <c r="AG8692" s="367"/>
      <c r="AH8692" s="367"/>
      <c r="AI8692" s="367"/>
      <c r="AJ8692" s="367"/>
      <c r="AK8692" s="367"/>
      <c r="AL8692" s="367"/>
      <c r="AM8692" s="367"/>
      <c r="AN8692" s="367"/>
      <c r="AO8692" s="367"/>
      <c r="AP8692" s="367"/>
      <c r="AQ8692" s="367"/>
      <c r="AR8692" s="367"/>
      <c r="AS8692" s="367"/>
      <c r="AT8692" s="367"/>
    </row>
    <row r="8693" spans="2:46" ht="13.8">
      <c r="B8693" s="26">
        <v>109.16666666666758</v>
      </c>
      <c r="C8693" s="363">
        <v>5471.3970375495592</v>
      </c>
      <c r="D8693" s="367">
        <v>6550.0000000000546</v>
      </c>
      <c r="E8693" s="367">
        <v>30465.116279069949</v>
      </c>
      <c r="F8693" s="367">
        <v>-6591250.3067857986</v>
      </c>
      <c r="G8693" s="367">
        <v>6550.0000000000391</v>
      </c>
      <c r="H8693" s="367">
        <v>163750</v>
      </c>
      <c r="I8693" s="384">
        <v>-78142858.612444595</v>
      </c>
      <c r="J8693" s="367">
        <v>6549.9999999999991</v>
      </c>
      <c r="K8693" s="367">
        <v>39696.969696969849</v>
      </c>
      <c r="L8693" s="384">
        <v>-4090479.2590434328</v>
      </c>
      <c r="M8693" s="367">
        <v>6550.0000000000255</v>
      </c>
      <c r="N8693" s="367">
        <v>655</v>
      </c>
      <c r="O8693" s="384">
        <v>-78171.57679701451</v>
      </c>
      <c r="P8693" s="367">
        <v>94.975000000000009</v>
      </c>
      <c r="Q8693" s="367">
        <v>655</v>
      </c>
      <c r="R8693" s="384">
        <v>-25885.388599449474</v>
      </c>
      <c r="S8693" s="367">
        <v>91.699999999999989</v>
      </c>
      <c r="T8693" s="367">
        <v>22586.206896551601</v>
      </c>
      <c r="U8693" s="384">
        <v>-4391176.6801081337</v>
      </c>
      <c r="V8693" s="367">
        <v>6549.9999999999645</v>
      </c>
      <c r="W8693" s="367">
        <v>1091666.6666666588</v>
      </c>
      <c r="X8693" s="384">
        <v>766268.19631808787</v>
      </c>
      <c r="Y8693" s="386">
        <v>6549.9999999999527</v>
      </c>
      <c r="Z8693" s="367"/>
      <c r="AA8693" s="367"/>
      <c r="AB8693" s="367"/>
      <c r="AC8693" s="367"/>
      <c r="AD8693" s="367"/>
      <c r="AE8693" s="367"/>
      <c r="AF8693" s="367"/>
      <c r="AG8693" s="367"/>
      <c r="AH8693" s="367"/>
      <c r="AI8693" s="367"/>
      <c r="AJ8693" s="367"/>
      <c r="AK8693" s="367"/>
      <c r="AL8693" s="367"/>
      <c r="AM8693" s="367"/>
      <c r="AN8693" s="367"/>
      <c r="AO8693" s="367"/>
      <c r="AP8693" s="367"/>
      <c r="AQ8693" s="367"/>
      <c r="AR8693" s="367"/>
      <c r="AS8693" s="367"/>
      <c r="AT8693" s="367"/>
    </row>
    <row r="8694" spans="2:46" ht="13.8">
      <c r="B8694" s="26">
        <v>109.33333333333425</v>
      </c>
      <c r="C8694" s="363">
        <v>5479.7005385353687</v>
      </c>
      <c r="D8694" s="367">
        <v>6560.0000000000555</v>
      </c>
      <c r="E8694" s="367">
        <v>30511.627906976926</v>
      </c>
      <c r="F8694" s="367">
        <v>-6611686.5789192291</v>
      </c>
      <c r="G8694" s="367">
        <v>6560.0000000000391</v>
      </c>
      <c r="H8694" s="367">
        <v>164000</v>
      </c>
      <c r="I8694" s="384">
        <v>-78384283.960636392</v>
      </c>
      <c r="J8694" s="367">
        <v>6559.9999999999991</v>
      </c>
      <c r="K8694" s="367">
        <v>39757.575757575913</v>
      </c>
      <c r="L8694" s="384">
        <v>-4104664.5439600898</v>
      </c>
      <c r="M8694" s="367">
        <v>6560.0000000000255</v>
      </c>
      <c r="N8694" s="367">
        <v>656</v>
      </c>
      <c r="O8694" s="384">
        <v>-78419.454691058098</v>
      </c>
      <c r="P8694" s="367">
        <v>95.11999999999999</v>
      </c>
      <c r="Q8694" s="367">
        <v>656</v>
      </c>
      <c r="R8694" s="384">
        <v>-25985.56971506582</v>
      </c>
      <c r="S8694" s="367">
        <v>91.839999999999989</v>
      </c>
      <c r="T8694" s="367">
        <v>22620.689655172289</v>
      </c>
      <c r="U8694" s="384">
        <v>-4405929.6101117125</v>
      </c>
      <c r="V8694" s="367">
        <v>6559.9999999999636</v>
      </c>
      <c r="W8694" s="367">
        <v>1093333.3333333256</v>
      </c>
      <c r="X8694" s="384">
        <v>767138.76498888654</v>
      </c>
      <c r="Y8694" s="386">
        <v>6559.9999999999536</v>
      </c>
      <c r="Z8694" s="367"/>
      <c r="AA8694" s="367"/>
      <c r="AB8694" s="367"/>
      <c r="AC8694" s="367"/>
      <c r="AD8694" s="367"/>
      <c r="AE8694" s="367"/>
      <c r="AF8694" s="367"/>
      <c r="AG8694" s="367"/>
      <c r="AH8694" s="367"/>
      <c r="AI8694" s="367"/>
      <c r="AJ8694" s="367"/>
      <c r="AK8694" s="367"/>
      <c r="AL8694" s="367"/>
      <c r="AM8694" s="367"/>
      <c r="AN8694" s="367"/>
      <c r="AO8694" s="367"/>
      <c r="AP8694" s="367"/>
      <c r="AQ8694" s="367"/>
      <c r="AR8694" s="367"/>
      <c r="AS8694" s="367"/>
      <c r="AT8694" s="367"/>
    </row>
    <row r="8695" spans="2:46" ht="13.8">
      <c r="B8695" s="26">
        <v>109.50000000000092</v>
      </c>
      <c r="C8695" s="363">
        <v>5488.0038877622319</v>
      </c>
      <c r="D8695" s="367">
        <v>6570.0000000000555</v>
      </c>
      <c r="E8695" s="367">
        <v>30558.139534883903</v>
      </c>
      <c r="F8695" s="367">
        <v>-6632154.4769507274</v>
      </c>
      <c r="G8695" s="367">
        <v>6570.0000000000391</v>
      </c>
      <c r="H8695" s="367">
        <v>164250</v>
      </c>
      <c r="I8695" s="384">
        <v>-78626081.635882974</v>
      </c>
      <c r="J8695" s="367">
        <v>6569.9999999999991</v>
      </c>
      <c r="K8695" s="367">
        <v>39818.181818181976</v>
      </c>
      <c r="L8695" s="384">
        <v>-4118874.0370426471</v>
      </c>
      <c r="M8695" s="367">
        <v>6570.0000000000273</v>
      </c>
      <c r="N8695" s="367">
        <v>657</v>
      </c>
      <c r="O8695" s="384">
        <v>-78667.724450880021</v>
      </c>
      <c r="P8695" s="367">
        <v>95.265000000000001</v>
      </c>
      <c r="Q8695" s="367">
        <v>657</v>
      </c>
      <c r="R8695" s="384">
        <v>-26085.935774091824</v>
      </c>
      <c r="S8695" s="367">
        <v>91.97999999999999</v>
      </c>
      <c r="T8695" s="367">
        <v>22655.172413792978</v>
      </c>
      <c r="U8695" s="384">
        <v>-4420707.0792722115</v>
      </c>
      <c r="V8695" s="367">
        <v>6569.9999999999636</v>
      </c>
      <c r="W8695" s="367">
        <v>1094999.9999999923</v>
      </c>
      <c r="X8695" s="384">
        <v>768008.42114005692</v>
      </c>
      <c r="Y8695" s="386">
        <v>6569.9999999999536</v>
      </c>
      <c r="Z8695" s="367"/>
      <c r="AA8695" s="367"/>
      <c r="AB8695" s="367"/>
      <c r="AC8695" s="367"/>
      <c r="AD8695" s="367"/>
      <c r="AE8695" s="367"/>
      <c r="AF8695" s="367"/>
      <c r="AG8695" s="367"/>
      <c r="AH8695" s="367"/>
      <c r="AI8695" s="367"/>
      <c r="AJ8695" s="367"/>
      <c r="AK8695" s="367"/>
      <c r="AL8695" s="367"/>
      <c r="AM8695" s="367"/>
      <c r="AN8695" s="367"/>
      <c r="AO8695" s="367"/>
      <c r="AP8695" s="367"/>
      <c r="AQ8695" s="367"/>
      <c r="AR8695" s="367"/>
      <c r="AS8695" s="367"/>
      <c r="AT8695" s="367"/>
    </row>
    <row r="8696" spans="2:46" ht="13.8">
      <c r="B8696" s="26">
        <v>109.6666666666676</v>
      </c>
      <c r="C8696" s="363">
        <v>5496.3070852301489</v>
      </c>
      <c r="D8696" s="367">
        <v>6580.0000000000555</v>
      </c>
      <c r="E8696" s="367">
        <v>30604.65116279088</v>
      </c>
      <c r="F8696" s="367">
        <v>-6652654.0008802917</v>
      </c>
      <c r="G8696" s="367">
        <v>6580.0000000000391</v>
      </c>
      <c r="H8696" s="367">
        <v>164500</v>
      </c>
      <c r="I8696" s="384">
        <v>-78868251.638184398</v>
      </c>
      <c r="J8696" s="367">
        <v>6579.9999999999991</v>
      </c>
      <c r="K8696" s="367">
        <v>39878.78787878804</v>
      </c>
      <c r="L8696" s="384">
        <v>-4133107.7382910987</v>
      </c>
      <c r="M8696" s="367">
        <v>6580.0000000000273</v>
      </c>
      <c r="N8696" s="367">
        <v>658</v>
      </c>
      <c r="O8696" s="384">
        <v>-78916.386076480194</v>
      </c>
      <c r="P8696" s="367">
        <v>95.410000000000011</v>
      </c>
      <c r="Q8696" s="367">
        <v>658</v>
      </c>
      <c r="R8696" s="384">
        <v>-26186.486776527476</v>
      </c>
      <c r="S8696" s="367">
        <v>92.11999999999999</v>
      </c>
      <c r="T8696" s="367">
        <v>22689.655172413666</v>
      </c>
      <c r="U8696" s="384">
        <v>-4435509.0875896281</v>
      </c>
      <c r="V8696" s="367">
        <v>6579.9999999999636</v>
      </c>
      <c r="W8696" s="367">
        <v>1096666.6666666591</v>
      </c>
      <c r="X8696" s="384">
        <v>768877.16477159911</v>
      </c>
      <c r="Y8696" s="386">
        <v>6579.9999999999536</v>
      </c>
      <c r="Z8696" s="367"/>
      <c r="AA8696" s="367"/>
      <c r="AB8696" s="367"/>
      <c r="AC8696" s="367"/>
      <c r="AD8696" s="367"/>
      <c r="AE8696" s="367"/>
      <c r="AF8696" s="367"/>
      <c r="AG8696" s="367"/>
      <c r="AH8696" s="367"/>
      <c r="AI8696" s="367"/>
      <c r="AJ8696" s="367"/>
      <c r="AK8696" s="367"/>
      <c r="AL8696" s="367"/>
      <c r="AM8696" s="367"/>
      <c r="AN8696" s="367"/>
      <c r="AO8696" s="367"/>
      <c r="AP8696" s="367"/>
      <c r="AQ8696" s="367"/>
      <c r="AR8696" s="367"/>
      <c r="AS8696" s="367"/>
      <c r="AT8696" s="367"/>
    </row>
    <row r="8697" spans="2:46" ht="13.8">
      <c r="B8697" s="26">
        <v>109.83333333333427</v>
      </c>
      <c r="C8697" s="363">
        <v>5504.6101309391206</v>
      </c>
      <c r="D8697" s="367">
        <v>6590.0000000000555</v>
      </c>
      <c r="E8697" s="367">
        <v>30651.162790697857</v>
      </c>
      <c r="F8697" s="367">
        <v>-6673185.1507079229</v>
      </c>
      <c r="G8697" s="367">
        <v>6590.0000000000391</v>
      </c>
      <c r="H8697" s="367">
        <v>164750</v>
      </c>
      <c r="I8697" s="384">
        <v>-79110793.967540592</v>
      </c>
      <c r="J8697" s="367">
        <v>6589.9999999999991</v>
      </c>
      <c r="K8697" s="367">
        <v>39939.393939394104</v>
      </c>
      <c r="L8697" s="384">
        <v>-4147365.6477054497</v>
      </c>
      <c r="M8697" s="367">
        <v>6590.0000000000282</v>
      </c>
      <c r="N8697" s="367">
        <v>659</v>
      </c>
      <c r="O8697" s="384">
        <v>-79165.439567858572</v>
      </c>
      <c r="P8697" s="367">
        <v>95.554999999999993</v>
      </c>
      <c r="Q8697" s="367">
        <v>659</v>
      </c>
      <c r="R8697" s="384">
        <v>-26287.22272237279</v>
      </c>
      <c r="S8697" s="367">
        <v>92.26</v>
      </c>
      <c r="T8697" s="367">
        <v>22724.137931034355</v>
      </c>
      <c r="U8697" s="384">
        <v>-4450335.6350639611</v>
      </c>
      <c r="V8697" s="367">
        <v>6589.9999999999627</v>
      </c>
      <c r="W8697" s="367">
        <v>1098333.3333333258</v>
      </c>
      <c r="X8697" s="384">
        <v>769744.99588351289</v>
      </c>
      <c r="Y8697" s="386">
        <v>6589.9999999999545</v>
      </c>
      <c r="Z8697" s="367"/>
      <c r="AA8697" s="367"/>
      <c r="AB8697" s="367"/>
      <c r="AC8697" s="367"/>
      <c r="AD8697" s="367"/>
      <c r="AE8697" s="367"/>
      <c r="AF8697" s="367"/>
      <c r="AG8697" s="367"/>
      <c r="AH8697" s="367"/>
      <c r="AI8697" s="367"/>
      <c r="AJ8697" s="367"/>
      <c r="AK8697" s="367"/>
      <c r="AL8697" s="367"/>
      <c r="AM8697" s="367"/>
      <c r="AN8697" s="367"/>
      <c r="AO8697" s="367"/>
      <c r="AP8697" s="367"/>
      <c r="AQ8697" s="367"/>
      <c r="AR8697" s="367"/>
      <c r="AS8697" s="367"/>
      <c r="AT8697" s="367"/>
    </row>
    <row r="8698" spans="2:46" ht="13.8">
      <c r="B8698" s="26">
        <v>110.00000000000094</v>
      </c>
      <c r="C8698" s="363">
        <v>5512.9130248891488</v>
      </c>
      <c r="D8698" s="367">
        <v>6600.0000000000573</v>
      </c>
      <c r="E8698" s="367">
        <v>30697.674418604835</v>
      </c>
      <c r="F8698" s="367">
        <v>-6693747.9264336191</v>
      </c>
      <c r="G8698" s="367">
        <v>6600.0000000000391</v>
      </c>
      <c r="H8698" s="367">
        <v>165000</v>
      </c>
      <c r="I8698" s="384">
        <v>-79353708.623951584</v>
      </c>
      <c r="J8698" s="367">
        <v>6599.9999999999991</v>
      </c>
      <c r="K8698" s="367">
        <v>40000.000000000167</v>
      </c>
      <c r="L8698" s="384">
        <v>-4161647.765285695</v>
      </c>
      <c r="M8698" s="367">
        <v>6600.0000000000282</v>
      </c>
      <c r="N8698" s="367">
        <v>660</v>
      </c>
      <c r="O8698" s="384">
        <v>-79414.884925015271</v>
      </c>
      <c r="P8698" s="367">
        <v>95.7</v>
      </c>
      <c r="Q8698" s="367">
        <v>660</v>
      </c>
      <c r="R8698" s="384">
        <v>-26388.14361162774</v>
      </c>
      <c r="S8698" s="367">
        <v>92.4</v>
      </c>
      <c r="T8698" s="367">
        <v>22758.620689655043</v>
      </c>
      <c r="U8698" s="384">
        <v>-4465186.7216952126</v>
      </c>
      <c r="V8698" s="367">
        <v>6599.9999999999627</v>
      </c>
      <c r="W8698" s="367">
        <v>1099999.9999999925</v>
      </c>
      <c r="X8698" s="384">
        <v>770611.91447579837</v>
      </c>
      <c r="Y8698" s="386">
        <v>6599.9999999999545</v>
      </c>
      <c r="Z8698" s="367"/>
      <c r="AA8698" s="367"/>
      <c r="AB8698" s="367"/>
      <c r="AC8698" s="367"/>
      <c r="AD8698" s="367"/>
      <c r="AE8698" s="367"/>
      <c r="AF8698" s="367"/>
      <c r="AG8698" s="367"/>
      <c r="AH8698" s="367"/>
      <c r="AI8698" s="367"/>
      <c r="AJ8698" s="367"/>
      <c r="AK8698" s="367"/>
      <c r="AL8698" s="367"/>
      <c r="AM8698" s="367"/>
      <c r="AN8698" s="367"/>
      <c r="AO8698" s="367"/>
      <c r="AP8698" s="367"/>
      <c r="AQ8698" s="367"/>
      <c r="AR8698" s="367"/>
      <c r="AS8698" s="367"/>
      <c r="AT8698" s="367"/>
    </row>
    <row r="8699" spans="2:46" ht="13.8">
      <c r="B8699" s="26">
        <v>110.16666666666761</v>
      </c>
      <c r="C8699" s="363">
        <v>5521.2157670802299</v>
      </c>
      <c r="D8699" s="367">
        <v>6610.0000000000573</v>
      </c>
      <c r="E8699" s="367">
        <v>30744.186046511812</v>
      </c>
      <c r="F8699" s="367">
        <v>-6714342.3280573841</v>
      </c>
      <c r="G8699" s="367">
        <v>6610.00000000004</v>
      </c>
      <c r="H8699" s="367">
        <v>165250</v>
      </c>
      <c r="I8699" s="384">
        <v>-79596995.60741739</v>
      </c>
      <c r="J8699" s="367">
        <v>6609.9999999999991</v>
      </c>
      <c r="K8699" s="367">
        <v>40060.606060606231</v>
      </c>
      <c r="L8699" s="384">
        <v>-4175954.0910318391</v>
      </c>
      <c r="M8699" s="367">
        <v>6610.0000000000282</v>
      </c>
      <c r="N8699" s="367">
        <v>661</v>
      </c>
      <c r="O8699" s="384">
        <v>-79664.722147950204</v>
      </c>
      <c r="P8699" s="367">
        <v>95.844999999999999</v>
      </c>
      <c r="Q8699" s="367">
        <v>661</v>
      </c>
      <c r="R8699" s="384">
        <v>-26489.249444292345</v>
      </c>
      <c r="S8699" s="367">
        <v>92.54</v>
      </c>
      <c r="T8699" s="367">
        <v>22793.103448275731</v>
      </c>
      <c r="U8699" s="384">
        <v>-4480062.3474833826</v>
      </c>
      <c r="V8699" s="367">
        <v>6609.9999999999627</v>
      </c>
      <c r="W8699" s="367">
        <v>1101666.6666666593</v>
      </c>
      <c r="X8699" s="384">
        <v>771477.92054845591</v>
      </c>
      <c r="Y8699" s="386">
        <v>6609.9999999999563</v>
      </c>
      <c r="Z8699" s="367"/>
      <c r="AA8699" s="367"/>
      <c r="AB8699" s="367"/>
      <c r="AC8699" s="367"/>
      <c r="AD8699" s="367"/>
      <c r="AE8699" s="367"/>
      <c r="AF8699" s="367"/>
      <c r="AG8699" s="367"/>
      <c r="AH8699" s="367"/>
      <c r="AI8699" s="367"/>
      <c r="AJ8699" s="367"/>
      <c r="AK8699" s="367"/>
      <c r="AL8699" s="367"/>
      <c r="AM8699" s="367"/>
      <c r="AN8699" s="367"/>
      <c r="AO8699" s="367"/>
      <c r="AP8699" s="367"/>
      <c r="AQ8699" s="367"/>
      <c r="AR8699" s="367"/>
      <c r="AS8699" s="367"/>
      <c r="AT8699" s="367"/>
    </row>
    <row r="8700" spans="2:46" ht="13.8">
      <c r="B8700" s="26">
        <v>110.33333333333428</v>
      </c>
      <c r="C8700" s="363">
        <v>5529.5183575123647</v>
      </c>
      <c r="D8700" s="367">
        <v>6620.0000000000573</v>
      </c>
      <c r="E8700" s="367">
        <v>30790.697674418789</v>
      </c>
      <c r="F8700" s="367">
        <v>-6734968.3555792142</v>
      </c>
      <c r="G8700" s="367">
        <v>6620.00000000004</v>
      </c>
      <c r="H8700" s="367">
        <v>165500</v>
      </c>
      <c r="I8700" s="384">
        <v>-79840654.917937979</v>
      </c>
      <c r="J8700" s="367">
        <v>6619.9999999999991</v>
      </c>
      <c r="K8700" s="367">
        <v>40121.212121212295</v>
      </c>
      <c r="L8700" s="384">
        <v>-4190284.6249438808</v>
      </c>
      <c r="M8700" s="367">
        <v>6620.0000000000291</v>
      </c>
      <c r="N8700" s="367">
        <v>662</v>
      </c>
      <c r="O8700" s="384">
        <v>-79914.951236663386</v>
      </c>
      <c r="P8700" s="367">
        <v>95.99</v>
      </c>
      <c r="Q8700" s="367">
        <v>662</v>
      </c>
      <c r="R8700" s="384">
        <v>-26590.540220366598</v>
      </c>
      <c r="S8700" s="367">
        <v>92.68</v>
      </c>
      <c r="T8700" s="367">
        <v>22827.58620689642</v>
      </c>
      <c r="U8700" s="384">
        <v>-4494962.51242847</v>
      </c>
      <c r="V8700" s="367">
        <v>6619.9999999999618</v>
      </c>
      <c r="W8700" s="367">
        <v>1103333.333333326</v>
      </c>
      <c r="X8700" s="384">
        <v>772343.01410148467</v>
      </c>
      <c r="Y8700" s="386">
        <v>6619.9999999999563</v>
      </c>
      <c r="Z8700" s="367"/>
      <c r="AA8700" s="367"/>
      <c r="AB8700" s="367"/>
      <c r="AC8700" s="367"/>
      <c r="AD8700" s="367"/>
      <c r="AE8700" s="367"/>
      <c r="AF8700" s="367"/>
      <c r="AG8700" s="367"/>
      <c r="AH8700" s="367"/>
      <c r="AI8700" s="367"/>
      <c r="AJ8700" s="367"/>
      <c r="AK8700" s="367"/>
      <c r="AL8700" s="367"/>
      <c r="AM8700" s="367"/>
      <c r="AN8700" s="367"/>
      <c r="AO8700" s="367"/>
      <c r="AP8700" s="367"/>
      <c r="AQ8700" s="367"/>
      <c r="AR8700" s="367"/>
      <c r="AS8700" s="367"/>
      <c r="AT8700" s="367"/>
    </row>
    <row r="8701" spans="2:46" ht="13.8">
      <c r="B8701" s="26">
        <v>110.50000000000095</v>
      </c>
      <c r="C8701" s="363">
        <v>5537.8207961855551</v>
      </c>
      <c r="D8701" s="367">
        <v>6630.0000000000573</v>
      </c>
      <c r="E8701" s="367">
        <v>30837.209302325766</v>
      </c>
      <c r="F8701" s="367">
        <v>-6755626.0089991121</v>
      </c>
      <c r="G8701" s="367">
        <v>6630.00000000004</v>
      </c>
      <c r="H8701" s="367">
        <v>165750</v>
      </c>
      <c r="I8701" s="384">
        <v>-80084686.555513367</v>
      </c>
      <c r="J8701" s="367">
        <v>6629.9999999999991</v>
      </c>
      <c r="K8701" s="367">
        <v>40181.818181818358</v>
      </c>
      <c r="L8701" s="384">
        <v>-4204639.3670218196</v>
      </c>
      <c r="M8701" s="367">
        <v>6630.0000000000291</v>
      </c>
      <c r="N8701" s="367">
        <v>663</v>
      </c>
      <c r="O8701" s="384">
        <v>-80165.572191154875</v>
      </c>
      <c r="P8701" s="367">
        <v>96.135000000000005</v>
      </c>
      <c r="Q8701" s="367">
        <v>663</v>
      </c>
      <c r="R8701" s="384">
        <v>-26692.015939850502</v>
      </c>
      <c r="S8701" s="367">
        <v>92.820000000000007</v>
      </c>
      <c r="T8701" s="367">
        <v>22862.068965517108</v>
      </c>
      <c r="U8701" s="384">
        <v>-4509887.2165304748</v>
      </c>
      <c r="V8701" s="367">
        <v>6629.9999999999618</v>
      </c>
      <c r="W8701" s="367">
        <v>1104999.9999999928</v>
      </c>
      <c r="X8701" s="384">
        <v>773207.19513488538</v>
      </c>
      <c r="Y8701" s="386">
        <v>6629.9999999999563</v>
      </c>
      <c r="Z8701" s="367"/>
      <c r="AA8701" s="367"/>
      <c r="AB8701" s="367"/>
      <c r="AC8701" s="367"/>
      <c r="AD8701" s="367"/>
      <c r="AE8701" s="367"/>
      <c r="AF8701" s="367"/>
      <c r="AG8701" s="367"/>
      <c r="AH8701" s="367"/>
      <c r="AI8701" s="367"/>
      <c r="AJ8701" s="367"/>
      <c r="AK8701" s="367"/>
      <c r="AL8701" s="367"/>
      <c r="AM8701" s="367"/>
      <c r="AN8701" s="367"/>
      <c r="AO8701" s="367"/>
      <c r="AP8701" s="367"/>
      <c r="AQ8701" s="367"/>
      <c r="AR8701" s="367"/>
      <c r="AS8701" s="367"/>
      <c r="AT8701" s="367"/>
    </row>
    <row r="8702" spans="2:46" ht="13.8">
      <c r="B8702" s="26">
        <v>110.66666666666762</v>
      </c>
      <c r="C8702" s="363">
        <v>5546.1230830998002</v>
      </c>
      <c r="D8702" s="367">
        <v>6640.0000000000582</v>
      </c>
      <c r="E8702" s="367">
        <v>30883.720930232743</v>
      </c>
      <c r="F8702" s="367">
        <v>-6776315.288317075</v>
      </c>
      <c r="G8702" s="367">
        <v>6640.00000000004</v>
      </c>
      <c r="H8702" s="367">
        <v>166000</v>
      </c>
      <c r="I8702" s="384">
        <v>-80329090.520143554</v>
      </c>
      <c r="J8702" s="367">
        <v>6639.9999999999991</v>
      </c>
      <c r="K8702" s="367">
        <v>40242.424242424422</v>
      </c>
      <c r="L8702" s="384">
        <v>-4219018.3172656558</v>
      </c>
      <c r="M8702" s="367">
        <v>6640.00000000003</v>
      </c>
      <c r="N8702" s="367">
        <v>664</v>
      </c>
      <c r="O8702" s="384">
        <v>-80416.585011424584</v>
      </c>
      <c r="P8702" s="367">
        <v>96.28</v>
      </c>
      <c r="Q8702" s="367">
        <v>664</v>
      </c>
      <c r="R8702" s="384">
        <v>-26793.67660274405</v>
      </c>
      <c r="S8702" s="367">
        <v>92.960000000000008</v>
      </c>
      <c r="T8702" s="367">
        <v>22896.551724137797</v>
      </c>
      <c r="U8702" s="384">
        <v>-4524836.4597893981</v>
      </c>
      <c r="V8702" s="367">
        <v>6639.9999999999618</v>
      </c>
      <c r="W8702" s="367">
        <v>1106666.6666666595</v>
      </c>
      <c r="X8702" s="384">
        <v>774070.46364865766</v>
      </c>
      <c r="Y8702" s="386">
        <v>6639.9999999999573</v>
      </c>
      <c r="Z8702" s="367"/>
      <c r="AA8702" s="367"/>
      <c r="AB8702" s="367"/>
      <c r="AC8702" s="367"/>
      <c r="AD8702" s="367"/>
      <c r="AE8702" s="367"/>
      <c r="AF8702" s="367"/>
      <c r="AG8702" s="367"/>
      <c r="AH8702" s="367"/>
      <c r="AI8702" s="367"/>
      <c r="AJ8702" s="367"/>
      <c r="AK8702" s="367"/>
      <c r="AL8702" s="367"/>
      <c r="AM8702" s="367"/>
      <c r="AN8702" s="367"/>
      <c r="AO8702" s="367"/>
      <c r="AP8702" s="367"/>
      <c r="AQ8702" s="367"/>
      <c r="AR8702" s="367"/>
      <c r="AS8702" s="367"/>
      <c r="AT8702" s="367"/>
    </row>
    <row r="8703" spans="2:46" ht="13.8">
      <c r="B8703" s="26">
        <v>110.83333333333429</v>
      </c>
      <c r="C8703" s="363">
        <v>5554.4252182550999</v>
      </c>
      <c r="D8703" s="367">
        <v>6650.0000000000582</v>
      </c>
      <c r="E8703" s="367">
        <v>30930.23255813972</v>
      </c>
      <c r="F8703" s="367">
        <v>-6797036.1935331048</v>
      </c>
      <c r="G8703" s="367">
        <v>6650.00000000004</v>
      </c>
      <c r="H8703" s="367">
        <v>166250</v>
      </c>
      <c r="I8703" s="384">
        <v>-80573866.811828554</v>
      </c>
      <c r="J8703" s="367">
        <v>6649.9999999999991</v>
      </c>
      <c r="K8703" s="367">
        <v>40303.030303030486</v>
      </c>
      <c r="L8703" s="384">
        <v>-4233421.4756753882</v>
      </c>
      <c r="M8703" s="367">
        <v>6650.00000000003</v>
      </c>
      <c r="N8703" s="367">
        <v>665</v>
      </c>
      <c r="O8703" s="384">
        <v>-80667.989697472542</v>
      </c>
      <c r="P8703" s="367">
        <v>96.424999999999997</v>
      </c>
      <c r="Q8703" s="367">
        <v>665</v>
      </c>
      <c r="R8703" s="384">
        <v>-26895.522209047256</v>
      </c>
      <c r="S8703" s="367">
        <v>93.100000000000009</v>
      </c>
      <c r="T8703" s="367">
        <v>22931.034482758485</v>
      </c>
      <c r="U8703" s="384">
        <v>-4539810.242205237</v>
      </c>
      <c r="V8703" s="367">
        <v>6649.99999999996</v>
      </c>
      <c r="W8703" s="367">
        <v>1108333.3333333263</v>
      </c>
      <c r="X8703" s="384">
        <v>774932.81964280165</v>
      </c>
      <c r="Y8703" s="386">
        <v>6649.9999999999573</v>
      </c>
      <c r="Z8703" s="367"/>
      <c r="AA8703" s="367"/>
      <c r="AB8703" s="367"/>
      <c r="AC8703" s="367"/>
      <c r="AD8703" s="367"/>
      <c r="AE8703" s="367"/>
      <c r="AF8703" s="367"/>
      <c r="AG8703" s="367"/>
      <c r="AH8703" s="367"/>
      <c r="AI8703" s="367"/>
      <c r="AJ8703" s="367"/>
      <c r="AK8703" s="367"/>
      <c r="AL8703" s="367"/>
      <c r="AM8703" s="367"/>
      <c r="AN8703" s="367"/>
      <c r="AO8703" s="367"/>
      <c r="AP8703" s="367"/>
      <c r="AQ8703" s="367"/>
      <c r="AR8703" s="367"/>
      <c r="AS8703" s="367"/>
      <c r="AT8703" s="367"/>
    </row>
    <row r="8704" spans="2:46" ht="13.8">
      <c r="B8704" s="26">
        <v>111.00000000000097</v>
      </c>
      <c r="C8704" s="363">
        <v>5562.7272016514535</v>
      </c>
      <c r="D8704" s="367">
        <v>6660.0000000000582</v>
      </c>
      <c r="E8704" s="367">
        <v>30976.744186046697</v>
      </c>
      <c r="F8704" s="367">
        <v>-6817788.7246472007</v>
      </c>
      <c r="G8704" s="367">
        <v>6660.00000000004</v>
      </c>
      <c r="H8704" s="367">
        <v>166500</v>
      </c>
      <c r="I8704" s="384">
        <v>-80819015.430568367</v>
      </c>
      <c r="J8704" s="367">
        <v>6659.9999999999991</v>
      </c>
      <c r="K8704" s="367">
        <v>40363.63636363655</v>
      </c>
      <c r="L8704" s="384">
        <v>-4247848.8422510205</v>
      </c>
      <c r="M8704" s="367">
        <v>6660.0000000000318</v>
      </c>
      <c r="N8704" s="367">
        <v>666</v>
      </c>
      <c r="O8704" s="384">
        <v>-80919.786249298821</v>
      </c>
      <c r="P8704" s="367">
        <v>96.570000000000007</v>
      </c>
      <c r="Q8704" s="367">
        <v>666</v>
      </c>
      <c r="R8704" s="384">
        <v>-26997.552758760106</v>
      </c>
      <c r="S8704" s="367">
        <v>93.240000000000009</v>
      </c>
      <c r="T8704" s="367">
        <v>22965.517241379173</v>
      </c>
      <c r="U8704" s="384">
        <v>-4554808.5637779972</v>
      </c>
      <c r="V8704" s="367">
        <v>6659.99999999996</v>
      </c>
      <c r="W8704" s="367">
        <v>1109999.999999993</v>
      </c>
      <c r="X8704" s="384">
        <v>775794.26311731746</v>
      </c>
      <c r="Y8704" s="386">
        <v>6659.9999999999582</v>
      </c>
      <c r="Z8704" s="367"/>
      <c r="AA8704" s="367"/>
      <c r="AB8704" s="367"/>
      <c r="AC8704" s="367"/>
      <c r="AD8704" s="367"/>
      <c r="AE8704" s="367"/>
      <c r="AF8704" s="367"/>
      <c r="AG8704" s="367"/>
      <c r="AH8704" s="367"/>
      <c r="AI8704" s="367"/>
      <c r="AJ8704" s="367"/>
      <c r="AK8704" s="367"/>
      <c r="AL8704" s="367"/>
      <c r="AM8704" s="367"/>
      <c r="AN8704" s="367"/>
      <c r="AO8704" s="367"/>
      <c r="AP8704" s="367"/>
      <c r="AQ8704" s="367"/>
      <c r="AR8704" s="367"/>
      <c r="AS8704" s="367"/>
      <c r="AT8704" s="367"/>
    </row>
    <row r="8705" spans="2:46" ht="13.8">
      <c r="B8705" s="26">
        <v>111.16666666666764</v>
      </c>
      <c r="C8705" s="363">
        <v>5571.0290332888608</v>
      </c>
      <c r="D8705" s="367">
        <v>6670.0000000000582</v>
      </c>
      <c r="E8705" s="367">
        <v>31023.255813953674</v>
      </c>
      <c r="F8705" s="367">
        <v>-6838572.8816593643</v>
      </c>
      <c r="G8705" s="367">
        <v>6670.00000000004</v>
      </c>
      <c r="H8705" s="367">
        <v>166750</v>
      </c>
      <c r="I8705" s="384">
        <v>-81064536.376362965</v>
      </c>
      <c r="J8705" s="367">
        <v>6669.9999999999991</v>
      </c>
      <c r="K8705" s="367">
        <v>40424.242424242613</v>
      </c>
      <c r="L8705" s="384">
        <v>-4262300.4169925479</v>
      </c>
      <c r="M8705" s="367">
        <v>6670.0000000000318</v>
      </c>
      <c r="N8705" s="367">
        <v>667</v>
      </c>
      <c r="O8705" s="384">
        <v>-81171.97466690329</v>
      </c>
      <c r="P8705" s="367">
        <v>96.714999999999989</v>
      </c>
      <c r="Q8705" s="367">
        <v>667</v>
      </c>
      <c r="R8705" s="384">
        <v>-27099.7682518826</v>
      </c>
      <c r="S8705" s="367">
        <v>93.38</v>
      </c>
      <c r="T8705" s="367">
        <v>22999.999999999862</v>
      </c>
      <c r="U8705" s="384">
        <v>-4569831.4245076738</v>
      </c>
      <c r="V8705" s="367">
        <v>6669.99999999996</v>
      </c>
      <c r="W8705" s="367">
        <v>1111666.6666666598</v>
      </c>
      <c r="X8705" s="384">
        <v>776654.79407220485</v>
      </c>
      <c r="Y8705" s="386">
        <v>6669.9999999999582</v>
      </c>
      <c r="Z8705" s="367"/>
      <c r="AA8705" s="367"/>
      <c r="AB8705" s="367"/>
      <c r="AC8705" s="367"/>
      <c r="AD8705" s="367"/>
      <c r="AE8705" s="367"/>
      <c r="AF8705" s="367"/>
      <c r="AG8705" s="367"/>
      <c r="AH8705" s="367"/>
      <c r="AI8705" s="367"/>
      <c r="AJ8705" s="367"/>
      <c r="AK8705" s="367"/>
      <c r="AL8705" s="367"/>
      <c r="AM8705" s="367"/>
      <c r="AN8705" s="367"/>
      <c r="AO8705" s="367"/>
      <c r="AP8705" s="367"/>
      <c r="AQ8705" s="367"/>
      <c r="AR8705" s="367"/>
      <c r="AS8705" s="367"/>
      <c r="AT8705" s="367"/>
    </row>
    <row r="8706" spans="2:46" ht="13.8">
      <c r="B8706" s="26">
        <v>111.33333333333431</v>
      </c>
      <c r="C8706" s="363">
        <v>5579.3307131673246</v>
      </c>
      <c r="D8706" s="367">
        <v>6680.0000000000591</v>
      </c>
      <c r="E8706" s="367">
        <v>31069.767441860651</v>
      </c>
      <c r="F8706" s="367">
        <v>-6859388.6645695921</v>
      </c>
      <c r="G8706" s="367">
        <v>6680.00000000004</v>
      </c>
      <c r="H8706" s="367">
        <v>167000</v>
      </c>
      <c r="I8706" s="384">
        <v>-81310429.64921236</v>
      </c>
      <c r="J8706" s="367">
        <v>6679.9999999999991</v>
      </c>
      <c r="K8706" s="367">
        <v>40484.848484848677</v>
      </c>
      <c r="L8706" s="384">
        <v>-4276776.1998999733</v>
      </c>
      <c r="M8706" s="367">
        <v>6680.0000000000327</v>
      </c>
      <c r="N8706" s="367">
        <v>668</v>
      </c>
      <c r="O8706" s="384">
        <v>-81424.554950286067</v>
      </c>
      <c r="P8706" s="367">
        <v>96.86</v>
      </c>
      <c r="Q8706" s="367">
        <v>668</v>
      </c>
      <c r="R8706" s="384">
        <v>-27202.168688414757</v>
      </c>
      <c r="S8706" s="367">
        <v>93.52</v>
      </c>
      <c r="T8706" s="367">
        <v>23034.48275862055</v>
      </c>
      <c r="U8706" s="384">
        <v>-4584878.8243942671</v>
      </c>
      <c r="V8706" s="367">
        <v>6679.9999999999591</v>
      </c>
      <c r="W8706" s="367">
        <v>1113333.3333333265</v>
      </c>
      <c r="X8706" s="384">
        <v>777514.41250746383</v>
      </c>
      <c r="Y8706" s="386">
        <v>6679.9999999999582</v>
      </c>
      <c r="Z8706" s="367"/>
      <c r="AA8706" s="367"/>
      <c r="AB8706" s="367"/>
      <c r="AC8706" s="367"/>
      <c r="AD8706" s="367"/>
      <c r="AE8706" s="367"/>
      <c r="AF8706" s="367"/>
      <c r="AG8706" s="367"/>
      <c r="AH8706" s="367"/>
      <c r="AI8706" s="367"/>
      <c r="AJ8706" s="367"/>
      <c r="AK8706" s="367"/>
      <c r="AL8706" s="367"/>
      <c r="AM8706" s="367"/>
      <c r="AN8706" s="367"/>
      <c r="AO8706" s="367"/>
      <c r="AP8706" s="367"/>
      <c r="AQ8706" s="367"/>
      <c r="AR8706" s="367"/>
      <c r="AS8706" s="367"/>
      <c r="AT8706" s="367"/>
    </row>
    <row r="8707" spans="2:46" ht="13.8">
      <c r="B8707" s="26">
        <v>111.50000000000098</v>
      </c>
      <c r="C8707" s="363">
        <v>5587.6322412868421</v>
      </c>
      <c r="D8707" s="367">
        <v>6690.0000000000591</v>
      </c>
      <c r="E8707" s="367">
        <v>31116.279069767628</v>
      </c>
      <c r="F8707" s="367">
        <v>-6880236.0733778886</v>
      </c>
      <c r="G8707" s="367">
        <v>6690.00000000004</v>
      </c>
      <c r="H8707" s="367">
        <v>167250</v>
      </c>
      <c r="I8707" s="384">
        <v>-81556695.24911654</v>
      </c>
      <c r="J8707" s="367">
        <v>6689.9999999999991</v>
      </c>
      <c r="K8707" s="367">
        <v>40545.454545454741</v>
      </c>
      <c r="L8707" s="384">
        <v>-4291276.1909732949</v>
      </c>
      <c r="M8707" s="367">
        <v>6690.0000000000327</v>
      </c>
      <c r="N8707" s="367">
        <v>669</v>
      </c>
      <c r="O8707" s="384">
        <v>-81677.527099447107</v>
      </c>
      <c r="P8707" s="367">
        <v>97.00500000000001</v>
      </c>
      <c r="Q8707" s="367">
        <v>669</v>
      </c>
      <c r="R8707" s="384">
        <v>-27304.754068356568</v>
      </c>
      <c r="S8707" s="367">
        <v>93.66</v>
      </c>
      <c r="T8707" s="367">
        <v>23068.965517241239</v>
      </c>
      <c r="U8707" s="384">
        <v>-4599950.7634377796</v>
      </c>
      <c r="V8707" s="367">
        <v>6689.9999999999591</v>
      </c>
      <c r="W8707" s="367">
        <v>1114999.9999999932</v>
      </c>
      <c r="X8707" s="384">
        <v>778373.11842309462</v>
      </c>
      <c r="Y8707" s="386">
        <v>6689.9999999999591</v>
      </c>
      <c r="Z8707" s="367"/>
      <c r="AA8707" s="367"/>
      <c r="AB8707" s="367"/>
      <c r="AC8707" s="367"/>
      <c r="AD8707" s="367"/>
      <c r="AE8707" s="367"/>
      <c r="AF8707" s="367"/>
      <c r="AG8707" s="367"/>
      <c r="AH8707" s="367"/>
      <c r="AI8707" s="367"/>
      <c r="AJ8707" s="367"/>
      <c r="AK8707" s="367"/>
      <c r="AL8707" s="367"/>
      <c r="AM8707" s="367"/>
      <c r="AN8707" s="367"/>
      <c r="AO8707" s="367"/>
      <c r="AP8707" s="367"/>
      <c r="AQ8707" s="367"/>
      <c r="AR8707" s="367"/>
      <c r="AS8707" s="367"/>
      <c r="AT8707" s="367"/>
    </row>
    <row r="8708" spans="2:46" ht="13.8">
      <c r="B8708" s="26">
        <v>111.66666666666765</v>
      </c>
      <c r="C8708" s="363">
        <v>5595.9336176474144</v>
      </c>
      <c r="D8708" s="367">
        <v>6700.0000000000591</v>
      </c>
      <c r="E8708" s="367">
        <v>31162.790697674605</v>
      </c>
      <c r="F8708" s="367">
        <v>-6901115.1080842521</v>
      </c>
      <c r="G8708" s="367">
        <v>6700.00000000004</v>
      </c>
      <c r="H8708" s="367">
        <v>167500</v>
      </c>
      <c r="I8708" s="384">
        <v>-81803333.176075548</v>
      </c>
      <c r="J8708" s="367">
        <v>6699.9999999999991</v>
      </c>
      <c r="K8708" s="367">
        <v>40606.060606060804</v>
      </c>
      <c r="L8708" s="384">
        <v>-4305800.3902125154</v>
      </c>
      <c r="M8708" s="367">
        <v>6700.0000000000337</v>
      </c>
      <c r="N8708" s="367">
        <v>670</v>
      </c>
      <c r="O8708" s="384">
        <v>-81930.891114386366</v>
      </c>
      <c r="P8708" s="367">
        <v>97.149999999999991</v>
      </c>
      <c r="Q8708" s="367">
        <v>670</v>
      </c>
      <c r="R8708" s="384">
        <v>-27407.524391708019</v>
      </c>
      <c r="S8708" s="367">
        <v>93.8</v>
      </c>
      <c r="T8708" s="367">
        <v>23103.448275861927</v>
      </c>
      <c r="U8708" s="384">
        <v>-4615047.2416382106</v>
      </c>
      <c r="V8708" s="367">
        <v>6699.9999999999591</v>
      </c>
      <c r="W8708" s="367">
        <v>1116666.66666666</v>
      </c>
      <c r="X8708" s="384">
        <v>779230.911819097</v>
      </c>
      <c r="Y8708" s="386">
        <v>6699.9999999999591</v>
      </c>
      <c r="Z8708" s="367"/>
      <c r="AA8708" s="367"/>
      <c r="AB8708" s="367"/>
      <c r="AC8708" s="367"/>
      <c r="AD8708" s="367"/>
      <c r="AE8708" s="367"/>
      <c r="AF8708" s="367"/>
      <c r="AG8708" s="367"/>
      <c r="AH8708" s="367"/>
      <c r="AI8708" s="367"/>
      <c r="AJ8708" s="367"/>
      <c r="AK8708" s="367"/>
      <c r="AL8708" s="367"/>
      <c r="AM8708" s="367"/>
      <c r="AN8708" s="367"/>
      <c r="AO8708" s="367"/>
      <c r="AP8708" s="367"/>
      <c r="AQ8708" s="367"/>
      <c r="AR8708" s="367"/>
      <c r="AS8708" s="367"/>
      <c r="AT8708" s="367"/>
    </row>
    <row r="8709" spans="2:46" ht="13.8">
      <c r="B8709" s="26">
        <v>111.83333333333432</v>
      </c>
      <c r="C8709" s="363">
        <v>5604.2348422490404</v>
      </c>
      <c r="D8709" s="367">
        <v>6710.0000000000591</v>
      </c>
      <c r="E8709" s="367">
        <v>31209.302325581582</v>
      </c>
      <c r="F8709" s="367">
        <v>-6922025.7686886797</v>
      </c>
      <c r="G8709" s="367">
        <v>6710.00000000004</v>
      </c>
      <c r="H8709" s="367">
        <v>167750</v>
      </c>
      <c r="I8709" s="384">
        <v>-82050343.430089325</v>
      </c>
      <c r="J8709" s="367">
        <v>6709.9999999999991</v>
      </c>
      <c r="K8709" s="367">
        <v>40666.666666666868</v>
      </c>
      <c r="L8709" s="384">
        <v>-4320348.797617632</v>
      </c>
      <c r="M8709" s="367">
        <v>6710.0000000000337</v>
      </c>
      <c r="N8709" s="367">
        <v>671</v>
      </c>
      <c r="O8709" s="384">
        <v>-82184.646995103918</v>
      </c>
      <c r="P8709" s="367">
        <v>97.295000000000002</v>
      </c>
      <c r="Q8709" s="367">
        <v>671</v>
      </c>
      <c r="R8709" s="384">
        <v>-27510.479658469121</v>
      </c>
      <c r="S8709" s="367">
        <v>93.94</v>
      </c>
      <c r="T8709" s="367">
        <v>23137.931034482615</v>
      </c>
      <c r="U8709" s="384">
        <v>-4630168.2589955581</v>
      </c>
      <c r="V8709" s="367">
        <v>6709.9999999999582</v>
      </c>
      <c r="W8709" s="367">
        <v>1118333.3333333267</v>
      </c>
      <c r="X8709" s="384">
        <v>780087.79269547143</v>
      </c>
      <c r="Y8709" s="386">
        <v>6709.9999999999609</v>
      </c>
      <c r="Z8709" s="367"/>
      <c r="AA8709" s="367"/>
      <c r="AB8709" s="367"/>
      <c r="AC8709" s="367"/>
      <c r="AD8709" s="367"/>
      <c r="AE8709" s="367"/>
      <c r="AF8709" s="367"/>
      <c r="AG8709" s="367"/>
      <c r="AH8709" s="367"/>
      <c r="AI8709" s="367"/>
      <c r="AJ8709" s="367"/>
      <c r="AK8709" s="367"/>
      <c r="AL8709" s="367"/>
      <c r="AM8709" s="367"/>
      <c r="AN8709" s="367"/>
      <c r="AO8709" s="367"/>
      <c r="AP8709" s="367"/>
      <c r="AQ8709" s="367"/>
      <c r="AR8709" s="367"/>
      <c r="AS8709" s="367"/>
      <c r="AT8709" s="367"/>
    </row>
    <row r="8710" spans="2:46" ht="13.8">
      <c r="B8710" s="26">
        <v>112.00000000000099</v>
      </c>
      <c r="C8710" s="363">
        <v>5612.535915091722</v>
      </c>
      <c r="D8710" s="367">
        <v>6720.00000000006</v>
      </c>
      <c r="E8710" s="367">
        <v>31255.813953488559</v>
      </c>
      <c r="F8710" s="367">
        <v>-6942968.0551911751</v>
      </c>
      <c r="G8710" s="367">
        <v>6720.00000000004</v>
      </c>
      <c r="H8710" s="367">
        <v>168000</v>
      </c>
      <c r="I8710" s="384">
        <v>-82297726.011157915</v>
      </c>
      <c r="J8710" s="367">
        <v>6719.9999999999991</v>
      </c>
      <c r="K8710" s="367">
        <v>40727.272727272932</v>
      </c>
      <c r="L8710" s="384">
        <v>-4334921.4131886447</v>
      </c>
      <c r="M8710" s="367">
        <v>6720.0000000000337</v>
      </c>
      <c r="N8710" s="367">
        <v>672</v>
      </c>
      <c r="O8710" s="384">
        <v>-82438.794741599748</v>
      </c>
      <c r="P8710" s="367">
        <v>97.44</v>
      </c>
      <c r="Q8710" s="367">
        <v>672</v>
      </c>
      <c r="R8710" s="384">
        <v>-27613.619868639878</v>
      </c>
      <c r="S8710" s="367">
        <v>94.08</v>
      </c>
      <c r="T8710" s="367">
        <v>23172.413793103304</v>
      </c>
      <c r="U8710" s="384">
        <v>-4645313.815509825</v>
      </c>
      <c r="V8710" s="367">
        <v>6719.9999999999582</v>
      </c>
      <c r="W8710" s="367">
        <v>1119999.9999999935</v>
      </c>
      <c r="X8710" s="384">
        <v>780943.76105221733</v>
      </c>
      <c r="Y8710" s="386">
        <v>6719.9999999999609</v>
      </c>
      <c r="Z8710" s="367"/>
      <c r="AA8710" s="367"/>
      <c r="AB8710" s="367"/>
      <c r="AC8710" s="367"/>
      <c r="AD8710" s="367"/>
      <c r="AE8710" s="367"/>
      <c r="AF8710" s="367"/>
      <c r="AG8710" s="367"/>
      <c r="AH8710" s="367"/>
      <c r="AI8710" s="367"/>
      <c r="AJ8710" s="367"/>
      <c r="AK8710" s="367"/>
      <c r="AL8710" s="367"/>
      <c r="AM8710" s="367"/>
      <c r="AN8710" s="367"/>
      <c r="AO8710" s="367"/>
      <c r="AP8710" s="367"/>
      <c r="AQ8710" s="367"/>
      <c r="AR8710" s="367"/>
      <c r="AS8710" s="367"/>
      <c r="AT8710" s="367"/>
    </row>
    <row r="8711" spans="2:46" ht="13.8">
      <c r="B8711" s="26">
        <v>112.16666666666767</v>
      </c>
      <c r="C8711" s="363">
        <v>5620.8368361754565</v>
      </c>
      <c r="D8711" s="367">
        <v>6730.00000000006</v>
      </c>
      <c r="E8711" s="367">
        <v>31302.325581395537</v>
      </c>
      <c r="F8711" s="367">
        <v>-6963941.9675917374</v>
      </c>
      <c r="G8711" s="367">
        <v>6730.00000000004</v>
      </c>
      <c r="H8711" s="367">
        <v>168250</v>
      </c>
      <c r="I8711" s="384">
        <v>-82545480.919281304</v>
      </c>
      <c r="J8711" s="367">
        <v>6729.9999999999991</v>
      </c>
      <c r="K8711" s="367">
        <v>40787.878787878995</v>
      </c>
      <c r="L8711" s="384">
        <v>-4349518.2369255573</v>
      </c>
      <c r="M8711" s="367">
        <v>6730.0000000000346</v>
      </c>
      <c r="N8711" s="367">
        <v>673</v>
      </c>
      <c r="O8711" s="384">
        <v>-82693.334353873797</v>
      </c>
      <c r="P8711" s="367">
        <v>97.584999999999994</v>
      </c>
      <c r="Q8711" s="367">
        <v>673</v>
      </c>
      <c r="R8711" s="384">
        <v>-27716.945022220283</v>
      </c>
      <c r="S8711" s="367">
        <v>94.22</v>
      </c>
      <c r="T8711" s="367">
        <v>23206.896551723992</v>
      </c>
      <c r="U8711" s="384">
        <v>-4660483.9111810094</v>
      </c>
      <c r="V8711" s="367">
        <v>6729.9999999999582</v>
      </c>
      <c r="W8711" s="367">
        <v>1121666.6666666602</v>
      </c>
      <c r="X8711" s="384">
        <v>781798.81688933482</v>
      </c>
      <c r="Y8711" s="386">
        <v>6729.9999999999618</v>
      </c>
      <c r="Z8711" s="367"/>
      <c r="AA8711" s="367"/>
      <c r="AB8711" s="367"/>
      <c r="AC8711" s="367"/>
      <c r="AD8711" s="367"/>
      <c r="AE8711" s="367"/>
      <c r="AF8711" s="367"/>
      <c r="AG8711" s="367"/>
      <c r="AH8711" s="367"/>
      <c r="AI8711" s="367"/>
      <c r="AJ8711" s="367"/>
      <c r="AK8711" s="367"/>
      <c r="AL8711" s="367"/>
      <c r="AM8711" s="367"/>
      <c r="AN8711" s="367"/>
      <c r="AO8711" s="367"/>
      <c r="AP8711" s="367"/>
      <c r="AQ8711" s="367"/>
      <c r="AR8711" s="367"/>
      <c r="AS8711" s="367"/>
      <c r="AT8711" s="367"/>
    </row>
    <row r="8712" spans="2:46" ht="13.8">
      <c r="B8712" s="26">
        <v>112.33333333333434</v>
      </c>
      <c r="C8712" s="363">
        <v>5629.1376055002465</v>
      </c>
      <c r="D8712" s="367">
        <v>6740.00000000006</v>
      </c>
      <c r="E8712" s="367">
        <v>31348.837209302514</v>
      </c>
      <c r="F8712" s="367">
        <v>-6984947.5058903657</v>
      </c>
      <c r="G8712" s="367">
        <v>6740.00000000004</v>
      </c>
      <c r="H8712" s="367">
        <v>168500</v>
      </c>
      <c r="I8712" s="384">
        <v>-82793608.154459521</v>
      </c>
      <c r="J8712" s="367">
        <v>6739.9999999999991</v>
      </c>
      <c r="K8712" s="367">
        <v>40848.484848485059</v>
      </c>
      <c r="L8712" s="384">
        <v>-4364139.2688283641</v>
      </c>
      <c r="M8712" s="367">
        <v>6740.0000000000346</v>
      </c>
      <c r="N8712" s="367">
        <v>674</v>
      </c>
      <c r="O8712" s="384">
        <v>-82948.265831926125</v>
      </c>
      <c r="P8712" s="367">
        <v>97.73</v>
      </c>
      <c r="Q8712" s="367">
        <v>674</v>
      </c>
      <c r="R8712" s="384">
        <v>-27820.455119210339</v>
      </c>
      <c r="S8712" s="367">
        <v>94.36</v>
      </c>
      <c r="T8712" s="367">
        <v>23241.379310344681</v>
      </c>
      <c r="U8712" s="384">
        <v>-4675678.5460091103</v>
      </c>
      <c r="V8712" s="367">
        <v>6739.9999999999573</v>
      </c>
      <c r="W8712" s="367">
        <v>1123333.333333327</v>
      </c>
      <c r="X8712" s="384">
        <v>782652.96020682401</v>
      </c>
      <c r="Y8712" s="386">
        <v>6739.9999999999618</v>
      </c>
      <c r="Z8712" s="367"/>
      <c r="AA8712" s="367"/>
      <c r="AB8712" s="367"/>
      <c r="AC8712" s="367"/>
      <c r="AD8712" s="367"/>
      <c r="AE8712" s="367"/>
      <c r="AF8712" s="367"/>
      <c r="AG8712" s="367"/>
      <c r="AH8712" s="367"/>
      <c r="AI8712" s="367"/>
      <c r="AJ8712" s="367"/>
      <c r="AK8712" s="367"/>
      <c r="AL8712" s="367"/>
      <c r="AM8712" s="367"/>
      <c r="AN8712" s="367"/>
      <c r="AO8712" s="367"/>
      <c r="AP8712" s="367"/>
      <c r="AQ8712" s="367"/>
      <c r="AR8712" s="367"/>
      <c r="AS8712" s="367"/>
      <c r="AT8712" s="367"/>
    </row>
    <row r="8713" spans="2:46" ht="13.8">
      <c r="B8713" s="26">
        <v>112.50000000000101</v>
      </c>
      <c r="C8713" s="363">
        <v>5637.4382230660913</v>
      </c>
      <c r="D8713" s="367">
        <v>6750.00000000006</v>
      </c>
      <c r="E8713" s="367">
        <v>31395.348837209491</v>
      </c>
      <c r="F8713" s="367">
        <v>-7005984.67008706</v>
      </c>
      <c r="G8713" s="367">
        <v>6750.00000000004</v>
      </c>
      <c r="H8713" s="367">
        <v>168750</v>
      </c>
      <c r="I8713" s="384">
        <v>-83042107.716692507</v>
      </c>
      <c r="J8713" s="367">
        <v>6749.9999999999991</v>
      </c>
      <c r="K8713" s="367">
        <v>40909.090909091123</v>
      </c>
      <c r="L8713" s="384">
        <v>-4378784.5088970717</v>
      </c>
      <c r="M8713" s="367">
        <v>6750.0000000000364</v>
      </c>
      <c r="N8713" s="367">
        <v>675</v>
      </c>
      <c r="O8713" s="384">
        <v>-83203.589175756744</v>
      </c>
      <c r="P8713" s="367">
        <v>97.875</v>
      </c>
      <c r="Q8713" s="367">
        <v>675</v>
      </c>
      <c r="R8713" s="384">
        <v>-27924.150159610046</v>
      </c>
      <c r="S8713" s="367">
        <v>94.5</v>
      </c>
      <c r="T8713" s="367">
        <v>23275.862068965369</v>
      </c>
      <c r="U8713" s="384">
        <v>-4690897.7199941305</v>
      </c>
      <c r="V8713" s="367">
        <v>6749.9999999999573</v>
      </c>
      <c r="W8713" s="367">
        <v>1124999.9999999937</v>
      </c>
      <c r="X8713" s="384">
        <v>783506.19100468501</v>
      </c>
      <c r="Y8713" s="386">
        <v>6749.9999999999618</v>
      </c>
      <c r="Z8713" s="367"/>
      <c r="AA8713" s="367"/>
      <c r="AB8713" s="367"/>
      <c r="AC8713" s="367"/>
      <c r="AD8713" s="367"/>
      <c r="AE8713" s="367"/>
      <c r="AF8713" s="367"/>
      <c r="AG8713" s="367"/>
      <c r="AH8713" s="367"/>
      <c r="AI8713" s="367"/>
      <c r="AJ8713" s="367"/>
      <c r="AK8713" s="367"/>
      <c r="AL8713" s="367"/>
      <c r="AM8713" s="367"/>
      <c r="AN8713" s="367"/>
      <c r="AO8713" s="367"/>
      <c r="AP8713" s="367"/>
      <c r="AQ8713" s="367"/>
      <c r="AR8713" s="367"/>
      <c r="AS8713" s="367"/>
      <c r="AT8713" s="367"/>
    </row>
    <row r="8714" spans="2:46" ht="13.8">
      <c r="B8714" s="26">
        <v>112.66666666666768</v>
      </c>
      <c r="C8714" s="363">
        <v>5645.7386888729916</v>
      </c>
      <c r="D8714" s="367">
        <v>6760.0000000000618</v>
      </c>
      <c r="E8714" s="367">
        <v>31441.860465116468</v>
      </c>
      <c r="F8714" s="367">
        <v>-7027053.4601818221</v>
      </c>
      <c r="G8714" s="367">
        <v>6760.00000000004</v>
      </c>
      <c r="H8714" s="367">
        <v>169000</v>
      </c>
      <c r="I8714" s="384">
        <v>-83290979.605980307</v>
      </c>
      <c r="J8714" s="367">
        <v>6759.9999999999991</v>
      </c>
      <c r="K8714" s="367">
        <v>40969.696969697186</v>
      </c>
      <c r="L8714" s="384">
        <v>-4393453.9571316745</v>
      </c>
      <c r="M8714" s="367">
        <v>6760.0000000000364</v>
      </c>
      <c r="N8714" s="367">
        <v>676</v>
      </c>
      <c r="O8714" s="384">
        <v>-83459.304385365569</v>
      </c>
      <c r="P8714" s="367">
        <v>98.02</v>
      </c>
      <c r="Q8714" s="367">
        <v>676</v>
      </c>
      <c r="R8714" s="384">
        <v>-28028.030143419401</v>
      </c>
      <c r="S8714" s="367">
        <v>94.64</v>
      </c>
      <c r="T8714" s="367">
        <v>23310.344827586057</v>
      </c>
      <c r="U8714" s="384">
        <v>-4706141.4331360692</v>
      </c>
      <c r="V8714" s="367">
        <v>6759.9999999999573</v>
      </c>
      <c r="W8714" s="367">
        <v>1126666.6666666605</v>
      </c>
      <c r="X8714" s="384">
        <v>784358.50928291772</v>
      </c>
      <c r="Y8714" s="386">
        <v>6759.9999999999627</v>
      </c>
      <c r="Z8714" s="367"/>
      <c r="AA8714" s="367"/>
      <c r="AB8714" s="367"/>
      <c r="AC8714" s="367"/>
      <c r="AD8714" s="367"/>
      <c r="AE8714" s="367"/>
      <c r="AF8714" s="367"/>
      <c r="AG8714" s="367"/>
      <c r="AH8714" s="367"/>
      <c r="AI8714" s="367"/>
      <c r="AJ8714" s="367"/>
      <c r="AK8714" s="367"/>
      <c r="AL8714" s="367"/>
      <c r="AM8714" s="367"/>
      <c r="AN8714" s="367"/>
      <c r="AO8714" s="367"/>
      <c r="AP8714" s="367"/>
      <c r="AQ8714" s="367"/>
      <c r="AR8714" s="367"/>
      <c r="AS8714" s="367"/>
      <c r="AT8714" s="367"/>
    </row>
    <row r="8715" spans="2:46" ht="13.8">
      <c r="B8715" s="26">
        <v>112.83333333333435</v>
      </c>
      <c r="C8715" s="363">
        <v>5654.0390029209457</v>
      </c>
      <c r="D8715" s="367">
        <v>6770.0000000000618</v>
      </c>
      <c r="E8715" s="367">
        <v>31488.372093023445</v>
      </c>
      <c r="F8715" s="367">
        <v>-7048153.8761746502</v>
      </c>
      <c r="G8715" s="367">
        <v>6770.00000000004</v>
      </c>
      <c r="H8715" s="367">
        <v>169250</v>
      </c>
      <c r="I8715" s="384">
        <v>-83540223.82232289</v>
      </c>
      <c r="J8715" s="367">
        <v>6769.9999999999991</v>
      </c>
      <c r="K8715" s="367">
        <v>41030.30303030325</v>
      </c>
      <c r="L8715" s="384">
        <v>-4408147.6135321753</v>
      </c>
      <c r="M8715" s="367">
        <v>6770.0000000000373</v>
      </c>
      <c r="N8715" s="367">
        <v>677</v>
      </c>
      <c r="O8715" s="384">
        <v>-83715.411460752686</v>
      </c>
      <c r="P8715" s="367">
        <v>98.165000000000006</v>
      </c>
      <c r="Q8715" s="367">
        <v>677</v>
      </c>
      <c r="R8715" s="384">
        <v>-28132.095070638406</v>
      </c>
      <c r="S8715" s="367">
        <v>94.78</v>
      </c>
      <c r="T8715" s="367">
        <v>23344.827586206746</v>
      </c>
      <c r="U8715" s="384">
        <v>-4721409.6854349226</v>
      </c>
      <c r="V8715" s="367">
        <v>6769.9999999999563</v>
      </c>
      <c r="W8715" s="367">
        <v>1128333.3333333272</v>
      </c>
      <c r="X8715" s="384">
        <v>785209.91504152189</v>
      </c>
      <c r="Y8715" s="386">
        <v>6769.9999999999627</v>
      </c>
      <c r="Z8715" s="367"/>
      <c r="AA8715" s="367"/>
      <c r="AB8715" s="367"/>
      <c r="AC8715" s="367"/>
      <c r="AD8715" s="367"/>
      <c r="AE8715" s="367"/>
      <c r="AF8715" s="367"/>
      <c r="AG8715" s="367"/>
      <c r="AH8715" s="367"/>
      <c r="AI8715" s="367"/>
      <c r="AJ8715" s="367"/>
      <c r="AK8715" s="367"/>
      <c r="AL8715" s="367"/>
      <c r="AM8715" s="367"/>
      <c r="AN8715" s="367"/>
      <c r="AO8715" s="367"/>
      <c r="AP8715" s="367"/>
      <c r="AQ8715" s="367"/>
      <c r="AR8715" s="367"/>
      <c r="AS8715" s="367"/>
      <c r="AT8715" s="367"/>
    </row>
    <row r="8716" spans="2:46" ht="13.8">
      <c r="B8716" s="26">
        <v>113.00000000000102</v>
      </c>
      <c r="C8716" s="363">
        <v>5662.3391652099526</v>
      </c>
      <c r="D8716" s="367">
        <v>6780.0000000000618</v>
      </c>
      <c r="E8716" s="367">
        <v>31534.883720930422</v>
      </c>
      <c r="F8716" s="367">
        <v>-7069285.9180655442</v>
      </c>
      <c r="G8716" s="367">
        <v>6780.00000000004</v>
      </c>
      <c r="H8716" s="367">
        <v>169500</v>
      </c>
      <c r="I8716" s="384">
        <v>-83789840.365720272</v>
      </c>
      <c r="J8716" s="367">
        <v>6779.9999999999991</v>
      </c>
      <c r="K8716" s="367">
        <v>41090.909090909314</v>
      </c>
      <c r="L8716" s="384">
        <v>-4422865.4780985732</v>
      </c>
      <c r="M8716" s="367">
        <v>6780.0000000000373</v>
      </c>
      <c r="N8716" s="367">
        <v>678</v>
      </c>
      <c r="O8716" s="384">
        <v>-83971.910401918023</v>
      </c>
      <c r="P8716" s="367">
        <v>98.309999999999988</v>
      </c>
      <c r="Q8716" s="367">
        <v>678</v>
      </c>
      <c r="R8716" s="384">
        <v>-28236.344941267071</v>
      </c>
      <c r="S8716" s="367">
        <v>94.92</v>
      </c>
      <c r="T8716" s="367">
        <v>23379.310344827434</v>
      </c>
      <c r="U8716" s="384">
        <v>-4736702.4768906971</v>
      </c>
      <c r="V8716" s="367">
        <v>6779.9999999999563</v>
      </c>
      <c r="W8716" s="367">
        <v>1129999.9999999939</v>
      </c>
      <c r="X8716" s="384">
        <v>786060.40828049812</v>
      </c>
      <c r="Y8716" s="386">
        <v>6779.9999999999636</v>
      </c>
      <c r="Z8716" s="367"/>
      <c r="AA8716" s="367"/>
      <c r="AB8716" s="367"/>
      <c r="AC8716" s="367"/>
      <c r="AD8716" s="367"/>
      <c r="AE8716" s="367"/>
      <c r="AF8716" s="367"/>
      <c r="AG8716" s="367"/>
      <c r="AH8716" s="367"/>
      <c r="AI8716" s="367"/>
      <c r="AJ8716" s="367"/>
      <c r="AK8716" s="367"/>
      <c r="AL8716" s="367"/>
      <c r="AM8716" s="367"/>
      <c r="AN8716" s="367"/>
      <c r="AO8716" s="367"/>
      <c r="AP8716" s="367"/>
      <c r="AQ8716" s="367"/>
      <c r="AR8716" s="367"/>
      <c r="AS8716" s="367"/>
      <c r="AT8716" s="367"/>
    </row>
    <row r="8717" spans="2:46" ht="13.8">
      <c r="B8717" s="26">
        <v>113.16666666666769</v>
      </c>
      <c r="C8717" s="363">
        <v>5670.6391757400161</v>
      </c>
      <c r="D8717" s="367">
        <v>6790.0000000000618</v>
      </c>
      <c r="E8717" s="367">
        <v>31581.395348837399</v>
      </c>
      <c r="F8717" s="367">
        <v>-7090449.5858545098</v>
      </c>
      <c r="G8717" s="367">
        <v>6790.0000000000418</v>
      </c>
      <c r="H8717" s="367">
        <v>169750</v>
      </c>
      <c r="I8717" s="384">
        <v>-84039829.236172482</v>
      </c>
      <c r="J8717" s="367">
        <v>6789.9999999999991</v>
      </c>
      <c r="K8717" s="367">
        <v>41151.515151515378</v>
      </c>
      <c r="L8717" s="384">
        <v>-4437607.5508308681</v>
      </c>
      <c r="M8717" s="367">
        <v>6790.0000000000382</v>
      </c>
      <c r="N8717" s="367">
        <v>679</v>
      </c>
      <c r="O8717" s="384">
        <v>-84228.801208861696</v>
      </c>
      <c r="P8717" s="367">
        <v>98.454999999999998</v>
      </c>
      <c r="Q8717" s="367">
        <v>679</v>
      </c>
      <c r="R8717" s="384">
        <v>-28340.779755305372</v>
      </c>
      <c r="S8717" s="367">
        <v>95.06</v>
      </c>
      <c r="T8717" s="367">
        <v>23413.793103448123</v>
      </c>
      <c r="U8717" s="384">
        <v>-4752019.8075033892</v>
      </c>
      <c r="V8717" s="367">
        <v>6789.9999999999563</v>
      </c>
      <c r="W8717" s="367">
        <v>1131666.6666666607</v>
      </c>
      <c r="X8717" s="384">
        <v>786909.98899984593</v>
      </c>
      <c r="Y8717" s="386">
        <v>6789.9999999999636</v>
      </c>
      <c r="Z8717" s="367"/>
      <c r="AA8717" s="367"/>
      <c r="AB8717" s="367"/>
      <c r="AC8717" s="367"/>
      <c r="AD8717" s="367"/>
      <c r="AE8717" s="367"/>
      <c r="AF8717" s="367"/>
      <c r="AG8717" s="367"/>
      <c r="AH8717" s="367"/>
      <c r="AI8717" s="367"/>
      <c r="AJ8717" s="367"/>
      <c r="AK8717" s="367"/>
      <c r="AL8717" s="367"/>
      <c r="AM8717" s="367"/>
      <c r="AN8717" s="367"/>
      <c r="AO8717" s="367"/>
      <c r="AP8717" s="367"/>
      <c r="AQ8717" s="367"/>
      <c r="AR8717" s="367"/>
      <c r="AS8717" s="367"/>
      <c r="AT8717" s="367"/>
    </row>
    <row r="8718" spans="2:46" ht="13.8">
      <c r="B8718" s="26">
        <v>113.33333333333437</v>
      </c>
      <c r="C8718" s="363">
        <v>5678.9390345111333</v>
      </c>
      <c r="D8718" s="367">
        <v>6800.0000000000618</v>
      </c>
      <c r="E8718" s="367">
        <v>31627.906976744376</v>
      </c>
      <c r="F8718" s="367">
        <v>-7111644.8795415377</v>
      </c>
      <c r="G8718" s="367">
        <v>6800.0000000000418</v>
      </c>
      <c r="H8718" s="367">
        <v>170000</v>
      </c>
      <c r="I8718" s="384">
        <v>-84290190.433679461</v>
      </c>
      <c r="J8718" s="367">
        <v>6799.9999999999991</v>
      </c>
      <c r="K8718" s="367">
        <v>41212.121212121441</v>
      </c>
      <c r="L8718" s="384">
        <v>-4452373.8317290591</v>
      </c>
      <c r="M8718" s="367">
        <v>6800.0000000000382</v>
      </c>
      <c r="N8718" s="367">
        <v>680</v>
      </c>
      <c r="O8718" s="384">
        <v>-84486.083881583603</v>
      </c>
      <c r="P8718" s="367">
        <v>98.600000000000009</v>
      </c>
      <c r="Q8718" s="367">
        <v>680</v>
      </c>
      <c r="R8718" s="384">
        <v>-28445.399512753334</v>
      </c>
      <c r="S8718" s="367">
        <v>95.2</v>
      </c>
      <c r="T8718" s="367">
        <v>23448.275862068811</v>
      </c>
      <c r="U8718" s="384">
        <v>-4767361.6772729959</v>
      </c>
      <c r="V8718" s="367">
        <v>6799.9999999999545</v>
      </c>
      <c r="W8718" s="367">
        <v>1133333.3333333274</v>
      </c>
      <c r="X8718" s="384">
        <v>787758.65719956532</v>
      </c>
      <c r="Y8718" s="386">
        <v>6799.9999999999636</v>
      </c>
      <c r="Z8718" s="367"/>
      <c r="AA8718" s="367"/>
      <c r="AB8718" s="367"/>
      <c r="AC8718" s="367"/>
      <c r="AD8718" s="367"/>
      <c r="AE8718" s="367"/>
      <c r="AF8718" s="367"/>
      <c r="AG8718" s="367"/>
      <c r="AH8718" s="367"/>
      <c r="AI8718" s="367"/>
      <c r="AJ8718" s="367"/>
      <c r="AK8718" s="367"/>
      <c r="AL8718" s="367"/>
      <c r="AM8718" s="367"/>
      <c r="AN8718" s="367"/>
      <c r="AO8718" s="367"/>
      <c r="AP8718" s="367"/>
      <c r="AQ8718" s="367"/>
      <c r="AR8718" s="367"/>
      <c r="AS8718" s="367"/>
      <c r="AT8718" s="367"/>
    </row>
    <row r="8719" spans="2:46" ht="13.8">
      <c r="B8719" s="26">
        <v>113.50000000000104</v>
      </c>
      <c r="C8719" s="363">
        <v>5687.2387415233061</v>
      </c>
      <c r="D8719" s="367">
        <v>6810.0000000000628</v>
      </c>
      <c r="E8719" s="367">
        <v>31674.418604651353</v>
      </c>
      <c r="F8719" s="367">
        <v>-7132871.7991266316</v>
      </c>
      <c r="G8719" s="367">
        <v>6810.0000000000418</v>
      </c>
      <c r="H8719" s="367">
        <v>170250</v>
      </c>
      <c r="I8719" s="384">
        <v>-84540923.958241269</v>
      </c>
      <c r="J8719" s="367">
        <v>6809.9999999999991</v>
      </c>
      <c r="K8719" s="367">
        <v>41272.727272727505</v>
      </c>
      <c r="L8719" s="384">
        <v>-4467164.3207931491</v>
      </c>
      <c r="M8719" s="367">
        <v>6810.0000000000391</v>
      </c>
      <c r="N8719" s="367">
        <v>681</v>
      </c>
      <c r="O8719" s="384">
        <v>-84743.758420083701</v>
      </c>
      <c r="P8719" s="367">
        <v>98.74499999999999</v>
      </c>
      <c r="Q8719" s="367">
        <v>681</v>
      </c>
      <c r="R8719" s="384">
        <v>-28550.20421361093</v>
      </c>
      <c r="S8719" s="367">
        <v>95.339999999999989</v>
      </c>
      <c r="T8719" s="367">
        <v>23482.758620689499</v>
      </c>
      <c r="U8719" s="384">
        <v>-4782728.0861995229</v>
      </c>
      <c r="V8719" s="367">
        <v>6809.9999999999545</v>
      </c>
      <c r="W8719" s="367">
        <v>1134999.9999999942</v>
      </c>
      <c r="X8719" s="384">
        <v>788606.41287965642</v>
      </c>
      <c r="Y8719" s="386">
        <v>6809.9999999999645</v>
      </c>
      <c r="Z8719" s="367"/>
      <c r="AA8719" s="367"/>
      <c r="AB8719" s="367"/>
      <c r="AC8719" s="367"/>
      <c r="AD8719" s="367"/>
      <c r="AE8719" s="367"/>
      <c r="AF8719" s="367"/>
      <c r="AG8719" s="367"/>
      <c r="AH8719" s="367"/>
      <c r="AI8719" s="367"/>
      <c r="AJ8719" s="367"/>
      <c r="AK8719" s="367"/>
      <c r="AL8719" s="367"/>
      <c r="AM8719" s="367"/>
      <c r="AN8719" s="367"/>
      <c r="AO8719" s="367"/>
      <c r="AP8719" s="367"/>
      <c r="AQ8719" s="367"/>
      <c r="AR8719" s="367"/>
      <c r="AS8719" s="367"/>
      <c r="AT8719" s="367"/>
    </row>
    <row r="8720" spans="2:46" ht="13.8">
      <c r="B8720" s="26">
        <v>113.66666666666771</v>
      </c>
      <c r="C8720" s="363">
        <v>5695.5382967765308</v>
      </c>
      <c r="D8720" s="367">
        <v>6820.0000000000628</v>
      </c>
      <c r="E8720" s="367">
        <v>31720.93023255833</v>
      </c>
      <c r="F8720" s="367">
        <v>-7154130.3446097923</v>
      </c>
      <c r="G8720" s="367">
        <v>6820.0000000000418</v>
      </c>
      <c r="H8720" s="367">
        <v>170500</v>
      </c>
      <c r="I8720" s="384">
        <v>-84792029.80985786</v>
      </c>
      <c r="J8720" s="367">
        <v>6819.9999999999991</v>
      </c>
      <c r="K8720" s="367">
        <v>41333.333333333569</v>
      </c>
      <c r="L8720" s="384">
        <v>-4481979.0180231351</v>
      </c>
      <c r="M8720" s="367">
        <v>6820.0000000000391</v>
      </c>
      <c r="N8720" s="367">
        <v>682</v>
      </c>
      <c r="O8720" s="384">
        <v>-85001.824824362149</v>
      </c>
      <c r="P8720" s="367">
        <v>98.89</v>
      </c>
      <c r="Q8720" s="367">
        <v>682</v>
      </c>
      <c r="R8720" s="384">
        <v>-28655.193857878185</v>
      </c>
      <c r="S8720" s="367">
        <v>95.47999999999999</v>
      </c>
      <c r="T8720" s="367">
        <v>23517.241379310188</v>
      </c>
      <c r="U8720" s="384">
        <v>-4798119.0342829693</v>
      </c>
      <c r="V8720" s="367">
        <v>6819.9999999999554</v>
      </c>
      <c r="W8720" s="367">
        <v>1136666.6666666609</v>
      </c>
      <c r="X8720" s="384">
        <v>789453.25604011922</v>
      </c>
      <c r="Y8720" s="386">
        <v>6819.9999999999645</v>
      </c>
      <c r="Z8720" s="367"/>
      <c r="AA8720" s="367"/>
      <c r="AB8720" s="367"/>
      <c r="AC8720" s="367"/>
      <c r="AD8720" s="367"/>
      <c r="AE8720" s="367"/>
      <c r="AF8720" s="367"/>
      <c r="AG8720" s="367"/>
      <c r="AH8720" s="367"/>
      <c r="AI8720" s="367"/>
      <c r="AJ8720" s="367"/>
      <c r="AK8720" s="367"/>
      <c r="AL8720" s="367"/>
      <c r="AM8720" s="367"/>
      <c r="AN8720" s="367"/>
      <c r="AO8720" s="367"/>
      <c r="AP8720" s="367"/>
      <c r="AQ8720" s="367"/>
      <c r="AR8720" s="367"/>
      <c r="AS8720" s="367"/>
      <c r="AT8720" s="367"/>
    </row>
    <row r="8721" spans="2:46" ht="13.8">
      <c r="B8721" s="26">
        <v>113.83333333333438</v>
      </c>
      <c r="C8721" s="363">
        <v>5703.8377002708121</v>
      </c>
      <c r="D8721" s="367">
        <v>6830.0000000000628</v>
      </c>
      <c r="E8721" s="367">
        <v>31767.441860465307</v>
      </c>
      <c r="F8721" s="367">
        <v>-7175420.5159910191</v>
      </c>
      <c r="G8721" s="367">
        <v>6830.0000000000418</v>
      </c>
      <c r="H8721" s="367">
        <v>170750</v>
      </c>
      <c r="I8721" s="384">
        <v>-85043507.98852925</v>
      </c>
      <c r="J8721" s="367">
        <v>6829.9999999999991</v>
      </c>
      <c r="K8721" s="367">
        <v>41393.939393939632</v>
      </c>
      <c r="L8721" s="384">
        <v>-4496817.9234190192</v>
      </c>
      <c r="M8721" s="367">
        <v>6830.0000000000391</v>
      </c>
      <c r="N8721" s="367">
        <v>683</v>
      </c>
      <c r="O8721" s="384">
        <v>-85260.283094418846</v>
      </c>
      <c r="P8721" s="367">
        <v>99.035000000000011</v>
      </c>
      <c r="Q8721" s="367">
        <v>683</v>
      </c>
      <c r="R8721" s="384">
        <v>-28760.368445555094</v>
      </c>
      <c r="S8721" s="367">
        <v>95.61999999999999</v>
      </c>
      <c r="T8721" s="367">
        <v>23551.724137930876</v>
      </c>
      <c r="U8721" s="384">
        <v>-4813534.5215233294</v>
      </c>
      <c r="V8721" s="367">
        <v>6829.9999999999536</v>
      </c>
      <c r="W8721" s="367">
        <v>1138333.3333333277</v>
      </c>
      <c r="X8721" s="384">
        <v>790299.18668095395</v>
      </c>
      <c r="Y8721" s="386">
        <v>6829.9999999999663</v>
      </c>
      <c r="Z8721" s="367"/>
      <c r="AA8721" s="367"/>
      <c r="AB8721" s="367"/>
      <c r="AC8721" s="367"/>
      <c r="AD8721" s="367"/>
      <c r="AE8721" s="367"/>
      <c r="AF8721" s="367"/>
      <c r="AG8721" s="367"/>
      <c r="AH8721" s="367"/>
      <c r="AI8721" s="367"/>
      <c r="AJ8721" s="367"/>
      <c r="AK8721" s="367"/>
      <c r="AL8721" s="367"/>
      <c r="AM8721" s="367"/>
      <c r="AN8721" s="367"/>
      <c r="AO8721" s="367"/>
      <c r="AP8721" s="367"/>
      <c r="AQ8721" s="367"/>
      <c r="AR8721" s="367"/>
      <c r="AS8721" s="367"/>
      <c r="AT8721" s="367"/>
    </row>
    <row r="8722" spans="2:46" ht="13.8">
      <c r="B8722" s="26">
        <v>114.00000000000105</v>
      </c>
      <c r="C8722" s="363">
        <v>5712.1369520061462</v>
      </c>
      <c r="D8722" s="367">
        <v>6840.0000000000628</v>
      </c>
      <c r="E8722" s="367">
        <v>31813.953488372284</v>
      </c>
      <c r="F8722" s="367">
        <v>-7196742.3132703118</v>
      </c>
      <c r="G8722" s="367">
        <v>6840.0000000000418</v>
      </c>
      <c r="H8722" s="367">
        <v>171000</v>
      </c>
      <c r="I8722" s="384">
        <v>-85295358.494255438</v>
      </c>
      <c r="J8722" s="367">
        <v>6839.9999999999991</v>
      </c>
      <c r="K8722" s="367">
        <v>41454.545454545696</v>
      </c>
      <c r="L8722" s="384">
        <v>-4511681.0369808022</v>
      </c>
      <c r="M8722" s="367">
        <v>6840.0000000000409</v>
      </c>
      <c r="N8722" s="367">
        <v>684</v>
      </c>
      <c r="O8722" s="384">
        <v>-85519.133230253748</v>
      </c>
      <c r="P8722" s="367">
        <v>99.179999999999993</v>
      </c>
      <c r="Q8722" s="367">
        <v>684</v>
      </c>
      <c r="R8722" s="384">
        <v>-28865.72797664165</v>
      </c>
      <c r="S8722" s="367">
        <v>95.759999999999991</v>
      </c>
      <c r="T8722" s="367">
        <v>23586.206896551565</v>
      </c>
      <c r="U8722" s="384">
        <v>-4828974.5479206117</v>
      </c>
      <c r="V8722" s="367">
        <v>6839.9999999999536</v>
      </c>
      <c r="W8722" s="367">
        <v>1139999.9999999944</v>
      </c>
      <c r="X8722" s="384">
        <v>791144.20480216015</v>
      </c>
      <c r="Y8722" s="386">
        <v>6839.9999999999663</v>
      </c>
      <c r="Z8722" s="367"/>
      <c r="AA8722" s="367"/>
      <c r="AB8722" s="367"/>
      <c r="AC8722" s="367"/>
      <c r="AD8722" s="367"/>
      <c r="AE8722" s="367"/>
      <c r="AF8722" s="367"/>
      <c r="AG8722" s="367"/>
      <c r="AH8722" s="367"/>
      <c r="AI8722" s="367"/>
      <c r="AJ8722" s="367"/>
      <c r="AK8722" s="367"/>
      <c r="AL8722" s="367"/>
      <c r="AM8722" s="367"/>
      <c r="AN8722" s="367"/>
      <c r="AO8722" s="367"/>
      <c r="AP8722" s="367"/>
      <c r="AQ8722" s="367"/>
      <c r="AR8722" s="367"/>
      <c r="AS8722" s="367"/>
      <c r="AT8722" s="367"/>
    </row>
    <row r="8723" spans="2:46" ht="13.8">
      <c r="B8723" s="26">
        <v>114.16666666666772</v>
      </c>
      <c r="C8723" s="363">
        <v>5720.4360519825368</v>
      </c>
      <c r="D8723" s="367">
        <v>6850.0000000000637</v>
      </c>
      <c r="E8723" s="367">
        <v>31860.465116279262</v>
      </c>
      <c r="F8723" s="367">
        <v>-7218095.7364476724</v>
      </c>
      <c r="G8723" s="367">
        <v>6850.0000000000418</v>
      </c>
      <c r="H8723" s="367">
        <v>171250</v>
      </c>
      <c r="I8723" s="384">
        <v>-85547581.32703644</v>
      </c>
      <c r="J8723" s="367">
        <v>6849.9999999999991</v>
      </c>
      <c r="K8723" s="367">
        <v>41515.15151515176</v>
      </c>
      <c r="L8723" s="384">
        <v>-4526568.3587084794</v>
      </c>
      <c r="M8723" s="367">
        <v>6850.0000000000409</v>
      </c>
      <c r="N8723" s="367">
        <v>685</v>
      </c>
      <c r="O8723" s="384">
        <v>-85778.375231866972</v>
      </c>
      <c r="P8723" s="367">
        <v>99.325000000000003</v>
      </c>
      <c r="Q8723" s="367">
        <v>685</v>
      </c>
      <c r="R8723" s="384">
        <v>-28971.272451137858</v>
      </c>
      <c r="S8723" s="367">
        <v>95.899999999999991</v>
      </c>
      <c r="T8723" s="367">
        <v>23620.689655172253</v>
      </c>
      <c r="U8723" s="384">
        <v>-4844439.1134748114</v>
      </c>
      <c r="V8723" s="367">
        <v>6849.9999999999536</v>
      </c>
      <c r="W8723" s="367">
        <v>1141666.6666666612</v>
      </c>
      <c r="X8723" s="384">
        <v>791988.31040373805</v>
      </c>
      <c r="Y8723" s="386">
        <v>6849.9999999999663</v>
      </c>
      <c r="Z8723" s="367"/>
      <c r="AA8723" s="367"/>
      <c r="AB8723" s="367"/>
      <c r="AC8723" s="367"/>
      <c r="AD8723" s="367"/>
      <c r="AE8723" s="367"/>
      <c r="AF8723" s="367"/>
      <c r="AG8723" s="367"/>
      <c r="AH8723" s="367"/>
      <c r="AI8723" s="367"/>
      <c r="AJ8723" s="367"/>
      <c r="AK8723" s="367"/>
      <c r="AL8723" s="367"/>
      <c r="AM8723" s="367"/>
      <c r="AN8723" s="367"/>
      <c r="AO8723" s="367"/>
      <c r="AP8723" s="367"/>
      <c r="AQ8723" s="367"/>
      <c r="AR8723" s="367"/>
      <c r="AS8723" s="367"/>
      <c r="AT8723" s="367"/>
    </row>
    <row r="8724" spans="2:46" ht="13.8">
      <c r="B8724" s="26">
        <v>114.33333333333439</v>
      </c>
      <c r="C8724" s="363">
        <v>5728.7350001999821</v>
      </c>
      <c r="D8724" s="367">
        <v>6860.0000000000637</v>
      </c>
      <c r="E8724" s="367">
        <v>31906.976744186239</v>
      </c>
      <c r="F8724" s="367">
        <v>-7239480.7855230989</v>
      </c>
      <c r="G8724" s="367">
        <v>6860.0000000000418</v>
      </c>
      <c r="H8724" s="367">
        <v>171500</v>
      </c>
      <c r="I8724" s="384">
        <v>-85800176.486872211</v>
      </c>
      <c r="J8724" s="367">
        <v>6859.9999999999991</v>
      </c>
      <c r="K8724" s="367">
        <v>41575.757575757823</v>
      </c>
      <c r="L8724" s="384">
        <v>-4541479.8886020565</v>
      </c>
      <c r="M8724" s="367">
        <v>6860.0000000000418</v>
      </c>
      <c r="N8724" s="367">
        <v>686</v>
      </c>
      <c r="O8724" s="384">
        <v>-86038.00909925843</v>
      </c>
      <c r="P8724" s="367">
        <v>99.47</v>
      </c>
      <c r="Q8724" s="367">
        <v>686</v>
      </c>
      <c r="R8724" s="384">
        <v>-29077.001869043721</v>
      </c>
      <c r="S8724" s="367">
        <v>96.039999999999992</v>
      </c>
      <c r="T8724" s="367">
        <v>23655.172413792941</v>
      </c>
      <c r="U8724" s="384">
        <v>-4859928.2181859268</v>
      </c>
      <c r="V8724" s="367">
        <v>6859.9999999999527</v>
      </c>
      <c r="W8724" s="367">
        <v>1143333.3333333279</v>
      </c>
      <c r="X8724" s="384">
        <v>792831.50348568754</v>
      </c>
      <c r="Y8724" s="386">
        <v>6859.9999999999673</v>
      </c>
      <c r="Z8724" s="367"/>
      <c r="AA8724" s="367"/>
      <c r="AB8724" s="367"/>
      <c r="AC8724" s="367"/>
      <c r="AD8724" s="367"/>
      <c r="AE8724" s="367"/>
      <c r="AF8724" s="367"/>
      <c r="AG8724" s="367"/>
      <c r="AH8724" s="367"/>
      <c r="AI8724" s="367"/>
      <c r="AJ8724" s="367"/>
      <c r="AK8724" s="367"/>
      <c r="AL8724" s="367"/>
      <c r="AM8724" s="367"/>
      <c r="AN8724" s="367"/>
      <c r="AO8724" s="367"/>
      <c r="AP8724" s="367"/>
      <c r="AQ8724" s="367"/>
      <c r="AR8724" s="367"/>
      <c r="AS8724" s="367"/>
      <c r="AT8724" s="367"/>
    </row>
    <row r="8725" spans="2:46" ht="13.8">
      <c r="B8725" s="26">
        <v>114.50000000000107</v>
      </c>
      <c r="C8725" s="363">
        <v>5737.0337966584802</v>
      </c>
      <c r="D8725" s="367">
        <v>6870.0000000000637</v>
      </c>
      <c r="E8725" s="367">
        <v>31953.488372093216</v>
      </c>
      <c r="F8725" s="367">
        <v>-7260897.4604965923</v>
      </c>
      <c r="G8725" s="367">
        <v>6870.0000000000418</v>
      </c>
      <c r="H8725" s="367">
        <v>171750</v>
      </c>
      <c r="I8725" s="384">
        <v>-86053143.97376281</v>
      </c>
      <c r="J8725" s="367">
        <v>6869.9999999999991</v>
      </c>
      <c r="K8725" s="367">
        <v>41636.363636363887</v>
      </c>
      <c r="L8725" s="384">
        <v>-4556415.6266615279</v>
      </c>
      <c r="M8725" s="367">
        <v>6870.0000000000418</v>
      </c>
      <c r="N8725" s="367">
        <v>687</v>
      </c>
      <c r="O8725" s="384">
        <v>-86298.034832428122</v>
      </c>
      <c r="P8725" s="367">
        <v>99.614999999999995</v>
      </c>
      <c r="Q8725" s="367">
        <v>687</v>
      </c>
      <c r="R8725" s="384">
        <v>-29182.916230359224</v>
      </c>
      <c r="S8725" s="367">
        <v>96.179999999999993</v>
      </c>
      <c r="T8725" s="367">
        <v>23689.65517241363</v>
      </c>
      <c r="U8725" s="384">
        <v>-4875441.8620539606</v>
      </c>
      <c r="V8725" s="367">
        <v>6869.9999999999527</v>
      </c>
      <c r="W8725" s="367">
        <v>1144999.9999999946</v>
      </c>
      <c r="X8725" s="384">
        <v>793673.78404800885</v>
      </c>
      <c r="Y8725" s="386">
        <v>6869.9999999999673</v>
      </c>
      <c r="Z8725" s="367"/>
      <c r="AA8725" s="367"/>
      <c r="AB8725" s="367"/>
      <c r="AC8725" s="367"/>
      <c r="AD8725" s="367"/>
      <c r="AE8725" s="367"/>
      <c r="AF8725" s="367"/>
      <c r="AG8725" s="367"/>
      <c r="AH8725" s="367"/>
      <c r="AI8725" s="367"/>
      <c r="AJ8725" s="367"/>
      <c r="AK8725" s="367"/>
      <c r="AL8725" s="367"/>
      <c r="AM8725" s="367"/>
      <c r="AN8725" s="367"/>
      <c r="AO8725" s="367"/>
      <c r="AP8725" s="367"/>
      <c r="AQ8725" s="367"/>
      <c r="AR8725" s="367"/>
      <c r="AS8725" s="367"/>
      <c r="AT8725" s="367"/>
    </row>
    <row r="8726" spans="2:46" ht="13.8">
      <c r="B8726" s="26">
        <v>114.66666666666774</v>
      </c>
      <c r="C8726" s="363">
        <v>5745.332441358034</v>
      </c>
      <c r="D8726" s="367">
        <v>6880.0000000000637</v>
      </c>
      <c r="E8726" s="367">
        <v>32000.000000000193</v>
      </c>
      <c r="F8726" s="367">
        <v>-7282345.7613681518</v>
      </c>
      <c r="G8726" s="367">
        <v>6880.0000000000418</v>
      </c>
      <c r="H8726" s="367">
        <v>172000</v>
      </c>
      <c r="I8726" s="384">
        <v>-86306483.787708193</v>
      </c>
      <c r="J8726" s="367">
        <v>6879.9999999999991</v>
      </c>
      <c r="K8726" s="367">
        <v>41696.969696969951</v>
      </c>
      <c r="L8726" s="384">
        <v>-4571375.5728868991</v>
      </c>
      <c r="M8726" s="367">
        <v>6880.0000000000427</v>
      </c>
      <c r="N8726" s="367">
        <v>688</v>
      </c>
      <c r="O8726" s="384">
        <v>-86558.452431376136</v>
      </c>
      <c r="P8726" s="367">
        <v>99.76</v>
      </c>
      <c r="Q8726" s="367">
        <v>688</v>
      </c>
      <c r="R8726" s="384">
        <v>-29289.015535084392</v>
      </c>
      <c r="S8726" s="367">
        <v>96.32</v>
      </c>
      <c r="T8726" s="367">
        <v>23724.137931034318</v>
      </c>
      <c r="U8726" s="384">
        <v>-4890980.0450789137</v>
      </c>
      <c r="V8726" s="367">
        <v>6879.9999999999527</v>
      </c>
      <c r="W8726" s="367">
        <v>1146666.6666666614</v>
      </c>
      <c r="X8726" s="384">
        <v>794515.15209070197</v>
      </c>
      <c r="Y8726" s="386">
        <v>6879.9999999999682</v>
      </c>
      <c r="Z8726" s="367"/>
      <c r="AA8726" s="367"/>
      <c r="AB8726" s="367"/>
      <c r="AC8726" s="367"/>
      <c r="AD8726" s="367"/>
      <c r="AE8726" s="367"/>
      <c r="AF8726" s="367"/>
      <c r="AG8726" s="367"/>
      <c r="AH8726" s="367"/>
      <c r="AI8726" s="367"/>
      <c r="AJ8726" s="367"/>
      <c r="AK8726" s="367"/>
      <c r="AL8726" s="367"/>
      <c r="AM8726" s="367"/>
      <c r="AN8726" s="367"/>
      <c r="AO8726" s="367"/>
      <c r="AP8726" s="367"/>
      <c r="AQ8726" s="367"/>
      <c r="AR8726" s="367"/>
      <c r="AS8726" s="367"/>
      <c r="AT8726" s="367"/>
    </row>
    <row r="8727" spans="2:46" ht="13.8">
      <c r="B8727" s="26">
        <v>114.83333333333441</v>
      </c>
      <c r="C8727" s="363">
        <v>5753.6309342986415</v>
      </c>
      <c r="D8727" s="367">
        <v>6890.0000000000646</v>
      </c>
      <c r="E8727" s="367">
        <v>32046.51162790717</v>
      </c>
      <c r="F8727" s="367">
        <v>-7303825.688137779</v>
      </c>
      <c r="G8727" s="367">
        <v>6890.0000000000418</v>
      </c>
      <c r="H8727" s="367">
        <v>172250</v>
      </c>
      <c r="I8727" s="384">
        <v>-86560195.928708389</v>
      </c>
      <c r="J8727" s="367">
        <v>6889.9999999999991</v>
      </c>
      <c r="K8727" s="367">
        <v>41757.575757576014</v>
      </c>
      <c r="L8727" s="384">
        <v>-4586359.7272781655</v>
      </c>
      <c r="M8727" s="367">
        <v>6890.0000000000427</v>
      </c>
      <c r="N8727" s="367">
        <v>689</v>
      </c>
      <c r="O8727" s="384">
        <v>-86819.26189610234</v>
      </c>
      <c r="P8727" s="367">
        <v>99.904999999999987</v>
      </c>
      <c r="Q8727" s="367">
        <v>689</v>
      </c>
      <c r="R8727" s="384">
        <v>-29395.299783219194</v>
      </c>
      <c r="S8727" s="367">
        <v>96.46</v>
      </c>
      <c r="T8727" s="367">
        <v>23758.620689655007</v>
      </c>
      <c r="U8727" s="384">
        <v>-4906542.7672607834</v>
      </c>
      <c r="V8727" s="367">
        <v>6889.9999999999518</v>
      </c>
      <c r="W8727" s="367">
        <v>1148333.3333333281</v>
      </c>
      <c r="X8727" s="384">
        <v>795355.60761376668</v>
      </c>
      <c r="Y8727" s="386">
        <v>6889.9999999999682</v>
      </c>
      <c r="Z8727" s="367"/>
      <c r="AA8727" s="367"/>
      <c r="AB8727" s="367"/>
      <c r="AC8727" s="367"/>
      <c r="AD8727" s="367"/>
      <c r="AE8727" s="367"/>
      <c r="AF8727" s="367"/>
      <c r="AG8727" s="367"/>
      <c r="AH8727" s="367"/>
      <c r="AI8727" s="367"/>
      <c r="AJ8727" s="367"/>
      <c r="AK8727" s="367"/>
      <c r="AL8727" s="367"/>
      <c r="AM8727" s="367"/>
      <c r="AN8727" s="367"/>
      <c r="AO8727" s="367"/>
      <c r="AP8727" s="367"/>
      <c r="AQ8727" s="367"/>
      <c r="AR8727" s="367"/>
      <c r="AS8727" s="367"/>
      <c r="AT8727" s="367"/>
    </row>
    <row r="8728" spans="2:46" ht="13.8">
      <c r="B8728" s="26">
        <v>115.00000000000108</v>
      </c>
      <c r="C8728" s="363">
        <v>5761.9292754803046</v>
      </c>
      <c r="D8728" s="367">
        <v>6900.0000000000646</v>
      </c>
      <c r="E8728" s="367">
        <v>32093.023255814147</v>
      </c>
      <c r="F8728" s="367">
        <v>-7325337.2408054713</v>
      </c>
      <c r="G8728" s="367">
        <v>6900.0000000000418</v>
      </c>
      <c r="H8728" s="367">
        <v>172500</v>
      </c>
      <c r="I8728" s="384">
        <v>-86814280.396763384</v>
      </c>
      <c r="J8728" s="367">
        <v>6899.9999999999991</v>
      </c>
      <c r="K8728" s="367">
        <v>41818.181818182078</v>
      </c>
      <c r="L8728" s="384">
        <v>-4601368.0898353318</v>
      </c>
      <c r="M8728" s="367">
        <v>6900.0000000000437</v>
      </c>
      <c r="N8728" s="367">
        <v>690</v>
      </c>
      <c r="O8728" s="384">
        <v>-87080.463226606851</v>
      </c>
      <c r="P8728" s="367">
        <v>100.05</v>
      </c>
      <c r="Q8728" s="367">
        <v>690</v>
      </c>
      <c r="R8728" s="384">
        <v>-29501.768974763661</v>
      </c>
      <c r="S8728" s="367">
        <v>96.600000000000009</v>
      </c>
      <c r="T8728" s="367">
        <v>23793.103448275695</v>
      </c>
      <c r="U8728" s="384">
        <v>-4922130.0285995714</v>
      </c>
      <c r="V8728" s="367">
        <v>6899.9999999999518</v>
      </c>
      <c r="W8728" s="367">
        <v>1149999.9999999949</v>
      </c>
      <c r="X8728" s="384">
        <v>796195.15061720309</v>
      </c>
      <c r="Y8728" s="386">
        <v>6899.9999999999691</v>
      </c>
      <c r="Z8728" s="367"/>
      <c r="AA8728" s="367"/>
      <c r="AB8728" s="367"/>
      <c r="AC8728" s="367"/>
      <c r="AD8728" s="367"/>
      <c r="AE8728" s="367"/>
      <c r="AF8728" s="367"/>
      <c r="AG8728" s="367"/>
      <c r="AH8728" s="367"/>
      <c r="AI8728" s="367"/>
      <c r="AJ8728" s="367"/>
      <c r="AK8728" s="367"/>
      <c r="AL8728" s="367"/>
      <c r="AM8728" s="367"/>
      <c r="AN8728" s="367"/>
      <c r="AO8728" s="367"/>
      <c r="AP8728" s="367"/>
      <c r="AQ8728" s="367"/>
      <c r="AR8728" s="367"/>
      <c r="AS8728" s="367"/>
      <c r="AT8728" s="367"/>
    </row>
    <row r="8729" spans="2:46" ht="13.8">
      <c r="B8729" s="26">
        <v>115.16666666666775</v>
      </c>
      <c r="C8729" s="363">
        <v>5770.2274649030214</v>
      </c>
      <c r="D8729" s="367">
        <v>6910.0000000000646</v>
      </c>
      <c r="E8729" s="367">
        <v>32139.534883721124</v>
      </c>
      <c r="F8729" s="367">
        <v>-7346880.4193712315</v>
      </c>
      <c r="G8729" s="367">
        <v>6910.0000000000418</v>
      </c>
      <c r="H8729" s="367">
        <v>172750</v>
      </c>
      <c r="I8729" s="384">
        <v>-87068737.191873163</v>
      </c>
      <c r="J8729" s="367">
        <v>6909.9999999999991</v>
      </c>
      <c r="K8729" s="367">
        <v>41878.787878788142</v>
      </c>
      <c r="L8729" s="384">
        <v>-4616400.6605583923</v>
      </c>
      <c r="M8729" s="367">
        <v>6910.0000000000437</v>
      </c>
      <c r="N8729" s="367">
        <v>691</v>
      </c>
      <c r="O8729" s="384">
        <v>-87342.05642288964</v>
      </c>
      <c r="P8729" s="367">
        <v>100.19500000000001</v>
      </c>
      <c r="Q8729" s="367">
        <v>691</v>
      </c>
      <c r="R8729" s="384">
        <v>-29608.423109717784</v>
      </c>
      <c r="S8729" s="367">
        <v>96.740000000000009</v>
      </c>
      <c r="T8729" s="367">
        <v>23827.586206896383</v>
      </c>
      <c r="U8729" s="384">
        <v>-4937741.8290952779</v>
      </c>
      <c r="V8729" s="367">
        <v>6909.9999999999518</v>
      </c>
      <c r="W8729" s="367">
        <v>1151666.6666666616</v>
      </c>
      <c r="X8729" s="384">
        <v>797033.78110101109</v>
      </c>
      <c r="Y8729" s="386">
        <v>6909.9999999999691</v>
      </c>
      <c r="Z8729" s="367"/>
      <c r="AA8729" s="367"/>
      <c r="AB8729" s="367"/>
      <c r="AC8729" s="367"/>
      <c r="AD8729" s="367"/>
      <c r="AE8729" s="367"/>
      <c r="AF8729" s="367"/>
      <c r="AG8729" s="367"/>
      <c r="AH8729" s="367"/>
      <c r="AI8729" s="367"/>
      <c r="AJ8729" s="367"/>
      <c r="AK8729" s="367"/>
      <c r="AL8729" s="367"/>
      <c r="AM8729" s="367"/>
      <c r="AN8729" s="367"/>
      <c r="AO8729" s="367"/>
      <c r="AP8729" s="367"/>
      <c r="AQ8729" s="367"/>
      <c r="AR8729" s="367"/>
      <c r="AS8729" s="367"/>
      <c r="AT8729" s="367"/>
    </row>
    <row r="8730" spans="2:46" ht="13.8">
      <c r="B8730" s="26">
        <v>115.33333333333442</v>
      </c>
      <c r="C8730" s="363">
        <v>5778.525502566793</v>
      </c>
      <c r="D8730" s="367">
        <v>6920.0000000000646</v>
      </c>
      <c r="E8730" s="367">
        <v>32186.046511628101</v>
      </c>
      <c r="F8730" s="367">
        <v>-7368455.2238350566</v>
      </c>
      <c r="G8730" s="367">
        <v>6920.0000000000418</v>
      </c>
      <c r="H8730" s="367">
        <v>173000</v>
      </c>
      <c r="I8730" s="384">
        <v>-87323566.314037755</v>
      </c>
      <c r="J8730" s="367">
        <v>6919.9999999999991</v>
      </c>
      <c r="K8730" s="367">
        <v>41939.393939394206</v>
      </c>
      <c r="L8730" s="384">
        <v>-4631457.4394473517</v>
      </c>
      <c r="M8730" s="367">
        <v>6920.0000000000437</v>
      </c>
      <c r="N8730" s="367">
        <v>692</v>
      </c>
      <c r="O8730" s="384">
        <v>-87604.041484950634</v>
      </c>
      <c r="P8730" s="367">
        <v>100.33999999999999</v>
      </c>
      <c r="Q8730" s="367">
        <v>692</v>
      </c>
      <c r="R8730" s="384">
        <v>-29715.262188081539</v>
      </c>
      <c r="S8730" s="367">
        <v>96.88000000000001</v>
      </c>
      <c r="T8730" s="367">
        <v>23862.068965517072</v>
      </c>
      <c r="U8730" s="384">
        <v>-4953378.1687479001</v>
      </c>
      <c r="V8730" s="367">
        <v>6919.9999999999509</v>
      </c>
      <c r="W8730" s="367">
        <v>1153333.3333333284</v>
      </c>
      <c r="X8730" s="384">
        <v>797871.49906519079</v>
      </c>
      <c r="Y8730" s="386">
        <v>6919.9999999999691</v>
      </c>
      <c r="Z8730" s="367"/>
      <c r="AA8730" s="367"/>
      <c r="AB8730" s="367"/>
      <c r="AC8730" s="367"/>
      <c r="AD8730" s="367"/>
      <c r="AE8730" s="367"/>
      <c r="AF8730" s="367"/>
      <c r="AG8730" s="367"/>
      <c r="AH8730" s="367"/>
      <c r="AI8730" s="367"/>
      <c r="AJ8730" s="367"/>
      <c r="AK8730" s="367"/>
      <c r="AL8730" s="367"/>
      <c r="AM8730" s="367"/>
      <c r="AN8730" s="367"/>
      <c r="AO8730" s="367"/>
      <c r="AP8730" s="367"/>
      <c r="AQ8730" s="367"/>
      <c r="AR8730" s="367"/>
      <c r="AS8730" s="367"/>
      <c r="AT8730" s="367"/>
    </row>
    <row r="8731" spans="2:46" ht="13.8">
      <c r="B8731" s="26">
        <v>115.50000000000109</v>
      </c>
      <c r="C8731" s="363">
        <v>5786.8233884716201</v>
      </c>
      <c r="D8731" s="367">
        <v>6930.0000000000664</v>
      </c>
      <c r="E8731" s="367">
        <v>32232.558139535078</v>
      </c>
      <c r="F8731" s="367">
        <v>-7390061.6541969487</v>
      </c>
      <c r="G8731" s="367">
        <v>6930.0000000000418</v>
      </c>
      <c r="H8731" s="367">
        <v>173250</v>
      </c>
      <c r="I8731" s="384">
        <v>-87578767.763257146</v>
      </c>
      <c r="J8731" s="367">
        <v>6929.9999999999991</v>
      </c>
      <c r="K8731" s="367">
        <v>42000.000000000269</v>
      </c>
      <c r="L8731" s="384">
        <v>-4646538.4265022082</v>
      </c>
      <c r="M8731" s="367">
        <v>6930.0000000000446</v>
      </c>
      <c r="N8731" s="367">
        <v>693</v>
      </c>
      <c r="O8731" s="384">
        <v>-87866.418412789935</v>
      </c>
      <c r="P8731" s="367">
        <v>100.485</v>
      </c>
      <c r="Q8731" s="367">
        <v>693</v>
      </c>
      <c r="R8731" s="384">
        <v>-29822.286209854952</v>
      </c>
      <c r="S8731" s="367">
        <v>97.02000000000001</v>
      </c>
      <c r="T8731" s="367">
        <v>23896.55172413776</v>
      </c>
      <c r="U8731" s="384">
        <v>-4969039.0475574424</v>
      </c>
      <c r="V8731" s="367">
        <v>6929.9999999999509</v>
      </c>
      <c r="W8731" s="367">
        <v>1154999.9999999951</v>
      </c>
      <c r="X8731" s="384">
        <v>798708.30450974242</v>
      </c>
      <c r="Y8731" s="386">
        <v>6929.9999999999709</v>
      </c>
      <c r="Z8731" s="367"/>
      <c r="AA8731" s="367"/>
      <c r="AB8731" s="367"/>
      <c r="AC8731" s="367"/>
      <c r="AD8731" s="367"/>
      <c r="AE8731" s="367"/>
      <c r="AF8731" s="367"/>
      <c r="AG8731" s="367"/>
      <c r="AH8731" s="367"/>
      <c r="AI8731" s="367"/>
      <c r="AJ8731" s="367"/>
      <c r="AK8731" s="367"/>
      <c r="AL8731" s="367"/>
      <c r="AM8731" s="367"/>
      <c r="AN8731" s="367"/>
      <c r="AO8731" s="367"/>
      <c r="AP8731" s="367"/>
      <c r="AQ8731" s="367"/>
      <c r="AR8731" s="367"/>
      <c r="AS8731" s="367"/>
      <c r="AT8731" s="367"/>
    </row>
    <row r="8732" spans="2:46" ht="13.8">
      <c r="B8732" s="26">
        <v>115.66666666666777</v>
      </c>
      <c r="C8732" s="363">
        <v>5795.121122617501</v>
      </c>
      <c r="D8732" s="367">
        <v>6940.0000000000664</v>
      </c>
      <c r="E8732" s="367">
        <v>32279.069767442055</v>
      </c>
      <c r="F8732" s="367">
        <v>-7411699.7104569077</v>
      </c>
      <c r="G8732" s="367">
        <v>6940.0000000000418</v>
      </c>
      <c r="H8732" s="367">
        <v>173500</v>
      </c>
      <c r="I8732" s="384">
        <v>-87834341.539531335</v>
      </c>
      <c r="J8732" s="367">
        <v>6939.9999999999991</v>
      </c>
      <c r="K8732" s="367">
        <v>42060.606060606333</v>
      </c>
      <c r="L8732" s="384">
        <v>-4661643.6217229627</v>
      </c>
      <c r="M8732" s="367">
        <v>6940.0000000000455</v>
      </c>
      <c r="N8732" s="367">
        <v>694</v>
      </c>
      <c r="O8732" s="384">
        <v>-88129.187206407514</v>
      </c>
      <c r="P8732" s="367">
        <v>100.63000000000001</v>
      </c>
      <c r="Q8732" s="367">
        <v>694</v>
      </c>
      <c r="R8732" s="384">
        <v>-29929.49517503801</v>
      </c>
      <c r="S8732" s="367">
        <v>97.160000000000011</v>
      </c>
      <c r="T8732" s="367">
        <v>23931.034482758449</v>
      </c>
      <c r="U8732" s="384">
        <v>-4984724.4655239023</v>
      </c>
      <c r="V8732" s="367">
        <v>6939.9999999999509</v>
      </c>
      <c r="W8732" s="367">
        <v>1156666.6666666619</v>
      </c>
      <c r="X8732" s="384">
        <v>799544.19743466564</v>
      </c>
      <c r="Y8732" s="386">
        <v>6939.9999999999709</v>
      </c>
      <c r="Z8732" s="367"/>
      <c r="AA8732" s="367"/>
      <c r="AB8732" s="367"/>
      <c r="AC8732" s="367"/>
      <c r="AD8732" s="367"/>
      <c r="AE8732" s="367"/>
      <c r="AF8732" s="367"/>
      <c r="AG8732" s="367"/>
      <c r="AH8732" s="367"/>
      <c r="AI8732" s="367"/>
      <c r="AJ8732" s="367"/>
      <c r="AK8732" s="367"/>
      <c r="AL8732" s="367"/>
      <c r="AM8732" s="367"/>
      <c r="AN8732" s="367"/>
      <c r="AO8732" s="367"/>
      <c r="AP8732" s="367"/>
      <c r="AQ8732" s="367"/>
      <c r="AR8732" s="367"/>
      <c r="AS8732" s="367"/>
      <c r="AT8732" s="367"/>
    </row>
    <row r="8733" spans="2:46" ht="13.8">
      <c r="B8733" s="26">
        <v>115.83333333333444</v>
      </c>
      <c r="C8733" s="363">
        <v>5803.4187050044357</v>
      </c>
      <c r="D8733" s="367">
        <v>6950.0000000000664</v>
      </c>
      <c r="E8733" s="367">
        <v>32325.581395349032</v>
      </c>
      <c r="F8733" s="367">
        <v>-7433369.3926149337</v>
      </c>
      <c r="G8733" s="367">
        <v>6950.0000000000418</v>
      </c>
      <c r="H8733" s="367">
        <v>173750</v>
      </c>
      <c r="I8733" s="384">
        <v>-88090287.642860323</v>
      </c>
      <c r="J8733" s="367">
        <v>6949.9999999999991</v>
      </c>
      <c r="K8733" s="367">
        <v>42121.212121212397</v>
      </c>
      <c r="L8733" s="384">
        <v>-4676773.0251096142</v>
      </c>
      <c r="M8733" s="367">
        <v>6950.0000000000464</v>
      </c>
      <c r="N8733" s="367">
        <v>695</v>
      </c>
      <c r="O8733" s="384">
        <v>-88392.347865803284</v>
      </c>
      <c r="P8733" s="367">
        <v>100.77499999999999</v>
      </c>
      <c r="Q8733" s="367">
        <v>695</v>
      </c>
      <c r="R8733" s="384">
        <v>-30036.889083630711</v>
      </c>
      <c r="S8733" s="367">
        <v>97.3</v>
      </c>
      <c r="T8733" s="367">
        <v>23965.517241379137</v>
      </c>
      <c r="U8733" s="384">
        <v>-5000434.4226472788</v>
      </c>
      <c r="V8733" s="367">
        <v>6949.99999999995</v>
      </c>
      <c r="W8733" s="367">
        <v>1158333.3333333286</v>
      </c>
      <c r="X8733" s="384">
        <v>800379.17783996067</v>
      </c>
      <c r="Y8733" s="386">
        <v>6949.9999999999718</v>
      </c>
      <c r="Z8733" s="367"/>
      <c r="AA8733" s="367"/>
      <c r="AB8733" s="367"/>
      <c r="AC8733" s="367"/>
      <c r="AD8733" s="367"/>
      <c r="AE8733" s="367"/>
      <c r="AF8733" s="367"/>
      <c r="AG8733" s="367"/>
      <c r="AH8733" s="367"/>
      <c r="AI8733" s="367"/>
      <c r="AJ8733" s="367"/>
      <c r="AK8733" s="367"/>
      <c r="AL8733" s="367"/>
      <c r="AM8733" s="367"/>
      <c r="AN8733" s="367"/>
      <c r="AO8733" s="367"/>
      <c r="AP8733" s="367"/>
      <c r="AQ8733" s="367"/>
      <c r="AR8733" s="367"/>
      <c r="AS8733" s="367"/>
      <c r="AT8733" s="367"/>
    </row>
    <row r="8734" spans="2:46" ht="13.8">
      <c r="B8734" s="26">
        <v>116.00000000000111</v>
      </c>
      <c r="C8734" s="363">
        <v>5811.716135632425</v>
      </c>
      <c r="D8734" s="367">
        <v>6960.0000000000664</v>
      </c>
      <c r="E8734" s="367">
        <v>32372.093023256009</v>
      </c>
      <c r="F8734" s="367">
        <v>-7455070.7006710274</v>
      </c>
      <c r="G8734" s="367">
        <v>6960.0000000000427</v>
      </c>
      <c r="H8734" s="367">
        <v>174000</v>
      </c>
      <c r="I8734" s="384">
        <v>-88346606.07324411</v>
      </c>
      <c r="J8734" s="367">
        <v>6959.9999999999991</v>
      </c>
      <c r="K8734" s="367">
        <v>42181.81818181846</v>
      </c>
      <c r="L8734" s="384">
        <v>-4691926.6366621628</v>
      </c>
      <c r="M8734" s="367">
        <v>6960.0000000000464</v>
      </c>
      <c r="N8734" s="367">
        <v>696</v>
      </c>
      <c r="O8734" s="384">
        <v>-88655.900390977346</v>
      </c>
      <c r="P8734" s="367">
        <v>100.92</v>
      </c>
      <c r="Q8734" s="367">
        <v>696</v>
      </c>
      <c r="R8734" s="384">
        <v>-30144.467935633074</v>
      </c>
      <c r="S8734" s="367">
        <v>97.44</v>
      </c>
      <c r="T8734" s="367">
        <v>23999.999999999825</v>
      </c>
      <c r="U8734" s="384">
        <v>-5016168.9189275736</v>
      </c>
      <c r="V8734" s="367">
        <v>6959.99999999995</v>
      </c>
      <c r="W8734" s="367">
        <v>1159999.9999999953</v>
      </c>
      <c r="X8734" s="384">
        <v>801213.24572562717</v>
      </c>
      <c r="Y8734" s="386">
        <v>6959.9999999999718</v>
      </c>
      <c r="Z8734" s="367"/>
      <c r="AA8734" s="367"/>
      <c r="AB8734" s="367"/>
      <c r="AC8734" s="367"/>
      <c r="AD8734" s="367"/>
      <c r="AE8734" s="367"/>
      <c r="AF8734" s="367"/>
      <c r="AG8734" s="367"/>
      <c r="AH8734" s="367"/>
      <c r="AI8734" s="367"/>
      <c r="AJ8734" s="367"/>
      <c r="AK8734" s="367"/>
      <c r="AL8734" s="367"/>
      <c r="AM8734" s="367"/>
      <c r="AN8734" s="367"/>
      <c r="AO8734" s="367"/>
      <c r="AP8734" s="367"/>
      <c r="AQ8734" s="367"/>
      <c r="AR8734" s="367"/>
      <c r="AS8734" s="367"/>
      <c r="AT8734" s="367"/>
    </row>
    <row r="8735" spans="2:46" ht="13.8">
      <c r="B8735" s="26">
        <v>116.16666666666778</v>
      </c>
      <c r="C8735" s="363">
        <v>5820.0134145014699</v>
      </c>
      <c r="D8735" s="367">
        <v>6970.0000000000673</v>
      </c>
      <c r="E8735" s="367">
        <v>32418.604651162987</v>
      </c>
      <c r="F8735" s="367">
        <v>-7476803.6346251853</v>
      </c>
      <c r="G8735" s="367">
        <v>6970.0000000000427</v>
      </c>
      <c r="H8735" s="367">
        <v>174250</v>
      </c>
      <c r="I8735" s="384">
        <v>-88603296.830682695</v>
      </c>
      <c r="J8735" s="367">
        <v>6969.9999999999991</v>
      </c>
      <c r="K8735" s="367">
        <v>42242.424242424524</v>
      </c>
      <c r="L8735" s="384">
        <v>-4707104.4563806085</v>
      </c>
      <c r="M8735" s="367">
        <v>6970.0000000000473</v>
      </c>
      <c r="N8735" s="367">
        <v>697</v>
      </c>
      <c r="O8735" s="384">
        <v>-88919.844781929714</v>
      </c>
      <c r="P8735" s="367">
        <v>101.06500000000001</v>
      </c>
      <c r="Q8735" s="367">
        <v>697</v>
      </c>
      <c r="R8735" s="384">
        <v>-30252.231731045082</v>
      </c>
      <c r="S8735" s="367">
        <v>97.58</v>
      </c>
      <c r="T8735" s="367">
        <v>24034.482758620514</v>
      </c>
      <c r="U8735" s="384">
        <v>-5031927.9543647878</v>
      </c>
      <c r="V8735" s="367">
        <v>6969.99999999995</v>
      </c>
      <c r="W8735" s="367">
        <v>1161666.6666666621</v>
      </c>
      <c r="X8735" s="384">
        <v>802046.40109166538</v>
      </c>
      <c r="Y8735" s="386">
        <v>6969.9999999999718</v>
      </c>
      <c r="Z8735" s="367"/>
      <c r="AA8735" s="367"/>
      <c r="AB8735" s="367"/>
      <c r="AC8735" s="367"/>
      <c r="AD8735" s="367"/>
      <c r="AE8735" s="367"/>
      <c r="AF8735" s="367"/>
      <c r="AG8735" s="367"/>
      <c r="AH8735" s="367"/>
      <c r="AI8735" s="367"/>
      <c r="AJ8735" s="367"/>
      <c r="AK8735" s="367"/>
      <c r="AL8735" s="367"/>
      <c r="AM8735" s="367"/>
      <c r="AN8735" s="367"/>
      <c r="AO8735" s="367"/>
      <c r="AP8735" s="367"/>
      <c r="AQ8735" s="367"/>
      <c r="AR8735" s="367"/>
      <c r="AS8735" s="367"/>
      <c r="AT8735" s="367"/>
    </row>
    <row r="8736" spans="2:46" ht="13.8">
      <c r="B8736" s="26">
        <v>116.33333333333445</v>
      </c>
      <c r="C8736" s="363">
        <v>5828.3105416115686</v>
      </c>
      <c r="D8736" s="367">
        <v>6980.0000000000673</v>
      </c>
      <c r="E8736" s="367">
        <v>32465.116279069964</v>
      </c>
      <c r="F8736" s="367">
        <v>-7498568.194477411</v>
      </c>
      <c r="G8736" s="367">
        <v>6980.0000000000427</v>
      </c>
      <c r="H8736" s="367">
        <v>174500</v>
      </c>
      <c r="I8736" s="384">
        <v>-88860359.915176094</v>
      </c>
      <c r="J8736" s="367">
        <v>6979.9999999999991</v>
      </c>
      <c r="K8736" s="367">
        <v>42303.030303030588</v>
      </c>
      <c r="L8736" s="384">
        <v>-4722306.4842649512</v>
      </c>
      <c r="M8736" s="367">
        <v>6980.0000000000473</v>
      </c>
      <c r="N8736" s="367">
        <v>698</v>
      </c>
      <c r="O8736" s="384">
        <v>-89184.181038660274</v>
      </c>
      <c r="P8736" s="367">
        <v>101.21</v>
      </c>
      <c r="Q8736" s="367">
        <v>698</v>
      </c>
      <c r="R8736" s="384">
        <v>-30360.180469866747</v>
      </c>
      <c r="S8736" s="367">
        <v>97.72</v>
      </c>
      <c r="T8736" s="367">
        <v>24068.965517241202</v>
      </c>
      <c r="U8736" s="384">
        <v>-5047711.5289589157</v>
      </c>
      <c r="V8736" s="367">
        <v>6979.9999999999482</v>
      </c>
      <c r="W8736" s="367">
        <v>1163333.3333333288</v>
      </c>
      <c r="X8736" s="384">
        <v>802878.64393807529</v>
      </c>
      <c r="Y8736" s="386">
        <v>6979.9999999999727</v>
      </c>
      <c r="Z8736" s="367"/>
      <c r="AA8736" s="367"/>
      <c r="AB8736" s="367"/>
      <c r="AC8736" s="367"/>
      <c r="AD8736" s="367"/>
      <c r="AE8736" s="367"/>
      <c r="AF8736" s="367"/>
      <c r="AG8736" s="367"/>
      <c r="AH8736" s="367"/>
      <c r="AI8736" s="367"/>
      <c r="AJ8736" s="367"/>
      <c r="AK8736" s="367"/>
      <c r="AL8736" s="367"/>
      <c r="AM8736" s="367"/>
      <c r="AN8736" s="367"/>
      <c r="AO8736" s="367"/>
      <c r="AP8736" s="367"/>
      <c r="AQ8736" s="367"/>
      <c r="AR8736" s="367"/>
      <c r="AS8736" s="367"/>
      <c r="AT8736" s="367"/>
    </row>
    <row r="8737" spans="2:46" ht="13.8">
      <c r="B8737" s="26">
        <v>116.50000000000112</v>
      </c>
      <c r="C8737" s="363">
        <v>5836.607516962722</v>
      </c>
      <c r="D8737" s="367">
        <v>6990.0000000000673</v>
      </c>
      <c r="E8737" s="367">
        <v>32511.627906976941</v>
      </c>
      <c r="F8737" s="367">
        <v>-7520364.3802277017</v>
      </c>
      <c r="G8737" s="367">
        <v>6990.0000000000427</v>
      </c>
      <c r="H8737" s="367">
        <v>174750</v>
      </c>
      <c r="I8737" s="384">
        <v>-89117795.326724306</v>
      </c>
      <c r="J8737" s="367">
        <v>6990</v>
      </c>
      <c r="K8737" s="367">
        <v>42363.636363636651</v>
      </c>
      <c r="L8737" s="384">
        <v>-4737532.720315191</v>
      </c>
      <c r="M8737" s="367">
        <v>6990.0000000000482</v>
      </c>
      <c r="N8737" s="367">
        <v>699</v>
      </c>
      <c r="O8737" s="384">
        <v>-89448.90916116914</v>
      </c>
      <c r="P8737" s="367">
        <v>101.355</v>
      </c>
      <c r="Q8737" s="367">
        <v>699</v>
      </c>
      <c r="R8737" s="384">
        <v>-30468.31415209805</v>
      </c>
      <c r="S8737" s="367">
        <v>97.86</v>
      </c>
      <c r="T8737" s="367">
        <v>24103.448275861891</v>
      </c>
      <c r="U8737" s="384">
        <v>-5063519.6427099658</v>
      </c>
      <c r="V8737" s="367">
        <v>6989.9999999999482</v>
      </c>
      <c r="W8737" s="367">
        <v>1164999.9999999956</v>
      </c>
      <c r="X8737" s="384">
        <v>803709.97426485689</v>
      </c>
      <c r="Y8737" s="386">
        <v>6989.9999999999727</v>
      </c>
      <c r="Z8737" s="367"/>
      <c r="AA8737" s="367"/>
      <c r="AB8737" s="367"/>
      <c r="AC8737" s="367"/>
      <c r="AD8737" s="367"/>
      <c r="AE8737" s="367"/>
      <c r="AF8737" s="367"/>
      <c r="AG8737" s="367"/>
      <c r="AH8737" s="367"/>
      <c r="AI8737" s="367"/>
      <c r="AJ8737" s="367"/>
      <c r="AK8737" s="367"/>
      <c r="AL8737" s="367"/>
      <c r="AM8737" s="367"/>
      <c r="AN8737" s="367"/>
      <c r="AO8737" s="367"/>
      <c r="AP8737" s="367"/>
      <c r="AQ8737" s="367"/>
      <c r="AR8737" s="367"/>
      <c r="AS8737" s="367"/>
      <c r="AT8737" s="367"/>
    </row>
    <row r="8738" spans="2:46" ht="13.8">
      <c r="B8738" s="26">
        <v>116.66666666666779</v>
      </c>
      <c r="C8738" s="363">
        <v>5844.9043405549282</v>
      </c>
      <c r="D8738" s="367">
        <v>7000.0000000000673</v>
      </c>
      <c r="E8738" s="367">
        <v>32558.139534883918</v>
      </c>
      <c r="F8738" s="367">
        <v>-7542192.1918760594</v>
      </c>
      <c r="G8738" s="367">
        <v>7000.0000000000427</v>
      </c>
      <c r="H8738" s="367">
        <v>175000</v>
      </c>
      <c r="I8738" s="384">
        <v>-89375603.065327302</v>
      </c>
      <c r="J8738" s="367">
        <v>7000</v>
      </c>
      <c r="K8738" s="367">
        <v>42424.242424242715</v>
      </c>
      <c r="L8738" s="384">
        <v>-4752783.1645313278</v>
      </c>
      <c r="M8738" s="367">
        <v>7000.0000000000482</v>
      </c>
      <c r="N8738" s="367">
        <v>700</v>
      </c>
      <c r="O8738" s="384">
        <v>-89714.02914945627</v>
      </c>
      <c r="P8738" s="367">
        <v>101.5</v>
      </c>
      <c r="Q8738" s="367">
        <v>700</v>
      </c>
      <c r="R8738" s="384">
        <v>-30576.632777739022</v>
      </c>
      <c r="S8738" s="367">
        <v>98</v>
      </c>
      <c r="T8738" s="367">
        <v>24137.931034482579</v>
      </c>
      <c r="U8738" s="384">
        <v>-5079352.2956179334</v>
      </c>
      <c r="V8738" s="367">
        <v>6999.9999999999482</v>
      </c>
      <c r="W8738" s="367">
        <v>1166666.6666666623</v>
      </c>
      <c r="X8738" s="384">
        <v>804540.39207201032</v>
      </c>
      <c r="Y8738" s="386">
        <v>6999.9999999999736</v>
      </c>
      <c r="Z8738" s="367"/>
      <c r="AA8738" s="367"/>
      <c r="AB8738" s="367"/>
      <c r="AC8738" s="367"/>
      <c r="AD8738" s="367"/>
      <c r="AE8738" s="367"/>
      <c r="AF8738" s="367"/>
      <c r="AG8738" s="367"/>
      <c r="AH8738" s="367"/>
      <c r="AI8738" s="367"/>
      <c r="AJ8738" s="367"/>
      <c r="AK8738" s="367"/>
      <c r="AL8738" s="367"/>
      <c r="AM8738" s="367"/>
      <c r="AN8738" s="367"/>
      <c r="AO8738" s="367"/>
      <c r="AP8738" s="367"/>
      <c r="AQ8738" s="367"/>
      <c r="AR8738" s="367"/>
      <c r="AS8738" s="367"/>
      <c r="AT8738" s="367"/>
    </row>
    <row r="8739" spans="2:46" ht="13.8">
      <c r="B8739" s="26">
        <v>116.83333333333447</v>
      </c>
      <c r="C8739" s="363">
        <v>5853.2010123881919</v>
      </c>
      <c r="D8739" s="367">
        <v>7010.0000000000682</v>
      </c>
      <c r="E8739" s="367">
        <v>32604.651162790895</v>
      </c>
      <c r="F8739" s="367">
        <v>-7564051.6294224849</v>
      </c>
      <c r="G8739" s="367">
        <v>7010.0000000000427</v>
      </c>
      <c r="H8739" s="367">
        <v>175250</v>
      </c>
      <c r="I8739" s="384">
        <v>-89633783.130985096</v>
      </c>
      <c r="J8739" s="367">
        <v>7010</v>
      </c>
      <c r="K8739" s="367">
        <v>42484.848484848779</v>
      </c>
      <c r="L8739" s="384">
        <v>-4768057.8169133635</v>
      </c>
      <c r="M8739" s="367">
        <v>7010.0000000000491</v>
      </c>
      <c r="N8739" s="367">
        <v>701</v>
      </c>
      <c r="O8739" s="384">
        <v>-89979.541003521605</v>
      </c>
      <c r="P8739" s="367">
        <v>101.645</v>
      </c>
      <c r="Q8739" s="367">
        <v>701</v>
      </c>
      <c r="R8739" s="384">
        <v>-30685.136346789626</v>
      </c>
      <c r="S8739" s="367">
        <v>98.14</v>
      </c>
      <c r="T8739" s="367">
        <v>24172.413793103267</v>
      </c>
      <c r="U8739" s="384">
        <v>-5095209.4876828166</v>
      </c>
      <c r="V8739" s="367">
        <v>7009.9999999999472</v>
      </c>
      <c r="W8739" s="367">
        <v>1168333.3333333291</v>
      </c>
      <c r="X8739" s="384">
        <v>805369.89735953533</v>
      </c>
      <c r="Y8739" s="386">
        <v>7009.9999999999736</v>
      </c>
      <c r="Z8739" s="367"/>
      <c r="AA8739" s="367"/>
      <c r="AB8739" s="367"/>
      <c r="AC8739" s="367"/>
      <c r="AD8739" s="367"/>
      <c r="AE8739" s="367"/>
      <c r="AF8739" s="367"/>
      <c r="AG8739" s="367"/>
      <c r="AH8739" s="367"/>
      <c r="AI8739" s="367"/>
      <c r="AJ8739" s="367"/>
      <c r="AK8739" s="367"/>
      <c r="AL8739" s="367"/>
      <c r="AM8739" s="367"/>
      <c r="AN8739" s="367"/>
      <c r="AO8739" s="367"/>
      <c r="AP8739" s="367"/>
      <c r="AQ8739" s="367"/>
      <c r="AR8739" s="367"/>
      <c r="AS8739" s="367"/>
      <c r="AT8739" s="367"/>
    </row>
    <row r="8740" spans="2:46" ht="13.8">
      <c r="B8740" s="26">
        <v>117.00000000000114</v>
      </c>
      <c r="C8740" s="363">
        <v>5861.4975324625093</v>
      </c>
      <c r="D8740" s="367">
        <v>7020.0000000000682</v>
      </c>
      <c r="E8740" s="367">
        <v>32651.162790697872</v>
      </c>
      <c r="F8740" s="367">
        <v>-7585942.6928669764</v>
      </c>
      <c r="G8740" s="367">
        <v>7020.0000000000427</v>
      </c>
      <c r="H8740" s="367">
        <v>175500</v>
      </c>
      <c r="I8740" s="384">
        <v>-89892335.523697689</v>
      </c>
      <c r="J8740" s="367">
        <v>7020</v>
      </c>
      <c r="K8740" s="367">
        <v>42545.454545454842</v>
      </c>
      <c r="L8740" s="384">
        <v>-4783356.6774612945</v>
      </c>
      <c r="M8740" s="367">
        <v>7020.0000000000491</v>
      </c>
      <c r="N8740" s="367">
        <v>702</v>
      </c>
      <c r="O8740" s="384">
        <v>-90245.444723365261</v>
      </c>
      <c r="P8740" s="367">
        <v>101.79</v>
      </c>
      <c r="Q8740" s="367">
        <v>702</v>
      </c>
      <c r="R8740" s="384">
        <v>-30793.8248592499</v>
      </c>
      <c r="S8740" s="367">
        <v>98.28</v>
      </c>
      <c r="T8740" s="367">
        <v>24206.896551723956</v>
      </c>
      <c r="U8740" s="384">
        <v>-5111091.2189046191</v>
      </c>
      <c r="V8740" s="367">
        <v>7019.9999999999472</v>
      </c>
      <c r="W8740" s="367">
        <v>1169999.9999999958</v>
      </c>
      <c r="X8740" s="384">
        <v>806198.49012743193</v>
      </c>
      <c r="Y8740" s="386">
        <v>7019.9999999999736</v>
      </c>
      <c r="Z8740" s="367"/>
      <c r="AA8740" s="367"/>
      <c r="AB8740" s="367"/>
      <c r="AC8740" s="367"/>
      <c r="AD8740" s="367"/>
      <c r="AE8740" s="367"/>
      <c r="AF8740" s="367"/>
      <c r="AG8740" s="367"/>
      <c r="AH8740" s="367"/>
      <c r="AI8740" s="367"/>
      <c r="AJ8740" s="367"/>
      <c r="AK8740" s="367"/>
      <c r="AL8740" s="367"/>
      <c r="AM8740" s="367"/>
      <c r="AN8740" s="367"/>
      <c r="AO8740" s="367"/>
      <c r="AP8740" s="367"/>
      <c r="AQ8740" s="367"/>
      <c r="AR8740" s="367"/>
      <c r="AS8740" s="367"/>
      <c r="AT8740" s="367"/>
    </row>
    <row r="8741" spans="2:46" ht="13.8">
      <c r="B8741" s="26">
        <v>117.16666666666781</v>
      </c>
      <c r="C8741" s="363">
        <v>5869.7939007778805</v>
      </c>
      <c r="D8741" s="367">
        <v>7030.0000000000682</v>
      </c>
      <c r="E8741" s="367">
        <v>32697.674418604849</v>
      </c>
      <c r="F8741" s="367">
        <v>-7607865.3822095329</v>
      </c>
      <c r="G8741" s="367">
        <v>7030.0000000000427</v>
      </c>
      <c r="H8741" s="367">
        <v>175750</v>
      </c>
      <c r="I8741" s="384">
        <v>-90151260.243465051</v>
      </c>
      <c r="J8741" s="367">
        <v>7030</v>
      </c>
      <c r="K8741" s="367">
        <v>42606.060606060906</v>
      </c>
      <c r="L8741" s="384">
        <v>-4798679.7461751224</v>
      </c>
      <c r="M8741" s="367">
        <v>7030.0000000000491</v>
      </c>
      <c r="N8741" s="367">
        <v>703</v>
      </c>
      <c r="O8741" s="384">
        <v>-90511.740308987122</v>
      </c>
      <c r="P8741" s="367">
        <v>101.93499999999999</v>
      </c>
      <c r="Q8741" s="367">
        <v>703</v>
      </c>
      <c r="R8741" s="384">
        <v>-30902.698315119807</v>
      </c>
      <c r="S8741" s="367">
        <v>98.42</v>
      </c>
      <c r="T8741" s="367">
        <v>24241.379310344644</v>
      </c>
      <c r="U8741" s="384">
        <v>-5126997.4892833401</v>
      </c>
      <c r="V8741" s="367">
        <v>7029.9999999999472</v>
      </c>
      <c r="W8741" s="367">
        <v>1171666.6666666626</v>
      </c>
      <c r="X8741" s="384">
        <v>807026.17037570069</v>
      </c>
      <c r="Y8741" s="386">
        <v>7029.9999999999754</v>
      </c>
      <c r="Z8741" s="367"/>
      <c r="AA8741" s="367"/>
      <c r="AB8741" s="367"/>
      <c r="AC8741" s="367"/>
      <c r="AD8741" s="367"/>
      <c r="AE8741" s="367"/>
      <c r="AF8741" s="367"/>
      <c r="AG8741" s="367"/>
      <c r="AH8741" s="367"/>
      <c r="AI8741" s="367"/>
      <c r="AJ8741" s="367"/>
      <c r="AK8741" s="367"/>
      <c r="AL8741" s="367"/>
      <c r="AM8741" s="367"/>
      <c r="AN8741" s="367"/>
      <c r="AO8741" s="367"/>
      <c r="AP8741" s="367"/>
      <c r="AQ8741" s="367"/>
      <c r="AR8741" s="367"/>
      <c r="AS8741" s="367"/>
      <c r="AT8741" s="367"/>
    </row>
    <row r="8742" spans="2:46" ht="13.8">
      <c r="B8742" s="26">
        <v>117.33333333333448</v>
      </c>
      <c r="C8742" s="363">
        <v>5878.0901173343054</v>
      </c>
      <c r="D8742" s="367">
        <v>7040.0000000000682</v>
      </c>
      <c r="E8742" s="367">
        <v>32744.186046511826</v>
      </c>
      <c r="F8742" s="367">
        <v>-7629819.6974501573</v>
      </c>
      <c r="G8742" s="367">
        <v>7040.0000000000427</v>
      </c>
      <c r="H8742" s="367">
        <v>176000</v>
      </c>
      <c r="I8742" s="384">
        <v>-90410557.290287241</v>
      </c>
      <c r="J8742" s="367">
        <v>7040</v>
      </c>
      <c r="K8742" s="367">
        <v>42666.66666666697</v>
      </c>
      <c r="L8742" s="384">
        <v>-4814027.0230548512</v>
      </c>
      <c r="M8742" s="367">
        <v>7040.0000000000509</v>
      </c>
      <c r="N8742" s="367">
        <v>704</v>
      </c>
      <c r="O8742" s="384">
        <v>-90778.427760387291</v>
      </c>
      <c r="P8742" s="367">
        <v>102.08</v>
      </c>
      <c r="Q8742" s="367">
        <v>704</v>
      </c>
      <c r="R8742" s="384">
        <v>-31011.75671439938</v>
      </c>
      <c r="S8742" s="367">
        <v>98.56</v>
      </c>
      <c r="T8742" s="367">
        <v>24275.862068965333</v>
      </c>
      <c r="U8742" s="384">
        <v>-5142928.2988189775</v>
      </c>
      <c r="V8742" s="367">
        <v>7039.9999999999463</v>
      </c>
      <c r="W8742" s="367">
        <v>1173333.3333333293</v>
      </c>
      <c r="X8742" s="384">
        <v>807852.93810434069</v>
      </c>
      <c r="Y8742" s="386">
        <v>7039.9999999999754</v>
      </c>
      <c r="Z8742" s="367"/>
      <c r="AA8742" s="367"/>
      <c r="AB8742" s="367"/>
      <c r="AC8742" s="367"/>
      <c r="AD8742" s="367"/>
      <c r="AE8742" s="367"/>
      <c r="AF8742" s="367"/>
      <c r="AG8742" s="367"/>
      <c r="AH8742" s="367"/>
      <c r="AI8742" s="367"/>
      <c r="AJ8742" s="367"/>
      <c r="AK8742" s="367"/>
      <c r="AL8742" s="367"/>
      <c r="AM8742" s="367"/>
      <c r="AN8742" s="367"/>
      <c r="AO8742" s="367"/>
      <c r="AP8742" s="367"/>
      <c r="AQ8742" s="367"/>
      <c r="AR8742" s="367"/>
      <c r="AS8742" s="367"/>
      <c r="AT8742" s="367"/>
    </row>
    <row r="8743" spans="2:46" ht="13.8">
      <c r="B8743" s="26">
        <v>117.50000000000115</v>
      </c>
      <c r="C8743" s="363">
        <v>5886.3861821317869</v>
      </c>
      <c r="D8743" s="367">
        <v>7050.0000000000691</v>
      </c>
      <c r="E8743" s="367">
        <v>32790.6976744188</v>
      </c>
      <c r="F8743" s="367">
        <v>-7651805.6385888467</v>
      </c>
      <c r="G8743" s="367">
        <v>7050.0000000000418</v>
      </c>
      <c r="H8743" s="367">
        <v>176250</v>
      </c>
      <c r="I8743" s="384">
        <v>-90670226.66416423</v>
      </c>
      <c r="J8743" s="367">
        <v>7050</v>
      </c>
      <c r="K8743" s="367">
        <v>42727.272727273034</v>
      </c>
      <c r="L8743" s="384">
        <v>-4829398.5081004743</v>
      </c>
      <c r="M8743" s="367">
        <v>7050.0000000000509</v>
      </c>
      <c r="N8743" s="367">
        <v>705</v>
      </c>
      <c r="O8743" s="384">
        <v>-91045.507077565722</v>
      </c>
      <c r="P8743" s="367">
        <v>102.22500000000001</v>
      </c>
      <c r="Q8743" s="367">
        <v>705</v>
      </c>
      <c r="R8743" s="384">
        <v>-31121.000057088582</v>
      </c>
      <c r="S8743" s="367">
        <v>98.7</v>
      </c>
      <c r="T8743" s="367">
        <v>24310.344827586021</v>
      </c>
      <c r="U8743" s="384">
        <v>-5158883.6475115344</v>
      </c>
      <c r="V8743" s="367">
        <v>7049.9999999999463</v>
      </c>
      <c r="W8743" s="367">
        <v>1174999.999999996</v>
      </c>
      <c r="X8743" s="384">
        <v>808678.79331335251</v>
      </c>
      <c r="Y8743" s="386">
        <v>7049.9999999999764</v>
      </c>
      <c r="Z8743" s="367"/>
      <c r="AA8743" s="367"/>
      <c r="AB8743" s="367"/>
      <c r="AC8743" s="367"/>
      <c r="AD8743" s="367"/>
      <c r="AE8743" s="367"/>
      <c r="AF8743" s="367"/>
      <c r="AG8743" s="367"/>
      <c r="AH8743" s="367"/>
      <c r="AI8743" s="367"/>
      <c r="AJ8743" s="367"/>
      <c r="AK8743" s="367"/>
      <c r="AL8743" s="367"/>
      <c r="AM8743" s="367"/>
      <c r="AN8743" s="367"/>
      <c r="AO8743" s="367"/>
      <c r="AP8743" s="367"/>
      <c r="AQ8743" s="367"/>
      <c r="AR8743" s="367"/>
      <c r="AS8743" s="367"/>
      <c r="AT8743" s="367"/>
    </row>
    <row r="8744" spans="2:46" ht="13.8">
      <c r="B8744" s="26">
        <v>117.66666666666782</v>
      </c>
      <c r="C8744" s="363">
        <v>5894.6820951703212</v>
      </c>
      <c r="D8744" s="367">
        <v>7060.0000000000691</v>
      </c>
      <c r="E8744" s="367">
        <v>32837.209302325777</v>
      </c>
      <c r="F8744" s="367">
        <v>-7673823.205625603</v>
      </c>
      <c r="G8744" s="367">
        <v>7060.0000000000418</v>
      </c>
      <c r="H8744" s="367">
        <v>176500</v>
      </c>
      <c r="I8744" s="384">
        <v>-90930268.365096018</v>
      </c>
      <c r="J8744" s="367">
        <v>7060</v>
      </c>
      <c r="K8744" s="367">
        <v>42787.878787879097</v>
      </c>
      <c r="L8744" s="384">
        <v>-4844794.2013119962</v>
      </c>
      <c r="M8744" s="367">
        <v>7060.0000000000518</v>
      </c>
      <c r="N8744" s="367">
        <v>706</v>
      </c>
      <c r="O8744" s="384">
        <v>-91312.978260522374</v>
      </c>
      <c r="P8744" s="367">
        <v>102.36999999999999</v>
      </c>
      <c r="Q8744" s="367">
        <v>706</v>
      </c>
      <c r="R8744" s="384">
        <v>-31230.428343187454</v>
      </c>
      <c r="S8744" s="367">
        <v>98.84</v>
      </c>
      <c r="T8744" s="367">
        <v>24344.827586206709</v>
      </c>
      <c r="U8744" s="384">
        <v>-5174863.5353610069</v>
      </c>
      <c r="V8744" s="367">
        <v>7059.9999999999454</v>
      </c>
      <c r="W8744" s="367">
        <v>1176666.6666666628</v>
      </c>
      <c r="X8744" s="384">
        <v>809503.73600273603</v>
      </c>
      <c r="Y8744" s="386">
        <v>7059.9999999999764</v>
      </c>
      <c r="Z8744" s="367"/>
      <c r="AA8744" s="367"/>
      <c r="AB8744" s="367"/>
      <c r="AC8744" s="367"/>
      <c r="AD8744" s="367"/>
      <c r="AE8744" s="367"/>
      <c r="AF8744" s="367"/>
      <c r="AG8744" s="367"/>
      <c r="AH8744" s="367"/>
      <c r="AI8744" s="367"/>
      <c r="AJ8744" s="367"/>
      <c r="AK8744" s="367"/>
      <c r="AL8744" s="367"/>
      <c r="AM8744" s="367"/>
      <c r="AN8744" s="367"/>
      <c r="AO8744" s="367"/>
      <c r="AP8744" s="367"/>
      <c r="AQ8744" s="367"/>
      <c r="AR8744" s="367"/>
      <c r="AS8744" s="367"/>
      <c r="AT8744" s="367"/>
    </row>
    <row r="8745" spans="2:46" ht="13.8">
      <c r="B8745" s="26">
        <v>117.83333333333449</v>
      </c>
      <c r="C8745" s="363">
        <v>5902.9778564499111</v>
      </c>
      <c r="D8745" s="367">
        <v>7070.0000000000691</v>
      </c>
      <c r="E8745" s="367">
        <v>32883.720930232754</v>
      </c>
      <c r="F8745" s="367">
        <v>-7695872.3985604262</v>
      </c>
      <c r="G8745" s="367">
        <v>7070.0000000000418</v>
      </c>
      <c r="H8745" s="367">
        <v>176750</v>
      </c>
      <c r="I8745" s="384">
        <v>-91190682.393082604</v>
      </c>
      <c r="J8745" s="367">
        <v>7070</v>
      </c>
      <c r="K8745" s="367">
        <v>42848.484848485161</v>
      </c>
      <c r="L8745" s="384">
        <v>-4860214.1026894124</v>
      </c>
      <c r="M8745" s="367">
        <v>7070.0000000000518</v>
      </c>
      <c r="N8745" s="367">
        <v>707</v>
      </c>
      <c r="O8745" s="384">
        <v>-91580.841309257317</v>
      </c>
      <c r="P8745" s="367">
        <v>102.515</v>
      </c>
      <c r="Q8745" s="367">
        <v>707</v>
      </c>
      <c r="R8745" s="384">
        <v>-31340.041572695958</v>
      </c>
      <c r="S8745" s="367">
        <v>98.98</v>
      </c>
      <c r="T8745" s="367">
        <v>24379.310344827398</v>
      </c>
      <c r="U8745" s="384">
        <v>-5190867.9623673996</v>
      </c>
      <c r="V8745" s="367">
        <v>7069.9999999999454</v>
      </c>
      <c r="W8745" s="367">
        <v>1178333.3333333295</v>
      </c>
      <c r="X8745" s="384">
        <v>810327.76617249125</v>
      </c>
      <c r="Y8745" s="386">
        <v>7069.9999999999773</v>
      </c>
      <c r="Z8745" s="367"/>
      <c r="AA8745" s="367"/>
      <c r="AB8745" s="367"/>
      <c r="AC8745" s="367"/>
      <c r="AD8745" s="367"/>
      <c r="AE8745" s="367"/>
      <c r="AF8745" s="367"/>
      <c r="AG8745" s="367"/>
      <c r="AH8745" s="367"/>
      <c r="AI8745" s="367"/>
      <c r="AJ8745" s="367"/>
      <c r="AK8745" s="367"/>
      <c r="AL8745" s="367"/>
      <c r="AM8745" s="367"/>
      <c r="AN8745" s="367"/>
      <c r="AO8745" s="367"/>
      <c r="AP8745" s="367"/>
      <c r="AQ8745" s="367"/>
      <c r="AR8745" s="367"/>
      <c r="AS8745" s="367"/>
      <c r="AT8745" s="367"/>
    </row>
    <row r="8746" spans="2:46" ht="13.8">
      <c r="B8746" s="26">
        <v>118.00000000000117</v>
      </c>
      <c r="C8746" s="363">
        <v>5911.2734659705548</v>
      </c>
      <c r="D8746" s="367">
        <v>7080.0000000000691</v>
      </c>
      <c r="E8746" s="367">
        <v>32930.232558139731</v>
      </c>
      <c r="F8746" s="367">
        <v>-7717953.2173933191</v>
      </c>
      <c r="G8746" s="367">
        <v>7080.0000000000427</v>
      </c>
      <c r="H8746" s="367">
        <v>177000</v>
      </c>
      <c r="I8746" s="384">
        <v>-91451468.748123974</v>
      </c>
      <c r="J8746" s="367">
        <v>7080</v>
      </c>
      <c r="K8746" s="367">
        <v>42909.090909091225</v>
      </c>
      <c r="L8746" s="384">
        <v>-4875658.2122327304</v>
      </c>
      <c r="M8746" s="367">
        <v>7080.0000000000528</v>
      </c>
      <c r="N8746" s="367">
        <v>708</v>
      </c>
      <c r="O8746" s="384">
        <v>-91849.096223770539</v>
      </c>
      <c r="P8746" s="367">
        <v>102.66000000000001</v>
      </c>
      <c r="Q8746" s="367">
        <v>708</v>
      </c>
      <c r="R8746" s="384">
        <v>-31449.839745614132</v>
      </c>
      <c r="S8746" s="367">
        <v>99.12</v>
      </c>
      <c r="T8746" s="367">
        <v>24413.793103448086</v>
      </c>
      <c r="U8746" s="384">
        <v>-5206896.9285307098</v>
      </c>
      <c r="V8746" s="367">
        <v>7079.9999999999454</v>
      </c>
      <c r="W8746" s="367">
        <v>1179999.9999999963</v>
      </c>
      <c r="X8746" s="384">
        <v>811150.88382261817</v>
      </c>
      <c r="Y8746" s="386">
        <v>7079.9999999999773</v>
      </c>
      <c r="Z8746" s="367"/>
      <c r="AA8746" s="367"/>
      <c r="AB8746" s="367"/>
      <c r="AC8746" s="367"/>
      <c r="AD8746" s="367"/>
      <c r="AE8746" s="367"/>
      <c r="AF8746" s="367"/>
      <c r="AG8746" s="367"/>
      <c r="AH8746" s="367"/>
      <c r="AI8746" s="367"/>
      <c r="AJ8746" s="367"/>
      <c r="AK8746" s="367"/>
      <c r="AL8746" s="367"/>
      <c r="AM8746" s="367"/>
      <c r="AN8746" s="367"/>
      <c r="AO8746" s="367"/>
      <c r="AP8746" s="367"/>
      <c r="AQ8746" s="367"/>
      <c r="AR8746" s="367"/>
      <c r="AS8746" s="367"/>
      <c r="AT8746" s="367"/>
    </row>
    <row r="8747" spans="2:46" ht="13.8">
      <c r="B8747" s="26">
        <v>118.16666666666784</v>
      </c>
      <c r="C8747" s="363">
        <v>5919.5689237322549</v>
      </c>
      <c r="D8747" s="367">
        <v>7090.0000000000709</v>
      </c>
      <c r="E8747" s="367">
        <v>32976.744186046708</v>
      </c>
      <c r="F8747" s="367">
        <v>-7740065.6621242752</v>
      </c>
      <c r="G8747" s="367">
        <v>7090.0000000000427</v>
      </c>
      <c r="H8747" s="367">
        <v>177250</v>
      </c>
      <c r="I8747" s="384">
        <v>-91712627.430220187</v>
      </c>
      <c r="J8747" s="367">
        <v>7090</v>
      </c>
      <c r="K8747" s="367">
        <v>42969.696969697288</v>
      </c>
      <c r="L8747" s="384">
        <v>-4891126.5299419416</v>
      </c>
      <c r="M8747" s="367">
        <v>7090.0000000000528</v>
      </c>
      <c r="N8747" s="367">
        <v>709</v>
      </c>
      <c r="O8747" s="384">
        <v>-92117.74300406198</v>
      </c>
      <c r="P8747" s="367">
        <v>102.80499999999999</v>
      </c>
      <c r="Q8747" s="367">
        <v>709</v>
      </c>
      <c r="R8747" s="384">
        <v>-31559.822861941935</v>
      </c>
      <c r="S8747" s="367">
        <v>99.259999999999991</v>
      </c>
      <c r="T8747" s="367">
        <v>24448.275862068775</v>
      </c>
      <c r="U8747" s="384">
        <v>-5222950.4338509366</v>
      </c>
      <c r="V8747" s="367">
        <v>7089.9999999999445</v>
      </c>
      <c r="W8747" s="367">
        <v>1181666.666666663</v>
      </c>
      <c r="X8747" s="384">
        <v>811973.08895311679</v>
      </c>
      <c r="Y8747" s="386">
        <v>7089.9999999999773</v>
      </c>
      <c r="Z8747" s="367"/>
      <c r="AA8747" s="367"/>
      <c r="AB8747" s="367"/>
      <c r="AC8747" s="367"/>
      <c r="AD8747" s="367"/>
      <c r="AE8747" s="367"/>
      <c r="AF8747" s="367"/>
      <c r="AG8747" s="367"/>
      <c r="AH8747" s="367"/>
      <c r="AI8747" s="367"/>
      <c r="AJ8747" s="367"/>
      <c r="AK8747" s="367"/>
      <c r="AL8747" s="367"/>
      <c r="AM8747" s="367"/>
      <c r="AN8747" s="367"/>
      <c r="AO8747" s="367"/>
      <c r="AP8747" s="367"/>
      <c r="AQ8747" s="367"/>
      <c r="AR8747" s="367"/>
      <c r="AS8747" s="367"/>
      <c r="AT8747" s="367"/>
    </row>
    <row r="8748" spans="2:46" ht="13.8">
      <c r="B8748" s="26">
        <v>118.33333333333451</v>
      </c>
      <c r="C8748" s="363">
        <v>5927.8642297350079</v>
      </c>
      <c r="D8748" s="367">
        <v>7100.0000000000709</v>
      </c>
      <c r="E8748" s="367">
        <v>33023.255813953685</v>
      </c>
      <c r="F8748" s="367">
        <v>-7762209.7327532992</v>
      </c>
      <c r="G8748" s="367">
        <v>7100.0000000000427</v>
      </c>
      <c r="H8748" s="367">
        <v>177500</v>
      </c>
      <c r="I8748" s="384">
        <v>-91974158.439371169</v>
      </c>
      <c r="J8748" s="367">
        <v>7100</v>
      </c>
      <c r="K8748" s="367">
        <v>43030.303030303352</v>
      </c>
      <c r="L8748" s="384">
        <v>-4906619.0558170527</v>
      </c>
      <c r="M8748" s="367">
        <v>7100.0000000000537</v>
      </c>
      <c r="N8748" s="367">
        <v>710</v>
      </c>
      <c r="O8748" s="384">
        <v>-92386.781650131714</v>
      </c>
      <c r="P8748" s="367">
        <v>102.95</v>
      </c>
      <c r="Q8748" s="367">
        <v>710</v>
      </c>
      <c r="R8748" s="384">
        <v>-31669.990921679393</v>
      </c>
      <c r="S8748" s="367">
        <v>99.399999999999991</v>
      </c>
      <c r="T8748" s="367">
        <v>24482.758620689463</v>
      </c>
      <c r="U8748" s="384">
        <v>-5239028.4783280827</v>
      </c>
      <c r="V8748" s="367">
        <v>7099.9999999999445</v>
      </c>
      <c r="W8748" s="367">
        <v>1183333.3333333298</v>
      </c>
      <c r="X8748" s="384">
        <v>812794.38156398712</v>
      </c>
      <c r="Y8748" s="386">
        <v>7099.9999999999782</v>
      </c>
      <c r="Z8748" s="367"/>
      <c r="AA8748" s="367"/>
      <c r="AB8748" s="367"/>
      <c r="AC8748" s="367"/>
      <c r="AD8748" s="367"/>
      <c r="AE8748" s="367"/>
      <c r="AF8748" s="367"/>
      <c r="AG8748" s="367"/>
      <c r="AH8748" s="367"/>
      <c r="AI8748" s="367"/>
      <c r="AJ8748" s="367"/>
      <c r="AK8748" s="367"/>
      <c r="AL8748" s="367"/>
      <c r="AM8748" s="367"/>
      <c r="AN8748" s="367"/>
      <c r="AO8748" s="367"/>
      <c r="AP8748" s="367"/>
      <c r="AQ8748" s="367"/>
      <c r="AR8748" s="367"/>
      <c r="AS8748" s="367"/>
      <c r="AT8748" s="367"/>
    </row>
    <row r="8749" spans="2:46" ht="13.8">
      <c r="B8749" s="26">
        <v>118.50000000000118</v>
      </c>
      <c r="C8749" s="363">
        <v>5936.1593839788147</v>
      </c>
      <c r="D8749" s="367">
        <v>7110.0000000000709</v>
      </c>
      <c r="E8749" s="367">
        <v>33069.767441860662</v>
      </c>
      <c r="F8749" s="367">
        <v>-7784385.4292803891</v>
      </c>
      <c r="G8749" s="367">
        <v>7110.0000000000427</v>
      </c>
      <c r="H8749" s="367">
        <v>177750</v>
      </c>
      <c r="I8749" s="384">
        <v>-92236061.775576949</v>
      </c>
      <c r="J8749" s="367">
        <v>7110</v>
      </c>
      <c r="K8749" s="367">
        <v>43090.909090909416</v>
      </c>
      <c r="L8749" s="384">
        <v>-4922135.7898580581</v>
      </c>
      <c r="M8749" s="367">
        <v>7110.0000000000537</v>
      </c>
      <c r="N8749" s="367">
        <v>711</v>
      </c>
      <c r="O8749" s="384">
        <v>-92656.212161979682</v>
      </c>
      <c r="P8749" s="367">
        <v>103.095</v>
      </c>
      <c r="Q8749" s="367">
        <v>711</v>
      </c>
      <c r="R8749" s="384">
        <v>-31780.343924826517</v>
      </c>
      <c r="S8749" s="367">
        <v>99.539999999999992</v>
      </c>
      <c r="T8749" s="367">
        <v>24517.241379310151</v>
      </c>
      <c r="U8749" s="384">
        <v>-5255131.0619621454</v>
      </c>
      <c r="V8749" s="367">
        <v>7109.9999999999445</v>
      </c>
      <c r="W8749" s="367">
        <v>1184999.9999999965</v>
      </c>
      <c r="X8749" s="384">
        <v>813614.76165522914</v>
      </c>
      <c r="Y8749" s="386">
        <v>7109.9999999999782</v>
      </c>
      <c r="Z8749" s="367"/>
      <c r="AA8749" s="367"/>
      <c r="AB8749" s="367"/>
      <c r="AC8749" s="367"/>
      <c r="AD8749" s="367"/>
      <c r="AE8749" s="367"/>
      <c r="AF8749" s="367"/>
      <c r="AG8749" s="367"/>
      <c r="AH8749" s="367"/>
      <c r="AI8749" s="367"/>
      <c r="AJ8749" s="367"/>
      <c r="AK8749" s="367"/>
      <c r="AL8749" s="367"/>
      <c r="AM8749" s="367"/>
      <c r="AN8749" s="367"/>
      <c r="AO8749" s="367"/>
      <c r="AP8749" s="367"/>
      <c r="AQ8749" s="367"/>
      <c r="AR8749" s="367"/>
      <c r="AS8749" s="367"/>
      <c r="AT8749" s="367"/>
    </row>
    <row r="8750" spans="2:46" ht="13.8">
      <c r="B8750" s="26">
        <v>118.66666666666785</v>
      </c>
      <c r="C8750" s="363">
        <v>5944.4543864636771</v>
      </c>
      <c r="D8750" s="367">
        <v>7120.0000000000709</v>
      </c>
      <c r="E8750" s="367">
        <v>33116.279069767639</v>
      </c>
      <c r="F8750" s="367">
        <v>-7806592.751705545</v>
      </c>
      <c r="G8750" s="367">
        <v>7120.0000000000427</v>
      </c>
      <c r="H8750" s="367">
        <v>178000</v>
      </c>
      <c r="I8750" s="384">
        <v>-92498337.438837528</v>
      </c>
      <c r="J8750" s="367">
        <v>7120</v>
      </c>
      <c r="K8750" s="367">
        <v>43151.515151515479</v>
      </c>
      <c r="L8750" s="384">
        <v>-4937676.7320649652</v>
      </c>
      <c r="M8750" s="367">
        <v>7120.0000000000555</v>
      </c>
      <c r="N8750" s="367">
        <v>712</v>
      </c>
      <c r="O8750" s="384">
        <v>-92926.034539605927</v>
      </c>
      <c r="P8750" s="367">
        <v>103.24</v>
      </c>
      <c r="Q8750" s="367">
        <v>712</v>
      </c>
      <c r="R8750" s="384">
        <v>-31890.881871383273</v>
      </c>
      <c r="S8750" s="367">
        <v>99.679999999999993</v>
      </c>
      <c r="T8750" s="367">
        <v>24551.72413793084</v>
      </c>
      <c r="U8750" s="384">
        <v>-5271258.1847531246</v>
      </c>
      <c r="V8750" s="367">
        <v>7119.9999999999427</v>
      </c>
      <c r="W8750" s="367">
        <v>1186666.6666666633</v>
      </c>
      <c r="X8750" s="384">
        <v>814434.22922684299</v>
      </c>
      <c r="Y8750" s="386">
        <v>7119.99999999998</v>
      </c>
      <c r="Z8750" s="367"/>
      <c r="AA8750" s="367"/>
      <c r="AB8750" s="367"/>
      <c r="AC8750" s="367"/>
      <c r="AD8750" s="367"/>
      <c r="AE8750" s="367"/>
      <c r="AF8750" s="367"/>
      <c r="AG8750" s="367"/>
      <c r="AH8750" s="367"/>
      <c r="AI8750" s="367"/>
      <c r="AJ8750" s="367"/>
      <c r="AK8750" s="367"/>
      <c r="AL8750" s="367"/>
      <c r="AM8750" s="367"/>
      <c r="AN8750" s="367"/>
      <c r="AO8750" s="367"/>
      <c r="AP8750" s="367"/>
      <c r="AQ8750" s="367"/>
      <c r="AR8750" s="367"/>
      <c r="AS8750" s="367"/>
      <c r="AT8750" s="367"/>
    </row>
    <row r="8751" spans="2:46" ht="13.8">
      <c r="B8751" s="26">
        <v>118.83333333333452</v>
      </c>
      <c r="C8751" s="363">
        <v>5952.7492371895942</v>
      </c>
      <c r="D8751" s="367">
        <v>7130.0000000000719</v>
      </c>
      <c r="E8751" s="367">
        <v>33162.790697674616</v>
      </c>
      <c r="F8751" s="367">
        <v>-7828831.7000287669</v>
      </c>
      <c r="G8751" s="367">
        <v>7130.0000000000427</v>
      </c>
      <c r="H8751" s="367">
        <v>178250</v>
      </c>
      <c r="I8751" s="384">
        <v>-92760985.429152921</v>
      </c>
      <c r="J8751" s="367">
        <v>7130</v>
      </c>
      <c r="K8751" s="367">
        <v>43212.121212121543</v>
      </c>
      <c r="L8751" s="384">
        <v>-4953241.8824377665</v>
      </c>
      <c r="M8751" s="367">
        <v>7130.0000000000555</v>
      </c>
      <c r="N8751" s="367">
        <v>713</v>
      </c>
      <c r="O8751" s="384">
        <v>-93196.248783010436</v>
      </c>
      <c r="P8751" s="367">
        <v>103.38500000000001</v>
      </c>
      <c r="Q8751" s="367">
        <v>713</v>
      </c>
      <c r="R8751" s="384">
        <v>-32001.604761349699</v>
      </c>
      <c r="S8751" s="367">
        <v>99.82</v>
      </c>
      <c r="T8751" s="367">
        <v>24586.206896551528</v>
      </c>
      <c r="U8751" s="384">
        <v>-5287409.8467010241</v>
      </c>
      <c r="V8751" s="367">
        <v>7129.9999999999427</v>
      </c>
      <c r="W8751" s="367">
        <v>1188333.33333333</v>
      </c>
      <c r="X8751" s="384">
        <v>815252.7842788283</v>
      </c>
      <c r="Y8751" s="386">
        <v>7129.99999999998</v>
      </c>
      <c r="Z8751" s="367"/>
      <c r="AA8751" s="367"/>
      <c r="AB8751" s="367"/>
      <c r="AC8751" s="367"/>
      <c r="AD8751" s="367"/>
      <c r="AE8751" s="367"/>
      <c r="AF8751" s="367"/>
      <c r="AG8751" s="367"/>
      <c r="AH8751" s="367"/>
      <c r="AI8751" s="367"/>
      <c r="AJ8751" s="367"/>
      <c r="AK8751" s="367"/>
      <c r="AL8751" s="367"/>
      <c r="AM8751" s="367"/>
      <c r="AN8751" s="367"/>
      <c r="AO8751" s="367"/>
      <c r="AP8751" s="367"/>
      <c r="AQ8751" s="367"/>
      <c r="AR8751" s="367"/>
      <c r="AS8751" s="367"/>
      <c r="AT8751" s="367"/>
    </row>
    <row r="8752" spans="2:46" ht="13.8">
      <c r="B8752" s="26">
        <v>119.00000000000119</v>
      </c>
      <c r="C8752" s="363">
        <v>5961.043936156565</v>
      </c>
      <c r="D8752" s="367">
        <v>7140.0000000000719</v>
      </c>
      <c r="E8752" s="367">
        <v>33209.302325581593</v>
      </c>
      <c r="F8752" s="367">
        <v>-7851102.2742500566</v>
      </c>
      <c r="G8752" s="367">
        <v>7140.0000000000427</v>
      </c>
      <c r="H8752" s="367">
        <v>178500</v>
      </c>
      <c r="I8752" s="384">
        <v>-93024005.746523112</v>
      </c>
      <c r="J8752" s="367">
        <v>7140</v>
      </c>
      <c r="K8752" s="367">
        <v>43272.727272727607</v>
      </c>
      <c r="L8752" s="384">
        <v>-4968831.2409764649</v>
      </c>
      <c r="M8752" s="367">
        <v>7140.0000000000555</v>
      </c>
      <c r="N8752" s="367">
        <v>714</v>
      </c>
      <c r="O8752" s="384">
        <v>-93466.854892193165</v>
      </c>
      <c r="P8752" s="367">
        <v>103.52999999999999</v>
      </c>
      <c r="Q8752" s="367">
        <v>714</v>
      </c>
      <c r="R8752" s="384">
        <v>-32112.512594725758</v>
      </c>
      <c r="S8752" s="367">
        <v>99.96</v>
      </c>
      <c r="T8752" s="367">
        <v>24620.689655172217</v>
      </c>
      <c r="U8752" s="384">
        <v>-5303586.047805842</v>
      </c>
      <c r="V8752" s="367">
        <v>7139.9999999999427</v>
      </c>
      <c r="W8752" s="367">
        <v>1189999.9999999967</v>
      </c>
      <c r="X8752" s="384">
        <v>816070.42681118543</v>
      </c>
      <c r="Y8752" s="386">
        <v>7139.99999999998</v>
      </c>
      <c r="Z8752" s="367"/>
      <c r="AA8752" s="367"/>
      <c r="AB8752" s="367"/>
      <c r="AC8752" s="367"/>
      <c r="AD8752" s="367"/>
      <c r="AE8752" s="367"/>
      <c r="AF8752" s="367"/>
      <c r="AG8752" s="367"/>
      <c r="AH8752" s="367"/>
      <c r="AI8752" s="367"/>
      <c r="AJ8752" s="367"/>
      <c r="AK8752" s="367"/>
      <c r="AL8752" s="367"/>
      <c r="AM8752" s="367"/>
      <c r="AN8752" s="367"/>
      <c r="AO8752" s="367"/>
      <c r="AP8752" s="367"/>
      <c r="AQ8752" s="367"/>
      <c r="AR8752" s="367"/>
      <c r="AS8752" s="367"/>
      <c r="AT8752" s="367"/>
    </row>
    <row r="8753" spans="2:46" ht="13.8">
      <c r="B8753" s="26">
        <v>119.16666666666787</v>
      </c>
      <c r="C8753" s="363">
        <v>5969.3384833645905</v>
      </c>
      <c r="D8753" s="367">
        <v>7150.0000000000719</v>
      </c>
      <c r="E8753" s="367">
        <v>33255.81395348857</v>
      </c>
      <c r="F8753" s="367">
        <v>-7873404.4743694142</v>
      </c>
      <c r="G8753" s="367">
        <v>7150.0000000000427</v>
      </c>
      <c r="H8753" s="367">
        <v>178750</v>
      </c>
      <c r="I8753" s="384">
        <v>-93287398.390948087</v>
      </c>
      <c r="J8753" s="367">
        <v>7150</v>
      </c>
      <c r="K8753" s="367">
        <v>43333.33333333367</v>
      </c>
      <c r="L8753" s="384">
        <v>-4984444.8076810613</v>
      </c>
      <c r="M8753" s="367">
        <v>7150.0000000000564</v>
      </c>
      <c r="N8753" s="367">
        <v>715</v>
      </c>
      <c r="O8753" s="384">
        <v>-93737.852867154215</v>
      </c>
      <c r="P8753" s="367">
        <v>103.675</v>
      </c>
      <c r="Q8753" s="367">
        <v>715</v>
      </c>
      <c r="R8753" s="384">
        <v>-32223.605371511479</v>
      </c>
      <c r="S8753" s="367">
        <v>100.1</v>
      </c>
      <c r="T8753" s="367">
        <v>24655.172413792905</v>
      </c>
      <c r="U8753" s="384">
        <v>-5319786.7880675755</v>
      </c>
      <c r="V8753" s="367">
        <v>7149.9999999999418</v>
      </c>
      <c r="W8753" s="367">
        <v>1191666.6666666635</v>
      </c>
      <c r="X8753" s="384">
        <v>816887.15682391415</v>
      </c>
      <c r="Y8753" s="386">
        <v>7149.9999999999809</v>
      </c>
      <c r="Z8753" s="367"/>
      <c r="AA8753" s="367"/>
      <c r="AB8753" s="367"/>
      <c r="AC8753" s="367"/>
      <c r="AD8753" s="367"/>
      <c r="AE8753" s="367"/>
      <c r="AF8753" s="367"/>
      <c r="AG8753" s="367"/>
      <c r="AH8753" s="367"/>
      <c r="AI8753" s="367"/>
      <c r="AJ8753" s="367"/>
      <c r="AK8753" s="367"/>
      <c r="AL8753" s="367"/>
      <c r="AM8753" s="367"/>
      <c r="AN8753" s="367"/>
      <c r="AO8753" s="367"/>
      <c r="AP8753" s="367"/>
      <c r="AQ8753" s="367"/>
      <c r="AR8753" s="367"/>
      <c r="AS8753" s="367"/>
      <c r="AT8753" s="367"/>
    </row>
    <row r="8754" spans="2:46" ht="13.8">
      <c r="B8754" s="26">
        <v>119.33333333333454</v>
      </c>
      <c r="C8754" s="363">
        <v>5977.6328788136707</v>
      </c>
      <c r="D8754" s="367">
        <v>7160.0000000000719</v>
      </c>
      <c r="E8754" s="367">
        <v>33302.325581395547</v>
      </c>
      <c r="F8754" s="367">
        <v>-7895738.3003868358</v>
      </c>
      <c r="G8754" s="367">
        <v>7160.0000000000427</v>
      </c>
      <c r="H8754" s="367">
        <v>179000</v>
      </c>
      <c r="I8754" s="384">
        <v>-93551163.362427875</v>
      </c>
      <c r="J8754" s="367">
        <v>7160</v>
      </c>
      <c r="K8754" s="367">
        <v>43393.939393939734</v>
      </c>
      <c r="L8754" s="384">
        <v>-5000082.5825515548</v>
      </c>
      <c r="M8754" s="367">
        <v>7160.0000000000564</v>
      </c>
      <c r="N8754" s="367">
        <v>716</v>
      </c>
      <c r="O8754" s="384">
        <v>-94009.242707893514</v>
      </c>
      <c r="P8754" s="367">
        <v>103.82000000000001</v>
      </c>
      <c r="Q8754" s="367">
        <v>716</v>
      </c>
      <c r="R8754" s="384">
        <v>-32334.883091706841</v>
      </c>
      <c r="S8754" s="367">
        <v>100.24</v>
      </c>
      <c r="T8754" s="367">
        <v>24689.655172413593</v>
      </c>
      <c r="U8754" s="384">
        <v>-5336012.0674862284</v>
      </c>
      <c r="V8754" s="367">
        <v>7159.9999999999418</v>
      </c>
      <c r="W8754" s="367">
        <v>1193333.3333333302</v>
      </c>
      <c r="X8754" s="384">
        <v>817702.97431701445</v>
      </c>
      <c r="Y8754" s="386">
        <v>7159.9999999999809</v>
      </c>
      <c r="Z8754" s="367"/>
      <c r="AA8754" s="367"/>
      <c r="AB8754" s="367"/>
      <c r="AC8754" s="367"/>
      <c r="AD8754" s="367"/>
      <c r="AE8754" s="367"/>
      <c r="AF8754" s="367"/>
      <c r="AG8754" s="367"/>
      <c r="AH8754" s="367"/>
      <c r="AI8754" s="367"/>
      <c r="AJ8754" s="367"/>
      <c r="AK8754" s="367"/>
      <c r="AL8754" s="367"/>
      <c r="AM8754" s="367"/>
      <c r="AN8754" s="367"/>
      <c r="AO8754" s="367"/>
      <c r="AP8754" s="367"/>
      <c r="AQ8754" s="367"/>
      <c r="AR8754" s="367"/>
      <c r="AS8754" s="367"/>
      <c r="AT8754" s="367"/>
    </row>
    <row r="8755" spans="2:46" ht="13.8">
      <c r="B8755" s="26">
        <v>119.50000000000121</v>
      </c>
      <c r="C8755" s="363">
        <v>5985.9271225038055</v>
      </c>
      <c r="D8755" s="367">
        <v>7170.0000000000728</v>
      </c>
      <c r="E8755" s="367">
        <v>33348.837209302525</v>
      </c>
      <c r="F8755" s="367">
        <v>-7918103.7523023235</v>
      </c>
      <c r="G8755" s="367">
        <v>7170.0000000000427</v>
      </c>
      <c r="H8755" s="367">
        <v>179250</v>
      </c>
      <c r="I8755" s="384">
        <v>-93815300.660962462</v>
      </c>
      <c r="J8755" s="367">
        <v>7170</v>
      </c>
      <c r="K8755" s="367">
        <v>43454.545454545798</v>
      </c>
      <c r="L8755" s="384">
        <v>-5015744.5655879462</v>
      </c>
      <c r="M8755" s="367">
        <v>7170.0000000000573</v>
      </c>
      <c r="N8755" s="367">
        <v>717</v>
      </c>
      <c r="O8755" s="384">
        <v>-94281.024414411018</v>
      </c>
      <c r="P8755" s="367">
        <v>103.96499999999999</v>
      </c>
      <c r="Q8755" s="367">
        <v>717</v>
      </c>
      <c r="R8755" s="384">
        <v>-32446.345755311861</v>
      </c>
      <c r="S8755" s="367">
        <v>100.38</v>
      </c>
      <c r="T8755" s="367">
        <v>24724.137931034282</v>
      </c>
      <c r="U8755" s="384">
        <v>-5352261.8860617997</v>
      </c>
      <c r="V8755" s="367">
        <v>7169.9999999999418</v>
      </c>
      <c r="W8755" s="367">
        <v>1194999.999999997</v>
      </c>
      <c r="X8755" s="384">
        <v>818517.87929048692</v>
      </c>
      <c r="Y8755" s="386">
        <v>7169.9999999999818</v>
      </c>
      <c r="Z8755" s="367"/>
      <c r="AA8755" s="367"/>
      <c r="AB8755" s="367"/>
      <c r="AC8755" s="367"/>
      <c r="AD8755" s="367"/>
      <c r="AE8755" s="367"/>
      <c r="AF8755" s="367"/>
      <c r="AG8755" s="367"/>
      <c r="AH8755" s="367"/>
      <c r="AI8755" s="367"/>
      <c r="AJ8755" s="367"/>
      <c r="AK8755" s="367"/>
      <c r="AL8755" s="367"/>
      <c r="AM8755" s="367"/>
      <c r="AN8755" s="367"/>
      <c r="AO8755" s="367"/>
      <c r="AP8755" s="367"/>
      <c r="AQ8755" s="367"/>
      <c r="AR8755" s="367"/>
      <c r="AS8755" s="367"/>
      <c r="AT8755" s="367"/>
    </row>
    <row r="8756" spans="2:46" ht="13.8">
      <c r="B8756" s="26">
        <v>119.66666666666788</v>
      </c>
      <c r="C8756" s="363">
        <v>5994.2212144349951</v>
      </c>
      <c r="D8756" s="367">
        <v>7180.0000000000728</v>
      </c>
      <c r="E8756" s="367">
        <v>33395.348837209502</v>
      </c>
      <c r="F8756" s="367">
        <v>-7940500.830115879</v>
      </c>
      <c r="G8756" s="367">
        <v>7180.0000000000427</v>
      </c>
      <c r="H8756" s="367">
        <v>179500</v>
      </c>
      <c r="I8756" s="384">
        <v>-94079810.286551833</v>
      </c>
      <c r="J8756" s="367">
        <v>7180</v>
      </c>
      <c r="K8756" s="367">
        <v>43515.151515151862</v>
      </c>
      <c r="L8756" s="384">
        <v>-5031430.7567902328</v>
      </c>
      <c r="M8756" s="367">
        <v>7180.0000000000573</v>
      </c>
      <c r="N8756" s="367">
        <v>718</v>
      </c>
      <c r="O8756" s="384">
        <v>-94553.197986706859</v>
      </c>
      <c r="P8756" s="367">
        <v>104.11</v>
      </c>
      <c r="Q8756" s="367">
        <v>718</v>
      </c>
      <c r="R8756" s="384">
        <v>-32557.993362326521</v>
      </c>
      <c r="S8756" s="367">
        <v>100.52</v>
      </c>
      <c r="T8756" s="367">
        <v>24758.62068965497</v>
      </c>
      <c r="U8756" s="384">
        <v>-5368536.2437942876</v>
      </c>
      <c r="V8756" s="367">
        <v>7179.9999999999409</v>
      </c>
      <c r="W8756" s="367">
        <v>1196666.6666666637</v>
      </c>
      <c r="X8756" s="384">
        <v>819331.87174433062</v>
      </c>
      <c r="Y8756" s="386">
        <v>7179.9999999999818</v>
      </c>
      <c r="Z8756" s="367"/>
      <c r="AA8756" s="367"/>
      <c r="AB8756" s="367"/>
      <c r="AC8756" s="367"/>
      <c r="AD8756" s="367"/>
      <c r="AE8756" s="367"/>
      <c r="AF8756" s="367"/>
      <c r="AG8756" s="367"/>
      <c r="AH8756" s="367"/>
      <c r="AI8756" s="367"/>
      <c r="AJ8756" s="367"/>
      <c r="AK8756" s="367"/>
      <c r="AL8756" s="367"/>
      <c r="AM8756" s="367"/>
      <c r="AN8756" s="367"/>
      <c r="AO8756" s="367"/>
      <c r="AP8756" s="367"/>
      <c r="AQ8756" s="367"/>
      <c r="AR8756" s="367"/>
      <c r="AS8756" s="367"/>
      <c r="AT8756" s="367"/>
    </row>
    <row r="8757" spans="2:46" ht="13.8">
      <c r="B8757" s="26">
        <v>119.83333333333455</v>
      </c>
      <c r="C8757" s="363">
        <v>6002.5151546072393</v>
      </c>
      <c r="D8757" s="367">
        <v>7190.0000000000728</v>
      </c>
      <c r="E8757" s="367">
        <v>33441.860465116479</v>
      </c>
      <c r="F8757" s="367">
        <v>-7962929.5338275023</v>
      </c>
      <c r="G8757" s="367">
        <v>7190.0000000000427</v>
      </c>
      <c r="H8757" s="367">
        <v>179750</v>
      </c>
      <c r="I8757" s="384">
        <v>-94344692.239196032</v>
      </c>
      <c r="J8757" s="367">
        <v>7190</v>
      </c>
      <c r="K8757" s="367">
        <v>43575.757575757925</v>
      </c>
      <c r="L8757" s="384">
        <v>-5047141.1561584184</v>
      </c>
      <c r="M8757" s="367">
        <v>7190.0000000000582</v>
      </c>
      <c r="N8757" s="367">
        <v>719</v>
      </c>
      <c r="O8757" s="384">
        <v>-94825.763424780947</v>
      </c>
      <c r="P8757" s="367">
        <v>104.25500000000001</v>
      </c>
      <c r="Q8757" s="367">
        <v>719</v>
      </c>
      <c r="R8757" s="384">
        <v>-32669.825912750846</v>
      </c>
      <c r="S8757" s="367">
        <v>100.66</v>
      </c>
      <c r="T8757" s="367">
        <v>24793.103448275659</v>
      </c>
      <c r="U8757" s="384">
        <v>-5384835.1406836938</v>
      </c>
      <c r="V8757" s="367">
        <v>7189.9999999999409</v>
      </c>
      <c r="W8757" s="367">
        <v>1198333.3333333305</v>
      </c>
      <c r="X8757" s="384">
        <v>820144.95167854626</v>
      </c>
      <c r="Y8757" s="386">
        <v>7189.9999999999818</v>
      </c>
      <c r="Z8757" s="367"/>
      <c r="AA8757" s="367"/>
      <c r="AB8757" s="367"/>
      <c r="AC8757" s="367"/>
      <c r="AD8757" s="367"/>
      <c r="AE8757" s="367"/>
      <c r="AF8757" s="367"/>
      <c r="AG8757" s="367"/>
      <c r="AH8757" s="367"/>
      <c r="AI8757" s="367"/>
      <c r="AJ8757" s="367"/>
      <c r="AK8757" s="367"/>
      <c r="AL8757" s="367"/>
      <c r="AM8757" s="367"/>
      <c r="AN8757" s="367"/>
      <c r="AO8757" s="367"/>
      <c r="AP8757" s="367"/>
      <c r="AQ8757" s="367"/>
      <c r="AR8757" s="367"/>
      <c r="AS8757" s="367"/>
      <c r="AT8757" s="367"/>
    </row>
    <row r="8758" spans="2:46" ht="13.8">
      <c r="B8758" s="26">
        <v>120.00000000000122</v>
      </c>
      <c r="C8758" s="363">
        <v>6010.8089430205373</v>
      </c>
      <c r="D8758" s="367">
        <v>7200.0000000000728</v>
      </c>
      <c r="E8758" s="367">
        <v>33488.372093023456</v>
      </c>
      <c r="F8758" s="367">
        <v>-7985389.8634371897</v>
      </c>
      <c r="G8758" s="367">
        <v>7200.0000000000427</v>
      </c>
      <c r="H8758" s="367">
        <v>180000</v>
      </c>
      <c r="I8758" s="384">
        <v>-94609946.518895015</v>
      </c>
      <c r="J8758" s="367">
        <v>7200</v>
      </c>
      <c r="K8758" s="367">
        <v>43636.363636363989</v>
      </c>
      <c r="L8758" s="384">
        <v>-5062875.7636925019</v>
      </c>
      <c r="M8758" s="367">
        <v>7200.0000000000582</v>
      </c>
      <c r="N8758" s="367">
        <v>720</v>
      </c>
      <c r="O8758" s="384">
        <v>-95098.720728633241</v>
      </c>
      <c r="P8758" s="367">
        <v>104.39999999999999</v>
      </c>
      <c r="Q8758" s="367">
        <v>720</v>
      </c>
      <c r="R8758" s="384">
        <v>-32781.843406584805</v>
      </c>
      <c r="S8758" s="367">
        <v>100.8</v>
      </c>
      <c r="T8758" s="367">
        <v>24827.586206896347</v>
      </c>
      <c r="U8758" s="384">
        <v>-5401158.5767300185</v>
      </c>
      <c r="V8758" s="367">
        <v>7199.9999999999409</v>
      </c>
      <c r="W8758" s="367">
        <v>1199999.9999999972</v>
      </c>
      <c r="X8758" s="384">
        <v>820957.11909313349</v>
      </c>
      <c r="Y8758" s="386">
        <v>7199.9999999999827</v>
      </c>
      <c r="Z8758" s="367"/>
      <c r="AA8758" s="367"/>
      <c r="AB8758" s="367"/>
      <c r="AC8758" s="367"/>
      <c r="AD8758" s="367"/>
      <c r="AE8758" s="367"/>
      <c r="AF8758" s="367"/>
      <c r="AG8758" s="367"/>
      <c r="AH8758" s="367"/>
      <c r="AI8758" s="367"/>
      <c r="AJ8758" s="367"/>
      <c r="AK8758" s="367"/>
      <c r="AL8758" s="367"/>
      <c r="AM8758" s="367"/>
      <c r="AN8758" s="367"/>
      <c r="AO8758" s="367"/>
      <c r="AP8758" s="367"/>
      <c r="AQ8758" s="367"/>
      <c r="AR8758" s="367"/>
      <c r="AS8758" s="367"/>
      <c r="AT8758" s="367"/>
    </row>
    <row r="8759" spans="2:46" ht="13.8">
      <c r="B8759" s="26">
        <v>120.16666666666789</v>
      </c>
      <c r="C8759" s="363">
        <v>6019.1025796748909</v>
      </c>
      <c r="D8759" s="367">
        <v>7210.0000000000746</v>
      </c>
      <c r="E8759" s="367">
        <v>33534.883720930433</v>
      </c>
      <c r="F8759" s="367">
        <v>-8007881.818944945</v>
      </c>
      <c r="G8759" s="367">
        <v>7210.0000000000427</v>
      </c>
      <c r="H8759" s="367">
        <v>180250</v>
      </c>
      <c r="I8759" s="384">
        <v>-94875573.125648797</v>
      </c>
      <c r="J8759" s="367">
        <v>7210</v>
      </c>
      <c r="K8759" s="367">
        <v>43696.969696970053</v>
      </c>
      <c r="L8759" s="384">
        <v>-5078634.5793924835</v>
      </c>
      <c r="M8759" s="367">
        <v>7210.00000000006</v>
      </c>
      <c r="N8759" s="367">
        <v>721</v>
      </c>
      <c r="O8759" s="384">
        <v>-95372.069898263857</v>
      </c>
      <c r="P8759" s="367">
        <v>104.545</v>
      </c>
      <c r="Q8759" s="367">
        <v>721</v>
      </c>
      <c r="R8759" s="384">
        <v>-32894.04584382844</v>
      </c>
      <c r="S8759" s="367">
        <v>100.94000000000001</v>
      </c>
      <c r="T8759" s="367">
        <v>24862.068965517035</v>
      </c>
      <c r="U8759" s="384">
        <v>-5417506.5519332597</v>
      </c>
      <c r="V8759" s="367">
        <v>7209.99999999994</v>
      </c>
      <c r="W8759" s="367">
        <v>1201666.666666664</v>
      </c>
      <c r="X8759" s="384">
        <v>821768.37398809241</v>
      </c>
      <c r="Y8759" s="386">
        <v>7209.9999999999827</v>
      </c>
      <c r="Z8759" s="367"/>
      <c r="AA8759" s="367"/>
      <c r="AB8759" s="367"/>
      <c r="AC8759" s="367"/>
      <c r="AD8759" s="367"/>
      <c r="AE8759" s="367"/>
      <c r="AF8759" s="367"/>
      <c r="AG8759" s="367"/>
      <c r="AH8759" s="367"/>
      <c r="AI8759" s="367"/>
      <c r="AJ8759" s="367"/>
      <c r="AK8759" s="367"/>
      <c r="AL8759" s="367"/>
      <c r="AM8759" s="367"/>
      <c r="AN8759" s="367"/>
      <c r="AO8759" s="367"/>
      <c r="AP8759" s="367"/>
      <c r="AQ8759" s="367"/>
      <c r="AR8759" s="367"/>
      <c r="AS8759" s="367"/>
      <c r="AT8759" s="367"/>
    </row>
    <row r="8760" spans="2:46" ht="13.8">
      <c r="B8760" s="26">
        <v>120.33333333333456</v>
      </c>
      <c r="C8760" s="363">
        <v>6027.3960645702982</v>
      </c>
      <c r="D8760" s="367">
        <v>7220.0000000000746</v>
      </c>
      <c r="E8760" s="367">
        <v>33581.39534883741</v>
      </c>
      <c r="F8760" s="367">
        <v>-8030405.4003507663</v>
      </c>
      <c r="G8760" s="367">
        <v>7220.0000000000427</v>
      </c>
      <c r="H8760" s="367">
        <v>180500</v>
      </c>
      <c r="I8760" s="384">
        <v>-95141572.059457377</v>
      </c>
      <c r="J8760" s="367">
        <v>7220</v>
      </c>
      <c r="K8760" s="367">
        <v>43757.575757576116</v>
      </c>
      <c r="L8760" s="384">
        <v>-5094417.6032583602</v>
      </c>
      <c r="M8760" s="367">
        <v>7220.00000000006</v>
      </c>
      <c r="N8760" s="367">
        <v>722</v>
      </c>
      <c r="O8760" s="384">
        <v>-95645.810933672707</v>
      </c>
      <c r="P8760" s="367">
        <v>104.69000000000001</v>
      </c>
      <c r="Q8760" s="367">
        <v>722</v>
      </c>
      <c r="R8760" s="384">
        <v>-33006.433224481712</v>
      </c>
      <c r="S8760" s="367">
        <v>101.08000000000001</v>
      </c>
      <c r="T8760" s="367">
        <v>24896.551724137724</v>
      </c>
      <c r="U8760" s="384">
        <v>-5433879.0662934203</v>
      </c>
      <c r="V8760" s="367">
        <v>7219.99999999994</v>
      </c>
      <c r="W8760" s="367">
        <v>1203333.3333333307</v>
      </c>
      <c r="X8760" s="384">
        <v>822578.71636342304</v>
      </c>
      <c r="Y8760" s="386">
        <v>7219.9999999999845</v>
      </c>
      <c r="Z8760" s="367"/>
      <c r="AA8760" s="367"/>
      <c r="AB8760" s="367"/>
      <c r="AC8760" s="367"/>
      <c r="AD8760" s="367"/>
      <c r="AE8760" s="367"/>
      <c r="AF8760" s="367"/>
      <c r="AG8760" s="367"/>
      <c r="AH8760" s="367"/>
      <c r="AI8760" s="367"/>
      <c r="AJ8760" s="367"/>
      <c r="AK8760" s="367"/>
      <c r="AL8760" s="367"/>
      <c r="AM8760" s="367"/>
      <c r="AN8760" s="367"/>
      <c r="AO8760" s="367"/>
      <c r="AP8760" s="367"/>
      <c r="AQ8760" s="367"/>
      <c r="AR8760" s="367"/>
      <c r="AS8760" s="367"/>
      <c r="AT8760" s="367"/>
    </row>
    <row r="8761" spans="2:46" ht="13.8">
      <c r="B8761" s="26">
        <v>120.50000000000124</v>
      </c>
      <c r="C8761" s="363">
        <v>6035.6893977067602</v>
      </c>
      <c r="D8761" s="367">
        <v>7230.0000000000746</v>
      </c>
      <c r="E8761" s="367">
        <v>33627.906976744387</v>
      </c>
      <c r="F8761" s="367">
        <v>-8052960.6076546535</v>
      </c>
      <c r="G8761" s="367">
        <v>7230.0000000000427</v>
      </c>
      <c r="H8761" s="367">
        <v>180750</v>
      </c>
      <c r="I8761" s="384">
        <v>-95407943.32032074</v>
      </c>
      <c r="J8761" s="367">
        <v>7230</v>
      </c>
      <c r="K8761" s="367">
        <v>43818.18181818218</v>
      </c>
      <c r="L8761" s="384">
        <v>-5110224.835290133</v>
      </c>
      <c r="M8761" s="367">
        <v>7230.00000000006</v>
      </c>
      <c r="N8761" s="367">
        <v>723</v>
      </c>
      <c r="O8761" s="384">
        <v>-95919.943834859776</v>
      </c>
      <c r="P8761" s="367">
        <v>104.83499999999999</v>
      </c>
      <c r="Q8761" s="367">
        <v>723</v>
      </c>
      <c r="R8761" s="384">
        <v>-33119.005548544606</v>
      </c>
      <c r="S8761" s="367">
        <v>101.21999999999998</v>
      </c>
      <c r="T8761" s="367">
        <v>24931.034482758412</v>
      </c>
      <c r="U8761" s="384">
        <v>-5450276.1198104983</v>
      </c>
      <c r="V8761" s="367">
        <v>7229.99999999994</v>
      </c>
      <c r="W8761" s="367">
        <v>1204999.9999999974</v>
      </c>
      <c r="X8761" s="384">
        <v>823388.14621912548</v>
      </c>
      <c r="Y8761" s="386">
        <v>7229.9999999999845</v>
      </c>
      <c r="Z8761" s="367"/>
      <c r="AA8761" s="367"/>
      <c r="AB8761" s="367"/>
      <c r="AC8761" s="367"/>
      <c r="AD8761" s="367"/>
      <c r="AE8761" s="367"/>
      <c r="AF8761" s="367"/>
      <c r="AG8761" s="367"/>
      <c r="AH8761" s="367"/>
      <c r="AI8761" s="367"/>
      <c r="AJ8761" s="367"/>
      <c r="AK8761" s="367"/>
      <c r="AL8761" s="367"/>
      <c r="AM8761" s="367"/>
      <c r="AN8761" s="367"/>
      <c r="AO8761" s="367"/>
      <c r="AP8761" s="367"/>
      <c r="AQ8761" s="367"/>
      <c r="AR8761" s="367"/>
      <c r="AS8761" s="367"/>
      <c r="AT8761" s="367"/>
    </row>
    <row r="8762" spans="2:46" ht="13.8">
      <c r="B8762" s="26">
        <v>120.66666666666791</v>
      </c>
      <c r="C8762" s="363">
        <v>6043.982579084276</v>
      </c>
      <c r="D8762" s="367">
        <v>7240.0000000000746</v>
      </c>
      <c r="E8762" s="367">
        <v>33674.418604651364</v>
      </c>
      <c r="F8762" s="367">
        <v>-8075547.4408566086</v>
      </c>
      <c r="G8762" s="367">
        <v>7240.0000000000427</v>
      </c>
      <c r="H8762" s="367">
        <v>181000</v>
      </c>
      <c r="I8762" s="384">
        <v>-95674686.908238932</v>
      </c>
      <c r="J8762" s="367">
        <v>7240</v>
      </c>
      <c r="K8762" s="367">
        <v>43878.787878788244</v>
      </c>
      <c r="L8762" s="384">
        <v>-5126056.2754878057</v>
      </c>
      <c r="M8762" s="367">
        <v>7240.0000000000609</v>
      </c>
      <c r="N8762" s="367">
        <v>724</v>
      </c>
      <c r="O8762" s="384">
        <v>-96194.468601825196</v>
      </c>
      <c r="P8762" s="367">
        <v>104.98</v>
      </c>
      <c r="Q8762" s="367">
        <v>724</v>
      </c>
      <c r="R8762" s="384">
        <v>-33231.762816017173</v>
      </c>
      <c r="S8762" s="367">
        <v>101.35999999999999</v>
      </c>
      <c r="T8762" s="367">
        <v>24965.517241379101</v>
      </c>
      <c r="U8762" s="384">
        <v>-5466697.7124844939</v>
      </c>
      <c r="V8762" s="367">
        <v>7239.9999999999391</v>
      </c>
      <c r="W8762" s="367">
        <v>1206666.6666666642</v>
      </c>
      <c r="X8762" s="384">
        <v>824196.6635551994</v>
      </c>
      <c r="Y8762" s="386">
        <v>7239.9999999999845</v>
      </c>
      <c r="Z8762" s="367"/>
      <c r="AA8762" s="367"/>
      <c r="AB8762" s="367"/>
      <c r="AC8762" s="367"/>
      <c r="AD8762" s="367"/>
      <c r="AE8762" s="367"/>
      <c r="AF8762" s="367"/>
      <c r="AG8762" s="367"/>
      <c r="AH8762" s="367"/>
      <c r="AI8762" s="367"/>
      <c r="AJ8762" s="367"/>
      <c r="AK8762" s="367"/>
      <c r="AL8762" s="367"/>
      <c r="AM8762" s="367"/>
      <c r="AN8762" s="367"/>
      <c r="AO8762" s="367"/>
      <c r="AP8762" s="367"/>
      <c r="AQ8762" s="367"/>
      <c r="AR8762" s="367"/>
      <c r="AS8762" s="367"/>
      <c r="AT8762" s="367"/>
    </row>
    <row r="8763" spans="2:46" ht="13.8">
      <c r="B8763" s="26">
        <v>120.83333333333458</v>
      </c>
      <c r="C8763" s="363">
        <v>6052.2756087028483</v>
      </c>
      <c r="D8763" s="367">
        <v>7250.0000000000755</v>
      </c>
      <c r="E8763" s="367">
        <v>33720.930232558341</v>
      </c>
      <c r="F8763" s="367">
        <v>-8098165.8999566333</v>
      </c>
      <c r="G8763" s="367">
        <v>7250.0000000000446</v>
      </c>
      <c r="H8763" s="367">
        <v>181250</v>
      </c>
      <c r="I8763" s="384">
        <v>-95941802.823211923</v>
      </c>
      <c r="J8763" s="367">
        <v>7250</v>
      </c>
      <c r="K8763" s="367">
        <v>43939.393939394307</v>
      </c>
      <c r="L8763" s="384">
        <v>-5141911.9238513736</v>
      </c>
      <c r="M8763" s="367">
        <v>7250.0000000000609</v>
      </c>
      <c r="N8763" s="367">
        <v>725</v>
      </c>
      <c r="O8763" s="384">
        <v>-96469.385234568777</v>
      </c>
      <c r="P8763" s="367">
        <v>105.12499999999999</v>
      </c>
      <c r="Q8763" s="367">
        <v>725</v>
      </c>
      <c r="R8763" s="384">
        <v>-33344.705026899406</v>
      </c>
      <c r="S8763" s="367">
        <v>101.5</v>
      </c>
      <c r="T8763" s="367">
        <v>24999.999999999789</v>
      </c>
      <c r="U8763" s="384">
        <v>-5483143.8443154078</v>
      </c>
      <c r="V8763" s="367">
        <v>7249.9999999999391</v>
      </c>
      <c r="W8763" s="367">
        <v>1208333.3333333309</v>
      </c>
      <c r="X8763" s="384">
        <v>825004.26837164524</v>
      </c>
      <c r="Y8763" s="386">
        <v>7249.9999999999854</v>
      </c>
      <c r="Z8763" s="367"/>
      <c r="AA8763" s="367"/>
      <c r="AB8763" s="367"/>
      <c r="AC8763" s="367"/>
      <c r="AD8763" s="367"/>
      <c r="AE8763" s="367"/>
      <c r="AF8763" s="367"/>
      <c r="AG8763" s="367"/>
      <c r="AH8763" s="367"/>
      <c r="AI8763" s="367"/>
      <c r="AJ8763" s="367"/>
      <c r="AK8763" s="367"/>
      <c r="AL8763" s="367"/>
      <c r="AM8763" s="367"/>
      <c r="AN8763" s="367"/>
      <c r="AO8763" s="367"/>
      <c r="AP8763" s="367"/>
      <c r="AQ8763" s="367"/>
      <c r="AR8763" s="367"/>
      <c r="AS8763" s="367"/>
      <c r="AT8763" s="367"/>
    </row>
    <row r="8764" spans="2:46" ht="13.8">
      <c r="B8764" s="26">
        <v>121.00000000000125</v>
      </c>
      <c r="C8764" s="363">
        <v>6060.5684865624726</v>
      </c>
      <c r="D8764" s="367">
        <v>7260.0000000000755</v>
      </c>
      <c r="E8764" s="367">
        <v>33767.441860465318</v>
      </c>
      <c r="F8764" s="367">
        <v>-8120815.9849547213</v>
      </c>
      <c r="G8764" s="367">
        <v>7260.0000000000446</v>
      </c>
      <c r="H8764" s="367">
        <v>181500</v>
      </c>
      <c r="I8764" s="384">
        <v>-96209291.065239698</v>
      </c>
      <c r="J8764" s="367">
        <v>7260</v>
      </c>
      <c r="K8764" s="367">
        <v>44000.000000000371</v>
      </c>
      <c r="L8764" s="384">
        <v>-5157791.7803808404</v>
      </c>
      <c r="M8764" s="367">
        <v>7260.0000000000618</v>
      </c>
      <c r="N8764" s="367">
        <v>726</v>
      </c>
      <c r="O8764" s="384">
        <v>-96744.693733090695</v>
      </c>
      <c r="P8764" s="367">
        <v>105.27</v>
      </c>
      <c r="Q8764" s="367">
        <v>726</v>
      </c>
      <c r="R8764" s="384">
        <v>-33457.832181191268</v>
      </c>
      <c r="S8764" s="367">
        <v>101.64</v>
      </c>
      <c r="T8764" s="367">
        <v>25034.482758620477</v>
      </c>
      <c r="U8764" s="384">
        <v>-5499614.5153032402</v>
      </c>
      <c r="V8764" s="367">
        <v>7259.9999999999391</v>
      </c>
      <c r="W8764" s="367">
        <v>1209999.9999999977</v>
      </c>
      <c r="X8764" s="384">
        <v>825810.96066846256</v>
      </c>
      <c r="Y8764" s="386">
        <v>7259.9999999999854</v>
      </c>
      <c r="Z8764" s="367"/>
      <c r="AA8764" s="367"/>
      <c r="AB8764" s="367"/>
      <c r="AC8764" s="367"/>
      <c r="AD8764" s="367"/>
      <c r="AE8764" s="367"/>
      <c r="AF8764" s="367"/>
      <c r="AG8764" s="367"/>
      <c r="AH8764" s="367"/>
      <c r="AI8764" s="367"/>
      <c r="AJ8764" s="367"/>
      <c r="AK8764" s="367"/>
      <c r="AL8764" s="367"/>
      <c r="AM8764" s="367"/>
      <c r="AN8764" s="367"/>
      <c r="AO8764" s="367"/>
      <c r="AP8764" s="367"/>
      <c r="AQ8764" s="367"/>
      <c r="AR8764" s="367"/>
      <c r="AS8764" s="367"/>
      <c r="AT8764" s="367"/>
    </row>
    <row r="8765" spans="2:46" ht="13.8">
      <c r="B8765" s="26">
        <v>121.16666666666792</v>
      </c>
      <c r="C8765" s="363">
        <v>6068.8612126631533</v>
      </c>
      <c r="D8765" s="367">
        <v>7270.0000000000755</v>
      </c>
      <c r="E8765" s="367">
        <v>33813.953488372295</v>
      </c>
      <c r="F8765" s="367">
        <v>-8143497.6958508762</v>
      </c>
      <c r="G8765" s="367">
        <v>7270.0000000000446</v>
      </c>
      <c r="H8765" s="367">
        <v>181750</v>
      </c>
      <c r="I8765" s="384">
        <v>-96477151.634322271</v>
      </c>
      <c r="J8765" s="367">
        <v>7270</v>
      </c>
      <c r="K8765" s="367">
        <v>44060.606060606435</v>
      </c>
      <c r="L8765" s="384">
        <v>-5173695.8450762033</v>
      </c>
      <c r="M8765" s="367">
        <v>7270.0000000000618</v>
      </c>
      <c r="N8765" s="367">
        <v>727</v>
      </c>
      <c r="O8765" s="384">
        <v>-97020.394097390876</v>
      </c>
      <c r="P8765" s="367">
        <v>105.41500000000001</v>
      </c>
      <c r="Q8765" s="367">
        <v>727</v>
      </c>
      <c r="R8765" s="384">
        <v>-33571.144278892796</v>
      </c>
      <c r="S8765" s="367">
        <v>101.78</v>
      </c>
      <c r="T8765" s="367">
        <v>25068.965517241166</v>
      </c>
      <c r="U8765" s="384">
        <v>-5516109.7254479872</v>
      </c>
      <c r="V8765" s="367">
        <v>7269.9999999999372</v>
      </c>
      <c r="W8765" s="367">
        <v>1211666.6666666644</v>
      </c>
      <c r="X8765" s="384">
        <v>826616.74044565181</v>
      </c>
      <c r="Y8765" s="386">
        <v>7269.9999999999864</v>
      </c>
      <c r="Z8765" s="367"/>
      <c r="AA8765" s="367"/>
      <c r="AB8765" s="367"/>
      <c r="AC8765" s="367"/>
      <c r="AD8765" s="367"/>
      <c r="AE8765" s="367"/>
      <c r="AF8765" s="367"/>
      <c r="AG8765" s="367"/>
      <c r="AH8765" s="367"/>
      <c r="AI8765" s="367"/>
      <c r="AJ8765" s="367"/>
      <c r="AK8765" s="367"/>
      <c r="AL8765" s="367"/>
      <c r="AM8765" s="367"/>
      <c r="AN8765" s="367"/>
      <c r="AO8765" s="367"/>
      <c r="AP8765" s="367"/>
      <c r="AQ8765" s="367"/>
      <c r="AR8765" s="367"/>
      <c r="AS8765" s="367"/>
      <c r="AT8765" s="367"/>
    </row>
    <row r="8766" spans="2:46" ht="13.8">
      <c r="B8766" s="26">
        <v>121.33333333333459</v>
      </c>
      <c r="C8766" s="363">
        <v>6077.1537870048869</v>
      </c>
      <c r="D8766" s="367">
        <v>7280.0000000000755</v>
      </c>
      <c r="E8766" s="367">
        <v>33860.465116279272</v>
      </c>
      <c r="F8766" s="367">
        <v>-8166211.0326450961</v>
      </c>
      <c r="G8766" s="367">
        <v>7280.0000000000446</v>
      </c>
      <c r="H8766" s="367">
        <v>182000</v>
      </c>
      <c r="I8766" s="384">
        <v>-96745384.530459672</v>
      </c>
      <c r="J8766" s="367">
        <v>7280</v>
      </c>
      <c r="K8766" s="367">
        <v>44121.212121212498</v>
      </c>
      <c r="L8766" s="384">
        <v>-5189624.1179374643</v>
      </c>
      <c r="M8766" s="367">
        <v>7280.0000000000628</v>
      </c>
      <c r="N8766" s="367">
        <v>728</v>
      </c>
      <c r="O8766" s="384">
        <v>-97296.486327469247</v>
      </c>
      <c r="P8766" s="367">
        <v>105.55999999999999</v>
      </c>
      <c r="Q8766" s="367">
        <v>728</v>
      </c>
      <c r="R8766" s="384">
        <v>-33684.641320003953</v>
      </c>
      <c r="S8766" s="367">
        <v>101.92</v>
      </c>
      <c r="T8766" s="367">
        <v>25103.448275861854</v>
      </c>
      <c r="U8766" s="384">
        <v>-5532629.4747496555</v>
      </c>
      <c r="V8766" s="367">
        <v>7279.9999999999372</v>
      </c>
      <c r="W8766" s="367">
        <v>1213333.3333333312</v>
      </c>
      <c r="X8766" s="384">
        <v>827421.60770321277</v>
      </c>
      <c r="Y8766" s="386">
        <v>7279.9999999999864</v>
      </c>
      <c r="Z8766" s="367"/>
      <c r="AA8766" s="367"/>
      <c r="AB8766" s="367"/>
      <c r="AC8766" s="367"/>
      <c r="AD8766" s="367"/>
      <c r="AE8766" s="367"/>
      <c r="AF8766" s="367"/>
      <c r="AG8766" s="367"/>
      <c r="AH8766" s="367"/>
      <c r="AI8766" s="367"/>
      <c r="AJ8766" s="367"/>
      <c r="AK8766" s="367"/>
      <c r="AL8766" s="367"/>
      <c r="AM8766" s="367"/>
      <c r="AN8766" s="367"/>
      <c r="AO8766" s="367"/>
      <c r="AP8766" s="367"/>
      <c r="AQ8766" s="367"/>
      <c r="AR8766" s="367"/>
      <c r="AS8766" s="367"/>
      <c r="AT8766" s="367"/>
    </row>
    <row r="8767" spans="2:46" ht="13.8">
      <c r="B8767" s="26">
        <v>121.50000000000126</v>
      </c>
      <c r="C8767" s="363">
        <v>6085.4462095876779</v>
      </c>
      <c r="D8767" s="367">
        <v>7290.0000000000764</v>
      </c>
      <c r="E8767" s="367">
        <v>33906.97674418625</v>
      </c>
      <c r="F8767" s="367">
        <v>-8188955.9953373838</v>
      </c>
      <c r="G8767" s="367">
        <v>7290.0000000000446</v>
      </c>
      <c r="H8767" s="367">
        <v>182250</v>
      </c>
      <c r="I8767" s="384">
        <v>-97013989.753651842</v>
      </c>
      <c r="J8767" s="367">
        <v>7290</v>
      </c>
      <c r="K8767" s="367">
        <v>44181.818181818562</v>
      </c>
      <c r="L8767" s="384">
        <v>-5205576.5989646222</v>
      </c>
      <c r="M8767" s="367">
        <v>7290.0000000000628</v>
      </c>
      <c r="N8767" s="367">
        <v>729</v>
      </c>
      <c r="O8767" s="384">
        <v>-97572.97042332594</v>
      </c>
      <c r="P8767" s="367">
        <v>105.705</v>
      </c>
      <c r="Q8767" s="367">
        <v>729</v>
      </c>
      <c r="R8767" s="384">
        <v>-33798.323304524776</v>
      </c>
      <c r="S8767" s="367">
        <v>102.06</v>
      </c>
      <c r="T8767" s="367">
        <v>25137.931034482543</v>
      </c>
      <c r="U8767" s="384">
        <v>-5549173.7632082412</v>
      </c>
      <c r="V8767" s="367">
        <v>7289.9999999999372</v>
      </c>
      <c r="W8767" s="367">
        <v>1214999.9999999979</v>
      </c>
      <c r="X8767" s="384">
        <v>828225.56244114519</v>
      </c>
      <c r="Y8767" s="386">
        <v>7289.9999999999873</v>
      </c>
      <c r="Z8767" s="367"/>
      <c r="AA8767" s="367"/>
      <c r="AB8767" s="367"/>
      <c r="AC8767" s="367"/>
      <c r="AD8767" s="367"/>
      <c r="AE8767" s="367"/>
      <c r="AF8767" s="367"/>
      <c r="AG8767" s="367"/>
      <c r="AH8767" s="367"/>
      <c r="AI8767" s="367"/>
      <c r="AJ8767" s="367"/>
      <c r="AK8767" s="367"/>
      <c r="AL8767" s="367"/>
      <c r="AM8767" s="367"/>
      <c r="AN8767" s="367"/>
      <c r="AO8767" s="367"/>
      <c r="AP8767" s="367"/>
      <c r="AQ8767" s="367"/>
      <c r="AR8767" s="367"/>
      <c r="AS8767" s="367"/>
      <c r="AT8767" s="367"/>
    </row>
    <row r="8768" spans="2:46" ht="13.8">
      <c r="B8768" s="26">
        <v>121.66666666666794</v>
      </c>
      <c r="C8768" s="363">
        <v>6093.7384804115218</v>
      </c>
      <c r="D8768" s="367">
        <v>7300.0000000000764</v>
      </c>
      <c r="E8768" s="367">
        <v>33953.488372093227</v>
      </c>
      <c r="F8768" s="367">
        <v>-8211732.5839277366</v>
      </c>
      <c r="G8768" s="367">
        <v>7300.0000000000446</v>
      </c>
      <c r="H8768" s="367">
        <v>182500</v>
      </c>
      <c r="I8768" s="384">
        <v>-97282967.303898826</v>
      </c>
      <c r="J8768" s="367">
        <v>7300</v>
      </c>
      <c r="K8768" s="367">
        <v>44242.424242424626</v>
      </c>
      <c r="L8768" s="384">
        <v>-5221553.2881576791</v>
      </c>
      <c r="M8768" s="367">
        <v>7300.0000000000646</v>
      </c>
      <c r="N8768" s="367">
        <v>730</v>
      </c>
      <c r="O8768" s="384">
        <v>-97849.846384960896</v>
      </c>
      <c r="P8768" s="367">
        <v>105.85000000000001</v>
      </c>
      <c r="Q8768" s="367">
        <v>730</v>
      </c>
      <c r="R8768" s="384">
        <v>-33912.190232455243</v>
      </c>
      <c r="S8768" s="367">
        <v>102.2</v>
      </c>
      <c r="T8768" s="367">
        <v>25172.413793103231</v>
      </c>
      <c r="U8768" s="384">
        <v>-5565742.5908237416</v>
      </c>
      <c r="V8768" s="367">
        <v>7299.9999999999363</v>
      </c>
      <c r="W8768" s="367">
        <v>1216666.6666666646</v>
      </c>
      <c r="X8768" s="384">
        <v>829028.60465944943</v>
      </c>
      <c r="Y8768" s="386">
        <v>7299.9999999999873</v>
      </c>
      <c r="Z8768" s="367"/>
      <c r="AA8768" s="367"/>
      <c r="AB8768" s="367"/>
      <c r="AC8768" s="367"/>
      <c r="AD8768" s="367"/>
      <c r="AE8768" s="367"/>
      <c r="AF8768" s="367"/>
      <c r="AG8768" s="367"/>
      <c r="AH8768" s="367"/>
      <c r="AI8768" s="367"/>
      <c r="AJ8768" s="367"/>
      <c r="AK8768" s="367"/>
      <c r="AL8768" s="367"/>
      <c r="AM8768" s="367"/>
      <c r="AN8768" s="367"/>
      <c r="AO8768" s="367"/>
      <c r="AP8768" s="367"/>
      <c r="AQ8768" s="367"/>
      <c r="AR8768" s="367"/>
      <c r="AS8768" s="367"/>
      <c r="AT8768" s="367"/>
    </row>
    <row r="8769" spans="2:46" ht="13.8">
      <c r="B8769" s="26">
        <v>121.83333333333461</v>
      </c>
      <c r="C8769" s="363">
        <v>6102.0305994764194</v>
      </c>
      <c r="D8769" s="367">
        <v>7310.0000000000764</v>
      </c>
      <c r="E8769" s="367">
        <v>34000.000000000204</v>
      </c>
      <c r="F8769" s="367">
        <v>-8234540.7984161573</v>
      </c>
      <c r="G8769" s="367">
        <v>7310.0000000000446</v>
      </c>
      <c r="H8769" s="367">
        <v>182750</v>
      </c>
      <c r="I8769" s="384">
        <v>-97552317.181200609</v>
      </c>
      <c r="J8769" s="367">
        <v>7310</v>
      </c>
      <c r="K8769" s="367">
        <v>44303.03030303069</v>
      </c>
      <c r="L8769" s="384">
        <v>-5237554.1855166303</v>
      </c>
      <c r="M8769" s="367">
        <v>7310.0000000000646</v>
      </c>
      <c r="N8769" s="367">
        <v>731</v>
      </c>
      <c r="O8769" s="384">
        <v>-98127.114212374072</v>
      </c>
      <c r="P8769" s="367">
        <v>105.99499999999999</v>
      </c>
      <c r="Q8769" s="367">
        <v>731</v>
      </c>
      <c r="R8769" s="384">
        <v>-34026.242103795375</v>
      </c>
      <c r="S8769" s="367">
        <v>102.34</v>
      </c>
      <c r="T8769" s="367">
        <v>25206.896551723919</v>
      </c>
      <c r="U8769" s="384">
        <v>-5582335.9575961642</v>
      </c>
      <c r="V8769" s="367">
        <v>7309.9999999999363</v>
      </c>
      <c r="W8769" s="367">
        <v>1218333.3333333314</v>
      </c>
      <c r="X8769" s="384">
        <v>829830.73435812537</v>
      </c>
      <c r="Y8769" s="386">
        <v>7309.9999999999873</v>
      </c>
      <c r="Z8769" s="367"/>
      <c r="AA8769" s="367"/>
      <c r="AB8769" s="367"/>
      <c r="AC8769" s="367"/>
      <c r="AD8769" s="367"/>
      <c r="AE8769" s="367"/>
      <c r="AF8769" s="367"/>
      <c r="AG8769" s="367"/>
      <c r="AH8769" s="367"/>
      <c r="AI8769" s="367"/>
      <c r="AJ8769" s="367"/>
      <c r="AK8769" s="367"/>
      <c r="AL8769" s="367"/>
      <c r="AM8769" s="367"/>
      <c r="AN8769" s="367"/>
      <c r="AO8769" s="367"/>
      <c r="AP8769" s="367"/>
      <c r="AQ8769" s="367"/>
      <c r="AR8769" s="367"/>
      <c r="AS8769" s="367"/>
      <c r="AT8769" s="367"/>
    </row>
    <row r="8770" spans="2:46" ht="13.8">
      <c r="B8770" s="26">
        <v>122.00000000000128</v>
      </c>
      <c r="C8770" s="363">
        <v>6110.3225667823708</v>
      </c>
      <c r="D8770" s="367">
        <v>7320.0000000000764</v>
      </c>
      <c r="E8770" s="367">
        <v>34046.511627907181</v>
      </c>
      <c r="F8770" s="367">
        <v>-8257380.6388026439</v>
      </c>
      <c r="G8770" s="367">
        <v>7320.0000000000446</v>
      </c>
      <c r="H8770" s="367">
        <v>183000</v>
      </c>
      <c r="I8770" s="384">
        <v>-97822039.38555719</v>
      </c>
      <c r="J8770" s="367">
        <v>7320</v>
      </c>
      <c r="K8770" s="367">
        <v>44363.636363636753</v>
      </c>
      <c r="L8770" s="384">
        <v>-5253579.2910414813</v>
      </c>
      <c r="M8770" s="367">
        <v>7320.0000000000655</v>
      </c>
      <c r="N8770" s="367">
        <v>732</v>
      </c>
      <c r="O8770" s="384">
        <v>-98404.77390556554</v>
      </c>
      <c r="P8770" s="367">
        <v>106.14</v>
      </c>
      <c r="Q8770" s="367">
        <v>732</v>
      </c>
      <c r="R8770" s="384">
        <v>-34140.478918545137</v>
      </c>
      <c r="S8770" s="367">
        <v>102.48</v>
      </c>
      <c r="T8770" s="367">
        <v>25241.379310344608</v>
      </c>
      <c r="U8770" s="384">
        <v>-5598953.8635255024</v>
      </c>
      <c r="V8770" s="367">
        <v>7319.9999999999363</v>
      </c>
      <c r="W8770" s="367">
        <v>1219999.9999999981</v>
      </c>
      <c r="X8770" s="384">
        <v>830631.95153717289</v>
      </c>
      <c r="Y8770" s="386">
        <v>7319.9999999999891</v>
      </c>
      <c r="Z8770" s="367"/>
      <c r="AA8770" s="367"/>
      <c r="AB8770" s="367"/>
      <c r="AC8770" s="367"/>
      <c r="AD8770" s="367"/>
      <c r="AE8770" s="367"/>
      <c r="AF8770" s="367"/>
      <c r="AG8770" s="367"/>
      <c r="AH8770" s="367"/>
      <c r="AI8770" s="367"/>
      <c r="AJ8770" s="367"/>
      <c r="AK8770" s="367"/>
      <c r="AL8770" s="367"/>
      <c r="AM8770" s="367"/>
      <c r="AN8770" s="367"/>
      <c r="AO8770" s="367"/>
      <c r="AP8770" s="367"/>
      <c r="AQ8770" s="367"/>
      <c r="AR8770" s="367"/>
      <c r="AS8770" s="367"/>
      <c r="AT8770" s="367"/>
    </row>
    <row r="8771" spans="2:46" ht="13.8">
      <c r="B8771" s="26">
        <v>122.16666666666795</v>
      </c>
      <c r="C8771" s="363">
        <v>6118.6143823293787</v>
      </c>
      <c r="D8771" s="367">
        <v>7330.0000000000773</v>
      </c>
      <c r="E8771" s="367">
        <v>34093.023255814158</v>
      </c>
      <c r="F8771" s="367">
        <v>-8280252.1050871983</v>
      </c>
      <c r="G8771" s="367">
        <v>7330.0000000000446</v>
      </c>
      <c r="H8771" s="367">
        <v>183250</v>
      </c>
      <c r="I8771" s="384">
        <v>-98092133.916968569</v>
      </c>
      <c r="J8771" s="367">
        <v>7330</v>
      </c>
      <c r="K8771" s="367">
        <v>44424.242424242817</v>
      </c>
      <c r="L8771" s="384">
        <v>-5269628.6047322275</v>
      </c>
      <c r="M8771" s="367">
        <v>7330.0000000000655</v>
      </c>
      <c r="N8771" s="367">
        <v>733</v>
      </c>
      <c r="O8771" s="384">
        <v>-98682.825464535286</v>
      </c>
      <c r="P8771" s="367">
        <v>106.28500000000001</v>
      </c>
      <c r="Q8771" s="367">
        <v>733</v>
      </c>
      <c r="R8771" s="384">
        <v>-34254.900676704565</v>
      </c>
      <c r="S8771" s="367">
        <v>102.62</v>
      </c>
      <c r="T8771" s="367">
        <v>25275.862068965296</v>
      </c>
      <c r="U8771" s="384">
        <v>-5615596.308611759</v>
      </c>
      <c r="V8771" s="367">
        <v>7329.9999999999354</v>
      </c>
      <c r="W8771" s="367">
        <v>1221666.6666666649</v>
      </c>
      <c r="X8771" s="384">
        <v>831432.25619659212</v>
      </c>
      <c r="Y8771" s="386">
        <v>7329.9999999999891</v>
      </c>
      <c r="Z8771" s="367"/>
      <c r="AA8771" s="367"/>
      <c r="AB8771" s="367"/>
      <c r="AC8771" s="367"/>
      <c r="AD8771" s="367"/>
      <c r="AE8771" s="367"/>
      <c r="AF8771" s="367"/>
      <c r="AG8771" s="367"/>
      <c r="AH8771" s="367"/>
      <c r="AI8771" s="367"/>
      <c r="AJ8771" s="367"/>
      <c r="AK8771" s="367"/>
      <c r="AL8771" s="367"/>
      <c r="AM8771" s="367"/>
      <c r="AN8771" s="367"/>
      <c r="AO8771" s="367"/>
      <c r="AP8771" s="367"/>
      <c r="AQ8771" s="367"/>
      <c r="AR8771" s="367"/>
      <c r="AS8771" s="367"/>
      <c r="AT8771" s="367"/>
    </row>
    <row r="8772" spans="2:46" ht="13.8">
      <c r="B8772" s="26">
        <v>122.33333333333462</v>
      </c>
      <c r="C8772" s="363">
        <v>6126.9060461174413</v>
      </c>
      <c r="D8772" s="367">
        <v>7340.0000000000773</v>
      </c>
      <c r="E8772" s="367">
        <v>34139.534883721135</v>
      </c>
      <c r="F8772" s="367">
        <v>-8303155.1972698169</v>
      </c>
      <c r="G8772" s="367">
        <v>7340.0000000000446</v>
      </c>
      <c r="H8772" s="367">
        <v>183500</v>
      </c>
      <c r="I8772" s="384">
        <v>-98362600.775434747</v>
      </c>
      <c r="J8772" s="367">
        <v>7340</v>
      </c>
      <c r="K8772" s="367">
        <v>44484.848484848881</v>
      </c>
      <c r="L8772" s="384">
        <v>-5285702.1265888708</v>
      </c>
      <c r="M8772" s="367">
        <v>7340.0000000000655</v>
      </c>
      <c r="N8772" s="367">
        <v>734</v>
      </c>
      <c r="O8772" s="384">
        <v>-98961.268889283223</v>
      </c>
      <c r="P8772" s="367">
        <v>106.42999999999999</v>
      </c>
      <c r="Q8772" s="367">
        <v>734</v>
      </c>
      <c r="R8772" s="384">
        <v>-34369.507378273629</v>
      </c>
      <c r="S8772" s="367">
        <v>102.76</v>
      </c>
      <c r="T8772" s="367">
        <v>25310.344827585985</v>
      </c>
      <c r="U8772" s="384">
        <v>-5632263.292854934</v>
      </c>
      <c r="V8772" s="367">
        <v>7339.9999999999354</v>
      </c>
      <c r="W8772" s="367">
        <v>1223333.3333333316</v>
      </c>
      <c r="X8772" s="384">
        <v>832231.6483363834</v>
      </c>
      <c r="Y8772" s="386">
        <v>7339.99999999999</v>
      </c>
      <c r="Z8772" s="367"/>
      <c r="AA8772" s="367"/>
      <c r="AB8772" s="367"/>
      <c r="AC8772" s="367"/>
      <c r="AD8772" s="367"/>
      <c r="AE8772" s="367"/>
      <c r="AF8772" s="367"/>
      <c r="AG8772" s="367"/>
      <c r="AH8772" s="367"/>
      <c r="AI8772" s="367"/>
      <c r="AJ8772" s="367"/>
      <c r="AK8772" s="367"/>
      <c r="AL8772" s="367"/>
      <c r="AM8772" s="367"/>
      <c r="AN8772" s="367"/>
      <c r="AO8772" s="367"/>
      <c r="AP8772" s="367"/>
      <c r="AQ8772" s="367"/>
      <c r="AR8772" s="367"/>
      <c r="AS8772" s="367"/>
      <c r="AT8772" s="367"/>
    </row>
    <row r="8773" spans="2:46" ht="13.8">
      <c r="B8773" s="26">
        <v>122.50000000000129</v>
      </c>
      <c r="C8773" s="363">
        <v>6135.1975581465567</v>
      </c>
      <c r="D8773" s="367">
        <v>7350.0000000000773</v>
      </c>
      <c r="E8773" s="367">
        <v>34186.046511628112</v>
      </c>
      <c r="F8773" s="367">
        <v>-8326089.9153505024</v>
      </c>
      <c r="G8773" s="367">
        <v>7350.0000000000446</v>
      </c>
      <c r="H8773" s="367">
        <v>183750</v>
      </c>
      <c r="I8773" s="384">
        <v>-98633439.960955724</v>
      </c>
      <c r="J8773" s="367">
        <v>7350</v>
      </c>
      <c r="K8773" s="367">
        <v>44545.454545454944</v>
      </c>
      <c r="L8773" s="384">
        <v>-5301799.8566114129</v>
      </c>
      <c r="M8773" s="367">
        <v>7350.0000000000664</v>
      </c>
      <c r="N8773" s="367">
        <v>735</v>
      </c>
      <c r="O8773" s="384">
        <v>-99240.104179809496</v>
      </c>
      <c r="P8773" s="367">
        <v>106.575</v>
      </c>
      <c r="Q8773" s="367">
        <v>735</v>
      </c>
      <c r="R8773" s="384">
        <v>-34484.299023252359</v>
      </c>
      <c r="S8773" s="367">
        <v>102.9</v>
      </c>
      <c r="T8773" s="367">
        <v>25344.827586206673</v>
      </c>
      <c r="U8773" s="384">
        <v>-5648954.8162550265</v>
      </c>
      <c r="V8773" s="367">
        <v>7349.9999999999354</v>
      </c>
      <c r="W8773" s="367">
        <v>1224999.9999999984</v>
      </c>
      <c r="X8773" s="384">
        <v>833030.12795654603</v>
      </c>
      <c r="Y8773" s="386">
        <v>7349.99999999999</v>
      </c>
      <c r="Z8773" s="367"/>
      <c r="AA8773" s="367"/>
      <c r="AB8773" s="367"/>
      <c r="AC8773" s="367"/>
      <c r="AD8773" s="367"/>
      <c r="AE8773" s="367"/>
      <c r="AF8773" s="367"/>
      <c r="AG8773" s="367"/>
      <c r="AH8773" s="367"/>
      <c r="AI8773" s="367"/>
      <c r="AJ8773" s="367"/>
      <c r="AK8773" s="367"/>
      <c r="AL8773" s="367"/>
      <c r="AM8773" s="367"/>
      <c r="AN8773" s="367"/>
      <c r="AO8773" s="367"/>
      <c r="AP8773" s="367"/>
      <c r="AQ8773" s="367"/>
      <c r="AR8773" s="367"/>
      <c r="AS8773" s="367"/>
      <c r="AT8773" s="367"/>
    </row>
    <row r="8774" spans="2:46" ht="13.8">
      <c r="B8774" s="26">
        <v>122.66666666666796</v>
      </c>
      <c r="C8774" s="363">
        <v>6143.4889184167278</v>
      </c>
      <c r="D8774" s="367">
        <v>7360.0000000000773</v>
      </c>
      <c r="E8774" s="367">
        <v>34232.558139535089</v>
      </c>
      <c r="F8774" s="367">
        <v>-8349056.2593292566</v>
      </c>
      <c r="G8774" s="367">
        <v>7360.0000000000446</v>
      </c>
      <c r="H8774" s="367">
        <v>184000</v>
      </c>
      <c r="I8774" s="384">
        <v>-98904651.4735315</v>
      </c>
      <c r="J8774" s="367">
        <v>7360</v>
      </c>
      <c r="K8774" s="367">
        <v>44606.060606061008</v>
      </c>
      <c r="L8774" s="384">
        <v>-5317921.7947998513</v>
      </c>
      <c r="M8774" s="367">
        <v>7360.0000000000664</v>
      </c>
      <c r="N8774" s="367">
        <v>736</v>
      </c>
      <c r="O8774" s="384">
        <v>-99519.331336114017</v>
      </c>
      <c r="P8774" s="367">
        <v>106.72000000000001</v>
      </c>
      <c r="Q8774" s="367">
        <v>736</v>
      </c>
      <c r="R8774" s="384">
        <v>-34599.275611640725</v>
      </c>
      <c r="S8774" s="367">
        <v>103.04</v>
      </c>
      <c r="T8774" s="367">
        <v>25379.310344827361</v>
      </c>
      <c r="U8774" s="384">
        <v>-5665670.8788120355</v>
      </c>
      <c r="V8774" s="367">
        <v>7359.9999999999345</v>
      </c>
      <c r="W8774" s="367">
        <v>1226666.6666666651</v>
      </c>
      <c r="X8774" s="384">
        <v>833827.69505708024</v>
      </c>
      <c r="Y8774" s="386">
        <v>7359.99999999999</v>
      </c>
      <c r="Z8774" s="367"/>
      <c r="AA8774" s="367"/>
      <c r="AB8774" s="367"/>
      <c r="AC8774" s="367"/>
      <c r="AD8774" s="367"/>
      <c r="AE8774" s="367"/>
      <c r="AF8774" s="367"/>
      <c r="AG8774" s="367"/>
      <c r="AH8774" s="367"/>
      <c r="AI8774" s="367"/>
      <c r="AJ8774" s="367"/>
      <c r="AK8774" s="367"/>
      <c r="AL8774" s="367"/>
      <c r="AM8774" s="367"/>
      <c r="AN8774" s="367"/>
      <c r="AO8774" s="367"/>
      <c r="AP8774" s="367"/>
      <c r="AQ8774" s="367"/>
      <c r="AR8774" s="367"/>
      <c r="AS8774" s="367"/>
      <c r="AT8774" s="367"/>
    </row>
    <row r="8775" spans="2:46" ht="13.8">
      <c r="B8775" s="26">
        <v>122.83333333333464</v>
      </c>
      <c r="C8775" s="363">
        <v>6151.7801269279535</v>
      </c>
      <c r="D8775" s="367">
        <v>7370.0000000000791</v>
      </c>
      <c r="E8775" s="367">
        <v>34279.069767442066</v>
      </c>
      <c r="F8775" s="367">
        <v>-8372054.2292060759</v>
      </c>
      <c r="G8775" s="367">
        <v>7370.0000000000446</v>
      </c>
      <c r="H8775" s="367">
        <v>184250</v>
      </c>
      <c r="I8775" s="384">
        <v>-99176235.313162073</v>
      </c>
      <c r="J8775" s="367">
        <v>7370</v>
      </c>
      <c r="K8775" s="367">
        <v>44666.666666667072</v>
      </c>
      <c r="L8775" s="384">
        <v>-5334067.9411541885</v>
      </c>
      <c r="M8775" s="367">
        <v>7370.0000000000673</v>
      </c>
      <c r="N8775" s="367">
        <v>737</v>
      </c>
      <c r="O8775" s="384">
        <v>-99798.950358196744</v>
      </c>
      <c r="P8775" s="367">
        <v>106.86499999999999</v>
      </c>
      <c r="Q8775" s="367">
        <v>737</v>
      </c>
      <c r="R8775" s="384">
        <v>-34714.437143438736</v>
      </c>
      <c r="S8775" s="367">
        <v>103.17999999999999</v>
      </c>
      <c r="T8775" s="367">
        <v>25413.79310344805</v>
      </c>
      <c r="U8775" s="384">
        <v>-5682411.4805259649</v>
      </c>
      <c r="V8775" s="367">
        <v>7369.9999999999345</v>
      </c>
      <c r="W8775" s="367">
        <v>1228333.3333333319</v>
      </c>
      <c r="X8775" s="384">
        <v>834624.34963798628</v>
      </c>
      <c r="Y8775" s="386">
        <v>7369.9999999999909</v>
      </c>
      <c r="Z8775" s="367"/>
      <c r="AA8775" s="367"/>
      <c r="AB8775" s="367"/>
      <c r="AC8775" s="367"/>
      <c r="AD8775" s="367"/>
      <c r="AE8775" s="367"/>
      <c r="AF8775" s="367"/>
      <c r="AG8775" s="367"/>
      <c r="AH8775" s="367"/>
      <c r="AI8775" s="367"/>
      <c r="AJ8775" s="367"/>
      <c r="AK8775" s="367"/>
      <c r="AL8775" s="367"/>
      <c r="AM8775" s="367"/>
      <c r="AN8775" s="367"/>
      <c r="AO8775" s="367"/>
      <c r="AP8775" s="367"/>
      <c r="AQ8775" s="367"/>
      <c r="AR8775" s="367"/>
      <c r="AS8775" s="367"/>
      <c r="AT8775" s="367"/>
    </row>
    <row r="8776" spans="2:46" ht="13.8">
      <c r="B8776" s="26">
        <v>123.00000000000131</v>
      </c>
      <c r="C8776" s="363">
        <v>6160.0711836802338</v>
      </c>
      <c r="D8776" s="367">
        <v>7380.0000000000791</v>
      </c>
      <c r="E8776" s="367">
        <v>34325.581395349043</v>
      </c>
      <c r="F8776" s="367">
        <v>-8395083.8249809612</v>
      </c>
      <c r="G8776" s="367">
        <v>7380.0000000000446</v>
      </c>
      <c r="H8776" s="367">
        <v>184500</v>
      </c>
      <c r="I8776" s="384">
        <v>-99448191.479847461</v>
      </c>
      <c r="J8776" s="367">
        <v>7380</v>
      </c>
      <c r="K8776" s="367">
        <v>44727.272727273135</v>
      </c>
      <c r="L8776" s="384">
        <v>-5350238.2956744209</v>
      </c>
      <c r="M8776" s="367">
        <v>7380.0000000000673</v>
      </c>
      <c r="N8776" s="367">
        <v>738</v>
      </c>
      <c r="O8776" s="384">
        <v>-100078.96124605778</v>
      </c>
      <c r="P8776" s="367">
        <v>107.01</v>
      </c>
      <c r="Q8776" s="367">
        <v>738</v>
      </c>
      <c r="R8776" s="384">
        <v>-34829.783618646405</v>
      </c>
      <c r="S8776" s="367">
        <v>103.32</v>
      </c>
      <c r="T8776" s="367">
        <v>25448.275862068738</v>
      </c>
      <c r="U8776" s="384">
        <v>-5699176.6213968117</v>
      </c>
      <c r="V8776" s="367">
        <v>7379.9999999999345</v>
      </c>
      <c r="W8776" s="367">
        <v>1229999.9999999986</v>
      </c>
      <c r="X8776" s="384">
        <v>835420.09169926401</v>
      </c>
      <c r="Y8776" s="386">
        <v>7379.9999999999909</v>
      </c>
      <c r="Z8776" s="367"/>
      <c r="AA8776" s="367"/>
      <c r="AB8776" s="367"/>
      <c r="AC8776" s="367"/>
      <c r="AD8776" s="367"/>
      <c r="AE8776" s="367"/>
      <c r="AF8776" s="367"/>
      <c r="AG8776" s="367"/>
      <c r="AH8776" s="367"/>
      <c r="AI8776" s="367"/>
      <c r="AJ8776" s="367"/>
      <c r="AK8776" s="367"/>
      <c r="AL8776" s="367"/>
      <c r="AM8776" s="367"/>
      <c r="AN8776" s="367"/>
      <c r="AO8776" s="367"/>
      <c r="AP8776" s="367"/>
      <c r="AQ8776" s="367"/>
      <c r="AR8776" s="367"/>
      <c r="AS8776" s="367"/>
      <c r="AT8776" s="367"/>
    </row>
    <row r="8777" spans="2:46" ht="13.8">
      <c r="B8777" s="26">
        <v>123.16666666666798</v>
      </c>
      <c r="C8777" s="363">
        <v>6168.362088673568</v>
      </c>
      <c r="D8777" s="367">
        <v>7390.0000000000791</v>
      </c>
      <c r="E8777" s="367">
        <v>34372.09302325602</v>
      </c>
      <c r="F8777" s="367">
        <v>-8418145.0466539133</v>
      </c>
      <c r="G8777" s="367">
        <v>7390.0000000000446</v>
      </c>
      <c r="H8777" s="367">
        <v>184750</v>
      </c>
      <c r="I8777" s="384">
        <v>-99720519.973587632</v>
      </c>
      <c r="J8777" s="367">
        <v>7390</v>
      </c>
      <c r="K8777" s="367">
        <v>44787.878787879199</v>
      </c>
      <c r="L8777" s="384">
        <v>-5366432.8583605532</v>
      </c>
      <c r="M8777" s="367">
        <v>7390.0000000000691</v>
      </c>
      <c r="N8777" s="367">
        <v>739</v>
      </c>
      <c r="O8777" s="384">
        <v>-100359.36399969703</v>
      </c>
      <c r="P8777" s="367">
        <v>107.15499999999999</v>
      </c>
      <c r="Q8777" s="367">
        <v>739</v>
      </c>
      <c r="R8777" s="384">
        <v>-34945.315037263725</v>
      </c>
      <c r="S8777" s="367">
        <v>103.46</v>
      </c>
      <c r="T8777" s="367">
        <v>25482.758620689427</v>
      </c>
      <c r="U8777" s="384">
        <v>-5715966.3014245741</v>
      </c>
      <c r="V8777" s="367">
        <v>7389.9999999999336</v>
      </c>
      <c r="W8777" s="367">
        <v>1231666.6666666653</v>
      </c>
      <c r="X8777" s="384">
        <v>836214.92124091357</v>
      </c>
      <c r="Y8777" s="386">
        <v>7389.9999999999918</v>
      </c>
      <c r="Z8777" s="367"/>
      <c r="AA8777" s="367"/>
      <c r="AB8777" s="367"/>
      <c r="AC8777" s="367"/>
      <c r="AD8777" s="367"/>
      <c r="AE8777" s="367"/>
      <c r="AF8777" s="367"/>
      <c r="AG8777" s="367"/>
      <c r="AH8777" s="367"/>
      <c r="AI8777" s="367"/>
      <c r="AJ8777" s="367"/>
      <c r="AK8777" s="367"/>
      <c r="AL8777" s="367"/>
      <c r="AM8777" s="367"/>
      <c r="AN8777" s="367"/>
      <c r="AO8777" s="367"/>
      <c r="AP8777" s="367"/>
      <c r="AQ8777" s="367"/>
      <c r="AR8777" s="367"/>
      <c r="AS8777" s="367"/>
      <c r="AT8777" s="367"/>
    </row>
    <row r="8778" spans="2:46" ht="13.8">
      <c r="B8778" s="26">
        <v>123.33333333333465</v>
      </c>
      <c r="C8778" s="363">
        <v>6176.6528419079568</v>
      </c>
      <c r="D8778" s="367">
        <v>7400.0000000000791</v>
      </c>
      <c r="E8778" s="367">
        <v>34418.604651162997</v>
      </c>
      <c r="F8778" s="367">
        <v>-8441237.8942249306</v>
      </c>
      <c r="G8778" s="367">
        <v>7400.0000000000446</v>
      </c>
      <c r="H8778" s="367">
        <v>185000</v>
      </c>
      <c r="I8778" s="384">
        <v>-99993220.794382602</v>
      </c>
      <c r="J8778" s="367">
        <v>7400</v>
      </c>
      <c r="K8778" s="367">
        <v>44848.484848485263</v>
      </c>
      <c r="L8778" s="384">
        <v>-5382651.6292125797</v>
      </c>
      <c r="M8778" s="367">
        <v>7400.0000000000691</v>
      </c>
      <c r="N8778" s="367">
        <v>740</v>
      </c>
      <c r="O8778" s="384">
        <v>-100640.15861911461</v>
      </c>
      <c r="P8778" s="367">
        <v>107.3</v>
      </c>
      <c r="Q8778" s="367">
        <v>740</v>
      </c>
      <c r="R8778" s="384">
        <v>-35061.03139929071</v>
      </c>
      <c r="S8778" s="367">
        <v>103.6</v>
      </c>
      <c r="T8778" s="367">
        <v>25517.241379310115</v>
      </c>
      <c r="U8778" s="384">
        <v>-5732780.5206092559</v>
      </c>
      <c r="V8778" s="367">
        <v>7399.9999999999336</v>
      </c>
      <c r="W8778" s="367">
        <v>1233333.3333333321</v>
      </c>
      <c r="X8778" s="384">
        <v>837008.83826293482</v>
      </c>
      <c r="Y8778" s="386">
        <v>7399.9999999999918</v>
      </c>
      <c r="Z8778" s="367"/>
      <c r="AA8778" s="367"/>
      <c r="AB8778" s="367"/>
      <c r="AC8778" s="367"/>
      <c r="AD8778" s="367"/>
      <c r="AE8778" s="367"/>
      <c r="AF8778" s="367"/>
      <c r="AG8778" s="367"/>
      <c r="AH8778" s="367"/>
      <c r="AI8778" s="367"/>
      <c r="AJ8778" s="367"/>
      <c r="AK8778" s="367"/>
      <c r="AL8778" s="367"/>
      <c r="AM8778" s="367"/>
      <c r="AN8778" s="367"/>
      <c r="AO8778" s="367"/>
      <c r="AP8778" s="367"/>
      <c r="AQ8778" s="367"/>
      <c r="AR8778" s="367"/>
      <c r="AS8778" s="367"/>
      <c r="AT8778" s="367"/>
    </row>
    <row r="8779" spans="2:46" ht="13.8">
      <c r="B8779" s="26">
        <v>123.50000000000132</v>
      </c>
      <c r="C8779" s="363">
        <v>6184.9434433834012</v>
      </c>
      <c r="D8779" s="367">
        <v>7410.00000000008</v>
      </c>
      <c r="E8779" s="367">
        <v>34465.116279069975</v>
      </c>
      <c r="F8779" s="367">
        <v>-8464362.3676940184</v>
      </c>
      <c r="G8779" s="367">
        <v>7410.0000000000446</v>
      </c>
      <c r="H8779" s="367">
        <v>185250</v>
      </c>
      <c r="I8779" s="384">
        <v>-100266293.9422324</v>
      </c>
      <c r="J8779" s="367">
        <v>7410</v>
      </c>
      <c r="K8779" s="367">
        <v>44909.090909091326</v>
      </c>
      <c r="L8779" s="384">
        <v>-5398894.6082305061</v>
      </c>
      <c r="M8779" s="367">
        <v>7410.00000000007</v>
      </c>
      <c r="N8779" s="367">
        <v>741</v>
      </c>
      <c r="O8779" s="384">
        <v>-100921.34510431043</v>
      </c>
      <c r="P8779" s="367">
        <v>107.44500000000001</v>
      </c>
      <c r="Q8779" s="367">
        <v>741</v>
      </c>
      <c r="R8779" s="384">
        <v>-35176.932704727325</v>
      </c>
      <c r="S8779" s="367">
        <v>103.74</v>
      </c>
      <c r="T8779" s="367">
        <v>25551.724137930803</v>
      </c>
      <c r="U8779" s="384">
        <v>-5749619.2789508561</v>
      </c>
      <c r="V8779" s="367">
        <v>7409.9999999999336</v>
      </c>
      <c r="W8779" s="367">
        <v>1234999.9999999988</v>
      </c>
      <c r="X8779" s="384">
        <v>837801.84276532754</v>
      </c>
      <c r="Y8779" s="386">
        <v>7409.9999999999918</v>
      </c>
      <c r="Z8779" s="367"/>
      <c r="AA8779" s="367"/>
      <c r="AB8779" s="367"/>
      <c r="AC8779" s="367"/>
      <c r="AD8779" s="367"/>
      <c r="AE8779" s="367"/>
      <c r="AF8779" s="367"/>
      <c r="AG8779" s="367"/>
      <c r="AH8779" s="367"/>
      <c r="AI8779" s="367"/>
      <c r="AJ8779" s="367"/>
      <c r="AK8779" s="367"/>
      <c r="AL8779" s="367"/>
      <c r="AM8779" s="367"/>
      <c r="AN8779" s="367"/>
      <c r="AO8779" s="367"/>
      <c r="AP8779" s="367"/>
      <c r="AQ8779" s="367"/>
      <c r="AR8779" s="367"/>
      <c r="AS8779" s="367"/>
      <c r="AT8779" s="367"/>
    </row>
    <row r="8780" spans="2:46" ht="13.8">
      <c r="B8780" s="26">
        <v>123.66666666666799</v>
      </c>
      <c r="C8780" s="363">
        <v>6193.2338930998994</v>
      </c>
      <c r="D8780" s="367">
        <v>7420.00000000008</v>
      </c>
      <c r="E8780" s="367">
        <v>34511.627906976952</v>
      </c>
      <c r="F8780" s="367">
        <v>-8487518.4670611713</v>
      </c>
      <c r="G8780" s="367">
        <v>7420.0000000000446</v>
      </c>
      <c r="H8780" s="367">
        <v>185500</v>
      </c>
      <c r="I8780" s="384">
        <v>-100539739.41713698</v>
      </c>
      <c r="J8780" s="367">
        <v>7420</v>
      </c>
      <c r="K8780" s="367">
        <v>44969.69696969739</v>
      </c>
      <c r="L8780" s="384">
        <v>-5415161.7954143267</v>
      </c>
      <c r="M8780" s="367">
        <v>7420.00000000007</v>
      </c>
      <c r="N8780" s="367">
        <v>742</v>
      </c>
      <c r="O8780" s="384">
        <v>-101202.92345528447</v>
      </c>
      <c r="P8780" s="367">
        <v>107.58999999999999</v>
      </c>
      <c r="Q8780" s="367">
        <v>742</v>
      </c>
      <c r="R8780" s="384">
        <v>-35293.018953573606</v>
      </c>
      <c r="S8780" s="367">
        <v>103.88</v>
      </c>
      <c r="T8780" s="367">
        <v>25586.206896551492</v>
      </c>
      <c r="U8780" s="384">
        <v>-5766482.5764493719</v>
      </c>
      <c r="V8780" s="367">
        <v>7419.9999999999318</v>
      </c>
      <c r="W8780" s="367">
        <v>1236666.6666666656</v>
      </c>
      <c r="X8780" s="384">
        <v>838593.93474809232</v>
      </c>
      <c r="Y8780" s="386">
        <v>7419.9999999999936</v>
      </c>
      <c r="Z8780" s="367"/>
      <c r="AA8780" s="367"/>
      <c r="AB8780" s="367"/>
      <c r="AC8780" s="367"/>
      <c r="AD8780" s="367"/>
      <c r="AE8780" s="367"/>
      <c r="AF8780" s="367"/>
      <c r="AG8780" s="367"/>
      <c r="AH8780" s="367"/>
      <c r="AI8780" s="367"/>
      <c r="AJ8780" s="367"/>
      <c r="AK8780" s="367"/>
      <c r="AL8780" s="367"/>
      <c r="AM8780" s="367"/>
      <c r="AN8780" s="367"/>
      <c r="AO8780" s="367"/>
      <c r="AP8780" s="367"/>
      <c r="AQ8780" s="367"/>
      <c r="AR8780" s="367"/>
      <c r="AS8780" s="367"/>
      <c r="AT8780" s="367"/>
    </row>
    <row r="8781" spans="2:46" ht="13.8">
      <c r="B8781" s="26">
        <v>123.83333333333466</v>
      </c>
      <c r="C8781" s="363">
        <v>6201.5241910574514</v>
      </c>
      <c r="D8781" s="367">
        <v>7430.00000000008</v>
      </c>
      <c r="E8781" s="367">
        <v>34558.139534883929</v>
      </c>
      <c r="F8781" s="367">
        <v>-8510706.1923263911</v>
      </c>
      <c r="G8781" s="367">
        <v>7430.0000000000455</v>
      </c>
      <c r="H8781" s="367">
        <v>185750</v>
      </c>
      <c r="I8781" s="384">
        <v>-100813557.21909635</v>
      </c>
      <c r="J8781" s="367">
        <v>7430</v>
      </c>
      <c r="K8781" s="367">
        <v>45030.303030303454</v>
      </c>
      <c r="L8781" s="384">
        <v>-5431453.1907640472</v>
      </c>
      <c r="M8781" s="367">
        <v>7430.0000000000709</v>
      </c>
      <c r="N8781" s="367">
        <v>743</v>
      </c>
      <c r="O8781" s="384">
        <v>-101484.89367203682</v>
      </c>
      <c r="P8781" s="367">
        <v>107.735</v>
      </c>
      <c r="Q8781" s="367">
        <v>743</v>
      </c>
      <c r="R8781" s="384">
        <v>-35409.290145829516</v>
      </c>
      <c r="S8781" s="367">
        <v>104.02</v>
      </c>
      <c r="T8781" s="367">
        <v>25620.68965517218</v>
      </c>
      <c r="U8781" s="384">
        <v>-5783370.413104807</v>
      </c>
      <c r="V8781" s="367">
        <v>7429.9999999999318</v>
      </c>
      <c r="W8781" s="367">
        <v>1238333.3333333323</v>
      </c>
      <c r="X8781" s="384">
        <v>839385.11421122844</v>
      </c>
      <c r="Y8781" s="386">
        <v>7429.9999999999936</v>
      </c>
      <c r="Z8781" s="367"/>
      <c r="AA8781" s="367"/>
      <c r="AB8781" s="367"/>
      <c r="AC8781" s="367"/>
      <c r="AD8781" s="367"/>
      <c r="AE8781" s="367"/>
      <c r="AF8781" s="367"/>
      <c r="AG8781" s="367"/>
      <c r="AH8781" s="367"/>
      <c r="AI8781" s="367"/>
      <c r="AJ8781" s="367"/>
      <c r="AK8781" s="367"/>
      <c r="AL8781" s="367"/>
      <c r="AM8781" s="367"/>
      <c r="AN8781" s="367"/>
      <c r="AO8781" s="367"/>
      <c r="AP8781" s="367"/>
      <c r="AQ8781" s="367"/>
      <c r="AR8781" s="367"/>
      <c r="AS8781" s="367"/>
      <c r="AT8781" s="367"/>
    </row>
    <row r="8782" spans="2:46" ht="13.8">
      <c r="B8782" s="26">
        <v>124.00000000000134</v>
      </c>
      <c r="C8782" s="363">
        <v>6209.8143372560571</v>
      </c>
      <c r="D8782" s="367">
        <v>7440.00000000008</v>
      </c>
      <c r="E8782" s="367">
        <v>34604.651162790906</v>
      </c>
      <c r="F8782" s="367">
        <v>-8533925.543489676</v>
      </c>
      <c r="G8782" s="367">
        <v>7440.0000000000455</v>
      </c>
      <c r="H8782" s="367">
        <v>186000</v>
      </c>
      <c r="I8782" s="384">
        <v>-101087747.34811053</v>
      </c>
      <c r="J8782" s="367">
        <v>7440</v>
      </c>
      <c r="K8782" s="367">
        <v>45090.909090909518</v>
      </c>
      <c r="L8782" s="384">
        <v>-5447768.7942796638</v>
      </c>
      <c r="M8782" s="367">
        <v>7440.0000000000709</v>
      </c>
      <c r="N8782" s="367">
        <v>744</v>
      </c>
      <c r="O8782" s="384">
        <v>-101767.25575456742</v>
      </c>
      <c r="P8782" s="367">
        <v>107.88000000000001</v>
      </c>
      <c r="Q8782" s="367">
        <v>744</v>
      </c>
      <c r="R8782" s="384">
        <v>-35525.7462814951</v>
      </c>
      <c r="S8782" s="367">
        <v>104.16</v>
      </c>
      <c r="T8782" s="367">
        <v>25655.172413792869</v>
      </c>
      <c r="U8782" s="384">
        <v>-5800282.7889171606</v>
      </c>
      <c r="V8782" s="367">
        <v>7439.9999999999318</v>
      </c>
      <c r="W8782" s="367">
        <v>1239999.9999999991</v>
      </c>
      <c r="X8782" s="384">
        <v>840175.3811547365</v>
      </c>
      <c r="Y8782" s="386">
        <v>7439.9999999999945</v>
      </c>
      <c r="Z8782" s="367"/>
      <c r="AA8782" s="367"/>
      <c r="AB8782" s="367"/>
      <c r="AC8782" s="367"/>
      <c r="AD8782" s="367"/>
      <c r="AE8782" s="367"/>
      <c r="AF8782" s="367"/>
      <c r="AG8782" s="367"/>
      <c r="AH8782" s="367"/>
      <c r="AI8782" s="367"/>
      <c r="AJ8782" s="367"/>
      <c r="AK8782" s="367"/>
      <c r="AL8782" s="367"/>
      <c r="AM8782" s="367"/>
      <c r="AN8782" s="367"/>
      <c r="AO8782" s="367"/>
      <c r="AP8782" s="367"/>
      <c r="AQ8782" s="367"/>
      <c r="AR8782" s="367"/>
      <c r="AS8782" s="367"/>
      <c r="AT8782" s="367"/>
    </row>
    <row r="8783" spans="2:46" ht="13.8">
      <c r="B8783" s="26">
        <v>124.16666666666801</v>
      </c>
      <c r="C8783" s="363">
        <v>6218.1043316957202</v>
      </c>
      <c r="D8783" s="367">
        <v>7450.0000000000809</v>
      </c>
      <c r="E8783" s="367">
        <v>34651.162790697883</v>
      </c>
      <c r="F8783" s="367">
        <v>-8557176.5205510277</v>
      </c>
      <c r="G8783" s="367">
        <v>7450.0000000000455</v>
      </c>
      <c r="H8783" s="367">
        <v>186250</v>
      </c>
      <c r="I8783" s="384">
        <v>-101362309.8041795</v>
      </c>
      <c r="J8783" s="367">
        <v>7450</v>
      </c>
      <c r="K8783" s="367">
        <v>45151.515151515581</v>
      </c>
      <c r="L8783" s="384">
        <v>-5464108.6059611775</v>
      </c>
      <c r="M8783" s="367">
        <v>7450.0000000000709</v>
      </c>
      <c r="N8783" s="367">
        <v>745</v>
      </c>
      <c r="O8783" s="384">
        <v>-102050.00970287622</v>
      </c>
      <c r="P8783" s="367">
        <v>108.02499999999999</v>
      </c>
      <c r="Q8783" s="367">
        <v>745</v>
      </c>
      <c r="R8783" s="384">
        <v>-35642.387360570319</v>
      </c>
      <c r="S8783" s="367">
        <v>104.3</v>
      </c>
      <c r="T8783" s="367">
        <v>25689.655172413557</v>
      </c>
      <c r="U8783" s="384">
        <v>-5817219.7038864316</v>
      </c>
      <c r="V8783" s="367">
        <v>7449.9999999999309</v>
      </c>
      <c r="W8783" s="367">
        <v>1241666.6666666658</v>
      </c>
      <c r="X8783" s="384">
        <v>840964.73557861615</v>
      </c>
      <c r="Y8783" s="386">
        <v>7449.9999999999945</v>
      </c>
      <c r="Z8783" s="367"/>
      <c r="AA8783" s="367"/>
      <c r="AB8783" s="367"/>
      <c r="AC8783" s="367"/>
      <c r="AD8783" s="367"/>
      <c r="AE8783" s="367"/>
      <c r="AF8783" s="367"/>
      <c r="AG8783" s="367"/>
      <c r="AH8783" s="367"/>
      <c r="AI8783" s="367"/>
      <c r="AJ8783" s="367"/>
      <c r="AK8783" s="367"/>
      <c r="AL8783" s="367"/>
      <c r="AM8783" s="367"/>
      <c r="AN8783" s="367"/>
      <c r="AO8783" s="367"/>
      <c r="AP8783" s="367"/>
      <c r="AQ8783" s="367"/>
      <c r="AR8783" s="367"/>
      <c r="AS8783" s="367"/>
      <c r="AT8783" s="367"/>
    </row>
    <row r="8784" spans="2:46" ht="13.8">
      <c r="B8784" s="26">
        <v>124.33333333333468</v>
      </c>
      <c r="C8784" s="363">
        <v>6226.3941743764362</v>
      </c>
      <c r="D8784" s="367">
        <v>7460.0000000000809</v>
      </c>
      <c r="E8784" s="367">
        <v>34697.67441860486</v>
      </c>
      <c r="F8784" s="367">
        <v>-8580459.1235104445</v>
      </c>
      <c r="G8784" s="367">
        <v>7460.0000000000455</v>
      </c>
      <c r="H8784" s="367">
        <v>186500</v>
      </c>
      <c r="I8784" s="384">
        <v>-101637244.58730328</v>
      </c>
      <c r="J8784" s="367">
        <v>7460</v>
      </c>
      <c r="K8784" s="367">
        <v>45212.121212121645</v>
      </c>
      <c r="L8784" s="384">
        <v>-5480472.6258085882</v>
      </c>
      <c r="M8784" s="367">
        <v>7460.0000000000719</v>
      </c>
      <c r="N8784" s="367">
        <v>746</v>
      </c>
      <c r="O8784" s="384">
        <v>-102333.15551696338</v>
      </c>
      <c r="P8784" s="367">
        <v>108.17</v>
      </c>
      <c r="Q8784" s="367">
        <v>746</v>
      </c>
      <c r="R8784" s="384">
        <v>-35759.213383055197</v>
      </c>
      <c r="S8784" s="367">
        <v>104.44</v>
      </c>
      <c r="T8784" s="367">
        <v>25724.137931034245</v>
      </c>
      <c r="U8784" s="384">
        <v>-5834181.1580126211</v>
      </c>
      <c r="V8784" s="367">
        <v>7459.9999999999309</v>
      </c>
      <c r="W8784" s="367">
        <v>1243333.3333333326</v>
      </c>
      <c r="X8784" s="384">
        <v>841753.1774828675</v>
      </c>
      <c r="Y8784" s="386">
        <v>7459.9999999999955</v>
      </c>
      <c r="Z8784" s="367"/>
      <c r="AA8784" s="367"/>
      <c r="AB8784" s="367"/>
      <c r="AC8784" s="367"/>
      <c r="AD8784" s="367"/>
      <c r="AE8784" s="367"/>
      <c r="AF8784" s="367"/>
      <c r="AG8784" s="367"/>
      <c r="AH8784" s="367"/>
      <c r="AI8784" s="367"/>
      <c r="AJ8784" s="367"/>
      <c r="AK8784" s="367"/>
      <c r="AL8784" s="367"/>
      <c r="AM8784" s="367"/>
      <c r="AN8784" s="367"/>
      <c r="AO8784" s="367"/>
      <c r="AP8784" s="367"/>
      <c r="AQ8784" s="367"/>
      <c r="AR8784" s="367"/>
      <c r="AS8784" s="367"/>
      <c r="AT8784" s="367"/>
    </row>
    <row r="8785" spans="2:46" ht="13.8">
      <c r="B8785" s="26">
        <v>124.50000000000135</v>
      </c>
      <c r="C8785" s="363">
        <v>6234.6838652982069</v>
      </c>
      <c r="D8785" s="367">
        <v>7470.0000000000809</v>
      </c>
      <c r="E8785" s="367">
        <v>34744.186046511837</v>
      </c>
      <c r="F8785" s="367">
        <v>-8603773.3523679301</v>
      </c>
      <c r="G8785" s="367">
        <v>7470.0000000000455</v>
      </c>
      <c r="H8785" s="367">
        <v>186750</v>
      </c>
      <c r="I8785" s="384">
        <v>-101912551.69748186</v>
      </c>
      <c r="J8785" s="367">
        <v>7470</v>
      </c>
      <c r="K8785" s="367">
        <v>45272.727272727709</v>
      </c>
      <c r="L8785" s="384">
        <v>-5496860.8538218969</v>
      </c>
      <c r="M8785" s="367">
        <v>7470.0000000000719</v>
      </c>
      <c r="N8785" s="367">
        <v>747</v>
      </c>
      <c r="O8785" s="384">
        <v>-102616.69319682877</v>
      </c>
      <c r="P8785" s="367">
        <v>108.31500000000001</v>
      </c>
      <c r="Q8785" s="367">
        <v>747</v>
      </c>
      <c r="R8785" s="384">
        <v>-35876.224348949712</v>
      </c>
      <c r="S8785" s="367">
        <v>104.58</v>
      </c>
      <c r="T8785" s="367">
        <v>25758.620689654934</v>
      </c>
      <c r="U8785" s="384">
        <v>-5851167.1512957281</v>
      </c>
      <c r="V8785" s="367">
        <v>7469.9999999999309</v>
      </c>
      <c r="W8785" s="367">
        <v>1244999.9999999993</v>
      </c>
      <c r="X8785" s="384">
        <v>842540.70686749043</v>
      </c>
      <c r="Y8785" s="386">
        <v>7469.9999999999955</v>
      </c>
      <c r="Z8785" s="367"/>
      <c r="AA8785" s="367"/>
      <c r="AB8785" s="367"/>
      <c r="AC8785" s="367"/>
      <c r="AD8785" s="367"/>
      <c r="AE8785" s="367"/>
      <c r="AF8785" s="367"/>
      <c r="AG8785" s="367"/>
      <c r="AH8785" s="367"/>
      <c r="AI8785" s="367"/>
      <c r="AJ8785" s="367"/>
      <c r="AK8785" s="367"/>
      <c r="AL8785" s="367"/>
      <c r="AM8785" s="367"/>
      <c r="AN8785" s="367"/>
      <c r="AO8785" s="367"/>
      <c r="AP8785" s="367"/>
      <c r="AQ8785" s="367"/>
      <c r="AR8785" s="367"/>
      <c r="AS8785" s="367"/>
      <c r="AT8785" s="367"/>
    </row>
    <row r="8786" spans="2:46" ht="13.8">
      <c r="B8786" s="26">
        <v>124.66666666666802</v>
      </c>
      <c r="C8786" s="363">
        <v>6242.9734044610314</v>
      </c>
      <c r="D8786" s="367">
        <v>7480.0000000000809</v>
      </c>
      <c r="E8786" s="367">
        <v>34790.697674418814</v>
      </c>
      <c r="F8786" s="367">
        <v>-8627119.2071234807</v>
      </c>
      <c r="G8786" s="367">
        <v>7480.0000000000455</v>
      </c>
      <c r="H8786" s="367">
        <v>187000</v>
      </c>
      <c r="I8786" s="384">
        <v>-102188231.13471523</v>
      </c>
      <c r="J8786" s="367">
        <v>7480</v>
      </c>
      <c r="K8786" s="367">
        <v>45333.333333333772</v>
      </c>
      <c r="L8786" s="384">
        <v>-5513273.2900011055</v>
      </c>
      <c r="M8786" s="367">
        <v>7480.0000000000737</v>
      </c>
      <c r="N8786" s="367">
        <v>748</v>
      </c>
      <c r="O8786" s="384">
        <v>-102900.62274247235</v>
      </c>
      <c r="P8786" s="367">
        <v>108.46</v>
      </c>
      <c r="Q8786" s="367">
        <v>748</v>
      </c>
      <c r="R8786" s="384">
        <v>-35993.4202582539</v>
      </c>
      <c r="S8786" s="367">
        <v>104.72</v>
      </c>
      <c r="T8786" s="367">
        <v>25793.103448275622</v>
      </c>
      <c r="U8786" s="384">
        <v>-5868177.6837357525</v>
      </c>
      <c r="V8786" s="367">
        <v>7479.99999999993</v>
      </c>
      <c r="W8786" s="367">
        <v>1246666.666666666</v>
      </c>
      <c r="X8786" s="384">
        <v>843327.32373248518</v>
      </c>
      <c r="Y8786" s="386">
        <v>7479.9999999999955</v>
      </c>
      <c r="Z8786" s="367"/>
      <c r="AA8786" s="367"/>
      <c r="AB8786" s="367"/>
      <c r="AC8786" s="367"/>
      <c r="AD8786" s="367"/>
      <c r="AE8786" s="367"/>
      <c r="AF8786" s="367"/>
      <c r="AG8786" s="367"/>
      <c r="AH8786" s="367"/>
      <c r="AI8786" s="367"/>
      <c r="AJ8786" s="367"/>
      <c r="AK8786" s="367"/>
      <c r="AL8786" s="367"/>
      <c r="AM8786" s="367"/>
      <c r="AN8786" s="367"/>
      <c r="AO8786" s="367"/>
      <c r="AP8786" s="367"/>
      <c r="AQ8786" s="367"/>
      <c r="AR8786" s="367"/>
      <c r="AS8786" s="367"/>
      <c r="AT8786" s="367"/>
    </row>
    <row r="8787" spans="2:46" ht="13.8">
      <c r="B8787" s="26">
        <v>124.83333333333469</v>
      </c>
      <c r="C8787" s="363">
        <v>6251.2627918649114</v>
      </c>
      <c r="D8787" s="367">
        <v>7490.0000000000819</v>
      </c>
      <c r="E8787" s="367">
        <v>34837.209302325791</v>
      </c>
      <c r="F8787" s="367">
        <v>-8650496.6877770983</v>
      </c>
      <c r="G8787" s="367">
        <v>7490.0000000000455</v>
      </c>
      <c r="H8787" s="367">
        <v>187250</v>
      </c>
      <c r="I8787" s="384">
        <v>-102464282.8990034</v>
      </c>
      <c r="J8787" s="367">
        <v>7490</v>
      </c>
      <c r="K8787" s="367">
        <v>45393.939393939836</v>
      </c>
      <c r="L8787" s="384">
        <v>-5529709.9343462074</v>
      </c>
      <c r="M8787" s="367">
        <v>7490.0000000000737</v>
      </c>
      <c r="N8787" s="367">
        <v>749</v>
      </c>
      <c r="O8787" s="384">
        <v>-103184.94415389426</v>
      </c>
      <c r="P8787" s="367">
        <v>108.605</v>
      </c>
      <c r="Q8787" s="367">
        <v>749</v>
      </c>
      <c r="R8787" s="384">
        <v>-36110.80111096771</v>
      </c>
      <c r="S8787" s="367">
        <v>104.86</v>
      </c>
      <c r="T8787" s="367">
        <v>25827.586206896311</v>
      </c>
      <c r="U8787" s="384">
        <v>-5885212.7553326953</v>
      </c>
      <c r="V8787" s="367">
        <v>7489.99999999993</v>
      </c>
      <c r="W8787" s="367">
        <v>1248333.3333333328</v>
      </c>
      <c r="X8787" s="384">
        <v>844113.02807785163</v>
      </c>
      <c r="Y8787" s="386">
        <v>7489.9999999999964</v>
      </c>
      <c r="Z8787" s="367"/>
      <c r="AA8787" s="367"/>
      <c r="AB8787" s="367"/>
      <c r="AC8787" s="367"/>
      <c r="AD8787" s="367"/>
      <c r="AE8787" s="367"/>
      <c r="AF8787" s="367"/>
      <c r="AG8787" s="367"/>
      <c r="AH8787" s="367"/>
      <c r="AI8787" s="367"/>
      <c r="AJ8787" s="367"/>
      <c r="AK8787" s="367"/>
      <c r="AL8787" s="367"/>
      <c r="AM8787" s="367"/>
      <c r="AN8787" s="367"/>
      <c r="AO8787" s="367"/>
      <c r="AP8787" s="367"/>
      <c r="AQ8787" s="367"/>
      <c r="AR8787" s="367"/>
      <c r="AS8787" s="367"/>
      <c r="AT8787" s="367"/>
    </row>
    <row r="8788" spans="2:46" ht="13.8">
      <c r="B8788" s="26">
        <v>125.00000000000136</v>
      </c>
      <c r="C8788" s="363">
        <v>6259.5520275098461</v>
      </c>
      <c r="D8788" s="367">
        <v>7500.0000000000819</v>
      </c>
      <c r="E8788" s="367">
        <v>34883.720930232768</v>
      </c>
      <c r="F8788" s="367">
        <v>-8673905.7943287827</v>
      </c>
      <c r="G8788" s="367">
        <v>7500.0000000000455</v>
      </c>
      <c r="H8788" s="367">
        <v>187500</v>
      </c>
      <c r="I8788" s="384">
        <v>-102740706.99034639</v>
      </c>
      <c r="J8788" s="367">
        <v>7500</v>
      </c>
      <c r="K8788" s="367">
        <v>45454.5454545459</v>
      </c>
      <c r="L8788" s="384">
        <v>-5546170.7868572092</v>
      </c>
      <c r="M8788" s="367">
        <v>7500.0000000000746</v>
      </c>
      <c r="N8788" s="367">
        <v>750</v>
      </c>
      <c r="O8788" s="384">
        <v>-103469.65743109438</v>
      </c>
      <c r="P8788" s="367">
        <v>108.74999999999999</v>
      </c>
      <c r="Q8788" s="367">
        <v>750</v>
      </c>
      <c r="R8788" s="384">
        <v>-36228.3669070912</v>
      </c>
      <c r="S8788" s="367">
        <v>105</v>
      </c>
      <c r="T8788" s="367">
        <v>25862.068965516999</v>
      </c>
      <c r="U8788" s="384">
        <v>-5902272.3660865566</v>
      </c>
      <c r="V8788" s="367">
        <v>7499.99999999993</v>
      </c>
      <c r="W8788" s="367">
        <v>1249999.9999999995</v>
      </c>
      <c r="X8788" s="384">
        <v>844897.81990358967</v>
      </c>
      <c r="Y8788" s="386">
        <v>7499.9999999999964</v>
      </c>
      <c r="Z8788" s="367"/>
      <c r="AA8788" s="367"/>
      <c r="AB8788" s="367"/>
      <c r="AC8788" s="367"/>
      <c r="AD8788" s="367"/>
      <c r="AE8788" s="367"/>
      <c r="AF8788" s="367"/>
      <c r="AG8788" s="367"/>
      <c r="AH8788" s="367"/>
      <c r="AI8788" s="367"/>
      <c r="AJ8788" s="367"/>
      <c r="AK8788" s="367"/>
      <c r="AL8788" s="367"/>
      <c r="AM8788" s="367"/>
      <c r="AN8788" s="367"/>
      <c r="AO8788" s="367"/>
      <c r="AP8788" s="367"/>
      <c r="AQ8788" s="367"/>
      <c r="AR8788" s="367"/>
      <c r="AS8788" s="367"/>
      <c r="AT8788" s="367"/>
    </row>
    <row r="8789" spans="2:46" ht="13.8">
      <c r="B8789" s="26">
        <v>125.16666666666804</v>
      </c>
      <c r="C8789" s="363">
        <v>6267.8411113958346</v>
      </c>
      <c r="D8789" s="367">
        <v>7510.0000000000819</v>
      </c>
      <c r="E8789" s="367">
        <v>34930.232558139745</v>
      </c>
      <c r="F8789" s="367">
        <v>-8697346.5267785322</v>
      </c>
      <c r="G8789" s="367">
        <v>7510.0000000000455</v>
      </c>
      <c r="H8789" s="367">
        <v>187750</v>
      </c>
      <c r="I8789" s="384">
        <v>-103017503.40874417</v>
      </c>
      <c r="J8789" s="367">
        <v>7510</v>
      </c>
      <c r="K8789" s="367">
        <v>45515.151515151963</v>
      </c>
      <c r="L8789" s="384">
        <v>-5562655.8475341052</v>
      </c>
      <c r="M8789" s="367">
        <v>7510.0000000000746</v>
      </c>
      <c r="N8789" s="367">
        <v>751</v>
      </c>
      <c r="O8789" s="384">
        <v>-103754.76257407283</v>
      </c>
      <c r="P8789" s="367">
        <v>108.895</v>
      </c>
      <c r="Q8789" s="367">
        <v>751</v>
      </c>
      <c r="R8789" s="384">
        <v>-36346.117646624312</v>
      </c>
      <c r="S8789" s="367">
        <v>105.13999999999999</v>
      </c>
      <c r="T8789" s="367">
        <v>25896.551724137687</v>
      </c>
      <c r="U8789" s="384">
        <v>-5919356.5159973335</v>
      </c>
      <c r="V8789" s="367">
        <v>7509.9999999999291</v>
      </c>
      <c r="W8789" s="367">
        <v>1251666.6666666663</v>
      </c>
      <c r="X8789" s="384">
        <v>845681.69920969964</v>
      </c>
      <c r="Y8789" s="386">
        <v>7509.9999999999982</v>
      </c>
      <c r="Z8789" s="367"/>
      <c r="AA8789" s="367"/>
      <c r="AB8789" s="367"/>
      <c r="AC8789" s="367"/>
      <c r="AD8789" s="367"/>
      <c r="AE8789" s="367"/>
      <c r="AF8789" s="367"/>
      <c r="AG8789" s="367"/>
      <c r="AH8789" s="367"/>
      <c r="AI8789" s="367"/>
      <c r="AJ8789" s="367"/>
      <c r="AK8789" s="367"/>
      <c r="AL8789" s="367"/>
      <c r="AM8789" s="367"/>
      <c r="AN8789" s="367"/>
      <c r="AO8789" s="367"/>
      <c r="AP8789" s="367"/>
      <c r="AQ8789" s="367"/>
      <c r="AR8789" s="367"/>
      <c r="AS8789" s="367"/>
      <c r="AT8789" s="367"/>
    </row>
    <row r="8790" spans="2:46" ht="13.8">
      <c r="B8790" s="26">
        <v>125.33333333333471</v>
      </c>
      <c r="C8790" s="363">
        <v>6276.1300435228786</v>
      </c>
      <c r="D8790" s="367">
        <v>7520.0000000000819</v>
      </c>
      <c r="E8790" s="367">
        <v>34976.744186046722</v>
      </c>
      <c r="F8790" s="367">
        <v>-8720818.8851263504</v>
      </c>
      <c r="G8790" s="367">
        <v>7520.0000000000455</v>
      </c>
      <c r="H8790" s="367">
        <v>188000</v>
      </c>
      <c r="I8790" s="384">
        <v>-103294672.15419674</v>
      </c>
      <c r="J8790" s="367">
        <v>7520</v>
      </c>
      <c r="K8790" s="367">
        <v>45575.757575758027</v>
      </c>
      <c r="L8790" s="384">
        <v>-5579165.116376901</v>
      </c>
      <c r="M8790" s="367">
        <v>7520.0000000000755</v>
      </c>
      <c r="N8790" s="367">
        <v>752</v>
      </c>
      <c r="O8790" s="384">
        <v>-104040.25958282953</v>
      </c>
      <c r="P8790" s="367">
        <v>109.04</v>
      </c>
      <c r="Q8790" s="367">
        <v>752</v>
      </c>
      <c r="R8790" s="384">
        <v>-36464.053329567083</v>
      </c>
      <c r="S8790" s="367">
        <v>105.27999999999999</v>
      </c>
      <c r="T8790" s="367">
        <v>25931.034482758376</v>
      </c>
      <c r="U8790" s="384">
        <v>-5936465.2050650306</v>
      </c>
      <c r="V8790" s="367">
        <v>7519.9999999999291</v>
      </c>
      <c r="W8790" s="367">
        <v>1253333.333333333</v>
      </c>
      <c r="X8790" s="384">
        <v>846464.66599618108</v>
      </c>
      <c r="Y8790" s="386">
        <v>7519.9999999999982</v>
      </c>
      <c r="Z8790" s="367"/>
      <c r="AA8790" s="367"/>
      <c r="AB8790" s="367"/>
      <c r="AC8790" s="367"/>
      <c r="AD8790" s="367"/>
      <c r="AE8790" s="367"/>
      <c r="AF8790" s="367"/>
      <c r="AG8790" s="367"/>
      <c r="AH8790" s="367"/>
      <c r="AI8790" s="367"/>
      <c r="AJ8790" s="367"/>
      <c r="AK8790" s="367"/>
      <c r="AL8790" s="367"/>
      <c r="AM8790" s="367"/>
      <c r="AN8790" s="367"/>
      <c r="AO8790" s="367"/>
      <c r="AP8790" s="367"/>
      <c r="AQ8790" s="367"/>
      <c r="AR8790" s="367"/>
      <c r="AS8790" s="367"/>
      <c r="AT8790" s="367"/>
    </row>
    <row r="8791" spans="2:46" ht="13.8">
      <c r="B8791" s="26">
        <v>125.50000000000138</v>
      </c>
      <c r="C8791" s="363">
        <v>6284.4188238909765</v>
      </c>
      <c r="D8791" s="367">
        <v>7530.0000000000837</v>
      </c>
      <c r="E8791" s="367">
        <v>35023.2558139537</v>
      </c>
      <c r="F8791" s="367">
        <v>-8744322.8693722337</v>
      </c>
      <c r="G8791" s="367">
        <v>7530.0000000000455</v>
      </c>
      <c r="H8791" s="367">
        <v>188250</v>
      </c>
      <c r="I8791" s="384">
        <v>-103572213.22670412</v>
      </c>
      <c r="J8791" s="367">
        <v>7530</v>
      </c>
      <c r="K8791" s="367">
        <v>45636.363636364091</v>
      </c>
      <c r="L8791" s="384">
        <v>-5595698.5933855921</v>
      </c>
      <c r="M8791" s="367">
        <v>7530.0000000000755</v>
      </c>
      <c r="N8791" s="367">
        <v>753</v>
      </c>
      <c r="O8791" s="384">
        <v>-104326.14845736443</v>
      </c>
      <c r="P8791" s="367">
        <v>109.18499999999999</v>
      </c>
      <c r="Q8791" s="367">
        <v>753</v>
      </c>
      <c r="R8791" s="384">
        <v>-36582.173955919519</v>
      </c>
      <c r="S8791" s="367">
        <v>105.41999999999999</v>
      </c>
      <c r="T8791" s="367">
        <v>25965.517241379064</v>
      </c>
      <c r="U8791" s="384">
        <v>-5953598.4332896462</v>
      </c>
      <c r="V8791" s="367">
        <v>7529.9999999999291</v>
      </c>
      <c r="W8791" s="367">
        <v>1254999.9999999998</v>
      </c>
      <c r="X8791" s="384">
        <v>847246.72026303422</v>
      </c>
      <c r="Y8791" s="386">
        <v>7529.9999999999982</v>
      </c>
      <c r="Z8791" s="367"/>
      <c r="AA8791" s="367"/>
      <c r="AB8791" s="367"/>
      <c r="AC8791" s="367"/>
      <c r="AD8791" s="367"/>
      <c r="AE8791" s="367"/>
      <c r="AF8791" s="367"/>
      <c r="AG8791" s="367"/>
      <c r="AH8791" s="367"/>
      <c r="AI8791" s="367"/>
      <c r="AJ8791" s="367"/>
      <c r="AK8791" s="367"/>
      <c r="AL8791" s="367"/>
      <c r="AM8791" s="367"/>
      <c r="AN8791" s="367"/>
      <c r="AO8791" s="367"/>
      <c r="AP8791" s="367"/>
      <c r="AQ8791" s="367"/>
      <c r="AR8791" s="367"/>
      <c r="AS8791" s="367"/>
      <c r="AT8791" s="367"/>
    </row>
    <row r="8792" spans="2:46" ht="13.8">
      <c r="B8792" s="26">
        <v>125.66666666666805</v>
      </c>
      <c r="C8792" s="363">
        <v>6292.707452500129</v>
      </c>
      <c r="D8792" s="367">
        <v>7540.0000000000837</v>
      </c>
      <c r="E8792" s="367">
        <v>35069.767441860677</v>
      </c>
      <c r="F8792" s="367">
        <v>-8767858.479516184</v>
      </c>
      <c r="G8792" s="367">
        <v>7540.0000000000455</v>
      </c>
      <c r="H8792" s="367">
        <v>188500</v>
      </c>
      <c r="I8792" s="384">
        <v>-103850126.62626629</v>
      </c>
      <c r="J8792" s="367">
        <v>7540</v>
      </c>
      <c r="K8792" s="367">
        <v>45696.969696970154</v>
      </c>
      <c r="L8792" s="384">
        <v>-5612256.2785601811</v>
      </c>
      <c r="M8792" s="367">
        <v>7540.0000000000755</v>
      </c>
      <c r="N8792" s="367">
        <v>754</v>
      </c>
      <c r="O8792" s="384">
        <v>-104612.42919767764</v>
      </c>
      <c r="P8792" s="367">
        <v>109.33</v>
      </c>
      <c r="Q8792" s="367">
        <v>754</v>
      </c>
      <c r="R8792" s="384">
        <v>-36700.479525681578</v>
      </c>
      <c r="S8792" s="367">
        <v>105.55999999999999</v>
      </c>
      <c r="T8792" s="367">
        <v>25999.999999999753</v>
      </c>
      <c r="U8792" s="384">
        <v>-5970756.2006711764</v>
      </c>
      <c r="V8792" s="367">
        <v>7539.9999999999281</v>
      </c>
      <c r="W8792" s="367">
        <v>1256666.6666666665</v>
      </c>
      <c r="X8792" s="384">
        <v>848027.86201025918</v>
      </c>
      <c r="Y8792" s="386">
        <v>7539.9999999999991</v>
      </c>
      <c r="Z8792" s="367"/>
      <c r="AA8792" s="367"/>
      <c r="AB8792" s="367"/>
      <c r="AC8792" s="367"/>
      <c r="AD8792" s="367"/>
      <c r="AE8792" s="367"/>
      <c r="AF8792" s="367"/>
      <c r="AG8792" s="367"/>
      <c r="AH8792" s="367"/>
      <c r="AI8792" s="367"/>
      <c r="AJ8792" s="367"/>
      <c r="AK8792" s="367"/>
      <c r="AL8792" s="367"/>
      <c r="AM8792" s="367"/>
      <c r="AN8792" s="367"/>
      <c r="AO8792" s="367"/>
      <c r="AP8792" s="367"/>
      <c r="AQ8792" s="367"/>
      <c r="AR8792" s="367"/>
      <c r="AS8792" s="367"/>
      <c r="AT8792" s="367"/>
    </row>
    <row r="8793" spans="2:46" ht="13.8">
      <c r="B8793" s="26">
        <v>125.83333333333472</v>
      </c>
      <c r="C8793" s="363">
        <v>6300.9959293503362</v>
      </c>
      <c r="D8793" s="367">
        <v>7550.0000000000837</v>
      </c>
      <c r="E8793" s="367">
        <v>35116.279069767654</v>
      </c>
      <c r="F8793" s="367">
        <v>-8791425.7155581992</v>
      </c>
      <c r="G8793" s="367">
        <v>7550.0000000000455</v>
      </c>
      <c r="H8793" s="367">
        <v>188750</v>
      </c>
      <c r="I8793" s="384">
        <v>-104128412.35288326</v>
      </c>
      <c r="J8793" s="367">
        <v>7550</v>
      </c>
      <c r="K8793" s="367">
        <v>45757.575757576218</v>
      </c>
      <c r="L8793" s="384">
        <v>-5628838.1719006691</v>
      </c>
      <c r="M8793" s="367">
        <v>7550.0000000000764</v>
      </c>
      <c r="N8793" s="367">
        <v>755</v>
      </c>
      <c r="O8793" s="384">
        <v>-104899.10180376912</v>
      </c>
      <c r="P8793" s="367">
        <v>109.47500000000001</v>
      </c>
      <c r="Q8793" s="367">
        <v>755</v>
      </c>
      <c r="R8793" s="384">
        <v>-36818.970038853317</v>
      </c>
      <c r="S8793" s="367">
        <v>105.69999999999999</v>
      </c>
      <c r="T8793" s="367">
        <v>26034.482758620441</v>
      </c>
      <c r="U8793" s="384">
        <v>-5987938.507209627</v>
      </c>
      <c r="V8793" s="367">
        <v>7549.9999999999281</v>
      </c>
      <c r="W8793" s="367">
        <v>1258333.3333333333</v>
      </c>
      <c r="X8793" s="384">
        <v>848808.09123785584</v>
      </c>
      <c r="Y8793" s="386">
        <v>7549.9999999999991</v>
      </c>
      <c r="Z8793" s="367"/>
      <c r="AA8793" s="367"/>
      <c r="AB8793" s="367"/>
      <c r="AC8793" s="367"/>
      <c r="AD8793" s="367"/>
      <c r="AE8793" s="367"/>
      <c r="AF8793" s="367"/>
      <c r="AG8793" s="367"/>
      <c r="AH8793" s="367"/>
      <c r="AI8793" s="367"/>
      <c r="AJ8793" s="367"/>
      <c r="AK8793" s="367"/>
      <c r="AL8793" s="367"/>
      <c r="AM8793" s="367"/>
      <c r="AN8793" s="367"/>
      <c r="AO8793" s="367"/>
      <c r="AP8793" s="367"/>
      <c r="AQ8793" s="367"/>
      <c r="AR8793" s="367"/>
      <c r="AS8793" s="367"/>
      <c r="AT8793" s="367"/>
    </row>
    <row r="8794" spans="2:46" ht="13.8">
      <c r="B8794" s="26">
        <v>126.00000000000139</v>
      </c>
      <c r="C8794" s="363">
        <v>6309.2842544415971</v>
      </c>
      <c r="D8794" s="367">
        <v>7560.0000000000837</v>
      </c>
      <c r="E8794" s="367">
        <v>35162.790697674631</v>
      </c>
      <c r="F8794" s="367">
        <v>-8815024.5774982851</v>
      </c>
      <c r="G8794" s="367">
        <v>7560.0000000000455</v>
      </c>
      <c r="H8794" s="367">
        <v>189000</v>
      </c>
      <c r="I8794" s="384">
        <v>-104407070.40655504</v>
      </c>
      <c r="J8794" s="367">
        <v>7560</v>
      </c>
      <c r="K8794" s="367">
        <v>45818.181818182282</v>
      </c>
      <c r="L8794" s="384">
        <v>-5645444.2734070513</v>
      </c>
      <c r="M8794" s="367">
        <v>7560.0000000000764</v>
      </c>
      <c r="N8794" s="367">
        <v>756</v>
      </c>
      <c r="O8794" s="384">
        <v>-105186.16627563881</v>
      </c>
      <c r="P8794" s="367">
        <v>109.61999999999999</v>
      </c>
      <c r="Q8794" s="367">
        <v>756</v>
      </c>
      <c r="R8794" s="384">
        <v>-36937.645495434699</v>
      </c>
      <c r="S8794" s="367">
        <v>105.84</v>
      </c>
      <c r="T8794" s="367">
        <v>26068.965517241129</v>
      </c>
      <c r="U8794" s="384">
        <v>-6005145.3529049959</v>
      </c>
      <c r="V8794" s="367">
        <v>7559.9999999999281</v>
      </c>
      <c r="W8794" s="367">
        <v>1260000</v>
      </c>
      <c r="X8794" s="384">
        <v>849587.40794582432</v>
      </c>
      <c r="Y8794" s="386">
        <v>7560</v>
      </c>
      <c r="Z8794" s="367"/>
      <c r="AA8794" s="367"/>
      <c r="AB8794" s="367"/>
      <c r="AC8794" s="367"/>
      <c r="AD8794" s="367"/>
      <c r="AE8794" s="367"/>
      <c r="AF8794" s="367"/>
      <c r="AG8794" s="367"/>
      <c r="AH8794" s="367"/>
      <c r="AI8794" s="367"/>
      <c r="AJ8794" s="367"/>
      <c r="AK8794" s="367"/>
      <c r="AL8794" s="367"/>
      <c r="AM8794" s="367"/>
      <c r="AN8794" s="367"/>
      <c r="AO8794" s="367"/>
      <c r="AP8794" s="367"/>
      <c r="AQ8794" s="367"/>
      <c r="AR8794" s="367"/>
      <c r="AS8794" s="367"/>
      <c r="AT8794" s="367"/>
    </row>
    <row r="8795" spans="2:46" ht="13.8">
      <c r="B8795" s="26">
        <v>126.16666666666806</v>
      </c>
      <c r="C8795" s="363">
        <v>6317.5724277739128</v>
      </c>
      <c r="D8795" s="367">
        <v>7570.0000000000846</v>
      </c>
      <c r="E8795" s="367">
        <v>35209.302325581608</v>
      </c>
      <c r="F8795" s="367">
        <v>-8838655.0653364323</v>
      </c>
      <c r="G8795" s="367">
        <v>7570.0000000000455</v>
      </c>
      <c r="H8795" s="367">
        <v>189250</v>
      </c>
      <c r="I8795" s="384">
        <v>-104686100.7872816</v>
      </c>
      <c r="J8795" s="367">
        <v>7570</v>
      </c>
      <c r="K8795" s="367">
        <v>45878.787878788346</v>
      </c>
      <c r="L8795" s="384">
        <v>-5662074.5830793353</v>
      </c>
      <c r="M8795" s="367">
        <v>7570.0000000000782</v>
      </c>
      <c r="N8795" s="367">
        <v>757</v>
      </c>
      <c r="O8795" s="384">
        <v>-105473.6226132868</v>
      </c>
      <c r="P8795" s="367">
        <v>109.765</v>
      </c>
      <c r="Q8795" s="367">
        <v>757</v>
      </c>
      <c r="R8795" s="384">
        <v>-37056.505895425718</v>
      </c>
      <c r="S8795" s="367">
        <v>105.98</v>
      </c>
      <c r="T8795" s="367">
        <v>26103.448275861818</v>
      </c>
      <c r="U8795" s="384">
        <v>-6022376.7377572795</v>
      </c>
      <c r="V8795" s="367">
        <v>7569.9999999999272</v>
      </c>
      <c r="W8795" s="367">
        <v>1261666.6666666667</v>
      </c>
      <c r="X8795" s="384">
        <v>850365.81213416415</v>
      </c>
      <c r="Y8795" s="386">
        <v>7570</v>
      </c>
      <c r="Z8795" s="367"/>
      <c r="AA8795" s="367"/>
      <c r="AB8795" s="367"/>
      <c r="AC8795" s="367"/>
      <c r="AD8795" s="367"/>
      <c r="AE8795" s="367"/>
      <c r="AF8795" s="367"/>
      <c r="AG8795" s="367"/>
      <c r="AH8795" s="367"/>
      <c r="AI8795" s="367"/>
      <c r="AJ8795" s="367"/>
      <c r="AK8795" s="367"/>
      <c r="AL8795" s="367"/>
      <c r="AM8795" s="367"/>
      <c r="AN8795" s="367"/>
      <c r="AO8795" s="367"/>
      <c r="AP8795" s="367"/>
      <c r="AQ8795" s="367"/>
      <c r="AR8795" s="367"/>
      <c r="AS8795" s="367"/>
      <c r="AT8795" s="367"/>
    </row>
    <row r="8796" spans="2:46" ht="13.8">
      <c r="B8796" s="26">
        <v>126.33333333333474</v>
      </c>
      <c r="C8796" s="363">
        <v>6325.860449347284</v>
      </c>
      <c r="D8796" s="367">
        <v>7580.0000000000846</v>
      </c>
      <c r="E8796" s="367">
        <v>35255.813953488585</v>
      </c>
      <c r="F8796" s="367">
        <v>-8862317.1790726501</v>
      </c>
      <c r="G8796" s="367">
        <v>7580.0000000000455</v>
      </c>
      <c r="H8796" s="367">
        <v>189500</v>
      </c>
      <c r="I8796" s="384">
        <v>-104965503.49506299</v>
      </c>
      <c r="J8796" s="367">
        <v>7580</v>
      </c>
      <c r="K8796" s="367">
        <v>45939.393939394409</v>
      </c>
      <c r="L8796" s="384">
        <v>-5678729.1009175126</v>
      </c>
      <c r="M8796" s="367">
        <v>7580.0000000000782</v>
      </c>
      <c r="N8796" s="367">
        <v>758</v>
      </c>
      <c r="O8796" s="384">
        <v>-105761.47081671307</v>
      </c>
      <c r="P8796" s="367">
        <v>109.91000000000001</v>
      </c>
      <c r="Q8796" s="367">
        <v>758</v>
      </c>
      <c r="R8796" s="384">
        <v>-37175.551238826403</v>
      </c>
      <c r="S8796" s="367">
        <v>106.12</v>
      </c>
      <c r="T8796" s="367">
        <v>26137.931034482506</v>
      </c>
      <c r="U8796" s="384">
        <v>-6039632.6617664844</v>
      </c>
      <c r="V8796" s="367">
        <v>7579.9999999999272</v>
      </c>
      <c r="W8796" s="367">
        <v>1263333.3333333335</v>
      </c>
      <c r="X8796" s="384">
        <v>851143.3038028758</v>
      </c>
      <c r="Y8796" s="386">
        <v>7580</v>
      </c>
      <c r="Z8796" s="367"/>
      <c r="AA8796" s="367"/>
      <c r="AB8796" s="367"/>
      <c r="AC8796" s="367"/>
      <c r="AD8796" s="367"/>
      <c r="AE8796" s="367"/>
      <c r="AF8796" s="367"/>
      <c r="AG8796" s="367"/>
      <c r="AH8796" s="367"/>
      <c r="AI8796" s="367"/>
      <c r="AJ8796" s="367"/>
      <c r="AK8796" s="367"/>
      <c r="AL8796" s="367"/>
      <c r="AM8796" s="367"/>
      <c r="AN8796" s="367"/>
      <c r="AO8796" s="367"/>
      <c r="AP8796" s="367"/>
      <c r="AQ8796" s="367"/>
      <c r="AR8796" s="367"/>
      <c r="AS8796" s="367"/>
      <c r="AT8796" s="367"/>
    </row>
    <row r="8797" spans="2:46" ht="13.8">
      <c r="B8797" s="26">
        <v>126.50000000000141</v>
      </c>
      <c r="C8797" s="363">
        <v>6334.1483191617071</v>
      </c>
      <c r="D8797" s="367">
        <v>7590.0000000000846</v>
      </c>
      <c r="E8797" s="367">
        <v>35302.325581395562</v>
      </c>
      <c r="F8797" s="367">
        <v>-8886010.9187069312</v>
      </c>
      <c r="G8797" s="367">
        <v>7590.0000000000455</v>
      </c>
      <c r="H8797" s="367">
        <v>189750</v>
      </c>
      <c r="I8797" s="384">
        <v>-105245278.52989917</v>
      </c>
      <c r="J8797" s="367">
        <v>7590</v>
      </c>
      <c r="K8797" s="367">
        <v>46000.000000000473</v>
      </c>
      <c r="L8797" s="384">
        <v>-5695407.8269215897</v>
      </c>
      <c r="M8797" s="367">
        <v>7590.0000000000791</v>
      </c>
      <c r="N8797" s="367">
        <v>759</v>
      </c>
      <c r="O8797" s="384">
        <v>-106049.71088591754</v>
      </c>
      <c r="P8797" s="367">
        <v>110.05499999999999</v>
      </c>
      <c r="Q8797" s="367">
        <v>759</v>
      </c>
      <c r="R8797" s="384">
        <v>-37294.781525636732</v>
      </c>
      <c r="S8797" s="367">
        <v>106.26</v>
      </c>
      <c r="T8797" s="367">
        <v>26172.413793103195</v>
      </c>
      <c r="U8797" s="384">
        <v>-6056913.1249326058</v>
      </c>
      <c r="V8797" s="367">
        <v>7589.9999999999272</v>
      </c>
      <c r="W8797" s="367">
        <v>1265000.0000000002</v>
      </c>
      <c r="X8797" s="384">
        <v>851919.88295195927</v>
      </c>
      <c r="Y8797" s="386">
        <v>7590.0000000000009</v>
      </c>
      <c r="Z8797" s="367"/>
      <c r="AA8797" s="367"/>
      <c r="AB8797" s="367"/>
      <c r="AC8797" s="367"/>
      <c r="AD8797" s="367"/>
      <c r="AE8797" s="367"/>
      <c r="AF8797" s="367"/>
      <c r="AG8797" s="367"/>
      <c r="AH8797" s="367"/>
      <c r="AI8797" s="367"/>
      <c r="AJ8797" s="367"/>
      <c r="AK8797" s="367"/>
      <c r="AL8797" s="367"/>
      <c r="AM8797" s="367"/>
      <c r="AN8797" s="367"/>
      <c r="AO8797" s="367"/>
      <c r="AP8797" s="367"/>
      <c r="AQ8797" s="367"/>
      <c r="AR8797" s="367"/>
      <c r="AS8797" s="367"/>
      <c r="AT8797" s="367"/>
    </row>
    <row r="8798" spans="2:46" ht="13.8">
      <c r="B8798" s="26">
        <v>126.66666666666808</v>
      </c>
      <c r="C8798" s="363">
        <v>6342.4360372171877</v>
      </c>
      <c r="D8798" s="367">
        <v>7600.0000000000846</v>
      </c>
      <c r="E8798" s="367">
        <v>35348.837209302539</v>
      </c>
      <c r="F8798" s="367">
        <v>-8909736.2842392847</v>
      </c>
      <c r="G8798" s="367">
        <v>7600.0000000000464</v>
      </c>
      <c r="H8798" s="367">
        <v>190000</v>
      </c>
      <c r="I8798" s="384">
        <v>-105525425.89179014</v>
      </c>
      <c r="J8798" s="367">
        <v>7600</v>
      </c>
      <c r="K8798" s="367">
        <v>46060.606060606537</v>
      </c>
      <c r="L8798" s="384">
        <v>-5712110.7610915611</v>
      </c>
      <c r="M8798" s="367">
        <v>7600.0000000000791</v>
      </c>
      <c r="N8798" s="367">
        <v>760</v>
      </c>
      <c r="O8798" s="384">
        <v>-106338.3428209003</v>
      </c>
      <c r="P8798" s="367">
        <v>110.2</v>
      </c>
      <c r="Q8798" s="367">
        <v>760</v>
      </c>
      <c r="R8798" s="384">
        <v>-37414.196755856712</v>
      </c>
      <c r="S8798" s="367">
        <v>106.4</v>
      </c>
      <c r="T8798" s="367">
        <v>26206.896551723883</v>
      </c>
      <c r="U8798" s="384">
        <v>-6074218.1272556419</v>
      </c>
      <c r="V8798" s="367">
        <v>7599.9999999999254</v>
      </c>
      <c r="W8798" s="367">
        <v>1266666.666666667</v>
      </c>
      <c r="X8798" s="384">
        <v>852695.54958141432</v>
      </c>
      <c r="Y8798" s="386">
        <v>7600.0000000000009</v>
      </c>
      <c r="Z8798" s="367"/>
      <c r="AA8798" s="367"/>
      <c r="AB8798" s="367"/>
      <c r="AC8798" s="367"/>
      <c r="AD8798" s="367"/>
      <c r="AE8798" s="367"/>
      <c r="AF8798" s="367"/>
      <c r="AG8798" s="367"/>
      <c r="AH8798" s="367"/>
      <c r="AI8798" s="367"/>
      <c r="AJ8798" s="367"/>
      <c r="AK8798" s="367"/>
      <c r="AL8798" s="367"/>
      <c r="AM8798" s="367"/>
      <c r="AN8798" s="367"/>
      <c r="AO8798" s="367"/>
      <c r="AP8798" s="367"/>
      <c r="AQ8798" s="367"/>
      <c r="AR8798" s="367"/>
      <c r="AS8798" s="367"/>
      <c r="AT8798" s="367"/>
    </row>
    <row r="8799" spans="2:46" ht="13.8">
      <c r="B8799" s="26">
        <v>126.83333333333475</v>
      </c>
      <c r="C8799" s="363">
        <v>6350.723603513723</v>
      </c>
      <c r="D8799" s="367">
        <v>7610.0000000000855</v>
      </c>
      <c r="E8799" s="367">
        <v>35395.348837209516</v>
      </c>
      <c r="F8799" s="367">
        <v>-8933493.2756696995</v>
      </c>
      <c r="G8799" s="367">
        <v>7610.0000000000464</v>
      </c>
      <c r="H8799" s="367">
        <v>190250</v>
      </c>
      <c r="I8799" s="384">
        <v>-105805945.58073592</v>
      </c>
      <c r="J8799" s="367">
        <v>7610</v>
      </c>
      <c r="K8799" s="367">
        <v>46121.2121212126</v>
      </c>
      <c r="L8799" s="384">
        <v>-5728837.9034274332</v>
      </c>
      <c r="M8799" s="367">
        <v>7610.00000000008</v>
      </c>
      <c r="N8799" s="367">
        <v>761</v>
      </c>
      <c r="O8799" s="384">
        <v>-106627.36662166138</v>
      </c>
      <c r="P8799" s="367">
        <v>110.34500000000001</v>
      </c>
      <c r="Q8799" s="367">
        <v>761</v>
      </c>
      <c r="R8799" s="384">
        <v>-37533.796929486336</v>
      </c>
      <c r="S8799" s="367">
        <v>106.54</v>
      </c>
      <c r="T8799" s="367">
        <v>26241.379310344571</v>
      </c>
      <c r="U8799" s="384">
        <v>-6091547.6687356001</v>
      </c>
      <c r="V8799" s="367">
        <v>7609.9999999999254</v>
      </c>
      <c r="W8799" s="367">
        <v>1268333.3333333337</v>
      </c>
      <c r="X8799" s="384">
        <v>853470.30369124108</v>
      </c>
      <c r="Y8799" s="386">
        <v>7610.0000000000027</v>
      </c>
      <c r="Z8799" s="367"/>
      <c r="AA8799" s="367"/>
      <c r="AB8799" s="367"/>
      <c r="AC8799" s="367"/>
      <c r="AD8799" s="367"/>
      <c r="AE8799" s="367"/>
      <c r="AF8799" s="367"/>
      <c r="AG8799" s="367"/>
      <c r="AH8799" s="367"/>
      <c r="AI8799" s="367"/>
      <c r="AJ8799" s="367"/>
      <c r="AK8799" s="367"/>
      <c r="AL8799" s="367"/>
      <c r="AM8799" s="367"/>
      <c r="AN8799" s="367"/>
      <c r="AO8799" s="367"/>
      <c r="AP8799" s="367"/>
      <c r="AQ8799" s="367"/>
      <c r="AR8799" s="367"/>
      <c r="AS8799" s="367"/>
      <c r="AT8799" s="367"/>
    </row>
    <row r="8800" spans="2:46" ht="13.8">
      <c r="B8800" s="26">
        <v>127.00000000000142</v>
      </c>
      <c r="C8800" s="363">
        <v>6359.0110180513102</v>
      </c>
      <c r="D8800" s="367">
        <v>7620.0000000000855</v>
      </c>
      <c r="E8800" s="367">
        <v>35441.860465116493</v>
      </c>
      <c r="F8800" s="367">
        <v>-8957281.8929981813</v>
      </c>
      <c r="G8800" s="367">
        <v>7620.0000000000464</v>
      </c>
      <c r="H8800" s="367">
        <v>190500</v>
      </c>
      <c r="I8800" s="384">
        <v>-106086837.59673648</v>
      </c>
      <c r="J8800" s="367">
        <v>7620</v>
      </c>
      <c r="K8800" s="367">
        <v>46181.818181818664</v>
      </c>
      <c r="L8800" s="384">
        <v>-5745589.2539291987</v>
      </c>
      <c r="M8800" s="367">
        <v>7620.00000000008</v>
      </c>
      <c r="N8800" s="367">
        <v>762</v>
      </c>
      <c r="O8800" s="384">
        <v>-106916.78228820061</v>
      </c>
      <c r="P8800" s="367">
        <v>110.49</v>
      </c>
      <c r="Q8800" s="367">
        <v>762</v>
      </c>
      <c r="R8800" s="384">
        <v>-37653.582046525618</v>
      </c>
      <c r="S8800" s="367">
        <v>106.68</v>
      </c>
      <c r="T8800" s="367">
        <v>26275.86206896526</v>
      </c>
      <c r="U8800" s="384">
        <v>-6108901.7493724767</v>
      </c>
      <c r="V8800" s="367">
        <v>7619.9999999999254</v>
      </c>
      <c r="W8800" s="367">
        <v>1270000.0000000005</v>
      </c>
      <c r="X8800" s="384">
        <v>854244.14528143965</v>
      </c>
      <c r="Y8800" s="386">
        <v>7620.0000000000027</v>
      </c>
      <c r="Z8800" s="367"/>
      <c r="AA8800" s="367"/>
      <c r="AB8800" s="367"/>
      <c r="AC8800" s="367"/>
      <c r="AD8800" s="367"/>
      <c r="AE8800" s="367"/>
      <c r="AF8800" s="367"/>
      <c r="AG8800" s="367"/>
      <c r="AH8800" s="367"/>
      <c r="AI8800" s="367"/>
      <c r="AJ8800" s="367"/>
      <c r="AK8800" s="367"/>
      <c r="AL8800" s="367"/>
      <c r="AM8800" s="367"/>
      <c r="AN8800" s="367"/>
      <c r="AO8800" s="367"/>
      <c r="AP8800" s="367"/>
      <c r="AQ8800" s="367"/>
      <c r="AR8800" s="367"/>
      <c r="AS8800" s="367"/>
      <c r="AT8800" s="367"/>
    </row>
    <row r="8801" spans="2:46" ht="13.8">
      <c r="B8801" s="26">
        <v>127.16666666666809</v>
      </c>
      <c r="C8801" s="363">
        <v>6367.2982808299539</v>
      </c>
      <c r="D8801" s="367">
        <v>7630.0000000000855</v>
      </c>
      <c r="E8801" s="367">
        <v>35488.37209302347</v>
      </c>
      <c r="F8801" s="367">
        <v>-8981102.1362247318</v>
      </c>
      <c r="G8801" s="367">
        <v>7630.0000000000464</v>
      </c>
      <c r="H8801" s="367">
        <v>190750</v>
      </c>
      <c r="I8801" s="384">
        <v>-106368101.93979186</v>
      </c>
      <c r="J8801" s="367">
        <v>7630</v>
      </c>
      <c r="K8801" s="367">
        <v>46242.424242424728</v>
      </c>
      <c r="L8801" s="384">
        <v>-5762364.812596865</v>
      </c>
      <c r="M8801" s="367">
        <v>7630.0000000000809</v>
      </c>
      <c r="N8801" s="367">
        <v>763</v>
      </c>
      <c r="O8801" s="384">
        <v>-107206.58982051819</v>
      </c>
      <c r="P8801" s="367">
        <v>110.63500000000001</v>
      </c>
      <c r="Q8801" s="367">
        <v>763</v>
      </c>
      <c r="R8801" s="384">
        <v>-37773.552106974537</v>
      </c>
      <c r="S8801" s="367">
        <v>106.82000000000001</v>
      </c>
      <c r="T8801" s="367">
        <v>26310.344827585948</v>
      </c>
      <c r="U8801" s="384">
        <v>-6126280.3691662671</v>
      </c>
      <c r="V8801" s="367">
        <v>7629.9999999999245</v>
      </c>
      <c r="W8801" s="367">
        <v>1271666.6666666672</v>
      </c>
      <c r="X8801" s="384">
        <v>855017.0743520098</v>
      </c>
      <c r="Y8801" s="386">
        <v>7630.0000000000036</v>
      </c>
      <c r="Z8801" s="367"/>
      <c r="AA8801" s="367"/>
      <c r="AB8801" s="367"/>
      <c r="AC8801" s="367"/>
      <c r="AD8801" s="367"/>
      <c r="AE8801" s="367"/>
      <c r="AF8801" s="367"/>
      <c r="AG8801" s="367"/>
      <c r="AH8801" s="367"/>
      <c r="AI8801" s="367"/>
      <c r="AJ8801" s="367"/>
      <c r="AK8801" s="367"/>
      <c r="AL8801" s="367"/>
      <c r="AM8801" s="367"/>
      <c r="AN8801" s="367"/>
      <c r="AO8801" s="367"/>
      <c r="AP8801" s="367"/>
      <c r="AQ8801" s="367"/>
      <c r="AR8801" s="367"/>
      <c r="AS8801" s="367"/>
      <c r="AT8801" s="367"/>
    </row>
    <row r="8802" spans="2:46" ht="13.8">
      <c r="B8802" s="26">
        <v>127.33333333333476</v>
      </c>
      <c r="C8802" s="363">
        <v>6375.5853918496514</v>
      </c>
      <c r="D8802" s="367">
        <v>7640.0000000000855</v>
      </c>
      <c r="E8802" s="367">
        <v>35534.883720930447</v>
      </c>
      <c r="F8802" s="367">
        <v>-9004954.0053493474</v>
      </c>
      <c r="G8802" s="367">
        <v>7640.0000000000464</v>
      </c>
      <c r="H8802" s="367">
        <v>191000</v>
      </c>
      <c r="I8802" s="384">
        <v>-106649738.60990202</v>
      </c>
      <c r="J8802" s="367">
        <v>7640</v>
      </c>
      <c r="K8802" s="367">
        <v>46303.030303030791</v>
      </c>
      <c r="L8802" s="384">
        <v>-5779164.5794304265</v>
      </c>
      <c r="M8802" s="367">
        <v>7640.0000000000809</v>
      </c>
      <c r="N8802" s="367">
        <v>764</v>
      </c>
      <c r="O8802" s="384">
        <v>-107496.78921861397</v>
      </c>
      <c r="P8802" s="367">
        <v>110.77999999999999</v>
      </c>
      <c r="Q8802" s="367">
        <v>764</v>
      </c>
      <c r="R8802" s="384">
        <v>-37893.707110833122</v>
      </c>
      <c r="S8802" s="367">
        <v>106.96000000000001</v>
      </c>
      <c r="T8802" s="367">
        <v>26344.827586206637</v>
      </c>
      <c r="U8802" s="384">
        <v>-6143683.5281169796</v>
      </c>
      <c r="V8802" s="367">
        <v>7639.9999999999245</v>
      </c>
      <c r="W8802" s="367">
        <v>1273333.333333334</v>
      </c>
      <c r="X8802" s="384">
        <v>855789.09090295166</v>
      </c>
      <c r="Y8802" s="386">
        <v>7640.0000000000036</v>
      </c>
      <c r="Z8802" s="367"/>
      <c r="AA8802" s="367"/>
      <c r="AB8802" s="367"/>
      <c r="AC8802" s="367"/>
      <c r="AD8802" s="367"/>
      <c r="AE8802" s="367"/>
      <c r="AF8802" s="367"/>
      <c r="AG8802" s="367"/>
      <c r="AH8802" s="367"/>
      <c r="AI8802" s="367"/>
      <c r="AJ8802" s="367"/>
      <c r="AK8802" s="367"/>
      <c r="AL8802" s="367"/>
      <c r="AM8802" s="367"/>
      <c r="AN8802" s="367"/>
      <c r="AO8802" s="367"/>
      <c r="AP8802" s="367"/>
      <c r="AQ8802" s="367"/>
      <c r="AR8802" s="367"/>
      <c r="AS8802" s="367"/>
      <c r="AT8802" s="367"/>
    </row>
    <row r="8803" spans="2:46" ht="13.8">
      <c r="B8803" s="26">
        <v>127.50000000000144</v>
      </c>
      <c r="C8803" s="363">
        <v>6383.8723511104035</v>
      </c>
      <c r="D8803" s="367">
        <v>7650.0000000000864</v>
      </c>
      <c r="E8803" s="367">
        <v>35581.395348837425</v>
      </c>
      <c r="F8803" s="367">
        <v>-9028837.500372028</v>
      </c>
      <c r="G8803" s="367">
        <v>7650.0000000000464</v>
      </c>
      <c r="H8803" s="367">
        <v>191250</v>
      </c>
      <c r="I8803" s="384">
        <v>-106931747.60706699</v>
      </c>
      <c r="J8803" s="367">
        <v>7650</v>
      </c>
      <c r="K8803" s="367">
        <v>46363.636363636855</v>
      </c>
      <c r="L8803" s="384">
        <v>-5795988.5544298859</v>
      </c>
      <c r="M8803" s="367">
        <v>7650.0000000000809</v>
      </c>
      <c r="N8803" s="367">
        <v>765</v>
      </c>
      <c r="O8803" s="384">
        <v>-107787.38048248805</v>
      </c>
      <c r="P8803" s="367">
        <v>110.925</v>
      </c>
      <c r="Q8803" s="367">
        <v>765</v>
      </c>
      <c r="R8803" s="384">
        <v>-38014.047058101336</v>
      </c>
      <c r="S8803" s="367">
        <v>107.1</v>
      </c>
      <c r="T8803" s="367">
        <v>26379.310344827325</v>
      </c>
      <c r="U8803" s="384">
        <v>-6161111.2262246087</v>
      </c>
      <c r="V8803" s="367">
        <v>7649.9999999999245</v>
      </c>
      <c r="W8803" s="367">
        <v>1275000.0000000007</v>
      </c>
      <c r="X8803" s="384">
        <v>856560.19493426511</v>
      </c>
      <c r="Y8803" s="386">
        <v>7650.0000000000036</v>
      </c>
      <c r="Z8803" s="367"/>
      <c r="AA8803" s="367"/>
      <c r="AB8803" s="367"/>
      <c r="AC8803" s="367"/>
      <c r="AD8803" s="367"/>
      <c r="AE8803" s="367"/>
      <c r="AF8803" s="367"/>
      <c r="AG8803" s="367"/>
      <c r="AH8803" s="367"/>
      <c r="AI8803" s="367"/>
      <c r="AJ8803" s="367"/>
      <c r="AK8803" s="367"/>
      <c r="AL8803" s="367"/>
      <c r="AM8803" s="367"/>
      <c r="AN8803" s="367"/>
      <c r="AO8803" s="367"/>
      <c r="AP8803" s="367"/>
      <c r="AQ8803" s="367"/>
      <c r="AR8803" s="367"/>
      <c r="AS8803" s="367"/>
      <c r="AT8803" s="367"/>
    </row>
    <row r="8804" spans="2:46" ht="13.8">
      <c r="B8804" s="26">
        <v>127.66666666666811</v>
      </c>
      <c r="C8804" s="363">
        <v>6392.1591586122104</v>
      </c>
      <c r="D8804" s="367">
        <v>7660.0000000000864</v>
      </c>
      <c r="E8804" s="367">
        <v>35627.906976744402</v>
      </c>
      <c r="F8804" s="367">
        <v>-9052752.6212927774</v>
      </c>
      <c r="G8804" s="367">
        <v>7660.0000000000464</v>
      </c>
      <c r="H8804" s="367">
        <v>191500</v>
      </c>
      <c r="I8804" s="384">
        <v>-107214128.93128678</v>
      </c>
      <c r="J8804" s="367">
        <v>7660</v>
      </c>
      <c r="K8804" s="367">
        <v>46424.242424242919</v>
      </c>
      <c r="L8804" s="384">
        <v>-5812836.7375952415</v>
      </c>
      <c r="M8804" s="367">
        <v>7660.0000000000819</v>
      </c>
      <c r="N8804" s="367">
        <v>766</v>
      </c>
      <c r="O8804" s="384">
        <v>-108078.3636121404</v>
      </c>
      <c r="P8804" s="367">
        <v>111.07000000000001</v>
      </c>
      <c r="Q8804" s="367">
        <v>766</v>
      </c>
      <c r="R8804" s="384">
        <v>-38134.571948779208</v>
      </c>
      <c r="S8804" s="367">
        <v>107.24</v>
      </c>
      <c r="T8804" s="367">
        <v>26413.793103448013</v>
      </c>
      <c r="U8804" s="384">
        <v>-6178563.4634891553</v>
      </c>
      <c r="V8804" s="367">
        <v>7659.9999999999236</v>
      </c>
      <c r="W8804" s="367">
        <v>1276666.6666666674</v>
      </c>
      <c r="X8804" s="384">
        <v>857330.38644595037</v>
      </c>
      <c r="Y8804" s="386">
        <v>7660.0000000000045</v>
      </c>
      <c r="Z8804" s="367"/>
      <c r="AA8804" s="367"/>
      <c r="AB8804" s="367"/>
      <c r="AC8804" s="367"/>
      <c r="AD8804" s="367"/>
      <c r="AE8804" s="367"/>
      <c r="AF8804" s="367"/>
      <c r="AG8804" s="367"/>
      <c r="AH8804" s="367"/>
      <c r="AI8804" s="367"/>
      <c r="AJ8804" s="367"/>
      <c r="AK8804" s="367"/>
      <c r="AL8804" s="367"/>
      <c r="AM8804" s="367"/>
      <c r="AN8804" s="367"/>
      <c r="AO8804" s="367"/>
      <c r="AP8804" s="367"/>
      <c r="AQ8804" s="367"/>
      <c r="AR8804" s="367"/>
      <c r="AS8804" s="367"/>
      <c r="AT8804" s="367"/>
    </row>
    <row r="8805" spans="2:46" ht="13.8">
      <c r="B8805" s="26">
        <v>127.83333333333478</v>
      </c>
      <c r="C8805" s="363">
        <v>6400.4458143550719</v>
      </c>
      <c r="D8805" s="367">
        <v>7670.0000000000864</v>
      </c>
      <c r="E8805" s="367">
        <v>35674.418604651379</v>
      </c>
      <c r="F8805" s="367">
        <v>-9076699.3681115936</v>
      </c>
      <c r="G8805" s="367">
        <v>7670.0000000000464</v>
      </c>
      <c r="H8805" s="367">
        <v>191750</v>
      </c>
      <c r="I8805" s="384">
        <v>-107496882.58256136</v>
      </c>
      <c r="J8805" s="367">
        <v>7670</v>
      </c>
      <c r="K8805" s="367">
        <v>46484.848484848982</v>
      </c>
      <c r="L8805" s="384">
        <v>-5829709.128926496</v>
      </c>
      <c r="M8805" s="367">
        <v>7670.0000000000819</v>
      </c>
      <c r="N8805" s="367">
        <v>767</v>
      </c>
      <c r="O8805" s="384">
        <v>-108369.73860757095</v>
      </c>
      <c r="P8805" s="367">
        <v>111.21499999999999</v>
      </c>
      <c r="Q8805" s="367">
        <v>767</v>
      </c>
      <c r="R8805" s="384">
        <v>-38255.281782866754</v>
      </c>
      <c r="S8805" s="367">
        <v>107.38</v>
      </c>
      <c r="T8805" s="367">
        <v>26448.275862068702</v>
      </c>
      <c r="U8805" s="384">
        <v>-6196040.2399106203</v>
      </c>
      <c r="V8805" s="367">
        <v>7669.9999999999236</v>
      </c>
      <c r="W8805" s="367">
        <v>1278333.3333333342</v>
      </c>
      <c r="X8805" s="384">
        <v>858099.66543800745</v>
      </c>
      <c r="Y8805" s="386">
        <v>7670.0000000000045</v>
      </c>
      <c r="Z8805" s="367"/>
      <c r="AA8805" s="367"/>
      <c r="AB8805" s="367"/>
      <c r="AC8805" s="367"/>
      <c r="AD8805" s="367"/>
      <c r="AE8805" s="367"/>
      <c r="AF8805" s="367"/>
      <c r="AG8805" s="367"/>
      <c r="AH8805" s="367"/>
      <c r="AI8805" s="367"/>
      <c r="AJ8805" s="367"/>
      <c r="AK8805" s="367"/>
      <c r="AL8805" s="367"/>
      <c r="AM8805" s="367"/>
      <c r="AN8805" s="367"/>
      <c r="AO8805" s="367"/>
      <c r="AP8805" s="367"/>
      <c r="AQ8805" s="367"/>
      <c r="AR8805" s="367"/>
      <c r="AS8805" s="367"/>
      <c r="AT8805" s="367"/>
    </row>
    <row r="8806" spans="2:46" ht="13.8">
      <c r="B8806" s="26">
        <v>128.00000000000145</v>
      </c>
      <c r="C8806" s="363">
        <v>6408.7323183389872</v>
      </c>
      <c r="D8806" s="367">
        <v>7680.0000000000864</v>
      </c>
      <c r="E8806" s="367">
        <v>35720.930232558356</v>
      </c>
      <c r="F8806" s="367">
        <v>-9100677.740828475</v>
      </c>
      <c r="G8806" s="367">
        <v>7680.0000000000464</v>
      </c>
      <c r="H8806" s="367">
        <v>192000</v>
      </c>
      <c r="I8806" s="384">
        <v>-107780008.56089073</v>
      </c>
      <c r="J8806" s="367">
        <v>7680</v>
      </c>
      <c r="K8806" s="367">
        <v>46545.454545455046</v>
      </c>
      <c r="L8806" s="384">
        <v>-5846605.7284236485</v>
      </c>
      <c r="M8806" s="367">
        <v>7680.0000000000837</v>
      </c>
      <c r="N8806" s="367">
        <v>768</v>
      </c>
      <c r="O8806" s="384">
        <v>-108661.50546877981</v>
      </c>
      <c r="P8806" s="367">
        <v>111.36</v>
      </c>
      <c r="Q8806" s="367">
        <v>768</v>
      </c>
      <c r="R8806" s="384">
        <v>-38376.176560363921</v>
      </c>
      <c r="S8806" s="367">
        <v>107.52</v>
      </c>
      <c r="T8806" s="367">
        <v>26482.75862068939</v>
      </c>
      <c r="U8806" s="384">
        <v>-6213541.5554890018</v>
      </c>
      <c r="V8806" s="367">
        <v>7679.9999999999236</v>
      </c>
      <c r="W8806" s="367">
        <v>1280000.0000000009</v>
      </c>
      <c r="X8806" s="384">
        <v>858868.031910436</v>
      </c>
      <c r="Y8806" s="386">
        <v>7680.0000000000055</v>
      </c>
      <c r="Z8806" s="367"/>
      <c r="AA8806" s="367"/>
      <c r="AB8806" s="367"/>
      <c r="AC8806" s="367"/>
      <c r="AD8806" s="367"/>
      <c r="AE8806" s="367"/>
      <c r="AF8806" s="367"/>
      <c r="AG8806" s="367"/>
      <c r="AH8806" s="367"/>
      <c r="AI8806" s="367"/>
      <c r="AJ8806" s="367"/>
      <c r="AK8806" s="367"/>
      <c r="AL8806" s="367"/>
      <c r="AM8806" s="367"/>
      <c r="AN8806" s="367"/>
      <c r="AO8806" s="367"/>
      <c r="AP8806" s="367"/>
      <c r="AQ8806" s="367"/>
      <c r="AR8806" s="367"/>
      <c r="AS8806" s="367"/>
      <c r="AT8806" s="367"/>
    </row>
    <row r="8807" spans="2:46" ht="13.8">
      <c r="B8807" s="26">
        <v>128.16666666666811</v>
      </c>
      <c r="C8807" s="363">
        <v>6417.0186705639571</v>
      </c>
      <c r="D8807" s="367">
        <v>7690.0000000000864</v>
      </c>
      <c r="E8807" s="367">
        <v>35767.441860465333</v>
      </c>
      <c r="F8807" s="367">
        <v>-9124687.7394434214</v>
      </c>
      <c r="G8807" s="367">
        <v>7690.0000000000464</v>
      </c>
      <c r="H8807" s="367">
        <v>192250</v>
      </c>
      <c r="I8807" s="384">
        <v>-108063506.86627488</v>
      </c>
      <c r="J8807" s="367">
        <v>7690</v>
      </c>
      <c r="K8807" s="367">
        <v>46606.06060606111</v>
      </c>
      <c r="L8807" s="384">
        <v>-5863526.5360866971</v>
      </c>
      <c r="M8807" s="367">
        <v>7690.0000000000837</v>
      </c>
      <c r="N8807" s="367">
        <v>769</v>
      </c>
      <c r="O8807" s="384">
        <v>-108953.66419576695</v>
      </c>
      <c r="P8807" s="367">
        <v>111.50500000000001</v>
      </c>
      <c r="Q8807" s="367">
        <v>769</v>
      </c>
      <c r="R8807" s="384">
        <v>-38497.256281270762</v>
      </c>
      <c r="S8807" s="367">
        <v>107.66</v>
      </c>
      <c r="T8807" s="367">
        <v>26517.241379310079</v>
      </c>
      <c r="U8807" s="384">
        <v>-6231067.4102243017</v>
      </c>
      <c r="V8807" s="367">
        <v>7689.9999999999227</v>
      </c>
      <c r="W8807" s="367">
        <v>1281666.6666666677</v>
      </c>
      <c r="X8807" s="384">
        <v>859635.48586323624</v>
      </c>
      <c r="Y8807" s="386">
        <v>7690.0000000000055</v>
      </c>
      <c r="Z8807" s="367"/>
      <c r="AA8807" s="367"/>
      <c r="AB8807" s="367"/>
      <c r="AC8807" s="367"/>
      <c r="AD8807" s="367"/>
      <c r="AE8807" s="367"/>
      <c r="AF8807" s="367"/>
      <c r="AG8807" s="367"/>
      <c r="AH8807" s="367"/>
      <c r="AI8807" s="367"/>
      <c r="AJ8807" s="367"/>
      <c r="AK8807" s="367"/>
      <c r="AL8807" s="367"/>
      <c r="AM8807" s="367"/>
      <c r="AN8807" s="367"/>
      <c r="AO8807" s="367"/>
      <c r="AP8807" s="367"/>
      <c r="AQ8807" s="367"/>
      <c r="AR8807" s="367"/>
      <c r="AS8807" s="367"/>
      <c r="AT8807" s="367"/>
    </row>
    <row r="8808" spans="2:46" ht="13.8">
      <c r="B8808" s="26">
        <v>128.33333333333476</v>
      </c>
      <c r="C8808" s="363">
        <v>6425.3048710299799</v>
      </c>
      <c r="D8808" s="367">
        <v>7700.0000000000855</v>
      </c>
      <c r="E8808" s="367">
        <v>35813.95348837231</v>
      </c>
      <c r="F8808" s="367">
        <v>-9148729.3639564347</v>
      </c>
      <c r="G8808" s="367">
        <v>7700.0000000000464</v>
      </c>
      <c r="H8808" s="367">
        <v>192500</v>
      </c>
      <c r="I8808" s="384">
        <v>-108347377.49871387</v>
      </c>
      <c r="J8808" s="367">
        <v>7700</v>
      </c>
      <c r="K8808" s="367">
        <v>46666.666666667174</v>
      </c>
      <c r="L8808" s="384">
        <v>-5880471.5519156419</v>
      </c>
      <c r="M8808" s="367">
        <v>7700.0000000000846</v>
      </c>
      <c r="N8808" s="367">
        <v>770</v>
      </c>
      <c r="O8808" s="384">
        <v>-109246.21478853228</v>
      </c>
      <c r="P8808" s="367">
        <v>111.64999999999999</v>
      </c>
      <c r="Q8808" s="367">
        <v>770</v>
      </c>
      <c r="R8808" s="384">
        <v>-38618.520945587232</v>
      </c>
      <c r="S8808" s="367">
        <v>107.8</v>
      </c>
      <c r="T8808" s="367">
        <v>26551.724137930767</v>
      </c>
      <c r="U8808" s="384">
        <v>-6248617.8041165201</v>
      </c>
      <c r="V8808" s="367">
        <v>7699.9999999999227</v>
      </c>
      <c r="W8808" s="367">
        <v>1283333.3333333344</v>
      </c>
      <c r="X8808" s="384">
        <v>860402.02729640831</v>
      </c>
      <c r="Y8808" s="386">
        <v>7700.0000000000055</v>
      </c>
      <c r="Z8808" s="367"/>
      <c r="AA8808" s="367"/>
      <c r="AB8808" s="367"/>
      <c r="AC8808" s="367"/>
      <c r="AD8808" s="367"/>
      <c r="AE8808" s="367"/>
      <c r="AF8808" s="367"/>
      <c r="AG8808" s="367"/>
      <c r="AH8808" s="367"/>
      <c r="AI8808" s="367"/>
      <c r="AJ8808" s="367"/>
      <c r="AK8808" s="367"/>
      <c r="AL8808" s="367"/>
      <c r="AM8808" s="367"/>
      <c r="AN8808" s="367"/>
      <c r="AO8808" s="367"/>
      <c r="AP8808" s="367"/>
      <c r="AQ8808" s="367"/>
      <c r="AR8808" s="367"/>
      <c r="AS8808" s="367"/>
      <c r="AT8808" s="367"/>
    </row>
    <row r="8809" spans="2:46" ht="13.8">
      <c r="B8809" s="26">
        <v>128.50000000000142</v>
      </c>
      <c r="C8809" s="363">
        <v>6433.5909197370602</v>
      </c>
      <c r="D8809" s="367">
        <v>7710.0000000000855</v>
      </c>
      <c r="E8809" s="367">
        <v>35860.465116279287</v>
      </c>
      <c r="F8809" s="367">
        <v>-9172802.6143675148</v>
      </c>
      <c r="G8809" s="367">
        <v>7710.0000000000464</v>
      </c>
      <c r="H8809" s="367">
        <v>192750</v>
      </c>
      <c r="I8809" s="384">
        <v>-108631620.45820764</v>
      </c>
      <c r="J8809" s="367">
        <v>7710</v>
      </c>
      <c r="K8809" s="367">
        <v>46727.272727273237</v>
      </c>
      <c r="L8809" s="384">
        <v>-5897440.7759104855</v>
      </c>
      <c r="M8809" s="367">
        <v>7710.0000000000846</v>
      </c>
      <c r="N8809" s="367">
        <v>771</v>
      </c>
      <c r="O8809" s="384">
        <v>-109539.15724707594</v>
      </c>
      <c r="P8809" s="367">
        <v>111.795</v>
      </c>
      <c r="Q8809" s="367">
        <v>771</v>
      </c>
      <c r="R8809" s="384">
        <v>-38739.970553313367</v>
      </c>
      <c r="S8809" s="367">
        <v>107.94</v>
      </c>
      <c r="T8809" s="367">
        <v>26586.206896551455</v>
      </c>
      <c r="U8809" s="384">
        <v>-6266192.7371656569</v>
      </c>
      <c r="V8809" s="367">
        <v>7709.9999999999227</v>
      </c>
      <c r="W8809" s="367">
        <v>1285000.0000000012</v>
      </c>
      <c r="X8809" s="384">
        <v>861167.65620995208</v>
      </c>
      <c r="Y8809" s="386">
        <v>7710.0000000000073</v>
      </c>
      <c r="Z8809" s="367"/>
      <c r="AA8809" s="367"/>
      <c r="AB8809" s="367"/>
      <c r="AC8809" s="367"/>
      <c r="AD8809" s="367"/>
      <c r="AE8809" s="367"/>
      <c r="AF8809" s="367"/>
      <c r="AG8809" s="367"/>
      <c r="AH8809" s="367"/>
      <c r="AI8809" s="367"/>
      <c r="AJ8809" s="367"/>
      <c r="AK8809" s="367"/>
      <c r="AL8809" s="367"/>
      <c r="AM8809" s="367"/>
      <c r="AN8809" s="367"/>
      <c r="AO8809" s="367"/>
      <c r="AP8809" s="367"/>
      <c r="AQ8809" s="367"/>
      <c r="AR8809" s="367"/>
      <c r="AS8809" s="367"/>
      <c r="AT8809" s="367"/>
    </row>
    <row r="8810" spans="2:46" ht="13.8">
      <c r="B8810" s="26">
        <v>128.66666666666808</v>
      </c>
      <c r="C8810" s="363">
        <v>6441.8768166851942</v>
      </c>
      <c r="D8810" s="367">
        <v>7720.0000000000846</v>
      </c>
      <c r="E8810" s="367">
        <v>35906.976744186264</v>
      </c>
      <c r="F8810" s="367">
        <v>-9196907.4906766657</v>
      </c>
      <c r="G8810" s="367">
        <v>7720.0000000000464</v>
      </c>
      <c r="H8810" s="367">
        <v>193000</v>
      </c>
      <c r="I8810" s="384">
        <v>-108916235.74475619</v>
      </c>
      <c r="J8810" s="367">
        <v>7720</v>
      </c>
      <c r="K8810" s="367">
        <v>46787.878787879301</v>
      </c>
      <c r="L8810" s="384">
        <v>-5914434.2080712253</v>
      </c>
      <c r="M8810" s="367">
        <v>7720.0000000000855</v>
      </c>
      <c r="N8810" s="367">
        <v>772</v>
      </c>
      <c r="O8810" s="384">
        <v>-109832.49157139784</v>
      </c>
      <c r="P8810" s="367">
        <v>111.94000000000001</v>
      </c>
      <c r="Q8810" s="367">
        <v>772</v>
      </c>
      <c r="R8810" s="384">
        <v>-38861.605104449147</v>
      </c>
      <c r="S8810" s="367">
        <v>108.08</v>
      </c>
      <c r="T8810" s="367">
        <v>26620.689655172144</v>
      </c>
      <c r="U8810" s="384">
        <v>-6283792.2093717093</v>
      </c>
      <c r="V8810" s="367">
        <v>7719.9999999999218</v>
      </c>
      <c r="W8810" s="367">
        <v>1286666.6666666679</v>
      </c>
      <c r="X8810" s="384">
        <v>861932.37260386755</v>
      </c>
      <c r="Y8810" s="386">
        <v>7720.0000000000073</v>
      </c>
      <c r="Z8810" s="367"/>
      <c r="AA8810" s="367"/>
      <c r="AB8810" s="367"/>
      <c r="AC8810" s="367"/>
      <c r="AD8810" s="367"/>
      <c r="AE8810" s="367"/>
      <c r="AF8810" s="367"/>
      <c r="AG8810" s="367"/>
      <c r="AH8810" s="367"/>
      <c r="AI8810" s="367"/>
      <c r="AJ8810" s="367"/>
      <c r="AK8810" s="367"/>
      <c r="AL8810" s="367"/>
      <c r="AM8810" s="367"/>
      <c r="AN8810" s="367"/>
      <c r="AO8810" s="367"/>
      <c r="AP8810" s="367"/>
      <c r="AQ8810" s="367"/>
      <c r="AR8810" s="367"/>
      <c r="AS8810" s="367"/>
      <c r="AT8810" s="367"/>
    </row>
    <row r="8811" spans="2:46" ht="13.8">
      <c r="B8811" s="26">
        <v>128.83333333333474</v>
      </c>
      <c r="C8811" s="363">
        <v>6450.162561874381</v>
      </c>
      <c r="D8811" s="367">
        <v>7730.0000000000846</v>
      </c>
      <c r="E8811" s="367">
        <v>35953.488372093241</v>
      </c>
      <c r="F8811" s="367">
        <v>-9221043.9928838778</v>
      </c>
      <c r="G8811" s="367">
        <v>7730.0000000000464</v>
      </c>
      <c r="H8811" s="367">
        <v>193250</v>
      </c>
      <c r="I8811" s="384">
        <v>-109201223.35835958</v>
      </c>
      <c r="J8811" s="367">
        <v>7730</v>
      </c>
      <c r="K8811" s="367">
        <v>46848.484848485365</v>
      </c>
      <c r="L8811" s="384">
        <v>-5931451.8483978631</v>
      </c>
      <c r="M8811" s="367">
        <v>7730.0000000000855</v>
      </c>
      <c r="N8811" s="367">
        <v>773</v>
      </c>
      <c r="O8811" s="384">
        <v>-110126.21776149797</v>
      </c>
      <c r="P8811" s="367">
        <v>112.08499999999999</v>
      </c>
      <c r="Q8811" s="367">
        <v>773</v>
      </c>
      <c r="R8811" s="384">
        <v>-38983.424598994585</v>
      </c>
      <c r="S8811" s="367">
        <v>108.22</v>
      </c>
      <c r="T8811" s="367">
        <v>26655.172413792832</v>
      </c>
      <c r="U8811" s="384">
        <v>-6301416.220734681</v>
      </c>
      <c r="V8811" s="367">
        <v>7729.9999999999218</v>
      </c>
      <c r="W8811" s="367">
        <v>1288333.3333333347</v>
      </c>
      <c r="X8811" s="384">
        <v>862696.17647815484</v>
      </c>
      <c r="Y8811" s="386">
        <v>7730.0000000000082</v>
      </c>
      <c r="Z8811" s="367"/>
      <c r="AA8811" s="367"/>
      <c r="AB8811" s="367"/>
      <c r="AC8811" s="367"/>
      <c r="AD8811" s="367"/>
      <c r="AE8811" s="367"/>
      <c r="AF8811" s="367"/>
      <c r="AG8811" s="367"/>
      <c r="AH8811" s="367"/>
      <c r="AI8811" s="367"/>
      <c r="AJ8811" s="367"/>
      <c r="AK8811" s="367"/>
      <c r="AL8811" s="367"/>
      <c r="AM8811" s="367"/>
      <c r="AN8811" s="367"/>
      <c r="AO8811" s="367"/>
      <c r="AP8811" s="367"/>
      <c r="AQ8811" s="367"/>
      <c r="AR8811" s="367"/>
      <c r="AS8811" s="367"/>
      <c r="AT8811" s="367"/>
    </row>
    <row r="8812" spans="2:46" ht="13.8">
      <c r="B8812" s="26">
        <v>129.00000000000139</v>
      </c>
      <c r="C8812" s="363">
        <v>6458.4481553046235</v>
      </c>
      <c r="D8812" s="367">
        <v>7740.0000000000837</v>
      </c>
      <c r="E8812" s="367">
        <v>36000.000000000218</v>
      </c>
      <c r="F8812" s="367">
        <v>-9245212.1209891625</v>
      </c>
      <c r="G8812" s="367">
        <v>7740.0000000000473</v>
      </c>
      <c r="H8812" s="367">
        <v>193500</v>
      </c>
      <c r="I8812" s="384">
        <v>-109486583.29901771</v>
      </c>
      <c r="J8812" s="367">
        <v>7739.9999999999991</v>
      </c>
      <c r="K8812" s="367">
        <v>46909.090909091428</v>
      </c>
      <c r="L8812" s="384">
        <v>-5948493.696890397</v>
      </c>
      <c r="M8812" s="367">
        <v>7740.0000000000864</v>
      </c>
      <c r="N8812" s="367">
        <v>774</v>
      </c>
      <c r="O8812" s="384">
        <v>-110420.3358173764</v>
      </c>
      <c r="P8812" s="367">
        <v>112.23</v>
      </c>
      <c r="Q8812" s="367">
        <v>774</v>
      </c>
      <c r="R8812" s="384">
        <v>-39105.429036949659</v>
      </c>
      <c r="S8812" s="367">
        <v>108.36</v>
      </c>
      <c r="T8812" s="367">
        <v>26689.655172413521</v>
      </c>
      <c r="U8812" s="384">
        <v>-6319064.7712545721</v>
      </c>
      <c r="V8812" s="367">
        <v>7739.9999999999218</v>
      </c>
      <c r="W8812" s="367">
        <v>1290000.0000000014</v>
      </c>
      <c r="X8812" s="384">
        <v>863459.0678328136</v>
      </c>
      <c r="Y8812" s="386">
        <v>7740.0000000000082</v>
      </c>
      <c r="Z8812" s="367"/>
      <c r="AA8812" s="367"/>
      <c r="AB8812" s="367"/>
      <c r="AC8812" s="367"/>
      <c r="AD8812" s="367"/>
      <c r="AE8812" s="367"/>
      <c r="AF8812" s="367"/>
      <c r="AG8812" s="367"/>
      <c r="AH8812" s="367"/>
      <c r="AI8812" s="367"/>
      <c r="AJ8812" s="367"/>
      <c r="AK8812" s="367"/>
      <c r="AL8812" s="367"/>
      <c r="AM8812" s="367"/>
      <c r="AN8812" s="367"/>
      <c r="AO8812" s="367"/>
      <c r="AP8812" s="367"/>
      <c r="AQ8812" s="367"/>
      <c r="AR8812" s="367"/>
      <c r="AS8812" s="367"/>
      <c r="AT8812" s="367"/>
    </row>
    <row r="8813" spans="2:46" ht="13.8">
      <c r="B8813" s="26">
        <v>129.16666666666805</v>
      </c>
      <c r="C8813" s="363">
        <v>6466.7335969759206</v>
      </c>
      <c r="D8813" s="367">
        <v>7750.0000000000837</v>
      </c>
      <c r="E8813" s="367">
        <v>36046.511627907195</v>
      </c>
      <c r="F8813" s="367">
        <v>-9269411.8749925084</v>
      </c>
      <c r="G8813" s="367">
        <v>7750.0000000000473</v>
      </c>
      <c r="H8813" s="367">
        <v>193750</v>
      </c>
      <c r="I8813" s="384">
        <v>-109772315.56673068</v>
      </c>
      <c r="J8813" s="367">
        <v>7749.9999999999991</v>
      </c>
      <c r="K8813" s="367">
        <v>46969.696969697492</v>
      </c>
      <c r="L8813" s="384">
        <v>-5965559.7535488289</v>
      </c>
      <c r="M8813" s="367">
        <v>7750.0000000000864</v>
      </c>
      <c r="N8813" s="367">
        <v>775</v>
      </c>
      <c r="O8813" s="384">
        <v>-110714.84573903304</v>
      </c>
      <c r="P8813" s="367">
        <v>112.37499999999999</v>
      </c>
      <c r="Q8813" s="367">
        <v>775</v>
      </c>
      <c r="R8813" s="384">
        <v>-39227.618418314392</v>
      </c>
      <c r="S8813" s="367">
        <v>108.5</v>
      </c>
      <c r="T8813" s="367">
        <v>26724.137931034209</v>
      </c>
      <c r="U8813" s="384">
        <v>-6336737.8609313769</v>
      </c>
      <c r="V8813" s="367">
        <v>7749.99999999992</v>
      </c>
      <c r="W8813" s="367">
        <v>1291666.6666666681</v>
      </c>
      <c r="X8813" s="384">
        <v>864221.04666784406</v>
      </c>
      <c r="Y8813" s="386">
        <v>7750.0000000000082</v>
      </c>
      <c r="Z8813" s="367"/>
      <c r="AA8813" s="367"/>
      <c r="AB8813" s="367"/>
      <c r="AC8813" s="367"/>
      <c r="AD8813" s="367"/>
      <c r="AE8813" s="367"/>
      <c r="AF8813" s="367"/>
      <c r="AG8813" s="367"/>
      <c r="AH8813" s="367"/>
      <c r="AI8813" s="367"/>
      <c r="AJ8813" s="367"/>
      <c r="AK8813" s="367"/>
      <c r="AL8813" s="367"/>
      <c r="AM8813" s="367"/>
      <c r="AN8813" s="367"/>
      <c r="AO8813" s="367"/>
      <c r="AP8813" s="367"/>
      <c r="AQ8813" s="367"/>
      <c r="AR8813" s="367"/>
      <c r="AS8813" s="367"/>
      <c r="AT8813" s="367"/>
    </row>
    <row r="8814" spans="2:46" ht="13.8">
      <c r="B8814" s="26">
        <v>129.33333333333471</v>
      </c>
      <c r="C8814" s="363">
        <v>6475.0188868882724</v>
      </c>
      <c r="D8814" s="367">
        <v>7760.0000000000828</v>
      </c>
      <c r="E8814" s="367">
        <v>36093.023255814172</v>
      </c>
      <c r="F8814" s="367">
        <v>-9293643.2548939213</v>
      </c>
      <c r="G8814" s="367">
        <v>7760.0000000000473</v>
      </c>
      <c r="H8814" s="367">
        <v>194000</v>
      </c>
      <c r="I8814" s="384">
        <v>-110058420.16149844</v>
      </c>
      <c r="J8814" s="367">
        <v>7759.9999999999991</v>
      </c>
      <c r="K8814" s="367">
        <v>47030.303030303556</v>
      </c>
      <c r="L8814" s="384">
        <v>-5982650.0183731569</v>
      </c>
      <c r="M8814" s="367">
        <v>7760.0000000000864</v>
      </c>
      <c r="N8814" s="367">
        <v>776</v>
      </c>
      <c r="O8814" s="384">
        <v>-111009.74752646801</v>
      </c>
      <c r="P8814" s="367">
        <v>112.52</v>
      </c>
      <c r="Q8814" s="367">
        <v>776</v>
      </c>
      <c r="R8814" s="384">
        <v>-39349.992743088769</v>
      </c>
      <c r="S8814" s="367">
        <v>108.64</v>
      </c>
      <c r="T8814" s="367">
        <v>26758.620689654897</v>
      </c>
      <c r="U8814" s="384">
        <v>-6354435.489765103</v>
      </c>
      <c r="V8814" s="367">
        <v>7759.99999999992</v>
      </c>
      <c r="W8814" s="367">
        <v>1293333.3333333349</v>
      </c>
      <c r="X8814" s="384">
        <v>864982.11298324633</v>
      </c>
      <c r="Y8814" s="386">
        <v>7760.0000000000091</v>
      </c>
      <c r="Z8814" s="367"/>
      <c r="AA8814" s="367"/>
      <c r="AB8814" s="367"/>
      <c r="AC8814" s="367"/>
      <c r="AD8814" s="367"/>
      <c r="AE8814" s="367"/>
      <c r="AF8814" s="367"/>
      <c r="AG8814" s="367"/>
      <c r="AH8814" s="367"/>
      <c r="AI8814" s="367"/>
      <c r="AJ8814" s="367"/>
      <c r="AK8814" s="367"/>
      <c r="AL8814" s="367"/>
      <c r="AM8814" s="367"/>
      <c r="AN8814" s="367"/>
      <c r="AO8814" s="367"/>
      <c r="AP8814" s="367"/>
      <c r="AQ8814" s="367"/>
      <c r="AR8814" s="367"/>
      <c r="AS8814" s="367"/>
      <c r="AT8814" s="367"/>
    </row>
    <row r="8815" spans="2:46" ht="13.8">
      <c r="B8815" s="26">
        <v>129.50000000000136</v>
      </c>
      <c r="C8815" s="363">
        <v>6483.3040250416771</v>
      </c>
      <c r="D8815" s="367">
        <v>7770.0000000000828</v>
      </c>
      <c r="E8815" s="367">
        <v>36139.53488372115</v>
      </c>
      <c r="F8815" s="367">
        <v>-9317906.260693403</v>
      </c>
      <c r="G8815" s="367">
        <v>7770.0000000000482</v>
      </c>
      <c r="H8815" s="367">
        <v>194250</v>
      </c>
      <c r="I8815" s="384">
        <v>-110344897.08332101</v>
      </c>
      <c r="J8815" s="367">
        <v>7769.9999999999991</v>
      </c>
      <c r="K8815" s="367">
        <v>47090.909090909619</v>
      </c>
      <c r="L8815" s="384">
        <v>-5999764.4913633866</v>
      </c>
      <c r="M8815" s="367">
        <v>7770.0000000000882</v>
      </c>
      <c r="N8815" s="367">
        <v>777</v>
      </c>
      <c r="O8815" s="384">
        <v>-111305.04117968123</v>
      </c>
      <c r="P8815" s="367">
        <v>112.66500000000001</v>
      </c>
      <c r="Q8815" s="367">
        <v>777</v>
      </c>
      <c r="R8815" s="384">
        <v>-39472.552011272812</v>
      </c>
      <c r="S8815" s="367">
        <v>108.78</v>
      </c>
      <c r="T8815" s="367">
        <v>26793.103448275586</v>
      </c>
      <c r="U8815" s="384">
        <v>-6372157.6577557465</v>
      </c>
      <c r="V8815" s="367">
        <v>7769.99999999992</v>
      </c>
      <c r="W8815" s="367">
        <v>1295000.0000000016</v>
      </c>
      <c r="X8815" s="384">
        <v>865742.26677902008</v>
      </c>
      <c r="Y8815" s="386">
        <v>7770.0000000000091</v>
      </c>
      <c r="Z8815" s="367"/>
      <c r="AA8815" s="367"/>
      <c r="AB8815" s="367"/>
      <c r="AC8815" s="367"/>
      <c r="AD8815" s="367"/>
      <c r="AE8815" s="367"/>
      <c r="AF8815" s="367"/>
      <c r="AG8815" s="367"/>
      <c r="AH8815" s="367"/>
      <c r="AI8815" s="367"/>
      <c r="AJ8815" s="367"/>
      <c r="AK8815" s="367"/>
      <c r="AL8815" s="367"/>
      <c r="AM8815" s="367"/>
      <c r="AN8815" s="367"/>
      <c r="AO8815" s="367"/>
      <c r="AP8815" s="367"/>
      <c r="AQ8815" s="367"/>
      <c r="AR8815" s="367"/>
      <c r="AS8815" s="367"/>
      <c r="AT8815" s="367"/>
    </row>
    <row r="8816" spans="2:46" ht="13.8">
      <c r="B8816" s="26">
        <v>129.66666666666802</v>
      </c>
      <c r="C8816" s="363">
        <v>6491.5890114361373</v>
      </c>
      <c r="D8816" s="367">
        <v>7780.0000000000809</v>
      </c>
      <c r="E8816" s="367">
        <v>36186.046511628127</v>
      </c>
      <c r="F8816" s="367">
        <v>-9342200.8923909515</v>
      </c>
      <c r="G8816" s="367">
        <v>7780.0000000000482</v>
      </c>
      <c r="H8816" s="367">
        <v>194500</v>
      </c>
      <c r="I8816" s="384">
        <v>-110631746.33219838</v>
      </c>
      <c r="J8816" s="367">
        <v>7779.9999999999991</v>
      </c>
      <c r="K8816" s="367">
        <v>47151.515151515683</v>
      </c>
      <c r="L8816" s="384">
        <v>-6016903.1725195087</v>
      </c>
      <c r="M8816" s="367">
        <v>7780.0000000000882</v>
      </c>
      <c r="N8816" s="367">
        <v>778</v>
      </c>
      <c r="O8816" s="384">
        <v>-111600.72669867265</v>
      </c>
      <c r="P8816" s="367">
        <v>112.80999999999999</v>
      </c>
      <c r="Q8816" s="367">
        <v>778</v>
      </c>
      <c r="R8816" s="384">
        <v>-39595.296222866484</v>
      </c>
      <c r="S8816" s="367">
        <v>108.92</v>
      </c>
      <c r="T8816" s="367">
        <v>26827.586206896274</v>
      </c>
      <c r="U8816" s="384">
        <v>-6389904.3649033066</v>
      </c>
      <c r="V8816" s="367">
        <v>7779.9999999999191</v>
      </c>
      <c r="W8816" s="367">
        <v>1296666.6666666684</v>
      </c>
      <c r="X8816" s="384">
        <v>866501.50805516564</v>
      </c>
      <c r="Y8816" s="386">
        <v>7780.00000000001</v>
      </c>
      <c r="Z8816" s="367"/>
      <c r="AA8816" s="367"/>
      <c r="AB8816" s="367"/>
      <c r="AC8816" s="367"/>
      <c r="AD8816" s="367"/>
      <c r="AE8816" s="367"/>
      <c r="AF8816" s="367"/>
      <c r="AG8816" s="367"/>
      <c r="AH8816" s="367"/>
      <c r="AI8816" s="367"/>
      <c r="AJ8816" s="367"/>
      <c r="AK8816" s="367"/>
      <c r="AL8816" s="367"/>
      <c r="AM8816" s="367"/>
      <c r="AN8816" s="367"/>
      <c r="AO8816" s="367"/>
      <c r="AP8816" s="367"/>
      <c r="AQ8816" s="367"/>
      <c r="AR8816" s="367"/>
      <c r="AS8816" s="367"/>
      <c r="AT8816" s="367"/>
    </row>
    <row r="8817" spans="2:46" ht="13.8">
      <c r="B8817" s="26">
        <v>129.83333333333468</v>
      </c>
      <c r="C8817" s="363">
        <v>6499.8738460716522</v>
      </c>
      <c r="D8817" s="367">
        <v>7790.0000000000809</v>
      </c>
      <c r="E8817" s="367">
        <v>36232.558139535104</v>
      </c>
      <c r="F8817" s="367">
        <v>-9366527.1499865633</v>
      </c>
      <c r="G8817" s="367">
        <v>7790.0000000000482</v>
      </c>
      <c r="H8817" s="367">
        <v>194750</v>
      </c>
      <c r="I8817" s="384">
        <v>-110918967.90813056</v>
      </c>
      <c r="J8817" s="367">
        <v>7789.9999999999991</v>
      </c>
      <c r="K8817" s="367">
        <v>47212.121212121747</v>
      </c>
      <c r="L8817" s="384">
        <v>-6034066.0618415307</v>
      </c>
      <c r="M8817" s="367">
        <v>7790.0000000000891</v>
      </c>
      <c r="N8817" s="367">
        <v>779</v>
      </c>
      <c r="O8817" s="384">
        <v>-111896.80408344239</v>
      </c>
      <c r="P8817" s="367">
        <v>112.955</v>
      </c>
      <c r="Q8817" s="367">
        <v>779</v>
      </c>
      <c r="R8817" s="384">
        <v>-39718.225377869807</v>
      </c>
      <c r="S8817" s="367">
        <v>109.05999999999999</v>
      </c>
      <c r="T8817" s="367">
        <v>26862.068965516963</v>
      </c>
      <c r="U8817" s="384">
        <v>-6407675.611207786</v>
      </c>
      <c r="V8817" s="367">
        <v>7789.9999999999191</v>
      </c>
      <c r="W8817" s="367">
        <v>1298333.3333333351</v>
      </c>
      <c r="X8817" s="384">
        <v>867259.83681168302</v>
      </c>
      <c r="Y8817" s="386">
        <v>7790.00000000001</v>
      </c>
      <c r="Z8817" s="367"/>
      <c r="AA8817" s="367"/>
      <c r="AB8817" s="367"/>
      <c r="AC8817" s="367"/>
      <c r="AD8817" s="367"/>
      <c r="AE8817" s="367"/>
      <c r="AF8817" s="367"/>
      <c r="AG8817" s="367"/>
      <c r="AH8817" s="367"/>
      <c r="AI8817" s="367"/>
      <c r="AJ8817" s="367"/>
      <c r="AK8817" s="367"/>
      <c r="AL8817" s="367"/>
      <c r="AM8817" s="367"/>
      <c r="AN8817" s="367"/>
      <c r="AO8817" s="367"/>
      <c r="AP8817" s="367"/>
      <c r="AQ8817" s="367"/>
      <c r="AR8817" s="367"/>
      <c r="AS8817" s="367"/>
      <c r="AT8817" s="367"/>
    </row>
    <row r="8818" spans="2:46" ht="13.8">
      <c r="B8818" s="26">
        <v>130.00000000000134</v>
      </c>
      <c r="C8818" s="363">
        <v>6508.1585289482218</v>
      </c>
      <c r="D8818" s="367">
        <v>7800.00000000008</v>
      </c>
      <c r="E8818" s="367">
        <v>36279.069767442081</v>
      </c>
      <c r="F8818" s="367">
        <v>-9390885.0334802456</v>
      </c>
      <c r="G8818" s="367">
        <v>7800.0000000000482</v>
      </c>
      <c r="H8818" s="367">
        <v>195000</v>
      </c>
      <c r="I8818" s="384">
        <v>-111206561.81111753</v>
      </c>
      <c r="J8818" s="367">
        <v>7799.9999999999991</v>
      </c>
      <c r="K8818" s="367">
        <v>47272.72727272781</v>
      </c>
      <c r="L8818" s="384">
        <v>-6051253.1593294479</v>
      </c>
      <c r="M8818" s="367">
        <v>7800.0000000000891</v>
      </c>
      <c r="N8818" s="367">
        <v>780</v>
      </c>
      <c r="O8818" s="384">
        <v>-112193.27333399038</v>
      </c>
      <c r="P8818" s="367">
        <v>113.10000000000001</v>
      </c>
      <c r="Q8818" s="367">
        <v>780</v>
      </c>
      <c r="R8818" s="384">
        <v>-39841.339476282796</v>
      </c>
      <c r="S8818" s="367">
        <v>109.19999999999999</v>
      </c>
      <c r="T8818" s="367">
        <v>26896.551724137651</v>
      </c>
      <c r="U8818" s="384">
        <v>-6425471.3966691829</v>
      </c>
      <c r="V8818" s="367">
        <v>7799.9999999999191</v>
      </c>
      <c r="W8818" s="367">
        <v>1300000.0000000019</v>
      </c>
      <c r="X8818" s="384">
        <v>868017.25304857199</v>
      </c>
      <c r="Y8818" s="386">
        <v>7800.0000000000109</v>
      </c>
      <c r="Z8818" s="367"/>
      <c r="AA8818" s="367"/>
      <c r="AB8818" s="367"/>
      <c r="AC8818" s="367"/>
      <c r="AD8818" s="367"/>
      <c r="AE8818" s="367"/>
      <c r="AF8818" s="367"/>
      <c r="AG8818" s="367"/>
      <c r="AH8818" s="367"/>
      <c r="AI8818" s="367"/>
      <c r="AJ8818" s="367"/>
      <c r="AK8818" s="367"/>
      <c r="AL8818" s="367"/>
      <c r="AM8818" s="367"/>
      <c r="AN8818" s="367"/>
      <c r="AO8818" s="367"/>
      <c r="AP8818" s="367"/>
      <c r="AQ8818" s="367"/>
      <c r="AR8818" s="367"/>
      <c r="AS8818" s="367"/>
      <c r="AT8818" s="367"/>
    </row>
    <row r="8819" spans="2:46" ht="13.8">
      <c r="B8819" s="26">
        <v>130.16666666666799</v>
      </c>
      <c r="C8819" s="363">
        <v>6516.4430600658452</v>
      </c>
      <c r="D8819" s="367">
        <v>7810.00000000008</v>
      </c>
      <c r="E8819" s="367">
        <v>36325.581395349058</v>
      </c>
      <c r="F8819" s="367">
        <v>-9415274.5428719912</v>
      </c>
      <c r="G8819" s="367">
        <v>7810.0000000000482</v>
      </c>
      <c r="H8819" s="367">
        <v>195250</v>
      </c>
      <c r="I8819" s="384">
        <v>-111494528.0411593</v>
      </c>
      <c r="J8819" s="367">
        <v>7809.9999999999991</v>
      </c>
      <c r="K8819" s="367">
        <v>47333.333333333874</v>
      </c>
      <c r="L8819" s="384">
        <v>-6068464.464983264</v>
      </c>
      <c r="M8819" s="367">
        <v>7810.00000000009</v>
      </c>
      <c r="N8819" s="367">
        <v>781</v>
      </c>
      <c r="O8819" s="384">
        <v>-112490.13445031659</v>
      </c>
      <c r="P8819" s="367">
        <v>113.24499999999999</v>
      </c>
      <c r="Q8819" s="367">
        <v>781</v>
      </c>
      <c r="R8819" s="384">
        <v>-39964.638518105421</v>
      </c>
      <c r="S8819" s="367">
        <v>109.33999999999999</v>
      </c>
      <c r="T8819" s="367">
        <v>26931.034482758339</v>
      </c>
      <c r="U8819" s="384">
        <v>-6443291.7212874973</v>
      </c>
      <c r="V8819" s="367">
        <v>7809.9999999999181</v>
      </c>
      <c r="W8819" s="367">
        <v>1301666.6666666686</v>
      </c>
      <c r="X8819" s="384">
        <v>868773.75676583278</v>
      </c>
      <c r="Y8819" s="386">
        <v>7810.0000000000118</v>
      </c>
      <c r="Z8819" s="367"/>
      <c r="AA8819" s="367"/>
      <c r="AB8819" s="367"/>
      <c r="AC8819" s="367"/>
      <c r="AD8819" s="367"/>
      <c r="AE8819" s="367"/>
      <c r="AF8819" s="367"/>
      <c r="AG8819" s="367"/>
      <c r="AH8819" s="367"/>
      <c r="AI8819" s="367"/>
      <c r="AJ8819" s="367"/>
      <c r="AK8819" s="367"/>
      <c r="AL8819" s="367"/>
      <c r="AM8819" s="367"/>
      <c r="AN8819" s="367"/>
      <c r="AO8819" s="367"/>
      <c r="AP8819" s="367"/>
      <c r="AQ8819" s="367"/>
      <c r="AR8819" s="367"/>
      <c r="AS8819" s="367"/>
      <c r="AT8819" s="367"/>
    </row>
    <row r="8820" spans="2:46" ht="13.8">
      <c r="B8820" s="26">
        <v>130.33333333333465</v>
      </c>
      <c r="C8820" s="363">
        <v>6524.7274394245242</v>
      </c>
      <c r="D8820" s="367">
        <v>7820.0000000000791</v>
      </c>
      <c r="E8820" s="367">
        <v>36372.093023256035</v>
      </c>
      <c r="F8820" s="367">
        <v>-9439695.6781618036</v>
      </c>
      <c r="G8820" s="367">
        <v>7820.0000000000482</v>
      </c>
      <c r="H8820" s="367">
        <v>195500</v>
      </c>
      <c r="I8820" s="384">
        <v>-111782866.59825587</v>
      </c>
      <c r="J8820" s="367">
        <v>7819.9999999999991</v>
      </c>
      <c r="K8820" s="367">
        <v>47393.939393939938</v>
      </c>
      <c r="L8820" s="384">
        <v>-6085699.9788029762</v>
      </c>
      <c r="M8820" s="367">
        <v>7820.00000000009</v>
      </c>
      <c r="N8820" s="367">
        <v>782</v>
      </c>
      <c r="O8820" s="384">
        <v>-112787.38743242112</v>
      </c>
      <c r="P8820" s="367">
        <v>113.39</v>
      </c>
      <c r="Q8820" s="367">
        <v>782</v>
      </c>
      <c r="R8820" s="384">
        <v>-40088.122503337712</v>
      </c>
      <c r="S8820" s="367">
        <v>109.47999999999999</v>
      </c>
      <c r="T8820" s="367">
        <v>26965.517241379028</v>
      </c>
      <c r="U8820" s="384">
        <v>-6461136.5850627301</v>
      </c>
      <c r="V8820" s="367">
        <v>7819.9999999999181</v>
      </c>
      <c r="W8820" s="367">
        <v>1303333.3333333354</v>
      </c>
      <c r="X8820" s="384">
        <v>869529.34796346503</v>
      </c>
      <c r="Y8820" s="386">
        <v>7820.0000000000118</v>
      </c>
      <c r="Z8820" s="367"/>
      <c r="AA8820" s="367"/>
      <c r="AB8820" s="367"/>
      <c r="AC8820" s="367"/>
      <c r="AD8820" s="367"/>
      <c r="AE8820" s="367"/>
      <c r="AF8820" s="367"/>
      <c r="AG8820" s="367"/>
      <c r="AH8820" s="367"/>
      <c r="AI8820" s="367"/>
      <c r="AJ8820" s="367"/>
      <c r="AK8820" s="367"/>
      <c r="AL8820" s="367"/>
      <c r="AM8820" s="367"/>
      <c r="AN8820" s="367"/>
      <c r="AO8820" s="367"/>
      <c r="AP8820" s="367"/>
      <c r="AQ8820" s="367"/>
      <c r="AR8820" s="367"/>
      <c r="AS8820" s="367"/>
      <c r="AT8820" s="367"/>
    </row>
    <row r="8821" spans="2:46" ht="13.8">
      <c r="B8821" s="26">
        <v>130.50000000000131</v>
      </c>
      <c r="C8821" s="363">
        <v>6533.0116670242587</v>
      </c>
      <c r="D8821" s="367">
        <v>7830.0000000000791</v>
      </c>
      <c r="E8821" s="367">
        <v>36418.604651163012</v>
      </c>
      <c r="F8821" s="367">
        <v>-9464148.439349683</v>
      </c>
      <c r="G8821" s="367">
        <v>7830.0000000000482</v>
      </c>
      <c r="H8821" s="367">
        <v>195750</v>
      </c>
      <c r="I8821" s="384">
        <v>-112071577.48240723</v>
      </c>
      <c r="J8821" s="367">
        <v>7829.9999999999991</v>
      </c>
      <c r="K8821" s="367">
        <v>47454.545454546002</v>
      </c>
      <c r="L8821" s="384">
        <v>-6102959.7007885873</v>
      </c>
      <c r="M8821" s="367">
        <v>7830.0000000000909</v>
      </c>
      <c r="N8821" s="367">
        <v>783</v>
      </c>
      <c r="O8821" s="384">
        <v>-113085.0322803039</v>
      </c>
      <c r="P8821" s="367">
        <v>113.53500000000001</v>
      </c>
      <c r="Q8821" s="367">
        <v>783</v>
      </c>
      <c r="R8821" s="384">
        <v>-40211.791431979633</v>
      </c>
      <c r="S8821" s="367">
        <v>109.61999999999999</v>
      </c>
      <c r="T8821" s="367">
        <v>26999.999999999716</v>
      </c>
      <c r="U8821" s="384">
        <v>-6479005.9879948813</v>
      </c>
      <c r="V8821" s="367">
        <v>7829.9999999999181</v>
      </c>
      <c r="W8821" s="367">
        <v>1305000.0000000021</v>
      </c>
      <c r="X8821" s="384">
        <v>870284.0266414691</v>
      </c>
      <c r="Y8821" s="386">
        <v>7830.0000000000127</v>
      </c>
      <c r="Z8821" s="367"/>
      <c r="AA8821" s="367"/>
      <c r="AB8821" s="367"/>
      <c r="AC8821" s="367"/>
      <c r="AD8821" s="367"/>
      <c r="AE8821" s="367"/>
      <c r="AF8821" s="367"/>
      <c r="AG8821" s="367"/>
      <c r="AH8821" s="367"/>
      <c r="AI8821" s="367"/>
      <c r="AJ8821" s="367"/>
      <c r="AK8821" s="367"/>
      <c r="AL8821" s="367"/>
      <c r="AM8821" s="367"/>
      <c r="AN8821" s="367"/>
      <c r="AO8821" s="367"/>
      <c r="AP8821" s="367"/>
      <c r="AQ8821" s="367"/>
      <c r="AR8821" s="367"/>
      <c r="AS8821" s="367"/>
      <c r="AT8821" s="367"/>
    </row>
    <row r="8822" spans="2:46" ht="13.8">
      <c r="B8822" s="26">
        <v>130.66666666666796</v>
      </c>
      <c r="C8822" s="363">
        <v>6541.2957428650452</v>
      </c>
      <c r="D8822" s="367">
        <v>7840.0000000000782</v>
      </c>
      <c r="E8822" s="367">
        <v>36465.116279069989</v>
      </c>
      <c r="F8822" s="367">
        <v>-9488632.8264356311</v>
      </c>
      <c r="G8822" s="367">
        <v>7840.0000000000482</v>
      </c>
      <c r="H8822" s="367">
        <v>196000</v>
      </c>
      <c r="I8822" s="384">
        <v>-112360660.6936134</v>
      </c>
      <c r="J8822" s="367">
        <v>7839.9999999999991</v>
      </c>
      <c r="K8822" s="367">
        <v>47515.151515152065</v>
      </c>
      <c r="L8822" s="384">
        <v>-6120243.6309400937</v>
      </c>
      <c r="M8822" s="367">
        <v>7840.0000000000909</v>
      </c>
      <c r="N8822" s="367">
        <v>784</v>
      </c>
      <c r="O8822" s="384">
        <v>-113383.06899396489</v>
      </c>
      <c r="P8822" s="367">
        <v>113.67999999999999</v>
      </c>
      <c r="Q8822" s="367">
        <v>784</v>
      </c>
      <c r="R8822" s="384">
        <v>-40335.645304031226</v>
      </c>
      <c r="S8822" s="367">
        <v>109.75999999999999</v>
      </c>
      <c r="T8822" s="367">
        <v>27034.482758620405</v>
      </c>
      <c r="U8822" s="384">
        <v>-6496899.9300839491</v>
      </c>
      <c r="V8822" s="367">
        <v>7839.9999999999172</v>
      </c>
      <c r="W8822" s="367">
        <v>1306666.6666666688</v>
      </c>
      <c r="X8822" s="384">
        <v>871037.79279984476</v>
      </c>
      <c r="Y8822" s="386">
        <v>7840.0000000000127</v>
      </c>
      <c r="Z8822" s="367"/>
      <c r="AA8822" s="367"/>
      <c r="AB8822" s="367"/>
      <c r="AC8822" s="367"/>
      <c r="AD8822" s="367"/>
      <c r="AE8822" s="367"/>
      <c r="AF8822" s="367"/>
      <c r="AG8822" s="367"/>
      <c r="AH8822" s="367"/>
      <c r="AI8822" s="367"/>
      <c r="AJ8822" s="367"/>
      <c r="AK8822" s="367"/>
      <c r="AL8822" s="367"/>
      <c r="AM8822" s="367"/>
      <c r="AN8822" s="367"/>
      <c r="AO8822" s="367"/>
      <c r="AP8822" s="367"/>
      <c r="AQ8822" s="367"/>
      <c r="AR8822" s="367"/>
      <c r="AS8822" s="367"/>
      <c r="AT8822" s="367"/>
    </row>
    <row r="8823" spans="2:46" ht="13.8">
      <c r="B8823" s="26">
        <v>130.83333333333462</v>
      </c>
      <c r="C8823" s="363">
        <v>6549.5796669468864</v>
      </c>
      <c r="D8823" s="367">
        <v>7850.0000000000773</v>
      </c>
      <c r="E8823" s="367">
        <v>36511.627906976966</v>
      </c>
      <c r="F8823" s="367">
        <v>-9513148.8394196425</v>
      </c>
      <c r="G8823" s="367">
        <v>7850.0000000000482</v>
      </c>
      <c r="H8823" s="367">
        <v>196250</v>
      </c>
      <c r="I8823" s="384">
        <v>-112650116.23187438</v>
      </c>
      <c r="J8823" s="367">
        <v>7849.9999999999991</v>
      </c>
      <c r="K8823" s="367">
        <v>47575.757575758129</v>
      </c>
      <c r="L8823" s="384">
        <v>-6137551.769257498</v>
      </c>
      <c r="M8823" s="367">
        <v>7850.0000000000909</v>
      </c>
      <c r="N8823" s="367">
        <v>785</v>
      </c>
      <c r="O8823" s="384">
        <v>-113681.49757340419</v>
      </c>
      <c r="P8823" s="367">
        <v>113.825</v>
      </c>
      <c r="Q8823" s="367">
        <v>785</v>
      </c>
      <c r="R8823" s="384">
        <v>-40459.684119492449</v>
      </c>
      <c r="S8823" s="367">
        <v>109.89999999999999</v>
      </c>
      <c r="T8823" s="367">
        <v>27068.965517241093</v>
      </c>
      <c r="U8823" s="384">
        <v>-6514818.4113299362</v>
      </c>
      <c r="V8823" s="367">
        <v>7849.9999999999172</v>
      </c>
      <c r="W8823" s="367">
        <v>1308333.3333333356</v>
      </c>
      <c r="X8823" s="384">
        <v>871790.64643859246</v>
      </c>
      <c r="Y8823" s="386">
        <v>7850.0000000000136</v>
      </c>
      <c r="Z8823" s="367"/>
      <c r="AA8823" s="367"/>
      <c r="AB8823" s="367"/>
      <c r="AC8823" s="367"/>
      <c r="AD8823" s="367"/>
      <c r="AE8823" s="367"/>
      <c r="AF8823" s="367"/>
      <c r="AG8823" s="367"/>
      <c r="AH8823" s="367"/>
      <c r="AI8823" s="367"/>
      <c r="AJ8823" s="367"/>
      <c r="AK8823" s="367"/>
      <c r="AL8823" s="367"/>
      <c r="AM8823" s="367"/>
      <c r="AN8823" s="367"/>
      <c r="AO8823" s="367"/>
      <c r="AP8823" s="367"/>
      <c r="AQ8823" s="367"/>
      <c r="AR8823" s="367"/>
      <c r="AS8823" s="367"/>
      <c r="AT8823" s="367"/>
    </row>
    <row r="8824" spans="2:46" ht="13.8">
      <c r="B8824" s="26">
        <v>131.00000000000128</v>
      </c>
      <c r="C8824" s="363">
        <v>6557.8634392697841</v>
      </c>
      <c r="D8824" s="367">
        <v>7860.0000000000773</v>
      </c>
      <c r="E8824" s="367">
        <v>36558.139534883943</v>
      </c>
      <c r="F8824" s="367">
        <v>-9537696.4783017207</v>
      </c>
      <c r="G8824" s="367">
        <v>7860.0000000000482</v>
      </c>
      <c r="H8824" s="367">
        <v>196500</v>
      </c>
      <c r="I8824" s="384">
        <v>-112939944.09719014</v>
      </c>
      <c r="J8824" s="367">
        <v>7859.9999999999991</v>
      </c>
      <c r="K8824" s="367">
        <v>47636.363636364193</v>
      </c>
      <c r="L8824" s="384">
        <v>-6154884.1157408012</v>
      </c>
      <c r="M8824" s="367">
        <v>7860.0000000000928</v>
      </c>
      <c r="N8824" s="367">
        <v>786</v>
      </c>
      <c r="O8824" s="384">
        <v>-113980.31801862177</v>
      </c>
      <c r="P8824" s="367">
        <v>113.97000000000001</v>
      </c>
      <c r="Q8824" s="367">
        <v>786</v>
      </c>
      <c r="R8824" s="384">
        <v>-40583.907878363338</v>
      </c>
      <c r="S8824" s="367">
        <v>110.03999999999999</v>
      </c>
      <c r="T8824" s="367">
        <v>27103.448275861781</v>
      </c>
      <c r="U8824" s="384">
        <v>-6532761.4317328408</v>
      </c>
      <c r="V8824" s="367">
        <v>7859.9999999999172</v>
      </c>
      <c r="W8824" s="367">
        <v>1310000.0000000023</v>
      </c>
      <c r="X8824" s="384">
        <v>872542.58755771152</v>
      </c>
      <c r="Y8824" s="386">
        <v>7860.0000000000136</v>
      </c>
      <c r="Z8824" s="367"/>
      <c r="AA8824" s="367"/>
      <c r="AB8824" s="367"/>
      <c r="AC8824" s="367"/>
      <c r="AD8824" s="367"/>
      <c r="AE8824" s="367"/>
      <c r="AF8824" s="367"/>
      <c r="AG8824" s="367"/>
      <c r="AH8824" s="367"/>
      <c r="AI8824" s="367"/>
      <c r="AJ8824" s="367"/>
      <c r="AK8824" s="367"/>
      <c r="AL8824" s="367"/>
      <c r="AM8824" s="367"/>
      <c r="AN8824" s="367"/>
      <c r="AO8824" s="367"/>
      <c r="AP8824" s="367"/>
      <c r="AQ8824" s="367"/>
      <c r="AR8824" s="367"/>
      <c r="AS8824" s="367"/>
      <c r="AT8824" s="367"/>
    </row>
    <row r="8825" spans="2:46" ht="13.8">
      <c r="B8825" s="26">
        <v>131.16666666666794</v>
      </c>
      <c r="C8825" s="363">
        <v>6566.1470598337346</v>
      </c>
      <c r="D8825" s="367">
        <v>7870.0000000000755</v>
      </c>
      <c r="E8825" s="367">
        <v>36604.65116279092</v>
      </c>
      <c r="F8825" s="367">
        <v>-9562275.743081864</v>
      </c>
      <c r="G8825" s="367">
        <v>7870.0000000000482</v>
      </c>
      <c r="H8825" s="367">
        <v>196750</v>
      </c>
      <c r="I8825" s="384">
        <v>-113230144.28956071</v>
      </c>
      <c r="J8825" s="367">
        <v>7869.9999999999991</v>
      </c>
      <c r="K8825" s="367">
        <v>47696.969696970256</v>
      </c>
      <c r="L8825" s="384">
        <v>-6172240.6703899996</v>
      </c>
      <c r="M8825" s="367">
        <v>7870.0000000000928</v>
      </c>
      <c r="N8825" s="367">
        <v>787</v>
      </c>
      <c r="O8825" s="384">
        <v>-114279.53032961753</v>
      </c>
      <c r="P8825" s="367">
        <v>114.11499999999999</v>
      </c>
      <c r="Q8825" s="367">
        <v>787</v>
      </c>
      <c r="R8825" s="384">
        <v>-40708.316580643899</v>
      </c>
      <c r="S8825" s="367">
        <v>110.18</v>
      </c>
      <c r="T8825" s="367">
        <v>27137.93103448247</v>
      </c>
      <c r="U8825" s="384">
        <v>-6550728.9912926611</v>
      </c>
      <c r="V8825" s="367">
        <v>7869.9999999999163</v>
      </c>
      <c r="W8825" s="367">
        <v>1311666.6666666691</v>
      </c>
      <c r="X8825" s="384">
        <v>873293.6161572024</v>
      </c>
      <c r="Y8825" s="386">
        <v>7870.0000000000136</v>
      </c>
      <c r="Z8825" s="367"/>
      <c r="AA8825" s="367"/>
      <c r="AB8825" s="367"/>
      <c r="AC8825" s="367"/>
      <c r="AD8825" s="367"/>
      <c r="AE8825" s="367"/>
      <c r="AF8825" s="367"/>
      <c r="AG8825" s="367"/>
      <c r="AH8825" s="367"/>
      <c r="AI8825" s="367"/>
      <c r="AJ8825" s="367"/>
      <c r="AK8825" s="367"/>
      <c r="AL8825" s="367"/>
      <c r="AM8825" s="367"/>
      <c r="AN8825" s="367"/>
      <c r="AO8825" s="367"/>
      <c r="AP8825" s="367"/>
      <c r="AQ8825" s="367"/>
      <c r="AR8825" s="367"/>
      <c r="AS8825" s="367"/>
      <c r="AT8825" s="367"/>
    </row>
    <row r="8826" spans="2:46" ht="13.8">
      <c r="B8826" s="26">
        <v>131.33333333333459</v>
      </c>
      <c r="C8826" s="363">
        <v>6574.4305286387398</v>
      </c>
      <c r="D8826" s="367">
        <v>7880.0000000000755</v>
      </c>
      <c r="E8826" s="367">
        <v>36651.162790697897</v>
      </c>
      <c r="F8826" s="367">
        <v>-9586886.633760076</v>
      </c>
      <c r="G8826" s="367">
        <v>7880.0000000000482</v>
      </c>
      <c r="H8826" s="367">
        <v>197000</v>
      </c>
      <c r="I8826" s="384">
        <v>-113520716.80898607</v>
      </c>
      <c r="J8826" s="367">
        <v>7879.9999999999991</v>
      </c>
      <c r="K8826" s="367">
        <v>47757.57575757632</v>
      </c>
      <c r="L8826" s="384">
        <v>-6189621.4332050961</v>
      </c>
      <c r="M8826" s="367">
        <v>7880.0000000000937</v>
      </c>
      <c r="N8826" s="367">
        <v>788</v>
      </c>
      <c r="O8826" s="384">
        <v>-114579.13450639162</v>
      </c>
      <c r="P8826" s="367">
        <v>114.26</v>
      </c>
      <c r="Q8826" s="367">
        <v>788</v>
      </c>
      <c r="R8826" s="384">
        <v>-40832.910226334076</v>
      </c>
      <c r="S8826" s="367">
        <v>110.32000000000001</v>
      </c>
      <c r="T8826" s="367">
        <v>27172.413793103158</v>
      </c>
      <c r="U8826" s="384">
        <v>-6568721.0900094006</v>
      </c>
      <c r="V8826" s="367">
        <v>7879.9999999999163</v>
      </c>
      <c r="W8826" s="367">
        <v>1313333.3333333358</v>
      </c>
      <c r="X8826" s="384">
        <v>874043.73223706486</v>
      </c>
      <c r="Y8826" s="386">
        <v>7880.0000000000146</v>
      </c>
      <c r="Z8826" s="367"/>
      <c r="AA8826" s="367"/>
      <c r="AB8826" s="367"/>
      <c r="AC8826" s="367"/>
      <c r="AD8826" s="367"/>
      <c r="AE8826" s="367"/>
      <c r="AF8826" s="367"/>
      <c r="AG8826" s="367"/>
      <c r="AH8826" s="367"/>
      <c r="AI8826" s="367"/>
      <c r="AJ8826" s="367"/>
      <c r="AK8826" s="367"/>
      <c r="AL8826" s="367"/>
      <c r="AM8826" s="367"/>
      <c r="AN8826" s="367"/>
      <c r="AO8826" s="367"/>
      <c r="AP8826" s="367"/>
      <c r="AQ8826" s="367"/>
      <c r="AR8826" s="367"/>
      <c r="AS8826" s="367"/>
      <c r="AT8826" s="367"/>
    </row>
    <row r="8827" spans="2:46" ht="13.8">
      <c r="B8827" s="26">
        <v>131.50000000000125</v>
      </c>
      <c r="C8827" s="363">
        <v>6582.7138456847997</v>
      </c>
      <c r="D8827" s="367">
        <v>7890.0000000000746</v>
      </c>
      <c r="E8827" s="367">
        <v>36697.674418604875</v>
      </c>
      <c r="F8827" s="367">
        <v>-9611529.1503363568</v>
      </c>
      <c r="G8827" s="367">
        <v>7890.0000000000482</v>
      </c>
      <c r="H8827" s="367">
        <v>197250</v>
      </c>
      <c r="I8827" s="384">
        <v>-113811661.65546624</v>
      </c>
      <c r="J8827" s="367">
        <v>7889.9999999999991</v>
      </c>
      <c r="K8827" s="367">
        <v>47818.181818182384</v>
      </c>
      <c r="L8827" s="384">
        <v>-6207026.4041860905</v>
      </c>
      <c r="M8827" s="367">
        <v>7890.0000000000937</v>
      </c>
      <c r="N8827" s="367">
        <v>789</v>
      </c>
      <c r="O8827" s="384">
        <v>-114879.13054894393</v>
      </c>
      <c r="P8827" s="367">
        <v>114.40499999999999</v>
      </c>
      <c r="Q8827" s="367">
        <v>789</v>
      </c>
      <c r="R8827" s="384">
        <v>-40957.68881543391</v>
      </c>
      <c r="S8827" s="367">
        <v>110.46000000000001</v>
      </c>
      <c r="T8827" s="367">
        <v>27206.896551723847</v>
      </c>
      <c r="U8827" s="384">
        <v>-6586737.7278830605</v>
      </c>
      <c r="V8827" s="367">
        <v>7889.9999999999163</v>
      </c>
      <c r="W8827" s="367">
        <v>1315000.0000000026</v>
      </c>
      <c r="X8827" s="384">
        <v>874792.93579729914</v>
      </c>
      <c r="Y8827" s="386">
        <v>7890.0000000000146</v>
      </c>
      <c r="Z8827" s="367"/>
      <c r="AA8827" s="367"/>
      <c r="AB8827" s="367"/>
      <c r="AC8827" s="367"/>
      <c r="AD8827" s="367"/>
      <c r="AE8827" s="367"/>
      <c r="AF8827" s="367"/>
      <c r="AG8827" s="367"/>
      <c r="AH8827" s="367"/>
      <c r="AI8827" s="367"/>
      <c r="AJ8827" s="367"/>
      <c r="AK8827" s="367"/>
      <c r="AL8827" s="367"/>
      <c r="AM8827" s="367"/>
      <c r="AN8827" s="367"/>
      <c r="AO8827" s="367"/>
      <c r="AP8827" s="367"/>
      <c r="AQ8827" s="367"/>
      <c r="AR8827" s="367"/>
      <c r="AS8827" s="367"/>
      <c r="AT8827" s="367"/>
    </row>
    <row r="8828" spans="2:46" ht="13.8">
      <c r="B8828" s="26">
        <v>131.66666666666791</v>
      </c>
      <c r="C8828" s="363">
        <v>6590.9970109719152</v>
      </c>
      <c r="D8828" s="367">
        <v>7900.0000000000746</v>
      </c>
      <c r="E8828" s="367">
        <v>36744.186046511852</v>
      </c>
      <c r="F8828" s="367">
        <v>-9636203.2928107008</v>
      </c>
      <c r="G8828" s="367">
        <v>7900.0000000000482</v>
      </c>
      <c r="H8828" s="367">
        <v>197500</v>
      </c>
      <c r="I8828" s="384">
        <v>-114102978.82900122</v>
      </c>
      <c r="J8828" s="367">
        <v>7899.9999999999991</v>
      </c>
      <c r="K8828" s="367">
        <v>47878.787878788447</v>
      </c>
      <c r="L8828" s="384">
        <v>-6224455.583332981</v>
      </c>
      <c r="M8828" s="367">
        <v>7900.0000000000946</v>
      </c>
      <c r="N8828" s="367">
        <v>790</v>
      </c>
      <c r="O8828" s="384">
        <v>-115179.51845727452</v>
      </c>
      <c r="P8828" s="367">
        <v>114.55</v>
      </c>
      <c r="Q8828" s="367">
        <v>790</v>
      </c>
      <c r="R8828" s="384">
        <v>-41082.652347943389</v>
      </c>
      <c r="S8828" s="367">
        <v>110.60000000000001</v>
      </c>
      <c r="T8828" s="367">
        <v>27241.379310344535</v>
      </c>
      <c r="U8828" s="384">
        <v>-6604778.9049136331</v>
      </c>
      <c r="V8828" s="367">
        <v>7899.9999999999145</v>
      </c>
      <c r="W8828" s="367">
        <v>1316666.6666666693</v>
      </c>
      <c r="X8828" s="384">
        <v>875541.22683790524</v>
      </c>
      <c r="Y8828" s="386">
        <v>7900.0000000000155</v>
      </c>
      <c r="Z8828" s="367"/>
      <c r="AA8828" s="367"/>
      <c r="AB8828" s="367"/>
      <c r="AC8828" s="367"/>
      <c r="AD8828" s="367"/>
      <c r="AE8828" s="367"/>
      <c r="AF8828" s="367"/>
      <c r="AG8828" s="367"/>
      <c r="AH8828" s="367"/>
      <c r="AI8828" s="367"/>
      <c r="AJ8828" s="367"/>
      <c r="AK8828" s="367"/>
      <c r="AL8828" s="367"/>
      <c r="AM8828" s="367"/>
      <c r="AN8828" s="367"/>
      <c r="AO8828" s="367"/>
      <c r="AP8828" s="367"/>
      <c r="AQ8828" s="367"/>
      <c r="AR8828" s="367"/>
      <c r="AS8828" s="367"/>
      <c r="AT8828" s="367"/>
    </row>
    <row r="8829" spans="2:46" ht="13.8">
      <c r="B8829" s="26">
        <v>131.83333333333456</v>
      </c>
      <c r="C8829" s="363">
        <v>6599.2800245000844</v>
      </c>
      <c r="D8829" s="367">
        <v>7910.0000000000737</v>
      </c>
      <c r="E8829" s="367">
        <v>36790.697674418829</v>
      </c>
      <c r="F8829" s="367">
        <v>-9660909.0611831136</v>
      </c>
      <c r="G8829" s="367">
        <v>7910.0000000000482</v>
      </c>
      <c r="H8829" s="367">
        <v>197750</v>
      </c>
      <c r="I8829" s="384">
        <v>-114394668.32959098</v>
      </c>
      <c r="J8829" s="367">
        <v>7909.9999999999991</v>
      </c>
      <c r="K8829" s="367">
        <v>47939.393939394511</v>
      </c>
      <c r="L8829" s="384">
        <v>-6241908.9706457695</v>
      </c>
      <c r="M8829" s="367">
        <v>7910.0000000000946</v>
      </c>
      <c r="N8829" s="367">
        <v>791</v>
      </c>
      <c r="O8829" s="384">
        <v>-115480.29823138341</v>
      </c>
      <c r="P8829" s="367">
        <v>114.69500000000001</v>
      </c>
      <c r="Q8829" s="367">
        <v>791</v>
      </c>
      <c r="R8829" s="384">
        <v>-41207.800823862533</v>
      </c>
      <c r="S8829" s="367">
        <v>110.74000000000001</v>
      </c>
      <c r="T8829" s="367">
        <v>27275.862068965223</v>
      </c>
      <c r="U8829" s="384">
        <v>-6622844.6211011279</v>
      </c>
      <c r="V8829" s="367">
        <v>7909.9999999999145</v>
      </c>
      <c r="W8829" s="367">
        <v>1318333.333333336</v>
      </c>
      <c r="X8829" s="384">
        <v>876288.60535888281</v>
      </c>
      <c r="Y8829" s="386">
        <v>7910.0000000000155</v>
      </c>
      <c r="Z8829" s="367"/>
      <c r="AA8829" s="367"/>
      <c r="AB8829" s="367"/>
      <c r="AC8829" s="367"/>
      <c r="AD8829" s="367"/>
      <c r="AE8829" s="367"/>
      <c r="AF8829" s="367"/>
      <c r="AG8829" s="367"/>
      <c r="AH8829" s="367"/>
      <c r="AI8829" s="367"/>
      <c r="AJ8829" s="367"/>
      <c r="AK8829" s="367"/>
      <c r="AL8829" s="367"/>
      <c r="AM8829" s="367"/>
      <c r="AN8829" s="367"/>
      <c r="AO8829" s="367"/>
      <c r="AP8829" s="367"/>
      <c r="AQ8829" s="367"/>
      <c r="AR8829" s="367"/>
      <c r="AS8829" s="367"/>
      <c r="AT8829" s="367"/>
    </row>
    <row r="8830" spans="2:46" ht="13.8">
      <c r="B8830" s="26">
        <v>132.00000000000122</v>
      </c>
      <c r="C8830" s="363">
        <v>6607.5628862693084</v>
      </c>
      <c r="D8830" s="367">
        <v>7920.0000000000737</v>
      </c>
      <c r="E8830" s="367">
        <v>36837.209302325806</v>
      </c>
      <c r="F8830" s="367">
        <v>-9685646.4554535896</v>
      </c>
      <c r="G8830" s="367">
        <v>7920.0000000000482</v>
      </c>
      <c r="H8830" s="367">
        <v>198000</v>
      </c>
      <c r="I8830" s="384">
        <v>-114686730.15723555</v>
      </c>
      <c r="J8830" s="367">
        <v>7919.9999999999991</v>
      </c>
      <c r="K8830" s="367">
        <v>48000.000000000575</v>
      </c>
      <c r="L8830" s="384">
        <v>-6259386.5661244551</v>
      </c>
      <c r="M8830" s="367">
        <v>7920.0000000000955</v>
      </c>
      <c r="N8830" s="367">
        <v>792</v>
      </c>
      <c r="O8830" s="384">
        <v>-115781.46987127047</v>
      </c>
      <c r="P8830" s="367">
        <v>114.83999999999999</v>
      </c>
      <c r="Q8830" s="367">
        <v>792</v>
      </c>
      <c r="R8830" s="384">
        <v>-41333.134243191314</v>
      </c>
      <c r="S8830" s="367">
        <v>110.88000000000001</v>
      </c>
      <c r="T8830" s="367">
        <v>27310.344827585912</v>
      </c>
      <c r="U8830" s="384">
        <v>-6640934.8764455384</v>
      </c>
      <c r="V8830" s="367">
        <v>7919.9999999999145</v>
      </c>
      <c r="W8830" s="367">
        <v>1320000.0000000028</v>
      </c>
      <c r="X8830" s="384">
        <v>877035.07136023231</v>
      </c>
      <c r="Y8830" s="386">
        <v>7920.0000000000164</v>
      </c>
      <c r="Z8830" s="367"/>
      <c r="AA8830" s="367"/>
      <c r="AB8830" s="367"/>
      <c r="AC8830" s="367"/>
      <c r="AD8830" s="367"/>
      <c r="AE8830" s="367"/>
      <c r="AF8830" s="367"/>
      <c r="AG8830" s="367"/>
      <c r="AH8830" s="367"/>
      <c r="AI8830" s="367"/>
      <c r="AJ8830" s="367"/>
      <c r="AK8830" s="367"/>
      <c r="AL8830" s="367"/>
      <c r="AM8830" s="367"/>
      <c r="AN8830" s="367"/>
      <c r="AO8830" s="367"/>
      <c r="AP8830" s="367"/>
      <c r="AQ8830" s="367"/>
      <c r="AR8830" s="367"/>
      <c r="AS8830" s="367"/>
      <c r="AT8830" s="367"/>
    </row>
    <row r="8831" spans="2:46" ht="13.8">
      <c r="B8831" s="26">
        <v>132.16666666666788</v>
      </c>
      <c r="C8831" s="363">
        <v>6615.8455962795861</v>
      </c>
      <c r="D8831" s="367">
        <v>7930.0000000000728</v>
      </c>
      <c r="E8831" s="367">
        <v>36883.720930232783</v>
      </c>
      <c r="F8831" s="367">
        <v>-9710415.4756221361</v>
      </c>
      <c r="G8831" s="367">
        <v>7930.0000000000482</v>
      </c>
      <c r="H8831" s="367">
        <v>198250</v>
      </c>
      <c r="I8831" s="384">
        <v>-114979164.3119349</v>
      </c>
      <c r="J8831" s="367">
        <v>7929.9999999999991</v>
      </c>
      <c r="K8831" s="367">
        <v>48060.606060606638</v>
      </c>
      <c r="L8831" s="384">
        <v>-6276888.3697690368</v>
      </c>
      <c r="M8831" s="367">
        <v>7930.0000000000955</v>
      </c>
      <c r="N8831" s="367">
        <v>793</v>
      </c>
      <c r="O8831" s="384">
        <v>-116083.03337693585</v>
      </c>
      <c r="P8831" s="367">
        <v>114.985</v>
      </c>
      <c r="Q8831" s="367">
        <v>793</v>
      </c>
      <c r="R8831" s="384">
        <v>-41458.652605929732</v>
      </c>
      <c r="S8831" s="367">
        <v>111.02</v>
      </c>
      <c r="T8831" s="367">
        <v>27344.8275862066</v>
      </c>
      <c r="U8831" s="384">
        <v>-6659049.6709468672</v>
      </c>
      <c r="V8831" s="367">
        <v>7929.9999999999136</v>
      </c>
      <c r="W8831" s="367">
        <v>1321666.6666666695</v>
      </c>
      <c r="X8831" s="384">
        <v>877780.62484195316</v>
      </c>
      <c r="Y8831" s="386">
        <v>7930.0000000000173</v>
      </c>
      <c r="Z8831" s="367"/>
      <c r="AA8831" s="367"/>
      <c r="AB8831" s="367"/>
      <c r="AC8831" s="367"/>
      <c r="AD8831" s="367"/>
      <c r="AE8831" s="367"/>
      <c r="AF8831" s="367"/>
      <c r="AG8831" s="367"/>
      <c r="AH8831" s="367"/>
      <c r="AI8831" s="367"/>
      <c r="AJ8831" s="367"/>
      <c r="AK8831" s="367"/>
      <c r="AL8831" s="367"/>
      <c r="AM8831" s="367"/>
      <c r="AN8831" s="367"/>
      <c r="AO8831" s="367"/>
      <c r="AP8831" s="367"/>
      <c r="AQ8831" s="367"/>
      <c r="AR8831" s="367"/>
      <c r="AS8831" s="367"/>
      <c r="AT8831" s="367"/>
    </row>
    <row r="8832" spans="2:46" ht="13.8">
      <c r="B8832" s="26">
        <v>132.33333333333454</v>
      </c>
      <c r="C8832" s="363">
        <v>6624.1281545309203</v>
      </c>
      <c r="D8832" s="367">
        <v>7940.0000000000728</v>
      </c>
      <c r="E8832" s="367">
        <v>36930.23255813976</v>
      </c>
      <c r="F8832" s="367">
        <v>-9735216.1216887478</v>
      </c>
      <c r="G8832" s="367">
        <v>7940.0000000000491</v>
      </c>
      <c r="H8832" s="367">
        <v>198500</v>
      </c>
      <c r="I8832" s="384">
        <v>-115271970.79368907</v>
      </c>
      <c r="J8832" s="367">
        <v>7939.9999999999991</v>
      </c>
      <c r="K8832" s="367">
        <v>48121.212121212702</v>
      </c>
      <c r="L8832" s="384">
        <v>-6294414.3815795192</v>
      </c>
      <c r="M8832" s="367">
        <v>7940.0000000000973</v>
      </c>
      <c r="N8832" s="367">
        <v>794</v>
      </c>
      <c r="O8832" s="384">
        <v>-116384.98874837953</v>
      </c>
      <c r="P8832" s="367">
        <v>115.13000000000001</v>
      </c>
      <c r="Q8832" s="367">
        <v>794</v>
      </c>
      <c r="R8832" s="384">
        <v>-41584.355912077823</v>
      </c>
      <c r="S8832" s="367">
        <v>111.16</v>
      </c>
      <c r="T8832" s="367">
        <v>27379.310344827289</v>
      </c>
      <c r="U8832" s="384">
        <v>-6677189.0046051154</v>
      </c>
      <c r="V8832" s="367">
        <v>7939.9999999999136</v>
      </c>
      <c r="W8832" s="367">
        <v>1323333.3333333363</v>
      </c>
      <c r="X8832" s="384">
        <v>878525.26580404583</v>
      </c>
      <c r="Y8832" s="386">
        <v>7940.0000000000173</v>
      </c>
      <c r="Z8832" s="367"/>
      <c r="AA8832" s="367"/>
      <c r="AB8832" s="367"/>
      <c r="AC8832" s="367"/>
      <c r="AD8832" s="367"/>
      <c r="AE8832" s="367"/>
      <c r="AF8832" s="367"/>
      <c r="AG8832" s="367"/>
      <c r="AH8832" s="367"/>
      <c r="AI8832" s="367"/>
      <c r="AJ8832" s="367"/>
      <c r="AK8832" s="367"/>
      <c r="AL8832" s="367"/>
      <c r="AM8832" s="367"/>
      <c r="AN8832" s="367"/>
      <c r="AO8832" s="367"/>
      <c r="AP8832" s="367"/>
      <c r="AQ8832" s="367"/>
      <c r="AR8832" s="367"/>
      <c r="AS8832" s="367"/>
      <c r="AT8832" s="367"/>
    </row>
    <row r="8833" spans="2:46" ht="13.8">
      <c r="B8833" s="26">
        <v>132.50000000000119</v>
      </c>
      <c r="C8833" s="363">
        <v>6632.4105610233064</v>
      </c>
      <c r="D8833" s="367">
        <v>7950.0000000000719</v>
      </c>
      <c r="E8833" s="367">
        <v>36976.744186046737</v>
      </c>
      <c r="F8833" s="367">
        <v>-9760048.3936534282</v>
      </c>
      <c r="G8833" s="367">
        <v>7950.0000000000491</v>
      </c>
      <c r="H8833" s="367">
        <v>198750</v>
      </c>
      <c r="I8833" s="384">
        <v>-115565149.60249802</v>
      </c>
      <c r="J8833" s="367">
        <v>7949.9999999999991</v>
      </c>
      <c r="K8833" s="367">
        <v>48181.818181818766</v>
      </c>
      <c r="L8833" s="384">
        <v>-6311964.6015558951</v>
      </c>
      <c r="M8833" s="367">
        <v>7950.0000000000973</v>
      </c>
      <c r="N8833" s="367">
        <v>795</v>
      </c>
      <c r="O8833" s="384">
        <v>-116687.33598560137</v>
      </c>
      <c r="P8833" s="367">
        <v>115.27499999999999</v>
      </c>
      <c r="Q8833" s="367">
        <v>795</v>
      </c>
      <c r="R8833" s="384">
        <v>-41710.244161635557</v>
      </c>
      <c r="S8833" s="367">
        <v>111.3</v>
      </c>
      <c r="T8833" s="367">
        <v>27413.793103447977</v>
      </c>
      <c r="U8833" s="384">
        <v>-6695352.8774202811</v>
      </c>
      <c r="V8833" s="367">
        <v>7949.9999999999136</v>
      </c>
      <c r="W8833" s="367">
        <v>1325000.000000003</v>
      </c>
      <c r="X8833" s="384">
        <v>879268.99424651032</v>
      </c>
      <c r="Y8833" s="386">
        <v>7950.0000000000182</v>
      </c>
      <c r="Z8833" s="367"/>
      <c r="AA8833" s="367"/>
      <c r="AB8833" s="367"/>
      <c r="AC8833" s="367"/>
      <c r="AD8833" s="367"/>
      <c r="AE8833" s="367"/>
      <c r="AF8833" s="367"/>
      <c r="AG8833" s="367"/>
      <c r="AH8833" s="367"/>
      <c r="AI8833" s="367"/>
      <c r="AJ8833" s="367"/>
      <c r="AK8833" s="367"/>
      <c r="AL8833" s="367"/>
      <c r="AM8833" s="367"/>
      <c r="AN8833" s="367"/>
      <c r="AO8833" s="367"/>
      <c r="AP8833" s="367"/>
      <c r="AQ8833" s="367"/>
      <c r="AR8833" s="367"/>
      <c r="AS8833" s="367"/>
      <c r="AT8833" s="367"/>
    </row>
    <row r="8834" spans="2:46" ht="13.8">
      <c r="B8834" s="26">
        <v>132.66666666666785</v>
      </c>
      <c r="C8834" s="363">
        <v>6640.69281575675</v>
      </c>
      <c r="D8834" s="367">
        <v>7960.0000000000719</v>
      </c>
      <c r="E8834" s="367">
        <v>37023.255813953714</v>
      </c>
      <c r="F8834" s="367">
        <v>-9784912.2915161699</v>
      </c>
      <c r="G8834" s="367">
        <v>7960.0000000000491</v>
      </c>
      <c r="H8834" s="367">
        <v>199000</v>
      </c>
      <c r="I8834" s="384">
        <v>-115858700.73836179</v>
      </c>
      <c r="J8834" s="367">
        <v>7959.9999999999991</v>
      </c>
      <c r="K8834" s="367">
        <v>48242.42424242483</v>
      </c>
      <c r="L8834" s="384">
        <v>-6329539.0296981689</v>
      </c>
      <c r="M8834" s="367">
        <v>7960.0000000000973</v>
      </c>
      <c r="N8834" s="367">
        <v>796</v>
      </c>
      <c r="O8834" s="384">
        <v>-116990.07508860154</v>
      </c>
      <c r="P8834" s="367">
        <v>115.42</v>
      </c>
      <c r="Q8834" s="367">
        <v>796</v>
      </c>
      <c r="R8834" s="384">
        <v>-41836.317354602957</v>
      </c>
      <c r="S8834" s="367">
        <v>111.44</v>
      </c>
      <c r="T8834" s="367">
        <v>27448.275862068665</v>
      </c>
      <c r="U8834" s="384">
        <v>-6713541.2893923633</v>
      </c>
      <c r="V8834" s="367">
        <v>7959.9999999999127</v>
      </c>
      <c r="W8834" s="367">
        <v>1326666.6666666698</v>
      </c>
      <c r="X8834" s="384">
        <v>880011.81016934651</v>
      </c>
      <c r="Y8834" s="386">
        <v>7960.0000000000182</v>
      </c>
      <c r="Z8834" s="367"/>
      <c r="AA8834" s="367"/>
      <c r="AB8834" s="367"/>
      <c r="AC8834" s="367"/>
      <c r="AD8834" s="367"/>
      <c r="AE8834" s="367"/>
      <c r="AF8834" s="367"/>
      <c r="AG8834" s="367"/>
      <c r="AH8834" s="367"/>
      <c r="AI8834" s="367"/>
      <c r="AJ8834" s="367"/>
      <c r="AK8834" s="367"/>
      <c r="AL8834" s="367"/>
      <c r="AM8834" s="367"/>
      <c r="AN8834" s="367"/>
      <c r="AO8834" s="367"/>
      <c r="AP8834" s="367"/>
      <c r="AQ8834" s="367"/>
      <c r="AR8834" s="367"/>
      <c r="AS8834" s="367"/>
      <c r="AT8834" s="367"/>
    </row>
    <row r="8835" spans="2:46" ht="13.8">
      <c r="B8835" s="26">
        <v>132.83333333333451</v>
      </c>
      <c r="C8835" s="363">
        <v>6648.9749187312445</v>
      </c>
      <c r="D8835" s="367">
        <v>7970.00000000007</v>
      </c>
      <c r="E8835" s="367">
        <v>37069.767441860691</v>
      </c>
      <c r="F8835" s="367">
        <v>-9809807.8152769804</v>
      </c>
      <c r="G8835" s="367">
        <v>7970.0000000000491</v>
      </c>
      <c r="H8835" s="367">
        <v>199250</v>
      </c>
      <c r="I8835" s="384">
        <v>-116152624.20128037</v>
      </c>
      <c r="J8835" s="367">
        <v>7969.9999999999991</v>
      </c>
      <c r="K8835" s="367">
        <v>48303.030303030893</v>
      </c>
      <c r="L8835" s="384">
        <v>-6347137.6660063416</v>
      </c>
      <c r="M8835" s="367">
        <v>7970.0000000000982</v>
      </c>
      <c r="N8835" s="367">
        <v>797</v>
      </c>
      <c r="O8835" s="384">
        <v>-117293.20605737998</v>
      </c>
      <c r="P8835" s="367">
        <v>115.56500000000001</v>
      </c>
      <c r="Q8835" s="367">
        <v>797</v>
      </c>
      <c r="R8835" s="384">
        <v>-41962.575490979987</v>
      </c>
      <c r="S8835" s="367">
        <v>111.58</v>
      </c>
      <c r="T8835" s="367">
        <v>27482.758620689354</v>
      </c>
      <c r="U8835" s="384">
        <v>-6731754.240521363</v>
      </c>
      <c r="V8835" s="367">
        <v>7969.9999999999127</v>
      </c>
      <c r="W8835" s="367">
        <v>1328333.3333333365</v>
      </c>
      <c r="X8835" s="384">
        <v>880753.71357255429</v>
      </c>
      <c r="Y8835" s="386">
        <v>7970.0000000000182</v>
      </c>
      <c r="Z8835" s="367"/>
      <c r="AA8835" s="367"/>
      <c r="AB8835" s="367"/>
      <c r="AC8835" s="367"/>
      <c r="AD8835" s="367"/>
      <c r="AE8835" s="367"/>
      <c r="AF8835" s="367"/>
      <c r="AG8835" s="367"/>
      <c r="AH8835" s="367"/>
      <c r="AI8835" s="367"/>
      <c r="AJ8835" s="367"/>
      <c r="AK8835" s="367"/>
      <c r="AL8835" s="367"/>
      <c r="AM8835" s="367"/>
      <c r="AN8835" s="367"/>
      <c r="AO8835" s="367"/>
      <c r="AP8835" s="367"/>
      <c r="AQ8835" s="367"/>
      <c r="AR8835" s="367"/>
      <c r="AS8835" s="367"/>
      <c r="AT8835" s="367"/>
    </row>
    <row r="8836" spans="2:46" ht="13.8">
      <c r="B8836" s="26">
        <v>133.00000000000117</v>
      </c>
      <c r="C8836" s="363">
        <v>6657.2568699467965</v>
      </c>
      <c r="D8836" s="367">
        <v>7980.00000000007</v>
      </c>
      <c r="E8836" s="367">
        <v>37116.279069767668</v>
      </c>
      <c r="F8836" s="367">
        <v>-9834734.9649358578</v>
      </c>
      <c r="G8836" s="367">
        <v>7980.0000000000491</v>
      </c>
      <c r="H8836" s="367">
        <v>199500</v>
      </c>
      <c r="I8836" s="384">
        <v>-116446919.99125375</v>
      </c>
      <c r="J8836" s="367">
        <v>7979.9999999999991</v>
      </c>
      <c r="K8836" s="367">
        <v>48363.636363636957</v>
      </c>
      <c r="L8836" s="384">
        <v>-6364760.5104804086</v>
      </c>
      <c r="M8836" s="367">
        <v>7980.0000000000982</v>
      </c>
      <c r="N8836" s="367">
        <v>798</v>
      </c>
      <c r="O8836" s="384">
        <v>-117596.72889193663</v>
      </c>
      <c r="P8836" s="367">
        <v>115.71</v>
      </c>
      <c r="Q8836" s="367">
        <v>798</v>
      </c>
      <c r="R8836" s="384">
        <v>-42089.018570766675</v>
      </c>
      <c r="S8836" s="367">
        <v>111.72</v>
      </c>
      <c r="T8836" s="367">
        <v>27517.241379310042</v>
      </c>
      <c r="U8836" s="384">
        <v>-6749991.730807283</v>
      </c>
      <c r="V8836" s="367">
        <v>7979.9999999999127</v>
      </c>
      <c r="W8836" s="367">
        <v>1330000.0000000033</v>
      </c>
      <c r="X8836" s="384">
        <v>881494.70445613377</v>
      </c>
      <c r="Y8836" s="386">
        <v>7980.0000000000191</v>
      </c>
      <c r="Z8836" s="367"/>
      <c r="AA8836" s="367"/>
      <c r="AB8836" s="367"/>
      <c r="AC8836" s="367"/>
      <c r="AD8836" s="367"/>
      <c r="AE8836" s="367"/>
      <c r="AF8836" s="367"/>
      <c r="AG8836" s="367"/>
      <c r="AH8836" s="367"/>
      <c r="AI8836" s="367"/>
      <c r="AJ8836" s="367"/>
      <c r="AK8836" s="367"/>
      <c r="AL8836" s="367"/>
      <c r="AM8836" s="367"/>
      <c r="AN8836" s="367"/>
      <c r="AO8836" s="367"/>
      <c r="AP8836" s="367"/>
      <c r="AQ8836" s="367"/>
      <c r="AR8836" s="367"/>
      <c r="AS8836" s="367"/>
      <c r="AT8836" s="367"/>
    </row>
    <row r="8837" spans="2:46" ht="13.8">
      <c r="B8837" s="26">
        <v>133.16666666666782</v>
      </c>
      <c r="C8837" s="363">
        <v>6665.5386694034014</v>
      </c>
      <c r="D8837" s="367">
        <v>7990.0000000000691</v>
      </c>
      <c r="E8837" s="367">
        <v>37162.790697674645</v>
      </c>
      <c r="F8837" s="367">
        <v>-9859693.7404928003</v>
      </c>
      <c r="G8837" s="367">
        <v>7990.0000000000491</v>
      </c>
      <c r="H8837" s="367">
        <v>199750</v>
      </c>
      <c r="I8837" s="384">
        <v>-116741588.1082819</v>
      </c>
      <c r="J8837" s="367">
        <v>7989.9999999999991</v>
      </c>
      <c r="K8837" s="367">
        <v>48424.242424243021</v>
      </c>
      <c r="L8837" s="384">
        <v>-6382407.5631203754</v>
      </c>
      <c r="M8837" s="367">
        <v>7990.0000000000991</v>
      </c>
      <c r="N8837" s="367">
        <v>799</v>
      </c>
      <c r="O8837" s="384">
        <v>-117900.64359227158</v>
      </c>
      <c r="P8837" s="367">
        <v>115.855</v>
      </c>
      <c r="Q8837" s="367">
        <v>799</v>
      </c>
      <c r="R8837" s="384">
        <v>-42215.646593963014</v>
      </c>
      <c r="S8837" s="367">
        <v>111.86</v>
      </c>
      <c r="T8837" s="367">
        <v>27551.724137930731</v>
      </c>
      <c r="U8837" s="384">
        <v>-6768253.7602501186</v>
      </c>
      <c r="V8837" s="367">
        <v>7989.9999999999118</v>
      </c>
      <c r="W8837" s="367">
        <v>1331666.66666667</v>
      </c>
      <c r="X8837" s="384">
        <v>882234.78282008495</v>
      </c>
      <c r="Y8837" s="386">
        <v>7990.0000000000191</v>
      </c>
      <c r="Z8837" s="367"/>
      <c r="AA8837" s="367"/>
      <c r="AB8837" s="367"/>
      <c r="AC8837" s="367"/>
      <c r="AD8837" s="367"/>
      <c r="AE8837" s="367"/>
      <c r="AF8837" s="367"/>
      <c r="AG8837" s="367"/>
      <c r="AH8837" s="367"/>
      <c r="AI8837" s="367"/>
      <c r="AJ8837" s="367"/>
      <c r="AK8837" s="367"/>
      <c r="AL8837" s="367"/>
      <c r="AM8837" s="367"/>
      <c r="AN8837" s="367"/>
      <c r="AO8837" s="367"/>
      <c r="AP8837" s="367"/>
      <c r="AQ8837" s="367"/>
      <c r="AR8837" s="367"/>
      <c r="AS8837" s="367"/>
      <c r="AT8837" s="367"/>
    </row>
    <row r="8838" spans="2:46" ht="13.8">
      <c r="B8838" s="26">
        <v>133.33333333333448</v>
      </c>
      <c r="C8838" s="363">
        <v>6673.8203171010618</v>
      </c>
      <c r="D8838" s="367">
        <v>8000.0000000000691</v>
      </c>
      <c r="E8838" s="367">
        <v>37209.302325581622</v>
      </c>
      <c r="F8838" s="367">
        <v>-9884684.1419478115</v>
      </c>
      <c r="G8838" s="367">
        <v>8000.0000000000491</v>
      </c>
      <c r="H8838" s="367">
        <v>200000</v>
      </c>
      <c r="I8838" s="384">
        <v>-117036628.55236487</v>
      </c>
      <c r="J8838" s="367">
        <v>7999.9999999999991</v>
      </c>
      <c r="K8838" s="367">
        <v>48484.848484849084</v>
      </c>
      <c r="L8838" s="384">
        <v>-6400078.8239262393</v>
      </c>
      <c r="M8838" s="367">
        <v>8000.0000000000991</v>
      </c>
      <c r="N8838" s="367">
        <v>800</v>
      </c>
      <c r="O8838" s="384">
        <v>-118204.95015838473</v>
      </c>
      <c r="P8838" s="367">
        <v>115.99999999999999</v>
      </c>
      <c r="Q8838" s="367">
        <v>800</v>
      </c>
      <c r="R8838" s="384">
        <v>-42342.459560568997</v>
      </c>
      <c r="S8838" s="367">
        <v>112</v>
      </c>
      <c r="T8838" s="367">
        <v>27586.206896551419</v>
      </c>
      <c r="U8838" s="384">
        <v>-6786540.3288498735</v>
      </c>
      <c r="V8838" s="367">
        <v>7999.9999999999118</v>
      </c>
      <c r="W8838" s="367">
        <v>1333333.3333333367</v>
      </c>
      <c r="X8838" s="384">
        <v>882973.94866440783</v>
      </c>
      <c r="Y8838" s="386">
        <v>8000.00000000002</v>
      </c>
      <c r="Z8838" s="367"/>
      <c r="AA8838" s="367"/>
      <c r="AB8838" s="367"/>
      <c r="AC8838" s="367"/>
      <c r="AD8838" s="367"/>
      <c r="AE8838" s="367"/>
      <c r="AF8838" s="367"/>
      <c r="AG8838" s="367"/>
      <c r="AH8838" s="367"/>
      <c r="AI8838" s="367"/>
      <c r="AJ8838" s="367"/>
      <c r="AK8838" s="367"/>
      <c r="AL8838" s="367"/>
      <c r="AM8838" s="367"/>
      <c r="AN8838" s="367"/>
      <c r="AO8838" s="367"/>
      <c r="AP8838" s="367"/>
      <c r="AQ8838" s="367"/>
      <c r="AR8838" s="367"/>
      <c r="AS8838" s="367"/>
      <c r="AT8838" s="367"/>
    </row>
    <row r="8839" spans="2:46" ht="13.8">
      <c r="B8839" s="26">
        <v>133.50000000000114</v>
      </c>
      <c r="C8839" s="363">
        <v>6682.1018130397752</v>
      </c>
      <c r="D8839" s="367">
        <v>8010.0000000000682</v>
      </c>
      <c r="E8839" s="367">
        <v>37255.8139534886</v>
      </c>
      <c r="F8839" s="367">
        <v>-9909706.1693008877</v>
      </c>
      <c r="G8839" s="367">
        <v>8010.0000000000491</v>
      </c>
      <c r="H8839" s="367">
        <v>200250</v>
      </c>
      <c r="I8839" s="384">
        <v>-117332041.32350262</v>
      </c>
      <c r="J8839" s="367">
        <v>8009.9999999999991</v>
      </c>
      <c r="K8839" s="367">
        <v>48545.454545455148</v>
      </c>
      <c r="L8839" s="384">
        <v>-6417774.2928979993</v>
      </c>
      <c r="M8839" s="367">
        <v>8010.0000000001</v>
      </c>
      <c r="N8839" s="367">
        <v>801</v>
      </c>
      <c r="O8839" s="384">
        <v>-118509.64859027622</v>
      </c>
      <c r="P8839" s="367">
        <v>116.145</v>
      </c>
      <c r="Q8839" s="367">
        <v>801</v>
      </c>
      <c r="R8839" s="384">
        <v>-42469.457470584632</v>
      </c>
      <c r="S8839" s="367">
        <v>112.14</v>
      </c>
      <c r="T8839" s="367">
        <v>27620.689655172107</v>
      </c>
      <c r="U8839" s="384">
        <v>-6804851.4366065459</v>
      </c>
      <c r="V8839" s="367">
        <v>8009.9999999999118</v>
      </c>
      <c r="W8839" s="367">
        <v>1335000.0000000035</v>
      </c>
      <c r="X8839" s="384">
        <v>883712.20198910241</v>
      </c>
      <c r="Y8839" s="386">
        <v>8010.00000000002</v>
      </c>
      <c r="Z8839" s="367"/>
      <c r="AA8839" s="367"/>
      <c r="AB8839" s="367"/>
      <c r="AC8839" s="367"/>
      <c r="AD8839" s="367"/>
      <c r="AE8839" s="367"/>
      <c r="AF8839" s="367"/>
      <c r="AG8839" s="367"/>
      <c r="AH8839" s="367"/>
      <c r="AI8839" s="367"/>
      <c r="AJ8839" s="367"/>
      <c r="AK8839" s="367"/>
      <c r="AL8839" s="367"/>
      <c r="AM8839" s="367"/>
      <c r="AN8839" s="367"/>
      <c r="AO8839" s="367"/>
      <c r="AP8839" s="367"/>
      <c r="AQ8839" s="367"/>
      <c r="AR8839" s="367"/>
      <c r="AS8839" s="367"/>
      <c r="AT8839" s="367"/>
    </row>
    <row r="8840" spans="2:46" ht="13.8">
      <c r="B8840" s="26">
        <v>133.66666666666779</v>
      </c>
      <c r="C8840" s="363">
        <v>6690.3831572195459</v>
      </c>
      <c r="D8840" s="367">
        <v>8020.0000000000682</v>
      </c>
      <c r="E8840" s="367">
        <v>37302.325581395577</v>
      </c>
      <c r="F8840" s="367">
        <v>-9934759.8225520309</v>
      </c>
      <c r="G8840" s="367">
        <v>8020.0000000000491</v>
      </c>
      <c r="H8840" s="367">
        <v>200500</v>
      </c>
      <c r="I8840" s="384">
        <v>-117627826.42169519</v>
      </c>
      <c r="J8840" s="367">
        <v>8019.9999999999991</v>
      </c>
      <c r="K8840" s="367">
        <v>48606.060606061212</v>
      </c>
      <c r="L8840" s="384">
        <v>-6435493.9700356582</v>
      </c>
      <c r="M8840" s="367">
        <v>8020.0000000001</v>
      </c>
      <c r="N8840" s="367">
        <v>802</v>
      </c>
      <c r="O8840" s="384">
        <v>-118814.73888794596</v>
      </c>
      <c r="P8840" s="367">
        <v>116.29</v>
      </c>
      <c r="Q8840" s="367">
        <v>802</v>
      </c>
      <c r="R8840" s="384">
        <v>-42596.640324009924</v>
      </c>
      <c r="S8840" s="367">
        <v>112.28</v>
      </c>
      <c r="T8840" s="367">
        <v>27655.172413792796</v>
      </c>
      <c r="U8840" s="384">
        <v>-6823187.0835201358</v>
      </c>
      <c r="V8840" s="367">
        <v>8019.9999999999109</v>
      </c>
      <c r="W8840" s="367">
        <v>1336666.6666666702</v>
      </c>
      <c r="X8840" s="384">
        <v>884449.54279416881</v>
      </c>
      <c r="Y8840" s="386">
        <v>8020.0000000000218</v>
      </c>
      <c r="Z8840" s="367"/>
      <c r="AA8840" s="367"/>
      <c r="AB8840" s="367"/>
      <c r="AC8840" s="367"/>
      <c r="AD8840" s="367"/>
      <c r="AE8840" s="367"/>
      <c r="AF8840" s="367"/>
      <c r="AG8840" s="367"/>
      <c r="AH8840" s="367"/>
      <c r="AI8840" s="367"/>
      <c r="AJ8840" s="367"/>
      <c r="AK8840" s="367"/>
      <c r="AL8840" s="367"/>
      <c r="AM8840" s="367"/>
      <c r="AN8840" s="367"/>
      <c r="AO8840" s="367"/>
      <c r="AP8840" s="367"/>
      <c r="AQ8840" s="367"/>
      <c r="AR8840" s="367"/>
      <c r="AS8840" s="367"/>
      <c r="AT8840" s="367"/>
    </row>
    <row r="8841" spans="2:46" ht="13.8">
      <c r="B8841" s="26">
        <v>133.83333333333445</v>
      </c>
      <c r="C8841" s="363">
        <v>6698.6643496403694</v>
      </c>
      <c r="D8841" s="367">
        <v>8030.0000000000673</v>
      </c>
      <c r="E8841" s="367">
        <v>37348.837209302554</v>
      </c>
      <c r="F8841" s="367">
        <v>-9959845.1017012391</v>
      </c>
      <c r="G8841" s="367">
        <v>8030.0000000000491</v>
      </c>
      <c r="H8841" s="367">
        <v>200750</v>
      </c>
      <c r="I8841" s="384">
        <v>-117923983.84694256</v>
      </c>
      <c r="J8841" s="367">
        <v>8029.9999999999991</v>
      </c>
      <c r="K8841" s="367">
        <v>48666.666666667275</v>
      </c>
      <c r="L8841" s="384">
        <v>-6453237.8553392142</v>
      </c>
      <c r="M8841" s="367">
        <v>8030.0000000001019</v>
      </c>
      <c r="N8841" s="367">
        <v>803</v>
      </c>
      <c r="O8841" s="384">
        <v>-119120.22105139391</v>
      </c>
      <c r="P8841" s="367">
        <v>116.43499999999999</v>
      </c>
      <c r="Q8841" s="367">
        <v>803</v>
      </c>
      <c r="R8841" s="384">
        <v>-42724.008120844861</v>
      </c>
      <c r="S8841" s="367">
        <v>112.42</v>
      </c>
      <c r="T8841" s="367">
        <v>27689.655172413484</v>
      </c>
      <c r="U8841" s="384">
        <v>-6841547.2695906442</v>
      </c>
      <c r="V8841" s="367">
        <v>8029.9999999999109</v>
      </c>
      <c r="W8841" s="367">
        <v>1338333.333333337</v>
      </c>
      <c r="X8841" s="384">
        <v>885185.9710796068</v>
      </c>
      <c r="Y8841" s="386">
        <v>8030.0000000000218</v>
      </c>
      <c r="Z8841" s="367"/>
      <c r="AA8841" s="367"/>
      <c r="AB8841" s="367"/>
      <c r="AC8841" s="367"/>
      <c r="AD8841" s="367"/>
      <c r="AE8841" s="367"/>
      <c r="AF8841" s="367"/>
      <c r="AG8841" s="367"/>
      <c r="AH8841" s="367"/>
      <c r="AI8841" s="367"/>
      <c r="AJ8841" s="367"/>
      <c r="AK8841" s="367"/>
      <c r="AL8841" s="367"/>
      <c r="AM8841" s="367"/>
      <c r="AN8841" s="367"/>
      <c r="AO8841" s="367"/>
      <c r="AP8841" s="367"/>
      <c r="AQ8841" s="367"/>
      <c r="AR8841" s="367"/>
      <c r="AS8841" s="367"/>
      <c r="AT8841" s="367"/>
    </row>
    <row r="8842" spans="2:46" ht="13.8">
      <c r="B8842" s="26">
        <v>134.00000000000111</v>
      </c>
      <c r="C8842" s="363">
        <v>6706.9453903022477</v>
      </c>
      <c r="D8842" s="367">
        <v>8040.0000000000673</v>
      </c>
      <c r="E8842" s="367">
        <v>37395.348837209531</v>
      </c>
      <c r="F8842" s="367">
        <v>-9984962.0067485198</v>
      </c>
      <c r="G8842" s="367">
        <v>8040.0000000000491</v>
      </c>
      <c r="H8842" s="367">
        <v>201000</v>
      </c>
      <c r="I8842" s="384">
        <v>-118220513.59924471</v>
      </c>
      <c r="J8842" s="367">
        <v>8039.9999999999991</v>
      </c>
      <c r="K8842" s="367">
        <v>48727.272727273339</v>
      </c>
      <c r="L8842" s="384">
        <v>-6471005.9488086663</v>
      </c>
      <c r="M8842" s="367">
        <v>8040.0000000001019</v>
      </c>
      <c r="N8842" s="367">
        <v>804</v>
      </c>
      <c r="O8842" s="384">
        <v>-119426.09508062017</v>
      </c>
      <c r="P8842" s="367">
        <v>116.58</v>
      </c>
      <c r="Q8842" s="367">
        <v>804</v>
      </c>
      <c r="R8842" s="384">
        <v>-42851.560861089456</v>
      </c>
      <c r="S8842" s="367">
        <v>112.56</v>
      </c>
      <c r="T8842" s="367">
        <v>27724.137931034173</v>
      </c>
      <c r="U8842" s="384">
        <v>-6859931.9948180709</v>
      </c>
      <c r="V8842" s="367">
        <v>8039.9999999999109</v>
      </c>
      <c r="W8842" s="367">
        <v>1340000.0000000037</v>
      </c>
      <c r="X8842" s="384">
        <v>885921.48684541637</v>
      </c>
      <c r="Y8842" s="386">
        <v>8040.0000000000218</v>
      </c>
      <c r="Z8842" s="367"/>
      <c r="AA8842" s="367"/>
      <c r="AB8842" s="367"/>
      <c r="AC8842" s="367"/>
      <c r="AD8842" s="367"/>
      <c r="AE8842" s="367"/>
      <c r="AF8842" s="367"/>
      <c r="AG8842" s="367"/>
      <c r="AH8842" s="367"/>
      <c r="AI8842" s="367"/>
      <c r="AJ8842" s="367"/>
      <c r="AK8842" s="367"/>
      <c r="AL8842" s="367"/>
      <c r="AM8842" s="367"/>
      <c r="AN8842" s="367"/>
      <c r="AO8842" s="367"/>
      <c r="AP8842" s="367"/>
      <c r="AQ8842" s="367"/>
      <c r="AR8842" s="367"/>
      <c r="AS8842" s="367"/>
      <c r="AT8842" s="367"/>
    </row>
    <row r="8843" spans="2:46" ht="13.8">
      <c r="B8843" s="26">
        <v>134.16666666666777</v>
      </c>
      <c r="C8843" s="363">
        <v>6715.2262792051797</v>
      </c>
      <c r="D8843" s="367">
        <v>8050.0000000000664</v>
      </c>
      <c r="E8843" s="367">
        <v>37441.860465116508</v>
      </c>
      <c r="F8843" s="367">
        <v>-10010110.53769386</v>
      </c>
      <c r="G8843" s="367">
        <v>8050.0000000000491</v>
      </c>
      <c r="H8843" s="367">
        <v>201250</v>
      </c>
      <c r="I8843" s="384">
        <v>-118517415.6786017</v>
      </c>
      <c r="J8843" s="367">
        <v>8049.9999999999991</v>
      </c>
      <c r="K8843" s="367">
        <v>48787.878787879403</v>
      </c>
      <c r="L8843" s="384">
        <v>-6488798.2504440174</v>
      </c>
      <c r="M8843" s="367">
        <v>8050.0000000001028</v>
      </c>
      <c r="N8843" s="367">
        <v>805</v>
      </c>
      <c r="O8843" s="384">
        <v>-119732.36097562469</v>
      </c>
      <c r="P8843" s="367">
        <v>116.72500000000001</v>
      </c>
      <c r="Q8843" s="367">
        <v>805</v>
      </c>
      <c r="R8843" s="384">
        <v>-42979.29854474368</v>
      </c>
      <c r="S8843" s="367">
        <v>112.7</v>
      </c>
      <c r="T8843" s="367">
        <v>27758.620689654861</v>
      </c>
      <c r="U8843" s="384">
        <v>-6878341.2592024114</v>
      </c>
      <c r="V8843" s="367">
        <v>8049.9999999999091</v>
      </c>
      <c r="W8843" s="367">
        <v>1341666.6666666705</v>
      </c>
      <c r="X8843" s="384">
        <v>886656.09009159787</v>
      </c>
      <c r="Y8843" s="386">
        <v>8050.0000000000227</v>
      </c>
      <c r="Z8843" s="367"/>
      <c r="AA8843" s="367"/>
      <c r="AB8843" s="367"/>
      <c r="AC8843" s="367"/>
      <c r="AD8843" s="367"/>
      <c r="AE8843" s="367"/>
      <c r="AF8843" s="367"/>
      <c r="AG8843" s="367"/>
      <c r="AH8843" s="367"/>
      <c r="AI8843" s="367"/>
      <c r="AJ8843" s="367"/>
      <c r="AK8843" s="367"/>
      <c r="AL8843" s="367"/>
      <c r="AM8843" s="367"/>
      <c r="AN8843" s="367"/>
      <c r="AO8843" s="367"/>
      <c r="AP8843" s="367"/>
      <c r="AQ8843" s="367"/>
      <c r="AR8843" s="367"/>
      <c r="AS8843" s="367"/>
      <c r="AT8843" s="367"/>
    </row>
    <row r="8844" spans="2:46" ht="13.8">
      <c r="B8844" s="26">
        <v>134.33333333333442</v>
      </c>
      <c r="C8844" s="363">
        <v>6723.5070163491673</v>
      </c>
      <c r="D8844" s="367">
        <v>8060.0000000000664</v>
      </c>
      <c r="E8844" s="367">
        <v>37488.372093023485</v>
      </c>
      <c r="F8844" s="367">
        <v>-10035290.694537269</v>
      </c>
      <c r="G8844" s="367">
        <v>8060.0000000000491</v>
      </c>
      <c r="H8844" s="367">
        <v>201500</v>
      </c>
      <c r="I8844" s="384">
        <v>-118814690.08501345</v>
      </c>
      <c r="J8844" s="367">
        <v>8059.9999999999991</v>
      </c>
      <c r="K8844" s="367">
        <v>48848.484848485467</v>
      </c>
      <c r="L8844" s="384">
        <v>-6506614.7602452636</v>
      </c>
      <c r="M8844" s="367">
        <v>8060.0000000001028</v>
      </c>
      <c r="N8844" s="367">
        <v>806</v>
      </c>
      <c r="O8844" s="384">
        <v>-120039.01873640742</v>
      </c>
      <c r="P8844" s="367">
        <v>116.86999999999999</v>
      </c>
      <c r="Q8844" s="367">
        <v>806</v>
      </c>
      <c r="R8844" s="384">
        <v>-43107.221171807585</v>
      </c>
      <c r="S8844" s="367">
        <v>112.84</v>
      </c>
      <c r="T8844" s="367">
        <v>27793.103448275549</v>
      </c>
      <c r="U8844" s="384">
        <v>-6896775.0627436731</v>
      </c>
      <c r="V8844" s="367">
        <v>8059.9999999999091</v>
      </c>
      <c r="W8844" s="367">
        <v>1343333.3333333372</v>
      </c>
      <c r="X8844" s="384">
        <v>887389.78081815084</v>
      </c>
      <c r="Y8844" s="386">
        <v>8060.0000000000227</v>
      </c>
      <c r="Z8844" s="367"/>
      <c r="AA8844" s="367"/>
      <c r="AB8844" s="367"/>
      <c r="AC8844" s="367"/>
      <c r="AD8844" s="367"/>
      <c r="AE8844" s="367"/>
      <c r="AF8844" s="367"/>
      <c r="AG8844" s="367"/>
      <c r="AH8844" s="367"/>
      <c r="AI8844" s="367"/>
      <c r="AJ8844" s="367"/>
      <c r="AK8844" s="367"/>
      <c r="AL8844" s="367"/>
      <c r="AM8844" s="367"/>
      <c r="AN8844" s="367"/>
      <c r="AO8844" s="367"/>
      <c r="AP8844" s="367"/>
      <c r="AQ8844" s="367"/>
      <c r="AR8844" s="367"/>
      <c r="AS8844" s="367"/>
      <c r="AT8844" s="367"/>
    </row>
    <row r="8845" spans="2:46" ht="13.8">
      <c r="B8845" s="26">
        <v>134.50000000000108</v>
      </c>
      <c r="C8845" s="363">
        <v>6731.7876017342087</v>
      </c>
      <c r="D8845" s="367">
        <v>8070.0000000000646</v>
      </c>
      <c r="E8845" s="367">
        <v>37534.883720930462</v>
      </c>
      <c r="F8845" s="367">
        <v>-10060502.477278745</v>
      </c>
      <c r="G8845" s="367">
        <v>8070.0000000000491</v>
      </c>
      <c r="H8845" s="367">
        <v>201750</v>
      </c>
      <c r="I8845" s="384">
        <v>-119112336.81848001</v>
      </c>
      <c r="J8845" s="367">
        <v>8069.9999999999991</v>
      </c>
      <c r="K8845" s="367">
        <v>48909.09090909153</v>
      </c>
      <c r="L8845" s="384">
        <v>-6524455.4782124069</v>
      </c>
      <c r="M8845" s="367">
        <v>8070.0000000001028</v>
      </c>
      <c r="N8845" s="367">
        <v>807</v>
      </c>
      <c r="O8845" s="384">
        <v>-120346.06836296846</v>
      </c>
      <c r="P8845" s="367">
        <v>117.015</v>
      </c>
      <c r="Q8845" s="367">
        <v>807</v>
      </c>
      <c r="R8845" s="384">
        <v>-43235.328742281112</v>
      </c>
      <c r="S8845" s="367">
        <v>112.97999999999999</v>
      </c>
      <c r="T8845" s="367">
        <v>27827.586206896238</v>
      </c>
      <c r="U8845" s="384">
        <v>-6915233.4054418541</v>
      </c>
      <c r="V8845" s="367">
        <v>8069.9999999999091</v>
      </c>
      <c r="W8845" s="367">
        <v>1345000.000000004</v>
      </c>
      <c r="X8845" s="384">
        <v>888122.55902507575</v>
      </c>
      <c r="Y8845" s="386">
        <v>8070.0000000000236</v>
      </c>
      <c r="Z8845" s="367"/>
      <c r="AA8845" s="367"/>
      <c r="AB8845" s="367"/>
      <c r="AC8845" s="367"/>
      <c r="AD8845" s="367"/>
      <c r="AE8845" s="367"/>
      <c r="AF8845" s="367"/>
      <c r="AG8845" s="367"/>
      <c r="AH8845" s="367"/>
      <c r="AI8845" s="367"/>
      <c r="AJ8845" s="367"/>
      <c r="AK8845" s="367"/>
      <c r="AL8845" s="367"/>
      <c r="AM8845" s="367"/>
      <c r="AN8845" s="367"/>
      <c r="AO8845" s="367"/>
      <c r="AP8845" s="367"/>
      <c r="AQ8845" s="367"/>
      <c r="AR8845" s="367"/>
      <c r="AS8845" s="367"/>
      <c r="AT8845" s="367"/>
    </row>
    <row r="8846" spans="2:46" ht="13.8">
      <c r="B8846" s="26">
        <v>134.66666666666774</v>
      </c>
      <c r="C8846" s="363">
        <v>6740.0680353603047</v>
      </c>
      <c r="D8846" s="367">
        <v>8080.0000000000646</v>
      </c>
      <c r="E8846" s="367">
        <v>37581.395348837439</v>
      </c>
      <c r="F8846" s="367">
        <v>-10085745.885918288</v>
      </c>
      <c r="G8846" s="367">
        <v>8080.0000000000491</v>
      </c>
      <c r="H8846" s="367">
        <v>202000</v>
      </c>
      <c r="I8846" s="384">
        <v>-119410355.87900136</v>
      </c>
      <c r="J8846" s="367">
        <v>8079.9999999999991</v>
      </c>
      <c r="K8846" s="367">
        <v>48969.696969697594</v>
      </c>
      <c r="L8846" s="384">
        <v>-6542320.40434545</v>
      </c>
      <c r="M8846" s="367">
        <v>8080.0000000001037</v>
      </c>
      <c r="N8846" s="367">
        <v>808</v>
      </c>
      <c r="O8846" s="384">
        <v>-120653.50985530777</v>
      </c>
      <c r="P8846" s="367">
        <v>117.16000000000001</v>
      </c>
      <c r="Q8846" s="367">
        <v>808</v>
      </c>
      <c r="R8846" s="384">
        <v>-43363.621256164297</v>
      </c>
      <c r="S8846" s="367">
        <v>113.11999999999999</v>
      </c>
      <c r="T8846" s="367">
        <v>27862.068965516926</v>
      </c>
      <c r="U8846" s="384">
        <v>-6933716.2872969499</v>
      </c>
      <c r="V8846" s="367">
        <v>8079.9999999999081</v>
      </c>
      <c r="W8846" s="367">
        <v>1346666.6666666707</v>
      </c>
      <c r="X8846" s="384">
        <v>888854.42471237213</v>
      </c>
      <c r="Y8846" s="386">
        <v>8080.0000000000236</v>
      </c>
      <c r="Z8846" s="367"/>
      <c r="AA8846" s="367"/>
      <c r="AB8846" s="367"/>
      <c r="AC8846" s="367"/>
      <c r="AD8846" s="367"/>
      <c r="AE8846" s="367"/>
      <c r="AF8846" s="367"/>
      <c r="AG8846" s="367"/>
      <c r="AH8846" s="367"/>
      <c r="AI8846" s="367"/>
      <c r="AJ8846" s="367"/>
      <c r="AK8846" s="367"/>
      <c r="AL8846" s="367"/>
      <c r="AM8846" s="367"/>
      <c r="AN8846" s="367"/>
      <c r="AO8846" s="367"/>
      <c r="AP8846" s="367"/>
      <c r="AQ8846" s="367"/>
      <c r="AR8846" s="367"/>
      <c r="AS8846" s="367"/>
      <c r="AT8846" s="367"/>
    </row>
    <row r="8847" spans="2:46" ht="13.8">
      <c r="B8847" s="26">
        <v>134.83333333333439</v>
      </c>
      <c r="C8847" s="363">
        <v>6748.3483172274555</v>
      </c>
      <c r="D8847" s="367">
        <v>8090.0000000000637</v>
      </c>
      <c r="E8847" s="367">
        <v>37627.906976744416</v>
      </c>
      <c r="F8847" s="367">
        <v>-10111020.920455897</v>
      </c>
      <c r="G8847" s="367">
        <v>8090.0000000000491</v>
      </c>
      <c r="H8847" s="367">
        <v>202250</v>
      </c>
      <c r="I8847" s="384">
        <v>-119708747.26657754</v>
      </c>
      <c r="J8847" s="367">
        <v>8089.9999999999991</v>
      </c>
      <c r="K8847" s="367">
        <v>49030.303030303658</v>
      </c>
      <c r="L8847" s="384">
        <v>-6560209.5386443874</v>
      </c>
      <c r="M8847" s="367">
        <v>8090.0000000001037</v>
      </c>
      <c r="N8847" s="367">
        <v>809</v>
      </c>
      <c r="O8847" s="384">
        <v>-120961.34321342527</v>
      </c>
      <c r="P8847" s="367">
        <v>117.30499999999999</v>
      </c>
      <c r="Q8847" s="367">
        <v>809</v>
      </c>
      <c r="R8847" s="384">
        <v>-43492.098713457141</v>
      </c>
      <c r="S8847" s="367">
        <v>113.25999999999999</v>
      </c>
      <c r="T8847" s="367">
        <v>27896.551724137615</v>
      </c>
      <c r="U8847" s="384">
        <v>-6952223.7083089668</v>
      </c>
      <c r="V8847" s="367">
        <v>8089.9999999999081</v>
      </c>
      <c r="W8847" s="367">
        <v>1348333.3333333374</v>
      </c>
      <c r="X8847" s="384">
        <v>889585.37788004021</v>
      </c>
      <c r="Y8847" s="386">
        <v>8090.0000000000236</v>
      </c>
      <c r="Z8847" s="367"/>
      <c r="AA8847" s="367"/>
      <c r="AB8847" s="367"/>
      <c r="AC8847" s="367"/>
      <c r="AD8847" s="367"/>
      <c r="AE8847" s="367"/>
      <c r="AF8847" s="367"/>
      <c r="AG8847" s="367"/>
      <c r="AH8847" s="367"/>
      <c r="AI8847" s="367"/>
      <c r="AJ8847" s="367"/>
      <c r="AK8847" s="367"/>
      <c r="AL8847" s="367"/>
      <c r="AM8847" s="367"/>
      <c r="AN8847" s="367"/>
      <c r="AO8847" s="367"/>
      <c r="AP8847" s="367"/>
      <c r="AQ8847" s="367"/>
      <c r="AR8847" s="367"/>
      <c r="AS8847" s="367"/>
      <c r="AT8847" s="367"/>
    </row>
    <row r="8848" spans="2:46" ht="13.8">
      <c r="B8848" s="26">
        <v>135.00000000000105</v>
      </c>
      <c r="C8848" s="363">
        <v>6756.6284473356609</v>
      </c>
      <c r="D8848" s="367">
        <v>8100.0000000000637</v>
      </c>
      <c r="E8848" s="367">
        <v>37674.418604651393</v>
      </c>
      <c r="F8848" s="367">
        <v>-10136327.580891572</v>
      </c>
      <c r="G8848" s="367">
        <v>8100.0000000000491</v>
      </c>
      <c r="H8848" s="367">
        <v>202500</v>
      </c>
      <c r="I8848" s="384">
        <v>-120007510.98120849</v>
      </c>
      <c r="J8848" s="367">
        <v>8099.9999999999991</v>
      </c>
      <c r="K8848" s="367">
        <v>49090.909090909721</v>
      </c>
      <c r="L8848" s="384">
        <v>-6578122.8811092246</v>
      </c>
      <c r="M8848" s="367">
        <v>8100.0000000001046</v>
      </c>
      <c r="N8848" s="367">
        <v>810</v>
      </c>
      <c r="O8848" s="384">
        <v>-121269.56843732111</v>
      </c>
      <c r="P8848" s="367">
        <v>117.45</v>
      </c>
      <c r="Q8848" s="367">
        <v>810</v>
      </c>
      <c r="R8848" s="384">
        <v>-43620.761114159628</v>
      </c>
      <c r="S8848" s="367">
        <v>113.39999999999999</v>
      </c>
      <c r="T8848" s="367">
        <v>27931.034482758303</v>
      </c>
      <c r="U8848" s="384">
        <v>-6970755.6684779003</v>
      </c>
      <c r="V8848" s="367">
        <v>8099.9999999999081</v>
      </c>
      <c r="W8848" s="367">
        <v>1350000.0000000042</v>
      </c>
      <c r="X8848" s="384">
        <v>890315.41852807999</v>
      </c>
      <c r="Y8848" s="386">
        <v>8100.0000000000246</v>
      </c>
      <c r="Z8848" s="367"/>
      <c r="AA8848" s="367"/>
      <c r="AB8848" s="367"/>
      <c r="AC8848" s="367"/>
      <c r="AD8848" s="367"/>
      <c r="AE8848" s="367"/>
      <c r="AF8848" s="367"/>
      <c r="AG8848" s="367"/>
      <c r="AH8848" s="367"/>
      <c r="AI8848" s="367"/>
      <c r="AJ8848" s="367"/>
      <c r="AK8848" s="367"/>
      <c r="AL8848" s="367"/>
      <c r="AM8848" s="367"/>
      <c r="AN8848" s="367"/>
      <c r="AO8848" s="367"/>
      <c r="AP8848" s="367"/>
      <c r="AQ8848" s="367"/>
      <c r="AR8848" s="367"/>
      <c r="AS8848" s="367"/>
      <c r="AT8848" s="367"/>
    </row>
    <row r="8849" spans="2:46" ht="13.8">
      <c r="B8849" s="26">
        <v>135.16666666666771</v>
      </c>
      <c r="C8849" s="363">
        <v>6764.908425684921</v>
      </c>
      <c r="D8849" s="367">
        <v>8110.0000000000628</v>
      </c>
      <c r="E8849" s="367">
        <v>37720.93023255837</v>
      </c>
      <c r="F8849" s="367">
        <v>-10161665.867225314</v>
      </c>
      <c r="G8849" s="367">
        <v>8110.0000000000491</v>
      </c>
      <c r="H8849" s="367">
        <v>202750</v>
      </c>
      <c r="I8849" s="384">
        <v>-120306647.02289426</v>
      </c>
      <c r="J8849" s="367">
        <v>8109.9999999999991</v>
      </c>
      <c r="K8849" s="367">
        <v>49151.515151515785</v>
      </c>
      <c r="L8849" s="384">
        <v>-6596060.4317399571</v>
      </c>
      <c r="M8849" s="367">
        <v>8110.0000000001046</v>
      </c>
      <c r="N8849" s="367">
        <v>811</v>
      </c>
      <c r="O8849" s="384">
        <v>-121578.18552699519</v>
      </c>
      <c r="P8849" s="367">
        <v>117.59500000000001</v>
      </c>
      <c r="Q8849" s="367">
        <v>811</v>
      </c>
      <c r="R8849" s="384">
        <v>-43749.608458271774</v>
      </c>
      <c r="S8849" s="367">
        <v>113.53999999999999</v>
      </c>
      <c r="T8849" s="367">
        <v>27965.517241378991</v>
      </c>
      <c r="U8849" s="384">
        <v>-6989312.1678037494</v>
      </c>
      <c r="V8849" s="367">
        <v>8109.9999999999072</v>
      </c>
      <c r="W8849" s="367">
        <v>1351666.6666666709</v>
      </c>
      <c r="X8849" s="384">
        <v>891044.54665649158</v>
      </c>
      <c r="Y8849" s="386">
        <v>8110.0000000000246</v>
      </c>
      <c r="Z8849" s="367"/>
      <c r="AA8849" s="367"/>
      <c r="AB8849" s="367"/>
      <c r="AC8849" s="367"/>
      <c r="AD8849" s="367"/>
      <c r="AE8849" s="367"/>
      <c r="AF8849" s="367"/>
      <c r="AG8849" s="367"/>
      <c r="AH8849" s="367"/>
      <c r="AI8849" s="367"/>
      <c r="AJ8849" s="367"/>
      <c r="AK8849" s="367"/>
      <c r="AL8849" s="367"/>
      <c r="AM8849" s="367"/>
      <c r="AN8849" s="367"/>
      <c r="AO8849" s="367"/>
      <c r="AP8849" s="367"/>
      <c r="AQ8849" s="367"/>
      <c r="AR8849" s="367"/>
      <c r="AS8849" s="367"/>
      <c r="AT8849" s="367"/>
    </row>
    <row r="8850" spans="2:46" ht="13.8">
      <c r="B8850" s="26">
        <v>135.33333333333437</v>
      </c>
      <c r="C8850" s="363">
        <v>6773.1882522752339</v>
      </c>
      <c r="D8850" s="367">
        <v>8120.0000000000618</v>
      </c>
      <c r="E8850" s="367">
        <v>37767.441860465347</v>
      </c>
      <c r="F8850" s="367">
        <v>-10187035.779457128</v>
      </c>
      <c r="G8850" s="367">
        <v>8120.0000000000509</v>
      </c>
      <c r="H8850" s="367">
        <v>203000</v>
      </c>
      <c r="I8850" s="384">
        <v>-120606155.39163482</v>
      </c>
      <c r="J8850" s="367">
        <v>8119.9999999999991</v>
      </c>
      <c r="K8850" s="367">
        <v>49212.121212121849</v>
      </c>
      <c r="L8850" s="384">
        <v>-6614022.1905365894</v>
      </c>
      <c r="M8850" s="367">
        <v>8120.0000000001064</v>
      </c>
      <c r="N8850" s="367">
        <v>812</v>
      </c>
      <c r="O8850" s="384">
        <v>-121887.19448244749</v>
      </c>
      <c r="P8850" s="367">
        <v>117.74</v>
      </c>
      <c r="Q8850" s="367">
        <v>812</v>
      </c>
      <c r="R8850" s="384">
        <v>-43878.640745793557</v>
      </c>
      <c r="S8850" s="367">
        <v>113.67999999999999</v>
      </c>
      <c r="T8850" s="367">
        <v>27999.99999999968</v>
      </c>
      <c r="U8850" s="384">
        <v>-7007893.2062865188</v>
      </c>
      <c r="V8850" s="367">
        <v>8119.9999999999072</v>
      </c>
      <c r="W8850" s="367">
        <v>1353333.3333333377</v>
      </c>
      <c r="X8850" s="384">
        <v>891772.762265275</v>
      </c>
      <c r="Y8850" s="386">
        <v>8120.0000000000264</v>
      </c>
      <c r="Z8850" s="367"/>
      <c r="AA8850" s="367"/>
      <c r="AB8850" s="367"/>
      <c r="AC8850" s="367"/>
      <c r="AD8850" s="367"/>
      <c r="AE8850" s="367"/>
      <c r="AF8850" s="367"/>
      <c r="AG8850" s="367"/>
      <c r="AH8850" s="367"/>
      <c r="AI8850" s="367"/>
      <c r="AJ8850" s="367"/>
      <c r="AK8850" s="367"/>
      <c r="AL8850" s="367"/>
      <c r="AM8850" s="367"/>
      <c r="AN8850" s="367"/>
      <c r="AO8850" s="367"/>
      <c r="AP8850" s="367"/>
      <c r="AQ8850" s="367"/>
      <c r="AR8850" s="367"/>
      <c r="AS8850" s="367"/>
      <c r="AT8850" s="367"/>
    </row>
    <row r="8851" spans="2:46" ht="13.8">
      <c r="B8851" s="26">
        <v>135.50000000000102</v>
      </c>
      <c r="C8851" s="363">
        <v>6781.4679271066043</v>
      </c>
      <c r="D8851" s="367">
        <v>8130.0000000000618</v>
      </c>
      <c r="E8851" s="367">
        <v>37813.953488372325</v>
      </c>
      <c r="F8851" s="367">
        <v>-10212437.317587003</v>
      </c>
      <c r="G8851" s="367">
        <v>8130.0000000000509</v>
      </c>
      <c r="H8851" s="367">
        <v>203250</v>
      </c>
      <c r="I8851" s="384">
        <v>-120906036.08743019</v>
      </c>
      <c r="J8851" s="367">
        <v>8129.9999999999991</v>
      </c>
      <c r="K8851" s="367">
        <v>49272.727272727912</v>
      </c>
      <c r="L8851" s="384">
        <v>-6632008.1574991159</v>
      </c>
      <c r="M8851" s="367">
        <v>8130.0000000001064</v>
      </c>
      <c r="N8851" s="367">
        <v>813</v>
      </c>
      <c r="O8851" s="384">
        <v>-122196.5953036781</v>
      </c>
      <c r="P8851" s="367">
        <v>117.88500000000001</v>
      </c>
      <c r="Q8851" s="367">
        <v>813</v>
      </c>
      <c r="R8851" s="384">
        <v>-44007.857976725005</v>
      </c>
      <c r="S8851" s="367">
        <v>113.82</v>
      </c>
      <c r="T8851" s="367">
        <v>28034.482758620368</v>
      </c>
      <c r="U8851" s="384">
        <v>-7026498.7839262066</v>
      </c>
      <c r="V8851" s="367">
        <v>8129.9999999999072</v>
      </c>
      <c r="W8851" s="367">
        <v>1355000.0000000044</v>
      </c>
      <c r="X8851" s="384">
        <v>892500.06535442988</v>
      </c>
      <c r="Y8851" s="386">
        <v>8130.0000000000264</v>
      </c>
      <c r="Z8851" s="367"/>
      <c r="AA8851" s="367"/>
      <c r="AB8851" s="367"/>
      <c r="AC8851" s="367"/>
      <c r="AD8851" s="367"/>
      <c r="AE8851" s="367"/>
      <c r="AF8851" s="367"/>
      <c r="AG8851" s="367"/>
      <c r="AH8851" s="367"/>
      <c r="AI8851" s="367"/>
      <c r="AJ8851" s="367"/>
      <c r="AK8851" s="367"/>
      <c r="AL8851" s="367"/>
      <c r="AM8851" s="367"/>
      <c r="AN8851" s="367"/>
      <c r="AO8851" s="367"/>
      <c r="AP8851" s="367"/>
      <c r="AQ8851" s="367"/>
      <c r="AR8851" s="367"/>
      <c r="AS8851" s="367"/>
      <c r="AT8851" s="367"/>
    </row>
    <row r="8852" spans="2:46" ht="13.8">
      <c r="B8852" s="26">
        <v>135.66666666666768</v>
      </c>
      <c r="C8852" s="363">
        <v>6789.7474501790275</v>
      </c>
      <c r="D8852" s="367">
        <v>8140.0000000000609</v>
      </c>
      <c r="E8852" s="367">
        <v>37860.465116279302</v>
      </c>
      <c r="F8852" s="367">
        <v>-10237870.481614945</v>
      </c>
      <c r="G8852" s="367">
        <v>8140.0000000000509</v>
      </c>
      <c r="H8852" s="367">
        <v>203500</v>
      </c>
      <c r="I8852" s="384">
        <v>-121206289.11028035</v>
      </c>
      <c r="J8852" s="367">
        <v>8139.9999999999991</v>
      </c>
      <c r="K8852" s="367">
        <v>49333.333333333976</v>
      </c>
      <c r="L8852" s="384">
        <v>-6650018.3326275423</v>
      </c>
      <c r="M8852" s="367">
        <v>8140.0000000001073</v>
      </c>
      <c r="N8852" s="367">
        <v>814</v>
      </c>
      <c r="O8852" s="384">
        <v>-122506.38799068691</v>
      </c>
      <c r="P8852" s="367">
        <v>118.02999999999999</v>
      </c>
      <c r="Q8852" s="367">
        <v>814</v>
      </c>
      <c r="R8852" s="384">
        <v>-44137.260151066082</v>
      </c>
      <c r="S8852" s="367">
        <v>113.96</v>
      </c>
      <c r="T8852" s="367">
        <v>28068.965517241057</v>
      </c>
      <c r="U8852" s="384">
        <v>-7045128.9007228101</v>
      </c>
      <c r="V8852" s="367">
        <v>8139.9999999999063</v>
      </c>
      <c r="W8852" s="367">
        <v>1356666.6666666712</v>
      </c>
      <c r="X8852" s="384">
        <v>893226.45592395647</v>
      </c>
      <c r="Y8852" s="386">
        <v>8140.0000000000264</v>
      </c>
      <c r="Z8852" s="367"/>
      <c r="AA8852" s="367"/>
      <c r="AB8852" s="367"/>
      <c r="AC8852" s="367"/>
      <c r="AD8852" s="367"/>
      <c r="AE8852" s="367"/>
      <c r="AF8852" s="367"/>
      <c r="AG8852" s="367"/>
      <c r="AH8852" s="367"/>
      <c r="AI8852" s="367"/>
      <c r="AJ8852" s="367"/>
      <c r="AK8852" s="367"/>
      <c r="AL8852" s="367"/>
      <c r="AM8852" s="367"/>
      <c r="AN8852" s="367"/>
      <c r="AO8852" s="367"/>
      <c r="AP8852" s="367"/>
      <c r="AQ8852" s="367"/>
      <c r="AR8852" s="367"/>
      <c r="AS8852" s="367"/>
      <c r="AT8852" s="367"/>
    </row>
    <row r="8853" spans="2:46" ht="13.8">
      <c r="B8853" s="26">
        <v>135.83333333333434</v>
      </c>
      <c r="C8853" s="363">
        <v>6798.0268214925054</v>
      </c>
      <c r="D8853" s="367">
        <v>8150.0000000000609</v>
      </c>
      <c r="E8853" s="367">
        <v>37906.976744186279</v>
      </c>
      <c r="F8853" s="367">
        <v>-10263335.271540951</v>
      </c>
      <c r="G8853" s="367">
        <v>8150.0000000000509</v>
      </c>
      <c r="H8853" s="367">
        <v>203750</v>
      </c>
      <c r="I8853" s="384">
        <v>-121506914.4601853</v>
      </c>
      <c r="J8853" s="367">
        <v>8149.9999999999991</v>
      </c>
      <c r="K8853" s="367">
        <v>49393.93939394004</v>
      </c>
      <c r="L8853" s="384">
        <v>-6668052.7159218639</v>
      </c>
      <c r="M8853" s="367">
        <v>8150.0000000001073</v>
      </c>
      <c r="N8853" s="367">
        <v>815</v>
      </c>
      <c r="O8853" s="384">
        <v>-122816.57254347405</v>
      </c>
      <c r="P8853" s="367">
        <v>118.175</v>
      </c>
      <c r="Q8853" s="367">
        <v>815</v>
      </c>
      <c r="R8853" s="384">
        <v>-44266.847268816833</v>
      </c>
      <c r="S8853" s="367">
        <v>114.1</v>
      </c>
      <c r="T8853" s="367">
        <v>28103.448275861745</v>
      </c>
      <c r="U8853" s="384">
        <v>-7063783.5566763338</v>
      </c>
      <c r="V8853" s="367">
        <v>8149.9999999999063</v>
      </c>
      <c r="W8853" s="367">
        <v>1358333.3333333379</v>
      </c>
      <c r="X8853" s="384">
        <v>893951.93397385464</v>
      </c>
      <c r="Y8853" s="386">
        <v>8150.0000000000273</v>
      </c>
      <c r="Z8853" s="367"/>
      <c r="AA8853" s="367"/>
      <c r="AB8853" s="367"/>
      <c r="AC8853" s="367"/>
      <c r="AD8853" s="367"/>
      <c r="AE8853" s="367"/>
      <c r="AF8853" s="367"/>
      <c r="AG8853" s="367"/>
      <c r="AH8853" s="367"/>
      <c r="AI8853" s="367"/>
      <c r="AJ8853" s="367"/>
      <c r="AK8853" s="367"/>
      <c r="AL8853" s="367"/>
      <c r="AM8853" s="367"/>
      <c r="AN8853" s="367"/>
      <c r="AO8853" s="367"/>
      <c r="AP8853" s="367"/>
      <c r="AQ8853" s="367"/>
      <c r="AR8853" s="367"/>
      <c r="AS8853" s="367"/>
      <c r="AT8853" s="367"/>
    </row>
    <row r="8854" spans="2:46" ht="13.8">
      <c r="B8854" s="26">
        <v>136.00000000000099</v>
      </c>
      <c r="C8854" s="363">
        <v>6806.306041047038</v>
      </c>
      <c r="D8854" s="367">
        <v>8160.0000000000591</v>
      </c>
      <c r="E8854" s="367">
        <v>37953.488372093256</v>
      </c>
      <c r="F8854" s="367">
        <v>-10288831.687365025</v>
      </c>
      <c r="G8854" s="367">
        <v>8160.0000000000509</v>
      </c>
      <c r="H8854" s="367">
        <v>204000</v>
      </c>
      <c r="I8854" s="384">
        <v>-121807912.13714507</v>
      </c>
      <c r="J8854" s="367">
        <v>8159.9999999999991</v>
      </c>
      <c r="K8854" s="367">
        <v>49454.545454546103</v>
      </c>
      <c r="L8854" s="384">
        <v>-6686111.3073820826</v>
      </c>
      <c r="M8854" s="367">
        <v>8160.0000000001073</v>
      </c>
      <c r="N8854" s="367">
        <v>816</v>
      </c>
      <c r="O8854" s="384">
        <v>-123127.14896203944</v>
      </c>
      <c r="P8854" s="367">
        <v>118.32000000000001</v>
      </c>
      <c r="Q8854" s="367">
        <v>816</v>
      </c>
      <c r="R8854" s="384">
        <v>-44396.619329977213</v>
      </c>
      <c r="S8854" s="367">
        <v>114.24</v>
      </c>
      <c r="T8854" s="367">
        <v>28137.931034482433</v>
      </c>
      <c r="U8854" s="384">
        <v>-7082462.751786774</v>
      </c>
      <c r="V8854" s="367">
        <v>8159.9999999999063</v>
      </c>
      <c r="W8854" s="367">
        <v>1360000.0000000047</v>
      </c>
      <c r="X8854" s="384">
        <v>894676.49950412475</v>
      </c>
      <c r="Y8854" s="386">
        <v>8160.0000000000273</v>
      </c>
      <c r="Z8854" s="367"/>
      <c r="AA8854" s="367"/>
      <c r="AB8854" s="367"/>
      <c r="AC8854" s="367"/>
      <c r="AD8854" s="367"/>
      <c r="AE8854" s="367"/>
      <c r="AF8854" s="367"/>
      <c r="AG8854" s="367"/>
      <c r="AH8854" s="367"/>
      <c r="AI8854" s="367"/>
      <c r="AJ8854" s="367"/>
      <c r="AK8854" s="367"/>
      <c r="AL8854" s="367"/>
      <c r="AM8854" s="367"/>
      <c r="AN8854" s="367"/>
      <c r="AO8854" s="367"/>
      <c r="AP8854" s="367"/>
      <c r="AQ8854" s="367"/>
      <c r="AR8854" s="367"/>
      <c r="AS8854" s="367"/>
      <c r="AT8854" s="367"/>
    </row>
    <row r="8855" spans="2:46" ht="13.8">
      <c r="B8855" s="26">
        <v>136.16666666666765</v>
      </c>
      <c r="C8855" s="363">
        <v>6814.5851088426243</v>
      </c>
      <c r="D8855" s="367">
        <v>8170.0000000000591</v>
      </c>
      <c r="E8855" s="367">
        <v>38000.000000000233</v>
      </c>
      <c r="F8855" s="367">
        <v>-10314359.729087168</v>
      </c>
      <c r="G8855" s="367">
        <v>8170.0000000000509</v>
      </c>
      <c r="H8855" s="367">
        <v>204250</v>
      </c>
      <c r="I8855" s="384">
        <v>-122109282.14115964</v>
      </c>
      <c r="J8855" s="367">
        <v>8169.9999999999991</v>
      </c>
      <c r="K8855" s="367">
        <v>49515.151515152167</v>
      </c>
      <c r="L8855" s="384">
        <v>-6704194.1070082001</v>
      </c>
      <c r="M8855" s="367">
        <v>8170.0000000001082</v>
      </c>
      <c r="N8855" s="367">
        <v>817</v>
      </c>
      <c r="O8855" s="384">
        <v>-123438.11724638303</v>
      </c>
      <c r="P8855" s="367">
        <v>118.46499999999999</v>
      </c>
      <c r="Q8855" s="367">
        <v>817</v>
      </c>
      <c r="R8855" s="384">
        <v>-44526.576334547273</v>
      </c>
      <c r="S8855" s="367">
        <v>114.38</v>
      </c>
      <c r="T8855" s="367">
        <v>28172.413793103122</v>
      </c>
      <c r="U8855" s="384">
        <v>-7101166.4860541318</v>
      </c>
      <c r="V8855" s="367">
        <v>8169.9999999999054</v>
      </c>
      <c r="W8855" s="367">
        <v>1361666.6666666714</v>
      </c>
      <c r="X8855" s="384">
        <v>895400.15251476644</v>
      </c>
      <c r="Y8855" s="386">
        <v>8170.0000000000282</v>
      </c>
      <c r="Z8855" s="367"/>
      <c r="AA8855" s="367"/>
      <c r="AB8855" s="367"/>
      <c r="AC8855" s="367"/>
      <c r="AD8855" s="367"/>
      <c r="AE8855" s="367"/>
      <c r="AF8855" s="367"/>
      <c r="AG8855" s="367"/>
      <c r="AH8855" s="367"/>
      <c r="AI8855" s="367"/>
      <c r="AJ8855" s="367"/>
      <c r="AK8855" s="367"/>
      <c r="AL8855" s="367"/>
      <c r="AM8855" s="367"/>
      <c r="AN8855" s="367"/>
      <c r="AO8855" s="367"/>
      <c r="AP8855" s="367"/>
      <c r="AQ8855" s="367"/>
      <c r="AR8855" s="367"/>
      <c r="AS8855" s="367"/>
      <c r="AT8855" s="367"/>
    </row>
    <row r="8856" spans="2:46" ht="13.8">
      <c r="B8856" s="26">
        <v>136.33333333333431</v>
      </c>
      <c r="C8856" s="363">
        <v>6822.8640248792663</v>
      </c>
      <c r="D8856" s="367">
        <v>8180.0000000000582</v>
      </c>
      <c r="E8856" s="367">
        <v>38046.51162790721</v>
      </c>
      <c r="F8856" s="367">
        <v>-10339919.396707375</v>
      </c>
      <c r="G8856" s="367">
        <v>8180.0000000000509</v>
      </c>
      <c r="H8856" s="367">
        <v>204500</v>
      </c>
      <c r="I8856" s="384">
        <v>-122411024.47222897</v>
      </c>
      <c r="J8856" s="367">
        <v>8179.9999999999991</v>
      </c>
      <c r="K8856" s="367">
        <v>49575.757575758231</v>
      </c>
      <c r="L8856" s="384">
        <v>-6722301.1148002148</v>
      </c>
      <c r="M8856" s="367">
        <v>8180.0000000001082</v>
      </c>
      <c r="N8856" s="367">
        <v>818</v>
      </c>
      <c r="O8856" s="384">
        <v>-123749.47739650494</v>
      </c>
      <c r="P8856" s="367">
        <v>118.61</v>
      </c>
      <c r="Q8856" s="367">
        <v>818</v>
      </c>
      <c r="R8856" s="384">
        <v>-44656.718282526977</v>
      </c>
      <c r="S8856" s="367">
        <v>114.52000000000001</v>
      </c>
      <c r="T8856" s="367">
        <v>28206.89655172381</v>
      </c>
      <c r="U8856" s="384">
        <v>-7119894.7594784088</v>
      </c>
      <c r="V8856" s="367">
        <v>8179.9999999999054</v>
      </c>
      <c r="W8856" s="367">
        <v>1363333.3333333381</v>
      </c>
      <c r="X8856" s="384">
        <v>896122.89300577994</v>
      </c>
      <c r="Y8856" s="386">
        <v>8180.0000000000282</v>
      </c>
      <c r="Z8856" s="367"/>
      <c r="AA8856" s="367"/>
      <c r="AB8856" s="367"/>
      <c r="AC8856" s="367"/>
      <c r="AD8856" s="367"/>
      <c r="AE8856" s="367"/>
      <c r="AF8856" s="367"/>
      <c r="AG8856" s="367"/>
      <c r="AH8856" s="367"/>
      <c r="AI8856" s="367"/>
      <c r="AJ8856" s="367"/>
      <c r="AK8856" s="367"/>
      <c r="AL8856" s="367"/>
      <c r="AM8856" s="367"/>
      <c r="AN8856" s="367"/>
      <c r="AO8856" s="367"/>
      <c r="AP8856" s="367"/>
      <c r="AQ8856" s="367"/>
      <c r="AR8856" s="367"/>
      <c r="AS8856" s="367"/>
      <c r="AT8856" s="367"/>
    </row>
    <row r="8857" spans="2:46" ht="13.8">
      <c r="B8857" s="26">
        <v>136.50000000000097</v>
      </c>
      <c r="C8857" s="363">
        <v>6831.142789156962</v>
      </c>
      <c r="D8857" s="367">
        <v>8190.0000000000582</v>
      </c>
      <c r="E8857" s="367">
        <v>38093.023255814187</v>
      </c>
      <c r="F8857" s="367">
        <v>-10365510.69022565</v>
      </c>
      <c r="G8857" s="367">
        <v>8190.0000000000509</v>
      </c>
      <c r="H8857" s="367">
        <v>204750</v>
      </c>
      <c r="I8857" s="384">
        <v>-122713139.13035315</v>
      </c>
      <c r="J8857" s="367">
        <v>8189.9999999999991</v>
      </c>
      <c r="K8857" s="367">
        <v>49636.363636364295</v>
      </c>
      <c r="L8857" s="384">
        <v>-6740432.3307581255</v>
      </c>
      <c r="M8857" s="367">
        <v>8190.0000000001091</v>
      </c>
      <c r="N8857" s="367">
        <v>819</v>
      </c>
      <c r="O8857" s="384">
        <v>-124061.22941240513</v>
      </c>
      <c r="P8857" s="367">
        <v>118.75500000000001</v>
      </c>
      <c r="Q8857" s="367">
        <v>819</v>
      </c>
      <c r="R8857" s="384">
        <v>-44787.045173916311</v>
      </c>
      <c r="S8857" s="367">
        <v>114.66000000000001</v>
      </c>
      <c r="T8857" s="367">
        <v>28241.379310344499</v>
      </c>
      <c r="U8857" s="384">
        <v>-7138647.5720596043</v>
      </c>
      <c r="V8857" s="367">
        <v>8189.9999999999054</v>
      </c>
      <c r="W8857" s="367">
        <v>1365000.0000000049</v>
      </c>
      <c r="X8857" s="384">
        <v>896844.72097716515</v>
      </c>
      <c r="Y8857" s="386">
        <v>8190.0000000000291</v>
      </c>
      <c r="Z8857" s="367"/>
      <c r="AA8857" s="367"/>
      <c r="AB8857" s="367"/>
      <c r="AC8857" s="367"/>
      <c r="AD8857" s="367"/>
      <c r="AE8857" s="367"/>
      <c r="AF8857" s="367"/>
      <c r="AG8857" s="367"/>
      <c r="AH8857" s="367"/>
      <c r="AI8857" s="367"/>
      <c r="AJ8857" s="367"/>
      <c r="AK8857" s="367"/>
      <c r="AL8857" s="367"/>
      <c r="AM8857" s="367"/>
      <c r="AN8857" s="367"/>
      <c r="AO8857" s="367"/>
      <c r="AP8857" s="367"/>
      <c r="AQ8857" s="367"/>
      <c r="AR8857" s="367"/>
      <c r="AS8857" s="367"/>
      <c r="AT8857" s="367"/>
    </row>
    <row r="8858" spans="2:46" ht="13.8">
      <c r="B8858" s="26">
        <v>136.66666666666762</v>
      </c>
      <c r="C8858" s="363">
        <v>6839.4214016757123</v>
      </c>
      <c r="D8858" s="367">
        <v>8200.0000000000564</v>
      </c>
      <c r="E8858" s="367">
        <v>38139.534883721164</v>
      </c>
      <c r="F8858" s="367">
        <v>-10391133.60964199</v>
      </c>
      <c r="G8858" s="367">
        <v>8200.0000000000509</v>
      </c>
      <c r="H8858" s="367">
        <v>205000</v>
      </c>
      <c r="I8858" s="384">
        <v>-123015626.11553214</v>
      </c>
      <c r="J8858" s="367">
        <v>8200</v>
      </c>
      <c r="K8858" s="367">
        <v>49696.969696970358</v>
      </c>
      <c r="L8858" s="384">
        <v>-6758587.7548819343</v>
      </c>
      <c r="M8858" s="367">
        <v>8200.0000000001091</v>
      </c>
      <c r="N8858" s="367">
        <v>820</v>
      </c>
      <c r="O8858" s="384">
        <v>-124373.3732940835</v>
      </c>
      <c r="P8858" s="367">
        <v>118.89999999999999</v>
      </c>
      <c r="Q8858" s="367">
        <v>820</v>
      </c>
      <c r="R8858" s="384">
        <v>-44917.55700871531</v>
      </c>
      <c r="S8858" s="367">
        <v>114.80000000000001</v>
      </c>
      <c r="T8858" s="367">
        <v>28275.862068965187</v>
      </c>
      <c r="U8858" s="384">
        <v>-7157424.9237977127</v>
      </c>
      <c r="V8858" s="367">
        <v>8199.9999999999036</v>
      </c>
      <c r="W8858" s="367">
        <v>1366666.6666666716</v>
      </c>
      <c r="X8858" s="384">
        <v>897565.63642892183</v>
      </c>
      <c r="Y8858" s="386">
        <v>8200.0000000000291</v>
      </c>
      <c r="Z8858" s="367"/>
      <c r="AA8858" s="367"/>
      <c r="AB8858" s="367"/>
      <c r="AC8858" s="367"/>
      <c r="AD8858" s="367"/>
      <c r="AE8858" s="367"/>
      <c r="AF8858" s="367"/>
      <c r="AG8858" s="367"/>
      <c r="AH8858" s="367"/>
      <c r="AI8858" s="367"/>
      <c r="AJ8858" s="367"/>
      <c r="AK8858" s="367"/>
      <c r="AL8858" s="367"/>
      <c r="AM8858" s="367"/>
      <c r="AN8858" s="367"/>
      <c r="AO8858" s="367"/>
      <c r="AP8858" s="367"/>
      <c r="AQ8858" s="367"/>
      <c r="AR8858" s="367"/>
      <c r="AS8858" s="367"/>
      <c r="AT8858" s="367"/>
    </row>
    <row r="8859" spans="2:46" ht="13.8">
      <c r="B8859" s="26">
        <v>136.83333333333428</v>
      </c>
      <c r="C8859" s="363">
        <v>6847.6998624355174</v>
      </c>
      <c r="D8859" s="367">
        <v>8210.0000000000564</v>
      </c>
      <c r="E8859" s="367">
        <v>38186.046511628141</v>
      </c>
      <c r="F8859" s="367">
        <v>-10416788.154956399</v>
      </c>
      <c r="G8859" s="367">
        <v>8210.0000000000509</v>
      </c>
      <c r="H8859" s="367">
        <v>205250</v>
      </c>
      <c r="I8859" s="384">
        <v>-123318485.42776591</v>
      </c>
      <c r="J8859" s="367">
        <v>8210</v>
      </c>
      <c r="K8859" s="367">
        <v>49757.575757576422</v>
      </c>
      <c r="L8859" s="384">
        <v>-6776767.3871716419</v>
      </c>
      <c r="M8859" s="367">
        <v>8210.000000000111</v>
      </c>
      <c r="N8859" s="367">
        <v>821</v>
      </c>
      <c r="O8859" s="384">
        <v>-124685.9090415402</v>
      </c>
      <c r="P8859" s="367">
        <v>119.045</v>
      </c>
      <c r="Q8859" s="367">
        <v>821</v>
      </c>
      <c r="R8859" s="384">
        <v>-45048.253786923917</v>
      </c>
      <c r="S8859" s="367">
        <v>114.93999999999998</v>
      </c>
      <c r="T8859" s="367">
        <v>28310.344827585875</v>
      </c>
      <c r="U8859" s="384">
        <v>-7176226.8146927431</v>
      </c>
      <c r="V8859" s="367">
        <v>8209.9999999999036</v>
      </c>
      <c r="W8859" s="367">
        <v>1368333.3333333384</v>
      </c>
      <c r="X8859" s="384">
        <v>898285.63936105033</v>
      </c>
      <c r="Y8859" s="386">
        <v>8210.0000000000291</v>
      </c>
      <c r="Z8859" s="367"/>
      <c r="AA8859" s="367"/>
      <c r="AB8859" s="367"/>
      <c r="AC8859" s="367"/>
      <c r="AD8859" s="367"/>
      <c r="AE8859" s="367"/>
      <c r="AF8859" s="367"/>
      <c r="AG8859" s="367"/>
      <c r="AH8859" s="367"/>
      <c r="AI8859" s="367"/>
      <c r="AJ8859" s="367"/>
      <c r="AK8859" s="367"/>
      <c r="AL8859" s="367"/>
      <c r="AM8859" s="367"/>
      <c r="AN8859" s="367"/>
      <c r="AO8859" s="367"/>
      <c r="AP8859" s="367"/>
      <c r="AQ8859" s="367"/>
      <c r="AR8859" s="367"/>
      <c r="AS8859" s="367"/>
      <c r="AT8859" s="367"/>
    </row>
    <row r="8860" spans="2:46" ht="13.8">
      <c r="B8860" s="26">
        <v>137.00000000000094</v>
      </c>
      <c r="C8860" s="363">
        <v>6855.9781714363771</v>
      </c>
      <c r="D8860" s="367">
        <v>8220.0000000000564</v>
      </c>
      <c r="E8860" s="367">
        <v>38232.558139535118</v>
      </c>
      <c r="F8860" s="367">
        <v>-10442474.326168871</v>
      </c>
      <c r="G8860" s="367">
        <v>8220.0000000000509</v>
      </c>
      <c r="H8860" s="367">
        <v>205500</v>
      </c>
      <c r="I8860" s="384">
        <v>-123621717.06705447</v>
      </c>
      <c r="J8860" s="367">
        <v>8220</v>
      </c>
      <c r="K8860" s="367">
        <v>49818.181818182486</v>
      </c>
      <c r="L8860" s="384">
        <v>-6794971.2276272448</v>
      </c>
      <c r="M8860" s="367">
        <v>8220.000000000111</v>
      </c>
      <c r="N8860" s="367">
        <v>822</v>
      </c>
      <c r="O8860" s="384">
        <v>-124998.83665477515</v>
      </c>
      <c r="P8860" s="367">
        <v>119.19000000000001</v>
      </c>
      <c r="Q8860" s="367">
        <v>822</v>
      </c>
      <c r="R8860" s="384">
        <v>-45179.135508542226</v>
      </c>
      <c r="S8860" s="367">
        <v>115.08</v>
      </c>
      <c r="T8860" s="367">
        <v>28344.827586206564</v>
      </c>
      <c r="U8860" s="384">
        <v>-7195053.2447446911</v>
      </c>
      <c r="V8860" s="367">
        <v>8219.9999999999036</v>
      </c>
      <c r="W8860" s="367">
        <v>1370000.0000000051</v>
      </c>
      <c r="X8860" s="384">
        <v>899004.72977355064</v>
      </c>
      <c r="Y8860" s="386">
        <v>8220.0000000000309</v>
      </c>
      <c r="Z8860" s="367"/>
      <c r="AA8860" s="367"/>
      <c r="AB8860" s="367"/>
      <c r="AC8860" s="367"/>
      <c r="AD8860" s="367"/>
      <c r="AE8860" s="367"/>
      <c r="AF8860" s="367"/>
      <c r="AG8860" s="367"/>
      <c r="AH8860" s="367"/>
      <c r="AI8860" s="367"/>
      <c r="AJ8860" s="367"/>
      <c r="AK8860" s="367"/>
      <c r="AL8860" s="367"/>
      <c r="AM8860" s="367"/>
      <c r="AN8860" s="367"/>
      <c r="AO8860" s="367"/>
      <c r="AP8860" s="367"/>
      <c r="AQ8860" s="367"/>
      <c r="AR8860" s="367"/>
      <c r="AS8860" s="367"/>
      <c r="AT8860" s="367"/>
    </row>
    <row r="8861" spans="2:46" ht="13.8">
      <c r="B8861" s="26">
        <v>137.1666666666676</v>
      </c>
      <c r="C8861" s="363">
        <v>6864.2563286782915</v>
      </c>
      <c r="D8861" s="367">
        <v>8230.0000000000564</v>
      </c>
      <c r="E8861" s="367">
        <v>38279.069767442095</v>
      </c>
      <c r="F8861" s="367">
        <v>-10468192.123279411</v>
      </c>
      <c r="G8861" s="367">
        <v>8230.0000000000509</v>
      </c>
      <c r="H8861" s="367">
        <v>205750</v>
      </c>
      <c r="I8861" s="384">
        <v>-123925321.03339782</v>
      </c>
      <c r="J8861" s="367">
        <v>8230</v>
      </c>
      <c r="K8861" s="367">
        <v>49878.787878788549</v>
      </c>
      <c r="L8861" s="384">
        <v>-6813199.2762487438</v>
      </c>
      <c r="M8861" s="367">
        <v>8230.000000000111</v>
      </c>
      <c r="N8861" s="367">
        <v>823</v>
      </c>
      <c r="O8861" s="384">
        <v>-125312.15613378832</v>
      </c>
      <c r="P8861" s="367">
        <v>119.33499999999999</v>
      </c>
      <c r="Q8861" s="367">
        <v>823</v>
      </c>
      <c r="R8861" s="384">
        <v>-45310.202173570171</v>
      </c>
      <c r="S8861" s="367">
        <v>115.22</v>
      </c>
      <c r="T8861" s="367">
        <v>28379.310344827252</v>
      </c>
      <c r="U8861" s="384">
        <v>-7213904.2139535574</v>
      </c>
      <c r="V8861" s="367">
        <v>8229.9999999999036</v>
      </c>
      <c r="W8861" s="367">
        <v>1371666.6666666719</v>
      </c>
      <c r="X8861" s="384">
        <v>899722.90766642254</v>
      </c>
      <c r="Y8861" s="386">
        <v>8230.0000000000309</v>
      </c>
      <c r="Z8861" s="367"/>
      <c r="AA8861" s="367"/>
      <c r="AB8861" s="367"/>
      <c r="AC8861" s="367"/>
      <c r="AD8861" s="367"/>
      <c r="AE8861" s="367"/>
      <c r="AF8861" s="367"/>
      <c r="AG8861" s="367"/>
      <c r="AH8861" s="367"/>
      <c r="AI8861" s="367"/>
      <c r="AJ8861" s="367"/>
      <c r="AK8861" s="367"/>
      <c r="AL8861" s="367"/>
      <c r="AM8861" s="367"/>
      <c r="AN8861" s="367"/>
      <c r="AO8861" s="367"/>
      <c r="AP8861" s="367"/>
      <c r="AQ8861" s="367"/>
      <c r="AR8861" s="367"/>
      <c r="AS8861" s="367"/>
      <c r="AT8861" s="367"/>
    </row>
    <row r="8862" spans="2:46" ht="13.8">
      <c r="B8862" s="26">
        <v>137.33333333333425</v>
      </c>
      <c r="C8862" s="363">
        <v>6872.5343341612606</v>
      </c>
      <c r="D8862" s="367">
        <v>8240.0000000000546</v>
      </c>
      <c r="E8862" s="367">
        <v>38325.581395349072</v>
      </c>
      <c r="F8862" s="367">
        <v>-10493941.546288017</v>
      </c>
      <c r="G8862" s="367">
        <v>8240.0000000000509</v>
      </c>
      <c r="H8862" s="367">
        <v>206000</v>
      </c>
      <c r="I8862" s="384">
        <v>-124229297.326796</v>
      </c>
      <c r="J8862" s="367">
        <v>8240</v>
      </c>
      <c r="K8862" s="367">
        <v>49939.393939394613</v>
      </c>
      <c r="L8862" s="384">
        <v>-6831451.5330361417</v>
      </c>
      <c r="M8862" s="367">
        <v>8240.000000000111</v>
      </c>
      <c r="N8862" s="367">
        <v>824</v>
      </c>
      <c r="O8862" s="384">
        <v>-125625.86747857979</v>
      </c>
      <c r="P8862" s="367">
        <v>119.48</v>
      </c>
      <c r="Q8862" s="367">
        <v>824</v>
      </c>
      <c r="R8862" s="384">
        <v>-45441.453782007768</v>
      </c>
      <c r="S8862" s="367">
        <v>115.36</v>
      </c>
      <c r="T8862" s="367">
        <v>28413.793103447941</v>
      </c>
      <c r="U8862" s="384">
        <v>-7232779.7223193413</v>
      </c>
      <c r="V8862" s="367">
        <v>8239.9999999999036</v>
      </c>
      <c r="W8862" s="367">
        <v>1373333.3333333386</v>
      </c>
      <c r="X8862" s="384">
        <v>900440.17303966614</v>
      </c>
      <c r="Y8862" s="386">
        <v>8240.0000000000309</v>
      </c>
      <c r="Z8862" s="367"/>
      <c r="AA8862" s="367"/>
      <c r="AB8862" s="367"/>
      <c r="AC8862" s="367"/>
      <c r="AD8862" s="367"/>
      <c r="AE8862" s="367"/>
      <c r="AF8862" s="367"/>
      <c r="AG8862" s="367"/>
      <c r="AH8862" s="367"/>
      <c r="AI8862" s="367"/>
      <c r="AJ8862" s="367"/>
      <c r="AK8862" s="367"/>
      <c r="AL8862" s="367"/>
      <c r="AM8862" s="367"/>
      <c r="AN8862" s="367"/>
      <c r="AO8862" s="367"/>
      <c r="AP8862" s="367"/>
      <c r="AQ8862" s="367"/>
      <c r="AR8862" s="367"/>
      <c r="AS8862" s="367"/>
      <c r="AT8862" s="367"/>
    </row>
    <row r="8863" spans="2:46" ht="13.8">
      <c r="B8863" s="26">
        <v>137.50000000000091</v>
      </c>
      <c r="C8863" s="363">
        <v>6880.8121878852844</v>
      </c>
      <c r="D8863" s="367">
        <v>8250.0000000000546</v>
      </c>
      <c r="E8863" s="367">
        <v>38372.093023256049</v>
      </c>
      <c r="F8863" s="367">
        <v>-10519722.595194692</v>
      </c>
      <c r="G8863" s="367">
        <v>8250.0000000000509</v>
      </c>
      <c r="H8863" s="367">
        <v>206250</v>
      </c>
      <c r="I8863" s="384">
        <v>-124533645.94724895</v>
      </c>
      <c r="J8863" s="367">
        <v>8250</v>
      </c>
      <c r="K8863" s="367">
        <v>50000.000000000677</v>
      </c>
      <c r="L8863" s="384">
        <v>-6849727.9979894385</v>
      </c>
      <c r="M8863" s="367">
        <v>8250.0000000001128</v>
      </c>
      <c r="N8863" s="367">
        <v>825</v>
      </c>
      <c r="O8863" s="384">
        <v>-125939.97068914954</v>
      </c>
      <c r="P8863" s="367">
        <v>119.62500000000001</v>
      </c>
      <c r="Q8863" s="367">
        <v>825</v>
      </c>
      <c r="R8863" s="384">
        <v>-45572.890333855015</v>
      </c>
      <c r="S8863" s="367">
        <v>115.5</v>
      </c>
      <c r="T8863" s="367">
        <v>28448.275862068629</v>
      </c>
      <c r="U8863" s="384">
        <v>-7251679.7698420435</v>
      </c>
      <c r="V8863" s="367">
        <v>8249.9999999999036</v>
      </c>
      <c r="W8863" s="367">
        <v>1375000.0000000054</v>
      </c>
      <c r="X8863" s="384">
        <v>901156.52589328133</v>
      </c>
      <c r="Y8863" s="386">
        <v>8250.0000000000309</v>
      </c>
      <c r="Z8863" s="367"/>
      <c r="AA8863" s="367"/>
      <c r="AB8863" s="367"/>
      <c r="AC8863" s="367"/>
      <c r="AD8863" s="367"/>
      <c r="AE8863" s="367"/>
      <c r="AF8863" s="367"/>
      <c r="AG8863" s="367"/>
      <c r="AH8863" s="367"/>
      <c r="AI8863" s="367"/>
      <c r="AJ8863" s="367"/>
      <c r="AK8863" s="367"/>
      <c r="AL8863" s="367"/>
      <c r="AM8863" s="367"/>
      <c r="AN8863" s="367"/>
      <c r="AO8863" s="367"/>
      <c r="AP8863" s="367"/>
      <c r="AQ8863" s="367"/>
      <c r="AR8863" s="367"/>
      <c r="AS8863" s="367"/>
      <c r="AT8863" s="367"/>
    </row>
    <row r="8864" spans="2:46" ht="13.8">
      <c r="B8864" s="26">
        <v>137.66666666666757</v>
      </c>
      <c r="C8864" s="363">
        <v>6889.0898898503619</v>
      </c>
      <c r="D8864" s="367">
        <v>8260.0000000000546</v>
      </c>
      <c r="E8864" s="367">
        <v>38418.604651163027</v>
      </c>
      <c r="F8864" s="367">
        <v>-10545535.269999431</v>
      </c>
      <c r="G8864" s="367">
        <v>8260.0000000000509</v>
      </c>
      <c r="H8864" s="367">
        <v>206500</v>
      </c>
      <c r="I8864" s="384">
        <v>-124838366.89475672</v>
      </c>
      <c r="J8864" s="367">
        <v>8260</v>
      </c>
      <c r="K8864" s="367">
        <v>50060.60606060674</v>
      </c>
      <c r="L8864" s="384">
        <v>-6868028.6711086305</v>
      </c>
      <c r="M8864" s="367">
        <v>8260.0000000001128</v>
      </c>
      <c r="N8864" s="367">
        <v>826</v>
      </c>
      <c r="O8864" s="384">
        <v>-126254.46576549749</v>
      </c>
      <c r="P8864" s="367">
        <v>119.77</v>
      </c>
      <c r="Q8864" s="367">
        <v>826</v>
      </c>
      <c r="R8864" s="384">
        <v>-45704.511829111907</v>
      </c>
      <c r="S8864" s="367">
        <v>115.64</v>
      </c>
      <c r="T8864" s="367">
        <v>28482.758620689317</v>
      </c>
      <c r="U8864" s="384">
        <v>-7270604.3565216595</v>
      </c>
      <c r="V8864" s="367">
        <v>8259.9999999999018</v>
      </c>
      <c r="W8864" s="367">
        <v>1376666.6666666721</v>
      </c>
      <c r="X8864" s="384">
        <v>901871.96622726822</v>
      </c>
      <c r="Y8864" s="386">
        <v>8260.0000000000309</v>
      </c>
      <c r="Z8864" s="367"/>
      <c r="AA8864" s="367"/>
      <c r="AB8864" s="367"/>
      <c r="AC8864" s="367"/>
      <c r="AD8864" s="367"/>
      <c r="AE8864" s="367"/>
      <c r="AF8864" s="367"/>
      <c r="AG8864" s="367"/>
      <c r="AH8864" s="367"/>
      <c r="AI8864" s="367"/>
      <c r="AJ8864" s="367"/>
      <c r="AK8864" s="367"/>
      <c r="AL8864" s="367"/>
      <c r="AM8864" s="367"/>
      <c r="AN8864" s="367"/>
      <c r="AO8864" s="367"/>
      <c r="AP8864" s="367"/>
      <c r="AQ8864" s="367"/>
      <c r="AR8864" s="367"/>
      <c r="AS8864" s="367"/>
      <c r="AT8864" s="367"/>
    </row>
    <row r="8865" spans="2:46" ht="13.8">
      <c r="B8865" s="26">
        <v>137.83333333333422</v>
      </c>
      <c r="C8865" s="363">
        <v>6897.3674400564951</v>
      </c>
      <c r="D8865" s="367">
        <v>8270.0000000000546</v>
      </c>
      <c r="E8865" s="367">
        <v>38465.116279070004</v>
      </c>
      <c r="F8865" s="367">
        <v>-10571379.570702238</v>
      </c>
      <c r="G8865" s="367">
        <v>8270.0000000000509</v>
      </c>
      <c r="H8865" s="367">
        <v>206750</v>
      </c>
      <c r="I8865" s="384">
        <v>-125143460.16931926</v>
      </c>
      <c r="J8865" s="367">
        <v>8270</v>
      </c>
      <c r="K8865" s="367">
        <v>50121.212121212804</v>
      </c>
      <c r="L8865" s="384">
        <v>-6886353.5523937186</v>
      </c>
      <c r="M8865" s="367">
        <v>8270.0000000001128</v>
      </c>
      <c r="N8865" s="367">
        <v>827</v>
      </c>
      <c r="O8865" s="384">
        <v>-126569.35270762374</v>
      </c>
      <c r="P8865" s="367">
        <v>119.91500000000001</v>
      </c>
      <c r="Q8865" s="367">
        <v>827</v>
      </c>
      <c r="R8865" s="384">
        <v>-45836.318267778457</v>
      </c>
      <c r="S8865" s="367">
        <v>115.78</v>
      </c>
      <c r="T8865" s="367">
        <v>28517.241379310006</v>
      </c>
      <c r="U8865" s="384">
        <v>-7289553.4823581977</v>
      </c>
      <c r="V8865" s="367">
        <v>8269.9999999999018</v>
      </c>
      <c r="W8865" s="367">
        <v>1378333.3333333388</v>
      </c>
      <c r="X8865" s="384">
        <v>902586.49404162704</v>
      </c>
      <c r="Y8865" s="386">
        <v>8270.0000000000327</v>
      </c>
      <c r="Z8865" s="367"/>
      <c r="AA8865" s="367"/>
      <c r="AB8865" s="367"/>
      <c r="AC8865" s="367"/>
      <c r="AD8865" s="367"/>
      <c r="AE8865" s="367"/>
      <c r="AF8865" s="367"/>
      <c r="AG8865" s="367"/>
      <c r="AH8865" s="367"/>
      <c r="AI8865" s="367"/>
      <c r="AJ8865" s="367"/>
      <c r="AK8865" s="367"/>
      <c r="AL8865" s="367"/>
      <c r="AM8865" s="367"/>
      <c r="AN8865" s="367"/>
      <c r="AO8865" s="367"/>
      <c r="AP8865" s="367"/>
      <c r="AQ8865" s="367"/>
      <c r="AR8865" s="367"/>
      <c r="AS8865" s="367"/>
      <c r="AT8865" s="367"/>
    </row>
    <row r="8866" spans="2:46" ht="13.8">
      <c r="B8866" s="26">
        <v>138.00000000000088</v>
      </c>
      <c r="C8866" s="363">
        <v>6905.6448385036801</v>
      </c>
      <c r="D8866" s="367">
        <v>8280.0000000000528</v>
      </c>
      <c r="E8866" s="367">
        <v>38511.627906976981</v>
      </c>
      <c r="F8866" s="367">
        <v>-10597255.49730311</v>
      </c>
      <c r="G8866" s="367">
        <v>8280.0000000000509</v>
      </c>
      <c r="H8866" s="367">
        <v>207000</v>
      </c>
      <c r="I8866" s="384">
        <v>-125448925.77093662</v>
      </c>
      <c r="J8866" s="367">
        <v>8280</v>
      </c>
      <c r="K8866" s="367">
        <v>50181.818181818868</v>
      </c>
      <c r="L8866" s="384">
        <v>-6904702.6418447085</v>
      </c>
      <c r="M8866" s="367">
        <v>8280.0000000001146</v>
      </c>
      <c r="N8866" s="367">
        <v>828</v>
      </c>
      <c r="O8866" s="384">
        <v>-126884.63151552822</v>
      </c>
      <c r="P8866" s="367">
        <v>120.05999999999999</v>
      </c>
      <c r="Q8866" s="367">
        <v>828</v>
      </c>
      <c r="R8866" s="384">
        <v>-45968.309649854644</v>
      </c>
      <c r="S8866" s="367">
        <v>115.92</v>
      </c>
      <c r="T8866" s="367">
        <v>28551.724137930694</v>
      </c>
      <c r="U8866" s="384">
        <v>-7308527.1473516533</v>
      </c>
      <c r="V8866" s="367">
        <v>8279.9999999999018</v>
      </c>
      <c r="W8866" s="367">
        <v>1380000.0000000056</v>
      </c>
      <c r="X8866" s="384">
        <v>903300.10933635721</v>
      </c>
      <c r="Y8866" s="386">
        <v>8280.0000000000327</v>
      </c>
      <c r="Z8866" s="367"/>
      <c r="AA8866" s="367"/>
      <c r="AB8866" s="367"/>
      <c r="AC8866" s="367"/>
      <c r="AD8866" s="367"/>
      <c r="AE8866" s="367"/>
      <c r="AF8866" s="367"/>
      <c r="AG8866" s="367"/>
      <c r="AH8866" s="367"/>
      <c r="AI8866" s="367"/>
      <c r="AJ8866" s="367"/>
      <c r="AK8866" s="367"/>
      <c r="AL8866" s="367"/>
      <c r="AM8866" s="367"/>
      <c r="AN8866" s="367"/>
      <c r="AO8866" s="367"/>
      <c r="AP8866" s="367"/>
      <c r="AQ8866" s="367"/>
      <c r="AR8866" s="367"/>
      <c r="AS8866" s="367"/>
      <c r="AT8866" s="367"/>
    </row>
    <row r="8867" spans="2:46" ht="13.8">
      <c r="B8867" s="26">
        <v>138.16666666666754</v>
      </c>
      <c r="C8867" s="363">
        <v>6913.9220851919226</v>
      </c>
      <c r="D8867" s="367">
        <v>8290.0000000000528</v>
      </c>
      <c r="E8867" s="367">
        <v>38558.139534883958</v>
      </c>
      <c r="F8867" s="367">
        <v>-10623163.049802048</v>
      </c>
      <c r="G8867" s="367">
        <v>8290.0000000000509</v>
      </c>
      <c r="H8867" s="367">
        <v>207250</v>
      </c>
      <c r="I8867" s="384">
        <v>-125754763.69960877</v>
      </c>
      <c r="J8867" s="367">
        <v>8290</v>
      </c>
      <c r="K8867" s="367">
        <v>50242.424242424931</v>
      </c>
      <c r="L8867" s="384">
        <v>-6923075.9394615907</v>
      </c>
      <c r="M8867" s="367">
        <v>8290.0000000001146</v>
      </c>
      <c r="N8867" s="367">
        <v>829</v>
      </c>
      <c r="O8867" s="384">
        <v>-127200.302189211</v>
      </c>
      <c r="P8867" s="367">
        <v>120.205</v>
      </c>
      <c r="Q8867" s="367">
        <v>829</v>
      </c>
      <c r="R8867" s="384">
        <v>-46100.485975340496</v>
      </c>
      <c r="S8867" s="367">
        <v>116.06</v>
      </c>
      <c r="T8867" s="367">
        <v>28586.206896551383</v>
      </c>
      <c r="U8867" s="384">
        <v>-7327525.3515020227</v>
      </c>
      <c r="V8867" s="367">
        <v>8289.9999999999</v>
      </c>
      <c r="W8867" s="367">
        <v>1381666.6666666723</v>
      </c>
      <c r="X8867" s="384">
        <v>904012.81211145944</v>
      </c>
      <c r="Y8867" s="386">
        <v>8290.0000000000346</v>
      </c>
      <c r="Z8867" s="367"/>
      <c r="AA8867" s="367"/>
      <c r="AB8867" s="367"/>
      <c r="AC8867" s="367"/>
      <c r="AD8867" s="367"/>
      <c r="AE8867" s="367"/>
      <c r="AF8867" s="367"/>
      <c r="AG8867" s="367"/>
      <c r="AH8867" s="367"/>
      <c r="AI8867" s="367"/>
      <c r="AJ8867" s="367"/>
      <c r="AK8867" s="367"/>
      <c r="AL8867" s="367"/>
      <c r="AM8867" s="367"/>
      <c r="AN8867" s="367"/>
      <c r="AO8867" s="367"/>
      <c r="AP8867" s="367"/>
      <c r="AQ8867" s="367"/>
      <c r="AR8867" s="367"/>
      <c r="AS8867" s="367"/>
      <c r="AT8867" s="367"/>
    </row>
    <row r="8868" spans="2:46" ht="13.8">
      <c r="B8868" s="26">
        <v>138.3333333333342</v>
      </c>
      <c r="C8868" s="363">
        <v>6922.1991801212162</v>
      </c>
      <c r="D8868" s="367">
        <v>8300.0000000000509</v>
      </c>
      <c r="E8868" s="367">
        <v>38604.651162790935</v>
      </c>
      <c r="F8868" s="367">
        <v>-10649102.228199055</v>
      </c>
      <c r="G8868" s="367">
        <v>8300.0000000000509</v>
      </c>
      <c r="H8868" s="367">
        <v>207500</v>
      </c>
      <c r="I8868" s="384">
        <v>-126060973.95533572</v>
      </c>
      <c r="J8868" s="367">
        <v>8300</v>
      </c>
      <c r="K8868" s="367">
        <v>50303.030303030995</v>
      </c>
      <c r="L8868" s="384">
        <v>-6941473.4452443719</v>
      </c>
      <c r="M8868" s="367">
        <v>8300.0000000001146</v>
      </c>
      <c r="N8868" s="367">
        <v>830</v>
      </c>
      <c r="O8868" s="384">
        <v>-127516.36472867204</v>
      </c>
      <c r="P8868" s="367">
        <v>120.35000000000001</v>
      </c>
      <c r="Q8868" s="367">
        <v>830</v>
      </c>
      <c r="R8868" s="384">
        <v>-46232.847244235985</v>
      </c>
      <c r="S8868" s="367">
        <v>116.2</v>
      </c>
      <c r="T8868" s="367">
        <v>28620.689655172071</v>
      </c>
      <c r="U8868" s="384">
        <v>-7346548.0948093142</v>
      </c>
      <c r="V8868" s="367">
        <v>8299.9999999999</v>
      </c>
      <c r="W8868" s="367">
        <v>1383333.3333333391</v>
      </c>
      <c r="X8868" s="384">
        <v>904724.60236693313</v>
      </c>
      <c r="Y8868" s="386">
        <v>8300.0000000000346</v>
      </c>
      <c r="Z8868" s="367"/>
      <c r="AA8868" s="367"/>
      <c r="AB8868" s="367"/>
      <c r="AC8868" s="367"/>
      <c r="AD8868" s="367"/>
      <c r="AE8868" s="367"/>
      <c r="AF8868" s="367"/>
      <c r="AG8868" s="367"/>
      <c r="AH8868" s="367"/>
      <c r="AI8868" s="367"/>
      <c r="AJ8868" s="367"/>
      <c r="AK8868" s="367"/>
      <c r="AL8868" s="367"/>
      <c r="AM8868" s="367"/>
      <c r="AN8868" s="367"/>
      <c r="AO8868" s="367"/>
      <c r="AP8868" s="367"/>
      <c r="AQ8868" s="367"/>
      <c r="AR8868" s="367"/>
      <c r="AS8868" s="367"/>
      <c r="AT8868" s="367"/>
    </row>
    <row r="8869" spans="2:46" ht="13.8">
      <c r="B8869" s="26">
        <v>138.50000000000085</v>
      </c>
      <c r="C8869" s="363">
        <v>6930.476123291568</v>
      </c>
      <c r="D8869" s="367">
        <v>8310.0000000000509</v>
      </c>
      <c r="E8869" s="367">
        <v>38651.162790697912</v>
      </c>
      <c r="F8869" s="367">
        <v>-10675073.032494128</v>
      </c>
      <c r="G8869" s="367">
        <v>8310.0000000000509</v>
      </c>
      <c r="H8869" s="367">
        <v>207750</v>
      </c>
      <c r="I8869" s="384">
        <v>-126367556.5381175</v>
      </c>
      <c r="J8869" s="367">
        <v>8310</v>
      </c>
      <c r="K8869" s="367">
        <v>50363.636363637059</v>
      </c>
      <c r="L8869" s="384">
        <v>-6959895.1591930483</v>
      </c>
      <c r="M8869" s="367">
        <v>8310.0000000001146</v>
      </c>
      <c r="N8869" s="367">
        <v>831</v>
      </c>
      <c r="O8869" s="384">
        <v>-127832.8191339113</v>
      </c>
      <c r="P8869" s="367">
        <v>120.49499999999999</v>
      </c>
      <c r="Q8869" s="367">
        <v>831</v>
      </c>
      <c r="R8869" s="384">
        <v>-46365.393456541133</v>
      </c>
      <c r="S8869" s="367">
        <v>116.34</v>
      </c>
      <c r="T8869" s="367">
        <v>28655.172413792759</v>
      </c>
      <c r="U8869" s="384">
        <v>-7365595.3772735232</v>
      </c>
      <c r="V8869" s="367">
        <v>8309.9999999999</v>
      </c>
      <c r="W8869" s="367">
        <v>1385000.0000000058</v>
      </c>
      <c r="X8869" s="384">
        <v>905435.48010277865</v>
      </c>
      <c r="Y8869" s="386">
        <v>8310.0000000000346</v>
      </c>
      <c r="Z8869" s="367"/>
      <c r="AA8869" s="367"/>
      <c r="AB8869" s="367"/>
      <c r="AC8869" s="367"/>
      <c r="AD8869" s="367"/>
      <c r="AE8869" s="367"/>
      <c r="AF8869" s="367"/>
      <c r="AG8869" s="367"/>
      <c r="AH8869" s="367"/>
      <c r="AI8869" s="367"/>
      <c r="AJ8869" s="367"/>
      <c r="AK8869" s="367"/>
      <c r="AL8869" s="367"/>
      <c r="AM8869" s="367"/>
      <c r="AN8869" s="367"/>
      <c r="AO8869" s="367"/>
      <c r="AP8869" s="367"/>
      <c r="AQ8869" s="367"/>
      <c r="AR8869" s="367"/>
      <c r="AS8869" s="367"/>
      <c r="AT8869" s="367"/>
    </row>
    <row r="8870" spans="2:46" ht="13.8">
      <c r="B8870" s="26">
        <v>138.66666666666751</v>
      </c>
      <c r="C8870" s="363">
        <v>6938.7529147029727</v>
      </c>
      <c r="D8870" s="367">
        <v>8320.0000000000509</v>
      </c>
      <c r="E8870" s="367">
        <v>38697.674418604889</v>
      </c>
      <c r="F8870" s="367">
        <v>-10701075.462687267</v>
      </c>
      <c r="G8870" s="367">
        <v>8320.0000000000509</v>
      </c>
      <c r="H8870" s="367">
        <v>208000</v>
      </c>
      <c r="I8870" s="384">
        <v>-126674511.44795406</v>
      </c>
      <c r="J8870" s="367">
        <v>8320</v>
      </c>
      <c r="K8870" s="367">
        <v>50424.242424243123</v>
      </c>
      <c r="L8870" s="384">
        <v>-6978341.0813076273</v>
      </c>
      <c r="M8870" s="367">
        <v>8320.0000000001164</v>
      </c>
      <c r="N8870" s="367">
        <v>832</v>
      </c>
      <c r="O8870" s="384">
        <v>-128149.66540492886</v>
      </c>
      <c r="P8870" s="367">
        <v>120.64</v>
      </c>
      <c r="Q8870" s="367">
        <v>832</v>
      </c>
      <c r="R8870" s="384">
        <v>-46498.124612255924</v>
      </c>
      <c r="S8870" s="367">
        <v>116.48</v>
      </c>
      <c r="T8870" s="367">
        <v>28689.655172413448</v>
      </c>
      <c r="U8870" s="384">
        <v>-7384667.1988946507</v>
      </c>
      <c r="V8870" s="367">
        <v>8319.9999999999</v>
      </c>
      <c r="W8870" s="367">
        <v>1386666.6666666726</v>
      </c>
      <c r="X8870" s="384">
        <v>906145.44531899574</v>
      </c>
      <c r="Y8870" s="386">
        <v>8320.0000000000346</v>
      </c>
      <c r="Z8870" s="367"/>
      <c r="AA8870" s="367"/>
      <c r="AB8870" s="367"/>
      <c r="AC8870" s="367"/>
      <c r="AD8870" s="367"/>
      <c r="AE8870" s="367"/>
      <c r="AF8870" s="367"/>
      <c r="AG8870" s="367"/>
      <c r="AH8870" s="367"/>
      <c r="AI8870" s="367"/>
      <c r="AJ8870" s="367"/>
      <c r="AK8870" s="367"/>
      <c r="AL8870" s="367"/>
      <c r="AM8870" s="367"/>
      <c r="AN8870" s="367"/>
      <c r="AO8870" s="367"/>
      <c r="AP8870" s="367"/>
      <c r="AQ8870" s="367"/>
      <c r="AR8870" s="367"/>
      <c r="AS8870" s="367"/>
      <c r="AT8870" s="367"/>
    </row>
    <row r="8871" spans="2:46" ht="13.8">
      <c r="B8871" s="26">
        <v>138.83333333333417</v>
      </c>
      <c r="C8871" s="363">
        <v>6947.029554355433</v>
      </c>
      <c r="D8871" s="367">
        <v>8330.0000000000509</v>
      </c>
      <c r="E8871" s="367">
        <v>38744.186046511866</v>
      </c>
      <c r="F8871" s="367">
        <v>-10727109.518778471</v>
      </c>
      <c r="G8871" s="367">
        <v>8330.0000000000509</v>
      </c>
      <c r="H8871" s="367">
        <v>208250</v>
      </c>
      <c r="I8871" s="384">
        <v>-126981838.68484542</v>
      </c>
      <c r="J8871" s="367">
        <v>8330</v>
      </c>
      <c r="K8871" s="367">
        <v>50484.848484849186</v>
      </c>
      <c r="L8871" s="384">
        <v>-6996811.2115880996</v>
      </c>
      <c r="M8871" s="367">
        <v>8330.0000000001164</v>
      </c>
      <c r="N8871" s="367">
        <v>833</v>
      </c>
      <c r="O8871" s="384">
        <v>-128466.90354172468</v>
      </c>
      <c r="P8871" s="367">
        <v>120.78500000000001</v>
      </c>
      <c r="Q8871" s="367">
        <v>833</v>
      </c>
      <c r="R8871" s="384">
        <v>-46631.040711380374</v>
      </c>
      <c r="S8871" s="367">
        <v>116.62</v>
      </c>
      <c r="T8871" s="367">
        <v>28724.137931034136</v>
      </c>
      <c r="U8871" s="384">
        <v>-7403763.5596726956</v>
      </c>
      <c r="V8871" s="367">
        <v>8329.9999999999</v>
      </c>
      <c r="W8871" s="367">
        <v>1388333.3333333393</v>
      </c>
      <c r="X8871" s="384">
        <v>906854.49801558454</v>
      </c>
      <c r="Y8871" s="386">
        <v>8330.0000000000346</v>
      </c>
      <c r="Z8871" s="367"/>
      <c r="AA8871" s="367"/>
      <c r="AB8871" s="367"/>
      <c r="AC8871" s="367"/>
      <c r="AD8871" s="367"/>
      <c r="AE8871" s="367"/>
      <c r="AF8871" s="367"/>
      <c r="AG8871" s="367"/>
      <c r="AH8871" s="367"/>
      <c r="AI8871" s="367"/>
      <c r="AJ8871" s="367"/>
      <c r="AK8871" s="367"/>
      <c r="AL8871" s="367"/>
      <c r="AM8871" s="367"/>
      <c r="AN8871" s="367"/>
      <c r="AO8871" s="367"/>
      <c r="AP8871" s="367"/>
      <c r="AQ8871" s="367"/>
      <c r="AR8871" s="367"/>
      <c r="AS8871" s="367"/>
      <c r="AT8871" s="367"/>
    </row>
    <row r="8872" spans="2:46" ht="13.8">
      <c r="B8872" s="26">
        <v>139.00000000000082</v>
      </c>
      <c r="C8872" s="363">
        <v>6955.3060422489471</v>
      </c>
      <c r="D8872" s="367">
        <v>8340.0000000000491</v>
      </c>
      <c r="E8872" s="367">
        <v>38790.697674418843</v>
      </c>
      <c r="F8872" s="367">
        <v>-10753175.200767744</v>
      </c>
      <c r="G8872" s="367">
        <v>8340.0000000000509</v>
      </c>
      <c r="H8872" s="367">
        <v>208500</v>
      </c>
      <c r="I8872" s="384">
        <v>-127289538.24879158</v>
      </c>
      <c r="J8872" s="367">
        <v>8340</v>
      </c>
      <c r="K8872" s="367">
        <v>50545.45454545525</v>
      </c>
      <c r="L8872" s="384">
        <v>-7015305.550034469</v>
      </c>
      <c r="M8872" s="367">
        <v>8340.0000000001164</v>
      </c>
      <c r="N8872" s="367">
        <v>834</v>
      </c>
      <c r="O8872" s="384">
        <v>-128784.53354429871</v>
      </c>
      <c r="P8872" s="367">
        <v>120.92999999999999</v>
      </c>
      <c r="Q8872" s="367">
        <v>834</v>
      </c>
      <c r="R8872" s="384">
        <v>-46764.141753914468</v>
      </c>
      <c r="S8872" s="367">
        <v>116.76</v>
      </c>
      <c r="T8872" s="367">
        <v>28758.620689654825</v>
      </c>
      <c r="U8872" s="384">
        <v>-7422884.459607658</v>
      </c>
      <c r="V8872" s="367">
        <v>8339.9999999999</v>
      </c>
      <c r="W8872" s="367">
        <v>1390000.0000000061</v>
      </c>
      <c r="X8872" s="384">
        <v>907562.63819254527</v>
      </c>
      <c r="Y8872" s="386">
        <v>8340.0000000000364</v>
      </c>
      <c r="Z8872" s="367"/>
      <c r="AA8872" s="367"/>
      <c r="AB8872" s="367"/>
      <c r="AC8872" s="367"/>
      <c r="AD8872" s="367"/>
      <c r="AE8872" s="367"/>
      <c r="AF8872" s="367"/>
      <c r="AG8872" s="367"/>
      <c r="AH8872" s="367"/>
      <c r="AI8872" s="367"/>
      <c r="AJ8872" s="367"/>
      <c r="AK8872" s="367"/>
      <c r="AL8872" s="367"/>
      <c r="AM8872" s="367"/>
      <c r="AN8872" s="367"/>
      <c r="AO8872" s="367"/>
      <c r="AP8872" s="367"/>
      <c r="AQ8872" s="367"/>
      <c r="AR8872" s="367"/>
      <c r="AS8872" s="367"/>
      <c r="AT8872" s="367"/>
    </row>
    <row r="8873" spans="2:46" ht="13.8">
      <c r="B8873" s="26">
        <v>139.16666666666748</v>
      </c>
      <c r="C8873" s="363">
        <v>6963.5823783835149</v>
      </c>
      <c r="D8873" s="367">
        <v>8350.0000000000491</v>
      </c>
      <c r="E8873" s="367">
        <v>38837.20930232582</v>
      </c>
      <c r="F8873" s="367">
        <v>-10779272.508655084</v>
      </c>
      <c r="G8873" s="367">
        <v>8350.0000000000509</v>
      </c>
      <c r="H8873" s="367">
        <v>208750</v>
      </c>
      <c r="I8873" s="384">
        <v>-127597610.13979253</v>
      </c>
      <c r="J8873" s="367">
        <v>8350</v>
      </c>
      <c r="K8873" s="367">
        <v>50606.060606061314</v>
      </c>
      <c r="L8873" s="384">
        <v>-7033824.0966467392</v>
      </c>
      <c r="M8873" s="367">
        <v>8350.0000000001182</v>
      </c>
      <c r="N8873" s="367">
        <v>835</v>
      </c>
      <c r="O8873" s="384">
        <v>-129102.55541265107</v>
      </c>
      <c r="P8873" s="367">
        <v>121.075</v>
      </c>
      <c r="Q8873" s="367">
        <v>835</v>
      </c>
      <c r="R8873" s="384">
        <v>-46897.427739858198</v>
      </c>
      <c r="S8873" s="367">
        <v>116.89999999999999</v>
      </c>
      <c r="T8873" s="367">
        <v>28793.103448275513</v>
      </c>
      <c r="U8873" s="384">
        <v>-7442029.898699536</v>
      </c>
      <c r="V8873" s="367">
        <v>8349.9999999998981</v>
      </c>
      <c r="W8873" s="367">
        <v>1391666.6666666728</v>
      </c>
      <c r="X8873" s="384">
        <v>908269.86584987747</v>
      </c>
      <c r="Y8873" s="386">
        <v>8350.0000000000364</v>
      </c>
      <c r="Z8873" s="367"/>
      <c r="AA8873" s="367"/>
      <c r="AB8873" s="367"/>
      <c r="AC8873" s="367"/>
      <c r="AD8873" s="367"/>
      <c r="AE8873" s="367"/>
      <c r="AF8873" s="367"/>
      <c r="AG8873" s="367"/>
      <c r="AH8873" s="367"/>
      <c r="AI8873" s="367"/>
      <c r="AJ8873" s="367"/>
      <c r="AK8873" s="367"/>
      <c r="AL8873" s="367"/>
      <c r="AM8873" s="367"/>
      <c r="AN8873" s="367"/>
      <c r="AO8873" s="367"/>
      <c r="AP8873" s="367"/>
      <c r="AQ8873" s="367"/>
      <c r="AR8873" s="367"/>
      <c r="AS8873" s="367"/>
      <c r="AT8873" s="367"/>
    </row>
    <row r="8874" spans="2:46" ht="13.8">
      <c r="B8874" s="26">
        <v>139.33333333333414</v>
      </c>
      <c r="C8874" s="363">
        <v>6971.8585627591383</v>
      </c>
      <c r="D8874" s="367">
        <v>8360.0000000000491</v>
      </c>
      <c r="E8874" s="367">
        <v>38883.720930232797</v>
      </c>
      <c r="F8874" s="367">
        <v>-10805401.442440487</v>
      </c>
      <c r="G8874" s="367">
        <v>8360.0000000000509</v>
      </c>
      <c r="H8874" s="367">
        <v>209000</v>
      </c>
      <c r="I8874" s="384">
        <v>-127906054.35784827</v>
      </c>
      <c r="J8874" s="367">
        <v>8360</v>
      </c>
      <c r="K8874" s="367">
        <v>50666.666666667377</v>
      </c>
      <c r="L8874" s="384">
        <v>-7052366.8514249036</v>
      </c>
      <c r="M8874" s="367">
        <v>8360.0000000001182</v>
      </c>
      <c r="N8874" s="367">
        <v>836</v>
      </c>
      <c r="O8874" s="384">
        <v>-129420.96914678167</v>
      </c>
      <c r="P8874" s="367">
        <v>121.22000000000001</v>
      </c>
      <c r="Q8874" s="367">
        <v>836</v>
      </c>
      <c r="R8874" s="384">
        <v>-47030.898669211609</v>
      </c>
      <c r="S8874" s="367">
        <v>117.03999999999999</v>
      </c>
      <c r="T8874" s="367">
        <v>28827.586206896201</v>
      </c>
      <c r="U8874" s="384">
        <v>-7461199.8769483343</v>
      </c>
      <c r="V8874" s="367">
        <v>8359.9999999998981</v>
      </c>
      <c r="W8874" s="367">
        <v>1393333.3333333395</v>
      </c>
      <c r="X8874" s="384">
        <v>908976.18098758161</v>
      </c>
      <c r="Y8874" s="386">
        <v>8360.0000000000382</v>
      </c>
      <c r="Z8874" s="367"/>
      <c r="AA8874" s="367"/>
      <c r="AB8874" s="367"/>
      <c r="AC8874" s="367"/>
      <c r="AD8874" s="367"/>
      <c r="AE8874" s="367"/>
      <c r="AF8874" s="367"/>
      <c r="AG8874" s="367"/>
      <c r="AH8874" s="367"/>
      <c r="AI8874" s="367"/>
      <c r="AJ8874" s="367"/>
      <c r="AK8874" s="367"/>
      <c r="AL8874" s="367"/>
      <c r="AM8874" s="367"/>
      <c r="AN8874" s="367"/>
      <c r="AO8874" s="367"/>
      <c r="AP8874" s="367"/>
      <c r="AQ8874" s="367"/>
      <c r="AR8874" s="367"/>
      <c r="AS8874" s="367"/>
      <c r="AT8874" s="367"/>
    </row>
    <row r="8875" spans="2:46" ht="13.8">
      <c r="B8875" s="26">
        <v>139.5000000000008</v>
      </c>
      <c r="C8875" s="363">
        <v>6980.1345953758155</v>
      </c>
      <c r="D8875" s="367">
        <v>8370.0000000000473</v>
      </c>
      <c r="E8875" s="367">
        <v>38930.232558139774</v>
      </c>
      <c r="F8875" s="367">
        <v>-10831562.002123963</v>
      </c>
      <c r="G8875" s="367">
        <v>8370.0000000000528</v>
      </c>
      <c r="H8875" s="367">
        <v>209250</v>
      </c>
      <c r="I8875" s="384">
        <v>-128214870.90295884</v>
      </c>
      <c r="J8875" s="367">
        <v>8370</v>
      </c>
      <c r="K8875" s="367">
        <v>50727.272727273441</v>
      </c>
      <c r="L8875" s="384">
        <v>-7070933.8143689642</v>
      </c>
      <c r="M8875" s="367">
        <v>8370.0000000001182</v>
      </c>
      <c r="N8875" s="367">
        <v>837</v>
      </c>
      <c r="O8875" s="384">
        <v>-129739.7747466905</v>
      </c>
      <c r="P8875" s="367">
        <v>121.36499999999999</v>
      </c>
      <c r="Q8875" s="367">
        <v>837</v>
      </c>
      <c r="R8875" s="384">
        <v>-47164.554541974649</v>
      </c>
      <c r="S8875" s="367">
        <v>117.17999999999999</v>
      </c>
      <c r="T8875" s="367">
        <v>28862.06896551689</v>
      </c>
      <c r="U8875" s="384">
        <v>-7480394.394354051</v>
      </c>
      <c r="V8875" s="367">
        <v>8369.9999999998981</v>
      </c>
      <c r="W8875" s="367">
        <v>1395000.0000000063</v>
      </c>
      <c r="X8875" s="384">
        <v>909681.58360565722</v>
      </c>
      <c r="Y8875" s="386">
        <v>8370.0000000000382</v>
      </c>
      <c r="Z8875" s="367"/>
      <c r="AA8875" s="367"/>
      <c r="AB8875" s="367"/>
      <c r="AC8875" s="367"/>
      <c r="AD8875" s="367"/>
      <c r="AE8875" s="367"/>
      <c r="AF8875" s="367"/>
      <c r="AG8875" s="367"/>
      <c r="AH8875" s="367"/>
      <c r="AI8875" s="367"/>
      <c r="AJ8875" s="367"/>
      <c r="AK8875" s="367"/>
      <c r="AL8875" s="367"/>
      <c r="AM8875" s="367"/>
      <c r="AN8875" s="367"/>
      <c r="AO8875" s="367"/>
      <c r="AP8875" s="367"/>
      <c r="AQ8875" s="367"/>
      <c r="AR8875" s="367"/>
      <c r="AS8875" s="367"/>
      <c r="AT8875" s="367"/>
    </row>
    <row r="8876" spans="2:46" ht="13.8">
      <c r="B8876" s="26">
        <v>139.66666666666745</v>
      </c>
      <c r="C8876" s="363">
        <v>6988.4104762335483</v>
      </c>
      <c r="D8876" s="367">
        <v>8380.0000000000473</v>
      </c>
      <c r="E8876" s="367">
        <v>38976.744186046752</v>
      </c>
      <c r="F8876" s="367">
        <v>-10857754.187705504</v>
      </c>
      <c r="G8876" s="367">
        <v>8380.0000000000528</v>
      </c>
      <c r="H8876" s="367">
        <v>209500</v>
      </c>
      <c r="I8876" s="384">
        <v>-128524059.77512418</v>
      </c>
      <c r="J8876" s="367">
        <v>8380</v>
      </c>
      <c r="K8876" s="367">
        <v>50787.878787879505</v>
      </c>
      <c r="L8876" s="384">
        <v>-7089524.9854789237</v>
      </c>
      <c r="M8876" s="367">
        <v>8380.0000000001182</v>
      </c>
      <c r="N8876" s="367">
        <v>838</v>
      </c>
      <c r="O8876" s="384">
        <v>-130058.97221237762</v>
      </c>
      <c r="P8876" s="367">
        <v>121.51</v>
      </c>
      <c r="Q8876" s="367">
        <v>838</v>
      </c>
      <c r="R8876" s="384">
        <v>-47298.395358147354</v>
      </c>
      <c r="S8876" s="367">
        <v>117.32</v>
      </c>
      <c r="T8876" s="367">
        <v>28896.551724137578</v>
      </c>
      <c r="U8876" s="384">
        <v>-7499613.4509166852</v>
      </c>
      <c r="V8876" s="367">
        <v>8379.9999999998981</v>
      </c>
      <c r="W8876" s="367">
        <v>1396666.666666673</v>
      </c>
      <c r="X8876" s="384">
        <v>910386.0737041044</v>
      </c>
      <c r="Y8876" s="386">
        <v>8380.0000000000382</v>
      </c>
      <c r="Z8876" s="367"/>
      <c r="AA8876" s="367"/>
      <c r="AB8876" s="367"/>
      <c r="AC8876" s="367"/>
      <c r="AD8876" s="367"/>
      <c r="AE8876" s="367"/>
      <c r="AF8876" s="367"/>
      <c r="AG8876" s="367"/>
      <c r="AH8876" s="367"/>
      <c r="AI8876" s="367"/>
      <c r="AJ8876" s="367"/>
      <c r="AK8876" s="367"/>
      <c r="AL8876" s="367"/>
      <c r="AM8876" s="367"/>
      <c r="AN8876" s="367"/>
      <c r="AO8876" s="367"/>
      <c r="AP8876" s="367"/>
      <c r="AQ8876" s="367"/>
      <c r="AR8876" s="367"/>
      <c r="AS8876" s="367"/>
      <c r="AT8876" s="367"/>
    </row>
    <row r="8877" spans="2:46" ht="13.8">
      <c r="B8877" s="26">
        <v>139.83333333333411</v>
      </c>
      <c r="C8877" s="363">
        <v>6996.686205332333</v>
      </c>
      <c r="D8877" s="367">
        <v>8390.0000000000455</v>
      </c>
      <c r="E8877" s="367">
        <v>39023.255813953729</v>
      </c>
      <c r="F8877" s="367">
        <v>-10883977.999185108</v>
      </c>
      <c r="G8877" s="367">
        <v>8390.0000000000528</v>
      </c>
      <c r="H8877" s="367">
        <v>209750</v>
      </c>
      <c r="I8877" s="384">
        <v>-128833620.97434434</v>
      </c>
      <c r="J8877" s="367">
        <v>8390</v>
      </c>
      <c r="K8877" s="367">
        <v>50848.484848485568</v>
      </c>
      <c r="L8877" s="384">
        <v>-7108140.3647547821</v>
      </c>
      <c r="M8877" s="367">
        <v>8390.0000000001201</v>
      </c>
      <c r="N8877" s="367">
        <v>839</v>
      </c>
      <c r="O8877" s="384">
        <v>-130378.56154384295</v>
      </c>
      <c r="P8877" s="367">
        <v>121.65499999999999</v>
      </c>
      <c r="Q8877" s="367">
        <v>839</v>
      </c>
      <c r="R8877" s="384">
        <v>-47432.421117729689</v>
      </c>
      <c r="S8877" s="367">
        <v>117.46</v>
      </c>
      <c r="T8877" s="367">
        <v>28931.034482758267</v>
      </c>
      <c r="U8877" s="384">
        <v>-7518857.0466362368</v>
      </c>
      <c r="V8877" s="367">
        <v>8389.9999999998981</v>
      </c>
      <c r="W8877" s="367">
        <v>1398333.3333333398</v>
      </c>
      <c r="X8877" s="384">
        <v>911089.65128292341</v>
      </c>
      <c r="Y8877" s="386">
        <v>8390.0000000000382</v>
      </c>
      <c r="Z8877" s="367"/>
      <c r="AA8877" s="367"/>
      <c r="AB8877" s="367"/>
      <c r="AC8877" s="367"/>
      <c r="AD8877" s="367"/>
      <c r="AE8877" s="367"/>
      <c r="AF8877" s="367"/>
      <c r="AG8877" s="367"/>
      <c r="AH8877" s="367"/>
      <c r="AI8877" s="367"/>
      <c r="AJ8877" s="367"/>
      <c r="AK8877" s="367"/>
      <c r="AL8877" s="367"/>
      <c r="AM8877" s="367"/>
      <c r="AN8877" s="367"/>
      <c r="AO8877" s="367"/>
      <c r="AP8877" s="367"/>
      <c r="AQ8877" s="367"/>
      <c r="AR8877" s="367"/>
      <c r="AS8877" s="367"/>
      <c r="AT8877" s="367"/>
    </row>
    <row r="8878" spans="2:46" ht="13.8">
      <c r="B8878" s="26">
        <v>140.00000000000077</v>
      </c>
      <c r="C8878" s="363">
        <v>7004.9617826721751</v>
      </c>
      <c r="D8878" s="367">
        <v>8400.0000000000455</v>
      </c>
      <c r="E8878" s="367">
        <v>39069.767441860706</v>
      </c>
      <c r="F8878" s="367">
        <v>-10910233.436562777</v>
      </c>
      <c r="G8878" s="367">
        <v>8400.0000000000528</v>
      </c>
      <c r="H8878" s="367">
        <v>210000</v>
      </c>
      <c r="I8878" s="384">
        <v>-129143554.50061931</v>
      </c>
      <c r="J8878" s="367">
        <v>8400</v>
      </c>
      <c r="K8878" s="367">
        <v>50909.090909091632</v>
      </c>
      <c r="L8878" s="384">
        <v>-7126779.9521965357</v>
      </c>
      <c r="M8878" s="367">
        <v>8400.0000000001201</v>
      </c>
      <c r="N8878" s="367">
        <v>840</v>
      </c>
      <c r="O8878" s="384">
        <v>-130698.54274108663</v>
      </c>
      <c r="P8878" s="367">
        <v>121.8</v>
      </c>
      <c r="Q8878" s="367">
        <v>840</v>
      </c>
      <c r="R8878" s="384">
        <v>-47566.63182072169</v>
      </c>
      <c r="S8878" s="367">
        <v>117.6</v>
      </c>
      <c r="T8878" s="367">
        <v>28965.517241378955</v>
      </c>
      <c r="U8878" s="384">
        <v>-7538125.1815127078</v>
      </c>
      <c r="V8878" s="367">
        <v>8399.9999999998981</v>
      </c>
      <c r="W8878" s="367">
        <v>1400000.0000000065</v>
      </c>
      <c r="X8878" s="384">
        <v>911792.31634211424</v>
      </c>
      <c r="Y8878" s="386">
        <v>8400.0000000000382</v>
      </c>
      <c r="Z8878" s="367"/>
      <c r="AA8878" s="367"/>
      <c r="AB8878" s="367"/>
      <c r="AC8878" s="367"/>
      <c r="AD8878" s="367"/>
      <c r="AE8878" s="367"/>
      <c r="AF8878" s="367"/>
      <c r="AG8878" s="367"/>
      <c r="AH8878" s="367"/>
      <c r="AI8878" s="367"/>
      <c r="AJ8878" s="367"/>
      <c r="AK8878" s="367"/>
      <c r="AL8878" s="367"/>
      <c r="AM8878" s="367"/>
      <c r="AN8878" s="367"/>
      <c r="AO8878" s="367"/>
      <c r="AP8878" s="367"/>
      <c r="AQ8878" s="367"/>
      <c r="AR8878" s="367"/>
      <c r="AS8878" s="367"/>
      <c r="AT8878" s="367"/>
    </row>
    <row r="8879" spans="2:46" ht="13.8">
      <c r="B8879" s="26">
        <v>140.16666666666742</v>
      </c>
      <c r="C8879" s="363">
        <v>7013.2372082530701</v>
      </c>
      <c r="D8879" s="367">
        <v>8410.0000000000455</v>
      </c>
      <c r="E8879" s="367">
        <v>39116.279069767683</v>
      </c>
      <c r="F8879" s="367">
        <v>-10936520.499838514</v>
      </c>
      <c r="G8879" s="367">
        <v>8410.0000000000528</v>
      </c>
      <c r="H8879" s="367">
        <v>210250</v>
      </c>
      <c r="I8879" s="384">
        <v>-129453860.35394907</v>
      </c>
      <c r="J8879" s="367">
        <v>8410</v>
      </c>
      <c r="K8879" s="367">
        <v>50969.696969697696</v>
      </c>
      <c r="L8879" s="384">
        <v>-7145443.7478041854</v>
      </c>
      <c r="M8879" s="367">
        <v>8410.0000000001201</v>
      </c>
      <c r="N8879" s="367">
        <v>841</v>
      </c>
      <c r="O8879" s="384">
        <v>-131018.91580410853</v>
      </c>
      <c r="P8879" s="367">
        <v>121.94500000000001</v>
      </c>
      <c r="Q8879" s="367">
        <v>841</v>
      </c>
      <c r="R8879" s="384">
        <v>-47701.027467123335</v>
      </c>
      <c r="S8879" s="367">
        <v>117.74</v>
      </c>
      <c r="T8879" s="367">
        <v>28999.999999999643</v>
      </c>
      <c r="U8879" s="384">
        <v>-7557417.8555460926</v>
      </c>
      <c r="V8879" s="367">
        <v>8409.9999999998963</v>
      </c>
      <c r="W8879" s="367">
        <v>1401666.6666666733</v>
      </c>
      <c r="X8879" s="384">
        <v>912494.06888167665</v>
      </c>
      <c r="Y8879" s="386">
        <v>8410.00000000004</v>
      </c>
      <c r="Z8879" s="367"/>
      <c r="AA8879" s="367"/>
      <c r="AB8879" s="367"/>
      <c r="AC8879" s="367"/>
      <c r="AD8879" s="367"/>
      <c r="AE8879" s="367"/>
      <c r="AF8879" s="367"/>
      <c r="AG8879" s="367"/>
      <c r="AH8879" s="367"/>
      <c r="AI8879" s="367"/>
      <c r="AJ8879" s="367"/>
      <c r="AK8879" s="367"/>
      <c r="AL8879" s="367"/>
      <c r="AM8879" s="367"/>
      <c r="AN8879" s="367"/>
      <c r="AO8879" s="367"/>
      <c r="AP8879" s="367"/>
      <c r="AQ8879" s="367"/>
      <c r="AR8879" s="367"/>
      <c r="AS8879" s="367"/>
      <c r="AT8879" s="367"/>
    </row>
    <row r="8880" spans="2:46" ht="13.8">
      <c r="B8880" s="26">
        <v>140.33333333333408</v>
      </c>
      <c r="C8880" s="363">
        <v>7021.5124820750225</v>
      </c>
      <c r="D8880" s="367">
        <v>8420.0000000000455</v>
      </c>
      <c r="E8880" s="367">
        <v>39162.79069767466</v>
      </c>
      <c r="F8880" s="367">
        <v>-10962839.189012317</v>
      </c>
      <c r="G8880" s="367">
        <v>8420.0000000000528</v>
      </c>
      <c r="H8880" s="367">
        <v>210500</v>
      </c>
      <c r="I8880" s="384">
        <v>-129764538.53433362</v>
      </c>
      <c r="J8880" s="367">
        <v>8420</v>
      </c>
      <c r="K8880" s="367">
        <v>51030.303030303759</v>
      </c>
      <c r="L8880" s="384">
        <v>-7164131.7515777331</v>
      </c>
      <c r="M8880" s="367">
        <v>8420.0000000001201</v>
      </c>
      <c r="N8880" s="367">
        <v>842</v>
      </c>
      <c r="O8880" s="384">
        <v>-131339.68073290866</v>
      </c>
      <c r="P8880" s="367">
        <v>122.08999999999999</v>
      </c>
      <c r="Q8880" s="367">
        <v>842</v>
      </c>
      <c r="R8880" s="384">
        <v>-47835.608056934638</v>
      </c>
      <c r="S8880" s="367">
        <v>117.88</v>
      </c>
      <c r="T8880" s="367">
        <v>29034.482758620332</v>
      </c>
      <c r="U8880" s="384">
        <v>-7576735.0687363977</v>
      </c>
      <c r="V8880" s="367">
        <v>8419.9999999998963</v>
      </c>
      <c r="W8880" s="367">
        <v>1403333.33333334</v>
      </c>
      <c r="X8880" s="384">
        <v>913194.90890161064</v>
      </c>
      <c r="Y8880" s="386">
        <v>8420.00000000004</v>
      </c>
      <c r="Z8880" s="367"/>
      <c r="AA8880" s="367"/>
      <c r="AB8880" s="367"/>
      <c r="AC8880" s="367"/>
      <c r="AD8880" s="367"/>
      <c r="AE8880" s="367"/>
      <c r="AF8880" s="367"/>
      <c r="AG8880" s="367"/>
      <c r="AH8880" s="367"/>
      <c r="AI8880" s="367"/>
      <c r="AJ8880" s="367"/>
      <c r="AK8880" s="367"/>
      <c r="AL8880" s="367"/>
      <c r="AM8880" s="367"/>
      <c r="AN8880" s="367"/>
      <c r="AO8880" s="367"/>
      <c r="AP8880" s="367"/>
      <c r="AQ8880" s="367"/>
      <c r="AR8880" s="367"/>
      <c r="AS8880" s="367"/>
      <c r="AT8880" s="367"/>
    </row>
    <row r="8881" spans="2:46" ht="13.8">
      <c r="B8881" s="26">
        <v>140.50000000000074</v>
      </c>
      <c r="C8881" s="363">
        <v>7029.787604138025</v>
      </c>
      <c r="D8881" s="367">
        <v>8430.0000000000437</v>
      </c>
      <c r="E8881" s="367">
        <v>39209.302325581637</v>
      </c>
      <c r="F8881" s="367">
        <v>-10989189.50408419</v>
      </c>
      <c r="G8881" s="367">
        <v>8430.0000000000528</v>
      </c>
      <c r="H8881" s="367">
        <v>210750</v>
      </c>
      <c r="I8881" s="384">
        <v>-130075589.04177298</v>
      </c>
      <c r="J8881" s="367">
        <v>8430</v>
      </c>
      <c r="K8881" s="367">
        <v>51090.909090909823</v>
      </c>
      <c r="L8881" s="384">
        <v>-7182843.9635171816</v>
      </c>
      <c r="M8881" s="367">
        <v>8430.0000000001219</v>
      </c>
      <c r="N8881" s="367">
        <v>843</v>
      </c>
      <c r="O8881" s="384">
        <v>-131660.83752748708</v>
      </c>
      <c r="P8881" s="367">
        <v>122.235</v>
      </c>
      <c r="Q8881" s="367">
        <v>843</v>
      </c>
      <c r="R8881" s="384">
        <v>-47970.373590155585</v>
      </c>
      <c r="S8881" s="367">
        <v>118.02</v>
      </c>
      <c r="T8881" s="367">
        <v>29068.96551724102</v>
      </c>
      <c r="U8881" s="384">
        <v>-7596076.8210836221</v>
      </c>
      <c r="V8881" s="367">
        <v>8429.9999999998963</v>
      </c>
      <c r="W8881" s="367">
        <v>1405000.0000000068</v>
      </c>
      <c r="X8881" s="384">
        <v>913894.83640191646</v>
      </c>
      <c r="Y8881" s="386">
        <v>8430.00000000004</v>
      </c>
      <c r="Z8881" s="367"/>
      <c r="AA8881" s="367"/>
      <c r="AB8881" s="367"/>
      <c r="AC8881" s="367"/>
      <c r="AD8881" s="367"/>
      <c r="AE8881" s="367"/>
      <c r="AF8881" s="367"/>
      <c r="AG8881" s="367"/>
      <c r="AH8881" s="367"/>
      <c r="AI8881" s="367"/>
      <c r="AJ8881" s="367"/>
      <c r="AK8881" s="367"/>
      <c r="AL8881" s="367"/>
      <c r="AM8881" s="367"/>
      <c r="AN8881" s="367"/>
      <c r="AO8881" s="367"/>
      <c r="AP8881" s="367"/>
      <c r="AQ8881" s="367"/>
      <c r="AR8881" s="367"/>
      <c r="AS8881" s="367"/>
      <c r="AT8881" s="367"/>
    </row>
    <row r="8882" spans="2:46" ht="13.8">
      <c r="B8882" s="26">
        <v>140.6666666666674</v>
      </c>
      <c r="C8882" s="363">
        <v>7038.062574442085</v>
      </c>
      <c r="D8882" s="367">
        <v>8440.0000000000437</v>
      </c>
      <c r="E8882" s="367">
        <v>39255.813953488614</v>
      </c>
      <c r="F8882" s="367">
        <v>-11015571.445054127</v>
      </c>
      <c r="G8882" s="367">
        <v>8440.0000000000528</v>
      </c>
      <c r="H8882" s="367">
        <v>211000</v>
      </c>
      <c r="I8882" s="384">
        <v>-130387011.87626712</v>
      </c>
      <c r="J8882" s="367">
        <v>8440</v>
      </c>
      <c r="K8882" s="367">
        <v>51151.515151515887</v>
      </c>
      <c r="L8882" s="384">
        <v>-7201580.3836225243</v>
      </c>
      <c r="M8882" s="367">
        <v>8440.0000000001219</v>
      </c>
      <c r="N8882" s="367">
        <v>844</v>
      </c>
      <c r="O8882" s="384">
        <v>-131982.38618784377</v>
      </c>
      <c r="P8882" s="367">
        <v>122.38000000000001</v>
      </c>
      <c r="Q8882" s="367">
        <v>844</v>
      </c>
      <c r="R8882" s="384">
        <v>-48105.32406678619</v>
      </c>
      <c r="S8882" s="367">
        <v>118.16</v>
      </c>
      <c r="T8882" s="367">
        <v>29103.448275861709</v>
      </c>
      <c r="U8882" s="384">
        <v>-7615443.1125877602</v>
      </c>
      <c r="V8882" s="367">
        <v>8439.9999999998945</v>
      </c>
      <c r="W8882" s="367">
        <v>1406666.6666666735</v>
      </c>
      <c r="X8882" s="384">
        <v>914593.85138259386</v>
      </c>
      <c r="Y8882" s="386">
        <v>8440.00000000004</v>
      </c>
      <c r="Z8882" s="367"/>
      <c r="AA8882" s="367"/>
      <c r="AB8882" s="367"/>
      <c r="AC8882" s="367"/>
      <c r="AD8882" s="367"/>
      <c r="AE8882" s="367"/>
      <c r="AF8882" s="367"/>
      <c r="AG8882" s="367"/>
      <c r="AH8882" s="367"/>
      <c r="AI8882" s="367"/>
      <c r="AJ8882" s="367"/>
      <c r="AK8882" s="367"/>
      <c r="AL8882" s="367"/>
      <c r="AM8882" s="367"/>
      <c r="AN8882" s="367"/>
      <c r="AO8882" s="367"/>
      <c r="AP8882" s="367"/>
      <c r="AQ8882" s="367"/>
      <c r="AR8882" s="367"/>
      <c r="AS8882" s="367"/>
      <c r="AT8882" s="367"/>
    </row>
    <row r="8883" spans="2:46" ht="13.8">
      <c r="B8883" s="26">
        <v>140.83333333333405</v>
      </c>
      <c r="C8883" s="363">
        <v>7046.3373929872005</v>
      </c>
      <c r="D8883" s="367">
        <v>8450.0000000000437</v>
      </c>
      <c r="E8883" s="367">
        <v>39302.325581395591</v>
      </c>
      <c r="F8883" s="367">
        <v>-11041985.01192213</v>
      </c>
      <c r="G8883" s="367">
        <v>8450.0000000000528</v>
      </c>
      <c r="H8883" s="367">
        <v>211250</v>
      </c>
      <c r="I8883" s="384">
        <v>-130698807.03781608</v>
      </c>
      <c r="J8883" s="367">
        <v>8450</v>
      </c>
      <c r="K8883" s="367">
        <v>51212.121212121951</v>
      </c>
      <c r="L8883" s="384">
        <v>-7220341.011893766</v>
      </c>
      <c r="M8883" s="367">
        <v>8450.0000000001237</v>
      </c>
      <c r="N8883" s="367">
        <v>845</v>
      </c>
      <c r="O8883" s="384">
        <v>-132304.32671397869</v>
      </c>
      <c r="P8883" s="367">
        <v>122.52499999999999</v>
      </c>
      <c r="Q8883" s="367">
        <v>845</v>
      </c>
      <c r="R8883" s="384">
        <v>-48240.459486826439</v>
      </c>
      <c r="S8883" s="367">
        <v>118.3</v>
      </c>
      <c r="T8883" s="367">
        <v>29137.931034482397</v>
      </c>
      <c r="U8883" s="384">
        <v>-7634833.9432488186</v>
      </c>
      <c r="V8883" s="367">
        <v>8449.9999999998945</v>
      </c>
      <c r="W8883" s="367">
        <v>1408333.3333333402</v>
      </c>
      <c r="X8883" s="384">
        <v>915291.95384364307</v>
      </c>
      <c r="Y8883" s="386">
        <v>8450.00000000004</v>
      </c>
      <c r="Z8883" s="367"/>
      <c r="AA8883" s="367"/>
      <c r="AB8883" s="367"/>
      <c r="AC8883" s="367"/>
      <c r="AD8883" s="367"/>
      <c r="AE8883" s="367"/>
      <c r="AF8883" s="367"/>
      <c r="AG8883" s="367"/>
      <c r="AH8883" s="367"/>
      <c r="AI8883" s="367"/>
      <c r="AJ8883" s="367"/>
      <c r="AK8883" s="367"/>
      <c r="AL8883" s="367"/>
      <c r="AM8883" s="367"/>
      <c r="AN8883" s="367"/>
      <c r="AO8883" s="367"/>
      <c r="AP8883" s="367"/>
      <c r="AQ8883" s="367"/>
      <c r="AR8883" s="367"/>
      <c r="AS8883" s="367"/>
      <c r="AT8883" s="367"/>
    </row>
    <row r="8884" spans="2:46" ht="13.8">
      <c r="B8884" s="26">
        <v>141.00000000000071</v>
      </c>
      <c r="C8884" s="363">
        <v>7054.6120597733689</v>
      </c>
      <c r="D8884" s="367">
        <v>8460.0000000000437</v>
      </c>
      <c r="E8884" s="367">
        <v>39348.837209302568</v>
      </c>
      <c r="F8884" s="367">
        <v>-11068430.204688201</v>
      </c>
      <c r="G8884" s="367">
        <v>8460.0000000000528</v>
      </c>
      <c r="H8884" s="367">
        <v>211500</v>
      </c>
      <c r="I8884" s="384">
        <v>-131010974.52641982</v>
      </c>
      <c r="J8884" s="367">
        <v>8460</v>
      </c>
      <c r="K8884" s="367">
        <v>51272.727272728014</v>
      </c>
      <c r="L8884" s="384">
        <v>-7239125.8483309029</v>
      </c>
      <c r="M8884" s="367">
        <v>8460.0000000001237</v>
      </c>
      <c r="N8884" s="367">
        <v>846</v>
      </c>
      <c r="O8884" s="384">
        <v>-132626.65910589189</v>
      </c>
      <c r="P8884" s="367">
        <v>122.67</v>
      </c>
      <c r="Q8884" s="367">
        <v>846</v>
      </c>
      <c r="R8884" s="384">
        <v>-48375.77985027634</v>
      </c>
      <c r="S8884" s="367">
        <v>118.44</v>
      </c>
      <c r="T8884" s="367">
        <v>29172.413793103085</v>
      </c>
      <c r="U8884" s="384">
        <v>-7654249.3130667964</v>
      </c>
      <c r="V8884" s="367">
        <v>8459.9999999998945</v>
      </c>
      <c r="W8884" s="367">
        <v>1410000.000000007</v>
      </c>
      <c r="X8884" s="384">
        <v>915989.14378506399</v>
      </c>
      <c r="Y8884" s="386">
        <v>8460.0000000000418</v>
      </c>
      <c r="Z8884" s="367"/>
      <c r="AA8884" s="367"/>
      <c r="AB8884" s="367"/>
      <c r="AC8884" s="367"/>
      <c r="AD8884" s="367"/>
      <c r="AE8884" s="367"/>
      <c r="AF8884" s="367"/>
      <c r="AG8884" s="367"/>
      <c r="AH8884" s="367"/>
      <c r="AI8884" s="367"/>
      <c r="AJ8884" s="367"/>
      <c r="AK8884" s="367"/>
      <c r="AL8884" s="367"/>
      <c r="AM8884" s="367"/>
      <c r="AN8884" s="367"/>
      <c r="AO8884" s="367"/>
      <c r="AP8884" s="367"/>
      <c r="AQ8884" s="367"/>
      <c r="AR8884" s="367"/>
      <c r="AS8884" s="367"/>
      <c r="AT8884" s="367"/>
    </row>
    <row r="8885" spans="2:46" ht="13.8">
      <c r="B8885" s="26">
        <v>141.16666666666737</v>
      </c>
      <c r="C8885" s="363">
        <v>7062.8865748005901</v>
      </c>
      <c r="D8885" s="367">
        <v>8470.0000000000418</v>
      </c>
      <c r="E8885" s="367">
        <v>39395.348837209545</v>
      </c>
      <c r="F8885" s="367">
        <v>-11094907.02335234</v>
      </c>
      <c r="G8885" s="367">
        <v>8470.0000000000528</v>
      </c>
      <c r="H8885" s="367">
        <v>211750</v>
      </c>
      <c r="I8885" s="384">
        <v>-131323514.34207839</v>
      </c>
      <c r="J8885" s="367">
        <v>8470</v>
      </c>
      <c r="K8885" s="367">
        <v>51333.333333334078</v>
      </c>
      <c r="L8885" s="384">
        <v>-7257934.8929339359</v>
      </c>
      <c r="M8885" s="367">
        <v>8470.0000000001237</v>
      </c>
      <c r="N8885" s="367">
        <v>847</v>
      </c>
      <c r="O8885" s="384">
        <v>-132949.38336358339</v>
      </c>
      <c r="P8885" s="367">
        <v>122.81500000000001</v>
      </c>
      <c r="Q8885" s="367">
        <v>847</v>
      </c>
      <c r="R8885" s="384">
        <v>-48511.285157135884</v>
      </c>
      <c r="S8885" s="367">
        <v>118.58</v>
      </c>
      <c r="T8885" s="367">
        <v>29206.896551723774</v>
      </c>
      <c r="U8885" s="384">
        <v>-7673689.2220416917</v>
      </c>
      <c r="V8885" s="367">
        <v>8469.9999999998945</v>
      </c>
      <c r="W8885" s="367">
        <v>1411666.6666666737</v>
      </c>
      <c r="X8885" s="384">
        <v>916685.4212068565</v>
      </c>
      <c r="Y8885" s="386">
        <v>8470.0000000000418</v>
      </c>
      <c r="Z8885" s="367"/>
      <c r="AA8885" s="367"/>
      <c r="AB8885" s="367"/>
      <c r="AC8885" s="367"/>
      <c r="AD8885" s="367"/>
      <c r="AE8885" s="367"/>
      <c r="AF8885" s="367"/>
      <c r="AG8885" s="367"/>
      <c r="AH8885" s="367"/>
      <c r="AI8885" s="367"/>
      <c r="AJ8885" s="367"/>
      <c r="AK8885" s="367"/>
      <c r="AL8885" s="367"/>
      <c r="AM8885" s="367"/>
      <c r="AN8885" s="367"/>
      <c r="AO8885" s="367"/>
      <c r="AP8885" s="367"/>
      <c r="AQ8885" s="367"/>
      <c r="AR8885" s="367"/>
      <c r="AS8885" s="367"/>
      <c r="AT8885" s="367"/>
    </row>
    <row r="8886" spans="2:46" ht="13.8">
      <c r="B8886" s="26">
        <v>141.33333333333402</v>
      </c>
      <c r="C8886" s="363">
        <v>7071.1609380688687</v>
      </c>
      <c r="D8886" s="367">
        <v>8480.0000000000418</v>
      </c>
      <c r="E8886" s="367">
        <v>39441.860465116522</v>
      </c>
      <c r="F8886" s="367">
        <v>-11121415.46791454</v>
      </c>
      <c r="G8886" s="367">
        <v>8480.0000000000528</v>
      </c>
      <c r="H8886" s="367">
        <v>212000</v>
      </c>
      <c r="I8886" s="384">
        <v>-131636426.48479174</v>
      </c>
      <c r="J8886" s="367">
        <v>8480</v>
      </c>
      <c r="K8886" s="367">
        <v>51393.939393940142</v>
      </c>
      <c r="L8886" s="384">
        <v>-7276768.1457028678</v>
      </c>
      <c r="M8886" s="367">
        <v>8480.0000000001237</v>
      </c>
      <c r="N8886" s="367">
        <v>848</v>
      </c>
      <c r="O8886" s="384">
        <v>-133272.49948705305</v>
      </c>
      <c r="P8886" s="367">
        <v>122.96</v>
      </c>
      <c r="Q8886" s="367">
        <v>848</v>
      </c>
      <c r="R8886" s="384">
        <v>-48646.975407405094</v>
      </c>
      <c r="S8886" s="367">
        <v>118.72000000000001</v>
      </c>
      <c r="T8886" s="367">
        <v>29241.379310344462</v>
      </c>
      <c r="U8886" s="384">
        <v>-7693153.6701735053</v>
      </c>
      <c r="V8886" s="367">
        <v>8479.9999999998945</v>
      </c>
      <c r="W8886" s="367">
        <v>1413333.3333333405</v>
      </c>
      <c r="X8886" s="384">
        <v>917380.7861090207</v>
      </c>
      <c r="Y8886" s="386">
        <v>8480.0000000000418</v>
      </c>
      <c r="Z8886" s="367"/>
      <c r="AA8886" s="367"/>
      <c r="AB8886" s="367"/>
      <c r="AC8886" s="367"/>
      <c r="AD8886" s="367"/>
      <c r="AE8886" s="367"/>
      <c r="AF8886" s="367"/>
      <c r="AG8886" s="367"/>
      <c r="AH8886" s="367"/>
      <c r="AI8886" s="367"/>
      <c r="AJ8886" s="367"/>
      <c r="AK8886" s="367"/>
      <c r="AL8886" s="367"/>
      <c r="AM8886" s="367"/>
      <c r="AN8886" s="367"/>
      <c r="AO8886" s="367"/>
      <c r="AP8886" s="367"/>
      <c r="AQ8886" s="367"/>
      <c r="AR8886" s="367"/>
      <c r="AS8886" s="367"/>
      <c r="AT8886" s="367"/>
    </row>
    <row r="8887" spans="2:46" ht="13.8">
      <c r="B8887" s="26">
        <v>141.50000000000068</v>
      </c>
      <c r="C8887" s="363">
        <v>7079.4351495781993</v>
      </c>
      <c r="D8887" s="367">
        <v>8490.00000000004</v>
      </c>
      <c r="E8887" s="367">
        <v>39488.372093023499</v>
      </c>
      <c r="F8887" s="367">
        <v>-11147955.53837481</v>
      </c>
      <c r="G8887" s="367">
        <v>8490.0000000000528</v>
      </c>
      <c r="H8887" s="367">
        <v>212250</v>
      </c>
      <c r="I8887" s="384">
        <v>-131949710.95455991</v>
      </c>
      <c r="J8887" s="367">
        <v>8490</v>
      </c>
      <c r="K8887" s="367">
        <v>51454.545454546205</v>
      </c>
      <c r="L8887" s="384">
        <v>-7295625.6066376958</v>
      </c>
      <c r="M8887" s="367">
        <v>8490.0000000001237</v>
      </c>
      <c r="N8887" s="367">
        <v>849</v>
      </c>
      <c r="O8887" s="384">
        <v>-133596.00747630105</v>
      </c>
      <c r="P8887" s="367">
        <v>123.105</v>
      </c>
      <c r="Q8887" s="367">
        <v>849</v>
      </c>
      <c r="R8887" s="384">
        <v>-48782.850601083926</v>
      </c>
      <c r="S8887" s="367">
        <v>118.85999999999999</v>
      </c>
      <c r="T8887" s="367">
        <v>29275.862068965151</v>
      </c>
      <c r="U8887" s="384">
        <v>-7712642.6574622355</v>
      </c>
      <c r="V8887" s="367">
        <v>8489.9999999998945</v>
      </c>
      <c r="W8887" s="367">
        <v>1415000.0000000072</v>
      </c>
      <c r="X8887" s="384">
        <v>918075.23849155684</v>
      </c>
      <c r="Y8887" s="386">
        <v>8490.0000000000437</v>
      </c>
      <c r="Z8887" s="367"/>
      <c r="AA8887" s="367"/>
      <c r="AB8887" s="367"/>
      <c r="AC8887" s="367"/>
      <c r="AD8887" s="367"/>
      <c r="AE8887" s="367"/>
      <c r="AF8887" s="367"/>
      <c r="AG8887" s="367"/>
      <c r="AH8887" s="367"/>
      <c r="AI8887" s="367"/>
      <c r="AJ8887" s="367"/>
      <c r="AK8887" s="367"/>
      <c r="AL8887" s="367"/>
      <c r="AM8887" s="367"/>
      <c r="AN8887" s="367"/>
      <c r="AO8887" s="367"/>
      <c r="AP8887" s="367"/>
      <c r="AQ8887" s="367"/>
      <c r="AR8887" s="367"/>
      <c r="AS8887" s="367"/>
      <c r="AT8887" s="367"/>
    </row>
    <row r="8888" spans="2:46" ht="13.8">
      <c r="B8888" s="26">
        <v>141.66666666666734</v>
      </c>
      <c r="C8888" s="363">
        <v>7087.7092093285855</v>
      </c>
      <c r="D8888" s="367">
        <v>8500.00000000004</v>
      </c>
      <c r="E8888" s="367">
        <v>39534.883720930477</v>
      </c>
      <c r="F8888" s="367">
        <v>-11174527.234733146</v>
      </c>
      <c r="G8888" s="367">
        <v>8500.0000000000528</v>
      </c>
      <c r="H8888" s="367">
        <v>212500</v>
      </c>
      <c r="I8888" s="384">
        <v>-132263367.75138286</v>
      </c>
      <c r="J8888" s="367">
        <v>8500</v>
      </c>
      <c r="K8888" s="367">
        <v>51515.151515152269</v>
      </c>
      <c r="L8888" s="384">
        <v>-7314507.2757384256</v>
      </c>
      <c r="M8888" s="367">
        <v>8500.0000000001255</v>
      </c>
      <c r="N8888" s="367">
        <v>850</v>
      </c>
      <c r="O8888" s="384">
        <v>-133919.90733132733</v>
      </c>
      <c r="P8888" s="367">
        <v>123.25000000000001</v>
      </c>
      <c r="Q8888" s="367">
        <v>850</v>
      </c>
      <c r="R8888" s="384">
        <v>-48918.910738172417</v>
      </c>
      <c r="S8888" s="367">
        <v>118.99999999999999</v>
      </c>
      <c r="T8888" s="367">
        <v>29310.344827585839</v>
      </c>
      <c r="U8888" s="384">
        <v>-7732156.1839078814</v>
      </c>
      <c r="V8888" s="367">
        <v>8499.9999999998927</v>
      </c>
      <c r="W8888" s="367">
        <v>1416666.666666674</v>
      </c>
      <c r="X8888" s="384">
        <v>918768.77835446445</v>
      </c>
      <c r="Y8888" s="386">
        <v>8500.0000000000437</v>
      </c>
      <c r="Z8888" s="367"/>
      <c r="AA8888" s="367"/>
      <c r="AB8888" s="367"/>
      <c r="AC8888" s="367"/>
      <c r="AD8888" s="367"/>
      <c r="AE8888" s="367"/>
      <c r="AF8888" s="367"/>
      <c r="AG8888" s="367"/>
      <c r="AH8888" s="367"/>
      <c r="AI8888" s="367"/>
      <c r="AJ8888" s="367"/>
      <c r="AK8888" s="367"/>
      <c r="AL8888" s="367"/>
      <c r="AM8888" s="367"/>
      <c r="AN8888" s="367"/>
      <c r="AO8888" s="367"/>
      <c r="AP8888" s="367"/>
      <c r="AQ8888" s="367"/>
      <c r="AR8888" s="367"/>
      <c r="AS8888" s="367"/>
      <c r="AT8888" s="367"/>
    </row>
    <row r="8889" spans="2:46" ht="13.8">
      <c r="B8889" s="26">
        <v>141.833333333334</v>
      </c>
      <c r="C8889" s="363">
        <v>7095.9831173200282</v>
      </c>
      <c r="D8889" s="367">
        <v>8510.00000000004</v>
      </c>
      <c r="E8889" s="367">
        <v>39581.395348837454</v>
      </c>
      <c r="F8889" s="367">
        <v>-11201130.556989549</v>
      </c>
      <c r="G8889" s="367">
        <v>8510.0000000000528</v>
      </c>
      <c r="H8889" s="367">
        <v>212750</v>
      </c>
      <c r="I8889" s="384">
        <v>-132577396.87526061</v>
      </c>
      <c r="J8889" s="367">
        <v>8510</v>
      </c>
      <c r="K8889" s="367">
        <v>51575.757575758333</v>
      </c>
      <c r="L8889" s="384">
        <v>-7333413.1530050477</v>
      </c>
      <c r="M8889" s="367">
        <v>8510.0000000001255</v>
      </c>
      <c r="N8889" s="367">
        <v>851</v>
      </c>
      <c r="O8889" s="384">
        <v>-134244.19905213179</v>
      </c>
      <c r="P8889" s="367">
        <v>123.395</v>
      </c>
      <c r="Q8889" s="367">
        <v>851</v>
      </c>
      <c r="R8889" s="384">
        <v>-49055.155818670573</v>
      </c>
      <c r="S8889" s="367">
        <v>119.13999999999999</v>
      </c>
      <c r="T8889" s="367">
        <v>29344.827586206527</v>
      </c>
      <c r="U8889" s="384">
        <v>-7751694.2495104484</v>
      </c>
      <c r="V8889" s="367">
        <v>8509.9999999998927</v>
      </c>
      <c r="W8889" s="367">
        <v>1418333.3333333407</v>
      </c>
      <c r="X8889" s="384">
        <v>919461.40569774387</v>
      </c>
      <c r="Y8889" s="386">
        <v>8510.0000000000437</v>
      </c>
      <c r="Z8889" s="367"/>
      <c r="AA8889" s="367"/>
      <c r="AB8889" s="367"/>
      <c r="AC8889" s="367"/>
      <c r="AD8889" s="367"/>
      <c r="AE8889" s="367"/>
      <c r="AF8889" s="367"/>
      <c r="AG8889" s="367"/>
      <c r="AH8889" s="367"/>
      <c r="AI8889" s="367"/>
      <c r="AJ8889" s="367"/>
      <c r="AK8889" s="367"/>
      <c r="AL8889" s="367"/>
      <c r="AM8889" s="367"/>
      <c r="AN8889" s="367"/>
      <c r="AO8889" s="367"/>
      <c r="AP8889" s="367"/>
      <c r="AQ8889" s="367"/>
      <c r="AR8889" s="367"/>
      <c r="AS8889" s="367"/>
      <c r="AT8889" s="367"/>
    </row>
    <row r="8890" spans="2:46" ht="13.8">
      <c r="B8890" s="26">
        <v>142.00000000000065</v>
      </c>
      <c r="C8890" s="363">
        <v>7104.2568735525228</v>
      </c>
      <c r="D8890" s="367">
        <v>8520.00000000004</v>
      </c>
      <c r="E8890" s="367">
        <v>39627.906976744431</v>
      </c>
      <c r="F8890" s="367">
        <v>-11227765.505144019</v>
      </c>
      <c r="G8890" s="367">
        <v>8520.0000000000528</v>
      </c>
      <c r="H8890" s="367">
        <v>213000</v>
      </c>
      <c r="I8890" s="384">
        <v>-132891798.32619315</v>
      </c>
      <c r="J8890" s="367">
        <v>8520</v>
      </c>
      <c r="K8890" s="367">
        <v>51636.363636364396</v>
      </c>
      <c r="L8890" s="384">
        <v>-7352343.2384375678</v>
      </c>
      <c r="M8890" s="367">
        <v>8520.0000000001255</v>
      </c>
      <c r="N8890" s="367">
        <v>852</v>
      </c>
      <c r="O8890" s="384">
        <v>-134568.88263871457</v>
      </c>
      <c r="P8890" s="367">
        <v>123.54</v>
      </c>
      <c r="Q8890" s="367">
        <v>852</v>
      </c>
      <c r="R8890" s="384">
        <v>-49191.585842578366</v>
      </c>
      <c r="S8890" s="367">
        <v>119.27999999999999</v>
      </c>
      <c r="T8890" s="367">
        <v>29379.310344827216</v>
      </c>
      <c r="U8890" s="384">
        <v>-7771256.854269933</v>
      </c>
      <c r="V8890" s="367">
        <v>8519.9999999998927</v>
      </c>
      <c r="W8890" s="367">
        <v>1420000.0000000075</v>
      </c>
      <c r="X8890" s="384">
        <v>920153.120521395</v>
      </c>
      <c r="Y8890" s="386">
        <v>8520.0000000000437</v>
      </c>
      <c r="Z8890" s="367"/>
      <c r="AA8890" s="367"/>
      <c r="AB8890" s="367"/>
      <c r="AC8890" s="367"/>
      <c r="AD8890" s="367"/>
      <c r="AE8890" s="367"/>
      <c r="AF8890" s="367"/>
      <c r="AG8890" s="367"/>
      <c r="AH8890" s="367"/>
      <c r="AI8890" s="367"/>
      <c r="AJ8890" s="367"/>
      <c r="AK8890" s="367"/>
      <c r="AL8890" s="367"/>
      <c r="AM8890" s="367"/>
      <c r="AN8890" s="367"/>
      <c r="AO8890" s="367"/>
      <c r="AP8890" s="367"/>
      <c r="AQ8890" s="367"/>
      <c r="AR8890" s="367"/>
      <c r="AS8890" s="367"/>
      <c r="AT8890" s="367"/>
    </row>
    <row r="8891" spans="2:46" ht="13.8">
      <c r="B8891" s="26">
        <v>142.16666666666731</v>
      </c>
      <c r="C8891" s="363">
        <v>7112.5304780260722</v>
      </c>
      <c r="D8891" s="367">
        <v>8530.0000000000382</v>
      </c>
      <c r="E8891" s="367">
        <v>39674.418604651408</v>
      </c>
      <c r="F8891" s="367">
        <v>-11254432.079196554</v>
      </c>
      <c r="G8891" s="367">
        <v>8530.0000000000528</v>
      </c>
      <c r="H8891" s="367">
        <v>213250</v>
      </c>
      <c r="I8891" s="384">
        <v>-133206572.10418051</v>
      </c>
      <c r="J8891" s="367">
        <v>8530</v>
      </c>
      <c r="K8891" s="367">
        <v>51696.96969697046</v>
      </c>
      <c r="L8891" s="384">
        <v>-7371297.532035985</v>
      </c>
      <c r="M8891" s="367">
        <v>8530.0000000001255</v>
      </c>
      <c r="N8891" s="367">
        <v>853</v>
      </c>
      <c r="O8891" s="384">
        <v>-134893.95809107556</v>
      </c>
      <c r="P8891" s="367">
        <v>123.68499999999999</v>
      </c>
      <c r="Q8891" s="367">
        <v>853</v>
      </c>
      <c r="R8891" s="384">
        <v>-49328.200809895832</v>
      </c>
      <c r="S8891" s="367">
        <v>119.42</v>
      </c>
      <c r="T8891" s="367">
        <v>29413.793103447904</v>
      </c>
      <c r="U8891" s="384">
        <v>-7790843.9981863368</v>
      </c>
      <c r="V8891" s="367">
        <v>8529.9999999998927</v>
      </c>
      <c r="W8891" s="367">
        <v>1421666.6666666742</v>
      </c>
      <c r="X8891" s="384">
        <v>920843.92282541783</v>
      </c>
      <c r="Y8891" s="386">
        <v>8530.0000000000455</v>
      </c>
      <c r="Z8891" s="367"/>
      <c r="AA8891" s="367"/>
      <c r="AB8891" s="367"/>
      <c r="AC8891" s="367"/>
      <c r="AD8891" s="367"/>
      <c r="AE8891" s="367"/>
      <c r="AF8891" s="367"/>
      <c r="AG8891" s="367"/>
      <c r="AH8891" s="367"/>
      <c r="AI8891" s="367"/>
      <c r="AJ8891" s="367"/>
      <c r="AK8891" s="367"/>
      <c r="AL8891" s="367"/>
      <c r="AM8891" s="367"/>
      <c r="AN8891" s="367"/>
      <c r="AO8891" s="367"/>
      <c r="AP8891" s="367"/>
      <c r="AQ8891" s="367"/>
      <c r="AR8891" s="367"/>
      <c r="AS8891" s="367"/>
      <c r="AT8891" s="367"/>
    </row>
    <row r="8892" spans="2:46" ht="13.8">
      <c r="B8892" s="26">
        <v>142.33333333333397</v>
      </c>
      <c r="C8892" s="363">
        <v>7120.8039307406762</v>
      </c>
      <c r="D8892" s="367">
        <v>8540.0000000000382</v>
      </c>
      <c r="E8892" s="367">
        <v>39720.930232558385</v>
      </c>
      <c r="F8892" s="367">
        <v>-11281130.279147157</v>
      </c>
      <c r="G8892" s="367">
        <v>8540.0000000000528</v>
      </c>
      <c r="H8892" s="367">
        <v>213500</v>
      </c>
      <c r="I8892" s="384">
        <v>-133521718.20922264</v>
      </c>
      <c r="J8892" s="367">
        <v>8540</v>
      </c>
      <c r="K8892" s="367">
        <v>51757.575757576524</v>
      </c>
      <c r="L8892" s="384">
        <v>-7390276.0338003039</v>
      </c>
      <c r="M8892" s="367">
        <v>8540.0000000001273</v>
      </c>
      <c r="N8892" s="367">
        <v>854</v>
      </c>
      <c r="O8892" s="384">
        <v>-135219.42540921489</v>
      </c>
      <c r="P8892" s="367">
        <v>123.83</v>
      </c>
      <c r="Q8892" s="367">
        <v>854</v>
      </c>
      <c r="R8892" s="384">
        <v>-49465.000720622942</v>
      </c>
      <c r="S8892" s="367">
        <v>119.56</v>
      </c>
      <c r="T8892" s="367">
        <v>29448.275862068593</v>
      </c>
      <c r="U8892" s="384">
        <v>-7810455.6812596563</v>
      </c>
      <c r="V8892" s="367">
        <v>8539.9999999998927</v>
      </c>
      <c r="W8892" s="367">
        <v>1423333.3333333409</v>
      </c>
      <c r="X8892" s="384">
        <v>921533.81260981224</v>
      </c>
      <c r="Y8892" s="386">
        <v>8540.0000000000455</v>
      </c>
      <c r="Z8892" s="367"/>
      <c r="AA8892" s="367"/>
      <c r="AB8892" s="367"/>
      <c r="AC8892" s="367"/>
      <c r="AD8892" s="367"/>
      <c r="AE8892" s="367"/>
      <c r="AF8892" s="367"/>
      <c r="AG8892" s="367"/>
      <c r="AH8892" s="367"/>
      <c r="AI8892" s="367"/>
      <c r="AJ8892" s="367"/>
      <c r="AK8892" s="367"/>
      <c r="AL8892" s="367"/>
      <c r="AM8892" s="367"/>
      <c r="AN8892" s="367"/>
      <c r="AO8892" s="367"/>
      <c r="AP8892" s="367"/>
      <c r="AQ8892" s="367"/>
      <c r="AR8892" s="367"/>
      <c r="AS8892" s="367"/>
      <c r="AT8892" s="367"/>
    </row>
    <row r="8893" spans="2:46" ht="13.8">
      <c r="B8893" s="26">
        <v>142.50000000000063</v>
      </c>
      <c r="C8893" s="363">
        <v>7129.0772316963375</v>
      </c>
      <c r="D8893" s="367">
        <v>8550.0000000000382</v>
      </c>
      <c r="E8893" s="367">
        <v>39767.441860465362</v>
      </c>
      <c r="F8893" s="367">
        <v>-11307860.104995826</v>
      </c>
      <c r="G8893" s="367">
        <v>8550.0000000000528</v>
      </c>
      <c r="H8893" s="367">
        <v>213750</v>
      </c>
      <c r="I8893" s="384">
        <v>-133837236.6413196</v>
      </c>
      <c r="J8893" s="367">
        <v>8550</v>
      </c>
      <c r="K8893" s="367">
        <v>51818.181818182587</v>
      </c>
      <c r="L8893" s="384">
        <v>-7409278.7437305152</v>
      </c>
      <c r="M8893" s="367">
        <v>8550.0000000001273</v>
      </c>
      <c r="N8893" s="367">
        <v>855</v>
      </c>
      <c r="O8893" s="384">
        <v>-135545.28459313241</v>
      </c>
      <c r="P8893" s="367">
        <v>123.97500000000001</v>
      </c>
      <c r="Q8893" s="367">
        <v>855</v>
      </c>
      <c r="R8893" s="384">
        <v>-49601.985574759688</v>
      </c>
      <c r="S8893" s="367">
        <v>119.7</v>
      </c>
      <c r="T8893" s="367">
        <v>29482.758620689281</v>
      </c>
      <c r="U8893" s="384">
        <v>-7830091.9034898905</v>
      </c>
      <c r="V8893" s="367">
        <v>8549.9999999998909</v>
      </c>
      <c r="W8893" s="367">
        <v>1425000.0000000077</v>
      </c>
      <c r="X8893" s="384">
        <v>922222.78987457836</v>
      </c>
      <c r="Y8893" s="386">
        <v>8550.0000000000455</v>
      </c>
      <c r="Z8893" s="367"/>
      <c r="AA8893" s="367"/>
      <c r="AB8893" s="367"/>
      <c r="AC8893" s="367"/>
      <c r="AD8893" s="367"/>
      <c r="AE8893" s="367"/>
      <c r="AF8893" s="367"/>
      <c r="AG8893" s="367"/>
      <c r="AH8893" s="367"/>
      <c r="AI8893" s="367"/>
      <c r="AJ8893" s="367"/>
      <c r="AK8893" s="367"/>
      <c r="AL8893" s="367"/>
      <c r="AM8893" s="367"/>
      <c r="AN8893" s="367"/>
      <c r="AO8893" s="367"/>
      <c r="AP8893" s="367"/>
      <c r="AQ8893" s="367"/>
      <c r="AR8893" s="367"/>
      <c r="AS8893" s="367"/>
      <c r="AT8893" s="367"/>
    </row>
    <row r="8894" spans="2:46" ht="13.8">
      <c r="B8894" s="26">
        <v>142.66666666666728</v>
      </c>
      <c r="C8894" s="363">
        <v>7137.3503808930518</v>
      </c>
      <c r="D8894" s="367">
        <v>8560.0000000000382</v>
      </c>
      <c r="E8894" s="367">
        <v>39813.953488372339</v>
      </c>
      <c r="F8894" s="367">
        <v>-11334621.55674256</v>
      </c>
      <c r="G8894" s="367">
        <v>8560.0000000000528</v>
      </c>
      <c r="H8894" s="367">
        <v>214000</v>
      </c>
      <c r="I8894" s="384">
        <v>-134153127.40047137</v>
      </c>
      <c r="J8894" s="367">
        <v>8560</v>
      </c>
      <c r="K8894" s="367">
        <v>51878.787878788651</v>
      </c>
      <c r="L8894" s="384">
        <v>-7428305.6618266273</v>
      </c>
      <c r="M8894" s="367">
        <v>8560.0000000001291</v>
      </c>
      <c r="N8894" s="367">
        <v>856</v>
      </c>
      <c r="O8894" s="384">
        <v>-135871.53564282821</v>
      </c>
      <c r="P8894" s="367">
        <v>124.11999999999999</v>
      </c>
      <c r="Q8894" s="367">
        <v>856</v>
      </c>
      <c r="R8894" s="384">
        <v>-49739.155372306093</v>
      </c>
      <c r="S8894" s="367">
        <v>119.84</v>
      </c>
      <c r="T8894" s="367">
        <v>29517.241379309969</v>
      </c>
      <c r="U8894" s="384">
        <v>-7849752.6648770468</v>
      </c>
      <c r="V8894" s="367">
        <v>8559.9999999998909</v>
      </c>
      <c r="W8894" s="367">
        <v>1426666.6666666744</v>
      </c>
      <c r="X8894" s="384">
        <v>922910.85461971618</v>
      </c>
      <c r="Y8894" s="386">
        <v>8560.0000000000473</v>
      </c>
      <c r="Z8894" s="367"/>
      <c r="AA8894" s="367"/>
      <c r="AB8894" s="367"/>
      <c r="AC8894" s="367"/>
      <c r="AD8894" s="367"/>
      <c r="AE8894" s="367"/>
      <c r="AF8894" s="367"/>
      <c r="AG8894" s="367"/>
      <c r="AH8894" s="367"/>
      <c r="AI8894" s="367"/>
      <c r="AJ8894" s="367"/>
      <c r="AK8894" s="367"/>
      <c r="AL8894" s="367"/>
      <c r="AM8894" s="367"/>
      <c r="AN8894" s="367"/>
      <c r="AO8894" s="367"/>
      <c r="AP8894" s="367"/>
      <c r="AQ8894" s="367"/>
      <c r="AR8894" s="367"/>
      <c r="AS8894" s="367"/>
      <c r="AT8894" s="367"/>
    </row>
    <row r="8895" spans="2:46" ht="13.8">
      <c r="B8895" s="26">
        <v>142.83333333333394</v>
      </c>
      <c r="C8895" s="363">
        <v>7145.623378330818</v>
      </c>
      <c r="D8895" s="367">
        <v>8570.0000000000364</v>
      </c>
      <c r="E8895" s="367">
        <v>39860.465116279316</v>
      </c>
      <c r="F8895" s="367">
        <v>-11361414.634387365</v>
      </c>
      <c r="G8895" s="367">
        <v>8570.0000000000528</v>
      </c>
      <c r="H8895" s="367">
        <v>214250</v>
      </c>
      <c r="I8895" s="384">
        <v>-134469390.48667791</v>
      </c>
      <c r="J8895" s="367">
        <v>8570</v>
      </c>
      <c r="K8895" s="367">
        <v>51939.393939394715</v>
      </c>
      <c r="L8895" s="384">
        <v>-7447356.7880886346</v>
      </c>
      <c r="M8895" s="367">
        <v>8570.0000000001291</v>
      </c>
      <c r="N8895" s="367">
        <v>857</v>
      </c>
      <c r="O8895" s="384">
        <v>-136198.17855830229</v>
      </c>
      <c r="P8895" s="367">
        <v>124.265</v>
      </c>
      <c r="Q8895" s="367">
        <v>857</v>
      </c>
      <c r="R8895" s="384">
        <v>-49876.510113262142</v>
      </c>
      <c r="S8895" s="367">
        <v>119.98</v>
      </c>
      <c r="T8895" s="367">
        <v>29551.724137930658</v>
      </c>
      <c r="U8895" s="384">
        <v>-7869437.9654211216</v>
      </c>
      <c r="V8895" s="367">
        <v>8569.9999999998909</v>
      </c>
      <c r="W8895" s="367">
        <v>1428333.3333333412</v>
      </c>
      <c r="X8895" s="384">
        <v>923598.00684522581</v>
      </c>
      <c r="Y8895" s="386">
        <v>8570.0000000000473</v>
      </c>
      <c r="Z8895" s="367"/>
      <c r="AA8895" s="367"/>
      <c r="AB8895" s="367"/>
      <c r="AC8895" s="367"/>
      <c r="AD8895" s="367"/>
      <c r="AE8895" s="367"/>
      <c r="AF8895" s="367"/>
      <c r="AG8895" s="367"/>
      <c r="AH8895" s="367"/>
      <c r="AI8895" s="367"/>
      <c r="AJ8895" s="367"/>
      <c r="AK8895" s="367"/>
      <c r="AL8895" s="367"/>
      <c r="AM8895" s="367"/>
      <c r="AN8895" s="367"/>
      <c r="AO8895" s="367"/>
      <c r="AP8895" s="367"/>
      <c r="AQ8895" s="367"/>
      <c r="AR8895" s="367"/>
      <c r="AS8895" s="367"/>
      <c r="AT8895" s="367"/>
    </row>
    <row r="8896" spans="2:46" ht="13.8">
      <c r="B8896" s="26">
        <v>143.0000000000006</v>
      </c>
      <c r="C8896" s="363">
        <v>7153.8962240096416</v>
      </c>
      <c r="D8896" s="367">
        <v>8580.0000000000364</v>
      </c>
      <c r="E8896" s="367">
        <v>39906.976744186293</v>
      </c>
      <c r="F8896" s="367">
        <v>-11388239.337930232</v>
      </c>
      <c r="G8896" s="367">
        <v>8580.0000000000528</v>
      </c>
      <c r="H8896" s="367">
        <v>214500</v>
      </c>
      <c r="I8896" s="384">
        <v>-134786025.89993927</v>
      </c>
      <c r="J8896" s="367">
        <v>8580</v>
      </c>
      <c r="K8896" s="367">
        <v>52000.000000000779</v>
      </c>
      <c r="L8896" s="384">
        <v>-7466432.1225165389</v>
      </c>
      <c r="M8896" s="367">
        <v>8580.0000000001291</v>
      </c>
      <c r="N8896" s="367">
        <v>858</v>
      </c>
      <c r="O8896" s="384">
        <v>-136525.21333955464</v>
      </c>
      <c r="P8896" s="367">
        <v>124.41000000000001</v>
      </c>
      <c r="Q8896" s="367">
        <v>858</v>
      </c>
      <c r="R8896" s="384">
        <v>-50014.049797627849</v>
      </c>
      <c r="S8896" s="367">
        <v>120.12</v>
      </c>
      <c r="T8896" s="367">
        <v>29586.206896551346</v>
      </c>
      <c r="U8896" s="384">
        <v>-7889147.8051221101</v>
      </c>
      <c r="V8896" s="367">
        <v>8579.999999999889</v>
      </c>
      <c r="W8896" s="367">
        <v>1430000.0000000079</v>
      </c>
      <c r="X8896" s="384">
        <v>924284.24655110703</v>
      </c>
      <c r="Y8896" s="386">
        <v>8580.0000000000473</v>
      </c>
      <c r="Z8896" s="367"/>
      <c r="AA8896" s="367"/>
      <c r="AB8896" s="367"/>
      <c r="AC8896" s="367"/>
      <c r="AD8896" s="367"/>
      <c r="AE8896" s="367"/>
      <c r="AF8896" s="367"/>
      <c r="AG8896" s="367"/>
      <c r="AH8896" s="367"/>
      <c r="AI8896" s="367"/>
      <c r="AJ8896" s="367"/>
      <c r="AK8896" s="367"/>
      <c r="AL8896" s="367"/>
      <c r="AM8896" s="367"/>
      <c r="AN8896" s="367"/>
      <c r="AO8896" s="367"/>
      <c r="AP8896" s="367"/>
      <c r="AQ8896" s="367"/>
      <c r="AR8896" s="367"/>
      <c r="AS8896" s="367"/>
      <c r="AT8896" s="367"/>
    </row>
    <row r="8897" spans="2:46" ht="13.8">
      <c r="B8897" s="26">
        <v>143.16666666666725</v>
      </c>
      <c r="C8897" s="363">
        <v>7162.1689179295172</v>
      </c>
      <c r="D8897" s="367">
        <v>8590.0000000000346</v>
      </c>
      <c r="E8897" s="367">
        <v>39953.48837209327</v>
      </c>
      <c r="F8897" s="367">
        <v>-11415095.667371167</v>
      </c>
      <c r="G8897" s="367">
        <v>8590.0000000000528</v>
      </c>
      <c r="H8897" s="367">
        <v>214750</v>
      </c>
      <c r="I8897" s="384">
        <v>-135103033.64025542</v>
      </c>
      <c r="J8897" s="367">
        <v>8590</v>
      </c>
      <c r="K8897" s="367">
        <v>52060.606060606842</v>
      </c>
      <c r="L8897" s="384">
        <v>-7485531.6651103394</v>
      </c>
      <c r="M8897" s="367">
        <v>8590.0000000001291</v>
      </c>
      <c r="N8897" s="367">
        <v>859</v>
      </c>
      <c r="O8897" s="384">
        <v>-136852.63998658519</v>
      </c>
      <c r="P8897" s="367">
        <v>124.55499999999999</v>
      </c>
      <c r="Q8897" s="367">
        <v>859</v>
      </c>
      <c r="R8897" s="384">
        <v>-50151.774425403193</v>
      </c>
      <c r="S8897" s="367">
        <v>120.26</v>
      </c>
      <c r="T8897" s="367">
        <v>29620.689655172035</v>
      </c>
      <c r="U8897" s="384">
        <v>-7908882.1839800188</v>
      </c>
      <c r="V8897" s="367">
        <v>8589.999999999889</v>
      </c>
      <c r="W8897" s="367">
        <v>1431666.6666666747</v>
      </c>
      <c r="X8897" s="384">
        <v>924969.57373735984</v>
      </c>
      <c r="Y8897" s="386">
        <v>8590.0000000000473</v>
      </c>
      <c r="Z8897" s="367"/>
      <c r="AA8897" s="367"/>
      <c r="AB8897" s="367"/>
      <c r="AC8897" s="367"/>
      <c r="AD8897" s="367"/>
      <c r="AE8897" s="367"/>
      <c r="AF8897" s="367"/>
      <c r="AG8897" s="367"/>
      <c r="AH8897" s="367"/>
      <c r="AI8897" s="367"/>
      <c r="AJ8897" s="367"/>
      <c r="AK8897" s="367"/>
      <c r="AL8897" s="367"/>
      <c r="AM8897" s="367"/>
      <c r="AN8897" s="367"/>
      <c r="AO8897" s="367"/>
      <c r="AP8897" s="367"/>
      <c r="AQ8897" s="367"/>
      <c r="AR8897" s="367"/>
      <c r="AS8897" s="367"/>
      <c r="AT8897" s="367"/>
    </row>
    <row r="8898" spans="2:46" ht="13.8">
      <c r="B8898" s="26">
        <v>143.33333333333391</v>
      </c>
      <c r="C8898" s="363">
        <v>7170.4414600904502</v>
      </c>
      <c r="D8898" s="367">
        <v>8600.0000000000346</v>
      </c>
      <c r="E8898" s="367">
        <v>40000.000000000247</v>
      </c>
      <c r="F8898" s="367">
        <v>-11441983.622710168</v>
      </c>
      <c r="G8898" s="367">
        <v>8600.0000000000528</v>
      </c>
      <c r="H8898" s="367">
        <v>215000</v>
      </c>
      <c r="I8898" s="384">
        <v>-135420413.70762637</v>
      </c>
      <c r="J8898" s="367">
        <v>8600</v>
      </c>
      <c r="K8898" s="367">
        <v>52121.212121212906</v>
      </c>
      <c r="L8898" s="384">
        <v>-7504655.4158700379</v>
      </c>
      <c r="M8898" s="367">
        <v>8600.0000000001291</v>
      </c>
      <c r="N8898" s="367">
        <v>860</v>
      </c>
      <c r="O8898" s="384">
        <v>-137180.4584993941</v>
      </c>
      <c r="P8898" s="367">
        <v>124.7</v>
      </c>
      <c r="Q8898" s="367">
        <v>860</v>
      </c>
      <c r="R8898" s="384">
        <v>-50289.68399658821</v>
      </c>
      <c r="S8898" s="367">
        <v>120.4</v>
      </c>
      <c r="T8898" s="367">
        <v>29655.172413792723</v>
      </c>
      <c r="U8898" s="384">
        <v>-7928641.1019948507</v>
      </c>
      <c r="V8898" s="367">
        <v>8599.9999999998909</v>
      </c>
      <c r="W8898" s="367">
        <v>1433333.3333333414</v>
      </c>
      <c r="X8898" s="384">
        <v>925653.98840398446</v>
      </c>
      <c r="Y8898" s="386">
        <v>8600.0000000000473</v>
      </c>
      <c r="Z8898" s="367"/>
      <c r="AA8898" s="367"/>
      <c r="AB8898" s="367"/>
      <c r="AC8898" s="367"/>
      <c r="AD8898" s="367"/>
      <c r="AE8898" s="367"/>
      <c r="AF8898" s="367"/>
      <c r="AG8898" s="367"/>
      <c r="AH8898" s="367"/>
      <c r="AI8898" s="367"/>
      <c r="AJ8898" s="367"/>
      <c r="AK8898" s="367"/>
      <c r="AL8898" s="367"/>
      <c r="AM8898" s="367"/>
      <c r="AN8898" s="367"/>
      <c r="AO8898" s="367"/>
      <c r="AP8898" s="367"/>
      <c r="AQ8898" s="367"/>
      <c r="AR8898" s="367"/>
      <c r="AS8898" s="367"/>
      <c r="AT8898" s="367"/>
    </row>
    <row r="8899" spans="2:46" ht="13.8">
      <c r="B8899" s="26">
        <v>143.50000000000057</v>
      </c>
      <c r="C8899" s="363">
        <v>7178.713850492436</v>
      </c>
      <c r="D8899" s="367">
        <v>8610.0000000000346</v>
      </c>
      <c r="E8899" s="367">
        <v>40046.511627907224</v>
      </c>
      <c r="F8899" s="367">
        <v>-11468903.203947239</v>
      </c>
      <c r="G8899" s="367">
        <v>8610.0000000000528</v>
      </c>
      <c r="H8899" s="367">
        <v>215250</v>
      </c>
      <c r="I8899" s="384">
        <v>-135738166.10205212</v>
      </c>
      <c r="J8899" s="367">
        <v>8610</v>
      </c>
      <c r="K8899" s="367">
        <v>52181.81818181897</v>
      </c>
      <c r="L8899" s="384">
        <v>-7523803.3747956362</v>
      </c>
      <c r="M8899" s="367">
        <v>8610.000000000131</v>
      </c>
      <c r="N8899" s="367">
        <v>861</v>
      </c>
      <c r="O8899" s="384">
        <v>-137508.6688779812</v>
      </c>
      <c r="P8899" s="367">
        <v>124.84500000000001</v>
      </c>
      <c r="Q8899" s="367">
        <v>861</v>
      </c>
      <c r="R8899" s="384">
        <v>-50427.778511182849</v>
      </c>
      <c r="S8899" s="367">
        <v>120.54</v>
      </c>
      <c r="T8899" s="367">
        <v>29689.655172413411</v>
      </c>
      <c r="U8899" s="384">
        <v>-7948424.5591665925</v>
      </c>
      <c r="V8899" s="367">
        <v>8609.999999999889</v>
      </c>
      <c r="W8899" s="367">
        <v>1435000.0000000081</v>
      </c>
      <c r="X8899" s="384">
        <v>926337.49055098079</v>
      </c>
      <c r="Y8899" s="386">
        <v>8610.0000000000491</v>
      </c>
      <c r="Z8899" s="367"/>
      <c r="AA8899" s="367"/>
      <c r="AB8899" s="367"/>
      <c r="AC8899" s="367"/>
      <c r="AD8899" s="367"/>
      <c r="AE8899" s="367"/>
      <c r="AF8899" s="367"/>
      <c r="AG8899" s="367"/>
      <c r="AH8899" s="367"/>
      <c r="AI8899" s="367"/>
      <c r="AJ8899" s="367"/>
      <c r="AK8899" s="367"/>
      <c r="AL8899" s="367"/>
      <c r="AM8899" s="367"/>
      <c r="AN8899" s="367"/>
      <c r="AO8899" s="367"/>
      <c r="AP8899" s="367"/>
      <c r="AQ8899" s="367"/>
      <c r="AR8899" s="367"/>
      <c r="AS8899" s="367"/>
      <c r="AT8899" s="367"/>
    </row>
    <row r="8900" spans="2:46" ht="13.8">
      <c r="B8900" s="26">
        <v>143.66666666666723</v>
      </c>
      <c r="C8900" s="363">
        <v>7186.9860891354765</v>
      </c>
      <c r="D8900" s="367">
        <v>8620.0000000000327</v>
      </c>
      <c r="E8900" s="367">
        <v>40093.023255814202</v>
      </c>
      <c r="F8900" s="367">
        <v>-11495854.41108237</v>
      </c>
      <c r="G8900" s="367">
        <v>8620.0000000000528</v>
      </c>
      <c r="H8900" s="367">
        <v>215500</v>
      </c>
      <c r="I8900" s="384">
        <v>-136056290.82353267</v>
      </c>
      <c r="J8900" s="367">
        <v>8620</v>
      </c>
      <c r="K8900" s="367">
        <v>52242.424242425033</v>
      </c>
      <c r="L8900" s="384">
        <v>-7542975.5418871287</v>
      </c>
      <c r="M8900" s="367">
        <v>8620.000000000131</v>
      </c>
      <c r="N8900" s="367">
        <v>862</v>
      </c>
      <c r="O8900" s="384">
        <v>-137837.27112234654</v>
      </c>
      <c r="P8900" s="367">
        <v>124.99</v>
      </c>
      <c r="Q8900" s="367">
        <v>862</v>
      </c>
      <c r="R8900" s="384">
        <v>-50566.057969187168</v>
      </c>
      <c r="S8900" s="367">
        <v>120.68</v>
      </c>
      <c r="T8900" s="367">
        <v>29724.1379310341</v>
      </c>
      <c r="U8900" s="384">
        <v>-7968232.5554952566</v>
      </c>
      <c r="V8900" s="367">
        <v>8619.999999999889</v>
      </c>
      <c r="W8900" s="367">
        <v>1436666.6666666749</v>
      </c>
      <c r="X8900" s="384">
        <v>927020.0801783487</v>
      </c>
      <c r="Y8900" s="386">
        <v>8620.0000000000491</v>
      </c>
      <c r="Z8900" s="367"/>
      <c r="AA8900" s="367"/>
      <c r="AB8900" s="367"/>
      <c r="AC8900" s="367"/>
      <c r="AD8900" s="367"/>
      <c r="AE8900" s="367"/>
      <c r="AF8900" s="367"/>
      <c r="AG8900" s="367"/>
      <c r="AH8900" s="367"/>
      <c r="AI8900" s="367"/>
      <c r="AJ8900" s="367"/>
      <c r="AK8900" s="367"/>
      <c r="AL8900" s="367"/>
      <c r="AM8900" s="367"/>
      <c r="AN8900" s="367"/>
      <c r="AO8900" s="367"/>
      <c r="AP8900" s="367"/>
      <c r="AQ8900" s="367"/>
      <c r="AR8900" s="367"/>
      <c r="AS8900" s="367"/>
      <c r="AT8900" s="367"/>
    </row>
    <row r="8901" spans="2:46" ht="13.8">
      <c r="B8901" s="26">
        <v>143.83333333333388</v>
      </c>
      <c r="C8901" s="363">
        <v>7195.2581760195717</v>
      </c>
      <c r="D8901" s="367">
        <v>8630.0000000000327</v>
      </c>
      <c r="E8901" s="367">
        <v>40139.534883721179</v>
      </c>
      <c r="F8901" s="367">
        <v>-11522837.244115572</v>
      </c>
      <c r="G8901" s="367">
        <v>8630.0000000000528</v>
      </c>
      <c r="H8901" s="367">
        <v>215750</v>
      </c>
      <c r="I8901" s="384">
        <v>-136374787.87206802</v>
      </c>
      <c r="J8901" s="367">
        <v>8630</v>
      </c>
      <c r="K8901" s="367">
        <v>52303.030303031097</v>
      </c>
      <c r="L8901" s="384">
        <v>-7562171.917144523</v>
      </c>
      <c r="M8901" s="367">
        <v>8630.0000000001328</v>
      </c>
      <c r="N8901" s="367">
        <v>863</v>
      </c>
      <c r="O8901" s="384">
        <v>-138166.2652324902</v>
      </c>
      <c r="P8901" s="367">
        <v>125.13500000000001</v>
      </c>
      <c r="Q8901" s="367">
        <v>863</v>
      </c>
      <c r="R8901" s="384">
        <v>-50704.522370601109</v>
      </c>
      <c r="S8901" s="367">
        <v>120.82</v>
      </c>
      <c r="T8901" s="367">
        <v>29758.620689654788</v>
      </c>
      <c r="U8901" s="384">
        <v>-7988065.0909808362</v>
      </c>
      <c r="V8901" s="367">
        <v>8629.999999999889</v>
      </c>
      <c r="W8901" s="367">
        <v>1438333.3333333416</v>
      </c>
      <c r="X8901" s="384">
        <v>927701.75728608842</v>
      </c>
      <c r="Y8901" s="386">
        <v>8630.0000000000491</v>
      </c>
      <c r="Z8901" s="367"/>
      <c r="AA8901" s="367"/>
      <c r="AB8901" s="367"/>
      <c r="AC8901" s="367"/>
      <c r="AD8901" s="367"/>
      <c r="AE8901" s="367"/>
      <c r="AF8901" s="367"/>
      <c r="AG8901" s="367"/>
      <c r="AH8901" s="367"/>
      <c r="AI8901" s="367"/>
      <c r="AJ8901" s="367"/>
      <c r="AK8901" s="367"/>
      <c r="AL8901" s="367"/>
      <c r="AM8901" s="367"/>
      <c r="AN8901" s="367"/>
      <c r="AO8901" s="367"/>
      <c r="AP8901" s="367"/>
      <c r="AQ8901" s="367"/>
      <c r="AR8901" s="367"/>
      <c r="AS8901" s="367"/>
      <c r="AT8901" s="367"/>
    </row>
    <row r="8902" spans="2:46" ht="13.8">
      <c r="B8902" s="26">
        <v>144.00000000000054</v>
      </c>
      <c r="C8902" s="363">
        <v>7203.5301111447225</v>
      </c>
      <c r="D8902" s="367">
        <v>8640.0000000000327</v>
      </c>
      <c r="E8902" s="367">
        <v>40186.046511628156</v>
      </c>
      <c r="F8902" s="367">
        <v>-11549851.703046843</v>
      </c>
      <c r="G8902" s="367">
        <v>8640.0000000000546</v>
      </c>
      <c r="H8902" s="367">
        <v>216000</v>
      </c>
      <c r="I8902" s="384">
        <v>-136693657.24765816</v>
      </c>
      <c r="J8902" s="367">
        <v>8640</v>
      </c>
      <c r="K8902" s="367">
        <v>52363.636363637161</v>
      </c>
      <c r="L8902" s="384">
        <v>-7581392.5005678097</v>
      </c>
      <c r="M8902" s="367">
        <v>8640.0000000001328</v>
      </c>
      <c r="N8902" s="367">
        <v>864</v>
      </c>
      <c r="O8902" s="384">
        <v>-138495.65120841211</v>
      </c>
      <c r="P8902" s="367">
        <v>125.28000000000002</v>
      </c>
      <c r="Q8902" s="367">
        <v>864</v>
      </c>
      <c r="R8902" s="384">
        <v>-50843.171715424702</v>
      </c>
      <c r="S8902" s="367">
        <v>120.96</v>
      </c>
      <c r="T8902" s="367">
        <v>29793.103448275477</v>
      </c>
      <c r="U8902" s="384">
        <v>-8007922.1656233324</v>
      </c>
      <c r="V8902" s="367">
        <v>8639.9999999998872</v>
      </c>
      <c r="W8902" s="367">
        <v>1440000.0000000084</v>
      </c>
      <c r="X8902" s="384">
        <v>928382.52187419974</v>
      </c>
      <c r="Y8902" s="386">
        <v>8640.0000000000491</v>
      </c>
      <c r="Z8902" s="367"/>
      <c r="AA8902" s="367"/>
      <c r="AB8902" s="367"/>
      <c r="AC8902" s="367"/>
      <c r="AD8902" s="367"/>
      <c r="AE8902" s="367"/>
      <c r="AF8902" s="367"/>
      <c r="AG8902" s="367"/>
      <c r="AH8902" s="367"/>
      <c r="AI8902" s="367"/>
      <c r="AJ8902" s="367"/>
      <c r="AK8902" s="367"/>
      <c r="AL8902" s="367"/>
      <c r="AM8902" s="367"/>
      <c r="AN8902" s="367"/>
      <c r="AO8902" s="367"/>
      <c r="AP8902" s="367"/>
      <c r="AQ8902" s="367"/>
      <c r="AR8902" s="367"/>
      <c r="AS8902" s="367"/>
      <c r="AT8902" s="367"/>
    </row>
    <row r="8903" spans="2:46" ht="13.8">
      <c r="B8903" s="26">
        <v>144.1666666666672</v>
      </c>
      <c r="C8903" s="363">
        <v>7211.801894510927</v>
      </c>
      <c r="D8903" s="367">
        <v>8650.0000000000327</v>
      </c>
      <c r="E8903" s="367">
        <v>40232.558139535133</v>
      </c>
      <c r="F8903" s="367">
        <v>-11576897.787876179</v>
      </c>
      <c r="G8903" s="367">
        <v>8650.0000000000546</v>
      </c>
      <c r="H8903" s="367">
        <v>216250</v>
      </c>
      <c r="I8903" s="384">
        <v>-137012898.95030311</v>
      </c>
      <c r="J8903" s="367">
        <v>8650</v>
      </c>
      <c r="K8903" s="367">
        <v>52424.242424243224</v>
      </c>
      <c r="L8903" s="384">
        <v>-7600637.2921569943</v>
      </c>
      <c r="M8903" s="367">
        <v>8650.0000000001328</v>
      </c>
      <c r="N8903" s="367">
        <v>865</v>
      </c>
      <c r="O8903" s="384">
        <v>-138825.42905011223</v>
      </c>
      <c r="P8903" s="367">
        <v>125.425</v>
      </c>
      <c r="Q8903" s="367">
        <v>865</v>
      </c>
      <c r="R8903" s="384">
        <v>-50982.006003657967</v>
      </c>
      <c r="S8903" s="367">
        <v>121.1</v>
      </c>
      <c r="T8903" s="367">
        <v>29827.586206896165</v>
      </c>
      <c r="U8903" s="384">
        <v>-8027803.7794227498</v>
      </c>
      <c r="V8903" s="367">
        <v>8649.9999999998872</v>
      </c>
      <c r="W8903" s="367">
        <v>1441666.6666666751</v>
      </c>
      <c r="X8903" s="384">
        <v>929062.37394268287</v>
      </c>
      <c r="Y8903" s="386">
        <v>8650.0000000000491</v>
      </c>
      <c r="Z8903" s="367"/>
      <c r="AA8903" s="367"/>
      <c r="AB8903" s="367"/>
      <c r="AC8903" s="367"/>
      <c r="AD8903" s="367"/>
      <c r="AE8903" s="367"/>
      <c r="AF8903" s="367"/>
      <c r="AG8903" s="367"/>
      <c r="AH8903" s="367"/>
      <c r="AI8903" s="367"/>
      <c r="AJ8903" s="367"/>
      <c r="AK8903" s="367"/>
      <c r="AL8903" s="367"/>
      <c r="AM8903" s="367"/>
      <c r="AN8903" s="367"/>
      <c r="AO8903" s="367"/>
      <c r="AP8903" s="367"/>
      <c r="AQ8903" s="367"/>
      <c r="AR8903" s="367"/>
      <c r="AS8903" s="367"/>
      <c r="AT8903" s="367"/>
    </row>
    <row r="8904" spans="2:46" ht="13.8">
      <c r="B8904" s="26">
        <v>144.33333333333385</v>
      </c>
      <c r="C8904" s="363">
        <v>7220.0735261181844</v>
      </c>
      <c r="D8904" s="367">
        <v>8660.0000000000309</v>
      </c>
      <c r="E8904" s="367">
        <v>40279.06976744211</v>
      </c>
      <c r="F8904" s="367">
        <v>-11603975.498603579</v>
      </c>
      <c r="G8904" s="367">
        <v>8660.0000000000546</v>
      </c>
      <c r="H8904" s="367">
        <v>216500</v>
      </c>
      <c r="I8904" s="384">
        <v>-137332512.98000288</v>
      </c>
      <c r="J8904" s="367">
        <v>8660</v>
      </c>
      <c r="K8904" s="367">
        <v>52484.848484849288</v>
      </c>
      <c r="L8904" s="384">
        <v>-7619906.2919120761</v>
      </c>
      <c r="M8904" s="367">
        <v>8660.0000000001328</v>
      </c>
      <c r="N8904" s="367">
        <v>866</v>
      </c>
      <c r="O8904" s="384">
        <v>-139155.59875759066</v>
      </c>
      <c r="P8904" s="367">
        <v>125.57000000000001</v>
      </c>
      <c r="Q8904" s="367">
        <v>866</v>
      </c>
      <c r="R8904" s="384">
        <v>-51121.025235300862</v>
      </c>
      <c r="S8904" s="367">
        <v>121.24</v>
      </c>
      <c r="T8904" s="367">
        <v>29862.068965516853</v>
      </c>
      <c r="U8904" s="384">
        <v>-8047709.9323790846</v>
      </c>
      <c r="V8904" s="367">
        <v>8659.9999999998872</v>
      </c>
      <c r="W8904" s="367">
        <v>1443333.3333333419</v>
      </c>
      <c r="X8904" s="384">
        <v>929741.31349153782</v>
      </c>
      <c r="Y8904" s="386">
        <v>8660.0000000000509</v>
      </c>
      <c r="Z8904" s="367"/>
      <c r="AA8904" s="367"/>
      <c r="AB8904" s="367"/>
      <c r="AC8904" s="367"/>
      <c r="AD8904" s="367"/>
      <c r="AE8904" s="367"/>
      <c r="AF8904" s="367"/>
      <c r="AG8904" s="367"/>
      <c r="AH8904" s="367"/>
      <c r="AI8904" s="367"/>
      <c r="AJ8904" s="367"/>
      <c r="AK8904" s="367"/>
      <c r="AL8904" s="367"/>
      <c r="AM8904" s="367"/>
      <c r="AN8904" s="367"/>
      <c r="AO8904" s="367"/>
      <c r="AP8904" s="367"/>
      <c r="AQ8904" s="367"/>
      <c r="AR8904" s="367"/>
      <c r="AS8904" s="367"/>
      <c r="AT8904" s="367"/>
    </row>
    <row r="8905" spans="2:46" ht="13.8">
      <c r="B8905" s="26">
        <v>144.50000000000051</v>
      </c>
      <c r="C8905" s="363">
        <v>7228.3450059664992</v>
      </c>
      <c r="D8905" s="367">
        <v>8670.0000000000309</v>
      </c>
      <c r="E8905" s="367">
        <v>40325.581395349087</v>
      </c>
      <c r="F8905" s="367">
        <v>-11631084.835229047</v>
      </c>
      <c r="G8905" s="367">
        <v>8670.0000000000546</v>
      </c>
      <c r="H8905" s="367">
        <v>216750</v>
      </c>
      <c r="I8905" s="384">
        <v>-137652499.33675742</v>
      </c>
      <c r="J8905" s="367">
        <v>8670</v>
      </c>
      <c r="K8905" s="367">
        <v>52545.454545455352</v>
      </c>
      <c r="L8905" s="384">
        <v>-7639199.4998330558</v>
      </c>
      <c r="M8905" s="367">
        <v>8670.0000000001328</v>
      </c>
      <c r="N8905" s="367">
        <v>867</v>
      </c>
      <c r="O8905" s="384">
        <v>-139486.16033084728</v>
      </c>
      <c r="P8905" s="367">
        <v>125.71499999999999</v>
      </c>
      <c r="Q8905" s="367">
        <v>867</v>
      </c>
      <c r="R8905" s="384">
        <v>-51260.229410353422</v>
      </c>
      <c r="S8905" s="367">
        <v>121.38</v>
      </c>
      <c r="T8905" s="367">
        <v>29896.551724137542</v>
      </c>
      <c r="U8905" s="384">
        <v>-8067640.6244923379</v>
      </c>
      <c r="V8905" s="367">
        <v>8669.9999999998872</v>
      </c>
      <c r="W8905" s="367">
        <v>1445000.0000000086</v>
      </c>
      <c r="X8905" s="384">
        <v>930419.34052076424</v>
      </c>
      <c r="Y8905" s="386">
        <v>8670.0000000000509</v>
      </c>
      <c r="Z8905" s="367"/>
      <c r="AA8905" s="367"/>
      <c r="AB8905" s="367"/>
      <c r="AC8905" s="367"/>
      <c r="AD8905" s="367"/>
      <c r="AE8905" s="367"/>
      <c r="AF8905" s="367"/>
      <c r="AG8905" s="367"/>
      <c r="AH8905" s="367"/>
      <c r="AI8905" s="367"/>
      <c r="AJ8905" s="367"/>
      <c r="AK8905" s="367"/>
      <c r="AL8905" s="367"/>
      <c r="AM8905" s="367"/>
      <c r="AN8905" s="367"/>
      <c r="AO8905" s="367"/>
      <c r="AP8905" s="367"/>
      <c r="AQ8905" s="367"/>
      <c r="AR8905" s="367"/>
      <c r="AS8905" s="367"/>
      <c r="AT8905" s="367"/>
    </row>
    <row r="8906" spans="2:46" ht="13.8">
      <c r="B8906" s="26">
        <v>144.66666666666717</v>
      </c>
      <c r="C8906" s="363">
        <v>7236.616334055866</v>
      </c>
      <c r="D8906" s="367">
        <v>8680.0000000000291</v>
      </c>
      <c r="E8906" s="367">
        <v>40372.093023256064</v>
      </c>
      <c r="F8906" s="367">
        <v>-11658225.79775258</v>
      </c>
      <c r="G8906" s="367">
        <v>8680.0000000000546</v>
      </c>
      <c r="H8906" s="367">
        <v>217000</v>
      </c>
      <c r="I8906" s="384">
        <v>-137972858.02056676</v>
      </c>
      <c r="J8906" s="367">
        <v>8680</v>
      </c>
      <c r="K8906" s="367">
        <v>52606.060606061415</v>
      </c>
      <c r="L8906" s="384">
        <v>-7658516.9159199344</v>
      </c>
      <c r="M8906" s="367">
        <v>8680.0000000001346</v>
      </c>
      <c r="N8906" s="367">
        <v>868</v>
      </c>
      <c r="O8906" s="384">
        <v>-139817.11376988227</v>
      </c>
      <c r="P8906" s="367">
        <v>125.86</v>
      </c>
      <c r="Q8906" s="367">
        <v>868</v>
      </c>
      <c r="R8906" s="384">
        <v>-51399.618528815619</v>
      </c>
      <c r="S8906" s="367">
        <v>121.52</v>
      </c>
      <c r="T8906" s="367">
        <v>29931.03448275823</v>
      </c>
      <c r="U8906" s="384">
        <v>-8087595.8557625078</v>
      </c>
      <c r="V8906" s="367">
        <v>8679.9999999998872</v>
      </c>
      <c r="W8906" s="367">
        <v>1446666.6666666754</v>
      </c>
      <c r="X8906" s="384">
        <v>931096.4550303627</v>
      </c>
      <c r="Y8906" s="386">
        <v>8680.0000000000528</v>
      </c>
      <c r="Z8906" s="367"/>
      <c r="AA8906" s="367"/>
      <c r="AB8906" s="367"/>
      <c r="AC8906" s="367"/>
      <c r="AD8906" s="367"/>
      <c r="AE8906" s="367"/>
      <c r="AF8906" s="367"/>
      <c r="AG8906" s="367"/>
      <c r="AH8906" s="367"/>
      <c r="AI8906" s="367"/>
      <c r="AJ8906" s="367"/>
      <c r="AK8906" s="367"/>
      <c r="AL8906" s="367"/>
      <c r="AM8906" s="367"/>
      <c r="AN8906" s="367"/>
      <c r="AO8906" s="367"/>
      <c r="AP8906" s="367"/>
      <c r="AQ8906" s="367"/>
      <c r="AR8906" s="367"/>
      <c r="AS8906" s="367"/>
      <c r="AT8906" s="367"/>
    </row>
    <row r="8907" spans="2:46" ht="13.8">
      <c r="B8907" s="26">
        <v>144.83333333333383</v>
      </c>
      <c r="C8907" s="363">
        <v>7244.8875103862893</v>
      </c>
      <c r="D8907" s="367">
        <v>8690.0000000000291</v>
      </c>
      <c r="E8907" s="367">
        <v>40418.604651163041</v>
      </c>
      <c r="F8907" s="367">
        <v>-11685398.386174181</v>
      </c>
      <c r="G8907" s="367">
        <v>8690.0000000000546</v>
      </c>
      <c r="H8907" s="367">
        <v>217250</v>
      </c>
      <c r="I8907" s="384">
        <v>-138293589.03143093</v>
      </c>
      <c r="J8907" s="367">
        <v>8690</v>
      </c>
      <c r="K8907" s="367">
        <v>52666.666666667479</v>
      </c>
      <c r="L8907" s="384">
        <v>-7677858.5401727082</v>
      </c>
      <c r="M8907" s="367">
        <v>8690.0000000001346</v>
      </c>
      <c r="N8907" s="367">
        <v>869</v>
      </c>
      <c r="O8907" s="384">
        <v>-140148.45907469548</v>
      </c>
      <c r="P8907" s="367">
        <v>126.00500000000001</v>
      </c>
      <c r="Q8907" s="367">
        <v>869</v>
      </c>
      <c r="R8907" s="384">
        <v>-51539.192590687482</v>
      </c>
      <c r="S8907" s="367">
        <v>121.66</v>
      </c>
      <c r="T8907" s="367">
        <v>29965.517241378919</v>
      </c>
      <c r="U8907" s="384">
        <v>-8107575.626189596</v>
      </c>
      <c r="V8907" s="367">
        <v>8689.9999999998872</v>
      </c>
      <c r="W8907" s="367">
        <v>1448333.3333333421</v>
      </c>
      <c r="X8907" s="384">
        <v>931772.65702033252</v>
      </c>
      <c r="Y8907" s="386">
        <v>8690.0000000000528</v>
      </c>
      <c r="Z8907" s="367"/>
      <c r="AA8907" s="367"/>
      <c r="AB8907" s="367"/>
      <c r="AC8907" s="367"/>
      <c r="AD8907" s="367"/>
      <c r="AE8907" s="367"/>
      <c r="AF8907" s="367"/>
      <c r="AG8907" s="367"/>
      <c r="AH8907" s="367"/>
      <c r="AI8907" s="367"/>
      <c r="AJ8907" s="367"/>
      <c r="AK8907" s="367"/>
      <c r="AL8907" s="367"/>
      <c r="AM8907" s="367"/>
      <c r="AN8907" s="367"/>
      <c r="AO8907" s="367"/>
      <c r="AP8907" s="367"/>
      <c r="AQ8907" s="367"/>
      <c r="AR8907" s="367"/>
      <c r="AS8907" s="367"/>
      <c r="AT8907" s="367"/>
    </row>
    <row r="8908" spans="2:46" ht="13.8">
      <c r="B8908" s="26">
        <v>145.00000000000048</v>
      </c>
      <c r="C8908" s="363">
        <v>7253.1585349577663</v>
      </c>
      <c r="D8908" s="367">
        <v>8700.0000000000291</v>
      </c>
      <c r="E8908" s="367">
        <v>40465.116279070018</v>
      </c>
      <c r="F8908" s="367">
        <v>-11712602.600493846</v>
      </c>
      <c r="G8908" s="367">
        <v>8700.0000000000546</v>
      </c>
      <c r="H8908" s="367">
        <v>217500</v>
      </c>
      <c r="I8908" s="384">
        <v>-138614692.36934987</v>
      </c>
      <c r="J8908" s="367">
        <v>8700</v>
      </c>
      <c r="K8908" s="367">
        <v>52727.272727273543</v>
      </c>
      <c r="L8908" s="384">
        <v>-7697224.3725913782</v>
      </c>
      <c r="M8908" s="367">
        <v>8700.0000000001346</v>
      </c>
      <c r="N8908" s="367">
        <v>870</v>
      </c>
      <c r="O8908" s="384">
        <v>-140480.19624528688</v>
      </c>
      <c r="P8908" s="367">
        <v>126.14999999999999</v>
      </c>
      <c r="Q8908" s="367">
        <v>870</v>
      </c>
      <c r="R8908" s="384">
        <v>-51678.951595968974</v>
      </c>
      <c r="S8908" s="367">
        <v>121.8</v>
      </c>
      <c r="T8908" s="367">
        <v>29999.999999999607</v>
      </c>
      <c r="U8908" s="384">
        <v>-8127579.935773599</v>
      </c>
      <c r="V8908" s="367">
        <v>8699.9999999998854</v>
      </c>
      <c r="W8908" s="367">
        <v>1450000.0000000088</v>
      </c>
      <c r="X8908" s="384">
        <v>932447.94649067405</v>
      </c>
      <c r="Y8908" s="386">
        <v>8700.0000000000528</v>
      </c>
      <c r="Z8908" s="367"/>
      <c r="AA8908" s="367"/>
      <c r="AB8908" s="367"/>
      <c r="AC8908" s="367"/>
      <c r="AD8908" s="367"/>
      <c r="AE8908" s="367"/>
      <c r="AF8908" s="367"/>
      <c r="AG8908" s="367"/>
      <c r="AH8908" s="367"/>
      <c r="AI8908" s="367"/>
      <c r="AJ8908" s="367"/>
      <c r="AK8908" s="367"/>
      <c r="AL8908" s="367"/>
      <c r="AM8908" s="367"/>
      <c r="AN8908" s="367"/>
      <c r="AO8908" s="367"/>
      <c r="AP8908" s="367"/>
      <c r="AQ8908" s="367"/>
      <c r="AR8908" s="367"/>
      <c r="AS8908" s="367"/>
      <c r="AT8908" s="367"/>
    </row>
    <row r="8909" spans="2:46" ht="13.8">
      <c r="B8909" s="26">
        <v>145.16666666666714</v>
      </c>
      <c r="C8909" s="363">
        <v>7261.4294077702989</v>
      </c>
      <c r="D8909" s="367">
        <v>8710.0000000000291</v>
      </c>
      <c r="E8909" s="367">
        <v>40511.627906976995</v>
      </c>
      <c r="F8909" s="367">
        <v>-11739838.44071158</v>
      </c>
      <c r="G8909" s="367">
        <v>8710.0000000000546</v>
      </c>
      <c r="H8909" s="367">
        <v>217750</v>
      </c>
      <c r="I8909" s="384">
        <v>-138936168.0343236</v>
      </c>
      <c r="J8909" s="367">
        <v>8710</v>
      </c>
      <c r="K8909" s="367">
        <v>52787.878787879607</v>
      </c>
      <c r="L8909" s="384">
        <v>-7716614.413175948</v>
      </c>
      <c r="M8909" s="367">
        <v>8710.0000000001346</v>
      </c>
      <c r="N8909" s="367">
        <v>871</v>
      </c>
      <c r="O8909" s="384">
        <v>-140812.32528165664</v>
      </c>
      <c r="P8909" s="367">
        <v>126.295</v>
      </c>
      <c r="Q8909" s="367">
        <v>871</v>
      </c>
      <c r="R8909" s="384">
        <v>-51818.895544660139</v>
      </c>
      <c r="S8909" s="367">
        <v>121.94</v>
      </c>
      <c r="T8909" s="367">
        <v>30034.482758620295</v>
      </c>
      <c r="U8909" s="384">
        <v>-8147608.784514524</v>
      </c>
      <c r="V8909" s="367">
        <v>8709.9999999998854</v>
      </c>
      <c r="W8909" s="367">
        <v>1451666.6666666756</v>
      </c>
      <c r="X8909" s="384">
        <v>933122.32344138727</v>
      </c>
      <c r="Y8909" s="386">
        <v>8710.0000000000528</v>
      </c>
      <c r="Z8909" s="367"/>
      <c r="AA8909" s="367"/>
      <c r="AB8909" s="367"/>
      <c r="AC8909" s="367"/>
      <c r="AD8909" s="367"/>
      <c r="AE8909" s="367"/>
      <c r="AF8909" s="367"/>
      <c r="AG8909" s="367"/>
      <c r="AH8909" s="367"/>
      <c r="AI8909" s="367"/>
      <c r="AJ8909" s="367"/>
      <c r="AK8909" s="367"/>
      <c r="AL8909" s="367"/>
      <c r="AM8909" s="367"/>
      <c r="AN8909" s="367"/>
      <c r="AO8909" s="367"/>
      <c r="AP8909" s="367"/>
      <c r="AQ8909" s="367"/>
      <c r="AR8909" s="367"/>
      <c r="AS8909" s="367"/>
      <c r="AT8909" s="367"/>
    </row>
    <row r="8910" spans="2:46" ht="13.8">
      <c r="B8910" s="26">
        <v>145.3333333333338</v>
      </c>
      <c r="C8910" s="363">
        <v>7269.7001288238826</v>
      </c>
      <c r="D8910" s="367">
        <v>8720.0000000000273</v>
      </c>
      <c r="E8910" s="367">
        <v>40558.139534883972</v>
      </c>
      <c r="F8910" s="367">
        <v>-11767105.906827381</v>
      </c>
      <c r="G8910" s="367">
        <v>8720.0000000000546</v>
      </c>
      <c r="H8910" s="367">
        <v>218000</v>
      </c>
      <c r="I8910" s="384">
        <v>-139258016.02635214</v>
      </c>
      <c r="J8910" s="367">
        <v>8720</v>
      </c>
      <c r="K8910" s="367">
        <v>52848.48484848567</v>
      </c>
      <c r="L8910" s="384">
        <v>-7736028.6619264157</v>
      </c>
      <c r="M8910" s="367">
        <v>8720.0000000001364</v>
      </c>
      <c r="N8910" s="367">
        <v>872</v>
      </c>
      <c r="O8910" s="384">
        <v>-141144.84618380465</v>
      </c>
      <c r="P8910" s="367">
        <v>126.44000000000001</v>
      </c>
      <c r="Q8910" s="367">
        <v>872</v>
      </c>
      <c r="R8910" s="384">
        <v>-51959.024436760941</v>
      </c>
      <c r="S8910" s="367">
        <v>122.08</v>
      </c>
      <c r="T8910" s="367">
        <v>30068.965517240984</v>
      </c>
      <c r="U8910" s="384">
        <v>-8167662.1724123666</v>
      </c>
      <c r="V8910" s="367">
        <v>8719.9999999998854</v>
      </c>
      <c r="W8910" s="367">
        <v>1453333.3333333423</v>
      </c>
      <c r="X8910" s="384">
        <v>933795.7878724722</v>
      </c>
      <c r="Y8910" s="386">
        <v>8720.0000000000528</v>
      </c>
      <c r="Z8910" s="367"/>
      <c r="AA8910" s="367"/>
      <c r="AB8910" s="367"/>
      <c r="AC8910" s="367"/>
      <c r="AD8910" s="367"/>
      <c r="AE8910" s="367"/>
      <c r="AF8910" s="367"/>
      <c r="AG8910" s="367"/>
      <c r="AH8910" s="367"/>
      <c r="AI8910" s="367"/>
      <c r="AJ8910" s="367"/>
      <c r="AK8910" s="367"/>
      <c r="AL8910" s="367"/>
      <c r="AM8910" s="367"/>
      <c r="AN8910" s="367"/>
      <c r="AO8910" s="367"/>
      <c r="AP8910" s="367"/>
      <c r="AQ8910" s="367"/>
      <c r="AR8910" s="367"/>
      <c r="AS8910" s="367"/>
      <c r="AT8910" s="367"/>
    </row>
    <row r="8911" spans="2:46" ht="13.8">
      <c r="B8911" s="26">
        <v>145.50000000000045</v>
      </c>
      <c r="C8911" s="363">
        <v>7277.9706981185245</v>
      </c>
      <c r="D8911" s="367">
        <v>8730.0000000000273</v>
      </c>
      <c r="E8911" s="367">
        <v>40604.651162790949</v>
      </c>
      <c r="F8911" s="367">
        <v>-11794404.998841245</v>
      </c>
      <c r="G8911" s="367">
        <v>8730.0000000000546</v>
      </c>
      <c r="H8911" s="367">
        <v>218250</v>
      </c>
      <c r="I8911" s="384">
        <v>-139580236.3454355</v>
      </c>
      <c r="J8911" s="367">
        <v>8730</v>
      </c>
      <c r="K8911" s="367">
        <v>52909.090909091734</v>
      </c>
      <c r="L8911" s="384">
        <v>-7755467.1188427787</v>
      </c>
      <c r="M8911" s="367">
        <v>8730.0000000001364</v>
      </c>
      <c r="N8911" s="367">
        <v>873</v>
      </c>
      <c r="O8911" s="384">
        <v>-141477.75895173082</v>
      </c>
      <c r="P8911" s="367">
        <v>126.58499999999999</v>
      </c>
      <c r="Q8911" s="367">
        <v>873</v>
      </c>
      <c r="R8911" s="384">
        <v>-52099.338272271416</v>
      </c>
      <c r="S8911" s="367">
        <v>122.22</v>
      </c>
      <c r="T8911" s="367">
        <v>30103.448275861672</v>
      </c>
      <c r="U8911" s="384">
        <v>-8187740.0994671257</v>
      </c>
      <c r="V8911" s="367">
        <v>8729.9999999998854</v>
      </c>
      <c r="W8911" s="367">
        <v>1455000.0000000091</v>
      </c>
      <c r="X8911" s="384">
        <v>934468.33978392894</v>
      </c>
      <c r="Y8911" s="386">
        <v>8730.0000000000546</v>
      </c>
      <c r="Z8911" s="367"/>
      <c r="AA8911" s="367"/>
      <c r="AB8911" s="367"/>
      <c r="AC8911" s="367"/>
      <c r="AD8911" s="367"/>
      <c r="AE8911" s="367"/>
      <c r="AF8911" s="367"/>
      <c r="AG8911" s="367"/>
      <c r="AH8911" s="367"/>
      <c r="AI8911" s="367"/>
      <c r="AJ8911" s="367"/>
      <c r="AK8911" s="367"/>
      <c r="AL8911" s="367"/>
      <c r="AM8911" s="367"/>
      <c r="AN8911" s="367"/>
      <c r="AO8911" s="367"/>
      <c r="AP8911" s="367"/>
      <c r="AQ8911" s="367"/>
      <c r="AR8911" s="367"/>
      <c r="AS8911" s="367"/>
      <c r="AT8911" s="367"/>
    </row>
    <row r="8912" spans="2:46" ht="13.8">
      <c r="B8912" s="26">
        <v>145.66666666666711</v>
      </c>
      <c r="C8912" s="363">
        <v>7286.2411156542194</v>
      </c>
      <c r="D8912" s="367">
        <v>8740.0000000000273</v>
      </c>
      <c r="E8912" s="367">
        <v>40651.162790697927</v>
      </c>
      <c r="F8912" s="367">
        <v>-11821735.716753179</v>
      </c>
      <c r="G8912" s="367">
        <v>8740.0000000000546</v>
      </c>
      <c r="H8912" s="367">
        <v>218500</v>
      </c>
      <c r="I8912" s="384">
        <v>-139902828.99157366</v>
      </c>
      <c r="J8912" s="367">
        <v>8740</v>
      </c>
      <c r="K8912" s="367">
        <v>52969.696969697798</v>
      </c>
      <c r="L8912" s="384">
        <v>-7774929.7839250416</v>
      </c>
      <c r="M8912" s="367">
        <v>8740.0000000001382</v>
      </c>
      <c r="N8912" s="367">
        <v>874</v>
      </c>
      <c r="O8912" s="384">
        <v>-141811.06358543539</v>
      </c>
      <c r="P8912" s="367">
        <v>126.73</v>
      </c>
      <c r="Q8912" s="367">
        <v>874</v>
      </c>
      <c r="R8912" s="384">
        <v>-52239.837051191513</v>
      </c>
      <c r="S8912" s="367">
        <v>122.36</v>
      </c>
      <c r="T8912" s="367">
        <v>30137.931034482361</v>
      </c>
      <c r="U8912" s="384">
        <v>-8207842.5656788042</v>
      </c>
      <c r="V8912" s="367">
        <v>8739.9999999998854</v>
      </c>
      <c r="W8912" s="367">
        <v>1456666.6666666758</v>
      </c>
      <c r="X8912" s="384">
        <v>935139.97917575727</v>
      </c>
      <c r="Y8912" s="386">
        <v>8740.0000000000546</v>
      </c>
      <c r="Z8912" s="367"/>
      <c r="AA8912" s="367"/>
      <c r="AB8912" s="367"/>
      <c r="AC8912" s="367"/>
      <c r="AD8912" s="367"/>
      <c r="AE8912" s="367"/>
      <c r="AF8912" s="367"/>
      <c r="AG8912" s="367"/>
      <c r="AH8912" s="367"/>
      <c r="AI8912" s="367"/>
      <c r="AJ8912" s="367"/>
      <c r="AK8912" s="367"/>
      <c r="AL8912" s="367"/>
      <c r="AM8912" s="367"/>
      <c r="AN8912" s="367"/>
      <c r="AO8912" s="367"/>
      <c r="AP8912" s="367"/>
      <c r="AQ8912" s="367"/>
      <c r="AR8912" s="367"/>
      <c r="AS8912" s="367"/>
      <c r="AT8912" s="367"/>
    </row>
    <row r="8913" spans="2:46" ht="13.8">
      <c r="B8913" s="26">
        <v>145.83333333333377</v>
      </c>
      <c r="C8913" s="363">
        <v>7294.5113814309698</v>
      </c>
      <c r="D8913" s="367">
        <v>8750.0000000000273</v>
      </c>
      <c r="E8913" s="367">
        <v>40697.674418604904</v>
      </c>
      <c r="F8913" s="367">
        <v>-11849098.060563179</v>
      </c>
      <c r="G8913" s="367">
        <v>8750.0000000000546</v>
      </c>
      <c r="H8913" s="367">
        <v>218750</v>
      </c>
      <c r="I8913" s="384">
        <v>-140225793.96476659</v>
      </c>
      <c r="J8913" s="367">
        <v>8750</v>
      </c>
      <c r="K8913" s="367">
        <v>53030.303030303861</v>
      </c>
      <c r="L8913" s="384">
        <v>-7794416.6571731996</v>
      </c>
      <c r="M8913" s="367">
        <v>8750.0000000001382</v>
      </c>
      <c r="N8913" s="367">
        <v>875</v>
      </c>
      <c r="O8913" s="384">
        <v>-142144.76008491818</v>
      </c>
      <c r="P8913" s="367">
        <v>126.87500000000001</v>
      </c>
      <c r="Q8913" s="367">
        <v>875</v>
      </c>
      <c r="R8913" s="384">
        <v>-52380.520773521268</v>
      </c>
      <c r="S8913" s="367">
        <v>122.5</v>
      </c>
      <c r="T8913" s="367">
        <v>30172.413793103049</v>
      </c>
      <c r="U8913" s="384">
        <v>-8227969.5710474001</v>
      </c>
      <c r="V8913" s="367">
        <v>8749.9999999998854</v>
      </c>
      <c r="W8913" s="367">
        <v>1458333.3333333426</v>
      </c>
      <c r="X8913" s="384">
        <v>935810.7060479573</v>
      </c>
      <c r="Y8913" s="386">
        <v>8750.0000000000564</v>
      </c>
      <c r="Z8913" s="367"/>
      <c r="AA8913" s="367"/>
      <c r="AB8913" s="367"/>
      <c r="AC8913" s="367"/>
      <c r="AD8913" s="367"/>
      <c r="AE8913" s="367"/>
      <c r="AF8913" s="367"/>
      <c r="AG8913" s="367"/>
      <c r="AH8913" s="367"/>
      <c r="AI8913" s="367"/>
      <c r="AJ8913" s="367"/>
      <c r="AK8913" s="367"/>
      <c r="AL8913" s="367"/>
      <c r="AM8913" s="367"/>
      <c r="AN8913" s="367"/>
      <c r="AO8913" s="367"/>
      <c r="AP8913" s="367"/>
      <c r="AQ8913" s="367"/>
      <c r="AR8913" s="367"/>
      <c r="AS8913" s="367"/>
      <c r="AT8913" s="367"/>
    </row>
    <row r="8914" spans="2:46" ht="13.8">
      <c r="B8914" s="26">
        <v>146.00000000000043</v>
      </c>
      <c r="C8914" s="363">
        <v>7302.7814954487731</v>
      </c>
      <c r="D8914" s="367">
        <v>8760.0000000000255</v>
      </c>
      <c r="E8914" s="367">
        <v>40744.186046511881</v>
      </c>
      <c r="F8914" s="367">
        <v>-11876492.030271243</v>
      </c>
      <c r="G8914" s="367">
        <v>8760.0000000000546</v>
      </c>
      <c r="H8914" s="367">
        <v>219000</v>
      </c>
      <c r="I8914" s="384">
        <v>-140549131.26501435</v>
      </c>
      <c r="J8914" s="367">
        <v>8760</v>
      </c>
      <c r="K8914" s="367">
        <v>53090.909090909925</v>
      </c>
      <c r="L8914" s="384">
        <v>-7813927.7385872537</v>
      </c>
      <c r="M8914" s="367">
        <v>8760.0000000001382</v>
      </c>
      <c r="N8914" s="367">
        <v>876</v>
      </c>
      <c r="O8914" s="384">
        <v>-142478.84845017912</v>
      </c>
      <c r="P8914" s="367">
        <v>127.02</v>
      </c>
      <c r="Q8914" s="367">
        <v>876</v>
      </c>
      <c r="R8914" s="384">
        <v>-52521.389439260674</v>
      </c>
      <c r="S8914" s="367">
        <v>122.64</v>
      </c>
      <c r="T8914" s="367">
        <v>30206.896551723738</v>
      </c>
      <c r="U8914" s="384">
        <v>-8248121.1155729108</v>
      </c>
      <c r="V8914" s="367">
        <v>8759.9999999998836</v>
      </c>
      <c r="W8914" s="367">
        <v>1460000.0000000093</v>
      </c>
      <c r="X8914" s="384">
        <v>936480.52040052903</v>
      </c>
      <c r="Y8914" s="386">
        <v>8760.0000000000564</v>
      </c>
      <c r="Z8914" s="367"/>
      <c r="AA8914" s="367"/>
      <c r="AB8914" s="367"/>
      <c r="AC8914" s="367"/>
      <c r="AD8914" s="367"/>
      <c r="AE8914" s="367"/>
      <c r="AF8914" s="367"/>
      <c r="AG8914" s="367"/>
      <c r="AH8914" s="367"/>
      <c r="AI8914" s="367"/>
      <c r="AJ8914" s="367"/>
      <c r="AK8914" s="367"/>
      <c r="AL8914" s="367"/>
      <c r="AM8914" s="367"/>
      <c r="AN8914" s="367"/>
      <c r="AO8914" s="367"/>
      <c r="AP8914" s="367"/>
      <c r="AQ8914" s="367"/>
      <c r="AR8914" s="367"/>
      <c r="AS8914" s="367"/>
      <c r="AT8914" s="367"/>
    </row>
    <row r="8915" spans="2:46" ht="13.8">
      <c r="B8915" s="26">
        <v>146.16666666666708</v>
      </c>
      <c r="C8915" s="363">
        <v>7311.0514577076328</v>
      </c>
      <c r="D8915" s="367">
        <v>8770.0000000000255</v>
      </c>
      <c r="E8915" s="367">
        <v>40790.697674418858</v>
      </c>
      <c r="F8915" s="367">
        <v>-11903917.625877377</v>
      </c>
      <c r="G8915" s="367">
        <v>8770.0000000000546</v>
      </c>
      <c r="H8915" s="367">
        <v>219250</v>
      </c>
      <c r="I8915" s="384">
        <v>-140872840.89231691</v>
      </c>
      <c r="J8915" s="367">
        <v>8770</v>
      </c>
      <c r="K8915" s="367">
        <v>53151.515151515989</v>
      </c>
      <c r="L8915" s="384">
        <v>-7833463.0281672059</v>
      </c>
      <c r="M8915" s="367">
        <v>8770.0000000001382</v>
      </c>
      <c r="N8915" s="367">
        <v>877</v>
      </c>
      <c r="O8915" s="384">
        <v>-142813.32868121844</v>
      </c>
      <c r="P8915" s="367">
        <v>127.16500000000001</v>
      </c>
      <c r="Q8915" s="367">
        <v>877</v>
      </c>
      <c r="R8915" s="384">
        <v>-52662.44304840971</v>
      </c>
      <c r="S8915" s="367">
        <v>122.77999999999999</v>
      </c>
      <c r="T8915" s="367">
        <v>30241.379310344426</v>
      </c>
      <c r="U8915" s="384">
        <v>-8268297.1992553426</v>
      </c>
      <c r="V8915" s="367">
        <v>8769.9999999998836</v>
      </c>
      <c r="W8915" s="367">
        <v>1461666.6666666761</v>
      </c>
      <c r="X8915" s="384">
        <v>937149.42223347246</v>
      </c>
      <c r="Y8915" s="386">
        <v>8770.0000000000564</v>
      </c>
      <c r="Z8915" s="367"/>
      <c r="AA8915" s="367"/>
      <c r="AB8915" s="367"/>
      <c r="AC8915" s="367"/>
      <c r="AD8915" s="367"/>
      <c r="AE8915" s="367"/>
      <c r="AF8915" s="367"/>
      <c r="AG8915" s="367"/>
      <c r="AH8915" s="367"/>
      <c r="AI8915" s="367"/>
      <c r="AJ8915" s="367"/>
      <c r="AK8915" s="367"/>
      <c r="AL8915" s="367"/>
      <c r="AM8915" s="367"/>
      <c r="AN8915" s="367"/>
      <c r="AO8915" s="367"/>
      <c r="AP8915" s="367"/>
      <c r="AQ8915" s="367"/>
      <c r="AR8915" s="367"/>
      <c r="AS8915" s="367"/>
      <c r="AT8915" s="367"/>
    </row>
    <row r="8916" spans="2:46" ht="13.8">
      <c r="B8916" s="26">
        <v>146.33333333333374</v>
      </c>
      <c r="C8916" s="363">
        <v>7319.3212682075446</v>
      </c>
      <c r="D8916" s="367">
        <v>8780.0000000000236</v>
      </c>
      <c r="E8916" s="367">
        <v>40837.209302325835</v>
      </c>
      <c r="F8916" s="367">
        <v>-11931374.847381577</v>
      </c>
      <c r="G8916" s="367">
        <v>8780.0000000000546</v>
      </c>
      <c r="H8916" s="367">
        <v>219500</v>
      </c>
      <c r="I8916" s="384">
        <v>-141196922.84667423</v>
      </c>
      <c r="J8916" s="367">
        <v>8780</v>
      </c>
      <c r="K8916" s="367">
        <v>53212.121212122052</v>
      </c>
      <c r="L8916" s="384">
        <v>-7853022.5259130541</v>
      </c>
      <c r="M8916" s="367">
        <v>8780.0000000001382</v>
      </c>
      <c r="N8916" s="367">
        <v>878</v>
      </c>
      <c r="O8916" s="384">
        <v>-143148.20077803594</v>
      </c>
      <c r="P8916" s="367">
        <v>127.30999999999999</v>
      </c>
      <c r="Q8916" s="367">
        <v>878</v>
      </c>
      <c r="R8916" s="384">
        <v>-52803.681600968426</v>
      </c>
      <c r="S8916" s="367">
        <v>122.91999999999999</v>
      </c>
      <c r="T8916" s="367">
        <v>30275.862068965114</v>
      </c>
      <c r="U8916" s="384">
        <v>-8288497.822094691</v>
      </c>
      <c r="V8916" s="367">
        <v>8779.9999999998836</v>
      </c>
      <c r="W8916" s="367">
        <v>1463333.3333333428</v>
      </c>
      <c r="X8916" s="384">
        <v>937817.4115467876</v>
      </c>
      <c r="Y8916" s="386">
        <v>8780.0000000000564</v>
      </c>
      <c r="Z8916" s="367"/>
      <c r="AA8916" s="367"/>
      <c r="AB8916" s="367"/>
      <c r="AC8916" s="367"/>
      <c r="AD8916" s="367"/>
      <c r="AE8916" s="367"/>
      <c r="AF8916" s="367"/>
      <c r="AG8916" s="367"/>
      <c r="AH8916" s="367"/>
      <c r="AI8916" s="367"/>
      <c r="AJ8916" s="367"/>
      <c r="AK8916" s="367"/>
      <c r="AL8916" s="367"/>
      <c r="AM8916" s="367"/>
      <c r="AN8916" s="367"/>
      <c r="AO8916" s="367"/>
      <c r="AP8916" s="367"/>
      <c r="AQ8916" s="367"/>
      <c r="AR8916" s="367"/>
      <c r="AS8916" s="367"/>
      <c r="AT8916" s="367"/>
    </row>
    <row r="8917" spans="2:46" ht="13.8">
      <c r="B8917" s="26">
        <v>146.5000000000004</v>
      </c>
      <c r="C8917" s="363">
        <v>7327.5909269485128</v>
      </c>
      <c r="D8917" s="367">
        <v>8790.0000000000236</v>
      </c>
      <c r="E8917" s="367">
        <v>40883.720930232812</v>
      </c>
      <c r="F8917" s="367">
        <v>-11958863.69478384</v>
      </c>
      <c r="G8917" s="367">
        <v>8790.0000000000546</v>
      </c>
      <c r="H8917" s="367">
        <v>219750</v>
      </c>
      <c r="I8917" s="384">
        <v>-141521377.12808639</v>
      </c>
      <c r="J8917" s="367">
        <v>8790</v>
      </c>
      <c r="K8917" s="367">
        <v>53272.727272728116</v>
      </c>
      <c r="L8917" s="384">
        <v>-7872606.2318248041</v>
      </c>
      <c r="M8917" s="367">
        <v>8790.0000000001401</v>
      </c>
      <c r="N8917" s="367">
        <v>879</v>
      </c>
      <c r="O8917" s="384">
        <v>-143483.46474063178</v>
      </c>
      <c r="P8917" s="367">
        <v>127.455</v>
      </c>
      <c r="Q8917" s="367">
        <v>879</v>
      </c>
      <c r="R8917" s="384">
        <v>-52945.105096936779</v>
      </c>
      <c r="S8917" s="367">
        <v>123.05999999999999</v>
      </c>
      <c r="T8917" s="367">
        <v>30310.344827585803</v>
      </c>
      <c r="U8917" s="384">
        <v>-8308722.984090955</v>
      </c>
      <c r="V8917" s="367">
        <v>8789.9999999998818</v>
      </c>
      <c r="W8917" s="367">
        <v>1465000.0000000095</v>
      </c>
      <c r="X8917" s="384">
        <v>938484.48834047432</v>
      </c>
      <c r="Y8917" s="386">
        <v>8790.0000000000564</v>
      </c>
      <c r="Z8917" s="367"/>
      <c r="AA8917" s="367"/>
      <c r="AB8917" s="367"/>
      <c r="AC8917" s="367"/>
      <c r="AD8917" s="367"/>
      <c r="AE8917" s="367"/>
      <c r="AF8917" s="367"/>
      <c r="AG8917" s="367"/>
      <c r="AH8917" s="367"/>
      <c r="AI8917" s="367"/>
      <c r="AJ8917" s="367"/>
      <c r="AK8917" s="367"/>
      <c r="AL8917" s="367"/>
      <c r="AM8917" s="367"/>
      <c r="AN8917" s="367"/>
      <c r="AO8917" s="367"/>
      <c r="AP8917" s="367"/>
      <c r="AQ8917" s="367"/>
      <c r="AR8917" s="367"/>
      <c r="AS8917" s="367"/>
      <c r="AT8917" s="367"/>
    </row>
    <row r="8918" spans="2:46" ht="13.8">
      <c r="B8918" s="26">
        <v>146.66666666666706</v>
      </c>
      <c r="C8918" s="363">
        <v>7335.8604339305357</v>
      </c>
      <c r="D8918" s="367">
        <v>8800.0000000000236</v>
      </c>
      <c r="E8918" s="367">
        <v>40930.232558139789</v>
      </c>
      <c r="F8918" s="367">
        <v>-11986384.168084173</v>
      </c>
      <c r="G8918" s="367">
        <v>8800.0000000000546</v>
      </c>
      <c r="H8918" s="367">
        <v>220000</v>
      </c>
      <c r="I8918" s="384">
        <v>-141846203.73655334</v>
      </c>
      <c r="J8918" s="367">
        <v>8800</v>
      </c>
      <c r="K8918" s="367">
        <v>53333.33333333418</v>
      </c>
      <c r="L8918" s="384">
        <v>-7892214.1459024465</v>
      </c>
      <c r="M8918" s="367">
        <v>8800.0000000001401</v>
      </c>
      <c r="N8918" s="367">
        <v>880</v>
      </c>
      <c r="O8918" s="384">
        <v>-143819.12056900587</v>
      </c>
      <c r="P8918" s="367">
        <v>127.60000000000001</v>
      </c>
      <c r="Q8918" s="367">
        <v>880</v>
      </c>
      <c r="R8918" s="384">
        <v>-53086.713536314797</v>
      </c>
      <c r="S8918" s="367">
        <v>123.19999999999999</v>
      </c>
      <c r="T8918" s="367">
        <v>30344.827586206491</v>
      </c>
      <c r="U8918" s="384">
        <v>-8328972.6852441402</v>
      </c>
      <c r="V8918" s="367">
        <v>8799.9999999998818</v>
      </c>
      <c r="W8918" s="367">
        <v>1466666.6666666763</v>
      </c>
      <c r="X8918" s="384">
        <v>939150.6526145332</v>
      </c>
      <c r="Y8918" s="386">
        <v>8800.0000000000582</v>
      </c>
      <c r="Z8918" s="367"/>
      <c r="AA8918" s="367"/>
      <c r="AB8918" s="367"/>
      <c r="AC8918" s="367"/>
      <c r="AD8918" s="367"/>
      <c r="AE8918" s="367"/>
      <c r="AF8918" s="367"/>
      <c r="AG8918" s="367"/>
      <c r="AH8918" s="367"/>
      <c r="AI8918" s="367"/>
      <c r="AJ8918" s="367"/>
      <c r="AK8918" s="367"/>
      <c r="AL8918" s="367"/>
      <c r="AM8918" s="367"/>
      <c r="AN8918" s="367"/>
      <c r="AO8918" s="367"/>
      <c r="AP8918" s="367"/>
      <c r="AQ8918" s="367"/>
      <c r="AR8918" s="367"/>
      <c r="AS8918" s="367"/>
      <c r="AT8918" s="367"/>
    </row>
    <row r="8919" spans="2:46" ht="13.8">
      <c r="B8919" s="26">
        <v>146.83333333333371</v>
      </c>
      <c r="C8919" s="363">
        <v>7344.1297891536124</v>
      </c>
      <c r="D8919" s="367">
        <v>8810.0000000000236</v>
      </c>
      <c r="E8919" s="367">
        <v>40976.744186046766</v>
      </c>
      <c r="F8919" s="367">
        <v>-12013936.267282575</v>
      </c>
      <c r="G8919" s="367">
        <v>8810.0000000000564</v>
      </c>
      <c r="H8919" s="367">
        <v>220250</v>
      </c>
      <c r="I8919" s="384">
        <v>-142171402.67207509</v>
      </c>
      <c r="J8919" s="367">
        <v>8810</v>
      </c>
      <c r="K8919" s="367">
        <v>53393.939393940243</v>
      </c>
      <c r="L8919" s="384">
        <v>-7911846.2681459915</v>
      </c>
      <c r="M8919" s="367">
        <v>8810.0000000001419</v>
      </c>
      <c r="N8919" s="367">
        <v>881</v>
      </c>
      <c r="O8919" s="384">
        <v>-144155.16826315815</v>
      </c>
      <c r="P8919" s="367">
        <v>127.74499999999999</v>
      </c>
      <c r="Q8919" s="367">
        <v>881</v>
      </c>
      <c r="R8919" s="384">
        <v>-53228.506919102445</v>
      </c>
      <c r="S8919" s="367">
        <v>123.33999999999999</v>
      </c>
      <c r="T8919" s="367">
        <v>30379.31034482718</v>
      </c>
      <c r="U8919" s="384">
        <v>-8349246.9255542438</v>
      </c>
      <c r="V8919" s="367">
        <v>8809.9999999998818</v>
      </c>
      <c r="W8919" s="367">
        <v>1468333.333333343</v>
      </c>
      <c r="X8919" s="384">
        <v>939815.90436896333</v>
      </c>
      <c r="Y8919" s="386">
        <v>8810.0000000000582</v>
      </c>
      <c r="Z8919" s="367"/>
      <c r="AA8919" s="367"/>
      <c r="AB8919" s="367"/>
      <c r="AC8919" s="367"/>
      <c r="AD8919" s="367"/>
      <c r="AE8919" s="367"/>
      <c r="AF8919" s="367"/>
      <c r="AG8919" s="367"/>
      <c r="AH8919" s="367"/>
      <c r="AI8919" s="367"/>
      <c r="AJ8919" s="367"/>
      <c r="AK8919" s="367"/>
      <c r="AL8919" s="367"/>
      <c r="AM8919" s="367"/>
      <c r="AN8919" s="367"/>
      <c r="AO8919" s="367"/>
      <c r="AP8919" s="367"/>
      <c r="AQ8919" s="367"/>
      <c r="AR8919" s="367"/>
      <c r="AS8919" s="367"/>
      <c r="AT8919" s="367"/>
    </row>
    <row r="8920" spans="2:46" ht="13.8">
      <c r="B8920" s="26">
        <v>147.00000000000037</v>
      </c>
      <c r="C8920" s="363">
        <v>7352.3989926177428</v>
      </c>
      <c r="D8920" s="367">
        <v>8820.0000000000218</v>
      </c>
      <c r="E8920" s="367">
        <v>41023.255813953743</v>
      </c>
      <c r="F8920" s="367">
        <v>-12041519.992379043</v>
      </c>
      <c r="G8920" s="367">
        <v>8820.0000000000564</v>
      </c>
      <c r="H8920" s="367">
        <v>220500</v>
      </c>
      <c r="I8920" s="384">
        <v>-142496973.93465164</v>
      </c>
      <c r="J8920" s="367">
        <v>8820</v>
      </c>
      <c r="K8920" s="367">
        <v>53454.545454546307</v>
      </c>
      <c r="L8920" s="384">
        <v>-7931502.5985554289</v>
      </c>
      <c r="M8920" s="367">
        <v>8820.0000000001419</v>
      </c>
      <c r="N8920" s="367">
        <v>882</v>
      </c>
      <c r="O8920" s="384">
        <v>-144491.60782308877</v>
      </c>
      <c r="P8920" s="367">
        <v>127.89</v>
      </c>
      <c r="Q8920" s="367">
        <v>882</v>
      </c>
      <c r="R8920" s="384">
        <v>-53370.485245299766</v>
      </c>
      <c r="S8920" s="367">
        <v>123.47999999999999</v>
      </c>
      <c r="T8920" s="367">
        <v>30413.793103447868</v>
      </c>
      <c r="U8920" s="384">
        <v>-8369545.705021264</v>
      </c>
      <c r="V8920" s="367">
        <v>8819.9999999998818</v>
      </c>
      <c r="W8920" s="367">
        <v>1470000.0000000098</v>
      </c>
      <c r="X8920" s="384">
        <v>940480.24360376527</v>
      </c>
      <c r="Y8920" s="386">
        <v>8820.0000000000582</v>
      </c>
      <c r="Z8920" s="367"/>
      <c r="AA8920" s="367"/>
      <c r="AB8920" s="367"/>
      <c r="AC8920" s="367"/>
      <c r="AD8920" s="367"/>
      <c r="AE8920" s="367"/>
      <c r="AF8920" s="367"/>
      <c r="AG8920" s="367"/>
      <c r="AH8920" s="367"/>
      <c r="AI8920" s="367"/>
      <c r="AJ8920" s="367"/>
      <c r="AK8920" s="367"/>
      <c r="AL8920" s="367"/>
      <c r="AM8920" s="367"/>
      <c r="AN8920" s="367"/>
      <c r="AO8920" s="367"/>
      <c r="AP8920" s="367"/>
      <c r="AQ8920" s="367"/>
      <c r="AR8920" s="367"/>
      <c r="AS8920" s="367"/>
      <c r="AT8920" s="367"/>
    </row>
    <row r="8921" spans="2:46" ht="13.8">
      <c r="B8921" s="26">
        <v>147.16666666666703</v>
      </c>
      <c r="C8921" s="363">
        <v>7360.6680443229288</v>
      </c>
      <c r="D8921" s="367">
        <v>8830.0000000000218</v>
      </c>
      <c r="E8921" s="367">
        <v>41069.76744186072</v>
      </c>
      <c r="F8921" s="367">
        <v>-12069135.343373574</v>
      </c>
      <c r="G8921" s="367">
        <v>8830.0000000000564</v>
      </c>
      <c r="H8921" s="367">
        <v>220750</v>
      </c>
      <c r="I8921" s="384">
        <v>-142822917.52428299</v>
      </c>
      <c r="J8921" s="367">
        <v>8830</v>
      </c>
      <c r="K8921" s="367">
        <v>53515.151515152371</v>
      </c>
      <c r="L8921" s="384">
        <v>-7951183.1371307652</v>
      </c>
      <c r="M8921" s="367">
        <v>8830.0000000001419</v>
      </c>
      <c r="N8921" s="367">
        <v>883</v>
      </c>
      <c r="O8921" s="384">
        <v>-144828.43924879763</v>
      </c>
      <c r="P8921" s="367">
        <v>128.035</v>
      </c>
      <c r="Q8921" s="367">
        <v>883</v>
      </c>
      <c r="R8921" s="384">
        <v>-53512.648514906716</v>
      </c>
      <c r="S8921" s="367">
        <v>123.61999999999999</v>
      </c>
      <c r="T8921" s="367">
        <v>30448.275862068556</v>
      </c>
      <c r="U8921" s="384">
        <v>-8389869.0236452036</v>
      </c>
      <c r="V8921" s="367">
        <v>8829.9999999998818</v>
      </c>
      <c r="W8921" s="367">
        <v>1471666.6666666765</v>
      </c>
      <c r="X8921" s="384">
        <v>941143.67031893868</v>
      </c>
      <c r="Y8921" s="386">
        <v>8830.0000000000582</v>
      </c>
      <c r="Z8921" s="367"/>
      <c r="AA8921" s="367"/>
      <c r="AB8921" s="367"/>
      <c r="AC8921" s="367"/>
      <c r="AD8921" s="367"/>
      <c r="AE8921" s="367"/>
      <c r="AF8921" s="367"/>
      <c r="AG8921" s="367"/>
      <c r="AH8921" s="367"/>
      <c r="AI8921" s="367"/>
      <c r="AJ8921" s="367"/>
      <c r="AK8921" s="367"/>
      <c r="AL8921" s="367"/>
      <c r="AM8921" s="367"/>
      <c r="AN8921" s="367"/>
      <c r="AO8921" s="367"/>
      <c r="AP8921" s="367"/>
      <c r="AQ8921" s="367"/>
      <c r="AR8921" s="367"/>
      <c r="AS8921" s="367"/>
      <c r="AT8921" s="367"/>
    </row>
    <row r="8922" spans="2:46" ht="13.8">
      <c r="B8922" s="26">
        <v>147.33333333333368</v>
      </c>
      <c r="C8922" s="363">
        <v>7368.9369442691705</v>
      </c>
      <c r="D8922" s="367">
        <v>8840.0000000000218</v>
      </c>
      <c r="E8922" s="367">
        <v>41116.279069767697</v>
      </c>
      <c r="F8922" s="367">
        <v>-12096782.32026617</v>
      </c>
      <c r="G8922" s="367">
        <v>8840.0000000000564</v>
      </c>
      <c r="H8922" s="367">
        <v>221000</v>
      </c>
      <c r="I8922" s="384">
        <v>-143149233.44096911</v>
      </c>
      <c r="J8922" s="367">
        <v>8840</v>
      </c>
      <c r="K8922" s="367">
        <v>53575.757575758435</v>
      </c>
      <c r="L8922" s="384">
        <v>-7970887.8838719968</v>
      </c>
      <c r="M8922" s="367">
        <v>8840.0000000001419</v>
      </c>
      <c r="N8922" s="367">
        <v>884</v>
      </c>
      <c r="O8922" s="384">
        <v>-145165.66254028477</v>
      </c>
      <c r="P8922" s="367">
        <v>128.18</v>
      </c>
      <c r="Q8922" s="367">
        <v>884</v>
      </c>
      <c r="R8922" s="384">
        <v>-53654.996727923339</v>
      </c>
      <c r="S8922" s="367">
        <v>123.76</v>
      </c>
      <c r="T8922" s="367">
        <v>30482.758620689245</v>
      </c>
      <c r="U8922" s="384">
        <v>-8410216.8814260606</v>
      </c>
      <c r="V8922" s="367">
        <v>8839.9999999998818</v>
      </c>
      <c r="W8922" s="367">
        <v>1473333.3333333433</v>
      </c>
      <c r="X8922" s="384">
        <v>941806.18451448402</v>
      </c>
      <c r="Y8922" s="386">
        <v>8840.0000000000582</v>
      </c>
      <c r="Z8922" s="367"/>
      <c r="AA8922" s="367"/>
      <c r="AB8922" s="367"/>
      <c r="AC8922" s="367"/>
      <c r="AD8922" s="367"/>
      <c r="AE8922" s="367"/>
      <c r="AF8922" s="367"/>
      <c r="AG8922" s="367"/>
      <c r="AH8922" s="367"/>
      <c r="AI8922" s="367"/>
      <c r="AJ8922" s="367"/>
      <c r="AK8922" s="367"/>
      <c r="AL8922" s="367"/>
      <c r="AM8922" s="367"/>
      <c r="AN8922" s="367"/>
      <c r="AO8922" s="367"/>
      <c r="AP8922" s="367"/>
      <c r="AQ8922" s="367"/>
      <c r="AR8922" s="367"/>
      <c r="AS8922" s="367"/>
      <c r="AT8922" s="367"/>
    </row>
    <row r="8923" spans="2:46" ht="13.8">
      <c r="B8923" s="26">
        <v>147.50000000000034</v>
      </c>
      <c r="C8923" s="363">
        <v>7377.2056924564658</v>
      </c>
      <c r="D8923" s="367">
        <v>8850.0000000000218</v>
      </c>
      <c r="E8923" s="367">
        <v>41162.790697674674</v>
      </c>
      <c r="F8923" s="367">
        <v>-12124460.923056835</v>
      </c>
      <c r="G8923" s="367">
        <v>8850.0000000000564</v>
      </c>
      <c r="H8923" s="367">
        <v>221250</v>
      </c>
      <c r="I8923" s="384">
        <v>-143475921.68471006</v>
      </c>
      <c r="J8923" s="367">
        <v>8850</v>
      </c>
      <c r="K8923" s="367">
        <v>53636.363636364498</v>
      </c>
      <c r="L8923" s="384">
        <v>-7990616.838779131</v>
      </c>
      <c r="M8923" s="367">
        <v>8850.0000000001437</v>
      </c>
      <c r="N8923" s="367">
        <v>885</v>
      </c>
      <c r="O8923" s="384">
        <v>-145503.2776975501</v>
      </c>
      <c r="P8923" s="367">
        <v>128.32499999999999</v>
      </c>
      <c r="Q8923" s="367">
        <v>885</v>
      </c>
      <c r="R8923" s="384">
        <v>-53797.529884349606</v>
      </c>
      <c r="S8923" s="367">
        <v>123.9</v>
      </c>
      <c r="T8923" s="367">
        <v>30517.241379309933</v>
      </c>
      <c r="U8923" s="384">
        <v>-8430589.2783638313</v>
      </c>
      <c r="V8923" s="367">
        <v>8849.9999999998799</v>
      </c>
      <c r="W8923" s="367">
        <v>1475000.00000001</v>
      </c>
      <c r="X8923" s="384">
        <v>942467.7861904013</v>
      </c>
      <c r="Y8923" s="386">
        <v>8850.00000000006</v>
      </c>
      <c r="Z8923" s="367"/>
      <c r="AA8923" s="367"/>
      <c r="AB8923" s="367"/>
      <c r="AC8923" s="367"/>
      <c r="AD8923" s="367"/>
      <c r="AE8923" s="367"/>
      <c r="AF8923" s="367"/>
      <c r="AG8923" s="367"/>
      <c r="AH8923" s="367"/>
      <c r="AI8923" s="367"/>
      <c r="AJ8923" s="367"/>
      <c r="AK8923" s="367"/>
      <c r="AL8923" s="367"/>
      <c r="AM8923" s="367"/>
      <c r="AN8923" s="367"/>
      <c r="AO8923" s="367"/>
      <c r="AP8923" s="367"/>
      <c r="AQ8923" s="367"/>
      <c r="AR8923" s="367"/>
      <c r="AS8923" s="367"/>
      <c r="AT8923" s="367"/>
    </row>
    <row r="8924" spans="2:46" ht="13.8">
      <c r="B8924" s="26">
        <v>147.666666666667</v>
      </c>
      <c r="C8924" s="363">
        <v>7385.474288884815</v>
      </c>
      <c r="D8924" s="367">
        <v>8860.00000000002</v>
      </c>
      <c r="E8924" s="367">
        <v>41209.302325581652</v>
      </c>
      <c r="F8924" s="367">
        <v>-12152171.151745567</v>
      </c>
      <c r="G8924" s="367">
        <v>8860.0000000000564</v>
      </c>
      <c r="H8924" s="367">
        <v>221500</v>
      </c>
      <c r="I8924" s="384">
        <v>-143802982.2555058</v>
      </c>
      <c r="J8924" s="367">
        <v>8860</v>
      </c>
      <c r="K8924" s="367">
        <v>53696.969696970562</v>
      </c>
      <c r="L8924" s="384">
        <v>-8010370.0018521575</v>
      </c>
      <c r="M8924" s="367">
        <v>8860.0000000001437</v>
      </c>
      <c r="N8924" s="367">
        <v>886</v>
      </c>
      <c r="O8924" s="384">
        <v>-145841.28472059374</v>
      </c>
      <c r="P8924" s="367">
        <v>128.47</v>
      </c>
      <c r="Q8924" s="367">
        <v>886</v>
      </c>
      <c r="R8924" s="384">
        <v>-53940.247984185509</v>
      </c>
      <c r="S8924" s="367">
        <v>124.04</v>
      </c>
      <c r="T8924" s="367">
        <v>30551.724137930622</v>
      </c>
      <c r="U8924" s="384">
        <v>-8450986.2144585233</v>
      </c>
      <c r="V8924" s="367">
        <v>8859.9999999998799</v>
      </c>
      <c r="W8924" s="367">
        <v>1476666.6666666768</v>
      </c>
      <c r="X8924" s="384">
        <v>943128.47534668993</v>
      </c>
      <c r="Y8924" s="386">
        <v>8860.00000000006</v>
      </c>
      <c r="Z8924" s="367"/>
      <c r="AA8924" s="367"/>
      <c r="AB8924" s="367"/>
      <c r="AC8924" s="367"/>
      <c r="AD8924" s="367"/>
      <c r="AE8924" s="367"/>
      <c r="AF8924" s="367"/>
      <c r="AG8924" s="367"/>
      <c r="AH8924" s="367"/>
      <c r="AI8924" s="367"/>
      <c r="AJ8924" s="367"/>
      <c r="AK8924" s="367"/>
      <c r="AL8924" s="367"/>
      <c r="AM8924" s="367"/>
      <c r="AN8924" s="367"/>
      <c r="AO8924" s="367"/>
      <c r="AP8924" s="367"/>
      <c r="AQ8924" s="367"/>
      <c r="AR8924" s="367"/>
      <c r="AS8924" s="367"/>
      <c r="AT8924" s="367"/>
    </row>
    <row r="8925" spans="2:46" ht="13.8">
      <c r="B8925" s="26">
        <v>147.83333333333366</v>
      </c>
      <c r="C8925" s="363">
        <v>7393.7427335542179</v>
      </c>
      <c r="D8925" s="367">
        <v>8870.0000000000182</v>
      </c>
      <c r="E8925" s="367">
        <v>41255.813953488629</v>
      </c>
      <c r="F8925" s="367">
        <v>-12179913.006332364</v>
      </c>
      <c r="G8925" s="367">
        <v>8870.0000000000564</v>
      </c>
      <c r="H8925" s="367">
        <v>221750</v>
      </c>
      <c r="I8925" s="384">
        <v>-144130415.15335637</v>
      </c>
      <c r="J8925" s="367">
        <v>8870</v>
      </c>
      <c r="K8925" s="367">
        <v>53757.575757576626</v>
      </c>
      <c r="L8925" s="384">
        <v>-8030147.3730910821</v>
      </c>
      <c r="M8925" s="367">
        <v>8870.0000000001437</v>
      </c>
      <c r="N8925" s="367">
        <v>887</v>
      </c>
      <c r="O8925" s="384">
        <v>-146179.68360941566</v>
      </c>
      <c r="P8925" s="367">
        <v>128.61500000000001</v>
      </c>
      <c r="Q8925" s="367">
        <v>887</v>
      </c>
      <c r="R8925" s="384">
        <v>-54083.151027431071</v>
      </c>
      <c r="S8925" s="367">
        <v>124.18</v>
      </c>
      <c r="T8925" s="367">
        <v>30586.20689655131</v>
      </c>
      <c r="U8925" s="384">
        <v>-8471407.6897101328</v>
      </c>
      <c r="V8925" s="367">
        <v>8869.9999999998799</v>
      </c>
      <c r="W8925" s="367">
        <v>1478333.3333333435</v>
      </c>
      <c r="X8925" s="384">
        <v>943788.25198335026</v>
      </c>
      <c r="Y8925" s="386">
        <v>8870.00000000006</v>
      </c>
      <c r="Z8925" s="367"/>
      <c r="AA8925" s="367"/>
      <c r="AB8925" s="367"/>
      <c r="AC8925" s="367"/>
      <c r="AD8925" s="367"/>
      <c r="AE8925" s="367"/>
      <c r="AF8925" s="367"/>
      <c r="AG8925" s="367"/>
      <c r="AH8925" s="367"/>
      <c r="AI8925" s="367"/>
      <c r="AJ8925" s="367"/>
      <c r="AK8925" s="367"/>
      <c r="AL8925" s="367"/>
      <c r="AM8925" s="367"/>
      <c r="AN8925" s="367"/>
      <c r="AO8925" s="367"/>
      <c r="AP8925" s="367"/>
      <c r="AQ8925" s="367"/>
      <c r="AR8925" s="367"/>
      <c r="AS8925" s="367"/>
      <c r="AT8925" s="367"/>
    </row>
    <row r="8926" spans="2:46" ht="13.8">
      <c r="B8926" s="26">
        <v>148.00000000000031</v>
      </c>
      <c r="C8926" s="363">
        <v>7402.0110264646764</v>
      </c>
      <c r="D8926" s="367">
        <v>8880.0000000000182</v>
      </c>
      <c r="E8926" s="367">
        <v>41302.325581395606</v>
      </c>
      <c r="F8926" s="367">
        <v>-12207686.486817228</v>
      </c>
      <c r="G8926" s="367">
        <v>8880.0000000000564</v>
      </c>
      <c r="H8926" s="367">
        <v>222000</v>
      </c>
      <c r="I8926" s="384">
        <v>-144458220.37826169</v>
      </c>
      <c r="J8926" s="367">
        <v>8880</v>
      </c>
      <c r="K8926" s="367">
        <v>53818.181818182689</v>
      </c>
      <c r="L8926" s="384">
        <v>-8049948.9524959028</v>
      </c>
      <c r="M8926" s="367">
        <v>8880.0000000001437</v>
      </c>
      <c r="N8926" s="367">
        <v>888</v>
      </c>
      <c r="O8926" s="384">
        <v>-146518.47436401577</v>
      </c>
      <c r="P8926" s="367">
        <v>128.76</v>
      </c>
      <c r="Q8926" s="367">
        <v>888</v>
      </c>
      <c r="R8926" s="384">
        <v>-54226.23901408627</v>
      </c>
      <c r="S8926" s="367">
        <v>124.32000000000001</v>
      </c>
      <c r="T8926" s="367">
        <v>30620.689655171998</v>
      </c>
      <c r="U8926" s="384">
        <v>-8491853.7041186616</v>
      </c>
      <c r="V8926" s="367">
        <v>8879.9999999998799</v>
      </c>
      <c r="W8926" s="367">
        <v>1480000.0000000102</v>
      </c>
      <c r="X8926" s="384">
        <v>944447.11610038241</v>
      </c>
      <c r="Y8926" s="386">
        <v>8880.0000000000618</v>
      </c>
      <c r="Z8926" s="367"/>
      <c r="AA8926" s="367"/>
      <c r="AB8926" s="367"/>
      <c r="AC8926" s="367"/>
      <c r="AD8926" s="367"/>
      <c r="AE8926" s="367"/>
      <c r="AF8926" s="367"/>
      <c r="AG8926" s="367"/>
      <c r="AH8926" s="367"/>
      <c r="AI8926" s="367"/>
      <c r="AJ8926" s="367"/>
      <c r="AK8926" s="367"/>
      <c r="AL8926" s="367"/>
      <c r="AM8926" s="367"/>
      <c r="AN8926" s="367"/>
      <c r="AO8926" s="367"/>
      <c r="AP8926" s="367"/>
      <c r="AQ8926" s="367"/>
      <c r="AR8926" s="367"/>
      <c r="AS8926" s="367"/>
      <c r="AT8926" s="367"/>
    </row>
    <row r="8927" spans="2:46" ht="13.8">
      <c r="B8927" s="26">
        <v>148.16666666666697</v>
      </c>
      <c r="C8927" s="363">
        <v>7410.2791676161905</v>
      </c>
      <c r="D8927" s="367">
        <v>8890.0000000000182</v>
      </c>
      <c r="E8927" s="367">
        <v>41348.837209302583</v>
      </c>
      <c r="F8927" s="367">
        <v>-12235491.59320016</v>
      </c>
      <c r="G8927" s="367">
        <v>8890.0000000000564</v>
      </c>
      <c r="H8927" s="367">
        <v>222250</v>
      </c>
      <c r="I8927" s="384">
        <v>-144786397.93022186</v>
      </c>
      <c r="J8927" s="367">
        <v>8890</v>
      </c>
      <c r="K8927" s="367">
        <v>53878.787878788753</v>
      </c>
      <c r="L8927" s="384">
        <v>-8069774.7400666224</v>
      </c>
      <c r="M8927" s="367">
        <v>8890.0000000001437</v>
      </c>
      <c r="N8927" s="367">
        <v>889</v>
      </c>
      <c r="O8927" s="384">
        <v>-146857.65698439421</v>
      </c>
      <c r="P8927" s="367">
        <v>128.905</v>
      </c>
      <c r="Q8927" s="367">
        <v>889</v>
      </c>
      <c r="R8927" s="384">
        <v>-54369.511944151142</v>
      </c>
      <c r="S8927" s="367">
        <v>124.46000000000001</v>
      </c>
      <c r="T8927" s="367">
        <v>30655.172413792687</v>
      </c>
      <c r="U8927" s="384">
        <v>-8512324.2576841079</v>
      </c>
      <c r="V8927" s="367">
        <v>8889.9999999998799</v>
      </c>
      <c r="W8927" s="367">
        <v>1481666.666666677</v>
      </c>
      <c r="X8927" s="384">
        <v>945105.06769778614</v>
      </c>
      <c r="Y8927" s="386">
        <v>8890.0000000000618</v>
      </c>
      <c r="Z8927" s="367"/>
      <c r="AA8927" s="367"/>
      <c r="AB8927" s="367"/>
      <c r="AC8927" s="367"/>
      <c r="AD8927" s="367"/>
      <c r="AE8927" s="367"/>
      <c r="AF8927" s="367"/>
      <c r="AG8927" s="367"/>
      <c r="AH8927" s="367"/>
      <c r="AI8927" s="367"/>
      <c r="AJ8927" s="367"/>
      <c r="AK8927" s="367"/>
      <c r="AL8927" s="367"/>
      <c r="AM8927" s="367"/>
      <c r="AN8927" s="367"/>
      <c r="AO8927" s="367"/>
      <c r="AP8927" s="367"/>
      <c r="AQ8927" s="367"/>
      <c r="AR8927" s="367"/>
      <c r="AS8927" s="367"/>
      <c r="AT8927" s="367"/>
    </row>
    <row r="8928" spans="2:46" ht="13.8">
      <c r="B8928" s="26">
        <v>148.33333333333363</v>
      </c>
      <c r="C8928" s="363">
        <v>7418.5471570087584</v>
      </c>
      <c r="D8928" s="367">
        <v>8900.0000000000182</v>
      </c>
      <c r="E8928" s="367">
        <v>41395.34883720956</v>
      </c>
      <c r="F8928" s="367">
        <v>-12263328.325481156</v>
      </c>
      <c r="G8928" s="367">
        <v>8900.0000000000564</v>
      </c>
      <c r="H8928" s="367">
        <v>222500</v>
      </c>
      <c r="I8928" s="384">
        <v>-145114947.80923679</v>
      </c>
      <c r="J8928" s="367">
        <v>8900</v>
      </c>
      <c r="K8928" s="367">
        <v>53939.393939394817</v>
      </c>
      <c r="L8928" s="384">
        <v>-8089624.7358032418</v>
      </c>
      <c r="M8928" s="367">
        <v>8900.0000000001455</v>
      </c>
      <c r="N8928" s="367">
        <v>890</v>
      </c>
      <c r="O8928" s="384">
        <v>-147197.23147055093</v>
      </c>
      <c r="P8928" s="367">
        <v>129.05000000000001</v>
      </c>
      <c r="Q8928" s="367">
        <v>890</v>
      </c>
      <c r="R8928" s="384">
        <v>-54512.969817625642</v>
      </c>
      <c r="S8928" s="367">
        <v>124.60000000000001</v>
      </c>
      <c r="T8928" s="367">
        <v>30689.655172413375</v>
      </c>
      <c r="U8928" s="384">
        <v>-8532819.3504064716</v>
      </c>
      <c r="V8928" s="367">
        <v>8899.9999999998799</v>
      </c>
      <c r="W8928" s="367">
        <v>1483333.3333333437</v>
      </c>
      <c r="X8928" s="384">
        <v>945762.10677556146</v>
      </c>
      <c r="Y8928" s="386">
        <v>8900.0000000000618</v>
      </c>
      <c r="Z8928" s="367"/>
      <c r="AA8928" s="367"/>
      <c r="AB8928" s="367"/>
      <c r="AC8928" s="367"/>
      <c r="AD8928" s="367"/>
      <c r="AE8928" s="367"/>
      <c r="AF8928" s="367"/>
      <c r="AG8928" s="367"/>
      <c r="AH8928" s="367"/>
      <c r="AI8928" s="367"/>
      <c r="AJ8928" s="367"/>
      <c r="AK8928" s="367"/>
      <c r="AL8928" s="367"/>
      <c r="AM8928" s="367"/>
      <c r="AN8928" s="367"/>
      <c r="AO8928" s="367"/>
      <c r="AP8928" s="367"/>
      <c r="AQ8928" s="367"/>
      <c r="AR8928" s="367"/>
      <c r="AS8928" s="367"/>
      <c r="AT8928" s="367"/>
    </row>
    <row r="8929" spans="2:46" ht="13.8">
      <c r="B8929" s="26">
        <v>148.50000000000028</v>
      </c>
      <c r="C8929" s="363">
        <v>7426.8149946423791</v>
      </c>
      <c r="D8929" s="367">
        <v>8910.0000000000164</v>
      </c>
      <c r="E8929" s="367">
        <v>41441.860465116537</v>
      </c>
      <c r="F8929" s="367">
        <v>-12291196.683660222</v>
      </c>
      <c r="G8929" s="367">
        <v>8910.0000000000564</v>
      </c>
      <c r="H8929" s="367">
        <v>222750</v>
      </c>
      <c r="I8929" s="384">
        <v>-145443870.01530653</v>
      </c>
      <c r="J8929" s="367">
        <v>8910</v>
      </c>
      <c r="K8929" s="367">
        <v>54000.00000000088</v>
      </c>
      <c r="L8929" s="384">
        <v>-8109498.9397057556</v>
      </c>
      <c r="M8929" s="367">
        <v>8910.0000000001455</v>
      </c>
      <c r="N8929" s="367">
        <v>891</v>
      </c>
      <c r="O8929" s="384">
        <v>-147537.19782248579</v>
      </c>
      <c r="P8929" s="367">
        <v>129.19499999999999</v>
      </c>
      <c r="Q8929" s="367">
        <v>891</v>
      </c>
      <c r="R8929" s="384">
        <v>-54656.612634509787</v>
      </c>
      <c r="S8929" s="367">
        <v>124.74</v>
      </c>
      <c r="T8929" s="367">
        <v>30724.137931034064</v>
      </c>
      <c r="U8929" s="384">
        <v>-8553338.982285751</v>
      </c>
      <c r="V8929" s="367">
        <v>8909.9999999998781</v>
      </c>
      <c r="W8929" s="367">
        <v>1485000.0000000105</v>
      </c>
      <c r="X8929" s="384">
        <v>946418.23333370883</v>
      </c>
      <c r="Y8929" s="386">
        <v>8910.0000000000618</v>
      </c>
      <c r="Z8929" s="367"/>
      <c r="AA8929" s="367"/>
      <c r="AB8929" s="367"/>
      <c r="AC8929" s="367"/>
      <c r="AD8929" s="367"/>
      <c r="AE8929" s="367"/>
      <c r="AF8929" s="367"/>
      <c r="AG8929" s="367"/>
      <c r="AH8929" s="367"/>
      <c r="AI8929" s="367"/>
      <c r="AJ8929" s="367"/>
      <c r="AK8929" s="367"/>
      <c r="AL8929" s="367"/>
      <c r="AM8929" s="367"/>
      <c r="AN8929" s="367"/>
      <c r="AO8929" s="367"/>
      <c r="AP8929" s="367"/>
      <c r="AQ8929" s="367"/>
      <c r="AR8929" s="367"/>
      <c r="AS8929" s="367"/>
      <c r="AT8929" s="367"/>
    </row>
    <row r="8930" spans="2:46" ht="13.8">
      <c r="B8930" s="26">
        <v>148.66666666666694</v>
      </c>
      <c r="C8930" s="363">
        <v>7435.0826805170564</v>
      </c>
      <c r="D8930" s="367">
        <v>8920.0000000000164</v>
      </c>
      <c r="E8930" s="367">
        <v>41488.372093023514</v>
      </c>
      <c r="F8930" s="367">
        <v>-12319096.667737352</v>
      </c>
      <c r="G8930" s="367">
        <v>8920.0000000000564</v>
      </c>
      <c r="H8930" s="367">
        <v>223000</v>
      </c>
      <c r="I8930" s="384">
        <v>-145773164.5484311</v>
      </c>
      <c r="J8930" s="367">
        <v>8920</v>
      </c>
      <c r="K8930" s="367">
        <v>54060.606060606944</v>
      </c>
      <c r="L8930" s="384">
        <v>-8129397.3517741682</v>
      </c>
      <c r="M8930" s="367">
        <v>8920.0000000001473</v>
      </c>
      <c r="N8930" s="367">
        <v>892</v>
      </c>
      <c r="O8930" s="384">
        <v>-147877.55604019907</v>
      </c>
      <c r="P8930" s="367">
        <v>129.34</v>
      </c>
      <c r="Q8930" s="367">
        <v>892</v>
      </c>
      <c r="R8930" s="384">
        <v>-54800.44039480362</v>
      </c>
      <c r="S8930" s="367">
        <v>124.88</v>
      </c>
      <c r="T8930" s="367">
        <v>30758.620689654752</v>
      </c>
      <c r="U8930" s="384">
        <v>-8573883.1533219498</v>
      </c>
      <c r="V8930" s="367">
        <v>8919.9999999998781</v>
      </c>
      <c r="W8930" s="367">
        <v>1486666.6666666772</v>
      </c>
      <c r="X8930" s="384">
        <v>947073.44737222767</v>
      </c>
      <c r="Y8930" s="386">
        <v>8920.0000000000637</v>
      </c>
      <c r="Z8930" s="367"/>
      <c r="AA8930" s="367"/>
      <c r="AB8930" s="367"/>
      <c r="AC8930" s="367"/>
      <c r="AD8930" s="367"/>
      <c r="AE8930" s="367"/>
      <c r="AF8930" s="367"/>
      <c r="AG8930" s="367"/>
      <c r="AH8930" s="367"/>
      <c r="AI8930" s="367"/>
      <c r="AJ8930" s="367"/>
      <c r="AK8930" s="367"/>
      <c r="AL8930" s="367"/>
      <c r="AM8930" s="367"/>
      <c r="AN8930" s="367"/>
      <c r="AO8930" s="367"/>
      <c r="AP8930" s="367"/>
      <c r="AQ8930" s="367"/>
      <c r="AR8930" s="367"/>
      <c r="AS8930" s="367"/>
      <c r="AT8930" s="367"/>
    </row>
    <row r="8931" spans="2:46" ht="13.8">
      <c r="B8931" s="26">
        <v>148.8333333333336</v>
      </c>
      <c r="C8931" s="363">
        <v>7443.3502146327883</v>
      </c>
      <c r="D8931" s="367">
        <v>8930.0000000000164</v>
      </c>
      <c r="E8931" s="367">
        <v>41534.883720930491</v>
      </c>
      <c r="F8931" s="367">
        <v>-12347028.277712546</v>
      </c>
      <c r="G8931" s="367">
        <v>8930.0000000000564</v>
      </c>
      <c r="H8931" s="367">
        <v>223250</v>
      </c>
      <c r="I8931" s="384">
        <v>-146102831.40861037</v>
      </c>
      <c r="J8931" s="367">
        <v>8929.9999999999982</v>
      </c>
      <c r="K8931" s="367">
        <v>54121.212121213008</v>
      </c>
      <c r="L8931" s="384">
        <v>-8149319.972008477</v>
      </c>
      <c r="M8931" s="367">
        <v>8930.0000000001473</v>
      </c>
      <c r="N8931" s="367">
        <v>893</v>
      </c>
      <c r="O8931" s="384">
        <v>-148218.30612369045</v>
      </c>
      <c r="P8931" s="367">
        <v>129.48499999999999</v>
      </c>
      <c r="Q8931" s="367">
        <v>893</v>
      </c>
      <c r="R8931" s="384">
        <v>-54944.453098507067</v>
      </c>
      <c r="S8931" s="367">
        <v>125.02</v>
      </c>
      <c r="T8931" s="367">
        <v>30793.10344827544</v>
      </c>
      <c r="U8931" s="384">
        <v>-8594451.8635150678</v>
      </c>
      <c r="V8931" s="367">
        <v>8929.9999999998781</v>
      </c>
      <c r="W8931" s="367">
        <v>1488333.333333344</v>
      </c>
      <c r="X8931" s="384">
        <v>947727.74889111822</v>
      </c>
      <c r="Y8931" s="386">
        <v>8930.0000000000637</v>
      </c>
      <c r="Z8931" s="367"/>
      <c r="AA8931" s="367"/>
      <c r="AB8931" s="367"/>
      <c r="AC8931" s="367"/>
      <c r="AD8931" s="367"/>
      <c r="AE8931" s="367"/>
      <c r="AF8931" s="367"/>
      <c r="AG8931" s="367"/>
      <c r="AH8931" s="367"/>
      <c r="AI8931" s="367"/>
      <c r="AJ8931" s="367"/>
      <c r="AK8931" s="367"/>
      <c r="AL8931" s="367"/>
      <c r="AM8931" s="367"/>
      <c r="AN8931" s="367"/>
      <c r="AO8931" s="367"/>
      <c r="AP8931" s="367"/>
      <c r="AQ8931" s="367"/>
      <c r="AR8931" s="367"/>
      <c r="AS8931" s="367"/>
      <c r="AT8931" s="367"/>
    </row>
    <row r="8932" spans="2:46" ht="13.8">
      <c r="B8932" s="26">
        <v>149.00000000000026</v>
      </c>
      <c r="C8932" s="363">
        <v>7451.6175969895739</v>
      </c>
      <c r="D8932" s="367">
        <v>8940.0000000000164</v>
      </c>
      <c r="E8932" s="367">
        <v>41581.395348837468</v>
      </c>
      <c r="F8932" s="367">
        <v>-12374991.51358581</v>
      </c>
      <c r="G8932" s="367">
        <v>8940.0000000000564</v>
      </c>
      <c r="H8932" s="367">
        <v>223500</v>
      </c>
      <c r="I8932" s="384">
        <v>-146432870.59584451</v>
      </c>
      <c r="J8932" s="367">
        <v>8939.9999999999982</v>
      </c>
      <c r="K8932" s="367">
        <v>54181.818181819071</v>
      </c>
      <c r="L8932" s="384">
        <v>-8169266.8004086819</v>
      </c>
      <c r="M8932" s="367">
        <v>8940.0000000001473</v>
      </c>
      <c r="N8932" s="367">
        <v>894</v>
      </c>
      <c r="O8932" s="384">
        <v>-148559.44807296019</v>
      </c>
      <c r="P8932" s="367">
        <v>129.63</v>
      </c>
      <c r="Q8932" s="367">
        <v>894</v>
      </c>
      <c r="R8932" s="384">
        <v>-55088.65074562018</v>
      </c>
      <c r="S8932" s="367">
        <v>125.16</v>
      </c>
      <c r="T8932" s="367">
        <v>30827.586206896129</v>
      </c>
      <c r="U8932" s="384">
        <v>-8615045.1128650997</v>
      </c>
      <c r="V8932" s="367">
        <v>8939.9999999998763</v>
      </c>
      <c r="W8932" s="367">
        <v>1490000.0000000107</v>
      </c>
      <c r="X8932" s="384">
        <v>948381.13789038046</v>
      </c>
      <c r="Y8932" s="386">
        <v>8940.0000000000637</v>
      </c>
      <c r="Z8932" s="367"/>
      <c r="AA8932" s="367"/>
      <c r="AB8932" s="367"/>
      <c r="AC8932" s="367"/>
      <c r="AD8932" s="367"/>
      <c r="AE8932" s="367"/>
      <c r="AF8932" s="367"/>
      <c r="AG8932" s="367"/>
      <c r="AH8932" s="367"/>
      <c r="AI8932" s="367"/>
      <c r="AJ8932" s="367"/>
      <c r="AK8932" s="367"/>
      <c r="AL8932" s="367"/>
      <c r="AM8932" s="367"/>
      <c r="AN8932" s="367"/>
      <c r="AO8932" s="367"/>
      <c r="AP8932" s="367"/>
      <c r="AQ8932" s="367"/>
      <c r="AR8932" s="367"/>
      <c r="AS8932" s="367"/>
      <c r="AT8932" s="367"/>
    </row>
    <row r="8933" spans="2:46" ht="13.8">
      <c r="B8933" s="26">
        <v>149.16666666666691</v>
      </c>
      <c r="C8933" s="363">
        <v>7459.8848275874134</v>
      </c>
      <c r="D8933" s="367">
        <v>8950.0000000000146</v>
      </c>
      <c r="E8933" s="367">
        <v>41627.906976744445</v>
      </c>
      <c r="F8933" s="367">
        <v>-12402986.375357142</v>
      </c>
      <c r="G8933" s="367">
        <v>8950.0000000000564</v>
      </c>
      <c r="H8933" s="367">
        <v>223750</v>
      </c>
      <c r="I8933" s="384">
        <v>-146763282.11013344</v>
      </c>
      <c r="J8933" s="367">
        <v>8949.9999999999982</v>
      </c>
      <c r="K8933" s="367">
        <v>54242.424242425135</v>
      </c>
      <c r="L8933" s="384">
        <v>-8189237.8369747847</v>
      </c>
      <c r="M8933" s="367">
        <v>8950.0000000001473</v>
      </c>
      <c r="N8933" s="367">
        <v>895</v>
      </c>
      <c r="O8933" s="384">
        <v>-148900.98188800822</v>
      </c>
      <c r="P8933" s="367">
        <v>129.77500000000001</v>
      </c>
      <c r="Q8933" s="367">
        <v>895</v>
      </c>
      <c r="R8933" s="384">
        <v>-55233.033336142944</v>
      </c>
      <c r="S8933" s="367">
        <v>125.3</v>
      </c>
      <c r="T8933" s="367">
        <v>30862.068965516817</v>
      </c>
      <c r="U8933" s="384">
        <v>-8635662.9013720527</v>
      </c>
      <c r="V8933" s="367">
        <v>8949.9999999998763</v>
      </c>
      <c r="W8933" s="367">
        <v>1491666.6666666775</v>
      </c>
      <c r="X8933" s="384">
        <v>949033.6143700144</v>
      </c>
      <c r="Y8933" s="386">
        <v>8950.0000000000637</v>
      </c>
      <c r="Z8933" s="367"/>
      <c r="AA8933" s="367"/>
      <c r="AB8933" s="367"/>
      <c r="AC8933" s="367"/>
      <c r="AD8933" s="367"/>
      <c r="AE8933" s="367"/>
      <c r="AF8933" s="367"/>
      <c r="AG8933" s="367"/>
      <c r="AH8933" s="367"/>
      <c r="AI8933" s="367"/>
      <c r="AJ8933" s="367"/>
      <c r="AK8933" s="367"/>
      <c r="AL8933" s="367"/>
      <c r="AM8933" s="367"/>
      <c r="AN8933" s="367"/>
      <c r="AO8933" s="367"/>
      <c r="AP8933" s="367"/>
      <c r="AQ8933" s="367"/>
      <c r="AR8933" s="367"/>
      <c r="AS8933" s="367"/>
      <c r="AT8933" s="367"/>
    </row>
    <row r="8934" spans="2:46" ht="13.8">
      <c r="B8934" s="26">
        <v>149.33333333333357</v>
      </c>
      <c r="C8934" s="363">
        <v>7468.1519064263084</v>
      </c>
      <c r="D8934" s="367">
        <v>8960.0000000000146</v>
      </c>
      <c r="E8934" s="367">
        <v>41674.418604651422</v>
      </c>
      <c r="F8934" s="367">
        <v>-12431012.863026537</v>
      </c>
      <c r="G8934" s="367">
        <v>8960.0000000000564</v>
      </c>
      <c r="H8934" s="367">
        <v>224000</v>
      </c>
      <c r="I8934" s="384">
        <v>-147094065.9514772</v>
      </c>
      <c r="J8934" s="367">
        <v>8959.9999999999982</v>
      </c>
      <c r="K8934" s="367">
        <v>54303.030303031199</v>
      </c>
      <c r="L8934" s="384">
        <v>-8209233.0817067875</v>
      </c>
      <c r="M8934" s="367">
        <v>8960.0000000001492</v>
      </c>
      <c r="N8934" s="367">
        <v>896</v>
      </c>
      <c r="O8934" s="384">
        <v>-149242.9075688344</v>
      </c>
      <c r="P8934" s="367">
        <v>129.91999999999999</v>
      </c>
      <c r="Q8934" s="367">
        <v>896</v>
      </c>
      <c r="R8934" s="384">
        <v>-55377.600870075359</v>
      </c>
      <c r="S8934" s="367">
        <v>125.44</v>
      </c>
      <c r="T8934" s="367">
        <v>30896.551724137506</v>
      </c>
      <c r="U8934" s="384">
        <v>-8656305.2290359251</v>
      </c>
      <c r="V8934" s="367">
        <v>8959.9999999998763</v>
      </c>
      <c r="W8934" s="367">
        <v>1493333.3333333442</v>
      </c>
      <c r="X8934" s="384">
        <v>949685.17833002005</v>
      </c>
      <c r="Y8934" s="386">
        <v>8960.0000000000655</v>
      </c>
      <c r="Z8934" s="367"/>
      <c r="AA8934" s="367"/>
      <c r="AB8934" s="367"/>
      <c r="AC8934" s="367"/>
      <c r="AD8934" s="367"/>
      <c r="AE8934" s="367"/>
      <c r="AF8934" s="367"/>
      <c r="AG8934" s="367"/>
      <c r="AH8934" s="367"/>
      <c r="AI8934" s="367"/>
      <c r="AJ8934" s="367"/>
      <c r="AK8934" s="367"/>
      <c r="AL8934" s="367"/>
      <c r="AM8934" s="367"/>
      <c r="AN8934" s="367"/>
      <c r="AO8934" s="367"/>
      <c r="AP8934" s="367"/>
      <c r="AQ8934" s="367"/>
      <c r="AR8934" s="367"/>
      <c r="AS8934" s="367"/>
      <c r="AT8934" s="367"/>
    </row>
    <row r="8935" spans="2:46" ht="13.8">
      <c r="B8935" s="26">
        <v>149.50000000000023</v>
      </c>
      <c r="C8935" s="363">
        <v>7476.4188335062563</v>
      </c>
      <c r="D8935" s="367">
        <v>8970.0000000000127</v>
      </c>
      <c r="E8935" s="367">
        <v>41720.930232558399</v>
      </c>
      <c r="F8935" s="367">
        <v>-12459070.976593999</v>
      </c>
      <c r="G8935" s="367">
        <v>8970.0000000000564</v>
      </c>
      <c r="H8935" s="367">
        <v>224250</v>
      </c>
      <c r="I8935" s="384">
        <v>-147425222.11987573</v>
      </c>
      <c r="J8935" s="367">
        <v>8969.9999999999982</v>
      </c>
      <c r="K8935" s="367">
        <v>54363.636363637263</v>
      </c>
      <c r="L8935" s="384">
        <v>-8229252.5346046854</v>
      </c>
      <c r="M8935" s="367">
        <v>8970.0000000001492</v>
      </c>
      <c r="N8935" s="367">
        <v>897</v>
      </c>
      <c r="O8935" s="384">
        <v>-149585.22511543892</v>
      </c>
      <c r="P8935" s="367">
        <v>130.065</v>
      </c>
      <c r="Q8935" s="367">
        <v>897</v>
      </c>
      <c r="R8935" s="384">
        <v>-55522.353347417411</v>
      </c>
      <c r="S8935" s="367">
        <v>125.58</v>
      </c>
      <c r="T8935" s="367">
        <v>30931.034482758194</v>
      </c>
      <c r="U8935" s="384">
        <v>-8676972.0958567131</v>
      </c>
      <c r="V8935" s="367">
        <v>8969.9999999998763</v>
      </c>
      <c r="W8935" s="367">
        <v>1495000.0000000109</v>
      </c>
      <c r="X8935" s="384">
        <v>950335.82977039751</v>
      </c>
      <c r="Y8935" s="386">
        <v>8970.0000000000655</v>
      </c>
      <c r="Z8935" s="367"/>
      <c r="AA8935" s="367"/>
      <c r="AB8935" s="367"/>
      <c r="AC8935" s="367"/>
      <c r="AD8935" s="367"/>
      <c r="AE8935" s="367"/>
      <c r="AF8935" s="367"/>
      <c r="AG8935" s="367"/>
      <c r="AH8935" s="367"/>
      <c r="AI8935" s="367"/>
      <c r="AJ8935" s="367"/>
      <c r="AK8935" s="367"/>
      <c r="AL8935" s="367"/>
      <c r="AM8935" s="367"/>
      <c r="AN8935" s="367"/>
      <c r="AO8935" s="367"/>
      <c r="AP8935" s="367"/>
      <c r="AQ8935" s="367"/>
      <c r="AR8935" s="367"/>
      <c r="AS8935" s="367"/>
      <c r="AT8935" s="367"/>
    </row>
    <row r="8936" spans="2:46" ht="13.8">
      <c r="B8936" s="26">
        <v>149.66666666666688</v>
      </c>
      <c r="C8936" s="363">
        <v>7484.6856088272616</v>
      </c>
      <c r="D8936" s="367">
        <v>8980.0000000000127</v>
      </c>
      <c r="E8936" s="367">
        <v>41767.441860465377</v>
      </c>
      <c r="F8936" s="367">
        <v>-12487160.716059528</v>
      </c>
      <c r="G8936" s="367">
        <v>8980.0000000000564</v>
      </c>
      <c r="H8936" s="367">
        <v>224500</v>
      </c>
      <c r="I8936" s="384">
        <v>-147756750.61532915</v>
      </c>
      <c r="J8936" s="367">
        <v>8980</v>
      </c>
      <c r="K8936" s="367">
        <v>54424.242424243326</v>
      </c>
      <c r="L8936" s="384">
        <v>-8249296.1956684785</v>
      </c>
      <c r="M8936" s="367">
        <v>8980.0000000001492</v>
      </c>
      <c r="N8936" s="367">
        <v>898</v>
      </c>
      <c r="O8936" s="384">
        <v>-149927.93452782175</v>
      </c>
      <c r="P8936" s="367">
        <v>130.21</v>
      </c>
      <c r="Q8936" s="367">
        <v>898</v>
      </c>
      <c r="R8936" s="384">
        <v>-55667.290768169136</v>
      </c>
      <c r="S8936" s="367">
        <v>125.72</v>
      </c>
      <c r="T8936" s="367">
        <v>30965.517241378882</v>
      </c>
      <c r="U8936" s="384">
        <v>-8697663.5018344205</v>
      </c>
      <c r="V8936" s="367">
        <v>8979.9999999998763</v>
      </c>
      <c r="W8936" s="367">
        <v>1496666.6666666777</v>
      </c>
      <c r="X8936" s="384">
        <v>950985.56869114656</v>
      </c>
      <c r="Y8936" s="386">
        <v>8980.0000000000655</v>
      </c>
      <c r="Z8936" s="367"/>
      <c r="AA8936" s="367"/>
      <c r="AB8936" s="367"/>
      <c r="AC8936" s="367"/>
      <c r="AD8936" s="367"/>
      <c r="AE8936" s="367"/>
      <c r="AF8936" s="367"/>
      <c r="AG8936" s="367"/>
      <c r="AH8936" s="367"/>
      <c r="AI8936" s="367"/>
      <c r="AJ8936" s="367"/>
      <c r="AK8936" s="367"/>
      <c r="AL8936" s="367"/>
      <c r="AM8936" s="367"/>
      <c r="AN8936" s="367"/>
      <c r="AO8936" s="367"/>
      <c r="AP8936" s="367"/>
      <c r="AQ8936" s="367"/>
      <c r="AR8936" s="367"/>
      <c r="AS8936" s="367"/>
      <c r="AT8936" s="367"/>
    </row>
    <row r="8937" spans="2:46" ht="13.8">
      <c r="B8937" s="26">
        <v>149.83333333333354</v>
      </c>
      <c r="C8937" s="363">
        <v>7492.9522323893198</v>
      </c>
      <c r="D8937" s="367">
        <v>8990.0000000000127</v>
      </c>
      <c r="E8937" s="367">
        <v>41813.953488372354</v>
      </c>
      <c r="F8937" s="367">
        <v>-12515282.081423124</v>
      </c>
      <c r="G8937" s="367">
        <v>8990.0000000000564</v>
      </c>
      <c r="H8937" s="367">
        <v>224750</v>
      </c>
      <c r="I8937" s="384">
        <v>-148088651.43783727</v>
      </c>
      <c r="J8937" s="367">
        <v>8990</v>
      </c>
      <c r="K8937" s="367">
        <v>54484.84848484939</v>
      </c>
      <c r="L8937" s="384">
        <v>-8269364.0648981743</v>
      </c>
      <c r="M8937" s="367">
        <v>8990.000000000151</v>
      </c>
      <c r="N8937" s="367">
        <v>899</v>
      </c>
      <c r="O8937" s="384">
        <v>-150271.03580598268</v>
      </c>
      <c r="P8937" s="367">
        <v>130.35499999999999</v>
      </c>
      <c r="Q8937" s="367">
        <v>899</v>
      </c>
      <c r="R8937" s="384">
        <v>-55812.41313233049</v>
      </c>
      <c r="S8937" s="367">
        <v>125.86</v>
      </c>
      <c r="T8937" s="367">
        <v>30999.999999999571</v>
      </c>
      <c r="U8937" s="384">
        <v>-8718379.4469690453</v>
      </c>
      <c r="V8937" s="367">
        <v>8989.9999999998763</v>
      </c>
      <c r="W8937" s="367">
        <v>1498333.3333333444</v>
      </c>
      <c r="X8937" s="384">
        <v>951634.39509226731</v>
      </c>
      <c r="Y8937" s="386">
        <v>8990.0000000000655</v>
      </c>
      <c r="Z8937" s="367"/>
      <c r="AA8937" s="367"/>
      <c r="AB8937" s="367"/>
      <c r="AC8937" s="367"/>
      <c r="AD8937" s="367"/>
      <c r="AE8937" s="367"/>
      <c r="AF8937" s="367"/>
      <c r="AG8937" s="367"/>
      <c r="AH8937" s="367"/>
      <c r="AI8937" s="367"/>
      <c r="AJ8937" s="367"/>
      <c r="AK8937" s="367"/>
      <c r="AL8937" s="367"/>
      <c r="AM8937" s="367"/>
      <c r="AN8937" s="367"/>
      <c r="AO8937" s="367"/>
      <c r="AP8937" s="367"/>
      <c r="AQ8937" s="367"/>
      <c r="AR8937" s="367"/>
      <c r="AS8937" s="367"/>
      <c r="AT8937" s="367"/>
    </row>
    <row r="8938" spans="2:46" ht="13.8">
      <c r="B8938" s="26">
        <v>150.0000000000002</v>
      </c>
      <c r="C8938" s="363">
        <v>7501.2187041924344</v>
      </c>
      <c r="D8938" s="367">
        <v>9000.0000000000127</v>
      </c>
      <c r="E8938" s="367">
        <v>41860.465116279331</v>
      </c>
      <c r="F8938" s="367">
        <v>-12543435.072684789</v>
      </c>
      <c r="G8938" s="367">
        <v>9000.0000000000564</v>
      </c>
      <c r="H8938" s="367">
        <v>225000</v>
      </c>
      <c r="I8938" s="384">
        <v>-148420924.5874002</v>
      </c>
      <c r="J8938" s="367">
        <v>9000</v>
      </c>
      <c r="K8938" s="367">
        <v>54545.454545455454</v>
      </c>
      <c r="L8938" s="384">
        <v>-8289456.1422937624</v>
      </c>
      <c r="M8938" s="367">
        <v>9000.000000000151</v>
      </c>
      <c r="N8938" s="367">
        <v>900</v>
      </c>
      <c r="O8938" s="384">
        <v>-150614.52894992201</v>
      </c>
      <c r="P8938" s="367">
        <v>130.5</v>
      </c>
      <c r="Q8938" s="367">
        <v>900</v>
      </c>
      <c r="R8938" s="384">
        <v>-55957.720439901517</v>
      </c>
      <c r="S8938" s="367">
        <v>126</v>
      </c>
      <c r="T8938" s="367">
        <v>31034.482758620259</v>
      </c>
      <c r="U8938" s="384">
        <v>-8739119.9312605839</v>
      </c>
      <c r="V8938" s="367">
        <v>8999.9999999998745</v>
      </c>
      <c r="W8938" s="367">
        <v>1500000.0000000112</v>
      </c>
      <c r="X8938" s="384">
        <v>952282.30897375988</v>
      </c>
      <c r="Y8938" s="386">
        <v>9000.0000000000673</v>
      </c>
      <c r="Z8938" s="367"/>
      <c r="AA8938" s="367"/>
      <c r="AB8938" s="367"/>
      <c r="AC8938" s="367"/>
      <c r="AD8938" s="367"/>
      <c r="AE8938" s="367"/>
      <c r="AF8938" s="367"/>
      <c r="AG8938" s="367"/>
      <c r="AH8938" s="367"/>
      <c r="AI8938" s="367"/>
      <c r="AJ8938" s="367"/>
      <c r="AK8938" s="367"/>
      <c r="AL8938" s="367"/>
      <c r="AM8938" s="367"/>
      <c r="AN8938" s="367"/>
      <c r="AO8938" s="367"/>
      <c r="AP8938" s="367"/>
      <c r="AQ8938" s="367"/>
      <c r="AR8938" s="367"/>
      <c r="AS8938" s="367"/>
      <c r="AT8938" s="367"/>
    </row>
    <row r="8939" spans="2:46" ht="13.8">
      <c r="B8939" s="26">
        <v>150.16666666666686</v>
      </c>
      <c r="C8939" s="363">
        <v>7509.4850242365992</v>
      </c>
      <c r="D8939" s="367">
        <v>9010.0000000000109</v>
      </c>
      <c r="E8939" s="367">
        <v>41906.976744186308</v>
      </c>
      <c r="F8939" s="367">
        <v>-12571619.689844517</v>
      </c>
      <c r="G8939" s="367">
        <v>9010.0000000000564</v>
      </c>
      <c r="H8939" s="367">
        <v>225250</v>
      </c>
      <c r="I8939" s="384">
        <v>-148753570.06401795</v>
      </c>
      <c r="J8939" s="367">
        <v>9010</v>
      </c>
      <c r="K8939" s="367">
        <v>54606.060606061517</v>
      </c>
      <c r="L8939" s="384">
        <v>-8309572.4278552486</v>
      </c>
      <c r="M8939" s="367">
        <v>9010.000000000151</v>
      </c>
      <c r="N8939" s="367">
        <v>901</v>
      </c>
      <c r="O8939" s="384">
        <v>-150958.41395963958</v>
      </c>
      <c r="P8939" s="367">
        <v>130.64500000000001</v>
      </c>
      <c r="Q8939" s="367">
        <v>901</v>
      </c>
      <c r="R8939" s="384">
        <v>-56103.212690882159</v>
      </c>
      <c r="S8939" s="367">
        <v>126.14</v>
      </c>
      <c r="T8939" s="367">
        <v>31068.965517240948</v>
      </c>
      <c r="U8939" s="384">
        <v>-8759884.9547090456</v>
      </c>
      <c r="V8939" s="367">
        <v>9009.9999999998745</v>
      </c>
      <c r="W8939" s="367">
        <v>1501666.6666666779</v>
      </c>
      <c r="X8939" s="384">
        <v>952929.31033562392</v>
      </c>
      <c r="Y8939" s="386">
        <v>9010.0000000000673</v>
      </c>
      <c r="Z8939" s="367"/>
      <c r="AA8939" s="367"/>
      <c r="AB8939" s="367"/>
      <c r="AC8939" s="367"/>
      <c r="AD8939" s="367"/>
      <c r="AE8939" s="367"/>
      <c r="AF8939" s="367"/>
      <c r="AG8939" s="367"/>
      <c r="AH8939" s="367"/>
      <c r="AI8939" s="367"/>
      <c r="AJ8939" s="367"/>
      <c r="AK8939" s="367"/>
      <c r="AL8939" s="367"/>
      <c r="AM8939" s="367"/>
      <c r="AN8939" s="367"/>
      <c r="AO8939" s="367"/>
      <c r="AP8939" s="367"/>
      <c r="AQ8939" s="367"/>
      <c r="AR8939" s="367"/>
      <c r="AS8939" s="367"/>
      <c r="AT8939" s="367"/>
    </row>
    <row r="8940" spans="2:46" ht="13.8">
      <c r="B8940" s="26">
        <v>150.33333333333351</v>
      </c>
      <c r="C8940" s="363">
        <v>7517.7511925218223</v>
      </c>
      <c r="D8940" s="367">
        <v>9020.0000000000109</v>
      </c>
      <c r="E8940" s="367">
        <v>41953.488372093285</v>
      </c>
      <c r="F8940" s="367">
        <v>-12599835.932902312</v>
      </c>
      <c r="G8940" s="367">
        <v>9020.0000000000564</v>
      </c>
      <c r="H8940" s="367">
        <v>225500</v>
      </c>
      <c r="I8940" s="384">
        <v>-149086587.8676905</v>
      </c>
      <c r="J8940" s="367">
        <v>9020</v>
      </c>
      <c r="K8940" s="367">
        <v>54666.666666667581</v>
      </c>
      <c r="L8940" s="384">
        <v>-8329712.9215826308</v>
      </c>
      <c r="M8940" s="367">
        <v>9020.000000000151</v>
      </c>
      <c r="N8940" s="367">
        <v>902</v>
      </c>
      <c r="O8940" s="384">
        <v>-151302.69083513535</v>
      </c>
      <c r="P8940" s="367">
        <v>130.79</v>
      </c>
      <c r="Q8940" s="367">
        <v>902</v>
      </c>
      <c r="R8940" s="384">
        <v>-56248.889885272489</v>
      </c>
      <c r="S8940" s="367">
        <v>126.28</v>
      </c>
      <c r="T8940" s="367">
        <v>31103.448275861636</v>
      </c>
      <c r="U8940" s="384">
        <v>-8780674.5173144229</v>
      </c>
      <c r="V8940" s="367">
        <v>9019.9999999998745</v>
      </c>
      <c r="W8940" s="367">
        <v>1503333.3333333447</v>
      </c>
      <c r="X8940" s="384">
        <v>953575.39917785977</v>
      </c>
      <c r="Y8940" s="386">
        <v>9020.0000000000673</v>
      </c>
      <c r="Z8940" s="367"/>
      <c r="AA8940" s="367"/>
      <c r="AB8940" s="367"/>
      <c r="AC8940" s="367"/>
      <c r="AD8940" s="367"/>
      <c r="AE8940" s="367"/>
      <c r="AF8940" s="367"/>
      <c r="AG8940" s="367"/>
      <c r="AH8940" s="367"/>
      <c r="AI8940" s="367"/>
      <c r="AJ8940" s="367"/>
      <c r="AK8940" s="367"/>
      <c r="AL8940" s="367"/>
      <c r="AM8940" s="367"/>
      <c r="AN8940" s="367"/>
      <c r="AO8940" s="367"/>
      <c r="AP8940" s="367"/>
      <c r="AQ8940" s="367"/>
      <c r="AR8940" s="367"/>
      <c r="AS8940" s="367"/>
      <c r="AT8940" s="367"/>
    </row>
    <row r="8941" spans="2:46" ht="13.8">
      <c r="B8941" s="26">
        <v>150.50000000000017</v>
      </c>
      <c r="C8941" s="363">
        <v>7526.0172090480992</v>
      </c>
      <c r="D8941" s="367">
        <v>9030.0000000000109</v>
      </c>
      <c r="E8941" s="367">
        <v>42000.000000000262</v>
      </c>
      <c r="F8941" s="367">
        <v>-12628083.801858174</v>
      </c>
      <c r="G8941" s="367">
        <v>9030.0000000000564</v>
      </c>
      <c r="H8941" s="367">
        <v>225750</v>
      </c>
      <c r="I8941" s="384">
        <v>-149419977.99841782</v>
      </c>
      <c r="J8941" s="367">
        <v>9030</v>
      </c>
      <c r="K8941" s="367">
        <v>54727.272727273645</v>
      </c>
      <c r="L8941" s="384">
        <v>-8349877.6234759158</v>
      </c>
      <c r="M8941" s="367">
        <v>9030.0000000001528</v>
      </c>
      <c r="N8941" s="367">
        <v>903</v>
      </c>
      <c r="O8941" s="384">
        <v>-151647.35957640945</v>
      </c>
      <c r="P8941" s="367">
        <v>130.935</v>
      </c>
      <c r="Q8941" s="367">
        <v>903</v>
      </c>
      <c r="R8941" s="384">
        <v>-56394.752023072448</v>
      </c>
      <c r="S8941" s="367">
        <v>126.42</v>
      </c>
      <c r="T8941" s="367">
        <v>31137.931034482324</v>
      </c>
      <c r="U8941" s="384">
        <v>-8801488.6190767195</v>
      </c>
      <c r="V8941" s="367">
        <v>9029.9999999998745</v>
      </c>
      <c r="W8941" s="367">
        <v>1505000.0000000114</v>
      </c>
      <c r="X8941" s="384">
        <v>954220.57550046721</v>
      </c>
      <c r="Y8941" s="386">
        <v>9030.0000000000673</v>
      </c>
      <c r="Z8941" s="367"/>
      <c r="AA8941" s="367"/>
      <c r="AB8941" s="367"/>
      <c r="AC8941" s="367"/>
      <c r="AD8941" s="367"/>
      <c r="AE8941" s="367"/>
      <c r="AF8941" s="367"/>
      <c r="AG8941" s="367"/>
      <c r="AH8941" s="367"/>
      <c r="AI8941" s="367"/>
      <c r="AJ8941" s="367"/>
      <c r="AK8941" s="367"/>
      <c r="AL8941" s="367"/>
      <c r="AM8941" s="367"/>
      <c r="AN8941" s="367"/>
      <c r="AO8941" s="367"/>
      <c r="AP8941" s="367"/>
      <c r="AQ8941" s="367"/>
      <c r="AR8941" s="367"/>
      <c r="AS8941" s="367"/>
      <c r="AT8941" s="367"/>
    </row>
    <row r="8942" spans="2:46" ht="13.8">
      <c r="B8942" s="26">
        <v>150.66666666666683</v>
      </c>
      <c r="C8942" s="363">
        <v>7534.2830738154307</v>
      </c>
      <c r="D8942" s="367">
        <v>9040.0000000000109</v>
      </c>
      <c r="E8942" s="367">
        <v>42046.511627907239</v>
      </c>
      <c r="F8942" s="367">
        <v>-12656363.296712102</v>
      </c>
      <c r="G8942" s="367">
        <v>9040.0000000000564</v>
      </c>
      <c r="H8942" s="367">
        <v>226000</v>
      </c>
      <c r="I8942" s="384">
        <v>-149753740.4562</v>
      </c>
      <c r="J8942" s="367">
        <v>9040</v>
      </c>
      <c r="K8942" s="367">
        <v>54787.878787879708</v>
      </c>
      <c r="L8942" s="384">
        <v>-8370066.5335350921</v>
      </c>
      <c r="M8942" s="367">
        <v>9040.0000000001528</v>
      </c>
      <c r="N8942" s="367">
        <v>904</v>
      </c>
      <c r="O8942" s="384">
        <v>-151992.42018346177</v>
      </c>
      <c r="P8942" s="367">
        <v>131.08000000000001</v>
      </c>
      <c r="Q8942" s="367">
        <v>904</v>
      </c>
      <c r="R8942" s="384">
        <v>-56540.799104282065</v>
      </c>
      <c r="S8942" s="367">
        <v>126.56</v>
      </c>
      <c r="T8942" s="367">
        <v>31172.413793103013</v>
      </c>
      <c r="U8942" s="384">
        <v>-8822327.2599959355</v>
      </c>
      <c r="V8942" s="367">
        <v>9039.9999999998745</v>
      </c>
      <c r="W8942" s="367">
        <v>1506666.6666666782</v>
      </c>
      <c r="X8942" s="384">
        <v>954864.83930344647</v>
      </c>
      <c r="Y8942" s="386">
        <v>9040.0000000000673</v>
      </c>
      <c r="Z8942" s="367"/>
      <c r="AA8942" s="367"/>
      <c r="AB8942" s="367"/>
      <c r="AC8942" s="367"/>
      <c r="AD8942" s="367"/>
      <c r="AE8942" s="367"/>
      <c r="AF8942" s="367"/>
      <c r="AG8942" s="367"/>
      <c r="AH8942" s="367"/>
      <c r="AI8942" s="367"/>
      <c r="AJ8942" s="367"/>
      <c r="AK8942" s="367"/>
      <c r="AL8942" s="367"/>
      <c r="AM8942" s="367"/>
      <c r="AN8942" s="367"/>
      <c r="AO8942" s="367"/>
      <c r="AP8942" s="367"/>
      <c r="AQ8942" s="367"/>
      <c r="AR8942" s="367"/>
      <c r="AS8942" s="367"/>
      <c r="AT8942" s="367"/>
    </row>
    <row r="8943" spans="2:46" ht="13.8">
      <c r="B8943" s="26">
        <v>150.83333333333348</v>
      </c>
      <c r="C8943" s="363">
        <v>7542.5487868238151</v>
      </c>
      <c r="D8943" s="367">
        <v>9050.0000000000091</v>
      </c>
      <c r="E8943" s="367">
        <v>42093.023255814216</v>
      </c>
      <c r="F8943" s="367">
        <v>-12684674.417464098</v>
      </c>
      <c r="G8943" s="367">
        <v>9050.0000000000564</v>
      </c>
      <c r="H8943" s="367">
        <v>226250</v>
      </c>
      <c r="I8943" s="384">
        <v>-150087875.24103692</v>
      </c>
      <c r="J8943" s="367">
        <v>9050</v>
      </c>
      <c r="K8943" s="367">
        <v>54848.484848485772</v>
      </c>
      <c r="L8943" s="384">
        <v>-8390279.6517601684</v>
      </c>
      <c r="M8943" s="367">
        <v>9050.0000000001528</v>
      </c>
      <c r="N8943" s="367">
        <v>905</v>
      </c>
      <c r="O8943" s="384">
        <v>-152337.87265629231</v>
      </c>
      <c r="P8943" s="367">
        <v>131.22499999999999</v>
      </c>
      <c r="Q8943" s="367">
        <v>905</v>
      </c>
      <c r="R8943" s="384">
        <v>-56687.031128901319</v>
      </c>
      <c r="S8943" s="367">
        <v>126.69999999999999</v>
      </c>
      <c r="T8943" s="367">
        <v>31206.896551723701</v>
      </c>
      <c r="U8943" s="384">
        <v>-8843190.4400720671</v>
      </c>
      <c r="V8943" s="367">
        <v>9049.9999999998745</v>
      </c>
      <c r="W8943" s="367">
        <v>1508333.3333333449</v>
      </c>
      <c r="X8943" s="384">
        <v>955508.19058679731</v>
      </c>
      <c r="Y8943" s="386">
        <v>9050.0000000000691</v>
      </c>
      <c r="Z8943" s="367"/>
      <c r="AA8943" s="367"/>
      <c r="AB8943" s="367"/>
      <c r="AC8943" s="367"/>
      <c r="AD8943" s="367"/>
      <c r="AE8943" s="367"/>
      <c r="AF8943" s="367"/>
      <c r="AG8943" s="367"/>
      <c r="AH8943" s="367"/>
      <c r="AI8943" s="367"/>
      <c r="AJ8943" s="367"/>
      <c r="AK8943" s="367"/>
      <c r="AL8943" s="367"/>
      <c r="AM8943" s="367"/>
      <c r="AN8943" s="367"/>
      <c r="AO8943" s="367"/>
      <c r="AP8943" s="367"/>
      <c r="AQ8943" s="367"/>
      <c r="AR8943" s="367"/>
      <c r="AS8943" s="367"/>
      <c r="AT8943" s="367"/>
    </row>
    <row r="8944" spans="2:46" ht="13.8">
      <c r="B8944" s="26">
        <v>151.00000000000014</v>
      </c>
      <c r="C8944" s="363">
        <v>7550.814348073256</v>
      </c>
      <c r="D8944" s="367">
        <v>9060.0000000000091</v>
      </c>
      <c r="E8944" s="367">
        <v>42139.534883721193</v>
      </c>
      <c r="F8944" s="367">
        <v>-12713017.16411416</v>
      </c>
      <c r="G8944" s="367">
        <v>9060.0000000000564</v>
      </c>
      <c r="H8944" s="367">
        <v>226500</v>
      </c>
      <c r="I8944" s="384">
        <v>-150422382.35292867</v>
      </c>
      <c r="J8944" s="367">
        <v>9060</v>
      </c>
      <c r="K8944" s="367">
        <v>54909.090909091836</v>
      </c>
      <c r="L8944" s="384">
        <v>-8410516.9781511407</v>
      </c>
      <c r="M8944" s="367">
        <v>9060.0000000001528</v>
      </c>
      <c r="N8944" s="367">
        <v>906</v>
      </c>
      <c r="O8944" s="384">
        <v>-152683.71699490122</v>
      </c>
      <c r="P8944" s="367">
        <v>131.37</v>
      </c>
      <c r="Q8944" s="367">
        <v>906</v>
      </c>
      <c r="R8944" s="384">
        <v>-56833.448096930217</v>
      </c>
      <c r="S8944" s="367">
        <v>126.83999999999999</v>
      </c>
      <c r="T8944" s="367">
        <v>31241.37931034439</v>
      </c>
      <c r="U8944" s="384">
        <v>-8864078.1593051124</v>
      </c>
      <c r="V8944" s="367">
        <v>9059.9999999998727</v>
      </c>
      <c r="W8944" s="367">
        <v>1510000.0000000116</v>
      </c>
      <c r="X8944" s="384">
        <v>956150.62935051997</v>
      </c>
      <c r="Y8944" s="386">
        <v>9060.0000000000691</v>
      </c>
      <c r="Z8944" s="367"/>
      <c r="AA8944" s="367"/>
      <c r="AB8944" s="367"/>
      <c r="AC8944" s="367"/>
      <c r="AD8944" s="367"/>
      <c r="AE8944" s="367"/>
      <c r="AF8944" s="367"/>
      <c r="AG8944" s="367"/>
      <c r="AH8944" s="367"/>
      <c r="AI8944" s="367"/>
      <c r="AJ8944" s="367"/>
      <c r="AK8944" s="367"/>
      <c r="AL8944" s="367"/>
      <c r="AM8944" s="367"/>
      <c r="AN8944" s="367"/>
      <c r="AO8944" s="367"/>
      <c r="AP8944" s="367"/>
      <c r="AQ8944" s="367"/>
      <c r="AR8944" s="367"/>
      <c r="AS8944" s="367"/>
      <c r="AT8944" s="367"/>
    </row>
    <row r="8945" spans="2:46" ht="13.8">
      <c r="B8945" s="26">
        <v>151.1666666666668</v>
      </c>
      <c r="C8945" s="363">
        <v>7559.0797575637489</v>
      </c>
      <c r="D8945" s="367">
        <v>9070.0000000000073</v>
      </c>
      <c r="E8945" s="367">
        <v>42186.04651162817</v>
      </c>
      <c r="F8945" s="367">
        <v>-12741391.536662286</v>
      </c>
      <c r="G8945" s="367">
        <v>9070.0000000000564</v>
      </c>
      <c r="H8945" s="367">
        <v>226750</v>
      </c>
      <c r="I8945" s="384">
        <v>-150757261.79187521</v>
      </c>
      <c r="J8945" s="367">
        <v>9070</v>
      </c>
      <c r="K8945" s="367">
        <v>54969.696969697899</v>
      </c>
      <c r="L8945" s="384">
        <v>-8430778.5127080139</v>
      </c>
      <c r="M8945" s="367">
        <v>9070.0000000001546</v>
      </c>
      <c r="N8945" s="367">
        <v>907</v>
      </c>
      <c r="O8945" s="384">
        <v>-153029.95319928828</v>
      </c>
      <c r="P8945" s="367">
        <v>131.51499999999999</v>
      </c>
      <c r="Q8945" s="367">
        <v>907</v>
      </c>
      <c r="R8945" s="384">
        <v>-56980.050008368795</v>
      </c>
      <c r="S8945" s="367">
        <v>126.97999999999999</v>
      </c>
      <c r="T8945" s="367">
        <v>31275.862068965078</v>
      </c>
      <c r="U8945" s="384">
        <v>-8884990.4176950809</v>
      </c>
      <c r="V8945" s="367">
        <v>9069.9999999998727</v>
      </c>
      <c r="W8945" s="367">
        <v>1511666.6666666784</v>
      </c>
      <c r="X8945" s="384">
        <v>956792.15559461422</v>
      </c>
      <c r="Y8945" s="386">
        <v>9070.0000000000709</v>
      </c>
      <c r="Z8945" s="367"/>
      <c r="AA8945" s="367"/>
      <c r="AB8945" s="367"/>
      <c r="AC8945" s="367"/>
      <c r="AD8945" s="367"/>
      <c r="AE8945" s="367"/>
      <c r="AF8945" s="367"/>
      <c r="AG8945" s="367"/>
      <c r="AH8945" s="367"/>
      <c r="AI8945" s="367"/>
      <c r="AJ8945" s="367"/>
      <c r="AK8945" s="367"/>
      <c r="AL8945" s="367"/>
      <c r="AM8945" s="367"/>
      <c r="AN8945" s="367"/>
      <c r="AO8945" s="367"/>
      <c r="AP8945" s="367"/>
      <c r="AQ8945" s="367"/>
      <c r="AR8945" s="367"/>
      <c r="AS8945" s="367"/>
      <c r="AT8945" s="367"/>
    </row>
    <row r="8946" spans="2:46" ht="13.8">
      <c r="B8946" s="26">
        <v>151.33333333333346</v>
      </c>
      <c r="C8946" s="363">
        <v>7567.3450152952992</v>
      </c>
      <c r="D8946" s="367">
        <v>9080.0000000000073</v>
      </c>
      <c r="E8946" s="367">
        <v>42232.558139535147</v>
      </c>
      <c r="F8946" s="367">
        <v>-12769797.535108481</v>
      </c>
      <c r="G8946" s="367">
        <v>9080.0000000000564</v>
      </c>
      <c r="H8946" s="367">
        <v>227000</v>
      </c>
      <c r="I8946" s="384">
        <v>-151092513.55787656</v>
      </c>
      <c r="J8946" s="367">
        <v>9080</v>
      </c>
      <c r="K8946" s="367">
        <v>55030.303030303963</v>
      </c>
      <c r="L8946" s="384">
        <v>-8451064.2554307804</v>
      </c>
      <c r="M8946" s="367">
        <v>9080.0000000001546</v>
      </c>
      <c r="N8946" s="367">
        <v>908</v>
      </c>
      <c r="O8946" s="384">
        <v>-153376.58126945366</v>
      </c>
      <c r="P8946" s="367">
        <v>131.66</v>
      </c>
      <c r="Q8946" s="367">
        <v>908</v>
      </c>
      <c r="R8946" s="384">
        <v>-57126.836863217002</v>
      </c>
      <c r="S8946" s="367">
        <v>127.11999999999999</v>
      </c>
      <c r="T8946" s="367">
        <v>31310.344827585766</v>
      </c>
      <c r="U8946" s="384">
        <v>-8905927.2152419668</v>
      </c>
      <c r="V8946" s="367">
        <v>9079.9999999998727</v>
      </c>
      <c r="W8946" s="367">
        <v>1513333.3333333451</v>
      </c>
      <c r="X8946" s="384">
        <v>957432.76931908028</v>
      </c>
      <c r="Y8946" s="386">
        <v>9080.0000000000709</v>
      </c>
      <c r="Z8946" s="367"/>
      <c r="AA8946" s="367"/>
      <c r="AB8946" s="367"/>
      <c r="AC8946" s="367"/>
      <c r="AD8946" s="367"/>
      <c r="AE8946" s="367"/>
      <c r="AF8946" s="367"/>
      <c r="AG8946" s="367"/>
      <c r="AH8946" s="367"/>
      <c r="AI8946" s="367"/>
      <c r="AJ8946" s="367"/>
      <c r="AK8946" s="367"/>
      <c r="AL8946" s="367"/>
      <c r="AM8946" s="367"/>
      <c r="AN8946" s="367"/>
      <c r="AO8946" s="367"/>
      <c r="AP8946" s="367"/>
      <c r="AQ8946" s="367"/>
      <c r="AR8946" s="367"/>
      <c r="AS8946" s="367"/>
      <c r="AT8946" s="367"/>
    </row>
    <row r="8947" spans="2:46" ht="13.8">
      <c r="B8947" s="26">
        <v>151.50000000000011</v>
      </c>
      <c r="C8947" s="363">
        <v>7575.6101212679032</v>
      </c>
      <c r="D8947" s="367">
        <v>9090.0000000000073</v>
      </c>
      <c r="E8947" s="367">
        <v>42279.069767442124</v>
      </c>
      <c r="F8947" s="367">
        <v>-12798235.159452744</v>
      </c>
      <c r="G8947" s="367">
        <v>9090.0000000000564</v>
      </c>
      <c r="H8947" s="367">
        <v>227250</v>
      </c>
      <c r="I8947" s="384">
        <v>-151428137.65093267</v>
      </c>
      <c r="J8947" s="367">
        <v>9090</v>
      </c>
      <c r="K8947" s="367">
        <v>55090.909090910027</v>
      </c>
      <c r="L8947" s="384">
        <v>-8471374.2063194439</v>
      </c>
      <c r="M8947" s="367">
        <v>9090.0000000001546</v>
      </c>
      <c r="N8947" s="367">
        <v>909</v>
      </c>
      <c r="O8947" s="384">
        <v>-153723.60120539734</v>
      </c>
      <c r="P8947" s="367">
        <v>131.80500000000001</v>
      </c>
      <c r="Q8947" s="367">
        <v>909</v>
      </c>
      <c r="R8947" s="384">
        <v>-57273.808661474875</v>
      </c>
      <c r="S8947" s="367">
        <v>127.25999999999999</v>
      </c>
      <c r="T8947" s="367">
        <v>31344.827586206455</v>
      </c>
      <c r="U8947" s="384">
        <v>-8926888.5519457664</v>
      </c>
      <c r="V8947" s="367">
        <v>9089.9999999998709</v>
      </c>
      <c r="W8947" s="367">
        <v>1515000.0000000119</v>
      </c>
      <c r="X8947" s="384">
        <v>958072.47052391793</v>
      </c>
      <c r="Y8947" s="386">
        <v>9090.0000000000709</v>
      </c>
      <c r="Z8947" s="367"/>
      <c r="AA8947" s="367"/>
      <c r="AB8947" s="367"/>
      <c r="AC8947" s="367"/>
      <c r="AD8947" s="367"/>
      <c r="AE8947" s="367"/>
      <c r="AF8947" s="367"/>
      <c r="AG8947" s="367"/>
      <c r="AH8947" s="367"/>
      <c r="AI8947" s="367"/>
      <c r="AJ8947" s="367"/>
      <c r="AK8947" s="367"/>
      <c r="AL8947" s="367"/>
      <c r="AM8947" s="367"/>
      <c r="AN8947" s="367"/>
      <c r="AO8947" s="367"/>
      <c r="AP8947" s="367"/>
      <c r="AQ8947" s="367"/>
      <c r="AR8947" s="367"/>
      <c r="AS8947" s="367"/>
      <c r="AT8947" s="367"/>
    </row>
    <row r="8948" spans="2:46" ht="13.8">
      <c r="B8948" s="26">
        <v>151.66666666666677</v>
      </c>
      <c r="C8948" s="363">
        <v>7583.875075481561</v>
      </c>
      <c r="D8948" s="367">
        <v>9100.0000000000073</v>
      </c>
      <c r="E8948" s="367">
        <v>42325.581395349102</v>
      </c>
      <c r="F8948" s="367">
        <v>-12826704.40969507</v>
      </c>
      <c r="G8948" s="367">
        <v>9100.0000000000564</v>
      </c>
      <c r="H8948" s="367">
        <v>227500</v>
      </c>
      <c r="I8948" s="384">
        <v>-151764134.07104361</v>
      </c>
      <c r="J8948" s="367">
        <v>9100</v>
      </c>
      <c r="K8948" s="367">
        <v>55151.515151516091</v>
      </c>
      <c r="L8948" s="384">
        <v>-8491708.3653740082</v>
      </c>
      <c r="M8948" s="367">
        <v>9100.0000000001564</v>
      </c>
      <c r="N8948" s="367">
        <v>910</v>
      </c>
      <c r="O8948" s="384">
        <v>-154071.01300711918</v>
      </c>
      <c r="P8948" s="367">
        <v>131.94999999999999</v>
      </c>
      <c r="Q8948" s="367">
        <v>910</v>
      </c>
      <c r="R8948" s="384">
        <v>-57420.965403142378</v>
      </c>
      <c r="S8948" s="367">
        <v>127.39999999999999</v>
      </c>
      <c r="T8948" s="367">
        <v>31379.310344827143</v>
      </c>
      <c r="U8948" s="384">
        <v>-8947874.4278064873</v>
      </c>
      <c r="V8948" s="367">
        <v>9099.9999999998709</v>
      </c>
      <c r="W8948" s="367">
        <v>1516666.6666666786</v>
      </c>
      <c r="X8948" s="384">
        <v>958711.25920912728</v>
      </c>
      <c r="Y8948" s="386">
        <v>9100.0000000000709</v>
      </c>
      <c r="Z8948" s="367"/>
      <c r="AA8948" s="367"/>
      <c r="AB8948" s="367"/>
      <c r="AC8948" s="367"/>
      <c r="AD8948" s="367"/>
      <c r="AE8948" s="367"/>
      <c r="AF8948" s="367"/>
      <c r="AG8948" s="367"/>
      <c r="AH8948" s="367"/>
      <c r="AI8948" s="367"/>
      <c r="AJ8948" s="367"/>
      <c r="AK8948" s="367"/>
      <c r="AL8948" s="367"/>
      <c r="AM8948" s="367"/>
      <c r="AN8948" s="367"/>
      <c r="AO8948" s="367"/>
      <c r="AP8948" s="367"/>
      <c r="AQ8948" s="367"/>
      <c r="AR8948" s="367"/>
      <c r="AS8948" s="367"/>
      <c r="AT8948" s="367"/>
    </row>
    <row r="8949" spans="2:46" ht="13.8">
      <c r="B8949" s="26">
        <v>151.83333333333343</v>
      </c>
      <c r="C8949" s="363">
        <v>7592.1398779362735</v>
      </c>
      <c r="D8949" s="367">
        <v>9110.0000000000055</v>
      </c>
      <c r="E8949" s="367">
        <v>42372.093023256079</v>
      </c>
      <c r="F8949" s="367">
        <v>-12855205.285835464</v>
      </c>
      <c r="G8949" s="367">
        <v>9110.0000000000564</v>
      </c>
      <c r="H8949" s="367">
        <v>227750</v>
      </c>
      <c r="I8949" s="384">
        <v>-152100502.81820938</v>
      </c>
      <c r="J8949" s="367">
        <v>9110</v>
      </c>
      <c r="K8949" s="367">
        <v>55212.121212122154</v>
      </c>
      <c r="L8949" s="384">
        <v>-8512066.7325944677</v>
      </c>
      <c r="M8949" s="367">
        <v>9110.0000000001564</v>
      </c>
      <c r="N8949" s="367">
        <v>911</v>
      </c>
      <c r="O8949" s="384">
        <v>-154418.81667461936</v>
      </c>
      <c r="P8949" s="367">
        <v>132.095</v>
      </c>
      <c r="Q8949" s="367">
        <v>911</v>
      </c>
      <c r="R8949" s="384">
        <v>-57568.307088219553</v>
      </c>
      <c r="S8949" s="367">
        <v>127.53999999999999</v>
      </c>
      <c r="T8949" s="367">
        <v>31413.793103447832</v>
      </c>
      <c r="U8949" s="384">
        <v>-8968884.8428241257</v>
      </c>
      <c r="V8949" s="367">
        <v>9109.9999999998709</v>
      </c>
      <c r="W8949" s="367">
        <v>1518333.3333333454</v>
      </c>
      <c r="X8949" s="384">
        <v>959349.13537470833</v>
      </c>
      <c r="Y8949" s="386">
        <v>9110.0000000000709</v>
      </c>
      <c r="Z8949" s="367"/>
      <c r="AA8949" s="367"/>
      <c r="AB8949" s="367"/>
      <c r="AC8949" s="367"/>
      <c r="AD8949" s="367"/>
      <c r="AE8949" s="367"/>
      <c r="AF8949" s="367"/>
      <c r="AG8949" s="367"/>
      <c r="AH8949" s="367"/>
      <c r="AI8949" s="367"/>
      <c r="AJ8949" s="367"/>
      <c r="AK8949" s="367"/>
      <c r="AL8949" s="367"/>
      <c r="AM8949" s="367"/>
      <c r="AN8949" s="367"/>
      <c r="AO8949" s="367"/>
      <c r="AP8949" s="367"/>
      <c r="AQ8949" s="367"/>
      <c r="AR8949" s="367"/>
      <c r="AS8949" s="367"/>
      <c r="AT8949" s="367"/>
    </row>
    <row r="8950" spans="2:46" ht="13.8">
      <c r="B8950" s="26">
        <v>152.00000000000009</v>
      </c>
      <c r="C8950" s="363">
        <v>7600.4045286320406</v>
      </c>
      <c r="D8950" s="367">
        <v>9120.0000000000055</v>
      </c>
      <c r="E8950" s="367">
        <v>42418.604651163056</v>
      </c>
      <c r="F8950" s="367">
        <v>-12883737.787873924</v>
      </c>
      <c r="G8950" s="367">
        <v>9120.0000000000564</v>
      </c>
      <c r="H8950" s="367">
        <v>228000</v>
      </c>
      <c r="I8950" s="384">
        <v>-152437243.89242989</v>
      </c>
      <c r="J8950" s="367">
        <v>9120</v>
      </c>
      <c r="K8950" s="367">
        <v>55272.727272728218</v>
      </c>
      <c r="L8950" s="384">
        <v>-8532449.3079808224</v>
      </c>
      <c r="M8950" s="367">
        <v>9120.0000000001564</v>
      </c>
      <c r="N8950" s="367">
        <v>912</v>
      </c>
      <c r="O8950" s="384">
        <v>-154767.01220789779</v>
      </c>
      <c r="P8950" s="367">
        <v>132.24</v>
      </c>
      <c r="Q8950" s="367">
        <v>912</v>
      </c>
      <c r="R8950" s="384">
        <v>-57715.833716706366</v>
      </c>
      <c r="S8950" s="367">
        <v>127.67999999999999</v>
      </c>
      <c r="T8950" s="367">
        <v>31448.27586206852</v>
      </c>
      <c r="U8950" s="384">
        <v>-8989919.7969986852</v>
      </c>
      <c r="V8950" s="367">
        <v>9119.9999999998709</v>
      </c>
      <c r="W8950" s="367">
        <v>1520000.0000000121</v>
      </c>
      <c r="X8950" s="384">
        <v>959986.09902066132</v>
      </c>
      <c r="Y8950" s="386">
        <v>9120.0000000000728</v>
      </c>
      <c r="Z8950" s="367"/>
      <c r="AA8950" s="367"/>
      <c r="AB8950" s="367"/>
      <c r="AC8950" s="367"/>
      <c r="AD8950" s="367"/>
      <c r="AE8950" s="367"/>
      <c r="AF8950" s="367"/>
      <c r="AG8950" s="367"/>
      <c r="AH8950" s="367"/>
      <c r="AI8950" s="367"/>
      <c r="AJ8950" s="367"/>
      <c r="AK8950" s="367"/>
      <c r="AL8950" s="367"/>
      <c r="AM8950" s="367"/>
      <c r="AN8950" s="367"/>
      <c r="AO8950" s="367"/>
      <c r="AP8950" s="367"/>
      <c r="AQ8950" s="367"/>
      <c r="AR8950" s="367"/>
      <c r="AS8950" s="367"/>
      <c r="AT8950" s="367"/>
    </row>
    <row r="8951" spans="2:46" ht="13.8">
      <c r="B8951" s="26">
        <v>152.16666666666674</v>
      </c>
      <c r="C8951" s="363">
        <v>7608.6690275688634</v>
      </c>
      <c r="D8951" s="367">
        <v>9130.0000000000055</v>
      </c>
      <c r="E8951" s="367">
        <v>42465.116279070033</v>
      </c>
      <c r="F8951" s="367">
        <v>-12912301.915810453</v>
      </c>
      <c r="G8951" s="367">
        <v>9130.0000000000564</v>
      </c>
      <c r="H8951" s="367">
        <v>228250</v>
      </c>
      <c r="I8951" s="384">
        <v>-152774357.29370525</v>
      </c>
      <c r="J8951" s="367">
        <v>9130</v>
      </c>
      <c r="K8951" s="367">
        <v>55333.333333334282</v>
      </c>
      <c r="L8951" s="384">
        <v>-8552856.091533076</v>
      </c>
      <c r="M8951" s="367">
        <v>9130.0000000001564</v>
      </c>
      <c r="N8951" s="367">
        <v>913</v>
      </c>
      <c r="O8951" s="384">
        <v>-155115.59960695446</v>
      </c>
      <c r="P8951" s="367">
        <v>132.38499999999999</v>
      </c>
      <c r="Q8951" s="367">
        <v>913</v>
      </c>
      <c r="R8951" s="384">
        <v>-57863.545288602843</v>
      </c>
      <c r="S8951" s="367">
        <v>127.82</v>
      </c>
      <c r="T8951" s="367">
        <v>31482.758620689208</v>
      </c>
      <c r="U8951" s="384">
        <v>-9010979.2903301604</v>
      </c>
      <c r="V8951" s="367">
        <v>9129.9999999998709</v>
      </c>
      <c r="W8951" s="367">
        <v>1521666.6666666789</v>
      </c>
      <c r="X8951" s="384">
        <v>960622.15014698578</v>
      </c>
      <c r="Y8951" s="386">
        <v>9130.0000000000728</v>
      </c>
      <c r="Z8951" s="367"/>
      <c r="AA8951" s="367"/>
      <c r="AB8951" s="367"/>
      <c r="AC8951" s="367"/>
      <c r="AD8951" s="367"/>
      <c r="AE8951" s="367"/>
      <c r="AF8951" s="367"/>
      <c r="AG8951" s="367"/>
      <c r="AH8951" s="367"/>
      <c r="AI8951" s="367"/>
      <c r="AJ8951" s="367"/>
      <c r="AK8951" s="367"/>
      <c r="AL8951" s="367"/>
      <c r="AM8951" s="367"/>
      <c r="AN8951" s="367"/>
      <c r="AO8951" s="367"/>
      <c r="AP8951" s="367"/>
      <c r="AQ8951" s="367"/>
      <c r="AR8951" s="367"/>
      <c r="AS8951" s="367"/>
      <c r="AT8951" s="367"/>
    </row>
    <row r="8952" spans="2:46" ht="13.8">
      <c r="B8952" s="26">
        <v>152.3333333333334</v>
      </c>
      <c r="C8952" s="363">
        <v>7616.9333747467381</v>
      </c>
      <c r="D8952" s="367">
        <v>9140.0000000000036</v>
      </c>
      <c r="E8952" s="367">
        <v>42511.62790697701</v>
      </c>
      <c r="F8952" s="367">
        <v>-12940897.669645047</v>
      </c>
      <c r="G8952" s="367">
        <v>9140.0000000000564</v>
      </c>
      <c r="H8952" s="367">
        <v>228500</v>
      </c>
      <c r="I8952" s="384">
        <v>-153111843.02203539</v>
      </c>
      <c r="J8952" s="367">
        <v>9140</v>
      </c>
      <c r="K8952" s="367">
        <v>55393.939393940345</v>
      </c>
      <c r="L8952" s="384">
        <v>-8573287.0832512304</v>
      </c>
      <c r="M8952" s="367">
        <v>9140.0000000001583</v>
      </c>
      <c r="N8952" s="367">
        <v>914</v>
      </c>
      <c r="O8952" s="384">
        <v>-155464.57887178939</v>
      </c>
      <c r="P8952" s="367">
        <v>132.53</v>
      </c>
      <c r="Q8952" s="367">
        <v>914</v>
      </c>
      <c r="R8952" s="384">
        <v>-58011.441803908951</v>
      </c>
      <c r="S8952" s="367">
        <v>127.96</v>
      </c>
      <c r="T8952" s="367">
        <v>31517.241379309897</v>
      </c>
      <c r="U8952" s="384">
        <v>-9032063.3228185549</v>
      </c>
      <c r="V8952" s="367">
        <v>9139.9999999998709</v>
      </c>
      <c r="W8952" s="367">
        <v>1523333.3333333456</v>
      </c>
      <c r="X8952" s="384">
        <v>961257.28875368193</v>
      </c>
      <c r="Y8952" s="386">
        <v>9140.0000000000728</v>
      </c>
      <c r="Z8952" s="367"/>
      <c r="AA8952" s="367"/>
      <c r="AB8952" s="367"/>
      <c r="AC8952" s="367"/>
      <c r="AD8952" s="367"/>
      <c r="AE8952" s="367"/>
      <c r="AF8952" s="367"/>
      <c r="AG8952" s="367"/>
      <c r="AH8952" s="367"/>
      <c r="AI8952" s="367"/>
      <c r="AJ8952" s="367"/>
      <c r="AK8952" s="367"/>
      <c r="AL8952" s="367"/>
      <c r="AM8952" s="367"/>
      <c r="AN8952" s="367"/>
      <c r="AO8952" s="367"/>
      <c r="AP8952" s="367"/>
      <c r="AQ8952" s="367"/>
      <c r="AR8952" s="367"/>
      <c r="AS8952" s="367"/>
      <c r="AT8952" s="367"/>
    </row>
    <row r="8953" spans="2:46" ht="13.8">
      <c r="B8953" s="26">
        <v>152.50000000000006</v>
      </c>
      <c r="C8953" s="363">
        <v>7625.1975701656702</v>
      </c>
      <c r="D8953" s="367">
        <v>9150.0000000000036</v>
      </c>
      <c r="E8953" s="367">
        <v>42558.139534883987</v>
      </c>
      <c r="F8953" s="367">
        <v>-12969525.04937771</v>
      </c>
      <c r="G8953" s="367">
        <v>9150.0000000000582</v>
      </c>
      <c r="H8953" s="367">
        <v>228750</v>
      </c>
      <c r="I8953" s="384">
        <v>-153449701.07742032</v>
      </c>
      <c r="J8953" s="367">
        <v>9150</v>
      </c>
      <c r="K8953" s="367">
        <v>55454.545454546409</v>
      </c>
      <c r="L8953" s="384">
        <v>-8593742.2831352782</v>
      </c>
      <c r="M8953" s="367">
        <v>9150.0000000001583</v>
      </c>
      <c r="N8953" s="367">
        <v>915</v>
      </c>
      <c r="O8953" s="384">
        <v>-155813.95000240262</v>
      </c>
      <c r="P8953" s="367">
        <v>132.67500000000001</v>
      </c>
      <c r="Q8953" s="367">
        <v>915</v>
      </c>
      <c r="R8953" s="384">
        <v>-58159.523262624723</v>
      </c>
      <c r="S8953" s="367">
        <v>128.1</v>
      </c>
      <c r="T8953" s="367">
        <v>31551.724137930585</v>
      </c>
      <c r="U8953" s="384">
        <v>-9053171.8944638614</v>
      </c>
      <c r="V8953" s="367">
        <v>9149.999999999869</v>
      </c>
      <c r="W8953" s="367">
        <v>1525000.0000000123</v>
      </c>
      <c r="X8953" s="384">
        <v>961891.51484074979</v>
      </c>
      <c r="Y8953" s="386">
        <v>9150.0000000000728</v>
      </c>
      <c r="Z8953" s="367"/>
      <c r="AA8953" s="367"/>
      <c r="AB8953" s="367"/>
      <c r="AC8953" s="367"/>
      <c r="AD8953" s="367"/>
      <c r="AE8953" s="367"/>
      <c r="AF8953" s="367"/>
      <c r="AG8953" s="367"/>
      <c r="AH8953" s="367"/>
      <c r="AI8953" s="367"/>
      <c r="AJ8953" s="367"/>
      <c r="AK8953" s="367"/>
      <c r="AL8953" s="367"/>
      <c r="AM8953" s="367"/>
      <c r="AN8953" s="367"/>
      <c r="AO8953" s="367"/>
      <c r="AP8953" s="367"/>
      <c r="AQ8953" s="367"/>
      <c r="AR8953" s="367"/>
      <c r="AS8953" s="367"/>
      <c r="AT8953" s="367"/>
    </row>
    <row r="8954" spans="2:46" ht="13.8">
      <c r="B8954" s="26">
        <v>152.66666666666671</v>
      </c>
      <c r="C8954" s="363">
        <v>7633.4616138256533</v>
      </c>
      <c r="D8954" s="367">
        <v>9160.0000000000018</v>
      </c>
      <c r="E8954" s="367">
        <v>42604.651162790964</v>
      </c>
      <c r="F8954" s="367">
        <v>-12998184.055008437</v>
      </c>
      <c r="G8954" s="367">
        <v>9160.0000000000582</v>
      </c>
      <c r="H8954" s="367">
        <v>229000</v>
      </c>
      <c r="I8954" s="384">
        <v>-153787931.45986006</v>
      </c>
      <c r="J8954" s="367">
        <v>9160</v>
      </c>
      <c r="K8954" s="367">
        <v>55515.151515152473</v>
      </c>
      <c r="L8954" s="384">
        <v>-8614221.6911852229</v>
      </c>
      <c r="M8954" s="367">
        <v>9160.0000000001583</v>
      </c>
      <c r="N8954" s="367">
        <v>916</v>
      </c>
      <c r="O8954" s="384">
        <v>-156163.71299879407</v>
      </c>
      <c r="P8954" s="367">
        <v>132.82</v>
      </c>
      <c r="Q8954" s="367">
        <v>916</v>
      </c>
      <c r="R8954" s="384">
        <v>-58307.789664750147</v>
      </c>
      <c r="S8954" s="367">
        <v>128.24</v>
      </c>
      <c r="T8954" s="367">
        <v>31586.206896551274</v>
      </c>
      <c r="U8954" s="384">
        <v>-9074305.005266089</v>
      </c>
      <c r="V8954" s="367">
        <v>9159.999999999869</v>
      </c>
      <c r="W8954" s="367">
        <v>1526666.6666666791</v>
      </c>
      <c r="X8954" s="384">
        <v>962524.82840818923</v>
      </c>
      <c r="Y8954" s="386">
        <v>9160.0000000000728</v>
      </c>
      <c r="Z8954" s="367"/>
      <c r="AA8954" s="367"/>
      <c r="AB8954" s="367"/>
      <c r="AC8954" s="367"/>
      <c r="AD8954" s="367"/>
      <c r="AE8954" s="367"/>
      <c r="AF8954" s="367"/>
      <c r="AG8954" s="367"/>
      <c r="AH8954" s="367"/>
      <c r="AI8954" s="367"/>
      <c r="AJ8954" s="367"/>
      <c r="AK8954" s="367"/>
      <c r="AL8954" s="367"/>
      <c r="AM8954" s="367"/>
      <c r="AN8954" s="367"/>
      <c r="AO8954" s="367"/>
      <c r="AP8954" s="367"/>
      <c r="AQ8954" s="367"/>
      <c r="AR8954" s="367"/>
      <c r="AS8954" s="367"/>
      <c r="AT8954" s="367"/>
    </row>
    <row r="8955" spans="2:46" ht="13.8">
      <c r="B8955" s="26">
        <v>152.83333333333337</v>
      </c>
      <c r="C8955" s="363">
        <v>7641.7255057266948</v>
      </c>
      <c r="D8955" s="367">
        <v>9170.0000000000018</v>
      </c>
      <c r="E8955" s="367">
        <v>42651.162790697941</v>
      </c>
      <c r="F8955" s="367">
        <v>-13026874.686537232</v>
      </c>
      <c r="G8955" s="367">
        <v>9170.0000000000582</v>
      </c>
      <c r="H8955" s="367">
        <v>229250</v>
      </c>
      <c r="I8955" s="384">
        <v>-154126534.16935459</v>
      </c>
      <c r="J8955" s="367">
        <v>9170</v>
      </c>
      <c r="K8955" s="367">
        <v>55575.757575758536</v>
      </c>
      <c r="L8955" s="384">
        <v>-8634725.3074010648</v>
      </c>
      <c r="M8955" s="367">
        <v>9170.0000000001583</v>
      </c>
      <c r="N8955" s="367">
        <v>917</v>
      </c>
      <c r="O8955" s="384">
        <v>-156513.8678609638</v>
      </c>
      <c r="P8955" s="367">
        <v>132.965</v>
      </c>
      <c r="Q8955" s="367">
        <v>917</v>
      </c>
      <c r="R8955" s="384">
        <v>-58456.241010285208</v>
      </c>
      <c r="S8955" s="367">
        <v>128.38</v>
      </c>
      <c r="T8955" s="367">
        <v>31620.689655171962</v>
      </c>
      <c r="U8955" s="384">
        <v>-9095462.655225236</v>
      </c>
      <c r="V8955" s="367">
        <v>9169.999999999869</v>
      </c>
      <c r="W8955" s="367">
        <v>1528333.3333333458</v>
      </c>
      <c r="X8955" s="384">
        <v>963157.22945600073</v>
      </c>
      <c r="Y8955" s="386">
        <v>9170.0000000000746</v>
      </c>
      <c r="Z8955" s="367"/>
      <c r="AA8955" s="367"/>
      <c r="AB8955" s="367"/>
      <c r="AC8955" s="367"/>
      <c r="AD8955" s="367"/>
      <c r="AE8955" s="367"/>
      <c r="AF8955" s="367"/>
      <c r="AG8955" s="367"/>
      <c r="AH8955" s="367"/>
      <c r="AI8955" s="367"/>
      <c r="AJ8955" s="367"/>
      <c r="AK8955" s="367"/>
      <c r="AL8955" s="367"/>
      <c r="AM8955" s="367"/>
      <c r="AN8955" s="367"/>
      <c r="AO8955" s="367"/>
      <c r="AP8955" s="367"/>
      <c r="AQ8955" s="367"/>
      <c r="AR8955" s="367"/>
      <c r="AS8955" s="367"/>
      <c r="AT8955" s="367"/>
    </row>
    <row r="8956" spans="2:46" ht="13.8">
      <c r="B8956" s="26">
        <v>153.00000000000003</v>
      </c>
      <c r="C8956" s="363">
        <v>7649.9892458687882</v>
      </c>
      <c r="D8956" s="367">
        <v>9180.0000000000018</v>
      </c>
      <c r="E8956" s="367">
        <v>42697.674418604918</v>
      </c>
      <c r="F8956" s="367">
        <v>-13055596.943964092</v>
      </c>
      <c r="G8956" s="367">
        <v>9180.0000000000582</v>
      </c>
      <c r="H8956" s="367">
        <v>229500</v>
      </c>
      <c r="I8956" s="384">
        <v>-154465509.20590392</v>
      </c>
      <c r="J8956" s="367">
        <v>9180</v>
      </c>
      <c r="K8956" s="367">
        <v>55636.3636363646</v>
      </c>
      <c r="L8956" s="384">
        <v>-8655253.1317828074</v>
      </c>
      <c r="M8956" s="367">
        <v>9180.0000000001601</v>
      </c>
      <c r="N8956" s="367">
        <v>918</v>
      </c>
      <c r="O8956" s="384">
        <v>-156864.41458891169</v>
      </c>
      <c r="P8956" s="367">
        <v>133.10999999999999</v>
      </c>
      <c r="Q8956" s="367">
        <v>918</v>
      </c>
      <c r="R8956" s="384">
        <v>-58604.877299229949</v>
      </c>
      <c r="S8956" s="367">
        <v>128.52000000000001</v>
      </c>
      <c r="T8956" s="367">
        <v>31655.17241379265</v>
      </c>
      <c r="U8956" s="384">
        <v>-9116644.8443413004</v>
      </c>
      <c r="V8956" s="367">
        <v>9179.999999999869</v>
      </c>
      <c r="W8956" s="367">
        <v>1530000.0000000126</v>
      </c>
      <c r="X8956" s="384">
        <v>963788.71798418358</v>
      </c>
      <c r="Y8956" s="386">
        <v>9180.0000000000746</v>
      </c>
      <c r="Z8956" s="367"/>
      <c r="AA8956" s="367"/>
      <c r="AB8956" s="367"/>
      <c r="AC8956" s="367"/>
      <c r="AD8956" s="367"/>
      <c r="AE8956" s="367"/>
      <c r="AF8956" s="367"/>
      <c r="AG8956" s="367"/>
      <c r="AH8956" s="367"/>
      <c r="AI8956" s="367"/>
      <c r="AJ8956" s="367"/>
      <c r="AK8956" s="367"/>
      <c r="AL8956" s="367"/>
      <c r="AM8956" s="367"/>
      <c r="AN8956" s="367"/>
      <c r="AO8956" s="367"/>
      <c r="AP8956" s="367"/>
      <c r="AQ8956" s="367"/>
      <c r="AR8956" s="367"/>
      <c r="AS8956" s="367"/>
      <c r="AT8956" s="367"/>
    </row>
    <row r="8957" spans="2:46" ht="13.8">
      <c r="B8957" s="26">
        <v>153.16666666666669</v>
      </c>
      <c r="C8957" s="363">
        <v>7658.2528342519381</v>
      </c>
      <c r="D8957" s="367">
        <v>9190.0000000000018</v>
      </c>
      <c r="E8957" s="367">
        <v>42744.186046511895</v>
      </c>
      <c r="F8957" s="367">
        <v>-13084350.827289017</v>
      </c>
      <c r="G8957" s="367">
        <v>9190.0000000000582</v>
      </c>
      <c r="H8957" s="367">
        <v>229750</v>
      </c>
      <c r="I8957" s="384">
        <v>-154804856.56950805</v>
      </c>
      <c r="J8957" s="367">
        <v>9190</v>
      </c>
      <c r="K8957" s="367">
        <v>55696.969696970664</v>
      </c>
      <c r="L8957" s="384">
        <v>-8675805.1643304434</v>
      </c>
      <c r="M8957" s="367">
        <v>9190.0000000001601</v>
      </c>
      <c r="N8957" s="367">
        <v>919</v>
      </c>
      <c r="O8957" s="384">
        <v>-157215.35318263801</v>
      </c>
      <c r="P8957" s="367">
        <v>133.255</v>
      </c>
      <c r="Q8957" s="367">
        <v>919</v>
      </c>
      <c r="R8957" s="384">
        <v>-58753.69853158429</v>
      </c>
      <c r="S8957" s="367">
        <v>128.66</v>
      </c>
      <c r="T8957" s="367">
        <v>31689.655172413339</v>
      </c>
      <c r="U8957" s="384">
        <v>-9137851.5726142824</v>
      </c>
      <c r="V8957" s="367">
        <v>9189.999999999869</v>
      </c>
      <c r="W8957" s="367">
        <v>1531666.6666666793</v>
      </c>
      <c r="X8957" s="384">
        <v>964419.29399273836</v>
      </c>
      <c r="Y8957" s="386">
        <v>9190.0000000000764</v>
      </c>
      <c r="Z8957" s="367"/>
      <c r="AA8957" s="367"/>
      <c r="AB8957" s="367"/>
      <c r="AC8957" s="367"/>
      <c r="AD8957" s="367"/>
      <c r="AE8957" s="367"/>
      <c r="AF8957" s="367"/>
      <c r="AG8957" s="367"/>
      <c r="AH8957" s="367"/>
      <c r="AI8957" s="367"/>
      <c r="AJ8957" s="367"/>
      <c r="AK8957" s="367"/>
      <c r="AL8957" s="367"/>
      <c r="AM8957" s="367"/>
      <c r="AN8957" s="367"/>
      <c r="AO8957" s="367"/>
      <c r="AP8957" s="367"/>
      <c r="AQ8957" s="367"/>
      <c r="AR8957" s="367"/>
      <c r="AS8957" s="367"/>
      <c r="AT8957" s="367"/>
    </row>
    <row r="8958" spans="2:46" ht="13.8">
      <c r="B8958" s="26">
        <v>153.33333333333334</v>
      </c>
      <c r="C8958" s="363">
        <v>7666.5162708761409</v>
      </c>
      <c r="D8958" s="367">
        <v>9200</v>
      </c>
      <c r="E8958" s="367">
        <v>42790.697674418872</v>
      </c>
      <c r="F8958" s="367">
        <v>-13113136.336512009</v>
      </c>
      <c r="G8958" s="367">
        <v>9200.0000000000582</v>
      </c>
      <c r="H8958" s="367">
        <v>230000</v>
      </c>
      <c r="I8958" s="384">
        <v>-155144576.260167</v>
      </c>
      <c r="J8958" s="367">
        <v>9200</v>
      </c>
      <c r="K8958" s="367">
        <v>55757.575757576727</v>
      </c>
      <c r="L8958" s="384">
        <v>-8696381.4050439764</v>
      </c>
      <c r="M8958" s="367">
        <v>9200.0000000001601</v>
      </c>
      <c r="N8958" s="367">
        <v>920</v>
      </c>
      <c r="O8958" s="384">
        <v>-157566.68364214254</v>
      </c>
      <c r="P8958" s="367">
        <v>133.4</v>
      </c>
      <c r="Q8958" s="367">
        <v>920</v>
      </c>
      <c r="R8958" s="384">
        <v>-58902.704707348297</v>
      </c>
      <c r="S8958" s="367">
        <v>128.79999999999998</v>
      </c>
      <c r="T8958" s="367">
        <v>31724.137931034027</v>
      </c>
      <c r="U8958" s="384">
        <v>-9159082.8400441837</v>
      </c>
      <c r="V8958" s="367">
        <v>9199.999999999869</v>
      </c>
      <c r="W8958" s="367">
        <v>1533333.3333333461</v>
      </c>
      <c r="X8958" s="384">
        <v>965048.95748166461</v>
      </c>
      <c r="Y8958" s="386">
        <v>9200.0000000000764</v>
      </c>
      <c r="Z8958" s="367"/>
      <c r="AA8958" s="367"/>
      <c r="AB8958" s="367"/>
      <c r="AC8958" s="367"/>
      <c r="AD8958" s="367"/>
      <c r="AE8958" s="367"/>
      <c r="AF8958" s="367"/>
      <c r="AG8958" s="367"/>
      <c r="AH8958" s="367"/>
      <c r="AI8958" s="367"/>
      <c r="AJ8958" s="367"/>
      <c r="AK8958" s="367"/>
      <c r="AL8958" s="367"/>
      <c r="AM8958" s="367"/>
      <c r="AN8958" s="367"/>
      <c r="AO8958" s="367"/>
      <c r="AP8958" s="367"/>
      <c r="AQ8958" s="367"/>
      <c r="AR8958" s="367"/>
      <c r="AS8958" s="367"/>
      <c r="AT8958" s="367"/>
    </row>
    <row r="8959" spans="2:46" ht="13.8">
      <c r="B8959" s="26">
        <v>153.5</v>
      </c>
      <c r="C8959" s="363">
        <v>7674.7795557413992</v>
      </c>
      <c r="D8959" s="367">
        <v>9210</v>
      </c>
      <c r="E8959" s="367">
        <v>42837.209302325849</v>
      </c>
      <c r="F8959" s="367">
        <v>-13141953.471633067</v>
      </c>
      <c r="G8959" s="367">
        <v>9210.0000000000582</v>
      </c>
      <c r="H8959" s="367">
        <v>230250</v>
      </c>
      <c r="I8959" s="384">
        <v>-155484668.27788073</v>
      </c>
      <c r="J8959" s="367">
        <v>9210</v>
      </c>
      <c r="K8959" s="367">
        <v>55818.181818182791</v>
      </c>
      <c r="L8959" s="384">
        <v>-8716981.853923412</v>
      </c>
      <c r="M8959" s="367">
        <v>9210.0000000001619</v>
      </c>
      <c r="N8959" s="367">
        <v>921</v>
      </c>
      <c r="O8959" s="384">
        <v>-157918.40596742523</v>
      </c>
      <c r="P8959" s="367">
        <v>133.54499999999999</v>
      </c>
      <c r="Q8959" s="367">
        <v>921</v>
      </c>
      <c r="R8959" s="384">
        <v>-59051.895826521984</v>
      </c>
      <c r="S8959" s="367">
        <v>128.94</v>
      </c>
      <c r="T8959" s="367">
        <v>31758.620689654716</v>
      </c>
      <c r="U8959" s="384">
        <v>-9180338.6466309968</v>
      </c>
      <c r="V8959" s="367">
        <v>9209.9999999998672</v>
      </c>
      <c r="W8959" s="367">
        <v>1535000.0000000128</v>
      </c>
      <c r="X8959" s="384">
        <v>965677.70845096267</v>
      </c>
      <c r="Y8959" s="386">
        <v>9210.0000000000764</v>
      </c>
      <c r="Z8959" s="367"/>
      <c r="AA8959" s="367"/>
      <c r="AB8959" s="367"/>
      <c r="AC8959" s="367"/>
      <c r="AD8959" s="367"/>
      <c r="AE8959" s="367"/>
      <c r="AF8959" s="367"/>
      <c r="AG8959" s="367"/>
      <c r="AH8959" s="367"/>
      <c r="AI8959" s="367"/>
      <c r="AJ8959" s="367"/>
      <c r="AK8959" s="367"/>
      <c r="AL8959" s="367"/>
      <c r="AM8959" s="367"/>
      <c r="AN8959" s="367"/>
      <c r="AO8959" s="367"/>
      <c r="AP8959" s="367"/>
      <c r="AQ8959" s="367"/>
      <c r="AR8959" s="367"/>
      <c r="AS8959" s="367"/>
      <c r="AT8959" s="367"/>
    </row>
    <row r="8960" spans="2:46" ht="13.8">
      <c r="B8960" s="26">
        <v>153.66666666666666</v>
      </c>
      <c r="C8960" s="363">
        <v>7683.0426888477132</v>
      </c>
      <c r="D8960" s="367">
        <v>9220</v>
      </c>
      <c r="E8960" s="367">
        <v>42883.720930232827</v>
      </c>
      <c r="F8960" s="367">
        <v>-13170802.232652197</v>
      </c>
      <c r="G8960" s="367">
        <v>9220.0000000000582</v>
      </c>
      <c r="H8960" s="367">
        <v>230500</v>
      </c>
      <c r="I8960" s="384">
        <v>-155825132.62264931</v>
      </c>
      <c r="J8960" s="367">
        <v>9220</v>
      </c>
      <c r="K8960" s="367">
        <v>55878.787878788855</v>
      </c>
      <c r="L8960" s="384">
        <v>-8737606.510968741</v>
      </c>
      <c r="M8960" s="367">
        <v>9220.0000000001619</v>
      </c>
      <c r="N8960" s="367">
        <v>922</v>
      </c>
      <c r="O8960" s="384">
        <v>-158270.5201584863</v>
      </c>
      <c r="P8960" s="367">
        <v>133.69</v>
      </c>
      <c r="Q8960" s="367">
        <v>922</v>
      </c>
      <c r="R8960" s="384">
        <v>-59201.271889105286</v>
      </c>
      <c r="S8960" s="367">
        <v>129.07999999999998</v>
      </c>
      <c r="T8960" s="367">
        <v>31793.103448275404</v>
      </c>
      <c r="U8960" s="384">
        <v>-9201618.9923747331</v>
      </c>
      <c r="V8960" s="367">
        <v>9219.9999999998672</v>
      </c>
      <c r="W8960" s="367">
        <v>1536666.6666666795</v>
      </c>
      <c r="X8960" s="384">
        <v>966305.54690063244</v>
      </c>
      <c r="Y8960" s="386">
        <v>9220.0000000000764</v>
      </c>
      <c r="Z8960" s="367"/>
      <c r="AA8960" s="367"/>
      <c r="AB8960" s="367"/>
      <c r="AC8960" s="367"/>
      <c r="AD8960" s="367"/>
      <c r="AE8960" s="367"/>
      <c r="AF8960" s="367"/>
      <c r="AG8960" s="367"/>
      <c r="AH8960" s="367"/>
      <c r="AI8960" s="367"/>
      <c r="AJ8960" s="367"/>
      <c r="AK8960" s="367"/>
      <c r="AL8960" s="367"/>
      <c r="AM8960" s="367"/>
      <c r="AN8960" s="367"/>
      <c r="AO8960" s="367"/>
      <c r="AP8960" s="367"/>
      <c r="AQ8960" s="367"/>
      <c r="AR8960" s="367"/>
      <c r="AS8960" s="367"/>
      <c r="AT8960" s="367"/>
    </row>
    <row r="8961" spans="2:46" ht="13.8">
      <c r="B8961" s="26">
        <v>153.83333333333331</v>
      </c>
      <c r="C8961" s="363">
        <v>7691.3056701950791</v>
      </c>
      <c r="D8961" s="367">
        <v>9230</v>
      </c>
      <c r="E8961" s="367">
        <v>42930.232558139804</v>
      </c>
      <c r="F8961" s="367">
        <v>-13199682.619569387</v>
      </c>
      <c r="G8961" s="367">
        <v>9230.0000000000582</v>
      </c>
      <c r="H8961" s="367">
        <v>230750</v>
      </c>
      <c r="I8961" s="384">
        <v>-156165969.2944726</v>
      </c>
      <c r="J8961" s="367">
        <v>9230</v>
      </c>
      <c r="K8961" s="367">
        <v>55939.393939394919</v>
      </c>
      <c r="L8961" s="384">
        <v>-8758255.3761799671</v>
      </c>
      <c r="M8961" s="367">
        <v>9230.0000000001619</v>
      </c>
      <c r="N8961" s="367">
        <v>923</v>
      </c>
      <c r="O8961" s="384">
        <v>-158623.0262153256</v>
      </c>
      <c r="P8961" s="367">
        <v>133.83500000000001</v>
      </c>
      <c r="Q8961" s="367">
        <v>923</v>
      </c>
      <c r="R8961" s="384">
        <v>-59350.832895098269</v>
      </c>
      <c r="S8961" s="367">
        <v>129.22</v>
      </c>
      <c r="T8961" s="367">
        <v>31827.586206896092</v>
      </c>
      <c r="U8961" s="384">
        <v>-9222923.8772753887</v>
      </c>
      <c r="V8961" s="367">
        <v>9229.9999999998672</v>
      </c>
      <c r="W8961" s="367">
        <v>1538333.3333333463</v>
      </c>
      <c r="X8961" s="384">
        <v>966932.4728306738</v>
      </c>
      <c r="Y8961" s="386">
        <v>9230.0000000000764</v>
      </c>
      <c r="Z8961" s="367"/>
      <c r="AA8961" s="367"/>
      <c r="AB8961" s="367"/>
      <c r="AC8961" s="367"/>
      <c r="AD8961" s="367"/>
      <c r="AE8961" s="367"/>
      <c r="AF8961" s="367"/>
      <c r="AG8961" s="367"/>
      <c r="AH8961" s="367"/>
      <c r="AI8961" s="367"/>
      <c r="AJ8961" s="367"/>
      <c r="AK8961" s="367"/>
      <c r="AL8961" s="367"/>
      <c r="AM8961" s="367"/>
      <c r="AN8961" s="367"/>
      <c r="AO8961" s="367"/>
      <c r="AP8961" s="367"/>
      <c r="AQ8961" s="367"/>
      <c r="AR8961" s="367"/>
      <c r="AS8961" s="367"/>
      <c r="AT8961" s="367"/>
    </row>
    <row r="8962" spans="2:46" ht="13.8">
      <c r="B8962" s="26">
        <v>153.99999999999997</v>
      </c>
      <c r="C8962" s="363">
        <v>7699.5684997835006</v>
      </c>
      <c r="D8962" s="367">
        <v>9239.9999999999982</v>
      </c>
      <c r="E8962" s="367">
        <v>42976.744186046781</v>
      </c>
      <c r="F8962" s="367">
        <v>-13228594.632384647</v>
      </c>
      <c r="G8962" s="367">
        <v>9240.0000000000582</v>
      </c>
      <c r="H8962" s="367">
        <v>231000</v>
      </c>
      <c r="I8962" s="384">
        <v>-156507178.29335076</v>
      </c>
      <c r="J8962" s="367">
        <v>9240</v>
      </c>
      <c r="K8962" s="367">
        <v>56000.000000000982</v>
      </c>
      <c r="L8962" s="384">
        <v>-8778928.4495570902</v>
      </c>
      <c r="M8962" s="367">
        <v>9240.0000000001619</v>
      </c>
      <c r="N8962" s="367">
        <v>924</v>
      </c>
      <c r="O8962" s="384">
        <v>-158975.9241379431</v>
      </c>
      <c r="P8962" s="367">
        <v>133.97999999999999</v>
      </c>
      <c r="Q8962" s="367">
        <v>924</v>
      </c>
      <c r="R8962" s="384">
        <v>-59500.578844500873</v>
      </c>
      <c r="S8962" s="367">
        <v>129.35999999999999</v>
      </c>
      <c r="T8962" s="367">
        <v>31862.068965516781</v>
      </c>
      <c r="U8962" s="384">
        <v>-9244253.3013329562</v>
      </c>
      <c r="V8962" s="367">
        <v>9239.9999999998654</v>
      </c>
      <c r="W8962" s="367">
        <v>1540000.000000013</v>
      </c>
      <c r="X8962" s="384">
        <v>967558.48624108685</v>
      </c>
      <c r="Y8962" s="386">
        <v>9240.0000000000782</v>
      </c>
      <c r="Z8962" s="367"/>
      <c r="AA8962" s="367"/>
      <c r="AB8962" s="367"/>
      <c r="AC8962" s="367"/>
      <c r="AD8962" s="367"/>
      <c r="AE8962" s="367"/>
      <c r="AF8962" s="367"/>
      <c r="AG8962" s="367"/>
      <c r="AH8962" s="367"/>
      <c r="AI8962" s="367"/>
      <c r="AJ8962" s="367"/>
      <c r="AK8962" s="367"/>
      <c r="AL8962" s="367"/>
      <c r="AM8962" s="367"/>
      <c r="AN8962" s="367"/>
      <c r="AO8962" s="367"/>
      <c r="AP8962" s="367"/>
      <c r="AQ8962" s="367"/>
      <c r="AR8962" s="367"/>
      <c r="AS8962" s="367"/>
      <c r="AT8962" s="367"/>
    </row>
    <row r="8963" spans="2:46" ht="13.8">
      <c r="B8963" s="26">
        <v>154.16666666666663</v>
      </c>
      <c r="C8963" s="363">
        <v>7707.8311776129767</v>
      </c>
      <c r="D8963" s="367">
        <v>9249.9999999999982</v>
      </c>
      <c r="E8963" s="367">
        <v>43023.255813953758</v>
      </c>
      <c r="F8963" s="367">
        <v>-13257538.271097971</v>
      </c>
      <c r="G8963" s="367">
        <v>9250.0000000000582</v>
      </c>
      <c r="H8963" s="367">
        <v>231250</v>
      </c>
      <c r="I8963" s="384">
        <v>-156848759.61928368</v>
      </c>
      <c r="J8963" s="367">
        <v>9250</v>
      </c>
      <c r="K8963" s="367">
        <v>56060.606060607046</v>
      </c>
      <c r="L8963" s="384">
        <v>-8799625.7311001122</v>
      </c>
      <c r="M8963" s="367">
        <v>9250.0000000001637</v>
      </c>
      <c r="N8963" s="367">
        <v>925</v>
      </c>
      <c r="O8963" s="384">
        <v>-159329.21392633891</v>
      </c>
      <c r="P8963" s="367">
        <v>134.125</v>
      </c>
      <c r="Q8963" s="367">
        <v>925</v>
      </c>
      <c r="R8963" s="384">
        <v>-59650.50973731315</v>
      </c>
      <c r="S8963" s="367">
        <v>129.5</v>
      </c>
      <c r="T8963" s="367">
        <v>31896.551724137469</v>
      </c>
      <c r="U8963" s="384">
        <v>-9265607.2645474467</v>
      </c>
      <c r="V8963" s="367">
        <v>9249.9999999998654</v>
      </c>
      <c r="W8963" s="367">
        <v>1541666.6666666798</v>
      </c>
      <c r="X8963" s="384">
        <v>968183.58713187173</v>
      </c>
      <c r="Y8963" s="386">
        <v>9250.0000000000782</v>
      </c>
      <c r="Z8963" s="367"/>
      <c r="AA8963" s="367"/>
      <c r="AB8963" s="367"/>
      <c r="AC8963" s="367"/>
      <c r="AD8963" s="367"/>
      <c r="AE8963" s="367"/>
      <c r="AF8963" s="367"/>
      <c r="AG8963" s="367"/>
      <c r="AH8963" s="367"/>
      <c r="AI8963" s="367"/>
      <c r="AJ8963" s="367"/>
      <c r="AK8963" s="367"/>
      <c r="AL8963" s="367"/>
      <c r="AM8963" s="367"/>
      <c r="AN8963" s="367"/>
      <c r="AO8963" s="367"/>
      <c r="AP8963" s="367"/>
      <c r="AQ8963" s="367"/>
      <c r="AR8963" s="367"/>
      <c r="AS8963" s="367"/>
      <c r="AT8963" s="367"/>
    </row>
    <row r="8964" spans="2:46" ht="13.8">
      <c r="B8964" s="26">
        <v>154.33333333333329</v>
      </c>
      <c r="C8964" s="363">
        <v>7716.0937036835066</v>
      </c>
      <c r="D8964" s="367">
        <v>9259.9999999999964</v>
      </c>
      <c r="E8964" s="367">
        <v>43069.767441860735</v>
      </c>
      <c r="F8964" s="367">
        <v>-13286513.535709364</v>
      </c>
      <c r="G8964" s="367">
        <v>9260.0000000000582</v>
      </c>
      <c r="H8964" s="367">
        <v>231500</v>
      </c>
      <c r="I8964" s="384">
        <v>-157190713.27227142</v>
      </c>
      <c r="J8964" s="367">
        <v>9260</v>
      </c>
      <c r="K8964" s="367">
        <v>56121.21212121311</v>
      </c>
      <c r="L8964" s="384">
        <v>-8820347.2208090313</v>
      </c>
      <c r="M8964" s="367">
        <v>9260.0000000001637</v>
      </c>
      <c r="N8964" s="367">
        <v>926</v>
      </c>
      <c r="O8964" s="384">
        <v>-159682.89558051302</v>
      </c>
      <c r="P8964" s="367">
        <v>134.27000000000001</v>
      </c>
      <c r="Q8964" s="367">
        <v>926</v>
      </c>
      <c r="R8964" s="384">
        <v>-59800.625573535064</v>
      </c>
      <c r="S8964" s="367">
        <v>129.63999999999999</v>
      </c>
      <c r="T8964" s="367">
        <v>31931.034482758158</v>
      </c>
      <c r="U8964" s="384">
        <v>-9286985.7669188529</v>
      </c>
      <c r="V8964" s="367">
        <v>9259.9999999998654</v>
      </c>
      <c r="W8964" s="367">
        <v>1543333.3333333465</v>
      </c>
      <c r="X8964" s="384">
        <v>968807.77550302842</v>
      </c>
      <c r="Y8964" s="386">
        <v>9260.00000000008</v>
      </c>
      <c r="Z8964" s="367"/>
      <c r="AA8964" s="367"/>
      <c r="AB8964" s="367"/>
      <c r="AC8964" s="367"/>
      <c r="AD8964" s="367"/>
      <c r="AE8964" s="367"/>
      <c r="AF8964" s="367"/>
      <c r="AG8964" s="367"/>
      <c r="AH8964" s="367"/>
      <c r="AI8964" s="367"/>
      <c r="AJ8964" s="367"/>
      <c r="AK8964" s="367"/>
      <c r="AL8964" s="367"/>
      <c r="AM8964" s="367"/>
      <c r="AN8964" s="367"/>
      <c r="AO8964" s="367"/>
      <c r="AP8964" s="367"/>
      <c r="AQ8964" s="367"/>
      <c r="AR8964" s="367"/>
      <c r="AS8964" s="367"/>
      <c r="AT8964" s="367"/>
    </row>
    <row r="8965" spans="2:46" ht="13.8">
      <c r="B8965" s="26">
        <v>154.49999999999994</v>
      </c>
      <c r="C8965" s="363">
        <v>7724.3560779950922</v>
      </c>
      <c r="D8965" s="367">
        <v>9269.9999999999964</v>
      </c>
      <c r="E8965" s="367">
        <v>43116.279069767712</v>
      </c>
      <c r="F8965" s="367">
        <v>-13315520.426218824</v>
      </c>
      <c r="G8965" s="367">
        <v>9270.0000000000582</v>
      </c>
      <c r="H8965" s="367">
        <v>231750</v>
      </c>
      <c r="I8965" s="384">
        <v>-157533039.25231397</v>
      </c>
      <c r="J8965" s="367">
        <v>9270</v>
      </c>
      <c r="K8965" s="367">
        <v>56181.818181819173</v>
      </c>
      <c r="L8965" s="384">
        <v>-8841092.9186838493</v>
      </c>
      <c r="M8965" s="367">
        <v>9270.0000000001655</v>
      </c>
      <c r="N8965" s="367">
        <v>927</v>
      </c>
      <c r="O8965" s="384">
        <v>-160036.9691004653</v>
      </c>
      <c r="P8965" s="367">
        <v>134.41499999999999</v>
      </c>
      <c r="Q8965" s="367">
        <v>927</v>
      </c>
      <c r="R8965" s="384">
        <v>-59950.926353166644</v>
      </c>
      <c r="S8965" s="367">
        <v>129.78</v>
      </c>
      <c r="T8965" s="367">
        <v>31965.517241378846</v>
      </c>
      <c r="U8965" s="384">
        <v>-9308388.8084471785</v>
      </c>
      <c r="V8965" s="367">
        <v>9269.9999999998654</v>
      </c>
      <c r="W8965" s="367">
        <v>1545000.0000000133</v>
      </c>
      <c r="X8965" s="384">
        <v>969431.05135455658</v>
      </c>
      <c r="Y8965" s="386">
        <v>9270.00000000008</v>
      </c>
      <c r="Z8965" s="367"/>
      <c r="AA8965" s="367"/>
      <c r="AB8965" s="367"/>
      <c r="AC8965" s="367"/>
      <c r="AD8965" s="367"/>
      <c r="AE8965" s="367"/>
      <c r="AF8965" s="367"/>
      <c r="AG8965" s="367"/>
      <c r="AH8965" s="367"/>
      <c r="AI8965" s="367"/>
      <c r="AJ8965" s="367"/>
      <c r="AK8965" s="367"/>
      <c r="AL8965" s="367"/>
      <c r="AM8965" s="367"/>
      <c r="AN8965" s="367"/>
      <c r="AO8965" s="367"/>
      <c r="AP8965" s="367"/>
      <c r="AQ8965" s="367"/>
      <c r="AR8965" s="367"/>
      <c r="AS8965" s="367"/>
      <c r="AT8965" s="367"/>
    </row>
    <row r="8966" spans="2:46" ht="13.8">
      <c r="B8966" s="26">
        <v>154.6666666666666</v>
      </c>
      <c r="C8966" s="363">
        <v>7732.6183005477333</v>
      </c>
      <c r="D8966" s="367">
        <v>9279.9999999999964</v>
      </c>
      <c r="E8966" s="367">
        <v>43162.790697674689</v>
      </c>
      <c r="F8966" s="367">
        <v>-13344558.942626348</v>
      </c>
      <c r="G8966" s="367">
        <v>9280.0000000000582</v>
      </c>
      <c r="H8966" s="367">
        <v>232000</v>
      </c>
      <c r="I8966" s="384">
        <v>-157875737.55941132</v>
      </c>
      <c r="J8966" s="367">
        <v>9280</v>
      </c>
      <c r="K8966" s="367">
        <v>56242.424242425237</v>
      </c>
      <c r="L8966" s="384">
        <v>-8861862.8247245606</v>
      </c>
      <c r="M8966" s="367">
        <v>9280.0000000001655</v>
      </c>
      <c r="N8966" s="367">
        <v>928</v>
      </c>
      <c r="O8966" s="384">
        <v>-160391.43448619591</v>
      </c>
      <c r="P8966" s="367">
        <v>134.56</v>
      </c>
      <c r="Q8966" s="367">
        <v>928</v>
      </c>
      <c r="R8966" s="384">
        <v>-60101.412076207853</v>
      </c>
      <c r="S8966" s="367">
        <v>129.91999999999999</v>
      </c>
      <c r="T8966" s="367">
        <v>31999.999999999534</v>
      </c>
      <c r="U8966" s="384">
        <v>-9329816.3891324233</v>
      </c>
      <c r="V8966" s="367">
        <v>9279.9999999998654</v>
      </c>
      <c r="W8966" s="367">
        <v>1546666.66666668</v>
      </c>
      <c r="X8966" s="384">
        <v>970053.41468645656</v>
      </c>
      <c r="Y8966" s="386">
        <v>9280.00000000008</v>
      </c>
      <c r="Z8966" s="367"/>
      <c r="AA8966" s="367"/>
      <c r="AB8966" s="367"/>
      <c r="AC8966" s="367"/>
      <c r="AD8966" s="367"/>
      <c r="AE8966" s="367"/>
      <c r="AF8966" s="367"/>
      <c r="AG8966" s="367"/>
      <c r="AH8966" s="367"/>
      <c r="AI8966" s="367"/>
      <c r="AJ8966" s="367"/>
      <c r="AK8966" s="367"/>
      <c r="AL8966" s="367"/>
      <c r="AM8966" s="367"/>
      <c r="AN8966" s="367"/>
      <c r="AO8966" s="367"/>
      <c r="AP8966" s="367"/>
      <c r="AQ8966" s="367"/>
      <c r="AR8966" s="367"/>
      <c r="AS8966" s="367"/>
      <c r="AT8966" s="367"/>
    </row>
    <row r="8967" spans="2:46" ht="13.8">
      <c r="B8967" s="26">
        <v>154.83333333333326</v>
      </c>
      <c r="C8967" s="363">
        <v>7740.8803713414263</v>
      </c>
      <c r="D8967" s="367">
        <v>9289.9999999999964</v>
      </c>
      <c r="E8967" s="367">
        <v>43209.302325581666</v>
      </c>
      <c r="F8967" s="367">
        <v>-13373629.084931938</v>
      </c>
      <c r="G8967" s="367">
        <v>9290.0000000000582</v>
      </c>
      <c r="H8967" s="367">
        <v>232250</v>
      </c>
      <c r="I8967" s="384">
        <v>-158218808.19356343</v>
      </c>
      <c r="J8967" s="367">
        <v>9290</v>
      </c>
      <c r="K8967" s="367">
        <v>56303.030303031301</v>
      </c>
      <c r="L8967" s="384">
        <v>-8882656.938931169</v>
      </c>
      <c r="M8967" s="367">
        <v>9290.0000000001655</v>
      </c>
      <c r="N8967" s="367">
        <v>929</v>
      </c>
      <c r="O8967" s="384">
        <v>-160746.29173770483</v>
      </c>
      <c r="P8967" s="367">
        <v>134.70500000000001</v>
      </c>
      <c r="Q8967" s="367">
        <v>929</v>
      </c>
      <c r="R8967" s="384">
        <v>-60252.082742658742</v>
      </c>
      <c r="S8967" s="367">
        <v>130.06</v>
      </c>
      <c r="T8967" s="367">
        <v>32034.482758620223</v>
      </c>
      <c r="U8967" s="384">
        <v>-9351268.5089745838</v>
      </c>
      <c r="V8967" s="367">
        <v>9289.9999999998654</v>
      </c>
      <c r="W8967" s="367">
        <v>1548333.3333333468</v>
      </c>
      <c r="X8967" s="384">
        <v>970674.865498728</v>
      </c>
      <c r="Y8967" s="386">
        <v>9290.00000000008</v>
      </c>
      <c r="Z8967" s="367"/>
      <c r="AA8967" s="367"/>
      <c r="AB8967" s="367"/>
      <c r="AC8967" s="367"/>
      <c r="AD8967" s="367"/>
      <c r="AE8967" s="367"/>
      <c r="AF8967" s="367"/>
      <c r="AG8967" s="367"/>
      <c r="AH8967" s="367"/>
      <c r="AI8967" s="367"/>
      <c r="AJ8967" s="367"/>
      <c r="AK8967" s="367"/>
      <c r="AL8967" s="367"/>
      <c r="AM8967" s="367"/>
      <c r="AN8967" s="367"/>
      <c r="AO8967" s="367"/>
      <c r="AP8967" s="367"/>
      <c r="AQ8967" s="367"/>
      <c r="AR8967" s="367"/>
      <c r="AS8967" s="367"/>
      <c r="AT8967" s="367"/>
    </row>
    <row r="8968" spans="2:46" ht="13.8">
      <c r="B8968" s="26">
        <v>154.99999999999991</v>
      </c>
      <c r="C8968" s="363">
        <v>7749.142290376175</v>
      </c>
      <c r="D8968" s="367">
        <v>9299.9999999999945</v>
      </c>
      <c r="E8968" s="367">
        <v>43255.813953488643</v>
      </c>
      <c r="F8968" s="367">
        <v>-13402730.853135597</v>
      </c>
      <c r="G8968" s="367">
        <v>9300.0000000000582</v>
      </c>
      <c r="H8968" s="367">
        <v>232500</v>
      </c>
      <c r="I8968" s="384">
        <v>-158562251.15477037</v>
      </c>
      <c r="J8968" s="367">
        <v>9300</v>
      </c>
      <c r="K8968" s="367">
        <v>56363.636363637364</v>
      </c>
      <c r="L8968" s="384">
        <v>-8903475.2613036763</v>
      </c>
      <c r="M8968" s="367">
        <v>9300.0000000001655</v>
      </c>
      <c r="N8968" s="367">
        <v>930</v>
      </c>
      <c r="O8968" s="384">
        <v>-161101.54085499185</v>
      </c>
      <c r="P8968" s="367">
        <v>134.85</v>
      </c>
      <c r="Q8968" s="367">
        <v>930</v>
      </c>
      <c r="R8968" s="384">
        <v>-60402.938352519275</v>
      </c>
      <c r="S8968" s="367">
        <v>130.20000000000002</v>
      </c>
      <c r="T8968" s="367">
        <v>32068.965517240911</v>
      </c>
      <c r="U8968" s="384">
        <v>-9372745.1679736581</v>
      </c>
      <c r="V8968" s="367">
        <v>9299.9999999998636</v>
      </c>
      <c r="W8968" s="367">
        <v>1550000.0000000135</v>
      </c>
      <c r="X8968" s="384">
        <v>971295.40379137138</v>
      </c>
      <c r="Y8968" s="386">
        <v>9300.00000000008</v>
      </c>
      <c r="Z8968" s="367"/>
      <c r="AA8968" s="367"/>
      <c r="AB8968" s="367"/>
      <c r="AC8968" s="367"/>
      <c r="AD8968" s="367"/>
      <c r="AE8968" s="367"/>
      <c r="AF8968" s="367"/>
      <c r="AG8968" s="367"/>
      <c r="AH8968" s="367"/>
      <c r="AI8968" s="367"/>
      <c r="AJ8968" s="367"/>
      <c r="AK8968" s="367"/>
      <c r="AL8968" s="367"/>
      <c r="AM8968" s="367"/>
      <c r="AN8968" s="367"/>
      <c r="AO8968" s="367"/>
      <c r="AP8968" s="367"/>
      <c r="AQ8968" s="367"/>
      <c r="AR8968" s="367"/>
      <c r="AS8968" s="367"/>
      <c r="AT8968" s="367"/>
    </row>
    <row r="8969" spans="2:46" ht="13.8">
      <c r="B8969" s="26">
        <v>155.16666666666657</v>
      </c>
      <c r="C8969" s="363">
        <v>7757.4040576519792</v>
      </c>
      <c r="D8969" s="367">
        <v>9309.9999999999945</v>
      </c>
      <c r="E8969" s="367">
        <v>43302.32558139562</v>
      </c>
      <c r="F8969" s="367">
        <v>-13431864.247237321</v>
      </c>
      <c r="G8969" s="367">
        <v>9310.0000000000582</v>
      </c>
      <c r="H8969" s="367">
        <v>232750</v>
      </c>
      <c r="I8969" s="384">
        <v>-158906066.44303212</v>
      </c>
      <c r="J8969" s="367">
        <v>9310</v>
      </c>
      <c r="K8969" s="367">
        <v>56424.242424243428</v>
      </c>
      <c r="L8969" s="384">
        <v>-8924317.7918420788</v>
      </c>
      <c r="M8969" s="367">
        <v>9310.0000000001655</v>
      </c>
      <c r="N8969" s="367">
        <v>931</v>
      </c>
      <c r="O8969" s="384">
        <v>-161457.18183805727</v>
      </c>
      <c r="P8969" s="367">
        <v>134.995</v>
      </c>
      <c r="Q8969" s="367">
        <v>931</v>
      </c>
      <c r="R8969" s="384">
        <v>-60553.97890578943</v>
      </c>
      <c r="S8969" s="367">
        <v>130.34</v>
      </c>
      <c r="T8969" s="367">
        <v>32103.4482758616</v>
      </c>
      <c r="U8969" s="384">
        <v>-9394246.3661296554</v>
      </c>
      <c r="V8969" s="367">
        <v>9309.9999999998636</v>
      </c>
      <c r="W8969" s="367">
        <v>1551666.6666666802</v>
      </c>
      <c r="X8969" s="384">
        <v>971915.02956438658</v>
      </c>
      <c r="Y8969" s="386">
        <v>9310.0000000000819</v>
      </c>
      <c r="Z8969" s="367"/>
      <c r="AA8969" s="367"/>
      <c r="AB8969" s="367"/>
      <c r="AC8969" s="367"/>
      <c r="AD8969" s="367"/>
      <c r="AE8969" s="367"/>
      <c r="AF8969" s="367"/>
      <c r="AG8969" s="367"/>
      <c r="AH8969" s="367"/>
      <c r="AI8969" s="367"/>
      <c r="AJ8969" s="367"/>
      <c r="AK8969" s="367"/>
      <c r="AL8969" s="367"/>
      <c r="AM8969" s="367"/>
      <c r="AN8969" s="367"/>
      <c r="AO8969" s="367"/>
      <c r="AP8969" s="367"/>
      <c r="AQ8969" s="367"/>
      <c r="AR8969" s="367"/>
      <c r="AS8969" s="367"/>
      <c r="AT8969" s="367"/>
    </row>
    <row r="8970" spans="2:46" ht="13.8">
      <c r="B8970" s="26">
        <v>155.33333333333323</v>
      </c>
      <c r="C8970" s="363">
        <v>7765.6656731688363</v>
      </c>
      <c r="D8970" s="367">
        <v>9319.9999999999945</v>
      </c>
      <c r="E8970" s="367">
        <v>43348.837209302597</v>
      </c>
      <c r="F8970" s="367">
        <v>-13461029.267237112</v>
      </c>
      <c r="G8970" s="367">
        <v>9320.0000000000582</v>
      </c>
      <c r="H8970" s="367">
        <v>233000</v>
      </c>
      <c r="I8970" s="384">
        <v>-159250254.05834866</v>
      </c>
      <c r="J8970" s="367">
        <v>9320</v>
      </c>
      <c r="K8970" s="367">
        <v>56484.848484849492</v>
      </c>
      <c r="L8970" s="384">
        <v>-8945184.5305463839</v>
      </c>
      <c r="M8970" s="367">
        <v>9320.0000000001673</v>
      </c>
      <c r="N8970" s="367">
        <v>932</v>
      </c>
      <c r="O8970" s="384">
        <v>-161813.21468690084</v>
      </c>
      <c r="P8970" s="367">
        <v>135.13999999999999</v>
      </c>
      <c r="Q8970" s="367">
        <v>932</v>
      </c>
      <c r="R8970" s="384">
        <v>-60705.204402469266</v>
      </c>
      <c r="S8970" s="367">
        <v>130.48000000000002</v>
      </c>
      <c r="T8970" s="367">
        <v>32137.931034482288</v>
      </c>
      <c r="U8970" s="384">
        <v>-9415772.1034425721</v>
      </c>
      <c r="V8970" s="367">
        <v>9319.9999999998636</v>
      </c>
      <c r="W8970" s="367">
        <v>1553333.333333347</v>
      </c>
      <c r="X8970" s="384">
        <v>972533.74281777313</v>
      </c>
      <c r="Y8970" s="386">
        <v>9320.0000000000819</v>
      </c>
      <c r="Z8970" s="367"/>
      <c r="AA8970" s="367"/>
      <c r="AB8970" s="367"/>
      <c r="AC8970" s="367"/>
      <c r="AD8970" s="367"/>
      <c r="AE8970" s="367"/>
      <c r="AF8970" s="367"/>
      <c r="AG8970" s="367"/>
      <c r="AH8970" s="367"/>
      <c r="AI8970" s="367"/>
      <c r="AJ8970" s="367"/>
      <c r="AK8970" s="367"/>
      <c r="AL8970" s="367"/>
      <c r="AM8970" s="367"/>
      <c r="AN8970" s="367"/>
      <c r="AO8970" s="367"/>
      <c r="AP8970" s="367"/>
      <c r="AQ8970" s="367"/>
      <c r="AR8970" s="367"/>
      <c r="AS8970" s="367"/>
      <c r="AT8970" s="367"/>
    </row>
    <row r="8971" spans="2:46" ht="13.8">
      <c r="B8971" s="26">
        <v>155.49999999999989</v>
      </c>
      <c r="C8971" s="363">
        <v>7773.9271369267499</v>
      </c>
      <c r="D8971" s="367">
        <v>9329.9999999999945</v>
      </c>
      <c r="E8971" s="367">
        <v>43395.348837209574</v>
      </c>
      <c r="F8971" s="367">
        <v>-13490225.913134975</v>
      </c>
      <c r="G8971" s="367">
        <v>9330.00000000006</v>
      </c>
      <c r="H8971" s="367">
        <v>233250</v>
      </c>
      <c r="I8971" s="384">
        <v>-159594814.00071996</v>
      </c>
      <c r="J8971" s="367">
        <v>9330</v>
      </c>
      <c r="K8971" s="367">
        <v>56545.454545455555</v>
      </c>
      <c r="L8971" s="384">
        <v>-8966075.4774165824</v>
      </c>
      <c r="M8971" s="367">
        <v>9330.0000000001673</v>
      </c>
      <c r="N8971" s="367">
        <v>933</v>
      </c>
      <c r="O8971" s="384">
        <v>-162169.63940152276</v>
      </c>
      <c r="P8971" s="367">
        <v>135.285</v>
      </c>
      <c r="Q8971" s="367">
        <v>933</v>
      </c>
      <c r="R8971" s="384">
        <v>-60856.614842558687</v>
      </c>
      <c r="S8971" s="367">
        <v>130.61999999999998</v>
      </c>
      <c r="T8971" s="367">
        <v>32172.413793102976</v>
      </c>
      <c r="U8971" s="384">
        <v>-9437322.3799124043</v>
      </c>
      <c r="V8971" s="367">
        <v>9329.9999999998636</v>
      </c>
      <c r="W8971" s="367">
        <v>1555000.0000000137</v>
      </c>
      <c r="X8971" s="384">
        <v>973151.54355153162</v>
      </c>
      <c r="Y8971" s="386">
        <v>9330.0000000000819</v>
      </c>
      <c r="Z8971" s="367"/>
      <c r="AA8971" s="367"/>
      <c r="AB8971" s="367"/>
      <c r="AC8971" s="367"/>
      <c r="AD8971" s="367"/>
      <c r="AE8971" s="367"/>
      <c r="AF8971" s="367"/>
      <c r="AG8971" s="367"/>
      <c r="AH8971" s="367"/>
      <c r="AI8971" s="367"/>
      <c r="AJ8971" s="367"/>
      <c r="AK8971" s="367"/>
      <c r="AL8971" s="367"/>
      <c r="AM8971" s="367"/>
      <c r="AN8971" s="367"/>
      <c r="AO8971" s="367"/>
      <c r="AP8971" s="367"/>
      <c r="AQ8971" s="367"/>
      <c r="AR8971" s="367"/>
      <c r="AS8971" s="367"/>
      <c r="AT8971" s="367"/>
    </row>
    <row r="8972" spans="2:46" ht="13.8">
      <c r="B8972" s="26">
        <v>155.66666666666654</v>
      </c>
      <c r="C8972" s="363">
        <v>7782.1884489257154</v>
      </c>
      <c r="D8972" s="367">
        <v>9339.9999999999927</v>
      </c>
      <c r="E8972" s="367">
        <v>43441.860465116551</v>
      </c>
      <c r="F8972" s="367">
        <v>-13519454.184930902</v>
      </c>
      <c r="G8972" s="367">
        <v>9340.00000000006</v>
      </c>
      <c r="H8972" s="367">
        <v>233500</v>
      </c>
      <c r="I8972" s="384">
        <v>-159939746.27014613</v>
      </c>
      <c r="J8972" s="367">
        <v>9340</v>
      </c>
      <c r="K8972" s="367">
        <v>56606.060606061619</v>
      </c>
      <c r="L8972" s="384">
        <v>-8986990.6324526798</v>
      </c>
      <c r="M8972" s="367">
        <v>9340.0000000001673</v>
      </c>
      <c r="N8972" s="367">
        <v>934</v>
      </c>
      <c r="O8972" s="384">
        <v>-162526.45598192298</v>
      </c>
      <c r="P8972" s="367">
        <v>135.43</v>
      </c>
      <c r="Q8972" s="367">
        <v>934</v>
      </c>
      <c r="R8972" s="384">
        <v>-61008.210226057825</v>
      </c>
      <c r="S8972" s="367">
        <v>130.76</v>
      </c>
      <c r="T8972" s="367">
        <v>32206.896551723665</v>
      </c>
      <c r="U8972" s="384">
        <v>-9458897.195539156</v>
      </c>
      <c r="V8972" s="367">
        <v>9339.9999999998636</v>
      </c>
      <c r="W8972" s="367">
        <v>1556666.6666666805</v>
      </c>
      <c r="X8972" s="384">
        <v>973768.43176566157</v>
      </c>
      <c r="Y8972" s="386">
        <v>9340.0000000000819</v>
      </c>
      <c r="Z8972" s="367"/>
      <c r="AA8972" s="367"/>
      <c r="AB8972" s="367"/>
      <c r="AC8972" s="367"/>
      <c r="AD8972" s="367"/>
      <c r="AE8972" s="367"/>
      <c r="AF8972" s="367"/>
      <c r="AG8972" s="367"/>
      <c r="AH8972" s="367"/>
      <c r="AI8972" s="367"/>
      <c r="AJ8972" s="367"/>
      <c r="AK8972" s="367"/>
      <c r="AL8972" s="367"/>
      <c r="AM8972" s="367"/>
      <c r="AN8972" s="367"/>
      <c r="AO8972" s="367"/>
      <c r="AP8972" s="367"/>
      <c r="AQ8972" s="367"/>
      <c r="AR8972" s="367"/>
      <c r="AS8972" s="367"/>
      <c r="AT8972" s="367"/>
    </row>
    <row r="8973" spans="2:46" ht="13.8">
      <c r="B8973" s="26">
        <v>155.8333333333332</v>
      </c>
      <c r="C8973" s="363">
        <v>7790.4496091657375</v>
      </c>
      <c r="D8973" s="367">
        <v>9349.9999999999927</v>
      </c>
      <c r="E8973" s="367">
        <v>43488.372093023529</v>
      </c>
      <c r="F8973" s="367">
        <v>-13548714.082624892</v>
      </c>
      <c r="G8973" s="367">
        <v>9350.00000000006</v>
      </c>
      <c r="H8973" s="367">
        <v>233750</v>
      </c>
      <c r="I8973" s="384">
        <v>-160285050.86662704</v>
      </c>
      <c r="J8973" s="367">
        <v>9350</v>
      </c>
      <c r="K8973" s="367">
        <v>56666.666666667683</v>
      </c>
      <c r="L8973" s="384">
        <v>-9007929.9956546687</v>
      </c>
      <c r="M8973" s="367">
        <v>9350.0000000001673</v>
      </c>
      <c r="N8973" s="367">
        <v>935</v>
      </c>
      <c r="O8973" s="384">
        <v>-162883.6644281013</v>
      </c>
      <c r="P8973" s="367">
        <v>135.57499999999999</v>
      </c>
      <c r="Q8973" s="367">
        <v>935</v>
      </c>
      <c r="R8973" s="384">
        <v>-61159.990552966614</v>
      </c>
      <c r="S8973" s="367">
        <v>130.9</v>
      </c>
      <c r="T8973" s="367">
        <v>32241.379310344353</v>
      </c>
      <c r="U8973" s="384">
        <v>-9480496.5503228214</v>
      </c>
      <c r="V8973" s="367">
        <v>9349.9999999998636</v>
      </c>
      <c r="W8973" s="367">
        <v>1558333.3333333472</v>
      </c>
      <c r="X8973" s="384">
        <v>974384.40746016346</v>
      </c>
      <c r="Y8973" s="386">
        <v>9350.0000000000819</v>
      </c>
      <c r="Z8973" s="367"/>
      <c r="AA8973" s="367"/>
      <c r="AB8973" s="367"/>
      <c r="AC8973" s="367"/>
      <c r="AD8973" s="367"/>
      <c r="AE8973" s="367"/>
      <c r="AF8973" s="367"/>
      <c r="AG8973" s="367"/>
      <c r="AH8973" s="367"/>
      <c r="AI8973" s="367"/>
      <c r="AJ8973" s="367"/>
      <c r="AK8973" s="367"/>
      <c r="AL8973" s="367"/>
      <c r="AM8973" s="367"/>
      <c r="AN8973" s="367"/>
      <c r="AO8973" s="367"/>
      <c r="AP8973" s="367"/>
      <c r="AQ8973" s="367"/>
      <c r="AR8973" s="367"/>
      <c r="AS8973" s="367"/>
      <c r="AT8973" s="367"/>
    </row>
    <row r="8974" spans="2:46" ht="13.8">
      <c r="B8974" s="26">
        <v>155.99999999999986</v>
      </c>
      <c r="C8974" s="363">
        <v>7798.7106176468124</v>
      </c>
      <c r="D8974" s="367">
        <v>9359.9999999999909</v>
      </c>
      <c r="E8974" s="367">
        <v>43534.883720930506</v>
      </c>
      <c r="F8974" s="367">
        <v>-13578005.606216948</v>
      </c>
      <c r="G8974" s="367">
        <v>9360.00000000006</v>
      </c>
      <c r="H8974" s="367">
        <v>234000</v>
      </c>
      <c r="I8974" s="384">
        <v>-160630727.79016277</v>
      </c>
      <c r="J8974" s="367">
        <v>9360</v>
      </c>
      <c r="K8974" s="367">
        <v>56727.272727273747</v>
      </c>
      <c r="L8974" s="384">
        <v>-9028893.5670225639</v>
      </c>
      <c r="M8974" s="367">
        <v>9360.0000000001692</v>
      </c>
      <c r="N8974" s="367">
        <v>936</v>
      </c>
      <c r="O8974" s="384">
        <v>-163241.26474005802</v>
      </c>
      <c r="P8974" s="367">
        <v>135.72</v>
      </c>
      <c r="Q8974" s="367">
        <v>936</v>
      </c>
      <c r="R8974" s="384">
        <v>-61311.955823285025</v>
      </c>
      <c r="S8974" s="367">
        <v>131.04</v>
      </c>
      <c r="T8974" s="367">
        <v>32275.862068965042</v>
      </c>
      <c r="U8974" s="384">
        <v>-9502120.4442634061</v>
      </c>
      <c r="V8974" s="367">
        <v>9359.9999999998618</v>
      </c>
      <c r="W8974" s="367">
        <v>1560000.000000014</v>
      </c>
      <c r="X8974" s="384">
        <v>974999.47063503694</v>
      </c>
      <c r="Y8974" s="386">
        <v>9360.0000000000837</v>
      </c>
      <c r="Z8974" s="367"/>
      <c r="AA8974" s="367"/>
      <c r="AB8974" s="367"/>
      <c r="AC8974" s="367"/>
      <c r="AD8974" s="367"/>
      <c r="AE8974" s="367"/>
      <c r="AF8974" s="367"/>
      <c r="AG8974" s="367"/>
      <c r="AH8974" s="367"/>
      <c r="AI8974" s="367"/>
      <c r="AJ8974" s="367"/>
      <c r="AK8974" s="367"/>
      <c r="AL8974" s="367"/>
      <c r="AM8974" s="367"/>
      <c r="AN8974" s="367"/>
      <c r="AO8974" s="367"/>
      <c r="AP8974" s="367"/>
      <c r="AQ8974" s="367"/>
      <c r="AR8974" s="367"/>
      <c r="AS8974" s="367"/>
      <c r="AT8974" s="367"/>
    </row>
    <row r="8975" spans="2:46" ht="13.8">
      <c r="B8975" s="26">
        <v>156.16666666666652</v>
      </c>
      <c r="C8975" s="363">
        <v>7806.9714743689428</v>
      </c>
      <c r="D8975" s="367">
        <v>9369.9999999999909</v>
      </c>
      <c r="E8975" s="367">
        <v>43581.395348837483</v>
      </c>
      <c r="F8975" s="367">
        <v>-13607328.755707072</v>
      </c>
      <c r="G8975" s="367">
        <v>9370.00000000006</v>
      </c>
      <c r="H8975" s="367">
        <v>234250</v>
      </c>
      <c r="I8975" s="384">
        <v>-160976777.0407533</v>
      </c>
      <c r="J8975" s="367">
        <v>9370</v>
      </c>
      <c r="K8975" s="367">
        <v>56787.87878787981</v>
      </c>
      <c r="L8975" s="384">
        <v>-9049881.3465563506</v>
      </c>
      <c r="M8975" s="367">
        <v>9370.0000000001692</v>
      </c>
      <c r="N8975" s="367">
        <v>937</v>
      </c>
      <c r="O8975" s="384">
        <v>-163599.25691779298</v>
      </c>
      <c r="P8975" s="367">
        <v>135.86500000000001</v>
      </c>
      <c r="Q8975" s="367">
        <v>937</v>
      </c>
      <c r="R8975" s="384">
        <v>-61464.106037013102</v>
      </c>
      <c r="S8975" s="367">
        <v>131.18</v>
      </c>
      <c r="T8975" s="367">
        <v>32310.34482758573</v>
      </c>
      <c r="U8975" s="384">
        <v>-9523768.8773609102</v>
      </c>
      <c r="V8975" s="367">
        <v>9369.9999999998618</v>
      </c>
      <c r="W8975" s="367">
        <v>1561666.6666666807</v>
      </c>
      <c r="X8975" s="384">
        <v>975613.62129028211</v>
      </c>
      <c r="Y8975" s="386">
        <v>9370.0000000000837</v>
      </c>
      <c r="Z8975" s="367"/>
      <c r="AA8975" s="367"/>
      <c r="AB8975" s="367"/>
      <c r="AC8975" s="367"/>
      <c r="AD8975" s="367"/>
      <c r="AE8975" s="367"/>
      <c r="AF8975" s="367"/>
      <c r="AG8975" s="367"/>
      <c r="AH8975" s="367"/>
      <c r="AI8975" s="367"/>
      <c r="AJ8975" s="367"/>
      <c r="AK8975" s="367"/>
      <c r="AL8975" s="367"/>
      <c r="AM8975" s="367"/>
      <c r="AN8975" s="367"/>
      <c r="AO8975" s="367"/>
      <c r="AP8975" s="367"/>
      <c r="AQ8975" s="367"/>
      <c r="AR8975" s="367"/>
      <c r="AS8975" s="367"/>
      <c r="AT8975" s="367"/>
    </row>
    <row r="8976" spans="2:46" ht="13.8">
      <c r="B8976" s="26">
        <v>156.33333333333317</v>
      </c>
      <c r="C8976" s="363">
        <v>7815.232179332128</v>
      </c>
      <c r="D8976" s="367">
        <v>9379.9999999999909</v>
      </c>
      <c r="E8976" s="367">
        <v>43627.90697674446</v>
      </c>
      <c r="F8976" s="367">
        <v>-13636683.531095261</v>
      </c>
      <c r="G8976" s="367">
        <v>9380.00000000006</v>
      </c>
      <c r="H8976" s="367">
        <v>234500</v>
      </c>
      <c r="I8976" s="384">
        <v>-161323198.61839864</v>
      </c>
      <c r="J8976" s="367">
        <v>9380</v>
      </c>
      <c r="K8976" s="367">
        <v>56848.484848485874</v>
      </c>
      <c r="L8976" s="384">
        <v>-9070893.3342560399</v>
      </c>
      <c r="M8976" s="367">
        <v>9380.000000000171</v>
      </c>
      <c r="N8976" s="367">
        <v>938</v>
      </c>
      <c r="O8976" s="384">
        <v>-163957.64096130611</v>
      </c>
      <c r="P8976" s="367">
        <v>136.01</v>
      </c>
      <c r="Q8976" s="367">
        <v>938</v>
      </c>
      <c r="R8976" s="384">
        <v>-61616.441194150815</v>
      </c>
      <c r="S8976" s="367">
        <v>131.32</v>
      </c>
      <c r="T8976" s="367">
        <v>32344.827586206418</v>
      </c>
      <c r="U8976" s="384">
        <v>-9545441.8496153317</v>
      </c>
      <c r="V8976" s="367">
        <v>9379.9999999998618</v>
      </c>
      <c r="W8976" s="367">
        <v>1563333.3333333475</v>
      </c>
      <c r="X8976" s="384">
        <v>976226.85942589876</v>
      </c>
      <c r="Y8976" s="386">
        <v>9380.0000000000837</v>
      </c>
      <c r="Z8976" s="367"/>
      <c r="AA8976" s="367"/>
      <c r="AB8976" s="367"/>
      <c r="AC8976" s="367"/>
      <c r="AD8976" s="367"/>
      <c r="AE8976" s="367"/>
      <c r="AF8976" s="367"/>
      <c r="AG8976" s="367"/>
      <c r="AH8976" s="367"/>
      <c r="AI8976" s="367"/>
      <c r="AJ8976" s="367"/>
      <c r="AK8976" s="367"/>
      <c r="AL8976" s="367"/>
      <c r="AM8976" s="367"/>
      <c r="AN8976" s="367"/>
      <c r="AO8976" s="367"/>
      <c r="AP8976" s="367"/>
      <c r="AQ8976" s="367"/>
      <c r="AR8976" s="367"/>
      <c r="AS8976" s="367"/>
      <c r="AT8976" s="367"/>
    </row>
    <row r="8977" spans="2:46" ht="13.8">
      <c r="B8977" s="26">
        <v>156.49999999999983</v>
      </c>
      <c r="C8977" s="363">
        <v>7823.4927325363669</v>
      </c>
      <c r="D8977" s="367">
        <v>9389.9999999999891</v>
      </c>
      <c r="E8977" s="367">
        <v>43674.418604651437</v>
      </c>
      <c r="F8977" s="367">
        <v>-13666069.932381518</v>
      </c>
      <c r="G8977" s="367">
        <v>9390.00000000006</v>
      </c>
      <c r="H8977" s="367">
        <v>234750</v>
      </c>
      <c r="I8977" s="384">
        <v>-161669992.52309877</v>
      </c>
      <c r="J8977" s="367">
        <v>9390</v>
      </c>
      <c r="K8977" s="367">
        <v>56909.090909091938</v>
      </c>
      <c r="L8977" s="384">
        <v>-9091929.5301216226</v>
      </c>
      <c r="M8977" s="367">
        <v>9390.000000000171</v>
      </c>
      <c r="N8977" s="367">
        <v>939</v>
      </c>
      <c r="O8977" s="384">
        <v>-164316.4168705976</v>
      </c>
      <c r="P8977" s="367">
        <v>136.155</v>
      </c>
      <c r="Q8977" s="367">
        <v>939</v>
      </c>
      <c r="R8977" s="384">
        <v>-61768.961294698209</v>
      </c>
      <c r="S8977" s="367">
        <v>131.46</v>
      </c>
      <c r="T8977" s="367">
        <v>32379.310344827107</v>
      </c>
      <c r="U8977" s="384">
        <v>-9567139.3610266689</v>
      </c>
      <c r="V8977" s="367">
        <v>9389.9999999998599</v>
      </c>
      <c r="W8977" s="367">
        <v>1565000.0000000142</v>
      </c>
      <c r="X8977" s="384">
        <v>976839.18504188745</v>
      </c>
      <c r="Y8977" s="386">
        <v>9390.0000000000855</v>
      </c>
      <c r="Z8977" s="367"/>
      <c r="AA8977" s="367"/>
      <c r="AB8977" s="367"/>
      <c r="AC8977" s="367"/>
      <c r="AD8977" s="367"/>
      <c r="AE8977" s="367"/>
      <c r="AF8977" s="367"/>
      <c r="AG8977" s="367"/>
      <c r="AH8977" s="367"/>
      <c r="AI8977" s="367"/>
      <c r="AJ8977" s="367"/>
      <c r="AK8977" s="367"/>
      <c r="AL8977" s="367"/>
      <c r="AM8977" s="367"/>
      <c r="AN8977" s="367"/>
      <c r="AO8977" s="367"/>
      <c r="AP8977" s="367"/>
      <c r="AQ8977" s="367"/>
      <c r="AR8977" s="367"/>
      <c r="AS8977" s="367"/>
      <c r="AT8977" s="367"/>
    </row>
    <row r="8978" spans="2:46" ht="13.8">
      <c r="B8978" s="26">
        <v>156.66666666666649</v>
      </c>
      <c r="C8978" s="363">
        <v>7831.7531339816624</v>
      </c>
      <c r="D8978" s="367">
        <v>9399.9999999999891</v>
      </c>
      <c r="E8978" s="367">
        <v>43720.930232558414</v>
      </c>
      <c r="F8978" s="367">
        <v>-13695487.959565841</v>
      </c>
      <c r="G8978" s="367">
        <v>9400.00000000006</v>
      </c>
      <c r="H8978" s="367">
        <v>235000</v>
      </c>
      <c r="I8978" s="384">
        <v>-162017158.75485373</v>
      </c>
      <c r="J8978" s="367">
        <v>9400</v>
      </c>
      <c r="K8978" s="367">
        <v>56969.696969698001</v>
      </c>
      <c r="L8978" s="384">
        <v>-9112989.9341531005</v>
      </c>
      <c r="M8978" s="367">
        <v>9400.000000000171</v>
      </c>
      <c r="N8978" s="367">
        <v>940</v>
      </c>
      <c r="O8978" s="384">
        <v>-164675.58464566738</v>
      </c>
      <c r="P8978" s="367">
        <v>136.30000000000001</v>
      </c>
      <c r="Q8978" s="367">
        <v>940</v>
      </c>
      <c r="R8978" s="384">
        <v>-61921.666338655217</v>
      </c>
      <c r="S8978" s="367">
        <v>131.6</v>
      </c>
      <c r="T8978" s="367">
        <v>32413.793103447795</v>
      </c>
      <c r="U8978" s="384">
        <v>-9588861.4115949254</v>
      </c>
      <c r="V8978" s="367">
        <v>9399.9999999998599</v>
      </c>
      <c r="W8978" s="367">
        <v>1566666.6666666809</v>
      </c>
      <c r="X8978" s="384">
        <v>977450.59813824762</v>
      </c>
      <c r="Y8978" s="386">
        <v>9400.0000000000855</v>
      </c>
      <c r="Z8978" s="367"/>
      <c r="AA8978" s="367"/>
      <c r="AB8978" s="367"/>
      <c r="AC8978" s="367"/>
      <c r="AD8978" s="367"/>
      <c r="AE8978" s="367"/>
      <c r="AF8978" s="367"/>
      <c r="AG8978" s="367"/>
      <c r="AH8978" s="367"/>
      <c r="AI8978" s="367"/>
      <c r="AJ8978" s="367"/>
      <c r="AK8978" s="367"/>
      <c r="AL8978" s="367"/>
      <c r="AM8978" s="367"/>
      <c r="AN8978" s="367"/>
      <c r="AO8978" s="367"/>
      <c r="AP8978" s="367"/>
      <c r="AQ8978" s="367"/>
      <c r="AR8978" s="367"/>
      <c r="AS8978" s="367"/>
      <c r="AT8978" s="367"/>
    </row>
    <row r="8979" spans="2:46" ht="13.8">
      <c r="B8979" s="26">
        <v>156.83333333333314</v>
      </c>
      <c r="C8979" s="363">
        <v>7840.0133836680106</v>
      </c>
      <c r="D8979" s="367">
        <v>9409.9999999999891</v>
      </c>
      <c r="E8979" s="367">
        <v>43767.441860465391</v>
      </c>
      <c r="F8979" s="367">
        <v>-13724937.612648232</v>
      </c>
      <c r="G8979" s="367">
        <v>9410.00000000006</v>
      </c>
      <c r="H8979" s="367">
        <v>235250</v>
      </c>
      <c r="I8979" s="384">
        <v>-162364697.31366342</v>
      </c>
      <c r="J8979" s="367">
        <v>9410</v>
      </c>
      <c r="K8979" s="367">
        <v>57030.303030304065</v>
      </c>
      <c r="L8979" s="384">
        <v>-9134074.5463504754</v>
      </c>
      <c r="M8979" s="367">
        <v>9410.000000000171</v>
      </c>
      <c r="N8979" s="367">
        <v>941</v>
      </c>
      <c r="O8979" s="384">
        <v>-165035.14428651528</v>
      </c>
      <c r="P8979" s="367">
        <v>136.44499999999999</v>
      </c>
      <c r="Q8979" s="367">
        <v>941</v>
      </c>
      <c r="R8979" s="384">
        <v>-62074.556326021899</v>
      </c>
      <c r="S8979" s="367">
        <v>131.74</v>
      </c>
      <c r="T8979" s="367">
        <v>32448.275862068484</v>
      </c>
      <c r="U8979" s="384">
        <v>-9610608.0013201013</v>
      </c>
      <c r="V8979" s="367">
        <v>9409.9999999998599</v>
      </c>
      <c r="W8979" s="367">
        <v>1568333.3333333477</v>
      </c>
      <c r="X8979" s="384">
        <v>978061.09871497948</v>
      </c>
      <c r="Y8979" s="386">
        <v>9410.0000000000855</v>
      </c>
      <c r="Z8979" s="367"/>
      <c r="AA8979" s="367"/>
      <c r="AB8979" s="367"/>
      <c r="AC8979" s="367"/>
      <c r="AD8979" s="367"/>
      <c r="AE8979" s="367"/>
      <c r="AF8979" s="367"/>
      <c r="AG8979" s="367"/>
      <c r="AH8979" s="367"/>
      <c r="AI8979" s="367"/>
      <c r="AJ8979" s="367"/>
      <c r="AK8979" s="367"/>
      <c r="AL8979" s="367"/>
      <c r="AM8979" s="367"/>
      <c r="AN8979" s="367"/>
      <c r="AO8979" s="367"/>
      <c r="AP8979" s="367"/>
      <c r="AQ8979" s="367"/>
      <c r="AR8979" s="367"/>
      <c r="AS8979" s="367"/>
      <c r="AT8979" s="367"/>
    </row>
    <row r="8980" spans="2:46" ht="13.8">
      <c r="B8980" s="26">
        <v>156.9999999999998</v>
      </c>
      <c r="C8980" s="363">
        <v>7848.2734815954145</v>
      </c>
      <c r="D8980" s="367">
        <v>9419.9999999999891</v>
      </c>
      <c r="E8980" s="367">
        <v>43813.953488372368</v>
      </c>
      <c r="F8980" s="367">
        <v>-13754418.891628686</v>
      </c>
      <c r="G8980" s="367">
        <v>9420.00000000006</v>
      </c>
      <c r="H8980" s="367">
        <v>235500</v>
      </c>
      <c r="I8980" s="384">
        <v>-162712608.19952795</v>
      </c>
      <c r="J8980" s="367">
        <v>9420</v>
      </c>
      <c r="K8980" s="367">
        <v>57090.909090910129</v>
      </c>
      <c r="L8980" s="384">
        <v>-9155183.3667137511</v>
      </c>
      <c r="M8980" s="367">
        <v>9420.000000000171</v>
      </c>
      <c r="N8980" s="367">
        <v>942</v>
      </c>
      <c r="O8980" s="384">
        <v>-165395.09579314158</v>
      </c>
      <c r="P8980" s="367">
        <v>136.59</v>
      </c>
      <c r="Q8980" s="367">
        <v>942</v>
      </c>
      <c r="R8980" s="384">
        <v>-62227.631256798217</v>
      </c>
      <c r="S8980" s="367">
        <v>131.88</v>
      </c>
      <c r="T8980" s="367">
        <v>32482.758620689172</v>
      </c>
      <c r="U8980" s="384">
        <v>-9632379.1302021947</v>
      </c>
      <c r="V8980" s="367">
        <v>9419.9999999998599</v>
      </c>
      <c r="W8980" s="367">
        <v>1570000.0000000144</v>
      </c>
      <c r="X8980" s="384">
        <v>978670.68677208317</v>
      </c>
      <c r="Y8980" s="386">
        <v>9420.0000000000855</v>
      </c>
      <c r="Z8980" s="367"/>
      <c r="AA8980" s="367"/>
      <c r="AB8980" s="367"/>
      <c r="AC8980" s="367"/>
      <c r="AD8980" s="367"/>
      <c r="AE8980" s="367"/>
      <c r="AF8980" s="367"/>
      <c r="AG8980" s="367"/>
      <c r="AH8980" s="367"/>
      <c r="AI8980" s="367"/>
      <c r="AJ8980" s="367"/>
      <c r="AK8980" s="367"/>
      <c r="AL8980" s="367"/>
      <c r="AM8980" s="367"/>
      <c r="AN8980" s="367"/>
      <c r="AO8980" s="367"/>
      <c r="AP8980" s="367"/>
      <c r="AQ8980" s="367"/>
      <c r="AR8980" s="367"/>
      <c r="AS8980" s="367"/>
      <c r="AT8980" s="367"/>
    </row>
    <row r="8981" spans="2:46" ht="13.8">
      <c r="B8981" s="26">
        <v>157.16666666666646</v>
      </c>
      <c r="C8981" s="363">
        <v>7856.5334277638713</v>
      </c>
      <c r="D8981" s="367">
        <v>9429.9999999999873</v>
      </c>
      <c r="E8981" s="367">
        <v>43860.465116279345</v>
      </c>
      <c r="F8981" s="367">
        <v>-13783931.796507211</v>
      </c>
      <c r="G8981" s="367">
        <v>9430.00000000006</v>
      </c>
      <c r="H8981" s="367">
        <v>235750</v>
      </c>
      <c r="I8981" s="384">
        <v>-163060891.4124473</v>
      </c>
      <c r="J8981" s="367">
        <v>9430</v>
      </c>
      <c r="K8981" s="367">
        <v>57151.515151516192</v>
      </c>
      <c r="L8981" s="384">
        <v>-9176316.3952429257</v>
      </c>
      <c r="M8981" s="367">
        <v>9430.0000000001728</v>
      </c>
      <c r="N8981" s="367">
        <v>943</v>
      </c>
      <c r="O8981" s="384">
        <v>-165755.43916554603</v>
      </c>
      <c r="P8981" s="367">
        <v>136.73499999999999</v>
      </c>
      <c r="Q8981" s="367">
        <v>943</v>
      </c>
      <c r="R8981" s="384">
        <v>-62380.891130984208</v>
      </c>
      <c r="S8981" s="367">
        <v>132.02000000000001</v>
      </c>
      <c r="T8981" s="367">
        <v>32517.24137930986</v>
      </c>
      <c r="U8981" s="384">
        <v>-9654174.7982412074</v>
      </c>
      <c r="V8981" s="367">
        <v>9429.9999999998599</v>
      </c>
      <c r="W8981" s="367">
        <v>1571666.6666666812</v>
      </c>
      <c r="X8981" s="384">
        <v>979279.36230955867</v>
      </c>
      <c r="Y8981" s="386">
        <v>9430.0000000000873</v>
      </c>
      <c r="Z8981" s="367"/>
      <c r="AA8981" s="367"/>
      <c r="AB8981" s="367"/>
      <c r="AC8981" s="367"/>
      <c r="AD8981" s="367"/>
      <c r="AE8981" s="367"/>
      <c r="AF8981" s="367"/>
      <c r="AG8981" s="367"/>
      <c r="AH8981" s="367"/>
      <c r="AI8981" s="367"/>
      <c r="AJ8981" s="367"/>
      <c r="AK8981" s="367"/>
      <c r="AL8981" s="367"/>
      <c r="AM8981" s="367"/>
      <c r="AN8981" s="367"/>
      <c r="AO8981" s="367"/>
      <c r="AP8981" s="367"/>
      <c r="AQ8981" s="367"/>
      <c r="AR8981" s="367"/>
      <c r="AS8981" s="367"/>
      <c r="AT8981" s="367"/>
    </row>
    <row r="8982" spans="2:46" ht="13.8">
      <c r="B8982" s="26">
        <v>157.33333333333312</v>
      </c>
      <c r="C8982" s="363">
        <v>7864.7932221733836</v>
      </c>
      <c r="D8982" s="367">
        <v>9439.9999999999873</v>
      </c>
      <c r="E8982" s="367">
        <v>43906.976744186322</v>
      </c>
      <c r="F8982" s="367">
        <v>-13813476.3272838</v>
      </c>
      <c r="G8982" s="367">
        <v>9440.00000000006</v>
      </c>
      <c r="H8982" s="367">
        <v>236000</v>
      </c>
      <c r="I8982" s="384">
        <v>-163409546.95242143</v>
      </c>
      <c r="J8982" s="367">
        <v>9440</v>
      </c>
      <c r="K8982" s="367">
        <v>57212.121212122256</v>
      </c>
      <c r="L8982" s="384">
        <v>-9197473.6319379937</v>
      </c>
      <c r="M8982" s="367">
        <v>9440.0000000001728</v>
      </c>
      <c r="N8982" s="367">
        <v>944</v>
      </c>
      <c r="O8982" s="384">
        <v>-166116.1744037288</v>
      </c>
      <c r="P8982" s="367">
        <v>136.88</v>
      </c>
      <c r="Q8982" s="367">
        <v>944</v>
      </c>
      <c r="R8982" s="384">
        <v>-62534.335948579806</v>
      </c>
      <c r="S8982" s="367">
        <v>132.16</v>
      </c>
      <c r="T8982" s="367">
        <v>32551.724137930549</v>
      </c>
      <c r="U8982" s="384">
        <v>-9675995.0054371357</v>
      </c>
      <c r="V8982" s="367">
        <v>9439.9999999998599</v>
      </c>
      <c r="W8982" s="367">
        <v>1573333.3333333479</v>
      </c>
      <c r="X8982" s="384">
        <v>979887.12532740575</v>
      </c>
      <c r="Y8982" s="386">
        <v>9440.0000000000873</v>
      </c>
      <c r="Z8982" s="367"/>
      <c r="AA8982" s="367"/>
      <c r="AB8982" s="367"/>
      <c r="AC8982" s="367"/>
      <c r="AD8982" s="367"/>
      <c r="AE8982" s="367"/>
      <c r="AF8982" s="367"/>
      <c r="AG8982" s="367"/>
      <c r="AH8982" s="367"/>
      <c r="AI8982" s="367"/>
      <c r="AJ8982" s="367"/>
      <c r="AK8982" s="367"/>
      <c r="AL8982" s="367"/>
      <c r="AM8982" s="367"/>
      <c r="AN8982" s="367"/>
      <c r="AO8982" s="367"/>
      <c r="AP8982" s="367"/>
      <c r="AQ8982" s="367"/>
      <c r="AR8982" s="367"/>
      <c r="AS8982" s="367"/>
      <c r="AT8982" s="367"/>
    </row>
    <row r="8983" spans="2:46" ht="13.8">
      <c r="B8983" s="26">
        <v>157.49999999999977</v>
      </c>
      <c r="C8983" s="363">
        <v>7873.0528648239488</v>
      </c>
      <c r="D8983" s="367">
        <v>9449.9999999999854</v>
      </c>
      <c r="E8983" s="367">
        <v>43953.488372093299</v>
      </c>
      <c r="F8983" s="367">
        <v>-13843052.483958457</v>
      </c>
      <c r="G8983" s="367">
        <v>9450.00000000006</v>
      </c>
      <c r="H8983" s="367">
        <v>236250</v>
      </c>
      <c r="I8983" s="384">
        <v>-163758574.81945038</v>
      </c>
      <c r="J8983" s="367">
        <v>9450</v>
      </c>
      <c r="K8983" s="367">
        <v>57272.72727272832</v>
      </c>
      <c r="L8983" s="384">
        <v>-9218655.0767989624</v>
      </c>
      <c r="M8983" s="367">
        <v>9450.0000000001746</v>
      </c>
      <c r="N8983" s="367">
        <v>945</v>
      </c>
      <c r="O8983" s="384">
        <v>-166477.30150768987</v>
      </c>
      <c r="P8983" s="367">
        <v>137.02500000000001</v>
      </c>
      <c r="Q8983" s="367">
        <v>945</v>
      </c>
      <c r="R8983" s="384">
        <v>-62687.965709585093</v>
      </c>
      <c r="S8983" s="367">
        <v>132.30000000000001</v>
      </c>
      <c r="T8983" s="367">
        <v>32586.206896551237</v>
      </c>
      <c r="U8983" s="384">
        <v>-9697839.7517899796</v>
      </c>
      <c r="V8983" s="367">
        <v>9449.9999999998581</v>
      </c>
      <c r="W8983" s="367">
        <v>1575000.0000000147</v>
      </c>
      <c r="X8983" s="384">
        <v>980493.97582562431</v>
      </c>
      <c r="Y8983" s="386">
        <v>9450.0000000000873</v>
      </c>
      <c r="Z8983" s="367"/>
      <c r="AA8983" s="367"/>
      <c r="AB8983" s="367"/>
      <c r="AC8983" s="367"/>
      <c r="AD8983" s="367"/>
      <c r="AE8983" s="367"/>
      <c r="AF8983" s="367"/>
      <c r="AG8983" s="367"/>
      <c r="AH8983" s="367"/>
      <c r="AI8983" s="367"/>
      <c r="AJ8983" s="367"/>
      <c r="AK8983" s="367"/>
      <c r="AL8983" s="367"/>
      <c r="AM8983" s="367"/>
      <c r="AN8983" s="367"/>
      <c r="AO8983" s="367"/>
      <c r="AP8983" s="367"/>
      <c r="AQ8983" s="367"/>
      <c r="AR8983" s="367"/>
      <c r="AS8983" s="367"/>
      <c r="AT8983" s="367"/>
    </row>
    <row r="8984" spans="2:46" ht="13.8">
      <c r="B8984" s="26">
        <v>157.66666666666643</v>
      </c>
      <c r="C8984" s="363">
        <v>7881.3123557155714</v>
      </c>
      <c r="D8984" s="367">
        <v>9459.9999999999854</v>
      </c>
      <c r="E8984" s="367">
        <v>44000.000000000276</v>
      </c>
      <c r="F8984" s="367">
        <v>-13872660.266531177</v>
      </c>
      <c r="G8984" s="367">
        <v>9460.00000000006</v>
      </c>
      <c r="H8984" s="367">
        <v>236500</v>
      </c>
      <c r="I8984" s="384">
        <v>-164107975.0135341</v>
      </c>
      <c r="J8984" s="367">
        <v>9460</v>
      </c>
      <c r="K8984" s="367">
        <v>57333.333333334383</v>
      </c>
      <c r="L8984" s="384">
        <v>-9239860.7298258264</v>
      </c>
      <c r="M8984" s="367">
        <v>9460.0000000001746</v>
      </c>
      <c r="N8984" s="367">
        <v>946</v>
      </c>
      <c r="O8984" s="384">
        <v>-166838.82047742914</v>
      </c>
      <c r="P8984" s="367">
        <v>137.16999999999999</v>
      </c>
      <c r="Q8984" s="367">
        <v>946</v>
      </c>
      <c r="R8984" s="384">
        <v>-62841.780414000008</v>
      </c>
      <c r="S8984" s="367">
        <v>132.44</v>
      </c>
      <c r="T8984" s="367">
        <v>32620.689655171926</v>
      </c>
      <c r="U8984" s="384">
        <v>-9719709.0372997448</v>
      </c>
      <c r="V8984" s="367">
        <v>9459.9999999998581</v>
      </c>
      <c r="W8984" s="367">
        <v>1576666.6666666814</v>
      </c>
      <c r="X8984" s="384">
        <v>981099.91380421491</v>
      </c>
      <c r="Y8984" s="386">
        <v>9460.0000000000891</v>
      </c>
      <c r="Z8984" s="367"/>
      <c r="AA8984" s="367"/>
      <c r="AB8984" s="367"/>
      <c r="AC8984" s="367"/>
      <c r="AD8984" s="367"/>
      <c r="AE8984" s="367"/>
      <c r="AF8984" s="367"/>
      <c r="AG8984" s="367"/>
      <c r="AH8984" s="367"/>
      <c r="AI8984" s="367"/>
      <c r="AJ8984" s="367"/>
      <c r="AK8984" s="367"/>
      <c r="AL8984" s="367"/>
      <c r="AM8984" s="367"/>
      <c r="AN8984" s="367"/>
      <c r="AO8984" s="367"/>
      <c r="AP8984" s="367"/>
      <c r="AQ8984" s="367"/>
      <c r="AR8984" s="367"/>
      <c r="AS8984" s="367"/>
      <c r="AT8984" s="367"/>
    </row>
    <row r="8985" spans="2:46" ht="13.8">
      <c r="B8985" s="26">
        <v>157.83333333333309</v>
      </c>
      <c r="C8985" s="363">
        <v>7889.5716948482459</v>
      </c>
      <c r="D8985" s="367">
        <v>9469.9999999999854</v>
      </c>
      <c r="E8985" s="367">
        <v>44046.511627907254</v>
      </c>
      <c r="F8985" s="367">
        <v>-13902299.675001966</v>
      </c>
      <c r="G8985" s="367">
        <v>9470.00000000006</v>
      </c>
      <c r="H8985" s="367">
        <v>236750</v>
      </c>
      <c r="I8985" s="384">
        <v>-164457747.53467265</v>
      </c>
      <c r="J8985" s="367">
        <v>9470</v>
      </c>
      <c r="K8985" s="367">
        <v>57393.939393940447</v>
      </c>
      <c r="L8985" s="384">
        <v>-9261090.5910185855</v>
      </c>
      <c r="M8985" s="367">
        <v>9470.0000000001746</v>
      </c>
      <c r="N8985" s="367">
        <v>947</v>
      </c>
      <c r="O8985" s="384">
        <v>-167200.73131294668</v>
      </c>
      <c r="P8985" s="367">
        <v>137.315</v>
      </c>
      <c r="Q8985" s="367">
        <v>947</v>
      </c>
      <c r="R8985" s="384">
        <v>-62995.780061824567</v>
      </c>
      <c r="S8985" s="367">
        <v>132.57999999999998</v>
      </c>
      <c r="T8985" s="367">
        <v>32655.172413792614</v>
      </c>
      <c r="U8985" s="384">
        <v>-9741602.8619664293</v>
      </c>
      <c r="V8985" s="367">
        <v>9469.9999999998581</v>
      </c>
      <c r="W8985" s="367">
        <v>1578333.3333333482</v>
      </c>
      <c r="X8985" s="384">
        <v>981704.93926317722</v>
      </c>
      <c r="Y8985" s="386">
        <v>9470.0000000000891</v>
      </c>
      <c r="Z8985" s="367"/>
      <c r="AA8985" s="367"/>
      <c r="AB8985" s="367"/>
      <c r="AC8985" s="367"/>
      <c r="AD8985" s="367"/>
      <c r="AE8985" s="367"/>
      <c r="AF8985" s="367"/>
      <c r="AG8985" s="367"/>
      <c r="AH8985" s="367"/>
      <c r="AI8985" s="367"/>
      <c r="AJ8985" s="367"/>
      <c r="AK8985" s="367"/>
      <c r="AL8985" s="367"/>
      <c r="AM8985" s="367"/>
      <c r="AN8985" s="367"/>
      <c r="AO8985" s="367"/>
      <c r="AP8985" s="367"/>
      <c r="AQ8985" s="367"/>
      <c r="AR8985" s="367"/>
      <c r="AS8985" s="367"/>
      <c r="AT8985" s="367"/>
    </row>
    <row r="8986" spans="2:46" ht="13.8">
      <c r="B8986" s="26">
        <v>157.99999999999974</v>
      </c>
      <c r="C8986" s="363">
        <v>7897.8308822219778</v>
      </c>
      <c r="D8986" s="367">
        <v>9479.9999999999854</v>
      </c>
      <c r="E8986" s="367">
        <v>44093.023255814231</v>
      </c>
      <c r="F8986" s="367">
        <v>-13931970.709370824</v>
      </c>
      <c r="G8986" s="367">
        <v>9480.00000000006</v>
      </c>
      <c r="H8986" s="367">
        <v>237000</v>
      </c>
      <c r="I8986" s="384">
        <v>-164807892.38286594</v>
      </c>
      <c r="J8986" s="367">
        <v>9480</v>
      </c>
      <c r="K8986" s="367">
        <v>57454.545454546511</v>
      </c>
      <c r="L8986" s="384">
        <v>-9282344.6603772417</v>
      </c>
      <c r="M8986" s="367">
        <v>9480.0000000001746</v>
      </c>
      <c r="N8986" s="367">
        <v>948</v>
      </c>
      <c r="O8986" s="384">
        <v>-167563.03401424253</v>
      </c>
      <c r="P8986" s="367">
        <v>137.46</v>
      </c>
      <c r="Q8986" s="367">
        <v>948</v>
      </c>
      <c r="R8986" s="384">
        <v>-63149.964653058814</v>
      </c>
      <c r="S8986" s="367">
        <v>132.72</v>
      </c>
      <c r="T8986" s="367">
        <v>32689.655172413302</v>
      </c>
      <c r="U8986" s="384">
        <v>-9763521.2257900294</v>
      </c>
      <c r="V8986" s="367">
        <v>9479.9999999998581</v>
      </c>
      <c r="W8986" s="367">
        <v>1580000.0000000149</v>
      </c>
      <c r="X8986" s="384">
        <v>982309.052202511</v>
      </c>
      <c r="Y8986" s="386">
        <v>9480.0000000000891</v>
      </c>
      <c r="Z8986" s="367"/>
      <c r="AA8986" s="367"/>
      <c r="AB8986" s="367"/>
      <c r="AC8986" s="367"/>
      <c r="AD8986" s="367"/>
      <c r="AE8986" s="367"/>
      <c r="AF8986" s="367"/>
      <c r="AG8986" s="367"/>
      <c r="AH8986" s="367"/>
      <c r="AI8986" s="367"/>
      <c r="AJ8986" s="367"/>
      <c r="AK8986" s="367"/>
      <c r="AL8986" s="367"/>
      <c r="AM8986" s="367"/>
      <c r="AN8986" s="367"/>
      <c r="AO8986" s="367"/>
      <c r="AP8986" s="367"/>
      <c r="AQ8986" s="367"/>
      <c r="AR8986" s="367"/>
      <c r="AS8986" s="367"/>
      <c r="AT8986" s="367"/>
    </row>
    <row r="8987" spans="2:46" ht="13.8">
      <c r="B8987" s="26">
        <v>158.1666666666664</v>
      </c>
      <c r="C8987" s="363">
        <v>7906.0899178367608</v>
      </c>
      <c r="D8987" s="367">
        <v>9489.9999999999836</v>
      </c>
      <c r="E8987" s="367">
        <v>44139.534883721208</v>
      </c>
      <c r="F8987" s="367">
        <v>-13961673.369637746</v>
      </c>
      <c r="G8987" s="367">
        <v>9490.00000000006</v>
      </c>
      <c r="H8987" s="367">
        <v>237250</v>
      </c>
      <c r="I8987" s="384">
        <v>-165158409.55811408</v>
      </c>
      <c r="J8987" s="367">
        <v>9490</v>
      </c>
      <c r="K8987" s="367">
        <v>57515.151515152575</v>
      </c>
      <c r="L8987" s="384">
        <v>-9303622.9379018005</v>
      </c>
      <c r="M8987" s="367">
        <v>9490.0000000001764</v>
      </c>
      <c r="N8987" s="367">
        <v>949</v>
      </c>
      <c r="O8987" s="384">
        <v>-167925.72858131657</v>
      </c>
      <c r="P8987" s="367">
        <v>137.60499999999999</v>
      </c>
      <c r="Q8987" s="367">
        <v>949</v>
      </c>
      <c r="R8987" s="384">
        <v>-63304.334187702669</v>
      </c>
      <c r="S8987" s="367">
        <v>132.85999999999999</v>
      </c>
      <c r="T8987" s="367">
        <v>32724.137931033991</v>
      </c>
      <c r="U8987" s="384">
        <v>-9785464.1287705489</v>
      </c>
      <c r="V8987" s="367">
        <v>9489.9999999998581</v>
      </c>
      <c r="W8987" s="367">
        <v>1581666.6666666816</v>
      </c>
      <c r="X8987" s="384">
        <v>982912.25262221636</v>
      </c>
      <c r="Y8987" s="386">
        <v>9490.0000000000891</v>
      </c>
      <c r="Z8987" s="367"/>
      <c r="AA8987" s="367"/>
      <c r="AB8987" s="367"/>
      <c r="AC8987" s="367"/>
      <c r="AD8987" s="367"/>
      <c r="AE8987" s="367"/>
      <c r="AF8987" s="367"/>
      <c r="AG8987" s="367"/>
      <c r="AH8987" s="367"/>
      <c r="AI8987" s="367"/>
      <c r="AJ8987" s="367"/>
      <c r="AK8987" s="367"/>
      <c r="AL8987" s="367"/>
      <c r="AM8987" s="367"/>
      <c r="AN8987" s="367"/>
      <c r="AO8987" s="367"/>
      <c r="AP8987" s="367"/>
      <c r="AQ8987" s="367"/>
      <c r="AR8987" s="367"/>
      <c r="AS8987" s="367"/>
      <c r="AT8987" s="367"/>
    </row>
    <row r="8988" spans="2:46" ht="13.8">
      <c r="B8988" s="26">
        <v>158.33333333333306</v>
      </c>
      <c r="C8988" s="363">
        <v>7914.3488016926012</v>
      </c>
      <c r="D8988" s="367">
        <v>9499.9999999999836</v>
      </c>
      <c r="E8988" s="367">
        <v>44186.046511628185</v>
      </c>
      <c r="F8988" s="367">
        <v>-13991407.655802734</v>
      </c>
      <c r="G8988" s="367">
        <v>9500.00000000006</v>
      </c>
      <c r="H8988" s="367">
        <v>237500</v>
      </c>
      <c r="I8988" s="384">
        <v>-165509299.060417</v>
      </c>
      <c r="J8988" s="367">
        <v>9500</v>
      </c>
      <c r="K8988" s="367">
        <v>57575.757575758638</v>
      </c>
      <c r="L8988" s="384">
        <v>-9324925.4235922508</v>
      </c>
      <c r="M8988" s="367">
        <v>9500.0000000001764</v>
      </c>
      <c r="N8988" s="367">
        <v>950</v>
      </c>
      <c r="O8988" s="384">
        <v>-168288.81501416888</v>
      </c>
      <c r="P8988" s="367">
        <v>137.75</v>
      </c>
      <c r="Q8988" s="367">
        <v>950</v>
      </c>
      <c r="R8988" s="384">
        <v>-63458.888665756218</v>
      </c>
      <c r="S8988" s="367">
        <v>133</v>
      </c>
      <c r="T8988" s="367">
        <v>32758.620689654679</v>
      </c>
      <c r="U8988" s="384">
        <v>-9807431.5709079839</v>
      </c>
      <c r="V8988" s="367">
        <v>9499.9999999998581</v>
      </c>
      <c r="W8988" s="367">
        <v>1583333.3333333484</v>
      </c>
      <c r="X8988" s="384">
        <v>983514.54052229354</v>
      </c>
      <c r="Y8988" s="386">
        <v>9500.0000000000891</v>
      </c>
      <c r="Z8988" s="367"/>
      <c r="AA8988" s="367"/>
      <c r="AB8988" s="367"/>
      <c r="AC8988" s="367"/>
      <c r="AD8988" s="367"/>
      <c r="AE8988" s="367"/>
      <c r="AF8988" s="367"/>
      <c r="AG8988" s="367"/>
      <c r="AH8988" s="367"/>
      <c r="AI8988" s="367"/>
      <c r="AJ8988" s="367"/>
      <c r="AK8988" s="367"/>
      <c r="AL8988" s="367"/>
      <c r="AM8988" s="367"/>
      <c r="AN8988" s="367"/>
      <c r="AO8988" s="367"/>
      <c r="AP8988" s="367"/>
      <c r="AQ8988" s="367"/>
      <c r="AR8988" s="367"/>
      <c r="AS8988" s="367"/>
      <c r="AT8988" s="367"/>
    </row>
    <row r="8989" spans="2:46" ht="13.8">
      <c r="B8989" s="26">
        <v>158.49999999999972</v>
      </c>
      <c r="C8989" s="363">
        <v>7922.6075337894963</v>
      </c>
      <c r="D8989" s="367">
        <v>9509.9999999999836</v>
      </c>
      <c r="E8989" s="367">
        <v>44232.558139535162</v>
      </c>
      <c r="F8989" s="367">
        <v>-14021173.567865789</v>
      </c>
      <c r="G8989" s="367">
        <v>9510.00000000006</v>
      </c>
      <c r="H8989" s="367">
        <v>237750</v>
      </c>
      <c r="I8989" s="384">
        <v>-165860560.88977474</v>
      </c>
      <c r="J8989" s="367">
        <v>9510</v>
      </c>
      <c r="K8989" s="367">
        <v>57636.363636364702</v>
      </c>
      <c r="L8989" s="384">
        <v>-9346252.1174486019</v>
      </c>
      <c r="M8989" s="367">
        <v>9510.0000000001764</v>
      </c>
      <c r="N8989" s="367">
        <v>951</v>
      </c>
      <c r="O8989" s="384">
        <v>-168652.29331279951</v>
      </c>
      <c r="P8989" s="367">
        <v>137.89500000000001</v>
      </c>
      <c r="Q8989" s="367">
        <v>951</v>
      </c>
      <c r="R8989" s="384">
        <v>-63613.628087219375</v>
      </c>
      <c r="S8989" s="367">
        <v>133.13999999999999</v>
      </c>
      <c r="T8989" s="367">
        <v>32793.103448275368</v>
      </c>
      <c r="U8989" s="384">
        <v>-9829423.5522023346</v>
      </c>
      <c r="V8989" s="367">
        <v>9509.9999999998563</v>
      </c>
      <c r="W8989" s="367">
        <v>1585000.0000000151</v>
      </c>
      <c r="X8989" s="384">
        <v>984115.91590274242</v>
      </c>
      <c r="Y8989" s="386">
        <v>9510.0000000000909</v>
      </c>
      <c r="Z8989" s="367"/>
      <c r="AA8989" s="367"/>
      <c r="AB8989" s="367"/>
      <c r="AC8989" s="367"/>
      <c r="AD8989" s="367"/>
      <c r="AE8989" s="367"/>
      <c r="AF8989" s="367"/>
      <c r="AG8989" s="367"/>
      <c r="AH8989" s="367"/>
      <c r="AI8989" s="367"/>
      <c r="AJ8989" s="367"/>
      <c r="AK8989" s="367"/>
      <c r="AL8989" s="367"/>
      <c r="AM8989" s="367"/>
      <c r="AN8989" s="367"/>
      <c r="AO8989" s="367"/>
      <c r="AP8989" s="367"/>
      <c r="AQ8989" s="367"/>
      <c r="AR8989" s="367"/>
      <c r="AS8989" s="367"/>
      <c r="AT8989" s="367"/>
    </row>
    <row r="8990" spans="2:46" ht="13.8">
      <c r="B8990" s="26">
        <v>158.66666666666637</v>
      </c>
      <c r="C8990" s="363">
        <v>7930.8661141274442</v>
      </c>
      <c r="D8990" s="367">
        <v>9519.9999999999836</v>
      </c>
      <c r="E8990" s="367">
        <v>44279.069767442139</v>
      </c>
      <c r="F8990" s="367">
        <v>-14050971.105826911</v>
      </c>
      <c r="G8990" s="367">
        <v>9520.00000000006</v>
      </c>
      <c r="H8990" s="367">
        <v>238000</v>
      </c>
      <c r="I8990" s="384">
        <v>-166212195.04618731</v>
      </c>
      <c r="J8990" s="367">
        <v>9520</v>
      </c>
      <c r="K8990" s="367">
        <v>57696.969696970766</v>
      </c>
      <c r="L8990" s="384">
        <v>-9367603.0194708481</v>
      </c>
      <c r="M8990" s="367">
        <v>9520.0000000001764</v>
      </c>
      <c r="N8990" s="367">
        <v>952</v>
      </c>
      <c r="O8990" s="384">
        <v>-169016.16347720832</v>
      </c>
      <c r="P8990" s="367">
        <v>138.04</v>
      </c>
      <c r="Q8990" s="367">
        <v>952</v>
      </c>
      <c r="R8990" s="384">
        <v>-63768.552452092212</v>
      </c>
      <c r="S8990" s="367">
        <v>133.28</v>
      </c>
      <c r="T8990" s="367">
        <v>32827.586206896056</v>
      </c>
      <c r="U8990" s="384">
        <v>-9851440.0726536084</v>
      </c>
      <c r="V8990" s="367">
        <v>9519.9999999998563</v>
      </c>
      <c r="W8990" s="367">
        <v>1586666.6666666819</v>
      </c>
      <c r="X8990" s="384">
        <v>984716.378763563</v>
      </c>
      <c r="Y8990" s="386">
        <v>9520.0000000000909</v>
      </c>
      <c r="Z8990" s="367"/>
      <c r="AA8990" s="367"/>
      <c r="AB8990" s="367"/>
      <c r="AC8990" s="367"/>
      <c r="AD8990" s="367"/>
      <c r="AE8990" s="367"/>
      <c r="AF8990" s="367"/>
      <c r="AG8990" s="367"/>
      <c r="AH8990" s="367"/>
      <c r="AI8990" s="367"/>
      <c r="AJ8990" s="367"/>
      <c r="AK8990" s="367"/>
      <c r="AL8990" s="367"/>
      <c r="AM8990" s="367"/>
      <c r="AN8990" s="367"/>
      <c r="AO8990" s="367"/>
      <c r="AP8990" s="367"/>
      <c r="AQ8990" s="367"/>
      <c r="AR8990" s="367"/>
      <c r="AS8990" s="367"/>
      <c r="AT8990" s="367"/>
    </row>
    <row r="8991" spans="2:46" ht="13.8">
      <c r="B8991" s="26">
        <v>158.83333333333303</v>
      </c>
      <c r="C8991" s="363">
        <v>7939.1245427064459</v>
      </c>
      <c r="D8991" s="367">
        <v>9529.9999999999818</v>
      </c>
      <c r="E8991" s="367">
        <v>44325.581395349116</v>
      </c>
      <c r="F8991" s="367">
        <v>-14080800.269686099</v>
      </c>
      <c r="G8991" s="367">
        <v>9530.00000000006</v>
      </c>
      <c r="H8991" s="367">
        <v>238250</v>
      </c>
      <c r="I8991" s="384">
        <v>-166564201.52965462</v>
      </c>
      <c r="J8991" s="367">
        <v>9530</v>
      </c>
      <c r="K8991" s="367">
        <v>57757.575757576829</v>
      </c>
      <c r="L8991" s="384">
        <v>-9388978.1296589896</v>
      </c>
      <c r="M8991" s="367">
        <v>9530.0000000001764</v>
      </c>
      <c r="N8991" s="367">
        <v>953</v>
      </c>
      <c r="O8991" s="384">
        <v>-169380.42550739544</v>
      </c>
      <c r="P8991" s="367">
        <v>138.185</v>
      </c>
      <c r="Q8991" s="367">
        <v>953</v>
      </c>
      <c r="R8991" s="384">
        <v>-63923.661760374678</v>
      </c>
      <c r="S8991" s="367">
        <v>133.41999999999999</v>
      </c>
      <c r="T8991" s="367">
        <v>32862.068965516744</v>
      </c>
      <c r="U8991" s="384">
        <v>-9873481.1322617978</v>
      </c>
      <c r="V8991" s="367">
        <v>9529.9999999998563</v>
      </c>
      <c r="W8991" s="367">
        <v>1588333.3333333486</v>
      </c>
      <c r="X8991" s="384">
        <v>985315.92910475528</v>
      </c>
      <c r="Y8991" s="386">
        <v>9530.0000000000909</v>
      </c>
      <c r="Z8991" s="367"/>
      <c r="AA8991" s="367"/>
      <c r="AB8991" s="367"/>
      <c r="AC8991" s="367"/>
      <c r="AD8991" s="367"/>
      <c r="AE8991" s="367"/>
      <c r="AF8991" s="367"/>
      <c r="AG8991" s="367"/>
      <c r="AH8991" s="367"/>
      <c r="AI8991" s="367"/>
      <c r="AJ8991" s="367"/>
      <c r="AK8991" s="367"/>
      <c r="AL8991" s="367"/>
      <c r="AM8991" s="367"/>
      <c r="AN8991" s="367"/>
      <c r="AO8991" s="367"/>
      <c r="AP8991" s="367"/>
      <c r="AQ8991" s="367"/>
      <c r="AR8991" s="367"/>
      <c r="AS8991" s="367"/>
      <c r="AT8991" s="367"/>
    </row>
    <row r="8992" spans="2:46" ht="13.8">
      <c r="B8992" s="26">
        <v>158.99999999999969</v>
      </c>
      <c r="C8992" s="363">
        <v>7947.3828195265041</v>
      </c>
      <c r="D8992" s="367">
        <v>9539.9999999999818</v>
      </c>
      <c r="E8992" s="367">
        <v>44372.093023256093</v>
      </c>
      <c r="F8992" s="367">
        <v>-14110661.059443353</v>
      </c>
      <c r="G8992" s="367">
        <v>9540.00000000006</v>
      </c>
      <c r="H8992" s="367">
        <v>238500</v>
      </c>
      <c r="I8992" s="384">
        <v>-166916580.34017673</v>
      </c>
      <c r="J8992" s="367">
        <v>9540</v>
      </c>
      <c r="K8992" s="367">
        <v>57818.181818182893</v>
      </c>
      <c r="L8992" s="384">
        <v>-9410377.4480130356</v>
      </c>
      <c r="M8992" s="367">
        <v>9540.0000000001783</v>
      </c>
      <c r="N8992" s="367">
        <v>954</v>
      </c>
      <c r="O8992" s="384">
        <v>-169745.07940336078</v>
      </c>
      <c r="P8992" s="367">
        <v>138.32999999999998</v>
      </c>
      <c r="Q8992" s="367">
        <v>954</v>
      </c>
      <c r="R8992" s="384">
        <v>-64078.956012066817</v>
      </c>
      <c r="S8992" s="367">
        <v>133.56</v>
      </c>
      <c r="T8992" s="367">
        <v>32896.551724137433</v>
      </c>
      <c r="U8992" s="384">
        <v>-9895546.7310269028</v>
      </c>
      <c r="V8992" s="367">
        <v>9539.9999999998545</v>
      </c>
      <c r="W8992" s="367">
        <v>1590000.0000000154</v>
      </c>
      <c r="X8992" s="384">
        <v>985914.56692631927</v>
      </c>
      <c r="Y8992" s="386">
        <v>9540.0000000000909</v>
      </c>
      <c r="Z8992" s="367"/>
      <c r="AA8992" s="367"/>
      <c r="AB8992" s="367"/>
      <c r="AC8992" s="367"/>
      <c r="AD8992" s="367"/>
      <c r="AE8992" s="367"/>
      <c r="AF8992" s="367"/>
      <c r="AG8992" s="367"/>
      <c r="AH8992" s="367"/>
      <c r="AI8992" s="367"/>
      <c r="AJ8992" s="367"/>
      <c r="AK8992" s="367"/>
      <c r="AL8992" s="367"/>
      <c r="AM8992" s="367"/>
      <c r="AN8992" s="367"/>
      <c r="AO8992" s="367"/>
      <c r="AP8992" s="367"/>
      <c r="AQ8992" s="367"/>
      <c r="AR8992" s="367"/>
      <c r="AS8992" s="367"/>
      <c r="AT8992" s="367"/>
    </row>
    <row r="8993" spans="2:46" ht="13.8">
      <c r="B8993" s="26">
        <v>159.16666666666634</v>
      </c>
      <c r="C8993" s="363">
        <v>7955.6409445876152</v>
      </c>
      <c r="D8993" s="367">
        <v>9549.99999999998</v>
      </c>
      <c r="E8993" s="367">
        <v>44418.60465116307</v>
      </c>
      <c r="F8993" s="367">
        <v>-14140553.475098673</v>
      </c>
      <c r="G8993" s="367">
        <v>9550.00000000006</v>
      </c>
      <c r="H8993" s="367">
        <v>238750</v>
      </c>
      <c r="I8993" s="384">
        <v>-167269331.47775364</v>
      </c>
      <c r="J8993" s="367">
        <v>9550</v>
      </c>
      <c r="K8993" s="367">
        <v>57878.787878788957</v>
      </c>
      <c r="L8993" s="384">
        <v>-9431800.974532973</v>
      </c>
      <c r="M8993" s="367">
        <v>9550.0000000001783</v>
      </c>
      <c r="N8993" s="367">
        <v>955</v>
      </c>
      <c r="O8993" s="384">
        <v>-170110.12516510446</v>
      </c>
      <c r="P8993" s="367">
        <v>138.47499999999999</v>
      </c>
      <c r="Q8993" s="367">
        <v>955</v>
      </c>
      <c r="R8993" s="384">
        <v>-64234.435207168579</v>
      </c>
      <c r="S8993" s="367">
        <v>133.69999999999999</v>
      </c>
      <c r="T8993" s="367">
        <v>32931.034482758121</v>
      </c>
      <c r="U8993" s="384">
        <v>-9917636.8689489271</v>
      </c>
      <c r="V8993" s="367">
        <v>9549.9999999998545</v>
      </c>
      <c r="W8993" s="367">
        <v>1591666.6666666821</v>
      </c>
      <c r="X8993" s="384">
        <v>986512.29222825496</v>
      </c>
      <c r="Y8993" s="386">
        <v>9550.0000000000909</v>
      </c>
      <c r="Z8993" s="367"/>
      <c r="AA8993" s="367"/>
      <c r="AB8993" s="367"/>
      <c r="AC8993" s="367"/>
      <c r="AD8993" s="367"/>
      <c r="AE8993" s="367"/>
      <c r="AF8993" s="367"/>
      <c r="AG8993" s="367"/>
      <c r="AH8993" s="367"/>
      <c r="AI8993" s="367"/>
      <c r="AJ8993" s="367"/>
      <c r="AK8993" s="367"/>
      <c r="AL8993" s="367"/>
      <c r="AM8993" s="367"/>
      <c r="AN8993" s="367"/>
      <c r="AO8993" s="367"/>
      <c r="AP8993" s="367"/>
      <c r="AQ8993" s="367"/>
      <c r="AR8993" s="367"/>
      <c r="AS8993" s="367"/>
      <c r="AT8993" s="367"/>
    </row>
    <row r="8994" spans="2:46" ht="13.8">
      <c r="B8994" s="26">
        <v>159.333333333333</v>
      </c>
      <c r="C8994" s="363">
        <v>7963.8989178897818</v>
      </c>
      <c r="D8994" s="367">
        <v>9559.99999999998</v>
      </c>
      <c r="E8994" s="367">
        <v>44465.116279070047</v>
      </c>
      <c r="F8994" s="367">
        <v>-14170477.516652061</v>
      </c>
      <c r="G8994" s="367">
        <v>9560.00000000006</v>
      </c>
      <c r="H8994" s="367">
        <v>239000</v>
      </c>
      <c r="I8994" s="384">
        <v>-167622454.94238541</v>
      </c>
      <c r="J8994" s="367">
        <v>9560</v>
      </c>
      <c r="K8994" s="367">
        <v>57939.39393939502</v>
      </c>
      <c r="L8994" s="384">
        <v>-9453248.7092188112</v>
      </c>
      <c r="M8994" s="367">
        <v>9560.0000000001801</v>
      </c>
      <c r="N8994" s="367">
        <v>956</v>
      </c>
      <c r="O8994" s="384">
        <v>-170475.56279262633</v>
      </c>
      <c r="P8994" s="367">
        <v>138.62</v>
      </c>
      <c r="Q8994" s="367">
        <v>956</v>
      </c>
      <c r="R8994" s="384">
        <v>-64390.099345680021</v>
      </c>
      <c r="S8994" s="367">
        <v>133.84</v>
      </c>
      <c r="T8994" s="367">
        <v>32965.51724137881</v>
      </c>
      <c r="U8994" s="384">
        <v>-9939751.5460278727</v>
      </c>
      <c r="V8994" s="367">
        <v>9559.9999999998545</v>
      </c>
      <c r="W8994" s="367">
        <v>1593333.3333333489</v>
      </c>
      <c r="X8994" s="384">
        <v>987109.10501056234</v>
      </c>
      <c r="Y8994" s="386">
        <v>9560.0000000000928</v>
      </c>
      <c r="Z8994" s="367"/>
      <c r="AA8994" s="367"/>
      <c r="AB8994" s="367"/>
      <c r="AC8994" s="367"/>
      <c r="AD8994" s="367"/>
      <c r="AE8994" s="367"/>
      <c r="AF8994" s="367"/>
      <c r="AG8994" s="367"/>
      <c r="AH8994" s="367"/>
      <c r="AI8994" s="367"/>
      <c r="AJ8994" s="367"/>
      <c r="AK8994" s="367"/>
      <c r="AL8994" s="367"/>
      <c r="AM8994" s="367"/>
      <c r="AN8994" s="367"/>
      <c r="AO8994" s="367"/>
      <c r="AP8994" s="367"/>
      <c r="AQ8994" s="367"/>
      <c r="AR8994" s="367"/>
      <c r="AS8994" s="367"/>
      <c r="AT8994" s="367"/>
    </row>
    <row r="8995" spans="2:46" ht="13.8">
      <c r="B8995" s="26">
        <v>159.49999999999966</v>
      </c>
      <c r="C8995" s="363">
        <v>7972.1567394330041</v>
      </c>
      <c r="D8995" s="367">
        <v>9569.99999999998</v>
      </c>
      <c r="E8995" s="367">
        <v>44511.627906977024</v>
      </c>
      <c r="F8995" s="367">
        <v>-14200433.184103517</v>
      </c>
      <c r="G8995" s="367">
        <v>9570.00000000006</v>
      </c>
      <c r="H8995" s="367">
        <v>239250</v>
      </c>
      <c r="I8995" s="384">
        <v>-167975950.73407191</v>
      </c>
      <c r="J8995" s="367">
        <v>9570</v>
      </c>
      <c r="K8995" s="367">
        <v>58000.000000001084</v>
      </c>
      <c r="L8995" s="384">
        <v>-9474720.6520705447</v>
      </c>
      <c r="M8995" s="367">
        <v>9570.0000000001801</v>
      </c>
      <c r="N8995" s="367">
        <v>957</v>
      </c>
      <c r="O8995" s="384">
        <v>-170841.39228592644</v>
      </c>
      <c r="P8995" s="367">
        <v>138.76499999999999</v>
      </c>
      <c r="Q8995" s="367">
        <v>957</v>
      </c>
      <c r="R8995" s="384">
        <v>-64545.948427601077</v>
      </c>
      <c r="S8995" s="367">
        <v>133.97999999999999</v>
      </c>
      <c r="T8995" s="367">
        <v>32999.999999999498</v>
      </c>
      <c r="U8995" s="384">
        <v>-9961890.7622637339</v>
      </c>
      <c r="V8995" s="367">
        <v>9569.9999999998545</v>
      </c>
      <c r="W8995" s="367">
        <v>1595000.0000000156</v>
      </c>
      <c r="X8995" s="384">
        <v>987705.00527324143</v>
      </c>
      <c r="Y8995" s="386">
        <v>9570.0000000000928</v>
      </c>
      <c r="Z8995" s="367"/>
      <c r="AA8995" s="367"/>
      <c r="AB8995" s="367"/>
      <c r="AC8995" s="367"/>
      <c r="AD8995" s="367"/>
      <c r="AE8995" s="367"/>
      <c r="AF8995" s="367"/>
      <c r="AG8995" s="367"/>
      <c r="AH8995" s="367"/>
      <c r="AI8995" s="367"/>
      <c r="AJ8995" s="367"/>
      <c r="AK8995" s="367"/>
      <c r="AL8995" s="367"/>
      <c r="AM8995" s="367"/>
      <c r="AN8995" s="367"/>
      <c r="AO8995" s="367"/>
      <c r="AP8995" s="367"/>
      <c r="AQ8995" s="367"/>
      <c r="AR8995" s="367"/>
      <c r="AS8995" s="367"/>
      <c r="AT8995" s="367"/>
    </row>
    <row r="8996" spans="2:46" ht="13.8">
      <c r="B8996" s="26">
        <v>159.66666666666632</v>
      </c>
      <c r="C8996" s="363">
        <v>7980.4144092172792</v>
      </c>
      <c r="D8996" s="367">
        <v>9579.99999999998</v>
      </c>
      <c r="E8996" s="367">
        <v>44558.139534884001</v>
      </c>
      <c r="F8996" s="367">
        <v>-14230420.477453036</v>
      </c>
      <c r="G8996" s="367">
        <v>9580.00000000006</v>
      </c>
      <c r="H8996" s="367">
        <v>239500</v>
      </c>
      <c r="I8996" s="384">
        <v>-168329818.85281324</v>
      </c>
      <c r="J8996" s="367">
        <v>9580</v>
      </c>
      <c r="K8996" s="367">
        <v>58060.606060607148</v>
      </c>
      <c r="L8996" s="384">
        <v>-9496216.8030881733</v>
      </c>
      <c r="M8996" s="367">
        <v>9580.0000000001801</v>
      </c>
      <c r="N8996" s="367">
        <v>958</v>
      </c>
      <c r="O8996" s="384">
        <v>-171207.61364500489</v>
      </c>
      <c r="P8996" s="367">
        <v>138.91</v>
      </c>
      <c r="Q8996" s="367">
        <v>958</v>
      </c>
      <c r="R8996" s="384">
        <v>-64701.982452931828</v>
      </c>
      <c r="S8996" s="367">
        <v>134.12</v>
      </c>
      <c r="T8996" s="367">
        <v>33034.482758620186</v>
      </c>
      <c r="U8996" s="384">
        <v>-9984054.5176565144</v>
      </c>
      <c r="V8996" s="367">
        <v>9579.9999999998545</v>
      </c>
      <c r="W8996" s="367">
        <v>1596666.6666666823</v>
      </c>
      <c r="X8996" s="384">
        <v>988299.99301629234</v>
      </c>
      <c r="Y8996" s="386">
        <v>9580.0000000000946</v>
      </c>
      <c r="Z8996" s="367"/>
      <c r="AA8996" s="367"/>
      <c r="AB8996" s="367"/>
      <c r="AC8996" s="367"/>
      <c r="AD8996" s="367"/>
      <c r="AE8996" s="367"/>
      <c r="AF8996" s="367"/>
      <c r="AG8996" s="367"/>
      <c r="AH8996" s="367"/>
      <c r="AI8996" s="367"/>
      <c r="AJ8996" s="367"/>
      <c r="AK8996" s="367"/>
      <c r="AL8996" s="367"/>
      <c r="AM8996" s="367"/>
      <c r="AN8996" s="367"/>
      <c r="AO8996" s="367"/>
      <c r="AP8996" s="367"/>
      <c r="AQ8996" s="367"/>
      <c r="AR8996" s="367"/>
      <c r="AS8996" s="367"/>
      <c r="AT8996" s="367"/>
    </row>
    <row r="8997" spans="2:46" ht="13.8">
      <c r="B8997" s="26">
        <v>159.83333333333297</v>
      </c>
      <c r="C8997" s="363">
        <v>7988.6719272426089</v>
      </c>
      <c r="D8997" s="367">
        <v>9589.9999999999782</v>
      </c>
      <c r="E8997" s="367">
        <v>44604.651162790979</v>
      </c>
      <c r="F8997" s="367">
        <v>-14260439.396700623</v>
      </c>
      <c r="G8997" s="367">
        <v>9590.00000000006</v>
      </c>
      <c r="H8997" s="367">
        <v>239750</v>
      </c>
      <c r="I8997" s="384">
        <v>-168684059.29860941</v>
      </c>
      <c r="J8997" s="367">
        <v>9590</v>
      </c>
      <c r="K8997" s="367">
        <v>58121.212121213212</v>
      </c>
      <c r="L8997" s="384">
        <v>-9517737.1622717027</v>
      </c>
      <c r="M8997" s="367">
        <v>9590.0000000001801</v>
      </c>
      <c r="N8997" s="367">
        <v>959</v>
      </c>
      <c r="O8997" s="384">
        <v>-171574.2268698616</v>
      </c>
      <c r="P8997" s="367">
        <v>139.05500000000001</v>
      </c>
      <c r="Q8997" s="367">
        <v>959</v>
      </c>
      <c r="R8997" s="384">
        <v>-64858.201421672195</v>
      </c>
      <c r="S8997" s="367">
        <v>134.26</v>
      </c>
      <c r="T8997" s="367">
        <v>33068.965517240875</v>
      </c>
      <c r="U8997" s="384">
        <v>-10006242.812206211</v>
      </c>
      <c r="V8997" s="367">
        <v>9589.9999999998545</v>
      </c>
      <c r="W8997" s="367">
        <v>1598333.3333333491</v>
      </c>
      <c r="X8997" s="384">
        <v>988894.06823971483</v>
      </c>
      <c r="Y8997" s="386">
        <v>9590.0000000000946</v>
      </c>
      <c r="Z8997" s="367"/>
      <c r="AA8997" s="367"/>
      <c r="AB8997" s="367"/>
      <c r="AC8997" s="367"/>
      <c r="AD8997" s="367"/>
      <c r="AE8997" s="367"/>
      <c r="AF8997" s="367"/>
      <c r="AG8997" s="367"/>
      <c r="AH8997" s="367"/>
      <c r="AI8997" s="367"/>
      <c r="AJ8997" s="367"/>
      <c r="AK8997" s="367"/>
      <c r="AL8997" s="367"/>
      <c r="AM8997" s="367"/>
      <c r="AN8997" s="367"/>
      <c r="AO8997" s="367"/>
      <c r="AP8997" s="367"/>
      <c r="AQ8997" s="367"/>
      <c r="AR8997" s="367"/>
      <c r="AS8997" s="367"/>
      <c r="AT8997" s="367"/>
    </row>
    <row r="8998" spans="2:46" ht="13.8">
      <c r="B8998" s="26">
        <v>159.99999999999963</v>
      </c>
      <c r="C8998" s="363">
        <v>7996.9292935089925</v>
      </c>
      <c r="D8998" s="367">
        <v>9599.9999999999782</v>
      </c>
      <c r="E8998" s="367">
        <v>44651.162790697956</v>
      </c>
      <c r="F8998" s="367">
        <v>-14290489.941846278</v>
      </c>
      <c r="G8998" s="367">
        <v>9600.00000000006</v>
      </c>
      <c r="H8998" s="367">
        <v>240000</v>
      </c>
      <c r="I8998" s="384">
        <v>-169038672.07146031</v>
      </c>
      <c r="J8998" s="367">
        <v>9600</v>
      </c>
      <c r="K8998" s="367">
        <v>58181.818181819275</v>
      </c>
      <c r="L8998" s="384">
        <v>-9539281.7296211272</v>
      </c>
      <c r="M8998" s="367">
        <v>9600.0000000001801</v>
      </c>
      <c r="N8998" s="367">
        <v>960</v>
      </c>
      <c r="O8998" s="384">
        <v>-171941.23196049649</v>
      </c>
      <c r="P8998" s="367">
        <v>139.19999999999999</v>
      </c>
      <c r="Q8998" s="367">
        <v>960</v>
      </c>
      <c r="R8998" s="384">
        <v>-65014.605333822241</v>
      </c>
      <c r="S8998" s="367">
        <v>134.4</v>
      </c>
      <c r="T8998" s="367">
        <v>33103.448275861563</v>
      </c>
      <c r="U8998" s="384">
        <v>-10028455.645912824</v>
      </c>
      <c r="V8998" s="367">
        <v>9599.9999999998527</v>
      </c>
      <c r="W8998" s="367">
        <v>1600000.0000000158</v>
      </c>
      <c r="X8998" s="384">
        <v>989487.23094350903</v>
      </c>
      <c r="Y8998" s="386">
        <v>9600.0000000000946</v>
      </c>
      <c r="Z8998" s="367"/>
      <c r="AA8998" s="367"/>
      <c r="AB8998" s="367"/>
      <c r="AC8998" s="367"/>
      <c r="AD8998" s="367"/>
      <c r="AE8998" s="367"/>
      <c r="AF8998" s="367"/>
      <c r="AG8998" s="367"/>
      <c r="AH8998" s="367"/>
      <c r="AI8998" s="367"/>
      <c r="AJ8998" s="367"/>
      <c r="AK8998" s="367"/>
      <c r="AL8998" s="367"/>
      <c r="AM8998" s="367"/>
      <c r="AN8998" s="367"/>
      <c r="AO8998" s="367"/>
      <c r="AP8998" s="367"/>
      <c r="AQ8998" s="367"/>
      <c r="AR8998" s="367"/>
      <c r="AS8998" s="367"/>
      <c r="AT8998" s="367"/>
    </row>
    <row r="8999" spans="2:46" ht="13.8">
      <c r="B8999" s="26">
        <v>160.16666666666629</v>
      </c>
      <c r="C8999" s="363">
        <v>8005.1865080164334</v>
      </c>
      <c r="D8999" s="367">
        <v>9609.9999999999782</v>
      </c>
      <c r="E8999" s="367">
        <v>44697.674418604933</v>
      </c>
      <c r="F8999" s="367">
        <v>-14320572.112889998</v>
      </c>
      <c r="G8999" s="367">
        <v>9610.00000000006</v>
      </c>
      <c r="H8999" s="367">
        <v>240250</v>
      </c>
      <c r="I8999" s="384">
        <v>-169393657.17136607</v>
      </c>
      <c r="J8999" s="367">
        <v>9610</v>
      </c>
      <c r="K8999" s="367">
        <v>58242.424242425339</v>
      </c>
      <c r="L8999" s="384">
        <v>-9560850.5051364508</v>
      </c>
      <c r="M8999" s="367">
        <v>9610.0000000001819</v>
      </c>
      <c r="N8999" s="367">
        <v>961</v>
      </c>
      <c r="O8999" s="384">
        <v>-172308.62891690971</v>
      </c>
      <c r="P8999" s="367">
        <v>139.345</v>
      </c>
      <c r="Q8999" s="367">
        <v>961</v>
      </c>
      <c r="R8999" s="384">
        <v>-65171.194189381902</v>
      </c>
      <c r="S8999" s="367">
        <v>134.54</v>
      </c>
      <c r="T8999" s="367">
        <v>33137.931034482252</v>
      </c>
      <c r="U8999" s="384">
        <v>-10050693.018776357</v>
      </c>
      <c r="V8999" s="367">
        <v>9609.9999999998527</v>
      </c>
      <c r="W8999" s="367">
        <v>1601666.6666666826</v>
      </c>
      <c r="X8999" s="384">
        <v>990079.48112767481</v>
      </c>
      <c r="Y8999" s="386">
        <v>9610.0000000000946</v>
      </c>
      <c r="Z8999" s="367"/>
      <c r="AA8999" s="367"/>
      <c r="AB8999" s="367"/>
      <c r="AC8999" s="367"/>
      <c r="AD8999" s="367"/>
      <c r="AE8999" s="367"/>
      <c r="AF8999" s="367"/>
      <c r="AG8999" s="367"/>
      <c r="AH8999" s="367"/>
      <c r="AI8999" s="367"/>
      <c r="AJ8999" s="367"/>
      <c r="AK8999" s="367"/>
      <c r="AL8999" s="367"/>
      <c r="AM8999" s="367"/>
      <c r="AN8999" s="367"/>
      <c r="AO8999" s="367"/>
      <c r="AP8999" s="367"/>
      <c r="AQ8999" s="367"/>
      <c r="AR8999" s="367"/>
      <c r="AS8999" s="367"/>
      <c r="AT8999" s="367"/>
    </row>
    <row r="9000" spans="2:46" ht="13.8">
      <c r="B9000" s="26">
        <v>160.33333333333294</v>
      </c>
      <c r="C9000" s="363">
        <v>8013.4435707649263</v>
      </c>
      <c r="D9000" s="367">
        <v>9619.9999999999764</v>
      </c>
      <c r="E9000" s="367">
        <v>44744.18604651191</v>
      </c>
      <c r="F9000" s="367">
        <v>-14350685.909831785</v>
      </c>
      <c r="G9000" s="367">
        <v>9620.00000000006</v>
      </c>
      <c r="H9000" s="367">
        <v>240500</v>
      </c>
      <c r="I9000" s="384">
        <v>-169749014.59832656</v>
      </c>
      <c r="J9000" s="367">
        <v>9620</v>
      </c>
      <c r="K9000" s="367">
        <v>58303.030303031403</v>
      </c>
      <c r="L9000" s="384">
        <v>-9582443.4888176713</v>
      </c>
      <c r="M9000" s="367">
        <v>9620.0000000001819</v>
      </c>
      <c r="N9000" s="367">
        <v>962</v>
      </c>
      <c r="O9000" s="384">
        <v>-172676.41773910119</v>
      </c>
      <c r="P9000" s="367">
        <v>139.49</v>
      </c>
      <c r="Q9000" s="367">
        <v>962</v>
      </c>
      <c r="R9000" s="384">
        <v>-65327.967988351207</v>
      </c>
      <c r="S9000" s="367">
        <v>134.67999999999998</v>
      </c>
      <c r="T9000" s="367">
        <v>33172.41379310294</v>
      </c>
      <c r="U9000" s="384">
        <v>-10072954.930796808</v>
      </c>
      <c r="V9000" s="367">
        <v>9619.9999999998527</v>
      </c>
      <c r="W9000" s="367">
        <v>1603333.3333333493</v>
      </c>
      <c r="X9000" s="384">
        <v>990670.81879221229</v>
      </c>
      <c r="Y9000" s="386">
        <v>9620.0000000000946</v>
      </c>
      <c r="Z9000" s="367"/>
      <c r="AA9000" s="367"/>
      <c r="AB9000" s="367"/>
      <c r="AC9000" s="367"/>
      <c r="AD9000" s="367"/>
      <c r="AE9000" s="367"/>
      <c r="AF9000" s="367"/>
      <c r="AG9000" s="367"/>
      <c r="AH9000" s="367"/>
      <c r="AI9000" s="367"/>
      <c r="AJ9000" s="367"/>
      <c r="AK9000" s="367"/>
      <c r="AL9000" s="367"/>
      <c r="AM9000" s="367"/>
      <c r="AN9000" s="367"/>
      <c r="AO9000" s="367"/>
      <c r="AP9000" s="367"/>
      <c r="AQ9000" s="367"/>
      <c r="AR9000" s="367"/>
      <c r="AS9000" s="367"/>
      <c r="AT9000" s="367"/>
    </row>
    <row r="9001" spans="2:46" ht="13.8">
      <c r="B9001" s="26">
        <v>160.4999999999996</v>
      </c>
      <c r="C9001" s="363">
        <v>8021.7004817544739</v>
      </c>
      <c r="D9001" s="367">
        <v>9629.9999999999764</v>
      </c>
      <c r="E9001" s="367">
        <v>44790.697674418887</v>
      </c>
      <c r="F9001" s="367">
        <v>-14380831.332671639</v>
      </c>
      <c r="G9001" s="367">
        <v>9630.00000000006</v>
      </c>
      <c r="H9001" s="367">
        <v>240750</v>
      </c>
      <c r="I9001" s="384">
        <v>-170104744.35234189</v>
      </c>
      <c r="J9001" s="367">
        <v>9630</v>
      </c>
      <c r="K9001" s="367">
        <v>58363.636363637466</v>
      </c>
      <c r="L9001" s="384">
        <v>-9604060.6806647908</v>
      </c>
      <c r="M9001" s="367">
        <v>9630.0000000001837</v>
      </c>
      <c r="N9001" s="367">
        <v>963</v>
      </c>
      <c r="O9001" s="384">
        <v>-173044.59842707089</v>
      </c>
      <c r="P9001" s="367">
        <v>139.63499999999999</v>
      </c>
      <c r="Q9001" s="367">
        <v>963</v>
      </c>
      <c r="R9001" s="384">
        <v>-65484.926730730207</v>
      </c>
      <c r="S9001" s="367">
        <v>134.82</v>
      </c>
      <c r="T9001" s="367">
        <v>33206.896551723628</v>
      </c>
      <c r="U9001" s="384">
        <v>-10095241.381974176</v>
      </c>
      <c r="V9001" s="367">
        <v>9629.9999999998527</v>
      </c>
      <c r="W9001" s="367">
        <v>1605000.0000000161</v>
      </c>
      <c r="X9001" s="384">
        <v>991261.2439371217</v>
      </c>
      <c r="Y9001" s="386">
        <v>9630.0000000000964</v>
      </c>
      <c r="Z9001" s="367"/>
      <c r="AA9001" s="367"/>
      <c r="AB9001" s="367"/>
      <c r="AC9001" s="367"/>
      <c r="AD9001" s="367"/>
      <c r="AE9001" s="367"/>
      <c r="AF9001" s="367"/>
      <c r="AG9001" s="367"/>
      <c r="AH9001" s="367"/>
      <c r="AI9001" s="367"/>
      <c r="AJ9001" s="367"/>
      <c r="AK9001" s="367"/>
      <c r="AL9001" s="367"/>
      <c r="AM9001" s="367"/>
      <c r="AN9001" s="367"/>
      <c r="AO9001" s="367"/>
      <c r="AP9001" s="367"/>
      <c r="AQ9001" s="367"/>
      <c r="AR9001" s="367"/>
      <c r="AS9001" s="367"/>
      <c r="AT9001" s="367"/>
    </row>
    <row r="9002" spans="2:46" ht="13.8">
      <c r="B9002" s="26">
        <v>160.66666666666626</v>
      </c>
      <c r="C9002" s="363">
        <v>8029.9572409850762</v>
      </c>
      <c r="D9002" s="367">
        <v>9639.9999999999745</v>
      </c>
      <c r="E9002" s="367">
        <v>44837.209302325864</v>
      </c>
      <c r="F9002" s="367">
        <v>-14411008.381409556</v>
      </c>
      <c r="G9002" s="367">
        <v>9640.00000000006</v>
      </c>
      <c r="H9002" s="367">
        <v>241000</v>
      </c>
      <c r="I9002" s="384">
        <v>-170460846.43341202</v>
      </c>
      <c r="J9002" s="367">
        <v>9640</v>
      </c>
      <c r="K9002" s="367">
        <v>58424.24242424353</v>
      </c>
      <c r="L9002" s="384">
        <v>-9625702.0806778036</v>
      </c>
      <c r="M9002" s="367">
        <v>9640.0000000001837</v>
      </c>
      <c r="N9002" s="367">
        <v>964</v>
      </c>
      <c r="O9002" s="384">
        <v>-173413.17098081889</v>
      </c>
      <c r="P9002" s="367">
        <v>139.78</v>
      </c>
      <c r="Q9002" s="367">
        <v>964</v>
      </c>
      <c r="R9002" s="384">
        <v>-65642.070416518822</v>
      </c>
      <c r="S9002" s="367">
        <v>134.95999999999998</v>
      </c>
      <c r="T9002" s="367">
        <v>33241.379310344317</v>
      </c>
      <c r="U9002" s="384">
        <v>-10117552.372308465</v>
      </c>
      <c r="V9002" s="367">
        <v>9639.9999999998527</v>
      </c>
      <c r="W9002" s="367">
        <v>1606666.6666666828</v>
      </c>
      <c r="X9002" s="384">
        <v>991850.7565624027</v>
      </c>
      <c r="Y9002" s="386">
        <v>9640.0000000000964</v>
      </c>
      <c r="Z9002" s="367"/>
      <c r="AA9002" s="367"/>
      <c r="AB9002" s="367"/>
      <c r="AC9002" s="367"/>
      <c r="AD9002" s="367"/>
      <c r="AE9002" s="367"/>
      <c r="AF9002" s="367"/>
      <c r="AG9002" s="367"/>
      <c r="AH9002" s="367"/>
      <c r="AI9002" s="367"/>
      <c r="AJ9002" s="367"/>
      <c r="AK9002" s="367"/>
      <c r="AL9002" s="367"/>
      <c r="AM9002" s="367"/>
      <c r="AN9002" s="367"/>
      <c r="AO9002" s="367"/>
      <c r="AP9002" s="367"/>
      <c r="AQ9002" s="367"/>
      <c r="AR9002" s="367"/>
      <c r="AS9002" s="367"/>
      <c r="AT9002" s="367"/>
    </row>
    <row r="9003" spans="2:46" ht="13.8">
      <c r="B9003" s="26">
        <v>160.83333333333292</v>
      </c>
      <c r="C9003" s="363">
        <v>8038.2138484567331</v>
      </c>
      <c r="D9003" s="367">
        <v>9649.9999999999745</v>
      </c>
      <c r="E9003" s="367">
        <v>44883.720930232841</v>
      </c>
      <c r="F9003" s="367">
        <v>-14441217.056045542</v>
      </c>
      <c r="G9003" s="367">
        <v>9650.00000000006</v>
      </c>
      <c r="H9003" s="367">
        <v>241250</v>
      </c>
      <c r="I9003" s="384">
        <v>-170817320.84153697</v>
      </c>
      <c r="J9003" s="367">
        <v>9650</v>
      </c>
      <c r="K9003" s="367">
        <v>58484.848484849594</v>
      </c>
      <c r="L9003" s="384">
        <v>-9647367.6888567153</v>
      </c>
      <c r="M9003" s="367">
        <v>9650.0000000001837</v>
      </c>
      <c r="N9003" s="367">
        <v>965</v>
      </c>
      <c r="O9003" s="384">
        <v>-173782.13540034514</v>
      </c>
      <c r="P9003" s="367">
        <v>139.92500000000001</v>
      </c>
      <c r="Q9003" s="367">
        <v>965</v>
      </c>
      <c r="R9003" s="384">
        <v>-65799.399045717117</v>
      </c>
      <c r="S9003" s="367">
        <v>135.1</v>
      </c>
      <c r="T9003" s="367">
        <v>33275.862068965005</v>
      </c>
      <c r="U9003" s="384">
        <v>-10139887.901799669</v>
      </c>
      <c r="V9003" s="367">
        <v>9649.9999999998527</v>
      </c>
      <c r="W9003" s="367">
        <v>1608333.3333333496</v>
      </c>
      <c r="X9003" s="384">
        <v>992439.35666805529</v>
      </c>
      <c r="Y9003" s="386">
        <v>9650.0000000000982</v>
      </c>
      <c r="Z9003" s="367"/>
      <c r="AA9003" s="367"/>
      <c r="AB9003" s="367"/>
      <c r="AC9003" s="367"/>
      <c r="AD9003" s="367"/>
      <c r="AE9003" s="367"/>
      <c r="AF9003" s="367"/>
      <c r="AG9003" s="367"/>
      <c r="AH9003" s="367"/>
      <c r="AI9003" s="367"/>
      <c r="AJ9003" s="367"/>
      <c r="AK9003" s="367"/>
      <c r="AL9003" s="367"/>
      <c r="AM9003" s="367"/>
      <c r="AN9003" s="367"/>
      <c r="AO9003" s="367"/>
      <c r="AP9003" s="367"/>
      <c r="AQ9003" s="367"/>
      <c r="AR9003" s="367"/>
      <c r="AS9003" s="367"/>
      <c r="AT9003" s="367"/>
    </row>
    <row r="9004" spans="2:46" ht="13.8">
      <c r="B9004" s="26">
        <v>160.99999999999957</v>
      </c>
      <c r="C9004" s="363">
        <v>8046.4703041694465</v>
      </c>
      <c r="D9004" s="367">
        <v>9659.9999999999745</v>
      </c>
      <c r="E9004" s="367">
        <v>44930.232558139818</v>
      </c>
      <c r="F9004" s="367">
        <v>-14471457.356579596</v>
      </c>
      <c r="G9004" s="367">
        <v>9660.00000000006</v>
      </c>
      <c r="H9004" s="367">
        <v>241500</v>
      </c>
      <c r="I9004" s="384">
        <v>-171174167.57671666</v>
      </c>
      <c r="J9004" s="367">
        <v>9660</v>
      </c>
      <c r="K9004" s="367">
        <v>58545.454545455657</v>
      </c>
      <c r="L9004" s="384">
        <v>-9669057.5052015223</v>
      </c>
      <c r="M9004" s="367">
        <v>9660.0000000001837</v>
      </c>
      <c r="N9004" s="367">
        <v>966</v>
      </c>
      <c r="O9004" s="384">
        <v>-174151.49168564961</v>
      </c>
      <c r="P9004" s="367">
        <v>140.07</v>
      </c>
      <c r="Q9004" s="367">
        <v>966</v>
      </c>
      <c r="R9004" s="384">
        <v>-65956.912618325063</v>
      </c>
      <c r="S9004" s="367">
        <v>135.24</v>
      </c>
      <c r="T9004" s="367">
        <v>33310.344827585694</v>
      </c>
      <c r="U9004" s="384">
        <v>-10162247.970447786</v>
      </c>
      <c r="V9004" s="367">
        <v>9659.9999999998508</v>
      </c>
      <c r="W9004" s="367">
        <v>1610000.0000000163</v>
      </c>
      <c r="X9004" s="384">
        <v>993027.04425407958</v>
      </c>
      <c r="Y9004" s="386">
        <v>9660.0000000000982</v>
      </c>
      <c r="Z9004" s="367"/>
      <c r="AA9004" s="367"/>
      <c r="AB9004" s="367"/>
      <c r="AC9004" s="367"/>
      <c r="AD9004" s="367"/>
      <c r="AE9004" s="367"/>
      <c r="AF9004" s="367"/>
      <c r="AG9004" s="367"/>
      <c r="AH9004" s="367"/>
      <c r="AI9004" s="367"/>
      <c r="AJ9004" s="367"/>
      <c r="AK9004" s="367"/>
      <c r="AL9004" s="367"/>
      <c r="AM9004" s="367"/>
      <c r="AN9004" s="367"/>
      <c r="AO9004" s="367"/>
      <c r="AP9004" s="367"/>
      <c r="AQ9004" s="367"/>
      <c r="AR9004" s="367"/>
      <c r="AS9004" s="367"/>
      <c r="AT9004" s="367"/>
    </row>
    <row r="9005" spans="2:46" ht="13.8">
      <c r="B9005" s="26">
        <v>161.16666666666623</v>
      </c>
      <c r="C9005" s="363">
        <v>8054.7266081232128</v>
      </c>
      <c r="D9005" s="367">
        <v>9669.9999999999745</v>
      </c>
      <c r="E9005" s="367">
        <v>44976.744186046795</v>
      </c>
      <c r="F9005" s="367">
        <v>-14501729.28301172</v>
      </c>
      <c r="G9005" s="367">
        <v>9670.0000000000618</v>
      </c>
      <c r="H9005" s="367">
        <v>241750</v>
      </c>
      <c r="I9005" s="384">
        <v>-171531386.63895121</v>
      </c>
      <c r="J9005" s="367">
        <v>9670</v>
      </c>
      <c r="K9005" s="367">
        <v>58606.060606061721</v>
      </c>
      <c r="L9005" s="384">
        <v>-9690771.52971223</v>
      </c>
      <c r="M9005" s="367">
        <v>9670.0000000001855</v>
      </c>
      <c r="N9005" s="367">
        <v>967</v>
      </c>
      <c r="O9005" s="384">
        <v>-174521.23983673242</v>
      </c>
      <c r="P9005" s="367">
        <v>140.215</v>
      </c>
      <c r="Q9005" s="367">
        <v>967</v>
      </c>
      <c r="R9005" s="384">
        <v>-66114.611134342631</v>
      </c>
      <c r="S9005" s="367">
        <v>135.38</v>
      </c>
      <c r="T9005" s="367">
        <v>33344.827586206382</v>
      </c>
      <c r="U9005" s="384">
        <v>-10184632.578252828</v>
      </c>
      <c r="V9005" s="367">
        <v>9669.9999999998508</v>
      </c>
      <c r="W9005" s="367">
        <v>1611666.666666683</v>
      </c>
      <c r="X9005" s="384">
        <v>993613.81932047557</v>
      </c>
      <c r="Y9005" s="386">
        <v>9670.0000000000982</v>
      </c>
      <c r="Z9005" s="367"/>
      <c r="AA9005" s="367"/>
      <c r="AB9005" s="367"/>
      <c r="AC9005" s="367"/>
      <c r="AD9005" s="367"/>
      <c r="AE9005" s="367"/>
      <c r="AF9005" s="367"/>
      <c r="AG9005" s="367"/>
      <c r="AH9005" s="367"/>
      <c r="AI9005" s="367"/>
      <c r="AJ9005" s="367"/>
      <c r="AK9005" s="367"/>
      <c r="AL9005" s="367"/>
      <c r="AM9005" s="367"/>
      <c r="AN9005" s="367"/>
      <c r="AO9005" s="367"/>
      <c r="AP9005" s="367"/>
      <c r="AQ9005" s="367"/>
      <c r="AR9005" s="367"/>
      <c r="AS9005" s="367"/>
      <c r="AT9005" s="367"/>
    </row>
    <row r="9006" spans="2:46" ht="13.8">
      <c r="B9006" s="26">
        <v>161.33333333333289</v>
      </c>
      <c r="C9006" s="363">
        <v>8062.9827603180329</v>
      </c>
      <c r="D9006" s="367">
        <v>9679.9999999999727</v>
      </c>
      <c r="E9006" s="367">
        <v>45023.255813953772</v>
      </c>
      <c r="F9006" s="367">
        <v>-14532032.835341906</v>
      </c>
      <c r="G9006" s="367">
        <v>9680.0000000000618</v>
      </c>
      <c r="H9006" s="367">
        <v>242000</v>
      </c>
      <c r="I9006" s="384">
        <v>-171888978.02824056</v>
      </c>
      <c r="J9006" s="367">
        <v>9680</v>
      </c>
      <c r="K9006" s="367">
        <v>58666.666666667785</v>
      </c>
      <c r="L9006" s="384">
        <v>-9712509.7623888329</v>
      </c>
      <c r="M9006" s="367">
        <v>9680.0000000001855</v>
      </c>
      <c r="N9006" s="367">
        <v>968</v>
      </c>
      <c r="O9006" s="384">
        <v>-174891.37985359339</v>
      </c>
      <c r="P9006" s="367">
        <v>140.35999999999999</v>
      </c>
      <c r="Q9006" s="367">
        <v>968</v>
      </c>
      <c r="R9006" s="384">
        <v>-66272.494593769865</v>
      </c>
      <c r="S9006" s="367">
        <v>135.52000000000001</v>
      </c>
      <c r="T9006" s="367">
        <v>33379.31034482707</v>
      </c>
      <c r="U9006" s="384">
        <v>-10207041.725214787</v>
      </c>
      <c r="V9006" s="367">
        <v>9679.9999999998508</v>
      </c>
      <c r="W9006" s="367">
        <v>1613333.3333333498</v>
      </c>
      <c r="X9006" s="384">
        <v>994199.68186724326</v>
      </c>
      <c r="Y9006" s="386">
        <v>9680.0000000000982</v>
      </c>
      <c r="Z9006" s="367"/>
      <c r="AA9006" s="367"/>
      <c r="AB9006" s="367"/>
      <c r="AC9006" s="367"/>
      <c r="AD9006" s="367"/>
      <c r="AE9006" s="367"/>
      <c r="AF9006" s="367"/>
      <c r="AG9006" s="367"/>
      <c r="AH9006" s="367"/>
      <c r="AI9006" s="367"/>
      <c r="AJ9006" s="367"/>
      <c r="AK9006" s="367"/>
      <c r="AL9006" s="367"/>
      <c r="AM9006" s="367"/>
      <c r="AN9006" s="367"/>
      <c r="AO9006" s="367"/>
      <c r="AP9006" s="367"/>
      <c r="AQ9006" s="367"/>
      <c r="AR9006" s="367"/>
      <c r="AS9006" s="367"/>
      <c r="AT9006" s="367"/>
    </row>
    <row r="9007" spans="2:46" ht="13.8">
      <c r="B9007" s="26">
        <v>161.49999999999955</v>
      </c>
      <c r="C9007" s="363">
        <v>8071.2387607539076</v>
      </c>
      <c r="D9007" s="367">
        <v>9689.9999999999727</v>
      </c>
      <c r="E9007" s="367">
        <v>45069.767441860749</v>
      </c>
      <c r="F9007" s="367">
        <v>-14562368.013570162</v>
      </c>
      <c r="G9007" s="367">
        <v>9690.0000000000618</v>
      </c>
      <c r="H9007" s="367">
        <v>242250</v>
      </c>
      <c r="I9007" s="384">
        <v>-172246941.74458465</v>
      </c>
      <c r="J9007" s="367">
        <v>9690</v>
      </c>
      <c r="K9007" s="367">
        <v>58727.272727273848</v>
      </c>
      <c r="L9007" s="384">
        <v>-9734272.203231331</v>
      </c>
      <c r="M9007" s="367">
        <v>9690.0000000001855</v>
      </c>
      <c r="N9007" s="367">
        <v>969</v>
      </c>
      <c r="O9007" s="384">
        <v>-175261.91173623269</v>
      </c>
      <c r="P9007" s="367">
        <v>140.505</v>
      </c>
      <c r="Q9007" s="367">
        <v>969</v>
      </c>
      <c r="R9007" s="384">
        <v>-66430.562996606735</v>
      </c>
      <c r="S9007" s="367">
        <v>135.66</v>
      </c>
      <c r="T9007" s="367">
        <v>33413.793103447759</v>
      </c>
      <c r="U9007" s="384">
        <v>-10229475.411333658</v>
      </c>
      <c r="V9007" s="367">
        <v>9689.999999999849</v>
      </c>
      <c r="W9007" s="367">
        <v>1615000.0000000165</v>
      </c>
      <c r="X9007" s="384">
        <v>994784.63189438265</v>
      </c>
      <c r="Y9007" s="386">
        <v>9690.0000000000982</v>
      </c>
      <c r="Z9007" s="367"/>
      <c r="AA9007" s="367"/>
      <c r="AB9007" s="367"/>
      <c r="AC9007" s="367"/>
      <c r="AD9007" s="367"/>
      <c r="AE9007" s="367"/>
      <c r="AF9007" s="367"/>
      <c r="AG9007" s="367"/>
      <c r="AH9007" s="367"/>
      <c r="AI9007" s="367"/>
      <c r="AJ9007" s="367"/>
      <c r="AK9007" s="367"/>
      <c r="AL9007" s="367"/>
      <c r="AM9007" s="367"/>
      <c r="AN9007" s="367"/>
      <c r="AO9007" s="367"/>
      <c r="AP9007" s="367"/>
      <c r="AQ9007" s="367"/>
      <c r="AR9007" s="367"/>
      <c r="AS9007" s="367"/>
      <c r="AT9007" s="367"/>
    </row>
    <row r="9008" spans="2:46" ht="13.8">
      <c r="B9008" s="26">
        <v>161.6666666666662</v>
      </c>
      <c r="C9008" s="363">
        <v>8079.4946094308389</v>
      </c>
      <c r="D9008" s="367">
        <v>9699.9999999999727</v>
      </c>
      <c r="E9008" s="367">
        <v>45116.279069767726</v>
      </c>
      <c r="F9008" s="367">
        <v>-14592734.81769648</v>
      </c>
      <c r="G9008" s="367">
        <v>9700.0000000000618</v>
      </c>
      <c r="H9008" s="367">
        <v>242500</v>
      </c>
      <c r="I9008" s="384">
        <v>-172605277.7879836</v>
      </c>
      <c r="J9008" s="367">
        <v>9700</v>
      </c>
      <c r="K9008" s="367">
        <v>58787.878787879912</v>
      </c>
      <c r="L9008" s="384">
        <v>-9756058.8522397298</v>
      </c>
      <c r="M9008" s="367">
        <v>9700.0000000001855</v>
      </c>
      <c r="N9008" s="367">
        <v>970</v>
      </c>
      <c r="O9008" s="384">
        <v>-175632.83548465025</v>
      </c>
      <c r="P9008" s="367">
        <v>140.65</v>
      </c>
      <c r="Q9008" s="367">
        <v>970</v>
      </c>
      <c r="R9008" s="384">
        <v>-66588.816342853286</v>
      </c>
      <c r="S9008" s="367">
        <v>135.80000000000001</v>
      </c>
      <c r="T9008" s="367">
        <v>33448.275862068447</v>
      </c>
      <c r="U9008" s="384">
        <v>-10251933.636609452</v>
      </c>
      <c r="V9008" s="367">
        <v>9699.999999999849</v>
      </c>
      <c r="W9008" s="367">
        <v>1616666.6666666833</v>
      </c>
      <c r="X9008" s="384">
        <v>995368.66940189386</v>
      </c>
      <c r="Y9008" s="386">
        <v>9700.0000000001</v>
      </c>
      <c r="Z9008" s="367"/>
      <c r="AA9008" s="367"/>
      <c r="AB9008" s="367"/>
      <c r="AC9008" s="367"/>
      <c r="AD9008" s="367"/>
      <c r="AE9008" s="367"/>
      <c r="AF9008" s="367"/>
      <c r="AG9008" s="367"/>
      <c r="AH9008" s="367"/>
      <c r="AI9008" s="367"/>
      <c r="AJ9008" s="367"/>
      <c r="AK9008" s="367"/>
      <c r="AL9008" s="367"/>
      <c r="AM9008" s="367"/>
      <c r="AN9008" s="367"/>
      <c r="AO9008" s="367"/>
      <c r="AP9008" s="367"/>
      <c r="AQ9008" s="367"/>
      <c r="AR9008" s="367"/>
      <c r="AS9008" s="367"/>
      <c r="AT9008" s="367"/>
    </row>
    <row r="9009" spans="2:46" ht="13.8">
      <c r="B9009" s="26">
        <v>161.83333333333286</v>
      </c>
      <c r="C9009" s="363">
        <v>8087.750306348823</v>
      </c>
      <c r="D9009" s="367">
        <v>9709.9999999999727</v>
      </c>
      <c r="E9009" s="367">
        <v>45162.790697674704</v>
      </c>
      <c r="F9009" s="367">
        <v>-14623133.247720864</v>
      </c>
      <c r="G9009" s="367">
        <v>9710.0000000000618</v>
      </c>
      <c r="H9009" s="367">
        <v>242750</v>
      </c>
      <c r="I9009" s="384">
        <v>-172963986.15843731</v>
      </c>
      <c r="J9009" s="367">
        <v>9710</v>
      </c>
      <c r="K9009" s="367">
        <v>58848.484848485976</v>
      </c>
      <c r="L9009" s="384">
        <v>-9777869.7094140239</v>
      </c>
      <c r="M9009" s="367">
        <v>9710.0000000001855</v>
      </c>
      <c r="N9009" s="367">
        <v>971</v>
      </c>
      <c r="O9009" s="384">
        <v>-176004.15109884599</v>
      </c>
      <c r="P9009" s="367">
        <v>140.79499999999999</v>
      </c>
      <c r="Q9009" s="367">
        <v>971</v>
      </c>
      <c r="R9009" s="384">
        <v>-66747.254632509444</v>
      </c>
      <c r="S9009" s="367">
        <v>135.94</v>
      </c>
      <c r="T9009" s="367">
        <v>33482.758620689136</v>
      </c>
      <c r="U9009" s="384">
        <v>-10274416.401042165</v>
      </c>
      <c r="V9009" s="367">
        <v>9709.999999999849</v>
      </c>
      <c r="W9009" s="367">
        <v>1618333.33333335</v>
      </c>
      <c r="X9009" s="384">
        <v>995951.79438977665</v>
      </c>
      <c r="Y9009" s="386">
        <v>9710.0000000001</v>
      </c>
      <c r="Z9009" s="367"/>
      <c r="AA9009" s="367"/>
      <c r="AB9009" s="367"/>
      <c r="AC9009" s="367"/>
      <c r="AD9009" s="367"/>
      <c r="AE9009" s="367"/>
      <c r="AF9009" s="367"/>
      <c r="AG9009" s="367"/>
      <c r="AH9009" s="367"/>
      <c r="AI9009" s="367"/>
      <c r="AJ9009" s="367"/>
      <c r="AK9009" s="367"/>
      <c r="AL9009" s="367"/>
      <c r="AM9009" s="367"/>
      <c r="AN9009" s="367"/>
      <c r="AO9009" s="367"/>
      <c r="AP9009" s="367"/>
      <c r="AQ9009" s="367"/>
      <c r="AR9009" s="367"/>
      <c r="AS9009" s="367"/>
      <c r="AT9009" s="367"/>
    </row>
    <row r="9010" spans="2:46" ht="13.8">
      <c r="B9010" s="26">
        <v>161.99999999999952</v>
      </c>
      <c r="C9010" s="363">
        <v>8096.0058515078617</v>
      </c>
      <c r="D9010" s="367">
        <v>9719.9999999999709</v>
      </c>
      <c r="E9010" s="367">
        <v>45209.302325581681</v>
      </c>
      <c r="F9010" s="367">
        <v>-14653563.303643316</v>
      </c>
      <c r="G9010" s="367">
        <v>9720.0000000000618</v>
      </c>
      <c r="H9010" s="367">
        <v>243000</v>
      </c>
      <c r="I9010" s="384">
        <v>-173323066.85594583</v>
      </c>
      <c r="J9010" s="367">
        <v>9720</v>
      </c>
      <c r="K9010" s="367">
        <v>58909.09090909204</v>
      </c>
      <c r="L9010" s="384">
        <v>-9799704.7747542188</v>
      </c>
      <c r="M9010" s="367">
        <v>9720.0000000001874</v>
      </c>
      <c r="N9010" s="367">
        <v>972</v>
      </c>
      <c r="O9010" s="384">
        <v>-176375.85857882013</v>
      </c>
      <c r="P9010" s="367">
        <v>140.94</v>
      </c>
      <c r="Q9010" s="367">
        <v>972</v>
      </c>
      <c r="R9010" s="384">
        <v>-66905.877865575298</v>
      </c>
      <c r="S9010" s="367">
        <v>136.08000000000001</v>
      </c>
      <c r="T9010" s="367">
        <v>33517.241379309824</v>
      </c>
      <c r="U9010" s="384">
        <v>-10296923.704631796</v>
      </c>
      <c r="V9010" s="367">
        <v>9719.999999999849</v>
      </c>
      <c r="W9010" s="367">
        <v>1620000.0000000168</v>
      </c>
      <c r="X9010" s="384">
        <v>996534.00685803103</v>
      </c>
      <c r="Y9010" s="386">
        <v>9720.0000000001</v>
      </c>
      <c r="Z9010" s="367"/>
      <c r="AA9010" s="367"/>
      <c r="AB9010" s="367"/>
      <c r="AC9010" s="367"/>
      <c r="AD9010" s="367"/>
      <c r="AE9010" s="367"/>
      <c r="AF9010" s="367"/>
      <c r="AG9010" s="367"/>
      <c r="AH9010" s="367"/>
      <c r="AI9010" s="367"/>
      <c r="AJ9010" s="367"/>
      <c r="AK9010" s="367"/>
      <c r="AL9010" s="367"/>
      <c r="AM9010" s="367"/>
      <c r="AN9010" s="367"/>
      <c r="AO9010" s="367"/>
      <c r="AP9010" s="367"/>
      <c r="AQ9010" s="367"/>
      <c r="AR9010" s="367"/>
      <c r="AS9010" s="367"/>
      <c r="AT9010" s="367"/>
    </row>
    <row r="9011" spans="2:46" ht="13.8">
      <c r="B9011" s="26">
        <v>162.16666666666617</v>
      </c>
      <c r="C9011" s="363">
        <v>8104.261244907957</v>
      </c>
      <c r="D9011" s="367">
        <v>9729.9999999999709</v>
      </c>
      <c r="E9011" s="367">
        <v>45255.813953488658</v>
      </c>
      <c r="F9011" s="367">
        <v>-14684024.985463833</v>
      </c>
      <c r="G9011" s="367">
        <v>9730.0000000000618</v>
      </c>
      <c r="H9011" s="367">
        <v>243250</v>
      </c>
      <c r="I9011" s="384">
        <v>-173682519.88050914</v>
      </c>
      <c r="J9011" s="367">
        <v>9730</v>
      </c>
      <c r="K9011" s="367">
        <v>58969.696969698103</v>
      </c>
      <c r="L9011" s="384">
        <v>-9821564.0482603088</v>
      </c>
      <c r="M9011" s="367">
        <v>9730.0000000001874</v>
      </c>
      <c r="N9011" s="367">
        <v>973</v>
      </c>
      <c r="O9011" s="384">
        <v>-176747.95792457246</v>
      </c>
      <c r="P9011" s="367">
        <v>141.08500000000001</v>
      </c>
      <c r="Q9011" s="367">
        <v>973</v>
      </c>
      <c r="R9011" s="384">
        <v>-67064.686042050758</v>
      </c>
      <c r="S9011" s="367">
        <v>136.22</v>
      </c>
      <c r="T9011" s="367">
        <v>33551.724137930512</v>
      </c>
      <c r="U9011" s="384">
        <v>-10319455.547378343</v>
      </c>
      <c r="V9011" s="367">
        <v>9729.999999999849</v>
      </c>
      <c r="W9011" s="367">
        <v>1621666.6666666835</v>
      </c>
      <c r="X9011" s="384">
        <v>997115.30680665735</v>
      </c>
      <c r="Y9011" s="386">
        <v>9730.0000000001</v>
      </c>
      <c r="Z9011" s="367"/>
      <c r="AA9011" s="367"/>
      <c r="AB9011" s="367"/>
      <c r="AC9011" s="367"/>
      <c r="AD9011" s="367"/>
      <c r="AE9011" s="367"/>
      <c r="AF9011" s="367"/>
      <c r="AG9011" s="367"/>
      <c r="AH9011" s="367"/>
      <c r="AI9011" s="367"/>
      <c r="AJ9011" s="367"/>
      <c r="AK9011" s="367"/>
      <c r="AL9011" s="367"/>
      <c r="AM9011" s="367"/>
      <c r="AN9011" s="367"/>
      <c r="AO9011" s="367"/>
      <c r="AP9011" s="367"/>
      <c r="AQ9011" s="367"/>
      <c r="AR9011" s="367"/>
      <c r="AS9011" s="367"/>
      <c r="AT9011" s="367"/>
    </row>
    <row r="9012" spans="2:46" ht="13.8">
      <c r="B9012" s="26">
        <v>162.33333333333283</v>
      </c>
      <c r="C9012" s="363">
        <v>8112.5164865491024</v>
      </c>
      <c r="D9012" s="367">
        <v>9739.9999999999691</v>
      </c>
      <c r="E9012" s="367">
        <v>45302.325581395635</v>
      </c>
      <c r="F9012" s="367">
        <v>-14714518.293182421</v>
      </c>
      <c r="G9012" s="367">
        <v>9740.0000000000618</v>
      </c>
      <c r="H9012" s="367">
        <v>243500</v>
      </c>
      <c r="I9012" s="384">
        <v>-174042345.23212728</v>
      </c>
      <c r="J9012" s="367">
        <v>9740</v>
      </c>
      <c r="K9012" s="367">
        <v>59030.303030304167</v>
      </c>
      <c r="L9012" s="384">
        <v>-9843447.5299322959</v>
      </c>
      <c r="M9012" s="367">
        <v>9740.0000000001892</v>
      </c>
      <c r="N9012" s="367">
        <v>974</v>
      </c>
      <c r="O9012" s="384">
        <v>-177120.44913610298</v>
      </c>
      <c r="P9012" s="367">
        <v>141.22999999999999</v>
      </c>
      <c r="Q9012" s="367">
        <v>974</v>
      </c>
      <c r="R9012" s="384">
        <v>-67223.679161935899</v>
      </c>
      <c r="S9012" s="367">
        <v>136.36000000000001</v>
      </c>
      <c r="T9012" s="367">
        <v>33586.206896551201</v>
      </c>
      <c r="U9012" s="384">
        <v>-10342011.929281808</v>
      </c>
      <c r="V9012" s="367">
        <v>9739.999999999849</v>
      </c>
      <c r="W9012" s="367">
        <v>1623333.3333333503</v>
      </c>
      <c r="X9012" s="384">
        <v>997695.69423565513</v>
      </c>
      <c r="Y9012" s="386">
        <v>9740.0000000001</v>
      </c>
      <c r="Z9012" s="367"/>
      <c r="AA9012" s="367"/>
      <c r="AB9012" s="367"/>
      <c r="AC9012" s="367"/>
      <c r="AD9012" s="367"/>
      <c r="AE9012" s="367"/>
      <c r="AF9012" s="367"/>
      <c r="AG9012" s="367"/>
      <c r="AH9012" s="367"/>
      <c r="AI9012" s="367"/>
      <c r="AJ9012" s="367"/>
      <c r="AK9012" s="367"/>
      <c r="AL9012" s="367"/>
      <c r="AM9012" s="367"/>
      <c r="AN9012" s="367"/>
      <c r="AO9012" s="367"/>
      <c r="AP9012" s="367"/>
      <c r="AQ9012" s="367"/>
      <c r="AR9012" s="367"/>
      <c r="AS9012" s="367"/>
      <c r="AT9012" s="367"/>
    </row>
    <row r="9013" spans="2:46" ht="13.8">
      <c r="B9013" s="26">
        <v>162.49999999999949</v>
      </c>
      <c r="C9013" s="363">
        <v>8120.7715764313061</v>
      </c>
      <c r="D9013" s="367">
        <v>9749.9999999999691</v>
      </c>
      <c r="E9013" s="367">
        <v>45348.837209302612</v>
      </c>
      <c r="F9013" s="367">
        <v>-14745043.226799071</v>
      </c>
      <c r="G9013" s="367">
        <v>9750.0000000000618</v>
      </c>
      <c r="H9013" s="367">
        <v>243750</v>
      </c>
      <c r="I9013" s="384">
        <v>-174402542.91080022</v>
      </c>
      <c r="J9013" s="367">
        <v>9750</v>
      </c>
      <c r="K9013" s="367">
        <v>59090.909090910231</v>
      </c>
      <c r="L9013" s="384">
        <v>-9865355.2197701819</v>
      </c>
      <c r="M9013" s="367">
        <v>9750.0000000001892</v>
      </c>
      <c r="N9013" s="367">
        <v>975</v>
      </c>
      <c r="O9013" s="384">
        <v>-177493.33221341189</v>
      </c>
      <c r="P9013" s="367">
        <v>141.375</v>
      </c>
      <c r="Q9013" s="367">
        <v>975</v>
      </c>
      <c r="R9013" s="384">
        <v>-67382.857225230677</v>
      </c>
      <c r="S9013" s="367">
        <v>136.5</v>
      </c>
      <c r="T9013" s="367">
        <v>33620.689655171889</v>
      </c>
      <c r="U9013" s="384">
        <v>-10364592.85034219</v>
      </c>
      <c r="V9013" s="367">
        <v>9749.9999999998472</v>
      </c>
      <c r="W9013" s="367">
        <v>1625000.000000017</v>
      </c>
      <c r="X9013" s="384">
        <v>998275.16914502496</v>
      </c>
      <c r="Y9013" s="386">
        <v>9750.0000000001019</v>
      </c>
      <c r="Z9013" s="367"/>
      <c r="AA9013" s="367"/>
      <c r="AB9013" s="367"/>
      <c r="AC9013" s="367"/>
      <c r="AD9013" s="367"/>
      <c r="AE9013" s="367"/>
      <c r="AF9013" s="367"/>
      <c r="AG9013" s="367"/>
      <c r="AH9013" s="367"/>
      <c r="AI9013" s="367"/>
      <c r="AJ9013" s="367"/>
      <c r="AK9013" s="367"/>
      <c r="AL9013" s="367"/>
      <c r="AM9013" s="367"/>
      <c r="AN9013" s="367"/>
      <c r="AO9013" s="367"/>
      <c r="AP9013" s="367"/>
      <c r="AQ9013" s="367"/>
      <c r="AR9013" s="367"/>
      <c r="AS9013" s="367"/>
      <c r="AT9013" s="367"/>
    </row>
    <row r="9014" spans="2:46" ht="13.8">
      <c r="B9014" s="26">
        <v>162.66666666666615</v>
      </c>
      <c r="C9014" s="363">
        <v>8129.0265145545627</v>
      </c>
      <c r="D9014" s="367">
        <v>9759.9999999999691</v>
      </c>
      <c r="E9014" s="367">
        <v>45395.348837209589</v>
      </c>
      <c r="F9014" s="367">
        <v>-14775599.786313789</v>
      </c>
      <c r="G9014" s="367">
        <v>9760.0000000000618</v>
      </c>
      <c r="H9014" s="367">
        <v>244000</v>
      </c>
      <c r="I9014" s="384">
        <v>-174763112.91652793</v>
      </c>
      <c r="J9014" s="367">
        <v>9760</v>
      </c>
      <c r="K9014" s="367">
        <v>59151.515151516294</v>
      </c>
      <c r="L9014" s="384">
        <v>-9887287.1177739613</v>
      </c>
      <c r="M9014" s="367">
        <v>9760.0000000001892</v>
      </c>
      <c r="N9014" s="367">
        <v>976</v>
      </c>
      <c r="O9014" s="384">
        <v>-177866.60715649906</v>
      </c>
      <c r="P9014" s="367">
        <v>141.52000000000001</v>
      </c>
      <c r="Q9014" s="367">
        <v>976</v>
      </c>
      <c r="R9014" s="384">
        <v>-67542.220231935091</v>
      </c>
      <c r="S9014" s="367">
        <v>136.63999999999999</v>
      </c>
      <c r="T9014" s="367">
        <v>33655.172413792578</v>
      </c>
      <c r="U9014" s="384">
        <v>-10387198.310559489</v>
      </c>
      <c r="V9014" s="367">
        <v>9759.9999999998472</v>
      </c>
      <c r="W9014" s="367">
        <v>1626666.6666666837</v>
      </c>
      <c r="X9014" s="384">
        <v>998853.73153476615</v>
      </c>
      <c r="Y9014" s="386">
        <v>9760.0000000001019</v>
      </c>
      <c r="Z9014" s="367"/>
      <c r="AA9014" s="367"/>
      <c r="AB9014" s="367"/>
      <c r="AC9014" s="367"/>
      <c r="AD9014" s="367"/>
      <c r="AE9014" s="367"/>
      <c r="AF9014" s="367"/>
      <c r="AG9014" s="367"/>
      <c r="AH9014" s="367"/>
      <c r="AI9014" s="367"/>
      <c r="AJ9014" s="367"/>
      <c r="AK9014" s="367"/>
      <c r="AL9014" s="367"/>
      <c r="AM9014" s="367"/>
      <c r="AN9014" s="367"/>
      <c r="AO9014" s="367"/>
      <c r="AP9014" s="367"/>
      <c r="AQ9014" s="367"/>
      <c r="AR9014" s="367"/>
      <c r="AS9014" s="367"/>
      <c r="AT9014" s="367"/>
    </row>
    <row r="9015" spans="2:46" ht="13.8">
      <c r="B9015" s="26">
        <v>162.8333333333328</v>
      </c>
      <c r="C9015" s="363">
        <v>8137.2813009188749</v>
      </c>
      <c r="D9015" s="367">
        <v>9769.9999999999691</v>
      </c>
      <c r="E9015" s="367">
        <v>45441.860465116566</v>
      </c>
      <c r="F9015" s="367">
        <v>-14806187.971726574</v>
      </c>
      <c r="G9015" s="367">
        <v>9770.0000000000618</v>
      </c>
      <c r="H9015" s="367">
        <v>244250</v>
      </c>
      <c r="I9015" s="384">
        <v>-175124055.24931046</v>
      </c>
      <c r="J9015" s="367">
        <v>9770</v>
      </c>
      <c r="K9015" s="367">
        <v>59212.121212122358</v>
      </c>
      <c r="L9015" s="384">
        <v>-9909243.2239436377</v>
      </c>
      <c r="M9015" s="367">
        <v>9770.0000000001892</v>
      </c>
      <c r="N9015" s="367">
        <v>977</v>
      </c>
      <c r="O9015" s="384">
        <v>-178240.27396536435</v>
      </c>
      <c r="P9015" s="367">
        <v>141.66499999999999</v>
      </c>
      <c r="Q9015" s="367">
        <v>977</v>
      </c>
      <c r="R9015" s="384">
        <v>-67701.768182049185</v>
      </c>
      <c r="S9015" s="367">
        <v>136.78</v>
      </c>
      <c r="T9015" s="367">
        <v>33689.655172413266</v>
      </c>
      <c r="U9015" s="384">
        <v>-10409828.309933711</v>
      </c>
      <c r="V9015" s="367">
        <v>9769.9999999998472</v>
      </c>
      <c r="W9015" s="367">
        <v>1628333.3333333505</v>
      </c>
      <c r="X9015" s="384">
        <v>999431.38140487915</v>
      </c>
      <c r="Y9015" s="386">
        <v>9770.0000000001019</v>
      </c>
      <c r="Z9015" s="367"/>
      <c r="AA9015" s="367"/>
      <c r="AB9015" s="367"/>
      <c r="AC9015" s="367"/>
      <c r="AD9015" s="367"/>
      <c r="AE9015" s="367"/>
      <c r="AF9015" s="367"/>
      <c r="AG9015" s="367"/>
      <c r="AH9015" s="367"/>
      <c r="AI9015" s="367"/>
      <c r="AJ9015" s="367"/>
      <c r="AK9015" s="367"/>
      <c r="AL9015" s="367"/>
      <c r="AM9015" s="367"/>
      <c r="AN9015" s="367"/>
      <c r="AO9015" s="367"/>
      <c r="AP9015" s="367"/>
      <c r="AQ9015" s="367"/>
      <c r="AR9015" s="367"/>
      <c r="AS9015" s="367"/>
      <c r="AT9015" s="367"/>
    </row>
    <row r="9016" spans="2:46" ht="13.8">
      <c r="B9016" s="26">
        <v>162.99999999999946</v>
      </c>
      <c r="C9016" s="363">
        <v>8145.5359355242399</v>
      </c>
      <c r="D9016" s="367">
        <v>9779.9999999999673</v>
      </c>
      <c r="E9016" s="367">
        <v>45488.372093023543</v>
      </c>
      <c r="F9016" s="367">
        <v>-14836807.783037426</v>
      </c>
      <c r="G9016" s="367">
        <v>9780.0000000000618</v>
      </c>
      <c r="H9016" s="367">
        <v>244500</v>
      </c>
      <c r="I9016" s="384">
        <v>-175485369.90914777</v>
      </c>
      <c r="J9016" s="367">
        <v>9780</v>
      </c>
      <c r="K9016" s="367">
        <v>59272.727272728422</v>
      </c>
      <c r="L9016" s="384">
        <v>-9931223.5382792167</v>
      </c>
      <c r="M9016" s="367">
        <v>9780.000000000191</v>
      </c>
      <c r="N9016" s="367">
        <v>978</v>
      </c>
      <c r="O9016" s="384">
        <v>-178614.33264000801</v>
      </c>
      <c r="P9016" s="367">
        <v>141.81</v>
      </c>
      <c r="Q9016" s="367">
        <v>978</v>
      </c>
      <c r="R9016" s="384">
        <v>-67861.501075572916</v>
      </c>
      <c r="S9016" s="367">
        <v>136.91999999999999</v>
      </c>
      <c r="T9016" s="367">
        <v>33724.137931033954</v>
      </c>
      <c r="U9016" s="384">
        <v>-10432482.848464847</v>
      </c>
      <c r="V9016" s="367">
        <v>9779.9999999998472</v>
      </c>
      <c r="W9016" s="367">
        <v>1630000.0000000172</v>
      </c>
      <c r="X9016" s="384">
        <v>1000008.118755364</v>
      </c>
      <c r="Y9016" s="386">
        <v>9780.0000000001037</v>
      </c>
      <c r="Z9016" s="367"/>
      <c r="AA9016" s="367"/>
      <c r="AB9016" s="367"/>
      <c r="AC9016" s="367"/>
      <c r="AD9016" s="367"/>
      <c r="AE9016" s="367"/>
      <c r="AF9016" s="367"/>
      <c r="AG9016" s="367"/>
      <c r="AH9016" s="367"/>
      <c r="AI9016" s="367"/>
      <c r="AJ9016" s="367"/>
      <c r="AK9016" s="367"/>
      <c r="AL9016" s="367"/>
      <c r="AM9016" s="367"/>
      <c r="AN9016" s="367"/>
      <c r="AO9016" s="367"/>
      <c r="AP9016" s="367"/>
      <c r="AQ9016" s="367"/>
      <c r="AR9016" s="367"/>
      <c r="AS9016" s="367"/>
      <c r="AT9016" s="367"/>
    </row>
    <row r="9017" spans="2:46" ht="13.8">
      <c r="B9017" s="26">
        <v>163.16666666666612</v>
      </c>
      <c r="C9017" s="363">
        <v>8153.7904183706614</v>
      </c>
      <c r="D9017" s="367">
        <v>9789.9999999999673</v>
      </c>
      <c r="E9017" s="367">
        <v>45534.88372093052</v>
      </c>
      <c r="F9017" s="367">
        <v>-14867459.220246343</v>
      </c>
      <c r="G9017" s="367">
        <v>9790.0000000000618</v>
      </c>
      <c r="H9017" s="367">
        <v>244750</v>
      </c>
      <c r="I9017" s="384">
        <v>-175847056.8960399</v>
      </c>
      <c r="J9017" s="367">
        <v>9790</v>
      </c>
      <c r="K9017" s="367">
        <v>59333.333333334485</v>
      </c>
      <c r="L9017" s="384">
        <v>-9953228.0607806891</v>
      </c>
      <c r="M9017" s="367">
        <v>9790.000000000191</v>
      </c>
      <c r="N9017" s="367">
        <v>979</v>
      </c>
      <c r="O9017" s="384">
        <v>-178988.78318042986</v>
      </c>
      <c r="P9017" s="367">
        <v>141.95499999999998</v>
      </c>
      <c r="Q9017" s="367">
        <v>979</v>
      </c>
      <c r="R9017" s="384">
        <v>-68021.418912506313</v>
      </c>
      <c r="S9017" s="367">
        <v>137.06</v>
      </c>
      <c r="T9017" s="367">
        <v>33758.620689654643</v>
      </c>
      <c r="U9017" s="384">
        <v>-10455161.926152902</v>
      </c>
      <c r="V9017" s="367">
        <v>9789.9999999998472</v>
      </c>
      <c r="W9017" s="367">
        <v>1631666.666666684</v>
      </c>
      <c r="X9017" s="384">
        <v>1000583.9435862203</v>
      </c>
      <c r="Y9017" s="386">
        <v>9790.0000000001037</v>
      </c>
      <c r="Z9017" s="367"/>
      <c r="AA9017" s="367"/>
      <c r="AB9017" s="367"/>
      <c r="AC9017" s="367"/>
      <c r="AD9017" s="367"/>
      <c r="AE9017" s="367"/>
      <c r="AF9017" s="367"/>
      <c r="AG9017" s="367"/>
      <c r="AH9017" s="367"/>
      <c r="AI9017" s="367"/>
      <c r="AJ9017" s="367"/>
      <c r="AK9017" s="367"/>
      <c r="AL9017" s="367"/>
      <c r="AM9017" s="367"/>
      <c r="AN9017" s="367"/>
      <c r="AO9017" s="367"/>
      <c r="AP9017" s="367"/>
      <c r="AQ9017" s="367"/>
      <c r="AR9017" s="367"/>
      <c r="AS9017" s="367"/>
      <c r="AT9017" s="367"/>
    </row>
    <row r="9018" spans="2:46" ht="13.8">
      <c r="B9018" s="26">
        <v>163.33333333333277</v>
      </c>
      <c r="C9018" s="363">
        <v>8162.0447494581367</v>
      </c>
      <c r="D9018" s="367">
        <v>9799.9999999999673</v>
      </c>
      <c r="E9018" s="367">
        <v>45581.395348837497</v>
      </c>
      <c r="F9018" s="367">
        <v>-14898142.283353327</v>
      </c>
      <c r="G9018" s="367">
        <v>9800.0000000000618</v>
      </c>
      <c r="H9018" s="367">
        <v>245000</v>
      </c>
      <c r="I9018" s="384">
        <v>-176209116.20998681</v>
      </c>
      <c r="J9018" s="367">
        <v>9800</v>
      </c>
      <c r="K9018" s="367">
        <v>59393.939393940549</v>
      </c>
      <c r="L9018" s="384">
        <v>-9975256.7914480586</v>
      </c>
      <c r="M9018" s="367">
        <v>9800.000000000191</v>
      </c>
      <c r="N9018" s="367">
        <v>980</v>
      </c>
      <c r="O9018" s="384">
        <v>-179363.62558663002</v>
      </c>
      <c r="P9018" s="367">
        <v>142.1</v>
      </c>
      <c r="Q9018" s="367">
        <v>980</v>
      </c>
      <c r="R9018" s="384">
        <v>-68181.521692849317</v>
      </c>
      <c r="S9018" s="367">
        <v>137.19999999999999</v>
      </c>
      <c r="T9018" s="367">
        <v>33793.103448275331</v>
      </c>
      <c r="U9018" s="384">
        <v>-10477865.542997874</v>
      </c>
      <c r="V9018" s="367">
        <v>9799.9999999998472</v>
      </c>
      <c r="W9018" s="367">
        <v>1633333.3333333507</v>
      </c>
      <c r="X9018" s="384">
        <v>1001158.8558974484</v>
      </c>
      <c r="Y9018" s="386">
        <v>9800.0000000001037</v>
      </c>
      <c r="Z9018" s="367"/>
      <c r="AA9018" s="367"/>
      <c r="AB9018" s="367"/>
      <c r="AC9018" s="367"/>
      <c r="AD9018" s="367"/>
      <c r="AE9018" s="367"/>
      <c r="AF9018" s="367"/>
      <c r="AG9018" s="367"/>
      <c r="AH9018" s="367"/>
      <c r="AI9018" s="367"/>
      <c r="AJ9018" s="367"/>
      <c r="AK9018" s="367"/>
      <c r="AL9018" s="367"/>
      <c r="AM9018" s="367"/>
      <c r="AN9018" s="367"/>
      <c r="AO9018" s="367"/>
      <c r="AP9018" s="367"/>
      <c r="AQ9018" s="367"/>
      <c r="AR9018" s="367"/>
      <c r="AS9018" s="367"/>
      <c r="AT9018" s="367"/>
    </row>
    <row r="9019" spans="2:46" ht="13.8">
      <c r="B9019" s="26">
        <v>163.49999999999943</v>
      </c>
      <c r="C9019" s="363">
        <v>8170.2989287866676</v>
      </c>
      <c r="D9019" s="367">
        <v>9809.9999999999673</v>
      </c>
      <c r="E9019" s="367">
        <v>45627.906976744474</v>
      </c>
      <c r="F9019" s="367">
        <v>-14928856.972358376</v>
      </c>
      <c r="G9019" s="367">
        <v>9810.0000000000618</v>
      </c>
      <c r="H9019" s="367">
        <v>245250</v>
      </c>
      <c r="I9019" s="384">
        <v>-176571547.85098857</v>
      </c>
      <c r="J9019" s="367">
        <v>9810</v>
      </c>
      <c r="K9019" s="367">
        <v>59454.545454546613</v>
      </c>
      <c r="L9019" s="384">
        <v>-9997309.7302813251</v>
      </c>
      <c r="M9019" s="367">
        <v>9810.000000000191</v>
      </c>
      <c r="N9019" s="367">
        <v>981</v>
      </c>
      <c r="O9019" s="384">
        <v>-179738.85985860848</v>
      </c>
      <c r="P9019" s="367">
        <v>142.245</v>
      </c>
      <c r="Q9019" s="367">
        <v>981</v>
      </c>
      <c r="R9019" s="384">
        <v>-68341.809416602031</v>
      </c>
      <c r="S9019" s="367">
        <v>137.34</v>
      </c>
      <c r="T9019" s="367">
        <v>33827.58620689602</v>
      </c>
      <c r="U9019" s="384">
        <v>-10500593.698999761</v>
      </c>
      <c r="V9019" s="367">
        <v>9809.9999999998454</v>
      </c>
      <c r="W9019" s="367">
        <v>1635000.0000000175</v>
      </c>
      <c r="X9019" s="384">
        <v>1001732.8556890482</v>
      </c>
      <c r="Y9019" s="386">
        <v>9810.0000000001037</v>
      </c>
      <c r="Z9019" s="367"/>
      <c r="AA9019" s="367"/>
      <c r="AB9019" s="367"/>
      <c r="AC9019" s="367"/>
      <c r="AD9019" s="367"/>
      <c r="AE9019" s="367"/>
      <c r="AF9019" s="367"/>
      <c r="AG9019" s="367"/>
      <c r="AH9019" s="367"/>
      <c r="AI9019" s="367"/>
      <c r="AJ9019" s="367"/>
      <c r="AK9019" s="367"/>
      <c r="AL9019" s="367"/>
      <c r="AM9019" s="367"/>
      <c r="AN9019" s="367"/>
      <c r="AO9019" s="367"/>
      <c r="AP9019" s="367"/>
      <c r="AQ9019" s="367"/>
      <c r="AR9019" s="367"/>
      <c r="AS9019" s="367"/>
      <c r="AT9019" s="367"/>
    </row>
    <row r="9020" spans="2:46" ht="13.8">
      <c r="B9020" s="26">
        <v>163.66666666666609</v>
      </c>
      <c r="C9020" s="363">
        <v>8178.5529563562504</v>
      </c>
      <c r="D9020" s="367">
        <v>9819.9999999999654</v>
      </c>
      <c r="E9020" s="367">
        <v>45674.418604651451</v>
      </c>
      <c r="F9020" s="367">
        <v>-14959603.287261494</v>
      </c>
      <c r="G9020" s="367">
        <v>9820.0000000000618</v>
      </c>
      <c r="H9020" s="367">
        <v>245500</v>
      </c>
      <c r="I9020" s="384">
        <v>-176934351.81904507</v>
      </c>
      <c r="J9020" s="367">
        <v>9820</v>
      </c>
      <c r="K9020" s="367">
        <v>59515.151515152676</v>
      </c>
      <c r="L9020" s="384">
        <v>-10019386.877280494</v>
      </c>
      <c r="M9020" s="367">
        <v>9820.0000000001928</v>
      </c>
      <c r="N9020" s="367">
        <v>982</v>
      </c>
      <c r="O9020" s="384">
        <v>-180114.48599636514</v>
      </c>
      <c r="P9020" s="367">
        <v>142.38999999999999</v>
      </c>
      <c r="Q9020" s="367">
        <v>982</v>
      </c>
      <c r="R9020" s="384">
        <v>-68502.282083764338</v>
      </c>
      <c r="S9020" s="367">
        <v>137.47999999999999</v>
      </c>
      <c r="T9020" s="367">
        <v>33862.068965516708</v>
      </c>
      <c r="U9020" s="384">
        <v>-10523346.39415857</v>
      </c>
      <c r="V9020" s="367">
        <v>9819.9999999998454</v>
      </c>
      <c r="W9020" s="367">
        <v>1636666.6666666842</v>
      </c>
      <c r="X9020" s="384">
        <v>1002305.9429610196</v>
      </c>
      <c r="Y9020" s="386">
        <v>9820.0000000001055</v>
      </c>
      <c r="Z9020" s="367"/>
      <c r="AA9020" s="367"/>
      <c r="AB9020" s="367"/>
      <c r="AC9020" s="367"/>
      <c r="AD9020" s="367"/>
      <c r="AE9020" s="367"/>
      <c r="AF9020" s="367"/>
      <c r="AG9020" s="367"/>
      <c r="AH9020" s="367"/>
      <c r="AI9020" s="367"/>
      <c r="AJ9020" s="367"/>
      <c r="AK9020" s="367"/>
      <c r="AL9020" s="367"/>
      <c r="AM9020" s="367"/>
      <c r="AN9020" s="367"/>
      <c r="AO9020" s="367"/>
      <c r="AP9020" s="367"/>
      <c r="AQ9020" s="367"/>
      <c r="AR9020" s="367"/>
      <c r="AS9020" s="367"/>
      <c r="AT9020" s="367"/>
    </row>
    <row r="9021" spans="2:46" ht="13.8">
      <c r="B9021" s="26">
        <v>163.83333333333275</v>
      </c>
      <c r="C9021" s="363">
        <v>8186.8068321668898</v>
      </c>
      <c r="D9021" s="367">
        <v>9829.9999999999654</v>
      </c>
      <c r="E9021" s="367">
        <v>45720.930232558429</v>
      </c>
      <c r="F9021" s="367">
        <v>-14990381.228062678</v>
      </c>
      <c r="G9021" s="367">
        <v>9830.0000000000618</v>
      </c>
      <c r="H9021" s="367">
        <v>245750</v>
      </c>
      <c r="I9021" s="384">
        <v>-177297528.1141564</v>
      </c>
      <c r="J9021" s="367">
        <v>9830</v>
      </c>
      <c r="K9021" s="367">
        <v>59575.75757575874</v>
      </c>
      <c r="L9021" s="384">
        <v>-10041488.232445555</v>
      </c>
      <c r="M9021" s="367">
        <v>9830.0000000001928</v>
      </c>
      <c r="N9021" s="367">
        <v>983</v>
      </c>
      <c r="O9021" s="384">
        <v>-180490.50399990007</v>
      </c>
      <c r="P9021" s="367">
        <v>142.535</v>
      </c>
      <c r="Q9021" s="367">
        <v>983</v>
      </c>
      <c r="R9021" s="384">
        <v>-68662.939694336339</v>
      </c>
      <c r="S9021" s="367">
        <v>137.62</v>
      </c>
      <c r="T9021" s="367">
        <v>33896.551724137396</v>
      </c>
      <c r="U9021" s="384">
        <v>-10546123.628474297</v>
      </c>
      <c r="V9021" s="367">
        <v>9829.9999999998454</v>
      </c>
      <c r="W9021" s="367">
        <v>1638333.333333351</v>
      </c>
      <c r="X9021" s="384">
        <v>1002878.1177133628</v>
      </c>
      <c r="Y9021" s="386">
        <v>9830.0000000001055</v>
      </c>
      <c r="Z9021" s="367"/>
      <c r="AA9021" s="367"/>
      <c r="AB9021" s="367"/>
      <c r="AC9021" s="367"/>
      <c r="AD9021" s="367"/>
      <c r="AE9021" s="367"/>
      <c r="AF9021" s="367"/>
      <c r="AG9021" s="367"/>
      <c r="AH9021" s="367"/>
      <c r="AI9021" s="367"/>
      <c r="AJ9021" s="367"/>
      <c r="AK9021" s="367"/>
      <c r="AL9021" s="367"/>
      <c r="AM9021" s="367"/>
      <c r="AN9021" s="367"/>
      <c r="AO9021" s="367"/>
      <c r="AP9021" s="367"/>
      <c r="AQ9021" s="367"/>
      <c r="AR9021" s="367"/>
      <c r="AS9021" s="367"/>
      <c r="AT9021" s="367"/>
    </row>
    <row r="9022" spans="2:46" ht="13.8">
      <c r="B9022" s="26">
        <v>163.9999999999994</v>
      </c>
      <c r="C9022" s="363">
        <v>8195.0605562185829</v>
      </c>
      <c r="D9022" s="367">
        <v>9839.9999999999636</v>
      </c>
      <c r="E9022" s="367">
        <v>45767.441860465406</v>
      </c>
      <c r="F9022" s="367">
        <v>-15021190.794761933</v>
      </c>
      <c r="G9022" s="367">
        <v>9840.0000000000637</v>
      </c>
      <c r="H9022" s="367">
        <v>246000</v>
      </c>
      <c r="I9022" s="384">
        <v>-177661076.73632252</v>
      </c>
      <c r="J9022" s="367">
        <v>9840</v>
      </c>
      <c r="K9022" s="367">
        <v>59636.363636364804</v>
      </c>
      <c r="L9022" s="384">
        <v>-10063613.795776512</v>
      </c>
      <c r="M9022" s="367">
        <v>9840.0000000001928</v>
      </c>
      <c r="N9022" s="367">
        <v>984</v>
      </c>
      <c r="O9022" s="384">
        <v>-180866.91386921331</v>
      </c>
      <c r="P9022" s="367">
        <v>142.68</v>
      </c>
      <c r="Q9022" s="367">
        <v>984</v>
      </c>
      <c r="R9022" s="384">
        <v>-68823.782248317963</v>
      </c>
      <c r="S9022" s="367">
        <v>137.76</v>
      </c>
      <c r="T9022" s="367">
        <v>33931.034482758085</v>
      </c>
      <c r="U9022" s="384">
        <v>-10568925.401946938</v>
      </c>
      <c r="V9022" s="367">
        <v>9839.9999999998436</v>
      </c>
      <c r="W9022" s="367">
        <v>1640000.0000000177</v>
      </c>
      <c r="X9022" s="384">
        <v>1003449.3799460776</v>
      </c>
      <c r="Y9022" s="386">
        <v>9840.0000000001055</v>
      </c>
      <c r="Z9022" s="367"/>
      <c r="AA9022" s="367"/>
      <c r="AB9022" s="367"/>
      <c r="AC9022" s="367"/>
      <c r="AD9022" s="367"/>
      <c r="AE9022" s="367"/>
      <c r="AF9022" s="367"/>
      <c r="AG9022" s="367"/>
      <c r="AH9022" s="367"/>
      <c r="AI9022" s="367"/>
      <c r="AJ9022" s="367"/>
      <c r="AK9022" s="367"/>
      <c r="AL9022" s="367"/>
      <c r="AM9022" s="367"/>
      <c r="AN9022" s="367"/>
      <c r="AO9022" s="367"/>
      <c r="AP9022" s="367"/>
      <c r="AQ9022" s="367"/>
      <c r="AR9022" s="367"/>
      <c r="AS9022" s="367"/>
      <c r="AT9022" s="367"/>
    </row>
    <row r="9023" spans="2:46" ht="13.8">
      <c r="B9023" s="26">
        <v>164.16666666666606</v>
      </c>
      <c r="C9023" s="363">
        <v>8203.3141285113306</v>
      </c>
      <c r="D9023" s="367">
        <v>9849.9999999999636</v>
      </c>
      <c r="E9023" s="367">
        <v>45813.953488372383</v>
      </c>
      <c r="F9023" s="367">
        <v>-15052031.98735925</v>
      </c>
      <c r="G9023" s="367">
        <v>9850.0000000000637</v>
      </c>
      <c r="H9023" s="367">
        <v>246250</v>
      </c>
      <c r="I9023" s="384">
        <v>-178024997.68554342</v>
      </c>
      <c r="J9023" s="367">
        <v>9850</v>
      </c>
      <c r="K9023" s="367">
        <v>59696.969696970868</v>
      </c>
      <c r="L9023" s="384">
        <v>-10085763.567273373</v>
      </c>
      <c r="M9023" s="367">
        <v>9850.0000000001946</v>
      </c>
      <c r="N9023" s="367">
        <v>985</v>
      </c>
      <c r="O9023" s="384">
        <v>-181243.71560430474</v>
      </c>
      <c r="P9023" s="367">
        <v>142.82499999999999</v>
      </c>
      <c r="Q9023" s="367">
        <v>985</v>
      </c>
      <c r="R9023" s="384">
        <v>-68984.809745709266</v>
      </c>
      <c r="S9023" s="367">
        <v>137.9</v>
      </c>
      <c r="T9023" s="367">
        <v>33965.517241378773</v>
      </c>
      <c r="U9023" s="384">
        <v>-10591751.7145765</v>
      </c>
      <c r="V9023" s="367">
        <v>9849.9999999998436</v>
      </c>
      <c r="W9023" s="367">
        <v>1641666.6666666844</v>
      </c>
      <c r="X9023" s="384">
        <v>1004019.7296591641</v>
      </c>
      <c r="Y9023" s="386">
        <v>9850.0000000001073</v>
      </c>
      <c r="Z9023" s="367"/>
      <c r="AA9023" s="367"/>
      <c r="AB9023" s="367"/>
      <c r="AC9023" s="367"/>
      <c r="AD9023" s="367"/>
      <c r="AE9023" s="367"/>
      <c r="AF9023" s="367"/>
      <c r="AG9023" s="367"/>
      <c r="AH9023" s="367"/>
      <c r="AI9023" s="367"/>
      <c r="AJ9023" s="367"/>
      <c r="AK9023" s="367"/>
      <c r="AL9023" s="367"/>
      <c r="AM9023" s="367"/>
      <c r="AN9023" s="367"/>
      <c r="AO9023" s="367"/>
      <c r="AP9023" s="367"/>
      <c r="AQ9023" s="367"/>
      <c r="AR9023" s="367"/>
      <c r="AS9023" s="367"/>
      <c r="AT9023" s="367"/>
    </row>
    <row r="9024" spans="2:46" ht="13.8">
      <c r="B9024" s="26">
        <v>164.33333333333272</v>
      </c>
      <c r="C9024" s="363">
        <v>8211.567549045134</v>
      </c>
      <c r="D9024" s="367">
        <v>9859.9999999999636</v>
      </c>
      <c r="E9024" s="367">
        <v>45860.46511627936</v>
      </c>
      <c r="F9024" s="367">
        <v>-15082904.805854632</v>
      </c>
      <c r="G9024" s="367">
        <v>9860.0000000000637</v>
      </c>
      <c r="H9024" s="367">
        <v>246500</v>
      </c>
      <c r="I9024" s="384">
        <v>-178389290.96181917</v>
      </c>
      <c r="J9024" s="367">
        <v>9860</v>
      </c>
      <c r="K9024" s="367">
        <v>59757.575757576931</v>
      </c>
      <c r="L9024" s="384">
        <v>-10107937.546936125</v>
      </c>
      <c r="M9024" s="367">
        <v>9860.0000000001946</v>
      </c>
      <c r="N9024" s="367">
        <v>986</v>
      </c>
      <c r="O9024" s="384">
        <v>-181620.90920517445</v>
      </c>
      <c r="P9024" s="367">
        <v>142.97</v>
      </c>
      <c r="Q9024" s="367">
        <v>986</v>
      </c>
      <c r="R9024" s="384">
        <v>-69146.022186510192</v>
      </c>
      <c r="S9024" s="367">
        <v>138.04</v>
      </c>
      <c r="T9024" s="367">
        <v>33999.999999999462</v>
      </c>
      <c r="U9024" s="384">
        <v>-10614602.566362983</v>
      </c>
      <c r="V9024" s="367">
        <v>9859.9999999998436</v>
      </c>
      <c r="W9024" s="367">
        <v>1643333.3333333512</v>
      </c>
      <c r="X9024" s="384">
        <v>1004589.1668526223</v>
      </c>
      <c r="Y9024" s="386">
        <v>9860.0000000001073</v>
      </c>
      <c r="Z9024" s="367"/>
      <c r="AA9024" s="367"/>
      <c r="AB9024" s="367"/>
      <c r="AC9024" s="367"/>
      <c r="AD9024" s="367"/>
      <c r="AE9024" s="367"/>
      <c r="AF9024" s="367"/>
      <c r="AG9024" s="367"/>
      <c r="AH9024" s="367"/>
      <c r="AI9024" s="367"/>
      <c r="AJ9024" s="367"/>
      <c r="AK9024" s="367"/>
      <c r="AL9024" s="367"/>
      <c r="AM9024" s="367"/>
      <c r="AN9024" s="367"/>
      <c r="AO9024" s="367"/>
      <c r="AP9024" s="367"/>
      <c r="AQ9024" s="367"/>
      <c r="AR9024" s="367"/>
      <c r="AS9024" s="367"/>
      <c r="AT9024" s="367"/>
    </row>
    <row r="9025" spans="2:46" ht="13.8">
      <c r="B9025" s="26">
        <v>164.49999999999937</v>
      </c>
      <c r="C9025" s="363">
        <v>8219.8208178199893</v>
      </c>
      <c r="D9025" s="367">
        <v>9869.9999999999618</v>
      </c>
      <c r="E9025" s="367">
        <v>45906.976744186337</v>
      </c>
      <c r="F9025" s="367">
        <v>-15113809.250248086</v>
      </c>
      <c r="G9025" s="367">
        <v>9870.0000000000637</v>
      </c>
      <c r="H9025" s="367">
        <v>246750</v>
      </c>
      <c r="I9025" s="384">
        <v>-178753956.56514966</v>
      </c>
      <c r="J9025" s="367">
        <v>9870</v>
      </c>
      <c r="K9025" s="367">
        <v>59818.181818182995</v>
      </c>
      <c r="L9025" s="384">
        <v>-10130135.734764775</v>
      </c>
      <c r="M9025" s="367">
        <v>9870.0000000001946</v>
      </c>
      <c r="N9025" s="367">
        <v>987</v>
      </c>
      <c r="O9025" s="384">
        <v>-181998.49467182247</v>
      </c>
      <c r="P9025" s="367">
        <v>143.11500000000001</v>
      </c>
      <c r="Q9025" s="367">
        <v>987</v>
      </c>
      <c r="R9025" s="384">
        <v>-69307.419570720798</v>
      </c>
      <c r="S9025" s="367">
        <v>138.18</v>
      </c>
      <c r="T9025" s="367">
        <v>34034.48275862015</v>
      </c>
      <c r="U9025" s="384">
        <v>-10637477.957306378</v>
      </c>
      <c r="V9025" s="367">
        <v>9869.9999999998436</v>
      </c>
      <c r="W9025" s="367">
        <v>1645000.0000000179</v>
      </c>
      <c r="X9025" s="384">
        <v>1005157.6915264523</v>
      </c>
      <c r="Y9025" s="386">
        <v>9870.0000000001073</v>
      </c>
      <c r="Z9025" s="367"/>
      <c r="AA9025" s="367"/>
      <c r="AB9025" s="367"/>
      <c r="AC9025" s="367"/>
      <c r="AD9025" s="367"/>
      <c r="AE9025" s="367"/>
      <c r="AF9025" s="367"/>
      <c r="AG9025" s="367"/>
      <c r="AH9025" s="367"/>
      <c r="AI9025" s="367"/>
      <c r="AJ9025" s="367"/>
      <c r="AK9025" s="367"/>
      <c r="AL9025" s="367"/>
      <c r="AM9025" s="367"/>
      <c r="AN9025" s="367"/>
      <c r="AO9025" s="367"/>
      <c r="AP9025" s="367"/>
      <c r="AQ9025" s="367"/>
      <c r="AR9025" s="367"/>
      <c r="AS9025" s="367"/>
      <c r="AT9025" s="367"/>
    </row>
    <row r="9026" spans="2:46" ht="13.8">
      <c r="B9026" s="26">
        <v>164.66666666666603</v>
      </c>
      <c r="C9026" s="363">
        <v>8228.0739348359002</v>
      </c>
      <c r="D9026" s="367">
        <v>9879.9999999999618</v>
      </c>
      <c r="E9026" s="367">
        <v>45953.488372093314</v>
      </c>
      <c r="F9026" s="367">
        <v>-15144745.320539601</v>
      </c>
      <c r="G9026" s="367">
        <v>9880.0000000000637</v>
      </c>
      <c r="H9026" s="367">
        <v>247000</v>
      </c>
      <c r="I9026" s="384">
        <v>-179118994.49553502</v>
      </c>
      <c r="J9026" s="367">
        <v>9880</v>
      </c>
      <c r="K9026" s="367">
        <v>59878.787878789059</v>
      </c>
      <c r="L9026" s="384">
        <v>-10152358.130759321</v>
      </c>
      <c r="M9026" s="367">
        <v>9880.0000000001946</v>
      </c>
      <c r="N9026" s="367">
        <v>988</v>
      </c>
      <c r="O9026" s="384">
        <v>-182376.47200424867</v>
      </c>
      <c r="P9026" s="367">
        <v>143.26</v>
      </c>
      <c r="Q9026" s="367">
        <v>988</v>
      </c>
      <c r="R9026" s="384">
        <v>-69469.001898340997</v>
      </c>
      <c r="S9026" s="367">
        <v>138.32</v>
      </c>
      <c r="T9026" s="367">
        <v>34068.965517240838</v>
      </c>
      <c r="U9026" s="384">
        <v>-10660377.887406697</v>
      </c>
      <c r="V9026" s="367">
        <v>9879.9999999998436</v>
      </c>
      <c r="W9026" s="367">
        <v>1646666.6666666847</v>
      </c>
      <c r="X9026" s="384">
        <v>1005725.3036806539</v>
      </c>
      <c r="Y9026" s="386">
        <v>9880.0000000001073</v>
      </c>
      <c r="Z9026" s="367"/>
      <c r="AA9026" s="367"/>
      <c r="AB9026" s="367"/>
      <c r="AC9026" s="367"/>
      <c r="AD9026" s="367"/>
      <c r="AE9026" s="367"/>
      <c r="AF9026" s="367"/>
      <c r="AG9026" s="367"/>
      <c r="AH9026" s="367"/>
      <c r="AI9026" s="367"/>
      <c r="AJ9026" s="367"/>
      <c r="AK9026" s="367"/>
      <c r="AL9026" s="367"/>
      <c r="AM9026" s="367"/>
      <c r="AN9026" s="367"/>
      <c r="AO9026" s="367"/>
      <c r="AP9026" s="367"/>
      <c r="AQ9026" s="367"/>
      <c r="AR9026" s="367"/>
      <c r="AS9026" s="367"/>
      <c r="AT9026" s="367"/>
    </row>
    <row r="9027" spans="2:46" ht="13.8">
      <c r="B9027" s="26">
        <v>164.83333333333269</v>
      </c>
      <c r="C9027" s="363">
        <v>8236.3269000928667</v>
      </c>
      <c r="D9027" s="367">
        <v>9889.9999999999618</v>
      </c>
      <c r="E9027" s="367">
        <v>46000.000000000291</v>
      </c>
      <c r="F9027" s="367">
        <v>-15175713.016729183</v>
      </c>
      <c r="G9027" s="367">
        <v>9890.0000000000637</v>
      </c>
      <c r="H9027" s="367">
        <v>247250</v>
      </c>
      <c r="I9027" s="384">
        <v>-179484404.75297511</v>
      </c>
      <c r="J9027" s="367">
        <v>9890</v>
      </c>
      <c r="K9027" s="367">
        <v>59939.393939395122</v>
      </c>
      <c r="L9027" s="384">
        <v>-10174604.734919773</v>
      </c>
      <c r="M9027" s="367">
        <v>9890.0000000001965</v>
      </c>
      <c r="N9027" s="367">
        <v>989</v>
      </c>
      <c r="O9027" s="384">
        <v>-182754.84120245319</v>
      </c>
      <c r="P9027" s="367">
        <v>143.405</v>
      </c>
      <c r="Q9027" s="367">
        <v>989</v>
      </c>
      <c r="R9027" s="384">
        <v>-69630.769169370877</v>
      </c>
      <c r="S9027" s="367">
        <v>138.45999999999998</v>
      </c>
      <c r="T9027" s="367">
        <v>34103.448275861527</v>
      </c>
      <c r="U9027" s="384">
        <v>-10683302.356663929</v>
      </c>
      <c r="V9027" s="367">
        <v>9889.9999999998436</v>
      </c>
      <c r="W9027" s="367">
        <v>1648333.3333333514</v>
      </c>
      <c r="X9027" s="384">
        <v>1006292.0033152271</v>
      </c>
      <c r="Y9027" s="386">
        <v>9890.0000000001073</v>
      </c>
      <c r="Z9027" s="367"/>
      <c r="AA9027" s="367"/>
      <c r="AB9027" s="367"/>
      <c r="AC9027" s="367"/>
      <c r="AD9027" s="367"/>
      <c r="AE9027" s="367"/>
      <c r="AF9027" s="367"/>
      <c r="AG9027" s="367"/>
      <c r="AH9027" s="367"/>
      <c r="AI9027" s="367"/>
      <c r="AJ9027" s="367"/>
      <c r="AK9027" s="367"/>
      <c r="AL9027" s="367"/>
      <c r="AM9027" s="367"/>
      <c r="AN9027" s="367"/>
      <c r="AO9027" s="367"/>
      <c r="AP9027" s="367"/>
      <c r="AQ9027" s="367"/>
      <c r="AR9027" s="367"/>
      <c r="AS9027" s="367"/>
      <c r="AT9027" s="367"/>
    </row>
    <row r="9028" spans="2:46" ht="13.8">
      <c r="B9028" s="26">
        <v>164.99999999999935</v>
      </c>
      <c r="C9028" s="363">
        <v>8244.5797135908888</v>
      </c>
      <c r="D9028" s="367">
        <v>9899.9999999999618</v>
      </c>
      <c r="E9028" s="367">
        <v>46046.511627907268</v>
      </c>
      <c r="F9028" s="367">
        <v>-15206712.338816831</v>
      </c>
      <c r="G9028" s="367">
        <v>9900.0000000000637</v>
      </c>
      <c r="H9028" s="367">
        <v>247500</v>
      </c>
      <c r="I9028" s="384">
        <v>-179850187.33747005</v>
      </c>
      <c r="J9028" s="367">
        <v>9900</v>
      </c>
      <c r="K9028" s="367">
        <v>60000.000000001186</v>
      </c>
      <c r="L9028" s="384">
        <v>-10196875.547246113</v>
      </c>
      <c r="M9028" s="367">
        <v>9900.0000000001965</v>
      </c>
      <c r="N9028" s="367">
        <v>990</v>
      </c>
      <c r="O9028" s="384">
        <v>-183133.60226643592</v>
      </c>
      <c r="P9028" s="367">
        <v>143.54999999999998</v>
      </c>
      <c r="Q9028" s="367">
        <v>990</v>
      </c>
      <c r="R9028" s="384">
        <v>-69792.721383810422</v>
      </c>
      <c r="S9028" s="367">
        <v>138.6</v>
      </c>
      <c r="T9028" s="367">
        <v>34137.931034482215</v>
      </c>
      <c r="U9028" s="384">
        <v>-10706251.365078075</v>
      </c>
      <c r="V9028" s="367">
        <v>9899.9999999998417</v>
      </c>
      <c r="W9028" s="367">
        <v>1650000.0000000182</v>
      </c>
      <c r="X9028" s="384">
        <v>1006857.7904301723</v>
      </c>
      <c r="Y9028" s="386">
        <v>9900.0000000001091</v>
      </c>
      <c r="Z9028" s="367"/>
      <c r="AA9028" s="367"/>
      <c r="AB9028" s="367"/>
      <c r="AC9028" s="367"/>
      <c r="AD9028" s="367"/>
      <c r="AE9028" s="367"/>
      <c r="AF9028" s="367"/>
      <c r="AG9028" s="367"/>
      <c r="AH9028" s="367"/>
      <c r="AI9028" s="367"/>
      <c r="AJ9028" s="367"/>
      <c r="AK9028" s="367"/>
      <c r="AL9028" s="367"/>
      <c r="AM9028" s="367"/>
      <c r="AN9028" s="367"/>
      <c r="AO9028" s="367"/>
      <c r="AP9028" s="367"/>
      <c r="AQ9028" s="367"/>
      <c r="AR9028" s="367"/>
      <c r="AS9028" s="367"/>
      <c r="AT9028" s="367"/>
    </row>
    <row r="9029" spans="2:46" ht="13.8">
      <c r="B9029" s="26">
        <v>165.166666666666</v>
      </c>
      <c r="C9029" s="363">
        <v>8252.832375329961</v>
      </c>
      <c r="D9029" s="367">
        <v>9909.99999999996</v>
      </c>
      <c r="E9029" s="367">
        <v>46093.023255814245</v>
      </c>
      <c r="F9029" s="367">
        <v>-15237743.286802551</v>
      </c>
      <c r="G9029" s="367">
        <v>9910.0000000000637</v>
      </c>
      <c r="H9029" s="367">
        <v>247750</v>
      </c>
      <c r="I9029" s="384">
        <v>-180216342.24901974</v>
      </c>
      <c r="J9029" s="367">
        <v>9910</v>
      </c>
      <c r="K9029" s="367">
        <v>60060.60606060725</v>
      </c>
      <c r="L9029" s="384">
        <v>-10219170.567738352</v>
      </c>
      <c r="M9029" s="367">
        <v>9910.0000000001965</v>
      </c>
      <c r="N9029" s="367">
        <v>991</v>
      </c>
      <c r="O9029" s="384">
        <v>-183512.75519619699</v>
      </c>
      <c r="P9029" s="367">
        <v>143.69499999999999</v>
      </c>
      <c r="Q9029" s="367">
        <v>991</v>
      </c>
      <c r="R9029" s="384">
        <v>-69954.858541659589</v>
      </c>
      <c r="S9029" s="367">
        <v>138.73999999999998</v>
      </c>
      <c r="T9029" s="367">
        <v>34172.413793102904</v>
      </c>
      <c r="U9029" s="384">
        <v>-10729224.912649145</v>
      </c>
      <c r="V9029" s="367">
        <v>9909.9999999998417</v>
      </c>
      <c r="W9029" s="367">
        <v>1651666.6666666849</v>
      </c>
      <c r="X9029" s="384">
        <v>1007422.6650254889</v>
      </c>
      <c r="Y9029" s="386">
        <v>9910.0000000001091</v>
      </c>
      <c r="Z9029" s="367"/>
      <c r="AA9029" s="367"/>
      <c r="AB9029" s="367"/>
      <c r="AC9029" s="367"/>
      <c r="AD9029" s="367"/>
      <c r="AE9029" s="367"/>
      <c r="AF9029" s="367"/>
      <c r="AG9029" s="367"/>
      <c r="AH9029" s="367"/>
      <c r="AI9029" s="367"/>
      <c r="AJ9029" s="367"/>
      <c r="AK9029" s="367"/>
      <c r="AL9029" s="367"/>
      <c r="AM9029" s="367"/>
      <c r="AN9029" s="367"/>
      <c r="AO9029" s="367"/>
      <c r="AP9029" s="367"/>
      <c r="AQ9029" s="367"/>
      <c r="AR9029" s="367"/>
      <c r="AS9029" s="367"/>
      <c r="AT9029" s="367"/>
    </row>
    <row r="9030" spans="2:46" ht="13.8">
      <c r="B9030" s="26">
        <v>165.33333333333266</v>
      </c>
      <c r="C9030" s="363">
        <v>8261.0848853100924</v>
      </c>
      <c r="D9030" s="367">
        <v>9919.99999999996</v>
      </c>
      <c r="E9030" s="367">
        <v>46139.534883721222</v>
      </c>
      <c r="F9030" s="367">
        <v>-15268805.860686332</v>
      </c>
      <c r="G9030" s="367">
        <v>9920.0000000000637</v>
      </c>
      <c r="H9030" s="367">
        <v>248000</v>
      </c>
      <c r="I9030" s="384">
        <v>-180582869.48762429</v>
      </c>
      <c r="J9030" s="367">
        <v>9920</v>
      </c>
      <c r="K9030" s="367">
        <v>60121.212121213313</v>
      </c>
      <c r="L9030" s="384">
        <v>-10241489.796396494</v>
      </c>
      <c r="M9030" s="367">
        <v>9920.0000000001983</v>
      </c>
      <c r="N9030" s="367">
        <v>992</v>
      </c>
      <c r="O9030" s="384">
        <v>-183892.29999173625</v>
      </c>
      <c r="P9030" s="367">
        <v>143.84</v>
      </c>
      <c r="Q9030" s="367">
        <v>992</v>
      </c>
      <c r="R9030" s="384">
        <v>-70117.180642918436</v>
      </c>
      <c r="S9030" s="367">
        <v>138.88</v>
      </c>
      <c r="T9030" s="367">
        <v>34206.896551723592</v>
      </c>
      <c r="U9030" s="384">
        <v>-10752222.999377135</v>
      </c>
      <c r="V9030" s="367">
        <v>9919.9999999998417</v>
      </c>
      <c r="W9030" s="367">
        <v>1653333.3333333516</v>
      </c>
      <c r="X9030" s="384">
        <v>1007986.6271011776</v>
      </c>
      <c r="Y9030" s="386">
        <v>9920.0000000001091</v>
      </c>
      <c r="Z9030" s="367"/>
      <c r="AA9030" s="367"/>
      <c r="AB9030" s="367"/>
      <c r="AC9030" s="367"/>
      <c r="AD9030" s="367"/>
      <c r="AE9030" s="367"/>
      <c r="AF9030" s="367"/>
      <c r="AG9030" s="367"/>
      <c r="AH9030" s="367"/>
      <c r="AI9030" s="367"/>
      <c r="AJ9030" s="367"/>
      <c r="AK9030" s="367"/>
      <c r="AL9030" s="367"/>
      <c r="AM9030" s="367"/>
      <c r="AN9030" s="367"/>
      <c r="AO9030" s="367"/>
      <c r="AP9030" s="367"/>
      <c r="AQ9030" s="367"/>
      <c r="AR9030" s="367"/>
      <c r="AS9030" s="367"/>
      <c r="AT9030" s="367"/>
    </row>
    <row r="9031" spans="2:46" ht="13.8">
      <c r="B9031" s="26">
        <v>165.49999999999932</v>
      </c>
      <c r="C9031" s="363">
        <v>8269.3372435312758</v>
      </c>
      <c r="D9031" s="367">
        <v>9929.9999999999582</v>
      </c>
      <c r="E9031" s="367">
        <v>46186.046511628199</v>
      </c>
      <c r="F9031" s="367">
        <v>-15299900.060468178</v>
      </c>
      <c r="G9031" s="367">
        <v>9930.0000000000637</v>
      </c>
      <c r="H9031" s="367">
        <v>248250</v>
      </c>
      <c r="I9031" s="384">
        <v>-180949769.0532836</v>
      </c>
      <c r="J9031" s="367">
        <v>9930</v>
      </c>
      <c r="K9031" s="367">
        <v>60181.818181819377</v>
      </c>
      <c r="L9031" s="384">
        <v>-10263833.233220529</v>
      </c>
      <c r="M9031" s="367">
        <v>9930.0000000001983</v>
      </c>
      <c r="N9031" s="367">
        <v>993</v>
      </c>
      <c r="O9031" s="384">
        <v>-184272.23665305375</v>
      </c>
      <c r="P9031" s="367">
        <v>143.98499999999999</v>
      </c>
      <c r="Q9031" s="367">
        <v>993</v>
      </c>
      <c r="R9031" s="384">
        <v>-70279.687687586906</v>
      </c>
      <c r="S9031" s="367">
        <v>139.01999999999998</v>
      </c>
      <c r="T9031" s="367">
        <v>34241.37931034428</v>
      </c>
      <c r="U9031" s="384">
        <v>-10775245.625262041</v>
      </c>
      <c r="V9031" s="367">
        <v>9929.9999999998417</v>
      </c>
      <c r="W9031" s="367">
        <v>1655000.0000000184</v>
      </c>
      <c r="X9031" s="384">
        <v>1008549.6766572376</v>
      </c>
      <c r="Y9031" s="386">
        <v>9930.0000000001091</v>
      </c>
      <c r="Z9031" s="367"/>
      <c r="AA9031" s="367"/>
      <c r="AB9031" s="367"/>
      <c r="AC9031" s="367"/>
      <c r="AD9031" s="367"/>
      <c r="AE9031" s="367"/>
      <c r="AF9031" s="367"/>
      <c r="AG9031" s="367"/>
      <c r="AH9031" s="367"/>
      <c r="AI9031" s="367"/>
      <c r="AJ9031" s="367"/>
      <c r="AK9031" s="367"/>
      <c r="AL9031" s="367"/>
      <c r="AM9031" s="367"/>
      <c r="AN9031" s="367"/>
      <c r="AO9031" s="367"/>
      <c r="AP9031" s="367"/>
      <c r="AQ9031" s="367"/>
      <c r="AR9031" s="367"/>
      <c r="AS9031" s="367"/>
      <c r="AT9031" s="367"/>
    </row>
    <row r="9032" spans="2:46" ht="13.8">
      <c r="B9032" s="26">
        <v>165.66666666666598</v>
      </c>
      <c r="C9032" s="363">
        <v>8277.5894499935148</v>
      </c>
      <c r="D9032" s="367">
        <v>9939.9999999999582</v>
      </c>
      <c r="E9032" s="367">
        <v>46232.558139535176</v>
      </c>
      <c r="F9032" s="367">
        <v>-15331025.886148095</v>
      </c>
      <c r="G9032" s="367">
        <v>9940.0000000000637</v>
      </c>
      <c r="H9032" s="367">
        <v>248500</v>
      </c>
      <c r="I9032" s="384">
        <v>-181317040.94599771</v>
      </c>
      <c r="J9032" s="367">
        <v>9940</v>
      </c>
      <c r="K9032" s="367">
        <v>60242.424242425441</v>
      </c>
      <c r="L9032" s="384">
        <v>-10286200.878210459</v>
      </c>
      <c r="M9032" s="367">
        <v>9940.0000000001983</v>
      </c>
      <c r="N9032" s="367">
        <v>994</v>
      </c>
      <c r="O9032" s="384">
        <v>-184652.56518014963</v>
      </c>
      <c r="P9032" s="367">
        <v>144.13</v>
      </c>
      <c r="Q9032" s="367">
        <v>994</v>
      </c>
      <c r="R9032" s="384">
        <v>-70442.37967566507</v>
      </c>
      <c r="S9032" s="367">
        <v>139.16</v>
      </c>
      <c r="T9032" s="367">
        <v>34275.862068964969</v>
      </c>
      <c r="U9032" s="384">
        <v>-10798292.790303864</v>
      </c>
      <c r="V9032" s="367">
        <v>9939.9999999998417</v>
      </c>
      <c r="W9032" s="367">
        <v>1656666.6666666851</v>
      </c>
      <c r="X9032" s="384">
        <v>1009111.8136936694</v>
      </c>
      <c r="Y9032" s="386">
        <v>9940.0000000001091</v>
      </c>
      <c r="Z9032" s="367"/>
      <c r="AA9032" s="367"/>
      <c r="AB9032" s="367"/>
      <c r="AC9032" s="367"/>
      <c r="AD9032" s="367"/>
      <c r="AE9032" s="367"/>
      <c r="AF9032" s="367"/>
      <c r="AG9032" s="367"/>
      <c r="AH9032" s="367"/>
      <c r="AI9032" s="367"/>
      <c r="AJ9032" s="367"/>
      <c r="AK9032" s="367"/>
      <c r="AL9032" s="367"/>
      <c r="AM9032" s="367"/>
      <c r="AN9032" s="367"/>
      <c r="AO9032" s="367"/>
      <c r="AP9032" s="367"/>
      <c r="AQ9032" s="367"/>
      <c r="AR9032" s="367"/>
      <c r="AS9032" s="367"/>
      <c r="AT9032" s="367"/>
    </row>
    <row r="9033" spans="2:46" ht="13.8">
      <c r="B9033" s="26">
        <v>165.83333333333263</v>
      </c>
      <c r="C9033" s="363">
        <v>8285.8415046968075</v>
      </c>
      <c r="D9033" s="367">
        <v>9949.9999999999582</v>
      </c>
      <c r="E9033" s="367">
        <v>46279.069767442154</v>
      </c>
      <c r="F9033" s="367">
        <v>-15362183.337726075</v>
      </c>
      <c r="G9033" s="367">
        <v>9950.0000000000637</v>
      </c>
      <c r="H9033" s="367">
        <v>248750</v>
      </c>
      <c r="I9033" s="384">
        <v>-181684685.16576666</v>
      </c>
      <c r="J9033" s="367">
        <v>9950</v>
      </c>
      <c r="K9033" s="367">
        <v>60303.030303031504</v>
      </c>
      <c r="L9033" s="384">
        <v>-10308592.731366286</v>
      </c>
      <c r="M9033" s="367">
        <v>9950.0000000001983</v>
      </c>
      <c r="N9033" s="367">
        <v>995</v>
      </c>
      <c r="O9033" s="384">
        <v>-185033.28557302366</v>
      </c>
      <c r="P9033" s="367">
        <v>144.27500000000001</v>
      </c>
      <c r="Q9033" s="367">
        <v>995</v>
      </c>
      <c r="R9033" s="384">
        <v>-70605.256607152842</v>
      </c>
      <c r="S9033" s="367">
        <v>139.29999999999998</v>
      </c>
      <c r="T9033" s="367">
        <v>34310.344827585657</v>
      </c>
      <c r="U9033" s="384">
        <v>-10821364.494502602</v>
      </c>
      <c r="V9033" s="367">
        <v>9949.9999999998417</v>
      </c>
      <c r="W9033" s="367">
        <v>1658333.3333333519</v>
      </c>
      <c r="X9033" s="384">
        <v>1009673.038210473</v>
      </c>
      <c r="Y9033" s="386">
        <v>9950.000000000111</v>
      </c>
      <c r="Z9033" s="367"/>
      <c r="AA9033" s="367"/>
      <c r="AB9033" s="367"/>
      <c r="AC9033" s="367"/>
      <c r="AD9033" s="367"/>
      <c r="AE9033" s="367"/>
      <c r="AF9033" s="367"/>
      <c r="AG9033" s="367"/>
      <c r="AH9033" s="367"/>
      <c r="AI9033" s="367"/>
      <c r="AJ9033" s="367"/>
      <c r="AK9033" s="367"/>
      <c r="AL9033" s="367"/>
      <c r="AM9033" s="367"/>
      <c r="AN9033" s="367"/>
      <c r="AO9033" s="367"/>
      <c r="AP9033" s="367"/>
      <c r="AQ9033" s="367"/>
      <c r="AR9033" s="367"/>
      <c r="AS9033" s="367"/>
      <c r="AT9033" s="367"/>
    </row>
    <row r="9034" spans="2:46" ht="13.8">
      <c r="B9034" s="26">
        <v>165.99999999999929</v>
      </c>
      <c r="C9034" s="363">
        <v>8294.0934076411559</v>
      </c>
      <c r="D9034" s="367">
        <v>9959.9999999999582</v>
      </c>
      <c r="E9034" s="367">
        <v>46325.581395349131</v>
      </c>
      <c r="F9034" s="367">
        <v>-15393372.415202126</v>
      </c>
      <c r="G9034" s="367">
        <v>9960.0000000000637</v>
      </c>
      <c r="H9034" s="367">
        <v>249000</v>
      </c>
      <c r="I9034" s="384">
        <v>-182052701.71259037</v>
      </c>
      <c r="J9034" s="367">
        <v>9960</v>
      </c>
      <c r="K9034" s="367">
        <v>60363.636363637568</v>
      </c>
      <c r="L9034" s="384">
        <v>-10331008.792688018</v>
      </c>
      <c r="M9034" s="367">
        <v>9960.0000000002001</v>
      </c>
      <c r="N9034" s="367">
        <v>996</v>
      </c>
      <c r="O9034" s="384">
        <v>-185414.39783167597</v>
      </c>
      <c r="P9034" s="367">
        <v>144.41999999999999</v>
      </c>
      <c r="Q9034" s="367">
        <v>996</v>
      </c>
      <c r="R9034" s="384">
        <v>-70768.318482050308</v>
      </c>
      <c r="S9034" s="367">
        <v>139.44</v>
      </c>
      <c r="T9034" s="367">
        <v>34344.827586206346</v>
      </c>
      <c r="U9034" s="384">
        <v>-10844460.73785826</v>
      </c>
      <c r="V9034" s="367">
        <v>9959.9999999998399</v>
      </c>
      <c r="W9034" s="367">
        <v>1660000.0000000186</v>
      </c>
      <c r="X9034" s="384">
        <v>1010233.3502076481</v>
      </c>
      <c r="Y9034" s="386">
        <v>9960.000000000111</v>
      </c>
      <c r="Z9034" s="367"/>
      <c r="AA9034" s="367"/>
      <c r="AB9034" s="367"/>
      <c r="AC9034" s="367"/>
      <c r="AD9034" s="367"/>
      <c r="AE9034" s="367"/>
      <c r="AF9034" s="367"/>
      <c r="AG9034" s="367"/>
      <c r="AH9034" s="367"/>
      <c r="AI9034" s="367"/>
      <c r="AJ9034" s="367"/>
      <c r="AK9034" s="367"/>
      <c r="AL9034" s="367"/>
      <c r="AM9034" s="367"/>
      <c r="AN9034" s="367"/>
      <c r="AO9034" s="367"/>
      <c r="AP9034" s="367"/>
      <c r="AQ9034" s="367"/>
      <c r="AR9034" s="367"/>
      <c r="AS9034" s="367"/>
      <c r="AT9034" s="367"/>
    </row>
    <row r="9035" spans="2:46" ht="13.8">
      <c r="B9035" s="26">
        <v>166.16666666666595</v>
      </c>
      <c r="C9035" s="363">
        <v>8302.345158826558</v>
      </c>
      <c r="D9035" s="367">
        <v>9969.9999999999563</v>
      </c>
      <c r="E9035" s="367">
        <v>46372.093023256108</v>
      </c>
      <c r="F9035" s="367">
        <v>-15424593.118576242</v>
      </c>
      <c r="G9035" s="367">
        <v>9970.0000000000637</v>
      </c>
      <c r="H9035" s="367">
        <v>249250</v>
      </c>
      <c r="I9035" s="384">
        <v>-182421090.58646891</v>
      </c>
      <c r="J9035" s="367">
        <v>9970</v>
      </c>
      <c r="K9035" s="367">
        <v>60424.242424243632</v>
      </c>
      <c r="L9035" s="384">
        <v>-10353449.062175641</v>
      </c>
      <c r="M9035" s="367">
        <v>9970.0000000002001</v>
      </c>
      <c r="N9035" s="367">
        <v>997</v>
      </c>
      <c r="O9035" s="384">
        <v>-185795.90195610662</v>
      </c>
      <c r="P9035" s="367">
        <v>144.565</v>
      </c>
      <c r="Q9035" s="367">
        <v>997</v>
      </c>
      <c r="R9035" s="384">
        <v>-70931.565300357397</v>
      </c>
      <c r="S9035" s="367">
        <v>139.58000000000001</v>
      </c>
      <c r="T9035" s="367">
        <v>34379.310344827034</v>
      </c>
      <c r="U9035" s="384">
        <v>-10867581.520370835</v>
      </c>
      <c r="V9035" s="367">
        <v>9969.9999999998399</v>
      </c>
      <c r="W9035" s="367">
        <v>1661666.6666666854</v>
      </c>
      <c r="X9035" s="384">
        <v>1010792.749685195</v>
      </c>
      <c r="Y9035" s="386">
        <v>9970.0000000001128</v>
      </c>
      <c r="Z9035" s="367"/>
      <c r="AA9035" s="367"/>
      <c r="AB9035" s="367"/>
      <c r="AC9035" s="367"/>
      <c r="AD9035" s="367"/>
      <c r="AE9035" s="367"/>
      <c r="AF9035" s="367"/>
      <c r="AG9035" s="367"/>
      <c r="AH9035" s="367"/>
      <c r="AI9035" s="367"/>
      <c r="AJ9035" s="367"/>
      <c r="AK9035" s="367"/>
      <c r="AL9035" s="367"/>
      <c r="AM9035" s="367"/>
      <c r="AN9035" s="367"/>
      <c r="AO9035" s="367"/>
      <c r="AP9035" s="367"/>
      <c r="AQ9035" s="367"/>
      <c r="AR9035" s="367"/>
      <c r="AS9035" s="367"/>
      <c r="AT9035" s="367"/>
    </row>
    <row r="9036" spans="2:46" ht="13.8">
      <c r="B9036" s="26">
        <v>166.3333333333326</v>
      </c>
      <c r="C9036" s="363">
        <v>8310.5967582530138</v>
      </c>
      <c r="D9036" s="367">
        <v>9979.9999999999563</v>
      </c>
      <c r="E9036" s="367">
        <v>46418.604651163085</v>
      </c>
      <c r="F9036" s="367">
        <v>-15455845.447848421</v>
      </c>
      <c r="G9036" s="367">
        <v>9980.0000000000637</v>
      </c>
      <c r="H9036" s="367">
        <v>249500</v>
      </c>
      <c r="I9036" s="384">
        <v>-182789851.78740218</v>
      </c>
      <c r="J9036" s="367">
        <v>9980</v>
      </c>
      <c r="K9036" s="367">
        <v>60484.848484849696</v>
      </c>
      <c r="L9036" s="384">
        <v>-10375913.539829159</v>
      </c>
      <c r="M9036" s="367">
        <v>9980.0000000002001</v>
      </c>
      <c r="N9036" s="367">
        <v>998</v>
      </c>
      <c r="O9036" s="384">
        <v>-186177.79794631546</v>
      </c>
      <c r="P9036" s="367">
        <v>144.71</v>
      </c>
      <c r="Q9036" s="367">
        <v>998</v>
      </c>
      <c r="R9036" s="384">
        <v>-71094.997062074122</v>
      </c>
      <c r="S9036" s="367">
        <v>139.72</v>
      </c>
      <c r="T9036" s="367">
        <v>34413.793103447722</v>
      </c>
      <c r="U9036" s="384">
        <v>-10890726.842040328</v>
      </c>
      <c r="V9036" s="367">
        <v>9979.9999999998381</v>
      </c>
      <c r="W9036" s="367">
        <v>1663333.3333333521</v>
      </c>
      <c r="X9036" s="384">
        <v>1011351.2366431138</v>
      </c>
      <c r="Y9036" s="386">
        <v>9980.0000000001128</v>
      </c>
      <c r="Z9036" s="367"/>
      <c r="AA9036" s="367"/>
      <c r="AB9036" s="367"/>
      <c r="AC9036" s="367"/>
      <c r="AD9036" s="367"/>
      <c r="AE9036" s="367"/>
      <c r="AF9036" s="367"/>
      <c r="AG9036" s="367"/>
      <c r="AH9036" s="367"/>
      <c r="AI9036" s="367"/>
      <c r="AJ9036" s="367"/>
      <c r="AK9036" s="367"/>
      <c r="AL9036" s="367"/>
      <c r="AM9036" s="367"/>
      <c r="AN9036" s="367"/>
      <c r="AO9036" s="367"/>
      <c r="AP9036" s="367"/>
      <c r="AQ9036" s="367"/>
      <c r="AR9036" s="367"/>
      <c r="AS9036" s="367"/>
      <c r="AT9036" s="367"/>
    </row>
    <row r="9037" spans="2:46" ht="13.8">
      <c r="B9037" s="26">
        <v>166.49999999999926</v>
      </c>
      <c r="C9037" s="363">
        <v>8318.8482059205253</v>
      </c>
      <c r="D9037" s="367">
        <v>9989.9999999999563</v>
      </c>
      <c r="E9037" s="367">
        <v>46465.116279070062</v>
      </c>
      <c r="F9037" s="367">
        <v>-15487129.403018668</v>
      </c>
      <c r="G9037" s="367">
        <v>9990.0000000000637</v>
      </c>
      <c r="H9037" s="367">
        <v>249750</v>
      </c>
      <c r="I9037" s="384">
        <v>-183158985.31539035</v>
      </c>
      <c r="J9037" s="367">
        <v>9990</v>
      </c>
      <c r="K9037" s="367">
        <v>60545.454545455759</v>
      </c>
      <c r="L9037" s="384">
        <v>-10398402.225648578</v>
      </c>
      <c r="M9037" s="367">
        <v>9990.0000000002001</v>
      </c>
      <c r="N9037" s="367">
        <v>999</v>
      </c>
      <c r="O9037" s="384">
        <v>-186560.08580230255</v>
      </c>
      <c r="P9037" s="367">
        <v>144.85499999999999</v>
      </c>
      <c r="Q9037" s="367">
        <v>999</v>
      </c>
      <c r="R9037" s="384">
        <v>-71258.613767200528</v>
      </c>
      <c r="S9037" s="367">
        <v>139.86000000000001</v>
      </c>
      <c r="T9037" s="367">
        <v>34448.275862068411</v>
      </c>
      <c r="U9037" s="384">
        <v>-10913896.702866741</v>
      </c>
      <c r="V9037" s="367">
        <v>9989.9999999998381</v>
      </c>
      <c r="W9037" s="367">
        <v>1665000.0000000189</v>
      </c>
      <c r="X9037" s="384">
        <v>1011908.811081404</v>
      </c>
      <c r="Y9037" s="386">
        <v>9990.0000000001128</v>
      </c>
      <c r="Z9037" s="367"/>
      <c r="AA9037" s="367"/>
      <c r="AB9037" s="367"/>
      <c r="AC9037" s="367"/>
      <c r="AD9037" s="367"/>
      <c r="AE9037" s="367"/>
      <c r="AF9037" s="367"/>
      <c r="AG9037" s="367"/>
      <c r="AH9037" s="367"/>
      <c r="AI9037" s="367"/>
      <c r="AJ9037" s="367"/>
      <c r="AK9037" s="367"/>
      <c r="AL9037" s="367"/>
      <c r="AM9037" s="367"/>
      <c r="AN9037" s="367"/>
      <c r="AO9037" s="367"/>
      <c r="AP9037" s="367"/>
      <c r="AQ9037" s="367"/>
      <c r="AR9037" s="367"/>
      <c r="AS9037" s="367"/>
      <c r="AT9037" s="367"/>
    </row>
    <row r="9038" spans="2:46" ht="13.8">
      <c r="B9038" s="26">
        <v>166.66666666666592</v>
      </c>
      <c r="C9038" s="363">
        <v>8327.0995018290923</v>
      </c>
      <c r="D9038" s="367">
        <v>9999.9999999999563</v>
      </c>
      <c r="E9038" s="367">
        <v>46511.627906977039</v>
      </c>
      <c r="F9038" s="367">
        <v>-15518444.984086985</v>
      </c>
      <c r="G9038" s="367">
        <v>10000.000000000064</v>
      </c>
      <c r="H9038" s="367">
        <v>250000</v>
      </c>
      <c r="I9038" s="384">
        <v>-183528491.17043328</v>
      </c>
      <c r="J9038" s="367">
        <v>10000</v>
      </c>
      <c r="K9038" s="367">
        <v>60606.060606061823</v>
      </c>
      <c r="L9038" s="384">
        <v>-10420915.119633896</v>
      </c>
      <c r="M9038" s="367">
        <v>10000.000000000202</v>
      </c>
      <c r="N9038" s="367">
        <v>1000</v>
      </c>
      <c r="O9038" s="384">
        <v>-186942.76552406795</v>
      </c>
      <c r="P9038" s="367">
        <v>145</v>
      </c>
      <c r="Q9038" s="367">
        <v>1000</v>
      </c>
      <c r="R9038" s="384">
        <v>-71422.415415736556</v>
      </c>
      <c r="S9038" s="367">
        <v>140</v>
      </c>
      <c r="T9038" s="367">
        <v>34482.758620689099</v>
      </c>
      <c r="U9038" s="384">
        <v>-10937091.10285007</v>
      </c>
      <c r="V9038" s="367">
        <v>9999.9999999998381</v>
      </c>
      <c r="W9038" s="367">
        <v>1666666.6666666856</v>
      </c>
      <c r="X9038" s="384">
        <v>1012465.4730000659</v>
      </c>
      <c r="Y9038" s="386">
        <v>10000.000000000113</v>
      </c>
      <c r="Z9038" s="367"/>
      <c r="AA9038" s="367"/>
      <c r="AB9038" s="367"/>
      <c r="AC9038" s="367"/>
      <c r="AD9038" s="367"/>
      <c r="AE9038" s="367"/>
      <c r="AF9038" s="367"/>
      <c r="AG9038" s="367"/>
      <c r="AH9038" s="367"/>
      <c r="AI9038" s="367"/>
      <c r="AJ9038" s="367"/>
      <c r="AK9038" s="367"/>
      <c r="AL9038" s="367"/>
      <c r="AM9038" s="367"/>
      <c r="AN9038" s="367"/>
      <c r="AO9038" s="367"/>
      <c r="AP9038" s="367"/>
      <c r="AQ9038" s="367"/>
      <c r="AR9038" s="367"/>
      <c r="AS9038" s="367"/>
      <c r="AT9038" s="367"/>
    </row>
    <row r="9039" spans="2:46" ht="13.8">
      <c r="B9039" s="31" t="str">
        <f>"Max "&amp;LEFT(B2,2)</f>
        <v>Max CO</v>
      </c>
      <c r="C9039" s="398">
        <f>MAX(C8039:C9038)</f>
        <v>8327.0995018290923</v>
      </c>
      <c r="D9039" s="399">
        <f>VLOOKUP(C9039,C8039:D9038,2,FALSE)</f>
        <v>9999.9999999999563</v>
      </c>
      <c r="E9039" s="31" t="str">
        <f>"Max "&amp;LEFT(E2,2)</f>
        <v>Max RU</v>
      </c>
      <c r="F9039" s="398">
        <f>MAX(F8039:F9038)</f>
        <v>1369.6875708726427</v>
      </c>
      <c r="G9039" s="399">
        <f>VLOOKUP(F9039,F8039:G9038,2,FALSE)</f>
        <v>90</v>
      </c>
      <c r="H9039" s="31" t="str">
        <f>"Max "&amp;LEFT(H2,2)</f>
        <v>Max RH</v>
      </c>
      <c r="I9039" s="398">
        <f>MAX(I8039:I9038)</f>
        <v>9323.2407635720374</v>
      </c>
      <c r="J9039" s="399">
        <f>VLOOKUP(I9039,I8039:J9038,2,FALSE)</f>
        <v>69.999999999999986</v>
      </c>
      <c r="K9039" s="31" t="str">
        <f>"Max "&amp;LEFT(K2,2)</f>
        <v>Max PD</v>
      </c>
      <c r="L9039" s="398">
        <f>MAX(L8039:L9038)</f>
        <v>58511.741581426686</v>
      </c>
      <c r="M9039" s="399">
        <f>VLOOKUP(L9039,L8039:M9038,2,FALSE)</f>
        <v>699.99999999999932</v>
      </c>
      <c r="N9039" s="31" t="str">
        <f>"Max "&amp;LEFT(N2,2)</f>
        <v>Max OS</v>
      </c>
      <c r="O9039" s="398">
        <f>MAX(O8039:O9038)</f>
        <v>103.12434459643721</v>
      </c>
      <c r="P9039" s="399">
        <f>VLOOKUP(O9039,O8039:P9038,2,FALSE)</f>
        <v>3.3350000000000004</v>
      </c>
      <c r="Q9039" s="31" t="str">
        <f>"Max "&amp;LEFT(Q2,2)</f>
        <v>Max IR</v>
      </c>
      <c r="R9039" s="398">
        <f>MAX(R8039:R9038)</f>
        <v>1197.8567167631084</v>
      </c>
      <c r="S9039" s="399">
        <f>VLOOKUP(R9039,R8039:S9038,2,FALSE)</f>
        <v>15.959999999999999</v>
      </c>
      <c r="T9039" s="31" t="str">
        <f>"Max "&amp;LEFT(T2,2)</f>
        <v>Max PT</v>
      </c>
      <c r="U9039" s="398">
        <f>MAX(U8039:U9038)</f>
        <v>36176.22644254184</v>
      </c>
      <c r="V9039" s="399">
        <f>VLOOKUP(U9039,U8039:V9038,2,FALSE)</f>
        <v>540.00000000000068</v>
      </c>
      <c r="W9039" s="31" t="str">
        <f>"Max "&amp;LEFT(W2,2)</f>
        <v>Max AU</v>
      </c>
      <c r="X9039" s="398">
        <f>MAX(X8039:X9038)</f>
        <v>1012465.4730000659</v>
      </c>
      <c r="Y9039" s="399">
        <f>VLOOKUP(X9039,X8039:Y9038,2,FALSE)</f>
        <v>10000.000000000113</v>
      </c>
      <c r="Z9039" s="368"/>
      <c r="AA9039" s="367"/>
      <c r="AB9039" s="368"/>
      <c r="AC9039" s="367"/>
      <c r="AD9039" s="367"/>
      <c r="AE9039" s="367"/>
      <c r="AF9039" s="367"/>
      <c r="AG9039" s="367"/>
      <c r="AH9039" s="367"/>
      <c r="AI9039" s="367"/>
      <c r="AJ9039" s="367"/>
      <c r="AK9039" s="367"/>
      <c r="AL9039" s="367"/>
      <c r="AM9039" s="367"/>
      <c r="AN9039" s="367"/>
      <c r="AO9039" s="367"/>
      <c r="AP9039" s="367"/>
      <c r="AQ9039" s="367"/>
      <c r="AR9039" s="367"/>
      <c r="AS9039" s="367"/>
      <c r="AT9039" s="367"/>
    </row>
    <row r="9040" spans="2:46" ht="13.8">
      <c r="B9040" s="27"/>
      <c r="C9040" s="365" t="s">
        <v>21</v>
      </c>
      <c r="D9040" s="388" t="s">
        <v>287</v>
      </c>
      <c r="E9040" s="388" t="s">
        <v>19</v>
      </c>
      <c r="F9040" s="388"/>
      <c r="G9040" s="388" t="s">
        <v>288</v>
      </c>
      <c r="H9040" s="388" t="s">
        <v>19</v>
      </c>
      <c r="I9040" s="396"/>
      <c r="J9040" s="388" t="s">
        <v>289</v>
      </c>
      <c r="K9040" s="388" t="s">
        <v>19</v>
      </c>
      <c r="L9040" s="396"/>
      <c r="M9040" s="388" t="s">
        <v>290</v>
      </c>
      <c r="N9040" s="388" t="s">
        <v>19</v>
      </c>
      <c r="O9040" s="396"/>
      <c r="P9040" s="388" t="s">
        <v>291</v>
      </c>
      <c r="Q9040" s="388" t="s">
        <v>19</v>
      </c>
      <c r="R9040" s="396"/>
      <c r="S9040" s="388" t="s">
        <v>292</v>
      </c>
      <c r="T9040" s="388" t="s">
        <v>19</v>
      </c>
      <c r="U9040" s="396"/>
      <c r="V9040" s="388" t="s">
        <v>293</v>
      </c>
      <c r="W9040" s="388" t="s">
        <v>19</v>
      </c>
      <c r="X9040" s="396"/>
      <c r="Y9040" s="388" t="s">
        <v>294</v>
      </c>
      <c r="Z9040" s="388" t="s">
        <v>19</v>
      </c>
      <c r="AA9040" s="388"/>
      <c r="AB9040" s="388"/>
      <c r="AC9040" s="388"/>
      <c r="AD9040" s="388"/>
      <c r="AE9040" s="388"/>
      <c r="AF9040" s="388"/>
      <c r="AG9040" s="388"/>
      <c r="AH9040" s="388"/>
      <c r="AI9040" s="388"/>
      <c r="AJ9040" s="388"/>
      <c r="AK9040" s="388"/>
      <c r="AL9040" s="388"/>
      <c r="AM9040" s="388"/>
      <c r="AN9040" s="388"/>
      <c r="AO9040" s="388"/>
      <c r="AP9040" s="388"/>
      <c r="AQ9040" s="388"/>
      <c r="AR9040" s="388"/>
      <c r="AS9040" s="388"/>
      <c r="AT9040" s="388"/>
    </row>
    <row r="9041" spans="2:46" ht="13.8">
      <c r="B9041" s="363" t="s">
        <v>286</v>
      </c>
      <c r="C9041" s="400">
        <v>2030</v>
      </c>
      <c r="D9041" s="402">
        <v>145.92659936013942</v>
      </c>
      <c r="E9041" s="402">
        <v>999.99999999999557</v>
      </c>
      <c r="F9041" s="402"/>
      <c r="G9041" s="402">
        <v>126.22350368569055</v>
      </c>
      <c r="H9041" s="402">
        <v>27.999999999999989</v>
      </c>
      <c r="I9041" s="403"/>
      <c r="J9041" s="402">
        <v>857.97255856508968</v>
      </c>
      <c r="K9041" s="402">
        <v>20.999999999999996</v>
      </c>
      <c r="L9041" s="403"/>
      <c r="M9041" s="402">
        <v>5052.9174365386452</v>
      </c>
      <c r="N9041" s="402">
        <v>203.99999999999972</v>
      </c>
      <c r="O9041" s="403"/>
      <c r="P9041" s="402">
        <v>992.10009999999988</v>
      </c>
      <c r="Q9041" s="402">
        <v>1</v>
      </c>
      <c r="R9041" s="403"/>
      <c r="S9041" s="402">
        <v>110.14454858272462</v>
      </c>
      <c r="T9041" s="402">
        <v>5</v>
      </c>
      <c r="U9041" s="403"/>
      <c r="V9041" s="402">
        <v>3537.6732623941375</v>
      </c>
      <c r="W9041" s="402">
        <v>169.99999999999977</v>
      </c>
      <c r="X9041" s="403"/>
      <c r="Y9041" s="401">
        <v>46516.030904640393</v>
      </c>
      <c r="Z9041" s="402">
        <v>1000.0000000000114</v>
      </c>
      <c r="AA9041" s="402"/>
      <c r="AB9041" s="402"/>
      <c r="AC9041" s="402"/>
      <c r="AD9041" s="402"/>
      <c r="AE9041" s="402"/>
      <c r="AF9041" s="402"/>
      <c r="AG9041" s="402"/>
      <c r="AH9041" s="402"/>
      <c r="AI9041" s="402"/>
      <c r="AJ9041" s="402"/>
      <c r="AK9041" s="402"/>
      <c r="AL9041" s="402"/>
      <c r="AM9041" s="402"/>
      <c r="AN9041" s="367"/>
      <c r="AO9041" s="367"/>
      <c r="AP9041" s="367"/>
      <c r="AQ9041" s="367"/>
      <c r="AR9041" s="367"/>
      <c r="AS9041" s="367"/>
      <c r="AT9041" s="367"/>
    </row>
    <row r="9042" spans="2:46" ht="13.8">
      <c r="B9042" s="363" t="s">
        <v>286</v>
      </c>
      <c r="C9042" s="400">
        <v>2030</v>
      </c>
      <c r="D9042" s="402">
        <v>644.71868016476549</v>
      </c>
      <c r="E9042" s="402">
        <v>4499.99999999998</v>
      </c>
      <c r="F9042" s="402"/>
      <c r="G9042" s="402">
        <v>125.98501765018202</v>
      </c>
      <c r="H9042" s="402">
        <v>27</v>
      </c>
      <c r="I9042" s="403"/>
      <c r="J9042" s="402">
        <v>856.42612225084895</v>
      </c>
      <c r="K9042" s="402">
        <v>22.5</v>
      </c>
      <c r="L9042" s="403"/>
      <c r="M9042" s="402">
        <v>5052.5297838146762</v>
      </c>
      <c r="N9042" s="402">
        <v>202.49999999999983</v>
      </c>
      <c r="O9042" s="403"/>
      <c r="P9042" s="402">
        <v>9.4848631784076147</v>
      </c>
      <c r="Q9042" s="402">
        <v>0.97875000000000001</v>
      </c>
      <c r="R9042" s="403"/>
      <c r="S9042" s="402">
        <v>110.27236632964804</v>
      </c>
      <c r="T9042" s="402">
        <v>4.851</v>
      </c>
      <c r="U9042" s="403"/>
      <c r="V9042" s="402">
        <v>3537.5021259493169</v>
      </c>
      <c r="W9042" s="402">
        <v>171.00000000000006</v>
      </c>
      <c r="X9042" s="403"/>
      <c r="Y9042" s="401">
        <v>137461.21834190204</v>
      </c>
      <c r="Z9042" s="402">
        <v>4500.0000000000509</v>
      </c>
      <c r="AA9042" s="402"/>
      <c r="AB9042" s="402"/>
      <c r="AC9042" s="402"/>
      <c r="AD9042" s="402"/>
      <c r="AE9042" s="402"/>
      <c r="AF9042" s="402"/>
      <c r="AG9042" s="402"/>
      <c r="AH9042" s="402"/>
      <c r="AI9042" s="402"/>
      <c r="AJ9042" s="402"/>
      <c r="AK9042" s="402"/>
      <c r="AL9042" s="402"/>
      <c r="AM9042" s="402"/>
      <c r="AN9042" s="367"/>
      <c r="AO9042" s="367"/>
      <c r="AP9042" s="367"/>
      <c r="AQ9042" s="367"/>
      <c r="AR9042" s="367"/>
      <c r="AS9042" s="367"/>
      <c r="AT9042" s="367"/>
    </row>
    <row r="9043" spans="2:46" ht="13.8">
      <c r="B9043" s="363" t="s">
        <v>286</v>
      </c>
      <c r="C9043" s="400">
        <v>2030</v>
      </c>
      <c r="D9043" s="402">
        <v>1390.9744681393263</v>
      </c>
      <c r="E9043" s="402">
        <v>9999.9999999999563</v>
      </c>
      <c r="F9043" s="402"/>
      <c r="G9043" s="402">
        <v>125.7516988147119</v>
      </c>
      <c r="H9043" s="402">
        <v>30</v>
      </c>
      <c r="I9043" s="403"/>
      <c r="J9043" s="402">
        <v>854.34942792291974</v>
      </c>
      <c r="K9043" s="402">
        <v>20</v>
      </c>
      <c r="L9043" s="403"/>
      <c r="M9043" s="402">
        <v>5050.6732876465303</v>
      </c>
      <c r="N9043" s="402">
        <v>200</v>
      </c>
      <c r="O9043" s="403"/>
      <c r="P9043" s="402">
        <v>9.4932718512592622</v>
      </c>
      <c r="Q9043" s="402">
        <v>1.0149999999999999</v>
      </c>
      <c r="R9043" s="403"/>
      <c r="S9043" s="402">
        <v>110.25345023169831</v>
      </c>
      <c r="T9043" s="402">
        <v>4.8999999999999995</v>
      </c>
      <c r="U9043" s="403"/>
      <c r="V9043" s="402">
        <v>3537.6732623941375</v>
      </c>
      <c r="W9043" s="402">
        <v>169.99999999999997</v>
      </c>
      <c r="X9043" s="403"/>
      <c r="Y9043" s="401">
        <v>142957.24494036604</v>
      </c>
      <c r="Z9043" s="402">
        <v>5599.9999999999573</v>
      </c>
      <c r="AA9043" s="402"/>
      <c r="AB9043" s="402"/>
      <c r="AC9043" s="402"/>
      <c r="AD9043" s="402"/>
      <c r="AE9043" s="402"/>
      <c r="AF9043" s="402"/>
      <c r="AG9043" s="402"/>
      <c r="AH9043" s="402"/>
      <c r="AI9043" s="402"/>
      <c r="AJ9043" s="402"/>
      <c r="AK9043" s="402"/>
      <c r="AL9043" s="402"/>
      <c r="AM9043" s="402"/>
      <c r="AN9043" s="367"/>
      <c r="AO9043" s="367"/>
      <c r="AP9043" s="367"/>
      <c r="AQ9043" s="367"/>
      <c r="AR9043" s="367"/>
      <c r="AS9043" s="367"/>
      <c r="AT9043" s="367"/>
    </row>
    <row r="9044" spans="2:46" ht="13.8">
      <c r="B9044" s="363" t="s">
        <v>286</v>
      </c>
      <c r="C9044" s="400">
        <v>2049</v>
      </c>
      <c r="D9044" s="402">
        <v>347.28174216688416</v>
      </c>
      <c r="E9044" s="402">
        <v>999.99999999999557</v>
      </c>
      <c r="F9044" s="402"/>
      <c r="G9044" s="402">
        <v>408.21879962901181</v>
      </c>
      <c r="H9044" s="402">
        <v>50.999999999999936</v>
      </c>
      <c r="I9044" s="403"/>
      <c r="J9044" s="402">
        <v>2775.6510912970321</v>
      </c>
      <c r="K9044" s="402">
        <v>39</v>
      </c>
      <c r="L9044" s="403"/>
      <c r="M9044" s="402">
        <v>17024.57985554534</v>
      </c>
      <c r="N9044" s="402">
        <v>374.99999999999818</v>
      </c>
      <c r="O9044" s="403"/>
      <c r="P9044" s="402">
        <v>30.701003399323355</v>
      </c>
      <c r="Q9044" s="402">
        <v>1.8125</v>
      </c>
      <c r="R9044" s="403"/>
      <c r="S9044" s="402">
        <v>356.61159886828148</v>
      </c>
      <c r="T9044" s="402">
        <v>8.6940000000000008</v>
      </c>
      <c r="U9044" s="403"/>
      <c r="V9044" s="402">
        <v>11010.980721544578</v>
      </c>
      <c r="W9044" s="402">
        <v>300.00000000000011</v>
      </c>
      <c r="X9044" s="403"/>
      <c r="Y9044" s="401">
        <v>77001.038613650919</v>
      </c>
      <c r="Z9044" s="402">
        <v>1000.0000000000114</v>
      </c>
      <c r="AA9044" s="402"/>
      <c r="AB9044" s="402"/>
      <c r="AC9044" s="402"/>
      <c r="AD9044" s="402"/>
      <c r="AE9044" s="402"/>
      <c r="AF9044" s="402"/>
      <c r="AG9044" s="402"/>
      <c r="AH9044" s="402"/>
      <c r="AI9044" s="402"/>
      <c r="AJ9044" s="402"/>
      <c r="AK9044" s="402"/>
      <c r="AL9044" s="402"/>
      <c r="AM9044" s="402"/>
      <c r="AN9044" s="367"/>
      <c r="AO9044" s="367"/>
      <c r="AP9044" s="367"/>
      <c r="AQ9044" s="367"/>
      <c r="AR9044" s="367"/>
      <c r="AS9044" s="367"/>
      <c r="AT9044" s="367"/>
    </row>
    <row r="9045" spans="2:46" ht="13.8">
      <c r="B9045" s="363" t="s">
        <v>286</v>
      </c>
      <c r="C9045" s="400">
        <v>2049</v>
      </c>
      <c r="D9045" s="402">
        <v>1550.8168227951167</v>
      </c>
      <c r="E9045" s="402">
        <v>4499.99999999998</v>
      </c>
      <c r="F9045" s="402"/>
      <c r="G9045" s="402">
        <v>407.95347900300175</v>
      </c>
      <c r="H9045" s="402">
        <v>49.5</v>
      </c>
      <c r="I9045" s="403"/>
      <c r="J9045" s="402">
        <v>2769.3125596053337</v>
      </c>
      <c r="K9045" s="402">
        <v>40.5</v>
      </c>
      <c r="L9045" s="403"/>
      <c r="M9045" s="402">
        <v>17024.294660842854</v>
      </c>
      <c r="N9045" s="402">
        <v>373.50000000000006</v>
      </c>
      <c r="O9045" s="403"/>
      <c r="P9045" s="402">
        <v>30.699735986213589</v>
      </c>
      <c r="Q9045" s="402">
        <v>1.827</v>
      </c>
      <c r="R9045" s="403"/>
      <c r="S9045" s="402">
        <v>356.61159886828142</v>
      </c>
      <c r="T9045" s="402">
        <v>8.6939999999999991</v>
      </c>
      <c r="U9045" s="403"/>
      <c r="V9045" s="402">
        <v>11010.546456571745</v>
      </c>
      <c r="W9045" s="402">
        <v>301.50000000000051</v>
      </c>
      <c r="X9045" s="403"/>
      <c r="Y9045" s="401">
        <v>274643.7530324494</v>
      </c>
      <c r="Z9045" s="402">
        <v>4500.0000000000509</v>
      </c>
      <c r="AA9045" s="402"/>
      <c r="AB9045" s="402"/>
      <c r="AC9045" s="402"/>
      <c r="AD9045" s="402"/>
      <c r="AE9045" s="402"/>
      <c r="AF9045" s="402"/>
      <c r="AG9045" s="402"/>
      <c r="AH9045" s="402"/>
      <c r="AI9045" s="402"/>
      <c r="AJ9045" s="402"/>
      <c r="AK9045" s="402"/>
      <c r="AL9045" s="402"/>
      <c r="AM9045" s="402"/>
      <c r="AN9045" s="367"/>
      <c r="AO9045" s="367"/>
      <c r="AP9045" s="367"/>
      <c r="AQ9045" s="367"/>
      <c r="AR9045" s="367"/>
      <c r="AS9045" s="367"/>
      <c r="AT9045" s="367"/>
    </row>
    <row r="9046" spans="2:46" ht="13.8">
      <c r="B9046" s="408" t="s">
        <v>286</v>
      </c>
      <c r="C9046" s="409">
        <v>2049</v>
      </c>
      <c r="D9046" s="410">
        <v>3404.5258962067733</v>
      </c>
      <c r="E9046" s="410">
        <v>9999.9999999999563</v>
      </c>
      <c r="F9046" s="410"/>
      <c r="G9046" s="410">
        <v>408.12098395683807</v>
      </c>
      <c r="H9046" s="410">
        <v>50</v>
      </c>
      <c r="I9046" s="411"/>
      <c r="J9046" s="410">
        <v>2772.3562211395665</v>
      </c>
      <c r="K9046" s="410">
        <v>40</v>
      </c>
      <c r="L9046" s="411"/>
      <c r="M9046" s="410">
        <v>17021.59667759532</v>
      </c>
      <c r="N9046" s="410">
        <v>379.99999999999972</v>
      </c>
      <c r="O9046" s="411"/>
      <c r="P9046" s="410">
        <v>30.655479755948459</v>
      </c>
      <c r="Q9046" s="410">
        <v>1.885</v>
      </c>
      <c r="R9046" s="411"/>
      <c r="S9046" s="410">
        <v>356.61066965580062</v>
      </c>
      <c r="T9046" s="410">
        <v>8.68</v>
      </c>
      <c r="U9046" s="411"/>
      <c r="V9046" s="410">
        <v>11010.980721544578</v>
      </c>
      <c r="W9046" s="410">
        <v>299.99999999999994</v>
      </c>
      <c r="X9046" s="411"/>
      <c r="Y9046" s="412">
        <v>364519.64376746112</v>
      </c>
      <c r="Z9046" s="410">
        <v>8940.0000000000637</v>
      </c>
      <c r="AA9046" s="410"/>
      <c r="AB9046" s="410"/>
      <c r="AC9046" s="410"/>
      <c r="AD9046" s="410"/>
      <c r="AE9046" s="410"/>
      <c r="AF9046" s="410"/>
      <c r="AG9046" s="410"/>
      <c r="AH9046" s="410"/>
      <c r="AI9046" s="410"/>
      <c r="AJ9046" s="410"/>
      <c r="AK9046" s="410"/>
      <c r="AL9046" s="410"/>
      <c r="AM9046" s="410"/>
      <c r="AN9046" s="397"/>
      <c r="AO9046" s="397"/>
      <c r="AP9046" s="397"/>
      <c r="AQ9046" s="397"/>
      <c r="AR9046" s="397"/>
      <c r="AS9046" s="397"/>
      <c r="AT9046" s="397"/>
    </row>
    <row r="9047" spans="2:46" ht="13.8">
      <c r="B9047" s="363" t="s">
        <v>286</v>
      </c>
      <c r="C9047" s="400">
        <v>2069</v>
      </c>
      <c r="D9047" s="402">
        <v>839.53910272911605</v>
      </c>
      <c r="E9047" s="402">
        <v>999.99999999999557</v>
      </c>
      <c r="F9047" s="402"/>
      <c r="G9047" s="402">
        <v>1371.2256954322661</v>
      </c>
      <c r="H9047" s="402">
        <v>92.999999999999872</v>
      </c>
      <c r="I9047" s="403"/>
      <c r="J9047" s="402">
        <v>9324.2538128834349</v>
      </c>
      <c r="K9047" s="402">
        <v>71</v>
      </c>
      <c r="L9047" s="403"/>
      <c r="M9047" s="402">
        <v>58514.417452595655</v>
      </c>
      <c r="N9047" s="402">
        <v>695.00000000000466</v>
      </c>
      <c r="O9047" s="403"/>
      <c r="P9047" s="402">
        <v>103.12466419690921</v>
      </c>
      <c r="Q9047" s="402">
        <v>3.3205</v>
      </c>
      <c r="R9047" s="403"/>
      <c r="S9047" s="402">
        <v>1180.2118926877286</v>
      </c>
      <c r="T9047" s="402">
        <v>14</v>
      </c>
      <c r="U9047" s="403"/>
      <c r="V9047" s="402">
        <v>36177.334045237607</v>
      </c>
      <c r="W9047" s="402">
        <v>543.00000000000045</v>
      </c>
      <c r="X9047" s="403"/>
      <c r="Y9047" s="401">
        <v>142309.93057370928</v>
      </c>
      <c r="Z9047" s="402">
        <v>1000.0000000000114</v>
      </c>
      <c r="AA9047" s="402"/>
      <c r="AB9047" s="402"/>
      <c r="AC9047" s="402"/>
      <c r="AD9047" s="402"/>
      <c r="AE9047" s="402"/>
      <c r="AF9047" s="402"/>
      <c r="AG9047" s="402"/>
      <c r="AH9047" s="402"/>
      <c r="AI9047" s="402"/>
      <c r="AJ9047" s="402"/>
      <c r="AK9047" s="402"/>
      <c r="AL9047" s="402"/>
      <c r="AM9047" s="402"/>
      <c r="AN9047" s="367"/>
      <c r="AO9047" s="367"/>
      <c r="AP9047" s="367"/>
      <c r="AQ9047" s="367"/>
      <c r="AR9047" s="367"/>
      <c r="AS9047" s="367"/>
      <c r="AT9047" s="367"/>
    </row>
    <row r="9048" spans="2:46" ht="14.4" customHeight="1">
      <c r="B9048" s="363" t="s">
        <v>286</v>
      </c>
      <c r="C9048" s="400">
        <v>2069</v>
      </c>
      <c r="D9048" s="402">
        <v>3765.9749453251598</v>
      </c>
      <c r="E9048" s="402">
        <v>4499.99999999998</v>
      </c>
      <c r="F9048" s="402"/>
      <c r="G9048" s="402">
        <v>1370.927383652333</v>
      </c>
      <c r="H9048" s="402">
        <v>94.5</v>
      </c>
      <c r="I9048" s="403"/>
      <c r="J9048" s="402">
        <v>9321.5435916468341</v>
      </c>
      <c r="K9048" s="402">
        <v>72</v>
      </c>
      <c r="L9048" s="403"/>
      <c r="M9048" s="402">
        <v>58513.836022195457</v>
      </c>
      <c r="N9048" s="402">
        <v>697.5000000000008</v>
      </c>
      <c r="O9048" s="403"/>
      <c r="P9048" s="402">
        <v>103.12499422889603</v>
      </c>
      <c r="Q9048" s="402">
        <v>3.32775</v>
      </c>
      <c r="R9048" s="403"/>
      <c r="S9048" s="402">
        <v>1197.859775043361</v>
      </c>
      <c r="T9048" s="402">
        <v>15.939</v>
      </c>
      <c r="U9048" s="403"/>
      <c r="V9048" s="402">
        <v>36177.059650039519</v>
      </c>
      <c r="W9048" s="402">
        <v>544.50000000000114</v>
      </c>
      <c r="X9048" s="403"/>
      <c r="Y9048" s="401">
        <v>568533.76685271203</v>
      </c>
      <c r="Z9048" s="402">
        <v>4500.0000000000509</v>
      </c>
      <c r="AA9048" s="402"/>
      <c r="AB9048" s="402"/>
      <c r="AC9048" s="402"/>
      <c r="AD9048" s="402"/>
      <c r="AE9048" s="402"/>
      <c r="AF9048" s="402"/>
      <c r="AG9048" s="402"/>
      <c r="AH9048" s="402"/>
      <c r="AI9048" s="402"/>
      <c r="AJ9048" s="402"/>
      <c r="AK9048" s="402"/>
      <c r="AL9048" s="402"/>
      <c r="AM9048" s="402"/>
      <c r="AN9048" s="367"/>
      <c r="AO9048" s="367"/>
      <c r="AP9048" s="367"/>
      <c r="AQ9048" s="367"/>
      <c r="AR9048" s="367"/>
      <c r="AS9048" s="367"/>
      <c r="AT9048" s="367"/>
    </row>
    <row r="9049" spans="2:46" ht="13.8">
      <c r="B9049" s="399" t="s">
        <v>286</v>
      </c>
      <c r="C9049" s="413">
        <v>2069</v>
      </c>
      <c r="D9049" s="414">
        <v>8327.0995018290923</v>
      </c>
      <c r="E9049" s="414">
        <v>9999.9999999999563</v>
      </c>
      <c r="F9049" s="414"/>
      <c r="G9049" s="414">
        <v>1369.6875708726427</v>
      </c>
      <c r="H9049" s="414">
        <v>90</v>
      </c>
      <c r="I9049" s="415"/>
      <c r="J9049" s="414">
        <v>9323.2407635720374</v>
      </c>
      <c r="K9049" s="414">
        <v>69.999999999999986</v>
      </c>
      <c r="L9049" s="415"/>
      <c r="M9049" s="414">
        <v>58511.741581426686</v>
      </c>
      <c r="N9049" s="414">
        <v>699.99999999999932</v>
      </c>
      <c r="O9049" s="415"/>
      <c r="P9049" s="414">
        <v>103.12434459643721</v>
      </c>
      <c r="Q9049" s="414">
        <v>3.3350000000000004</v>
      </c>
      <c r="R9049" s="415"/>
      <c r="S9049" s="414">
        <v>1197.8567167631084</v>
      </c>
      <c r="T9049" s="414">
        <v>15.959999999999999</v>
      </c>
      <c r="U9049" s="415"/>
      <c r="V9049" s="414">
        <v>36176.22644254184</v>
      </c>
      <c r="W9049" s="414">
        <v>540.00000000000068</v>
      </c>
      <c r="X9049" s="415"/>
      <c r="Y9049" s="416">
        <v>1012465.4730000659</v>
      </c>
      <c r="Z9049" s="414">
        <v>10000.000000000113</v>
      </c>
      <c r="AA9049" s="414"/>
      <c r="AB9049" s="414"/>
      <c r="AC9049" s="414"/>
      <c r="AD9049" s="414"/>
      <c r="AE9049" s="414"/>
      <c r="AF9049" s="414"/>
      <c r="AG9049" s="414"/>
      <c r="AH9049" s="414"/>
      <c r="AI9049" s="414"/>
      <c r="AJ9049" s="414"/>
      <c r="AK9049" s="414"/>
      <c r="AL9049" s="414"/>
      <c r="AM9049" s="414"/>
      <c r="AN9049" s="398"/>
      <c r="AO9049" s="398"/>
      <c r="AP9049" s="398"/>
      <c r="AQ9049" s="398"/>
      <c r="AR9049" s="398"/>
      <c r="AS9049" s="398"/>
      <c r="AT9049" s="398"/>
    </row>
  </sheetData>
  <autoFilter ref="A5:AT5"/>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Z939"/>
  <sheetViews>
    <sheetView zoomScale="80" zoomScaleNormal="80" workbookViewId="0">
      <selection activeCell="F182" sqref="F182"/>
    </sheetView>
  </sheetViews>
  <sheetFormatPr defaultColWidth="8.88671875" defaultRowHeight="13.8"/>
  <cols>
    <col min="1" max="1" width="32.88671875" style="227" customWidth="1"/>
    <col min="2" max="2" width="8.21875" style="226" customWidth="1"/>
    <col min="3" max="3" width="22.109375" style="226" customWidth="1"/>
    <col min="4" max="4" width="25.109375" style="225" customWidth="1"/>
    <col min="5" max="5" width="15.6640625" style="225" customWidth="1"/>
    <col min="6" max="6" width="11.33203125" style="225" customWidth="1"/>
    <col min="7" max="7" width="16.77734375" style="225" customWidth="1"/>
    <col min="8" max="8" width="14.5546875" style="10" customWidth="1"/>
    <col min="9" max="9" width="15.6640625" style="12" customWidth="1"/>
    <col min="10" max="10" width="15.33203125" style="12" customWidth="1"/>
    <col min="11" max="11" width="15.33203125" style="125" customWidth="1"/>
    <col min="12" max="12" width="18.6640625" style="12" customWidth="1"/>
    <col min="13" max="14" width="19.5546875" style="12" customWidth="1"/>
    <col min="15" max="25" width="11" style="12" customWidth="1"/>
    <col min="26" max="30" width="8.88671875" style="12"/>
    <col min="31" max="31" width="10.5546875" style="12" bestFit="1" customWidth="1"/>
    <col min="32" max="32" width="11.33203125" style="12" customWidth="1"/>
    <col min="33" max="33" width="8.88671875" style="12"/>
    <col min="34" max="34" width="9.5546875" style="12" bestFit="1" customWidth="1"/>
    <col min="35" max="16384" width="8.88671875" style="12"/>
  </cols>
  <sheetData>
    <row r="1" spans="1:18" s="9" customFormat="1">
      <c r="A1" s="180" t="s">
        <v>172</v>
      </c>
      <c r="B1" s="113"/>
      <c r="C1" s="9" t="s">
        <v>1201</v>
      </c>
      <c r="D1" s="420">
        <v>893000</v>
      </c>
      <c r="E1" s="421">
        <v>6000</v>
      </c>
      <c r="F1" s="421">
        <v>93000</v>
      </c>
      <c r="G1" s="421">
        <v>21.5</v>
      </c>
      <c r="H1" s="120">
        <v>4</v>
      </c>
      <c r="I1" s="120">
        <v>16.5</v>
      </c>
      <c r="J1" s="120">
        <v>14.5</v>
      </c>
      <c r="K1" s="144">
        <v>14</v>
      </c>
      <c r="L1" s="188">
        <v>29</v>
      </c>
      <c r="M1" s="80">
        <v>0.6</v>
      </c>
      <c r="O1" s="267">
        <f>SUM(D1:M1)/10^6</f>
        <v>0.99210009999999993</v>
      </c>
      <c r="P1" s="29"/>
    </row>
    <row r="2" spans="1:18" s="9" customFormat="1">
      <c r="A2" s="180" t="s">
        <v>105</v>
      </c>
      <c r="B2" s="113"/>
      <c r="C2" s="11" t="s">
        <v>106</v>
      </c>
      <c r="D2" s="843" t="s">
        <v>1193</v>
      </c>
      <c r="E2" s="843" t="s">
        <v>1191</v>
      </c>
      <c r="F2" s="843" t="s">
        <v>1192</v>
      </c>
      <c r="G2" s="843" t="s">
        <v>1194</v>
      </c>
      <c r="H2" s="228" t="s">
        <v>1195</v>
      </c>
      <c r="I2" s="228" t="s">
        <v>1196</v>
      </c>
      <c r="J2" s="228" t="s">
        <v>1197</v>
      </c>
      <c r="K2" s="844" t="s">
        <v>1198</v>
      </c>
      <c r="L2" s="228" t="s">
        <v>1199</v>
      </c>
      <c r="M2" s="845" t="s">
        <v>1200</v>
      </c>
      <c r="N2" s="11"/>
      <c r="P2" s="29"/>
    </row>
    <row r="3" spans="1:18" s="9" customFormat="1" ht="25.95" customHeight="1">
      <c r="A3" s="306" t="str">
        <f>IF(SUM(E4:M4)+SUM(B5:B11)=13.036,"Base",SUM(E4:M4)+SUM(B5:B11))</f>
        <v>Base</v>
      </c>
      <c r="B3" s="113"/>
      <c r="C3" s="81" t="s">
        <v>115</v>
      </c>
      <c r="D3" s="420">
        <v>893000</v>
      </c>
      <c r="E3" s="422">
        <v>6000</v>
      </c>
      <c r="F3" s="421">
        <v>93000</v>
      </c>
      <c r="G3" s="421">
        <v>21.5</v>
      </c>
      <c r="H3" s="120">
        <v>4</v>
      </c>
      <c r="I3" s="120">
        <v>16.5</v>
      </c>
      <c r="J3" s="120">
        <v>14.5</v>
      </c>
      <c r="K3" s="144">
        <v>14</v>
      </c>
      <c r="L3" s="188">
        <v>29</v>
      </c>
      <c r="M3" s="80">
        <v>0.6</v>
      </c>
      <c r="N3" s="255" t="s">
        <v>20</v>
      </c>
      <c r="P3" s="38"/>
    </row>
    <row r="4" spans="1:18" s="9" customFormat="1" ht="18" customHeight="1">
      <c r="A4" s="180"/>
      <c r="B4" s="251" t="s">
        <v>125</v>
      </c>
      <c r="C4" s="204" t="s">
        <v>101</v>
      </c>
      <c r="D4" s="205"/>
      <c r="E4" s="418">
        <v>1</v>
      </c>
      <c r="F4" s="419">
        <v>1</v>
      </c>
      <c r="G4" s="419">
        <v>1</v>
      </c>
      <c r="H4" s="419">
        <v>1</v>
      </c>
      <c r="I4" s="419">
        <v>1</v>
      </c>
      <c r="J4" s="419">
        <v>1</v>
      </c>
      <c r="K4" s="419">
        <v>1</v>
      </c>
      <c r="L4" s="419">
        <v>1</v>
      </c>
      <c r="M4" s="419">
        <v>1</v>
      </c>
      <c r="N4" s="256"/>
      <c r="O4" s="7"/>
      <c r="P4" s="38"/>
    </row>
    <row r="5" spans="1:18" s="9" customFormat="1" ht="18" customHeight="1">
      <c r="A5" s="180" t="s">
        <v>1189</v>
      </c>
      <c r="B5" s="463">
        <v>1</v>
      </c>
      <c r="C5" s="11" t="s">
        <v>116</v>
      </c>
      <c r="D5" s="144">
        <v>-0.48</v>
      </c>
      <c r="E5" s="145">
        <v>-0.47</v>
      </c>
      <c r="F5" s="145">
        <v>-0.66</v>
      </c>
      <c r="G5" s="145">
        <v>-0.76</v>
      </c>
      <c r="H5" s="145">
        <v>-0.76</v>
      </c>
      <c r="I5" s="145">
        <v>-0.7</v>
      </c>
      <c r="J5" s="145">
        <v>-0.76</v>
      </c>
      <c r="K5" s="145">
        <v>-0.76</v>
      </c>
      <c r="L5" s="145">
        <v>-0.82</v>
      </c>
      <c r="M5" s="145">
        <v>-1.01</v>
      </c>
      <c r="N5" s="255" t="s">
        <v>20</v>
      </c>
      <c r="O5" s="7"/>
      <c r="P5" s="38"/>
    </row>
    <row r="6" spans="1:18" s="9" customFormat="1" ht="18" customHeight="1">
      <c r="A6" s="180"/>
      <c r="B6" s="463"/>
      <c r="C6" s="11"/>
      <c r="D6" s="230">
        <f t="shared" ref="D6:M6" si="0">$B$5*D5</f>
        <v>-0.48</v>
      </c>
      <c r="E6" s="230">
        <f t="shared" si="0"/>
        <v>-0.47</v>
      </c>
      <c r="F6" s="230">
        <f t="shared" si="0"/>
        <v>-0.66</v>
      </c>
      <c r="G6" s="230">
        <f t="shared" si="0"/>
        <v>-0.76</v>
      </c>
      <c r="H6" s="230">
        <f t="shared" si="0"/>
        <v>-0.76</v>
      </c>
      <c r="I6" s="230">
        <f t="shared" si="0"/>
        <v>-0.7</v>
      </c>
      <c r="J6" s="230">
        <f t="shared" si="0"/>
        <v>-0.76</v>
      </c>
      <c r="K6" s="230">
        <f t="shared" si="0"/>
        <v>-0.76</v>
      </c>
      <c r="L6" s="230">
        <f t="shared" si="0"/>
        <v>-0.82</v>
      </c>
      <c r="M6" s="230">
        <f t="shared" si="0"/>
        <v>-1.01</v>
      </c>
      <c r="N6" s="255"/>
      <c r="O6" s="7"/>
      <c r="P6" s="38"/>
    </row>
    <row r="7" spans="1:18" s="9" customFormat="1" ht="18" customHeight="1">
      <c r="A7" s="180" t="s">
        <v>1190</v>
      </c>
      <c r="B7" s="463">
        <v>1</v>
      </c>
      <c r="C7" s="119" t="s">
        <v>117</v>
      </c>
      <c r="D7" s="144">
        <v>0.24</v>
      </c>
      <c r="E7" s="145">
        <v>0.4</v>
      </c>
      <c r="F7" s="144">
        <v>0.55000000000000004</v>
      </c>
      <c r="G7" s="144">
        <v>0.16</v>
      </c>
      <c r="H7" s="144">
        <v>0.16</v>
      </c>
      <c r="I7" s="144">
        <v>0.16</v>
      </c>
      <c r="J7" s="144">
        <v>0.16</v>
      </c>
      <c r="K7" s="144">
        <v>0.16</v>
      </c>
      <c r="L7" s="144">
        <v>0.16</v>
      </c>
      <c r="M7" s="146">
        <v>1.02</v>
      </c>
      <c r="N7" s="255" t="s">
        <v>20</v>
      </c>
      <c r="O7" s="7"/>
      <c r="P7" s="38"/>
    </row>
    <row r="8" spans="1:18" s="9" customFormat="1">
      <c r="A8" s="180"/>
      <c r="B8" s="463"/>
      <c r="C8" s="558"/>
      <c r="D8" s="106">
        <f t="shared" ref="D8:M8" si="1">$B$7*D7</f>
        <v>0.24</v>
      </c>
      <c r="E8" s="106">
        <f t="shared" si="1"/>
        <v>0.4</v>
      </c>
      <c r="F8" s="106">
        <f t="shared" si="1"/>
        <v>0.55000000000000004</v>
      </c>
      <c r="G8" s="106">
        <f t="shared" si="1"/>
        <v>0.16</v>
      </c>
      <c r="H8" s="106">
        <f t="shared" si="1"/>
        <v>0.16</v>
      </c>
      <c r="I8" s="106">
        <f t="shared" si="1"/>
        <v>0.16</v>
      </c>
      <c r="J8" s="106">
        <f t="shared" si="1"/>
        <v>0.16</v>
      </c>
      <c r="K8" s="106">
        <f t="shared" si="1"/>
        <v>0.16</v>
      </c>
      <c r="L8" s="106">
        <f t="shared" si="1"/>
        <v>0.16</v>
      </c>
      <c r="M8" s="106">
        <f t="shared" si="1"/>
        <v>1.02</v>
      </c>
      <c r="N8" s="255"/>
      <c r="P8" s="29"/>
    </row>
    <row r="9" spans="1:18" s="9" customFormat="1">
      <c r="A9" s="180" t="s">
        <v>1188</v>
      </c>
      <c r="B9" s="463">
        <v>1</v>
      </c>
      <c r="C9" s="119" t="s">
        <v>118</v>
      </c>
      <c r="D9" s="145">
        <v>1.1599999999999999</v>
      </c>
      <c r="E9" s="145">
        <v>1.21</v>
      </c>
      <c r="F9" s="145">
        <v>0.95</v>
      </c>
      <c r="G9" s="145">
        <v>0.83</v>
      </c>
      <c r="H9" s="145">
        <v>0.83</v>
      </c>
      <c r="I9" s="145">
        <v>0.83</v>
      </c>
      <c r="J9" s="145">
        <v>0.83</v>
      </c>
      <c r="K9" s="145">
        <v>0.83</v>
      </c>
      <c r="L9" s="145">
        <v>0.83</v>
      </c>
      <c r="M9" s="145">
        <v>1.04</v>
      </c>
      <c r="N9" s="255" t="s">
        <v>20</v>
      </c>
      <c r="P9" s="29"/>
    </row>
    <row r="10" spans="1:18" s="9" customFormat="1">
      <c r="A10" s="180" t="s">
        <v>229</v>
      </c>
      <c r="B10" s="463">
        <v>1</v>
      </c>
      <c r="C10" s="11"/>
      <c r="D10" s="231">
        <f t="shared" ref="D10:M10" si="2">$B$9*D9</f>
        <v>1.1599999999999999</v>
      </c>
      <c r="E10" s="231">
        <f t="shared" si="2"/>
        <v>1.21</v>
      </c>
      <c r="F10" s="231">
        <f t="shared" si="2"/>
        <v>0.95</v>
      </c>
      <c r="G10" s="231">
        <f t="shared" si="2"/>
        <v>0.83</v>
      </c>
      <c r="H10" s="231">
        <f t="shared" si="2"/>
        <v>0.83</v>
      </c>
      <c r="I10" s="231">
        <f t="shared" si="2"/>
        <v>0.83</v>
      </c>
      <c r="J10" s="231">
        <v>0.83</v>
      </c>
      <c r="K10" s="231">
        <f t="shared" si="2"/>
        <v>0.83</v>
      </c>
      <c r="L10" s="231">
        <f t="shared" si="2"/>
        <v>0.83</v>
      </c>
      <c r="M10" s="231">
        <f t="shared" si="2"/>
        <v>1.04</v>
      </c>
      <c r="N10" s="28"/>
      <c r="P10" s="29"/>
    </row>
    <row r="11" spans="1:18" s="9" customFormat="1">
      <c r="A11" s="180" t="s">
        <v>95</v>
      </c>
      <c r="B11" s="249">
        <v>3.5999999999999997E-2</v>
      </c>
      <c r="C11" s="180" t="s">
        <v>205</v>
      </c>
      <c r="D11" s="250">
        <f t="shared" ref="D11:M11" si="3">$B$11</f>
        <v>3.5999999999999997E-2</v>
      </c>
      <c r="E11" s="222">
        <f t="shared" si="3"/>
        <v>3.5999999999999997E-2</v>
      </c>
      <c r="F11" s="222">
        <f t="shared" si="3"/>
        <v>3.5999999999999997E-2</v>
      </c>
      <c r="G11" s="222">
        <f t="shared" si="3"/>
        <v>3.5999999999999997E-2</v>
      </c>
      <c r="H11" s="222">
        <f t="shared" si="3"/>
        <v>3.5999999999999997E-2</v>
      </c>
      <c r="I11" s="222">
        <f t="shared" si="3"/>
        <v>3.5999999999999997E-2</v>
      </c>
      <c r="J11" s="222">
        <f t="shared" si="3"/>
        <v>3.5999999999999997E-2</v>
      </c>
      <c r="K11" s="222">
        <f t="shared" si="3"/>
        <v>3.5999999999999997E-2</v>
      </c>
      <c r="L11" s="222">
        <f t="shared" si="3"/>
        <v>3.5999999999999997E-2</v>
      </c>
      <c r="M11" s="222">
        <f t="shared" si="3"/>
        <v>3.5999999999999997E-2</v>
      </c>
      <c r="N11" s="256" t="s">
        <v>225</v>
      </c>
      <c r="O11" s="213"/>
      <c r="P11" s="29"/>
    </row>
    <row r="12" spans="1:18" s="9" customFormat="1">
      <c r="A12" s="180" t="s">
        <v>56</v>
      </c>
      <c r="B12" s="232">
        <v>2018</v>
      </c>
      <c r="C12" s="81" t="s">
        <v>228</v>
      </c>
      <c r="D12" s="121">
        <f>SUM(D1:N1)/10^6-SUM(E12:M12)</f>
        <v>0.8929999999999999</v>
      </c>
      <c r="E12" s="121">
        <f>(E3/1000000)*E4</f>
        <v>6.0000000000000001E-3</v>
      </c>
      <c r="F12" s="121">
        <f t="shared" ref="F12:M12" si="4">(F3/1000000)*F4</f>
        <v>9.2999999999999999E-2</v>
      </c>
      <c r="G12" s="121">
        <f t="shared" si="4"/>
        <v>2.1500000000000001E-5</v>
      </c>
      <c r="H12" s="121">
        <f t="shared" si="4"/>
        <v>3.9999999999999998E-6</v>
      </c>
      <c r="I12" s="121">
        <f t="shared" si="4"/>
        <v>1.6500000000000001E-5</v>
      </c>
      <c r="J12" s="121">
        <f t="shared" si="4"/>
        <v>1.45E-5</v>
      </c>
      <c r="K12" s="342">
        <f t="shared" si="4"/>
        <v>1.4E-5</v>
      </c>
      <c r="L12" s="121">
        <f t="shared" si="4"/>
        <v>2.9E-5</v>
      </c>
      <c r="M12" s="121">
        <f t="shared" si="4"/>
        <v>5.9999999999999997E-7</v>
      </c>
      <c r="N12" s="254">
        <f>SUM(D12:M12)</f>
        <v>0.99210009999999982</v>
      </c>
      <c r="O12" s="123">
        <f>SUM(E12:M12)</f>
        <v>9.910010000000001E-2</v>
      </c>
      <c r="P12" s="29"/>
    </row>
    <row r="13" spans="1:18" s="9" customFormat="1">
      <c r="A13" s="181" t="s">
        <v>53</v>
      </c>
      <c r="B13" s="233">
        <v>2030</v>
      </c>
      <c r="C13" s="119" t="s">
        <v>119</v>
      </c>
      <c r="D13" s="107">
        <f>ROUND((1+D11*$B$10)^(D10),3)</f>
        <v>1.042</v>
      </c>
      <c r="E13" s="107">
        <f t="shared" ref="E13:M13" si="5">ROUND((1+E11*$B$10)^(E10),3)</f>
        <v>1.044</v>
      </c>
      <c r="F13" s="107">
        <f t="shared" si="5"/>
        <v>1.034</v>
      </c>
      <c r="G13" s="107">
        <f t="shared" si="5"/>
        <v>1.03</v>
      </c>
      <c r="H13" s="107">
        <f t="shared" si="5"/>
        <v>1.03</v>
      </c>
      <c r="I13" s="107">
        <f t="shared" si="5"/>
        <v>1.03</v>
      </c>
      <c r="J13" s="107">
        <f t="shared" si="5"/>
        <v>1.03</v>
      </c>
      <c r="K13" s="107">
        <f t="shared" si="5"/>
        <v>1.03</v>
      </c>
      <c r="L13" s="107">
        <f t="shared" si="5"/>
        <v>1.03</v>
      </c>
      <c r="M13" s="107">
        <f t="shared" si="5"/>
        <v>1.0369999999999999</v>
      </c>
      <c r="N13" s="228" t="s">
        <v>224</v>
      </c>
    </row>
    <row r="14" spans="1:18" s="9" customFormat="1" ht="13.2" customHeight="1">
      <c r="A14" s="181" t="s">
        <v>54</v>
      </c>
      <c r="B14" s="233">
        <v>2069</v>
      </c>
      <c r="C14" s="119" t="str">
        <f>"TR Earth "&amp;B15</f>
        <v>TR Earth 2030</v>
      </c>
      <c r="D14" s="93">
        <f>C30</f>
        <v>928040505960.14282</v>
      </c>
      <c r="E14" s="93">
        <f>C45</f>
        <v>24027273870.017067</v>
      </c>
      <c r="F14" s="93">
        <f>C60</f>
        <v>40011247278.58918</v>
      </c>
      <c r="G14" s="93">
        <f>C75</f>
        <v>401119996.9239893</v>
      </c>
      <c r="H14" s="93">
        <f>C90</f>
        <v>2737197542.5819578</v>
      </c>
      <c r="I14" s="93">
        <f>C105</f>
        <v>16956462742.456459</v>
      </c>
      <c r="J14" s="93">
        <f>C120</f>
        <v>27689816.950147133</v>
      </c>
      <c r="K14" s="343">
        <f>C135</f>
        <v>345843709.96877766</v>
      </c>
      <c r="L14" s="92">
        <f>C150</f>
        <v>10754788839.059063</v>
      </c>
      <c r="M14" s="92">
        <f>C165</f>
        <v>282883850623.57654</v>
      </c>
      <c r="N14" s="257">
        <f>SUM(D14:M14)</f>
        <v>1306185980380.2661</v>
      </c>
    </row>
    <row r="15" spans="1:18" s="9" customFormat="1">
      <c r="A15" s="182" t="s">
        <v>55</v>
      </c>
      <c r="B15" s="234">
        <v>2030</v>
      </c>
      <c r="C15" s="119" t="str">
        <f>"TR Space "&amp;B15</f>
        <v>TR Space 2030</v>
      </c>
      <c r="D15" s="93">
        <f>C31</f>
        <v>5694454.6355142025</v>
      </c>
      <c r="E15" s="93">
        <f>C46</f>
        <v>8798391.9842313007</v>
      </c>
      <c r="F15" s="93">
        <f>C61</f>
        <v>13822634.871804437</v>
      </c>
      <c r="G15" s="93">
        <f>C76</f>
        <v>1913846.1851268033</v>
      </c>
      <c r="H15" s="93">
        <f>C91</f>
        <v>3195028.4586065258</v>
      </c>
      <c r="I15" s="93">
        <f>C106</f>
        <v>8157857.4987732917</v>
      </c>
      <c r="J15" s="93">
        <f>C121</f>
        <v>2531779.0278196461</v>
      </c>
      <c r="K15" s="343">
        <f>C136</f>
        <v>6294136.5421028221</v>
      </c>
      <c r="L15" s="92">
        <f>C151</f>
        <v>12073437.853563208</v>
      </c>
      <c r="M15" s="92">
        <f>C166</f>
        <v>306471.61002344091</v>
      </c>
      <c r="N15" s="440">
        <f>SUM(D15:M15)</f>
        <v>62788038.667565674</v>
      </c>
      <c r="Q15" s="123"/>
    </row>
    <row r="16" spans="1:18" s="9" customFormat="1" ht="15.45" customHeight="1">
      <c r="A16" s="124" t="s">
        <v>97</v>
      </c>
      <c r="B16" s="288">
        <v>10000</v>
      </c>
      <c r="C16" s="29"/>
      <c r="D16" s="240"/>
      <c r="E16" s="29"/>
      <c r="F16" s="190"/>
      <c r="G16" s="29"/>
      <c r="H16" s="449"/>
      <c r="I16" s="29"/>
      <c r="J16" s="29"/>
      <c r="K16" s="344"/>
      <c r="L16" s="29"/>
      <c r="M16" s="190"/>
      <c r="N16" s="35"/>
      <c r="O16" s="10"/>
      <c r="P16" s="12"/>
      <c r="Q16" s="10"/>
      <c r="R16" s="10"/>
    </row>
    <row r="17" spans="1:78" s="9" customFormat="1" ht="15.45" customHeight="1">
      <c r="A17" s="183" t="s">
        <v>98</v>
      </c>
      <c r="B17" s="114" t="s">
        <v>8</v>
      </c>
      <c r="C17" s="101"/>
      <c r="D17" s="105"/>
      <c r="E17" s="105"/>
      <c r="F17" s="105"/>
      <c r="G17" s="105"/>
      <c r="H17" s="110"/>
      <c r="I17" s="29"/>
      <c r="J17" s="29"/>
      <c r="K17" s="344"/>
      <c r="L17" s="29"/>
      <c r="M17" s="29"/>
      <c r="N17" s="10"/>
      <c r="O17" s="10"/>
      <c r="P17" s="8"/>
      <c r="Q17" s="196"/>
      <c r="R17" s="10"/>
      <c r="S17" s="12"/>
      <c r="T17" s="10"/>
      <c r="U17" s="10"/>
      <c r="V17" s="10"/>
      <c r="W17" s="10"/>
      <c r="X17" s="10"/>
      <c r="Y17" s="10"/>
      <c r="Z17" s="10"/>
      <c r="AA17" s="10"/>
      <c r="AB17" s="10"/>
    </row>
    <row r="18" spans="1:78" s="9" customFormat="1" ht="15.45" hidden="1" customHeight="1">
      <c r="A18" s="180" t="s">
        <v>74</v>
      </c>
      <c r="B18" s="115" t="str">
        <f>"Q"&amp;B$12</f>
        <v>Q2018</v>
      </c>
      <c r="C18" s="4">
        <v>1200000000</v>
      </c>
      <c r="D18" s="126" t="s">
        <v>28</v>
      </c>
      <c r="F18" s="29"/>
      <c r="G18" s="29"/>
      <c r="H18" s="29"/>
      <c r="I18" s="125"/>
      <c r="J18" s="125"/>
      <c r="K18" s="125"/>
      <c r="L18" s="125"/>
      <c r="M18" s="125"/>
      <c r="N18" s="10"/>
      <c r="O18" s="10"/>
      <c r="P18" s="8"/>
      <c r="Q18" s="196"/>
      <c r="R18" s="10"/>
      <c r="S18" s="12"/>
      <c r="T18" s="166"/>
      <c r="U18" s="166"/>
      <c r="V18" s="10"/>
      <c r="W18" s="10"/>
      <c r="X18" s="10"/>
      <c r="Y18" s="10"/>
      <c r="Z18" s="10"/>
      <c r="AA18" s="10"/>
      <c r="AB18" s="10"/>
    </row>
    <row r="19" spans="1:78" s="9" customFormat="1" ht="15.45" hidden="1" customHeight="1">
      <c r="A19" s="180" t="s">
        <v>74</v>
      </c>
      <c r="B19" s="115" t="str">
        <f>"P"&amp;B$12</f>
        <v>P2018</v>
      </c>
      <c r="C19" s="11">
        <v>338</v>
      </c>
      <c r="D19" s="126" t="s">
        <v>29</v>
      </c>
      <c r="F19" s="29"/>
      <c r="G19" s="29"/>
      <c r="H19" s="29"/>
      <c r="I19" s="29"/>
      <c r="J19" s="29"/>
      <c r="K19" s="344"/>
      <c r="L19" s="29"/>
      <c r="M19" s="29"/>
      <c r="N19" s="167"/>
      <c r="O19" s="167"/>
      <c r="P19" s="239"/>
      <c r="Q19" s="238"/>
      <c r="R19" s="167"/>
      <c r="S19" s="168"/>
      <c r="T19" s="10"/>
      <c r="U19" s="10"/>
      <c r="V19" s="10"/>
      <c r="W19" s="10"/>
      <c r="X19" s="10"/>
      <c r="Y19" s="10"/>
      <c r="Z19" s="10"/>
      <c r="AA19" s="10"/>
      <c r="AB19" s="10"/>
    </row>
    <row r="20" spans="1:78" s="29" customFormat="1" ht="12.6" hidden="1" customHeight="1">
      <c r="A20" s="180" t="s">
        <v>74</v>
      </c>
      <c r="B20" s="115" t="s">
        <v>231</v>
      </c>
      <c r="C20" s="107">
        <f>D13</f>
        <v>1.042</v>
      </c>
      <c r="D20" s="9" t="s">
        <v>230</v>
      </c>
      <c r="E20" s="9">
        <f>B$8</f>
        <v>0</v>
      </c>
      <c r="F20" s="127"/>
      <c r="K20" s="344"/>
      <c r="N20" s="12"/>
      <c r="O20" s="12"/>
      <c r="P20" s="196"/>
      <c r="Q20" s="196"/>
      <c r="R20" s="12"/>
    </row>
    <row r="21" spans="1:78" s="29" customFormat="1" ht="12.6" hidden="1" customHeight="1">
      <c r="A21" s="180" t="s">
        <v>74</v>
      </c>
      <c r="B21" s="115" t="s">
        <v>23</v>
      </c>
      <c r="C21" s="103">
        <f>D8</f>
        <v>0.24</v>
      </c>
      <c r="D21" s="9"/>
      <c r="E21" s="9"/>
      <c r="H21" s="128"/>
      <c r="K21" s="344"/>
      <c r="N21" s="12"/>
      <c r="O21" s="12"/>
      <c r="P21" s="196"/>
      <c r="Q21" s="196"/>
      <c r="R21" s="12"/>
    </row>
    <row r="22" spans="1:78" s="29" customFormat="1" ht="12.6" hidden="1" customHeight="1">
      <c r="A22" s="180" t="s">
        <v>74</v>
      </c>
      <c r="B22" s="115" t="s">
        <v>25</v>
      </c>
      <c r="C22" s="18">
        <f>C18-D22*C19</f>
        <v>912000000</v>
      </c>
      <c r="D22" s="107">
        <f>+C21*C18/C19</f>
        <v>852071.00591715972</v>
      </c>
      <c r="E22" s="9" t="s">
        <v>6</v>
      </c>
      <c r="G22" s="190">
        <f>-C22/D22</f>
        <v>-1070.3333333333335</v>
      </c>
      <c r="K22" s="344"/>
      <c r="N22" s="125"/>
      <c r="O22" s="125"/>
      <c r="P22" s="196"/>
      <c r="Q22" s="196"/>
      <c r="R22" s="125"/>
      <c r="S22" s="12"/>
    </row>
    <row r="23" spans="1:78" s="29" customFormat="1" ht="13.95" hidden="1" customHeight="1">
      <c r="A23" s="180" t="s">
        <v>74</v>
      </c>
      <c r="B23" s="115" t="str">
        <f>"Qs_"&amp;B$15</f>
        <v>Qs_2030</v>
      </c>
      <c r="C23" s="18">
        <f>C22</f>
        <v>912000000</v>
      </c>
      <c r="D23" s="107">
        <f>D22</f>
        <v>852071.00591715972</v>
      </c>
      <c r="E23" s="12" t="s">
        <v>6</v>
      </c>
      <c r="F23" s="29" t="s">
        <v>121</v>
      </c>
      <c r="G23" s="190"/>
      <c r="I23" s="128"/>
      <c r="J23" s="128"/>
      <c r="K23" s="345"/>
      <c r="L23" s="128"/>
      <c r="M23" s="128"/>
      <c r="N23" s="12"/>
      <c r="O23" s="12"/>
      <c r="P23" s="196"/>
      <c r="Q23" s="196"/>
      <c r="R23" s="12"/>
    </row>
    <row r="24" spans="1:78" s="9" customFormat="1" hidden="1">
      <c r="A24" s="180" t="s">
        <v>74</v>
      </c>
      <c r="B24" s="115" t="s">
        <v>24</v>
      </c>
      <c r="C24" s="104">
        <f>D6</f>
        <v>-0.48</v>
      </c>
      <c r="F24" s="29"/>
      <c r="G24" s="29"/>
      <c r="H24" s="29"/>
      <c r="I24" s="29"/>
      <c r="J24" s="29"/>
      <c r="K24" s="344"/>
      <c r="L24" s="29"/>
      <c r="M24" s="29"/>
      <c r="N24" s="12"/>
      <c r="O24" s="12"/>
      <c r="P24" s="196"/>
      <c r="Q24" s="196"/>
      <c r="R24" s="12"/>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row>
    <row r="25" spans="1:78" s="9" customFormat="1" hidden="1">
      <c r="A25" s="180" t="s">
        <v>74</v>
      </c>
      <c r="B25" s="90" t="s">
        <v>26</v>
      </c>
      <c r="C25" s="4">
        <f>C18-D25*C19</f>
        <v>1776000000</v>
      </c>
      <c r="D25" s="253">
        <f>+C24*C18/C19</f>
        <v>-1704142.0118343194</v>
      </c>
      <c r="E25" s="9" t="s">
        <v>6</v>
      </c>
      <c r="F25" s="190"/>
      <c r="G25" s="190">
        <f>-C25/D25</f>
        <v>1042.1666666666667</v>
      </c>
      <c r="H25" s="29"/>
      <c r="I25" s="29"/>
      <c r="J25" s="29"/>
      <c r="K25" s="344"/>
      <c r="L25" s="29"/>
      <c r="M25" s="29"/>
      <c r="N25" s="12"/>
      <c r="O25" s="12"/>
      <c r="P25" s="196"/>
      <c r="Q25" s="196"/>
      <c r="R25" s="12"/>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row>
    <row r="26" spans="1:78" s="9" customFormat="1" hidden="1">
      <c r="A26" s="180" t="s">
        <v>74</v>
      </c>
      <c r="B26" s="90" t="str">
        <f>"Qd_"&amp;B$15</f>
        <v>Qd_2030</v>
      </c>
      <c r="C26" s="4">
        <f>C18*(C20)^(B$15-B$12)-D26*C19</f>
        <v>2542046899.5740943</v>
      </c>
      <c r="D26" s="274">
        <f>D25</f>
        <v>-1704142.0118343194</v>
      </c>
      <c r="E26" s="12" t="s">
        <v>6</v>
      </c>
      <c r="F26" s="29"/>
      <c r="G26" s="190">
        <f>-C26/D26</f>
        <v>1491.6872431528541</v>
      </c>
      <c r="H26" s="214"/>
      <c r="I26" s="29"/>
      <c r="J26" s="29"/>
      <c r="K26" s="344"/>
      <c r="L26" s="29"/>
      <c r="M26" s="29"/>
      <c r="N26" s="12"/>
      <c r="O26" s="12"/>
      <c r="P26" s="196"/>
      <c r="Q26" s="196"/>
      <c r="R26" s="12"/>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row>
    <row r="27" spans="1:78" s="9" customFormat="1" hidden="1">
      <c r="A27" s="180" t="str">
        <f>A26</f>
        <v>FE</v>
      </c>
      <c r="B27" s="90"/>
      <c r="C27" s="45" t="s">
        <v>123</v>
      </c>
      <c r="D27" s="9" t="s">
        <v>122</v>
      </c>
      <c r="E27" s="4"/>
      <c r="F27" s="252"/>
      <c r="G27" s="190"/>
      <c r="H27" s="29"/>
      <c r="I27" s="29"/>
      <c r="J27" s="29"/>
      <c r="K27" s="344"/>
      <c r="L27" s="29"/>
      <c r="M27" s="29"/>
      <c r="N27" s="132"/>
      <c r="O27" s="34"/>
      <c r="P27" s="441"/>
      <c r="Q27" s="442"/>
      <c r="R27" s="132"/>
      <c r="S27" s="128"/>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row>
    <row r="28" spans="1:78" s="9" customFormat="1" hidden="1">
      <c r="A28" s="180" t="str">
        <f>A27</f>
        <v>FE</v>
      </c>
      <c r="B28" s="91" t="str">
        <f>"P_"&amp;B$15</f>
        <v>P_2030</v>
      </c>
      <c r="C28" s="53">
        <f>(C23-C26)/(D26-D23)</f>
        <v>637.68038432412493</v>
      </c>
      <c r="D28" s="130">
        <f>(C23-C26+D31)/(D26-D23)</f>
        <v>637.67689087505084</v>
      </c>
      <c r="F28" s="131"/>
      <c r="H28" s="29"/>
      <c r="K28" s="104"/>
      <c r="N28" s="12"/>
      <c r="O28" s="12"/>
      <c r="P28" s="196"/>
      <c r="Q28" s="196"/>
      <c r="R28" s="12"/>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row>
    <row r="29" spans="1:78" s="9" customFormat="1" hidden="1">
      <c r="A29" s="180" t="str">
        <f>A28</f>
        <v>FE</v>
      </c>
      <c r="B29" s="91"/>
      <c r="C29" s="7" t="s">
        <v>69</v>
      </c>
      <c r="D29" s="28" t="s">
        <v>70</v>
      </c>
      <c r="E29" s="132" t="s">
        <v>124</v>
      </c>
      <c r="G29" s="131" t="s">
        <v>123</v>
      </c>
      <c r="H29" s="29"/>
      <c r="K29" s="104"/>
      <c r="N29" s="12"/>
      <c r="O29" s="10"/>
      <c r="P29" s="8"/>
      <c r="Q29" s="196"/>
      <c r="R29" s="12"/>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row>
    <row r="30" spans="1:78" s="9" customFormat="1" hidden="1">
      <c r="A30" s="180" t="str">
        <f>A29</f>
        <v>FE</v>
      </c>
      <c r="B30" s="90" t="str">
        <f>"TR"&amp;B$15&amp;" Earth"</f>
        <v>TR2030 Earth</v>
      </c>
      <c r="C30" s="96">
        <f>+D30*E30</f>
        <v>928040505960.14282</v>
      </c>
      <c r="D30" s="133">
        <f>C22+D22*E30</f>
        <v>1455345989.8580315</v>
      </c>
      <c r="E30" s="147">
        <f>D28</f>
        <v>637.67689087505084</v>
      </c>
      <c r="F30" s="139" t="s">
        <v>67</v>
      </c>
      <c r="G30" s="140">
        <f>C19*C18</f>
        <v>405600000000</v>
      </c>
      <c r="H30" s="134"/>
      <c r="K30" s="104"/>
      <c r="N30" s="12"/>
      <c r="O30" s="12"/>
      <c r="P30" s="196"/>
      <c r="Q30" s="196"/>
      <c r="R30" s="12"/>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row>
    <row r="31" spans="1:78" s="9" customFormat="1" hidden="1">
      <c r="A31" s="180" t="str">
        <f>A30</f>
        <v>FE</v>
      </c>
      <c r="B31" s="90" t="str">
        <f>"TR"&amp;B$15&amp;" Space"</f>
        <v>TR2030 Space</v>
      </c>
      <c r="C31" s="241">
        <f>+D31*E31</f>
        <v>5694454.6355142025</v>
      </c>
      <c r="D31" s="99">
        <f>D$12*$B$16</f>
        <v>8929.9999999999982</v>
      </c>
      <c r="E31" s="97">
        <f>D28</f>
        <v>637.67689087505084</v>
      </c>
      <c r="F31" s="90"/>
      <c r="G31" s="135"/>
      <c r="H31" s="190"/>
      <c r="K31" s="104"/>
      <c r="N31" s="12"/>
      <c r="O31" s="12"/>
      <c r="P31" s="196"/>
      <c r="Q31" s="196"/>
      <c r="R31" s="12"/>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row>
    <row r="32" spans="1:78" s="9" customFormat="1" ht="15.45" hidden="1" customHeight="1">
      <c r="A32" s="184" t="s">
        <v>17</v>
      </c>
      <c r="B32" s="116" t="s">
        <v>5</v>
      </c>
      <c r="C32" s="105"/>
      <c r="D32" s="105"/>
      <c r="E32" s="105"/>
      <c r="F32" s="105"/>
      <c r="G32" s="105"/>
      <c r="H32" s="105"/>
      <c r="K32" s="104"/>
      <c r="N32" s="10"/>
      <c r="O32" s="10"/>
      <c r="P32" s="8"/>
      <c r="Q32" s="8"/>
      <c r="R32" s="10"/>
      <c r="S32" s="29"/>
    </row>
    <row r="33" spans="1:19" s="9" customFormat="1" ht="11.25" hidden="1" customHeight="1">
      <c r="A33" s="180" t="s">
        <v>75</v>
      </c>
      <c r="B33" s="113" t="str">
        <f>"Q"&amp;B$12</f>
        <v>Q2018</v>
      </c>
      <c r="C33" s="11">
        <v>125000</v>
      </c>
      <c r="D33" s="126" t="s">
        <v>22</v>
      </c>
      <c r="K33" s="104"/>
      <c r="N33" s="10"/>
      <c r="O33" s="10"/>
      <c r="P33" s="8"/>
      <c r="Q33" s="8"/>
      <c r="R33" s="10"/>
      <c r="S33" s="29"/>
    </row>
    <row r="34" spans="1:19" s="9" customFormat="1" ht="12.6" hidden="1" customHeight="1">
      <c r="A34" s="180" t="s">
        <v>75</v>
      </c>
      <c r="B34" s="113" t="str">
        <f>"P"&amp;B$12</f>
        <v>P2018</v>
      </c>
      <c r="C34" s="129">
        <f>37.43*2204.62</f>
        <v>82518.926599999992</v>
      </c>
      <c r="D34" s="126" t="s">
        <v>22</v>
      </c>
      <c r="K34" s="104"/>
      <c r="N34" s="10"/>
      <c r="O34" s="10"/>
      <c r="P34" s="8"/>
      <c r="Q34" s="8"/>
      <c r="R34" s="10"/>
      <c r="S34" s="29"/>
    </row>
    <row r="35" spans="1:19" s="9" customFormat="1" ht="15" hidden="1" customHeight="1">
      <c r="A35" s="180" t="s">
        <v>75</v>
      </c>
      <c r="B35" s="115" t="s">
        <v>231</v>
      </c>
      <c r="C35" s="107">
        <f>E13</f>
        <v>1.044</v>
      </c>
      <c r="D35" s="9" t="s">
        <v>230</v>
      </c>
      <c r="E35" s="9">
        <f>B$8</f>
        <v>0</v>
      </c>
      <c r="K35" s="104"/>
      <c r="N35" s="10"/>
      <c r="O35" s="10"/>
      <c r="P35" s="8"/>
      <c r="Q35" s="8"/>
      <c r="R35" s="10"/>
      <c r="S35" s="29"/>
    </row>
    <row r="36" spans="1:19" s="9" customFormat="1" ht="17.399999999999999" hidden="1" customHeight="1">
      <c r="A36" s="180" t="s">
        <v>75</v>
      </c>
      <c r="B36" s="113" t="s">
        <v>23</v>
      </c>
      <c r="C36" s="106">
        <f>E8</f>
        <v>0.4</v>
      </c>
      <c r="K36" s="104"/>
      <c r="N36" s="10"/>
      <c r="O36" s="10"/>
      <c r="P36" s="8"/>
      <c r="Q36" s="8"/>
      <c r="R36" s="10"/>
      <c r="S36" s="29"/>
    </row>
    <row r="37" spans="1:19" s="9" customFormat="1" ht="16.95" hidden="1" customHeight="1">
      <c r="A37" s="180" t="s">
        <v>75</v>
      </c>
      <c r="B37" s="113" t="s">
        <v>25</v>
      </c>
      <c r="C37" s="11">
        <f>C33-D37*C34</f>
        <v>75000</v>
      </c>
      <c r="D37" s="136">
        <f>+C36*C33/C34</f>
        <v>0.60592159956671088</v>
      </c>
      <c r="E37" s="9" t="s">
        <v>6</v>
      </c>
      <c r="K37" s="104"/>
      <c r="N37" s="10"/>
      <c r="O37" s="8"/>
      <c r="P37" s="8"/>
      <c r="Q37" s="8"/>
      <c r="R37" s="10"/>
      <c r="S37" s="29"/>
    </row>
    <row r="38" spans="1:19" s="9" customFormat="1" hidden="1">
      <c r="A38" s="180" t="s">
        <v>75</v>
      </c>
      <c r="B38" s="113" t="str">
        <f>"Qs_"&amp;B$15</f>
        <v>Qs_2030</v>
      </c>
      <c r="C38" s="18">
        <f>C37</f>
        <v>75000</v>
      </c>
      <c r="D38" s="136">
        <f>D37</f>
        <v>0.60592159956671088</v>
      </c>
      <c r="E38" s="9" t="s">
        <v>6</v>
      </c>
      <c r="F38" s="29" t="s">
        <v>121</v>
      </c>
      <c r="K38" s="104"/>
      <c r="N38" s="10"/>
      <c r="O38" s="10"/>
      <c r="P38" s="8"/>
      <c r="Q38" s="8"/>
      <c r="R38" s="10"/>
      <c r="S38" s="29"/>
    </row>
    <row r="39" spans="1:19" s="9" customFormat="1" hidden="1">
      <c r="A39" s="180" t="s">
        <v>75</v>
      </c>
      <c r="B39" s="113" t="s">
        <v>24</v>
      </c>
      <c r="C39" s="104">
        <f>E6</f>
        <v>-0.47</v>
      </c>
      <c r="K39" s="104"/>
      <c r="N39" s="10"/>
      <c r="O39" s="10"/>
      <c r="P39" s="8"/>
      <c r="Q39" s="10"/>
      <c r="R39" s="10"/>
      <c r="S39" s="29"/>
    </row>
    <row r="40" spans="1:19" s="9" customFormat="1" hidden="1">
      <c r="A40" s="180" t="s">
        <v>75</v>
      </c>
      <c r="B40" s="51" t="s">
        <v>26</v>
      </c>
      <c r="C40" s="4">
        <f>C33-D40*C34</f>
        <v>183750</v>
      </c>
      <c r="D40" s="107">
        <f>+C39*C33/C34</f>
        <v>-0.71195787949088529</v>
      </c>
      <c r="E40" s="9" t="s">
        <v>6</v>
      </c>
      <c r="K40" s="104"/>
      <c r="N40" s="10"/>
      <c r="O40" s="10"/>
      <c r="P40" s="439"/>
      <c r="Q40" s="443"/>
      <c r="R40" s="10"/>
      <c r="S40" s="29"/>
    </row>
    <row r="41" spans="1:19" s="9" customFormat="1" hidden="1">
      <c r="A41" s="180" t="s">
        <v>75</v>
      </c>
      <c r="B41" s="51" t="str">
        <f>"Qd_"&amp;B$15</f>
        <v>Qd_2030</v>
      </c>
      <c r="C41" s="4">
        <f>C33*(C35)^(B$15-B$12)-D41*C34</f>
        <v>268313.67074538796</v>
      </c>
      <c r="D41" s="136">
        <f>D40</f>
        <v>-0.71195787949088529</v>
      </c>
      <c r="E41" s="12" t="s">
        <v>6</v>
      </c>
      <c r="K41" s="104"/>
      <c r="N41" s="10"/>
      <c r="O41" s="10"/>
      <c r="P41" s="8"/>
      <c r="Q41" s="8"/>
      <c r="R41" s="10"/>
      <c r="S41" s="29"/>
    </row>
    <row r="42" spans="1:19" s="9" customFormat="1" hidden="1">
      <c r="A42" s="180" t="str">
        <f>A41</f>
        <v>CO</v>
      </c>
      <c r="B42" s="90"/>
      <c r="C42" s="18" t="s">
        <v>123</v>
      </c>
      <c r="D42" s="11" t="s">
        <v>122</v>
      </c>
      <c r="F42" s="29"/>
      <c r="G42" s="29"/>
      <c r="H42" s="29"/>
      <c r="K42" s="104"/>
      <c r="N42" s="10"/>
      <c r="O42" s="10"/>
      <c r="P42" s="8"/>
      <c r="Q42" s="10"/>
      <c r="R42" s="10"/>
      <c r="S42" s="29"/>
    </row>
    <row r="43" spans="1:19" s="9" customFormat="1" hidden="1">
      <c r="A43" s="180" t="str">
        <f>A42</f>
        <v>CO</v>
      </c>
      <c r="B43" s="91" t="str">
        <f>"P_"&amp;B$15</f>
        <v>P_2030</v>
      </c>
      <c r="C43" s="111">
        <f>(C38-C41)/(D41-D38)</f>
        <v>146685.39408749639</v>
      </c>
      <c r="D43" s="137">
        <f>(C38-C41+D46)/(D41-D38)</f>
        <v>146639.86640385501</v>
      </c>
      <c r="F43" s="131"/>
      <c r="H43" s="29"/>
      <c r="K43" s="104"/>
      <c r="N43" s="10"/>
      <c r="O43" s="10"/>
      <c r="P43" s="8"/>
      <c r="Q43" s="10"/>
      <c r="R43" s="10"/>
      <c r="S43" s="29"/>
    </row>
    <row r="44" spans="1:19" s="9" customFormat="1" hidden="1">
      <c r="A44" s="180" t="str">
        <f>A43</f>
        <v>CO</v>
      </c>
      <c r="B44" s="91"/>
      <c r="C44" s="112" t="s">
        <v>69</v>
      </c>
      <c r="D44" s="138" t="s">
        <v>70</v>
      </c>
      <c r="E44" s="132" t="s">
        <v>124</v>
      </c>
      <c r="G44" s="131" t="s">
        <v>123</v>
      </c>
      <c r="H44" s="29"/>
      <c r="K44" s="104"/>
      <c r="P44" s="7"/>
      <c r="S44" s="29"/>
    </row>
    <row r="45" spans="1:19" s="9" customFormat="1" hidden="1">
      <c r="A45" s="180" t="str">
        <f>A44</f>
        <v>CO</v>
      </c>
      <c r="B45" s="90" t="str">
        <f>"TR"&amp;B$15&amp;" Earth"</f>
        <v>TR2030 Earth</v>
      </c>
      <c r="C45" s="96">
        <f>+D45*E45</f>
        <v>24027273870.017067</v>
      </c>
      <c r="D45" s="133">
        <f>C37+D37*E45</f>
        <v>163852.26241167262</v>
      </c>
      <c r="E45" s="147">
        <f>D43</f>
        <v>146639.86640385501</v>
      </c>
      <c r="F45" s="139" t="s">
        <v>67</v>
      </c>
      <c r="G45" s="140">
        <f>C34*C33</f>
        <v>10314865824.999998</v>
      </c>
      <c r="H45" s="134"/>
      <c r="K45" s="104"/>
      <c r="P45" s="7"/>
      <c r="S45" s="29"/>
    </row>
    <row r="46" spans="1:19" s="9" customFormat="1" hidden="1">
      <c r="A46" s="180" t="str">
        <f>A45</f>
        <v>CO</v>
      </c>
      <c r="B46" s="90" t="str">
        <f>"TR"&amp;B$15&amp;" Space"</f>
        <v>TR2030 Space</v>
      </c>
      <c r="C46" s="96">
        <f>+D46*E46</f>
        <v>8798391.9842313007</v>
      </c>
      <c r="D46" s="99">
        <f>E$12*$B$16</f>
        <v>60</v>
      </c>
      <c r="E46" s="97">
        <f>D43</f>
        <v>146639.86640385501</v>
      </c>
      <c r="F46" s="148"/>
      <c r="G46" s="149"/>
      <c r="H46" s="29"/>
      <c r="K46" s="104"/>
      <c r="P46" s="7"/>
      <c r="S46" s="29"/>
    </row>
    <row r="47" spans="1:19" s="9" customFormat="1" hidden="1">
      <c r="A47" s="184" t="s">
        <v>17</v>
      </c>
      <c r="B47" s="117" t="s">
        <v>3</v>
      </c>
      <c r="C47" s="105"/>
      <c r="D47" s="105"/>
      <c r="E47" s="105"/>
      <c r="F47" s="105"/>
      <c r="G47" s="105"/>
      <c r="H47" s="105"/>
      <c r="K47" s="104"/>
      <c r="P47" s="7"/>
      <c r="S47" s="29"/>
    </row>
    <row r="48" spans="1:19" s="9" customFormat="1" ht="10.95" hidden="1" customHeight="1">
      <c r="A48" s="180" t="s">
        <v>76</v>
      </c>
      <c r="B48" s="113" t="str">
        <f>"Q"&amp;B$12</f>
        <v>Q2018</v>
      </c>
      <c r="C48" s="11">
        <v>2199000</v>
      </c>
      <c r="D48" s="126" t="s">
        <v>30</v>
      </c>
      <c r="K48" s="104"/>
      <c r="P48" s="7"/>
      <c r="S48" s="29"/>
    </row>
    <row r="49" spans="1:78" s="9" customFormat="1" ht="12.6" hidden="1" customHeight="1">
      <c r="A49" s="180" t="s">
        <v>76</v>
      </c>
      <c r="B49" s="113" t="str">
        <f>"P"&amp;B$12</f>
        <v>P2018</v>
      </c>
      <c r="C49" s="11">
        <v>10559</v>
      </c>
      <c r="D49" s="126" t="s">
        <v>31</v>
      </c>
      <c r="K49" s="104"/>
      <c r="P49" s="7"/>
      <c r="S49" s="29"/>
    </row>
    <row r="50" spans="1:78" s="9" customFormat="1" ht="15" hidden="1" customHeight="1">
      <c r="A50" s="180" t="s">
        <v>76</v>
      </c>
      <c r="B50" s="115" t="s">
        <v>231</v>
      </c>
      <c r="C50" s="107">
        <f>F13</f>
        <v>1.034</v>
      </c>
      <c r="D50" s="9" t="s">
        <v>230</v>
      </c>
      <c r="E50" s="9">
        <f>B$8</f>
        <v>0</v>
      </c>
      <c r="K50" s="104"/>
      <c r="P50" s="7"/>
      <c r="S50" s="29"/>
    </row>
    <row r="51" spans="1:78" s="9" customFormat="1" ht="17.399999999999999" hidden="1" customHeight="1">
      <c r="A51" s="180" t="s">
        <v>76</v>
      </c>
      <c r="B51" s="113" t="s">
        <v>23</v>
      </c>
      <c r="C51" s="108">
        <f>F8</f>
        <v>0.55000000000000004</v>
      </c>
      <c r="K51" s="104"/>
      <c r="P51" s="7"/>
      <c r="S51" s="29"/>
    </row>
    <row r="52" spans="1:78" s="9" customFormat="1" ht="16.95" hidden="1" customHeight="1">
      <c r="A52" s="180" t="s">
        <v>76</v>
      </c>
      <c r="B52" s="113" t="s">
        <v>25</v>
      </c>
      <c r="C52" s="11">
        <f>C48-D52*C49</f>
        <v>989550</v>
      </c>
      <c r="D52" s="136">
        <f>+C51*C48/C49</f>
        <v>114.5420967894687</v>
      </c>
      <c r="E52" s="11" t="s">
        <v>6</v>
      </c>
      <c r="K52" s="104"/>
      <c r="P52" s="7"/>
      <c r="S52" s="29"/>
    </row>
    <row r="53" spans="1:78" s="9" customFormat="1" hidden="1">
      <c r="A53" s="180" t="s">
        <v>76</v>
      </c>
      <c r="B53" s="113" t="str">
        <f>"Qs_"&amp;B$15</f>
        <v>Qs_2030</v>
      </c>
      <c r="C53" s="18">
        <f>C52</f>
        <v>989550</v>
      </c>
      <c r="D53" s="136">
        <f>D52</f>
        <v>114.5420967894687</v>
      </c>
      <c r="E53" s="11" t="s">
        <v>6</v>
      </c>
      <c r="F53" s="29" t="s">
        <v>121</v>
      </c>
      <c r="K53" s="104"/>
      <c r="P53" s="7"/>
      <c r="S53" s="29"/>
    </row>
    <row r="54" spans="1:78" s="9" customFormat="1" hidden="1">
      <c r="A54" s="180" t="s">
        <v>76</v>
      </c>
      <c r="B54" s="113" t="s">
        <v>24</v>
      </c>
      <c r="C54" s="106">
        <f>F6</f>
        <v>-0.66</v>
      </c>
      <c r="K54" s="104"/>
      <c r="P54" s="7"/>
      <c r="S54" s="29"/>
    </row>
    <row r="55" spans="1:78" s="9" customFormat="1" hidden="1">
      <c r="A55" s="180" t="s">
        <v>76</v>
      </c>
      <c r="B55" s="51" t="s">
        <v>26</v>
      </c>
      <c r="C55" s="4">
        <f>C48-D55*C49</f>
        <v>3650340</v>
      </c>
      <c r="D55" s="107">
        <f>+C54*C48/C49</f>
        <v>-137.45051614736244</v>
      </c>
      <c r="E55" s="9" t="s">
        <v>6</v>
      </c>
      <c r="K55" s="104"/>
      <c r="P55" s="7"/>
      <c r="S55" s="29"/>
    </row>
    <row r="56" spans="1:78" s="9" customFormat="1" hidden="1">
      <c r="A56" s="180" t="s">
        <v>76</v>
      </c>
      <c r="B56" s="51" t="str">
        <f>"Qd_"&amp;B$15</f>
        <v>Qd_2030</v>
      </c>
      <c r="C56" s="4">
        <f>C48*(C50)^(B$15-B$12)-D56*C49</f>
        <v>4735858.3645352256</v>
      </c>
      <c r="D56" s="136">
        <f>D55</f>
        <v>-137.45051614736244</v>
      </c>
      <c r="E56" s="12" t="s">
        <v>6</v>
      </c>
      <c r="I56" s="126"/>
      <c r="K56" s="104"/>
      <c r="P56" s="7"/>
      <c r="S56" s="29"/>
    </row>
    <row r="57" spans="1:78" s="9" customFormat="1" hidden="1">
      <c r="A57" s="180" t="str">
        <f>A56</f>
        <v>NI</v>
      </c>
      <c r="B57" s="90"/>
      <c r="C57" s="45" t="s">
        <v>123</v>
      </c>
      <c r="D57" s="9" t="s">
        <v>122</v>
      </c>
      <c r="F57" s="29"/>
      <c r="G57" s="29"/>
      <c r="H57" s="29"/>
      <c r="K57" s="104"/>
      <c r="P57" s="7"/>
      <c r="S57" s="29"/>
    </row>
    <row r="58" spans="1:78" s="9" customFormat="1" hidden="1">
      <c r="A58" s="180" t="str">
        <f>A57</f>
        <v>NI</v>
      </c>
      <c r="B58" s="91" t="str">
        <f>"P_"&amp;B$15</f>
        <v>P_2030</v>
      </c>
      <c r="C58" s="53">
        <f>(C53-C56)/(D56-D53)</f>
        <v>14866.7388336274</v>
      </c>
      <c r="D58" s="130">
        <f>(C53-C56+D61)/(D56-D53)</f>
        <v>14863.048249252082</v>
      </c>
      <c r="F58" s="131"/>
      <c r="H58" s="29"/>
      <c r="I58" s="29"/>
      <c r="J58" s="29"/>
      <c r="K58" s="344"/>
      <c r="L58" s="29"/>
      <c r="M58" s="29"/>
      <c r="P58" s="7"/>
      <c r="S58" s="29"/>
    </row>
    <row r="59" spans="1:78" s="9" customFormat="1" hidden="1">
      <c r="A59" s="180" t="str">
        <f>A58</f>
        <v>NI</v>
      </c>
      <c r="B59" s="91"/>
      <c r="C59" s="7" t="s">
        <v>69</v>
      </c>
      <c r="D59" s="28" t="s">
        <v>70</v>
      </c>
      <c r="E59" s="132" t="s">
        <v>124</v>
      </c>
      <c r="G59" s="131" t="s">
        <v>123</v>
      </c>
      <c r="H59" s="29"/>
      <c r="K59" s="104"/>
      <c r="P59" s="7"/>
      <c r="S59" s="29"/>
    </row>
    <row r="60" spans="1:78" s="9" customFormat="1" hidden="1">
      <c r="A60" s="180" t="str">
        <f>A59</f>
        <v>NI</v>
      </c>
      <c r="B60" s="90" t="str">
        <f>"TR"&amp;B$15&amp;" Earth"</f>
        <v>TR2030 Earth</v>
      </c>
      <c r="C60" s="96">
        <f>+D60*E60</f>
        <v>40011247278.58918</v>
      </c>
      <c r="D60" s="133">
        <f>C52+D52*E60</f>
        <v>2691994.7111523757</v>
      </c>
      <c r="E60" s="97">
        <f>D58</f>
        <v>14863.048249252082</v>
      </c>
      <c r="F60" s="139" t="s">
        <v>67</v>
      </c>
      <c r="G60" s="140">
        <f>C49*C48</f>
        <v>23219241000</v>
      </c>
      <c r="H60" s="134"/>
      <c r="K60" s="104"/>
      <c r="P60" s="7"/>
      <c r="S60" s="29"/>
    </row>
    <row r="61" spans="1:78" s="9" customFormat="1" hidden="1">
      <c r="A61" s="180" t="str">
        <f>A60</f>
        <v>NI</v>
      </c>
      <c r="B61" s="90" t="str">
        <f>"TR"&amp;B$15&amp;" Space"</f>
        <v>TR2030 Space</v>
      </c>
      <c r="C61" s="96">
        <f>+D61*E61</f>
        <v>13822634.871804437</v>
      </c>
      <c r="D61" s="100">
        <f>F$12*$B$16</f>
        <v>930</v>
      </c>
      <c r="E61" s="94">
        <f>D58</f>
        <v>14863.048249252082</v>
      </c>
      <c r="F61" s="90"/>
      <c r="G61" s="135"/>
      <c r="H61" s="29"/>
      <c r="K61" s="104"/>
      <c r="P61" s="7"/>
      <c r="S61" s="29"/>
    </row>
    <row r="62" spans="1:78" s="9" customFormat="1" hidden="1">
      <c r="A62" s="184" t="s">
        <v>17</v>
      </c>
      <c r="B62" s="117" t="s">
        <v>9</v>
      </c>
      <c r="C62" s="105"/>
      <c r="D62" s="110"/>
      <c r="E62" s="105"/>
      <c r="F62" s="110"/>
      <c r="G62" s="110"/>
      <c r="H62" s="110"/>
      <c r="K62" s="104"/>
      <c r="N62" s="29"/>
      <c r="O62" s="29"/>
      <c r="P62" s="38"/>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row>
    <row r="63" spans="1:78" s="9" customFormat="1" ht="11.25" hidden="1" customHeight="1">
      <c r="A63" s="180" t="s">
        <v>77</v>
      </c>
      <c r="B63" s="113" t="str">
        <f>"Q"&amp;B$12</f>
        <v>Q2018</v>
      </c>
      <c r="C63" s="7">
        <f>1350/32.1507</f>
        <v>41.98975449990202</v>
      </c>
      <c r="D63" s="126" t="s">
        <v>37</v>
      </c>
      <c r="E63" s="141"/>
      <c r="F63" s="29"/>
      <c r="G63" s="29" t="s">
        <v>62</v>
      </c>
      <c r="H63" s="29"/>
      <c r="K63" s="104"/>
      <c r="P63" s="7"/>
      <c r="S63" s="29"/>
    </row>
    <row r="64" spans="1:78" s="9" customFormat="1" ht="12.6" hidden="1" customHeight="1">
      <c r="A64" s="180" t="s">
        <v>77</v>
      </c>
      <c r="B64" s="113" t="str">
        <f>"P"&amp;B$12</f>
        <v>P2018</v>
      </c>
      <c r="C64" s="9">
        <f>190*32150.7</f>
        <v>6108633</v>
      </c>
      <c r="D64" s="126" t="s">
        <v>37</v>
      </c>
      <c r="G64" s="29" t="s">
        <v>59</v>
      </c>
      <c r="H64" s="29"/>
      <c r="I64" s="29"/>
      <c r="J64" s="29"/>
      <c r="K64" s="344"/>
      <c r="L64" s="29"/>
      <c r="M64" s="29"/>
      <c r="P64" s="7"/>
      <c r="S64" s="29"/>
    </row>
    <row r="65" spans="1:78" s="9" customFormat="1" ht="15" hidden="1" customHeight="1">
      <c r="A65" s="180" t="s">
        <v>77</v>
      </c>
      <c r="B65" s="115" t="s">
        <v>231</v>
      </c>
      <c r="C65" s="107">
        <f>G13</f>
        <v>1.03</v>
      </c>
      <c r="D65" s="9" t="s">
        <v>230</v>
      </c>
      <c r="E65" s="9">
        <f>B$8</f>
        <v>0</v>
      </c>
      <c r="F65" s="29"/>
      <c r="G65" s="29"/>
      <c r="H65" s="29"/>
      <c r="I65" s="29"/>
      <c r="J65" s="29"/>
      <c r="K65" s="344"/>
      <c r="L65" s="29"/>
      <c r="M65" s="29"/>
      <c r="P65" s="7"/>
      <c r="S65" s="29"/>
    </row>
    <row r="66" spans="1:78" s="9" customFormat="1" ht="17.399999999999999" hidden="1" customHeight="1">
      <c r="A66" s="180" t="s">
        <v>77</v>
      </c>
      <c r="B66" s="113" t="s">
        <v>23</v>
      </c>
      <c r="C66" s="109">
        <f>G8</f>
        <v>0.16</v>
      </c>
      <c r="F66" s="29"/>
      <c r="G66" s="29"/>
      <c r="H66" s="29"/>
      <c r="I66" s="29"/>
      <c r="J66" s="29"/>
      <c r="K66" s="344"/>
      <c r="L66" s="29"/>
      <c r="M66" s="29"/>
      <c r="P66" s="7"/>
      <c r="S66" s="29"/>
    </row>
    <row r="67" spans="1:78" s="9" customFormat="1" ht="16.95" hidden="1" customHeight="1">
      <c r="A67" s="180" t="s">
        <v>77</v>
      </c>
      <c r="B67" s="113" t="s">
        <v>25</v>
      </c>
      <c r="C67" s="11">
        <f>C63-D67*C64</f>
        <v>35.271393779917695</v>
      </c>
      <c r="D67" s="136">
        <f>+C66*C63/C64</f>
        <v>1.099814102432463E-6</v>
      </c>
      <c r="E67" s="9" t="s">
        <v>6</v>
      </c>
      <c r="F67" s="29"/>
      <c r="G67" s="29"/>
      <c r="H67" s="29"/>
      <c r="I67" s="29"/>
      <c r="J67" s="29"/>
      <c r="K67" s="344"/>
      <c r="L67" s="29"/>
      <c r="M67" s="29"/>
      <c r="P67" s="7"/>
      <c r="S67" s="29"/>
    </row>
    <row r="68" spans="1:78" s="9" customFormat="1" hidden="1">
      <c r="A68" s="180" t="s">
        <v>77</v>
      </c>
      <c r="B68" s="113" t="str">
        <f>"Qs_"&amp;B$15</f>
        <v>Qs_2030</v>
      </c>
      <c r="C68" s="18">
        <f>C67</f>
        <v>35.271393779917695</v>
      </c>
      <c r="D68" s="136">
        <f>D67</f>
        <v>1.099814102432463E-6</v>
      </c>
      <c r="E68" s="12" t="s">
        <v>6</v>
      </c>
      <c r="F68" s="29" t="s">
        <v>121</v>
      </c>
      <c r="G68" s="29"/>
      <c r="H68" s="29"/>
      <c r="I68" s="29"/>
      <c r="J68" s="29"/>
      <c r="K68" s="344"/>
      <c r="L68" s="29"/>
      <c r="M68" s="29"/>
      <c r="N68" s="29"/>
      <c r="O68" s="29"/>
      <c r="P68" s="38"/>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row>
    <row r="69" spans="1:78" s="9" customFormat="1" hidden="1">
      <c r="A69" s="180" t="s">
        <v>77</v>
      </c>
      <c r="B69" s="113" t="s">
        <v>24</v>
      </c>
      <c r="C69" s="106">
        <f>G6</f>
        <v>-0.76</v>
      </c>
      <c r="F69" s="29"/>
      <c r="G69" s="29"/>
      <c r="H69" s="29"/>
      <c r="I69" s="29"/>
      <c r="J69" s="29"/>
      <c r="K69" s="344"/>
      <c r="L69" s="29"/>
      <c r="M69" s="29"/>
      <c r="N69" s="29"/>
      <c r="O69" s="29"/>
      <c r="P69" s="38"/>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row>
    <row r="70" spans="1:78" s="9" customFormat="1" hidden="1">
      <c r="A70" s="180" t="s">
        <v>77</v>
      </c>
      <c r="B70" s="51" t="s">
        <v>26</v>
      </c>
      <c r="C70" s="54">
        <f>C63-D70*C64</f>
        <v>73.901967919827555</v>
      </c>
      <c r="D70" s="142">
        <f>+C69*C63/C64</f>
        <v>-5.2241169865541985E-6</v>
      </c>
      <c r="E70" s="9" t="s">
        <v>6</v>
      </c>
      <c r="F70" s="29"/>
      <c r="G70" s="29"/>
      <c r="H70" s="29"/>
      <c r="I70" s="29"/>
      <c r="J70" s="29"/>
      <c r="K70" s="344"/>
      <c r="L70" s="29"/>
      <c r="M70" s="29"/>
      <c r="N70" s="29"/>
      <c r="O70" s="29"/>
      <c r="P70" s="38"/>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row>
    <row r="71" spans="1:78" s="9" customFormat="1" hidden="1">
      <c r="A71" s="180" t="s">
        <v>77</v>
      </c>
      <c r="B71" s="51" t="str">
        <f>"Qd_"&amp;B$15</f>
        <v>Qd_2030</v>
      </c>
      <c r="C71" s="4">
        <f>C63*(C65)^(B$15-B$12)-D71*C64</f>
        <v>91.779563034159153</v>
      </c>
      <c r="D71" s="136">
        <f>D70</f>
        <v>-5.2241169865541985E-6</v>
      </c>
      <c r="E71" s="12" t="s">
        <v>6</v>
      </c>
      <c r="F71" s="29"/>
      <c r="G71" s="29"/>
      <c r="H71" s="29"/>
      <c r="I71" s="29"/>
      <c r="J71" s="29"/>
      <c r="K71" s="344"/>
      <c r="L71" s="29"/>
      <c r="M71" s="29"/>
      <c r="N71" s="29"/>
      <c r="O71" s="29"/>
      <c r="P71" s="38"/>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row>
    <row r="72" spans="1:78" s="9" customFormat="1" hidden="1">
      <c r="A72" s="180" t="str">
        <f>A71</f>
        <v>RU</v>
      </c>
      <c r="B72" s="90"/>
      <c r="C72" s="45" t="s">
        <v>123</v>
      </c>
      <c r="D72" s="9" t="s">
        <v>122</v>
      </c>
      <c r="F72" s="29"/>
      <c r="G72" s="29"/>
      <c r="H72" s="29"/>
      <c r="I72" s="29"/>
      <c r="J72" s="29"/>
      <c r="K72" s="344"/>
      <c r="L72" s="29"/>
      <c r="M72" s="29"/>
      <c r="N72" s="29"/>
      <c r="O72" s="29"/>
      <c r="P72" s="38"/>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row>
    <row r="73" spans="1:78" s="9" customFormat="1" hidden="1">
      <c r="A73" s="180" t="str">
        <f>A72</f>
        <v>RU</v>
      </c>
      <c r="B73" s="91" t="str">
        <f>"P_"&amp;B$15</f>
        <v>P_2030</v>
      </c>
      <c r="C73" s="53">
        <f>(C68-C71)/(D71-D68)</f>
        <v>8935608.0038019922</v>
      </c>
      <c r="D73" s="130">
        <f>(C68-C71+D76)/(D71-D68)</f>
        <v>8901610.1633804813</v>
      </c>
      <c r="F73" s="131"/>
      <c r="H73" s="29"/>
      <c r="I73" s="29"/>
      <c r="J73" s="29"/>
      <c r="K73" s="344"/>
      <c r="L73" s="29"/>
      <c r="M73" s="29"/>
      <c r="N73" s="29"/>
      <c r="O73" s="29"/>
      <c r="P73" s="38"/>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row>
    <row r="74" spans="1:78" s="9" customFormat="1" hidden="1">
      <c r="A74" s="180" t="str">
        <f>A73</f>
        <v>RU</v>
      </c>
      <c r="B74" s="91"/>
      <c r="C74" s="7" t="s">
        <v>69</v>
      </c>
      <c r="D74" s="28" t="s">
        <v>70</v>
      </c>
      <c r="E74" s="132" t="s">
        <v>124</v>
      </c>
      <c r="G74" s="131" t="s">
        <v>123</v>
      </c>
      <c r="H74" s="29"/>
      <c r="K74" s="104"/>
      <c r="N74" s="29"/>
      <c r="O74" s="29"/>
      <c r="P74" s="38"/>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row>
    <row r="75" spans="1:78" s="9" customFormat="1" hidden="1">
      <c r="A75" s="180" t="str">
        <f>A74</f>
        <v>RU</v>
      </c>
      <c r="B75" s="90" t="str">
        <f>"TR"&amp;B$15&amp;" Earth"</f>
        <v>TR2030 Earth</v>
      </c>
      <c r="C75" s="96">
        <f>+D75*E75</f>
        <v>401119996.9239893</v>
      </c>
      <c r="D75" s="133">
        <f>C67+D67*E75</f>
        <v>45.061510171959689</v>
      </c>
      <c r="E75" s="97">
        <f>D73</f>
        <v>8901610.1633804813</v>
      </c>
      <c r="F75" s="139" t="s">
        <v>67</v>
      </c>
      <c r="G75" s="140">
        <f>C64*C63</f>
        <v>256499999.99999997</v>
      </c>
      <c r="H75" s="134"/>
      <c r="K75" s="104"/>
      <c r="N75" s="29"/>
      <c r="O75" s="29"/>
      <c r="P75" s="38"/>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row>
    <row r="76" spans="1:78" s="9" customFormat="1" hidden="1">
      <c r="A76" s="180" t="str">
        <f>A75</f>
        <v>RU</v>
      </c>
      <c r="B76" s="90" t="str">
        <f>"TR"&amp;B$15&amp;" Space"</f>
        <v>TR2030 Space</v>
      </c>
      <c r="C76" s="96">
        <f>+D76*E76</f>
        <v>1913846.1851268033</v>
      </c>
      <c r="D76" s="100">
        <f>G$12*$B$16</f>
        <v>0.215</v>
      </c>
      <c r="E76" s="94">
        <f>D73</f>
        <v>8901610.1633804813</v>
      </c>
      <c r="F76" s="90"/>
      <c r="G76" s="135"/>
      <c r="H76" s="29"/>
      <c r="K76" s="104"/>
      <c r="N76" s="29"/>
      <c r="O76" s="29"/>
      <c r="P76" s="38"/>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row>
    <row r="77" spans="1:78" s="9" customFormat="1" hidden="1">
      <c r="A77" s="184" t="s">
        <v>17</v>
      </c>
      <c r="B77" s="117" t="s">
        <v>10</v>
      </c>
      <c r="C77" s="105"/>
      <c r="D77" s="110"/>
      <c r="E77" s="105"/>
      <c r="F77" s="29"/>
      <c r="K77" s="104"/>
      <c r="N77" s="29"/>
      <c r="O77" s="29"/>
      <c r="P77" s="38"/>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row>
    <row r="78" spans="1:78" s="9" customFormat="1" ht="11.25" hidden="1" customHeight="1">
      <c r="A78" s="180" t="s">
        <v>78</v>
      </c>
      <c r="B78" s="113" t="str">
        <f>"Q"&amp;B$12</f>
        <v>Q2018</v>
      </c>
      <c r="C78" s="7">
        <f>1026/32.1507</f>
        <v>31.912213419925539</v>
      </c>
      <c r="D78" s="126" t="s">
        <v>37</v>
      </c>
      <c r="E78" s="141"/>
      <c r="F78" s="29"/>
      <c r="G78" s="29" t="s">
        <v>63</v>
      </c>
      <c r="H78" s="29"/>
      <c r="K78" s="104"/>
      <c r="P78" s="7"/>
      <c r="S78" s="29"/>
    </row>
    <row r="79" spans="1:78" s="9" customFormat="1" ht="12.6" hidden="1" customHeight="1">
      <c r="A79" s="180" t="s">
        <v>78</v>
      </c>
      <c r="B79" s="113" t="str">
        <f>"P"&amp;B$12</f>
        <v>P2018</v>
      </c>
      <c r="C79" s="9">
        <f>1700*32150.7</f>
        <v>54656190</v>
      </c>
      <c r="D79" s="126" t="s">
        <v>58</v>
      </c>
      <c r="F79" s="29"/>
      <c r="G79" s="29" t="s">
        <v>60</v>
      </c>
      <c r="H79" s="29"/>
      <c r="I79" s="29"/>
      <c r="J79" s="29"/>
      <c r="K79" s="344"/>
      <c r="L79" s="29"/>
      <c r="M79" s="29"/>
      <c r="P79" s="7"/>
      <c r="S79" s="29"/>
    </row>
    <row r="80" spans="1:78" s="9" customFormat="1" ht="15" hidden="1" customHeight="1">
      <c r="A80" s="180" t="s">
        <v>78</v>
      </c>
      <c r="B80" s="115" t="s">
        <v>231</v>
      </c>
      <c r="C80" s="107">
        <f>H13</f>
        <v>1.03</v>
      </c>
      <c r="D80" s="9" t="s">
        <v>230</v>
      </c>
      <c r="E80" s="9">
        <f>B$8</f>
        <v>0</v>
      </c>
      <c r="F80" s="29"/>
      <c r="G80" s="29"/>
      <c r="H80" s="29"/>
      <c r="I80" s="29"/>
      <c r="J80" s="29"/>
      <c r="K80" s="344"/>
      <c r="L80" s="29"/>
      <c r="M80" s="29"/>
      <c r="P80" s="7"/>
      <c r="S80" s="29"/>
    </row>
    <row r="81" spans="1:78" s="9" customFormat="1" ht="17.399999999999999" hidden="1" customHeight="1">
      <c r="A81" s="180" t="s">
        <v>78</v>
      </c>
      <c r="B81" s="113" t="s">
        <v>23</v>
      </c>
      <c r="C81" s="109">
        <f>H8</f>
        <v>0.16</v>
      </c>
      <c r="F81" s="29"/>
      <c r="G81" s="29"/>
      <c r="H81" s="29"/>
      <c r="I81" s="29"/>
      <c r="J81" s="29"/>
      <c r="K81" s="344"/>
      <c r="L81" s="29"/>
      <c r="M81" s="29"/>
      <c r="P81" s="7"/>
      <c r="S81" s="29"/>
    </row>
    <row r="82" spans="1:78" s="9" customFormat="1" ht="16.95" hidden="1" customHeight="1">
      <c r="A82" s="180" t="s">
        <v>78</v>
      </c>
      <c r="B82" s="113" t="s">
        <v>25</v>
      </c>
      <c r="C82" s="11">
        <f>C78-D82*C79</f>
        <v>26.806259272737453</v>
      </c>
      <c r="D82" s="136">
        <f>+C81*C78/C79</f>
        <v>9.3419503759557455E-8</v>
      </c>
      <c r="E82" s="9" t="s">
        <v>6</v>
      </c>
      <c r="F82" s="29"/>
      <c r="G82" s="29"/>
      <c r="H82" s="29"/>
      <c r="I82" s="29"/>
      <c r="J82" s="29"/>
      <c r="K82" s="344"/>
      <c r="L82" s="29"/>
      <c r="M82" s="29"/>
      <c r="P82" s="7"/>
      <c r="S82" s="29"/>
    </row>
    <row r="83" spans="1:78" s="9" customFormat="1" hidden="1">
      <c r="A83" s="180" t="s">
        <v>78</v>
      </c>
      <c r="B83" s="113" t="str">
        <f>"Qs_"&amp;B$15</f>
        <v>Qs_2030</v>
      </c>
      <c r="C83" s="18">
        <f>C82</f>
        <v>26.806259272737453</v>
      </c>
      <c r="D83" s="136">
        <f>D82</f>
        <v>9.3419503759557455E-8</v>
      </c>
      <c r="E83" s="12" t="s">
        <v>6</v>
      </c>
      <c r="F83" s="29" t="s">
        <v>121</v>
      </c>
      <c r="G83" s="29"/>
      <c r="H83" s="29"/>
      <c r="I83" s="29"/>
      <c r="J83" s="29"/>
      <c r="K83" s="344"/>
      <c r="L83" s="29"/>
      <c r="M83" s="29"/>
      <c r="N83" s="29"/>
      <c r="O83" s="29"/>
      <c r="P83" s="38"/>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row>
    <row r="84" spans="1:78" s="9" customFormat="1" hidden="1">
      <c r="A84" s="180" t="s">
        <v>78</v>
      </c>
      <c r="B84" s="113" t="s">
        <v>24</v>
      </c>
      <c r="C84" s="106">
        <f>H6</f>
        <v>-0.76</v>
      </c>
      <c r="F84" s="29"/>
      <c r="G84" s="29"/>
      <c r="H84" s="29"/>
      <c r="I84" s="29"/>
      <c r="J84" s="29"/>
      <c r="K84" s="344"/>
      <c r="L84" s="29"/>
      <c r="M84" s="29"/>
      <c r="N84" s="29"/>
      <c r="O84" s="29"/>
      <c r="P84" s="38"/>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row>
    <row r="85" spans="1:78" s="9" customFormat="1" hidden="1">
      <c r="A85" s="180" t="s">
        <v>78</v>
      </c>
      <c r="B85" s="51" t="s">
        <v>26</v>
      </c>
      <c r="C85" s="18">
        <f>C78-D85*C79</f>
        <v>56.165495619068949</v>
      </c>
      <c r="D85" s="142">
        <f>+C84*C78/C79</f>
        <v>-4.4374264285789787E-7</v>
      </c>
      <c r="E85" s="9" t="s">
        <v>6</v>
      </c>
      <c r="F85" s="29"/>
      <c r="G85" s="29"/>
      <c r="H85" s="29"/>
      <c r="I85" s="29"/>
      <c r="J85" s="29"/>
      <c r="K85" s="344"/>
      <c r="L85" s="29"/>
      <c r="M85" s="29"/>
      <c r="N85" s="29"/>
      <c r="O85" s="29"/>
      <c r="P85" s="38"/>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row>
    <row r="86" spans="1:78" s="9" customFormat="1" hidden="1">
      <c r="A86" s="180" t="s">
        <v>78</v>
      </c>
      <c r="B86" s="51" t="str">
        <f>"Qd_"&amp;B$15</f>
        <v>Qd_2030</v>
      </c>
      <c r="C86" s="4">
        <f>C78*(C80)^(B$15-B$12)-D86*C79</f>
        <v>69.75246790596097</v>
      </c>
      <c r="D86" s="136">
        <f>D85</f>
        <v>-4.4374264285789787E-7</v>
      </c>
      <c r="E86" s="12" t="s">
        <v>6</v>
      </c>
      <c r="F86" s="29"/>
      <c r="G86" s="29"/>
      <c r="H86" s="29"/>
      <c r="I86" s="29"/>
      <c r="J86" s="29"/>
      <c r="K86" s="344"/>
      <c r="L86" s="29"/>
      <c r="M86" s="29"/>
      <c r="N86" s="29"/>
      <c r="O86" s="29"/>
      <c r="P86" s="38"/>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row>
    <row r="87" spans="1:78" s="9" customFormat="1" hidden="1">
      <c r="A87" s="180" t="str">
        <f>A86</f>
        <v>RH</v>
      </c>
      <c r="B87" s="90"/>
      <c r="C87" s="45" t="s">
        <v>123</v>
      </c>
      <c r="D87" s="9" t="s">
        <v>122</v>
      </c>
      <c r="F87" s="29"/>
      <c r="G87" s="29"/>
      <c r="H87" s="29"/>
      <c r="I87" s="29"/>
      <c r="J87" s="29"/>
      <c r="K87" s="344"/>
      <c r="L87" s="29"/>
      <c r="M87" s="29"/>
      <c r="N87" s="29"/>
      <c r="O87" s="29"/>
      <c r="P87" s="38"/>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row>
    <row r="88" spans="1:78" s="9" customFormat="1" hidden="1">
      <c r="A88" s="180" t="str">
        <f>A87</f>
        <v>RH</v>
      </c>
      <c r="B88" s="91" t="str">
        <f>"P_"&amp;B$15</f>
        <v>P_2030</v>
      </c>
      <c r="C88" s="53">
        <f>(C83-C86)/(D86-D83)</f>
        <v>79950176.876123101</v>
      </c>
      <c r="D88" s="130">
        <f>(C83-C86+D91)/(D86-D83)</f>
        <v>79875711.465163141</v>
      </c>
      <c r="F88" s="131"/>
      <c r="H88" s="29"/>
      <c r="K88" s="104"/>
      <c r="N88" s="29"/>
      <c r="O88" s="29"/>
      <c r="P88" s="38"/>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row>
    <row r="89" spans="1:78" s="9" customFormat="1" hidden="1">
      <c r="A89" s="180" t="str">
        <f>A88</f>
        <v>RH</v>
      </c>
      <c r="B89" s="91"/>
      <c r="C89" s="7" t="s">
        <v>69</v>
      </c>
      <c r="D89" s="28" t="s">
        <v>70</v>
      </c>
      <c r="E89" s="132" t="s">
        <v>124</v>
      </c>
      <c r="G89" s="131" t="s">
        <v>123</v>
      </c>
      <c r="H89" s="29"/>
      <c r="K89" s="104"/>
      <c r="N89" s="29"/>
      <c r="O89" s="29"/>
      <c r="P89" s="38"/>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row>
    <row r="90" spans="1:78" s="9" customFormat="1" hidden="1">
      <c r="A90" s="180" t="str">
        <f>A89</f>
        <v>RH</v>
      </c>
      <c r="B90" s="90" t="str">
        <f>"TR"&amp;B$15&amp;" Earth"</f>
        <v>TR2030 Earth</v>
      </c>
      <c r="C90" s="96">
        <f>+D90*E90</f>
        <v>2737197542.5819578</v>
      </c>
      <c r="D90" s="133">
        <f>C82+D82*E90</f>
        <v>34.268208600254589</v>
      </c>
      <c r="E90" s="97">
        <f>D88</f>
        <v>79875711.465163141</v>
      </c>
      <c r="F90" s="139" t="s">
        <v>67</v>
      </c>
      <c r="G90" s="140">
        <f>C79*C78</f>
        <v>1744200000</v>
      </c>
      <c r="H90" s="134"/>
      <c r="K90" s="104"/>
      <c r="N90" s="29"/>
      <c r="O90" s="29"/>
      <c r="P90" s="38"/>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row>
    <row r="91" spans="1:78" s="9" customFormat="1" hidden="1">
      <c r="A91" s="180" t="str">
        <f>A90</f>
        <v>RH</v>
      </c>
      <c r="B91" s="90" t="str">
        <f>"TR"&amp;B$15&amp;" Space"</f>
        <v>TR2030 Space</v>
      </c>
      <c r="C91" s="96">
        <f>+D91*E91</f>
        <v>3195028.4586065258</v>
      </c>
      <c r="D91" s="100">
        <f>H$12*$B$16</f>
        <v>0.04</v>
      </c>
      <c r="E91" s="94">
        <f>D88</f>
        <v>79875711.465163141</v>
      </c>
      <c r="F91" s="90"/>
      <c r="G91" s="135"/>
      <c r="H91" s="29"/>
      <c r="K91" s="104"/>
      <c r="N91" s="29"/>
      <c r="O91" s="29"/>
      <c r="P91" s="38"/>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row>
    <row r="92" spans="1:78" s="9" customFormat="1" hidden="1">
      <c r="A92" s="184" t="s">
        <v>17</v>
      </c>
      <c r="B92" s="117" t="s">
        <v>11</v>
      </c>
      <c r="C92" s="258"/>
      <c r="D92" s="110"/>
      <c r="E92" s="105"/>
      <c r="F92" s="29"/>
      <c r="K92" s="104"/>
      <c r="P92" s="7"/>
      <c r="S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row>
    <row r="93" spans="1:78" s="9" customFormat="1" ht="11.25" hidden="1" customHeight="1">
      <c r="A93" s="180" t="s">
        <v>79</v>
      </c>
      <c r="B93" s="113" t="str">
        <f>"Q"&amp;B$12</f>
        <v>Q2018</v>
      </c>
      <c r="C93" s="4">
        <f>10218/32.1507</f>
        <v>317.81578628148065</v>
      </c>
      <c r="D93" s="126" t="s">
        <v>37</v>
      </c>
      <c r="E93" s="141"/>
      <c r="F93" s="29"/>
      <c r="G93" s="29" t="s">
        <v>65</v>
      </c>
      <c r="H93" s="29"/>
      <c r="K93" s="104"/>
      <c r="P93" s="7"/>
      <c r="S93" s="29"/>
    </row>
    <row r="94" spans="1:78" s="9" customFormat="1" ht="12.6" hidden="1" customHeight="1">
      <c r="A94" s="180" t="s">
        <v>79</v>
      </c>
      <c r="B94" s="113" t="str">
        <f>"P"&amp;B$12</f>
        <v>P2018</v>
      </c>
      <c r="C94" s="11">
        <f>1029*32150.7</f>
        <v>33083070.300000001</v>
      </c>
      <c r="D94" s="126" t="s">
        <v>35</v>
      </c>
      <c r="F94" s="29"/>
      <c r="G94" s="29"/>
      <c r="H94" s="29"/>
      <c r="I94" s="29"/>
      <c r="J94" s="29"/>
      <c r="K94" s="344"/>
      <c r="L94" s="29"/>
      <c r="M94" s="29"/>
      <c r="P94" s="7"/>
      <c r="S94" s="29"/>
    </row>
    <row r="95" spans="1:78" s="9" customFormat="1" ht="15" hidden="1" customHeight="1">
      <c r="A95" s="180" t="s">
        <v>79</v>
      </c>
      <c r="B95" s="115" t="s">
        <v>231</v>
      </c>
      <c r="C95" s="107">
        <f>I13</f>
        <v>1.03</v>
      </c>
      <c r="D95" s="9" t="s">
        <v>230</v>
      </c>
      <c r="E95" s="9">
        <f>B$8</f>
        <v>0</v>
      </c>
      <c r="F95" s="29"/>
      <c r="G95" s="29"/>
      <c r="H95" s="29"/>
      <c r="I95" s="29"/>
      <c r="J95" s="29"/>
      <c r="K95" s="344"/>
      <c r="L95" s="29"/>
      <c r="M95" s="29"/>
      <c r="P95" s="7"/>
      <c r="S95" s="29"/>
    </row>
    <row r="96" spans="1:78" s="9" customFormat="1" ht="17.399999999999999" hidden="1" customHeight="1">
      <c r="A96" s="180" t="s">
        <v>79</v>
      </c>
      <c r="B96" s="113" t="s">
        <v>23</v>
      </c>
      <c r="C96" s="109">
        <f>I8</f>
        <v>0.16</v>
      </c>
      <c r="F96" s="29"/>
      <c r="G96" s="29"/>
      <c r="I96" s="29"/>
      <c r="J96" s="29"/>
      <c r="K96" s="344"/>
      <c r="L96" s="29"/>
      <c r="M96" s="29"/>
      <c r="P96" s="7"/>
      <c r="S96" s="29"/>
    </row>
    <row r="97" spans="1:78" s="9" customFormat="1" ht="16.95" hidden="1" customHeight="1">
      <c r="A97" s="180" t="s">
        <v>79</v>
      </c>
      <c r="B97" s="113" t="s">
        <v>25</v>
      </c>
      <c r="C97" s="11">
        <f>C93-D97*C94</f>
        <v>266.96526047644375</v>
      </c>
      <c r="D97" s="136">
        <f>+C96*C93/C94</f>
        <v>1.5370558217215078E-6</v>
      </c>
      <c r="E97" s="9" t="s">
        <v>6</v>
      </c>
      <c r="G97" s="29"/>
      <c r="H97" s="29"/>
      <c r="I97" s="29"/>
      <c r="J97" s="29"/>
      <c r="K97" s="344"/>
      <c r="L97" s="29"/>
      <c r="M97" s="29"/>
      <c r="P97" s="7"/>
      <c r="S97" s="29"/>
    </row>
    <row r="98" spans="1:78" s="9" customFormat="1" hidden="1">
      <c r="A98" s="180" t="s">
        <v>79</v>
      </c>
      <c r="B98" s="113" t="str">
        <f>"Qs_"&amp;B$15</f>
        <v>Qs_2030</v>
      </c>
      <c r="C98" s="18">
        <f>C97</f>
        <v>266.96526047644375</v>
      </c>
      <c r="D98" s="136">
        <f>D97</f>
        <v>1.5370558217215078E-6</v>
      </c>
      <c r="E98" s="12" t="s">
        <v>6</v>
      </c>
      <c r="F98" s="29"/>
      <c r="G98" s="29"/>
      <c r="H98" s="29"/>
      <c r="I98" s="29"/>
      <c r="J98" s="29"/>
      <c r="K98" s="344"/>
      <c r="L98" s="29"/>
      <c r="M98" s="29"/>
      <c r="N98" s="29"/>
      <c r="O98" s="29"/>
      <c r="P98" s="38"/>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row>
    <row r="99" spans="1:78" s="9" customFormat="1" hidden="1">
      <c r="A99" s="180" t="s">
        <v>79</v>
      </c>
      <c r="B99" s="113" t="s">
        <v>24</v>
      </c>
      <c r="C99" s="106">
        <f>I6</f>
        <v>-0.7</v>
      </c>
      <c r="F99" s="29"/>
      <c r="G99" s="29"/>
      <c r="H99" s="29"/>
      <c r="I99" s="29"/>
      <c r="J99" s="29"/>
      <c r="K99" s="344"/>
      <c r="L99" s="29"/>
      <c r="M99" s="29"/>
      <c r="N99" s="29"/>
      <c r="O99" s="29"/>
      <c r="P99" s="38"/>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row>
    <row r="100" spans="1:78" s="9" customFormat="1" hidden="1">
      <c r="A100" s="180" t="s">
        <v>79</v>
      </c>
      <c r="B100" s="51" t="s">
        <v>26</v>
      </c>
      <c r="C100" s="18">
        <f>C93-D100*C94</f>
        <v>540.28683667851715</v>
      </c>
      <c r="D100" s="142">
        <f>+C99*C93/C94</f>
        <v>-6.724619220031595E-6</v>
      </c>
      <c r="E100" s="9" t="s">
        <v>6</v>
      </c>
      <c r="F100" s="29"/>
      <c r="G100" s="29"/>
      <c r="H100" s="29"/>
      <c r="I100" s="29"/>
      <c r="J100" s="29"/>
      <c r="K100" s="344"/>
      <c r="L100" s="29"/>
      <c r="M100" s="29"/>
      <c r="N100" s="29"/>
      <c r="O100" s="29"/>
      <c r="P100" s="38"/>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row>
    <row r="101" spans="1:78" s="9" customFormat="1" hidden="1">
      <c r="A101" s="180" t="s">
        <v>79</v>
      </c>
      <c r="B101" s="51" t="str">
        <f>"Qd_"&amp;B$15</f>
        <v>Qd_2030</v>
      </c>
      <c r="C101" s="4">
        <f>C93*(C95)^(B$15-B$12)-D101*C94</f>
        <v>675.60036769943588</v>
      </c>
      <c r="D101" s="136">
        <f>D100</f>
        <v>-6.724619220031595E-6</v>
      </c>
      <c r="E101" s="12" t="s">
        <v>6</v>
      </c>
      <c r="F101" s="29"/>
      <c r="G101" s="29"/>
      <c r="H101" s="29"/>
      <c r="I101" s="29"/>
      <c r="J101" s="29"/>
      <c r="K101" s="344"/>
      <c r="L101" s="29"/>
      <c r="M101" s="29"/>
      <c r="N101" s="29"/>
      <c r="O101" s="29"/>
      <c r="P101" s="38"/>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row>
    <row r="102" spans="1:78" s="9" customFormat="1" hidden="1">
      <c r="A102" s="180" t="str">
        <f>A101</f>
        <v>PD</v>
      </c>
      <c r="B102" s="90"/>
      <c r="C102" s="45" t="s">
        <v>123</v>
      </c>
      <c r="D102" s="9" t="s">
        <v>122</v>
      </c>
      <c r="F102" s="29"/>
      <c r="G102" s="29"/>
      <c r="H102" s="29"/>
      <c r="I102" s="29"/>
      <c r="J102" s="29"/>
      <c r="K102" s="344"/>
      <c r="L102" s="29"/>
      <c r="M102" s="29"/>
      <c r="N102" s="29"/>
      <c r="O102" s="29"/>
      <c r="P102" s="38"/>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row>
    <row r="103" spans="1:78" s="9" customFormat="1" hidden="1">
      <c r="A103" s="180" t="str">
        <f>A102</f>
        <v>PD</v>
      </c>
      <c r="B103" s="91" t="str">
        <f>"P_"&amp;B$15</f>
        <v>P_2030</v>
      </c>
      <c r="C103" s="53">
        <f>(C98-C101)/(D101-D98)</f>
        <v>49461532.335491255</v>
      </c>
      <c r="D103" s="130">
        <f>(C98-C101+D106)/(D101-D98)</f>
        <v>49441560.59862601</v>
      </c>
      <c r="F103" s="131"/>
      <c r="H103" s="29"/>
      <c r="K103" s="104"/>
      <c r="N103" s="29"/>
      <c r="O103" s="29"/>
      <c r="P103" s="38"/>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row>
    <row r="104" spans="1:78" s="9" customFormat="1" hidden="1">
      <c r="A104" s="180" t="str">
        <f>A103</f>
        <v>PD</v>
      </c>
      <c r="B104" s="91"/>
      <c r="C104" s="7" t="s">
        <v>69</v>
      </c>
      <c r="D104" s="28" t="s">
        <v>70</v>
      </c>
      <c r="E104" s="132" t="s">
        <v>124</v>
      </c>
      <c r="G104" s="131" t="s">
        <v>123</v>
      </c>
      <c r="H104" s="29"/>
      <c r="K104" s="104"/>
      <c r="N104" s="29"/>
      <c r="O104" s="29"/>
      <c r="P104" s="38"/>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row>
    <row r="105" spans="1:78" s="9" customFormat="1" hidden="1">
      <c r="A105" s="180" t="str">
        <f>A104</f>
        <v>PD</v>
      </c>
      <c r="B105" s="90" t="str">
        <f>"TR"&amp;B$15&amp;" Earth"</f>
        <v>TR2030 Earth</v>
      </c>
      <c r="C105" s="96">
        <f>+D105*E105</f>
        <v>16956462742.456459</v>
      </c>
      <c r="D105" s="133">
        <f>C97+D97*E105</f>
        <v>342.95969902955858</v>
      </c>
      <c r="E105" s="97">
        <f>D103</f>
        <v>49441560.59862601</v>
      </c>
      <c r="F105" s="139" t="s">
        <v>67</v>
      </c>
      <c r="G105" s="140">
        <f>C94*C93</f>
        <v>10514322000</v>
      </c>
      <c r="H105" s="134"/>
      <c r="K105" s="104"/>
      <c r="N105" s="29"/>
      <c r="O105" s="29"/>
      <c r="P105" s="38"/>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row>
    <row r="106" spans="1:78" s="9" customFormat="1" hidden="1">
      <c r="A106" s="180" t="str">
        <f>A105</f>
        <v>PD</v>
      </c>
      <c r="B106" s="90" t="str">
        <f>"TR"&amp;B$15&amp;" Space"</f>
        <v>TR2030 Space</v>
      </c>
      <c r="C106" s="96">
        <f>+D106*E106</f>
        <v>8157857.4987732917</v>
      </c>
      <c r="D106" s="100">
        <f>I$12*$B$16</f>
        <v>0.16500000000000001</v>
      </c>
      <c r="E106" s="94">
        <f>D103</f>
        <v>49441560.59862601</v>
      </c>
      <c r="F106" s="90"/>
      <c r="G106" s="135"/>
      <c r="H106" s="29"/>
      <c r="K106" s="104"/>
      <c r="N106" s="29"/>
      <c r="O106" s="29"/>
      <c r="P106" s="38"/>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row>
    <row r="107" spans="1:78" s="9" customFormat="1" hidden="1">
      <c r="A107" s="184" t="s">
        <v>17</v>
      </c>
      <c r="B107" s="117" t="s">
        <v>12</v>
      </c>
      <c r="C107" s="105"/>
      <c r="D107" s="110"/>
      <c r="E107" s="105"/>
      <c r="F107" s="29"/>
      <c r="K107" s="104"/>
      <c r="P107" s="7"/>
      <c r="S107" s="29"/>
    </row>
    <row r="108" spans="1:78" s="9" customFormat="1" ht="11.25" hidden="1" customHeight="1">
      <c r="A108" s="180" t="s">
        <v>80</v>
      </c>
      <c r="B108" s="113" t="str">
        <f>"Q"&amp;B$12</f>
        <v>Q2018</v>
      </c>
      <c r="C108" s="111">
        <v>1.5</v>
      </c>
      <c r="D108" s="126" t="s">
        <v>57</v>
      </c>
      <c r="E108" s="141"/>
      <c r="F108" s="29"/>
      <c r="K108" s="104"/>
      <c r="P108" s="7"/>
      <c r="S108" s="29"/>
    </row>
    <row r="109" spans="1:78" s="9" customFormat="1" ht="12.6" hidden="1" customHeight="1">
      <c r="A109" s="180" t="s">
        <v>80</v>
      </c>
      <c r="B109" s="113" t="str">
        <f>"P"&amp;B$12</f>
        <v>P2018</v>
      </c>
      <c r="C109" s="11">
        <f>400*32150.7</f>
        <v>12860280</v>
      </c>
      <c r="D109" s="126" t="s">
        <v>41</v>
      </c>
      <c r="F109" s="29"/>
      <c r="K109" s="104"/>
      <c r="P109" s="7"/>
      <c r="S109" s="29"/>
    </row>
    <row r="110" spans="1:78" s="9" customFormat="1" ht="15" hidden="1" customHeight="1">
      <c r="A110" s="180" t="s">
        <v>80</v>
      </c>
      <c r="B110" s="115" t="s">
        <v>231</v>
      </c>
      <c r="C110" s="107">
        <f>J13</f>
        <v>1.03</v>
      </c>
      <c r="D110" s="9" t="s">
        <v>230</v>
      </c>
      <c r="E110" s="9">
        <f>B$8</f>
        <v>0</v>
      </c>
      <c r="F110" s="29"/>
      <c r="K110" s="104"/>
      <c r="P110" s="7"/>
      <c r="S110" s="29"/>
    </row>
    <row r="111" spans="1:78" s="9" customFormat="1" ht="17.399999999999999" hidden="1" customHeight="1">
      <c r="A111" s="180" t="s">
        <v>80</v>
      </c>
      <c r="B111" s="113" t="s">
        <v>23</v>
      </c>
      <c r="C111" s="109">
        <f>J8</f>
        <v>0.16</v>
      </c>
      <c r="F111" s="29"/>
      <c r="K111" s="104"/>
      <c r="P111" s="7"/>
      <c r="S111" s="29"/>
    </row>
    <row r="112" spans="1:78" s="9" customFormat="1" ht="16.95" hidden="1" customHeight="1">
      <c r="A112" s="180" t="s">
        <v>80</v>
      </c>
      <c r="B112" s="113" t="s">
        <v>25</v>
      </c>
      <c r="C112" s="11">
        <f>C108-D112*C109</f>
        <v>1.26</v>
      </c>
      <c r="D112" s="151">
        <f>+C111*C108/C109</f>
        <v>1.8662113111067564E-8</v>
      </c>
      <c r="E112" s="9" t="s">
        <v>6</v>
      </c>
      <c r="F112" s="29"/>
      <c r="K112" s="104"/>
      <c r="P112" s="7"/>
      <c r="S112" s="29"/>
    </row>
    <row r="113" spans="1:19" s="9" customFormat="1" hidden="1">
      <c r="A113" s="180" t="s">
        <v>80</v>
      </c>
      <c r="B113" s="113" t="str">
        <f>"Qs_"&amp;B$15</f>
        <v>Qs_2030</v>
      </c>
      <c r="C113" s="18">
        <f>C112</f>
        <v>1.26</v>
      </c>
      <c r="D113" s="151">
        <f>D112</f>
        <v>1.8662113111067564E-8</v>
      </c>
      <c r="E113" s="12" t="s">
        <v>6</v>
      </c>
      <c r="F113" s="29" t="s">
        <v>121</v>
      </c>
      <c r="K113" s="104"/>
      <c r="P113" s="7"/>
      <c r="S113" s="29"/>
    </row>
    <row r="114" spans="1:19" s="9" customFormat="1" hidden="1">
      <c r="A114" s="180" t="s">
        <v>80</v>
      </c>
      <c r="B114" s="113" t="s">
        <v>24</v>
      </c>
      <c r="C114" s="106">
        <f>J6</f>
        <v>-0.76</v>
      </c>
      <c r="D114" s="104"/>
      <c r="F114" s="29"/>
      <c r="K114" s="104"/>
      <c r="P114" s="7"/>
      <c r="S114" s="29"/>
    </row>
    <row r="115" spans="1:19" s="9" customFormat="1" hidden="1">
      <c r="A115" s="180" t="s">
        <v>80</v>
      </c>
      <c r="B115" s="51" t="s">
        <v>26</v>
      </c>
      <c r="C115" s="52">
        <f>C108-D115*C109</f>
        <v>2.64</v>
      </c>
      <c r="D115" s="151">
        <f>+C114*C108/C109</f>
        <v>-8.8645037277570949E-8</v>
      </c>
      <c r="E115" s="9" t="s">
        <v>6</v>
      </c>
      <c r="F115" s="29"/>
      <c r="K115" s="104"/>
      <c r="P115" s="7"/>
      <c r="S115" s="29"/>
    </row>
    <row r="116" spans="1:19" s="9" customFormat="1" hidden="1">
      <c r="A116" s="180" t="s">
        <v>80</v>
      </c>
      <c r="B116" s="51" t="str">
        <f>"Qd_"&amp;B$15</f>
        <v>Qd_2030</v>
      </c>
      <c r="C116" s="4">
        <f>C108*(C110)^(B$15-B$12)-D116*C109</f>
        <v>3.2786413302692679</v>
      </c>
      <c r="D116" s="136">
        <f>D115</f>
        <v>-8.8645037277570949E-8</v>
      </c>
      <c r="E116" s="12" t="s">
        <v>6</v>
      </c>
      <c r="F116" s="29"/>
      <c r="K116" s="104"/>
      <c r="P116" s="7"/>
      <c r="S116" s="29"/>
    </row>
    <row r="117" spans="1:19" s="9" customFormat="1" hidden="1">
      <c r="A117" s="180" t="str">
        <f>A116</f>
        <v>OS</v>
      </c>
      <c r="B117" s="90"/>
      <c r="C117" s="45" t="s">
        <v>123</v>
      </c>
      <c r="D117" s="9" t="s">
        <v>122</v>
      </c>
      <c r="F117" s="29"/>
      <c r="G117" s="29"/>
      <c r="H117" s="29"/>
      <c r="K117" s="104"/>
      <c r="P117" s="7"/>
      <c r="S117" s="29"/>
    </row>
    <row r="118" spans="1:19" s="9" customFormat="1" hidden="1">
      <c r="A118" s="180" t="str">
        <f>A117</f>
        <v>OS</v>
      </c>
      <c r="B118" s="91" t="str">
        <f>"P_"&amp;B$15</f>
        <v>P_2030</v>
      </c>
      <c r="C118" s="53">
        <f>(C113-C116)/(D116-D113)</f>
        <v>18811806.323793665</v>
      </c>
      <c r="D118" s="130">
        <f>(C113-C116+D121)/(D116-D113)</f>
        <v>17460545.019445837</v>
      </c>
      <c r="F118" s="131"/>
      <c r="H118" s="29"/>
      <c r="K118" s="104"/>
      <c r="P118" s="7"/>
      <c r="S118" s="29"/>
    </row>
    <row r="119" spans="1:19" s="9" customFormat="1" hidden="1">
      <c r="A119" s="180" t="str">
        <f>A118</f>
        <v>OS</v>
      </c>
      <c r="B119" s="91"/>
      <c r="C119" s="7" t="s">
        <v>69</v>
      </c>
      <c r="D119" s="28" t="s">
        <v>70</v>
      </c>
      <c r="E119" s="132" t="s">
        <v>124</v>
      </c>
      <c r="G119" s="131" t="s">
        <v>123</v>
      </c>
      <c r="H119" s="29"/>
      <c r="K119" s="104"/>
      <c r="P119" s="7"/>
      <c r="S119" s="29"/>
    </row>
    <row r="120" spans="1:19" s="9" customFormat="1" hidden="1">
      <c r="A120" s="180" t="str">
        <f>A119</f>
        <v>OS</v>
      </c>
      <c r="B120" s="90" t="str">
        <f>"TR"&amp;B$15&amp;" Earth"</f>
        <v>TR2030 Earth</v>
      </c>
      <c r="C120" s="96">
        <f>+D120*E120</f>
        <v>27689816.950147133</v>
      </c>
      <c r="D120" s="133">
        <f>C112+D112*E120</f>
        <v>1.5858506661337857</v>
      </c>
      <c r="E120" s="97">
        <f>D118</f>
        <v>17460545.019445837</v>
      </c>
      <c r="F120" s="139" t="s">
        <v>67</v>
      </c>
      <c r="G120" s="140">
        <f>C109*C108</f>
        <v>19290420</v>
      </c>
      <c r="H120" s="134"/>
      <c r="K120" s="104"/>
      <c r="P120" s="7"/>
      <c r="S120" s="29"/>
    </row>
    <row r="121" spans="1:19" s="9" customFormat="1" hidden="1">
      <c r="A121" s="180" t="str">
        <f>A120</f>
        <v>OS</v>
      </c>
      <c r="B121" s="90" t="str">
        <f>"TR"&amp;B$15&amp;" Space"</f>
        <v>TR2030 Space</v>
      </c>
      <c r="C121" s="96">
        <f>+D121*E121</f>
        <v>2531779.0278196461</v>
      </c>
      <c r="D121" s="100">
        <f>J$12*$B$16</f>
        <v>0.14499999999999999</v>
      </c>
      <c r="E121" s="94">
        <f>D118</f>
        <v>17460545.019445837</v>
      </c>
      <c r="F121" s="90"/>
      <c r="G121" s="135"/>
      <c r="H121" s="29"/>
      <c r="K121" s="104"/>
      <c r="P121" s="7"/>
      <c r="S121" s="29"/>
    </row>
    <row r="122" spans="1:19" s="9" customFormat="1" hidden="1">
      <c r="A122" s="184" t="s">
        <v>17</v>
      </c>
      <c r="B122" s="117" t="s">
        <v>1</v>
      </c>
      <c r="C122" s="105"/>
      <c r="D122" s="95"/>
      <c r="E122" s="105"/>
      <c r="G122" s="64"/>
      <c r="K122" s="104"/>
      <c r="P122" s="7"/>
      <c r="S122" s="29"/>
    </row>
    <row r="123" spans="1:19" s="9" customFormat="1" ht="11.25" hidden="1" customHeight="1">
      <c r="A123" s="180" t="s">
        <v>81</v>
      </c>
      <c r="B123" s="113" t="str">
        <f>"Q"&amp;B$12</f>
        <v>Q2018</v>
      </c>
      <c r="C123" s="4">
        <f>231/32.1507</f>
        <v>7.1849135477610124</v>
      </c>
      <c r="D123" s="126" t="s">
        <v>37</v>
      </c>
      <c r="E123" s="141"/>
      <c r="G123" s="9" t="s">
        <v>62</v>
      </c>
      <c r="K123" s="104"/>
      <c r="P123" s="7"/>
      <c r="S123" s="29"/>
    </row>
    <row r="124" spans="1:19" s="9" customFormat="1" ht="12.6" hidden="1" customHeight="1">
      <c r="A124" s="180" t="s">
        <v>81</v>
      </c>
      <c r="B124" s="113" t="str">
        <f>"P"&amp;B$12</f>
        <v>P2018</v>
      </c>
      <c r="C124" s="11">
        <f>970*32150.7</f>
        <v>31186179</v>
      </c>
      <c r="D124" s="126" t="s">
        <v>37</v>
      </c>
      <c r="G124" s="29" t="s">
        <v>61</v>
      </c>
      <c r="K124" s="104"/>
      <c r="P124" s="7"/>
      <c r="S124" s="29"/>
    </row>
    <row r="125" spans="1:19" s="9" customFormat="1" ht="15" hidden="1" customHeight="1">
      <c r="A125" s="180" t="s">
        <v>81</v>
      </c>
      <c r="B125" s="115" t="s">
        <v>231</v>
      </c>
      <c r="C125" s="107">
        <f>K13</f>
        <v>1.03</v>
      </c>
      <c r="D125" s="9" t="s">
        <v>230</v>
      </c>
      <c r="E125" s="9">
        <f>B$8</f>
        <v>0</v>
      </c>
      <c r="K125" s="104"/>
      <c r="P125" s="7"/>
      <c r="S125" s="29"/>
    </row>
    <row r="126" spans="1:19" s="9" customFormat="1" ht="17.399999999999999" hidden="1" customHeight="1">
      <c r="A126" s="180" t="s">
        <v>81</v>
      </c>
      <c r="B126" s="113" t="s">
        <v>23</v>
      </c>
      <c r="C126" s="109">
        <f>K8</f>
        <v>0.16</v>
      </c>
      <c r="K126" s="104"/>
      <c r="P126" s="7"/>
      <c r="S126" s="29"/>
    </row>
    <row r="127" spans="1:19" s="9" customFormat="1" ht="16.95" hidden="1" customHeight="1">
      <c r="A127" s="180" t="s">
        <v>81</v>
      </c>
      <c r="B127" s="113" t="s">
        <v>25</v>
      </c>
      <c r="C127" s="11">
        <f>C123-D127*C124</f>
        <v>6.0353273801192504</v>
      </c>
      <c r="D127" s="151">
        <f>+C126*C123/C124</f>
        <v>3.6862039676029627E-8</v>
      </c>
      <c r="E127" s="9" t="s">
        <v>6</v>
      </c>
      <c r="K127" s="104"/>
      <c r="P127" s="7"/>
      <c r="S127" s="29"/>
    </row>
    <row r="128" spans="1:19" s="9" customFormat="1" hidden="1">
      <c r="A128" s="180" t="s">
        <v>81</v>
      </c>
      <c r="B128" s="113" t="str">
        <f>"Qs_"&amp;B$15</f>
        <v>Qs_2030</v>
      </c>
      <c r="C128" s="18">
        <f>C127</f>
        <v>6.0353273801192504</v>
      </c>
      <c r="D128" s="151">
        <f>D127</f>
        <v>3.6862039676029627E-8</v>
      </c>
      <c r="E128" s="12" t="s">
        <v>6</v>
      </c>
      <c r="F128" s="29" t="s">
        <v>121</v>
      </c>
      <c r="K128" s="104"/>
      <c r="P128" s="7"/>
      <c r="S128" s="29"/>
    </row>
    <row r="129" spans="1:19" s="9" customFormat="1" hidden="1">
      <c r="A129" s="180" t="s">
        <v>81</v>
      </c>
      <c r="B129" s="113" t="s">
        <v>24</v>
      </c>
      <c r="C129" s="106">
        <f>K6</f>
        <v>-0.76</v>
      </c>
      <c r="K129" s="104"/>
      <c r="P129" s="7"/>
      <c r="S129" s="29"/>
    </row>
    <row r="130" spans="1:19" s="9" customFormat="1" hidden="1">
      <c r="A130" s="180" t="s">
        <v>81</v>
      </c>
      <c r="B130" s="51" t="s">
        <v>26</v>
      </c>
      <c r="C130" s="18">
        <f>C123-D130*C124</f>
        <v>12.645447844059383</v>
      </c>
      <c r="D130" s="152">
        <f>+C129*C123/C124</f>
        <v>-1.7509468846114075E-7</v>
      </c>
      <c r="E130" s="9" t="s">
        <v>6</v>
      </c>
      <c r="K130" s="104"/>
      <c r="P130" s="7"/>
      <c r="S130" s="29"/>
    </row>
    <row r="131" spans="1:19" s="9" customFormat="1" hidden="1">
      <c r="A131" s="180" t="s">
        <v>81</v>
      </c>
      <c r="B131" s="51" t="str">
        <f>"Qd_"&amp;B$15</f>
        <v>Qd_2030</v>
      </c>
      <c r="C131" s="4">
        <f>C123*(C125)^(B$15-B$12)-D131*C124</f>
        <v>15.704503008067235</v>
      </c>
      <c r="D131" s="136">
        <f>D130</f>
        <v>-1.7509468846114075E-7</v>
      </c>
      <c r="E131" s="12" t="s">
        <v>6</v>
      </c>
      <c r="K131" s="104"/>
      <c r="P131" s="7"/>
      <c r="S131" s="29"/>
    </row>
    <row r="132" spans="1:19" s="9" customFormat="1" hidden="1">
      <c r="A132" s="180" t="str">
        <f>A131</f>
        <v>IR</v>
      </c>
      <c r="B132" s="90"/>
      <c r="C132" s="45" t="s">
        <v>123</v>
      </c>
      <c r="D132" s="9" t="s">
        <v>122</v>
      </c>
      <c r="F132" s="29"/>
      <c r="G132" s="29"/>
      <c r="H132" s="29"/>
      <c r="K132" s="104"/>
      <c r="P132" s="7"/>
      <c r="S132" s="29"/>
    </row>
    <row r="133" spans="1:19" s="9" customFormat="1" hidden="1">
      <c r="A133" s="180" t="str">
        <f>A132</f>
        <v>IR</v>
      </c>
      <c r="B133" s="91" t="str">
        <f>"P_"&amp;B$15</f>
        <v>P_2030</v>
      </c>
      <c r="C133" s="53">
        <f>(C128-C131)/(D131-D128)</f>
        <v>45618630.335199639</v>
      </c>
      <c r="D133" s="130">
        <f>(C128-C131+D136)/(D131-D128)</f>
        <v>44958118.157877304</v>
      </c>
      <c r="F133" s="131"/>
      <c r="H133" s="29"/>
      <c r="K133" s="104"/>
      <c r="P133" s="7"/>
      <c r="S133" s="29"/>
    </row>
    <row r="134" spans="1:19" s="9" customFormat="1" hidden="1">
      <c r="A134" s="180" t="str">
        <f>A133</f>
        <v>IR</v>
      </c>
      <c r="B134" s="91"/>
      <c r="C134" s="7" t="s">
        <v>69</v>
      </c>
      <c r="D134" s="28" t="s">
        <v>70</v>
      </c>
      <c r="E134" s="132" t="s">
        <v>124</v>
      </c>
      <c r="G134" s="131" t="s">
        <v>123</v>
      </c>
      <c r="H134" s="29"/>
      <c r="K134" s="104"/>
      <c r="P134" s="7"/>
      <c r="S134" s="29"/>
    </row>
    <row r="135" spans="1:19" s="9" customFormat="1" hidden="1">
      <c r="A135" s="180" t="str">
        <f>A134</f>
        <v>IR</v>
      </c>
      <c r="B135" s="90" t="str">
        <f>"TR"&amp;B$15&amp;" Earth"</f>
        <v>TR2030 Earth</v>
      </c>
      <c r="C135" s="96">
        <f>+D135*E135</f>
        <v>345843709.96877766</v>
      </c>
      <c r="D135" s="133">
        <f>C127+D127*E135</f>
        <v>7.6925753154145511</v>
      </c>
      <c r="E135" s="97">
        <f>D133</f>
        <v>44958118.157877304</v>
      </c>
      <c r="F135" s="139" t="s">
        <v>67</v>
      </c>
      <c r="G135" s="140">
        <f>C124*C123</f>
        <v>224069999.99999997</v>
      </c>
      <c r="H135" s="134"/>
      <c r="K135" s="104"/>
      <c r="P135" s="7"/>
      <c r="S135" s="29"/>
    </row>
    <row r="136" spans="1:19" s="9" customFormat="1" hidden="1">
      <c r="A136" s="180" t="str">
        <f>A135</f>
        <v>IR</v>
      </c>
      <c r="B136" s="90" t="str">
        <f>"TR"&amp;B$15&amp;" Space"</f>
        <v>TR2030 Space</v>
      </c>
      <c r="C136" s="96">
        <f>+D136*E136</f>
        <v>6294136.5421028221</v>
      </c>
      <c r="D136" s="178">
        <f>K$12*$B$16</f>
        <v>0.13999999999999999</v>
      </c>
      <c r="E136" s="94">
        <f>D133</f>
        <v>44958118.157877304</v>
      </c>
      <c r="F136" s="90"/>
      <c r="G136" s="135"/>
      <c r="H136" s="29"/>
      <c r="K136" s="104"/>
      <c r="P136" s="7"/>
      <c r="S136" s="29"/>
    </row>
    <row r="137" spans="1:19" s="9" customFormat="1" hidden="1">
      <c r="A137" s="184" t="s">
        <v>17</v>
      </c>
      <c r="B137" s="117" t="s">
        <v>0</v>
      </c>
      <c r="C137" s="96"/>
      <c r="D137" s="178"/>
      <c r="E137" s="94"/>
      <c r="F137" s="90"/>
      <c r="G137" s="135"/>
      <c r="H137" s="29"/>
      <c r="K137" s="104"/>
      <c r="P137" s="7"/>
      <c r="S137" s="29"/>
    </row>
    <row r="138" spans="1:19" s="9" customFormat="1" ht="11.25" hidden="1" customHeight="1">
      <c r="A138" s="180" t="s">
        <v>82</v>
      </c>
      <c r="B138" s="113" t="str">
        <f>"Q"&amp;B$12</f>
        <v>Q2018</v>
      </c>
      <c r="C138" s="4">
        <f>7767/32.1507</f>
        <v>241.58105422276964</v>
      </c>
      <c r="D138" s="126" t="s">
        <v>37</v>
      </c>
      <c r="F138" s="29"/>
      <c r="G138" s="29" t="s">
        <v>64</v>
      </c>
      <c r="K138" s="104"/>
      <c r="P138" s="7"/>
      <c r="S138" s="29"/>
    </row>
    <row r="139" spans="1:19" s="9" customFormat="1" ht="12.6" hidden="1" customHeight="1">
      <c r="A139" s="180" t="s">
        <v>82</v>
      </c>
      <c r="B139" s="113" t="str">
        <f>"P"&amp;B$12</f>
        <v>P2018</v>
      </c>
      <c r="C139" s="11">
        <f>903.5*32150.7</f>
        <v>29048157.449999999</v>
      </c>
      <c r="D139" s="126" t="s">
        <v>35</v>
      </c>
      <c r="F139" s="29"/>
      <c r="G139" s="29" t="s">
        <v>36</v>
      </c>
      <c r="K139" s="104"/>
      <c r="P139" s="7"/>
      <c r="S139" s="29"/>
    </row>
    <row r="140" spans="1:19" s="9" customFormat="1" ht="15" hidden="1" customHeight="1">
      <c r="A140" s="180" t="s">
        <v>82</v>
      </c>
      <c r="B140" s="115" t="s">
        <v>231</v>
      </c>
      <c r="C140" s="107">
        <f>L13</f>
        <v>1.03</v>
      </c>
      <c r="D140" s="9" t="s">
        <v>230</v>
      </c>
      <c r="E140" s="9">
        <f>B$8</f>
        <v>0</v>
      </c>
      <c r="F140" s="29"/>
      <c r="G140" s="29"/>
      <c r="I140" s="126"/>
      <c r="K140" s="104"/>
      <c r="P140" s="7"/>
      <c r="S140" s="29"/>
    </row>
    <row r="141" spans="1:19" s="9" customFormat="1" ht="17.399999999999999" hidden="1" customHeight="1">
      <c r="A141" s="180" t="s">
        <v>82</v>
      </c>
      <c r="B141" s="113" t="s">
        <v>23</v>
      </c>
      <c r="C141" s="109">
        <f>L8</f>
        <v>0.16</v>
      </c>
      <c r="F141" s="29" t="s">
        <v>34</v>
      </c>
      <c r="G141" s="29"/>
      <c r="I141" s="29"/>
      <c r="K141" s="104"/>
      <c r="P141" s="7"/>
      <c r="S141" s="29"/>
    </row>
    <row r="142" spans="1:19" s="9" customFormat="1" ht="16.95" hidden="1" customHeight="1">
      <c r="A142" s="180" t="s">
        <v>82</v>
      </c>
      <c r="B142" s="113" t="s">
        <v>25</v>
      </c>
      <c r="C142" s="11">
        <f>C138-D142*C139</f>
        <v>202.9280855471265</v>
      </c>
      <c r="D142" s="151">
        <f>+C141*C138/C139</f>
        <v>1.3306513069607156E-6</v>
      </c>
      <c r="E142" s="9" t="s">
        <v>6</v>
      </c>
      <c r="F142" s="12" t="s">
        <v>42</v>
      </c>
      <c r="G142" s="29">
        <v>1.0973999999999999</v>
      </c>
      <c r="I142" s="29"/>
      <c r="K142" s="104"/>
      <c r="P142" s="7"/>
      <c r="S142" s="29"/>
    </row>
    <row r="143" spans="1:19" s="9" customFormat="1" ht="16.95" hidden="1" customHeight="1">
      <c r="A143" s="180" t="s">
        <v>82</v>
      </c>
      <c r="B143" s="113" t="str">
        <f>"Qs_"&amp;B$15</f>
        <v>Qs_2030</v>
      </c>
      <c r="C143" s="18">
        <f>C142</f>
        <v>202.9280855471265</v>
      </c>
      <c r="D143" s="151">
        <f>D142</f>
        <v>1.3306513069607156E-6</v>
      </c>
      <c r="E143" s="12" t="s">
        <v>6</v>
      </c>
      <c r="F143" s="29" t="s">
        <v>121</v>
      </c>
      <c r="G143" s="29"/>
      <c r="K143" s="104"/>
      <c r="P143" s="7"/>
      <c r="S143" s="29"/>
    </row>
    <row r="144" spans="1:19" s="9" customFormat="1" hidden="1">
      <c r="A144" s="180" t="s">
        <v>82</v>
      </c>
      <c r="B144" s="113" t="s">
        <v>24</v>
      </c>
      <c r="C144" s="106">
        <f>L6</f>
        <v>-0.82</v>
      </c>
      <c r="F144" s="29"/>
      <c r="K144" s="104"/>
      <c r="P144" s="7"/>
      <c r="S144" s="29"/>
    </row>
    <row r="145" spans="1:78" s="9" customFormat="1" hidden="1">
      <c r="A145" s="180" t="s">
        <v>82</v>
      </c>
      <c r="B145" s="51" t="s">
        <v>26</v>
      </c>
      <c r="C145" s="18">
        <f>C138-D145*C139</f>
        <v>439.67751868544076</v>
      </c>
      <c r="D145" s="152">
        <f>+C144*C138/C139</f>
        <v>-6.8195879481736661E-6</v>
      </c>
      <c r="E145" s="9" t="s">
        <v>6</v>
      </c>
      <c r="F145" s="29"/>
      <c r="K145" s="104"/>
      <c r="P145" s="7"/>
      <c r="S145" s="29"/>
    </row>
    <row r="146" spans="1:78" s="9" customFormat="1" hidden="1">
      <c r="A146" s="180" t="s">
        <v>82</v>
      </c>
      <c r="B146" s="51" t="str">
        <f>"Qd_"&amp;B$15</f>
        <v>Qd_2030</v>
      </c>
      <c r="C146" s="4">
        <f>C138*(C140)^(B$15-B$12)-D146*C139</f>
        <v>542.53328257656187</v>
      </c>
      <c r="D146" s="136">
        <f>D145</f>
        <v>-6.8195879481736661E-6</v>
      </c>
      <c r="E146" s="12" t="s">
        <v>6</v>
      </c>
      <c r="F146" s="29"/>
      <c r="K146" s="104"/>
      <c r="P146" s="7"/>
      <c r="S146" s="29"/>
    </row>
    <row r="147" spans="1:78" s="9" customFormat="1" hidden="1">
      <c r="A147" s="180" t="str">
        <f>A146</f>
        <v>PT</v>
      </c>
      <c r="B147" s="90"/>
      <c r="C147" s="45" t="s">
        <v>123</v>
      </c>
      <c r="D147" s="9" t="s">
        <v>122</v>
      </c>
      <c r="F147" s="29"/>
      <c r="G147" s="29"/>
      <c r="H147" s="29"/>
      <c r="K147" s="104"/>
      <c r="P147" s="7"/>
      <c r="S147" s="29"/>
    </row>
    <row r="148" spans="1:78" s="9" customFormat="1" hidden="1">
      <c r="A148" s="180" t="str">
        <f>A147</f>
        <v>PT</v>
      </c>
      <c r="B148" s="91" t="str">
        <f>"P_"&amp;B$15</f>
        <v>P_2030</v>
      </c>
      <c r="C148" s="53">
        <f>(C143-C146)/(D146-D143)</f>
        <v>41668126.100162685</v>
      </c>
      <c r="D148" s="130">
        <f>(C143-C146+D151)/(D146-D143)</f>
        <v>41632544.322631754</v>
      </c>
      <c r="F148" s="131"/>
      <c r="H148" s="29"/>
      <c r="I148" s="29"/>
      <c r="J148" s="29"/>
      <c r="K148" s="344"/>
      <c r="L148" s="29"/>
      <c r="M148" s="29"/>
      <c r="P148" s="7"/>
      <c r="S148" s="29"/>
    </row>
    <row r="149" spans="1:78" s="9" customFormat="1" hidden="1">
      <c r="A149" s="180" t="str">
        <f>A148</f>
        <v>PT</v>
      </c>
      <c r="B149" s="91"/>
      <c r="C149" s="7" t="s">
        <v>69</v>
      </c>
      <c r="D149" s="28" t="s">
        <v>70</v>
      </c>
      <c r="E149" s="132" t="s">
        <v>124</v>
      </c>
      <c r="G149" s="131" t="s">
        <v>123</v>
      </c>
      <c r="H149" s="29"/>
      <c r="K149" s="104"/>
      <c r="P149" s="7"/>
      <c r="S149" s="29"/>
    </row>
    <row r="150" spans="1:78" s="9" customFormat="1" hidden="1">
      <c r="A150" s="180" t="str">
        <f>A149</f>
        <v>PT</v>
      </c>
      <c r="B150" s="90" t="str">
        <f>"TR"&amp;B$15&amp;" Earth"</f>
        <v>TR2030 Earth</v>
      </c>
      <c r="C150" s="96">
        <f>+D150*E150</f>
        <v>10754788839.059063</v>
      </c>
      <c r="D150" s="133">
        <f>C142+D142*E150</f>
        <v>258.32648506213638</v>
      </c>
      <c r="E150" s="97">
        <f>D148</f>
        <v>41632544.322631754</v>
      </c>
      <c r="F150" s="139" t="s">
        <v>67</v>
      </c>
      <c r="G150" s="140">
        <f>C139*C138</f>
        <v>7017484500</v>
      </c>
      <c r="H150" s="134"/>
      <c r="K150" s="104"/>
      <c r="P150" s="7"/>
      <c r="S150" s="29"/>
    </row>
    <row r="151" spans="1:78" s="9" customFormat="1" hidden="1">
      <c r="A151" s="180" t="str">
        <f>A150</f>
        <v>PT</v>
      </c>
      <c r="B151" s="90" t="str">
        <f>"TR"&amp;B$15&amp;" Space"</f>
        <v>TR2030 Space</v>
      </c>
      <c r="C151" s="96">
        <f>+D151*E151</f>
        <v>12073437.853563208</v>
      </c>
      <c r="D151" s="100">
        <f>L$12*$B$16</f>
        <v>0.28999999999999998</v>
      </c>
      <c r="E151" s="94">
        <f>D148</f>
        <v>41632544.322631754</v>
      </c>
      <c r="F151" s="90"/>
      <c r="G151" s="135"/>
      <c r="H151" s="29"/>
      <c r="K151" s="104"/>
      <c r="P151" s="7"/>
      <c r="S151" s="29"/>
    </row>
    <row r="152" spans="1:78" s="9" customFormat="1" hidden="1">
      <c r="A152" s="184" t="s">
        <v>17</v>
      </c>
      <c r="B152" s="117" t="s">
        <v>4</v>
      </c>
      <c r="C152" s="105"/>
      <c r="D152" s="110"/>
      <c r="E152" s="105"/>
      <c r="F152" s="29"/>
      <c r="K152" s="104"/>
      <c r="N152" s="29"/>
      <c r="O152" s="29"/>
      <c r="P152" s="38"/>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row>
    <row r="153" spans="1:78" s="9" customFormat="1" ht="11.25" hidden="1" customHeight="1">
      <c r="A153" s="180" t="s">
        <v>83</v>
      </c>
      <c r="B153" s="113" t="str">
        <f>"Q"&amp;B$12</f>
        <v>Q2018</v>
      </c>
      <c r="C153" s="4">
        <v>4345.1000000000004</v>
      </c>
      <c r="D153" s="126" t="s">
        <v>39</v>
      </c>
      <c r="E153" s="141"/>
      <c r="F153" s="29"/>
      <c r="G153" s="29"/>
      <c r="H153" s="29"/>
      <c r="K153" s="104"/>
      <c r="P153" s="7"/>
      <c r="S153" s="29"/>
    </row>
    <row r="154" spans="1:78" s="9" customFormat="1" ht="12.6" hidden="1" customHeight="1">
      <c r="A154" s="180" t="s">
        <v>83</v>
      </c>
      <c r="B154" s="113" t="str">
        <f>"P"&amp;B$12</f>
        <v>P2018</v>
      </c>
      <c r="C154" s="11">
        <f>1251.75*32150.7</f>
        <v>40244638.725000001</v>
      </c>
      <c r="D154" s="126" t="s">
        <v>40</v>
      </c>
      <c r="F154" s="29" t="s">
        <v>38</v>
      </c>
      <c r="G154" s="29"/>
      <c r="H154" s="29"/>
      <c r="I154" s="29"/>
      <c r="J154" s="29"/>
      <c r="K154" s="344"/>
      <c r="L154" s="29"/>
      <c r="M154" s="29"/>
      <c r="P154" s="7"/>
      <c r="S154" s="29"/>
    </row>
    <row r="155" spans="1:78" s="9" customFormat="1" ht="15" hidden="1" customHeight="1">
      <c r="A155" s="180" t="s">
        <v>83</v>
      </c>
      <c r="B155" s="115" t="s">
        <v>231</v>
      </c>
      <c r="C155" s="107">
        <f>M13</f>
        <v>1.0369999999999999</v>
      </c>
      <c r="D155" s="9" t="s">
        <v>230</v>
      </c>
      <c r="E155" s="9">
        <f>B$8</f>
        <v>0</v>
      </c>
      <c r="F155" s="29"/>
      <c r="G155" s="29"/>
      <c r="H155" s="29"/>
      <c r="I155" s="29"/>
      <c r="J155" s="29"/>
      <c r="K155" s="344"/>
      <c r="L155" s="29"/>
      <c r="M155" s="29"/>
      <c r="P155" s="7"/>
      <c r="S155" s="29"/>
    </row>
    <row r="156" spans="1:78" s="9" customFormat="1" ht="17.399999999999999" hidden="1" customHeight="1">
      <c r="A156" s="180" t="s">
        <v>83</v>
      </c>
      <c r="B156" s="113" t="s">
        <v>23</v>
      </c>
      <c r="C156" s="109">
        <f>M8</f>
        <v>1.02</v>
      </c>
      <c r="F156" s="29"/>
      <c r="G156" s="29"/>
      <c r="H156" s="29"/>
      <c r="I156" s="29"/>
      <c r="J156" s="29"/>
      <c r="K156" s="344"/>
      <c r="L156" s="29"/>
      <c r="M156" s="29"/>
      <c r="P156" s="7"/>
      <c r="S156" s="29"/>
    </row>
    <row r="157" spans="1:78" s="9" customFormat="1" ht="16.95" hidden="1" customHeight="1">
      <c r="A157" s="180" t="s">
        <v>83</v>
      </c>
      <c r="B157" s="113" t="s">
        <v>25</v>
      </c>
      <c r="C157" s="11">
        <f>C153-D157*C154</f>
        <v>-86.902000000000044</v>
      </c>
      <c r="D157" s="136">
        <f>+C156*C153/C154</f>
        <v>1.101265197157016E-4</v>
      </c>
      <c r="E157" s="9" t="s">
        <v>6</v>
      </c>
      <c r="F157" s="29"/>
      <c r="G157" s="29"/>
      <c r="H157" s="29"/>
      <c r="I157" s="29"/>
      <c r="J157" s="29"/>
      <c r="K157" s="344"/>
      <c r="L157" s="29"/>
      <c r="M157" s="29"/>
      <c r="P157" s="7"/>
      <c r="S157" s="29"/>
    </row>
    <row r="158" spans="1:78" s="9" customFormat="1" hidden="1">
      <c r="A158" s="180" t="s">
        <v>83</v>
      </c>
      <c r="B158" s="113" t="str">
        <f>"Qs_"&amp;B$15</f>
        <v>Qs_2030</v>
      </c>
      <c r="C158" s="18">
        <f>C157</f>
        <v>-86.902000000000044</v>
      </c>
      <c r="D158" s="136">
        <f>D157</f>
        <v>1.101265197157016E-4</v>
      </c>
      <c r="E158" s="12" t="s">
        <v>6</v>
      </c>
      <c r="F158" s="29" t="s">
        <v>121</v>
      </c>
      <c r="G158" s="29"/>
      <c r="H158" s="29"/>
      <c r="I158" s="29"/>
      <c r="J158" s="29"/>
      <c r="K158" s="344"/>
      <c r="L158" s="29"/>
      <c r="M158" s="29"/>
      <c r="N158" s="29"/>
      <c r="O158" s="29"/>
      <c r="P158" s="38"/>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row>
    <row r="159" spans="1:78" s="9" customFormat="1" hidden="1">
      <c r="A159" s="180" t="s">
        <v>83</v>
      </c>
      <c r="B159" s="113" t="s">
        <v>24</v>
      </c>
      <c r="C159" s="106">
        <f>M6</f>
        <v>-1.01</v>
      </c>
      <c r="F159" s="29"/>
      <c r="G159" s="29"/>
      <c r="H159" s="29"/>
      <c r="I159" s="29"/>
      <c r="J159" s="29"/>
      <c r="K159" s="344"/>
      <c r="L159" s="29"/>
      <c r="M159" s="29"/>
      <c r="N159" s="29"/>
      <c r="O159" s="29"/>
      <c r="P159" s="38"/>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row>
    <row r="160" spans="1:78" s="9" customFormat="1" hidden="1">
      <c r="A160" s="180" t="s">
        <v>83</v>
      </c>
      <c r="B160" s="51" t="s">
        <v>26</v>
      </c>
      <c r="C160" s="18">
        <f>C153-D160*C154</f>
        <v>8733.6510000000017</v>
      </c>
      <c r="D160" s="107">
        <f>+C159*C153/C154</f>
        <v>-1.0904684795378295E-4</v>
      </c>
      <c r="E160" s="9" t="s">
        <v>6</v>
      </c>
      <c r="F160" s="29"/>
      <c r="G160" s="29"/>
      <c r="H160" s="29"/>
      <c r="I160" s="29"/>
      <c r="J160" s="29"/>
      <c r="K160" s="344"/>
      <c r="L160" s="29"/>
      <c r="M160" s="29"/>
      <c r="N160" s="29"/>
      <c r="O160" s="29"/>
      <c r="P160" s="38"/>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29"/>
    </row>
    <row r="161" spans="1:78" s="9" customFormat="1" hidden="1">
      <c r="A161" s="180" t="s">
        <v>83</v>
      </c>
      <c r="B161" s="51" t="str">
        <f>"Qd_"&amp;B$15</f>
        <v>Qd_2030</v>
      </c>
      <c r="C161" s="4">
        <f>C153*(C155)^(B$15-B$12)-D161*C154</f>
        <v>11108.173143987751</v>
      </c>
      <c r="D161" s="136">
        <f>D160</f>
        <v>-1.0904684795378295E-4</v>
      </c>
      <c r="E161" s="12" t="s">
        <v>6</v>
      </c>
      <c r="F161" s="29"/>
      <c r="G161" s="29"/>
      <c r="H161" s="29"/>
      <c r="I161" s="29"/>
      <c r="J161" s="29"/>
      <c r="K161" s="344"/>
      <c r="L161" s="29"/>
      <c r="M161" s="29"/>
      <c r="N161" s="29"/>
      <c r="O161" s="29"/>
      <c r="P161" s="38"/>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row>
    <row r="162" spans="1:78" s="9" customFormat="1" hidden="1">
      <c r="A162" s="180" t="s">
        <v>83</v>
      </c>
      <c r="B162" s="51"/>
      <c r="C162" s="45" t="s">
        <v>27</v>
      </c>
      <c r="D162" s="9" t="s">
        <v>122</v>
      </c>
      <c r="F162" s="29"/>
      <c r="G162" s="29"/>
      <c r="H162" s="29"/>
      <c r="I162" s="29"/>
      <c r="J162" s="29"/>
      <c r="K162" s="344"/>
      <c r="L162" s="29"/>
      <c r="M162" s="29"/>
      <c r="N162" s="29"/>
      <c r="O162" s="29"/>
      <c r="P162" s="38"/>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row>
    <row r="163" spans="1:78" s="9" customFormat="1" hidden="1">
      <c r="A163" s="180" t="s">
        <v>83</v>
      </c>
      <c r="B163" s="91" t="str">
        <f>"P_"&amp;B$15</f>
        <v>P_2030</v>
      </c>
      <c r="C163" s="53">
        <f>(C158-C161)/(D161-D158)</f>
        <v>51078629.046162337</v>
      </c>
      <c r="D163" s="130">
        <f>(C158-C161+D166)/(D161-D158)</f>
        <v>51078601.670573488</v>
      </c>
      <c r="E163" s="132"/>
      <c r="F163" s="131"/>
      <c r="G163" s="29"/>
      <c r="H163" s="29"/>
      <c r="I163" s="29"/>
      <c r="J163" s="29"/>
      <c r="K163" s="344"/>
      <c r="L163" s="29"/>
      <c r="M163" s="29"/>
      <c r="N163" s="29"/>
      <c r="O163" s="29"/>
      <c r="P163" s="38"/>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row>
    <row r="164" spans="1:78" s="9" customFormat="1" hidden="1">
      <c r="A164" s="180"/>
      <c r="B164" s="91"/>
      <c r="C164" s="7" t="s">
        <v>69</v>
      </c>
      <c r="D164" s="28" t="s">
        <v>70</v>
      </c>
      <c r="E164" s="132" t="s">
        <v>124</v>
      </c>
      <c r="F164" s="131"/>
      <c r="G164" s="29"/>
      <c r="H164" s="29"/>
      <c r="K164" s="104"/>
      <c r="N164" s="29"/>
      <c r="O164" s="29"/>
      <c r="P164" s="38"/>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row>
    <row r="165" spans="1:78" s="9" customFormat="1" hidden="1">
      <c r="A165" s="180" t="s">
        <v>83</v>
      </c>
      <c r="B165" s="51" t="str">
        <f>"TR"&amp;B$15&amp;" Earth"</f>
        <v>TR2030 Earth</v>
      </c>
      <c r="C165" s="96">
        <f>+D165*E165</f>
        <v>282883850623.57654</v>
      </c>
      <c r="D165" s="133">
        <f>C157+D157*E165</f>
        <v>5538.2066339248795</v>
      </c>
      <c r="E165" s="98">
        <f>(C158-C161+D166)/(D161-D158)</f>
        <v>51078601.670573488</v>
      </c>
      <c r="F165" s="150" t="s">
        <v>67</v>
      </c>
      <c r="G165" s="140">
        <f>C153*C154</f>
        <v>174866979723.99753</v>
      </c>
      <c r="H165" s="134"/>
      <c r="K165" s="104"/>
      <c r="N165" s="29"/>
      <c r="O165" s="29"/>
      <c r="P165" s="38"/>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row>
    <row r="166" spans="1:78" s="9" customFormat="1" hidden="1">
      <c r="A166" s="180" t="s">
        <v>83</v>
      </c>
      <c r="B166" s="51" t="str">
        <f>"TR"&amp;B$15&amp;" Space"</f>
        <v>TR2030 Space</v>
      </c>
      <c r="C166" s="96">
        <f>+D166*E166</f>
        <v>306471.61002344091</v>
      </c>
      <c r="D166" s="100">
        <f>M$12*$B$16</f>
        <v>6.0000000000000001E-3</v>
      </c>
      <c r="E166" s="94">
        <f>E165</f>
        <v>51078601.670573488</v>
      </c>
      <c r="F166" s="90"/>
      <c r="G166" s="135"/>
      <c r="H166" s="29"/>
      <c r="K166" s="104"/>
      <c r="N166" s="29"/>
      <c r="O166" s="29"/>
      <c r="P166" s="38"/>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row>
    <row r="167" spans="1:78" s="9" customFormat="1" hidden="1">
      <c r="A167" s="185"/>
      <c r="B167" s="118"/>
      <c r="C167" s="110"/>
      <c r="D167" s="110"/>
      <c r="E167" s="110"/>
      <c r="F167" s="29"/>
      <c r="K167" s="104"/>
      <c r="N167" s="29"/>
      <c r="O167" s="29"/>
      <c r="P167" s="38"/>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row>
    <row r="168" spans="1:78" s="9" customFormat="1">
      <c r="A168" s="180"/>
      <c r="B168" s="113"/>
      <c r="E168" s="7">
        <f>B16</f>
        <v>10000</v>
      </c>
      <c r="I168" s="346"/>
      <c r="K168" s="104"/>
      <c r="L168" s="123"/>
      <c r="M168" s="262"/>
      <c r="P168" s="7"/>
      <c r="S168" s="29"/>
    </row>
    <row r="169" spans="1:78" s="9" customFormat="1">
      <c r="A169" s="227"/>
      <c r="B169" s="444"/>
      <c r="C169" s="291" t="str">
        <f>"Earth "&amp;MID(B166,3,4)</f>
        <v>Earth 2030</v>
      </c>
      <c r="D169" s="541"/>
      <c r="E169" s="542"/>
      <c r="F169" s="293" t="str">
        <f>"Space "&amp;MID(A166,3,4)&amp;" (Space mining "&amp;B16&amp;"  t/year)"</f>
        <v>Space  (Space mining 10000  t/year)</v>
      </c>
      <c r="G169" s="294"/>
      <c r="H169" s="143"/>
      <c r="K169" s="104"/>
      <c r="P169" s="7"/>
      <c r="S169" s="29"/>
    </row>
    <row r="170" spans="1:78" s="9" customFormat="1" ht="16.8">
      <c r="A170" s="227"/>
      <c r="B170" s="445"/>
      <c r="C170" s="290" t="s">
        <v>226</v>
      </c>
      <c r="D170" s="290" t="s">
        <v>71</v>
      </c>
      <c r="E170" s="290" t="s">
        <v>72</v>
      </c>
      <c r="F170" s="290" t="s">
        <v>227</v>
      </c>
      <c r="G170" s="292" t="s">
        <v>71</v>
      </c>
      <c r="H170" s="143"/>
      <c r="K170" s="104"/>
      <c r="P170" s="7"/>
      <c r="S170" s="29"/>
    </row>
    <row r="171" spans="1:78" s="9" customFormat="1">
      <c r="A171" s="447"/>
      <c r="B171" s="446" t="s">
        <v>337</v>
      </c>
      <c r="C171" s="546">
        <f>C30/10^9</f>
        <v>928.04050596014281</v>
      </c>
      <c r="D171" s="546">
        <f>D30</f>
        <v>1455345989.8580315</v>
      </c>
      <c r="E171" s="265">
        <f>E30</f>
        <v>637.67689087505084</v>
      </c>
      <c r="F171" s="261">
        <f>C31*(10^-6)</f>
        <v>5.6944546355142025</v>
      </c>
      <c r="G171" s="289">
        <f>D31</f>
        <v>8929.9999999999982</v>
      </c>
      <c r="I171" s="143"/>
      <c r="J171" s="545">
        <f>IF(F171&lt;0,F171,0)</f>
        <v>0</v>
      </c>
      <c r="K171" s="341"/>
      <c r="P171" s="7"/>
      <c r="S171" s="29"/>
    </row>
    <row r="172" spans="1:78" s="9" customFormat="1">
      <c r="A172" s="227"/>
      <c r="B172" s="446" t="s">
        <v>338</v>
      </c>
      <c r="C172" s="546">
        <f>C45/10^9</f>
        <v>24.027273870017066</v>
      </c>
      <c r="D172" s="546">
        <f>D45</f>
        <v>163852.26241167262</v>
      </c>
      <c r="E172" s="265">
        <f>E45</f>
        <v>146639.86640385501</v>
      </c>
      <c r="F172" s="261">
        <f>C46*(10^-6)</f>
        <v>8.7983919842312996</v>
      </c>
      <c r="G172" s="289">
        <f>D46</f>
        <v>60</v>
      </c>
      <c r="I172" s="104"/>
      <c r="J172" s="545">
        <f t="shared" ref="J172:J180" si="6">IF(F172&lt;0,F172,0)</f>
        <v>0</v>
      </c>
      <c r="K172" s="341"/>
      <c r="S172" s="29"/>
    </row>
    <row r="173" spans="1:78" s="9" customFormat="1">
      <c r="A173" s="227"/>
      <c r="B173" s="446" t="s">
        <v>339</v>
      </c>
      <c r="C173" s="546">
        <f>C60/10^9</f>
        <v>40.011247278589181</v>
      </c>
      <c r="D173" s="546">
        <f>D60</f>
        <v>2691994.7111523757</v>
      </c>
      <c r="E173" s="265">
        <f>E60</f>
        <v>14863.048249252082</v>
      </c>
      <c r="F173" s="261">
        <f>C61*(10^-6)</f>
        <v>13.822634871804436</v>
      </c>
      <c r="G173" s="289">
        <f>D61</f>
        <v>930</v>
      </c>
      <c r="I173" s="143"/>
      <c r="J173" s="545">
        <f t="shared" si="6"/>
        <v>0</v>
      </c>
      <c r="K173" s="341"/>
      <c r="M173" s="7"/>
      <c r="S173" s="29"/>
    </row>
    <row r="174" spans="1:78" s="9" customFormat="1">
      <c r="A174" s="227"/>
      <c r="B174" s="446" t="s">
        <v>340</v>
      </c>
      <c r="C174" s="546">
        <f>C75/10^9</f>
        <v>0.40111999692398931</v>
      </c>
      <c r="D174" s="546">
        <f>D75</f>
        <v>45.061510171959689</v>
      </c>
      <c r="E174" s="265">
        <f>E75</f>
        <v>8901610.1633804813</v>
      </c>
      <c r="F174" s="261">
        <f>C76*(10^-6)</f>
        <v>1.9138461851268032</v>
      </c>
      <c r="G174" s="289">
        <f>D76</f>
        <v>0.215</v>
      </c>
      <c r="H174" s="268"/>
      <c r="I174" s="143"/>
      <c r="J174" s="545">
        <f t="shared" si="6"/>
        <v>0</v>
      </c>
      <c r="K174" s="341"/>
      <c r="M174" s="7"/>
      <c r="S174" s="29"/>
    </row>
    <row r="175" spans="1:78" s="9" customFormat="1">
      <c r="A175" s="227"/>
      <c r="B175" s="446" t="s">
        <v>341</v>
      </c>
      <c r="C175" s="546">
        <f>C90/10^9</f>
        <v>2.7371975425819577</v>
      </c>
      <c r="D175" s="546">
        <f>D90</f>
        <v>34.268208600254589</v>
      </c>
      <c r="E175" s="265">
        <f>E90</f>
        <v>79875711.465163141</v>
      </c>
      <c r="F175" s="261">
        <f>C91*(10^-6)</f>
        <v>3.1950284586065258</v>
      </c>
      <c r="G175" s="289">
        <f>D91</f>
        <v>0.04</v>
      </c>
      <c r="H175" s="268"/>
      <c r="I175" s="143"/>
      <c r="J175" s="545">
        <f t="shared" si="6"/>
        <v>0</v>
      </c>
      <c r="K175" s="341"/>
      <c r="M175" s="7"/>
      <c r="S175" s="29"/>
    </row>
    <row r="176" spans="1:78" s="9" customFormat="1">
      <c r="A176" s="227"/>
      <c r="B176" s="446" t="s">
        <v>342</v>
      </c>
      <c r="C176" s="546">
        <f>C105/10^9</f>
        <v>16.956462742456459</v>
      </c>
      <c r="D176" s="546">
        <f>D105</f>
        <v>342.95969902955858</v>
      </c>
      <c r="E176" s="265">
        <f>E105</f>
        <v>49441560.59862601</v>
      </c>
      <c r="F176" s="261">
        <f>C106*(10^-6)</f>
        <v>8.157857498773291</v>
      </c>
      <c r="G176" s="289">
        <f>D106</f>
        <v>0.16500000000000001</v>
      </c>
      <c r="H176" s="268"/>
      <c r="I176" s="143"/>
      <c r="J176" s="545">
        <f t="shared" si="6"/>
        <v>0</v>
      </c>
      <c r="K176" s="341"/>
      <c r="M176" s="7"/>
      <c r="S176" s="29"/>
    </row>
    <row r="177" spans="1:34" s="9" customFormat="1">
      <c r="A177" s="227"/>
      <c r="B177" s="446" t="s">
        <v>343</v>
      </c>
      <c r="C177" s="546">
        <f>C120/10^9</f>
        <v>2.7689816950147134E-2</v>
      </c>
      <c r="D177" s="546">
        <f>D120</f>
        <v>1.5858506661337857</v>
      </c>
      <c r="E177" s="265">
        <f>E120</f>
        <v>17460545.019445837</v>
      </c>
      <c r="F177" s="261">
        <f>C121*(10^-6)</f>
        <v>2.5317790278196459</v>
      </c>
      <c r="G177" s="289">
        <f>D121</f>
        <v>0.14499999999999999</v>
      </c>
      <c r="H177" s="268"/>
      <c r="I177" s="143"/>
      <c r="J177" s="545">
        <f t="shared" si="6"/>
        <v>0</v>
      </c>
      <c r="K177" s="341"/>
      <c r="L177" s="237"/>
      <c r="M177" s="7"/>
      <c r="P177" s="29"/>
    </row>
    <row r="178" spans="1:34" s="9" customFormat="1">
      <c r="A178" s="227"/>
      <c r="B178" s="446" t="s">
        <v>344</v>
      </c>
      <c r="C178" s="546">
        <f>C135/10^9</f>
        <v>0.34584370996877767</v>
      </c>
      <c r="D178" s="546">
        <f>D135</f>
        <v>7.6925753154145511</v>
      </c>
      <c r="E178" s="265">
        <f>E135</f>
        <v>44958118.157877304</v>
      </c>
      <c r="F178" s="261">
        <f>C136*(10^-6)</f>
        <v>6.2941365421028221</v>
      </c>
      <c r="G178" s="289">
        <f>D136</f>
        <v>0.13999999999999999</v>
      </c>
      <c r="H178" s="268"/>
      <c r="I178" s="143"/>
      <c r="J178" s="545">
        <f t="shared" si="6"/>
        <v>0</v>
      </c>
      <c r="K178" s="341"/>
      <c r="P178" s="29"/>
    </row>
    <row r="179" spans="1:34" s="9" customFormat="1">
      <c r="A179" s="448"/>
      <c r="B179" s="446" t="s">
        <v>345</v>
      </c>
      <c r="C179" s="546">
        <f>C150/10^9</f>
        <v>10.754788839059064</v>
      </c>
      <c r="D179" s="546">
        <f>D150</f>
        <v>258.32648506213638</v>
      </c>
      <c r="E179" s="265">
        <f>E150</f>
        <v>41632544.322631754</v>
      </c>
      <c r="F179" s="261">
        <f>C151*(10^-6)</f>
        <v>12.073437853563208</v>
      </c>
      <c r="G179" s="289">
        <f>D151</f>
        <v>0.28999999999999998</v>
      </c>
      <c r="H179" s="268"/>
      <c r="I179" s="143"/>
      <c r="J179" s="545">
        <f t="shared" si="6"/>
        <v>0</v>
      </c>
      <c r="K179" s="341"/>
      <c r="P179" s="29"/>
    </row>
    <row r="180" spans="1:34" s="9" customFormat="1">
      <c r="A180" s="227"/>
      <c r="B180" s="446" t="s">
        <v>346</v>
      </c>
      <c r="C180" s="546">
        <f>C165/10^9</f>
        <v>282.88385062357656</v>
      </c>
      <c r="D180" s="546">
        <f>D165</f>
        <v>5538.2066339248795</v>
      </c>
      <c r="E180" s="265">
        <f>E165</f>
        <v>51078601.670573488</v>
      </c>
      <c r="F180" s="261">
        <f>C166*(10^-6)</f>
        <v>0.30647161002344092</v>
      </c>
      <c r="G180" s="289">
        <f>D166</f>
        <v>6.0000000000000001E-3</v>
      </c>
      <c r="H180" s="268"/>
      <c r="J180" s="545">
        <f t="shared" si="6"/>
        <v>0</v>
      </c>
      <c r="K180" s="341"/>
      <c r="P180" s="29"/>
    </row>
    <row r="181" spans="1:34" s="9" customFormat="1">
      <c r="A181" s="227"/>
      <c r="B181" s="446" t="s">
        <v>92</v>
      </c>
      <c r="C181" s="547">
        <f>SUM(C171:C180)</f>
        <v>1306.1859803802658</v>
      </c>
      <c r="D181" s="547">
        <f>SUM(D171:D180)</f>
        <v>1458208064.9325578</v>
      </c>
      <c r="E181" s="260"/>
      <c r="F181" s="261">
        <f>SUM(F171:F180)</f>
        <v>62.788038667565672</v>
      </c>
      <c r="G181" s="289">
        <f>SUM(G171:G180)</f>
        <v>9921.0010000000002</v>
      </c>
      <c r="H181" s="268"/>
      <c r="I181" s="104"/>
      <c r="J181" s="417"/>
      <c r="K181" s="341"/>
      <c r="P181" s="29"/>
    </row>
    <row r="182" spans="1:34" s="29" customFormat="1" ht="14.4" customHeight="1">
      <c r="A182" s="348"/>
      <c r="B182" s="349"/>
      <c r="C182" s="350"/>
      <c r="D182" s="351"/>
      <c r="E182" s="351"/>
      <c r="F182" s="8">
        <f>F181*10^6/B16</f>
        <v>6278.803866756567</v>
      </c>
      <c r="G182" s="352"/>
      <c r="H182" s="259"/>
      <c r="I182" s="242"/>
      <c r="J182" s="242"/>
      <c r="K182" s="347"/>
      <c r="L182" s="341"/>
      <c r="M182" s="104"/>
      <c r="N182" s="347"/>
      <c r="O182" s="12"/>
      <c r="Q182" s="344"/>
      <c r="T182" s="104"/>
      <c r="V182" s="104"/>
      <c r="W182" s="104"/>
      <c r="Z182" s="104"/>
      <c r="AC182" s="104"/>
      <c r="AD182" s="104"/>
      <c r="AE182" s="104"/>
      <c r="AF182" s="104"/>
      <c r="AG182" s="9"/>
      <c r="AH182" s="9"/>
    </row>
    <row r="183" spans="1:34">
      <c r="J183" s="12">
        <f>SUM(J171:J180)</f>
        <v>0</v>
      </c>
    </row>
    <row r="184" spans="1:34">
      <c r="B184" s="226">
        <f>C181</f>
        <v>1306.1859803802658</v>
      </c>
      <c r="C184" s="226">
        <f>D181</f>
        <v>1458208064.9325578</v>
      </c>
      <c r="D184" s="225">
        <f>F181/1000</f>
        <v>6.2788038667565674E-2</v>
      </c>
      <c r="E184" s="225">
        <f>G181</f>
        <v>9921.0010000000002</v>
      </c>
    </row>
    <row r="186" spans="1:34">
      <c r="A186" s="330">
        <v>2050</v>
      </c>
      <c r="B186" s="26"/>
      <c r="C186" s="26"/>
      <c r="D186" s="26"/>
      <c r="E186" s="32"/>
      <c r="F186" s="26">
        <v>1E-3</v>
      </c>
      <c r="G186" s="26"/>
      <c r="H186" s="26"/>
    </row>
    <row r="187" spans="1:34" ht="16.8">
      <c r="A187" s="26"/>
      <c r="B187" s="218" t="s">
        <v>190</v>
      </c>
      <c r="C187" s="83" t="s">
        <v>73</v>
      </c>
      <c r="D187" s="218" t="s">
        <v>190</v>
      </c>
      <c r="E187" s="33" t="s">
        <v>73</v>
      </c>
      <c r="F187" s="221" t="s">
        <v>159</v>
      </c>
      <c r="G187" s="83" t="s">
        <v>297</v>
      </c>
      <c r="H187" s="26"/>
    </row>
    <row r="188" spans="1:34">
      <c r="A188" s="83" t="s">
        <v>188</v>
      </c>
      <c r="B188" s="69" t="s">
        <v>160</v>
      </c>
      <c r="C188" s="69" t="s">
        <v>189</v>
      </c>
      <c r="D188" s="201" t="s">
        <v>161</v>
      </c>
      <c r="E188" s="32" t="s">
        <v>216</v>
      </c>
      <c r="F188" s="88" t="s">
        <v>211</v>
      </c>
      <c r="G188" s="263" t="s">
        <v>215</v>
      </c>
      <c r="H188" s="26"/>
    </row>
    <row r="189" spans="1:34" ht="14.25" customHeight="1">
      <c r="A189" s="26">
        <v>0</v>
      </c>
      <c r="B189" s="424">
        <v>1306.1859803802658</v>
      </c>
      <c r="C189" s="424">
        <v>1458208064.9325578</v>
      </c>
      <c r="D189" s="26">
        <v>6.2788038667565674E-2</v>
      </c>
      <c r="E189" s="32">
        <v>9921.0010000000002</v>
      </c>
      <c r="F189" s="544" t="e">
        <f>(D189-D188)/(A189-A188)*10^6</f>
        <v>#VALUE!</v>
      </c>
      <c r="G189" s="68"/>
      <c r="H189" s="102"/>
    </row>
    <row r="190" spans="1:34" ht="14.25" customHeight="1">
      <c r="A190" s="26">
        <v>100</v>
      </c>
      <c r="B190" s="426">
        <v>4767.3850171413624</v>
      </c>
      <c r="C190" s="426">
        <v>2296584311.893435</v>
      </c>
      <c r="D190" s="26">
        <v>1.2278777007279871</v>
      </c>
      <c r="E190" s="32">
        <v>99210.009999999951</v>
      </c>
      <c r="F190" s="544">
        <f>(D190-D189)/(A190-A189)*10^6</f>
        <v>11650.896620604215</v>
      </c>
      <c r="G190" s="68">
        <f>E190/C190</f>
        <v>4.3198940916828591E-5</v>
      </c>
      <c r="H190" s="102"/>
    </row>
    <row r="191" spans="1:34" ht="14.25" customHeight="1">
      <c r="A191" s="30">
        <v>200</v>
      </c>
      <c r="B191" s="426">
        <v>4766.3314287628864</v>
      </c>
      <c r="C191" s="426">
        <v>2296550040.3422489</v>
      </c>
      <c r="D191" s="30">
        <v>2.3920549887774527</v>
      </c>
      <c r="E191" s="39">
        <v>198420.0199999999</v>
      </c>
      <c r="F191" s="548">
        <f t="shared" ref="F191:F254" si="7">(D191-D190)/(A191-A190)*10^6</f>
        <v>11641.772880494656</v>
      </c>
      <c r="G191" s="68">
        <f t="shared" ref="G191:G254" si="8">E191/C191</f>
        <v>8.6399171154324109E-5</v>
      </c>
      <c r="H191" s="29"/>
    </row>
    <row r="192" spans="1:34" ht="14.25" customHeight="1">
      <c r="A192" s="31">
        <v>300</v>
      </c>
      <c r="B192" s="552">
        <v>4765.3624296711168</v>
      </c>
      <c r="C192" s="552">
        <v>2296515768.0975833</v>
      </c>
      <c r="D192" s="31">
        <v>3.5171606146112464</v>
      </c>
      <c r="E192" s="49">
        <v>297630.03000000003</v>
      </c>
      <c r="F192" s="553">
        <f t="shared" si="7"/>
        <v>11251.056258337936</v>
      </c>
      <c r="G192" s="554">
        <f t="shared" si="8"/>
        <v>1.2960069080934487E-4</v>
      </c>
      <c r="H192" s="555" t="s">
        <v>407</v>
      </c>
    </row>
    <row r="193" spans="1:8" ht="14.25" customHeight="1">
      <c r="A193" s="26">
        <v>400</v>
      </c>
      <c r="B193" s="426">
        <v>4764.3424312299121</v>
      </c>
      <c r="C193" s="426">
        <v>2296481496.3152356</v>
      </c>
      <c r="D193" s="26">
        <v>4.6405198160382151</v>
      </c>
      <c r="E193" s="32">
        <v>396840.03999999986</v>
      </c>
      <c r="F193" s="544">
        <f t="shared" si="7"/>
        <v>11233.592014269687</v>
      </c>
      <c r="G193" s="68">
        <f t="shared" si="8"/>
        <v>1.7280349989178665E-4</v>
      </c>
      <c r="H193" s="29"/>
    </row>
    <row r="194" spans="1:8" ht="14.25" customHeight="1">
      <c r="A194" s="26">
        <v>500</v>
      </c>
      <c r="B194" s="426">
        <v>4763.3270319051207</v>
      </c>
      <c r="C194" s="426">
        <v>2296447224.5328898</v>
      </c>
      <c r="D194" s="26">
        <v>5.7393651824101282</v>
      </c>
      <c r="E194" s="32">
        <v>496050.04999999993</v>
      </c>
      <c r="F194" s="544">
        <f t="shared" si="7"/>
        <v>10988.45366371913</v>
      </c>
      <c r="G194" s="68">
        <f t="shared" si="8"/>
        <v>2.1600759847677285E-4</v>
      </c>
      <c r="H194" s="102"/>
    </row>
    <row r="195" spans="1:8" ht="14.25" customHeight="1">
      <c r="A195" s="26">
        <v>600</v>
      </c>
      <c r="B195" s="426">
        <v>4762.3162316967409</v>
      </c>
      <c r="C195" s="426">
        <v>2296412952.7505431</v>
      </c>
      <c r="D195" s="26">
        <v>6.8136967137269844</v>
      </c>
      <c r="E195" s="32">
        <v>595260.06000000006</v>
      </c>
      <c r="F195" s="544">
        <f t="shared" si="7"/>
        <v>10743.315313168561</v>
      </c>
      <c r="G195" s="68">
        <f t="shared" si="8"/>
        <v>2.5921298662203747E-4</v>
      </c>
      <c r="H195" s="102"/>
    </row>
    <row r="196" spans="1:8" ht="14.25" customHeight="1">
      <c r="A196" s="30">
        <v>700</v>
      </c>
      <c r="B196" s="426">
        <v>4761.3100306047718</v>
      </c>
      <c r="C196" s="426">
        <v>2296378680.9681954</v>
      </c>
      <c r="D196" s="30">
        <v>7.8635144099887837</v>
      </c>
      <c r="E196" s="39">
        <v>694470.07000000018</v>
      </c>
      <c r="F196" s="548">
        <f t="shared" si="7"/>
        <v>10498.176962617994</v>
      </c>
      <c r="G196" s="68">
        <f t="shared" si="8"/>
        <v>3.0241966438531771E-4</v>
      </c>
      <c r="H196" s="434"/>
    </row>
    <row r="197" spans="1:8">
      <c r="A197" s="26">
        <v>800</v>
      </c>
      <c r="B197" s="426">
        <v>4760.3084286292169</v>
      </c>
      <c r="C197" s="426">
        <v>2296344409.1858497</v>
      </c>
      <c r="D197" s="26">
        <v>8.888818271195527</v>
      </c>
      <c r="E197" s="32">
        <v>793680.07999999973</v>
      </c>
      <c r="F197" s="544">
        <f t="shared" si="7"/>
        <v>10253.038612067434</v>
      </c>
      <c r="G197" s="68">
        <f t="shared" si="8"/>
        <v>3.4562763182435362E-4</v>
      </c>
      <c r="H197" s="134"/>
    </row>
    <row r="198" spans="1:8">
      <c r="A198" s="30">
        <v>900</v>
      </c>
      <c r="B198" s="426">
        <v>4759.3114257700699</v>
      </c>
      <c r="C198" s="426">
        <v>2296310137.4035025</v>
      </c>
      <c r="D198" s="26">
        <v>9.8896082973472126</v>
      </c>
      <c r="E198" s="32">
        <v>892890.08999999985</v>
      </c>
      <c r="F198" s="544">
        <f t="shared" si="7"/>
        <v>10007.900261516856</v>
      </c>
      <c r="G198" s="68">
        <f t="shared" si="8"/>
        <v>3.8883688899689041E-4</v>
      </c>
      <c r="H198" s="26"/>
    </row>
    <row r="199" spans="1:8">
      <c r="A199" s="26">
        <v>1000</v>
      </c>
      <c r="B199" s="426">
        <v>4758.3190220273382</v>
      </c>
      <c r="C199" s="426">
        <v>2296275865.6211562</v>
      </c>
      <c r="D199" s="26">
        <v>10.865884488443843</v>
      </c>
      <c r="E199" s="32">
        <v>992100.09999999986</v>
      </c>
      <c r="F199" s="544">
        <f t="shared" si="7"/>
        <v>9762.7619109663046</v>
      </c>
      <c r="G199" s="68">
        <f t="shared" si="8"/>
        <v>4.3204743596067491E-4</v>
      </c>
      <c r="H199" s="435"/>
    </row>
    <row r="200" spans="1:8">
      <c r="A200" s="26">
        <v>1100</v>
      </c>
      <c r="B200" s="426">
        <v>4757.331217401018</v>
      </c>
      <c r="C200" s="426">
        <v>2296241593.8388095</v>
      </c>
      <c r="D200" s="26">
        <v>11.817646844485417</v>
      </c>
      <c r="E200" s="32">
        <v>1091310.1099999994</v>
      </c>
      <c r="F200" s="544">
        <f t="shared" si="7"/>
        <v>9517.6235604157355</v>
      </c>
      <c r="G200" s="68">
        <f t="shared" si="8"/>
        <v>4.7525927277345829E-4</v>
      </c>
      <c r="H200" s="435"/>
    </row>
    <row r="201" spans="1:8">
      <c r="A201" s="26">
        <v>1200</v>
      </c>
      <c r="B201" s="426">
        <v>4756.3480118911066</v>
      </c>
      <c r="C201" s="426">
        <v>2296207322.0564628</v>
      </c>
      <c r="D201" s="26">
        <v>12.744895365471935</v>
      </c>
      <c r="E201" s="32">
        <v>1190520.1200000001</v>
      </c>
      <c r="F201" s="544">
        <f t="shared" si="7"/>
        <v>9272.4852098651845</v>
      </c>
      <c r="G201" s="68">
        <f t="shared" si="8"/>
        <v>5.1847239949299562E-4</v>
      </c>
      <c r="H201" s="435"/>
    </row>
    <row r="202" spans="1:8">
      <c r="A202" s="31">
        <v>1300</v>
      </c>
      <c r="B202" s="552">
        <v>4756.1512437286237</v>
      </c>
      <c r="C202" s="552">
        <v>2296173047.3726673</v>
      </c>
      <c r="D202" s="31">
        <v>13.67110505168653</v>
      </c>
      <c r="E202" s="49">
        <v>1289730.1299999997</v>
      </c>
      <c r="F202" s="553">
        <f t="shared" si="7"/>
        <v>9262.0968621459451</v>
      </c>
      <c r="G202" s="68">
        <f t="shared" si="8"/>
        <v>5.6168681688679252E-4</v>
      </c>
      <c r="H202" s="551" t="s">
        <v>410</v>
      </c>
    </row>
    <row r="203" spans="1:8">
      <c r="A203" s="26">
        <v>1400</v>
      </c>
      <c r="B203" s="426">
        <v>4755.2148630045085</v>
      </c>
      <c r="C203" s="426">
        <v>2296138775.3671312</v>
      </c>
      <c r="D203" s="26">
        <v>14.680592057201192</v>
      </c>
      <c r="E203" s="32">
        <v>1388940.1400000004</v>
      </c>
      <c r="F203" s="544">
        <f t="shared" si="7"/>
        <v>10094.870055146626</v>
      </c>
      <c r="G203" s="68">
        <f t="shared" si="8"/>
        <v>6.0490252370653066E-4</v>
      </c>
      <c r="H203" s="12"/>
    </row>
    <row r="204" spans="1:8">
      <c r="A204" s="26">
        <v>1500</v>
      </c>
      <c r="B204" s="426">
        <v>4754.2798649897486</v>
      </c>
      <c r="C204" s="426">
        <v>2296104503.3615966</v>
      </c>
      <c r="D204" s="26">
        <v>15.684059568430188</v>
      </c>
      <c r="E204" s="32">
        <v>1488150.1499999997</v>
      </c>
      <c r="F204" s="544">
        <f t="shared" si="7"/>
        <v>10034.675112289957</v>
      </c>
      <c r="G204" s="68">
        <f t="shared" si="8"/>
        <v>6.481195206147121E-4</v>
      </c>
      <c r="H204" s="12"/>
    </row>
    <row r="205" spans="1:8">
      <c r="A205" s="26">
        <v>1600</v>
      </c>
      <c r="B205" s="426">
        <v>4753.3462496843404</v>
      </c>
      <c r="C205" s="426">
        <v>2296070231.3560615</v>
      </c>
      <c r="D205" s="26">
        <v>16.681507585373517</v>
      </c>
      <c r="E205" s="32">
        <v>1587360.1599999995</v>
      </c>
      <c r="F205" s="544">
        <f t="shared" si="7"/>
        <v>9974.4801694332873</v>
      </c>
      <c r="G205" s="68">
        <f t="shared" si="8"/>
        <v>6.9133780766910725E-4</v>
      </c>
      <c r="H205" s="12"/>
    </row>
    <row r="206" spans="1:8">
      <c r="A206" s="26">
        <v>1700</v>
      </c>
      <c r="B206" s="426">
        <v>4752.4140170882838</v>
      </c>
      <c r="C206" s="426">
        <v>2296035959.3505268</v>
      </c>
      <c r="D206" s="26">
        <v>17.672936108031177</v>
      </c>
      <c r="E206" s="32">
        <v>1686570.17</v>
      </c>
      <c r="F206" s="544">
        <f t="shared" si="7"/>
        <v>9914.2852265766032</v>
      </c>
      <c r="G206" s="68">
        <f t="shared" si="8"/>
        <v>7.3455738492748837E-4</v>
      </c>
      <c r="H206" s="12"/>
    </row>
    <row r="207" spans="1:8">
      <c r="A207" s="26">
        <v>1800</v>
      </c>
      <c r="B207" s="426">
        <v>4751.4831672015789</v>
      </c>
      <c r="C207" s="426">
        <v>2296001687.3449907</v>
      </c>
      <c r="D207" s="26">
        <v>18.658345136403163</v>
      </c>
      <c r="E207" s="32">
        <v>1785780.1799999997</v>
      </c>
      <c r="F207" s="544">
        <f t="shared" si="7"/>
        <v>9854.0902837198628</v>
      </c>
      <c r="G207" s="68">
        <f t="shared" si="8"/>
        <v>7.7777825244763129E-4</v>
      </c>
      <c r="H207" s="12"/>
    </row>
    <row r="208" spans="1:8">
      <c r="A208" s="26">
        <v>1900</v>
      </c>
      <c r="B208" s="426">
        <v>4750.5537000242293</v>
      </c>
      <c r="C208" s="426">
        <v>2295967415.3394556</v>
      </c>
      <c r="D208" s="26">
        <v>19.637734670489479</v>
      </c>
      <c r="E208" s="32">
        <v>1884990.1900000002</v>
      </c>
      <c r="F208" s="544">
        <f t="shared" si="7"/>
        <v>9793.8953408631587</v>
      </c>
      <c r="G208" s="68">
        <f t="shared" si="8"/>
        <v>8.2100041028731541E-4</v>
      </c>
      <c r="H208" s="12"/>
    </row>
    <row r="209" spans="1:8">
      <c r="A209" s="26">
        <v>2000</v>
      </c>
      <c r="B209" s="426">
        <v>4749.6256155562323</v>
      </c>
      <c r="C209" s="426">
        <v>2295933143.3339214</v>
      </c>
      <c r="D209" s="26">
        <v>20.611104710290132</v>
      </c>
      <c r="E209" s="32">
        <v>1984200.1999999997</v>
      </c>
      <c r="F209" s="544">
        <f t="shared" si="7"/>
        <v>9733.7003980065274</v>
      </c>
      <c r="G209" s="68">
        <f t="shared" si="8"/>
        <v>8.6422385850432265E-4</v>
      </c>
      <c r="H209" s="12"/>
    </row>
    <row r="210" spans="1:8">
      <c r="A210" s="26">
        <v>2100</v>
      </c>
      <c r="B210" s="426">
        <v>4748.698913797587</v>
      </c>
      <c r="C210" s="426">
        <v>2295898871.3283858</v>
      </c>
      <c r="D210" s="26">
        <v>21.57845525580511</v>
      </c>
      <c r="E210" s="32">
        <v>2083410.2099999995</v>
      </c>
      <c r="F210" s="544">
        <f t="shared" si="7"/>
        <v>9673.5054551497869</v>
      </c>
      <c r="G210" s="68">
        <f t="shared" si="8"/>
        <v>9.0744859715644077E-4</v>
      </c>
      <c r="H210" s="12"/>
    </row>
    <row r="211" spans="1:8">
      <c r="A211" s="26">
        <v>2200</v>
      </c>
      <c r="B211" s="426">
        <v>4747.7735947482952</v>
      </c>
      <c r="C211" s="426">
        <v>2295864599.3228517</v>
      </c>
      <c r="D211" s="26">
        <v>22.539786307034426</v>
      </c>
      <c r="E211" s="32">
        <v>2182620.2199999988</v>
      </c>
      <c r="F211" s="544">
        <f t="shared" si="7"/>
        <v>9613.3105122931538</v>
      </c>
      <c r="G211" s="68">
        <f t="shared" si="8"/>
        <v>9.5067462630145805E-4</v>
      </c>
      <c r="H211" s="12"/>
    </row>
    <row r="212" spans="1:8">
      <c r="A212" s="26">
        <v>2300</v>
      </c>
      <c r="B212" s="426">
        <v>4746.8496584083541</v>
      </c>
      <c r="C212" s="426">
        <v>2295830327.3173156</v>
      </c>
      <c r="D212" s="26">
        <v>23.495097863978067</v>
      </c>
      <c r="E212" s="32">
        <v>2281830.2300000004</v>
      </c>
      <c r="F212" s="544">
        <f t="shared" si="7"/>
        <v>9553.1155694364134</v>
      </c>
      <c r="G212" s="68">
        <f t="shared" si="8"/>
        <v>9.939019459971703E-4</v>
      </c>
      <c r="H212" s="12"/>
    </row>
    <row r="213" spans="1:8">
      <c r="A213" s="26">
        <v>2400</v>
      </c>
      <c r="B213" s="426">
        <v>4745.9271047777684</v>
      </c>
      <c r="C213" s="426">
        <v>2295796055.3117814</v>
      </c>
      <c r="D213" s="26">
        <v>24.444389926636042</v>
      </c>
      <c r="E213" s="32">
        <v>2381040.2400000002</v>
      </c>
      <c r="F213" s="544">
        <f t="shared" si="7"/>
        <v>9492.9206265797475</v>
      </c>
      <c r="G213" s="68">
        <f t="shared" si="8"/>
        <v>1.0371305563013707E-3</v>
      </c>
      <c r="H213" s="12"/>
    </row>
    <row r="214" spans="1:8">
      <c r="A214" s="26">
        <v>2500</v>
      </c>
      <c r="B214" s="426">
        <v>4745.0059338565316</v>
      </c>
      <c r="C214" s="426">
        <v>2295761783.3062453</v>
      </c>
      <c r="D214" s="26">
        <v>25.387662495008342</v>
      </c>
      <c r="E214" s="32">
        <v>2480250.2499999995</v>
      </c>
      <c r="F214" s="544">
        <f t="shared" si="7"/>
        <v>9432.725683723007</v>
      </c>
      <c r="G214" s="68">
        <f t="shared" si="8"/>
        <v>1.0803604572718615E-3</v>
      </c>
      <c r="H214" s="12"/>
    </row>
    <row r="215" spans="1:8">
      <c r="A215" s="26">
        <v>2600</v>
      </c>
      <c r="B215" s="426">
        <v>4744.086145644651</v>
      </c>
      <c r="C215" s="426">
        <v>2295727511.3007107</v>
      </c>
      <c r="D215" s="26">
        <v>26.324915569094983</v>
      </c>
      <c r="E215" s="32">
        <v>2579460.2599999993</v>
      </c>
      <c r="F215" s="544">
        <f t="shared" si="7"/>
        <v>9372.5307408664085</v>
      </c>
      <c r="G215" s="68">
        <f t="shared" si="8"/>
        <v>1.1235916489664454E-3</v>
      </c>
      <c r="H215" s="12"/>
    </row>
    <row r="216" spans="1:8">
      <c r="A216" s="30">
        <v>2700</v>
      </c>
      <c r="B216" s="426">
        <v>4743.1677401421211</v>
      </c>
      <c r="C216" s="426">
        <v>2295693239.2951751</v>
      </c>
      <c r="D216" s="30">
        <v>27.25614914889595</v>
      </c>
      <c r="E216" s="39">
        <v>2678670.2699999991</v>
      </c>
      <c r="F216" s="548">
        <f t="shared" si="7"/>
        <v>9312.3357980096698</v>
      </c>
      <c r="G216" s="68">
        <f t="shared" si="8"/>
        <v>1.16682413144293E-3</v>
      </c>
      <c r="H216" s="12"/>
    </row>
    <row r="217" spans="1:8">
      <c r="A217" s="26">
        <v>2800</v>
      </c>
      <c r="B217" s="426">
        <v>4742.2507173489457</v>
      </c>
      <c r="C217" s="426">
        <v>2295658967.2896409</v>
      </c>
      <c r="D217" s="26">
        <v>28.181363234411243</v>
      </c>
      <c r="E217" s="32">
        <v>2777880.2800000007</v>
      </c>
      <c r="F217" s="544">
        <f t="shared" si="7"/>
        <v>9252.1408551529294</v>
      </c>
      <c r="G217" s="68">
        <f t="shared" si="8"/>
        <v>1.2100579047591255E-3</v>
      </c>
      <c r="H217" s="12"/>
    </row>
    <row r="218" spans="1:8">
      <c r="A218" s="26">
        <v>2900</v>
      </c>
      <c r="B218" s="426">
        <v>4741.335077265122</v>
      </c>
      <c r="C218" s="426">
        <v>2295624695.2841048</v>
      </c>
      <c r="D218" s="26">
        <v>29.100557825640873</v>
      </c>
      <c r="E218" s="32">
        <v>2877090.2900000005</v>
      </c>
      <c r="F218" s="544">
        <f t="shared" si="7"/>
        <v>9191.945912296298</v>
      </c>
      <c r="G218" s="68">
        <f t="shared" si="8"/>
        <v>1.253292968972846E-3</v>
      </c>
      <c r="H218" s="12"/>
    </row>
    <row r="219" spans="1:8">
      <c r="A219" s="26">
        <v>3000</v>
      </c>
      <c r="B219" s="426">
        <v>4740.4208198906499</v>
      </c>
      <c r="C219" s="426">
        <v>2295590423.2785707</v>
      </c>
      <c r="D219" s="26">
        <v>30.013732922584829</v>
      </c>
      <c r="E219" s="32">
        <v>2976300.2999999993</v>
      </c>
      <c r="F219" s="544">
        <f t="shared" si="7"/>
        <v>9131.7509694395576</v>
      </c>
      <c r="G219" s="68">
        <f t="shared" si="8"/>
        <v>1.2965293241419069E-3</v>
      </c>
      <c r="H219" s="12"/>
    </row>
    <row r="220" spans="1:8">
      <c r="A220" s="26">
        <v>3100</v>
      </c>
      <c r="B220" s="426">
        <v>4739.5079452255313</v>
      </c>
      <c r="C220" s="426">
        <v>2295556151.273036</v>
      </c>
      <c r="D220" s="26">
        <v>30.920888525243129</v>
      </c>
      <c r="E220" s="32">
        <v>3075510.3099999991</v>
      </c>
      <c r="F220" s="544">
        <f t="shared" si="7"/>
        <v>9071.5560265829954</v>
      </c>
      <c r="G220" s="68">
        <f t="shared" si="8"/>
        <v>1.3397669703241314E-3</v>
      </c>
      <c r="H220" s="12"/>
    </row>
    <row r="221" spans="1:8">
      <c r="A221" s="26">
        <v>3200</v>
      </c>
      <c r="B221" s="426">
        <v>4738.5964532697662</v>
      </c>
      <c r="C221" s="426">
        <v>2295521879.2675004</v>
      </c>
      <c r="D221" s="26">
        <v>31.822024633615747</v>
      </c>
      <c r="E221" s="32">
        <v>3174720.3199999989</v>
      </c>
      <c r="F221" s="544">
        <f t="shared" si="7"/>
        <v>9011.3610837261858</v>
      </c>
      <c r="G221" s="68">
        <f t="shared" si="8"/>
        <v>1.3830059075773437E-3</v>
      </c>
      <c r="H221" s="12"/>
    </row>
    <row r="222" spans="1:8">
      <c r="A222" s="30">
        <v>3300</v>
      </c>
      <c r="B222" s="426">
        <v>4737.6863440233519</v>
      </c>
      <c r="C222" s="426">
        <v>2295487607.2619648</v>
      </c>
      <c r="D222" s="26">
        <v>32.717141247702699</v>
      </c>
      <c r="E222" s="32">
        <v>3273930.3300000005</v>
      </c>
      <c r="F222" s="544">
        <f t="shared" si="7"/>
        <v>8951.1661408695181</v>
      </c>
      <c r="G222" s="68">
        <f t="shared" si="8"/>
        <v>1.4262461359593715E-3</v>
      </c>
      <c r="H222" s="12"/>
    </row>
    <row r="223" spans="1:8">
      <c r="A223" s="26">
        <v>3400</v>
      </c>
      <c r="B223" s="426">
        <v>4736.7776174862911</v>
      </c>
      <c r="C223" s="426">
        <v>2295453335.2564297</v>
      </c>
      <c r="D223" s="26">
        <v>33.606238367503984</v>
      </c>
      <c r="E223" s="32">
        <v>3373140.34</v>
      </c>
      <c r="F223" s="544">
        <f t="shared" si="7"/>
        <v>8890.9711980128486</v>
      </c>
      <c r="G223" s="68">
        <f t="shared" si="8"/>
        <v>1.469487655528044E-3</v>
      </c>
      <c r="H223" s="12"/>
    </row>
    <row r="224" spans="1:8">
      <c r="A224" s="26">
        <v>3500</v>
      </c>
      <c r="B224" s="426">
        <v>4735.8702736585838</v>
      </c>
      <c r="C224" s="426">
        <v>2295419063.2508945</v>
      </c>
      <c r="D224" s="26">
        <v>34.489315993019595</v>
      </c>
      <c r="E224" s="32">
        <v>3472350.3499999996</v>
      </c>
      <c r="F224" s="544">
        <f t="shared" si="7"/>
        <v>8830.77625515611</v>
      </c>
      <c r="G224" s="68">
        <f t="shared" si="8"/>
        <v>1.5127304663411971E-3</v>
      </c>
      <c r="H224" s="12"/>
    </row>
    <row r="225" spans="1:8">
      <c r="A225" s="26">
        <v>3600</v>
      </c>
      <c r="B225" s="426">
        <v>4734.9643125402299</v>
      </c>
      <c r="C225" s="426">
        <v>2295384791.2453599</v>
      </c>
      <c r="D225" s="26">
        <v>35.366374124249546</v>
      </c>
      <c r="E225" s="32">
        <v>3571560.3599999994</v>
      </c>
      <c r="F225" s="544">
        <f t="shared" si="7"/>
        <v>8770.5813122995114</v>
      </c>
      <c r="G225" s="68">
        <f t="shared" si="8"/>
        <v>1.5559745684566688E-3</v>
      </c>
      <c r="H225" s="12"/>
    </row>
    <row r="226" spans="1:8">
      <c r="A226" s="26">
        <v>3700</v>
      </c>
      <c r="B226" s="426">
        <v>4734.0597341312277</v>
      </c>
      <c r="C226" s="426">
        <v>2295350519.2398252</v>
      </c>
      <c r="D226" s="26">
        <v>36.237412761193816</v>
      </c>
      <c r="E226" s="32">
        <v>3670770.3699999992</v>
      </c>
      <c r="F226" s="544">
        <f t="shared" si="7"/>
        <v>8710.3863694427018</v>
      </c>
      <c r="G226" s="68">
        <f t="shared" si="8"/>
        <v>1.5992199619323003E-3</v>
      </c>
      <c r="H226" s="12"/>
    </row>
    <row r="227" spans="1:8">
      <c r="A227" s="26">
        <v>3800</v>
      </c>
      <c r="B227" s="426">
        <v>4733.1565384315772</v>
      </c>
      <c r="C227" s="426">
        <v>2295316247.2342896</v>
      </c>
      <c r="D227" s="26">
        <v>37.102431903852427</v>
      </c>
      <c r="E227" s="32">
        <v>3769980.3800000004</v>
      </c>
      <c r="F227" s="544">
        <f t="shared" si="7"/>
        <v>8650.1914265861051</v>
      </c>
      <c r="G227" s="68">
        <f t="shared" si="8"/>
        <v>1.6424666468259385E-3</v>
      </c>
      <c r="H227" s="12"/>
    </row>
    <row r="228" spans="1:8">
      <c r="A228" s="26">
        <v>3900</v>
      </c>
      <c r="B228" s="426">
        <v>4732.2547254412793</v>
      </c>
      <c r="C228" s="426">
        <v>2295281975.228755</v>
      </c>
      <c r="D228" s="26">
        <v>37.961431552225363</v>
      </c>
      <c r="E228" s="32">
        <v>3869190.3899999997</v>
      </c>
      <c r="F228" s="544">
        <f t="shared" si="7"/>
        <v>8589.9964837293646</v>
      </c>
      <c r="G228" s="68">
        <f t="shared" si="8"/>
        <v>1.6857146231954285E-3</v>
      </c>
      <c r="H228" s="12"/>
    </row>
    <row r="229" spans="1:8">
      <c r="A229" s="26">
        <v>4000</v>
      </c>
      <c r="B229" s="426">
        <v>4731.3542951603358</v>
      </c>
      <c r="C229" s="426">
        <v>2295247703.2232194</v>
      </c>
      <c r="D229" s="26">
        <v>38.814411706312626</v>
      </c>
      <c r="E229" s="32">
        <v>3968400.3999999994</v>
      </c>
      <c r="F229" s="544">
        <f t="shared" si="7"/>
        <v>8529.801540872626</v>
      </c>
      <c r="G229" s="68">
        <f t="shared" si="8"/>
        <v>1.728963891098625E-3</v>
      </c>
      <c r="H229" s="12"/>
    </row>
    <row r="230" spans="1:8">
      <c r="A230" s="26">
        <v>4100</v>
      </c>
      <c r="B230" s="426">
        <v>4730.4552475887449</v>
      </c>
      <c r="C230" s="426">
        <v>2295213431.2176838</v>
      </c>
      <c r="D230" s="26">
        <v>39.661372366114229</v>
      </c>
      <c r="E230" s="32">
        <v>4067610.4099999992</v>
      </c>
      <c r="F230" s="544">
        <f t="shared" si="7"/>
        <v>8469.6065980160292</v>
      </c>
      <c r="G230" s="68">
        <f t="shared" si="8"/>
        <v>1.7722144505933823E-3</v>
      </c>
      <c r="H230" s="12"/>
    </row>
    <row r="231" spans="1:8">
      <c r="A231" s="26">
        <v>4200</v>
      </c>
      <c r="B231" s="426">
        <v>4729.5575827265047</v>
      </c>
      <c r="C231" s="426">
        <v>2295179159.2121501</v>
      </c>
      <c r="D231" s="26">
        <v>40.502313531630158</v>
      </c>
      <c r="E231" s="32">
        <v>4166820.419999999</v>
      </c>
      <c r="F231" s="544">
        <f t="shared" si="7"/>
        <v>8409.4116551592888</v>
      </c>
      <c r="G231" s="68">
        <f t="shared" si="8"/>
        <v>1.8154663017375576E-3</v>
      </c>
      <c r="H231" s="12"/>
    </row>
    <row r="232" spans="1:8">
      <c r="A232" s="26">
        <v>4300</v>
      </c>
      <c r="B232" s="426">
        <v>4728.6613005736172</v>
      </c>
      <c r="C232" s="426">
        <v>2295144887.206614</v>
      </c>
      <c r="D232" s="26">
        <v>41.337235202860413</v>
      </c>
      <c r="E232" s="32">
        <v>4266030.43</v>
      </c>
      <c r="F232" s="544">
        <f t="shared" si="7"/>
        <v>8349.2167123025501</v>
      </c>
      <c r="G232" s="68">
        <f t="shared" si="8"/>
        <v>1.8587194445890171E-3</v>
      </c>
      <c r="H232" s="12"/>
    </row>
    <row r="233" spans="1:8">
      <c r="A233" s="26">
        <v>4400</v>
      </c>
      <c r="B233" s="426">
        <v>4727.7664011300858</v>
      </c>
      <c r="C233" s="426">
        <v>2295110615.2010794</v>
      </c>
      <c r="D233" s="26">
        <v>42.166137379805015</v>
      </c>
      <c r="E233" s="32">
        <v>4365240.4399999976</v>
      </c>
      <c r="F233" s="544">
        <f t="shared" si="7"/>
        <v>8289.0217694460225</v>
      </c>
      <c r="G233" s="68">
        <f t="shared" si="8"/>
        <v>1.9019738792056217E-3</v>
      </c>
      <c r="H233" s="12"/>
    </row>
    <row r="234" spans="1:8">
      <c r="A234" s="26">
        <v>4500</v>
      </c>
      <c r="B234" s="426">
        <v>4726.8728843959043</v>
      </c>
      <c r="C234" s="426">
        <v>2295076343.1955442</v>
      </c>
      <c r="D234" s="26">
        <v>42.989020062463943</v>
      </c>
      <c r="E234" s="32">
        <v>4464450.45</v>
      </c>
      <c r="F234" s="544">
        <f t="shared" si="7"/>
        <v>8228.8268265892839</v>
      </c>
      <c r="G234" s="68">
        <f t="shared" si="8"/>
        <v>1.9452296056452453E-3</v>
      </c>
      <c r="H234" s="12"/>
    </row>
    <row r="235" spans="1:8">
      <c r="A235" s="26">
        <v>4600</v>
      </c>
      <c r="B235" s="426">
        <v>4725.9807503710754</v>
      </c>
      <c r="C235" s="426">
        <v>2295042071.1900091</v>
      </c>
      <c r="D235" s="26">
        <v>43.805883250837191</v>
      </c>
      <c r="E235" s="32">
        <v>4563660.4600000009</v>
      </c>
      <c r="F235" s="544">
        <f t="shared" si="7"/>
        <v>8168.6318837324734</v>
      </c>
      <c r="G235" s="68">
        <f t="shared" si="8"/>
        <v>1.9884866239657573E-3</v>
      </c>
      <c r="H235" s="12"/>
    </row>
    <row r="236" spans="1:8">
      <c r="A236" s="26">
        <v>4700</v>
      </c>
      <c r="B236" s="426">
        <v>4725.089999055599</v>
      </c>
      <c r="C236" s="426">
        <v>2295007799.184473</v>
      </c>
      <c r="D236" s="26">
        <v>44.616726944924771</v>
      </c>
      <c r="E236" s="32">
        <v>4662870.4699999988</v>
      </c>
      <c r="F236" s="544">
        <f t="shared" si="7"/>
        <v>8108.4369408758048</v>
      </c>
      <c r="G236" s="68">
        <f t="shared" si="8"/>
        <v>2.0317449342250348E-3</v>
      </c>
      <c r="H236" s="12"/>
    </row>
    <row r="237" spans="1:8">
      <c r="A237" s="26">
        <v>4800</v>
      </c>
      <c r="B237" s="426">
        <v>4724.2006304494762</v>
      </c>
      <c r="C237" s="426">
        <v>2294973527.1789389</v>
      </c>
      <c r="D237" s="26">
        <v>45.421551144726692</v>
      </c>
      <c r="E237" s="32">
        <v>4762080.4800000004</v>
      </c>
      <c r="F237" s="544">
        <f t="shared" si="7"/>
        <v>8048.241998019208</v>
      </c>
      <c r="G237" s="68">
        <f t="shared" si="8"/>
        <v>2.075004536480957E-3</v>
      </c>
      <c r="H237" s="12"/>
    </row>
    <row r="238" spans="1:8">
      <c r="A238" s="31">
        <v>4900</v>
      </c>
      <c r="B238" s="552">
        <v>4724.2019253465323</v>
      </c>
      <c r="C238" s="552">
        <v>2294939238.3784766</v>
      </c>
      <c r="D238" s="31">
        <v>46.230223101354319</v>
      </c>
      <c r="E238" s="49">
        <v>4861290.4899999984</v>
      </c>
      <c r="F238" s="553">
        <f t="shared" si="7"/>
        <v>8086.7195662762733</v>
      </c>
      <c r="G238" s="68">
        <f t="shared" si="8"/>
        <v>2.118265446293391E-3</v>
      </c>
      <c r="H238" s="551" t="s">
        <v>405</v>
      </c>
    </row>
    <row r="239" spans="1:8">
      <c r="A239" s="26">
        <v>5000</v>
      </c>
      <c r="B239" s="426">
        <v>4723.3271146312554</v>
      </c>
      <c r="C239" s="426">
        <v>2294904966.0301881</v>
      </c>
      <c r="D239" s="26">
        <v>47.059757355998443</v>
      </c>
      <c r="E239" s="32">
        <v>4960500.4999999991</v>
      </c>
      <c r="F239" s="544">
        <f t="shared" si="7"/>
        <v>8295.3425464412339</v>
      </c>
      <c r="G239" s="68">
        <f t="shared" si="8"/>
        <v>2.1615276333559279E-3</v>
      </c>
      <c r="H239" s="12"/>
    </row>
    <row r="240" spans="1:8">
      <c r="A240" s="26">
        <v>5100</v>
      </c>
      <c r="B240" s="426">
        <v>4722.453432380712</v>
      </c>
      <c r="C240" s="426">
        <v>2294870693.6818995</v>
      </c>
      <c r="D240" s="26">
        <v>47.884734023194568</v>
      </c>
      <c r="E240" s="32">
        <v>5059710.51</v>
      </c>
      <c r="F240" s="544">
        <f t="shared" si="7"/>
        <v>8249.7666719612553</v>
      </c>
      <c r="G240" s="68">
        <f t="shared" si="8"/>
        <v>2.2047911126017216E-3</v>
      </c>
      <c r="H240" s="12"/>
    </row>
    <row r="241" spans="1:8">
      <c r="A241" s="26">
        <v>5200</v>
      </c>
      <c r="B241" s="426">
        <v>4721.5808785949002</v>
      </c>
      <c r="C241" s="426">
        <v>2294836421.3336096</v>
      </c>
      <c r="D241" s="26">
        <v>48.705153102942703</v>
      </c>
      <c r="E241" s="32">
        <v>5158920.5199999986</v>
      </c>
      <c r="F241" s="544">
        <f t="shared" si="7"/>
        <v>8204.1907974813457</v>
      </c>
      <c r="G241" s="68">
        <f t="shared" si="8"/>
        <v>2.2480558840886661E-3</v>
      </c>
      <c r="H241" s="12"/>
    </row>
    <row r="242" spans="1:8">
      <c r="A242" s="26">
        <v>5300</v>
      </c>
      <c r="B242" s="426">
        <v>4720.7094532738247</v>
      </c>
      <c r="C242" s="426">
        <v>2294802148.9853215</v>
      </c>
      <c r="D242" s="26">
        <v>49.521014595242825</v>
      </c>
      <c r="E242" s="32">
        <v>5258130.5299999993</v>
      </c>
      <c r="F242" s="544">
        <f t="shared" si="7"/>
        <v>8158.6149230012243</v>
      </c>
      <c r="G242" s="68">
        <f t="shared" si="8"/>
        <v>2.2913219478746583E-3</v>
      </c>
      <c r="H242" s="12"/>
    </row>
    <row r="243" spans="1:8">
      <c r="A243" s="26">
        <v>5400</v>
      </c>
      <c r="B243" s="426">
        <v>4719.8391564174799</v>
      </c>
      <c r="C243" s="426">
        <v>2294767876.6370335</v>
      </c>
      <c r="D243" s="26">
        <v>50.332318500094978</v>
      </c>
      <c r="E243" s="32">
        <v>5357340.5399999982</v>
      </c>
      <c r="F243" s="544">
        <f t="shared" si="7"/>
        <v>8113.0390485215294</v>
      </c>
      <c r="G243" s="68">
        <f t="shared" si="8"/>
        <v>2.3345893040176004E-3</v>
      </c>
      <c r="H243" s="12"/>
    </row>
    <row r="244" spans="1:8">
      <c r="A244" s="26">
        <v>5500</v>
      </c>
      <c r="B244" s="426">
        <v>4718.9699880258686</v>
      </c>
      <c r="C244" s="426">
        <v>2294733604.288744</v>
      </c>
      <c r="D244" s="26">
        <v>51.139064817499118</v>
      </c>
      <c r="E244" s="32">
        <v>5456550.5499999989</v>
      </c>
      <c r="F244" s="544">
        <f t="shared" si="7"/>
        <v>8067.463174041407</v>
      </c>
      <c r="G244" s="68">
        <f t="shared" si="8"/>
        <v>2.3778579525753989E-3</v>
      </c>
      <c r="H244" s="12"/>
    </row>
    <row r="245" spans="1:8">
      <c r="A245" s="26">
        <v>5600</v>
      </c>
      <c r="B245" s="426">
        <v>4718.1019480989908</v>
      </c>
      <c r="C245" s="426">
        <v>2294699331.940455</v>
      </c>
      <c r="D245" s="26">
        <v>51.941253547455268</v>
      </c>
      <c r="E245" s="32">
        <v>5555760.5600000005</v>
      </c>
      <c r="F245" s="544">
        <f t="shared" si="7"/>
        <v>8021.8872995614993</v>
      </c>
      <c r="G245" s="68">
        <f t="shared" si="8"/>
        <v>2.4211278936059613E-3</v>
      </c>
      <c r="H245" s="12"/>
    </row>
    <row r="246" spans="1:8">
      <c r="A246" s="26">
        <v>5700</v>
      </c>
      <c r="B246" s="426">
        <v>4717.2350366368473</v>
      </c>
      <c r="C246" s="426">
        <v>2294665059.5921674</v>
      </c>
      <c r="D246" s="26">
        <v>52.738884689963434</v>
      </c>
      <c r="E246" s="32">
        <v>5654970.5699999984</v>
      </c>
      <c r="F246" s="544">
        <f t="shared" si="7"/>
        <v>7976.3114250816607</v>
      </c>
      <c r="G246" s="68">
        <f t="shared" si="8"/>
        <v>2.4643991271671955E-3</v>
      </c>
      <c r="H246" s="12"/>
    </row>
    <row r="247" spans="1:8">
      <c r="A247" s="26">
        <v>5800</v>
      </c>
      <c r="B247" s="426">
        <v>4716.3692536394356</v>
      </c>
      <c r="C247" s="426">
        <v>2294630787.2438779</v>
      </c>
      <c r="D247" s="26">
        <v>53.531958245023603</v>
      </c>
      <c r="E247" s="32">
        <v>5754180.5800000001</v>
      </c>
      <c r="F247" s="544">
        <f t="shared" si="7"/>
        <v>7930.735550601682</v>
      </c>
      <c r="G247" s="68">
        <f t="shared" si="8"/>
        <v>2.5076716533170241E-3</v>
      </c>
      <c r="H247" s="12"/>
    </row>
    <row r="248" spans="1:8">
      <c r="A248" s="26">
        <v>5900</v>
      </c>
      <c r="B248" s="426">
        <v>4715.5045991067573</v>
      </c>
      <c r="C248" s="426">
        <v>2294596514.8955894</v>
      </c>
      <c r="D248" s="26">
        <v>54.320474212635766</v>
      </c>
      <c r="E248" s="32">
        <v>5853390.589999998</v>
      </c>
      <c r="F248" s="544">
        <f t="shared" si="7"/>
        <v>7885.1596761216315</v>
      </c>
      <c r="G248" s="68">
        <f t="shared" si="8"/>
        <v>2.5509454721133595E-3</v>
      </c>
      <c r="H248" s="12"/>
    </row>
    <row r="249" spans="1:8">
      <c r="A249" s="26">
        <v>6000</v>
      </c>
      <c r="B249" s="426">
        <v>4714.6410730388125</v>
      </c>
      <c r="C249" s="426">
        <v>2294562242.5473013</v>
      </c>
      <c r="D249" s="26">
        <v>55.104432592799938</v>
      </c>
      <c r="E249" s="32">
        <v>5952600.5999999987</v>
      </c>
      <c r="F249" s="544">
        <f t="shared" si="7"/>
        <v>7839.5838016417229</v>
      </c>
      <c r="G249" s="68">
        <f t="shared" si="8"/>
        <v>2.5942205836141266E-3</v>
      </c>
      <c r="H249" s="12"/>
    </row>
    <row r="250" spans="1:8">
      <c r="A250" s="26">
        <v>6100</v>
      </c>
      <c r="B250" s="426">
        <v>4713.7786754356002</v>
      </c>
      <c r="C250" s="426">
        <v>2294527970.1990128</v>
      </c>
      <c r="D250" s="26">
        <v>55.883833385516134</v>
      </c>
      <c r="E250" s="32">
        <v>6051810.6100000003</v>
      </c>
      <c r="F250" s="544">
        <f t="shared" si="7"/>
        <v>7794.007927161957</v>
      </c>
      <c r="G250" s="68">
        <f t="shared" si="8"/>
        <v>2.6374969878772518E-3</v>
      </c>
      <c r="H250" s="12"/>
    </row>
    <row r="251" spans="1:8">
      <c r="A251" s="26">
        <v>6200</v>
      </c>
      <c r="B251" s="426">
        <v>4712.9174062971206</v>
      </c>
      <c r="C251" s="426">
        <v>2294493697.8507228</v>
      </c>
      <c r="D251" s="26">
        <v>56.658676590784317</v>
      </c>
      <c r="E251" s="32">
        <v>6151020.6199999982</v>
      </c>
      <c r="F251" s="544">
        <f t="shared" si="7"/>
        <v>7748.4320526818346</v>
      </c>
      <c r="G251" s="68">
        <f t="shared" si="8"/>
        <v>2.6807746849606632E-3</v>
      </c>
      <c r="H251" s="12"/>
    </row>
    <row r="252" spans="1:8">
      <c r="A252" s="26">
        <v>6300</v>
      </c>
      <c r="B252" s="426">
        <v>4712.0572656233762</v>
      </c>
      <c r="C252" s="426">
        <v>2294459425.5024347</v>
      </c>
      <c r="D252" s="26">
        <v>57.42896220860451</v>
      </c>
      <c r="E252" s="32">
        <v>6250230.6299999999</v>
      </c>
      <c r="F252" s="544">
        <f t="shared" si="7"/>
        <v>7702.856178201926</v>
      </c>
      <c r="G252" s="68">
        <f t="shared" si="8"/>
        <v>2.7240536749222927E-3</v>
      </c>
      <c r="H252" s="12"/>
    </row>
    <row r="253" spans="1:8">
      <c r="A253" s="26">
        <v>6400</v>
      </c>
      <c r="B253" s="426">
        <v>4711.1982534143626</v>
      </c>
      <c r="C253" s="426">
        <v>2294425153.1541457</v>
      </c>
      <c r="D253" s="26">
        <v>58.194690238976712</v>
      </c>
      <c r="E253" s="32">
        <v>6349440.6399999978</v>
      </c>
      <c r="F253" s="544">
        <f t="shared" si="7"/>
        <v>7657.2803037220183</v>
      </c>
      <c r="G253" s="68">
        <f t="shared" si="8"/>
        <v>2.7673339578200766E-3</v>
      </c>
      <c r="H253" s="12"/>
    </row>
    <row r="254" spans="1:8">
      <c r="A254" s="26">
        <v>6500</v>
      </c>
      <c r="B254" s="426">
        <v>4710.3403696700834</v>
      </c>
      <c r="C254" s="426">
        <v>2294390880.8058567</v>
      </c>
      <c r="D254" s="26">
        <v>58.95586068190093</v>
      </c>
      <c r="E254" s="32">
        <v>6448650.6499999994</v>
      </c>
      <c r="F254" s="544">
        <f t="shared" si="7"/>
        <v>7611.7044292421815</v>
      </c>
      <c r="G254" s="68">
        <f t="shared" si="8"/>
        <v>2.8106155337119568E-3</v>
      </c>
      <c r="H254" s="12"/>
    </row>
    <row r="255" spans="1:8">
      <c r="A255" s="26">
        <v>6600</v>
      </c>
      <c r="B255" s="426">
        <v>4709.4836143905377</v>
      </c>
      <c r="C255" s="426">
        <v>2294356608.4575686</v>
      </c>
      <c r="D255" s="26">
        <v>59.712473537377143</v>
      </c>
      <c r="E255" s="32">
        <v>6547860.6600000001</v>
      </c>
      <c r="F255" s="544">
        <f t="shared" ref="F255:F318" si="9">(D255-D254)/(A255-A254)*10^6</f>
        <v>7566.1285547621301</v>
      </c>
      <c r="G255" s="68">
        <f t="shared" ref="G255:G318" si="10">E255/C255</f>
        <v>2.8538984026558723E-3</v>
      </c>
      <c r="H255" s="12"/>
    </row>
    <row r="256" spans="1:8">
      <c r="A256" s="26">
        <v>6700</v>
      </c>
      <c r="B256" s="426">
        <v>4708.6279875757227</v>
      </c>
      <c r="C256" s="426">
        <v>2294322336.1092792</v>
      </c>
      <c r="D256" s="26">
        <v>60.464528805405365</v>
      </c>
      <c r="E256" s="32">
        <v>6647070.6699999981</v>
      </c>
      <c r="F256" s="544">
        <f t="shared" si="9"/>
        <v>7520.5526802822214</v>
      </c>
      <c r="G256" s="68">
        <f t="shared" si="10"/>
        <v>2.8971825647097723E-3</v>
      </c>
      <c r="H256" s="12"/>
    </row>
    <row r="257" spans="1:8">
      <c r="A257" s="26">
        <v>6800</v>
      </c>
      <c r="B257" s="426">
        <v>4707.773489225644</v>
      </c>
      <c r="C257" s="426">
        <v>2294288063.7609916</v>
      </c>
      <c r="D257" s="26">
        <v>61.212026485985589</v>
      </c>
      <c r="E257" s="32">
        <v>6746280.6799999997</v>
      </c>
      <c r="F257" s="544">
        <f t="shared" si="9"/>
        <v>7474.9768058022419</v>
      </c>
      <c r="G257" s="68">
        <f t="shared" si="10"/>
        <v>2.9404680199316053E-3</v>
      </c>
      <c r="H257" s="12"/>
    </row>
    <row r="258" spans="1:8">
      <c r="A258" s="26">
        <v>6900</v>
      </c>
      <c r="B258" s="426">
        <v>4706.9201193402978</v>
      </c>
      <c r="C258" s="426">
        <v>2294253791.4127026</v>
      </c>
      <c r="D258" s="26">
        <v>61.954966579117816</v>
      </c>
      <c r="E258" s="32">
        <v>6845490.6899999976</v>
      </c>
      <c r="F258" s="544">
        <f t="shared" si="9"/>
        <v>7429.4009313222632</v>
      </c>
      <c r="G258" s="68">
        <f t="shared" si="10"/>
        <v>2.9837547683793254E-3</v>
      </c>
      <c r="H258" s="12"/>
    </row>
    <row r="259" spans="1:8">
      <c r="A259" s="26">
        <v>7000</v>
      </c>
      <c r="B259" s="426">
        <v>4706.0678779196833</v>
      </c>
      <c r="C259" s="426">
        <v>2294219519.0644131</v>
      </c>
      <c r="D259" s="26">
        <v>62.693349084802065</v>
      </c>
      <c r="E259" s="32">
        <v>6944700.6999999993</v>
      </c>
      <c r="F259" s="544">
        <f t="shared" si="9"/>
        <v>7383.8250568424974</v>
      </c>
      <c r="G259" s="68">
        <f t="shared" si="10"/>
        <v>3.0270428101108918E-3</v>
      </c>
      <c r="H259" s="12"/>
    </row>
    <row r="260" spans="1:8">
      <c r="A260" s="26">
        <v>7100</v>
      </c>
      <c r="B260" s="426">
        <v>4705.2167649638031</v>
      </c>
      <c r="C260" s="426">
        <v>2294185246.716125</v>
      </c>
      <c r="D260" s="26">
        <v>63.42717400303831</v>
      </c>
      <c r="E260" s="32">
        <v>7043910.71</v>
      </c>
      <c r="F260" s="544">
        <f t="shared" si="9"/>
        <v>7338.2491823624459</v>
      </c>
      <c r="G260" s="68">
        <f t="shared" si="10"/>
        <v>3.0703321451842594E-3</v>
      </c>
      <c r="H260" s="12"/>
    </row>
    <row r="261" spans="1:8">
      <c r="A261" s="26">
        <v>7200</v>
      </c>
      <c r="B261" s="426">
        <v>4704.3667804726565</v>
      </c>
      <c r="C261" s="426">
        <v>2294150974.367837</v>
      </c>
      <c r="D261" s="26">
        <v>64.156441333826564</v>
      </c>
      <c r="E261" s="32">
        <v>7143120.7199999988</v>
      </c>
      <c r="F261" s="544">
        <f t="shared" si="9"/>
        <v>7292.6733078825373</v>
      </c>
      <c r="G261" s="68">
        <f t="shared" si="10"/>
        <v>3.1136227736573946E-3</v>
      </c>
      <c r="H261" s="12"/>
    </row>
    <row r="262" spans="1:8">
      <c r="A262" s="26">
        <v>7300</v>
      </c>
      <c r="B262" s="426">
        <v>4703.5179244462415</v>
      </c>
      <c r="C262" s="426">
        <v>2294116702.0195475</v>
      </c>
      <c r="D262" s="26">
        <v>64.88115107716682</v>
      </c>
      <c r="E262" s="32">
        <v>7242330.7299999995</v>
      </c>
      <c r="F262" s="544">
        <f t="shared" si="9"/>
        <v>7247.0974334025586</v>
      </c>
      <c r="G262" s="68">
        <f t="shared" si="10"/>
        <v>3.1569146955882674E-3</v>
      </c>
      <c r="H262" s="12"/>
    </row>
    <row r="263" spans="1:8">
      <c r="A263" s="26">
        <v>7400</v>
      </c>
      <c r="B263" s="426">
        <v>4702.6701968845609</v>
      </c>
      <c r="C263" s="426">
        <v>2294082429.6712584</v>
      </c>
      <c r="D263" s="26">
        <v>65.60130323305907</v>
      </c>
      <c r="E263" s="32">
        <v>7341540.7399999984</v>
      </c>
      <c r="F263" s="544">
        <f t="shared" si="9"/>
        <v>7201.5215589225081</v>
      </c>
      <c r="G263" s="68">
        <f t="shared" si="10"/>
        <v>3.2002079110348444E-3</v>
      </c>
      <c r="H263" s="12"/>
    </row>
    <row r="264" spans="1:8">
      <c r="A264" s="26">
        <v>7500</v>
      </c>
      <c r="B264" s="426">
        <v>4701.8235977876138</v>
      </c>
      <c r="C264" s="426">
        <v>2294048157.3229704</v>
      </c>
      <c r="D264" s="26">
        <v>66.316897801503345</v>
      </c>
      <c r="E264" s="32">
        <v>7440750.7499999991</v>
      </c>
      <c r="F264" s="544">
        <f t="shared" si="9"/>
        <v>7155.9456844427414</v>
      </c>
      <c r="G264" s="68">
        <f t="shared" si="10"/>
        <v>3.2435024200551006E-3</v>
      </c>
      <c r="H264" s="12"/>
    </row>
    <row r="265" spans="1:8">
      <c r="A265" s="26">
        <v>7600</v>
      </c>
      <c r="B265" s="426">
        <v>4700.9781271553984</v>
      </c>
      <c r="C265" s="426">
        <v>2294013884.9746809</v>
      </c>
      <c r="D265" s="26">
        <v>67.027934782499628</v>
      </c>
      <c r="E265" s="32">
        <v>7539960.7599999998</v>
      </c>
      <c r="F265" s="544">
        <f t="shared" si="9"/>
        <v>7110.3698099628327</v>
      </c>
      <c r="G265" s="68">
        <f t="shared" si="10"/>
        <v>3.2867982227070165E-3</v>
      </c>
      <c r="H265" s="12"/>
    </row>
    <row r="266" spans="1:8">
      <c r="A266" s="26">
        <v>7700</v>
      </c>
      <c r="B266" s="426">
        <v>4700.1337849879164</v>
      </c>
      <c r="C266" s="426">
        <v>2293979612.6263928</v>
      </c>
      <c r="D266" s="26">
        <v>67.734414176047892</v>
      </c>
      <c r="E266" s="32">
        <v>7639170.7699999986</v>
      </c>
      <c r="F266" s="544">
        <f t="shared" si="9"/>
        <v>7064.7939354826403</v>
      </c>
      <c r="G266" s="68">
        <f t="shared" si="10"/>
        <v>3.3300953190485683E-3</v>
      </c>
      <c r="H266" s="12"/>
    </row>
    <row r="267" spans="1:8">
      <c r="A267" s="26">
        <v>7800</v>
      </c>
      <c r="B267" s="426">
        <v>4699.2905712851689</v>
      </c>
      <c r="C267" s="426">
        <v>2293945340.2781043</v>
      </c>
      <c r="D267" s="26">
        <v>68.436335982148179</v>
      </c>
      <c r="E267" s="32">
        <v>7738380.7799999993</v>
      </c>
      <c r="F267" s="544">
        <f t="shared" si="9"/>
        <v>7019.2180610028745</v>
      </c>
      <c r="G267" s="68">
        <f t="shared" si="10"/>
        <v>3.3733937091377443E-3</v>
      </c>
      <c r="H267" s="12"/>
    </row>
    <row r="268" spans="1:8">
      <c r="A268" s="26">
        <v>7900</v>
      </c>
      <c r="B268" s="426">
        <v>4698.448486047153</v>
      </c>
      <c r="C268" s="426">
        <v>2293911067.9298158</v>
      </c>
      <c r="D268" s="26">
        <v>69.133700200800462</v>
      </c>
      <c r="E268" s="32">
        <v>7837590.7899999982</v>
      </c>
      <c r="F268" s="544">
        <f t="shared" si="9"/>
        <v>6973.642186522824</v>
      </c>
      <c r="G268" s="68">
        <f t="shared" si="10"/>
        <v>3.4166933930325307E-3</v>
      </c>
      <c r="H268" s="12"/>
    </row>
    <row r="269" spans="1:8">
      <c r="A269" s="26">
        <v>8000</v>
      </c>
      <c r="B269" s="426">
        <v>4697.6075292738706</v>
      </c>
      <c r="C269" s="426">
        <v>2293876795.5815263</v>
      </c>
      <c r="D269" s="26">
        <v>69.826506832004767</v>
      </c>
      <c r="E269" s="32">
        <v>7936800.7999999989</v>
      </c>
      <c r="F269" s="544">
        <f t="shared" si="9"/>
        <v>6928.0663120430572</v>
      </c>
      <c r="G269" s="68">
        <f t="shared" si="10"/>
        <v>3.4599943707909219E-3</v>
      </c>
      <c r="H269" s="12"/>
    </row>
    <row r="270" spans="1:8">
      <c r="A270" s="26">
        <v>8100</v>
      </c>
      <c r="B270" s="426">
        <v>4696.7677009653216</v>
      </c>
      <c r="C270" s="426">
        <v>2293842523.2332382</v>
      </c>
      <c r="D270" s="26">
        <v>70.514755875761082</v>
      </c>
      <c r="E270" s="32">
        <v>8036010.8100000005</v>
      </c>
      <c r="F270" s="544">
        <f t="shared" si="9"/>
        <v>6882.4904375631486</v>
      </c>
      <c r="G270" s="68">
        <f t="shared" si="10"/>
        <v>3.5032966424709084E-3</v>
      </c>
      <c r="H270" s="12"/>
    </row>
    <row r="271" spans="1:8">
      <c r="A271" s="26">
        <v>8200</v>
      </c>
      <c r="B271" s="426">
        <v>4695.9290011215053</v>
      </c>
      <c r="C271" s="426">
        <v>2293808250.8849487</v>
      </c>
      <c r="D271" s="26">
        <v>71.198447332069378</v>
      </c>
      <c r="E271" s="32">
        <v>8135220.8199999984</v>
      </c>
      <c r="F271" s="544">
        <f t="shared" si="9"/>
        <v>6836.9145630829562</v>
      </c>
      <c r="G271" s="68">
        <f t="shared" si="10"/>
        <v>3.5466002081304916E-3</v>
      </c>
      <c r="H271" s="12"/>
    </row>
    <row r="272" spans="1:8">
      <c r="A272" s="26">
        <v>8300</v>
      </c>
      <c r="B272" s="426">
        <v>4695.0914297424233</v>
      </c>
      <c r="C272" s="426">
        <v>2293773978.5366607</v>
      </c>
      <c r="D272" s="26">
        <v>71.877581200929711</v>
      </c>
      <c r="E272" s="32">
        <v>8234430.8300000001</v>
      </c>
      <c r="F272" s="544">
        <f t="shared" si="9"/>
        <v>6791.3386886033322</v>
      </c>
      <c r="G272" s="68">
        <f t="shared" si="10"/>
        <v>3.5899050678276719E-3</v>
      </c>
      <c r="H272" s="12"/>
    </row>
    <row r="273" spans="1:8">
      <c r="A273" s="26">
        <v>8400</v>
      </c>
      <c r="B273" s="426">
        <v>4694.254986828073</v>
      </c>
      <c r="C273" s="426">
        <v>2293739706.1883721</v>
      </c>
      <c r="D273" s="26">
        <v>72.552157482342025</v>
      </c>
      <c r="E273" s="32">
        <v>8333640.839999998</v>
      </c>
      <c r="F273" s="544">
        <f t="shared" si="9"/>
        <v>6745.7628141231389</v>
      </c>
      <c r="G273" s="68">
        <f t="shared" si="10"/>
        <v>3.6332112216204545E-3</v>
      </c>
      <c r="H273" s="12"/>
    </row>
    <row r="274" spans="1:8">
      <c r="A274" s="26">
        <v>8500</v>
      </c>
      <c r="B274" s="426">
        <v>4693.4196723784571</v>
      </c>
      <c r="C274" s="426">
        <v>2293705433.8400822</v>
      </c>
      <c r="D274" s="26">
        <v>73.222176176306334</v>
      </c>
      <c r="E274" s="32">
        <v>8432850.8499999996</v>
      </c>
      <c r="F274" s="544">
        <f t="shared" si="9"/>
        <v>6700.1869396430893</v>
      </c>
      <c r="G274" s="68">
        <f t="shared" si="10"/>
        <v>3.6765186695668526E-3</v>
      </c>
      <c r="H274" s="12"/>
    </row>
    <row r="275" spans="1:8">
      <c r="A275" s="26">
        <v>8600</v>
      </c>
      <c r="B275" s="426">
        <v>4692.5854863935747</v>
      </c>
      <c r="C275" s="426">
        <v>2293671161.4917951</v>
      </c>
      <c r="D275" s="26">
        <v>73.887637282822709</v>
      </c>
      <c r="E275" s="32">
        <v>8532060.8600000013</v>
      </c>
      <c r="F275" s="544">
        <f t="shared" si="9"/>
        <v>6654.6110651637491</v>
      </c>
      <c r="G275" s="68">
        <f t="shared" si="10"/>
        <v>3.7198274117248705E-3</v>
      </c>
      <c r="H275" s="12"/>
    </row>
    <row r="276" spans="1:8">
      <c r="A276" s="26">
        <v>8700</v>
      </c>
      <c r="B276" s="426">
        <v>4691.7524288734257</v>
      </c>
      <c r="C276" s="426">
        <v>2293636889.1435061</v>
      </c>
      <c r="D276" s="26">
        <v>74.54854080189105</v>
      </c>
      <c r="E276" s="32">
        <v>8631270.8700000029</v>
      </c>
      <c r="F276" s="544">
        <f t="shared" si="9"/>
        <v>6609.0351906834148</v>
      </c>
      <c r="G276" s="68">
        <f t="shared" si="10"/>
        <v>3.7631374481525309E-3</v>
      </c>
      <c r="H276" s="12"/>
    </row>
    <row r="277" spans="1:8">
      <c r="A277" s="26">
        <v>8800</v>
      </c>
      <c r="B277" s="426">
        <v>4690.9204998180076</v>
      </c>
      <c r="C277" s="426">
        <v>2293602616.795217</v>
      </c>
      <c r="D277" s="26">
        <v>75.204886733511373</v>
      </c>
      <c r="E277" s="32">
        <v>8730480.8799999971</v>
      </c>
      <c r="F277" s="544">
        <f t="shared" si="9"/>
        <v>6563.4593162032215</v>
      </c>
      <c r="G277" s="68">
        <f t="shared" si="10"/>
        <v>3.8064487789078471E-3</v>
      </c>
      <c r="H277" s="12"/>
    </row>
    <row r="278" spans="1:8">
      <c r="A278" s="26">
        <v>8900</v>
      </c>
      <c r="B278" s="426">
        <v>4690.0896992273229</v>
      </c>
      <c r="C278" s="426">
        <v>2293568344.446928</v>
      </c>
      <c r="D278" s="26">
        <v>75.856675077683747</v>
      </c>
      <c r="E278" s="32">
        <v>8829690.8899999987</v>
      </c>
      <c r="F278" s="544">
        <f t="shared" si="9"/>
        <v>6517.8834417237395</v>
      </c>
      <c r="G278" s="68">
        <f t="shared" si="10"/>
        <v>3.8497614040488484E-3</v>
      </c>
      <c r="H278" s="12"/>
    </row>
    <row r="279" spans="1:8">
      <c r="A279" s="26">
        <v>9000</v>
      </c>
      <c r="B279" s="426">
        <v>4689.2600271013735</v>
      </c>
      <c r="C279" s="426">
        <v>2293534072.0986404</v>
      </c>
      <c r="D279" s="26">
        <v>76.503905834408087</v>
      </c>
      <c r="E279" s="32">
        <v>8928900.9000000004</v>
      </c>
      <c r="F279" s="544">
        <f t="shared" si="9"/>
        <v>6472.3075672434052</v>
      </c>
      <c r="G279" s="68">
        <f t="shared" si="10"/>
        <v>3.893075323633555E-3</v>
      </c>
      <c r="H279" s="12"/>
    </row>
    <row r="280" spans="1:8">
      <c r="A280" s="26">
        <v>9100</v>
      </c>
      <c r="B280" s="426">
        <v>4688.4314834401566</v>
      </c>
      <c r="C280" s="426">
        <v>2293499799.7503505</v>
      </c>
      <c r="D280" s="26">
        <v>77.146579003684451</v>
      </c>
      <c r="E280" s="32">
        <v>9028110.910000002</v>
      </c>
      <c r="F280" s="544">
        <f t="shared" si="9"/>
        <v>6426.7316927636384</v>
      </c>
      <c r="G280" s="68">
        <f t="shared" si="10"/>
        <v>3.9363905377200036E-3</v>
      </c>
      <c r="H280" s="12"/>
    </row>
    <row r="281" spans="1:8">
      <c r="A281" s="26">
        <v>9200</v>
      </c>
      <c r="B281" s="426">
        <v>4687.6040682436706</v>
      </c>
      <c r="C281" s="426">
        <v>2293465527.4020624</v>
      </c>
      <c r="D281" s="26">
        <v>77.784694585512838</v>
      </c>
      <c r="E281" s="32">
        <v>9127320.9200000018</v>
      </c>
      <c r="F281" s="544">
        <f t="shared" si="9"/>
        <v>6381.1558182838726</v>
      </c>
      <c r="G281" s="68">
        <f t="shared" si="10"/>
        <v>3.979707046366218E-3</v>
      </c>
      <c r="H281" s="12"/>
    </row>
    <row r="282" spans="1:8">
      <c r="A282" s="26">
        <v>9300</v>
      </c>
      <c r="B282" s="426">
        <v>4686.7777815119207</v>
      </c>
      <c r="C282" s="426">
        <v>2293431255.0537734</v>
      </c>
      <c r="D282" s="26">
        <v>78.418252579893192</v>
      </c>
      <c r="E282" s="32">
        <v>9226530.9299999978</v>
      </c>
      <c r="F282" s="544">
        <f t="shared" si="9"/>
        <v>6335.5799438035383</v>
      </c>
      <c r="G282" s="68">
        <f t="shared" si="10"/>
        <v>4.0230248496302395E-3</v>
      </c>
      <c r="H282" s="12"/>
    </row>
    <row r="283" spans="1:8">
      <c r="A283" s="26">
        <v>9400</v>
      </c>
      <c r="B283" s="426">
        <v>4685.9526232449016</v>
      </c>
      <c r="C283" s="426">
        <v>2293396982.7054844</v>
      </c>
      <c r="D283" s="26">
        <v>79.047252986825598</v>
      </c>
      <c r="E283" s="32">
        <v>9325740.9399999976</v>
      </c>
      <c r="F283" s="544">
        <f t="shared" si="9"/>
        <v>6290.0040693240553</v>
      </c>
      <c r="G283" s="68">
        <f t="shared" si="10"/>
        <v>4.0663439475701092E-3</v>
      </c>
      <c r="H283" s="12"/>
    </row>
    <row r="284" spans="1:8">
      <c r="A284" s="26">
        <v>9500</v>
      </c>
      <c r="B284" s="426">
        <v>4685.128593442616</v>
      </c>
      <c r="C284" s="426">
        <v>2293362710.3571954</v>
      </c>
      <c r="D284" s="26">
        <v>79.671695806309984</v>
      </c>
      <c r="E284" s="32">
        <v>9424950.9499999974</v>
      </c>
      <c r="F284" s="544">
        <f t="shared" si="9"/>
        <v>6244.4281948438629</v>
      </c>
      <c r="G284" s="68">
        <f t="shared" si="10"/>
        <v>4.1096643402438703E-3</v>
      </c>
      <c r="H284" s="12"/>
    </row>
    <row r="285" spans="1:8">
      <c r="A285" s="26">
        <v>9600</v>
      </c>
      <c r="B285" s="426">
        <v>4684.3056921050656</v>
      </c>
      <c r="C285" s="426">
        <v>2293328438.0089078</v>
      </c>
      <c r="D285" s="26">
        <v>80.291581038346365</v>
      </c>
      <c r="E285" s="32">
        <v>9524160.959999999</v>
      </c>
      <c r="F285" s="544">
        <f t="shared" si="9"/>
        <v>6198.8523203638124</v>
      </c>
      <c r="G285" s="68">
        <f t="shared" si="10"/>
        <v>4.1529860277095664E-3</v>
      </c>
      <c r="H285" s="12"/>
    </row>
    <row r="286" spans="1:8">
      <c r="A286" s="26">
        <v>9700</v>
      </c>
      <c r="B286" s="426">
        <v>4683.483919232247</v>
      </c>
      <c r="C286" s="426">
        <v>2293294165.6606188</v>
      </c>
      <c r="D286" s="26">
        <v>80.906908682934784</v>
      </c>
      <c r="E286" s="32">
        <v>9623370.9700000007</v>
      </c>
      <c r="F286" s="544">
        <f t="shared" si="9"/>
        <v>6153.2764458841884</v>
      </c>
      <c r="G286" s="68">
        <f t="shared" si="10"/>
        <v>4.1963090100252537E-3</v>
      </c>
      <c r="H286" s="12"/>
    </row>
    <row r="287" spans="1:8">
      <c r="A287" s="26">
        <v>9800</v>
      </c>
      <c r="B287" s="426">
        <v>4682.6632748241609</v>
      </c>
      <c r="C287" s="426">
        <v>2293259893.3123302</v>
      </c>
      <c r="D287" s="26">
        <v>81.517678740075183</v>
      </c>
      <c r="E287" s="32">
        <v>9722580.9799999967</v>
      </c>
      <c r="F287" s="544">
        <f t="shared" si="9"/>
        <v>6107.700571403996</v>
      </c>
      <c r="G287" s="68">
        <f t="shared" si="10"/>
        <v>4.2396332872489785E-3</v>
      </c>
      <c r="H287" s="12"/>
    </row>
    <row r="288" spans="1:8">
      <c r="A288" s="26">
        <v>9900</v>
      </c>
      <c r="B288" s="426">
        <v>4681.8437588808092</v>
      </c>
      <c r="C288" s="426">
        <v>2293225620.9640412</v>
      </c>
      <c r="D288" s="26">
        <v>82.123891209767592</v>
      </c>
      <c r="E288" s="32">
        <v>9821790.9899999965</v>
      </c>
      <c r="F288" s="544">
        <f t="shared" si="9"/>
        <v>6062.1246969240874</v>
      </c>
      <c r="G288" s="68">
        <f t="shared" si="10"/>
        <v>4.2829588594388056E-3</v>
      </c>
      <c r="H288" s="12"/>
    </row>
    <row r="289" spans="1:8">
      <c r="A289" s="26">
        <v>10000</v>
      </c>
      <c r="B289" s="426">
        <v>4681.025371402191</v>
      </c>
      <c r="C289" s="426">
        <v>2293191348.6157527</v>
      </c>
      <c r="D289" s="26">
        <v>82.72554609201201</v>
      </c>
      <c r="E289" s="32">
        <v>9921000.9999999981</v>
      </c>
      <c r="F289" s="544">
        <f t="shared" si="9"/>
        <v>6016.5488224441788</v>
      </c>
      <c r="G289" s="68">
        <f t="shared" si="10"/>
        <v>4.3262857266527918E-3</v>
      </c>
      <c r="H289" s="12"/>
    </row>
    <row r="290" spans="1:8">
      <c r="A290" s="26">
        <v>10100</v>
      </c>
      <c r="B290" s="426">
        <v>4680.2081123883054</v>
      </c>
      <c r="C290" s="426">
        <v>2293157076.2674637</v>
      </c>
      <c r="D290" s="26">
        <v>83.322643386808437</v>
      </c>
      <c r="E290" s="32">
        <v>10020211.01</v>
      </c>
      <c r="F290" s="544">
        <f t="shared" si="9"/>
        <v>5970.9729479642701</v>
      </c>
      <c r="G290" s="68">
        <f t="shared" si="10"/>
        <v>4.3696138889490043E-3</v>
      </c>
      <c r="H290" s="12"/>
    </row>
    <row r="291" spans="1:8">
      <c r="A291" s="26">
        <v>10200</v>
      </c>
      <c r="B291" s="426">
        <v>4679.3919818391514</v>
      </c>
      <c r="C291" s="426">
        <v>2293122803.9191751</v>
      </c>
      <c r="D291" s="26">
        <v>83.915183094156873</v>
      </c>
      <c r="E291" s="32">
        <v>10119421.02</v>
      </c>
      <c r="F291" s="544">
        <f t="shared" si="9"/>
        <v>5925.3970734843615</v>
      </c>
      <c r="G291" s="68">
        <f t="shared" si="10"/>
        <v>4.4129433463855061E-3</v>
      </c>
      <c r="H291" s="12"/>
    </row>
    <row r="292" spans="1:8">
      <c r="A292" s="26">
        <v>10300</v>
      </c>
      <c r="B292" s="426">
        <v>4678.5769797547318</v>
      </c>
      <c r="C292" s="426">
        <v>2293088531.5708866</v>
      </c>
      <c r="D292" s="26">
        <v>84.503165214057333</v>
      </c>
      <c r="E292" s="32">
        <v>10218631.029999996</v>
      </c>
      <c r="F292" s="544">
        <f t="shared" si="9"/>
        <v>5879.8211990045957</v>
      </c>
      <c r="G292" s="68">
        <f t="shared" si="10"/>
        <v>4.4562740990203697E-3</v>
      </c>
      <c r="H292" s="12"/>
    </row>
    <row r="293" spans="1:8">
      <c r="A293" s="26">
        <v>10400</v>
      </c>
      <c r="B293" s="426">
        <v>4677.7631061350457</v>
      </c>
      <c r="C293" s="426">
        <v>2293054259.2225976</v>
      </c>
      <c r="D293" s="26">
        <v>85.086589746509745</v>
      </c>
      <c r="E293" s="32">
        <v>10317841.039999997</v>
      </c>
      <c r="F293" s="544">
        <f t="shared" si="9"/>
        <v>5834.2453245241186</v>
      </c>
      <c r="G293" s="68">
        <f t="shared" si="10"/>
        <v>4.4996061469116753E-3</v>
      </c>
      <c r="H293" s="12"/>
    </row>
    <row r="294" spans="1:8">
      <c r="A294" s="26">
        <v>10500</v>
      </c>
      <c r="B294" s="426">
        <v>4676.9503609800922</v>
      </c>
      <c r="C294" s="426">
        <v>2293019986.8743095</v>
      </c>
      <c r="D294" s="26">
        <v>85.665456691514208</v>
      </c>
      <c r="E294" s="32">
        <v>10417051.049999999</v>
      </c>
      <c r="F294" s="544">
        <f t="shared" si="9"/>
        <v>5788.6694500446365</v>
      </c>
      <c r="G294" s="68">
        <f t="shared" si="10"/>
        <v>4.5429394901174945E-3</v>
      </c>
      <c r="H294" s="12"/>
    </row>
    <row r="295" spans="1:8">
      <c r="A295" s="26">
        <v>10600</v>
      </c>
      <c r="B295" s="426">
        <v>4676.1387442898722</v>
      </c>
      <c r="C295" s="426">
        <v>2292985714.5260205</v>
      </c>
      <c r="D295" s="26">
        <v>86.239766049070667</v>
      </c>
      <c r="E295" s="32">
        <v>10516261.059999999</v>
      </c>
      <c r="F295" s="544">
        <f t="shared" si="9"/>
        <v>5743.093575564586</v>
      </c>
      <c r="G295" s="68">
        <f t="shared" si="10"/>
        <v>4.586274128695912E-3</v>
      </c>
      <c r="H295" s="12"/>
    </row>
    <row r="296" spans="1:8">
      <c r="A296" s="26">
        <v>10700</v>
      </c>
      <c r="B296" s="426">
        <v>4675.3282560643847</v>
      </c>
      <c r="C296" s="426">
        <v>2292951442.177731</v>
      </c>
      <c r="D296" s="26">
        <v>86.809517819179149</v>
      </c>
      <c r="E296" s="32">
        <v>10615471.07</v>
      </c>
      <c r="F296" s="544">
        <f t="shared" si="9"/>
        <v>5697.5177010848192</v>
      </c>
      <c r="G296" s="68">
        <f t="shared" si="10"/>
        <v>4.6296100627050149E-3</v>
      </c>
      <c r="H296" s="12"/>
    </row>
    <row r="297" spans="1:8">
      <c r="A297" s="30">
        <v>10800</v>
      </c>
      <c r="B297" s="426">
        <v>4674.5188963036317</v>
      </c>
      <c r="C297" s="426">
        <v>2292917169.8294435</v>
      </c>
      <c r="D297" s="30">
        <v>87.374712001839583</v>
      </c>
      <c r="E297" s="39">
        <v>10714681.079999996</v>
      </c>
      <c r="F297" s="548">
        <f t="shared" si="9"/>
        <v>5651.9418266043431</v>
      </c>
      <c r="G297" s="68">
        <f t="shared" si="10"/>
        <v>4.6729472922028836E-3</v>
      </c>
      <c r="H297" s="12"/>
    </row>
    <row r="298" spans="1:8">
      <c r="A298" s="26">
        <v>10900</v>
      </c>
      <c r="B298" s="426">
        <v>4673.7106650076094</v>
      </c>
      <c r="C298" s="426">
        <v>2292882897.481154</v>
      </c>
      <c r="D298" s="26">
        <v>87.935348597052069</v>
      </c>
      <c r="E298" s="32">
        <v>10813891.089999996</v>
      </c>
      <c r="F298" s="544">
        <f t="shared" si="9"/>
        <v>5606.365952124861</v>
      </c>
      <c r="G298" s="68">
        <f t="shared" si="10"/>
        <v>4.71628581724762E-3</v>
      </c>
      <c r="H298" s="12"/>
    </row>
    <row r="299" spans="1:8">
      <c r="A299" s="26">
        <v>11000</v>
      </c>
      <c r="B299" s="426">
        <v>4672.9035621763223</v>
      </c>
      <c r="C299" s="426">
        <v>2292848625.1328654</v>
      </c>
      <c r="D299" s="26">
        <v>88.49142760481655</v>
      </c>
      <c r="E299" s="32">
        <v>10913101.099999998</v>
      </c>
      <c r="F299" s="544">
        <f t="shared" si="9"/>
        <v>5560.7900776448105</v>
      </c>
      <c r="G299" s="68">
        <f t="shared" si="10"/>
        <v>4.7596256378973157E-3</v>
      </c>
      <c r="H299" s="12"/>
    </row>
    <row r="300" spans="1:8">
      <c r="A300" s="26">
        <v>11100</v>
      </c>
      <c r="B300" s="426">
        <v>4672.0975878097688</v>
      </c>
      <c r="C300" s="426">
        <v>2292814352.7845764</v>
      </c>
      <c r="D300" s="26">
        <v>89.042949025133026</v>
      </c>
      <c r="E300" s="32">
        <v>11012311.109999999</v>
      </c>
      <c r="F300" s="544">
        <f t="shared" si="9"/>
        <v>5515.21420316476</v>
      </c>
      <c r="G300" s="68">
        <f t="shared" si="10"/>
        <v>4.8029667542100699E-3</v>
      </c>
      <c r="H300" s="12"/>
    </row>
    <row r="301" spans="1:8">
      <c r="A301" s="26">
        <v>11200</v>
      </c>
      <c r="B301" s="426">
        <v>4671.292741907946</v>
      </c>
      <c r="C301" s="426">
        <v>2292780080.4362879</v>
      </c>
      <c r="D301" s="26">
        <v>89.58991285800154</v>
      </c>
      <c r="E301" s="32">
        <v>11111521.120000001</v>
      </c>
      <c r="F301" s="544">
        <f t="shared" si="9"/>
        <v>5469.638328685136</v>
      </c>
      <c r="G301" s="68">
        <f t="shared" si="10"/>
        <v>4.8463091662439839E-3</v>
      </c>
      <c r="H301" s="12"/>
    </row>
    <row r="302" spans="1:8">
      <c r="A302" s="26">
        <v>11300</v>
      </c>
      <c r="B302" s="426">
        <v>4670.4890244708595</v>
      </c>
      <c r="C302" s="426">
        <v>2292745808.0879989</v>
      </c>
      <c r="D302" s="26">
        <v>90.13231910342202</v>
      </c>
      <c r="E302" s="32">
        <v>11210731.129999995</v>
      </c>
      <c r="F302" s="544">
        <f t="shared" si="9"/>
        <v>5424.0624542048008</v>
      </c>
      <c r="G302" s="68">
        <f t="shared" si="10"/>
        <v>4.8896528740571621E-3</v>
      </c>
      <c r="H302" s="12"/>
    </row>
    <row r="303" spans="1:8">
      <c r="A303" s="26">
        <v>11400</v>
      </c>
      <c r="B303" s="426">
        <v>4669.6864354985046</v>
      </c>
      <c r="C303" s="426">
        <v>2292711535.7397113</v>
      </c>
      <c r="D303" s="26">
        <v>90.670167761394538</v>
      </c>
      <c r="E303" s="32">
        <v>11309941.139999997</v>
      </c>
      <c r="F303" s="544">
        <f t="shared" si="9"/>
        <v>5378.4865797251769</v>
      </c>
      <c r="G303" s="68">
        <f t="shared" si="10"/>
        <v>4.932997877707717E-3</v>
      </c>
      <c r="H303" s="12"/>
    </row>
    <row r="304" spans="1:8">
      <c r="A304" s="26">
        <v>11500</v>
      </c>
      <c r="B304" s="426">
        <v>4668.8849749908823</v>
      </c>
      <c r="C304" s="426">
        <v>2292677263.3914227</v>
      </c>
      <c r="D304" s="26">
        <v>91.203458831919065</v>
      </c>
      <c r="E304" s="32">
        <v>11409151.149999999</v>
      </c>
      <c r="F304" s="544">
        <f t="shared" si="9"/>
        <v>5332.9107052452682</v>
      </c>
      <c r="G304" s="68">
        <f t="shared" si="10"/>
        <v>4.9763441772537626E-3</v>
      </c>
      <c r="H304" s="12"/>
    </row>
    <row r="305" spans="1:8">
      <c r="A305" s="26">
        <v>11600</v>
      </c>
      <c r="B305" s="426">
        <v>4668.0846429479943</v>
      </c>
      <c r="C305" s="426">
        <v>2292642991.0431337</v>
      </c>
      <c r="D305" s="26">
        <v>91.732192314995558</v>
      </c>
      <c r="E305" s="32">
        <v>11508361.16</v>
      </c>
      <c r="F305" s="544">
        <f t="shared" si="9"/>
        <v>5287.3348307649339</v>
      </c>
      <c r="G305" s="68">
        <f t="shared" si="10"/>
        <v>5.0196917727534148E-3</v>
      </c>
      <c r="H305" s="12"/>
    </row>
    <row r="306" spans="1:8">
      <c r="A306" s="26">
        <v>11700</v>
      </c>
      <c r="B306" s="426">
        <v>4667.2854393698381</v>
      </c>
      <c r="C306" s="426">
        <v>2292608718.6948447</v>
      </c>
      <c r="D306" s="26">
        <v>92.256368210624075</v>
      </c>
      <c r="E306" s="32">
        <v>11607571.17</v>
      </c>
      <c r="F306" s="544">
        <f t="shared" si="9"/>
        <v>5241.7589562851672</v>
      </c>
      <c r="G306" s="68">
        <f t="shared" si="10"/>
        <v>5.063040664264792E-3</v>
      </c>
      <c r="H306" s="12"/>
    </row>
    <row r="307" spans="1:8">
      <c r="A307" s="30">
        <v>11800</v>
      </c>
      <c r="B307" s="426">
        <v>4666.4873642564153</v>
      </c>
      <c r="C307" s="426">
        <v>2292574446.3465557</v>
      </c>
      <c r="D307" s="30">
        <v>92.775986518804629</v>
      </c>
      <c r="E307" s="39">
        <v>11706781.179999996</v>
      </c>
      <c r="F307" s="548">
        <f t="shared" si="9"/>
        <v>5196.1830818055432</v>
      </c>
      <c r="G307" s="68">
        <f t="shared" si="10"/>
        <v>5.1063908518460153E-3</v>
      </c>
      <c r="H307" s="12"/>
    </row>
    <row r="308" spans="1:8">
      <c r="A308" s="26">
        <v>11900</v>
      </c>
      <c r="B308" s="426">
        <v>4665.690417607726</v>
      </c>
      <c r="C308" s="426">
        <v>2292540173.9982672</v>
      </c>
      <c r="D308" s="26">
        <v>93.291047239537164</v>
      </c>
      <c r="E308" s="32">
        <v>11805991.189999998</v>
      </c>
      <c r="F308" s="544">
        <f t="shared" si="9"/>
        <v>5150.6072073253499</v>
      </c>
      <c r="G308" s="68">
        <f t="shared" si="10"/>
        <v>5.1497423355552161E-3</v>
      </c>
      <c r="H308" s="12"/>
    </row>
    <row r="309" spans="1:8">
      <c r="A309" s="26">
        <v>12000</v>
      </c>
      <c r="B309" s="426">
        <v>4664.8945994237702</v>
      </c>
      <c r="C309" s="426">
        <v>2292505901.6499786</v>
      </c>
      <c r="D309" s="26">
        <v>93.80155037282168</v>
      </c>
      <c r="E309" s="32">
        <v>11905201.199999997</v>
      </c>
      <c r="F309" s="544">
        <f t="shared" si="9"/>
        <v>5105.0313328451584</v>
      </c>
      <c r="G309" s="68">
        <f t="shared" si="10"/>
        <v>5.1930951154505215E-3</v>
      </c>
      <c r="H309" s="12"/>
    </row>
    <row r="310" spans="1:8">
      <c r="A310" s="26">
        <v>12100</v>
      </c>
      <c r="B310" s="426">
        <v>4664.0999097045469</v>
      </c>
      <c r="C310" s="426">
        <v>2292471629.3016901</v>
      </c>
      <c r="D310" s="26">
        <v>94.307495918658233</v>
      </c>
      <c r="E310" s="32">
        <v>12004411.209999999</v>
      </c>
      <c r="F310" s="544">
        <f t="shared" si="9"/>
        <v>5059.4554583655336</v>
      </c>
      <c r="G310" s="68">
        <f t="shared" si="10"/>
        <v>5.2364491915900674E-3</v>
      </c>
      <c r="H310" s="12"/>
    </row>
    <row r="311" spans="1:8">
      <c r="A311" s="26">
        <v>12200</v>
      </c>
      <c r="B311" s="426">
        <v>4663.3063484500581</v>
      </c>
      <c r="C311" s="426">
        <v>2292437356.9534006</v>
      </c>
      <c r="D311" s="26">
        <v>94.808883877046796</v>
      </c>
      <c r="E311" s="32">
        <v>12103621.220000001</v>
      </c>
      <c r="F311" s="544">
        <f t="shared" si="9"/>
        <v>5013.8795838856249</v>
      </c>
      <c r="G311" s="68">
        <f t="shared" si="10"/>
        <v>5.279804564031992E-3</v>
      </c>
      <c r="H311" s="12"/>
    </row>
    <row r="312" spans="1:8">
      <c r="A312" s="26">
        <v>12300</v>
      </c>
      <c r="B312" s="426">
        <v>4662.5139156603009</v>
      </c>
      <c r="C312" s="426">
        <v>2292403084.6051126</v>
      </c>
      <c r="D312" s="26">
        <v>95.305714247987339</v>
      </c>
      <c r="E312" s="32">
        <v>12202831.229999997</v>
      </c>
      <c r="F312" s="544">
        <f t="shared" si="9"/>
        <v>4968.3037094054334</v>
      </c>
      <c r="G312" s="68">
        <f t="shared" si="10"/>
        <v>5.3231612328344278E-3</v>
      </c>
      <c r="H312" s="12"/>
    </row>
    <row r="313" spans="1:8">
      <c r="A313" s="26">
        <v>12400</v>
      </c>
      <c r="B313" s="426">
        <v>4661.7226113352763</v>
      </c>
      <c r="C313" s="426">
        <v>2292368812.2568231</v>
      </c>
      <c r="D313" s="26">
        <v>95.79798703147992</v>
      </c>
      <c r="E313" s="32">
        <v>12302041.239999996</v>
      </c>
      <c r="F313" s="544">
        <f t="shared" si="9"/>
        <v>4922.7278349258086</v>
      </c>
      <c r="G313" s="68">
        <f t="shared" si="10"/>
        <v>5.3665191980555313E-3</v>
      </c>
      <c r="H313" s="12"/>
    </row>
    <row r="314" spans="1:8">
      <c r="A314" s="26">
        <v>12500</v>
      </c>
      <c r="B314" s="426">
        <v>4660.932435474987</v>
      </c>
      <c r="C314" s="426">
        <v>2292334539.908535</v>
      </c>
      <c r="D314" s="26">
        <v>96.285702227524496</v>
      </c>
      <c r="E314" s="32">
        <v>12401251.249999998</v>
      </c>
      <c r="F314" s="544">
        <f t="shared" si="9"/>
        <v>4877.151960445758</v>
      </c>
      <c r="G314" s="68">
        <f t="shared" si="10"/>
        <v>5.409878459753441E-3</v>
      </c>
      <c r="H314" s="12"/>
    </row>
    <row r="315" spans="1:8">
      <c r="A315" s="26">
        <v>12600</v>
      </c>
      <c r="B315" s="426">
        <v>4660.1433880794302</v>
      </c>
      <c r="C315" s="426">
        <v>2292300267.5602469</v>
      </c>
      <c r="D315" s="26">
        <v>96.768859836121052</v>
      </c>
      <c r="E315" s="32">
        <v>12500461.26</v>
      </c>
      <c r="F315" s="544">
        <f t="shared" si="9"/>
        <v>4831.5760859655647</v>
      </c>
      <c r="G315" s="68">
        <f t="shared" si="10"/>
        <v>5.4532390179863116E-3</v>
      </c>
      <c r="H315" s="12"/>
    </row>
    <row r="316" spans="1:8">
      <c r="A316" s="26">
        <v>12700</v>
      </c>
      <c r="B316" s="426">
        <v>4659.3554691486052</v>
      </c>
      <c r="C316" s="426">
        <v>2292265995.2119579</v>
      </c>
      <c r="D316" s="26">
        <v>97.247459857269646</v>
      </c>
      <c r="E316" s="32">
        <v>12599671.27</v>
      </c>
      <c r="F316" s="544">
        <f t="shared" si="9"/>
        <v>4786.0002114859408</v>
      </c>
      <c r="G316" s="68">
        <f t="shared" si="10"/>
        <v>5.4966008728122981E-3</v>
      </c>
      <c r="H316" s="12"/>
    </row>
    <row r="317" spans="1:8">
      <c r="A317" s="26">
        <v>12800</v>
      </c>
      <c r="B317" s="426">
        <v>4658.5686786825145</v>
      </c>
      <c r="C317" s="426">
        <v>2292231722.8636684</v>
      </c>
      <c r="D317" s="26">
        <v>97.721502290970221</v>
      </c>
      <c r="E317" s="32">
        <v>12698881.279999996</v>
      </c>
      <c r="F317" s="544">
        <f t="shared" si="9"/>
        <v>4740.4243370057493</v>
      </c>
      <c r="G317" s="68">
        <f t="shared" si="10"/>
        <v>5.5399640242895579E-3</v>
      </c>
      <c r="H317" s="12"/>
    </row>
    <row r="318" spans="1:8">
      <c r="A318" s="26">
        <v>12900</v>
      </c>
      <c r="B318" s="426">
        <v>4657.7830166811582</v>
      </c>
      <c r="C318" s="426">
        <v>2292197450.5153804</v>
      </c>
      <c r="D318" s="26">
        <v>98.190987137222791</v>
      </c>
      <c r="E318" s="32">
        <v>12798091.289999997</v>
      </c>
      <c r="F318" s="544">
        <f t="shared" si="9"/>
        <v>4694.8484625256979</v>
      </c>
      <c r="G318" s="68">
        <f t="shared" si="10"/>
        <v>5.5833284724762519E-3</v>
      </c>
      <c r="H318" s="12"/>
    </row>
    <row r="319" spans="1:8">
      <c r="A319" s="26">
        <v>13000</v>
      </c>
      <c r="B319" s="426">
        <v>4656.9984831445336</v>
      </c>
      <c r="C319" s="426">
        <v>2292163178.1670914</v>
      </c>
      <c r="D319" s="26">
        <v>98.655914396027413</v>
      </c>
      <c r="E319" s="32">
        <v>12897301.299999999</v>
      </c>
      <c r="F319" s="544">
        <f t="shared" ref="F319:F382" si="11">(D319-D318)/(A319-A318)*10^6</f>
        <v>4649.2725880462158</v>
      </c>
      <c r="G319" s="68">
        <f t="shared" ref="G319:G382" si="12">E319/C319</f>
        <v>5.6266942174305473E-3</v>
      </c>
      <c r="H319" s="12"/>
    </row>
    <row r="320" spans="1:8">
      <c r="A320" s="26">
        <v>13100</v>
      </c>
      <c r="B320" s="426">
        <v>4656.2150780726415</v>
      </c>
      <c r="C320" s="426">
        <v>2292128905.8188019</v>
      </c>
      <c r="D320" s="26">
        <v>99.116284067384029</v>
      </c>
      <c r="E320" s="32">
        <v>12996511.309999999</v>
      </c>
      <c r="F320" s="544">
        <f t="shared" si="11"/>
        <v>4603.6967135661653</v>
      </c>
      <c r="G320" s="68">
        <f t="shared" si="12"/>
        <v>5.6700612592106119E-3</v>
      </c>
      <c r="H320" s="12"/>
    </row>
    <row r="321" spans="1:8">
      <c r="A321" s="26">
        <v>13200</v>
      </c>
      <c r="B321" s="426">
        <v>4655.4328014654839</v>
      </c>
      <c r="C321" s="426">
        <v>2292094633.4705143</v>
      </c>
      <c r="D321" s="26">
        <v>99.572096151292655</v>
      </c>
      <c r="E321" s="32">
        <v>13095721.32</v>
      </c>
      <c r="F321" s="544">
        <f t="shared" si="11"/>
        <v>4558.1208390862566</v>
      </c>
      <c r="G321" s="68">
        <f t="shared" si="12"/>
        <v>5.7134295978746134E-3</v>
      </c>
      <c r="H321" s="12"/>
    </row>
    <row r="322" spans="1:8">
      <c r="A322" s="26">
        <v>13300</v>
      </c>
      <c r="B322" s="426">
        <v>4654.6516533230588</v>
      </c>
      <c r="C322" s="426">
        <v>2292060361.1222258</v>
      </c>
      <c r="D322" s="26">
        <v>100.02335064775328</v>
      </c>
      <c r="E322" s="32">
        <v>13194931.329999996</v>
      </c>
      <c r="F322" s="544">
        <f t="shared" si="11"/>
        <v>4512.544964606207</v>
      </c>
      <c r="G322" s="68">
        <f t="shared" si="12"/>
        <v>5.7567992334807312E-3</v>
      </c>
      <c r="H322" s="12"/>
    </row>
    <row r="323" spans="1:8">
      <c r="A323" s="30">
        <v>13400</v>
      </c>
      <c r="B323" s="426">
        <v>4653.8716336453663</v>
      </c>
      <c r="C323" s="426">
        <v>2292026088.7739367</v>
      </c>
      <c r="D323" s="26">
        <v>100.47004755676591</v>
      </c>
      <c r="E323" s="32">
        <v>13294141.339999996</v>
      </c>
      <c r="F323" s="544">
        <f t="shared" si="11"/>
        <v>4466.9690901262984</v>
      </c>
      <c r="G323" s="68">
        <f t="shared" si="12"/>
        <v>5.8001701660871461E-3</v>
      </c>
      <c r="H323" s="12"/>
    </row>
    <row r="324" spans="1:8">
      <c r="A324" s="26">
        <v>13500</v>
      </c>
      <c r="B324" s="426">
        <v>4653.0927424324082</v>
      </c>
      <c r="C324" s="426">
        <v>2291991816.4256482</v>
      </c>
      <c r="D324" s="26">
        <v>100.91218687833053</v>
      </c>
      <c r="E324" s="32">
        <v>13393351.349999998</v>
      </c>
      <c r="F324" s="544">
        <f t="shared" si="11"/>
        <v>4421.393215646247</v>
      </c>
      <c r="G324" s="68">
        <f t="shared" si="12"/>
        <v>5.8435423957520381E-3</v>
      </c>
      <c r="H324" s="12"/>
    </row>
    <row r="325" spans="1:8">
      <c r="A325" s="26">
        <v>13600</v>
      </c>
      <c r="B325" s="426">
        <v>4652.3149796841826</v>
      </c>
      <c r="C325" s="426">
        <v>2291957544.0773592</v>
      </c>
      <c r="D325" s="26">
        <v>101.34976861244715</v>
      </c>
      <c r="E325" s="32">
        <v>13492561.359999999</v>
      </c>
      <c r="F325" s="544">
        <f t="shared" si="11"/>
        <v>4375.8173411661974</v>
      </c>
      <c r="G325" s="68">
        <f t="shared" si="12"/>
        <v>5.886915922533595E-3</v>
      </c>
      <c r="H325" s="12"/>
    </row>
    <row r="326" spans="1:8">
      <c r="A326" s="26">
        <v>13700</v>
      </c>
      <c r="B326" s="426">
        <v>4651.5383454006887</v>
      </c>
      <c r="C326" s="426">
        <v>2291923271.7290702</v>
      </c>
      <c r="D326" s="26">
        <v>101.78279275911581</v>
      </c>
      <c r="E326" s="32">
        <v>13591771.370000001</v>
      </c>
      <c r="F326" s="544">
        <f t="shared" si="11"/>
        <v>4330.2414666865734</v>
      </c>
      <c r="G326" s="68">
        <f t="shared" si="12"/>
        <v>5.9302907464900047E-3</v>
      </c>
      <c r="H326" s="12"/>
    </row>
    <row r="327" spans="1:8">
      <c r="A327" s="26">
        <v>13800</v>
      </c>
      <c r="B327" s="426">
        <v>4650.7628395819302</v>
      </c>
      <c r="C327" s="426">
        <v>2291888999.3807821</v>
      </c>
      <c r="D327" s="26">
        <v>102.21125931833645</v>
      </c>
      <c r="E327" s="32">
        <v>13690981.379999995</v>
      </c>
      <c r="F327" s="544">
        <f t="shared" si="11"/>
        <v>4284.6655922063801</v>
      </c>
      <c r="G327" s="68">
        <f t="shared" si="12"/>
        <v>5.9736668676794542E-3</v>
      </c>
      <c r="H327" s="12"/>
    </row>
    <row r="328" spans="1:8">
      <c r="A328" s="26">
        <v>13900</v>
      </c>
      <c r="B328" s="426">
        <v>4649.9884622279042</v>
      </c>
      <c r="C328" s="426">
        <v>2291854727.0324926</v>
      </c>
      <c r="D328" s="26">
        <v>102.63516829010908</v>
      </c>
      <c r="E328" s="32">
        <v>13790191.389999997</v>
      </c>
      <c r="F328" s="544">
        <f t="shared" si="11"/>
        <v>4239.0897177263296</v>
      </c>
      <c r="G328" s="68">
        <f t="shared" si="12"/>
        <v>6.0170442861601529E-3</v>
      </c>
      <c r="H328" s="12"/>
    </row>
    <row r="329" spans="1:8">
      <c r="A329" s="26">
        <v>14000</v>
      </c>
      <c r="B329" s="426">
        <v>4649.2152133386107</v>
      </c>
      <c r="C329" s="426">
        <v>2291820454.6842036</v>
      </c>
      <c r="D329" s="26">
        <v>103.05451967443378</v>
      </c>
      <c r="E329" s="32">
        <v>13889401.399999999</v>
      </c>
      <c r="F329" s="544">
        <f t="shared" si="11"/>
        <v>4193.5138432469903</v>
      </c>
      <c r="G329" s="68">
        <f t="shared" si="12"/>
        <v>6.0604230019902922E-3</v>
      </c>
      <c r="H329" s="12"/>
    </row>
    <row r="330" spans="1:8">
      <c r="A330" s="26">
        <v>14100</v>
      </c>
      <c r="B330" s="426">
        <v>4648.4430929140517</v>
      </c>
      <c r="C330" s="426">
        <v>2291786182.335916</v>
      </c>
      <c r="D330" s="26">
        <v>103.46931347131046</v>
      </c>
      <c r="E330" s="32">
        <v>13988611.41</v>
      </c>
      <c r="F330" s="544">
        <f t="shared" si="11"/>
        <v>4147.937968766797</v>
      </c>
      <c r="G330" s="68">
        <f t="shared" si="12"/>
        <v>6.1038030152280737E-3</v>
      </c>
      <c r="H330" s="12"/>
    </row>
    <row r="331" spans="1:8">
      <c r="A331" s="26">
        <v>14200</v>
      </c>
      <c r="B331" s="426">
        <v>4647.6721009542234</v>
      </c>
      <c r="C331" s="426">
        <v>2291751909.9876261</v>
      </c>
      <c r="D331" s="26">
        <v>103.87954968073912</v>
      </c>
      <c r="E331" s="32">
        <v>14087821.42</v>
      </c>
      <c r="F331" s="544">
        <f t="shared" si="11"/>
        <v>4102.3620942866046</v>
      </c>
      <c r="G331" s="68">
        <f t="shared" si="12"/>
        <v>6.1471843259317122E-3</v>
      </c>
      <c r="H331" s="12"/>
    </row>
    <row r="332" spans="1:8">
      <c r="A332" s="26">
        <v>14300</v>
      </c>
      <c r="B332" s="426">
        <v>4646.9022374591304</v>
      </c>
      <c r="C332" s="426">
        <v>2291717637.639338</v>
      </c>
      <c r="D332" s="26">
        <v>104.28522830271982</v>
      </c>
      <c r="E332" s="32">
        <v>14187031.429999996</v>
      </c>
      <c r="F332" s="544">
        <f t="shared" si="11"/>
        <v>4056.7862198069806</v>
      </c>
      <c r="G332" s="68">
        <f t="shared" si="12"/>
        <v>6.1905669341594076E-3</v>
      </c>
      <c r="H332" s="12"/>
    </row>
    <row r="333" spans="1:8">
      <c r="A333" s="26">
        <v>14400</v>
      </c>
      <c r="B333" s="426">
        <v>4646.133502428771</v>
      </c>
      <c r="C333" s="426">
        <v>2291683365.29105</v>
      </c>
      <c r="D333" s="26">
        <v>104.68634933725248</v>
      </c>
      <c r="E333" s="32">
        <v>14286241.439999998</v>
      </c>
      <c r="F333" s="544">
        <f t="shared" si="11"/>
        <v>4011.2103453266459</v>
      </c>
      <c r="G333" s="68">
        <f t="shared" si="12"/>
        <v>6.2339508399693808E-3</v>
      </c>
      <c r="H333" s="12"/>
    </row>
    <row r="334" spans="1:8">
      <c r="A334" s="26">
        <v>14500</v>
      </c>
      <c r="B334" s="426">
        <v>4645.3658958631431</v>
      </c>
      <c r="C334" s="426">
        <v>2291649092.9427614</v>
      </c>
      <c r="D334" s="26">
        <v>105.08291278433718</v>
      </c>
      <c r="E334" s="32">
        <v>14385451.449999997</v>
      </c>
      <c r="F334" s="544">
        <f t="shared" si="11"/>
        <v>3965.634470847021</v>
      </c>
      <c r="G334" s="68">
        <f t="shared" si="12"/>
        <v>6.2773360434198481E-3</v>
      </c>
      <c r="H334" s="12"/>
    </row>
    <row r="335" spans="1:8">
      <c r="A335" s="26">
        <v>14600</v>
      </c>
      <c r="B335" s="426">
        <v>4644.5994177622488</v>
      </c>
      <c r="C335" s="426">
        <v>2291614820.5944719</v>
      </c>
      <c r="D335" s="26">
        <v>105.47491864397387</v>
      </c>
      <c r="E335" s="32">
        <v>14484661.459999999</v>
      </c>
      <c r="F335" s="544">
        <f t="shared" si="11"/>
        <v>3920.0585963668291</v>
      </c>
      <c r="G335" s="68">
        <f t="shared" si="12"/>
        <v>6.3207225445690331E-3</v>
      </c>
      <c r="H335" s="12"/>
    </row>
    <row r="336" spans="1:8">
      <c r="A336" s="30">
        <v>14700</v>
      </c>
      <c r="B336" s="426">
        <v>4643.8340681260879</v>
      </c>
      <c r="C336" s="426">
        <v>2291580548.2461839</v>
      </c>
      <c r="D336" s="26">
        <v>105.86236691616257</v>
      </c>
      <c r="E336" s="32">
        <v>14583871.470000001</v>
      </c>
      <c r="F336" s="544">
        <f t="shared" si="11"/>
        <v>3874.4827218870623</v>
      </c>
      <c r="G336" s="68">
        <f t="shared" si="12"/>
        <v>6.3641103434751529E-3</v>
      </c>
      <c r="H336" s="12"/>
    </row>
    <row r="337" spans="1:8">
      <c r="A337" s="26">
        <v>14800</v>
      </c>
      <c r="B337" s="426">
        <v>4643.0698469546605</v>
      </c>
      <c r="C337" s="426">
        <v>2291546275.8978949</v>
      </c>
      <c r="D337" s="26">
        <v>106.24525760090329</v>
      </c>
      <c r="E337" s="32">
        <v>14683081.479999997</v>
      </c>
      <c r="F337" s="544">
        <f t="shared" si="11"/>
        <v>3828.9068474071541</v>
      </c>
      <c r="G337" s="68">
        <f t="shared" si="12"/>
        <v>6.4074994401964397E-3</v>
      </c>
      <c r="H337" s="12"/>
    </row>
    <row r="338" spans="1:8">
      <c r="A338" s="26">
        <v>14900</v>
      </c>
      <c r="B338" s="426">
        <v>4642.3067542479657</v>
      </c>
      <c r="C338" s="426">
        <v>2291512003.5496058</v>
      </c>
      <c r="D338" s="26">
        <v>106.623590698196</v>
      </c>
      <c r="E338" s="32">
        <v>14782291.489999996</v>
      </c>
      <c r="F338" s="544">
        <f t="shared" si="11"/>
        <v>3783.3309729271036</v>
      </c>
      <c r="G338" s="68">
        <f t="shared" si="12"/>
        <v>6.4508898347911247E-3</v>
      </c>
      <c r="H338" s="12"/>
    </row>
    <row r="339" spans="1:8">
      <c r="A339" s="26">
        <v>15000</v>
      </c>
      <c r="B339" s="426">
        <v>4641.5447900060044</v>
      </c>
      <c r="C339" s="426">
        <v>2291477731.2013173</v>
      </c>
      <c r="D339" s="26">
        <v>106.99736620804073</v>
      </c>
      <c r="E339" s="32">
        <v>14881501.499999998</v>
      </c>
      <c r="F339" s="544">
        <f t="shared" si="11"/>
        <v>3737.7550984473373</v>
      </c>
      <c r="G339" s="68">
        <f t="shared" si="12"/>
        <v>6.4942815273174425E-3</v>
      </c>
      <c r="H339" s="12"/>
    </row>
    <row r="340" spans="1:8">
      <c r="A340" s="26">
        <v>15100</v>
      </c>
      <c r="B340" s="426">
        <v>4640.7839542287757</v>
      </c>
      <c r="C340" s="426">
        <v>2291443458.8530283</v>
      </c>
      <c r="D340" s="26">
        <v>107.36658413043746</v>
      </c>
      <c r="E340" s="32">
        <v>14980711.51</v>
      </c>
      <c r="F340" s="544">
        <f t="shared" si="11"/>
        <v>3692.1792239672868</v>
      </c>
      <c r="G340" s="68">
        <f t="shared" si="12"/>
        <v>6.5376745178336313E-3</v>
      </c>
      <c r="H340" s="12"/>
    </row>
    <row r="341" spans="1:8">
      <c r="A341" s="26">
        <v>15200</v>
      </c>
      <c r="B341" s="426">
        <v>4640.0242469162804</v>
      </c>
      <c r="C341" s="426">
        <v>2291409186.5047402</v>
      </c>
      <c r="D341" s="26">
        <v>107.73124446538618</v>
      </c>
      <c r="E341" s="32">
        <v>15079921.52</v>
      </c>
      <c r="F341" s="544">
        <f t="shared" si="11"/>
        <v>3646.6033494872363</v>
      </c>
      <c r="G341" s="68">
        <f t="shared" si="12"/>
        <v>6.5810688063979283E-3</v>
      </c>
      <c r="H341" s="12"/>
    </row>
    <row r="342" spans="1:8">
      <c r="A342" s="26">
        <v>15300</v>
      </c>
      <c r="B342" s="426">
        <v>4639.2656680685177</v>
      </c>
      <c r="C342" s="426">
        <v>2291374914.1564512</v>
      </c>
      <c r="D342" s="26">
        <v>108.09134721288692</v>
      </c>
      <c r="E342" s="32">
        <v>15179131.529999996</v>
      </c>
      <c r="F342" s="544">
        <f t="shared" si="11"/>
        <v>3601.0274750073277</v>
      </c>
      <c r="G342" s="68">
        <f t="shared" si="12"/>
        <v>6.6244643930685847E-3</v>
      </c>
      <c r="H342" s="12"/>
    </row>
    <row r="343" spans="1:8">
      <c r="A343" s="26">
        <v>15400</v>
      </c>
      <c r="B343" s="426">
        <v>4638.5082176854885</v>
      </c>
      <c r="C343" s="426">
        <v>2291340641.8081622</v>
      </c>
      <c r="D343" s="26">
        <v>108.44689237293967</v>
      </c>
      <c r="E343" s="32">
        <v>15278341.539999997</v>
      </c>
      <c r="F343" s="544">
        <f t="shared" si="11"/>
        <v>3555.4516005275614</v>
      </c>
      <c r="G343" s="68">
        <f t="shared" si="12"/>
        <v>6.667861277903849E-3</v>
      </c>
      <c r="H343" s="12"/>
    </row>
    <row r="344" spans="1:8">
      <c r="A344" s="26">
        <v>15500</v>
      </c>
      <c r="B344" s="426">
        <v>4637.7518957671928</v>
      </c>
      <c r="C344" s="426">
        <v>2291306369.4598737</v>
      </c>
      <c r="D344" s="26">
        <v>108.79787994554441</v>
      </c>
      <c r="E344" s="32">
        <v>15377551.549999999</v>
      </c>
      <c r="F344" s="544">
        <f t="shared" si="11"/>
        <v>3509.875726047369</v>
      </c>
      <c r="G344" s="68">
        <f t="shared" si="12"/>
        <v>6.7112594609619698E-3</v>
      </c>
      <c r="H344" s="12"/>
    </row>
    <row r="345" spans="1:8">
      <c r="A345" s="26">
        <v>15600</v>
      </c>
      <c r="B345" s="426">
        <v>4636.9967023136305</v>
      </c>
      <c r="C345" s="426">
        <v>2291272097.1115856</v>
      </c>
      <c r="D345" s="26">
        <v>109.14430993070118</v>
      </c>
      <c r="E345" s="32">
        <v>15476761.559999999</v>
      </c>
      <c r="F345" s="544">
        <f t="shared" si="11"/>
        <v>3464.299851567745</v>
      </c>
      <c r="G345" s="68">
        <f t="shared" si="12"/>
        <v>6.7546589423012017E-3</v>
      </c>
      <c r="H345" s="12"/>
    </row>
    <row r="346" spans="1:8">
      <c r="A346" s="26">
        <v>15700</v>
      </c>
      <c r="B346" s="426">
        <v>4636.2426373248009</v>
      </c>
      <c r="C346" s="426">
        <v>2291237824.7632957</v>
      </c>
      <c r="D346" s="26">
        <v>109.48618232840995</v>
      </c>
      <c r="E346" s="32">
        <v>15575971.57</v>
      </c>
      <c r="F346" s="544">
        <f t="shared" si="11"/>
        <v>3418.7239770876945</v>
      </c>
      <c r="G346" s="68">
        <f t="shared" si="12"/>
        <v>6.7980597219798123E-3</v>
      </c>
      <c r="H346" s="12"/>
    </row>
    <row r="347" spans="1:8">
      <c r="A347" s="26">
        <v>15800</v>
      </c>
      <c r="B347" s="426">
        <v>4635.4897008007056</v>
      </c>
      <c r="C347" s="426">
        <v>2291203552.4150081</v>
      </c>
      <c r="D347" s="26">
        <v>109.82349713867073</v>
      </c>
      <c r="E347" s="32">
        <v>15675181.579999996</v>
      </c>
      <c r="F347" s="544">
        <f t="shared" si="11"/>
        <v>3373.1481026077859</v>
      </c>
      <c r="G347" s="68">
        <f t="shared" si="12"/>
        <v>6.8414618000560493E-3</v>
      </c>
      <c r="H347" s="12"/>
    </row>
    <row r="348" spans="1:8">
      <c r="A348" s="26">
        <v>15900</v>
      </c>
      <c r="B348" s="426">
        <v>4634.7378927413429</v>
      </c>
      <c r="C348" s="426">
        <v>2291169280.0667191</v>
      </c>
      <c r="D348" s="26">
        <v>110.15625436148349</v>
      </c>
      <c r="E348" s="32">
        <v>15774391.589999996</v>
      </c>
      <c r="F348" s="544">
        <f t="shared" si="11"/>
        <v>3327.572228127593</v>
      </c>
      <c r="G348" s="68">
        <f t="shared" si="12"/>
        <v>6.8848651765881933E-3</v>
      </c>
      <c r="H348" s="12"/>
    </row>
    <row r="349" spans="1:8">
      <c r="A349" s="26">
        <v>16000</v>
      </c>
      <c r="B349" s="426">
        <v>4633.9872131467118</v>
      </c>
      <c r="C349" s="426">
        <v>2291135007.7184305</v>
      </c>
      <c r="D349" s="26">
        <v>110.48445399684829</v>
      </c>
      <c r="E349" s="32">
        <v>15873601.599999998</v>
      </c>
      <c r="F349" s="544">
        <f t="shared" si="11"/>
        <v>3281.996353647969</v>
      </c>
      <c r="G349" s="68">
        <f t="shared" si="12"/>
        <v>6.9282698516345076E-3</v>
      </c>
      <c r="H349" s="12"/>
    </row>
    <row r="350" spans="1:8">
      <c r="A350" s="26">
        <v>16100</v>
      </c>
      <c r="B350" s="426">
        <v>4633.2376620168152</v>
      </c>
      <c r="C350" s="426">
        <v>2291100735.3701415</v>
      </c>
      <c r="D350" s="26">
        <v>110.80809604476505</v>
      </c>
      <c r="E350" s="32">
        <v>15972811.609999999</v>
      </c>
      <c r="F350" s="544">
        <f t="shared" si="11"/>
        <v>3236.4204791676343</v>
      </c>
      <c r="G350" s="68">
        <f t="shared" si="12"/>
        <v>6.9716758252532677E-3</v>
      </c>
      <c r="H350" s="12"/>
    </row>
    <row r="351" spans="1:8">
      <c r="A351" s="26">
        <v>16200</v>
      </c>
      <c r="B351" s="426">
        <v>4632.489239351652</v>
      </c>
      <c r="C351" s="426">
        <v>2291066463.021853</v>
      </c>
      <c r="D351" s="26">
        <v>111.12718050523388</v>
      </c>
      <c r="E351" s="32">
        <v>16072021.620000001</v>
      </c>
      <c r="F351" s="544">
        <f t="shared" si="11"/>
        <v>3190.8446046882941</v>
      </c>
      <c r="G351" s="68">
        <f t="shared" si="12"/>
        <v>7.0150830975027464E-3</v>
      </c>
      <c r="H351" s="12"/>
    </row>
    <row r="352" spans="1:8">
      <c r="A352" s="26">
        <v>16300</v>
      </c>
      <c r="B352" s="426">
        <v>4631.7419451512214</v>
      </c>
      <c r="C352" s="426">
        <v>2291032190.6735644</v>
      </c>
      <c r="D352" s="26">
        <v>111.44170737825466</v>
      </c>
      <c r="E352" s="32">
        <v>16171231.629999995</v>
      </c>
      <c r="F352" s="544">
        <f t="shared" si="11"/>
        <v>3145.2687302078175</v>
      </c>
      <c r="G352" s="68">
        <f t="shared" si="12"/>
        <v>7.0584916684412217E-3</v>
      </c>
      <c r="H352" s="12"/>
    </row>
    <row r="353" spans="1:8">
      <c r="A353" s="26">
        <v>16400</v>
      </c>
      <c r="B353" s="426">
        <v>4630.9957794155234</v>
      </c>
      <c r="C353" s="426">
        <v>2290997918.3252754</v>
      </c>
      <c r="D353" s="26">
        <v>111.75167666382748</v>
      </c>
      <c r="E353" s="32">
        <v>16270441.639999997</v>
      </c>
      <c r="F353" s="544">
        <f t="shared" si="11"/>
        <v>3099.6928557281935</v>
      </c>
      <c r="G353" s="68">
        <f t="shared" si="12"/>
        <v>7.1019015381269864E-3</v>
      </c>
      <c r="H353" s="12"/>
    </row>
    <row r="354" spans="1:8">
      <c r="A354" s="26">
        <v>16500</v>
      </c>
      <c r="B354" s="426">
        <v>4630.2507421445589</v>
      </c>
      <c r="C354" s="426">
        <v>2290963645.9769869</v>
      </c>
      <c r="D354" s="26">
        <v>112.05708836195228</v>
      </c>
      <c r="E354" s="32">
        <v>16369651.649999999</v>
      </c>
      <c r="F354" s="544">
        <f t="shared" si="11"/>
        <v>3054.1169812480007</v>
      </c>
      <c r="G354" s="68">
        <f t="shared" si="12"/>
        <v>7.1453127066183203E-3</v>
      </c>
      <c r="H354" s="12"/>
    </row>
    <row r="355" spans="1:8">
      <c r="A355" s="26">
        <v>16600</v>
      </c>
      <c r="B355" s="426">
        <v>4629.5068333383279</v>
      </c>
      <c r="C355" s="426">
        <v>2290929373.6286979</v>
      </c>
      <c r="D355" s="26">
        <v>112.35794247262911</v>
      </c>
      <c r="E355" s="32">
        <v>16468861.66</v>
      </c>
      <c r="F355" s="544">
        <f t="shared" si="11"/>
        <v>3008.5411067682344</v>
      </c>
      <c r="G355" s="68">
        <f t="shared" si="12"/>
        <v>7.1887251739735161E-3</v>
      </c>
      <c r="H355" s="12"/>
    </row>
    <row r="356" spans="1:8">
      <c r="A356" s="26">
        <v>16700</v>
      </c>
      <c r="B356" s="426">
        <v>4628.7640529968303</v>
      </c>
      <c r="C356" s="426">
        <v>2290895101.2804093</v>
      </c>
      <c r="D356" s="26">
        <v>112.65423899585794</v>
      </c>
      <c r="E356" s="32">
        <v>16568071.67</v>
      </c>
      <c r="F356" s="544">
        <f t="shared" si="11"/>
        <v>2962.9652322883258</v>
      </c>
      <c r="G356" s="68">
        <f t="shared" si="12"/>
        <v>7.2321389402508658E-3</v>
      </c>
      <c r="H356" s="12"/>
    </row>
    <row r="357" spans="1:8">
      <c r="A357" s="26">
        <v>16800</v>
      </c>
      <c r="B357" s="426">
        <v>4628.0224011200653</v>
      </c>
      <c r="C357" s="426">
        <v>2290860828.9321203</v>
      </c>
      <c r="D357" s="26">
        <v>112.94597793163874</v>
      </c>
      <c r="E357" s="32">
        <v>16667281.679999996</v>
      </c>
      <c r="F357" s="544">
        <f t="shared" si="11"/>
        <v>2917.3893578079915</v>
      </c>
      <c r="G357" s="68">
        <f t="shared" si="12"/>
        <v>7.2755540055086682E-3</v>
      </c>
      <c r="H357" s="12"/>
    </row>
    <row r="358" spans="1:8">
      <c r="A358" s="26">
        <v>16900</v>
      </c>
      <c r="B358" s="426">
        <v>4627.2818777080329</v>
      </c>
      <c r="C358" s="426">
        <v>2290826556.5838313</v>
      </c>
      <c r="D358" s="26">
        <v>113.23315927997159</v>
      </c>
      <c r="E358" s="32">
        <v>16766491.689999998</v>
      </c>
      <c r="F358" s="544">
        <f t="shared" si="11"/>
        <v>2871.8134833285089</v>
      </c>
      <c r="G358" s="68">
        <f t="shared" si="12"/>
        <v>7.3189703698052265E-3</v>
      </c>
      <c r="H358" s="12"/>
    </row>
    <row r="359" spans="1:8">
      <c r="A359" s="26">
        <v>17000</v>
      </c>
      <c r="B359" s="426">
        <v>4626.5424827607349</v>
      </c>
      <c r="C359" s="426">
        <v>2290792284.2355433</v>
      </c>
      <c r="D359" s="26">
        <v>113.51578304085645</v>
      </c>
      <c r="E359" s="32">
        <v>16865701.699999999</v>
      </c>
      <c r="F359" s="544">
        <f t="shared" si="11"/>
        <v>2826.2376088486008</v>
      </c>
      <c r="G359" s="68">
        <f t="shared" si="12"/>
        <v>7.3623880331988396E-3</v>
      </c>
      <c r="H359" s="12"/>
    </row>
    <row r="360" spans="1:8">
      <c r="A360" s="26">
        <v>17100</v>
      </c>
      <c r="B360" s="426">
        <v>4625.8042162781703</v>
      </c>
      <c r="C360" s="426">
        <v>2290758011.8872552</v>
      </c>
      <c r="D360" s="26">
        <v>113.79384921429329</v>
      </c>
      <c r="E360" s="32">
        <v>16964911.709999997</v>
      </c>
      <c r="F360" s="544">
        <f t="shared" si="11"/>
        <v>2780.6617343684084</v>
      </c>
      <c r="G360" s="68">
        <f t="shared" si="12"/>
        <v>7.4058069957478176E-3</v>
      </c>
      <c r="H360" s="12"/>
    </row>
    <row r="361" spans="1:8">
      <c r="A361" s="26">
        <v>17200</v>
      </c>
      <c r="B361" s="426">
        <v>4625.0670782603374</v>
      </c>
      <c r="C361" s="426">
        <v>2290723739.5389657</v>
      </c>
      <c r="D361" s="26">
        <v>114.06735780028214</v>
      </c>
      <c r="E361" s="32">
        <v>17064121.720000003</v>
      </c>
      <c r="F361" s="544">
        <f t="shared" si="11"/>
        <v>2735.0858598884997</v>
      </c>
      <c r="G361" s="68">
        <f t="shared" si="12"/>
        <v>7.4492272575104809E-3</v>
      </c>
      <c r="H361" s="12"/>
    </row>
    <row r="362" spans="1:8">
      <c r="A362" s="26">
        <v>17300</v>
      </c>
      <c r="B362" s="426">
        <v>4624.331068707239</v>
      </c>
      <c r="C362" s="426">
        <v>2290689467.1906767</v>
      </c>
      <c r="D362" s="26">
        <v>114.33630879882301</v>
      </c>
      <c r="E362" s="32">
        <v>17163331.729999997</v>
      </c>
      <c r="F362" s="544">
        <f t="shared" si="11"/>
        <v>2689.5099854087334</v>
      </c>
      <c r="G362" s="68">
        <f t="shared" si="12"/>
        <v>7.4926488185451294E-3</v>
      </c>
      <c r="H362" s="12"/>
    </row>
    <row r="363" spans="1:8">
      <c r="A363" s="26">
        <v>17400</v>
      </c>
      <c r="B363" s="426">
        <v>4623.596187618873</v>
      </c>
      <c r="C363" s="426">
        <v>2290655194.8423886</v>
      </c>
      <c r="D363" s="26">
        <v>114.60070220991588</v>
      </c>
      <c r="E363" s="32">
        <v>17262541.740000006</v>
      </c>
      <c r="F363" s="544">
        <f t="shared" si="11"/>
        <v>2643.9341109286829</v>
      </c>
      <c r="G363" s="68">
        <f t="shared" si="12"/>
        <v>7.5360716789100932E-3</v>
      </c>
      <c r="H363" s="12"/>
    </row>
    <row r="364" spans="1:8">
      <c r="A364" s="26">
        <v>17500</v>
      </c>
      <c r="B364" s="426">
        <v>4622.8624349952397</v>
      </c>
      <c r="C364" s="426">
        <v>2290620922.4940991</v>
      </c>
      <c r="D364" s="26">
        <v>114.86053803356073</v>
      </c>
      <c r="E364" s="32">
        <v>17361751.75</v>
      </c>
      <c r="F364" s="544">
        <f t="shared" si="11"/>
        <v>2598.3582364484905</v>
      </c>
      <c r="G364" s="68">
        <f t="shared" si="12"/>
        <v>7.5794958386636866E-3</v>
      </c>
      <c r="H364" s="12"/>
    </row>
    <row r="365" spans="1:8">
      <c r="A365" s="26">
        <v>17600</v>
      </c>
      <c r="B365" s="426">
        <v>4622.1298108363417</v>
      </c>
      <c r="C365" s="426">
        <v>2290586650.1458111</v>
      </c>
      <c r="D365" s="26">
        <v>115.11581626975763</v>
      </c>
      <c r="E365" s="32">
        <v>17460961.759999994</v>
      </c>
      <c r="F365" s="544">
        <f t="shared" si="11"/>
        <v>2552.782361969008</v>
      </c>
      <c r="G365" s="68">
        <f t="shared" si="12"/>
        <v>7.6229212978642337E-3</v>
      </c>
      <c r="H365" s="12"/>
    </row>
    <row r="366" spans="1:8">
      <c r="A366" s="26">
        <v>17700</v>
      </c>
      <c r="B366" s="426">
        <v>4621.3983151421753</v>
      </c>
      <c r="C366" s="426">
        <v>2290552377.7975225</v>
      </c>
      <c r="D366" s="26">
        <v>115.36653691850651</v>
      </c>
      <c r="E366" s="32">
        <v>17560171.770000003</v>
      </c>
      <c r="F366" s="544">
        <f t="shared" si="11"/>
        <v>2507.2064874888156</v>
      </c>
      <c r="G366" s="68">
        <f t="shared" si="12"/>
        <v>7.6663480565700758E-3</v>
      </c>
      <c r="H366" s="12"/>
    </row>
    <row r="367" spans="1:8">
      <c r="A367" s="26">
        <v>17800</v>
      </c>
      <c r="B367" s="426">
        <v>4620.6679479127406</v>
      </c>
      <c r="C367" s="426">
        <v>2290518105.4492335</v>
      </c>
      <c r="D367" s="26">
        <v>115.61269997980742</v>
      </c>
      <c r="E367" s="32">
        <v>17659381.779999997</v>
      </c>
      <c r="F367" s="544">
        <f t="shared" si="11"/>
        <v>2461.6306130090493</v>
      </c>
      <c r="G367" s="68">
        <f t="shared" si="12"/>
        <v>7.7097761148395318E-3</v>
      </c>
      <c r="H367" s="12"/>
    </row>
    <row r="368" spans="1:8">
      <c r="A368" s="26">
        <v>17900</v>
      </c>
      <c r="B368" s="426">
        <v>4619.9387091480403</v>
      </c>
      <c r="C368" s="426">
        <v>2290483833.1009445</v>
      </c>
      <c r="D368" s="26">
        <v>115.8543054536603</v>
      </c>
      <c r="E368" s="32">
        <v>17758591.790000003</v>
      </c>
      <c r="F368" s="544">
        <f t="shared" si="11"/>
        <v>2416.0547385288564</v>
      </c>
      <c r="G368" s="68">
        <f t="shared" si="12"/>
        <v>7.7532054727309481E-3</v>
      </c>
      <c r="H368" s="12"/>
    </row>
    <row r="369" spans="1:8">
      <c r="A369" s="26">
        <v>18000</v>
      </c>
      <c r="B369" s="426">
        <v>4619.2105988480744</v>
      </c>
      <c r="C369" s="426">
        <v>2290449560.7526565</v>
      </c>
      <c r="D369" s="26">
        <v>116.09135334006521</v>
      </c>
      <c r="E369" s="32">
        <v>17857801.800000001</v>
      </c>
      <c r="F369" s="544">
        <f t="shared" si="11"/>
        <v>2370.4788640490901</v>
      </c>
      <c r="G369" s="68">
        <f t="shared" si="12"/>
        <v>7.7966361303026524E-3</v>
      </c>
      <c r="H369" s="12"/>
    </row>
    <row r="370" spans="1:8">
      <c r="A370" s="26">
        <v>18100</v>
      </c>
      <c r="B370" s="426">
        <v>4618.4836170128392</v>
      </c>
      <c r="C370" s="426">
        <v>2290415288.4043674</v>
      </c>
      <c r="D370" s="26">
        <v>116.32384363902214</v>
      </c>
      <c r="E370" s="32">
        <v>17957011.809999995</v>
      </c>
      <c r="F370" s="544">
        <f t="shared" si="11"/>
        <v>2324.9029895693243</v>
      </c>
      <c r="G370" s="68">
        <f t="shared" si="12"/>
        <v>7.8400680876129954E-3</v>
      </c>
      <c r="H370" s="12"/>
    </row>
    <row r="371" spans="1:8">
      <c r="A371" s="26">
        <v>18200</v>
      </c>
      <c r="B371" s="426">
        <v>4617.7577636423384</v>
      </c>
      <c r="C371" s="426">
        <v>2290381016.0560794</v>
      </c>
      <c r="D371" s="26">
        <v>116.55177635053103</v>
      </c>
      <c r="E371" s="32">
        <v>18056221.820000004</v>
      </c>
      <c r="F371" s="544">
        <f t="shared" si="11"/>
        <v>2279.3271150888472</v>
      </c>
      <c r="G371" s="68">
        <f t="shared" si="12"/>
        <v>7.8835013447203246E-3</v>
      </c>
      <c r="H371" s="12"/>
    </row>
    <row r="372" spans="1:8">
      <c r="A372" s="26">
        <v>18300</v>
      </c>
      <c r="B372" s="426">
        <v>4617.0330387365721</v>
      </c>
      <c r="C372" s="426">
        <v>2290346743.7077904</v>
      </c>
      <c r="D372" s="26">
        <v>116.77515147459195</v>
      </c>
      <c r="E372" s="32">
        <v>18155431.829999998</v>
      </c>
      <c r="F372" s="544">
        <f t="shared" si="11"/>
        <v>2233.7512406092233</v>
      </c>
      <c r="G372" s="68">
        <f t="shared" si="12"/>
        <v>7.926935901682983E-3</v>
      </c>
      <c r="H372" s="12"/>
    </row>
    <row r="373" spans="1:8">
      <c r="A373" s="26">
        <v>18400</v>
      </c>
      <c r="B373" s="426">
        <v>4616.3094422955364</v>
      </c>
      <c r="C373" s="426">
        <v>2290312471.3595009</v>
      </c>
      <c r="D373" s="26">
        <v>116.99396901120488</v>
      </c>
      <c r="E373" s="32">
        <v>18254641.840000004</v>
      </c>
      <c r="F373" s="544">
        <f t="shared" si="11"/>
        <v>2188.1753661293146</v>
      </c>
      <c r="G373" s="68">
        <f t="shared" si="12"/>
        <v>7.9703717585593355E-3</v>
      </c>
      <c r="H373" s="12"/>
    </row>
    <row r="374" spans="1:8">
      <c r="A374" s="26">
        <v>18500</v>
      </c>
      <c r="B374" s="426">
        <v>4615.5869743192361</v>
      </c>
      <c r="C374" s="426">
        <v>2290278199.0112128</v>
      </c>
      <c r="D374" s="26">
        <v>117.20822896036979</v>
      </c>
      <c r="E374" s="32">
        <v>18353851.850000001</v>
      </c>
      <c r="F374" s="544">
        <f t="shared" si="11"/>
        <v>2142.5994916491218</v>
      </c>
      <c r="G374" s="68">
        <f t="shared" si="12"/>
        <v>8.0138089154077226E-3</v>
      </c>
      <c r="H374" s="12"/>
    </row>
    <row r="375" spans="1:8">
      <c r="A375" s="26">
        <v>18600</v>
      </c>
      <c r="B375" s="426">
        <v>4614.8656348076684</v>
      </c>
      <c r="C375" s="426">
        <v>2290243926.6629233</v>
      </c>
      <c r="D375" s="26">
        <v>117.41793132208676</v>
      </c>
      <c r="E375" s="32">
        <v>18453061.859999996</v>
      </c>
      <c r="F375" s="544">
        <f t="shared" si="11"/>
        <v>2097.0236171696401</v>
      </c>
      <c r="G375" s="68">
        <f t="shared" si="12"/>
        <v>8.0572473722865176E-3</v>
      </c>
      <c r="H375" s="12"/>
    </row>
    <row r="376" spans="1:8">
      <c r="A376" s="26">
        <v>18700</v>
      </c>
      <c r="B376" s="426">
        <v>4614.1454237608332</v>
      </c>
      <c r="C376" s="426">
        <v>2290209654.3146358</v>
      </c>
      <c r="D376" s="26">
        <v>117.62307609635572</v>
      </c>
      <c r="E376" s="32">
        <v>18552271.870000001</v>
      </c>
      <c r="F376" s="544">
        <f t="shared" si="11"/>
        <v>2051.4477426895896</v>
      </c>
      <c r="G376" s="68">
        <f t="shared" si="12"/>
        <v>8.1006871292540784E-3</v>
      </c>
      <c r="H376" s="12"/>
    </row>
    <row r="377" spans="1:8">
      <c r="A377" s="26">
        <v>18800</v>
      </c>
      <c r="B377" s="426">
        <v>4613.4263411787315</v>
      </c>
      <c r="C377" s="426">
        <v>2290175381.9663463</v>
      </c>
      <c r="D377" s="26">
        <v>117.82366328317664</v>
      </c>
      <c r="E377" s="32">
        <v>18651481.879999995</v>
      </c>
      <c r="F377" s="544">
        <f t="shared" si="11"/>
        <v>2005.8718682092547</v>
      </c>
      <c r="G377" s="68">
        <f t="shared" si="12"/>
        <v>8.1441281863687751E-3</v>
      </c>
      <c r="H377" s="12"/>
    </row>
    <row r="378" spans="1:8">
      <c r="A378" s="26">
        <v>18900</v>
      </c>
      <c r="B378" s="426">
        <v>4612.7083870613642</v>
      </c>
      <c r="C378" s="426">
        <v>2290141109.6180587</v>
      </c>
      <c r="D378" s="26">
        <v>118.01969288254962</v>
      </c>
      <c r="E378" s="32">
        <v>18750691.890000001</v>
      </c>
      <c r="F378" s="544">
        <f t="shared" si="11"/>
        <v>1960.2959937297724</v>
      </c>
      <c r="G378" s="68">
        <f t="shared" si="12"/>
        <v>8.187570543688974E-3</v>
      </c>
      <c r="H378" s="12"/>
    </row>
    <row r="379" spans="1:8">
      <c r="A379" s="26">
        <v>19000</v>
      </c>
      <c r="B379" s="426">
        <v>4611.9915614087276</v>
      </c>
      <c r="C379" s="426">
        <v>2290106837.2697692</v>
      </c>
      <c r="D379" s="26">
        <v>118.21116489447458</v>
      </c>
      <c r="E379" s="32">
        <v>18849901.899999995</v>
      </c>
      <c r="F379" s="544">
        <f t="shared" si="11"/>
        <v>1914.72011924958</v>
      </c>
      <c r="G379" s="68">
        <f t="shared" si="12"/>
        <v>8.2310142012730573E-3</v>
      </c>
      <c r="H379" s="12"/>
    </row>
    <row r="380" spans="1:8">
      <c r="A380" s="26">
        <v>19100</v>
      </c>
      <c r="B380" s="426">
        <v>4611.2758642208246</v>
      </c>
      <c r="C380" s="426">
        <v>2290072564.9214807</v>
      </c>
      <c r="D380" s="26">
        <v>118.39807931895157</v>
      </c>
      <c r="E380" s="32">
        <v>18949111.909999993</v>
      </c>
      <c r="F380" s="544">
        <f t="shared" si="11"/>
        <v>1869.1442447699558</v>
      </c>
      <c r="G380" s="68">
        <f t="shared" si="12"/>
        <v>8.2744591591793933E-3</v>
      </c>
      <c r="H380" s="12"/>
    </row>
    <row r="381" spans="1:8">
      <c r="A381" s="26">
        <v>19200</v>
      </c>
      <c r="B381" s="426">
        <v>4610.5612954976559</v>
      </c>
      <c r="C381" s="426">
        <v>2290038292.5731916</v>
      </c>
      <c r="D381" s="26">
        <v>118.58043615598052</v>
      </c>
      <c r="E381" s="32">
        <v>19048321.919999998</v>
      </c>
      <c r="F381" s="544">
        <f t="shared" si="11"/>
        <v>1823.5683702894789</v>
      </c>
      <c r="G381" s="68">
        <f t="shared" si="12"/>
        <v>8.3179054174663744E-3</v>
      </c>
      <c r="H381" s="12"/>
    </row>
    <row r="382" spans="1:8">
      <c r="A382" s="26">
        <v>19300</v>
      </c>
      <c r="B382" s="426">
        <v>4609.8478552392198</v>
      </c>
      <c r="C382" s="426">
        <v>2290004020.2249041</v>
      </c>
      <c r="D382" s="26">
        <v>118.75823540556149</v>
      </c>
      <c r="E382" s="32">
        <v>19147531.929999992</v>
      </c>
      <c r="F382" s="544">
        <f t="shared" si="11"/>
        <v>1777.9924958097126</v>
      </c>
      <c r="G382" s="68">
        <f t="shared" si="12"/>
        <v>8.361352976192369E-3</v>
      </c>
      <c r="H382" s="12"/>
    </row>
    <row r="383" spans="1:8">
      <c r="A383" s="26">
        <v>19400</v>
      </c>
      <c r="B383" s="426">
        <v>4609.1355434455172</v>
      </c>
      <c r="C383" s="426">
        <v>2289969747.8766141</v>
      </c>
      <c r="D383" s="26">
        <v>118.93147706769449</v>
      </c>
      <c r="E383" s="32">
        <v>19246741.940000001</v>
      </c>
      <c r="F383" s="544">
        <f t="shared" ref="F383:F446" si="13">(D383-D382)/(A383-A382)*10^6</f>
        <v>1732.4166213299463</v>
      </c>
      <c r="G383" s="68">
        <f t="shared" ref="G383:G446" si="14">E383/C383</f>
        <v>8.4048018354157903E-3</v>
      </c>
      <c r="H383" s="12"/>
    </row>
    <row r="384" spans="1:8">
      <c r="A384" s="30">
        <v>19500</v>
      </c>
      <c r="B384" s="426">
        <v>4608.4243601165472</v>
      </c>
      <c r="C384" s="426">
        <v>2289935475.5283256</v>
      </c>
      <c r="D384" s="30">
        <v>119.10016114237949</v>
      </c>
      <c r="E384" s="39">
        <v>19345951.949999996</v>
      </c>
      <c r="F384" s="548">
        <f t="shared" si="13"/>
        <v>1686.8407468500379</v>
      </c>
      <c r="G384" s="68">
        <f t="shared" si="14"/>
        <v>8.4482519951950032E-3</v>
      </c>
      <c r="H384" s="12"/>
    </row>
    <row r="385" spans="1:8">
      <c r="A385" s="26">
        <v>19600</v>
      </c>
      <c r="B385" s="426">
        <v>4607.7143052523097</v>
      </c>
      <c r="C385" s="426">
        <v>2289901203.1800365</v>
      </c>
      <c r="D385" s="26">
        <v>119.26428762961649</v>
      </c>
      <c r="E385" s="425">
        <v>19445161.959999993</v>
      </c>
      <c r="F385" s="544">
        <f t="shared" si="13"/>
        <v>1641.2648723699874</v>
      </c>
      <c r="G385" s="68">
        <f t="shared" si="14"/>
        <v>8.4917034555884192E-3</v>
      </c>
      <c r="H385" s="12"/>
    </row>
    <row r="386" spans="1:8">
      <c r="A386" s="30">
        <v>19700</v>
      </c>
      <c r="B386" s="426">
        <v>4607.0053788528076</v>
      </c>
      <c r="C386" s="426">
        <v>2289866930.8317475</v>
      </c>
      <c r="D386" s="26">
        <v>119.4238565294055</v>
      </c>
      <c r="E386" s="429">
        <v>19544371.969999999</v>
      </c>
      <c r="F386" s="544">
        <f t="shared" si="13"/>
        <v>1595.688997890079</v>
      </c>
      <c r="G386" s="68">
        <f t="shared" si="14"/>
        <v>8.5351562166544343E-3</v>
      </c>
      <c r="H386" s="12"/>
    </row>
    <row r="387" spans="1:8">
      <c r="A387" s="30">
        <v>19800</v>
      </c>
      <c r="B387" s="426">
        <v>4606.2975809180371</v>
      </c>
      <c r="C387" s="426">
        <v>2289832658.483459</v>
      </c>
      <c r="D387" s="26">
        <v>119.57886784174651</v>
      </c>
      <c r="E387" s="425">
        <v>19643581.979999993</v>
      </c>
      <c r="F387" s="544">
        <f t="shared" si="13"/>
        <v>1550.1131234101706</v>
      </c>
      <c r="G387" s="68">
        <f t="shared" si="14"/>
        <v>8.5786102784514429E-3</v>
      </c>
      <c r="H387" s="12"/>
    </row>
    <row r="388" spans="1:8">
      <c r="A388" s="30">
        <v>19900</v>
      </c>
      <c r="B388" s="426">
        <v>4605.5909114479991</v>
      </c>
      <c r="C388" s="426">
        <v>2289798386.1351709</v>
      </c>
      <c r="D388" s="26">
        <v>119.72932156663953</v>
      </c>
      <c r="E388" s="425">
        <v>19742791.990000002</v>
      </c>
      <c r="F388" s="544">
        <f t="shared" si="13"/>
        <v>1504.5372489301201</v>
      </c>
      <c r="G388" s="68">
        <f t="shared" si="14"/>
        <v>8.6220656410378616E-3</v>
      </c>
      <c r="H388" s="12"/>
    </row>
    <row r="389" spans="1:8">
      <c r="A389" s="31">
        <v>20000</v>
      </c>
      <c r="B389" s="552">
        <v>4610.9301175214741</v>
      </c>
      <c r="C389" s="552">
        <v>2289764101.0332594</v>
      </c>
      <c r="D389" s="31">
        <v>119.93140173727565</v>
      </c>
      <c r="E389" s="556">
        <v>19842001.999999996</v>
      </c>
      <c r="F389" s="553">
        <f t="shared" si="13"/>
        <v>2020.801706361226</v>
      </c>
      <c r="G389" s="554">
        <f t="shared" si="14"/>
        <v>8.6655223527376743E-3</v>
      </c>
      <c r="H389" s="551" t="s">
        <v>406</v>
      </c>
    </row>
    <row r="390" spans="1:8">
      <c r="A390" s="30">
        <v>20100</v>
      </c>
      <c r="B390" s="426">
        <v>4610.2455165111414</v>
      </c>
      <c r="C390" s="426">
        <v>2289729828.621202</v>
      </c>
      <c r="D390" s="26">
        <v>120.13289139223266</v>
      </c>
      <c r="E390" s="425">
        <v>19941212.009999994</v>
      </c>
      <c r="F390" s="544">
        <f t="shared" si="13"/>
        <v>2014.8965495701532</v>
      </c>
      <c r="G390" s="68">
        <f t="shared" si="14"/>
        <v>8.7089803175634563E-3</v>
      </c>
      <c r="H390" s="12"/>
    </row>
    <row r="391" spans="1:8">
      <c r="A391" s="30">
        <v>20200</v>
      </c>
      <c r="B391" s="426">
        <v>4609.5619403615119</v>
      </c>
      <c r="C391" s="426">
        <v>2289695556.2091455</v>
      </c>
      <c r="D391" s="26">
        <v>120.33041918297346</v>
      </c>
      <c r="E391" s="425">
        <v>20040422.02</v>
      </c>
      <c r="F391" s="544">
        <f t="shared" si="13"/>
        <v>1975.2779074079285</v>
      </c>
      <c r="G391" s="68">
        <f t="shared" si="14"/>
        <v>8.7524395833563241E-3</v>
      </c>
      <c r="H391" s="12"/>
    </row>
    <row r="392" spans="1:8">
      <c r="A392" s="30">
        <v>20300</v>
      </c>
      <c r="B392" s="426">
        <v>4608.8793890725829</v>
      </c>
      <c r="C392" s="426">
        <v>2289661283.7970886</v>
      </c>
      <c r="D392" s="26">
        <v>120.52398510949801</v>
      </c>
      <c r="E392" s="425">
        <v>20139632.029999997</v>
      </c>
      <c r="F392" s="544">
        <f t="shared" si="13"/>
        <v>1935.6592652455618</v>
      </c>
      <c r="G392" s="68">
        <f t="shared" si="14"/>
        <v>8.7959001501746945E-3</v>
      </c>
      <c r="H392" s="12"/>
    </row>
    <row r="393" spans="1:8">
      <c r="A393" s="30">
        <v>20400</v>
      </c>
      <c r="B393" s="426">
        <v>4608.1978626443552</v>
      </c>
      <c r="C393" s="426">
        <v>2289627011.3850317</v>
      </c>
      <c r="D393" s="26">
        <v>120.71358917180638</v>
      </c>
      <c r="E393" s="425">
        <v>20238842.039999999</v>
      </c>
      <c r="F393" s="544">
        <f t="shared" si="13"/>
        <v>1896.0406230836213</v>
      </c>
      <c r="G393" s="68">
        <f t="shared" si="14"/>
        <v>8.8393620180769981E-3</v>
      </c>
      <c r="H393" s="12"/>
    </row>
    <row r="394" spans="1:8">
      <c r="A394" s="30">
        <v>20500</v>
      </c>
      <c r="B394" s="426">
        <v>4607.5173610768306</v>
      </c>
      <c r="C394" s="426">
        <v>2289592738.9729748</v>
      </c>
      <c r="D394" s="26">
        <v>120.89923136989853</v>
      </c>
      <c r="E394" s="425">
        <v>20338052.049999997</v>
      </c>
      <c r="F394" s="544">
        <f t="shared" si="13"/>
        <v>1856.4219809215388</v>
      </c>
      <c r="G394" s="68">
        <f t="shared" si="14"/>
        <v>8.8828251871216554E-3</v>
      </c>
      <c r="H394" s="12"/>
    </row>
    <row r="395" spans="1:8">
      <c r="A395" s="30">
        <v>20600</v>
      </c>
      <c r="B395" s="426">
        <v>4606.8378843700057</v>
      </c>
      <c r="C395" s="426">
        <v>2289558466.5609174</v>
      </c>
      <c r="D395" s="26">
        <v>121.08091170377445</v>
      </c>
      <c r="E395" s="425">
        <v>20437262.059999995</v>
      </c>
      <c r="F395" s="544">
        <f t="shared" si="13"/>
        <v>1816.803338759172</v>
      </c>
      <c r="G395" s="68">
        <f t="shared" si="14"/>
        <v>8.9262896573671004E-3</v>
      </c>
      <c r="H395" s="12"/>
    </row>
    <row r="396" spans="1:8">
      <c r="A396" s="30">
        <v>20700</v>
      </c>
      <c r="B396" s="426">
        <v>4606.1594325238839</v>
      </c>
      <c r="C396" s="426">
        <v>2289524194.1488609</v>
      </c>
      <c r="D396" s="26">
        <v>121.25863017343417</v>
      </c>
      <c r="E396" s="425">
        <v>20536472.07</v>
      </c>
      <c r="F396" s="544">
        <f t="shared" si="13"/>
        <v>1777.1846965972316</v>
      </c>
      <c r="G396" s="68">
        <f t="shared" si="14"/>
        <v>8.9697554288717656E-3</v>
      </c>
      <c r="H396" s="12"/>
    </row>
    <row r="397" spans="1:8">
      <c r="A397" s="30">
        <v>20800</v>
      </c>
      <c r="B397" s="426">
        <v>4605.4820055384653</v>
      </c>
      <c r="C397" s="426">
        <v>2289489921.736805</v>
      </c>
      <c r="D397" s="26">
        <v>121.43238677887767</v>
      </c>
      <c r="E397" s="425">
        <v>20635682.079999998</v>
      </c>
      <c r="F397" s="544">
        <f t="shared" si="13"/>
        <v>1737.5660544350069</v>
      </c>
      <c r="G397" s="68">
        <f t="shared" si="14"/>
        <v>9.0132225016940834E-3</v>
      </c>
      <c r="H397" s="12"/>
    </row>
    <row r="398" spans="1:8">
      <c r="A398" s="30">
        <v>20900</v>
      </c>
      <c r="B398" s="426">
        <v>4604.8056034137453</v>
      </c>
      <c r="C398" s="426">
        <v>2289455649.3247476</v>
      </c>
      <c r="D398" s="26">
        <v>121.60218152010499</v>
      </c>
      <c r="E398" s="425">
        <v>20734892.09</v>
      </c>
      <c r="F398" s="544">
        <f t="shared" si="13"/>
        <v>1697.9474122732086</v>
      </c>
      <c r="G398" s="68">
        <f t="shared" si="14"/>
        <v>9.0566908758925087E-3</v>
      </c>
      <c r="H398" s="12"/>
    </row>
    <row r="399" spans="1:8">
      <c r="A399" s="30">
        <v>21000</v>
      </c>
      <c r="B399" s="426">
        <v>4604.1302261497294</v>
      </c>
      <c r="C399" s="426">
        <v>2289421376.9126911</v>
      </c>
      <c r="D399" s="26">
        <v>121.76801439711605</v>
      </c>
      <c r="E399" s="425">
        <v>20834102.099999998</v>
      </c>
      <c r="F399" s="544">
        <f t="shared" si="13"/>
        <v>1658.3287701105576</v>
      </c>
      <c r="G399" s="68">
        <f t="shared" si="14"/>
        <v>9.1001605515254706E-3</v>
      </c>
      <c r="H399" s="12"/>
    </row>
    <row r="400" spans="1:8">
      <c r="A400" s="30">
        <v>21100</v>
      </c>
      <c r="B400" s="426">
        <v>4603.455873746414</v>
      </c>
      <c r="C400" s="426">
        <v>2289387104.5006342</v>
      </c>
      <c r="D400" s="26">
        <v>121.92988540991091</v>
      </c>
      <c r="E400" s="425">
        <v>20933312.109999996</v>
      </c>
      <c r="F400" s="544">
        <f t="shared" si="13"/>
        <v>1618.7101279486171</v>
      </c>
      <c r="G400" s="68">
        <f t="shared" si="14"/>
        <v>9.1436315286514257E-3</v>
      </c>
      <c r="H400" s="12"/>
    </row>
    <row r="401" spans="1:8">
      <c r="A401" s="30">
        <v>21200</v>
      </c>
      <c r="B401" s="426">
        <v>4602.7825462038008</v>
      </c>
      <c r="C401" s="426">
        <v>2289352832.0885773</v>
      </c>
      <c r="D401" s="26">
        <v>122.08779455848958</v>
      </c>
      <c r="E401" s="425">
        <v>21032522.119999997</v>
      </c>
      <c r="F401" s="544">
        <f t="shared" si="13"/>
        <v>1579.0914857866767</v>
      </c>
      <c r="G401" s="68">
        <f t="shared" si="14"/>
        <v>9.1871038073288256E-3</v>
      </c>
      <c r="H401" s="12"/>
    </row>
    <row r="402" spans="1:8">
      <c r="A402" s="31">
        <v>21300</v>
      </c>
      <c r="B402" s="552">
        <v>4625.1214765517543</v>
      </c>
      <c r="C402" s="552">
        <v>2289318454.6255002</v>
      </c>
      <c r="D402" s="31">
        <v>122.27611184896183</v>
      </c>
      <c r="E402" s="556">
        <v>21131732.129999999</v>
      </c>
      <c r="F402" s="553">
        <f t="shared" si="13"/>
        <v>1883.1729047225565</v>
      </c>
      <c r="G402" s="68">
        <f t="shared" si="14"/>
        <v>9.2305778111839171E-3</v>
      </c>
      <c r="H402" s="551" t="s">
        <v>408</v>
      </c>
    </row>
    <row r="403" spans="1:8">
      <c r="A403" s="30">
        <v>21400</v>
      </c>
      <c r="B403" s="426">
        <v>4624.5221803745026</v>
      </c>
      <c r="C403" s="426">
        <v>2289284181.7202458</v>
      </c>
      <c r="D403" s="26">
        <v>122.64707909863201</v>
      </c>
      <c r="E403" s="425">
        <v>21230942.140000001</v>
      </c>
      <c r="F403" s="544">
        <f t="shared" si="13"/>
        <v>3709.6724967017281</v>
      </c>
      <c r="G403" s="68">
        <f t="shared" si="14"/>
        <v>9.2740526971388723E-3</v>
      </c>
      <c r="H403" s="435"/>
    </row>
    <row r="404" spans="1:8">
      <c r="A404" s="30">
        <v>21500</v>
      </c>
      <c r="B404" s="426">
        <v>4623.9235721204368</v>
      </c>
      <c r="C404" s="426">
        <v>2289249908.8149915</v>
      </c>
      <c r="D404" s="26">
        <v>123.01614822677749</v>
      </c>
      <c r="E404" s="425">
        <v>21330152.149999999</v>
      </c>
      <c r="F404" s="544">
        <f t="shared" si="13"/>
        <v>3690.6912814548318</v>
      </c>
      <c r="G404" s="68">
        <f t="shared" si="14"/>
        <v>9.3175288848395543E-3</v>
      </c>
      <c r="H404" s="435"/>
    </row>
    <row r="405" spans="1:8">
      <c r="A405" s="30">
        <v>21600</v>
      </c>
      <c r="B405" s="426">
        <v>4623.3256517895607</v>
      </c>
      <c r="C405" s="426">
        <v>2289215635.9097376</v>
      </c>
      <c r="D405" s="26">
        <v>123.38331923339827</v>
      </c>
      <c r="E405" s="425">
        <v>21429362.16</v>
      </c>
      <c r="F405" s="544">
        <f t="shared" si="13"/>
        <v>3671.7100662077937</v>
      </c>
      <c r="G405" s="68">
        <f t="shared" si="14"/>
        <v>9.3610063743444338E-3</v>
      </c>
      <c r="H405" s="435"/>
    </row>
    <row r="406" spans="1:8">
      <c r="A406" s="30">
        <v>21700</v>
      </c>
      <c r="B406" s="426">
        <v>4622.7284193818723</v>
      </c>
      <c r="C406" s="426">
        <v>2289181363.0044832</v>
      </c>
      <c r="D406" s="26">
        <v>123.74859211849436</v>
      </c>
      <c r="E406" s="425">
        <v>21528572.169999998</v>
      </c>
      <c r="F406" s="544">
        <f t="shared" si="13"/>
        <v>3652.7288509608979</v>
      </c>
      <c r="G406" s="68">
        <f t="shared" si="14"/>
        <v>9.4044851657119812E-3</v>
      </c>
      <c r="H406" s="435"/>
    </row>
    <row r="407" spans="1:8">
      <c r="A407" s="30">
        <v>21800</v>
      </c>
      <c r="B407" s="426">
        <v>4622.1318748973727</v>
      </c>
      <c r="C407" s="426">
        <v>2289147090.0992293</v>
      </c>
      <c r="D407" s="26">
        <v>124.11196688206576</v>
      </c>
      <c r="E407" s="425">
        <v>21627782.179999996</v>
      </c>
      <c r="F407" s="544">
        <f t="shared" si="13"/>
        <v>3633.7476357140022</v>
      </c>
      <c r="G407" s="68">
        <f t="shared" si="14"/>
        <v>9.4479652590006707E-3</v>
      </c>
      <c r="H407" s="435"/>
    </row>
    <row r="408" spans="1:8">
      <c r="A408" s="30">
        <v>21900</v>
      </c>
      <c r="B408" s="426">
        <v>4621.5360183360626</v>
      </c>
      <c r="C408" s="426">
        <v>2289112817.1939754</v>
      </c>
      <c r="D408" s="26">
        <v>124.4734435241125</v>
      </c>
      <c r="E408" s="425">
        <v>21726992.190000001</v>
      </c>
      <c r="F408" s="544">
        <f t="shared" si="13"/>
        <v>3614.7664204673902</v>
      </c>
      <c r="G408" s="68">
        <f t="shared" si="14"/>
        <v>9.4914466542689816E-3</v>
      </c>
      <c r="H408" s="435"/>
    </row>
    <row r="409" spans="1:8">
      <c r="A409" s="30">
        <v>22000</v>
      </c>
      <c r="B409" s="426">
        <v>4620.9408496979404</v>
      </c>
      <c r="C409" s="426">
        <v>2289078544.2887216</v>
      </c>
      <c r="D409" s="26">
        <v>124.8330220446345</v>
      </c>
      <c r="E409" s="425">
        <v>21826202.199999999</v>
      </c>
      <c r="F409" s="544">
        <f t="shared" si="13"/>
        <v>3595.7852052200678</v>
      </c>
      <c r="G409" s="68">
        <f t="shared" si="14"/>
        <v>9.5349293515753913E-3</v>
      </c>
      <c r="H409" s="435"/>
    </row>
    <row r="410" spans="1:8">
      <c r="A410" s="30">
        <v>22100</v>
      </c>
      <c r="B410" s="426">
        <v>4620.346368983006</v>
      </c>
      <c r="C410" s="426">
        <v>2289044271.3834667</v>
      </c>
      <c r="D410" s="26">
        <v>125.19070244363185</v>
      </c>
      <c r="E410" s="425">
        <v>21925412.210000001</v>
      </c>
      <c r="F410" s="544">
        <f t="shared" si="13"/>
        <v>3576.8039899734558</v>
      </c>
      <c r="G410" s="68">
        <f t="shared" si="14"/>
        <v>9.5784133509783913E-3</v>
      </c>
      <c r="H410" s="435"/>
    </row>
    <row r="411" spans="1:8">
      <c r="A411" s="30">
        <v>22200</v>
      </c>
      <c r="B411" s="426">
        <v>4619.7525761912593</v>
      </c>
      <c r="C411" s="426">
        <v>2289009998.4782133</v>
      </c>
      <c r="D411" s="26">
        <v>125.54648472110448</v>
      </c>
      <c r="E411" s="425">
        <v>22024622.219999999</v>
      </c>
      <c r="F411" s="544">
        <f t="shared" si="13"/>
        <v>3557.8227747262758</v>
      </c>
      <c r="G411" s="68">
        <f t="shared" si="14"/>
        <v>9.6218986525364574E-3</v>
      </c>
      <c r="H411" s="435"/>
    </row>
    <row r="412" spans="1:8">
      <c r="A412" s="30">
        <v>22300</v>
      </c>
      <c r="B412" s="426">
        <v>4619.1594713227005</v>
      </c>
      <c r="C412" s="426">
        <v>2288975725.5729585</v>
      </c>
      <c r="D412" s="26">
        <v>125.90036887705243</v>
      </c>
      <c r="E412" s="425">
        <v>22123832.229999997</v>
      </c>
      <c r="F412" s="544">
        <f t="shared" si="13"/>
        <v>3538.8415594795219</v>
      </c>
      <c r="G412" s="68">
        <f t="shared" si="14"/>
        <v>9.6653852563080948E-3</v>
      </c>
      <c r="H412" s="435"/>
    </row>
    <row r="413" spans="1:8">
      <c r="A413" s="30">
        <v>22400</v>
      </c>
      <c r="B413" s="426">
        <v>4618.5670543773331</v>
      </c>
      <c r="C413" s="426">
        <v>2288941452.6677051</v>
      </c>
      <c r="D413" s="26">
        <v>126.25235491147569</v>
      </c>
      <c r="E413" s="425">
        <v>22223042.240000002</v>
      </c>
      <c r="F413" s="544">
        <f t="shared" si="13"/>
        <v>3519.8603442326262</v>
      </c>
      <c r="G413" s="68">
        <f t="shared" si="14"/>
        <v>9.7088731623517898E-3</v>
      </c>
      <c r="H413" s="435"/>
    </row>
    <row r="414" spans="1:8">
      <c r="A414" s="30">
        <v>22500</v>
      </c>
      <c r="B414" s="426">
        <v>4617.9753253551517</v>
      </c>
      <c r="C414" s="426">
        <v>2288907179.7624507</v>
      </c>
      <c r="D414" s="26">
        <v>126.60244282437428</v>
      </c>
      <c r="E414" s="425">
        <v>22322252.25</v>
      </c>
      <c r="F414" s="544">
        <f t="shared" si="13"/>
        <v>3500.8791289858718</v>
      </c>
      <c r="G414" s="68">
        <f t="shared" si="14"/>
        <v>9.7523623707260459E-3</v>
      </c>
      <c r="H414" s="435"/>
    </row>
    <row r="415" spans="1:8">
      <c r="A415" s="30">
        <v>22600</v>
      </c>
      <c r="B415" s="426">
        <v>4617.3842842561598</v>
      </c>
      <c r="C415" s="426">
        <v>2288872906.8571968</v>
      </c>
      <c r="D415" s="26">
        <v>126.95063261574813</v>
      </c>
      <c r="E415" s="425">
        <v>22421462.259999998</v>
      </c>
      <c r="F415" s="544">
        <f t="shared" si="13"/>
        <v>3481.8979137385495</v>
      </c>
      <c r="G415" s="68">
        <f t="shared" si="14"/>
        <v>9.7958528814893597E-3</v>
      </c>
      <c r="H415" s="435"/>
    </row>
    <row r="416" spans="1:8">
      <c r="A416" s="30">
        <v>22700</v>
      </c>
      <c r="B416" s="426">
        <v>4616.7939310803558</v>
      </c>
      <c r="C416" s="426">
        <v>2288838633.9519424</v>
      </c>
      <c r="D416" s="26">
        <v>127.29692428559733</v>
      </c>
      <c r="E416" s="425">
        <v>22520672.27</v>
      </c>
      <c r="F416" s="544">
        <f t="shared" si="13"/>
        <v>3462.916698491938</v>
      </c>
      <c r="G416" s="68">
        <f t="shared" si="14"/>
        <v>9.8393446947002451E-3</v>
      </c>
      <c r="H416" s="435"/>
    </row>
    <row r="417" spans="1:8">
      <c r="A417" s="30">
        <v>22800</v>
      </c>
      <c r="B417" s="426">
        <v>4616.2042658277396</v>
      </c>
      <c r="C417" s="426">
        <v>2288804361.0466886</v>
      </c>
      <c r="D417" s="26">
        <v>127.64131783392185</v>
      </c>
      <c r="E417" s="425">
        <v>22619882.279999997</v>
      </c>
      <c r="F417" s="544">
        <f t="shared" si="13"/>
        <v>3443.9354832451841</v>
      </c>
      <c r="G417" s="68">
        <f t="shared" si="14"/>
        <v>9.8828378104172023E-3</v>
      </c>
      <c r="H417" s="435"/>
    </row>
    <row r="418" spans="1:8">
      <c r="A418" s="30">
        <v>22900</v>
      </c>
      <c r="B418" s="426">
        <v>4615.6152884983121</v>
      </c>
      <c r="C418" s="426">
        <v>2288770088.1414342</v>
      </c>
      <c r="D418" s="26">
        <v>127.98381326072166</v>
      </c>
      <c r="E418" s="425">
        <v>22719092.289999999</v>
      </c>
      <c r="F418" s="544">
        <f t="shared" si="13"/>
        <v>3424.954267998146</v>
      </c>
      <c r="G418" s="68">
        <f t="shared" si="14"/>
        <v>9.9263322286987504E-3</v>
      </c>
      <c r="H418" s="435"/>
    </row>
    <row r="419" spans="1:8">
      <c r="A419" s="30">
        <v>23000</v>
      </c>
      <c r="B419" s="426">
        <v>4615.0269990920733</v>
      </c>
      <c r="C419" s="426">
        <v>2288735815.2361798</v>
      </c>
      <c r="D419" s="26">
        <v>128.32441056599677</v>
      </c>
      <c r="E419" s="425">
        <v>22818302.300000001</v>
      </c>
      <c r="F419" s="544">
        <f t="shared" si="13"/>
        <v>3405.9730527511078</v>
      </c>
      <c r="G419" s="68">
        <f t="shared" si="14"/>
        <v>9.9698279496034051E-3</v>
      </c>
      <c r="H419" s="435"/>
    </row>
    <row r="420" spans="1:8">
      <c r="A420" s="30">
        <v>23100</v>
      </c>
      <c r="B420" s="426">
        <v>4614.4393976090223</v>
      </c>
      <c r="C420" s="426">
        <v>2288701542.3309259</v>
      </c>
      <c r="D420" s="26">
        <v>128.66310974974718</v>
      </c>
      <c r="E420" s="425">
        <v>22917512.309999999</v>
      </c>
      <c r="F420" s="544">
        <f t="shared" si="13"/>
        <v>3386.9918375040697</v>
      </c>
      <c r="G420" s="68">
        <f t="shared" si="14"/>
        <v>1.001332497318968E-2</v>
      </c>
      <c r="H420" s="435"/>
    </row>
    <row r="421" spans="1:8">
      <c r="A421" s="30">
        <v>23200</v>
      </c>
      <c r="B421" s="426">
        <v>4613.8524840491609</v>
      </c>
      <c r="C421" s="426">
        <v>2288667269.4256716</v>
      </c>
      <c r="D421" s="26">
        <v>128.99991081197294</v>
      </c>
      <c r="E421" s="436">
        <v>23016722.32</v>
      </c>
      <c r="F421" s="544">
        <f t="shared" si="13"/>
        <v>3368.0106222576001</v>
      </c>
      <c r="G421" s="68">
        <f t="shared" si="14"/>
        <v>1.0056823299516106E-2</v>
      </c>
      <c r="H421" s="26"/>
    </row>
    <row r="422" spans="1:8">
      <c r="A422" s="30">
        <v>23300</v>
      </c>
      <c r="B422" s="243">
        <v>4613.2662584124864</v>
      </c>
      <c r="C422" s="26">
        <v>2288632996.5204172</v>
      </c>
      <c r="D422" s="26">
        <v>129.33481375267399</v>
      </c>
      <c r="E422" s="32">
        <v>23115932.329999998</v>
      </c>
      <c r="F422" s="544">
        <f t="shared" si="13"/>
        <v>3349.029407010562</v>
      </c>
      <c r="G422" s="68">
        <f t="shared" si="14"/>
        <v>1.0100322928641206E-2</v>
      </c>
      <c r="H422" s="26"/>
    </row>
    <row r="423" spans="1:8">
      <c r="A423" s="30">
        <v>23400</v>
      </c>
      <c r="B423" s="307">
        <v>4612.6807206990015</v>
      </c>
      <c r="C423" s="30">
        <v>2288598723.6151638</v>
      </c>
      <c r="D423" s="26">
        <v>129.66781857185035</v>
      </c>
      <c r="E423" s="39">
        <v>23215142.34</v>
      </c>
      <c r="F423" s="544">
        <f t="shared" si="13"/>
        <v>3330.0481917635238</v>
      </c>
      <c r="G423" s="68">
        <f t="shared" si="14"/>
        <v>1.0143823860623506E-2</v>
      </c>
      <c r="H423" s="30"/>
    </row>
    <row r="424" spans="1:8">
      <c r="A424" s="30">
        <v>23500</v>
      </c>
      <c r="B424" s="26">
        <v>4612.0958709087045</v>
      </c>
      <c r="C424" s="26">
        <v>2288564450.7099094</v>
      </c>
      <c r="D424" s="26">
        <v>129.99892526950202</v>
      </c>
      <c r="E424" s="32">
        <v>23314352.350000001</v>
      </c>
      <c r="F424" s="544">
        <f t="shared" si="13"/>
        <v>3311.06697651677</v>
      </c>
      <c r="G424" s="68">
        <f t="shared" si="14"/>
        <v>1.0187326095521549E-2</v>
      </c>
      <c r="H424" s="26"/>
    </row>
    <row r="425" spans="1:8">
      <c r="A425" s="30">
        <v>23600</v>
      </c>
      <c r="B425" s="26">
        <v>4611.5117090415952</v>
      </c>
      <c r="C425" s="26">
        <v>2288530177.8046551</v>
      </c>
      <c r="D425" s="26">
        <v>130.32813384562897</v>
      </c>
      <c r="E425" s="32">
        <v>23413562.359999999</v>
      </c>
      <c r="F425" s="544">
        <f t="shared" si="13"/>
        <v>3292.0857612694476</v>
      </c>
      <c r="G425" s="68">
        <f t="shared" si="14"/>
        <v>1.0230829633393867E-2</v>
      </c>
      <c r="H425" s="26"/>
    </row>
    <row r="426" spans="1:8">
      <c r="A426" s="30">
        <v>23700</v>
      </c>
      <c r="B426" s="26">
        <v>4610.9282350976755</v>
      </c>
      <c r="C426" s="26">
        <v>2288495904.8994017</v>
      </c>
      <c r="D426" s="26">
        <v>130.65544430023127</v>
      </c>
      <c r="E426" s="32">
        <v>23512772.369999997</v>
      </c>
      <c r="F426" s="544">
        <f t="shared" si="13"/>
        <v>3273.104546022978</v>
      </c>
      <c r="G426" s="68">
        <f t="shared" si="14"/>
        <v>1.0274334474298995E-2</v>
      </c>
      <c r="H426" s="26"/>
    </row>
    <row r="427" spans="1:8">
      <c r="A427" s="30">
        <v>23800</v>
      </c>
      <c r="B427" s="26">
        <v>4610.3454490769436</v>
      </c>
      <c r="C427" s="26">
        <v>2288461631.9941473</v>
      </c>
      <c r="D427" s="26">
        <v>130.98085663330886</v>
      </c>
      <c r="E427" s="32">
        <v>23611982.379999999</v>
      </c>
      <c r="F427" s="544">
        <f t="shared" si="13"/>
        <v>3254.1233307759398</v>
      </c>
      <c r="G427" s="68">
        <f t="shared" si="14"/>
        <v>1.0317840618295489E-2</v>
      </c>
      <c r="H427" s="26"/>
    </row>
    <row r="428" spans="1:8">
      <c r="A428" s="30">
        <v>23900</v>
      </c>
      <c r="B428" s="26">
        <v>4609.7633509794014</v>
      </c>
      <c r="C428" s="26">
        <v>2288427359.0888934</v>
      </c>
      <c r="D428" s="26">
        <v>131.30437084486178</v>
      </c>
      <c r="E428" s="32">
        <v>23711192.390000001</v>
      </c>
      <c r="F428" s="544">
        <f t="shared" si="13"/>
        <v>3235.142115529186</v>
      </c>
      <c r="G428" s="68">
        <f t="shared" si="14"/>
        <v>1.0361348065441891E-2</v>
      </c>
      <c r="H428" s="26"/>
    </row>
    <row r="429" spans="1:8">
      <c r="A429" s="30">
        <v>24000</v>
      </c>
      <c r="B429" s="26">
        <v>4609.181940805046</v>
      </c>
      <c r="C429" s="26">
        <v>2288393086.1836395</v>
      </c>
      <c r="D429" s="26">
        <v>131.62598693489002</v>
      </c>
      <c r="E429" s="32">
        <v>23810402.399999999</v>
      </c>
      <c r="F429" s="544">
        <f t="shared" si="13"/>
        <v>3216.1609002824321</v>
      </c>
      <c r="G429" s="68">
        <f t="shared" si="14"/>
        <v>1.0404856815796748E-2</v>
      </c>
      <c r="H429" s="26"/>
    </row>
    <row r="430" spans="1:8">
      <c r="A430" s="30">
        <v>24100</v>
      </c>
      <c r="B430" s="26">
        <v>4608.6012185538793</v>
      </c>
      <c r="C430" s="26">
        <v>2288358813.2783852</v>
      </c>
      <c r="D430" s="26">
        <v>131.9457049033935</v>
      </c>
      <c r="E430" s="32">
        <v>23909612.41</v>
      </c>
      <c r="F430" s="544">
        <f t="shared" si="13"/>
        <v>3197.1796850348255</v>
      </c>
      <c r="G430" s="68">
        <f t="shared" si="14"/>
        <v>1.0448366869418624E-2</v>
      </c>
      <c r="H430" s="26"/>
    </row>
    <row r="431" spans="1:8">
      <c r="A431" s="30">
        <v>24200</v>
      </c>
      <c r="B431" s="26">
        <v>4608.0211842259014</v>
      </c>
      <c r="C431" s="26">
        <v>2288324540.3731313</v>
      </c>
      <c r="D431" s="26">
        <v>132.26352475037237</v>
      </c>
      <c r="E431" s="32">
        <v>24008822.419999998</v>
      </c>
      <c r="F431" s="544">
        <f t="shared" si="13"/>
        <v>3178.1984697886401</v>
      </c>
      <c r="G431" s="68">
        <f t="shared" si="14"/>
        <v>1.049187822636607E-2</v>
      </c>
      <c r="H431" s="26"/>
    </row>
    <row r="432" spans="1:8">
      <c r="A432" s="30">
        <v>24300</v>
      </c>
      <c r="B432" s="26">
        <v>4607.4418378211112</v>
      </c>
      <c r="C432" s="26">
        <v>2288290267.4678769</v>
      </c>
      <c r="D432" s="26">
        <v>132.5794464758265</v>
      </c>
      <c r="E432" s="32">
        <v>24108032.429999996</v>
      </c>
      <c r="F432" s="544">
        <f t="shared" si="13"/>
        <v>3159.2172545413177</v>
      </c>
      <c r="G432" s="68">
        <f t="shared" si="14"/>
        <v>1.053539088669765E-2</v>
      </c>
      <c r="H432" s="26"/>
    </row>
    <row r="433" spans="1:8">
      <c r="A433" s="30">
        <v>24400</v>
      </c>
      <c r="B433" s="26">
        <v>4606.8631793395098</v>
      </c>
      <c r="C433" s="26">
        <v>2288255994.5626225</v>
      </c>
      <c r="D433" s="26">
        <v>132.89347007975593</v>
      </c>
      <c r="E433" s="32">
        <v>24207242.440000001</v>
      </c>
      <c r="F433" s="544">
        <f t="shared" si="13"/>
        <v>3140.2360392942796</v>
      </c>
      <c r="G433" s="68">
        <f t="shared" si="14"/>
        <v>1.0578904850471931E-2</v>
      </c>
      <c r="H433" s="26"/>
    </row>
    <row r="434" spans="1:8">
      <c r="A434" s="30">
        <v>24500</v>
      </c>
      <c r="B434" s="26">
        <v>4606.2852087810961</v>
      </c>
      <c r="C434" s="26">
        <v>2288221721.6573691</v>
      </c>
      <c r="D434" s="26">
        <v>133.20559556216071</v>
      </c>
      <c r="E434" s="32">
        <v>24306452.449999999</v>
      </c>
      <c r="F434" s="544">
        <f t="shared" si="13"/>
        <v>3121.25482404781</v>
      </c>
      <c r="G434" s="68">
        <f t="shared" si="14"/>
        <v>1.0622420117747474E-2</v>
      </c>
      <c r="H434" s="26"/>
    </row>
    <row r="435" spans="1:8">
      <c r="A435" s="30">
        <v>24600</v>
      </c>
      <c r="B435" s="26">
        <v>4605.7079261458712</v>
      </c>
      <c r="C435" s="26">
        <v>2288187448.7521148</v>
      </c>
      <c r="D435" s="26">
        <v>133.51582292304079</v>
      </c>
      <c r="E435" s="32">
        <v>24405662.460000001</v>
      </c>
      <c r="F435" s="544">
        <f t="shared" si="13"/>
        <v>3102.2736088007719</v>
      </c>
      <c r="G435" s="68">
        <f t="shared" si="14"/>
        <v>1.0665936688582863E-2</v>
      </c>
      <c r="H435" s="26"/>
    </row>
    <row r="436" spans="1:8">
      <c r="A436" s="30">
        <v>24700</v>
      </c>
      <c r="B436" s="26">
        <v>4605.1313314338349</v>
      </c>
      <c r="C436" s="26">
        <v>2288153175.8468604</v>
      </c>
      <c r="D436" s="26">
        <v>133.82415216239616</v>
      </c>
      <c r="E436" s="32">
        <v>24504872.469999999</v>
      </c>
      <c r="F436" s="544">
        <f t="shared" si="13"/>
        <v>3083.2923935537337</v>
      </c>
      <c r="G436" s="68">
        <f t="shared" si="14"/>
        <v>1.0709454563036666E-2</v>
      </c>
      <c r="H436" s="26"/>
    </row>
    <row r="437" spans="1:8">
      <c r="A437" s="30">
        <v>24800</v>
      </c>
      <c r="B437" s="26">
        <v>4604.5554246449874</v>
      </c>
      <c r="C437" s="26">
        <v>2288118902.9416065</v>
      </c>
      <c r="D437" s="26">
        <v>134.13058328022689</v>
      </c>
      <c r="E437" s="32">
        <v>24604082.479999997</v>
      </c>
      <c r="F437" s="544">
        <f t="shared" si="13"/>
        <v>3064.3111783072641</v>
      </c>
      <c r="G437" s="68">
        <f t="shared" si="14"/>
        <v>1.0752973741167463E-2</v>
      </c>
      <c r="H437" s="26"/>
    </row>
    <row r="438" spans="1:8">
      <c r="A438" s="30">
        <v>24900</v>
      </c>
      <c r="B438" s="26">
        <v>4603.9802057793286</v>
      </c>
      <c r="C438" s="26">
        <v>2288084630.0363526</v>
      </c>
      <c r="D438" s="26">
        <v>134.43511627653291</v>
      </c>
      <c r="E438" s="32">
        <v>24703292.490000002</v>
      </c>
      <c r="F438" s="544">
        <f t="shared" si="13"/>
        <v>3045.329963060226</v>
      </c>
      <c r="G438" s="68">
        <f t="shared" si="14"/>
        <v>1.079649422303384E-2</v>
      </c>
      <c r="H438" s="26"/>
    </row>
    <row r="439" spans="1:8">
      <c r="A439" s="30">
        <v>25000</v>
      </c>
      <c r="B439" s="26">
        <v>4603.4056748368557</v>
      </c>
      <c r="C439" s="26">
        <v>2288050357.1310973</v>
      </c>
      <c r="D439" s="26">
        <v>134.7377511513142</v>
      </c>
      <c r="E439" s="32">
        <v>24802502.5</v>
      </c>
      <c r="F439" s="544">
        <f t="shared" si="13"/>
        <v>3026.3487478129036</v>
      </c>
      <c r="G439" s="68">
        <f t="shared" si="14"/>
        <v>1.0840016008694385E-2</v>
      </c>
      <c r="H439" s="26"/>
    </row>
    <row r="440" spans="1:8">
      <c r="A440" s="30">
        <v>25100</v>
      </c>
      <c r="B440" s="26">
        <v>4602.8318318175725</v>
      </c>
      <c r="C440" s="26">
        <v>2288016084.2258439</v>
      </c>
      <c r="D440" s="26">
        <v>135.03848790457081</v>
      </c>
      <c r="E440" s="32">
        <v>24901712.509999998</v>
      </c>
      <c r="F440" s="544">
        <f t="shared" si="13"/>
        <v>3007.3675325661497</v>
      </c>
      <c r="G440" s="68">
        <f t="shared" si="14"/>
        <v>1.0883539098207676E-2</v>
      </c>
      <c r="H440" s="26"/>
    </row>
    <row r="441" spans="1:8">
      <c r="A441" s="30">
        <v>25200</v>
      </c>
      <c r="B441" s="26">
        <v>4602.2586767214798</v>
      </c>
      <c r="C441" s="26">
        <v>2287981811.3205895</v>
      </c>
      <c r="D441" s="26">
        <v>135.33732653630275</v>
      </c>
      <c r="E441" s="32">
        <v>25000922.52</v>
      </c>
      <c r="F441" s="544">
        <f t="shared" si="13"/>
        <v>2988.3863173193959</v>
      </c>
      <c r="G441" s="68">
        <f t="shared" si="14"/>
        <v>1.0927063491632319E-2</v>
      </c>
      <c r="H441" s="26"/>
    </row>
    <row r="442" spans="1:8">
      <c r="A442" s="30">
        <v>25300</v>
      </c>
      <c r="B442" s="26">
        <v>4601.6862095485731</v>
      </c>
      <c r="C442" s="26">
        <v>2287947538.4153357</v>
      </c>
      <c r="D442" s="26">
        <v>135.63426704651002</v>
      </c>
      <c r="E442" s="32">
        <v>25100132.529999997</v>
      </c>
      <c r="F442" s="544">
        <f t="shared" si="13"/>
        <v>2969.405102072642</v>
      </c>
      <c r="G442" s="68">
        <f t="shared" si="14"/>
        <v>1.0970589189026903E-2</v>
      </c>
      <c r="H442" s="26"/>
    </row>
    <row r="443" spans="1:8">
      <c r="A443" s="30">
        <v>25400</v>
      </c>
      <c r="B443" s="26">
        <v>4601.1144302988578</v>
      </c>
      <c r="C443" s="26">
        <v>2287913265.5100818</v>
      </c>
      <c r="D443" s="26">
        <v>135.92930943519258</v>
      </c>
      <c r="E443" s="32">
        <v>25199342.539999999</v>
      </c>
      <c r="F443" s="544">
        <f t="shared" si="13"/>
        <v>2950.4238868256039</v>
      </c>
      <c r="G443" s="68">
        <f t="shared" si="14"/>
        <v>1.1014116190450033E-2</v>
      </c>
      <c r="H443" s="26"/>
    </row>
    <row r="444" spans="1:8">
      <c r="A444" s="30">
        <v>25500</v>
      </c>
      <c r="B444" s="26">
        <v>4600.5433389723266</v>
      </c>
      <c r="C444" s="26">
        <v>2287878992.6048284</v>
      </c>
      <c r="D444" s="26">
        <v>136.22245370235041</v>
      </c>
      <c r="E444" s="32">
        <v>25298552.550000001</v>
      </c>
      <c r="F444" s="544">
        <f t="shared" si="13"/>
        <v>2931.4426715782815</v>
      </c>
      <c r="G444" s="68">
        <f t="shared" si="14"/>
        <v>1.1057644495960311E-2</v>
      </c>
      <c r="H444" s="26"/>
    </row>
    <row r="445" spans="1:8">
      <c r="A445" s="30">
        <v>25600</v>
      </c>
      <c r="B445" s="26">
        <v>4599.9729355689851</v>
      </c>
      <c r="C445" s="26">
        <v>2287844719.6995735</v>
      </c>
      <c r="D445" s="26">
        <v>136.51369984798356</v>
      </c>
      <c r="E445" s="32">
        <v>25397762.559999999</v>
      </c>
      <c r="F445" s="544">
        <f t="shared" si="13"/>
        <v>2912.4614563315276</v>
      </c>
      <c r="G445" s="68">
        <f t="shared" si="14"/>
        <v>1.1101174105616349E-2</v>
      </c>
      <c r="H445" s="26"/>
    </row>
    <row r="446" spans="1:8">
      <c r="A446" s="30">
        <v>25700</v>
      </c>
      <c r="B446" s="26">
        <v>4599.4032200888341</v>
      </c>
      <c r="C446" s="26">
        <v>2287810446.7943201</v>
      </c>
      <c r="D446" s="26">
        <v>136.80304787209209</v>
      </c>
      <c r="E446" s="32">
        <v>25496972.57</v>
      </c>
      <c r="F446" s="544">
        <f t="shared" si="13"/>
        <v>2893.4802410853422</v>
      </c>
      <c r="G446" s="68">
        <f t="shared" si="14"/>
        <v>1.1144705019476748E-2</v>
      </c>
      <c r="H446" s="26"/>
    </row>
    <row r="447" spans="1:8">
      <c r="A447" s="30">
        <v>25800</v>
      </c>
      <c r="B447" s="26">
        <v>4598.8341925318691</v>
      </c>
      <c r="C447" s="26">
        <v>2287776173.8890653</v>
      </c>
      <c r="D447" s="26">
        <v>137.09049777467584</v>
      </c>
      <c r="E447" s="32">
        <v>25596182.579999998</v>
      </c>
      <c r="F447" s="544">
        <f t="shared" ref="F447:F510" si="15">(D447-D446)/(A447-A446)*10^6</f>
        <v>2874.4990258374514</v>
      </c>
      <c r="G447" s="68">
        <f t="shared" ref="G447:G510" si="16">E447/C447</f>
        <v>1.1188237237600134E-2</v>
      </c>
      <c r="H447" s="26"/>
    </row>
    <row r="448" spans="1:8">
      <c r="A448" s="30">
        <v>25900</v>
      </c>
      <c r="B448" s="26">
        <v>4598.2658528980937</v>
      </c>
      <c r="C448" s="26">
        <v>2287741900.9838114</v>
      </c>
      <c r="D448" s="26">
        <v>137.37604955573497</v>
      </c>
      <c r="E448" s="32">
        <v>25695392.59</v>
      </c>
      <c r="F448" s="544">
        <f t="shared" si="15"/>
        <v>2855.517810591266</v>
      </c>
      <c r="G448" s="68">
        <f t="shared" si="16"/>
        <v>1.1231770760045116E-2</v>
      </c>
      <c r="H448" s="26"/>
    </row>
    <row r="449" spans="1:8">
      <c r="A449" s="30">
        <v>26000</v>
      </c>
      <c r="B449" s="26">
        <v>4597.6982011875061</v>
      </c>
      <c r="C449" s="26">
        <v>2287707628.078557</v>
      </c>
      <c r="D449" s="26">
        <v>137.65970321526936</v>
      </c>
      <c r="E449" s="32">
        <v>25794602.600000001</v>
      </c>
      <c r="F449" s="544">
        <f t="shared" si="15"/>
        <v>2836.5365953439436</v>
      </c>
      <c r="G449" s="68">
        <f t="shared" si="16"/>
        <v>1.1275305586870319E-2</v>
      </c>
      <c r="H449" s="26"/>
    </row>
    <row r="450" spans="1:8">
      <c r="A450" s="30">
        <v>26100</v>
      </c>
      <c r="B450" s="26">
        <v>4597.1312374001072</v>
      </c>
      <c r="C450" s="26">
        <v>2287673355.1733027</v>
      </c>
      <c r="D450" s="26">
        <v>137.94145875327905</v>
      </c>
      <c r="E450" s="32">
        <v>25893812.609999999</v>
      </c>
      <c r="F450" s="544">
        <f t="shared" si="15"/>
        <v>2817.5553800969055</v>
      </c>
      <c r="G450" s="68">
        <f t="shared" si="16"/>
        <v>1.1318841718134368E-2</v>
      </c>
      <c r="H450" s="26"/>
    </row>
    <row r="451" spans="1:8">
      <c r="A451" s="30">
        <v>26200</v>
      </c>
      <c r="B451" s="26">
        <v>4596.5649615358961</v>
      </c>
      <c r="C451" s="26">
        <v>2287639082.2680483</v>
      </c>
      <c r="D451" s="26">
        <v>138.22131616976409</v>
      </c>
      <c r="E451" s="32">
        <v>25993022.619999997</v>
      </c>
      <c r="F451" s="544">
        <f t="shared" si="15"/>
        <v>2798.5741648504359</v>
      </c>
      <c r="G451" s="68">
        <f t="shared" si="16"/>
        <v>1.136237915389589E-2</v>
      </c>
      <c r="H451" s="26"/>
    </row>
    <row r="452" spans="1:8">
      <c r="A452" s="30">
        <v>26300</v>
      </c>
      <c r="B452" s="26">
        <v>4595.9993735948756</v>
      </c>
      <c r="C452" s="26">
        <v>2287604809.3627944</v>
      </c>
      <c r="D452" s="26">
        <v>138.49927546472446</v>
      </c>
      <c r="E452" s="32">
        <v>26092232.629999999</v>
      </c>
      <c r="F452" s="544">
        <f t="shared" si="15"/>
        <v>2779.592949603682</v>
      </c>
      <c r="G452" s="68">
        <f t="shared" si="16"/>
        <v>1.1405917894213517E-2</v>
      </c>
      <c r="H452" s="26"/>
    </row>
    <row r="453" spans="1:8">
      <c r="A453" s="30">
        <v>26400</v>
      </c>
      <c r="B453" s="26">
        <v>4595.4344735770401</v>
      </c>
      <c r="C453" s="26">
        <v>2287570536.4575405</v>
      </c>
      <c r="D453" s="26">
        <v>138.77533663816007</v>
      </c>
      <c r="E453" s="32">
        <v>26191442.640000001</v>
      </c>
      <c r="F453" s="544">
        <f t="shared" si="15"/>
        <v>2760.6117343560754</v>
      </c>
      <c r="G453" s="68">
        <f t="shared" si="16"/>
        <v>1.1449457939145886E-2</v>
      </c>
      <c r="H453" s="26"/>
    </row>
    <row r="454" spans="1:8">
      <c r="A454" s="30">
        <v>26500</v>
      </c>
      <c r="B454" s="26">
        <v>4594.8702614823951</v>
      </c>
      <c r="C454" s="26">
        <v>2287536263.5522861</v>
      </c>
      <c r="D454" s="26">
        <v>139.04949969007106</v>
      </c>
      <c r="E454" s="32">
        <v>26290652.649999999</v>
      </c>
      <c r="F454" s="544">
        <f t="shared" si="15"/>
        <v>2741.63051910989</v>
      </c>
      <c r="G454" s="68">
        <f t="shared" si="16"/>
        <v>1.1492999288751636E-2</v>
      </c>
      <c r="H454" s="26"/>
    </row>
    <row r="455" spans="1:8">
      <c r="A455" s="30">
        <v>26600</v>
      </c>
      <c r="B455" s="26">
        <v>4594.3067373109379</v>
      </c>
      <c r="C455" s="26">
        <v>2287501990.6470323</v>
      </c>
      <c r="D455" s="26">
        <v>139.32176462045732</v>
      </c>
      <c r="E455" s="32">
        <v>26389862.66</v>
      </c>
      <c r="F455" s="544">
        <f t="shared" si="15"/>
        <v>2722.6493038625676</v>
      </c>
      <c r="G455" s="68">
        <f t="shared" si="16"/>
        <v>1.1536541943089408E-2</v>
      </c>
      <c r="H455" s="26"/>
    </row>
    <row r="456" spans="1:8">
      <c r="A456" s="30">
        <v>26700</v>
      </c>
      <c r="B456" s="26">
        <v>4593.7439010626713</v>
      </c>
      <c r="C456" s="26">
        <v>2287467717.7417784</v>
      </c>
      <c r="D456" s="26">
        <v>139.59213142931893</v>
      </c>
      <c r="E456" s="32">
        <v>26489072.669999998</v>
      </c>
      <c r="F456" s="544">
        <f t="shared" si="15"/>
        <v>2703.668088616098</v>
      </c>
      <c r="G456" s="68">
        <f t="shared" si="16"/>
        <v>1.1580085902217846E-2</v>
      </c>
      <c r="H456" s="26"/>
    </row>
    <row r="457" spans="1:8">
      <c r="A457" s="30">
        <v>26800</v>
      </c>
      <c r="B457" s="26">
        <v>4593.1817527375897</v>
      </c>
      <c r="C457" s="26">
        <v>2287433444.836524</v>
      </c>
      <c r="D457" s="26">
        <v>139.8606001166558</v>
      </c>
      <c r="E457" s="32">
        <v>26588282.679999996</v>
      </c>
      <c r="F457" s="544">
        <f t="shared" si="15"/>
        <v>2684.6868733687757</v>
      </c>
      <c r="G457" s="68">
        <f t="shared" si="16"/>
        <v>1.1623631166195605E-2</v>
      </c>
      <c r="H457" s="26"/>
    </row>
    <row r="458" spans="1:8">
      <c r="A458" s="30">
        <v>26900</v>
      </c>
      <c r="B458" s="26">
        <v>4592.6202923356996</v>
      </c>
      <c r="C458" s="26">
        <v>2287399171.9312706</v>
      </c>
      <c r="D458" s="26">
        <v>140.12717068246798</v>
      </c>
      <c r="E458" s="32">
        <v>26687492.690000001</v>
      </c>
      <c r="F458" s="544">
        <f t="shared" si="15"/>
        <v>2665.7056581217375</v>
      </c>
      <c r="G458" s="68">
        <f t="shared" si="16"/>
        <v>1.1667177735081335E-2</v>
      </c>
      <c r="H458" s="26"/>
    </row>
    <row r="459" spans="1:8">
      <c r="A459" s="30">
        <v>27000</v>
      </c>
      <c r="B459" s="26">
        <v>4592.0595198569954</v>
      </c>
      <c r="C459" s="26">
        <v>2287364899.0260167</v>
      </c>
      <c r="D459" s="26">
        <v>140.39184312675548</v>
      </c>
      <c r="E459" s="32">
        <v>26786702.699999999</v>
      </c>
      <c r="F459" s="544">
        <f t="shared" si="15"/>
        <v>2646.7244428749837</v>
      </c>
      <c r="G459" s="68">
        <f t="shared" si="16"/>
        <v>1.171072560893369E-2</v>
      </c>
      <c r="H459" s="26"/>
    </row>
    <row r="460" spans="1:8">
      <c r="A460" s="30">
        <v>27100</v>
      </c>
      <c r="B460" s="26">
        <v>4591.4994353014799</v>
      </c>
      <c r="C460" s="26">
        <v>2287330626.1207623</v>
      </c>
      <c r="D460" s="26">
        <v>140.6546174495183</v>
      </c>
      <c r="E460" s="32">
        <v>26885912.710000001</v>
      </c>
      <c r="F460" s="544">
        <f t="shared" si="15"/>
        <v>2627.7432276282298</v>
      </c>
      <c r="G460" s="68">
        <f t="shared" si="16"/>
        <v>1.1754274787811339E-2</v>
      </c>
      <c r="H460" s="26"/>
    </row>
    <row r="461" spans="1:8">
      <c r="A461" s="30">
        <v>27200</v>
      </c>
      <c r="B461" s="26">
        <v>4590.9400386691541</v>
      </c>
      <c r="C461" s="26">
        <v>2287296353.215508</v>
      </c>
      <c r="D461" s="26">
        <v>140.91549365075642</v>
      </c>
      <c r="E461" s="32">
        <v>26985122.719999999</v>
      </c>
      <c r="F461" s="544">
        <f t="shared" si="15"/>
        <v>2608.7620123811917</v>
      </c>
      <c r="G461" s="68">
        <f t="shared" si="16"/>
        <v>1.1797825271772937E-2</v>
      </c>
      <c r="H461" s="26"/>
    </row>
    <row r="462" spans="1:8">
      <c r="A462" s="30">
        <v>27300</v>
      </c>
      <c r="B462" s="26">
        <v>4590.3813299600151</v>
      </c>
      <c r="C462" s="26">
        <v>2287262080.3102541</v>
      </c>
      <c r="D462" s="26">
        <v>141.17447173046989</v>
      </c>
      <c r="E462" s="32">
        <v>27084332.729999997</v>
      </c>
      <c r="F462" s="544">
        <f t="shared" si="15"/>
        <v>2589.780797134722</v>
      </c>
      <c r="G462" s="68">
        <f t="shared" si="16"/>
        <v>1.1841377060877152E-2</v>
      </c>
      <c r="H462" s="26"/>
    </row>
    <row r="463" spans="1:8">
      <c r="A463" s="30">
        <v>27400</v>
      </c>
      <c r="B463" s="26">
        <v>4589.8233091740649</v>
      </c>
      <c r="C463" s="26">
        <v>2287227807.4050002</v>
      </c>
      <c r="D463" s="26">
        <v>141.43155168865863</v>
      </c>
      <c r="E463" s="32">
        <v>27183542.740000002</v>
      </c>
      <c r="F463" s="544">
        <f t="shared" si="15"/>
        <v>2570.7995818873997</v>
      </c>
      <c r="G463" s="68">
        <f t="shared" si="16"/>
        <v>1.1884930155182659E-2</v>
      </c>
      <c r="H463" s="26"/>
    </row>
    <row r="464" spans="1:8">
      <c r="A464" s="30">
        <v>27500</v>
      </c>
      <c r="B464" s="26">
        <v>4589.2659763113033</v>
      </c>
      <c r="C464" s="26">
        <v>2287193534.4997458</v>
      </c>
      <c r="D464" s="26">
        <v>141.68673352532269</v>
      </c>
      <c r="E464" s="32">
        <v>27282752.75</v>
      </c>
      <c r="F464" s="544">
        <f t="shared" si="15"/>
        <v>2551.8183666406458</v>
      </c>
      <c r="G464" s="68">
        <f t="shared" si="16"/>
        <v>1.1928484554748129E-2</v>
      </c>
      <c r="H464" s="26"/>
    </row>
    <row r="465" spans="1:8">
      <c r="A465" s="30">
        <v>27600</v>
      </c>
      <c r="B465" s="26">
        <v>4588.7093313717305</v>
      </c>
      <c r="C465" s="26">
        <v>2287159261.5944915</v>
      </c>
      <c r="D465" s="26">
        <v>141.94001724046203</v>
      </c>
      <c r="E465" s="32">
        <v>27381962.759999998</v>
      </c>
      <c r="F465" s="544">
        <f t="shared" si="15"/>
        <v>2532.8371513933234</v>
      </c>
      <c r="G465" s="68">
        <f t="shared" si="16"/>
        <v>1.1972040259632239E-2</v>
      </c>
      <c r="H465" s="26"/>
    </row>
    <row r="466" spans="1:8">
      <c r="A466" s="30">
        <v>27700</v>
      </c>
      <c r="B466" s="26">
        <v>4588.1533743553455</v>
      </c>
      <c r="C466" s="26">
        <v>2287124988.6892376</v>
      </c>
      <c r="D466" s="26">
        <v>142.19140283407677</v>
      </c>
      <c r="E466" s="32">
        <v>27481172.77</v>
      </c>
      <c r="F466" s="544">
        <f t="shared" si="15"/>
        <v>2513.8559361474222</v>
      </c>
      <c r="G466" s="68">
        <f t="shared" si="16"/>
        <v>1.2015597269893673E-2</v>
      </c>
      <c r="H466" s="26"/>
    </row>
    <row r="467" spans="1:8">
      <c r="A467" s="30">
        <v>27800</v>
      </c>
      <c r="B467" s="26">
        <v>4587.5981052621491</v>
      </c>
      <c r="C467" s="26">
        <v>2287090715.7839832</v>
      </c>
      <c r="D467" s="26">
        <v>142.44089030616672</v>
      </c>
      <c r="E467" s="32">
        <v>27580382.779999997</v>
      </c>
      <c r="F467" s="544">
        <f t="shared" si="15"/>
        <v>2494.8747208995314</v>
      </c>
      <c r="G467" s="68">
        <f t="shared" si="16"/>
        <v>1.2059155585591112E-2</v>
      </c>
      <c r="H467" s="26"/>
    </row>
    <row r="468" spans="1:8">
      <c r="A468" s="30">
        <v>27900</v>
      </c>
      <c r="B468" s="26">
        <v>4587.0435240921415</v>
      </c>
      <c r="C468" s="26">
        <v>2287056442.8787289</v>
      </c>
      <c r="D468" s="26">
        <v>142.688479656732</v>
      </c>
      <c r="E468" s="32">
        <v>27679592.789999999</v>
      </c>
      <c r="F468" s="544">
        <f t="shared" si="15"/>
        <v>2475.8935056527775</v>
      </c>
      <c r="G468" s="68">
        <f t="shared" si="16"/>
        <v>1.210271520678325E-2</v>
      </c>
      <c r="H468" s="26"/>
    </row>
    <row r="469" spans="1:8">
      <c r="A469" s="30">
        <v>28000</v>
      </c>
      <c r="B469" s="26">
        <v>4586.4896308453226</v>
      </c>
      <c r="C469" s="26">
        <v>2287022169.973475</v>
      </c>
      <c r="D469" s="26">
        <v>142.93417088577263</v>
      </c>
      <c r="E469" s="32">
        <v>27778802.800000001</v>
      </c>
      <c r="F469" s="544">
        <f t="shared" si="15"/>
        <v>2456.9122904063079</v>
      </c>
      <c r="G469" s="68">
        <f t="shared" si="16"/>
        <v>1.2146276133528772E-2</v>
      </c>
      <c r="H469" s="26"/>
    </row>
    <row r="470" spans="1:8">
      <c r="A470" s="30">
        <v>28100</v>
      </c>
      <c r="B470" s="26">
        <v>4585.9364255216915</v>
      </c>
      <c r="C470" s="26">
        <v>2286987897.0682211</v>
      </c>
      <c r="D470" s="26">
        <v>143.17796399328853</v>
      </c>
      <c r="E470" s="32">
        <v>27878012.809999995</v>
      </c>
      <c r="F470" s="544">
        <f t="shared" si="15"/>
        <v>2437.9310751589855</v>
      </c>
      <c r="G470" s="68">
        <f t="shared" si="16"/>
        <v>1.2189838365886373E-2</v>
      </c>
      <c r="H470" s="26"/>
    </row>
    <row r="471" spans="1:8">
      <c r="A471" s="30">
        <v>28200</v>
      </c>
      <c r="B471" s="26">
        <v>4585.3839081212491</v>
      </c>
      <c r="C471" s="26">
        <v>2286953624.1629667</v>
      </c>
      <c r="D471" s="26">
        <v>143.41985897927975</v>
      </c>
      <c r="E471" s="32">
        <v>27977222.82</v>
      </c>
      <c r="F471" s="544">
        <f t="shared" si="15"/>
        <v>2418.9498599122317</v>
      </c>
      <c r="G471" s="68">
        <f t="shared" si="16"/>
        <v>1.223340190391476E-2</v>
      </c>
      <c r="H471" s="26"/>
    </row>
    <row r="472" spans="1:8">
      <c r="A472" s="30">
        <v>28300</v>
      </c>
      <c r="B472" s="26">
        <v>4584.8320786439954</v>
      </c>
      <c r="C472" s="26">
        <v>2286919351.2577133</v>
      </c>
      <c r="D472" s="26">
        <v>143.65985584374627</v>
      </c>
      <c r="E472" s="32">
        <v>28076432.829999998</v>
      </c>
      <c r="F472" s="544">
        <f t="shared" si="15"/>
        <v>2399.9686446651936</v>
      </c>
      <c r="G472" s="68">
        <f t="shared" si="16"/>
        <v>1.2276966747672625E-2</v>
      </c>
      <c r="H472" s="26"/>
    </row>
    <row r="473" spans="1:8">
      <c r="A473" s="30">
        <v>28400</v>
      </c>
      <c r="B473" s="26">
        <v>4584.2809370899286</v>
      </c>
      <c r="C473" s="26">
        <v>2286885078.3524594</v>
      </c>
      <c r="D473" s="26">
        <v>143.89795458668812</v>
      </c>
      <c r="E473" s="32">
        <v>28175642.84</v>
      </c>
      <c r="F473" s="544">
        <f t="shared" si="15"/>
        <v>2380.9874294184397</v>
      </c>
      <c r="G473" s="68">
        <f t="shared" si="16"/>
        <v>1.2320532897218682E-2</v>
      </c>
      <c r="H473" s="26"/>
    </row>
    <row r="474" spans="1:8">
      <c r="A474" s="30">
        <v>28500</v>
      </c>
      <c r="B474" s="26">
        <v>4583.7304834590514</v>
      </c>
      <c r="C474" s="26">
        <v>2286850805.4472046</v>
      </c>
      <c r="D474" s="26">
        <v>144.13415520810526</v>
      </c>
      <c r="E474" s="32">
        <v>28274852.850000001</v>
      </c>
      <c r="F474" s="544">
        <f t="shared" si="15"/>
        <v>2362.0062141714016</v>
      </c>
      <c r="G474" s="68">
        <f t="shared" si="16"/>
        <v>1.2364100352611642E-2</v>
      </c>
      <c r="H474" s="26"/>
    </row>
    <row r="475" spans="1:8">
      <c r="A475" s="30">
        <v>28600</v>
      </c>
      <c r="B475" s="26">
        <v>4583.180717751362</v>
      </c>
      <c r="C475" s="26">
        <v>2286816532.5419512</v>
      </c>
      <c r="D475" s="26">
        <v>144.36845770799772</v>
      </c>
      <c r="E475" s="32">
        <v>28374062.859999996</v>
      </c>
      <c r="F475" s="544">
        <f t="shared" si="15"/>
        <v>2343.0249989246477</v>
      </c>
      <c r="G475" s="68">
        <f t="shared" si="16"/>
        <v>1.2407669113910204E-2</v>
      </c>
      <c r="H475" s="26"/>
    </row>
    <row r="476" spans="1:8">
      <c r="A476" s="30">
        <v>28700</v>
      </c>
      <c r="B476" s="26">
        <v>4582.6316399668613</v>
      </c>
      <c r="C476" s="26">
        <v>2286782259.6366963</v>
      </c>
      <c r="D476" s="26">
        <v>144.60086208636551</v>
      </c>
      <c r="E476" s="32">
        <v>28473272.869999997</v>
      </c>
      <c r="F476" s="544">
        <f t="shared" si="15"/>
        <v>2324.0437836778938</v>
      </c>
      <c r="G476" s="68">
        <f t="shared" si="16"/>
        <v>1.2451239181173104E-2</v>
      </c>
      <c r="H476" s="26"/>
    </row>
    <row r="477" spans="1:8">
      <c r="A477" s="30">
        <v>28800</v>
      </c>
      <c r="B477" s="26">
        <v>4582.0832501055493</v>
      </c>
      <c r="C477" s="26">
        <v>2286747986.7314425</v>
      </c>
      <c r="D477" s="26">
        <v>144.8313683432086</v>
      </c>
      <c r="E477" s="32">
        <v>28572482.879999999</v>
      </c>
      <c r="F477" s="544">
        <f t="shared" si="15"/>
        <v>2305.0625684308557</v>
      </c>
      <c r="G477" s="68">
        <f t="shared" si="16"/>
        <v>1.2494810554459045E-2</v>
      </c>
      <c r="H477" s="26"/>
    </row>
    <row r="478" spans="1:8">
      <c r="A478" s="30">
        <v>28900</v>
      </c>
      <c r="B478" s="26">
        <v>4581.5355481674242</v>
      </c>
      <c r="C478" s="26">
        <v>2286713713.8261881</v>
      </c>
      <c r="D478" s="26">
        <v>145.05997647852695</v>
      </c>
      <c r="E478" s="32">
        <v>28671692.890000001</v>
      </c>
      <c r="F478" s="544">
        <f t="shared" si="15"/>
        <v>2286.0813531835333</v>
      </c>
      <c r="G478" s="68">
        <f t="shared" si="16"/>
        <v>1.253838323382676E-2</v>
      </c>
      <c r="H478" s="26"/>
    </row>
    <row r="479" spans="1:8">
      <c r="A479" s="30">
        <v>29000</v>
      </c>
      <c r="B479" s="26">
        <v>4580.9885341524887</v>
      </c>
      <c r="C479" s="26">
        <v>2286679440.9209342</v>
      </c>
      <c r="D479" s="26">
        <v>145.28668649232068</v>
      </c>
      <c r="E479" s="32">
        <v>28770902.899999999</v>
      </c>
      <c r="F479" s="544">
        <f t="shared" si="15"/>
        <v>2267.1001379373479</v>
      </c>
      <c r="G479" s="68">
        <f t="shared" si="16"/>
        <v>1.2581957219334968E-2</v>
      </c>
      <c r="H479" s="26"/>
    </row>
    <row r="480" spans="1:8">
      <c r="A480" s="30">
        <v>29100</v>
      </c>
      <c r="B480" s="26">
        <v>4580.4422080607419</v>
      </c>
      <c r="C480" s="26">
        <v>2286645168.0156794</v>
      </c>
      <c r="D480" s="26">
        <v>145.51149838458969</v>
      </c>
      <c r="E480" s="32">
        <v>28870112.909999996</v>
      </c>
      <c r="F480" s="544">
        <f t="shared" si="15"/>
        <v>2248.1189226900256</v>
      </c>
      <c r="G480" s="68">
        <f t="shared" si="16"/>
        <v>1.2625532511042412E-2</v>
      </c>
      <c r="H480" s="26"/>
    </row>
    <row r="481" spans="1:8">
      <c r="A481" s="30">
        <v>29200</v>
      </c>
      <c r="B481" s="26">
        <v>4579.896569892182</v>
      </c>
      <c r="C481" s="26">
        <v>2286610895.1104264</v>
      </c>
      <c r="D481" s="26">
        <v>145.73441215533401</v>
      </c>
      <c r="E481" s="32">
        <v>28969322.919999998</v>
      </c>
      <c r="F481" s="544">
        <f t="shared" si="15"/>
        <v>2229.1377074432717</v>
      </c>
      <c r="G481" s="68">
        <f t="shared" si="16"/>
        <v>1.2669109109007808E-2</v>
      </c>
      <c r="H481" s="26"/>
    </row>
    <row r="482" spans="1:8">
      <c r="A482" s="30">
        <v>29300</v>
      </c>
      <c r="B482" s="26">
        <v>4579.3516196468117</v>
      </c>
      <c r="C482" s="26">
        <v>2286576622.2051716</v>
      </c>
      <c r="D482" s="26">
        <v>145.95542780455364</v>
      </c>
      <c r="E482" s="32">
        <v>29068532.929999996</v>
      </c>
      <c r="F482" s="544">
        <f t="shared" si="15"/>
        <v>2210.1564921962336</v>
      </c>
      <c r="G482" s="68">
        <f t="shared" si="16"/>
        <v>1.2712687013289911E-2</v>
      </c>
      <c r="H482" s="26"/>
    </row>
    <row r="483" spans="1:8">
      <c r="A483" s="30">
        <v>29400</v>
      </c>
      <c r="B483" s="26">
        <v>4578.8073573246293</v>
      </c>
      <c r="C483" s="26">
        <v>2286542349.2999172</v>
      </c>
      <c r="D483" s="26">
        <v>146.17454533224858</v>
      </c>
      <c r="E483" s="32">
        <v>29167742.940000001</v>
      </c>
      <c r="F483" s="544">
        <f t="shared" si="15"/>
        <v>2191.1752769494797</v>
      </c>
      <c r="G483" s="68">
        <f t="shared" si="16"/>
        <v>1.2756266223947457E-2</v>
      </c>
      <c r="H483" s="26"/>
    </row>
    <row r="484" spans="1:8">
      <c r="A484" s="30">
        <v>29500</v>
      </c>
      <c r="B484" s="26">
        <v>4578.2637829256364</v>
      </c>
      <c r="C484" s="26">
        <v>2286508076.3946638</v>
      </c>
      <c r="D484" s="26">
        <v>146.39176473841886</v>
      </c>
      <c r="E484" s="32">
        <v>29266952.949999999</v>
      </c>
      <c r="F484" s="544">
        <f t="shared" si="15"/>
        <v>2172.1940617027258</v>
      </c>
      <c r="G484" s="68">
        <f t="shared" si="16"/>
        <v>1.2799846741039178E-2</v>
      </c>
      <c r="H484" s="26"/>
    </row>
    <row r="485" spans="1:8">
      <c r="A485" s="30">
        <v>29600</v>
      </c>
      <c r="B485" s="26">
        <v>4577.7208964498313</v>
      </c>
      <c r="C485" s="26">
        <v>2286473803.4894094</v>
      </c>
      <c r="D485" s="26">
        <v>146.6070860230644</v>
      </c>
      <c r="E485" s="32">
        <v>29366162.959999997</v>
      </c>
      <c r="F485" s="544">
        <f t="shared" si="15"/>
        <v>2153.2128464554035</v>
      </c>
      <c r="G485" s="68">
        <f t="shared" si="16"/>
        <v>1.2843428564623839E-2</v>
      </c>
      <c r="H485" s="26"/>
    </row>
    <row r="486" spans="1:8">
      <c r="A486" s="30">
        <v>29700</v>
      </c>
      <c r="B486" s="26">
        <v>4577.178697897215</v>
      </c>
      <c r="C486" s="26">
        <v>2286439530.5841556</v>
      </c>
      <c r="D486" s="26">
        <v>146.82050918618529</v>
      </c>
      <c r="E486" s="32">
        <v>29465372.969999999</v>
      </c>
      <c r="F486" s="544">
        <f t="shared" si="15"/>
        <v>2134.2316312089338</v>
      </c>
      <c r="G486" s="68">
        <f t="shared" si="16"/>
        <v>1.2887011694760184E-2</v>
      </c>
      <c r="H486" s="26"/>
    </row>
    <row r="487" spans="1:8">
      <c r="A487" s="30">
        <v>29800</v>
      </c>
      <c r="B487" s="26">
        <v>4576.6371872677846</v>
      </c>
      <c r="C487" s="26">
        <v>2286405257.6789012</v>
      </c>
      <c r="D487" s="26">
        <v>147.03203422778145</v>
      </c>
      <c r="E487" s="32">
        <v>29564582.979999997</v>
      </c>
      <c r="F487" s="544">
        <f t="shared" si="15"/>
        <v>2115.2504159616115</v>
      </c>
      <c r="G487" s="68">
        <f t="shared" si="16"/>
        <v>1.2930596131506969E-2</v>
      </c>
      <c r="H487" s="26"/>
    </row>
    <row r="488" spans="1:8">
      <c r="A488" s="30">
        <v>29900</v>
      </c>
      <c r="B488" s="26">
        <v>4576.0963645615457</v>
      </c>
      <c r="C488" s="26">
        <v>2286370984.7736473</v>
      </c>
      <c r="D488" s="26">
        <v>147.24166114785291</v>
      </c>
      <c r="E488" s="32">
        <v>29663792.990000002</v>
      </c>
      <c r="F488" s="544">
        <f t="shared" si="15"/>
        <v>2096.2692007145733</v>
      </c>
      <c r="G488" s="68">
        <f t="shared" si="16"/>
        <v>1.2974181874922955E-2</v>
      </c>
      <c r="H488" s="26"/>
    </row>
    <row r="489" spans="1:8">
      <c r="A489" s="30">
        <v>30000</v>
      </c>
      <c r="B489" s="26">
        <v>4575.5562297784945</v>
      </c>
      <c r="C489" s="26">
        <v>2286336711.8683934</v>
      </c>
      <c r="D489" s="26">
        <v>147.44938994639972</v>
      </c>
      <c r="E489" s="32">
        <v>29763003</v>
      </c>
      <c r="F489" s="544">
        <f t="shared" si="15"/>
        <v>2077.2879854681037</v>
      </c>
      <c r="G489" s="68">
        <f t="shared" si="16"/>
        <v>1.3017768925066897E-2</v>
      </c>
      <c r="H489" s="26"/>
    </row>
    <row r="490" spans="1:8">
      <c r="A490" s="30">
        <v>30100</v>
      </c>
      <c r="B490" s="26">
        <v>4575.0167829186303</v>
      </c>
      <c r="C490" s="26">
        <v>2286302438.96314</v>
      </c>
      <c r="D490" s="26">
        <v>147.65522062342185</v>
      </c>
      <c r="E490" s="32">
        <v>29862213.009999994</v>
      </c>
      <c r="F490" s="544">
        <f t="shared" si="15"/>
        <v>2058.3067702213498</v>
      </c>
      <c r="G490" s="68">
        <f t="shared" si="16"/>
        <v>1.3061357281997562E-2</v>
      </c>
      <c r="H490" s="26"/>
    </row>
    <row r="491" spans="1:8">
      <c r="A491" s="30">
        <v>30200</v>
      </c>
      <c r="B491" s="26">
        <v>4574.4780239819556</v>
      </c>
      <c r="C491" s="26">
        <v>2286268166.0578852</v>
      </c>
      <c r="D491" s="26">
        <v>147.85915317891926</v>
      </c>
      <c r="E491" s="32">
        <v>29961423.02</v>
      </c>
      <c r="F491" s="544">
        <f t="shared" si="15"/>
        <v>2039.3255549740275</v>
      </c>
      <c r="G491" s="68">
        <f t="shared" si="16"/>
        <v>1.3104946945773735E-2</v>
      </c>
      <c r="H491" s="26"/>
    </row>
    <row r="492" spans="1:8">
      <c r="A492" s="30">
        <v>30300</v>
      </c>
      <c r="B492" s="26">
        <v>4573.9399529684679</v>
      </c>
      <c r="C492" s="26">
        <v>2286233893.1526318</v>
      </c>
      <c r="D492" s="26">
        <v>148.06118761289198</v>
      </c>
      <c r="E492" s="32">
        <v>30060633.029999997</v>
      </c>
      <c r="F492" s="544">
        <f t="shared" si="15"/>
        <v>2020.3443397272736</v>
      </c>
      <c r="G492" s="68">
        <f t="shared" si="16"/>
        <v>1.3148537916454164E-2</v>
      </c>
      <c r="H492" s="26"/>
    </row>
    <row r="493" spans="1:8">
      <c r="A493" s="30">
        <v>30400</v>
      </c>
      <c r="B493" s="26">
        <v>4573.4025698781697</v>
      </c>
      <c r="C493" s="26">
        <v>2286199620.2473769</v>
      </c>
      <c r="D493" s="26">
        <v>148.26132392534004</v>
      </c>
      <c r="E493" s="32">
        <v>30159843.039999999</v>
      </c>
      <c r="F493" s="544">
        <f t="shared" si="15"/>
        <v>2001.3631244805197</v>
      </c>
      <c r="G493" s="68">
        <f t="shared" si="16"/>
        <v>1.3192130194097649E-2</v>
      </c>
      <c r="H493" s="26"/>
    </row>
    <row r="494" spans="1:8">
      <c r="A494" s="30">
        <v>30500</v>
      </c>
      <c r="B494" s="26">
        <v>4572.8658747110603</v>
      </c>
      <c r="C494" s="26">
        <v>2286165347.3421226</v>
      </c>
      <c r="D494" s="26">
        <v>148.45956211626338</v>
      </c>
      <c r="E494" s="32">
        <v>30259053.050000001</v>
      </c>
      <c r="F494" s="544">
        <f t="shared" si="15"/>
        <v>1982.3819092334816</v>
      </c>
      <c r="G494" s="68">
        <f t="shared" si="16"/>
        <v>1.3235723778762955E-2</v>
      </c>
      <c r="H494" s="26"/>
    </row>
    <row r="495" spans="1:8">
      <c r="A495" s="30">
        <v>30600</v>
      </c>
      <c r="B495" s="26">
        <v>4572.3298674671387</v>
      </c>
      <c r="C495" s="26">
        <v>2286131074.4368687</v>
      </c>
      <c r="D495" s="26">
        <v>148.655902185662</v>
      </c>
      <c r="E495" s="32">
        <v>30358263.059999995</v>
      </c>
      <c r="F495" s="544">
        <f t="shared" si="15"/>
        <v>1963.400693986159</v>
      </c>
      <c r="G495" s="68">
        <f t="shared" si="16"/>
        <v>1.3279318670508862E-2</v>
      </c>
      <c r="H495" s="26"/>
    </row>
    <row r="496" spans="1:8">
      <c r="A496" s="30">
        <v>30700</v>
      </c>
      <c r="B496" s="26">
        <v>4571.7945481464058</v>
      </c>
      <c r="C496" s="26">
        <v>2286096801.5316143</v>
      </c>
      <c r="D496" s="26">
        <v>148.85034413353597</v>
      </c>
      <c r="E496" s="32">
        <v>30457473.07</v>
      </c>
      <c r="F496" s="544">
        <f t="shared" si="15"/>
        <v>1944.4194787396896</v>
      </c>
      <c r="G496" s="68">
        <f t="shared" si="16"/>
        <v>1.3322914869394171E-2</v>
      </c>
      <c r="H496" s="26"/>
    </row>
    <row r="497" spans="1:8">
      <c r="A497" s="30">
        <v>30800</v>
      </c>
      <c r="B497" s="26">
        <v>4571.2599167488606</v>
      </c>
      <c r="C497" s="26">
        <v>2286062528.6263599</v>
      </c>
      <c r="D497" s="26">
        <v>149.04288795988523</v>
      </c>
      <c r="E497" s="32">
        <v>30556683.079999998</v>
      </c>
      <c r="F497" s="544">
        <f t="shared" si="15"/>
        <v>1925.4382634926515</v>
      </c>
      <c r="G497" s="68">
        <f t="shared" si="16"/>
        <v>1.3366512375477662E-2</v>
      </c>
      <c r="H497" s="26"/>
    </row>
    <row r="498" spans="1:8">
      <c r="A498" s="30">
        <v>30900</v>
      </c>
      <c r="B498" s="26">
        <v>4570.725973274506</v>
      </c>
      <c r="C498" s="26">
        <v>2286028255.7211065</v>
      </c>
      <c r="D498" s="26">
        <v>149.23353366470982</v>
      </c>
      <c r="E498" s="32">
        <v>30655893.09</v>
      </c>
      <c r="F498" s="544">
        <f t="shared" si="15"/>
        <v>1906.4570482458976</v>
      </c>
      <c r="G498" s="68">
        <f t="shared" si="16"/>
        <v>1.3410111188818128E-2</v>
      </c>
      <c r="H498" s="26"/>
    </row>
    <row r="499" spans="1:8">
      <c r="A499" s="30">
        <v>31000</v>
      </c>
      <c r="B499" s="26">
        <v>4570.1927177233365</v>
      </c>
      <c r="C499" s="26">
        <v>2285993982.8158522</v>
      </c>
      <c r="D499" s="26">
        <v>149.42228124800977</v>
      </c>
      <c r="E499" s="32">
        <v>30755103.100000001</v>
      </c>
      <c r="F499" s="544">
        <f t="shared" si="15"/>
        <v>1887.4758329994279</v>
      </c>
      <c r="G499" s="68">
        <f t="shared" si="16"/>
        <v>1.3453711309474375E-2</v>
      </c>
      <c r="H499" s="26"/>
    </row>
    <row r="500" spans="1:8">
      <c r="A500" s="30">
        <v>31100</v>
      </c>
      <c r="B500" s="26">
        <v>4569.6601500953575</v>
      </c>
      <c r="C500" s="26">
        <v>2285959709.9105983</v>
      </c>
      <c r="D500" s="26">
        <v>149.60913070978495</v>
      </c>
      <c r="E500" s="32">
        <v>30854313.109999996</v>
      </c>
      <c r="F500" s="544">
        <f t="shared" si="15"/>
        <v>1868.4946177518214</v>
      </c>
      <c r="G500" s="68">
        <f t="shared" si="16"/>
        <v>1.3497312737505193E-2</v>
      </c>
      <c r="H500" s="26"/>
    </row>
    <row r="501" spans="1:8">
      <c r="A501" s="30">
        <v>31200</v>
      </c>
      <c r="B501" s="26">
        <v>4569.1282703905663</v>
      </c>
      <c r="C501" s="26">
        <v>2285925437.0053444</v>
      </c>
      <c r="D501" s="26">
        <v>149.79408205003546</v>
      </c>
      <c r="E501" s="32">
        <v>30953523.119999997</v>
      </c>
      <c r="F501" s="544">
        <f t="shared" si="15"/>
        <v>1849.5134025050675</v>
      </c>
      <c r="G501" s="68">
        <f t="shared" si="16"/>
        <v>1.3540915472969397E-2</v>
      </c>
      <c r="H501" s="26"/>
    </row>
    <row r="502" spans="1:8">
      <c r="A502" s="30">
        <v>31300</v>
      </c>
      <c r="B502" s="26">
        <v>4568.5970786089629</v>
      </c>
      <c r="C502" s="26">
        <v>2285891164.10009</v>
      </c>
      <c r="D502" s="26">
        <v>149.97713526876129</v>
      </c>
      <c r="E502" s="32">
        <v>31052733.129999999</v>
      </c>
      <c r="F502" s="544">
        <f t="shared" si="15"/>
        <v>1830.5321872583136</v>
      </c>
      <c r="G502" s="68">
        <f t="shared" si="16"/>
        <v>1.3584519515925791E-2</v>
      </c>
      <c r="H502" s="26"/>
    </row>
    <row r="503" spans="1:8">
      <c r="A503" s="30">
        <v>31400</v>
      </c>
      <c r="B503" s="26">
        <v>4568.06657475055</v>
      </c>
      <c r="C503" s="26">
        <v>2285856891.1948361</v>
      </c>
      <c r="D503" s="26">
        <v>150.15829036596242</v>
      </c>
      <c r="E503" s="32">
        <v>31151943.140000001</v>
      </c>
      <c r="F503" s="544">
        <f t="shared" si="15"/>
        <v>1811.5509720112755</v>
      </c>
      <c r="G503" s="68">
        <f t="shared" si="16"/>
        <v>1.3628124866433184E-2</v>
      </c>
      <c r="H503" s="26"/>
    </row>
    <row r="504" spans="1:8">
      <c r="A504" s="30">
        <v>31500</v>
      </c>
      <c r="B504" s="26">
        <v>4567.536758815324</v>
      </c>
      <c r="C504" s="26">
        <v>2285822618.2895823</v>
      </c>
      <c r="D504" s="26">
        <v>150.3375473416389</v>
      </c>
      <c r="E504" s="32">
        <v>31251153.149999999</v>
      </c>
      <c r="F504" s="544">
        <f t="shared" si="15"/>
        <v>1792.5697567648058</v>
      </c>
      <c r="G504" s="68">
        <f t="shared" si="16"/>
        <v>1.3671731524550392E-2</v>
      </c>
      <c r="H504" s="26"/>
    </row>
    <row r="505" spans="1:8">
      <c r="A505" s="30">
        <v>31600</v>
      </c>
      <c r="B505" s="26">
        <v>4567.0076308032867</v>
      </c>
      <c r="C505" s="26">
        <v>2285788345.3843274</v>
      </c>
      <c r="D505" s="26">
        <v>150.51490619579059</v>
      </c>
      <c r="E505" s="32">
        <v>31350363.159999996</v>
      </c>
      <c r="F505" s="544">
        <f t="shared" si="15"/>
        <v>1773.588541516915</v>
      </c>
      <c r="G505" s="68">
        <f t="shared" si="16"/>
        <v>1.3715339490336239E-2</v>
      </c>
      <c r="H505" s="26"/>
    </row>
    <row r="506" spans="1:8">
      <c r="A506" s="30">
        <v>31700</v>
      </c>
      <c r="B506" s="26">
        <v>4566.4791907144363</v>
      </c>
      <c r="C506" s="26">
        <v>2285754072.4790735</v>
      </c>
      <c r="D506" s="26">
        <v>150.69036692841766</v>
      </c>
      <c r="E506" s="32">
        <v>31449573.169999998</v>
      </c>
      <c r="F506" s="544">
        <f t="shared" si="15"/>
        <v>1754.6073262707296</v>
      </c>
      <c r="G506" s="68">
        <f t="shared" si="16"/>
        <v>1.3758948763849539E-2</v>
      </c>
      <c r="H506" s="26"/>
    </row>
    <row r="507" spans="1:8">
      <c r="A507" s="30">
        <v>31800</v>
      </c>
      <c r="B507" s="26">
        <v>4565.9514385487746</v>
      </c>
      <c r="C507" s="26">
        <v>2285719799.5738192</v>
      </c>
      <c r="D507" s="26">
        <v>150.86392953952006</v>
      </c>
      <c r="E507" s="32">
        <v>31548783.179999996</v>
      </c>
      <c r="F507" s="544">
        <f t="shared" si="15"/>
        <v>1735.6261110239757</v>
      </c>
      <c r="G507" s="68">
        <f t="shared" si="16"/>
        <v>1.3802559345149122E-2</v>
      </c>
      <c r="H507" s="26"/>
    </row>
    <row r="508" spans="1:8">
      <c r="A508" s="30">
        <v>31900</v>
      </c>
      <c r="B508" s="26">
        <v>4565.4243743063034</v>
      </c>
      <c r="C508" s="26">
        <v>2285685526.6685653</v>
      </c>
      <c r="D508" s="26">
        <v>151.03559402909772</v>
      </c>
      <c r="E508" s="32">
        <v>31647993.190000001</v>
      </c>
      <c r="F508" s="544">
        <f t="shared" si="15"/>
        <v>1716.6448957766534</v>
      </c>
      <c r="G508" s="68">
        <f t="shared" si="16"/>
        <v>1.3846171234293816E-2</v>
      </c>
      <c r="H508" s="26"/>
    </row>
    <row r="509" spans="1:8">
      <c r="A509" s="30">
        <v>32000</v>
      </c>
      <c r="B509" s="26">
        <v>4564.8979979870192</v>
      </c>
      <c r="C509" s="26">
        <v>2285651253.7633109</v>
      </c>
      <c r="D509" s="26">
        <v>151.20536039715074</v>
      </c>
      <c r="E509" s="32">
        <v>31747203.199999999</v>
      </c>
      <c r="F509" s="544">
        <f t="shared" si="15"/>
        <v>1697.6636805301837</v>
      </c>
      <c r="G509" s="68">
        <f t="shared" si="16"/>
        <v>1.3889784431342455E-2</v>
      </c>
      <c r="H509" s="26"/>
    </row>
    <row r="510" spans="1:8">
      <c r="A510" s="30">
        <v>32100</v>
      </c>
      <c r="B510" s="26">
        <v>4564.3723095909227</v>
      </c>
      <c r="C510" s="26">
        <v>2285616980.8580575</v>
      </c>
      <c r="D510" s="26">
        <v>151.37322864367903</v>
      </c>
      <c r="E510" s="32">
        <v>31846413.209999997</v>
      </c>
      <c r="F510" s="544">
        <f t="shared" si="15"/>
        <v>1678.6824652828614</v>
      </c>
      <c r="G510" s="68">
        <f t="shared" si="16"/>
        <v>1.3933398936353867E-2</v>
      </c>
      <c r="H510" s="26"/>
    </row>
    <row r="511" spans="1:8">
      <c r="A511" s="30">
        <v>32200</v>
      </c>
      <c r="B511" s="26">
        <v>4563.8473091180158</v>
      </c>
      <c r="C511" s="26">
        <v>2285582707.9528027</v>
      </c>
      <c r="D511" s="26">
        <v>151.53919876868264</v>
      </c>
      <c r="E511" s="32">
        <v>31945623.219999999</v>
      </c>
      <c r="F511" s="544">
        <f t="shared" ref="F511:F574" si="17">(D511-D510)/(A511-A510)*10^6</f>
        <v>1659.7012500361075</v>
      </c>
      <c r="G511" s="68">
        <f t="shared" ref="G511:G574" si="18">E511/C511</f>
        <v>1.3977014749386911E-2</v>
      </c>
      <c r="H511" s="26"/>
    </row>
    <row r="512" spans="1:8">
      <c r="A512" s="30">
        <v>32300</v>
      </c>
      <c r="B512" s="26">
        <v>4563.3229965682967</v>
      </c>
      <c r="C512" s="26">
        <v>2285548435.0475488</v>
      </c>
      <c r="D512" s="26">
        <v>151.70327077216157</v>
      </c>
      <c r="E512" s="32">
        <v>32044833.229999997</v>
      </c>
      <c r="F512" s="544">
        <f t="shared" si="17"/>
        <v>1640.7200347893536</v>
      </c>
      <c r="G512" s="68">
        <f t="shared" si="18"/>
        <v>1.402063187050041E-2</v>
      </c>
      <c r="H512" s="26"/>
    </row>
    <row r="513" spans="1:8">
      <c r="A513" s="30">
        <v>32400</v>
      </c>
      <c r="B513" s="26">
        <v>4562.7993719417664</v>
      </c>
      <c r="C513" s="26">
        <v>2285514162.1422949</v>
      </c>
      <c r="D513" s="26">
        <v>151.86544465411583</v>
      </c>
      <c r="E513" s="32">
        <v>32144043.240000002</v>
      </c>
      <c r="F513" s="544">
        <f t="shared" si="17"/>
        <v>1621.7388195425997</v>
      </c>
      <c r="G513" s="68">
        <f t="shared" si="18"/>
        <v>1.4064250299753221E-2</v>
      </c>
      <c r="H513" s="26"/>
    </row>
    <row r="514" spans="1:8">
      <c r="A514" s="30">
        <v>32500</v>
      </c>
      <c r="B514" s="26">
        <v>4562.2764352384247</v>
      </c>
      <c r="C514" s="26">
        <v>2285479889.237041</v>
      </c>
      <c r="D514" s="26">
        <v>152.02572041454536</v>
      </c>
      <c r="E514" s="32">
        <v>32243253.25</v>
      </c>
      <c r="F514" s="544">
        <f t="shared" si="17"/>
        <v>1602.7576042952774</v>
      </c>
      <c r="G514" s="68">
        <f t="shared" si="18"/>
        <v>1.4107870037204189E-2</v>
      </c>
      <c r="H514" s="26"/>
    </row>
    <row r="515" spans="1:8">
      <c r="A515" s="30">
        <v>32600</v>
      </c>
      <c r="B515" s="26">
        <v>4561.7541864582709</v>
      </c>
      <c r="C515" s="26">
        <v>2285445616.3317862</v>
      </c>
      <c r="D515" s="26">
        <v>152.18409805345019</v>
      </c>
      <c r="E515" s="32">
        <v>32342463.259999994</v>
      </c>
      <c r="F515" s="544">
        <f t="shared" si="17"/>
        <v>1583.7763890482393</v>
      </c>
      <c r="G515" s="68">
        <f t="shared" si="18"/>
        <v>1.4151491082912176E-2</v>
      </c>
      <c r="H515" s="26"/>
    </row>
    <row r="516" spans="1:8">
      <c r="A516" s="30">
        <v>32700</v>
      </c>
      <c r="B516" s="26">
        <v>4561.2326256013057</v>
      </c>
      <c r="C516" s="26">
        <v>2285411343.4265323</v>
      </c>
      <c r="D516" s="26">
        <v>152.34057757083036</v>
      </c>
      <c r="E516" s="32">
        <v>32441673.27</v>
      </c>
      <c r="F516" s="544">
        <f t="shared" si="17"/>
        <v>1564.7951738017696</v>
      </c>
      <c r="G516" s="68">
        <f t="shared" si="18"/>
        <v>1.4195113436936033E-2</v>
      </c>
      <c r="H516" s="26"/>
    </row>
    <row r="517" spans="1:8">
      <c r="A517" s="30">
        <v>32800</v>
      </c>
      <c r="B517" s="26">
        <v>4560.7117526675283</v>
      </c>
      <c r="C517" s="26">
        <v>2285377070.5212779</v>
      </c>
      <c r="D517" s="26">
        <v>152.49515896668581</v>
      </c>
      <c r="E517" s="32">
        <v>32540883.279999997</v>
      </c>
      <c r="F517" s="544">
        <f t="shared" si="17"/>
        <v>1545.8139585544473</v>
      </c>
      <c r="G517" s="68">
        <f t="shared" si="18"/>
        <v>1.4238737099334622E-2</v>
      </c>
      <c r="H517" s="26"/>
    </row>
    <row r="518" spans="1:8">
      <c r="A518" s="30">
        <v>32900</v>
      </c>
      <c r="B518" s="26">
        <v>4560.1915676569406</v>
      </c>
      <c r="C518" s="26">
        <v>2285342797.616025</v>
      </c>
      <c r="D518" s="26">
        <v>152.64784224101663</v>
      </c>
      <c r="E518" s="32">
        <v>32640093.289999999</v>
      </c>
      <c r="F518" s="544">
        <f t="shared" si="17"/>
        <v>1526.8327433082618</v>
      </c>
      <c r="G518" s="68">
        <f t="shared" si="18"/>
        <v>1.4282362070166801E-2</v>
      </c>
      <c r="H518" s="26"/>
    </row>
    <row r="519" spans="1:8">
      <c r="A519" s="30">
        <v>33000</v>
      </c>
      <c r="B519" s="26">
        <v>4559.6720705695416</v>
      </c>
      <c r="C519" s="26">
        <v>2285308524.7107706</v>
      </c>
      <c r="D519" s="26">
        <v>152.79862739382267</v>
      </c>
      <c r="E519" s="32">
        <v>32739303.300000001</v>
      </c>
      <c r="F519" s="544">
        <f t="shared" si="17"/>
        <v>1507.851528060371</v>
      </c>
      <c r="G519" s="68">
        <f t="shared" si="18"/>
        <v>1.4325988349491453E-2</v>
      </c>
      <c r="H519" s="26"/>
    </row>
    <row r="520" spans="1:8">
      <c r="A520" s="30">
        <v>33100</v>
      </c>
      <c r="B520" s="26">
        <v>4559.1532614053285</v>
      </c>
      <c r="C520" s="26">
        <v>2285274251.8055162</v>
      </c>
      <c r="D520" s="26">
        <v>152.94751442510412</v>
      </c>
      <c r="E520" s="32">
        <v>32838513.309999995</v>
      </c>
      <c r="F520" s="544">
        <f t="shared" si="17"/>
        <v>1488.8703128144698</v>
      </c>
      <c r="G520" s="68">
        <f t="shared" si="18"/>
        <v>1.4369615937367438E-2</v>
      </c>
      <c r="H520" s="26"/>
    </row>
    <row r="521" spans="1:8">
      <c r="A521" s="30">
        <v>33200</v>
      </c>
      <c r="B521" s="26">
        <v>4558.6351401643042</v>
      </c>
      <c r="C521" s="26">
        <v>2285239978.9002628</v>
      </c>
      <c r="D521" s="26">
        <v>153.09450333486078</v>
      </c>
      <c r="E521" s="32">
        <v>32937723.32</v>
      </c>
      <c r="F521" s="544">
        <f t="shared" si="17"/>
        <v>1469.889097566579</v>
      </c>
      <c r="G521" s="68">
        <f t="shared" si="18"/>
        <v>1.4413244833853634E-2</v>
      </c>
      <c r="H521" s="26"/>
    </row>
    <row r="522" spans="1:8">
      <c r="A522" s="30">
        <v>33300</v>
      </c>
      <c r="B522" s="26">
        <v>4558.1177068464704</v>
      </c>
      <c r="C522" s="26">
        <v>2285205705.995008</v>
      </c>
      <c r="D522" s="26">
        <v>153.23959412309279</v>
      </c>
      <c r="E522" s="32">
        <v>33036933.329999998</v>
      </c>
      <c r="F522" s="544">
        <f t="shared" si="17"/>
        <v>1450.9078823201094</v>
      </c>
      <c r="G522" s="68">
        <f t="shared" si="18"/>
        <v>1.4456875039008924E-2</v>
      </c>
      <c r="H522" s="26"/>
    </row>
    <row r="523" spans="1:8">
      <c r="A523" s="30">
        <v>33400</v>
      </c>
      <c r="B523" s="26">
        <v>4557.6009614518234</v>
      </c>
      <c r="C523" s="26">
        <v>2285171433.0897541</v>
      </c>
      <c r="D523" s="26">
        <v>153.38278678980015</v>
      </c>
      <c r="E523" s="32">
        <v>33136143.34</v>
      </c>
      <c r="F523" s="544">
        <f t="shared" si="17"/>
        <v>1431.9266670736397</v>
      </c>
      <c r="G523" s="68">
        <f t="shared" si="18"/>
        <v>1.4500506552892183E-2</v>
      </c>
      <c r="H523" s="26"/>
    </row>
    <row r="524" spans="1:8">
      <c r="A524" s="30">
        <v>33500</v>
      </c>
      <c r="B524" s="26">
        <v>4557.0849039803652</v>
      </c>
      <c r="C524" s="26">
        <v>2285137160.1844997</v>
      </c>
      <c r="D524" s="26">
        <v>153.52408133498275</v>
      </c>
      <c r="E524" s="32">
        <v>33235353.350000001</v>
      </c>
      <c r="F524" s="544">
        <f t="shared" si="17"/>
        <v>1412.9454518260331</v>
      </c>
      <c r="G524" s="68">
        <f t="shared" si="18"/>
        <v>1.4544139375562301E-2</v>
      </c>
      <c r="H524" s="26"/>
    </row>
    <row r="525" spans="1:8">
      <c r="A525" s="30">
        <v>33600</v>
      </c>
      <c r="B525" s="26">
        <v>4556.5695344320948</v>
      </c>
      <c r="C525" s="26">
        <v>2285102887.2792459</v>
      </c>
      <c r="D525" s="26">
        <v>153.66347775864071</v>
      </c>
      <c r="E525" s="32">
        <v>33334563.359999996</v>
      </c>
      <c r="F525" s="544">
        <f t="shared" si="17"/>
        <v>1393.9642365795635</v>
      </c>
      <c r="G525" s="68">
        <f t="shared" si="18"/>
        <v>1.4587773507078161E-2</v>
      </c>
      <c r="H525" s="26"/>
    </row>
    <row r="526" spans="1:8">
      <c r="A526" s="30">
        <v>33700</v>
      </c>
      <c r="B526" s="26">
        <v>4556.054852807014</v>
      </c>
      <c r="C526" s="26">
        <v>2285068614.373991</v>
      </c>
      <c r="D526" s="26">
        <v>153.80097606077396</v>
      </c>
      <c r="E526" s="32">
        <v>33433773.369999997</v>
      </c>
      <c r="F526" s="544">
        <f t="shared" si="17"/>
        <v>1374.9830213325254</v>
      </c>
      <c r="G526" s="68">
        <f t="shared" si="18"/>
        <v>1.4631408947498668E-2</v>
      </c>
      <c r="H526" s="26"/>
    </row>
    <row r="527" spans="1:8">
      <c r="A527" s="30">
        <v>33800</v>
      </c>
      <c r="B527" s="26">
        <v>4555.54085910512</v>
      </c>
      <c r="C527" s="26">
        <v>2285034341.4687371</v>
      </c>
      <c r="D527" s="26">
        <v>153.93657624138254</v>
      </c>
      <c r="E527" s="32">
        <v>33532983.379999999</v>
      </c>
      <c r="F527" s="544">
        <f t="shared" si="17"/>
        <v>1356.0018060857715</v>
      </c>
      <c r="G527" s="68">
        <f t="shared" si="18"/>
        <v>1.4675045696882705E-2</v>
      </c>
      <c r="H527" s="26"/>
    </row>
    <row r="528" spans="1:8">
      <c r="A528" s="30">
        <v>33900</v>
      </c>
      <c r="B528" s="26">
        <v>4555.0275533264166</v>
      </c>
      <c r="C528" s="26">
        <v>2285000068.5634837</v>
      </c>
      <c r="D528" s="26">
        <v>154.07027830046641</v>
      </c>
      <c r="E528" s="32">
        <v>33632193.390000008</v>
      </c>
      <c r="F528" s="544">
        <f t="shared" si="17"/>
        <v>1337.0205908387334</v>
      </c>
      <c r="G528" s="68">
        <f t="shared" si="18"/>
        <v>1.4718683755289178E-2</v>
      </c>
      <c r="H528" s="26"/>
    </row>
    <row r="529" spans="1:8">
      <c r="A529" s="30">
        <v>34000</v>
      </c>
      <c r="B529" s="26">
        <v>4554.5149354708992</v>
      </c>
      <c r="C529" s="26">
        <v>2284965795.6582294</v>
      </c>
      <c r="D529" s="26">
        <v>154.20208223802561</v>
      </c>
      <c r="E529" s="32">
        <v>33731403.399999999</v>
      </c>
      <c r="F529" s="544">
        <f t="shared" si="17"/>
        <v>1318.0393755919795</v>
      </c>
      <c r="G529" s="68">
        <f t="shared" si="18"/>
        <v>1.4762323122776989E-2</v>
      </c>
      <c r="H529" s="26"/>
    </row>
    <row r="530" spans="1:8">
      <c r="A530" s="30">
        <v>34100</v>
      </c>
      <c r="B530" s="26">
        <v>4554.0030055385723</v>
      </c>
      <c r="C530" s="26">
        <v>2284931522.7529755</v>
      </c>
      <c r="D530" s="26">
        <v>154.33198805406008</v>
      </c>
      <c r="E530" s="32">
        <v>33830613.409999996</v>
      </c>
      <c r="F530" s="544">
        <f t="shared" si="17"/>
        <v>1299.0581603446572</v>
      </c>
      <c r="G530" s="68">
        <f t="shared" si="18"/>
        <v>1.4805963799405044E-2</v>
      </c>
      <c r="H530" s="26"/>
    </row>
    <row r="531" spans="1:8">
      <c r="A531" s="30">
        <v>34200</v>
      </c>
      <c r="B531" s="26">
        <v>4553.4917635294323</v>
      </c>
      <c r="C531" s="26">
        <v>2284897249.8477211</v>
      </c>
      <c r="D531" s="26">
        <v>154.4599957485699</v>
      </c>
      <c r="E531" s="32">
        <v>33929823.419999994</v>
      </c>
      <c r="F531" s="544">
        <f t="shared" si="17"/>
        <v>1280.0769450981875</v>
      </c>
      <c r="G531" s="68">
        <f t="shared" si="18"/>
        <v>1.4849605785232258E-2</v>
      </c>
      <c r="H531" s="26"/>
    </row>
    <row r="532" spans="1:8">
      <c r="A532" s="30">
        <v>34300</v>
      </c>
      <c r="B532" s="26">
        <v>4552.981209443481</v>
      </c>
      <c r="C532" s="26">
        <v>2284862976.9424667</v>
      </c>
      <c r="D532" s="26">
        <v>154.58610532155501</v>
      </c>
      <c r="E532" s="32">
        <v>34029033.43</v>
      </c>
      <c r="F532" s="544">
        <f t="shared" si="17"/>
        <v>1261.0957298511494</v>
      </c>
      <c r="G532" s="68">
        <f t="shared" si="18"/>
        <v>1.4893249080317545E-2</v>
      </c>
      <c r="H532" s="26"/>
    </row>
    <row r="533" spans="1:8">
      <c r="A533" s="30">
        <v>34400</v>
      </c>
      <c r="B533" s="26">
        <v>4552.4713432807184</v>
      </c>
      <c r="C533" s="26">
        <v>2284828704.0372133</v>
      </c>
      <c r="D533" s="26">
        <v>154.71031677301545</v>
      </c>
      <c r="E533" s="32">
        <v>34128243.440000005</v>
      </c>
      <c r="F533" s="544">
        <f t="shared" si="17"/>
        <v>1242.1145146043955</v>
      </c>
      <c r="G533" s="68">
        <f t="shared" si="18"/>
        <v>1.4936893684719812E-2</v>
      </c>
      <c r="H533" s="26"/>
    </row>
    <row r="534" spans="1:8">
      <c r="A534" s="30">
        <v>34500</v>
      </c>
      <c r="B534" s="26">
        <v>4551.9621650411445</v>
      </c>
      <c r="C534" s="26">
        <v>2284794431.131959</v>
      </c>
      <c r="D534" s="26">
        <v>154.83263010295116</v>
      </c>
      <c r="E534" s="32">
        <v>34227453.450000003</v>
      </c>
      <c r="F534" s="544">
        <f t="shared" si="17"/>
        <v>1223.1332993570732</v>
      </c>
      <c r="G534" s="68">
        <f t="shared" si="18"/>
        <v>1.4980539598497992E-2</v>
      </c>
      <c r="H534" s="26"/>
    </row>
    <row r="535" spans="1:8">
      <c r="A535" s="30">
        <v>34600</v>
      </c>
      <c r="B535" s="26">
        <v>4551.4536747247585</v>
      </c>
      <c r="C535" s="26">
        <v>2284760158.2267046</v>
      </c>
      <c r="D535" s="26">
        <v>154.95304531136225</v>
      </c>
      <c r="E535" s="32">
        <v>34326663.459999993</v>
      </c>
      <c r="F535" s="544">
        <f t="shared" si="17"/>
        <v>1204.1520841108877</v>
      </c>
      <c r="G535" s="68">
        <f t="shared" si="18"/>
        <v>1.5024186821711E-2</v>
      </c>
      <c r="H535" s="26"/>
    </row>
    <row r="536" spans="1:8">
      <c r="A536" s="30">
        <v>34700</v>
      </c>
      <c r="B536" s="26">
        <v>4550.9458723315602</v>
      </c>
      <c r="C536" s="26">
        <v>2284725885.3214507</v>
      </c>
      <c r="D536" s="26">
        <v>155.07156239824857</v>
      </c>
      <c r="E536" s="32">
        <v>34425873.469999991</v>
      </c>
      <c r="F536" s="544">
        <f t="shared" si="17"/>
        <v>1185.1708688632812</v>
      </c>
      <c r="G536" s="68">
        <f t="shared" si="18"/>
        <v>1.5067835354417769E-2</v>
      </c>
      <c r="H536" s="26"/>
    </row>
    <row r="537" spans="1:8">
      <c r="A537" s="30">
        <v>34800</v>
      </c>
      <c r="B537" s="26">
        <v>4550.4387578615515</v>
      </c>
      <c r="C537" s="26">
        <v>2284691612.4161968</v>
      </c>
      <c r="D537" s="26">
        <v>155.18818136361023</v>
      </c>
      <c r="E537" s="32">
        <v>34525083.480000004</v>
      </c>
      <c r="F537" s="544">
        <f t="shared" si="17"/>
        <v>1166.1896536165273</v>
      </c>
      <c r="G537" s="68">
        <f t="shared" si="18"/>
        <v>1.5111485196677236E-2</v>
      </c>
      <c r="H537" s="26"/>
    </row>
    <row r="538" spans="1:8">
      <c r="A538" s="30">
        <v>34900</v>
      </c>
      <c r="B538" s="26">
        <v>4549.9323313147306</v>
      </c>
      <c r="C538" s="26">
        <v>2284657339.510942</v>
      </c>
      <c r="D538" s="26">
        <v>155.30290220744723</v>
      </c>
      <c r="E538" s="32">
        <v>34624293.490000002</v>
      </c>
      <c r="F538" s="544">
        <f t="shared" si="17"/>
        <v>1147.2084383700576</v>
      </c>
      <c r="G538" s="68">
        <f t="shared" si="18"/>
        <v>1.515513634854833E-2</v>
      </c>
      <c r="H538" s="26"/>
    </row>
    <row r="539" spans="1:8">
      <c r="A539" s="30">
        <v>35000</v>
      </c>
      <c r="B539" s="26">
        <v>4549.4265926910984</v>
      </c>
      <c r="C539" s="26">
        <v>2284623066.6056886</v>
      </c>
      <c r="D539" s="26">
        <v>155.41572492975948</v>
      </c>
      <c r="E539" s="32">
        <v>34723503.5</v>
      </c>
      <c r="F539" s="544">
        <f t="shared" si="17"/>
        <v>1128.2272231224511</v>
      </c>
      <c r="G539" s="68">
        <f t="shared" si="18"/>
        <v>1.5198788810089982E-2</v>
      </c>
      <c r="H539" s="26"/>
    </row>
    <row r="540" spans="1:8">
      <c r="A540" s="30">
        <v>35100</v>
      </c>
      <c r="B540" s="26">
        <v>4548.9215419906541</v>
      </c>
      <c r="C540" s="26">
        <v>2284588793.7004337</v>
      </c>
      <c r="D540" s="26">
        <v>155.52664953054708</v>
      </c>
      <c r="E540" s="32">
        <v>34822713.509999998</v>
      </c>
      <c r="F540" s="544">
        <f t="shared" si="17"/>
        <v>1109.2460078759814</v>
      </c>
      <c r="G540" s="68">
        <f t="shared" si="18"/>
        <v>1.5242442581361152E-2</v>
      </c>
      <c r="H540" s="26"/>
    </row>
    <row r="541" spans="1:8">
      <c r="A541" s="30">
        <v>35200</v>
      </c>
      <c r="B541" s="26">
        <v>4548.4171792133984</v>
      </c>
      <c r="C541" s="26">
        <v>2284554520.7951798</v>
      </c>
      <c r="D541" s="26">
        <v>155.63567600981</v>
      </c>
      <c r="E541" s="32">
        <v>34921923.519999988</v>
      </c>
      <c r="F541" s="544">
        <f t="shared" si="17"/>
        <v>1090.2647926292275</v>
      </c>
      <c r="G541" s="68">
        <f t="shared" si="18"/>
        <v>1.5286097662420764E-2</v>
      </c>
      <c r="H541" s="26"/>
    </row>
    <row r="542" spans="1:8">
      <c r="A542" s="30">
        <v>35300</v>
      </c>
      <c r="B542" s="26">
        <v>4547.9135043593305</v>
      </c>
      <c r="C542" s="26">
        <v>2284520247.8899255</v>
      </c>
      <c r="D542" s="26">
        <v>155.74280436754825</v>
      </c>
      <c r="E542" s="32">
        <v>35021133.530000001</v>
      </c>
      <c r="F542" s="544">
        <f t="shared" si="17"/>
        <v>1071.2835773824736</v>
      </c>
      <c r="G542" s="68">
        <f t="shared" si="18"/>
        <v>1.5329754053327795E-2</v>
      </c>
      <c r="H542" s="26"/>
    </row>
    <row r="543" spans="1:8">
      <c r="A543" s="30">
        <v>35400</v>
      </c>
      <c r="B543" s="26">
        <v>4547.4105174284532</v>
      </c>
      <c r="C543" s="26">
        <v>2284485974.9846721</v>
      </c>
      <c r="D543" s="26">
        <v>155.84803460376173</v>
      </c>
      <c r="E543" s="32">
        <v>35120343.540000007</v>
      </c>
      <c r="F543" s="544">
        <f t="shared" si="17"/>
        <v>1052.3023621348671</v>
      </c>
      <c r="G543" s="68">
        <f t="shared" si="18"/>
        <v>1.537341175414117E-2</v>
      </c>
      <c r="H543" s="26"/>
    </row>
    <row r="544" spans="1:8">
      <c r="A544" s="30">
        <v>35500</v>
      </c>
      <c r="B544" s="26">
        <v>4546.9082184207628</v>
      </c>
      <c r="C544" s="26">
        <v>2284451702.0794172</v>
      </c>
      <c r="D544" s="26">
        <v>155.9513667184506</v>
      </c>
      <c r="E544" s="32">
        <v>35219553.549999997</v>
      </c>
      <c r="F544" s="544">
        <f t="shared" si="17"/>
        <v>1033.3211468886816</v>
      </c>
      <c r="G544" s="68">
        <f t="shared" si="18"/>
        <v>1.541707076491986E-2</v>
      </c>
      <c r="H544" s="26"/>
    </row>
    <row r="545" spans="1:8">
      <c r="A545" s="30">
        <v>35600</v>
      </c>
      <c r="B545" s="26">
        <v>4546.4066073362583</v>
      </c>
      <c r="C545" s="26">
        <v>2284417429.1741633</v>
      </c>
      <c r="D545" s="26">
        <v>156.05280071161468</v>
      </c>
      <c r="E545" s="32">
        <v>35318763.559999995</v>
      </c>
      <c r="F545" s="544">
        <f t="shared" si="17"/>
        <v>1014.339931640791</v>
      </c>
      <c r="G545" s="68">
        <f t="shared" si="18"/>
        <v>1.546073108572282E-2</v>
      </c>
      <c r="H545" s="26"/>
    </row>
    <row r="546" spans="1:8">
      <c r="A546" s="30">
        <v>35700</v>
      </c>
      <c r="B546" s="26">
        <v>4545.9056841749461</v>
      </c>
      <c r="C546" s="26">
        <v>2284383156.2689095</v>
      </c>
      <c r="D546" s="26">
        <v>156.15233658325417</v>
      </c>
      <c r="E546" s="32">
        <v>35417973.569999993</v>
      </c>
      <c r="F546" s="544">
        <f t="shared" si="17"/>
        <v>995.3587163948896</v>
      </c>
      <c r="G546" s="68">
        <f t="shared" si="18"/>
        <v>1.5504392716609016E-2</v>
      </c>
      <c r="H546" s="26"/>
    </row>
    <row r="547" spans="1:8">
      <c r="A547" s="30">
        <v>35800</v>
      </c>
      <c r="B547" s="26">
        <v>4545.4054489368209</v>
      </c>
      <c r="C547" s="26">
        <v>2284348883.363656</v>
      </c>
      <c r="D547" s="26">
        <v>156.24997433336893</v>
      </c>
      <c r="E547" s="32">
        <v>35517183.579999998</v>
      </c>
      <c r="F547" s="544">
        <f t="shared" si="17"/>
        <v>976.37750114756727</v>
      </c>
      <c r="G547" s="68">
        <f t="shared" si="18"/>
        <v>1.5548055657637413E-2</v>
      </c>
      <c r="H547" s="26"/>
    </row>
    <row r="548" spans="1:8">
      <c r="A548" s="30">
        <v>35900</v>
      </c>
      <c r="B548" s="26">
        <v>4544.9059016218853</v>
      </c>
      <c r="C548" s="26">
        <v>2284314610.4584017</v>
      </c>
      <c r="D548" s="26">
        <v>156.34571396195898</v>
      </c>
      <c r="E548" s="32">
        <v>35616393.590000004</v>
      </c>
      <c r="F548" s="544">
        <f t="shared" si="17"/>
        <v>957.39628590052916</v>
      </c>
      <c r="G548" s="68">
        <f t="shared" si="18"/>
        <v>1.5591719908866989E-2</v>
      </c>
      <c r="H548" s="26"/>
    </row>
    <row r="549" spans="1:8">
      <c r="A549" s="30">
        <v>36000</v>
      </c>
      <c r="B549" s="26">
        <v>4544.4070422301356</v>
      </c>
      <c r="C549" s="26">
        <v>2284280337.5531473</v>
      </c>
      <c r="D549" s="26">
        <v>156.43955546902438</v>
      </c>
      <c r="E549" s="32">
        <v>35715603.600000001</v>
      </c>
      <c r="F549" s="544">
        <f t="shared" si="17"/>
        <v>938.41507065405949</v>
      </c>
      <c r="G549" s="68">
        <f t="shared" si="18"/>
        <v>1.563538547035671E-2</v>
      </c>
      <c r="H549" s="26"/>
    </row>
    <row r="550" spans="1:8">
      <c r="A550" s="30">
        <v>36100</v>
      </c>
      <c r="B550" s="26">
        <v>4543.9088707615756</v>
      </c>
      <c r="C550" s="26">
        <v>2284246064.6478934</v>
      </c>
      <c r="D550" s="26">
        <v>156.53149885456506</v>
      </c>
      <c r="E550" s="32">
        <v>35814813.609999992</v>
      </c>
      <c r="F550" s="544">
        <f t="shared" si="17"/>
        <v>919.43385540673717</v>
      </c>
      <c r="G550" s="68">
        <f t="shared" si="18"/>
        <v>1.5679052342165548E-2</v>
      </c>
      <c r="H550" s="26"/>
    </row>
    <row r="551" spans="1:8">
      <c r="A551" s="30">
        <v>36200</v>
      </c>
      <c r="B551" s="26">
        <v>4543.4113872162043</v>
      </c>
      <c r="C551" s="26">
        <v>2284211791.7426391</v>
      </c>
      <c r="D551" s="26">
        <v>156.62154411858108</v>
      </c>
      <c r="E551" s="32">
        <v>35914023.61999999</v>
      </c>
      <c r="F551" s="544">
        <f t="shared" si="17"/>
        <v>900.45264016026749</v>
      </c>
      <c r="G551" s="68">
        <f t="shared" si="18"/>
        <v>1.5722720524352501E-2</v>
      </c>
      <c r="H551" s="26"/>
    </row>
    <row r="552" spans="1:8">
      <c r="A552" s="30">
        <v>36300</v>
      </c>
      <c r="B552" s="26">
        <v>4542.9145915940198</v>
      </c>
      <c r="C552" s="26">
        <v>2284177518.8373852</v>
      </c>
      <c r="D552" s="26">
        <v>156.70969126107235</v>
      </c>
      <c r="E552" s="32">
        <v>36013233.630000003</v>
      </c>
      <c r="F552" s="544">
        <f t="shared" si="17"/>
        <v>881.47142491266095</v>
      </c>
      <c r="G552" s="68">
        <f t="shared" si="18"/>
        <v>1.5766390016976543E-2</v>
      </c>
      <c r="H552" s="26"/>
    </row>
    <row r="553" spans="1:8">
      <c r="A553" s="30">
        <v>36400</v>
      </c>
      <c r="B553" s="26">
        <v>4542.418483895025</v>
      </c>
      <c r="C553" s="26">
        <v>2284143245.9321308</v>
      </c>
      <c r="D553" s="26">
        <v>156.79594028203897</v>
      </c>
      <c r="E553" s="32">
        <v>36112443.640000008</v>
      </c>
      <c r="F553" s="544">
        <f t="shared" si="17"/>
        <v>862.49020966619128</v>
      </c>
      <c r="G553" s="68">
        <f t="shared" si="18"/>
        <v>1.5810060820096668E-2</v>
      </c>
      <c r="H553" s="26"/>
    </row>
    <row r="554" spans="1:8">
      <c r="A554" s="30">
        <v>36500</v>
      </c>
      <c r="B554" s="26">
        <v>4541.923064119218</v>
      </c>
      <c r="C554" s="26">
        <v>2284108973.0268769</v>
      </c>
      <c r="D554" s="26">
        <v>156.88029118148091</v>
      </c>
      <c r="E554" s="32">
        <v>36211653.649999999</v>
      </c>
      <c r="F554" s="544">
        <f t="shared" si="17"/>
        <v>843.50899441943739</v>
      </c>
      <c r="G554" s="68">
        <f t="shared" si="18"/>
        <v>1.585373293377185E-2</v>
      </c>
      <c r="H554" s="26"/>
    </row>
    <row r="555" spans="1:8">
      <c r="A555" s="30">
        <v>36600</v>
      </c>
      <c r="B555" s="26">
        <v>4541.4283322665997</v>
      </c>
      <c r="C555" s="26">
        <v>2284074700.1216221</v>
      </c>
      <c r="D555" s="26">
        <v>156.96274395939815</v>
      </c>
      <c r="E555" s="32">
        <v>36310863.659999996</v>
      </c>
      <c r="F555" s="544">
        <f t="shared" si="17"/>
        <v>824.52777917239928</v>
      </c>
      <c r="G555" s="68">
        <f t="shared" si="18"/>
        <v>1.5897406358061108E-2</v>
      </c>
      <c r="H555" s="26"/>
    </row>
    <row r="556" spans="1:8">
      <c r="A556" s="30">
        <v>36700</v>
      </c>
      <c r="B556" s="26">
        <v>4540.9342883371701</v>
      </c>
      <c r="C556" s="26">
        <v>2284040427.2163692</v>
      </c>
      <c r="D556" s="26">
        <v>157.04329861579069</v>
      </c>
      <c r="E556" s="32">
        <v>36410073.669999994</v>
      </c>
      <c r="F556" s="544">
        <f t="shared" si="17"/>
        <v>805.54656392536117</v>
      </c>
      <c r="G556" s="68">
        <f t="shared" si="18"/>
        <v>1.5941081093023418E-2</v>
      </c>
      <c r="H556" s="26"/>
    </row>
    <row r="557" spans="1:8">
      <c r="A557" s="30">
        <v>36800</v>
      </c>
      <c r="B557" s="26">
        <v>4540.4409323309283</v>
      </c>
      <c r="C557" s="26">
        <v>2284006154.3111143</v>
      </c>
      <c r="D557" s="26">
        <v>157.12195515065855</v>
      </c>
      <c r="E557" s="32">
        <v>36509283.68</v>
      </c>
      <c r="F557" s="544">
        <f t="shared" si="17"/>
        <v>786.56534867860728</v>
      </c>
      <c r="G557" s="68">
        <f t="shared" si="18"/>
        <v>1.598475713871781E-2</v>
      </c>
      <c r="H557" s="26"/>
    </row>
    <row r="558" spans="1:8">
      <c r="A558" s="30">
        <v>36900</v>
      </c>
      <c r="B558" s="26">
        <v>4539.9482642478761</v>
      </c>
      <c r="C558" s="26">
        <v>2283971881.4058609</v>
      </c>
      <c r="D558" s="26">
        <v>157.19871356400176</v>
      </c>
      <c r="E558" s="32">
        <v>36608493.690000005</v>
      </c>
      <c r="F558" s="544">
        <f t="shared" si="17"/>
        <v>767.58413343213761</v>
      </c>
      <c r="G558" s="68">
        <f t="shared" si="18"/>
        <v>1.6028434495203265E-2</v>
      </c>
      <c r="H558" s="26"/>
    </row>
    <row r="559" spans="1:8">
      <c r="A559" s="30">
        <v>37000</v>
      </c>
      <c r="B559" s="26">
        <v>4539.4562840880099</v>
      </c>
      <c r="C559" s="26">
        <v>2283937608.5006061</v>
      </c>
      <c r="D559" s="26">
        <v>157.27357385582022</v>
      </c>
      <c r="E559" s="32">
        <v>36707703.700000003</v>
      </c>
      <c r="F559" s="544">
        <f t="shared" si="17"/>
        <v>748.60291818453106</v>
      </c>
      <c r="G559" s="68">
        <f t="shared" si="18"/>
        <v>1.6072113162538811E-2</v>
      </c>
      <c r="H559" s="26"/>
    </row>
    <row r="560" spans="1:8">
      <c r="A560" s="30">
        <v>37100</v>
      </c>
      <c r="B560" s="26">
        <v>4538.9649918513342</v>
      </c>
      <c r="C560" s="26">
        <v>2283903335.5953517</v>
      </c>
      <c r="D560" s="26">
        <v>157.34653602611397</v>
      </c>
      <c r="E560" s="32">
        <v>36806913.709999993</v>
      </c>
      <c r="F560" s="544">
        <f t="shared" si="17"/>
        <v>729.62170293749296</v>
      </c>
      <c r="G560" s="68">
        <f t="shared" si="18"/>
        <v>1.6115793140783444E-2</v>
      </c>
      <c r="H560" s="26"/>
    </row>
    <row r="561" spans="1:8">
      <c r="A561" s="30">
        <v>37200</v>
      </c>
      <c r="B561" s="26">
        <v>4538.4743875378472</v>
      </c>
      <c r="C561" s="26">
        <v>2283869062.6900978</v>
      </c>
      <c r="D561" s="26">
        <v>157.41760007488313</v>
      </c>
      <c r="E561" s="32">
        <v>36906123.719999991</v>
      </c>
      <c r="F561" s="544">
        <f t="shared" si="17"/>
        <v>710.64048769159172</v>
      </c>
      <c r="G561" s="68">
        <f t="shared" si="18"/>
        <v>1.6159474429996185E-2</v>
      </c>
      <c r="H561" s="26"/>
    </row>
    <row r="562" spans="1:8">
      <c r="A562" s="30">
        <v>37300</v>
      </c>
      <c r="B562" s="26">
        <v>4537.9844711475471</v>
      </c>
      <c r="C562" s="26">
        <v>2283834789.7848439</v>
      </c>
      <c r="D562" s="26">
        <v>157.4867660021275</v>
      </c>
      <c r="E562" s="32">
        <v>37005333.730000004</v>
      </c>
      <c r="F562" s="544">
        <f t="shared" si="17"/>
        <v>691.65927244370096</v>
      </c>
      <c r="G562" s="68">
        <f t="shared" si="18"/>
        <v>1.6203157030236066E-2</v>
      </c>
      <c r="H562" s="26"/>
    </row>
    <row r="563" spans="1:8">
      <c r="A563" s="30">
        <v>37400</v>
      </c>
      <c r="B563" s="26">
        <v>4537.4952426804366</v>
      </c>
      <c r="C563" s="26">
        <v>2283800516.87959</v>
      </c>
      <c r="D563" s="26">
        <v>157.55403380784722</v>
      </c>
      <c r="E563" s="32">
        <v>37104543.740000002</v>
      </c>
      <c r="F563" s="544">
        <f t="shared" si="17"/>
        <v>672.67805719723128</v>
      </c>
      <c r="G563" s="68">
        <f t="shared" si="18"/>
        <v>1.6246840941562098E-2</v>
      </c>
      <c r="H563" s="26"/>
    </row>
    <row r="564" spans="1:8">
      <c r="A564" s="30">
        <v>37500</v>
      </c>
      <c r="B564" s="26">
        <v>4537.0067021365139</v>
      </c>
      <c r="C564" s="26">
        <v>2283766243.9743357</v>
      </c>
      <c r="D564" s="26">
        <v>157.61940349204227</v>
      </c>
      <c r="E564" s="32">
        <v>37203753.75</v>
      </c>
      <c r="F564" s="544">
        <f t="shared" si="17"/>
        <v>653.69684195047739</v>
      </c>
      <c r="G564" s="68">
        <f t="shared" si="18"/>
        <v>1.6290526164033311E-2</v>
      </c>
      <c r="H564" s="26"/>
    </row>
    <row r="565" spans="1:8">
      <c r="A565" s="30">
        <v>37600</v>
      </c>
      <c r="B565" s="26">
        <v>4536.518849515779</v>
      </c>
      <c r="C565" s="26">
        <v>2283731971.0690823</v>
      </c>
      <c r="D565" s="26">
        <v>157.68287505471258</v>
      </c>
      <c r="E565" s="32">
        <v>37302963.759999998</v>
      </c>
      <c r="F565" s="544">
        <f t="shared" si="17"/>
        <v>634.71562670315507</v>
      </c>
      <c r="G565" s="68">
        <f t="shared" si="18"/>
        <v>1.6334212697708735E-2</v>
      </c>
      <c r="H565" s="26"/>
    </row>
    <row r="566" spans="1:8">
      <c r="A566" s="30">
        <v>37700</v>
      </c>
      <c r="B566" s="26">
        <v>4536.0316848182338</v>
      </c>
      <c r="C566" s="26">
        <v>2283697698.1638279</v>
      </c>
      <c r="D566" s="26">
        <v>157.74444849585819</v>
      </c>
      <c r="E566" s="32">
        <v>37402173.769999996</v>
      </c>
      <c r="F566" s="544">
        <f t="shared" si="17"/>
        <v>615.73441145611696</v>
      </c>
      <c r="G566" s="68">
        <f t="shared" si="18"/>
        <v>1.637790054264741E-2</v>
      </c>
      <c r="H566" s="26"/>
    </row>
    <row r="567" spans="1:8">
      <c r="A567" s="30">
        <v>37800</v>
      </c>
      <c r="B567" s="26">
        <v>4535.5452080438763</v>
      </c>
      <c r="C567" s="26">
        <v>2283663425.2585735</v>
      </c>
      <c r="D567" s="26">
        <v>157.80412381547916</v>
      </c>
      <c r="E567" s="32">
        <v>37501383.780000001</v>
      </c>
      <c r="F567" s="544">
        <f t="shared" si="17"/>
        <v>596.75319620964729</v>
      </c>
      <c r="G567" s="68">
        <f t="shared" si="18"/>
        <v>1.6421589698908372E-2</v>
      </c>
      <c r="H567" s="26"/>
    </row>
    <row r="568" spans="1:8">
      <c r="A568" s="30">
        <v>37900</v>
      </c>
      <c r="B568" s="26">
        <v>4535.0594191927066</v>
      </c>
      <c r="C568" s="26">
        <v>2283629152.3533196</v>
      </c>
      <c r="D568" s="26">
        <v>157.86190101357545</v>
      </c>
      <c r="E568" s="32">
        <v>37600593.789999999</v>
      </c>
      <c r="F568" s="544">
        <f t="shared" si="17"/>
        <v>577.77198096289339</v>
      </c>
      <c r="G568" s="68">
        <f t="shared" si="18"/>
        <v>1.6465280166550654E-2</v>
      </c>
      <c r="H568" s="26"/>
    </row>
    <row r="569" spans="1:8">
      <c r="A569" s="30">
        <v>38000</v>
      </c>
      <c r="B569" s="26">
        <v>4534.5743182647257</v>
      </c>
      <c r="C569" s="26">
        <v>2283594879.4480653</v>
      </c>
      <c r="D569" s="26">
        <v>157.91778009014698</v>
      </c>
      <c r="E569" s="32">
        <v>37699803.799999997</v>
      </c>
      <c r="F569" s="544">
        <f t="shared" si="17"/>
        <v>558.79076571528685</v>
      </c>
      <c r="G569" s="68">
        <f t="shared" si="18"/>
        <v>1.6508971945633312E-2</v>
      </c>
      <c r="H569" s="26"/>
    </row>
    <row r="570" spans="1:8">
      <c r="A570" s="30">
        <v>38100</v>
      </c>
      <c r="B570" s="26">
        <v>4534.0899052599334</v>
      </c>
      <c r="C570" s="26">
        <v>2283560606.5428109</v>
      </c>
      <c r="D570" s="26">
        <v>157.97176104519389</v>
      </c>
      <c r="E570" s="32">
        <v>37799013.809999995</v>
      </c>
      <c r="F570" s="544">
        <f t="shared" si="17"/>
        <v>539.8095504691014</v>
      </c>
      <c r="G570" s="68">
        <f t="shared" si="18"/>
        <v>1.6552665036215389E-2</v>
      </c>
      <c r="H570" s="26"/>
    </row>
    <row r="571" spans="1:8">
      <c r="A571" s="30">
        <v>38200</v>
      </c>
      <c r="B571" s="26">
        <v>4533.6061801783299</v>
      </c>
      <c r="C571" s="26">
        <v>2283526333.6375566</v>
      </c>
      <c r="D571" s="26">
        <v>158.02384387871612</v>
      </c>
      <c r="E571" s="32">
        <v>37898223.82</v>
      </c>
      <c r="F571" s="544">
        <f t="shared" si="17"/>
        <v>520.8283352223475</v>
      </c>
      <c r="G571" s="68">
        <f t="shared" si="18"/>
        <v>1.659635943835594E-2</v>
      </c>
      <c r="H571" s="26"/>
    </row>
    <row r="572" spans="1:8">
      <c r="A572" s="30">
        <v>38300</v>
      </c>
      <c r="B572" s="26">
        <v>4533.1231430199132</v>
      </c>
      <c r="C572" s="26">
        <v>2283492060.7323027</v>
      </c>
      <c r="D572" s="26">
        <v>158.07402859071357</v>
      </c>
      <c r="E572" s="32">
        <v>37997433.829999998</v>
      </c>
      <c r="F572" s="544">
        <f t="shared" si="17"/>
        <v>501.84711997445675</v>
      </c>
      <c r="G572" s="68">
        <f t="shared" si="18"/>
        <v>1.6640055152114013E-2</v>
      </c>
      <c r="H572" s="26"/>
    </row>
    <row r="573" spans="1:8">
      <c r="A573" s="30">
        <v>38400</v>
      </c>
      <c r="B573" s="26">
        <v>4532.6407937846861</v>
      </c>
      <c r="C573" s="26">
        <v>2283457787.8270478</v>
      </c>
      <c r="D573" s="26">
        <v>158.12231518118639</v>
      </c>
      <c r="E573" s="32">
        <v>38096643.839999996</v>
      </c>
      <c r="F573" s="544">
        <f t="shared" si="17"/>
        <v>482.86590472827129</v>
      </c>
      <c r="G573" s="68">
        <f t="shared" si="18"/>
        <v>1.6683752177548677E-2</v>
      </c>
      <c r="H573" s="26"/>
    </row>
    <row r="574" spans="1:8">
      <c r="A574" s="30">
        <v>38500</v>
      </c>
      <c r="B574" s="26">
        <v>4532.1591324726469</v>
      </c>
      <c r="C574" s="26">
        <v>2283423514.9217944</v>
      </c>
      <c r="D574" s="26">
        <v>158.16870365013452</v>
      </c>
      <c r="E574" s="32">
        <v>38195853.850000001</v>
      </c>
      <c r="F574" s="544">
        <f t="shared" si="17"/>
        <v>463.88468948123318</v>
      </c>
      <c r="G574" s="68">
        <f t="shared" si="18"/>
        <v>1.6727450514718984E-2</v>
      </c>
      <c r="H574" s="26"/>
    </row>
    <row r="575" spans="1:8">
      <c r="A575" s="30">
        <v>38600</v>
      </c>
      <c r="B575" s="26">
        <v>4531.6781590837963</v>
      </c>
      <c r="C575" s="26">
        <v>2283389242.0165401</v>
      </c>
      <c r="D575" s="26">
        <v>158.21319399755791</v>
      </c>
      <c r="E575" s="32">
        <v>38295063.859999992</v>
      </c>
      <c r="F575" s="544">
        <f t="shared" ref="F575:F638" si="19">(D575-D574)/(A575-A574)*10^6</f>
        <v>444.90347423391086</v>
      </c>
      <c r="G575" s="68">
        <f t="shared" ref="G575:G638" si="20">E575/C575</f>
        <v>1.6771150163684006E-2</v>
      </c>
      <c r="H575" s="26"/>
    </row>
    <row r="576" spans="1:8">
      <c r="A576" s="30">
        <v>38700</v>
      </c>
      <c r="B576" s="26">
        <v>4531.1978736181354</v>
      </c>
      <c r="C576" s="26">
        <v>2283354969.1112871</v>
      </c>
      <c r="D576" s="26">
        <v>158.25578622345668</v>
      </c>
      <c r="E576" s="32">
        <v>38394273.869999997</v>
      </c>
      <c r="F576" s="544">
        <f t="shared" si="19"/>
        <v>425.9222589877254</v>
      </c>
      <c r="G576" s="68">
        <f t="shared" si="20"/>
        <v>1.6814851124502806E-2</v>
      </c>
      <c r="H576" s="26"/>
    </row>
    <row r="577" spans="1:8">
      <c r="A577" s="30">
        <v>38800</v>
      </c>
      <c r="B577" s="26">
        <v>4530.7182760756623</v>
      </c>
      <c r="C577" s="26">
        <v>2283320696.2060328</v>
      </c>
      <c r="D577" s="26">
        <v>158.29648032783075</v>
      </c>
      <c r="E577" s="32">
        <v>38493483.880000003</v>
      </c>
      <c r="F577" s="544">
        <f t="shared" si="19"/>
        <v>406.94104374068729</v>
      </c>
      <c r="G577" s="68">
        <f t="shared" si="20"/>
        <v>1.6858553397234476E-2</v>
      </c>
      <c r="H577" s="26"/>
    </row>
    <row r="578" spans="1:8">
      <c r="A578" s="30">
        <v>38900</v>
      </c>
      <c r="B578" s="26">
        <v>4530.239366456377</v>
      </c>
      <c r="C578" s="26">
        <v>2283286423.3007789</v>
      </c>
      <c r="D578" s="26">
        <v>158.33527631068009</v>
      </c>
      <c r="E578" s="32">
        <v>38592693.890000001</v>
      </c>
      <c r="F578" s="544">
        <f t="shared" si="19"/>
        <v>387.95982849336497</v>
      </c>
      <c r="G578" s="68">
        <f t="shared" si="20"/>
        <v>1.6902256981938073E-2</v>
      </c>
      <c r="H578" s="26"/>
    </row>
    <row r="579" spans="1:8">
      <c r="A579" s="30">
        <v>39000</v>
      </c>
      <c r="B579" s="26">
        <v>4529.7611447602794</v>
      </c>
      <c r="C579" s="26">
        <v>2283252150.3955245</v>
      </c>
      <c r="D579" s="26">
        <v>158.37217417200478</v>
      </c>
      <c r="E579" s="32">
        <v>38691903.899999999</v>
      </c>
      <c r="F579" s="544">
        <f t="shared" si="19"/>
        <v>368.97861324689529</v>
      </c>
      <c r="G579" s="68">
        <f t="shared" si="20"/>
        <v>1.6945961878672689E-2</v>
      </c>
      <c r="H579" s="26"/>
    </row>
    <row r="580" spans="1:8">
      <c r="A580" s="30">
        <v>39100</v>
      </c>
      <c r="B580" s="26">
        <v>4529.2836109873706</v>
      </c>
      <c r="C580" s="26">
        <v>2283217877.4902706</v>
      </c>
      <c r="D580" s="26">
        <v>158.40717391180476</v>
      </c>
      <c r="E580" s="32">
        <v>38791113.909999996</v>
      </c>
      <c r="F580" s="544">
        <f t="shared" si="19"/>
        <v>349.99739799985718</v>
      </c>
      <c r="G580" s="68">
        <f t="shared" si="20"/>
        <v>1.6989668087497398E-2</v>
      </c>
      <c r="H580" s="26"/>
    </row>
    <row r="581" spans="1:8">
      <c r="A581" s="30">
        <v>39200</v>
      </c>
      <c r="B581" s="26">
        <v>4528.8067651376514</v>
      </c>
      <c r="C581" s="26">
        <v>2283183604.5850158</v>
      </c>
      <c r="D581" s="26">
        <v>158.44027553008004</v>
      </c>
      <c r="E581" s="32">
        <v>38890323.920000002</v>
      </c>
      <c r="F581" s="544">
        <f t="shared" si="19"/>
        <v>331.01618275281908</v>
      </c>
      <c r="G581" s="68">
        <f t="shared" si="20"/>
        <v>1.7033375608471304E-2</v>
      </c>
      <c r="H581" s="26"/>
    </row>
    <row r="582" spans="1:8">
      <c r="A582" s="30">
        <v>39300</v>
      </c>
      <c r="B582" s="26">
        <v>4528.3306072111191</v>
      </c>
      <c r="C582" s="26">
        <v>2283149331.6797619</v>
      </c>
      <c r="D582" s="26">
        <v>158.47147902683065</v>
      </c>
      <c r="E582" s="32">
        <v>38989533.93</v>
      </c>
      <c r="F582" s="544">
        <f t="shared" si="19"/>
        <v>312.03496750606519</v>
      </c>
      <c r="G582" s="68">
        <f t="shared" si="20"/>
        <v>1.707708444165348E-2</v>
      </c>
      <c r="H582" s="26"/>
    </row>
    <row r="583" spans="1:8">
      <c r="A583" s="30">
        <v>39400</v>
      </c>
      <c r="B583" s="26">
        <v>4527.8551372077754</v>
      </c>
      <c r="C583" s="26">
        <v>2283115058.774508</v>
      </c>
      <c r="D583" s="26">
        <v>158.50078440205655</v>
      </c>
      <c r="E583" s="32">
        <v>39088743.939999998</v>
      </c>
      <c r="F583" s="544">
        <f t="shared" si="19"/>
        <v>293.05375225902708</v>
      </c>
      <c r="G583" s="68">
        <f t="shared" si="20"/>
        <v>1.7120794587103024E-2</v>
      </c>
      <c r="H583" s="26"/>
    </row>
    <row r="584" spans="1:8">
      <c r="A584" s="30">
        <v>39500</v>
      </c>
      <c r="B584" s="26">
        <v>4527.3803551276205</v>
      </c>
      <c r="C584" s="26">
        <v>2283080785.8692536</v>
      </c>
      <c r="D584" s="26">
        <v>158.52819165575778</v>
      </c>
      <c r="E584" s="32">
        <v>39187953.950000003</v>
      </c>
      <c r="F584" s="544">
        <f t="shared" si="19"/>
        <v>274.07253701227319</v>
      </c>
      <c r="G584" s="68">
        <f t="shared" si="20"/>
        <v>1.7164506044879044E-2</v>
      </c>
      <c r="H584" s="26"/>
    </row>
    <row r="585" spans="1:8">
      <c r="A585" s="30">
        <v>39600</v>
      </c>
      <c r="B585" s="26">
        <v>4526.9062609706543</v>
      </c>
      <c r="C585" s="26">
        <v>2283046512.9640002</v>
      </c>
      <c r="D585" s="26">
        <v>158.5537007879343</v>
      </c>
      <c r="E585" s="32">
        <v>39287163.959999993</v>
      </c>
      <c r="F585" s="544">
        <f t="shared" si="19"/>
        <v>255.09132176523511</v>
      </c>
      <c r="G585" s="68">
        <f t="shared" si="20"/>
        <v>1.7208218815040623E-2</v>
      </c>
      <c r="H585" s="26"/>
    </row>
    <row r="586" spans="1:8">
      <c r="A586" s="30">
        <v>39700</v>
      </c>
      <c r="B586" s="26">
        <v>4526.4328547368759</v>
      </c>
      <c r="C586" s="26">
        <v>2283012240.0587454</v>
      </c>
      <c r="D586" s="26">
        <v>158.57731179858612</v>
      </c>
      <c r="E586" s="32">
        <v>39386373.969999999</v>
      </c>
      <c r="F586" s="544">
        <f t="shared" si="19"/>
        <v>236.11010651819697</v>
      </c>
      <c r="G586" s="68">
        <f t="shared" si="20"/>
        <v>1.7251932897646895E-2</v>
      </c>
      <c r="H586" s="26"/>
    </row>
    <row r="587" spans="1:8">
      <c r="A587" s="30">
        <v>39800</v>
      </c>
      <c r="B587" s="26">
        <v>4525.9601364262862</v>
      </c>
      <c r="C587" s="26">
        <v>2282977967.1534915</v>
      </c>
      <c r="D587" s="26">
        <v>158.5990246877133</v>
      </c>
      <c r="E587" s="32">
        <v>39485583.980000004</v>
      </c>
      <c r="F587" s="544">
        <f t="shared" si="19"/>
        <v>217.1288912717273</v>
      </c>
      <c r="G587" s="68">
        <f t="shared" si="20"/>
        <v>1.7295648292756944E-2</v>
      </c>
      <c r="H587" s="26"/>
    </row>
    <row r="588" spans="1:8">
      <c r="A588" s="30">
        <v>39900</v>
      </c>
      <c r="B588" s="26">
        <v>4525.4881060388843</v>
      </c>
      <c r="C588" s="26">
        <v>2282943694.2482371</v>
      </c>
      <c r="D588" s="26">
        <v>158.61883945531574</v>
      </c>
      <c r="E588" s="32">
        <v>39584793.989999995</v>
      </c>
      <c r="F588" s="544">
        <f t="shared" si="19"/>
        <v>198.14767602440497</v>
      </c>
      <c r="G588" s="68">
        <f t="shared" si="20"/>
        <v>1.7339365000429888E-2</v>
      </c>
      <c r="H588" s="26"/>
    </row>
    <row r="589" spans="1:8">
      <c r="A589" s="30">
        <v>40000</v>
      </c>
      <c r="B589" s="26">
        <v>4525.0167635746702</v>
      </c>
      <c r="C589" s="26">
        <v>2282909421.3429832</v>
      </c>
      <c r="D589" s="26">
        <v>158.63675610139353</v>
      </c>
      <c r="E589" s="32">
        <v>39684004</v>
      </c>
      <c r="F589" s="544">
        <f t="shared" si="19"/>
        <v>179.1664607779353</v>
      </c>
      <c r="G589" s="68">
        <f t="shared" si="20"/>
        <v>1.7383083020724849E-2</v>
      </c>
      <c r="H589" s="26"/>
    </row>
    <row r="590" spans="1:8">
      <c r="A590" s="30">
        <v>40100</v>
      </c>
      <c r="B590" s="26">
        <v>4524.5461090336466</v>
      </c>
      <c r="C590" s="26">
        <v>2282875148.4377289</v>
      </c>
      <c r="D590" s="26">
        <v>158.65277462594659</v>
      </c>
      <c r="E590" s="32">
        <v>39783214.009999998</v>
      </c>
      <c r="F590" s="544">
        <f t="shared" si="19"/>
        <v>160.18524553061297</v>
      </c>
      <c r="G590" s="68">
        <f t="shared" si="20"/>
        <v>1.7426802353700942E-2</v>
      </c>
      <c r="H590" s="26"/>
    </row>
    <row r="591" spans="1:8">
      <c r="A591" s="30">
        <v>40200</v>
      </c>
      <c r="B591" s="26">
        <v>4524.0761424158118</v>
      </c>
      <c r="C591" s="26">
        <v>2282840875.5324759</v>
      </c>
      <c r="D591" s="26">
        <v>158.66689502897498</v>
      </c>
      <c r="E591" s="32">
        <v>39882424.019999996</v>
      </c>
      <c r="F591" s="544">
        <f t="shared" si="19"/>
        <v>141.20403028385908</v>
      </c>
      <c r="G591" s="68">
        <f t="shared" si="20"/>
        <v>1.7470522999417277E-2</v>
      </c>
      <c r="H591" s="26"/>
    </row>
    <row r="592" spans="1:8">
      <c r="A592" s="30">
        <v>40300</v>
      </c>
      <c r="B592" s="26">
        <v>4523.6068637211638</v>
      </c>
      <c r="C592" s="26">
        <v>2282806602.6272211</v>
      </c>
      <c r="D592" s="26">
        <v>158.67911731047866</v>
      </c>
      <c r="E592" s="32">
        <v>39981634.030000001</v>
      </c>
      <c r="F592" s="544">
        <f t="shared" si="19"/>
        <v>122.22281503682098</v>
      </c>
      <c r="G592" s="68">
        <f t="shared" si="20"/>
        <v>1.7514244957933016E-2</v>
      </c>
      <c r="H592" s="26"/>
    </row>
    <row r="593" spans="1:8">
      <c r="A593" s="30">
        <v>40400</v>
      </c>
      <c r="B593" s="26">
        <v>4523.1382729497036</v>
      </c>
      <c r="C593" s="26">
        <v>2282772329.7219672</v>
      </c>
      <c r="D593" s="26">
        <v>158.68944147045767</v>
      </c>
      <c r="E593" s="32">
        <v>40080844.039999999</v>
      </c>
      <c r="F593" s="544">
        <f t="shared" si="19"/>
        <v>103.24159979006708</v>
      </c>
      <c r="G593" s="68">
        <f t="shared" si="20"/>
        <v>1.755796822930725E-2</v>
      </c>
      <c r="H593" s="26"/>
    </row>
    <row r="594" spans="1:8">
      <c r="A594" s="30">
        <v>40500</v>
      </c>
      <c r="B594" s="26">
        <v>4522.670370101433</v>
      </c>
      <c r="C594" s="26">
        <v>2282738056.8167133</v>
      </c>
      <c r="D594" s="26">
        <v>158.69786750891203</v>
      </c>
      <c r="E594" s="32">
        <v>40180054.049999997</v>
      </c>
      <c r="F594" s="544">
        <f t="shared" si="19"/>
        <v>84.260384543597411</v>
      </c>
      <c r="G594" s="68">
        <f t="shared" si="20"/>
        <v>1.7601692813599135E-2</v>
      </c>
      <c r="H594" s="26"/>
    </row>
    <row r="595" spans="1:8">
      <c r="A595" s="30">
        <v>40600</v>
      </c>
      <c r="B595" s="26">
        <v>4522.2031551763494</v>
      </c>
      <c r="C595" s="26">
        <v>2282703783.911459</v>
      </c>
      <c r="D595" s="26">
        <v>158.7043954258416</v>
      </c>
      <c r="E595" s="32">
        <v>40279264.059999995</v>
      </c>
      <c r="F595" s="544">
        <f t="shared" si="19"/>
        <v>65.279169295706652</v>
      </c>
      <c r="G595" s="68">
        <f t="shared" si="20"/>
        <v>1.7645418710867805E-2</v>
      </c>
      <c r="H595" s="26"/>
    </row>
    <row r="596" spans="1:8">
      <c r="A596" s="30">
        <v>40700</v>
      </c>
      <c r="B596" s="26">
        <v>4521.7366281744562</v>
      </c>
      <c r="C596" s="26">
        <v>2282669511.0062046</v>
      </c>
      <c r="D596" s="26">
        <v>158.70902522124655</v>
      </c>
      <c r="E596" s="32">
        <v>40378474.07</v>
      </c>
      <c r="F596" s="544">
        <f t="shared" si="19"/>
        <v>46.297954049521195</v>
      </c>
      <c r="G596" s="68">
        <f t="shared" si="20"/>
        <v>1.7689145921172399E-2</v>
      </c>
      <c r="H596" s="26"/>
    </row>
    <row r="597" spans="1:8">
      <c r="A597" s="30">
        <v>40800</v>
      </c>
      <c r="B597" s="26">
        <v>4521.270789095749</v>
      </c>
      <c r="C597" s="26">
        <v>2282635238.1009507</v>
      </c>
      <c r="D597" s="26">
        <v>158.7117568951268</v>
      </c>
      <c r="E597" s="32">
        <v>40477684.079999998</v>
      </c>
      <c r="F597" s="544">
        <f t="shared" si="19"/>
        <v>27.316738802483087</v>
      </c>
      <c r="G597" s="68">
        <f t="shared" si="20"/>
        <v>1.7732874444572055E-2</v>
      </c>
      <c r="H597" s="26"/>
    </row>
    <row r="598" spans="1:8">
      <c r="A598" s="30">
        <v>40900</v>
      </c>
      <c r="B598" s="26">
        <v>4520.8056379402315</v>
      </c>
      <c r="C598" s="26">
        <v>2282600965.1956964</v>
      </c>
      <c r="D598" s="26">
        <v>158.71259044748237</v>
      </c>
      <c r="E598" s="32">
        <v>40576894.089999996</v>
      </c>
      <c r="F598" s="544">
        <f t="shared" si="19"/>
        <v>8.3355235557291962</v>
      </c>
      <c r="G598" s="68">
        <f t="shared" si="20"/>
        <v>1.7776604281125929E-2</v>
      </c>
      <c r="H598" s="26"/>
    </row>
    <row r="599" spans="1:8">
      <c r="A599" s="30">
        <v>41000</v>
      </c>
      <c r="B599" s="26">
        <v>4520.3411747079017</v>
      </c>
      <c r="C599" s="26">
        <v>2282566692.290442</v>
      </c>
      <c r="D599" s="26">
        <v>158.71152587831321</v>
      </c>
      <c r="E599" s="32">
        <v>40676104.100000001</v>
      </c>
      <c r="F599" s="544">
        <f t="shared" si="19"/>
        <v>-10.645691691593129</v>
      </c>
      <c r="G599" s="68">
        <f t="shared" si="20"/>
        <v>1.7820335430893175E-2</v>
      </c>
      <c r="H599" s="26"/>
    </row>
    <row r="600" spans="1:8">
      <c r="A600" s="30">
        <v>41100</v>
      </c>
      <c r="B600" s="26">
        <v>4519.8773993987616</v>
      </c>
      <c r="C600" s="26">
        <v>2282532419.3851881</v>
      </c>
      <c r="D600" s="26">
        <v>158.70856318761938</v>
      </c>
      <c r="E600" s="32">
        <v>40775314.109999992</v>
      </c>
      <c r="F600" s="544">
        <f t="shared" si="19"/>
        <v>-29.62690693834702</v>
      </c>
      <c r="G600" s="68">
        <f t="shared" si="20"/>
        <v>1.7864067893932929E-2</v>
      </c>
      <c r="H600" s="26"/>
    </row>
    <row r="601" spans="1:8">
      <c r="A601" s="30">
        <v>41200</v>
      </c>
      <c r="B601" s="26">
        <v>4519.4143120128092</v>
      </c>
      <c r="C601" s="26">
        <v>2282498146.4799337</v>
      </c>
      <c r="D601" s="26">
        <v>158.70370237540089</v>
      </c>
      <c r="E601" s="32">
        <v>40874524.119999997</v>
      </c>
      <c r="F601" s="544">
        <f t="shared" si="19"/>
        <v>-48.608122184816693</v>
      </c>
      <c r="G601" s="68">
        <f t="shared" si="20"/>
        <v>1.7907801670304375E-2</v>
      </c>
      <c r="H601" s="26"/>
    </row>
    <row r="602" spans="1:8">
      <c r="A602" s="30">
        <v>41300</v>
      </c>
      <c r="B602" s="26">
        <v>4518.9519125500447</v>
      </c>
      <c r="C602" s="26">
        <v>2282463873.5746794</v>
      </c>
      <c r="D602" s="26">
        <v>158.69694344165768</v>
      </c>
      <c r="E602" s="32">
        <v>40973734.130000003</v>
      </c>
      <c r="F602" s="544">
        <f t="shared" si="19"/>
        <v>-67.589337432139018</v>
      </c>
      <c r="G602" s="68">
        <f t="shared" si="20"/>
        <v>1.7951536760066663E-2</v>
      </c>
      <c r="H602" s="26"/>
    </row>
    <row r="603" spans="1:8">
      <c r="A603" s="30">
        <v>41400</v>
      </c>
      <c r="B603" s="26">
        <v>4518.4902010104697</v>
      </c>
      <c r="C603" s="26">
        <v>2282429600.669426</v>
      </c>
      <c r="D603" s="26">
        <v>158.68828638638979</v>
      </c>
      <c r="E603" s="32">
        <v>41072944.140000001</v>
      </c>
      <c r="F603" s="544">
        <f t="shared" si="19"/>
        <v>-86.570552678892909</v>
      </c>
      <c r="G603" s="68">
        <f t="shared" si="20"/>
        <v>1.7995273163278945E-2</v>
      </c>
      <c r="H603" s="26"/>
    </row>
    <row r="604" spans="1:8">
      <c r="A604" s="30">
        <v>41500</v>
      </c>
      <c r="B604" s="26">
        <v>4518.0291773940817</v>
      </c>
      <c r="C604" s="26">
        <v>2282395327.7641716</v>
      </c>
      <c r="D604" s="26">
        <v>158.67773120959723</v>
      </c>
      <c r="E604" s="32">
        <v>41172154.149999999</v>
      </c>
      <c r="F604" s="544">
        <f t="shared" si="19"/>
        <v>-105.5517679256468</v>
      </c>
      <c r="G604" s="68">
        <f t="shared" si="20"/>
        <v>1.8039010880000414E-2</v>
      </c>
      <c r="H604" s="26"/>
    </row>
    <row r="605" spans="1:8">
      <c r="A605" s="30">
        <v>41600</v>
      </c>
      <c r="B605" s="26">
        <v>4517.5688417008841</v>
      </c>
      <c r="C605" s="26">
        <v>2282361054.8589182</v>
      </c>
      <c r="D605" s="26">
        <v>158.6652779112799</v>
      </c>
      <c r="E605" s="32">
        <v>41271364.159999996</v>
      </c>
      <c r="F605" s="544">
        <f t="shared" si="19"/>
        <v>-124.53298317325334</v>
      </c>
      <c r="G605" s="68">
        <f t="shared" si="20"/>
        <v>1.808274991029022E-2</v>
      </c>
      <c r="H605" s="26"/>
    </row>
    <row r="606" spans="1:8">
      <c r="A606" s="30">
        <v>41700</v>
      </c>
      <c r="B606" s="26">
        <v>4517.1091939308735</v>
      </c>
      <c r="C606" s="26">
        <v>2282326781.9536638</v>
      </c>
      <c r="D606" s="26">
        <v>158.65092649143796</v>
      </c>
      <c r="E606" s="32">
        <v>41370574.170000002</v>
      </c>
      <c r="F606" s="544">
        <f t="shared" si="19"/>
        <v>-143.5141984194388</v>
      </c>
      <c r="G606" s="68">
        <f t="shared" si="20"/>
        <v>1.8126490254207567E-2</v>
      </c>
      <c r="H606" s="26"/>
    </row>
    <row r="607" spans="1:8">
      <c r="A607" s="30">
        <v>41800</v>
      </c>
      <c r="B607" s="26">
        <v>4516.6502340840507</v>
      </c>
      <c r="C607" s="26">
        <v>2282292509.0484095</v>
      </c>
      <c r="D607" s="26">
        <v>158.63467695007128</v>
      </c>
      <c r="E607" s="32">
        <v>41469784.18</v>
      </c>
      <c r="F607" s="544">
        <f t="shared" si="19"/>
        <v>-162.49541366676112</v>
      </c>
      <c r="G607" s="68">
        <f t="shared" si="20"/>
        <v>1.8170231911811611E-2</v>
      </c>
      <c r="H607" s="26"/>
    </row>
    <row r="608" spans="1:8">
      <c r="A608" s="30">
        <v>41900</v>
      </c>
      <c r="B608" s="26">
        <v>4516.1919621604175</v>
      </c>
      <c r="C608" s="26">
        <v>2282258236.1431556</v>
      </c>
      <c r="D608" s="26">
        <v>158.61652928717993</v>
      </c>
      <c r="E608" s="32">
        <v>41568994.189999998</v>
      </c>
      <c r="F608" s="544">
        <f t="shared" si="19"/>
        <v>-181.47662891351501</v>
      </c>
      <c r="G608" s="68">
        <f t="shared" si="20"/>
        <v>1.8213974883161541E-2</v>
      </c>
      <c r="H608" s="26"/>
    </row>
    <row r="609" spans="1:8">
      <c r="A609" s="30">
        <v>42000</v>
      </c>
      <c r="B609" s="26">
        <v>4515.734378159972</v>
      </c>
      <c r="C609" s="26">
        <v>2282223963.2379017</v>
      </c>
      <c r="D609" s="26">
        <v>158.5964835027639</v>
      </c>
      <c r="E609" s="32">
        <v>41668204.200000003</v>
      </c>
      <c r="F609" s="544">
        <f t="shared" si="19"/>
        <v>-200.45784416026891</v>
      </c>
      <c r="G609" s="68">
        <f t="shared" si="20"/>
        <v>1.825771916831655E-2</v>
      </c>
      <c r="H609" s="26"/>
    </row>
    <row r="610" spans="1:8">
      <c r="A610" s="30">
        <v>42100</v>
      </c>
      <c r="B610" s="26">
        <v>4515.2774820827162</v>
      </c>
      <c r="C610" s="26">
        <v>2282189690.3326468</v>
      </c>
      <c r="D610" s="26">
        <v>158.57453959682317</v>
      </c>
      <c r="E610" s="32">
        <v>41767414.209999993</v>
      </c>
      <c r="F610" s="544">
        <f t="shared" si="19"/>
        <v>-219.43905940730701</v>
      </c>
      <c r="G610" s="68">
        <f t="shared" si="20"/>
        <v>1.8301464767335827E-2</v>
      </c>
      <c r="H610" s="26"/>
    </row>
    <row r="611" spans="1:8">
      <c r="A611" s="30">
        <v>42200</v>
      </c>
      <c r="B611" s="26">
        <v>4514.8212739286473</v>
      </c>
      <c r="C611" s="26">
        <v>2282155417.4273934</v>
      </c>
      <c r="D611" s="26">
        <v>158.55069756935777</v>
      </c>
      <c r="E611" s="32">
        <v>41866624.219999999</v>
      </c>
      <c r="F611" s="544">
        <f t="shared" si="19"/>
        <v>-238.4202746540609</v>
      </c>
      <c r="G611" s="68">
        <f t="shared" si="20"/>
        <v>1.8345211680278556E-2</v>
      </c>
      <c r="H611" s="26"/>
    </row>
    <row r="612" spans="1:8">
      <c r="A612" s="30">
        <v>42300</v>
      </c>
      <c r="B612" s="26">
        <v>4514.3657536977662</v>
      </c>
      <c r="C612" s="26">
        <v>2282121144.5221391</v>
      </c>
      <c r="D612" s="26">
        <v>158.52495742036763</v>
      </c>
      <c r="E612" s="32">
        <v>41965834.230000004</v>
      </c>
      <c r="F612" s="544">
        <f t="shared" si="19"/>
        <v>-257.40148990138323</v>
      </c>
      <c r="G612" s="68">
        <f t="shared" si="20"/>
        <v>1.8388959907203947E-2</v>
      </c>
      <c r="H612" s="26"/>
    </row>
    <row r="613" spans="1:8">
      <c r="A613" s="30">
        <v>42400</v>
      </c>
      <c r="B613" s="26">
        <v>4513.9109213900756</v>
      </c>
      <c r="C613" s="26">
        <v>2282086871.6168852</v>
      </c>
      <c r="D613" s="26">
        <v>158.49731914985284</v>
      </c>
      <c r="E613" s="32">
        <v>42065044.239999995</v>
      </c>
      <c r="F613" s="544">
        <f t="shared" si="19"/>
        <v>-276.3827051478529</v>
      </c>
      <c r="G613" s="68">
        <f t="shared" si="20"/>
        <v>1.843270944817119E-2</v>
      </c>
      <c r="H613" s="26"/>
    </row>
    <row r="614" spans="1:8">
      <c r="A614" s="30">
        <v>42500</v>
      </c>
      <c r="B614" s="26">
        <v>4513.4567770055719</v>
      </c>
      <c r="C614" s="26">
        <v>2282052598.7116313</v>
      </c>
      <c r="D614" s="26">
        <v>158.46778275781338</v>
      </c>
      <c r="E614" s="32">
        <v>42164254.25</v>
      </c>
      <c r="F614" s="544">
        <f t="shared" si="19"/>
        <v>-295.36392039460679</v>
      </c>
      <c r="G614" s="68">
        <f t="shared" si="20"/>
        <v>1.8476460303239503E-2</v>
      </c>
      <c r="H614" s="26"/>
    </row>
    <row r="615" spans="1:8">
      <c r="A615" s="30">
        <v>42600</v>
      </c>
      <c r="B615" s="26">
        <v>4513.003320544256</v>
      </c>
      <c r="C615" s="26">
        <v>2282018325.8063765</v>
      </c>
      <c r="D615" s="26">
        <v>158.43634824424919</v>
      </c>
      <c r="E615" s="32">
        <v>42263464.259999998</v>
      </c>
      <c r="F615" s="544">
        <f t="shared" si="19"/>
        <v>-314.34513564192912</v>
      </c>
      <c r="G615" s="68">
        <f t="shared" si="20"/>
        <v>1.8520212472468087E-2</v>
      </c>
      <c r="H615" s="26"/>
    </row>
    <row r="616" spans="1:8">
      <c r="A616" s="30">
        <v>42700</v>
      </c>
      <c r="B616" s="26">
        <v>4512.5505520061297</v>
      </c>
      <c r="C616" s="26">
        <v>2281984052.9011226</v>
      </c>
      <c r="D616" s="26">
        <v>158.40301560916029</v>
      </c>
      <c r="E616" s="32">
        <v>42362674.269999996</v>
      </c>
      <c r="F616" s="544">
        <f t="shared" si="19"/>
        <v>-333.32635088896723</v>
      </c>
      <c r="G616" s="68">
        <f t="shared" si="20"/>
        <v>1.856396595591615E-2</v>
      </c>
      <c r="H616" s="26"/>
    </row>
    <row r="617" spans="1:8">
      <c r="A617" s="30">
        <v>42800</v>
      </c>
      <c r="B617" s="26">
        <v>4512.0984713911912</v>
      </c>
      <c r="C617" s="26">
        <v>2281949779.9958682</v>
      </c>
      <c r="D617" s="26">
        <v>158.36778485254672</v>
      </c>
      <c r="E617" s="32">
        <v>42461884.280000001</v>
      </c>
      <c r="F617" s="544">
        <f t="shared" si="19"/>
        <v>-352.30756613572112</v>
      </c>
      <c r="G617" s="68">
        <f t="shared" si="20"/>
        <v>1.8607720753642917E-2</v>
      </c>
      <c r="H617" s="26"/>
    </row>
    <row r="618" spans="1:8">
      <c r="A618" s="30">
        <v>42900</v>
      </c>
      <c r="B618" s="26">
        <v>4511.6470786994423</v>
      </c>
      <c r="C618" s="26">
        <v>2281915507.0906148</v>
      </c>
      <c r="D618" s="26">
        <v>158.33065597440853</v>
      </c>
      <c r="E618" s="32">
        <v>42561094.289999999</v>
      </c>
      <c r="F618" s="544">
        <f t="shared" si="19"/>
        <v>-371.28878138190657</v>
      </c>
      <c r="G618" s="68">
        <f t="shared" si="20"/>
        <v>1.8651476865707586E-2</v>
      </c>
      <c r="H618" s="26"/>
    </row>
    <row r="619" spans="1:8">
      <c r="A619" s="30">
        <v>43000</v>
      </c>
      <c r="B619" s="26">
        <v>4511.1963739308803</v>
      </c>
      <c r="C619" s="26">
        <v>2281881234.18536</v>
      </c>
      <c r="D619" s="26">
        <v>158.29162897474555</v>
      </c>
      <c r="E619" s="32">
        <v>42660304.299999997</v>
      </c>
      <c r="F619" s="544">
        <f t="shared" si="19"/>
        <v>-390.26999662979733</v>
      </c>
      <c r="G619" s="68">
        <f t="shared" si="20"/>
        <v>1.8695234292169408E-2</v>
      </c>
      <c r="H619" s="26"/>
    </row>
    <row r="620" spans="1:8">
      <c r="A620" s="30">
        <v>43100</v>
      </c>
      <c r="B620" s="26">
        <v>4510.746357085507</v>
      </c>
      <c r="C620" s="26">
        <v>2281846961.2801065</v>
      </c>
      <c r="D620" s="26">
        <v>158.25070385355792</v>
      </c>
      <c r="E620" s="32">
        <v>42759514.309999995</v>
      </c>
      <c r="F620" s="544">
        <f t="shared" si="19"/>
        <v>-409.25121187626701</v>
      </c>
      <c r="G620" s="68">
        <f t="shared" si="20"/>
        <v>1.8738993033087587E-2</v>
      </c>
      <c r="H620" s="26"/>
    </row>
    <row r="621" spans="1:8">
      <c r="A621" s="30">
        <v>43200</v>
      </c>
      <c r="B621" s="26">
        <v>4510.2970281633234</v>
      </c>
      <c r="C621" s="26">
        <v>2281812688.3748522</v>
      </c>
      <c r="D621" s="26">
        <v>158.20788061084559</v>
      </c>
      <c r="E621" s="32">
        <v>42858724.32</v>
      </c>
      <c r="F621" s="544">
        <f t="shared" si="19"/>
        <v>-428.23242712330511</v>
      </c>
      <c r="G621" s="68">
        <f t="shared" si="20"/>
        <v>1.8782753088521367E-2</v>
      </c>
      <c r="H621" s="26"/>
    </row>
    <row r="622" spans="1:8">
      <c r="A622" s="30">
        <v>43300</v>
      </c>
      <c r="B622" s="26">
        <v>4509.8483871643266</v>
      </c>
      <c r="C622" s="26">
        <v>2281778415.4695983</v>
      </c>
      <c r="D622" s="26">
        <v>158.16315924660859</v>
      </c>
      <c r="E622" s="32">
        <v>42957934.329999998</v>
      </c>
      <c r="F622" s="544">
        <f t="shared" si="19"/>
        <v>-447.21364237005901</v>
      </c>
      <c r="G622" s="68">
        <f t="shared" si="20"/>
        <v>1.882651445852997E-2</v>
      </c>
      <c r="H622" s="26"/>
    </row>
    <row r="623" spans="1:8">
      <c r="A623" s="30">
        <v>43400</v>
      </c>
      <c r="B623" s="26">
        <v>4509.4004340885185</v>
      </c>
      <c r="C623" s="26">
        <v>2281744142.5643444</v>
      </c>
      <c r="D623" s="26">
        <v>158.11653976084688</v>
      </c>
      <c r="E623" s="32">
        <v>43057144.339999996</v>
      </c>
      <c r="F623" s="544">
        <f t="shared" si="19"/>
        <v>-466.19485761709711</v>
      </c>
      <c r="G623" s="68">
        <f t="shared" si="20"/>
        <v>1.8870277143172638E-2</v>
      </c>
      <c r="H623" s="26"/>
    </row>
    <row r="624" spans="1:8">
      <c r="A624" s="30">
        <v>43500</v>
      </c>
      <c r="B624" s="26">
        <v>4508.9531689358992</v>
      </c>
      <c r="C624" s="26">
        <v>2281709869.6590905</v>
      </c>
      <c r="D624" s="26">
        <v>158.06802215356049</v>
      </c>
      <c r="E624" s="32">
        <v>43156354.350000001</v>
      </c>
      <c r="F624" s="544">
        <f t="shared" si="19"/>
        <v>-485.176072863851</v>
      </c>
      <c r="G624" s="68">
        <f t="shared" si="20"/>
        <v>1.8914041142508612E-2</v>
      </c>
      <c r="H624" s="26"/>
    </row>
    <row r="625" spans="1:8">
      <c r="A625" s="30">
        <v>43600</v>
      </c>
      <c r="B625" s="26">
        <v>4508.5065917064676</v>
      </c>
      <c r="C625" s="26">
        <v>2281675596.7538357</v>
      </c>
      <c r="D625" s="26">
        <v>158.01760642474943</v>
      </c>
      <c r="E625" s="32">
        <v>43255564.359999992</v>
      </c>
      <c r="F625" s="544">
        <f t="shared" si="19"/>
        <v>-504.1572881106049</v>
      </c>
      <c r="G625" s="68">
        <f t="shared" si="20"/>
        <v>1.8957806456597136E-2</v>
      </c>
      <c r="H625" s="26"/>
    </row>
    <row r="626" spans="1:8">
      <c r="A626" s="30">
        <v>43700</v>
      </c>
      <c r="B626" s="26">
        <v>4508.0607024002247</v>
      </c>
      <c r="C626" s="26">
        <v>2281641323.8485818</v>
      </c>
      <c r="D626" s="26">
        <v>157.96529257441364</v>
      </c>
      <c r="E626" s="32">
        <v>43354774.369999997</v>
      </c>
      <c r="F626" s="544">
        <f t="shared" si="19"/>
        <v>-523.13850335792722</v>
      </c>
      <c r="G626" s="68">
        <f t="shared" si="20"/>
        <v>1.9001573085497457E-2</v>
      </c>
      <c r="H626" s="26"/>
    </row>
    <row r="627" spans="1:8">
      <c r="A627" s="30">
        <v>43800</v>
      </c>
      <c r="B627" s="26">
        <v>4507.6155010171715</v>
      </c>
      <c r="C627" s="26">
        <v>2281607050.9433274</v>
      </c>
      <c r="D627" s="26">
        <v>157.91108060255317</v>
      </c>
      <c r="E627" s="32">
        <v>43453984.380000003</v>
      </c>
      <c r="F627" s="544">
        <f t="shared" si="19"/>
        <v>-542.11971860468111</v>
      </c>
      <c r="G627" s="68">
        <f t="shared" si="20"/>
        <v>1.9045341029268827E-2</v>
      </c>
      <c r="H627" s="26"/>
    </row>
    <row r="628" spans="1:8">
      <c r="A628" s="30">
        <v>43900</v>
      </c>
      <c r="B628" s="26">
        <v>4507.1709875573051</v>
      </c>
      <c r="C628" s="26">
        <v>2281572778.0380731</v>
      </c>
      <c r="D628" s="26">
        <v>157.854970509168</v>
      </c>
      <c r="E628" s="32">
        <v>43553194.390000001</v>
      </c>
      <c r="F628" s="544">
        <f t="shared" si="19"/>
        <v>-561.10093385171922</v>
      </c>
      <c r="G628" s="68">
        <f t="shared" si="20"/>
        <v>1.9089110287970494E-2</v>
      </c>
      <c r="H628" s="26"/>
    </row>
    <row r="629" spans="1:8">
      <c r="A629" s="30">
        <v>44000</v>
      </c>
      <c r="B629" s="26">
        <v>4506.7271620206266</v>
      </c>
      <c r="C629" s="26">
        <v>2281538505.1328192</v>
      </c>
      <c r="D629" s="26">
        <v>157.79696229425821</v>
      </c>
      <c r="E629" s="32">
        <v>43652404.399999999</v>
      </c>
      <c r="F629" s="544">
        <f t="shared" si="19"/>
        <v>-580.08214909790468</v>
      </c>
      <c r="G629" s="68">
        <f t="shared" si="20"/>
        <v>1.9132880861661716E-2</v>
      </c>
      <c r="H629" s="26"/>
    </row>
    <row r="630" spans="1:8">
      <c r="A630" s="30">
        <v>44100</v>
      </c>
      <c r="B630" s="26">
        <v>4506.2840244071376</v>
      </c>
      <c r="C630" s="26">
        <v>2281504232.2275648</v>
      </c>
      <c r="D630" s="26">
        <v>157.73705595782366</v>
      </c>
      <c r="E630" s="32">
        <v>43751614.409999996</v>
      </c>
      <c r="F630" s="544">
        <f>(D630-D629)/(A630-A629)*10^6</f>
        <v>-599.06336434551122</v>
      </c>
      <c r="G630" s="68">
        <f t="shared" si="20"/>
        <v>1.9176652750401764E-2</v>
      </c>
      <c r="H630" s="26"/>
    </row>
    <row r="631" spans="1:8">
      <c r="A631" s="30">
        <v>44200</v>
      </c>
      <c r="B631" s="26">
        <v>4505.8415747168374</v>
      </c>
      <c r="C631" s="26">
        <v>2281469959.3223109</v>
      </c>
      <c r="D631" s="26">
        <v>157.67525149986443</v>
      </c>
      <c r="E631" s="32">
        <v>43850824.420000002</v>
      </c>
      <c r="F631" s="544">
        <f t="shared" si="19"/>
        <v>-618.04457959226511</v>
      </c>
      <c r="G631" s="68">
        <f t="shared" si="20"/>
        <v>1.9220425954249897E-2</v>
      </c>
      <c r="H631" s="26"/>
    </row>
    <row r="632" spans="1:8">
      <c r="A632" s="30">
        <v>44300</v>
      </c>
      <c r="B632" s="26">
        <v>4505.399812949724</v>
      </c>
      <c r="C632" s="26">
        <v>2281435686.417057</v>
      </c>
      <c r="D632" s="26">
        <v>157.61154892038053</v>
      </c>
      <c r="E632" s="32">
        <v>43950034.43</v>
      </c>
      <c r="F632" s="544">
        <f t="shared" si="19"/>
        <v>-637.025794839019</v>
      </c>
      <c r="G632" s="68">
        <f t="shared" si="20"/>
        <v>1.926420047326538E-2</v>
      </c>
      <c r="H632" s="26"/>
    </row>
    <row r="633" spans="1:8">
      <c r="A633" s="30">
        <v>44400</v>
      </c>
      <c r="B633" s="26">
        <v>4504.9587391058012</v>
      </c>
      <c r="C633" s="26">
        <v>2281401413.5118032</v>
      </c>
      <c r="D633" s="26">
        <v>157.54594821937187</v>
      </c>
      <c r="E633" s="32">
        <v>44049244.439999998</v>
      </c>
      <c r="F633" s="544">
        <f t="shared" si="19"/>
        <v>-656.00701008662554</v>
      </c>
      <c r="G633" s="68">
        <f t="shared" si="20"/>
        <v>1.9307976307507493E-2</v>
      </c>
      <c r="H633" s="26"/>
    </row>
    <row r="634" spans="1:8">
      <c r="A634" s="30">
        <v>44500</v>
      </c>
      <c r="B634" s="26">
        <v>4504.5183531850662</v>
      </c>
      <c r="C634" s="26">
        <v>2281367140.6065493</v>
      </c>
      <c r="D634" s="26">
        <v>157.47844939683861</v>
      </c>
      <c r="E634" s="32">
        <v>44148454.450000003</v>
      </c>
      <c r="F634" s="544">
        <f t="shared" si="19"/>
        <v>-674.98822533252678</v>
      </c>
      <c r="G634" s="68">
        <f t="shared" si="20"/>
        <v>1.9351753457035509E-2</v>
      </c>
      <c r="H634" s="26"/>
    </row>
    <row r="635" spans="1:8">
      <c r="A635" s="30">
        <v>44600</v>
      </c>
      <c r="B635" s="26">
        <v>4504.078655187519</v>
      </c>
      <c r="C635" s="26">
        <v>2281332867.7012949</v>
      </c>
      <c r="D635" s="26">
        <v>157.40905245278063</v>
      </c>
      <c r="E635" s="32">
        <v>44247664.459999993</v>
      </c>
      <c r="F635" s="544">
        <f t="shared" si="19"/>
        <v>-693.96944057984911</v>
      </c>
      <c r="G635" s="68">
        <f t="shared" si="20"/>
        <v>1.9395531921908706E-2</v>
      </c>
      <c r="H635" s="26"/>
    </row>
    <row r="636" spans="1:8">
      <c r="A636" s="30">
        <v>44700</v>
      </c>
      <c r="B636" s="26">
        <v>4503.6396451131595</v>
      </c>
      <c r="C636" s="26">
        <v>2281298594.7960405</v>
      </c>
      <c r="D636" s="26">
        <v>157.33775738719794</v>
      </c>
      <c r="E636" s="32">
        <v>44346874.469999999</v>
      </c>
      <c r="F636" s="544">
        <f t="shared" si="19"/>
        <v>-712.95065582688721</v>
      </c>
      <c r="G636" s="68">
        <f t="shared" si="20"/>
        <v>1.9439311702186372E-2</v>
      </c>
      <c r="H636" s="26"/>
    </row>
    <row r="637" spans="1:8">
      <c r="A637" s="30">
        <v>44800</v>
      </c>
      <c r="B637" s="26">
        <v>4503.2013229619879</v>
      </c>
      <c r="C637" s="26">
        <v>2281264321.8907862</v>
      </c>
      <c r="D637" s="26">
        <v>157.26456420009058</v>
      </c>
      <c r="E637" s="32">
        <v>44446084.480000004</v>
      </c>
      <c r="F637" s="544">
        <f t="shared" si="19"/>
        <v>-731.9318710736411</v>
      </c>
      <c r="G637" s="68">
        <f t="shared" si="20"/>
        <v>1.948309279792779E-2</v>
      </c>
      <c r="H637" s="26"/>
    </row>
    <row r="638" spans="1:8">
      <c r="A638" s="30">
        <v>44900</v>
      </c>
      <c r="B638" s="26">
        <v>4502.7636887340077</v>
      </c>
      <c r="C638" s="26">
        <v>2281230048.9855328</v>
      </c>
      <c r="D638" s="26">
        <v>157.18947289145851</v>
      </c>
      <c r="E638" s="32">
        <v>44545294.489999995</v>
      </c>
      <c r="F638" s="544">
        <f t="shared" si="19"/>
        <v>-750.91308632067921</v>
      </c>
      <c r="G638" s="68">
        <f t="shared" si="20"/>
        <v>1.9526875209192239E-2</v>
      </c>
      <c r="H638" s="26"/>
    </row>
    <row r="639" spans="1:8">
      <c r="A639" s="30">
        <v>45000</v>
      </c>
      <c r="B639" s="26">
        <v>4502.3267424292135</v>
      </c>
      <c r="C639" s="26">
        <v>2281195776.0802779</v>
      </c>
      <c r="D639" s="26">
        <v>157.11248346130174</v>
      </c>
      <c r="E639" s="32">
        <v>44644504.5</v>
      </c>
      <c r="F639" s="544">
        <f t="shared" ref="F639:F644" si="21">(D639-D638)/(A639-A638)*10^6</f>
        <v>-769.89430156771732</v>
      </c>
      <c r="G639" s="68">
        <f t="shared" ref="G639:G644" si="22">E639/C639</f>
        <v>1.9570658936039039E-2</v>
      </c>
      <c r="H639" s="26"/>
    </row>
    <row r="640" spans="1:8">
      <c r="A640" s="30">
        <v>45100</v>
      </c>
      <c r="B640" s="26">
        <v>4501.890484047608</v>
      </c>
      <c r="C640" s="26">
        <v>2281161503.175025</v>
      </c>
      <c r="D640" s="26">
        <v>157.03359590962032</v>
      </c>
      <c r="E640" s="32">
        <v>44743714.509999998</v>
      </c>
      <c r="F640" s="544">
        <f t="shared" si="21"/>
        <v>-788.87551681418699</v>
      </c>
      <c r="G640" s="68">
        <f t="shared" si="22"/>
        <v>1.9614443978527452E-2</v>
      </c>
      <c r="H640" s="26"/>
    </row>
    <row r="641" spans="1:8">
      <c r="A641" s="30">
        <v>45200</v>
      </c>
      <c r="B641" s="26">
        <v>4501.4549135891912</v>
      </c>
      <c r="C641" s="26">
        <v>2281127230.2697701</v>
      </c>
      <c r="D641" s="26">
        <v>156.95281023641419</v>
      </c>
      <c r="E641" s="32">
        <v>44842924.519999996</v>
      </c>
      <c r="F641" s="544">
        <f t="shared" si="21"/>
        <v>-807.8567320612251</v>
      </c>
      <c r="G641" s="68">
        <f t="shared" si="22"/>
        <v>1.9658230336716813E-2</v>
      </c>
      <c r="H641" s="26"/>
    </row>
    <row r="642" spans="1:8">
      <c r="A642" s="30">
        <v>45300</v>
      </c>
      <c r="B642" s="26">
        <v>4501.0200310539631</v>
      </c>
      <c r="C642" s="26">
        <v>2281092957.3645163</v>
      </c>
      <c r="D642" s="26">
        <v>156.87012644168337</v>
      </c>
      <c r="E642" s="32">
        <v>44942134.530000001</v>
      </c>
      <c r="F642" s="544">
        <f t="shared" si="21"/>
        <v>-826.83794730826321</v>
      </c>
      <c r="G642" s="68">
        <f t="shared" si="22"/>
        <v>1.9702018010666407E-2</v>
      </c>
      <c r="H642" s="26"/>
    </row>
    <row r="643" spans="1:8">
      <c r="A643" s="30">
        <v>45400</v>
      </c>
      <c r="B643" s="26">
        <v>4500.5858364419228</v>
      </c>
      <c r="C643" s="26">
        <v>2281058684.4592619</v>
      </c>
      <c r="D643" s="26">
        <v>156.78554452542789</v>
      </c>
      <c r="E643" s="32">
        <v>45041344.539999999</v>
      </c>
      <c r="F643" s="544">
        <f t="shared" si="21"/>
        <v>-845.81916255473288</v>
      </c>
      <c r="G643" s="68">
        <f t="shared" si="22"/>
        <v>1.9745807000435548E-2</v>
      </c>
      <c r="H643" s="26"/>
    </row>
    <row r="644" spans="1:8">
      <c r="A644" s="30">
        <v>45500</v>
      </c>
      <c r="B644" s="26">
        <v>4500.1523297530712</v>
      </c>
      <c r="C644" s="26">
        <v>2281024411.554008</v>
      </c>
      <c r="D644" s="26">
        <v>156.69906448764766</v>
      </c>
      <c r="E644" s="26">
        <v>45140554.549999997</v>
      </c>
      <c r="F644" s="544">
        <f t="shared" si="21"/>
        <v>-864.80037780233943</v>
      </c>
      <c r="G644" s="68">
        <f t="shared" si="22"/>
        <v>1.9789597306083543E-2</v>
      </c>
      <c r="H644" s="26"/>
    </row>
    <row r="645" spans="1:8">
      <c r="A645" s="30">
        <v>45600</v>
      </c>
      <c r="B645" s="226">
        <v>4499.7195109874074</v>
      </c>
      <c r="C645" s="226">
        <v>2280990138.6487536</v>
      </c>
      <c r="D645" s="225">
        <v>156.61068632834278</v>
      </c>
      <c r="E645" s="225">
        <v>45239764.559999995</v>
      </c>
    </row>
    <row r="646" spans="1:8">
      <c r="A646" s="30">
        <v>45700</v>
      </c>
      <c r="B646" s="226">
        <v>4499.2873801449323</v>
      </c>
      <c r="C646" s="226">
        <v>2280955865.7434998</v>
      </c>
      <c r="D646" s="225">
        <v>156.52041004751317</v>
      </c>
      <c r="E646" s="225">
        <v>45338974.57</v>
      </c>
    </row>
    <row r="647" spans="1:8">
      <c r="A647" s="30">
        <v>45800</v>
      </c>
      <c r="B647" s="226">
        <v>4498.855937225645</v>
      </c>
      <c r="C647" s="226">
        <v>2280921592.8382454</v>
      </c>
      <c r="D647" s="225">
        <v>156.42823564515891</v>
      </c>
      <c r="E647" s="225">
        <v>45438184.579999998</v>
      </c>
    </row>
    <row r="648" spans="1:8">
      <c r="A648" s="30">
        <v>45900</v>
      </c>
      <c r="B648" s="226">
        <v>4498.4251822295473</v>
      </c>
      <c r="C648" s="226">
        <v>2280887319.932991</v>
      </c>
      <c r="D648" s="225">
        <v>156.33416312127997</v>
      </c>
      <c r="E648" s="225">
        <v>45537394.589999996</v>
      </c>
    </row>
    <row r="649" spans="1:8">
      <c r="A649" s="30">
        <v>46000</v>
      </c>
      <c r="B649" s="226">
        <v>4497.9951151566383</v>
      </c>
      <c r="C649" s="226">
        <v>2280853047.0277381</v>
      </c>
      <c r="D649" s="225">
        <v>156.23819247587633</v>
      </c>
      <c r="E649" s="225">
        <v>45636604.600000001</v>
      </c>
    </row>
    <row r="650" spans="1:8">
      <c r="A650" s="30">
        <v>46100</v>
      </c>
      <c r="B650" s="226">
        <v>4497.5657360069154</v>
      </c>
      <c r="C650" s="226">
        <v>2280818774.1224828</v>
      </c>
      <c r="D650" s="225">
        <v>156.14032370894796</v>
      </c>
      <c r="E650" s="225">
        <v>45735814.609999992</v>
      </c>
    </row>
    <row r="651" spans="1:8">
      <c r="A651" s="30">
        <v>46200</v>
      </c>
      <c r="B651" s="226">
        <v>4497.1370447803829</v>
      </c>
      <c r="C651" s="226">
        <v>2280784501.2172294</v>
      </c>
      <c r="D651" s="225">
        <v>156.04055682049494</v>
      </c>
      <c r="E651" s="225">
        <v>45835024.619999997</v>
      </c>
    </row>
    <row r="652" spans="1:8">
      <c r="A652" s="30">
        <v>46300</v>
      </c>
      <c r="B652" s="226">
        <v>4496.7090414770373</v>
      </c>
      <c r="C652" s="226">
        <v>2280750228.311975</v>
      </c>
      <c r="D652" s="225">
        <v>155.93889181051725</v>
      </c>
      <c r="E652" s="225">
        <v>45934234.630000003</v>
      </c>
    </row>
    <row r="653" spans="1:8">
      <c r="A653" s="30">
        <v>46400</v>
      </c>
      <c r="B653" s="226">
        <v>4496.2817260968823</v>
      </c>
      <c r="C653" s="226">
        <v>2280715955.4067216</v>
      </c>
      <c r="D653" s="225">
        <v>155.83532867901482</v>
      </c>
      <c r="E653" s="225">
        <v>46033444.640000001</v>
      </c>
    </row>
    <row r="654" spans="1:8">
      <c r="A654" s="30">
        <v>46500</v>
      </c>
      <c r="B654" s="226">
        <v>4495.855098639915</v>
      </c>
      <c r="C654" s="226">
        <v>2280681682.5014668</v>
      </c>
      <c r="D654" s="225">
        <v>155.72986742598769</v>
      </c>
      <c r="E654" s="225">
        <v>46132654.649999999</v>
      </c>
    </row>
    <row r="655" spans="1:8">
      <c r="A655" s="30">
        <v>46600</v>
      </c>
      <c r="B655" s="226">
        <v>4495.4291591061356</v>
      </c>
      <c r="C655" s="226">
        <v>2280647409.5962133</v>
      </c>
      <c r="D655" s="225">
        <v>155.62250805143589</v>
      </c>
      <c r="E655" s="225">
        <v>46231864.659999996</v>
      </c>
    </row>
    <row r="656" spans="1:8">
      <c r="A656" s="30">
        <v>46700</v>
      </c>
      <c r="B656" s="226">
        <v>4495.0039074955439</v>
      </c>
      <c r="C656" s="226">
        <v>2280613136.6909585</v>
      </c>
      <c r="D656" s="225">
        <v>155.51325055535943</v>
      </c>
      <c r="E656" s="225">
        <v>46331074.670000002</v>
      </c>
    </row>
    <row r="657" spans="1:8">
      <c r="A657" s="30">
        <v>46800</v>
      </c>
      <c r="B657" s="226">
        <v>4494.5793438081419</v>
      </c>
      <c r="C657" s="226">
        <v>2280578863.7857046</v>
      </c>
      <c r="D657" s="225">
        <v>155.40209493775825</v>
      </c>
      <c r="E657" s="225">
        <v>46430284.68</v>
      </c>
    </row>
    <row r="658" spans="1:8">
      <c r="A658" s="30">
        <v>46900</v>
      </c>
      <c r="B658" s="226">
        <v>4494.1554680439276</v>
      </c>
      <c r="C658" s="226">
        <v>2280544590.8804502</v>
      </c>
      <c r="D658" s="225">
        <v>155.28904119863236</v>
      </c>
      <c r="E658" s="225">
        <v>46529494.689999998</v>
      </c>
    </row>
    <row r="659" spans="1:8">
      <c r="A659" s="31">
        <v>47000</v>
      </c>
      <c r="B659" s="549">
        <v>4532.2778999088805</v>
      </c>
      <c r="C659" s="549">
        <v>2280510203.7542658</v>
      </c>
      <c r="D659" s="550">
        <v>155.32478090553661</v>
      </c>
      <c r="E659" s="550">
        <v>46628704.700000003</v>
      </c>
      <c r="F659" s="550"/>
      <c r="G659" s="550"/>
      <c r="H659" s="551" t="s">
        <v>409</v>
      </c>
    </row>
    <row r="660" spans="1:8">
      <c r="A660" s="30">
        <v>47100</v>
      </c>
      <c r="B660" s="226">
        <v>4531.9085356212126</v>
      </c>
      <c r="C660" s="226">
        <v>2280475930.6059885</v>
      </c>
      <c r="D660" s="225">
        <v>155.36346184246182</v>
      </c>
      <c r="E660" s="225">
        <v>46727914.709999993</v>
      </c>
    </row>
    <row r="661" spans="1:8">
      <c r="A661" s="30">
        <v>47200</v>
      </c>
      <c r="B661" s="226">
        <v>4531.5397366396346</v>
      </c>
      <c r="C661" s="226">
        <v>2280441657.4577117</v>
      </c>
      <c r="D661" s="225">
        <v>155.40090372494834</v>
      </c>
      <c r="E661" s="225">
        <v>46827124.719999999</v>
      </c>
    </row>
    <row r="662" spans="1:8">
      <c r="A662" s="30">
        <v>47300</v>
      </c>
      <c r="B662" s="226">
        <v>4531.1715029641464</v>
      </c>
      <c r="C662" s="226">
        <v>2280407384.3094339</v>
      </c>
      <c r="D662" s="225">
        <v>155.43710655299606</v>
      </c>
      <c r="E662" s="225">
        <v>46926334.729999997</v>
      </c>
    </row>
    <row r="663" spans="1:8">
      <c r="A663" s="30">
        <v>47400</v>
      </c>
      <c r="B663" s="226">
        <v>4530.803834594748</v>
      </c>
      <c r="C663" s="226">
        <v>2280373111.1611567</v>
      </c>
      <c r="D663" s="225">
        <v>155.47207032660509</v>
      </c>
      <c r="E663" s="225">
        <v>47025544.739999995</v>
      </c>
    </row>
    <row r="664" spans="1:8">
      <c r="A664" s="30">
        <v>47500</v>
      </c>
      <c r="B664" s="226">
        <v>4530.4367315314403</v>
      </c>
      <c r="C664" s="226">
        <v>2280338838.0128789</v>
      </c>
      <c r="D664" s="225">
        <v>155.50579504577541</v>
      </c>
      <c r="E664" s="225">
        <v>47124754.75</v>
      </c>
    </row>
    <row r="665" spans="1:8">
      <c r="A665" s="30">
        <v>47600</v>
      </c>
      <c r="B665" s="226">
        <v>4530.0701937742233</v>
      </c>
      <c r="C665" s="226">
        <v>2280304564.8646021</v>
      </c>
      <c r="D665" s="225">
        <v>155.53828071050705</v>
      </c>
      <c r="E665" s="225">
        <v>47223964.759999998</v>
      </c>
    </row>
    <row r="666" spans="1:8">
      <c r="A666" s="30">
        <v>47700</v>
      </c>
      <c r="B666" s="226">
        <v>4529.7042213230952</v>
      </c>
      <c r="C666" s="226">
        <v>2280270291.7163248</v>
      </c>
      <c r="D666" s="225">
        <v>155.56952732079989</v>
      </c>
      <c r="E666" s="225">
        <v>47323174.769999996</v>
      </c>
    </row>
    <row r="667" spans="1:8">
      <c r="A667" s="30">
        <v>47800</v>
      </c>
      <c r="B667" s="226">
        <v>4529.3388141780579</v>
      </c>
      <c r="C667" s="226">
        <v>2280236018.568047</v>
      </c>
      <c r="D667" s="225">
        <v>155.59953487665402</v>
      </c>
      <c r="E667" s="225">
        <v>47422384.779999994</v>
      </c>
    </row>
    <row r="668" spans="1:8">
      <c r="A668" s="30">
        <v>47900</v>
      </c>
      <c r="B668" s="226">
        <v>4528.9739723391094</v>
      </c>
      <c r="C668" s="226">
        <v>2280201745.4197693</v>
      </c>
      <c r="D668" s="225">
        <v>155.6283033780694</v>
      </c>
      <c r="E668" s="225">
        <v>47521594.789999999</v>
      </c>
    </row>
    <row r="669" spans="1:8">
      <c r="A669" s="30">
        <v>48000</v>
      </c>
      <c r="B669" s="226">
        <v>4528.6096958062535</v>
      </c>
      <c r="C669" s="226">
        <v>2280167472.271493</v>
      </c>
      <c r="D669" s="225">
        <v>155.6558328250461</v>
      </c>
      <c r="E669" s="225">
        <v>47620804.799999997</v>
      </c>
    </row>
    <row r="670" spans="1:8">
      <c r="A670" s="30">
        <v>48100</v>
      </c>
      <c r="B670" s="226">
        <v>4528.2459845794856</v>
      </c>
      <c r="C670" s="226">
        <v>2280133199.1232147</v>
      </c>
      <c r="D670" s="225">
        <v>155.68212321758401</v>
      </c>
      <c r="E670" s="225">
        <v>47720014.809999995</v>
      </c>
    </row>
    <row r="671" spans="1:8">
      <c r="A671" s="30">
        <v>48200</v>
      </c>
      <c r="B671" s="226">
        <v>4527.8828386588084</v>
      </c>
      <c r="C671" s="226">
        <v>2280098925.9749374</v>
      </c>
      <c r="D671" s="225">
        <v>155.70717455568322</v>
      </c>
      <c r="E671" s="225">
        <v>47819224.82</v>
      </c>
    </row>
    <row r="672" spans="1:8">
      <c r="A672" s="30">
        <v>48300</v>
      </c>
      <c r="B672" s="226">
        <v>4527.5202580442219</v>
      </c>
      <c r="C672" s="226">
        <v>2280064652.8266606</v>
      </c>
      <c r="D672" s="225">
        <v>155.7309868393437</v>
      </c>
      <c r="E672" s="225">
        <v>47918434.829999991</v>
      </c>
    </row>
    <row r="673" spans="1:5">
      <c r="A673" s="30">
        <v>48400</v>
      </c>
      <c r="B673" s="226">
        <v>4527.1582427357243</v>
      </c>
      <c r="C673" s="226">
        <v>2280030379.6783834</v>
      </c>
      <c r="D673" s="225">
        <v>155.75356006856546</v>
      </c>
      <c r="E673" s="225">
        <v>48017644.839999996</v>
      </c>
    </row>
    <row r="674" spans="1:5">
      <c r="A674" s="30">
        <v>48500</v>
      </c>
      <c r="B674" s="226">
        <v>4526.7967927333175</v>
      </c>
      <c r="C674" s="226">
        <v>2279996106.5301051</v>
      </c>
      <c r="D674" s="225">
        <v>155.77489424334851</v>
      </c>
      <c r="E674" s="225">
        <v>48116854.850000001</v>
      </c>
    </row>
    <row r="675" spans="1:5">
      <c r="A675" s="30">
        <v>48600</v>
      </c>
      <c r="B675" s="226">
        <v>4526.4359080370014</v>
      </c>
      <c r="C675" s="226">
        <v>2279961833.3818288</v>
      </c>
      <c r="D675" s="225">
        <v>155.79498936369279</v>
      </c>
      <c r="E675" s="225">
        <v>48216064.859999992</v>
      </c>
    </row>
    <row r="676" spans="1:5">
      <c r="A676" s="30">
        <v>48700</v>
      </c>
      <c r="B676" s="226">
        <v>4526.0755886467723</v>
      </c>
      <c r="C676" s="226">
        <v>2279927560.233551</v>
      </c>
      <c r="D676" s="225">
        <v>155.81384542959839</v>
      </c>
      <c r="E676" s="225">
        <v>48315274.869999997</v>
      </c>
    </row>
    <row r="677" spans="1:5">
      <c r="A677" s="30">
        <v>48800</v>
      </c>
      <c r="B677" s="226">
        <v>4525.7158345626376</v>
      </c>
      <c r="C677" s="226">
        <v>2279893287.0852737</v>
      </c>
      <c r="D677" s="225">
        <v>155.83146244106521</v>
      </c>
      <c r="E677" s="225">
        <v>48414484.879999995</v>
      </c>
    </row>
    <row r="678" spans="1:5">
      <c r="A678" s="30">
        <v>48900</v>
      </c>
      <c r="B678" s="226">
        <v>4525.35664578459</v>
      </c>
      <c r="C678" s="226">
        <v>2279859013.9369965</v>
      </c>
      <c r="D678" s="225">
        <v>155.8478403980933</v>
      </c>
      <c r="E678" s="225">
        <v>48513694.890000001</v>
      </c>
    </row>
    <row r="679" spans="1:5">
      <c r="A679" s="30">
        <v>49000</v>
      </c>
      <c r="B679" s="226">
        <v>4524.9980223126331</v>
      </c>
      <c r="C679" s="226">
        <v>2279824740.7887187</v>
      </c>
      <c r="D679" s="225">
        <v>155.86297930068267</v>
      </c>
      <c r="E679" s="225">
        <v>48612904.899999999</v>
      </c>
    </row>
    <row r="680" spans="1:5">
      <c r="A680" s="30">
        <v>49100</v>
      </c>
      <c r="B680" s="226">
        <v>4524.6399641467688</v>
      </c>
      <c r="C680" s="226">
        <v>2279790467.6404419</v>
      </c>
      <c r="D680" s="225">
        <v>155.87687914883332</v>
      </c>
      <c r="E680" s="225">
        <v>48712114.909999996</v>
      </c>
    </row>
    <row r="681" spans="1:5">
      <c r="A681" s="30">
        <v>49200</v>
      </c>
      <c r="B681" s="226">
        <v>4524.2824712869915</v>
      </c>
      <c r="C681" s="226">
        <v>2279756194.4921641</v>
      </c>
      <c r="D681" s="225">
        <v>155.88953994254527</v>
      </c>
      <c r="E681" s="225">
        <v>48811324.920000002</v>
      </c>
    </row>
    <row r="682" spans="1:5">
      <c r="A682" s="30">
        <v>49300</v>
      </c>
      <c r="B682" s="226">
        <v>4523.9255437333049</v>
      </c>
      <c r="C682" s="226">
        <v>2279721921.3438869</v>
      </c>
      <c r="D682" s="225">
        <v>155.90096168181847</v>
      </c>
      <c r="E682" s="225">
        <v>48910534.929999992</v>
      </c>
    </row>
    <row r="683" spans="1:5">
      <c r="A683" s="30">
        <v>49400</v>
      </c>
      <c r="B683" s="226">
        <v>4523.5691814857082</v>
      </c>
      <c r="C683" s="226">
        <v>2279687648.1956091</v>
      </c>
      <c r="D683" s="225">
        <v>155.91114436665293</v>
      </c>
      <c r="E683" s="225">
        <v>49009744.939999998</v>
      </c>
    </row>
    <row r="684" spans="1:5">
      <c r="A684" s="30">
        <v>49500</v>
      </c>
      <c r="B684" s="226">
        <v>4523.2133845442022</v>
      </c>
      <c r="C684" s="226">
        <v>2279653375.0473328</v>
      </c>
      <c r="D684" s="225">
        <v>155.92008799704868</v>
      </c>
      <c r="E684" s="225">
        <v>49108954.950000003</v>
      </c>
    </row>
    <row r="685" spans="1:5">
      <c r="A685" s="30">
        <v>49600</v>
      </c>
      <c r="B685" s="226">
        <v>4522.858152908786</v>
      </c>
      <c r="C685" s="226">
        <v>2279619101.8990545</v>
      </c>
      <c r="D685" s="225">
        <v>155.92779257300566</v>
      </c>
      <c r="E685" s="225">
        <v>49208164.959999993</v>
      </c>
    </row>
    <row r="686" spans="1:5">
      <c r="A686" s="30">
        <v>49700</v>
      </c>
      <c r="B686" s="226">
        <v>4522.5034865794596</v>
      </c>
      <c r="C686" s="226">
        <v>2279584828.7507772</v>
      </c>
      <c r="D686" s="225">
        <v>155.93425809452398</v>
      </c>
      <c r="E686" s="225">
        <v>49307374.969999999</v>
      </c>
    </row>
    <row r="687" spans="1:5">
      <c r="A687" s="30">
        <v>49800</v>
      </c>
      <c r="B687" s="226">
        <v>4522.1493855562239</v>
      </c>
      <c r="C687" s="226">
        <v>2279550555.6025</v>
      </c>
      <c r="D687" s="225">
        <v>155.93948456160351</v>
      </c>
      <c r="E687" s="225">
        <v>49406584.979999997</v>
      </c>
    </row>
    <row r="688" spans="1:5">
      <c r="A688" s="30">
        <v>49900</v>
      </c>
      <c r="B688" s="226">
        <v>4521.795849839079</v>
      </c>
      <c r="C688" s="226">
        <v>2279516282.4542232</v>
      </c>
      <c r="D688" s="225">
        <v>155.94347197424435</v>
      </c>
      <c r="E688" s="225">
        <v>49505794.989999995</v>
      </c>
    </row>
    <row r="689" spans="1:5">
      <c r="A689" s="30">
        <v>50000</v>
      </c>
      <c r="B689" s="226">
        <v>4521.4428794280229</v>
      </c>
      <c r="C689" s="226">
        <v>2279482009.3059449</v>
      </c>
      <c r="D689" s="225">
        <v>155.94622033244644</v>
      </c>
      <c r="E689" s="225">
        <v>49605005</v>
      </c>
    </row>
    <row r="690" spans="1:5">
      <c r="A690" s="30">
        <v>50100</v>
      </c>
      <c r="B690" s="226">
        <v>4521.0904743230558</v>
      </c>
      <c r="C690" s="226">
        <v>2279447736.1576681</v>
      </c>
      <c r="D690" s="225">
        <v>155.9477296362098</v>
      </c>
      <c r="E690" s="225">
        <v>49704215.009999998</v>
      </c>
    </row>
    <row r="691" spans="1:5">
      <c r="A691" s="30">
        <v>50200</v>
      </c>
      <c r="B691" s="226">
        <v>4520.7386345241803</v>
      </c>
      <c r="C691" s="226">
        <v>2279413463.0093904</v>
      </c>
      <c r="D691" s="225">
        <v>155.94799988553447</v>
      </c>
      <c r="E691" s="225">
        <v>49803425.019999996</v>
      </c>
    </row>
    <row r="692" spans="1:5">
      <c r="A692" s="30">
        <v>50300</v>
      </c>
      <c r="B692" s="226">
        <v>4520.3873600313964</v>
      </c>
      <c r="C692" s="226">
        <v>2279379189.8611135</v>
      </c>
      <c r="D692" s="225">
        <v>155.94703108042037</v>
      </c>
      <c r="E692" s="225">
        <v>49902635.029999994</v>
      </c>
    </row>
    <row r="693" spans="1:5">
      <c r="A693" s="30">
        <v>50400</v>
      </c>
      <c r="B693" s="226">
        <v>4520.0366508446996</v>
      </c>
      <c r="C693" s="226">
        <v>2279344916.7128358</v>
      </c>
      <c r="D693" s="225">
        <v>155.94482322086753</v>
      </c>
      <c r="E693" s="225">
        <v>50001845.039999999</v>
      </c>
    </row>
    <row r="694" spans="1:5">
      <c r="A694" s="30">
        <v>50500</v>
      </c>
      <c r="B694" s="226">
        <v>4519.6865069640944</v>
      </c>
      <c r="C694" s="226">
        <v>2279310643.5645585</v>
      </c>
      <c r="D694" s="225">
        <v>155.94137630687601</v>
      </c>
      <c r="E694" s="225">
        <v>50101055.049999997</v>
      </c>
    </row>
    <row r="695" spans="1:5">
      <c r="A695" s="30">
        <v>50600</v>
      </c>
      <c r="B695" s="226">
        <v>4519.33692838958</v>
      </c>
      <c r="C695" s="226">
        <v>2279276370.4162817</v>
      </c>
      <c r="D695" s="225">
        <v>155.93669033844574</v>
      </c>
      <c r="E695" s="225">
        <v>50200265.059999995</v>
      </c>
    </row>
    <row r="696" spans="1:5">
      <c r="A696" s="30">
        <v>50700</v>
      </c>
      <c r="B696" s="226">
        <v>4518.9879151211535</v>
      </c>
      <c r="C696" s="226">
        <v>2279242097.2680039</v>
      </c>
      <c r="D696" s="225">
        <v>155.93076531557671</v>
      </c>
      <c r="E696" s="225">
        <v>50299475.07</v>
      </c>
    </row>
    <row r="697" spans="1:5">
      <c r="A697" s="30">
        <v>50800</v>
      </c>
      <c r="B697" s="226">
        <v>4518.6394671588187</v>
      </c>
      <c r="C697" s="226">
        <v>2279207824.1197262</v>
      </c>
      <c r="D697" s="225">
        <v>155.92360123826901</v>
      </c>
      <c r="E697" s="225">
        <v>50398685.079999991</v>
      </c>
    </row>
    <row r="698" spans="1:5">
      <c r="A698" s="30">
        <v>50900</v>
      </c>
      <c r="B698" s="226">
        <v>4518.2915845025746</v>
      </c>
      <c r="C698" s="226">
        <v>2279173550.9714494</v>
      </c>
      <c r="D698" s="225">
        <v>155.91519810652252</v>
      </c>
      <c r="E698" s="225">
        <v>50497895.089999996</v>
      </c>
    </row>
    <row r="699" spans="1:5">
      <c r="A699" s="30">
        <v>51000</v>
      </c>
      <c r="B699" s="226">
        <v>4517.9442671524193</v>
      </c>
      <c r="C699" s="226">
        <v>2279139277.8231721</v>
      </c>
      <c r="D699" s="225">
        <v>155.90555592033735</v>
      </c>
      <c r="E699" s="225">
        <v>50597105.100000001</v>
      </c>
    </row>
    <row r="700" spans="1:5">
      <c r="A700" s="30">
        <v>51100</v>
      </c>
      <c r="B700" s="226">
        <v>4517.5975151083549</v>
      </c>
      <c r="C700" s="226">
        <v>2279105004.6748943</v>
      </c>
      <c r="D700" s="225">
        <v>155.8946746797134</v>
      </c>
      <c r="E700" s="225">
        <v>50696315.109999992</v>
      </c>
    </row>
    <row r="701" spans="1:5">
      <c r="A701" s="30">
        <v>51200</v>
      </c>
      <c r="B701" s="226">
        <v>4517.2513283703784</v>
      </c>
      <c r="C701" s="226">
        <v>2279070731.5266171</v>
      </c>
      <c r="D701" s="225">
        <v>155.8825543846508</v>
      </c>
      <c r="E701" s="225">
        <v>50795525.119999997</v>
      </c>
    </row>
    <row r="702" spans="1:5">
      <c r="A702" s="30">
        <v>51300</v>
      </c>
      <c r="B702" s="226">
        <v>4516.9057069384944</v>
      </c>
      <c r="C702" s="226">
        <v>2279036458.3783398</v>
      </c>
      <c r="D702" s="225">
        <v>155.86919503514937</v>
      </c>
      <c r="E702" s="225">
        <v>50894735.129999995</v>
      </c>
    </row>
    <row r="703" spans="1:5">
      <c r="A703" s="30">
        <v>51400</v>
      </c>
      <c r="B703" s="226">
        <v>4516.5606508126994</v>
      </c>
      <c r="C703" s="226">
        <v>2279002185.230062</v>
      </c>
      <c r="D703" s="225">
        <v>155.85459663120929</v>
      </c>
      <c r="E703" s="225">
        <v>50993945.140000001</v>
      </c>
    </row>
    <row r="704" spans="1:5">
      <c r="A704" s="30">
        <v>51500</v>
      </c>
      <c r="B704" s="226">
        <v>4516.216159992995</v>
      </c>
      <c r="C704" s="226">
        <v>2278967912.0817852</v>
      </c>
      <c r="D704" s="225">
        <v>155.83875917283049</v>
      </c>
      <c r="E704" s="225">
        <v>51093155.149999999</v>
      </c>
    </row>
    <row r="705" spans="1:5">
      <c r="A705" s="30">
        <v>51600</v>
      </c>
      <c r="B705" s="226">
        <v>4515.8722344793805</v>
      </c>
      <c r="C705" s="226">
        <v>2278933638.933507</v>
      </c>
      <c r="D705" s="225">
        <v>155.82168266001293</v>
      </c>
      <c r="E705" s="225">
        <v>51192365.159999996</v>
      </c>
    </row>
    <row r="706" spans="1:5">
      <c r="A706" s="30">
        <v>51700</v>
      </c>
      <c r="B706" s="226">
        <v>4515.5288742718558</v>
      </c>
      <c r="C706" s="226">
        <v>2278899365.7852302</v>
      </c>
      <c r="D706" s="225">
        <v>155.80336709275664</v>
      </c>
      <c r="E706" s="225">
        <v>51291575.170000002</v>
      </c>
    </row>
    <row r="707" spans="1:5">
      <c r="A707" s="30">
        <v>51800</v>
      </c>
      <c r="B707" s="226">
        <v>4515.1860793704218</v>
      </c>
      <c r="C707" s="226">
        <v>2278865092.6369534</v>
      </c>
      <c r="D707" s="225">
        <v>155.78381247106159</v>
      </c>
      <c r="E707" s="225">
        <v>51390785.179999992</v>
      </c>
    </row>
    <row r="708" spans="1:5">
      <c r="A708" s="30">
        <v>51900</v>
      </c>
      <c r="B708" s="226">
        <v>4514.8438497750767</v>
      </c>
      <c r="C708" s="226">
        <v>2278830819.4886756</v>
      </c>
      <c r="D708" s="225">
        <v>155.76301879492783</v>
      </c>
      <c r="E708" s="225">
        <v>51489995.189999998</v>
      </c>
    </row>
    <row r="709" spans="1:5">
      <c r="A709" s="30">
        <v>52000</v>
      </c>
      <c r="B709" s="226">
        <v>4514.5021854858242</v>
      </c>
      <c r="C709" s="226">
        <v>2278796546.3403983</v>
      </c>
      <c r="D709" s="225">
        <v>155.74098606435541</v>
      </c>
      <c r="E709" s="225">
        <v>51589205.200000003</v>
      </c>
    </row>
    <row r="710" spans="1:5">
      <c r="A710" s="30">
        <v>52100</v>
      </c>
      <c r="B710" s="226">
        <v>4514.1610865026596</v>
      </c>
      <c r="C710" s="226">
        <v>2278762273.1921215</v>
      </c>
      <c r="D710" s="225">
        <v>155.71771427934416</v>
      </c>
      <c r="E710" s="225">
        <v>51688415.209999993</v>
      </c>
    </row>
    <row r="711" spans="1:5">
      <c r="A711" s="30">
        <v>52200</v>
      </c>
      <c r="B711" s="226">
        <v>4513.8205528255849</v>
      </c>
      <c r="C711" s="226">
        <v>2278728000.0438437</v>
      </c>
      <c r="D711" s="225">
        <v>155.69320343989423</v>
      </c>
      <c r="E711" s="225">
        <v>51787625.219999999</v>
      </c>
    </row>
    <row r="712" spans="1:5">
      <c r="A712" s="30">
        <v>52300</v>
      </c>
      <c r="B712" s="226">
        <v>4513.4805844546008</v>
      </c>
      <c r="C712" s="226">
        <v>2278693726.895566</v>
      </c>
      <c r="D712" s="225">
        <v>155.66745354600556</v>
      </c>
      <c r="E712" s="225">
        <v>51886835.229999997</v>
      </c>
    </row>
    <row r="713" spans="1:5">
      <c r="A713" s="30">
        <v>52400</v>
      </c>
      <c r="B713" s="226">
        <v>4513.1411813897084</v>
      </c>
      <c r="C713" s="226">
        <v>2278659453.7472892</v>
      </c>
      <c r="D713" s="225">
        <v>155.6404645976782</v>
      </c>
      <c r="E713" s="225">
        <v>51986045.239999995</v>
      </c>
    </row>
    <row r="714" spans="1:5">
      <c r="A714" s="30">
        <v>52500</v>
      </c>
      <c r="B714" s="226">
        <v>4512.802343630904</v>
      </c>
      <c r="C714" s="226">
        <v>2278625180.5990114</v>
      </c>
      <c r="D714" s="225">
        <v>155.61223659491208</v>
      </c>
      <c r="E714" s="225">
        <v>52085255.25</v>
      </c>
    </row>
    <row r="715" spans="1:5">
      <c r="A715" s="30">
        <v>52600</v>
      </c>
      <c r="B715" s="226">
        <v>4512.4640711781904</v>
      </c>
      <c r="C715" s="226">
        <v>2278590907.4507341</v>
      </c>
      <c r="D715" s="225">
        <v>155.58276953770724</v>
      </c>
      <c r="E715" s="225">
        <v>52184465.259999998</v>
      </c>
    </row>
    <row r="716" spans="1:5">
      <c r="A716" s="30">
        <v>52700</v>
      </c>
      <c r="B716" s="226">
        <v>4512.1263640315656</v>
      </c>
      <c r="C716" s="226">
        <v>2278556634.3024564</v>
      </c>
      <c r="D716" s="225">
        <v>155.55206342606365</v>
      </c>
      <c r="E716" s="225">
        <v>52283675.269999996</v>
      </c>
    </row>
    <row r="717" spans="1:5">
      <c r="A717" s="30">
        <v>52800</v>
      </c>
      <c r="B717" s="226">
        <v>4511.7892221910324</v>
      </c>
      <c r="C717" s="226">
        <v>2278522361.1541796</v>
      </c>
      <c r="D717" s="225">
        <v>155.52011825998133</v>
      </c>
      <c r="E717" s="225">
        <v>52382885.279999994</v>
      </c>
    </row>
    <row r="718" spans="1:5">
      <c r="A718" s="30">
        <v>52900</v>
      </c>
      <c r="B718" s="226">
        <v>4511.4526456565891</v>
      </c>
      <c r="C718" s="226">
        <v>2278488088.0059018</v>
      </c>
      <c r="D718" s="225">
        <v>155.48693403946032</v>
      </c>
      <c r="E718" s="225">
        <v>52482095.289999999</v>
      </c>
    </row>
    <row r="719" spans="1:5">
      <c r="A719" s="30">
        <v>53000</v>
      </c>
      <c r="B719" s="226">
        <v>4511.1166344282346</v>
      </c>
      <c r="C719" s="226">
        <v>2278453814.857625</v>
      </c>
      <c r="D719" s="225">
        <v>155.45251076450057</v>
      </c>
      <c r="E719" s="225">
        <v>52581305.299999997</v>
      </c>
    </row>
    <row r="720" spans="1:5">
      <c r="A720" s="30">
        <v>53100</v>
      </c>
      <c r="B720" s="226">
        <v>4510.7811885059728</v>
      </c>
      <c r="C720" s="226">
        <v>2278419541.7093472</v>
      </c>
      <c r="D720" s="225">
        <v>155.41684843510205</v>
      </c>
      <c r="E720" s="225">
        <v>52680515.309999995</v>
      </c>
    </row>
    <row r="721" spans="1:5">
      <c r="A721" s="30">
        <v>53200</v>
      </c>
      <c r="B721" s="226">
        <v>4510.4463078897998</v>
      </c>
      <c r="C721" s="226">
        <v>2278385268.5610709</v>
      </c>
      <c r="D721" s="225">
        <v>155.37994705126485</v>
      </c>
      <c r="E721" s="225">
        <v>52779725.32</v>
      </c>
    </row>
    <row r="722" spans="1:5">
      <c r="A722" s="30">
        <v>53300</v>
      </c>
      <c r="B722" s="226">
        <v>4510.1119925797157</v>
      </c>
      <c r="C722" s="226">
        <v>2278350995.4127927</v>
      </c>
      <c r="D722" s="225">
        <v>155.34180661298888</v>
      </c>
      <c r="E722" s="225">
        <v>52878935.329999991</v>
      </c>
    </row>
    <row r="723" spans="1:5">
      <c r="A723" s="30">
        <v>53400</v>
      </c>
      <c r="B723" s="226">
        <v>4509.7782425757223</v>
      </c>
      <c r="C723" s="226">
        <v>2278316722.2645154</v>
      </c>
      <c r="D723" s="225">
        <v>155.30242712027422</v>
      </c>
      <c r="E723" s="225">
        <v>52978145.339999996</v>
      </c>
    </row>
    <row r="724" spans="1:5">
      <c r="A724" s="30">
        <v>53500</v>
      </c>
      <c r="B724" s="226">
        <v>4509.4450578778196</v>
      </c>
      <c r="C724" s="226">
        <v>2278282449.1162381</v>
      </c>
      <c r="D724" s="225">
        <v>155.26180857312079</v>
      </c>
      <c r="E724" s="225">
        <v>53077355.350000001</v>
      </c>
    </row>
    <row r="725" spans="1:5">
      <c r="A725" s="30">
        <v>53600</v>
      </c>
      <c r="B725" s="226">
        <v>4509.1124384860068</v>
      </c>
      <c r="C725" s="226">
        <v>2278248175.9679608</v>
      </c>
      <c r="D725" s="225">
        <v>155.21995097152868</v>
      </c>
      <c r="E725" s="225">
        <v>53176565.359999992</v>
      </c>
    </row>
    <row r="726" spans="1:5">
      <c r="A726" s="30">
        <v>53700</v>
      </c>
      <c r="B726" s="226">
        <v>4508.7803844002829</v>
      </c>
      <c r="C726" s="226">
        <v>2278213902.8196831</v>
      </c>
      <c r="D726" s="225">
        <v>155.17685431549779</v>
      </c>
      <c r="E726" s="225">
        <v>53275775.369999997</v>
      </c>
    </row>
    <row r="727" spans="1:5">
      <c r="A727" s="30">
        <v>53800</v>
      </c>
      <c r="B727" s="226">
        <v>4508.4488956206505</v>
      </c>
      <c r="C727" s="226">
        <v>2278179629.6714058</v>
      </c>
      <c r="D727" s="225">
        <v>155.13251860502822</v>
      </c>
      <c r="E727" s="225">
        <v>53374985.379999995</v>
      </c>
    </row>
    <row r="728" spans="1:5">
      <c r="A728" s="30">
        <v>53900</v>
      </c>
      <c r="B728" s="226">
        <v>4508.1179721471071</v>
      </c>
      <c r="C728" s="226">
        <v>2278145356.523128</v>
      </c>
      <c r="D728" s="225">
        <v>155.08694384011989</v>
      </c>
      <c r="E728" s="225">
        <v>53474195.390000001</v>
      </c>
    </row>
    <row r="729" spans="1:5">
      <c r="A729" s="30">
        <v>54000</v>
      </c>
      <c r="B729" s="226">
        <v>4507.7876139796554</v>
      </c>
      <c r="C729" s="226">
        <v>2278111083.3748512</v>
      </c>
      <c r="D729" s="225">
        <v>155.04013002077284</v>
      </c>
      <c r="E729" s="225">
        <v>53573405.399999999</v>
      </c>
    </row>
    <row r="730" spans="1:5">
      <c r="A730" s="30">
        <v>54100</v>
      </c>
      <c r="B730" s="226">
        <v>4507.4578211182934</v>
      </c>
      <c r="C730" s="226">
        <v>2278076810.2265739</v>
      </c>
      <c r="D730" s="225">
        <v>154.99207714698707</v>
      </c>
      <c r="E730" s="225">
        <v>53672615.409999996</v>
      </c>
    </row>
    <row r="731" spans="1:5">
      <c r="A731" s="30">
        <v>54200</v>
      </c>
      <c r="B731" s="226">
        <v>4507.1285935630203</v>
      </c>
      <c r="C731" s="226">
        <v>2278042537.0782962</v>
      </c>
      <c r="D731" s="225">
        <v>154.94278521876257</v>
      </c>
      <c r="E731" s="225">
        <v>53771825.420000002</v>
      </c>
    </row>
    <row r="732" spans="1:5">
      <c r="A732" s="30">
        <v>54300</v>
      </c>
      <c r="B732" s="226">
        <v>4506.799931313838</v>
      </c>
      <c r="C732" s="226">
        <v>2278008263.9300189</v>
      </c>
      <c r="D732" s="225">
        <v>154.89225423609935</v>
      </c>
      <c r="E732" s="225">
        <v>53871035.429999992</v>
      </c>
    </row>
    <row r="733" spans="1:5">
      <c r="A733" s="30">
        <v>54400</v>
      </c>
      <c r="B733" s="226">
        <v>4506.4718343707455</v>
      </c>
      <c r="C733" s="226">
        <v>2277973990.7817421</v>
      </c>
      <c r="D733" s="225">
        <v>154.84048419899739</v>
      </c>
      <c r="E733" s="225">
        <v>53970245.439999998</v>
      </c>
    </row>
    <row r="734" spans="1:5">
      <c r="A734" s="30">
        <v>54500</v>
      </c>
      <c r="B734" s="226">
        <v>4506.1443027337436</v>
      </c>
      <c r="C734" s="226">
        <v>2277939717.6334643</v>
      </c>
      <c r="D734" s="225">
        <v>154.78747510745669</v>
      </c>
      <c r="E734" s="225">
        <v>54069455.450000003</v>
      </c>
    </row>
    <row r="735" spans="1:5">
      <c r="A735" s="30">
        <v>54600</v>
      </c>
      <c r="B735" s="226">
        <v>4505.8173364028316</v>
      </c>
      <c r="C735" s="226">
        <v>2277905444.4851871</v>
      </c>
      <c r="D735" s="225">
        <v>154.73322696147724</v>
      </c>
      <c r="E735" s="225">
        <v>54168665.459999993</v>
      </c>
    </row>
    <row r="736" spans="1:5">
      <c r="A736" s="30">
        <v>54700</v>
      </c>
      <c r="B736" s="226">
        <v>4505.4909353780095</v>
      </c>
      <c r="C736" s="226">
        <v>2277871171.3369093</v>
      </c>
      <c r="D736" s="225">
        <v>154.67773976105909</v>
      </c>
      <c r="E736" s="225">
        <v>54267875.469999999</v>
      </c>
    </row>
    <row r="737" spans="1:5">
      <c r="A737" s="30">
        <v>54800</v>
      </c>
      <c r="B737" s="226">
        <v>4505.165099659278</v>
      </c>
      <c r="C737" s="226">
        <v>2277836898.1886325</v>
      </c>
      <c r="D737" s="225">
        <v>154.62101350620222</v>
      </c>
      <c r="E737" s="225">
        <v>54367085.479999997</v>
      </c>
    </row>
    <row r="738" spans="1:5">
      <c r="A738" s="30">
        <v>54900</v>
      </c>
      <c r="B738" s="226">
        <v>4504.8398292466345</v>
      </c>
      <c r="C738" s="226">
        <v>2277802625.0403547</v>
      </c>
      <c r="D738" s="225">
        <v>154.56304819690664</v>
      </c>
      <c r="E738" s="225">
        <v>54466295.489999995</v>
      </c>
    </row>
    <row r="739" spans="1:5">
      <c r="A739" s="30">
        <v>55000</v>
      </c>
      <c r="B739" s="226">
        <v>4504.5151241400827</v>
      </c>
      <c r="C739" s="226">
        <v>2277768351.8920774</v>
      </c>
      <c r="D739" s="225">
        <v>154.50384383317228</v>
      </c>
      <c r="E739" s="225">
        <v>54565505.5</v>
      </c>
    </row>
    <row r="740" spans="1:5">
      <c r="A740" s="30">
        <v>55100</v>
      </c>
      <c r="B740" s="226">
        <v>4504.1909843396224</v>
      </c>
      <c r="C740" s="226">
        <v>2277734078.7438006</v>
      </c>
      <c r="D740" s="225">
        <v>154.44340041499922</v>
      </c>
      <c r="E740" s="225">
        <v>54664715.509999998</v>
      </c>
    </row>
    <row r="741" spans="1:5">
      <c r="A741" s="30">
        <v>55200</v>
      </c>
      <c r="B741" s="226">
        <v>4503.8674098452511</v>
      </c>
      <c r="C741" s="226">
        <v>2277699805.5955229</v>
      </c>
      <c r="D741" s="225">
        <v>154.38171794238741</v>
      </c>
      <c r="E741" s="225">
        <v>54763925.519999996</v>
      </c>
    </row>
    <row r="742" spans="1:5">
      <c r="A742" s="30">
        <v>55300</v>
      </c>
      <c r="B742" s="226">
        <v>4503.5444006569687</v>
      </c>
      <c r="C742" s="226">
        <v>2277665532.4472456</v>
      </c>
      <c r="D742" s="225">
        <v>154.31879641533689</v>
      </c>
      <c r="E742" s="225">
        <v>54863135.529999994</v>
      </c>
    </row>
    <row r="743" spans="1:5">
      <c r="A743" s="30">
        <v>55400</v>
      </c>
      <c r="B743" s="226">
        <v>4503.2219567747761</v>
      </c>
      <c r="C743" s="226">
        <v>2277631259.2989683</v>
      </c>
      <c r="D743" s="225">
        <v>154.25463583384766</v>
      </c>
      <c r="E743" s="225">
        <v>54962345.539999999</v>
      </c>
    </row>
    <row r="744" spans="1:5">
      <c r="A744" s="30">
        <v>55500</v>
      </c>
      <c r="B744" s="226">
        <v>4502.9000781986761</v>
      </c>
      <c r="C744" s="226">
        <v>2277596986.150691</v>
      </c>
      <c r="D744" s="225">
        <v>154.18923619791968</v>
      </c>
      <c r="E744" s="225">
        <v>55061555.549999997</v>
      </c>
    </row>
    <row r="745" spans="1:5">
      <c r="A745" s="30">
        <v>55600</v>
      </c>
      <c r="B745" s="226">
        <v>4502.5787649286649</v>
      </c>
      <c r="C745" s="226">
        <v>2277562713.0024137</v>
      </c>
      <c r="D745" s="225">
        <v>154.12259750755297</v>
      </c>
      <c r="E745" s="225">
        <v>55160765.559999995</v>
      </c>
    </row>
    <row r="746" spans="1:5">
      <c r="A746" s="30">
        <v>55700</v>
      </c>
      <c r="B746" s="226">
        <v>4502.2580169647417</v>
      </c>
      <c r="C746" s="226">
        <v>2277528439.854136</v>
      </c>
      <c r="D746" s="225">
        <v>154.05471976274757</v>
      </c>
      <c r="E746" s="225">
        <v>55259975.57</v>
      </c>
    </row>
    <row r="747" spans="1:5">
      <c r="A747" s="30">
        <v>55800</v>
      </c>
      <c r="B747" s="226">
        <v>4501.9378343069129</v>
      </c>
      <c r="C747" s="226">
        <v>2277494166.7058587</v>
      </c>
      <c r="D747" s="225">
        <v>153.9856029635034</v>
      </c>
      <c r="E747" s="225">
        <v>55359185.579999991</v>
      </c>
    </row>
    <row r="748" spans="1:5">
      <c r="A748" s="30">
        <v>55900</v>
      </c>
      <c r="B748" s="226">
        <v>4501.6182169551703</v>
      </c>
      <c r="C748" s="226">
        <v>2277459893.5575819</v>
      </c>
      <c r="D748" s="225">
        <v>153.91524710982048</v>
      </c>
      <c r="E748" s="225">
        <v>55458395.589999996</v>
      </c>
    </row>
    <row r="749" spans="1:5">
      <c r="A749" s="30">
        <v>56000</v>
      </c>
      <c r="B749" s="226">
        <v>4501.2991649095193</v>
      </c>
      <c r="C749" s="226">
        <v>2277425620.4093037</v>
      </c>
      <c r="D749" s="225">
        <v>153.84365220169889</v>
      </c>
      <c r="E749" s="225">
        <v>55557605.600000001</v>
      </c>
    </row>
    <row r="750" spans="1:5">
      <c r="A750" s="30">
        <v>56100</v>
      </c>
      <c r="B750" s="226">
        <v>4500.980678169959</v>
      </c>
      <c r="C750" s="226">
        <v>2277391347.2610273</v>
      </c>
      <c r="D750" s="225">
        <v>153.77081823913852</v>
      </c>
      <c r="E750" s="225">
        <v>55656815.609999992</v>
      </c>
    </row>
    <row r="751" spans="1:5">
      <c r="A751" s="30">
        <v>56200</v>
      </c>
      <c r="B751" s="226">
        <v>4500.6627567364867</v>
      </c>
      <c r="C751" s="226">
        <v>2277357074.1127491</v>
      </c>
      <c r="D751" s="225">
        <v>153.69674522213947</v>
      </c>
      <c r="E751" s="225">
        <v>55756025.619999997</v>
      </c>
    </row>
    <row r="752" spans="1:5">
      <c r="A752" s="30">
        <v>56300</v>
      </c>
      <c r="B752" s="226">
        <v>4500.3454006091069</v>
      </c>
      <c r="C752" s="226">
        <v>2277322800.9644723</v>
      </c>
      <c r="D752" s="225">
        <v>153.62143315070162</v>
      </c>
      <c r="E752" s="225">
        <v>55855235.629999995</v>
      </c>
    </row>
    <row r="753" spans="1:5">
      <c r="A753" s="30">
        <v>56400</v>
      </c>
      <c r="B753" s="226">
        <v>4500.0286097878152</v>
      </c>
      <c r="C753" s="226">
        <v>2277288527.8161945</v>
      </c>
      <c r="D753" s="225">
        <v>153.54488202482511</v>
      </c>
      <c r="E753" s="225">
        <v>55954445.640000001</v>
      </c>
    </row>
    <row r="754" spans="1:5">
      <c r="A754" s="30">
        <v>56500</v>
      </c>
      <c r="B754" s="226">
        <v>4499.7123842726141</v>
      </c>
      <c r="C754" s="226">
        <v>2277254254.6679173</v>
      </c>
      <c r="D754" s="225">
        <v>153.46709184450981</v>
      </c>
      <c r="E754" s="225">
        <v>56053655.649999999</v>
      </c>
    </row>
    <row r="755" spans="1:5">
      <c r="A755" s="30">
        <v>56600</v>
      </c>
      <c r="B755" s="226">
        <v>4499.3967240635056</v>
      </c>
      <c r="C755" s="226">
        <v>2277219981.51964</v>
      </c>
      <c r="D755" s="225">
        <v>153.38806260975585</v>
      </c>
      <c r="E755" s="225">
        <v>56152865.659999996</v>
      </c>
    </row>
    <row r="756" spans="1:5">
      <c r="A756" s="30">
        <v>56700</v>
      </c>
      <c r="B756" s="226">
        <v>4499.0816291604842</v>
      </c>
      <c r="C756" s="226">
        <v>2277185708.3713632</v>
      </c>
      <c r="D756" s="225">
        <v>153.30779432056309</v>
      </c>
      <c r="E756" s="225">
        <v>56252075.670000002</v>
      </c>
    </row>
    <row r="757" spans="1:5">
      <c r="A757" s="30">
        <v>56800</v>
      </c>
      <c r="B757" s="226">
        <v>4498.7670995635526</v>
      </c>
      <c r="C757" s="226">
        <v>2277151435.2230849</v>
      </c>
      <c r="D757" s="225">
        <v>153.22628697693165</v>
      </c>
      <c r="E757" s="225">
        <v>56351285.679999992</v>
      </c>
    </row>
    <row r="758" spans="1:5">
      <c r="A758" s="30">
        <v>56900</v>
      </c>
      <c r="B758" s="226">
        <v>4498.4531352727136</v>
      </c>
      <c r="C758" s="226">
        <v>2277117162.0748076</v>
      </c>
      <c r="D758" s="225">
        <v>153.14354057886149</v>
      </c>
      <c r="E758" s="225">
        <v>56450495.689999998</v>
      </c>
    </row>
    <row r="759" spans="1:5">
      <c r="A759" s="30">
        <v>57000</v>
      </c>
      <c r="B759" s="226">
        <v>4498.1397362879634</v>
      </c>
      <c r="C759" s="226">
        <v>2277082888.9265308</v>
      </c>
      <c r="D759" s="225">
        <v>153.05955512635262</v>
      </c>
      <c r="E759" s="225">
        <v>56549705.700000003</v>
      </c>
    </row>
    <row r="760" spans="1:5">
      <c r="A760" s="30">
        <v>57100</v>
      </c>
      <c r="B760" s="226">
        <v>4497.826902609303</v>
      </c>
      <c r="C760" s="226">
        <v>2277048615.7782531</v>
      </c>
      <c r="D760" s="225">
        <v>152.97433061940492</v>
      </c>
      <c r="E760" s="225">
        <v>56648915.709999993</v>
      </c>
    </row>
    <row r="761" spans="1:5">
      <c r="A761" s="30">
        <v>57200</v>
      </c>
      <c r="B761" s="226">
        <v>4497.5146342367316</v>
      </c>
      <c r="C761" s="226">
        <v>2277014342.6299753</v>
      </c>
      <c r="D761" s="225">
        <v>152.88786705801857</v>
      </c>
      <c r="E761" s="225">
        <v>56748125.719999999</v>
      </c>
    </row>
    <row r="762" spans="1:5">
      <c r="A762" s="30">
        <v>57300</v>
      </c>
      <c r="B762" s="226">
        <v>4497.2029311702527</v>
      </c>
      <c r="C762" s="226">
        <v>2276980069.4816985</v>
      </c>
      <c r="D762" s="225">
        <v>152.80016444219345</v>
      </c>
      <c r="E762" s="225">
        <v>56847335.729999997</v>
      </c>
    </row>
    <row r="763" spans="1:5">
      <c r="A763" s="30">
        <v>57400</v>
      </c>
      <c r="B763" s="226">
        <v>4496.8917934098627</v>
      </c>
      <c r="C763" s="226">
        <v>2276945796.3334212</v>
      </c>
      <c r="D763" s="225">
        <v>152.71122277192967</v>
      </c>
      <c r="E763" s="225">
        <v>56946545.739999995</v>
      </c>
    </row>
    <row r="764" spans="1:5">
      <c r="A764" s="30">
        <v>57500</v>
      </c>
      <c r="B764" s="226">
        <v>4496.5812209555625</v>
      </c>
      <c r="C764" s="226">
        <v>2276911523.1851435</v>
      </c>
      <c r="D764" s="225">
        <v>152.62104204722712</v>
      </c>
      <c r="E764" s="225">
        <v>57045755.749999993</v>
      </c>
    </row>
    <row r="765" spans="1:5">
      <c r="A765" s="30">
        <v>57600</v>
      </c>
      <c r="B765" s="226">
        <v>4496.2712138073521</v>
      </c>
      <c r="C765" s="226">
        <v>2276877250.0368662</v>
      </c>
      <c r="D765" s="225">
        <v>152.52962226808583</v>
      </c>
      <c r="E765" s="225">
        <v>57144965.759999998</v>
      </c>
    </row>
    <row r="766" spans="1:5">
      <c r="A766" s="30">
        <v>57700</v>
      </c>
      <c r="B766" s="226">
        <v>4495.9617719652333</v>
      </c>
      <c r="C766" s="226">
        <v>2276842976.8885889</v>
      </c>
      <c r="D766" s="225">
        <v>152.43696343450583</v>
      </c>
      <c r="E766" s="225">
        <v>57244175.769999996</v>
      </c>
    </row>
    <row r="767" spans="1:5">
      <c r="A767" s="30">
        <v>57800</v>
      </c>
      <c r="B767" s="226">
        <v>4495.6528954292035</v>
      </c>
      <c r="C767" s="226">
        <v>2276808703.7403116</v>
      </c>
      <c r="D767" s="225">
        <v>152.34306554648708</v>
      </c>
      <c r="E767" s="225">
        <v>57343385.779999994</v>
      </c>
    </row>
    <row r="768" spans="1:5">
      <c r="A768" s="30">
        <v>57900</v>
      </c>
      <c r="B768" s="226">
        <v>4495.3445841992634</v>
      </c>
      <c r="C768" s="226">
        <v>2276774430.5920343</v>
      </c>
      <c r="D768" s="225">
        <v>152.24792860402962</v>
      </c>
      <c r="E768" s="225">
        <v>57442595.789999999</v>
      </c>
    </row>
    <row r="769" spans="1:5">
      <c r="A769" s="30">
        <v>58000</v>
      </c>
      <c r="B769" s="226">
        <v>4495.036838275415</v>
      </c>
      <c r="C769" s="226">
        <v>2276740157.4437571</v>
      </c>
      <c r="D769" s="225">
        <v>152.15155260713342</v>
      </c>
      <c r="E769" s="225">
        <v>57541805.79999999</v>
      </c>
    </row>
    <row r="770" spans="1:5">
      <c r="A770" s="30">
        <v>58100</v>
      </c>
      <c r="B770" s="226">
        <v>4494.7296576576555</v>
      </c>
      <c r="C770" s="226">
        <v>2276705884.2954798</v>
      </c>
      <c r="D770" s="225">
        <v>152.05393755579851</v>
      </c>
      <c r="E770" s="225">
        <v>57641015.809999995</v>
      </c>
    </row>
    <row r="771" spans="1:5">
      <c r="A771" s="30">
        <v>58200</v>
      </c>
      <c r="B771" s="226">
        <v>4494.4230423459858</v>
      </c>
      <c r="C771" s="226">
        <v>2276671611.1472025</v>
      </c>
      <c r="D771" s="225">
        <v>151.95508345002483</v>
      </c>
      <c r="E771" s="225">
        <v>57740225.82</v>
      </c>
    </row>
    <row r="772" spans="1:5">
      <c r="A772" s="30">
        <v>58300</v>
      </c>
      <c r="B772" s="226">
        <v>4494.1169923404059</v>
      </c>
      <c r="C772" s="226">
        <v>2276637337.9989247</v>
      </c>
      <c r="D772" s="225">
        <v>151.85499028981249</v>
      </c>
      <c r="E772" s="225">
        <v>57839435.829999991</v>
      </c>
    </row>
    <row r="773" spans="1:5">
      <c r="A773" s="30">
        <v>58400</v>
      </c>
      <c r="B773" s="226">
        <v>4493.8115076409167</v>
      </c>
      <c r="C773" s="226">
        <v>2276603064.8506474</v>
      </c>
      <c r="D773" s="225">
        <v>151.75365807516135</v>
      </c>
      <c r="E773" s="225">
        <v>57938645.839999996</v>
      </c>
    </row>
    <row r="774" spans="1:5">
      <c r="A774" s="30">
        <v>58500</v>
      </c>
      <c r="B774" s="226">
        <v>4493.5065882475183</v>
      </c>
      <c r="C774" s="226">
        <v>2276568791.7023706</v>
      </c>
      <c r="D774" s="225">
        <v>151.6510868060715</v>
      </c>
      <c r="E774" s="225">
        <v>58037855.849999994</v>
      </c>
    </row>
    <row r="775" spans="1:5">
      <c r="A775" s="30">
        <v>58600</v>
      </c>
      <c r="B775" s="226">
        <v>4493.2022341602087</v>
      </c>
      <c r="C775" s="226">
        <v>2276534518.5540929</v>
      </c>
      <c r="D775" s="225">
        <v>151.54727648254294</v>
      </c>
      <c r="E775" s="225">
        <v>58137065.859999992</v>
      </c>
    </row>
    <row r="776" spans="1:5">
      <c r="A776" s="30">
        <v>58700</v>
      </c>
      <c r="B776" s="226">
        <v>4492.898445378989</v>
      </c>
      <c r="C776" s="226">
        <v>2276500245.4058151</v>
      </c>
      <c r="D776" s="225">
        <v>151.44222710457566</v>
      </c>
      <c r="E776" s="225">
        <v>58236275.869999997</v>
      </c>
    </row>
    <row r="777" spans="1:5">
      <c r="A777" s="30">
        <v>58800</v>
      </c>
      <c r="B777" s="226">
        <v>4492.5952219038609</v>
      </c>
      <c r="C777" s="226">
        <v>2276465972.2575383</v>
      </c>
      <c r="D777" s="225">
        <v>151.33593867216968</v>
      </c>
      <c r="E777" s="225">
        <v>58335485.879999995</v>
      </c>
    </row>
    <row r="778" spans="1:5">
      <c r="A778" s="30">
        <v>58900</v>
      </c>
      <c r="B778" s="226">
        <v>4492.2925637348226</v>
      </c>
      <c r="C778" s="226">
        <v>2276431699.109261</v>
      </c>
      <c r="D778" s="225">
        <v>151.22841118532489</v>
      </c>
      <c r="E778" s="225">
        <v>58434695.890000001</v>
      </c>
    </row>
    <row r="779" spans="1:5">
      <c r="A779" s="30">
        <v>59000</v>
      </c>
      <c r="B779" s="226">
        <v>4491.9904708718732</v>
      </c>
      <c r="C779" s="226">
        <v>2276397425.9609838</v>
      </c>
      <c r="D779" s="225">
        <v>151.11964464404144</v>
      </c>
      <c r="E779" s="225">
        <v>58533905.899999991</v>
      </c>
    </row>
    <row r="780" spans="1:5">
      <c r="A780" s="30">
        <v>59100</v>
      </c>
      <c r="B780" s="226">
        <v>4491.6889433150154</v>
      </c>
      <c r="C780" s="226">
        <v>2276363152.812706</v>
      </c>
      <c r="D780" s="225">
        <v>151.0096390483192</v>
      </c>
      <c r="E780" s="225">
        <v>58633115.909999996</v>
      </c>
    </row>
    <row r="781" spans="1:5">
      <c r="A781" s="30">
        <v>59200</v>
      </c>
      <c r="B781" s="226">
        <v>4491.3879810642466</v>
      </c>
      <c r="C781" s="226">
        <v>2276328879.6644287</v>
      </c>
      <c r="D781" s="225">
        <v>150.89839439815825</v>
      </c>
      <c r="E781" s="225">
        <v>58732325.920000002</v>
      </c>
    </row>
    <row r="782" spans="1:5">
      <c r="A782" s="30">
        <v>59300</v>
      </c>
      <c r="B782" s="226">
        <v>4491.0875841195666</v>
      </c>
      <c r="C782" s="226">
        <v>2276294606.5161514</v>
      </c>
      <c r="D782" s="225">
        <v>150.78591069355861</v>
      </c>
      <c r="E782" s="225">
        <v>58831535.929999992</v>
      </c>
    </row>
    <row r="783" spans="1:5">
      <c r="A783" s="30">
        <v>59400</v>
      </c>
      <c r="B783" s="226">
        <v>4490.7877524809792</v>
      </c>
      <c r="C783" s="226">
        <v>2276260333.3678741</v>
      </c>
      <c r="D783" s="225">
        <v>150.67218793452022</v>
      </c>
      <c r="E783" s="225">
        <v>58930745.939999998</v>
      </c>
    </row>
    <row r="784" spans="1:5">
      <c r="A784" s="30">
        <v>59500</v>
      </c>
      <c r="B784" s="226">
        <v>4490.4884861484816</v>
      </c>
      <c r="C784" s="226">
        <v>2276226060.2195964</v>
      </c>
      <c r="D784" s="225">
        <v>150.55722612104307</v>
      </c>
      <c r="E784" s="225">
        <v>59029955.949999996</v>
      </c>
    </row>
    <row r="785" spans="1:5">
      <c r="A785" s="30">
        <v>59600</v>
      </c>
      <c r="B785" s="226">
        <v>4490.1897851220738</v>
      </c>
      <c r="C785" s="226">
        <v>2276191787.0713201</v>
      </c>
      <c r="D785" s="225">
        <v>150.44102525312724</v>
      </c>
      <c r="E785" s="225">
        <v>59129165.959999993</v>
      </c>
    </row>
    <row r="786" spans="1:5">
      <c r="A786" s="30">
        <v>59700</v>
      </c>
      <c r="B786" s="226">
        <v>4489.8916494017549</v>
      </c>
      <c r="C786" s="226">
        <v>2276157513.9230418</v>
      </c>
      <c r="D786" s="225">
        <v>150.32358533077266</v>
      </c>
      <c r="E786" s="225">
        <v>59228375.969999999</v>
      </c>
    </row>
    <row r="787" spans="1:5">
      <c r="A787" s="30">
        <v>59800</v>
      </c>
      <c r="B787" s="226">
        <v>4489.5940789875267</v>
      </c>
      <c r="C787" s="226">
        <v>2276123240.7747645</v>
      </c>
      <c r="D787" s="225">
        <v>150.20490635397934</v>
      </c>
      <c r="E787" s="225">
        <v>59327585.979999997</v>
      </c>
    </row>
    <row r="788" spans="1:5">
      <c r="A788" s="30">
        <v>59900</v>
      </c>
      <c r="B788" s="226">
        <v>4489.2970738793883</v>
      </c>
      <c r="C788" s="226">
        <v>2276088967.6264868</v>
      </c>
      <c r="D788" s="225">
        <v>150.08498832274728</v>
      </c>
      <c r="E788" s="225">
        <v>59426795.989999995</v>
      </c>
    </row>
    <row r="789" spans="1:5">
      <c r="A789" s="30">
        <v>60000</v>
      </c>
      <c r="B789" s="226">
        <v>4489.0006340773407</v>
      </c>
      <c r="C789" s="226">
        <v>2276054694.4782104</v>
      </c>
      <c r="D789" s="225">
        <v>149.96383123707653</v>
      </c>
      <c r="E789" s="225">
        <v>59526005.999999993</v>
      </c>
    </row>
    <row r="790" spans="1:5">
      <c r="A790" s="30">
        <v>60100</v>
      </c>
      <c r="B790" s="226">
        <v>4488.7047595813829</v>
      </c>
      <c r="C790" s="226">
        <v>2276020421.3299322</v>
      </c>
      <c r="D790" s="225">
        <v>149.84143509696707</v>
      </c>
      <c r="E790" s="225">
        <v>59625216.009999998</v>
      </c>
    </row>
    <row r="791" spans="1:5">
      <c r="A791" s="30">
        <v>60200</v>
      </c>
      <c r="B791" s="226">
        <v>4488.4094503915139</v>
      </c>
      <c r="C791" s="226">
        <v>2275986148.1816549</v>
      </c>
      <c r="D791" s="225">
        <v>149.71779990241882</v>
      </c>
      <c r="E791" s="225">
        <v>59724426.019999996</v>
      </c>
    </row>
    <row r="792" spans="1:5">
      <c r="A792" s="30">
        <v>60300</v>
      </c>
      <c r="B792" s="226">
        <v>4488.1147065077375</v>
      </c>
      <c r="C792" s="226">
        <v>2275951875.0333776</v>
      </c>
      <c r="D792" s="225">
        <v>149.59292565343185</v>
      </c>
      <c r="E792" s="225">
        <v>59823636.029999994</v>
      </c>
    </row>
    <row r="793" spans="1:5">
      <c r="A793" s="30">
        <v>60400</v>
      </c>
      <c r="B793" s="226">
        <v>4487.82052793005</v>
      </c>
      <c r="C793" s="226">
        <v>2275917601.8851004</v>
      </c>
      <c r="D793" s="225">
        <v>149.46681235000617</v>
      </c>
      <c r="E793" s="225">
        <v>59922846.039999999</v>
      </c>
    </row>
    <row r="794" spans="1:5">
      <c r="A794" s="30">
        <v>60500</v>
      </c>
      <c r="B794" s="226">
        <v>4487.5269146584515</v>
      </c>
      <c r="C794" s="226">
        <v>2275883328.7368231</v>
      </c>
      <c r="D794" s="225">
        <v>149.33945999214174</v>
      </c>
      <c r="E794" s="225">
        <v>60022056.04999999</v>
      </c>
    </row>
    <row r="795" spans="1:5">
      <c r="A795" s="30">
        <v>60600</v>
      </c>
      <c r="B795" s="226">
        <v>4487.2338666929454</v>
      </c>
      <c r="C795" s="226">
        <v>2275849055.5885458</v>
      </c>
      <c r="D795" s="225">
        <v>149.21086857983863</v>
      </c>
      <c r="E795" s="225">
        <v>60121266.059999995</v>
      </c>
    </row>
    <row r="796" spans="1:5">
      <c r="A796" s="30">
        <v>60700</v>
      </c>
      <c r="B796" s="226">
        <v>4486.9413840335283</v>
      </c>
      <c r="C796" s="226">
        <v>2275814782.4402685</v>
      </c>
      <c r="D796" s="225">
        <v>149.08103811309678</v>
      </c>
      <c r="E796" s="225">
        <v>60220476.07</v>
      </c>
    </row>
    <row r="797" spans="1:5">
      <c r="A797" s="30">
        <v>60800</v>
      </c>
      <c r="B797" s="226">
        <v>4486.6494666802</v>
      </c>
      <c r="C797" s="226">
        <v>2275780509.2919912</v>
      </c>
      <c r="D797" s="225">
        <v>148.94996859191616</v>
      </c>
      <c r="E797" s="225">
        <v>60319686.079999991</v>
      </c>
    </row>
    <row r="798" spans="1:5">
      <c r="A798" s="30">
        <v>60900</v>
      </c>
      <c r="B798" s="226">
        <v>4486.3581146329625</v>
      </c>
      <c r="C798" s="226">
        <v>2275746236.1437135</v>
      </c>
      <c r="D798" s="225">
        <v>148.81766001629683</v>
      </c>
      <c r="E798" s="225">
        <v>60418896.089999996</v>
      </c>
    </row>
    <row r="799" spans="1:5">
      <c r="A799" s="30">
        <v>61000</v>
      </c>
      <c r="B799" s="226">
        <v>4486.0673278918166</v>
      </c>
      <c r="C799" s="226">
        <v>2275711962.9954362</v>
      </c>
      <c r="D799" s="225">
        <v>148.68411238623878</v>
      </c>
      <c r="E799" s="225">
        <v>60518106.099999994</v>
      </c>
    </row>
    <row r="800" spans="1:5">
      <c r="A800" s="30">
        <v>61100</v>
      </c>
      <c r="B800" s="226">
        <v>4485.7771064567587</v>
      </c>
      <c r="C800" s="226">
        <v>2275677689.8471594</v>
      </c>
      <c r="D800" s="225">
        <v>148.54932570174202</v>
      </c>
      <c r="E800" s="225">
        <v>60617316.109999992</v>
      </c>
    </row>
    <row r="801" spans="1:5">
      <c r="A801" s="30">
        <v>61200</v>
      </c>
      <c r="B801" s="226">
        <v>4485.4874503277915</v>
      </c>
      <c r="C801" s="226">
        <v>2275643416.6988816</v>
      </c>
      <c r="D801" s="225">
        <v>148.41329996280652</v>
      </c>
      <c r="E801" s="225">
        <v>60716526.119999997</v>
      </c>
    </row>
    <row r="802" spans="1:5">
      <c r="A802" s="30">
        <v>61300</v>
      </c>
      <c r="B802" s="226">
        <v>4485.1983595049142</v>
      </c>
      <c r="C802" s="226">
        <v>2275609143.5506039</v>
      </c>
      <c r="D802" s="225">
        <v>148.27603516943225</v>
      </c>
      <c r="E802" s="225">
        <v>60815736.129999995</v>
      </c>
    </row>
    <row r="803" spans="1:5">
      <c r="A803" s="30">
        <v>61400</v>
      </c>
      <c r="B803" s="226">
        <v>4484.9098339881266</v>
      </c>
      <c r="C803" s="226">
        <v>2275574870.4023266</v>
      </c>
      <c r="D803" s="225">
        <v>148.13753132161929</v>
      </c>
      <c r="E803" s="225">
        <v>60914946.140000001</v>
      </c>
    </row>
    <row r="804" spans="1:5">
      <c r="A804" s="30">
        <v>61500</v>
      </c>
      <c r="B804" s="226">
        <v>4484.6218737774316</v>
      </c>
      <c r="C804" s="226">
        <v>2275540597.2540498</v>
      </c>
      <c r="D804" s="225">
        <v>147.99778841936759</v>
      </c>
      <c r="E804" s="225">
        <v>61014156.149999991</v>
      </c>
    </row>
    <row r="805" spans="1:5">
      <c r="A805" s="30">
        <v>61600</v>
      </c>
      <c r="B805" s="226">
        <v>4484.3344788728245</v>
      </c>
      <c r="C805" s="226">
        <v>2275506324.105772</v>
      </c>
      <c r="D805" s="225">
        <v>147.85680646267718</v>
      </c>
      <c r="E805" s="225">
        <v>61113366.159999996</v>
      </c>
    </row>
    <row r="806" spans="1:5">
      <c r="A806" s="30">
        <v>61700</v>
      </c>
      <c r="B806" s="226">
        <v>4484.0476492743073</v>
      </c>
      <c r="C806" s="226">
        <v>2275472050.9574947</v>
      </c>
      <c r="D806" s="225">
        <v>147.714585451548</v>
      </c>
      <c r="E806" s="225">
        <v>61212576.170000002</v>
      </c>
    </row>
    <row r="807" spans="1:5">
      <c r="A807" s="30">
        <v>61800</v>
      </c>
      <c r="B807" s="226">
        <v>4483.7613849818808</v>
      </c>
      <c r="C807" s="226">
        <v>2275437777.8092175</v>
      </c>
      <c r="D807" s="225">
        <v>147.57112538598011</v>
      </c>
      <c r="E807" s="225">
        <v>61311786.179999992</v>
      </c>
    </row>
    <row r="808" spans="1:5">
      <c r="A808" s="30">
        <v>61900</v>
      </c>
      <c r="B808" s="226">
        <v>4483.4756859955451</v>
      </c>
      <c r="C808" s="226">
        <v>2275403504.6609406</v>
      </c>
      <c r="D808" s="225">
        <v>147.4264262659735</v>
      </c>
      <c r="E808" s="225">
        <v>61410996.189999998</v>
      </c>
    </row>
    <row r="809" spans="1:5">
      <c r="A809" s="30">
        <v>62000</v>
      </c>
      <c r="B809" s="226">
        <v>4483.1905523152982</v>
      </c>
      <c r="C809" s="226">
        <v>2275369231.5126629</v>
      </c>
      <c r="D809" s="225">
        <v>147.28048809152818</v>
      </c>
      <c r="E809" s="225">
        <v>61510206.199999996</v>
      </c>
    </row>
    <row r="810" spans="1:5">
      <c r="A810" s="30">
        <v>62100</v>
      </c>
      <c r="B810" s="226">
        <v>4482.9059839411429</v>
      </c>
      <c r="C810" s="226">
        <v>2275334958.3643856</v>
      </c>
      <c r="D810" s="225">
        <v>147.13331086264412</v>
      </c>
      <c r="E810" s="225">
        <v>61609416.209999993</v>
      </c>
    </row>
    <row r="811" spans="1:5">
      <c r="A811" s="30">
        <v>62200</v>
      </c>
      <c r="B811" s="226">
        <v>4482.6219808730757</v>
      </c>
      <c r="C811" s="226">
        <v>2275300685.2161083</v>
      </c>
      <c r="D811" s="225">
        <v>146.98489457932132</v>
      </c>
      <c r="E811" s="225">
        <v>61708626.219999999</v>
      </c>
    </row>
    <row r="812" spans="1:5">
      <c r="A812" s="30">
        <v>62300</v>
      </c>
      <c r="B812" s="226">
        <v>4482.3385431111001</v>
      </c>
      <c r="C812" s="226">
        <v>2275266412.067831</v>
      </c>
      <c r="D812" s="225">
        <v>146.8352392415598</v>
      </c>
      <c r="E812" s="225">
        <v>61807836.229999997</v>
      </c>
    </row>
    <row r="813" spans="1:5">
      <c r="A813" s="30">
        <v>62400</v>
      </c>
      <c r="B813" s="226">
        <v>4482.0556706552134</v>
      </c>
      <c r="C813" s="226">
        <v>2275232138.9195528</v>
      </c>
      <c r="D813" s="225">
        <v>146.68434484935955</v>
      </c>
      <c r="E813" s="225">
        <v>61907046.239999995</v>
      </c>
    </row>
    <row r="814" spans="1:5">
      <c r="A814" s="30">
        <v>62500</v>
      </c>
      <c r="B814" s="226">
        <v>4481.7733635054165</v>
      </c>
      <c r="C814" s="226">
        <v>2275197865.771276</v>
      </c>
      <c r="D814" s="225">
        <v>146.53221140272055</v>
      </c>
      <c r="E814" s="225">
        <v>62006256.249999993</v>
      </c>
    </row>
    <row r="815" spans="1:5">
      <c r="A815" s="30">
        <v>62600</v>
      </c>
      <c r="B815" s="226">
        <v>4481.4916216617121</v>
      </c>
      <c r="C815" s="226">
        <v>2275163592.6229987</v>
      </c>
      <c r="D815" s="225">
        <v>146.37883890164287</v>
      </c>
      <c r="E815" s="225">
        <v>62105466.259999998</v>
      </c>
    </row>
    <row r="816" spans="1:5">
      <c r="A816" s="30">
        <v>62700</v>
      </c>
      <c r="B816" s="226">
        <v>4481.2104451240966</v>
      </c>
      <c r="C816" s="226">
        <v>2275129319.4747214</v>
      </c>
      <c r="D816" s="225">
        <v>146.22422734612644</v>
      </c>
      <c r="E816" s="225">
        <v>62204676.269999996</v>
      </c>
    </row>
    <row r="817" spans="1:5">
      <c r="A817" s="30">
        <v>62800</v>
      </c>
      <c r="B817" s="226">
        <v>4480.9298338925701</v>
      </c>
      <c r="C817" s="226">
        <v>2275095046.3264437</v>
      </c>
      <c r="D817" s="225">
        <v>146.06837673617122</v>
      </c>
      <c r="E817" s="225">
        <v>62303886.279999994</v>
      </c>
    </row>
    <row r="818" spans="1:5">
      <c r="A818" s="30">
        <v>62900</v>
      </c>
      <c r="B818" s="226">
        <v>4480.6497879671351</v>
      </c>
      <c r="C818" s="226">
        <v>2275060773.1781669</v>
      </c>
      <c r="D818" s="225">
        <v>145.91128707177734</v>
      </c>
      <c r="E818" s="225">
        <v>62403096.289999999</v>
      </c>
    </row>
    <row r="819" spans="1:5">
      <c r="A819" s="30">
        <v>63000</v>
      </c>
      <c r="B819" s="226">
        <v>4480.37030734779</v>
      </c>
      <c r="C819" s="226">
        <v>2275026500.0298891</v>
      </c>
      <c r="D819" s="225">
        <v>145.75295835294469</v>
      </c>
      <c r="E819" s="225">
        <v>62502306.29999999</v>
      </c>
    </row>
    <row r="820" spans="1:5">
      <c r="A820" s="30">
        <v>63100</v>
      </c>
      <c r="B820" s="226">
        <v>4480.0913920345338</v>
      </c>
      <c r="C820" s="226">
        <v>2274992226.8816123</v>
      </c>
      <c r="D820" s="225">
        <v>145.59339057967335</v>
      </c>
      <c r="E820" s="225">
        <v>62601516.309999995</v>
      </c>
    </row>
    <row r="821" spans="1:5">
      <c r="A821" s="30">
        <v>63200</v>
      </c>
      <c r="B821" s="226">
        <v>4479.8130420273674</v>
      </c>
      <c r="C821" s="226">
        <v>2274957953.7333341</v>
      </c>
      <c r="D821" s="225">
        <v>145.43258375196325</v>
      </c>
      <c r="E821" s="225">
        <v>62700726.32</v>
      </c>
    </row>
    <row r="822" spans="1:5">
      <c r="A822" s="30">
        <v>63300</v>
      </c>
      <c r="B822" s="226">
        <v>4479.5352573262944</v>
      </c>
      <c r="C822" s="226">
        <v>2274923680.5850577</v>
      </c>
      <c r="D822" s="225">
        <v>145.27053786981446</v>
      </c>
      <c r="E822" s="225">
        <v>62799936.329999991</v>
      </c>
    </row>
    <row r="823" spans="1:5">
      <c r="A823" s="30">
        <v>63400</v>
      </c>
      <c r="B823" s="226">
        <v>4479.2580379313067</v>
      </c>
      <c r="C823" s="226">
        <v>2274889407.43678</v>
      </c>
      <c r="D823" s="225">
        <v>145.1072529332269</v>
      </c>
      <c r="E823" s="225">
        <v>62899146.339999996</v>
      </c>
    </row>
    <row r="824" spans="1:5">
      <c r="A824" s="30">
        <v>63500</v>
      </c>
      <c r="B824" s="226">
        <v>4478.9813838424125</v>
      </c>
      <c r="C824" s="226">
        <v>2274855134.2885022</v>
      </c>
      <c r="D824" s="225">
        <v>144.94272894220066</v>
      </c>
      <c r="E824" s="225">
        <v>62998356.349999994</v>
      </c>
    </row>
    <row r="825" spans="1:5">
      <c r="A825" s="30">
        <v>63600</v>
      </c>
      <c r="B825" s="226">
        <v>4478.7052950596071</v>
      </c>
      <c r="C825" s="226">
        <v>2274820861.1402245</v>
      </c>
      <c r="D825" s="225">
        <v>144.77696589673567</v>
      </c>
      <c r="E825" s="225">
        <v>63097566.359999992</v>
      </c>
    </row>
    <row r="826" spans="1:5">
      <c r="A826" s="30">
        <v>63700</v>
      </c>
      <c r="B826" s="226">
        <v>4478.4297715828916</v>
      </c>
      <c r="C826" s="226">
        <v>2274786587.9919477</v>
      </c>
      <c r="D826" s="225">
        <v>144.60996379683192</v>
      </c>
      <c r="E826" s="225">
        <v>63196776.369999997</v>
      </c>
    </row>
    <row r="827" spans="1:5">
      <c r="A827" s="30">
        <v>63800</v>
      </c>
      <c r="B827" s="226">
        <v>4478.1548134122677</v>
      </c>
      <c r="C827" s="226">
        <v>2274752314.8436704</v>
      </c>
      <c r="D827" s="225">
        <v>144.44172264248951</v>
      </c>
      <c r="E827" s="225">
        <v>63295986.379999995</v>
      </c>
    </row>
    <row r="828" spans="1:5">
      <c r="A828" s="30">
        <v>63900</v>
      </c>
      <c r="B828" s="226">
        <v>4477.8804205477327</v>
      </c>
      <c r="C828" s="226">
        <v>2274718041.6953926</v>
      </c>
      <c r="D828" s="225">
        <v>144.27224243370827</v>
      </c>
      <c r="E828" s="225">
        <v>63395196.390000001</v>
      </c>
    </row>
    <row r="829" spans="1:5">
      <c r="A829" s="30">
        <v>64000</v>
      </c>
      <c r="B829" s="226">
        <v>4477.6065929892866</v>
      </c>
      <c r="C829" s="226">
        <v>2274683768.5471153</v>
      </c>
      <c r="D829" s="225">
        <v>144.10152317048841</v>
      </c>
      <c r="E829" s="225">
        <v>63494406.399999991</v>
      </c>
    </row>
    <row r="830" spans="1:5">
      <c r="A830" s="30">
        <v>64100</v>
      </c>
      <c r="B830" s="226">
        <v>4477.3333307369339</v>
      </c>
      <c r="C830" s="226">
        <v>2274649495.3988385</v>
      </c>
      <c r="D830" s="225">
        <v>143.92956485282977</v>
      </c>
      <c r="E830" s="225">
        <v>63593616.409999996</v>
      </c>
    </row>
    <row r="831" spans="1:5">
      <c r="A831" s="30">
        <v>64200</v>
      </c>
      <c r="B831" s="226">
        <v>4477.0606337906684</v>
      </c>
      <c r="C831" s="226">
        <v>2274615222.2505608</v>
      </c>
      <c r="D831" s="225">
        <v>143.75636748073239</v>
      </c>
      <c r="E831" s="225">
        <v>63692826.420000002</v>
      </c>
    </row>
    <row r="832" spans="1:5">
      <c r="A832" s="30">
        <v>64300</v>
      </c>
      <c r="B832" s="226">
        <v>4476.7885021504935</v>
      </c>
      <c r="C832" s="226">
        <v>2274580949.1022835</v>
      </c>
      <c r="D832" s="225">
        <v>143.58193105419627</v>
      </c>
      <c r="E832" s="225">
        <v>63792036.429999992</v>
      </c>
    </row>
    <row r="833" spans="1:5">
      <c r="A833" s="30">
        <v>64400</v>
      </c>
      <c r="B833" s="226">
        <v>4476.5169358164094</v>
      </c>
      <c r="C833" s="226">
        <v>2274546675.9540067</v>
      </c>
      <c r="D833" s="225">
        <v>143.40625557322144</v>
      </c>
      <c r="E833" s="225">
        <v>63891246.439999998</v>
      </c>
    </row>
    <row r="834" spans="1:5">
      <c r="A834" s="30">
        <v>64500</v>
      </c>
      <c r="B834" s="226">
        <v>4476.2459347884151</v>
      </c>
      <c r="C834" s="226">
        <v>2274512402.8057289</v>
      </c>
      <c r="D834" s="225">
        <v>143.22934103780787</v>
      </c>
      <c r="E834" s="225">
        <v>63990456.449999996</v>
      </c>
    </row>
    <row r="835" spans="1:5">
      <c r="A835" s="30">
        <v>64600</v>
      </c>
      <c r="B835" s="226">
        <v>4475.9754990665106</v>
      </c>
      <c r="C835" s="226">
        <v>2274478129.6574516</v>
      </c>
      <c r="D835" s="225">
        <v>143.05118744795561</v>
      </c>
      <c r="E835" s="225">
        <v>64089666.459999993</v>
      </c>
    </row>
    <row r="836" spans="1:5">
      <c r="A836" s="30">
        <v>64700</v>
      </c>
      <c r="B836" s="226">
        <v>4475.7056286506959</v>
      </c>
      <c r="C836" s="226">
        <v>2274443856.5091739</v>
      </c>
      <c r="D836" s="225">
        <v>142.87179480366461</v>
      </c>
      <c r="E836" s="225">
        <v>64188876.469999999</v>
      </c>
    </row>
    <row r="837" spans="1:5">
      <c r="A837" s="30">
        <v>64800</v>
      </c>
      <c r="B837" s="226">
        <v>4475.436323540971</v>
      </c>
      <c r="C837" s="226">
        <v>2274409583.3608971</v>
      </c>
      <c r="D837" s="225">
        <v>142.69116310493484</v>
      </c>
      <c r="E837" s="225">
        <v>64288086.479999997</v>
      </c>
    </row>
    <row r="838" spans="1:5">
      <c r="A838" s="30">
        <v>64900</v>
      </c>
      <c r="B838" s="226">
        <v>4475.1675837373377</v>
      </c>
      <c r="C838" s="226">
        <v>2274375310.2126198</v>
      </c>
      <c r="D838" s="225">
        <v>142.50929235176636</v>
      </c>
      <c r="E838" s="225">
        <v>64387296.489999995</v>
      </c>
    </row>
    <row r="839" spans="1:5">
      <c r="A839" s="30">
        <v>65000</v>
      </c>
      <c r="B839" s="226">
        <v>4474.8994092397943</v>
      </c>
      <c r="C839" s="226">
        <v>2274341037.064342</v>
      </c>
      <c r="D839" s="225">
        <v>142.32618254415917</v>
      </c>
      <c r="E839" s="225">
        <v>64486506.499999993</v>
      </c>
    </row>
    <row r="840" spans="1:5">
      <c r="A840" s="30">
        <v>65100</v>
      </c>
      <c r="B840" s="226">
        <v>4474.6318000483398</v>
      </c>
      <c r="C840" s="226">
        <v>2274306763.9160647</v>
      </c>
      <c r="D840" s="225">
        <v>142.14183368211323</v>
      </c>
      <c r="E840" s="225">
        <v>64585716.509999998</v>
      </c>
    </row>
    <row r="841" spans="1:5">
      <c r="A841" s="30">
        <v>65200</v>
      </c>
      <c r="B841" s="226">
        <v>4474.3647561629759</v>
      </c>
      <c r="C841" s="226">
        <v>2274272490.7677875</v>
      </c>
      <c r="D841" s="225">
        <v>141.95624576562858</v>
      </c>
      <c r="E841" s="225">
        <v>64684926.519999996</v>
      </c>
    </row>
    <row r="842" spans="1:5">
      <c r="A842" s="30">
        <v>65300</v>
      </c>
      <c r="B842" s="226">
        <v>4474.0982775837028</v>
      </c>
      <c r="C842" s="226">
        <v>2274238217.6195102</v>
      </c>
      <c r="D842" s="225">
        <v>141.76941879470522</v>
      </c>
      <c r="E842" s="225">
        <v>64784136.529999994</v>
      </c>
    </row>
    <row r="843" spans="1:5">
      <c r="A843" s="30">
        <v>65400</v>
      </c>
      <c r="B843" s="226">
        <v>4473.8323643105186</v>
      </c>
      <c r="C843" s="226">
        <v>2274203944.4712329</v>
      </c>
      <c r="D843" s="225">
        <v>141.58135276934308</v>
      </c>
      <c r="E843" s="225">
        <v>64883346.539999999</v>
      </c>
    </row>
    <row r="844" spans="1:5">
      <c r="A844" s="30">
        <v>65500</v>
      </c>
      <c r="B844" s="226">
        <v>4473.5670163434252</v>
      </c>
      <c r="C844" s="226">
        <v>2274169671.3229556</v>
      </c>
      <c r="D844" s="225">
        <v>141.39204768954227</v>
      </c>
      <c r="E844" s="225">
        <v>64982556.54999999</v>
      </c>
    </row>
    <row r="845" spans="1:5">
      <c r="A845" s="30">
        <v>65600</v>
      </c>
      <c r="B845" s="226">
        <v>4473.3022336824224</v>
      </c>
      <c r="C845" s="226">
        <v>2274135398.1746783</v>
      </c>
      <c r="D845" s="225">
        <v>141.20150355530268</v>
      </c>
      <c r="E845" s="225">
        <v>65081766.559999995</v>
      </c>
    </row>
    <row r="846" spans="1:5">
      <c r="A846" s="30">
        <v>65700</v>
      </c>
      <c r="B846" s="226">
        <v>4473.0380163275076</v>
      </c>
      <c r="C846" s="226">
        <v>2274101125.0264006</v>
      </c>
      <c r="D846" s="225">
        <v>141.00972036662438</v>
      </c>
      <c r="E846" s="225">
        <v>65180976.57</v>
      </c>
    </row>
    <row r="847" spans="1:5">
      <c r="A847" s="30">
        <v>65800</v>
      </c>
      <c r="B847" s="226">
        <v>4472.7743642786845</v>
      </c>
      <c r="C847" s="226">
        <v>2274066851.8781233</v>
      </c>
      <c r="D847" s="225">
        <v>140.81669812350734</v>
      </c>
      <c r="E847" s="225">
        <v>65280186.579999991</v>
      </c>
    </row>
    <row r="848" spans="1:5">
      <c r="A848" s="30">
        <v>65900</v>
      </c>
      <c r="B848" s="226">
        <v>4472.5112775359512</v>
      </c>
      <c r="C848" s="226">
        <v>2274032578.7298455</v>
      </c>
      <c r="D848" s="225">
        <v>140.62243682595158</v>
      </c>
      <c r="E848" s="225">
        <v>65379396.589999996</v>
      </c>
    </row>
    <row r="849" spans="1:5">
      <c r="A849" s="30">
        <v>66000</v>
      </c>
      <c r="B849" s="226">
        <v>4472.2487560993086</v>
      </c>
      <c r="C849" s="226">
        <v>2273998305.5815692</v>
      </c>
      <c r="D849" s="225">
        <v>140.42693647395711</v>
      </c>
      <c r="E849" s="225">
        <v>65478606.599999994</v>
      </c>
    </row>
    <row r="850" spans="1:5">
      <c r="A850" s="30">
        <v>66100</v>
      </c>
      <c r="B850" s="226">
        <v>4471.986799968754</v>
      </c>
      <c r="C850" s="226">
        <v>2273964032.433291</v>
      </c>
      <c r="D850" s="225">
        <v>140.2301970675239</v>
      </c>
      <c r="E850" s="225">
        <v>65577816.609999992</v>
      </c>
    </row>
    <row r="851" spans="1:5">
      <c r="A851" s="30">
        <v>66200</v>
      </c>
      <c r="B851" s="226">
        <v>4471.7254091442919</v>
      </c>
      <c r="C851" s="226">
        <v>2273929759.2850137</v>
      </c>
      <c r="D851" s="225">
        <v>140.03221860665195</v>
      </c>
      <c r="E851" s="225">
        <v>65677026.619999997</v>
      </c>
    </row>
    <row r="852" spans="1:5">
      <c r="A852" s="30">
        <v>66300</v>
      </c>
      <c r="B852" s="226">
        <v>4471.4645836259187</v>
      </c>
      <c r="C852" s="226">
        <v>2273895486.1367364</v>
      </c>
      <c r="D852" s="225">
        <v>139.83300109134129</v>
      </c>
      <c r="E852" s="225">
        <v>65776236.629999995</v>
      </c>
    </row>
    <row r="853" spans="1:5">
      <c r="A853" s="30">
        <v>66400</v>
      </c>
      <c r="B853" s="226">
        <v>4471.2043234136354</v>
      </c>
      <c r="C853" s="226">
        <v>2273861212.9884596</v>
      </c>
      <c r="D853" s="225">
        <v>139.63254452159188</v>
      </c>
      <c r="E853" s="225">
        <v>65875446.640000001</v>
      </c>
    </row>
    <row r="854" spans="1:5">
      <c r="A854" s="30">
        <v>66500</v>
      </c>
      <c r="B854" s="226">
        <v>4470.9446285074428</v>
      </c>
      <c r="C854" s="226">
        <v>2273826939.8401814</v>
      </c>
      <c r="D854" s="225">
        <v>139.43084889740373</v>
      </c>
      <c r="E854" s="225">
        <v>65974656.649999991</v>
      </c>
    </row>
    <row r="855" spans="1:5">
      <c r="A855" s="30">
        <v>66600</v>
      </c>
      <c r="B855" s="226">
        <v>4470.6854989073408</v>
      </c>
      <c r="C855" s="226">
        <v>2273792666.691905</v>
      </c>
      <c r="D855" s="225">
        <v>139.22791421877693</v>
      </c>
      <c r="E855" s="225">
        <v>66073866.659999996</v>
      </c>
    </row>
    <row r="856" spans="1:5">
      <c r="A856" s="30">
        <v>66700</v>
      </c>
      <c r="B856" s="226">
        <v>4470.4269346133278</v>
      </c>
      <c r="C856" s="226">
        <v>2273758393.5436268</v>
      </c>
      <c r="D856" s="225">
        <v>139.0237404857113</v>
      </c>
      <c r="E856" s="225">
        <v>66173076.670000002</v>
      </c>
    </row>
    <row r="857" spans="1:5">
      <c r="A857" s="30">
        <v>66800</v>
      </c>
      <c r="B857" s="226">
        <v>4470.1689356254046</v>
      </c>
      <c r="C857" s="226">
        <v>2273724120.3953495</v>
      </c>
      <c r="D857" s="225">
        <v>138.81832769820699</v>
      </c>
      <c r="E857" s="225">
        <v>66272286.679999992</v>
      </c>
    </row>
    <row r="858" spans="1:5">
      <c r="A858" s="30">
        <v>66900</v>
      </c>
      <c r="B858" s="226">
        <v>4469.9115019435721</v>
      </c>
      <c r="C858" s="226">
        <v>2273689847.2470722</v>
      </c>
      <c r="D858" s="225">
        <v>138.61167585626396</v>
      </c>
      <c r="E858" s="225">
        <v>66371496.689999998</v>
      </c>
    </row>
    <row r="859" spans="1:5">
      <c r="A859" s="30">
        <v>67000</v>
      </c>
      <c r="B859" s="226">
        <v>4469.6546335678304</v>
      </c>
      <c r="C859" s="226">
        <v>2273655574.0987949</v>
      </c>
      <c r="D859" s="225">
        <v>138.40378495988219</v>
      </c>
      <c r="E859" s="225">
        <v>66470706.699999996</v>
      </c>
    </row>
    <row r="860" spans="1:5">
      <c r="B860" s="226">
        <v>4768.4500196931995</v>
      </c>
      <c r="C860" s="226">
        <v>2296618583.444623</v>
      </c>
      <c r="D860" s="225">
        <v>0</v>
      </c>
      <c r="E860" s="225">
        <v>0</v>
      </c>
    </row>
    <row r="861" spans="1:5">
      <c r="B861" s="226">
        <v>4768.4500196931995</v>
      </c>
      <c r="C861" s="226">
        <v>2296618583.444623</v>
      </c>
      <c r="D861" s="225">
        <v>0</v>
      </c>
      <c r="E861" s="225">
        <v>0</v>
      </c>
    </row>
    <row r="862" spans="1:5">
      <c r="B862" s="226">
        <v>4768.4500196931995</v>
      </c>
      <c r="C862" s="226">
        <v>2296618583.444623</v>
      </c>
      <c r="D862" s="225">
        <v>0</v>
      </c>
      <c r="E862" s="225">
        <v>0</v>
      </c>
    </row>
    <row r="863" spans="1:5">
      <c r="B863" s="226">
        <v>4768.4500196931995</v>
      </c>
      <c r="C863" s="226">
        <v>2296618583.444623</v>
      </c>
      <c r="D863" s="225">
        <v>0</v>
      </c>
      <c r="E863" s="225">
        <v>0</v>
      </c>
    </row>
    <row r="864" spans="1:5">
      <c r="B864" s="226">
        <v>4768.4500196931995</v>
      </c>
      <c r="C864" s="226">
        <v>2296618583.444623</v>
      </c>
      <c r="D864" s="225">
        <v>0</v>
      </c>
      <c r="E864" s="225">
        <v>0</v>
      </c>
    </row>
    <row r="865" spans="2:5">
      <c r="B865" s="226">
        <v>4768.4500196931995</v>
      </c>
      <c r="C865" s="226">
        <v>2296618583.444623</v>
      </c>
      <c r="D865" s="225">
        <v>0</v>
      </c>
      <c r="E865" s="225">
        <v>0</v>
      </c>
    </row>
    <row r="866" spans="2:5">
      <c r="B866" s="226">
        <v>4768.4500196931995</v>
      </c>
      <c r="C866" s="226">
        <v>2296618583.444623</v>
      </c>
      <c r="D866" s="225">
        <v>0</v>
      </c>
      <c r="E866" s="225">
        <v>0</v>
      </c>
    </row>
    <row r="867" spans="2:5">
      <c r="B867" s="226">
        <v>4768.4500196931995</v>
      </c>
      <c r="C867" s="226">
        <v>2296618583.444623</v>
      </c>
      <c r="D867" s="225">
        <v>0</v>
      </c>
      <c r="E867" s="225">
        <v>0</v>
      </c>
    </row>
    <row r="868" spans="2:5">
      <c r="B868" s="226">
        <v>4768.4500196931995</v>
      </c>
      <c r="C868" s="226">
        <v>2296618583.444623</v>
      </c>
      <c r="D868" s="225">
        <v>0</v>
      </c>
      <c r="E868" s="225">
        <v>0</v>
      </c>
    </row>
    <row r="869" spans="2:5">
      <c r="B869" s="226">
        <v>4768.4500196931995</v>
      </c>
      <c r="C869" s="226">
        <v>2296618583.444623</v>
      </c>
      <c r="D869" s="225">
        <v>0</v>
      </c>
      <c r="E869" s="225">
        <v>0</v>
      </c>
    </row>
    <row r="870" spans="2:5">
      <c r="B870" s="226">
        <v>4768.4500196931995</v>
      </c>
      <c r="C870" s="226">
        <v>2296618583.444623</v>
      </c>
      <c r="D870" s="225">
        <v>0</v>
      </c>
      <c r="E870" s="225">
        <v>0</v>
      </c>
    </row>
    <row r="871" spans="2:5">
      <c r="B871" s="226">
        <v>4768.4500196931995</v>
      </c>
      <c r="C871" s="226">
        <v>2296618583.444623</v>
      </c>
      <c r="D871" s="225">
        <v>0</v>
      </c>
      <c r="E871" s="225">
        <v>0</v>
      </c>
    </row>
    <row r="872" spans="2:5">
      <c r="B872" s="226">
        <v>4768.4500196931995</v>
      </c>
      <c r="C872" s="226">
        <v>2296618583.444623</v>
      </c>
      <c r="D872" s="225">
        <v>0</v>
      </c>
      <c r="E872" s="225">
        <v>0</v>
      </c>
    </row>
    <row r="873" spans="2:5">
      <c r="B873" s="226">
        <v>4768.4500196931995</v>
      </c>
      <c r="C873" s="226">
        <v>2296618583.444623</v>
      </c>
      <c r="D873" s="225">
        <v>0</v>
      </c>
      <c r="E873" s="225">
        <v>0</v>
      </c>
    </row>
    <row r="874" spans="2:5">
      <c r="B874" s="226">
        <v>4768.4500196931995</v>
      </c>
      <c r="C874" s="226">
        <v>2296618583.444623</v>
      </c>
      <c r="D874" s="225">
        <v>0</v>
      </c>
      <c r="E874" s="225">
        <v>0</v>
      </c>
    </row>
    <row r="875" spans="2:5">
      <c r="B875" s="226">
        <v>4768.4500196931995</v>
      </c>
      <c r="C875" s="226">
        <v>2296618583.444623</v>
      </c>
      <c r="D875" s="225">
        <v>0</v>
      </c>
      <c r="E875" s="225">
        <v>0</v>
      </c>
    </row>
    <row r="876" spans="2:5">
      <c r="B876" s="226">
        <v>4768.4500196931995</v>
      </c>
      <c r="C876" s="226">
        <v>2296618583.444623</v>
      </c>
      <c r="D876" s="225">
        <v>0</v>
      </c>
      <c r="E876" s="225">
        <v>0</v>
      </c>
    </row>
    <row r="877" spans="2:5">
      <c r="B877" s="226">
        <v>4768.4500196931995</v>
      </c>
      <c r="C877" s="226">
        <v>2296618583.444623</v>
      </c>
      <c r="D877" s="225">
        <v>0</v>
      </c>
      <c r="E877" s="225">
        <v>0</v>
      </c>
    </row>
    <row r="878" spans="2:5">
      <c r="B878" s="226">
        <v>4768.4500196931995</v>
      </c>
      <c r="C878" s="226">
        <v>2296618583.444623</v>
      </c>
      <c r="D878" s="225">
        <v>0</v>
      </c>
      <c r="E878" s="225">
        <v>0</v>
      </c>
    </row>
    <row r="879" spans="2:5">
      <c r="B879" s="226">
        <v>4768.4500196931995</v>
      </c>
      <c r="C879" s="226">
        <v>2296618583.444623</v>
      </c>
      <c r="D879" s="225">
        <v>0</v>
      </c>
      <c r="E879" s="225">
        <v>0</v>
      </c>
    </row>
    <row r="880" spans="2:5">
      <c r="B880" s="226">
        <v>4768.4500196931995</v>
      </c>
      <c r="C880" s="226">
        <v>2296618583.444623</v>
      </c>
      <c r="D880" s="225">
        <v>0</v>
      </c>
      <c r="E880" s="225">
        <v>0</v>
      </c>
    </row>
    <row r="881" spans="2:5">
      <c r="B881" s="226">
        <v>4768.4500196931995</v>
      </c>
      <c r="C881" s="226">
        <v>2296618583.444623</v>
      </c>
      <c r="D881" s="225">
        <v>0</v>
      </c>
      <c r="E881" s="225">
        <v>0</v>
      </c>
    </row>
    <row r="882" spans="2:5">
      <c r="B882" s="226">
        <v>4768.4500196931995</v>
      </c>
      <c r="C882" s="226">
        <v>2296618583.444623</v>
      </c>
      <c r="D882" s="225">
        <v>0</v>
      </c>
      <c r="E882" s="225">
        <v>0</v>
      </c>
    </row>
    <row r="883" spans="2:5">
      <c r="B883" s="226">
        <v>4768.4500196931995</v>
      </c>
      <c r="C883" s="226">
        <v>2296618583.444623</v>
      </c>
      <c r="D883" s="225">
        <v>0</v>
      </c>
      <c r="E883" s="225">
        <v>0</v>
      </c>
    </row>
    <row r="884" spans="2:5">
      <c r="B884" s="226">
        <v>4768.4500196931995</v>
      </c>
      <c r="C884" s="226">
        <v>2296618583.444623</v>
      </c>
      <c r="D884" s="225">
        <v>0</v>
      </c>
      <c r="E884" s="225">
        <v>0</v>
      </c>
    </row>
    <row r="885" spans="2:5">
      <c r="B885" s="226">
        <v>4768.4500196931995</v>
      </c>
      <c r="C885" s="226">
        <v>2296618583.444623</v>
      </c>
      <c r="D885" s="225">
        <v>0</v>
      </c>
      <c r="E885" s="225">
        <v>0</v>
      </c>
    </row>
    <row r="886" spans="2:5">
      <c r="B886" s="226">
        <v>4768.4500196931995</v>
      </c>
      <c r="C886" s="226">
        <v>2296618583.444623</v>
      </c>
      <c r="D886" s="225">
        <v>0</v>
      </c>
      <c r="E886" s="225">
        <v>0</v>
      </c>
    </row>
    <row r="887" spans="2:5">
      <c r="B887" s="226">
        <v>4768.4500196931995</v>
      </c>
      <c r="C887" s="226">
        <v>2296618583.444623</v>
      </c>
      <c r="D887" s="225">
        <v>0</v>
      </c>
      <c r="E887" s="225">
        <v>0</v>
      </c>
    </row>
    <row r="888" spans="2:5">
      <c r="B888" s="226">
        <v>4768.4500196931995</v>
      </c>
      <c r="C888" s="226">
        <v>2296618583.444623</v>
      </c>
      <c r="D888" s="225">
        <v>0</v>
      </c>
      <c r="E888" s="225">
        <v>0</v>
      </c>
    </row>
    <row r="889" spans="2:5">
      <c r="B889" s="226">
        <v>4768.4500196931995</v>
      </c>
      <c r="C889" s="226">
        <v>2296618583.444623</v>
      </c>
      <c r="D889" s="225">
        <v>0</v>
      </c>
      <c r="E889" s="225">
        <v>0</v>
      </c>
    </row>
    <row r="890" spans="2:5">
      <c r="B890" s="226">
        <v>4768.4500196931995</v>
      </c>
      <c r="C890" s="226">
        <v>2296618583.444623</v>
      </c>
      <c r="D890" s="225">
        <v>0</v>
      </c>
      <c r="E890" s="225">
        <v>0</v>
      </c>
    </row>
    <row r="891" spans="2:5">
      <c r="B891" s="226">
        <v>4768.4500196931995</v>
      </c>
      <c r="C891" s="226">
        <v>2296618583.444623</v>
      </c>
      <c r="D891" s="225">
        <v>0</v>
      </c>
      <c r="E891" s="225">
        <v>0</v>
      </c>
    </row>
    <row r="892" spans="2:5">
      <c r="B892" s="226">
        <v>4768.4500196931995</v>
      </c>
      <c r="C892" s="226">
        <v>2296618583.444623</v>
      </c>
      <c r="D892" s="225">
        <v>0</v>
      </c>
      <c r="E892" s="225">
        <v>0</v>
      </c>
    </row>
    <row r="893" spans="2:5">
      <c r="B893" s="226">
        <v>4768.4500196931995</v>
      </c>
      <c r="C893" s="226">
        <v>2296618583.444623</v>
      </c>
      <c r="D893" s="225">
        <v>0</v>
      </c>
      <c r="E893" s="225">
        <v>0</v>
      </c>
    </row>
    <row r="894" spans="2:5">
      <c r="B894" s="226">
        <v>4768.4500196931995</v>
      </c>
      <c r="C894" s="226">
        <v>2296618583.444623</v>
      </c>
      <c r="D894" s="225">
        <v>0</v>
      </c>
      <c r="E894" s="225">
        <v>0</v>
      </c>
    </row>
    <row r="895" spans="2:5">
      <c r="B895" s="226">
        <v>4768.4500196931995</v>
      </c>
      <c r="C895" s="226">
        <v>2296618583.444623</v>
      </c>
      <c r="D895" s="225">
        <v>0</v>
      </c>
      <c r="E895" s="225">
        <v>0</v>
      </c>
    </row>
    <row r="896" spans="2:5">
      <c r="B896" s="226">
        <v>4768.4500196931995</v>
      </c>
      <c r="C896" s="226">
        <v>2296618583.444623</v>
      </c>
      <c r="D896" s="225">
        <v>0</v>
      </c>
      <c r="E896" s="225">
        <v>0</v>
      </c>
    </row>
    <row r="897" spans="2:5">
      <c r="B897" s="226">
        <v>4768.4500196931995</v>
      </c>
      <c r="C897" s="226">
        <v>2296618583.444623</v>
      </c>
      <c r="D897" s="225">
        <v>0</v>
      </c>
      <c r="E897" s="225">
        <v>0</v>
      </c>
    </row>
    <row r="898" spans="2:5">
      <c r="B898" s="226">
        <v>4768.4500196931995</v>
      </c>
      <c r="C898" s="226">
        <v>2296618583.444623</v>
      </c>
      <c r="D898" s="225">
        <v>0</v>
      </c>
      <c r="E898" s="225">
        <v>0</v>
      </c>
    </row>
    <row r="899" spans="2:5">
      <c r="B899" s="226">
        <v>4768.4500196931995</v>
      </c>
      <c r="C899" s="226">
        <v>2296618583.444623</v>
      </c>
      <c r="D899" s="225">
        <v>0</v>
      </c>
      <c r="E899" s="225">
        <v>0</v>
      </c>
    </row>
    <row r="900" spans="2:5">
      <c r="B900" s="226">
        <v>4768.4500196931995</v>
      </c>
      <c r="C900" s="226">
        <v>2296618583.444623</v>
      </c>
      <c r="D900" s="225">
        <v>0</v>
      </c>
      <c r="E900" s="225">
        <v>0</v>
      </c>
    </row>
    <row r="901" spans="2:5">
      <c r="B901" s="226">
        <v>4768.4500196931995</v>
      </c>
      <c r="C901" s="226">
        <v>2296618583.444623</v>
      </c>
      <c r="D901" s="225">
        <v>0</v>
      </c>
      <c r="E901" s="225">
        <v>0</v>
      </c>
    </row>
    <row r="902" spans="2:5">
      <c r="B902" s="226">
        <v>4768.4500196931995</v>
      </c>
      <c r="C902" s="226">
        <v>2296618583.444623</v>
      </c>
      <c r="D902" s="225">
        <v>0</v>
      </c>
      <c r="E902" s="225">
        <v>0</v>
      </c>
    </row>
    <row r="903" spans="2:5">
      <c r="B903" s="226">
        <v>4768.4500196931995</v>
      </c>
      <c r="C903" s="226">
        <v>2296618583.444623</v>
      </c>
      <c r="D903" s="225">
        <v>0</v>
      </c>
      <c r="E903" s="225">
        <v>0</v>
      </c>
    </row>
    <row r="904" spans="2:5">
      <c r="B904" s="226">
        <v>4768.4500196931995</v>
      </c>
      <c r="C904" s="226">
        <v>2296618583.444623</v>
      </c>
      <c r="D904" s="225">
        <v>0</v>
      </c>
      <c r="E904" s="225">
        <v>0</v>
      </c>
    </row>
    <row r="905" spans="2:5">
      <c r="B905" s="226">
        <v>4768.4500196931995</v>
      </c>
      <c r="C905" s="226">
        <v>2296618583.444623</v>
      </c>
      <c r="D905" s="225">
        <v>0</v>
      </c>
      <c r="E905" s="225">
        <v>0</v>
      </c>
    </row>
    <row r="906" spans="2:5">
      <c r="B906" s="226">
        <v>4768.4500196931995</v>
      </c>
      <c r="C906" s="226">
        <v>2296618583.444623</v>
      </c>
      <c r="D906" s="225">
        <v>0</v>
      </c>
      <c r="E906" s="225">
        <v>0</v>
      </c>
    </row>
    <row r="907" spans="2:5">
      <c r="B907" s="226">
        <v>4768.4500196931995</v>
      </c>
      <c r="C907" s="226">
        <v>2296618583.444623</v>
      </c>
      <c r="D907" s="225">
        <v>0</v>
      </c>
      <c r="E907" s="225">
        <v>0</v>
      </c>
    </row>
    <row r="908" spans="2:5">
      <c r="B908" s="226">
        <v>4768.4500196931995</v>
      </c>
      <c r="C908" s="226">
        <v>2296618583.444623</v>
      </c>
      <c r="D908" s="225">
        <v>0</v>
      </c>
      <c r="E908" s="225">
        <v>0</v>
      </c>
    </row>
    <row r="909" spans="2:5">
      <c r="B909" s="226">
        <v>4768.4500196931995</v>
      </c>
      <c r="C909" s="226">
        <v>2296618583.444623</v>
      </c>
      <c r="D909" s="225">
        <v>0</v>
      </c>
      <c r="E909" s="225">
        <v>0</v>
      </c>
    </row>
    <row r="910" spans="2:5">
      <c r="B910" s="226">
        <v>4768.4500196931995</v>
      </c>
      <c r="C910" s="226">
        <v>2296618583.444623</v>
      </c>
      <c r="D910" s="225">
        <v>0</v>
      </c>
      <c r="E910" s="225">
        <v>0</v>
      </c>
    </row>
    <row r="911" spans="2:5">
      <c r="B911" s="226">
        <v>4768.4500196931995</v>
      </c>
      <c r="C911" s="226">
        <v>2296618583.444623</v>
      </c>
      <c r="D911" s="225">
        <v>0</v>
      </c>
      <c r="E911" s="225">
        <v>0</v>
      </c>
    </row>
    <row r="912" spans="2:5">
      <c r="B912" s="226">
        <v>4768.4500196931995</v>
      </c>
      <c r="C912" s="226">
        <v>2296618583.444623</v>
      </c>
      <c r="D912" s="225">
        <v>0</v>
      </c>
      <c r="E912" s="225">
        <v>0</v>
      </c>
    </row>
    <row r="913" spans="2:5">
      <c r="B913" s="226">
        <v>4768.4500196931995</v>
      </c>
      <c r="C913" s="226">
        <v>2296618583.444623</v>
      </c>
      <c r="D913" s="225">
        <v>0</v>
      </c>
      <c r="E913" s="225">
        <v>0</v>
      </c>
    </row>
    <row r="914" spans="2:5">
      <c r="B914" s="226">
        <v>4768.4500196931995</v>
      </c>
      <c r="C914" s="226">
        <v>2296618583.444623</v>
      </c>
      <c r="D914" s="225">
        <v>0</v>
      </c>
      <c r="E914" s="225">
        <v>0</v>
      </c>
    </row>
    <row r="915" spans="2:5">
      <c r="B915" s="226">
        <v>4768.4500196931995</v>
      </c>
      <c r="C915" s="226">
        <v>2296618583.444623</v>
      </c>
      <c r="D915" s="225">
        <v>0</v>
      </c>
      <c r="E915" s="225">
        <v>0</v>
      </c>
    </row>
    <row r="916" spans="2:5">
      <c r="B916" s="226">
        <v>4768.4500196931995</v>
      </c>
      <c r="C916" s="226">
        <v>2296618583.444623</v>
      </c>
      <c r="D916" s="225">
        <v>0</v>
      </c>
      <c r="E916" s="225">
        <v>0</v>
      </c>
    </row>
    <row r="917" spans="2:5">
      <c r="B917" s="226">
        <v>4768.4500196931995</v>
      </c>
      <c r="C917" s="226">
        <v>2296618583.444623</v>
      </c>
      <c r="D917" s="225">
        <v>0</v>
      </c>
      <c r="E917" s="225">
        <v>0</v>
      </c>
    </row>
    <row r="918" spans="2:5">
      <c r="B918" s="226">
        <v>4768.4500196931995</v>
      </c>
      <c r="C918" s="226">
        <v>2296618583.444623</v>
      </c>
      <c r="D918" s="225">
        <v>0</v>
      </c>
      <c r="E918" s="225">
        <v>0</v>
      </c>
    </row>
    <row r="919" spans="2:5">
      <c r="B919" s="226">
        <v>4768.4500196931995</v>
      </c>
      <c r="C919" s="226">
        <v>2296618583.444623</v>
      </c>
      <c r="D919" s="225">
        <v>0</v>
      </c>
      <c r="E919" s="225">
        <v>0</v>
      </c>
    </row>
    <row r="920" spans="2:5">
      <c r="B920" s="226">
        <v>4768.4500196931995</v>
      </c>
      <c r="C920" s="226">
        <v>2296618583.444623</v>
      </c>
      <c r="D920" s="225">
        <v>0</v>
      </c>
      <c r="E920" s="225">
        <v>0</v>
      </c>
    </row>
    <row r="921" spans="2:5">
      <c r="B921" s="226">
        <v>4768.4500196931995</v>
      </c>
      <c r="C921" s="226">
        <v>2296618583.444623</v>
      </c>
      <c r="D921" s="225">
        <v>0</v>
      </c>
      <c r="E921" s="225">
        <v>0</v>
      </c>
    </row>
    <row r="922" spans="2:5">
      <c r="B922" s="226">
        <v>4768.4500196931995</v>
      </c>
      <c r="C922" s="226">
        <v>2296618583.444623</v>
      </c>
      <c r="D922" s="225">
        <v>0</v>
      </c>
      <c r="E922" s="225">
        <v>0</v>
      </c>
    </row>
    <row r="923" spans="2:5">
      <c r="B923" s="226">
        <v>4768.4500196931995</v>
      </c>
      <c r="C923" s="226">
        <v>2296618583.444623</v>
      </c>
      <c r="D923" s="225">
        <v>0</v>
      </c>
      <c r="E923" s="225">
        <v>0</v>
      </c>
    </row>
    <row r="924" spans="2:5">
      <c r="B924" s="226">
        <v>4768.4500196931995</v>
      </c>
      <c r="C924" s="226">
        <v>2296618583.444623</v>
      </c>
      <c r="D924" s="225">
        <v>0</v>
      </c>
      <c r="E924" s="225">
        <v>0</v>
      </c>
    </row>
    <row r="925" spans="2:5">
      <c r="B925" s="226">
        <v>4768.4500196931995</v>
      </c>
      <c r="C925" s="226">
        <v>2296618583.444623</v>
      </c>
      <c r="D925" s="225">
        <v>0</v>
      </c>
      <c r="E925" s="225">
        <v>0</v>
      </c>
    </row>
    <row r="926" spans="2:5">
      <c r="B926" s="226">
        <v>4768.4500196931995</v>
      </c>
      <c r="C926" s="226">
        <v>2296618583.444623</v>
      </c>
      <c r="D926" s="225">
        <v>0</v>
      </c>
      <c r="E926" s="225">
        <v>0</v>
      </c>
    </row>
    <row r="927" spans="2:5">
      <c r="B927" s="226">
        <v>4768.4500196931995</v>
      </c>
      <c r="C927" s="226">
        <v>2296618583.444623</v>
      </c>
      <c r="D927" s="225">
        <v>0</v>
      </c>
      <c r="E927" s="225">
        <v>0</v>
      </c>
    </row>
    <row r="928" spans="2:5">
      <c r="B928" s="226">
        <v>4768.4500196931995</v>
      </c>
      <c r="C928" s="226">
        <v>2296618583.444623</v>
      </c>
      <c r="D928" s="225">
        <v>0</v>
      </c>
      <c r="E928" s="225">
        <v>0</v>
      </c>
    </row>
    <row r="929" spans="2:6">
      <c r="B929" s="226">
        <v>4768.4500196931995</v>
      </c>
      <c r="C929" s="226">
        <v>2296618583.444623</v>
      </c>
      <c r="D929" s="225">
        <v>0</v>
      </c>
      <c r="E929" s="225">
        <v>0</v>
      </c>
    </row>
    <row r="930" spans="2:6">
      <c r="B930" s="226">
        <v>4768.4500196931995</v>
      </c>
      <c r="C930" s="226">
        <v>2296618583.444623</v>
      </c>
      <c r="D930" s="225">
        <v>0</v>
      </c>
      <c r="E930" s="225">
        <v>0</v>
      </c>
    </row>
    <row r="931" spans="2:6">
      <c r="B931" s="226">
        <v>4768.4500196931995</v>
      </c>
      <c r="C931" s="226">
        <v>2296618583.444623</v>
      </c>
      <c r="D931" s="225">
        <v>0</v>
      </c>
      <c r="E931" s="225">
        <v>0</v>
      </c>
    </row>
    <row r="932" spans="2:6">
      <c r="B932" s="226">
        <v>4768.4500196931995</v>
      </c>
      <c r="C932" s="226">
        <v>2296618583.444623</v>
      </c>
      <c r="D932" s="225">
        <v>0</v>
      </c>
      <c r="E932" s="225">
        <v>0</v>
      </c>
    </row>
    <row r="933" spans="2:6">
      <c r="B933" s="226">
        <v>4768.4500196931995</v>
      </c>
      <c r="C933" s="226">
        <v>2296618583.444623</v>
      </c>
      <c r="D933" s="225">
        <v>0</v>
      </c>
      <c r="E933" s="225">
        <v>0</v>
      </c>
    </row>
    <row r="934" spans="2:6">
      <c r="B934" s="226">
        <v>4768.4500196931995</v>
      </c>
      <c r="C934" s="226">
        <v>2296618583.444623</v>
      </c>
      <c r="D934" s="225">
        <v>0</v>
      </c>
      <c r="E934" s="225">
        <v>0</v>
      </c>
    </row>
    <row r="935" spans="2:6">
      <c r="B935" s="226">
        <v>4768.4500196931995</v>
      </c>
      <c r="C935" s="226">
        <v>2296618583.444623</v>
      </c>
      <c r="D935" s="225">
        <v>0</v>
      </c>
      <c r="E935" s="225">
        <v>0</v>
      </c>
    </row>
    <row r="936" spans="2:6">
      <c r="B936" s="226">
        <v>4768.4500196931995</v>
      </c>
      <c r="C936" s="226">
        <v>2296618583.444623</v>
      </c>
      <c r="D936" s="225">
        <v>0</v>
      </c>
      <c r="E936" s="225">
        <v>0</v>
      </c>
    </row>
    <row r="937" spans="2:6">
      <c r="B937" s="226">
        <v>4768.4500196931995</v>
      </c>
      <c r="C937" s="226">
        <v>2296618583.444623</v>
      </c>
      <c r="D937" s="225">
        <v>0</v>
      </c>
      <c r="E937" s="225">
        <v>0</v>
      </c>
    </row>
    <row r="938" spans="2:6">
      <c r="B938" s="226">
        <v>4768.4500196931995</v>
      </c>
      <c r="C938" s="226">
        <v>2296618583.444623</v>
      </c>
      <c r="D938" s="225">
        <v>0</v>
      </c>
      <c r="E938" s="225">
        <v>0</v>
      </c>
    </row>
    <row r="939" spans="2:6">
      <c r="B939" s="226">
        <v>4768.4500196931995</v>
      </c>
      <c r="C939" s="226">
        <v>2296618583.444623</v>
      </c>
      <c r="D939" s="225">
        <v>0</v>
      </c>
      <c r="E939" s="225">
        <v>0</v>
      </c>
      <c r="F939" s="225" t="s">
        <v>411</v>
      </c>
    </row>
  </sheetData>
  <autoFilter ref="A187:BZ939"/>
  <hyperlinks>
    <hyperlink ref="D18" r:id="rId1"/>
    <hyperlink ref="D19" r:id="rId2"/>
    <hyperlink ref="D48" r:id="rId3"/>
    <hyperlink ref="D49" r:id="rId4"/>
    <hyperlink ref="D139" r:id="rId5"/>
    <hyperlink ref="D94" r:id="rId6"/>
    <hyperlink ref="D78" r:id="rId7" display="http://www.platinum.matthey.com/documents/new-item/pgm market reports/pgm_market_report_may_2018.pdf"/>
    <hyperlink ref="D79" r:id="rId8"/>
    <hyperlink ref="D63" r:id="rId9" display="http://www.platinum.matthey.com/documents/new-item/pgm market reports/pgm_market_report_may_2018.pdf"/>
    <hyperlink ref="D64" r:id="rId10" display="http://www.platinum.matthey.com/documents/new-item/pgm market reports/pgm_market_report_may_2018.pdf"/>
    <hyperlink ref="D123" r:id="rId11" display="http://www.platinum.matthey.com/documents/new-item/pgm market reports/pgm_market_report_may_2018.pdf"/>
    <hyperlink ref="D124" r:id="rId12" display="http://www.platinum.matthey.com/documents/new-item/pgm market reports/pgm_market_report_may_2018.pdf"/>
    <hyperlink ref="D153" r:id="rId13"/>
    <hyperlink ref="D154" r:id="rId14"/>
    <hyperlink ref="D109" r:id="rId15"/>
    <hyperlink ref="D108" r:id="rId16"/>
    <hyperlink ref="D33" r:id="rId17"/>
    <hyperlink ref="D138" r:id="rId18" display="http://www.platinum.matthey.com/documents/new-item/pgm market reports/pgm_market_report_may_2018.pdf"/>
    <hyperlink ref="D34" r:id="rId19"/>
    <hyperlink ref="D93" r:id="rId20"/>
  </hyperlinks>
  <pageMargins left="0.7" right="0.7" top="0.75" bottom="0.75" header="0.3" footer="0.3"/>
  <pageSetup orientation="portrait" r:id="rId2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V107"/>
  <sheetViews>
    <sheetView workbookViewId="0">
      <selection activeCell="J4" sqref="J4"/>
    </sheetView>
  </sheetViews>
  <sheetFormatPr defaultColWidth="8.88671875" defaultRowHeight="15" customHeight="1"/>
  <cols>
    <col min="1" max="1" width="22.44140625" customWidth="1"/>
    <col min="2" max="2" width="17.77734375" customWidth="1"/>
    <col min="3" max="3" width="14.109375" customWidth="1"/>
    <col min="4" max="4" width="15.5546875" customWidth="1"/>
    <col min="5" max="5" width="14" customWidth="1"/>
    <col min="6" max="6" width="3.44140625" customWidth="1"/>
    <col min="7" max="7" width="21.5546875" customWidth="1"/>
    <col min="8" max="8" width="17.5546875" customWidth="1"/>
    <col min="9" max="9" width="12.5546875" customWidth="1"/>
    <col min="10" max="10" width="14.5546875" customWidth="1"/>
    <col min="11" max="11" width="18.109375" customWidth="1"/>
    <col min="12" max="12" width="11.44140625" customWidth="1"/>
    <col min="13" max="13" width="18.109375" customWidth="1"/>
    <col min="14" max="14" width="18.77734375" customWidth="1"/>
    <col min="15" max="15" width="14" customWidth="1"/>
    <col min="16" max="16" width="12.33203125" customWidth="1"/>
    <col min="17" max="17" width="12.33203125" bestFit="1" customWidth="1"/>
    <col min="19" max="19" width="8.88671875" customWidth="1"/>
  </cols>
  <sheetData>
    <row r="1" spans="1:22" ht="15.6">
      <c r="A1" s="450" t="s">
        <v>299</v>
      </c>
      <c r="B1" s="26"/>
      <c r="C1" s="26"/>
      <c r="D1" s="26"/>
      <c r="E1" s="26"/>
      <c r="F1" s="26"/>
      <c r="G1" s="14"/>
      <c r="H1" s="26"/>
      <c r="I1" s="26"/>
      <c r="J1" s="26"/>
      <c r="K1" s="26"/>
      <c r="L1" s="26"/>
      <c r="M1" s="26"/>
      <c r="N1" s="26"/>
      <c r="O1" s="26"/>
      <c r="P1" s="26"/>
      <c r="Q1" s="26"/>
      <c r="R1" s="26"/>
      <c r="V1" t="s">
        <v>1011</v>
      </c>
    </row>
    <row r="2" spans="1:22" ht="27.6">
      <c r="A2" s="26" t="s">
        <v>217</v>
      </c>
      <c r="B2" s="30"/>
      <c r="C2" s="40"/>
      <c r="D2" s="9" t="s">
        <v>1201</v>
      </c>
      <c r="F2" s="212"/>
      <c r="G2" s="26" t="s">
        <v>1123</v>
      </c>
      <c r="I2" s="26" t="s">
        <v>1137</v>
      </c>
      <c r="J2" s="26"/>
      <c r="K2" s="26"/>
      <c r="L2" s="26" t="s">
        <v>15</v>
      </c>
      <c r="M2" s="1" t="s">
        <v>267</v>
      </c>
      <c r="N2" s="1" t="s">
        <v>268</v>
      </c>
      <c r="O2" s="43" t="s">
        <v>269</v>
      </c>
      <c r="P2" s="310" t="s">
        <v>1042</v>
      </c>
      <c r="Q2" s="5" t="s">
        <v>271</v>
      </c>
      <c r="R2" s="17" t="s">
        <v>274</v>
      </c>
    </row>
    <row r="3" spans="1:22" ht="13.8">
      <c r="A3" s="26" t="s">
        <v>194</v>
      </c>
      <c r="B3" s="67">
        <v>1.10337</v>
      </c>
      <c r="C3" s="26"/>
      <c r="D3" s="26"/>
      <c r="E3" s="26"/>
      <c r="F3" s="212"/>
      <c r="G3" s="26" t="s">
        <v>1124</v>
      </c>
      <c r="I3" s="26" t="s">
        <v>1142</v>
      </c>
      <c r="J3" s="763">
        <v>4500</v>
      </c>
      <c r="K3" s="26"/>
      <c r="L3" s="26">
        <v>1000</v>
      </c>
      <c r="M3" s="309">
        <v>5.5</v>
      </c>
      <c r="N3" s="309">
        <v>12.899999999999999</v>
      </c>
      <c r="O3" s="1"/>
      <c r="P3" s="1"/>
      <c r="Q3" s="1">
        <v>62</v>
      </c>
      <c r="R3" s="20">
        <f>SUM(M3:N3)</f>
        <v>18.399999999999999</v>
      </c>
    </row>
    <row r="4" spans="1:22" ht="13.8">
      <c r="A4" s="26" t="s">
        <v>195</v>
      </c>
      <c r="B4" s="30">
        <v>18.8</v>
      </c>
      <c r="C4" s="26"/>
      <c r="D4" s="26" t="s">
        <v>209</v>
      </c>
      <c r="E4" s="26"/>
      <c r="F4" s="212"/>
      <c r="G4" s="26" t="s">
        <v>1125</v>
      </c>
      <c r="I4" s="26"/>
      <c r="K4" s="26"/>
      <c r="L4" s="1">
        <v>4500</v>
      </c>
      <c r="M4" s="309">
        <v>14.52</v>
      </c>
      <c r="N4" s="309">
        <v>43.3</v>
      </c>
      <c r="O4" s="4">
        <v>36500</v>
      </c>
      <c r="P4" s="57">
        <v>366</v>
      </c>
      <c r="Q4" s="1">
        <v>90</v>
      </c>
      <c r="R4" s="20">
        <f t="shared" ref="R4" si="0">SUM(M4:N4)</f>
        <v>57.819999999999993</v>
      </c>
    </row>
    <row r="5" spans="1:22" ht="29.4" customHeight="1">
      <c r="A5" s="79" t="s">
        <v>1146</v>
      </c>
      <c r="B5" s="74" t="s">
        <v>206</v>
      </c>
      <c r="C5" s="65" t="s">
        <v>207</v>
      </c>
      <c r="D5" s="65" t="s">
        <v>1140</v>
      </c>
      <c r="E5" s="26"/>
      <c r="F5" s="212"/>
      <c r="G5" s="79" t="str">
        <f>IF(J3=4500,"Cost Case 2 asteroid weight =","Cost Case 3 asteroid weight =")</f>
        <v>Cost Case 2 asteroid weight =</v>
      </c>
      <c r="H5" s="74" t="s">
        <v>206</v>
      </c>
      <c r="I5" s="65" t="s">
        <v>207</v>
      </c>
      <c r="J5" s="65" t="s">
        <v>1141</v>
      </c>
      <c r="K5" s="26"/>
      <c r="L5" s="1">
        <v>10000</v>
      </c>
      <c r="M5" s="309">
        <v>39.380000000000003</v>
      </c>
      <c r="N5" s="309">
        <v>90.1</v>
      </c>
      <c r="O5" s="4">
        <v>36500</v>
      </c>
      <c r="P5" s="57">
        <v>366</v>
      </c>
      <c r="Q5" s="1">
        <v>134</v>
      </c>
      <c r="R5" s="20">
        <v>129.47999999999999</v>
      </c>
    </row>
    <row r="6" spans="1:22" ht="16.8">
      <c r="A6" s="723">
        <v>1000</v>
      </c>
      <c r="B6" s="74" t="s">
        <v>201</v>
      </c>
      <c r="C6" s="74" t="s">
        <v>201</v>
      </c>
      <c r="D6" s="74" t="s">
        <v>201</v>
      </c>
      <c r="E6" s="26"/>
      <c r="F6" s="212"/>
      <c r="G6" s="723">
        <f>J3</f>
        <v>4500</v>
      </c>
      <c r="H6" s="74" t="s">
        <v>201</v>
      </c>
      <c r="I6" s="74" t="s">
        <v>201</v>
      </c>
      <c r="J6" s="74" t="s">
        <v>201</v>
      </c>
      <c r="K6" s="2"/>
      <c r="L6" s="2"/>
      <c r="M6" s="313"/>
      <c r="N6" s="313"/>
      <c r="O6" s="8"/>
      <c r="P6" s="5"/>
      <c r="Q6" s="2"/>
      <c r="R6" s="677"/>
      <c r="S6" s="2"/>
      <c r="T6" s="2"/>
      <c r="U6" s="2"/>
    </row>
    <row r="7" spans="1:22" ht="34.799999999999997" hidden="1" customHeight="1">
      <c r="A7" s="774" t="s">
        <v>208</v>
      </c>
      <c r="B7" s="768">
        <f>0.15*(B9+B10)</f>
        <v>224.87232284999999</v>
      </c>
      <c r="C7" s="768">
        <f>0.15*(C9+C10)</f>
        <v>55.609847999999992</v>
      </c>
      <c r="D7" s="768">
        <f>0.15*(D9+D10)</f>
        <v>16.682954399999996</v>
      </c>
      <c r="E7" s="758" t="s">
        <v>91</v>
      </c>
      <c r="F7" s="212"/>
      <c r="G7" s="23"/>
      <c r="H7" s="247"/>
      <c r="I7" s="247"/>
      <c r="J7" s="676"/>
      <c r="K7" s="2"/>
      <c r="L7" s="2"/>
      <c r="M7" s="313">
        <f>(L4/L3)^0.5*M3</f>
        <v>11.667261889578032</v>
      </c>
      <c r="N7" s="313"/>
      <c r="O7" s="8"/>
      <c r="P7" s="5"/>
      <c r="Q7" s="2"/>
      <c r="R7" s="314"/>
      <c r="S7" s="2"/>
      <c r="T7" s="2"/>
      <c r="U7" s="2"/>
    </row>
    <row r="8" spans="1:22" ht="27.6" hidden="1">
      <c r="A8" s="774" t="s">
        <v>202</v>
      </c>
      <c r="B8" s="768">
        <f>0.05*(B9+B10)</f>
        <v>74.957440950000006</v>
      </c>
      <c r="C8" s="768">
        <f>0.05*(C9+C10)</f>
        <v>18.536615999999999</v>
      </c>
      <c r="D8" s="768">
        <f>0.05*(D9+D10)</f>
        <v>5.5609848</v>
      </c>
      <c r="E8" s="759">
        <v>2</v>
      </c>
      <c r="F8" s="212"/>
      <c r="H8" s="247"/>
      <c r="I8" s="247"/>
      <c r="J8" s="247"/>
      <c r="K8" s="26"/>
      <c r="L8" s="2"/>
      <c r="M8" s="313"/>
      <c r="O8" s="7"/>
      <c r="P8" s="5"/>
      <c r="Q8" s="26"/>
      <c r="R8" s="26"/>
    </row>
    <row r="9" spans="1:22" ht="27.6" customHeight="1">
      <c r="A9" s="774" t="s">
        <v>199</v>
      </c>
      <c r="B9" s="768">
        <f>1022.7*$B$3</f>
        <v>1128.4164989999999</v>
      </c>
      <c r="C9" s="768"/>
      <c r="D9" s="769"/>
      <c r="E9" s="760" t="s">
        <v>219</v>
      </c>
      <c r="F9" s="212"/>
      <c r="G9" s="46" t="s">
        <v>199</v>
      </c>
      <c r="H9" s="766">
        <f>B9*L9</f>
        <v>1128.4164989999999</v>
      </c>
      <c r="I9" s="766"/>
      <c r="J9" s="766"/>
      <c r="K9" s="26" t="s">
        <v>1035</v>
      </c>
      <c r="L9" s="145">
        <v>1</v>
      </c>
      <c r="M9" s="2"/>
      <c r="N9" s="2"/>
      <c r="O9" s="26"/>
      <c r="P9" s="26"/>
      <c r="Q9" s="26"/>
      <c r="R9" s="26"/>
    </row>
    <row r="10" spans="1:22" ht="16.8" customHeight="1">
      <c r="A10" s="774" t="s">
        <v>200</v>
      </c>
      <c r="B10" s="768">
        <f>336*B3</f>
        <v>370.73231999999996</v>
      </c>
      <c r="C10" s="768">
        <f>B10</f>
        <v>370.73231999999996</v>
      </c>
      <c r="D10" s="768">
        <f>0.3*C10</f>
        <v>111.21969599999998</v>
      </c>
      <c r="E10" s="761">
        <v>10</v>
      </c>
      <c r="F10" s="212"/>
      <c r="G10" s="46" t="s">
        <v>200</v>
      </c>
      <c r="H10" s="766">
        <f>IF(J3=10000,B10*Q5/Q3*L10,B10*Q4/Q3*L10)</f>
        <v>538.15981935483865</v>
      </c>
      <c r="I10" s="766">
        <f>H10</f>
        <v>538.15981935483865</v>
      </c>
      <c r="J10" s="766">
        <f>0.3*I10</f>
        <v>161.4479458064516</v>
      </c>
      <c r="K10" s="16" t="s">
        <v>1036</v>
      </c>
      <c r="L10" s="145">
        <v>1</v>
      </c>
      <c r="M10" s="26"/>
      <c r="R10" s="26"/>
    </row>
    <row r="11" spans="1:22" ht="26.4" customHeight="1">
      <c r="A11" s="774" t="s">
        <v>203</v>
      </c>
      <c r="B11" s="768">
        <f>288*$B$3</f>
        <v>317.77055999999999</v>
      </c>
      <c r="C11" s="768">
        <f>B11</f>
        <v>317.77055999999999</v>
      </c>
      <c r="D11" s="768">
        <f>C11</f>
        <v>317.77055999999999</v>
      </c>
      <c r="E11" s="26"/>
      <c r="F11" s="212"/>
      <c r="G11" s="46" t="s">
        <v>203</v>
      </c>
      <c r="H11" s="766">
        <f>IF(J3=10000,Q5*L11,Q4*L11)</f>
        <v>90</v>
      </c>
      <c r="I11" s="766">
        <f>H11</f>
        <v>90</v>
      </c>
      <c r="J11" s="766">
        <f>I11</f>
        <v>90</v>
      </c>
      <c r="K11" s="26" t="s">
        <v>1037</v>
      </c>
      <c r="L11" s="145">
        <v>1</v>
      </c>
      <c r="M11" s="26"/>
      <c r="R11" s="26"/>
    </row>
    <row r="12" spans="1:22" ht="30" customHeight="1">
      <c r="A12" s="774" t="s">
        <v>204</v>
      </c>
      <c r="B12" s="768">
        <f>117*$B$3</f>
        <v>129.09429</v>
      </c>
      <c r="C12" s="768">
        <f>B12</f>
        <v>129.09429</v>
      </c>
      <c r="D12" s="768">
        <f>C12</f>
        <v>129.09429</v>
      </c>
      <c r="E12" s="26"/>
      <c r="F12" s="212"/>
      <c r="G12" s="46" t="s">
        <v>204</v>
      </c>
      <c r="H12" s="766">
        <f>B12*L12</f>
        <v>129.09429</v>
      </c>
      <c r="I12" s="766">
        <f>H12</f>
        <v>129.09429</v>
      </c>
      <c r="J12" s="766">
        <f>I12</f>
        <v>129.09429</v>
      </c>
      <c r="K12" s="26" t="s">
        <v>1038</v>
      </c>
      <c r="L12" s="145">
        <v>1</v>
      </c>
      <c r="M12" s="26"/>
      <c r="N12" s="26"/>
      <c r="O12" s="26"/>
      <c r="P12" s="26"/>
      <c r="Q12" s="26"/>
      <c r="R12" s="26"/>
    </row>
    <row r="13" spans="1:22" ht="14.4" customHeight="1">
      <c r="A13" s="774" t="s">
        <v>270</v>
      </c>
      <c r="B13" s="768">
        <f>0.3*SUM(B7:B12)</f>
        <v>673.75302983999995</v>
      </c>
      <c r="C13" s="768">
        <f>0.3*SUM(C7:C12)</f>
        <v>267.52309019999996</v>
      </c>
      <c r="D13" s="768">
        <f>0.3*SUM(D7:D12)</f>
        <v>174.09854555999996</v>
      </c>
      <c r="E13" s="26"/>
      <c r="F13" s="212"/>
      <c r="G13" s="46" t="s">
        <v>270</v>
      </c>
      <c r="H13" s="766">
        <f>$L$13*SUM(H7:H12)</f>
        <v>565.70118250645157</v>
      </c>
      <c r="I13" s="766">
        <f>$L$13*SUM(I7:I12)</f>
        <v>227.17623280645159</v>
      </c>
      <c r="J13" s="766">
        <f>$L$13*SUM(J7:J12)</f>
        <v>114.16267074193547</v>
      </c>
      <c r="K13" s="26" t="s">
        <v>1039</v>
      </c>
      <c r="L13" s="353">
        <v>0.3</v>
      </c>
      <c r="M13" s="26"/>
      <c r="N13" s="26"/>
      <c r="O13" s="26"/>
      <c r="P13" s="26"/>
      <c r="Q13" s="26"/>
      <c r="R13" s="26"/>
    </row>
    <row r="14" spans="1:22" ht="31.8" customHeight="1">
      <c r="A14" s="774" t="s">
        <v>1145</v>
      </c>
      <c r="B14" s="773">
        <f>12.9*1.2</f>
        <v>15.48</v>
      </c>
      <c r="C14" s="773">
        <f>B14</f>
        <v>15.48</v>
      </c>
      <c r="D14" s="773">
        <f>C14</f>
        <v>15.48</v>
      </c>
      <c r="E14" s="26"/>
      <c r="F14" s="212"/>
      <c r="G14" s="762" t="s">
        <v>1144</v>
      </c>
      <c r="H14" s="767">
        <f>IF(J3=10000,N5*L14*L15,N4*L14*L15)</f>
        <v>51.959999999999994</v>
      </c>
      <c r="I14" s="767">
        <f>H14</f>
        <v>51.959999999999994</v>
      </c>
      <c r="J14" s="767">
        <f>I14</f>
        <v>51.959999999999994</v>
      </c>
      <c r="K14" s="26" t="s">
        <v>1040</v>
      </c>
      <c r="L14" s="145">
        <v>1</v>
      </c>
      <c r="M14" s="26"/>
      <c r="N14" s="26"/>
      <c r="O14" s="26"/>
      <c r="P14" s="26"/>
      <c r="Q14" s="26"/>
      <c r="R14" s="26"/>
    </row>
    <row r="15" spans="1:22" ht="13.8">
      <c r="A15" s="782" t="s">
        <v>1147</v>
      </c>
      <c r="B15" s="771">
        <f>+SUM(B7:B13)+B14</f>
        <v>2935.07646264</v>
      </c>
      <c r="C15" s="772">
        <f t="shared" ref="C15:D15" si="1">+SUM(C7:C13)+C14</f>
        <v>1174.7467241999998</v>
      </c>
      <c r="D15" s="772">
        <f t="shared" si="1"/>
        <v>769.90703075999988</v>
      </c>
      <c r="E15" s="26"/>
      <c r="F15" s="212"/>
      <c r="G15" s="788" t="s">
        <v>1147</v>
      </c>
      <c r="H15" s="778">
        <f t="shared" ref="H15:J15" si="2">+SUM(H7:H13)+H14</f>
        <v>2503.3317908612903</v>
      </c>
      <c r="I15" s="778">
        <f t="shared" si="2"/>
        <v>1036.3903421612902</v>
      </c>
      <c r="J15" s="778">
        <f t="shared" si="2"/>
        <v>546.66490654838708</v>
      </c>
      <c r="K15" s="23" t="s">
        <v>1041</v>
      </c>
      <c r="L15" s="145">
        <v>1.2</v>
      </c>
      <c r="M15" s="26"/>
      <c r="N15" s="26"/>
      <c r="O15" s="26"/>
      <c r="P15" s="26"/>
      <c r="Q15" s="26"/>
      <c r="R15" s="26"/>
    </row>
    <row r="16" spans="1:22" ht="13.8">
      <c r="A16" s="540"/>
      <c r="B16" s="765" t="s">
        <v>1143</v>
      </c>
      <c r="C16" s="765" t="s">
        <v>1143</v>
      </c>
      <c r="D16" s="765" t="s">
        <v>1143</v>
      </c>
      <c r="E16" s="26"/>
      <c r="F16" s="212"/>
      <c r="G16" s="764"/>
      <c r="H16" s="765" t="s">
        <v>1143</v>
      </c>
      <c r="I16" s="765" t="s">
        <v>1143</v>
      </c>
      <c r="J16" s="765" t="s">
        <v>1143</v>
      </c>
      <c r="L16" s="26"/>
      <c r="M16" s="26"/>
      <c r="N16" s="26"/>
      <c r="O16" s="26"/>
      <c r="P16" s="26"/>
      <c r="Q16" s="26"/>
      <c r="R16" s="26"/>
    </row>
    <row r="17" spans="1:18" s="26" customFormat="1" ht="13.8">
      <c r="A17" s="65" t="s">
        <v>1136</v>
      </c>
      <c r="B17" s="775">
        <f>SUM(D25:D44)</f>
        <v>11524377974.405729</v>
      </c>
      <c r="C17" s="770"/>
      <c r="D17" s="14"/>
      <c r="F17" s="212" t="s">
        <v>1135</v>
      </c>
      <c r="G17" s="1" t="s">
        <v>1159</v>
      </c>
      <c r="H17" s="780">
        <f>SUM(H25:H64)</f>
        <v>10657457563.307039</v>
      </c>
      <c r="I17" s="780" t="s">
        <v>232</v>
      </c>
      <c r="J17" s="779">
        <f>SUM(J25:J74)*J3</f>
        <v>6830557.1810641056</v>
      </c>
      <c r="K17" s="757"/>
    </row>
    <row r="18" spans="1:18" ht="13.8">
      <c r="A18" s="65"/>
      <c r="B18" s="776"/>
      <c r="C18" s="770"/>
      <c r="D18" s="14"/>
      <c r="E18" s="26"/>
      <c r="F18" s="212"/>
      <c r="G18" s="1" t="s">
        <v>1158</v>
      </c>
      <c r="H18" s="787">
        <f>+J17+H17</f>
        <v>10664288120.488104</v>
      </c>
      <c r="I18" s="26"/>
      <c r="J18" s="37"/>
      <c r="K18" s="7"/>
      <c r="L18" s="26"/>
      <c r="M18" s="26"/>
      <c r="N18" s="26"/>
      <c r="O18" s="26"/>
      <c r="P18" s="26"/>
      <c r="Q18" s="26"/>
      <c r="R18" s="26"/>
    </row>
    <row r="19" spans="1:18" ht="13.8">
      <c r="A19" s="65" t="s">
        <v>198</v>
      </c>
      <c r="B19" s="785">
        <f>SUM(D25:D55)/B23</f>
        <v>11524377.97440573</v>
      </c>
      <c r="C19" s="14"/>
      <c r="D19" s="14"/>
      <c r="E19" s="26"/>
      <c r="F19" s="212"/>
      <c r="G19" s="1" t="s">
        <v>198</v>
      </c>
      <c r="H19" s="755">
        <f>SUM(H25:H64)/H23</f>
        <v>2368323.90295712</v>
      </c>
      <c r="I19" s="26" t="s">
        <v>1138</v>
      </c>
      <c r="J19" s="311">
        <v>366</v>
      </c>
      <c r="K19" s="26"/>
      <c r="L19" s="26"/>
      <c r="M19" s="26"/>
      <c r="N19" s="26"/>
      <c r="O19" s="26"/>
      <c r="P19" s="26"/>
      <c r="Q19" s="26"/>
      <c r="R19" s="26"/>
    </row>
    <row r="20" spans="1:18" ht="13.8">
      <c r="A20" s="65" t="s">
        <v>218</v>
      </c>
      <c r="B20" s="841">
        <v>0.1</v>
      </c>
      <c r="C20" s="14"/>
      <c r="D20" s="14"/>
      <c r="E20" s="26"/>
      <c r="F20" s="212"/>
      <c r="G20" s="1" t="s">
        <v>218</v>
      </c>
      <c r="H20" s="820">
        <v>0.1</v>
      </c>
      <c r="I20" s="37">
        <v>66317696.827434704</v>
      </c>
      <c r="J20" s="37">
        <f>I20-H18</f>
        <v>-10597970423.660669</v>
      </c>
      <c r="K20" s="26"/>
      <c r="L20" s="26"/>
      <c r="M20" s="26"/>
      <c r="N20" s="26"/>
      <c r="O20" s="26"/>
      <c r="P20" s="26"/>
      <c r="Q20" s="26"/>
      <c r="R20" s="26"/>
    </row>
    <row r="21" spans="1:18" ht="13.8">
      <c r="A21" s="79" t="s">
        <v>197</v>
      </c>
      <c r="B21" s="821">
        <f>+SUM(E35:E55)</f>
        <v>3.6105820974119962</v>
      </c>
      <c r="C21" s="14"/>
      <c r="D21" s="14"/>
      <c r="E21" s="26"/>
      <c r="F21" s="212"/>
      <c r="G21" s="19" t="s">
        <v>197</v>
      </c>
      <c r="H21" s="756">
        <f>SUM(I35:I74)</f>
        <v>3.7702473815003059</v>
      </c>
      <c r="I21" s="26"/>
      <c r="J21" s="26"/>
      <c r="K21" s="26"/>
      <c r="L21" s="26"/>
      <c r="M21" s="26"/>
      <c r="N21" s="26"/>
      <c r="O21" s="26"/>
      <c r="P21" s="26"/>
      <c r="Q21" s="26"/>
      <c r="R21" s="26"/>
    </row>
    <row r="22" spans="1:18" ht="15.6">
      <c r="A22" s="65" t="s">
        <v>220</v>
      </c>
      <c r="B22" s="777">
        <f>B19/B21</f>
        <v>3191833.7995045753</v>
      </c>
      <c r="C22" s="14"/>
      <c r="D22" s="14"/>
      <c r="E22" s="26"/>
      <c r="F22" s="212"/>
      <c r="G22" s="1" t="s">
        <v>220</v>
      </c>
      <c r="H22" s="781">
        <f>H19/H21</f>
        <v>628161.40781050967</v>
      </c>
      <c r="K22" s="26"/>
      <c r="L22" s="26"/>
      <c r="M22" s="26"/>
      <c r="N22" s="26"/>
      <c r="O22" s="26"/>
      <c r="P22" s="26"/>
      <c r="Q22" s="26"/>
      <c r="R22" s="26"/>
    </row>
    <row r="23" spans="1:18" ht="13.8">
      <c r="A23" s="9" t="s">
        <v>223</v>
      </c>
      <c r="B23" s="26">
        <v>1000</v>
      </c>
      <c r="C23" s="26"/>
      <c r="D23" s="26"/>
      <c r="E23" s="26"/>
      <c r="F23" s="212"/>
      <c r="G23" s="9" t="s">
        <v>223</v>
      </c>
      <c r="H23" s="37">
        <f>J3</f>
        <v>4500</v>
      </c>
      <c r="I23" s="26" t="s">
        <v>1139</v>
      </c>
      <c r="J23" s="817">
        <v>1</v>
      </c>
      <c r="K23" s="14"/>
      <c r="L23" s="26"/>
      <c r="M23" s="7"/>
      <c r="N23" s="26"/>
      <c r="O23" s="26"/>
      <c r="P23" s="26"/>
      <c r="Q23" s="26"/>
      <c r="R23" s="26"/>
    </row>
    <row r="24" spans="1:18" ht="13.8">
      <c r="A24" s="26"/>
      <c r="B24" s="14" t="s">
        <v>96</v>
      </c>
      <c r="C24" s="26" t="s">
        <v>93</v>
      </c>
      <c r="D24" s="14" t="s">
        <v>196</v>
      </c>
      <c r="E24" s="22"/>
      <c r="F24" s="212"/>
      <c r="G24" s="26"/>
      <c r="H24" s="14" t="s">
        <v>221</v>
      </c>
      <c r="I24" s="26" t="s">
        <v>222</v>
      </c>
      <c r="J24" s="26"/>
      <c r="K24" s="14"/>
      <c r="L24" s="26"/>
      <c r="M24" s="84"/>
      <c r="N24" s="26"/>
      <c r="O24" s="26"/>
      <c r="P24" s="26"/>
      <c r="Q24" s="26"/>
      <c r="R24" s="26"/>
    </row>
    <row r="25" spans="1:18" ht="13.8">
      <c r="A25" s="37">
        <v>2020</v>
      </c>
      <c r="B25" s="186">
        <f>B15*10^6</f>
        <v>2935076462.6399999</v>
      </c>
      <c r="C25" s="26"/>
      <c r="D25" s="25">
        <f t="shared" ref="D25:D34" si="3">B25/(1+$B$20)^(A25-$A$25)</f>
        <v>2935076462.6399999</v>
      </c>
      <c r="E25" s="14"/>
      <c r="F25" s="212"/>
      <c r="G25" s="37">
        <f>A25</f>
        <v>2020</v>
      </c>
      <c r="H25" s="7">
        <f>H15*10^6*$J$23/(1+$H$20)^(G25-$G$25)</f>
        <v>2503331790.8612905</v>
      </c>
      <c r="I25" s="26"/>
      <c r="J25" s="26"/>
      <c r="K25" s="14"/>
      <c r="L25" s="26"/>
      <c r="M25" s="26"/>
      <c r="N25" s="26"/>
      <c r="O25" s="26"/>
      <c r="P25" s="26"/>
      <c r="Q25" s="26"/>
      <c r="R25" s="26"/>
    </row>
    <row r="26" spans="1:18" ht="22.8">
      <c r="A26" s="37">
        <f>A25+1</f>
        <v>2021</v>
      </c>
      <c r="B26" s="186">
        <f>C15*10^6</f>
        <v>1174746724.1999998</v>
      </c>
      <c r="C26" s="26"/>
      <c r="D26" s="25">
        <f t="shared" si="3"/>
        <v>1067951567.4545451</v>
      </c>
      <c r="E26" s="14"/>
      <c r="F26" s="212"/>
      <c r="G26" s="37">
        <f>G25+1</f>
        <v>2021</v>
      </c>
      <c r="H26" s="186">
        <f t="shared" ref="H26:H34" si="4">$I$15*10^6*J$23/(1+$H$20)^(G26-$G$25)</f>
        <v>942173038.32844555</v>
      </c>
      <c r="I26" s="26"/>
      <c r="J26" s="26"/>
      <c r="K26" s="14"/>
      <c r="L26" s="26"/>
      <c r="M26" s="248"/>
      <c r="N26" s="26"/>
      <c r="O26" s="26"/>
      <c r="P26" s="26"/>
      <c r="Q26" s="26"/>
      <c r="R26" s="26"/>
    </row>
    <row r="27" spans="1:18" ht="15" customHeight="1">
      <c r="A27" s="37">
        <f t="shared" ref="A27:A54" si="5">A26+1</f>
        <v>2022</v>
      </c>
      <c r="B27" s="186">
        <f>B26</f>
        <v>1174746724.1999998</v>
      </c>
      <c r="C27" s="26"/>
      <c r="D27" s="25">
        <f t="shared" si="3"/>
        <v>970865061.32231379</v>
      </c>
      <c r="E27" s="14"/>
      <c r="F27" s="212"/>
      <c r="G27" s="37">
        <f t="shared" ref="G27:G54" si="6">G26+1</f>
        <v>2022</v>
      </c>
      <c r="H27" s="186">
        <f t="shared" si="4"/>
        <v>856520943.93495047</v>
      </c>
      <c r="I27" s="26"/>
      <c r="J27" s="26"/>
      <c r="K27" s="14"/>
      <c r="L27" s="26"/>
      <c r="M27" s="26"/>
      <c r="N27" s="26"/>
      <c r="O27" s="26"/>
      <c r="P27" s="26"/>
      <c r="Q27" s="26"/>
      <c r="R27" s="26"/>
    </row>
    <row r="28" spans="1:18" ht="13.8">
      <c r="A28" s="37">
        <f t="shared" si="5"/>
        <v>2023</v>
      </c>
      <c r="B28" s="186">
        <f t="shared" ref="B28:B44" si="7">B27</f>
        <v>1174746724.1999998</v>
      </c>
      <c r="C28" s="26"/>
      <c r="D28" s="25">
        <f t="shared" si="3"/>
        <v>882604601.20210326</v>
      </c>
      <c r="E28" s="14"/>
      <c r="F28" s="212"/>
      <c r="G28" s="37">
        <f t="shared" si="6"/>
        <v>2023</v>
      </c>
      <c r="H28" s="186">
        <f t="shared" si="4"/>
        <v>778655403.57722759</v>
      </c>
      <c r="I28" s="26"/>
      <c r="J28" s="26"/>
      <c r="K28" s="14"/>
      <c r="L28" s="26"/>
      <c r="M28" s="76"/>
      <c r="N28" s="26"/>
      <c r="O28" s="26"/>
      <c r="P28" s="26"/>
      <c r="Q28" s="26"/>
      <c r="R28" s="26"/>
    </row>
    <row r="29" spans="1:18" ht="13.8">
      <c r="A29" s="37">
        <f t="shared" si="5"/>
        <v>2024</v>
      </c>
      <c r="B29" s="186">
        <f t="shared" si="7"/>
        <v>1174746724.1999998</v>
      </c>
      <c r="C29" s="26"/>
      <c r="D29" s="25">
        <f t="shared" si="3"/>
        <v>802367819.27463937</v>
      </c>
      <c r="E29" s="14"/>
      <c r="F29" s="212"/>
      <c r="G29" s="37">
        <f t="shared" si="6"/>
        <v>2024</v>
      </c>
      <c r="H29" s="186">
        <f t="shared" si="4"/>
        <v>707868548.70657051</v>
      </c>
      <c r="I29" s="26"/>
      <c r="J29" s="26"/>
      <c r="K29" s="14"/>
      <c r="L29" s="26"/>
      <c r="M29" s="26"/>
      <c r="N29" s="26"/>
      <c r="O29" s="26"/>
      <c r="P29" s="26"/>
      <c r="Q29" s="26"/>
      <c r="R29" s="26"/>
    </row>
    <row r="30" spans="1:18" ht="13.8">
      <c r="A30" s="37">
        <f t="shared" si="5"/>
        <v>2025</v>
      </c>
      <c r="B30" s="186">
        <f t="shared" si="7"/>
        <v>1174746724.1999998</v>
      </c>
      <c r="C30" s="26"/>
      <c r="D30" s="25">
        <f t="shared" si="3"/>
        <v>729425290.24967206</v>
      </c>
      <c r="E30" s="14"/>
      <c r="F30" s="212"/>
      <c r="G30" s="37">
        <f t="shared" si="6"/>
        <v>2025</v>
      </c>
      <c r="H30" s="186">
        <f t="shared" si="4"/>
        <v>643516862.4605186</v>
      </c>
      <c r="I30" s="26"/>
      <c r="J30" s="26"/>
      <c r="K30" s="14"/>
      <c r="L30" s="26"/>
      <c r="M30" s="26"/>
      <c r="N30" s="26"/>
      <c r="O30" s="26"/>
      <c r="P30" s="26"/>
      <c r="Q30" s="26"/>
      <c r="R30" s="26"/>
    </row>
    <row r="31" spans="1:18" ht="13.8">
      <c r="A31" s="37">
        <f t="shared" si="5"/>
        <v>2026</v>
      </c>
      <c r="B31" s="186">
        <f t="shared" si="7"/>
        <v>1174746724.1999998</v>
      </c>
      <c r="C31" s="26"/>
      <c r="D31" s="25">
        <f t="shared" si="3"/>
        <v>663113900.22697461</v>
      </c>
      <c r="E31" s="14"/>
      <c r="F31" s="212"/>
      <c r="G31" s="37">
        <f t="shared" si="6"/>
        <v>2026</v>
      </c>
      <c r="H31" s="186">
        <f t="shared" si="4"/>
        <v>585015329.50956225</v>
      </c>
      <c r="I31" s="26"/>
      <c r="J31" s="26"/>
      <c r="K31" s="14"/>
      <c r="L31" s="26"/>
      <c r="M31" s="26"/>
      <c r="N31" s="26"/>
      <c r="O31" s="26"/>
      <c r="P31" s="26"/>
      <c r="Q31" s="26"/>
      <c r="R31" s="26"/>
    </row>
    <row r="32" spans="1:18" ht="13.8">
      <c r="A32" s="37">
        <f t="shared" si="5"/>
        <v>2027</v>
      </c>
      <c r="B32" s="186">
        <f t="shared" si="7"/>
        <v>1174746724.1999998</v>
      </c>
      <c r="C32" s="26"/>
      <c r="D32" s="25">
        <f t="shared" si="3"/>
        <v>602830818.38815856</v>
      </c>
      <c r="E32" s="14"/>
      <c r="F32" s="212"/>
      <c r="G32" s="37">
        <f t="shared" si="6"/>
        <v>2027</v>
      </c>
      <c r="H32" s="186">
        <f t="shared" si="4"/>
        <v>531832117.73596567</v>
      </c>
      <c r="I32" s="26"/>
      <c r="J32" s="26"/>
      <c r="K32" s="14"/>
      <c r="L32" s="26"/>
      <c r="M32" s="26"/>
      <c r="N32" s="26"/>
      <c r="O32" s="26"/>
      <c r="P32" s="26"/>
      <c r="Q32" s="26"/>
      <c r="R32" s="26"/>
    </row>
    <row r="33" spans="1:18" ht="13.8">
      <c r="A33" s="37">
        <f t="shared" si="5"/>
        <v>2028</v>
      </c>
      <c r="B33" s="186">
        <f t="shared" si="7"/>
        <v>1174746724.1999998</v>
      </c>
      <c r="C33" s="26"/>
      <c r="D33" s="25">
        <f t="shared" si="3"/>
        <v>548028016.71650791</v>
      </c>
      <c r="E33" s="14"/>
      <c r="F33" s="212"/>
      <c r="G33" s="37">
        <f t="shared" si="6"/>
        <v>2028</v>
      </c>
      <c r="H33" s="186">
        <f t="shared" si="4"/>
        <v>483483743.39633244</v>
      </c>
      <c r="I33" s="26"/>
      <c r="J33" s="26"/>
      <c r="K33" s="14"/>
      <c r="L33" s="26"/>
      <c r="M33" s="26"/>
      <c r="N33" s="26"/>
      <c r="O33" s="26"/>
      <c r="P33" s="26"/>
      <c r="Q33" s="26"/>
      <c r="R33" s="26"/>
    </row>
    <row r="34" spans="1:18" ht="13.8">
      <c r="A34" s="37">
        <f t="shared" si="5"/>
        <v>2029</v>
      </c>
      <c r="B34" s="186">
        <f t="shared" si="7"/>
        <v>1174746724.1999998</v>
      </c>
      <c r="C34" s="26"/>
      <c r="D34" s="25">
        <f t="shared" si="3"/>
        <v>498207287.92409801</v>
      </c>
      <c r="E34" s="14"/>
      <c r="F34" s="212"/>
      <c r="G34" s="37">
        <f t="shared" si="6"/>
        <v>2029</v>
      </c>
      <c r="H34" s="186">
        <f t="shared" si="4"/>
        <v>439530675.81484765</v>
      </c>
      <c r="I34" s="26"/>
      <c r="J34" s="26"/>
      <c r="K34" s="26"/>
      <c r="L34" s="26"/>
      <c r="M34" s="26"/>
      <c r="N34" s="26"/>
      <c r="O34" s="26"/>
      <c r="P34" s="26"/>
      <c r="Q34" s="26"/>
      <c r="R34" s="26"/>
    </row>
    <row r="35" spans="1:18" ht="13.8">
      <c r="A35" s="37">
        <f t="shared" si="5"/>
        <v>2030</v>
      </c>
      <c r="B35" s="186">
        <f>D15*10^6</f>
        <v>769907030.75999987</v>
      </c>
      <c r="C35" s="26">
        <v>1000</v>
      </c>
      <c r="D35" s="25">
        <f t="shared" ref="D35:D54" si="8">B35/(1+$B$20)^(A35-$A$25+1)</f>
        <v>269847717.44921255</v>
      </c>
      <c r="E35" s="59">
        <f t="shared" ref="E35:E54" si="9">1/(1+$B$20)^(A35-$A$25)</f>
        <v>0.38554328942953148</v>
      </c>
      <c r="F35" s="212"/>
      <c r="G35" s="37">
        <f t="shared" si="6"/>
        <v>2030</v>
      </c>
      <c r="H35" s="186">
        <f t="shared" ref="H35:H64" si="10">J$15*10^6*J$23/(1+$H$20)^(G35-$G$25)</f>
        <v>210762986.28635257</v>
      </c>
      <c r="I35" s="59">
        <f t="shared" ref="I35:I74" si="11">1/(1+$H$20)^(G35-$G$25+1)</f>
        <v>0.3504938994813922</v>
      </c>
      <c r="J35" s="32">
        <f t="shared" ref="J35:J74" si="12">1/(1+$H$20)^(G35-$G$25)*$J$19</f>
        <v>141.10884393120853</v>
      </c>
      <c r="K35" s="26"/>
      <c r="L35" s="26"/>
      <c r="M35" s="26"/>
      <c r="N35" s="26"/>
      <c r="O35" s="26"/>
      <c r="P35" s="26"/>
      <c r="Q35" s="26"/>
      <c r="R35" s="26"/>
    </row>
    <row r="36" spans="1:18" ht="13.8">
      <c r="A36" s="37">
        <f t="shared" si="5"/>
        <v>2031</v>
      </c>
      <c r="B36" s="186">
        <f>D15*10^6</f>
        <v>769907030.75999987</v>
      </c>
      <c r="C36" s="26">
        <v>1000</v>
      </c>
      <c r="D36" s="25">
        <f t="shared" si="8"/>
        <v>245316106.7720114</v>
      </c>
      <c r="E36" s="59">
        <f t="shared" si="9"/>
        <v>0.3504938994813922</v>
      </c>
      <c r="F36" s="212"/>
      <c r="G36" s="37">
        <f t="shared" si="6"/>
        <v>2031</v>
      </c>
      <c r="H36" s="186">
        <f t="shared" si="10"/>
        <v>191602714.80577502</v>
      </c>
      <c r="I36" s="59">
        <f t="shared" si="11"/>
        <v>0.31863081771035656</v>
      </c>
      <c r="J36" s="32">
        <f t="shared" si="12"/>
        <v>128.28076721018954</v>
      </c>
      <c r="K36" s="26"/>
      <c r="L36" s="26"/>
      <c r="M36" s="26"/>
      <c r="N36" s="26"/>
      <c r="O36" s="26"/>
      <c r="P36" s="26"/>
      <c r="Q36" s="26"/>
      <c r="R36" s="26"/>
    </row>
    <row r="37" spans="1:18" ht="13.8">
      <c r="A37" s="37">
        <f t="shared" si="5"/>
        <v>2032</v>
      </c>
      <c r="B37" s="186">
        <f t="shared" si="7"/>
        <v>769907030.75999987</v>
      </c>
      <c r="C37" s="26">
        <v>1000</v>
      </c>
      <c r="D37" s="25">
        <f t="shared" si="8"/>
        <v>223014642.52001035</v>
      </c>
      <c r="E37" s="59">
        <f t="shared" si="9"/>
        <v>0.31863081771035656</v>
      </c>
      <c r="F37" s="212"/>
      <c r="G37" s="37">
        <f t="shared" si="6"/>
        <v>2032</v>
      </c>
      <c r="H37" s="186">
        <f t="shared" si="10"/>
        <v>174184286.18706822</v>
      </c>
      <c r="I37" s="59">
        <f t="shared" si="11"/>
        <v>0.28966437973668779</v>
      </c>
      <c r="J37" s="32">
        <f t="shared" si="12"/>
        <v>116.6188792819905</v>
      </c>
      <c r="K37" s="26"/>
      <c r="L37" s="26"/>
      <c r="M37" s="26"/>
      <c r="N37" s="26"/>
      <c r="O37" s="26"/>
      <c r="P37" s="26"/>
      <c r="Q37" s="26"/>
      <c r="R37" s="26"/>
    </row>
    <row r="38" spans="1:18" ht="13.8">
      <c r="A38" s="37">
        <f t="shared" si="5"/>
        <v>2033</v>
      </c>
      <c r="B38" s="186">
        <f t="shared" si="7"/>
        <v>769907030.75999987</v>
      </c>
      <c r="C38" s="26">
        <v>1000</v>
      </c>
      <c r="D38" s="25">
        <f t="shared" si="8"/>
        <v>202740584.10910028</v>
      </c>
      <c r="E38" s="59">
        <f t="shared" si="9"/>
        <v>0.28966437973668779</v>
      </c>
      <c r="F38" s="212"/>
      <c r="G38" s="37">
        <f t="shared" si="6"/>
        <v>2033</v>
      </c>
      <c r="H38" s="186">
        <f t="shared" si="10"/>
        <v>158349351.07915291</v>
      </c>
      <c r="I38" s="59">
        <f t="shared" si="11"/>
        <v>0.26333125430607973</v>
      </c>
      <c r="J38" s="32">
        <f t="shared" si="12"/>
        <v>106.01716298362773</v>
      </c>
      <c r="K38" s="26"/>
      <c r="L38" s="26"/>
      <c r="M38" s="26"/>
      <c r="N38" s="26"/>
      <c r="O38" s="26"/>
      <c r="P38" s="26"/>
      <c r="Q38" s="26"/>
      <c r="R38" s="26"/>
    </row>
    <row r="39" spans="1:18" ht="13.8">
      <c r="A39" s="37">
        <f t="shared" si="5"/>
        <v>2034</v>
      </c>
      <c r="B39" s="186">
        <f t="shared" si="7"/>
        <v>769907030.75999987</v>
      </c>
      <c r="C39" s="26">
        <v>1000</v>
      </c>
      <c r="D39" s="25">
        <f t="shared" si="8"/>
        <v>184309621.91736388</v>
      </c>
      <c r="E39" s="59">
        <f t="shared" si="9"/>
        <v>0.26333125430607973</v>
      </c>
      <c r="F39" s="212"/>
      <c r="G39" s="37">
        <f t="shared" si="6"/>
        <v>2034</v>
      </c>
      <c r="H39" s="186">
        <f t="shared" si="10"/>
        <v>143953955.52650264</v>
      </c>
      <c r="I39" s="59">
        <f t="shared" si="11"/>
        <v>0.23939204936916339</v>
      </c>
      <c r="J39" s="32">
        <f t="shared" si="12"/>
        <v>96.379239076025186</v>
      </c>
      <c r="K39" s="26"/>
      <c r="L39" s="26"/>
      <c r="M39" s="26"/>
      <c r="N39" s="26"/>
      <c r="O39" s="26"/>
      <c r="P39" s="26"/>
      <c r="Q39" s="26"/>
      <c r="R39" s="26"/>
    </row>
    <row r="40" spans="1:18" ht="13.8">
      <c r="A40" s="37">
        <f t="shared" si="5"/>
        <v>2035</v>
      </c>
      <c r="B40" s="186">
        <f t="shared" si="7"/>
        <v>769907030.75999987</v>
      </c>
      <c r="C40" s="26">
        <v>1000</v>
      </c>
      <c r="D40" s="25">
        <f t="shared" si="8"/>
        <v>167554201.74305809</v>
      </c>
      <c r="E40" s="59">
        <f t="shared" si="9"/>
        <v>0.23939204936916339</v>
      </c>
      <c r="F40" s="212"/>
      <c r="G40" s="37">
        <f t="shared" si="6"/>
        <v>2035</v>
      </c>
      <c r="H40" s="186">
        <f t="shared" si="10"/>
        <v>130867232.29682057</v>
      </c>
      <c r="I40" s="59">
        <f t="shared" si="11"/>
        <v>0.21762913579014853</v>
      </c>
      <c r="J40" s="32">
        <f t="shared" si="12"/>
        <v>87.617490069113799</v>
      </c>
      <c r="K40" s="26"/>
      <c r="L40" s="26"/>
      <c r="M40" s="26"/>
      <c r="N40" s="26"/>
      <c r="O40" s="26"/>
      <c r="P40" s="26"/>
      <c r="Q40" s="26"/>
      <c r="R40" s="26"/>
    </row>
    <row r="41" spans="1:18" ht="13.8">
      <c r="A41" s="37">
        <f t="shared" si="5"/>
        <v>2036</v>
      </c>
      <c r="B41" s="186">
        <f t="shared" si="7"/>
        <v>769907030.75999987</v>
      </c>
      <c r="C41" s="26">
        <v>1000</v>
      </c>
      <c r="D41" s="25">
        <f t="shared" si="8"/>
        <v>152322001.58459824</v>
      </c>
      <c r="E41" s="59">
        <f t="shared" si="9"/>
        <v>0.21762913579014853</v>
      </c>
      <c r="F41" s="212"/>
      <c r="G41" s="37">
        <f t="shared" si="6"/>
        <v>2036</v>
      </c>
      <c r="H41" s="186">
        <f t="shared" si="10"/>
        <v>118970211.17892778</v>
      </c>
      <c r="I41" s="59">
        <f t="shared" si="11"/>
        <v>0.19784466890013502</v>
      </c>
      <c r="J41" s="32">
        <f t="shared" si="12"/>
        <v>79.652263699194364</v>
      </c>
      <c r="K41" s="26"/>
      <c r="L41" s="26"/>
      <c r="M41" s="26"/>
      <c r="N41" s="26"/>
      <c r="O41" s="26"/>
      <c r="P41" s="26"/>
      <c r="Q41" s="26"/>
      <c r="R41" s="26"/>
    </row>
    <row r="42" spans="1:18" ht="13.8">
      <c r="A42" s="37">
        <f t="shared" si="5"/>
        <v>2037</v>
      </c>
      <c r="B42" s="186">
        <f t="shared" si="7"/>
        <v>769907030.75999987</v>
      </c>
      <c r="C42" s="26">
        <v>1000</v>
      </c>
      <c r="D42" s="25">
        <f t="shared" si="8"/>
        <v>138474546.8950893</v>
      </c>
      <c r="E42" s="59">
        <f t="shared" si="9"/>
        <v>0.19784466890013502</v>
      </c>
      <c r="F42" s="212"/>
      <c r="G42" s="37">
        <f t="shared" si="6"/>
        <v>2037</v>
      </c>
      <c r="H42" s="186">
        <f t="shared" si="10"/>
        <v>108154737.43538889</v>
      </c>
      <c r="I42" s="59">
        <f t="shared" si="11"/>
        <v>0.17985878990921364</v>
      </c>
      <c r="J42" s="32">
        <f t="shared" si="12"/>
        <v>72.411148817449416</v>
      </c>
      <c r="K42" s="26"/>
      <c r="L42" s="26"/>
      <c r="M42" s="26"/>
      <c r="N42" s="26"/>
      <c r="O42" s="26"/>
      <c r="P42" s="26"/>
      <c r="Q42" s="26"/>
      <c r="R42" s="26"/>
    </row>
    <row r="43" spans="1:18" ht="13.8">
      <c r="A43" s="37">
        <f t="shared" si="5"/>
        <v>2038</v>
      </c>
      <c r="B43" s="186">
        <f t="shared" si="7"/>
        <v>769907030.75999987</v>
      </c>
      <c r="C43" s="26">
        <v>1000</v>
      </c>
      <c r="D43" s="25">
        <f t="shared" si="8"/>
        <v>125885951.72280844</v>
      </c>
      <c r="E43" s="59">
        <f t="shared" si="9"/>
        <v>0.17985878990921364</v>
      </c>
      <c r="F43" s="212"/>
      <c r="G43" s="37">
        <f t="shared" si="6"/>
        <v>2038</v>
      </c>
      <c r="H43" s="186">
        <f t="shared" si="10"/>
        <v>98322488.577626258</v>
      </c>
      <c r="I43" s="59">
        <f t="shared" si="11"/>
        <v>0.16350799082655781</v>
      </c>
      <c r="J43" s="32">
        <f t="shared" si="12"/>
        <v>65.82831710677219</v>
      </c>
      <c r="K43" s="26"/>
      <c r="L43" s="26"/>
      <c r="M43" s="26"/>
      <c r="N43" s="26"/>
      <c r="O43" s="26"/>
      <c r="P43" s="26"/>
      <c r="Q43" s="26"/>
      <c r="R43" s="26"/>
    </row>
    <row r="44" spans="1:18" ht="13.8">
      <c r="A44" s="37">
        <f t="shared" si="5"/>
        <v>2039</v>
      </c>
      <c r="B44" s="186">
        <f t="shared" si="7"/>
        <v>769907030.75999987</v>
      </c>
      <c r="C44" s="26">
        <v>1000</v>
      </c>
      <c r="D44" s="25">
        <f t="shared" si="8"/>
        <v>114441774.29346222</v>
      </c>
      <c r="E44" s="59">
        <f t="shared" si="9"/>
        <v>0.16350799082655781</v>
      </c>
      <c r="F44" s="212"/>
      <c r="G44" s="37">
        <f t="shared" si="6"/>
        <v>2039</v>
      </c>
      <c r="H44" s="186">
        <f t="shared" si="10"/>
        <v>89384080.52511476</v>
      </c>
      <c r="I44" s="59">
        <f t="shared" si="11"/>
        <v>0.14864362802414349</v>
      </c>
      <c r="J44" s="32">
        <f t="shared" si="12"/>
        <v>59.843924642520157</v>
      </c>
      <c r="K44" s="26"/>
      <c r="L44" s="26"/>
      <c r="M44" s="26"/>
      <c r="N44" s="26"/>
      <c r="O44" s="26"/>
      <c r="P44" s="26"/>
      <c r="Q44" s="26"/>
      <c r="R44" s="26"/>
    </row>
    <row r="45" spans="1:18" ht="13.8">
      <c r="A45" s="37">
        <f t="shared" si="5"/>
        <v>2040</v>
      </c>
      <c r="B45" s="26"/>
      <c r="C45" s="26">
        <v>1000</v>
      </c>
      <c r="D45" s="25">
        <f t="shared" si="8"/>
        <v>0</v>
      </c>
      <c r="E45" s="59">
        <f t="shared" si="9"/>
        <v>0.14864362802414349</v>
      </c>
      <c r="F45" s="212"/>
      <c r="G45" s="37">
        <f t="shared" si="6"/>
        <v>2040</v>
      </c>
      <c r="H45" s="186">
        <f t="shared" si="10"/>
        <v>81258255.022831604</v>
      </c>
      <c r="I45" s="59">
        <f t="shared" si="11"/>
        <v>0.13513057093103953</v>
      </c>
      <c r="J45" s="32">
        <f t="shared" si="12"/>
        <v>54.403567856836517</v>
      </c>
      <c r="K45" s="26"/>
      <c r="L45" s="26"/>
      <c r="M45" s="26"/>
      <c r="N45" s="26"/>
      <c r="O45" s="26"/>
      <c r="P45" s="26"/>
      <c r="Q45" s="26"/>
      <c r="R45" s="26"/>
    </row>
    <row r="46" spans="1:18" ht="13.8">
      <c r="A46" s="37">
        <f t="shared" si="5"/>
        <v>2041</v>
      </c>
      <c r="B46" s="26"/>
      <c r="C46" s="26">
        <v>1000</v>
      </c>
      <c r="D46" s="25">
        <f t="shared" si="8"/>
        <v>0</v>
      </c>
      <c r="E46" s="59">
        <f t="shared" si="9"/>
        <v>0.13513057093103953</v>
      </c>
      <c r="F46" s="212"/>
      <c r="G46" s="37">
        <f t="shared" si="6"/>
        <v>2041</v>
      </c>
      <c r="H46" s="186">
        <f t="shared" si="10"/>
        <v>73871140.929846913</v>
      </c>
      <c r="I46" s="59">
        <f t="shared" si="11"/>
        <v>0.12284597357367227</v>
      </c>
      <c r="J46" s="32">
        <f t="shared" si="12"/>
        <v>49.457788960760467</v>
      </c>
      <c r="K46" s="26"/>
      <c r="L46" s="26"/>
      <c r="M46" s="26"/>
      <c r="N46" s="26"/>
      <c r="O46" s="26"/>
      <c r="P46" s="26"/>
      <c r="Q46" s="26"/>
      <c r="R46" s="26"/>
    </row>
    <row r="47" spans="1:18" ht="13.8">
      <c r="A47" s="37">
        <f t="shared" si="5"/>
        <v>2042</v>
      </c>
      <c r="B47" s="26"/>
      <c r="C47" s="26">
        <v>1000</v>
      </c>
      <c r="D47" s="25">
        <f t="shared" si="8"/>
        <v>0</v>
      </c>
      <c r="E47" s="59">
        <f t="shared" si="9"/>
        <v>0.12284597357367227</v>
      </c>
      <c r="F47" s="212"/>
      <c r="G47" s="37">
        <f t="shared" si="6"/>
        <v>2042</v>
      </c>
      <c r="H47" s="186">
        <f t="shared" si="10"/>
        <v>67155582.66349718</v>
      </c>
      <c r="I47" s="59">
        <f t="shared" si="11"/>
        <v>0.11167815779424752</v>
      </c>
      <c r="J47" s="32">
        <f t="shared" si="12"/>
        <v>44.961626327964055</v>
      </c>
      <c r="K47" s="26"/>
      <c r="L47" s="26"/>
      <c r="M47" s="26"/>
      <c r="N47" s="26"/>
      <c r="O47" s="26"/>
      <c r="P47" s="26"/>
      <c r="Q47" s="26"/>
      <c r="R47" s="26"/>
    </row>
    <row r="48" spans="1:18" ht="13.8">
      <c r="A48" s="37">
        <f t="shared" si="5"/>
        <v>2043</v>
      </c>
      <c r="B48" s="26"/>
      <c r="C48" s="26">
        <v>1000</v>
      </c>
      <c r="D48" s="25">
        <f t="shared" si="8"/>
        <v>0</v>
      </c>
      <c r="E48" s="59">
        <f t="shared" si="9"/>
        <v>0.11167815779424752</v>
      </c>
      <c r="F48" s="212"/>
      <c r="G48" s="37">
        <f t="shared" si="6"/>
        <v>2043</v>
      </c>
      <c r="H48" s="186">
        <f t="shared" si="10"/>
        <v>61050529.69408834</v>
      </c>
      <c r="I48" s="59">
        <f t="shared" si="11"/>
        <v>0.10152559799477048</v>
      </c>
      <c r="J48" s="32">
        <f t="shared" si="12"/>
        <v>40.874205752694593</v>
      </c>
      <c r="K48" s="26"/>
      <c r="L48" s="26"/>
      <c r="M48" s="26"/>
      <c r="N48" s="26"/>
      <c r="O48" s="26"/>
      <c r="P48" s="26"/>
      <c r="Q48" s="26"/>
      <c r="R48" s="26"/>
    </row>
    <row r="49" spans="1:18" ht="13.8">
      <c r="A49" s="37">
        <f t="shared" si="5"/>
        <v>2044</v>
      </c>
      <c r="B49" s="26"/>
      <c r="C49" s="26">
        <v>1000</v>
      </c>
      <c r="D49" s="25">
        <f t="shared" si="8"/>
        <v>0</v>
      </c>
      <c r="E49" s="59">
        <f t="shared" si="9"/>
        <v>0.10152559799477048</v>
      </c>
      <c r="F49" s="212"/>
      <c r="G49" s="37">
        <f t="shared" si="6"/>
        <v>2044</v>
      </c>
      <c r="H49" s="186">
        <f t="shared" si="10"/>
        <v>55500481.540080316</v>
      </c>
      <c r="I49" s="59">
        <f t="shared" si="11"/>
        <v>9.2295998177064048E-2</v>
      </c>
      <c r="J49" s="32">
        <f t="shared" si="12"/>
        <v>37.158368866085993</v>
      </c>
      <c r="K49" s="26"/>
      <c r="L49" s="26"/>
      <c r="M49" s="26"/>
      <c r="N49" s="26"/>
      <c r="O49" s="26"/>
      <c r="P49" s="26"/>
      <c r="Q49" s="26"/>
      <c r="R49" s="26"/>
    </row>
    <row r="50" spans="1:18" ht="13.8">
      <c r="A50" s="37">
        <f t="shared" si="5"/>
        <v>2045</v>
      </c>
      <c r="B50" s="26"/>
      <c r="C50" s="26">
        <v>1000</v>
      </c>
      <c r="D50" s="25">
        <f t="shared" si="8"/>
        <v>0</v>
      </c>
      <c r="E50" s="59">
        <f t="shared" si="9"/>
        <v>9.2295998177064048E-2</v>
      </c>
      <c r="F50" s="212"/>
      <c r="G50" s="37">
        <f t="shared" si="6"/>
        <v>2045</v>
      </c>
      <c r="H50" s="186">
        <f t="shared" si="10"/>
        <v>50454983.21825482</v>
      </c>
      <c r="I50" s="59">
        <f t="shared" si="11"/>
        <v>8.3905452888240042E-2</v>
      </c>
      <c r="J50" s="32">
        <f t="shared" si="12"/>
        <v>33.780335332805443</v>
      </c>
      <c r="K50" s="26"/>
      <c r="L50" s="26"/>
      <c r="M50" s="26"/>
      <c r="N50" s="26"/>
      <c r="O50" s="26"/>
      <c r="P50" s="26"/>
      <c r="Q50" s="26"/>
      <c r="R50" s="26"/>
    </row>
    <row r="51" spans="1:18" ht="13.8">
      <c r="A51" s="37">
        <f t="shared" si="5"/>
        <v>2046</v>
      </c>
      <c r="B51" s="26"/>
      <c r="C51" s="26">
        <v>1000</v>
      </c>
      <c r="D51" s="25">
        <f t="shared" si="8"/>
        <v>0</v>
      </c>
      <c r="E51" s="59">
        <f t="shared" si="9"/>
        <v>8.3905452888240042E-2</v>
      </c>
      <c r="F51" s="212"/>
      <c r="G51" s="37">
        <f t="shared" si="6"/>
        <v>2046</v>
      </c>
      <c r="H51" s="186">
        <f t="shared" si="10"/>
        <v>45868166.562049836</v>
      </c>
      <c r="I51" s="59">
        <f t="shared" si="11"/>
        <v>7.6277684443854576E-2</v>
      </c>
      <c r="J51" s="32">
        <f t="shared" si="12"/>
        <v>30.709395757095855</v>
      </c>
      <c r="K51" s="26"/>
      <c r="L51" s="26"/>
      <c r="M51" s="26"/>
      <c r="N51" s="26"/>
      <c r="O51" s="26"/>
      <c r="P51" s="26"/>
      <c r="Q51" s="26"/>
      <c r="R51" s="26"/>
    </row>
    <row r="52" spans="1:18" ht="13.8">
      <c r="A52" s="37">
        <f t="shared" si="5"/>
        <v>2047</v>
      </c>
      <c r="B52" s="26"/>
      <c r="C52" s="26">
        <v>1000</v>
      </c>
      <c r="D52" s="25">
        <f t="shared" si="8"/>
        <v>0</v>
      </c>
      <c r="E52" s="59">
        <f t="shared" si="9"/>
        <v>7.6277684443854576E-2</v>
      </c>
      <c r="F52" s="212"/>
      <c r="G52" s="37">
        <f t="shared" si="6"/>
        <v>2047</v>
      </c>
      <c r="H52" s="186">
        <f t="shared" si="10"/>
        <v>41698333.238227114</v>
      </c>
      <c r="I52" s="59">
        <f t="shared" si="11"/>
        <v>6.9343349494413245E-2</v>
      </c>
      <c r="J52" s="32">
        <f t="shared" si="12"/>
        <v>27.917632506450776</v>
      </c>
      <c r="K52" s="26"/>
      <c r="L52" s="26"/>
      <c r="M52" s="26"/>
      <c r="N52" s="26"/>
      <c r="O52" s="26"/>
      <c r="P52" s="26"/>
      <c r="Q52" s="26"/>
      <c r="R52" s="26"/>
    </row>
    <row r="53" spans="1:18" ht="13.8">
      <c r="A53" s="37">
        <f t="shared" si="5"/>
        <v>2048</v>
      </c>
      <c r="B53" s="26"/>
      <c r="C53" s="26">
        <v>1000</v>
      </c>
      <c r="D53" s="25">
        <f t="shared" si="8"/>
        <v>0</v>
      </c>
      <c r="E53" s="59">
        <f t="shared" si="9"/>
        <v>6.9343349494413245E-2</v>
      </c>
      <c r="F53" s="212"/>
      <c r="G53" s="37">
        <f t="shared" si="6"/>
        <v>2048</v>
      </c>
      <c r="H53" s="186">
        <f t="shared" si="10"/>
        <v>37907575.671115562</v>
      </c>
      <c r="I53" s="59">
        <f t="shared" si="11"/>
        <v>6.3039408631284766E-2</v>
      </c>
      <c r="J53" s="32">
        <f t="shared" si="12"/>
        <v>25.379665914955247</v>
      </c>
      <c r="K53" s="26"/>
      <c r="L53" s="26"/>
      <c r="M53" s="26"/>
      <c r="N53" s="26"/>
      <c r="O53" s="26"/>
      <c r="P53" s="26"/>
      <c r="Q53" s="26"/>
      <c r="R53" s="26"/>
    </row>
    <row r="54" spans="1:18" ht="13.8">
      <c r="A54" s="37">
        <f t="shared" si="5"/>
        <v>2049</v>
      </c>
      <c r="B54" s="26"/>
      <c r="C54" s="26">
        <v>1000</v>
      </c>
      <c r="D54" s="25">
        <f t="shared" si="8"/>
        <v>0</v>
      </c>
      <c r="E54" s="59">
        <f t="shared" si="9"/>
        <v>6.3039408631284766E-2</v>
      </c>
      <c r="F54" s="312"/>
      <c r="G54" s="37">
        <f t="shared" si="6"/>
        <v>2049</v>
      </c>
      <c r="H54" s="186">
        <f t="shared" si="10"/>
        <v>34461432.428286873</v>
      </c>
      <c r="I54" s="59">
        <f t="shared" si="11"/>
        <v>5.7308553301167964E-2</v>
      </c>
      <c r="J54" s="32">
        <f t="shared" si="12"/>
        <v>23.072423559050225</v>
      </c>
      <c r="K54" s="26"/>
      <c r="L54" s="26"/>
      <c r="M54" s="26"/>
      <c r="N54" s="26"/>
      <c r="O54" s="26"/>
      <c r="P54" s="26"/>
      <c r="Q54" s="26"/>
      <c r="R54" s="26"/>
    </row>
    <row r="55" spans="1:18" ht="13.8">
      <c r="A55" s="26"/>
      <c r="B55" s="26"/>
      <c r="C55" s="26"/>
      <c r="D55" s="26"/>
      <c r="E55" s="26"/>
      <c r="F55" s="212"/>
      <c r="G55" s="37">
        <f t="shared" ref="G55" si="13">G54+1</f>
        <v>2050</v>
      </c>
      <c r="H55" s="186">
        <f t="shared" si="10"/>
        <v>31328574.934806243</v>
      </c>
      <c r="I55" s="59">
        <f t="shared" si="11"/>
        <v>5.2098684819243603E-2</v>
      </c>
      <c r="J55" s="32">
        <f t="shared" si="12"/>
        <v>20.974930508227473</v>
      </c>
      <c r="K55" s="26"/>
      <c r="L55" s="26"/>
      <c r="M55" s="26"/>
      <c r="N55" s="26"/>
      <c r="O55" s="26"/>
      <c r="P55" s="26"/>
      <c r="Q55" s="26"/>
      <c r="R55" s="26"/>
    </row>
    <row r="56" spans="1:18" ht="13.8">
      <c r="A56" s="26"/>
      <c r="B56" s="26"/>
      <c r="C56" s="26"/>
      <c r="D56" s="26"/>
      <c r="E56" s="26"/>
      <c r="F56" s="212"/>
      <c r="G56" s="37">
        <f t="shared" ref="G56" si="14">G55+1</f>
        <v>2051</v>
      </c>
      <c r="H56" s="186">
        <f t="shared" si="10"/>
        <v>28480522.668005675</v>
      </c>
      <c r="I56" s="59">
        <f t="shared" si="11"/>
        <v>4.7362440744766907E-2</v>
      </c>
      <c r="J56" s="32">
        <f t="shared" si="12"/>
        <v>19.06811864384316</v>
      </c>
      <c r="K56" s="26"/>
      <c r="L56" s="26"/>
      <c r="M56" s="26"/>
      <c r="N56" s="26"/>
      <c r="O56" s="26"/>
      <c r="P56" s="26"/>
      <c r="Q56" s="26"/>
      <c r="R56" s="26"/>
    </row>
    <row r="57" spans="1:18" ht="13.8">
      <c r="A57" s="26"/>
      <c r="B57" s="26"/>
      <c r="C57" s="26"/>
      <c r="D57" s="26"/>
      <c r="E57" s="26"/>
      <c r="F57" s="212"/>
      <c r="G57" s="37">
        <f t="shared" ref="G57" si="15">G56+1</f>
        <v>2052</v>
      </c>
      <c r="H57" s="186">
        <f t="shared" si="10"/>
        <v>25891384.243641522</v>
      </c>
      <c r="I57" s="59">
        <f t="shared" si="11"/>
        <v>4.3056764313424457E-2</v>
      </c>
      <c r="J57" s="32">
        <f t="shared" si="12"/>
        <v>17.334653312584688</v>
      </c>
      <c r="K57" s="26"/>
      <c r="L57" s="26"/>
      <c r="M57" s="26"/>
      <c r="N57" s="26"/>
      <c r="O57" s="26"/>
      <c r="P57" s="26"/>
      <c r="Q57" s="26"/>
      <c r="R57" s="26"/>
    </row>
    <row r="58" spans="1:18" ht="13.8">
      <c r="A58" s="26"/>
      <c r="B58" s="26"/>
      <c r="C58" s="26"/>
      <c r="D58" s="26"/>
      <c r="E58" s="26"/>
      <c r="F58" s="212"/>
      <c r="G58" s="37">
        <f t="shared" ref="G58" si="16">G57+1</f>
        <v>2053</v>
      </c>
      <c r="H58" s="186">
        <f t="shared" si="10"/>
        <v>23537622.039674107</v>
      </c>
      <c r="I58" s="59">
        <f t="shared" si="11"/>
        <v>3.9142513012204054E-2</v>
      </c>
      <c r="J58" s="32">
        <f t="shared" si="12"/>
        <v>15.758775738713352</v>
      </c>
      <c r="K58" s="26"/>
      <c r="L58" s="26"/>
      <c r="M58" s="26"/>
      <c r="N58" s="26"/>
      <c r="O58" s="26"/>
      <c r="P58" s="26"/>
      <c r="Q58" s="26"/>
      <c r="R58" s="26"/>
    </row>
    <row r="59" spans="1:18" ht="13.8">
      <c r="A59" s="26"/>
      <c r="B59" s="26"/>
      <c r="C59" s="26"/>
      <c r="D59" s="26"/>
      <c r="E59" s="26"/>
      <c r="F59" s="212"/>
      <c r="G59" s="37">
        <f t="shared" ref="G59" si="17">G58+1</f>
        <v>2054</v>
      </c>
      <c r="H59" s="186">
        <f t="shared" si="10"/>
        <v>21397838.21788555</v>
      </c>
      <c r="I59" s="59">
        <f t="shared" si="11"/>
        <v>3.5584102738367311E-2</v>
      </c>
      <c r="J59" s="32">
        <f t="shared" si="12"/>
        <v>14.326159762466684</v>
      </c>
      <c r="K59" s="26"/>
      <c r="L59" s="26"/>
      <c r="M59" s="26"/>
      <c r="N59" s="26"/>
      <c r="O59" s="26"/>
      <c r="P59" s="26"/>
      <c r="Q59" s="26"/>
      <c r="R59" s="26"/>
    </row>
    <row r="60" spans="1:18" ht="13.8">
      <c r="A60" s="26"/>
      <c r="B60" s="26"/>
      <c r="C60" s="26"/>
      <c r="D60" s="26"/>
      <c r="E60" s="26"/>
      <c r="F60" s="212"/>
      <c r="G60" s="37">
        <f t="shared" ref="G60" si="18">G59+1</f>
        <v>2055</v>
      </c>
      <c r="H60" s="186">
        <f t="shared" si="10"/>
        <v>19452580.198077772</v>
      </c>
      <c r="I60" s="59">
        <f t="shared" si="11"/>
        <v>3.2349184307606652E-2</v>
      </c>
      <c r="J60" s="32">
        <f t="shared" si="12"/>
        <v>13.023781602242435</v>
      </c>
      <c r="K60" s="26"/>
      <c r="L60" s="26"/>
      <c r="M60" s="26"/>
      <c r="N60" s="26"/>
      <c r="O60" s="26"/>
      <c r="P60" s="26"/>
      <c r="Q60" s="26"/>
      <c r="R60" s="26"/>
    </row>
    <row r="61" spans="1:18" ht="13.8">
      <c r="A61" s="26"/>
      <c r="B61" s="26"/>
      <c r="C61" s="26"/>
      <c r="D61" s="26"/>
      <c r="E61" s="26"/>
      <c r="F61" s="212"/>
      <c r="G61" s="37">
        <f t="shared" ref="G61" si="19">G60+1</f>
        <v>2056</v>
      </c>
      <c r="H61" s="186">
        <f t="shared" si="10"/>
        <v>17684163.816434339</v>
      </c>
      <c r="I61" s="59">
        <f t="shared" si="11"/>
        <v>2.94083493705515E-2</v>
      </c>
      <c r="J61" s="32">
        <f t="shared" si="12"/>
        <v>11.839801456584034</v>
      </c>
      <c r="K61" s="26"/>
      <c r="L61" s="26"/>
      <c r="M61" s="26"/>
      <c r="N61" s="26"/>
      <c r="O61" s="26"/>
      <c r="P61" s="26"/>
      <c r="Q61" s="26"/>
      <c r="R61" s="26"/>
    </row>
    <row r="62" spans="1:18" ht="13.8">
      <c r="A62" s="26"/>
      <c r="B62" s="26"/>
      <c r="C62" s="26"/>
      <c r="D62" s="26"/>
      <c r="E62" s="26"/>
      <c r="F62" s="212"/>
      <c r="G62" s="37">
        <f t="shared" ref="G62" si="20">G61+1</f>
        <v>2057</v>
      </c>
      <c r="H62" s="186">
        <f t="shared" si="10"/>
        <v>16076512.560394851</v>
      </c>
      <c r="I62" s="59">
        <f t="shared" si="11"/>
        <v>2.6734863064137721E-2</v>
      </c>
      <c r="J62" s="32">
        <f t="shared" si="12"/>
        <v>10.763455869621849</v>
      </c>
      <c r="K62" s="26"/>
      <c r="L62" s="26"/>
      <c r="M62" s="26"/>
      <c r="N62" s="26"/>
      <c r="O62" s="26"/>
      <c r="P62" s="26"/>
      <c r="Q62" s="26"/>
      <c r="R62" s="26"/>
    </row>
    <row r="63" spans="1:18" ht="13.8">
      <c r="A63" s="26"/>
      <c r="B63" s="26"/>
      <c r="C63" s="26"/>
      <c r="D63" s="26"/>
      <c r="E63" s="26"/>
      <c r="F63" s="212"/>
      <c r="G63" s="37">
        <f t="shared" ref="G63" si="21">G62+1</f>
        <v>2058</v>
      </c>
      <c r="H63" s="186">
        <f t="shared" si="10"/>
        <v>14615011.418540772</v>
      </c>
      <c r="I63" s="59">
        <f t="shared" si="11"/>
        <v>2.4304420967397926E-2</v>
      </c>
      <c r="J63" s="32">
        <f t="shared" si="12"/>
        <v>9.7849598814744052</v>
      </c>
      <c r="K63" s="26"/>
      <c r="L63" s="26"/>
      <c r="M63" s="26"/>
      <c r="N63" s="26"/>
      <c r="O63" s="26"/>
      <c r="P63" s="26"/>
      <c r="Q63" s="26"/>
      <c r="R63" s="26"/>
    </row>
    <row r="64" spans="1:18" ht="13.8">
      <c r="A64" s="26"/>
      <c r="B64" s="26"/>
      <c r="C64" s="26"/>
      <c r="D64" s="26"/>
      <c r="E64" s="26"/>
      <c r="F64" s="212"/>
      <c r="G64" s="37">
        <f t="shared" ref="G64" si="22">G63+1</f>
        <v>2059</v>
      </c>
      <c r="H64" s="186">
        <f t="shared" si="10"/>
        <v>13286374.016855245</v>
      </c>
      <c r="I64" s="59">
        <f t="shared" si="11"/>
        <v>2.2094928152179935E-2</v>
      </c>
      <c r="J64" s="32">
        <f t="shared" si="12"/>
        <v>8.8954180740676403</v>
      </c>
      <c r="K64" s="26"/>
      <c r="L64" s="26"/>
      <c r="M64" s="26"/>
      <c r="N64" s="26"/>
      <c r="O64" s="26"/>
      <c r="P64" s="26"/>
      <c r="Q64" s="26"/>
      <c r="R64" s="26"/>
    </row>
    <row r="65" spans="1:18" ht="13.8">
      <c r="A65" s="26"/>
      <c r="B65" s="26"/>
      <c r="C65" s="26"/>
      <c r="D65" s="26"/>
      <c r="E65" s="26"/>
      <c r="F65" s="212"/>
      <c r="G65" s="37">
        <f t="shared" ref="G65" si="23">G64+1</f>
        <v>2060</v>
      </c>
      <c r="H65" s="26"/>
      <c r="I65" s="59">
        <f t="shared" si="11"/>
        <v>2.0086298320163575E-2</v>
      </c>
      <c r="J65" s="32">
        <f t="shared" si="12"/>
        <v>8.0867437036978558</v>
      </c>
      <c r="K65" s="26"/>
      <c r="L65" s="26"/>
      <c r="M65" s="26"/>
      <c r="N65" s="26"/>
      <c r="O65" s="26"/>
      <c r="P65" s="26"/>
      <c r="Q65" s="26"/>
      <c r="R65" s="26"/>
    </row>
    <row r="66" spans="1:18" ht="13.8">
      <c r="A66" s="26"/>
      <c r="B66" s="26"/>
      <c r="C66" s="26"/>
      <c r="D66" s="26"/>
      <c r="E66" s="26"/>
      <c r="F66" s="212"/>
      <c r="G66" s="37">
        <f t="shared" ref="G66" si="24">G65+1</f>
        <v>2061</v>
      </c>
      <c r="H66" s="26"/>
      <c r="I66" s="59">
        <f t="shared" si="11"/>
        <v>1.8260271200148705E-2</v>
      </c>
      <c r="J66" s="32">
        <f t="shared" si="12"/>
        <v>7.3515851851798688</v>
      </c>
      <c r="K66" s="26"/>
      <c r="L66" s="26"/>
      <c r="M66" s="26"/>
      <c r="N66" s="26"/>
      <c r="O66" s="26"/>
      <c r="P66" s="26"/>
      <c r="Q66" s="26"/>
      <c r="R66" s="26"/>
    </row>
    <row r="67" spans="1:18" ht="13.8">
      <c r="A67" s="26"/>
      <c r="B67" s="26"/>
      <c r="C67" s="26"/>
      <c r="D67" s="26"/>
      <c r="E67" s="26"/>
      <c r="F67" s="212"/>
      <c r="G67" s="37">
        <f t="shared" ref="G67" si="25">G66+1</f>
        <v>2062</v>
      </c>
      <c r="H67" s="26"/>
      <c r="I67" s="59">
        <f t="shared" si="11"/>
        <v>1.6600246545589729E-2</v>
      </c>
      <c r="J67" s="32">
        <f t="shared" si="12"/>
        <v>6.6832592592544255</v>
      </c>
      <c r="K67" s="26"/>
      <c r="L67" s="26"/>
      <c r="M67" s="26"/>
      <c r="N67" s="26"/>
      <c r="O67" s="26"/>
      <c r="P67" s="26"/>
      <c r="Q67" s="26"/>
      <c r="R67" s="26"/>
    </row>
    <row r="68" spans="1:18" ht="13.8">
      <c r="A68" s="26"/>
      <c r="B68" s="26"/>
      <c r="C68" s="26"/>
      <c r="D68" s="26"/>
      <c r="E68" s="26"/>
      <c r="F68" s="212"/>
      <c r="G68" s="37">
        <f t="shared" ref="G68" si="26">G67+1</f>
        <v>2063</v>
      </c>
      <c r="H68" s="26"/>
      <c r="I68" s="59">
        <f t="shared" si="11"/>
        <v>1.5091133223263388E-2</v>
      </c>
      <c r="J68" s="32">
        <f t="shared" si="12"/>
        <v>6.0756902356858404</v>
      </c>
      <c r="K68" s="26"/>
      <c r="L68" s="26"/>
      <c r="M68" s="26"/>
      <c r="N68" s="26"/>
      <c r="O68" s="26"/>
      <c r="P68" s="26"/>
      <c r="Q68" s="26"/>
      <c r="R68" s="26"/>
    </row>
    <row r="69" spans="1:18" ht="13.8">
      <c r="A69" s="26"/>
      <c r="B69" s="26"/>
      <c r="C69" s="26"/>
      <c r="D69" s="26"/>
      <c r="E69" s="26"/>
      <c r="F69" s="212"/>
      <c r="G69" s="37">
        <f t="shared" ref="G69" si="27">G68+1</f>
        <v>2064</v>
      </c>
      <c r="H69" s="26"/>
      <c r="I69" s="59">
        <f t="shared" si="11"/>
        <v>1.3719212021148534E-2</v>
      </c>
      <c r="J69" s="32">
        <f t="shared" si="12"/>
        <v>5.5233547597144002</v>
      </c>
      <c r="K69" s="26"/>
      <c r="L69" s="26"/>
      <c r="M69" s="26"/>
      <c r="N69" s="26"/>
      <c r="O69" s="26"/>
      <c r="P69" s="26"/>
      <c r="Q69" s="26"/>
      <c r="R69" s="26"/>
    </row>
    <row r="70" spans="1:18" ht="13.8">
      <c r="A70" s="26"/>
      <c r="B70" s="26"/>
      <c r="C70" s="26"/>
      <c r="D70" s="26"/>
      <c r="E70" s="26"/>
      <c r="F70" s="212"/>
      <c r="G70" s="37">
        <f t="shared" ref="G70" si="28">G69+1</f>
        <v>2065</v>
      </c>
      <c r="H70" s="26"/>
      <c r="I70" s="59">
        <f t="shared" si="11"/>
        <v>1.2472010928316847E-2</v>
      </c>
      <c r="J70" s="32">
        <f t="shared" si="12"/>
        <v>5.0212315997403634</v>
      </c>
      <c r="K70" s="26"/>
      <c r="L70" s="26"/>
      <c r="M70" s="26"/>
      <c r="N70" s="26"/>
      <c r="O70" s="26"/>
      <c r="P70" s="26"/>
      <c r="Q70" s="26"/>
      <c r="R70" s="26"/>
    </row>
    <row r="71" spans="1:18" ht="13.8">
      <c r="A71" s="26"/>
      <c r="B71" s="26"/>
      <c r="C71" s="26"/>
      <c r="D71" s="26"/>
      <c r="E71" s="26"/>
      <c r="F71" s="212"/>
      <c r="G71" s="37">
        <f t="shared" ref="G71" si="29">G70+1</f>
        <v>2066</v>
      </c>
      <c r="H71" s="26"/>
      <c r="I71" s="59">
        <f t="shared" si="11"/>
        <v>1.1338191753015316E-2</v>
      </c>
      <c r="J71" s="32">
        <f t="shared" si="12"/>
        <v>4.5647559997639657</v>
      </c>
      <c r="K71" s="26"/>
      <c r="L71" s="26"/>
      <c r="M71" s="26"/>
      <c r="N71" s="26"/>
      <c r="O71" s="26"/>
      <c r="P71" s="26"/>
      <c r="Q71" s="26"/>
      <c r="R71" s="26"/>
    </row>
    <row r="72" spans="1:18" ht="13.8">
      <c r="A72" s="26"/>
      <c r="B72" s="26"/>
      <c r="C72" s="26"/>
      <c r="D72" s="26"/>
      <c r="E72" s="26"/>
      <c r="F72" s="212"/>
      <c r="G72" s="37">
        <f t="shared" ref="G72" si="30">G71+1</f>
        <v>2067</v>
      </c>
      <c r="H72" s="26"/>
      <c r="I72" s="59">
        <f t="shared" si="11"/>
        <v>1.0307447048195742E-2</v>
      </c>
      <c r="J72" s="32">
        <f t="shared" si="12"/>
        <v>4.1497781816036055</v>
      </c>
      <c r="K72" s="26"/>
      <c r="L72" s="26"/>
      <c r="M72" s="26"/>
      <c r="N72" s="26"/>
      <c r="O72" s="26"/>
      <c r="P72" s="26"/>
      <c r="Q72" s="26"/>
      <c r="R72" s="26"/>
    </row>
    <row r="73" spans="1:18" ht="13.8">
      <c r="A73" s="26"/>
      <c r="B73" s="26"/>
      <c r="C73" s="26"/>
      <c r="D73" s="26"/>
      <c r="E73" s="26"/>
      <c r="F73" s="212"/>
      <c r="G73" s="37">
        <f t="shared" ref="G73" si="31">G72+1</f>
        <v>2068</v>
      </c>
      <c r="H73" s="26"/>
      <c r="I73" s="59">
        <f t="shared" si="11"/>
        <v>9.3704064074506734E-3</v>
      </c>
      <c r="J73" s="32">
        <f t="shared" si="12"/>
        <v>3.7725256196396413</v>
      </c>
      <c r="K73" s="26"/>
      <c r="L73" s="26"/>
      <c r="M73" s="26"/>
      <c r="N73" s="26"/>
      <c r="O73" s="26"/>
      <c r="P73" s="26"/>
      <c r="Q73" s="26"/>
      <c r="R73" s="26"/>
    </row>
    <row r="74" spans="1:18" ht="13.8">
      <c r="A74" s="26"/>
      <c r="B74" s="26"/>
      <c r="C74" s="26"/>
      <c r="D74" s="26"/>
      <c r="E74" s="26"/>
      <c r="F74" s="212"/>
      <c r="G74" s="37">
        <f t="shared" ref="G74" si="32">G73+1</f>
        <v>2069</v>
      </c>
      <c r="H74" s="26"/>
      <c r="I74" s="59">
        <f t="shared" si="11"/>
        <v>8.5185512795006111E-3</v>
      </c>
      <c r="J74" s="32">
        <f t="shared" si="12"/>
        <v>3.4295687451269465</v>
      </c>
      <c r="K74" s="186"/>
      <c r="L74" s="26"/>
      <c r="M74" s="26"/>
      <c r="N74" s="26"/>
      <c r="O74" s="26"/>
      <c r="P74" s="26"/>
      <c r="Q74" s="26"/>
      <c r="R74" s="26"/>
    </row>
    <row r="75" spans="1:18" ht="13.8">
      <c r="A75" s="26"/>
      <c r="B75" s="26"/>
      <c r="C75" s="26"/>
      <c r="D75" s="26"/>
      <c r="E75" s="26"/>
      <c r="F75" s="26"/>
      <c r="G75" s="26"/>
      <c r="H75" s="26"/>
      <c r="I75" s="59"/>
      <c r="J75" s="32"/>
      <c r="K75" s="26"/>
      <c r="L75" s="26"/>
      <c r="M75" s="26"/>
      <c r="N75" s="26"/>
      <c r="O75" s="26"/>
      <c r="P75" s="26"/>
      <c r="Q75" s="26"/>
      <c r="R75" s="26"/>
    </row>
    <row r="76" spans="1:18" ht="13.8">
      <c r="A76" s="26"/>
      <c r="B76" s="26"/>
      <c r="C76" s="26"/>
      <c r="D76" s="26"/>
      <c r="E76" s="26"/>
      <c r="F76" s="26"/>
      <c r="G76" s="26"/>
      <c r="H76" s="26"/>
      <c r="I76" s="26"/>
      <c r="J76" s="26"/>
      <c r="K76" s="26"/>
      <c r="L76" s="26"/>
      <c r="M76" s="26"/>
      <c r="N76" s="26"/>
      <c r="O76" s="26"/>
      <c r="P76" s="26"/>
      <c r="Q76" s="26"/>
      <c r="R76" s="26"/>
    </row>
    <row r="77" spans="1:18" ht="13.8">
      <c r="A77" s="26"/>
      <c r="B77" s="26"/>
      <c r="C77" s="26"/>
      <c r="D77" s="26"/>
      <c r="E77" s="26"/>
      <c r="F77" s="26"/>
      <c r="G77" s="26"/>
      <c r="H77" s="26"/>
      <c r="I77" s="26"/>
      <c r="J77" s="26"/>
      <c r="K77" s="26"/>
      <c r="L77" s="26"/>
      <c r="M77" s="26"/>
      <c r="N77" s="26"/>
      <c r="O77" s="26"/>
      <c r="P77" s="26"/>
      <c r="Q77" s="26"/>
      <c r="R77" s="26"/>
    </row>
    <row r="78" spans="1:18" ht="13.8">
      <c r="A78" s="26"/>
      <c r="B78" s="26"/>
      <c r="C78" s="26"/>
      <c r="D78" s="26"/>
      <c r="E78" s="26"/>
      <c r="F78" s="26"/>
      <c r="G78" s="26"/>
      <c r="H78" s="26"/>
      <c r="I78" s="26"/>
      <c r="J78" s="26"/>
      <c r="K78" s="26"/>
      <c r="L78" s="26"/>
      <c r="M78" s="26"/>
      <c r="N78" s="26"/>
      <c r="O78" s="26"/>
      <c r="P78" s="26"/>
      <c r="Q78" s="26"/>
      <c r="R78" s="26"/>
    </row>
    <row r="79" spans="1:18" ht="13.8">
      <c r="A79" s="26"/>
      <c r="B79" s="26"/>
      <c r="C79" s="26"/>
      <c r="D79" s="26"/>
      <c r="E79" s="26"/>
      <c r="F79" s="26"/>
      <c r="G79" s="26"/>
      <c r="H79" s="26"/>
      <c r="I79" s="26"/>
      <c r="J79" s="26"/>
      <c r="K79" s="26"/>
      <c r="L79" s="26"/>
      <c r="M79" s="26"/>
      <c r="N79" s="26"/>
      <c r="O79" s="26"/>
      <c r="P79" s="26"/>
      <c r="Q79" s="26"/>
      <c r="R79" s="26"/>
    </row>
    <row r="80" spans="1:18" ht="13.8">
      <c r="A80" s="26"/>
      <c r="B80" s="26"/>
      <c r="C80" s="26"/>
      <c r="D80" s="26"/>
      <c r="E80" s="26"/>
      <c r="F80" s="26"/>
      <c r="G80" s="14"/>
      <c r="H80" s="26"/>
      <c r="I80" s="26"/>
      <c r="J80" s="26"/>
      <c r="K80" s="26"/>
      <c r="L80" s="26"/>
      <c r="M80" s="26"/>
      <c r="N80" s="26"/>
      <c r="O80" s="26"/>
      <c r="P80" s="26"/>
      <c r="Q80" s="26"/>
      <c r="R80" s="26"/>
    </row>
    <row r="81" spans="1:18" ht="13.8">
      <c r="A81" s="26"/>
      <c r="B81" s="26"/>
      <c r="C81" s="26"/>
      <c r="D81" s="26"/>
      <c r="E81" s="26"/>
      <c r="F81" s="26"/>
      <c r="G81" s="26"/>
      <c r="H81" s="26"/>
      <c r="I81" s="26"/>
      <c r="J81" s="26"/>
      <c r="K81" s="26"/>
      <c r="L81" s="26"/>
      <c r="M81" s="26"/>
      <c r="N81" s="26"/>
      <c r="O81" s="26"/>
      <c r="P81" s="26"/>
      <c r="Q81" s="26"/>
      <c r="R81" s="26"/>
    </row>
    <row r="82" spans="1:18" ht="13.8">
      <c r="A82" s="26"/>
      <c r="B82" s="26"/>
      <c r="C82" s="26"/>
      <c r="D82" s="26"/>
      <c r="E82" s="26"/>
      <c r="F82" s="26"/>
      <c r="G82" s="26"/>
      <c r="H82" s="26"/>
      <c r="I82" s="26"/>
      <c r="J82" s="26"/>
      <c r="K82" s="26"/>
      <c r="L82" s="26"/>
      <c r="M82" s="26"/>
      <c r="N82" s="26"/>
      <c r="O82" s="26"/>
      <c r="P82" s="26"/>
      <c r="Q82" s="26"/>
      <c r="R82" s="26"/>
    </row>
    <row r="83" spans="1:18" ht="13.8">
      <c r="A83" s="26"/>
      <c r="B83" s="26"/>
      <c r="C83" s="26"/>
      <c r="D83" s="26"/>
      <c r="E83" s="26"/>
      <c r="F83" s="26"/>
      <c r="G83" s="14"/>
      <c r="H83" s="26"/>
      <c r="I83" s="26"/>
      <c r="J83" s="26"/>
      <c r="K83" s="26"/>
      <c r="L83" s="26"/>
      <c r="M83" s="26"/>
      <c r="N83" s="26"/>
      <c r="O83" s="26"/>
      <c r="P83" s="26"/>
      <c r="Q83" s="26"/>
      <c r="R83" s="26"/>
    </row>
    <row r="84" spans="1:18" ht="13.8">
      <c r="A84" s="26"/>
      <c r="B84" s="26"/>
      <c r="C84" s="26"/>
      <c r="D84" s="26"/>
      <c r="E84" s="26"/>
      <c r="F84" s="32"/>
      <c r="G84" s="14"/>
      <c r="H84" s="32"/>
      <c r="I84" s="26"/>
      <c r="J84" s="26"/>
      <c r="K84" s="26"/>
      <c r="L84" s="26"/>
      <c r="M84" s="26"/>
      <c r="N84" s="26"/>
      <c r="O84" s="26"/>
      <c r="P84" s="26"/>
      <c r="Q84" s="26"/>
      <c r="R84" s="26"/>
    </row>
    <row r="85" spans="1:18" ht="13.8">
      <c r="A85" s="26"/>
      <c r="B85" s="26"/>
      <c r="C85" s="26"/>
      <c r="D85" s="26"/>
      <c r="E85" s="26"/>
      <c r="F85" s="30"/>
      <c r="G85" s="14"/>
      <c r="H85" s="32"/>
      <c r="I85" s="32"/>
      <c r="J85" s="26"/>
      <c r="K85" s="30"/>
      <c r="L85" s="30"/>
      <c r="M85" s="26"/>
      <c r="N85" s="26"/>
      <c r="O85" s="26"/>
      <c r="P85" s="26"/>
      <c r="Q85" s="26"/>
      <c r="R85" s="26"/>
    </row>
    <row r="86" spans="1:18" ht="13.8">
      <c r="A86" s="26"/>
      <c r="B86" s="26"/>
      <c r="C86" s="26"/>
      <c r="D86" s="30"/>
      <c r="E86" s="39"/>
      <c r="F86" s="30"/>
      <c r="G86" s="41"/>
      <c r="H86" s="30"/>
      <c r="I86" s="30"/>
      <c r="J86" s="30"/>
      <c r="K86" s="30"/>
      <c r="L86" s="30"/>
      <c r="M86" s="26"/>
      <c r="N86" s="26"/>
      <c r="O86" s="26"/>
      <c r="P86" s="26"/>
      <c r="Q86" s="26"/>
      <c r="R86" s="26"/>
    </row>
    <row r="87" spans="1:18" ht="13.8">
      <c r="A87" s="26"/>
      <c r="B87" s="26"/>
      <c r="C87" s="26"/>
      <c r="D87" s="30"/>
      <c r="E87" s="30"/>
      <c r="F87" s="5"/>
      <c r="G87" s="41"/>
      <c r="H87" s="30"/>
      <c r="I87" s="30"/>
      <c r="J87" s="30"/>
      <c r="K87" s="5"/>
      <c r="L87" s="457"/>
      <c r="M87" s="26"/>
      <c r="N87" s="26"/>
      <c r="O87" s="26"/>
      <c r="P87" s="26"/>
      <c r="Q87" s="26"/>
      <c r="R87" s="26"/>
    </row>
    <row r="88" spans="1:18" ht="13.8">
      <c r="A88" s="26"/>
      <c r="B88" s="26"/>
      <c r="C88" s="26"/>
      <c r="D88" s="30"/>
      <c r="E88" s="5"/>
      <c r="F88" s="5"/>
      <c r="G88" s="162"/>
      <c r="H88" s="456"/>
      <c r="I88" s="5"/>
      <c r="J88" s="5"/>
      <c r="K88" s="5"/>
      <c r="L88" s="457"/>
      <c r="M88" s="26"/>
      <c r="N88" s="26"/>
      <c r="O88" s="26"/>
      <c r="P88" s="26"/>
      <c r="Q88" s="26"/>
      <c r="R88" s="26"/>
    </row>
    <row r="89" spans="1:18" ht="13.8">
      <c r="A89" s="26"/>
      <c r="B89" s="26"/>
      <c r="C89" s="26"/>
      <c r="D89" s="30"/>
      <c r="E89" s="5"/>
      <c r="F89" s="5"/>
      <c r="G89" s="458"/>
      <c r="H89" s="5"/>
      <c r="I89" s="5"/>
      <c r="J89" s="5"/>
      <c r="K89" s="5"/>
      <c r="L89" s="30"/>
      <c r="M89" s="26"/>
      <c r="N89" s="26"/>
      <c r="O89" s="26"/>
      <c r="P89" s="26"/>
      <c r="Q89" s="26"/>
      <c r="R89" s="26"/>
    </row>
    <row r="90" spans="1:18" ht="13.8">
      <c r="A90" s="26"/>
      <c r="B90" s="26"/>
      <c r="C90" s="26"/>
      <c r="D90" s="30"/>
      <c r="E90" s="5"/>
      <c r="F90" s="460"/>
      <c r="G90" s="458"/>
      <c r="H90" s="5"/>
      <c r="I90" s="5"/>
      <c r="J90" s="5"/>
      <c r="K90" s="5"/>
      <c r="L90" s="30"/>
      <c r="M90" s="26"/>
      <c r="N90" s="26"/>
      <c r="O90" s="26"/>
      <c r="P90" s="26"/>
      <c r="Q90" s="26"/>
      <c r="R90" s="26"/>
    </row>
    <row r="91" spans="1:18" ht="13.8">
      <c r="B91" s="26"/>
      <c r="C91" s="26"/>
      <c r="D91" s="30"/>
      <c r="E91" s="459"/>
      <c r="F91" s="459"/>
      <c r="G91" s="460"/>
      <c r="H91" s="5"/>
      <c r="I91" s="5"/>
      <c r="J91" s="5"/>
      <c r="K91" s="5"/>
      <c r="L91" s="30"/>
      <c r="M91" s="26"/>
      <c r="N91" s="26"/>
      <c r="O91" s="26"/>
      <c r="P91" s="26"/>
      <c r="Q91" s="26"/>
      <c r="R91" s="26"/>
    </row>
    <row r="92" spans="1:18" ht="13.8">
      <c r="A92" s="26"/>
      <c r="B92" s="26"/>
      <c r="C92" s="26"/>
      <c r="D92" s="30"/>
      <c r="E92" s="459"/>
      <c r="F92" s="5"/>
      <c r="G92" s="460"/>
      <c r="H92" s="5"/>
      <c r="I92" s="5"/>
      <c r="J92" s="5"/>
      <c r="K92" s="5"/>
      <c r="L92" s="30"/>
      <c r="M92" s="26"/>
      <c r="N92" s="26"/>
      <c r="O92" s="26"/>
      <c r="P92" s="26"/>
      <c r="Q92" s="26"/>
      <c r="R92" s="26"/>
    </row>
    <row r="93" spans="1:18" ht="13.8">
      <c r="A93" s="26"/>
      <c r="B93" s="26"/>
      <c r="C93" s="26"/>
      <c r="D93" s="30"/>
      <c r="E93" s="5"/>
      <c r="F93" s="5"/>
      <c r="G93" s="458"/>
      <c r="H93" s="5"/>
      <c r="I93" s="5"/>
      <c r="J93" s="5"/>
      <c r="K93" s="5"/>
      <c r="L93" s="30"/>
      <c r="M93" s="26"/>
      <c r="N93" s="26"/>
      <c r="O93" s="26"/>
      <c r="P93" s="26"/>
      <c r="Q93" s="26"/>
      <c r="R93" s="26"/>
    </row>
    <row r="94" spans="1:18" ht="13.8">
      <c r="A94" s="26"/>
      <c r="B94" s="26"/>
      <c r="C94" s="26"/>
      <c r="D94" s="30"/>
      <c r="E94" s="5"/>
      <c r="F94" s="5"/>
      <c r="G94" s="458"/>
      <c r="H94" s="5"/>
      <c r="I94" s="5"/>
      <c r="J94" s="5"/>
      <c r="K94" s="5"/>
      <c r="L94" s="30"/>
      <c r="M94" s="26"/>
      <c r="N94" s="26"/>
      <c r="O94" s="26"/>
      <c r="P94" s="26"/>
      <c r="Q94" s="26"/>
      <c r="R94" s="26"/>
    </row>
    <row r="95" spans="1:18" ht="13.8">
      <c r="B95" s="26"/>
      <c r="C95" s="26"/>
      <c r="D95" s="30"/>
      <c r="E95" s="5"/>
      <c r="F95" s="461"/>
      <c r="G95" s="458"/>
      <c r="H95" s="5"/>
      <c r="I95" s="5"/>
      <c r="J95" s="5"/>
      <c r="K95" s="5"/>
      <c r="L95" s="30"/>
      <c r="M95" s="26"/>
      <c r="N95" s="26"/>
      <c r="O95" s="26"/>
      <c r="P95" s="26"/>
      <c r="Q95" s="26"/>
      <c r="R95" s="26"/>
    </row>
    <row r="96" spans="1:18" ht="13.8">
      <c r="A96" s="26"/>
      <c r="B96" s="26"/>
      <c r="C96" s="26"/>
      <c r="D96" s="30"/>
      <c r="E96" s="5"/>
      <c r="F96" s="5"/>
      <c r="G96" s="458"/>
      <c r="H96" s="5"/>
      <c r="I96" s="5"/>
      <c r="J96" s="5"/>
      <c r="K96" s="5"/>
      <c r="L96" s="30"/>
      <c r="M96" s="26"/>
      <c r="N96" s="26"/>
      <c r="O96" s="26"/>
      <c r="P96" s="26"/>
      <c r="Q96" s="26"/>
      <c r="R96" s="26"/>
    </row>
    <row r="97" spans="1:18" ht="13.8">
      <c r="A97" s="26"/>
      <c r="B97" s="26"/>
      <c r="C97" s="26"/>
      <c r="D97" s="30"/>
      <c r="E97" s="5"/>
      <c r="F97" s="5"/>
      <c r="G97" s="458"/>
      <c r="H97" s="5"/>
      <c r="I97" s="5"/>
      <c r="J97" s="5"/>
      <c r="K97" s="5"/>
      <c r="L97" s="30"/>
      <c r="M97" s="26"/>
      <c r="N97" s="26"/>
      <c r="O97" s="26"/>
      <c r="P97" s="26"/>
      <c r="Q97" s="26"/>
      <c r="R97" s="26"/>
    </row>
    <row r="98" spans="1:18" ht="13.8">
      <c r="A98" s="26"/>
      <c r="B98" s="26"/>
      <c r="C98" s="26"/>
      <c r="D98" s="30"/>
      <c r="E98" s="5"/>
      <c r="F98" s="462"/>
      <c r="G98" s="458"/>
      <c r="H98" s="5"/>
      <c r="I98" s="5"/>
      <c r="J98" s="5"/>
      <c r="K98" s="5"/>
      <c r="L98" s="30"/>
      <c r="M98" s="26"/>
      <c r="N98" s="26"/>
      <c r="O98" s="26"/>
      <c r="P98" s="26"/>
      <c r="Q98" s="26"/>
      <c r="R98" s="26"/>
    </row>
    <row r="99" spans="1:18" ht="13.8">
      <c r="A99" s="26"/>
      <c r="B99" s="26"/>
      <c r="C99" s="26"/>
      <c r="D99" s="30"/>
      <c r="E99" s="5"/>
      <c r="F99" s="5"/>
      <c r="G99" s="458"/>
      <c r="H99" s="462"/>
      <c r="I99" s="462"/>
      <c r="J99" s="5"/>
      <c r="K99" s="5"/>
      <c r="L99" s="30"/>
      <c r="M99" s="26"/>
      <c r="N99" s="26"/>
      <c r="O99" s="26"/>
      <c r="P99" s="26"/>
      <c r="Q99" s="26"/>
      <c r="R99" s="26"/>
    </row>
    <row r="100" spans="1:18" ht="13.8">
      <c r="A100" s="26"/>
      <c r="B100" s="26"/>
      <c r="C100" s="26"/>
      <c r="D100" s="30"/>
      <c r="E100" s="5"/>
      <c r="F100" s="5"/>
      <c r="G100" s="458"/>
      <c r="H100" s="5"/>
      <c r="I100" s="5"/>
      <c r="J100" s="5"/>
      <c r="K100" s="5"/>
      <c r="L100" s="30"/>
    </row>
    <row r="101" spans="1:18" ht="15" customHeight="1">
      <c r="A101" s="26"/>
      <c r="B101" s="26"/>
      <c r="C101" s="26"/>
      <c r="D101" s="30"/>
      <c r="E101" s="5"/>
      <c r="F101" s="5"/>
      <c r="G101" s="458"/>
      <c r="H101" s="5"/>
      <c r="I101" s="5"/>
      <c r="J101" s="5"/>
      <c r="K101" s="5"/>
      <c r="L101" s="30"/>
    </row>
    <row r="102" spans="1:18" ht="15" customHeight="1">
      <c r="D102" s="30"/>
      <c r="E102" s="5"/>
      <c r="F102" s="5"/>
      <c r="G102" s="5"/>
      <c r="H102" s="5"/>
      <c r="I102" s="5"/>
      <c r="J102" s="5"/>
      <c r="K102" s="5"/>
      <c r="L102" s="30"/>
    </row>
    <row r="103" spans="1:18" ht="15" customHeight="1">
      <c r="D103" s="30"/>
      <c r="E103" s="5"/>
      <c r="F103" s="5"/>
      <c r="G103" s="5"/>
      <c r="H103" s="5"/>
      <c r="I103" s="5"/>
      <c r="J103" s="5"/>
      <c r="K103" s="5"/>
      <c r="L103" s="30"/>
    </row>
    <row r="104" spans="1:18" ht="15" customHeight="1">
      <c r="D104" s="30"/>
      <c r="E104" s="5"/>
      <c r="F104" s="5"/>
      <c r="G104" s="5"/>
      <c r="H104" s="5"/>
      <c r="I104" s="5"/>
      <c r="J104" s="5"/>
      <c r="K104" s="5"/>
      <c r="L104" s="30"/>
    </row>
    <row r="105" spans="1:18" ht="15" customHeight="1">
      <c r="D105" s="30"/>
      <c r="E105" s="5"/>
      <c r="F105" s="5"/>
      <c r="G105" s="5"/>
      <c r="H105" s="5"/>
      <c r="I105" s="5"/>
      <c r="J105" s="5"/>
      <c r="K105" s="5"/>
      <c r="L105" s="30"/>
    </row>
    <row r="106" spans="1:18" ht="15" customHeight="1">
      <c r="D106" s="30"/>
      <c r="E106" s="5"/>
      <c r="F106" s="5"/>
      <c r="G106" s="5"/>
      <c r="H106" s="5"/>
      <c r="I106" s="5"/>
      <c r="J106" s="5"/>
      <c r="K106" s="5"/>
      <c r="L106" s="30"/>
    </row>
    <row r="107" spans="1:18" ht="15" customHeight="1">
      <c r="D107" s="30"/>
      <c r="E107" s="5"/>
      <c r="G107" s="5"/>
      <c r="H107" s="5"/>
      <c r="I107" s="5"/>
      <c r="J107" s="5"/>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Z38"/>
  <sheetViews>
    <sheetView workbookViewId="0">
      <selection activeCell="B1" sqref="B1"/>
    </sheetView>
  </sheetViews>
  <sheetFormatPr defaultColWidth="9.109375" defaultRowHeight="13.8"/>
  <cols>
    <col min="1" max="1" width="5.6640625" style="26" customWidth="1"/>
    <col min="2" max="2" width="11.109375" style="26" customWidth="1"/>
    <col min="3" max="3" width="16.88671875" style="26" customWidth="1"/>
    <col min="4" max="4" width="11.33203125" style="26" customWidth="1"/>
    <col min="5" max="5" width="2.109375" style="26" customWidth="1"/>
    <col min="6" max="6" width="10.6640625" style="26" customWidth="1"/>
    <col min="7" max="7" width="16.109375" style="26" customWidth="1"/>
    <col min="8" max="8" width="11.33203125" style="26" customWidth="1"/>
    <col min="9" max="9" width="2.5546875" style="26" customWidth="1"/>
    <col min="10" max="10" width="9.6640625" style="26" customWidth="1"/>
    <col min="11" max="11" width="16.5546875" style="26" customWidth="1"/>
    <col min="12" max="12" width="12.5546875" style="26" customWidth="1"/>
    <col min="13" max="13" width="9.109375" style="26"/>
    <col min="14" max="15" width="10.33203125" style="26" customWidth="1"/>
    <col min="16" max="20" width="9.109375" style="26"/>
    <col min="21" max="21" width="11.44140625" style="26" bestFit="1" customWidth="1"/>
    <col min="22" max="16384" width="9.109375" style="26"/>
  </cols>
  <sheetData>
    <row r="1" spans="1:26">
      <c r="A1" s="9" t="s">
        <v>1204</v>
      </c>
    </row>
    <row r="2" spans="1:26">
      <c r="A2" s="26" t="s">
        <v>362</v>
      </c>
      <c r="M2" s="26" t="s">
        <v>366</v>
      </c>
      <c r="O2" s="490"/>
    </row>
    <row r="3" spans="1:26">
      <c r="A3" s="26" t="s">
        <v>174</v>
      </c>
      <c r="M3" s="26" t="s">
        <v>367</v>
      </c>
      <c r="N3" s="26" t="s">
        <v>368</v>
      </c>
      <c r="O3" s="490"/>
    </row>
    <row r="4" spans="1:26" ht="41.4">
      <c r="A4" s="11"/>
      <c r="B4" s="65" t="s">
        <v>133</v>
      </c>
      <c r="C4" s="65"/>
      <c r="D4" s="65"/>
      <c r="E4" s="169"/>
      <c r="F4" s="65" t="s">
        <v>134</v>
      </c>
      <c r="G4" s="65"/>
      <c r="H4" s="65"/>
      <c r="I4" s="453"/>
      <c r="J4" s="285" t="s">
        <v>334</v>
      </c>
      <c r="K4" s="454"/>
      <c r="L4" s="455" t="s">
        <v>254</v>
      </c>
      <c r="N4" s="263" t="s">
        <v>249</v>
      </c>
      <c r="O4" s="263" t="s">
        <v>369</v>
      </c>
      <c r="P4" s="263" t="s">
        <v>250</v>
      </c>
      <c r="Q4" s="263" t="s">
        <v>310</v>
      </c>
      <c r="R4" s="263" t="s">
        <v>311</v>
      </c>
      <c r="S4" s="263" t="s">
        <v>311</v>
      </c>
      <c r="U4" s="263"/>
      <c r="V4" s="263"/>
      <c r="W4" s="263"/>
      <c r="X4" s="263"/>
      <c r="Y4" s="263"/>
      <c r="Z4" s="263"/>
    </row>
    <row r="5" spans="1:26" ht="16.8">
      <c r="A5" s="11"/>
      <c r="B5" s="235" t="s">
        <v>155</v>
      </c>
      <c r="C5" s="235" t="s">
        <v>71</v>
      </c>
      <c r="D5" s="235" t="s">
        <v>72</v>
      </c>
      <c r="E5" s="170"/>
      <c r="F5" s="235" t="s">
        <v>155</v>
      </c>
      <c r="G5" s="451" t="s">
        <v>71</v>
      </c>
      <c r="H5" s="235" t="s">
        <v>72</v>
      </c>
      <c r="I5" s="170"/>
      <c r="J5" s="276" t="s">
        <v>365</v>
      </c>
      <c r="K5" s="276" t="s">
        <v>71</v>
      </c>
      <c r="L5" s="276" t="s">
        <v>72</v>
      </c>
      <c r="R5" s="14"/>
      <c r="S5" s="14"/>
    </row>
    <row r="6" spans="1:26">
      <c r="A6" s="65" t="s">
        <v>74</v>
      </c>
      <c r="B6" s="106">
        <v>405.60000000000008</v>
      </c>
      <c r="C6" s="73">
        <v>1200000000</v>
      </c>
      <c r="D6" s="4">
        <v>338.00000000000006</v>
      </c>
      <c r="E6" s="169"/>
      <c r="F6" s="18">
        <v>928.04748829918765</v>
      </c>
      <c r="G6" s="452">
        <v>1455348966.5246983</v>
      </c>
      <c r="H6" s="4">
        <v>637.68038432412493</v>
      </c>
      <c r="I6" s="177"/>
      <c r="J6" s="106">
        <v>3712.9463917154867</v>
      </c>
      <c r="K6" s="4">
        <v>2292199871.1756582</v>
      </c>
      <c r="L6" s="4">
        <v>1619.8179043658765</v>
      </c>
      <c r="M6" s="65" t="s">
        <v>74</v>
      </c>
      <c r="N6" s="297">
        <f t="shared" ref="N6:N16" si="0">(F6/B6)</f>
        <v>2.2880855234200874</v>
      </c>
      <c r="O6" s="297">
        <f t="shared" ref="O6:O16" si="1">(J6/B6)</f>
        <v>9.1542070801663851</v>
      </c>
      <c r="P6" s="297">
        <f t="shared" ref="P6:P16" si="2">(G6/C6)</f>
        <v>1.2127908054372485</v>
      </c>
      <c r="Q6" s="297">
        <f t="shared" ref="Q6:Q16" si="3">(K6/C6)</f>
        <v>1.9101665593130486</v>
      </c>
      <c r="R6" s="295">
        <f t="shared" ref="R6:R15" si="4">(H6/D6)</f>
        <v>1.8866283559885351</v>
      </c>
      <c r="S6" s="296">
        <f t="shared" ref="S6:S15" si="5">(L6/H6)</f>
        <v>2.5401720739500488</v>
      </c>
    </row>
    <row r="7" spans="1:26">
      <c r="A7" s="65" t="s">
        <v>75</v>
      </c>
      <c r="B7" s="106">
        <v>10.314865824999996</v>
      </c>
      <c r="C7" s="73">
        <v>125000</v>
      </c>
      <c r="D7" s="4">
        <v>82518.926599999977</v>
      </c>
      <c r="E7" s="169"/>
      <c r="F7" s="18">
        <v>24.038780177614072</v>
      </c>
      <c r="G7" s="452">
        <v>163879.84861856917</v>
      </c>
      <c r="H7" s="4">
        <v>146685.39408749639</v>
      </c>
      <c r="I7" s="169"/>
      <c r="J7" s="106">
        <v>107.52896237495263</v>
      </c>
      <c r="K7" s="4">
        <v>295492.96672967647</v>
      </c>
      <c r="L7" s="4">
        <v>363896.85874764831</v>
      </c>
      <c r="M7" s="65" t="s">
        <v>75</v>
      </c>
      <c r="N7" s="297">
        <f t="shared" si="0"/>
        <v>2.3304985818963941</v>
      </c>
      <c r="O7" s="297">
        <f t="shared" si="1"/>
        <v>10.424659341116797</v>
      </c>
      <c r="P7" s="297">
        <f t="shared" si="2"/>
        <v>1.3110387889485533</v>
      </c>
      <c r="Q7" s="297">
        <f t="shared" si="3"/>
        <v>2.3639437338374116</v>
      </c>
      <c r="R7" s="295">
        <f t="shared" si="4"/>
        <v>1.7775969723713836</v>
      </c>
      <c r="S7" s="296">
        <f t="shared" si="5"/>
        <v>2.4807981804281578</v>
      </c>
    </row>
    <row r="8" spans="1:26">
      <c r="A8" s="65" t="s">
        <v>76</v>
      </c>
      <c r="B8" s="106">
        <v>23.219241</v>
      </c>
      <c r="C8" s="73">
        <v>2199000</v>
      </c>
      <c r="D8" s="4">
        <v>10559</v>
      </c>
      <c r="E8" s="169"/>
      <c r="F8" s="18">
        <v>40.027466888170082</v>
      </c>
      <c r="G8" s="452">
        <v>2692417.4384251027</v>
      </c>
      <c r="H8" s="4">
        <v>14866.7388336274</v>
      </c>
      <c r="I8" s="169"/>
      <c r="J8" s="106">
        <v>112.17355627063185</v>
      </c>
      <c r="K8" s="4">
        <v>4113254.8797553964</v>
      </c>
      <c r="L8" s="4">
        <v>27271.23884851563</v>
      </c>
      <c r="M8" s="65" t="s">
        <v>76</v>
      </c>
      <c r="N8" s="297">
        <f t="shared" si="0"/>
        <v>1.7238921327432746</v>
      </c>
      <c r="O8" s="297">
        <f t="shared" si="1"/>
        <v>4.8310604240092019</v>
      </c>
      <c r="P8" s="297">
        <f t="shared" si="2"/>
        <v>1.2243826459413838</v>
      </c>
      <c r="Q8" s="297">
        <f t="shared" si="3"/>
        <v>1.8705115414985887</v>
      </c>
      <c r="R8" s="295">
        <f t="shared" si="4"/>
        <v>1.407968447166152</v>
      </c>
      <c r="S8" s="296">
        <f t="shared" si="5"/>
        <v>1.8343793587622741</v>
      </c>
    </row>
    <row r="9" spans="1:26">
      <c r="A9" s="65" t="s">
        <v>77</v>
      </c>
      <c r="B9" s="106">
        <v>0.25650000000000001</v>
      </c>
      <c r="C9" s="73">
        <v>41.98975449990202</v>
      </c>
      <c r="D9" s="4">
        <v>6108633.0000000009</v>
      </c>
      <c r="E9" s="169"/>
      <c r="F9" s="18">
        <v>0.40298610499437093</v>
      </c>
      <c r="G9" s="452">
        <v>45.098901476307518</v>
      </c>
      <c r="H9" s="4">
        <v>8935608.0038019922</v>
      </c>
      <c r="I9" s="169"/>
      <c r="J9" s="106">
        <v>0.88619478010566433</v>
      </c>
      <c r="K9" s="4">
        <v>53.49190027872757</v>
      </c>
      <c r="L9" s="4">
        <v>16566896.585988039</v>
      </c>
      <c r="M9" s="65" t="s">
        <v>77</v>
      </c>
      <c r="N9" s="297">
        <f t="shared" si="0"/>
        <v>1.5710959259039803</v>
      </c>
      <c r="O9" s="297">
        <f t="shared" si="1"/>
        <v>3.4549504097686716</v>
      </c>
      <c r="P9" s="297">
        <f t="shared" si="2"/>
        <v>1.0740453716254224</v>
      </c>
      <c r="Q9" s="297">
        <f t="shared" si="3"/>
        <v>1.2739274357713235</v>
      </c>
      <c r="R9" s="295">
        <f t="shared" si="4"/>
        <v>1.4627835726588896</v>
      </c>
      <c r="S9" s="296">
        <f t="shared" si="5"/>
        <v>1.8540312622195407</v>
      </c>
    </row>
    <row r="10" spans="1:26">
      <c r="A10" s="65" t="s">
        <v>78</v>
      </c>
      <c r="B10" s="106">
        <v>1.7442000000000002</v>
      </c>
      <c r="C10" s="73">
        <v>31.912213419925539</v>
      </c>
      <c r="D10" s="4">
        <v>54656190.000000007</v>
      </c>
      <c r="E10" s="169"/>
      <c r="F10" s="18">
        <v>2.7403055139617227</v>
      </c>
      <c r="G10" s="452">
        <v>34.275165121993716</v>
      </c>
      <c r="H10" s="4">
        <v>79950176.876123101</v>
      </c>
      <c r="I10" s="169"/>
      <c r="J10" s="106">
        <v>6.0261245047185206</v>
      </c>
      <c r="K10" s="4">
        <v>40.653844211832961</v>
      </c>
      <c r="L10" s="4">
        <v>148230127.34831405</v>
      </c>
      <c r="M10" s="65" t="s">
        <v>78</v>
      </c>
      <c r="N10" s="297">
        <f t="shared" si="0"/>
        <v>1.5710959259039803</v>
      </c>
      <c r="O10" s="297">
        <f t="shared" si="1"/>
        <v>3.4549504097686734</v>
      </c>
      <c r="P10" s="297">
        <f t="shared" si="2"/>
        <v>1.0740453716254224</v>
      </c>
      <c r="Q10" s="297">
        <f t="shared" si="3"/>
        <v>1.2739274357713235</v>
      </c>
      <c r="R10" s="295">
        <f t="shared" si="4"/>
        <v>1.4627835726588898</v>
      </c>
      <c r="S10" s="296">
        <f t="shared" si="5"/>
        <v>1.8540312622195407</v>
      </c>
    </row>
    <row r="11" spans="1:26">
      <c r="A11" s="65" t="s">
        <v>79</v>
      </c>
      <c r="B11" s="106">
        <v>10.514322000000002</v>
      </c>
      <c r="C11" s="73">
        <v>317.81578628148065</v>
      </c>
      <c r="D11" s="4">
        <v>33083070.300000008</v>
      </c>
      <c r="E11" s="169"/>
      <c r="F11" s="18">
        <v>16.964830597336739</v>
      </c>
      <c r="G11" s="452">
        <v>342.99039670397718</v>
      </c>
      <c r="H11" s="4">
        <v>49461532.335491255</v>
      </c>
      <c r="I11" s="169"/>
      <c r="J11" s="106">
        <v>38.495330650938222</v>
      </c>
      <c r="K11" s="4">
        <v>410.94809594779963</v>
      </c>
      <c r="L11" s="4">
        <v>93674434.875172332</v>
      </c>
      <c r="M11" s="65" t="s">
        <v>79</v>
      </c>
      <c r="N11" s="297">
        <f t="shared" si="0"/>
        <v>1.6134973417531568</v>
      </c>
      <c r="O11" s="297">
        <f t="shared" si="1"/>
        <v>3.6612280516935107</v>
      </c>
      <c r="P11" s="297">
        <f t="shared" si="2"/>
        <v>1.0792113277853357</v>
      </c>
      <c r="Q11" s="297">
        <f t="shared" si="3"/>
        <v>1.2930386522204855</v>
      </c>
      <c r="R11" s="295">
        <f t="shared" si="4"/>
        <v>1.4950707986583471</v>
      </c>
      <c r="S11" s="296">
        <f t="shared" si="5"/>
        <v>1.8938846099589193</v>
      </c>
    </row>
    <row r="12" spans="1:26">
      <c r="A12" s="65" t="s">
        <v>80</v>
      </c>
      <c r="B12" s="106">
        <v>1.9290419999999999E-2</v>
      </c>
      <c r="C12" s="73">
        <v>1.5</v>
      </c>
      <c r="D12" s="4">
        <v>12860280</v>
      </c>
      <c r="E12" s="169"/>
      <c r="F12" s="18">
        <v>3.0307100270976654E-2</v>
      </c>
      <c r="G12" s="452">
        <v>1.6110680574381335</v>
      </c>
      <c r="H12" s="4">
        <v>18811806.323793665</v>
      </c>
      <c r="I12" s="169"/>
      <c r="J12" s="106">
        <v>6.6647444483609805E-2</v>
      </c>
      <c r="K12" s="4">
        <v>1.910891153656985</v>
      </c>
      <c r="L12" s="4">
        <v>34877677.023132719</v>
      </c>
      <c r="M12" s="65" t="s">
        <v>80</v>
      </c>
      <c r="N12" s="297">
        <f t="shared" si="0"/>
        <v>1.5710959259039801</v>
      </c>
      <c r="O12" s="297">
        <f t="shared" si="1"/>
        <v>3.454950409768673</v>
      </c>
      <c r="P12" s="297">
        <f t="shared" si="2"/>
        <v>1.0740453716254224</v>
      </c>
      <c r="Q12" s="297">
        <f t="shared" si="3"/>
        <v>1.2739274357713233</v>
      </c>
      <c r="R12" s="295">
        <f t="shared" si="4"/>
        <v>1.4627835726588896</v>
      </c>
      <c r="S12" s="296">
        <f t="shared" si="5"/>
        <v>1.8540312622195414</v>
      </c>
    </row>
    <row r="13" spans="1:26">
      <c r="A13" s="65" t="s">
        <v>81</v>
      </c>
      <c r="B13" s="106">
        <v>0.22406999999999999</v>
      </c>
      <c r="C13" s="73">
        <v>7.1849135477610124</v>
      </c>
      <c r="D13" s="4">
        <v>31186179.000000004</v>
      </c>
      <c r="E13" s="169"/>
      <c r="F13" s="18">
        <v>0.3520354641173048</v>
      </c>
      <c r="G13" s="452">
        <v>7.7169231415015087</v>
      </c>
      <c r="H13" s="4">
        <v>45618630.335199639</v>
      </c>
      <c r="I13" s="169"/>
      <c r="J13" s="106">
        <v>0.77415073831686632</v>
      </c>
      <c r="K13" s="4">
        <v>9.1530584921378271</v>
      </c>
      <c r="L13" s="4">
        <v>84578366.781096831</v>
      </c>
      <c r="M13" s="65" t="s">
        <v>81</v>
      </c>
      <c r="N13" s="297">
        <f t="shared" si="0"/>
        <v>1.5710959259039801</v>
      </c>
      <c r="O13" s="297">
        <f t="shared" si="1"/>
        <v>3.4549504097686721</v>
      </c>
      <c r="P13" s="297">
        <f t="shared" si="2"/>
        <v>1.0740453716254224</v>
      </c>
      <c r="Q13" s="297">
        <f t="shared" si="3"/>
        <v>1.2739274357713233</v>
      </c>
      <c r="R13" s="295">
        <f t="shared" si="4"/>
        <v>1.4627835726588896</v>
      </c>
      <c r="S13" s="296">
        <f t="shared" si="5"/>
        <v>1.854031262219541</v>
      </c>
    </row>
    <row r="14" spans="1:26">
      <c r="A14" s="65" t="s">
        <v>82</v>
      </c>
      <c r="B14" s="106">
        <v>7.017484500000001</v>
      </c>
      <c r="C14" s="73">
        <v>241.58105422276964</v>
      </c>
      <c r="D14" s="4">
        <v>29048157.450000003</v>
      </c>
      <c r="E14" s="169"/>
      <c r="F14" s="18">
        <v>10.765953412796245</v>
      </c>
      <c r="G14" s="452">
        <v>258.37383200091188</v>
      </c>
      <c r="H14" s="4">
        <v>41668126.100162685</v>
      </c>
      <c r="I14" s="169"/>
      <c r="J14" s="106">
        <v>23.001155654152893</v>
      </c>
      <c r="K14" s="4">
        <v>303.7051607707719</v>
      </c>
      <c r="L14" s="4">
        <v>75735149.168286666</v>
      </c>
      <c r="M14" s="65" t="s">
        <v>82</v>
      </c>
      <c r="N14" s="297">
        <f t="shared" si="0"/>
        <v>1.534161338410686</v>
      </c>
      <c r="O14" s="297">
        <f t="shared" si="1"/>
        <v>3.2776924058974251</v>
      </c>
      <c r="P14" s="297">
        <f t="shared" si="2"/>
        <v>1.0695119815259067</v>
      </c>
      <c r="Q14" s="297">
        <f t="shared" si="3"/>
        <v>1.2571563682751199</v>
      </c>
      <c r="R14" s="295">
        <f t="shared" si="4"/>
        <v>1.4344498845369169</v>
      </c>
      <c r="S14" s="296">
        <f t="shared" si="5"/>
        <v>1.8175799167505873</v>
      </c>
    </row>
    <row r="15" spans="1:26">
      <c r="A15" s="65" t="s">
        <v>83</v>
      </c>
      <c r="B15" s="106">
        <v>174.86697972399753</v>
      </c>
      <c r="C15" s="73">
        <v>4345.1000000000004</v>
      </c>
      <c r="D15" s="4">
        <v>40244638.725000001</v>
      </c>
      <c r="E15" s="169"/>
      <c r="F15" s="18">
        <v>282.88415622598802</v>
      </c>
      <c r="G15" s="452">
        <v>5538.2096487032049</v>
      </c>
      <c r="H15" s="4">
        <v>51078629.046162337</v>
      </c>
      <c r="I15" s="169"/>
      <c r="J15" s="106">
        <v>766.55150555941191</v>
      </c>
      <c r="K15" s="4">
        <v>9144.559528917036</v>
      </c>
      <c r="L15" s="4">
        <v>83825962.654123858</v>
      </c>
      <c r="M15" s="65" t="s">
        <v>83</v>
      </c>
      <c r="N15" s="297">
        <f t="shared" si="0"/>
        <v>1.6177105401630436</v>
      </c>
      <c r="O15" s="297">
        <f t="shared" si="1"/>
        <v>4.3836263814317808</v>
      </c>
      <c r="P15" s="297">
        <f t="shared" si="2"/>
        <v>1.2745873854924408</v>
      </c>
      <c r="Q15" s="297">
        <f t="shared" si="3"/>
        <v>2.104568255947397</v>
      </c>
      <c r="R15" s="295">
        <f t="shared" si="4"/>
        <v>1.2692033191102359</v>
      </c>
      <c r="S15" s="296">
        <f t="shared" si="5"/>
        <v>1.6411161422983005</v>
      </c>
    </row>
    <row r="16" spans="1:26">
      <c r="A16" s="65" t="s">
        <v>92</v>
      </c>
      <c r="B16" s="66">
        <v>633.77695346899759</v>
      </c>
      <c r="C16" s="153">
        <v>1202328987.0837219</v>
      </c>
      <c r="D16" s="18"/>
      <c r="E16" s="169"/>
      <c r="F16" s="171">
        <v>1306.2543097844373</v>
      </c>
      <c r="G16" s="153">
        <v>1458211492.087677</v>
      </c>
      <c r="H16" s="4"/>
      <c r="I16" s="169"/>
      <c r="J16" s="65">
        <v>4768.4500196931995</v>
      </c>
      <c r="K16" s="153">
        <v>2296618583.444623</v>
      </c>
      <c r="L16" s="4"/>
      <c r="M16" s="65" t="s">
        <v>92</v>
      </c>
      <c r="N16" s="489">
        <f t="shared" si="0"/>
        <v>2.0610631273898714</v>
      </c>
      <c r="O16" s="489">
        <f t="shared" si="1"/>
        <v>7.523861499843032</v>
      </c>
      <c r="P16" s="489">
        <f t="shared" si="2"/>
        <v>1.2128223703768504</v>
      </c>
      <c r="Q16" s="489">
        <f t="shared" si="3"/>
        <v>1.9101415736595748</v>
      </c>
    </row>
    <row r="17" spans="1:19">
      <c r="A17" s="179"/>
      <c r="B17" s="206"/>
      <c r="C17" s="207"/>
      <c r="D17" s="208"/>
      <c r="E17" s="210"/>
      <c r="F17" s="209"/>
      <c r="G17" s="207"/>
      <c r="H17" s="8"/>
      <c r="I17" s="210"/>
      <c r="J17" s="179"/>
      <c r="K17" s="179"/>
      <c r="L17" s="179"/>
      <c r="M17" s="2" t="s">
        <v>251</v>
      </c>
      <c r="N17" s="304">
        <f>MIN(N6:N16)</f>
        <v>1.534161338410686</v>
      </c>
      <c r="O17" s="304">
        <f t="shared" ref="O17:S17" si="6">MIN(O6:O16)</f>
        <v>3.2776924058974251</v>
      </c>
      <c r="P17" s="304">
        <f t="shared" si="6"/>
        <v>1.0695119815259067</v>
      </c>
      <c r="Q17" s="304">
        <f t="shared" si="6"/>
        <v>1.2571563682751199</v>
      </c>
      <c r="R17" s="304">
        <f t="shared" si="6"/>
        <v>1.2692033191102359</v>
      </c>
      <c r="S17" s="304">
        <f t="shared" si="6"/>
        <v>1.6411161422983005</v>
      </c>
    </row>
    <row r="18" spans="1:19">
      <c r="A18" s="179"/>
      <c r="B18" s="206" t="s">
        <v>253</v>
      </c>
      <c r="C18" s="207" t="s">
        <v>363</v>
      </c>
      <c r="D18" s="208"/>
      <c r="E18" s="12"/>
      <c r="F18" s="209"/>
      <c r="G18" s="207"/>
      <c r="H18" s="8"/>
      <c r="I18" s="210"/>
      <c r="J18" s="179"/>
      <c r="K18" s="207"/>
      <c r="L18" s="8"/>
      <c r="M18" s="26" t="s">
        <v>252</v>
      </c>
      <c r="N18" s="305">
        <f>MAX(N6:N16)</f>
        <v>2.3304985818963941</v>
      </c>
      <c r="O18" s="305">
        <f t="shared" ref="O18:S18" si="7">MAX(O6:O16)</f>
        <v>10.424659341116797</v>
      </c>
      <c r="P18" s="305">
        <f t="shared" si="7"/>
        <v>1.3110387889485533</v>
      </c>
      <c r="Q18" s="305">
        <f t="shared" si="7"/>
        <v>2.3639437338374116</v>
      </c>
      <c r="R18" s="305">
        <f t="shared" si="7"/>
        <v>1.8866283559885351</v>
      </c>
      <c r="S18" s="305">
        <f t="shared" si="7"/>
        <v>2.5401720739500488</v>
      </c>
    </row>
    <row r="19" spans="1:19">
      <c r="A19" s="179"/>
      <c r="B19" s="206"/>
      <c r="C19" s="207"/>
      <c r="D19" s="208" t="s">
        <v>187</v>
      </c>
      <c r="E19" s="110"/>
      <c r="F19" s="209"/>
      <c r="G19" s="207"/>
      <c r="H19" s="8" t="s">
        <v>176</v>
      </c>
      <c r="I19" s="210"/>
      <c r="J19" s="179"/>
      <c r="K19" s="207"/>
      <c r="L19" s="8" t="s">
        <v>176</v>
      </c>
      <c r="M19" s="26" t="s">
        <v>312</v>
      </c>
    </row>
    <row r="20" spans="1:19" ht="16.2">
      <c r="D20" s="26" t="s">
        <v>179</v>
      </c>
      <c r="E20" s="212"/>
      <c r="F20" s="25">
        <v>1220.8325789071498</v>
      </c>
      <c r="G20" s="26">
        <v>1428595297.5129688</v>
      </c>
      <c r="H20" s="75">
        <f>LN(F20/F$16)</f>
        <v>-6.7630668367177016E-2</v>
      </c>
      <c r="I20" s="212"/>
      <c r="J20" s="25">
        <v>3678.7432460237042</v>
      </c>
      <c r="K20" s="26">
        <v>2075134334.0884087</v>
      </c>
      <c r="L20" s="75">
        <f>LN(J20/J$16)</f>
        <v>-0.25945012401354639</v>
      </c>
      <c r="N20" s="32"/>
    </row>
    <row r="21" spans="1:19" ht="16.2">
      <c r="A21" s="179"/>
      <c r="D21" s="26" t="s">
        <v>180</v>
      </c>
      <c r="E21" s="212"/>
      <c r="F21" s="25">
        <v>1402.252723566266</v>
      </c>
      <c r="G21" s="26">
        <v>1489121412.1849627</v>
      </c>
      <c r="H21" s="75">
        <f t="shared" ref="H21:H27" si="8">LN(F21/F$16)</f>
        <v>7.0916295605324364E-2</v>
      </c>
      <c r="I21" s="212">
        <v>5040.3877996506262</v>
      </c>
      <c r="J21" s="25">
        <v>5447.8866804572799</v>
      </c>
      <c r="K21" s="26">
        <v>2417357465.7702265</v>
      </c>
      <c r="L21" s="75">
        <f t="shared" ref="L21:L27" si="9">LN(J21/J$16)</f>
        <v>0.13320645978699458</v>
      </c>
      <c r="N21" s="32"/>
    </row>
    <row r="22" spans="1:19" ht="16.2">
      <c r="D22" s="26" t="s">
        <v>181</v>
      </c>
      <c r="E22" s="212"/>
      <c r="F22" s="25">
        <v>1358.927675196559</v>
      </c>
      <c r="G22" s="26">
        <v>1476481457.5132971</v>
      </c>
      <c r="H22" s="75">
        <f t="shared" si="8"/>
        <v>3.9532178536523639E-2</v>
      </c>
      <c r="I22" s="212"/>
      <c r="J22" s="25">
        <v>4827.8055969109537</v>
      </c>
      <c r="K22" s="26">
        <v>2310199121.6762309</v>
      </c>
      <c r="L22" s="75">
        <f t="shared" si="9"/>
        <v>1.2370728030507039E-2</v>
      </c>
      <c r="N22" s="32"/>
    </row>
    <row r="23" spans="1:19" ht="16.2">
      <c r="D23" s="26" t="s">
        <v>182</v>
      </c>
      <c r="E23" s="212"/>
      <c r="F23" s="25">
        <v>1260.6940976311957</v>
      </c>
      <c r="G23" s="26">
        <v>1442224607.1307678</v>
      </c>
      <c r="H23" s="75">
        <f t="shared" si="8"/>
        <v>-3.5501295656596828E-2</v>
      </c>
      <c r="I23" s="212"/>
      <c r="J23" s="25">
        <v>4140.5422220393102</v>
      </c>
      <c r="K23" s="26">
        <v>2171760771.3324757</v>
      </c>
      <c r="L23" s="75">
        <f t="shared" si="9"/>
        <v>-0.14119455786585511</v>
      </c>
      <c r="N23" s="32"/>
    </row>
    <row r="24" spans="1:19" ht="16.2">
      <c r="D24" s="26" t="s">
        <v>183</v>
      </c>
      <c r="E24" s="212"/>
      <c r="F24" s="25">
        <v>1310.128301620711</v>
      </c>
      <c r="G24" s="26">
        <v>1440570755.089478</v>
      </c>
      <c r="H24" s="75">
        <f t="shared" si="8"/>
        <v>2.961336503668489E-3</v>
      </c>
      <c r="I24" s="212"/>
      <c r="J24" s="25">
        <v>4435.2806523995405</v>
      </c>
      <c r="K24" s="26">
        <v>2165077268.8680434</v>
      </c>
      <c r="L24" s="75">
        <f t="shared" si="9"/>
        <v>-7.2430413612191047E-2</v>
      </c>
      <c r="N24" s="32"/>
    </row>
    <row r="25" spans="1:19" ht="16.2">
      <c r="D25" s="26" t="s">
        <v>184</v>
      </c>
      <c r="E25" s="212"/>
      <c r="F25" s="25">
        <v>1302.2205253485788</v>
      </c>
      <c r="G25" s="26">
        <v>1474713430.9712079</v>
      </c>
      <c r="H25" s="75">
        <f t="shared" si="8"/>
        <v>-3.0928323302151254E-3</v>
      </c>
      <c r="I25" s="212"/>
      <c r="J25" s="25">
        <v>4468.0980562593941</v>
      </c>
      <c r="K25" s="26">
        <v>2303054173.0176072</v>
      </c>
      <c r="L25" s="75">
        <f t="shared" si="9"/>
        <v>-6.5058481325254963E-2</v>
      </c>
      <c r="N25" s="32"/>
    </row>
    <row r="26" spans="1:19" ht="16.2">
      <c r="D26" s="26" t="s">
        <v>185</v>
      </c>
      <c r="E26" s="212"/>
      <c r="F26" s="25">
        <v>1220.8325789071498</v>
      </c>
      <c r="G26" s="26">
        <v>1428595297.5129688</v>
      </c>
      <c r="H26" s="75">
        <f t="shared" si="8"/>
        <v>-6.7630668367177016E-2</v>
      </c>
      <c r="I26" s="212"/>
      <c r="J26" s="25">
        <v>3678.7432460237042</v>
      </c>
      <c r="K26" s="26">
        <v>2075134334.0884087</v>
      </c>
      <c r="L26" s="75">
        <f t="shared" si="9"/>
        <v>-0.25945012401354639</v>
      </c>
      <c r="N26" s="32"/>
    </row>
    <row r="27" spans="1:19" ht="16.2">
      <c r="D27" s="26" t="s">
        <v>186</v>
      </c>
      <c r="E27" s="212"/>
      <c r="F27" s="187">
        <v>1402.252723566266</v>
      </c>
      <c r="G27" s="223">
        <v>1489121412.1849627</v>
      </c>
      <c r="H27" s="75">
        <f t="shared" si="8"/>
        <v>7.0916295605324364E-2</v>
      </c>
      <c r="I27" s="212"/>
      <c r="J27" s="25">
        <v>5447.8866804572799</v>
      </c>
      <c r="K27" s="26">
        <v>2417357465.7702265</v>
      </c>
      <c r="L27" s="75">
        <f t="shared" si="9"/>
        <v>0.13320645978699458</v>
      </c>
      <c r="N27" s="32"/>
    </row>
    <row r="28" spans="1:19">
      <c r="F28" s="25"/>
      <c r="H28" s="75"/>
      <c r="J28" s="25"/>
      <c r="L28" s="75"/>
    </row>
    <row r="29" spans="1:19">
      <c r="F29" s="25" t="s">
        <v>240</v>
      </c>
      <c r="H29" s="44"/>
      <c r="J29" s="25" t="s">
        <v>241</v>
      </c>
      <c r="L29" s="75"/>
    </row>
    <row r="30" spans="1:19">
      <c r="D30" s="26" t="s">
        <v>2</v>
      </c>
      <c r="F30" s="25">
        <f>F16/$B$16</f>
        <v>2.0610631273898714</v>
      </c>
      <c r="H30" s="44"/>
      <c r="J30" s="25">
        <f>J16/$F$16</f>
        <v>3.6504760091318711</v>
      </c>
      <c r="L30" s="75"/>
    </row>
    <row r="31" spans="1:19">
      <c r="D31" s="26" t="s">
        <v>166</v>
      </c>
      <c r="F31" s="25">
        <f>F20/$B$16</f>
        <v>1.926281118656785</v>
      </c>
      <c r="G31" s="44"/>
      <c r="H31" s="44"/>
      <c r="I31" s="44"/>
      <c r="J31" s="25">
        <f>J20/$F$16</f>
        <v>2.8162534802513175</v>
      </c>
    </row>
    <row r="32" spans="1:19">
      <c r="D32" s="26" t="s">
        <v>167</v>
      </c>
      <c r="F32" s="25">
        <f t="shared" ref="F32:F38" si="10">F21/$B$16</f>
        <v>2.2125334723690924</v>
      </c>
      <c r="G32" s="44"/>
      <c r="H32" s="44"/>
      <c r="I32" s="44"/>
      <c r="J32" s="25">
        <f t="shared" ref="J32:J38" si="11">J21/$F$16</f>
        <v>4.1706171911932746</v>
      </c>
      <c r="K32" s="44"/>
    </row>
    <row r="33" spans="4:11">
      <c r="D33" s="26" t="s">
        <v>168</v>
      </c>
      <c r="F33" s="25">
        <f t="shared" si="10"/>
        <v>2.1441733842772708</v>
      </c>
      <c r="G33" s="44"/>
      <c r="H33" s="44"/>
      <c r="I33" s="44"/>
      <c r="J33" s="25">
        <f t="shared" si="11"/>
        <v>3.6959155355496245</v>
      </c>
      <c r="K33" s="44"/>
    </row>
    <row r="34" spans="4:11">
      <c r="D34" s="26" t="s">
        <v>169</v>
      </c>
      <c r="F34" s="25">
        <f t="shared" si="10"/>
        <v>1.9891763036360788</v>
      </c>
      <c r="G34" s="44"/>
      <c r="H34" s="44"/>
      <c r="I34" s="44"/>
      <c r="J34" s="25">
        <f t="shared" si="11"/>
        <v>3.1697826303995869</v>
      </c>
      <c r="K34" s="44"/>
    </row>
    <row r="35" spans="4:11">
      <c r="D35" s="26" t="s">
        <v>170</v>
      </c>
      <c r="F35" s="25">
        <f t="shared" si="10"/>
        <v>2.0671756750536345</v>
      </c>
      <c r="G35" s="44"/>
      <c r="H35" s="44"/>
      <c r="I35" s="44"/>
      <c r="J35" s="25">
        <f t="shared" si="11"/>
        <v>3.3954189618187489</v>
      </c>
      <c r="K35" s="44"/>
    </row>
    <row r="36" spans="4:11">
      <c r="D36" s="26" t="s">
        <v>171</v>
      </c>
      <c r="F36" s="25">
        <f t="shared" si="10"/>
        <v>2.054698452224927</v>
      </c>
      <c r="G36" s="44"/>
      <c r="H36" s="44"/>
      <c r="I36" s="44"/>
      <c r="J36" s="25">
        <f t="shared" si="11"/>
        <v>3.4205422503040279</v>
      </c>
      <c r="K36" s="44"/>
    </row>
    <row r="37" spans="4:11">
      <c r="D37" s="26" t="s">
        <v>177</v>
      </c>
      <c r="F37" s="25">
        <f t="shared" si="10"/>
        <v>1.926281118656785</v>
      </c>
      <c r="G37" s="44"/>
      <c r="I37" s="44"/>
      <c r="J37" s="25">
        <f t="shared" si="11"/>
        <v>2.8162534802513175</v>
      </c>
      <c r="K37" s="44"/>
    </row>
    <row r="38" spans="4:11">
      <c r="D38" s="26" t="s">
        <v>178</v>
      </c>
      <c r="F38" s="25">
        <f t="shared" si="10"/>
        <v>2.2125334723690924</v>
      </c>
      <c r="J38" s="25">
        <f t="shared" si="11"/>
        <v>4.1706171911932746</v>
      </c>
    </row>
  </sheetData>
  <pageMargins left="0.7" right="0.7" top="0.75" bottom="0.75" header="0.3" footer="0.3"/>
  <pageSetup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AK223"/>
  <sheetViews>
    <sheetView workbookViewId="0"/>
  </sheetViews>
  <sheetFormatPr defaultColWidth="8.88671875" defaultRowHeight="13.8"/>
  <cols>
    <col min="1" max="1" width="5.6640625" style="26" customWidth="1"/>
    <col min="2" max="2" width="11.109375" style="26" customWidth="1"/>
    <col min="3" max="3" width="14.6640625" style="26" customWidth="1"/>
    <col min="4" max="4" width="11.33203125" style="26" customWidth="1"/>
    <col min="5" max="5" width="2.109375" style="26" customWidth="1"/>
    <col min="6" max="6" width="10.6640625" style="26" customWidth="1"/>
    <col min="7" max="7" width="14.109375" style="26" customWidth="1"/>
    <col min="8" max="8" width="11.33203125" style="26" customWidth="1"/>
    <col min="9" max="9" width="2.5546875" style="26" customWidth="1"/>
    <col min="10" max="10" width="9.6640625" style="26" customWidth="1"/>
    <col min="11" max="11" width="13.6640625" style="26" customWidth="1"/>
    <col min="12" max="12" width="12.5546875" style="26" customWidth="1"/>
    <col min="13" max="13" width="4.109375" style="26" customWidth="1"/>
    <col min="14" max="14" width="6.33203125" style="69" customWidth="1"/>
    <col min="15" max="15" width="16.44140625" style="26" customWidth="1"/>
    <col min="16" max="16" width="15.109375" style="26" customWidth="1"/>
    <col min="17" max="17" width="13.6640625" style="26" customWidth="1"/>
    <col min="18" max="18" width="11.33203125" style="26" customWidth="1"/>
    <col min="19" max="19" width="14.109375" style="26" customWidth="1"/>
    <col min="20" max="20" width="21" style="14" hidden="1" customWidth="1"/>
    <col min="21" max="23" width="13.6640625" style="26" hidden="1" customWidth="1"/>
    <col min="24" max="24" width="12.6640625" style="26" hidden="1" customWidth="1"/>
    <col min="25" max="25" width="11.6640625" style="26" hidden="1" customWidth="1"/>
    <col min="26" max="27" width="0" style="26" hidden="1" customWidth="1"/>
    <col min="28" max="28" width="3.88671875" style="26" customWidth="1"/>
    <col min="29" max="29" width="11.6640625" style="26" customWidth="1"/>
    <col min="30" max="30" width="9" style="26" bestFit="1" customWidth="1"/>
    <col min="31" max="31" width="8.88671875" style="26" customWidth="1"/>
    <col min="32" max="34" width="9" style="26" bestFit="1" customWidth="1"/>
    <col min="35" max="35" width="10" style="26" bestFit="1" customWidth="1"/>
    <col min="36" max="36" width="12.6640625" style="26" customWidth="1"/>
    <col min="37" max="16384" width="8.88671875" style="26"/>
  </cols>
  <sheetData>
    <row r="1" spans="1:37">
      <c r="A1" s="26" t="s">
        <v>413</v>
      </c>
      <c r="O1" s="26" t="s">
        <v>163</v>
      </c>
      <c r="P1" s="26" t="s">
        <v>277</v>
      </c>
      <c r="Q1" s="26" t="s">
        <v>164</v>
      </c>
      <c r="R1" s="26" t="s">
        <v>165</v>
      </c>
      <c r="S1" s="26" t="s">
        <v>165</v>
      </c>
      <c r="AB1" s="212"/>
      <c r="AC1" s="26" t="s">
        <v>415</v>
      </c>
    </row>
    <row r="2" spans="1:37">
      <c r="A2" s="26" t="s">
        <v>173</v>
      </c>
      <c r="O2" s="26" t="s">
        <v>242</v>
      </c>
      <c r="AB2" s="212"/>
      <c r="AC2" s="26" t="s">
        <v>402</v>
      </c>
    </row>
    <row r="3" spans="1:37">
      <c r="A3" s="26" t="s">
        <v>174</v>
      </c>
      <c r="O3" s="26" t="s">
        <v>175</v>
      </c>
      <c r="AB3" s="212"/>
    </row>
    <row r="4" spans="1:37">
      <c r="A4" s="9"/>
      <c r="B4" s="165" t="s">
        <v>133</v>
      </c>
      <c r="C4" s="165"/>
      <c r="D4" s="165"/>
      <c r="E4" s="110"/>
      <c r="F4" s="165" t="s">
        <v>134</v>
      </c>
      <c r="G4" s="165"/>
      <c r="H4" s="165"/>
      <c r="I4" s="172"/>
      <c r="J4" s="165" t="s">
        <v>234</v>
      </c>
      <c r="K4" s="173"/>
      <c r="L4" s="173" t="s">
        <v>254</v>
      </c>
      <c r="O4" s="285" t="s">
        <v>156</v>
      </c>
      <c r="P4" s="286"/>
      <c r="Q4" s="285" t="s">
        <v>243</v>
      </c>
      <c r="R4" s="3"/>
      <c r="S4" s="287"/>
      <c r="U4" s="26" t="s">
        <v>255</v>
      </c>
      <c r="AB4" s="212"/>
      <c r="AC4" s="859" t="s">
        <v>385</v>
      </c>
      <c r="AD4" s="860"/>
      <c r="AE4" s="860"/>
      <c r="AF4" s="860"/>
      <c r="AG4" s="860"/>
      <c r="AH4" s="860"/>
      <c r="AI4" s="860"/>
    </row>
    <row r="5" spans="1:37" ht="16.8">
      <c r="A5" s="9"/>
      <c r="B5" s="235" t="s">
        <v>235</v>
      </c>
      <c r="C5" s="235" t="s">
        <v>71</v>
      </c>
      <c r="D5" s="235" t="s">
        <v>72</v>
      </c>
      <c r="E5" s="170"/>
      <c r="F5" s="235" t="s">
        <v>235</v>
      </c>
      <c r="G5" s="235" t="s">
        <v>71</v>
      </c>
      <c r="H5" s="235" t="s">
        <v>72</v>
      </c>
      <c r="I5" s="170"/>
      <c r="J5" s="235" t="s">
        <v>235</v>
      </c>
      <c r="K5" s="235" t="s">
        <v>71</v>
      </c>
      <c r="L5" s="235" t="s">
        <v>72</v>
      </c>
      <c r="O5" s="215" t="s">
        <v>155</v>
      </c>
      <c r="P5" s="216" t="s">
        <v>71</v>
      </c>
      <c r="Q5" s="320" t="s">
        <v>72</v>
      </c>
      <c r="R5" s="211" t="s">
        <v>162</v>
      </c>
      <c r="S5" s="217" t="s">
        <v>71</v>
      </c>
      <c r="T5" s="22" t="s">
        <v>276</v>
      </c>
      <c r="U5" s="82" t="s">
        <v>66</v>
      </c>
      <c r="V5" s="199" t="s">
        <v>14</v>
      </c>
      <c r="W5" s="199" t="s">
        <v>6</v>
      </c>
      <c r="AB5" s="212"/>
      <c r="AC5" s="13"/>
      <c r="AD5" s="13" t="s">
        <v>388</v>
      </c>
      <c r="AE5" s="13" t="s">
        <v>389</v>
      </c>
      <c r="AF5" s="13" t="s">
        <v>390</v>
      </c>
      <c r="AG5" s="13" t="s">
        <v>391</v>
      </c>
      <c r="AH5" s="13" t="s">
        <v>392</v>
      </c>
      <c r="AI5" s="13"/>
    </row>
    <row r="6" spans="1:37">
      <c r="A6" s="65" t="s">
        <v>74</v>
      </c>
      <c r="B6" s="174">
        <v>405.60000000000008</v>
      </c>
      <c r="C6" s="175">
        <v>1200000000</v>
      </c>
      <c r="D6" s="175">
        <v>338.00000000000006</v>
      </c>
      <c r="E6" s="110"/>
      <c r="F6" s="176">
        <v>928.04748829918765</v>
      </c>
      <c r="G6" s="175">
        <v>1455348966.5246983</v>
      </c>
      <c r="H6" s="175">
        <v>637.68038432412493</v>
      </c>
      <c r="I6" s="177"/>
      <c r="J6" s="174">
        <v>3457.9635238228957</v>
      </c>
      <c r="K6" s="175">
        <v>2232053619.1704969</v>
      </c>
      <c r="L6" s="175">
        <v>1549.2295947209307</v>
      </c>
      <c r="M6" s="26" t="s">
        <v>17</v>
      </c>
      <c r="N6" s="65" t="s">
        <v>74</v>
      </c>
      <c r="O6" s="274">
        <v>928.04679006434696</v>
      </c>
      <c r="P6" s="333">
        <v>1455348668.8580313</v>
      </c>
      <c r="Q6" s="155">
        <v>637.68003497921745</v>
      </c>
      <c r="R6" s="324">
        <v>0.56944827123644104</v>
      </c>
      <c r="S6" s="324">
        <v>892.99999999999989</v>
      </c>
      <c r="T6" s="331">
        <f>S6/(S6+P6)</f>
        <v>6.1359828827647089E-7</v>
      </c>
      <c r="U6" s="203">
        <f>O6/F$6-1</f>
        <v>-7.5236973262615692E-7</v>
      </c>
      <c r="V6" s="203">
        <f>P6/G$6-1</f>
        <v>-2.0453284665933325E-7</v>
      </c>
      <c r="W6" s="203">
        <f>Q6/H$6-1</f>
        <v>-5.4783699809934916E-7</v>
      </c>
      <c r="AB6" s="212"/>
      <c r="AC6" s="26" t="s">
        <v>386</v>
      </c>
      <c r="AD6" s="42">
        <f>O6</f>
        <v>928.04679006434696</v>
      </c>
      <c r="AE6" s="42">
        <f>O7</f>
        <v>24.037629433820122</v>
      </c>
      <c r="AF6" s="42">
        <f>O8</f>
        <v>40.025844786802026</v>
      </c>
      <c r="AG6" s="42">
        <f>O9</f>
        <v>0.40279937977720887</v>
      </c>
      <c r="AH6" s="42">
        <f>O10</f>
        <v>2.7399946702019244</v>
      </c>
      <c r="AI6" s="42"/>
      <c r="AK6" s="42"/>
    </row>
    <row r="7" spans="1:37">
      <c r="A7" s="65" t="s">
        <v>75</v>
      </c>
      <c r="B7" s="106">
        <v>10.314865824999996</v>
      </c>
      <c r="C7" s="4">
        <v>125000</v>
      </c>
      <c r="D7" s="4">
        <v>82518.926599999977</v>
      </c>
      <c r="E7" s="110"/>
      <c r="F7" s="18">
        <v>24.038780177614072</v>
      </c>
      <c r="G7" s="4">
        <v>163879.84861856917</v>
      </c>
      <c r="H7" s="4">
        <v>146685.39408749639</v>
      </c>
      <c r="I7" s="169"/>
      <c r="J7" s="106">
        <v>99.499665933810789</v>
      </c>
      <c r="K7" s="4">
        <v>285885.27882901597</v>
      </c>
      <c r="L7" s="4">
        <v>348040.53689424199</v>
      </c>
      <c r="M7" s="26" t="s">
        <v>17</v>
      </c>
      <c r="N7" s="65" t="s">
        <v>75</v>
      </c>
      <c r="O7" s="274">
        <v>24.037629433820122</v>
      </c>
      <c r="P7" s="333">
        <v>163877.08999787952</v>
      </c>
      <c r="Q7" s="155">
        <v>146680.84131913225</v>
      </c>
      <c r="R7" s="324">
        <v>0.88008504791479347</v>
      </c>
      <c r="S7" s="324">
        <v>6</v>
      </c>
      <c r="T7" s="331">
        <f t="shared" ref="T7:T16" si="0">S7/(S7+P7)</f>
        <v>3.661146491732389E-5</v>
      </c>
      <c r="U7" s="203">
        <f>O7/F$7-1</f>
        <v>-4.787030728881092E-5</v>
      </c>
      <c r="V7" s="203">
        <f>P7/G$7-1</f>
        <v>-1.683319037026898E-5</v>
      </c>
      <c r="W7" s="203">
        <f>Q7/H$7-1</f>
        <v>-3.1037639380948612E-5</v>
      </c>
      <c r="AB7" s="212"/>
      <c r="AC7" s="26" t="s">
        <v>387</v>
      </c>
      <c r="AD7" s="42">
        <f>$R6/1000</f>
        <v>5.6944827123644104E-4</v>
      </c>
      <c r="AE7" s="42">
        <f>$R7/1000</f>
        <v>8.8008504791479351E-4</v>
      </c>
      <c r="AF7" s="42">
        <f>$R8/1000</f>
        <v>1.3825723890926575E-3</v>
      </c>
      <c r="AG7" s="42">
        <f>$R9/1000</f>
        <v>1.920424767248366E-4</v>
      </c>
      <c r="AH7" s="42">
        <f>$R10/1000</f>
        <v>3.1977092134010841E-4</v>
      </c>
      <c r="AI7" s="42"/>
      <c r="AK7" s="42"/>
    </row>
    <row r="8" spans="1:37">
      <c r="A8" s="65" t="s">
        <v>76</v>
      </c>
      <c r="B8" s="106">
        <v>23.219241</v>
      </c>
      <c r="C8" s="4">
        <v>2199000</v>
      </c>
      <c r="D8" s="4">
        <v>10559</v>
      </c>
      <c r="E8" s="110"/>
      <c r="F8" s="18">
        <v>40.027466888170082</v>
      </c>
      <c r="G8" s="4">
        <v>2692417.4384251027</v>
      </c>
      <c r="H8" s="4">
        <v>14866.7388336274</v>
      </c>
      <c r="I8" s="169"/>
      <c r="J8" s="106">
        <v>106.20016338033332</v>
      </c>
      <c r="K8" s="4">
        <v>4017443.2633470511</v>
      </c>
      <c r="L8" s="4">
        <v>26434.76370886065</v>
      </c>
      <c r="M8" s="26" t="s">
        <v>17</v>
      </c>
      <c r="N8" s="65" t="s">
        <v>76</v>
      </c>
      <c r="O8" s="274">
        <v>40.025844786802026</v>
      </c>
      <c r="P8" s="333">
        <v>2692375.1656978298</v>
      </c>
      <c r="Q8" s="155">
        <v>14866.369775189867</v>
      </c>
      <c r="R8" s="324">
        <v>1.3825723890926576</v>
      </c>
      <c r="S8" s="324">
        <v>93</v>
      </c>
      <c r="T8" s="331">
        <f t="shared" si="0"/>
        <v>3.4540798359224573E-5</v>
      </c>
      <c r="U8" s="203">
        <f>O8/F$8-1</f>
        <v>-4.0524707011546646E-5</v>
      </c>
      <c r="V8" s="203">
        <f>P8/G$8-1</f>
        <v>-1.5700658697936909E-5</v>
      </c>
      <c r="W8" s="203">
        <f>Q8/H$8-1</f>
        <v>-2.4824438073611788E-5</v>
      </c>
      <c r="AB8" s="212"/>
      <c r="AD8" s="42" t="s">
        <v>393</v>
      </c>
      <c r="AE8" s="42" t="s">
        <v>394</v>
      </c>
      <c r="AF8" s="42" t="s">
        <v>395</v>
      </c>
      <c r="AG8" s="42" t="s">
        <v>396</v>
      </c>
      <c r="AH8" s="42" t="s">
        <v>397</v>
      </c>
      <c r="AI8" s="42" t="s">
        <v>66</v>
      </c>
      <c r="AK8" s="42"/>
    </row>
    <row r="9" spans="1:37">
      <c r="A9" s="65" t="s">
        <v>77</v>
      </c>
      <c r="B9" s="106">
        <v>0.25650000000000001</v>
      </c>
      <c r="C9" s="4">
        <v>41.98975449990202</v>
      </c>
      <c r="D9" s="4">
        <v>6108633.0000000009</v>
      </c>
      <c r="E9" s="110"/>
      <c r="F9" s="18">
        <v>0.40298610499437093</v>
      </c>
      <c r="G9" s="4">
        <v>45.098901476307518</v>
      </c>
      <c r="H9" s="4">
        <v>8935608.0038019922</v>
      </c>
      <c r="I9" s="169"/>
      <c r="J9" s="106">
        <v>0.85075459103691076</v>
      </c>
      <c r="K9" s="4">
        <v>52.944190226917613</v>
      </c>
      <c r="L9" s="4">
        <v>16068894.195767198</v>
      </c>
      <c r="M9" s="26" t="s">
        <v>17</v>
      </c>
      <c r="N9" s="65" t="s">
        <v>77</v>
      </c>
      <c r="O9" s="274">
        <v>0.40279937977720887</v>
      </c>
      <c r="P9" s="333">
        <v>45.09516234587273</v>
      </c>
      <c r="Q9" s="155">
        <v>8932208.2197598405</v>
      </c>
      <c r="R9" s="324">
        <v>0.1920424767248366</v>
      </c>
      <c r="S9" s="324">
        <v>2.1500000000000002E-2</v>
      </c>
      <c r="T9" s="331">
        <f t="shared" si="0"/>
        <v>4.7654234338473443E-4</v>
      </c>
      <c r="U9" s="203">
        <f>O9/F$9-1</f>
        <v>-4.6335398379226955E-4</v>
      </c>
      <c r="V9" s="203">
        <f>P9/G$9-1</f>
        <v>-8.2909567913791449E-5</v>
      </c>
      <c r="W9" s="203">
        <f>Q9/H$9-1</f>
        <v>-3.8047596097601222E-4</v>
      </c>
      <c r="AB9" s="212"/>
      <c r="AC9" s="26" t="s">
        <v>386</v>
      </c>
      <c r="AD9" s="42">
        <f>$O11</f>
        <v>16.963993756670984</v>
      </c>
      <c r="AE9" s="42">
        <f>$O12</f>
        <v>3.0042305163237745E-2</v>
      </c>
      <c r="AF9" s="42">
        <f>$O13</f>
        <v>0.35141484131924616</v>
      </c>
      <c r="AG9" s="42">
        <f>$O14</f>
        <v>10.764836803800586</v>
      </c>
      <c r="AH9" s="42">
        <f>$O15</f>
        <v>282.88412566573942</v>
      </c>
      <c r="AI9" s="42">
        <f>$O16</f>
        <v>1306.2474717076418</v>
      </c>
      <c r="AJ9" s="42"/>
      <c r="AK9" s="42"/>
    </row>
    <row r="10" spans="1:37">
      <c r="A10" s="65" t="s">
        <v>78</v>
      </c>
      <c r="B10" s="106">
        <v>1.7442000000000002</v>
      </c>
      <c r="C10" s="4">
        <v>31.912213419925539</v>
      </c>
      <c r="D10" s="4">
        <v>54656190.000000007</v>
      </c>
      <c r="E10" s="110"/>
      <c r="F10" s="18">
        <v>2.7403055139617227</v>
      </c>
      <c r="G10" s="4">
        <v>34.275165121993716</v>
      </c>
      <c r="H10" s="4">
        <v>79950176.876123101</v>
      </c>
      <c r="I10" s="169"/>
      <c r="J10" s="106">
        <v>5.7851312190509967</v>
      </c>
      <c r="K10" s="4">
        <v>40.237584572457394</v>
      </c>
      <c r="L10" s="4">
        <v>143774316.4884434</v>
      </c>
      <c r="M10" s="26" t="s">
        <v>17</v>
      </c>
      <c r="N10" s="65" t="s">
        <v>78</v>
      </c>
      <c r="O10" s="274">
        <v>2.7399946702019244</v>
      </c>
      <c r="P10" s="333">
        <v>34.274469469819806</v>
      </c>
      <c r="Q10" s="155">
        <v>79942730.335027114</v>
      </c>
      <c r="R10" s="324">
        <v>0.31977092134010843</v>
      </c>
      <c r="S10" s="324">
        <v>4.0000000000000001E-3</v>
      </c>
      <c r="T10" s="331">
        <f t="shared" si="0"/>
        <v>1.1669132437554621E-4</v>
      </c>
      <c r="U10" s="203">
        <f>O10/F$10-1</f>
        <v>-1.1343397961083301E-4</v>
      </c>
      <c r="V10" s="203">
        <f>P10/G$10-1</f>
        <v>-2.029609985643166E-5</v>
      </c>
      <c r="W10" s="203">
        <f>Q10/H$10-1</f>
        <v>-9.3139770128702892E-5</v>
      </c>
      <c r="AB10" s="212"/>
      <c r="AC10" s="26" t="s">
        <v>387</v>
      </c>
      <c r="AD10" s="42">
        <f>$R11/1000</f>
        <v>8.16082330169778E-4</v>
      </c>
      <c r="AE10" s="42">
        <f>$R12/1000</f>
        <v>2.7081186280370373E-4</v>
      </c>
      <c r="AF10" s="42">
        <f>$R13/1000</f>
        <v>6.3773610764454374E-4</v>
      </c>
      <c r="AG10" s="42">
        <f>$R14/1000</f>
        <v>1.2082724697498784E-3</v>
      </c>
      <c r="AH10" s="42">
        <f>$R15/1000</f>
        <v>3.0647175785162068E-5</v>
      </c>
      <c r="AI10" s="42">
        <f>$R16/1000</f>
        <v>6.3074690524619016E-3</v>
      </c>
      <c r="AJ10" s="42"/>
      <c r="AK10" s="42"/>
    </row>
    <row r="11" spans="1:37">
      <c r="A11" s="65" t="s">
        <v>79</v>
      </c>
      <c r="B11" s="106">
        <v>10.514322000000002</v>
      </c>
      <c r="C11" s="4">
        <v>317.81578628148065</v>
      </c>
      <c r="D11" s="4">
        <v>33083070.300000008</v>
      </c>
      <c r="E11" s="110"/>
      <c r="F11" s="18">
        <v>16.964830597336739</v>
      </c>
      <c r="G11" s="4">
        <v>342.99039670397718</v>
      </c>
      <c r="H11" s="4">
        <v>49461532.335491255</v>
      </c>
      <c r="I11" s="169"/>
      <c r="J11" s="106">
        <v>36.907014825306064</v>
      </c>
      <c r="K11" s="4">
        <v>406.513314548452</v>
      </c>
      <c r="L11" s="4">
        <v>90789190.672147453</v>
      </c>
      <c r="M11" s="26" t="s">
        <v>17</v>
      </c>
      <c r="N11" s="65" t="s">
        <v>79</v>
      </c>
      <c r="O11" s="274">
        <v>16.963993756670984</v>
      </c>
      <c r="P11" s="333">
        <v>342.98732693653534</v>
      </c>
      <c r="Q11" s="155">
        <v>49459535.161804728</v>
      </c>
      <c r="R11" s="324">
        <v>0.81608233016977805</v>
      </c>
      <c r="S11" s="324">
        <v>1.6500000000000001E-2</v>
      </c>
      <c r="T11" s="331">
        <f t="shared" si="0"/>
        <v>4.8104419555216597E-5</v>
      </c>
      <c r="U11" s="203">
        <f>O11/F$11-1</f>
        <v>-4.9327970648049835E-5</v>
      </c>
      <c r="V11" s="203">
        <f>P11/G$11-1</f>
        <v>-8.950009887542798E-6</v>
      </c>
      <c r="W11" s="203">
        <f>Q11/H$11-1</f>
        <v>-4.0378322146983336E-5</v>
      </c>
      <c r="AB11" s="212"/>
      <c r="AC11" s="859" t="s">
        <v>398</v>
      </c>
      <c r="AD11" s="860"/>
      <c r="AE11" s="860"/>
      <c r="AF11" s="860"/>
      <c r="AG11" s="860"/>
      <c r="AH11" s="860"/>
      <c r="AI11" s="860"/>
    </row>
    <row r="12" spans="1:37">
      <c r="A12" s="65" t="s">
        <v>80</v>
      </c>
      <c r="B12" s="106">
        <v>1.9290419999999999E-2</v>
      </c>
      <c r="C12" s="4">
        <v>1.5</v>
      </c>
      <c r="D12" s="4">
        <v>12860280</v>
      </c>
      <c r="E12" s="110"/>
      <c r="F12" s="18">
        <v>3.0307100270976654E-2</v>
      </c>
      <c r="G12" s="4">
        <v>1.6110680574381335</v>
      </c>
      <c r="H12" s="4">
        <v>18811806.323793665</v>
      </c>
      <c r="I12" s="169"/>
      <c r="J12" s="106">
        <v>6.3982118432866456E-2</v>
      </c>
      <c r="K12" s="4">
        <v>1.891325307476178</v>
      </c>
      <c r="L12" s="4">
        <v>33829250.938457258</v>
      </c>
      <c r="M12" s="26" t="s">
        <v>17</v>
      </c>
      <c r="N12" s="65" t="s">
        <v>80</v>
      </c>
      <c r="O12" s="274">
        <v>3.0042305163237745E-2</v>
      </c>
      <c r="P12" s="333">
        <v>1.6085463183076987</v>
      </c>
      <c r="Q12" s="155">
        <v>18676680.19335888</v>
      </c>
      <c r="R12" s="324">
        <v>0.27081186280370373</v>
      </c>
      <c r="S12" s="324">
        <v>1.4500000000000001E-2</v>
      </c>
      <c r="T12" s="331">
        <f t="shared" si="0"/>
        <v>8.9338177453362599E-3</v>
      </c>
      <c r="U12" s="203">
        <f>O12/F$12-1</f>
        <v>-8.7370650894136315E-3</v>
      </c>
      <c r="V12" s="203">
        <f>P12/G$12-1</f>
        <v>-1.5652592196786497E-3</v>
      </c>
      <c r="W12" s="203">
        <f>Q12/H$12-1</f>
        <v>-7.1830492037265881E-3</v>
      </c>
      <c r="AB12" s="212"/>
      <c r="AC12" s="13"/>
      <c r="AD12" s="13" t="s">
        <v>388</v>
      </c>
      <c r="AE12" s="13" t="s">
        <v>389</v>
      </c>
      <c r="AF12" s="13" t="s">
        <v>390</v>
      </c>
      <c r="AG12" s="13" t="s">
        <v>391</v>
      </c>
      <c r="AH12" s="13" t="s">
        <v>392</v>
      </c>
      <c r="AI12" s="13"/>
    </row>
    <row r="13" spans="1:37">
      <c r="A13" s="65" t="s">
        <v>81</v>
      </c>
      <c r="B13" s="106">
        <v>0.22406999999999999</v>
      </c>
      <c r="C13" s="4">
        <v>7.1849135477610124</v>
      </c>
      <c r="D13" s="4">
        <v>31186179.000000004</v>
      </c>
      <c r="E13" s="110"/>
      <c r="F13" s="18">
        <v>0.3520354641173048</v>
      </c>
      <c r="G13" s="4">
        <v>7.7169231415015087</v>
      </c>
      <c r="H13" s="4">
        <v>45618630.335199639</v>
      </c>
      <c r="I13" s="169"/>
      <c r="J13" s="106">
        <v>0.74319134976078205</v>
      </c>
      <c r="K13" s="4">
        <v>9.0593392166059026</v>
      </c>
      <c r="L13" s="4">
        <v>82035933.525758848</v>
      </c>
      <c r="M13" s="26" t="s">
        <v>17</v>
      </c>
      <c r="N13" s="65" t="s">
        <v>81</v>
      </c>
      <c r="O13" s="274">
        <v>0.35141484131924616</v>
      </c>
      <c r="P13" s="333">
        <v>7.7144883588928126</v>
      </c>
      <c r="Q13" s="155">
        <v>45552579.117467411</v>
      </c>
      <c r="R13" s="324">
        <v>0.63773610764454369</v>
      </c>
      <c r="S13" s="324">
        <v>1.4E-2</v>
      </c>
      <c r="T13" s="331">
        <f t="shared" si="0"/>
        <v>1.8114797292656656E-3</v>
      </c>
      <c r="U13" s="203">
        <f>O13/F$13-1</f>
        <v>-1.76295533069315E-3</v>
      </c>
      <c r="V13" s="203">
        <f>P13/G$13-1</f>
        <v>-3.1551209776881084E-4</v>
      </c>
      <c r="W13" s="203">
        <f>Q13/H$13-1</f>
        <v>-1.4479000629105121E-3</v>
      </c>
      <c r="AB13" s="212"/>
      <c r="AC13" s="26" t="s">
        <v>386</v>
      </c>
      <c r="AD13" s="42">
        <f>O19</f>
        <v>928.04434624404371</v>
      </c>
      <c r="AE13" s="42">
        <f>O20</f>
        <v>24.033602028351201</v>
      </c>
      <c r="AF13" s="42">
        <f>O21</f>
        <v>40.02016767773128</v>
      </c>
      <c r="AG13" s="42">
        <f>O22</f>
        <v>0.40214604173485857</v>
      </c>
      <c r="AH13" s="42">
        <f>O23</f>
        <v>2.7389067986308171</v>
      </c>
      <c r="AI13" s="42"/>
      <c r="AK13" s="42"/>
    </row>
    <row r="14" spans="1:37">
      <c r="A14" s="65" t="s">
        <v>82</v>
      </c>
      <c r="B14" s="106">
        <v>7.017484500000001</v>
      </c>
      <c r="C14" s="4">
        <v>241.58105422276964</v>
      </c>
      <c r="D14" s="4">
        <v>29048157.450000003</v>
      </c>
      <c r="E14" s="110"/>
      <c r="F14" s="18">
        <v>10.765953412796245</v>
      </c>
      <c r="G14" s="4">
        <v>258.37383200091188</v>
      </c>
      <c r="H14" s="4">
        <v>41668126.100162685</v>
      </c>
      <c r="I14" s="169"/>
      <c r="J14" s="106">
        <v>22.108509681361305</v>
      </c>
      <c r="K14" s="4">
        <v>300.74693034400298</v>
      </c>
      <c r="L14" s="4">
        <v>73512004.44863379</v>
      </c>
      <c r="M14" s="26" t="s">
        <v>17</v>
      </c>
      <c r="N14" s="65" t="s">
        <v>82</v>
      </c>
      <c r="O14" s="274">
        <v>10.764836803800586</v>
      </c>
      <c r="P14" s="333">
        <v>258.36909730703434</v>
      </c>
      <c r="Q14" s="155">
        <v>41664567.922409594</v>
      </c>
      <c r="R14" s="324">
        <v>1.2082724697498783</v>
      </c>
      <c r="S14" s="324">
        <v>2.9000000000000001E-2</v>
      </c>
      <c r="T14" s="331">
        <f t="shared" si="0"/>
        <v>1.1222992855687153E-4</v>
      </c>
      <c r="U14" s="203">
        <f>O14/F$14-1</f>
        <v>-1.0371668470454676E-4</v>
      </c>
      <c r="V14" s="203">
        <f>P14/G$14-1</f>
        <v>-1.8324974479289047E-5</v>
      </c>
      <c r="W14" s="203">
        <f>Q14/H$14-1</f>
        <v>-8.5393275054856943E-5</v>
      </c>
      <c r="AB14" s="212"/>
      <c r="AC14" s="26" t="s">
        <v>387</v>
      </c>
      <c r="AD14" s="42">
        <f>$R19/1000</f>
        <v>2.5625123071151986E-3</v>
      </c>
      <c r="AE14" s="42">
        <f>$R20/1000</f>
        <v>3.9599524790061603E-3</v>
      </c>
      <c r="AF14" s="42">
        <f>$R21/1000</f>
        <v>6.2210351725705852E-3</v>
      </c>
      <c r="AG14" s="42">
        <f>$R22/1000</f>
        <v>8.6303989339049127E-4</v>
      </c>
      <c r="AH14" s="42">
        <f>$R23/1000</f>
        <v>1.4385000139414399E-3</v>
      </c>
      <c r="AI14" s="42"/>
      <c r="AK14" s="42"/>
    </row>
    <row r="15" spans="1:37">
      <c r="A15" s="65" t="s">
        <v>83</v>
      </c>
      <c r="B15" s="106">
        <v>174.86697972399753</v>
      </c>
      <c r="C15" s="4">
        <v>4345.1000000000004</v>
      </c>
      <c r="D15" s="4">
        <v>40244638.725000001</v>
      </c>
      <c r="E15" s="110"/>
      <c r="F15" s="18">
        <v>282.88415622598802</v>
      </c>
      <c r="G15" s="4">
        <v>5538.2096487032049</v>
      </c>
      <c r="H15" s="4">
        <v>51078629.046162337</v>
      </c>
      <c r="I15" s="169"/>
      <c r="J15" s="106">
        <v>725.54259777553011</v>
      </c>
      <c r="K15" s="4">
        <v>8895.4174512028294</v>
      </c>
      <c r="L15" s="4">
        <v>81563636.755172521</v>
      </c>
      <c r="M15" s="26" t="s">
        <v>17</v>
      </c>
      <c r="N15" s="65" t="s">
        <v>83</v>
      </c>
      <c r="O15" s="274">
        <v>282.88412566573942</v>
      </c>
      <c r="P15" s="333">
        <v>5538.2093472253719</v>
      </c>
      <c r="Q15" s="155">
        <v>51078626.308603451</v>
      </c>
      <c r="R15" s="324">
        <v>3.0647175785162066E-2</v>
      </c>
      <c r="S15" s="324">
        <v>5.9999999999999995E-4</v>
      </c>
      <c r="T15" s="331">
        <f t="shared" si="0"/>
        <v>1.0833825472806395E-7</v>
      </c>
      <c r="U15" s="203">
        <f>O15/F$15-1</f>
        <v>-1.080309658396672E-7</v>
      </c>
      <c r="V15" s="203">
        <f>P15/G$15-1</f>
        <v>-5.4435973395605686E-8</v>
      </c>
      <c r="W15" s="203">
        <f>Q15/H$15-1</f>
        <v>-5.3594995330641382E-8</v>
      </c>
      <c r="AB15" s="212"/>
      <c r="AD15" s="42" t="s">
        <v>393</v>
      </c>
      <c r="AE15" s="42" t="s">
        <v>394</v>
      </c>
      <c r="AF15" s="42" t="s">
        <v>395</v>
      </c>
      <c r="AG15" s="42" t="s">
        <v>396</v>
      </c>
      <c r="AH15" s="42" t="s">
        <v>397</v>
      </c>
      <c r="AI15" s="42" t="s">
        <v>66</v>
      </c>
      <c r="AK15" s="42"/>
    </row>
    <row r="16" spans="1:37">
      <c r="A16" s="65" t="s">
        <v>92</v>
      </c>
      <c r="B16" s="66">
        <v>633.77695346899759</v>
      </c>
      <c r="C16" s="153">
        <v>1202328987.0837219</v>
      </c>
      <c r="D16" s="18"/>
      <c r="E16" s="110"/>
      <c r="F16" s="171">
        <v>1306.2543097844373</v>
      </c>
      <c r="G16" s="153">
        <v>1458211492.087677</v>
      </c>
      <c r="H16" s="4"/>
      <c r="I16" s="169"/>
      <c r="J16" s="65">
        <v>4455.6645346975183</v>
      </c>
      <c r="K16" s="153">
        <v>2236366654.5228086</v>
      </c>
      <c r="L16" s="4"/>
      <c r="M16" s="26" t="s">
        <v>17</v>
      </c>
      <c r="N16" s="65" t="s">
        <v>92</v>
      </c>
      <c r="O16" s="316">
        <v>1306.2474717076418</v>
      </c>
      <c r="P16" s="334">
        <v>1458211149.3721645</v>
      </c>
      <c r="Q16" s="224"/>
      <c r="R16" s="325">
        <v>6.3074690524619017</v>
      </c>
      <c r="S16" s="325">
        <v>992.10009999999977</v>
      </c>
      <c r="T16" s="331">
        <f t="shared" si="0"/>
        <v>6.8035375085982963E-7</v>
      </c>
      <c r="U16" s="203">
        <f>O16/F$16-1</f>
        <v>-5.2348740550156592E-6</v>
      </c>
      <c r="V16" s="203">
        <f>P16/G$16-1</f>
        <v>-2.3502455881452278E-7</v>
      </c>
      <c r="W16" s="203"/>
      <c r="X16" s="26" t="s">
        <v>256</v>
      </c>
      <c r="AB16" s="212"/>
      <c r="AC16" s="26" t="s">
        <v>386</v>
      </c>
      <c r="AD16" s="42">
        <f>$O24</f>
        <v>16.961064910901857</v>
      </c>
      <c r="AE16" s="42">
        <f>$O25</f>
        <v>2.9120889143549492E-2</v>
      </c>
      <c r="AF16" s="42">
        <f>$O26</f>
        <v>0.34924519444665125</v>
      </c>
      <c r="AG16" s="42">
        <f>$O27</f>
        <v>10.760928937654173</v>
      </c>
      <c r="AH16" s="42">
        <f>$O28</f>
        <v>282.88401870488246</v>
      </c>
      <c r="AI16" s="42">
        <f>$O29</f>
        <v>1306.2235474275208</v>
      </c>
      <c r="AJ16" s="42"/>
      <c r="AK16" s="42"/>
    </row>
    <row r="17" spans="1:37">
      <c r="A17" s="298"/>
      <c r="B17" s="299"/>
      <c r="C17" s="300"/>
      <c r="D17" s="301"/>
      <c r="E17" s="110"/>
      <c r="F17" s="302"/>
      <c r="G17" s="300"/>
      <c r="H17" s="303"/>
      <c r="I17" s="210"/>
      <c r="J17" s="298"/>
      <c r="K17" s="300"/>
      <c r="L17" s="303"/>
      <c r="M17" s="26" t="s">
        <v>17</v>
      </c>
      <c r="O17" s="317" t="s">
        <v>156</v>
      </c>
      <c r="P17" s="335"/>
      <c r="Q17" s="321" t="s">
        <v>244</v>
      </c>
      <c r="R17" s="326"/>
      <c r="S17" s="327"/>
      <c r="V17" s="203"/>
      <c r="W17" s="203"/>
      <c r="X17" s="25">
        <f>(O16-F16)*1000</f>
        <v>-6.8380767954749899</v>
      </c>
      <c r="Y17" s="42">
        <f>R16</f>
        <v>6.3074690524619017</v>
      </c>
      <c r="AB17" s="212"/>
      <c r="AC17" s="26" t="s">
        <v>387</v>
      </c>
      <c r="AD17" s="42">
        <f>$R24/1000</f>
        <v>3.6718514702522159E-3</v>
      </c>
      <c r="AE17" s="42">
        <f>$R25/1000</f>
        <v>1.1877939525786233E-3</v>
      </c>
      <c r="AF17" s="42">
        <f>$R26/1000</f>
        <v>2.8552481908904895E-3</v>
      </c>
      <c r="AG17" s="42">
        <f>$R27/1000</f>
        <v>5.4356009161857276E-3</v>
      </c>
      <c r="AH17" s="42">
        <f>$R28/1000</f>
        <v>1.3791226516329786E-4</v>
      </c>
      <c r="AI17" s="42">
        <f>$R29/1000</f>
        <v>2.833344666109423E-2</v>
      </c>
      <c r="AJ17" s="42"/>
      <c r="AK17" s="42"/>
    </row>
    <row r="18" spans="1:37" ht="18" customHeight="1">
      <c r="E18" s="30"/>
      <c r="F18" s="67"/>
      <c r="G18" s="30"/>
      <c r="H18" s="202"/>
      <c r="I18" s="30"/>
      <c r="J18" s="67"/>
      <c r="L18" s="75"/>
      <c r="M18" s="26" t="s">
        <v>17</v>
      </c>
      <c r="O18" s="215" t="s">
        <v>155</v>
      </c>
      <c r="P18" s="336" t="s">
        <v>71</v>
      </c>
      <c r="Q18" s="320" t="s">
        <v>72</v>
      </c>
      <c r="R18" s="211" t="s">
        <v>162</v>
      </c>
      <c r="S18" s="217" t="s">
        <v>71</v>
      </c>
      <c r="T18" s="22" t="s">
        <v>276</v>
      </c>
      <c r="U18" s="82" t="s">
        <v>66</v>
      </c>
      <c r="V18" s="199" t="s">
        <v>14</v>
      </c>
      <c r="W18" s="199" t="s">
        <v>6</v>
      </c>
      <c r="AB18" s="212"/>
      <c r="AC18" s="859" t="s">
        <v>399</v>
      </c>
      <c r="AD18" s="860"/>
      <c r="AE18" s="860"/>
      <c r="AF18" s="860"/>
      <c r="AG18" s="860"/>
      <c r="AH18" s="860"/>
      <c r="AI18" s="860"/>
    </row>
    <row r="19" spans="1:37" ht="18" customHeight="1">
      <c r="A19" s="179"/>
      <c r="E19" s="30"/>
      <c r="F19" s="67"/>
      <c r="G19" s="30"/>
      <c r="H19" s="202"/>
      <c r="I19" s="30"/>
      <c r="J19" s="67"/>
      <c r="L19" s="75"/>
      <c r="M19" s="26" t="s">
        <v>17</v>
      </c>
      <c r="N19" s="65" t="s">
        <v>74</v>
      </c>
      <c r="O19" s="274">
        <v>928.04434624404371</v>
      </c>
      <c r="P19" s="333">
        <v>1455347627.0246983</v>
      </c>
      <c r="Q19" s="155">
        <v>637.67881227204157</v>
      </c>
      <c r="R19" s="324">
        <v>2.5625123071151985</v>
      </c>
      <c r="S19" s="324">
        <v>4018.4999999999995</v>
      </c>
      <c r="T19" s="331">
        <f>S19/(S19+P19)</f>
        <v>2.761188343969755E-6</v>
      </c>
      <c r="U19" s="203">
        <f>O19/O6-1</f>
        <v>-2.6332942794082825E-6</v>
      </c>
      <c r="V19" s="203">
        <f t="shared" ref="V19:W19" si="1">P19/P6-1</f>
        <v>-7.1586510863586028E-7</v>
      </c>
      <c r="W19" s="203">
        <f t="shared" si="1"/>
        <v>-1.9174305432301253E-6</v>
      </c>
      <c r="AB19" s="212"/>
      <c r="AC19" s="13"/>
      <c r="AD19" s="13" t="s">
        <v>388</v>
      </c>
      <c r="AE19" s="13" t="s">
        <v>389</v>
      </c>
      <c r="AF19" s="13" t="s">
        <v>390</v>
      </c>
      <c r="AG19" s="13" t="s">
        <v>391</v>
      </c>
      <c r="AH19" s="13" t="s">
        <v>392</v>
      </c>
      <c r="AI19" s="13"/>
    </row>
    <row r="20" spans="1:37" ht="18" customHeight="1">
      <c r="E20" s="30"/>
      <c r="F20" s="67"/>
      <c r="G20" s="30"/>
      <c r="H20" s="202"/>
      <c r="I20" s="30"/>
      <c r="J20" s="67"/>
      <c r="L20" s="75"/>
      <c r="M20" s="26" t="s">
        <v>17</v>
      </c>
      <c r="N20" s="65" t="s">
        <v>75</v>
      </c>
      <c r="O20" s="274">
        <v>24.033602028351201</v>
      </c>
      <c r="P20" s="333">
        <v>163867.43482546572</v>
      </c>
      <c r="Q20" s="155">
        <v>146664.90662985778</v>
      </c>
      <c r="R20" s="324">
        <v>3.95995247900616</v>
      </c>
      <c r="S20" s="324">
        <v>27</v>
      </c>
      <c r="T20" s="331">
        <f t="shared" ref="T20:T29" si="2">S20/(S20+P20)</f>
        <v>1.647401879676562E-4</v>
      </c>
      <c r="U20" s="203">
        <f t="shared" ref="U20:W20" si="3">O20/O7-1</f>
        <v>-1.6754586720002518E-4</v>
      </c>
      <c r="V20" s="203">
        <f t="shared" si="3"/>
        <v>-5.8917158059834662E-5</v>
      </c>
      <c r="W20" s="203">
        <f t="shared" si="3"/>
        <v>-1.0863510961045542E-4</v>
      </c>
      <c r="AB20" s="212"/>
      <c r="AC20" s="26" t="s">
        <v>386</v>
      </c>
      <c r="AD20" s="42">
        <f>O32</f>
        <v>928.04050596014281</v>
      </c>
      <c r="AE20" s="42">
        <f>O33</f>
        <v>24.027273870017066</v>
      </c>
      <c r="AF20" s="42">
        <f>O34</f>
        <v>40.011247278589181</v>
      </c>
      <c r="AG20" s="42">
        <f>O35</f>
        <v>0.40111999692398931</v>
      </c>
      <c r="AH20" s="42">
        <f>O36</f>
        <v>2.7371975425819577</v>
      </c>
      <c r="AI20" s="42"/>
      <c r="AK20" s="42"/>
    </row>
    <row r="21" spans="1:37" ht="18" customHeight="1">
      <c r="E21" s="30"/>
      <c r="F21" s="67"/>
      <c r="G21" s="30"/>
      <c r="H21" s="202"/>
      <c r="I21" s="30"/>
      <c r="J21" s="67"/>
      <c r="L21" s="75"/>
      <c r="M21" s="26" t="s">
        <v>17</v>
      </c>
      <c r="N21" s="65" t="s">
        <v>76</v>
      </c>
      <c r="O21" s="274">
        <v>40.02016767773128</v>
      </c>
      <c r="P21" s="333">
        <v>2692227.2111523752</v>
      </c>
      <c r="Q21" s="155">
        <v>14865.078070658506</v>
      </c>
      <c r="R21" s="324">
        <v>6.221035172570585</v>
      </c>
      <c r="S21" s="324">
        <v>418.5</v>
      </c>
      <c r="T21" s="331">
        <f t="shared" si="2"/>
        <v>1.5542334376433578E-4</v>
      </c>
      <c r="U21" s="203">
        <f t="shared" ref="U21:W21" si="4">O21/O8-1</f>
        <v>-1.4183608368500966E-4</v>
      </c>
      <c r="V21" s="203">
        <f t="shared" si="4"/>
        <v>-5.4953168243221384E-5</v>
      </c>
      <c r="W21" s="203">
        <f t="shared" si="4"/>
        <v>-8.6887690195602829E-5</v>
      </c>
      <c r="AB21" s="212"/>
      <c r="AC21" s="26" t="s">
        <v>387</v>
      </c>
      <c r="AD21" s="42">
        <f>$R32/1000</f>
        <v>5.6944546355142027E-3</v>
      </c>
      <c r="AE21" s="42">
        <f>$R33/1000</f>
        <v>8.7983919842312998E-3</v>
      </c>
      <c r="AF21" s="42">
        <f>$R34/1000</f>
        <v>1.3822634871804436E-2</v>
      </c>
      <c r="AG21" s="42">
        <f>$R35/1000</f>
        <v>1.9138461851268031E-3</v>
      </c>
      <c r="AH21" s="42">
        <f>$R36/1000</f>
        <v>3.1950284586065259E-3</v>
      </c>
      <c r="AI21" s="42"/>
      <c r="AK21" s="42"/>
    </row>
    <row r="22" spans="1:37" ht="18" customHeight="1">
      <c r="E22" s="30"/>
      <c r="F22" s="67"/>
      <c r="G22" s="30"/>
      <c r="H22" s="202"/>
      <c r="I22" s="30"/>
      <c r="J22" s="67"/>
      <c r="L22" s="75"/>
      <c r="M22" s="26" t="s">
        <v>17</v>
      </c>
      <c r="N22" s="65" t="s">
        <v>77</v>
      </c>
      <c r="O22" s="274">
        <v>0.40214604173485857</v>
      </c>
      <c r="P22" s="333">
        <v>45.08207538935099</v>
      </c>
      <c r="Q22" s="155">
        <v>8920308.9756123126</v>
      </c>
      <c r="R22" s="324">
        <v>0.86303989339049125</v>
      </c>
      <c r="S22" s="324">
        <v>9.6750000000000003E-2</v>
      </c>
      <c r="T22" s="331">
        <f t="shared" si="2"/>
        <v>2.1414899383994331E-3</v>
      </c>
      <c r="U22" s="203">
        <f t="shared" ref="U22:W22" si="5">O22/O9-1</f>
        <v>-1.621993665212873E-3</v>
      </c>
      <c r="V22" s="203">
        <f t="shared" si="5"/>
        <v>-2.9020754868036569E-4</v>
      </c>
      <c r="W22" s="203">
        <f t="shared" si="5"/>
        <v>-1.3321727231128122E-3</v>
      </c>
      <c r="AB22" s="212"/>
      <c r="AD22" s="42" t="s">
        <v>393</v>
      </c>
      <c r="AE22" s="42" t="s">
        <v>394</v>
      </c>
      <c r="AF22" s="42" t="s">
        <v>395</v>
      </c>
      <c r="AG22" s="42" t="s">
        <v>396</v>
      </c>
      <c r="AH22" s="42" t="s">
        <v>397</v>
      </c>
      <c r="AI22" s="42" t="s">
        <v>66</v>
      </c>
      <c r="AK22" s="42"/>
    </row>
    <row r="23" spans="1:37" ht="18" customHeight="1">
      <c r="E23" s="30"/>
      <c r="F23" s="67"/>
      <c r="G23" s="30"/>
      <c r="H23" s="202"/>
      <c r="I23" s="30"/>
      <c r="J23" s="67"/>
      <c r="L23" s="75"/>
      <c r="M23" s="26" t="s">
        <v>17</v>
      </c>
      <c r="N23" s="65" t="s">
        <v>78</v>
      </c>
      <c r="O23" s="274">
        <v>2.7389067986308171</v>
      </c>
      <c r="P23" s="333">
        <v>34.272034687211111</v>
      </c>
      <c r="Q23" s="155">
        <v>79916667.441191122</v>
      </c>
      <c r="R23" s="324">
        <v>1.4385000139414399</v>
      </c>
      <c r="S23" s="324">
        <v>1.7999999999999999E-2</v>
      </c>
      <c r="T23" s="331">
        <f t="shared" si="2"/>
        <v>5.2493385218747878E-4</v>
      </c>
      <c r="U23" s="203">
        <f t="shared" ref="U23:W23" si="6">O23/O10-1</f>
        <v>-3.9703419241587934E-4</v>
      </c>
      <c r="V23" s="203">
        <f t="shared" si="6"/>
        <v>-7.1037791287698049E-5</v>
      </c>
      <c r="W23" s="203">
        <f t="shared" si="6"/>
        <v>-3.2601956083766481E-4</v>
      </c>
      <c r="AB23" s="212"/>
      <c r="AC23" s="26" t="s">
        <v>386</v>
      </c>
      <c r="AD23" s="42">
        <f>$O37</f>
        <v>16.956462742456459</v>
      </c>
      <c r="AE23" s="42">
        <f>$O38</f>
        <v>2.7689816950147134E-2</v>
      </c>
      <c r="AF23" s="42">
        <f>$O39</f>
        <v>0.34584370996877767</v>
      </c>
      <c r="AG23" s="42">
        <f>$O40</f>
        <v>10.754788839059064</v>
      </c>
      <c r="AH23" s="42">
        <f>$O41</f>
        <v>282.88385062357656</v>
      </c>
      <c r="AI23" s="42">
        <f>$O42</f>
        <v>1306.1859803802658</v>
      </c>
      <c r="AJ23" s="42"/>
      <c r="AK23" s="42"/>
    </row>
    <row r="24" spans="1:37" ht="18" customHeight="1">
      <c r="E24" s="30"/>
      <c r="F24" s="67"/>
      <c r="G24" s="30"/>
      <c r="H24" s="202"/>
      <c r="I24" s="30"/>
      <c r="J24" s="67"/>
      <c r="L24" s="75"/>
      <c r="M24" s="26" t="s">
        <v>17</v>
      </c>
      <c r="N24" s="65" t="s">
        <v>79</v>
      </c>
      <c r="O24" s="274">
        <v>16.961064910901857</v>
      </c>
      <c r="P24" s="333">
        <v>342.97658275048877</v>
      </c>
      <c r="Q24" s="155">
        <v>49452545.053901896</v>
      </c>
      <c r="R24" s="324">
        <v>3.671851470252216</v>
      </c>
      <c r="S24" s="324">
        <v>7.425000000000001E-2</v>
      </c>
      <c r="T24" s="331">
        <f t="shared" si="2"/>
        <v>2.1644022667044298E-4</v>
      </c>
      <c r="U24" s="203">
        <f t="shared" ref="U24:W24" si="7">O24/O11-1</f>
        <v>-1.7265072194305731E-4</v>
      </c>
      <c r="V24" s="203">
        <f t="shared" si="7"/>
        <v>-3.1325314968744244E-5</v>
      </c>
      <c r="W24" s="203">
        <f t="shared" si="7"/>
        <v>-1.4132983417580736E-4</v>
      </c>
      <c r="AB24" s="212"/>
      <c r="AC24" s="26" t="s">
        <v>387</v>
      </c>
      <c r="AD24" s="42">
        <f>$R37/1000</f>
        <v>8.157857498773291E-3</v>
      </c>
      <c r="AE24" s="42">
        <f>$R38/1000</f>
        <v>2.531779027819646E-3</v>
      </c>
      <c r="AF24" s="42">
        <f>$R39/1000</f>
        <v>6.2941365421028224E-3</v>
      </c>
      <c r="AG24" s="42">
        <f>$R40/1000</f>
        <v>1.2073437853563207E-2</v>
      </c>
      <c r="AH24" s="42">
        <f>$R41/1000</f>
        <v>3.0647161002344094E-4</v>
      </c>
      <c r="AI24" s="42">
        <f>$R42/1000</f>
        <v>6.2788038667565674E-2</v>
      </c>
      <c r="AJ24" s="42"/>
      <c r="AK24" s="42"/>
    </row>
    <row r="25" spans="1:37" ht="18" customHeight="1">
      <c r="E25" s="30"/>
      <c r="F25" s="189"/>
      <c r="G25" s="189"/>
      <c r="H25" s="202"/>
      <c r="I25" s="30"/>
      <c r="J25" s="67"/>
      <c r="L25" s="75"/>
      <c r="M25" s="26" t="s">
        <v>17</v>
      </c>
      <c r="N25" s="65" t="s">
        <v>80</v>
      </c>
      <c r="O25" s="274">
        <v>2.9120889143549492E-2</v>
      </c>
      <c r="P25" s="333">
        <v>1.5997202313511769</v>
      </c>
      <c r="Q25" s="155">
        <v>18203738.736837141</v>
      </c>
      <c r="R25" s="324">
        <v>1.1877939525786234</v>
      </c>
      <c r="S25" s="324">
        <v>6.5250000000000002E-2</v>
      </c>
      <c r="T25" s="331">
        <f t="shared" si="2"/>
        <v>3.9189889867909243E-2</v>
      </c>
      <c r="U25" s="203">
        <f t="shared" ref="U25:W25" si="8">O25/O12-1</f>
        <v>-3.0670616475055756E-2</v>
      </c>
      <c r="V25" s="203">
        <f t="shared" si="8"/>
        <v>-5.4869958397016916E-3</v>
      </c>
      <c r="W25" s="203">
        <f t="shared" si="8"/>
        <v>-2.5322565446610157E-2</v>
      </c>
      <c r="AB25" s="212"/>
      <c r="AC25" s="859" t="s">
        <v>400</v>
      </c>
      <c r="AD25" s="860"/>
      <c r="AE25" s="860"/>
      <c r="AF25" s="860"/>
      <c r="AG25" s="860"/>
      <c r="AH25" s="860"/>
      <c r="AI25" s="860"/>
    </row>
    <row r="26" spans="1:37" ht="18" customHeight="1">
      <c r="E26" s="30"/>
      <c r="F26" s="67"/>
      <c r="G26" s="30"/>
      <c r="H26" s="202"/>
      <c r="I26" s="30"/>
      <c r="J26" s="67"/>
      <c r="L26" s="75"/>
      <c r="M26" s="26" t="s">
        <v>17</v>
      </c>
      <c r="N26" s="65" t="s">
        <v>81</v>
      </c>
      <c r="O26" s="274">
        <v>0.34924519444665125</v>
      </c>
      <c r="P26" s="333">
        <v>7.7059666197623784</v>
      </c>
      <c r="Q26" s="155">
        <v>45321399.855404593</v>
      </c>
      <c r="R26" s="324">
        <v>2.8552481908904896</v>
      </c>
      <c r="S26" s="324">
        <v>6.3E-2</v>
      </c>
      <c r="T26" s="331">
        <f t="shared" si="2"/>
        <v>8.1091865988641518E-3</v>
      </c>
      <c r="U26" s="203">
        <f t="shared" ref="U26:W26" si="9">O26/O13-1</f>
        <v>-6.1740331297615025E-3</v>
      </c>
      <c r="V26" s="203">
        <f t="shared" si="9"/>
        <v>-1.1046408697488186E-3</v>
      </c>
      <c r="W26" s="203">
        <f t="shared" si="9"/>
        <v>-5.0749983105604635E-3</v>
      </c>
      <c r="AB26" s="212"/>
      <c r="AC26" s="13"/>
      <c r="AD26" s="13" t="s">
        <v>388</v>
      </c>
      <c r="AE26" s="13" t="s">
        <v>389</v>
      </c>
      <c r="AF26" s="13" t="s">
        <v>390</v>
      </c>
      <c r="AG26" s="13" t="s">
        <v>391</v>
      </c>
      <c r="AH26" s="13" t="s">
        <v>392</v>
      </c>
      <c r="AI26" s="13"/>
    </row>
    <row r="27" spans="1:37" ht="18" customHeight="1">
      <c r="F27" s="25"/>
      <c r="H27" s="44"/>
      <c r="J27" s="25"/>
      <c r="L27" s="75"/>
      <c r="M27" s="26" t="s">
        <v>17</v>
      </c>
      <c r="N27" s="65" t="s">
        <v>82</v>
      </c>
      <c r="O27" s="274">
        <v>10.760928937654173</v>
      </c>
      <c r="P27" s="333">
        <v>258.35252587846287</v>
      </c>
      <c r="Q27" s="155">
        <v>41652114.300273769</v>
      </c>
      <c r="R27" s="324">
        <v>5.4356009161857273</v>
      </c>
      <c r="S27" s="324">
        <v>0.1305</v>
      </c>
      <c r="T27" s="331">
        <f t="shared" si="2"/>
        <v>5.0486874159914972E-4</v>
      </c>
      <c r="U27" s="203">
        <f t="shared" ref="U27:W27" si="10">O27/O14-1</f>
        <v>-3.630214017766864E-4</v>
      </c>
      <c r="V27" s="203">
        <f t="shared" si="10"/>
        <v>-6.4138586015838328E-5</v>
      </c>
      <c r="W27" s="203">
        <f t="shared" si="10"/>
        <v>-2.9890198691173708E-4</v>
      </c>
      <c r="AB27" s="212"/>
      <c r="AC27" s="26" t="s">
        <v>386</v>
      </c>
      <c r="AD27" s="42">
        <f>O45</f>
        <v>927.97766584463523</v>
      </c>
      <c r="AE27" s="42">
        <f>O46</f>
        <v>23.923830135893084</v>
      </c>
      <c r="AF27" s="42">
        <f>O47</f>
        <v>39.865411202321141</v>
      </c>
      <c r="AG27" s="42">
        <f>O48</f>
        <v>0.38443943441440814</v>
      </c>
      <c r="AH27" s="42">
        <f>O49</f>
        <v>2.7092724219865829</v>
      </c>
      <c r="AI27" s="42"/>
      <c r="AK27" s="42"/>
    </row>
    <row r="28" spans="1:37" ht="18" customHeight="1">
      <c r="F28" s="25"/>
      <c r="H28" s="44"/>
      <c r="J28" s="25"/>
      <c r="L28" s="75"/>
      <c r="M28" s="26" t="s">
        <v>17</v>
      </c>
      <c r="N28" s="65" t="s">
        <v>83</v>
      </c>
      <c r="O28" s="274">
        <v>282.88401870488246</v>
      </c>
      <c r="P28" s="333">
        <v>5538.2082920529583</v>
      </c>
      <c r="Q28" s="155">
        <v>51078616.727147356</v>
      </c>
      <c r="R28" s="324">
        <v>0.13791226516329785</v>
      </c>
      <c r="S28" s="324">
        <v>2.6999999999999997E-3</v>
      </c>
      <c r="T28" s="331">
        <f t="shared" si="2"/>
        <v>4.8752205430135436E-7</v>
      </c>
      <c r="U28" s="203">
        <f t="shared" ref="U28:W28" si="11">O28/O15-1</f>
        <v>-3.7810837461016433E-7</v>
      </c>
      <c r="V28" s="203">
        <f t="shared" si="11"/>
        <v>-1.9052591682111597E-7</v>
      </c>
      <c r="W28" s="203">
        <f t="shared" si="11"/>
        <v>-1.8758249364925206E-7</v>
      </c>
      <c r="AB28" s="212"/>
      <c r="AC28" s="26" t="s">
        <v>387</v>
      </c>
      <c r="AD28" s="42">
        <f>$R45/1000</f>
        <v>5.6941738670121193E-2</v>
      </c>
      <c r="AE28" s="42">
        <f>$R46/1000</f>
        <v>8.7738070350649566E-2</v>
      </c>
      <c r="AF28" s="42">
        <f>$R47/1000</f>
        <v>0.13791744680583035</v>
      </c>
      <c r="AG28" s="42">
        <f>$R48/1000</f>
        <v>1.84806036391118E-2</v>
      </c>
      <c r="AH28" s="42">
        <f>$R49/1000</f>
        <v>3.1682209106609419E-2</v>
      </c>
      <c r="AI28" s="42"/>
      <c r="AK28" s="42"/>
    </row>
    <row r="29" spans="1:37" ht="18" customHeight="1">
      <c r="F29" s="25"/>
      <c r="G29" s="44"/>
      <c r="H29" s="44"/>
      <c r="I29" s="44"/>
      <c r="J29" s="25"/>
      <c r="M29" s="26" t="s">
        <v>17</v>
      </c>
      <c r="N29" s="65" t="s">
        <v>92</v>
      </c>
      <c r="O29" s="316">
        <v>1306.2235474275208</v>
      </c>
      <c r="P29" s="334">
        <v>1458209949.8678737</v>
      </c>
      <c r="Q29" s="224"/>
      <c r="R29" s="325">
        <v>28.333446661094229</v>
      </c>
      <c r="S29" s="325">
        <v>4464.4504499999994</v>
      </c>
      <c r="T29" s="331">
        <f t="shared" si="2"/>
        <v>3.0615871069187111E-6</v>
      </c>
      <c r="U29" s="203">
        <f t="shared" ref="U29:V29" si="12">O29/O16-1</f>
        <v>-1.8315273820013189E-5</v>
      </c>
      <c r="V29" s="203">
        <f t="shared" si="12"/>
        <v>-8.2258614697572341E-7</v>
      </c>
      <c r="W29" s="203"/>
      <c r="X29" s="26" t="s">
        <v>257</v>
      </c>
      <c r="AB29" s="212"/>
      <c r="AD29" s="42" t="s">
        <v>393</v>
      </c>
      <c r="AE29" s="42" t="s">
        <v>394</v>
      </c>
      <c r="AF29" s="42" t="s">
        <v>395</v>
      </c>
      <c r="AG29" s="42" t="s">
        <v>396</v>
      </c>
      <c r="AH29" s="42" t="s">
        <v>397</v>
      </c>
      <c r="AI29" s="42" t="s">
        <v>66</v>
      </c>
      <c r="AK29" s="42"/>
    </row>
    <row r="30" spans="1:37" ht="15.45" customHeight="1">
      <c r="F30" s="25"/>
      <c r="G30" s="44"/>
      <c r="H30" s="44"/>
      <c r="I30" s="44"/>
      <c r="J30" s="25"/>
      <c r="K30" s="44"/>
      <c r="M30" s="26" t="s">
        <v>17</v>
      </c>
      <c r="O30" s="316" t="s">
        <v>156</v>
      </c>
      <c r="P30" s="337"/>
      <c r="Q30" s="321" t="s">
        <v>245</v>
      </c>
      <c r="R30" s="328"/>
      <c r="S30" s="327"/>
      <c r="T30" s="263" t="s">
        <v>258</v>
      </c>
      <c r="U30" s="85">
        <f>(R29/10^3)/(R29/10^3+O29)</f>
        <v>2.1690645637296739E-5</v>
      </c>
      <c r="X30" s="25">
        <f>(O29-O16)*1000</f>
        <v>-23.924280121036645</v>
      </c>
      <c r="Y30" s="42">
        <f>+R29-R16</f>
        <v>22.025977608632328</v>
      </c>
      <c r="AB30" s="212"/>
      <c r="AC30" s="26" t="s">
        <v>386</v>
      </c>
      <c r="AD30" s="42">
        <f>$O50</f>
        <v>16.88120722626277</v>
      </c>
      <c r="AE30" s="42">
        <f>$O51</f>
        <v>7.2010427186361067E-3</v>
      </c>
      <c r="AF30" s="42">
        <f>$O52</f>
        <v>0.29156530583799245</v>
      </c>
      <c r="AG30" s="42">
        <f>$O53</f>
        <v>10.654459297366239</v>
      </c>
      <c r="AH30" s="42">
        <f>$O54</f>
        <v>282.88110020930083</v>
      </c>
      <c r="AI30" s="42">
        <f>$O55</f>
        <v>1305.5761521207369</v>
      </c>
      <c r="AJ30" s="42"/>
      <c r="AK30" s="42"/>
    </row>
    <row r="31" spans="1:37" ht="18" customHeight="1">
      <c r="F31" s="25"/>
      <c r="G31" s="44"/>
      <c r="H31" s="44"/>
      <c r="I31" s="44"/>
      <c r="J31" s="25"/>
      <c r="K31" s="44"/>
      <c r="M31" s="26" t="s">
        <v>17</v>
      </c>
      <c r="O31" s="215" t="s">
        <v>155</v>
      </c>
      <c r="P31" s="336" t="s">
        <v>71</v>
      </c>
      <c r="Q31" s="320" t="s">
        <v>72</v>
      </c>
      <c r="R31" s="211" t="s">
        <v>162</v>
      </c>
      <c r="S31" s="217" t="s">
        <v>71</v>
      </c>
      <c r="T31" s="22" t="s">
        <v>276</v>
      </c>
      <c r="U31" s="82" t="s">
        <v>66</v>
      </c>
      <c r="V31" s="199" t="s">
        <v>14</v>
      </c>
      <c r="W31" s="199" t="s">
        <v>6</v>
      </c>
      <c r="AB31" s="212"/>
      <c r="AC31" s="26" t="s">
        <v>387</v>
      </c>
      <c r="AD31" s="42">
        <f>$R50/1000</f>
        <v>8.1281994695284146E-2</v>
      </c>
      <c r="AE31" s="42">
        <f>$R51/1000</f>
        <v>7.6838302564573345E-3</v>
      </c>
      <c r="AF31" s="42">
        <f>$R52/1000</f>
        <v>5.4618911986766841E-2</v>
      </c>
      <c r="AG31" s="42">
        <f>$R53/1000</f>
        <v>0.11980569414207498</v>
      </c>
      <c r="AH31" s="42">
        <f>$R54/1000</f>
        <v>3.0647013174164303E-3</v>
      </c>
      <c r="AI31" s="42">
        <f>$R55/1000</f>
        <v>0.59921520097032199</v>
      </c>
      <c r="AJ31" s="42"/>
      <c r="AK31" s="42"/>
    </row>
    <row r="32" spans="1:37" ht="18" customHeight="1">
      <c r="F32" s="25"/>
      <c r="G32" s="44"/>
      <c r="H32" s="44"/>
      <c r="I32" s="44"/>
      <c r="J32" s="25"/>
      <c r="K32" s="44"/>
      <c r="M32" s="26" t="s">
        <v>17</v>
      </c>
      <c r="N32" s="65" t="s">
        <v>74</v>
      </c>
      <c r="O32" s="274">
        <v>928.04050596014281</v>
      </c>
      <c r="P32" s="20">
        <v>1455345989.8580315</v>
      </c>
      <c r="Q32" s="155">
        <v>637.67689087505084</v>
      </c>
      <c r="R32" s="324">
        <v>5.6944546355142025</v>
      </c>
      <c r="S32" s="324">
        <v>8929.9999999999982</v>
      </c>
      <c r="T32" s="331">
        <f>S32/(S32+P32)</f>
        <v>6.1359602926763123E-6</v>
      </c>
      <c r="U32" s="203">
        <f>O32/O19-1</f>
        <v>-4.1380392180601078E-6</v>
      </c>
      <c r="V32" s="203">
        <f t="shared" ref="V32:V42" si="13">P32/P19-1</f>
        <v>-1.1249316907990803E-6</v>
      </c>
      <c r="W32" s="203">
        <f t="shared" ref="W32:W41" si="14">Q32/Q19-1</f>
        <v>-3.013110916882944E-6</v>
      </c>
      <c r="AB32" s="212"/>
      <c r="AC32" s="859" t="s">
        <v>401</v>
      </c>
      <c r="AD32" s="860"/>
      <c r="AE32" s="860"/>
      <c r="AF32" s="860"/>
      <c r="AG32" s="860"/>
      <c r="AH32" s="860"/>
      <c r="AI32" s="860"/>
    </row>
    <row r="33" spans="6:37" ht="18" customHeight="1">
      <c r="F33" s="25"/>
      <c r="G33" s="44"/>
      <c r="H33" s="44"/>
      <c r="I33" s="44"/>
      <c r="J33" s="25"/>
      <c r="K33" s="44"/>
      <c r="M33" s="26" t="s">
        <v>17</v>
      </c>
      <c r="N33" s="65" t="s">
        <v>75</v>
      </c>
      <c r="O33" s="274">
        <v>24.027273870017066</v>
      </c>
      <c r="P33" s="20">
        <v>163852.26241167262</v>
      </c>
      <c r="Q33" s="155">
        <v>146639.86640385501</v>
      </c>
      <c r="R33" s="324">
        <v>8.7983919842312996</v>
      </c>
      <c r="S33" s="324">
        <v>60</v>
      </c>
      <c r="T33" s="331">
        <f t="shared" ref="T33:T42" si="15">S33/(S33+P33)</f>
        <v>3.6604948963066258E-4</v>
      </c>
      <c r="U33" s="203">
        <f t="shared" ref="U33:U42" si="16">O33/O20-1</f>
        <v>-2.6330461520795989E-4</v>
      </c>
      <c r="V33" s="203">
        <f t="shared" si="13"/>
        <v>-9.2589560636402446E-5</v>
      </c>
      <c r="W33" s="203">
        <f t="shared" si="14"/>
        <v>-1.7073086246854885E-4</v>
      </c>
      <c r="AB33" s="212"/>
      <c r="AC33" s="13"/>
      <c r="AD33" s="13" t="s">
        <v>388</v>
      </c>
      <c r="AE33" s="13" t="s">
        <v>389</v>
      </c>
      <c r="AF33" s="13" t="s">
        <v>390</v>
      </c>
      <c r="AG33" s="13" t="s">
        <v>391</v>
      </c>
      <c r="AH33" s="13" t="s">
        <v>392</v>
      </c>
      <c r="AI33" s="13"/>
    </row>
    <row r="34" spans="6:37" ht="18" customHeight="1">
      <c r="F34" s="25"/>
      <c r="G34" s="44"/>
      <c r="H34" s="44"/>
      <c r="I34" s="44"/>
      <c r="J34" s="25"/>
      <c r="K34" s="44"/>
      <c r="M34" s="26" t="s">
        <v>17</v>
      </c>
      <c r="N34" s="65" t="s">
        <v>76</v>
      </c>
      <c r="O34" s="274">
        <v>40.011247278589181</v>
      </c>
      <c r="P34" s="20">
        <v>2691994.7111523757</v>
      </c>
      <c r="Q34" s="155">
        <v>14863.048249252082</v>
      </c>
      <c r="R34" s="324">
        <v>13.822634871804436</v>
      </c>
      <c r="S34" s="324">
        <v>930</v>
      </c>
      <c r="T34" s="331">
        <f t="shared" si="15"/>
        <v>3.4534942479027859E-4</v>
      </c>
      <c r="U34" s="203">
        <f t="shared" si="16"/>
        <v>-2.2289759538074438E-4</v>
      </c>
      <c r="V34" s="203">
        <f t="shared" si="13"/>
        <v>-8.6359724408291427E-5</v>
      </c>
      <c r="W34" s="203">
        <f t="shared" si="14"/>
        <v>-1.3654966336373864E-4</v>
      </c>
      <c r="AB34" s="212"/>
      <c r="AC34" s="26" t="s">
        <v>386</v>
      </c>
      <c r="AD34" s="42">
        <f>O58</f>
        <v>927.34933506570883</v>
      </c>
      <c r="AE34" s="42">
        <f>O59</f>
        <v>22.900583185308271</v>
      </c>
      <c r="AF34" s="42">
        <f>O60</f>
        <v>38.420951025690464</v>
      </c>
      <c r="AG34" s="42">
        <f>O61</f>
        <v>0.2289604115800688</v>
      </c>
      <c r="AH34" s="42">
        <f>O62</f>
        <v>2.4346367764617227</v>
      </c>
      <c r="AI34" s="42"/>
      <c r="AK34" s="42"/>
    </row>
    <row r="35" spans="6:37" ht="18" customHeight="1">
      <c r="F35" s="25"/>
      <c r="G35" s="44"/>
      <c r="I35" s="44"/>
      <c r="J35" s="25"/>
      <c r="K35" s="44"/>
      <c r="M35" s="26" t="s">
        <v>17</v>
      </c>
      <c r="N35" s="65" t="s">
        <v>77</v>
      </c>
      <c r="O35" s="274">
        <v>0.40111999692398931</v>
      </c>
      <c r="P35" s="20">
        <v>45.061510171959689</v>
      </c>
      <c r="Q35" s="155">
        <v>8901610.1633804813</v>
      </c>
      <c r="R35" s="324">
        <v>1.9138461851268032</v>
      </c>
      <c r="S35" s="324">
        <v>0.215</v>
      </c>
      <c r="T35" s="331">
        <f t="shared" si="15"/>
        <v>4.7485992004117003E-3</v>
      </c>
      <c r="U35" s="203">
        <f t="shared" si="16"/>
        <v>-2.5514233745603798E-3</v>
      </c>
      <c r="V35" s="203">
        <f t="shared" si="13"/>
        <v>-4.5617281843590707E-4</v>
      </c>
      <c r="W35" s="203">
        <f t="shared" si="14"/>
        <v>-2.0962067886832747E-3</v>
      </c>
      <c r="AB35" s="212"/>
      <c r="AC35" s="26" t="s">
        <v>387</v>
      </c>
      <c r="AD35" s="42">
        <f>$R58/1000</f>
        <v>0.56915477217710442</v>
      </c>
      <c r="AE35" s="42">
        <f>$R59/1000</f>
        <v>0.85279575434015076</v>
      </c>
      <c r="AF35" s="42">
        <f>$R60/1000</f>
        <v>1.348284276836899</v>
      </c>
      <c r="AG35" s="42">
        <f>$R61/1000</f>
        <v>0.11902021517549445</v>
      </c>
      <c r="AH35" s="42">
        <f>$R62/1000</f>
        <v>0.29001454312051067</v>
      </c>
      <c r="AI35" s="42"/>
      <c r="AK35" s="42"/>
    </row>
    <row r="36" spans="6:37" ht="18" customHeight="1">
      <c r="F36" s="25"/>
      <c r="J36" s="25"/>
      <c r="M36" s="26" t="s">
        <v>17</v>
      </c>
      <c r="N36" s="65" t="s">
        <v>78</v>
      </c>
      <c r="O36" s="274">
        <v>2.7371975425819577</v>
      </c>
      <c r="P36" s="20">
        <v>34.268208600254589</v>
      </c>
      <c r="Q36" s="155">
        <v>79875711.465163141</v>
      </c>
      <c r="R36" s="324">
        <v>3.1950284586065258</v>
      </c>
      <c r="S36" s="324">
        <v>0.04</v>
      </c>
      <c r="T36" s="331">
        <f t="shared" si="15"/>
        <v>1.165901736988482E-3</v>
      </c>
      <c r="U36" s="203">
        <f t="shared" si="16"/>
        <v>-6.2406506483314583E-4</v>
      </c>
      <c r="V36" s="203">
        <f t="shared" si="13"/>
        <v>-1.1163874545061514E-4</v>
      </c>
      <c r="W36" s="203">
        <f t="shared" si="14"/>
        <v>-5.1248353240107569E-4</v>
      </c>
      <c r="AB36" s="212"/>
      <c r="AD36" s="42" t="s">
        <v>393</v>
      </c>
      <c r="AE36" s="42" t="s">
        <v>394</v>
      </c>
      <c r="AF36" s="42" t="s">
        <v>395</v>
      </c>
      <c r="AG36" s="42" t="s">
        <v>396</v>
      </c>
      <c r="AH36" s="42" t="s">
        <v>397</v>
      </c>
      <c r="AI36" s="42" t="s">
        <v>66</v>
      </c>
      <c r="AK36" s="42"/>
    </row>
    <row r="37" spans="6:37" ht="18" customHeight="1">
      <c r="M37" s="26" t="s">
        <v>17</v>
      </c>
      <c r="N37" s="65" t="s">
        <v>79</v>
      </c>
      <c r="O37" s="274">
        <v>16.956462742456459</v>
      </c>
      <c r="P37" s="20">
        <v>342.95969902955858</v>
      </c>
      <c r="Q37" s="155">
        <v>49441560.59862601</v>
      </c>
      <c r="R37" s="324">
        <v>8.157857498773291</v>
      </c>
      <c r="S37" s="324">
        <v>0.16500000000000001</v>
      </c>
      <c r="T37" s="331">
        <f t="shared" si="15"/>
        <v>4.8087473873685213E-4</v>
      </c>
      <c r="U37" s="203">
        <f t="shared" si="16"/>
        <v>-2.7133723439975999E-4</v>
      </c>
      <c r="V37" s="203">
        <f t="shared" si="13"/>
        <v>-4.9227037002941287E-5</v>
      </c>
      <c r="W37" s="203">
        <f t="shared" si="14"/>
        <v>-2.2212113176200976E-4</v>
      </c>
      <c r="AB37" s="212"/>
      <c r="AC37" s="26" t="s">
        <v>386</v>
      </c>
      <c r="AD37" s="42">
        <f>$O63</f>
        <v>16.134114659479799</v>
      </c>
      <c r="AE37" s="42">
        <f>$O64</f>
        <v>3.0307100270976654E-2</v>
      </c>
      <c r="AF37" s="42">
        <f>$O65</f>
        <v>0.3520354641173048</v>
      </c>
      <c r="AG37" s="42">
        <f>$O66</f>
        <v>9.6661744526766924</v>
      </c>
      <c r="AH37" s="42">
        <f>$O67</f>
        <v>282.85359680189845</v>
      </c>
      <c r="AI37" s="42">
        <f>$O68</f>
        <v>1300.3706949431926</v>
      </c>
      <c r="AJ37" s="42"/>
      <c r="AK37" s="42"/>
    </row>
    <row r="38" spans="6:37" ht="18" customHeight="1">
      <c r="M38" s="26" t="s">
        <v>17</v>
      </c>
      <c r="N38" s="65" t="s">
        <v>80</v>
      </c>
      <c r="O38" s="274">
        <v>2.7689816950147134E-2</v>
      </c>
      <c r="P38" s="20">
        <v>1.5858506661337857</v>
      </c>
      <c r="Q38" s="155">
        <v>17460545.019445837</v>
      </c>
      <c r="R38" s="324">
        <v>2.5317790278196459</v>
      </c>
      <c r="S38" s="324">
        <v>0.14499999999999999</v>
      </c>
      <c r="T38" s="331">
        <f t="shared" si="15"/>
        <v>8.3773836089445886E-2</v>
      </c>
      <c r="U38" s="203">
        <f t="shared" si="16"/>
        <v>-4.9142462180601143E-2</v>
      </c>
      <c r="V38" s="203">
        <f t="shared" si="13"/>
        <v>-8.6699942562310506E-3</v>
      </c>
      <c r="W38" s="203">
        <f t="shared" si="14"/>
        <v>-4.0826432862792972E-2</v>
      </c>
      <c r="AB38" s="212"/>
      <c r="AC38" s="26" t="s">
        <v>387</v>
      </c>
      <c r="AD38" s="42">
        <f>$R63/1000</f>
        <v>0.78316191770796251</v>
      </c>
      <c r="AE38" s="42">
        <f>$R64/1000</f>
        <v>0</v>
      </c>
      <c r="AF38" s="42">
        <f>$R65/1000</f>
        <v>0</v>
      </c>
      <c r="AG38" s="42">
        <f>$R66/1000</f>
        <v>1.1051885020650365</v>
      </c>
      <c r="AH38" s="42">
        <f>$R67/1000</f>
        <v>3.064553489236645E-2</v>
      </c>
      <c r="AI38" s="42">
        <f>$R68/1000</f>
        <v>5.0982655163155242</v>
      </c>
      <c r="AJ38" s="42"/>
      <c r="AK38" s="42"/>
    </row>
    <row r="39" spans="6:37" ht="18" customHeight="1">
      <c r="M39" s="26" t="s">
        <v>17</v>
      </c>
      <c r="N39" s="65" t="s">
        <v>81</v>
      </c>
      <c r="O39" s="274">
        <v>0.34584370996877767</v>
      </c>
      <c r="P39" s="20">
        <v>7.6925753154145511</v>
      </c>
      <c r="Q39" s="155">
        <v>44958118.157877304</v>
      </c>
      <c r="R39" s="324">
        <v>6.2941365421028221</v>
      </c>
      <c r="S39" s="324">
        <v>0.13999999999999999</v>
      </c>
      <c r="T39" s="331">
        <f t="shared" si="15"/>
        <v>1.7874070067922517E-2</v>
      </c>
      <c r="U39" s="203">
        <f t="shared" si="16"/>
        <v>-9.7395312289492164E-3</v>
      </c>
      <c r="V39" s="203">
        <f t="shared" si="13"/>
        <v>-1.7377838509557986E-3</v>
      </c>
      <c r="W39" s="203">
        <f t="shared" si="14"/>
        <v>-8.015676891850676E-3</v>
      </c>
    </row>
    <row r="40" spans="6:37" ht="18" customHeight="1">
      <c r="M40" s="26" t="s">
        <v>17</v>
      </c>
      <c r="N40" s="65" t="s">
        <v>82</v>
      </c>
      <c r="O40" s="274">
        <v>10.754788839059064</v>
      </c>
      <c r="P40" s="20">
        <v>258.32648506213638</v>
      </c>
      <c r="Q40" s="155">
        <v>41632544.322631754</v>
      </c>
      <c r="R40" s="324">
        <v>12.073437853563208</v>
      </c>
      <c r="S40" s="324">
        <v>0.28999999999999998</v>
      </c>
      <c r="T40" s="331">
        <f t="shared" si="15"/>
        <v>1.121351563997644E-3</v>
      </c>
      <c r="U40" s="203">
        <f t="shared" si="16"/>
        <v>-5.7059187275398937E-4</v>
      </c>
      <c r="V40" s="203">
        <f t="shared" si="13"/>
        <v>-1.0079567148779667E-4</v>
      </c>
      <c r="W40" s="203">
        <f t="shared" si="14"/>
        <v>-4.6984355946333434E-4</v>
      </c>
    </row>
    <row r="41" spans="6:37" ht="18" customHeight="1">
      <c r="M41" s="26" t="s">
        <v>17</v>
      </c>
      <c r="N41" s="65" t="s">
        <v>83</v>
      </c>
      <c r="O41" s="274">
        <v>282.88385062357656</v>
      </c>
      <c r="P41" s="20">
        <v>5538.2066339248795</v>
      </c>
      <c r="Q41" s="155">
        <v>51078601.670573488</v>
      </c>
      <c r="R41" s="324">
        <v>0.30647161002344092</v>
      </c>
      <c r="S41" s="324">
        <v>6.0000000000000001E-3</v>
      </c>
      <c r="T41" s="331">
        <f t="shared" si="15"/>
        <v>1.0833820217097471E-6</v>
      </c>
      <c r="U41" s="203">
        <f t="shared" si="16"/>
        <v>-5.9417038356102125E-7</v>
      </c>
      <c r="V41" s="203">
        <f t="shared" si="13"/>
        <v>-2.9939792645095054E-7</v>
      </c>
      <c r="W41" s="203">
        <f t="shared" si="14"/>
        <v>-2.9477254537280118E-7</v>
      </c>
    </row>
    <row r="42" spans="6:37" ht="18" customHeight="1">
      <c r="M42" s="26" t="s">
        <v>17</v>
      </c>
      <c r="N42" s="65" t="s">
        <v>92</v>
      </c>
      <c r="O42" s="316">
        <v>1306.1859803802658</v>
      </c>
      <c r="P42" s="337">
        <v>1458208064.9325578</v>
      </c>
      <c r="Q42" s="224"/>
      <c r="R42" s="325">
        <v>62.788038667565672</v>
      </c>
      <c r="S42" s="325">
        <v>9921.0010000000002</v>
      </c>
      <c r="T42" s="331">
        <f t="shared" si="15"/>
        <v>6.8035102403763935E-6</v>
      </c>
      <c r="U42" s="203">
        <f t="shared" si="16"/>
        <v>-2.8760044426423548E-5</v>
      </c>
      <c r="V42" s="203">
        <f t="shared" si="13"/>
        <v>-1.2926364382215283E-6</v>
      </c>
      <c r="W42" s="203"/>
      <c r="X42" s="26" t="s">
        <v>257</v>
      </c>
    </row>
    <row r="43" spans="6:37" ht="15.45" customHeight="1">
      <c r="M43" s="26" t="s">
        <v>17</v>
      </c>
      <c r="O43" s="318" t="s">
        <v>156</v>
      </c>
      <c r="P43" s="338"/>
      <c r="Q43" s="322" t="s">
        <v>246</v>
      </c>
      <c r="R43" s="329"/>
      <c r="S43" s="329"/>
      <c r="T43" s="22" t="s">
        <v>258</v>
      </c>
      <c r="U43" s="85">
        <f>(R42/10^3)/(R42/10^3+O42)</f>
        <v>4.8067443342789522E-5</v>
      </c>
      <c r="X43" s="25">
        <f>(O42-O29)*1000</f>
        <v>-37.567047254924546</v>
      </c>
      <c r="Y43" s="42">
        <f>+R42-R29</f>
        <v>34.454592006471444</v>
      </c>
    </row>
    <row r="44" spans="6:37" ht="18" customHeight="1">
      <c r="M44" s="26" t="s">
        <v>17</v>
      </c>
      <c r="N44" s="285"/>
      <c r="O44" s="215" t="s">
        <v>155</v>
      </c>
      <c r="P44" s="336" t="s">
        <v>71</v>
      </c>
      <c r="Q44" s="320" t="s">
        <v>72</v>
      </c>
      <c r="R44" s="211" t="s">
        <v>162</v>
      </c>
      <c r="S44" s="217" t="s">
        <v>71</v>
      </c>
      <c r="T44" s="22" t="s">
        <v>276</v>
      </c>
      <c r="U44" s="82" t="s">
        <v>66</v>
      </c>
      <c r="V44" s="199" t="s">
        <v>14</v>
      </c>
      <c r="W44" s="199" t="s">
        <v>6</v>
      </c>
    </row>
    <row r="45" spans="6:37" ht="18" customHeight="1">
      <c r="M45" s="26" t="s">
        <v>17</v>
      </c>
      <c r="N45" s="65" t="s">
        <v>74</v>
      </c>
      <c r="O45" s="274">
        <v>927.97766584463523</v>
      </c>
      <c r="P45" s="20">
        <v>1455319199.8580315</v>
      </c>
      <c r="Q45" s="155">
        <v>637.64544983338419</v>
      </c>
      <c r="R45" s="324">
        <v>56.941738670121197</v>
      </c>
      <c r="S45" s="324">
        <v>89299.999999999985</v>
      </c>
      <c r="T45" s="331">
        <f>S45/(S45+P45)</f>
        <v>6.1357344009404095E-5</v>
      </c>
      <c r="U45" s="203">
        <f>O45/O32-1</f>
        <v>-6.7712686142473721E-5</v>
      </c>
      <c r="V45" s="203">
        <f t="shared" ref="V45:V55" si="17">P45/P32-1</f>
        <v>-1.8407993828795099E-5</v>
      </c>
      <c r="W45" s="203">
        <f t="shared" ref="W45:W54" si="18">Q45/Q32-1</f>
        <v>-4.9305599930882238E-5</v>
      </c>
    </row>
    <row r="46" spans="6:37" ht="18" customHeight="1">
      <c r="M46" s="26" t="s">
        <v>17</v>
      </c>
      <c r="N46" s="65" t="s">
        <v>75</v>
      </c>
      <c r="O46" s="274">
        <v>23.923830135893084</v>
      </c>
      <c r="P46" s="20">
        <v>163603.98654960367</v>
      </c>
      <c r="Q46" s="155">
        <v>146230.11725108261</v>
      </c>
      <c r="R46" s="324">
        <v>87.738070350649565</v>
      </c>
      <c r="S46" s="324">
        <v>600</v>
      </c>
      <c r="T46" s="331">
        <f t="shared" ref="T46:T55" si="19">S46/(S46+P46)</f>
        <v>3.6539916758887496E-3</v>
      </c>
      <c r="U46" s="203">
        <f t="shared" ref="U46:U55" si="20">O46/O33-1</f>
        <v>-4.305263039144247E-3</v>
      </c>
      <c r="V46" s="203">
        <f t="shared" si="17"/>
        <v>-1.5152421969321095E-3</v>
      </c>
      <c r="W46" s="203">
        <f t="shared" si="18"/>
        <v>-2.7942548150168278E-3</v>
      </c>
    </row>
    <row r="47" spans="6:37" ht="18" customHeight="1">
      <c r="M47" s="26" t="s">
        <v>17</v>
      </c>
      <c r="N47" s="65" t="s">
        <v>76</v>
      </c>
      <c r="O47" s="274">
        <v>39.865411202321141</v>
      </c>
      <c r="P47" s="20">
        <v>2688190.1656978298</v>
      </c>
      <c r="Q47" s="155">
        <v>14829.832989874229</v>
      </c>
      <c r="R47" s="324">
        <v>137.91744680583034</v>
      </c>
      <c r="S47" s="324">
        <v>9300</v>
      </c>
      <c r="T47" s="331">
        <f t="shared" si="19"/>
        <v>3.4476492697774592E-3</v>
      </c>
      <c r="U47" s="203">
        <f t="shared" si="20"/>
        <v>-3.6448770330156366E-3</v>
      </c>
      <c r="V47" s="203">
        <f t="shared" si="17"/>
        <v>-1.4132811772565868E-3</v>
      </c>
      <c r="W47" s="203">
        <f t="shared" si="18"/>
        <v>-2.2347541917940861E-3</v>
      </c>
    </row>
    <row r="48" spans="6:37" ht="18" customHeight="1">
      <c r="M48" s="26" t="s">
        <v>17</v>
      </c>
      <c r="N48" s="65" t="s">
        <v>77</v>
      </c>
      <c r="O48" s="274">
        <v>0.38443943441440814</v>
      </c>
      <c r="P48" s="20">
        <v>44.724988432829257</v>
      </c>
      <c r="Q48" s="155">
        <v>8595629.5995868836</v>
      </c>
      <c r="R48" s="324">
        <v>18.480603639111798</v>
      </c>
      <c r="S48" s="324">
        <v>2.15</v>
      </c>
      <c r="T48" s="331">
        <f t="shared" si="19"/>
        <v>4.5866677985017507E-2</v>
      </c>
      <c r="U48" s="203">
        <f t="shared" si="20"/>
        <v>-4.1584968681434464E-2</v>
      </c>
      <c r="V48" s="203">
        <f t="shared" si="17"/>
        <v>-7.4680528425751236E-3</v>
      </c>
      <c r="W48" s="203">
        <f t="shared" si="18"/>
        <v>-3.4373619848276804E-2</v>
      </c>
    </row>
    <row r="49" spans="13:25" ht="18" customHeight="1">
      <c r="M49" s="26" t="s">
        <v>17</v>
      </c>
      <c r="N49" s="65" t="s">
        <v>78</v>
      </c>
      <c r="O49" s="274">
        <v>2.7092724219865829</v>
      </c>
      <c r="P49" s="20">
        <v>34.205599904602416</v>
      </c>
      <c r="Q49" s="155">
        <v>79205522.766523555</v>
      </c>
      <c r="R49" s="324">
        <v>31.682209106609417</v>
      </c>
      <c r="S49" s="324">
        <v>0.39999999999999997</v>
      </c>
      <c r="T49" s="331">
        <f t="shared" si="19"/>
        <v>1.1558822881345325E-2</v>
      </c>
      <c r="U49" s="203">
        <f t="shared" si="20"/>
        <v>-1.0202084490048668E-2</v>
      </c>
      <c r="V49" s="203">
        <f t="shared" si="17"/>
        <v>-1.8270198008456529E-3</v>
      </c>
      <c r="W49" s="203">
        <f t="shared" si="18"/>
        <v>-8.3903941053705688E-3</v>
      </c>
    </row>
    <row r="50" spans="13:25" ht="18" customHeight="1">
      <c r="M50" s="26" t="s">
        <v>17</v>
      </c>
      <c r="N50" s="65" t="s">
        <v>79</v>
      </c>
      <c r="O50" s="274">
        <v>16.88120722626277</v>
      </c>
      <c r="P50" s="20">
        <v>342.68341995979114</v>
      </c>
      <c r="Q50" s="155">
        <v>49261814.966838874</v>
      </c>
      <c r="R50" s="324">
        <v>81.281994695284141</v>
      </c>
      <c r="S50" s="324">
        <v>1.6500000000000001</v>
      </c>
      <c r="T50" s="331">
        <f t="shared" si="19"/>
        <v>4.7918671391021985E-3</v>
      </c>
      <c r="U50" s="203">
        <f t="shared" si="20"/>
        <v>-4.4381612684619709E-3</v>
      </c>
      <c r="V50" s="203">
        <f t="shared" si="17"/>
        <v>-8.0557298874828209E-4</v>
      </c>
      <c r="W50" s="203">
        <f t="shared" si="18"/>
        <v>-3.6355169539719068E-3</v>
      </c>
    </row>
    <row r="51" spans="13:25" ht="18" customHeight="1">
      <c r="M51" s="26" t="s">
        <v>17</v>
      </c>
      <c r="N51" s="65" t="s">
        <v>80</v>
      </c>
      <c r="O51" s="274">
        <v>7.2010427186361067E-3</v>
      </c>
      <c r="P51" s="20">
        <v>1.3588941443946552</v>
      </c>
      <c r="Q51" s="155">
        <v>5299193.2803154038</v>
      </c>
      <c r="R51" s="324">
        <v>7.6838302564573349</v>
      </c>
      <c r="S51" s="324">
        <v>1.45</v>
      </c>
      <c r="T51" s="331">
        <f t="shared" si="19"/>
        <v>0.51621738857392563</v>
      </c>
      <c r="U51" s="203">
        <f t="shared" si="20"/>
        <v>-0.73993895547952171</v>
      </c>
      <c r="V51" s="203">
        <f t="shared" si="17"/>
        <v>-0.14311342586401132</v>
      </c>
      <c r="W51" s="203">
        <f t="shared" si="18"/>
        <v>-0.69650470392455199</v>
      </c>
    </row>
    <row r="52" spans="13:25" ht="18" customHeight="1">
      <c r="M52" s="26" t="s">
        <v>17</v>
      </c>
      <c r="N52" s="65" t="s">
        <v>81</v>
      </c>
      <c r="O52" s="274">
        <v>0.29156530583799245</v>
      </c>
      <c r="P52" s="20">
        <v>7.4734448806319431</v>
      </c>
      <c r="Q52" s="155">
        <v>39013508.561976321</v>
      </c>
      <c r="R52" s="324">
        <v>54.61891198676684</v>
      </c>
      <c r="S52" s="324">
        <v>1.4</v>
      </c>
      <c r="T52" s="331">
        <f t="shared" si="19"/>
        <v>0.15777412479969061</v>
      </c>
      <c r="U52" s="203">
        <f t="shared" si="20"/>
        <v>-0.15694489321689675</v>
      </c>
      <c r="V52" s="203">
        <f t="shared" si="17"/>
        <v>-2.8485965466403584E-2</v>
      </c>
      <c r="W52" s="203">
        <f t="shared" si="18"/>
        <v>-0.1322254987414192</v>
      </c>
    </row>
    <row r="53" spans="13:25" ht="18" customHeight="1">
      <c r="M53" s="26" t="s">
        <v>17</v>
      </c>
      <c r="N53" s="65" t="s">
        <v>82</v>
      </c>
      <c r="O53" s="274">
        <v>10.654459297366239</v>
      </c>
      <c r="P53" s="20">
        <v>257.9003626131568</v>
      </c>
      <c r="Q53" s="155">
        <v>41312308.324853443</v>
      </c>
      <c r="R53" s="324">
        <v>119.80569414207498</v>
      </c>
      <c r="S53" s="324">
        <v>2.9</v>
      </c>
      <c r="T53" s="331">
        <f t="shared" si="19"/>
        <v>1.1119616441260659E-2</v>
      </c>
      <c r="U53" s="203">
        <f t="shared" si="20"/>
        <v>-9.3288248792434691E-3</v>
      </c>
      <c r="V53" s="203">
        <f t="shared" si="17"/>
        <v>-1.6495499827556825E-3</v>
      </c>
      <c r="W53" s="203">
        <f t="shared" si="18"/>
        <v>-7.69196317420906E-3</v>
      </c>
    </row>
    <row r="54" spans="13:25" ht="18" customHeight="1">
      <c r="M54" s="26" t="s">
        <v>17</v>
      </c>
      <c r="N54" s="65" t="s">
        <v>83</v>
      </c>
      <c r="O54" s="274">
        <v>282.88110020930083</v>
      </c>
      <c r="P54" s="20">
        <v>5538.1795009199532</v>
      </c>
      <c r="Q54" s="155">
        <v>51078355.290273845</v>
      </c>
      <c r="R54" s="324">
        <v>3.0647013174164304</v>
      </c>
      <c r="S54" s="324">
        <v>0.06</v>
      </c>
      <c r="T54" s="331">
        <f t="shared" si="19"/>
        <v>1.0833767660288695E-5</v>
      </c>
      <c r="U54" s="203">
        <f t="shared" si="20"/>
        <v>-9.7227687959611231E-6</v>
      </c>
      <c r="V54" s="203">
        <f t="shared" si="17"/>
        <v>-4.8992402631453658E-6</v>
      </c>
      <c r="W54" s="203">
        <f t="shared" si="18"/>
        <v>-4.8235521643569257E-6</v>
      </c>
    </row>
    <row r="55" spans="13:25" ht="18" customHeight="1">
      <c r="M55" s="26" t="s">
        <v>17</v>
      </c>
      <c r="N55" s="65" t="s">
        <v>92</v>
      </c>
      <c r="O55" s="316">
        <v>1305.5761521207369</v>
      </c>
      <c r="P55" s="337">
        <v>1458177220.53649</v>
      </c>
      <c r="Q55" s="224"/>
      <c r="R55" s="325">
        <v>599.21520097032203</v>
      </c>
      <c r="S55" s="325">
        <v>99210.009999999951</v>
      </c>
      <c r="T55" s="331">
        <f t="shared" si="19"/>
        <v>6.8032375701787174E-5</v>
      </c>
      <c r="U55" s="203">
        <f t="shared" si="20"/>
        <v>-4.6687705172843152E-4</v>
      </c>
      <c r="V55" s="203">
        <f t="shared" si="17"/>
        <v>-2.1152259961798592E-5</v>
      </c>
      <c r="W55" s="203"/>
      <c r="X55" s="26" t="s">
        <v>257</v>
      </c>
    </row>
    <row r="56" spans="13:25" ht="15.45" customHeight="1">
      <c r="M56" s="26" t="s">
        <v>17</v>
      </c>
      <c r="O56" s="318" t="s">
        <v>156</v>
      </c>
      <c r="P56" s="338"/>
      <c r="Q56" s="322" t="s">
        <v>247</v>
      </c>
      <c r="R56" s="68"/>
      <c r="S56" s="329"/>
      <c r="T56" s="22" t="s">
        <v>258</v>
      </c>
      <c r="U56" s="85">
        <f>(R55/10^3)/(R55/10^3+O55)</f>
        <v>4.5875555148387439E-4</v>
      </c>
      <c r="X56" s="25">
        <f>(O55-O42)*1000</f>
        <v>-609.82825952896746</v>
      </c>
      <c r="Y56" s="42">
        <f>+R55-R42</f>
        <v>536.42716230275641</v>
      </c>
    </row>
    <row r="57" spans="13:25" ht="18" customHeight="1">
      <c r="M57" s="26" t="s">
        <v>17</v>
      </c>
      <c r="N57" s="65"/>
      <c r="O57" s="215" t="s">
        <v>155</v>
      </c>
      <c r="P57" s="336" t="s">
        <v>71</v>
      </c>
      <c r="Q57" s="320" t="s">
        <v>72</v>
      </c>
      <c r="R57" s="211" t="s">
        <v>162</v>
      </c>
      <c r="S57" s="217" t="s">
        <v>71</v>
      </c>
      <c r="T57" s="22" t="s">
        <v>276</v>
      </c>
      <c r="U57" s="82" t="s">
        <v>66</v>
      </c>
      <c r="V57" s="199" t="s">
        <v>14</v>
      </c>
      <c r="W57" s="199" t="s">
        <v>6</v>
      </c>
    </row>
    <row r="58" spans="13:25" ht="18" customHeight="1">
      <c r="M58" s="26" t="s">
        <v>17</v>
      </c>
      <c r="N58" s="65" t="s">
        <v>74</v>
      </c>
      <c r="O58" s="274">
        <v>927.34933506570883</v>
      </c>
      <c r="P58" s="20">
        <v>1455051290.3580315</v>
      </c>
      <c r="Q58" s="155">
        <v>637.33102826741197</v>
      </c>
      <c r="R58" s="324">
        <v>569.15477217710441</v>
      </c>
      <c r="S58" s="324">
        <v>893028.49999999988</v>
      </c>
      <c r="T58" s="331">
        <f>S58/(S58+P58)</f>
        <v>6.1336720672150837E-4</v>
      </c>
      <c r="U58" s="203">
        <f>O58/O45-1</f>
        <v>-6.7709687641515082E-4</v>
      </c>
      <c r="V58" s="203">
        <f t="shared" ref="V58:V68" si="21">P58/P45-1</f>
        <v>-1.8408985466977779E-4</v>
      </c>
      <c r="W58" s="203">
        <f t="shared" ref="W58:W67" si="22">Q58/Q45-1</f>
        <v>-4.9309779604700399E-4</v>
      </c>
    </row>
    <row r="59" spans="13:25" ht="18" customHeight="1">
      <c r="M59" s="26" t="s">
        <v>17</v>
      </c>
      <c r="N59" s="65" t="s">
        <v>75</v>
      </c>
      <c r="O59" s="274">
        <v>22.900583185308271</v>
      </c>
      <c r="P59" s="20">
        <v>161121.22792891401</v>
      </c>
      <c r="Q59" s="155">
        <v>142132.62572335848</v>
      </c>
      <c r="R59" s="324">
        <v>852.79575434015078</v>
      </c>
      <c r="S59" s="324">
        <v>6000</v>
      </c>
      <c r="T59" s="331">
        <f t="shared" ref="T59:T68" si="23">S59/(S59+P59)</f>
        <v>3.5902081826206633E-2</v>
      </c>
      <c r="U59" s="203">
        <f t="shared" ref="U59:U68" si="24">O59/O46-1</f>
        <v>-4.2771033934471459E-2</v>
      </c>
      <c r="V59" s="203">
        <f t="shared" si="21"/>
        <v>-1.5175416400607711E-2</v>
      </c>
      <c r="W59" s="203">
        <f t="shared" si="22"/>
        <v>-2.8020845532720107E-2</v>
      </c>
    </row>
    <row r="60" spans="13:25" ht="18" customHeight="1">
      <c r="M60" s="26" t="s">
        <v>17</v>
      </c>
      <c r="N60" s="65" t="s">
        <v>76</v>
      </c>
      <c r="O60" s="274">
        <v>38.420951025690464</v>
      </c>
      <c r="P60" s="20">
        <v>2650144.7111523752</v>
      </c>
      <c r="Q60" s="155">
        <v>14497.680396095688</v>
      </c>
      <c r="R60" s="324">
        <v>1348.2842768368989</v>
      </c>
      <c r="S60" s="324">
        <v>93000</v>
      </c>
      <c r="T60" s="331">
        <f t="shared" si="23"/>
        <v>3.3902695552992308E-2</v>
      </c>
      <c r="U60" s="203">
        <f t="shared" si="24"/>
        <v>-3.6233419725683724E-2</v>
      </c>
      <c r="V60" s="203">
        <f t="shared" si="21"/>
        <v>-1.4152813677740017E-2</v>
      </c>
      <c r="W60" s="203">
        <f t="shared" si="22"/>
        <v>-2.2397595037336848E-2</v>
      </c>
    </row>
    <row r="61" spans="13:25" ht="18" customHeight="1">
      <c r="M61" s="26" t="s">
        <v>17</v>
      </c>
      <c r="N61" s="65" t="s">
        <v>77</v>
      </c>
      <c r="O61" s="274">
        <v>0.2289604115800688</v>
      </c>
      <c r="P61" s="20">
        <v>41.359771041524908</v>
      </c>
      <c r="Q61" s="155">
        <v>5535823.9616509052</v>
      </c>
      <c r="R61" s="324">
        <v>119.02021517549446</v>
      </c>
      <c r="S61" s="324">
        <v>21.5</v>
      </c>
      <c r="T61" s="331">
        <f t="shared" si="23"/>
        <v>0.34203115353056546</v>
      </c>
      <c r="U61" s="203">
        <f t="shared" si="24"/>
        <v>-0.40443047438973201</v>
      </c>
      <c r="V61" s="203">
        <f t="shared" si="21"/>
        <v>-7.5242442965825274E-2</v>
      </c>
      <c r="W61" s="203">
        <f t="shared" si="22"/>
        <v>-0.35597225339759131</v>
      </c>
    </row>
    <row r="62" spans="13:25" ht="18" customHeight="1">
      <c r="M62" s="26" t="s">
        <v>17</v>
      </c>
      <c r="N62" s="65" t="s">
        <v>78</v>
      </c>
      <c r="O62" s="274">
        <v>2.4346367764617227</v>
      </c>
      <c r="P62" s="20">
        <v>33.579512948080676</v>
      </c>
      <c r="Q62" s="155">
        <v>72503635.780127674</v>
      </c>
      <c r="R62" s="324">
        <v>290.01454312051067</v>
      </c>
      <c r="S62" s="324">
        <v>4</v>
      </c>
      <c r="T62" s="331">
        <f t="shared" si="23"/>
        <v>0.10644097504739733</v>
      </c>
      <c r="U62" s="203">
        <f t="shared" si="24"/>
        <v>-0.10136878200069765</v>
      </c>
      <c r="V62" s="203">
        <f t="shared" si="21"/>
        <v>-1.8303639119555348E-2</v>
      </c>
      <c r="W62" s="203">
        <f t="shared" si="22"/>
        <v>-8.4613884894759517E-2</v>
      </c>
    </row>
    <row r="63" spans="13:25" ht="18" customHeight="1">
      <c r="M63" s="26" t="s">
        <v>17</v>
      </c>
      <c r="N63" s="65" t="s">
        <v>79</v>
      </c>
      <c r="O63" s="274">
        <v>16.134114659479799</v>
      </c>
      <c r="P63" s="20">
        <v>339.92062926211673</v>
      </c>
      <c r="Q63" s="155">
        <v>47464358.648967423</v>
      </c>
      <c r="R63" s="324">
        <v>783.16191770796252</v>
      </c>
      <c r="S63" s="324">
        <v>16.5</v>
      </c>
      <c r="T63" s="331">
        <f t="shared" si="23"/>
        <v>4.6293616713935122E-2</v>
      </c>
      <c r="U63" s="203">
        <f t="shared" si="24"/>
        <v>-4.425587321863389E-2</v>
      </c>
      <c r="V63" s="203">
        <f t="shared" si="21"/>
        <v>-8.062224597847667E-3</v>
      </c>
      <c r="W63" s="203">
        <f t="shared" si="22"/>
        <v>-3.6487821633884754E-2</v>
      </c>
    </row>
    <row r="64" spans="13:25" ht="18" customHeight="1">
      <c r="M64" s="26" t="s">
        <v>17</v>
      </c>
      <c r="N64" s="65" t="s">
        <v>80</v>
      </c>
      <c r="O64" s="274">
        <v>3.0307100270976654E-2</v>
      </c>
      <c r="P64" s="20">
        <v>1.6110680574381335</v>
      </c>
      <c r="Q64" s="155">
        <v>18811806.323793665</v>
      </c>
      <c r="R64" s="332">
        <v>0</v>
      </c>
      <c r="S64" s="332">
        <v>0</v>
      </c>
      <c r="T64" s="331">
        <f t="shared" si="23"/>
        <v>0</v>
      </c>
      <c r="U64" s="203">
        <f t="shared" si="24"/>
        <v>3.208709968147069</v>
      </c>
      <c r="V64" s="203">
        <f t="shared" si="21"/>
        <v>0.18557288960562413</v>
      </c>
      <c r="W64" s="203">
        <f t="shared" si="22"/>
        <v>2.5499377600875128</v>
      </c>
    </row>
    <row r="65" spans="13:25" ht="18" customHeight="1">
      <c r="M65" s="26" t="s">
        <v>17</v>
      </c>
      <c r="N65" s="65" t="s">
        <v>81</v>
      </c>
      <c r="O65" s="274">
        <v>0.3520354641173048</v>
      </c>
      <c r="P65" s="20">
        <v>7.7169231415015087</v>
      </c>
      <c r="Q65" s="155">
        <v>45618630.335199639</v>
      </c>
      <c r="R65" s="332">
        <v>0</v>
      </c>
      <c r="S65" s="332">
        <v>0</v>
      </c>
      <c r="T65" s="331">
        <f t="shared" si="23"/>
        <v>0</v>
      </c>
      <c r="U65" s="203">
        <f t="shared" si="24"/>
        <v>0.20739833261544649</v>
      </c>
      <c r="V65" s="203">
        <f t="shared" si="21"/>
        <v>3.2579120440235032E-2</v>
      </c>
      <c r="W65" s="203">
        <f t="shared" si="22"/>
        <v>0.16930345453884299</v>
      </c>
    </row>
    <row r="66" spans="13:25" ht="18" customHeight="1">
      <c r="M66" s="26" t="s">
        <v>17</v>
      </c>
      <c r="N66" s="65" t="s">
        <v>82</v>
      </c>
      <c r="O66" s="274">
        <v>9.6661744526766924</v>
      </c>
      <c r="P66" s="20">
        <v>253.63913812336085</v>
      </c>
      <c r="Q66" s="155">
        <v>38109948.347070225</v>
      </c>
      <c r="R66" s="324">
        <v>1105.1885020650366</v>
      </c>
      <c r="S66" s="324">
        <v>29</v>
      </c>
      <c r="T66" s="331">
        <f t="shared" si="23"/>
        <v>0.10260433212665206</v>
      </c>
      <c r="U66" s="203">
        <f t="shared" si="24"/>
        <v>-9.275786007590725E-2</v>
      </c>
      <c r="V66" s="203">
        <f t="shared" si="21"/>
        <v>-1.6522754937679851E-2</v>
      </c>
      <c r="W66" s="203">
        <f t="shared" si="22"/>
        <v>-7.7515881044504131E-2</v>
      </c>
    </row>
    <row r="67" spans="13:25" ht="18" customHeight="1">
      <c r="M67" s="26" t="s">
        <v>17</v>
      </c>
      <c r="N67" s="65" t="s">
        <v>83</v>
      </c>
      <c r="O67" s="274">
        <v>282.85359680189845</v>
      </c>
      <c r="P67" s="20">
        <v>5537.9081708706917</v>
      </c>
      <c r="Q67" s="155">
        <v>51075891.487277418</v>
      </c>
      <c r="R67" s="324">
        <v>30.645534892366449</v>
      </c>
      <c r="S67" s="324">
        <v>0.6</v>
      </c>
      <c r="T67" s="331">
        <f t="shared" si="23"/>
        <v>1.0833242120245455E-4</v>
      </c>
      <c r="U67" s="203">
        <f t="shared" si="24"/>
        <v>-9.7226033771935505E-5</v>
      </c>
      <c r="V67" s="203">
        <f t="shared" si="21"/>
        <v>-4.8992642657452734E-5</v>
      </c>
      <c r="W67" s="203">
        <f t="shared" si="22"/>
        <v>-4.823575431167626E-5</v>
      </c>
    </row>
    <row r="68" spans="13:25" ht="18" customHeight="1">
      <c r="M68" s="26" t="s">
        <v>17</v>
      </c>
      <c r="N68" s="65" t="s">
        <v>92</v>
      </c>
      <c r="O68" s="316">
        <v>1300.3706949431926</v>
      </c>
      <c r="P68" s="337">
        <v>1457868772.0323262</v>
      </c>
      <c r="Q68" s="224"/>
      <c r="R68" s="325">
        <v>5098.2655163155241</v>
      </c>
      <c r="S68" s="325">
        <v>992100.09999999986</v>
      </c>
      <c r="T68" s="331">
        <f t="shared" si="23"/>
        <v>6.8005120909844471E-4</v>
      </c>
      <c r="U68" s="203">
        <f t="shared" si="24"/>
        <v>-3.9870957883909597E-3</v>
      </c>
      <c r="V68" s="203">
        <f t="shared" si="21"/>
        <v>-2.1153018975994531E-4</v>
      </c>
      <c r="W68" s="203"/>
      <c r="X68" s="26" t="s">
        <v>257</v>
      </c>
    </row>
    <row r="69" spans="13:25" ht="15.45" customHeight="1">
      <c r="M69" s="26" t="s">
        <v>17</v>
      </c>
      <c r="O69" s="318" t="s">
        <v>234</v>
      </c>
      <c r="P69" s="338"/>
      <c r="Q69" s="322" t="s">
        <v>243</v>
      </c>
      <c r="R69" s="329"/>
      <c r="S69" s="329"/>
      <c r="T69" s="22" t="s">
        <v>258</v>
      </c>
      <c r="U69" s="85">
        <f>(R68/10^3)/(R68/10^3+O68)</f>
        <v>3.9053134702804432E-3</v>
      </c>
      <c r="X69" s="25">
        <f>(O68-O55)*1000</f>
        <v>-5205.4571775443037</v>
      </c>
      <c r="Y69" s="42">
        <f>+R68-R55</f>
        <v>4499.0503153452019</v>
      </c>
    </row>
    <row r="70" spans="13:25" ht="18" customHeight="1">
      <c r="M70" s="26" t="s">
        <v>17</v>
      </c>
      <c r="O70" s="211" t="s">
        <v>155</v>
      </c>
      <c r="P70" s="404" t="s">
        <v>71</v>
      </c>
      <c r="Q70" s="320" t="s">
        <v>72</v>
      </c>
      <c r="R70" s="211" t="s">
        <v>162</v>
      </c>
      <c r="S70" s="217" t="s">
        <v>71</v>
      </c>
      <c r="T70" s="22" t="s">
        <v>276</v>
      </c>
      <c r="U70" s="82" t="s">
        <v>66</v>
      </c>
      <c r="V70" s="199" t="s">
        <v>14</v>
      </c>
      <c r="W70" s="199" t="s">
        <v>6</v>
      </c>
    </row>
    <row r="71" spans="13:25" ht="18" customHeight="1">
      <c r="M71" s="26" t="s">
        <v>17</v>
      </c>
      <c r="N71" s="65" t="s">
        <v>74</v>
      </c>
      <c r="O71" s="274">
        <v>3457.9622829124241</v>
      </c>
      <c r="P71" s="20">
        <v>2232053321.50383</v>
      </c>
      <c r="Q71" s="155">
        <v>1549.2292453760231</v>
      </c>
      <c r="R71" s="324">
        <v>1.3834617161207883</v>
      </c>
      <c r="S71" s="324">
        <v>892.99999999999989</v>
      </c>
      <c r="T71" s="331">
        <f>S71/(S71+P71)</f>
        <v>4.0007988793341541E-7</v>
      </c>
      <c r="U71" s="203">
        <f>O71/O58-1</f>
        <v>2.7288669459901049</v>
      </c>
      <c r="V71" s="203">
        <f t="shared" ref="V71:V81" si="25">P71/P58-1</f>
        <v>0.53400319033056798</v>
      </c>
      <c r="W71" s="203">
        <f t="shared" ref="W71:W80" si="26">Q71/Q58-1</f>
        <v>1.4308078167598581</v>
      </c>
    </row>
    <row r="72" spans="13:25" ht="18" customHeight="1">
      <c r="M72" s="26" t="s">
        <v>17</v>
      </c>
      <c r="N72" s="65" t="s">
        <v>75</v>
      </c>
      <c r="O72" s="274">
        <v>99.497404265091006</v>
      </c>
      <c r="P72" s="20">
        <v>285882.52020832628</v>
      </c>
      <c r="Q72" s="155">
        <v>348035.98412587785</v>
      </c>
      <c r="R72" s="324">
        <v>2.0882159047552671</v>
      </c>
      <c r="S72" s="324">
        <v>6</v>
      </c>
      <c r="T72" s="331">
        <f t="shared" ref="T72:T81" si="27">S72/(S72+P72)</f>
        <v>2.0987201569436277E-5</v>
      </c>
      <c r="U72" s="203">
        <f t="shared" ref="U72:U81" si="28">O72/O59-1</f>
        <v>3.3447541689210327</v>
      </c>
      <c r="V72" s="203">
        <f t="shared" si="25"/>
        <v>0.77433181141380336</v>
      </c>
      <c r="W72" s="203">
        <f t="shared" si="26"/>
        <v>1.4486706155930857</v>
      </c>
    </row>
    <row r="73" spans="13:25" ht="18" customHeight="1">
      <c r="M73" s="26" t="s">
        <v>17</v>
      </c>
      <c r="N73" s="65" t="s">
        <v>76</v>
      </c>
      <c r="O73" s="274">
        <v>106.19756325504399</v>
      </c>
      <c r="P73" s="20">
        <v>4017400.9906197782</v>
      </c>
      <c r="Q73" s="155">
        <v>26434.394650423117</v>
      </c>
      <c r="R73" s="324">
        <v>2.4583987024893497</v>
      </c>
      <c r="S73" s="324">
        <v>93</v>
      </c>
      <c r="T73" s="331">
        <f t="shared" si="27"/>
        <v>2.3148758956986741E-5</v>
      </c>
      <c r="U73" s="203">
        <f t="shared" si="28"/>
        <v>1.7640534765533049</v>
      </c>
      <c r="V73" s="203">
        <f t="shared" si="25"/>
        <v>0.51591759261813008</v>
      </c>
      <c r="W73" s="203">
        <f t="shared" si="26"/>
        <v>0.82335338676262015</v>
      </c>
    </row>
    <row r="74" spans="13:25" ht="18" customHeight="1">
      <c r="M74" s="26" t="s">
        <v>17</v>
      </c>
      <c r="N74" s="65" t="s">
        <v>77</v>
      </c>
      <c r="O74" s="274">
        <v>0.85051452124474791</v>
      </c>
      <c r="P74" s="20">
        <v>52.940451096482825</v>
      </c>
      <c r="Q74" s="155">
        <v>16065494.411725046</v>
      </c>
      <c r="R74" s="324">
        <v>0.34540812985208852</v>
      </c>
      <c r="S74" s="324">
        <v>2.1500000000000002E-2</v>
      </c>
      <c r="T74" s="331">
        <f t="shared" si="27"/>
        <v>4.0595181172295983E-4</v>
      </c>
      <c r="U74" s="203">
        <f t="shared" si="28"/>
        <v>2.714679386603557</v>
      </c>
      <c r="V74" s="203">
        <f t="shared" si="25"/>
        <v>0.27999864997635027</v>
      </c>
      <c r="W74" s="203">
        <f t="shared" si="26"/>
        <v>1.9020963316423738</v>
      </c>
    </row>
    <row r="75" spans="13:25" ht="18" customHeight="1">
      <c r="M75" s="26" t="s">
        <v>17</v>
      </c>
      <c r="N75" s="65" t="s">
        <v>78</v>
      </c>
      <c r="O75" s="274">
        <v>5.784731576488257</v>
      </c>
      <c r="P75" s="20">
        <v>40.236888920283477</v>
      </c>
      <c r="Q75" s="155">
        <v>143766869.94734737</v>
      </c>
      <c r="R75" s="324">
        <v>0.57506747978938955</v>
      </c>
      <c r="S75" s="324">
        <v>4.0000000000000001E-3</v>
      </c>
      <c r="T75" s="331">
        <f t="shared" si="27"/>
        <v>9.9401382706130898E-5</v>
      </c>
      <c r="U75" s="203">
        <f t="shared" si="28"/>
        <v>1.3760142097644867</v>
      </c>
      <c r="V75" s="203">
        <f t="shared" si="25"/>
        <v>0.19825707366560597</v>
      </c>
      <c r="W75" s="203">
        <f t="shared" si="26"/>
        <v>0.98289187018607471</v>
      </c>
    </row>
    <row r="76" spans="13:25" ht="18" customHeight="1">
      <c r="M76" s="26" t="s">
        <v>17</v>
      </c>
      <c r="N76" s="65" t="s">
        <v>79</v>
      </c>
      <c r="O76" s="274">
        <v>36.905924252040286</v>
      </c>
      <c r="P76" s="20">
        <v>406.5102447810101</v>
      </c>
      <c r="Q76" s="155">
        <v>90787193.498460934</v>
      </c>
      <c r="R76" s="324">
        <v>1.4979886927246056</v>
      </c>
      <c r="S76" s="324">
        <v>1.6500000000000001E-2</v>
      </c>
      <c r="T76" s="331">
        <f t="shared" si="27"/>
        <v>4.0587735522513544E-5</v>
      </c>
      <c r="U76" s="203">
        <f t="shared" si="28"/>
        <v>1.2874465089012959</v>
      </c>
      <c r="V76" s="203">
        <f t="shared" si="25"/>
        <v>0.19589754132734716</v>
      </c>
      <c r="W76" s="203">
        <f t="shared" si="26"/>
        <v>0.91274455365333362</v>
      </c>
    </row>
    <row r="77" spans="13:25" ht="18" customHeight="1">
      <c r="M77" s="26" t="s">
        <v>17</v>
      </c>
      <c r="N77" s="65" t="s">
        <v>80</v>
      </c>
      <c r="O77" s="274">
        <v>6.3641583169679675E-2</v>
      </c>
      <c r="P77" s="20">
        <v>1.8888035683457431</v>
      </c>
      <c r="Q77" s="155">
        <v>33694124.808022477</v>
      </c>
      <c r="R77" s="324">
        <v>0.48856480971632593</v>
      </c>
      <c r="S77" s="324">
        <v>1.4500000000000001E-2</v>
      </c>
      <c r="T77" s="331">
        <f t="shared" si="27"/>
        <v>7.6183327983789153E-3</v>
      </c>
      <c r="U77" s="203">
        <f t="shared" si="28"/>
        <v>1.0998902105664499</v>
      </c>
      <c r="V77" s="203">
        <f t="shared" si="25"/>
        <v>0.17239216532494317</v>
      </c>
      <c r="W77" s="203">
        <f t="shared" si="26"/>
        <v>0.79111586777316889</v>
      </c>
    </row>
    <row r="78" spans="13:25" ht="18" customHeight="1">
      <c r="M78" s="26" t="s">
        <v>17</v>
      </c>
      <c r="N78" s="65" t="s">
        <v>81</v>
      </c>
      <c r="O78" s="274">
        <v>0.74239339052979569</v>
      </c>
      <c r="P78" s="20">
        <v>9.0569044339972073</v>
      </c>
      <c r="Q78" s="155">
        <v>81969882.308026627</v>
      </c>
      <c r="R78" s="324">
        <v>1.1475783523123728</v>
      </c>
      <c r="S78" s="324">
        <v>1.4E-2</v>
      </c>
      <c r="T78" s="331">
        <f t="shared" si="27"/>
        <v>1.543396262397919E-3</v>
      </c>
      <c r="U78" s="203">
        <f t="shared" si="28"/>
        <v>1.1088596638730022</v>
      </c>
      <c r="V78" s="203">
        <f t="shared" si="25"/>
        <v>0.1736419124468529</v>
      </c>
      <c r="W78" s="203">
        <f t="shared" si="26"/>
        <v>0.79685101691398486</v>
      </c>
    </row>
    <row r="79" spans="13:25" ht="18" customHeight="1">
      <c r="M79" s="26" t="s">
        <v>17</v>
      </c>
      <c r="N79" s="65" t="s">
        <v>82</v>
      </c>
      <c r="O79" s="274">
        <v>22.107091530333939</v>
      </c>
      <c r="P79" s="20">
        <v>300.74219565012544</v>
      </c>
      <c r="Q79" s="155">
        <v>73508446.270880699</v>
      </c>
      <c r="R79" s="324">
        <v>2.1317449418555405</v>
      </c>
      <c r="S79" s="324">
        <v>2.9000000000000001E-2</v>
      </c>
      <c r="T79" s="331">
        <f t="shared" si="27"/>
        <v>9.6418807450346708E-5</v>
      </c>
      <c r="U79" s="203">
        <f t="shared" si="28"/>
        <v>1.2870569570790429</v>
      </c>
      <c r="V79" s="203">
        <f t="shared" si="25"/>
        <v>0.18570894805617644</v>
      </c>
      <c r="W79" s="203">
        <f t="shared" si="26"/>
        <v>0.92885189980930005</v>
      </c>
    </row>
    <row r="80" spans="13:25" ht="18" customHeight="1">
      <c r="M80" s="26" t="s">
        <v>17</v>
      </c>
      <c r="N80" s="65" t="s">
        <v>83</v>
      </c>
      <c r="O80" s="274">
        <v>725.54254883417343</v>
      </c>
      <c r="P80" s="20">
        <v>8895.4171497249972</v>
      </c>
      <c r="Q80" s="155">
        <v>81563634.017613634</v>
      </c>
      <c r="R80" s="324">
        <v>4.8938180410568168E-2</v>
      </c>
      <c r="S80" s="324">
        <v>5.9999999999999995E-4</v>
      </c>
      <c r="T80" s="331">
        <f t="shared" si="27"/>
        <v>6.7450457851577466E-8</v>
      </c>
      <c r="U80" s="203">
        <f t="shared" si="28"/>
        <v>1.5650815723666405</v>
      </c>
      <c r="V80" s="203">
        <f t="shared" si="25"/>
        <v>0.60627747432049328</v>
      </c>
      <c r="W80" s="203">
        <f t="shared" si="26"/>
        <v>0.5969106293118831</v>
      </c>
    </row>
    <row r="81" spans="13:25" ht="18" customHeight="1">
      <c r="M81" s="26" t="s">
        <v>17</v>
      </c>
      <c r="N81" s="65" t="s">
        <v>92</v>
      </c>
      <c r="O81" s="316">
        <v>4455.6540961205392</v>
      </c>
      <c r="P81" s="337">
        <v>2236366311.8072958</v>
      </c>
      <c r="Q81" s="224"/>
      <c r="R81" s="325">
        <v>12.165366910026295</v>
      </c>
      <c r="S81" s="325">
        <v>992.10009999999977</v>
      </c>
      <c r="T81" s="331">
        <f t="shared" si="27"/>
        <v>4.4362126841444866E-7</v>
      </c>
      <c r="U81" s="203">
        <f t="shared" si="28"/>
        <v>2.4264491759522362</v>
      </c>
      <c r="V81" s="203">
        <f t="shared" si="25"/>
        <v>0.53399699253432353</v>
      </c>
      <c r="W81" s="203"/>
      <c r="X81" s="26" t="s">
        <v>256</v>
      </c>
    </row>
    <row r="82" spans="13:25" ht="15.45" customHeight="1">
      <c r="M82" s="26" t="s">
        <v>17</v>
      </c>
      <c r="O82" s="318" t="s">
        <v>234</v>
      </c>
      <c r="P82" s="338"/>
      <c r="Q82" s="322" t="s">
        <v>244</v>
      </c>
      <c r="R82" s="329"/>
      <c r="S82" s="329"/>
      <c r="T82" s="22" t="s">
        <v>258</v>
      </c>
      <c r="U82" s="85">
        <f>(R81/10^3)/(R81/10^3+O81)</f>
        <v>2.7303137614182735E-6</v>
      </c>
      <c r="X82" s="25">
        <f>(O81-J16)*1000</f>
        <v>-10.438576979140635</v>
      </c>
      <c r="Y82" s="42">
        <f>R81</f>
        <v>12.165366910026295</v>
      </c>
    </row>
    <row r="83" spans="13:25" ht="18" customHeight="1">
      <c r="M83" s="26" t="s">
        <v>17</v>
      </c>
      <c r="O83" s="215" t="s">
        <v>155</v>
      </c>
      <c r="P83" s="336" t="s">
        <v>71</v>
      </c>
      <c r="Q83" s="320" t="s">
        <v>72</v>
      </c>
      <c r="R83" s="211" t="s">
        <v>162</v>
      </c>
      <c r="S83" s="217" t="s">
        <v>71</v>
      </c>
      <c r="T83" s="22" t="s">
        <v>276</v>
      </c>
      <c r="U83" s="82" t="s">
        <v>66</v>
      </c>
      <c r="V83" s="199" t="s">
        <v>14</v>
      </c>
      <c r="W83" s="199" t="s">
        <v>6</v>
      </c>
    </row>
    <row r="84" spans="13:25" ht="18" customHeight="1">
      <c r="M84" s="26" t="s">
        <v>17</v>
      </c>
      <c r="N84" s="65" t="s">
        <v>74</v>
      </c>
      <c r="O84" s="274">
        <v>3457.9579397274165</v>
      </c>
      <c r="P84" s="20">
        <v>2232052279.6704969</v>
      </c>
      <c r="Q84" s="155">
        <v>1549.2280226688472</v>
      </c>
      <c r="R84" s="324">
        <v>6.2255728090947615</v>
      </c>
      <c r="S84" s="324">
        <v>4018.4999999999995</v>
      </c>
      <c r="T84" s="331">
        <f>S84/(S84+P84)</f>
        <v>1.8003578150308124E-6</v>
      </c>
      <c r="U84" s="203">
        <f>O84/O71-1</f>
        <v>-1.2559954829516329E-6</v>
      </c>
      <c r="V84" s="203">
        <f t="shared" ref="V84:V94" si="29">P84/P71-1</f>
        <v>-4.6676005582835245E-7</v>
      </c>
      <c r="W84" s="203">
        <f t="shared" ref="W84:W93" si="30">Q84/Q71-1</f>
        <v>-7.8923579549528E-7</v>
      </c>
    </row>
    <row r="85" spans="13:25" ht="18" customHeight="1">
      <c r="M85" s="26" t="s">
        <v>17</v>
      </c>
      <c r="N85" s="65" t="s">
        <v>75</v>
      </c>
      <c r="O85" s="274">
        <v>99.489488622381714</v>
      </c>
      <c r="P85" s="20">
        <v>285872.86503591249</v>
      </c>
      <c r="Q85" s="155">
        <v>348020.04943660338</v>
      </c>
      <c r="R85" s="324">
        <v>9.3965413347882905</v>
      </c>
      <c r="S85" s="324">
        <v>27</v>
      </c>
      <c r="T85" s="331">
        <f t="shared" ref="T85:T94" si="31">S85/(S85+P85)</f>
        <v>9.4438659481733132E-5</v>
      </c>
      <c r="U85" s="203">
        <f t="shared" ref="U85:U94" si="32">O85/O72-1</f>
        <v>-7.95562735305122E-5</v>
      </c>
      <c r="V85" s="203">
        <f t="shared" si="29"/>
        <v>-3.3773217077981421E-5</v>
      </c>
      <c r="W85" s="203">
        <f t="shared" si="30"/>
        <v>-4.5784602745846392E-5</v>
      </c>
    </row>
    <row r="86" spans="13:25" ht="18" customHeight="1">
      <c r="M86" s="26" t="s">
        <v>17</v>
      </c>
      <c r="N86" s="65" t="s">
        <v>76</v>
      </c>
      <c r="O86" s="274">
        <v>106.18846306224883</v>
      </c>
      <c r="P86" s="20">
        <v>4017253.036074324</v>
      </c>
      <c r="Q86" s="155">
        <v>26433.102945891758</v>
      </c>
      <c r="R86" s="324">
        <v>11.062253582855702</v>
      </c>
      <c r="S86" s="324">
        <v>418.5</v>
      </c>
      <c r="T86" s="331">
        <f t="shared" si="31"/>
        <v>1.0416481194202284E-4</v>
      </c>
      <c r="U86" s="203">
        <f t="shared" si="32"/>
        <v>-8.5691163866918885E-5</v>
      </c>
      <c r="V86" s="203">
        <f t="shared" si="29"/>
        <v>-3.68284236000882E-5</v>
      </c>
      <c r="W86" s="203">
        <f t="shared" si="30"/>
        <v>-4.8864539870852042E-5</v>
      </c>
    </row>
    <row r="87" spans="13:25" ht="18" customHeight="1">
      <c r="M87" s="26" t="s">
        <v>17</v>
      </c>
      <c r="N87" s="65" t="s">
        <v>77</v>
      </c>
      <c r="O87" s="274">
        <v>0.84967447718989486</v>
      </c>
      <c r="P87" s="20">
        <v>52.927364139961085</v>
      </c>
      <c r="Q87" s="155">
        <v>16053595.167577518</v>
      </c>
      <c r="R87" s="324">
        <v>1.5531853324631248</v>
      </c>
      <c r="S87" s="324">
        <v>9.6750000000000003E-2</v>
      </c>
      <c r="T87" s="331">
        <f t="shared" si="31"/>
        <v>1.8246415158322342E-3</v>
      </c>
      <c r="U87" s="203">
        <f t="shared" si="32"/>
        <v>-9.8768925617354064E-4</v>
      </c>
      <c r="V87" s="203">
        <f t="shared" si="29"/>
        <v>-2.472014546662793E-4</v>
      </c>
      <c r="W87" s="203">
        <f t="shared" si="30"/>
        <v>-7.4067089643026218E-4</v>
      </c>
    </row>
    <row r="88" spans="13:25" ht="18" customHeight="1">
      <c r="M88" s="26" t="s">
        <v>17</v>
      </c>
      <c r="N88" s="65" t="s">
        <v>78</v>
      </c>
      <c r="O88" s="274">
        <v>5.7833329091068659</v>
      </c>
      <c r="P88" s="20">
        <v>40.234454137674788</v>
      </c>
      <c r="Q88" s="155">
        <v>143740807.05351141</v>
      </c>
      <c r="R88" s="324">
        <v>2.5873345269632049</v>
      </c>
      <c r="S88" s="324">
        <v>1.7999999999999999E-2</v>
      </c>
      <c r="T88" s="331">
        <f t="shared" si="31"/>
        <v>4.4717770346212687E-4</v>
      </c>
      <c r="U88" s="203">
        <f t="shared" si="32"/>
        <v>-2.4178604709612639E-4</v>
      </c>
      <c r="V88" s="203">
        <f t="shared" si="29"/>
        <v>-6.0511204370450322E-5</v>
      </c>
      <c r="W88" s="203">
        <f t="shared" si="30"/>
        <v>-1.8128581254850396E-4</v>
      </c>
    </row>
    <row r="89" spans="13:25" ht="18" customHeight="1">
      <c r="M89" s="26" t="s">
        <v>17</v>
      </c>
      <c r="N89" s="65" t="s">
        <v>79</v>
      </c>
      <c r="O89" s="274">
        <v>36.902107342171092</v>
      </c>
      <c r="P89" s="20">
        <v>406.49950059496359</v>
      </c>
      <c r="Q89" s="155">
        <v>90780203.390558094</v>
      </c>
      <c r="R89" s="324">
        <v>6.740430101748939</v>
      </c>
      <c r="S89" s="324">
        <v>7.425000000000001E-2</v>
      </c>
      <c r="T89" s="331">
        <f t="shared" si="31"/>
        <v>1.8262369346605767E-4</v>
      </c>
      <c r="U89" s="203">
        <f t="shared" si="32"/>
        <v>-1.0342268745600069E-4</v>
      </c>
      <c r="V89" s="203">
        <f t="shared" si="29"/>
        <v>-2.6430295876789245E-5</v>
      </c>
      <c r="W89" s="203">
        <f t="shared" si="30"/>
        <v>-7.6994426564835905E-5</v>
      </c>
    </row>
    <row r="90" spans="13:25" ht="18" customHeight="1">
      <c r="M90" s="26" t="s">
        <v>17</v>
      </c>
      <c r="N90" s="65" t="s">
        <v>80</v>
      </c>
      <c r="O90" s="274">
        <v>6.2455076605923907E-2</v>
      </c>
      <c r="P90" s="20">
        <v>1.8799774813892216</v>
      </c>
      <c r="Q90" s="155">
        <v>33221183.351500742</v>
      </c>
      <c r="R90" s="324">
        <v>2.1676822136854237</v>
      </c>
      <c r="S90" s="324">
        <v>6.5250000000000002E-2</v>
      </c>
      <c r="T90" s="331">
        <f t="shared" si="31"/>
        <v>3.3543634677318288E-2</v>
      </c>
      <c r="U90" s="203">
        <f t="shared" si="32"/>
        <v>-1.8643573975718586E-2</v>
      </c>
      <c r="V90" s="203">
        <f t="shared" si="29"/>
        <v>-4.6728453421186478E-3</v>
      </c>
      <c r="W90" s="203">
        <f t="shared" si="30"/>
        <v>-1.4036318177616747E-2</v>
      </c>
    </row>
    <row r="91" spans="13:25" ht="18" customHeight="1">
      <c r="M91" s="26" t="s">
        <v>17</v>
      </c>
      <c r="N91" s="65" t="s">
        <v>81</v>
      </c>
      <c r="O91" s="274">
        <v>0.73960306614195293</v>
      </c>
      <c r="P91" s="20">
        <v>9.0483826948667723</v>
      </c>
      <c r="Q91" s="155">
        <v>81738703.045963809</v>
      </c>
      <c r="R91" s="324">
        <v>5.1495382918957198</v>
      </c>
      <c r="S91" s="324">
        <v>6.3E-2</v>
      </c>
      <c r="T91" s="331">
        <f t="shared" si="31"/>
        <v>6.9144280412558384E-3</v>
      </c>
      <c r="U91" s="203">
        <f t="shared" si="32"/>
        <v>-3.7585523031818946E-3</v>
      </c>
      <c r="V91" s="203">
        <f t="shared" si="29"/>
        <v>-9.4091079270386402E-4</v>
      </c>
      <c r="W91" s="203">
        <f t="shared" si="30"/>
        <v>-2.8202951566295154E-3</v>
      </c>
    </row>
    <row r="92" spans="13:25" ht="18" customHeight="1">
      <c r="M92" s="26" t="s">
        <v>17</v>
      </c>
      <c r="N92" s="65" t="s">
        <v>82</v>
      </c>
      <c r="O92" s="274">
        <v>22.102128267076548</v>
      </c>
      <c r="P92" s="20">
        <v>300.72562422155403</v>
      </c>
      <c r="Q92" s="155">
        <v>73495992.648744881</v>
      </c>
      <c r="R92" s="324">
        <v>9.5912270406612059</v>
      </c>
      <c r="S92" s="324">
        <v>0.1305</v>
      </c>
      <c r="T92" s="331">
        <f t="shared" si="31"/>
        <v>4.3376215238317121E-4</v>
      </c>
      <c r="U92" s="203">
        <f t="shared" si="32"/>
        <v>-2.2451000623857631E-4</v>
      </c>
      <c r="V92" s="203">
        <f t="shared" si="29"/>
        <v>-5.5101774247501289E-5</v>
      </c>
      <c r="W92" s="203">
        <f t="shared" si="30"/>
        <v>-1.6941756719934808E-4</v>
      </c>
    </row>
    <row r="93" spans="13:25" ht="18" customHeight="1">
      <c r="M93" s="26" t="s">
        <v>17</v>
      </c>
      <c r="N93" s="65" t="s">
        <v>83</v>
      </c>
      <c r="O93" s="274">
        <v>725.54237753943823</v>
      </c>
      <c r="P93" s="20">
        <v>8895.4160945525837</v>
      </c>
      <c r="Q93" s="155">
        <v>81563624.436157539</v>
      </c>
      <c r="R93" s="324">
        <v>0.22022178597762535</v>
      </c>
      <c r="S93" s="324">
        <v>2.6999999999999997E-3</v>
      </c>
      <c r="T93" s="331">
        <f t="shared" si="31"/>
        <v>3.0352702468077591E-7</v>
      </c>
      <c r="U93" s="203">
        <f t="shared" si="32"/>
        <v>-2.360919224564384E-7</v>
      </c>
      <c r="V93" s="203">
        <f t="shared" si="29"/>
        <v>-1.1861977866622908E-7</v>
      </c>
      <c r="W93" s="203">
        <f t="shared" si="30"/>
        <v>-1.1747215789004173E-7</v>
      </c>
    </row>
    <row r="94" spans="13:25" ht="18" customHeight="1">
      <c r="M94" s="26" t="s">
        <v>17</v>
      </c>
      <c r="N94" s="65" t="s">
        <v>92</v>
      </c>
      <c r="O94" s="316">
        <v>4455.6175700897784</v>
      </c>
      <c r="P94" s="337">
        <v>2236365112.3030057</v>
      </c>
      <c r="Q94" s="224"/>
      <c r="R94" s="325">
        <v>54.693987020134003</v>
      </c>
      <c r="S94" s="325">
        <v>4464.4504499999994</v>
      </c>
      <c r="T94" s="331">
        <f t="shared" si="31"/>
        <v>1.9962936790085723E-6</v>
      </c>
      <c r="U94" s="203">
        <f t="shared" si="32"/>
        <v>-8.1976809628292457E-6</v>
      </c>
      <c r="V94" s="203">
        <f t="shared" si="29"/>
        <v>-5.3636306529547539E-7</v>
      </c>
      <c r="W94" s="203"/>
      <c r="X94" s="26" t="s">
        <v>257</v>
      </c>
    </row>
    <row r="95" spans="13:25" ht="15.45" customHeight="1">
      <c r="M95" s="26" t="s">
        <v>17</v>
      </c>
      <c r="O95" s="318" t="s">
        <v>234</v>
      </c>
      <c r="P95" s="338"/>
      <c r="Q95" s="322" t="s">
        <v>245</v>
      </c>
      <c r="R95" s="329"/>
      <c r="S95" s="329"/>
      <c r="T95" s="22" t="s">
        <v>258</v>
      </c>
      <c r="U95" s="85">
        <f>(R94/10^3)/(R94/10^3+O94)</f>
        <v>1.2275136899339797E-5</v>
      </c>
      <c r="X95" s="25">
        <f>(O94-O81)*1000</f>
        <v>-36.526030760796857</v>
      </c>
      <c r="Y95" s="42">
        <f>+R94-R81</f>
        <v>42.52862011010771</v>
      </c>
    </row>
    <row r="96" spans="13:25" ht="18" customHeight="1">
      <c r="M96" s="26" t="s">
        <v>17</v>
      </c>
      <c r="O96" s="215" t="s">
        <v>155</v>
      </c>
      <c r="P96" s="336" t="s">
        <v>71</v>
      </c>
      <c r="Q96" s="320" t="s">
        <v>72</v>
      </c>
      <c r="R96" s="211" t="s">
        <v>162</v>
      </c>
      <c r="S96" s="217" t="s">
        <v>71</v>
      </c>
      <c r="T96" s="22" t="s">
        <v>276</v>
      </c>
      <c r="U96" s="82" t="s">
        <v>66</v>
      </c>
      <c r="V96" s="199" t="s">
        <v>14</v>
      </c>
      <c r="W96" s="199" t="s">
        <v>6</v>
      </c>
    </row>
    <row r="97" spans="13:25" ht="18" customHeight="1">
      <c r="M97" s="26" t="s">
        <v>17</v>
      </c>
      <c r="N97" s="65" t="s">
        <v>74</v>
      </c>
      <c r="O97" s="274">
        <v>3457.9511147275516</v>
      </c>
      <c r="P97" s="20">
        <v>2232050642.5038304</v>
      </c>
      <c r="Q97" s="155">
        <v>1549.2261012718566</v>
      </c>
      <c r="R97" s="324">
        <v>13.834589084357676</v>
      </c>
      <c r="S97" s="324">
        <v>8929.9999999999982</v>
      </c>
      <c r="T97" s="331">
        <f>S97/(S97+P97)</f>
        <v>4.0007892755222035E-6</v>
      </c>
      <c r="U97" s="203">
        <f>O97/O84-1</f>
        <v>-1.973708178004685E-6</v>
      </c>
      <c r="V97" s="203">
        <f t="shared" ref="V97:V107" si="33">P97/P84-1</f>
        <v>-7.3348043028165222E-7</v>
      </c>
      <c r="W97" s="203">
        <f t="shared" ref="W97:W106" si="34">Q97/Q84-1</f>
        <v>-1.2402286574397792E-6</v>
      </c>
    </row>
    <row r="98" spans="13:25" ht="18" customHeight="1">
      <c r="M98" s="26" t="s">
        <v>17</v>
      </c>
      <c r="N98" s="65" t="s">
        <v>75</v>
      </c>
      <c r="O98" s="274">
        <v>99.477050376955503</v>
      </c>
      <c r="P98" s="20">
        <v>285857.69262211944</v>
      </c>
      <c r="Q98" s="155">
        <v>347995.00921060063</v>
      </c>
      <c r="R98" s="324">
        <v>20.879700552636038</v>
      </c>
      <c r="S98" s="324">
        <v>60</v>
      </c>
      <c r="T98" s="331">
        <f t="shared" ref="T98:T107" si="35">S98/(S98+P98)</f>
        <v>2.0985060228258929E-4</v>
      </c>
      <c r="U98" s="203">
        <f t="shared" ref="U98:U107" si="36">O98/O85-1</f>
        <v>-1.250206991556535E-4</v>
      </c>
      <c r="V98" s="203">
        <f t="shared" si="33"/>
        <v>-5.3073990744612054E-5</v>
      </c>
      <c r="W98" s="203">
        <f t="shared" si="34"/>
        <v>-7.1950527112729645E-5</v>
      </c>
    </row>
    <row r="99" spans="13:25" ht="18" customHeight="1">
      <c r="M99" s="26" t="s">
        <v>17</v>
      </c>
      <c r="N99" s="65" t="s">
        <v>76</v>
      </c>
      <c r="O99" s="274">
        <v>106.17416353153973</v>
      </c>
      <c r="P99" s="20">
        <v>4017020.536074324</v>
      </c>
      <c r="Q99" s="155">
        <v>26431.073124485334</v>
      </c>
      <c r="R99" s="324">
        <v>24.58089800577136</v>
      </c>
      <c r="S99" s="324">
        <v>930</v>
      </c>
      <c r="T99" s="331">
        <f t="shared" si="35"/>
        <v>2.3146128645691144E-4</v>
      </c>
      <c r="U99" s="203">
        <f t="shared" si="36"/>
        <v>-1.3466181067822713E-4</v>
      </c>
      <c r="V99" s="203">
        <f t="shared" si="33"/>
        <v>-5.7875368544624273E-5</v>
      </c>
      <c r="W99" s="203">
        <f t="shared" si="34"/>
        <v>-7.6790886434308092E-5</v>
      </c>
    </row>
    <row r="100" spans="13:25" ht="18" customHeight="1">
      <c r="M100" s="26" t="s">
        <v>17</v>
      </c>
      <c r="N100" s="65" t="s">
        <v>77</v>
      </c>
      <c r="O100" s="274">
        <v>0.84835503721652139</v>
      </c>
      <c r="P100" s="20">
        <v>52.906798922569784</v>
      </c>
      <c r="Q100" s="155">
        <v>16034896.355345687</v>
      </c>
      <c r="R100" s="324">
        <v>3.4475027163993226</v>
      </c>
      <c r="S100" s="324">
        <v>0.215</v>
      </c>
      <c r="T100" s="331">
        <f t="shared" si="35"/>
        <v>4.0473026960811979E-3</v>
      </c>
      <c r="U100" s="203">
        <f t="shared" si="36"/>
        <v>-1.5528770238423251E-3</v>
      </c>
      <c r="V100" s="203">
        <f t="shared" si="33"/>
        <v>-3.885554802411928E-4</v>
      </c>
      <c r="W100" s="203">
        <f t="shared" si="34"/>
        <v>-1.1647741229700026E-3</v>
      </c>
    </row>
    <row r="101" spans="13:25" ht="18" customHeight="1">
      <c r="M101" s="26" t="s">
        <v>17</v>
      </c>
      <c r="N101" s="65" t="s">
        <v>78</v>
      </c>
      <c r="O101" s="274">
        <v>5.7811352596418413</v>
      </c>
      <c r="P101" s="20">
        <v>40.230628050718259</v>
      </c>
      <c r="Q101" s="155">
        <v>143699851.07748342</v>
      </c>
      <c r="R101" s="324">
        <v>5.7479940430993359</v>
      </c>
      <c r="S101" s="324">
        <v>0.04</v>
      </c>
      <c r="T101" s="331">
        <f t="shared" si="35"/>
        <v>9.9327976582889587E-4</v>
      </c>
      <c r="U101" s="203">
        <f t="shared" si="36"/>
        <v>-3.7999705352675939E-4</v>
      </c>
      <c r="V101" s="203">
        <f t="shared" si="33"/>
        <v>-9.5094789740124419E-5</v>
      </c>
      <c r="W101" s="203">
        <f t="shared" si="34"/>
        <v>-2.8492935908419614E-4</v>
      </c>
    </row>
    <row r="102" spans="13:25" ht="18" customHeight="1">
      <c r="M102" s="26" t="s">
        <v>17</v>
      </c>
      <c r="N102" s="65" t="s">
        <v>79</v>
      </c>
      <c r="O102" s="274">
        <v>36.896109644425579</v>
      </c>
      <c r="P102" s="20">
        <v>406.4826168740334</v>
      </c>
      <c r="Q102" s="155">
        <v>90769218.935282215</v>
      </c>
      <c r="R102" s="324">
        <v>14.976921124321565</v>
      </c>
      <c r="S102" s="324">
        <v>0.16500000000000001</v>
      </c>
      <c r="T102" s="331">
        <f t="shared" si="35"/>
        <v>4.0575671208497894E-4</v>
      </c>
      <c r="U102" s="203">
        <f t="shared" si="36"/>
        <v>-1.625299522842738E-4</v>
      </c>
      <c r="V102" s="203">
        <f t="shared" si="33"/>
        <v>-4.1534419858990645E-5</v>
      </c>
      <c r="W102" s="203">
        <f t="shared" si="34"/>
        <v>-1.2100055811314903E-4</v>
      </c>
    </row>
    <row r="103" spans="13:25" ht="18" customHeight="1">
      <c r="M103" s="26" t="s">
        <v>17</v>
      </c>
      <c r="N103" s="65" t="s">
        <v>80</v>
      </c>
      <c r="O103" s="274">
        <v>6.0607433557558252E-2</v>
      </c>
      <c r="P103" s="20">
        <v>1.8661079161718301</v>
      </c>
      <c r="Q103" s="155">
        <v>32477989.634109434</v>
      </c>
      <c r="R103" s="324">
        <v>4.7093084969458667</v>
      </c>
      <c r="S103" s="324">
        <v>0.14499999999999999</v>
      </c>
      <c r="T103" s="331">
        <f t="shared" si="35"/>
        <v>7.2099562054337374E-2</v>
      </c>
      <c r="U103" s="203">
        <f t="shared" si="36"/>
        <v>-2.9583552671367697E-2</v>
      </c>
      <c r="V103" s="203">
        <f t="shared" si="33"/>
        <v>-7.3775166749031618E-3</v>
      </c>
      <c r="W103" s="203">
        <f t="shared" si="34"/>
        <v>-2.2371079004858352E-2</v>
      </c>
    </row>
    <row r="104" spans="13:25" ht="18" customHeight="1">
      <c r="M104" s="26" t="s">
        <v>17</v>
      </c>
      <c r="N104" s="65" t="s">
        <v>81</v>
      </c>
      <c r="O104" s="274">
        <v>0.73522623128297571</v>
      </c>
      <c r="P104" s="20">
        <v>9.0349913905189467</v>
      </c>
      <c r="Q104" s="155">
        <v>81375421.34843652</v>
      </c>
      <c r="R104" s="324">
        <v>11.392558988781111</v>
      </c>
      <c r="S104" s="324">
        <v>0.13999999999999999</v>
      </c>
      <c r="T104" s="331">
        <f t="shared" si="35"/>
        <v>1.5258869904190878E-2</v>
      </c>
      <c r="U104" s="203">
        <f t="shared" si="36"/>
        <v>-5.9178160006940761E-3</v>
      </c>
      <c r="V104" s="203">
        <f t="shared" si="33"/>
        <v>-1.479966619385209E-3</v>
      </c>
      <c r="W104" s="203">
        <f t="shared" si="34"/>
        <v>-4.444426984888783E-3</v>
      </c>
    </row>
    <row r="105" spans="13:25" ht="18" customHeight="1">
      <c r="M105" s="26" t="s">
        <v>17</v>
      </c>
      <c r="N105" s="65" t="s">
        <v>82</v>
      </c>
      <c r="O105" s="274">
        <v>22.094329687307045</v>
      </c>
      <c r="P105" s="20">
        <v>300.69958340522749</v>
      </c>
      <c r="Q105" s="155">
        <v>73476422.671102867</v>
      </c>
      <c r="R105" s="324">
        <v>21.308162574619828</v>
      </c>
      <c r="S105" s="324">
        <v>0.28999999999999998</v>
      </c>
      <c r="T105" s="331">
        <f t="shared" si="35"/>
        <v>9.6348849258868845E-4</v>
      </c>
      <c r="U105" s="203">
        <f t="shared" si="36"/>
        <v>-3.5284293328075034E-4</v>
      </c>
      <c r="V105" s="203">
        <f t="shared" si="33"/>
        <v>-8.6593273832091811E-5</v>
      </c>
      <c r="W105" s="203">
        <f t="shared" si="34"/>
        <v>-2.6627271687507115E-4</v>
      </c>
    </row>
    <row r="106" spans="13:25" ht="18" customHeight="1">
      <c r="M106" s="26" t="s">
        <v>17</v>
      </c>
      <c r="N106" s="65" t="s">
        <v>83</v>
      </c>
      <c r="O106" s="274">
        <v>725.54210836203765</v>
      </c>
      <c r="P106" s="20">
        <v>8895.4144364245039</v>
      </c>
      <c r="Q106" s="155">
        <v>81563609.379583657</v>
      </c>
      <c r="R106" s="324">
        <v>0.48938165627750191</v>
      </c>
      <c r="S106" s="324">
        <v>6.0000000000000001E-3</v>
      </c>
      <c r="T106" s="331">
        <f t="shared" si="35"/>
        <v>6.745043747939685E-7</v>
      </c>
      <c r="U106" s="203">
        <f t="shared" si="36"/>
        <v>-3.7100162431080719E-7</v>
      </c>
      <c r="V106" s="203">
        <f t="shared" si="33"/>
        <v>-1.8640253163226816E-7</v>
      </c>
      <c r="W106" s="203">
        <f t="shared" si="34"/>
        <v>-1.8459912720647509E-7</v>
      </c>
    </row>
    <row r="107" spans="13:25" ht="18" customHeight="1">
      <c r="M107" s="26" t="s">
        <v>17</v>
      </c>
      <c r="N107" s="65" t="s">
        <v>92</v>
      </c>
      <c r="O107" s="316">
        <v>4455.5602002915157</v>
      </c>
      <c r="P107" s="337">
        <v>2236363227.3676896</v>
      </c>
      <c r="Q107" s="224"/>
      <c r="R107" s="325">
        <v>121.3670172432096</v>
      </c>
      <c r="S107" s="325">
        <v>9921.0010000000002</v>
      </c>
      <c r="T107" s="331">
        <f t="shared" si="35"/>
        <v>4.4362010906975972E-6</v>
      </c>
      <c r="U107" s="203">
        <f t="shared" si="36"/>
        <v>-1.2875835360692811E-5</v>
      </c>
      <c r="V107" s="203">
        <f t="shared" si="33"/>
        <v>-8.4285669887940173E-7</v>
      </c>
      <c r="W107" s="203"/>
      <c r="X107" s="26" t="s">
        <v>257</v>
      </c>
    </row>
    <row r="108" spans="13:25" ht="15.45" customHeight="1">
      <c r="M108" s="26" t="s">
        <v>17</v>
      </c>
      <c r="O108" s="318" t="s">
        <v>234</v>
      </c>
      <c r="P108" s="338"/>
      <c r="Q108" s="322" t="s">
        <v>246</v>
      </c>
      <c r="R108" s="329"/>
      <c r="S108" s="329"/>
      <c r="T108" s="22" t="s">
        <v>258</v>
      </c>
      <c r="U108" s="85">
        <f>(R107/10^3)/(R107/10^3+O107)</f>
        <v>2.7238709815727597E-5</v>
      </c>
      <c r="X108" s="25">
        <f>(O107-O94)*1000</f>
        <v>-57.369798262698168</v>
      </c>
      <c r="Y108" s="42">
        <f>+R107-R94</f>
        <v>66.6730302230756</v>
      </c>
    </row>
    <row r="109" spans="13:25" ht="18" customHeight="1">
      <c r="M109" s="26" t="s">
        <v>17</v>
      </c>
      <c r="O109" s="215" t="s">
        <v>155</v>
      </c>
      <c r="P109" s="336" t="s">
        <v>71</v>
      </c>
      <c r="Q109" s="320" t="s">
        <v>72</v>
      </c>
      <c r="R109" s="211" t="s">
        <v>162</v>
      </c>
      <c r="S109" s="217" t="s">
        <v>71</v>
      </c>
      <c r="T109" s="22" t="s">
        <v>276</v>
      </c>
      <c r="U109" s="82" t="s">
        <v>66</v>
      </c>
      <c r="V109" s="199" t="s">
        <v>14</v>
      </c>
      <c r="W109" s="199" t="s">
        <v>6</v>
      </c>
    </row>
    <row r="110" spans="13:25" ht="18" customHeight="1">
      <c r="M110" s="26" t="s">
        <v>17</v>
      </c>
      <c r="N110" s="65" t="s">
        <v>74</v>
      </c>
      <c r="O110" s="274">
        <v>3457.8394338053499</v>
      </c>
      <c r="P110" s="20">
        <v>2232023852.50383</v>
      </c>
      <c r="Q110" s="155">
        <v>1549.1946602301898</v>
      </c>
      <c r="R110" s="324">
        <v>138.34308315855591</v>
      </c>
      <c r="S110" s="324">
        <v>89299.999999999985</v>
      </c>
      <c r="T110" s="331">
        <f>S110/(S110+P110)</f>
        <v>4.00069323993855E-5</v>
      </c>
      <c r="U110" s="203">
        <f>O110/O97-1</f>
        <v>-3.2296848190283001E-5</v>
      </c>
      <c r="V110" s="203">
        <f t="shared" ref="V110:V120" si="37">P110/P97-1</f>
        <v>-1.2002415845868697E-5</v>
      </c>
      <c r="W110" s="203">
        <f t="shared" ref="W110:W119" si="38">Q110/Q97-1</f>
        <v>-2.029467592945533E-5</v>
      </c>
    </row>
    <row r="111" spans="13:25" ht="18" customHeight="1">
      <c r="M111" s="26" t="s">
        <v>17</v>
      </c>
      <c r="N111" s="65" t="s">
        <v>75</v>
      </c>
      <c r="O111" s="274">
        <v>99.273623399506775</v>
      </c>
      <c r="P111" s="20">
        <v>285609.41676005046</v>
      </c>
      <c r="Q111" s="155">
        <v>347585.26005782821</v>
      </c>
      <c r="R111" s="324">
        <v>208.55115603469693</v>
      </c>
      <c r="S111" s="324">
        <v>600</v>
      </c>
      <c r="T111" s="331">
        <f t="shared" ref="T111:T120" si="39">S111/(S111+P111)</f>
        <v>2.0963670825094559E-3</v>
      </c>
      <c r="U111" s="203">
        <f t="shared" ref="U111:U120" si="40">O111/O98-1</f>
        <v>-2.0449639055225566E-3</v>
      </c>
      <c r="V111" s="203">
        <f t="shared" si="37"/>
        <v>-8.6852958124583601E-4</v>
      </c>
      <c r="W111" s="203">
        <f t="shared" si="38"/>
        <v>-1.1774569804949842E-3</v>
      </c>
    </row>
    <row r="112" spans="13:25" ht="18" customHeight="1">
      <c r="M112" s="26" t="s">
        <v>17</v>
      </c>
      <c r="N112" s="65" t="s">
        <v>76</v>
      </c>
      <c r="O112" s="274">
        <v>105.94030530235742</v>
      </c>
      <c r="P112" s="20">
        <v>4013215.9906197786</v>
      </c>
      <c r="Q112" s="155">
        <v>26397.857865107479</v>
      </c>
      <c r="R112" s="324">
        <v>245.50007814549954</v>
      </c>
      <c r="S112" s="324">
        <v>9300</v>
      </c>
      <c r="T112" s="331">
        <f t="shared" si="39"/>
        <v>2.3119858371444487E-3</v>
      </c>
      <c r="U112" s="203">
        <f t="shared" si="40"/>
        <v>-2.2025907377443144E-3</v>
      </c>
      <c r="V112" s="203">
        <f t="shared" si="37"/>
        <v>-9.4710629940253366E-4</v>
      </c>
      <c r="W112" s="203">
        <f t="shared" si="38"/>
        <v>-1.2566746428122055E-3</v>
      </c>
    </row>
    <row r="113" spans="13:25" ht="18" customHeight="1">
      <c r="M113" s="26" t="s">
        <v>17</v>
      </c>
      <c r="N113" s="65" t="s">
        <v>77</v>
      </c>
      <c r="O113" s="274">
        <v>0.82687346295686959</v>
      </c>
      <c r="P113" s="20">
        <v>52.570277183439345</v>
      </c>
      <c r="Q113" s="155">
        <v>15728915.791552089</v>
      </c>
      <c r="R113" s="324">
        <v>33.81716895183699</v>
      </c>
      <c r="S113" s="324">
        <v>2.15</v>
      </c>
      <c r="T113" s="331">
        <f t="shared" si="39"/>
        <v>3.9290736645805596E-2</v>
      </c>
      <c r="U113" s="203">
        <f t="shared" si="40"/>
        <v>-2.5321443637717378E-2</v>
      </c>
      <c r="V113" s="203">
        <f t="shared" si="37"/>
        <v>-6.3606520519782217E-3</v>
      </c>
      <c r="W113" s="203">
        <f t="shared" si="38"/>
        <v>-1.9082166607930162E-2</v>
      </c>
    </row>
    <row r="114" spans="13:25" ht="18" customHeight="1">
      <c r="M114" s="26" t="s">
        <v>17</v>
      </c>
      <c r="N114" s="65" t="s">
        <v>78</v>
      </c>
      <c r="O114" s="274">
        <v>5.7452182467819677</v>
      </c>
      <c r="P114" s="20">
        <v>40.168019355066093</v>
      </c>
      <c r="Q114" s="155">
        <v>143029662.37884384</v>
      </c>
      <c r="R114" s="324">
        <v>57.211864951537535</v>
      </c>
      <c r="S114" s="324">
        <v>0.39999999999999997</v>
      </c>
      <c r="T114" s="331">
        <f t="shared" si="39"/>
        <v>9.8599834637982733E-3</v>
      </c>
      <c r="U114" s="203">
        <f t="shared" si="40"/>
        <v>-6.2127957999201788E-3</v>
      </c>
      <c r="V114" s="203">
        <f t="shared" si="37"/>
        <v>-1.5562445501282607E-3</v>
      </c>
      <c r="W114" s="203">
        <f t="shared" si="38"/>
        <v>-4.6638092775629358E-3</v>
      </c>
    </row>
    <row r="115" spans="13:25" ht="18" customHeight="1">
      <c r="M115" s="26" t="s">
        <v>17</v>
      </c>
      <c r="N115" s="65" t="s">
        <v>79</v>
      </c>
      <c r="O115" s="274">
        <v>36.798018194230039</v>
      </c>
      <c r="P115" s="20">
        <v>406.2063378042659</v>
      </c>
      <c r="Q115" s="155">
        <v>90589473.303495064</v>
      </c>
      <c r="R115" s="324">
        <v>149.47263095076684</v>
      </c>
      <c r="S115" s="324">
        <v>1.6500000000000001</v>
      </c>
      <c r="T115" s="331">
        <f t="shared" si="39"/>
        <v>4.0455421359465319E-3</v>
      </c>
      <c r="U115" s="203">
        <f t="shared" si="40"/>
        <v>-2.65858517716E-3</v>
      </c>
      <c r="V115" s="203">
        <f t="shared" si="37"/>
        <v>-6.7968237336235582E-4</v>
      </c>
      <c r="W115" s="203">
        <f t="shared" si="38"/>
        <v>-1.9802487439636307E-3</v>
      </c>
    </row>
    <row r="116" spans="13:25" ht="18" customHeight="1">
      <c r="M116" s="26" t="s">
        <v>17</v>
      </c>
      <c r="N116" s="65" t="s">
        <v>80</v>
      </c>
      <c r="O116" s="274">
        <v>3.3302045335739064E-2</v>
      </c>
      <c r="P116" s="20">
        <v>1.6391513944326999</v>
      </c>
      <c r="Q116" s="155">
        <v>20316637.894979</v>
      </c>
      <c r="R116" s="324">
        <v>29.459124947719548</v>
      </c>
      <c r="S116" s="324">
        <v>1.45</v>
      </c>
      <c r="T116" s="331">
        <f t="shared" si="39"/>
        <v>0.46938457034291187</v>
      </c>
      <c r="U116" s="203">
        <f t="shared" si="40"/>
        <v>-0.45052869951814645</v>
      </c>
      <c r="V116" s="203">
        <f t="shared" si="37"/>
        <v>-0.12162025559846146</v>
      </c>
      <c r="W116" s="203">
        <f t="shared" si="38"/>
        <v>-0.37444903074783265</v>
      </c>
    </row>
    <row r="117" spans="13:25" ht="18" customHeight="1">
      <c r="M117" s="26" t="s">
        <v>17</v>
      </c>
      <c r="N117" s="65" t="s">
        <v>81</v>
      </c>
      <c r="O117" s="274">
        <v>0.66498754818867567</v>
      </c>
      <c r="P117" s="20">
        <v>8.815860955736337</v>
      </c>
      <c r="Q117" s="155">
        <v>75430811.752535537</v>
      </c>
      <c r="R117" s="324">
        <v>105.60313645354974</v>
      </c>
      <c r="S117" s="324">
        <v>1.4</v>
      </c>
      <c r="T117" s="331">
        <f t="shared" si="39"/>
        <v>0.1370418025525183</v>
      </c>
      <c r="U117" s="203">
        <f t="shared" si="40"/>
        <v>-9.5533429175579054E-2</v>
      </c>
      <c r="V117" s="203">
        <f t="shared" si="37"/>
        <v>-2.4253530004750057E-2</v>
      </c>
      <c r="W117" s="203">
        <f t="shared" si="38"/>
        <v>-7.3051659793528012E-2</v>
      </c>
    </row>
    <row r="118" spans="13:25" ht="18" customHeight="1">
      <c r="M118" s="26" t="s">
        <v>17</v>
      </c>
      <c r="N118" s="65" t="s">
        <v>82</v>
      </c>
      <c r="O118" s="274">
        <v>21.966861362760497</v>
      </c>
      <c r="P118" s="20">
        <v>300.2734609562479</v>
      </c>
      <c r="Q118" s="155">
        <v>73156186.67332454</v>
      </c>
      <c r="R118" s="324">
        <v>212.15294135264116</v>
      </c>
      <c r="S118" s="324">
        <v>2.9</v>
      </c>
      <c r="T118" s="331">
        <f t="shared" si="39"/>
        <v>9.5654810643815216E-3</v>
      </c>
      <c r="U118" s="203">
        <f t="shared" si="40"/>
        <v>-5.7692777445870203E-3</v>
      </c>
      <c r="V118" s="203">
        <f t="shared" si="37"/>
        <v>-1.4171035561606482E-3</v>
      </c>
      <c r="W118" s="203">
        <f t="shared" si="38"/>
        <v>-4.3583504223085878E-3</v>
      </c>
    </row>
    <row r="119" spans="13:25" ht="18" customHeight="1">
      <c r="M119" s="26" t="s">
        <v>17</v>
      </c>
      <c r="N119" s="65" t="s">
        <v>83</v>
      </c>
      <c r="O119" s="274">
        <v>725.53770364803313</v>
      </c>
      <c r="P119" s="20">
        <v>8895.3873034195767</v>
      </c>
      <c r="Q119" s="155">
        <v>81563362.999284014</v>
      </c>
      <c r="R119" s="324">
        <v>4.8938017799570401</v>
      </c>
      <c r="S119" s="324">
        <v>0.06</v>
      </c>
      <c r="T119" s="331">
        <f t="shared" si="39"/>
        <v>6.7450233758267418E-6</v>
      </c>
      <c r="U119" s="203">
        <f t="shared" si="40"/>
        <v>-6.0709281428650286E-6</v>
      </c>
      <c r="V119" s="203">
        <f t="shared" si="37"/>
        <v>-3.0502238115293068E-6</v>
      </c>
      <c r="W119" s="203">
        <f t="shared" si="38"/>
        <v>-3.0207135450766032E-6</v>
      </c>
    </row>
    <row r="120" spans="13:25" ht="18" customHeight="1">
      <c r="M120" s="26" t="s">
        <v>17</v>
      </c>
      <c r="N120" s="65" t="s">
        <v>92</v>
      </c>
      <c r="O120" s="316">
        <v>4454.6263270155014</v>
      </c>
      <c r="P120" s="337">
        <v>2236332382.9716206</v>
      </c>
      <c r="Q120" s="224"/>
      <c r="R120" s="325">
        <v>1185.0049867267614</v>
      </c>
      <c r="S120" s="325">
        <v>99210.009999999951</v>
      </c>
      <c r="T120" s="331">
        <f t="shared" si="39"/>
        <v>4.4360851595613846E-5</v>
      </c>
      <c r="U120" s="203">
        <f t="shared" si="40"/>
        <v>-2.0959727487313007E-4</v>
      </c>
      <c r="V120" s="203">
        <f t="shared" si="37"/>
        <v>-1.3792212146701566E-5</v>
      </c>
      <c r="W120" s="203"/>
      <c r="X120" s="26" t="s">
        <v>257</v>
      </c>
    </row>
    <row r="121" spans="13:25" ht="15.45" customHeight="1">
      <c r="M121" s="26" t="s">
        <v>17</v>
      </c>
      <c r="O121" s="319" t="s">
        <v>234</v>
      </c>
      <c r="P121" s="339"/>
      <c r="Q121" s="323" t="s">
        <v>247</v>
      </c>
      <c r="R121" s="329"/>
      <c r="S121" s="329"/>
      <c r="T121" s="22" t="s">
        <v>258</v>
      </c>
      <c r="U121" s="340">
        <f>(R120/10^3)/(R120/10^3+O120)</f>
        <v>2.6594595202357387E-4</v>
      </c>
      <c r="X121" s="25">
        <f>(O120-O107)*1000</f>
        <v>-933.87327601431025</v>
      </c>
      <c r="Y121" s="42">
        <f>+R120-R107</f>
        <v>1063.6379694835518</v>
      </c>
    </row>
    <row r="122" spans="13:25" ht="18" customHeight="1">
      <c r="M122" s="26" t="s">
        <v>17</v>
      </c>
      <c r="O122" s="215" t="s">
        <v>155</v>
      </c>
      <c r="P122" s="336" t="s">
        <v>71</v>
      </c>
      <c r="Q122" s="320" t="s">
        <v>72</v>
      </c>
      <c r="R122" s="211" t="s">
        <v>162</v>
      </c>
      <c r="S122" s="217" t="s">
        <v>71</v>
      </c>
      <c r="T122" s="22" t="s">
        <v>276</v>
      </c>
      <c r="U122" s="82" t="s">
        <v>66</v>
      </c>
      <c r="V122" s="199" t="s">
        <v>14</v>
      </c>
      <c r="W122" s="199" t="s">
        <v>6</v>
      </c>
    </row>
    <row r="123" spans="13:25" ht="18" customHeight="1">
      <c r="M123" s="26" t="s">
        <v>17</v>
      </c>
      <c r="N123" s="65" t="s">
        <v>74</v>
      </c>
      <c r="O123" s="274">
        <v>3456.7226970911629</v>
      </c>
      <c r="P123" s="20">
        <v>2231755947.6704969</v>
      </c>
      <c r="Q123" s="155">
        <v>1548.8802441410694</v>
      </c>
      <c r="R123" s="324">
        <v>1383.1725167815148</v>
      </c>
      <c r="S123" s="324">
        <v>893014.49999999988</v>
      </c>
      <c r="T123" s="331">
        <f>S123/(S123+P123)</f>
        <v>3.999798065576081E-4</v>
      </c>
      <c r="U123" s="203">
        <f>O123/O110-1</f>
        <v>-3.2295794398928823E-4</v>
      </c>
      <c r="V123" s="203">
        <f t="shared" ref="V123:V133" si="41">P123/P110-1</f>
        <v>-1.2002776450281694E-4</v>
      </c>
      <c r="W123" s="203">
        <f t="shared" ref="W123:W132" si="42">Q123/Q110-1</f>
        <v>-2.0295453966623356E-4</v>
      </c>
    </row>
    <row r="124" spans="13:25" ht="18" customHeight="1">
      <c r="M124" s="26" t="s">
        <v>17</v>
      </c>
      <c r="N124" s="65" t="s">
        <v>75</v>
      </c>
      <c r="O124" s="274">
        <v>97.250544015674677</v>
      </c>
      <c r="P124" s="20">
        <v>283126.65813936084</v>
      </c>
      <c r="Q124" s="155">
        <v>343487.76853010408</v>
      </c>
      <c r="R124" s="324">
        <v>2060.9266111806246</v>
      </c>
      <c r="S124" s="324">
        <v>6000</v>
      </c>
      <c r="T124" s="331">
        <f t="shared" ref="T124:T133" si="43">S124/(S124+P124)</f>
        <v>2.0752150765385193E-2</v>
      </c>
      <c r="U124" s="203">
        <f t="shared" ref="U124:U133" si="44">O124/O111-1</f>
        <v>-2.0378820824244692E-2</v>
      </c>
      <c r="V124" s="203">
        <f t="shared" si="41"/>
        <v>-8.6928458061852343E-3</v>
      </c>
      <c r="W124" s="203">
        <f t="shared" si="42"/>
        <v>-1.1788450197923961E-2</v>
      </c>
    </row>
    <row r="125" spans="13:25" ht="18" customHeight="1">
      <c r="M125" s="26" t="s">
        <v>17</v>
      </c>
      <c r="N125" s="65" t="s">
        <v>76</v>
      </c>
      <c r="O125" s="274">
        <v>103.61562359658397</v>
      </c>
      <c r="P125" s="20">
        <v>3975170.5360743236</v>
      </c>
      <c r="Q125" s="155">
        <v>26065.705271328938</v>
      </c>
      <c r="R125" s="324">
        <v>2424.1105902335908</v>
      </c>
      <c r="S125" s="324">
        <v>93000</v>
      </c>
      <c r="T125" s="331">
        <f t="shared" si="43"/>
        <v>2.2860398593256254E-2</v>
      </c>
      <c r="U125" s="203">
        <f t="shared" si="44"/>
        <v>-2.194331703253749E-2</v>
      </c>
      <c r="V125" s="203">
        <f t="shared" si="41"/>
        <v>-9.4800416011447952E-3</v>
      </c>
      <c r="W125" s="203">
        <f t="shared" si="42"/>
        <v>-1.2582558610468864E-2</v>
      </c>
    </row>
    <row r="126" spans="13:25" ht="18" customHeight="1">
      <c r="M126" s="26" t="s">
        <v>17</v>
      </c>
      <c r="N126" s="65" t="s">
        <v>77</v>
      </c>
      <c r="O126" s="274">
        <v>0.6233843226218253</v>
      </c>
      <c r="P126" s="20">
        <v>49.205059792135003</v>
      </c>
      <c r="Q126" s="155">
        <v>12669110.15361611</v>
      </c>
      <c r="R126" s="324">
        <v>272.38586830274636</v>
      </c>
      <c r="S126" s="324">
        <v>21.5</v>
      </c>
      <c r="T126" s="331">
        <f t="shared" si="43"/>
        <v>0.30408007663394393</v>
      </c>
      <c r="U126" s="203">
        <f t="shared" si="44"/>
        <v>-0.24609465589495938</v>
      </c>
      <c r="V126" s="203">
        <f t="shared" si="41"/>
        <v>-6.401368932413487E-2</v>
      </c>
      <c r="W126" s="203">
        <f t="shared" si="42"/>
        <v>-0.19453379231513102</v>
      </c>
    </row>
    <row r="127" spans="13:25" ht="18" customHeight="1">
      <c r="M127" s="26" t="s">
        <v>17</v>
      </c>
      <c r="N127" s="65" t="s">
        <v>78</v>
      </c>
      <c r="O127" s="274">
        <v>5.3906636786121158</v>
      </c>
      <c r="P127" s="20">
        <v>39.541932398544347</v>
      </c>
      <c r="Q127" s="155">
        <v>136327775.39244798</v>
      </c>
      <c r="R127" s="324">
        <v>545.31110156979184</v>
      </c>
      <c r="S127" s="324">
        <v>4</v>
      </c>
      <c r="T127" s="331">
        <f t="shared" si="43"/>
        <v>9.1865468059330421E-2</v>
      </c>
      <c r="U127" s="203">
        <f t="shared" si="44"/>
        <v>-6.1712985119137365E-2</v>
      </c>
      <c r="V127" s="203">
        <f t="shared" si="41"/>
        <v>-1.5586702221671356E-2</v>
      </c>
      <c r="W127" s="203">
        <f t="shared" si="42"/>
        <v>-4.6856623129295505E-2</v>
      </c>
    </row>
    <row r="128" spans="13:25" ht="18" customHeight="1">
      <c r="M128" s="26" t="s">
        <v>17</v>
      </c>
      <c r="N128" s="65" t="s">
        <v>79</v>
      </c>
      <c r="O128" s="274">
        <v>35.822566287428714</v>
      </c>
      <c r="P128" s="20">
        <v>403.4435471065915</v>
      </c>
      <c r="Q128" s="155">
        <v>88792016.985623613</v>
      </c>
      <c r="R128" s="324">
        <v>1465.0682802627896</v>
      </c>
      <c r="S128" s="324">
        <v>16.5</v>
      </c>
      <c r="T128" s="331">
        <f t="shared" si="43"/>
        <v>3.9290995453281519E-2</v>
      </c>
      <c r="U128" s="203">
        <f t="shared" si="44"/>
        <v>-2.6508272854603776E-2</v>
      </c>
      <c r="V128" s="203">
        <f t="shared" si="41"/>
        <v>-6.8014465569605775E-3</v>
      </c>
      <c r="W128" s="203">
        <f t="shared" si="42"/>
        <v>-1.984177909777185E-2</v>
      </c>
    </row>
    <row r="129" spans="13:25" ht="18" customHeight="1">
      <c r="M129" s="26" t="s">
        <v>17</v>
      </c>
      <c r="N129" s="65" t="s">
        <v>80</v>
      </c>
      <c r="O129" s="274">
        <v>6.3982118432866456E-2</v>
      </c>
      <c r="P129" s="20">
        <v>1.891325307476178</v>
      </c>
      <c r="Q129" s="155">
        <v>33829250.938457258</v>
      </c>
      <c r="R129" s="332">
        <v>0</v>
      </c>
      <c r="S129" s="332">
        <v>0</v>
      </c>
      <c r="T129" s="331">
        <f t="shared" si="43"/>
        <v>0</v>
      </c>
      <c r="U129" s="203">
        <f t="shared" si="44"/>
        <v>0.92126693083929512</v>
      </c>
      <c r="V129" s="203">
        <f t="shared" si="41"/>
        <v>0.15384418663216515</v>
      </c>
      <c r="W129" s="203">
        <f t="shared" si="42"/>
        <v>0.66510084558910854</v>
      </c>
    </row>
    <row r="130" spans="13:25" ht="18" customHeight="1">
      <c r="M130" s="26" t="s">
        <v>17</v>
      </c>
      <c r="N130" s="65" t="s">
        <v>81</v>
      </c>
      <c r="O130" s="274">
        <v>0.10589165463556771</v>
      </c>
      <c r="P130" s="20">
        <v>6.6245566079102502</v>
      </c>
      <c r="Q130" s="155">
        <v>15984715.793525653</v>
      </c>
      <c r="R130" s="324">
        <v>223.78602110935913</v>
      </c>
      <c r="S130" s="324">
        <v>14</v>
      </c>
      <c r="T130" s="331">
        <f t="shared" si="43"/>
        <v>0.67880247154649143</v>
      </c>
      <c r="U130" s="203">
        <f t="shared" si="44"/>
        <v>-0.84076144745266224</v>
      </c>
      <c r="V130" s="203">
        <f t="shared" si="41"/>
        <v>-0.248563850862489</v>
      </c>
      <c r="W130" s="203">
        <f t="shared" si="42"/>
        <v>-0.7880877134669263</v>
      </c>
    </row>
    <row r="131" spans="13:25" ht="18" customHeight="1">
      <c r="M131" s="26" t="s">
        <v>17</v>
      </c>
      <c r="N131" s="65" t="s">
        <v>82</v>
      </c>
      <c r="O131" s="274">
        <v>20.707188689533787</v>
      </c>
      <c r="P131" s="20">
        <v>296.01223646645201</v>
      </c>
      <c r="Q131" s="155">
        <v>69953826.695541337</v>
      </c>
      <c r="R131" s="324">
        <v>2028.6609741706989</v>
      </c>
      <c r="S131" s="324">
        <v>29</v>
      </c>
      <c r="T131" s="331">
        <f t="shared" si="43"/>
        <v>8.9227409759365786E-2</v>
      </c>
      <c r="U131" s="203">
        <f t="shared" si="44"/>
        <v>-5.7344226488458716E-2</v>
      </c>
      <c r="V131" s="203">
        <f t="shared" si="41"/>
        <v>-1.4191145884906553E-2</v>
      </c>
      <c r="W131" s="203">
        <f t="shared" si="42"/>
        <v>-4.377428790928084E-2</v>
      </c>
    </row>
    <row r="132" spans="13:25" ht="18" customHeight="1">
      <c r="M132" s="26" t="s">
        <v>17</v>
      </c>
      <c r="N132" s="65" t="s">
        <v>83</v>
      </c>
      <c r="O132" s="274">
        <v>725.49365724334439</v>
      </c>
      <c r="P132" s="20">
        <v>8895.1159733703189</v>
      </c>
      <c r="Q132" s="155">
        <v>81560899.196287617</v>
      </c>
      <c r="R132" s="324">
        <v>48.936539517772566</v>
      </c>
      <c r="S132" s="324">
        <v>0.6</v>
      </c>
      <c r="T132" s="331">
        <f t="shared" si="43"/>
        <v>6.7448196614654051E-5</v>
      </c>
      <c r="U132" s="203">
        <f t="shared" si="44"/>
        <v>-6.0708636459905208E-5</v>
      </c>
      <c r="V132" s="203">
        <f t="shared" si="41"/>
        <v>-3.0502331152426621E-5</v>
      </c>
      <c r="W132" s="203">
        <f t="shared" si="42"/>
        <v>-3.0207226698331091E-5</v>
      </c>
    </row>
    <row r="133" spans="13:25" ht="18" customHeight="1">
      <c r="M133" s="26" t="s">
        <v>17</v>
      </c>
      <c r="N133" s="65" t="s">
        <v>92</v>
      </c>
      <c r="O133" s="316">
        <v>4445.7961986980308</v>
      </c>
      <c r="P133" s="337">
        <v>2236023936.6993423</v>
      </c>
      <c r="Q133" s="315"/>
      <c r="R133" s="325">
        <v>10452.358503128888</v>
      </c>
      <c r="S133" s="325">
        <v>992100.09999999986</v>
      </c>
      <c r="T133" s="331">
        <f t="shared" si="43"/>
        <v>4.434926185953803E-4</v>
      </c>
      <c r="U133" s="203">
        <f t="shared" si="44"/>
        <v>-1.9822377163084548E-3</v>
      </c>
      <c r="V133" s="203">
        <f t="shared" si="41"/>
        <v>-1.379250573961821E-4</v>
      </c>
      <c r="W133" s="203"/>
      <c r="X133" s="26" t="s">
        <v>257</v>
      </c>
    </row>
    <row r="134" spans="13:25" ht="15.45" customHeight="1">
      <c r="M134" s="26" t="s">
        <v>17</v>
      </c>
      <c r="O134" s="318" t="s">
        <v>275</v>
      </c>
      <c r="P134" s="338"/>
      <c r="Q134" s="330" t="s">
        <v>243</v>
      </c>
      <c r="R134" s="329"/>
      <c r="S134" s="329"/>
      <c r="T134" s="22" t="s">
        <v>258</v>
      </c>
      <c r="U134" s="340">
        <f>(R133/10^3)/(R133/10^3+O133)</f>
        <v>2.3455510546507106E-3</v>
      </c>
      <c r="X134" s="25">
        <f>(O133-O120)*1000</f>
        <v>-8830.1283174705532</v>
      </c>
      <c r="Y134" s="42">
        <f>+R133-R120</f>
        <v>9267.3535164021268</v>
      </c>
    </row>
    <row r="135" spans="13:25" ht="18" customHeight="1">
      <c r="M135" s="26" t="s">
        <v>17</v>
      </c>
      <c r="O135" s="470" t="s">
        <v>155</v>
      </c>
      <c r="P135" s="471" t="s">
        <v>71</v>
      </c>
      <c r="Q135" s="472" t="s">
        <v>72</v>
      </c>
      <c r="R135" s="473" t="s">
        <v>162</v>
      </c>
      <c r="S135" s="474" t="s">
        <v>71</v>
      </c>
      <c r="T135" s="22" t="s">
        <v>276</v>
      </c>
    </row>
    <row r="136" spans="13:25" ht="18" customHeight="1">
      <c r="M136" s="26" t="s">
        <v>17</v>
      </c>
      <c r="N136" s="65" t="s">
        <v>74</v>
      </c>
      <c r="O136" s="274">
        <v>15005.881232153162</v>
      </c>
      <c r="P136" s="20">
        <v>4060720837.4788432</v>
      </c>
      <c r="Q136" s="21">
        <v>3695.3737606522536</v>
      </c>
      <c r="R136" s="324">
        <v>3.2999687682624619</v>
      </c>
      <c r="S136" s="324">
        <v>892.99999999999989</v>
      </c>
      <c r="T136" s="405">
        <f>S136/(S136+P136)</f>
        <v>2.199116460744767E-7</v>
      </c>
    </row>
    <row r="137" spans="13:25" ht="18" customHeight="1">
      <c r="M137" s="26" t="s">
        <v>17</v>
      </c>
      <c r="N137" s="65" t="s">
        <v>75</v>
      </c>
      <c r="O137" s="274">
        <v>490.85894336894745</v>
      </c>
      <c r="P137" s="20">
        <v>584151.8875186824</v>
      </c>
      <c r="Q137" s="21">
        <v>840293.34468811203</v>
      </c>
      <c r="R137" s="324">
        <v>5.0417600681286725</v>
      </c>
      <c r="S137" s="324">
        <v>6</v>
      </c>
      <c r="T137" s="405">
        <f t="shared" ref="T137:T146" si="45">S137/(S137+P137)</f>
        <v>1.0271195730123749E-5</v>
      </c>
    </row>
    <row r="138" spans="13:25" ht="18" customHeight="1">
      <c r="M138" s="26" t="s">
        <v>17</v>
      </c>
      <c r="N138" s="65" t="s">
        <v>76</v>
      </c>
      <c r="O138" s="274">
        <v>333.94474407041508</v>
      </c>
      <c r="P138" s="20">
        <v>6699251.8915898819</v>
      </c>
      <c r="Q138" s="21">
        <v>49848.065048821831</v>
      </c>
      <c r="R138" s="324">
        <v>4.6358700495404301</v>
      </c>
      <c r="S138" s="324">
        <v>93</v>
      </c>
      <c r="T138" s="405">
        <f t="shared" si="45"/>
        <v>1.3881954355977235E-5</v>
      </c>
    </row>
    <row r="139" spans="13:25" ht="18" customHeight="1">
      <c r="M139" s="26" t="s">
        <v>17</v>
      </c>
      <c r="N139" s="65" t="s">
        <v>77</v>
      </c>
      <c r="O139" s="274">
        <v>1.9923144395203429</v>
      </c>
      <c r="P139" s="20">
        <v>67.657625299995232</v>
      </c>
      <c r="Q139" s="21">
        <v>29447005.133366443</v>
      </c>
      <c r="R139" s="324">
        <v>0.63311061036737859</v>
      </c>
      <c r="S139" s="324">
        <v>2.1500000000000002E-2</v>
      </c>
      <c r="T139" s="405">
        <f t="shared" si="45"/>
        <v>3.1767550045451779E-4</v>
      </c>
    </row>
    <row r="140" spans="13:25" ht="18" customHeight="1">
      <c r="M140" s="26" t="s">
        <v>17</v>
      </c>
      <c r="N140" s="65" t="s">
        <v>78</v>
      </c>
      <c r="O140" s="274">
        <v>13.549484919768107</v>
      </c>
      <c r="P140" s="20">
        <v>51.421941314952917</v>
      </c>
      <c r="Q140" s="21">
        <v>263496176.4041388</v>
      </c>
      <c r="R140" s="324">
        <v>1.0539847056165552</v>
      </c>
      <c r="S140" s="324">
        <v>4.0000000000000001E-3</v>
      </c>
      <c r="T140" s="405">
        <f t="shared" si="45"/>
        <v>7.7781755622175378E-5</v>
      </c>
    </row>
    <row r="141" spans="13:25" ht="18" customHeight="1">
      <c r="M141" s="26" t="s">
        <v>17</v>
      </c>
      <c r="N141" s="65" t="s">
        <v>79</v>
      </c>
      <c r="O141" s="274">
        <v>88.478787758712429</v>
      </c>
      <c r="P141" s="20">
        <v>525.67448175824575</v>
      </c>
      <c r="Q141" s="21">
        <v>168314785.72589958</v>
      </c>
      <c r="R141" s="324">
        <v>2.7771939644773429</v>
      </c>
      <c r="S141" s="324">
        <v>1.6500000000000001E-2</v>
      </c>
      <c r="T141" s="405">
        <f t="shared" si="45"/>
        <v>3.1387260905282198E-5</v>
      </c>
    </row>
    <row r="142" spans="13:25" ht="18" customHeight="1">
      <c r="M142" s="26" t="s">
        <v>17</v>
      </c>
      <c r="N142" s="65" t="s">
        <v>80</v>
      </c>
      <c r="O142" s="274">
        <v>0.14937759146028293</v>
      </c>
      <c r="P142" s="20">
        <v>2.4145451824178172</v>
      </c>
      <c r="Q142" s="21">
        <v>61865726.327267528</v>
      </c>
      <c r="R142" s="324">
        <v>0.8970530317453792</v>
      </c>
      <c r="S142" s="324">
        <v>1.4500000000000001E-2</v>
      </c>
      <c r="T142" s="405">
        <f t="shared" si="45"/>
        <v>5.9694237492803762E-3</v>
      </c>
    </row>
    <row r="143" spans="13:25" ht="18" customHeight="1">
      <c r="M143" s="26" t="s">
        <v>17</v>
      </c>
      <c r="N143" s="65" t="s">
        <v>81</v>
      </c>
      <c r="O143" s="274">
        <v>1.7395871552377005</v>
      </c>
      <c r="P143" s="20">
        <v>11.575176464375998</v>
      </c>
      <c r="Q143" s="21">
        <v>150286015.99219587</v>
      </c>
      <c r="R143" s="324">
        <v>2.1040042238907422</v>
      </c>
      <c r="S143" s="324">
        <v>1.4E-2</v>
      </c>
      <c r="T143" s="405">
        <f t="shared" si="45"/>
        <v>1.2080237144575924E-3</v>
      </c>
    </row>
    <row r="144" spans="13:25" ht="18" customHeight="1">
      <c r="M144" s="26" t="s">
        <v>17</v>
      </c>
      <c r="N144" s="65" t="s">
        <v>82</v>
      </c>
      <c r="O144" s="274">
        <v>50.663941069401893</v>
      </c>
      <c r="P144" s="20">
        <v>380.23095504210306</v>
      </c>
      <c r="Q144" s="21">
        <v>133245177.4311533</v>
      </c>
      <c r="R144" s="324">
        <v>3.8641101455034459</v>
      </c>
      <c r="S144" s="324">
        <v>2.9000000000000001E-2</v>
      </c>
      <c r="T144" s="405">
        <f t="shared" si="45"/>
        <v>7.6263618126155483E-5</v>
      </c>
    </row>
    <row r="145" spans="13:21" ht="18" customHeight="1">
      <c r="M145" s="26" t="s">
        <v>17</v>
      </c>
      <c r="N145" s="65" t="s">
        <v>83</v>
      </c>
      <c r="O145" s="274">
        <v>2362.8349862915147</v>
      </c>
      <c r="P145" s="20">
        <v>16087.65812777491</v>
      </c>
      <c r="Q145" s="21">
        <v>146872525.97767127</v>
      </c>
      <c r="R145" s="324">
        <v>8.8123515586602738E-2</v>
      </c>
      <c r="S145" s="324">
        <v>5.9999999999999995E-4</v>
      </c>
      <c r="T145" s="405">
        <f t="shared" si="45"/>
        <v>3.7295669317258456E-8</v>
      </c>
    </row>
    <row r="146" spans="13:21" ht="18" customHeight="1">
      <c r="M146" s="26" t="s">
        <v>17</v>
      </c>
      <c r="N146" s="165" t="s">
        <v>92</v>
      </c>
      <c r="O146" s="274">
        <v>18350.093398818142</v>
      </c>
      <c r="P146" s="20">
        <v>4068021367.8908048</v>
      </c>
      <c r="Q146" s="21"/>
      <c r="R146" s="324">
        <v>24.395179083119011</v>
      </c>
      <c r="S146" s="324">
        <v>992.10009999999977</v>
      </c>
      <c r="T146" s="405">
        <f t="shared" si="45"/>
        <v>2.4387774014158023E-7</v>
      </c>
    </row>
    <row r="147" spans="13:21" ht="15.45" customHeight="1">
      <c r="M147" s="26" t="s">
        <v>17</v>
      </c>
      <c r="N147" s="65"/>
      <c r="O147" s="316" t="s">
        <v>275</v>
      </c>
      <c r="P147" s="337"/>
      <c r="Q147" s="315" t="s">
        <v>244</v>
      </c>
      <c r="R147" s="325"/>
      <c r="S147" s="325"/>
      <c r="T147" s="50" t="s">
        <v>258</v>
      </c>
      <c r="U147" s="340">
        <f>(R146/10^3)/(R146/10^3+O146)</f>
        <v>1.3294290182213038E-6</v>
      </c>
    </row>
    <row r="148" spans="13:21" ht="16.8">
      <c r="M148" s="26" t="s">
        <v>17</v>
      </c>
      <c r="N148" s="65"/>
      <c r="O148" s="211" t="s">
        <v>155</v>
      </c>
      <c r="P148" s="404" t="s">
        <v>71</v>
      </c>
      <c r="Q148" s="320" t="s">
        <v>72</v>
      </c>
      <c r="R148" s="211" t="s">
        <v>162</v>
      </c>
      <c r="S148" s="217" t="s">
        <v>71</v>
      </c>
      <c r="T148" s="50" t="s">
        <v>276</v>
      </c>
    </row>
    <row r="149" spans="13:21">
      <c r="M149" s="26" t="s">
        <v>17</v>
      </c>
      <c r="N149" s="65" t="s">
        <v>74</v>
      </c>
      <c r="O149" s="274">
        <v>15005.872417118364</v>
      </c>
      <c r="P149" s="20">
        <v>4060719795.6455097</v>
      </c>
      <c r="Q149" s="21">
        <v>3695.3725379450775</v>
      </c>
      <c r="R149" s="324">
        <v>14.849854543732292</v>
      </c>
      <c r="S149" s="324">
        <v>4018.4999999999995</v>
      </c>
      <c r="T149" s="405">
        <f>S149/(S149+P149)</f>
        <v>9.8960189954351883E-7</v>
      </c>
    </row>
    <row r="150" spans="13:21">
      <c r="M150" s="26" t="s">
        <v>17</v>
      </c>
      <c r="N150" s="65" t="s">
        <v>75</v>
      </c>
      <c r="O150" s="274">
        <v>490.84152206686173</v>
      </c>
      <c r="P150" s="20">
        <v>584142.2323462686</v>
      </c>
      <c r="Q150" s="21">
        <v>840277.40999883751</v>
      </c>
      <c r="R150" s="324">
        <v>22.687490069968611</v>
      </c>
      <c r="S150" s="324">
        <v>27</v>
      </c>
      <c r="T150" s="405">
        <f t="shared" ref="T150:T159" si="46">S150/(S150+P150)</f>
        <v>4.6219483165103845E-5</v>
      </c>
    </row>
    <row r="151" spans="13:21">
      <c r="M151" s="26" t="s">
        <v>17</v>
      </c>
      <c r="N151" s="65" t="s">
        <v>76</v>
      </c>
      <c r="O151" s="274">
        <v>333.92871555969754</v>
      </c>
      <c r="P151" s="20">
        <v>6699103.9370444277</v>
      </c>
      <c r="Q151" s="21">
        <v>49846.773344290472</v>
      </c>
      <c r="R151" s="324">
        <v>20.860874644585561</v>
      </c>
      <c r="S151" s="324">
        <v>418.5</v>
      </c>
      <c r="T151" s="405">
        <f t="shared" si="46"/>
        <v>6.246713910322034E-5</v>
      </c>
    </row>
    <row r="152" spans="13:21">
      <c r="M152" s="26" t="s">
        <v>17</v>
      </c>
      <c r="N152" s="65" t="s">
        <v>77</v>
      </c>
      <c r="O152" s="274">
        <v>1.9911241489674716</v>
      </c>
      <c r="P152" s="20">
        <v>67.644538343473499</v>
      </c>
      <c r="Q152" s="21">
        <v>29435105.889218915</v>
      </c>
      <c r="R152" s="324">
        <v>2.8478464947819297</v>
      </c>
      <c r="S152" s="324">
        <v>9.6750000000000003E-2</v>
      </c>
      <c r="T152" s="405">
        <f t="shared" si="46"/>
        <v>1.4282279296112816E-3</v>
      </c>
    </row>
    <row r="153" spans="13:21">
      <c r="M153" s="26" t="s">
        <v>17</v>
      </c>
      <c r="N153" s="65" t="s">
        <v>78</v>
      </c>
      <c r="O153" s="274">
        <v>13.547503222720486</v>
      </c>
      <c r="P153" s="20">
        <v>51.419506532344215</v>
      </c>
      <c r="Q153" s="21">
        <v>263470113.51030278</v>
      </c>
      <c r="R153" s="324">
        <v>4.7424620431854496</v>
      </c>
      <c r="S153" s="324">
        <v>1.7999999999999999E-2</v>
      </c>
      <c r="T153" s="405">
        <f t="shared" si="46"/>
        <v>3.4993920221777254E-4</v>
      </c>
    </row>
    <row r="154" spans="13:21">
      <c r="M154" s="26" t="s">
        <v>17</v>
      </c>
      <c r="N154" s="65" t="s">
        <v>79</v>
      </c>
      <c r="O154" s="274">
        <v>88.473304907094004</v>
      </c>
      <c r="P154" s="20">
        <v>525.66373757219935</v>
      </c>
      <c r="Q154" s="21">
        <v>168307795.61799675</v>
      </c>
      <c r="R154" s="324">
        <v>12.496853824636259</v>
      </c>
      <c r="S154" s="324">
        <v>7.425000000000001E-2</v>
      </c>
      <c r="T154" s="405">
        <f t="shared" si="46"/>
        <v>1.4123004567898623E-4</v>
      </c>
    </row>
    <row r="155" spans="13:21">
      <c r="M155" s="26" t="s">
        <v>17</v>
      </c>
      <c r="N155" s="65" t="s">
        <v>80</v>
      </c>
      <c r="O155" s="406">
        <v>0.14769379488710047</v>
      </c>
      <c r="P155" s="20">
        <v>2.4057190954612953</v>
      </c>
      <c r="Q155" s="21">
        <v>61392784.870745793</v>
      </c>
      <c r="R155" s="324">
        <v>4.0058792128161631</v>
      </c>
      <c r="S155" s="324">
        <v>6.5250000000000002E-2</v>
      </c>
      <c r="T155" s="405">
        <f t="shared" si="46"/>
        <v>2.6406643498638638E-2</v>
      </c>
    </row>
    <row r="156" spans="13:21">
      <c r="M156" s="26" t="s">
        <v>17</v>
      </c>
      <c r="N156" s="65" t="s">
        <v>81</v>
      </c>
      <c r="O156" s="406">
        <v>1.735632486310545</v>
      </c>
      <c r="P156" s="20">
        <v>11.566654725245563</v>
      </c>
      <c r="Q156" s="21">
        <v>150054836.73013306</v>
      </c>
      <c r="R156" s="324">
        <v>9.4534547139983829</v>
      </c>
      <c r="S156" s="324">
        <v>6.3E-2</v>
      </c>
      <c r="T156" s="405">
        <f t="shared" si="46"/>
        <v>5.4171857624663693E-3</v>
      </c>
    </row>
    <row r="157" spans="13:21">
      <c r="M157" s="26" t="s">
        <v>17</v>
      </c>
      <c r="N157" s="65" t="s">
        <v>82</v>
      </c>
      <c r="O157" s="406">
        <v>50.656997960197486</v>
      </c>
      <c r="P157" s="20">
        <v>380.21438361353165</v>
      </c>
      <c r="Q157" s="21">
        <v>133232723.80901748</v>
      </c>
      <c r="R157" s="324">
        <v>17.386870457076778</v>
      </c>
      <c r="S157" s="324">
        <v>0.1305</v>
      </c>
      <c r="T157" s="405">
        <f t="shared" si="46"/>
        <v>3.4310965027362122E-4</v>
      </c>
    </row>
    <row r="158" spans="13:21">
      <c r="M158" s="26" t="s">
        <v>17</v>
      </c>
      <c r="N158" s="65" t="s">
        <v>83</v>
      </c>
      <c r="O158" s="406">
        <v>2362.8346771724969</v>
      </c>
      <c r="P158" s="20">
        <v>16087.657072602497</v>
      </c>
      <c r="Q158" s="21">
        <v>146872516.39621517</v>
      </c>
      <c r="R158" s="324">
        <v>0.39655579426978088</v>
      </c>
      <c r="S158" s="324">
        <v>2.6999999999999997E-3</v>
      </c>
      <c r="T158" s="405">
        <f t="shared" si="46"/>
        <v>1.6783050102775897E-7</v>
      </c>
    </row>
    <row r="159" spans="13:21">
      <c r="M159" s="26" t="s">
        <v>17</v>
      </c>
      <c r="N159" s="65" t="s">
        <v>92</v>
      </c>
      <c r="O159" s="406">
        <v>18350.029588437596</v>
      </c>
      <c r="P159" s="20">
        <v>4068020168.3865132</v>
      </c>
      <c r="Q159" s="21"/>
      <c r="R159" s="324">
        <v>109.72814179905123</v>
      </c>
      <c r="S159" s="324">
        <v>4464.4504499999994</v>
      </c>
      <c r="T159" s="405">
        <f t="shared" si="46"/>
        <v>1.0974492174809121E-6</v>
      </c>
    </row>
    <row r="160" spans="13:21" ht="15.45" customHeight="1">
      <c r="M160" s="26" t="s">
        <v>17</v>
      </c>
      <c r="N160" s="65"/>
      <c r="O160" s="407" t="s">
        <v>275</v>
      </c>
      <c r="P160" s="337"/>
      <c r="Q160" s="315" t="s">
        <v>245</v>
      </c>
      <c r="R160" s="325"/>
      <c r="S160" s="325"/>
      <c r="T160" s="50" t="s">
        <v>258</v>
      </c>
      <c r="U160" s="340">
        <f>(R159/10^3)/(R159/10^3+O159)</f>
        <v>5.979689848998126E-6</v>
      </c>
    </row>
    <row r="161" spans="13:21" ht="16.8">
      <c r="M161" s="26" t="s">
        <v>17</v>
      </c>
      <c r="N161" s="65"/>
      <c r="O161" s="211" t="s">
        <v>155</v>
      </c>
      <c r="P161" s="404" t="s">
        <v>71</v>
      </c>
      <c r="Q161" s="320" t="s">
        <v>72</v>
      </c>
      <c r="R161" s="211" t="s">
        <v>162</v>
      </c>
      <c r="S161" s="217" t="s">
        <v>71</v>
      </c>
      <c r="T161" s="50" t="s">
        <v>276</v>
      </c>
    </row>
    <row r="162" spans="13:21">
      <c r="M162" s="26" t="s">
        <v>17</v>
      </c>
      <c r="N162" s="65" t="s">
        <v>74</v>
      </c>
      <c r="O162" s="406">
        <v>15005.858564925977</v>
      </c>
      <c r="P162" s="20">
        <v>4060718158.4788432</v>
      </c>
      <c r="Q162" s="21">
        <v>3695.3706165480871</v>
      </c>
      <c r="R162" s="324">
        <v>32.999659605774411</v>
      </c>
      <c r="S162" s="324">
        <v>8929.9999999999982</v>
      </c>
      <c r="T162" s="405">
        <f>S162/(S162+P162)</f>
        <v>2.1991135590806706E-6</v>
      </c>
    </row>
    <row r="163" spans="13:21">
      <c r="M163" s="26" t="s">
        <v>17</v>
      </c>
      <c r="N163" s="65" t="s">
        <v>75</v>
      </c>
      <c r="O163" s="406">
        <v>490.81414635670109</v>
      </c>
      <c r="P163" s="20">
        <v>584127.05993247544</v>
      </c>
      <c r="Q163" s="21">
        <v>840252.3697728347</v>
      </c>
      <c r="R163" s="324">
        <v>50.415142186370083</v>
      </c>
      <c r="S163" s="324">
        <v>60</v>
      </c>
      <c r="T163" s="405">
        <f t="shared" ref="T163:T172" si="47">S163/(S163+P163)</f>
        <v>1.0270682819803511E-4</v>
      </c>
    </row>
    <row r="164" spans="13:21">
      <c r="M164" s="26" t="s">
        <v>17</v>
      </c>
      <c r="N164" s="65" t="s">
        <v>76</v>
      </c>
      <c r="O164" s="406">
        <v>333.90352867225317</v>
      </c>
      <c r="P164" s="20">
        <v>6698871.4370444277</v>
      </c>
      <c r="Q164" s="21">
        <v>49844.743522884048</v>
      </c>
      <c r="R164" s="324">
        <v>46.355611476282164</v>
      </c>
      <c r="S164" s="324">
        <v>930</v>
      </c>
      <c r="T164" s="405">
        <f t="shared" si="47"/>
        <v>1.3881008396127381E-4</v>
      </c>
    </row>
    <row r="165" spans="13:21">
      <c r="M165" s="26" t="s">
        <v>17</v>
      </c>
      <c r="N165" s="65" t="s">
        <v>77</v>
      </c>
      <c r="O165" s="406">
        <v>1.9892543216400691</v>
      </c>
      <c r="P165" s="20">
        <v>67.623973126082205</v>
      </c>
      <c r="Q165" s="21">
        <v>29416407.076987084</v>
      </c>
      <c r="R165" s="324">
        <v>6.3245275215522225</v>
      </c>
      <c r="S165" s="324">
        <v>0.215</v>
      </c>
      <c r="T165" s="405">
        <f t="shared" si="47"/>
        <v>3.169269670406294E-3</v>
      </c>
    </row>
    <row r="166" spans="13:21">
      <c r="M166" s="26" t="s">
        <v>17</v>
      </c>
      <c r="N166" s="65" t="s">
        <v>78</v>
      </c>
      <c r="O166" s="406">
        <v>13.544389383779968</v>
      </c>
      <c r="P166" s="20">
        <v>51.415680445387693</v>
      </c>
      <c r="Q166" s="21">
        <v>263429157.53427482</v>
      </c>
      <c r="R166" s="324">
        <v>10.537166301370993</v>
      </c>
      <c r="S166" s="324">
        <v>0.04</v>
      </c>
      <c r="T166" s="405">
        <f t="shared" si="47"/>
        <v>7.7736801172912024E-4</v>
      </c>
    </row>
    <row r="167" spans="13:21">
      <c r="M167" s="26" t="s">
        <v>17</v>
      </c>
      <c r="N167" s="65" t="s">
        <v>79</v>
      </c>
      <c r="O167" s="406">
        <v>88.464689300885354</v>
      </c>
      <c r="P167" s="20">
        <v>525.64685385126904</v>
      </c>
      <c r="Q167" s="21">
        <v>168296811.16272086</v>
      </c>
      <c r="R167" s="324">
        <v>27.768973841848943</v>
      </c>
      <c r="S167" s="324">
        <v>0.16500000000000001</v>
      </c>
      <c r="T167" s="405">
        <f t="shared" si="47"/>
        <v>3.1380045693430082E-4</v>
      </c>
    </row>
    <row r="168" spans="13:21">
      <c r="M168" s="26" t="s">
        <v>17</v>
      </c>
      <c r="N168" s="65" t="s">
        <v>80</v>
      </c>
      <c r="O168" s="406">
        <v>0.14506469610963579</v>
      </c>
      <c r="P168" s="20">
        <v>2.3918495302439045</v>
      </c>
      <c r="Q168" s="21">
        <v>60649591.153354488</v>
      </c>
      <c r="R168" s="324">
        <v>8.7941907172363987</v>
      </c>
      <c r="S168" s="324">
        <v>0.14499999999999999</v>
      </c>
      <c r="T168" s="405">
        <f t="shared" si="47"/>
        <v>5.7157509056541884E-2</v>
      </c>
    </row>
    <row r="169" spans="13:21">
      <c r="M169" s="26" t="s">
        <v>17</v>
      </c>
      <c r="N169" s="65" t="s">
        <v>81</v>
      </c>
      <c r="O169" s="406">
        <v>1.7294259671755043</v>
      </c>
      <c r="P169" s="20">
        <v>11.553263420897736</v>
      </c>
      <c r="Q169" s="21">
        <v>149691555.03260577</v>
      </c>
      <c r="R169" s="324">
        <v>20.956817704564806</v>
      </c>
      <c r="S169" s="324">
        <v>0.13999999999999999</v>
      </c>
      <c r="T169" s="405">
        <f t="shared" si="47"/>
        <v>1.1972705562229749E-2</v>
      </c>
    </row>
    <row r="170" spans="13:21">
      <c r="M170" s="26" t="s">
        <v>17</v>
      </c>
      <c r="N170" s="65" t="s">
        <v>82</v>
      </c>
      <c r="O170" s="406">
        <v>50.646088193939789</v>
      </c>
      <c r="P170" s="20">
        <v>380.18834279720511</v>
      </c>
      <c r="Q170" s="21">
        <v>133213153.83137546</v>
      </c>
      <c r="R170" s="324">
        <v>38.631814611098882</v>
      </c>
      <c r="S170" s="324">
        <v>0.28999999999999998</v>
      </c>
      <c r="T170" s="405">
        <f t="shared" si="47"/>
        <v>7.6219844175091434E-4</v>
      </c>
    </row>
    <row r="171" spans="13:21">
      <c r="M171" s="26" t="s">
        <v>17</v>
      </c>
      <c r="N171" s="65" t="s">
        <v>83</v>
      </c>
      <c r="O171" s="406">
        <v>2362.8341914140815</v>
      </c>
      <c r="P171" s="20">
        <v>16087.655414474417</v>
      </c>
      <c r="Q171" s="21">
        <v>146872501.3396413</v>
      </c>
      <c r="R171" s="324">
        <v>0.88123500803784782</v>
      </c>
      <c r="S171" s="324">
        <v>6.0000000000000001E-3</v>
      </c>
      <c r="T171" s="405">
        <f t="shared" si="47"/>
        <v>3.7295663088742475E-7</v>
      </c>
    </row>
    <row r="172" spans="13:21">
      <c r="M172" s="26" t="s">
        <v>17</v>
      </c>
      <c r="N172" s="65" t="s">
        <v>92</v>
      </c>
      <c r="O172" s="406">
        <v>18349.929343232543</v>
      </c>
      <c r="P172" s="20">
        <v>4068018283.4511976</v>
      </c>
      <c r="Q172" s="21"/>
      <c r="R172" s="324">
        <v>243.66513897413674</v>
      </c>
      <c r="S172" s="324">
        <v>9921.0010000000002</v>
      </c>
      <c r="T172" s="405">
        <f t="shared" si="47"/>
        <v>2.4387738976691699E-6</v>
      </c>
    </row>
    <row r="173" spans="13:21" ht="15.45" customHeight="1">
      <c r="M173" s="26" t="s">
        <v>17</v>
      </c>
      <c r="N173" s="65"/>
      <c r="O173" s="407" t="s">
        <v>275</v>
      </c>
      <c r="P173" s="337"/>
      <c r="Q173" s="315" t="s">
        <v>246</v>
      </c>
      <c r="R173" s="325"/>
      <c r="S173" s="325"/>
      <c r="T173" s="50" t="s">
        <v>258</v>
      </c>
      <c r="U173" s="340">
        <f>(R172/10^3)/(R172/10^3+O172)</f>
        <v>1.3278628973305838E-5</v>
      </c>
    </row>
    <row r="174" spans="13:21" ht="16.8">
      <c r="M174" s="26" t="s">
        <v>17</v>
      </c>
      <c r="N174" s="65"/>
      <c r="O174" s="211" t="s">
        <v>155</v>
      </c>
      <c r="P174" s="404" t="s">
        <v>71</v>
      </c>
      <c r="Q174" s="320" t="s">
        <v>72</v>
      </c>
      <c r="R174" s="211" t="s">
        <v>162</v>
      </c>
      <c r="S174" s="217" t="s">
        <v>71</v>
      </c>
      <c r="T174" s="50" t="s">
        <v>276</v>
      </c>
    </row>
    <row r="175" spans="13:21">
      <c r="M175" s="26" t="s">
        <v>17</v>
      </c>
      <c r="N175" s="65" t="s">
        <v>74</v>
      </c>
      <c r="O175" s="406">
        <v>15005.631893580647</v>
      </c>
      <c r="P175" s="20">
        <v>4060691368.4788432</v>
      </c>
      <c r="Q175" s="21">
        <v>3695.3391755064204</v>
      </c>
      <c r="R175" s="324">
        <v>329.99378837272326</v>
      </c>
      <c r="S175" s="324">
        <v>89299.999999999985</v>
      </c>
      <c r="T175" s="405">
        <f>S175/(S175+P175)</f>
        <v>2.1990845428608561E-5</v>
      </c>
    </row>
    <row r="176" spans="13:21">
      <c r="M176" s="26" t="s">
        <v>17</v>
      </c>
      <c r="N176" s="65" t="s">
        <v>75</v>
      </c>
      <c r="O176" s="406">
        <v>490.36628813814576</v>
      </c>
      <c r="P176" s="20">
        <v>583878.78407040657</v>
      </c>
      <c r="Q176" s="21">
        <v>839842.62062006234</v>
      </c>
      <c r="R176" s="324">
        <v>503.9055723720374</v>
      </c>
      <c r="S176" s="324">
        <v>600</v>
      </c>
      <c r="T176" s="405">
        <f t="shared" ref="T176:T185" si="48">S176/(S176+P176)</f>
        <v>1.0265556532634103E-3</v>
      </c>
    </row>
    <row r="177" spans="13:21">
      <c r="M177" s="26" t="s">
        <v>17</v>
      </c>
      <c r="N177" s="65" t="s">
        <v>76</v>
      </c>
      <c r="O177" s="406">
        <v>333.49151369649388</v>
      </c>
      <c r="P177" s="20">
        <v>6695066.8915898819</v>
      </c>
      <c r="Q177" s="21">
        <v>49811.528263506189</v>
      </c>
      <c r="R177" s="324">
        <v>463.24721285060753</v>
      </c>
      <c r="S177" s="324">
        <v>9300</v>
      </c>
      <c r="T177" s="405">
        <f t="shared" si="48"/>
        <v>1.3871555883473714E-3</v>
      </c>
    </row>
    <row r="178" spans="13:21">
      <c r="M178" s="26" t="s">
        <v>17</v>
      </c>
      <c r="N178" s="65" t="s">
        <v>77</v>
      </c>
      <c r="O178" s="406">
        <v>1.9587664088599381</v>
      </c>
      <c r="P178" s="20">
        <v>67.287451386951759</v>
      </c>
      <c r="Q178" s="21">
        <v>29110426.513193484</v>
      </c>
      <c r="R178" s="324">
        <v>62.587417003365985</v>
      </c>
      <c r="S178" s="324">
        <v>2.15</v>
      </c>
      <c r="T178" s="405">
        <f t="shared" si="48"/>
        <v>3.0963117986844979E-2</v>
      </c>
    </row>
    <row r="179" spans="13:21">
      <c r="M179" s="26" t="s">
        <v>17</v>
      </c>
      <c r="N179" s="65" t="s">
        <v>78</v>
      </c>
      <c r="O179" s="406">
        <v>13.493480179502896</v>
      </c>
      <c r="P179" s="20">
        <v>51.35307174973552</v>
      </c>
      <c r="Q179" s="21">
        <v>262758968.83563522</v>
      </c>
      <c r="R179" s="324">
        <v>105.10358753425407</v>
      </c>
      <c r="S179" s="324">
        <v>0.39999999999999997</v>
      </c>
      <c r="T179" s="405">
        <f t="shared" si="48"/>
        <v>7.729009824466007E-3</v>
      </c>
    </row>
    <row r="180" spans="13:21">
      <c r="M180" s="26" t="s">
        <v>17</v>
      </c>
      <c r="N180" s="65" t="s">
        <v>79</v>
      </c>
      <c r="O180" s="406">
        <v>88.323759348566014</v>
      </c>
      <c r="P180" s="20">
        <v>525.37057478150155</v>
      </c>
      <c r="Q180" s="21">
        <v>168117065.53093371</v>
      </c>
      <c r="R180" s="324">
        <v>277.39315812604065</v>
      </c>
      <c r="S180" s="324">
        <v>1.6500000000000001</v>
      </c>
      <c r="T180" s="405">
        <f t="shared" si="48"/>
        <v>3.1308075603767023E-3</v>
      </c>
    </row>
    <row r="181" spans="13:21">
      <c r="M181" s="26" t="s">
        <v>17</v>
      </c>
      <c r="N181" s="65" t="s">
        <v>80</v>
      </c>
      <c r="O181" s="406">
        <v>0.10497185050255926</v>
      </c>
      <c r="P181" s="20">
        <v>2.164893008504774</v>
      </c>
      <c r="Q181" s="21">
        <v>48488239.414224051</v>
      </c>
      <c r="R181" s="324">
        <v>70.307947150624869</v>
      </c>
      <c r="S181" s="324">
        <v>1.45</v>
      </c>
      <c r="T181" s="405">
        <f t="shared" si="48"/>
        <v>0.40111837240786347</v>
      </c>
    </row>
    <row r="182" spans="13:21">
      <c r="M182" s="26" t="s">
        <v>17</v>
      </c>
      <c r="N182" s="65" t="s">
        <v>81</v>
      </c>
      <c r="O182" s="406">
        <v>1.6292469959274472</v>
      </c>
      <c r="P182" s="20">
        <v>11.334132986115128</v>
      </c>
      <c r="Q182" s="21">
        <v>143746945.43670478</v>
      </c>
      <c r="R182" s="324">
        <v>201.24572361138667</v>
      </c>
      <c r="S182" s="324">
        <v>1.4</v>
      </c>
      <c r="T182" s="405">
        <f t="shared" si="48"/>
        <v>0.10994073970536612</v>
      </c>
    </row>
    <row r="183" spans="13:21">
      <c r="M183" s="26" t="s">
        <v>17</v>
      </c>
      <c r="N183" s="65" t="s">
        <v>82</v>
      </c>
      <c r="O183" s="406">
        <v>50.467709545041146</v>
      </c>
      <c r="P183" s="20">
        <v>379.76222034822553</v>
      </c>
      <c r="Q183" s="21">
        <v>132892917.83359714</v>
      </c>
      <c r="R183" s="324">
        <v>385.38946171743163</v>
      </c>
      <c r="S183" s="324">
        <v>2.9</v>
      </c>
      <c r="T183" s="405">
        <f t="shared" si="48"/>
        <v>7.5784852692303362E-3</v>
      </c>
    </row>
    <row r="184" spans="13:21">
      <c r="M184" s="26" t="s">
        <v>17</v>
      </c>
      <c r="N184" s="65" t="s">
        <v>83</v>
      </c>
      <c r="O184" s="406">
        <v>2362.8262426471019</v>
      </c>
      <c r="P184" s="20">
        <v>16087.62828146949</v>
      </c>
      <c r="Q184" s="21">
        <v>146872254.95934165</v>
      </c>
      <c r="R184" s="324">
        <v>8.812335297560498</v>
      </c>
      <c r="S184" s="324">
        <v>0.06</v>
      </c>
      <c r="T184" s="405">
        <f t="shared" si="48"/>
        <v>3.729560080369698E-6</v>
      </c>
    </row>
    <row r="185" spans="13:21">
      <c r="M185" s="26" t="s">
        <v>17</v>
      </c>
      <c r="N185" s="65" t="s">
        <v>92</v>
      </c>
      <c r="O185" s="406">
        <v>18348.293872390786</v>
      </c>
      <c r="P185" s="20">
        <v>4067987439.05513</v>
      </c>
      <c r="Q185" s="21"/>
      <c r="R185" s="324">
        <v>2407.9862040360322</v>
      </c>
      <c r="S185" s="324">
        <v>99210.009999999951</v>
      </c>
      <c r="T185" s="405">
        <f t="shared" si="48"/>
        <v>2.4387388607565424E-5</v>
      </c>
    </row>
    <row r="186" spans="13:21" ht="15.45" customHeight="1">
      <c r="M186" s="26" t="s">
        <v>17</v>
      </c>
      <c r="N186" s="65"/>
      <c r="O186" s="407" t="s">
        <v>275</v>
      </c>
      <c r="P186" s="337"/>
      <c r="Q186" s="315" t="s">
        <v>247</v>
      </c>
      <c r="R186" s="325"/>
      <c r="S186" s="325"/>
      <c r="T186" s="50" t="s">
        <v>258</v>
      </c>
      <c r="U186" s="340">
        <f>(R185/10^3)/(R185/10^3+O185)</f>
        <v>1.3122038724138588E-4</v>
      </c>
    </row>
    <row r="187" spans="13:21" ht="16.8">
      <c r="M187" s="26" t="s">
        <v>17</v>
      </c>
      <c r="N187" s="65"/>
      <c r="O187" s="211" t="s">
        <v>155</v>
      </c>
      <c r="P187" s="404" t="s">
        <v>71</v>
      </c>
      <c r="Q187" s="320" t="s">
        <v>72</v>
      </c>
      <c r="R187" s="211" t="s">
        <v>162</v>
      </c>
      <c r="S187" s="217" t="s">
        <v>71</v>
      </c>
      <c r="T187" s="50" t="s">
        <v>276</v>
      </c>
    </row>
    <row r="188" spans="13:21">
      <c r="M188" s="26" t="s">
        <v>17</v>
      </c>
      <c r="N188" s="65" t="s">
        <v>74</v>
      </c>
      <c r="O188" s="406">
        <v>15003.365231889107</v>
      </c>
      <c r="P188" s="20">
        <v>4060423463.6455097</v>
      </c>
      <c r="Q188" s="21">
        <v>3695.0247594172997</v>
      </c>
      <c r="R188" s="324">
        <v>3299.7106880186593</v>
      </c>
      <c r="S188" s="324">
        <v>893014.49999999988</v>
      </c>
      <c r="T188" s="405">
        <f>S188/(S188+P188)</f>
        <v>2.1988301202465531E-4</v>
      </c>
    </row>
    <row r="189" spans="13:21">
      <c r="M189" s="26" t="s">
        <v>17</v>
      </c>
      <c r="N189" s="65" t="s">
        <v>75</v>
      </c>
      <c r="O189" s="406">
        <v>485.89889634324578</v>
      </c>
      <c r="P189" s="20">
        <v>581396.02544971672</v>
      </c>
      <c r="Q189" s="21">
        <v>835745.12909233815</v>
      </c>
      <c r="R189" s="324">
        <v>5014.4707745540281</v>
      </c>
      <c r="S189" s="324">
        <v>6000</v>
      </c>
      <c r="T189" s="405">
        <f t="shared" ref="T189:T198" si="49">S189/(S189+P189)</f>
        <v>1.0214573711843446E-2</v>
      </c>
    </row>
    <row r="190" spans="13:21">
      <c r="M190" s="26" t="s">
        <v>17</v>
      </c>
      <c r="N190" s="65" t="s">
        <v>76</v>
      </c>
      <c r="O190" s="406">
        <v>329.38526452495148</v>
      </c>
      <c r="P190" s="20">
        <v>6657021.4370444277</v>
      </c>
      <c r="Q190" s="21">
        <v>49479.375669727655</v>
      </c>
      <c r="R190" s="324">
        <v>4601.5819372846718</v>
      </c>
      <c r="S190" s="324">
        <v>93000</v>
      </c>
      <c r="T190" s="405">
        <f t="shared" si="49"/>
        <v>1.3777734021644988E-2</v>
      </c>
    </row>
    <row r="191" spans="13:21">
      <c r="M191" s="26" t="s">
        <v>17</v>
      </c>
      <c r="N191" s="65" t="s">
        <v>77</v>
      </c>
      <c r="O191" s="406">
        <v>1.6652138833201078</v>
      </c>
      <c r="P191" s="20">
        <v>63.922233995647417</v>
      </c>
      <c r="Q191" s="21">
        <v>26050620.875257507</v>
      </c>
      <c r="R191" s="324">
        <v>560.08834881803637</v>
      </c>
      <c r="S191" s="324">
        <v>21.5</v>
      </c>
      <c r="T191" s="405">
        <f t="shared" si="49"/>
        <v>0.25169091224066448</v>
      </c>
    </row>
    <row r="192" spans="13:21">
      <c r="M192" s="26" t="s">
        <v>17</v>
      </c>
      <c r="N192" s="65" t="s">
        <v>78</v>
      </c>
      <c r="O192" s="406">
        <v>12.98900369716106</v>
      </c>
      <c r="P192" s="20">
        <v>50.726984793213781</v>
      </c>
      <c r="Q192" s="21">
        <v>256057081.84923935</v>
      </c>
      <c r="R192" s="324">
        <v>1024.2283273969574</v>
      </c>
      <c r="S192" s="324">
        <v>4</v>
      </c>
      <c r="T192" s="405">
        <f t="shared" si="49"/>
        <v>7.3090085542151143E-2</v>
      </c>
    </row>
    <row r="193" spans="13:20">
      <c r="M193" s="26" t="s">
        <v>17</v>
      </c>
      <c r="N193" s="65" t="s">
        <v>79</v>
      </c>
      <c r="O193" s="406">
        <v>86.919922420526561</v>
      </c>
      <c r="P193" s="20">
        <v>522.60778408382726</v>
      </c>
      <c r="Q193" s="21">
        <v>166319609.21306226</v>
      </c>
      <c r="R193" s="324">
        <v>2744.273552015527</v>
      </c>
      <c r="S193" s="324">
        <v>16.5</v>
      </c>
      <c r="T193" s="405">
        <f t="shared" si="49"/>
        <v>3.0606124576814445E-2</v>
      </c>
    </row>
    <row r="194" spans="13:20">
      <c r="M194" s="26" t="s">
        <v>17</v>
      </c>
      <c r="N194" s="65" t="s">
        <v>80</v>
      </c>
      <c r="O194" s="406">
        <v>0.1498602095833059</v>
      </c>
      <c r="P194" s="20">
        <v>2.4170669215482521</v>
      </c>
      <c r="Q194" s="21">
        <v>62000852.457702309</v>
      </c>
      <c r="R194" s="324">
        <v>0</v>
      </c>
      <c r="S194" s="324">
        <v>0</v>
      </c>
      <c r="T194" s="405">
        <f t="shared" si="49"/>
        <v>0</v>
      </c>
    </row>
    <row r="195" spans="13:20">
      <c r="M195" s="26" t="s">
        <v>17</v>
      </c>
      <c r="N195" s="65" t="s">
        <v>81</v>
      </c>
      <c r="O195" s="406">
        <v>0.77074822083676264</v>
      </c>
      <c r="P195" s="20">
        <v>9.1428286382890409</v>
      </c>
      <c r="Q195" s="21">
        <v>84300849.477694899</v>
      </c>
      <c r="R195" s="324">
        <v>1180.2118926877286</v>
      </c>
      <c r="S195" s="324">
        <v>14</v>
      </c>
      <c r="T195" s="405">
        <f t="shared" si="49"/>
        <v>0.60493901669554195</v>
      </c>
    </row>
    <row r="196" spans="13:20">
      <c r="M196" s="26" t="s">
        <v>17</v>
      </c>
      <c r="N196" s="65" t="s">
        <v>82</v>
      </c>
      <c r="O196" s="406">
        <v>48.698933628293418</v>
      </c>
      <c r="P196" s="20">
        <v>375.50099585842963</v>
      </c>
      <c r="Q196" s="21">
        <v>129690557.85581394</v>
      </c>
      <c r="R196" s="324">
        <v>3761.0261778186036</v>
      </c>
      <c r="S196" s="324">
        <v>29</v>
      </c>
      <c r="T196" s="405">
        <f t="shared" si="49"/>
        <v>7.1693272196911087E-2</v>
      </c>
    </row>
    <row r="197" spans="13:20">
      <c r="M197" s="26" t="s">
        <v>17</v>
      </c>
      <c r="N197" s="65" t="s">
        <v>83</v>
      </c>
      <c r="O197" s="406">
        <v>2362.7467557126679</v>
      </c>
      <c r="P197" s="20">
        <v>16087.35695142023</v>
      </c>
      <c r="Q197" s="21">
        <v>146869791.15634525</v>
      </c>
      <c r="R197" s="324">
        <v>88.121874693807129</v>
      </c>
      <c r="S197" s="324">
        <v>0.6</v>
      </c>
      <c r="T197" s="405">
        <f t="shared" si="49"/>
        <v>3.7294977964683857E-5</v>
      </c>
    </row>
    <row r="198" spans="13:20">
      <c r="M198" s="26" t="s">
        <v>17</v>
      </c>
      <c r="N198" s="65" t="s">
        <v>92</v>
      </c>
      <c r="O198" s="407">
        <v>18332.589830529694</v>
      </c>
      <c r="P198" s="337">
        <v>4067678992.7828498</v>
      </c>
      <c r="Q198" s="65"/>
      <c r="R198" s="325">
        <v>22273.71357328802</v>
      </c>
      <c r="S198" s="325">
        <v>992100.09999999986</v>
      </c>
      <c r="T198" s="405">
        <f t="shared" si="49"/>
        <v>2.4383885483774729E-4</v>
      </c>
    </row>
    <row r="199" spans="13:20">
      <c r="P199" s="243"/>
    </row>
    <row r="200" spans="13:20">
      <c r="P200" s="243"/>
    </row>
    <row r="201" spans="13:20">
      <c r="P201" s="243"/>
    </row>
    <row r="202" spans="13:20">
      <c r="P202" s="243"/>
    </row>
    <row r="203" spans="13:20">
      <c r="P203" s="243"/>
    </row>
    <row r="204" spans="13:20">
      <c r="P204" s="243"/>
    </row>
    <row r="205" spans="13:20">
      <c r="P205" s="243"/>
    </row>
    <row r="206" spans="13:20">
      <c r="P206" s="243"/>
    </row>
    <row r="207" spans="13:20">
      <c r="P207" s="243"/>
    </row>
    <row r="208" spans="13:20">
      <c r="P208" s="243"/>
    </row>
    <row r="209" spans="16:16">
      <c r="P209" s="243"/>
    </row>
    <row r="210" spans="16:16">
      <c r="P210" s="243"/>
    </row>
    <row r="211" spans="16:16">
      <c r="P211" s="243"/>
    </row>
    <row r="212" spans="16:16">
      <c r="P212" s="243"/>
    </row>
    <row r="213" spans="16:16">
      <c r="P213" s="243"/>
    </row>
    <row r="214" spans="16:16">
      <c r="P214" s="243"/>
    </row>
    <row r="215" spans="16:16">
      <c r="P215" s="243"/>
    </row>
    <row r="216" spans="16:16">
      <c r="P216" s="243"/>
    </row>
    <row r="217" spans="16:16">
      <c r="P217" s="243"/>
    </row>
    <row r="218" spans="16:16">
      <c r="P218" s="243"/>
    </row>
    <row r="219" spans="16:16">
      <c r="P219" s="243"/>
    </row>
    <row r="220" spans="16:16">
      <c r="P220" s="243"/>
    </row>
    <row r="221" spans="16:16">
      <c r="P221" s="243"/>
    </row>
    <row r="222" spans="16:16">
      <c r="P222" s="243"/>
    </row>
    <row r="223" spans="16:16">
      <c r="P223" s="243"/>
    </row>
  </sheetData>
  <autoFilter ref="M5:T208"/>
  <mergeCells count="5">
    <mergeCell ref="AC32:AI32"/>
    <mergeCell ref="AC4:AI4"/>
    <mergeCell ref="AC11:AI11"/>
    <mergeCell ref="AC18:AI18"/>
    <mergeCell ref="AC25:AI25"/>
  </mergeCells>
  <pageMargins left="0.7" right="0.7" top="0.75" bottom="0.75" header="0.3" footer="0.3"/>
  <pageSetup orientation="landscape"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X869"/>
  <sheetViews>
    <sheetView zoomScale="63" zoomScaleNormal="63" workbookViewId="0">
      <pane xSplit="1" ySplit="1" topLeftCell="B6" activePane="bottomRight" state="frozen"/>
      <selection activeCell="C1" sqref="C1"/>
      <selection pane="topRight" activeCell="C1" sqref="C1"/>
      <selection pane="bottomLeft" activeCell="C1" sqref="C1"/>
      <selection pane="bottomRight" activeCell="C1" sqref="C1"/>
    </sheetView>
  </sheetViews>
  <sheetFormatPr defaultColWidth="8.88671875" defaultRowHeight="13.8"/>
  <cols>
    <col min="1" max="1" width="12.109375" style="26" customWidth="1"/>
    <col min="2" max="3" width="17.44140625" style="26" customWidth="1"/>
    <col min="4" max="4" width="11.109375" style="26" customWidth="1"/>
    <col min="5" max="5" width="12.88671875" style="32" bestFit="1" customWidth="1"/>
    <col min="6" max="6" width="10.33203125" style="26" customWidth="1"/>
    <col min="7" max="7" width="8.5546875" style="26" customWidth="1"/>
    <col min="8" max="8" width="8.88671875" style="26"/>
    <col min="9" max="10" width="8.88671875" style="30"/>
    <col min="11" max="11" width="12.33203125" style="26" customWidth="1"/>
    <col min="12" max="12" width="13.88671875" style="26" customWidth="1"/>
    <col min="13" max="13" width="16.6640625" style="26" customWidth="1"/>
    <col min="14" max="14" width="14.5546875" style="26" customWidth="1"/>
    <col min="15" max="15" width="12.5546875" style="26" customWidth="1"/>
    <col min="16" max="16" width="11.88671875" style="26" customWidth="1"/>
    <col min="17" max="17" width="8.88671875" style="26" customWidth="1"/>
    <col min="18" max="21" width="8.88671875" style="26"/>
    <col min="22" max="22" width="15.44140625" style="26" customWidth="1"/>
    <col min="23" max="23" width="8.88671875" style="26"/>
    <col min="24" max="24" width="10.33203125" style="26" customWidth="1"/>
    <col min="25" max="25" width="10.109375" style="26" customWidth="1"/>
    <col min="26" max="29" width="8.88671875" style="26"/>
    <col min="30" max="30" width="11.5546875" style="30" customWidth="1"/>
    <col min="31" max="31" width="12.6640625" style="26" customWidth="1"/>
    <col min="32" max="32" width="18" style="26" customWidth="1"/>
    <col min="33" max="33" width="12.6640625" style="26" customWidth="1"/>
    <col min="34" max="34" width="15.33203125" style="26" customWidth="1"/>
    <col min="35" max="35" width="11.33203125" style="26" customWidth="1"/>
    <col min="36" max="36" width="11.6640625" style="42" customWidth="1"/>
    <col min="37" max="37" width="11.6640625" style="26" customWidth="1"/>
    <col min="38" max="38" width="8.88671875" style="26"/>
    <col min="39" max="39" width="18.5546875" style="26" bestFit="1" customWidth="1"/>
    <col min="40" max="16384" width="8.88671875" style="26"/>
  </cols>
  <sheetData>
    <row r="1" spans="1:31" ht="15.6">
      <c r="A1" s="9" t="s">
        <v>1201</v>
      </c>
      <c r="C1" s="26" t="s">
        <v>192</v>
      </c>
      <c r="K1" s="246" t="s">
        <v>295</v>
      </c>
      <c r="T1" s="543" t="s">
        <v>403</v>
      </c>
      <c r="AE1" s="246" t="s">
        <v>296</v>
      </c>
    </row>
    <row r="2" spans="1:31" ht="15.6">
      <c r="A2" s="220"/>
      <c r="K2" s="220"/>
    </row>
    <row r="3" spans="1:31" ht="15.6">
      <c r="A3" s="220"/>
      <c r="K3" s="220"/>
    </row>
    <row r="4" spans="1:31" ht="15.6">
      <c r="A4" s="220"/>
      <c r="K4" s="220"/>
    </row>
    <row r="5" spans="1:31" ht="15.6">
      <c r="A5" s="220"/>
      <c r="K5" s="220"/>
    </row>
    <row r="6" spans="1:31" ht="15.6">
      <c r="A6" s="220"/>
      <c r="K6" s="220"/>
    </row>
    <row r="7" spans="1:31" ht="15.6">
      <c r="A7" s="220"/>
      <c r="K7" s="220"/>
    </row>
    <row r="8" spans="1:31" ht="15.6">
      <c r="A8" s="220"/>
      <c r="K8" s="220"/>
    </row>
    <row r="9" spans="1:31" ht="15.6">
      <c r="A9" s="220"/>
      <c r="K9" s="220"/>
    </row>
    <row r="10" spans="1:31" ht="15.6">
      <c r="A10" s="220"/>
      <c r="K10" s="220"/>
    </row>
    <row r="11" spans="1:31" ht="15.6">
      <c r="A11" s="220"/>
      <c r="K11" s="220"/>
    </row>
    <row r="12" spans="1:31" ht="15.6">
      <c r="A12" s="220"/>
      <c r="K12" s="220"/>
    </row>
    <row r="13" spans="1:31" ht="15.6">
      <c r="A13" s="220"/>
      <c r="K13" s="220"/>
    </row>
    <row r="14" spans="1:31" ht="15.6">
      <c r="A14" s="220"/>
      <c r="K14" s="220"/>
    </row>
    <row r="15" spans="1:31" ht="15.6">
      <c r="A15" s="220"/>
      <c r="K15" s="220"/>
    </row>
    <row r="16" spans="1:31" ht="15.6">
      <c r="A16" s="220"/>
      <c r="K16" s="220"/>
    </row>
    <row r="17" spans="1:39" ht="15.6">
      <c r="A17" s="220"/>
      <c r="K17" s="220"/>
    </row>
    <row r="18" spans="1:39" ht="15.6">
      <c r="A18" s="220"/>
      <c r="K18" s="220"/>
    </row>
    <row r="19" spans="1:39" ht="15.6">
      <c r="A19" s="220"/>
      <c r="K19" s="220"/>
    </row>
    <row r="20" spans="1:39" ht="15.6">
      <c r="A20" s="220" t="s">
        <v>404</v>
      </c>
      <c r="K20" s="220" t="s">
        <v>193</v>
      </c>
      <c r="L20" s="2"/>
      <c r="P20" s="26">
        <v>1E-3</v>
      </c>
      <c r="R20" s="26" t="s">
        <v>303</v>
      </c>
    </row>
    <row r="21" spans="1:39" ht="15.6">
      <c r="A21" s="330">
        <v>2030</v>
      </c>
      <c r="F21" s="26">
        <v>1E-3</v>
      </c>
      <c r="K21" s="220"/>
      <c r="R21" s="26" t="s">
        <v>19</v>
      </c>
    </row>
    <row r="22" spans="1:39" ht="16.8">
      <c r="B22" s="218" t="s">
        <v>190</v>
      </c>
      <c r="C22" s="83" t="s">
        <v>73</v>
      </c>
      <c r="D22" s="218" t="s">
        <v>190</v>
      </c>
      <c r="E22" s="33" t="s">
        <v>73</v>
      </c>
      <c r="F22" s="221" t="s">
        <v>159</v>
      </c>
      <c r="G22" s="83" t="s">
        <v>297</v>
      </c>
      <c r="K22" s="423">
        <v>2049</v>
      </c>
      <c r="L22" s="218" t="s">
        <v>190</v>
      </c>
      <c r="M22" s="83" t="s">
        <v>73</v>
      </c>
      <c r="N22" s="218" t="s">
        <v>190</v>
      </c>
      <c r="O22" s="83" t="s">
        <v>73</v>
      </c>
      <c r="P22" s="83" t="s">
        <v>159</v>
      </c>
      <c r="Q22" s="83" t="s">
        <v>297</v>
      </c>
      <c r="R22" s="468" t="s">
        <v>304</v>
      </c>
      <c r="AD22" s="330">
        <v>2069</v>
      </c>
      <c r="AE22" s="218" t="s">
        <v>190</v>
      </c>
      <c r="AF22" s="83" t="s">
        <v>73</v>
      </c>
      <c r="AG22" s="218" t="s">
        <v>190</v>
      </c>
      <c r="AH22" s="83" t="s">
        <v>73</v>
      </c>
      <c r="AI22" s="83" t="s">
        <v>159</v>
      </c>
    </row>
    <row r="23" spans="1:39" s="23" customFormat="1" ht="27.6">
      <c r="A23" s="559" t="s">
        <v>188</v>
      </c>
      <c r="B23" s="559" t="s">
        <v>160</v>
      </c>
      <c r="C23" s="559" t="s">
        <v>189</v>
      </c>
      <c r="D23" s="560" t="s">
        <v>161</v>
      </c>
      <c r="E23" s="561" t="s">
        <v>216</v>
      </c>
      <c r="F23" s="562" t="s">
        <v>211</v>
      </c>
      <c r="G23" s="263" t="s">
        <v>215</v>
      </c>
      <c r="I23" s="565"/>
      <c r="J23" s="565"/>
      <c r="K23" s="566" t="s">
        <v>188</v>
      </c>
      <c r="L23" s="263" t="s">
        <v>160</v>
      </c>
      <c r="M23" s="263" t="s">
        <v>189</v>
      </c>
      <c r="N23" s="263" t="s">
        <v>161</v>
      </c>
      <c r="O23" s="263" t="s">
        <v>260</v>
      </c>
      <c r="P23" s="263" t="s">
        <v>266</v>
      </c>
      <c r="Q23" s="263" t="s">
        <v>215</v>
      </c>
      <c r="R23" s="263"/>
      <c r="T23" s="557" t="s">
        <v>188</v>
      </c>
      <c r="U23" s="79" t="s">
        <v>160</v>
      </c>
      <c r="V23" s="79" t="s">
        <v>189</v>
      </c>
      <c r="W23" s="563" t="s">
        <v>161</v>
      </c>
      <c r="X23" s="47" t="s">
        <v>216</v>
      </c>
      <c r="Y23" s="564" t="s">
        <v>211</v>
      </c>
      <c r="Z23" s="557" t="s">
        <v>215</v>
      </c>
      <c r="AD23" s="559" t="s">
        <v>188</v>
      </c>
      <c r="AE23" s="559" t="s">
        <v>160</v>
      </c>
      <c r="AF23" s="559" t="s">
        <v>189</v>
      </c>
      <c r="AG23" s="559" t="s">
        <v>161</v>
      </c>
      <c r="AH23" s="559" t="s">
        <v>260</v>
      </c>
      <c r="AI23" s="559" t="s">
        <v>266</v>
      </c>
      <c r="AJ23" s="567" t="s">
        <v>191</v>
      </c>
    </row>
    <row r="24" spans="1:39">
      <c r="A24" s="26">
        <v>0</v>
      </c>
      <c r="B24" s="424">
        <v>1306.2543097844373</v>
      </c>
      <c r="C24" s="424">
        <v>1458211492.087677</v>
      </c>
      <c r="D24" s="26">
        <v>0</v>
      </c>
      <c r="E24" s="32">
        <v>0</v>
      </c>
      <c r="F24" s="32"/>
      <c r="G24" s="68">
        <f>A24/C24*1000</f>
        <v>0</v>
      </c>
      <c r="H24" s="102"/>
      <c r="I24" s="134"/>
      <c r="J24" s="134"/>
      <c r="K24" s="26">
        <v>0</v>
      </c>
      <c r="L24" s="424"/>
      <c r="M24" s="424"/>
      <c r="N24" s="68"/>
      <c r="O24" s="425">
        <v>0</v>
      </c>
      <c r="P24" s="68"/>
      <c r="T24" s="26">
        <v>0</v>
      </c>
      <c r="U24" s="424">
        <v>4768.4500196931995</v>
      </c>
      <c r="V24" s="424">
        <v>2296618583.444623</v>
      </c>
      <c r="W24" s="26">
        <v>0</v>
      </c>
      <c r="X24" s="32">
        <v>0</v>
      </c>
      <c r="Y24" s="32"/>
      <c r="Z24" s="68"/>
      <c r="AA24" s="102"/>
      <c r="AD24" s="30">
        <v>0</v>
      </c>
    </row>
    <row r="25" spans="1:39">
      <c r="A25" s="26">
        <v>100</v>
      </c>
      <c r="B25" s="426">
        <v>1305.5761521207369</v>
      </c>
      <c r="C25" s="426">
        <v>1458177220.53649</v>
      </c>
      <c r="D25" s="26">
        <v>0.59921520097032199</v>
      </c>
      <c r="E25" s="32">
        <v>99210.009999999951</v>
      </c>
      <c r="F25" s="425">
        <v>5522.7324017903184</v>
      </c>
      <c r="G25" s="68">
        <v>7.1784324834669867E-5</v>
      </c>
      <c r="H25" s="102"/>
      <c r="I25" s="134"/>
      <c r="J25" s="134"/>
      <c r="K25" s="26">
        <v>100</v>
      </c>
      <c r="L25" s="424">
        <v>4454.6263270155014</v>
      </c>
      <c r="M25" s="424">
        <v>2236332382.9716206</v>
      </c>
      <c r="N25" s="26">
        <v>1.1850049867267616</v>
      </c>
      <c r="O25" s="425">
        <v>99210.009999999951</v>
      </c>
      <c r="P25" s="425">
        <f>(N25-N24)*10^6/(K25-K24)</f>
        <v>11850.049867267615</v>
      </c>
      <c r="Q25" s="68">
        <f>O25/(M25+O25)</f>
        <v>4.4360851595613846E-5</v>
      </c>
      <c r="R25" s="68"/>
      <c r="T25" s="26">
        <v>100</v>
      </c>
      <c r="U25" s="426">
        <v>4767.3850171413624</v>
      </c>
      <c r="V25" s="426">
        <v>2296584311.893435</v>
      </c>
      <c r="W25" s="26">
        <v>1.2278777007279871</v>
      </c>
      <c r="X25" s="32">
        <v>99210.009999999951</v>
      </c>
      <c r="Y25" s="544">
        <f>(W25-W24)/(T25-T24)*10^6</f>
        <v>12278.77700727987</v>
      </c>
      <c r="Z25" s="68">
        <f>X25/V25</f>
        <v>4.3198940916828591E-5</v>
      </c>
      <c r="AA25" s="102"/>
      <c r="AD25" s="30">
        <v>100</v>
      </c>
      <c r="AE25" s="26">
        <v>18348.293872390786</v>
      </c>
      <c r="AF25" s="26">
        <v>4067987439.05513</v>
      </c>
      <c r="AG25" s="26">
        <v>2.4079862040360323</v>
      </c>
      <c r="AH25" s="26">
        <v>99210.009999999951</v>
      </c>
      <c r="AI25" s="26">
        <v>24079.862040360324</v>
      </c>
      <c r="AJ25" s="42">
        <v>2.4387388607565424E-5</v>
      </c>
      <c r="AK25" s="26">
        <v>24079.862040360324</v>
      </c>
    </row>
    <row r="26" spans="1:39">
      <c r="A26" s="219">
        <v>200</v>
      </c>
      <c r="B26" s="427">
        <v>1304.9488034211163</v>
      </c>
      <c r="C26" s="427">
        <v>1458142948.5229836</v>
      </c>
      <c r="D26" s="219">
        <v>1.1585507554431658</v>
      </c>
      <c r="E26" s="308">
        <v>198420.01999999993</v>
      </c>
      <c r="F26" s="428">
        <v>5130.3934898320249</v>
      </c>
      <c r="G26" s="229">
        <v>1.4356088044155553E-4</v>
      </c>
      <c r="H26" s="219">
        <f>14.5/10^6*A26*1000</f>
        <v>2.9</v>
      </c>
      <c r="I26" s="244" t="s">
        <v>301</v>
      </c>
      <c r="J26" s="244"/>
      <c r="K26" s="26">
        <v>200</v>
      </c>
      <c r="L26" s="424">
        <v>4453.5995335068437</v>
      </c>
      <c r="M26" s="424">
        <v>2236298111.420435</v>
      </c>
      <c r="N26" s="26">
        <v>2.3063095607750008</v>
      </c>
      <c r="O26" s="24">
        <v>198420.0199999999</v>
      </c>
      <c r="P26" s="425">
        <f t="shared" ref="P26:P89" si="0">(N26-N25)*10^6/(K26-K25)</f>
        <v>11213.045740482392</v>
      </c>
      <c r="Q26" s="68">
        <f t="shared" ref="Q26:Q89" si="1">O26/(M26+O26)</f>
        <v>8.871912708588274E-5</v>
      </c>
      <c r="R26" s="68"/>
      <c r="T26" s="30">
        <v>200</v>
      </c>
      <c r="U26" s="426">
        <v>4766.3314287628864</v>
      </c>
      <c r="V26" s="426">
        <v>2296550040.3422489</v>
      </c>
      <c r="W26" s="30">
        <v>2.3920549887774527</v>
      </c>
      <c r="X26" s="39">
        <v>198420.0199999999</v>
      </c>
      <c r="Y26" s="548">
        <f t="shared" ref="Y26:Y89" si="2">(W26-W25)/(T26-T25)*10^6</f>
        <v>11641.772880494656</v>
      </c>
      <c r="Z26" s="68">
        <f t="shared" ref="Z26:Z89" si="3">X26/V26</f>
        <v>8.6399171154324109E-5</v>
      </c>
      <c r="AA26" s="29"/>
      <c r="AD26" s="30">
        <v>200</v>
      </c>
      <c r="AE26" s="26">
        <v>18346.487526031309</v>
      </c>
      <c r="AF26" s="26">
        <v>4067953167.5039425</v>
      </c>
      <c r="AG26" s="26">
        <v>4.7522719953935439</v>
      </c>
      <c r="AH26" s="26">
        <v>198420.0199999999</v>
      </c>
      <c r="AI26" s="26">
        <v>23442.857913575117</v>
      </c>
      <c r="AJ26" s="42">
        <v>4.8773998640686626E-5</v>
      </c>
      <c r="AK26" s="26">
        <v>23761.359976967717</v>
      </c>
    </row>
    <row r="27" spans="1:39">
      <c r="A27" s="26">
        <v>300</v>
      </c>
      <c r="B27" s="426">
        <v>1304.302948914074</v>
      </c>
      <c r="C27" s="426">
        <v>1458108676.7406366</v>
      </c>
      <c r="D27" s="26">
        <v>1.701055380582164</v>
      </c>
      <c r="E27" s="32">
        <v>297630.03000000003</v>
      </c>
      <c r="F27" s="425">
        <v>5054.1509481137</v>
      </c>
      <c r="G27" s="68">
        <v>2.1532966811095146E-4</v>
      </c>
      <c r="H27" s="102"/>
      <c r="I27" s="134"/>
      <c r="J27" s="134"/>
      <c r="K27" s="219">
        <v>300</v>
      </c>
      <c r="L27" s="427">
        <v>4452.6557431753481</v>
      </c>
      <c r="M27" s="427">
        <v>2236263839.1757689</v>
      </c>
      <c r="N27" s="219">
        <v>3.3931028190167596</v>
      </c>
      <c r="O27" s="428">
        <v>297630.03000000003</v>
      </c>
      <c r="P27" s="428">
        <f t="shared" si="0"/>
        <v>10867.932582417587</v>
      </c>
      <c r="Q27" s="229">
        <f t="shared" si="1"/>
        <v>1.3307482673645995E-4</v>
      </c>
      <c r="R27" s="219">
        <f>14.5/10^6*K27*1000</f>
        <v>4.3499999999999996</v>
      </c>
      <c r="S27" s="244" t="s">
        <v>301</v>
      </c>
      <c r="T27" s="31">
        <v>300</v>
      </c>
      <c r="U27" s="552">
        <v>4765.3624296711168</v>
      </c>
      <c r="V27" s="552">
        <v>2296515768.0975833</v>
      </c>
      <c r="W27" s="31">
        <v>3.5171606146112464</v>
      </c>
      <c r="X27" s="49">
        <v>297630.03000000003</v>
      </c>
      <c r="Y27" s="553">
        <f t="shared" si="2"/>
        <v>11251.056258337936</v>
      </c>
      <c r="Z27" s="554">
        <f t="shared" si="3"/>
        <v>1.2960069080934487E-4</v>
      </c>
      <c r="AA27" s="555" t="s">
        <v>407</v>
      </c>
      <c r="AB27" s="244">
        <f>AC27*10^-3*K27</f>
        <v>4.3500000000000005</v>
      </c>
      <c r="AC27" s="244">
        <v>14.5</v>
      </c>
      <c r="AD27" s="30">
        <v>300</v>
      </c>
      <c r="AE27" s="26">
        <v>18344.692593845182</v>
      </c>
      <c r="AF27" s="26">
        <v>4067918895.9527545</v>
      </c>
      <c r="AG27" s="26">
        <v>7.032857374072532</v>
      </c>
      <c r="AH27" s="26">
        <v>297630.03000000003</v>
      </c>
      <c r="AI27" s="26">
        <v>22805.853786789878</v>
      </c>
      <c r="AJ27" s="42">
        <v>7.3159830136647379E-5</v>
      </c>
      <c r="AK27" s="26">
        <v>23442.857913575106</v>
      </c>
    </row>
    <row r="28" spans="1:39">
      <c r="A28" s="26">
        <v>400</v>
      </c>
      <c r="B28" s="426">
        <v>1303.6616935234433</v>
      </c>
      <c r="C28" s="426">
        <v>1458074404.9582903</v>
      </c>
      <c r="D28" s="26">
        <v>2.2190461706661049</v>
      </c>
      <c r="E28" s="32">
        <v>396840.03999999986</v>
      </c>
      <c r="F28" s="425">
        <v>4872.5429496487213</v>
      </c>
      <c r="G28" s="68">
        <v>2.8709068909411634E-4</v>
      </c>
      <c r="H28" s="29"/>
      <c r="I28" s="29"/>
      <c r="J28" s="29"/>
      <c r="K28" s="30">
        <v>400</v>
      </c>
      <c r="L28" s="426">
        <v>4451.6620109007799</v>
      </c>
      <c r="M28" s="426">
        <v>2236229567.3934216</v>
      </c>
      <c r="N28" s="26">
        <v>4.4751094219122338</v>
      </c>
      <c r="O28" s="429">
        <v>396840.03999999986</v>
      </c>
      <c r="P28" s="425">
        <f t="shared" si="0"/>
        <v>10820.066028954743</v>
      </c>
      <c r="Q28" s="68">
        <f t="shared" si="1"/>
        <v>1.7742795072127516E-4</v>
      </c>
      <c r="R28" s="68"/>
      <c r="T28" s="26">
        <v>400</v>
      </c>
      <c r="U28" s="426">
        <v>4764.3424312299121</v>
      </c>
      <c r="V28" s="426">
        <v>2296481496.3152356</v>
      </c>
      <c r="W28" s="26">
        <v>4.6405198160382151</v>
      </c>
      <c r="X28" s="32">
        <v>396840.03999999986</v>
      </c>
      <c r="Y28" s="544">
        <f t="shared" si="2"/>
        <v>11233.592014269687</v>
      </c>
      <c r="Z28" s="68">
        <f t="shared" si="3"/>
        <v>1.7280349989178665E-4</v>
      </c>
      <c r="AA28" s="29"/>
      <c r="AD28" s="30">
        <v>400</v>
      </c>
      <c r="AE28" s="26">
        <v>18342.90907583242</v>
      </c>
      <c r="AF28" s="26">
        <v>4067884624.4015679</v>
      </c>
      <c r="AG28" s="26">
        <v>9.2497423400730003</v>
      </c>
      <c r="AH28" s="26">
        <v>396840.0399999998</v>
      </c>
      <c r="AI28" s="26">
        <v>22168.849660004689</v>
      </c>
      <c r="AJ28" s="42">
        <v>9.7544883132728865E-5</v>
      </c>
      <c r="AK28" s="26">
        <v>23124.355850182499</v>
      </c>
    </row>
    <row r="29" spans="1:39">
      <c r="A29" s="26">
        <v>500</v>
      </c>
      <c r="B29" s="426">
        <v>1303.0250372492246</v>
      </c>
      <c r="C29" s="426">
        <v>1458040133.1759439</v>
      </c>
      <c r="D29" s="26">
        <v>2.7125231256949904</v>
      </c>
      <c r="E29" s="32">
        <v>496050.04999999993</v>
      </c>
      <c r="F29" s="425">
        <v>4690.9349511837518</v>
      </c>
      <c r="G29" s="68">
        <v>3.5884394465172687E-4</v>
      </c>
      <c r="H29" s="102"/>
      <c r="I29" s="134"/>
      <c r="J29" s="134"/>
      <c r="K29" s="26">
        <v>500</v>
      </c>
      <c r="L29" s="424">
        <v>4450.672877742627</v>
      </c>
      <c r="M29" s="424">
        <v>2236195295.6110754</v>
      </c>
      <c r="N29" s="26">
        <v>5.5326021897526498</v>
      </c>
      <c r="O29" s="425">
        <v>496050.04999999993</v>
      </c>
      <c r="P29" s="425">
        <f t="shared" si="0"/>
        <v>10574.927678404159</v>
      </c>
      <c r="Q29" s="68">
        <f t="shared" si="1"/>
        <v>2.217784992830057E-4</v>
      </c>
      <c r="R29" s="68"/>
      <c r="T29" s="26">
        <v>500</v>
      </c>
      <c r="U29" s="426">
        <v>4763.3270319051207</v>
      </c>
      <c r="V29" s="426">
        <v>2296447224.5328898</v>
      </c>
      <c r="W29" s="26">
        <v>5.7393651824101282</v>
      </c>
      <c r="X29" s="32">
        <v>496050.04999999993</v>
      </c>
      <c r="Y29" s="544">
        <f t="shared" si="2"/>
        <v>10988.45366371913</v>
      </c>
      <c r="Z29" s="68">
        <f t="shared" si="3"/>
        <v>2.1600759847677285E-4</v>
      </c>
      <c r="AA29" s="102"/>
      <c r="AD29" s="430">
        <v>500</v>
      </c>
      <c r="AE29" s="430">
        <v>18341.293242771517</v>
      </c>
      <c r="AF29" s="430">
        <v>4067850351.6945829</v>
      </c>
      <c r="AG29" s="430">
        <v>11.443279724832216</v>
      </c>
      <c r="AH29" s="430">
        <v>496050.04999999993</v>
      </c>
      <c r="AI29" s="430">
        <v>21935.373847592145</v>
      </c>
      <c r="AJ29" s="431">
        <v>1.2192915770084975E-4</v>
      </c>
      <c r="AK29" s="430">
        <v>22886.55944966443</v>
      </c>
      <c r="AL29" s="432" t="s">
        <v>301</v>
      </c>
      <c r="AM29" s="26">
        <f>14.5/10^6*AD29*1000</f>
        <v>7.25</v>
      </c>
    </row>
    <row r="30" spans="1:39">
      <c r="A30" s="26">
        <v>600</v>
      </c>
      <c r="B30" s="426">
        <v>1302.3929800914173</v>
      </c>
      <c r="C30" s="426">
        <v>1458005861.3935971</v>
      </c>
      <c r="D30" s="26">
        <v>3.1814862456688182</v>
      </c>
      <c r="E30" s="32">
        <v>595260.06000000006</v>
      </c>
      <c r="F30" s="425">
        <v>4509.3269527187686</v>
      </c>
      <c r="G30" s="68">
        <v>4.3058943604418643E-4</v>
      </c>
      <c r="H30" s="102"/>
      <c r="I30" s="134"/>
      <c r="J30" s="134"/>
      <c r="K30" s="26">
        <v>600</v>
      </c>
      <c r="L30" s="424">
        <v>4449.6883437008837</v>
      </c>
      <c r="M30" s="424">
        <v>2236161023.8287296</v>
      </c>
      <c r="N30" s="26">
        <v>6.5655811225380107</v>
      </c>
      <c r="O30" s="425">
        <v>595260.06000000006</v>
      </c>
      <c r="P30" s="425">
        <f t="shared" si="0"/>
        <v>10329.78932785361</v>
      </c>
      <c r="Q30" s="68">
        <f t="shared" si="1"/>
        <v>2.661264726459631E-4</v>
      </c>
      <c r="R30" s="68"/>
      <c r="T30" s="26">
        <v>600</v>
      </c>
      <c r="U30" s="426">
        <v>4762.3162316967409</v>
      </c>
      <c r="V30" s="426">
        <v>2296412952.7505431</v>
      </c>
      <c r="W30" s="26">
        <v>6.8136967137269844</v>
      </c>
      <c r="X30" s="32">
        <v>595260.06000000006</v>
      </c>
      <c r="Y30" s="544">
        <f t="shared" si="2"/>
        <v>10743.315313168561</v>
      </c>
      <c r="Z30" s="68">
        <f t="shared" si="3"/>
        <v>2.5921298662203747E-4</v>
      </c>
      <c r="AA30" s="102"/>
      <c r="AD30" s="30">
        <v>600</v>
      </c>
      <c r="AE30" s="26">
        <v>18339.543362090328</v>
      </c>
      <c r="AF30" s="26">
        <v>4067816079.9122367</v>
      </c>
      <c r="AG30" s="26">
        <v>13.65839416463349</v>
      </c>
      <c r="AH30" s="26">
        <v>595260.06000000006</v>
      </c>
      <c r="AI30" s="26">
        <v>22151.144398012748</v>
      </c>
      <c r="AJ30" s="42">
        <v>1.4631265382424732E-4</v>
      </c>
      <c r="AK30" s="26">
        <v>22763.990274389147</v>
      </c>
    </row>
    <row r="31" spans="1:39">
      <c r="A31" s="219">
        <v>700</v>
      </c>
      <c r="B31" s="427">
        <v>1302.1212609473625</v>
      </c>
      <c r="C31" s="427">
        <v>1457971588.0489314</v>
      </c>
      <c r="D31" s="219">
        <v>3.6319905514203925</v>
      </c>
      <c r="E31" s="308">
        <v>694470.07000000018</v>
      </c>
      <c r="F31" s="428">
        <v>4327.7189542537899</v>
      </c>
      <c r="G31" s="229">
        <v>5.0232716453162628E-4</v>
      </c>
      <c r="H31" s="219">
        <f>14/10^6*A31*1000</f>
        <v>9.7999999999999989</v>
      </c>
      <c r="I31" s="219" t="s">
        <v>262</v>
      </c>
      <c r="J31" s="434"/>
      <c r="K31" s="26">
        <v>700</v>
      </c>
      <c r="L31" s="424">
        <v>4448.7084087755529</v>
      </c>
      <c r="M31" s="424">
        <v>2236126752.0463815</v>
      </c>
      <c r="N31" s="26">
        <v>7.5740462202683156</v>
      </c>
      <c r="O31" s="24">
        <v>694470.07000000018</v>
      </c>
      <c r="P31" s="425">
        <f t="shared" si="0"/>
        <v>10084.650977303048</v>
      </c>
      <c r="Q31" s="68">
        <f t="shared" si="1"/>
        <v>3.1047187103443305E-4</v>
      </c>
      <c r="R31" s="68"/>
      <c r="T31" s="30">
        <v>700</v>
      </c>
      <c r="U31" s="426">
        <v>4761.3100306047718</v>
      </c>
      <c r="V31" s="426">
        <v>2296378680.9681954</v>
      </c>
      <c r="W31" s="30">
        <v>7.8635144099887837</v>
      </c>
      <c r="X31" s="39">
        <v>694470.07000000018</v>
      </c>
      <c r="Y31" s="548">
        <f t="shared" si="2"/>
        <v>10498.176962617994</v>
      </c>
      <c r="Z31" s="68">
        <f t="shared" si="3"/>
        <v>3.0241966438531771E-4</v>
      </c>
      <c r="AA31" s="434"/>
      <c r="AD31" s="30">
        <v>700</v>
      </c>
      <c r="AE31" s="26">
        <v>18337.79808052555</v>
      </c>
      <c r="AF31" s="26">
        <v>4067781808.1298895</v>
      </c>
      <c r="AG31" s="26">
        <v>15.848994769379706</v>
      </c>
      <c r="AH31" s="26">
        <v>694470.07000000018</v>
      </c>
      <c r="AI31" s="26">
        <v>21906.00604746216</v>
      </c>
      <c r="AJ31" s="42">
        <v>1.7069537156236552E-4</v>
      </c>
      <c r="AK31" s="26">
        <v>22641.421099113864</v>
      </c>
    </row>
    <row r="32" spans="1:39">
      <c r="A32" s="26">
        <v>800</v>
      </c>
      <c r="B32" s="426">
        <v>1301.5363562366201</v>
      </c>
      <c r="C32" s="426">
        <v>1457937316.0433967</v>
      </c>
      <c r="D32" s="26">
        <v>4.1267683673377729</v>
      </c>
      <c r="E32" s="32">
        <v>793680.07999999973</v>
      </c>
      <c r="F32" s="425">
        <v>4146.1109557888067</v>
      </c>
      <c r="G32" s="68">
        <v>5.7405713137390459E-4</v>
      </c>
      <c r="H32" s="134"/>
      <c r="I32" s="134"/>
      <c r="J32" s="134"/>
      <c r="K32" s="26">
        <v>800</v>
      </c>
      <c r="L32" s="426">
        <v>4447.7330729666337</v>
      </c>
      <c r="M32" s="426">
        <v>2236092480.2640352</v>
      </c>
      <c r="N32" s="26">
        <v>8.5579974829435628</v>
      </c>
      <c r="O32" s="425">
        <v>793680.07999999973</v>
      </c>
      <c r="P32" s="425">
        <f t="shared" si="0"/>
        <v>9839.512626752472</v>
      </c>
      <c r="Q32" s="68">
        <f t="shared" si="1"/>
        <v>3.5481469467267437E-4</v>
      </c>
      <c r="R32" s="68"/>
      <c r="T32" s="26">
        <v>800</v>
      </c>
      <c r="U32" s="426">
        <v>4760.3084286292169</v>
      </c>
      <c r="V32" s="426">
        <v>2296344409.1858497</v>
      </c>
      <c r="W32" s="26">
        <v>8.888818271195527</v>
      </c>
      <c r="X32" s="32">
        <v>793680.07999999973</v>
      </c>
      <c r="Y32" s="544">
        <f t="shared" si="2"/>
        <v>10253.038612067434</v>
      </c>
      <c r="Z32" s="68">
        <f t="shared" si="3"/>
        <v>3.4562763182435362E-4</v>
      </c>
      <c r="AA32" s="134"/>
      <c r="AD32" s="30">
        <v>800</v>
      </c>
      <c r="AE32" s="26">
        <v>18336.057398077188</v>
      </c>
      <c r="AF32" s="26">
        <v>4067747536.3475423</v>
      </c>
      <c r="AG32" s="26">
        <v>18.015081539070867</v>
      </c>
      <c r="AH32" s="26">
        <v>793680.07999999973</v>
      </c>
      <c r="AI32" s="26">
        <v>21660.86769691161</v>
      </c>
      <c r="AJ32" s="42">
        <v>1.9507731095247578E-4</v>
      </c>
      <c r="AK32" s="26">
        <v>22518.851923838585</v>
      </c>
    </row>
    <row r="33" spans="1:39">
      <c r="A33" s="30">
        <v>900</v>
      </c>
      <c r="B33" s="426">
        <v>1300.9528342352296</v>
      </c>
      <c r="C33" s="426">
        <v>1457903044.0378611</v>
      </c>
      <c r="D33" s="26">
        <v>4.6155266889694824</v>
      </c>
      <c r="E33" s="32">
        <v>892890.08999999985</v>
      </c>
      <c r="F33" s="429">
        <v>4230.9859004322716</v>
      </c>
      <c r="G33" s="193">
        <v>6.4577933707338382E-4</v>
      </c>
      <c r="K33" s="26">
        <v>900</v>
      </c>
      <c r="L33" s="426">
        <v>4446.7623362741269</v>
      </c>
      <c r="M33" s="426">
        <v>2236058208.4816885</v>
      </c>
      <c r="N33" s="26">
        <v>9.5174349105637539</v>
      </c>
      <c r="O33" s="425">
        <v>892890.08999999985</v>
      </c>
      <c r="P33" s="425">
        <f t="shared" si="0"/>
        <v>9594.3742762019119</v>
      </c>
      <c r="Q33" s="68">
        <f t="shared" si="1"/>
        <v>3.9915494378492107E-4</v>
      </c>
      <c r="R33" s="68"/>
      <c r="T33" s="30">
        <v>900</v>
      </c>
      <c r="U33" s="426">
        <v>4759.3114257700699</v>
      </c>
      <c r="V33" s="426">
        <v>2296310137.4035025</v>
      </c>
      <c r="W33" s="26">
        <v>9.8896082973472126</v>
      </c>
      <c r="X33" s="32">
        <v>892890.08999999985</v>
      </c>
      <c r="Y33" s="544">
        <f t="shared" si="2"/>
        <v>10007.900261516856</v>
      </c>
      <c r="Z33" s="68">
        <f t="shared" si="3"/>
        <v>3.8883688899689041E-4</v>
      </c>
      <c r="AD33" s="30">
        <v>900</v>
      </c>
      <c r="AE33" s="26">
        <v>18334.321314745241</v>
      </c>
      <c r="AF33" s="26">
        <v>4067713264.5651965</v>
      </c>
      <c r="AG33" s="26">
        <v>20.156654473706975</v>
      </c>
      <c r="AH33" s="26">
        <v>892890.08999999985</v>
      </c>
      <c r="AI33" s="26">
        <v>21415.729346361077</v>
      </c>
      <c r="AJ33" s="42">
        <v>2.1945847203184743E-4</v>
      </c>
      <c r="AK33" s="26">
        <v>22396.282748563306</v>
      </c>
    </row>
    <row r="34" spans="1:39">
      <c r="A34" s="26">
        <v>1000</v>
      </c>
      <c r="B34" s="426">
        <v>1300.3706949431926</v>
      </c>
      <c r="C34" s="426">
        <v>1457868772.0323262</v>
      </c>
      <c r="D34" s="26">
        <v>5.0982655163155242</v>
      </c>
      <c r="E34" s="32">
        <v>992100.09999999986</v>
      </c>
      <c r="F34" s="425">
        <v>4496.6104366460067</v>
      </c>
      <c r="G34" s="68">
        <v>7.1749378422630459E-4</v>
      </c>
      <c r="H34" s="435"/>
      <c r="I34" s="435"/>
      <c r="J34" s="435"/>
      <c r="K34" s="26">
        <v>1000</v>
      </c>
      <c r="L34" s="426">
        <v>4445.7961986980308</v>
      </c>
      <c r="M34" s="426">
        <v>2236023936.6993423</v>
      </c>
      <c r="N34" s="26">
        <v>10.452358503128888</v>
      </c>
      <c r="O34" s="425">
        <v>992100.09999999986</v>
      </c>
      <c r="P34" s="425">
        <f t="shared" si="0"/>
        <v>9349.2359256513428</v>
      </c>
      <c r="Q34" s="68">
        <f t="shared" si="1"/>
        <v>4.434926185953803E-4</v>
      </c>
      <c r="R34" s="68"/>
      <c r="T34" s="26">
        <v>1000</v>
      </c>
      <c r="U34" s="426">
        <v>4758.3190220273382</v>
      </c>
      <c r="V34" s="426">
        <v>2296275865.6211562</v>
      </c>
      <c r="W34" s="26">
        <v>10.865884488443843</v>
      </c>
      <c r="X34" s="32">
        <v>992100.09999999986</v>
      </c>
      <c r="Y34" s="544">
        <f t="shared" si="2"/>
        <v>9762.7619109663046</v>
      </c>
      <c r="Z34" s="68">
        <f t="shared" si="3"/>
        <v>4.3204743596067491E-4</v>
      </c>
      <c r="AA34" s="435">
        <f>V34/C34</f>
        <v>1.5750909201656453</v>
      </c>
      <c r="AB34" s="26">
        <f>W34/D34</f>
        <v>2.1312904268462916</v>
      </c>
      <c r="AD34" s="30">
        <v>1000</v>
      </c>
      <c r="AE34" s="26">
        <v>18332.589830529694</v>
      </c>
      <c r="AF34" s="26">
        <v>4067678992.7828498</v>
      </c>
      <c r="AG34" s="26">
        <v>22.27371357328802</v>
      </c>
      <c r="AH34" s="26">
        <v>992100.09999999986</v>
      </c>
      <c r="AI34" s="26">
        <v>21170.590995810453</v>
      </c>
      <c r="AJ34" s="42">
        <v>2.4383885483774729E-4</v>
      </c>
      <c r="AK34" s="26">
        <v>22273.71357328802</v>
      </c>
    </row>
    <row r="35" spans="1:39">
      <c r="A35" s="26">
        <v>1100</v>
      </c>
      <c r="B35" s="426">
        <v>1299.7899383605079</v>
      </c>
      <c r="C35" s="426">
        <v>1457834500.0267913</v>
      </c>
      <c r="D35" s="26">
        <v>5.5749848493758973</v>
      </c>
      <c r="E35" s="32">
        <v>1091310.1099999994</v>
      </c>
      <c r="F35" s="425">
        <v>4451.8236905582498</v>
      </c>
      <c r="G35" s="68">
        <v>7.892004734933488E-4</v>
      </c>
      <c r="H35" s="435"/>
      <c r="I35" s="435"/>
      <c r="J35" s="435"/>
      <c r="K35" s="26">
        <v>1100</v>
      </c>
      <c r="L35" s="426">
        <v>4444.8346602383481</v>
      </c>
      <c r="M35" s="426">
        <v>2235989664.9169955</v>
      </c>
      <c r="N35" s="26">
        <v>11.362768260638971</v>
      </c>
      <c r="O35" s="425">
        <v>1091310.1099999994</v>
      </c>
      <c r="P35" s="425">
        <f t="shared" si="0"/>
        <v>9104.0975751008264</v>
      </c>
      <c r="Q35" s="68">
        <f t="shared" si="1"/>
        <v>4.8782771932823313E-4</v>
      </c>
      <c r="R35" s="68"/>
      <c r="T35" s="26">
        <v>1100</v>
      </c>
      <c r="U35" s="426">
        <v>4757.331217401018</v>
      </c>
      <c r="V35" s="426">
        <v>2296241593.8388095</v>
      </c>
      <c r="W35" s="26">
        <v>11.817646844485417</v>
      </c>
      <c r="X35" s="32">
        <v>1091310.1099999994</v>
      </c>
      <c r="Y35" s="544">
        <f t="shared" si="2"/>
        <v>9517.6235604157355</v>
      </c>
      <c r="Z35" s="68">
        <f t="shared" si="3"/>
        <v>4.7525927277345829E-4</v>
      </c>
      <c r="AA35" s="435"/>
      <c r="AD35" s="30">
        <v>1100</v>
      </c>
      <c r="AE35" s="26">
        <v>18330.862945430566</v>
      </c>
      <c r="AF35" s="26">
        <v>4067644721.0005026</v>
      </c>
      <c r="AG35" s="26">
        <v>24.366258837814016</v>
      </c>
      <c r="AH35" s="26">
        <v>1091310.1099999994</v>
      </c>
      <c r="AI35" s="26">
        <v>20925.452645259938</v>
      </c>
      <c r="AJ35" s="42">
        <v>2.6821845940743963E-4</v>
      </c>
      <c r="AK35" s="26">
        <v>22151.144398012737</v>
      </c>
    </row>
    <row r="36" spans="1:39">
      <c r="A36" s="26">
        <v>1200</v>
      </c>
      <c r="B36" s="426">
        <v>1299.2105644871758</v>
      </c>
      <c r="C36" s="426">
        <v>1457800228.021256</v>
      </c>
      <c r="D36" s="26">
        <v>6.045684688150601</v>
      </c>
      <c r="E36" s="32">
        <v>1190520.1200000001</v>
      </c>
      <c r="F36" s="425">
        <v>4407.0369444705375</v>
      </c>
      <c r="G36" s="68">
        <v>8.6089940613329099E-4</v>
      </c>
      <c r="H36" s="435"/>
      <c r="I36" s="435"/>
      <c r="J36" s="435"/>
      <c r="K36" s="26">
        <v>1200</v>
      </c>
      <c r="L36" s="426">
        <v>4443.8777208950742</v>
      </c>
      <c r="M36" s="426">
        <v>2235955393.1346483</v>
      </c>
      <c r="N36" s="26">
        <v>12.248664183093988</v>
      </c>
      <c r="O36" s="425">
        <v>1190520.1200000001</v>
      </c>
      <c r="P36" s="425">
        <f t="shared" si="0"/>
        <v>8858.9592245501681</v>
      </c>
      <c r="Q36" s="68">
        <f t="shared" si="1"/>
        <v>5.3216024620763593E-4</v>
      </c>
      <c r="R36" s="68"/>
      <c r="T36" s="26">
        <v>1200</v>
      </c>
      <c r="U36" s="426">
        <v>4756.3480118911066</v>
      </c>
      <c r="V36" s="426">
        <v>2296207322.0564628</v>
      </c>
      <c r="W36" s="26">
        <v>12.744895365471935</v>
      </c>
      <c r="X36" s="32">
        <v>1190520.1200000001</v>
      </c>
      <c r="Y36" s="544">
        <f t="shared" si="2"/>
        <v>9272.4852098651845</v>
      </c>
      <c r="Z36" s="68">
        <f t="shared" si="3"/>
        <v>5.1847239949299562E-4</v>
      </c>
      <c r="AA36" s="435"/>
      <c r="AD36" s="30">
        <v>1200</v>
      </c>
      <c r="AE36" s="26">
        <v>18329.14065944785</v>
      </c>
      <c r="AF36" s="26">
        <v>4067610449.2181573</v>
      </c>
      <c r="AG36" s="26">
        <v>26.43429026728495</v>
      </c>
      <c r="AH36" s="26">
        <v>1190520.1200000001</v>
      </c>
      <c r="AI36" s="26">
        <v>20680.314294709351</v>
      </c>
      <c r="AJ36" s="42">
        <v>2.9259728577818678E-4</v>
      </c>
      <c r="AK36" s="26">
        <v>22028.575222737458</v>
      </c>
    </row>
    <row r="37" spans="1:39">
      <c r="A37" s="26">
        <v>1300</v>
      </c>
      <c r="B37" s="426">
        <v>1298.6325733231963</v>
      </c>
      <c r="C37" s="426">
        <v>1457765956.0157208</v>
      </c>
      <c r="D37" s="26">
        <v>6.5103650326396343</v>
      </c>
      <c r="E37" s="32">
        <v>1289730.1299999997</v>
      </c>
      <c r="F37" s="425">
        <v>4362.2501983827888</v>
      </c>
      <c r="G37" s="68">
        <v>9.3259058340463305E-4</v>
      </c>
      <c r="H37" s="435"/>
      <c r="I37" s="435"/>
      <c r="J37" s="435"/>
      <c r="K37" s="219">
        <v>1300</v>
      </c>
      <c r="L37" s="427">
        <v>4443.6911250477888</v>
      </c>
      <c r="M37" s="427">
        <v>2235921118.4508524</v>
      </c>
      <c r="N37" s="219">
        <v>13.179792271317002</v>
      </c>
      <c r="O37" s="428">
        <v>1289730.1299999997</v>
      </c>
      <c r="P37" s="428">
        <f t="shared" si="0"/>
        <v>9311.2808822301395</v>
      </c>
      <c r="Q37" s="229">
        <f t="shared" si="1"/>
        <v>5.7649020020536924E-4</v>
      </c>
      <c r="R37" s="219">
        <f>14/10^6*K37*1000</f>
        <v>18.2</v>
      </c>
      <c r="S37" s="219" t="s">
        <v>262</v>
      </c>
      <c r="T37" s="31">
        <v>1300</v>
      </c>
      <c r="U37" s="552">
        <v>4756.1512437286237</v>
      </c>
      <c r="V37" s="552">
        <v>2296173047.3726673</v>
      </c>
      <c r="W37" s="31">
        <v>13.67110505168653</v>
      </c>
      <c r="X37" s="49">
        <v>1289730.1299999997</v>
      </c>
      <c r="Y37" s="553">
        <f t="shared" si="2"/>
        <v>9262.0968621459451</v>
      </c>
      <c r="Z37" s="68">
        <f t="shared" si="3"/>
        <v>5.6168681688679252E-4</v>
      </c>
      <c r="AA37" s="551" t="s">
        <v>410</v>
      </c>
      <c r="AB37" s="244">
        <f>AC37*10^-3*K37</f>
        <v>18.2</v>
      </c>
      <c r="AC37" s="219">
        <v>14</v>
      </c>
      <c r="AD37" s="30">
        <v>1300</v>
      </c>
      <c r="AE37" s="26">
        <v>18327.422972581549</v>
      </c>
      <c r="AF37" s="26">
        <v>4067576177.4358101</v>
      </c>
      <c r="AG37" s="26">
        <v>28.477807861700825</v>
      </c>
      <c r="AH37" s="26">
        <v>1289730.1299999997</v>
      </c>
      <c r="AI37" s="26">
        <v>20435.175944158764</v>
      </c>
      <c r="AJ37" s="42">
        <v>3.1697533398724801E-4</v>
      </c>
      <c r="AK37" s="26">
        <v>21906.006047462171</v>
      </c>
    </row>
    <row r="38" spans="1:39">
      <c r="A38" s="26">
        <v>1400</v>
      </c>
      <c r="B38" s="426">
        <v>1298.0559648685696</v>
      </c>
      <c r="C38" s="426">
        <v>1457731684.010186</v>
      </c>
      <c r="D38" s="26">
        <v>6.9690258828429998</v>
      </c>
      <c r="E38" s="32">
        <v>1388940.1400000004</v>
      </c>
      <c r="F38" s="425">
        <v>4317.4634522950582</v>
      </c>
      <c r="G38" s="68">
        <v>1.0042740065656047E-3</v>
      </c>
      <c r="H38" s="435"/>
      <c r="I38" s="435"/>
      <c r="J38" s="435"/>
      <c r="K38" s="26">
        <v>1400</v>
      </c>
      <c r="L38" s="426">
        <v>4442.7797725017399</v>
      </c>
      <c r="M38" s="426">
        <v>2235886846.4453177</v>
      </c>
      <c r="N38" s="26">
        <v>14.151485986034013</v>
      </c>
      <c r="O38" s="425">
        <v>1388940.1400000004</v>
      </c>
      <c r="P38" s="425">
        <f t="shared" si="0"/>
        <v>9716.9371471701106</v>
      </c>
      <c r="Q38" s="68">
        <f t="shared" si="1"/>
        <v>6.208175801696291E-4</v>
      </c>
      <c r="R38" s="68"/>
      <c r="T38" s="26">
        <v>1400</v>
      </c>
      <c r="U38" s="426">
        <v>4755.2148630045085</v>
      </c>
      <c r="V38" s="426">
        <v>2296138775.3671312</v>
      </c>
      <c r="W38" s="26">
        <v>14.680592057201192</v>
      </c>
      <c r="X38" s="32">
        <v>1388940.1400000004</v>
      </c>
      <c r="Y38" s="544">
        <f t="shared" si="2"/>
        <v>10094.870055146626</v>
      </c>
      <c r="Z38" s="68">
        <f t="shared" si="3"/>
        <v>6.0490252370653066E-4</v>
      </c>
      <c r="AA38" s="12"/>
      <c r="AD38" s="30">
        <v>1400</v>
      </c>
      <c r="AE38" s="26">
        <v>18325.70988483166</v>
      </c>
      <c r="AF38" s="26">
        <v>4067541905.6534629</v>
      </c>
      <c r="AG38" s="26">
        <v>30.496811621061649</v>
      </c>
      <c r="AH38" s="26">
        <v>1388940.1400000004</v>
      </c>
      <c r="AI38" s="26">
        <v>20190.037593608249</v>
      </c>
      <c r="AJ38" s="42">
        <v>3.4135260407188112E-4</v>
      </c>
      <c r="AK38" s="26">
        <v>21783.436872186892</v>
      </c>
    </row>
    <row r="39" spans="1:39">
      <c r="A39" s="26">
        <v>1500</v>
      </c>
      <c r="B39" s="426">
        <v>1297.4807391232957</v>
      </c>
      <c r="C39" s="426">
        <v>1457697412.0046511</v>
      </c>
      <c r="D39" s="26">
        <v>7.4216672387606968</v>
      </c>
      <c r="E39" s="32">
        <v>1488150.1499999997</v>
      </c>
      <c r="F39" s="425">
        <v>4272.6767062073186</v>
      </c>
      <c r="G39" s="68">
        <v>1.0759496768741644E-3</v>
      </c>
      <c r="H39" s="435"/>
      <c r="I39" s="435"/>
      <c r="J39" s="435"/>
      <c r="K39" s="26">
        <v>1500</v>
      </c>
      <c r="L39" s="426">
        <v>4441.8698026650436</v>
      </c>
      <c r="M39" s="426">
        <v>2235852574.4397817</v>
      </c>
      <c r="N39" s="26">
        <v>15.117160206465353</v>
      </c>
      <c r="O39" s="425">
        <v>1488150.1499999997</v>
      </c>
      <c r="P39" s="425">
        <f t="shared" si="0"/>
        <v>9656.7422043134065</v>
      </c>
      <c r="Q39" s="68">
        <f t="shared" si="1"/>
        <v>6.6514238696158059E-4</v>
      </c>
      <c r="R39" s="68"/>
      <c r="T39" s="26">
        <v>1500</v>
      </c>
      <c r="U39" s="426">
        <v>4754.2798649897486</v>
      </c>
      <c r="V39" s="426">
        <v>2296104503.3615966</v>
      </c>
      <c r="W39" s="26">
        <v>15.684059568430188</v>
      </c>
      <c r="X39" s="32">
        <v>1488150.1499999997</v>
      </c>
      <c r="Y39" s="544">
        <f t="shared" si="2"/>
        <v>10034.675112289957</v>
      </c>
      <c r="Z39" s="68">
        <f t="shared" si="3"/>
        <v>6.481195206147121E-4</v>
      </c>
      <c r="AA39" s="12"/>
      <c r="AD39" s="30">
        <v>1500</v>
      </c>
      <c r="AE39" s="26">
        <v>18324.001396198175</v>
      </c>
      <c r="AF39" s="26">
        <v>4067507633.8711162</v>
      </c>
      <c r="AG39" s="26">
        <v>32.491301545367413</v>
      </c>
      <c r="AH39" s="26">
        <v>1488150.15</v>
      </c>
      <c r="AI39" s="26">
        <v>19944.899243057625</v>
      </c>
      <c r="AJ39" s="42">
        <v>3.6572909606934038E-4</v>
      </c>
      <c r="AK39" s="26">
        <v>21660.86769691161</v>
      </c>
    </row>
    <row r="40" spans="1:39">
      <c r="A40" s="26">
        <v>1600</v>
      </c>
      <c r="B40" s="426">
        <v>1296.9068960873747</v>
      </c>
      <c r="C40" s="426">
        <v>1457663139.9991155</v>
      </c>
      <c r="D40" s="26">
        <v>7.8682891003927242</v>
      </c>
      <c r="E40" s="32">
        <v>1587360.1599999995</v>
      </c>
      <c r="F40" s="425">
        <v>4227.8899601195799</v>
      </c>
      <c r="G40" s="68">
        <v>1.1476175955879968E-3</v>
      </c>
      <c r="H40" s="435"/>
      <c r="I40" s="435"/>
      <c r="J40" s="435"/>
      <c r="K40" s="26">
        <v>1600</v>
      </c>
      <c r="L40" s="426">
        <v>4440.9612155376999</v>
      </c>
      <c r="M40" s="426">
        <v>2235818302.434247</v>
      </c>
      <c r="N40" s="26">
        <v>16.076814932611022</v>
      </c>
      <c r="O40" s="425">
        <v>1587360.1599999995</v>
      </c>
      <c r="P40" s="425">
        <f t="shared" si="0"/>
        <v>9596.5472614566861</v>
      </c>
      <c r="Q40" s="68">
        <f t="shared" si="1"/>
        <v>7.0946462080527365E-4</v>
      </c>
      <c r="R40" s="68"/>
      <c r="T40" s="26">
        <v>1600</v>
      </c>
      <c r="U40" s="426">
        <v>4753.3462496843404</v>
      </c>
      <c r="V40" s="426">
        <v>2296070231.3560615</v>
      </c>
      <c r="W40" s="26">
        <v>16.681507585373517</v>
      </c>
      <c r="X40" s="32">
        <v>1587360.1599999995</v>
      </c>
      <c r="Y40" s="544">
        <f t="shared" si="2"/>
        <v>9974.4801694332873</v>
      </c>
      <c r="Z40" s="68">
        <f t="shared" si="3"/>
        <v>6.9133780766910725E-4</v>
      </c>
      <c r="AA40" s="12"/>
      <c r="AD40" s="30">
        <v>1600</v>
      </c>
      <c r="AE40" s="26">
        <v>18322.297506681105</v>
      </c>
      <c r="AF40" s="26">
        <v>4067473362.0887694</v>
      </c>
      <c r="AG40" s="26">
        <v>34.461277634618121</v>
      </c>
      <c r="AH40" s="26">
        <v>1587360.1599999995</v>
      </c>
      <c r="AI40" s="26">
        <v>19699.760892507074</v>
      </c>
      <c r="AJ40" s="42">
        <v>3.9010481001687872E-4</v>
      </c>
      <c r="AK40" s="26">
        <v>21538.298521636327</v>
      </c>
    </row>
    <row r="41" spans="1:39">
      <c r="A41" s="26">
        <v>1700</v>
      </c>
      <c r="B41" s="426">
        <v>1296.3344357608055</v>
      </c>
      <c r="C41" s="426">
        <v>1457628867.9935806</v>
      </c>
      <c r="D41" s="26">
        <v>8.3088914677390804</v>
      </c>
      <c r="E41" s="32">
        <v>1686570.17</v>
      </c>
      <c r="F41" s="425">
        <v>4183.1032140318493</v>
      </c>
      <c r="G41" s="68">
        <v>1.2192777639645159E-3</v>
      </c>
      <c r="H41" s="435"/>
      <c r="I41" s="435"/>
      <c r="J41" s="435"/>
      <c r="K41" s="26">
        <v>1700</v>
      </c>
      <c r="L41" s="426">
        <v>4440.0540111197088</v>
      </c>
      <c r="M41" s="426">
        <v>2235784030.4287124</v>
      </c>
      <c r="N41" s="26">
        <v>17.030450164471027</v>
      </c>
      <c r="O41" s="425">
        <v>1686570.17</v>
      </c>
      <c r="P41" s="425">
        <f t="shared" si="0"/>
        <v>9536.3523186000511</v>
      </c>
      <c r="Q41" s="68">
        <f t="shared" si="1"/>
        <v>7.5378428192473233E-4</v>
      </c>
      <c r="R41" s="68"/>
      <c r="T41" s="26">
        <v>1700</v>
      </c>
      <c r="U41" s="426">
        <v>4752.4140170882838</v>
      </c>
      <c r="V41" s="426">
        <v>2296035959.3505268</v>
      </c>
      <c r="W41" s="26">
        <v>17.672936108031177</v>
      </c>
      <c r="X41" s="32">
        <v>1686570.17</v>
      </c>
      <c r="Y41" s="544">
        <f t="shared" si="2"/>
        <v>9914.2852265766032</v>
      </c>
      <c r="Z41" s="68">
        <f t="shared" si="3"/>
        <v>7.3455738492748837E-4</v>
      </c>
      <c r="AA41" s="12"/>
      <c r="AD41" s="30">
        <v>1700</v>
      </c>
      <c r="AE41" s="26">
        <v>18320.59821628045</v>
      </c>
      <c r="AF41" s="26">
        <v>4067439090.3064232</v>
      </c>
      <c r="AG41" s="26">
        <v>36.406739888813767</v>
      </c>
      <c r="AH41" s="26">
        <v>1686570.1700000002</v>
      </c>
      <c r="AI41" s="26">
        <v>19454.622541956487</v>
      </c>
      <c r="AJ41" s="42">
        <v>4.1447974595174638E-4</v>
      </c>
      <c r="AK41" s="26">
        <v>21415.72934636104</v>
      </c>
    </row>
    <row r="42" spans="1:39">
      <c r="A42" s="26">
        <v>1800</v>
      </c>
      <c r="B42" s="426">
        <v>1295.7633581435896</v>
      </c>
      <c r="C42" s="426">
        <v>1457594595.9880457</v>
      </c>
      <c r="D42" s="26">
        <v>8.7434743407997697</v>
      </c>
      <c r="E42" s="32">
        <v>1785780.1799999997</v>
      </c>
      <c r="F42" s="425">
        <v>4138.3164679441006</v>
      </c>
      <c r="G42" s="68">
        <v>1.2909301832608622E-3</v>
      </c>
      <c r="H42" s="435"/>
      <c r="I42" s="435"/>
      <c r="J42" s="435"/>
      <c r="K42" s="26">
        <v>1800</v>
      </c>
      <c r="L42" s="426">
        <v>4439.1481894110693</v>
      </c>
      <c r="M42" s="426">
        <v>2235749758.4231772</v>
      </c>
      <c r="N42" s="26">
        <v>17.978065902045358</v>
      </c>
      <c r="O42" s="425">
        <v>1785780.1799999997</v>
      </c>
      <c r="P42" s="425">
        <f t="shared" si="0"/>
        <v>9476.1573757433125</v>
      </c>
      <c r="Q42" s="68">
        <f t="shared" si="1"/>
        <v>7.9810137054395387E-4</v>
      </c>
      <c r="R42" s="68"/>
      <c r="T42" s="26">
        <v>1800</v>
      </c>
      <c r="U42" s="426">
        <v>4751.4831672015789</v>
      </c>
      <c r="V42" s="426">
        <v>2296001687.3449907</v>
      </c>
      <c r="W42" s="26">
        <v>18.658345136403163</v>
      </c>
      <c r="X42" s="32">
        <v>1785780.1799999997</v>
      </c>
      <c r="Y42" s="544">
        <f t="shared" si="2"/>
        <v>9854.0902837198628</v>
      </c>
      <c r="Z42" s="68">
        <f t="shared" si="3"/>
        <v>7.7777825244763129E-4</v>
      </c>
      <c r="AA42" s="12"/>
      <c r="AD42" s="30">
        <v>1800</v>
      </c>
      <c r="AE42" s="26">
        <v>18318.903524996203</v>
      </c>
      <c r="AF42" s="26">
        <v>4067404818.5240765</v>
      </c>
      <c r="AG42" s="26">
        <v>38.327688307954361</v>
      </c>
      <c r="AH42" s="26">
        <v>1785780.1799999997</v>
      </c>
      <c r="AI42" s="26">
        <v>19209.484191405936</v>
      </c>
      <c r="AJ42" s="42">
        <v>4.3885390391119081E-4</v>
      </c>
      <c r="AK42" s="26">
        <v>21293.160171085754</v>
      </c>
    </row>
    <row r="43" spans="1:39">
      <c r="A43" s="26">
        <v>1900</v>
      </c>
      <c r="B43" s="426">
        <v>1295.1936632357263</v>
      </c>
      <c r="C43" s="426">
        <v>1457560323.9825103</v>
      </c>
      <c r="D43" s="26">
        <v>9.1720377195747904</v>
      </c>
      <c r="E43" s="32">
        <v>1884990.1900000002</v>
      </c>
      <c r="F43" s="425">
        <v>4093.5297218563701</v>
      </c>
      <c r="G43" s="68">
        <v>1.3625748547339074E-3</v>
      </c>
      <c r="H43" s="435"/>
      <c r="I43" s="435"/>
      <c r="J43" s="435"/>
      <c r="K43" s="30">
        <v>1900</v>
      </c>
      <c r="L43" s="426">
        <v>4438.2437504117843</v>
      </c>
      <c r="M43" s="426">
        <v>2235715486.4176412</v>
      </c>
      <c r="N43" s="26">
        <v>18.919662145334019</v>
      </c>
      <c r="O43" s="429">
        <v>1884990.1900000002</v>
      </c>
      <c r="P43" s="425">
        <f t="shared" si="0"/>
        <v>9415.9624328866084</v>
      </c>
      <c r="Q43" s="68">
        <f t="shared" si="1"/>
        <v>8.424158868869107E-4</v>
      </c>
      <c r="R43" s="68"/>
      <c r="T43" s="26">
        <v>1900</v>
      </c>
      <c r="U43" s="426">
        <v>4750.5537000242293</v>
      </c>
      <c r="V43" s="426">
        <v>2295967415.3394556</v>
      </c>
      <c r="W43" s="26">
        <v>19.637734670489479</v>
      </c>
      <c r="X43" s="32">
        <v>1884990.1900000002</v>
      </c>
      <c r="Y43" s="544">
        <f t="shared" si="2"/>
        <v>9793.8953408631587</v>
      </c>
      <c r="Z43" s="68">
        <f t="shared" si="3"/>
        <v>8.2100041028731541E-4</v>
      </c>
      <c r="AA43" s="12"/>
      <c r="AD43" s="30">
        <v>1900</v>
      </c>
      <c r="AE43" s="26">
        <v>18317.213432828372</v>
      </c>
      <c r="AF43" s="26">
        <v>4067370546.7417297</v>
      </c>
      <c r="AG43" s="26">
        <v>40.224122892039908</v>
      </c>
      <c r="AH43" s="26">
        <v>1884990.1900000002</v>
      </c>
      <c r="AI43" s="26">
        <v>18964.345840855458</v>
      </c>
      <c r="AJ43" s="42">
        <v>4.6322728393245776E-4</v>
      </c>
      <c r="AK43" s="26">
        <v>21170.590995810478</v>
      </c>
    </row>
    <row r="44" spans="1:39">
      <c r="A44" s="26">
        <v>2000</v>
      </c>
      <c r="B44" s="426">
        <v>1294.6253510372155</v>
      </c>
      <c r="C44" s="426">
        <v>1457526051.9769752</v>
      </c>
      <c r="D44" s="26">
        <v>9.5945816040641407</v>
      </c>
      <c r="E44" s="32">
        <v>1984200.1999999997</v>
      </c>
      <c r="F44" s="425">
        <v>4048.7429757686396</v>
      </c>
      <c r="G44" s="68">
        <v>1.4342117796402479E-3</v>
      </c>
      <c r="H44" s="435"/>
      <c r="I44" s="435"/>
      <c r="J44" s="435"/>
      <c r="K44" s="26">
        <v>2000</v>
      </c>
      <c r="L44" s="426">
        <v>4437.3406941218536</v>
      </c>
      <c r="M44" s="426">
        <v>2235681214.4121075</v>
      </c>
      <c r="N44" s="26">
        <v>19.855238894337017</v>
      </c>
      <c r="O44" s="425">
        <v>1984200.1999999997</v>
      </c>
      <c r="P44" s="425">
        <f t="shared" si="0"/>
        <v>9355.7674900299753</v>
      </c>
      <c r="Q44" s="68">
        <f t="shared" si="1"/>
        <v>8.8672783117754673E-4</v>
      </c>
      <c r="R44" s="68"/>
      <c r="T44" s="26">
        <v>2000</v>
      </c>
      <c r="U44" s="426">
        <v>4749.6256155562323</v>
      </c>
      <c r="V44" s="426">
        <v>2295933143.3339214</v>
      </c>
      <c r="W44" s="26">
        <v>20.611104710290132</v>
      </c>
      <c r="X44" s="32">
        <v>1984200.1999999997</v>
      </c>
      <c r="Y44" s="544">
        <f t="shared" si="2"/>
        <v>9733.7003980065274</v>
      </c>
      <c r="Z44" s="68">
        <f t="shared" si="3"/>
        <v>8.6422385850432265E-4</v>
      </c>
      <c r="AA44" s="12"/>
      <c r="AD44" s="30">
        <v>2000</v>
      </c>
      <c r="AE44" s="26">
        <v>18315.527939776948</v>
      </c>
      <c r="AF44" s="26">
        <v>4067336274.959383</v>
      </c>
      <c r="AG44" s="26">
        <v>42.096043641070395</v>
      </c>
      <c r="AH44" s="26">
        <v>1984200.1999999997</v>
      </c>
      <c r="AI44" s="26">
        <v>18719.207490304834</v>
      </c>
      <c r="AJ44" s="42">
        <v>4.8759988605278986E-4</v>
      </c>
      <c r="AK44" s="26">
        <v>21048.021820535196</v>
      </c>
    </row>
    <row r="45" spans="1:39">
      <c r="A45" s="26">
        <v>2100</v>
      </c>
      <c r="B45" s="426">
        <v>1294.0584215480576</v>
      </c>
      <c r="C45" s="426">
        <v>1457491779.9714401</v>
      </c>
      <c r="D45" s="26">
        <v>10.011105994267821</v>
      </c>
      <c r="E45" s="32">
        <v>2083410.2099999995</v>
      </c>
      <c r="F45" s="425">
        <v>4003.9562296809268</v>
      </c>
      <c r="G45" s="68">
        <v>1.5058409592362103E-3</v>
      </c>
      <c r="H45" s="435"/>
      <c r="I45" s="435"/>
      <c r="J45" s="435"/>
      <c r="K45" s="26">
        <v>2100</v>
      </c>
      <c r="L45" s="426">
        <v>4436.4390205412728</v>
      </c>
      <c r="M45" s="426">
        <v>2235646942.4065714</v>
      </c>
      <c r="N45" s="26">
        <v>20.78479614905434</v>
      </c>
      <c r="O45" s="425">
        <v>2083410.2099999995</v>
      </c>
      <c r="P45" s="425">
        <f t="shared" si="0"/>
        <v>9295.5725471732367</v>
      </c>
      <c r="Q45" s="68">
        <f t="shared" si="1"/>
        <v>9.3103720363978354E-4</v>
      </c>
      <c r="R45" s="68"/>
      <c r="T45" s="26">
        <v>2100</v>
      </c>
      <c r="U45" s="426">
        <v>4748.698913797587</v>
      </c>
      <c r="V45" s="426">
        <v>2295898871.3283858</v>
      </c>
      <c r="W45" s="26">
        <v>21.57845525580511</v>
      </c>
      <c r="X45" s="32">
        <v>2083410.2099999995</v>
      </c>
      <c r="Y45" s="544">
        <f t="shared" si="2"/>
        <v>9673.5054551497869</v>
      </c>
      <c r="Z45" s="68">
        <f t="shared" si="3"/>
        <v>9.0744859715644077E-4</v>
      </c>
      <c r="AA45" s="12"/>
      <c r="AD45" s="30">
        <v>2100</v>
      </c>
      <c r="AE45" s="26">
        <v>18313.847045841936</v>
      </c>
      <c r="AF45" s="26">
        <v>4067302003.1770363</v>
      </c>
      <c r="AG45" s="26">
        <v>43.943450555045821</v>
      </c>
      <c r="AH45" s="26">
        <v>2083410.2099999995</v>
      </c>
      <c r="AI45" s="26">
        <v>18474.069139754283</v>
      </c>
      <c r="AJ45" s="42">
        <v>5.1197171030942798E-4</v>
      </c>
      <c r="AK45" s="26">
        <v>20925.452645259917</v>
      </c>
    </row>
    <row r="46" spans="1:39">
      <c r="A46" s="26">
        <v>2200</v>
      </c>
      <c r="B46" s="426">
        <v>1293.4928747682525</v>
      </c>
      <c r="C46" s="426">
        <v>1457457507.965905</v>
      </c>
      <c r="D46" s="26">
        <v>10.421610890185834</v>
      </c>
      <c r="E46" s="32">
        <v>2182620.2199999988</v>
      </c>
      <c r="F46" s="425">
        <v>3959.1694835931262</v>
      </c>
      <c r="G46" s="68">
        <v>1.5774623947778493E-3</v>
      </c>
      <c r="H46" s="435"/>
      <c r="I46" s="435"/>
      <c r="J46" s="435"/>
      <c r="K46" s="26">
        <v>2200</v>
      </c>
      <c r="L46" s="426">
        <v>4435.5387296700446</v>
      </c>
      <c r="M46" s="426">
        <v>2235612670.4010367</v>
      </c>
      <c r="N46" s="26">
        <v>21.708333909485997</v>
      </c>
      <c r="O46" s="425">
        <v>2182620.2199999988</v>
      </c>
      <c r="P46" s="425">
        <f t="shared" si="0"/>
        <v>9235.377604316569</v>
      </c>
      <c r="Q46" s="68">
        <f t="shared" si="1"/>
        <v>9.7534400449751353E-4</v>
      </c>
      <c r="R46" s="68"/>
      <c r="T46" s="26">
        <v>2200</v>
      </c>
      <c r="U46" s="426">
        <v>4747.7735947482952</v>
      </c>
      <c r="V46" s="426">
        <v>2295864599.3228517</v>
      </c>
      <c r="W46" s="26">
        <v>22.539786307034426</v>
      </c>
      <c r="X46" s="32">
        <v>2182620.2199999988</v>
      </c>
      <c r="Y46" s="544">
        <f t="shared" si="2"/>
        <v>9613.3105122931538</v>
      </c>
      <c r="Z46" s="68">
        <f t="shared" si="3"/>
        <v>9.5067462630145805E-4</v>
      </c>
      <c r="AA46" s="12"/>
      <c r="AD46" s="30">
        <v>2200</v>
      </c>
      <c r="AE46" s="26">
        <v>18312.170751023343</v>
      </c>
      <c r="AF46" s="26">
        <v>4067267731.39469</v>
      </c>
      <c r="AG46" s="26">
        <v>45.766343633966187</v>
      </c>
      <c r="AH46" s="26">
        <v>2182620.2199999988</v>
      </c>
      <c r="AI46" s="26">
        <v>18228.93078920366</v>
      </c>
      <c r="AJ46" s="42">
        <v>5.3634275673961019E-4</v>
      </c>
      <c r="AK46" s="26">
        <v>20802.88346998463</v>
      </c>
    </row>
    <row r="47" spans="1:39">
      <c r="A47" s="26">
        <v>2300</v>
      </c>
      <c r="B47" s="426">
        <v>1292.9287106977997</v>
      </c>
      <c r="C47" s="426">
        <v>1457423235.9603701</v>
      </c>
      <c r="D47" s="26">
        <v>10.826096291818178</v>
      </c>
      <c r="E47" s="32">
        <v>2281830.2300000004</v>
      </c>
      <c r="F47" s="425">
        <v>3914.3827375054311</v>
      </c>
      <c r="G47" s="68">
        <v>1.6490760875209481E-3</v>
      </c>
      <c r="H47" s="435"/>
      <c r="I47" s="435"/>
      <c r="J47" s="435"/>
      <c r="K47" s="26">
        <v>2300</v>
      </c>
      <c r="L47" s="426">
        <v>4434.6398215081681</v>
      </c>
      <c r="M47" s="426">
        <v>2235578398.3955011</v>
      </c>
      <c r="N47" s="26">
        <v>22.625852175631991</v>
      </c>
      <c r="O47" s="425">
        <v>2281830.2300000004</v>
      </c>
      <c r="P47" s="425">
        <f t="shared" si="0"/>
        <v>9175.182661459934</v>
      </c>
      <c r="Q47" s="68">
        <f t="shared" si="1"/>
        <v>1.0196482339746061E-3</v>
      </c>
      <c r="R47" s="68"/>
      <c r="T47" s="26">
        <v>2300</v>
      </c>
      <c r="U47" s="426">
        <v>4746.8496584083541</v>
      </c>
      <c r="V47" s="426">
        <v>2295830327.3173156</v>
      </c>
      <c r="W47" s="26">
        <v>23.495097863978067</v>
      </c>
      <c r="X47" s="32">
        <v>2281830.2300000004</v>
      </c>
      <c r="Y47" s="544">
        <f t="shared" si="2"/>
        <v>9553.1155694364134</v>
      </c>
      <c r="Z47" s="68">
        <f t="shared" si="3"/>
        <v>9.939019459971703E-4</v>
      </c>
      <c r="AA47" s="12"/>
      <c r="AD47" s="430">
        <v>2300</v>
      </c>
      <c r="AE47" s="430">
        <v>18312.249041653755</v>
      </c>
      <c r="AF47" s="430">
        <v>4067233454.4790106</v>
      </c>
      <c r="AG47" s="430">
        <v>47.615258438221133</v>
      </c>
      <c r="AH47" s="430">
        <v>2281830.2300000004</v>
      </c>
      <c r="AI47" s="430">
        <v>18489.148042549496</v>
      </c>
      <c r="AJ47" s="431">
        <v>5.6071302608786289E-4</v>
      </c>
      <c r="AK47" s="430">
        <v>20702.286277487448</v>
      </c>
      <c r="AL47" s="430" t="s">
        <v>262</v>
      </c>
      <c r="AM47" s="26">
        <f>14/10^6*AD47*1000</f>
        <v>32.200000000000003</v>
      </c>
    </row>
    <row r="48" spans="1:39">
      <c r="A48" s="26">
        <v>2400</v>
      </c>
      <c r="B48" s="426">
        <v>1292.3659293366995</v>
      </c>
      <c r="C48" s="426">
        <v>1457388963.9548349</v>
      </c>
      <c r="D48" s="26">
        <v>11.224562199164851</v>
      </c>
      <c r="E48" s="32">
        <v>2381040.2400000002</v>
      </c>
      <c r="F48" s="425">
        <v>3869.5959914176829</v>
      </c>
      <c r="G48" s="68">
        <v>1.7206820387210167E-3</v>
      </c>
      <c r="H48" s="435"/>
      <c r="I48" s="435"/>
      <c r="J48" s="435"/>
      <c r="K48" s="26">
        <v>2400</v>
      </c>
      <c r="L48" s="426">
        <v>4433.7422960556469</v>
      </c>
      <c r="M48" s="426">
        <v>2235544126.3899665</v>
      </c>
      <c r="N48" s="26">
        <v>23.537350947492307</v>
      </c>
      <c r="O48" s="425">
        <v>2381040.2400000002</v>
      </c>
      <c r="P48" s="425">
        <f t="shared" si="0"/>
        <v>9114.9877186031608</v>
      </c>
      <c r="Q48" s="68">
        <f t="shared" si="1"/>
        <v>1.0639498922949007E-3</v>
      </c>
      <c r="R48" s="68"/>
      <c r="T48" s="26">
        <v>2400</v>
      </c>
      <c r="U48" s="426">
        <v>4745.9271047777684</v>
      </c>
      <c r="V48" s="426">
        <v>2295796055.3117814</v>
      </c>
      <c r="W48" s="26">
        <v>24.444389926636042</v>
      </c>
      <c r="X48" s="32">
        <v>2381040.2400000002</v>
      </c>
      <c r="Y48" s="544">
        <f t="shared" si="2"/>
        <v>9492.9206265797475</v>
      </c>
      <c r="Z48" s="68">
        <f t="shared" si="3"/>
        <v>1.0371305563013707E-3</v>
      </c>
      <c r="AA48" s="12"/>
      <c r="AD48" s="30">
        <v>2400</v>
      </c>
      <c r="AE48" s="26">
        <v>18310.619434545562</v>
      </c>
      <c r="AF48" s="26">
        <v>4067199182.4734755</v>
      </c>
      <c r="AG48" s="26">
        <v>49.613253134541857</v>
      </c>
      <c r="AH48" s="26">
        <v>2381040.2400000002</v>
      </c>
      <c r="AI48" s="26">
        <v>19979.946963207185</v>
      </c>
      <c r="AJ48" s="42">
        <v>5.8508251703965513E-4</v>
      </c>
      <c r="AK48" s="26">
        <v>20672.188806059105</v>
      </c>
    </row>
    <row r="49" spans="1:37">
      <c r="A49" s="26">
        <v>2500</v>
      </c>
      <c r="B49" s="426">
        <v>1291.8045306849522</v>
      </c>
      <c r="C49" s="426">
        <v>1457354691.9492998</v>
      </c>
      <c r="D49" s="26">
        <v>11.617008612225856</v>
      </c>
      <c r="E49" s="32">
        <v>2480250.2499999995</v>
      </c>
      <c r="F49" s="425">
        <v>3824.8092453299701</v>
      </c>
      <c r="G49" s="68">
        <v>1.7922802496332969E-3</v>
      </c>
      <c r="H49" s="435"/>
      <c r="I49" s="435"/>
      <c r="J49" s="435"/>
      <c r="K49" s="26">
        <v>2500</v>
      </c>
      <c r="L49" s="426">
        <v>4432.8461533124782</v>
      </c>
      <c r="M49" s="426">
        <v>2235509854.3844314</v>
      </c>
      <c r="N49" s="26">
        <v>24.442830225066952</v>
      </c>
      <c r="O49" s="425">
        <v>2480250.2499999995</v>
      </c>
      <c r="P49" s="425">
        <f t="shared" si="0"/>
        <v>9054.7927757464568</v>
      </c>
      <c r="Q49" s="68">
        <f t="shared" si="1"/>
        <v>1.1082489796822139E-3</v>
      </c>
      <c r="R49" s="68"/>
      <c r="T49" s="26">
        <v>2500</v>
      </c>
      <c r="U49" s="426">
        <v>4745.0059338565316</v>
      </c>
      <c r="V49" s="426">
        <v>2295761783.3062453</v>
      </c>
      <c r="W49" s="26">
        <v>25.387662495008342</v>
      </c>
      <c r="X49" s="32">
        <v>2480250.2499999995</v>
      </c>
      <c r="Y49" s="544">
        <f t="shared" si="2"/>
        <v>9432.725683723007</v>
      </c>
      <c r="Z49" s="68">
        <f t="shared" si="3"/>
        <v>1.0803604572718615E-3</v>
      </c>
      <c r="AA49" s="12"/>
      <c r="AD49" s="30">
        <v>2500</v>
      </c>
      <c r="AE49" s="26">
        <v>18308.991210146716</v>
      </c>
      <c r="AF49" s="26">
        <v>4067164910.4679394</v>
      </c>
      <c r="AG49" s="26">
        <v>51.605228336576893</v>
      </c>
      <c r="AH49" s="26">
        <v>2480250.2499999995</v>
      </c>
      <c r="AI49" s="26">
        <v>19919.752020350352</v>
      </c>
      <c r="AJ49" s="42">
        <v>6.0945123027936188E-4</v>
      </c>
      <c r="AK49" s="26">
        <v>20642.091334630753</v>
      </c>
    </row>
    <row r="50" spans="1:37">
      <c r="A50" s="26">
        <v>2600</v>
      </c>
      <c r="B50" s="426">
        <v>1291.2445147425581</v>
      </c>
      <c r="C50" s="426">
        <v>1457320419.9437652</v>
      </c>
      <c r="D50" s="26">
        <v>12.003435531001193</v>
      </c>
      <c r="E50" s="32">
        <v>2579460.2599999993</v>
      </c>
      <c r="F50" s="425">
        <v>3780.0224992422036</v>
      </c>
      <c r="G50" s="68">
        <v>1.8638707215127561E-3</v>
      </c>
      <c r="H50" s="435"/>
      <c r="I50" s="435"/>
      <c r="J50" s="435"/>
      <c r="K50" s="26">
        <v>2600</v>
      </c>
      <c r="L50" s="426">
        <v>4431.9513932786604</v>
      </c>
      <c r="M50" s="426">
        <v>2235475582.3788962</v>
      </c>
      <c r="N50" s="26">
        <v>25.342290008355935</v>
      </c>
      <c r="O50" s="425">
        <v>2579460.2599999993</v>
      </c>
      <c r="P50" s="425">
        <f t="shared" si="0"/>
        <v>8994.5978328898236</v>
      </c>
      <c r="Q50" s="68">
        <f t="shared" si="1"/>
        <v>1.1525454963603357E-3</v>
      </c>
      <c r="R50" s="68"/>
      <c r="T50" s="26">
        <v>2600</v>
      </c>
      <c r="U50" s="426">
        <v>4744.086145644651</v>
      </c>
      <c r="V50" s="426">
        <v>2295727511.3007107</v>
      </c>
      <c r="W50" s="26">
        <v>26.324915569094983</v>
      </c>
      <c r="X50" s="32">
        <v>2579460.2599999993</v>
      </c>
      <c r="Y50" s="544">
        <f t="shared" si="2"/>
        <v>9372.5307408664085</v>
      </c>
      <c r="Z50" s="68">
        <f t="shared" si="3"/>
        <v>1.1235916489664454E-3</v>
      </c>
      <c r="AA50" s="12"/>
      <c r="AD50" s="30">
        <v>2600</v>
      </c>
      <c r="AE50" s="26">
        <v>18307.36436845722</v>
      </c>
      <c r="AF50" s="26">
        <v>4067130638.4624043</v>
      </c>
      <c r="AG50" s="26">
        <v>53.591184044326269</v>
      </c>
      <c r="AH50" s="26">
        <v>2579460.2599999993</v>
      </c>
      <c r="AI50" s="26">
        <v>19859.55707749381</v>
      </c>
      <c r="AJ50" s="42">
        <v>6.3381916584421183E-4</v>
      </c>
      <c r="AK50" s="26">
        <v>20611.99386320241</v>
      </c>
    </row>
    <row r="51" spans="1:37">
      <c r="A51" s="219">
        <v>2700</v>
      </c>
      <c r="B51" s="427">
        <v>1291.0973563658933</v>
      </c>
      <c r="C51" s="427">
        <v>1457286138.6838822</v>
      </c>
      <c r="D51" s="219">
        <v>12.398032970549053</v>
      </c>
      <c r="E51" s="308">
        <v>2678670.2699999991</v>
      </c>
      <c r="F51" s="428">
        <v>3735.2357531544553</v>
      </c>
      <c r="G51" s="229">
        <v>1.9354534556140933E-3</v>
      </c>
      <c r="H51" s="433" t="s">
        <v>212</v>
      </c>
      <c r="I51" s="434"/>
      <c r="J51" s="434"/>
      <c r="K51" s="26">
        <v>2700</v>
      </c>
      <c r="L51" s="426">
        <v>4431.0580159541969</v>
      </c>
      <c r="M51" s="426">
        <v>2235441310.3733616</v>
      </c>
      <c r="N51" s="26">
        <v>26.235730297359243</v>
      </c>
      <c r="O51" s="24">
        <v>2678670.2699999991</v>
      </c>
      <c r="P51" s="425">
        <f t="shared" si="0"/>
        <v>8934.4028900330832</v>
      </c>
      <c r="Q51" s="68">
        <f t="shared" si="1"/>
        <v>1.1968394425530299E-3</v>
      </c>
      <c r="R51" s="68"/>
      <c r="T51" s="30">
        <v>2700</v>
      </c>
      <c r="U51" s="426">
        <v>4743.1677401421211</v>
      </c>
      <c r="V51" s="426">
        <v>2295693239.2951751</v>
      </c>
      <c r="W51" s="30">
        <v>27.25614914889595</v>
      </c>
      <c r="X51" s="39">
        <v>2678670.2699999991</v>
      </c>
      <c r="Y51" s="548">
        <f t="shared" si="2"/>
        <v>9312.3357980096698</v>
      </c>
      <c r="Z51" s="68">
        <f t="shared" si="3"/>
        <v>1.16682413144293E-3</v>
      </c>
      <c r="AA51" s="12"/>
      <c r="AD51" s="30">
        <v>2700</v>
      </c>
      <c r="AE51" s="26">
        <v>18305.738909477081</v>
      </c>
      <c r="AF51" s="26">
        <v>4067096366.4568691</v>
      </c>
      <c r="AG51" s="26">
        <v>55.571120257789985</v>
      </c>
      <c r="AH51" s="26">
        <v>2678670.2699999991</v>
      </c>
      <c r="AI51" s="26">
        <v>19799.362134637122</v>
      </c>
      <c r="AJ51" s="42">
        <v>6.5818632377143116E-4</v>
      </c>
      <c r="AK51" s="26">
        <v>20581.896391774066</v>
      </c>
    </row>
    <row r="52" spans="1:37">
      <c r="A52" s="26">
        <v>2800</v>
      </c>
      <c r="B52" s="426">
        <v>1290.5517862270262</v>
      </c>
      <c r="C52" s="426">
        <v>1457251866.3355935</v>
      </c>
      <c r="D52" s="26">
        <v>12.79341315259377</v>
      </c>
      <c r="E52" s="32">
        <v>2777880.2800000003</v>
      </c>
      <c r="F52" s="425">
        <v>3690.4490070667603</v>
      </c>
      <c r="G52" s="68">
        <v>2.0070284531917334E-3</v>
      </c>
      <c r="H52" s="435"/>
      <c r="I52" s="435"/>
      <c r="J52" s="435"/>
      <c r="K52" s="26">
        <v>2800</v>
      </c>
      <c r="L52" s="426">
        <v>4430.1660213390851</v>
      </c>
      <c r="M52" s="426">
        <v>2235407038.3678269</v>
      </c>
      <c r="N52" s="26">
        <v>27.123151092076881</v>
      </c>
      <c r="O52" s="425">
        <v>2777880.2800000007</v>
      </c>
      <c r="P52" s="425">
        <f t="shared" si="0"/>
        <v>8874.2079471763809</v>
      </c>
      <c r="Q52" s="68">
        <f t="shared" si="1"/>
        <v>1.2411308184840349E-3</v>
      </c>
      <c r="R52" s="68"/>
      <c r="T52" s="26">
        <v>2800</v>
      </c>
      <c r="U52" s="426">
        <v>4742.2507173489457</v>
      </c>
      <c r="V52" s="426">
        <v>2295658967.2896409</v>
      </c>
      <c r="W52" s="26">
        <v>28.181363234411243</v>
      </c>
      <c r="X52" s="32">
        <v>2777880.2800000007</v>
      </c>
      <c r="Y52" s="544">
        <f t="shared" si="2"/>
        <v>9252.1408551529294</v>
      </c>
      <c r="Z52" s="68">
        <f t="shared" si="3"/>
        <v>1.2100579047591255E-3</v>
      </c>
      <c r="AA52" s="12"/>
      <c r="AD52" s="30">
        <v>2800</v>
      </c>
      <c r="AE52" s="26">
        <v>18304.114833206298</v>
      </c>
      <c r="AF52" s="26">
        <v>4067062094.4513354</v>
      </c>
      <c r="AG52" s="26">
        <v>57.545036976968021</v>
      </c>
      <c r="AH52" s="26">
        <v>2777880.2800000007</v>
      </c>
      <c r="AI52" s="26">
        <v>19739.167191780361</v>
      </c>
      <c r="AJ52" s="42">
        <v>6.8255270409824369E-4</v>
      </c>
      <c r="AK52" s="26">
        <v>20551.798920345718</v>
      </c>
    </row>
    <row r="53" spans="1:37">
      <c r="A53" s="26">
        <v>2900</v>
      </c>
      <c r="B53" s="426">
        <v>1290.0073445528922</v>
      </c>
      <c r="C53" s="426">
        <v>1457217593.9873047</v>
      </c>
      <c r="D53" s="26">
        <v>13.184235747190495</v>
      </c>
      <c r="E53" s="32">
        <v>2877090.29</v>
      </c>
      <c r="F53" s="425">
        <v>3645.6622609790302</v>
      </c>
      <c r="G53" s="68">
        <v>2.078595715499832E-3</v>
      </c>
      <c r="H53" s="435"/>
      <c r="I53" s="435"/>
      <c r="J53" s="435"/>
      <c r="K53" s="26">
        <v>2900</v>
      </c>
      <c r="L53" s="426">
        <v>4429.2754094333268</v>
      </c>
      <c r="M53" s="426">
        <v>2235372766.3622918</v>
      </c>
      <c r="N53" s="26">
        <v>28.004552392508852</v>
      </c>
      <c r="O53" s="425">
        <v>2877090.2900000005</v>
      </c>
      <c r="P53" s="425">
        <f t="shared" si="0"/>
        <v>8814.0130043197114</v>
      </c>
      <c r="Q53" s="68">
        <f t="shared" si="1"/>
        <v>1.2854196243770614E-3</v>
      </c>
      <c r="R53" s="68"/>
      <c r="T53" s="26">
        <v>2900</v>
      </c>
      <c r="U53" s="426">
        <v>4741.335077265122</v>
      </c>
      <c r="V53" s="426">
        <v>2295624695.2841048</v>
      </c>
      <c r="W53" s="26">
        <v>29.100557825640873</v>
      </c>
      <c r="X53" s="32">
        <v>2877090.2900000005</v>
      </c>
      <c r="Y53" s="544">
        <f t="shared" si="2"/>
        <v>9191.945912296298</v>
      </c>
      <c r="Z53" s="68">
        <f t="shared" si="3"/>
        <v>1.253292968972846E-3</v>
      </c>
      <c r="AA53" s="12"/>
      <c r="AD53" s="30">
        <v>2900</v>
      </c>
      <c r="AE53" s="26">
        <v>18302.492139644866</v>
      </c>
      <c r="AF53" s="26">
        <v>4067027822.4457998</v>
      </c>
      <c r="AG53" s="26">
        <v>59.512934201860382</v>
      </c>
      <c r="AH53" s="26">
        <v>2877090.2900000005</v>
      </c>
      <c r="AI53" s="26">
        <v>19678.972248923601</v>
      </c>
      <c r="AJ53" s="42">
        <v>7.0691830686187051E-4</v>
      </c>
      <c r="AK53" s="26">
        <v>20521.701448917371</v>
      </c>
    </row>
    <row r="54" spans="1:37">
      <c r="A54" s="26">
        <v>3000</v>
      </c>
      <c r="B54" s="426">
        <v>1289.4640313434913</v>
      </c>
      <c r="C54" s="426">
        <v>1457183321.6390159</v>
      </c>
      <c r="D54" s="26">
        <v>13.570500754339223</v>
      </c>
      <c r="E54" s="32">
        <v>2976300.2999999993</v>
      </c>
      <c r="F54" s="425">
        <v>3600.8755148912642</v>
      </c>
      <c r="G54" s="68">
        <v>2.1501552437922723E-3</v>
      </c>
      <c r="H54" s="435"/>
      <c r="I54" s="435"/>
      <c r="J54" s="435"/>
      <c r="K54" s="26">
        <v>3000</v>
      </c>
      <c r="L54" s="426">
        <v>4428.3861802369202</v>
      </c>
      <c r="M54" s="426">
        <v>2235338494.3567557</v>
      </c>
      <c r="N54" s="26">
        <v>28.879934198655164</v>
      </c>
      <c r="O54" s="425">
        <v>2976300.2999999993</v>
      </c>
      <c r="P54" s="425">
        <f t="shared" si="0"/>
        <v>8753.8180614631146</v>
      </c>
      <c r="Q54" s="68">
        <f t="shared" si="1"/>
        <v>1.3297058604557956E-3</v>
      </c>
      <c r="R54" s="68"/>
      <c r="T54" s="26">
        <v>3000</v>
      </c>
      <c r="U54" s="426">
        <v>4740.4208198906499</v>
      </c>
      <c r="V54" s="426">
        <v>2295590423.2785707</v>
      </c>
      <c r="W54" s="26">
        <v>30.013732922584829</v>
      </c>
      <c r="X54" s="32">
        <v>2976300.2999999993</v>
      </c>
      <c r="Y54" s="544">
        <f t="shared" si="2"/>
        <v>9131.7509694395576</v>
      </c>
      <c r="Z54" s="68">
        <f t="shared" si="3"/>
        <v>1.2965293241419069E-3</v>
      </c>
      <c r="AA54" s="12"/>
      <c r="AD54" s="30">
        <v>3000</v>
      </c>
      <c r="AE54" s="26">
        <v>18300.87082879278</v>
      </c>
      <c r="AF54" s="26">
        <v>4066993550.4402647</v>
      </c>
      <c r="AG54" s="26">
        <v>61.474811932467091</v>
      </c>
      <c r="AH54" s="26">
        <v>2976300.2999999993</v>
      </c>
      <c r="AI54" s="26">
        <v>19618.777306067132</v>
      </c>
      <c r="AJ54" s="42">
        <v>7.3128313209953042E-4</v>
      </c>
      <c r="AK54" s="26">
        <v>20491.603977489031</v>
      </c>
    </row>
    <row r="55" spans="1:37">
      <c r="A55" s="26">
        <v>3100</v>
      </c>
      <c r="B55" s="426">
        <v>1288.9218465988235</v>
      </c>
      <c r="C55" s="426">
        <v>1457149049.2907269</v>
      </c>
      <c r="D55" s="26">
        <v>13.952208174039955</v>
      </c>
      <c r="E55" s="32">
        <v>3075510.3099999991</v>
      </c>
      <c r="F55" s="425">
        <v>3556.0887688035159</v>
      </c>
      <c r="G55" s="68">
        <v>2.2217070393226674E-3</v>
      </c>
      <c r="H55" s="435"/>
      <c r="I55" s="435"/>
      <c r="J55" s="435"/>
      <c r="K55" s="26">
        <v>3100</v>
      </c>
      <c r="L55" s="426">
        <v>4427.498333749867</v>
      </c>
      <c r="M55" s="426">
        <v>2235304222.3512211</v>
      </c>
      <c r="N55" s="26">
        <v>29.749296510515794</v>
      </c>
      <c r="O55" s="425">
        <v>3075510.3099999991</v>
      </c>
      <c r="P55" s="425">
        <f t="shared" si="0"/>
        <v>8693.6231186063033</v>
      </c>
      <c r="Q55" s="68">
        <f t="shared" si="1"/>
        <v>1.3739895269438975E-3</v>
      </c>
      <c r="R55" s="68"/>
      <c r="T55" s="26">
        <v>3100</v>
      </c>
      <c r="U55" s="426">
        <v>4739.5079452255313</v>
      </c>
      <c r="V55" s="426">
        <v>2295556151.273036</v>
      </c>
      <c r="W55" s="26">
        <v>30.920888525243129</v>
      </c>
      <c r="X55" s="32">
        <v>3075510.3099999991</v>
      </c>
      <c r="Y55" s="544">
        <f t="shared" si="2"/>
        <v>9071.5560265829954</v>
      </c>
      <c r="Z55" s="68">
        <f t="shared" si="3"/>
        <v>1.3397669703241314E-3</v>
      </c>
      <c r="AA55" s="12"/>
      <c r="AD55" s="30">
        <v>3100</v>
      </c>
      <c r="AE55" s="26">
        <v>18299.250900650051</v>
      </c>
      <c r="AF55" s="26">
        <v>4066959278.4347291</v>
      </c>
      <c r="AG55" s="26">
        <v>63.430670168788126</v>
      </c>
      <c r="AH55" s="26">
        <v>3075510.3099999991</v>
      </c>
      <c r="AI55" s="26">
        <v>19558.582363210298</v>
      </c>
      <c r="AJ55" s="42">
        <v>7.5564717984844085E-4</v>
      </c>
      <c r="AK55" s="26">
        <v>20461.506506060683</v>
      </c>
    </row>
    <row r="56" spans="1:37">
      <c r="A56" s="26">
        <v>3200</v>
      </c>
      <c r="B56" s="426">
        <v>1288.380790318889</v>
      </c>
      <c r="C56" s="426">
        <v>1457114776.9424384</v>
      </c>
      <c r="D56" s="26">
        <v>14.329358006292694</v>
      </c>
      <c r="E56" s="32">
        <v>3174720.3199999989</v>
      </c>
      <c r="F56" s="425">
        <v>3511.3020227157854</v>
      </c>
      <c r="G56" s="68">
        <v>2.2932511033443609E-3</v>
      </c>
      <c r="H56" s="435"/>
      <c r="I56" s="435"/>
      <c r="J56" s="435"/>
      <c r="K56" s="26">
        <v>3200</v>
      </c>
      <c r="L56" s="426">
        <v>4426.6118699721665</v>
      </c>
      <c r="M56" s="426">
        <v>2235269950.345686</v>
      </c>
      <c r="N56" s="26">
        <v>30.612639328090761</v>
      </c>
      <c r="O56" s="425">
        <v>3174720.3199999989</v>
      </c>
      <c r="P56" s="425">
        <f t="shared" si="0"/>
        <v>8633.4281757496719</v>
      </c>
      <c r="Q56" s="68">
        <f t="shared" si="1"/>
        <v>1.4182706240650012E-3</v>
      </c>
      <c r="R56" s="68"/>
      <c r="T56" s="26">
        <v>3200</v>
      </c>
      <c r="U56" s="426">
        <v>4738.5964532697662</v>
      </c>
      <c r="V56" s="426">
        <v>2295521879.2675004</v>
      </c>
      <c r="W56" s="26">
        <v>31.822024633615747</v>
      </c>
      <c r="X56" s="32">
        <v>3174720.3199999989</v>
      </c>
      <c r="Y56" s="544">
        <f t="shared" si="2"/>
        <v>9011.3610837261858</v>
      </c>
      <c r="Z56" s="68">
        <f t="shared" si="3"/>
        <v>1.3830059075773437E-3</v>
      </c>
      <c r="AA56" s="12"/>
      <c r="AD56" s="30">
        <v>3200</v>
      </c>
      <c r="AE56" s="26">
        <v>18297.632355216672</v>
      </c>
      <c r="AF56" s="26">
        <v>4066925006.429194</v>
      </c>
      <c r="AG56" s="26">
        <v>65.38050891082348</v>
      </c>
      <c r="AH56" s="26">
        <v>3174720.3199999989</v>
      </c>
      <c r="AI56" s="26">
        <v>19498.387420353611</v>
      </c>
      <c r="AJ56" s="42">
        <v>7.800104501458153E-4</v>
      </c>
      <c r="AK56" s="26">
        <v>20431.409034632339</v>
      </c>
    </row>
    <row r="57" spans="1:37">
      <c r="A57" s="30">
        <v>3300</v>
      </c>
      <c r="B57" s="426">
        <v>1287.8408625036875</v>
      </c>
      <c r="C57" s="426">
        <v>1457080504.5941498</v>
      </c>
      <c r="D57" s="26">
        <v>14.701950251097443</v>
      </c>
      <c r="E57" s="32">
        <v>3273930.33</v>
      </c>
      <c r="F57" s="429">
        <v>3537.4688358370145</v>
      </c>
      <c r="G57" s="193">
        <v>2.3647874215166793E-3</v>
      </c>
      <c r="K57" s="26">
        <v>3300</v>
      </c>
      <c r="L57" s="426">
        <v>4425.7267889038176</v>
      </c>
      <c r="M57" s="426">
        <v>2235235678.3401504</v>
      </c>
      <c r="N57" s="26">
        <v>31.469962651380058</v>
      </c>
      <c r="O57" s="425">
        <v>3273930.3300000005</v>
      </c>
      <c r="P57" s="425">
        <f t="shared" si="0"/>
        <v>8573.2332328929679</v>
      </c>
      <c r="Q57" s="68">
        <f t="shared" si="1"/>
        <v>1.4625491520427161E-3</v>
      </c>
      <c r="R57" s="68"/>
      <c r="T57" s="30">
        <v>3300</v>
      </c>
      <c r="U57" s="426">
        <v>4737.6863440233519</v>
      </c>
      <c r="V57" s="426">
        <v>2295487607.2619648</v>
      </c>
      <c r="W57" s="26">
        <v>32.717141247702699</v>
      </c>
      <c r="X57" s="32">
        <v>3273930.3300000005</v>
      </c>
      <c r="Y57" s="544">
        <f t="shared" si="2"/>
        <v>8951.1661408695181</v>
      </c>
      <c r="Z57" s="68">
        <f t="shared" si="3"/>
        <v>1.4262461359593715E-3</v>
      </c>
      <c r="AA57" s="12"/>
      <c r="AD57" s="30">
        <v>3300</v>
      </c>
      <c r="AE57" s="26">
        <v>18296.015192492658</v>
      </c>
      <c r="AF57" s="26">
        <v>4066890734.4236593</v>
      </c>
      <c r="AG57" s="26">
        <v>67.324328158573181</v>
      </c>
      <c r="AH57" s="26">
        <v>3273930.3300000005</v>
      </c>
      <c r="AI57" s="26">
        <v>19438.192477496923</v>
      </c>
      <c r="AJ57" s="42">
        <v>8.0437294302886651E-4</v>
      </c>
      <c r="AK57" s="26">
        <v>20401.311563203992</v>
      </c>
    </row>
    <row r="58" spans="1:37">
      <c r="A58" s="26">
        <v>3400</v>
      </c>
      <c r="B58" s="426">
        <v>1287.3020631532195</v>
      </c>
      <c r="C58" s="426">
        <v>1457046232.2458608</v>
      </c>
      <c r="D58" s="26">
        <v>15.069984908454195</v>
      </c>
      <c r="E58" s="32">
        <v>3373140.34</v>
      </c>
      <c r="F58" s="425">
        <v>3607.7370099849659</v>
      </c>
      <c r="G58" s="68">
        <v>2.4363160253223029E-3</v>
      </c>
      <c r="H58" s="435"/>
      <c r="I58" s="435"/>
      <c r="J58" s="435"/>
      <c r="K58" s="26">
        <v>3400</v>
      </c>
      <c r="L58" s="426">
        <v>4424.8430905448222</v>
      </c>
      <c r="M58" s="426">
        <v>2235201406.3346157</v>
      </c>
      <c r="N58" s="26">
        <v>32.321266480383684</v>
      </c>
      <c r="O58" s="425">
        <v>3373140.34</v>
      </c>
      <c r="P58" s="425">
        <f t="shared" si="0"/>
        <v>8513.0382900362638</v>
      </c>
      <c r="Q58" s="68">
        <f t="shared" si="1"/>
        <v>1.5068251111006207E-3</v>
      </c>
      <c r="R58" s="68"/>
      <c r="T58" s="26">
        <v>3400</v>
      </c>
      <c r="U58" s="426">
        <v>4736.7776174862911</v>
      </c>
      <c r="V58" s="426">
        <v>2295453335.2564297</v>
      </c>
      <c r="W58" s="26">
        <v>33.606238367503984</v>
      </c>
      <c r="X58" s="32">
        <v>3373140.34</v>
      </c>
      <c r="Y58" s="544">
        <f t="shared" si="2"/>
        <v>8890.9711980128486</v>
      </c>
      <c r="Z58" s="68">
        <f t="shared" si="3"/>
        <v>1.469487655528044E-3</v>
      </c>
      <c r="AA58" s="12"/>
      <c r="AD58" s="30">
        <v>3400</v>
      </c>
      <c r="AE58" s="26">
        <v>18294.399412477986</v>
      </c>
      <c r="AF58" s="26">
        <v>4066856462.4181247</v>
      </c>
      <c r="AG58" s="26">
        <v>69.262127912037201</v>
      </c>
      <c r="AH58" s="26">
        <v>3373140.34</v>
      </c>
      <c r="AI58" s="26">
        <v>19377.997534640308</v>
      </c>
      <c r="AJ58" s="42">
        <v>8.2873465853480256E-4</v>
      </c>
      <c r="AK58" s="26">
        <v>20371.214091775648</v>
      </c>
    </row>
    <row r="59" spans="1:37">
      <c r="A59" s="26">
        <v>3500</v>
      </c>
      <c r="B59" s="426">
        <v>1286.7643922674845</v>
      </c>
      <c r="C59" s="426">
        <v>1457011959.8975725</v>
      </c>
      <c r="D59" s="26">
        <v>15.433461978362955</v>
      </c>
      <c r="E59" s="32">
        <v>3472350.3499999996</v>
      </c>
      <c r="F59" s="425">
        <v>3573.7654622261061</v>
      </c>
      <c r="G59" s="68">
        <v>2.5078369013492E-3</v>
      </c>
      <c r="H59" s="435"/>
      <c r="I59" s="435"/>
      <c r="J59" s="435"/>
      <c r="K59" s="26">
        <v>3500</v>
      </c>
      <c r="L59" s="426">
        <v>4423.9607748951803</v>
      </c>
      <c r="M59" s="426">
        <v>2235167134.3290811</v>
      </c>
      <c r="N59" s="26">
        <v>33.166550815101637</v>
      </c>
      <c r="O59" s="425">
        <v>3472350.3499999996</v>
      </c>
      <c r="P59" s="425">
        <f t="shared" si="0"/>
        <v>8452.8433471795233</v>
      </c>
      <c r="Q59" s="68">
        <f t="shared" si="1"/>
        <v>1.5510985014622739E-3</v>
      </c>
      <c r="R59" s="68"/>
      <c r="T59" s="26">
        <v>3500</v>
      </c>
      <c r="U59" s="426">
        <v>4735.8702736585838</v>
      </c>
      <c r="V59" s="426">
        <v>2295419063.2508945</v>
      </c>
      <c r="W59" s="26">
        <v>34.489315993019595</v>
      </c>
      <c r="X59" s="32">
        <v>3472350.3499999996</v>
      </c>
      <c r="Y59" s="544">
        <f t="shared" si="2"/>
        <v>8830.77625515611</v>
      </c>
      <c r="Z59" s="68">
        <f t="shared" si="3"/>
        <v>1.5127304663411971E-3</v>
      </c>
      <c r="AA59" s="12"/>
      <c r="AD59" s="30">
        <v>3500</v>
      </c>
      <c r="AE59" s="26">
        <v>18292.785015172667</v>
      </c>
      <c r="AF59" s="26">
        <v>4066822190.4125896</v>
      </c>
      <c r="AG59" s="26">
        <v>71.193908171215568</v>
      </c>
      <c r="AH59" s="26">
        <v>3472350.3499999996</v>
      </c>
      <c r="AI59" s="26">
        <v>19317.802591783548</v>
      </c>
      <c r="AJ59" s="42">
        <v>8.5309559670083187E-4</v>
      </c>
      <c r="AK59" s="26">
        <v>20341.116620347304</v>
      </c>
    </row>
    <row r="60" spans="1:37">
      <c r="A60" s="26">
        <v>3600</v>
      </c>
      <c r="B60" s="426">
        <v>1286.2278498464825</v>
      </c>
      <c r="C60" s="426">
        <v>1456977687.549284</v>
      </c>
      <c r="D60" s="26">
        <v>15.792381460823718</v>
      </c>
      <c r="E60" s="32">
        <v>3571560.3599999994</v>
      </c>
      <c r="F60" s="425">
        <v>3539.7939144671573</v>
      </c>
      <c r="G60" s="68">
        <v>2.579350050849639E-3</v>
      </c>
      <c r="H60" s="435"/>
      <c r="I60" s="435"/>
      <c r="J60" s="435"/>
      <c r="K60" s="26">
        <v>3600</v>
      </c>
      <c r="L60" s="426">
        <v>4423.0798419548901</v>
      </c>
      <c r="M60" s="426">
        <v>2235132862.3235455</v>
      </c>
      <c r="N60" s="26">
        <v>34.005815655533929</v>
      </c>
      <c r="O60" s="425">
        <v>3571560.3599999994</v>
      </c>
      <c r="P60" s="425">
        <f t="shared" si="0"/>
        <v>8392.6484043229266</v>
      </c>
      <c r="Q60" s="68">
        <f t="shared" si="1"/>
        <v>1.5953693233512055E-3</v>
      </c>
      <c r="R60" s="68"/>
      <c r="T60" s="26">
        <v>3600</v>
      </c>
      <c r="U60" s="426">
        <v>4734.9643125402299</v>
      </c>
      <c r="V60" s="426">
        <v>2295384791.2453599</v>
      </c>
      <c r="W60" s="26">
        <v>35.366374124249546</v>
      </c>
      <c r="X60" s="32">
        <v>3571560.3599999994</v>
      </c>
      <c r="Y60" s="544">
        <f t="shared" si="2"/>
        <v>8770.5813122995114</v>
      </c>
      <c r="Z60" s="68">
        <f t="shared" si="3"/>
        <v>1.5559745684566688E-3</v>
      </c>
      <c r="AA60" s="12"/>
      <c r="AD60" s="30">
        <v>3600</v>
      </c>
      <c r="AE60" s="26">
        <v>18291.172000576698</v>
      </c>
      <c r="AF60" s="26">
        <v>4066787918.407053</v>
      </c>
      <c r="AG60" s="26">
        <v>73.119668936108255</v>
      </c>
      <c r="AH60" s="26">
        <v>3571560.3599999994</v>
      </c>
      <c r="AI60" s="26">
        <v>19257.607648926933</v>
      </c>
      <c r="AJ60" s="42">
        <v>8.7745575756415883E-4</v>
      </c>
      <c r="AK60" s="26">
        <v>20311.01914891896</v>
      </c>
    </row>
    <row r="61" spans="1:37">
      <c r="A61" s="26">
        <v>3700</v>
      </c>
      <c r="B61" s="426">
        <v>1285.6924358902138</v>
      </c>
      <c r="C61" s="426">
        <v>1456943415.2009952</v>
      </c>
      <c r="D61" s="26">
        <v>16.146743355836492</v>
      </c>
      <c r="E61" s="32">
        <v>3670770.3699999992</v>
      </c>
      <c r="F61" s="425">
        <v>3505.8223667082443</v>
      </c>
      <c r="G61" s="68">
        <v>2.6508554750756174E-3</v>
      </c>
      <c r="H61" s="435"/>
      <c r="I61" s="435"/>
      <c r="J61" s="435"/>
      <c r="K61" s="26">
        <v>3700</v>
      </c>
      <c r="L61" s="426">
        <v>4422.2002917239533</v>
      </c>
      <c r="M61" s="426">
        <v>2235098590.3180108</v>
      </c>
      <c r="N61" s="26">
        <v>34.839061001680555</v>
      </c>
      <c r="O61" s="425">
        <v>3670770.3699999992</v>
      </c>
      <c r="P61" s="425">
        <f t="shared" si="0"/>
        <v>8332.4534614662589</v>
      </c>
      <c r="Q61" s="68">
        <f t="shared" si="1"/>
        <v>1.6396375769909192E-3</v>
      </c>
      <c r="R61" s="68"/>
      <c r="T61" s="26">
        <v>3700</v>
      </c>
      <c r="U61" s="426">
        <v>4734.0597341312277</v>
      </c>
      <c r="V61" s="426">
        <v>2295350519.2398252</v>
      </c>
      <c r="W61" s="26">
        <v>36.237412761193816</v>
      </c>
      <c r="X61" s="32">
        <v>3670770.3699999992</v>
      </c>
      <c r="Y61" s="544">
        <f t="shared" si="2"/>
        <v>8710.3863694427018</v>
      </c>
      <c r="Z61" s="68">
        <f t="shared" si="3"/>
        <v>1.5992199619323003E-3</v>
      </c>
      <c r="AA61" s="12"/>
      <c r="AD61" s="30">
        <v>3700</v>
      </c>
      <c r="AE61" s="26">
        <v>18289.560368690087</v>
      </c>
      <c r="AF61" s="26">
        <v>4066753646.4015183</v>
      </c>
      <c r="AG61" s="26">
        <v>75.03941020671526</v>
      </c>
      <c r="AH61" s="26">
        <v>3670770.3699999992</v>
      </c>
      <c r="AI61" s="26">
        <v>19197.412706070027</v>
      </c>
      <c r="AJ61" s="42">
        <v>9.0181514116198546E-4</v>
      </c>
      <c r="AK61" s="26">
        <v>20280.921677490609</v>
      </c>
    </row>
    <row r="62" spans="1:37">
      <c r="A62" s="26">
        <v>3800</v>
      </c>
      <c r="B62" s="426">
        <v>1285.1581503986777</v>
      </c>
      <c r="C62" s="426">
        <v>1456909142.8527062</v>
      </c>
      <c r="D62" s="26">
        <v>16.496547663401266</v>
      </c>
      <c r="E62" s="32">
        <v>3769980.38</v>
      </c>
      <c r="F62" s="425">
        <v>3471.8508189492959</v>
      </c>
      <c r="G62" s="68">
        <v>2.7223531752788611E-3</v>
      </c>
      <c r="H62" s="134"/>
      <c r="I62" s="134"/>
      <c r="J62" s="134"/>
      <c r="K62" s="26">
        <v>3800</v>
      </c>
      <c r="L62" s="426">
        <v>4421.3221242023674</v>
      </c>
      <c r="M62" s="426">
        <v>2235064318.3124752</v>
      </c>
      <c r="N62" s="26">
        <v>35.666286853541507</v>
      </c>
      <c r="O62" s="425">
        <v>3769980.3800000004</v>
      </c>
      <c r="P62" s="425">
        <f t="shared" si="0"/>
        <v>8272.2585186095184</v>
      </c>
      <c r="Q62" s="68">
        <f t="shared" si="1"/>
        <v>1.6839032626048947E-3</v>
      </c>
      <c r="R62" s="68"/>
      <c r="T62" s="26">
        <v>3800</v>
      </c>
      <c r="U62" s="426">
        <v>4733.1565384315772</v>
      </c>
      <c r="V62" s="426">
        <v>2295316247.2342896</v>
      </c>
      <c r="W62" s="26">
        <v>37.102431903852427</v>
      </c>
      <c r="X62" s="32">
        <v>3769980.3800000004</v>
      </c>
      <c r="Y62" s="544">
        <f t="shared" si="2"/>
        <v>8650.1914265861051</v>
      </c>
      <c r="Z62" s="68">
        <f t="shared" si="3"/>
        <v>1.6424666468259385E-3</v>
      </c>
      <c r="AA62" s="12"/>
      <c r="AD62" s="30">
        <v>3800</v>
      </c>
      <c r="AE62" s="26">
        <v>18287.950119512832</v>
      </c>
      <c r="AF62" s="26">
        <v>4066719374.3959842</v>
      </c>
      <c r="AG62" s="26">
        <v>76.953131983036613</v>
      </c>
      <c r="AH62" s="26">
        <v>3769980.3800000004</v>
      </c>
      <c r="AI62" s="26">
        <v>19137.217763213557</v>
      </c>
      <c r="AJ62" s="42">
        <v>9.2617374753151214E-4</v>
      </c>
      <c r="AK62" s="26">
        <v>20250.824206062265</v>
      </c>
    </row>
    <row r="63" spans="1:37">
      <c r="A63" s="26">
        <v>3900</v>
      </c>
      <c r="B63" s="426">
        <v>1284.6249933718755</v>
      </c>
      <c r="C63" s="426">
        <v>1456874870.5044179</v>
      </c>
      <c r="D63" s="26">
        <v>16.841794383518049</v>
      </c>
      <c r="E63" s="32">
        <v>3869190.3899999997</v>
      </c>
      <c r="F63" s="425">
        <v>3437.8792711904357</v>
      </c>
      <c r="G63" s="68">
        <v>2.7938431527108299E-3</v>
      </c>
      <c r="H63" s="435"/>
      <c r="I63" s="435"/>
      <c r="J63" s="435"/>
      <c r="K63" s="26">
        <v>3900</v>
      </c>
      <c r="L63" s="426">
        <v>4420.4453393901349</v>
      </c>
      <c r="M63" s="426">
        <v>2235030046.3069401</v>
      </c>
      <c r="N63" s="26">
        <v>36.487493211116778</v>
      </c>
      <c r="O63" s="425">
        <v>3869190.3899999997</v>
      </c>
      <c r="P63" s="425">
        <f t="shared" si="0"/>
        <v>8212.0635757527089</v>
      </c>
      <c r="Q63" s="68">
        <f t="shared" si="1"/>
        <v>1.7281663804165823E-3</v>
      </c>
      <c r="R63" s="68"/>
      <c r="T63" s="26">
        <v>3900</v>
      </c>
      <c r="U63" s="426">
        <v>4732.2547254412793</v>
      </c>
      <c r="V63" s="426">
        <v>2295281975.228755</v>
      </c>
      <c r="W63" s="26">
        <v>37.961431552225363</v>
      </c>
      <c r="X63" s="32">
        <v>3869190.3899999997</v>
      </c>
      <c r="Y63" s="544">
        <f t="shared" si="2"/>
        <v>8589.9964837293646</v>
      </c>
      <c r="Z63" s="68">
        <f t="shared" si="3"/>
        <v>1.6857146231954285E-3</v>
      </c>
      <c r="AA63" s="12"/>
      <c r="AD63" s="30">
        <v>3900</v>
      </c>
      <c r="AE63" s="26">
        <v>18286.34125304492</v>
      </c>
      <c r="AF63" s="26">
        <v>4066685102.390449</v>
      </c>
      <c r="AG63" s="26">
        <v>78.860834265072299</v>
      </c>
      <c r="AH63" s="26">
        <v>3869190.3899999997</v>
      </c>
      <c r="AI63" s="26">
        <v>19077.022820356797</v>
      </c>
      <c r="AJ63" s="42">
        <v>9.5053157670993622E-4</v>
      </c>
      <c r="AK63" s="26">
        <v>20220.726734633921</v>
      </c>
    </row>
    <row r="64" spans="1:37">
      <c r="A64" s="26">
        <v>4000</v>
      </c>
      <c r="B64" s="426">
        <v>1284.0929648098063</v>
      </c>
      <c r="C64" s="426">
        <v>1456840598.1561289</v>
      </c>
      <c r="D64" s="26">
        <v>17.182483516186839</v>
      </c>
      <c r="E64" s="32">
        <v>3968400.3999999994</v>
      </c>
      <c r="F64" s="425">
        <v>3403.9077234314341</v>
      </c>
      <c r="G64" s="68">
        <v>2.8653254086227087E-3</v>
      </c>
      <c r="H64" s="435"/>
      <c r="I64" s="435"/>
      <c r="J64" s="435"/>
      <c r="K64" s="26">
        <v>4000</v>
      </c>
      <c r="L64" s="426">
        <v>4419.5699372872568</v>
      </c>
      <c r="M64" s="426">
        <v>2234995774.3014059</v>
      </c>
      <c r="N64" s="26">
        <v>37.302680074406396</v>
      </c>
      <c r="O64" s="425">
        <v>3968400.3999999994</v>
      </c>
      <c r="P64" s="425">
        <f t="shared" si="0"/>
        <v>8151.8686328961812</v>
      </c>
      <c r="Q64" s="68">
        <f t="shared" si="1"/>
        <v>1.7724269306494086E-3</v>
      </c>
      <c r="R64" s="68"/>
      <c r="T64" s="26">
        <v>4000</v>
      </c>
      <c r="U64" s="426">
        <v>4731.3542951603358</v>
      </c>
      <c r="V64" s="426">
        <v>2295247703.2232194</v>
      </c>
      <c r="W64" s="26">
        <v>38.814411706312626</v>
      </c>
      <c r="X64" s="32">
        <v>3968400.3999999994</v>
      </c>
      <c r="Y64" s="544">
        <f t="shared" si="2"/>
        <v>8529.801540872626</v>
      </c>
      <c r="Z64" s="68">
        <f t="shared" si="3"/>
        <v>1.728963891098625E-3</v>
      </c>
      <c r="AA64" s="12"/>
      <c r="AD64" s="30">
        <v>4000</v>
      </c>
      <c r="AE64" s="26">
        <v>18284.733769286369</v>
      </c>
      <c r="AF64" s="26">
        <v>4066650830.3849134</v>
      </c>
      <c r="AG64" s="26">
        <v>80.762517052822318</v>
      </c>
      <c r="AH64" s="26">
        <v>3968400.3999999994</v>
      </c>
      <c r="AI64" s="26">
        <v>19016.827877500182</v>
      </c>
      <c r="AJ64" s="42">
        <v>9.7488862873445332E-4</v>
      </c>
      <c r="AK64" s="26">
        <v>20190.629263205577</v>
      </c>
    </row>
    <row r="65" spans="1:37">
      <c r="A65" s="26">
        <v>4100</v>
      </c>
      <c r="B65" s="426">
        <v>1283.5620647124699</v>
      </c>
      <c r="C65" s="426">
        <v>1456806325.8078403</v>
      </c>
      <c r="D65" s="26">
        <v>17.518615061407637</v>
      </c>
      <c r="E65" s="32">
        <v>4067610.4099999992</v>
      </c>
      <c r="F65" s="425">
        <v>3369.9361756725921</v>
      </c>
      <c r="G65" s="68">
        <v>2.9367999442654153E-3</v>
      </c>
      <c r="H65" s="435"/>
      <c r="I65" s="435"/>
      <c r="J65" s="435"/>
      <c r="K65" s="26">
        <v>4100</v>
      </c>
      <c r="L65" s="426">
        <v>4418.6959178937304</v>
      </c>
      <c r="M65" s="426">
        <v>2234961502.2958698</v>
      </c>
      <c r="N65" s="26">
        <v>38.111847443410333</v>
      </c>
      <c r="O65" s="425">
        <v>4067610.4099999992</v>
      </c>
      <c r="P65" s="425">
        <f t="shared" si="0"/>
        <v>8091.6736900393707</v>
      </c>
      <c r="Q65" s="68">
        <f t="shared" si="1"/>
        <v>1.8166849135267771E-3</v>
      </c>
      <c r="R65" s="68"/>
      <c r="T65" s="26">
        <v>4100</v>
      </c>
      <c r="U65" s="426">
        <v>4730.4552475887449</v>
      </c>
      <c r="V65" s="426">
        <v>2295213431.2176838</v>
      </c>
      <c r="W65" s="26">
        <v>39.661372366114229</v>
      </c>
      <c r="X65" s="32">
        <v>4067610.4099999992</v>
      </c>
      <c r="Y65" s="544">
        <f t="shared" si="2"/>
        <v>8469.6065980160292</v>
      </c>
      <c r="Z65" s="68">
        <f t="shared" si="3"/>
        <v>1.7722144505933823E-3</v>
      </c>
      <c r="AA65" s="12"/>
      <c r="AD65" s="30">
        <v>4100</v>
      </c>
      <c r="AE65" s="26">
        <v>18283.127668237164</v>
      </c>
      <c r="AF65" s="26">
        <v>4066616558.3793788</v>
      </c>
      <c r="AG65" s="26">
        <v>82.658180346286628</v>
      </c>
      <c r="AH65" s="26">
        <v>4067610.4099999992</v>
      </c>
      <c r="AI65" s="26">
        <v>18956.63293464313</v>
      </c>
      <c r="AJ65" s="42">
        <v>9.992449036422559E-4</v>
      </c>
      <c r="AK65" s="26">
        <v>20160.531791777226</v>
      </c>
    </row>
    <row r="66" spans="1:37">
      <c r="A66" s="26">
        <v>4200</v>
      </c>
      <c r="B66" s="426">
        <v>1283.0322930798673</v>
      </c>
      <c r="C66" s="426">
        <v>1456772053.4595516</v>
      </c>
      <c r="D66" s="26">
        <v>17.850189019180434</v>
      </c>
      <c r="E66" s="32">
        <v>4166820.419999999</v>
      </c>
      <c r="F66" s="425">
        <v>3335.9646279136259</v>
      </c>
      <c r="G66" s="68">
        <v>3.0082667608895921E-3</v>
      </c>
      <c r="H66" s="435"/>
      <c r="I66" s="435"/>
      <c r="J66" s="435"/>
      <c r="K66" s="26">
        <v>4200</v>
      </c>
      <c r="L66" s="426">
        <v>4417.8232812095557</v>
      </c>
      <c r="M66" s="426">
        <v>2234927230.2903352</v>
      </c>
      <c r="N66" s="26">
        <v>38.914995318128611</v>
      </c>
      <c r="O66" s="425">
        <v>4166820.419999999</v>
      </c>
      <c r="P66" s="425">
        <f t="shared" si="0"/>
        <v>8031.478747182774</v>
      </c>
      <c r="Q66" s="68">
        <f t="shared" si="1"/>
        <v>1.8609403292720588E-3</v>
      </c>
      <c r="R66" s="68"/>
      <c r="T66" s="26">
        <v>4200</v>
      </c>
      <c r="U66" s="426">
        <v>4729.5575827265047</v>
      </c>
      <c r="V66" s="426">
        <v>2295179159.2121501</v>
      </c>
      <c r="W66" s="26">
        <v>40.502313531630158</v>
      </c>
      <c r="X66" s="32">
        <v>4166820.419999999</v>
      </c>
      <c r="Y66" s="544">
        <f t="shared" si="2"/>
        <v>8409.4116551592888</v>
      </c>
      <c r="Z66" s="68">
        <f t="shared" si="3"/>
        <v>1.8154663017375576E-3</v>
      </c>
      <c r="AA66" s="12"/>
      <c r="AD66" s="30">
        <v>4200</v>
      </c>
      <c r="AE66" s="26">
        <v>18281.522949897313</v>
      </c>
      <c r="AF66" s="26">
        <v>4066582286.3738432</v>
      </c>
      <c r="AG66" s="26">
        <v>84.547824145465313</v>
      </c>
      <c r="AH66" s="26">
        <v>4166820.419999999</v>
      </c>
      <c r="AI66" s="26">
        <v>18896.437991786952</v>
      </c>
      <c r="AJ66" s="42">
        <v>1.0236004014705347E-3</v>
      </c>
      <c r="AK66" s="26">
        <v>20130.434320348886</v>
      </c>
    </row>
    <row r="67" spans="1:37">
      <c r="A67" s="26">
        <v>4300</v>
      </c>
      <c r="B67" s="426">
        <v>1282.5036499119974</v>
      </c>
      <c r="C67" s="426">
        <v>1456737781.1112628</v>
      </c>
      <c r="D67" s="26">
        <v>18.177205389505243</v>
      </c>
      <c r="E67" s="32">
        <v>4266030.4300000006</v>
      </c>
      <c r="F67" s="425">
        <v>3301.9930801546948</v>
      </c>
      <c r="G67" s="68">
        <v>3.0797258597456195E-3</v>
      </c>
      <c r="H67" s="435"/>
      <c r="I67" s="435"/>
      <c r="J67" s="435"/>
      <c r="K67" s="26">
        <v>4300</v>
      </c>
      <c r="L67" s="426">
        <v>4416.9520272347336</v>
      </c>
      <c r="M67" s="426">
        <v>2234892958.2848001</v>
      </c>
      <c r="N67" s="26">
        <v>39.712123698561214</v>
      </c>
      <c r="O67" s="425">
        <v>4266030.43</v>
      </c>
      <c r="P67" s="425">
        <f t="shared" si="0"/>
        <v>7971.2838043260354</v>
      </c>
      <c r="Q67" s="68">
        <f t="shared" si="1"/>
        <v>1.905193178108605E-3</v>
      </c>
      <c r="R67" s="68"/>
      <c r="T67" s="26">
        <v>4300</v>
      </c>
      <c r="U67" s="426">
        <v>4728.6613005736172</v>
      </c>
      <c r="V67" s="426">
        <v>2295144887.206614</v>
      </c>
      <c r="W67" s="26">
        <v>41.337235202860413</v>
      </c>
      <c r="X67" s="32">
        <v>4266030.43</v>
      </c>
      <c r="Y67" s="544">
        <f t="shared" si="2"/>
        <v>8349.2167123025501</v>
      </c>
      <c r="Z67" s="68">
        <f t="shared" si="3"/>
        <v>1.8587194445890171E-3</v>
      </c>
      <c r="AA67" s="12"/>
      <c r="AD67" s="30">
        <v>4300</v>
      </c>
      <c r="AE67" s="26">
        <v>18279.919614266822</v>
      </c>
      <c r="AF67" s="26">
        <v>4066548014.3683081</v>
      </c>
      <c r="AG67" s="26">
        <v>86.431448450358346</v>
      </c>
      <c r="AH67" s="26">
        <v>4266030.43</v>
      </c>
      <c r="AI67" s="26">
        <v>18836.243048930191</v>
      </c>
      <c r="AJ67" s="42">
        <v>1.0479551222564783E-3</v>
      </c>
      <c r="AK67" s="26">
        <v>20100.336848920546</v>
      </c>
    </row>
    <row r="68" spans="1:37">
      <c r="A68" s="26">
        <v>4400</v>
      </c>
      <c r="B68" s="426">
        <v>1281.9761352088606</v>
      </c>
      <c r="C68" s="426">
        <v>1456703508.7629743</v>
      </c>
      <c r="D68" s="26">
        <v>18.499664172382055</v>
      </c>
      <c r="E68" s="32">
        <v>4365240.4399999985</v>
      </c>
      <c r="F68" s="425">
        <v>3268.021532395835</v>
      </c>
      <c r="G68" s="68">
        <v>3.1511772420836008E-3</v>
      </c>
      <c r="H68" s="435"/>
      <c r="I68" s="435"/>
      <c r="J68" s="435"/>
      <c r="K68" s="26">
        <v>4400</v>
      </c>
      <c r="L68" s="426">
        <v>4416.0821559692658</v>
      </c>
      <c r="M68" s="426">
        <v>2234858686.2792645</v>
      </c>
      <c r="N68" s="26">
        <v>40.503232584708144</v>
      </c>
      <c r="O68" s="425">
        <v>4365240.4399999976</v>
      </c>
      <c r="P68" s="425">
        <f t="shared" si="0"/>
        <v>7911.0888614692958</v>
      </c>
      <c r="Q68" s="68">
        <f t="shared" si="1"/>
        <v>1.9494434602597365E-3</v>
      </c>
      <c r="R68" s="68"/>
      <c r="T68" s="26">
        <v>4400</v>
      </c>
      <c r="U68" s="426">
        <v>4727.7664011300858</v>
      </c>
      <c r="V68" s="426">
        <v>2295110615.2010794</v>
      </c>
      <c r="W68" s="26">
        <v>42.166137379805015</v>
      </c>
      <c r="X68" s="32">
        <v>4365240.4399999976</v>
      </c>
      <c r="Y68" s="544">
        <f t="shared" si="2"/>
        <v>8289.0217694460225</v>
      </c>
      <c r="Z68" s="68">
        <f t="shared" si="3"/>
        <v>1.9019738792056217E-3</v>
      </c>
      <c r="AA68" s="12"/>
      <c r="AD68" s="30">
        <v>4400</v>
      </c>
      <c r="AE68" s="26">
        <v>18278.317661345678</v>
      </c>
      <c r="AF68" s="26">
        <v>4066513742.3627729</v>
      </c>
      <c r="AG68" s="26">
        <v>88.309053260965655</v>
      </c>
      <c r="AH68" s="26">
        <v>4365240.4399999976</v>
      </c>
      <c r="AI68" s="26">
        <v>18776.04810607314</v>
      </c>
      <c r="AJ68" s="42">
        <v>1.0723090660372712E-3</v>
      </c>
      <c r="AK68" s="26">
        <v>20070.239377492195</v>
      </c>
    </row>
    <row r="69" spans="1:37">
      <c r="A69" s="26">
        <v>4500</v>
      </c>
      <c r="B69" s="426">
        <v>1281.4497489704572</v>
      </c>
      <c r="C69" s="426">
        <v>1456669236.4146852</v>
      </c>
      <c r="D69" s="26">
        <v>18.817565367810868</v>
      </c>
      <c r="E69" s="32">
        <v>4464450.45</v>
      </c>
      <c r="F69" s="425">
        <v>3234.049984636833</v>
      </c>
      <c r="G69" s="68">
        <v>3.2226209091533722E-3</v>
      </c>
      <c r="H69" s="435"/>
      <c r="I69" s="435"/>
      <c r="J69" s="435"/>
      <c r="K69" s="26">
        <v>4500</v>
      </c>
      <c r="L69" s="426">
        <v>4415.2136674131489</v>
      </c>
      <c r="M69" s="426">
        <v>2234824414.2737293</v>
      </c>
      <c r="N69" s="26">
        <v>41.288321976569421</v>
      </c>
      <c r="O69" s="425">
        <v>4464450.45</v>
      </c>
      <c r="P69" s="425">
        <f t="shared" si="0"/>
        <v>7850.8939186127691</v>
      </c>
      <c r="Q69" s="68">
        <f t="shared" si="1"/>
        <v>1.9936911759487531E-3</v>
      </c>
      <c r="R69" s="68"/>
      <c r="T69" s="26">
        <v>4500</v>
      </c>
      <c r="U69" s="426">
        <v>4726.8728843959043</v>
      </c>
      <c r="V69" s="426">
        <v>2295076343.1955442</v>
      </c>
      <c r="W69" s="26">
        <v>42.989020062463943</v>
      </c>
      <c r="X69" s="32">
        <v>4464450.45</v>
      </c>
      <c r="Y69" s="544">
        <f t="shared" si="2"/>
        <v>8228.8268265892839</v>
      </c>
      <c r="Z69" s="68">
        <f t="shared" si="3"/>
        <v>1.9452296056452453E-3</v>
      </c>
      <c r="AA69" s="12"/>
      <c r="AD69" s="30">
        <v>4500</v>
      </c>
      <c r="AE69" s="26">
        <v>18276.717091133887</v>
      </c>
      <c r="AF69" s="26">
        <v>4066479470.3572378</v>
      </c>
      <c r="AG69" s="26">
        <v>90.180638577287326</v>
      </c>
      <c r="AH69" s="26">
        <v>4464450.45</v>
      </c>
      <c r="AI69" s="26">
        <v>18715.853163216671</v>
      </c>
      <c r="AJ69" s="42">
        <v>1.0966622328500986E-3</v>
      </c>
      <c r="AK69" s="26">
        <v>20040.141906063851</v>
      </c>
    </row>
    <row r="70" spans="1:37">
      <c r="A70" s="26">
        <v>4600</v>
      </c>
      <c r="B70" s="426">
        <v>1280.9244911967864</v>
      </c>
      <c r="C70" s="426">
        <v>1456634964.0663967</v>
      </c>
      <c r="D70" s="26">
        <v>19.130908975791698</v>
      </c>
      <c r="E70" s="32">
        <v>4563660.4600000009</v>
      </c>
      <c r="F70" s="425">
        <v>3200.0784368780087</v>
      </c>
      <c r="G70" s="68">
        <v>3.294056862204501E-3</v>
      </c>
      <c r="H70" s="435"/>
      <c r="I70" s="435"/>
      <c r="J70" s="435"/>
      <c r="K70" s="26">
        <v>4600</v>
      </c>
      <c r="L70" s="426">
        <v>4414.3465615663863</v>
      </c>
      <c r="M70" s="426">
        <v>2234790142.2681952</v>
      </c>
      <c r="N70" s="26">
        <v>42.067391874145017</v>
      </c>
      <c r="O70" s="425">
        <v>4563660.4600000009</v>
      </c>
      <c r="P70" s="425">
        <f t="shared" si="0"/>
        <v>7790.6989757559586</v>
      </c>
      <c r="Q70" s="68">
        <f t="shared" si="1"/>
        <v>2.037936325398922E-3</v>
      </c>
      <c r="R70" s="68"/>
      <c r="T70" s="26">
        <v>4600</v>
      </c>
      <c r="U70" s="426">
        <v>4725.9807503710754</v>
      </c>
      <c r="V70" s="426">
        <v>2295042071.1900091</v>
      </c>
      <c r="W70" s="26">
        <v>43.805883250837191</v>
      </c>
      <c r="X70" s="32">
        <v>4563660.4600000009</v>
      </c>
      <c r="Y70" s="544">
        <f t="shared" si="2"/>
        <v>8168.6318837324734</v>
      </c>
      <c r="Z70" s="68">
        <f t="shared" si="3"/>
        <v>1.9884866239657573E-3</v>
      </c>
      <c r="AA70" s="12"/>
      <c r="AD70" s="30">
        <v>4600</v>
      </c>
      <c r="AE70" s="26">
        <v>18275.117903631446</v>
      </c>
      <c r="AF70" s="26">
        <v>4066445198.3517027</v>
      </c>
      <c r="AG70" s="26">
        <v>92.046204399323315</v>
      </c>
      <c r="AH70" s="26">
        <v>4563660.4600000009</v>
      </c>
      <c r="AI70" s="26">
        <v>18655.65822035991</v>
      </c>
      <c r="AJ70" s="42">
        <v>1.12101462273214E-3</v>
      </c>
      <c r="AK70" s="26">
        <v>20010.044434635503</v>
      </c>
    </row>
    <row r="71" spans="1:37">
      <c r="A71" s="26">
        <v>4700</v>
      </c>
      <c r="B71" s="426">
        <v>1280.4003618878492</v>
      </c>
      <c r="C71" s="426">
        <v>1456600691.7181079</v>
      </c>
      <c r="D71" s="26">
        <v>19.439694996324533</v>
      </c>
      <c r="E71" s="32">
        <v>4662870.4699999988</v>
      </c>
      <c r="F71" s="425">
        <v>3166.1068891189711</v>
      </c>
      <c r="G71" s="68">
        <v>3.365485102486283E-3</v>
      </c>
      <c r="H71" s="435"/>
      <c r="I71" s="435"/>
      <c r="J71" s="435"/>
      <c r="K71" s="26">
        <v>4700</v>
      </c>
      <c r="L71" s="426">
        <v>4413.4808384289745</v>
      </c>
      <c r="M71" s="426">
        <v>2234755870.26266</v>
      </c>
      <c r="N71" s="26">
        <v>42.840442277434953</v>
      </c>
      <c r="O71" s="425">
        <v>4662870.4699999988</v>
      </c>
      <c r="P71" s="425">
        <f t="shared" si="0"/>
        <v>7730.5040328993609</v>
      </c>
      <c r="Q71" s="68">
        <f t="shared" si="1"/>
        <v>2.0821789088334903E-3</v>
      </c>
      <c r="R71" s="68"/>
      <c r="T71" s="26">
        <v>4700</v>
      </c>
      <c r="U71" s="426">
        <v>4725.089999055599</v>
      </c>
      <c r="V71" s="426">
        <v>2295007799.184473</v>
      </c>
      <c r="W71" s="26">
        <v>44.616726944924771</v>
      </c>
      <c r="X71" s="32">
        <v>4662870.4699999988</v>
      </c>
      <c r="Y71" s="544">
        <f t="shared" si="2"/>
        <v>8108.4369408758048</v>
      </c>
      <c r="Z71" s="68">
        <f t="shared" si="3"/>
        <v>2.0317449342250348E-3</v>
      </c>
      <c r="AA71" s="12"/>
      <c r="AD71" s="30">
        <v>4700</v>
      </c>
      <c r="AE71" s="26">
        <v>18273.520098838359</v>
      </c>
      <c r="AF71" s="26">
        <v>4066410926.3461676</v>
      </c>
      <c r="AG71" s="26">
        <v>93.905750727073638</v>
      </c>
      <c r="AH71" s="26">
        <v>4662870.4699999988</v>
      </c>
      <c r="AI71" s="26">
        <v>18595.463277503295</v>
      </c>
      <c r="AJ71" s="42">
        <v>1.145366235720574E-3</v>
      </c>
      <c r="AK71" s="26">
        <v>19979.94696320716</v>
      </c>
    </row>
    <row r="72" spans="1:37">
      <c r="A72" s="26">
        <v>4800</v>
      </c>
      <c r="B72" s="426">
        <v>1279.8773610436454</v>
      </c>
      <c r="C72" s="426">
        <v>1456566419.3698192</v>
      </c>
      <c r="D72" s="26">
        <v>19.743923429409367</v>
      </c>
      <c r="E72" s="32">
        <v>4762080.4799999995</v>
      </c>
      <c r="F72" s="425">
        <v>3132.1353413601473</v>
      </c>
      <c r="G72" s="68">
        <v>3.4369056312477447E-3</v>
      </c>
      <c r="H72" s="435"/>
      <c r="I72" s="435"/>
      <c r="J72" s="435"/>
      <c r="K72" s="219">
        <v>4800</v>
      </c>
      <c r="L72" s="427">
        <v>4413.4758608138773</v>
      </c>
      <c r="M72" s="427">
        <v>2234721581.8049502</v>
      </c>
      <c r="N72" s="219">
        <v>43.633439862931972</v>
      </c>
      <c r="O72" s="428">
        <v>4762080.4799999995</v>
      </c>
      <c r="P72" s="428">
        <f t="shared" si="0"/>
        <v>7929.9758549701946</v>
      </c>
      <c r="Q72" s="229">
        <f t="shared" si="1"/>
        <v>2.1264189420972324E-3</v>
      </c>
      <c r="R72" s="219">
        <f>21.5/10^6*K72*1000</f>
        <v>103.2</v>
      </c>
      <c r="S72" s="219" t="s">
        <v>263</v>
      </c>
      <c r="T72" s="26">
        <v>4800</v>
      </c>
      <c r="U72" s="426">
        <v>4724.2006304494762</v>
      </c>
      <c r="V72" s="426">
        <v>2294973527.1789389</v>
      </c>
      <c r="W72" s="26">
        <v>45.421551144726692</v>
      </c>
      <c r="X72" s="32">
        <v>4762080.4800000004</v>
      </c>
      <c r="Y72" s="544">
        <f t="shared" si="2"/>
        <v>8048.241998019208</v>
      </c>
      <c r="Z72" s="68">
        <f t="shared" si="3"/>
        <v>2.075004536480957E-3</v>
      </c>
      <c r="AA72" s="12"/>
      <c r="AB72" s="219"/>
      <c r="AC72" s="219"/>
      <c r="AD72" s="30">
        <v>4800</v>
      </c>
      <c r="AE72" s="26">
        <v>18271.923676754632</v>
      </c>
      <c r="AF72" s="26">
        <v>4066376654.3406334</v>
      </c>
      <c r="AG72" s="26">
        <v>95.759277560538294</v>
      </c>
      <c r="AH72" s="26">
        <v>4762080.4800000004</v>
      </c>
      <c r="AI72" s="26">
        <v>18535.268334646535</v>
      </c>
      <c r="AJ72" s="42">
        <v>1.1697170718525779E-3</v>
      </c>
      <c r="AK72" s="26">
        <v>19949.849491778812</v>
      </c>
    </row>
    <row r="73" spans="1:37">
      <c r="A73" s="26">
        <v>4900</v>
      </c>
      <c r="B73" s="426">
        <v>1279.3554886641743</v>
      </c>
      <c r="C73" s="426">
        <v>1456532147.0215304</v>
      </c>
      <c r="D73" s="26">
        <v>20.04359427504621</v>
      </c>
      <c r="E73" s="32">
        <v>4861290.4899999984</v>
      </c>
      <c r="F73" s="425">
        <v>3098.1637936011807</v>
      </c>
      <c r="G73" s="68">
        <v>3.5083184497376411E-3</v>
      </c>
      <c r="H73" s="435"/>
      <c r="I73" s="435"/>
      <c r="J73" s="435"/>
      <c r="K73" s="26">
        <v>4900</v>
      </c>
      <c r="L73" s="426">
        <v>4412.6245774939307</v>
      </c>
      <c r="M73" s="426">
        <v>2234687309.4566622</v>
      </c>
      <c r="N73" s="26">
        <v>44.430808967600541</v>
      </c>
      <c r="O73" s="425">
        <v>4861290.4899999984</v>
      </c>
      <c r="P73" s="425">
        <f t="shared" si="0"/>
        <v>7973.6910466856871</v>
      </c>
      <c r="Q73" s="68">
        <f t="shared" si="1"/>
        <v>2.1706563948269649E-3</v>
      </c>
      <c r="R73" s="68"/>
      <c r="T73" s="31">
        <v>4900</v>
      </c>
      <c r="U73" s="552">
        <v>4724.2019253465323</v>
      </c>
      <c r="V73" s="552">
        <v>2294939238.3784766</v>
      </c>
      <c r="W73" s="31">
        <v>46.230223101354319</v>
      </c>
      <c r="X73" s="49">
        <v>4861290.4899999984</v>
      </c>
      <c r="Y73" s="553">
        <f t="shared" si="2"/>
        <v>8086.7195662762733</v>
      </c>
      <c r="Z73" s="68">
        <f t="shared" si="3"/>
        <v>2.118265446293391E-3</v>
      </c>
      <c r="AA73" s="551" t="s">
        <v>405</v>
      </c>
      <c r="AB73" s="244">
        <f>AC73*10^-3*K73</f>
        <v>105.35000000000001</v>
      </c>
      <c r="AC73" s="26">
        <v>21.5</v>
      </c>
      <c r="AD73" s="30">
        <v>4900</v>
      </c>
      <c r="AE73" s="26">
        <v>18270.328637380248</v>
      </c>
      <c r="AF73" s="26">
        <v>4066342382.3350978</v>
      </c>
      <c r="AG73" s="26">
        <v>97.606784899717283</v>
      </c>
      <c r="AH73" s="26">
        <v>4861290.4899999984</v>
      </c>
      <c r="AI73" s="26">
        <v>18475.07339178992</v>
      </c>
      <c r="AJ73" s="42">
        <v>1.194067131165325E-3</v>
      </c>
      <c r="AK73" s="26">
        <v>19919.752020350468</v>
      </c>
    </row>
    <row r="74" spans="1:37">
      <c r="A74" s="26">
        <v>5000</v>
      </c>
      <c r="B74" s="426">
        <v>1278.8347447494366</v>
      </c>
      <c r="C74" s="426">
        <v>1456497874.6732423</v>
      </c>
      <c r="D74" s="26">
        <v>20.338707533235063</v>
      </c>
      <c r="E74" s="32">
        <v>4960500.4999999991</v>
      </c>
      <c r="F74" s="425">
        <v>3064.1922458422496</v>
      </c>
      <c r="G74" s="68">
        <v>3.5797235592044631E-3</v>
      </c>
      <c r="H74" s="435"/>
      <c r="I74" s="435"/>
      <c r="J74" s="435"/>
      <c r="K74" s="26">
        <v>5000</v>
      </c>
      <c r="L74" s="426">
        <v>4411.7744226387167</v>
      </c>
      <c r="M74" s="426">
        <v>2234653037.1083732</v>
      </c>
      <c r="N74" s="26">
        <v>45.223620484821112</v>
      </c>
      <c r="O74" s="425">
        <v>4960500.4999999991</v>
      </c>
      <c r="P74" s="425">
        <f t="shared" si="0"/>
        <v>7928.1151722057075</v>
      </c>
      <c r="Q74" s="68">
        <f t="shared" si="1"/>
        <v>2.2148912822241612E-3</v>
      </c>
      <c r="R74" s="68"/>
      <c r="T74" s="26">
        <v>5000</v>
      </c>
      <c r="U74" s="426">
        <v>4723.3271146312554</v>
      </c>
      <c r="V74" s="426">
        <v>2294904966.0301881</v>
      </c>
      <c r="W74" s="26">
        <v>47.059757355998443</v>
      </c>
      <c r="X74" s="32">
        <v>4960500.4999999991</v>
      </c>
      <c r="Y74" s="544">
        <f t="shared" si="2"/>
        <v>8295.3425464412339</v>
      </c>
      <c r="Z74" s="68">
        <f t="shared" si="3"/>
        <v>2.1615276333559279E-3</v>
      </c>
      <c r="AA74" s="12"/>
      <c r="AD74" s="30">
        <v>5000</v>
      </c>
      <c r="AE74" s="26">
        <v>18268.734980715224</v>
      </c>
      <c r="AF74" s="26">
        <v>4066308110.3295631</v>
      </c>
      <c r="AG74" s="26">
        <v>99.44827274461062</v>
      </c>
      <c r="AH74" s="26">
        <v>4960500.4999999991</v>
      </c>
      <c r="AI74" s="26">
        <v>18414.878448933305</v>
      </c>
      <c r="AJ74" s="42">
        <v>1.2184164136959869E-3</v>
      </c>
      <c r="AK74" s="26">
        <v>19889.654548922124</v>
      </c>
    </row>
    <row r="75" spans="1:37">
      <c r="A75" s="26">
        <v>5100</v>
      </c>
      <c r="B75" s="426">
        <v>1278.3151292994321</v>
      </c>
      <c r="C75" s="426">
        <v>1456463602.3249533</v>
      </c>
      <c r="D75" s="26">
        <v>20.629263203975917</v>
      </c>
      <c r="E75" s="32">
        <v>5059710.51</v>
      </c>
      <c r="F75" s="425">
        <v>3030.2206980833903</v>
      </c>
      <c r="G75" s="68">
        <v>3.6511209608964252E-3</v>
      </c>
      <c r="H75" s="435"/>
      <c r="I75" s="435"/>
      <c r="J75" s="435"/>
      <c r="K75" s="26">
        <v>5100</v>
      </c>
      <c r="L75" s="426">
        <v>4410.9253962482353</v>
      </c>
      <c r="M75" s="426">
        <v>2234618764.7600842</v>
      </c>
      <c r="N75" s="26">
        <v>46.011874414593677</v>
      </c>
      <c r="O75" s="425">
        <v>5059710.51</v>
      </c>
      <c r="P75" s="425">
        <f t="shared" si="0"/>
        <v>7882.539297725657</v>
      </c>
      <c r="Q75" s="68">
        <f t="shared" si="1"/>
        <v>2.2591236045119583E-3</v>
      </c>
      <c r="R75" s="68"/>
      <c r="T75" s="26">
        <v>5100</v>
      </c>
      <c r="U75" s="426">
        <v>4722.453432380712</v>
      </c>
      <c r="V75" s="426">
        <v>2294870693.6818995</v>
      </c>
      <c r="W75" s="26">
        <v>47.884734023194568</v>
      </c>
      <c r="X75" s="32">
        <v>5059710.51</v>
      </c>
      <c r="Y75" s="544">
        <f t="shared" si="2"/>
        <v>8249.7666719612553</v>
      </c>
      <c r="Z75" s="68">
        <f t="shared" si="3"/>
        <v>2.2047911126017216E-3</v>
      </c>
      <c r="AA75" s="12"/>
      <c r="AD75" s="30">
        <v>5100</v>
      </c>
      <c r="AE75" s="26">
        <v>18267.142706759547</v>
      </c>
      <c r="AF75" s="26">
        <v>4066273838.3240275</v>
      </c>
      <c r="AG75" s="26">
        <v>101.28374109521828</v>
      </c>
      <c r="AH75" s="26">
        <v>5059710.5100000007</v>
      </c>
      <c r="AI75" s="26">
        <v>18354.683506076544</v>
      </c>
      <c r="AJ75" s="42">
        <v>1.2427649194817335E-3</v>
      </c>
      <c r="AK75" s="26">
        <v>19859.557077493777</v>
      </c>
    </row>
    <row r="76" spans="1:37">
      <c r="A76" s="26">
        <v>5200</v>
      </c>
      <c r="B76" s="426">
        <v>1277.7966423141602</v>
      </c>
      <c r="C76" s="426">
        <v>1456429329.9766643</v>
      </c>
      <c r="D76" s="26">
        <v>20.91526128726878</v>
      </c>
      <c r="E76" s="32">
        <v>5158920.5199999986</v>
      </c>
      <c r="F76" s="425">
        <v>2996.2491503243882</v>
      </c>
      <c r="G76" s="68">
        <v>3.7225106560614773E-3</v>
      </c>
      <c r="H76" s="435"/>
      <c r="I76" s="435"/>
      <c r="J76" s="435"/>
      <c r="K76" s="26">
        <v>5200</v>
      </c>
      <c r="L76" s="426">
        <v>4410.0774983224883</v>
      </c>
      <c r="M76" s="426">
        <v>2234584492.4117956</v>
      </c>
      <c r="N76" s="26">
        <v>46.795570756918266</v>
      </c>
      <c r="O76" s="425">
        <v>5158920.5199999986</v>
      </c>
      <c r="P76" s="425">
        <f t="shared" si="0"/>
        <v>7836.9634232458902</v>
      </c>
      <c r="Q76" s="68">
        <f t="shared" si="1"/>
        <v>2.303353361913469E-3</v>
      </c>
      <c r="R76" s="68"/>
      <c r="T76" s="26">
        <v>5200</v>
      </c>
      <c r="U76" s="426">
        <v>4721.5808785949002</v>
      </c>
      <c r="V76" s="426">
        <v>2294836421.3336096</v>
      </c>
      <c r="W76" s="26">
        <v>48.705153102942703</v>
      </c>
      <c r="X76" s="32">
        <v>5158920.5199999986</v>
      </c>
      <c r="Y76" s="544">
        <f t="shared" si="2"/>
        <v>8204.1907974813457</v>
      </c>
      <c r="Z76" s="68">
        <f t="shared" si="3"/>
        <v>2.2480558840886661E-3</v>
      </c>
      <c r="AA76" s="12"/>
      <c r="AD76" s="30">
        <v>5200</v>
      </c>
      <c r="AE76" s="26">
        <v>18265.551815513223</v>
      </c>
      <c r="AF76" s="26">
        <v>4066239566.3184919</v>
      </c>
      <c r="AG76" s="26">
        <v>103.11318995154024</v>
      </c>
      <c r="AH76" s="26">
        <v>5158920.5199999986</v>
      </c>
      <c r="AI76" s="26">
        <v>18294.488563219638</v>
      </c>
      <c r="AJ76" s="42">
        <v>1.2671126485597299E-3</v>
      </c>
      <c r="AK76" s="26">
        <v>19829.459606065429</v>
      </c>
    </row>
    <row r="77" spans="1:37">
      <c r="A77" s="26">
        <v>5300</v>
      </c>
      <c r="B77" s="426">
        <v>1277.2792837936217</v>
      </c>
      <c r="C77" s="426">
        <v>1456395057.6283755</v>
      </c>
      <c r="D77" s="26">
        <v>21.196701783113646</v>
      </c>
      <c r="E77" s="32">
        <v>5258130.5299999993</v>
      </c>
      <c r="F77" s="425">
        <v>2962.277602565493</v>
      </c>
      <c r="G77" s="68">
        <v>3.7938926459472962E-3</v>
      </c>
      <c r="H77" s="435"/>
      <c r="I77" s="435"/>
      <c r="J77" s="435"/>
      <c r="K77" s="26">
        <v>5300</v>
      </c>
      <c r="L77" s="426">
        <v>4409.230728861472</v>
      </c>
      <c r="M77" s="426">
        <v>2234550220.0635066</v>
      </c>
      <c r="N77" s="26">
        <v>47.574709511794865</v>
      </c>
      <c r="O77" s="425">
        <v>5258130.5299999993</v>
      </c>
      <c r="P77" s="425">
        <f t="shared" si="0"/>
        <v>7791.3875487659825</v>
      </c>
      <c r="Q77" s="68">
        <f t="shared" si="1"/>
        <v>2.3475805546517826E-3</v>
      </c>
      <c r="R77" s="68"/>
      <c r="T77" s="26">
        <v>5300</v>
      </c>
      <c r="U77" s="426">
        <v>4720.7094532738247</v>
      </c>
      <c r="V77" s="426">
        <v>2294802148.9853215</v>
      </c>
      <c r="W77" s="26">
        <v>49.521014595242825</v>
      </c>
      <c r="X77" s="32">
        <v>5258130.5299999993</v>
      </c>
      <c r="Y77" s="544">
        <f t="shared" si="2"/>
        <v>8158.6149230012243</v>
      </c>
      <c r="Z77" s="68">
        <f t="shared" si="3"/>
        <v>2.2913219478746583E-3</v>
      </c>
      <c r="AA77" s="12"/>
      <c r="AD77" s="30">
        <v>5300</v>
      </c>
      <c r="AE77" s="26">
        <v>18263.96230697626</v>
      </c>
      <c r="AF77" s="26">
        <v>4066205294.3129582</v>
      </c>
      <c r="AG77" s="26">
        <v>104.93661931357656</v>
      </c>
      <c r="AH77" s="26">
        <v>5258130.53</v>
      </c>
      <c r="AI77" s="26">
        <v>18234.293620363169</v>
      </c>
      <c r="AJ77" s="42">
        <v>1.2914596009671419E-3</v>
      </c>
      <c r="AK77" s="26">
        <v>19799.362134637082</v>
      </c>
    </row>
    <row r="78" spans="1:37">
      <c r="A78" s="26">
        <v>5400</v>
      </c>
      <c r="B78" s="426">
        <v>1276.7630537378168</v>
      </c>
      <c r="C78" s="426">
        <v>1456360785.2800872</v>
      </c>
      <c r="D78" s="26">
        <v>21.473584691510521</v>
      </c>
      <c r="E78" s="32">
        <v>5357340.5399999982</v>
      </c>
      <c r="F78" s="425">
        <v>2928.3060548065973</v>
      </c>
      <c r="G78" s="68">
        <v>3.8652669318012963E-3</v>
      </c>
      <c r="H78" s="435"/>
      <c r="I78" s="435"/>
      <c r="J78" s="435"/>
      <c r="K78" s="26">
        <v>5400</v>
      </c>
      <c r="L78" s="426">
        <v>4408.3850878651911</v>
      </c>
      <c r="M78" s="426">
        <v>2234515947.7152176</v>
      </c>
      <c r="N78" s="26">
        <v>48.349290679223451</v>
      </c>
      <c r="O78" s="425">
        <v>5357340.5399999982</v>
      </c>
      <c r="P78" s="425">
        <f t="shared" si="0"/>
        <v>7745.8116742858601</v>
      </c>
      <c r="Q78" s="68">
        <f t="shared" si="1"/>
        <v>2.3918051829499598E-3</v>
      </c>
      <c r="R78" s="68"/>
      <c r="T78" s="26">
        <v>5400</v>
      </c>
      <c r="U78" s="426">
        <v>4719.8391564174799</v>
      </c>
      <c r="V78" s="426">
        <v>2294767876.6370335</v>
      </c>
      <c r="W78" s="26">
        <v>50.332318500094978</v>
      </c>
      <c r="X78" s="32">
        <v>5357340.5399999982</v>
      </c>
      <c r="Y78" s="544">
        <f t="shared" si="2"/>
        <v>8113.0390485215294</v>
      </c>
      <c r="Z78" s="68">
        <f t="shared" si="3"/>
        <v>2.3345893040176004E-3</v>
      </c>
      <c r="AA78" s="12"/>
      <c r="AD78" s="30">
        <v>5400</v>
      </c>
      <c r="AE78" s="26">
        <v>18262.37418114864</v>
      </c>
      <c r="AF78" s="26">
        <v>4066171022.3074222</v>
      </c>
      <c r="AG78" s="26">
        <v>106.75402918132721</v>
      </c>
      <c r="AH78" s="26">
        <v>5357340.5399999982</v>
      </c>
      <c r="AI78" s="26">
        <v>18174.098677506554</v>
      </c>
      <c r="AJ78" s="42">
        <v>1.315805776741131E-3</v>
      </c>
      <c r="AK78" s="26">
        <v>19769.264663208742</v>
      </c>
    </row>
    <row r="79" spans="1:37">
      <c r="A79" s="26">
        <v>5500</v>
      </c>
      <c r="B79" s="426">
        <v>1276.2479521467449</v>
      </c>
      <c r="C79" s="426">
        <v>1456326512.9317982</v>
      </c>
      <c r="D79" s="26">
        <v>21.745910012459401</v>
      </c>
      <c r="E79" s="32">
        <v>5456550.5499999989</v>
      </c>
      <c r="F79" s="425">
        <v>2894.3345070476666</v>
      </c>
      <c r="G79" s="68">
        <v>3.9366335148706124E-3</v>
      </c>
      <c r="H79" s="435"/>
      <c r="I79" s="435"/>
      <c r="J79" s="435"/>
      <c r="K79" s="26">
        <v>5500</v>
      </c>
      <c r="L79" s="426">
        <v>4407.5405753336445</v>
      </c>
      <c r="M79" s="426">
        <v>2234481675.36693</v>
      </c>
      <c r="N79" s="26">
        <v>49.119314259204053</v>
      </c>
      <c r="O79" s="425">
        <v>5456550.5499999989</v>
      </c>
      <c r="P79" s="425">
        <f t="shared" si="0"/>
        <v>7700.2357998060234</v>
      </c>
      <c r="Q79" s="68">
        <f t="shared" si="1"/>
        <v>2.4360272470310344E-3</v>
      </c>
      <c r="R79" s="68"/>
      <c r="T79" s="26">
        <v>5500</v>
      </c>
      <c r="U79" s="426">
        <v>4718.9699880258686</v>
      </c>
      <c r="V79" s="426">
        <v>2294733604.288744</v>
      </c>
      <c r="W79" s="26">
        <v>51.139064817499118</v>
      </c>
      <c r="X79" s="32">
        <v>5456550.5499999989</v>
      </c>
      <c r="Y79" s="544">
        <f t="shared" si="2"/>
        <v>8067.463174041407</v>
      </c>
      <c r="Z79" s="68">
        <f t="shared" si="3"/>
        <v>2.3778579525753989E-3</v>
      </c>
      <c r="AA79" s="12"/>
      <c r="AD79" s="30">
        <v>5500</v>
      </c>
      <c r="AE79" s="26">
        <v>18260.787438030377</v>
      </c>
      <c r="AF79" s="26">
        <v>4066136750.301887</v>
      </c>
      <c r="AG79" s="26">
        <v>108.56541955479217</v>
      </c>
      <c r="AH79" s="26">
        <v>5456550.5499999989</v>
      </c>
      <c r="AI79" s="26">
        <v>18113.903734649648</v>
      </c>
      <c r="AJ79" s="42">
        <v>1.3401511759188573E-3</v>
      </c>
      <c r="AK79" s="26">
        <v>19739.167191780394</v>
      </c>
    </row>
    <row r="80" spans="1:37">
      <c r="A80" s="26">
        <v>5600</v>
      </c>
      <c r="B80" s="426">
        <v>1275.733979020406</v>
      </c>
      <c r="C80" s="426">
        <v>1456292240.5835097</v>
      </c>
      <c r="D80" s="26">
        <v>22.013677745960287</v>
      </c>
      <c r="E80" s="32">
        <v>5555760.5600000005</v>
      </c>
      <c r="F80" s="425">
        <v>2860.3629592887714</v>
      </c>
      <c r="G80" s="68">
        <v>4.0079923964021179E-3</v>
      </c>
      <c r="H80" s="435"/>
      <c r="I80" s="435"/>
      <c r="J80" s="435"/>
      <c r="K80" s="26">
        <v>5600</v>
      </c>
      <c r="L80" s="426">
        <v>4406.6971912668305</v>
      </c>
      <c r="M80" s="426">
        <v>2234447403.018641</v>
      </c>
      <c r="N80" s="26">
        <v>49.88478025173665</v>
      </c>
      <c r="O80" s="425">
        <v>5555760.5600000005</v>
      </c>
      <c r="P80" s="425">
        <f t="shared" si="0"/>
        <v>7654.6599253259728</v>
      </c>
      <c r="Q80" s="68">
        <f t="shared" si="1"/>
        <v>2.4802467471180208E-3</v>
      </c>
      <c r="R80" s="68"/>
      <c r="T80" s="26">
        <v>5600</v>
      </c>
      <c r="U80" s="426">
        <v>4718.1019480989908</v>
      </c>
      <c r="V80" s="426">
        <v>2294699331.940455</v>
      </c>
      <c r="W80" s="26">
        <v>51.941253547455268</v>
      </c>
      <c r="X80" s="32">
        <v>5555760.5600000005</v>
      </c>
      <c r="Y80" s="544">
        <f t="shared" si="2"/>
        <v>8021.8872995614993</v>
      </c>
      <c r="Z80" s="68">
        <f t="shared" si="3"/>
        <v>2.4211278936059613E-3</v>
      </c>
      <c r="AA80" s="12"/>
      <c r="AD80" s="30">
        <v>5600</v>
      </c>
      <c r="AE80" s="26">
        <v>18259.202077621463</v>
      </c>
      <c r="AF80" s="26">
        <v>4066102478.2963524</v>
      </c>
      <c r="AG80" s="26">
        <v>110.37079043397148</v>
      </c>
      <c r="AH80" s="26">
        <v>5555760.5600000015</v>
      </c>
      <c r="AI80" s="26">
        <v>18053.708791793033</v>
      </c>
      <c r="AJ80" s="42">
        <v>1.3644957985374784E-3</v>
      </c>
      <c r="AK80" s="26">
        <v>19709.069720352047</v>
      </c>
    </row>
    <row r="81" spans="1:37">
      <c r="A81" s="26">
        <v>5700</v>
      </c>
      <c r="B81" s="426">
        <v>1275.2211343588001</v>
      </c>
      <c r="C81" s="426">
        <v>1456257968.2352211</v>
      </c>
      <c r="D81" s="26">
        <v>22.276887892013178</v>
      </c>
      <c r="E81" s="32">
        <v>5654970.5699999984</v>
      </c>
      <c r="F81" s="425">
        <v>2826.3914115297698</v>
      </c>
      <c r="G81" s="68">
        <v>4.0793435776424148E-3</v>
      </c>
      <c r="H81" s="435"/>
      <c r="I81" s="435"/>
      <c r="J81" s="435"/>
      <c r="K81" s="26">
        <v>5700</v>
      </c>
      <c r="L81" s="426">
        <v>4405.8549356647482</v>
      </c>
      <c r="M81" s="426">
        <v>2234413130.670352</v>
      </c>
      <c r="N81" s="26">
        <v>50.645688656821271</v>
      </c>
      <c r="O81" s="425">
        <v>5654970.5699999984</v>
      </c>
      <c r="P81" s="425">
        <f t="shared" si="0"/>
        <v>7609.084050846207</v>
      </c>
      <c r="Q81" s="68">
        <f t="shared" si="1"/>
        <v>2.5244636834338987E-3</v>
      </c>
      <c r="R81" s="68"/>
      <c r="T81" s="26">
        <v>5700</v>
      </c>
      <c r="U81" s="426">
        <v>4717.2350366368473</v>
      </c>
      <c r="V81" s="426">
        <v>2294665059.5921674</v>
      </c>
      <c r="W81" s="26">
        <v>52.738884689963434</v>
      </c>
      <c r="X81" s="32">
        <v>5654970.5699999984</v>
      </c>
      <c r="Y81" s="544">
        <f t="shared" si="2"/>
        <v>7976.3114250816607</v>
      </c>
      <c r="Z81" s="68">
        <f t="shared" si="3"/>
        <v>2.4643991271671955E-3</v>
      </c>
      <c r="AA81" s="12"/>
      <c r="AD81" s="30">
        <v>5700</v>
      </c>
      <c r="AE81" s="26">
        <v>18257.618099921903</v>
      </c>
      <c r="AF81" s="26">
        <v>4066068206.2908173</v>
      </c>
      <c r="AG81" s="26">
        <v>112.17014181886513</v>
      </c>
      <c r="AH81" s="26">
        <v>5654970.5699999984</v>
      </c>
      <c r="AI81" s="26">
        <v>17993.513848936564</v>
      </c>
      <c r="AJ81" s="42">
        <v>1.3888396446341471E-3</v>
      </c>
      <c r="AK81" s="26">
        <v>19678.972248923707</v>
      </c>
    </row>
    <row r="82" spans="1:37">
      <c r="A82" s="26">
        <v>5800</v>
      </c>
      <c r="B82" s="426">
        <v>1274.7094181619277</v>
      </c>
      <c r="C82" s="426">
        <v>1456223695.8869319</v>
      </c>
      <c r="D82" s="26">
        <v>22.535540450618075</v>
      </c>
      <c r="E82" s="32">
        <v>5754180.5800000001</v>
      </c>
      <c r="F82" s="425">
        <v>2792.4198637709096</v>
      </c>
      <c r="G82" s="68">
        <v>4.1506870598378371E-3</v>
      </c>
      <c r="H82" s="435"/>
      <c r="I82" s="435"/>
      <c r="J82" s="435"/>
      <c r="K82" s="26">
        <v>5800</v>
      </c>
      <c r="L82" s="426">
        <v>4405.0138085273993</v>
      </c>
      <c r="M82" s="426">
        <v>2234378858.3220644</v>
      </c>
      <c r="N82" s="26">
        <v>51.402039474457887</v>
      </c>
      <c r="O82" s="425">
        <v>5754180.5800000001</v>
      </c>
      <c r="P82" s="425">
        <f t="shared" si="0"/>
        <v>7563.5081763661556</v>
      </c>
      <c r="Q82" s="68">
        <f t="shared" si="1"/>
        <v>2.568678056201628E-3</v>
      </c>
      <c r="R82" s="68"/>
      <c r="T82" s="26">
        <v>5800</v>
      </c>
      <c r="U82" s="426">
        <v>4716.3692536394356</v>
      </c>
      <c r="V82" s="426">
        <v>2294630787.2438779</v>
      </c>
      <c r="W82" s="26">
        <v>53.531958245023603</v>
      </c>
      <c r="X82" s="32">
        <v>5754180.5800000001</v>
      </c>
      <c r="Y82" s="544">
        <f t="shared" si="2"/>
        <v>7930.735550601682</v>
      </c>
      <c r="Z82" s="68">
        <f t="shared" si="3"/>
        <v>2.5076716533170241E-3</v>
      </c>
      <c r="AA82" s="12"/>
      <c r="AD82" s="30">
        <v>5800</v>
      </c>
      <c r="AE82" s="26">
        <v>18256.0355049317</v>
      </c>
      <c r="AF82" s="26">
        <v>4066033934.2852817</v>
      </c>
      <c r="AG82" s="26">
        <v>113.96347370947306</v>
      </c>
      <c r="AH82" s="26">
        <v>5754180.580000001</v>
      </c>
      <c r="AI82" s="26">
        <v>17933.318906079367</v>
      </c>
      <c r="AJ82" s="42">
        <v>1.4131827142460193E-3</v>
      </c>
      <c r="AK82" s="26">
        <v>19648.874777495355</v>
      </c>
    </row>
    <row r="83" spans="1:37">
      <c r="A83" s="26">
        <v>5900</v>
      </c>
      <c r="B83" s="426">
        <v>1274.1988304297881</v>
      </c>
      <c r="C83" s="426">
        <v>1456189423.5386436</v>
      </c>
      <c r="D83" s="26">
        <v>22.789635421774975</v>
      </c>
      <c r="E83" s="32">
        <v>5853390.589999998</v>
      </c>
      <c r="F83" s="425">
        <v>2758.4483160119789</v>
      </c>
      <c r="G83" s="68">
        <v>4.222022844234446E-3</v>
      </c>
      <c r="H83" s="435"/>
      <c r="I83" s="435"/>
      <c r="J83" s="435"/>
      <c r="K83" s="26">
        <v>5900</v>
      </c>
      <c r="L83" s="426">
        <v>4404.173809854783</v>
      </c>
      <c r="M83" s="426">
        <v>2234344585.9737749</v>
      </c>
      <c r="N83" s="26">
        <v>52.153832704646511</v>
      </c>
      <c r="O83" s="425">
        <v>5853390.589999998</v>
      </c>
      <c r="P83" s="425">
        <f t="shared" si="0"/>
        <v>7517.9323018862478</v>
      </c>
      <c r="Q83" s="68">
        <f t="shared" si="1"/>
        <v>2.6128898656441408E-3</v>
      </c>
      <c r="R83" s="68"/>
      <c r="T83" s="26">
        <v>5900</v>
      </c>
      <c r="U83" s="426">
        <v>4715.5045991067573</v>
      </c>
      <c r="V83" s="426">
        <v>2294596514.8955894</v>
      </c>
      <c r="W83" s="26">
        <v>54.320474212635766</v>
      </c>
      <c r="X83" s="32">
        <v>5853390.589999998</v>
      </c>
      <c r="Y83" s="544">
        <f t="shared" si="2"/>
        <v>7885.1596761216315</v>
      </c>
      <c r="Z83" s="68">
        <f t="shared" si="3"/>
        <v>2.5509454721133595E-3</v>
      </c>
      <c r="AA83" s="12"/>
      <c r="AD83" s="30">
        <v>5900</v>
      </c>
      <c r="AE83" s="26">
        <v>18254.454292650844</v>
      </c>
      <c r="AF83" s="26">
        <v>4065999662.2797475</v>
      </c>
      <c r="AG83" s="26">
        <v>115.75078610579537</v>
      </c>
      <c r="AH83" s="26">
        <v>5853390.589999998</v>
      </c>
      <c r="AI83" s="26">
        <v>17873.123963223043</v>
      </c>
      <c r="AJ83" s="42">
        <v>1.4375250074102413E-3</v>
      </c>
      <c r="AK83" s="26">
        <v>19618.777306067012</v>
      </c>
    </row>
    <row r="84" spans="1:37">
      <c r="A84" s="26">
        <v>6000</v>
      </c>
      <c r="B84" s="426">
        <v>1273.6893711623818</v>
      </c>
      <c r="C84" s="426">
        <v>1456155151.1903551</v>
      </c>
      <c r="D84" s="26">
        <v>23.039172805483886</v>
      </c>
      <c r="E84" s="32">
        <v>5952600.5999999987</v>
      </c>
      <c r="F84" s="425">
        <v>2724.4767682530837</v>
      </c>
      <c r="G84" s="68">
        <v>4.2933509320780393E-3</v>
      </c>
      <c r="H84" s="435"/>
      <c r="I84" s="435"/>
      <c r="J84" s="435"/>
      <c r="K84" s="26">
        <v>6000</v>
      </c>
      <c r="L84" s="426">
        <v>4403.3349396469011</v>
      </c>
      <c r="M84" s="426">
        <v>2234310313.6254864</v>
      </c>
      <c r="N84" s="26">
        <v>52.901068347387138</v>
      </c>
      <c r="O84" s="425">
        <v>5952600.5999999987</v>
      </c>
      <c r="P84" s="425">
        <f t="shared" si="0"/>
        <v>7472.3564274062683</v>
      </c>
      <c r="Q84" s="68">
        <f t="shared" si="1"/>
        <v>2.6570991119843441E-3</v>
      </c>
      <c r="R84" s="68"/>
      <c r="T84" s="26">
        <v>6000</v>
      </c>
      <c r="U84" s="426">
        <v>4714.6410730388125</v>
      </c>
      <c r="V84" s="426">
        <v>2294562242.5473013</v>
      </c>
      <c r="W84" s="26">
        <v>55.104432592799938</v>
      </c>
      <c r="X84" s="32">
        <v>5952600.5999999987</v>
      </c>
      <c r="Y84" s="544">
        <f t="shared" si="2"/>
        <v>7839.5838016417229</v>
      </c>
      <c r="Z84" s="68">
        <f t="shared" si="3"/>
        <v>2.5942205836141266E-3</v>
      </c>
      <c r="AA84" s="12"/>
      <c r="AD84" s="30">
        <v>6000</v>
      </c>
      <c r="AE84" s="26">
        <v>18252.874463079344</v>
      </c>
      <c r="AF84" s="26">
        <v>4065965390.2742119</v>
      </c>
      <c r="AG84" s="26">
        <v>117.53207900783201</v>
      </c>
      <c r="AH84" s="26">
        <v>5952600.5999999987</v>
      </c>
      <c r="AI84" s="26">
        <v>17812.929020366428</v>
      </c>
      <c r="AJ84" s="42">
        <v>1.4618665241639647E-3</v>
      </c>
      <c r="AK84" s="26">
        <v>19588.679834638668</v>
      </c>
    </row>
    <row r="85" spans="1:37">
      <c r="A85" s="26">
        <v>6100</v>
      </c>
      <c r="B85" s="426">
        <v>1273.1810403597087</v>
      </c>
      <c r="C85" s="426">
        <v>1456120878.842066</v>
      </c>
      <c r="D85" s="26">
        <v>23.284152601744804</v>
      </c>
      <c r="E85" s="32">
        <v>6051810.6100000003</v>
      </c>
      <c r="F85" s="425">
        <v>2690.5052204941171</v>
      </c>
      <c r="G85" s="68">
        <v>4.3646713246141434E-3</v>
      </c>
      <c r="H85" s="435"/>
      <c r="I85" s="435"/>
      <c r="J85" s="435"/>
      <c r="K85" s="26">
        <v>6100</v>
      </c>
      <c r="L85" s="426">
        <v>4402.4971979037527</v>
      </c>
      <c r="M85" s="426">
        <v>2234276041.2771978</v>
      </c>
      <c r="N85" s="26">
        <v>53.643746402679781</v>
      </c>
      <c r="O85" s="425">
        <v>6051810.6100000003</v>
      </c>
      <c r="P85" s="425">
        <f t="shared" si="0"/>
        <v>7426.7805529264306</v>
      </c>
      <c r="Q85" s="68">
        <f t="shared" si="1"/>
        <v>2.7013057954451184E-3</v>
      </c>
      <c r="R85" s="68"/>
      <c r="T85" s="26">
        <v>6100</v>
      </c>
      <c r="U85" s="426">
        <v>4713.7786754356002</v>
      </c>
      <c r="V85" s="426">
        <v>2294527970.1990128</v>
      </c>
      <c r="W85" s="26">
        <v>55.883833385516134</v>
      </c>
      <c r="X85" s="32">
        <v>6051810.6100000003</v>
      </c>
      <c r="Y85" s="544">
        <f t="shared" si="2"/>
        <v>7794.007927161957</v>
      </c>
      <c r="Z85" s="68">
        <f t="shared" si="3"/>
        <v>2.6374969878772518E-3</v>
      </c>
      <c r="AA85" s="12"/>
      <c r="AD85" s="30">
        <v>6100</v>
      </c>
      <c r="AE85" s="26">
        <v>18251.296016217195</v>
      </c>
      <c r="AF85" s="26">
        <v>4065931118.2686772</v>
      </c>
      <c r="AG85" s="26">
        <v>119.30735241558295</v>
      </c>
      <c r="AH85" s="26">
        <v>6051810.6100000013</v>
      </c>
      <c r="AI85" s="26">
        <v>17752.734077509376</v>
      </c>
      <c r="AJ85" s="42">
        <v>1.4862072645443333E-3</v>
      </c>
      <c r="AK85" s="26">
        <v>19558.58236321032</v>
      </c>
    </row>
    <row r="86" spans="1:37">
      <c r="A86" s="26">
        <v>6200</v>
      </c>
      <c r="B86" s="426">
        <v>1272.6738380217685</v>
      </c>
      <c r="C86" s="426">
        <v>1456086606.4937773</v>
      </c>
      <c r="D86" s="26">
        <v>23.524574810557727</v>
      </c>
      <c r="E86" s="32">
        <v>6151020.6199999982</v>
      </c>
      <c r="F86" s="425">
        <v>2656.5336727352574</v>
      </c>
      <c r="G86" s="68">
        <v>4.435984023088012E-3</v>
      </c>
      <c r="H86" s="435"/>
      <c r="I86" s="435"/>
      <c r="J86" s="435"/>
      <c r="K86" s="26">
        <v>6200</v>
      </c>
      <c r="L86" s="426">
        <v>4401.6605846253369</v>
      </c>
      <c r="M86" s="426">
        <v>2234241768.9289088</v>
      </c>
      <c r="N86" s="26">
        <v>54.381866870524426</v>
      </c>
      <c r="O86" s="425">
        <v>6151020.6199999982</v>
      </c>
      <c r="P86" s="425">
        <f t="shared" si="0"/>
        <v>7381.204678446451</v>
      </c>
      <c r="Q86" s="68">
        <f t="shared" si="1"/>
        <v>2.745509916249317E-3</v>
      </c>
      <c r="R86" s="68"/>
      <c r="T86" s="26">
        <v>6200</v>
      </c>
      <c r="U86" s="426">
        <v>4712.9174062971206</v>
      </c>
      <c r="V86" s="426">
        <v>2294493697.8507228</v>
      </c>
      <c r="W86" s="26">
        <v>56.658676590784317</v>
      </c>
      <c r="X86" s="32">
        <v>6151020.6199999982</v>
      </c>
      <c r="Y86" s="544">
        <f t="shared" si="2"/>
        <v>7748.4320526818346</v>
      </c>
      <c r="Z86" s="68">
        <f t="shared" si="3"/>
        <v>2.6807746849606632E-3</v>
      </c>
      <c r="AA86" s="12"/>
      <c r="AD86" s="30">
        <v>6200</v>
      </c>
      <c r="AE86" s="26">
        <v>18249.718952064399</v>
      </c>
      <c r="AF86" s="26">
        <v>4065896846.2631416</v>
      </c>
      <c r="AG86" s="26">
        <v>121.07660632904826</v>
      </c>
      <c r="AH86" s="26">
        <v>6151020.6199999982</v>
      </c>
      <c r="AI86" s="26">
        <v>17692.539134653052</v>
      </c>
      <c r="AJ86" s="42">
        <v>1.5105472285884892E-3</v>
      </c>
      <c r="AK86" s="26">
        <v>19528.484891781976</v>
      </c>
    </row>
    <row r="87" spans="1:37">
      <c r="A87" s="26">
        <v>6300</v>
      </c>
      <c r="B87" s="426">
        <v>1272.1677641485621</v>
      </c>
      <c r="C87" s="426">
        <v>1456052334.1454887</v>
      </c>
      <c r="D87" s="26">
        <v>23.760439431922656</v>
      </c>
      <c r="E87" s="32">
        <v>6250230.6299999999</v>
      </c>
      <c r="F87" s="425">
        <v>2622.5621249762553</v>
      </c>
      <c r="G87" s="68">
        <v>4.5072890287446415E-3</v>
      </c>
      <c r="H87" s="435"/>
      <c r="I87" s="435"/>
      <c r="J87" s="435"/>
      <c r="K87" s="26">
        <v>6300</v>
      </c>
      <c r="L87" s="426">
        <v>4400.8250998116528</v>
      </c>
      <c r="M87" s="426">
        <v>2234207496.5806193</v>
      </c>
      <c r="N87" s="26">
        <v>55.115429750921074</v>
      </c>
      <c r="O87" s="425">
        <v>6250230.6299999999</v>
      </c>
      <c r="P87" s="425">
        <f t="shared" si="0"/>
        <v>7335.6288039664714</v>
      </c>
      <c r="Q87" s="68">
        <f t="shared" si="1"/>
        <v>2.7897114746197717E-3</v>
      </c>
      <c r="R87" s="68"/>
      <c r="T87" s="26">
        <v>6300</v>
      </c>
      <c r="U87" s="426">
        <v>4712.0572656233762</v>
      </c>
      <c r="V87" s="426">
        <v>2294459425.5024347</v>
      </c>
      <c r="W87" s="26">
        <v>57.42896220860451</v>
      </c>
      <c r="X87" s="32">
        <v>6250230.6299999999</v>
      </c>
      <c r="Y87" s="544">
        <f t="shared" si="2"/>
        <v>7702.856178201926</v>
      </c>
      <c r="Z87" s="68">
        <f t="shared" si="3"/>
        <v>2.7240536749222927E-3</v>
      </c>
      <c r="AA87" s="12"/>
      <c r="AD87" s="30">
        <v>6300</v>
      </c>
      <c r="AE87" s="26">
        <v>18248.14327062096</v>
      </c>
      <c r="AF87" s="26">
        <v>4065862574.257607</v>
      </c>
      <c r="AG87" s="26">
        <v>122.83984074822787</v>
      </c>
      <c r="AH87" s="26">
        <v>6250230.6299999999</v>
      </c>
      <c r="AI87" s="26">
        <v>17632.344191796146</v>
      </c>
      <c r="AJ87" s="42">
        <v>1.5348864163335747E-3</v>
      </c>
      <c r="AK87" s="26">
        <v>19498.387420353629</v>
      </c>
    </row>
    <row r="88" spans="1:37">
      <c r="A88" s="26">
        <v>6400</v>
      </c>
      <c r="B88" s="426">
        <v>1271.6628187400881</v>
      </c>
      <c r="C88" s="426">
        <v>1456018061.7971997</v>
      </c>
      <c r="D88" s="26">
        <v>23.99174646583959</v>
      </c>
      <c r="E88" s="32">
        <v>6349440.6399999978</v>
      </c>
      <c r="F88" s="425">
        <v>2588.5905772173955</v>
      </c>
      <c r="G88" s="68">
        <v>4.5785863428287445E-3</v>
      </c>
      <c r="H88" s="435"/>
      <c r="I88" s="435"/>
      <c r="J88" s="435"/>
      <c r="K88" s="26">
        <v>6400</v>
      </c>
      <c r="L88" s="426">
        <v>4399.990743462703</v>
      </c>
      <c r="M88" s="426">
        <v>2234173224.2323318</v>
      </c>
      <c r="N88" s="26">
        <v>55.844435043869723</v>
      </c>
      <c r="O88" s="425">
        <v>6349440.6399999978</v>
      </c>
      <c r="P88" s="425">
        <f t="shared" si="0"/>
        <v>7290.0529294864928</v>
      </c>
      <c r="Q88" s="68">
        <f t="shared" si="1"/>
        <v>2.8339104707792808E-3</v>
      </c>
      <c r="R88" s="68"/>
      <c r="T88" s="26">
        <v>6400</v>
      </c>
      <c r="U88" s="426">
        <v>4711.1982534143626</v>
      </c>
      <c r="V88" s="426">
        <v>2294425153.1541457</v>
      </c>
      <c r="W88" s="26">
        <v>58.194690238976712</v>
      </c>
      <c r="X88" s="32">
        <v>6349440.6399999978</v>
      </c>
      <c r="Y88" s="544">
        <f t="shared" si="2"/>
        <v>7657.2803037220183</v>
      </c>
      <c r="Z88" s="68">
        <f t="shared" si="3"/>
        <v>2.7673339578200766E-3</v>
      </c>
      <c r="AA88" s="12"/>
      <c r="AD88" s="30">
        <v>6400</v>
      </c>
      <c r="AE88" s="26">
        <v>18246.568971886871</v>
      </c>
      <c r="AF88" s="26">
        <v>4065828302.2520723</v>
      </c>
      <c r="AG88" s="26">
        <v>124.59705567312183</v>
      </c>
      <c r="AH88" s="26">
        <v>6349440.6399999978</v>
      </c>
      <c r="AI88" s="26">
        <v>17572.149248939531</v>
      </c>
      <c r="AJ88" s="42">
        <v>1.5592248278167267E-3</v>
      </c>
      <c r="AK88" s="26">
        <v>19468.289948925285</v>
      </c>
    </row>
    <row r="89" spans="1:37">
      <c r="A89" s="26">
        <v>6500</v>
      </c>
      <c r="B89" s="426">
        <v>1271.1590017963476</v>
      </c>
      <c r="C89" s="426">
        <v>1455983789.4489114</v>
      </c>
      <c r="D89" s="26">
        <v>24.21849591230853</v>
      </c>
      <c r="E89" s="32">
        <v>6448650.6499999994</v>
      </c>
      <c r="F89" s="425">
        <v>2554.6190294584289</v>
      </c>
      <c r="G89" s="68">
        <v>4.6498759665847761E-3</v>
      </c>
      <c r="H89" s="435"/>
      <c r="I89" s="435"/>
      <c r="J89" s="435"/>
      <c r="K89" s="26">
        <v>6500</v>
      </c>
      <c r="L89" s="426">
        <v>4399.1575155784858</v>
      </c>
      <c r="M89" s="426">
        <v>2234138951.8840423</v>
      </c>
      <c r="N89" s="26">
        <v>56.568882749370388</v>
      </c>
      <c r="O89" s="425">
        <v>6448650.6499999994</v>
      </c>
      <c r="P89" s="425">
        <f t="shared" si="0"/>
        <v>7244.4770550066551</v>
      </c>
      <c r="Q89" s="68">
        <f t="shared" si="1"/>
        <v>2.8781069049506275E-3</v>
      </c>
      <c r="R89" s="68"/>
      <c r="T89" s="26">
        <v>6500</v>
      </c>
      <c r="U89" s="426">
        <v>4710.3403696700834</v>
      </c>
      <c r="V89" s="426">
        <v>2294390880.8058567</v>
      </c>
      <c r="W89" s="26">
        <v>58.95586068190093</v>
      </c>
      <c r="X89" s="32">
        <v>6448650.6499999994</v>
      </c>
      <c r="Y89" s="544">
        <f t="shared" si="2"/>
        <v>7611.7044292421815</v>
      </c>
      <c r="Z89" s="68">
        <f t="shared" si="3"/>
        <v>2.8106155337119568E-3</v>
      </c>
      <c r="AA89" s="12"/>
      <c r="AD89" s="30">
        <v>6500</v>
      </c>
      <c r="AE89" s="26">
        <v>18244.996055862128</v>
      </c>
      <c r="AF89" s="26">
        <v>4065794030.2465363</v>
      </c>
      <c r="AG89" s="26">
        <v>126.34825110373011</v>
      </c>
      <c r="AH89" s="26">
        <v>6448650.6499999994</v>
      </c>
      <c r="AI89" s="26">
        <v>17511.954306082771</v>
      </c>
      <c r="AJ89" s="42">
        <v>1.5835624630750832E-3</v>
      </c>
      <c r="AK89" s="26">
        <v>19438.192477496937</v>
      </c>
    </row>
    <row r="90" spans="1:37">
      <c r="A90" s="26">
        <v>6600</v>
      </c>
      <c r="B90" s="426">
        <v>1270.6563133173404</v>
      </c>
      <c r="C90" s="426">
        <v>1455949517.1006229</v>
      </c>
      <c r="D90" s="26">
        <v>24.440687771329479</v>
      </c>
      <c r="E90" s="32">
        <v>6547860.6600000001</v>
      </c>
      <c r="F90" s="425">
        <v>2520.6474816995692</v>
      </c>
      <c r="G90" s="68">
        <v>4.7211579012569234E-3</v>
      </c>
      <c r="H90" s="435"/>
      <c r="I90" s="435"/>
      <c r="J90" s="435"/>
      <c r="K90" s="26">
        <v>6600</v>
      </c>
      <c r="L90" s="426">
        <v>4398.325416159003</v>
      </c>
      <c r="M90" s="426">
        <v>2234104679.5357542</v>
      </c>
      <c r="N90" s="26">
        <v>57.288772867423063</v>
      </c>
      <c r="O90" s="425">
        <v>6547860.6600000001</v>
      </c>
      <c r="P90" s="425">
        <f t="shared" ref="P90:P153" si="4">(N90-N89)*10^6/(K90-K89)</f>
        <v>7198.9011805267473</v>
      </c>
      <c r="Q90" s="68">
        <f t="shared" ref="Q90:Q153" si="5">O90/(M90+O90)</f>
        <v>2.922300777356559E-3</v>
      </c>
      <c r="R90" s="68"/>
      <c r="T90" s="26">
        <v>6600</v>
      </c>
      <c r="U90" s="426">
        <v>4709.4836143905377</v>
      </c>
      <c r="V90" s="426">
        <v>2294356608.4575686</v>
      </c>
      <c r="W90" s="26">
        <v>59.712473537377143</v>
      </c>
      <c r="X90" s="32">
        <v>6547860.6600000001</v>
      </c>
      <c r="Y90" s="544">
        <f t="shared" ref="Y90:Y153" si="6">(W90-W89)/(T90-T89)*10^6</f>
        <v>7566.1285547621301</v>
      </c>
      <c r="Z90" s="68">
        <f t="shared" ref="Z90:Z153" si="7">X90/V90</f>
        <v>2.8538984026558723E-3</v>
      </c>
      <c r="AA90" s="12"/>
      <c r="AD90" s="30">
        <v>6600</v>
      </c>
      <c r="AE90" s="26">
        <v>18243.424522546742</v>
      </c>
      <c r="AF90" s="26">
        <v>4065759758.2410016</v>
      </c>
      <c r="AG90" s="26">
        <v>128.09342704005275</v>
      </c>
      <c r="AH90" s="26">
        <v>6547860.6600000011</v>
      </c>
      <c r="AI90" s="26">
        <v>17451.759363226302</v>
      </c>
      <c r="AJ90" s="42">
        <v>1.6078993221457765E-3</v>
      </c>
      <c r="AK90" s="26">
        <v>19408.095006068597</v>
      </c>
    </row>
    <row r="91" spans="1:37">
      <c r="A91" s="26">
        <v>6700</v>
      </c>
      <c r="B91" s="426">
        <v>1270.1547533030659</v>
      </c>
      <c r="C91" s="426">
        <v>1455915244.7523336</v>
      </c>
      <c r="D91" s="26">
        <v>24.658322042902427</v>
      </c>
      <c r="E91" s="32">
        <v>6647070.6699999981</v>
      </c>
      <c r="F91" s="425">
        <v>2486.675933940603</v>
      </c>
      <c r="G91" s="68">
        <v>4.7924321480890949E-3</v>
      </c>
      <c r="H91" s="435"/>
      <c r="I91" s="435"/>
      <c r="J91" s="435"/>
      <c r="K91" s="26">
        <v>6700</v>
      </c>
      <c r="L91" s="426">
        <v>4397.4944452042537</v>
      </c>
      <c r="M91" s="426">
        <v>2234070407.1874652</v>
      </c>
      <c r="N91" s="26">
        <v>58.00410539802774</v>
      </c>
      <c r="O91" s="425">
        <v>6647070.6699999981</v>
      </c>
      <c r="P91" s="425">
        <f t="shared" si="4"/>
        <v>7153.3253060467669</v>
      </c>
      <c r="Q91" s="68">
        <f t="shared" si="5"/>
        <v>2.9664920882198011E-3</v>
      </c>
      <c r="R91" s="68"/>
      <c r="T91" s="26">
        <v>6700</v>
      </c>
      <c r="U91" s="426">
        <v>4708.6279875757227</v>
      </c>
      <c r="V91" s="426">
        <v>2294322336.1092792</v>
      </c>
      <c r="W91" s="26">
        <v>60.464528805405365</v>
      </c>
      <c r="X91" s="32">
        <v>6647070.6699999981</v>
      </c>
      <c r="Y91" s="544">
        <f t="shared" si="6"/>
        <v>7520.5526802822214</v>
      </c>
      <c r="Z91" s="68">
        <f t="shared" si="7"/>
        <v>2.8971825647097723E-3</v>
      </c>
      <c r="AA91" s="12"/>
      <c r="AD91" s="30">
        <v>6700</v>
      </c>
      <c r="AE91" s="26">
        <v>18241.85437194071</v>
      </c>
      <c r="AF91" s="26">
        <v>4065725486.235467</v>
      </c>
      <c r="AG91" s="26">
        <v>129.83258348208966</v>
      </c>
      <c r="AH91" s="26">
        <v>6647070.6699999981</v>
      </c>
      <c r="AI91" s="26">
        <v>17391.564420369396</v>
      </c>
      <c r="AJ91" s="42">
        <v>1.6322354050659364E-3</v>
      </c>
      <c r="AK91" s="26">
        <v>19377.99753464025</v>
      </c>
    </row>
    <row r="92" spans="1:37">
      <c r="A92" s="26">
        <v>6800</v>
      </c>
      <c r="B92" s="426">
        <v>1269.6543217535248</v>
      </c>
      <c r="C92" s="426">
        <v>1455880972.4040451</v>
      </c>
      <c r="D92" s="26">
        <v>24.87139872702739</v>
      </c>
      <c r="E92" s="32">
        <v>6746280.6799999997</v>
      </c>
      <c r="F92" s="425">
        <v>2452.7043861816724</v>
      </c>
      <c r="G92" s="68">
        <v>4.86369870832494E-3</v>
      </c>
      <c r="H92" s="435"/>
      <c r="I92" s="435"/>
      <c r="J92" s="435"/>
      <c r="K92" s="26">
        <v>6800</v>
      </c>
      <c r="L92" s="426">
        <v>4396.6646027142351</v>
      </c>
      <c r="M92" s="426">
        <v>2234036134.8391762</v>
      </c>
      <c r="N92" s="26">
        <v>58.714880341184411</v>
      </c>
      <c r="O92" s="425">
        <v>6746280.6799999997</v>
      </c>
      <c r="P92" s="425">
        <f t="shared" si="4"/>
        <v>7107.7494315667172</v>
      </c>
      <c r="Q92" s="68">
        <f t="shared" si="5"/>
        <v>3.0106808377630572E-3</v>
      </c>
      <c r="R92" s="68"/>
      <c r="T92" s="26">
        <v>6800</v>
      </c>
      <c r="U92" s="426">
        <v>4707.773489225644</v>
      </c>
      <c r="V92" s="426">
        <v>2294288063.7609916</v>
      </c>
      <c r="W92" s="26">
        <v>61.212026485985589</v>
      </c>
      <c r="X92" s="32">
        <v>6746280.6799999997</v>
      </c>
      <c r="Y92" s="544">
        <f t="shared" si="6"/>
        <v>7474.9768058022419</v>
      </c>
      <c r="Z92" s="68">
        <f t="shared" si="7"/>
        <v>2.9404680199316053E-3</v>
      </c>
      <c r="AA92" s="12"/>
      <c r="AD92" s="30">
        <v>6800</v>
      </c>
      <c r="AE92" s="26">
        <v>18240.285604044035</v>
      </c>
      <c r="AF92" s="26">
        <v>4065691214.2299318</v>
      </c>
      <c r="AG92" s="26">
        <v>131.56572042984095</v>
      </c>
      <c r="AH92" s="26">
        <v>6746280.6799999997</v>
      </c>
      <c r="AI92" s="26">
        <v>17331.369477512635</v>
      </c>
      <c r="AJ92" s="42">
        <v>1.6565707118726949E-3</v>
      </c>
      <c r="AK92" s="26">
        <v>19347.900063211902</v>
      </c>
    </row>
    <row r="93" spans="1:37">
      <c r="A93" s="26">
        <v>6900</v>
      </c>
      <c r="B93" s="426">
        <v>1269.1550186687168</v>
      </c>
      <c r="C93" s="426">
        <v>1455846700.0557568</v>
      </c>
      <c r="D93" s="26">
        <v>25.079917823704353</v>
      </c>
      <c r="E93" s="32">
        <v>6845490.6899999976</v>
      </c>
      <c r="F93" s="425">
        <v>2418.7328384227767</v>
      </c>
      <c r="G93" s="68">
        <v>4.9349575832078373E-3</v>
      </c>
      <c r="H93" s="435"/>
      <c r="I93" s="435"/>
      <c r="J93" s="435"/>
      <c r="K93" s="26">
        <v>6900</v>
      </c>
      <c r="L93" s="426">
        <v>4395.8358886889519</v>
      </c>
      <c r="M93" s="426">
        <v>2234001862.4908876</v>
      </c>
      <c r="N93" s="26">
        <v>59.421097696893099</v>
      </c>
      <c r="O93" s="425">
        <v>6845490.6899999976</v>
      </c>
      <c r="P93" s="425">
        <f t="shared" si="4"/>
        <v>7062.1735570868796</v>
      </c>
      <c r="Q93" s="68">
        <f t="shared" si="5"/>
        <v>3.0548670262089956E-3</v>
      </c>
      <c r="R93" s="68"/>
      <c r="T93" s="26">
        <v>6900</v>
      </c>
      <c r="U93" s="426">
        <v>4706.9201193402978</v>
      </c>
      <c r="V93" s="426">
        <v>2294253791.4127026</v>
      </c>
      <c r="W93" s="26">
        <v>61.954966579117816</v>
      </c>
      <c r="X93" s="32">
        <v>6845490.6899999976</v>
      </c>
      <c r="Y93" s="544">
        <f t="shared" si="6"/>
        <v>7429.4009313222632</v>
      </c>
      <c r="Z93" s="68">
        <f t="shared" si="7"/>
        <v>2.9837547683793254E-3</v>
      </c>
      <c r="AA93" s="12"/>
      <c r="AD93" s="30">
        <v>6900</v>
      </c>
      <c r="AE93" s="26">
        <v>18238.718218856709</v>
      </c>
      <c r="AF93" s="26">
        <v>4065656942.2243958</v>
      </c>
      <c r="AG93" s="26">
        <v>133.29283788330656</v>
      </c>
      <c r="AH93" s="26">
        <v>6845490.6899999976</v>
      </c>
      <c r="AI93" s="26">
        <v>17271.174534656166</v>
      </c>
      <c r="AJ93" s="42">
        <v>1.6809052426031762E-3</v>
      </c>
      <c r="AK93" s="26">
        <v>19317.802591783558</v>
      </c>
    </row>
    <row r="94" spans="1:37">
      <c r="A94" s="26">
        <v>7000</v>
      </c>
      <c r="B94" s="426">
        <v>1268.6568440486421</v>
      </c>
      <c r="C94" s="426">
        <v>1455812427.707468</v>
      </c>
      <c r="D94" s="26">
        <v>25.283879332933324</v>
      </c>
      <c r="E94" s="32">
        <v>6944700.6999999993</v>
      </c>
      <c r="F94" s="425">
        <v>2384.761290663846</v>
      </c>
      <c r="G94" s="68">
        <v>5.0062087739808992E-3</v>
      </c>
      <c r="H94" s="435"/>
      <c r="I94" s="435"/>
      <c r="J94" s="435"/>
      <c r="K94" s="26">
        <v>7000</v>
      </c>
      <c r="L94" s="426">
        <v>4395.0083031284021</v>
      </c>
      <c r="M94" s="426">
        <v>2233967590.1425996</v>
      </c>
      <c r="N94" s="26">
        <v>60.122757465153789</v>
      </c>
      <c r="O94" s="425">
        <v>6944700.6999999993</v>
      </c>
      <c r="P94" s="425">
        <f t="shared" si="4"/>
        <v>7016.5976826069</v>
      </c>
      <c r="Q94" s="68">
        <f t="shared" si="5"/>
        <v>3.0990506537802694E-3</v>
      </c>
      <c r="R94" s="68"/>
      <c r="T94" s="26">
        <v>7000</v>
      </c>
      <c r="U94" s="426">
        <v>4706.0678779196833</v>
      </c>
      <c r="V94" s="426">
        <v>2294219519.0644131</v>
      </c>
      <c r="W94" s="26">
        <v>62.693349084802065</v>
      </c>
      <c r="X94" s="32">
        <v>6944700.6999999993</v>
      </c>
      <c r="Y94" s="544">
        <f t="shared" si="6"/>
        <v>7383.8250568424974</v>
      </c>
      <c r="Z94" s="68">
        <f t="shared" si="7"/>
        <v>3.0270428101108918E-3</v>
      </c>
      <c r="AA94" s="12"/>
      <c r="AD94" s="30">
        <v>7000</v>
      </c>
      <c r="AE94" s="26">
        <v>18237.152216378738</v>
      </c>
      <c r="AF94" s="26">
        <v>4065622670.2188616</v>
      </c>
      <c r="AG94" s="26">
        <v>135.01393584248649</v>
      </c>
      <c r="AH94" s="26">
        <v>6944700.6999999993</v>
      </c>
      <c r="AI94" s="26">
        <v>17210.97959179926</v>
      </c>
      <c r="AJ94" s="42">
        <v>1.7052389972945054E-3</v>
      </c>
      <c r="AK94" s="26">
        <v>19287.705120355211</v>
      </c>
    </row>
    <row r="95" spans="1:37">
      <c r="A95" s="26">
        <v>7100</v>
      </c>
      <c r="B95" s="426">
        <v>1268.1597978933005</v>
      </c>
      <c r="C95" s="426">
        <v>1455778155.3591793</v>
      </c>
      <c r="D95" s="26">
        <v>25.483283254714301</v>
      </c>
      <c r="E95" s="32">
        <v>7043910.71</v>
      </c>
      <c r="F95" s="425">
        <v>2350.7897429049508</v>
      </c>
      <c r="G95" s="68">
        <v>5.0774522818869648E-3</v>
      </c>
      <c r="H95" s="435"/>
      <c r="I95" s="435"/>
      <c r="J95" s="435"/>
      <c r="K95" s="26">
        <v>7100</v>
      </c>
      <c r="L95" s="426">
        <v>4394.181846032584</v>
      </c>
      <c r="M95" s="426">
        <v>2233933317.7943101</v>
      </c>
      <c r="N95" s="26">
        <v>60.819859645966496</v>
      </c>
      <c r="O95" s="425">
        <v>7043910.71</v>
      </c>
      <c r="P95" s="425">
        <f t="shared" si="4"/>
        <v>6971.0218081270623</v>
      </c>
      <c r="Q95" s="68">
        <f t="shared" si="5"/>
        <v>3.1432317206995003E-3</v>
      </c>
      <c r="R95" s="68"/>
      <c r="T95" s="26">
        <v>7100</v>
      </c>
      <c r="U95" s="426">
        <v>4705.2167649638031</v>
      </c>
      <c r="V95" s="426">
        <v>2294185246.716125</v>
      </c>
      <c r="W95" s="26">
        <v>63.42717400303831</v>
      </c>
      <c r="X95" s="32">
        <v>7043910.71</v>
      </c>
      <c r="Y95" s="544">
        <f t="shared" si="6"/>
        <v>7338.2491823624459</v>
      </c>
      <c r="Z95" s="68">
        <f t="shared" si="7"/>
        <v>3.0703321451842594E-3</v>
      </c>
      <c r="AA95" s="12"/>
      <c r="AD95" s="30">
        <v>7100</v>
      </c>
      <c r="AE95" s="26">
        <v>18235.587596610112</v>
      </c>
      <c r="AF95" s="26">
        <v>4065588398.213326</v>
      </c>
      <c r="AG95" s="26">
        <v>136.72901430738077</v>
      </c>
      <c r="AH95" s="26">
        <v>7043910.7100000009</v>
      </c>
      <c r="AI95" s="26">
        <v>17150.784648942936</v>
      </c>
      <c r="AJ95" s="42">
        <v>1.7295719759838045E-3</v>
      </c>
      <c r="AK95" s="26">
        <v>19257.607648926871</v>
      </c>
    </row>
    <row r="96" spans="1:37">
      <c r="A96" s="26">
        <v>7200</v>
      </c>
      <c r="B96" s="426">
        <v>1267.6638802026923</v>
      </c>
      <c r="C96" s="426">
        <v>1455743883.0108907</v>
      </c>
      <c r="D96" s="26">
        <v>25.678129589047284</v>
      </c>
      <c r="E96" s="32">
        <v>7143120.7199999988</v>
      </c>
      <c r="F96" s="425">
        <v>2316.8181951459846</v>
      </c>
      <c r="G96" s="68">
        <v>5.1486881081686106E-3</v>
      </c>
      <c r="H96" s="435"/>
      <c r="I96" s="435"/>
      <c r="J96" s="435"/>
      <c r="K96" s="26">
        <v>7200</v>
      </c>
      <c r="L96" s="426">
        <v>4393.3565174014993</v>
      </c>
      <c r="M96" s="426">
        <v>2233899045.446022</v>
      </c>
      <c r="N96" s="26">
        <v>61.51240423933119</v>
      </c>
      <c r="O96" s="425">
        <v>7143120.7199999988</v>
      </c>
      <c r="P96" s="425">
        <f t="shared" si="4"/>
        <v>6925.4459336469408</v>
      </c>
      <c r="Q96" s="68">
        <f t="shared" si="5"/>
        <v>3.1874102271892812E-3</v>
      </c>
      <c r="R96" s="68"/>
      <c r="T96" s="26">
        <v>7200</v>
      </c>
      <c r="U96" s="426">
        <v>4704.3667804726565</v>
      </c>
      <c r="V96" s="426">
        <v>2294150974.367837</v>
      </c>
      <c r="W96" s="26">
        <v>64.156441333826564</v>
      </c>
      <c r="X96" s="32">
        <v>7143120.7199999988</v>
      </c>
      <c r="Y96" s="544">
        <f t="shared" si="6"/>
        <v>7292.6733078825373</v>
      </c>
      <c r="Z96" s="68">
        <f t="shared" si="7"/>
        <v>3.1136227736573946E-3</v>
      </c>
      <c r="AA96" s="12"/>
      <c r="AD96" s="30">
        <v>7200</v>
      </c>
      <c r="AE96" s="26">
        <v>18234.02435955084</v>
      </c>
      <c r="AF96" s="26">
        <v>4065554126.2077909</v>
      </c>
      <c r="AG96" s="26">
        <v>138.43807327798939</v>
      </c>
      <c r="AH96" s="26">
        <v>7143120.7199999988</v>
      </c>
      <c r="AI96" s="26">
        <v>17090.58970608603</v>
      </c>
      <c r="AJ96" s="42">
        <v>1.7539041787081914E-3</v>
      </c>
      <c r="AK96" s="26">
        <v>19227.510177498523</v>
      </c>
    </row>
    <row r="97" spans="1:39">
      <c r="A97" s="26">
        <v>7300</v>
      </c>
      <c r="B97" s="426">
        <v>1267.169090976817</v>
      </c>
      <c r="C97" s="426">
        <v>1455709610.6626017</v>
      </c>
      <c r="D97" s="26">
        <v>25.868418335932272</v>
      </c>
      <c r="E97" s="32">
        <v>7242330.7299999995</v>
      </c>
      <c r="F97" s="425">
        <v>2282.846647387089</v>
      </c>
      <c r="G97" s="68">
        <v>5.2199162540681405E-3</v>
      </c>
      <c r="H97" s="435"/>
      <c r="I97" s="435"/>
      <c r="J97" s="435"/>
      <c r="K97" s="30">
        <v>7300</v>
      </c>
      <c r="L97" s="426">
        <v>4392.5323172351482</v>
      </c>
      <c r="M97" s="426">
        <v>2233864773.097733</v>
      </c>
      <c r="N97" s="26">
        <v>62.200391245247907</v>
      </c>
      <c r="O97" s="429">
        <v>7242330.7299999995</v>
      </c>
      <c r="P97" s="425">
        <f t="shared" si="4"/>
        <v>6879.870059167175</v>
      </c>
      <c r="Q97" s="68">
        <f t="shared" si="5"/>
        <v>3.231586173472187E-3</v>
      </c>
      <c r="R97" s="68"/>
      <c r="T97" s="26">
        <v>7300</v>
      </c>
      <c r="U97" s="426">
        <v>4703.5179244462415</v>
      </c>
      <c r="V97" s="426">
        <v>2294116702.0195475</v>
      </c>
      <c r="W97" s="26">
        <v>64.88115107716682</v>
      </c>
      <c r="X97" s="32">
        <v>7242330.7299999995</v>
      </c>
      <c r="Y97" s="544">
        <f t="shared" si="6"/>
        <v>7247.0974334025586</v>
      </c>
      <c r="Z97" s="68">
        <f t="shared" si="7"/>
        <v>3.1569146955882674E-3</v>
      </c>
      <c r="AA97" s="12"/>
      <c r="AD97" s="30">
        <v>7300</v>
      </c>
      <c r="AE97" s="26">
        <v>18232.462505200925</v>
      </c>
      <c r="AF97" s="26">
        <v>4065519854.2022557</v>
      </c>
      <c r="AG97" s="26">
        <v>140.14111275431227</v>
      </c>
      <c r="AH97" s="26">
        <v>7242330.7299999995</v>
      </c>
      <c r="AI97" s="26">
        <v>17030.394763229124</v>
      </c>
      <c r="AJ97" s="42">
        <v>1.7782356055047847E-3</v>
      </c>
      <c r="AK97" s="26">
        <v>19197.412706070176</v>
      </c>
    </row>
    <row r="98" spans="1:39">
      <c r="A98" s="26">
        <v>7400</v>
      </c>
      <c r="B98" s="426">
        <v>1266.6754302156746</v>
      </c>
      <c r="C98" s="426">
        <v>1455675338.3143129</v>
      </c>
      <c r="D98" s="26">
        <v>26.054149495369266</v>
      </c>
      <c r="E98" s="32">
        <v>7341540.7399999984</v>
      </c>
      <c r="F98" s="425">
        <v>2248.8750996281938</v>
      </c>
      <c r="G98" s="68">
        <v>5.291136720827593E-3</v>
      </c>
      <c r="H98" s="435"/>
      <c r="I98" s="435"/>
      <c r="J98" s="435"/>
      <c r="K98" s="26">
        <v>7400</v>
      </c>
      <c r="L98" s="426">
        <v>4391.7092455335296</v>
      </c>
      <c r="M98" s="426">
        <v>2233830500.749444</v>
      </c>
      <c r="N98" s="26">
        <v>62.883820663716619</v>
      </c>
      <c r="O98" s="425">
        <v>7341540.7399999984</v>
      </c>
      <c r="P98" s="425">
        <f t="shared" si="4"/>
        <v>6834.2941846871236</v>
      </c>
      <c r="Q98" s="68">
        <f t="shared" si="5"/>
        <v>3.275759559770761E-3</v>
      </c>
      <c r="R98" s="68"/>
      <c r="T98" s="26">
        <v>7400</v>
      </c>
      <c r="U98" s="426">
        <v>4702.6701968845609</v>
      </c>
      <c r="V98" s="426">
        <v>2294082429.6712584</v>
      </c>
      <c r="W98" s="26">
        <v>65.60130323305907</v>
      </c>
      <c r="X98" s="32">
        <v>7341540.7399999984</v>
      </c>
      <c r="Y98" s="544">
        <f t="shared" si="6"/>
        <v>7201.5215589225081</v>
      </c>
      <c r="Z98" s="68">
        <f t="shared" si="7"/>
        <v>3.2002079110348444E-3</v>
      </c>
      <c r="AA98" s="12"/>
      <c r="AD98" s="30">
        <v>7400</v>
      </c>
      <c r="AE98" s="26">
        <v>18230.902033560364</v>
      </c>
      <c r="AF98" s="26">
        <v>4065485582.1967206</v>
      </c>
      <c r="AG98" s="26">
        <v>141.83813273634954</v>
      </c>
      <c r="AH98" s="26">
        <v>7341540.7399999984</v>
      </c>
      <c r="AI98" s="26">
        <v>16970.199820372509</v>
      </c>
      <c r="AJ98" s="42">
        <v>1.8025662564106983E-3</v>
      </c>
      <c r="AK98" s="26">
        <v>19167.315234641828</v>
      </c>
    </row>
    <row r="99" spans="1:39">
      <c r="A99" s="26">
        <v>7500</v>
      </c>
      <c r="B99" s="426">
        <v>1266.1828979192658</v>
      </c>
      <c r="C99" s="426">
        <v>1455641065.9660244</v>
      </c>
      <c r="D99" s="26">
        <v>26.235323067358266</v>
      </c>
      <c r="E99" s="32">
        <v>7440750.7499999991</v>
      </c>
      <c r="F99" s="425">
        <v>2214.9035518692272</v>
      </c>
      <c r="G99" s="68">
        <v>5.3623495096887424E-3</v>
      </c>
      <c r="H99" s="435"/>
      <c r="I99" s="435"/>
      <c r="J99" s="435"/>
      <c r="K99" s="26">
        <v>7500</v>
      </c>
      <c r="L99" s="426">
        <v>4390.8873022966445</v>
      </c>
      <c r="M99" s="426">
        <v>2233796228.4011555</v>
      </c>
      <c r="N99" s="26">
        <v>63.562692494737341</v>
      </c>
      <c r="O99" s="425">
        <v>7440750.7499999991</v>
      </c>
      <c r="P99" s="425">
        <f t="shared" si="4"/>
        <v>6788.7183102072158</v>
      </c>
      <c r="Q99" s="68">
        <f t="shared" si="5"/>
        <v>3.319930386307522E-3</v>
      </c>
      <c r="R99" s="68"/>
      <c r="T99" s="26">
        <v>7500</v>
      </c>
      <c r="U99" s="426">
        <v>4701.8235977876138</v>
      </c>
      <c r="V99" s="426">
        <v>2294048157.3229704</v>
      </c>
      <c r="W99" s="26">
        <v>66.316897801503345</v>
      </c>
      <c r="X99" s="32">
        <v>7440750.7499999991</v>
      </c>
      <c r="Y99" s="544">
        <f t="shared" si="6"/>
        <v>7155.9456844427414</v>
      </c>
      <c r="Z99" s="68">
        <f t="shared" si="7"/>
        <v>3.2435024200551006E-3</v>
      </c>
      <c r="AA99" s="12"/>
      <c r="AD99" s="30">
        <v>7500</v>
      </c>
      <c r="AE99" s="26">
        <v>18229.342944629156</v>
      </c>
      <c r="AF99" s="26">
        <v>4065451310.191186</v>
      </c>
      <c r="AG99" s="26">
        <v>143.52913322410112</v>
      </c>
      <c r="AH99" s="26">
        <v>7440750.7499999991</v>
      </c>
      <c r="AI99" s="26">
        <v>16910.004877515894</v>
      </c>
      <c r="AJ99" s="42">
        <v>1.8268961314630444E-3</v>
      </c>
      <c r="AK99" s="26">
        <v>19137.217763213484</v>
      </c>
    </row>
    <row r="100" spans="1:39">
      <c r="A100" s="26">
        <v>7600</v>
      </c>
      <c r="B100" s="426">
        <v>1265.6914940875899</v>
      </c>
      <c r="C100" s="426">
        <v>1455606793.6177354</v>
      </c>
      <c r="D100" s="26">
        <v>26.411939051899271</v>
      </c>
      <c r="E100" s="32">
        <v>7539960.7599999998</v>
      </c>
      <c r="F100" s="425">
        <v>2180.9320041103319</v>
      </c>
      <c r="G100" s="68">
        <v>5.4335546218930884E-3</v>
      </c>
      <c r="H100" s="435"/>
      <c r="I100" s="435"/>
      <c r="J100" s="435"/>
      <c r="K100" s="26">
        <v>7600</v>
      </c>
      <c r="L100" s="426">
        <v>4390.0664875244929</v>
      </c>
      <c r="M100" s="426">
        <v>2233761956.0528674</v>
      </c>
      <c r="N100" s="26">
        <v>64.237006738310058</v>
      </c>
      <c r="O100" s="425">
        <v>7539960.7599999998</v>
      </c>
      <c r="P100" s="425">
        <f t="shared" si="4"/>
        <v>6743.1424357271644</v>
      </c>
      <c r="Q100" s="68">
        <f t="shared" si="5"/>
        <v>3.3640986533049629E-3</v>
      </c>
      <c r="R100" s="68"/>
      <c r="T100" s="26">
        <v>7600</v>
      </c>
      <c r="U100" s="426">
        <v>4700.9781271553984</v>
      </c>
      <c r="V100" s="426">
        <v>2294013884.9746809</v>
      </c>
      <c r="W100" s="26">
        <v>67.027934782499628</v>
      </c>
      <c r="X100" s="32">
        <v>7539960.7599999998</v>
      </c>
      <c r="Y100" s="544">
        <f t="shared" si="6"/>
        <v>7110.3698099628327</v>
      </c>
      <c r="Z100" s="68">
        <f t="shared" si="7"/>
        <v>3.2867982227070165E-3</v>
      </c>
      <c r="AA100" s="12"/>
      <c r="AD100" s="30">
        <v>7600</v>
      </c>
      <c r="AE100" s="26">
        <v>18227.785238407294</v>
      </c>
      <c r="AF100" s="26">
        <v>4065417038.1856508</v>
      </c>
      <c r="AG100" s="26">
        <v>145.21411421756702</v>
      </c>
      <c r="AH100" s="26">
        <v>7539960.7600000007</v>
      </c>
      <c r="AI100" s="26">
        <v>16849.809934658988</v>
      </c>
      <c r="AJ100" s="42">
        <v>1.8512252306989341E-3</v>
      </c>
      <c r="AK100" s="26">
        <v>19107.120291785137</v>
      </c>
    </row>
    <row r="101" spans="1:39">
      <c r="A101" s="26">
        <v>7700</v>
      </c>
      <c r="B101" s="426">
        <v>1265.2012187206469</v>
      </c>
      <c r="C101" s="426">
        <v>1455572521.2694466</v>
      </c>
      <c r="D101" s="26">
        <v>26.583997448992278</v>
      </c>
      <c r="E101" s="32">
        <v>7639170.7699999986</v>
      </c>
      <c r="F101" s="425">
        <v>2146.9604563513653</v>
      </c>
      <c r="G101" s="68">
        <v>5.5047520586818674E-3</v>
      </c>
      <c r="H101" s="435"/>
      <c r="I101" s="435"/>
      <c r="J101" s="435"/>
      <c r="K101" s="26">
        <v>7700</v>
      </c>
      <c r="L101" s="426">
        <v>4389.2468012170739</v>
      </c>
      <c r="M101" s="426">
        <v>2233727683.7045779</v>
      </c>
      <c r="N101" s="26">
        <v>64.90676339443479</v>
      </c>
      <c r="O101" s="425">
        <v>7639170.7699999986</v>
      </c>
      <c r="P101" s="425">
        <f t="shared" si="4"/>
        <v>6697.5665612473276</v>
      </c>
      <c r="Q101" s="68">
        <f t="shared" si="5"/>
        <v>3.4082643609855542E-3</v>
      </c>
      <c r="R101" s="68"/>
      <c r="T101" s="26">
        <v>7700</v>
      </c>
      <c r="U101" s="426">
        <v>4700.1337849879164</v>
      </c>
      <c r="V101" s="426">
        <v>2293979612.6263928</v>
      </c>
      <c r="W101" s="26">
        <v>67.734414176047892</v>
      </c>
      <c r="X101" s="32">
        <v>7639170.7699999986</v>
      </c>
      <c r="Y101" s="544">
        <f t="shared" si="6"/>
        <v>7064.7939354826403</v>
      </c>
      <c r="Z101" s="68">
        <f t="shared" si="7"/>
        <v>3.3300953190485683E-3</v>
      </c>
      <c r="AA101" s="12"/>
      <c r="AD101" s="30">
        <v>7700</v>
      </c>
      <c r="AE101" s="26">
        <v>18226.228914894786</v>
      </c>
      <c r="AF101" s="26">
        <v>4065382766.1801152</v>
      </c>
      <c r="AG101" s="26">
        <v>146.89307571674735</v>
      </c>
      <c r="AH101" s="26">
        <v>7639170.7699999986</v>
      </c>
      <c r="AI101" s="26">
        <v>16789.614991803246</v>
      </c>
      <c r="AJ101" s="42">
        <v>1.8755535541554733E-3</v>
      </c>
      <c r="AK101" s="26">
        <v>19077.0228203568</v>
      </c>
    </row>
    <row r="102" spans="1:39">
      <c r="A102" s="26">
        <v>7800</v>
      </c>
      <c r="B102" s="426">
        <v>1264.7120718184376</v>
      </c>
      <c r="C102" s="426">
        <v>1455538248.9211583</v>
      </c>
      <c r="D102" s="26">
        <v>26.751498258637302</v>
      </c>
      <c r="E102" s="32">
        <v>7738380.7799999993</v>
      </c>
      <c r="F102" s="425">
        <v>2112.988908592506</v>
      </c>
      <c r="G102" s="68">
        <v>5.575941821296046E-3</v>
      </c>
      <c r="H102" s="435"/>
      <c r="I102" s="435"/>
      <c r="J102" s="435"/>
      <c r="K102" s="26">
        <v>7800</v>
      </c>
      <c r="L102" s="426">
        <v>4388.4282433743883</v>
      </c>
      <c r="M102" s="426">
        <v>2233693411.3562894</v>
      </c>
      <c r="N102" s="26">
        <v>65.571962463111547</v>
      </c>
      <c r="O102" s="425">
        <v>7738380.7799999993</v>
      </c>
      <c r="P102" s="425">
        <f t="shared" si="4"/>
        <v>6651.9906867675609</v>
      </c>
      <c r="Q102" s="68">
        <f t="shared" si="5"/>
        <v>3.4524275095717343E-3</v>
      </c>
      <c r="R102" s="68"/>
      <c r="T102" s="26">
        <v>7800</v>
      </c>
      <c r="U102" s="426">
        <v>4699.2905712851689</v>
      </c>
      <c r="V102" s="426">
        <v>2293945340.2781043</v>
      </c>
      <c r="W102" s="26">
        <v>68.436335982148179</v>
      </c>
      <c r="X102" s="32">
        <v>7738380.7799999993</v>
      </c>
      <c r="Y102" s="544">
        <f t="shared" si="6"/>
        <v>7019.2180610028745</v>
      </c>
      <c r="Z102" s="68">
        <f t="shared" si="7"/>
        <v>3.3733937091377443E-3</v>
      </c>
      <c r="AA102" s="12"/>
      <c r="AD102" s="30">
        <v>7800</v>
      </c>
      <c r="AE102" s="26">
        <v>18224.673974091638</v>
      </c>
      <c r="AF102" s="26">
        <v>4065348494.1745806</v>
      </c>
      <c r="AG102" s="26">
        <v>148.56601772164191</v>
      </c>
      <c r="AH102" s="26">
        <v>7738380.7799999993</v>
      </c>
      <c r="AI102" s="26">
        <v>16729.420048945467</v>
      </c>
      <c r="AJ102" s="42">
        <v>1.899881101869768E-3</v>
      </c>
      <c r="AK102" s="26">
        <v>19046.925348928449</v>
      </c>
    </row>
    <row r="103" spans="1:39">
      <c r="A103" s="26">
        <v>7900</v>
      </c>
      <c r="B103" s="426">
        <v>1264.2240533809613</v>
      </c>
      <c r="C103" s="426">
        <v>1455503976.5728695</v>
      </c>
      <c r="D103" s="26">
        <v>26.914441480834331</v>
      </c>
      <c r="E103" s="32">
        <v>7837590.7899999982</v>
      </c>
      <c r="F103" s="425">
        <v>2079.017360833504</v>
      </c>
      <c r="G103" s="68">
        <v>5.6471239109763278E-3</v>
      </c>
      <c r="H103" s="435"/>
      <c r="I103" s="435"/>
      <c r="J103" s="435"/>
      <c r="K103" s="26">
        <v>7900</v>
      </c>
      <c r="L103" s="426">
        <v>4387.6108139964363</v>
      </c>
      <c r="M103" s="426">
        <v>2233659139.0080009</v>
      </c>
      <c r="N103" s="26">
        <v>66.232603944340283</v>
      </c>
      <c r="O103" s="425">
        <v>7837590.7899999982</v>
      </c>
      <c r="P103" s="425">
        <f t="shared" si="4"/>
        <v>6606.4148122873694</v>
      </c>
      <c r="Q103" s="68">
        <f t="shared" si="5"/>
        <v>3.4965880992859203E-3</v>
      </c>
      <c r="R103" s="68"/>
      <c r="T103" s="26">
        <v>7900</v>
      </c>
      <c r="U103" s="426">
        <v>4698.448486047153</v>
      </c>
      <c r="V103" s="426">
        <v>2293911067.9298158</v>
      </c>
      <c r="W103" s="26">
        <v>69.133700200800462</v>
      </c>
      <c r="X103" s="32">
        <v>7837590.7899999982</v>
      </c>
      <c r="Y103" s="544">
        <f t="shared" si="6"/>
        <v>6973.642186522824</v>
      </c>
      <c r="Z103" s="68">
        <f t="shared" si="7"/>
        <v>3.4166933930325307E-3</v>
      </c>
      <c r="AA103" s="12"/>
      <c r="AD103" s="30">
        <v>7900</v>
      </c>
      <c r="AE103" s="26">
        <v>18223.120415997841</v>
      </c>
      <c r="AF103" s="26">
        <v>4065314222.1690459</v>
      </c>
      <c r="AG103" s="26">
        <v>150.23294023225083</v>
      </c>
      <c r="AH103" s="26">
        <v>7837590.7899999982</v>
      </c>
      <c r="AI103" s="26">
        <v>16669.225106089143</v>
      </c>
      <c r="AJ103" s="42">
        <v>1.9242078738789211E-3</v>
      </c>
      <c r="AK103" s="26">
        <v>19016.827877500105</v>
      </c>
    </row>
    <row r="104" spans="1:39">
      <c r="A104" s="26">
        <v>8000</v>
      </c>
      <c r="B104" s="426">
        <v>1263.7371634082181</v>
      </c>
      <c r="C104" s="426">
        <v>1455469704.2245808</v>
      </c>
      <c r="D104" s="26">
        <v>27.072827115583358</v>
      </c>
      <c r="E104" s="32">
        <v>7936800.7999999989</v>
      </c>
      <c r="F104" s="425">
        <v>2045.0458130747149</v>
      </c>
      <c r="G104" s="68">
        <v>5.7182983289631407E-3</v>
      </c>
      <c r="H104" s="435"/>
      <c r="I104" s="435"/>
      <c r="J104" s="435"/>
      <c r="K104" s="26">
        <v>8000</v>
      </c>
      <c r="L104" s="426">
        <v>4386.7945130832159</v>
      </c>
      <c r="M104" s="426">
        <v>2233624866.6597114</v>
      </c>
      <c r="N104" s="26">
        <v>66.888687838121044</v>
      </c>
      <c r="O104" s="425">
        <v>7936800.7999999989</v>
      </c>
      <c r="P104" s="425">
        <f t="shared" si="4"/>
        <v>6560.8389378076026</v>
      </c>
      <c r="Q104" s="68">
        <f t="shared" si="5"/>
        <v>3.5407461303505047E-3</v>
      </c>
      <c r="R104" s="68"/>
      <c r="T104" s="26">
        <v>8000</v>
      </c>
      <c r="U104" s="426">
        <v>4697.6075292738706</v>
      </c>
      <c r="V104" s="426">
        <v>2293876795.5815263</v>
      </c>
      <c r="W104" s="26">
        <v>69.826506832004767</v>
      </c>
      <c r="X104" s="32">
        <v>7936800.7999999989</v>
      </c>
      <c r="Y104" s="544">
        <f t="shared" si="6"/>
        <v>6928.0663120430572</v>
      </c>
      <c r="Z104" s="68">
        <f t="shared" si="7"/>
        <v>3.4599943707909219E-3</v>
      </c>
      <c r="AA104" s="12"/>
      <c r="AD104" s="30">
        <v>8000</v>
      </c>
      <c r="AE104" s="26">
        <v>18221.568240613393</v>
      </c>
      <c r="AF104" s="26">
        <v>4065279950.1635103</v>
      </c>
      <c r="AG104" s="26">
        <v>151.89384324857406</v>
      </c>
      <c r="AH104" s="26">
        <v>7936800.7999999989</v>
      </c>
      <c r="AI104" s="26">
        <v>16609.030163232528</v>
      </c>
      <c r="AJ104" s="42">
        <v>1.9485338702200333E-3</v>
      </c>
      <c r="AK104" s="26">
        <v>18986.730406071758</v>
      </c>
    </row>
    <row r="105" spans="1:39">
      <c r="A105" s="26">
        <v>8100</v>
      </c>
      <c r="B105" s="426">
        <v>1263.2514019002078</v>
      </c>
      <c r="C105" s="426">
        <v>1455435431.8762922</v>
      </c>
      <c r="D105" s="26">
        <v>27.226655162884398</v>
      </c>
      <c r="E105" s="32">
        <v>8036010.8100000005</v>
      </c>
      <c r="F105" s="425">
        <v>2011.0742653156776</v>
      </c>
      <c r="G105" s="68">
        <v>5.7894650764966516E-3</v>
      </c>
      <c r="H105" s="435"/>
      <c r="I105" s="435"/>
      <c r="J105" s="435"/>
      <c r="K105" s="26">
        <v>8100</v>
      </c>
      <c r="L105" s="426">
        <v>4385.9793406347299</v>
      </c>
      <c r="M105" s="426">
        <v>2233590594.3114228</v>
      </c>
      <c r="N105" s="26">
        <v>67.540214144453785</v>
      </c>
      <c r="O105" s="425">
        <v>8036010.8100000005</v>
      </c>
      <c r="P105" s="425">
        <f t="shared" si="4"/>
        <v>6515.2630633274102</v>
      </c>
      <c r="Q105" s="68">
        <f t="shared" si="5"/>
        <v>3.5849016029878499E-3</v>
      </c>
      <c r="R105" s="68"/>
      <c r="T105" s="26">
        <v>8100</v>
      </c>
      <c r="U105" s="426">
        <v>4696.7677009653216</v>
      </c>
      <c r="V105" s="426">
        <v>2293842523.2332382</v>
      </c>
      <c r="W105" s="26">
        <v>70.514755875761082</v>
      </c>
      <c r="X105" s="32">
        <v>8036010.8100000005</v>
      </c>
      <c r="Y105" s="544">
        <f t="shared" si="6"/>
        <v>6882.4904375631486</v>
      </c>
      <c r="Z105" s="68">
        <f t="shared" si="7"/>
        <v>3.5032966424709084E-3</v>
      </c>
      <c r="AA105" s="12"/>
      <c r="AD105" s="30">
        <v>8100</v>
      </c>
      <c r="AE105" s="26">
        <v>18220.017447938291</v>
      </c>
      <c r="AF105" s="26">
        <v>4065245678.1579742</v>
      </c>
      <c r="AG105" s="26">
        <v>153.54872677061167</v>
      </c>
      <c r="AH105" s="26">
        <v>8036010.8100000005</v>
      </c>
      <c r="AI105" s="26">
        <v>16548.835220375913</v>
      </c>
      <c r="AJ105" s="42">
        <v>1.9728590909302035E-3</v>
      </c>
      <c r="AK105" s="26">
        <v>18956.632934643414</v>
      </c>
    </row>
    <row r="106" spans="1:39">
      <c r="A106" s="26">
        <v>8200</v>
      </c>
      <c r="B106" s="426">
        <v>1262.7667688569309</v>
      </c>
      <c r="C106" s="426">
        <v>1455401159.5280032</v>
      </c>
      <c r="D106" s="26">
        <v>27.375925622737444</v>
      </c>
      <c r="E106" s="32">
        <v>8135220.8199999984</v>
      </c>
      <c r="F106" s="425">
        <v>1977.1027175568179</v>
      </c>
      <c r="G106" s="68">
        <v>5.8606241548167619E-3</v>
      </c>
      <c r="H106" s="435"/>
      <c r="I106" s="435"/>
      <c r="J106" s="435"/>
      <c r="K106" s="26">
        <v>8200</v>
      </c>
      <c r="L106" s="426">
        <v>4385.1652966509782</v>
      </c>
      <c r="M106" s="426">
        <v>2233556321.9631348</v>
      </c>
      <c r="N106" s="26">
        <v>68.187182863338577</v>
      </c>
      <c r="O106" s="425">
        <v>8135220.8199999984</v>
      </c>
      <c r="P106" s="425">
        <f t="shared" si="4"/>
        <v>6469.6871888479272</v>
      </c>
      <c r="Q106" s="68">
        <f t="shared" si="5"/>
        <v>3.6290545174202916E-3</v>
      </c>
      <c r="R106" s="68"/>
      <c r="T106" s="26">
        <v>8200</v>
      </c>
      <c r="U106" s="426">
        <v>4695.9290011215053</v>
      </c>
      <c r="V106" s="426">
        <v>2293808250.8849487</v>
      </c>
      <c r="W106" s="26">
        <v>71.198447332069378</v>
      </c>
      <c r="X106" s="32">
        <v>8135220.8199999984</v>
      </c>
      <c r="Y106" s="544">
        <f t="shared" si="6"/>
        <v>6836.9145630829562</v>
      </c>
      <c r="Z106" s="68">
        <f t="shared" si="7"/>
        <v>3.5466002081304916E-3</v>
      </c>
      <c r="AA106" s="12"/>
      <c r="AD106" s="30">
        <v>8200</v>
      </c>
      <c r="AE106" s="26">
        <v>18218.468037972551</v>
      </c>
      <c r="AF106" s="26">
        <v>4065211406.1524405</v>
      </c>
      <c r="AG106" s="26">
        <v>155.19759079836354</v>
      </c>
      <c r="AH106" s="26">
        <v>8135220.8199999984</v>
      </c>
      <c r="AI106" s="26">
        <v>16488.640277518716</v>
      </c>
      <c r="AJ106" s="42">
        <v>1.9971835360465236E-3</v>
      </c>
      <c r="AK106" s="26">
        <v>18926.535463215067</v>
      </c>
    </row>
    <row r="107" spans="1:39">
      <c r="A107" s="26">
        <v>8300</v>
      </c>
      <c r="B107" s="426">
        <v>1262.2832642783869</v>
      </c>
      <c r="C107" s="426">
        <v>1455366887.1797149</v>
      </c>
      <c r="D107" s="26">
        <v>27.520638495142489</v>
      </c>
      <c r="E107" s="32">
        <v>8234430.8300000001</v>
      </c>
      <c r="F107" s="425">
        <v>1943.1311697978872</v>
      </c>
      <c r="G107" s="68">
        <v>5.931775565163098E-3</v>
      </c>
      <c r="H107" s="435"/>
      <c r="I107" s="435"/>
      <c r="J107" s="435"/>
      <c r="K107" s="26">
        <v>8300</v>
      </c>
      <c r="L107" s="426">
        <v>4384.3523811319574</v>
      </c>
      <c r="M107" s="426">
        <v>2233522049.6148458</v>
      </c>
      <c r="N107" s="26">
        <v>68.829593994775323</v>
      </c>
      <c r="O107" s="425">
        <v>8234430.8300000001</v>
      </c>
      <c r="P107" s="425">
        <f t="shared" si="4"/>
        <v>6424.1113143674502</v>
      </c>
      <c r="Q107" s="68">
        <f t="shared" si="5"/>
        <v>3.6732048738701496E-3</v>
      </c>
      <c r="R107" s="68"/>
      <c r="T107" s="26">
        <v>8300</v>
      </c>
      <c r="U107" s="426">
        <v>4695.0914297424233</v>
      </c>
      <c r="V107" s="426">
        <v>2293773978.5366607</v>
      </c>
      <c r="W107" s="26">
        <v>71.877581200929711</v>
      </c>
      <c r="X107" s="32">
        <v>8234430.8300000001</v>
      </c>
      <c r="Y107" s="544">
        <f t="shared" si="6"/>
        <v>6791.3386886033322</v>
      </c>
      <c r="Z107" s="68">
        <f t="shared" si="7"/>
        <v>3.5899050678276719E-3</v>
      </c>
      <c r="AA107" s="12"/>
      <c r="AD107" s="30">
        <v>8300</v>
      </c>
      <c r="AE107" s="26">
        <v>18216.920010716163</v>
      </c>
      <c r="AF107" s="26">
        <v>4065177134.1469054</v>
      </c>
      <c r="AG107" s="26">
        <v>156.84043533182981</v>
      </c>
      <c r="AH107" s="26">
        <v>8234430.8300000001</v>
      </c>
      <c r="AI107" s="26">
        <v>16428.445334662683</v>
      </c>
      <c r="AJ107" s="42">
        <v>2.0215072056060917E-3</v>
      </c>
      <c r="AK107" s="26">
        <v>18896.437991786719</v>
      </c>
    </row>
    <row r="108" spans="1:39">
      <c r="A108" s="26">
        <v>8400</v>
      </c>
      <c r="B108" s="426">
        <v>1261.8008881645765</v>
      </c>
      <c r="C108" s="426">
        <v>1455332614.8314261</v>
      </c>
      <c r="D108" s="26">
        <v>27.660793780099546</v>
      </c>
      <c r="E108" s="32">
        <v>8333640.839999998</v>
      </c>
      <c r="F108" s="425">
        <v>1909.1596220389204</v>
      </c>
      <c r="G108" s="68">
        <v>6.0029193087750262E-3</v>
      </c>
      <c r="H108" s="435"/>
      <c r="I108" s="435"/>
      <c r="J108" s="435"/>
      <c r="K108" s="26">
        <v>8400</v>
      </c>
      <c r="L108" s="426">
        <v>4383.54059407767</v>
      </c>
      <c r="M108" s="426">
        <v>2233487777.2665572</v>
      </c>
      <c r="N108" s="26">
        <v>69.467447538764105</v>
      </c>
      <c r="O108" s="425">
        <v>8333640.839999998</v>
      </c>
      <c r="P108" s="425">
        <f t="shared" si="4"/>
        <v>6378.5354398878271</v>
      </c>
      <c r="Q108" s="68">
        <f t="shared" si="5"/>
        <v>3.7173526725597047E-3</v>
      </c>
      <c r="R108" s="68"/>
      <c r="T108" s="26">
        <v>8400</v>
      </c>
      <c r="U108" s="426">
        <v>4694.254986828073</v>
      </c>
      <c r="V108" s="426">
        <v>2293739706.1883721</v>
      </c>
      <c r="W108" s="26">
        <v>72.552157482342025</v>
      </c>
      <c r="X108" s="32">
        <v>8333640.839999998</v>
      </c>
      <c r="Y108" s="544">
        <f t="shared" si="6"/>
        <v>6745.7628141231389</v>
      </c>
      <c r="Z108" s="68">
        <f t="shared" si="7"/>
        <v>3.6332112216204545E-3</v>
      </c>
      <c r="AA108" s="12"/>
      <c r="AD108" s="30">
        <v>8400</v>
      </c>
      <c r="AE108" s="26">
        <v>18215.373366169129</v>
      </c>
      <c r="AF108" s="26">
        <v>4065142862.1413703</v>
      </c>
      <c r="AG108" s="26">
        <v>158.47726037101037</v>
      </c>
      <c r="AH108" s="26">
        <v>8333640.839999998</v>
      </c>
      <c r="AI108" s="26">
        <v>16368.250391805776</v>
      </c>
      <c r="AJ108" s="42">
        <v>2.0458300996459952E-3</v>
      </c>
      <c r="AK108" s="26">
        <v>18866.340520358375</v>
      </c>
    </row>
    <row r="109" spans="1:39">
      <c r="A109" s="26">
        <v>8500</v>
      </c>
      <c r="B109" s="426">
        <v>1261.3196405154988</v>
      </c>
      <c r="C109" s="426">
        <v>1455298342.4831371</v>
      </c>
      <c r="D109" s="26">
        <v>27.796391477608601</v>
      </c>
      <c r="E109" s="32">
        <v>8432850.8499999996</v>
      </c>
      <c r="F109" s="425">
        <v>1875.1880742800965</v>
      </c>
      <c r="G109" s="68">
        <v>6.0740553868916421E-3</v>
      </c>
      <c r="H109" s="435"/>
      <c r="I109" s="435"/>
      <c r="J109" s="435"/>
      <c r="K109" s="26">
        <v>8500</v>
      </c>
      <c r="L109" s="426">
        <v>4382.7299354881179</v>
      </c>
      <c r="M109" s="426">
        <v>2233453504.9182682</v>
      </c>
      <c r="N109" s="26">
        <v>70.100743495304897</v>
      </c>
      <c r="O109" s="425">
        <v>8432850.8499999996</v>
      </c>
      <c r="P109" s="425">
        <f t="shared" si="4"/>
        <v>6332.9595654079194</v>
      </c>
      <c r="Q109" s="68">
        <f t="shared" si="5"/>
        <v>3.7614979137112242E-3</v>
      </c>
      <c r="R109" s="68"/>
      <c r="T109" s="26">
        <v>8500</v>
      </c>
      <c r="U109" s="426">
        <v>4693.4196723784571</v>
      </c>
      <c r="V109" s="426">
        <v>2293705433.8400822</v>
      </c>
      <c r="W109" s="26">
        <v>73.222176176306334</v>
      </c>
      <c r="X109" s="32">
        <v>8432850.8499999996</v>
      </c>
      <c r="Y109" s="544">
        <f t="shared" si="6"/>
        <v>6700.1869396430893</v>
      </c>
      <c r="Z109" s="68">
        <f t="shared" si="7"/>
        <v>3.6765186695668526E-3</v>
      </c>
      <c r="AA109" s="12"/>
      <c r="AD109" s="30">
        <v>8500</v>
      </c>
      <c r="AE109" s="26">
        <v>18213.828104331446</v>
      </c>
      <c r="AF109" s="26">
        <v>4065108590.1358352</v>
      </c>
      <c r="AG109" s="26">
        <v>160.10806591590529</v>
      </c>
      <c r="AH109" s="26">
        <v>8432850.8499999996</v>
      </c>
      <c r="AI109" s="26">
        <v>16308.055448949161</v>
      </c>
      <c r="AJ109" s="42">
        <v>2.0701522182033261E-3</v>
      </c>
      <c r="AK109" s="26">
        <v>18836.243048930031</v>
      </c>
    </row>
    <row r="110" spans="1:39">
      <c r="A110" s="26">
        <v>8600</v>
      </c>
      <c r="B110" s="426">
        <v>1260.8395213311546</v>
      </c>
      <c r="C110" s="426">
        <v>1455264070.1348486</v>
      </c>
      <c r="D110" s="26">
        <v>27.927431587669673</v>
      </c>
      <c r="E110" s="32">
        <v>8532060.8600000013</v>
      </c>
      <c r="F110" s="425">
        <v>1841.216526521059</v>
      </c>
      <c r="G110" s="68">
        <v>6.1451838007517776E-3</v>
      </c>
      <c r="H110" s="435"/>
      <c r="I110" s="435"/>
      <c r="J110" s="435"/>
      <c r="K110" s="26">
        <v>8600</v>
      </c>
      <c r="L110" s="426">
        <v>4381.9204053632975</v>
      </c>
      <c r="M110" s="426">
        <v>2233419232.5699797</v>
      </c>
      <c r="N110" s="26">
        <v>70.729481864397684</v>
      </c>
      <c r="O110" s="425">
        <v>8532060.8600000013</v>
      </c>
      <c r="P110" s="425">
        <f t="shared" si="4"/>
        <v>6287.383690927868</v>
      </c>
      <c r="Q110" s="68">
        <f t="shared" si="5"/>
        <v>3.8056405975469389E-3</v>
      </c>
      <c r="R110" s="68"/>
      <c r="T110" s="26">
        <v>8600</v>
      </c>
      <c r="U110" s="426">
        <v>4692.5854863935747</v>
      </c>
      <c r="V110" s="426">
        <v>2293671161.4917951</v>
      </c>
      <c r="W110" s="26">
        <v>73.887637282822709</v>
      </c>
      <c r="X110" s="32">
        <v>8532060.8600000013</v>
      </c>
      <c r="Y110" s="544">
        <f t="shared" si="6"/>
        <v>6654.6110651637491</v>
      </c>
      <c r="Z110" s="68">
        <f t="shared" si="7"/>
        <v>3.7198274117248705E-3</v>
      </c>
      <c r="AA110" s="12"/>
      <c r="AD110" s="30">
        <v>8600</v>
      </c>
      <c r="AE110" s="26">
        <v>18212.284225203108</v>
      </c>
      <c r="AF110" s="26">
        <v>4065074318.1303</v>
      </c>
      <c r="AG110" s="26">
        <v>161.73285196651449</v>
      </c>
      <c r="AH110" s="26">
        <v>8532060.8599999994</v>
      </c>
      <c r="AI110" s="26">
        <v>16247.860506091967</v>
      </c>
      <c r="AJ110" s="42">
        <v>2.0944735613151679E-3</v>
      </c>
      <c r="AK110" s="26">
        <v>18806.145577501684</v>
      </c>
    </row>
    <row r="111" spans="1:39">
      <c r="A111" s="26">
        <v>8700</v>
      </c>
      <c r="B111" s="426">
        <v>1260.3605306115437</v>
      </c>
      <c r="C111" s="426">
        <v>1455229797.7865596</v>
      </c>
      <c r="D111" s="26">
        <v>28.053914110282751</v>
      </c>
      <c r="E111" s="32">
        <v>8631270.8700000029</v>
      </c>
      <c r="F111" s="425">
        <v>1807.244978762199</v>
      </c>
      <c r="G111" s="68">
        <v>6.2163045515939907E-3</v>
      </c>
      <c r="H111" s="435"/>
      <c r="I111" s="435"/>
      <c r="J111" s="435"/>
      <c r="K111" s="26">
        <v>8700</v>
      </c>
      <c r="L111" s="426">
        <v>4381.1120037032106</v>
      </c>
      <c r="M111" s="426">
        <v>2233384960.2216911</v>
      </c>
      <c r="N111" s="26">
        <v>71.35366264604248</v>
      </c>
      <c r="O111" s="425">
        <v>8631270.8700000029</v>
      </c>
      <c r="P111" s="425">
        <f t="shared" si="4"/>
        <v>6241.8078164479593</v>
      </c>
      <c r="Q111" s="68">
        <f t="shared" si="5"/>
        <v>3.849780724289062E-3</v>
      </c>
      <c r="R111" s="68"/>
      <c r="T111" s="26">
        <v>8700</v>
      </c>
      <c r="U111" s="426">
        <v>4691.7524288734257</v>
      </c>
      <c r="V111" s="426">
        <v>2293636889.1435061</v>
      </c>
      <c r="W111" s="26">
        <v>74.54854080189105</v>
      </c>
      <c r="X111" s="32">
        <v>8631270.8700000029</v>
      </c>
      <c r="Y111" s="544">
        <f t="shared" si="6"/>
        <v>6609.0351906834148</v>
      </c>
      <c r="Z111" s="68">
        <f t="shared" si="7"/>
        <v>3.7631374481525309E-3</v>
      </c>
      <c r="AA111" s="12"/>
      <c r="AD111" s="430">
        <v>8700</v>
      </c>
      <c r="AE111" s="430">
        <v>18212.738342985031</v>
      </c>
      <c r="AF111" s="430">
        <v>4065040016.3051996</v>
      </c>
      <c r="AG111" s="430">
        <v>163.37619792994559</v>
      </c>
      <c r="AH111" s="430">
        <v>8631270.8700000029</v>
      </c>
      <c r="AI111" s="430">
        <v>16433.459634311148</v>
      </c>
      <c r="AJ111" s="431">
        <v>2.1187941445283314E-3</v>
      </c>
      <c r="AK111" s="430">
        <v>18778.873325281103</v>
      </c>
      <c r="AL111" s="430" t="s">
        <v>263</v>
      </c>
      <c r="AM111" s="26">
        <f>21.5/10^6*AD111*1000</f>
        <v>187.04999999999998</v>
      </c>
    </row>
    <row r="112" spans="1:39">
      <c r="A112" s="26">
        <v>8800</v>
      </c>
      <c r="B112" s="426">
        <v>1259.8826683566654</v>
      </c>
      <c r="C112" s="426">
        <v>1455195525.438271</v>
      </c>
      <c r="D112" s="26">
        <v>28.17583904544783</v>
      </c>
      <c r="E112" s="32">
        <v>8730480.8799999971</v>
      </c>
      <c r="F112" s="425">
        <v>1773.2734310032683</v>
      </c>
      <c r="G112" s="68">
        <v>6.2874176406565825E-3</v>
      </c>
      <c r="H112" s="435"/>
      <c r="I112" s="435"/>
      <c r="J112" s="435"/>
      <c r="K112" s="26">
        <v>8800</v>
      </c>
      <c r="L112" s="426">
        <v>4380.3047305078562</v>
      </c>
      <c r="M112" s="426">
        <v>2233350687.8734026</v>
      </c>
      <c r="N112" s="26">
        <v>71.973285840239271</v>
      </c>
      <c r="O112" s="425">
        <v>8730480.8799999971</v>
      </c>
      <c r="P112" s="425">
        <f t="shared" si="4"/>
        <v>6196.2319419679088</v>
      </c>
      <c r="Q112" s="68">
        <f t="shared" si="5"/>
        <v>3.8939182941597717E-3</v>
      </c>
      <c r="R112" s="68"/>
      <c r="T112" s="26">
        <v>8800</v>
      </c>
      <c r="U112" s="426">
        <v>4690.9204998180076</v>
      </c>
      <c r="V112" s="426">
        <v>2293602616.795217</v>
      </c>
      <c r="W112" s="26">
        <v>75.204886733511373</v>
      </c>
      <c r="X112" s="32">
        <v>8730480.8799999971</v>
      </c>
      <c r="Y112" s="544">
        <f t="shared" si="6"/>
        <v>6563.4593162032215</v>
      </c>
      <c r="Z112" s="68">
        <f t="shared" si="7"/>
        <v>3.8064487789078471E-3</v>
      </c>
      <c r="AA112" s="12"/>
      <c r="AD112" s="30">
        <v>8800</v>
      </c>
      <c r="AE112" s="26">
        <v>18211.208992100659</v>
      </c>
      <c r="AF112" s="26">
        <v>4065005743.9569116</v>
      </c>
      <c r="AG112" s="26">
        <v>165.05355141476201</v>
      </c>
      <c r="AH112" s="26">
        <v>8730480.8799999971</v>
      </c>
      <c r="AI112" s="26">
        <v>16773.534848164127</v>
      </c>
      <c r="AJ112" s="42">
        <v>2.1431139372185331E-3</v>
      </c>
      <c r="AK112" s="26">
        <v>18756.085388041138</v>
      </c>
    </row>
    <row r="113" spans="1:37">
      <c r="A113" s="26">
        <v>8900</v>
      </c>
      <c r="B113" s="426">
        <v>1259.4059345665203</v>
      </c>
      <c r="C113" s="426">
        <v>1455161253.0899823</v>
      </c>
      <c r="D113" s="26">
        <v>28.293206393164908</v>
      </c>
      <c r="E113" s="32">
        <v>8829690.8899999987</v>
      </c>
      <c r="F113" s="425">
        <v>1739.3018832443729</v>
      </c>
      <c r="G113" s="68">
        <v>6.3585230691775773E-3</v>
      </c>
      <c r="H113" s="435"/>
      <c r="I113" s="435"/>
      <c r="J113" s="435"/>
      <c r="K113" s="26">
        <v>8900</v>
      </c>
      <c r="L113" s="426">
        <v>4379.4985857772353</v>
      </c>
      <c r="M113" s="426">
        <v>2233316415.5251141</v>
      </c>
      <c r="N113" s="26">
        <v>72.588351446988071</v>
      </c>
      <c r="O113" s="425">
        <v>8829690.8899999987</v>
      </c>
      <c r="P113" s="425">
        <f t="shared" si="4"/>
        <v>6150.6560674880002</v>
      </c>
      <c r="Q113" s="68">
        <f t="shared" si="5"/>
        <v>3.9380533073812354E-3</v>
      </c>
      <c r="R113" s="68"/>
      <c r="T113" s="26">
        <v>8900</v>
      </c>
      <c r="U113" s="426">
        <v>4690.0896992273229</v>
      </c>
      <c r="V113" s="426">
        <v>2293568344.446928</v>
      </c>
      <c r="W113" s="26">
        <v>75.856675077683747</v>
      </c>
      <c r="X113" s="32">
        <v>8829690.8899999987</v>
      </c>
      <c r="Y113" s="544">
        <f t="shared" si="6"/>
        <v>6517.8834417237395</v>
      </c>
      <c r="Z113" s="68">
        <f t="shared" si="7"/>
        <v>3.8497614040488484E-3</v>
      </c>
      <c r="AA113" s="12"/>
      <c r="AD113" s="30">
        <v>8900</v>
      </c>
      <c r="AE113" s="26">
        <v>18209.680769681025</v>
      </c>
      <c r="AF113" s="26">
        <v>4064971471.6086226</v>
      </c>
      <c r="AG113" s="26">
        <v>166.7263473121304</v>
      </c>
      <c r="AH113" s="26">
        <v>8829690.8899999987</v>
      </c>
      <c r="AI113" s="26">
        <v>16727.958973683708</v>
      </c>
      <c r="AJ113" s="42">
        <v>2.1674329545785689E-3</v>
      </c>
      <c r="AK113" s="26">
        <v>18733.297450801168</v>
      </c>
    </row>
    <row r="114" spans="1:37">
      <c r="A114" s="26">
        <v>9000</v>
      </c>
      <c r="B114" s="426">
        <v>1258.9303292411087</v>
      </c>
      <c r="C114" s="426">
        <v>1455126980.7416937</v>
      </c>
      <c r="D114" s="26">
        <v>28.406016153434013</v>
      </c>
      <c r="E114" s="32">
        <v>8928900.9000000004</v>
      </c>
      <c r="F114" s="425">
        <v>1705.3303354853356</v>
      </c>
      <c r="G114" s="68">
        <v>6.429620838394743E-3</v>
      </c>
      <c r="H114" s="435"/>
      <c r="I114" s="435"/>
      <c r="J114" s="435"/>
      <c r="K114" s="26">
        <v>9000</v>
      </c>
      <c r="L114" s="426">
        <v>4378.6935695113471</v>
      </c>
      <c r="M114" s="426">
        <v>2233282143.176825</v>
      </c>
      <c r="N114" s="26">
        <v>73.198859466288894</v>
      </c>
      <c r="O114" s="425">
        <v>8928900.9000000004</v>
      </c>
      <c r="P114" s="425">
        <f t="shared" si="4"/>
        <v>6105.0801930082343</v>
      </c>
      <c r="Q114" s="68">
        <f t="shared" si="5"/>
        <v>3.9821857641755814E-3</v>
      </c>
      <c r="R114" s="68"/>
      <c r="T114" s="26">
        <v>9000</v>
      </c>
      <c r="U114" s="426">
        <v>4689.2600271013735</v>
      </c>
      <c r="V114" s="426">
        <v>2293534072.0986404</v>
      </c>
      <c r="W114" s="26">
        <v>76.503905834408087</v>
      </c>
      <c r="X114" s="32">
        <v>8928900.9000000004</v>
      </c>
      <c r="Y114" s="544">
        <f t="shared" si="6"/>
        <v>6472.3075672434052</v>
      </c>
      <c r="Z114" s="68">
        <f t="shared" si="7"/>
        <v>3.893075323633555E-3</v>
      </c>
      <c r="AA114" s="12"/>
      <c r="AD114" s="30">
        <v>9000</v>
      </c>
      <c r="AE114" s="26">
        <v>18208.15367572612</v>
      </c>
      <c r="AF114" s="26">
        <v>4064937199.260334</v>
      </c>
      <c r="AG114" s="26">
        <v>168.39458562205076</v>
      </c>
      <c r="AH114" s="26">
        <v>8928900.9000000004</v>
      </c>
      <c r="AI114" s="26">
        <v>16682.38309920358</v>
      </c>
      <c r="AJ114" s="42">
        <v>2.1917511966455128E-3</v>
      </c>
      <c r="AK114" s="26">
        <v>18710.509513561195</v>
      </c>
    </row>
    <row r="115" spans="1:37">
      <c r="A115" s="26">
        <v>9100</v>
      </c>
      <c r="B115" s="426">
        <v>1258.4558523804299</v>
      </c>
      <c r="C115" s="426">
        <v>1455092708.3934047</v>
      </c>
      <c r="D115" s="26">
        <v>28.514268326255102</v>
      </c>
      <c r="E115" s="32">
        <v>9028110.910000002</v>
      </c>
      <c r="F115" s="425">
        <v>1671.3587877265822</v>
      </c>
      <c r="G115" s="68">
        <v>6.5007109495455705E-3</v>
      </c>
      <c r="H115" s="435"/>
      <c r="I115" s="435"/>
      <c r="J115" s="435"/>
      <c r="K115" s="26">
        <v>9100</v>
      </c>
      <c r="L115" s="426">
        <v>4377.8896817101931</v>
      </c>
      <c r="M115" s="426">
        <v>2233247870.8285365</v>
      </c>
      <c r="N115" s="26">
        <v>73.804809898141713</v>
      </c>
      <c r="O115" s="425">
        <v>9028110.910000002</v>
      </c>
      <c r="P115" s="425">
        <f t="shared" si="4"/>
        <v>6059.5043185281838</v>
      </c>
      <c r="Q115" s="68">
        <f t="shared" si="5"/>
        <v>4.0263156647649167E-3</v>
      </c>
      <c r="R115" s="68"/>
      <c r="T115" s="26">
        <v>9100</v>
      </c>
      <c r="U115" s="426">
        <v>4688.4314834401566</v>
      </c>
      <c r="V115" s="426">
        <v>2293499799.7503505</v>
      </c>
      <c r="W115" s="26">
        <v>77.146579003684451</v>
      </c>
      <c r="X115" s="32">
        <v>9028110.910000002</v>
      </c>
      <c r="Y115" s="544">
        <f t="shared" si="6"/>
        <v>6426.7316927636384</v>
      </c>
      <c r="Z115" s="68">
        <f t="shared" si="7"/>
        <v>3.9363905377200036E-3</v>
      </c>
      <c r="AA115" s="12"/>
      <c r="AD115" s="30">
        <v>9100</v>
      </c>
      <c r="AE115" s="26">
        <v>18206.627710235949</v>
      </c>
      <c r="AF115" s="26">
        <v>4064902926.9120445</v>
      </c>
      <c r="AG115" s="26">
        <v>170.05826634452319</v>
      </c>
      <c r="AH115" s="26">
        <v>9028110.910000002</v>
      </c>
      <c r="AI115" s="26">
        <v>16636.807224724325</v>
      </c>
      <c r="AJ115" s="42">
        <v>2.2160686634564394E-3</v>
      </c>
      <c r="AK115" s="26">
        <v>18687.721576321226</v>
      </c>
    </row>
    <row r="116" spans="1:37">
      <c r="A116" s="26">
        <v>9200</v>
      </c>
      <c r="B116" s="426">
        <v>1257.982503984485</v>
      </c>
      <c r="C116" s="426">
        <v>1455058436.0451167</v>
      </c>
      <c r="D116" s="26">
        <v>28.617962911628208</v>
      </c>
      <c r="E116" s="32">
        <v>9127320.9200000018</v>
      </c>
      <c r="F116" s="425">
        <v>1637.3872399675449</v>
      </c>
      <c r="G116" s="68">
        <v>6.5717934038672932E-3</v>
      </c>
      <c r="H116" s="435"/>
      <c r="I116" s="435"/>
      <c r="J116" s="435"/>
      <c r="K116" s="26">
        <v>9200</v>
      </c>
      <c r="L116" s="426">
        <v>4377.0869223737709</v>
      </c>
      <c r="M116" s="426">
        <v>2233213598.4802475</v>
      </c>
      <c r="N116" s="26">
        <v>74.40620274254654</v>
      </c>
      <c r="O116" s="425">
        <v>9127320.9200000018</v>
      </c>
      <c r="P116" s="425">
        <f t="shared" si="4"/>
        <v>6013.9284440482761</v>
      </c>
      <c r="Q116" s="68">
        <f t="shared" si="5"/>
        <v>4.0704430093713223E-3</v>
      </c>
      <c r="R116" s="68"/>
      <c r="T116" s="26">
        <v>9200</v>
      </c>
      <c r="U116" s="426">
        <v>4687.6040682436706</v>
      </c>
      <c r="V116" s="426">
        <v>2293465527.4020624</v>
      </c>
      <c r="W116" s="26">
        <v>77.784694585512838</v>
      </c>
      <c r="X116" s="32">
        <v>9127320.9200000018</v>
      </c>
      <c r="Y116" s="544">
        <f t="shared" si="6"/>
        <v>6381.1558182838726</v>
      </c>
      <c r="Z116" s="68">
        <f t="shared" si="7"/>
        <v>3.979707046366218E-3</v>
      </c>
      <c r="AA116" s="12"/>
      <c r="AD116" s="30">
        <v>9200</v>
      </c>
      <c r="AE116" s="26">
        <v>18205.102873210511</v>
      </c>
      <c r="AF116" s="26">
        <v>4064868654.563756</v>
      </c>
      <c r="AG116" s="26">
        <v>171.71738947954756</v>
      </c>
      <c r="AH116" s="26">
        <v>9127320.9200000018</v>
      </c>
      <c r="AI116" s="26">
        <v>16591.231350243906</v>
      </c>
      <c r="AJ116" s="42">
        <v>2.2403853550484183E-3</v>
      </c>
      <c r="AK116" s="26">
        <v>18664.933639081257</v>
      </c>
    </row>
    <row r="117" spans="1:37">
      <c r="A117" s="26">
        <v>9300</v>
      </c>
      <c r="B117" s="426">
        <v>1257.5102840532725</v>
      </c>
      <c r="C117" s="426">
        <v>1455024163.6968277</v>
      </c>
      <c r="D117" s="26">
        <v>28.717099909553308</v>
      </c>
      <c r="E117" s="32">
        <v>9226530.9299999978</v>
      </c>
      <c r="F117" s="425">
        <v>1603.4156922087561</v>
      </c>
      <c r="G117" s="68">
        <v>6.6428682025968661E-3</v>
      </c>
      <c r="H117" s="435"/>
      <c r="I117" s="435"/>
      <c r="J117" s="435"/>
      <c r="K117" s="26">
        <v>9300</v>
      </c>
      <c r="L117" s="426">
        <v>4376.2852915020821</v>
      </c>
      <c r="M117" s="426">
        <v>2233179326.131959</v>
      </c>
      <c r="N117" s="26">
        <v>75.003037999503363</v>
      </c>
      <c r="O117" s="425">
        <v>9226530.9299999978</v>
      </c>
      <c r="P117" s="425">
        <f t="shared" si="4"/>
        <v>5968.3525695682247</v>
      </c>
      <c r="Q117" s="68">
        <f t="shared" si="5"/>
        <v>4.1145677982168524E-3</v>
      </c>
      <c r="R117" s="68"/>
      <c r="T117" s="26">
        <v>9300</v>
      </c>
      <c r="U117" s="426">
        <v>4686.7777815119207</v>
      </c>
      <c r="V117" s="426">
        <v>2293431255.0537734</v>
      </c>
      <c r="W117" s="26">
        <v>78.418252579893192</v>
      </c>
      <c r="X117" s="32">
        <v>9226530.9299999978</v>
      </c>
      <c r="Y117" s="544">
        <f t="shared" si="6"/>
        <v>6335.5799438035383</v>
      </c>
      <c r="Z117" s="68">
        <f t="shared" si="7"/>
        <v>4.0230248496302395E-3</v>
      </c>
      <c r="AA117" s="12"/>
      <c r="AD117" s="30">
        <v>9300</v>
      </c>
      <c r="AE117" s="26">
        <v>18203.579164649811</v>
      </c>
      <c r="AF117" s="26">
        <v>4064834382.215467</v>
      </c>
      <c r="AG117" s="26">
        <v>173.37195502712396</v>
      </c>
      <c r="AH117" s="26">
        <v>9226530.9299999978</v>
      </c>
      <c r="AI117" s="26">
        <v>16545.655475763779</v>
      </c>
      <c r="AJ117" s="42">
        <v>2.2647012714585202E-3</v>
      </c>
      <c r="AK117" s="26">
        <v>18642.145701841284</v>
      </c>
    </row>
    <row r="118" spans="1:37">
      <c r="A118" s="26">
        <v>9400</v>
      </c>
      <c r="B118" s="426">
        <v>1257.0391925867932</v>
      </c>
      <c r="C118" s="426">
        <v>1454989891.3485389</v>
      </c>
      <c r="D118" s="26">
        <v>28.811679320030436</v>
      </c>
      <c r="E118" s="32">
        <v>9325740.9399999976</v>
      </c>
      <c r="F118" s="425">
        <v>1569.4441444497543</v>
      </c>
      <c r="G118" s="68">
        <v>6.7139353469709943E-3</v>
      </c>
      <c r="H118" s="435"/>
      <c r="I118" s="435"/>
      <c r="J118" s="435"/>
      <c r="K118" s="26">
        <v>9400</v>
      </c>
      <c r="L118" s="426">
        <v>4375.4847890951278</v>
      </c>
      <c r="M118" s="426">
        <v>2233145053.7836704</v>
      </c>
      <c r="N118" s="26">
        <v>75.595315669012194</v>
      </c>
      <c r="O118" s="425">
        <v>9325740.9399999976</v>
      </c>
      <c r="P118" s="425">
        <f t="shared" si="4"/>
        <v>5922.776695088317</v>
      </c>
      <c r="Q118" s="68">
        <f t="shared" si="5"/>
        <v>4.1586900315235395E-3</v>
      </c>
      <c r="R118" s="68"/>
      <c r="T118" s="26">
        <v>9400</v>
      </c>
      <c r="U118" s="426">
        <v>4685.9526232449016</v>
      </c>
      <c r="V118" s="426">
        <v>2293396982.7054844</v>
      </c>
      <c r="W118" s="26">
        <v>79.047252986825598</v>
      </c>
      <c r="X118" s="32">
        <v>9325740.9399999976</v>
      </c>
      <c r="Y118" s="544">
        <f t="shared" si="6"/>
        <v>6290.0040693240553</v>
      </c>
      <c r="Z118" s="68">
        <f t="shared" si="7"/>
        <v>4.0663439475701092E-3</v>
      </c>
      <c r="AA118" s="12"/>
      <c r="AD118" s="30">
        <v>9400</v>
      </c>
      <c r="AE118" s="26">
        <v>18202.056584553837</v>
      </c>
      <c r="AF118" s="26">
        <v>4064800109.8671789</v>
      </c>
      <c r="AG118" s="26">
        <v>175.02196298725244</v>
      </c>
      <c r="AH118" s="26">
        <v>9325740.9399999976</v>
      </c>
      <c r="AI118" s="26">
        <v>16500.079601284815</v>
      </c>
      <c r="AJ118" s="42">
        <v>2.2890164127238122E-3</v>
      </c>
      <c r="AK118" s="26">
        <v>18619.357764601322</v>
      </c>
    </row>
    <row r="119" spans="1:37">
      <c r="A119" s="26">
        <v>9500</v>
      </c>
      <c r="B119" s="426">
        <v>1256.5692295850474</v>
      </c>
      <c r="C119" s="426">
        <v>1454955619.0002503</v>
      </c>
      <c r="D119" s="26">
        <v>28.901701143059551</v>
      </c>
      <c r="E119" s="32">
        <v>9424950.9499999974</v>
      </c>
      <c r="F119" s="425">
        <v>1535.4725966906813</v>
      </c>
      <c r="G119" s="68">
        <v>6.784994838226103E-3</v>
      </c>
      <c r="H119" s="435"/>
      <c r="I119" s="435"/>
      <c r="J119" s="435"/>
      <c r="K119" s="26">
        <v>9500</v>
      </c>
      <c r="L119" s="426">
        <v>4374.6854151529051</v>
      </c>
      <c r="M119" s="426">
        <v>2233110781.4353814</v>
      </c>
      <c r="N119" s="26">
        <v>76.183035751073049</v>
      </c>
      <c r="O119" s="425">
        <v>9424950.9499999974</v>
      </c>
      <c r="P119" s="425">
        <f t="shared" si="4"/>
        <v>5877.2008206085502</v>
      </c>
      <c r="Q119" s="68">
        <f t="shared" si="5"/>
        <v>4.2028097095133882E-3</v>
      </c>
      <c r="R119" s="68"/>
      <c r="T119" s="26">
        <v>9500</v>
      </c>
      <c r="U119" s="426">
        <v>4685.128593442616</v>
      </c>
      <c r="V119" s="426">
        <v>2293362710.3571954</v>
      </c>
      <c r="W119" s="26">
        <v>79.671695806309984</v>
      </c>
      <c r="X119" s="32">
        <v>9424950.9499999974</v>
      </c>
      <c r="Y119" s="544">
        <f t="shared" si="6"/>
        <v>6244.4281948438629</v>
      </c>
      <c r="Z119" s="68">
        <f t="shared" si="7"/>
        <v>4.1096643402438703E-3</v>
      </c>
      <c r="AA119" s="12"/>
      <c r="AD119" s="30">
        <v>9500</v>
      </c>
      <c r="AE119" s="26">
        <v>18200.5351329226</v>
      </c>
      <c r="AF119" s="26">
        <v>4064765837.5188899</v>
      </c>
      <c r="AG119" s="26">
        <v>176.66741335993285</v>
      </c>
      <c r="AH119" s="26">
        <v>9424950.9499999974</v>
      </c>
      <c r="AI119" s="26">
        <v>16454.503726804105</v>
      </c>
      <c r="AJ119" s="42">
        <v>2.3133307788813597E-3</v>
      </c>
      <c r="AK119" s="26">
        <v>18596.569827361349</v>
      </c>
    </row>
    <row r="120" spans="1:37">
      <c r="A120" s="26">
        <v>9600</v>
      </c>
      <c r="B120" s="426">
        <v>1256.1003950480344</v>
      </c>
      <c r="C120" s="426">
        <v>1454921346.6519613</v>
      </c>
      <c r="D120" s="26">
        <v>28.987165378640682</v>
      </c>
      <c r="E120" s="32">
        <v>9524160.959999999</v>
      </c>
      <c r="F120" s="425">
        <v>1501.5010489319991</v>
      </c>
      <c r="G120" s="68">
        <v>6.8560466775983587E-3</v>
      </c>
      <c r="H120" s="435"/>
      <c r="I120" s="435"/>
      <c r="J120" s="435"/>
      <c r="K120" s="26">
        <v>9600</v>
      </c>
      <c r="L120" s="426">
        <v>4373.8871696754168</v>
      </c>
      <c r="M120" s="426">
        <v>2233076509.0870924</v>
      </c>
      <c r="N120" s="26">
        <v>76.766198245685885</v>
      </c>
      <c r="O120" s="425">
        <v>9524160.959999999</v>
      </c>
      <c r="P120" s="425">
        <f t="shared" si="4"/>
        <v>5831.6249461283578</v>
      </c>
      <c r="Q120" s="68">
        <f t="shared" si="5"/>
        <v>4.2469268324083756E-3</v>
      </c>
      <c r="R120" s="68"/>
      <c r="T120" s="26">
        <v>9600</v>
      </c>
      <c r="U120" s="426">
        <v>4684.3056921050656</v>
      </c>
      <c r="V120" s="426">
        <v>2293328438.0089078</v>
      </c>
      <c r="W120" s="26">
        <v>80.291581038346365</v>
      </c>
      <c r="X120" s="32">
        <v>9524160.959999999</v>
      </c>
      <c r="Y120" s="544">
        <f t="shared" si="6"/>
        <v>6198.8523203638124</v>
      </c>
      <c r="Z120" s="68">
        <f t="shared" si="7"/>
        <v>4.1529860277095664E-3</v>
      </c>
      <c r="AA120" s="12"/>
      <c r="AD120" s="30">
        <v>9600</v>
      </c>
      <c r="AE120" s="26">
        <v>18199.0148097561</v>
      </c>
      <c r="AF120" s="26">
        <v>4064731565.1706018</v>
      </c>
      <c r="AG120" s="26">
        <v>178.30830614516523</v>
      </c>
      <c r="AH120" s="26">
        <v>9524160.959999999</v>
      </c>
      <c r="AI120" s="26">
        <v>16408.927852323977</v>
      </c>
      <c r="AJ120" s="42">
        <v>2.3376443699682239E-3</v>
      </c>
      <c r="AK120" s="26">
        <v>18573.781890121376</v>
      </c>
    </row>
    <row r="121" spans="1:37">
      <c r="A121" s="26">
        <v>9700</v>
      </c>
      <c r="B121" s="426">
        <v>1255.6326889757547</v>
      </c>
      <c r="C121" s="426">
        <v>1454887074.3036728</v>
      </c>
      <c r="D121" s="26">
        <v>29.068072026773816</v>
      </c>
      <c r="E121" s="32">
        <v>9623370.9700000007</v>
      </c>
      <c r="F121" s="425">
        <v>1467.5295011729618</v>
      </c>
      <c r="G121" s="68">
        <v>6.9270908663236538E-3</v>
      </c>
      <c r="H121" s="435"/>
      <c r="I121" s="435"/>
      <c r="J121" s="435"/>
      <c r="K121" s="26">
        <v>9700</v>
      </c>
      <c r="L121" s="426">
        <v>4373.090052662661</v>
      </c>
      <c r="M121" s="426">
        <v>2233042236.7388043</v>
      </c>
      <c r="N121" s="26">
        <v>77.344803152850744</v>
      </c>
      <c r="O121" s="425">
        <v>9623370.9700000007</v>
      </c>
      <c r="P121" s="425">
        <f t="shared" si="4"/>
        <v>5786.0490716485911</v>
      </c>
      <c r="Q121" s="68">
        <f t="shared" si="5"/>
        <v>4.2910414004304533E-3</v>
      </c>
      <c r="R121" s="68"/>
      <c r="T121" s="26">
        <v>9700</v>
      </c>
      <c r="U121" s="426">
        <v>4683.483919232247</v>
      </c>
      <c r="V121" s="426">
        <v>2293294165.6606188</v>
      </c>
      <c r="W121" s="26">
        <v>80.906908682934784</v>
      </c>
      <c r="X121" s="32">
        <v>9623370.9700000007</v>
      </c>
      <c r="Y121" s="544">
        <f t="shared" si="6"/>
        <v>6153.2764458841884</v>
      </c>
      <c r="Z121" s="68">
        <f t="shared" si="7"/>
        <v>4.1963090100252537E-3</v>
      </c>
      <c r="AA121" s="12"/>
      <c r="AD121" s="30">
        <v>9700</v>
      </c>
      <c r="AE121" s="26">
        <v>18197.495615054329</v>
      </c>
      <c r="AF121" s="26">
        <v>4064697292.8223128</v>
      </c>
      <c r="AG121" s="26">
        <v>179.94464134294969</v>
      </c>
      <c r="AH121" s="26">
        <v>9623370.9700000007</v>
      </c>
      <c r="AI121" s="26">
        <v>16363.351977844724</v>
      </c>
      <c r="AJ121" s="42">
        <v>2.3619571860214656E-3</v>
      </c>
      <c r="AK121" s="26">
        <v>18550.993952881414</v>
      </c>
    </row>
    <row r="122" spans="1:37">
      <c r="A122" s="26">
        <v>9800</v>
      </c>
      <c r="B122" s="426">
        <v>1255.166111368208</v>
      </c>
      <c r="C122" s="426">
        <v>1454852801.955384</v>
      </c>
      <c r="D122" s="26">
        <v>29.144421087458952</v>
      </c>
      <c r="E122" s="32">
        <v>9722580.9799999967</v>
      </c>
      <c r="F122" s="425">
        <v>1433.5579534140306</v>
      </c>
      <c r="G122" s="68">
        <v>6.998127405637624E-3</v>
      </c>
      <c r="H122" s="435"/>
      <c r="I122" s="435"/>
      <c r="J122" s="435"/>
      <c r="K122" s="26">
        <v>9800</v>
      </c>
      <c r="L122" s="426">
        <v>4372.2940641146379</v>
      </c>
      <c r="M122" s="426">
        <v>2233007964.3905149</v>
      </c>
      <c r="N122" s="26">
        <v>77.918850472567598</v>
      </c>
      <c r="O122" s="425">
        <v>9722580.9799999967</v>
      </c>
      <c r="P122" s="425">
        <f t="shared" si="4"/>
        <v>5740.4731971685405</v>
      </c>
      <c r="Q122" s="68">
        <f t="shared" si="5"/>
        <v>4.335153413801549E-3</v>
      </c>
      <c r="R122" s="68"/>
      <c r="T122" s="26">
        <v>9800</v>
      </c>
      <c r="U122" s="426">
        <v>4682.6632748241609</v>
      </c>
      <c r="V122" s="426">
        <v>2293259893.3123302</v>
      </c>
      <c r="W122" s="26">
        <v>81.517678740075183</v>
      </c>
      <c r="X122" s="32">
        <v>9722580.9799999967</v>
      </c>
      <c r="Y122" s="544">
        <f t="shared" si="6"/>
        <v>6107.700571403996</v>
      </c>
      <c r="Z122" s="68">
        <f t="shared" si="7"/>
        <v>4.2396332872489785E-3</v>
      </c>
      <c r="AA122" s="12"/>
      <c r="AD122" s="30">
        <v>9800</v>
      </c>
      <c r="AE122" s="26">
        <v>18195.977548817289</v>
      </c>
      <c r="AF122" s="26">
        <v>4064663020.4740238</v>
      </c>
      <c r="AG122" s="26">
        <v>181.57641895328612</v>
      </c>
      <c r="AH122" s="26">
        <v>9722580.9799999967</v>
      </c>
      <c r="AI122" s="26">
        <v>16317.776103364014</v>
      </c>
      <c r="AJ122" s="42">
        <v>2.38626922707814E-3</v>
      </c>
      <c r="AK122" s="26">
        <v>18528.206015641437</v>
      </c>
    </row>
    <row r="123" spans="1:37">
      <c r="A123" s="26">
        <v>9900</v>
      </c>
      <c r="B123" s="426">
        <v>1254.700662225395</v>
      </c>
      <c r="C123" s="426">
        <v>1454818529.6070957</v>
      </c>
      <c r="D123" s="26">
        <v>29.2162125606961</v>
      </c>
      <c r="E123" s="32">
        <v>9821790.9899999965</v>
      </c>
      <c r="F123" s="425">
        <v>1399.5864056551709</v>
      </c>
      <c r="G123" s="68">
        <v>7.0691562967756336E-3</v>
      </c>
      <c r="H123" s="435"/>
      <c r="I123" s="435"/>
      <c r="J123" s="435"/>
      <c r="K123" s="26">
        <v>9900</v>
      </c>
      <c r="L123" s="426">
        <v>4371.4992040313482</v>
      </c>
      <c r="M123" s="426">
        <v>2232973692.0422263</v>
      </c>
      <c r="N123" s="26">
        <v>78.488340204836462</v>
      </c>
      <c r="O123" s="425">
        <v>9821790.9899999965</v>
      </c>
      <c r="P123" s="425">
        <f t="shared" si="4"/>
        <v>5694.8973226886328</v>
      </c>
      <c r="Q123" s="68">
        <f t="shared" si="5"/>
        <v>4.3792628727435641E-3</v>
      </c>
      <c r="R123" s="68"/>
      <c r="T123" s="26">
        <v>9900</v>
      </c>
      <c r="U123" s="426">
        <v>4681.8437588808092</v>
      </c>
      <c r="V123" s="426">
        <v>2293225620.9640412</v>
      </c>
      <c r="W123" s="26">
        <v>82.123891209767592</v>
      </c>
      <c r="X123" s="32">
        <v>9821790.9899999965</v>
      </c>
      <c r="Y123" s="544">
        <f t="shared" si="6"/>
        <v>6062.1246969240874</v>
      </c>
      <c r="Z123" s="68">
        <f t="shared" si="7"/>
        <v>4.2829588594388056E-3</v>
      </c>
      <c r="AA123" s="12"/>
      <c r="AD123" s="30">
        <v>9900</v>
      </c>
      <c r="AE123" s="26">
        <v>18194.460611044986</v>
      </c>
      <c r="AF123" s="26">
        <v>4064628748.1257348</v>
      </c>
      <c r="AG123" s="26">
        <v>183.20363897617457</v>
      </c>
      <c r="AH123" s="26">
        <v>9821790.9899999965</v>
      </c>
      <c r="AI123" s="26">
        <v>16272.20022888476</v>
      </c>
      <c r="AJ123" s="42">
        <v>2.4105804931753056E-3</v>
      </c>
      <c r="AK123" s="26">
        <v>18505.418078401472</v>
      </c>
    </row>
    <row r="124" spans="1:37">
      <c r="A124" s="26">
        <v>10000</v>
      </c>
      <c r="B124" s="426">
        <v>1254.2363415473146</v>
      </c>
      <c r="C124" s="426">
        <v>1454784257.2588065</v>
      </c>
      <c r="D124" s="26">
        <v>29.283446446485254</v>
      </c>
      <c r="E124" s="32">
        <v>9921000.9999999981</v>
      </c>
      <c r="F124" s="425">
        <v>1365.6148578962402</v>
      </c>
      <c r="G124" s="68">
        <v>7.1401775409727789E-3</v>
      </c>
      <c r="H124" s="435"/>
      <c r="I124" s="435"/>
      <c r="J124" s="435"/>
      <c r="K124" s="26">
        <v>10000</v>
      </c>
      <c r="L124" s="426">
        <v>4370.7054724127929</v>
      </c>
      <c r="M124" s="426">
        <v>2232939419.6939373</v>
      </c>
      <c r="N124" s="26">
        <v>79.053272349657334</v>
      </c>
      <c r="O124" s="425">
        <v>9921000.9999999981</v>
      </c>
      <c r="P124" s="425">
        <f t="shared" si="4"/>
        <v>5649.3214482087233</v>
      </c>
      <c r="Q124" s="68">
        <f t="shared" si="5"/>
        <v>4.4233697774783759E-3</v>
      </c>
      <c r="R124" s="68"/>
      <c r="T124" s="26">
        <v>10000</v>
      </c>
      <c r="U124" s="426">
        <v>4681.025371402191</v>
      </c>
      <c r="V124" s="426">
        <v>2293191348.6157527</v>
      </c>
      <c r="W124" s="26">
        <v>82.72554609201201</v>
      </c>
      <c r="X124" s="32">
        <v>9921000.9999999981</v>
      </c>
      <c r="Y124" s="544">
        <f t="shared" si="6"/>
        <v>6016.5488224441788</v>
      </c>
      <c r="Z124" s="68">
        <f t="shared" si="7"/>
        <v>4.3262857266527918E-3</v>
      </c>
      <c r="AA124" s="12"/>
      <c r="AD124" s="30">
        <v>10000</v>
      </c>
      <c r="AE124" s="26">
        <v>18192.944801737416</v>
      </c>
      <c r="AF124" s="26">
        <v>4064594475.7774467</v>
      </c>
      <c r="AG124" s="26">
        <v>184.82630141161499</v>
      </c>
      <c r="AH124" s="26">
        <v>9921000.9999999981</v>
      </c>
      <c r="AI124" s="26">
        <v>16226.62435440405</v>
      </c>
      <c r="AJ124" s="42">
        <v>2.4348909843500124E-3</v>
      </c>
      <c r="AK124" s="26">
        <v>18482.630141161499</v>
      </c>
    </row>
    <row r="125" spans="1:37">
      <c r="A125" s="26">
        <v>10100</v>
      </c>
      <c r="B125" s="426">
        <v>1253.7731493339675</v>
      </c>
      <c r="C125" s="426">
        <v>1454749984.9105182</v>
      </c>
      <c r="D125" s="26">
        <v>29.34612274482641</v>
      </c>
      <c r="E125" s="32">
        <v>10020211.01</v>
      </c>
      <c r="F125" s="425">
        <v>1331.6433101372738</v>
      </c>
      <c r="G125" s="68">
        <v>7.2111911394638949E-3</v>
      </c>
      <c r="H125" s="435"/>
      <c r="I125" s="435"/>
      <c r="J125" s="435"/>
      <c r="K125" s="26">
        <v>10100</v>
      </c>
      <c r="L125" s="426">
        <v>4369.9128692589693</v>
      </c>
      <c r="M125" s="426">
        <v>2232905147.3456497</v>
      </c>
      <c r="N125" s="26">
        <v>79.61364690703023</v>
      </c>
      <c r="O125" s="425">
        <v>10020211.01</v>
      </c>
      <c r="P125" s="425">
        <f t="shared" si="4"/>
        <v>5603.7455737289574</v>
      </c>
      <c r="Q125" s="68">
        <f t="shared" si="5"/>
        <v>4.4674741282278293E-3</v>
      </c>
      <c r="R125" s="68"/>
      <c r="T125" s="26">
        <v>10100</v>
      </c>
      <c r="U125" s="426">
        <v>4680.2081123883054</v>
      </c>
      <c r="V125" s="426">
        <v>2293157076.2674637</v>
      </c>
      <c r="W125" s="26">
        <v>83.322643386808437</v>
      </c>
      <c r="X125" s="32">
        <v>10020211.01</v>
      </c>
      <c r="Y125" s="544">
        <f t="shared" si="6"/>
        <v>5970.9729479642701</v>
      </c>
      <c r="Z125" s="68">
        <f t="shared" si="7"/>
        <v>4.3696138889490043E-3</v>
      </c>
      <c r="AA125" s="12"/>
      <c r="AD125" s="30">
        <v>10100</v>
      </c>
      <c r="AE125" s="26">
        <v>18191.43012089458</v>
      </c>
      <c r="AF125" s="26">
        <v>4064560203.4291577</v>
      </c>
      <c r="AG125" s="26">
        <v>186.44440625960746</v>
      </c>
      <c r="AH125" s="26">
        <v>10020211.01</v>
      </c>
      <c r="AI125" s="26">
        <v>16181.048479924795</v>
      </c>
      <c r="AJ125" s="42">
        <v>2.459200700639313E-3</v>
      </c>
      <c r="AK125" s="26">
        <v>18459.842203921529</v>
      </c>
    </row>
    <row r="126" spans="1:37">
      <c r="A126" s="26">
        <v>10200</v>
      </c>
      <c r="B126" s="426">
        <v>1253.3110855853538</v>
      </c>
      <c r="C126" s="426">
        <v>1454715712.5622296</v>
      </c>
      <c r="D126" s="26">
        <v>29.404241455719575</v>
      </c>
      <c r="E126" s="32">
        <v>10119421.02</v>
      </c>
      <c r="F126" s="425">
        <v>1297.6717623783784</v>
      </c>
      <c r="G126" s="68">
        <v>7.2821970934835532E-3</v>
      </c>
      <c r="H126" s="435"/>
      <c r="I126" s="435"/>
      <c r="J126" s="435"/>
      <c r="K126" s="26">
        <v>10200</v>
      </c>
      <c r="L126" s="426">
        <v>4369.1213945698801</v>
      </c>
      <c r="M126" s="426">
        <v>2232870874.9973607</v>
      </c>
      <c r="N126" s="26">
        <v>80.16946387695512</v>
      </c>
      <c r="O126" s="425">
        <v>10119421.02</v>
      </c>
      <c r="P126" s="425">
        <f t="shared" si="4"/>
        <v>5558.1696992489069</v>
      </c>
      <c r="Q126" s="68">
        <f t="shared" si="5"/>
        <v>4.5115759252137557E-3</v>
      </c>
      <c r="R126" s="68"/>
      <c r="T126" s="26">
        <v>10200</v>
      </c>
      <c r="U126" s="426">
        <v>4679.3919818391514</v>
      </c>
      <c r="V126" s="426">
        <v>2293122803.9191751</v>
      </c>
      <c r="W126" s="26">
        <v>83.915183094156873</v>
      </c>
      <c r="X126" s="32">
        <v>10119421.02</v>
      </c>
      <c r="Y126" s="544">
        <f t="shared" si="6"/>
        <v>5925.3970734843615</v>
      </c>
      <c r="Z126" s="68">
        <f t="shared" si="7"/>
        <v>4.4129433463855061E-3</v>
      </c>
      <c r="AA126" s="12"/>
      <c r="AD126" s="30">
        <v>10200</v>
      </c>
      <c r="AE126" s="26">
        <v>18189.91656851647</v>
      </c>
      <c r="AF126" s="26">
        <v>4064525931.0808687</v>
      </c>
      <c r="AG126" s="26">
        <v>188.0579535201519</v>
      </c>
      <c r="AH126" s="26">
        <v>10119421.02</v>
      </c>
      <c r="AI126" s="26">
        <v>16135.472605444373</v>
      </c>
      <c r="AJ126" s="42">
        <v>2.483509642080254E-3</v>
      </c>
      <c r="AK126" s="26">
        <v>18437.05426668156</v>
      </c>
    </row>
    <row r="127" spans="1:37">
      <c r="A127" s="26">
        <v>10300</v>
      </c>
      <c r="B127" s="426">
        <v>1252.8501503014727</v>
      </c>
      <c r="C127" s="426">
        <v>1454681440.2139406</v>
      </c>
      <c r="D127" s="26">
        <v>29.457802579164742</v>
      </c>
      <c r="E127" s="32">
        <v>10218631.029999996</v>
      </c>
      <c r="F127" s="425">
        <v>1263.7002146194477</v>
      </c>
      <c r="G127" s="68">
        <v>7.3531954042660485E-3</v>
      </c>
      <c r="H127" s="435"/>
      <c r="I127" s="435"/>
      <c r="J127" s="435"/>
      <c r="K127" s="26">
        <v>10300</v>
      </c>
      <c r="L127" s="426">
        <v>4368.3310483455234</v>
      </c>
      <c r="M127" s="426">
        <v>2232836602.6490722</v>
      </c>
      <c r="N127" s="26">
        <v>80.720723259432006</v>
      </c>
      <c r="O127" s="425">
        <v>10218631.029999996</v>
      </c>
      <c r="P127" s="425">
        <f t="shared" si="4"/>
        <v>5512.5938247688573</v>
      </c>
      <c r="Q127" s="68">
        <f t="shared" si="5"/>
        <v>4.5556751686579456E-3</v>
      </c>
      <c r="R127" s="68"/>
      <c r="T127" s="26">
        <v>10300</v>
      </c>
      <c r="U127" s="426">
        <v>4678.5769797547318</v>
      </c>
      <c r="V127" s="426">
        <v>2293088531.5708866</v>
      </c>
      <c r="W127" s="26">
        <v>84.503165214057333</v>
      </c>
      <c r="X127" s="32">
        <v>10218631.029999996</v>
      </c>
      <c r="Y127" s="544">
        <f t="shared" si="6"/>
        <v>5879.8211990045957</v>
      </c>
      <c r="Z127" s="68">
        <f t="shared" si="7"/>
        <v>4.4562740990203697E-3</v>
      </c>
      <c r="AA127" s="12"/>
      <c r="AD127" s="30">
        <v>10300</v>
      </c>
      <c r="AE127" s="26">
        <v>18188.404144603097</v>
      </c>
      <c r="AF127" s="26">
        <v>4064491658.7325802</v>
      </c>
      <c r="AG127" s="26">
        <v>189.66694319324836</v>
      </c>
      <c r="AH127" s="26">
        <v>10218631.029999996</v>
      </c>
      <c r="AI127" s="26">
        <v>16089.896730964538</v>
      </c>
      <c r="AJ127" s="42">
        <v>2.5078178087098802E-3</v>
      </c>
      <c r="AK127" s="26">
        <v>18414.266329441587</v>
      </c>
    </row>
    <row r="128" spans="1:37">
      <c r="A128" s="26">
        <v>10400</v>
      </c>
      <c r="B128" s="426">
        <v>1252.3903434823249</v>
      </c>
      <c r="C128" s="426">
        <v>1454647167.8656518</v>
      </c>
      <c r="D128" s="26">
        <v>29.506806115161911</v>
      </c>
      <c r="E128" s="32">
        <v>10317841.039999997</v>
      </c>
      <c r="F128" s="425">
        <v>1229.7286668605523</v>
      </c>
      <c r="G128" s="68">
        <v>7.4241860730454223E-3</v>
      </c>
      <c r="H128" s="435"/>
      <c r="I128" s="435"/>
      <c r="J128" s="435"/>
      <c r="K128" s="26">
        <v>10400</v>
      </c>
      <c r="L128" s="426">
        <v>4367.5418305859002</v>
      </c>
      <c r="M128" s="426">
        <v>2232802330.3007832</v>
      </c>
      <c r="N128" s="26">
        <v>81.267425054460901</v>
      </c>
      <c r="O128" s="425">
        <v>10317841.039999997</v>
      </c>
      <c r="P128" s="425">
        <f t="shared" si="4"/>
        <v>5467.0179502889478</v>
      </c>
      <c r="Q128" s="68">
        <f t="shared" si="5"/>
        <v>4.5997718587821807E-3</v>
      </c>
      <c r="R128" s="68"/>
      <c r="T128" s="26">
        <v>10400</v>
      </c>
      <c r="U128" s="426">
        <v>4677.7631061350457</v>
      </c>
      <c r="V128" s="426">
        <v>2293054259.2225976</v>
      </c>
      <c r="W128" s="26">
        <v>85.086589746509745</v>
      </c>
      <c r="X128" s="32">
        <v>10317841.039999997</v>
      </c>
      <c r="Y128" s="544">
        <f t="shared" si="6"/>
        <v>5834.2453245241186</v>
      </c>
      <c r="Z128" s="68">
        <f t="shared" si="7"/>
        <v>4.4996061469116753E-3</v>
      </c>
      <c r="AA128" s="12"/>
      <c r="AD128" s="30">
        <v>10400</v>
      </c>
      <c r="AE128" s="26">
        <v>18186.892849154465</v>
      </c>
      <c r="AF128" s="26">
        <v>4064457386.3842916</v>
      </c>
      <c r="AG128" s="26">
        <v>191.2713752788969</v>
      </c>
      <c r="AH128" s="26">
        <v>10317841.039999997</v>
      </c>
      <c r="AI128" s="26">
        <v>16044.320856485283</v>
      </c>
      <c r="AJ128" s="42">
        <v>2.5321252005652377E-3</v>
      </c>
      <c r="AK128" s="26">
        <v>18391.478392201625</v>
      </c>
    </row>
    <row r="129" spans="1:37">
      <c r="A129" s="26">
        <v>10500</v>
      </c>
      <c r="B129" s="426">
        <v>1251.9316651279109</v>
      </c>
      <c r="C129" s="426">
        <v>1454612895.5173635</v>
      </c>
      <c r="D129" s="26">
        <v>29.551252063711104</v>
      </c>
      <c r="E129" s="32">
        <v>10417051.049999999</v>
      </c>
      <c r="F129" s="425">
        <v>1195.7571191016214</v>
      </c>
      <c r="G129" s="68">
        <v>7.4951691010554412E-3</v>
      </c>
      <c r="H129" s="435"/>
      <c r="I129" s="435"/>
      <c r="J129" s="435"/>
      <c r="K129" s="26">
        <v>10500</v>
      </c>
      <c r="L129" s="426">
        <v>4366.7537412910078</v>
      </c>
      <c r="M129" s="426">
        <v>2232768057.9524946</v>
      </c>
      <c r="N129" s="26">
        <v>81.809569262041819</v>
      </c>
      <c r="O129" s="425">
        <v>10417051.049999999</v>
      </c>
      <c r="P129" s="425">
        <f t="shared" si="4"/>
        <v>5421.4420758091819</v>
      </c>
      <c r="Q129" s="68">
        <f t="shared" si="5"/>
        <v>4.6438659958082011E-3</v>
      </c>
      <c r="R129" s="68"/>
      <c r="T129" s="26">
        <v>10500</v>
      </c>
      <c r="U129" s="426">
        <v>4676.9503609800922</v>
      </c>
      <c r="V129" s="426">
        <v>2293019986.8743095</v>
      </c>
      <c r="W129" s="26">
        <v>85.665456691514208</v>
      </c>
      <c r="X129" s="32">
        <v>10417051.049999999</v>
      </c>
      <c r="Y129" s="544">
        <f t="shared" si="6"/>
        <v>5788.6694500446365</v>
      </c>
      <c r="Z129" s="68">
        <f t="shared" si="7"/>
        <v>4.5429394901174945E-3</v>
      </c>
      <c r="AA129" s="12"/>
      <c r="AD129" s="30">
        <v>10500</v>
      </c>
      <c r="AE129" s="26">
        <v>18185.382682170555</v>
      </c>
      <c r="AF129" s="26">
        <v>4064423114.0360026</v>
      </c>
      <c r="AG129" s="26">
        <v>192.87124977709735</v>
      </c>
      <c r="AH129" s="26">
        <v>10417051.049999999</v>
      </c>
      <c r="AI129" s="26">
        <v>15998.744982004573</v>
      </c>
      <c r="AJ129" s="42">
        <v>2.5564318176833664E-3</v>
      </c>
      <c r="AK129" s="26">
        <v>18368.690454961652</v>
      </c>
    </row>
    <row r="130" spans="1:37">
      <c r="A130" s="26">
        <v>10600</v>
      </c>
      <c r="B130" s="426">
        <v>1251.4741152382292</v>
      </c>
      <c r="C130" s="426">
        <v>1454578623.1690745</v>
      </c>
      <c r="D130" s="26">
        <v>29.591140424812295</v>
      </c>
      <c r="E130" s="32">
        <v>10516261.059999999</v>
      </c>
      <c r="F130" s="425">
        <v>1161.7855713426195</v>
      </c>
      <c r="G130" s="68">
        <v>7.5661444895296125E-3</v>
      </c>
      <c r="H130" s="435"/>
      <c r="I130" s="435"/>
      <c r="J130" s="435"/>
      <c r="K130" s="26">
        <v>10600</v>
      </c>
      <c r="L130" s="426">
        <v>4365.9667804608507</v>
      </c>
      <c r="M130" s="426">
        <v>2232733785.6042051</v>
      </c>
      <c r="N130" s="26">
        <v>82.347155882174704</v>
      </c>
      <c r="O130" s="425">
        <v>10516261.059999999</v>
      </c>
      <c r="P130" s="425">
        <f t="shared" si="4"/>
        <v>5375.8662013288467</v>
      </c>
      <c r="Q130" s="68">
        <f t="shared" si="5"/>
        <v>4.6879575799577333E-3</v>
      </c>
      <c r="R130" s="68"/>
      <c r="T130" s="26">
        <v>10600</v>
      </c>
      <c r="U130" s="426">
        <v>4676.1387442898722</v>
      </c>
      <c r="V130" s="426">
        <v>2292985714.5260205</v>
      </c>
      <c r="W130" s="26">
        <v>86.239766049070667</v>
      </c>
      <c r="X130" s="32">
        <v>10516261.059999999</v>
      </c>
      <c r="Y130" s="544">
        <f t="shared" si="6"/>
        <v>5743.093575564586</v>
      </c>
      <c r="Z130" s="68">
        <f t="shared" si="7"/>
        <v>4.586274128695912E-3</v>
      </c>
      <c r="AA130" s="12"/>
      <c r="AD130" s="30">
        <v>10600</v>
      </c>
      <c r="AE130" s="26">
        <v>18183.873643651383</v>
      </c>
      <c r="AF130" s="26">
        <v>4064388841.6877136</v>
      </c>
      <c r="AG130" s="26">
        <v>194.46656668784985</v>
      </c>
      <c r="AH130" s="26">
        <v>10516261.059999999</v>
      </c>
      <c r="AI130" s="26">
        <v>15953.169107525027</v>
      </c>
      <c r="AJ130" s="42">
        <v>2.580737660101304E-3</v>
      </c>
      <c r="AK130" s="26">
        <v>18345.902517721683</v>
      </c>
    </row>
    <row r="131" spans="1:37">
      <c r="A131" s="26">
        <v>10700</v>
      </c>
      <c r="B131" s="426">
        <v>1251.0176938132813</v>
      </c>
      <c r="C131" s="426">
        <v>1454544350.820786</v>
      </c>
      <c r="D131" s="26">
        <v>29.626471198465488</v>
      </c>
      <c r="E131" s="32">
        <v>10615471.07</v>
      </c>
      <c r="F131" s="425">
        <v>1127.8140235837952</v>
      </c>
      <c r="G131" s="68">
        <v>7.637112239701171E-3</v>
      </c>
      <c r="H131" s="435"/>
      <c r="I131" s="435"/>
      <c r="J131" s="435"/>
      <c r="K131" s="26">
        <v>10700</v>
      </c>
      <c r="L131" s="426">
        <v>4365.1809480954271</v>
      </c>
      <c r="M131" s="426">
        <v>2232699513.2559171</v>
      </c>
      <c r="N131" s="26">
        <v>82.88018491485964</v>
      </c>
      <c r="O131" s="425">
        <v>10615471.07</v>
      </c>
      <c r="P131" s="425">
        <f t="shared" si="4"/>
        <v>5330.2903268493656</v>
      </c>
      <c r="Q131" s="68">
        <f t="shared" si="5"/>
        <v>4.732046611452467E-3</v>
      </c>
      <c r="R131" s="68"/>
      <c r="T131" s="26">
        <v>10700</v>
      </c>
      <c r="U131" s="426">
        <v>4675.3282560643847</v>
      </c>
      <c r="V131" s="426">
        <v>2292951442.177731</v>
      </c>
      <c r="W131" s="26">
        <v>86.809517819179149</v>
      </c>
      <c r="X131" s="32">
        <v>10615471.07</v>
      </c>
      <c r="Y131" s="544">
        <f t="shared" si="6"/>
        <v>5697.5177010848192</v>
      </c>
      <c r="Z131" s="68">
        <f t="shared" si="7"/>
        <v>4.6296100627050149E-3</v>
      </c>
      <c r="AA131" s="12"/>
      <c r="AD131" s="30">
        <v>10700</v>
      </c>
      <c r="AE131" s="26">
        <v>18182.365733596947</v>
      </c>
      <c r="AF131" s="26">
        <v>4064354569.3394256</v>
      </c>
      <c r="AG131" s="26">
        <v>196.05732601115432</v>
      </c>
      <c r="AH131" s="26">
        <v>10615471.07</v>
      </c>
      <c r="AI131" s="26">
        <v>15907.593233044608</v>
      </c>
      <c r="AJ131" s="42">
        <v>2.6050427278560872E-3</v>
      </c>
      <c r="AK131" s="26">
        <v>18323.11458048171</v>
      </c>
    </row>
    <row r="132" spans="1:37">
      <c r="A132" s="219">
        <v>10800</v>
      </c>
      <c r="B132" s="427">
        <v>1253.3153169159725</v>
      </c>
      <c r="C132" s="427">
        <v>1454510071.5855405</v>
      </c>
      <c r="D132" s="219">
        <v>29.677682179162694</v>
      </c>
      <c r="E132" s="308">
        <v>10714681.079999998</v>
      </c>
      <c r="F132" s="428">
        <v>1093.8424758248646</v>
      </c>
      <c r="G132" s="229">
        <v>7.708072352803093E-3</v>
      </c>
      <c r="H132" s="245" t="s">
        <v>213</v>
      </c>
      <c r="I132" s="134"/>
      <c r="J132" s="134"/>
      <c r="K132" s="26">
        <v>10800</v>
      </c>
      <c r="L132" s="426">
        <v>4364.396244194736</v>
      </c>
      <c r="M132" s="426">
        <v>2232665240.9076281</v>
      </c>
      <c r="N132" s="26">
        <v>83.408656360096558</v>
      </c>
      <c r="O132" s="24">
        <v>10714681.079999996</v>
      </c>
      <c r="P132" s="425">
        <f t="shared" si="4"/>
        <v>5284.7144523691722</v>
      </c>
      <c r="Q132" s="68">
        <f t="shared" si="5"/>
        <v>4.7761330905140764E-3</v>
      </c>
      <c r="R132" s="68"/>
      <c r="T132" s="30">
        <v>10800</v>
      </c>
      <c r="U132" s="426">
        <v>4674.5188963036317</v>
      </c>
      <c r="V132" s="426">
        <v>2292917169.8294435</v>
      </c>
      <c r="W132" s="30">
        <v>87.374712001839583</v>
      </c>
      <c r="X132" s="39">
        <v>10714681.079999996</v>
      </c>
      <c r="Y132" s="548">
        <f t="shared" si="6"/>
        <v>5651.9418266043431</v>
      </c>
      <c r="Z132" s="68">
        <f t="shared" si="7"/>
        <v>4.6729472922028836E-3</v>
      </c>
      <c r="AA132" s="12"/>
      <c r="AD132" s="30">
        <v>10800</v>
      </c>
      <c r="AE132" s="26">
        <v>18180.858952007238</v>
      </c>
      <c r="AF132" s="26">
        <v>4064320296.991137</v>
      </c>
      <c r="AG132" s="26">
        <v>197.64352774701078</v>
      </c>
      <c r="AH132" s="26">
        <v>10714681.079999996</v>
      </c>
      <c r="AI132" s="26">
        <v>15862.01735856477</v>
      </c>
      <c r="AJ132" s="42">
        <v>2.6293470209847493E-3</v>
      </c>
      <c r="AK132" s="26">
        <v>18300.32664324174</v>
      </c>
    </row>
    <row r="133" spans="1:37">
      <c r="A133" s="26">
        <v>10900</v>
      </c>
      <c r="B133" s="426">
        <v>1252.8809959643247</v>
      </c>
      <c r="C133" s="426">
        <v>1454475799.1734834</v>
      </c>
      <c r="D133" s="26">
        <v>29.736553932889862</v>
      </c>
      <c r="E133" s="32">
        <v>10813891.089999998</v>
      </c>
      <c r="F133" s="425">
        <v>1059.8709280659691</v>
      </c>
      <c r="G133" s="68">
        <v>7.7790248300680914E-3</v>
      </c>
      <c r="H133" s="435"/>
      <c r="I133" s="435"/>
      <c r="J133" s="435"/>
      <c r="K133" s="26">
        <v>10900</v>
      </c>
      <c r="L133" s="426">
        <v>4363.6126687587785</v>
      </c>
      <c r="M133" s="426">
        <v>2232630968.5593395</v>
      </c>
      <c r="N133" s="26">
        <v>83.93257021788547</v>
      </c>
      <c r="O133" s="425">
        <v>10813891.089999996</v>
      </c>
      <c r="P133" s="425">
        <f t="shared" si="4"/>
        <v>5239.1385778891217</v>
      </c>
      <c r="Q133" s="68">
        <f t="shared" si="5"/>
        <v>4.8202170173642046E-3</v>
      </c>
      <c r="R133" s="68"/>
      <c r="T133" s="26">
        <v>10900</v>
      </c>
      <c r="U133" s="426">
        <v>4673.7106650076094</v>
      </c>
      <c r="V133" s="426">
        <v>2292882897.481154</v>
      </c>
      <c r="W133" s="26">
        <v>87.935348597052069</v>
      </c>
      <c r="X133" s="32">
        <v>10813891.089999996</v>
      </c>
      <c r="Y133" s="544">
        <f t="shared" si="6"/>
        <v>5606.365952124861</v>
      </c>
      <c r="Z133" s="68">
        <f t="shared" si="7"/>
        <v>4.71628581724762E-3</v>
      </c>
      <c r="AA133" s="12"/>
      <c r="AD133" s="30">
        <v>10900</v>
      </c>
      <c r="AE133" s="26">
        <v>18179.353298882266</v>
      </c>
      <c r="AF133" s="26">
        <v>4064286024.6428475</v>
      </c>
      <c r="AG133" s="26">
        <v>199.22517189541932</v>
      </c>
      <c r="AH133" s="26">
        <v>10813891.089999996</v>
      </c>
      <c r="AI133" s="26">
        <v>15816.441484085228</v>
      </c>
      <c r="AJ133" s="42">
        <v>2.6536505395243232E-3</v>
      </c>
      <c r="AK133" s="26">
        <v>18277.538706001771</v>
      </c>
    </row>
    <row r="134" spans="1:37">
      <c r="A134" s="26">
        <v>11000</v>
      </c>
      <c r="B134" s="426">
        <v>1252.4476998733787</v>
      </c>
      <c r="C134" s="426">
        <v>1454441526.7614267</v>
      </c>
      <c r="D134" s="26">
        <v>29.791463822400825</v>
      </c>
      <c r="E134" s="32">
        <v>10913101.099999998</v>
      </c>
      <c r="F134" s="425">
        <v>1025.8993803070027</v>
      </c>
      <c r="G134" s="68">
        <v>7.849969672728602E-3</v>
      </c>
      <c r="H134" s="435"/>
      <c r="I134" s="435"/>
      <c r="J134" s="435"/>
      <c r="K134" s="26">
        <v>11000</v>
      </c>
      <c r="L134" s="426">
        <v>4362.8302217875525</v>
      </c>
      <c r="M134" s="426">
        <v>2232596696.21105</v>
      </c>
      <c r="N134" s="26">
        <v>84.451926488226405</v>
      </c>
      <c r="O134" s="425">
        <v>10913101.099999998</v>
      </c>
      <c r="P134" s="425">
        <f t="shared" si="4"/>
        <v>5193.5627034093559</v>
      </c>
      <c r="Q134" s="68">
        <f t="shared" si="5"/>
        <v>4.8642983922244747E-3</v>
      </c>
      <c r="R134" s="68"/>
      <c r="T134" s="26">
        <v>11000</v>
      </c>
      <c r="U134" s="426">
        <v>4672.9035621763223</v>
      </c>
      <c r="V134" s="426">
        <v>2292848625.1328654</v>
      </c>
      <c r="W134" s="26">
        <v>88.49142760481655</v>
      </c>
      <c r="X134" s="32">
        <v>10913101.099999998</v>
      </c>
      <c r="Y134" s="544">
        <f t="shared" si="6"/>
        <v>5560.7900776448105</v>
      </c>
      <c r="Z134" s="68">
        <f t="shared" si="7"/>
        <v>4.7596256378973157E-3</v>
      </c>
      <c r="AA134" s="12"/>
      <c r="AD134" s="30">
        <v>11000</v>
      </c>
      <c r="AE134" s="26">
        <v>18177.848774222028</v>
      </c>
      <c r="AF134" s="26">
        <v>4064251752.294559</v>
      </c>
      <c r="AG134" s="26">
        <v>200.80225845637983</v>
      </c>
      <c r="AH134" s="26">
        <v>10913101.099999998</v>
      </c>
      <c r="AI134" s="26">
        <v>15770.865609605098</v>
      </c>
      <c r="AJ134" s="42">
        <v>2.6779532835118384E-3</v>
      </c>
      <c r="AK134" s="26">
        <v>18254.750768761802</v>
      </c>
    </row>
    <row r="135" spans="1:37">
      <c r="A135" s="26">
        <v>11100</v>
      </c>
      <c r="B135" s="426">
        <v>1252.0154286431346</v>
      </c>
      <c r="C135" s="426">
        <v>1454407254.34937</v>
      </c>
      <c r="D135" s="26">
        <v>29.842411847695566</v>
      </c>
      <c r="E135" s="32">
        <v>11012311.109999999</v>
      </c>
      <c r="F135" s="425">
        <v>991.92783254810729</v>
      </c>
      <c r="G135" s="68">
        <v>7.9209068820168069E-3</v>
      </c>
      <c r="H135" s="435"/>
      <c r="I135" s="435"/>
      <c r="J135" s="435"/>
      <c r="K135" s="26">
        <v>11100</v>
      </c>
      <c r="L135" s="426">
        <v>4362.0489032810619</v>
      </c>
      <c r="M135" s="426">
        <v>2232562423.862762</v>
      </c>
      <c r="N135" s="26">
        <v>84.96672517111935</v>
      </c>
      <c r="O135" s="425">
        <v>11012311.109999999</v>
      </c>
      <c r="P135" s="425">
        <f t="shared" si="4"/>
        <v>5147.9868289294473</v>
      </c>
      <c r="Q135" s="68">
        <f t="shared" si="5"/>
        <v>4.9083772153164723E-3</v>
      </c>
      <c r="R135" s="68"/>
      <c r="T135" s="26">
        <v>11100</v>
      </c>
      <c r="U135" s="426">
        <v>4672.0975878097688</v>
      </c>
      <c r="V135" s="426">
        <v>2292814352.7845764</v>
      </c>
      <c r="W135" s="26">
        <v>89.042949025133026</v>
      </c>
      <c r="X135" s="32">
        <v>11012311.109999999</v>
      </c>
      <c r="Y135" s="544">
        <f t="shared" si="6"/>
        <v>5515.21420316476</v>
      </c>
      <c r="Z135" s="68">
        <f t="shared" si="7"/>
        <v>4.8029667542100699E-3</v>
      </c>
      <c r="AA135" s="12"/>
      <c r="AD135" s="30">
        <v>11100</v>
      </c>
      <c r="AE135" s="26">
        <v>18176.345378026519</v>
      </c>
      <c r="AF135" s="26">
        <v>4064217479.9462709</v>
      </c>
      <c r="AG135" s="26">
        <v>202.37478742989234</v>
      </c>
      <c r="AH135" s="26">
        <v>11012311.109999999</v>
      </c>
      <c r="AI135" s="26">
        <v>15725.289735125263</v>
      </c>
      <c r="AJ135" s="42">
        <v>2.7022552529843195E-3</v>
      </c>
      <c r="AK135" s="26">
        <v>18231.962831521832</v>
      </c>
    </row>
    <row r="136" spans="1:37">
      <c r="A136" s="26">
        <v>11200</v>
      </c>
      <c r="B136" s="426">
        <v>1251.5841822735924</v>
      </c>
      <c r="C136" s="426">
        <v>1454372981.9373133</v>
      </c>
      <c r="D136" s="26">
        <v>29.889398008774105</v>
      </c>
      <c r="E136" s="32">
        <v>11111521.120000001</v>
      </c>
      <c r="F136" s="425">
        <v>957.95628478910544</v>
      </c>
      <c r="G136" s="68">
        <v>7.9918364591646182E-3</v>
      </c>
      <c r="H136" s="435"/>
      <c r="I136" s="435"/>
      <c r="J136" s="435"/>
      <c r="K136" s="26">
        <v>11200</v>
      </c>
      <c r="L136" s="426">
        <v>4361.268713239303</v>
      </c>
      <c r="M136" s="426">
        <v>2232528151.5144734</v>
      </c>
      <c r="N136" s="26">
        <v>85.47696626656429</v>
      </c>
      <c r="O136" s="425">
        <v>11111521.120000001</v>
      </c>
      <c r="P136" s="425">
        <f t="shared" si="4"/>
        <v>5102.4109544493967</v>
      </c>
      <c r="Q136" s="68">
        <f t="shared" si="5"/>
        <v>4.9524534868617713E-3</v>
      </c>
      <c r="R136" s="68"/>
      <c r="T136" s="26">
        <v>11200</v>
      </c>
      <c r="U136" s="426">
        <v>4671.292741907946</v>
      </c>
      <c r="V136" s="426">
        <v>2292780080.4362879</v>
      </c>
      <c r="W136" s="26">
        <v>89.58991285800154</v>
      </c>
      <c r="X136" s="32">
        <v>11111521.120000001</v>
      </c>
      <c r="Y136" s="544">
        <f t="shared" si="6"/>
        <v>5469.638328685136</v>
      </c>
      <c r="Z136" s="68">
        <f t="shared" si="7"/>
        <v>4.8463091662439839E-3</v>
      </c>
      <c r="AA136" s="12"/>
      <c r="AD136" s="30">
        <v>11200</v>
      </c>
      <c r="AE136" s="26">
        <v>18174.843110295751</v>
      </c>
      <c r="AF136" s="26">
        <v>4064183207.5979824</v>
      </c>
      <c r="AG136" s="26">
        <v>203.94275881595689</v>
      </c>
      <c r="AH136" s="26">
        <v>11111521.120000001</v>
      </c>
      <c r="AI136" s="26">
        <v>15679.713860645425</v>
      </c>
      <c r="AJ136" s="42">
        <v>2.7265564479787932E-3</v>
      </c>
      <c r="AK136" s="26">
        <v>18209.174894281867</v>
      </c>
    </row>
    <row r="137" spans="1:37">
      <c r="A137" s="26">
        <v>11300</v>
      </c>
      <c r="B137" s="426">
        <v>1251.1539607647514</v>
      </c>
      <c r="C137" s="426">
        <v>1454338709.5252562</v>
      </c>
      <c r="D137" s="26">
        <v>29.932422305636418</v>
      </c>
      <c r="E137" s="32">
        <v>11210731.129999997</v>
      </c>
      <c r="F137" s="425">
        <v>923.98473703028117</v>
      </c>
      <c r="G137" s="68">
        <v>8.0627584054036843E-3</v>
      </c>
      <c r="H137" s="435"/>
      <c r="I137" s="435"/>
      <c r="J137" s="435"/>
      <c r="K137" s="26">
        <v>11300</v>
      </c>
      <c r="L137" s="426">
        <v>4360.4896516622775</v>
      </c>
      <c r="M137" s="426">
        <v>2232493879.1661849</v>
      </c>
      <c r="N137" s="26">
        <v>85.982649774561239</v>
      </c>
      <c r="O137" s="425">
        <v>11210731.129999995</v>
      </c>
      <c r="P137" s="425">
        <f t="shared" si="4"/>
        <v>5056.8350799694881</v>
      </c>
      <c r="Q137" s="68">
        <f t="shared" si="5"/>
        <v>4.9965272070819069E-3</v>
      </c>
      <c r="R137" s="68"/>
      <c r="T137" s="26">
        <v>11300</v>
      </c>
      <c r="U137" s="426">
        <v>4670.4890244708595</v>
      </c>
      <c r="V137" s="426">
        <v>2292745808.0879989</v>
      </c>
      <c r="W137" s="26">
        <v>90.13231910342202</v>
      </c>
      <c r="X137" s="32">
        <v>11210731.129999995</v>
      </c>
      <c r="Y137" s="544">
        <f t="shared" si="6"/>
        <v>5424.0624542048008</v>
      </c>
      <c r="Z137" s="68">
        <f t="shared" si="7"/>
        <v>4.8896528740571621E-3</v>
      </c>
      <c r="AA137" s="12"/>
      <c r="AD137" s="30">
        <v>11300</v>
      </c>
      <c r="AE137" s="26">
        <v>18173.341971029713</v>
      </c>
      <c r="AF137" s="26">
        <v>4064148935.2496934</v>
      </c>
      <c r="AG137" s="26">
        <v>205.50617261457339</v>
      </c>
      <c r="AH137" s="26">
        <v>11210731.129999995</v>
      </c>
      <c r="AI137" s="26">
        <v>15634.137986165008</v>
      </c>
      <c r="AJ137" s="42">
        <v>2.7508568685322785E-3</v>
      </c>
      <c r="AK137" s="26">
        <v>18186.386957041894</v>
      </c>
    </row>
    <row r="138" spans="1:37">
      <c r="A138" s="26">
        <v>11400</v>
      </c>
      <c r="B138" s="426">
        <v>1250.724764116613</v>
      </c>
      <c r="C138" s="426">
        <v>1454304437.1131997</v>
      </c>
      <c r="D138" s="26">
        <v>29.971484738282527</v>
      </c>
      <c r="E138" s="32">
        <v>11309941.139999999</v>
      </c>
      <c r="F138" s="425">
        <v>890.01318927127932</v>
      </c>
      <c r="G138" s="68">
        <v>8.1336727219653814E-3</v>
      </c>
      <c r="H138" s="435"/>
      <c r="I138" s="435"/>
      <c r="J138" s="435"/>
      <c r="K138" s="26">
        <v>11400</v>
      </c>
      <c r="L138" s="426">
        <v>4359.7117185499856</v>
      </c>
      <c r="M138" s="426">
        <v>2232459606.8178959</v>
      </c>
      <c r="N138" s="26">
        <v>86.483775695110211</v>
      </c>
      <c r="O138" s="425">
        <v>11309941.139999997</v>
      </c>
      <c r="P138" s="425">
        <f t="shared" si="4"/>
        <v>5011.2592054897223</v>
      </c>
      <c r="Q138" s="68">
        <f t="shared" si="5"/>
        <v>5.0405983761984043E-3</v>
      </c>
      <c r="R138" s="68"/>
      <c r="T138" s="26">
        <v>11400</v>
      </c>
      <c r="U138" s="426">
        <v>4669.6864354985046</v>
      </c>
      <c r="V138" s="426">
        <v>2292711535.7397113</v>
      </c>
      <c r="W138" s="26">
        <v>90.670167761394538</v>
      </c>
      <c r="X138" s="32">
        <v>11309941.139999997</v>
      </c>
      <c r="Y138" s="544">
        <f t="shared" si="6"/>
        <v>5378.4865797251769</v>
      </c>
      <c r="Z138" s="68">
        <f t="shared" si="7"/>
        <v>4.932997877707717E-3</v>
      </c>
      <c r="AA138" s="12"/>
      <c r="AD138" s="30">
        <v>11400</v>
      </c>
      <c r="AE138" s="26">
        <v>18171.841960228401</v>
      </c>
      <c r="AF138" s="26">
        <v>4064114662.9014053</v>
      </c>
      <c r="AG138" s="26">
        <v>207.06502882574196</v>
      </c>
      <c r="AH138" s="26">
        <v>11309941.139999997</v>
      </c>
      <c r="AI138" s="26">
        <v>15588.562111685751</v>
      </c>
      <c r="AJ138" s="42">
        <v>2.7751565146817989E-3</v>
      </c>
      <c r="AK138" s="26">
        <v>18163.599019801928</v>
      </c>
    </row>
    <row r="139" spans="1:37">
      <c r="A139" s="26">
        <v>11500</v>
      </c>
      <c r="B139" s="426">
        <v>1250.2965923291758</v>
      </c>
      <c r="C139" s="426">
        <v>1454270164.7011428</v>
      </c>
      <c r="D139" s="26">
        <v>30.00658530671242</v>
      </c>
      <c r="E139" s="32">
        <v>11409151.149999999</v>
      </c>
      <c r="F139" s="425">
        <v>856.04164151249051</v>
      </c>
      <c r="G139" s="68">
        <v>8.2045794100808409E-3</v>
      </c>
      <c r="H139" s="435"/>
      <c r="I139" s="435"/>
      <c r="J139" s="435"/>
      <c r="K139" s="26">
        <v>11500</v>
      </c>
      <c r="L139" s="426">
        <v>4358.9349139024271</v>
      </c>
      <c r="M139" s="426">
        <v>2232425334.4696074</v>
      </c>
      <c r="N139" s="26">
        <v>86.980344028211164</v>
      </c>
      <c r="O139" s="425">
        <v>11409151.149999999</v>
      </c>
      <c r="P139" s="425">
        <f t="shared" si="4"/>
        <v>4965.6833310095299</v>
      </c>
      <c r="Q139" s="68">
        <f t="shared" si="5"/>
        <v>5.0846669944327469E-3</v>
      </c>
      <c r="R139" s="68"/>
      <c r="T139" s="26">
        <v>11500</v>
      </c>
      <c r="U139" s="426">
        <v>4668.8849749908823</v>
      </c>
      <c r="V139" s="426">
        <v>2292677263.3914227</v>
      </c>
      <c r="W139" s="26">
        <v>91.203458831919065</v>
      </c>
      <c r="X139" s="32">
        <v>11409151.149999999</v>
      </c>
      <c r="Y139" s="544">
        <f t="shared" si="6"/>
        <v>5332.9107052452682</v>
      </c>
      <c r="Z139" s="68">
        <f t="shared" si="7"/>
        <v>4.9763441772537626E-3</v>
      </c>
      <c r="AA139" s="12"/>
      <c r="AD139" s="30">
        <v>11500</v>
      </c>
      <c r="AE139" s="26">
        <v>18170.34307789183</v>
      </c>
      <c r="AF139" s="26">
        <v>4064080390.5531163</v>
      </c>
      <c r="AG139" s="26">
        <v>208.61932744946247</v>
      </c>
      <c r="AH139" s="26">
        <v>11409151.149999999</v>
      </c>
      <c r="AI139" s="26">
        <v>15542.986237205041</v>
      </c>
      <c r="AJ139" s="42">
        <v>2.7994553864643707E-3</v>
      </c>
      <c r="AK139" s="26">
        <v>18140.811082561955</v>
      </c>
    </row>
    <row r="140" spans="1:37">
      <c r="A140" s="26">
        <v>11600</v>
      </c>
      <c r="B140" s="426">
        <v>1249.8694454024403</v>
      </c>
      <c r="C140" s="426">
        <v>1454235892.2890859</v>
      </c>
      <c r="D140" s="26">
        <v>30.037724010926105</v>
      </c>
      <c r="E140" s="32">
        <v>11508361.16</v>
      </c>
      <c r="F140" s="425">
        <v>822.07009375345308</v>
      </c>
      <c r="G140" s="68">
        <v>8.2754784709809029E-3</v>
      </c>
      <c r="H140" s="435"/>
      <c r="I140" s="435"/>
      <c r="J140" s="435"/>
      <c r="K140" s="26">
        <v>11600</v>
      </c>
      <c r="L140" s="426">
        <v>4358.1592377196012</v>
      </c>
      <c r="M140" s="426">
        <v>2232391062.1213188</v>
      </c>
      <c r="N140" s="26">
        <v>87.47235477386414</v>
      </c>
      <c r="O140" s="425">
        <v>11508361.16</v>
      </c>
      <c r="P140" s="425">
        <f t="shared" si="4"/>
        <v>4920.1074565297631</v>
      </c>
      <c r="Q140" s="68">
        <f t="shared" si="5"/>
        <v>5.1287330620064034E-3</v>
      </c>
      <c r="R140" s="68"/>
      <c r="T140" s="26">
        <v>11600</v>
      </c>
      <c r="U140" s="426">
        <v>4668.0846429479943</v>
      </c>
      <c r="V140" s="426">
        <v>2292642991.0431337</v>
      </c>
      <c r="W140" s="26">
        <v>91.732192314995558</v>
      </c>
      <c r="X140" s="32">
        <v>11508361.16</v>
      </c>
      <c r="Y140" s="544">
        <f t="shared" si="6"/>
        <v>5287.3348307649339</v>
      </c>
      <c r="Z140" s="68">
        <f t="shared" si="7"/>
        <v>5.0196917727534148E-3</v>
      </c>
      <c r="AA140" s="12"/>
      <c r="AD140" s="30">
        <v>11600</v>
      </c>
      <c r="AE140" s="26">
        <v>18168.845324019989</v>
      </c>
      <c r="AF140" s="26">
        <v>4064046118.2048268</v>
      </c>
      <c r="AG140" s="26">
        <v>210.16906848573501</v>
      </c>
      <c r="AH140" s="26">
        <v>11508361.16</v>
      </c>
      <c r="AI140" s="26">
        <v>15497.410362725495</v>
      </c>
      <c r="AJ140" s="42">
        <v>2.8237534839170089E-3</v>
      </c>
      <c r="AK140" s="26">
        <v>18118.023145321986</v>
      </c>
    </row>
    <row r="141" spans="1:37">
      <c r="A141" s="26">
        <v>11700</v>
      </c>
      <c r="B141" s="426">
        <v>1249.4433233364066</v>
      </c>
      <c r="C141" s="426">
        <v>1454201619.8770292</v>
      </c>
      <c r="D141" s="26">
        <v>30.064900850923575</v>
      </c>
      <c r="E141" s="32">
        <v>11607571.17</v>
      </c>
      <c r="F141" s="425">
        <v>788.0985459944867</v>
      </c>
      <c r="G141" s="68">
        <v>8.3463699058961612E-3</v>
      </c>
      <c r="H141" s="435"/>
      <c r="I141" s="435"/>
      <c r="J141" s="435"/>
      <c r="K141" s="26">
        <v>11700</v>
      </c>
      <c r="L141" s="426">
        <v>4357.3846900015087</v>
      </c>
      <c r="M141" s="426">
        <v>2232356789.7730293</v>
      </c>
      <c r="N141" s="26">
        <v>87.959807932069126</v>
      </c>
      <c r="O141" s="425">
        <v>11607571.17</v>
      </c>
      <c r="P141" s="425">
        <f t="shared" si="4"/>
        <v>4874.5315820498545</v>
      </c>
      <c r="Q141" s="68">
        <f t="shared" si="5"/>
        <v>5.1727965791408112E-3</v>
      </c>
      <c r="R141" s="68"/>
      <c r="T141" s="26">
        <v>11700</v>
      </c>
      <c r="U141" s="426">
        <v>4667.2854393698381</v>
      </c>
      <c r="V141" s="426">
        <v>2292608718.6948447</v>
      </c>
      <c r="W141" s="26">
        <v>92.256368210624075</v>
      </c>
      <c r="X141" s="32">
        <v>11607571.17</v>
      </c>
      <c r="Y141" s="544">
        <f t="shared" si="6"/>
        <v>5241.7589562851672</v>
      </c>
      <c r="Z141" s="68">
        <f t="shared" si="7"/>
        <v>5.063040664264792E-3</v>
      </c>
      <c r="AA141" s="12"/>
      <c r="AD141" s="30">
        <v>11700</v>
      </c>
      <c r="AE141" s="26">
        <v>18167.348698612885</v>
      </c>
      <c r="AF141" s="26">
        <v>4064011845.8565388</v>
      </c>
      <c r="AG141" s="26">
        <v>211.71425193455954</v>
      </c>
      <c r="AH141" s="26">
        <v>11607571.17</v>
      </c>
      <c r="AI141" s="26">
        <v>15451.834488245368</v>
      </c>
      <c r="AJ141" s="42">
        <v>2.8480508070767236E-3</v>
      </c>
      <c r="AK141" s="26">
        <v>18095.235208082013</v>
      </c>
    </row>
    <row r="142" spans="1:37">
      <c r="A142" s="219">
        <v>11800</v>
      </c>
      <c r="B142" s="427">
        <v>1259.8483845395153</v>
      </c>
      <c r="C142" s="427">
        <v>1454167289.2676933</v>
      </c>
      <c r="D142" s="219">
        <v>30.197277907835954</v>
      </c>
      <c r="E142" s="308">
        <v>11706781.18</v>
      </c>
      <c r="F142" s="428">
        <v>754.12699823566243</v>
      </c>
      <c r="G142" s="229">
        <v>8.4172537160569372E-3</v>
      </c>
      <c r="H142" s="433" t="s">
        <v>214</v>
      </c>
      <c r="I142" s="434"/>
      <c r="J142" s="434"/>
      <c r="K142" s="26">
        <v>11800</v>
      </c>
      <c r="L142" s="426">
        <v>4356.6112707481489</v>
      </c>
      <c r="M142" s="426">
        <v>2232322517.4247413</v>
      </c>
      <c r="N142" s="26">
        <v>88.442703502826106</v>
      </c>
      <c r="O142" s="24">
        <v>11706781.179999996</v>
      </c>
      <c r="P142" s="425">
        <f t="shared" si="4"/>
        <v>4828.955707569804</v>
      </c>
      <c r="Q142" s="68">
        <f t="shared" si="5"/>
        <v>5.2168575460573808E-3</v>
      </c>
      <c r="R142" s="68"/>
      <c r="T142" s="30">
        <v>11800</v>
      </c>
      <c r="U142" s="426">
        <v>4666.4873642564153</v>
      </c>
      <c r="V142" s="426">
        <v>2292574446.3465557</v>
      </c>
      <c r="W142" s="30">
        <v>92.775986518804629</v>
      </c>
      <c r="X142" s="39">
        <v>11706781.179999996</v>
      </c>
      <c r="Y142" s="548">
        <f t="shared" si="6"/>
        <v>5196.1830818055432</v>
      </c>
      <c r="Z142" s="68">
        <f t="shared" si="7"/>
        <v>5.1063908518460153E-3</v>
      </c>
      <c r="AA142" s="12"/>
      <c r="AD142" s="30">
        <v>11800</v>
      </c>
      <c r="AE142" s="26">
        <v>18165.853201670507</v>
      </c>
      <c r="AF142" s="26">
        <v>4063977573.5082498</v>
      </c>
      <c r="AG142" s="26">
        <v>213.25487779593612</v>
      </c>
      <c r="AH142" s="26">
        <v>11706781.179999996</v>
      </c>
      <c r="AI142" s="26">
        <v>15406.258613765822</v>
      </c>
      <c r="AJ142" s="42">
        <v>2.8723473559805275E-3</v>
      </c>
      <c r="AK142" s="26">
        <v>18072.447270842044</v>
      </c>
    </row>
    <row r="143" spans="1:37">
      <c r="A143" s="26">
        <v>11900</v>
      </c>
      <c r="B143" s="426">
        <v>1259.4960454163011</v>
      </c>
      <c r="C143" s="426">
        <v>1454133016.3624389</v>
      </c>
      <c r="D143" s="26">
        <v>30.340248811929047</v>
      </c>
      <c r="E143" s="32">
        <v>11805991.189999999</v>
      </c>
      <c r="F143" s="425">
        <v>720.1554504767671</v>
      </c>
      <c r="G143" s="68">
        <v>8.4881299026932939E-3</v>
      </c>
      <c r="H143" s="435"/>
      <c r="I143" s="435"/>
      <c r="J143" s="435"/>
      <c r="K143" s="26">
        <v>11900</v>
      </c>
      <c r="L143" s="426">
        <v>4355.8389799595225</v>
      </c>
      <c r="M143" s="426">
        <v>2232288245.0764527</v>
      </c>
      <c r="N143" s="26">
        <v>88.921041486135081</v>
      </c>
      <c r="O143" s="425">
        <v>11805991.189999998</v>
      </c>
      <c r="P143" s="425">
        <f t="shared" si="4"/>
        <v>4783.3798330897534</v>
      </c>
      <c r="Q143" s="68">
        <f t="shared" si="5"/>
        <v>5.2609159629775065E-3</v>
      </c>
      <c r="R143" s="68"/>
      <c r="T143" s="26">
        <v>11900</v>
      </c>
      <c r="U143" s="426">
        <v>4665.690417607726</v>
      </c>
      <c r="V143" s="426">
        <v>2292540173.9982672</v>
      </c>
      <c r="W143" s="26">
        <v>93.291047239537164</v>
      </c>
      <c r="X143" s="32">
        <v>11805991.189999998</v>
      </c>
      <c r="Y143" s="544">
        <f t="shared" si="6"/>
        <v>5150.6072073253499</v>
      </c>
      <c r="Z143" s="68">
        <f t="shared" si="7"/>
        <v>5.1497423355552161E-3</v>
      </c>
      <c r="AA143" s="12"/>
      <c r="AD143" s="30">
        <v>11900</v>
      </c>
      <c r="AE143" s="26">
        <v>18164.358833192862</v>
      </c>
      <c r="AF143" s="26">
        <v>4063943301.1599617</v>
      </c>
      <c r="AG143" s="26">
        <v>214.79094606986465</v>
      </c>
      <c r="AH143" s="26">
        <v>11805991.189999998</v>
      </c>
      <c r="AI143" s="26">
        <v>15360.682739285112</v>
      </c>
      <c r="AJ143" s="42">
        <v>2.8966431306654285E-3</v>
      </c>
      <c r="AK143" s="26">
        <v>18049.659333602071</v>
      </c>
    </row>
    <row r="144" spans="1:37">
      <c r="A144" s="26">
        <v>12000</v>
      </c>
      <c r="B144" s="426">
        <v>1259.1443942162755</v>
      </c>
      <c r="C144" s="426">
        <v>1454098743.4571853</v>
      </c>
      <c r="D144" s="26">
        <v>30.481321594497459</v>
      </c>
      <c r="E144" s="32">
        <v>11905201.199999999</v>
      </c>
      <c r="F144" s="425">
        <v>686.18390271780072</v>
      </c>
      <c r="G144" s="68">
        <v>8.5589984670350165E-3</v>
      </c>
      <c r="H144" s="435"/>
      <c r="I144" s="435"/>
      <c r="J144" s="435"/>
      <c r="K144" s="26">
        <v>12000</v>
      </c>
      <c r="L144" s="426">
        <v>4355.0678176356287</v>
      </c>
      <c r="M144" s="426">
        <v>2232253972.7281637</v>
      </c>
      <c r="N144" s="26">
        <v>89.39482188199608</v>
      </c>
      <c r="O144" s="425">
        <v>11905201.199999997</v>
      </c>
      <c r="P144" s="425">
        <f t="shared" si="4"/>
        <v>4737.8039586099876</v>
      </c>
      <c r="Q144" s="68">
        <f t="shared" si="5"/>
        <v>5.3049718301225492E-3</v>
      </c>
      <c r="R144" s="68"/>
      <c r="T144" s="26">
        <v>12000</v>
      </c>
      <c r="U144" s="426">
        <v>4664.8945994237702</v>
      </c>
      <c r="V144" s="426">
        <v>2292505901.6499786</v>
      </c>
      <c r="W144" s="26">
        <v>93.80155037282168</v>
      </c>
      <c r="X144" s="32">
        <v>11905201.199999997</v>
      </c>
      <c r="Y144" s="544">
        <f t="shared" si="6"/>
        <v>5105.0313328451584</v>
      </c>
      <c r="Z144" s="68">
        <f t="shared" si="7"/>
        <v>5.1930951154505215E-3</v>
      </c>
      <c r="AA144" s="12"/>
      <c r="AD144" s="30">
        <v>12000</v>
      </c>
      <c r="AE144" s="26">
        <v>18162.865593179955</v>
      </c>
      <c r="AF144" s="26">
        <v>4063909028.8116722</v>
      </c>
      <c r="AG144" s="26">
        <v>216.32245675634528</v>
      </c>
      <c r="AH144" s="26">
        <v>11905201.199999997</v>
      </c>
      <c r="AI144" s="26">
        <v>15315.106864806148</v>
      </c>
      <c r="AJ144" s="42">
        <v>2.9209381311684325E-3</v>
      </c>
      <c r="AK144" s="26">
        <v>18026.871396362105</v>
      </c>
    </row>
    <row r="145" spans="1:37">
      <c r="A145" s="26">
        <v>12100</v>
      </c>
      <c r="B145" s="426">
        <v>1258.7934309394382</v>
      </c>
      <c r="C145" s="426">
        <v>1454064470.5519311</v>
      </c>
      <c r="D145" s="26">
        <v>30.620496255541166</v>
      </c>
      <c r="E145" s="32">
        <v>12004411.209999999</v>
      </c>
      <c r="F145" s="425">
        <v>652.21235495890539</v>
      </c>
      <c r="G145" s="68">
        <v>8.6298594103116459E-3</v>
      </c>
      <c r="H145" s="435"/>
      <c r="I145" s="435"/>
      <c r="J145" s="435"/>
      <c r="K145" s="26">
        <v>12100</v>
      </c>
      <c r="L145" s="426">
        <v>4354.2977837764702</v>
      </c>
      <c r="M145" s="426">
        <v>2232219700.3798757</v>
      </c>
      <c r="N145" s="26">
        <v>89.864044690409074</v>
      </c>
      <c r="O145" s="425">
        <v>12004411.209999999</v>
      </c>
      <c r="P145" s="425">
        <f t="shared" si="4"/>
        <v>4692.2280841299371</v>
      </c>
      <c r="Q145" s="68">
        <f t="shared" si="5"/>
        <v>5.3490251477138415E-3</v>
      </c>
      <c r="R145" s="68"/>
      <c r="T145" s="26">
        <v>12100</v>
      </c>
      <c r="U145" s="426">
        <v>4664.0999097045469</v>
      </c>
      <c r="V145" s="426">
        <v>2292471629.3016901</v>
      </c>
      <c r="W145" s="26">
        <v>94.307495918658233</v>
      </c>
      <c r="X145" s="32">
        <v>12004411.209999999</v>
      </c>
      <c r="Y145" s="544">
        <f t="shared" si="6"/>
        <v>5059.4554583655336</v>
      </c>
      <c r="Z145" s="68">
        <f t="shared" si="7"/>
        <v>5.2364491915900674E-3</v>
      </c>
      <c r="AA145" s="12"/>
      <c r="AD145" s="30">
        <v>12100</v>
      </c>
      <c r="AE145" s="26">
        <v>18161.373481631781</v>
      </c>
      <c r="AF145" s="26">
        <v>4063874756.4633837</v>
      </c>
      <c r="AG145" s="26">
        <v>217.84940985537784</v>
      </c>
      <c r="AH145" s="26">
        <v>12004411.209999999</v>
      </c>
      <c r="AI145" s="26">
        <v>15269.530990325729</v>
      </c>
      <c r="AJ145" s="42">
        <v>2.9452323575265417E-3</v>
      </c>
      <c r="AK145" s="26">
        <v>18004.083459122132</v>
      </c>
    </row>
    <row r="146" spans="1:37">
      <c r="A146" s="26">
        <v>12200</v>
      </c>
      <c r="B146" s="426">
        <v>1258.4431555857896</v>
      </c>
      <c r="C146" s="426">
        <v>1454030197.6466768</v>
      </c>
      <c r="D146" s="26">
        <v>30.757772795060191</v>
      </c>
      <c r="E146" s="32">
        <v>12103621.220000001</v>
      </c>
      <c r="F146" s="425">
        <v>618.24080719993901</v>
      </c>
      <c r="G146" s="68">
        <v>8.7007127337524401E-3</v>
      </c>
      <c r="H146" s="435"/>
      <c r="I146" s="435"/>
      <c r="J146" s="435"/>
      <c r="K146" s="26">
        <v>12200</v>
      </c>
      <c r="L146" s="426">
        <v>4353.5288783820415</v>
      </c>
      <c r="M146" s="426">
        <v>2232185428.0315866</v>
      </c>
      <c r="N146" s="26">
        <v>90.328709911374105</v>
      </c>
      <c r="O146" s="425">
        <v>12103621.220000001</v>
      </c>
      <c r="P146" s="425">
        <f t="shared" si="4"/>
        <v>4646.6522096503122</v>
      </c>
      <c r="Q146" s="68">
        <f t="shared" si="5"/>
        <v>5.3930759159727002E-3</v>
      </c>
      <c r="R146" s="68"/>
      <c r="T146" s="26">
        <v>12200</v>
      </c>
      <c r="U146" s="426">
        <v>4663.3063484500581</v>
      </c>
      <c r="V146" s="426">
        <v>2292437356.9534006</v>
      </c>
      <c r="W146" s="26">
        <v>94.808883877046796</v>
      </c>
      <c r="X146" s="32">
        <v>12103621.220000001</v>
      </c>
      <c r="Y146" s="544">
        <f t="shared" si="6"/>
        <v>5013.8795838856249</v>
      </c>
      <c r="Z146" s="68">
        <f t="shared" si="7"/>
        <v>5.279804564031992E-3</v>
      </c>
      <c r="AA146" s="12"/>
      <c r="AD146" s="30">
        <v>12200</v>
      </c>
      <c r="AE146" s="26">
        <v>18159.882498548341</v>
      </c>
      <c r="AF146" s="26">
        <v>4063840484.1150956</v>
      </c>
      <c r="AG146" s="26">
        <v>219.37180536696246</v>
      </c>
      <c r="AH146" s="26">
        <v>12103621.220000001</v>
      </c>
      <c r="AI146" s="26">
        <v>15223.955115846184</v>
      </c>
      <c r="AJ146" s="42">
        <v>2.9695258097767576E-3</v>
      </c>
      <c r="AK146" s="26">
        <v>17981.295521882166</v>
      </c>
    </row>
    <row r="147" spans="1:37">
      <c r="A147" s="26">
        <v>12300</v>
      </c>
      <c r="B147" s="426">
        <v>1258.093568155329</v>
      </c>
      <c r="C147" s="426">
        <v>1453995924.7414227</v>
      </c>
      <c r="D147" s="26">
        <v>30.893151213054526</v>
      </c>
      <c r="E147" s="32">
        <v>12202831.23</v>
      </c>
      <c r="F147" s="425">
        <v>584.26925944097263</v>
      </c>
      <c r="G147" s="68">
        <v>8.7715584385864021E-3</v>
      </c>
      <c r="H147" s="435"/>
      <c r="I147" s="435"/>
      <c r="J147" s="435"/>
      <c r="K147" s="26">
        <v>12300</v>
      </c>
      <c r="L147" s="426">
        <v>4352.7611014523491</v>
      </c>
      <c r="M147" s="426">
        <v>2232151155.6832976</v>
      </c>
      <c r="N147" s="26">
        <v>90.788817544891089</v>
      </c>
      <c r="O147" s="425">
        <v>12202831.229999997</v>
      </c>
      <c r="P147" s="425">
        <f t="shared" si="4"/>
        <v>4601.0763351698361</v>
      </c>
      <c r="Q147" s="68">
        <f t="shared" si="5"/>
        <v>5.4371241351204051E-3</v>
      </c>
      <c r="R147" s="68"/>
      <c r="T147" s="26">
        <v>12300</v>
      </c>
      <c r="U147" s="426">
        <v>4662.5139156603009</v>
      </c>
      <c r="V147" s="426">
        <v>2292403084.6051126</v>
      </c>
      <c r="W147" s="26">
        <v>95.305714247987339</v>
      </c>
      <c r="X147" s="32">
        <v>12202831.229999997</v>
      </c>
      <c r="Y147" s="544">
        <f t="shared" si="6"/>
        <v>4968.3037094054334</v>
      </c>
      <c r="Z147" s="68">
        <f t="shared" si="7"/>
        <v>5.3231612328344278E-3</v>
      </c>
      <c r="AA147" s="12"/>
      <c r="AD147" s="30">
        <v>12300</v>
      </c>
      <c r="AE147" s="26">
        <v>18158.39264392963</v>
      </c>
      <c r="AF147" s="26">
        <v>4063806211.7668066</v>
      </c>
      <c r="AG147" s="26">
        <v>220.88964329109899</v>
      </c>
      <c r="AH147" s="26">
        <v>12202831.229999997</v>
      </c>
      <c r="AI147" s="26">
        <v>15178.379241365474</v>
      </c>
      <c r="AJ147" s="42">
        <v>2.9938184879560771E-3</v>
      </c>
      <c r="AK147" s="26">
        <v>17958.507584642193</v>
      </c>
    </row>
    <row r="148" spans="1:37">
      <c r="A148" s="26">
        <v>12400</v>
      </c>
      <c r="B148" s="426">
        <v>1257.7446686480571</v>
      </c>
      <c r="C148" s="426">
        <v>1453961651.8361685</v>
      </c>
      <c r="D148" s="26">
        <v>31.026631509524176</v>
      </c>
      <c r="E148" s="32">
        <v>12302041.239999998</v>
      </c>
      <c r="F148" s="425">
        <v>550.29771168214836</v>
      </c>
      <c r="G148" s="68">
        <v>8.8423965260422642E-3</v>
      </c>
      <c r="H148" s="435"/>
      <c r="I148" s="435"/>
      <c r="J148" s="435"/>
      <c r="K148" s="26">
        <v>12400</v>
      </c>
      <c r="L148" s="426">
        <v>4351.9944529873883</v>
      </c>
      <c r="M148" s="426">
        <v>2232116883.3350096</v>
      </c>
      <c r="N148" s="26">
        <v>91.244367590960124</v>
      </c>
      <c r="O148" s="425">
        <v>12302041.239999996</v>
      </c>
      <c r="P148" s="425">
        <f t="shared" si="4"/>
        <v>4555.500460690354</v>
      </c>
      <c r="Q148" s="68">
        <f t="shared" si="5"/>
        <v>5.4811698053782191E-3</v>
      </c>
      <c r="R148" s="68"/>
      <c r="T148" s="26">
        <v>12400</v>
      </c>
      <c r="U148" s="426">
        <v>4661.7226113352763</v>
      </c>
      <c r="V148" s="426">
        <v>2292368812.2568231</v>
      </c>
      <c r="W148" s="26">
        <v>95.79798703147992</v>
      </c>
      <c r="X148" s="32">
        <v>12302041.239999996</v>
      </c>
      <c r="Y148" s="544">
        <f t="shared" si="6"/>
        <v>4922.7278349258086</v>
      </c>
      <c r="Z148" s="68">
        <f t="shared" si="7"/>
        <v>5.3665191980555313E-3</v>
      </c>
      <c r="AA148" s="12"/>
      <c r="AD148" s="30">
        <v>12400</v>
      </c>
      <c r="AE148" s="26">
        <v>18156.903917775653</v>
      </c>
      <c r="AF148" s="26">
        <v>4063771939.4185171</v>
      </c>
      <c r="AG148" s="26">
        <v>222.40292362778763</v>
      </c>
      <c r="AH148" s="26">
        <v>12302041.239999996</v>
      </c>
      <c r="AI148" s="26">
        <v>15132.803366886219</v>
      </c>
      <c r="AJ148" s="42">
        <v>3.0181103921014998E-3</v>
      </c>
      <c r="AK148" s="26">
        <v>17935.719647402228</v>
      </c>
    </row>
    <row r="149" spans="1:37">
      <c r="A149" s="26">
        <v>12500</v>
      </c>
      <c r="B149" s="426">
        <v>1257.3964570639732</v>
      </c>
      <c r="C149" s="426">
        <v>1453927378.9309146</v>
      </c>
      <c r="D149" s="26">
        <v>31.158213684469128</v>
      </c>
      <c r="E149" s="32">
        <v>12401251.25</v>
      </c>
      <c r="F149" s="425">
        <v>516.32616392325303</v>
      </c>
      <c r="G149" s="68">
        <v>8.9132269973485109E-3</v>
      </c>
      <c r="H149" s="435"/>
      <c r="I149" s="435"/>
      <c r="J149" s="435"/>
      <c r="K149" s="26">
        <v>12500</v>
      </c>
      <c r="L149" s="426">
        <v>4351.2289329871592</v>
      </c>
      <c r="M149" s="426">
        <v>2232082610.9867201</v>
      </c>
      <c r="N149" s="26">
        <v>91.69536004958114</v>
      </c>
      <c r="O149" s="425">
        <v>12401251.249999998</v>
      </c>
      <c r="P149" s="425">
        <f t="shared" si="4"/>
        <v>4509.9245862101616</v>
      </c>
      <c r="Q149" s="68">
        <f t="shared" si="5"/>
        <v>5.5252129269673803E-3</v>
      </c>
      <c r="R149" s="68"/>
      <c r="T149" s="26">
        <v>12500</v>
      </c>
      <c r="U149" s="426">
        <v>4660.932435474987</v>
      </c>
      <c r="V149" s="426">
        <v>2292334539.908535</v>
      </c>
      <c r="W149" s="26">
        <v>96.285702227524496</v>
      </c>
      <c r="X149" s="32">
        <v>12401251.249999998</v>
      </c>
      <c r="Y149" s="544">
        <f t="shared" si="6"/>
        <v>4877.151960445758</v>
      </c>
      <c r="Z149" s="68">
        <f t="shared" si="7"/>
        <v>5.409878459753441E-3</v>
      </c>
      <c r="AA149" s="12"/>
      <c r="AD149" s="30">
        <v>12500</v>
      </c>
      <c r="AE149" s="26">
        <v>18155.416320086413</v>
      </c>
      <c r="AF149" s="26">
        <v>4063737667.0702295</v>
      </c>
      <c r="AG149" s="26">
        <v>223.91164637702823</v>
      </c>
      <c r="AH149" s="26">
        <v>12401251.249999998</v>
      </c>
      <c r="AI149" s="26">
        <v>15087.227492406091</v>
      </c>
      <c r="AJ149" s="42">
        <v>3.0424015222500155E-3</v>
      </c>
      <c r="AK149" s="26">
        <v>17912.931710162258</v>
      </c>
    </row>
    <row r="150" spans="1:37">
      <c r="A150" s="26">
        <v>12600</v>
      </c>
      <c r="B150" s="426">
        <v>1257.0489334030781</v>
      </c>
      <c r="C150" s="426">
        <v>1453893106.0256605</v>
      </c>
      <c r="D150" s="26">
        <v>31.287897737889395</v>
      </c>
      <c r="E150" s="32">
        <v>12500461.26</v>
      </c>
      <c r="F150" s="425">
        <v>482.3546161642156</v>
      </c>
      <c r="G150" s="68">
        <v>8.9840498537333384E-3</v>
      </c>
      <c r="H150" s="435"/>
      <c r="I150" s="435"/>
      <c r="J150" s="435"/>
      <c r="K150" s="26">
        <v>12600</v>
      </c>
      <c r="L150" s="426">
        <v>4350.4645414516663</v>
      </c>
      <c r="M150" s="426">
        <v>2232048338.6384315</v>
      </c>
      <c r="N150" s="26">
        <v>92.14179492075418</v>
      </c>
      <c r="O150" s="425">
        <v>12500461.26</v>
      </c>
      <c r="P150" s="425">
        <f t="shared" si="4"/>
        <v>4464.3487117303948</v>
      </c>
      <c r="Q150" s="68">
        <f t="shared" si="5"/>
        <v>5.5692535001090901E-3</v>
      </c>
      <c r="R150" s="68"/>
      <c r="T150" s="26">
        <v>12600</v>
      </c>
      <c r="U150" s="426">
        <v>4660.1433880794302</v>
      </c>
      <c r="V150" s="426">
        <v>2292300267.5602469</v>
      </c>
      <c r="W150" s="26">
        <v>96.768859836121052</v>
      </c>
      <c r="X150" s="32">
        <v>12500461.26</v>
      </c>
      <c r="Y150" s="544">
        <f t="shared" si="6"/>
        <v>4831.5760859655647</v>
      </c>
      <c r="Z150" s="68">
        <f t="shared" si="7"/>
        <v>5.4532390179863116E-3</v>
      </c>
      <c r="AA150" s="12"/>
      <c r="AD150" s="30">
        <v>12600</v>
      </c>
      <c r="AE150" s="26">
        <v>18153.929850861903</v>
      </c>
      <c r="AF150" s="26">
        <v>4063703394.72194</v>
      </c>
      <c r="AG150" s="26">
        <v>225.4158115388208</v>
      </c>
      <c r="AH150" s="26">
        <v>12500461.26</v>
      </c>
      <c r="AI150" s="26">
        <v>15041.651617925672</v>
      </c>
      <c r="AJ150" s="42">
        <v>3.0666918784386194E-3</v>
      </c>
      <c r="AK150" s="26">
        <v>17890.143772922285</v>
      </c>
    </row>
    <row r="151" spans="1:37">
      <c r="A151" s="26">
        <v>12700</v>
      </c>
      <c r="B151" s="426">
        <v>1256.7020976653712</v>
      </c>
      <c r="C151" s="426">
        <v>1453858833.1204066</v>
      </c>
      <c r="D151" s="26">
        <v>31.415683669784965</v>
      </c>
      <c r="E151" s="32">
        <v>12599671.27</v>
      </c>
      <c r="F151" s="425">
        <v>448.38306840539133</v>
      </c>
      <c r="G151" s="68">
        <v>9.0548650964246934E-3</v>
      </c>
      <c r="H151" s="435"/>
      <c r="I151" s="435"/>
      <c r="J151" s="435"/>
      <c r="K151" s="26">
        <v>12700</v>
      </c>
      <c r="L151" s="426">
        <v>4349.7012783809059</v>
      </c>
      <c r="M151" s="426">
        <v>2232014066.2901435</v>
      </c>
      <c r="N151" s="26">
        <v>92.5836722044792</v>
      </c>
      <c r="O151" s="425">
        <v>12599671.27</v>
      </c>
      <c r="P151" s="425">
        <f t="shared" si="4"/>
        <v>4418.7728372502024</v>
      </c>
      <c r="Q151" s="68">
        <f t="shared" si="5"/>
        <v>5.6132915250245354E-3</v>
      </c>
      <c r="R151" s="68"/>
      <c r="T151" s="26">
        <v>12700</v>
      </c>
      <c r="U151" s="426">
        <v>4659.3554691486052</v>
      </c>
      <c r="V151" s="426">
        <v>2292265995.2119579</v>
      </c>
      <c r="W151" s="26">
        <v>97.247459857269646</v>
      </c>
      <c r="X151" s="32">
        <v>12599671.27</v>
      </c>
      <c r="Y151" s="544">
        <f t="shared" si="6"/>
        <v>4786.0002114859408</v>
      </c>
      <c r="Z151" s="68">
        <f t="shared" si="7"/>
        <v>5.4966008728122981E-3</v>
      </c>
      <c r="AA151" s="12"/>
      <c r="AD151" s="30">
        <v>12700</v>
      </c>
      <c r="AE151" s="26">
        <v>18152.444510102127</v>
      </c>
      <c r="AF151" s="26">
        <v>4063669122.3736515</v>
      </c>
      <c r="AG151" s="26">
        <v>226.91541911316546</v>
      </c>
      <c r="AH151" s="26">
        <v>12599671.27</v>
      </c>
      <c r="AI151" s="26">
        <v>14996.075743446418</v>
      </c>
      <c r="AJ151" s="42">
        <v>3.0909814607042977E-3</v>
      </c>
      <c r="AK151" s="26">
        <v>17867.355835682316</v>
      </c>
    </row>
    <row r="152" spans="1:37">
      <c r="A152" s="26">
        <v>12800</v>
      </c>
      <c r="B152" s="426">
        <v>1256.3559498508523</v>
      </c>
      <c r="C152" s="426">
        <v>1453824560.2151525</v>
      </c>
      <c r="D152" s="26">
        <v>31.541571480155845</v>
      </c>
      <c r="E152" s="32">
        <v>12698881.279999999</v>
      </c>
      <c r="F152" s="425">
        <v>414.41152064642495</v>
      </c>
      <c r="G152" s="68">
        <v>9.1256727266502604E-3</v>
      </c>
      <c r="H152" s="435"/>
      <c r="I152" s="435"/>
      <c r="J152" s="435"/>
      <c r="K152" s="26">
        <v>12800</v>
      </c>
      <c r="L152" s="426">
        <v>4348.9391437748764</v>
      </c>
      <c r="M152" s="426">
        <v>2231979793.9418535</v>
      </c>
      <c r="N152" s="26">
        <v>93.020991900756258</v>
      </c>
      <c r="O152" s="425">
        <v>12698881.279999996</v>
      </c>
      <c r="P152" s="425">
        <f t="shared" si="4"/>
        <v>4373.1969627705785</v>
      </c>
      <c r="Q152" s="68">
        <f t="shared" si="5"/>
        <v>5.6573270019348743E-3</v>
      </c>
      <c r="R152" s="68"/>
      <c r="T152" s="26">
        <v>12800</v>
      </c>
      <c r="U152" s="426">
        <v>4658.5686786825145</v>
      </c>
      <c r="V152" s="426">
        <v>2292231722.8636684</v>
      </c>
      <c r="W152" s="26">
        <v>97.721502290970221</v>
      </c>
      <c r="X152" s="32">
        <v>12698881.279999996</v>
      </c>
      <c r="Y152" s="544">
        <f t="shared" si="6"/>
        <v>4740.4243370057493</v>
      </c>
      <c r="Z152" s="68">
        <f t="shared" si="7"/>
        <v>5.5399640242895579E-3</v>
      </c>
      <c r="AA152" s="12"/>
      <c r="AD152" s="30">
        <v>12800</v>
      </c>
      <c r="AE152" s="26">
        <v>18150.960297807083</v>
      </c>
      <c r="AF152" s="26">
        <v>4063634850.0253625</v>
      </c>
      <c r="AG152" s="26">
        <v>228.41046910006204</v>
      </c>
      <c r="AH152" s="26">
        <v>12698881.279999996</v>
      </c>
      <c r="AI152" s="26">
        <v>14950.499868965999</v>
      </c>
      <c r="AJ152" s="42">
        <v>3.1152702690840374E-3</v>
      </c>
      <c r="AK152" s="26">
        <v>17844.567898442347</v>
      </c>
    </row>
    <row r="153" spans="1:37">
      <c r="A153" s="26">
        <v>12900</v>
      </c>
      <c r="B153" s="426">
        <v>1256.0104899595224</v>
      </c>
      <c r="C153" s="426">
        <v>1453790287.3098981</v>
      </c>
      <c r="D153" s="26">
        <v>31.665561169002046</v>
      </c>
      <c r="E153" s="32">
        <v>12798091.289999999</v>
      </c>
      <c r="F153" s="425">
        <v>380.43997288745857</v>
      </c>
      <c r="G153" s="68">
        <v>9.1964727456374552E-3</v>
      </c>
      <c r="H153" s="435"/>
      <c r="I153" s="435"/>
      <c r="J153" s="435"/>
      <c r="K153" s="26">
        <v>12900</v>
      </c>
      <c r="L153" s="426">
        <v>4348.1781376335821</v>
      </c>
      <c r="M153" s="426">
        <v>2231945521.5935645</v>
      </c>
      <c r="N153" s="26">
        <v>93.45375400958531</v>
      </c>
      <c r="O153" s="425">
        <v>12798091.289999997</v>
      </c>
      <c r="P153" s="425">
        <f t="shared" si="4"/>
        <v>4327.621088290528</v>
      </c>
      <c r="Q153" s="68">
        <f t="shared" si="5"/>
        <v>5.7013599310612399E-3</v>
      </c>
      <c r="R153" s="68"/>
      <c r="T153" s="26">
        <v>12900</v>
      </c>
      <c r="U153" s="426">
        <v>4657.7830166811582</v>
      </c>
      <c r="V153" s="426">
        <v>2292197450.5153804</v>
      </c>
      <c r="W153" s="26">
        <v>98.190987137222791</v>
      </c>
      <c r="X153" s="32">
        <v>12798091.289999997</v>
      </c>
      <c r="Y153" s="544">
        <f t="shared" si="6"/>
        <v>4694.8484625256979</v>
      </c>
      <c r="Z153" s="68">
        <f t="shared" si="7"/>
        <v>5.5833284724762519E-3</v>
      </c>
      <c r="AA153" s="12"/>
      <c r="AD153" s="30">
        <v>12900</v>
      </c>
      <c r="AE153" s="26">
        <v>18149.477213976774</v>
      </c>
      <c r="AF153" s="26">
        <v>4063600577.677074</v>
      </c>
      <c r="AG153" s="26">
        <v>229.90096149951066</v>
      </c>
      <c r="AH153" s="26">
        <v>12798091.289999997</v>
      </c>
      <c r="AI153" s="26">
        <v>14904.923994486162</v>
      </c>
      <c r="AJ153" s="42">
        <v>3.1395583036148249E-3</v>
      </c>
      <c r="AK153" s="26">
        <v>17821.779961202377</v>
      </c>
    </row>
    <row r="154" spans="1:37">
      <c r="A154" s="26">
        <v>13000</v>
      </c>
      <c r="B154" s="426">
        <v>1255.6657179913807</v>
      </c>
      <c r="C154" s="426">
        <v>1453756014.4046443</v>
      </c>
      <c r="D154" s="26">
        <v>31.787652736323544</v>
      </c>
      <c r="E154" s="32">
        <v>12897301.300000001</v>
      </c>
      <c r="F154" s="425">
        <v>346.46842512863429</v>
      </c>
      <c r="G154" s="68">
        <v>9.267265154613423E-3</v>
      </c>
      <c r="H154" s="435"/>
      <c r="I154" s="435"/>
      <c r="J154" s="435"/>
      <c r="K154" s="26">
        <v>13000</v>
      </c>
      <c r="L154" s="426">
        <v>4347.4182599570213</v>
      </c>
      <c r="M154" s="426">
        <v>2231911249.2452774</v>
      </c>
      <c r="N154" s="26">
        <v>93.881958530966358</v>
      </c>
      <c r="O154" s="425">
        <v>12897301.299999999</v>
      </c>
      <c r="P154" s="425">
        <f t="shared" ref="P154:P217" si="8">(N154-N153)*10^6/(K154-K153)</f>
        <v>4282.0452138104765</v>
      </c>
      <c r="Q154" s="68">
        <f t="shared" ref="Q154:Q217" si="9">O154/(M154+O154)</f>
        <v>5.7453903126247294E-3</v>
      </c>
      <c r="R154" s="68"/>
      <c r="T154" s="26">
        <v>13000</v>
      </c>
      <c r="U154" s="426">
        <v>4656.9984831445336</v>
      </c>
      <c r="V154" s="426">
        <v>2292163178.1670914</v>
      </c>
      <c r="W154" s="26">
        <v>98.655914396027413</v>
      </c>
      <c r="X154" s="32">
        <v>12897301.299999999</v>
      </c>
      <c r="Y154" s="544">
        <f t="shared" ref="Y154:Y217" si="10">(W154-W153)/(T154-T153)*10^6</f>
        <v>4649.2725880462158</v>
      </c>
      <c r="Z154" s="68">
        <f t="shared" ref="Z154:Z217" si="11">X154/V154</f>
        <v>5.6266942174305473E-3</v>
      </c>
      <c r="AA154" s="12"/>
      <c r="AD154" s="30">
        <v>13000</v>
      </c>
      <c r="AE154" s="26">
        <v>18147.995258611198</v>
      </c>
      <c r="AF154" s="26">
        <v>4063566305.3287849</v>
      </c>
      <c r="AG154" s="26">
        <v>231.38689631151126</v>
      </c>
      <c r="AH154" s="26">
        <v>12897301.299999999</v>
      </c>
      <c r="AI154" s="26">
        <v>14859.348120006034</v>
      </c>
      <c r="AJ154" s="42">
        <v>3.1638455643336412E-3</v>
      </c>
      <c r="AK154" s="26">
        <v>17798.992023962404</v>
      </c>
    </row>
    <row r="155" spans="1:37">
      <c r="A155" s="26">
        <v>13100</v>
      </c>
      <c r="B155" s="426">
        <v>1255.321633946427</v>
      </c>
      <c r="C155" s="426">
        <v>1453721741.4993901</v>
      </c>
      <c r="D155" s="26">
        <v>31.907846182120355</v>
      </c>
      <c r="E155" s="32">
        <v>12996511.309999999</v>
      </c>
      <c r="F155" s="425">
        <v>312.49687736959686</v>
      </c>
      <c r="G155" s="68">
        <v>9.3380499548050624E-3</v>
      </c>
      <c r="H155" s="435"/>
      <c r="I155" s="435"/>
      <c r="J155" s="435"/>
      <c r="K155" s="26">
        <v>13100</v>
      </c>
      <c r="L155" s="426">
        <v>4346.6595107451922</v>
      </c>
      <c r="M155" s="426">
        <v>2231876976.8969884</v>
      </c>
      <c r="N155" s="26">
        <v>94.305605464899415</v>
      </c>
      <c r="O155" s="425">
        <v>12996511.309999999</v>
      </c>
      <c r="P155" s="425">
        <f t="shared" si="8"/>
        <v>4236.4693393305679</v>
      </c>
      <c r="Q155" s="68">
        <f t="shared" si="9"/>
        <v>5.7894181468464371E-3</v>
      </c>
      <c r="R155" s="68"/>
      <c r="T155" s="26">
        <v>13100</v>
      </c>
      <c r="U155" s="426">
        <v>4656.2150780726415</v>
      </c>
      <c r="V155" s="426">
        <v>2292128905.8188019</v>
      </c>
      <c r="W155" s="26">
        <v>99.116284067384029</v>
      </c>
      <c r="X155" s="32">
        <v>12996511.309999999</v>
      </c>
      <c r="Y155" s="544">
        <f t="shared" si="10"/>
        <v>4603.6967135661653</v>
      </c>
      <c r="Z155" s="68">
        <f t="shared" si="11"/>
        <v>5.6700612592106119E-3</v>
      </c>
      <c r="AA155" s="12"/>
      <c r="AD155" s="30">
        <v>13100</v>
      </c>
      <c r="AE155" s="26">
        <v>18146.514431710351</v>
      </c>
      <c r="AF155" s="26">
        <v>4063532032.9804974</v>
      </c>
      <c r="AG155" s="26">
        <v>232.86827353606395</v>
      </c>
      <c r="AH155" s="26">
        <v>12996511.309999999</v>
      </c>
      <c r="AI155" s="26">
        <v>14813.772245526779</v>
      </c>
      <c r="AJ155" s="42">
        <v>3.1881320512774643E-3</v>
      </c>
      <c r="AK155" s="26">
        <v>17776.204086722439</v>
      </c>
    </row>
    <row r="156" spans="1:37">
      <c r="A156" s="26">
        <v>13200</v>
      </c>
      <c r="B156" s="426">
        <v>1254.9782378246623</v>
      </c>
      <c r="C156" s="426">
        <v>1453687468.594136</v>
      </c>
      <c r="D156" s="26">
        <v>32.026141506392477</v>
      </c>
      <c r="E156" s="32">
        <v>13095721.32</v>
      </c>
      <c r="F156" s="425">
        <v>278.52532961077259</v>
      </c>
      <c r="G156" s="68">
        <v>9.4088271474389879E-3</v>
      </c>
      <c r="H156" s="435"/>
      <c r="I156" s="435"/>
      <c r="J156" s="435"/>
      <c r="K156" s="26">
        <v>13200</v>
      </c>
      <c r="L156" s="426">
        <v>4345.9018899980965</v>
      </c>
      <c r="M156" s="426">
        <v>2231842704.5486994</v>
      </c>
      <c r="N156" s="26">
        <v>94.724694811384467</v>
      </c>
      <c r="O156" s="425">
        <v>13095721.32</v>
      </c>
      <c r="P156" s="425">
        <f t="shared" si="8"/>
        <v>4190.8934648505183</v>
      </c>
      <c r="Q156" s="68">
        <f t="shared" si="9"/>
        <v>5.8334434339474099E-3</v>
      </c>
      <c r="R156" s="68"/>
      <c r="T156" s="26">
        <v>13200</v>
      </c>
      <c r="U156" s="426">
        <v>4655.4328014654839</v>
      </c>
      <c r="V156" s="426">
        <v>2292094633.4705143</v>
      </c>
      <c r="W156" s="26">
        <v>99.572096151292655</v>
      </c>
      <c r="X156" s="32">
        <v>13095721.32</v>
      </c>
      <c r="Y156" s="544">
        <f t="shared" si="10"/>
        <v>4558.1208390862566</v>
      </c>
      <c r="Z156" s="68">
        <f t="shared" si="11"/>
        <v>5.7134295978746134E-3</v>
      </c>
      <c r="AA156" s="12"/>
      <c r="AD156" s="30">
        <v>13200</v>
      </c>
      <c r="AE156" s="26">
        <v>18145.034733274242</v>
      </c>
      <c r="AF156" s="26">
        <v>4063497760.6322079</v>
      </c>
      <c r="AG156" s="26">
        <v>234.34509317316855</v>
      </c>
      <c r="AH156" s="26">
        <v>13095721.32</v>
      </c>
      <c r="AI156" s="26">
        <v>14768.19637104607</v>
      </c>
      <c r="AJ156" s="42">
        <v>3.2124177644832744E-3</v>
      </c>
      <c r="AK156" s="26">
        <v>17753.416149482466</v>
      </c>
    </row>
    <row r="157" spans="1:37">
      <c r="A157" s="26">
        <v>13300</v>
      </c>
      <c r="B157" s="426">
        <v>1254.6355296260856</v>
      </c>
      <c r="C157" s="426">
        <v>1453653195.6888816</v>
      </c>
      <c r="D157" s="26">
        <v>32.142538709139913</v>
      </c>
      <c r="E157" s="32">
        <v>13194931.33</v>
      </c>
      <c r="F157" s="425">
        <v>244.55378185187723</v>
      </c>
      <c r="G157" s="68">
        <v>9.4795967337415691E-3</v>
      </c>
      <c r="H157" s="435"/>
      <c r="I157" s="435"/>
      <c r="J157" s="435"/>
      <c r="K157" s="26">
        <v>13300</v>
      </c>
      <c r="L157" s="426">
        <v>4345.1453977157353</v>
      </c>
      <c r="M157" s="426">
        <v>2231808432.2004108</v>
      </c>
      <c r="N157" s="26">
        <v>95.139226570421584</v>
      </c>
      <c r="O157" s="425">
        <v>13194931.329999996</v>
      </c>
      <c r="P157" s="425">
        <f t="shared" si="8"/>
        <v>4145.3175903711781</v>
      </c>
      <c r="Q157" s="68">
        <f t="shared" si="9"/>
        <v>5.8774661741486777E-3</v>
      </c>
      <c r="R157" s="68"/>
      <c r="T157" s="26">
        <v>13300</v>
      </c>
      <c r="U157" s="426">
        <v>4654.6516533230588</v>
      </c>
      <c r="V157" s="426">
        <v>2292060361.1222258</v>
      </c>
      <c r="W157" s="26">
        <v>100.02335064775328</v>
      </c>
      <c r="X157" s="32">
        <v>13194931.329999996</v>
      </c>
      <c r="Y157" s="544">
        <f t="shared" si="10"/>
        <v>4512.544964606207</v>
      </c>
      <c r="Z157" s="68">
        <f t="shared" si="11"/>
        <v>5.7567992334807312E-3</v>
      </c>
      <c r="AA157" s="12"/>
      <c r="AD157" s="30">
        <v>13300</v>
      </c>
      <c r="AE157" s="26">
        <v>18143.556163302866</v>
      </c>
      <c r="AF157" s="26">
        <v>4063463488.2839193</v>
      </c>
      <c r="AG157" s="26">
        <v>235.8173552228252</v>
      </c>
      <c r="AH157" s="26">
        <v>13194931.329999996</v>
      </c>
      <c r="AI157" s="26">
        <v>14722.620496566524</v>
      </c>
      <c r="AJ157" s="42">
        <v>3.2367027039880434E-3</v>
      </c>
      <c r="AK157" s="26">
        <v>17730.628212242496</v>
      </c>
    </row>
    <row r="158" spans="1:37">
      <c r="A158" s="30">
        <v>13400</v>
      </c>
      <c r="B158" s="426">
        <v>1254.2935093506974</v>
      </c>
      <c r="C158" s="426">
        <v>1453618922.783628</v>
      </c>
      <c r="D158" s="26">
        <v>32.257037790362645</v>
      </c>
      <c r="E158" s="32">
        <v>13294141.339999998</v>
      </c>
      <c r="F158" s="429">
        <v>452.48481250979466</v>
      </c>
      <c r="G158" s="193">
        <v>9.5503586676208285E-3</v>
      </c>
      <c r="K158" s="26">
        <v>13400</v>
      </c>
      <c r="L158" s="426">
        <v>4344.3900338981048</v>
      </c>
      <c r="M158" s="426">
        <v>2231774159.8521223</v>
      </c>
      <c r="N158" s="26">
        <v>95.54920074201064</v>
      </c>
      <c r="O158" s="425">
        <v>13294141.339999996</v>
      </c>
      <c r="P158" s="425">
        <f t="shared" si="8"/>
        <v>4099.7417158905591</v>
      </c>
      <c r="Q158" s="68">
        <f t="shared" si="9"/>
        <v>5.921486367671246E-3</v>
      </c>
      <c r="R158" s="68"/>
      <c r="T158" s="30">
        <v>13400</v>
      </c>
      <c r="U158" s="426">
        <v>4653.8716336453663</v>
      </c>
      <c r="V158" s="426">
        <v>2292026088.7739367</v>
      </c>
      <c r="W158" s="26">
        <v>100.47004755676591</v>
      </c>
      <c r="X158" s="32">
        <v>13294141.339999996</v>
      </c>
      <c r="Y158" s="544">
        <f t="shared" si="10"/>
        <v>4466.9690901262984</v>
      </c>
      <c r="Z158" s="68">
        <f t="shared" si="11"/>
        <v>5.8001701660871461E-3</v>
      </c>
      <c r="AA158" s="12"/>
      <c r="AD158" s="30">
        <v>13400</v>
      </c>
      <c r="AE158" s="26">
        <v>18142.078721796221</v>
      </c>
      <c r="AF158" s="26">
        <v>4063429215.9356308</v>
      </c>
      <c r="AG158" s="26">
        <v>237.28505968503387</v>
      </c>
      <c r="AH158" s="26">
        <v>13294141.339999996</v>
      </c>
      <c r="AI158" s="26">
        <v>14677.044622086687</v>
      </c>
      <c r="AJ158" s="42">
        <v>3.2609868698287459E-3</v>
      </c>
      <c r="AK158" s="26">
        <v>17707.840275002527</v>
      </c>
    </row>
    <row r="159" spans="1:37">
      <c r="A159" s="26">
        <v>13500</v>
      </c>
      <c r="B159" s="426">
        <v>1253.9521769984976</v>
      </c>
      <c r="C159" s="426">
        <v>1453584649.8783736</v>
      </c>
      <c r="D159" s="26">
        <v>32.369638750060702</v>
      </c>
      <c r="E159" s="32">
        <v>13393351.35</v>
      </c>
      <c r="F159" s="425">
        <v>475.89954539184021</v>
      </c>
      <c r="G159" s="68">
        <v>9.6211130442350312E-3</v>
      </c>
      <c r="H159" s="435"/>
      <c r="I159" s="435"/>
      <c r="J159" s="435"/>
      <c r="K159" s="26">
        <v>13500</v>
      </c>
      <c r="L159" s="426">
        <v>4343.6357985452087</v>
      </c>
      <c r="M159" s="426">
        <v>2231739887.5038328</v>
      </c>
      <c r="N159" s="26">
        <v>95.95461732615172</v>
      </c>
      <c r="O159" s="425">
        <v>13393351.349999998</v>
      </c>
      <c r="P159" s="425">
        <f t="shared" si="8"/>
        <v>4054.1658414107928</v>
      </c>
      <c r="Q159" s="68">
        <f t="shared" si="9"/>
        <v>5.9655040147360977E-3</v>
      </c>
      <c r="R159" s="68"/>
      <c r="T159" s="26">
        <v>13500</v>
      </c>
      <c r="U159" s="426">
        <v>4653.0927424324082</v>
      </c>
      <c r="V159" s="426">
        <v>2291991816.4256482</v>
      </c>
      <c r="W159" s="26">
        <v>100.91218687833053</v>
      </c>
      <c r="X159" s="32">
        <v>13393351.349999998</v>
      </c>
      <c r="Y159" s="544">
        <f t="shared" si="10"/>
        <v>4421.393215646247</v>
      </c>
      <c r="Z159" s="68">
        <f t="shared" si="11"/>
        <v>5.8435423957520381E-3</v>
      </c>
      <c r="AA159" s="12"/>
      <c r="AD159" s="30">
        <v>13500</v>
      </c>
      <c r="AE159" s="26">
        <v>18140.602408754308</v>
      </c>
      <c r="AF159" s="26">
        <v>4063394943.5873413</v>
      </c>
      <c r="AG159" s="26">
        <v>238.74820655979451</v>
      </c>
      <c r="AH159" s="26">
        <v>13393351.349999998</v>
      </c>
      <c r="AI159" s="26">
        <v>14631.468747606559</v>
      </c>
      <c r="AJ159" s="42">
        <v>3.2852702620423534E-3</v>
      </c>
      <c r="AK159" s="26">
        <v>17685.052337762558</v>
      </c>
    </row>
    <row r="160" spans="1:37">
      <c r="A160" s="26">
        <v>13600</v>
      </c>
      <c r="B160" s="426">
        <v>1253.6115325694864</v>
      </c>
      <c r="C160" s="426">
        <v>1453550376.9731197</v>
      </c>
      <c r="D160" s="26">
        <v>32.480341588234069</v>
      </c>
      <c r="E160" s="32">
        <v>13492561.359999999</v>
      </c>
      <c r="F160" s="425">
        <v>446.33516231343151</v>
      </c>
      <c r="G160" s="68">
        <v>9.6918598181902696E-3</v>
      </c>
      <c r="H160" s="435"/>
      <c r="I160" s="435"/>
      <c r="J160" s="435"/>
      <c r="K160" s="26">
        <v>13600</v>
      </c>
      <c r="L160" s="426">
        <v>4342.8826916570461</v>
      </c>
      <c r="M160" s="426">
        <v>2231705615.1555448</v>
      </c>
      <c r="N160" s="26">
        <v>96.355476322844808</v>
      </c>
      <c r="O160" s="425">
        <v>13492561.359999999</v>
      </c>
      <c r="P160" s="425">
        <f t="shared" si="8"/>
        <v>4008.5899669308842</v>
      </c>
      <c r="Q160" s="68">
        <f t="shared" si="9"/>
        <v>6.0095191155641768E-3</v>
      </c>
      <c r="R160" s="68"/>
      <c r="T160" s="26">
        <v>13600</v>
      </c>
      <c r="U160" s="426">
        <v>4652.3149796841826</v>
      </c>
      <c r="V160" s="426">
        <v>2291957544.0773592</v>
      </c>
      <c r="W160" s="26">
        <v>101.34976861244715</v>
      </c>
      <c r="X160" s="32">
        <v>13492561.359999999</v>
      </c>
      <c r="Y160" s="544">
        <f t="shared" si="10"/>
        <v>4375.8173411661974</v>
      </c>
      <c r="Z160" s="68">
        <f t="shared" si="11"/>
        <v>5.886915922533595E-3</v>
      </c>
      <c r="AA160" s="12"/>
      <c r="AD160" s="30">
        <v>13600</v>
      </c>
      <c r="AE160" s="26">
        <v>18139.127224177133</v>
      </c>
      <c r="AF160" s="26">
        <v>4063360671.2390523</v>
      </c>
      <c r="AG160" s="26">
        <v>240.2067958471072</v>
      </c>
      <c r="AH160" s="26">
        <v>13492561.359999999</v>
      </c>
      <c r="AI160" s="26">
        <v>14585.892873126722</v>
      </c>
      <c r="AJ160" s="42">
        <v>3.309552880665831E-3</v>
      </c>
      <c r="AK160" s="26">
        <v>17662.264400522588</v>
      </c>
    </row>
    <row r="161" spans="1:37">
      <c r="A161" s="26">
        <v>13700</v>
      </c>
      <c r="B161" s="426">
        <v>1253.2715760636634</v>
      </c>
      <c r="C161" s="426">
        <v>1453516104.0678656</v>
      </c>
      <c r="D161" s="26">
        <v>32.589146304882739</v>
      </c>
      <c r="E161" s="32">
        <v>13591771.370000001</v>
      </c>
      <c r="F161" s="425">
        <v>416.77077923502281</v>
      </c>
      <c r="G161" s="68">
        <v>9.7625989907118588E-3</v>
      </c>
      <c r="H161" s="435"/>
      <c r="I161" s="435"/>
      <c r="J161" s="435"/>
      <c r="K161" s="26">
        <v>13700</v>
      </c>
      <c r="L161" s="426">
        <v>4342.1307132336169</v>
      </c>
      <c r="M161" s="426">
        <v>2231671342.8072557</v>
      </c>
      <c r="N161" s="26">
        <v>96.751777732089906</v>
      </c>
      <c r="O161" s="425">
        <v>13591771.370000001</v>
      </c>
      <c r="P161" s="425">
        <f t="shared" si="8"/>
        <v>3963.014092450976</v>
      </c>
      <c r="Q161" s="68">
        <f t="shared" si="9"/>
        <v>6.0535316703764185E-3</v>
      </c>
      <c r="R161" s="68"/>
      <c r="T161" s="26">
        <v>13700</v>
      </c>
      <c r="U161" s="426">
        <v>4651.5383454006887</v>
      </c>
      <c r="V161" s="426">
        <v>2291923271.7290702</v>
      </c>
      <c r="W161" s="26">
        <v>101.78279275911581</v>
      </c>
      <c r="X161" s="32">
        <v>13591771.370000001</v>
      </c>
      <c r="Y161" s="544">
        <f t="shared" si="10"/>
        <v>4330.2414666865734</v>
      </c>
      <c r="Z161" s="68">
        <f t="shared" si="11"/>
        <v>5.9302907464900047E-3</v>
      </c>
      <c r="AA161" s="12"/>
      <c r="AD161" s="30">
        <v>13700</v>
      </c>
      <c r="AE161" s="26">
        <v>18137.653168064691</v>
      </c>
      <c r="AF161" s="26">
        <v>4063326398.8907647</v>
      </c>
      <c r="AG161" s="26">
        <v>241.66082754697189</v>
      </c>
      <c r="AH161" s="26">
        <v>13591771.370000001</v>
      </c>
      <c r="AI161" s="26">
        <v>14540.316998646886</v>
      </c>
      <c r="AJ161" s="42">
        <v>3.3338347257361447E-3</v>
      </c>
      <c r="AK161" s="26">
        <v>17639.476463282619</v>
      </c>
    </row>
    <row r="162" spans="1:37">
      <c r="A162" s="26">
        <v>13800</v>
      </c>
      <c r="B162" s="426">
        <v>1252.9323074810281</v>
      </c>
      <c r="C162" s="426">
        <v>1453481831.1626112</v>
      </c>
      <c r="D162" s="26">
        <v>32.696052900006713</v>
      </c>
      <c r="E162" s="32">
        <v>13690981.379999999</v>
      </c>
      <c r="F162" s="425">
        <v>387.20639615668517</v>
      </c>
      <c r="G162" s="68">
        <v>9.8333305630248363E-3</v>
      </c>
      <c r="H162" s="435"/>
      <c r="I162" s="435"/>
      <c r="J162" s="435"/>
      <c r="K162" s="26">
        <v>13800</v>
      </c>
      <c r="L162" s="426">
        <v>4341.3798632749194</v>
      </c>
      <c r="M162" s="426">
        <v>2231637070.4589672</v>
      </c>
      <c r="N162" s="26">
        <v>97.143521553886984</v>
      </c>
      <c r="O162" s="425">
        <v>13690981.379999995</v>
      </c>
      <c r="P162" s="425">
        <f t="shared" si="8"/>
        <v>3917.4382179707836</v>
      </c>
      <c r="Q162" s="68">
        <f t="shared" si="9"/>
        <v>6.0975416793937146E-3</v>
      </c>
      <c r="R162" s="68"/>
      <c r="T162" s="26">
        <v>13800</v>
      </c>
      <c r="U162" s="426">
        <v>4650.7628395819302</v>
      </c>
      <c r="V162" s="426">
        <v>2291888999.3807821</v>
      </c>
      <c r="W162" s="26">
        <v>102.21125931833645</v>
      </c>
      <c r="X162" s="32">
        <v>13690981.379999995</v>
      </c>
      <c r="Y162" s="544">
        <f t="shared" si="10"/>
        <v>4284.6655922063801</v>
      </c>
      <c r="Z162" s="68">
        <f t="shared" si="11"/>
        <v>5.9736668676794542E-3</v>
      </c>
      <c r="AA162" s="12"/>
      <c r="AD162" s="30">
        <v>13800</v>
      </c>
      <c r="AE162" s="26">
        <v>18136.180240416976</v>
      </c>
      <c r="AF162" s="26">
        <v>4063292126.5424752</v>
      </c>
      <c r="AG162" s="26">
        <v>243.11030165938854</v>
      </c>
      <c r="AH162" s="26">
        <v>13690981.379999995</v>
      </c>
      <c r="AI162" s="26">
        <v>14494.741124166467</v>
      </c>
      <c r="AJ162" s="42">
        <v>3.3581157972902573E-3</v>
      </c>
      <c r="AK162" s="26">
        <v>17616.688526042646</v>
      </c>
    </row>
    <row r="163" spans="1:37">
      <c r="A163" s="26">
        <v>13900</v>
      </c>
      <c r="B163" s="426">
        <v>1252.5937268215821</v>
      </c>
      <c r="C163" s="426">
        <v>1453447558.2573574</v>
      </c>
      <c r="D163" s="26">
        <v>32.801061373606004</v>
      </c>
      <c r="E163" s="32">
        <v>13790191.389999999</v>
      </c>
      <c r="F163" s="425">
        <v>357.64201307806331</v>
      </c>
      <c r="G163" s="68">
        <v>9.9040545363539914E-3</v>
      </c>
      <c r="H163" s="435"/>
      <c r="I163" s="435"/>
      <c r="J163" s="435"/>
      <c r="K163" s="26">
        <v>13900</v>
      </c>
      <c r="L163" s="426">
        <v>4340.6301417809573</v>
      </c>
      <c r="M163" s="426">
        <v>2231602798.1106787</v>
      </c>
      <c r="N163" s="26">
        <v>97.530707788236114</v>
      </c>
      <c r="O163" s="425">
        <v>13790191.389999997</v>
      </c>
      <c r="P163" s="425">
        <f t="shared" si="8"/>
        <v>3871.8623434913011</v>
      </c>
      <c r="Q163" s="68">
        <f t="shared" si="9"/>
        <v>6.1415491428369537E-3</v>
      </c>
      <c r="R163" s="68"/>
      <c r="T163" s="26">
        <v>13900</v>
      </c>
      <c r="U163" s="426">
        <v>4649.9884622279042</v>
      </c>
      <c r="V163" s="426">
        <v>2291854727.0324926</v>
      </c>
      <c r="W163" s="26">
        <v>102.63516829010908</v>
      </c>
      <c r="X163" s="32">
        <v>13790191.389999997</v>
      </c>
      <c r="Y163" s="544">
        <f t="shared" si="10"/>
        <v>4239.0897177263296</v>
      </c>
      <c r="Z163" s="68">
        <f t="shared" si="11"/>
        <v>6.0170442861601529E-3</v>
      </c>
      <c r="AA163" s="12"/>
      <c r="AD163" s="30">
        <v>13900</v>
      </c>
      <c r="AE163" s="26">
        <v>18134.708441234001</v>
      </c>
      <c r="AF163" s="26">
        <v>4063257854.1941862</v>
      </c>
      <c r="AG163" s="26">
        <v>244.55521818435724</v>
      </c>
      <c r="AH163" s="26">
        <v>13790191.389999997</v>
      </c>
      <c r="AI163" s="26">
        <v>14449.165249687212</v>
      </c>
      <c r="AJ163" s="42">
        <v>3.3823960953651326E-3</v>
      </c>
      <c r="AK163" s="26">
        <v>17593.90058880268</v>
      </c>
    </row>
    <row r="164" spans="1:37">
      <c r="A164" s="26">
        <v>14000</v>
      </c>
      <c r="B164" s="426">
        <v>1252.2558340853241</v>
      </c>
      <c r="C164" s="426">
        <v>1453413285.352103</v>
      </c>
      <c r="D164" s="26">
        <v>32.904171725680598</v>
      </c>
      <c r="E164" s="32">
        <v>13889401.4</v>
      </c>
      <c r="F164" s="425">
        <v>328.07763000000989</v>
      </c>
      <c r="G164" s="68">
        <v>9.9747709119238376E-3</v>
      </c>
      <c r="H164" s="435"/>
      <c r="I164" s="435"/>
      <c r="J164" s="435"/>
      <c r="K164" s="26">
        <v>14000</v>
      </c>
      <c r="L164" s="426">
        <v>4339.8815487517259</v>
      </c>
      <c r="M164" s="426">
        <v>2231568525.7623892</v>
      </c>
      <c r="N164" s="26">
        <v>97.913336435137239</v>
      </c>
      <c r="O164" s="425">
        <v>13889401.399999999</v>
      </c>
      <c r="P164" s="425">
        <f t="shared" si="8"/>
        <v>3826.286469011251</v>
      </c>
      <c r="Q164" s="68">
        <f t="shared" si="9"/>
        <v>6.1855540609269816E-3</v>
      </c>
      <c r="R164" s="68"/>
      <c r="T164" s="26">
        <v>14000</v>
      </c>
      <c r="U164" s="426">
        <v>4649.2152133386107</v>
      </c>
      <c r="V164" s="426">
        <v>2291820454.6842036</v>
      </c>
      <c r="W164" s="26">
        <v>103.05451967443378</v>
      </c>
      <c r="X164" s="32">
        <v>13889401.399999999</v>
      </c>
      <c r="Y164" s="544">
        <f t="shared" si="10"/>
        <v>4193.5138432469903</v>
      </c>
      <c r="Z164" s="68">
        <f t="shared" si="11"/>
        <v>6.0604230019902922E-3</v>
      </c>
      <c r="AA164" s="12"/>
      <c r="AD164" s="30">
        <v>14000</v>
      </c>
      <c r="AE164" s="26">
        <v>18133.237770515756</v>
      </c>
      <c r="AF164" s="26">
        <v>4063223581.8458986</v>
      </c>
      <c r="AG164" s="26">
        <v>245.99557712187797</v>
      </c>
      <c r="AH164" s="26">
        <v>13889401.399999999</v>
      </c>
      <c r="AI164" s="26">
        <v>14403.589375207084</v>
      </c>
      <c r="AJ164" s="42">
        <v>3.4066756199977255E-3</v>
      </c>
      <c r="AK164" s="26">
        <v>17571.112651562711</v>
      </c>
    </row>
    <row r="165" spans="1:37">
      <c r="A165" s="26">
        <v>14100</v>
      </c>
      <c r="B165" s="426">
        <v>1251.918629272255</v>
      </c>
      <c r="C165" s="426">
        <v>1453379012.4468491</v>
      </c>
      <c r="D165" s="26">
        <v>33.00538395623051</v>
      </c>
      <c r="E165" s="32">
        <v>13988611.41</v>
      </c>
      <c r="F165" s="425">
        <v>298.51324692138803</v>
      </c>
      <c r="G165" s="68">
        <v>1.0045479690958635E-2</v>
      </c>
      <c r="H165" s="435"/>
      <c r="I165" s="435"/>
      <c r="J165" s="435"/>
      <c r="K165" s="26">
        <v>14100</v>
      </c>
      <c r="L165" s="426">
        <v>4339.1340841872297</v>
      </c>
      <c r="M165" s="426">
        <v>2231534253.4141006</v>
      </c>
      <c r="N165" s="26">
        <v>98.291407494590359</v>
      </c>
      <c r="O165" s="425">
        <v>13988611.41</v>
      </c>
      <c r="P165" s="425">
        <f t="shared" si="8"/>
        <v>3780.7105945312005</v>
      </c>
      <c r="Q165" s="68">
        <f t="shared" si="9"/>
        <v>6.2295564338846207E-3</v>
      </c>
      <c r="R165" s="68"/>
      <c r="T165" s="26">
        <v>14100</v>
      </c>
      <c r="U165" s="426">
        <v>4648.4430929140517</v>
      </c>
      <c r="V165" s="426">
        <v>2291786182.335916</v>
      </c>
      <c r="W165" s="26">
        <v>103.46931347131046</v>
      </c>
      <c r="X165" s="32">
        <v>13988611.41</v>
      </c>
      <c r="Y165" s="544">
        <f t="shared" si="10"/>
        <v>4147.937968766797</v>
      </c>
      <c r="Z165" s="68">
        <f t="shared" si="11"/>
        <v>6.1038030152280737E-3</v>
      </c>
      <c r="AA165" s="12"/>
      <c r="AD165" s="30">
        <v>14100</v>
      </c>
      <c r="AE165" s="26">
        <v>18131.768228262245</v>
      </c>
      <c r="AF165" s="26">
        <v>4063189309.4976101</v>
      </c>
      <c r="AG165" s="26">
        <v>247.43137847195069</v>
      </c>
      <c r="AH165" s="26">
        <v>13988611.41</v>
      </c>
      <c r="AI165" s="26">
        <v>14358.013500727247</v>
      </c>
      <c r="AJ165" s="42">
        <v>3.4309543712249947E-3</v>
      </c>
      <c r="AK165" s="26">
        <v>17548.324714322745</v>
      </c>
    </row>
    <row r="166" spans="1:37">
      <c r="A166" s="26">
        <v>14200</v>
      </c>
      <c r="B166" s="426">
        <v>1251.5821123823737</v>
      </c>
      <c r="C166" s="426">
        <v>1453344739.5415947</v>
      </c>
      <c r="D166" s="26">
        <v>33.104698065255725</v>
      </c>
      <c r="E166" s="32">
        <v>14087821.42</v>
      </c>
      <c r="F166" s="425">
        <v>268.94886384305039</v>
      </c>
      <c r="G166" s="68">
        <v>1.0116180874682383E-2</v>
      </c>
      <c r="H166" s="134"/>
      <c r="I166" s="134"/>
      <c r="J166" s="134"/>
      <c r="K166" s="26">
        <v>14200</v>
      </c>
      <c r="L166" s="426">
        <v>4338.3877480874662</v>
      </c>
      <c r="M166" s="426">
        <v>2231499981.0658126</v>
      </c>
      <c r="N166" s="26">
        <v>98.664920966595474</v>
      </c>
      <c r="O166" s="425">
        <v>14087821.42</v>
      </c>
      <c r="P166" s="425">
        <f t="shared" si="8"/>
        <v>3735.1347200511495</v>
      </c>
      <c r="Q166" s="68">
        <f t="shared" si="9"/>
        <v>6.2735562619306686E-3</v>
      </c>
      <c r="R166" s="68"/>
      <c r="T166" s="26">
        <v>14200</v>
      </c>
      <c r="U166" s="426">
        <v>4647.6721009542234</v>
      </c>
      <c r="V166" s="426">
        <v>2291751909.9876261</v>
      </c>
      <c r="W166" s="26">
        <v>103.87954968073912</v>
      </c>
      <c r="X166" s="32">
        <v>14087821.42</v>
      </c>
      <c r="Y166" s="544">
        <f t="shared" si="10"/>
        <v>4102.3620942866046</v>
      </c>
      <c r="Z166" s="68">
        <f t="shared" si="11"/>
        <v>6.1471843259317122E-3</v>
      </c>
      <c r="AA166" s="12"/>
      <c r="AD166" s="30">
        <v>14200</v>
      </c>
      <c r="AE166" s="26">
        <v>18130.299814473467</v>
      </c>
      <c r="AF166" s="26">
        <v>4063155037.1493211</v>
      </c>
      <c r="AG166" s="26">
        <v>248.86262223457541</v>
      </c>
      <c r="AH166" s="26">
        <v>14087821.42</v>
      </c>
      <c r="AI166" s="26">
        <v>14312.43762624712</v>
      </c>
      <c r="AJ166" s="42">
        <v>3.4552323490838924E-3</v>
      </c>
      <c r="AK166" s="26">
        <v>17525.536777082776</v>
      </c>
    </row>
    <row r="167" spans="1:37">
      <c r="A167" s="26">
        <v>14300</v>
      </c>
      <c r="B167" s="426">
        <v>1251.2462834156809</v>
      </c>
      <c r="C167" s="426">
        <v>1453310466.6363409</v>
      </c>
      <c r="D167" s="26">
        <v>33.202114052756258</v>
      </c>
      <c r="E167" s="32">
        <v>14187031.429999998</v>
      </c>
      <c r="F167" s="425">
        <v>239.38448076464169</v>
      </c>
      <c r="G167" s="68">
        <v>1.0186874464318795E-2</v>
      </c>
      <c r="H167" s="29"/>
      <c r="I167" s="29"/>
      <c r="J167" s="29"/>
      <c r="K167" s="26">
        <v>14300</v>
      </c>
      <c r="L167" s="426">
        <v>4337.6425404524343</v>
      </c>
      <c r="M167" s="426">
        <v>2231465708.7175236</v>
      </c>
      <c r="N167" s="26">
        <v>99.033876851152598</v>
      </c>
      <c r="O167" s="425">
        <v>14187031.429999996</v>
      </c>
      <c r="P167" s="425">
        <f t="shared" si="8"/>
        <v>3689.5588455712409</v>
      </c>
      <c r="Q167" s="68">
        <f t="shared" si="9"/>
        <v>6.3175535452859059E-3</v>
      </c>
      <c r="R167" s="68"/>
      <c r="T167" s="26">
        <v>14300</v>
      </c>
      <c r="U167" s="426">
        <v>4646.9022374591304</v>
      </c>
      <c r="V167" s="426">
        <v>2291717637.639338</v>
      </c>
      <c r="W167" s="26">
        <v>104.28522830271982</v>
      </c>
      <c r="X167" s="32">
        <v>14187031.429999996</v>
      </c>
      <c r="Y167" s="544">
        <f t="shared" si="10"/>
        <v>4056.7862198069806</v>
      </c>
      <c r="Z167" s="68">
        <f t="shared" si="11"/>
        <v>6.1905669341594076E-3</v>
      </c>
      <c r="AA167" s="12"/>
      <c r="AD167" s="30">
        <v>14300</v>
      </c>
      <c r="AE167" s="26">
        <v>18128.832529149418</v>
      </c>
      <c r="AF167" s="26">
        <v>4063120764.8010325</v>
      </c>
      <c r="AG167" s="26">
        <v>250.28930840975207</v>
      </c>
      <c r="AH167" s="26">
        <v>14187031.429999996</v>
      </c>
      <c r="AI167" s="26">
        <v>14266.861751766701</v>
      </c>
      <c r="AJ167" s="42">
        <v>3.4795095536113694E-3</v>
      </c>
      <c r="AK167" s="26">
        <v>17502.748839842803</v>
      </c>
    </row>
    <row r="168" spans="1:37">
      <c r="A168" s="26">
        <v>14400</v>
      </c>
      <c r="B168" s="426">
        <v>1250.9111423721768</v>
      </c>
      <c r="C168" s="426">
        <v>1453276193.731087</v>
      </c>
      <c r="D168" s="26">
        <v>33.297631918732094</v>
      </c>
      <c r="E168" s="32">
        <v>14286241.439999999</v>
      </c>
      <c r="F168" s="425">
        <v>209.82009768616194</v>
      </c>
      <c r="G168" s="68">
        <v>1.0257560461091355E-2</v>
      </c>
      <c r="H168" s="435"/>
      <c r="I168" s="435"/>
      <c r="J168" s="435"/>
      <c r="K168" s="26">
        <v>14400</v>
      </c>
      <c r="L168" s="426">
        <v>4336.8984612821369</v>
      </c>
      <c r="M168" s="426">
        <v>2231431436.3692346</v>
      </c>
      <c r="N168" s="26">
        <v>99.39827514826176</v>
      </c>
      <c r="O168" s="425">
        <v>14286241.439999998</v>
      </c>
      <c r="P168" s="425">
        <f t="shared" si="8"/>
        <v>3643.9829710916174</v>
      </c>
      <c r="Q168" s="68">
        <f t="shared" si="9"/>
        <v>6.3615482841710798E-3</v>
      </c>
      <c r="R168" s="68"/>
      <c r="T168" s="26">
        <v>14400</v>
      </c>
      <c r="U168" s="426">
        <v>4646.133502428771</v>
      </c>
      <c r="V168" s="426">
        <v>2291683365.29105</v>
      </c>
      <c r="W168" s="26">
        <v>104.68634933725248</v>
      </c>
      <c r="X168" s="32">
        <v>14286241.439999998</v>
      </c>
      <c r="Y168" s="544">
        <f t="shared" si="10"/>
        <v>4011.2103453266459</v>
      </c>
      <c r="Z168" s="68">
        <f t="shared" si="11"/>
        <v>6.2339508399693808E-3</v>
      </c>
      <c r="AA168" s="12"/>
      <c r="AD168" s="30">
        <v>14400</v>
      </c>
      <c r="AE168" s="26">
        <v>18127.366372290111</v>
      </c>
      <c r="AF168" s="26">
        <v>4063086492.4527445</v>
      </c>
      <c r="AG168" s="26">
        <v>251.71143699748077</v>
      </c>
      <c r="AH168" s="26">
        <v>14286241.439999998</v>
      </c>
      <c r="AI168" s="26">
        <v>14221.285877287155</v>
      </c>
      <c r="AJ168" s="42">
        <v>3.5037859848443763E-3</v>
      </c>
      <c r="AK168" s="26">
        <v>17479.960902602834</v>
      </c>
    </row>
    <row r="169" spans="1:37">
      <c r="A169" s="26">
        <v>14500</v>
      </c>
      <c r="B169" s="426">
        <v>1250.5766892518607</v>
      </c>
      <c r="C169" s="426">
        <v>1453241920.8258326</v>
      </c>
      <c r="D169" s="26">
        <v>33.39125166318324</v>
      </c>
      <c r="E169" s="32">
        <v>14385451.449999999</v>
      </c>
      <c r="F169" s="425">
        <v>180.25571460796641</v>
      </c>
      <c r="G169" s="68">
        <v>1.0328238866223258E-2</v>
      </c>
      <c r="H169" s="435"/>
      <c r="I169" s="435"/>
      <c r="J169" s="435"/>
      <c r="K169" s="26">
        <v>14500</v>
      </c>
      <c r="L169" s="426">
        <v>4336.1555105765729</v>
      </c>
      <c r="M169" s="426">
        <v>2231397164.0209465</v>
      </c>
      <c r="N169" s="26">
        <v>99.758115857922917</v>
      </c>
      <c r="O169" s="425">
        <v>14385451.449999997</v>
      </c>
      <c r="P169" s="425">
        <f t="shared" si="8"/>
        <v>3598.4070966115664</v>
      </c>
      <c r="Q169" s="68">
        <f t="shared" si="9"/>
        <v>6.4055404788069085E-3</v>
      </c>
      <c r="R169" s="68"/>
      <c r="T169" s="26">
        <v>14500</v>
      </c>
      <c r="U169" s="426">
        <v>4645.3658958631431</v>
      </c>
      <c r="V169" s="426">
        <v>2291649092.9427614</v>
      </c>
      <c r="W169" s="26">
        <v>105.08291278433718</v>
      </c>
      <c r="X169" s="32">
        <v>14385451.449999997</v>
      </c>
      <c r="Y169" s="544">
        <f t="shared" si="10"/>
        <v>3965.634470847021</v>
      </c>
      <c r="Z169" s="68">
        <f t="shared" si="11"/>
        <v>6.2773360434198481E-3</v>
      </c>
      <c r="AA169" s="12"/>
      <c r="AD169" s="30">
        <v>14500</v>
      </c>
      <c r="AE169" s="26">
        <v>18125.901343895526</v>
      </c>
      <c r="AF169" s="26">
        <v>4063052220.104455</v>
      </c>
      <c r="AG169" s="26">
        <v>253.12900799776153</v>
      </c>
      <c r="AH169" s="26">
        <v>14385451.449999997</v>
      </c>
      <c r="AI169" s="26">
        <v>14175.710002807609</v>
      </c>
      <c r="AJ169" s="42">
        <v>3.5280616428198606E-3</v>
      </c>
      <c r="AK169" s="26">
        <v>17457.172965362864</v>
      </c>
    </row>
    <row r="170" spans="1:37">
      <c r="A170" s="26">
        <v>14600</v>
      </c>
      <c r="B170" s="426">
        <v>1250.2429240547331</v>
      </c>
      <c r="C170" s="426">
        <v>1453207647.9205785</v>
      </c>
      <c r="D170" s="26">
        <v>33.482973286109697</v>
      </c>
      <c r="E170" s="32">
        <v>14484661.459999999</v>
      </c>
      <c r="F170" s="425">
        <v>150.69133152941561</v>
      </c>
      <c r="G170" s="68">
        <v>1.0398909680937454E-2</v>
      </c>
      <c r="H170" s="435"/>
      <c r="I170" s="435"/>
      <c r="J170" s="435"/>
      <c r="K170" s="26">
        <v>14600</v>
      </c>
      <c r="L170" s="426">
        <v>4335.4136883357423</v>
      </c>
      <c r="M170" s="426">
        <v>2231362891.6726575</v>
      </c>
      <c r="N170" s="26">
        <v>100.11339898013604</v>
      </c>
      <c r="O170" s="425">
        <v>14484661.459999999</v>
      </c>
      <c r="P170" s="425">
        <f t="shared" si="8"/>
        <v>3552.8312221312317</v>
      </c>
      <c r="Q170" s="68">
        <f t="shared" si="9"/>
        <v>6.449530129414096E-3</v>
      </c>
      <c r="R170" s="68"/>
      <c r="T170" s="26">
        <v>14600</v>
      </c>
      <c r="U170" s="426">
        <v>4644.5994177622488</v>
      </c>
      <c r="V170" s="426">
        <v>2291614820.5944719</v>
      </c>
      <c r="W170" s="26">
        <v>105.47491864397387</v>
      </c>
      <c r="X170" s="32">
        <v>14484661.459999999</v>
      </c>
      <c r="Y170" s="544">
        <f t="shared" si="10"/>
        <v>3920.0585963668291</v>
      </c>
      <c r="Z170" s="68">
        <f t="shared" si="11"/>
        <v>6.3207225445690331E-3</v>
      </c>
      <c r="AA170" s="12"/>
      <c r="AD170" s="30">
        <v>14600</v>
      </c>
      <c r="AE170" s="26">
        <v>18124.437443965686</v>
      </c>
      <c r="AF170" s="26">
        <v>4063017947.756166</v>
      </c>
      <c r="AG170" s="26">
        <v>254.54202141059423</v>
      </c>
      <c r="AH170" s="26">
        <v>14484661.459999999</v>
      </c>
      <c r="AI170" s="26">
        <v>14130.134128326899</v>
      </c>
      <c r="AJ170" s="42">
        <v>3.5523365275747648E-3</v>
      </c>
      <c r="AK170" s="26">
        <v>17434.385028122892</v>
      </c>
    </row>
    <row r="171" spans="1:37">
      <c r="A171" s="30">
        <v>14700</v>
      </c>
      <c r="B171" s="426">
        <v>1249.9098467807939</v>
      </c>
      <c r="C171" s="426">
        <v>1453173375.0153244</v>
      </c>
      <c r="D171" s="26">
        <v>33.572796787511471</v>
      </c>
      <c r="E171" s="32">
        <v>14583871.470000001</v>
      </c>
      <c r="F171" s="429">
        <v>1028.6165041055995</v>
      </c>
      <c r="G171" s="193">
        <v>1.046957252071965E-2</v>
      </c>
      <c r="K171" s="26">
        <v>14700</v>
      </c>
      <c r="L171" s="426">
        <v>4334.6729945596435</v>
      </c>
      <c r="M171" s="426">
        <v>2231328619.3243685</v>
      </c>
      <c r="N171" s="26">
        <v>100.46412451490121</v>
      </c>
      <c r="O171" s="425">
        <v>14583871.470000001</v>
      </c>
      <c r="P171" s="425">
        <f t="shared" si="8"/>
        <v>3507.2553476517496</v>
      </c>
      <c r="Q171" s="68">
        <f t="shared" si="9"/>
        <v>6.4935172362133118E-3</v>
      </c>
      <c r="R171" s="68"/>
      <c r="T171" s="30">
        <v>14700</v>
      </c>
      <c r="U171" s="426">
        <v>4643.8340681260879</v>
      </c>
      <c r="V171" s="426">
        <v>2291580548.2461839</v>
      </c>
      <c r="W171" s="26">
        <v>105.86236691616257</v>
      </c>
      <c r="X171" s="32">
        <v>14583871.470000001</v>
      </c>
      <c r="Y171" s="544">
        <f t="shared" si="10"/>
        <v>3874.4827218870623</v>
      </c>
      <c r="Z171" s="68">
        <f t="shared" si="11"/>
        <v>6.3641103434751529E-3</v>
      </c>
      <c r="AA171" s="12"/>
      <c r="AD171" s="30">
        <v>14700</v>
      </c>
      <c r="AE171" s="26">
        <v>18122.974672500572</v>
      </c>
      <c r="AF171" s="26">
        <v>4062983675.4078774</v>
      </c>
      <c r="AG171" s="26">
        <v>255.95047723597901</v>
      </c>
      <c r="AH171" s="26">
        <v>14583871.470000001</v>
      </c>
      <c r="AI171" s="26">
        <v>14084.558253847645</v>
      </c>
      <c r="AJ171" s="42">
        <v>3.5766106391460317E-3</v>
      </c>
      <c r="AK171" s="26">
        <v>17411.597090882922</v>
      </c>
    </row>
    <row r="172" spans="1:37">
      <c r="A172" s="26">
        <v>14800</v>
      </c>
      <c r="B172" s="426">
        <v>1249.5774574300431</v>
      </c>
      <c r="C172" s="426">
        <v>1453139102.1100702</v>
      </c>
      <c r="D172" s="26">
        <v>33.660722167388542</v>
      </c>
      <c r="E172" s="32">
        <v>14683081.479999999</v>
      </c>
      <c r="F172" s="425">
        <v>1223.7607557943875</v>
      </c>
      <c r="G172" s="68">
        <v>1.0540228153042206E-2</v>
      </c>
      <c r="H172" s="29"/>
      <c r="I172" s="29"/>
      <c r="J172" s="29"/>
      <c r="K172" s="26">
        <v>14800</v>
      </c>
      <c r="L172" s="426">
        <v>4333.9334292482781</v>
      </c>
      <c r="M172" s="426">
        <v>2231294346.9760799</v>
      </c>
      <c r="N172" s="26">
        <v>100.81029246221837</v>
      </c>
      <c r="O172" s="425">
        <v>14683081.479999997</v>
      </c>
      <c r="P172" s="425">
        <f t="shared" si="8"/>
        <v>3461.6794731715572</v>
      </c>
      <c r="Q172" s="68">
        <f t="shared" si="9"/>
        <v>6.5375017994251956E-3</v>
      </c>
      <c r="R172" s="68"/>
      <c r="T172" s="26">
        <v>14800</v>
      </c>
      <c r="U172" s="426">
        <v>4643.0698469546605</v>
      </c>
      <c r="V172" s="426">
        <v>2291546275.8978949</v>
      </c>
      <c r="W172" s="26">
        <v>106.24525760090329</v>
      </c>
      <c r="X172" s="32">
        <v>14683081.479999997</v>
      </c>
      <c r="Y172" s="544">
        <f t="shared" si="10"/>
        <v>3828.9068474071541</v>
      </c>
      <c r="Z172" s="68">
        <f t="shared" si="11"/>
        <v>6.4074994401964397E-3</v>
      </c>
      <c r="AA172" s="12"/>
      <c r="AD172" s="30">
        <v>14800</v>
      </c>
      <c r="AE172" s="26">
        <v>18121.513029500191</v>
      </c>
      <c r="AF172" s="26">
        <v>4062949403.0595889</v>
      </c>
      <c r="AG172" s="26">
        <v>257.3543754739157</v>
      </c>
      <c r="AH172" s="26">
        <v>14683081.479999997</v>
      </c>
      <c r="AI172" s="26">
        <v>14038.982379366935</v>
      </c>
      <c r="AJ172" s="42">
        <v>3.6008839775705983E-3</v>
      </c>
      <c r="AK172" s="26">
        <v>17388.809153642949</v>
      </c>
    </row>
    <row r="173" spans="1:37">
      <c r="A173" s="26">
        <v>14900</v>
      </c>
      <c r="B173" s="426">
        <v>1249.2457560024809</v>
      </c>
      <c r="C173" s="426">
        <v>1453104829.2048163</v>
      </c>
      <c r="D173" s="26">
        <v>33.746749425740937</v>
      </c>
      <c r="E173" s="32">
        <v>14782291.489999998</v>
      </c>
      <c r="F173" s="425">
        <v>1209.4129239603292</v>
      </c>
      <c r="G173" s="68">
        <v>1.0610876198579731E-2</v>
      </c>
      <c r="H173" s="435"/>
      <c r="I173" s="435"/>
      <c r="J173" s="435"/>
      <c r="K173" s="26">
        <v>14900</v>
      </c>
      <c r="L173" s="426">
        <v>4333.1949924016462</v>
      </c>
      <c r="M173" s="426">
        <v>2231260074.6277924</v>
      </c>
      <c r="N173" s="26">
        <v>101.15190282208754</v>
      </c>
      <c r="O173" s="425">
        <v>14782291.489999996</v>
      </c>
      <c r="P173" s="425">
        <f t="shared" si="8"/>
        <v>3416.1035986916486</v>
      </c>
      <c r="Q173" s="68">
        <f t="shared" si="9"/>
        <v>6.5814838192703755E-3</v>
      </c>
      <c r="R173" s="68"/>
      <c r="T173" s="26">
        <v>14900</v>
      </c>
      <c r="U173" s="426">
        <v>4642.3067542479657</v>
      </c>
      <c r="V173" s="426">
        <v>2291512003.5496058</v>
      </c>
      <c r="W173" s="26">
        <v>106.623590698196</v>
      </c>
      <c r="X173" s="32">
        <v>14782291.489999996</v>
      </c>
      <c r="Y173" s="544">
        <f t="shared" si="10"/>
        <v>3783.3309729271036</v>
      </c>
      <c r="Z173" s="68">
        <f t="shared" si="11"/>
        <v>6.4508898347911247E-3</v>
      </c>
      <c r="AA173" s="12"/>
      <c r="AD173" s="30">
        <v>14900</v>
      </c>
      <c r="AE173" s="26">
        <v>18120.052514964544</v>
      </c>
      <c r="AF173" s="26">
        <v>4062915130.7112999</v>
      </c>
      <c r="AG173" s="26">
        <v>258.75371612440443</v>
      </c>
      <c r="AH173" s="26">
        <v>14782291.489999996</v>
      </c>
      <c r="AI173" s="26">
        <v>13993.40650488768</v>
      </c>
      <c r="AJ173" s="42">
        <v>3.6251565428854064E-3</v>
      </c>
      <c r="AK173" s="26">
        <v>17366.021216402984</v>
      </c>
    </row>
    <row r="174" spans="1:37">
      <c r="A174" s="26">
        <v>15000</v>
      </c>
      <c r="B174" s="426">
        <v>1248.9147424981068</v>
      </c>
      <c r="C174" s="426">
        <v>1453070556.2995625</v>
      </c>
      <c r="D174" s="26">
        <v>33.830878562568628</v>
      </c>
      <c r="E174" s="32">
        <v>14881501.5</v>
      </c>
      <c r="F174" s="425">
        <v>1195.0650921262707</v>
      </c>
      <c r="G174" s="68">
        <v>1.068151665855413E-2</v>
      </c>
      <c r="H174" s="435"/>
      <c r="I174" s="435"/>
      <c r="J174" s="435"/>
      <c r="K174" s="26">
        <v>15000</v>
      </c>
      <c r="L174" s="426">
        <v>4332.4576840197469</v>
      </c>
      <c r="M174" s="426">
        <v>2231225802.2795029</v>
      </c>
      <c r="N174" s="26">
        <v>101.48895559450871</v>
      </c>
      <c r="O174" s="425">
        <v>14881501.499999998</v>
      </c>
      <c r="P174" s="425">
        <f t="shared" si="8"/>
        <v>3370.5277242117404</v>
      </c>
      <c r="Q174" s="68">
        <f t="shared" si="9"/>
        <v>6.6254632959694493E-3</v>
      </c>
      <c r="R174" s="68"/>
      <c r="T174" s="26">
        <v>15000</v>
      </c>
      <c r="U174" s="426">
        <v>4641.5447900060044</v>
      </c>
      <c r="V174" s="426">
        <v>2291477731.2013173</v>
      </c>
      <c r="W174" s="26">
        <v>106.99736620804073</v>
      </c>
      <c r="X174" s="32">
        <v>14881501.499999998</v>
      </c>
      <c r="Y174" s="544">
        <f t="shared" si="10"/>
        <v>3737.7550984473373</v>
      </c>
      <c r="Z174" s="68">
        <f t="shared" si="11"/>
        <v>6.4942815273174425E-3</v>
      </c>
      <c r="AA174" s="12"/>
      <c r="AD174" s="30">
        <v>15000</v>
      </c>
      <c r="AE174" s="26">
        <v>18118.59312889363</v>
      </c>
      <c r="AF174" s="26">
        <v>4062880858.3630114</v>
      </c>
      <c r="AG174" s="26">
        <v>260.14849918744522</v>
      </c>
      <c r="AH174" s="26">
        <v>14881501.499999998</v>
      </c>
      <c r="AI174" s="26">
        <v>13947.830630407843</v>
      </c>
      <c r="AJ174" s="42">
        <v>3.6494283351273878E-3</v>
      </c>
      <c r="AK174" s="26">
        <v>17343.233279163014</v>
      </c>
    </row>
    <row r="175" spans="1:37">
      <c r="A175" s="26">
        <v>15100</v>
      </c>
      <c r="B175" s="426">
        <v>1248.5844169169213</v>
      </c>
      <c r="C175" s="426">
        <v>1453036283.3943079</v>
      </c>
      <c r="D175" s="26">
        <v>33.913109577871637</v>
      </c>
      <c r="E175" s="32">
        <v>14980711.51</v>
      </c>
      <c r="F175" s="425">
        <v>1180.7172602923545</v>
      </c>
      <c r="G175" s="68">
        <v>1.0752149534187039E-2</v>
      </c>
      <c r="H175" s="435"/>
      <c r="I175" s="435"/>
      <c r="J175" s="435"/>
      <c r="K175" s="26">
        <v>15100</v>
      </c>
      <c r="L175" s="426">
        <v>4331.7215041025829</v>
      </c>
      <c r="M175" s="426">
        <v>2231191529.9312143</v>
      </c>
      <c r="N175" s="26">
        <v>101.82145077948189</v>
      </c>
      <c r="O175" s="425">
        <v>14980711.51</v>
      </c>
      <c r="P175" s="425">
        <f t="shared" si="8"/>
        <v>3324.9518497318322</v>
      </c>
      <c r="Q175" s="68">
        <f t="shared" si="9"/>
        <v>6.6694402297429803E-3</v>
      </c>
      <c r="R175" s="68"/>
      <c r="T175" s="26">
        <v>15100</v>
      </c>
      <c r="U175" s="426">
        <v>4640.7839542287757</v>
      </c>
      <c r="V175" s="426">
        <v>2291443458.8530283</v>
      </c>
      <c r="W175" s="26">
        <v>107.36658413043746</v>
      </c>
      <c r="X175" s="32">
        <v>14980711.51</v>
      </c>
      <c r="Y175" s="544">
        <f t="shared" si="10"/>
        <v>3692.1792239672868</v>
      </c>
      <c r="Z175" s="68">
        <f t="shared" si="11"/>
        <v>6.5376745178336313E-3</v>
      </c>
      <c r="AA175" s="12"/>
      <c r="AD175" s="30">
        <v>15100</v>
      </c>
      <c r="AE175" s="26">
        <v>18117.134871287446</v>
      </c>
      <c r="AF175" s="26">
        <v>4062846586.0147233</v>
      </c>
      <c r="AG175" s="26">
        <v>261.53872466303795</v>
      </c>
      <c r="AH175" s="26">
        <v>14980711.51</v>
      </c>
      <c r="AI175" s="26">
        <v>13902.254755926842</v>
      </c>
      <c r="AJ175" s="42">
        <v>3.6736993543334761E-3</v>
      </c>
      <c r="AK175" s="26">
        <v>17320.445341923041</v>
      </c>
    </row>
    <row r="176" spans="1:37">
      <c r="A176" s="26">
        <v>15200</v>
      </c>
      <c r="B176" s="426">
        <v>1248.2547792589237</v>
      </c>
      <c r="C176" s="426">
        <v>1453002010.4890537</v>
      </c>
      <c r="D176" s="26">
        <v>33.993442471649956</v>
      </c>
      <c r="E176" s="32">
        <v>15079921.52</v>
      </c>
      <c r="F176" s="425">
        <v>1166.369428458225</v>
      </c>
      <c r="G176" s="68">
        <v>1.0822774826699839E-2</v>
      </c>
      <c r="H176" s="435"/>
      <c r="I176" s="435"/>
      <c r="J176" s="435"/>
      <c r="K176" s="26">
        <v>15200</v>
      </c>
      <c r="L176" s="426">
        <v>4330.9864526501487</v>
      </c>
      <c r="M176" s="426">
        <v>2231157257.5829248</v>
      </c>
      <c r="N176" s="26">
        <v>102.14938837700709</v>
      </c>
      <c r="O176" s="425">
        <v>15079921.52</v>
      </c>
      <c r="P176" s="425">
        <f t="shared" si="8"/>
        <v>3279.3759752519236</v>
      </c>
      <c r="Q176" s="68">
        <f t="shared" si="9"/>
        <v>6.7134146208115194E-3</v>
      </c>
      <c r="R176" s="68"/>
      <c r="T176" s="26">
        <v>15200</v>
      </c>
      <c r="U176" s="426">
        <v>4640.0242469162804</v>
      </c>
      <c r="V176" s="426">
        <v>2291409186.5047402</v>
      </c>
      <c r="W176" s="26">
        <v>107.73124446538618</v>
      </c>
      <c r="X176" s="32">
        <v>15079921.52</v>
      </c>
      <c r="Y176" s="544">
        <f t="shared" si="10"/>
        <v>3646.6033494872363</v>
      </c>
      <c r="Z176" s="68">
        <f t="shared" si="11"/>
        <v>6.5810688063979283E-3</v>
      </c>
      <c r="AA176" s="12"/>
      <c r="AD176" s="30">
        <v>15200</v>
      </c>
      <c r="AE176" s="26">
        <v>18115.677742145999</v>
      </c>
      <c r="AF176" s="26">
        <v>4062812313.6664343</v>
      </c>
      <c r="AG176" s="26">
        <v>262.92439255118273</v>
      </c>
      <c r="AH176" s="26">
        <v>15079921.52</v>
      </c>
      <c r="AI176" s="26">
        <v>13856.678881447879</v>
      </c>
      <c r="AJ176" s="42">
        <v>3.6979696005406018E-3</v>
      </c>
      <c r="AK176" s="26">
        <v>17297.657404683072</v>
      </c>
    </row>
    <row r="177" spans="1:37">
      <c r="A177" s="26">
        <v>15300</v>
      </c>
      <c r="B177" s="426">
        <v>1247.9258295241148</v>
      </c>
      <c r="C177" s="426">
        <v>1452967737.5837998</v>
      </c>
      <c r="D177" s="26">
        <v>34.071877243903579</v>
      </c>
      <c r="E177" s="32">
        <v>15179131.529999997</v>
      </c>
      <c r="F177" s="425">
        <v>1152.0215966242376</v>
      </c>
      <c r="G177" s="68">
        <v>1.0893392537313645E-2</v>
      </c>
      <c r="H177" s="435"/>
      <c r="I177" s="435"/>
      <c r="J177" s="435"/>
      <c r="K177" s="26">
        <v>15300</v>
      </c>
      <c r="L177" s="426">
        <v>4330.2525296624508</v>
      </c>
      <c r="M177" s="426">
        <v>2231122985.2346368</v>
      </c>
      <c r="N177" s="26">
        <v>102.47276838708429</v>
      </c>
      <c r="O177" s="425">
        <v>15179131.529999996</v>
      </c>
      <c r="P177" s="425">
        <f t="shared" si="8"/>
        <v>3233.8001007720154</v>
      </c>
      <c r="Q177" s="68">
        <f t="shared" si="9"/>
        <v>6.7573864693955743E-3</v>
      </c>
      <c r="R177" s="68"/>
      <c r="T177" s="26">
        <v>15300</v>
      </c>
      <c r="U177" s="426">
        <v>4639.2656680685177</v>
      </c>
      <c r="V177" s="426">
        <v>2291374914.1564512</v>
      </c>
      <c r="W177" s="26">
        <v>108.09134721288692</v>
      </c>
      <c r="X177" s="32">
        <v>15179131.529999996</v>
      </c>
      <c r="Y177" s="544">
        <f t="shared" si="10"/>
        <v>3601.0274750073277</v>
      </c>
      <c r="Z177" s="68">
        <f t="shared" si="11"/>
        <v>6.6244643930685847E-3</v>
      </c>
      <c r="AA177" s="12"/>
      <c r="AD177" s="30">
        <v>15300</v>
      </c>
      <c r="AE177" s="26">
        <v>18114.221741469286</v>
      </c>
      <c r="AF177" s="26">
        <v>4062778041.3181448</v>
      </c>
      <c r="AG177" s="26">
        <v>264.30550285187951</v>
      </c>
      <c r="AH177" s="26">
        <v>15179131.529999996</v>
      </c>
      <c r="AI177" s="26">
        <v>13811.103006968042</v>
      </c>
      <c r="AJ177" s="42">
        <v>3.7222390737856911E-3</v>
      </c>
      <c r="AK177" s="26">
        <v>17274.869467443106</v>
      </c>
    </row>
    <row r="178" spans="1:37">
      <c r="A178" s="26">
        <v>15400</v>
      </c>
      <c r="B178" s="426">
        <v>1247.5975677124943</v>
      </c>
      <c r="C178" s="426">
        <v>1452933464.6785455</v>
      </c>
      <c r="D178" s="26">
        <v>34.148413894632505</v>
      </c>
      <c r="E178" s="32">
        <v>15278341.539999999</v>
      </c>
      <c r="F178" s="425">
        <v>1137.6737647901791</v>
      </c>
      <c r="G178" s="68">
        <v>1.0964002667249317E-2</v>
      </c>
      <c r="H178" s="435"/>
      <c r="I178" s="435"/>
      <c r="J178" s="435"/>
      <c r="K178" s="26">
        <v>15400</v>
      </c>
      <c r="L178" s="426">
        <v>4329.5197351394845</v>
      </c>
      <c r="M178" s="426">
        <v>2231088712.8863478</v>
      </c>
      <c r="N178" s="26">
        <v>102.7915908097135</v>
      </c>
      <c r="O178" s="425">
        <v>15278341.539999997</v>
      </c>
      <c r="P178" s="425">
        <f t="shared" si="8"/>
        <v>3188.2242262921068</v>
      </c>
      <c r="Q178" s="68">
        <f t="shared" si="9"/>
        <v>6.8013557757156526E-3</v>
      </c>
      <c r="R178" s="68"/>
      <c r="T178" s="26">
        <v>15400</v>
      </c>
      <c r="U178" s="426">
        <v>4638.5082176854885</v>
      </c>
      <c r="V178" s="426">
        <v>2291340641.8081622</v>
      </c>
      <c r="W178" s="26">
        <v>108.44689237293967</v>
      </c>
      <c r="X178" s="32">
        <v>15278341.539999997</v>
      </c>
      <c r="Y178" s="544">
        <f t="shared" si="10"/>
        <v>3555.4516005275614</v>
      </c>
      <c r="Z178" s="68">
        <f t="shared" si="11"/>
        <v>6.667861277903849E-3</v>
      </c>
      <c r="AA178" s="12"/>
      <c r="AD178" s="30">
        <v>15400</v>
      </c>
      <c r="AE178" s="26">
        <v>18112.766869257306</v>
      </c>
      <c r="AF178" s="26">
        <v>4062743768.9698567</v>
      </c>
      <c r="AG178" s="26">
        <v>265.68205556512828</v>
      </c>
      <c r="AH178" s="26">
        <v>15278341.539999997</v>
      </c>
      <c r="AI178" s="26">
        <v>13765.527132487623</v>
      </c>
      <c r="AJ178" s="42">
        <v>3.746507774105672E-3</v>
      </c>
      <c r="AK178" s="26">
        <v>17252.081530203133</v>
      </c>
    </row>
    <row r="179" spans="1:37">
      <c r="A179" s="26">
        <v>15500</v>
      </c>
      <c r="B179" s="426">
        <v>1247.2699938240623</v>
      </c>
      <c r="C179" s="426">
        <v>1452899191.7732913</v>
      </c>
      <c r="D179" s="26">
        <v>34.223052423836762</v>
      </c>
      <c r="E179" s="32">
        <v>15377551.550000001</v>
      </c>
      <c r="F179" s="425">
        <v>1123.3259329561918</v>
      </c>
      <c r="G179" s="68">
        <v>1.1034605217727434E-2</v>
      </c>
      <c r="H179" s="435"/>
      <c r="I179" s="435"/>
      <c r="J179" s="435"/>
      <c r="K179" s="26">
        <v>15500</v>
      </c>
      <c r="L179" s="426">
        <v>4328.7880690812517</v>
      </c>
      <c r="M179" s="426">
        <v>2231054440.5380588</v>
      </c>
      <c r="N179" s="26">
        <v>103.1058556448947</v>
      </c>
      <c r="O179" s="425">
        <v>15377551.549999999</v>
      </c>
      <c r="P179" s="425">
        <f t="shared" si="8"/>
        <v>3142.6483518120567</v>
      </c>
      <c r="Q179" s="68">
        <f t="shared" si="9"/>
        <v>6.8453225399922133E-3</v>
      </c>
      <c r="R179" s="68"/>
      <c r="T179" s="26">
        <v>15500</v>
      </c>
      <c r="U179" s="426">
        <v>4637.7518957671928</v>
      </c>
      <c r="V179" s="426">
        <v>2291306369.4598737</v>
      </c>
      <c r="W179" s="26">
        <v>108.79787994554441</v>
      </c>
      <c r="X179" s="32">
        <v>15377551.549999999</v>
      </c>
      <c r="Y179" s="544">
        <f t="shared" si="10"/>
        <v>3509.875726047369</v>
      </c>
      <c r="Z179" s="68">
        <f t="shared" si="11"/>
        <v>6.7112594609619698E-3</v>
      </c>
      <c r="AA179" s="12"/>
      <c r="AD179" s="30">
        <v>15500</v>
      </c>
      <c r="AE179" s="26">
        <v>18111.31312551006</v>
      </c>
      <c r="AF179" s="26">
        <v>4062709496.6215682</v>
      </c>
      <c r="AG179" s="26">
        <v>267.05405069092905</v>
      </c>
      <c r="AH179" s="26">
        <v>15377551.549999999</v>
      </c>
      <c r="AI179" s="26">
        <v>13719.951258007786</v>
      </c>
      <c r="AJ179" s="42">
        <v>3.7707757015374658E-3</v>
      </c>
      <c r="AK179" s="26">
        <v>17229.293592963164</v>
      </c>
    </row>
    <row r="180" spans="1:37">
      <c r="A180" s="26">
        <v>15600</v>
      </c>
      <c r="B180" s="426">
        <v>1246.9431078588188</v>
      </c>
      <c r="C180" s="426">
        <v>1452864918.8680375</v>
      </c>
      <c r="D180" s="26">
        <v>34.295792831516309</v>
      </c>
      <c r="E180" s="32">
        <v>15476761.559999999</v>
      </c>
      <c r="F180" s="425">
        <v>1108.9781011222044</v>
      </c>
      <c r="G180" s="68">
        <v>1.1105200189968334E-2</v>
      </c>
      <c r="H180" s="435"/>
      <c r="I180" s="435"/>
      <c r="J180" s="435"/>
      <c r="K180" s="26">
        <v>15600</v>
      </c>
      <c r="L180" s="426">
        <v>4328.0575314877524</v>
      </c>
      <c r="M180" s="426">
        <v>2231020168.1897707</v>
      </c>
      <c r="N180" s="26">
        <v>103.41556289262789</v>
      </c>
      <c r="O180" s="425">
        <v>15476761.559999999</v>
      </c>
      <c r="P180" s="425">
        <f t="shared" si="8"/>
        <v>3097.0724773318634</v>
      </c>
      <c r="Q180" s="68">
        <f t="shared" si="9"/>
        <v>6.8892867624456983E-3</v>
      </c>
      <c r="R180" s="68"/>
      <c r="T180" s="26">
        <v>15600</v>
      </c>
      <c r="U180" s="426">
        <v>4636.9967023136305</v>
      </c>
      <c r="V180" s="426">
        <v>2291272097.1115856</v>
      </c>
      <c r="W180" s="26">
        <v>109.14430993070118</v>
      </c>
      <c r="X180" s="32">
        <v>15476761.559999999</v>
      </c>
      <c r="Y180" s="544">
        <f t="shared" si="10"/>
        <v>3464.299851567745</v>
      </c>
      <c r="Z180" s="68">
        <f t="shared" si="11"/>
        <v>6.7546589423012017E-3</v>
      </c>
      <c r="AA180" s="12"/>
      <c r="AD180" s="30">
        <v>15600</v>
      </c>
      <c r="AE180" s="26">
        <v>18109.860510227543</v>
      </c>
      <c r="AF180" s="26">
        <v>4062675224.2732792</v>
      </c>
      <c r="AG180" s="26">
        <v>268.42148822928181</v>
      </c>
      <c r="AH180" s="26">
        <v>15476761.559999999</v>
      </c>
      <c r="AI180" s="26">
        <v>13674.375383527367</v>
      </c>
      <c r="AJ180" s="42">
        <v>3.7950428561179944E-3</v>
      </c>
      <c r="AK180" s="26">
        <v>17206.505655723191</v>
      </c>
    </row>
    <row r="181" spans="1:37">
      <c r="A181" s="26">
        <v>15700</v>
      </c>
      <c r="B181" s="426">
        <v>1246.6169098167638</v>
      </c>
      <c r="C181" s="426">
        <v>1452830645.9627836</v>
      </c>
      <c r="D181" s="26">
        <v>34.36663511767118</v>
      </c>
      <c r="E181" s="32">
        <v>15575971.57</v>
      </c>
      <c r="F181" s="425">
        <v>1094.6302692882171</v>
      </c>
      <c r="G181" s="68">
        <v>1.1175787585192087E-2</v>
      </c>
      <c r="H181" s="435"/>
      <c r="I181" s="435"/>
      <c r="J181" s="435"/>
      <c r="K181" s="26">
        <v>15700</v>
      </c>
      <c r="L181" s="426">
        <v>4327.3281223589847</v>
      </c>
      <c r="M181" s="426">
        <v>2230985895.8414822</v>
      </c>
      <c r="N181" s="26">
        <v>103.72071255291311</v>
      </c>
      <c r="O181" s="425">
        <v>15575971.57</v>
      </c>
      <c r="P181" s="425">
        <f t="shared" si="8"/>
        <v>3051.4966028522399</v>
      </c>
      <c r="Q181" s="68">
        <f t="shared" si="9"/>
        <v>6.9332484432965275E-3</v>
      </c>
      <c r="R181" s="68"/>
      <c r="T181" s="26">
        <v>15700</v>
      </c>
      <c r="U181" s="426">
        <v>4636.2426373248009</v>
      </c>
      <c r="V181" s="426">
        <v>2291237824.7632957</v>
      </c>
      <c r="W181" s="26">
        <v>109.48618232840995</v>
      </c>
      <c r="X181" s="32">
        <v>15575971.57</v>
      </c>
      <c r="Y181" s="544">
        <f t="shared" si="10"/>
        <v>3418.7239770876945</v>
      </c>
      <c r="Z181" s="68">
        <f t="shared" si="11"/>
        <v>6.7980597219798123E-3</v>
      </c>
      <c r="AA181" s="12"/>
      <c r="AD181" s="30">
        <v>15700</v>
      </c>
      <c r="AE181" s="26">
        <v>18108.40902340976</v>
      </c>
      <c r="AF181" s="26">
        <v>4062640951.9249902</v>
      </c>
      <c r="AG181" s="26">
        <v>269.78436818018668</v>
      </c>
      <c r="AH181" s="26">
        <v>15575971.57</v>
      </c>
      <c r="AI181" s="26">
        <v>13628.799509048695</v>
      </c>
      <c r="AJ181" s="42">
        <v>3.8193092378841758E-3</v>
      </c>
      <c r="AK181" s="26">
        <v>17183.717718483225</v>
      </c>
    </row>
    <row r="182" spans="1:37">
      <c r="A182" s="26">
        <v>15800</v>
      </c>
      <c r="B182" s="426">
        <v>1246.2913996978966</v>
      </c>
      <c r="C182" s="426">
        <v>1452796373.0575294</v>
      </c>
      <c r="D182" s="26">
        <v>34.435579282301347</v>
      </c>
      <c r="E182" s="32">
        <v>15675181.579999998</v>
      </c>
      <c r="F182" s="425">
        <v>1080.2824374541588</v>
      </c>
      <c r="G182" s="68">
        <v>1.1246367404618492E-2</v>
      </c>
      <c r="H182" s="435"/>
      <c r="I182" s="435"/>
      <c r="J182" s="435"/>
      <c r="K182" s="26">
        <v>15800</v>
      </c>
      <c r="L182" s="426">
        <v>4326.5998416949524</v>
      </c>
      <c r="M182" s="426">
        <v>2230951623.4931931</v>
      </c>
      <c r="N182" s="26">
        <v>104.02130462575035</v>
      </c>
      <c r="O182" s="425">
        <v>15675181.579999996</v>
      </c>
      <c r="P182" s="425">
        <f t="shared" si="8"/>
        <v>3005.9207283723308</v>
      </c>
      <c r="Q182" s="68">
        <f t="shared" si="9"/>
        <v>6.9772075827650923E-3</v>
      </c>
      <c r="R182" s="68"/>
      <c r="T182" s="26">
        <v>15800</v>
      </c>
      <c r="U182" s="426">
        <v>4635.4897008007056</v>
      </c>
      <c r="V182" s="426">
        <v>2291203552.4150081</v>
      </c>
      <c r="W182" s="26">
        <v>109.82349713867073</v>
      </c>
      <c r="X182" s="32">
        <v>15675181.579999996</v>
      </c>
      <c r="Y182" s="544">
        <f t="shared" si="10"/>
        <v>3373.1481026077859</v>
      </c>
      <c r="Z182" s="68">
        <f t="shared" si="11"/>
        <v>6.8414618000560493E-3</v>
      </c>
      <c r="AA182" s="12"/>
      <c r="AD182" s="30">
        <v>15800</v>
      </c>
      <c r="AE182" s="26">
        <v>18106.958665056711</v>
      </c>
      <c r="AF182" s="26">
        <v>4062606679.5767016</v>
      </c>
      <c r="AG182" s="26">
        <v>271.14269054364348</v>
      </c>
      <c r="AH182" s="26">
        <v>15675181.579999996</v>
      </c>
      <c r="AI182" s="26">
        <v>13583.223634568276</v>
      </c>
      <c r="AJ182" s="42">
        <v>3.8435748468729249E-3</v>
      </c>
      <c r="AK182" s="26">
        <v>17160.92978124326</v>
      </c>
    </row>
    <row r="183" spans="1:37">
      <c r="A183" s="26">
        <v>15900</v>
      </c>
      <c r="B183" s="426">
        <v>1245.9665775022181</v>
      </c>
      <c r="C183" s="426">
        <v>1452762100.1522756</v>
      </c>
      <c r="D183" s="26">
        <v>34.502625325406839</v>
      </c>
      <c r="E183" s="32">
        <v>15774391.589999998</v>
      </c>
      <c r="F183" s="425">
        <v>1065.9346056201002</v>
      </c>
      <c r="G183" s="68">
        <v>1.1316939649467095E-2</v>
      </c>
      <c r="H183" s="435"/>
      <c r="I183" s="435"/>
      <c r="J183" s="435"/>
      <c r="K183" s="26">
        <v>15900</v>
      </c>
      <c r="L183" s="426">
        <v>4325.8726894956517</v>
      </c>
      <c r="M183" s="426">
        <v>2230917351.1449046</v>
      </c>
      <c r="N183" s="26">
        <v>104.31733911113957</v>
      </c>
      <c r="O183" s="425">
        <v>15774391.589999996</v>
      </c>
      <c r="P183" s="425">
        <f t="shared" si="8"/>
        <v>2960.3448538922803</v>
      </c>
      <c r="Q183" s="68">
        <f t="shared" si="9"/>
        <v>7.0211641810717573E-3</v>
      </c>
      <c r="R183" s="68"/>
      <c r="T183" s="26">
        <v>15900</v>
      </c>
      <c r="U183" s="426">
        <v>4634.7378927413429</v>
      </c>
      <c r="V183" s="426">
        <v>2291169280.0667191</v>
      </c>
      <c r="W183" s="26">
        <v>110.15625436148349</v>
      </c>
      <c r="X183" s="32">
        <v>15774391.589999996</v>
      </c>
      <c r="Y183" s="544">
        <f t="shared" si="10"/>
        <v>3327.572228127593</v>
      </c>
      <c r="Z183" s="68">
        <f t="shared" si="11"/>
        <v>6.8848651765881933E-3</v>
      </c>
      <c r="AA183" s="12"/>
      <c r="AD183" s="30">
        <v>15900</v>
      </c>
      <c r="AE183" s="26">
        <v>18105.509435168398</v>
      </c>
      <c r="AF183" s="26">
        <v>4062572407.2284126</v>
      </c>
      <c r="AG183" s="26">
        <v>272.49645531965228</v>
      </c>
      <c r="AH183" s="26">
        <v>15774391.589999996</v>
      </c>
      <c r="AI183" s="26">
        <v>13537.647760087857</v>
      </c>
      <c r="AJ183" s="42">
        <v>3.8678396831211574E-3</v>
      </c>
      <c r="AK183" s="26">
        <v>17138.141844003287</v>
      </c>
    </row>
    <row r="184" spans="1:37">
      <c r="A184" s="26">
        <v>16000</v>
      </c>
      <c r="B184" s="426">
        <v>1245.6424432297279</v>
      </c>
      <c r="C184" s="426">
        <v>1452727827.2470214</v>
      </c>
      <c r="D184" s="26">
        <v>34.567773246987635</v>
      </c>
      <c r="E184" s="32">
        <v>15873601.6</v>
      </c>
      <c r="F184" s="425">
        <v>1051.5867737861129</v>
      </c>
      <c r="G184" s="68">
        <v>1.1387504320957186E-2</v>
      </c>
      <c r="H184" s="435"/>
      <c r="I184" s="435"/>
      <c r="J184" s="435"/>
      <c r="K184" s="26">
        <v>16000</v>
      </c>
      <c r="L184" s="426">
        <v>4325.1466657610845</v>
      </c>
      <c r="M184" s="426">
        <v>2230883078.7966161</v>
      </c>
      <c r="N184" s="26">
        <v>104.60881600908081</v>
      </c>
      <c r="O184" s="425">
        <v>15873601.599999998</v>
      </c>
      <c r="P184" s="425">
        <f t="shared" si="8"/>
        <v>2914.7689794123721</v>
      </c>
      <c r="Q184" s="68">
        <f t="shared" si="9"/>
        <v>7.0651182384368653E-3</v>
      </c>
      <c r="R184" s="68"/>
      <c r="T184" s="26">
        <v>16000</v>
      </c>
      <c r="U184" s="426">
        <v>4633.9872131467118</v>
      </c>
      <c r="V184" s="426">
        <v>2291135007.7184305</v>
      </c>
      <c r="W184" s="26">
        <v>110.48445399684829</v>
      </c>
      <c r="X184" s="32">
        <v>15873601.599999998</v>
      </c>
      <c r="Y184" s="544">
        <f t="shared" si="10"/>
        <v>3281.996353647969</v>
      </c>
      <c r="Z184" s="68">
        <f t="shared" si="11"/>
        <v>6.9282698516345076E-3</v>
      </c>
      <c r="AA184" s="12"/>
      <c r="AD184" s="30">
        <v>16000</v>
      </c>
      <c r="AE184" s="26">
        <v>18104.061333744816</v>
      </c>
      <c r="AF184" s="26">
        <v>4062538134.8801241</v>
      </c>
      <c r="AG184" s="26">
        <v>273.84566250821302</v>
      </c>
      <c r="AH184" s="26">
        <v>15873601.599999998</v>
      </c>
      <c r="AI184" s="26">
        <v>13492.071885607438</v>
      </c>
      <c r="AJ184" s="42">
        <v>3.8921037466657844E-3</v>
      </c>
      <c r="AK184" s="26">
        <v>17115.353906763314</v>
      </c>
    </row>
    <row r="185" spans="1:37">
      <c r="A185" s="26">
        <v>16100</v>
      </c>
      <c r="B185" s="426">
        <v>1245.3189968804263</v>
      </c>
      <c r="C185" s="426">
        <v>1452693554.3417671</v>
      </c>
      <c r="D185" s="26">
        <v>34.63102304704374</v>
      </c>
      <c r="E185" s="32">
        <v>15972811.609999999</v>
      </c>
      <c r="F185" s="425">
        <v>1037.2389419520546</v>
      </c>
      <c r="G185" s="68">
        <v>1.1458061420307775E-2</v>
      </c>
      <c r="H185" s="435"/>
      <c r="I185" s="435"/>
      <c r="J185" s="435"/>
      <c r="K185" s="26">
        <v>16100</v>
      </c>
      <c r="L185" s="426">
        <v>4324.4217704912508</v>
      </c>
      <c r="M185" s="426">
        <v>2230848806.4483271</v>
      </c>
      <c r="N185" s="26">
        <v>104.89573531957404</v>
      </c>
      <c r="O185" s="425">
        <v>15972811.609999999</v>
      </c>
      <c r="P185" s="425">
        <f t="shared" si="8"/>
        <v>2869.1931049323216</v>
      </c>
      <c r="Q185" s="68">
        <f t="shared" si="9"/>
        <v>7.1090697550807288E-3</v>
      </c>
      <c r="R185" s="68"/>
      <c r="T185" s="26">
        <v>16100</v>
      </c>
      <c r="U185" s="426">
        <v>4633.2376620168152</v>
      </c>
      <c r="V185" s="426">
        <v>2291100735.3701415</v>
      </c>
      <c r="W185" s="26">
        <v>110.80809604476505</v>
      </c>
      <c r="X185" s="32">
        <v>15972811.609999999</v>
      </c>
      <c r="Y185" s="544">
        <f t="shared" si="10"/>
        <v>3236.4204791676343</v>
      </c>
      <c r="Z185" s="68">
        <f t="shared" si="11"/>
        <v>6.9716758252532677E-3</v>
      </c>
      <c r="AA185" s="12"/>
      <c r="AD185" s="30">
        <v>16100</v>
      </c>
      <c r="AE185" s="26">
        <v>18102.614360785967</v>
      </c>
      <c r="AF185" s="26">
        <v>4062503862.5318356</v>
      </c>
      <c r="AG185" s="26">
        <v>275.19031210932593</v>
      </c>
      <c r="AH185" s="26">
        <v>15972811.609999999</v>
      </c>
      <c r="AI185" s="26">
        <v>13446.496011128766</v>
      </c>
      <c r="AJ185" s="42">
        <v>3.9163670375437134E-3</v>
      </c>
      <c r="AK185" s="26">
        <v>17092.565969523348</v>
      </c>
    </row>
    <row r="186" spans="1:37">
      <c r="A186" s="26">
        <v>16200</v>
      </c>
      <c r="B186" s="426">
        <v>1244.9962384543128</v>
      </c>
      <c r="C186" s="426">
        <v>1452659281.4365129</v>
      </c>
      <c r="D186" s="26">
        <v>34.692374725575142</v>
      </c>
      <c r="E186" s="32">
        <v>16072021.620000001</v>
      </c>
      <c r="F186" s="425">
        <v>1022.8911101179249</v>
      </c>
      <c r="G186" s="68">
        <v>1.1528610948737627E-2</v>
      </c>
      <c r="H186" s="435"/>
      <c r="I186" s="435"/>
      <c r="J186" s="435"/>
      <c r="K186" s="26">
        <v>16200</v>
      </c>
      <c r="L186" s="426">
        <v>4323.6980036861487</v>
      </c>
      <c r="M186" s="426">
        <v>2230814534.1000381</v>
      </c>
      <c r="N186" s="26">
        <v>105.1780970426193</v>
      </c>
      <c r="O186" s="425">
        <v>16072021.620000001</v>
      </c>
      <c r="P186" s="425">
        <f t="shared" si="8"/>
        <v>2823.6172304525553</v>
      </c>
      <c r="Q186" s="68">
        <f t="shared" si="9"/>
        <v>7.1530187312236404E-3</v>
      </c>
      <c r="R186" s="68"/>
      <c r="T186" s="26">
        <v>16200</v>
      </c>
      <c r="U186" s="426">
        <v>4632.489239351652</v>
      </c>
      <c r="V186" s="426">
        <v>2291066463.021853</v>
      </c>
      <c r="W186" s="26">
        <v>111.12718050523388</v>
      </c>
      <c r="X186" s="32">
        <v>16072021.620000001</v>
      </c>
      <c r="Y186" s="544">
        <f t="shared" si="10"/>
        <v>3190.8446046882941</v>
      </c>
      <c r="Z186" s="68">
        <f t="shared" si="11"/>
        <v>7.0150830975027464E-3</v>
      </c>
      <c r="AA186" s="12"/>
      <c r="AD186" s="30">
        <v>16200</v>
      </c>
      <c r="AE186" s="26">
        <v>18101.168516291847</v>
      </c>
      <c r="AF186" s="26">
        <v>4062469590.183547</v>
      </c>
      <c r="AG186" s="26">
        <v>276.53040412299066</v>
      </c>
      <c r="AH186" s="26">
        <v>16072021.620000001</v>
      </c>
      <c r="AI186" s="26">
        <v>13400.920136647765</v>
      </c>
      <c r="AJ186" s="42">
        <v>3.9406295557918537E-3</v>
      </c>
      <c r="AK186" s="26">
        <v>17069.778032283375</v>
      </c>
    </row>
    <row r="187" spans="1:37">
      <c r="A187" s="26">
        <v>16300</v>
      </c>
      <c r="B187" s="426">
        <v>1244.674167951388</v>
      </c>
      <c r="C187" s="426">
        <v>1452625008.5312591</v>
      </c>
      <c r="D187" s="26">
        <v>34.751828282581869</v>
      </c>
      <c r="E187" s="32">
        <v>16171231.629999997</v>
      </c>
      <c r="F187" s="425">
        <v>1008.5432782841508</v>
      </c>
      <c r="G187" s="68">
        <v>1.1599152907465235E-2</v>
      </c>
      <c r="H187" s="435"/>
      <c r="I187" s="435"/>
      <c r="J187" s="435"/>
      <c r="K187" s="26">
        <v>16300</v>
      </c>
      <c r="L187" s="426">
        <v>4322.9753653457819</v>
      </c>
      <c r="M187" s="426">
        <v>2230780261.75175</v>
      </c>
      <c r="N187" s="26">
        <v>105.45590117821655</v>
      </c>
      <c r="O187" s="425">
        <v>16171231.629999995</v>
      </c>
      <c r="P187" s="425">
        <f t="shared" si="8"/>
        <v>2778.0413559725048</v>
      </c>
      <c r="Q187" s="68">
        <f t="shared" si="9"/>
        <v>7.1969651670858534E-3</v>
      </c>
      <c r="R187" s="68"/>
      <c r="T187" s="26">
        <v>16300</v>
      </c>
      <c r="U187" s="426">
        <v>4631.7419451512214</v>
      </c>
      <c r="V187" s="426">
        <v>2291032190.6735644</v>
      </c>
      <c r="W187" s="26">
        <v>111.44170737825466</v>
      </c>
      <c r="X187" s="32">
        <v>16171231.629999995</v>
      </c>
      <c r="Y187" s="544">
        <f t="shared" si="10"/>
        <v>3145.2687302078175</v>
      </c>
      <c r="Z187" s="68">
        <f t="shared" si="11"/>
        <v>7.0584916684412217E-3</v>
      </c>
      <c r="AA187" s="12"/>
      <c r="AD187" s="30">
        <v>16300</v>
      </c>
      <c r="AE187" s="26">
        <v>18099.723800262469</v>
      </c>
      <c r="AF187" s="26">
        <v>4062435317.835258</v>
      </c>
      <c r="AG187" s="26">
        <v>277.86593854920756</v>
      </c>
      <c r="AH187" s="26">
        <v>16171231.629999995</v>
      </c>
      <c r="AI187" s="26">
        <v>13355.34426216851</v>
      </c>
      <c r="AJ187" s="42">
        <v>3.964891301447105E-3</v>
      </c>
      <c r="AK187" s="26">
        <v>17046.990095043406</v>
      </c>
    </row>
    <row r="188" spans="1:37">
      <c r="A188" s="26">
        <v>16400</v>
      </c>
      <c r="B188" s="426">
        <v>1244.352785371651</v>
      </c>
      <c r="C188" s="426">
        <v>1452590735.6260047</v>
      </c>
      <c r="D188" s="26">
        <v>34.809383718063906</v>
      </c>
      <c r="E188" s="32">
        <v>16270441.639999999</v>
      </c>
      <c r="F188" s="425">
        <v>994.19544644995017</v>
      </c>
      <c r="G188" s="68">
        <v>1.1669687297708842E-2</v>
      </c>
      <c r="H188" s="435"/>
      <c r="I188" s="435"/>
      <c r="J188" s="435"/>
      <c r="K188" s="26">
        <v>16400</v>
      </c>
      <c r="L188" s="426">
        <v>4322.2538554701478</v>
      </c>
      <c r="M188" s="426">
        <v>2230745989.4034605</v>
      </c>
      <c r="N188" s="26">
        <v>105.72914772636582</v>
      </c>
      <c r="O188" s="425">
        <v>16270441.639999997</v>
      </c>
      <c r="P188" s="425">
        <f t="shared" si="8"/>
        <v>2732.4654814927385</v>
      </c>
      <c r="Q188" s="68">
        <f t="shared" si="9"/>
        <v>7.2409090628876242E-3</v>
      </c>
      <c r="R188" s="68"/>
      <c r="T188" s="26">
        <v>16400</v>
      </c>
      <c r="U188" s="426">
        <v>4630.9957794155234</v>
      </c>
      <c r="V188" s="426">
        <v>2290997918.3252754</v>
      </c>
      <c r="W188" s="26">
        <v>111.75167666382748</v>
      </c>
      <c r="X188" s="32">
        <v>16270441.639999997</v>
      </c>
      <c r="Y188" s="544">
        <f t="shared" si="10"/>
        <v>3099.6928557281935</v>
      </c>
      <c r="Z188" s="68">
        <f t="shared" si="11"/>
        <v>7.1019015381269864E-3</v>
      </c>
      <c r="AA188" s="12"/>
      <c r="AD188" s="30">
        <v>16400</v>
      </c>
      <c r="AE188" s="26">
        <v>18098.28021269782</v>
      </c>
      <c r="AF188" s="26">
        <v>4062401045.4869695</v>
      </c>
      <c r="AG188" s="26">
        <v>279.19691538797633</v>
      </c>
      <c r="AH188" s="26">
        <v>16270441.639999997</v>
      </c>
      <c r="AI188" s="26">
        <v>13309.768387688091</v>
      </c>
      <c r="AJ188" s="42">
        <v>3.9891522745463754E-3</v>
      </c>
      <c r="AK188" s="26">
        <v>17024.202157803436</v>
      </c>
    </row>
    <row r="189" spans="1:37">
      <c r="A189" s="26">
        <v>16500</v>
      </c>
      <c r="B189" s="426">
        <v>1244.0320907151031</v>
      </c>
      <c r="C189" s="426">
        <v>1452556462.7207508</v>
      </c>
      <c r="D189" s="26">
        <v>34.865041032021239</v>
      </c>
      <c r="E189" s="32">
        <v>16369651.65</v>
      </c>
      <c r="F189" s="425">
        <v>979.84761461603398</v>
      </c>
      <c r="G189" s="68">
        <v>1.1740214120686416E-2</v>
      </c>
      <c r="H189" s="435"/>
      <c r="I189" s="435"/>
      <c r="J189" s="435"/>
      <c r="K189" s="26">
        <v>16500</v>
      </c>
      <c r="L189" s="426">
        <v>4321.5334740592452</v>
      </c>
      <c r="M189" s="426">
        <v>2230711717.055172</v>
      </c>
      <c r="N189" s="26">
        <v>105.99783668706709</v>
      </c>
      <c r="O189" s="425">
        <v>16369651.649999999</v>
      </c>
      <c r="P189" s="425">
        <f t="shared" si="8"/>
        <v>2686.889607012688</v>
      </c>
      <c r="Q189" s="68">
        <f t="shared" si="9"/>
        <v>7.2848504188491522E-3</v>
      </c>
      <c r="R189" s="68"/>
      <c r="T189" s="26">
        <v>16500</v>
      </c>
      <c r="U189" s="426">
        <v>4630.2507421445589</v>
      </c>
      <c r="V189" s="426">
        <v>2290963645.9769869</v>
      </c>
      <c r="W189" s="26">
        <v>112.05708836195228</v>
      </c>
      <c r="X189" s="32">
        <v>16369651.649999999</v>
      </c>
      <c r="Y189" s="544">
        <f t="shared" si="10"/>
        <v>3054.1169812480007</v>
      </c>
      <c r="Z189" s="68">
        <f t="shared" si="11"/>
        <v>7.1453127066183203E-3</v>
      </c>
      <c r="AA189" s="12"/>
      <c r="AD189" s="30">
        <v>16500</v>
      </c>
      <c r="AE189" s="26">
        <v>18096.837753597902</v>
      </c>
      <c r="AF189" s="26">
        <v>4062366773.13868</v>
      </c>
      <c r="AG189" s="26">
        <v>280.52333463929716</v>
      </c>
      <c r="AH189" s="26">
        <v>16369651.649999999</v>
      </c>
      <c r="AI189" s="26">
        <v>13264.192513208254</v>
      </c>
      <c r="AJ189" s="42">
        <v>4.0134124751265614E-3</v>
      </c>
      <c r="AK189" s="26">
        <v>17001.414220563463</v>
      </c>
    </row>
    <row r="190" spans="1:37">
      <c r="A190" s="26">
        <v>16600</v>
      </c>
      <c r="B190" s="426">
        <v>1243.7120839817435</v>
      </c>
      <c r="C190" s="426">
        <v>1452522189.8154967</v>
      </c>
      <c r="D190" s="26">
        <v>34.918800224453896</v>
      </c>
      <c r="E190" s="32">
        <v>16468861.66</v>
      </c>
      <c r="F190" s="425">
        <v>965.49978278197545</v>
      </c>
      <c r="G190" s="68">
        <v>1.1810733377615673E-2</v>
      </c>
      <c r="H190" s="435"/>
      <c r="I190" s="435"/>
      <c r="J190" s="435"/>
      <c r="K190" s="26">
        <v>16600</v>
      </c>
      <c r="L190" s="426">
        <v>4320.814221113078</v>
      </c>
      <c r="M190" s="426">
        <v>2230677444.706883</v>
      </c>
      <c r="N190" s="26">
        <v>106.26196806032034</v>
      </c>
      <c r="O190" s="425">
        <v>16468861.66</v>
      </c>
      <c r="P190" s="425">
        <f t="shared" si="8"/>
        <v>2641.3137325324956</v>
      </c>
      <c r="Q190" s="68">
        <f t="shared" si="9"/>
        <v>7.3287892351906322E-3</v>
      </c>
      <c r="R190" s="68"/>
      <c r="T190" s="26">
        <v>16600</v>
      </c>
      <c r="U190" s="426">
        <v>4629.5068333383279</v>
      </c>
      <c r="V190" s="426">
        <v>2290929373.6286979</v>
      </c>
      <c r="W190" s="26">
        <v>112.35794247262911</v>
      </c>
      <c r="X190" s="32">
        <v>16468861.66</v>
      </c>
      <c r="Y190" s="544">
        <f t="shared" si="10"/>
        <v>3008.5411067682344</v>
      </c>
      <c r="Z190" s="68">
        <f t="shared" si="11"/>
        <v>7.1887251739735161E-3</v>
      </c>
      <c r="AA190" s="12"/>
      <c r="AD190" s="30">
        <v>16600</v>
      </c>
      <c r="AE190" s="26">
        <v>18095.39642296272</v>
      </c>
      <c r="AF190" s="26">
        <v>4062332500.7903919</v>
      </c>
      <c r="AG190" s="26">
        <v>281.84519630317004</v>
      </c>
      <c r="AH190" s="26">
        <v>16468861.66</v>
      </c>
      <c r="AI190" s="26">
        <v>13218.616638729</v>
      </c>
      <c r="AJ190" s="42">
        <v>4.0376719032245599E-3</v>
      </c>
      <c r="AK190" s="26">
        <v>16978.626283323498</v>
      </c>
    </row>
    <row r="191" spans="1:37">
      <c r="A191" s="26">
        <v>16700</v>
      </c>
      <c r="B191" s="426">
        <v>1243.3927651715717</v>
      </c>
      <c r="C191" s="426">
        <v>1452487916.9102426</v>
      </c>
      <c r="D191" s="26">
        <v>34.970661295361857</v>
      </c>
      <c r="E191" s="32">
        <v>16568071.67</v>
      </c>
      <c r="F191" s="425">
        <v>951.15195094805927</v>
      </c>
      <c r="G191" s="68">
        <v>1.1881245069714066E-2</v>
      </c>
      <c r="H191" s="435"/>
      <c r="I191" s="435"/>
      <c r="J191" s="435"/>
      <c r="K191" s="26">
        <v>16700</v>
      </c>
      <c r="L191" s="426">
        <v>4320.0960966316406</v>
      </c>
      <c r="M191" s="426">
        <v>2230643172.3585944</v>
      </c>
      <c r="N191" s="26">
        <v>106.52154184612566</v>
      </c>
      <c r="O191" s="425">
        <v>16568071.67</v>
      </c>
      <c r="P191" s="425">
        <f t="shared" si="8"/>
        <v>2595.7378580531554</v>
      </c>
      <c r="Q191" s="68">
        <f t="shared" si="9"/>
        <v>7.3727255121322187E-3</v>
      </c>
      <c r="R191" s="68"/>
      <c r="T191" s="26">
        <v>16700</v>
      </c>
      <c r="U191" s="426">
        <v>4628.7640529968303</v>
      </c>
      <c r="V191" s="426">
        <v>2290895101.2804093</v>
      </c>
      <c r="W191" s="26">
        <v>112.65423899585794</v>
      </c>
      <c r="X191" s="32">
        <v>16568071.67</v>
      </c>
      <c r="Y191" s="544">
        <f t="shared" si="10"/>
        <v>2962.9652322883258</v>
      </c>
      <c r="Z191" s="68">
        <f t="shared" si="11"/>
        <v>7.2321389402508658E-3</v>
      </c>
      <c r="AA191" s="12"/>
      <c r="AD191" s="30">
        <v>16700</v>
      </c>
      <c r="AE191" s="26">
        <v>18093.956220792268</v>
      </c>
      <c r="AF191" s="26">
        <v>4062298228.4421034</v>
      </c>
      <c r="AG191" s="26">
        <v>283.16250037959492</v>
      </c>
      <c r="AH191" s="26">
        <v>16568071.67</v>
      </c>
      <c r="AI191" s="26">
        <v>13173.040764248581</v>
      </c>
      <c r="AJ191" s="42">
        <v>4.0619305588772657E-3</v>
      </c>
      <c r="AK191" s="26">
        <v>16955.838346083528</v>
      </c>
    </row>
    <row r="192" spans="1:37">
      <c r="A192" s="26">
        <v>16800</v>
      </c>
      <c r="B192" s="426">
        <v>1243.0741342845888</v>
      </c>
      <c r="C192" s="426">
        <v>1452453644.0049884</v>
      </c>
      <c r="D192" s="26">
        <v>35.020624244745122</v>
      </c>
      <c r="E192" s="32">
        <v>16667281.679999998</v>
      </c>
      <c r="F192" s="425">
        <v>936.80411911385875</v>
      </c>
      <c r="G192" s="68">
        <v>1.1951749198198785E-2</v>
      </c>
      <c r="H192" s="435"/>
      <c r="I192" s="435"/>
      <c r="J192" s="435"/>
      <c r="K192" s="26">
        <v>16800</v>
      </c>
      <c r="L192" s="426">
        <v>4319.3791006149395</v>
      </c>
      <c r="M192" s="426">
        <v>2230608900.0103064</v>
      </c>
      <c r="N192" s="26">
        <v>106.77655804448291</v>
      </c>
      <c r="O192" s="425">
        <v>16667281.679999996</v>
      </c>
      <c r="P192" s="425">
        <f t="shared" si="8"/>
        <v>2550.1619835725364</v>
      </c>
      <c r="Q192" s="68">
        <f t="shared" si="9"/>
        <v>7.4166592498940524E-3</v>
      </c>
      <c r="R192" s="68"/>
      <c r="T192" s="26">
        <v>16800</v>
      </c>
      <c r="U192" s="426">
        <v>4628.0224011200653</v>
      </c>
      <c r="V192" s="426">
        <v>2290860828.9321203</v>
      </c>
      <c r="W192" s="26">
        <v>112.94597793163874</v>
      </c>
      <c r="X192" s="32">
        <v>16667281.679999996</v>
      </c>
      <c r="Y192" s="544">
        <f t="shared" si="10"/>
        <v>2917.3893578079915</v>
      </c>
      <c r="Z192" s="68">
        <f t="shared" si="11"/>
        <v>7.2755540055086682E-3</v>
      </c>
      <c r="AA192" s="12"/>
      <c r="AD192" s="30">
        <v>16800</v>
      </c>
      <c r="AE192" s="26">
        <v>18092.517147086553</v>
      </c>
      <c r="AF192" s="26">
        <v>4062263956.0938144</v>
      </c>
      <c r="AG192" s="26">
        <v>284.47524686857179</v>
      </c>
      <c r="AH192" s="26">
        <v>16667281.679999996</v>
      </c>
      <c r="AI192" s="26">
        <v>13127.464889768744</v>
      </c>
      <c r="AJ192" s="42">
        <v>4.0861884421215713E-3</v>
      </c>
      <c r="AK192" s="26">
        <v>16933.050408843559</v>
      </c>
    </row>
    <row r="193" spans="1:37">
      <c r="A193" s="26">
        <v>16900</v>
      </c>
      <c r="B193" s="426">
        <v>1242.756191320794</v>
      </c>
      <c r="C193" s="426">
        <v>1452419371.0997343</v>
      </c>
      <c r="D193" s="26">
        <v>35.068689072603703</v>
      </c>
      <c r="E193" s="32">
        <v>16766491.689999999</v>
      </c>
      <c r="F193" s="425">
        <v>922.45628727994244</v>
      </c>
      <c r="G193" s="68">
        <v>1.2022245764286756E-2</v>
      </c>
      <c r="H193" s="435"/>
      <c r="I193" s="435"/>
      <c r="J193" s="435"/>
      <c r="K193" s="26">
        <v>16900</v>
      </c>
      <c r="L193" s="426">
        <v>4318.6632330629718</v>
      </c>
      <c r="M193" s="426">
        <v>2230574627.6620178</v>
      </c>
      <c r="N193" s="26">
        <v>107.0270166553922</v>
      </c>
      <c r="O193" s="425">
        <v>16766491.689999998</v>
      </c>
      <c r="P193" s="425">
        <f t="shared" si="8"/>
        <v>2504.586109092912</v>
      </c>
      <c r="Q193" s="68">
        <f t="shared" si="9"/>
        <v>7.4605904486962473E-3</v>
      </c>
      <c r="R193" s="68"/>
      <c r="T193" s="26">
        <v>16900</v>
      </c>
      <c r="U193" s="426">
        <v>4627.2818777080329</v>
      </c>
      <c r="V193" s="426">
        <v>2290826556.5838313</v>
      </c>
      <c r="W193" s="26">
        <v>113.23315927997159</v>
      </c>
      <c r="X193" s="32">
        <v>16766491.689999998</v>
      </c>
      <c r="Y193" s="544">
        <f t="shared" si="10"/>
        <v>2871.8134833285089</v>
      </c>
      <c r="Z193" s="68">
        <f t="shared" si="11"/>
        <v>7.3189703698052265E-3</v>
      </c>
      <c r="AA193" s="12"/>
      <c r="AD193" s="30">
        <v>16900</v>
      </c>
      <c r="AE193" s="26">
        <v>18091.079201845569</v>
      </c>
      <c r="AF193" s="26">
        <v>4062229683.7455258</v>
      </c>
      <c r="AG193" s="26">
        <v>285.78343577010065</v>
      </c>
      <c r="AH193" s="26">
        <v>16766491.689999998</v>
      </c>
      <c r="AI193" s="26">
        <v>13081.889015288325</v>
      </c>
      <c r="AJ193" s="42">
        <v>4.1104455529943689E-3</v>
      </c>
      <c r="AK193" s="26">
        <v>16910.26247160359</v>
      </c>
    </row>
    <row r="194" spans="1:37">
      <c r="A194" s="26">
        <v>17000</v>
      </c>
      <c r="B194" s="426">
        <v>1242.4389362801878</v>
      </c>
      <c r="C194" s="426">
        <v>1452385098.1944804</v>
      </c>
      <c r="D194" s="26">
        <v>35.114855778937603</v>
      </c>
      <c r="E194" s="32">
        <v>16865701.699999999</v>
      </c>
      <c r="F194" s="425">
        <v>908.10845544581298</v>
      </c>
      <c r="G194" s="68">
        <v>1.2092734769194653E-2</v>
      </c>
      <c r="H194" s="435"/>
      <c r="I194" s="435"/>
      <c r="J194" s="435"/>
      <c r="K194" s="26">
        <v>17000</v>
      </c>
      <c r="L194" s="426">
        <v>4317.9484939757349</v>
      </c>
      <c r="M194" s="426">
        <v>2230540355.3137279</v>
      </c>
      <c r="N194" s="26">
        <v>107.2729176788535</v>
      </c>
      <c r="O194" s="425">
        <v>16865701.699999999</v>
      </c>
      <c r="P194" s="425">
        <f t="shared" si="8"/>
        <v>2459.0102346130038</v>
      </c>
      <c r="Q194" s="68">
        <f t="shared" si="9"/>
        <v>7.5045191087588937E-3</v>
      </c>
      <c r="R194" s="68"/>
      <c r="T194" s="26">
        <v>17000</v>
      </c>
      <c r="U194" s="426">
        <v>4626.5424827607349</v>
      </c>
      <c r="V194" s="426">
        <v>2290792284.2355433</v>
      </c>
      <c r="W194" s="26">
        <v>113.51578304085645</v>
      </c>
      <c r="X194" s="32">
        <v>16865701.699999999</v>
      </c>
      <c r="Y194" s="544">
        <f t="shared" si="10"/>
        <v>2826.2376088486008</v>
      </c>
      <c r="Z194" s="68">
        <f t="shared" si="11"/>
        <v>7.3623880331988396E-3</v>
      </c>
      <c r="AA194" s="12"/>
      <c r="AD194" s="30">
        <v>17000</v>
      </c>
      <c r="AE194" s="26">
        <v>18089.642385069317</v>
      </c>
      <c r="AF194" s="26">
        <v>4062195411.3972373</v>
      </c>
      <c r="AG194" s="26">
        <v>287.08706708418151</v>
      </c>
      <c r="AH194" s="26">
        <v>16865701.699999999</v>
      </c>
      <c r="AI194" s="26">
        <v>13036.31314080907</v>
      </c>
      <c r="AJ194" s="42">
        <v>4.1347018915325459E-3</v>
      </c>
      <c r="AK194" s="26">
        <v>16887.47453436362</v>
      </c>
    </row>
    <row r="195" spans="1:37">
      <c r="A195" s="26">
        <v>17100</v>
      </c>
      <c r="B195" s="426">
        <v>1242.1223691627699</v>
      </c>
      <c r="C195" s="426">
        <v>1452350825.2892261</v>
      </c>
      <c r="D195" s="26">
        <v>35.159124363746791</v>
      </c>
      <c r="E195" s="32">
        <v>16964911.709999997</v>
      </c>
      <c r="F195" s="425">
        <v>893.76062361189668</v>
      </c>
      <c r="G195" s="68">
        <v>1.2163216214138886E-2</v>
      </c>
      <c r="H195" s="435"/>
      <c r="I195" s="435"/>
      <c r="J195" s="435"/>
      <c r="K195" s="26">
        <v>17100</v>
      </c>
      <c r="L195" s="426">
        <v>4317.2348833532324</v>
      </c>
      <c r="M195" s="426">
        <v>2230506082.9654403</v>
      </c>
      <c r="N195" s="26">
        <v>107.51426111486683</v>
      </c>
      <c r="O195" s="425">
        <v>16964911.709999997</v>
      </c>
      <c r="P195" s="425">
        <f t="shared" si="8"/>
        <v>2413.4343601332375</v>
      </c>
      <c r="Q195" s="68">
        <f t="shared" si="9"/>
        <v>7.5484452303020344E-3</v>
      </c>
      <c r="R195" s="68"/>
      <c r="T195" s="26">
        <v>17100</v>
      </c>
      <c r="U195" s="426">
        <v>4625.8042162781703</v>
      </c>
      <c r="V195" s="426">
        <v>2290758011.8872552</v>
      </c>
      <c r="W195" s="26">
        <v>113.79384921429329</v>
      </c>
      <c r="X195" s="32">
        <v>16964911.709999997</v>
      </c>
      <c r="Y195" s="544">
        <f t="shared" si="10"/>
        <v>2780.6617343684084</v>
      </c>
      <c r="Z195" s="68">
        <f t="shared" si="11"/>
        <v>7.4058069957478176E-3</v>
      </c>
      <c r="AA195" s="12"/>
      <c r="AD195" s="30">
        <v>17100</v>
      </c>
      <c r="AE195" s="26">
        <v>18088.206696757803</v>
      </c>
      <c r="AF195" s="26">
        <v>4062161139.0489483</v>
      </c>
      <c r="AG195" s="26">
        <v>288.38614081081448</v>
      </c>
      <c r="AH195" s="26">
        <v>16964911.709999997</v>
      </c>
      <c r="AI195" s="26">
        <v>12990.737266329234</v>
      </c>
      <c r="AJ195" s="42">
        <v>4.1589574577729866E-3</v>
      </c>
      <c r="AK195" s="26">
        <v>16864.686597123651</v>
      </c>
    </row>
    <row r="196" spans="1:37">
      <c r="A196" s="26">
        <v>17200</v>
      </c>
      <c r="B196" s="426">
        <v>1241.8064899685405</v>
      </c>
      <c r="C196" s="426">
        <v>1452316552.3839724</v>
      </c>
      <c r="D196" s="26">
        <v>35.201494827031304</v>
      </c>
      <c r="E196" s="32">
        <v>17064121.720000003</v>
      </c>
      <c r="F196" s="425">
        <v>879.41279177798037</v>
      </c>
      <c r="G196" s="68">
        <v>1.2233690100335592E-2</v>
      </c>
      <c r="H196" s="435"/>
      <c r="I196" s="435"/>
      <c r="J196" s="435"/>
      <c r="K196" s="26">
        <v>17200</v>
      </c>
      <c r="L196" s="426">
        <v>4316.5224011954651</v>
      </c>
      <c r="M196" s="426">
        <v>2230471810.6171508</v>
      </c>
      <c r="N196" s="26">
        <v>107.7510469634321</v>
      </c>
      <c r="O196" s="425">
        <v>17064121.720000003</v>
      </c>
      <c r="P196" s="425">
        <f t="shared" si="8"/>
        <v>2367.8584856527609</v>
      </c>
      <c r="Q196" s="68">
        <f t="shared" si="9"/>
        <v>7.5923688135457277E-3</v>
      </c>
      <c r="R196" s="68"/>
      <c r="T196" s="26">
        <v>17200</v>
      </c>
      <c r="U196" s="426">
        <v>4625.0670782603374</v>
      </c>
      <c r="V196" s="426">
        <v>2290723739.5389657</v>
      </c>
      <c r="W196" s="26">
        <v>114.06735780028214</v>
      </c>
      <c r="X196" s="32">
        <v>17064121.720000003</v>
      </c>
      <c r="Y196" s="544">
        <f t="shared" si="10"/>
        <v>2735.0858598884997</v>
      </c>
      <c r="Z196" s="68">
        <f t="shared" si="11"/>
        <v>7.4492272575104809E-3</v>
      </c>
      <c r="AA196" s="12"/>
      <c r="AD196" s="30">
        <v>17200</v>
      </c>
      <c r="AE196" s="26">
        <v>18086.772136911019</v>
      </c>
      <c r="AF196" s="26">
        <v>4062126866.7006598</v>
      </c>
      <c r="AG196" s="26">
        <v>289.68065694999927</v>
      </c>
      <c r="AH196" s="26">
        <v>17064121.720000003</v>
      </c>
      <c r="AI196" s="26">
        <v>12945.161391848233</v>
      </c>
      <c r="AJ196" s="42">
        <v>4.1832122517525758E-3</v>
      </c>
      <c r="AK196" s="26">
        <v>16841.898659883678</v>
      </c>
    </row>
    <row r="197" spans="1:37">
      <c r="A197" s="26">
        <v>17300</v>
      </c>
      <c r="B197" s="426">
        <v>1241.4912986974996</v>
      </c>
      <c r="C197" s="426">
        <v>1452282279.478718</v>
      </c>
      <c r="D197" s="26">
        <v>35.241967168791128</v>
      </c>
      <c r="E197" s="32">
        <v>17163331.729999997</v>
      </c>
      <c r="F197" s="425">
        <v>865.06495994377985</v>
      </c>
      <c r="G197" s="68">
        <v>1.2304156429000667E-2</v>
      </c>
      <c r="H197" s="435"/>
      <c r="I197" s="435"/>
      <c r="J197" s="435"/>
      <c r="K197" s="26">
        <v>17300</v>
      </c>
      <c r="L197" s="426">
        <v>4315.8110475024287</v>
      </c>
      <c r="M197" s="426">
        <v>2230437538.2688622</v>
      </c>
      <c r="N197" s="26">
        <v>107.98327522454943</v>
      </c>
      <c r="O197" s="425">
        <v>17163331.729999997</v>
      </c>
      <c r="P197" s="425">
        <f t="shared" si="8"/>
        <v>2322.2826111732788</v>
      </c>
      <c r="Q197" s="68">
        <f t="shared" si="9"/>
        <v>7.6362898587099609E-3</v>
      </c>
      <c r="R197" s="68"/>
      <c r="T197" s="26">
        <v>17300</v>
      </c>
      <c r="U197" s="426">
        <v>4624.331068707239</v>
      </c>
      <c r="V197" s="426">
        <v>2290689467.1906767</v>
      </c>
      <c r="W197" s="26">
        <v>114.33630879882301</v>
      </c>
      <c r="X197" s="32">
        <v>17163331.729999997</v>
      </c>
      <c r="Y197" s="544">
        <f t="shared" si="10"/>
        <v>2689.5099854087334</v>
      </c>
      <c r="Z197" s="68">
        <f t="shared" si="11"/>
        <v>7.4926488185451294E-3</v>
      </c>
      <c r="AA197" s="12"/>
      <c r="AD197" s="30">
        <v>17300</v>
      </c>
      <c r="AE197" s="26">
        <v>18085.338705528968</v>
      </c>
      <c r="AF197" s="26">
        <v>4062092594.3523717</v>
      </c>
      <c r="AG197" s="26">
        <v>290.97061550173612</v>
      </c>
      <c r="AH197" s="26">
        <v>17163331.729999997</v>
      </c>
      <c r="AI197" s="26">
        <v>12899.585517368396</v>
      </c>
      <c r="AJ197" s="42">
        <v>4.20746627350819E-3</v>
      </c>
      <c r="AK197" s="26">
        <v>16819.110722643705</v>
      </c>
    </row>
    <row r="198" spans="1:37">
      <c r="A198" s="26">
        <v>17400</v>
      </c>
      <c r="B198" s="426">
        <v>1241.1767953496467</v>
      </c>
      <c r="C198" s="426">
        <v>1452248006.5734637</v>
      </c>
      <c r="D198" s="26">
        <v>35.280541389026261</v>
      </c>
      <c r="E198" s="32">
        <v>17262541.740000002</v>
      </c>
      <c r="F198" s="425">
        <v>850.7171281097925</v>
      </c>
      <c r="G198" s="68">
        <v>1.2374615201349731E-2</v>
      </c>
      <c r="H198" s="435"/>
      <c r="I198" s="435"/>
      <c r="J198" s="435"/>
      <c r="K198" s="26">
        <v>17400</v>
      </c>
      <c r="L198" s="426">
        <v>4315.1008222741248</v>
      </c>
      <c r="M198" s="426">
        <v>2230403265.9205737</v>
      </c>
      <c r="N198" s="26">
        <v>108.21094589821875</v>
      </c>
      <c r="O198" s="425">
        <v>17262541.740000006</v>
      </c>
      <c r="P198" s="425">
        <f t="shared" si="8"/>
        <v>2276.7067366932279</v>
      </c>
      <c r="Q198" s="68">
        <f t="shared" si="9"/>
        <v>7.6802083660147367E-3</v>
      </c>
      <c r="R198" s="68"/>
      <c r="T198" s="26">
        <v>17400</v>
      </c>
      <c r="U198" s="426">
        <v>4623.596187618873</v>
      </c>
      <c r="V198" s="426">
        <v>2290655194.8423886</v>
      </c>
      <c r="W198" s="26">
        <v>114.60070220991588</v>
      </c>
      <c r="X198" s="32">
        <v>17262541.740000006</v>
      </c>
      <c r="Y198" s="544">
        <f t="shared" si="10"/>
        <v>2643.9341109286829</v>
      </c>
      <c r="Z198" s="68">
        <f t="shared" si="11"/>
        <v>7.5360716789100932E-3</v>
      </c>
      <c r="AA198" s="12"/>
      <c r="AD198" s="30">
        <v>17400</v>
      </c>
      <c r="AE198" s="26">
        <v>18083.90640261165</v>
      </c>
      <c r="AF198" s="26">
        <v>4062058322.0040827</v>
      </c>
      <c r="AG198" s="26">
        <v>292.25601646602502</v>
      </c>
      <c r="AH198" s="26">
        <v>17262541.740000006</v>
      </c>
      <c r="AI198" s="26">
        <v>12854.009642889141</v>
      </c>
      <c r="AJ198" s="42">
        <v>4.2317195230767157E-3</v>
      </c>
      <c r="AK198" s="26">
        <v>16796.322785403736</v>
      </c>
    </row>
    <row r="199" spans="1:37">
      <c r="A199" s="26">
        <v>17500</v>
      </c>
      <c r="B199" s="426">
        <v>1240.8629799249825</v>
      </c>
      <c r="C199" s="426">
        <v>1452213733.6682096</v>
      </c>
      <c r="D199" s="26">
        <v>35.317217487736684</v>
      </c>
      <c r="E199" s="32">
        <v>17361751.75</v>
      </c>
      <c r="F199" s="425">
        <v>836.36929627580514</v>
      </c>
      <c r="G199" s="68">
        <v>1.2445066418598149E-2</v>
      </c>
      <c r="H199" s="435"/>
      <c r="I199" s="435"/>
      <c r="J199" s="435"/>
      <c r="K199" s="26">
        <v>17500</v>
      </c>
      <c r="L199" s="426">
        <v>4314.3917255105553</v>
      </c>
      <c r="M199" s="426">
        <v>2230368993.5722852</v>
      </c>
      <c r="N199" s="26">
        <v>108.43405898444007</v>
      </c>
      <c r="O199" s="425">
        <v>17361751.75</v>
      </c>
      <c r="P199" s="425">
        <f t="shared" si="8"/>
        <v>2231.1308622131778</v>
      </c>
      <c r="Q199" s="68">
        <f t="shared" si="9"/>
        <v>7.7241243356799966E-3</v>
      </c>
      <c r="R199" s="68"/>
      <c r="T199" s="26">
        <v>17500</v>
      </c>
      <c r="U199" s="426">
        <v>4622.8624349952397</v>
      </c>
      <c r="V199" s="426">
        <v>2290620922.4940991</v>
      </c>
      <c r="W199" s="26">
        <v>114.86053803356073</v>
      </c>
      <c r="X199" s="32">
        <v>17361751.75</v>
      </c>
      <c r="Y199" s="544">
        <f t="shared" si="10"/>
        <v>2598.3582364484905</v>
      </c>
      <c r="Z199" s="68">
        <f t="shared" si="11"/>
        <v>7.5794958386636866E-3</v>
      </c>
      <c r="AA199" s="12"/>
      <c r="AD199" s="30">
        <v>17500</v>
      </c>
      <c r="AE199" s="26">
        <v>18082.475228159066</v>
      </c>
      <c r="AF199" s="26">
        <v>4062024049.6557941</v>
      </c>
      <c r="AG199" s="26">
        <v>293.53685984286597</v>
      </c>
      <c r="AH199" s="26">
        <v>17361751.75</v>
      </c>
      <c r="AI199" s="26">
        <v>12808.433768409304</v>
      </c>
      <c r="AJ199" s="42">
        <v>4.2559720004950201E-3</v>
      </c>
      <c r="AK199" s="26">
        <v>16773.534848163767</v>
      </c>
    </row>
    <row r="200" spans="1:37">
      <c r="A200" s="26">
        <v>17600</v>
      </c>
      <c r="B200" s="426">
        <v>1240.5498524235063</v>
      </c>
      <c r="C200" s="426">
        <v>1452179460.7629557</v>
      </c>
      <c r="D200" s="26">
        <v>35.351995464922439</v>
      </c>
      <c r="E200" s="32">
        <v>17460961.759999994</v>
      </c>
      <c r="F200" s="425">
        <v>822.02146444181778</v>
      </c>
      <c r="G200" s="68">
        <v>1.2515510081961024E-2</v>
      </c>
      <c r="H200" s="435"/>
      <c r="I200" s="435"/>
      <c r="J200" s="435"/>
      <c r="K200" s="26">
        <v>17600</v>
      </c>
      <c r="L200" s="426">
        <v>4313.6837572117183</v>
      </c>
      <c r="M200" s="426">
        <v>2230334721.2239962</v>
      </c>
      <c r="N200" s="26">
        <v>108.65261448321341</v>
      </c>
      <c r="O200" s="425">
        <v>17460961.759999994</v>
      </c>
      <c r="P200" s="425">
        <f t="shared" si="8"/>
        <v>2185.5549877334111</v>
      </c>
      <c r="Q200" s="68">
        <f t="shared" si="9"/>
        <v>7.7680377679256851E-3</v>
      </c>
      <c r="R200" s="68"/>
      <c r="T200" s="26">
        <v>17600</v>
      </c>
      <c r="U200" s="426">
        <v>4622.1298108363417</v>
      </c>
      <c r="V200" s="426">
        <v>2290586650.1458111</v>
      </c>
      <c r="W200" s="26">
        <v>115.11581626975763</v>
      </c>
      <c r="X200" s="32">
        <v>17460961.759999994</v>
      </c>
      <c r="Y200" s="544">
        <f t="shared" si="10"/>
        <v>2552.782361969008</v>
      </c>
      <c r="Z200" s="68">
        <f t="shared" si="11"/>
        <v>7.6229212978642337E-3</v>
      </c>
      <c r="AA200" s="12"/>
      <c r="AD200" s="30">
        <v>17600</v>
      </c>
      <c r="AE200" s="26">
        <v>18081.045182171212</v>
      </c>
      <c r="AF200" s="26">
        <v>4061989777.3075047</v>
      </c>
      <c r="AG200" s="26">
        <v>294.81314563225885</v>
      </c>
      <c r="AH200" s="26">
        <v>17460961.759999994</v>
      </c>
      <c r="AI200" s="26">
        <v>12762.857893928885</v>
      </c>
      <c r="AJ200" s="42">
        <v>4.2802237057999824E-3</v>
      </c>
      <c r="AK200" s="26">
        <v>16750.746910923797</v>
      </c>
    </row>
    <row r="201" spans="1:37">
      <c r="A201" s="26">
        <v>17700</v>
      </c>
      <c r="B201" s="426">
        <v>1240.2374128452191</v>
      </c>
      <c r="C201" s="426">
        <v>1452145187.8577015</v>
      </c>
      <c r="D201" s="26">
        <v>35.384875320583497</v>
      </c>
      <c r="E201" s="32">
        <v>17560171.770000003</v>
      </c>
      <c r="F201" s="425">
        <v>807.67363260775937</v>
      </c>
      <c r="G201" s="68">
        <v>1.2585946192653203E-2</v>
      </c>
      <c r="H201" s="435"/>
      <c r="I201" s="435"/>
      <c r="J201" s="435"/>
      <c r="K201" s="26">
        <v>17700</v>
      </c>
      <c r="L201" s="426">
        <v>4312.9769173776149</v>
      </c>
      <c r="M201" s="426">
        <v>2230300448.8757076</v>
      </c>
      <c r="N201" s="26">
        <v>108.86661239453875</v>
      </c>
      <c r="O201" s="425">
        <v>17560171.770000003</v>
      </c>
      <c r="P201" s="425">
        <f t="shared" si="8"/>
        <v>2139.979113253361</v>
      </c>
      <c r="Q201" s="68">
        <f t="shared" si="9"/>
        <v>7.811948662971714E-3</v>
      </c>
      <c r="R201" s="68"/>
      <c r="T201" s="26">
        <v>17700</v>
      </c>
      <c r="U201" s="426">
        <v>4621.3983151421753</v>
      </c>
      <c r="V201" s="426">
        <v>2290552377.7975225</v>
      </c>
      <c r="W201" s="26">
        <v>115.36653691850651</v>
      </c>
      <c r="X201" s="32">
        <v>17560171.770000003</v>
      </c>
      <c r="Y201" s="544">
        <f t="shared" si="10"/>
        <v>2507.2064874888156</v>
      </c>
      <c r="Z201" s="68">
        <f t="shared" si="11"/>
        <v>7.6663480565700758E-3</v>
      </c>
      <c r="AA201" s="12"/>
      <c r="AD201" s="30">
        <v>17700</v>
      </c>
      <c r="AE201" s="26">
        <v>18079.616264648095</v>
      </c>
      <c r="AF201" s="26">
        <v>4061955504.9592166</v>
      </c>
      <c r="AG201" s="26">
        <v>296.08487383420379</v>
      </c>
      <c r="AH201" s="26">
        <v>17560171.770000003</v>
      </c>
      <c r="AI201" s="26">
        <v>12717.282019449631</v>
      </c>
      <c r="AJ201" s="42">
        <v>4.3044746390284759E-3</v>
      </c>
      <c r="AK201" s="26">
        <v>16727.958973683832</v>
      </c>
    </row>
    <row r="202" spans="1:37">
      <c r="A202" s="26">
        <v>17800</v>
      </c>
      <c r="B202" s="426">
        <v>1239.9256611901196</v>
      </c>
      <c r="C202" s="426">
        <v>1452110914.9524474</v>
      </c>
      <c r="D202" s="26">
        <v>35.415857054719865</v>
      </c>
      <c r="E202" s="32">
        <v>17659381.779999997</v>
      </c>
      <c r="F202" s="425">
        <v>793.32580077362991</v>
      </c>
      <c r="G202" s="68">
        <v>1.2656374751889266E-2</v>
      </c>
      <c r="H202" s="435"/>
      <c r="I202" s="435"/>
      <c r="J202" s="435"/>
      <c r="K202" s="26">
        <v>17800</v>
      </c>
      <c r="L202" s="426">
        <v>4312.271206008244</v>
      </c>
      <c r="M202" s="426">
        <v>2230266176.5274191</v>
      </c>
      <c r="N202" s="26">
        <v>109.07605271841609</v>
      </c>
      <c r="O202" s="425">
        <v>17659381.779999997</v>
      </c>
      <c r="P202" s="425">
        <f t="shared" si="8"/>
        <v>2094.4032387734524</v>
      </c>
      <c r="Q202" s="68">
        <f t="shared" si="9"/>
        <v>7.8558570210379517E-3</v>
      </c>
      <c r="R202" s="68"/>
      <c r="T202" s="26">
        <v>17800</v>
      </c>
      <c r="U202" s="426">
        <v>4620.6679479127406</v>
      </c>
      <c r="V202" s="426">
        <v>2290518105.4492335</v>
      </c>
      <c r="W202" s="26">
        <v>115.61269997980742</v>
      </c>
      <c r="X202" s="32">
        <v>17659381.779999997</v>
      </c>
      <c r="Y202" s="544">
        <f t="shared" si="10"/>
        <v>2461.6306130090493</v>
      </c>
      <c r="Z202" s="68">
        <f t="shared" si="11"/>
        <v>7.7097761148395318E-3</v>
      </c>
      <c r="AA202" s="12"/>
      <c r="AD202" s="30">
        <v>17800</v>
      </c>
      <c r="AE202" s="26">
        <v>18078.188475589712</v>
      </c>
      <c r="AF202" s="26">
        <v>4061921232.6109281</v>
      </c>
      <c r="AG202" s="26">
        <v>297.35204444870072</v>
      </c>
      <c r="AH202" s="26">
        <v>17659381.779999997</v>
      </c>
      <c r="AI202" s="26">
        <v>12671.706144969212</v>
      </c>
      <c r="AJ202" s="42">
        <v>4.3287248002173628E-3</v>
      </c>
      <c r="AK202" s="26">
        <v>16705.171036443862</v>
      </c>
    </row>
    <row r="203" spans="1:37">
      <c r="A203" s="26">
        <v>17900</v>
      </c>
      <c r="B203" s="426">
        <v>1239.6145974582089</v>
      </c>
      <c r="C203" s="426">
        <v>1452076642.0471933</v>
      </c>
      <c r="D203" s="26">
        <v>35.444940667331537</v>
      </c>
      <c r="E203" s="32">
        <v>17758591.789999999</v>
      </c>
      <c r="F203" s="425">
        <v>778.97796893964255</v>
      </c>
      <c r="G203" s="68">
        <v>1.2726795760883532E-2</v>
      </c>
      <c r="H203" s="435"/>
      <c r="I203" s="435"/>
      <c r="J203" s="435"/>
      <c r="K203" s="26">
        <v>17900</v>
      </c>
      <c r="L203" s="426">
        <v>4311.5666231036075</v>
      </c>
      <c r="M203" s="426">
        <v>2230231904.179131</v>
      </c>
      <c r="N203" s="26">
        <v>109.28093545484543</v>
      </c>
      <c r="O203" s="425">
        <v>17758591.790000003</v>
      </c>
      <c r="P203" s="425">
        <f t="shared" si="8"/>
        <v>2048.8273642934018</v>
      </c>
      <c r="Q203" s="68">
        <f t="shared" si="9"/>
        <v>7.8997628423442684E-3</v>
      </c>
      <c r="R203" s="68"/>
      <c r="T203" s="26">
        <v>17900</v>
      </c>
      <c r="U203" s="426">
        <v>4619.9387091480403</v>
      </c>
      <c r="V203" s="426">
        <v>2290483833.1009445</v>
      </c>
      <c r="W203" s="26">
        <v>115.8543054536603</v>
      </c>
      <c r="X203" s="32">
        <v>17758591.790000003</v>
      </c>
      <c r="Y203" s="544">
        <f t="shared" si="10"/>
        <v>2416.0547385288564</v>
      </c>
      <c r="Z203" s="68">
        <f t="shared" si="11"/>
        <v>7.7532054727309481E-3</v>
      </c>
      <c r="AA203" s="12"/>
      <c r="AD203" s="30">
        <v>17900</v>
      </c>
      <c r="AE203" s="26">
        <v>18076.761814996054</v>
      </c>
      <c r="AF203" s="26">
        <v>4061886960.262639</v>
      </c>
      <c r="AG203" s="26">
        <v>298.6146574757496</v>
      </c>
      <c r="AH203" s="26">
        <v>17758591.790000003</v>
      </c>
      <c r="AI203" s="26">
        <v>12626.130270488793</v>
      </c>
      <c r="AJ203" s="42">
        <v>4.3529741894035179E-3</v>
      </c>
      <c r="AK203" s="26">
        <v>16682.383099203889</v>
      </c>
    </row>
    <row r="204" spans="1:37">
      <c r="A204" s="26">
        <v>18000</v>
      </c>
      <c r="B204" s="426">
        <v>1239.3042216494869</v>
      </c>
      <c r="C204" s="426">
        <v>1452042369.1419392</v>
      </c>
      <c r="D204" s="26">
        <v>35.472126158418533</v>
      </c>
      <c r="E204" s="32">
        <v>17857801.800000001</v>
      </c>
      <c r="F204" s="425">
        <v>764.63013710572625</v>
      </c>
      <c r="G204" s="68">
        <v>1.2797209220850076E-2</v>
      </c>
      <c r="H204" s="435"/>
      <c r="I204" s="435"/>
      <c r="J204" s="435"/>
      <c r="K204" s="26">
        <v>18000</v>
      </c>
      <c r="L204" s="426">
        <v>4310.8631686637027</v>
      </c>
      <c r="M204" s="426">
        <v>2230197631.830842</v>
      </c>
      <c r="N204" s="26">
        <v>109.4812606038268</v>
      </c>
      <c r="O204" s="425">
        <v>17857801.800000001</v>
      </c>
      <c r="P204" s="425">
        <f t="shared" si="8"/>
        <v>2003.2514898136353</v>
      </c>
      <c r="Q204" s="68">
        <f t="shared" si="9"/>
        <v>7.9436661271104873E-3</v>
      </c>
      <c r="R204" s="68"/>
      <c r="T204" s="26">
        <v>18000</v>
      </c>
      <c r="U204" s="426">
        <v>4619.2105988480744</v>
      </c>
      <c r="V204" s="426">
        <v>2290449560.7526565</v>
      </c>
      <c r="W204" s="26">
        <v>116.09135334006521</v>
      </c>
      <c r="X204" s="32">
        <v>17857801.800000001</v>
      </c>
      <c r="Y204" s="544">
        <f t="shared" si="10"/>
        <v>2370.4788640490901</v>
      </c>
      <c r="Z204" s="68">
        <f t="shared" si="11"/>
        <v>7.7966361303026524E-3</v>
      </c>
      <c r="AA204" s="12"/>
      <c r="AD204" s="30">
        <v>18000</v>
      </c>
      <c r="AE204" s="26">
        <v>18075.336282867134</v>
      </c>
      <c r="AF204" s="26">
        <v>4061852687.9143505</v>
      </c>
      <c r="AG204" s="26">
        <v>299.87271291535058</v>
      </c>
      <c r="AH204" s="26">
        <v>17857801.800000001</v>
      </c>
      <c r="AI204" s="26">
        <v>12580.554396009538</v>
      </c>
      <c r="AJ204" s="42">
        <v>4.3772228066237982E-3</v>
      </c>
      <c r="AK204" s="26">
        <v>16659.59516196392</v>
      </c>
    </row>
    <row r="205" spans="1:37">
      <c r="A205" s="26">
        <v>18100</v>
      </c>
      <c r="B205" s="426">
        <v>1238.9945337639524</v>
      </c>
      <c r="C205" s="426">
        <v>1452008096.2366853</v>
      </c>
      <c r="D205" s="26">
        <v>35.497413527980825</v>
      </c>
      <c r="E205" s="32">
        <v>17957011.809999995</v>
      </c>
      <c r="F205" s="425">
        <v>750.28230527166784</v>
      </c>
      <c r="G205" s="68">
        <v>1.2867615133002682E-2</v>
      </c>
      <c r="H205" s="435"/>
      <c r="I205" s="435"/>
      <c r="J205" s="435"/>
      <c r="K205" s="26">
        <v>18100</v>
      </c>
      <c r="L205" s="426">
        <v>4310.1608426885323</v>
      </c>
      <c r="M205" s="426">
        <v>2230163359.482553</v>
      </c>
      <c r="N205" s="26">
        <v>109.67702816536016</v>
      </c>
      <c r="O205" s="425">
        <v>17957011.809999995</v>
      </c>
      <c r="P205" s="425">
        <f t="shared" si="8"/>
        <v>1957.675615333585</v>
      </c>
      <c r="Q205" s="68">
        <f t="shared" si="9"/>
        <v>7.9875668755564188E-3</v>
      </c>
      <c r="R205" s="68"/>
      <c r="T205" s="26">
        <v>18100</v>
      </c>
      <c r="U205" s="426">
        <v>4618.4836170128392</v>
      </c>
      <c r="V205" s="426">
        <v>2290415288.4043674</v>
      </c>
      <c r="W205" s="26">
        <v>116.32384363902214</v>
      </c>
      <c r="X205" s="32">
        <v>17957011.809999995</v>
      </c>
      <c r="Y205" s="544">
        <f t="shared" si="10"/>
        <v>2324.9029895693243</v>
      </c>
      <c r="Z205" s="68">
        <f t="shared" si="11"/>
        <v>7.8400680876129954E-3</v>
      </c>
      <c r="AA205" s="12"/>
      <c r="AD205" s="30">
        <v>18100</v>
      </c>
      <c r="AE205" s="26">
        <v>18073.911879202951</v>
      </c>
      <c r="AF205" s="26">
        <v>4061818415.566062</v>
      </c>
      <c r="AG205" s="26">
        <v>301.12621076750349</v>
      </c>
      <c r="AH205" s="26">
        <v>17957011.809999995</v>
      </c>
      <c r="AI205" s="26">
        <v>12534.978521529119</v>
      </c>
      <c r="AJ205" s="42">
        <v>4.401470651915069E-3</v>
      </c>
      <c r="AK205" s="26">
        <v>16636.807224723947</v>
      </c>
    </row>
    <row r="206" spans="1:37">
      <c r="A206" s="26">
        <v>18200</v>
      </c>
      <c r="B206" s="426">
        <v>1238.6855338016071</v>
      </c>
      <c r="C206" s="426">
        <v>1451973823.3314312</v>
      </c>
      <c r="D206" s="26">
        <v>35.520802776018435</v>
      </c>
      <c r="E206" s="32">
        <v>18056221.820000004</v>
      </c>
      <c r="F206" s="425">
        <v>735.93447343768048</v>
      </c>
      <c r="G206" s="68">
        <v>1.2938013498554904E-2</v>
      </c>
      <c r="H206" s="435"/>
      <c r="I206" s="435"/>
      <c r="J206" s="435"/>
      <c r="K206" s="26">
        <v>18200</v>
      </c>
      <c r="L206" s="426">
        <v>4309.4596451780926</v>
      </c>
      <c r="M206" s="426">
        <v>2230129087.1342645</v>
      </c>
      <c r="N206" s="26">
        <v>109.86823813944554</v>
      </c>
      <c r="O206" s="425">
        <v>18056221.820000004</v>
      </c>
      <c r="P206" s="425">
        <f t="shared" si="8"/>
        <v>1912.0997408538187</v>
      </c>
      <c r="Q206" s="68">
        <f t="shared" si="9"/>
        <v>8.031465087901847E-3</v>
      </c>
      <c r="R206" s="68"/>
      <c r="T206" s="26">
        <v>18200</v>
      </c>
      <c r="U206" s="426">
        <v>4617.7577636423384</v>
      </c>
      <c r="V206" s="426">
        <v>2290381016.0560794</v>
      </c>
      <c r="W206" s="26">
        <v>116.55177635053103</v>
      </c>
      <c r="X206" s="32">
        <v>18056221.820000004</v>
      </c>
      <c r="Y206" s="544">
        <f t="shared" si="10"/>
        <v>2279.3271150888472</v>
      </c>
      <c r="Z206" s="68">
        <f t="shared" si="11"/>
        <v>7.8835013447203246E-3</v>
      </c>
      <c r="AA206" s="12"/>
      <c r="AD206" s="30">
        <v>18200</v>
      </c>
      <c r="AE206" s="26">
        <v>18072.488604003498</v>
      </c>
      <c r="AF206" s="26">
        <v>4061784143.2177725</v>
      </c>
      <c r="AG206" s="26">
        <v>302.37515103220846</v>
      </c>
      <c r="AH206" s="26">
        <v>18056221.820000004</v>
      </c>
      <c r="AI206" s="26">
        <v>12489.402647049865</v>
      </c>
      <c r="AJ206" s="42">
        <v>4.4257177253141941E-3</v>
      </c>
      <c r="AK206" s="26">
        <v>16614.019287483981</v>
      </c>
    </row>
    <row r="207" spans="1:37">
      <c r="A207" s="26">
        <v>18300</v>
      </c>
      <c r="B207" s="426">
        <v>1238.3772217624496</v>
      </c>
      <c r="C207" s="426">
        <v>1451939550.4261768</v>
      </c>
      <c r="D207" s="26">
        <v>35.542293902531348</v>
      </c>
      <c r="E207" s="32">
        <v>18155431.829999998</v>
      </c>
      <c r="F207" s="425">
        <v>721.58664160362207</v>
      </c>
      <c r="G207" s="68">
        <v>1.300840431872002E-2</v>
      </c>
      <c r="H207" s="435"/>
      <c r="I207" s="435"/>
      <c r="J207" s="435"/>
      <c r="K207" s="26">
        <v>18300</v>
      </c>
      <c r="L207" s="426">
        <v>4308.7595761323892</v>
      </c>
      <c r="M207" s="426">
        <v>2230094814.785975</v>
      </c>
      <c r="N207" s="26">
        <v>110.05489052608289</v>
      </c>
      <c r="O207" s="425">
        <v>18155431.829999998</v>
      </c>
      <c r="P207" s="425">
        <f t="shared" si="8"/>
        <v>1866.523866373484</v>
      </c>
      <c r="Q207" s="68">
        <f t="shared" si="9"/>
        <v>8.0753607643665216E-3</v>
      </c>
      <c r="R207" s="68"/>
      <c r="T207" s="26">
        <v>18300</v>
      </c>
      <c r="U207" s="426">
        <v>4617.0330387365721</v>
      </c>
      <c r="V207" s="426">
        <v>2290346743.7077904</v>
      </c>
      <c r="W207" s="26">
        <v>116.77515147459195</v>
      </c>
      <c r="X207" s="32">
        <v>18155431.829999998</v>
      </c>
      <c r="Y207" s="544">
        <f t="shared" si="10"/>
        <v>2233.7512406092233</v>
      </c>
      <c r="Z207" s="68">
        <f t="shared" si="11"/>
        <v>7.926935901682983E-3</v>
      </c>
      <c r="AA207" s="12"/>
      <c r="AD207" s="30">
        <v>18300</v>
      </c>
      <c r="AE207" s="26">
        <v>18071.066457268778</v>
      </c>
      <c r="AF207" s="26">
        <v>4061749870.8694839</v>
      </c>
      <c r="AG207" s="26">
        <v>303.61953370946543</v>
      </c>
      <c r="AH207" s="26">
        <v>18155431.829999998</v>
      </c>
      <c r="AI207" s="26">
        <v>12443.826772569446</v>
      </c>
      <c r="AJ207" s="42">
        <v>4.4499640268580234E-3</v>
      </c>
      <c r="AK207" s="26">
        <v>16591.231350244012</v>
      </c>
    </row>
    <row r="208" spans="1:37">
      <c r="A208" s="26">
        <v>18400</v>
      </c>
      <c r="B208" s="426">
        <v>1238.0695976464808</v>
      </c>
      <c r="C208" s="426">
        <v>1451905277.5209224</v>
      </c>
      <c r="D208" s="26">
        <v>35.561886907519579</v>
      </c>
      <c r="E208" s="32">
        <v>18254641.84</v>
      </c>
      <c r="F208" s="425">
        <v>707.23880976963471</v>
      </c>
      <c r="G208" s="68">
        <v>1.3078787594711054E-2</v>
      </c>
      <c r="H208" s="435"/>
      <c r="I208" s="435"/>
      <c r="J208" s="435"/>
      <c r="K208" s="26">
        <v>18400</v>
      </c>
      <c r="L208" s="426">
        <v>4308.0606355514174</v>
      </c>
      <c r="M208" s="426">
        <v>2230060542.4376864</v>
      </c>
      <c r="N208" s="26">
        <v>110.23698532527229</v>
      </c>
      <c r="O208" s="425">
        <v>18254641.840000004</v>
      </c>
      <c r="P208" s="425">
        <f t="shared" si="8"/>
        <v>1820.9479918940019</v>
      </c>
      <c r="Q208" s="68">
        <f t="shared" si="9"/>
        <v>8.1192539051701731E-3</v>
      </c>
      <c r="R208" s="68"/>
      <c r="T208" s="26">
        <v>18400</v>
      </c>
      <c r="U208" s="426">
        <v>4616.3094422955364</v>
      </c>
      <c r="V208" s="426">
        <v>2290312471.3595009</v>
      </c>
      <c r="W208" s="26">
        <v>116.99396901120488</v>
      </c>
      <c r="X208" s="32">
        <v>18254641.840000004</v>
      </c>
      <c r="Y208" s="544">
        <f t="shared" si="10"/>
        <v>2188.1753661293146</v>
      </c>
      <c r="Z208" s="68">
        <f t="shared" si="11"/>
        <v>7.9703717585593355E-3</v>
      </c>
      <c r="AA208" s="12"/>
      <c r="AD208" s="30">
        <v>18400</v>
      </c>
      <c r="AE208" s="26">
        <v>18069.645438998792</v>
      </c>
      <c r="AF208" s="26">
        <v>4061715598.5211954</v>
      </c>
      <c r="AG208" s="26">
        <v>304.85935879927445</v>
      </c>
      <c r="AH208" s="26">
        <v>18254641.840000004</v>
      </c>
      <c r="AI208" s="26">
        <v>12398.250898090191</v>
      </c>
      <c r="AJ208" s="42">
        <v>4.4742095565834172E-3</v>
      </c>
      <c r="AK208" s="26">
        <v>16568.443413004046</v>
      </c>
    </row>
    <row r="209" spans="1:37">
      <c r="A209" s="26">
        <v>18500</v>
      </c>
      <c r="B209" s="426">
        <v>1237.7626614537005</v>
      </c>
      <c r="C209" s="426">
        <v>1451871004.6156685</v>
      </c>
      <c r="D209" s="26">
        <v>35.579581790983113</v>
      </c>
      <c r="E209" s="32">
        <v>18353851.850000001</v>
      </c>
      <c r="F209" s="425">
        <v>692.89097793564736</v>
      </c>
      <c r="G209" s="68">
        <v>1.3149163327740764E-2</v>
      </c>
      <c r="H209" s="435"/>
      <c r="I209" s="435"/>
      <c r="J209" s="435"/>
      <c r="K209" s="26">
        <v>18500</v>
      </c>
      <c r="L209" s="426">
        <v>4307.3628234351791</v>
      </c>
      <c r="M209" s="426">
        <v>2230026270.0893979</v>
      </c>
      <c r="N209" s="26">
        <v>110.4145225370137</v>
      </c>
      <c r="O209" s="425">
        <v>18353851.850000001</v>
      </c>
      <c r="P209" s="425">
        <f t="shared" si="8"/>
        <v>1775.3721174140935</v>
      </c>
      <c r="Q209" s="68">
        <f t="shared" si="9"/>
        <v>8.1631445105325058E-3</v>
      </c>
      <c r="R209" s="68"/>
      <c r="T209" s="26">
        <v>18500</v>
      </c>
      <c r="U209" s="426">
        <v>4615.5869743192361</v>
      </c>
      <c r="V209" s="426">
        <v>2290278199.0112128</v>
      </c>
      <c r="W209" s="26">
        <v>117.20822896036979</v>
      </c>
      <c r="X209" s="32">
        <v>18353851.850000001</v>
      </c>
      <c r="Y209" s="544">
        <f t="shared" si="10"/>
        <v>2142.5994916491218</v>
      </c>
      <c r="Z209" s="68">
        <f t="shared" si="11"/>
        <v>8.0138089154077226E-3</v>
      </c>
      <c r="AA209" s="12"/>
      <c r="AD209" s="30">
        <v>18500</v>
      </c>
      <c r="AE209" s="26">
        <v>18068.225549193539</v>
      </c>
      <c r="AF209" s="26">
        <v>4061681326.1729069</v>
      </c>
      <c r="AG209" s="26">
        <v>306.09462630163534</v>
      </c>
      <c r="AH209" s="26">
        <v>18353851.850000001</v>
      </c>
      <c r="AI209" s="26">
        <v>12352.67502360919</v>
      </c>
      <c r="AJ209" s="42">
        <v>4.4984543145272253E-3</v>
      </c>
      <c r="AK209" s="26">
        <v>16545.655475764073</v>
      </c>
    </row>
    <row r="210" spans="1:37">
      <c r="A210" s="26">
        <v>18600</v>
      </c>
      <c r="B210" s="426">
        <v>1237.4564131841084</v>
      </c>
      <c r="C210" s="426">
        <v>1451836731.7104146</v>
      </c>
      <c r="D210" s="26">
        <v>35.595378552921957</v>
      </c>
      <c r="E210" s="32">
        <v>18453061.859999996</v>
      </c>
      <c r="F210" s="425">
        <v>678.54314610151789</v>
      </c>
      <c r="G210" s="68">
        <v>1.3219531519021648E-2</v>
      </c>
      <c r="H210" s="435"/>
      <c r="I210" s="435"/>
      <c r="J210" s="435"/>
      <c r="K210" s="26">
        <v>18600</v>
      </c>
      <c r="L210" s="426">
        <v>4306.6661397836733</v>
      </c>
      <c r="M210" s="426">
        <v>2229991997.7411098</v>
      </c>
      <c r="N210" s="26">
        <v>110.58750216130709</v>
      </c>
      <c r="O210" s="425">
        <v>18453061.859999996</v>
      </c>
      <c r="P210" s="425">
        <f t="shared" si="8"/>
        <v>1729.7962429339009</v>
      </c>
      <c r="Q210" s="68">
        <f t="shared" si="9"/>
        <v>8.2070325806731965E-3</v>
      </c>
      <c r="R210" s="68"/>
      <c r="T210" s="26">
        <v>18600</v>
      </c>
      <c r="U210" s="426">
        <v>4614.8656348076684</v>
      </c>
      <c r="V210" s="426">
        <v>2290243926.6629233</v>
      </c>
      <c r="W210" s="26">
        <v>117.41793132208676</v>
      </c>
      <c r="X210" s="32">
        <v>18453061.859999996</v>
      </c>
      <c r="Y210" s="544">
        <f t="shared" si="10"/>
        <v>2097.0236171696401</v>
      </c>
      <c r="Z210" s="68">
        <f t="shared" si="11"/>
        <v>8.0572473722865176E-3</v>
      </c>
      <c r="AA210" s="12"/>
      <c r="AD210" s="30">
        <v>18600</v>
      </c>
      <c r="AE210" s="26">
        <v>18066.80678785302</v>
      </c>
      <c r="AF210" s="26">
        <v>4061647053.8246179</v>
      </c>
      <c r="AG210" s="26">
        <v>307.32533621654829</v>
      </c>
      <c r="AH210" s="26">
        <v>18453061.859999996</v>
      </c>
      <c r="AI210" s="26">
        <v>12307.099149129353</v>
      </c>
      <c r="AJ210" s="42">
        <v>4.5226983007262984E-3</v>
      </c>
      <c r="AK210" s="26">
        <v>16522.8675385241</v>
      </c>
    </row>
    <row r="211" spans="1:37">
      <c r="A211" s="26">
        <v>18700</v>
      </c>
      <c r="B211" s="426">
        <v>1237.1508528377049</v>
      </c>
      <c r="C211" s="426">
        <v>1451802458.8051605</v>
      </c>
      <c r="D211" s="26">
        <v>35.609277193336105</v>
      </c>
      <c r="E211" s="32">
        <v>18552271.870000001</v>
      </c>
      <c r="F211" s="425">
        <v>664.19531426753053</v>
      </c>
      <c r="G211" s="68">
        <v>1.3289892169765952E-2</v>
      </c>
      <c r="H211" s="435"/>
      <c r="I211" s="435"/>
      <c r="J211" s="435"/>
      <c r="K211" s="26">
        <v>18700</v>
      </c>
      <c r="L211" s="426">
        <v>4305.970584596902</v>
      </c>
      <c r="M211" s="426">
        <v>2229957725.3928208</v>
      </c>
      <c r="N211" s="26">
        <v>110.75592419815247</v>
      </c>
      <c r="O211" s="425">
        <v>18552271.870000001</v>
      </c>
      <c r="P211" s="425">
        <f t="shared" si="8"/>
        <v>1684.2203684538504</v>
      </c>
      <c r="Q211" s="68">
        <f t="shared" si="9"/>
        <v>8.2509181158119116E-3</v>
      </c>
      <c r="R211" s="68"/>
      <c r="T211" s="26">
        <v>18700</v>
      </c>
      <c r="U211" s="426">
        <v>4614.1454237608332</v>
      </c>
      <c r="V211" s="426">
        <v>2290209654.3146358</v>
      </c>
      <c r="W211" s="26">
        <v>117.62307609635572</v>
      </c>
      <c r="X211" s="32">
        <v>18552271.870000001</v>
      </c>
      <c r="Y211" s="544">
        <f t="shared" si="10"/>
        <v>2051.4477426895896</v>
      </c>
      <c r="Z211" s="68">
        <f t="shared" si="11"/>
        <v>8.1006871292540784E-3</v>
      </c>
      <c r="AA211" s="12"/>
      <c r="AD211" s="30">
        <v>18700</v>
      </c>
      <c r="AE211" s="26">
        <v>18065.389154977231</v>
      </c>
      <c r="AF211" s="26">
        <v>4061612781.4763298</v>
      </c>
      <c r="AG211" s="26">
        <v>308.5514885440133</v>
      </c>
      <c r="AH211" s="26">
        <v>18552271.870000001</v>
      </c>
      <c r="AI211" s="26">
        <v>12261.523274650099</v>
      </c>
      <c r="AJ211" s="42">
        <v>4.5469415152174873E-3</v>
      </c>
      <c r="AK211" s="26">
        <v>16500.079601284135</v>
      </c>
    </row>
    <row r="212" spans="1:37">
      <c r="A212" s="26">
        <v>18800</v>
      </c>
      <c r="B212" s="426">
        <v>1236.8459804144893</v>
      </c>
      <c r="C212" s="426">
        <v>1451768185.8999064</v>
      </c>
      <c r="D212" s="26">
        <v>35.62127771222557</v>
      </c>
      <c r="E212" s="32">
        <v>18651481.879999999</v>
      </c>
      <c r="F212" s="425">
        <v>649.84748243354318</v>
      </c>
      <c r="G212" s="68">
        <v>1.3360245281185661E-2</v>
      </c>
      <c r="H212" s="435"/>
      <c r="I212" s="435"/>
      <c r="J212" s="435"/>
      <c r="K212" s="26">
        <v>18800</v>
      </c>
      <c r="L212" s="426">
        <v>4305.2761578748641</v>
      </c>
      <c r="M212" s="426">
        <v>2229923453.0445323</v>
      </c>
      <c r="N212" s="26">
        <v>110.91978864754988</v>
      </c>
      <c r="O212" s="425">
        <v>18651481.879999995</v>
      </c>
      <c r="P212" s="425">
        <f t="shared" si="8"/>
        <v>1638.6444939740841</v>
      </c>
      <c r="Q212" s="68">
        <f t="shared" si="9"/>
        <v>8.2948011161682652E-3</v>
      </c>
      <c r="R212" s="68"/>
      <c r="T212" s="26">
        <v>18800</v>
      </c>
      <c r="U212" s="426">
        <v>4613.4263411787315</v>
      </c>
      <c r="V212" s="426">
        <v>2290175381.9663463</v>
      </c>
      <c r="W212" s="26">
        <v>117.82366328317664</v>
      </c>
      <c r="X212" s="32">
        <v>18651481.879999995</v>
      </c>
      <c r="Y212" s="544">
        <f t="shared" si="10"/>
        <v>2005.8718682092547</v>
      </c>
      <c r="Z212" s="68">
        <f t="shared" si="11"/>
        <v>8.1441281863687751E-3</v>
      </c>
      <c r="AA212" s="12"/>
      <c r="AD212" s="30">
        <v>18800</v>
      </c>
      <c r="AE212" s="26">
        <v>18063.972650566178</v>
      </c>
      <c r="AF212" s="26">
        <v>4061578509.1280408</v>
      </c>
      <c r="AG212" s="26">
        <v>309.77308328403035</v>
      </c>
      <c r="AH212" s="26">
        <v>18651481.879999995</v>
      </c>
      <c r="AI212" s="26">
        <v>12215.947400170262</v>
      </c>
      <c r="AJ212" s="42">
        <v>4.571183958037634E-3</v>
      </c>
      <c r="AK212" s="26">
        <v>16477.291664044165</v>
      </c>
    </row>
    <row r="213" spans="1:37">
      <c r="A213" s="26">
        <v>18900</v>
      </c>
      <c r="B213" s="426">
        <v>1236.5417959144625</v>
      </c>
      <c r="C213" s="426">
        <v>1451733912.9946523</v>
      </c>
      <c r="D213" s="26">
        <v>35.631380109590346</v>
      </c>
      <c r="E213" s="32">
        <v>18750691.890000001</v>
      </c>
      <c r="F213" s="425">
        <v>635.49965059948477</v>
      </c>
      <c r="G213" s="68">
        <v>1.3430590854492493E-2</v>
      </c>
      <c r="H213" s="435"/>
      <c r="I213" s="435"/>
      <c r="J213" s="435"/>
      <c r="K213" s="26">
        <v>18900</v>
      </c>
      <c r="L213" s="426">
        <v>4304.5828596175579</v>
      </c>
      <c r="M213" s="426">
        <v>2229889180.6962433</v>
      </c>
      <c r="N213" s="26">
        <v>111.07909550949928</v>
      </c>
      <c r="O213" s="425">
        <v>18750691.890000001</v>
      </c>
      <c r="P213" s="425">
        <f t="shared" si="8"/>
        <v>1593.0686194940336</v>
      </c>
      <c r="Q213" s="68">
        <f t="shared" si="9"/>
        <v>8.3386815819618734E-3</v>
      </c>
      <c r="R213" s="68"/>
      <c r="T213" s="26">
        <v>18900</v>
      </c>
      <c r="U213" s="426">
        <v>4612.7083870613642</v>
      </c>
      <c r="V213" s="426">
        <v>2290141109.6180587</v>
      </c>
      <c r="W213" s="26">
        <v>118.01969288254962</v>
      </c>
      <c r="X213" s="32">
        <v>18750691.890000001</v>
      </c>
      <c r="Y213" s="544">
        <f t="shared" si="10"/>
        <v>1960.2959937297724</v>
      </c>
      <c r="Z213" s="68">
        <f t="shared" si="11"/>
        <v>8.187570543688974E-3</v>
      </c>
      <c r="AA213" s="12"/>
      <c r="AD213" s="30">
        <v>18900</v>
      </c>
      <c r="AE213" s="26">
        <v>18062.557274619856</v>
      </c>
      <c r="AF213" s="26">
        <v>4061544236.7797523</v>
      </c>
      <c r="AG213" s="26">
        <v>310.99012043659917</v>
      </c>
      <c r="AH213" s="26">
        <v>18750691.890000001</v>
      </c>
      <c r="AI213" s="26">
        <v>12170.371525688679</v>
      </c>
      <c r="AJ213" s="42">
        <v>4.5954256292235858E-3</v>
      </c>
      <c r="AK213" s="26">
        <v>16454.503726804189</v>
      </c>
    </row>
    <row r="214" spans="1:37">
      <c r="A214" s="26">
        <v>19000</v>
      </c>
      <c r="B214" s="426">
        <v>1236.2382993376241</v>
      </c>
      <c r="C214" s="426">
        <v>1451699640.0893981</v>
      </c>
      <c r="D214" s="26">
        <v>35.639584385430432</v>
      </c>
      <c r="E214" s="32">
        <v>18849901.899999999</v>
      </c>
      <c r="F214" s="425">
        <v>621.15181876556846</v>
      </c>
      <c r="G214" s="68">
        <v>1.350092889089791E-2</v>
      </c>
      <c r="H214" s="435"/>
      <c r="I214" s="435"/>
      <c r="J214" s="435"/>
      <c r="K214" s="26">
        <v>19000</v>
      </c>
      <c r="L214" s="426">
        <v>4303.8906898249852</v>
      </c>
      <c r="M214" s="426">
        <v>2229854908.3479548</v>
      </c>
      <c r="N214" s="26">
        <v>111.23384478400068</v>
      </c>
      <c r="O214" s="425">
        <v>18849901.899999995</v>
      </c>
      <c r="P214" s="425">
        <f t="shared" si="8"/>
        <v>1547.492745013983</v>
      </c>
      <c r="Q214" s="68">
        <f t="shared" si="9"/>
        <v>8.3825595134123E-3</v>
      </c>
      <c r="R214" s="68"/>
      <c r="T214" s="26">
        <v>19000</v>
      </c>
      <c r="U214" s="426">
        <v>4611.9915614087276</v>
      </c>
      <c r="V214" s="426">
        <v>2290106837.2697692</v>
      </c>
      <c r="W214" s="26">
        <v>118.21116489447458</v>
      </c>
      <c r="X214" s="32">
        <v>18849901.899999995</v>
      </c>
      <c r="Y214" s="544">
        <f t="shared" si="10"/>
        <v>1914.72011924958</v>
      </c>
      <c r="Z214" s="68">
        <f t="shared" si="11"/>
        <v>8.2310142012730573E-3</v>
      </c>
      <c r="AA214" s="12"/>
      <c r="AD214" s="30">
        <v>19000</v>
      </c>
      <c r="AE214" s="26">
        <v>18061.143027138267</v>
      </c>
      <c r="AF214" s="26">
        <v>4061509964.4314623</v>
      </c>
      <c r="AG214" s="26">
        <v>312.20260000172027</v>
      </c>
      <c r="AH214" s="26">
        <v>18849901.899999995</v>
      </c>
      <c r="AI214" s="26">
        <v>12124.795651210588</v>
      </c>
      <c r="AJ214" s="42">
        <v>4.6196665288121795E-3</v>
      </c>
      <c r="AK214" s="26">
        <v>16431.715789564223</v>
      </c>
    </row>
    <row r="215" spans="1:37">
      <c r="A215" s="26">
        <v>19100</v>
      </c>
      <c r="B215" s="426">
        <v>1235.935490683974</v>
      </c>
      <c r="C215" s="426">
        <v>1451665367.1841443</v>
      </c>
      <c r="D215" s="26">
        <v>35.645890539745821</v>
      </c>
      <c r="E215" s="32">
        <v>18949111.91</v>
      </c>
      <c r="F215" s="425">
        <v>606.803986931439</v>
      </c>
      <c r="G215" s="68">
        <v>1.3571259391613117E-2</v>
      </c>
      <c r="H215" s="435"/>
      <c r="I215" s="435"/>
      <c r="J215" s="435"/>
      <c r="K215" s="26">
        <v>19100</v>
      </c>
      <c r="L215" s="426">
        <v>4303.1996484971451</v>
      </c>
      <c r="M215" s="426">
        <v>2229820635.9996662</v>
      </c>
      <c r="N215" s="26">
        <v>111.38403647105412</v>
      </c>
      <c r="O215" s="425">
        <v>18949111.909999993</v>
      </c>
      <c r="P215" s="425">
        <f t="shared" si="8"/>
        <v>1501.9168705343588</v>
      </c>
      <c r="Q215" s="68">
        <f t="shared" si="9"/>
        <v>8.4264349107391074E-3</v>
      </c>
      <c r="R215" s="68"/>
      <c r="T215" s="26">
        <v>19100</v>
      </c>
      <c r="U215" s="426">
        <v>4611.2758642208246</v>
      </c>
      <c r="V215" s="426">
        <v>2290072564.9214807</v>
      </c>
      <c r="W215" s="26">
        <v>118.39807931895157</v>
      </c>
      <c r="X215" s="32">
        <v>18949111.909999993</v>
      </c>
      <c r="Y215" s="544">
        <f t="shared" si="10"/>
        <v>1869.1442447699558</v>
      </c>
      <c r="Z215" s="68">
        <f t="shared" si="11"/>
        <v>8.2744591591793933E-3</v>
      </c>
      <c r="AA215" s="12"/>
      <c r="AB215" s="30"/>
      <c r="AC215" s="30"/>
      <c r="AD215" s="30">
        <v>19100</v>
      </c>
      <c r="AE215" s="26">
        <v>18059.729908121415</v>
      </c>
      <c r="AF215" s="26">
        <v>4061475692.0831747</v>
      </c>
      <c r="AG215" s="26">
        <v>313.4105219793932</v>
      </c>
      <c r="AH215" s="26">
        <v>18949111.909999993</v>
      </c>
      <c r="AI215" s="26">
        <v>12079.219776729587</v>
      </c>
      <c r="AJ215" s="42">
        <v>4.6439066568402538E-3</v>
      </c>
      <c r="AK215" s="26">
        <v>16408.927852324254</v>
      </c>
    </row>
    <row r="216" spans="1:37">
      <c r="A216" s="26">
        <v>19200</v>
      </c>
      <c r="B216" s="426">
        <v>1235.6333699535121</v>
      </c>
      <c r="C216" s="426">
        <v>1451631094.2788904</v>
      </c>
      <c r="D216" s="26">
        <v>35.650298572536528</v>
      </c>
      <c r="E216" s="32">
        <v>19048321.919999998</v>
      </c>
      <c r="F216" s="425">
        <v>592.45615509738059</v>
      </c>
      <c r="G216" s="68">
        <v>1.364158235784906E-2</v>
      </c>
      <c r="H216" s="435"/>
      <c r="I216" s="435"/>
      <c r="J216" s="435"/>
      <c r="K216" s="26">
        <v>19200</v>
      </c>
      <c r="L216" s="426">
        <v>4302.5097356340384</v>
      </c>
      <c r="M216" s="426">
        <v>2229786363.6513772</v>
      </c>
      <c r="N216" s="26">
        <v>111.52967057065956</v>
      </c>
      <c r="O216" s="425">
        <v>19048321.919999998</v>
      </c>
      <c r="P216" s="425">
        <f t="shared" si="8"/>
        <v>1456.3409960544504</v>
      </c>
      <c r="Q216" s="68">
        <f t="shared" si="9"/>
        <v>8.4703077741618248E-3</v>
      </c>
      <c r="R216" s="68"/>
      <c r="T216" s="26">
        <v>19200</v>
      </c>
      <c r="U216" s="426">
        <v>4610.5612954976559</v>
      </c>
      <c r="V216" s="426">
        <v>2290038292.5731916</v>
      </c>
      <c r="W216" s="26">
        <v>118.58043615598052</v>
      </c>
      <c r="X216" s="32">
        <v>19048321.919999998</v>
      </c>
      <c r="Y216" s="544">
        <f t="shared" si="10"/>
        <v>1823.5683702894789</v>
      </c>
      <c r="Z216" s="68">
        <f t="shared" si="11"/>
        <v>8.3179054174663744E-3</v>
      </c>
      <c r="AA216" s="12"/>
      <c r="AB216" s="30"/>
      <c r="AC216" s="30"/>
      <c r="AD216" s="30">
        <v>19200</v>
      </c>
      <c r="AE216" s="26">
        <v>18058.317917569293</v>
      </c>
      <c r="AF216" s="26">
        <v>4061441419.7348857</v>
      </c>
      <c r="AG216" s="26">
        <v>314.61388636961823</v>
      </c>
      <c r="AH216" s="26">
        <v>19048321.919999998</v>
      </c>
      <c r="AI216" s="26">
        <v>12033.643902250333</v>
      </c>
      <c r="AJ216" s="42">
        <v>4.6681460133446507E-3</v>
      </c>
      <c r="AK216" s="26">
        <v>16386.139915084284</v>
      </c>
    </row>
    <row r="217" spans="1:37">
      <c r="A217" s="26">
        <v>19300</v>
      </c>
      <c r="B217" s="426">
        <v>1235.3319371462385</v>
      </c>
      <c r="C217" s="426">
        <v>1451596821.3736358</v>
      </c>
      <c r="D217" s="26">
        <v>35.652808483802538</v>
      </c>
      <c r="E217" s="32">
        <v>19147531.929999996</v>
      </c>
      <c r="F217" s="425">
        <v>578.10832326339323</v>
      </c>
      <c r="G217" s="68">
        <v>1.3711897790816416E-2</v>
      </c>
      <c r="H217" s="435"/>
      <c r="I217" s="435"/>
      <c r="J217" s="435"/>
      <c r="K217" s="26">
        <v>19300</v>
      </c>
      <c r="L217" s="426">
        <v>4301.8209512356661</v>
      </c>
      <c r="M217" s="426">
        <v>2229752091.3030887</v>
      </c>
      <c r="N217" s="26">
        <v>111.67074708281699</v>
      </c>
      <c r="O217" s="425">
        <v>19147531.929999992</v>
      </c>
      <c r="P217" s="425">
        <f t="shared" si="8"/>
        <v>1410.7651215742578</v>
      </c>
      <c r="Q217" s="68">
        <f t="shared" si="9"/>
        <v>8.5141781038999432E-3</v>
      </c>
      <c r="R217" s="68"/>
      <c r="T217" s="26">
        <v>19300</v>
      </c>
      <c r="U217" s="426">
        <v>4609.8478552392198</v>
      </c>
      <c r="V217" s="426">
        <v>2290004020.2249041</v>
      </c>
      <c r="W217" s="26">
        <v>118.75823540556149</v>
      </c>
      <c r="X217" s="32">
        <v>19147531.929999992</v>
      </c>
      <c r="Y217" s="544">
        <f t="shared" si="10"/>
        <v>1777.9924958097126</v>
      </c>
      <c r="Z217" s="68">
        <f t="shared" si="11"/>
        <v>8.361352976192369E-3</v>
      </c>
      <c r="AA217" s="12"/>
      <c r="AB217" s="30"/>
      <c r="AC217" s="30"/>
      <c r="AD217" s="30">
        <v>19300</v>
      </c>
      <c r="AE217" s="26">
        <v>18056.907055481905</v>
      </c>
      <c r="AF217" s="26">
        <v>4061407147.3865967</v>
      </c>
      <c r="AG217" s="26">
        <v>315.81269317239526</v>
      </c>
      <c r="AH217" s="26">
        <v>19147531.929999992</v>
      </c>
      <c r="AI217" s="26">
        <v>11988.068027769914</v>
      </c>
      <c r="AJ217" s="42">
        <v>4.6923845983621974E-3</v>
      </c>
      <c r="AK217" s="26">
        <v>16363.351977844311</v>
      </c>
    </row>
    <row r="218" spans="1:37">
      <c r="A218" s="26">
        <v>19400</v>
      </c>
      <c r="B218" s="426">
        <v>1235.0311922621538</v>
      </c>
      <c r="C218" s="426">
        <v>1451562548.4683819</v>
      </c>
      <c r="D218" s="26">
        <v>35.653420273543865</v>
      </c>
      <c r="E218" s="32">
        <v>19246741.940000001</v>
      </c>
      <c r="F218" s="425">
        <v>563.76049142947693</v>
      </c>
      <c r="G218" s="68">
        <v>1.3782205691725611E-2</v>
      </c>
      <c r="H218" s="435"/>
      <c r="I218" s="435"/>
      <c r="J218" s="435"/>
      <c r="K218" s="219">
        <v>19400</v>
      </c>
      <c r="L218" s="427">
        <v>4306.9367330194473</v>
      </c>
      <c r="M218" s="427">
        <v>2229717806.5837851</v>
      </c>
      <c r="N218" s="219">
        <v>111.8608190438983</v>
      </c>
      <c r="O218" s="428">
        <v>19246741.940000001</v>
      </c>
      <c r="P218" s="428">
        <f t="shared" ref="P218:P281" si="12">(N218-N217)*10^6/(K218-K217)</f>
        <v>1900.7196108131552</v>
      </c>
      <c r="Q218" s="229">
        <f t="shared" ref="Q218:Q281" si="13">O218/(M218+O218)</f>
        <v>8.5580459472487085E-3</v>
      </c>
      <c r="R218" s="219">
        <f>4/10^6*K218*1000</f>
        <v>77.600000000000009</v>
      </c>
      <c r="S218" s="219" t="s">
        <v>264</v>
      </c>
      <c r="T218" s="26">
        <v>19400</v>
      </c>
      <c r="U218" s="426">
        <v>4609.1355434455172</v>
      </c>
      <c r="V218" s="426">
        <v>2289969747.8766141</v>
      </c>
      <c r="W218" s="26">
        <v>118.93147706769449</v>
      </c>
      <c r="X218" s="32">
        <v>19246741.940000001</v>
      </c>
      <c r="Y218" s="544">
        <f t="shared" ref="Y218:Y281" si="14">(W218-W217)/(T218-T217)*10^6</f>
        <v>1732.4166213299463</v>
      </c>
      <c r="Z218" s="68">
        <f t="shared" ref="Z218:Z281" si="15">X218/V218</f>
        <v>8.4048018354157903E-3</v>
      </c>
      <c r="AA218" s="12"/>
      <c r="AB218" s="30"/>
      <c r="AC218" s="30"/>
      <c r="AD218" s="30">
        <v>19400</v>
      </c>
      <c r="AE218" s="26">
        <v>18055.497321859249</v>
      </c>
      <c r="AF218" s="26">
        <v>4061372875.0383077</v>
      </c>
      <c r="AG218" s="26">
        <v>317.00694238772428</v>
      </c>
      <c r="AH218" s="26">
        <v>19246741.940000001</v>
      </c>
      <c r="AI218" s="26">
        <v>11942.492153290659</v>
      </c>
      <c r="AJ218" s="42">
        <v>4.716622411929731E-3</v>
      </c>
      <c r="AK218" s="26">
        <v>16340.564040604344</v>
      </c>
    </row>
    <row r="219" spans="1:37">
      <c r="A219" s="219">
        <v>19500</v>
      </c>
      <c r="B219" s="427">
        <v>1234.7311353012572</v>
      </c>
      <c r="C219" s="427">
        <v>1451528275.563128</v>
      </c>
      <c r="D219" s="219">
        <v>35.652133941760503</v>
      </c>
      <c r="E219" s="308">
        <v>19345951.949999999</v>
      </c>
      <c r="F219" s="428">
        <v>549.41265959541852</v>
      </c>
      <c r="G219" s="229">
        <v>1.3852506061786811E-2</v>
      </c>
      <c r="K219" s="26">
        <v>19500</v>
      </c>
      <c r="L219" s="426">
        <v>4306.2700187848886</v>
      </c>
      <c r="M219" s="426">
        <v>2229683534.1717277</v>
      </c>
      <c r="N219" s="26">
        <v>112.05113944283764</v>
      </c>
      <c r="O219" s="24">
        <v>19345951.949999996</v>
      </c>
      <c r="P219" s="425">
        <f t="shared" si="12"/>
        <v>1903.2039893933472</v>
      </c>
      <c r="Q219" s="68">
        <f t="shared" si="13"/>
        <v>8.6019112107598699E-3</v>
      </c>
      <c r="R219" s="68"/>
      <c r="T219" s="30">
        <v>19500</v>
      </c>
      <c r="U219" s="426">
        <v>4608.4243601165472</v>
      </c>
      <c r="V219" s="426">
        <v>2289935475.5283256</v>
      </c>
      <c r="W219" s="30">
        <v>119.10016114237949</v>
      </c>
      <c r="X219" s="39">
        <v>19345951.949999996</v>
      </c>
      <c r="Y219" s="548">
        <f t="shared" si="14"/>
        <v>1686.8407468500379</v>
      </c>
      <c r="Z219" s="68">
        <f t="shared" si="15"/>
        <v>8.4482519951950032E-3</v>
      </c>
      <c r="AA219" s="12"/>
      <c r="AB219" s="30"/>
      <c r="AC219" s="30"/>
      <c r="AD219" s="30">
        <v>19500</v>
      </c>
      <c r="AE219" s="26">
        <v>18054.088716701332</v>
      </c>
      <c r="AF219" s="26">
        <v>4061338602.6900196</v>
      </c>
      <c r="AG219" s="26">
        <v>318.19663401560524</v>
      </c>
      <c r="AH219" s="26">
        <v>19345951.949999996</v>
      </c>
      <c r="AI219" s="26">
        <v>11896.916278809658</v>
      </c>
      <c r="AJ219" s="42">
        <v>4.7408594540840742E-3</v>
      </c>
      <c r="AK219" s="26">
        <v>16317.776103364371</v>
      </c>
    </row>
    <row r="220" spans="1:37">
      <c r="A220" s="26">
        <v>19600</v>
      </c>
      <c r="B220" s="426">
        <v>1234.431766263549</v>
      </c>
      <c r="C220" s="426">
        <v>1451494002.6578736</v>
      </c>
      <c r="D220" s="26">
        <v>35.648949488452438</v>
      </c>
      <c r="E220" s="425">
        <v>19445161.960000001</v>
      </c>
      <c r="F220" s="68"/>
      <c r="H220" s="68"/>
      <c r="I220" s="193"/>
      <c r="J220" s="193"/>
      <c r="K220" s="26">
        <v>19600</v>
      </c>
      <c r="L220" s="426">
        <v>4305.6043294110332</v>
      </c>
      <c r="M220" s="426">
        <v>2229649261.7596722</v>
      </c>
      <c r="N220" s="26">
        <v>112.23749797756079</v>
      </c>
      <c r="O220" s="425">
        <v>19445161.959999997</v>
      </c>
      <c r="P220" s="425">
        <f t="shared" si="12"/>
        <v>1863.5853472315489</v>
      </c>
      <c r="Q220" s="68">
        <f t="shared" si="13"/>
        <v>8.6457739412472302E-3</v>
      </c>
      <c r="R220" s="68"/>
      <c r="T220" s="26">
        <v>19600</v>
      </c>
      <c r="U220" s="426">
        <v>4607.7143052523097</v>
      </c>
      <c r="V220" s="426">
        <v>2289901203.1800365</v>
      </c>
      <c r="W220" s="26">
        <v>119.26428762961649</v>
      </c>
      <c r="X220" s="425">
        <v>19445161.959999993</v>
      </c>
      <c r="Y220" s="544">
        <f t="shared" si="14"/>
        <v>1641.2648723699874</v>
      </c>
      <c r="Z220" s="68">
        <f t="shared" si="15"/>
        <v>8.4917034555884192E-3</v>
      </c>
      <c r="AA220" s="12"/>
      <c r="AB220" s="30"/>
      <c r="AC220" s="30"/>
      <c r="AD220" s="30">
        <v>19600</v>
      </c>
      <c r="AE220" s="26">
        <v>18052.68124000814</v>
      </c>
      <c r="AF220" s="26">
        <v>4061304330.3417306</v>
      </c>
      <c r="AG220" s="26">
        <v>319.38176805603837</v>
      </c>
      <c r="AH220" s="26">
        <v>19445161.959999993</v>
      </c>
      <c r="AI220" s="26">
        <v>11851.340404330986</v>
      </c>
      <c r="AJ220" s="42">
        <v>4.7650957248620588E-3</v>
      </c>
      <c r="AK220" s="26">
        <v>16294.988166124405</v>
      </c>
    </row>
    <row r="221" spans="1:37">
      <c r="A221" s="30">
        <v>19700</v>
      </c>
      <c r="B221" s="426">
        <v>1234.1330851490295</v>
      </c>
      <c r="C221" s="426">
        <v>1451459729.7526195</v>
      </c>
      <c r="D221" s="26">
        <v>35.643866913619696</v>
      </c>
      <c r="E221" s="429">
        <v>19544371.969999999</v>
      </c>
      <c r="F221" s="193"/>
      <c r="G221" s="30"/>
      <c r="I221" s="193"/>
      <c r="J221" s="193"/>
      <c r="K221" s="26">
        <v>19700</v>
      </c>
      <c r="L221" s="426">
        <v>4304.9396648978764</v>
      </c>
      <c r="M221" s="426">
        <v>2229614989.3476148</v>
      </c>
      <c r="N221" s="26">
        <v>112.41989464806771</v>
      </c>
      <c r="O221" s="425">
        <v>19544371.969999999</v>
      </c>
      <c r="P221" s="425">
        <f t="shared" si="12"/>
        <v>1823.9667050691821</v>
      </c>
      <c r="Q221" s="68">
        <f t="shared" si="13"/>
        <v>8.689634138930204E-3</v>
      </c>
      <c r="R221" s="68"/>
      <c r="T221" s="30">
        <v>19700</v>
      </c>
      <c r="U221" s="426">
        <v>4607.0053788528076</v>
      </c>
      <c r="V221" s="426">
        <v>2289866930.8317475</v>
      </c>
      <c r="W221" s="26">
        <v>119.4238565294055</v>
      </c>
      <c r="X221" s="429">
        <v>19544371.969999999</v>
      </c>
      <c r="Y221" s="544">
        <f t="shared" si="14"/>
        <v>1595.688997890079</v>
      </c>
      <c r="Z221" s="68">
        <f t="shared" si="15"/>
        <v>8.5351562166544343E-3</v>
      </c>
      <c r="AA221" s="12"/>
      <c r="AD221" s="30">
        <v>19700</v>
      </c>
      <c r="AE221" s="26">
        <v>18051.274891779685</v>
      </c>
      <c r="AF221" s="26">
        <v>4061270057.9934425</v>
      </c>
      <c r="AG221" s="26">
        <v>320.56234450902332</v>
      </c>
      <c r="AH221" s="26">
        <v>19544371.969999999</v>
      </c>
      <c r="AI221" s="26">
        <v>11805.764529849403</v>
      </c>
      <c r="AJ221" s="42">
        <v>4.7893312243005096E-3</v>
      </c>
      <c r="AK221" s="26">
        <v>16272.200228884432</v>
      </c>
    </row>
    <row r="222" spans="1:37">
      <c r="A222" s="30">
        <v>19800</v>
      </c>
      <c r="B222" s="426">
        <v>1233.8350919576976</v>
      </c>
      <c r="C222" s="426">
        <v>1451425456.8473654</v>
      </c>
      <c r="D222" s="26">
        <v>35.636886217262251</v>
      </c>
      <c r="E222" s="425">
        <v>19643581.979999997</v>
      </c>
      <c r="F222" s="68"/>
      <c r="G222" s="68"/>
      <c r="H222" s="435"/>
      <c r="I222" s="435"/>
      <c r="J222" s="435"/>
      <c r="K222" s="26">
        <v>19800</v>
      </c>
      <c r="L222" s="426">
        <v>4304.2760252454236</v>
      </c>
      <c r="M222" s="426">
        <v>2229580716.9355583</v>
      </c>
      <c r="N222" s="26">
        <v>112.59832945435841</v>
      </c>
      <c r="O222" s="425">
        <v>19643581.979999997</v>
      </c>
      <c r="P222" s="425">
        <f t="shared" si="12"/>
        <v>1784.3480629069572</v>
      </c>
      <c r="Q222" s="68">
        <f t="shared" si="13"/>
        <v>8.7334918040281526E-3</v>
      </c>
      <c r="R222" s="68"/>
      <c r="T222" s="30">
        <v>19800</v>
      </c>
      <c r="U222" s="426">
        <v>4606.2975809180371</v>
      </c>
      <c r="V222" s="426">
        <v>2289832658.483459</v>
      </c>
      <c r="W222" s="26">
        <v>119.57886784174651</v>
      </c>
      <c r="X222" s="425">
        <v>19643581.979999993</v>
      </c>
      <c r="Y222" s="544">
        <f t="shared" si="14"/>
        <v>1550.1131234101706</v>
      </c>
      <c r="Z222" s="68">
        <f t="shared" si="15"/>
        <v>8.5786102784514429E-3</v>
      </c>
      <c r="AA222" s="12"/>
      <c r="AD222" s="30">
        <v>19800</v>
      </c>
      <c r="AE222" s="26">
        <v>18049.869672015964</v>
      </c>
      <c r="AF222" s="26">
        <v>4061235785.6451535</v>
      </c>
      <c r="AG222" s="26">
        <v>321.73836337456044</v>
      </c>
      <c r="AH222" s="26">
        <v>19643581.979999993</v>
      </c>
      <c r="AI222" s="26">
        <v>11760.188655371312</v>
      </c>
      <c r="AJ222" s="42">
        <v>4.813565952436245E-3</v>
      </c>
      <c r="AK222" s="26">
        <v>16249.412291644467</v>
      </c>
    </row>
    <row r="223" spans="1:37">
      <c r="A223" s="30">
        <v>19900</v>
      </c>
      <c r="B223" s="426">
        <v>1233.5377866895544</v>
      </c>
      <c r="C223" s="426">
        <v>1451391183.9421113</v>
      </c>
      <c r="D223" s="26">
        <v>35.628007399380124</v>
      </c>
      <c r="E223" s="425">
        <v>19742791.990000002</v>
      </c>
      <c r="F223" s="68"/>
      <c r="G223" s="68"/>
      <c r="H223" s="435"/>
      <c r="I223" s="435"/>
      <c r="J223" s="435"/>
      <c r="K223" s="26">
        <v>19900</v>
      </c>
      <c r="L223" s="426">
        <v>4303.6134104536713</v>
      </c>
      <c r="M223" s="426">
        <v>2229546444.5235004</v>
      </c>
      <c r="N223" s="26">
        <v>112.77280239643289</v>
      </c>
      <c r="O223" s="425">
        <v>19742791.990000002</v>
      </c>
      <c r="P223" s="425">
        <f t="shared" si="12"/>
        <v>1744.7294207448749</v>
      </c>
      <c r="Q223" s="68">
        <f t="shared" si="13"/>
        <v>8.7773469367604402E-3</v>
      </c>
      <c r="R223" s="68"/>
      <c r="T223" s="30">
        <v>19900</v>
      </c>
      <c r="U223" s="426">
        <v>4605.5909114479991</v>
      </c>
      <c r="V223" s="426">
        <v>2289798386.1351709</v>
      </c>
      <c r="W223" s="26">
        <v>119.72932156663953</v>
      </c>
      <c r="X223" s="425">
        <v>19742791.990000002</v>
      </c>
      <c r="Y223" s="544">
        <f t="shared" si="14"/>
        <v>1504.5372489301201</v>
      </c>
      <c r="Z223" s="68">
        <f t="shared" si="15"/>
        <v>8.6220656410378616E-3</v>
      </c>
      <c r="AA223" s="12"/>
      <c r="AD223" s="30">
        <v>19900</v>
      </c>
      <c r="AE223" s="26">
        <v>18048.465580716977</v>
      </c>
      <c r="AF223" s="26">
        <v>4061201513.2968655</v>
      </c>
      <c r="AG223" s="26">
        <v>322.90982465264949</v>
      </c>
      <c r="AH223" s="26">
        <v>19742791.990000002</v>
      </c>
      <c r="AI223" s="26">
        <v>11714.612780890311</v>
      </c>
      <c r="AJ223" s="42">
        <v>4.8377999093060899E-3</v>
      </c>
      <c r="AK223" s="26">
        <v>16226.624354404494</v>
      </c>
    </row>
    <row r="224" spans="1:37">
      <c r="A224" s="30">
        <v>20000</v>
      </c>
      <c r="B224" s="426">
        <v>1233.2411693445999</v>
      </c>
      <c r="C224" s="426">
        <v>1451356911.0368571</v>
      </c>
      <c r="D224" s="26">
        <v>35.617230459973307</v>
      </c>
      <c r="E224" s="425">
        <v>19842002</v>
      </c>
      <c r="F224" s="68"/>
      <c r="G224" s="68"/>
      <c r="H224" s="435"/>
      <c r="I224" s="435"/>
      <c r="J224" s="435"/>
      <c r="K224" s="26">
        <v>20000</v>
      </c>
      <c r="L224" s="426">
        <v>4302.9518205226223</v>
      </c>
      <c r="M224" s="426">
        <v>2229512172.111445</v>
      </c>
      <c r="N224" s="26">
        <v>112.94331347429119</v>
      </c>
      <c r="O224" s="425">
        <v>19842001.999999996</v>
      </c>
      <c r="P224" s="425">
        <f t="shared" si="12"/>
        <v>1705.1107785829345</v>
      </c>
      <c r="Q224" s="68">
        <f t="shared" si="13"/>
        <v>8.8211995373463671E-3</v>
      </c>
      <c r="R224" s="68"/>
      <c r="T224" s="31">
        <v>20000</v>
      </c>
      <c r="U224" s="552">
        <v>4610.9301175214741</v>
      </c>
      <c r="V224" s="552">
        <v>2289764101.0332594</v>
      </c>
      <c r="W224" s="31">
        <v>119.93140173727565</v>
      </c>
      <c r="X224" s="556">
        <v>19842001.999999996</v>
      </c>
      <c r="Y224" s="553">
        <f t="shared" si="14"/>
        <v>2020.801706361226</v>
      </c>
      <c r="Z224" s="554">
        <f t="shared" si="15"/>
        <v>8.6655223527376743E-3</v>
      </c>
      <c r="AA224" s="551" t="s">
        <v>406</v>
      </c>
      <c r="AB224" s="244">
        <f>AC224*10^-3*K224</f>
        <v>80</v>
      </c>
      <c r="AC224" s="26">
        <v>4</v>
      </c>
      <c r="AD224" s="30">
        <v>20000</v>
      </c>
      <c r="AE224" s="26">
        <v>18047.062617882722</v>
      </c>
      <c r="AF224" s="26">
        <v>4061167240.948576</v>
      </c>
      <c r="AG224" s="26">
        <v>324.0767283432906</v>
      </c>
      <c r="AH224" s="26">
        <v>19842001.999999996</v>
      </c>
      <c r="AI224" s="26">
        <v>11669.036906411056</v>
      </c>
      <c r="AJ224" s="42">
        <v>4.8620330949468576E-3</v>
      </c>
      <c r="AK224" s="26">
        <v>16203.836417164528</v>
      </c>
    </row>
    <row r="225" spans="1:37">
      <c r="A225" s="30">
        <v>20100</v>
      </c>
      <c r="B225" s="426">
        <v>1232.9452399228335</v>
      </c>
      <c r="C225" s="426">
        <v>1451322638.1316032</v>
      </c>
      <c r="D225" s="26">
        <v>35.6045553990418</v>
      </c>
      <c r="E225" s="425">
        <v>19941212.009999998</v>
      </c>
      <c r="F225" s="68"/>
      <c r="G225" s="68"/>
      <c r="H225" s="435"/>
      <c r="I225" s="435"/>
      <c r="J225" s="435"/>
      <c r="K225" s="26">
        <v>20100</v>
      </c>
      <c r="L225" s="426">
        <v>4302.2912554522718</v>
      </c>
      <c r="M225" s="426">
        <v>2229477899.6993866</v>
      </c>
      <c r="N225" s="26">
        <v>113.10986268793327</v>
      </c>
      <c r="O225" s="425">
        <v>19941212.009999994</v>
      </c>
      <c r="P225" s="425">
        <f t="shared" si="12"/>
        <v>1665.4921364208521</v>
      </c>
      <c r="Q225" s="68">
        <f t="shared" si="13"/>
        <v>8.8650496060052562E-3</v>
      </c>
      <c r="R225" s="68"/>
      <c r="T225" s="30">
        <v>20100</v>
      </c>
      <c r="U225" s="426">
        <v>4610.2455165111414</v>
      </c>
      <c r="V225" s="426">
        <v>2289729828.621202</v>
      </c>
      <c r="W225" s="26">
        <v>120.13289139223266</v>
      </c>
      <c r="X225" s="425">
        <v>19941212.009999994</v>
      </c>
      <c r="Y225" s="544">
        <f t="shared" si="14"/>
        <v>2014.8965495701532</v>
      </c>
      <c r="Z225" s="68">
        <f t="shared" si="15"/>
        <v>8.7089803175634563E-3</v>
      </c>
      <c r="AA225" s="12"/>
      <c r="AD225" s="30">
        <v>20100</v>
      </c>
      <c r="AE225" s="26">
        <v>18045.660783513198</v>
      </c>
      <c r="AF225" s="26">
        <v>4061132968.6002874</v>
      </c>
      <c r="AG225" s="26">
        <v>325.23907444648358</v>
      </c>
      <c r="AH225" s="26">
        <v>19941212.00999999</v>
      </c>
      <c r="AI225" s="26">
        <v>11623.461031930055</v>
      </c>
      <c r="AJ225" s="42">
        <v>4.8862655093953626E-3</v>
      </c>
      <c r="AK225" s="26">
        <v>16181.048479924555</v>
      </c>
    </row>
    <row r="226" spans="1:37">
      <c r="A226" s="30">
        <v>20200</v>
      </c>
      <c r="B226" s="426">
        <v>1232.6499984242562</v>
      </c>
      <c r="C226" s="426">
        <v>1451288365.2263494</v>
      </c>
      <c r="D226" s="26">
        <v>35.589982216585604</v>
      </c>
      <c r="E226" s="425">
        <v>20040422.02</v>
      </c>
      <c r="F226" s="68"/>
      <c r="G226" s="68"/>
      <c r="H226" s="435"/>
      <c r="I226" s="435"/>
      <c r="J226" s="435"/>
      <c r="K226" s="26">
        <v>20200</v>
      </c>
      <c r="L226" s="426">
        <v>4301.6317152426263</v>
      </c>
      <c r="M226" s="426">
        <v>2229443627.2873306</v>
      </c>
      <c r="N226" s="26">
        <v>113.27245003735915</v>
      </c>
      <c r="O226" s="425">
        <v>20040422.02</v>
      </c>
      <c r="P226" s="425">
        <f t="shared" si="12"/>
        <v>1625.8734942587696</v>
      </c>
      <c r="Q226" s="68">
        <f t="shared" si="13"/>
        <v>8.9088971429563679E-3</v>
      </c>
      <c r="R226" s="68"/>
      <c r="T226" s="30">
        <v>20200</v>
      </c>
      <c r="U226" s="426">
        <v>4609.5619403615119</v>
      </c>
      <c r="V226" s="426">
        <v>2289695556.2091455</v>
      </c>
      <c r="W226" s="26">
        <v>120.33041918297346</v>
      </c>
      <c r="X226" s="425">
        <v>20040422.02</v>
      </c>
      <c r="Y226" s="544">
        <f t="shared" si="14"/>
        <v>1975.2779074079285</v>
      </c>
      <c r="Z226" s="68">
        <f t="shared" si="15"/>
        <v>8.7524395833563241E-3</v>
      </c>
      <c r="AA226" s="12"/>
      <c r="AD226" s="30">
        <v>20200</v>
      </c>
      <c r="AE226" s="26">
        <v>18044.260077608407</v>
      </c>
      <c r="AF226" s="26">
        <v>4061098696.2519984</v>
      </c>
      <c r="AG226" s="26">
        <v>326.39686296222862</v>
      </c>
      <c r="AH226" s="26">
        <v>20040422.02</v>
      </c>
      <c r="AI226" s="26">
        <v>11577.885157450219</v>
      </c>
      <c r="AJ226" s="42">
        <v>4.9104971526884259E-3</v>
      </c>
      <c r="AK226" s="26">
        <v>16158.260542684586</v>
      </c>
    </row>
    <row r="227" spans="1:37">
      <c r="A227" s="30">
        <v>20300</v>
      </c>
      <c r="B227" s="426">
        <v>1232.3554448488662</v>
      </c>
      <c r="C227" s="426">
        <v>1451254092.321095</v>
      </c>
      <c r="D227" s="26">
        <v>35.573510912604711</v>
      </c>
      <c r="E227" s="425">
        <v>20139632.029999997</v>
      </c>
      <c r="F227" s="68"/>
      <c r="G227" s="68"/>
      <c r="H227" s="435"/>
      <c r="I227" s="435"/>
      <c r="J227" s="435"/>
      <c r="K227" s="26">
        <v>20300</v>
      </c>
      <c r="L227" s="426">
        <v>4300.9731998936822</v>
      </c>
      <c r="M227" s="426">
        <v>2229409354.8752737</v>
      </c>
      <c r="N227" s="26">
        <v>113.43107552256878</v>
      </c>
      <c r="O227" s="425">
        <v>20139632.029999997</v>
      </c>
      <c r="P227" s="425">
        <f t="shared" si="12"/>
        <v>1586.2548520962605</v>
      </c>
      <c r="Q227" s="68">
        <f t="shared" si="13"/>
        <v>8.9527421484189521E-3</v>
      </c>
      <c r="R227" s="68"/>
      <c r="T227" s="30">
        <v>20300</v>
      </c>
      <c r="U227" s="426">
        <v>4608.8793890725829</v>
      </c>
      <c r="V227" s="426">
        <v>2289661283.7970886</v>
      </c>
      <c r="W227" s="26">
        <v>120.52398510949801</v>
      </c>
      <c r="X227" s="425">
        <v>20139632.029999997</v>
      </c>
      <c r="Y227" s="544">
        <f t="shared" si="14"/>
        <v>1935.6592652455618</v>
      </c>
      <c r="Z227" s="68">
        <f t="shared" si="15"/>
        <v>8.7959001501746945E-3</v>
      </c>
      <c r="AA227" s="12"/>
      <c r="AD227" s="30">
        <v>20300</v>
      </c>
      <c r="AE227" s="26">
        <v>18042.86050016835</v>
      </c>
      <c r="AF227" s="26">
        <v>4061064423.9037094</v>
      </c>
      <c r="AG227" s="26">
        <v>327.55009389052577</v>
      </c>
      <c r="AH227" s="26">
        <v>20139632.029999994</v>
      </c>
      <c r="AI227" s="26">
        <v>11532.309282971546</v>
      </c>
      <c r="AJ227" s="42">
        <v>4.9347280248628464E-3</v>
      </c>
      <c r="AK227" s="26">
        <v>16135.47260544462</v>
      </c>
    </row>
    <row r="228" spans="1:37">
      <c r="A228" s="30">
        <v>20400</v>
      </c>
      <c r="B228" s="426">
        <v>1232.0615791966654</v>
      </c>
      <c r="C228" s="426">
        <v>1451219819.4158411</v>
      </c>
      <c r="D228" s="26">
        <v>35.555141487099128</v>
      </c>
      <c r="E228" s="425">
        <v>20238842.039999999</v>
      </c>
      <c r="F228" s="68"/>
      <c r="G228" s="68"/>
      <c r="H228" s="435"/>
      <c r="I228" s="435"/>
      <c r="J228" s="435"/>
      <c r="K228" s="26">
        <v>20400</v>
      </c>
      <c r="L228" s="426">
        <v>4300.3157094054386</v>
      </c>
      <c r="M228" s="426">
        <v>2229375082.4632173</v>
      </c>
      <c r="N228" s="26">
        <v>113.58573914356221</v>
      </c>
      <c r="O228" s="425">
        <v>20238842.039999999</v>
      </c>
      <c r="P228" s="425">
        <f t="shared" si="12"/>
        <v>1546.63620993432</v>
      </c>
      <c r="Q228" s="68">
        <f t="shared" si="13"/>
        <v>8.9965846226122328E-3</v>
      </c>
      <c r="R228" s="68"/>
      <c r="T228" s="30">
        <v>20400</v>
      </c>
      <c r="U228" s="426">
        <v>4608.1978626443552</v>
      </c>
      <c r="V228" s="426">
        <v>2289627011.3850317</v>
      </c>
      <c r="W228" s="26">
        <v>120.71358917180638</v>
      </c>
      <c r="X228" s="425">
        <v>20238842.039999999</v>
      </c>
      <c r="Y228" s="544">
        <f t="shared" si="14"/>
        <v>1896.0406230836213</v>
      </c>
      <c r="Z228" s="68">
        <f t="shared" si="15"/>
        <v>8.8393620180769981E-3</v>
      </c>
      <c r="AA228" s="12"/>
      <c r="AD228" s="30">
        <v>20400</v>
      </c>
      <c r="AE228" s="26">
        <v>18041.462051193026</v>
      </c>
      <c r="AF228" s="26">
        <v>4061030151.5554218</v>
      </c>
      <c r="AG228" s="26">
        <v>328.6987672313748</v>
      </c>
      <c r="AH228" s="26">
        <v>20238842.039999999</v>
      </c>
      <c r="AI228" s="26">
        <v>11486.733408490545</v>
      </c>
      <c r="AJ228" s="42">
        <v>4.9589581259554408E-3</v>
      </c>
      <c r="AK228" s="26">
        <v>16112.684668204647</v>
      </c>
    </row>
    <row r="229" spans="1:37">
      <c r="A229" s="30">
        <v>20500</v>
      </c>
      <c r="B229" s="426">
        <v>1231.7684014676527</v>
      </c>
      <c r="C229" s="426">
        <v>1451185546.510587</v>
      </c>
      <c r="D229" s="26">
        <v>35.534873940068856</v>
      </c>
      <c r="E229" s="425">
        <v>20338052.050000001</v>
      </c>
      <c r="F229" s="68"/>
      <c r="G229" s="68"/>
      <c r="H229" s="435"/>
      <c r="I229" s="435"/>
      <c r="J229" s="435"/>
      <c r="K229" s="26">
        <v>20500</v>
      </c>
      <c r="L229" s="426">
        <v>4299.6592437778972</v>
      </c>
      <c r="M229" s="426">
        <v>2229340810.0511603</v>
      </c>
      <c r="N229" s="26">
        <v>113.73644090033945</v>
      </c>
      <c r="O229" s="425">
        <v>20338052.049999997</v>
      </c>
      <c r="P229" s="425">
        <f t="shared" si="12"/>
        <v>1507.0175677723796</v>
      </c>
      <c r="Q229" s="68">
        <f t="shared" si="13"/>
        <v>9.0404245657554044E-3</v>
      </c>
      <c r="R229" s="68"/>
      <c r="T229" s="30">
        <v>20500</v>
      </c>
      <c r="U229" s="426">
        <v>4607.5173610768306</v>
      </c>
      <c r="V229" s="426">
        <v>2289592738.9729748</v>
      </c>
      <c r="W229" s="26">
        <v>120.89923136989853</v>
      </c>
      <c r="X229" s="425">
        <v>20338052.049999997</v>
      </c>
      <c r="Y229" s="544">
        <f t="shared" si="14"/>
        <v>1856.4219809215388</v>
      </c>
      <c r="Z229" s="68">
        <f t="shared" si="15"/>
        <v>8.8828251871216554E-3</v>
      </c>
      <c r="AA229" s="12"/>
      <c r="AD229" s="30">
        <v>20500</v>
      </c>
      <c r="AE229" s="26">
        <v>18040.064730682439</v>
      </c>
      <c r="AF229" s="26">
        <v>4060995879.2071323</v>
      </c>
      <c r="AG229" s="26">
        <v>329.84288298477583</v>
      </c>
      <c r="AH229" s="26">
        <v>20338052.049999997</v>
      </c>
      <c r="AI229" s="26">
        <v>11441.157534010126</v>
      </c>
      <c r="AJ229" s="42">
        <v>4.9831874560030106E-3</v>
      </c>
      <c r="AK229" s="26">
        <v>16089.896730964674</v>
      </c>
    </row>
    <row r="230" spans="1:37">
      <c r="A230" s="30">
        <v>20600</v>
      </c>
      <c r="B230" s="426">
        <v>1231.4759116618284</v>
      </c>
      <c r="C230" s="426">
        <v>1451151273.6053324</v>
      </c>
      <c r="D230" s="26">
        <v>35.512708271513908</v>
      </c>
      <c r="E230" s="425">
        <v>20437262.059999999</v>
      </c>
      <c r="F230" s="68"/>
      <c r="G230" s="68"/>
      <c r="H230" s="435"/>
      <c r="I230" s="435"/>
      <c r="J230" s="435"/>
      <c r="K230" s="26">
        <v>20600</v>
      </c>
      <c r="L230" s="426">
        <v>4299.0038030110582</v>
      </c>
      <c r="M230" s="426">
        <v>2229306537.6391034</v>
      </c>
      <c r="N230" s="26">
        <v>113.88318079290045</v>
      </c>
      <c r="O230" s="425">
        <v>20437262.059999995</v>
      </c>
      <c r="P230" s="425">
        <f t="shared" si="12"/>
        <v>1467.3989256100131</v>
      </c>
      <c r="Q230" s="68">
        <f t="shared" si="13"/>
        <v>9.084261978067644E-3</v>
      </c>
      <c r="R230" s="68"/>
      <c r="T230" s="30">
        <v>20600</v>
      </c>
      <c r="U230" s="426">
        <v>4606.8378843700057</v>
      </c>
      <c r="V230" s="426">
        <v>2289558466.5609174</v>
      </c>
      <c r="W230" s="26">
        <v>121.08091170377445</v>
      </c>
      <c r="X230" s="425">
        <v>20437262.059999995</v>
      </c>
      <c r="Y230" s="544">
        <f t="shared" si="14"/>
        <v>1816.803338759172</v>
      </c>
      <c r="Z230" s="68">
        <f t="shared" si="15"/>
        <v>8.9262896573671004E-3</v>
      </c>
      <c r="AA230" s="12"/>
      <c r="AB230" s="30"/>
      <c r="AC230" s="30"/>
      <c r="AD230" s="30">
        <v>20600</v>
      </c>
      <c r="AE230" s="26">
        <v>18038.668538636579</v>
      </c>
      <c r="AF230" s="26">
        <v>4060961606.8588448</v>
      </c>
      <c r="AG230" s="26">
        <v>330.98244115072896</v>
      </c>
      <c r="AH230" s="26">
        <v>20437262.059999991</v>
      </c>
      <c r="AI230" s="26">
        <v>11395.581659531454</v>
      </c>
      <c r="AJ230" s="42">
        <v>5.0074160150423586E-3</v>
      </c>
      <c r="AK230" s="26">
        <v>16067.108793724708</v>
      </c>
    </row>
    <row r="231" spans="1:37">
      <c r="A231" s="30">
        <v>20700</v>
      </c>
      <c r="B231" s="426">
        <v>1231.1841097791923</v>
      </c>
      <c r="C231" s="426">
        <v>1451117000.7000782</v>
      </c>
      <c r="D231" s="26">
        <v>35.48864448143425</v>
      </c>
      <c r="E231" s="425">
        <v>20536472.07</v>
      </c>
      <c r="F231" s="68"/>
      <c r="G231" s="68"/>
      <c r="H231" s="435"/>
      <c r="I231" s="435"/>
      <c r="J231" s="435"/>
      <c r="K231" s="219">
        <v>20700</v>
      </c>
      <c r="L231" s="427">
        <v>4320.4859101714146</v>
      </c>
      <c r="M231" s="427">
        <v>2229272163.1352096</v>
      </c>
      <c r="N231" s="219">
        <v>114.11228784777879</v>
      </c>
      <c r="O231" s="428">
        <v>20536472.07</v>
      </c>
      <c r="P231" s="428">
        <f t="shared" si="12"/>
        <v>2291.0705487834093</v>
      </c>
      <c r="Q231" s="229">
        <f t="shared" si="13"/>
        <v>9.1280972739829613E-3</v>
      </c>
      <c r="R231" s="219">
        <f>29/10^6*K231*1000</f>
        <v>600.30000000000007</v>
      </c>
      <c r="S231" s="219" t="s">
        <v>265</v>
      </c>
      <c r="T231" s="30">
        <v>20700</v>
      </c>
      <c r="U231" s="426">
        <v>4606.1594325238839</v>
      </c>
      <c r="V231" s="426">
        <v>2289524194.1488609</v>
      </c>
      <c r="W231" s="26">
        <v>121.25863017343417</v>
      </c>
      <c r="X231" s="425">
        <v>20536472.07</v>
      </c>
      <c r="Y231" s="544">
        <f t="shared" si="14"/>
        <v>1777.1846965972316</v>
      </c>
      <c r="Z231" s="68">
        <f t="shared" si="15"/>
        <v>8.9697554288717656E-3</v>
      </c>
      <c r="AA231" s="12"/>
      <c r="AB231" s="30"/>
      <c r="AC231" s="30"/>
      <c r="AD231" s="30">
        <v>20700</v>
      </c>
      <c r="AE231" s="26">
        <v>18037.273475055452</v>
      </c>
      <c r="AF231" s="26">
        <v>4060927334.5105553</v>
      </c>
      <c r="AG231" s="26">
        <v>332.11744172923403</v>
      </c>
      <c r="AH231" s="26">
        <v>20536472.07</v>
      </c>
      <c r="AI231" s="26">
        <v>11350.005785050453</v>
      </c>
      <c r="AJ231" s="42">
        <v>5.0316438031102933E-3</v>
      </c>
      <c r="AK231" s="26">
        <v>16044.320856484735</v>
      </c>
    </row>
    <row r="232" spans="1:37">
      <c r="A232" s="30">
        <v>20800</v>
      </c>
      <c r="B232" s="426">
        <v>1230.8929958197448</v>
      </c>
      <c r="C232" s="426">
        <v>1451082727.7948241</v>
      </c>
      <c r="D232" s="26">
        <v>35.462682569829909</v>
      </c>
      <c r="E232" s="425">
        <v>20635682.079999998</v>
      </c>
      <c r="F232" s="68"/>
      <c r="G232" s="68"/>
      <c r="H232" s="435"/>
      <c r="I232" s="435"/>
      <c r="J232" s="435"/>
      <c r="K232" s="26">
        <v>20800</v>
      </c>
      <c r="L232" s="426">
        <v>4319.9044173495467</v>
      </c>
      <c r="M232" s="426">
        <v>2229237890.2299557</v>
      </c>
      <c r="N232" s="26">
        <v>114.46615030026305</v>
      </c>
      <c r="O232" s="425">
        <v>20635682.079999998</v>
      </c>
      <c r="P232" s="425">
        <f t="shared" si="12"/>
        <v>3538.6245248426462</v>
      </c>
      <c r="Q232" s="68">
        <f t="shared" si="13"/>
        <v>9.1719296292783453E-3</v>
      </c>
      <c r="R232" s="68"/>
      <c r="T232" s="30">
        <v>20800</v>
      </c>
      <c r="U232" s="426">
        <v>4605.4820055384653</v>
      </c>
      <c r="V232" s="426">
        <v>2289489921.736805</v>
      </c>
      <c r="W232" s="26">
        <v>121.43238677887767</v>
      </c>
      <c r="X232" s="425">
        <v>20635682.079999998</v>
      </c>
      <c r="Y232" s="544">
        <f t="shared" si="14"/>
        <v>1737.5660544350069</v>
      </c>
      <c r="Z232" s="68">
        <f t="shared" si="15"/>
        <v>9.0132225016940834E-3</v>
      </c>
      <c r="AA232" s="12"/>
      <c r="AB232" s="30"/>
      <c r="AC232" s="30"/>
      <c r="AD232" s="30">
        <v>20800</v>
      </c>
      <c r="AE232" s="26">
        <v>18035.879539939062</v>
      </c>
      <c r="AF232" s="26">
        <v>4060893062.1622667</v>
      </c>
      <c r="AG232" s="26">
        <v>333.24788472029121</v>
      </c>
      <c r="AH232" s="26">
        <v>20635682.079999994</v>
      </c>
      <c r="AI232" s="26">
        <v>11304.42991057178</v>
      </c>
      <c r="AJ232" s="42">
        <v>5.0558708202436036E-3</v>
      </c>
      <c r="AK232" s="26">
        <v>16021.532919244768</v>
      </c>
    </row>
    <row r="233" spans="1:37">
      <c r="A233" s="30">
        <v>20900</v>
      </c>
      <c r="B233" s="426">
        <v>1230.6025697834857</v>
      </c>
      <c r="C233" s="426">
        <v>1451048454.8895705</v>
      </c>
      <c r="D233" s="26">
        <v>35.434822536700878</v>
      </c>
      <c r="E233" s="425">
        <v>20734892.09</v>
      </c>
      <c r="F233" s="68"/>
      <c r="G233" s="68"/>
      <c r="H233" s="435"/>
      <c r="I233" s="435"/>
      <c r="J233" s="435"/>
      <c r="K233" s="26">
        <v>20900</v>
      </c>
      <c r="L233" s="426">
        <v>4319.3236124508685</v>
      </c>
      <c r="M233" s="426">
        <v>2229203617.3247013</v>
      </c>
      <c r="N233" s="26">
        <v>114.81811463122266</v>
      </c>
      <c r="O233" s="425">
        <v>20734892.09</v>
      </c>
      <c r="P233" s="425">
        <f t="shared" si="12"/>
        <v>3519.6433095960342</v>
      </c>
      <c r="Q233" s="68">
        <f t="shared" si="13"/>
        <v>9.2157594544190324E-3</v>
      </c>
      <c r="R233" s="68"/>
      <c r="T233" s="30">
        <v>20900</v>
      </c>
      <c r="U233" s="426">
        <v>4604.8056034137453</v>
      </c>
      <c r="V233" s="426">
        <v>2289455649.3247476</v>
      </c>
      <c r="W233" s="26">
        <v>121.60218152010499</v>
      </c>
      <c r="X233" s="425">
        <v>20734892.09</v>
      </c>
      <c r="Y233" s="544">
        <f t="shared" si="14"/>
        <v>1697.9474122732086</v>
      </c>
      <c r="Z233" s="68">
        <f t="shared" si="15"/>
        <v>9.0566908758925087E-3</v>
      </c>
      <c r="AA233" s="12"/>
      <c r="AD233" s="30">
        <v>20900</v>
      </c>
      <c r="AE233" s="26">
        <v>18034.486733287406</v>
      </c>
      <c r="AF233" s="26">
        <v>4060858789.8139777</v>
      </c>
      <c r="AG233" s="26">
        <v>334.37377012390021</v>
      </c>
      <c r="AH233" s="26">
        <v>20734892.09</v>
      </c>
      <c r="AI233" s="26">
        <v>11258.854036090197</v>
      </c>
      <c r="AJ233" s="42">
        <v>5.0800970664790935E-3</v>
      </c>
      <c r="AK233" s="26">
        <v>15998.744982004795</v>
      </c>
    </row>
    <row r="234" spans="1:37">
      <c r="A234" s="30">
        <v>21000</v>
      </c>
      <c r="B234" s="426">
        <v>1230.3128316704149</v>
      </c>
      <c r="C234" s="426">
        <v>1451014181.9843163</v>
      </c>
      <c r="D234" s="26">
        <v>35.405064382047151</v>
      </c>
      <c r="E234" s="425">
        <v>20834102.100000001</v>
      </c>
      <c r="F234" s="68"/>
      <c r="G234" s="68"/>
      <c r="H234" s="435"/>
      <c r="I234" s="435"/>
      <c r="J234" s="435"/>
      <c r="K234" s="26">
        <v>21000</v>
      </c>
      <c r="L234" s="426">
        <v>4318.743495475378</v>
      </c>
      <c r="M234" s="426">
        <v>2229169344.4194469</v>
      </c>
      <c r="N234" s="26">
        <v>115.16818084065756</v>
      </c>
      <c r="O234" s="425">
        <v>20834102.100000001</v>
      </c>
      <c r="P234" s="425">
        <f t="shared" si="12"/>
        <v>3500.6620943489961</v>
      </c>
      <c r="Q234" s="68">
        <f t="shared" si="13"/>
        <v>9.2595867496240887E-3</v>
      </c>
      <c r="R234" s="68"/>
      <c r="T234" s="30">
        <v>21000</v>
      </c>
      <c r="U234" s="426">
        <v>4604.1302261497294</v>
      </c>
      <c r="V234" s="426">
        <v>2289421376.9126911</v>
      </c>
      <c r="W234" s="26">
        <v>121.76801439711605</v>
      </c>
      <c r="X234" s="425">
        <v>20834102.099999998</v>
      </c>
      <c r="Y234" s="544">
        <f t="shared" si="14"/>
        <v>1658.3287701105576</v>
      </c>
      <c r="Z234" s="68">
        <f t="shared" si="15"/>
        <v>9.1001605515254706E-3</v>
      </c>
      <c r="AA234" s="12"/>
      <c r="AD234" s="30">
        <v>21000</v>
      </c>
      <c r="AE234" s="26">
        <v>18033.095055100483</v>
      </c>
      <c r="AF234" s="26">
        <v>4060824517.4656897</v>
      </c>
      <c r="AG234" s="26">
        <v>335.49509794006133</v>
      </c>
      <c r="AH234" s="26">
        <v>20834102.099999998</v>
      </c>
      <c r="AI234" s="26">
        <v>11213.278161610942</v>
      </c>
      <c r="AJ234" s="42">
        <v>5.1043225418535513E-3</v>
      </c>
      <c r="AK234" s="26">
        <v>15975.957044764822</v>
      </c>
    </row>
    <row r="235" spans="1:37">
      <c r="A235" s="30">
        <v>21100</v>
      </c>
      <c r="B235" s="426">
        <v>1230.0237814805328</v>
      </c>
      <c r="C235" s="426">
        <v>1450979909.0790622</v>
      </c>
      <c r="D235" s="26">
        <v>35.373408105868741</v>
      </c>
      <c r="E235" s="425">
        <v>20933312.109999999</v>
      </c>
      <c r="F235" s="68"/>
      <c r="G235" s="68"/>
      <c r="H235" s="435"/>
      <c r="I235" s="435"/>
      <c r="J235" s="435"/>
      <c r="K235" s="26">
        <v>21100</v>
      </c>
      <c r="L235" s="426">
        <v>4318.1640664230754</v>
      </c>
      <c r="M235" s="426">
        <v>2229135071.5141935</v>
      </c>
      <c r="N235" s="26">
        <v>115.51634892856777</v>
      </c>
      <c r="O235" s="425">
        <v>20933312.109999999</v>
      </c>
      <c r="P235" s="425">
        <f t="shared" si="12"/>
        <v>3481.6808791021003</v>
      </c>
      <c r="Q235" s="68">
        <f t="shared" si="13"/>
        <v>9.3034115151125474E-3</v>
      </c>
      <c r="R235" s="68"/>
      <c r="T235" s="30">
        <v>21100</v>
      </c>
      <c r="U235" s="426">
        <v>4603.455873746414</v>
      </c>
      <c r="V235" s="426">
        <v>2289387104.5006342</v>
      </c>
      <c r="W235" s="26">
        <v>121.92988540991091</v>
      </c>
      <c r="X235" s="425">
        <v>20933312.109999996</v>
      </c>
      <c r="Y235" s="544">
        <f t="shared" si="14"/>
        <v>1618.7101279486171</v>
      </c>
      <c r="Z235" s="68">
        <f t="shared" si="15"/>
        <v>9.1436315286514257E-3</v>
      </c>
      <c r="AA235" s="12"/>
      <c r="AD235" s="30">
        <v>21100</v>
      </c>
      <c r="AE235" s="26">
        <v>18031.704505378289</v>
      </c>
      <c r="AF235" s="26">
        <v>4060790245.1174002</v>
      </c>
      <c r="AG235" s="26">
        <v>336.61186816877449</v>
      </c>
      <c r="AH235" s="26">
        <v>20933312.109999992</v>
      </c>
      <c r="AI235" s="26">
        <v>11167.702287131688</v>
      </c>
      <c r="AJ235" s="42">
        <v>5.1285472464037722E-3</v>
      </c>
      <c r="AK235" s="26">
        <v>15953.169107524856</v>
      </c>
    </row>
    <row r="236" spans="1:37">
      <c r="A236" s="30">
        <v>21200</v>
      </c>
      <c r="B236" s="426">
        <v>1229.7354192138387</v>
      </c>
      <c r="C236" s="426">
        <v>1450945636.1738079</v>
      </c>
      <c r="D236" s="26">
        <v>35.339853708165641</v>
      </c>
      <c r="E236" s="425">
        <v>21032522.119999997</v>
      </c>
      <c r="F236" s="68"/>
      <c r="G236" s="68"/>
      <c r="H236" s="435"/>
      <c r="I236" s="435"/>
      <c r="J236" s="435"/>
      <c r="K236" s="26">
        <v>21200</v>
      </c>
      <c r="L236" s="426">
        <v>4317.5853252939614</v>
      </c>
      <c r="M236" s="426">
        <v>2229100798.6089387</v>
      </c>
      <c r="N236" s="26">
        <v>115.86261889495327</v>
      </c>
      <c r="O236" s="425">
        <v>21032522.119999997</v>
      </c>
      <c r="P236" s="425">
        <f t="shared" si="12"/>
        <v>3462.6996638550622</v>
      </c>
      <c r="Q236" s="68">
        <f t="shared" si="13"/>
        <v>9.3472337511034398E-3</v>
      </c>
      <c r="R236" s="68"/>
      <c r="T236" s="30">
        <v>21200</v>
      </c>
      <c r="U236" s="426">
        <v>4602.7825462038008</v>
      </c>
      <c r="V236" s="426">
        <v>2289352832.0885773</v>
      </c>
      <c r="W236" s="26">
        <v>122.08779455848958</v>
      </c>
      <c r="X236" s="425">
        <v>21032522.119999997</v>
      </c>
      <c r="Y236" s="544">
        <f t="shared" si="14"/>
        <v>1579.0914857866767</v>
      </c>
      <c r="Z236" s="68">
        <f t="shared" si="15"/>
        <v>9.1871038073288256E-3</v>
      </c>
      <c r="AA236" s="12"/>
      <c r="AD236" s="30">
        <v>21200</v>
      </c>
      <c r="AE236" s="26">
        <v>18030.315084120833</v>
      </c>
      <c r="AF236" s="26">
        <v>4060755972.7691116</v>
      </c>
      <c r="AG236" s="26">
        <v>337.72408081003965</v>
      </c>
      <c r="AH236" s="26">
        <v>21032522.119999997</v>
      </c>
      <c r="AI236" s="26">
        <v>11122.126412651851</v>
      </c>
      <c r="AJ236" s="42">
        <v>5.1527711801665462E-3</v>
      </c>
      <c r="AK236" s="26">
        <v>15930.381170284891</v>
      </c>
    </row>
    <row r="237" spans="1:37">
      <c r="A237" s="30">
        <v>21300</v>
      </c>
      <c r="B237" s="426">
        <v>1229.4477448703328</v>
      </c>
      <c r="C237" s="426">
        <v>1450911363.2685537</v>
      </c>
      <c r="D237" s="26">
        <v>35.304401188937845</v>
      </c>
      <c r="E237" s="425">
        <v>21131732.129999999</v>
      </c>
      <c r="F237" s="68"/>
      <c r="G237" s="68"/>
      <c r="H237" s="435"/>
      <c r="I237" s="435"/>
      <c r="J237" s="435"/>
      <c r="K237" s="26">
        <v>21300</v>
      </c>
      <c r="L237" s="426">
        <v>4317.0072720880371</v>
      </c>
      <c r="M237" s="426">
        <v>2229066525.7036848</v>
      </c>
      <c r="N237" s="26">
        <v>116.20699073981412</v>
      </c>
      <c r="O237" s="425">
        <v>21131732.129999999</v>
      </c>
      <c r="P237" s="425">
        <f t="shared" si="12"/>
        <v>3443.7184486084507</v>
      </c>
      <c r="Q237" s="68">
        <f t="shared" si="13"/>
        <v>9.3910534578157488E-3</v>
      </c>
      <c r="R237" s="68"/>
      <c r="T237" s="31">
        <v>21300</v>
      </c>
      <c r="U237" s="552">
        <v>4625.1214765517543</v>
      </c>
      <c r="V237" s="552">
        <v>2289318454.6255002</v>
      </c>
      <c r="W237" s="31">
        <v>122.27611184896183</v>
      </c>
      <c r="X237" s="556">
        <v>21131732.129999999</v>
      </c>
      <c r="Y237" s="553">
        <f t="shared" si="14"/>
        <v>1883.1729047225565</v>
      </c>
      <c r="Z237" s="68">
        <f t="shared" si="15"/>
        <v>9.2305778111839171E-3</v>
      </c>
      <c r="AA237" s="551" t="s">
        <v>408</v>
      </c>
      <c r="AB237" s="244">
        <f>AC237*10^-3*K237</f>
        <v>617.70000000000005</v>
      </c>
      <c r="AC237" s="26">
        <v>29</v>
      </c>
      <c r="AD237" s="30">
        <v>21300</v>
      </c>
      <c r="AE237" s="26">
        <v>18028.926791328107</v>
      </c>
      <c r="AF237" s="26">
        <v>4060721700.4208226</v>
      </c>
      <c r="AG237" s="26">
        <v>338.83173586385675</v>
      </c>
      <c r="AH237" s="26">
        <v>21131732.129999995</v>
      </c>
      <c r="AI237" s="26">
        <v>11076.55053817085</v>
      </c>
      <c r="AJ237" s="42">
        <v>5.1769943431786572E-3</v>
      </c>
      <c r="AK237" s="26">
        <v>15907.593233044918</v>
      </c>
    </row>
    <row r="238" spans="1:37">
      <c r="A238" s="30">
        <v>21400</v>
      </c>
      <c r="B238" s="426">
        <v>1229.1607584500157</v>
      </c>
      <c r="C238" s="426">
        <v>1450877090.3632998</v>
      </c>
      <c r="D238" s="26">
        <v>35.26705054818536</v>
      </c>
      <c r="E238" s="425">
        <v>21230942.140000001</v>
      </c>
      <c r="F238" s="68"/>
      <c r="G238" s="68"/>
      <c r="H238" s="435"/>
      <c r="I238" s="435"/>
      <c r="J238" s="435"/>
      <c r="K238" s="26">
        <v>21400</v>
      </c>
      <c r="L238" s="426">
        <v>4316.4299068053006</v>
      </c>
      <c r="M238" s="426">
        <v>2229032252.7984314</v>
      </c>
      <c r="N238" s="26">
        <v>116.54946446315026</v>
      </c>
      <c r="O238" s="425">
        <v>21230942.140000001</v>
      </c>
      <c r="P238" s="425">
        <f t="shared" si="12"/>
        <v>3424.7372333614121</v>
      </c>
      <c r="Q238" s="68">
        <f t="shared" si="13"/>
        <v>9.4348706354684415E-3</v>
      </c>
      <c r="R238" s="68"/>
      <c r="T238" s="30">
        <v>21400</v>
      </c>
      <c r="U238" s="426">
        <v>4624.5221803745026</v>
      </c>
      <c r="V238" s="426">
        <v>2289284181.7202458</v>
      </c>
      <c r="W238" s="26">
        <v>122.64707909863201</v>
      </c>
      <c r="X238" s="425">
        <v>21230942.140000001</v>
      </c>
      <c r="Y238" s="544">
        <f t="shared" si="14"/>
        <v>3709.6724967017281</v>
      </c>
      <c r="Z238" s="68">
        <f t="shared" si="15"/>
        <v>9.2740526971388723E-3</v>
      </c>
      <c r="AA238" s="435"/>
      <c r="AD238" s="30">
        <v>21400</v>
      </c>
      <c r="AE238" s="26">
        <v>18027.539627000118</v>
      </c>
      <c r="AF238" s="26">
        <v>4060687428.0725341</v>
      </c>
      <c r="AG238" s="26">
        <v>339.93483333022596</v>
      </c>
      <c r="AH238" s="26">
        <v>21230942.140000001</v>
      </c>
      <c r="AI238" s="26">
        <v>11030.974663692177</v>
      </c>
      <c r="AJ238" s="42">
        <v>5.2012167354768945E-3</v>
      </c>
      <c r="AK238" s="26">
        <v>15884.805295804952</v>
      </c>
    </row>
    <row r="239" spans="1:37">
      <c r="A239" s="30">
        <v>21500</v>
      </c>
      <c r="B239" s="426">
        <v>1228.8744599528868</v>
      </c>
      <c r="C239" s="426">
        <v>1450842817.4580457</v>
      </c>
      <c r="D239" s="26">
        <v>35.227801785908191</v>
      </c>
      <c r="E239" s="425">
        <v>21330152.149999999</v>
      </c>
      <c r="F239" s="68"/>
      <c r="G239" s="68"/>
      <c r="H239" s="435"/>
      <c r="I239" s="435"/>
      <c r="J239" s="435"/>
      <c r="K239" s="26">
        <v>21500</v>
      </c>
      <c r="L239" s="426">
        <v>4315.8532294457527</v>
      </c>
      <c r="M239" s="426">
        <v>2228997979.8931775</v>
      </c>
      <c r="N239" s="26">
        <v>116.89004006496171</v>
      </c>
      <c r="O239" s="425">
        <v>21330152.149999999</v>
      </c>
      <c r="P239" s="425">
        <f t="shared" si="12"/>
        <v>3405.7560181145159</v>
      </c>
      <c r="Q239" s="68">
        <f t="shared" si="13"/>
        <v>9.4786852842804574E-3</v>
      </c>
      <c r="R239" s="68"/>
      <c r="T239" s="30">
        <v>21500</v>
      </c>
      <c r="U239" s="426">
        <v>4623.9235721204368</v>
      </c>
      <c r="V239" s="426">
        <v>2289249908.8149915</v>
      </c>
      <c r="W239" s="26">
        <v>123.01614822677749</v>
      </c>
      <c r="X239" s="425">
        <v>21330152.149999999</v>
      </c>
      <c r="Y239" s="544">
        <f t="shared" si="14"/>
        <v>3690.6912814548318</v>
      </c>
      <c r="Z239" s="68">
        <f t="shared" si="15"/>
        <v>9.3175288848395543E-3</v>
      </c>
      <c r="AA239" s="435" t="s">
        <v>412</v>
      </c>
      <c r="AC239" s="26">
        <f>24.8*16.5</f>
        <v>409.2</v>
      </c>
      <c r="AD239" s="30">
        <v>21500</v>
      </c>
      <c r="AE239" s="26">
        <v>18026.153591136856</v>
      </c>
      <c r="AF239" s="26">
        <v>4060653155.7242455</v>
      </c>
      <c r="AG239" s="26">
        <v>341.0333732091471</v>
      </c>
      <c r="AH239" s="26">
        <v>21330152.149999995</v>
      </c>
      <c r="AI239" s="26">
        <v>10985.398789211176</v>
      </c>
      <c r="AJ239" s="42">
        <v>5.2254383570980332E-3</v>
      </c>
      <c r="AK239" s="26">
        <v>15862.017358564979</v>
      </c>
    </row>
    <row r="240" spans="1:37">
      <c r="A240" s="30">
        <v>21600</v>
      </c>
      <c r="B240" s="426">
        <v>1228.5888493789466</v>
      </c>
      <c r="C240" s="426">
        <v>1450808544.5527918</v>
      </c>
      <c r="D240" s="26">
        <v>35.186654902106326</v>
      </c>
      <c r="E240" s="425">
        <v>21429362.16</v>
      </c>
      <c r="F240" s="68"/>
      <c r="G240" s="68"/>
      <c r="H240" s="435"/>
      <c r="I240" s="435"/>
      <c r="J240" s="435"/>
      <c r="K240" s="26">
        <v>21600</v>
      </c>
      <c r="L240" s="426">
        <v>4315.2772400093927</v>
      </c>
      <c r="M240" s="426">
        <v>2228963706.9879227</v>
      </c>
      <c r="N240" s="26">
        <v>117.22871754524846</v>
      </c>
      <c r="O240" s="425">
        <v>21429362.16</v>
      </c>
      <c r="P240" s="425">
        <f t="shared" si="12"/>
        <v>3386.7748028674778</v>
      </c>
      <c r="Q240" s="68">
        <f t="shared" si="13"/>
        <v>9.5224974044707238E-3</v>
      </c>
      <c r="R240" s="68"/>
      <c r="T240" s="30">
        <v>21600</v>
      </c>
      <c r="U240" s="426">
        <v>4623.3256517895607</v>
      </c>
      <c r="V240" s="426">
        <v>2289215635.9097376</v>
      </c>
      <c r="W240" s="26">
        <v>123.38331923339827</v>
      </c>
      <c r="X240" s="425">
        <v>21429362.16</v>
      </c>
      <c r="Y240" s="544">
        <f t="shared" si="14"/>
        <v>3671.7100662077937</v>
      </c>
      <c r="Z240" s="68">
        <f t="shared" si="15"/>
        <v>9.3610063743444338E-3</v>
      </c>
      <c r="AA240" s="435" t="s">
        <v>346</v>
      </c>
      <c r="AC240" s="26">
        <v>18000</v>
      </c>
      <c r="AD240" s="30">
        <v>21600</v>
      </c>
      <c r="AE240" s="26">
        <v>18024.768683738333</v>
      </c>
      <c r="AF240" s="26">
        <v>4060618883.375957</v>
      </c>
      <c r="AG240" s="26">
        <v>342.12735550062024</v>
      </c>
      <c r="AH240" s="26">
        <v>21429362.159999993</v>
      </c>
      <c r="AI240" s="26">
        <v>10939.82291473134</v>
      </c>
      <c r="AJ240" s="42">
        <v>5.24965920807886E-3</v>
      </c>
      <c r="AK240" s="26">
        <v>15839.22942132501</v>
      </c>
    </row>
    <row r="241" spans="1:37">
      <c r="A241" s="30">
        <v>21700</v>
      </c>
      <c r="B241" s="426">
        <v>1228.3039267281945</v>
      </c>
      <c r="C241" s="426">
        <v>1450774271.6475375</v>
      </c>
      <c r="D241" s="26">
        <v>35.143609896779758</v>
      </c>
      <c r="E241" s="425">
        <v>21528572.169999998</v>
      </c>
      <c r="F241" s="68"/>
      <c r="G241" s="68"/>
      <c r="H241" s="435"/>
      <c r="I241" s="435"/>
      <c r="J241" s="435"/>
      <c r="K241" s="26">
        <v>21700</v>
      </c>
      <c r="L241" s="426">
        <v>4314.7019384962196</v>
      </c>
      <c r="M241" s="426">
        <v>2228929434.0826688</v>
      </c>
      <c r="N241" s="26">
        <v>117.56549690401053</v>
      </c>
      <c r="O241" s="425">
        <v>21528572.169999998</v>
      </c>
      <c r="P241" s="425">
        <f t="shared" si="12"/>
        <v>3367.7935876207248</v>
      </c>
      <c r="Q241" s="68">
        <f t="shared" si="13"/>
        <v>9.566306996258116E-3</v>
      </c>
      <c r="R241" s="68"/>
      <c r="T241" s="30">
        <v>21700</v>
      </c>
      <c r="U241" s="426">
        <v>4622.7284193818723</v>
      </c>
      <c r="V241" s="426">
        <v>2289181363.0044832</v>
      </c>
      <c r="W241" s="26">
        <v>123.74859211849436</v>
      </c>
      <c r="X241" s="425">
        <v>21528572.169999998</v>
      </c>
      <c r="Y241" s="544">
        <f t="shared" si="14"/>
        <v>3652.7288509608979</v>
      </c>
      <c r="Z241" s="68">
        <f t="shared" si="15"/>
        <v>9.4044851657119812E-3</v>
      </c>
      <c r="AA241" s="435"/>
      <c r="AD241" s="30">
        <v>21700</v>
      </c>
      <c r="AE241" s="26">
        <v>18023.384904804541</v>
      </c>
      <c r="AF241" s="26">
        <v>4060584611.0276685</v>
      </c>
      <c r="AG241" s="26">
        <v>343.21678020464537</v>
      </c>
      <c r="AH241" s="26">
        <v>21528572.169999998</v>
      </c>
      <c r="AI241" s="26">
        <v>10894.247040251503</v>
      </c>
      <c r="AJ241" s="42">
        <v>5.2738792884561517E-3</v>
      </c>
      <c r="AK241" s="26">
        <v>15816.44148408504</v>
      </c>
    </row>
    <row r="242" spans="1:37">
      <c r="A242" s="30">
        <v>21800</v>
      </c>
      <c r="B242" s="426">
        <v>1228.0196920006306</v>
      </c>
      <c r="C242" s="426">
        <v>1450739998.7422833</v>
      </c>
      <c r="D242" s="26">
        <v>35.098666769928528</v>
      </c>
      <c r="E242" s="425">
        <v>21627782.179999996</v>
      </c>
      <c r="F242" s="68"/>
      <c r="G242" s="68"/>
      <c r="H242" s="435"/>
      <c r="I242" s="435"/>
      <c r="J242" s="435"/>
      <c r="K242" s="26">
        <v>21800</v>
      </c>
      <c r="L242" s="426">
        <v>4314.127324906236</v>
      </c>
      <c r="M242" s="426">
        <v>2228895161.1774144</v>
      </c>
      <c r="N242" s="26">
        <v>117.9003781412479</v>
      </c>
      <c r="O242" s="425">
        <v>21627782.179999996</v>
      </c>
      <c r="P242" s="425">
        <f t="shared" si="12"/>
        <v>3348.8123723736858</v>
      </c>
      <c r="Q242" s="68">
        <f t="shared" si="13"/>
        <v>9.610114059861511E-3</v>
      </c>
      <c r="R242" s="68"/>
      <c r="T242" s="30">
        <v>21800</v>
      </c>
      <c r="U242" s="426">
        <v>4622.1318748973727</v>
      </c>
      <c r="V242" s="426">
        <v>2289147090.0992293</v>
      </c>
      <c r="W242" s="26">
        <v>124.11196688206576</v>
      </c>
      <c r="X242" s="425">
        <v>21627782.179999996</v>
      </c>
      <c r="Y242" s="544">
        <f t="shared" si="14"/>
        <v>3633.7476357140022</v>
      </c>
      <c r="Z242" s="68">
        <f t="shared" si="15"/>
        <v>9.4479652590006707E-3</v>
      </c>
      <c r="AA242" s="435"/>
      <c r="AD242" s="30">
        <v>21800</v>
      </c>
      <c r="AE242" s="26">
        <v>18022.002254335479</v>
      </c>
      <c r="AF242" s="26">
        <v>4060550338.6793799</v>
      </c>
      <c r="AG242" s="26">
        <v>344.3016473212225</v>
      </c>
      <c r="AH242" s="26">
        <v>21627782.179999992</v>
      </c>
      <c r="AI242" s="26">
        <v>10848.671165771666</v>
      </c>
      <c r="AJ242" s="42">
        <v>5.2980985982666803E-3</v>
      </c>
      <c r="AK242" s="26">
        <v>15793.653546845071</v>
      </c>
    </row>
    <row r="243" spans="1:37">
      <c r="A243" s="30">
        <v>21900</v>
      </c>
      <c r="B243" s="426">
        <v>1227.7361451962556</v>
      </c>
      <c r="C243" s="426">
        <v>1450705725.8370292</v>
      </c>
      <c r="D243" s="26">
        <v>35.051825521552594</v>
      </c>
      <c r="E243" s="425">
        <v>21726992.190000001</v>
      </c>
      <c r="F243" s="68"/>
      <c r="G243" s="68"/>
      <c r="H243" s="435"/>
      <c r="I243" s="435"/>
      <c r="J243" s="435"/>
      <c r="K243" s="26">
        <v>21900</v>
      </c>
      <c r="L243" s="426">
        <v>4313.553399239443</v>
      </c>
      <c r="M243" s="426">
        <v>2228860888.2721605</v>
      </c>
      <c r="N243" s="26">
        <v>118.23336125696058</v>
      </c>
      <c r="O243" s="425">
        <v>21726992.190000001</v>
      </c>
      <c r="P243" s="425">
        <f t="shared" si="12"/>
        <v>3329.8311571267905</v>
      </c>
      <c r="Q243" s="68">
        <f t="shared" si="13"/>
        <v>9.6539185954997407E-3</v>
      </c>
      <c r="R243" s="68"/>
      <c r="T243" s="30">
        <v>21900</v>
      </c>
      <c r="U243" s="426">
        <v>4621.5360183360626</v>
      </c>
      <c r="V243" s="426">
        <v>2289112817.1939754</v>
      </c>
      <c r="W243" s="26">
        <v>124.4734435241125</v>
      </c>
      <c r="X243" s="425">
        <v>21726992.190000001</v>
      </c>
      <c r="Y243" s="544">
        <f t="shared" si="14"/>
        <v>3614.7664204673902</v>
      </c>
      <c r="Z243" s="68">
        <f t="shared" si="15"/>
        <v>9.4914466542689816E-3</v>
      </c>
      <c r="AA243" s="435"/>
      <c r="AD243" s="30">
        <v>21900</v>
      </c>
      <c r="AE243" s="26">
        <v>18020.620732331157</v>
      </c>
      <c r="AF243" s="26">
        <v>4060516066.3310905</v>
      </c>
      <c r="AG243" s="26">
        <v>345.38195685035168</v>
      </c>
      <c r="AH243" s="26">
        <v>21726992.190000001</v>
      </c>
      <c r="AI243" s="26">
        <v>10803.095291291247</v>
      </c>
      <c r="AJ243" s="42">
        <v>5.3223171375472254E-3</v>
      </c>
      <c r="AK243" s="26">
        <v>15770.865609605098</v>
      </c>
    </row>
    <row r="244" spans="1:37">
      <c r="A244" s="30">
        <v>22000</v>
      </c>
      <c r="B244" s="426">
        <v>1227.4532863150685</v>
      </c>
      <c r="C244" s="426">
        <v>1450671452.9317751</v>
      </c>
      <c r="D244" s="26">
        <v>35.003086151651964</v>
      </c>
      <c r="E244" s="425">
        <v>21826202.199999999</v>
      </c>
      <c r="F244" s="68"/>
      <c r="G244" s="68"/>
      <c r="H244" s="435"/>
      <c r="I244" s="435"/>
      <c r="J244" s="435"/>
      <c r="K244" s="26">
        <v>22000</v>
      </c>
      <c r="L244" s="426">
        <v>4312.9801614958351</v>
      </c>
      <c r="M244" s="426">
        <v>2228826615.3669066</v>
      </c>
      <c r="N244" s="26">
        <v>118.56444625114858</v>
      </c>
      <c r="O244" s="425">
        <v>21826202.199999999</v>
      </c>
      <c r="P244" s="425">
        <f t="shared" si="12"/>
        <v>3310.8499418800366</v>
      </c>
      <c r="Q244" s="68">
        <f t="shared" si="13"/>
        <v>9.6977206033916248E-3</v>
      </c>
      <c r="R244" s="68"/>
      <c r="T244" s="30">
        <v>22000</v>
      </c>
      <c r="U244" s="426">
        <v>4620.9408496979404</v>
      </c>
      <c r="V244" s="426">
        <v>2289078544.2887216</v>
      </c>
      <c r="W244" s="26">
        <v>124.8330220446345</v>
      </c>
      <c r="X244" s="425">
        <v>21826202.199999999</v>
      </c>
      <c r="Y244" s="544">
        <f t="shared" si="14"/>
        <v>3595.7852052200678</v>
      </c>
      <c r="Z244" s="68">
        <f t="shared" si="15"/>
        <v>9.5349293515753913E-3</v>
      </c>
      <c r="AA244" s="435"/>
      <c r="AD244" s="30">
        <v>22000</v>
      </c>
      <c r="AE244" s="26">
        <v>18019.240338791562</v>
      </c>
      <c r="AF244" s="26">
        <v>4060481793.9828014</v>
      </c>
      <c r="AG244" s="26">
        <v>346.45770879203286</v>
      </c>
      <c r="AH244" s="26">
        <v>21826202.199999996</v>
      </c>
      <c r="AI244" s="26">
        <v>10757.519416811992</v>
      </c>
      <c r="AJ244" s="42">
        <v>5.3465349063345491E-3</v>
      </c>
      <c r="AK244" s="26">
        <v>15748.077672365129</v>
      </c>
    </row>
    <row r="245" spans="1:37">
      <c r="A245" s="30">
        <v>22100</v>
      </c>
      <c r="B245" s="426">
        <v>1227.17111535707</v>
      </c>
      <c r="C245" s="426">
        <v>1450637180.026521</v>
      </c>
      <c r="D245" s="26">
        <v>34.952448660226651</v>
      </c>
      <c r="E245" s="425">
        <v>21925412.210000001</v>
      </c>
      <c r="F245" s="68"/>
      <c r="G245" s="68"/>
      <c r="H245" s="435"/>
      <c r="I245" s="435"/>
      <c r="J245" s="435"/>
      <c r="K245" s="26">
        <v>22100</v>
      </c>
      <c r="L245" s="426">
        <v>4312.4076116754177</v>
      </c>
      <c r="M245" s="426">
        <v>2228792342.4616523</v>
      </c>
      <c r="N245" s="26">
        <v>118.8936331238119</v>
      </c>
      <c r="O245" s="425">
        <v>21925412.210000001</v>
      </c>
      <c r="P245" s="425">
        <f t="shared" si="12"/>
        <v>3291.8687266331403</v>
      </c>
      <c r="Q245" s="68">
        <f t="shared" si="13"/>
        <v>9.7415200837559519E-3</v>
      </c>
      <c r="R245" s="68"/>
      <c r="T245" s="30">
        <v>22100</v>
      </c>
      <c r="U245" s="426">
        <v>4620.346368983006</v>
      </c>
      <c r="V245" s="426">
        <v>2289044271.3834667</v>
      </c>
      <c r="W245" s="26">
        <v>125.19070244363185</v>
      </c>
      <c r="X245" s="425">
        <v>21925412.210000001</v>
      </c>
      <c r="Y245" s="544">
        <f t="shared" si="14"/>
        <v>3576.8039899734558</v>
      </c>
      <c r="Z245" s="68">
        <f t="shared" si="15"/>
        <v>9.5784133509783913E-3</v>
      </c>
      <c r="AA245" s="435"/>
      <c r="AD245" s="30">
        <v>22100</v>
      </c>
      <c r="AE245" s="26">
        <v>18017.8610737167</v>
      </c>
      <c r="AF245" s="26">
        <v>4060447521.6345134</v>
      </c>
      <c r="AG245" s="26">
        <v>347.52890314626609</v>
      </c>
      <c r="AH245" s="26">
        <v>21925412.209999993</v>
      </c>
      <c r="AI245" s="26">
        <v>10711.943542332156</v>
      </c>
      <c r="AJ245" s="42">
        <v>5.3707519046654233E-3</v>
      </c>
      <c r="AK245" s="26">
        <v>15725.289735125161</v>
      </c>
    </row>
    <row r="246" spans="1:37">
      <c r="A246" s="30">
        <v>22200</v>
      </c>
      <c r="B246" s="426">
        <v>1226.8896323222602</v>
      </c>
      <c r="C246" s="426">
        <v>1450602907.1212671</v>
      </c>
      <c r="D246" s="26">
        <v>34.899913047276641</v>
      </c>
      <c r="E246" s="425">
        <v>22024622.219999999</v>
      </c>
      <c r="F246" s="68"/>
      <c r="G246" s="68"/>
      <c r="H246" s="435"/>
      <c r="I246" s="435"/>
      <c r="J246" s="435"/>
      <c r="K246" s="26">
        <v>22200</v>
      </c>
      <c r="L246" s="426">
        <v>4311.8357497781881</v>
      </c>
      <c r="M246" s="426">
        <v>2228758069.5563979</v>
      </c>
      <c r="N246" s="26">
        <v>119.22092187495049</v>
      </c>
      <c r="O246" s="425">
        <v>22024622.219999999</v>
      </c>
      <c r="P246" s="425">
        <f t="shared" si="12"/>
        <v>3272.8875113859604</v>
      </c>
      <c r="Q246" s="68">
        <f t="shared" si="13"/>
        <v>9.7853170368114861E-3</v>
      </c>
      <c r="R246" s="68"/>
      <c r="T246" s="30">
        <v>22200</v>
      </c>
      <c r="U246" s="426">
        <v>4619.7525761912593</v>
      </c>
      <c r="V246" s="426">
        <v>2289009998.4782133</v>
      </c>
      <c r="W246" s="26">
        <v>125.54648472110448</v>
      </c>
      <c r="X246" s="425">
        <v>22024622.219999999</v>
      </c>
      <c r="Y246" s="544">
        <f t="shared" si="14"/>
        <v>3557.8227747262758</v>
      </c>
      <c r="Z246" s="68">
        <f t="shared" si="15"/>
        <v>9.6218986525364574E-3</v>
      </c>
      <c r="AA246" s="435"/>
      <c r="AD246" s="30">
        <v>22200</v>
      </c>
      <c r="AE246" s="26">
        <v>18016.482937106572</v>
      </c>
      <c r="AF246" s="26">
        <v>4060413249.2862244</v>
      </c>
      <c r="AG246" s="26">
        <v>348.59553991305131</v>
      </c>
      <c r="AH246" s="26">
        <v>22024622.219999999</v>
      </c>
      <c r="AI246" s="26">
        <v>10666.367667852319</v>
      </c>
      <c r="AJ246" s="42">
        <v>5.3949681325766181E-3</v>
      </c>
      <c r="AK246" s="26">
        <v>15702.501797885192</v>
      </c>
    </row>
    <row r="247" spans="1:37">
      <c r="A247" s="30">
        <v>22300</v>
      </c>
      <c r="B247" s="426">
        <v>1226.6088372106383</v>
      </c>
      <c r="C247" s="426">
        <v>1450568634.2160132</v>
      </c>
      <c r="D247" s="26">
        <v>34.845479312801935</v>
      </c>
      <c r="E247" s="425">
        <v>22123832.229999997</v>
      </c>
      <c r="F247" s="68"/>
      <c r="G247" s="68"/>
      <c r="H247" s="435"/>
      <c r="I247" s="435"/>
      <c r="J247" s="435"/>
      <c r="K247" s="26">
        <v>22300</v>
      </c>
      <c r="L247" s="426">
        <v>4311.2645758041463</v>
      </c>
      <c r="M247" s="426">
        <v>2228723796.651144</v>
      </c>
      <c r="N247" s="26">
        <v>119.54631250456443</v>
      </c>
      <c r="O247" s="425">
        <v>22123832.229999997</v>
      </c>
      <c r="P247" s="425">
        <f t="shared" si="12"/>
        <v>3253.9062961393483</v>
      </c>
      <c r="Q247" s="68">
        <f t="shared" si="13"/>
        <v>9.8291114627769606E-3</v>
      </c>
      <c r="R247" s="68"/>
      <c r="T247" s="30">
        <v>22300</v>
      </c>
      <c r="U247" s="426">
        <v>4619.1594713227005</v>
      </c>
      <c r="V247" s="426">
        <v>2288975725.5729585</v>
      </c>
      <c r="W247" s="26">
        <v>125.90036887705243</v>
      </c>
      <c r="X247" s="425">
        <v>22123832.229999997</v>
      </c>
      <c r="Y247" s="544">
        <f t="shared" si="14"/>
        <v>3538.8415594795219</v>
      </c>
      <c r="Z247" s="68">
        <f t="shared" si="15"/>
        <v>9.6653852563080948E-3</v>
      </c>
      <c r="AA247" s="435"/>
      <c r="AD247" s="30">
        <v>22300</v>
      </c>
      <c r="AE247" s="26">
        <v>18015.105928961177</v>
      </c>
      <c r="AF247" s="26">
        <v>4060378976.9379349</v>
      </c>
      <c r="AG247" s="26">
        <v>349.65761909238847</v>
      </c>
      <c r="AH247" s="26">
        <v>22123832.229999993</v>
      </c>
      <c r="AI247" s="26">
        <v>10620.7917933719</v>
      </c>
      <c r="AJ247" s="42">
        <v>5.4191835901048913E-3</v>
      </c>
      <c r="AK247" s="26">
        <v>15679.713860645223</v>
      </c>
    </row>
    <row r="248" spans="1:37">
      <c r="A248" s="30">
        <v>22400</v>
      </c>
      <c r="B248" s="426">
        <v>1226.3287300222048</v>
      </c>
      <c r="C248" s="426">
        <v>1450534361.3107591</v>
      </c>
      <c r="D248" s="26">
        <v>34.78914745680256</v>
      </c>
      <c r="E248" s="425">
        <v>22223042.240000002</v>
      </c>
      <c r="F248" s="68"/>
      <c r="G248" s="68"/>
      <c r="H248" s="435"/>
      <c r="I248" s="435"/>
      <c r="J248" s="435"/>
      <c r="K248" s="26">
        <v>22400</v>
      </c>
      <c r="L248" s="426">
        <v>4310.6940897532932</v>
      </c>
      <c r="M248" s="426">
        <v>2228689523.7458901</v>
      </c>
      <c r="N248" s="26">
        <v>119.86980501265366</v>
      </c>
      <c r="O248" s="425">
        <v>22223042.240000002</v>
      </c>
      <c r="P248" s="425">
        <f t="shared" si="12"/>
        <v>3234.9250808923102</v>
      </c>
      <c r="Q248" s="68">
        <f t="shared" si="13"/>
        <v>9.8729033618711031E-3</v>
      </c>
      <c r="R248" s="68"/>
      <c r="T248" s="30">
        <v>22400</v>
      </c>
      <c r="U248" s="426">
        <v>4618.5670543773331</v>
      </c>
      <c r="V248" s="426">
        <v>2288941452.6677051</v>
      </c>
      <c r="W248" s="26">
        <v>126.25235491147569</v>
      </c>
      <c r="X248" s="425">
        <v>22223042.240000002</v>
      </c>
      <c r="Y248" s="544">
        <f t="shared" si="14"/>
        <v>3519.8603442326262</v>
      </c>
      <c r="Z248" s="68">
        <f t="shared" si="15"/>
        <v>9.7088731623517898E-3</v>
      </c>
      <c r="AA248" s="435"/>
      <c r="AD248" s="30">
        <v>22400</v>
      </c>
      <c r="AE248" s="26">
        <v>18013.730049280523</v>
      </c>
      <c r="AF248" s="26">
        <v>4060344704.5896473</v>
      </c>
      <c r="AG248" s="26">
        <v>350.71514068427769</v>
      </c>
      <c r="AH248" s="26">
        <v>22223042.240000002</v>
      </c>
      <c r="AI248" s="26">
        <v>10575.215918892063</v>
      </c>
      <c r="AJ248" s="42">
        <v>5.4433982772870079E-3</v>
      </c>
      <c r="AK248" s="26">
        <v>15656.925923405253</v>
      </c>
    </row>
    <row r="249" spans="1:37">
      <c r="A249" s="30">
        <v>22500</v>
      </c>
      <c r="B249" s="426">
        <v>1226.0493107569598</v>
      </c>
      <c r="C249" s="426">
        <v>1450500088.4055049</v>
      </c>
      <c r="D249" s="26">
        <v>34.730917479278475</v>
      </c>
      <c r="E249" s="425">
        <v>22322252.25</v>
      </c>
      <c r="F249" s="68"/>
      <c r="G249" s="68"/>
      <c r="H249" s="435"/>
      <c r="I249" s="435"/>
      <c r="J249" s="435"/>
      <c r="K249" s="26">
        <v>22500</v>
      </c>
      <c r="L249" s="426">
        <v>4310.1242916256288</v>
      </c>
      <c r="M249" s="426">
        <v>2228655250.8406358</v>
      </c>
      <c r="N249" s="26">
        <v>120.19139939921818</v>
      </c>
      <c r="O249" s="425">
        <v>22322252.25</v>
      </c>
      <c r="P249" s="425">
        <f t="shared" si="12"/>
        <v>3215.9438656452721</v>
      </c>
      <c r="Q249" s="68">
        <f t="shared" si="13"/>
        <v>9.9166927343125877E-3</v>
      </c>
      <c r="R249" s="68"/>
      <c r="T249" s="30">
        <v>22500</v>
      </c>
      <c r="U249" s="426">
        <v>4617.9753253551517</v>
      </c>
      <c r="V249" s="426">
        <v>2288907179.7624507</v>
      </c>
      <c r="W249" s="26">
        <v>126.60244282437428</v>
      </c>
      <c r="X249" s="425">
        <v>22322252.25</v>
      </c>
      <c r="Y249" s="544">
        <f t="shared" si="14"/>
        <v>3500.8791289858718</v>
      </c>
      <c r="Z249" s="68">
        <f t="shared" si="15"/>
        <v>9.7523623707260459E-3</v>
      </c>
      <c r="AA249" s="435"/>
      <c r="AD249" s="30">
        <v>22500</v>
      </c>
      <c r="AE249" s="26">
        <v>18012.355298064591</v>
      </c>
      <c r="AF249" s="26">
        <v>4060310432.2413583</v>
      </c>
      <c r="AG249" s="26">
        <v>351.76810468871895</v>
      </c>
      <c r="AH249" s="26">
        <v>22322252.249999996</v>
      </c>
      <c r="AI249" s="26">
        <v>10529.640044412226</v>
      </c>
      <c r="AJ249" s="42">
        <v>5.4676121941597232E-3</v>
      </c>
      <c r="AK249" s="26">
        <v>15634.137986165284</v>
      </c>
    </row>
    <row r="250" spans="1:37">
      <c r="A250" s="30">
        <v>22600</v>
      </c>
      <c r="B250" s="426">
        <v>1225.7705794149033</v>
      </c>
      <c r="C250" s="426">
        <v>1450465815.5002508</v>
      </c>
      <c r="D250" s="26">
        <v>34.670789380229714</v>
      </c>
      <c r="E250" s="425">
        <v>22421462.259999998</v>
      </c>
      <c r="F250" s="68"/>
      <c r="G250" s="68"/>
      <c r="H250" s="435"/>
      <c r="I250" s="435"/>
      <c r="J250" s="435"/>
      <c r="K250" s="26">
        <v>22600</v>
      </c>
      <c r="L250" s="426">
        <v>4309.5551814211512</v>
      </c>
      <c r="M250" s="426">
        <v>2228620977.9353819</v>
      </c>
      <c r="N250" s="26">
        <v>120.51109566425806</v>
      </c>
      <c r="O250" s="425">
        <v>22421462.259999998</v>
      </c>
      <c r="P250" s="425">
        <f t="shared" si="12"/>
        <v>3196.9626503988025</v>
      </c>
      <c r="Q250" s="68">
        <f t="shared" si="13"/>
        <v>9.9604795803200849E-3</v>
      </c>
      <c r="R250" s="68"/>
      <c r="T250" s="30">
        <v>22600</v>
      </c>
      <c r="U250" s="426">
        <v>4617.3842842561598</v>
      </c>
      <c r="V250" s="426">
        <v>2288872906.8571968</v>
      </c>
      <c r="W250" s="26">
        <v>126.95063261574813</v>
      </c>
      <c r="X250" s="425">
        <v>22421462.259999998</v>
      </c>
      <c r="Y250" s="544">
        <f t="shared" si="14"/>
        <v>3481.8979137385495</v>
      </c>
      <c r="Z250" s="68">
        <f t="shared" si="15"/>
        <v>9.7958528814893597E-3</v>
      </c>
      <c r="AA250" s="435"/>
      <c r="AD250" s="30">
        <v>22600</v>
      </c>
      <c r="AE250" s="26">
        <v>18010.981675313396</v>
      </c>
      <c r="AF250" s="26">
        <v>4060276159.8930693</v>
      </c>
      <c r="AG250" s="26">
        <v>352.81651110571204</v>
      </c>
      <c r="AH250" s="26">
        <v>22421462.25999999</v>
      </c>
      <c r="AI250" s="26">
        <v>10484.064169931225</v>
      </c>
      <c r="AJ250" s="42">
        <v>5.4918253407597959E-3</v>
      </c>
      <c r="AK250" s="26">
        <v>15611.350048925311</v>
      </c>
    </row>
    <row r="251" spans="1:37">
      <c r="A251" s="30">
        <v>22700</v>
      </c>
      <c r="B251" s="426">
        <v>1225.492535996035</v>
      </c>
      <c r="C251" s="426">
        <v>1450431542.5949967</v>
      </c>
      <c r="D251" s="26">
        <v>34.608763159656256</v>
      </c>
      <c r="E251" s="425">
        <v>22520672.27</v>
      </c>
      <c r="F251" s="68"/>
      <c r="G251" s="68"/>
      <c r="H251" s="435"/>
      <c r="I251" s="435"/>
      <c r="J251" s="435"/>
      <c r="K251" s="26">
        <v>22700</v>
      </c>
      <c r="L251" s="426">
        <v>4308.9867591398652</v>
      </c>
      <c r="M251" s="426">
        <v>2228586705.0301275</v>
      </c>
      <c r="N251" s="26">
        <v>120.8288938077732</v>
      </c>
      <c r="O251" s="425">
        <v>22520672.27</v>
      </c>
      <c r="P251" s="425">
        <f t="shared" si="12"/>
        <v>3177.9814351513382</v>
      </c>
      <c r="Q251" s="68">
        <f t="shared" si="13"/>
        <v>1.0004263900112236E-2</v>
      </c>
      <c r="R251" s="68"/>
      <c r="T251" s="30">
        <v>22700</v>
      </c>
      <c r="U251" s="426">
        <v>4616.7939310803558</v>
      </c>
      <c r="V251" s="426">
        <v>2288838633.9519424</v>
      </c>
      <c r="W251" s="26">
        <v>127.29692428559733</v>
      </c>
      <c r="X251" s="425">
        <v>22520672.27</v>
      </c>
      <c r="Y251" s="544">
        <f t="shared" si="14"/>
        <v>3462.916698491938</v>
      </c>
      <c r="Z251" s="68">
        <f t="shared" si="15"/>
        <v>9.8393446947002451E-3</v>
      </c>
      <c r="AA251" s="435"/>
      <c r="AD251" s="30">
        <v>22700</v>
      </c>
      <c r="AE251" s="26">
        <v>18009.609181026939</v>
      </c>
      <c r="AF251" s="26">
        <v>4060241887.5447807</v>
      </c>
      <c r="AG251" s="26">
        <v>353.86035993525724</v>
      </c>
      <c r="AH251" s="26">
        <v>22520672.27</v>
      </c>
      <c r="AI251" s="26">
        <v>10438.488295451971</v>
      </c>
      <c r="AJ251" s="42">
        <v>5.5160377171239849E-3</v>
      </c>
      <c r="AK251" s="26">
        <v>15588.56211168534</v>
      </c>
    </row>
    <row r="252" spans="1:37">
      <c r="A252" s="30">
        <v>22800</v>
      </c>
      <c r="B252" s="426">
        <v>1225.2151805003555</v>
      </c>
      <c r="C252" s="426">
        <v>1450397269.6897426</v>
      </c>
      <c r="D252" s="26">
        <v>34.544838817558109</v>
      </c>
      <c r="E252" s="425">
        <v>22619882.279999997</v>
      </c>
      <c r="F252" s="68"/>
      <c r="G252" s="68"/>
      <c r="H252" s="435"/>
      <c r="I252" s="435"/>
      <c r="J252" s="435"/>
      <c r="K252" s="26">
        <v>22800</v>
      </c>
      <c r="L252" s="426">
        <v>4308.4190247817651</v>
      </c>
      <c r="M252" s="426">
        <v>2228552432.1248727</v>
      </c>
      <c r="N252" s="26">
        <v>121.14479382976369</v>
      </c>
      <c r="O252" s="425">
        <v>22619882.279999997</v>
      </c>
      <c r="P252" s="425">
        <f t="shared" si="12"/>
        <v>3159.0002199048681</v>
      </c>
      <c r="Q252" s="68">
        <f t="shared" si="13"/>
        <v>1.0048045693907649E-2</v>
      </c>
      <c r="R252" s="68"/>
      <c r="T252" s="30">
        <v>22800</v>
      </c>
      <c r="U252" s="426">
        <v>4616.2042658277396</v>
      </c>
      <c r="V252" s="426">
        <v>2288804361.0466886</v>
      </c>
      <c r="W252" s="26">
        <v>127.64131783392185</v>
      </c>
      <c r="X252" s="425">
        <v>22619882.279999997</v>
      </c>
      <c r="Y252" s="544">
        <f t="shared" si="14"/>
        <v>3443.9354832451841</v>
      </c>
      <c r="Z252" s="68">
        <f t="shared" si="15"/>
        <v>9.8828378104172023E-3</v>
      </c>
      <c r="AA252" s="435"/>
      <c r="AD252" s="30">
        <v>22800</v>
      </c>
      <c r="AE252" s="26">
        <v>18008.237815205215</v>
      </c>
      <c r="AF252" s="26">
        <v>4060207615.1964931</v>
      </c>
      <c r="AG252" s="26">
        <v>354.89965117735443</v>
      </c>
      <c r="AH252" s="26">
        <v>22619882.279999994</v>
      </c>
      <c r="AI252" s="26">
        <v>10392.912420972134</v>
      </c>
      <c r="AJ252" s="42">
        <v>5.5402493232890315E-3</v>
      </c>
      <c r="AK252" s="26">
        <v>15565.774174445371</v>
      </c>
    </row>
    <row r="253" spans="1:37">
      <c r="A253" s="30">
        <v>22900</v>
      </c>
      <c r="B253" s="426">
        <v>1224.9385129278635</v>
      </c>
      <c r="C253" s="426">
        <v>1450362996.7844882</v>
      </c>
      <c r="D253" s="26">
        <v>34.479016353935272</v>
      </c>
      <c r="E253" s="425">
        <v>22719092.289999999</v>
      </c>
      <c r="F253" s="68"/>
      <c r="G253" s="68"/>
      <c r="H253" s="435"/>
      <c r="I253" s="435"/>
      <c r="J253" s="435"/>
      <c r="K253" s="26">
        <v>22900</v>
      </c>
      <c r="L253" s="426">
        <v>4307.8519783468546</v>
      </c>
      <c r="M253" s="426">
        <v>2228518159.2196198</v>
      </c>
      <c r="N253" s="26">
        <v>121.45879573022947</v>
      </c>
      <c r="O253" s="425">
        <v>22719092.289999999</v>
      </c>
      <c r="P253" s="425">
        <f t="shared" si="12"/>
        <v>3140.01900465783</v>
      </c>
      <c r="Q253" s="68">
        <f t="shared" si="13"/>
        <v>1.0091824961924907E-2</v>
      </c>
      <c r="R253" s="68"/>
      <c r="T253" s="30">
        <v>22900</v>
      </c>
      <c r="U253" s="426">
        <v>4615.6152884983121</v>
      </c>
      <c r="V253" s="426">
        <v>2288770088.1414342</v>
      </c>
      <c r="W253" s="26">
        <v>127.98381326072166</v>
      </c>
      <c r="X253" s="425">
        <v>22719092.289999999</v>
      </c>
      <c r="Y253" s="544">
        <f t="shared" si="14"/>
        <v>3424.954267998146</v>
      </c>
      <c r="Z253" s="68">
        <f t="shared" si="15"/>
        <v>9.9263322286987504E-3</v>
      </c>
      <c r="AA253" s="435"/>
      <c r="AD253" s="30">
        <v>22900</v>
      </c>
      <c r="AE253" s="26">
        <v>18006.867577848214</v>
      </c>
      <c r="AF253" s="26">
        <v>4060173342.8482037</v>
      </c>
      <c r="AG253" s="26">
        <v>355.93438483200373</v>
      </c>
      <c r="AH253" s="26">
        <v>22719092.289999999</v>
      </c>
      <c r="AI253" s="26">
        <v>10347.336546492879</v>
      </c>
      <c r="AJ253" s="42">
        <v>5.5644601592916981E-3</v>
      </c>
      <c r="AK253" s="26">
        <v>15542.986237205403</v>
      </c>
    </row>
    <row r="254" spans="1:37">
      <c r="A254" s="30">
        <v>23000</v>
      </c>
      <c r="B254" s="426">
        <v>1224.6625332785609</v>
      </c>
      <c r="C254" s="426">
        <v>1450328723.8792343</v>
      </c>
      <c r="D254" s="26">
        <v>34.411295768787745</v>
      </c>
      <c r="E254" s="425">
        <v>22818302.300000001</v>
      </c>
      <c r="F254" s="68"/>
      <c r="G254" s="68"/>
      <c r="H254" s="435"/>
      <c r="I254" s="435"/>
      <c r="J254" s="435"/>
      <c r="K254" s="26">
        <v>23000</v>
      </c>
      <c r="L254" s="426">
        <v>4307.2856198351319</v>
      </c>
      <c r="M254" s="426">
        <v>2228483886.3143649</v>
      </c>
      <c r="N254" s="26">
        <v>121.77089950917059</v>
      </c>
      <c r="O254" s="425">
        <v>22818302.300000001</v>
      </c>
      <c r="P254" s="425">
        <f t="shared" si="12"/>
        <v>3121.0377894112185</v>
      </c>
      <c r="Q254" s="68">
        <f t="shared" si="13"/>
        <v>1.0135601704382585E-2</v>
      </c>
      <c r="R254" s="68"/>
      <c r="T254" s="30">
        <v>23000</v>
      </c>
      <c r="U254" s="426">
        <v>4615.0269990920733</v>
      </c>
      <c r="V254" s="426">
        <v>2288735815.2361798</v>
      </c>
      <c r="W254" s="26">
        <v>128.32441056599677</v>
      </c>
      <c r="X254" s="425">
        <v>22818302.300000001</v>
      </c>
      <c r="Y254" s="544">
        <f t="shared" si="14"/>
        <v>3405.9730527511078</v>
      </c>
      <c r="Z254" s="68">
        <f t="shared" si="15"/>
        <v>9.9698279496034051E-3</v>
      </c>
      <c r="AA254" s="435"/>
      <c r="AD254" s="30">
        <v>23000</v>
      </c>
      <c r="AE254" s="26">
        <v>18005.498468955957</v>
      </c>
      <c r="AF254" s="26">
        <v>4060139070.4999151</v>
      </c>
      <c r="AG254" s="26">
        <v>356.96456089920491</v>
      </c>
      <c r="AH254" s="26">
        <v>22818302.299999997</v>
      </c>
      <c r="AI254" s="26">
        <v>10301.760672011878</v>
      </c>
      <c r="AJ254" s="42">
        <v>5.5886702251687218E-3</v>
      </c>
      <c r="AK254" s="26">
        <v>15520.198299965432</v>
      </c>
    </row>
    <row r="255" spans="1:37">
      <c r="A255" s="30">
        <v>23100</v>
      </c>
      <c r="B255" s="426">
        <v>1224.3872415524461</v>
      </c>
      <c r="C255" s="426">
        <v>1450294450.9739802</v>
      </c>
      <c r="D255" s="26">
        <v>34.341677062115529</v>
      </c>
      <c r="E255" s="425">
        <v>22917512.309999999</v>
      </c>
      <c r="F255" s="68"/>
      <c r="G255" s="68"/>
      <c r="H255" s="435"/>
      <c r="I255" s="435"/>
      <c r="J255" s="435"/>
      <c r="K255" s="26">
        <v>23100</v>
      </c>
      <c r="L255" s="426">
        <v>4306.7199492465961</v>
      </c>
      <c r="M255" s="426">
        <v>2228449613.4091105</v>
      </c>
      <c r="N255" s="26">
        <v>122.08110516658695</v>
      </c>
      <c r="O255" s="425">
        <v>22917512.309999999</v>
      </c>
      <c r="P255" s="425">
        <f t="shared" si="12"/>
        <v>3102.0565741636119</v>
      </c>
      <c r="Q255" s="68">
        <f t="shared" si="13"/>
        <v>1.0179375921499209E-2</v>
      </c>
      <c r="R255" s="68"/>
      <c r="T255" s="30">
        <v>23100</v>
      </c>
      <c r="U255" s="426">
        <v>4614.4393976090223</v>
      </c>
      <c r="V255" s="426">
        <v>2288701542.3309259</v>
      </c>
      <c r="W255" s="26">
        <v>128.66310974974718</v>
      </c>
      <c r="X255" s="425">
        <v>22917512.309999999</v>
      </c>
      <c r="Y255" s="544">
        <f t="shared" si="14"/>
        <v>3386.9918375040697</v>
      </c>
      <c r="Z255" s="68">
        <f t="shared" si="15"/>
        <v>1.001332497318968E-2</v>
      </c>
      <c r="AA255" s="435"/>
      <c r="AD255" s="30">
        <v>23100</v>
      </c>
      <c r="AE255" s="26">
        <v>18004.130488528426</v>
      </c>
      <c r="AF255" s="26">
        <v>4060104798.1516261</v>
      </c>
      <c r="AG255" s="26">
        <v>357.9901793789582</v>
      </c>
      <c r="AH255" s="26">
        <v>22917512.309999991</v>
      </c>
      <c r="AI255" s="26">
        <v>10256.184797532624</v>
      </c>
      <c r="AJ255" s="42">
        <v>5.6128795209568517E-3</v>
      </c>
      <c r="AK255" s="26">
        <v>15497.410362725463</v>
      </c>
    </row>
    <row r="256" spans="1:37">
      <c r="A256" s="30">
        <v>23200</v>
      </c>
      <c r="B256" s="426">
        <v>1224.11263774952</v>
      </c>
      <c r="C256" s="426">
        <v>1450260178.0687261</v>
      </c>
      <c r="D256" s="26">
        <v>34.270160233918624</v>
      </c>
      <c r="E256" s="436">
        <v>23016722.32</v>
      </c>
      <c r="F256" s="68"/>
      <c r="G256" s="68"/>
      <c r="K256" s="26">
        <v>23200</v>
      </c>
      <c r="L256" s="426">
        <v>4306.1549665812518</v>
      </c>
      <c r="M256" s="426">
        <v>2228415340.5038567</v>
      </c>
      <c r="N256" s="26">
        <v>122.38941270247868</v>
      </c>
      <c r="O256" s="425">
        <v>23016722.32</v>
      </c>
      <c r="P256" s="425">
        <f t="shared" si="12"/>
        <v>3083.0753589172841</v>
      </c>
      <c r="Q256" s="68">
        <f t="shared" si="13"/>
        <v>1.0223147613493296E-2</v>
      </c>
      <c r="R256" s="68"/>
      <c r="T256" s="30">
        <v>23200</v>
      </c>
      <c r="U256" s="426">
        <v>4613.8524840491609</v>
      </c>
      <c r="V256" s="426">
        <v>2288667269.4256716</v>
      </c>
      <c r="W256" s="26">
        <v>128.99991081197294</v>
      </c>
      <c r="X256" s="436">
        <v>23016722.32</v>
      </c>
      <c r="Y256" s="544">
        <f t="shared" si="14"/>
        <v>3368.0106222576001</v>
      </c>
      <c r="Z256" s="68">
        <f t="shared" si="15"/>
        <v>1.0056823299516106E-2</v>
      </c>
      <c r="AD256" s="30">
        <v>23200</v>
      </c>
      <c r="AE256" s="26">
        <v>18002.763636565633</v>
      </c>
      <c r="AF256" s="26">
        <v>4060070525.8033376</v>
      </c>
      <c r="AG256" s="26">
        <v>359.01124027126355</v>
      </c>
      <c r="AH256" s="26">
        <v>23016722.32</v>
      </c>
      <c r="AI256" s="26">
        <v>10210.608923053369</v>
      </c>
      <c r="AJ256" s="42">
        <v>5.6370880466928329E-3</v>
      </c>
      <c r="AK256" s="26">
        <v>15474.622425485497</v>
      </c>
    </row>
    <row r="257" spans="1:37">
      <c r="A257" s="30">
        <v>23300</v>
      </c>
      <c r="B257" s="243">
        <v>1223.8387218697821</v>
      </c>
      <c r="C257" s="26">
        <v>1450225905.1634722</v>
      </c>
      <c r="D257" s="26">
        <v>34.196745284197021</v>
      </c>
      <c r="E257" s="32">
        <v>23115932.329999998</v>
      </c>
      <c r="K257" s="26">
        <v>23300</v>
      </c>
      <c r="L257" s="426">
        <v>4305.5906718390943</v>
      </c>
      <c r="M257" s="426">
        <v>2228381067.5986032</v>
      </c>
      <c r="N257" s="26">
        <v>122.69582211684572</v>
      </c>
      <c r="O257" s="425">
        <v>23115932.329999998</v>
      </c>
      <c r="P257" s="425">
        <f t="shared" si="12"/>
        <v>3064.0941436703883</v>
      </c>
      <c r="Q257" s="68">
        <f t="shared" si="13"/>
        <v>1.026691678058333E-2</v>
      </c>
      <c r="R257" s="68"/>
      <c r="T257" s="30">
        <v>23300</v>
      </c>
      <c r="U257" s="243">
        <v>4613.2662584124864</v>
      </c>
      <c r="V257" s="26">
        <v>2288632996.5204172</v>
      </c>
      <c r="W257" s="26">
        <v>129.33481375267399</v>
      </c>
      <c r="X257" s="32">
        <v>23115932.329999998</v>
      </c>
      <c r="Y257" s="544">
        <f t="shared" si="14"/>
        <v>3349.029407010562</v>
      </c>
      <c r="Z257" s="68">
        <f t="shared" si="15"/>
        <v>1.0100322928641206E-2</v>
      </c>
      <c r="AD257" s="30">
        <v>23300</v>
      </c>
      <c r="AE257" s="26">
        <v>18001.397913067569</v>
      </c>
      <c r="AF257" s="26">
        <v>4060036253.4550481</v>
      </c>
      <c r="AG257" s="26">
        <v>360.02774357612071</v>
      </c>
      <c r="AH257" s="26">
        <v>23115932.329999994</v>
      </c>
      <c r="AI257" s="26">
        <v>10165.033048571786</v>
      </c>
      <c r="AJ257" s="42">
        <v>5.6612958024134007E-3</v>
      </c>
      <c r="AK257" s="26">
        <v>15451.834488245524</v>
      </c>
    </row>
    <row r="258" spans="1:37">
      <c r="A258" s="30">
        <v>23400</v>
      </c>
      <c r="B258" s="307">
        <v>1223.5654939132326</v>
      </c>
      <c r="C258" s="30">
        <v>1450191632.2582181</v>
      </c>
      <c r="D258" s="26">
        <v>34.121432212950737</v>
      </c>
      <c r="E258" s="39">
        <v>23215142.34</v>
      </c>
      <c r="F258" s="30"/>
      <c r="G258" s="30"/>
      <c r="H258" s="30"/>
      <c r="K258" s="26">
        <v>23400</v>
      </c>
      <c r="L258" s="426">
        <v>4305.0270650201255</v>
      </c>
      <c r="M258" s="426">
        <v>2228346794.6933494</v>
      </c>
      <c r="N258" s="26">
        <v>123.00033340968803</v>
      </c>
      <c r="O258" s="425">
        <v>23215142.34</v>
      </c>
      <c r="P258" s="425">
        <f t="shared" si="12"/>
        <v>3045.112928423066</v>
      </c>
      <c r="Q258" s="68">
        <f t="shared" si="13"/>
        <v>1.0310683422987774E-2</v>
      </c>
      <c r="R258" s="68"/>
      <c r="T258" s="30">
        <v>23400</v>
      </c>
      <c r="U258" s="307">
        <v>4612.6807206990015</v>
      </c>
      <c r="V258" s="30">
        <v>2288598723.6151638</v>
      </c>
      <c r="W258" s="26">
        <v>129.66781857185035</v>
      </c>
      <c r="X258" s="39">
        <v>23215142.34</v>
      </c>
      <c r="Y258" s="544">
        <f t="shared" si="14"/>
        <v>3330.0481917635238</v>
      </c>
      <c r="Z258" s="68">
        <f t="shared" si="15"/>
        <v>1.0143823860623506E-2</v>
      </c>
      <c r="AA258" s="30"/>
      <c r="AD258" s="30">
        <v>23400</v>
      </c>
      <c r="AE258" s="26">
        <v>18000.033318034242</v>
      </c>
      <c r="AF258" s="26">
        <v>4060001981.1067605</v>
      </c>
      <c r="AG258" s="26">
        <v>361.03968929352999</v>
      </c>
      <c r="AH258" s="26">
        <v>23215142.34</v>
      </c>
      <c r="AI258" s="26">
        <v>10119.457174092531</v>
      </c>
      <c r="AJ258" s="42">
        <v>5.6855027881552948E-3</v>
      </c>
      <c r="AK258" s="26">
        <v>15429.046551005555</v>
      </c>
    </row>
    <row r="259" spans="1:37">
      <c r="A259" s="30">
        <v>23500</v>
      </c>
      <c r="B259" s="26">
        <v>1223.2929538798717</v>
      </c>
      <c r="C259" s="26">
        <v>1450157359.3529637</v>
      </c>
      <c r="D259" s="26">
        <v>34.044221020179748</v>
      </c>
      <c r="E259" s="32">
        <v>23314352.350000001</v>
      </c>
      <c r="K259" s="26">
        <v>23500</v>
      </c>
      <c r="L259" s="426">
        <v>4304.4641461243455</v>
      </c>
      <c r="M259" s="426">
        <v>2228312521.7880955</v>
      </c>
      <c r="N259" s="26">
        <v>123.30294658100568</v>
      </c>
      <c r="O259" s="425">
        <v>23314352.350000001</v>
      </c>
      <c r="P259" s="425">
        <f t="shared" si="12"/>
        <v>3026.1317131765959</v>
      </c>
      <c r="Q259" s="68">
        <f t="shared" si="13"/>
        <v>1.035444754092507E-2</v>
      </c>
      <c r="R259" s="68"/>
      <c r="T259" s="30">
        <v>23500</v>
      </c>
      <c r="U259" s="26">
        <v>4612.0958709087045</v>
      </c>
      <c r="V259" s="26">
        <v>2288564450.7099094</v>
      </c>
      <c r="W259" s="26">
        <v>129.99892526950202</v>
      </c>
      <c r="X259" s="32">
        <v>23314352.350000001</v>
      </c>
      <c r="Y259" s="544">
        <f t="shared" si="14"/>
        <v>3311.06697651677</v>
      </c>
      <c r="Z259" s="68">
        <f t="shared" si="15"/>
        <v>1.0187326095521549E-2</v>
      </c>
      <c r="AD259" s="30">
        <v>23500</v>
      </c>
      <c r="AE259" s="26">
        <v>17998.669851465645</v>
      </c>
      <c r="AF259" s="26">
        <v>4059967708.758472</v>
      </c>
      <c r="AG259" s="26">
        <v>362.04707742349132</v>
      </c>
      <c r="AH259" s="26">
        <v>23314352.349999998</v>
      </c>
      <c r="AI259" s="26">
        <v>10073.881299613276</v>
      </c>
      <c r="AJ259" s="42">
        <v>5.7097090039552514E-3</v>
      </c>
      <c r="AK259" s="26">
        <v>15406.258613765585</v>
      </c>
    </row>
    <row r="260" spans="1:37">
      <c r="A260" s="30">
        <v>23600</v>
      </c>
      <c r="B260" s="26">
        <v>1223.0211017696988</v>
      </c>
      <c r="C260" s="26">
        <v>1450123086.4477096</v>
      </c>
      <c r="D260" s="26">
        <v>33.965111705884084</v>
      </c>
      <c r="E260" s="32">
        <v>23413562.359999999</v>
      </c>
      <c r="K260" s="26">
        <v>23600</v>
      </c>
      <c r="L260" s="426">
        <v>4303.9019151517514</v>
      </c>
      <c r="M260" s="426">
        <v>2228278248.8828406</v>
      </c>
      <c r="N260" s="26">
        <v>123.60366163079861</v>
      </c>
      <c r="O260" s="425">
        <v>23413562.359999999</v>
      </c>
      <c r="P260" s="425">
        <f t="shared" si="12"/>
        <v>3007.150497929274</v>
      </c>
      <c r="Q260" s="68">
        <f t="shared" si="13"/>
        <v>1.0398209134613623E-2</v>
      </c>
      <c r="R260" s="68"/>
      <c r="T260" s="30">
        <v>23600</v>
      </c>
      <c r="U260" s="26">
        <v>4611.5117090415952</v>
      </c>
      <c r="V260" s="26">
        <v>2288530177.8046551</v>
      </c>
      <c r="W260" s="26">
        <v>130.32813384562897</v>
      </c>
      <c r="X260" s="32">
        <v>23413562.359999999</v>
      </c>
      <c r="Y260" s="544">
        <f t="shared" si="14"/>
        <v>3292.0857612694476</v>
      </c>
      <c r="Z260" s="68">
        <f t="shared" si="15"/>
        <v>1.0230829633393867E-2</v>
      </c>
      <c r="AD260" s="30">
        <v>23600</v>
      </c>
      <c r="AE260" s="26">
        <v>17997.307513361786</v>
      </c>
      <c r="AF260" s="26">
        <v>4059933436.410183</v>
      </c>
      <c r="AG260" s="26">
        <v>363.04990796600453</v>
      </c>
      <c r="AH260" s="26">
        <v>23413562.359999992</v>
      </c>
      <c r="AI260" s="26">
        <v>10028.305425132276</v>
      </c>
      <c r="AJ260" s="42">
        <v>5.7339144498500024E-3</v>
      </c>
      <c r="AK260" s="26">
        <v>15383.470676525614</v>
      </c>
    </row>
    <row r="261" spans="1:37">
      <c r="A261" s="30">
        <v>23700</v>
      </c>
      <c r="B261" s="26">
        <v>1222.7499375827147</v>
      </c>
      <c r="C261" s="26">
        <v>1450088813.5424559</v>
      </c>
      <c r="D261" s="26">
        <v>33.884104270063723</v>
      </c>
      <c r="E261" s="32">
        <v>23512772.369999997</v>
      </c>
      <c r="K261" s="26">
        <v>23700</v>
      </c>
      <c r="L261" s="426">
        <v>4303.3403721023478</v>
      </c>
      <c r="M261" s="426">
        <v>2228243975.9775872</v>
      </c>
      <c r="N261" s="26">
        <v>123.90247855906686</v>
      </c>
      <c r="O261" s="425">
        <v>23512772.369999997</v>
      </c>
      <c r="P261" s="425">
        <f t="shared" si="12"/>
        <v>2988.1692826825201</v>
      </c>
      <c r="Q261" s="68">
        <f t="shared" si="13"/>
        <v>1.0441968204271816E-2</v>
      </c>
      <c r="R261" s="68"/>
      <c r="T261" s="30">
        <v>23700</v>
      </c>
      <c r="U261" s="26">
        <v>4610.9282350976755</v>
      </c>
      <c r="V261" s="26">
        <v>2288495904.8994017</v>
      </c>
      <c r="W261" s="26">
        <v>130.65544430023127</v>
      </c>
      <c r="X261" s="32">
        <v>23512772.369999997</v>
      </c>
      <c r="Y261" s="544">
        <f t="shared" si="14"/>
        <v>3273.104546022978</v>
      </c>
      <c r="Z261" s="68">
        <f t="shared" si="15"/>
        <v>1.0274334474298995E-2</v>
      </c>
      <c r="AD261" s="30">
        <v>23700</v>
      </c>
      <c r="AE261" s="26">
        <v>17995.946303722656</v>
      </c>
      <c r="AF261" s="26">
        <v>4059899164.0618939</v>
      </c>
      <c r="AG261" s="26">
        <v>364.04818092106984</v>
      </c>
      <c r="AH261" s="26">
        <v>23512772.369999997</v>
      </c>
      <c r="AI261" s="26">
        <v>9982.7295506530209</v>
      </c>
      <c r="AJ261" s="42">
        <v>5.7581191258762833E-3</v>
      </c>
      <c r="AK261" s="26">
        <v>15360.682739285645</v>
      </c>
    </row>
    <row r="262" spans="1:37">
      <c r="A262" s="30">
        <v>23800</v>
      </c>
      <c r="B262" s="26">
        <v>1222.4794613189188</v>
      </c>
      <c r="C262" s="26">
        <v>1450054540.6372015</v>
      </c>
      <c r="D262" s="26">
        <v>33.801198712718673</v>
      </c>
      <c r="E262" s="32">
        <v>23611982.379999999</v>
      </c>
      <c r="K262" s="26">
        <v>23800</v>
      </c>
      <c r="L262" s="426">
        <v>4302.779516976133</v>
      </c>
      <c r="M262" s="426">
        <v>2228209703.0723324</v>
      </c>
      <c r="N262" s="26">
        <v>124.19939736581047</v>
      </c>
      <c r="O262" s="425">
        <v>23611982.379999999</v>
      </c>
      <c r="P262" s="425">
        <f t="shared" si="12"/>
        <v>2969.1880674360505</v>
      </c>
      <c r="Q262" s="68">
        <f t="shared" si="13"/>
        <v>1.048572475011802E-2</v>
      </c>
      <c r="R262" s="68"/>
      <c r="T262" s="30">
        <v>23800</v>
      </c>
      <c r="U262" s="26">
        <v>4610.3454490769436</v>
      </c>
      <c r="V262" s="26">
        <v>2288461631.9941473</v>
      </c>
      <c r="W262" s="26">
        <v>130.98085663330886</v>
      </c>
      <c r="X262" s="32">
        <v>23611982.379999999</v>
      </c>
      <c r="Y262" s="544">
        <f t="shared" si="14"/>
        <v>3254.1233307759398</v>
      </c>
      <c r="Z262" s="68">
        <f t="shared" si="15"/>
        <v>1.0317840618295489E-2</v>
      </c>
      <c r="AD262" s="30">
        <v>23800</v>
      </c>
      <c r="AE262" s="26">
        <v>17994.58622254826</v>
      </c>
      <c r="AF262" s="26">
        <v>4059864891.7136054</v>
      </c>
      <c r="AG262" s="26">
        <v>365.0418962886871</v>
      </c>
      <c r="AH262" s="26">
        <v>23611982.379999995</v>
      </c>
      <c r="AI262" s="26">
        <v>9937.153676172602</v>
      </c>
      <c r="AJ262" s="42">
        <v>5.7823230320708163E-3</v>
      </c>
      <c r="AK262" s="26">
        <v>15337.894802045676</v>
      </c>
    </row>
    <row r="263" spans="1:37">
      <c r="A263" s="30">
        <v>23900</v>
      </c>
      <c r="B263" s="26">
        <v>1222.2096729783111</v>
      </c>
      <c r="C263" s="26">
        <v>1450020267.7319472</v>
      </c>
      <c r="D263" s="26">
        <v>33.716395033848933</v>
      </c>
      <c r="E263" s="32">
        <v>23711192.390000001</v>
      </c>
      <c r="K263" s="26">
        <v>23900</v>
      </c>
      <c r="L263" s="426">
        <v>4302.2193497731059</v>
      </c>
      <c r="M263" s="426">
        <v>2228175430.167078</v>
      </c>
      <c r="N263" s="26">
        <v>124.49441805102934</v>
      </c>
      <c r="O263" s="425">
        <v>23711192.390000001</v>
      </c>
      <c r="P263" s="425">
        <f t="shared" si="12"/>
        <v>2950.2068521887281</v>
      </c>
      <c r="Q263" s="68">
        <f t="shared" si="13"/>
        <v>1.0529478772370565E-2</v>
      </c>
      <c r="R263" s="68"/>
      <c r="T263" s="30">
        <v>23900</v>
      </c>
      <c r="U263" s="26">
        <v>4609.7633509794014</v>
      </c>
      <c r="V263" s="26">
        <v>2288427359.0888934</v>
      </c>
      <c r="W263" s="26">
        <v>131.30437084486178</v>
      </c>
      <c r="X263" s="32">
        <v>23711192.390000001</v>
      </c>
      <c r="Y263" s="544">
        <f t="shared" si="14"/>
        <v>3235.142115529186</v>
      </c>
      <c r="Z263" s="68">
        <f t="shared" si="15"/>
        <v>1.0361348065441891E-2</v>
      </c>
      <c r="AD263" s="30">
        <v>23900</v>
      </c>
      <c r="AE263" s="26">
        <v>17993.227269838593</v>
      </c>
      <c r="AF263" s="26">
        <v>4059830619.3653169</v>
      </c>
      <c r="AG263" s="26">
        <v>366.03105406885635</v>
      </c>
      <c r="AH263" s="26">
        <v>23711192.390000001</v>
      </c>
      <c r="AI263" s="26">
        <v>9891.5778016927652</v>
      </c>
      <c r="AJ263" s="42">
        <v>5.8065261684703325E-3</v>
      </c>
      <c r="AK263" s="26">
        <v>15315.106864805704</v>
      </c>
    </row>
    <row r="264" spans="1:37">
      <c r="A264" s="30">
        <v>24000</v>
      </c>
      <c r="B264" s="26">
        <v>1221.9405725608922</v>
      </c>
      <c r="C264" s="26">
        <v>1449985994.8266933</v>
      </c>
      <c r="D264" s="26">
        <v>33.629693233454496</v>
      </c>
      <c r="E264" s="32">
        <v>23810402.399999999</v>
      </c>
      <c r="K264" s="26">
        <v>24000</v>
      </c>
      <c r="L264" s="426">
        <v>4301.6598704932676</v>
      </c>
      <c r="M264" s="426">
        <v>2228141157.2618241</v>
      </c>
      <c r="N264" s="26">
        <v>124.78754061472353</v>
      </c>
      <c r="O264" s="425">
        <v>23810402.399999999</v>
      </c>
      <c r="P264" s="425">
        <f t="shared" si="12"/>
        <v>2931.2256369418319</v>
      </c>
      <c r="Q264" s="68">
        <f t="shared" si="13"/>
        <v>1.0573230271247756E-2</v>
      </c>
      <c r="R264" s="68"/>
      <c r="T264" s="30">
        <v>24000</v>
      </c>
      <c r="U264" s="26">
        <v>4609.181940805046</v>
      </c>
      <c r="V264" s="26">
        <v>2288393086.1836395</v>
      </c>
      <c r="W264" s="26">
        <v>131.62598693489002</v>
      </c>
      <c r="X264" s="32">
        <v>23810402.399999999</v>
      </c>
      <c r="Y264" s="544">
        <f t="shared" si="14"/>
        <v>3216.1609002824321</v>
      </c>
      <c r="Z264" s="68">
        <f t="shared" si="15"/>
        <v>1.0404856815796748E-2</v>
      </c>
      <c r="AD264" s="30">
        <v>24000</v>
      </c>
      <c r="AE264" s="26">
        <v>17991.869445593664</v>
      </c>
      <c r="AF264" s="26">
        <v>4059796347.0170279</v>
      </c>
      <c r="AG264" s="26">
        <v>367.01565426157771</v>
      </c>
      <c r="AH264" s="26">
        <v>23810402.399999995</v>
      </c>
      <c r="AI264" s="26">
        <v>9846.0019272135105</v>
      </c>
      <c r="AJ264" s="42">
        <v>5.8307285351115526E-3</v>
      </c>
      <c r="AK264" s="26">
        <v>15292.318927565737</v>
      </c>
    </row>
    <row r="265" spans="1:37">
      <c r="A265" s="30">
        <v>24100</v>
      </c>
      <c r="B265" s="26">
        <v>1221.672160066661</v>
      </c>
      <c r="C265" s="26">
        <v>1449951721.9214389</v>
      </c>
      <c r="D265" s="26">
        <v>33.541093311535384</v>
      </c>
      <c r="E265" s="32">
        <v>23909612.41</v>
      </c>
      <c r="K265" s="26">
        <v>24100</v>
      </c>
      <c r="L265" s="426">
        <v>4301.1010791366161</v>
      </c>
      <c r="M265" s="426">
        <v>2228106884.3565698</v>
      </c>
      <c r="N265" s="26">
        <v>125.07876505689305</v>
      </c>
      <c r="O265" s="425">
        <v>23909612.41</v>
      </c>
      <c r="P265" s="425">
        <f t="shared" si="12"/>
        <v>2912.2444216952204</v>
      </c>
      <c r="Q265" s="68">
        <f t="shared" si="13"/>
        <v>1.0616979246967891E-2</v>
      </c>
      <c r="R265" s="68"/>
      <c r="T265" s="30">
        <v>24100</v>
      </c>
      <c r="U265" s="26">
        <v>4608.6012185538793</v>
      </c>
      <c r="V265" s="26">
        <v>2288358813.2783852</v>
      </c>
      <c r="W265" s="26">
        <v>131.9457049033935</v>
      </c>
      <c r="X265" s="32">
        <v>23909612.41</v>
      </c>
      <c r="Y265" s="544">
        <f t="shared" si="14"/>
        <v>3197.1796850348255</v>
      </c>
      <c r="Z265" s="68">
        <f t="shared" si="15"/>
        <v>1.0448366869418624E-2</v>
      </c>
      <c r="AD265" s="30">
        <v>24100</v>
      </c>
      <c r="AE265" s="26">
        <v>17990.512749813468</v>
      </c>
      <c r="AF265" s="26">
        <v>4059762074.6687398</v>
      </c>
      <c r="AG265" s="26">
        <v>367.99569686685101</v>
      </c>
      <c r="AH265" s="26">
        <v>23909612.409999993</v>
      </c>
      <c r="AI265" s="26">
        <v>9800.4260527330916</v>
      </c>
      <c r="AJ265" s="42">
        <v>5.8549301320311989E-3</v>
      </c>
      <c r="AK265" s="26">
        <v>15269.530990325768</v>
      </c>
    </row>
    <row r="266" spans="1:37">
      <c r="A266" s="30">
        <v>24200</v>
      </c>
      <c r="B266" s="26">
        <v>1221.4044354956191</v>
      </c>
      <c r="C266" s="26">
        <v>1449917449.016185</v>
      </c>
      <c r="D266" s="26">
        <v>33.450595268091568</v>
      </c>
      <c r="E266" s="32">
        <v>24008822.419999998</v>
      </c>
      <c r="K266" s="26">
        <v>24200</v>
      </c>
      <c r="L266" s="426">
        <v>4300.5429757031534</v>
      </c>
      <c r="M266" s="426">
        <v>2228072611.4513164</v>
      </c>
      <c r="N266" s="26">
        <v>125.36809137753784</v>
      </c>
      <c r="O266" s="425">
        <v>24008822.419999998</v>
      </c>
      <c r="P266" s="425">
        <f t="shared" si="12"/>
        <v>2893.263206447898</v>
      </c>
      <c r="Q266" s="68">
        <f t="shared" si="13"/>
        <v>1.0660725699749211E-2</v>
      </c>
      <c r="R266" s="68"/>
      <c r="T266" s="30">
        <v>24200</v>
      </c>
      <c r="U266" s="26">
        <v>4608.0211842259014</v>
      </c>
      <c r="V266" s="26">
        <v>2288324540.3731313</v>
      </c>
      <c r="W266" s="26">
        <v>132.26352475037237</v>
      </c>
      <c r="X266" s="32">
        <v>24008822.419999998</v>
      </c>
      <c r="Y266" s="544">
        <f t="shared" si="14"/>
        <v>3178.1984697886401</v>
      </c>
      <c r="Z266" s="68">
        <f t="shared" si="15"/>
        <v>1.049187822636607E-2</v>
      </c>
      <c r="AD266" s="30">
        <v>24200</v>
      </c>
      <c r="AE266" s="26">
        <v>17989.157182498002</v>
      </c>
      <c r="AF266" s="26">
        <v>4059727802.3204503</v>
      </c>
      <c r="AG266" s="26">
        <v>368.9711818846763</v>
      </c>
      <c r="AH266" s="26">
        <v>24008822.419999998</v>
      </c>
      <c r="AI266" s="26">
        <v>9754.8501782526728</v>
      </c>
      <c r="AJ266" s="42">
        <v>5.8791309592659945E-3</v>
      </c>
      <c r="AK266" s="26">
        <v>15246.743053085796</v>
      </c>
    </row>
    <row r="267" spans="1:37">
      <c r="A267" s="30">
        <v>24300</v>
      </c>
      <c r="B267" s="26">
        <v>1221.1373988477646</v>
      </c>
      <c r="C267" s="26">
        <v>1449883176.1109309</v>
      </c>
      <c r="D267" s="26">
        <v>33.358199103123063</v>
      </c>
      <c r="E267" s="32">
        <v>24108032.429999996</v>
      </c>
      <c r="K267" s="26">
        <v>24300</v>
      </c>
      <c r="L267" s="426">
        <v>4299.9855601928793</v>
      </c>
      <c r="M267" s="426">
        <v>2228038338.546062</v>
      </c>
      <c r="N267" s="26">
        <v>125.65551957665798</v>
      </c>
      <c r="O267" s="425">
        <v>24108032.429999996</v>
      </c>
      <c r="P267" s="425">
        <f t="shared" si="12"/>
        <v>2874.2819912014284</v>
      </c>
      <c r="Q267" s="68">
        <f t="shared" si="13"/>
        <v>1.0704469629809971E-2</v>
      </c>
      <c r="R267" s="68"/>
      <c r="T267" s="30">
        <v>24300</v>
      </c>
      <c r="U267" s="26">
        <v>4607.4418378211112</v>
      </c>
      <c r="V267" s="26">
        <v>2288290267.4678769</v>
      </c>
      <c r="W267" s="26">
        <v>132.5794464758265</v>
      </c>
      <c r="X267" s="32">
        <v>24108032.429999996</v>
      </c>
      <c r="Y267" s="544">
        <f t="shared" si="14"/>
        <v>3159.2172545413177</v>
      </c>
      <c r="Z267" s="68">
        <f t="shared" si="15"/>
        <v>1.053539088669765E-2</v>
      </c>
      <c r="AD267" s="30">
        <v>24300</v>
      </c>
      <c r="AE267" s="26">
        <v>17987.802743647269</v>
      </c>
      <c r="AF267" s="26">
        <v>4059693529.9721622</v>
      </c>
      <c r="AG267" s="26">
        <v>369.94210931505364</v>
      </c>
      <c r="AH267" s="26">
        <v>24108032.429999992</v>
      </c>
      <c r="AI267" s="26">
        <v>9709.2743037734181</v>
      </c>
      <c r="AJ267" s="42">
        <v>5.903331016852649E-3</v>
      </c>
      <c r="AK267" s="26">
        <v>15223.955115845829</v>
      </c>
    </row>
    <row r="268" spans="1:37">
      <c r="A268" s="30">
        <v>24400</v>
      </c>
      <c r="B268" s="26">
        <v>1220.8710501230992</v>
      </c>
      <c r="C268" s="26">
        <v>1449848903.2056768</v>
      </c>
      <c r="D268" s="26">
        <v>33.263904816629868</v>
      </c>
      <c r="E268" s="32">
        <v>24207242.440000001</v>
      </c>
      <c r="K268" s="26">
        <v>24400</v>
      </c>
      <c r="L268" s="426">
        <v>4299.4288326057958</v>
      </c>
      <c r="M268" s="426">
        <v>2228004065.6408086</v>
      </c>
      <c r="N268" s="26">
        <v>125.9410496542534</v>
      </c>
      <c r="O268" s="425">
        <v>24207242.440000001</v>
      </c>
      <c r="P268" s="425">
        <f t="shared" si="12"/>
        <v>2855.3007759542484</v>
      </c>
      <c r="Q268" s="68">
        <f t="shared" si="13"/>
        <v>1.0748211037368369E-2</v>
      </c>
      <c r="R268" s="68"/>
      <c r="T268" s="30">
        <v>24400</v>
      </c>
      <c r="U268" s="26">
        <v>4606.8631793395098</v>
      </c>
      <c r="V268" s="26">
        <v>2288255994.5626225</v>
      </c>
      <c r="W268" s="26">
        <v>132.89347007975593</v>
      </c>
      <c r="X268" s="32">
        <v>24207242.440000001</v>
      </c>
      <c r="Y268" s="544">
        <f t="shared" si="14"/>
        <v>3140.2360392942796</v>
      </c>
      <c r="Z268" s="68">
        <f t="shared" si="15"/>
        <v>1.0578904850471931E-2</v>
      </c>
      <c r="AD268" s="30">
        <v>24400</v>
      </c>
      <c r="AE268" s="26">
        <v>17986.449433261278</v>
      </c>
      <c r="AF268" s="26">
        <v>4059659257.6238732</v>
      </c>
      <c r="AG268" s="26">
        <v>370.90847915798298</v>
      </c>
      <c r="AH268" s="26">
        <v>24207242.440000001</v>
      </c>
      <c r="AI268" s="26">
        <v>9663.6984292935813</v>
      </c>
      <c r="AJ268" s="42">
        <v>5.9275303048278855E-3</v>
      </c>
      <c r="AK268" s="26">
        <v>15201.16717860586</v>
      </c>
    </row>
    <row r="269" spans="1:37">
      <c r="A269" s="30">
        <v>24500</v>
      </c>
      <c r="B269" s="26">
        <v>1220.6053893216222</v>
      </c>
      <c r="C269" s="26">
        <v>1449814630.3004227</v>
      </c>
      <c r="D269" s="26">
        <v>33.16771240861199</v>
      </c>
      <c r="E269" s="32">
        <v>24306452.449999999</v>
      </c>
      <c r="K269" s="26">
        <v>24500</v>
      </c>
      <c r="L269" s="426">
        <v>4298.8727929418974</v>
      </c>
      <c r="M269" s="426">
        <v>2227969792.7355533</v>
      </c>
      <c r="N269" s="26">
        <v>126.2246816103241</v>
      </c>
      <c r="O269" s="425">
        <v>24306452.449999999</v>
      </c>
      <c r="P269" s="425">
        <f t="shared" si="12"/>
        <v>2836.3195607069256</v>
      </c>
      <c r="Q269" s="68">
        <f t="shared" si="13"/>
        <v>1.0791949922642602E-2</v>
      </c>
      <c r="R269" s="68"/>
      <c r="T269" s="30">
        <v>24500</v>
      </c>
      <c r="U269" s="26">
        <v>4606.2852087810961</v>
      </c>
      <c r="V269" s="26">
        <v>2288221721.6573691</v>
      </c>
      <c r="W269" s="26">
        <v>133.20559556216071</v>
      </c>
      <c r="X269" s="32">
        <v>24306452.449999999</v>
      </c>
      <c r="Y269" s="544">
        <f t="shared" si="14"/>
        <v>3121.25482404781</v>
      </c>
      <c r="Z269" s="68">
        <f t="shared" si="15"/>
        <v>1.0622420117747474E-2</v>
      </c>
      <c r="AD269" s="30">
        <v>24500</v>
      </c>
      <c r="AE269" s="26">
        <v>17985.097251340012</v>
      </c>
      <c r="AF269" s="26">
        <v>4059624985.2755842</v>
      </c>
      <c r="AG269" s="26">
        <v>371.87029141346426</v>
      </c>
      <c r="AH269" s="26">
        <v>24306452.449999996</v>
      </c>
      <c r="AI269" s="26">
        <v>9618.1225548125803</v>
      </c>
      <c r="AJ269" s="42">
        <v>5.9517288232284089E-3</v>
      </c>
      <c r="AK269" s="26">
        <v>15178.379241365888</v>
      </c>
    </row>
    <row r="270" spans="1:37">
      <c r="A270" s="30">
        <v>24600</v>
      </c>
      <c r="B270" s="26">
        <v>1220.3404164433332</v>
      </c>
      <c r="C270" s="26">
        <v>1449780357.3951685</v>
      </c>
      <c r="D270" s="26">
        <v>33.069621879069416</v>
      </c>
      <c r="E270" s="32">
        <v>24405662.460000001</v>
      </c>
      <c r="K270" s="26">
        <v>24600</v>
      </c>
      <c r="L270" s="426">
        <v>4298.3174412011886</v>
      </c>
      <c r="M270" s="426">
        <v>2227935519.8302999</v>
      </c>
      <c r="N270" s="26">
        <v>126.50641544487019</v>
      </c>
      <c r="O270" s="425">
        <v>24405662.460000001</v>
      </c>
      <c r="P270" s="425">
        <f t="shared" si="12"/>
        <v>2817.3383454608825</v>
      </c>
      <c r="Q270" s="68">
        <f t="shared" si="13"/>
        <v>1.0835686285850809E-2</v>
      </c>
      <c r="R270" s="68"/>
      <c r="T270" s="30">
        <v>24600</v>
      </c>
      <c r="U270" s="26">
        <v>4605.7079261458712</v>
      </c>
      <c r="V270" s="26">
        <v>2288187448.7521148</v>
      </c>
      <c r="W270" s="26">
        <v>133.51582292304079</v>
      </c>
      <c r="X270" s="32">
        <v>24405662.460000001</v>
      </c>
      <c r="Y270" s="544">
        <f t="shared" si="14"/>
        <v>3102.2736088007719</v>
      </c>
      <c r="Z270" s="68">
        <f t="shared" si="15"/>
        <v>1.0665936688582863E-2</v>
      </c>
      <c r="AD270" s="30">
        <v>24600</v>
      </c>
      <c r="AE270" s="26">
        <v>17983.746197883484</v>
      </c>
      <c r="AF270" s="26">
        <v>4059590712.9272957</v>
      </c>
      <c r="AG270" s="26">
        <v>372.82754608149759</v>
      </c>
      <c r="AH270" s="26">
        <v>24405662.459999993</v>
      </c>
      <c r="AI270" s="26">
        <v>9572.5466803333256</v>
      </c>
      <c r="AJ270" s="42">
        <v>5.9759265720909322E-3</v>
      </c>
      <c r="AK270" s="26">
        <v>15155.591304125917</v>
      </c>
    </row>
    <row r="271" spans="1:37">
      <c r="A271" s="30">
        <v>24700</v>
      </c>
      <c r="B271" s="26">
        <v>1220.0761314882329</v>
      </c>
      <c r="C271" s="26">
        <v>1449746084.4899149</v>
      </c>
      <c r="D271" s="26">
        <v>32.969633228002152</v>
      </c>
      <c r="E271" s="32">
        <v>24504872.469999999</v>
      </c>
      <c r="K271" s="26">
        <v>24700</v>
      </c>
      <c r="L271" s="426">
        <v>4297.7627773836703</v>
      </c>
      <c r="M271" s="426">
        <v>2227901246.9250455</v>
      </c>
      <c r="N271" s="26">
        <v>126.78625115789154</v>
      </c>
      <c r="O271" s="425">
        <v>24504872.469999999</v>
      </c>
      <c r="P271" s="425">
        <f t="shared" si="12"/>
        <v>2798.3571302135601</v>
      </c>
      <c r="Q271" s="68">
        <f t="shared" si="13"/>
        <v>1.0879420127211142E-2</v>
      </c>
      <c r="R271" s="68"/>
      <c r="T271" s="30">
        <v>24700</v>
      </c>
      <c r="U271" s="26">
        <v>4605.1313314338349</v>
      </c>
      <c r="V271" s="26">
        <v>2288153175.8468604</v>
      </c>
      <c r="W271" s="26">
        <v>133.82415216239616</v>
      </c>
      <c r="X271" s="32">
        <v>24504872.469999999</v>
      </c>
      <c r="Y271" s="544">
        <f t="shared" si="14"/>
        <v>3083.2923935537337</v>
      </c>
      <c r="Z271" s="68">
        <f t="shared" si="15"/>
        <v>1.0709454563036666E-2</v>
      </c>
      <c r="AD271" s="30">
        <v>24700</v>
      </c>
      <c r="AE271" s="26">
        <v>17982.396272891681</v>
      </c>
      <c r="AF271" s="26">
        <v>4059556440.5790071</v>
      </c>
      <c r="AG271" s="26">
        <v>373.78024316208291</v>
      </c>
      <c r="AH271" s="26">
        <v>24504872.469999999</v>
      </c>
      <c r="AI271" s="26">
        <v>9526.9708058534889</v>
      </c>
      <c r="AJ271" s="42">
        <v>6.0001235514521647E-3</v>
      </c>
      <c r="AK271" s="26">
        <v>15132.803366885948</v>
      </c>
    </row>
    <row r="272" spans="1:37">
      <c r="A272" s="30">
        <v>24800</v>
      </c>
      <c r="B272" s="26">
        <v>1219.8125344563205</v>
      </c>
      <c r="C272" s="26">
        <v>1449711811.5846603</v>
      </c>
      <c r="D272" s="26">
        <v>32.867746455410192</v>
      </c>
      <c r="E272" s="32">
        <v>24604082.479999997</v>
      </c>
      <c r="F272" s="229" t="s">
        <v>259</v>
      </c>
      <c r="K272" s="26">
        <v>24800</v>
      </c>
      <c r="L272" s="426">
        <v>4297.2088014893379</v>
      </c>
      <c r="M272" s="426">
        <v>2227866974.0197916</v>
      </c>
      <c r="N272" s="26">
        <v>127.06418874938818</v>
      </c>
      <c r="O272" s="24">
        <v>24604082.479999997</v>
      </c>
      <c r="P272" s="425">
        <f t="shared" si="12"/>
        <v>2779.3759149663797</v>
      </c>
      <c r="Q272" s="68">
        <f t="shared" si="13"/>
        <v>1.09231514469417E-2</v>
      </c>
      <c r="R272" s="68"/>
      <c r="T272" s="30">
        <v>24800</v>
      </c>
      <c r="U272" s="26">
        <v>4604.5554246449874</v>
      </c>
      <c r="V272" s="26">
        <v>2288118902.9416065</v>
      </c>
      <c r="W272" s="26">
        <v>134.13058328022689</v>
      </c>
      <c r="X272" s="32">
        <v>24604082.479999997</v>
      </c>
      <c r="Y272" s="544">
        <f t="shared" si="14"/>
        <v>3064.3111783072641</v>
      </c>
      <c r="Z272" s="68">
        <f t="shared" si="15"/>
        <v>1.0752973741167463E-2</v>
      </c>
      <c r="AD272" s="30">
        <v>24800</v>
      </c>
      <c r="AE272" s="26">
        <v>17981.047476364616</v>
      </c>
      <c r="AF272" s="26">
        <v>4059522168.2307181</v>
      </c>
      <c r="AG272" s="26">
        <v>374.72838265522029</v>
      </c>
      <c r="AH272" s="26">
        <v>24604082.479999993</v>
      </c>
      <c r="AI272" s="26">
        <v>9481.3949313736521</v>
      </c>
      <c r="AJ272" s="42">
        <v>6.0243197613488071E-3</v>
      </c>
      <c r="AK272" s="26">
        <v>15110.015429645979</v>
      </c>
    </row>
    <row r="273" spans="1:37">
      <c r="A273" s="30">
        <v>24900</v>
      </c>
      <c r="B273" s="26">
        <v>4296.6555135181961</v>
      </c>
      <c r="C273" s="26">
        <v>2227832701.1145377</v>
      </c>
      <c r="D273" s="26">
        <v>127.34022821936017</v>
      </c>
      <c r="E273" s="32">
        <v>24703292.490000002</v>
      </c>
      <c r="K273" s="26">
        <v>24900</v>
      </c>
      <c r="L273" s="426">
        <v>4296.6555135181961</v>
      </c>
      <c r="M273" s="426">
        <v>2227832701.1145377</v>
      </c>
      <c r="N273" s="26">
        <v>127.34022821936017</v>
      </c>
      <c r="O273" s="425">
        <v>24703292.490000002</v>
      </c>
      <c r="P273" s="425">
        <f t="shared" si="12"/>
        <v>2760.3946997199105</v>
      </c>
      <c r="Q273" s="68">
        <f t="shared" si="13"/>
        <v>1.0966880245260574E-2</v>
      </c>
      <c r="R273" s="68"/>
      <c r="T273" s="30">
        <v>24900</v>
      </c>
      <c r="U273" s="26">
        <v>4603.9802057793286</v>
      </c>
      <c r="V273" s="26">
        <v>2288084630.0363526</v>
      </c>
      <c r="W273" s="26">
        <v>134.43511627653291</v>
      </c>
      <c r="X273" s="32">
        <v>24703292.490000002</v>
      </c>
      <c r="Y273" s="544">
        <f t="shared" si="14"/>
        <v>3045.329963060226</v>
      </c>
      <c r="Z273" s="68">
        <f t="shared" si="15"/>
        <v>1.079649422303384E-2</v>
      </c>
      <c r="AD273" s="30">
        <v>24900</v>
      </c>
      <c r="AE273" s="26">
        <v>17979.699808302285</v>
      </c>
      <c r="AF273" s="26">
        <v>4059487895.8824291</v>
      </c>
      <c r="AG273" s="26">
        <v>375.6719645609096</v>
      </c>
      <c r="AH273" s="26">
        <v>24703292.490000002</v>
      </c>
      <c r="AI273" s="26">
        <v>9435.8190568932332</v>
      </c>
      <c r="AJ273" s="42">
        <v>6.0485152018175696E-3</v>
      </c>
      <c r="AK273" s="26">
        <v>15087.227492406008</v>
      </c>
    </row>
    <row r="274" spans="1:37">
      <c r="A274" s="30">
        <v>25000</v>
      </c>
      <c r="B274" s="26">
        <v>4296.1029134702403</v>
      </c>
      <c r="C274" s="26">
        <v>2227798428.2092834</v>
      </c>
      <c r="D274" s="26">
        <v>127.61436956780744</v>
      </c>
      <c r="E274" s="32">
        <v>24802502.5</v>
      </c>
      <c r="K274" s="26">
        <v>25000</v>
      </c>
      <c r="L274" s="426">
        <v>4296.1029134702403</v>
      </c>
      <c r="M274" s="426">
        <v>2227798428.2092834</v>
      </c>
      <c r="N274" s="26">
        <v>127.61436956780744</v>
      </c>
      <c r="O274" s="425">
        <v>24802502.5</v>
      </c>
      <c r="P274" s="425">
        <f t="shared" si="12"/>
        <v>2741.41348447273</v>
      </c>
      <c r="Q274" s="68">
        <f t="shared" si="13"/>
        <v>1.1010606522385818E-2</v>
      </c>
      <c r="R274" s="68"/>
      <c r="T274" s="30">
        <v>25000</v>
      </c>
      <c r="U274" s="26">
        <v>4603.4056748368557</v>
      </c>
      <c r="V274" s="26">
        <v>2288050357.1310973</v>
      </c>
      <c r="W274" s="26">
        <v>134.7377511513142</v>
      </c>
      <c r="X274" s="32">
        <v>24802502.5</v>
      </c>
      <c r="Y274" s="544">
        <f t="shared" si="14"/>
        <v>3026.3487478129036</v>
      </c>
      <c r="Z274" s="68">
        <f t="shared" si="15"/>
        <v>1.0840016008694385E-2</v>
      </c>
      <c r="AD274" s="30">
        <v>25000</v>
      </c>
      <c r="AE274" s="26">
        <v>17978.35326870469</v>
      </c>
      <c r="AF274" s="26">
        <v>4059453623.5341406</v>
      </c>
      <c r="AG274" s="26">
        <v>376.61098887915097</v>
      </c>
      <c r="AH274" s="26">
        <v>24802502.499999996</v>
      </c>
      <c r="AI274" s="26">
        <v>9390.2431824133964</v>
      </c>
      <c r="AJ274" s="42">
        <v>6.0727098728951432E-3</v>
      </c>
      <c r="AK274" s="26">
        <v>15064.439555166036</v>
      </c>
    </row>
    <row r="275" spans="1:37">
      <c r="A275" s="30">
        <v>25100</v>
      </c>
      <c r="B275" s="26">
        <v>4295.5510013454732</v>
      </c>
      <c r="C275" s="26">
        <v>2227764155.304029</v>
      </c>
      <c r="D275" s="26">
        <v>127.88661279473006</v>
      </c>
      <c r="E275" s="32">
        <v>24901712.509999998</v>
      </c>
      <c r="K275" s="26">
        <v>25100</v>
      </c>
      <c r="L275" s="426">
        <v>4295.5510013454732</v>
      </c>
      <c r="M275" s="426">
        <v>2227764155.304029</v>
      </c>
      <c r="N275" s="26">
        <v>127.88661279473006</v>
      </c>
      <c r="O275" s="425">
        <v>24901712.509999998</v>
      </c>
      <c r="P275" s="425">
        <f t="shared" si="12"/>
        <v>2722.432269226118</v>
      </c>
      <c r="Q275" s="68">
        <f t="shared" si="13"/>
        <v>1.1054330278535467E-2</v>
      </c>
      <c r="R275" s="68"/>
      <c r="T275" s="30">
        <v>25100</v>
      </c>
      <c r="U275" s="26">
        <v>4602.8318318175725</v>
      </c>
      <c r="V275" s="26">
        <v>2288016084.2258439</v>
      </c>
      <c r="W275" s="26">
        <v>135.03848790457081</v>
      </c>
      <c r="X275" s="32">
        <v>24901712.509999998</v>
      </c>
      <c r="Y275" s="544">
        <f t="shared" si="14"/>
        <v>3007.3675325661497</v>
      </c>
      <c r="Z275" s="68">
        <f t="shared" si="15"/>
        <v>1.0883539098207676E-2</v>
      </c>
      <c r="AD275" s="30">
        <v>25100</v>
      </c>
      <c r="AE275" s="26">
        <v>17977.007857571822</v>
      </c>
      <c r="AF275" s="26">
        <v>4059419351.1858521</v>
      </c>
      <c r="AG275" s="26">
        <v>377.54545560994438</v>
      </c>
      <c r="AH275" s="26">
        <v>24901712.50999999</v>
      </c>
      <c r="AI275" s="26">
        <v>9344.6673079341417</v>
      </c>
      <c r="AJ275" s="42">
        <v>6.0969037746182314E-3</v>
      </c>
      <c r="AK275" s="26">
        <v>15041.651617926069</v>
      </c>
    </row>
    <row r="276" spans="1:37">
      <c r="A276" s="30">
        <v>25200</v>
      </c>
      <c r="B276" s="26">
        <v>4294.9997771438957</v>
      </c>
      <c r="C276" s="26">
        <v>2227729882.3987756</v>
      </c>
      <c r="D276" s="26">
        <v>128.15695790012796</v>
      </c>
      <c r="E276" s="32">
        <v>25000922.52</v>
      </c>
      <c r="K276" s="26">
        <v>25200</v>
      </c>
      <c r="L276" s="426">
        <v>4294.9997771438957</v>
      </c>
      <c r="M276" s="426">
        <v>2227729882.3987756</v>
      </c>
      <c r="N276" s="26">
        <v>128.15695790012796</v>
      </c>
      <c r="O276" s="425">
        <v>25000922.52</v>
      </c>
      <c r="P276" s="425">
        <f t="shared" si="12"/>
        <v>2703.4510539790804</v>
      </c>
      <c r="Q276" s="68">
        <f t="shared" si="13"/>
        <v>1.109805151392753E-2</v>
      </c>
      <c r="R276" s="68"/>
      <c r="T276" s="30">
        <v>25200</v>
      </c>
      <c r="U276" s="26">
        <v>4602.2586767214798</v>
      </c>
      <c r="V276" s="26">
        <v>2287981811.3205895</v>
      </c>
      <c r="W276" s="26">
        <v>135.33732653630275</v>
      </c>
      <c r="X276" s="32">
        <v>25000922.52</v>
      </c>
      <c r="Y276" s="544">
        <f t="shared" si="14"/>
        <v>2988.3863173193959</v>
      </c>
      <c r="Z276" s="68">
        <f t="shared" si="15"/>
        <v>1.0927063491632319E-2</v>
      </c>
      <c r="AD276" s="30">
        <v>25200</v>
      </c>
      <c r="AE276" s="26">
        <v>17975.663574903694</v>
      </c>
      <c r="AF276" s="26">
        <v>4059385078.837563</v>
      </c>
      <c r="AG276" s="26">
        <v>378.47536475328968</v>
      </c>
      <c r="AH276" s="26">
        <v>25000922.52</v>
      </c>
      <c r="AI276" s="26">
        <v>9299.0914334531408</v>
      </c>
      <c r="AJ276" s="42">
        <v>6.1210969070235339E-3</v>
      </c>
      <c r="AK276" s="26">
        <v>15018.863680686098</v>
      </c>
    </row>
    <row r="277" spans="1:37">
      <c r="A277" s="30">
        <v>25300</v>
      </c>
      <c r="B277" s="26">
        <v>4294.4492408655069</v>
      </c>
      <c r="C277" s="26">
        <v>2227695609.4935212</v>
      </c>
      <c r="D277" s="26">
        <v>128.42540488400118</v>
      </c>
      <c r="E277" s="32">
        <v>25100132.529999997</v>
      </c>
      <c r="K277" s="26">
        <v>25300</v>
      </c>
      <c r="L277" s="426">
        <v>4294.4492408655069</v>
      </c>
      <c r="M277" s="426">
        <v>2227695609.4935212</v>
      </c>
      <c r="N277" s="26">
        <v>128.42540488400118</v>
      </c>
      <c r="O277" s="425">
        <v>25100132.529999997</v>
      </c>
      <c r="P277" s="425">
        <f t="shared" si="12"/>
        <v>2684.4698387321841</v>
      </c>
      <c r="Q277" s="68">
        <f t="shared" si="13"/>
        <v>1.114177022877999E-2</v>
      </c>
      <c r="R277" s="68"/>
      <c r="T277" s="30">
        <v>25300</v>
      </c>
      <c r="U277" s="26">
        <v>4601.6862095485731</v>
      </c>
      <c r="V277" s="26">
        <v>2287947538.4153357</v>
      </c>
      <c r="W277" s="26">
        <v>135.63426704651002</v>
      </c>
      <c r="X277" s="32">
        <v>25100132.529999997</v>
      </c>
      <c r="Y277" s="544">
        <f t="shared" si="14"/>
        <v>2969.405102072642</v>
      </c>
      <c r="Z277" s="68">
        <f t="shared" si="15"/>
        <v>1.0970589189026903E-2</v>
      </c>
      <c r="AD277" s="30">
        <v>25300</v>
      </c>
      <c r="AE277" s="26">
        <v>17974.320420700289</v>
      </c>
      <c r="AF277" s="26">
        <v>4059350806.489275</v>
      </c>
      <c r="AG277" s="26">
        <v>379.40071630918698</v>
      </c>
      <c r="AH277" s="26">
        <v>25100132.529999994</v>
      </c>
      <c r="AI277" s="26">
        <v>9253.5155589727219</v>
      </c>
      <c r="AJ277" s="42">
        <v>6.1452892701477349E-3</v>
      </c>
      <c r="AK277" s="26">
        <v>14996.075743446123</v>
      </c>
    </row>
    <row r="278" spans="1:37">
      <c r="A278" s="30">
        <v>25400</v>
      </c>
      <c r="B278" s="26">
        <v>4293.899392510305</v>
      </c>
      <c r="C278" s="26">
        <v>2227661336.5882668</v>
      </c>
      <c r="D278" s="26">
        <v>128.6919537463497</v>
      </c>
      <c r="E278" s="32">
        <v>25199342.539999999</v>
      </c>
      <c r="K278" s="26">
        <v>25400</v>
      </c>
      <c r="L278" s="426">
        <v>4293.899392510305</v>
      </c>
      <c r="M278" s="426">
        <v>2227661336.5882668</v>
      </c>
      <c r="N278" s="26">
        <v>128.6919537463497</v>
      </c>
      <c r="O278" s="425">
        <v>25199342.539999999</v>
      </c>
      <c r="P278" s="425">
        <f t="shared" si="12"/>
        <v>2665.488623485146</v>
      </c>
      <c r="Q278" s="68">
        <f t="shared" si="13"/>
        <v>1.118548642331081E-2</v>
      </c>
      <c r="R278" s="68"/>
      <c r="T278" s="30">
        <v>25400</v>
      </c>
      <c r="U278" s="26">
        <v>4601.1144302988578</v>
      </c>
      <c r="V278" s="26">
        <v>2287913265.5100818</v>
      </c>
      <c r="W278" s="26">
        <v>135.92930943519258</v>
      </c>
      <c r="X278" s="32">
        <v>25199342.539999999</v>
      </c>
      <c r="Y278" s="544">
        <f t="shared" si="14"/>
        <v>2950.4238868256039</v>
      </c>
      <c r="Z278" s="68">
        <f t="shared" si="15"/>
        <v>1.1014116190450033E-2</v>
      </c>
      <c r="AD278" s="30">
        <v>25400</v>
      </c>
      <c r="AE278" s="26">
        <v>17972.978394961625</v>
      </c>
      <c r="AF278" s="26">
        <v>4059316534.1409864</v>
      </c>
      <c r="AG278" s="26">
        <v>380.32151027763655</v>
      </c>
      <c r="AH278" s="26">
        <v>25199342.539999999</v>
      </c>
      <c r="AI278" s="26">
        <v>9207.9396844957955</v>
      </c>
      <c r="AJ278" s="42">
        <v>6.1694808640275359E-3</v>
      </c>
      <c r="AK278" s="26">
        <v>14973.287806206163</v>
      </c>
    </row>
    <row r="279" spans="1:37">
      <c r="A279" s="30">
        <v>25500</v>
      </c>
      <c r="B279" s="26">
        <v>4293.3502320782918</v>
      </c>
      <c r="C279" s="26">
        <v>2227627063.683013</v>
      </c>
      <c r="D279" s="26">
        <v>128.95660448717354</v>
      </c>
      <c r="E279" s="32">
        <v>25298552.550000001</v>
      </c>
      <c r="K279" s="26">
        <v>25500</v>
      </c>
      <c r="L279" s="426">
        <v>4293.3502320782918</v>
      </c>
      <c r="M279" s="426">
        <v>2227627063.683013</v>
      </c>
      <c r="N279" s="26">
        <v>128.95660448717354</v>
      </c>
      <c r="O279" s="425">
        <v>25298552.550000001</v>
      </c>
      <c r="P279" s="425">
        <f t="shared" si="12"/>
        <v>2646.5074082383921</v>
      </c>
      <c r="Q279" s="68">
        <f t="shared" si="13"/>
        <v>1.1229200097737913E-2</v>
      </c>
      <c r="R279" s="68"/>
      <c r="T279" s="30">
        <v>25500</v>
      </c>
      <c r="U279" s="26">
        <v>4600.5433389723266</v>
      </c>
      <c r="V279" s="26">
        <v>2287878992.6048284</v>
      </c>
      <c r="W279" s="26">
        <v>136.22245370235041</v>
      </c>
      <c r="X279" s="32">
        <v>25298552.550000001</v>
      </c>
      <c r="Y279" s="544">
        <f t="shared" si="14"/>
        <v>2931.4426715782815</v>
      </c>
      <c r="Z279" s="68">
        <f t="shared" si="15"/>
        <v>1.1057644495960311E-2</v>
      </c>
      <c r="AD279" s="30">
        <v>25500</v>
      </c>
      <c r="AE279" s="26">
        <v>17971.637497687694</v>
      </c>
      <c r="AF279" s="26">
        <v>4059282261.792697</v>
      </c>
      <c r="AG279" s="26">
        <v>381.23774665863789</v>
      </c>
      <c r="AH279" s="26">
        <v>25298552.549999997</v>
      </c>
      <c r="AI279" s="26">
        <v>9162.3638100136304</v>
      </c>
      <c r="AJ279" s="42">
        <v>6.1936716886996186E-3</v>
      </c>
      <c r="AK279" s="26">
        <v>14950.499868966192</v>
      </c>
    </row>
    <row r="280" spans="1:37">
      <c r="A280" s="30">
        <v>25600</v>
      </c>
      <c r="B280" s="26">
        <v>4292.8017595694673</v>
      </c>
      <c r="C280" s="26">
        <v>2227592790.7777586</v>
      </c>
      <c r="D280" s="26">
        <v>129.21935710647267</v>
      </c>
      <c r="E280" s="32">
        <v>25397762.559999999</v>
      </c>
      <c r="K280" s="26">
        <v>25600</v>
      </c>
      <c r="L280" s="426">
        <v>4292.8017595694673</v>
      </c>
      <c r="M280" s="426">
        <v>2227592790.7777586</v>
      </c>
      <c r="N280" s="26">
        <v>129.21935710647267</v>
      </c>
      <c r="O280" s="425">
        <v>25397762.559999999</v>
      </c>
      <c r="P280" s="425">
        <f t="shared" si="12"/>
        <v>2627.526192991354</v>
      </c>
      <c r="Q280" s="68">
        <f t="shared" si="13"/>
        <v>1.1272911252279217E-2</v>
      </c>
      <c r="R280" s="68"/>
      <c r="T280" s="30">
        <v>25600</v>
      </c>
      <c r="U280" s="26">
        <v>4599.9729355689851</v>
      </c>
      <c r="V280" s="26">
        <v>2287844719.6995735</v>
      </c>
      <c r="W280" s="26">
        <v>136.51369984798356</v>
      </c>
      <c r="X280" s="32">
        <v>25397762.559999999</v>
      </c>
      <c r="Y280" s="544">
        <f t="shared" si="14"/>
        <v>2912.4614563315276</v>
      </c>
      <c r="Z280" s="68">
        <f t="shared" si="15"/>
        <v>1.1101174105616349E-2</v>
      </c>
      <c r="AD280" s="30">
        <v>25600</v>
      </c>
      <c r="AE280" s="26">
        <v>17970.297728878493</v>
      </c>
      <c r="AF280" s="26">
        <v>4059247989.4444079</v>
      </c>
      <c r="AG280" s="26">
        <v>382.14942545219122</v>
      </c>
      <c r="AH280" s="26">
        <v>25397762.559999991</v>
      </c>
      <c r="AI280" s="26">
        <v>9116.7879355332116</v>
      </c>
      <c r="AJ280" s="42">
        <v>6.2178617442006714E-3</v>
      </c>
      <c r="AK280" s="26">
        <v>14927.711931726219</v>
      </c>
    </row>
    <row r="281" spans="1:37">
      <c r="A281" s="30">
        <v>25700</v>
      </c>
      <c r="B281" s="26">
        <v>4292.2539749838306</v>
      </c>
      <c r="C281" s="26">
        <v>2227558517.8725042</v>
      </c>
      <c r="D281" s="26">
        <v>129.48021160424716</v>
      </c>
      <c r="E281" s="32">
        <v>25496972.57</v>
      </c>
      <c r="K281" s="26">
        <v>25700</v>
      </c>
      <c r="L281" s="426">
        <v>4292.2539749838306</v>
      </c>
      <c r="M281" s="426">
        <v>2227558517.8725042</v>
      </c>
      <c r="N281" s="26">
        <v>129.48021160424716</v>
      </c>
      <c r="O281" s="425">
        <v>25496972.57</v>
      </c>
      <c r="P281" s="425">
        <f t="shared" si="12"/>
        <v>2608.5449777448844</v>
      </c>
      <c r="Q281" s="68">
        <f t="shared" si="13"/>
        <v>1.13166198871526E-2</v>
      </c>
      <c r="R281" s="68"/>
      <c r="T281" s="30">
        <v>25700</v>
      </c>
      <c r="U281" s="26">
        <v>4599.4032200888341</v>
      </c>
      <c r="V281" s="26">
        <v>2287810446.7943201</v>
      </c>
      <c r="W281" s="26">
        <v>136.80304787209209</v>
      </c>
      <c r="X281" s="32">
        <v>25496972.57</v>
      </c>
      <c r="Y281" s="544">
        <f t="shared" si="14"/>
        <v>2893.4802410853422</v>
      </c>
      <c r="Z281" s="68">
        <f t="shared" si="15"/>
        <v>1.1144705019476748E-2</v>
      </c>
      <c r="AD281" s="30">
        <v>25700</v>
      </c>
      <c r="AE281" s="26">
        <v>17968.959088534029</v>
      </c>
      <c r="AF281" s="26">
        <v>4059213717.0961199</v>
      </c>
      <c r="AG281" s="26">
        <v>383.05654665829661</v>
      </c>
      <c r="AH281" s="26">
        <v>25496972.57</v>
      </c>
      <c r="AI281" s="26">
        <v>9071.2120610539569</v>
      </c>
      <c r="AJ281" s="42">
        <v>6.2420510305673804E-3</v>
      </c>
      <c r="AK281" s="26">
        <v>14904.923994486249</v>
      </c>
    </row>
    <row r="282" spans="1:37">
      <c r="A282" s="30">
        <v>25800</v>
      </c>
      <c r="B282" s="26">
        <v>4291.7068783213836</v>
      </c>
      <c r="C282" s="26">
        <v>2227524244.9672503</v>
      </c>
      <c r="D282" s="26">
        <v>129.73916798049689</v>
      </c>
      <c r="E282" s="32">
        <v>25596182.579999998</v>
      </c>
      <c r="K282" s="26">
        <v>25800</v>
      </c>
      <c r="L282" s="426">
        <v>4291.7068783213836</v>
      </c>
      <c r="M282" s="426">
        <v>2227524244.9672503</v>
      </c>
      <c r="N282" s="26">
        <v>129.73916798049689</v>
      </c>
      <c r="O282" s="425">
        <v>25596182.579999998</v>
      </c>
      <c r="P282" s="425">
        <f t="shared" ref="P282:P345" si="16">(N282-N281)*10^6/(K282-K281)</f>
        <v>2589.5637624972778</v>
      </c>
      <c r="Q282" s="68">
        <f t="shared" ref="Q282:Q345" si="17">O282/(M282+O282)</f>
        <v>1.1360326002575919E-2</v>
      </c>
      <c r="R282" s="68"/>
      <c r="T282" s="30">
        <v>25800</v>
      </c>
      <c r="U282" s="26">
        <v>4598.8341925318691</v>
      </c>
      <c r="V282" s="26">
        <v>2287776173.8890653</v>
      </c>
      <c r="W282" s="26">
        <v>137.09049777467584</v>
      </c>
      <c r="X282" s="32">
        <v>25596182.579999998</v>
      </c>
      <c r="Y282" s="544">
        <f t="shared" ref="Y282:Y345" si="18">(W282-W281)/(T282-T281)*10^6</f>
        <v>2874.4990258374514</v>
      </c>
      <c r="Z282" s="68">
        <f t="shared" ref="Z282:Z345" si="19">X282/V282</f>
        <v>1.1188237237600134E-2</v>
      </c>
      <c r="AD282" s="30">
        <v>25800</v>
      </c>
      <c r="AE282" s="26">
        <v>17967.621576654299</v>
      </c>
      <c r="AF282" s="26">
        <v>4059179444.7478313</v>
      </c>
      <c r="AG282" s="26">
        <v>383.95911027695411</v>
      </c>
      <c r="AH282" s="26">
        <v>25596182.579999994</v>
      </c>
      <c r="AI282" s="26">
        <v>9025.6361865747022</v>
      </c>
      <c r="AJ282" s="42">
        <v>6.2662395478364236E-3</v>
      </c>
      <c r="AK282" s="26">
        <v>14882.136057246282</v>
      </c>
    </row>
    <row r="283" spans="1:37">
      <c r="A283" s="30">
        <v>25900</v>
      </c>
      <c r="B283" s="26">
        <v>4291.1604695821225</v>
      </c>
      <c r="C283" s="26">
        <v>2227489972.061996</v>
      </c>
      <c r="D283" s="26">
        <v>129.996226235222</v>
      </c>
      <c r="E283" s="32">
        <v>25695392.59</v>
      </c>
      <c r="K283" s="26">
        <v>25900</v>
      </c>
      <c r="L283" s="426">
        <v>4291.1604695821225</v>
      </c>
      <c r="M283" s="426">
        <v>2227489972.061996</v>
      </c>
      <c r="N283" s="26">
        <v>129.996226235222</v>
      </c>
      <c r="O283" s="425">
        <v>25695392.59</v>
      </c>
      <c r="P283" s="425">
        <f t="shared" si="16"/>
        <v>2570.5825472510924</v>
      </c>
      <c r="Q283" s="68">
        <f t="shared" si="17"/>
        <v>1.1404029598767009E-2</v>
      </c>
      <c r="R283" s="68"/>
      <c r="T283" s="30">
        <v>25900</v>
      </c>
      <c r="U283" s="26">
        <v>4598.2658528980937</v>
      </c>
      <c r="V283" s="26">
        <v>2287741900.9838114</v>
      </c>
      <c r="W283" s="26">
        <v>137.37604955573497</v>
      </c>
      <c r="X283" s="32">
        <v>25695392.59</v>
      </c>
      <c r="Y283" s="544">
        <f t="shared" si="18"/>
        <v>2855.517810591266</v>
      </c>
      <c r="Z283" s="68">
        <f t="shared" si="19"/>
        <v>1.1231770760045116E-2</v>
      </c>
      <c r="AD283" s="30">
        <v>25900</v>
      </c>
      <c r="AE283" s="26">
        <v>17966.285193239299</v>
      </c>
      <c r="AF283" s="26">
        <v>4059145172.3995428</v>
      </c>
      <c r="AG283" s="26">
        <v>384.85711630816337</v>
      </c>
      <c r="AH283" s="26">
        <v>25695392.59</v>
      </c>
      <c r="AI283" s="26">
        <v>8980.0603120931191</v>
      </c>
      <c r="AJ283" s="42">
        <v>6.2904272960444853E-3</v>
      </c>
      <c r="AK283" s="26">
        <v>14859.348120006309</v>
      </c>
    </row>
    <row r="284" spans="1:37">
      <c r="A284" s="30">
        <v>26000</v>
      </c>
      <c r="B284" s="26">
        <v>4290.6147487660519</v>
      </c>
      <c r="C284" s="26">
        <v>2227455699.1567416</v>
      </c>
      <c r="D284" s="26">
        <v>130.25138636842237</v>
      </c>
      <c r="E284" s="32">
        <v>25794602.600000001</v>
      </c>
      <c r="K284" s="26">
        <v>26000</v>
      </c>
      <c r="L284" s="426">
        <v>4290.6147487660519</v>
      </c>
      <c r="M284" s="426">
        <v>2227455699.1567416</v>
      </c>
      <c r="N284" s="26">
        <v>130.25138636842237</v>
      </c>
      <c r="O284" s="425">
        <v>25794602.600000001</v>
      </c>
      <c r="P284" s="425">
        <f t="shared" si="16"/>
        <v>2551.60133200377</v>
      </c>
      <c r="Q284" s="68">
        <f t="shared" si="17"/>
        <v>1.1447730675943679E-2</v>
      </c>
      <c r="R284" s="68"/>
      <c r="T284" s="30">
        <v>26000</v>
      </c>
      <c r="U284" s="26">
        <v>4597.6982011875061</v>
      </c>
      <c r="V284" s="26">
        <v>2287707628.078557</v>
      </c>
      <c r="W284" s="26">
        <v>137.65970321526936</v>
      </c>
      <c r="X284" s="32">
        <v>25794602.600000001</v>
      </c>
      <c r="Y284" s="544">
        <f t="shared" si="18"/>
        <v>2836.5365953439436</v>
      </c>
      <c r="Z284" s="68">
        <f t="shared" si="19"/>
        <v>1.1275305586870319E-2</v>
      </c>
      <c r="AD284" s="30">
        <v>26000</v>
      </c>
      <c r="AE284" s="26">
        <v>17964.949938289024</v>
      </c>
      <c r="AF284" s="26">
        <v>4059110900.0512533</v>
      </c>
      <c r="AG284" s="26">
        <v>385.75056475192491</v>
      </c>
      <c r="AH284" s="26">
        <v>25794602.599999998</v>
      </c>
      <c r="AI284" s="26">
        <v>8934.4844376150286</v>
      </c>
      <c r="AJ284" s="42">
        <v>6.3146142752282409E-3</v>
      </c>
      <c r="AK284" s="26">
        <v>14836.560182766343</v>
      </c>
    </row>
    <row r="285" spans="1:37">
      <c r="A285" s="30">
        <v>26100</v>
      </c>
      <c r="B285" s="26">
        <v>4290.0697158731691</v>
      </c>
      <c r="C285" s="26">
        <v>2227421426.2514877</v>
      </c>
      <c r="D285" s="26">
        <v>130.50464838009808</v>
      </c>
      <c r="E285" s="32">
        <v>25893812.609999999</v>
      </c>
      <c r="K285" s="26">
        <v>26100</v>
      </c>
      <c r="L285" s="426">
        <v>4290.0697158731691</v>
      </c>
      <c r="M285" s="426">
        <v>2227421426.2514877</v>
      </c>
      <c r="N285" s="26">
        <v>130.50464838009808</v>
      </c>
      <c r="O285" s="425">
        <v>25893812.609999999</v>
      </c>
      <c r="P285" s="425">
        <f t="shared" si="16"/>
        <v>2532.6201167570161</v>
      </c>
      <c r="Q285" s="68">
        <f t="shared" si="17"/>
        <v>1.1491429234323704E-2</v>
      </c>
      <c r="R285" s="68"/>
      <c r="T285" s="30">
        <v>26100</v>
      </c>
      <c r="U285" s="26">
        <v>4597.1312374001072</v>
      </c>
      <c r="V285" s="26">
        <v>2287673355.1733027</v>
      </c>
      <c r="W285" s="26">
        <v>137.94145875327905</v>
      </c>
      <c r="X285" s="32">
        <v>25893812.609999999</v>
      </c>
      <c r="Y285" s="544">
        <f t="shared" si="18"/>
        <v>2817.5553800969055</v>
      </c>
      <c r="Z285" s="68">
        <f t="shared" si="19"/>
        <v>1.1318841718134368E-2</v>
      </c>
      <c r="AD285" s="30">
        <v>26100</v>
      </c>
      <c r="AE285" s="26">
        <v>17963.615811803495</v>
      </c>
      <c r="AF285" s="26">
        <v>4059076627.7029653</v>
      </c>
      <c r="AG285" s="26">
        <v>386.63945560823834</v>
      </c>
      <c r="AH285" s="26">
        <v>25893812.609999992</v>
      </c>
      <c r="AI285" s="26">
        <v>8888.9085631346097</v>
      </c>
      <c r="AJ285" s="42">
        <v>6.3388004854243616E-3</v>
      </c>
      <c r="AK285" s="26">
        <v>14813.772245526372</v>
      </c>
    </row>
    <row r="286" spans="1:37">
      <c r="A286" s="30">
        <v>26200</v>
      </c>
      <c r="B286" s="26">
        <v>4289.525370903476</v>
      </c>
      <c r="C286" s="26">
        <v>2227387153.3462343</v>
      </c>
      <c r="D286" s="26">
        <v>130.75601227024907</v>
      </c>
      <c r="E286" s="32">
        <v>25993022.619999997</v>
      </c>
      <c r="K286" s="26">
        <v>26200</v>
      </c>
      <c r="L286" s="426">
        <v>4289.525370903476</v>
      </c>
      <c r="M286" s="426">
        <v>2227387153.3462343</v>
      </c>
      <c r="N286" s="26">
        <v>130.75601227024907</v>
      </c>
      <c r="O286" s="425">
        <v>25993022.619999997</v>
      </c>
      <c r="P286" s="425">
        <f t="shared" si="16"/>
        <v>2513.638901509978</v>
      </c>
      <c r="Q286" s="68">
        <f t="shared" si="17"/>
        <v>1.1535125274124845E-2</v>
      </c>
      <c r="R286" s="68"/>
      <c r="T286" s="30">
        <v>26200</v>
      </c>
      <c r="U286" s="26">
        <v>4596.5649615358961</v>
      </c>
      <c r="V286" s="26">
        <v>2287639082.2680483</v>
      </c>
      <c r="W286" s="26">
        <v>138.22131616976409</v>
      </c>
      <c r="X286" s="32">
        <v>25993022.619999997</v>
      </c>
      <c r="Y286" s="544">
        <f t="shared" si="18"/>
        <v>2798.5741648504359</v>
      </c>
      <c r="Z286" s="68">
        <f t="shared" si="19"/>
        <v>1.136237915389589E-2</v>
      </c>
      <c r="AD286" s="30">
        <v>26200</v>
      </c>
      <c r="AE286" s="26">
        <v>17962.282813782695</v>
      </c>
      <c r="AF286" s="26">
        <v>4059042355.3546767</v>
      </c>
      <c r="AG286" s="26">
        <v>387.5237888771037</v>
      </c>
      <c r="AH286" s="26">
        <v>25993022.619999997</v>
      </c>
      <c r="AI286" s="26">
        <v>8843.3326886536088</v>
      </c>
      <c r="AJ286" s="42">
        <v>6.3629859266695265E-3</v>
      </c>
      <c r="AK286" s="26">
        <v>14790.984308286401</v>
      </c>
    </row>
    <row r="287" spans="1:37">
      <c r="A287" s="30">
        <v>26300</v>
      </c>
      <c r="B287" s="26">
        <v>4288.9817138569697</v>
      </c>
      <c r="C287" s="26">
        <v>2227352880.44098</v>
      </c>
      <c r="D287" s="26">
        <v>131.00547803887537</v>
      </c>
      <c r="E287" s="32">
        <v>26092232.629999999</v>
      </c>
      <c r="K287" s="26">
        <v>26300</v>
      </c>
      <c r="L287" s="426">
        <v>4288.9817138569697</v>
      </c>
      <c r="M287" s="426">
        <v>2227352880.44098</v>
      </c>
      <c r="N287" s="26">
        <v>131.00547803887537</v>
      </c>
      <c r="O287" s="425">
        <v>26092232.629999999</v>
      </c>
      <c r="P287" s="425">
        <f t="shared" si="16"/>
        <v>2494.6576862629399</v>
      </c>
      <c r="Q287" s="68">
        <f t="shared" si="17"/>
        <v>1.1578818795564839E-2</v>
      </c>
      <c r="R287" s="68"/>
      <c r="T287" s="30">
        <v>26300</v>
      </c>
      <c r="U287" s="26">
        <v>4595.9993735948756</v>
      </c>
      <c r="V287" s="26">
        <v>2287604809.3627944</v>
      </c>
      <c r="W287" s="26">
        <v>138.49927546472446</v>
      </c>
      <c r="X287" s="32">
        <v>26092232.629999999</v>
      </c>
      <c r="Y287" s="544">
        <f t="shared" si="18"/>
        <v>2779.592949603682</v>
      </c>
      <c r="Z287" s="68">
        <f t="shared" si="19"/>
        <v>1.1405917894213517E-2</v>
      </c>
      <c r="AD287" s="30">
        <v>26300</v>
      </c>
      <c r="AE287" s="26">
        <v>17960.950944226628</v>
      </c>
      <c r="AF287" s="26">
        <v>4059008083.0063877</v>
      </c>
      <c r="AG287" s="26">
        <v>388.40356455852117</v>
      </c>
      <c r="AH287" s="26">
        <v>26092232.629999995</v>
      </c>
      <c r="AI287" s="26">
        <v>8797.7568141743541</v>
      </c>
      <c r="AJ287" s="42">
        <v>6.3871705990004015E-3</v>
      </c>
      <c r="AK287" s="26">
        <v>14768.196371046432</v>
      </c>
    </row>
    <row r="288" spans="1:37">
      <c r="A288" s="30">
        <v>26400</v>
      </c>
      <c r="B288" s="26">
        <v>4288.438744733653</v>
      </c>
      <c r="C288" s="26">
        <v>2227318607.5357265</v>
      </c>
      <c r="D288" s="26">
        <v>131.25304568597701</v>
      </c>
      <c r="E288" s="32">
        <v>26191442.640000001</v>
      </c>
      <c r="K288" s="26">
        <v>26400</v>
      </c>
      <c r="L288" s="426">
        <v>4288.438744733653</v>
      </c>
      <c r="M288" s="426">
        <v>2227318607.5357265</v>
      </c>
      <c r="N288" s="26">
        <v>131.25304568597701</v>
      </c>
      <c r="O288" s="425">
        <v>26191442.640000001</v>
      </c>
      <c r="P288" s="425">
        <f t="shared" si="16"/>
        <v>2475.6764710164703</v>
      </c>
      <c r="Q288" s="68">
        <f t="shared" si="17"/>
        <v>1.1622509798861388E-2</v>
      </c>
      <c r="R288" s="68"/>
      <c r="T288" s="30">
        <v>26400</v>
      </c>
      <c r="U288" s="26">
        <v>4595.4344735770401</v>
      </c>
      <c r="V288" s="26">
        <v>2287570536.4575405</v>
      </c>
      <c r="W288" s="26">
        <v>138.77533663816007</v>
      </c>
      <c r="X288" s="32">
        <v>26191442.640000001</v>
      </c>
      <c r="Y288" s="544">
        <f t="shared" si="18"/>
        <v>2760.6117343560754</v>
      </c>
      <c r="Z288" s="68">
        <f t="shared" si="19"/>
        <v>1.1449457939145886E-2</v>
      </c>
      <c r="AD288" s="30">
        <v>26400</v>
      </c>
      <c r="AE288" s="26">
        <v>17959.620203135288</v>
      </c>
      <c r="AF288" s="26">
        <v>4058973810.6580992</v>
      </c>
      <c r="AG288" s="26">
        <v>389.27878265249063</v>
      </c>
      <c r="AH288" s="26">
        <v>26191442.640000001</v>
      </c>
      <c r="AI288" s="26">
        <v>8752.1809396945173</v>
      </c>
      <c r="AJ288" s="42">
        <v>6.411354502453657E-3</v>
      </c>
      <c r="AK288" s="26">
        <v>14745.408433806462</v>
      </c>
    </row>
    <row r="289" spans="1:37">
      <c r="A289" s="30">
        <v>26500</v>
      </c>
      <c r="B289" s="26">
        <v>4287.8964635335242</v>
      </c>
      <c r="C289" s="26">
        <v>2227284334.6304717</v>
      </c>
      <c r="D289" s="26">
        <v>131.49871521155393</v>
      </c>
      <c r="E289" s="32">
        <v>26290652.649999999</v>
      </c>
      <c r="K289" s="26">
        <v>26500</v>
      </c>
      <c r="L289" s="426">
        <v>4287.8964635335242</v>
      </c>
      <c r="M289" s="426">
        <v>2227284334.6304717</v>
      </c>
      <c r="N289" s="26">
        <v>131.49871521155393</v>
      </c>
      <c r="O289" s="425">
        <v>26290652.649999999</v>
      </c>
      <c r="P289" s="425">
        <f t="shared" si="16"/>
        <v>2456.6952557691479</v>
      </c>
      <c r="Q289" s="68">
        <f t="shared" si="17"/>
        <v>1.166619828423218E-2</v>
      </c>
      <c r="R289" s="68"/>
      <c r="T289" s="30">
        <v>26500</v>
      </c>
      <c r="U289" s="26">
        <v>4594.8702614823951</v>
      </c>
      <c r="V289" s="26">
        <v>2287536263.5522861</v>
      </c>
      <c r="W289" s="26">
        <v>139.04949969007106</v>
      </c>
      <c r="X289" s="32">
        <v>26290652.649999999</v>
      </c>
      <c r="Y289" s="544">
        <f t="shared" si="18"/>
        <v>2741.63051910989</v>
      </c>
      <c r="Z289" s="68">
        <f t="shared" si="19"/>
        <v>1.1492999288751636E-2</v>
      </c>
      <c r="AD289" s="30">
        <v>26500</v>
      </c>
      <c r="AE289" s="26">
        <v>17958.290590508692</v>
      </c>
      <c r="AF289" s="26">
        <v>4058939538.3098111</v>
      </c>
      <c r="AG289" s="26">
        <v>390.14944315901204</v>
      </c>
      <c r="AH289" s="26">
        <v>26290652.649999995</v>
      </c>
      <c r="AI289" s="26">
        <v>8706.6050652140984</v>
      </c>
      <c r="AJ289" s="42">
        <v>6.4355376370659528E-3</v>
      </c>
      <c r="AK289" s="26">
        <v>14722.620496566491</v>
      </c>
    </row>
    <row r="290" spans="1:37">
      <c r="A290" s="30">
        <v>26600</v>
      </c>
      <c r="B290" s="26">
        <v>4287.3548702565822</v>
      </c>
      <c r="C290" s="26">
        <v>2227250061.7252183</v>
      </c>
      <c r="D290" s="26">
        <v>131.74248661560617</v>
      </c>
      <c r="E290" s="32">
        <v>26389862.66</v>
      </c>
      <c r="K290" s="26">
        <v>26600</v>
      </c>
      <c r="L290" s="426">
        <v>4287.3548702565822</v>
      </c>
      <c r="M290" s="426">
        <v>2227250061.7252183</v>
      </c>
      <c r="N290" s="26">
        <v>131.74248661560617</v>
      </c>
      <c r="O290" s="425">
        <v>26389862.66</v>
      </c>
      <c r="P290" s="425">
        <f t="shared" si="16"/>
        <v>2437.714040522394</v>
      </c>
      <c r="Q290" s="68">
        <f t="shared" si="17"/>
        <v>1.1709884251894865E-2</v>
      </c>
      <c r="R290" s="68"/>
      <c r="T290" s="30">
        <v>26600</v>
      </c>
      <c r="U290" s="26">
        <v>4594.3067373109379</v>
      </c>
      <c r="V290" s="26">
        <v>2287501990.6470323</v>
      </c>
      <c r="W290" s="26">
        <v>139.32176462045732</v>
      </c>
      <c r="X290" s="32">
        <v>26389862.66</v>
      </c>
      <c r="Y290" s="544">
        <f t="shared" si="18"/>
        <v>2722.6493038625676</v>
      </c>
      <c r="Z290" s="68">
        <f t="shared" si="19"/>
        <v>1.1536541943089408E-2</v>
      </c>
      <c r="AD290" s="30">
        <v>26600</v>
      </c>
      <c r="AE290" s="26">
        <v>17956.962106346822</v>
      </c>
      <c r="AF290" s="26">
        <v>4058905265.9615211</v>
      </c>
      <c r="AG290" s="26">
        <v>391.01554607808549</v>
      </c>
      <c r="AH290" s="26">
        <v>26389862.659999993</v>
      </c>
      <c r="AI290" s="26">
        <v>8661.0291907348437</v>
      </c>
      <c r="AJ290" s="42">
        <v>6.4597200028739619E-3</v>
      </c>
      <c r="AK290" s="26">
        <v>14699.832559326522</v>
      </c>
    </row>
    <row r="291" spans="1:37">
      <c r="A291" s="30">
        <v>26700</v>
      </c>
      <c r="B291" s="26">
        <v>4286.8139649028308</v>
      </c>
      <c r="C291" s="26">
        <v>2227215788.8199635</v>
      </c>
      <c r="D291" s="26">
        <v>131.98435989813373</v>
      </c>
      <c r="E291" s="32">
        <v>26489072.669999998</v>
      </c>
      <c r="K291" s="26">
        <v>26700</v>
      </c>
      <c r="L291" s="426">
        <v>4286.8139649028308</v>
      </c>
      <c r="M291" s="426">
        <v>2227215788.8199635</v>
      </c>
      <c r="N291" s="26">
        <v>131.98435989813373</v>
      </c>
      <c r="O291" s="425">
        <v>26489072.669999998</v>
      </c>
      <c r="P291" s="425">
        <f t="shared" si="16"/>
        <v>2418.7328252756402</v>
      </c>
      <c r="Q291" s="68">
        <f t="shared" si="17"/>
        <v>1.1753567702067081E-2</v>
      </c>
      <c r="R291" s="68"/>
      <c r="T291" s="30">
        <v>26700</v>
      </c>
      <c r="U291" s="26">
        <v>4593.7439010626713</v>
      </c>
      <c r="V291" s="26">
        <v>2287467717.7417784</v>
      </c>
      <c r="W291" s="26">
        <v>139.59213142931893</v>
      </c>
      <c r="X291" s="32">
        <v>26489072.669999998</v>
      </c>
      <c r="Y291" s="544">
        <f t="shared" si="18"/>
        <v>2703.668088616098</v>
      </c>
      <c r="Z291" s="68">
        <f t="shared" si="19"/>
        <v>1.1580085902217846E-2</v>
      </c>
      <c r="AD291" s="30">
        <v>26700</v>
      </c>
      <c r="AE291" s="26">
        <v>17955.634750649686</v>
      </c>
      <c r="AF291" s="26">
        <v>4058870993.6132326</v>
      </c>
      <c r="AG291" s="26">
        <v>391.87709140971094</v>
      </c>
      <c r="AH291" s="26">
        <v>26489072.669999998</v>
      </c>
      <c r="AI291" s="26">
        <v>8615.4533162544249</v>
      </c>
      <c r="AJ291" s="42">
        <v>6.4839015999143381E-3</v>
      </c>
      <c r="AK291" s="26">
        <v>14677.044622086552</v>
      </c>
    </row>
    <row r="292" spans="1:37">
      <c r="A292" s="30">
        <v>26800</v>
      </c>
      <c r="B292" s="26">
        <v>4286.2737474722662</v>
      </c>
      <c r="C292" s="26">
        <v>2227181515.9147096</v>
      </c>
      <c r="D292" s="26">
        <v>132.22433505913659</v>
      </c>
      <c r="E292" s="32">
        <v>26588282.679999996</v>
      </c>
      <c r="K292" s="26">
        <v>26800</v>
      </c>
      <c r="L292" s="426">
        <v>4286.2737474722662</v>
      </c>
      <c r="M292" s="426">
        <v>2227181515.9147096</v>
      </c>
      <c r="N292" s="26">
        <v>132.22433505913659</v>
      </c>
      <c r="O292" s="425">
        <v>26588282.679999996</v>
      </c>
      <c r="P292" s="425">
        <f t="shared" si="16"/>
        <v>2399.751610028602</v>
      </c>
      <c r="Q292" s="68">
        <f t="shared" si="17"/>
        <v>1.1797248634966428E-2</v>
      </c>
      <c r="R292" s="68"/>
      <c r="T292" s="30">
        <v>26800</v>
      </c>
      <c r="U292" s="26">
        <v>4593.1817527375897</v>
      </c>
      <c r="V292" s="26">
        <v>2287433444.836524</v>
      </c>
      <c r="W292" s="26">
        <v>139.8606001166558</v>
      </c>
      <c r="X292" s="32">
        <v>26588282.679999996</v>
      </c>
      <c r="Y292" s="544">
        <f t="shared" si="18"/>
        <v>2684.6868733687757</v>
      </c>
      <c r="Z292" s="68">
        <f t="shared" si="19"/>
        <v>1.1623631166195605E-2</v>
      </c>
      <c r="AD292" s="30">
        <v>26800</v>
      </c>
      <c r="AE292" s="26">
        <v>17954.308523417287</v>
      </c>
      <c r="AF292" s="26">
        <v>4058836721.2649446</v>
      </c>
      <c r="AG292" s="26">
        <v>392.7340791538885</v>
      </c>
      <c r="AH292" s="26">
        <v>26588282.679999992</v>
      </c>
      <c r="AI292" s="26">
        <v>8569.8774417757522</v>
      </c>
      <c r="AJ292" s="42">
        <v>6.5080824282237387E-3</v>
      </c>
      <c r="AK292" s="26">
        <v>14654.256684846587</v>
      </c>
    </row>
    <row r="293" spans="1:37">
      <c r="A293" s="30">
        <v>26900</v>
      </c>
      <c r="B293" s="26">
        <v>4285.7342179648913</v>
      </c>
      <c r="C293" s="26">
        <v>2227147243.0094552</v>
      </c>
      <c r="D293" s="26">
        <v>132.46241209861472</v>
      </c>
      <c r="E293" s="32">
        <v>26687492.690000001</v>
      </c>
      <c r="K293" s="26">
        <v>26900</v>
      </c>
      <c r="L293" s="426">
        <v>4285.7342179648913</v>
      </c>
      <c r="M293" s="426">
        <v>2227147243.0094552</v>
      </c>
      <c r="N293" s="26">
        <v>132.46241209861472</v>
      </c>
      <c r="O293" s="425">
        <v>26687492.690000001</v>
      </c>
      <c r="P293" s="425">
        <f t="shared" si="16"/>
        <v>2380.7703947812797</v>
      </c>
      <c r="Q293" s="68">
        <f t="shared" si="17"/>
        <v>1.1840927050810494E-2</v>
      </c>
      <c r="R293" s="68"/>
      <c r="T293" s="30">
        <v>26900</v>
      </c>
      <c r="U293" s="26">
        <v>4592.6202923356996</v>
      </c>
      <c r="V293" s="26">
        <v>2287399171.9312706</v>
      </c>
      <c r="W293" s="26">
        <v>140.12717068246798</v>
      </c>
      <c r="X293" s="32">
        <v>26687492.690000001</v>
      </c>
      <c r="Y293" s="544">
        <f t="shared" si="18"/>
        <v>2665.7056581217375</v>
      </c>
      <c r="Z293" s="68">
        <f t="shared" si="19"/>
        <v>1.1667177735081335E-2</v>
      </c>
      <c r="AD293" s="30">
        <v>26900</v>
      </c>
      <c r="AE293" s="26">
        <v>17952.983424649618</v>
      </c>
      <c r="AF293" s="26">
        <v>4058802448.9166551</v>
      </c>
      <c r="AG293" s="26">
        <v>393.586509310618</v>
      </c>
      <c r="AH293" s="26">
        <v>26687492.690000001</v>
      </c>
      <c r="AI293" s="26">
        <v>8524.3015672947513</v>
      </c>
      <c r="AJ293" s="42">
        <v>6.5322624878388288E-3</v>
      </c>
      <c r="AK293" s="26">
        <v>14631.468747606617</v>
      </c>
    </row>
    <row r="294" spans="1:37">
      <c r="A294" s="30">
        <v>27000</v>
      </c>
      <c r="B294" s="26">
        <v>4285.1953763807032</v>
      </c>
      <c r="C294" s="26">
        <v>2227112970.1042018</v>
      </c>
      <c r="D294" s="26">
        <v>132.69859101656823</v>
      </c>
      <c r="E294" s="32">
        <v>26786702.699999999</v>
      </c>
      <c r="K294" s="26">
        <v>27000</v>
      </c>
      <c r="L294" s="426">
        <v>4285.1953763807032</v>
      </c>
      <c r="M294" s="426">
        <v>2227112970.1042018</v>
      </c>
      <c r="N294" s="26">
        <v>132.69859101656823</v>
      </c>
      <c r="O294" s="425">
        <v>26786702.699999999</v>
      </c>
      <c r="P294" s="425">
        <f t="shared" si="16"/>
        <v>2361.7891795350943</v>
      </c>
      <c r="Q294" s="68">
        <f t="shared" si="17"/>
        <v>1.1884602949816829E-2</v>
      </c>
      <c r="R294" s="68"/>
      <c r="T294" s="30">
        <v>27000</v>
      </c>
      <c r="U294" s="26">
        <v>4592.0595198569954</v>
      </c>
      <c r="V294" s="26">
        <v>2287364899.0260167</v>
      </c>
      <c r="W294" s="26">
        <v>140.39184312675548</v>
      </c>
      <c r="X294" s="32">
        <v>26786702.699999999</v>
      </c>
      <c r="Y294" s="544">
        <f t="shared" si="18"/>
        <v>2646.7244428749837</v>
      </c>
      <c r="Z294" s="68">
        <f t="shared" si="19"/>
        <v>1.171072560893369E-2</v>
      </c>
      <c r="AD294" s="30">
        <v>27000</v>
      </c>
      <c r="AE294" s="26">
        <v>17951.659454346682</v>
      </c>
      <c r="AF294" s="26">
        <v>4058768176.568367</v>
      </c>
      <c r="AG294" s="26">
        <v>394.43438187989938</v>
      </c>
      <c r="AH294" s="26">
        <v>26786702.699999996</v>
      </c>
      <c r="AI294" s="26">
        <v>8478.7256928137504</v>
      </c>
      <c r="AJ294" s="42">
        <v>6.5564417787962511E-3</v>
      </c>
      <c r="AK294" s="26">
        <v>14608.680810366643</v>
      </c>
    </row>
    <row r="295" spans="1:37">
      <c r="A295" s="30">
        <v>27100</v>
      </c>
      <c r="B295" s="26">
        <v>4284.6572227197048</v>
      </c>
      <c r="C295" s="26">
        <v>2227078697.198947</v>
      </c>
      <c r="D295" s="26">
        <v>132.93287181299704</v>
      </c>
      <c r="E295" s="32">
        <v>26885912.710000001</v>
      </c>
      <c r="K295" s="26">
        <v>27100</v>
      </c>
      <c r="L295" s="426">
        <v>4284.6572227197048</v>
      </c>
      <c r="M295" s="426">
        <v>2227078697.198947</v>
      </c>
      <c r="N295" s="26">
        <v>132.93287181299704</v>
      </c>
      <c r="O295" s="425">
        <v>26885912.710000001</v>
      </c>
      <c r="P295" s="425">
        <f t="shared" si="16"/>
        <v>2342.8079642880562</v>
      </c>
      <c r="Q295" s="68">
        <f t="shared" si="17"/>
        <v>1.1928276332202973E-2</v>
      </c>
      <c r="R295" s="68"/>
      <c r="T295" s="30">
        <v>27100</v>
      </c>
      <c r="U295" s="26">
        <v>4591.4994353014799</v>
      </c>
      <c r="V295" s="26">
        <v>2287330626.1207623</v>
      </c>
      <c r="W295" s="26">
        <v>140.6546174495183</v>
      </c>
      <c r="X295" s="32">
        <v>26885912.710000001</v>
      </c>
      <c r="Y295" s="544">
        <f t="shared" si="18"/>
        <v>2627.7432276282298</v>
      </c>
      <c r="Z295" s="68">
        <f t="shared" si="19"/>
        <v>1.1754274787811339E-2</v>
      </c>
      <c r="AD295" s="30">
        <v>27100</v>
      </c>
      <c r="AE295" s="26">
        <v>17950.336612508479</v>
      </c>
      <c r="AF295" s="26">
        <v>4058733904.2200785</v>
      </c>
      <c r="AG295" s="26">
        <v>395.27769686173286</v>
      </c>
      <c r="AH295" s="26">
        <v>26885912.709999993</v>
      </c>
      <c r="AI295" s="26">
        <v>8433.1498183350777</v>
      </c>
      <c r="AJ295" s="42">
        <v>6.5806203011326645E-3</v>
      </c>
      <c r="AK295" s="26">
        <v>14585.892873126675</v>
      </c>
    </row>
    <row r="296" spans="1:37">
      <c r="A296" s="30">
        <v>27200</v>
      </c>
      <c r="B296" s="26">
        <v>4284.1197569818951</v>
      </c>
      <c r="C296" s="26">
        <v>2227044424.2936931</v>
      </c>
      <c r="D296" s="26">
        <v>133.16525448790111</v>
      </c>
      <c r="E296" s="32">
        <v>26985122.719999999</v>
      </c>
      <c r="K296" s="26">
        <v>27200</v>
      </c>
      <c r="L296" s="426">
        <v>4284.1197569818951</v>
      </c>
      <c r="M296" s="426">
        <v>2227044424.2936931</v>
      </c>
      <c r="N296" s="26">
        <v>133.16525448790111</v>
      </c>
      <c r="O296" s="425">
        <v>26985122.719999999</v>
      </c>
      <c r="P296" s="425">
        <f t="shared" si="16"/>
        <v>2323.8267490407338</v>
      </c>
      <c r="Q296" s="68">
        <f t="shared" si="17"/>
        <v>1.1971947198186426E-2</v>
      </c>
      <c r="R296" s="68"/>
      <c r="T296" s="30">
        <v>27200</v>
      </c>
      <c r="U296" s="26">
        <v>4590.9400386691541</v>
      </c>
      <c r="V296" s="26">
        <v>2287296353.215508</v>
      </c>
      <c r="W296" s="26">
        <v>140.91549365075642</v>
      </c>
      <c r="X296" s="32">
        <v>26985122.719999999</v>
      </c>
      <c r="Y296" s="544">
        <f t="shared" si="18"/>
        <v>2608.7620123811917</v>
      </c>
      <c r="Z296" s="68">
        <f t="shared" si="19"/>
        <v>1.1797825271772937E-2</v>
      </c>
      <c r="AD296" s="30">
        <v>27200</v>
      </c>
      <c r="AE296" s="26">
        <v>17949.014899135011</v>
      </c>
      <c r="AF296" s="26">
        <v>4058699631.8717899</v>
      </c>
      <c r="AG296" s="26">
        <v>396.11645425611835</v>
      </c>
      <c r="AH296" s="26">
        <v>26985122.719999999</v>
      </c>
      <c r="AI296" s="26">
        <v>8387.5739438546589</v>
      </c>
      <c r="AJ296" s="42">
        <v>6.6047980548847177E-3</v>
      </c>
      <c r="AK296" s="26">
        <v>14563.104935886704</v>
      </c>
    </row>
    <row r="297" spans="1:37">
      <c r="A297" s="30">
        <v>27300</v>
      </c>
      <c r="B297" s="26">
        <v>4283.5829791672722</v>
      </c>
      <c r="C297" s="26">
        <v>2227010151.3884392</v>
      </c>
      <c r="D297" s="26">
        <v>133.39573904128054</v>
      </c>
      <c r="E297" s="32">
        <v>27084332.729999997</v>
      </c>
      <c r="K297" s="26">
        <v>27300</v>
      </c>
      <c r="L297" s="426">
        <v>4283.5829791672722</v>
      </c>
      <c r="M297" s="426">
        <v>2227010151.3884392</v>
      </c>
      <c r="N297" s="26">
        <v>133.39573904128054</v>
      </c>
      <c r="O297" s="425">
        <v>27084332.729999997</v>
      </c>
      <c r="P297" s="425">
        <f t="shared" si="16"/>
        <v>2304.8455337942642</v>
      </c>
      <c r="Q297" s="68">
        <f t="shared" si="17"/>
        <v>1.2015615547984668E-2</v>
      </c>
      <c r="R297" s="68"/>
      <c r="T297" s="30">
        <v>27300</v>
      </c>
      <c r="U297" s="26">
        <v>4590.3813299600151</v>
      </c>
      <c r="V297" s="26">
        <v>2287262080.3102541</v>
      </c>
      <c r="W297" s="26">
        <v>141.17447173046989</v>
      </c>
      <c r="X297" s="32">
        <v>27084332.729999997</v>
      </c>
      <c r="Y297" s="544">
        <f t="shared" si="18"/>
        <v>2589.780797134722</v>
      </c>
      <c r="Z297" s="68">
        <f t="shared" si="19"/>
        <v>1.1841377060877152E-2</v>
      </c>
      <c r="AD297" s="30">
        <v>27300</v>
      </c>
      <c r="AE297" s="26">
        <v>17947.694314226275</v>
      </c>
      <c r="AF297" s="26">
        <v>4058665359.5235009</v>
      </c>
      <c r="AG297" s="26">
        <v>396.95065406305588</v>
      </c>
      <c r="AH297" s="26">
        <v>27084332.729999993</v>
      </c>
      <c r="AI297" s="26">
        <v>8341.9980693754042</v>
      </c>
      <c r="AJ297" s="42">
        <v>6.6289750400890541E-3</v>
      </c>
      <c r="AK297" s="26">
        <v>14540.316998646736</v>
      </c>
    </row>
    <row r="298" spans="1:37">
      <c r="A298" s="30">
        <v>27400</v>
      </c>
      <c r="B298" s="26">
        <v>4283.046889275839</v>
      </c>
      <c r="C298" s="26">
        <v>2226975878.4831843</v>
      </c>
      <c r="D298" s="26">
        <v>133.62432547313523</v>
      </c>
      <c r="E298" s="32">
        <v>27183542.740000002</v>
      </c>
      <c r="K298" s="26">
        <v>27400</v>
      </c>
      <c r="L298" s="426">
        <v>4283.046889275839</v>
      </c>
      <c r="M298" s="426">
        <v>2226975878.4831843</v>
      </c>
      <c r="N298" s="26">
        <v>133.62432547313523</v>
      </c>
      <c r="O298" s="425">
        <v>27183542.740000002</v>
      </c>
      <c r="P298" s="425">
        <f t="shared" si="16"/>
        <v>2285.8643185469418</v>
      </c>
      <c r="Q298" s="68">
        <f t="shared" si="17"/>
        <v>1.205928138181517E-2</v>
      </c>
      <c r="R298" s="68"/>
      <c r="T298" s="30">
        <v>27400</v>
      </c>
      <c r="U298" s="26">
        <v>4589.8233091740649</v>
      </c>
      <c r="V298" s="26">
        <v>2287227807.4050002</v>
      </c>
      <c r="W298" s="26">
        <v>141.43155168865863</v>
      </c>
      <c r="X298" s="32">
        <v>27183542.740000002</v>
      </c>
      <c r="Y298" s="544">
        <f t="shared" si="18"/>
        <v>2570.7995818873997</v>
      </c>
      <c r="Z298" s="68">
        <f t="shared" si="19"/>
        <v>1.1884930155182659E-2</v>
      </c>
      <c r="AD298" s="30">
        <v>27400</v>
      </c>
      <c r="AE298" s="26">
        <v>17946.374857782273</v>
      </c>
      <c r="AF298" s="26">
        <v>4058631087.1752124</v>
      </c>
      <c r="AG298" s="26">
        <v>397.78029628254546</v>
      </c>
      <c r="AH298" s="26">
        <v>27183542.740000002</v>
      </c>
      <c r="AI298" s="26">
        <v>8296.4221948955674</v>
      </c>
      <c r="AJ298" s="42">
        <v>6.6531512567823249E-3</v>
      </c>
      <c r="AK298" s="26">
        <v>14517.529061406769</v>
      </c>
    </row>
    <row r="299" spans="1:37">
      <c r="A299" s="30">
        <v>27500</v>
      </c>
      <c r="B299" s="26">
        <v>4282.5114873075936</v>
      </c>
      <c r="C299" s="26">
        <v>2226941605.5779309</v>
      </c>
      <c r="D299" s="26">
        <v>133.85101378346525</v>
      </c>
      <c r="E299" s="32">
        <v>27282752.75</v>
      </c>
      <c r="K299" s="26">
        <v>27500</v>
      </c>
      <c r="L299" s="426">
        <v>4282.5114873075936</v>
      </c>
      <c r="M299" s="426">
        <v>2226941605.5779309</v>
      </c>
      <c r="N299" s="26">
        <v>133.85101378346525</v>
      </c>
      <c r="O299" s="425">
        <v>27282752.75</v>
      </c>
      <c r="P299" s="425">
        <f t="shared" si="16"/>
        <v>2266.8831033001879</v>
      </c>
      <c r="Q299" s="68">
        <f t="shared" si="17"/>
        <v>1.2102944699895337E-2</v>
      </c>
      <c r="R299" s="68"/>
      <c r="T299" s="30">
        <v>27500</v>
      </c>
      <c r="U299" s="26">
        <v>4589.2659763113033</v>
      </c>
      <c r="V299" s="26">
        <v>2287193534.4997458</v>
      </c>
      <c r="W299" s="26">
        <v>141.68673352532269</v>
      </c>
      <c r="X299" s="32">
        <v>27282752.75</v>
      </c>
      <c r="Y299" s="544">
        <f t="shared" si="18"/>
        <v>2551.8183666406458</v>
      </c>
      <c r="Z299" s="68">
        <f t="shared" si="19"/>
        <v>1.1928484554748129E-2</v>
      </c>
      <c r="AD299" s="30">
        <v>27500</v>
      </c>
      <c r="AE299" s="26">
        <v>17945.056529803005</v>
      </c>
      <c r="AF299" s="26">
        <v>4058596814.8269229</v>
      </c>
      <c r="AG299" s="26">
        <v>398.60538091458682</v>
      </c>
      <c r="AH299" s="26">
        <v>27282752.749999996</v>
      </c>
      <c r="AI299" s="26">
        <v>8250.8463204139844</v>
      </c>
      <c r="AJ299" s="42">
        <v>6.6773267050011641E-3</v>
      </c>
      <c r="AK299" s="26">
        <v>14494.741124166794</v>
      </c>
    </row>
    <row r="300" spans="1:37">
      <c r="A300" s="30">
        <v>27600</v>
      </c>
      <c r="B300" s="26">
        <v>4281.9767732625369</v>
      </c>
      <c r="C300" s="26">
        <v>2226907332.6726766</v>
      </c>
      <c r="D300" s="26">
        <v>134.07580397227059</v>
      </c>
      <c r="E300" s="32">
        <v>27381962.759999998</v>
      </c>
      <c r="K300" s="26">
        <v>27600</v>
      </c>
      <c r="L300" s="426">
        <v>4281.9767732625369</v>
      </c>
      <c r="M300" s="426">
        <v>2226907332.6726766</v>
      </c>
      <c r="N300" s="26">
        <v>134.07580397227059</v>
      </c>
      <c r="O300" s="425">
        <v>27381962.759999998</v>
      </c>
      <c r="P300" s="425">
        <f t="shared" si="16"/>
        <v>2247.901888053434</v>
      </c>
      <c r="Q300" s="68">
        <f t="shared" si="17"/>
        <v>1.2146605502442597E-2</v>
      </c>
      <c r="R300" s="68"/>
      <c r="T300" s="30">
        <v>27600</v>
      </c>
      <c r="U300" s="26">
        <v>4588.7093313717305</v>
      </c>
      <c r="V300" s="26">
        <v>2287159261.5944915</v>
      </c>
      <c r="W300" s="26">
        <v>141.94001724046203</v>
      </c>
      <c r="X300" s="32">
        <v>27381962.759999998</v>
      </c>
      <c r="Y300" s="544">
        <f t="shared" si="18"/>
        <v>2532.8371513933234</v>
      </c>
      <c r="Z300" s="68">
        <f t="shared" si="19"/>
        <v>1.1972040259632239E-2</v>
      </c>
      <c r="AD300" s="30">
        <v>27600</v>
      </c>
      <c r="AE300" s="26">
        <v>17943.739330288467</v>
      </c>
      <c r="AF300" s="26">
        <v>4058562542.4786353</v>
      </c>
      <c r="AG300" s="26">
        <v>399.42590795918039</v>
      </c>
      <c r="AH300" s="26">
        <v>27381962.75999999</v>
      </c>
      <c r="AI300" s="26">
        <v>8205.2704459353117</v>
      </c>
      <c r="AJ300" s="42">
        <v>6.7015013847822142E-3</v>
      </c>
      <c r="AK300" s="26">
        <v>14471.953186926823</v>
      </c>
    </row>
    <row r="301" spans="1:37">
      <c r="A301" s="30">
        <v>27700</v>
      </c>
      <c r="B301" s="26">
        <v>4281.4427471406689</v>
      </c>
      <c r="C301" s="26">
        <v>2226873059.7674227</v>
      </c>
      <c r="D301" s="26">
        <v>134.29869603955126</v>
      </c>
      <c r="E301" s="32">
        <v>27481172.77</v>
      </c>
      <c r="K301" s="26">
        <v>27700</v>
      </c>
      <c r="L301" s="426">
        <v>4281.4427471406689</v>
      </c>
      <c r="M301" s="426">
        <v>2226873059.7674227</v>
      </c>
      <c r="N301" s="26">
        <v>134.29869603955126</v>
      </c>
      <c r="O301" s="425">
        <v>27481172.77</v>
      </c>
      <c r="P301" s="425">
        <f t="shared" si="16"/>
        <v>2228.9206728066802</v>
      </c>
      <c r="Q301" s="68">
        <f t="shared" si="17"/>
        <v>1.2190263789674326E-2</v>
      </c>
      <c r="R301" s="68"/>
      <c r="T301" s="30">
        <v>27700</v>
      </c>
      <c r="U301" s="26">
        <v>4588.1533743553455</v>
      </c>
      <c r="V301" s="26">
        <v>2287124988.6892376</v>
      </c>
      <c r="W301" s="26">
        <v>142.19140283407677</v>
      </c>
      <c r="X301" s="32">
        <v>27481172.77</v>
      </c>
      <c r="Y301" s="544">
        <f t="shared" si="18"/>
        <v>2513.8559361474222</v>
      </c>
      <c r="Z301" s="68">
        <f t="shared" si="19"/>
        <v>1.2015597269893673E-2</v>
      </c>
      <c r="AD301" s="30">
        <v>27700</v>
      </c>
      <c r="AE301" s="26">
        <v>17942.423259238658</v>
      </c>
      <c r="AF301" s="26">
        <v>4058528270.1303453</v>
      </c>
      <c r="AG301" s="26">
        <v>400.24187741632591</v>
      </c>
      <c r="AH301" s="26">
        <v>27481172.77</v>
      </c>
      <c r="AI301" s="26">
        <v>8159.6945714554749</v>
      </c>
      <c r="AJ301" s="42">
        <v>6.7256752961621204E-3</v>
      </c>
      <c r="AK301" s="26">
        <v>14449.165249686856</v>
      </c>
    </row>
    <row r="302" spans="1:37">
      <c r="A302" s="30">
        <v>27800</v>
      </c>
      <c r="B302" s="26">
        <v>4280.9094089419896</v>
      </c>
      <c r="C302" s="26">
        <v>2226838786.8621688</v>
      </c>
      <c r="D302" s="26">
        <v>134.51968998530722</v>
      </c>
      <c r="E302" s="32">
        <v>27580382.779999997</v>
      </c>
      <c r="K302" s="26">
        <v>27800</v>
      </c>
      <c r="L302" s="426">
        <v>4280.9094089419896</v>
      </c>
      <c r="M302" s="426">
        <v>2226838786.8621688</v>
      </c>
      <c r="N302" s="26">
        <v>134.51968998530722</v>
      </c>
      <c r="O302" s="425">
        <v>27580382.779999997</v>
      </c>
      <c r="P302" s="425">
        <f t="shared" si="16"/>
        <v>2209.9394575596421</v>
      </c>
      <c r="Q302" s="68">
        <f t="shared" si="17"/>
        <v>1.2233919561807876E-2</v>
      </c>
      <c r="R302" s="68"/>
      <c r="T302" s="30">
        <v>27800</v>
      </c>
      <c r="U302" s="26">
        <v>4587.5981052621491</v>
      </c>
      <c r="V302" s="26">
        <v>2287090715.7839832</v>
      </c>
      <c r="W302" s="26">
        <v>142.44089030616672</v>
      </c>
      <c r="X302" s="32">
        <v>27580382.779999997</v>
      </c>
      <c r="Y302" s="544">
        <f t="shared" si="18"/>
        <v>2494.8747208995314</v>
      </c>
      <c r="Z302" s="68">
        <f t="shared" si="19"/>
        <v>1.2059155585591112E-2</v>
      </c>
      <c r="AD302" s="30">
        <v>27800</v>
      </c>
      <c r="AE302" s="26">
        <v>17941.10831665359</v>
      </c>
      <c r="AF302" s="26">
        <v>4058493997.7820568</v>
      </c>
      <c r="AG302" s="26">
        <v>401.05328928602341</v>
      </c>
      <c r="AH302" s="26">
        <v>27580382.779999994</v>
      </c>
      <c r="AI302" s="26">
        <v>8114.1186969750561</v>
      </c>
      <c r="AJ302" s="42">
        <v>6.7498484391775053E-3</v>
      </c>
      <c r="AK302" s="26">
        <v>14426.377312446884</v>
      </c>
    </row>
    <row r="303" spans="1:37">
      <c r="A303" s="30">
        <v>27900</v>
      </c>
      <c r="B303" s="26">
        <v>4280.3767586664972</v>
      </c>
      <c r="C303" s="26">
        <v>2226804513.9569149</v>
      </c>
      <c r="D303" s="26">
        <v>134.73878580953851</v>
      </c>
      <c r="E303" s="32">
        <v>27679592.789999999</v>
      </c>
      <c r="K303" s="26">
        <v>27900</v>
      </c>
      <c r="L303" s="426">
        <v>4280.3767586664972</v>
      </c>
      <c r="M303" s="426">
        <v>2226804513.9569149</v>
      </c>
      <c r="N303" s="26">
        <v>134.73878580953851</v>
      </c>
      <c r="O303" s="425">
        <v>27679592.789999999</v>
      </c>
      <c r="P303" s="425">
        <f t="shared" si="16"/>
        <v>2190.9582423128882</v>
      </c>
      <c r="Q303" s="68">
        <f t="shared" si="17"/>
        <v>1.2277572819060582E-2</v>
      </c>
      <c r="R303" s="68"/>
      <c r="T303" s="30">
        <v>27900</v>
      </c>
      <c r="U303" s="26">
        <v>4587.0435240921415</v>
      </c>
      <c r="V303" s="26">
        <v>2287056442.8787289</v>
      </c>
      <c r="W303" s="26">
        <v>142.688479656732</v>
      </c>
      <c r="X303" s="32">
        <v>27679592.789999999</v>
      </c>
      <c r="Y303" s="544">
        <f t="shared" si="18"/>
        <v>2475.8935056527775</v>
      </c>
      <c r="Z303" s="68">
        <f t="shared" si="19"/>
        <v>1.210271520678325E-2</v>
      </c>
      <c r="AD303" s="30">
        <v>27900</v>
      </c>
      <c r="AE303" s="26">
        <v>17939.794502533256</v>
      </c>
      <c r="AF303" s="26">
        <v>4058459725.4337683</v>
      </c>
      <c r="AG303" s="26">
        <v>401.86014356827292</v>
      </c>
      <c r="AH303" s="26">
        <v>27679592.789999999</v>
      </c>
      <c r="AI303" s="26">
        <v>8068.5428224952193</v>
      </c>
      <c r="AJ303" s="42">
        <v>6.7740208138650131E-3</v>
      </c>
      <c r="AK303" s="26">
        <v>14403.589375206915</v>
      </c>
    </row>
    <row r="304" spans="1:37">
      <c r="A304" s="30">
        <v>28000</v>
      </c>
      <c r="B304" s="26">
        <v>4279.8447963141934</v>
      </c>
      <c r="C304" s="26">
        <v>2226770241.0516605</v>
      </c>
      <c r="D304" s="26">
        <v>134.95598351224507</v>
      </c>
      <c r="E304" s="32">
        <v>27778802.800000001</v>
      </c>
      <c r="K304" s="26">
        <v>28000</v>
      </c>
      <c r="L304" s="426">
        <v>4279.8447963141934</v>
      </c>
      <c r="M304" s="426">
        <v>2226770241.0516605</v>
      </c>
      <c r="N304" s="26">
        <v>134.95598351224507</v>
      </c>
      <c r="O304" s="425">
        <v>27778802.800000001</v>
      </c>
      <c r="P304" s="425">
        <f t="shared" si="16"/>
        <v>2171.9770270655658</v>
      </c>
      <c r="Q304" s="68">
        <f t="shared" si="17"/>
        <v>1.2321223561649752E-2</v>
      </c>
      <c r="R304" s="68"/>
      <c r="T304" s="30">
        <v>28000</v>
      </c>
      <c r="U304" s="26">
        <v>4586.4896308453226</v>
      </c>
      <c r="V304" s="26">
        <v>2287022169.973475</v>
      </c>
      <c r="W304" s="26">
        <v>142.93417088577263</v>
      </c>
      <c r="X304" s="32">
        <v>27778802.800000001</v>
      </c>
      <c r="Y304" s="544">
        <f t="shared" si="18"/>
        <v>2456.9122904063079</v>
      </c>
      <c r="Z304" s="68">
        <f t="shared" si="19"/>
        <v>1.2146276133528772E-2</v>
      </c>
      <c r="AD304" s="30">
        <v>28000</v>
      </c>
      <c r="AE304" s="26">
        <v>17938.481816877647</v>
      </c>
      <c r="AF304" s="26">
        <v>4058425453.0854793</v>
      </c>
      <c r="AG304" s="26">
        <v>402.66244026307453</v>
      </c>
      <c r="AH304" s="26">
        <v>27778802.799999997</v>
      </c>
      <c r="AI304" s="26">
        <v>8022.9669480159637</v>
      </c>
      <c r="AJ304" s="42">
        <v>6.7981924202612674E-3</v>
      </c>
      <c r="AK304" s="26">
        <v>14380.801437966948</v>
      </c>
    </row>
    <row r="305" spans="1:37">
      <c r="A305" s="30">
        <v>28100</v>
      </c>
      <c r="B305" s="26">
        <v>4279.3135218850794</v>
      </c>
      <c r="C305" s="26">
        <v>2226735968.1464071</v>
      </c>
      <c r="D305" s="26">
        <v>135.17128309342692</v>
      </c>
      <c r="E305" s="32">
        <v>27878012.809999995</v>
      </c>
      <c r="K305" s="26">
        <v>28100</v>
      </c>
      <c r="L305" s="426">
        <v>4279.3135218850794</v>
      </c>
      <c r="M305" s="426">
        <v>2226735968.1464071</v>
      </c>
      <c r="N305" s="26">
        <v>135.17128309342692</v>
      </c>
      <c r="O305" s="425">
        <v>27878012.809999995</v>
      </c>
      <c r="P305" s="425">
        <f t="shared" si="16"/>
        <v>2152.9958118185277</v>
      </c>
      <c r="Q305" s="68">
        <f t="shared" si="17"/>
        <v>1.2364871789792656E-2</v>
      </c>
      <c r="R305" s="68"/>
      <c r="T305" s="30">
        <v>28100</v>
      </c>
      <c r="U305" s="26">
        <v>4585.9364255216915</v>
      </c>
      <c r="V305" s="26">
        <v>2286987897.0682211</v>
      </c>
      <c r="W305" s="26">
        <v>143.17796399328853</v>
      </c>
      <c r="X305" s="32">
        <v>27878012.809999995</v>
      </c>
      <c r="Y305" s="544">
        <f t="shared" si="18"/>
        <v>2437.9310751589855</v>
      </c>
      <c r="Z305" s="68">
        <f t="shared" si="19"/>
        <v>1.2189838365886373E-2</v>
      </c>
      <c r="AD305" s="30">
        <v>28100</v>
      </c>
      <c r="AE305" s="26">
        <v>17937.17025968678</v>
      </c>
      <c r="AF305" s="26">
        <v>4058391180.7371907</v>
      </c>
      <c r="AG305" s="26">
        <v>403.46017937042808</v>
      </c>
      <c r="AH305" s="26">
        <v>27878012.809999991</v>
      </c>
      <c r="AI305" s="26">
        <v>7977.3910735355457</v>
      </c>
      <c r="AJ305" s="42">
        <v>6.8223632584028977E-3</v>
      </c>
      <c r="AK305" s="26">
        <v>14358.013500726978</v>
      </c>
    </row>
    <row r="306" spans="1:37">
      <c r="A306" s="30">
        <v>28200</v>
      </c>
      <c r="B306" s="26">
        <v>4278.7829353791521</v>
      </c>
      <c r="C306" s="26">
        <v>2226701695.2411523</v>
      </c>
      <c r="D306" s="26">
        <v>135.38468455308413</v>
      </c>
      <c r="E306" s="32">
        <v>27977222.82</v>
      </c>
      <c r="K306" s="26">
        <v>28200</v>
      </c>
      <c r="L306" s="426">
        <v>4278.7829353791521</v>
      </c>
      <c r="M306" s="426">
        <v>2226701695.2411523</v>
      </c>
      <c r="N306" s="26">
        <v>135.38468455308413</v>
      </c>
      <c r="O306" s="425">
        <v>27977222.82</v>
      </c>
      <c r="P306" s="425">
        <f t="shared" si="16"/>
        <v>2134.0145965720581</v>
      </c>
      <c r="Q306" s="68">
        <f t="shared" si="17"/>
        <v>1.2408517503706569E-2</v>
      </c>
      <c r="R306" s="68"/>
      <c r="T306" s="30">
        <v>28200</v>
      </c>
      <c r="U306" s="26">
        <v>4585.3839081212491</v>
      </c>
      <c r="V306" s="26">
        <v>2286953624.1629667</v>
      </c>
      <c r="W306" s="26">
        <v>143.41985897927975</v>
      </c>
      <c r="X306" s="32">
        <v>27977222.82</v>
      </c>
      <c r="Y306" s="544">
        <f t="shared" si="18"/>
        <v>2418.9498599122317</v>
      </c>
      <c r="Z306" s="68">
        <f t="shared" si="19"/>
        <v>1.223340190391476E-2</v>
      </c>
      <c r="AD306" s="30">
        <v>28200</v>
      </c>
      <c r="AE306" s="26">
        <v>17935.859830960642</v>
      </c>
      <c r="AF306" s="26">
        <v>4058356908.3889027</v>
      </c>
      <c r="AG306" s="26">
        <v>404.25336089033362</v>
      </c>
      <c r="AH306" s="26">
        <v>27977222.82</v>
      </c>
      <c r="AI306" s="26">
        <v>7931.8151990551269</v>
      </c>
      <c r="AJ306" s="42">
        <v>6.8465333283265328E-3</v>
      </c>
      <c r="AK306" s="26">
        <v>14335.225563487007</v>
      </c>
    </row>
    <row r="307" spans="1:37">
      <c r="A307" s="30">
        <v>28300</v>
      </c>
      <c r="B307" s="26">
        <v>4278.2530367964146</v>
      </c>
      <c r="C307" s="26">
        <v>2226667422.3358979</v>
      </c>
      <c r="D307" s="26">
        <v>135.59618789121663</v>
      </c>
      <c r="E307" s="32">
        <v>28076432.829999998</v>
      </c>
      <c r="K307" s="26">
        <v>28300</v>
      </c>
      <c r="L307" s="426">
        <v>4278.2530367964146</v>
      </c>
      <c r="M307" s="426">
        <v>2226667422.3358979</v>
      </c>
      <c r="N307" s="26">
        <v>135.59618789121663</v>
      </c>
      <c r="O307" s="425">
        <v>28076432.829999998</v>
      </c>
      <c r="P307" s="425">
        <f t="shared" si="16"/>
        <v>2115.0333813250199</v>
      </c>
      <c r="Q307" s="68">
        <f t="shared" si="17"/>
        <v>1.2452160703608708E-2</v>
      </c>
      <c r="R307" s="68"/>
      <c r="T307" s="30">
        <v>28300</v>
      </c>
      <c r="U307" s="26">
        <v>4584.8320786439954</v>
      </c>
      <c r="V307" s="26">
        <v>2286919351.2577133</v>
      </c>
      <c r="W307" s="26">
        <v>143.65985584374627</v>
      </c>
      <c r="X307" s="32">
        <v>28076432.829999998</v>
      </c>
      <c r="Y307" s="544">
        <f t="shared" si="18"/>
        <v>2399.9686446651936</v>
      </c>
      <c r="Z307" s="68">
        <f t="shared" si="19"/>
        <v>1.2276966747672625E-2</v>
      </c>
      <c r="AD307" s="30">
        <v>28300</v>
      </c>
      <c r="AE307" s="26">
        <v>17934.550530699242</v>
      </c>
      <c r="AF307" s="26">
        <v>4058322636.0406137</v>
      </c>
      <c r="AG307" s="26">
        <v>405.04198482279122</v>
      </c>
      <c r="AH307" s="26">
        <v>28076432.829999994</v>
      </c>
      <c r="AI307" s="26">
        <v>7886.2393245758731</v>
      </c>
      <c r="AJ307" s="42">
        <v>6.8707026300687934E-3</v>
      </c>
      <c r="AK307" s="26">
        <v>14312.437626247038</v>
      </c>
    </row>
    <row r="308" spans="1:37">
      <c r="A308" s="30">
        <v>28400</v>
      </c>
      <c r="B308" s="26">
        <v>4277.7238261368639</v>
      </c>
      <c r="C308" s="26">
        <v>2226633149.430644</v>
      </c>
      <c r="D308" s="26">
        <v>135.80579310782446</v>
      </c>
      <c r="E308" s="32">
        <v>28175642.84</v>
      </c>
      <c r="K308" s="26">
        <v>28400</v>
      </c>
      <c r="L308" s="426">
        <v>4277.7238261368639</v>
      </c>
      <c r="M308" s="426">
        <v>2226633149.430644</v>
      </c>
      <c r="N308" s="26">
        <v>135.80579310782446</v>
      </c>
      <c r="O308" s="425">
        <v>28175642.84</v>
      </c>
      <c r="P308" s="425">
        <f t="shared" si="16"/>
        <v>2096.0521660782661</v>
      </c>
      <c r="Q308" s="68">
        <f t="shared" si="17"/>
        <v>1.2495801389716279E-2</v>
      </c>
      <c r="R308" s="68"/>
      <c r="T308" s="30">
        <v>28400</v>
      </c>
      <c r="U308" s="26">
        <v>4584.2809370899286</v>
      </c>
      <c r="V308" s="26">
        <v>2286885078.3524594</v>
      </c>
      <c r="W308" s="26">
        <v>143.89795458668812</v>
      </c>
      <c r="X308" s="32">
        <v>28175642.84</v>
      </c>
      <c r="Y308" s="544">
        <f t="shared" si="18"/>
        <v>2380.9874294184397</v>
      </c>
      <c r="Z308" s="68">
        <f t="shared" si="19"/>
        <v>1.2320532897218682E-2</v>
      </c>
      <c r="AD308" s="30">
        <v>28400</v>
      </c>
      <c r="AE308" s="26">
        <v>17933.242358902571</v>
      </c>
      <c r="AF308" s="26">
        <v>4058288363.6923251</v>
      </c>
      <c r="AG308" s="26">
        <v>405.82605116780076</v>
      </c>
      <c r="AH308" s="26">
        <v>28175642.84</v>
      </c>
      <c r="AI308" s="26">
        <v>7840.6634500954533</v>
      </c>
      <c r="AJ308" s="42">
        <v>6.8948711636663039E-3</v>
      </c>
      <c r="AK308" s="26">
        <v>14289.649689007068</v>
      </c>
    </row>
    <row r="309" spans="1:37">
      <c r="A309" s="30">
        <v>28500</v>
      </c>
      <c r="B309" s="26">
        <v>4277.1953034005028</v>
      </c>
      <c r="C309" s="26">
        <v>2226598876.5253897</v>
      </c>
      <c r="D309" s="26">
        <v>136.01350020290758</v>
      </c>
      <c r="E309" s="32">
        <v>28274852.850000001</v>
      </c>
      <c r="K309" s="26">
        <v>28500</v>
      </c>
      <c r="L309" s="426">
        <v>4277.1953034005028</v>
      </c>
      <c r="M309" s="426">
        <v>2226598876.5253897</v>
      </c>
      <c r="N309" s="26">
        <v>136.01350020290758</v>
      </c>
      <c r="O309" s="425">
        <v>28274852.850000001</v>
      </c>
      <c r="P309" s="425">
        <f t="shared" si="16"/>
        <v>2077.0709508312279</v>
      </c>
      <c r="Q309" s="68">
        <f t="shared" si="17"/>
        <v>1.2539439562246471E-2</v>
      </c>
      <c r="R309" s="68"/>
      <c r="T309" s="30">
        <v>28500</v>
      </c>
      <c r="U309" s="26">
        <v>4583.7304834590514</v>
      </c>
      <c r="V309" s="26">
        <v>2286850805.4472046</v>
      </c>
      <c r="W309" s="26">
        <v>144.13415520810526</v>
      </c>
      <c r="X309" s="32">
        <v>28274852.850000001</v>
      </c>
      <c r="Y309" s="544">
        <f t="shared" si="18"/>
        <v>2362.0062141714016</v>
      </c>
      <c r="Z309" s="68">
        <f t="shared" si="19"/>
        <v>1.2364100352611642E-2</v>
      </c>
      <c r="AD309" s="30">
        <v>28500</v>
      </c>
      <c r="AE309" s="26">
        <v>17931.935315570627</v>
      </c>
      <c r="AF309" s="26">
        <v>4058254091.3440361</v>
      </c>
      <c r="AG309" s="26">
        <v>406.60555992536223</v>
      </c>
      <c r="AH309" s="26">
        <v>28274852.849999998</v>
      </c>
      <c r="AI309" s="26">
        <v>7795.0875756150344</v>
      </c>
      <c r="AJ309" s="42">
        <v>6.919038929155681E-3</v>
      </c>
      <c r="AK309" s="26">
        <v>14266.861751767095</v>
      </c>
    </row>
    <row r="310" spans="1:37">
      <c r="A310" s="30">
        <v>28600</v>
      </c>
      <c r="B310" s="26">
        <v>4276.6674685873295</v>
      </c>
      <c r="C310" s="26">
        <v>2226564603.6201353</v>
      </c>
      <c r="D310" s="26">
        <v>136.21930917646603</v>
      </c>
      <c r="E310" s="32">
        <v>28374062.859999996</v>
      </c>
      <c r="K310" s="26">
        <v>28600</v>
      </c>
      <c r="L310" s="426">
        <v>4276.6674685873295</v>
      </c>
      <c r="M310" s="426">
        <v>2226564603.6201353</v>
      </c>
      <c r="N310" s="26">
        <v>136.21930917646603</v>
      </c>
      <c r="O310" s="425">
        <v>28374062.859999996</v>
      </c>
      <c r="P310" s="425">
        <f t="shared" si="16"/>
        <v>2058.0897355844741</v>
      </c>
      <c r="Q310" s="68">
        <f t="shared" si="17"/>
        <v>1.2583075221416428E-2</v>
      </c>
      <c r="R310" s="68"/>
      <c r="T310" s="30">
        <v>28600</v>
      </c>
      <c r="U310" s="26">
        <v>4583.180717751362</v>
      </c>
      <c r="V310" s="26">
        <v>2286816532.5419512</v>
      </c>
      <c r="W310" s="26">
        <v>144.36845770799772</v>
      </c>
      <c r="X310" s="32">
        <v>28374062.859999996</v>
      </c>
      <c r="Y310" s="544">
        <f t="shared" si="18"/>
        <v>2343.0249989246477</v>
      </c>
      <c r="Z310" s="68">
        <f t="shared" si="19"/>
        <v>1.2407669113910204E-2</v>
      </c>
      <c r="AD310" s="30">
        <v>28600</v>
      </c>
      <c r="AE310" s="26">
        <v>17930.629400703427</v>
      </c>
      <c r="AF310" s="26">
        <v>4058219818.9957476</v>
      </c>
      <c r="AG310" s="26">
        <v>407.38051109547587</v>
      </c>
      <c r="AH310" s="26">
        <v>28374062.859999992</v>
      </c>
      <c r="AI310" s="26">
        <v>7749.5117011363618</v>
      </c>
      <c r="AJ310" s="42">
        <v>6.9432059265735393E-3</v>
      </c>
      <c r="AK310" s="26">
        <v>14244.073814527128</v>
      </c>
    </row>
    <row r="311" spans="1:37">
      <c r="A311" s="30">
        <v>28700</v>
      </c>
      <c r="B311" s="26">
        <v>4276.1403216973458</v>
      </c>
      <c r="C311" s="26">
        <v>2226530330.7148814</v>
      </c>
      <c r="D311" s="26">
        <v>136.42322002849977</v>
      </c>
      <c r="E311" s="32">
        <v>28473272.869999997</v>
      </c>
      <c r="K311" s="26">
        <v>28700</v>
      </c>
      <c r="L311" s="426">
        <v>4276.1403216973458</v>
      </c>
      <c r="M311" s="426">
        <v>2226530330.7148814</v>
      </c>
      <c r="N311" s="26">
        <v>136.42322002849977</v>
      </c>
      <c r="O311" s="425">
        <v>28473272.869999997</v>
      </c>
      <c r="P311" s="425">
        <f t="shared" si="16"/>
        <v>2039.1085203374359</v>
      </c>
      <c r="Q311" s="68">
        <f t="shared" si="17"/>
        <v>1.2626708367443291E-2</v>
      </c>
      <c r="R311" s="68"/>
      <c r="T311" s="30">
        <v>28700</v>
      </c>
      <c r="U311" s="26">
        <v>4582.6316399668613</v>
      </c>
      <c r="V311" s="26">
        <v>2286782259.6366963</v>
      </c>
      <c r="W311" s="26">
        <v>144.60086208636551</v>
      </c>
      <c r="X311" s="32">
        <v>28473272.869999997</v>
      </c>
      <c r="Y311" s="544">
        <f t="shared" si="18"/>
        <v>2324.0437836778938</v>
      </c>
      <c r="Z311" s="68">
        <f t="shared" si="19"/>
        <v>1.2451239181173104E-2</v>
      </c>
      <c r="AD311" s="30">
        <v>28700</v>
      </c>
      <c r="AE311" s="26">
        <v>17929.324614300953</v>
      </c>
      <c r="AF311" s="26">
        <v>4058185546.6474586</v>
      </c>
      <c r="AG311" s="26">
        <v>408.1509046781415</v>
      </c>
      <c r="AH311" s="26">
        <v>28473272.869999997</v>
      </c>
      <c r="AI311" s="26">
        <v>7703.9358266559429</v>
      </c>
      <c r="AJ311" s="42">
        <v>6.9673721559564998E-3</v>
      </c>
      <c r="AK311" s="26">
        <v>14221.28587728716</v>
      </c>
    </row>
    <row r="312" spans="1:37">
      <c r="A312" s="30">
        <v>28800</v>
      </c>
      <c r="B312" s="26">
        <v>4275.61386273055</v>
      </c>
      <c r="C312" s="26">
        <v>2226496057.8096271</v>
      </c>
      <c r="D312" s="26">
        <v>136.62523275900884</v>
      </c>
      <c r="E312" s="32">
        <v>28572482.879999999</v>
      </c>
      <c r="K312" s="26">
        <v>28800</v>
      </c>
      <c r="L312" s="426">
        <v>4275.61386273055</v>
      </c>
      <c r="M312" s="426">
        <v>2226496057.8096271</v>
      </c>
      <c r="N312" s="26">
        <v>136.62523275900884</v>
      </c>
      <c r="O312" s="425">
        <v>28572482.879999999</v>
      </c>
      <c r="P312" s="425">
        <f t="shared" si="16"/>
        <v>2020.1273050906821</v>
      </c>
      <c r="Q312" s="68">
        <f t="shared" si="17"/>
        <v>1.2670339000544165E-2</v>
      </c>
      <c r="R312" s="68"/>
      <c r="T312" s="30">
        <v>28800</v>
      </c>
      <c r="U312" s="26">
        <v>4582.0832501055493</v>
      </c>
      <c r="V312" s="26">
        <v>2286747986.7314425</v>
      </c>
      <c r="W312" s="26">
        <v>144.8313683432086</v>
      </c>
      <c r="X312" s="32">
        <v>28572482.879999999</v>
      </c>
      <c r="Y312" s="544">
        <f t="shared" si="18"/>
        <v>2305.0625684308557</v>
      </c>
      <c r="Z312" s="68">
        <f t="shared" si="19"/>
        <v>1.2494810554459045E-2</v>
      </c>
      <c r="AD312" s="30">
        <v>28800</v>
      </c>
      <c r="AE312" s="26">
        <v>17928.020956363216</v>
      </c>
      <c r="AF312" s="26">
        <v>4058151274.2991705</v>
      </c>
      <c r="AG312" s="26">
        <v>408.91674067335907</v>
      </c>
      <c r="AH312" s="26">
        <v>28572482.879999995</v>
      </c>
      <c r="AI312" s="26">
        <v>7658.3599521761062</v>
      </c>
      <c r="AJ312" s="42">
        <v>6.991537617341166E-3</v>
      </c>
      <c r="AK312" s="26">
        <v>14198.497940047191</v>
      </c>
    </row>
    <row r="313" spans="1:37">
      <c r="A313" s="30">
        <v>28900</v>
      </c>
      <c r="B313" s="26">
        <v>4275.088091686941</v>
      </c>
      <c r="C313" s="26">
        <v>2226461784.9043732</v>
      </c>
      <c r="D313" s="26">
        <v>136.82534736799317</v>
      </c>
      <c r="E313" s="32">
        <v>28671692.890000001</v>
      </c>
      <c r="K313" s="26">
        <v>28900</v>
      </c>
      <c r="L313" s="426">
        <v>4275.088091686941</v>
      </c>
      <c r="M313" s="426">
        <v>2226461784.9043732</v>
      </c>
      <c r="N313" s="26">
        <v>136.82534736799317</v>
      </c>
      <c r="O313" s="425">
        <v>28671692.890000001</v>
      </c>
      <c r="P313" s="425">
        <f t="shared" si="16"/>
        <v>2001.1460898433597</v>
      </c>
      <c r="Q313" s="68">
        <f t="shared" si="17"/>
        <v>1.2713967120936127E-2</v>
      </c>
      <c r="R313" s="68"/>
      <c r="T313" s="30">
        <v>28900</v>
      </c>
      <c r="U313" s="26">
        <v>4581.5355481674242</v>
      </c>
      <c r="V313" s="26">
        <v>2286713713.8261881</v>
      </c>
      <c r="W313" s="26">
        <v>145.05997647852695</v>
      </c>
      <c r="X313" s="32">
        <v>28671692.890000001</v>
      </c>
      <c r="Y313" s="544">
        <f t="shared" si="18"/>
        <v>2286.0813531835333</v>
      </c>
      <c r="Z313" s="68">
        <f t="shared" si="19"/>
        <v>1.253838323382676E-2</v>
      </c>
      <c r="AD313" s="30">
        <v>28900</v>
      </c>
      <c r="AE313" s="26">
        <v>17926.718426890213</v>
      </c>
      <c r="AF313" s="26">
        <v>4058117001.950881</v>
      </c>
      <c r="AG313" s="26">
        <v>409.67801908112864</v>
      </c>
      <c r="AH313" s="26">
        <v>28671692.890000001</v>
      </c>
      <c r="AI313" s="26">
        <v>7612.7840776956873</v>
      </c>
      <c r="AJ313" s="42">
        <v>7.015702310764157E-3</v>
      </c>
      <c r="AK313" s="26">
        <v>14175.710002807218</v>
      </c>
    </row>
    <row r="314" spans="1:37">
      <c r="A314" s="30">
        <v>29000</v>
      </c>
      <c r="B314" s="26">
        <v>4274.5630085665225</v>
      </c>
      <c r="C314" s="26">
        <v>2226427511.9991198</v>
      </c>
      <c r="D314" s="26">
        <v>137.02356385545286</v>
      </c>
      <c r="E314" s="32">
        <v>28770902.899999999</v>
      </c>
      <c r="K314" s="26">
        <v>29000</v>
      </c>
      <c r="L314" s="426">
        <v>4274.5630085665225</v>
      </c>
      <c r="M314" s="426">
        <v>2226427511.9991198</v>
      </c>
      <c r="N314" s="26">
        <v>137.02356385545286</v>
      </c>
      <c r="O314" s="425">
        <v>28770902.899999999</v>
      </c>
      <c r="P314" s="425">
        <f t="shared" si="16"/>
        <v>1982.1648745968901</v>
      </c>
      <c r="Q314" s="68">
        <f t="shared" si="17"/>
        <v>1.2757592728836227E-2</v>
      </c>
      <c r="R314" s="68"/>
      <c r="T314" s="30">
        <v>29000</v>
      </c>
      <c r="U314" s="26">
        <v>4580.9885341524887</v>
      </c>
      <c r="V314" s="26">
        <v>2286679440.9209342</v>
      </c>
      <c r="W314" s="26">
        <v>145.28668649232068</v>
      </c>
      <c r="X314" s="32">
        <v>28770902.899999999</v>
      </c>
      <c r="Y314" s="544">
        <f t="shared" si="18"/>
        <v>2267.1001379373479</v>
      </c>
      <c r="Z314" s="68">
        <f t="shared" si="19"/>
        <v>1.2581957219334968E-2</v>
      </c>
      <c r="AD314" s="30">
        <v>29000</v>
      </c>
      <c r="AE314" s="26">
        <v>17925.417025881932</v>
      </c>
      <c r="AF314" s="26">
        <v>4058082729.6025929</v>
      </c>
      <c r="AG314" s="26">
        <v>410.43473990145026</v>
      </c>
      <c r="AH314" s="26">
        <v>28770902.899999995</v>
      </c>
      <c r="AI314" s="26">
        <v>7567.2082032158505</v>
      </c>
      <c r="AJ314" s="42">
        <v>7.0398662362620695E-3</v>
      </c>
      <c r="AK314" s="26">
        <v>14152.922065567249</v>
      </c>
    </row>
    <row r="315" spans="1:37">
      <c r="A315" s="30">
        <v>29100</v>
      </c>
      <c r="B315" s="26">
        <v>4274.0386133692919</v>
      </c>
      <c r="C315" s="26">
        <v>2226393239.0938654</v>
      </c>
      <c r="D315" s="26">
        <v>137.21988222138785</v>
      </c>
      <c r="E315" s="32">
        <v>28870112.909999996</v>
      </c>
      <c r="K315" s="26">
        <v>29100</v>
      </c>
      <c r="L315" s="426">
        <v>4274.0386133692919</v>
      </c>
      <c r="M315" s="426">
        <v>2226393239.0938654</v>
      </c>
      <c r="N315" s="26">
        <v>137.21988222138785</v>
      </c>
      <c r="O315" s="425">
        <v>28870112.909999996</v>
      </c>
      <c r="P315" s="425">
        <f t="shared" si="16"/>
        <v>1963.183659349852</v>
      </c>
      <c r="Q315" s="68">
        <f t="shared" si="17"/>
        <v>1.2801215824461514E-2</v>
      </c>
      <c r="R315" s="68"/>
      <c r="T315" s="30">
        <v>29100</v>
      </c>
      <c r="U315" s="26">
        <v>4580.4422080607419</v>
      </c>
      <c r="V315" s="26">
        <v>2286645168.0156794</v>
      </c>
      <c r="W315" s="26">
        <v>145.51149838458969</v>
      </c>
      <c r="X315" s="32">
        <v>28870112.909999996</v>
      </c>
      <c r="Y315" s="544">
        <f t="shared" si="18"/>
        <v>2248.1189226900256</v>
      </c>
      <c r="Z315" s="68">
        <f t="shared" si="19"/>
        <v>1.2625532511042412E-2</v>
      </c>
      <c r="AD315" s="30">
        <v>29100</v>
      </c>
      <c r="AE315" s="26">
        <v>17924.1167533384</v>
      </c>
      <c r="AF315" s="26">
        <v>4058048457.2543044</v>
      </c>
      <c r="AG315" s="26">
        <v>411.18690313432381</v>
      </c>
      <c r="AH315" s="26">
        <v>28870112.909999993</v>
      </c>
      <c r="AI315" s="26">
        <v>7521.6323287360137</v>
      </c>
      <c r="AJ315" s="42">
        <v>7.0640293938715156E-3</v>
      </c>
      <c r="AK315" s="26">
        <v>14130.13412832728</v>
      </c>
    </row>
    <row r="316" spans="1:37">
      <c r="A316" s="30">
        <v>29200</v>
      </c>
      <c r="B316" s="26">
        <v>4273.5149060952499</v>
      </c>
      <c r="C316" s="26">
        <v>2226358966.188612</v>
      </c>
      <c r="D316" s="26">
        <v>137.41430246579816</v>
      </c>
      <c r="E316" s="32">
        <v>28969322.919999998</v>
      </c>
      <c r="K316" s="26">
        <v>29200</v>
      </c>
      <c r="L316" s="426">
        <v>4273.5149060952499</v>
      </c>
      <c r="M316" s="426">
        <v>2226358966.188612</v>
      </c>
      <c r="N316" s="26">
        <v>137.41430246579816</v>
      </c>
      <c r="O316" s="425">
        <v>28969322.919999998</v>
      </c>
      <c r="P316" s="425">
        <f t="shared" si="16"/>
        <v>1944.2024441030981</v>
      </c>
      <c r="Q316" s="68">
        <f t="shared" si="17"/>
        <v>1.2844836408028975E-2</v>
      </c>
      <c r="R316" s="68"/>
      <c r="T316" s="30">
        <v>29200</v>
      </c>
      <c r="U316" s="26">
        <v>4579.896569892182</v>
      </c>
      <c r="V316" s="26">
        <v>2286610895.1104264</v>
      </c>
      <c r="W316" s="26">
        <v>145.73441215533401</v>
      </c>
      <c r="X316" s="32">
        <v>28969322.919999998</v>
      </c>
      <c r="Y316" s="544">
        <f t="shared" si="18"/>
        <v>2229.1377074432717</v>
      </c>
      <c r="Z316" s="68">
        <f t="shared" si="19"/>
        <v>1.2669109109007808E-2</v>
      </c>
      <c r="AD316" s="30">
        <v>29200</v>
      </c>
      <c r="AE316" s="26">
        <v>17922.817609259597</v>
      </c>
      <c r="AF316" s="26">
        <v>4058014184.9060154</v>
      </c>
      <c r="AG316" s="26">
        <v>411.93450877974948</v>
      </c>
      <c r="AH316" s="26">
        <v>28969322.919999998</v>
      </c>
      <c r="AI316" s="26">
        <v>7476.0564542561769</v>
      </c>
      <c r="AJ316" s="42">
        <v>7.0881917836290997E-3</v>
      </c>
      <c r="AK316" s="26">
        <v>14107.34619108731</v>
      </c>
    </row>
    <row r="317" spans="1:37">
      <c r="A317" s="30">
        <v>29300</v>
      </c>
      <c r="B317" s="26">
        <v>4272.9918867443948</v>
      </c>
      <c r="C317" s="26">
        <v>2226324693.2833576</v>
      </c>
      <c r="D317" s="26">
        <v>137.60682458868376</v>
      </c>
      <c r="E317" s="32">
        <v>29068532.929999996</v>
      </c>
      <c r="K317" s="26">
        <v>29300</v>
      </c>
      <c r="L317" s="426">
        <v>4272.9918867443948</v>
      </c>
      <c r="M317" s="426">
        <v>2226324693.2833576</v>
      </c>
      <c r="N317" s="26">
        <v>137.60682458868376</v>
      </c>
      <c r="O317" s="425">
        <v>29068532.929999996</v>
      </c>
      <c r="P317" s="425">
        <f t="shared" si="16"/>
        <v>1925.22122885606</v>
      </c>
      <c r="Q317" s="68">
        <f t="shared" si="17"/>
        <v>1.2888454479755606E-2</v>
      </c>
      <c r="R317" s="68"/>
      <c r="T317" s="30">
        <v>29300</v>
      </c>
      <c r="U317" s="26">
        <v>4579.3516196468117</v>
      </c>
      <c r="V317" s="26">
        <v>2286576622.2051716</v>
      </c>
      <c r="W317" s="26">
        <v>145.95542780455364</v>
      </c>
      <c r="X317" s="32">
        <v>29068532.929999996</v>
      </c>
      <c r="Y317" s="544">
        <f t="shared" si="18"/>
        <v>2210.1564921962336</v>
      </c>
      <c r="Z317" s="68">
        <f t="shared" si="19"/>
        <v>1.2712687013289911E-2</v>
      </c>
      <c r="AD317" s="30">
        <v>29300</v>
      </c>
      <c r="AE317" s="26">
        <v>17921.51959364552</v>
      </c>
      <c r="AF317" s="26">
        <v>4057979912.5577264</v>
      </c>
      <c r="AG317" s="26">
        <v>412.67755683772702</v>
      </c>
      <c r="AH317" s="26">
        <v>29068532.929999992</v>
      </c>
      <c r="AI317" s="26">
        <v>7430.4805797757581</v>
      </c>
      <c r="AJ317" s="42">
        <v>7.1123534055714159E-3</v>
      </c>
      <c r="AK317" s="26">
        <v>14084.558253847339</v>
      </c>
    </row>
    <row r="318" spans="1:37">
      <c r="A318" s="30">
        <v>29400</v>
      </c>
      <c r="B318" s="26">
        <v>4272.4695553167285</v>
      </c>
      <c r="C318" s="26">
        <v>2226290420.3781028</v>
      </c>
      <c r="D318" s="26">
        <v>137.79744859004467</v>
      </c>
      <c r="E318" s="32">
        <v>29167742.940000001</v>
      </c>
      <c r="K318" s="26">
        <v>29400</v>
      </c>
      <c r="L318" s="426">
        <v>4272.4695553167285</v>
      </c>
      <c r="M318" s="426">
        <v>2226290420.3781028</v>
      </c>
      <c r="N318" s="26">
        <v>137.79744859004467</v>
      </c>
      <c r="O318" s="425">
        <v>29167742.940000001</v>
      </c>
      <c r="P318" s="425">
        <f t="shared" si="16"/>
        <v>1906.2400136090218</v>
      </c>
      <c r="Q318" s="68">
        <f t="shared" si="17"/>
        <v>1.293207003985836E-2</v>
      </c>
      <c r="R318" s="68"/>
      <c r="T318" s="30">
        <v>29400</v>
      </c>
      <c r="U318" s="26">
        <v>4578.8073573246293</v>
      </c>
      <c r="V318" s="26">
        <v>2286542349.2999172</v>
      </c>
      <c r="W318" s="26">
        <v>146.17454533224858</v>
      </c>
      <c r="X318" s="32">
        <v>29167742.940000001</v>
      </c>
      <c r="Y318" s="544">
        <f t="shared" si="18"/>
        <v>2191.1752769494797</v>
      </c>
      <c r="Z318" s="68">
        <f t="shared" si="19"/>
        <v>1.2756266223947457E-2</v>
      </c>
      <c r="AD318" s="30">
        <v>29400</v>
      </c>
      <c r="AE318" s="26">
        <v>17920.222706496181</v>
      </c>
      <c r="AF318" s="26">
        <v>4057945640.2094383</v>
      </c>
      <c r="AG318" s="26">
        <v>413.41604730825668</v>
      </c>
      <c r="AH318" s="26">
        <v>29167742.940000001</v>
      </c>
      <c r="AI318" s="26">
        <v>7384.9047052965034</v>
      </c>
      <c r="AJ318" s="42">
        <v>7.1365142597350677E-3</v>
      </c>
      <c r="AK318" s="26">
        <v>14061.77031660737</v>
      </c>
    </row>
    <row r="319" spans="1:37">
      <c r="A319" s="30">
        <v>29500</v>
      </c>
      <c r="B319" s="26">
        <v>4271.9479118122508</v>
      </c>
      <c r="C319" s="26">
        <v>2226256147.4728494</v>
      </c>
      <c r="D319" s="26">
        <v>137.98617446988086</v>
      </c>
      <c r="E319" s="32">
        <v>29266952.949999999</v>
      </c>
      <c r="K319" s="30">
        <v>29500</v>
      </c>
      <c r="L319" s="426">
        <v>4271.9479118122508</v>
      </c>
      <c r="M319" s="426">
        <v>2226256147.4728494</v>
      </c>
      <c r="N319" s="26">
        <v>137.98617446988086</v>
      </c>
      <c r="O319" s="429">
        <v>29266952.949999999</v>
      </c>
      <c r="P319" s="425">
        <f t="shared" si="16"/>
        <v>1887.2587983619837</v>
      </c>
      <c r="Q319" s="68">
        <f t="shared" si="17"/>
        <v>1.2975683088554155E-2</v>
      </c>
      <c r="R319" s="68"/>
      <c r="T319" s="30">
        <v>29500</v>
      </c>
      <c r="U319" s="26">
        <v>4578.2637829256364</v>
      </c>
      <c r="V319" s="26">
        <v>2286508076.3946638</v>
      </c>
      <c r="W319" s="26">
        <v>146.39176473841886</v>
      </c>
      <c r="X319" s="32">
        <v>29266952.949999999</v>
      </c>
      <c r="Y319" s="544">
        <f t="shared" si="18"/>
        <v>2172.1940617027258</v>
      </c>
      <c r="Z319" s="68">
        <f t="shared" si="19"/>
        <v>1.2799846741039178E-2</v>
      </c>
      <c r="AD319" s="30">
        <v>29500</v>
      </c>
      <c r="AE319" s="26">
        <v>17918.926947811575</v>
      </c>
      <c r="AF319" s="26">
        <v>4057911367.8611493</v>
      </c>
      <c r="AG319" s="26">
        <v>414.14998019133827</v>
      </c>
      <c r="AH319" s="26">
        <v>29266952.949999996</v>
      </c>
      <c r="AI319" s="26">
        <v>7339.3288308160845</v>
      </c>
      <c r="AJ319" s="42">
        <v>7.1606743461566464E-3</v>
      </c>
      <c r="AK319" s="26">
        <v>14038.982379367399</v>
      </c>
    </row>
    <row r="320" spans="1:37">
      <c r="A320" s="30">
        <v>29600</v>
      </c>
      <c r="B320" s="26">
        <v>4271.4269562309628</v>
      </c>
      <c r="C320" s="26">
        <v>2226221874.5675945</v>
      </c>
      <c r="D320" s="26">
        <v>138.17300222819242</v>
      </c>
      <c r="E320" s="32">
        <v>29366162.959999997</v>
      </c>
      <c r="K320" s="26">
        <v>29600</v>
      </c>
      <c r="L320" s="426">
        <v>4271.4269562309628</v>
      </c>
      <c r="M320" s="426">
        <v>2226221874.5675945</v>
      </c>
      <c r="N320" s="26">
        <v>138.17300222819242</v>
      </c>
      <c r="O320" s="425">
        <v>29366162.959999997</v>
      </c>
      <c r="P320" s="425">
        <f t="shared" si="16"/>
        <v>1868.2775831155141</v>
      </c>
      <c r="Q320" s="68">
        <f t="shared" si="17"/>
        <v>1.3019293626059912E-2</v>
      </c>
      <c r="R320" s="68"/>
      <c r="T320" s="30">
        <v>29600</v>
      </c>
      <c r="U320" s="26">
        <v>4577.7208964498313</v>
      </c>
      <c r="V320" s="26">
        <v>2286473803.4894094</v>
      </c>
      <c r="W320" s="26">
        <v>146.6070860230644</v>
      </c>
      <c r="X320" s="32">
        <v>29366162.959999997</v>
      </c>
      <c r="Y320" s="544">
        <f t="shared" si="18"/>
        <v>2153.2128464554035</v>
      </c>
      <c r="Z320" s="68">
        <f t="shared" si="19"/>
        <v>1.2843428564623839E-2</v>
      </c>
      <c r="AD320" s="30">
        <v>29600</v>
      </c>
      <c r="AE320" s="26">
        <v>17917.632317591702</v>
      </c>
      <c r="AF320" s="26">
        <v>4057877095.5128608</v>
      </c>
      <c r="AG320" s="26">
        <v>414.87935548697192</v>
      </c>
      <c r="AH320" s="26">
        <v>29366162.959999993</v>
      </c>
      <c r="AI320" s="26">
        <v>7293.7529563362477</v>
      </c>
      <c r="AJ320" s="42">
        <v>7.184833664872747E-3</v>
      </c>
      <c r="AK320" s="26">
        <v>14016.194442127429</v>
      </c>
    </row>
    <row r="321" spans="1:37">
      <c r="A321" s="30">
        <v>29700</v>
      </c>
      <c r="B321" s="26">
        <v>4270.9066885728625</v>
      </c>
      <c r="C321" s="26">
        <v>2226187601.6623406</v>
      </c>
      <c r="D321" s="26">
        <v>138.35793186497929</v>
      </c>
      <c r="E321" s="32">
        <v>29465372.969999999</v>
      </c>
      <c r="K321" s="26">
        <v>29700</v>
      </c>
      <c r="L321" s="426">
        <v>4270.9066885728625</v>
      </c>
      <c r="M321" s="426">
        <v>2226187601.6623406</v>
      </c>
      <c r="N321" s="26">
        <v>138.35793186497929</v>
      </c>
      <c r="O321" s="425">
        <v>29465372.969999999</v>
      </c>
      <c r="P321" s="425">
        <f t="shared" si="16"/>
        <v>1849.2963678687602</v>
      </c>
      <c r="Q321" s="68">
        <f t="shared" si="17"/>
        <v>1.3062901652592504E-2</v>
      </c>
      <c r="R321" s="68"/>
      <c r="T321" s="30">
        <v>29700</v>
      </c>
      <c r="U321" s="26">
        <v>4577.178697897215</v>
      </c>
      <c r="V321" s="26">
        <v>2286439530.5841556</v>
      </c>
      <c r="W321" s="26">
        <v>146.82050918618529</v>
      </c>
      <c r="X321" s="32">
        <v>29465372.969999999</v>
      </c>
      <c r="Y321" s="544">
        <f t="shared" si="18"/>
        <v>2134.2316312089338</v>
      </c>
      <c r="Z321" s="68">
        <f t="shared" si="19"/>
        <v>1.2887011694760184E-2</v>
      </c>
      <c r="AD321" s="30">
        <v>29700</v>
      </c>
      <c r="AE321" s="26">
        <v>17916.33881583656</v>
      </c>
      <c r="AF321" s="26">
        <v>4057842823.1645713</v>
      </c>
      <c r="AG321" s="26">
        <v>415.60417319515756</v>
      </c>
      <c r="AH321" s="26">
        <v>29465372.969999999</v>
      </c>
      <c r="AI321" s="26">
        <v>7248.177081856411</v>
      </c>
      <c r="AJ321" s="42">
        <v>7.2089922159199659E-3</v>
      </c>
      <c r="AK321" s="26">
        <v>13993.40650488746</v>
      </c>
    </row>
    <row r="322" spans="1:37">
      <c r="A322" s="30">
        <v>29800</v>
      </c>
      <c r="B322" s="26">
        <v>4270.3871088379492</v>
      </c>
      <c r="C322" s="26">
        <v>2226153328.7570868</v>
      </c>
      <c r="D322" s="26">
        <v>138.54096338024141</v>
      </c>
      <c r="E322" s="32">
        <v>29564582.979999997</v>
      </c>
      <c r="K322" s="26">
        <v>29800</v>
      </c>
      <c r="L322" s="426">
        <v>4270.3871088379492</v>
      </c>
      <c r="M322" s="426">
        <v>2226153328.7570868</v>
      </c>
      <c r="N322" s="26">
        <v>138.54096338024141</v>
      </c>
      <c r="O322" s="425">
        <v>29564582.979999997</v>
      </c>
      <c r="P322" s="425">
        <f t="shared" si="16"/>
        <v>1830.3151526211536</v>
      </c>
      <c r="Q322" s="68">
        <f t="shared" si="17"/>
        <v>1.3106507168368786E-2</v>
      </c>
      <c r="R322" s="68"/>
      <c r="T322" s="30">
        <v>29800</v>
      </c>
      <c r="U322" s="26">
        <v>4576.6371872677846</v>
      </c>
      <c r="V322" s="26">
        <v>2286405257.6789012</v>
      </c>
      <c r="W322" s="26">
        <v>147.03203422778145</v>
      </c>
      <c r="X322" s="32">
        <v>29564582.979999997</v>
      </c>
      <c r="Y322" s="544">
        <f t="shared" si="18"/>
        <v>2115.2504159616115</v>
      </c>
      <c r="Z322" s="68">
        <f t="shared" si="19"/>
        <v>1.2930596131506969E-2</v>
      </c>
      <c r="AD322" s="30">
        <v>29800</v>
      </c>
      <c r="AE322" s="26">
        <v>17915.046442546151</v>
      </c>
      <c r="AF322" s="26">
        <v>4057808550.8162832</v>
      </c>
      <c r="AG322" s="26">
        <v>416.32443331589525</v>
      </c>
      <c r="AH322" s="26">
        <v>29564582.979999993</v>
      </c>
      <c r="AI322" s="26">
        <v>7202.6012073771562</v>
      </c>
      <c r="AJ322" s="42">
        <v>7.23314999933488E-3</v>
      </c>
      <c r="AK322" s="26">
        <v>13970.618567647492</v>
      </c>
    </row>
    <row r="323" spans="1:37">
      <c r="A323" s="30">
        <v>29900</v>
      </c>
      <c r="B323" s="26">
        <v>4269.8682170262255</v>
      </c>
      <c r="C323" s="26">
        <v>2226119055.8518329</v>
      </c>
      <c r="D323" s="26">
        <v>138.72209677397888</v>
      </c>
      <c r="E323" s="32">
        <v>29663792.990000002</v>
      </c>
      <c r="K323" s="26">
        <v>29900</v>
      </c>
      <c r="L323" s="426">
        <v>4269.8682170262255</v>
      </c>
      <c r="M323" s="426">
        <v>2226119055.8518329</v>
      </c>
      <c r="N323" s="26">
        <v>138.72209677397888</v>
      </c>
      <c r="O323" s="425">
        <v>29663792.990000002</v>
      </c>
      <c r="P323" s="425">
        <f t="shared" si="16"/>
        <v>1811.333937374684</v>
      </c>
      <c r="Q323" s="68">
        <f t="shared" si="17"/>
        <v>1.3150110173605598E-2</v>
      </c>
      <c r="R323" s="68"/>
      <c r="T323" s="30">
        <v>29900</v>
      </c>
      <c r="U323" s="26">
        <v>4576.0963645615457</v>
      </c>
      <c r="V323" s="26">
        <v>2286370984.7736473</v>
      </c>
      <c r="W323" s="26">
        <v>147.24166114785291</v>
      </c>
      <c r="X323" s="32">
        <v>29663792.990000002</v>
      </c>
      <c r="Y323" s="544">
        <f t="shared" si="18"/>
        <v>2096.2692007145733</v>
      </c>
      <c r="Z323" s="68">
        <f t="shared" si="19"/>
        <v>1.2974181874922955E-2</v>
      </c>
      <c r="AD323" s="30">
        <v>29900</v>
      </c>
      <c r="AE323" s="26">
        <v>17913.755197720478</v>
      </c>
      <c r="AF323" s="26">
        <v>4057774278.4679947</v>
      </c>
      <c r="AG323" s="26">
        <v>417.04013584918494</v>
      </c>
      <c r="AH323" s="26">
        <v>29663792.990000002</v>
      </c>
      <c r="AI323" s="26">
        <v>7157.0253328967374</v>
      </c>
      <c r="AJ323" s="42">
        <v>7.2573070151540882E-3</v>
      </c>
      <c r="AK323" s="26">
        <v>13947.830630407523</v>
      </c>
    </row>
    <row r="324" spans="1:37">
      <c r="A324" s="30">
        <v>30000</v>
      </c>
      <c r="B324" s="26">
        <v>4269.3500131376895</v>
      </c>
      <c r="C324" s="26">
        <v>2226084782.946578</v>
      </c>
      <c r="D324" s="26">
        <v>138.90133204619167</v>
      </c>
      <c r="E324" s="32">
        <v>29763003</v>
      </c>
      <c r="K324" s="26">
        <v>30000</v>
      </c>
      <c r="L324" s="426">
        <v>4269.3500131376895</v>
      </c>
      <c r="M324" s="426">
        <v>2226084782.946578</v>
      </c>
      <c r="N324" s="26">
        <v>138.90133204619167</v>
      </c>
      <c r="O324" s="425">
        <v>29763003</v>
      </c>
      <c r="P324" s="425">
        <f t="shared" si="16"/>
        <v>1792.3527221279301</v>
      </c>
      <c r="Q324" s="68">
        <f t="shared" si="17"/>
        <v>1.3193710668519739E-2</v>
      </c>
      <c r="R324" s="68"/>
      <c r="T324" s="30">
        <v>30000</v>
      </c>
      <c r="U324" s="26">
        <v>4575.5562297784945</v>
      </c>
      <c r="V324" s="26">
        <v>2286336711.8683934</v>
      </c>
      <c r="W324" s="26">
        <v>147.44938994639972</v>
      </c>
      <c r="X324" s="32">
        <v>29763003</v>
      </c>
      <c r="Y324" s="544">
        <f t="shared" si="18"/>
        <v>2077.2879854681037</v>
      </c>
      <c r="Z324" s="68">
        <f t="shared" si="19"/>
        <v>1.3017768925066897E-2</v>
      </c>
      <c r="AD324" s="30">
        <v>30000</v>
      </c>
      <c r="AE324" s="26">
        <v>17912.465081359536</v>
      </c>
      <c r="AF324" s="26">
        <v>4057740006.1197057</v>
      </c>
      <c r="AG324" s="26">
        <v>417.75128079502656</v>
      </c>
      <c r="AH324" s="26">
        <v>29763002.999999996</v>
      </c>
      <c r="AI324" s="26">
        <v>7111.4494584163185</v>
      </c>
      <c r="AJ324" s="42">
        <v>7.2814632634141665E-3</v>
      </c>
      <c r="AK324" s="26">
        <v>13925.042693167554</v>
      </c>
    </row>
    <row r="325" spans="1:37">
      <c r="A325" s="30">
        <v>30100</v>
      </c>
      <c r="B325" s="26">
        <v>4268.8324971723414</v>
      </c>
      <c r="C325" s="26">
        <v>2226050510.0413246</v>
      </c>
      <c r="D325" s="26">
        <v>139.07866919687973</v>
      </c>
      <c r="E325" s="32">
        <v>29862213.009999994</v>
      </c>
      <c r="K325" s="26">
        <v>30100</v>
      </c>
      <c r="L325" s="426">
        <v>4268.8324971723414</v>
      </c>
      <c r="M325" s="426">
        <v>2226050510.0413246</v>
      </c>
      <c r="N325" s="26">
        <v>139.07866919687973</v>
      </c>
      <c r="O325" s="425">
        <v>29862213.009999994</v>
      </c>
      <c r="P325" s="425">
        <f t="shared" si="16"/>
        <v>1773.3715068806077</v>
      </c>
      <c r="Q325" s="68">
        <f t="shared" si="17"/>
        <v>1.3237308653327982E-2</v>
      </c>
      <c r="R325" s="68"/>
      <c r="T325" s="30">
        <v>30100</v>
      </c>
      <c r="U325" s="26">
        <v>4575.0167829186303</v>
      </c>
      <c r="V325" s="26">
        <v>2286302438.96314</v>
      </c>
      <c r="W325" s="26">
        <v>147.65522062342185</v>
      </c>
      <c r="X325" s="32">
        <v>29862213.009999994</v>
      </c>
      <c r="Y325" s="544">
        <f t="shared" si="18"/>
        <v>2058.3067702213498</v>
      </c>
      <c r="Z325" s="68">
        <f t="shared" si="19"/>
        <v>1.3061357281997562E-2</v>
      </c>
      <c r="AD325" s="30">
        <v>30100</v>
      </c>
      <c r="AE325" s="26">
        <v>17911.176093463331</v>
      </c>
      <c r="AF325" s="26">
        <v>4057705733.7714176</v>
      </c>
      <c r="AG325" s="26">
        <v>418.45786815342029</v>
      </c>
      <c r="AH325" s="26">
        <v>29862213.00999999</v>
      </c>
      <c r="AI325" s="26">
        <v>7065.8735839370638</v>
      </c>
      <c r="AJ325" s="42">
        <v>7.3056187441516967E-3</v>
      </c>
      <c r="AK325" s="26">
        <v>13902.254755927584</v>
      </c>
    </row>
    <row r="326" spans="1:37">
      <c r="A326" s="30">
        <v>30200</v>
      </c>
      <c r="B326" s="26">
        <v>4268.3156691301838</v>
      </c>
      <c r="C326" s="26">
        <v>2226016237.1360698</v>
      </c>
      <c r="D326" s="26">
        <v>139.25410822604312</v>
      </c>
      <c r="E326" s="32">
        <v>29961423.02</v>
      </c>
      <c r="K326" s="26">
        <v>30200</v>
      </c>
      <c r="L326" s="426">
        <v>4268.3156691301838</v>
      </c>
      <c r="M326" s="426">
        <v>2226016237.1360698</v>
      </c>
      <c r="N326" s="26">
        <v>139.25410822604312</v>
      </c>
      <c r="O326" s="425">
        <v>29961423.02</v>
      </c>
      <c r="P326" s="425">
        <f t="shared" si="16"/>
        <v>1754.3902916338538</v>
      </c>
      <c r="Q326" s="68">
        <f t="shared" si="17"/>
        <v>1.3280904128247109E-2</v>
      </c>
      <c r="R326" s="68"/>
      <c r="T326" s="30">
        <v>30200</v>
      </c>
      <c r="U326" s="26">
        <v>4574.4780239819556</v>
      </c>
      <c r="V326" s="26">
        <v>2286268166.0578852</v>
      </c>
      <c r="W326" s="26">
        <v>147.85915317891926</v>
      </c>
      <c r="X326" s="32">
        <v>29961423.02</v>
      </c>
      <c r="Y326" s="544">
        <f t="shared" si="18"/>
        <v>2039.3255549740275</v>
      </c>
      <c r="Z326" s="68">
        <f t="shared" si="19"/>
        <v>1.3104946945773735E-2</v>
      </c>
      <c r="AD326" s="30">
        <v>30200</v>
      </c>
      <c r="AE326" s="26">
        <v>17909.888234031856</v>
      </c>
      <c r="AF326" s="26">
        <v>4057671461.4231286</v>
      </c>
      <c r="AG326" s="26">
        <v>419.15989792436591</v>
      </c>
      <c r="AH326" s="26">
        <v>29961423.02</v>
      </c>
      <c r="AI326" s="26">
        <v>7020.2977094560629</v>
      </c>
      <c r="AJ326" s="42">
        <v>7.3297734574032667E-3</v>
      </c>
      <c r="AK326" s="26">
        <v>13879.466818687613</v>
      </c>
    </row>
    <row r="327" spans="1:37">
      <c r="A327" s="30">
        <v>30300</v>
      </c>
      <c r="B327" s="26">
        <v>4267.7995290112121</v>
      </c>
      <c r="C327" s="26">
        <v>2225981964.2308159</v>
      </c>
      <c r="D327" s="26">
        <v>139.42764913368185</v>
      </c>
      <c r="E327" s="32">
        <v>30060633.029999997</v>
      </c>
      <c r="K327" s="26">
        <v>30300</v>
      </c>
      <c r="L327" s="426">
        <v>4267.7995290112121</v>
      </c>
      <c r="M327" s="426">
        <v>2225981964.2308159</v>
      </c>
      <c r="N327" s="26">
        <v>139.42764913368185</v>
      </c>
      <c r="O327" s="425">
        <v>30060633.029999997</v>
      </c>
      <c r="P327" s="425">
        <f t="shared" si="16"/>
        <v>1735.4090763873842</v>
      </c>
      <c r="Q327" s="68">
        <f t="shared" si="17"/>
        <v>1.3324497093493821E-2</v>
      </c>
      <c r="R327" s="68"/>
      <c r="T327" s="30">
        <v>30300</v>
      </c>
      <c r="U327" s="26">
        <v>4573.9399529684679</v>
      </c>
      <c r="V327" s="26">
        <v>2286233893.1526318</v>
      </c>
      <c r="W327" s="26">
        <v>148.06118761289198</v>
      </c>
      <c r="X327" s="32">
        <v>30060633.029999997</v>
      </c>
      <c r="Y327" s="544">
        <f t="shared" si="18"/>
        <v>2020.3443397272736</v>
      </c>
      <c r="Z327" s="68">
        <f t="shared" si="19"/>
        <v>1.3148537916454164E-2</v>
      </c>
      <c r="AD327" s="30">
        <v>30300</v>
      </c>
      <c r="AE327" s="26">
        <v>17908.601503065111</v>
      </c>
      <c r="AF327" s="26">
        <v>4057637189.0748396</v>
      </c>
      <c r="AG327" s="26">
        <v>419.85737010786363</v>
      </c>
      <c r="AH327" s="26">
        <v>30060633.029999994</v>
      </c>
      <c r="AI327" s="26">
        <v>6974.7218349773902</v>
      </c>
      <c r="AJ327" s="42">
        <v>7.3539274032054444E-3</v>
      </c>
      <c r="AK327" s="26">
        <v>13856.678881447644</v>
      </c>
    </row>
    <row r="328" spans="1:37">
      <c r="A328" s="30">
        <v>30400</v>
      </c>
      <c r="B328" s="26">
        <v>4267.284076815431</v>
      </c>
      <c r="C328" s="26">
        <v>2225947691.325562</v>
      </c>
      <c r="D328" s="26">
        <v>139.59929191979583</v>
      </c>
      <c r="E328" s="32">
        <v>30159843.039999999</v>
      </c>
      <c r="K328" s="26">
        <v>30400</v>
      </c>
      <c r="L328" s="426">
        <v>4267.284076815431</v>
      </c>
      <c r="M328" s="426">
        <v>2225947691.325562</v>
      </c>
      <c r="N328" s="26">
        <v>139.59929191979583</v>
      </c>
      <c r="O328" s="425">
        <v>30159843.039999999</v>
      </c>
      <c r="P328" s="425">
        <f t="shared" si="16"/>
        <v>1716.4278611397776</v>
      </c>
      <c r="Q328" s="68">
        <f t="shared" si="17"/>
        <v>1.3368087549284844E-2</v>
      </c>
      <c r="R328" s="68"/>
      <c r="T328" s="30">
        <v>30400</v>
      </c>
      <c r="U328" s="26">
        <v>4573.4025698781697</v>
      </c>
      <c r="V328" s="26">
        <v>2286199620.2473769</v>
      </c>
      <c r="W328" s="26">
        <v>148.26132392534004</v>
      </c>
      <c r="X328" s="32">
        <v>30159843.039999999</v>
      </c>
      <c r="Y328" s="544">
        <f t="shared" si="18"/>
        <v>2001.3631244805197</v>
      </c>
      <c r="Z328" s="68">
        <f t="shared" si="19"/>
        <v>1.3192130194097649E-2</v>
      </c>
      <c r="AD328" s="30">
        <v>30400</v>
      </c>
      <c r="AE328" s="26">
        <v>17907.315900563102</v>
      </c>
      <c r="AF328" s="26">
        <v>4057602916.7265506</v>
      </c>
      <c r="AG328" s="26">
        <v>420.55028470391323</v>
      </c>
      <c r="AH328" s="26">
        <v>30159843.039999999</v>
      </c>
      <c r="AI328" s="26">
        <v>6929.1459604958072</v>
      </c>
      <c r="AJ328" s="42">
        <v>7.3780805815948109E-3</v>
      </c>
      <c r="AK328" s="26">
        <v>13833.890944207671</v>
      </c>
    </row>
    <row r="329" spans="1:37">
      <c r="A329" s="30">
        <v>30500</v>
      </c>
      <c r="B329" s="26">
        <v>4266.7693125428377</v>
      </c>
      <c r="C329" s="26">
        <v>2225913418.4203076</v>
      </c>
      <c r="D329" s="26">
        <v>139.76903658438516</v>
      </c>
      <c r="E329" s="32">
        <v>30259053.050000001</v>
      </c>
      <c r="K329" s="26">
        <v>30500</v>
      </c>
      <c r="L329" s="426">
        <v>4266.7693125428377</v>
      </c>
      <c r="M329" s="426">
        <v>2225913418.4203076</v>
      </c>
      <c r="N329" s="26">
        <v>139.76903658438516</v>
      </c>
      <c r="O329" s="425">
        <v>30259053.050000001</v>
      </c>
      <c r="P329" s="425">
        <f t="shared" si="16"/>
        <v>1697.446645893308</v>
      </c>
      <c r="Q329" s="68">
        <f t="shared" si="17"/>
        <v>1.3411675495836854E-2</v>
      </c>
      <c r="R329" s="68"/>
      <c r="T329" s="30">
        <v>30500</v>
      </c>
      <c r="U329" s="26">
        <v>4572.8658747110603</v>
      </c>
      <c r="V329" s="26">
        <v>2286165347.3421226</v>
      </c>
      <c r="W329" s="26">
        <v>148.45956211626338</v>
      </c>
      <c r="X329" s="32">
        <v>30259053.050000001</v>
      </c>
      <c r="Y329" s="544">
        <f t="shared" si="18"/>
        <v>1982.3819092334816</v>
      </c>
      <c r="Z329" s="68">
        <f t="shared" si="19"/>
        <v>1.3235723778762955E-2</v>
      </c>
      <c r="AD329" s="30">
        <v>30500</v>
      </c>
      <c r="AE329" s="26">
        <v>17906.031426525828</v>
      </c>
      <c r="AF329" s="26">
        <v>4057568644.3782625</v>
      </c>
      <c r="AG329" s="26">
        <v>421.238641712515</v>
      </c>
      <c r="AH329" s="26">
        <v>30259053.049999997</v>
      </c>
      <c r="AI329" s="26">
        <v>6883.5700860177167</v>
      </c>
      <c r="AJ329" s="42">
        <v>7.4022329926079307E-3</v>
      </c>
      <c r="AK329" s="26">
        <v>13811.103006967704</v>
      </c>
    </row>
    <row r="330" spans="1:37">
      <c r="A330" s="30">
        <v>30600</v>
      </c>
      <c r="B330" s="26">
        <v>4266.2552361934322</v>
      </c>
      <c r="C330" s="26">
        <v>2225879145.5150537</v>
      </c>
      <c r="D330" s="26">
        <v>139.93688312744979</v>
      </c>
      <c r="E330" s="32">
        <v>30358263.059999995</v>
      </c>
      <c r="K330" s="26">
        <v>30600</v>
      </c>
      <c r="L330" s="426">
        <v>4266.2552361934322</v>
      </c>
      <c r="M330" s="426">
        <v>2225879145.5150537</v>
      </c>
      <c r="N330" s="26">
        <v>139.93688312744979</v>
      </c>
      <c r="O330" s="425">
        <v>30358263.059999995</v>
      </c>
      <c r="P330" s="425">
        <f t="shared" si="16"/>
        <v>1678.4654306462699</v>
      </c>
      <c r="Q330" s="68">
        <f t="shared" si="17"/>
        <v>1.3455260933366502E-2</v>
      </c>
      <c r="R330" s="68"/>
      <c r="T330" s="30">
        <v>30600</v>
      </c>
      <c r="U330" s="26">
        <v>4572.3298674671387</v>
      </c>
      <c r="V330" s="26">
        <v>2286131074.4368687</v>
      </c>
      <c r="W330" s="26">
        <v>148.655902185662</v>
      </c>
      <c r="X330" s="32">
        <v>30358263.059999995</v>
      </c>
      <c r="Y330" s="544">
        <f t="shared" si="18"/>
        <v>1963.400693986159</v>
      </c>
      <c r="Z330" s="68">
        <f t="shared" si="19"/>
        <v>1.3279318670508862E-2</v>
      </c>
      <c r="AD330" s="30">
        <v>30600</v>
      </c>
      <c r="AE330" s="26">
        <v>17904.748080953286</v>
      </c>
      <c r="AF330" s="26">
        <v>4057534372.0299735</v>
      </c>
      <c r="AG330" s="26">
        <v>421.92244113366866</v>
      </c>
      <c r="AH330" s="26">
        <v>30358263.059999991</v>
      </c>
      <c r="AI330" s="26">
        <v>6837.9942115367157</v>
      </c>
      <c r="AJ330" s="42">
        <v>7.426384636281382E-3</v>
      </c>
      <c r="AK330" s="26">
        <v>13788.315069727732</v>
      </c>
    </row>
    <row r="331" spans="1:37">
      <c r="A331" s="30">
        <v>30700</v>
      </c>
      <c r="B331" s="26">
        <v>4265.7418477672172</v>
      </c>
      <c r="C331" s="26">
        <v>2225844872.6097999</v>
      </c>
      <c r="D331" s="26">
        <v>140.10283154898971</v>
      </c>
      <c r="E331" s="32">
        <v>30457473.07</v>
      </c>
      <c r="K331" s="26">
        <v>30700</v>
      </c>
      <c r="L331" s="426">
        <v>4265.7418477672172</v>
      </c>
      <c r="M331" s="426">
        <v>2225844872.6097999</v>
      </c>
      <c r="N331" s="26">
        <v>140.10283154898971</v>
      </c>
      <c r="O331" s="425">
        <v>30457473.07</v>
      </c>
      <c r="P331" s="425">
        <f t="shared" si="16"/>
        <v>1659.4842153992317</v>
      </c>
      <c r="Q331" s="68">
        <f t="shared" si="17"/>
        <v>1.3498843862090427E-2</v>
      </c>
      <c r="R331" s="68"/>
      <c r="T331" s="30">
        <v>30700</v>
      </c>
      <c r="U331" s="26">
        <v>4571.7945481464058</v>
      </c>
      <c r="V331" s="26">
        <v>2286096801.5316143</v>
      </c>
      <c r="W331" s="26">
        <v>148.85034413353597</v>
      </c>
      <c r="X331" s="32">
        <v>30457473.07</v>
      </c>
      <c r="Y331" s="544">
        <f t="shared" si="18"/>
        <v>1944.4194787396896</v>
      </c>
      <c r="Z331" s="68">
        <f t="shared" si="19"/>
        <v>1.3322914869394171E-2</v>
      </c>
      <c r="AD331" s="30">
        <v>30700</v>
      </c>
      <c r="AE331" s="26">
        <v>17903.465863845478</v>
      </c>
      <c r="AF331" s="26">
        <v>4057500099.6816845</v>
      </c>
      <c r="AG331" s="26">
        <v>422.60168296737436</v>
      </c>
      <c r="AH331" s="26">
        <v>30457473.07</v>
      </c>
      <c r="AI331" s="26">
        <v>6792.418337056879</v>
      </c>
      <c r="AJ331" s="42">
        <v>7.4505355126517313E-3</v>
      </c>
      <c r="AK331" s="26">
        <v>13765.527132487763</v>
      </c>
    </row>
    <row r="332" spans="1:37">
      <c r="A332" s="30">
        <v>30800</v>
      </c>
      <c r="B332" s="26">
        <v>4265.2291472641873</v>
      </c>
      <c r="C332" s="26">
        <v>2225810599.704546</v>
      </c>
      <c r="D332" s="26">
        <v>140.26688184900496</v>
      </c>
      <c r="E332" s="32">
        <v>30556683.079999998</v>
      </c>
      <c r="K332" s="26">
        <v>30800</v>
      </c>
      <c r="L332" s="426">
        <v>4265.2291472641873</v>
      </c>
      <c r="M332" s="426">
        <v>2225810599.704546</v>
      </c>
      <c r="N332" s="26">
        <v>140.26688184900496</v>
      </c>
      <c r="O332" s="425">
        <v>30556683.079999998</v>
      </c>
      <c r="P332" s="425">
        <f t="shared" si="16"/>
        <v>1640.5030001524779</v>
      </c>
      <c r="Q332" s="68">
        <f t="shared" si="17"/>
        <v>1.354242428222523E-2</v>
      </c>
      <c r="R332" s="68"/>
      <c r="T332" s="30">
        <v>30800</v>
      </c>
      <c r="U332" s="26">
        <v>4571.2599167488606</v>
      </c>
      <c r="V332" s="26">
        <v>2286062528.6263599</v>
      </c>
      <c r="W332" s="26">
        <v>149.04288795988523</v>
      </c>
      <c r="X332" s="32">
        <v>30556683.079999998</v>
      </c>
      <c r="Y332" s="544">
        <f t="shared" si="18"/>
        <v>1925.4382634926515</v>
      </c>
      <c r="Z332" s="68">
        <f t="shared" si="19"/>
        <v>1.3366512375477662E-2</v>
      </c>
      <c r="AD332" s="30">
        <v>30800</v>
      </c>
      <c r="AE332" s="26">
        <v>17902.184775202404</v>
      </c>
      <c r="AF332" s="26">
        <v>4057465827.333396</v>
      </c>
      <c r="AG332" s="26">
        <v>423.27636721363206</v>
      </c>
      <c r="AH332" s="26">
        <v>30556683.079999994</v>
      </c>
      <c r="AI332" s="26">
        <v>6746.8424625770422</v>
      </c>
      <c r="AJ332" s="42">
        <v>7.4746856217555394E-3</v>
      </c>
      <c r="AK332" s="26">
        <v>13742.739195247794</v>
      </c>
    </row>
    <row r="333" spans="1:37">
      <c r="A333" s="30">
        <v>30900</v>
      </c>
      <c r="B333" s="26">
        <v>4264.7171346843479</v>
      </c>
      <c r="C333" s="26">
        <v>2225776326.7992916</v>
      </c>
      <c r="D333" s="26">
        <v>140.42903402749553</v>
      </c>
      <c r="E333" s="32">
        <v>30655893.09</v>
      </c>
      <c r="K333" s="26">
        <v>30900</v>
      </c>
      <c r="L333" s="426">
        <v>4264.7171346843479</v>
      </c>
      <c r="M333" s="426">
        <v>2225776326.7992916</v>
      </c>
      <c r="N333" s="26">
        <v>140.42903402749553</v>
      </c>
      <c r="O333" s="425">
        <v>30655893.09</v>
      </c>
      <c r="P333" s="425">
        <f t="shared" si="16"/>
        <v>1621.521784905724</v>
      </c>
      <c r="Q333" s="68">
        <f t="shared" si="17"/>
        <v>1.3586002193987499E-2</v>
      </c>
      <c r="R333" s="68"/>
      <c r="T333" s="30">
        <v>30900</v>
      </c>
      <c r="U333" s="26">
        <v>4570.725973274506</v>
      </c>
      <c r="V333" s="26">
        <v>2286028255.7211065</v>
      </c>
      <c r="W333" s="26">
        <v>149.23353366470982</v>
      </c>
      <c r="X333" s="32">
        <v>30655893.09</v>
      </c>
      <c r="Y333" s="544">
        <f t="shared" si="18"/>
        <v>1906.4570482458976</v>
      </c>
      <c r="Z333" s="68">
        <f t="shared" si="19"/>
        <v>1.3410111188818128E-2</v>
      </c>
      <c r="AD333" s="30">
        <v>30900</v>
      </c>
      <c r="AE333" s="26">
        <v>17900.90481502406</v>
      </c>
      <c r="AF333" s="26">
        <v>4057431554.9851079</v>
      </c>
      <c r="AG333" s="26">
        <v>423.94649387244175</v>
      </c>
      <c r="AH333" s="26">
        <v>30655893.09</v>
      </c>
      <c r="AI333" s="26">
        <v>6701.2665880972054</v>
      </c>
      <c r="AJ333" s="42">
        <v>7.4988349636293736E-3</v>
      </c>
      <c r="AK333" s="26">
        <v>13719.951258007824</v>
      </c>
    </row>
    <row r="334" spans="1:37">
      <c r="A334" s="30">
        <v>31000</v>
      </c>
      <c r="B334" s="26">
        <v>4264.2058100276963</v>
      </c>
      <c r="C334" s="26">
        <v>2225742053.8940382</v>
      </c>
      <c r="D334" s="26">
        <v>140.58928808446137</v>
      </c>
      <c r="E334" s="32">
        <v>30755103.100000001</v>
      </c>
      <c r="K334" s="26">
        <v>31000</v>
      </c>
      <c r="L334" s="426">
        <v>4264.2058100276963</v>
      </c>
      <c r="M334" s="426">
        <v>2225742053.8940382</v>
      </c>
      <c r="N334" s="26">
        <v>140.58928808446137</v>
      </c>
      <c r="O334" s="425">
        <v>30755103.100000001</v>
      </c>
      <c r="P334" s="425">
        <f t="shared" si="16"/>
        <v>1602.5405696584016</v>
      </c>
      <c r="Q334" s="68">
        <f t="shared" si="17"/>
        <v>1.3629577597593782E-2</v>
      </c>
      <c r="R334" s="68"/>
      <c r="T334" s="30">
        <v>31000</v>
      </c>
      <c r="U334" s="26">
        <v>4570.1927177233365</v>
      </c>
      <c r="V334" s="26">
        <v>2285993982.8158522</v>
      </c>
      <c r="W334" s="26">
        <v>149.42228124800977</v>
      </c>
      <c r="X334" s="32">
        <v>30755103.100000001</v>
      </c>
      <c r="Y334" s="544">
        <f t="shared" si="18"/>
        <v>1887.4758329994279</v>
      </c>
      <c r="Z334" s="68">
        <f t="shared" si="19"/>
        <v>1.3453711309474375E-2</v>
      </c>
      <c r="AD334" s="30">
        <v>31000</v>
      </c>
      <c r="AE334" s="26">
        <v>17899.625983310449</v>
      </c>
      <c r="AF334" s="26">
        <v>4057397282.6368179</v>
      </c>
      <c r="AG334" s="26">
        <v>424.61206294380349</v>
      </c>
      <c r="AH334" s="26">
        <v>30755103.099999998</v>
      </c>
      <c r="AI334" s="26">
        <v>6655.6907136173686</v>
      </c>
      <c r="AJ334" s="42">
        <v>7.5229835383097956E-3</v>
      </c>
      <c r="AK334" s="26">
        <v>13697.163320767855</v>
      </c>
    </row>
    <row r="335" spans="1:37">
      <c r="A335" s="30">
        <v>31100</v>
      </c>
      <c r="B335" s="26">
        <v>4263.6951732942334</v>
      </c>
      <c r="C335" s="26">
        <v>2225707780.9887834</v>
      </c>
      <c r="D335" s="26">
        <v>140.74764401990254</v>
      </c>
      <c r="E335" s="32">
        <v>30854313.109999996</v>
      </c>
      <c r="K335" s="26">
        <v>31100</v>
      </c>
      <c r="L335" s="426">
        <v>4263.6951732942334</v>
      </c>
      <c r="M335" s="426">
        <v>2225707780.9887834</v>
      </c>
      <c r="N335" s="26">
        <v>140.74764401990254</v>
      </c>
      <c r="O335" s="425">
        <v>30854313.109999996</v>
      </c>
      <c r="P335" s="425">
        <f t="shared" si="16"/>
        <v>1583.5593544116477</v>
      </c>
      <c r="Q335" s="68">
        <f t="shared" si="17"/>
        <v>1.3673150493260618E-2</v>
      </c>
      <c r="R335" s="68"/>
      <c r="T335" s="30">
        <v>31100</v>
      </c>
      <c r="U335" s="26">
        <v>4569.6601500953575</v>
      </c>
      <c r="V335" s="26">
        <v>2285959709.9105983</v>
      </c>
      <c r="W335" s="26">
        <v>149.60913070978495</v>
      </c>
      <c r="X335" s="32">
        <v>30854313.109999996</v>
      </c>
      <c r="Y335" s="544">
        <f t="shared" si="18"/>
        <v>1868.4946177518214</v>
      </c>
      <c r="Z335" s="68">
        <f t="shared" si="19"/>
        <v>1.3497312737505193E-2</v>
      </c>
      <c r="AD335" s="30">
        <v>31100</v>
      </c>
      <c r="AE335" s="26">
        <v>17898.348280061575</v>
      </c>
      <c r="AF335" s="26">
        <v>4057363010.2885299</v>
      </c>
      <c r="AG335" s="26">
        <v>425.27307442771723</v>
      </c>
      <c r="AH335" s="26">
        <v>30854313.109999992</v>
      </c>
      <c r="AI335" s="26">
        <v>6610.1148391375318</v>
      </c>
      <c r="AJ335" s="42">
        <v>7.5471313458333571E-3</v>
      </c>
      <c r="AK335" s="26">
        <v>13674.375383527886</v>
      </c>
    </row>
    <row r="336" spans="1:37">
      <c r="A336" s="30">
        <v>31200</v>
      </c>
      <c r="B336" s="26">
        <v>4263.1852244839574</v>
      </c>
      <c r="C336" s="26">
        <v>2225673508.0835295</v>
      </c>
      <c r="D336" s="26">
        <v>140.90410183381906</v>
      </c>
      <c r="E336" s="32">
        <v>30953523.119999997</v>
      </c>
      <c r="K336" s="26">
        <v>31200</v>
      </c>
      <c r="L336" s="426">
        <v>4263.1852244839574</v>
      </c>
      <c r="M336" s="426">
        <v>2225673508.0835295</v>
      </c>
      <c r="N336" s="26">
        <v>140.90410183381906</v>
      </c>
      <c r="O336" s="425">
        <v>30953523.119999997</v>
      </c>
      <c r="P336" s="425">
        <f t="shared" si="16"/>
        <v>1564.5781391651781</v>
      </c>
      <c r="Q336" s="68">
        <f t="shared" si="17"/>
        <v>1.3716720881204512E-2</v>
      </c>
      <c r="R336" s="68"/>
      <c r="T336" s="30">
        <v>31200</v>
      </c>
      <c r="U336" s="26">
        <v>4569.1282703905663</v>
      </c>
      <c r="V336" s="26">
        <v>2285925437.0053444</v>
      </c>
      <c r="W336" s="26">
        <v>149.79408205003546</v>
      </c>
      <c r="X336" s="32">
        <v>30953523.119999997</v>
      </c>
      <c r="Y336" s="544">
        <f t="shared" si="18"/>
        <v>1849.5134025050675</v>
      </c>
      <c r="Z336" s="68">
        <f t="shared" si="19"/>
        <v>1.3540915472969397E-2</v>
      </c>
      <c r="AD336" s="30">
        <v>31200</v>
      </c>
      <c r="AE336" s="26">
        <v>17897.071705277431</v>
      </c>
      <c r="AF336" s="26">
        <v>4057328737.9402413</v>
      </c>
      <c r="AG336" s="26">
        <v>425.92952832418291</v>
      </c>
      <c r="AH336" s="26">
        <v>30953523.119999997</v>
      </c>
      <c r="AI336" s="26">
        <v>6564.5389646565309</v>
      </c>
      <c r="AJ336" s="42">
        <v>7.5712783862366233E-3</v>
      </c>
      <c r="AK336" s="26">
        <v>13651.587446287915</v>
      </c>
    </row>
    <row r="337" spans="1:37">
      <c r="A337" s="30">
        <v>31300</v>
      </c>
      <c r="B337" s="26">
        <v>4262.675963596871</v>
      </c>
      <c r="C337" s="26">
        <v>2225639235.1782751</v>
      </c>
      <c r="D337" s="26">
        <v>141.05866152621087</v>
      </c>
      <c r="E337" s="32">
        <v>31052733.129999999</v>
      </c>
      <c r="K337" s="26">
        <v>31300</v>
      </c>
      <c r="L337" s="426">
        <v>4262.675963596871</v>
      </c>
      <c r="M337" s="426">
        <v>2225639235.1782751</v>
      </c>
      <c r="N337" s="26">
        <v>141.05866152621087</v>
      </c>
      <c r="O337" s="425">
        <v>31052733.129999999</v>
      </c>
      <c r="P337" s="425">
        <f t="shared" si="16"/>
        <v>1545.59692391814</v>
      </c>
      <c r="Q337" s="68">
        <f t="shared" si="17"/>
        <v>1.3760288761641945E-2</v>
      </c>
      <c r="R337" s="68"/>
      <c r="T337" s="30">
        <v>31300</v>
      </c>
      <c r="U337" s="26">
        <v>4568.5970786089629</v>
      </c>
      <c r="V337" s="26">
        <v>2285891164.10009</v>
      </c>
      <c r="W337" s="26">
        <v>149.97713526876129</v>
      </c>
      <c r="X337" s="32">
        <v>31052733.129999999</v>
      </c>
      <c r="Y337" s="544">
        <f t="shared" si="18"/>
        <v>1830.5321872583136</v>
      </c>
      <c r="Z337" s="68">
        <f t="shared" si="19"/>
        <v>1.3584519515925791E-2</v>
      </c>
      <c r="AD337" s="30">
        <v>31300</v>
      </c>
      <c r="AE337" s="26">
        <v>17895.79625895802</v>
      </c>
      <c r="AF337" s="26">
        <v>4057294465.5919523</v>
      </c>
      <c r="AG337" s="26">
        <v>426.58142463320064</v>
      </c>
      <c r="AH337" s="26">
        <v>31052733.129999995</v>
      </c>
      <c r="AI337" s="26">
        <v>6518.9630901772762</v>
      </c>
      <c r="AJ337" s="42">
        <v>7.5954246595561423E-3</v>
      </c>
      <c r="AK337" s="26">
        <v>13628.799509047944</v>
      </c>
    </row>
    <row r="338" spans="1:37">
      <c r="A338" s="30">
        <v>31400</v>
      </c>
      <c r="B338" s="26">
        <v>4262.1673906329734</v>
      </c>
      <c r="C338" s="26">
        <v>2225604962.2730212</v>
      </c>
      <c r="D338" s="26">
        <v>141.21132309707795</v>
      </c>
      <c r="E338" s="32">
        <v>31151943.140000001</v>
      </c>
      <c r="K338" s="26">
        <v>31400</v>
      </c>
      <c r="L338" s="426">
        <v>4262.1673906329734</v>
      </c>
      <c r="M338" s="426">
        <v>2225604962.2730212</v>
      </c>
      <c r="N338" s="26">
        <v>141.21132309707795</v>
      </c>
      <c r="O338" s="425">
        <v>31151943.140000001</v>
      </c>
      <c r="P338" s="425">
        <f t="shared" si="16"/>
        <v>1526.6157086708176</v>
      </c>
      <c r="Q338" s="68">
        <f t="shared" si="17"/>
        <v>1.3803854134789373E-2</v>
      </c>
      <c r="R338" s="68"/>
      <c r="T338" s="30">
        <v>31400</v>
      </c>
      <c r="U338" s="26">
        <v>4568.06657475055</v>
      </c>
      <c r="V338" s="26">
        <v>2285856891.1948361</v>
      </c>
      <c r="W338" s="26">
        <v>150.15829036596242</v>
      </c>
      <c r="X338" s="32">
        <v>31151943.140000001</v>
      </c>
      <c r="Y338" s="544">
        <f t="shared" si="18"/>
        <v>1811.5509720112755</v>
      </c>
      <c r="Z338" s="68">
        <f t="shared" si="19"/>
        <v>1.3628124866433184E-2</v>
      </c>
      <c r="AD338" s="30">
        <v>31400</v>
      </c>
      <c r="AE338" s="26">
        <v>17894.521941103347</v>
      </c>
      <c r="AF338" s="26">
        <v>4057260193.2436638</v>
      </c>
      <c r="AG338" s="26">
        <v>427.22876335477042</v>
      </c>
      <c r="AH338" s="26">
        <v>31151943.140000001</v>
      </c>
      <c r="AI338" s="26">
        <v>6473.3872156980215</v>
      </c>
      <c r="AJ338" s="42">
        <v>7.6195701658284699E-3</v>
      </c>
      <c r="AK338" s="26">
        <v>13606.011571807976</v>
      </c>
    </row>
    <row r="339" spans="1:37">
      <c r="A339" s="30">
        <v>31500</v>
      </c>
      <c r="B339" s="26">
        <v>4261.6595055922626</v>
      </c>
      <c r="C339" s="26">
        <v>2225570689.3677664</v>
      </c>
      <c r="D339" s="26">
        <v>141.36208654642039</v>
      </c>
      <c r="E339" s="32">
        <v>31251153.149999999</v>
      </c>
      <c r="K339" s="26">
        <v>31500</v>
      </c>
      <c r="L339" s="426">
        <v>4261.6595055922626</v>
      </c>
      <c r="M339" s="426">
        <v>2225570689.3677664</v>
      </c>
      <c r="N339" s="26">
        <v>141.36208654642039</v>
      </c>
      <c r="O339" s="425">
        <v>31251153.149999999</v>
      </c>
      <c r="P339" s="425">
        <f t="shared" si="16"/>
        <v>1507.634493424348</v>
      </c>
      <c r="Q339" s="68">
        <f t="shared" si="17"/>
        <v>1.384741700086323E-2</v>
      </c>
      <c r="R339" s="68"/>
      <c r="T339" s="30">
        <v>31500</v>
      </c>
      <c r="U339" s="26">
        <v>4567.536758815324</v>
      </c>
      <c r="V339" s="26">
        <v>2285822618.2895823</v>
      </c>
      <c r="W339" s="26">
        <v>150.3375473416389</v>
      </c>
      <c r="X339" s="32">
        <v>31251153.149999999</v>
      </c>
      <c r="Y339" s="544">
        <f t="shared" si="18"/>
        <v>1792.5697567648058</v>
      </c>
      <c r="Z339" s="68">
        <f t="shared" si="19"/>
        <v>1.3671731524550392E-2</v>
      </c>
      <c r="AD339" s="30">
        <v>31500</v>
      </c>
      <c r="AE339" s="26">
        <v>17893.248751713407</v>
      </c>
      <c r="AF339" s="26">
        <v>4057225920.8953753</v>
      </c>
      <c r="AG339" s="26">
        <v>427.87154448889214</v>
      </c>
      <c r="AH339" s="26">
        <v>31251153.149999995</v>
      </c>
      <c r="AI339" s="26">
        <v>6427.8113412170205</v>
      </c>
      <c r="AJ339" s="42">
        <v>7.6437149050901489E-3</v>
      </c>
      <c r="AK339" s="26">
        <v>13583.223634568005</v>
      </c>
    </row>
    <row r="340" spans="1:37">
      <c r="A340" s="30">
        <v>31600</v>
      </c>
      <c r="B340" s="26">
        <v>4261.1523084747423</v>
      </c>
      <c r="C340" s="26">
        <v>2225536416.4625125</v>
      </c>
      <c r="D340" s="26">
        <v>141.51095187423812</v>
      </c>
      <c r="E340" s="32">
        <v>31350363.159999996</v>
      </c>
      <c r="K340" s="26">
        <v>31600</v>
      </c>
      <c r="L340" s="426">
        <v>4261.1523084747423</v>
      </c>
      <c r="M340" s="426">
        <v>2225536416.4625125</v>
      </c>
      <c r="N340" s="26">
        <v>141.51095187423812</v>
      </c>
      <c r="O340" s="425">
        <v>31350363.159999996</v>
      </c>
      <c r="P340" s="425">
        <f t="shared" si="16"/>
        <v>1488.6532781773099</v>
      </c>
      <c r="Q340" s="68">
        <f t="shared" si="17"/>
        <v>1.389097736007992E-2</v>
      </c>
      <c r="R340" s="68"/>
      <c r="T340" s="30">
        <v>31600</v>
      </c>
      <c r="U340" s="26">
        <v>4567.0076308032867</v>
      </c>
      <c r="V340" s="26">
        <v>2285788345.3843274</v>
      </c>
      <c r="W340" s="26">
        <v>150.51490619579059</v>
      </c>
      <c r="X340" s="32">
        <v>31350363.159999996</v>
      </c>
      <c r="Y340" s="544">
        <f t="shared" si="18"/>
        <v>1773.588541516915</v>
      </c>
      <c r="Z340" s="68">
        <f t="shared" si="19"/>
        <v>1.3715339490336239E-2</v>
      </c>
      <c r="AD340" s="30">
        <v>31600</v>
      </c>
      <c r="AE340" s="26">
        <v>17891.976690788193</v>
      </c>
      <c r="AF340" s="26">
        <v>4057191648.5470862</v>
      </c>
      <c r="AG340" s="26">
        <v>428.50976803556603</v>
      </c>
      <c r="AH340" s="26">
        <v>31350363.159999993</v>
      </c>
      <c r="AI340" s="26">
        <v>6382.23546673893</v>
      </c>
      <c r="AJ340" s="42">
        <v>7.6678588773777326E-3</v>
      </c>
      <c r="AK340" s="26">
        <v>13560.435697328037</v>
      </c>
    </row>
    <row r="341" spans="1:37">
      <c r="A341" s="30">
        <v>31700</v>
      </c>
      <c r="B341" s="26">
        <v>4260.6457992804089</v>
      </c>
      <c r="C341" s="26">
        <v>2225502143.5572586</v>
      </c>
      <c r="D341" s="26">
        <v>141.65791908053114</v>
      </c>
      <c r="E341" s="32">
        <v>31449573.169999998</v>
      </c>
      <c r="K341" s="26">
        <v>31700</v>
      </c>
      <c r="L341" s="426">
        <v>4260.6457992804089</v>
      </c>
      <c r="M341" s="426">
        <v>2225502143.5572586</v>
      </c>
      <c r="N341" s="26">
        <v>141.65791908053114</v>
      </c>
      <c r="O341" s="425">
        <v>31449573.169999998</v>
      </c>
      <c r="P341" s="425">
        <f t="shared" si="16"/>
        <v>1469.6720629302717</v>
      </c>
      <c r="Q341" s="68">
        <f t="shared" si="17"/>
        <v>1.3934535212655823E-2</v>
      </c>
      <c r="R341" s="68"/>
      <c r="T341" s="30">
        <v>31700</v>
      </c>
      <c r="U341" s="26">
        <v>4566.4791907144363</v>
      </c>
      <c r="V341" s="26">
        <v>2285754072.4790735</v>
      </c>
      <c r="W341" s="26">
        <v>150.69036692841766</v>
      </c>
      <c r="X341" s="32">
        <v>31449573.169999998</v>
      </c>
      <c r="Y341" s="544">
        <f t="shared" si="18"/>
        <v>1754.6073262707296</v>
      </c>
      <c r="Z341" s="68">
        <f t="shared" si="19"/>
        <v>1.3758948763849539E-2</v>
      </c>
      <c r="AD341" s="30">
        <v>31700</v>
      </c>
      <c r="AE341" s="26">
        <v>17890.705758327716</v>
      </c>
      <c r="AF341" s="26">
        <v>4057157376.1987977</v>
      </c>
      <c r="AG341" s="26">
        <v>429.14343399479179</v>
      </c>
      <c r="AH341" s="26">
        <v>31449573.169999998</v>
      </c>
      <c r="AI341" s="26">
        <v>6336.659592257347</v>
      </c>
      <c r="AJ341" s="42">
        <v>7.6920020827277629E-3</v>
      </c>
      <c r="AK341" s="26">
        <v>13537.647760088068</v>
      </c>
    </row>
    <row r="342" spans="1:37">
      <c r="A342" s="30">
        <v>31800</v>
      </c>
      <c r="B342" s="26">
        <v>4260.1399780092634</v>
      </c>
      <c r="C342" s="26">
        <v>2225467870.6520042</v>
      </c>
      <c r="D342" s="26">
        <v>141.8029881652995</v>
      </c>
      <c r="E342" s="32">
        <v>31548783.179999996</v>
      </c>
      <c r="K342" s="26">
        <v>31800</v>
      </c>
      <c r="L342" s="426">
        <v>4260.1399780092634</v>
      </c>
      <c r="M342" s="426">
        <v>2225467870.6520042</v>
      </c>
      <c r="N342" s="26">
        <v>141.8029881652995</v>
      </c>
      <c r="O342" s="425">
        <v>31548783.179999996</v>
      </c>
      <c r="P342" s="425">
        <f t="shared" si="16"/>
        <v>1450.6908476835179</v>
      </c>
      <c r="Q342" s="68">
        <f t="shared" si="17"/>
        <v>1.3978090558807306E-2</v>
      </c>
      <c r="R342" s="68"/>
      <c r="T342" s="30">
        <v>31800</v>
      </c>
      <c r="U342" s="26">
        <v>4565.9514385487746</v>
      </c>
      <c r="V342" s="26">
        <v>2285719799.5738192</v>
      </c>
      <c r="W342" s="26">
        <v>150.86392953952006</v>
      </c>
      <c r="X342" s="32">
        <v>31548783.179999996</v>
      </c>
      <c r="Y342" s="544">
        <f t="shared" si="18"/>
        <v>1735.6261110239757</v>
      </c>
      <c r="Z342" s="68">
        <f t="shared" si="19"/>
        <v>1.3802559345149122E-2</v>
      </c>
      <c r="AD342" s="30">
        <v>31800</v>
      </c>
      <c r="AE342" s="26">
        <v>17889.435954331973</v>
      </c>
      <c r="AF342" s="26">
        <v>4057123103.8505092</v>
      </c>
      <c r="AG342" s="26">
        <v>429.7725423665695</v>
      </c>
      <c r="AH342" s="26">
        <v>31548783.179999992</v>
      </c>
      <c r="AI342" s="26">
        <v>6291.0837177775102</v>
      </c>
      <c r="AJ342" s="42">
        <v>7.7161445211767809E-3</v>
      </c>
      <c r="AK342" s="26">
        <v>13514.859822848097</v>
      </c>
    </row>
    <row r="343" spans="1:37">
      <c r="A343" s="30">
        <v>31900</v>
      </c>
      <c r="B343" s="26">
        <v>4259.6348446613092</v>
      </c>
      <c r="C343" s="26">
        <v>2225433597.7467508</v>
      </c>
      <c r="D343" s="26">
        <v>141.94615912854317</v>
      </c>
      <c r="E343" s="32">
        <v>31647993.190000001</v>
      </c>
      <c r="K343" s="26">
        <v>31900</v>
      </c>
      <c r="L343" s="426">
        <v>4259.6348446613092</v>
      </c>
      <c r="M343" s="426">
        <v>2225433597.7467508</v>
      </c>
      <c r="N343" s="26">
        <v>141.94615912854317</v>
      </c>
      <c r="O343" s="425">
        <v>31647993.190000001</v>
      </c>
      <c r="P343" s="425">
        <f t="shared" si="16"/>
        <v>1431.709632436764</v>
      </c>
      <c r="Q343" s="68">
        <f t="shared" si="17"/>
        <v>1.4021643398750691E-2</v>
      </c>
      <c r="R343" s="68"/>
      <c r="T343" s="30">
        <v>31900</v>
      </c>
      <c r="U343" s="26">
        <v>4565.4243743063034</v>
      </c>
      <c r="V343" s="26">
        <v>2285685526.6685653</v>
      </c>
      <c r="W343" s="26">
        <v>151.03559402909772</v>
      </c>
      <c r="X343" s="32">
        <v>31647993.190000001</v>
      </c>
      <c r="Y343" s="544">
        <f t="shared" si="18"/>
        <v>1716.6448957766534</v>
      </c>
      <c r="Z343" s="68">
        <f t="shared" si="19"/>
        <v>1.3846171234293816E-2</v>
      </c>
      <c r="AD343" s="30">
        <v>31900</v>
      </c>
      <c r="AE343" s="26">
        <v>17888.16727880096</v>
      </c>
      <c r="AF343" s="26">
        <v>4057088831.5022206</v>
      </c>
      <c r="AG343" s="26">
        <v>430.39709315089931</v>
      </c>
      <c r="AH343" s="26">
        <v>31647993.190000001</v>
      </c>
      <c r="AI343" s="26">
        <v>6245.5078432976734</v>
      </c>
      <c r="AJ343" s="42">
        <v>7.7402861927613311E-3</v>
      </c>
      <c r="AK343" s="26">
        <v>13492.071885608128</v>
      </c>
    </row>
    <row r="344" spans="1:37">
      <c r="A344" s="30">
        <v>32000</v>
      </c>
      <c r="B344" s="26">
        <v>4259.1303992365411</v>
      </c>
      <c r="C344" s="26">
        <v>2225399324.8414965</v>
      </c>
      <c r="D344" s="26">
        <v>142.08743197026212</v>
      </c>
      <c r="E344" s="32">
        <v>31747203.199999999</v>
      </c>
      <c r="K344" s="26">
        <v>32000</v>
      </c>
      <c r="L344" s="426">
        <v>4259.1303992365411</v>
      </c>
      <c r="M344" s="426">
        <v>2225399324.8414965</v>
      </c>
      <c r="N344" s="26">
        <v>142.08743197026212</v>
      </c>
      <c r="O344" s="425">
        <v>31747203.199999999</v>
      </c>
      <c r="P344" s="425">
        <f t="shared" si="16"/>
        <v>1412.7284171894416</v>
      </c>
      <c r="Q344" s="68">
        <f t="shared" si="17"/>
        <v>1.4065193732702295E-2</v>
      </c>
      <c r="R344" s="68"/>
      <c r="T344" s="30">
        <v>32000</v>
      </c>
      <c r="U344" s="26">
        <v>4564.8979979870192</v>
      </c>
      <c r="V344" s="26">
        <v>2285651253.7633109</v>
      </c>
      <c r="W344" s="26">
        <v>151.20536039715074</v>
      </c>
      <c r="X344" s="32">
        <v>31747203.199999999</v>
      </c>
      <c r="Y344" s="544">
        <f t="shared" si="18"/>
        <v>1697.6636805301837</v>
      </c>
      <c r="Z344" s="68">
        <f t="shared" si="19"/>
        <v>1.3889784431342455E-2</v>
      </c>
      <c r="AD344" s="30">
        <v>32000</v>
      </c>
      <c r="AE344" s="26">
        <v>17886.899731734684</v>
      </c>
      <c r="AF344" s="26">
        <v>4057054559.1539321</v>
      </c>
      <c r="AG344" s="26">
        <v>431.017086347781</v>
      </c>
      <c r="AH344" s="26">
        <v>31747203.199999996</v>
      </c>
      <c r="AI344" s="26">
        <v>6199.9319688172545</v>
      </c>
      <c r="AJ344" s="42">
        <v>7.7644270975179442E-3</v>
      </c>
      <c r="AK344" s="26">
        <v>13469.283948368156</v>
      </c>
    </row>
    <row r="345" spans="1:37">
      <c r="A345" s="30">
        <v>32100</v>
      </c>
      <c r="B345" s="26">
        <v>4258.6266417349607</v>
      </c>
      <c r="C345" s="26">
        <v>2225365051.9362426</v>
      </c>
      <c r="D345" s="26">
        <v>142.22680669045641</v>
      </c>
      <c r="E345" s="32">
        <v>31846413.209999997</v>
      </c>
      <c r="K345" s="30">
        <v>32100</v>
      </c>
      <c r="L345" s="426">
        <v>4258.6266417349607</v>
      </c>
      <c r="M345" s="426">
        <v>2225365051.9362426</v>
      </c>
      <c r="N345" s="26">
        <v>142.22680669045641</v>
      </c>
      <c r="O345" s="429">
        <v>31846413.209999997</v>
      </c>
      <c r="P345" s="425">
        <f t="shared" si="16"/>
        <v>1393.747201942972</v>
      </c>
      <c r="Q345" s="68">
        <f t="shared" si="17"/>
        <v>1.410874156087839E-2</v>
      </c>
      <c r="R345" s="68"/>
      <c r="T345" s="30">
        <v>32100</v>
      </c>
      <c r="U345" s="26">
        <v>4564.3723095909227</v>
      </c>
      <c r="V345" s="26">
        <v>2285616980.8580575</v>
      </c>
      <c r="W345" s="26">
        <v>151.37322864367903</v>
      </c>
      <c r="X345" s="32">
        <v>31846413.209999997</v>
      </c>
      <c r="Y345" s="544">
        <f t="shared" si="18"/>
        <v>1678.6824652828614</v>
      </c>
      <c r="Z345" s="68">
        <f t="shared" si="19"/>
        <v>1.3933398936353867E-2</v>
      </c>
      <c r="AD345" s="30">
        <v>32100</v>
      </c>
      <c r="AE345" s="26">
        <v>17885.633313133138</v>
      </c>
      <c r="AF345" s="26">
        <v>4057020286.8056431</v>
      </c>
      <c r="AG345" s="26">
        <v>431.63252195721486</v>
      </c>
      <c r="AH345" s="26">
        <v>31846413.209999993</v>
      </c>
      <c r="AI345" s="26">
        <v>6154.3560943385819</v>
      </c>
      <c r="AJ345" s="42">
        <v>7.7885672354831613E-3</v>
      </c>
      <c r="AK345" s="26">
        <v>13446.496011128189</v>
      </c>
    </row>
    <row r="346" spans="1:37">
      <c r="A346" s="30">
        <v>32200</v>
      </c>
      <c r="B346" s="26">
        <v>4258.1235721565699</v>
      </c>
      <c r="C346" s="26">
        <v>2225330779.0309882</v>
      </c>
      <c r="D346" s="26">
        <v>142.36428328912595</v>
      </c>
      <c r="E346" s="32">
        <v>31945623.219999999</v>
      </c>
      <c r="K346" s="26">
        <v>32200</v>
      </c>
      <c r="L346" s="437">
        <v>4258.1235721565699</v>
      </c>
      <c r="M346" s="437">
        <v>2225330779.0309882</v>
      </c>
      <c r="N346" s="26">
        <v>142.36428328912595</v>
      </c>
      <c r="O346" s="425">
        <v>31945623.219999999</v>
      </c>
      <c r="P346" s="425">
        <f t="shared" ref="P346:P409" si="20">(N346-N345)*10^6/(K346-K345)</f>
        <v>1374.7659866953652</v>
      </c>
      <c r="Q346" s="68">
        <f t="shared" ref="Q346:Q409" si="21">O346/(M346+O346)</f>
        <v>1.4152286883495247E-2</v>
      </c>
      <c r="R346" s="68"/>
      <c r="T346" s="30">
        <v>32200</v>
      </c>
      <c r="U346" s="26">
        <v>4563.8473091180158</v>
      </c>
      <c r="V346" s="26">
        <v>2285582707.9528027</v>
      </c>
      <c r="W346" s="26">
        <v>151.53919876868264</v>
      </c>
      <c r="X346" s="32">
        <v>31945623.219999999</v>
      </c>
      <c r="Y346" s="544">
        <f t="shared" ref="Y346:Y409" si="22">(W346-W345)/(T346-T345)*10^6</f>
        <v>1659.7012500361075</v>
      </c>
      <c r="Z346" s="68">
        <f t="shared" ref="Z346:Z409" si="23">X346/V346</f>
        <v>1.3977014749386911E-2</v>
      </c>
      <c r="AD346" s="30">
        <v>32200</v>
      </c>
      <c r="AE346" s="26">
        <v>17884.368022996325</v>
      </c>
      <c r="AF346" s="26">
        <v>4056986014.4573541</v>
      </c>
      <c r="AG346" s="26">
        <v>432.24339997920055</v>
      </c>
      <c r="AH346" s="26">
        <v>31945623.219999999</v>
      </c>
      <c r="AI346" s="26">
        <v>6108.7802198569989</v>
      </c>
      <c r="AJ346" s="42">
        <v>7.8127066066935157E-3</v>
      </c>
      <c r="AK346" s="26">
        <v>13423.708073888216</v>
      </c>
    </row>
    <row r="347" spans="1:37">
      <c r="A347" s="30">
        <v>32300</v>
      </c>
      <c r="B347" s="26">
        <v>4257.621190501367</v>
      </c>
      <c r="C347" s="26">
        <v>2225296506.1257339</v>
      </c>
      <c r="D347" s="26">
        <v>142.4998617662709</v>
      </c>
      <c r="E347" s="32">
        <v>32044833.229999997</v>
      </c>
      <c r="K347" s="26">
        <v>32300</v>
      </c>
      <c r="L347" s="426">
        <v>4257.621190501367</v>
      </c>
      <c r="M347" s="426">
        <v>2225296506.1257339</v>
      </c>
      <c r="N347" s="26">
        <v>142.4998617662709</v>
      </c>
      <c r="O347" s="425">
        <v>32044833.229999997</v>
      </c>
      <c r="P347" s="425">
        <f t="shared" si="20"/>
        <v>1355.7847714494644</v>
      </c>
      <c r="Q347" s="68">
        <f t="shared" si="21"/>
        <v>1.4195829700769087E-2</v>
      </c>
      <c r="R347" s="68"/>
      <c r="T347" s="30">
        <v>32300</v>
      </c>
      <c r="U347" s="26">
        <v>4563.3229965682967</v>
      </c>
      <c r="V347" s="26">
        <v>2285548435.0475488</v>
      </c>
      <c r="W347" s="26">
        <v>151.70327077216157</v>
      </c>
      <c r="X347" s="32">
        <v>32044833.229999997</v>
      </c>
      <c r="Y347" s="544">
        <f t="shared" si="22"/>
        <v>1640.7200347893536</v>
      </c>
      <c r="Z347" s="68">
        <f t="shared" si="23"/>
        <v>1.402063187050041E-2</v>
      </c>
      <c r="AD347" s="30">
        <v>32300</v>
      </c>
      <c r="AE347" s="26">
        <v>17883.103861324249</v>
      </c>
      <c r="AF347" s="26">
        <v>4056951742.1090655</v>
      </c>
      <c r="AG347" s="26">
        <v>432.8497204137384</v>
      </c>
      <c r="AH347" s="26">
        <v>32044833.229999993</v>
      </c>
      <c r="AI347" s="26">
        <v>6063.2043453783263</v>
      </c>
      <c r="AJ347" s="42">
        <v>7.8368452111855311E-3</v>
      </c>
      <c r="AK347" s="26">
        <v>13400.920136648247</v>
      </c>
    </row>
    <row r="348" spans="1:37">
      <c r="A348" s="30">
        <v>32400</v>
      </c>
      <c r="B348" s="26">
        <v>4257.1194967693546</v>
      </c>
      <c r="C348" s="26">
        <v>2225262233.2204804</v>
      </c>
      <c r="D348" s="26">
        <v>142.63354212189108</v>
      </c>
      <c r="E348" s="32">
        <v>32144043.240000002</v>
      </c>
      <c r="K348" s="26">
        <v>32400</v>
      </c>
      <c r="L348" s="426">
        <v>4257.1194967693546</v>
      </c>
      <c r="M348" s="426">
        <v>2225262233.2204804</v>
      </c>
      <c r="N348" s="26">
        <v>142.63354212189108</v>
      </c>
      <c r="O348" s="425">
        <v>32144043.240000002</v>
      </c>
      <c r="P348" s="425">
        <f t="shared" si="20"/>
        <v>1336.8035562018576</v>
      </c>
      <c r="Q348" s="68">
        <f t="shared" si="21"/>
        <v>1.4239370012916121E-2</v>
      </c>
      <c r="R348" s="68"/>
      <c r="T348" s="30">
        <v>32400</v>
      </c>
      <c r="U348" s="26">
        <v>4562.7993719417664</v>
      </c>
      <c r="V348" s="26">
        <v>2285514162.1422949</v>
      </c>
      <c r="W348" s="26">
        <v>151.86544465411583</v>
      </c>
      <c r="X348" s="32">
        <v>32144043.240000002</v>
      </c>
      <c r="Y348" s="544">
        <f t="shared" si="22"/>
        <v>1621.7388195425997</v>
      </c>
      <c r="Z348" s="68">
        <f t="shared" si="23"/>
        <v>1.4064250299753221E-2</v>
      </c>
      <c r="AD348" s="30">
        <v>32400</v>
      </c>
      <c r="AE348" s="26">
        <v>17881.840828116903</v>
      </c>
      <c r="AF348" s="26">
        <v>4056917469.760776</v>
      </c>
      <c r="AG348" s="26">
        <v>433.45148326082824</v>
      </c>
      <c r="AH348" s="26">
        <v>32144043.240000002</v>
      </c>
      <c r="AI348" s="26">
        <v>6017.6284708984895</v>
      </c>
      <c r="AJ348" s="42">
        <v>7.8609830489957469E-3</v>
      </c>
      <c r="AK348" s="26">
        <v>13378.132199408279</v>
      </c>
    </row>
    <row r="349" spans="1:37">
      <c r="A349" s="30">
        <v>32500</v>
      </c>
      <c r="B349" s="26">
        <v>4256.6184909605281</v>
      </c>
      <c r="C349" s="26">
        <v>2225227960.3152261</v>
      </c>
      <c r="D349" s="26">
        <v>142.76532435598662</v>
      </c>
      <c r="E349" s="32">
        <v>32243253.25</v>
      </c>
      <c r="K349" s="26">
        <v>32500</v>
      </c>
      <c r="L349" s="426">
        <v>4256.6184909605281</v>
      </c>
      <c r="M349" s="426">
        <v>2225227960.3152261</v>
      </c>
      <c r="N349" s="26">
        <v>142.76532435598662</v>
      </c>
      <c r="O349" s="425">
        <v>32243253.25</v>
      </c>
      <c r="P349" s="425">
        <f t="shared" si="20"/>
        <v>1317.822340955388</v>
      </c>
      <c r="Q349" s="68">
        <f t="shared" si="21"/>
        <v>1.4282907820152535E-2</v>
      </c>
      <c r="R349" s="68"/>
      <c r="T349" s="30">
        <v>32500</v>
      </c>
      <c r="U349" s="26">
        <v>4562.2764352384247</v>
      </c>
      <c r="V349" s="26">
        <v>2285479889.237041</v>
      </c>
      <c r="W349" s="26">
        <v>152.02572041454536</v>
      </c>
      <c r="X349" s="32">
        <v>32243253.25</v>
      </c>
      <c r="Y349" s="544">
        <f t="shared" si="22"/>
        <v>1602.7576042952774</v>
      </c>
      <c r="Z349" s="68">
        <f t="shared" si="23"/>
        <v>1.4107870037204189E-2</v>
      </c>
      <c r="AD349" s="30">
        <v>32500</v>
      </c>
      <c r="AE349" s="26">
        <v>17880.578923374291</v>
      </c>
      <c r="AF349" s="26">
        <v>4056883197.4124885</v>
      </c>
      <c r="AG349" s="26">
        <v>434.04868852047002</v>
      </c>
      <c r="AH349" s="26">
        <v>32243253.249999996</v>
      </c>
      <c r="AI349" s="26">
        <v>5972.0525964174885</v>
      </c>
      <c r="AJ349" s="42">
        <v>7.8851201201606755E-3</v>
      </c>
      <c r="AK349" s="26">
        <v>13355.344262168308</v>
      </c>
    </row>
    <row r="350" spans="1:37">
      <c r="A350" s="30">
        <v>32600</v>
      </c>
      <c r="B350" s="26">
        <v>4256.1181730748904</v>
      </c>
      <c r="C350" s="26">
        <v>2225193687.4099722</v>
      </c>
      <c r="D350" s="26">
        <v>142.8952084685574</v>
      </c>
      <c r="E350" s="32">
        <v>32342463.259999994</v>
      </c>
      <c r="K350" s="26">
        <v>32600</v>
      </c>
      <c r="L350" s="426">
        <v>4256.1181730748904</v>
      </c>
      <c r="M350" s="426">
        <v>2225193687.4099722</v>
      </c>
      <c r="N350" s="26">
        <v>142.8952084685574</v>
      </c>
      <c r="O350" s="425">
        <v>32342463.259999994</v>
      </c>
      <c r="P350" s="425">
        <f t="shared" si="20"/>
        <v>1298.8411257077814</v>
      </c>
      <c r="Q350" s="68">
        <f t="shared" si="21"/>
        <v>1.4326443122694479E-2</v>
      </c>
      <c r="R350" s="68"/>
      <c r="T350" s="30">
        <v>32600</v>
      </c>
      <c r="U350" s="26">
        <v>4561.7541864582709</v>
      </c>
      <c r="V350" s="26">
        <v>2285445616.3317862</v>
      </c>
      <c r="W350" s="26">
        <v>152.18409805345019</v>
      </c>
      <c r="X350" s="32">
        <v>32342463.259999994</v>
      </c>
      <c r="Y350" s="544">
        <f t="shared" si="22"/>
        <v>1583.7763890482393</v>
      </c>
      <c r="Z350" s="68">
        <f t="shared" si="23"/>
        <v>1.4151491082912176E-2</v>
      </c>
      <c r="AD350" s="30">
        <v>32600</v>
      </c>
      <c r="AE350" s="26">
        <v>17879.318147096412</v>
      </c>
      <c r="AF350" s="26">
        <v>4056848925.064199</v>
      </c>
      <c r="AG350" s="26">
        <v>434.6413361926638</v>
      </c>
      <c r="AH350" s="26">
        <v>32342463.25999999</v>
      </c>
      <c r="AI350" s="26">
        <v>5926.4767219382338</v>
      </c>
      <c r="AJ350" s="42">
        <v>7.9092564247168519E-3</v>
      </c>
      <c r="AK350" s="26">
        <v>13332.556324928339</v>
      </c>
    </row>
    <row r="351" spans="1:37">
      <c r="A351" s="30">
        <v>32700</v>
      </c>
      <c r="B351" s="26">
        <v>4255.6185431124413</v>
      </c>
      <c r="C351" s="26">
        <v>2225159414.5047178</v>
      </c>
      <c r="D351" s="26">
        <v>143.02319445960356</v>
      </c>
      <c r="E351" s="32">
        <v>32441673.27</v>
      </c>
      <c r="K351" s="26">
        <v>32700</v>
      </c>
      <c r="L351" s="426">
        <v>4255.6185431124413</v>
      </c>
      <c r="M351" s="426">
        <v>2225159414.5047178</v>
      </c>
      <c r="N351" s="26">
        <v>143.02319445960356</v>
      </c>
      <c r="O351" s="425">
        <v>32441673.27</v>
      </c>
      <c r="P351" s="425">
        <f t="shared" si="20"/>
        <v>1279.859910461596</v>
      </c>
      <c r="Q351" s="68">
        <f t="shared" si="21"/>
        <v>1.4369975920758105E-2</v>
      </c>
      <c r="R351" s="68"/>
      <c r="T351" s="30">
        <v>32700</v>
      </c>
      <c r="U351" s="26">
        <v>4561.2326256013057</v>
      </c>
      <c r="V351" s="26">
        <v>2285411343.4265323</v>
      </c>
      <c r="W351" s="26">
        <v>152.34057757083036</v>
      </c>
      <c r="X351" s="32">
        <v>32441673.27</v>
      </c>
      <c r="Y351" s="544">
        <f t="shared" si="22"/>
        <v>1564.7951738017696</v>
      </c>
      <c r="Z351" s="68">
        <f t="shared" si="23"/>
        <v>1.4195113436936033E-2</v>
      </c>
      <c r="AD351" s="30">
        <v>32700</v>
      </c>
      <c r="AE351" s="26">
        <v>17878.058499283266</v>
      </c>
      <c r="AF351" s="26">
        <v>4056814652.7159109</v>
      </c>
      <c r="AG351" s="26">
        <v>435.22942627740957</v>
      </c>
      <c r="AH351" s="26">
        <v>32441673.27</v>
      </c>
      <c r="AI351" s="26">
        <v>5880.9008474572329</v>
      </c>
      <c r="AJ351" s="42">
        <v>7.9333919627007938E-3</v>
      </c>
      <c r="AK351" s="26">
        <v>13309.768387688366</v>
      </c>
    </row>
    <row r="352" spans="1:37">
      <c r="A352" s="30">
        <v>32800</v>
      </c>
      <c r="B352" s="26">
        <v>4255.119601073181</v>
      </c>
      <c r="C352" s="26">
        <v>2225125141.5994639</v>
      </c>
      <c r="D352" s="26">
        <v>143.14928232912501</v>
      </c>
      <c r="E352" s="32">
        <v>32540883.279999997</v>
      </c>
      <c r="K352" s="26">
        <v>32800</v>
      </c>
      <c r="L352" s="426">
        <v>4255.119601073181</v>
      </c>
      <c r="M352" s="426">
        <v>2225125141.5994639</v>
      </c>
      <c r="N352" s="26">
        <v>143.14928232912501</v>
      </c>
      <c r="O352" s="425">
        <v>32540883.279999997</v>
      </c>
      <c r="P352" s="425">
        <f t="shared" si="20"/>
        <v>1260.8786952145579</v>
      </c>
      <c r="Q352" s="68">
        <f t="shared" si="21"/>
        <v>1.44135062145595E-2</v>
      </c>
      <c r="R352" s="68"/>
      <c r="T352" s="30">
        <v>32800</v>
      </c>
      <c r="U352" s="26">
        <v>4560.7117526675283</v>
      </c>
      <c r="V352" s="26">
        <v>2285377070.5212779</v>
      </c>
      <c r="W352" s="26">
        <v>152.49515896668581</v>
      </c>
      <c r="X352" s="32">
        <v>32540883.279999997</v>
      </c>
      <c r="Y352" s="544">
        <f t="shared" si="22"/>
        <v>1545.8139585544473</v>
      </c>
      <c r="Z352" s="68">
        <f t="shared" si="23"/>
        <v>1.4238737099334622E-2</v>
      </c>
      <c r="AD352" s="30">
        <v>32800</v>
      </c>
      <c r="AE352" s="26">
        <v>17876.799979934851</v>
      </c>
      <c r="AF352" s="26">
        <v>4056780380.3676224</v>
      </c>
      <c r="AG352" s="26">
        <v>435.81295877470757</v>
      </c>
      <c r="AH352" s="26">
        <v>32540883.279999994</v>
      </c>
      <c r="AI352" s="26">
        <v>5835.3249729803065</v>
      </c>
      <c r="AJ352" s="42">
        <v>7.9575267341490154E-3</v>
      </c>
      <c r="AK352" s="26">
        <v>13286.980450448402</v>
      </c>
    </row>
    <row r="353" spans="1:37">
      <c r="A353" s="30">
        <v>32900</v>
      </c>
      <c r="B353" s="26">
        <v>4254.6213469571085</v>
      </c>
      <c r="C353" s="26">
        <v>2225090868.6942091</v>
      </c>
      <c r="D353" s="26">
        <v>143.27347207712174</v>
      </c>
      <c r="E353" s="32">
        <v>32640093.289999999</v>
      </c>
      <c r="K353" s="26">
        <v>32900</v>
      </c>
      <c r="L353" s="426">
        <v>4254.6213469571085</v>
      </c>
      <c r="M353" s="426">
        <v>2225090868.6942091</v>
      </c>
      <c r="N353" s="26">
        <v>143.27347207712174</v>
      </c>
      <c r="O353" s="425">
        <v>32640093.289999999</v>
      </c>
      <c r="P353" s="425">
        <f t="shared" si="20"/>
        <v>1241.8974799672355</v>
      </c>
      <c r="Q353" s="68">
        <f t="shared" si="21"/>
        <v>1.4457034004314766E-2</v>
      </c>
      <c r="R353" s="68"/>
      <c r="T353" s="30">
        <v>32900</v>
      </c>
      <c r="U353" s="26">
        <v>4560.1915676569406</v>
      </c>
      <c r="V353" s="26">
        <v>2285342797.616025</v>
      </c>
      <c r="W353" s="26">
        <v>152.64784224101663</v>
      </c>
      <c r="X353" s="32">
        <v>32640093.289999999</v>
      </c>
      <c r="Y353" s="544">
        <f t="shared" si="22"/>
        <v>1526.8327433082618</v>
      </c>
      <c r="Z353" s="68">
        <f t="shared" si="23"/>
        <v>1.4282362070166801E-2</v>
      </c>
      <c r="AD353" s="30">
        <v>32900</v>
      </c>
      <c r="AE353" s="26">
        <v>17875.542589051176</v>
      </c>
      <c r="AF353" s="26">
        <v>4056746108.0193334</v>
      </c>
      <c r="AG353" s="26">
        <v>436.39193368455739</v>
      </c>
      <c r="AH353" s="26">
        <v>32640093.289999999</v>
      </c>
      <c r="AI353" s="26">
        <v>5789.7490984981414</v>
      </c>
      <c r="AJ353" s="42">
        <v>7.9816607390980447E-3</v>
      </c>
      <c r="AK353" s="26">
        <v>13264.192513208433</v>
      </c>
    </row>
    <row r="354" spans="1:37">
      <c r="A354" s="30">
        <v>33000</v>
      </c>
      <c r="B354" s="26">
        <v>4254.1237807642237</v>
      </c>
      <c r="C354" s="26">
        <v>2225056595.7889557</v>
      </c>
      <c r="D354" s="26">
        <v>143.39576370359381</v>
      </c>
      <c r="E354" s="32">
        <v>32739303.300000001</v>
      </c>
      <c r="K354" s="26">
        <v>33000</v>
      </c>
      <c r="L354" s="426">
        <v>4254.1237807642237</v>
      </c>
      <c r="M354" s="426">
        <v>2225056595.7889557</v>
      </c>
      <c r="N354" s="26">
        <v>143.39576370359381</v>
      </c>
      <c r="O354" s="425">
        <v>32739303.300000001</v>
      </c>
      <c r="P354" s="425">
        <f t="shared" si="20"/>
        <v>1222.9162647207659</v>
      </c>
      <c r="Q354" s="68">
        <f t="shared" si="21"/>
        <v>1.4500559290239941E-2</v>
      </c>
      <c r="R354" s="68"/>
      <c r="T354" s="30">
        <v>33000</v>
      </c>
      <c r="U354" s="26">
        <v>4559.6720705695416</v>
      </c>
      <c r="V354" s="26">
        <v>2285308524.7107706</v>
      </c>
      <c r="W354" s="26">
        <v>152.79862739382267</v>
      </c>
      <c r="X354" s="32">
        <v>32739303.300000001</v>
      </c>
      <c r="Y354" s="544">
        <f t="shared" si="22"/>
        <v>1507.851528060371</v>
      </c>
      <c r="Z354" s="68">
        <f t="shared" si="23"/>
        <v>1.4325988349491453E-2</v>
      </c>
      <c r="AD354" s="30">
        <v>33000</v>
      </c>
      <c r="AE354" s="26">
        <v>17874.286326632227</v>
      </c>
      <c r="AF354" s="26">
        <v>4056711835.6710443</v>
      </c>
      <c r="AG354" s="26">
        <v>436.9663510069592</v>
      </c>
      <c r="AH354" s="26">
        <v>32739303.299999997</v>
      </c>
      <c r="AI354" s="26">
        <v>5744.1732240183046</v>
      </c>
      <c r="AJ354" s="42">
        <v>8.0057939775843856E-3</v>
      </c>
      <c r="AK354" s="26">
        <v>13241.40457596846</v>
      </c>
    </row>
    <row r="355" spans="1:37">
      <c r="A355" s="30">
        <v>33100</v>
      </c>
      <c r="B355" s="26">
        <v>4253.6269024945286</v>
      </c>
      <c r="C355" s="26">
        <v>2225022322.8837008</v>
      </c>
      <c r="D355" s="26">
        <v>143.51615720854116</v>
      </c>
      <c r="E355" s="32">
        <v>32838513.309999995</v>
      </c>
      <c r="K355" s="26">
        <v>33100</v>
      </c>
      <c r="L355" s="426">
        <v>4253.6269024945286</v>
      </c>
      <c r="M355" s="426">
        <v>2225022322.8837008</v>
      </c>
      <c r="N355" s="26">
        <v>143.51615720854116</v>
      </c>
      <c r="O355" s="425">
        <v>32838513.309999995</v>
      </c>
      <c r="P355" s="425">
        <f t="shared" si="20"/>
        <v>1203.9350494734435</v>
      </c>
      <c r="Q355" s="68">
        <f t="shared" si="21"/>
        <v>1.454408207255108E-2</v>
      </c>
      <c r="R355" s="68"/>
      <c r="T355" s="30">
        <v>33100</v>
      </c>
      <c r="U355" s="26">
        <v>4559.1532614053285</v>
      </c>
      <c r="V355" s="26">
        <v>2285274251.8055162</v>
      </c>
      <c r="W355" s="26">
        <v>152.94751442510412</v>
      </c>
      <c r="X355" s="32">
        <v>32838513.309999995</v>
      </c>
      <c r="Y355" s="544">
        <f t="shared" si="22"/>
        <v>1488.8703128144698</v>
      </c>
      <c r="Z355" s="68">
        <f t="shared" si="23"/>
        <v>1.4369615937367438E-2</v>
      </c>
      <c r="AD355" s="30">
        <v>33100</v>
      </c>
      <c r="AE355" s="26">
        <v>17873.031192678012</v>
      </c>
      <c r="AF355" s="26">
        <v>4056677563.3227568</v>
      </c>
      <c r="AG355" s="26">
        <v>437.53621074191295</v>
      </c>
      <c r="AH355" s="26">
        <v>32838513.309999991</v>
      </c>
      <c r="AI355" s="26">
        <v>5698.5973495373037</v>
      </c>
      <c r="AJ355" s="42">
        <v>8.0299264496445522E-3</v>
      </c>
      <c r="AK355" s="26">
        <v>13218.616638728488</v>
      </c>
    </row>
    <row r="356" spans="1:37">
      <c r="A356" s="30">
        <v>33200</v>
      </c>
      <c r="B356" s="26">
        <v>4253.1307121480213</v>
      </c>
      <c r="C356" s="26">
        <v>2224988049.978447</v>
      </c>
      <c r="D356" s="26">
        <v>143.63465259196386</v>
      </c>
      <c r="E356" s="32">
        <v>32937723.32</v>
      </c>
      <c r="K356" s="26">
        <v>33200</v>
      </c>
      <c r="L356" s="426">
        <v>4253.1307121480213</v>
      </c>
      <c r="M356" s="426">
        <v>2224988049.978447</v>
      </c>
      <c r="N356" s="26">
        <v>143.63465259196386</v>
      </c>
      <c r="O356" s="425">
        <v>32937723.32</v>
      </c>
      <c r="P356" s="425">
        <f t="shared" si="20"/>
        <v>1184.9538342269739</v>
      </c>
      <c r="Q356" s="68">
        <f t="shared" si="21"/>
        <v>1.4587602351464179E-2</v>
      </c>
      <c r="R356" s="68"/>
      <c r="T356" s="30">
        <v>33200</v>
      </c>
      <c r="U356" s="26">
        <v>4558.6351401643042</v>
      </c>
      <c r="V356" s="26">
        <v>2285239978.9002628</v>
      </c>
      <c r="W356" s="26">
        <v>153.09450333486078</v>
      </c>
      <c r="X356" s="32">
        <v>32937723.32</v>
      </c>
      <c r="Y356" s="544">
        <f t="shared" si="22"/>
        <v>1469.889097566579</v>
      </c>
      <c r="Z356" s="68">
        <f t="shared" si="23"/>
        <v>1.4413244833853634E-2</v>
      </c>
      <c r="AD356" s="30">
        <v>33200</v>
      </c>
      <c r="AE356" s="26">
        <v>17871.777187188534</v>
      </c>
      <c r="AF356" s="26">
        <v>4056643290.9744673</v>
      </c>
      <c r="AG356" s="26">
        <v>438.10151288941887</v>
      </c>
      <c r="AH356" s="26">
        <v>32937723.32</v>
      </c>
      <c r="AI356" s="26">
        <v>5653.0214750592131</v>
      </c>
      <c r="AJ356" s="42">
        <v>8.0540581553150623E-3</v>
      </c>
      <c r="AK356" s="26">
        <v>13195.828701488519</v>
      </c>
    </row>
    <row r="357" spans="1:37">
      <c r="A357" s="30">
        <v>33300</v>
      </c>
      <c r="B357" s="26">
        <v>4252.6352097247027</v>
      </c>
      <c r="C357" s="26">
        <v>2224953777.0731926</v>
      </c>
      <c r="D357" s="26">
        <v>143.75124985386188</v>
      </c>
      <c r="E357" s="32">
        <v>33036933.329999998</v>
      </c>
      <c r="K357" s="26">
        <v>33300</v>
      </c>
      <c r="L357" s="426">
        <v>4252.6352097247027</v>
      </c>
      <c r="M357" s="426">
        <v>2224953777.0731926</v>
      </c>
      <c r="N357" s="26">
        <v>143.75124985386188</v>
      </c>
      <c r="O357" s="425">
        <v>33036933.329999998</v>
      </c>
      <c r="P357" s="425">
        <f t="shared" si="20"/>
        <v>1165.97261898022</v>
      </c>
      <c r="Q357" s="68">
        <f t="shared" si="21"/>
        <v>1.4631120127195226E-2</v>
      </c>
      <c r="R357" s="68"/>
      <c r="T357" s="30">
        <v>33300</v>
      </c>
      <c r="U357" s="26">
        <v>4558.1177068464704</v>
      </c>
      <c r="V357" s="26">
        <v>2285205705.995008</v>
      </c>
      <c r="W357" s="26">
        <v>153.23959412309279</v>
      </c>
      <c r="X357" s="32">
        <v>33036933.329999998</v>
      </c>
      <c r="Y357" s="544">
        <f t="shared" si="22"/>
        <v>1450.9078823201094</v>
      </c>
      <c r="Z357" s="68">
        <f t="shared" si="23"/>
        <v>1.4456875039008924E-2</v>
      </c>
      <c r="AD357" s="30">
        <v>33300</v>
      </c>
      <c r="AE357" s="26">
        <v>17870.524310163786</v>
      </c>
      <c r="AF357" s="26">
        <v>4056609018.6261778</v>
      </c>
      <c r="AG357" s="26">
        <v>438.66225744947667</v>
      </c>
      <c r="AH357" s="26">
        <v>33036933.329999994</v>
      </c>
      <c r="AI357" s="26">
        <v>5607.4456005782122</v>
      </c>
      <c r="AJ357" s="42">
        <v>8.0781890946324143E-3</v>
      </c>
      <c r="AK357" s="26">
        <v>13173.040764248548</v>
      </c>
    </row>
    <row r="358" spans="1:37">
      <c r="A358" s="30">
        <v>33400</v>
      </c>
      <c r="B358" s="26">
        <v>4252.1403952245728</v>
      </c>
      <c r="C358" s="26">
        <v>2224919504.1679392</v>
      </c>
      <c r="D358" s="26">
        <v>143.86594899423514</v>
      </c>
      <c r="E358" s="32">
        <v>33136143.34</v>
      </c>
      <c r="K358" s="26">
        <v>33400</v>
      </c>
      <c r="L358" s="426">
        <v>4252.1403952245728</v>
      </c>
      <c r="M358" s="426">
        <v>2224919504.1679392</v>
      </c>
      <c r="N358" s="26">
        <v>143.86594899423514</v>
      </c>
      <c r="O358" s="425">
        <v>33136143.34</v>
      </c>
      <c r="P358" s="425">
        <f t="shared" si="20"/>
        <v>1146.9914037326134</v>
      </c>
      <c r="Q358" s="68">
        <f t="shared" si="21"/>
        <v>1.4674635399960174E-2</v>
      </c>
      <c r="R358" s="68"/>
      <c r="T358" s="30">
        <v>33400</v>
      </c>
      <c r="U358" s="26">
        <v>4557.6009614518234</v>
      </c>
      <c r="V358" s="26">
        <v>2285171433.0897541</v>
      </c>
      <c r="W358" s="26">
        <v>153.38278678980015</v>
      </c>
      <c r="X358" s="32">
        <v>33136143.34</v>
      </c>
      <c r="Y358" s="544">
        <f t="shared" si="22"/>
        <v>1431.9266670736397</v>
      </c>
      <c r="Z358" s="68">
        <f t="shared" si="23"/>
        <v>1.4500506552892183E-2</v>
      </c>
      <c r="AD358" s="30">
        <v>33400</v>
      </c>
      <c r="AE358" s="26">
        <v>17869.272561603771</v>
      </c>
      <c r="AF358" s="26">
        <v>4056574746.2778897</v>
      </c>
      <c r="AG358" s="26">
        <v>439.21844442208663</v>
      </c>
      <c r="AH358" s="26">
        <v>33136143.34</v>
      </c>
      <c r="AI358" s="26">
        <v>5561.8697260995395</v>
      </c>
      <c r="AJ358" s="42">
        <v>8.1023192676331155E-3</v>
      </c>
      <c r="AK358" s="26">
        <v>13150.252827008582</v>
      </c>
    </row>
    <row r="359" spans="1:37">
      <c r="A359" s="30">
        <v>33500</v>
      </c>
      <c r="B359" s="26">
        <v>4251.6462686476307</v>
      </c>
      <c r="C359" s="26">
        <v>2224885231.2626848</v>
      </c>
      <c r="D359" s="26">
        <v>143.97875001308375</v>
      </c>
      <c r="E359" s="32">
        <v>33235353.350000001</v>
      </c>
      <c r="K359" s="26">
        <v>33500</v>
      </c>
      <c r="L359" s="426">
        <v>4251.6462686476307</v>
      </c>
      <c r="M359" s="426">
        <v>2224885231.2626848</v>
      </c>
      <c r="N359" s="26">
        <v>143.97875001308375</v>
      </c>
      <c r="O359" s="425">
        <v>33235353.350000001</v>
      </c>
      <c r="P359" s="425">
        <f t="shared" si="20"/>
        <v>1128.0101884861438</v>
      </c>
      <c r="Q359" s="68">
        <f t="shared" si="21"/>
        <v>1.4718148169974974E-2</v>
      </c>
      <c r="R359" s="68"/>
      <c r="T359" s="30">
        <v>33500</v>
      </c>
      <c r="U359" s="26">
        <v>4557.0849039803652</v>
      </c>
      <c r="V359" s="26">
        <v>2285137160.1844997</v>
      </c>
      <c r="W359" s="26">
        <v>153.52408133498275</v>
      </c>
      <c r="X359" s="32">
        <v>33235353.350000001</v>
      </c>
      <c r="Y359" s="544">
        <f t="shared" si="22"/>
        <v>1412.9454518260331</v>
      </c>
      <c r="Z359" s="68">
        <f t="shared" si="23"/>
        <v>1.4544139375562301E-2</v>
      </c>
      <c r="AD359" s="30">
        <v>33500</v>
      </c>
      <c r="AE359" s="26">
        <v>17868.021941508494</v>
      </c>
      <c r="AF359" s="26">
        <v>4056540473.9296007</v>
      </c>
      <c r="AG359" s="26">
        <v>439.77007380724842</v>
      </c>
      <c r="AH359" s="26">
        <v>33235353.349999998</v>
      </c>
      <c r="AI359" s="26">
        <v>5516.2938516179565</v>
      </c>
      <c r="AJ359" s="42">
        <v>8.1264486743536715E-3</v>
      </c>
      <c r="AK359" s="26">
        <v>13127.464889768609</v>
      </c>
    </row>
    <row r="360" spans="1:37">
      <c r="A360" s="30">
        <v>33600</v>
      </c>
      <c r="B360" s="26">
        <v>4251.1528299938764</v>
      </c>
      <c r="C360" s="26">
        <v>2224850958.3574314</v>
      </c>
      <c r="D360" s="26">
        <v>144.08965291040766</v>
      </c>
      <c r="E360" s="32">
        <v>33334563.359999996</v>
      </c>
      <c r="K360" s="26">
        <v>33600</v>
      </c>
      <c r="L360" s="426">
        <v>4251.1528299938764</v>
      </c>
      <c r="M360" s="426">
        <v>2224850958.3574314</v>
      </c>
      <c r="N360" s="26">
        <v>144.08965291040766</v>
      </c>
      <c r="O360" s="425">
        <v>33334563.359999996</v>
      </c>
      <c r="P360" s="425">
        <f t="shared" si="20"/>
        <v>1109.0289732391057</v>
      </c>
      <c r="Q360" s="68">
        <f t="shared" si="21"/>
        <v>1.476165843745551E-2</v>
      </c>
      <c r="R360" s="68"/>
      <c r="T360" s="30">
        <v>33600</v>
      </c>
      <c r="U360" s="26">
        <v>4556.5695344320948</v>
      </c>
      <c r="V360" s="26">
        <v>2285102887.2792459</v>
      </c>
      <c r="W360" s="26">
        <v>153.66347775864071</v>
      </c>
      <c r="X360" s="32">
        <v>33334563.359999996</v>
      </c>
      <c r="Y360" s="544">
        <f t="shared" si="22"/>
        <v>1393.9642365795635</v>
      </c>
      <c r="Z360" s="68">
        <f t="shared" si="23"/>
        <v>1.4587773507078161E-2</v>
      </c>
      <c r="AD360" s="30">
        <v>33600</v>
      </c>
      <c r="AE360" s="26">
        <v>17866.772449877943</v>
      </c>
      <c r="AF360" s="26">
        <v>4056506201.5813117</v>
      </c>
      <c r="AG360" s="26">
        <v>440.31714560496238</v>
      </c>
      <c r="AH360" s="26">
        <v>33334563.359999992</v>
      </c>
      <c r="AI360" s="26">
        <v>5470.7179771392839</v>
      </c>
      <c r="AJ360" s="42">
        <v>8.1505773148305774E-3</v>
      </c>
      <c r="AK360" s="26">
        <v>13104.676952528642</v>
      </c>
    </row>
    <row r="361" spans="1:37">
      <c r="A361" s="30">
        <v>33700</v>
      </c>
      <c r="B361" s="26">
        <v>4250.6600792633117</v>
      </c>
      <c r="C361" s="26">
        <v>2224816685.452177</v>
      </c>
      <c r="D361" s="26">
        <v>144.1986576862069</v>
      </c>
      <c r="E361" s="32">
        <v>33433773.369999997</v>
      </c>
      <c r="K361" s="26">
        <v>33700</v>
      </c>
      <c r="L361" s="426">
        <v>4250.6600792633117</v>
      </c>
      <c r="M361" s="426">
        <v>2224816685.452177</v>
      </c>
      <c r="N361" s="26">
        <v>144.1986576862069</v>
      </c>
      <c r="O361" s="425">
        <v>33433773.369999997</v>
      </c>
      <c r="P361" s="425">
        <f t="shared" si="20"/>
        <v>1090.0477579923518</v>
      </c>
      <c r="Q361" s="68">
        <f t="shared" si="21"/>
        <v>1.4805166202617695E-2</v>
      </c>
      <c r="R361" s="68"/>
      <c r="T361" s="30">
        <v>33700</v>
      </c>
      <c r="U361" s="26">
        <v>4556.054852807014</v>
      </c>
      <c r="V361" s="26">
        <v>2285068614.373991</v>
      </c>
      <c r="W361" s="26">
        <v>153.80097606077396</v>
      </c>
      <c r="X361" s="32">
        <v>33433773.369999997</v>
      </c>
      <c r="Y361" s="544">
        <f t="shared" si="22"/>
        <v>1374.9830213325254</v>
      </c>
      <c r="Z361" s="68">
        <f t="shared" si="23"/>
        <v>1.4631408947498668E-2</v>
      </c>
      <c r="AD361" s="30">
        <v>33700</v>
      </c>
      <c r="AE361" s="26">
        <v>17865.524086712128</v>
      </c>
      <c r="AF361" s="26">
        <v>4056471929.2330236</v>
      </c>
      <c r="AG361" s="26">
        <v>440.85965981522821</v>
      </c>
      <c r="AH361" s="26">
        <v>33433773.369999997</v>
      </c>
      <c r="AI361" s="26">
        <v>5425.142102658283</v>
      </c>
      <c r="AJ361" s="42">
        <v>8.1747051891003369E-3</v>
      </c>
      <c r="AK361" s="26">
        <v>13081.889015288671</v>
      </c>
    </row>
    <row r="362" spans="1:37">
      <c r="A362" s="30">
        <v>33800</v>
      </c>
      <c r="B362" s="26">
        <v>4250.1680164559348</v>
      </c>
      <c r="C362" s="26">
        <v>2224782412.5469222</v>
      </c>
      <c r="D362" s="26">
        <v>144.30576434048143</v>
      </c>
      <c r="E362" s="32">
        <v>33532983.379999999</v>
      </c>
      <c r="K362" s="26">
        <v>33800</v>
      </c>
      <c r="L362" s="426">
        <v>4250.1680164559348</v>
      </c>
      <c r="M362" s="426">
        <v>2224782412.5469222</v>
      </c>
      <c r="N362" s="26">
        <v>144.30576434048143</v>
      </c>
      <c r="O362" s="425">
        <v>33532983.379999999</v>
      </c>
      <c r="P362" s="425">
        <f t="shared" si="20"/>
        <v>1071.0665427453137</v>
      </c>
      <c r="Q362" s="68">
        <f t="shared" si="21"/>
        <v>1.4848671465677376E-2</v>
      </c>
      <c r="R362" s="68"/>
      <c r="T362" s="30">
        <v>33800</v>
      </c>
      <c r="U362" s="26">
        <v>4555.54085910512</v>
      </c>
      <c r="V362" s="26">
        <v>2285034341.4687371</v>
      </c>
      <c r="W362" s="26">
        <v>153.93657624138254</v>
      </c>
      <c r="X362" s="32">
        <v>33532983.379999999</v>
      </c>
      <c r="Y362" s="544">
        <f t="shared" si="22"/>
        <v>1356.0018060857715</v>
      </c>
      <c r="Z362" s="68">
        <f t="shared" si="23"/>
        <v>1.4675045696882705E-2</v>
      </c>
      <c r="AD362" s="30">
        <v>33800</v>
      </c>
      <c r="AE362" s="26">
        <v>17864.276852011051</v>
      </c>
      <c r="AF362" s="26">
        <v>4056437656.8847356</v>
      </c>
      <c r="AG362" s="26">
        <v>441.3976164380461</v>
      </c>
      <c r="AH362" s="26">
        <v>33532983.379999995</v>
      </c>
      <c r="AI362" s="26">
        <v>5379.5662281790283</v>
      </c>
      <c r="AJ362" s="42">
        <v>8.1988322971994418E-3</v>
      </c>
      <c r="AK362" s="26">
        <v>13059.101078048701</v>
      </c>
    </row>
    <row r="363" spans="1:37">
      <c r="A363" s="30">
        <v>33900</v>
      </c>
      <c r="B363" s="26">
        <v>4249.6766415717475</v>
      </c>
      <c r="C363" s="26">
        <v>2224748139.6416693</v>
      </c>
      <c r="D363" s="26">
        <v>144.41097287323132</v>
      </c>
      <c r="E363" s="32">
        <v>33632193.390000008</v>
      </c>
      <c r="K363" s="26">
        <v>33900</v>
      </c>
      <c r="L363" s="426">
        <v>4249.6766415717475</v>
      </c>
      <c r="M363" s="426">
        <v>2224748139.6416693</v>
      </c>
      <c r="N363" s="26">
        <v>144.41097287323132</v>
      </c>
      <c r="O363" s="425">
        <v>33632193.390000008</v>
      </c>
      <c r="P363" s="425">
        <f t="shared" si="20"/>
        <v>1052.085327498844</v>
      </c>
      <c r="Q363" s="68">
        <f t="shared" si="21"/>
        <v>1.4892174226850383E-2</v>
      </c>
      <c r="R363" s="68"/>
      <c r="T363" s="30">
        <v>33900</v>
      </c>
      <c r="U363" s="26">
        <v>4555.0275533264166</v>
      </c>
      <c r="V363" s="26">
        <v>2285000068.5634837</v>
      </c>
      <c r="W363" s="26">
        <v>154.07027830046641</v>
      </c>
      <c r="X363" s="32">
        <v>33632193.390000008</v>
      </c>
      <c r="Y363" s="544">
        <f t="shared" si="22"/>
        <v>1337.0205908387334</v>
      </c>
      <c r="Z363" s="68">
        <f t="shared" si="23"/>
        <v>1.4718683755289178E-2</v>
      </c>
      <c r="AD363" s="30">
        <v>33900</v>
      </c>
      <c r="AE363" s="26">
        <v>17863.0307457747</v>
      </c>
      <c r="AF363" s="26">
        <v>4056403384.5364456</v>
      </c>
      <c r="AG363" s="26">
        <v>441.93101547341598</v>
      </c>
      <c r="AH363" s="26">
        <v>33632193.390000008</v>
      </c>
      <c r="AI363" s="26">
        <v>5333.9903536986094</v>
      </c>
      <c r="AJ363" s="42">
        <v>8.2229586391643957E-3</v>
      </c>
      <c r="AK363" s="26">
        <v>13036.31314080873</v>
      </c>
    </row>
    <row r="364" spans="1:37">
      <c r="A364" s="30">
        <v>34000</v>
      </c>
      <c r="B364" s="26">
        <v>4249.1859546107462</v>
      </c>
      <c r="C364" s="26">
        <v>2224713866.7364144</v>
      </c>
      <c r="D364" s="26">
        <v>144.51428328445647</v>
      </c>
      <c r="E364" s="32">
        <v>33731403.399999999</v>
      </c>
      <c r="K364" s="26">
        <v>34000</v>
      </c>
      <c r="L364" s="426">
        <v>4249.1859546107462</v>
      </c>
      <c r="M364" s="426">
        <v>2224713866.7364144</v>
      </c>
      <c r="N364" s="26">
        <v>144.51428328445647</v>
      </c>
      <c r="O364" s="425">
        <v>33731403.399999999</v>
      </c>
      <c r="P364" s="425">
        <f t="shared" si="20"/>
        <v>1033.1041122515217</v>
      </c>
      <c r="Q364" s="68">
        <f t="shared" si="21"/>
        <v>1.4935674486352532E-2</v>
      </c>
      <c r="R364" s="68"/>
      <c r="T364" s="30">
        <v>34000</v>
      </c>
      <c r="U364" s="26">
        <v>4554.5149354708992</v>
      </c>
      <c r="V364" s="26">
        <v>2284965795.6582294</v>
      </c>
      <c r="W364" s="26">
        <v>154.20208223802561</v>
      </c>
      <c r="X364" s="32">
        <v>33731403.399999999</v>
      </c>
      <c r="Y364" s="544">
        <f t="shared" si="22"/>
        <v>1318.0393755919795</v>
      </c>
      <c r="Z364" s="68">
        <f t="shared" si="23"/>
        <v>1.4762323122776989E-2</v>
      </c>
      <c r="AD364" s="30">
        <v>34000</v>
      </c>
      <c r="AE364" s="26">
        <v>17861.785768003087</v>
      </c>
      <c r="AF364" s="26">
        <v>4056369112.1881576</v>
      </c>
      <c r="AG364" s="26">
        <v>442.45985692133792</v>
      </c>
      <c r="AH364" s="26">
        <v>33731403.399999999</v>
      </c>
      <c r="AI364" s="26">
        <v>5288.4144792193547</v>
      </c>
      <c r="AJ364" s="42">
        <v>8.2470842150316713E-3</v>
      </c>
      <c r="AK364" s="26">
        <v>13013.525203568763</v>
      </c>
    </row>
    <row r="365" spans="1:37">
      <c r="A365" s="30">
        <v>34100</v>
      </c>
      <c r="B365" s="26">
        <v>4248.6959555729354</v>
      </c>
      <c r="C365" s="26">
        <v>2224679593.8311605</v>
      </c>
      <c r="D365" s="26">
        <v>144.61569557415692</v>
      </c>
      <c r="E365" s="32">
        <v>33830613.409999996</v>
      </c>
      <c r="K365" s="26">
        <v>34100</v>
      </c>
      <c r="L365" s="426">
        <v>4248.6959555729354</v>
      </c>
      <c r="M365" s="426">
        <v>2224679593.8311605</v>
      </c>
      <c r="N365" s="26">
        <v>144.61569557415692</v>
      </c>
      <c r="O365" s="425">
        <v>33830613.409999996</v>
      </c>
      <c r="P365" s="425">
        <f t="shared" si="20"/>
        <v>1014.1228970044835</v>
      </c>
      <c r="Q365" s="68">
        <f t="shared" si="21"/>
        <v>1.4979172244399609E-2</v>
      </c>
      <c r="R365" s="68"/>
      <c r="T365" s="30">
        <v>34100</v>
      </c>
      <c r="U365" s="26">
        <v>4554.0030055385723</v>
      </c>
      <c r="V365" s="26">
        <v>2284931522.7529755</v>
      </c>
      <c r="W365" s="26">
        <v>154.33198805406008</v>
      </c>
      <c r="X365" s="32">
        <v>33830613.409999996</v>
      </c>
      <c r="Y365" s="544">
        <f t="shared" si="22"/>
        <v>1299.0581603446572</v>
      </c>
      <c r="Z365" s="68">
        <f t="shared" si="23"/>
        <v>1.4805963799405044E-2</v>
      </c>
      <c r="AD365" s="30">
        <v>34100</v>
      </c>
      <c r="AE365" s="26">
        <v>17860.541918696203</v>
      </c>
      <c r="AF365" s="26">
        <v>4056334839.8398685</v>
      </c>
      <c r="AG365" s="26">
        <v>442.98414078181185</v>
      </c>
      <c r="AH365" s="26">
        <v>33830613.409999996</v>
      </c>
      <c r="AI365" s="26">
        <v>5242.8386047395179</v>
      </c>
      <c r="AJ365" s="42">
        <v>8.2712090248377741E-3</v>
      </c>
      <c r="AK365" s="26">
        <v>12990.737266328793</v>
      </c>
    </row>
    <row r="366" spans="1:37">
      <c r="A366" s="30">
        <v>34200</v>
      </c>
      <c r="B366" s="26">
        <v>4248.2066444583115</v>
      </c>
      <c r="C366" s="26">
        <v>2224645320.9259062</v>
      </c>
      <c r="D366" s="26">
        <v>144.71520974233269</v>
      </c>
      <c r="E366" s="32">
        <v>33929823.419999994</v>
      </c>
      <c r="K366" s="26">
        <v>34200</v>
      </c>
      <c r="L366" s="426">
        <v>4248.2066444583115</v>
      </c>
      <c r="M366" s="426">
        <v>2224645320.9259062</v>
      </c>
      <c r="N366" s="26">
        <v>144.71520974233269</v>
      </c>
      <c r="O366" s="425">
        <v>33929823.419999994</v>
      </c>
      <c r="P366" s="425">
        <f t="shared" si="20"/>
        <v>995.14168175772966</v>
      </c>
      <c r="Q366" s="68">
        <f t="shared" si="21"/>
        <v>1.5022667501207372E-2</v>
      </c>
      <c r="R366" s="68"/>
      <c r="T366" s="30">
        <v>34200</v>
      </c>
      <c r="U366" s="26">
        <v>4553.4917635294323</v>
      </c>
      <c r="V366" s="26">
        <v>2284897249.8477211</v>
      </c>
      <c r="W366" s="26">
        <v>154.4599957485699</v>
      </c>
      <c r="X366" s="32">
        <v>33929823.419999994</v>
      </c>
      <c r="Y366" s="544">
        <f t="shared" si="22"/>
        <v>1280.0769450981875</v>
      </c>
      <c r="Z366" s="68">
        <f t="shared" si="23"/>
        <v>1.4849605785232258E-2</v>
      </c>
      <c r="AD366" s="30">
        <v>34200</v>
      </c>
      <c r="AE366" s="26">
        <v>17859.299197854056</v>
      </c>
      <c r="AF366" s="26">
        <v>4056300567.49158</v>
      </c>
      <c r="AG366" s="26">
        <v>443.50386705483783</v>
      </c>
      <c r="AH366" s="26">
        <v>33929823.419999994</v>
      </c>
      <c r="AI366" s="26">
        <v>5197.2627302596811</v>
      </c>
      <c r="AJ366" s="42">
        <v>8.2953330686191817E-3</v>
      </c>
      <c r="AK366" s="26">
        <v>12967.949329088826</v>
      </c>
    </row>
    <row r="367" spans="1:37">
      <c r="A367" s="30">
        <v>34300</v>
      </c>
      <c r="B367" s="26">
        <v>4247.7180212668763</v>
      </c>
      <c r="C367" s="26">
        <v>2224611048.0206523</v>
      </c>
      <c r="D367" s="26">
        <v>144.81282578898379</v>
      </c>
      <c r="E367" s="32">
        <v>34029033.43</v>
      </c>
      <c r="K367" s="26">
        <v>34300</v>
      </c>
      <c r="L367" s="426">
        <v>4247.7180212668763</v>
      </c>
      <c r="M367" s="426">
        <v>2224611048.0206523</v>
      </c>
      <c r="N367" s="26">
        <v>144.81282578898379</v>
      </c>
      <c r="O367" s="425">
        <v>34029033.43</v>
      </c>
      <c r="P367" s="425">
        <f t="shared" si="20"/>
        <v>976.16046651097577</v>
      </c>
      <c r="Q367" s="68">
        <f t="shared" si="21"/>
        <v>1.5066160256991562E-2</v>
      </c>
      <c r="R367" s="68"/>
      <c r="T367" s="30">
        <v>34300</v>
      </c>
      <c r="U367" s="26">
        <v>4552.981209443481</v>
      </c>
      <c r="V367" s="26">
        <v>2284862976.9424667</v>
      </c>
      <c r="W367" s="26">
        <v>154.58610532155501</v>
      </c>
      <c r="X367" s="32">
        <v>34029033.43</v>
      </c>
      <c r="Y367" s="544">
        <f t="shared" si="22"/>
        <v>1261.0957298511494</v>
      </c>
      <c r="Z367" s="68">
        <f t="shared" si="23"/>
        <v>1.4893249080317545E-2</v>
      </c>
      <c r="AD367" s="30">
        <v>34300</v>
      </c>
      <c r="AE367" s="26">
        <v>17858.057605476642</v>
      </c>
      <c r="AF367" s="26">
        <v>4056266295.1432915</v>
      </c>
      <c r="AG367" s="26">
        <v>444.01903574041557</v>
      </c>
      <c r="AH367" s="26">
        <v>34029033.430000007</v>
      </c>
      <c r="AI367" s="26">
        <v>5151.686855777516</v>
      </c>
      <c r="AJ367" s="42">
        <v>8.319456346412386E-3</v>
      </c>
      <c r="AK367" s="26">
        <v>12945.161391848851</v>
      </c>
    </row>
    <row r="368" spans="1:37">
      <c r="A368" s="30">
        <v>34400</v>
      </c>
      <c r="B368" s="26">
        <v>4247.2300859986308</v>
      </c>
      <c r="C368" s="26">
        <v>2224576775.1153975</v>
      </c>
      <c r="D368" s="26">
        <v>144.90854371411018</v>
      </c>
      <c r="E368" s="32">
        <v>34128243.440000005</v>
      </c>
      <c r="K368" s="26">
        <v>34400</v>
      </c>
      <c r="L368" s="426">
        <v>4247.2300859986308</v>
      </c>
      <c r="M368" s="426">
        <v>2224576775.1153975</v>
      </c>
      <c r="N368" s="26">
        <v>144.90854371411018</v>
      </c>
      <c r="O368" s="425">
        <v>34128243.440000005</v>
      </c>
      <c r="P368" s="425">
        <f t="shared" si="20"/>
        <v>957.17925126393766</v>
      </c>
      <c r="Q368" s="68">
        <f t="shared" si="21"/>
        <v>1.510965051196789E-2</v>
      </c>
      <c r="R368" s="68"/>
      <c r="T368" s="30">
        <v>34400</v>
      </c>
      <c r="U368" s="26">
        <v>4552.4713432807184</v>
      </c>
      <c r="V368" s="26">
        <v>2284828704.0372133</v>
      </c>
      <c r="W368" s="26">
        <v>154.71031677301545</v>
      </c>
      <c r="X368" s="32">
        <v>34128243.440000005</v>
      </c>
      <c r="Y368" s="544">
        <f t="shared" si="22"/>
        <v>1242.1145146043955</v>
      </c>
      <c r="Z368" s="68">
        <f t="shared" si="23"/>
        <v>1.4936893684719812E-2</v>
      </c>
      <c r="AD368" s="30">
        <v>34400</v>
      </c>
      <c r="AE368" s="26">
        <v>17856.817141563959</v>
      </c>
      <c r="AF368" s="26">
        <v>4056232022.7950025</v>
      </c>
      <c r="AG368" s="26">
        <v>444.5296468385456</v>
      </c>
      <c r="AH368" s="26">
        <v>34128243.440000005</v>
      </c>
      <c r="AI368" s="26">
        <v>5106.1109813000076</v>
      </c>
      <c r="AJ368" s="42">
        <v>8.3435788582538611E-3</v>
      </c>
      <c r="AK368" s="26">
        <v>12922.373454608884</v>
      </c>
    </row>
    <row r="369" spans="1:39">
      <c r="A369" s="30">
        <v>34500</v>
      </c>
      <c r="B369" s="26">
        <v>4246.7428386535721</v>
      </c>
      <c r="C369" s="26">
        <v>2224542502.2101445</v>
      </c>
      <c r="D369" s="26">
        <v>145.0023635177119</v>
      </c>
      <c r="E369" s="32">
        <v>34227453.450000003</v>
      </c>
      <c r="K369" s="26">
        <v>34500</v>
      </c>
      <c r="L369" s="426">
        <v>4246.7428386535721</v>
      </c>
      <c r="M369" s="426">
        <v>2224542502.2101445</v>
      </c>
      <c r="N369" s="26">
        <v>145.0023635177119</v>
      </c>
      <c r="O369" s="425">
        <v>34227453.450000003</v>
      </c>
      <c r="P369" s="425">
        <f t="shared" si="20"/>
        <v>938.19803601718377</v>
      </c>
      <c r="Q369" s="68">
        <f t="shared" si="21"/>
        <v>1.5153138266352027E-2</v>
      </c>
      <c r="R369" s="68"/>
      <c r="T369" s="30">
        <v>34500</v>
      </c>
      <c r="U369" s="26">
        <v>4551.9621650411445</v>
      </c>
      <c r="V369" s="26">
        <v>2284794431.131959</v>
      </c>
      <c r="W369" s="26">
        <v>154.83263010295116</v>
      </c>
      <c r="X369" s="32">
        <v>34227453.450000003</v>
      </c>
      <c r="Y369" s="544">
        <f t="shared" si="22"/>
        <v>1223.1332993570732</v>
      </c>
      <c r="Z369" s="68">
        <f t="shared" si="23"/>
        <v>1.4980539598497992E-2</v>
      </c>
      <c r="AD369" s="30">
        <v>34500</v>
      </c>
      <c r="AE369" s="26">
        <v>17855.577806116013</v>
      </c>
      <c r="AF369" s="26">
        <v>4056197750.4467139</v>
      </c>
      <c r="AG369" s="26">
        <v>445.03570034922745</v>
      </c>
      <c r="AH369" s="26">
        <v>34227453.450000003</v>
      </c>
      <c r="AI369" s="26">
        <v>5060.5351068190066</v>
      </c>
      <c r="AJ369" s="42">
        <v>8.3677006041800901E-3</v>
      </c>
      <c r="AK369" s="26">
        <v>12899.585517368911</v>
      </c>
    </row>
    <row r="370" spans="1:39">
      <c r="A370" s="30">
        <v>34600</v>
      </c>
      <c r="B370" s="26">
        <v>4246.2562792317012</v>
      </c>
      <c r="C370" s="26">
        <v>2224508229.3048897</v>
      </c>
      <c r="D370" s="26">
        <v>145.09428519978889</v>
      </c>
      <c r="E370" s="32">
        <v>34326663.459999993</v>
      </c>
      <c r="K370" s="26">
        <v>34600</v>
      </c>
      <c r="L370" s="426">
        <v>4246.2562792317012</v>
      </c>
      <c r="M370" s="426">
        <v>2224508229.3048897</v>
      </c>
      <c r="N370" s="26">
        <v>145.09428519978889</v>
      </c>
      <c r="O370" s="425">
        <v>34326663.459999993</v>
      </c>
      <c r="P370" s="425">
        <f t="shared" si="20"/>
        <v>919.21682076986156</v>
      </c>
      <c r="Q370" s="68">
        <f t="shared" si="21"/>
        <v>1.5196623520359651E-2</v>
      </c>
      <c r="R370" s="68"/>
      <c r="T370" s="30">
        <v>34600</v>
      </c>
      <c r="U370" s="26">
        <v>4551.4536747247585</v>
      </c>
      <c r="V370" s="26">
        <v>2284760158.2267046</v>
      </c>
      <c r="W370" s="26">
        <v>154.95304531136225</v>
      </c>
      <c r="X370" s="32">
        <v>34326663.459999993</v>
      </c>
      <c r="Y370" s="544">
        <f t="shared" si="22"/>
        <v>1204.1520841108877</v>
      </c>
      <c r="Z370" s="68">
        <f t="shared" si="23"/>
        <v>1.5024186821711E-2</v>
      </c>
      <c r="AD370" s="30">
        <v>34600</v>
      </c>
      <c r="AE370" s="26">
        <v>17854.339599132796</v>
      </c>
      <c r="AF370" s="26">
        <v>4056163478.0984259</v>
      </c>
      <c r="AG370" s="26">
        <v>445.53719627246147</v>
      </c>
      <c r="AH370" s="26">
        <v>34326663.459999993</v>
      </c>
      <c r="AI370" s="26">
        <v>5014.9592323397519</v>
      </c>
      <c r="AJ370" s="42">
        <v>8.3918215842275472E-3</v>
      </c>
      <c r="AK370" s="26">
        <v>12876.797580128943</v>
      </c>
    </row>
    <row r="371" spans="1:39">
      <c r="A371" s="30">
        <v>34700</v>
      </c>
      <c r="B371" s="26">
        <v>4245.77040773302</v>
      </c>
      <c r="C371" s="26">
        <v>2224473956.3996358</v>
      </c>
      <c r="D371" s="26">
        <v>145.18430876034122</v>
      </c>
      <c r="E371" s="32">
        <v>34425873.469999991</v>
      </c>
      <c r="K371" s="26">
        <v>34700</v>
      </c>
      <c r="L371" s="426">
        <v>4245.77040773302</v>
      </c>
      <c r="M371" s="426">
        <v>2224473956.3996358</v>
      </c>
      <c r="N371" s="26">
        <v>145.18430876034122</v>
      </c>
      <c r="O371" s="425">
        <v>34425873.469999991</v>
      </c>
      <c r="P371" s="425">
        <f t="shared" si="20"/>
        <v>900.23560552339177</v>
      </c>
      <c r="Q371" s="68">
        <f t="shared" si="21"/>
        <v>1.5240106274206395E-2</v>
      </c>
      <c r="R371" s="68"/>
      <c r="T371" s="30">
        <v>34700</v>
      </c>
      <c r="U371" s="26">
        <v>4550.9458723315602</v>
      </c>
      <c r="V371" s="26">
        <v>2284725885.3214507</v>
      </c>
      <c r="W371" s="26">
        <v>155.07156239824857</v>
      </c>
      <c r="X371" s="32">
        <v>34425873.469999991</v>
      </c>
      <c r="Y371" s="544">
        <f t="shared" si="22"/>
        <v>1185.1708688632812</v>
      </c>
      <c r="Z371" s="68">
        <f t="shared" si="23"/>
        <v>1.5067835354417769E-2</v>
      </c>
      <c r="AD371" s="30">
        <v>34700</v>
      </c>
      <c r="AE371" s="26">
        <v>17853.102520614317</v>
      </c>
      <c r="AF371" s="26">
        <v>4056129205.7501364</v>
      </c>
      <c r="AG371" s="26">
        <v>446.03413460824737</v>
      </c>
      <c r="AH371" s="26">
        <v>34425873.469999991</v>
      </c>
      <c r="AI371" s="26">
        <v>4969.383357859333</v>
      </c>
      <c r="AJ371" s="42">
        <v>8.4159417984327155E-3</v>
      </c>
      <c r="AK371" s="26">
        <v>12854.009642888972</v>
      </c>
    </row>
    <row r="372" spans="1:39">
      <c r="A372" s="30">
        <v>34800</v>
      </c>
      <c r="B372" s="26">
        <v>4245.2852241575274</v>
      </c>
      <c r="C372" s="26">
        <v>2224439683.4943814</v>
      </c>
      <c r="D372" s="26">
        <v>145.27243419936889</v>
      </c>
      <c r="E372" s="32">
        <v>34525083.480000004</v>
      </c>
      <c r="K372" s="26">
        <v>34800</v>
      </c>
      <c r="L372" s="426">
        <v>4245.2852241575274</v>
      </c>
      <c r="M372" s="426">
        <v>2224439683.4943814</v>
      </c>
      <c r="N372" s="26">
        <v>145.27243419936889</v>
      </c>
      <c r="O372" s="425">
        <v>34525083.480000004</v>
      </c>
      <c r="P372" s="425">
        <f t="shared" si="20"/>
        <v>881.25439027663788</v>
      </c>
      <c r="Q372" s="68">
        <f t="shared" si="21"/>
        <v>1.5283586528107877E-2</v>
      </c>
      <c r="R372" s="68"/>
      <c r="T372" s="30">
        <v>34800</v>
      </c>
      <c r="U372" s="26">
        <v>4550.4387578615515</v>
      </c>
      <c r="V372" s="26">
        <v>2284691612.4161968</v>
      </c>
      <c r="W372" s="26">
        <v>155.18818136361023</v>
      </c>
      <c r="X372" s="32">
        <v>34525083.480000004</v>
      </c>
      <c r="Y372" s="544">
        <f t="shared" si="22"/>
        <v>1166.1896536165273</v>
      </c>
      <c r="Z372" s="68">
        <f t="shared" si="23"/>
        <v>1.5111485196677236E-2</v>
      </c>
      <c r="AD372" s="30">
        <v>34800</v>
      </c>
      <c r="AE372" s="26">
        <v>17851.866570560564</v>
      </c>
      <c r="AF372" s="26">
        <v>4056094933.4018478</v>
      </c>
      <c r="AG372" s="26">
        <v>446.52651535658538</v>
      </c>
      <c r="AH372" s="26">
        <v>34525083.480000012</v>
      </c>
      <c r="AI372" s="26">
        <v>4923.8074833800783</v>
      </c>
      <c r="AJ372" s="42">
        <v>8.4400612468320656E-3</v>
      </c>
      <c r="AK372" s="26">
        <v>12831.221705649004</v>
      </c>
    </row>
    <row r="373" spans="1:39">
      <c r="A373" s="30">
        <v>34900</v>
      </c>
      <c r="B373" s="26">
        <v>4244.8007285052245</v>
      </c>
      <c r="C373" s="26">
        <v>2224405410.5891275</v>
      </c>
      <c r="D373" s="26">
        <v>145.35866151687185</v>
      </c>
      <c r="E373" s="32">
        <v>34624293.490000002</v>
      </c>
      <c r="K373" s="26">
        <v>34900</v>
      </c>
      <c r="L373" s="426">
        <v>4244.8007285052245</v>
      </c>
      <c r="M373" s="426">
        <v>2224405410.5891275</v>
      </c>
      <c r="N373" s="26">
        <v>145.35866151687185</v>
      </c>
      <c r="O373" s="425">
        <v>34624293.490000002</v>
      </c>
      <c r="P373" s="425">
        <f t="shared" si="20"/>
        <v>862.27317502959977</v>
      </c>
      <c r="Q373" s="68">
        <f t="shared" si="21"/>
        <v>1.5327064282279668E-2</v>
      </c>
      <c r="R373" s="68"/>
      <c r="T373" s="30">
        <v>34900</v>
      </c>
      <c r="U373" s="26">
        <v>4549.9323313147306</v>
      </c>
      <c r="V373" s="26">
        <v>2284657339.510942</v>
      </c>
      <c r="W373" s="26">
        <v>155.30290220744723</v>
      </c>
      <c r="X373" s="32">
        <v>34624293.490000002</v>
      </c>
      <c r="Y373" s="544">
        <f t="shared" si="22"/>
        <v>1147.2084383700576</v>
      </c>
      <c r="Z373" s="68">
        <f t="shared" si="23"/>
        <v>1.515513634854833E-2</v>
      </c>
      <c r="AD373" s="30">
        <v>34900</v>
      </c>
      <c r="AE373" s="26">
        <v>17850.631748971547</v>
      </c>
      <c r="AF373" s="26">
        <v>4056060661.0535598</v>
      </c>
      <c r="AG373" s="26">
        <v>447.01433851747532</v>
      </c>
      <c r="AH373" s="26">
        <v>34624293.490000002</v>
      </c>
      <c r="AI373" s="26">
        <v>4878.2316088990774</v>
      </c>
      <c r="AJ373" s="42">
        <v>8.4641799294620564E-3</v>
      </c>
      <c r="AK373" s="26">
        <v>12808.433768409033</v>
      </c>
    </row>
    <row r="374" spans="1:39">
      <c r="A374" s="30">
        <v>35000</v>
      </c>
      <c r="B374" s="26">
        <v>4244.3169207761075</v>
      </c>
      <c r="C374" s="26">
        <v>2224371137.6838737</v>
      </c>
      <c r="D374" s="26">
        <v>145.4429907128501</v>
      </c>
      <c r="E374" s="32">
        <v>34723503.5</v>
      </c>
      <c r="K374" s="26">
        <v>35000</v>
      </c>
      <c r="L374" s="426">
        <v>4244.3169207761075</v>
      </c>
      <c r="M374" s="426">
        <v>2224371137.6838737</v>
      </c>
      <c r="N374" s="26">
        <v>145.4429907128501</v>
      </c>
      <c r="O374" s="425">
        <v>34723503.5</v>
      </c>
      <c r="P374" s="425">
        <f t="shared" si="20"/>
        <v>843.29195978256166</v>
      </c>
      <c r="Q374" s="68">
        <f t="shared" si="21"/>
        <v>1.5370539536937339E-2</v>
      </c>
      <c r="R374" s="68"/>
      <c r="T374" s="30">
        <v>35000</v>
      </c>
      <c r="U374" s="26">
        <v>4549.4265926910984</v>
      </c>
      <c r="V374" s="26">
        <v>2284623066.6056886</v>
      </c>
      <c r="W374" s="26">
        <v>155.41572492975948</v>
      </c>
      <c r="X374" s="32">
        <v>34723503.5</v>
      </c>
      <c r="Y374" s="544">
        <f t="shared" si="22"/>
        <v>1128.2272231224511</v>
      </c>
      <c r="Z374" s="68">
        <f t="shared" si="23"/>
        <v>1.5198788810089982E-2</v>
      </c>
      <c r="AD374" s="30">
        <v>35000</v>
      </c>
      <c r="AE374" s="26">
        <v>17849.398055847265</v>
      </c>
      <c r="AF374" s="26">
        <v>4056026388.7052703</v>
      </c>
      <c r="AG374" s="26">
        <v>447.49760409091726</v>
      </c>
      <c r="AH374" s="26">
        <v>34723503.5</v>
      </c>
      <c r="AI374" s="26">
        <v>4832.6557344198227</v>
      </c>
      <c r="AJ374" s="42">
        <v>8.4882978463591691E-3</v>
      </c>
      <c r="AK374" s="26">
        <v>12785.645831169064</v>
      </c>
    </row>
    <row r="375" spans="1:39">
      <c r="A375" s="30">
        <v>35100</v>
      </c>
      <c r="B375" s="26">
        <v>4243.8338009701793</v>
      </c>
      <c r="C375" s="26">
        <v>2224336864.7786188</v>
      </c>
      <c r="D375" s="26">
        <v>145.52542178730366</v>
      </c>
      <c r="E375" s="32">
        <v>34822713.509999998</v>
      </c>
      <c r="K375" s="26">
        <v>35100</v>
      </c>
      <c r="L375" s="426">
        <v>4243.8338009701793</v>
      </c>
      <c r="M375" s="426">
        <v>2224336864.7786188</v>
      </c>
      <c r="N375" s="26">
        <v>145.52542178730366</v>
      </c>
      <c r="O375" s="425">
        <v>34822713.509999998</v>
      </c>
      <c r="P375" s="425">
        <f t="shared" si="20"/>
        <v>824.31074453552355</v>
      </c>
      <c r="Q375" s="68">
        <f t="shared" si="21"/>
        <v>1.5414012292296431E-2</v>
      </c>
      <c r="R375" s="68"/>
      <c r="T375" s="30">
        <v>35100</v>
      </c>
      <c r="U375" s="26">
        <v>4548.9215419906541</v>
      </c>
      <c r="V375" s="26">
        <v>2284588793.7004337</v>
      </c>
      <c r="W375" s="26">
        <v>155.52664953054708</v>
      </c>
      <c r="X375" s="32">
        <v>34822713.509999998</v>
      </c>
      <c r="Y375" s="544">
        <f t="shared" si="22"/>
        <v>1109.2460078759814</v>
      </c>
      <c r="Z375" s="68">
        <f t="shared" si="23"/>
        <v>1.5242442581361152E-2</v>
      </c>
      <c r="AD375" s="30">
        <v>35100</v>
      </c>
      <c r="AE375" s="26">
        <v>17848.165491187712</v>
      </c>
      <c r="AF375" s="26">
        <v>4055992116.3569818</v>
      </c>
      <c r="AG375" s="26">
        <v>447.97631207691131</v>
      </c>
      <c r="AH375" s="26">
        <v>34822713.509999998</v>
      </c>
      <c r="AI375" s="26">
        <v>4787.079859940568</v>
      </c>
      <c r="AJ375" s="42">
        <v>8.512414997559864E-3</v>
      </c>
      <c r="AK375" s="26">
        <v>12762.857893929098</v>
      </c>
    </row>
    <row r="376" spans="1:39">
      <c r="A376" s="30">
        <v>35200</v>
      </c>
      <c r="B376" s="26">
        <v>4243.3513690874406</v>
      </c>
      <c r="C376" s="26">
        <v>2224302591.8733649</v>
      </c>
      <c r="D376" s="26">
        <v>145.60595474023253</v>
      </c>
      <c r="E376" s="32">
        <v>34921923.519999988</v>
      </c>
      <c r="K376" s="26">
        <v>35200</v>
      </c>
      <c r="L376" s="426">
        <v>4243.3513690874406</v>
      </c>
      <c r="M376" s="426">
        <v>2224302591.8733649</v>
      </c>
      <c r="N376" s="26">
        <v>145.60595474023253</v>
      </c>
      <c r="O376" s="425">
        <v>34921923.519999988</v>
      </c>
      <c r="P376" s="425">
        <f t="shared" si="20"/>
        <v>805.32952928876966</v>
      </c>
      <c r="Q376" s="68">
        <f t="shared" si="21"/>
        <v>1.5457482548572449E-2</v>
      </c>
      <c r="R376" s="68"/>
      <c r="T376" s="30">
        <v>35200</v>
      </c>
      <c r="U376" s="26">
        <v>4548.4171792133984</v>
      </c>
      <c r="V376" s="26">
        <v>2284554520.7951798</v>
      </c>
      <c r="W376" s="26">
        <v>155.63567600981</v>
      </c>
      <c r="X376" s="32">
        <v>34921923.519999988</v>
      </c>
      <c r="Y376" s="544">
        <f t="shared" si="22"/>
        <v>1090.2647926292275</v>
      </c>
      <c r="Z376" s="68">
        <f t="shared" si="23"/>
        <v>1.5286097662420764E-2</v>
      </c>
      <c r="AD376" s="30">
        <v>35200</v>
      </c>
      <c r="AE376" s="26">
        <v>17846.9340549929</v>
      </c>
      <c r="AF376" s="26">
        <v>4055957844.0086932</v>
      </c>
      <c r="AG376" s="26">
        <v>448.4504624754573</v>
      </c>
      <c r="AH376" s="26">
        <v>34921923.519999988</v>
      </c>
      <c r="AI376" s="26">
        <v>4741.503985459567</v>
      </c>
      <c r="AJ376" s="42">
        <v>8.5365313831006033E-3</v>
      </c>
      <c r="AK376" s="26">
        <v>12740.069956689127</v>
      </c>
    </row>
    <row r="377" spans="1:39">
      <c r="A377" s="30">
        <v>35300</v>
      </c>
      <c r="B377" s="26">
        <v>4242.8696251278889</v>
      </c>
      <c r="C377" s="26">
        <v>2224268318.968111</v>
      </c>
      <c r="D377" s="26">
        <v>145.68458957163674</v>
      </c>
      <c r="E377" s="32">
        <v>35021133.530000001</v>
      </c>
      <c r="K377" s="26">
        <v>35300</v>
      </c>
      <c r="L377" s="426">
        <v>4242.8696251278889</v>
      </c>
      <c r="M377" s="426">
        <v>2224268318.968111</v>
      </c>
      <c r="N377" s="26">
        <v>145.68458957163674</v>
      </c>
      <c r="O377" s="425">
        <v>35021133.530000001</v>
      </c>
      <c r="P377" s="425">
        <f t="shared" si="20"/>
        <v>786.34831404201566</v>
      </c>
      <c r="Q377" s="68">
        <f t="shared" si="21"/>
        <v>1.5500950305980893E-2</v>
      </c>
      <c r="R377" s="68"/>
      <c r="T377" s="30">
        <v>35300</v>
      </c>
      <c r="U377" s="26">
        <v>4547.9135043593305</v>
      </c>
      <c r="V377" s="26">
        <v>2284520247.8899255</v>
      </c>
      <c r="W377" s="26">
        <v>155.74280436754825</v>
      </c>
      <c r="X377" s="32">
        <v>35021133.530000001</v>
      </c>
      <c r="Y377" s="544">
        <f t="shared" si="22"/>
        <v>1071.2835773824736</v>
      </c>
      <c r="Z377" s="68">
        <f t="shared" si="23"/>
        <v>1.5329754053327795E-2</v>
      </c>
      <c r="AD377" s="30">
        <v>35300</v>
      </c>
      <c r="AE377" s="26">
        <v>17845.703747262814</v>
      </c>
      <c r="AF377" s="26">
        <v>4055923571.6604042</v>
      </c>
      <c r="AG377" s="26">
        <v>448.92005528655528</v>
      </c>
      <c r="AH377" s="26">
        <v>35021133.530000009</v>
      </c>
      <c r="AI377" s="26">
        <v>4695.9281109797303</v>
      </c>
      <c r="AJ377" s="42">
        <v>8.5606470030178579E-3</v>
      </c>
      <c r="AK377" s="26">
        <v>12717.282019449158</v>
      </c>
    </row>
    <row r="378" spans="1:39">
      <c r="A378" s="30">
        <v>35400</v>
      </c>
      <c r="B378" s="26">
        <v>4242.3885690915276</v>
      </c>
      <c r="C378" s="26">
        <v>2224234046.0628576</v>
      </c>
      <c r="D378" s="26">
        <v>145.7613262815162</v>
      </c>
      <c r="E378" s="32">
        <v>35120343.540000007</v>
      </c>
      <c r="K378" s="26">
        <v>35400</v>
      </c>
      <c r="L378" s="426">
        <v>4242.3885690915276</v>
      </c>
      <c r="M378" s="426">
        <v>2224234046.0628576</v>
      </c>
      <c r="N378" s="26">
        <v>145.7613262815162</v>
      </c>
      <c r="O378" s="425">
        <v>35120343.540000007</v>
      </c>
      <c r="P378" s="425">
        <f t="shared" si="20"/>
        <v>767.36709879469345</v>
      </c>
      <c r="Q378" s="68">
        <f t="shared" si="21"/>
        <v>1.5544415564737214E-2</v>
      </c>
      <c r="R378" s="68"/>
      <c r="T378" s="30">
        <v>35400</v>
      </c>
      <c r="U378" s="26">
        <v>4547.4105174284532</v>
      </c>
      <c r="V378" s="26">
        <v>2284485974.9846721</v>
      </c>
      <c r="W378" s="26">
        <v>155.84803460376173</v>
      </c>
      <c r="X378" s="32">
        <v>35120343.540000007</v>
      </c>
      <c r="Y378" s="544">
        <f t="shared" si="22"/>
        <v>1052.3023621348671</v>
      </c>
      <c r="Z378" s="68">
        <f t="shared" si="23"/>
        <v>1.537341175414117E-2</v>
      </c>
      <c r="AD378" s="430">
        <v>35400</v>
      </c>
      <c r="AE378" s="430">
        <v>17858.027005959237</v>
      </c>
      <c r="AF378" s="430">
        <v>4055889276.7382026</v>
      </c>
      <c r="AG378" s="430">
        <v>449.40032702307997</v>
      </c>
      <c r="AH378" s="430">
        <v>35120343.539999999</v>
      </c>
      <c r="AI378" s="430">
        <v>4802.717365247081</v>
      </c>
      <c r="AJ378" s="431">
        <v>8.5847619047182046E-3</v>
      </c>
      <c r="AK378" s="430">
        <v>12694.924492177401</v>
      </c>
      <c r="AL378" s="430" t="s">
        <v>264</v>
      </c>
      <c r="AM378" s="26">
        <f>4/10^6*AD378*1000</f>
        <v>141.6</v>
      </c>
    </row>
    <row r="379" spans="1:39">
      <c r="A379" s="30">
        <v>35500</v>
      </c>
      <c r="B379" s="26">
        <v>4241.9082009783533</v>
      </c>
      <c r="C379" s="26">
        <v>2224199773.1576033</v>
      </c>
      <c r="D379" s="26">
        <v>145.83616486987103</v>
      </c>
      <c r="E379" s="32">
        <v>35219553.549999997</v>
      </c>
      <c r="K379" s="26">
        <v>35500</v>
      </c>
      <c r="L379" s="426">
        <v>4241.9082009783533</v>
      </c>
      <c r="M379" s="426">
        <v>2224199773.1576033</v>
      </c>
      <c r="N379" s="26">
        <v>145.83616486987103</v>
      </c>
      <c r="O379" s="425">
        <v>35219553.549999997</v>
      </c>
      <c r="P379" s="425">
        <f t="shared" si="20"/>
        <v>748.38588354822377</v>
      </c>
      <c r="Q379" s="68">
        <f t="shared" si="21"/>
        <v>1.5587878325056852E-2</v>
      </c>
      <c r="R379" s="68"/>
      <c r="T379" s="30">
        <v>35500</v>
      </c>
      <c r="U379" s="26">
        <v>4546.9082184207628</v>
      </c>
      <c r="V379" s="26">
        <v>2284451702.0794172</v>
      </c>
      <c r="W379" s="26">
        <v>155.9513667184506</v>
      </c>
      <c r="X379" s="32">
        <v>35219553.549999997</v>
      </c>
      <c r="Y379" s="544">
        <f t="shared" si="22"/>
        <v>1033.3211468886816</v>
      </c>
      <c r="Z379" s="68">
        <f t="shared" si="23"/>
        <v>1.541707076491986E-2</v>
      </c>
      <c r="AD379" s="30">
        <v>35500</v>
      </c>
      <c r="AE379" s="26">
        <v>17856.818849166106</v>
      </c>
      <c r="AF379" s="26">
        <v>4055855004.3261456</v>
      </c>
      <c r="AG379" s="26">
        <v>449.96658857391998</v>
      </c>
      <c r="AH379" s="26">
        <v>35219553.549999997</v>
      </c>
      <c r="AI379" s="26">
        <v>5662.6155083999038</v>
      </c>
      <c r="AJ379" s="42">
        <v>8.6088759937643367E-3</v>
      </c>
      <c r="AK379" s="26">
        <v>12675.115171096337</v>
      </c>
    </row>
    <row r="380" spans="1:39">
      <c r="A380" s="30">
        <v>35600</v>
      </c>
      <c r="B380" s="26">
        <v>4241.4285207883668</v>
      </c>
      <c r="C380" s="26">
        <v>2224165500.2523494</v>
      </c>
      <c r="D380" s="26">
        <v>145.90910533670112</v>
      </c>
      <c r="E380" s="32">
        <v>35318763.559999995</v>
      </c>
      <c r="K380" s="26">
        <v>35600</v>
      </c>
      <c r="L380" s="426">
        <v>4241.4285207883668</v>
      </c>
      <c r="M380" s="426">
        <v>2224165500.2523494</v>
      </c>
      <c r="N380" s="26">
        <v>145.90910533670112</v>
      </c>
      <c r="O380" s="425">
        <v>35318763.559999995</v>
      </c>
      <c r="P380" s="425">
        <f t="shared" si="20"/>
        <v>729.40466830090145</v>
      </c>
      <c r="Q380" s="68">
        <f t="shared" si="21"/>
        <v>1.5631338587155225E-2</v>
      </c>
      <c r="R380" s="68"/>
      <c r="T380" s="30">
        <v>35600</v>
      </c>
      <c r="U380" s="26">
        <v>4546.4066073362583</v>
      </c>
      <c r="V380" s="26">
        <v>2284417429.1741633</v>
      </c>
      <c r="W380" s="26">
        <v>156.05280071161468</v>
      </c>
      <c r="X380" s="32">
        <v>35318763.559999995</v>
      </c>
      <c r="Y380" s="544">
        <f t="shared" si="22"/>
        <v>1014.339931640791</v>
      </c>
      <c r="Z380" s="68">
        <f t="shared" si="23"/>
        <v>1.546073108572282E-2</v>
      </c>
      <c r="AD380" s="30">
        <v>35600</v>
      </c>
      <c r="AE380" s="26">
        <v>17855.611717233674</v>
      </c>
      <c r="AF380" s="26">
        <v>4055820731.9140892</v>
      </c>
      <c r="AG380" s="26">
        <v>450.52888826054368</v>
      </c>
      <c r="AH380" s="26">
        <v>35318763.559999987</v>
      </c>
      <c r="AI380" s="26">
        <v>5622.9968662373722</v>
      </c>
      <c r="AJ380" s="42">
        <v>8.6329893172970833E-3</v>
      </c>
      <c r="AK380" s="26">
        <v>12655.305850015273</v>
      </c>
    </row>
    <row r="381" spans="1:39">
      <c r="A381" s="30">
        <v>35700</v>
      </c>
      <c r="B381" s="26">
        <v>4240.9495285215689</v>
      </c>
      <c r="C381" s="26">
        <v>2224131227.347095</v>
      </c>
      <c r="D381" s="26">
        <v>145.98014768200653</v>
      </c>
      <c r="E381" s="32">
        <v>35417973.569999993</v>
      </c>
      <c r="K381" s="26">
        <v>35700</v>
      </c>
      <c r="L381" s="426">
        <v>4240.9495285215689</v>
      </c>
      <c r="M381" s="426">
        <v>2224131227.347095</v>
      </c>
      <c r="N381" s="26">
        <v>145.98014768200653</v>
      </c>
      <c r="O381" s="425">
        <v>35417973.569999993</v>
      </c>
      <c r="P381" s="425">
        <f t="shared" si="20"/>
        <v>710.42345305414756</v>
      </c>
      <c r="Q381" s="68">
        <f t="shared" si="21"/>
        <v>1.5674796351247723E-2</v>
      </c>
      <c r="R381" s="68"/>
      <c r="T381" s="30">
        <v>35700</v>
      </c>
      <c r="U381" s="26">
        <v>4545.9056841749461</v>
      </c>
      <c r="V381" s="26">
        <v>2284383156.2689095</v>
      </c>
      <c r="W381" s="26">
        <v>156.15233658325417</v>
      </c>
      <c r="X381" s="32">
        <v>35417973.569999993</v>
      </c>
      <c r="Y381" s="544">
        <f t="shared" si="22"/>
        <v>995.3587163948896</v>
      </c>
      <c r="Z381" s="68">
        <f t="shared" si="23"/>
        <v>1.5504392716609016E-2</v>
      </c>
      <c r="AD381" s="30">
        <v>35700</v>
      </c>
      <c r="AE381" s="26">
        <v>17854.405610161946</v>
      </c>
      <c r="AF381" s="26">
        <v>4055786459.5020328</v>
      </c>
      <c r="AG381" s="26">
        <v>451.08722608295125</v>
      </c>
      <c r="AH381" s="26">
        <v>35417973.569999993</v>
      </c>
      <c r="AI381" s="26">
        <v>5583.3782240754226</v>
      </c>
      <c r="AJ381" s="42">
        <v>8.6571018753528999E-3</v>
      </c>
      <c r="AK381" s="26">
        <v>12635.496528934209</v>
      </c>
    </row>
    <row r="382" spans="1:39">
      <c r="A382" s="30">
        <v>35800</v>
      </c>
      <c r="B382" s="26">
        <v>4240.4712241779598</v>
      </c>
      <c r="C382" s="26">
        <v>2224096954.4418406</v>
      </c>
      <c r="D382" s="26">
        <v>146.04929190578727</v>
      </c>
      <c r="E382" s="32">
        <v>35517183.579999998</v>
      </c>
      <c r="K382" s="26">
        <v>35800</v>
      </c>
      <c r="L382" s="426">
        <v>4240.4712241779598</v>
      </c>
      <c r="M382" s="426">
        <v>2224096954.4418406</v>
      </c>
      <c r="N382" s="26">
        <v>146.04929190578727</v>
      </c>
      <c r="O382" s="425">
        <v>35517183.579999998</v>
      </c>
      <c r="P382" s="425">
        <f t="shared" si="20"/>
        <v>691.44223780739367</v>
      </c>
      <c r="Q382" s="68">
        <f t="shared" si="21"/>
        <v>1.5718251617549715E-2</v>
      </c>
      <c r="R382" s="68"/>
      <c r="T382" s="30">
        <v>35800</v>
      </c>
      <c r="U382" s="26">
        <v>4545.4054489368209</v>
      </c>
      <c r="V382" s="26">
        <v>2284348883.363656</v>
      </c>
      <c r="W382" s="26">
        <v>156.24997433336893</v>
      </c>
      <c r="X382" s="32">
        <v>35517183.579999998</v>
      </c>
      <c r="Y382" s="544">
        <f t="shared" si="22"/>
        <v>976.37750114756727</v>
      </c>
      <c r="Z382" s="68">
        <f t="shared" si="23"/>
        <v>1.5548055657637413E-2</v>
      </c>
      <c r="AD382" s="30">
        <v>35800</v>
      </c>
      <c r="AE382" s="26">
        <v>17853.20052795091</v>
      </c>
      <c r="AF382" s="26">
        <v>4055752187.0899754</v>
      </c>
      <c r="AG382" s="26">
        <v>451.64160204114262</v>
      </c>
      <c r="AH382" s="26">
        <v>35517183.579999998</v>
      </c>
      <c r="AI382" s="26">
        <v>5543.7595819134731</v>
      </c>
      <c r="AJ382" s="42">
        <v>8.6812136679682381E-3</v>
      </c>
      <c r="AK382" s="26">
        <v>12615.687207853145</v>
      </c>
    </row>
    <row r="383" spans="1:39">
      <c r="A383" s="30">
        <v>35900</v>
      </c>
      <c r="B383" s="26">
        <v>4239.9936077575394</v>
      </c>
      <c r="C383" s="26">
        <v>2224062681.5365868</v>
      </c>
      <c r="D383" s="26">
        <v>146.11653800804334</v>
      </c>
      <c r="E383" s="32">
        <v>35616393.590000004</v>
      </c>
      <c r="K383" s="26">
        <v>35900</v>
      </c>
      <c r="L383" s="426">
        <v>4239.9936077575394</v>
      </c>
      <c r="M383" s="426">
        <v>2224062681.5365868</v>
      </c>
      <c r="N383" s="26">
        <v>146.11653800804334</v>
      </c>
      <c r="O383" s="425">
        <v>35616393.590000004</v>
      </c>
      <c r="P383" s="425">
        <f t="shared" si="20"/>
        <v>672.46102256063978</v>
      </c>
      <c r="Q383" s="68">
        <f t="shared" si="21"/>
        <v>1.5761704386276523E-2</v>
      </c>
      <c r="R383" s="68"/>
      <c r="T383" s="30">
        <v>35900</v>
      </c>
      <c r="U383" s="26">
        <v>4544.9059016218853</v>
      </c>
      <c r="V383" s="26">
        <v>2284314610.4584017</v>
      </c>
      <c r="W383" s="26">
        <v>156.34571396195898</v>
      </c>
      <c r="X383" s="32">
        <v>35616393.590000004</v>
      </c>
      <c r="Y383" s="544">
        <f t="shared" si="22"/>
        <v>957.39628590052916</v>
      </c>
      <c r="Z383" s="68">
        <f t="shared" si="23"/>
        <v>1.5591719908866989E-2</v>
      </c>
      <c r="AD383" s="30">
        <v>35900</v>
      </c>
      <c r="AE383" s="26">
        <v>17851.996470600585</v>
      </c>
      <c r="AF383" s="26">
        <v>4055717914.677918</v>
      </c>
      <c r="AG383" s="26">
        <v>452.19201613511768</v>
      </c>
      <c r="AH383" s="26">
        <v>35616393.589999996</v>
      </c>
      <c r="AI383" s="26">
        <v>5504.1409397509415</v>
      </c>
      <c r="AJ383" s="42">
        <v>8.7053246951795376E-3</v>
      </c>
      <c r="AK383" s="26">
        <v>12595.877886772079</v>
      </c>
    </row>
    <row r="384" spans="1:39">
      <c r="A384" s="30">
        <v>36000</v>
      </c>
      <c r="B384" s="26">
        <v>4239.5166792603068</v>
      </c>
      <c r="C384" s="26">
        <v>2224028408.6313319</v>
      </c>
      <c r="D384" s="26">
        <v>146.1818859887747</v>
      </c>
      <c r="E384" s="32">
        <v>35715603.600000001</v>
      </c>
      <c r="K384" s="26">
        <v>36000</v>
      </c>
      <c r="L384" s="426">
        <v>4239.5166792603068</v>
      </c>
      <c r="M384" s="426">
        <v>2224028408.6313319</v>
      </c>
      <c r="N384" s="26">
        <v>146.1818859887747</v>
      </c>
      <c r="O384" s="425">
        <v>35715603.600000001</v>
      </c>
      <c r="P384" s="425">
        <f t="shared" si="20"/>
        <v>653.47980731360167</v>
      </c>
      <c r="Q384" s="68">
        <f t="shared" si="21"/>
        <v>1.580515465764348E-2</v>
      </c>
      <c r="R384" s="68"/>
      <c r="T384" s="30">
        <v>36000</v>
      </c>
      <c r="U384" s="26">
        <v>4544.4070422301356</v>
      </c>
      <c r="V384" s="26">
        <v>2284280337.5531473</v>
      </c>
      <c r="W384" s="26">
        <v>156.43955546902438</v>
      </c>
      <c r="X384" s="32">
        <v>35715603.600000001</v>
      </c>
      <c r="Y384" s="544">
        <f t="shared" si="22"/>
        <v>938.41507065405949</v>
      </c>
      <c r="Z384" s="68">
        <f t="shared" si="23"/>
        <v>1.563538547035671E-2</v>
      </c>
      <c r="AD384" s="30">
        <v>36000</v>
      </c>
      <c r="AE384" s="26">
        <v>17850.793438110959</v>
      </c>
      <c r="AF384" s="26">
        <v>4055683642.265862</v>
      </c>
      <c r="AG384" s="26">
        <v>452.73846836487667</v>
      </c>
      <c r="AH384" s="26">
        <v>35715603.600000001</v>
      </c>
      <c r="AI384" s="26">
        <v>5464.522297589574</v>
      </c>
      <c r="AJ384" s="42">
        <v>8.7294349570232466E-3</v>
      </c>
      <c r="AK384" s="26">
        <v>12576.068565691017</v>
      </c>
    </row>
    <row r="385" spans="1:39">
      <c r="A385" s="30">
        <v>36100</v>
      </c>
      <c r="B385" s="26">
        <v>4239.0404386862629</v>
      </c>
      <c r="C385" s="26">
        <v>2223994135.726078</v>
      </c>
      <c r="D385" s="26">
        <v>146.24533584798132</v>
      </c>
      <c r="E385" s="32">
        <v>35814813.609999992</v>
      </c>
      <c r="K385" s="26">
        <v>36100</v>
      </c>
      <c r="L385" s="426">
        <v>4239.0404386862629</v>
      </c>
      <c r="M385" s="426">
        <v>2223994135.726078</v>
      </c>
      <c r="N385" s="26">
        <v>146.24533584798132</v>
      </c>
      <c r="O385" s="425">
        <v>35814813.609999992</v>
      </c>
      <c r="P385" s="425">
        <f t="shared" si="20"/>
        <v>634.49859206627934</v>
      </c>
      <c r="Q385" s="68">
        <f t="shared" si="21"/>
        <v>1.5848602431865855E-2</v>
      </c>
      <c r="R385" s="68"/>
      <c r="T385" s="30">
        <v>36100</v>
      </c>
      <c r="U385" s="26">
        <v>4543.9088707615756</v>
      </c>
      <c r="V385" s="26">
        <v>2284246064.6478934</v>
      </c>
      <c r="W385" s="26">
        <v>156.53149885456506</v>
      </c>
      <c r="X385" s="32">
        <v>35814813.609999992</v>
      </c>
      <c r="Y385" s="544">
        <f t="shared" si="22"/>
        <v>919.43385540673717</v>
      </c>
      <c r="Z385" s="68">
        <f t="shared" si="23"/>
        <v>1.5679052342165548E-2</v>
      </c>
      <c r="AD385" s="30">
        <v>36100</v>
      </c>
      <c r="AE385" s="26">
        <v>17849.591430482036</v>
      </c>
      <c r="AF385" s="26">
        <v>4055649369.8538051</v>
      </c>
      <c r="AG385" s="26">
        <v>453.28095873041934</v>
      </c>
      <c r="AH385" s="26">
        <v>35814813.609999985</v>
      </c>
      <c r="AI385" s="26">
        <v>5424.9036554270424</v>
      </c>
      <c r="AJ385" s="42">
        <v>8.7535444535358029E-3</v>
      </c>
      <c r="AK385" s="26">
        <v>12556.259244609953</v>
      </c>
    </row>
    <row r="386" spans="1:39">
      <c r="A386" s="30">
        <v>36200</v>
      </c>
      <c r="B386" s="26">
        <v>4238.5648860354067</v>
      </c>
      <c r="C386" s="26">
        <v>2223959862.8208237</v>
      </c>
      <c r="D386" s="26">
        <v>146.3068875856633</v>
      </c>
      <c r="E386" s="32">
        <v>35914023.61999999</v>
      </c>
      <c r="K386" s="26">
        <v>36200</v>
      </c>
      <c r="L386" s="426">
        <v>4238.5648860354067</v>
      </c>
      <c r="M386" s="426">
        <v>2223959862.8208237</v>
      </c>
      <c r="N386" s="26">
        <v>146.3068875856633</v>
      </c>
      <c r="O386" s="425">
        <v>35914023.61999999</v>
      </c>
      <c r="P386" s="425">
        <f t="shared" si="20"/>
        <v>615.51737681980967</v>
      </c>
      <c r="Q386" s="68">
        <f t="shared" si="21"/>
        <v>1.5892047709158936E-2</v>
      </c>
      <c r="R386" s="68"/>
      <c r="T386" s="30">
        <v>36200</v>
      </c>
      <c r="U386" s="26">
        <v>4543.4113872162043</v>
      </c>
      <c r="V386" s="26">
        <v>2284211791.7426391</v>
      </c>
      <c r="W386" s="26">
        <v>156.62154411858108</v>
      </c>
      <c r="X386" s="32">
        <v>35914023.61999999</v>
      </c>
      <c r="Y386" s="544">
        <f t="shared" si="22"/>
        <v>900.45264016026749</v>
      </c>
      <c r="Z386" s="68">
        <f t="shared" si="23"/>
        <v>1.5722720524352501E-2</v>
      </c>
      <c r="AD386" s="30">
        <v>36200</v>
      </c>
      <c r="AE386" s="26">
        <v>17848.390447713813</v>
      </c>
      <c r="AF386" s="26">
        <v>4055615097.4417481</v>
      </c>
      <c r="AG386" s="26">
        <v>453.81948723174582</v>
      </c>
      <c r="AH386" s="26">
        <v>35914023.61999999</v>
      </c>
      <c r="AI386" s="26">
        <v>5385.2850132645108</v>
      </c>
      <c r="AJ386" s="42">
        <v>8.7776531847536584E-3</v>
      </c>
      <c r="AK386" s="26">
        <v>12536.449923528889</v>
      </c>
    </row>
    <row r="387" spans="1:39">
      <c r="A387" s="30">
        <v>36300</v>
      </c>
      <c r="B387" s="26">
        <v>4238.0900213077393</v>
      </c>
      <c r="C387" s="26">
        <v>2223925589.9155698</v>
      </c>
      <c r="D387" s="26">
        <v>146.36654120182061</v>
      </c>
      <c r="E387" s="32">
        <v>36013233.630000003</v>
      </c>
      <c r="K387" s="26">
        <v>36300</v>
      </c>
      <c r="L387" s="426">
        <v>4238.0900213077393</v>
      </c>
      <c r="M387" s="426">
        <v>2223925589.9155698</v>
      </c>
      <c r="N387" s="26">
        <v>146.36654120182061</v>
      </c>
      <c r="O387" s="425">
        <v>36013233.630000003</v>
      </c>
      <c r="P387" s="425">
        <f t="shared" si="20"/>
        <v>596.53616157305578</v>
      </c>
      <c r="Q387" s="68">
        <f t="shared" si="21"/>
        <v>1.5935490489737952E-2</v>
      </c>
      <c r="R387" s="68"/>
      <c r="T387" s="30">
        <v>36300</v>
      </c>
      <c r="U387" s="26">
        <v>4542.9145915940198</v>
      </c>
      <c r="V387" s="26">
        <v>2284177518.8373852</v>
      </c>
      <c r="W387" s="26">
        <v>156.70969126107235</v>
      </c>
      <c r="X387" s="32">
        <v>36013233.630000003</v>
      </c>
      <c r="Y387" s="544">
        <f t="shared" si="22"/>
        <v>881.47142491266095</v>
      </c>
      <c r="Z387" s="68">
        <f t="shared" si="23"/>
        <v>1.5766390016976543E-2</v>
      </c>
      <c r="AD387" s="30">
        <v>36300</v>
      </c>
      <c r="AE387" s="26">
        <v>17847.190489806289</v>
      </c>
      <c r="AF387" s="26">
        <v>4055580825.0296912</v>
      </c>
      <c r="AG387" s="26">
        <v>454.35405386885606</v>
      </c>
      <c r="AH387" s="26">
        <v>36013233.630000003</v>
      </c>
      <c r="AI387" s="26">
        <v>5345.6663711025612</v>
      </c>
      <c r="AJ387" s="42">
        <v>8.8017611507132457E-3</v>
      </c>
      <c r="AK387" s="26">
        <v>12516.640602447826</v>
      </c>
    </row>
    <row r="388" spans="1:39">
      <c r="A388" s="30">
        <v>36400</v>
      </c>
      <c r="B388" s="26">
        <v>4237.6158445032625</v>
      </c>
      <c r="C388" s="26">
        <v>2223891317.0103159</v>
      </c>
      <c r="D388" s="26">
        <v>146.42429669645318</v>
      </c>
      <c r="E388" s="32">
        <v>36112443.640000008</v>
      </c>
      <c r="K388" s="26">
        <v>36400</v>
      </c>
      <c r="L388" s="426">
        <v>4237.6158445032625</v>
      </c>
      <c r="M388" s="426">
        <v>2223891317.0103159</v>
      </c>
      <c r="N388" s="26">
        <v>146.42429669645318</v>
      </c>
      <c r="O388" s="425">
        <v>36112443.640000008</v>
      </c>
      <c r="P388" s="425">
        <f t="shared" si="20"/>
        <v>577.55494632573345</v>
      </c>
      <c r="Q388" s="68">
        <f t="shared" si="21"/>
        <v>1.597893077381812E-2</v>
      </c>
      <c r="R388" s="68"/>
      <c r="T388" s="30">
        <v>36400</v>
      </c>
      <c r="U388" s="26">
        <v>4542.418483895025</v>
      </c>
      <c r="V388" s="26">
        <v>2284143245.9321308</v>
      </c>
      <c r="W388" s="26">
        <v>156.79594028203897</v>
      </c>
      <c r="X388" s="32">
        <v>36112443.640000008</v>
      </c>
      <c r="Y388" s="544">
        <f t="shared" si="22"/>
        <v>862.49020966619128</v>
      </c>
      <c r="Z388" s="68">
        <f t="shared" si="23"/>
        <v>1.5810060820096668E-2</v>
      </c>
      <c r="AD388" s="30">
        <v>36400</v>
      </c>
      <c r="AE388" s="26">
        <v>17845.991556759469</v>
      </c>
      <c r="AF388" s="26">
        <v>4055546552.6176343</v>
      </c>
      <c r="AG388" s="26">
        <v>454.88465864175015</v>
      </c>
      <c r="AH388" s="26">
        <v>36112443.640000001</v>
      </c>
      <c r="AI388" s="26">
        <v>5306.0477289411938</v>
      </c>
      <c r="AJ388" s="42">
        <v>8.8258683514509956E-3</v>
      </c>
      <c r="AK388" s="26">
        <v>12496.831281366764</v>
      </c>
    </row>
    <row r="389" spans="1:39">
      <c r="A389" s="30">
        <v>36500</v>
      </c>
      <c r="B389" s="26">
        <v>4237.1423556219706</v>
      </c>
      <c r="C389" s="26">
        <v>2223857044.105062</v>
      </c>
      <c r="D389" s="26">
        <v>146.48015406956108</v>
      </c>
      <c r="E389" s="32">
        <v>36211653.649999999</v>
      </c>
      <c r="K389" s="26">
        <v>36500</v>
      </c>
      <c r="L389" s="426">
        <v>4237.1423556219706</v>
      </c>
      <c r="M389" s="426">
        <v>2223857044.105062</v>
      </c>
      <c r="N389" s="26">
        <v>146.48015406956108</v>
      </c>
      <c r="O389" s="425">
        <v>36211653.649999999</v>
      </c>
      <c r="P389" s="425">
        <f t="shared" si="20"/>
        <v>558.57373107897956</v>
      </c>
      <c r="Q389" s="68">
        <f t="shared" si="21"/>
        <v>1.6022368561614618E-2</v>
      </c>
      <c r="R389" s="68"/>
      <c r="T389" s="30">
        <v>36500</v>
      </c>
      <c r="U389" s="26">
        <v>4541.923064119218</v>
      </c>
      <c r="V389" s="26">
        <v>2284108973.0268769</v>
      </c>
      <c r="W389" s="26">
        <v>156.88029118148091</v>
      </c>
      <c r="X389" s="32">
        <v>36211653.649999999</v>
      </c>
      <c r="Y389" s="544">
        <f t="shared" si="22"/>
        <v>843.50899441943739</v>
      </c>
      <c r="Z389" s="68">
        <f t="shared" si="23"/>
        <v>1.585373293377185E-2</v>
      </c>
      <c r="AD389" s="30">
        <v>36500</v>
      </c>
      <c r="AE389" s="26">
        <v>17844.793648573355</v>
      </c>
      <c r="AF389" s="26">
        <v>4055512280.2055779</v>
      </c>
      <c r="AG389" s="26">
        <v>455.41130155042805</v>
      </c>
      <c r="AH389" s="26">
        <v>36211653.649999999</v>
      </c>
      <c r="AI389" s="26">
        <v>5266.4290867786622</v>
      </c>
      <c r="AJ389" s="42">
        <v>8.8499747870033427E-3</v>
      </c>
      <c r="AK389" s="26">
        <v>12477.0219602857</v>
      </c>
    </row>
    <row r="390" spans="1:39">
      <c r="A390" s="30">
        <v>36600</v>
      </c>
      <c r="B390" s="26">
        <v>4236.6695546638675</v>
      </c>
      <c r="C390" s="26">
        <v>2223822771.1998076</v>
      </c>
      <c r="D390" s="26">
        <v>146.53411332114428</v>
      </c>
      <c r="E390" s="32">
        <v>36310863.659999996</v>
      </c>
      <c r="K390" s="26">
        <v>36600</v>
      </c>
      <c r="L390" s="426">
        <v>4236.6695546638675</v>
      </c>
      <c r="M390" s="426">
        <v>2223822771.1998076</v>
      </c>
      <c r="N390" s="26">
        <v>146.53411332114428</v>
      </c>
      <c r="O390" s="425">
        <v>36310863.659999996</v>
      </c>
      <c r="P390" s="425">
        <f t="shared" si="20"/>
        <v>539.59251583194145</v>
      </c>
      <c r="Q390" s="68">
        <f t="shared" si="21"/>
        <v>1.6065803853342636E-2</v>
      </c>
      <c r="R390" s="68"/>
      <c r="T390" s="30">
        <v>36600</v>
      </c>
      <c r="U390" s="26">
        <v>4541.4283322665997</v>
      </c>
      <c r="V390" s="26">
        <v>2284074700.1216221</v>
      </c>
      <c r="W390" s="26">
        <v>156.96274395939815</v>
      </c>
      <c r="X390" s="32">
        <v>36310863.659999996</v>
      </c>
      <c r="Y390" s="544">
        <f t="shared" si="22"/>
        <v>824.52777917239928</v>
      </c>
      <c r="Z390" s="68">
        <f t="shared" si="23"/>
        <v>1.5897406358061108E-2</v>
      </c>
      <c r="AD390" s="30">
        <v>36600</v>
      </c>
      <c r="AE390" s="26">
        <v>17843.596765247941</v>
      </c>
      <c r="AF390" s="26">
        <v>4055478007.7935209</v>
      </c>
      <c r="AG390" s="26">
        <v>455.93398259488964</v>
      </c>
      <c r="AH390" s="26">
        <v>36310863.659999989</v>
      </c>
      <c r="AI390" s="26">
        <v>5226.8104446161306</v>
      </c>
      <c r="AJ390" s="42">
        <v>8.8740804574067213E-3</v>
      </c>
      <c r="AK390" s="26">
        <v>12457.212639204636</v>
      </c>
    </row>
    <row r="391" spans="1:39">
      <c r="A391" s="30">
        <v>36700</v>
      </c>
      <c r="B391" s="26">
        <v>4236.1974416289559</v>
      </c>
      <c r="C391" s="26">
        <v>2223788498.2945538</v>
      </c>
      <c r="D391" s="26">
        <v>146.58617445120279</v>
      </c>
      <c r="E391" s="32">
        <v>36410073.669999994</v>
      </c>
      <c r="K391" s="26">
        <v>36700</v>
      </c>
      <c r="L391" s="426">
        <v>4236.1974416289559</v>
      </c>
      <c r="M391" s="426">
        <v>2223788498.2945538</v>
      </c>
      <c r="N391" s="26">
        <v>146.58617445120279</v>
      </c>
      <c r="O391" s="425">
        <v>36410073.669999994</v>
      </c>
      <c r="P391" s="425">
        <f t="shared" si="20"/>
        <v>520.61130058518756</v>
      </c>
      <c r="Q391" s="68">
        <f t="shared" si="21"/>
        <v>1.61092366492173E-2</v>
      </c>
      <c r="R391" s="68"/>
      <c r="T391" s="30">
        <v>36700</v>
      </c>
      <c r="U391" s="26">
        <v>4540.9342883371701</v>
      </c>
      <c r="V391" s="26">
        <v>2284040427.2163692</v>
      </c>
      <c r="W391" s="26">
        <v>157.04329861579069</v>
      </c>
      <c r="X391" s="32">
        <v>36410073.669999994</v>
      </c>
      <c r="Y391" s="544">
        <f t="shared" si="22"/>
        <v>805.54656392536117</v>
      </c>
      <c r="Z391" s="68">
        <f t="shared" si="23"/>
        <v>1.5941081093023418E-2</v>
      </c>
      <c r="AD391" s="30">
        <v>36700</v>
      </c>
      <c r="AE391" s="26">
        <v>17842.400906783223</v>
      </c>
      <c r="AF391" s="26">
        <v>4055443735.3814645</v>
      </c>
      <c r="AG391" s="26">
        <v>456.4527017751351</v>
      </c>
      <c r="AH391" s="26">
        <v>36410073.669999994</v>
      </c>
      <c r="AI391" s="26">
        <v>5187.191802454181</v>
      </c>
      <c r="AJ391" s="42">
        <v>8.8981853626975589E-3</v>
      </c>
      <c r="AK391" s="26">
        <v>12437.40331812357</v>
      </c>
    </row>
    <row r="392" spans="1:39">
      <c r="A392" s="30">
        <v>36800</v>
      </c>
      <c r="B392" s="26">
        <v>4235.7260165172302</v>
      </c>
      <c r="C392" s="26">
        <v>2223754225.3892999</v>
      </c>
      <c r="D392" s="26">
        <v>146.63633745973667</v>
      </c>
      <c r="E392" s="32">
        <v>36509283.68</v>
      </c>
      <c r="K392" s="26">
        <v>36800</v>
      </c>
      <c r="L392" s="426">
        <v>4235.7260165172302</v>
      </c>
      <c r="M392" s="426">
        <v>2223754225.3892999</v>
      </c>
      <c r="N392" s="26">
        <v>146.63633745973667</v>
      </c>
      <c r="O392" s="425">
        <v>36509283.68</v>
      </c>
      <c r="P392" s="425">
        <f t="shared" si="20"/>
        <v>501.63008533871789</v>
      </c>
      <c r="Q392" s="68">
        <f t="shared" si="21"/>
        <v>1.6152666949453734E-2</v>
      </c>
      <c r="R392" s="68"/>
      <c r="T392" s="30">
        <v>36800</v>
      </c>
      <c r="U392" s="26">
        <v>4540.4409323309283</v>
      </c>
      <c r="V392" s="26">
        <v>2284006154.3111143</v>
      </c>
      <c r="W392" s="26">
        <v>157.12195515065855</v>
      </c>
      <c r="X392" s="32">
        <v>36509283.68</v>
      </c>
      <c r="Y392" s="544">
        <f t="shared" si="22"/>
        <v>786.56534867860728</v>
      </c>
      <c r="Z392" s="68">
        <f t="shared" si="23"/>
        <v>1.598475713871781E-2</v>
      </c>
      <c r="AD392" s="30">
        <v>36800</v>
      </c>
      <c r="AE392" s="26">
        <v>17841.206073179208</v>
      </c>
      <c r="AF392" s="26">
        <v>4055409462.9694066</v>
      </c>
      <c r="AG392" s="26">
        <v>456.96745909116424</v>
      </c>
      <c r="AH392" s="26">
        <v>36509283.68</v>
      </c>
      <c r="AI392" s="26">
        <v>5147.5731602916494</v>
      </c>
      <c r="AJ392" s="42">
        <v>8.9222895029122864E-3</v>
      </c>
      <c r="AK392" s="26">
        <v>12417.593997042506</v>
      </c>
    </row>
    <row r="393" spans="1:39">
      <c r="A393" s="30">
        <v>36900</v>
      </c>
      <c r="B393" s="26">
        <v>4235.255279328695</v>
      </c>
      <c r="C393" s="26">
        <v>2223719952.484046</v>
      </c>
      <c r="D393" s="26">
        <v>146.68460234674578</v>
      </c>
      <c r="E393" s="32">
        <v>36608493.690000005</v>
      </c>
      <c r="K393" s="26">
        <v>36900</v>
      </c>
      <c r="L393" s="426">
        <v>4235.255279328695</v>
      </c>
      <c r="M393" s="426">
        <v>2223719952.484046</v>
      </c>
      <c r="N393" s="26">
        <v>146.68460234674578</v>
      </c>
      <c r="O393" s="425">
        <v>36608493.690000005</v>
      </c>
      <c r="P393" s="425">
        <f t="shared" si="20"/>
        <v>482.64887009111129</v>
      </c>
      <c r="Q393" s="68">
        <f t="shared" si="21"/>
        <v>1.6196094754267025E-2</v>
      </c>
      <c r="R393" s="68"/>
      <c r="T393" s="30">
        <v>36900</v>
      </c>
      <c r="U393" s="26">
        <v>4539.9482642478761</v>
      </c>
      <c r="V393" s="26">
        <v>2283971881.4058609</v>
      </c>
      <c r="W393" s="26">
        <v>157.19871356400176</v>
      </c>
      <c r="X393" s="32">
        <v>36608493.690000005</v>
      </c>
      <c r="Y393" s="544">
        <f t="shared" si="22"/>
        <v>767.58413343213761</v>
      </c>
      <c r="Z393" s="68">
        <f t="shared" si="23"/>
        <v>1.6028434495203265E-2</v>
      </c>
      <c r="AD393" s="30">
        <v>36900</v>
      </c>
      <c r="AE393" s="26">
        <v>17840.0122644359</v>
      </c>
      <c r="AF393" s="26">
        <v>4055375190.5573502</v>
      </c>
      <c r="AG393" s="26">
        <v>457.47825454297725</v>
      </c>
      <c r="AH393" s="26">
        <v>36608493.689999998</v>
      </c>
      <c r="AI393" s="26">
        <v>5107.9545181302819</v>
      </c>
      <c r="AJ393" s="42">
        <v>8.9463928780873173E-3</v>
      </c>
      <c r="AK393" s="26">
        <v>12397.784675961444</v>
      </c>
    </row>
    <row r="394" spans="1:39">
      <c r="A394" s="30">
        <v>37000</v>
      </c>
      <c r="B394" s="26">
        <v>4234.7852300633458</v>
      </c>
      <c r="C394" s="26">
        <v>2223685679.5787916</v>
      </c>
      <c r="D394" s="26">
        <v>146.73096911223024</v>
      </c>
      <c r="E394" s="32">
        <v>36707703.700000003</v>
      </c>
      <c r="K394" s="26">
        <v>37000</v>
      </c>
      <c r="L394" s="426">
        <v>4234.7852300633458</v>
      </c>
      <c r="M394" s="426">
        <v>2223685679.5787916</v>
      </c>
      <c r="N394" s="26">
        <v>146.73096911223024</v>
      </c>
      <c r="O394" s="425">
        <v>36707703.700000003</v>
      </c>
      <c r="P394" s="425">
        <f t="shared" si="20"/>
        <v>463.66765484464167</v>
      </c>
      <c r="Q394" s="68">
        <f t="shared" si="21"/>
        <v>1.6239520063872248E-2</v>
      </c>
      <c r="R394" s="68"/>
      <c r="T394" s="30">
        <v>37000</v>
      </c>
      <c r="U394" s="26">
        <v>4539.4562840880099</v>
      </c>
      <c r="V394" s="26">
        <v>2283937608.5006061</v>
      </c>
      <c r="W394" s="26">
        <v>157.27357385582022</v>
      </c>
      <c r="X394" s="32">
        <v>36707703.700000003</v>
      </c>
      <c r="Y394" s="544">
        <f t="shared" si="22"/>
        <v>748.60291818453106</v>
      </c>
      <c r="Z394" s="68">
        <f t="shared" si="23"/>
        <v>1.6072113162538811E-2</v>
      </c>
      <c r="AD394" s="30">
        <v>37000</v>
      </c>
      <c r="AE394" s="26">
        <v>17838.819480553295</v>
      </c>
      <c r="AF394" s="26">
        <v>4055340918.1452932</v>
      </c>
      <c r="AG394" s="26">
        <v>457.98508813057407</v>
      </c>
      <c r="AH394" s="26">
        <v>36707703.700000003</v>
      </c>
      <c r="AI394" s="26">
        <v>5068.3358759677503</v>
      </c>
      <c r="AJ394" s="42">
        <v>8.9704954882590844E-3</v>
      </c>
      <c r="AK394" s="26">
        <v>12377.97535488038</v>
      </c>
    </row>
    <row r="395" spans="1:39">
      <c r="A395" s="30">
        <v>37100</v>
      </c>
      <c r="B395" s="26">
        <v>4234.3158687211853</v>
      </c>
      <c r="C395" s="26">
        <v>2223651406.6735373</v>
      </c>
      <c r="D395" s="26">
        <v>146.77543775619</v>
      </c>
      <c r="E395" s="32">
        <v>36806913.709999993</v>
      </c>
      <c r="K395" s="26">
        <v>37100</v>
      </c>
      <c r="L395" s="426">
        <v>4234.3158687211853</v>
      </c>
      <c r="M395" s="426">
        <v>2223651406.6735373</v>
      </c>
      <c r="N395" s="26">
        <v>146.77543775619</v>
      </c>
      <c r="O395" s="425">
        <v>36806913.709999993</v>
      </c>
      <c r="P395" s="425">
        <f t="shared" si="20"/>
        <v>444.68643959760362</v>
      </c>
      <c r="Q395" s="68">
        <f t="shared" si="21"/>
        <v>1.6282942878484429E-2</v>
      </c>
      <c r="R395" s="68"/>
      <c r="T395" s="30">
        <v>37100</v>
      </c>
      <c r="U395" s="26">
        <v>4538.9649918513342</v>
      </c>
      <c r="V395" s="26">
        <v>2283903335.5953517</v>
      </c>
      <c r="W395" s="26">
        <v>157.34653602611397</v>
      </c>
      <c r="X395" s="32">
        <v>36806913.709999993</v>
      </c>
      <c r="Y395" s="544">
        <f t="shared" si="22"/>
        <v>729.62170293749296</v>
      </c>
      <c r="Z395" s="68">
        <f t="shared" si="23"/>
        <v>1.6115793140783444E-2</v>
      </c>
      <c r="AD395" s="30">
        <v>37100</v>
      </c>
      <c r="AE395" s="26">
        <v>17837.627721531386</v>
      </c>
      <c r="AF395" s="26">
        <v>4055306645.7332368</v>
      </c>
      <c r="AG395" s="26">
        <v>458.48795985395458</v>
      </c>
      <c r="AH395" s="26">
        <v>36806913.709999986</v>
      </c>
      <c r="AI395" s="26">
        <v>5028.7172338052187</v>
      </c>
      <c r="AJ395" s="42">
        <v>8.9945973334639925E-3</v>
      </c>
      <c r="AK395" s="26">
        <v>12358.166033799314</v>
      </c>
    </row>
    <row r="396" spans="1:39">
      <c r="A396" s="30">
        <v>37200</v>
      </c>
      <c r="B396" s="26">
        <v>4233.8471953022145</v>
      </c>
      <c r="C396" s="26">
        <v>2223617133.7682834</v>
      </c>
      <c r="D396" s="26">
        <v>146.81800827862506</v>
      </c>
      <c r="E396" s="32">
        <v>36906123.719999991</v>
      </c>
      <c r="K396" s="26">
        <v>37200</v>
      </c>
      <c r="L396" s="426">
        <v>4233.8471953022145</v>
      </c>
      <c r="M396" s="426">
        <v>2223617133.7682834</v>
      </c>
      <c r="N396" s="26">
        <v>146.81800827862506</v>
      </c>
      <c r="O396" s="425">
        <v>36906123.719999991</v>
      </c>
      <c r="P396" s="425">
        <f t="shared" si="20"/>
        <v>425.70522435056546</v>
      </c>
      <c r="Q396" s="68">
        <f t="shared" si="21"/>
        <v>1.6326363198318601E-2</v>
      </c>
      <c r="R396" s="68"/>
      <c r="T396" s="30">
        <v>37200</v>
      </c>
      <c r="U396" s="26">
        <v>4538.4743875378472</v>
      </c>
      <c r="V396" s="26">
        <v>2283869062.6900978</v>
      </c>
      <c r="W396" s="26">
        <v>157.41760007488313</v>
      </c>
      <c r="X396" s="32">
        <v>36906123.719999991</v>
      </c>
      <c r="Y396" s="544">
        <f t="shared" si="22"/>
        <v>710.64048769159172</v>
      </c>
      <c r="Z396" s="68">
        <f t="shared" si="23"/>
        <v>1.6159474429996185E-2</v>
      </c>
      <c r="AD396" s="30">
        <v>37200</v>
      </c>
      <c r="AE396" s="26">
        <v>17836.436987370183</v>
      </c>
      <c r="AF396" s="26">
        <v>4055272373.3211799</v>
      </c>
      <c r="AG396" s="26">
        <v>458.98686971311895</v>
      </c>
      <c r="AH396" s="26">
        <v>36906123.719999991</v>
      </c>
      <c r="AI396" s="26">
        <v>4989.0985916438513</v>
      </c>
      <c r="AJ396" s="42">
        <v>9.0186984137384761E-3</v>
      </c>
      <c r="AK396" s="26">
        <v>12338.35671271825</v>
      </c>
    </row>
    <row r="397" spans="1:39">
      <c r="A397" s="30">
        <v>37300</v>
      </c>
      <c r="B397" s="26">
        <v>4233.3792098064305</v>
      </c>
      <c r="C397" s="26">
        <v>2223582860.863029</v>
      </c>
      <c r="D397" s="26">
        <v>146.85868067953547</v>
      </c>
      <c r="E397" s="32">
        <v>37005333.730000004</v>
      </c>
      <c r="K397" s="26">
        <v>37300</v>
      </c>
      <c r="L397" s="426">
        <v>4233.3792098064305</v>
      </c>
      <c r="M397" s="426">
        <v>2223582860.863029</v>
      </c>
      <c r="N397" s="26">
        <v>146.85868067953547</v>
      </c>
      <c r="O397" s="425">
        <v>37005333.730000004</v>
      </c>
      <c r="P397" s="425">
        <f t="shared" si="20"/>
        <v>406.72400910409573</v>
      </c>
      <c r="Q397" s="68">
        <f t="shared" si="21"/>
        <v>1.6369781023589762E-2</v>
      </c>
      <c r="R397" s="68"/>
      <c r="T397" s="30">
        <v>37300</v>
      </c>
      <c r="U397" s="26">
        <v>4537.9844711475471</v>
      </c>
      <c r="V397" s="26">
        <v>2283834789.7848439</v>
      </c>
      <c r="W397" s="26">
        <v>157.4867660021275</v>
      </c>
      <c r="X397" s="32">
        <v>37005333.730000004</v>
      </c>
      <c r="Y397" s="544">
        <f t="shared" si="22"/>
        <v>691.65927244370096</v>
      </c>
      <c r="Z397" s="68">
        <f t="shared" si="23"/>
        <v>1.6203157030236066E-2</v>
      </c>
      <c r="AD397" s="30">
        <v>37300</v>
      </c>
      <c r="AE397" s="26">
        <v>17835.247278069677</v>
      </c>
      <c r="AF397" s="26">
        <v>4055238100.9091225</v>
      </c>
      <c r="AG397" s="26">
        <v>459.48181770806713</v>
      </c>
      <c r="AH397" s="26">
        <v>37005333.730000004</v>
      </c>
      <c r="AI397" s="26">
        <v>4949.4799494819017</v>
      </c>
      <c r="AJ397" s="42">
        <v>9.0427987291189452E-3</v>
      </c>
      <c r="AK397" s="26">
        <v>12318.547391637188</v>
      </c>
    </row>
    <row r="398" spans="1:39">
      <c r="A398" s="30">
        <v>37400</v>
      </c>
      <c r="B398" s="26">
        <v>4232.9119122338352</v>
      </c>
      <c r="C398" s="26">
        <v>2223548587.9577756</v>
      </c>
      <c r="D398" s="26">
        <v>146.89745495892112</v>
      </c>
      <c r="E398" s="32">
        <v>37104543.740000002</v>
      </c>
      <c r="K398" s="26">
        <v>37400</v>
      </c>
      <c r="L398" s="426">
        <v>4232.9119122338352</v>
      </c>
      <c r="M398" s="426">
        <v>2223548587.9577756</v>
      </c>
      <c r="N398" s="26">
        <v>146.89745495892112</v>
      </c>
      <c r="O398" s="425">
        <v>37104543.740000002</v>
      </c>
      <c r="P398" s="425">
        <f t="shared" si="20"/>
        <v>387.74279385648924</v>
      </c>
      <c r="Q398" s="68">
        <f t="shared" si="21"/>
        <v>1.6413196354512858E-2</v>
      </c>
      <c r="R398" s="68"/>
      <c r="T398" s="30">
        <v>37400</v>
      </c>
      <c r="U398" s="26">
        <v>4537.4952426804366</v>
      </c>
      <c r="V398" s="26">
        <v>2283800516.87959</v>
      </c>
      <c r="W398" s="26">
        <v>157.55403380784722</v>
      </c>
      <c r="X398" s="32">
        <v>37104543.740000002</v>
      </c>
      <c r="Y398" s="544">
        <f t="shared" si="22"/>
        <v>672.67805719723128</v>
      </c>
      <c r="Z398" s="68">
        <f t="shared" si="23"/>
        <v>1.6246840941562098E-2</v>
      </c>
      <c r="AD398" s="30">
        <v>37400</v>
      </c>
      <c r="AE398" s="26">
        <v>17834.058593629874</v>
      </c>
      <c r="AF398" s="26">
        <v>4055203828.497066</v>
      </c>
      <c r="AG398" s="26">
        <v>459.97280383879911</v>
      </c>
      <c r="AH398" s="26">
        <v>37104543.739999995</v>
      </c>
      <c r="AI398" s="26">
        <v>4909.8613073199522</v>
      </c>
      <c r="AJ398" s="42">
        <v>9.0668982796418014E-3</v>
      </c>
      <c r="AK398" s="26">
        <v>12298.738070556126</v>
      </c>
    </row>
    <row r="399" spans="1:39">
      <c r="A399" s="30">
        <v>37500</v>
      </c>
      <c r="B399" s="26">
        <v>4232.4453025844296</v>
      </c>
      <c r="C399" s="26">
        <v>2223514315.0525208</v>
      </c>
      <c r="D399" s="26">
        <v>146.93433111678212</v>
      </c>
      <c r="E399" s="32">
        <v>37203753.75</v>
      </c>
      <c r="K399" s="26">
        <v>37500</v>
      </c>
      <c r="L399" s="426">
        <v>4232.4453025844296</v>
      </c>
      <c r="M399" s="426">
        <v>2223514315.0525208</v>
      </c>
      <c r="N399" s="26">
        <v>146.93433111678212</v>
      </c>
      <c r="O399" s="425">
        <v>37203753.75</v>
      </c>
      <c r="P399" s="425">
        <f t="shared" si="20"/>
        <v>368.76157861001957</v>
      </c>
      <c r="Q399" s="68">
        <f t="shared" si="21"/>
        <v>1.6456609191302853E-2</v>
      </c>
      <c r="R399" s="68"/>
      <c r="T399" s="30">
        <v>37500</v>
      </c>
      <c r="U399" s="26">
        <v>4537.0067021365139</v>
      </c>
      <c r="V399" s="26">
        <v>2283766243.9743357</v>
      </c>
      <c r="W399" s="26">
        <v>157.61940349204227</v>
      </c>
      <c r="X399" s="32">
        <v>37203753.75</v>
      </c>
      <c r="Y399" s="544">
        <f t="shared" si="22"/>
        <v>653.69684195047739</v>
      </c>
      <c r="Z399" s="68">
        <f t="shared" si="23"/>
        <v>1.6290526164033311E-2</v>
      </c>
      <c r="AD399" s="430">
        <v>37500</v>
      </c>
      <c r="AE399" s="430">
        <v>17883.570878431288</v>
      </c>
      <c r="AF399" s="430">
        <v>4055169371.1360307</v>
      </c>
      <c r="AG399" s="430">
        <v>460.66275484764589</v>
      </c>
      <c r="AH399" s="430">
        <v>37203753.75</v>
      </c>
      <c r="AI399" s="430">
        <v>6899.5100884675048</v>
      </c>
      <c r="AJ399" s="431">
        <v>9.0909974761981399E-3</v>
      </c>
      <c r="AK399" s="430">
        <v>12284.340129270557</v>
      </c>
      <c r="AL399" s="430" t="s">
        <v>265</v>
      </c>
      <c r="AM399" s="26">
        <f>29/10^6*AD399*1000</f>
        <v>1087.5</v>
      </c>
    </row>
    <row r="400" spans="1:39">
      <c r="A400" s="30">
        <v>37600</v>
      </c>
      <c r="B400" s="26">
        <v>4231.9793808582108</v>
      </c>
      <c r="C400" s="26">
        <v>2223480042.1472669</v>
      </c>
      <c r="D400" s="26">
        <v>146.96930915311842</v>
      </c>
      <c r="E400" s="32">
        <v>37302963.759999998</v>
      </c>
      <c r="K400" s="26">
        <v>37600</v>
      </c>
      <c r="L400" s="426">
        <v>4231.9793808582108</v>
      </c>
      <c r="M400" s="426">
        <v>2223480042.1472669</v>
      </c>
      <c r="N400" s="26">
        <v>146.96930915311842</v>
      </c>
      <c r="O400" s="425">
        <v>37302963.759999998</v>
      </c>
      <c r="P400" s="425">
        <f t="shared" si="20"/>
        <v>349.78036336298146</v>
      </c>
      <c r="Q400" s="68">
        <f t="shared" si="21"/>
        <v>1.6500019534174654E-2</v>
      </c>
      <c r="R400" s="68"/>
      <c r="T400" s="30">
        <v>37600</v>
      </c>
      <c r="U400" s="26">
        <v>4536.518849515779</v>
      </c>
      <c r="V400" s="26">
        <v>2283731971.0690823</v>
      </c>
      <c r="W400" s="26">
        <v>157.68287505471258</v>
      </c>
      <c r="X400" s="32">
        <v>37302963.759999998</v>
      </c>
      <c r="Y400" s="544">
        <f t="shared" si="22"/>
        <v>634.71562670315507</v>
      </c>
      <c r="Z400" s="68">
        <f t="shared" si="23"/>
        <v>1.6334212697708735E-2</v>
      </c>
      <c r="AD400" s="30">
        <v>37600</v>
      </c>
      <c r="AE400" s="26">
        <v>17882.456099312058</v>
      </c>
      <c r="AF400" s="26">
        <v>4055135098.2307758</v>
      </c>
      <c r="AG400" s="26">
        <v>461.53434201393117</v>
      </c>
      <c r="AH400" s="26">
        <v>37302963.759999998</v>
      </c>
      <c r="AI400" s="26">
        <v>8715.8716628525872</v>
      </c>
      <c r="AJ400" s="42">
        <v>9.115095499296056E-3</v>
      </c>
      <c r="AK400" s="26">
        <v>12274.849521647106</v>
      </c>
    </row>
    <row r="401" spans="1:37">
      <c r="A401" s="30">
        <v>37700</v>
      </c>
      <c r="B401" s="26">
        <v>4231.5141470551816</v>
      </c>
      <c r="C401" s="26">
        <v>2223445769.2420125</v>
      </c>
      <c r="D401" s="26">
        <v>147.0023890679301</v>
      </c>
      <c r="E401" s="32">
        <v>37402173.769999996</v>
      </c>
      <c r="K401" s="26">
        <v>37700</v>
      </c>
      <c r="L401" s="426">
        <v>4231.5141470551816</v>
      </c>
      <c r="M401" s="426">
        <v>2223445769.2420125</v>
      </c>
      <c r="N401" s="26">
        <v>147.0023890679301</v>
      </c>
      <c r="O401" s="425">
        <v>37402173.769999996</v>
      </c>
      <c r="P401" s="425">
        <f t="shared" si="20"/>
        <v>330.799148116796</v>
      </c>
      <c r="Q401" s="68">
        <f t="shared" si="21"/>
        <v>1.6543427383343166E-2</v>
      </c>
      <c r="R401" s="68"/>
      <c r="T401" s="30">
        <v>37700</v>
      </c>
      <c r="U401" s="26">
        <v>4536.0316848182338</v>
      </c>
      <c r="V401" s="26">
        <v>2283697698.1638279</v>
      </c>
      <c r="W401" s="26">
        <v>157.74444849585819</v>
      </c>
      <c r="X401" s="32">
        <v>37402173.769999996</v>
      </c>
      <c r="Y401" s="544">
        <f t="shared" si="22"/>
        <v>615.73441145611696</v>
      </c>
      <c r="Z401" s="68">
        <f t="shared" si="23"/>
        <v>1.637790054264741E-2</v>
      </c>
      <c r="AD401" s="30">
        <v>37700</v>
      </c>
      <c r="AE401" s="26">
        <v>17881.342008116011</v>
      </c>
      <c r="AF401" s="26">
        <v>4055100825.325521</v>
      </c>
      <c r="AG401" s="26">
        <v>462.40403105869166</v>
      </c>
      <c r="AH401" s="26">
        <v>37402173.769999996</v>
      </c>
      <c r="AI401" s="26">
        <v>8696.8904476054013</v>
      </c>
      <c r="AJ401" s="42">
        <v>9.1391927576512967E-3</v>
      </c>
      <c r="AK401" s="26">
        <v>12265.358914023653</v>
      </c>
    </row>
    <row r="402" spans="1:37">
      <c r="A402" s="30">
        <v>37800</v>
      </c>
      <c r="B402" s="26">
        <v>4231.0496011753394</v>
      </c>
      <c r="C402" s="26">
        <v>2223411496.3367586</v>
      </c>
      <c r="D402" s="26">
        <v>147.03357086121699</v>
      </c>
      <c r="E402" s="32">
        <v>37501383.780000001</v>
      </c>
      <c r="K402" s="26">
        <v>37800</v>
      </c>
      <c r="L402" s="426">
        <v>4231.0496011753394</v>
      </c>
      <c r="M402" s="426">
        <v>2223411496.3367586</v>
      </c>
      <c r="N402" s="26">
        <v>147.03357086121699</v>
      </c>
      <c r="O402" s="425">
        <v>37501383.780000001</v>
      </c>
      <c r="P402" s="425">
        <f t="shared" si="20"/>
        <v>311.81793286890525</v>
      </c>
      <c r="Q402" s="68">
        <f t="shared" si="21"/>
        <v>1.6586832739023248E-2</v>
      </c>
      <c r="R402" s="68"/>
      <c r="T402" s="30">
        <v>37800</v>
      </c>
      <c r="U402" s="26">
        <v>4535.5452080438763</v>
      </c>
      <c r="V402" s="26">
        <v>2283663425.2585735</v>
      </c>
      <c r="W402" s="26">
        <v>157.80412381547916</v>
      </c>
      <c r="X402" s="32">
        <v>37501383.780000001</v>
      </c>
      <c r="Y402" s="544">
        <f t="shared" si="22"/>
        <v>596.75319620964729</v>
      </c>
      <c r="Z402" s="68">
        <f t="shared" si="23"/>
        <v>1.6421589698908372E-2</v>
      </c>
      <c r="AD402" s="30">
        <v>37800</v>
      </c>
      <c r="AE402" s="26">
        <v>17880.228604843163</v>
      </c>
      <c r="AF402" s="26">
        <v>4055066552.4202676</v>
      </c>
      <c r="AG402" s="26">
        <v>463.2718219819277</v>
      </c>
      <c r="AH402" s="26">
        <v>37501383.780000001</v>
      </c>
      <c r="AI402" s="26">
        <v>8677.9092323599616</v>
      </c>
      <c r="AJ402" s="42">
        <v>9.1632892513002599E-3</v>
      </c>
      <c r="AK402" s="26">
        <v>12255.868306400203</v>
      </c>
    </row>
    <row r="403" spans="1:37">
      <c r="A403" s="30">
        <v>37900</v>
      </c>
      <c r="B403" s="26">
        <v>4230.5857432186867</v>
      </c>
      <c r="C403" s="26">
        <v>2223377223.4315042</v>
      </c>
      <c r="D403" s="26">
        <v>147.0628545329792</v>
      </c>
      <c r="E403" s="32">
        <v>37600593.789999999</v>
      </c>
      <c r="K403" s="26">
        <v>37900</v>
      </c>
      <c r="L403" s="426">
        <v>4230.5857432186867</v>
      </c>
      <c r="M403" s="426">
        <v>2223377223.4315042</v>
      </c>
      <c r="N403" s="26">
        <v>147.0628545329792</v>
      </c>
      <c r="O403" s="425">
        <v>37600593.789999999</v>
      </c>
      <c r="P403" s="425">
        <f t="shared" si="20"/>
        <v>292.83671762215135</v>
      </c>
      <c r="Q403" s="68">
        <f t="shared" si="21"/>
        <v>1.6630235601429757E-2</v>
      </c>
      <c r="R403" s="68"/>
      <c r="T403" s="30">
        <v>37900</v>
      </c>
      <c r="U403" s="26">
        <v>4535.0594191927066</v>
      </c>
      <c r="V403" s="26">
        <v>2283629152.3533196</v>
      </c>
      <c r="W403" s="26">
        <v>157.86190101357545</v>
      </c>
      <c r="X403" s="32">
        <v>37600593.789999999</v>
      </c>
      <c r="Y403" s="544">
        <f t="shared" si="22"/>
        <v>577.77198096289339</v>
      </c>
      <c r="Z403" s="68">
        <f t="shared" si="23"/>
        <v>1.6465280166550654E-2</v>
      </c>
      <c r="AD403" s="30">
        <v>37900</v>
      </c>
      <c r="AE403" s="26">
        <v>17879.115889493496</v>
      </c>
      <c r="AF403" s="26">
        <v>4055032279.5150127</v>
      </c>
      <c r="AG403" s="26">
        <v>464.13771478363878</v>
      </c>
      <c r="AH403" s="26">
        <v>37600593.789999999</v>
      </c>
      <c r="AI403" s="26">
        <v>8658.9280171110295</v>
      </c>
      <c r="AJ403" s="42">
        <v>9.1873849802793506E-3</v>
      </c>
      <c r="AK403" s="26">
        <v>12246.377698776749</v>
      </c>
    </row>
    <row r="404" spans="1:37">
      <c r="A404" s="30">
        <v>38000</v>
      </c>
      <c r="B404" s="26">
        <v>4230.1225731852219</v>
      </c>
      <c r="C404" s="26">
        <v>2223342950.5262504</v>
      </c>
      <c r="D404" s="26">
        <v>147.09024008321677</v>
      </c>
      <c r="E404" s="32">
        <v>37699803.799999997</v>
      </c>
      <c r="K404" s="26">
        <v>38000</v>
      </c>
      <c r="L404" s="426">
        <v>4230.1225731852219</v>
      </c>
      <c r="M404" s="426">
        <v>2223342950.5262504</v>
      </c>
      <c r="N404" s="26">
        <v>147.09024008321677</v>
      </c>
      <c r="O404" s="425">
        <v>37699803.799999997</v>
      </c>
      <c r="P404" s="425">
        <f t="shared" si="20"/>
        <v>273.85550237568168</v>
      </c>
      <c r="Q404" s="68">
        <f t="shared" si="21"/>
        <v>1.6673635970777496E-2</v>
      </c>
      <c r="R404" s="68"/>
      <c r="T404" s="30">
        <v>38000</v>
      </c>
      <c r="U404" s="26">
        <v>4534.5743182647257</v>
      </c>
      <c r="V404" s="26">
        <v>2283594879.4480653</v>
      </c>
      <c r="W404" s="26">
        <v>157.91778009014698</v>
      </c>
      <c r="X404" s="32">
        <v>37699803.799999997</v>
      </c>
      <c r="Y404" s="544">
        <f t="shared" si="22"/>
        <v>558.79076571528685</v>
      </c>
      <c r="Z404" s="68">
        <f t="shared" si="23"/>
        <v>1.6508971945633312E-2</v>
      </c>
      <c r="AD404" s="30">
        <v>38000</v>
      </c>
      <c r="AE404" s="26">
        <v>17878.003862067017</v>
      </c>
      <c r="AF404" s="26">
        <v>4054998006.6097593</v>
      </c>
      <c r="AG404" s="26">
        <v>465.00170946382531</v>
      </c>
      <c r="AH404" s="26">
        <v>37699803.799999997</v>
      </c>
      <c r="AI404" s="26">
        <v>8639.9468018650077</v>
      </c>
      <c r="AJ404" s="42">
        <v>9.2114799446249632E-3</v>
      </c>
      <c r="AK404" s="26">
        <v>12236.887091153298</v>
      </c>
    </row>
    <row r="405" spans="1:37">
      <c r="A405" s="30">
        <v>38100</v>
      </c>
      <c r="B405" s="26">
        <v>4229.6600910749457</v>
      </c>
      <c r="C405" s="26">
        <v>2223308677.6209955</v>
      </c>
      <c r="D405" s="26">
        <v>147.11572751192961</v>
      </c>
      <c r="E405" s="32">
        <v>37799013.809999995</v>
      </c>
      <c r="K405" s="26">
        <v>38100</v>
      </c>
      <c r="L405" s="426">
        <v>4229.6600910749457</v>
      </c>
      <c r="M405" s="426">
        <v>2223308677.6209955</v>
      </c>
      <c r="N405" s="26">
        <v>147.11572751192961</v>
      </c>
      <c r="O405" s="425">
        <v>37799013.809999995</v>
      </c>
      <c r="P405" s="425">
        <f t="shared" si="20"/>
        <v>254.87428712835936</v>
      </c>
      <c r="Q405" s="68">
        <f t="shared" si="21"/>
        <v>1.6717033847281283E-2</v>
      </c>
      <c r="R405" s="68"/>
      <c r="T405" s="30">
        <v>38100</v>
      </c>
      <c r="U405" s="26">
        <v>4534.0899052599334</v>
      </c>
      <c r="V405" s="26">
        <v>2283560606.5428109</v>
      </c>
      <c r="W405" s="26">
        <v>157.97176104519389</v>
      </c>
      <c r="X405" s="32">
        <v>37799013.809999995</v>
      </c>
      <c r="Y405" s="544">
        <f t="shared" si="22"/>
        <v>539.8095504691014</v>
      </c>
      <c r="Z405" s="68">
        <f t="shared" si="23"/>
        <v>1.6552665036215389E-2</v>
      </c>
      <c r="AD405" s="30">
        <v>38100</v>
      </c>
      <c r="AE405" s="26">
        <v>17876.892522563736</v>
      </c>
      <c r="AF405" s="26">
        <v>4054963733.7045054</v>
      </c>
      <c r="AG405" s="26">
        <v>465.86380602248721</v>
      </c>
      <c r="AH405" s="26">
        <v>37799013.809999995</v>
      </c>
      <c r="AI405" s="26">
        <v>8620.965586618986</v>
      </c>
      <c r="AJ405" s="42">
        <v>9.2355741443734957E-3</v>
      </c>
      <c r="AK405" s="26">
        <v>12227.396483529848</v>
      </c>
    </row>
    <row r="406" spans="1:37">
      <c r="A406" s="30">
        <v>38200</v>
      </c>
      <c r="B406" s="26">
        <v>4229.1982968878583</v>
      </c>
      <c r="C406" s="26">
        <v>2223274404.7157421</v>
      </c>
      <c r="D406" s="26">
        <v>147.13931681911779</v>
      </c>
      <c r="E406" s="32">
        <v>37898223.82</v>
      </c>
      <c r="K406" s="26">
        <v>38200</v>
      </c>
      <c r="L406" s="426">
        <v>4229.1982968878583</v>
      </c>
      <c r="M406" s="426">
        <v>2223274404.7157421</v>
      </c>
      <c r="N406" s="26">
        <v>147.13931681911779</v>
      </c>
      <c r="O406" s="425">
        <v>37898223.82</v>
      </c>
      <c r="P406" s="425">
        <f t="shared" si="20"/>
        <v>235.89307188188971</v>
      </c>
      <c r="Q406" s="68">
        <f t="shared" si="21"/>
        <v>1.6760429231155866E-2</v>
      </c>
      <c r="R406" s="68"/>
      <c r="T406" s="30">
        <v>38200</v>
      </c>
      <c r="U406" s="26">
        <v>4533.6061801783299</v>
      </c>
      <c r="V406" s="26">
        <v>2283526333.6375566</v>
      </c>
      <c r="W406" s="26">
        <v>158.02384387871612</v>
      </c>
      <c r="X406" s="32">
        <v>37898223.82</v>
      </c>
      <c r="Y406" s="544">
        <f t="shared" si="22"/>
        <v>520.8283352223475</v>
      </c>
      <c r="Z406" s="68">
        <f t="shared" si="23"/>
        <v>1.659635943835594E-2</v>
      </c>
      <c r="AD406" s="30">
        <v>38200</v>
      </c>
      <c r="AE406" s="26">
        <v>17875.781870983632</v>
      </c>
      <c r="AF406" s="26">
        <v>4054929460.7992506</v>
      </c>
      <c r="AG406" s="26">
        <v>466.72400445962433</v>
      </c>
      <c r="AH406" s="26">
        <v>37898223.82</v>
      </c>
      <c r="AI406" s="26">
        <v>8601.984371371218</v>
      </c>
      <c r="AJ406" s="42">
        <v>9.2596675795613443E-3</v>
      </c>
      <c r="AK406" s="26">
        <v>12217.905875906396</v>
      </c>
    </row>
    <row r="407" spans="1:37">
      <c r="A407" s="30">
        <v>38300</v>
      </c>
      <c r="B407" s="26">
        <v>4228.7371906239596</v>
      </c>
      <c r="C407" s="26">
        <v>2223240131.8104882</v>
      </c>
      <c r="D407" s="26">
        <v>147.16100800478128</v>
      </c>
      <c r="E407" s="32">
        <v>37997433.829999998</v>
      </c>
      <c r="K407" s="26">
        <v>38300</v>
      </c>
      <c r="L407" s="426">
        <v>4228.7371906239596</v>
      </c>
      <c r="M407" s="426">
        <v>2223240131.8104882</v>
      </c>
      <c r="N407" s="26">
        <v>147.16100800478128</v>
      </c>
      <c r="O407" s="425">
        <v>37997433.829999998</v>
      </c>
      <c r="P407" s="425">
        <f t="shared" si="20"/>
        <v>216.91185663485157</v>
      </c>
      <c r="Q407" s="68">
        <f t="shared" si="21"/>
        <v>1.6803822122616007E-2</v>
      </c>
      <c r="R407" s="68"/>
      <c r="T407" s="30">
        <v>38300</v>
      </c>
      <c r="U407" s="26">
        <v>4533.1231430199132</v>
      </c>
      <c r="V407" s="26">
        <v>2283492060.7323027</v>
      </c>
      <c r="W407" s="26">
        <v>158.07402859071357</v>
      </c>
      <c r="X407" s="32">
        <v>37997433.829999998</v>
      </c>
      <c r="Y407" s="544">
        <f t="shared" si="22"/>
        <v>501.84711997445675</v>
      </c>
      <c r="Z407" s="68">
        <f t="shared" si="23"/>
        <v>1.6640055152114013E-2</v>
      </c>
      <c r="AD407" s="30">
        <v>38300</v>
      </c>
      <c r="AE407" s="26">
        <v>17874.671907326727</v>
      </c>
      <c r="AF407" s="26">
        <v>4054895187.8939977</v>
      </c>
      <c r="AG407" s="26">
        <v>467.58230477523671</v>
      </c>
      <c r="AH407" s="26">
        <v>37997433.829999998</v>
      </c>
      <c r="AI407" s="26">
        <v>8583.0031561240321</v>
      </c>
      <c r="AJ407" s="42">
        <v>9.2837602502248932E-3</v>
      </c>
      <c r="AK407" s="26">
        <v>12208.415268282943</v>
      </c>
    </row>
    <row r="408" spans="1:37">
      <c r="A408" s="30">
        <v>38400</v>
      </c>
      <c r="B408" s="26">
        <v>4228.2767722832496</v>
      </c>
      <c r="C408" s="26">
        <v>2223205858.9052343</v>
      </c>
      <c r="D408" s="26">
        <v>147.18080106892006</v>
      </c>
      <c r="E408" s="32">
        <v>38096643.839999996</v>
      </c>
      <c r="K408" s="26">
        <v>38400</v>
      </c>
      <c r="L408" s="426">
        <v>4228.2767722832496</v>
      </c>
      <c r="M408" s="426">
        <v>2223205858.9052343</v>
      </c>
      <c r="N408" s="26">
        <v>147.18080106892006</v>
      </c>
      <c r="O408" s="425">
        <v>38096643.839999996</v>
      </c>
      <c r="P408" s="425">
        <f t="shared" si="20"/>
        <v>197.93064138781344</v>
      </c>
      <c r="Q408" s="68">
        <f t="shared" si="21"/>
        <v>1.6847212521876417E-2</v>
      </c>
      <c r="R408" s="68"/>
      <c r="T408" s="30">
        <v>38400</v>
      </c>
      <c r="U408" s="26">
        <v>4532.6407937846861</v>
      </c>
      <c r="V408" s="26">
        <v>2283457787.8270478</v>
      </c>
      <c r="W408" s="26">
        <v>158.12231518118639</v>
      </c>
      <c r="X408" s="32">
        <v>38096643.839999996</v>
      </c>
      <c r="Y408" s="544">
        <f t="shared" si="22"/>
        <v>482.86590472827129</v>
      </c>
      <c r="Z408" s="68">
        <f t="shared" si="23"/>
        <v>1.6683752177548677E-2</v>
      </c>
      <c r="AD408" s="30">
        <v>38400</v>
      </c>
      <c r="AE408" s="26">
        <v>17873.562631592999</v>
      </c>
      <c r="AF408" s="26">
        <v>4054860914.9887428</v>
      </c>
      <c r="AG408" s="26">
        <v>468.43870696932447</v>
      </c>
      <c r="AH408" s="26">
        <v>38096643.839999996</v>
      </c>
      <c r="AI408" s="26">
        <v>8564.0219408774283</v>
      </c>
      <c r="AJ408" s="42">
        <v>9.3078521564005385E-3</v>
      </c>
      <c r="AK408" s="26">
        <v>12198.92466065949</v>
      </c>
    </row>
    <row r="409" spans="1:37">
      <c r="A409" s="30">
        <v>38500</v>
      </c>
      <c r="B409" s="26">
        <v>4227.8170418657264</v>
      </c>
      <c r="C409" s="26">
        <v>2223171585.9999804</v>
      </c>
      <c r="D409" s="26">
        <v>147.19869601153414</v>
      </c>
      <c r="E409" s="32">
        <v>38195853.850000001</v>
      </c>
      <c r="K409" s="26">
        <v>38500</v>
      </c>
      <c r="L409" s="426">
        <v>4227.8170418657264</v>
      </c>
      <c r="M409" s="426">
        <v>2223171585.9999804</v>
      </c>
      <c r="N409" s="26">
        <v>147.19869601153414</v>
      </c>
      <c r="O409" s="425">
        <v>38195853.850000001</v>
      </c>
      <c r="P409" s="425">
        <f t="shared" si="20"/>
        <v>178.94942614077536</v>
      </c>
      <c r="Q409" s="68">
        <f t="shared" si="21"/>
        <v>1.6890600429151807E-2</v>
      </c>
      <c r="R409" s="68"/>
      <c r="T409" s="30">
        <v>38500</v>
      </c>
      <c r="U409" s="26">
        <v>4532.1591324726469</v>
      </c>
      <c r="V409" s="26">
        <v>2283423514.9217944</v>
      </c>
      <c r="W409" s="26">
        <v>158.16870365013452</v>
      </c>
      <c r="X409" s="32">
        <v>38195853.850000001</v>
      </c>
      <c r="Y409" s="544">
        <f t="shared" si="22"/>
        <v>463.88468948123318</v>
      </c>
      <c r="Z409" s="68">
        <f t="shared" si="23"/>
        <v>1.6727450514718984E-2</v>
      </c>
      <c r="AD409" s="30">
        <v>38500</v>
      </c>
      <c r="AE409" s="26">
        <v>17872.454043782465</v>
      </c>
      <c r="AF409" s="26">
        <v>4054826642.0834885</v>
      </c>
      <c r="AG409" s="26">
        <v>469.29321104188762</v>
      </c>
      <c r="AH409" s="26">
        <v>38195853.850000001</v>
      </c>
      <c r="AI409" s="26">
        <v>8545.0407256314065</v>
      </c>
      <c r="AJ409" s="42">
        <v>9.3319432981246644E-3</v>
      </c>
      <c r="AK409" s="26">
        <v>12189.434053036042</v>
      </c>
    </row>
    <row r="410" spans="1:37">
      <c r="A410" s="30">
        <v>38600</v>
      </c>
      <c r="B410" s="26">
        <v>4227.357999371392</v>
      </c>
      <c r="C410" s="26">
        <v>2223137313.0947261</v>
      </c>
      <c r="D410" s="26">
        <v>147.21469283262357</v>
      </c>
      <c r="E410" s="32">
        <v>38295063.859999992</v>
      </c>
      <c r="K410" s="26">
        <v>38600</v>
      </c>
      <c r="L410" s="426">
        <v>4227.357999371392</v>
      </c>
      <c r="M410" s="426">
        <v>2223137313.0947261</v>
      </c>
      <c r="N410" s="26">
        <v>147.21469283262357</v>
      </c>
      <c r="O410" s="425">
        <v>38295063.859999992</v>
      </c>
      <c r="P410" s="425">
        <f t="shared" ref="P410:P419" si="24">(N410-N409)*10^6/(K410-K409)</f>
        <v>159.96821089430568</v>
      </c>
      <c r="Q410" s="68">
        <f t="shared" ref="Q410:Q419" si="25">O410/(M410+O410)</f>
        <v>1.6933985844656833E-2</v>
      </c>
      <c r="R410" s="68"/>
      <c r="T410" s="30">
        <v>38600</v>
      </c>
      <c r="U410" s="26">
        <v>4531.6781590837963</v>
      </c>
      <c r="V410" s="26">
        <v>2283389242.0165401</v>
      </c>
      <c r="W410" s="26">
        <v>158.21319399755791</v>
      </c>
      <c r="X410" s="32">
        <v>38295063.859999992</v>
      </c>
      <c r="Y410" s="544">
        <f t="shared" ref="Y410:Y434" si="26">(W410-W409)/(T410-T409)*10^6</f>
        <v>444.90347423391086</v>
      </c>
      <c r="Z410" s="68">
        <f t="shared" ref="Z410:Z434" si="27">X410/V410</f>
        <v>1.6771150163684006E-2</v>
      </c>
      <c r="AD410" s="30">
        <v>38600</v>
      </c>
      <c r="AE410" s="26">
        <v>17871.346143895124</v>
      </c>
      <c r="AF410" s="26">
        <v>4054792369.1782351</v>
      </c>
      <c r="AG410" s="26">
        <v>470.14581699292597</v>
      </c>
      <c r="AH410" s="26">
        <v>38295063.859999992</v>
      </c>
      <c r="AI410" s="26">
        <v>8526.0595103836386</v>
      </c>
      <c r="AJ410" s="42">
        <v>9.356033675433648E-3</v>
      </c>
      <c r="AK410" s="26">
        <v>12179.943445412589</v>
      </c>
    </row>
    <row r="411" spans="1:37">
      <c r="A411" s="30">
        <v>38700</v>
      </c>
      <c r="B411" s="26">
        <v>4226.8996448002454</v>
      </c>
      <c r="C411" s="26">
        <v>2223103040.1894717</v>
      </c>
      <c r="D411" s="26">
        <v>147.2287915321883</v>
      </c>
      <c r="E411" s="32">
        <v>38394273.869999997</v>
      </c>
      <c r="K411" s="26">
        <v>38700</v>
      </c>
      <c r="L411" s="426">
        <v>4226.8996448002454</v>
      </c>
      <c r="M411" s="426">
        <v>2223103040.1894717</v>
      </c>
      <c r="N411" s="26">
        <v>147.2287915321883</v>
      </c>
      <c r="O411" s="425">
        <v>38394273.869999997</v>
      </c>
      <c r="P411" s="425">
        <f t="shared" si="24"/>
        <v>140.98699564726758</v>
      </c>
      <c r="Q411" s="68">
        <f t="shared" si="25"/>
        <v>1.6977368768606164E-2</v>
      </c>
      <c r="R411" s="68"/>
      <c r="T411" s="30">
        <v>38700</v>
      </c>
      <c r="U411" s="26">
        <v>4531.1978736181354</v>
      </c>
      <c r="V411" s="26">
        <v>2283354969.1112871</v>
      </c>
      <c r="W411" s="26">
        <v>158.25578622345668</v>
      </c>
      <c r="X411" s="32">
        <v>38394273.869999997</v>
      </c>
      <c r="Y411" s="544">
        <f t="shared" si="26"/>
        <v>425.9222589877254</v>
      </c>
      <c r="Z411" s="68">
        <f t="shared" si="27"/>
        <v>1.6814851124502806E-2</v>
      </c>
      <c r="AD411" s="30">
        <v>38700</v>
      </c>
      <c r="AE411" s="26">
        <v>17870.238931930966</v>
      </c>
      <c r="AF411" s="26">
        <v>4054758096.2729802</v>
      </c>
      <c r="AG411" s="26">
        <v>470.9965248224396</v>
      </c>
      <c r="AH411" s="26">
        <v>38394273.869999997</v>
      </c>
      <c r="AI411" s="26">
        <v>8507.0782951364527</v>
      </c>
      <c r="AJ411" s="42">
        <v>9.3801232883638837E-3</v>
      </c>
      <c r="AK411" s="26">
        <v>12170.452837789137</v>
      </c>
    </row>
    <row r="412" spans="1:37">
      <c r="A412" s="30">
        <v>38800</v>
      </c>
      <c r="B412" s="26">
        <v>4226.4419781522893</v>
      </c>
      <c r="C412" s="26">
        <v>2223068767.2842178</v>
      </c>
      <c r="D412" s="26">
        <v>147.24099211022829</v>
      </c>
      <c r="E412" s="32">
        <v>38493483.880000003</v>
      </c>
      <c r="K412" s="26">
        <v>38800</v>
      </c>
      <c r="L412" s="426">
        <v>4226.4419781522893</v>
      </c>
      <c r="M412" s="426">
        <v>2223068767.2842178</v>
      </c>
      <c r="N412" s="26">
        <v>147.24099211022829</v>
      </c>
      <c r="O412" s="425">
        <v>38493483.880000003</v>
      </c>
      <c r="P412" s="425">
        <f t="shared" si="24"/>
        <v>122.00578039994525</v>
      </c>
      <c r="Q412" s="68">
        <f t="shared" si="25"/>
        <v>1.7020749201214401E-2</v>
      </c>
      <c r="R412" s="68"/>
      <c r="T412" s="30">
        <v>38800</v>
      </c>
      <c r="U412" s="26">
        <v>4530.7182760756623</v>
      </c>
      <c r="V412" s="26">
        <v>2283320696.2060328</v>
      </c>
      <c r="W412" s="26">
        <v>158.29648032783075</v>
      </c>
      <c r="X412" s="32">
        <v>38493483.880000003</v>
      </c>
      <c r="Y412" s="544">
        <f t="shared" si="26"/>
        <v>406.94104374068729</v>
      </c>
      <c r="Z412" s="68">
        <f t="shared" si="27"/>
        <v>1.6858553397234476E-2</v>
      </c>
      <c r="AD412" s="30">
        <v>38800</v>
      </c>
      <c r="AE412" s="26">
        <v>17869.132407889992</v>
      </c>
      <c r="AF412" s="26">
        <v>4054723823.3677258</v>
      </c>
      <c r="AG412" s="26">
        <v>471.8453345304286</v>
      </c>
      <c r="AH412" s="26">
        <v>38493483.880000003</v>
      </c>
      <c r="AI412" s="26">
        <v>8488.0970798898488</v>
      </c>
      <c r="AJ412" s="42">
        <v>9.4042121369517454E-3</v>
      </c>
      <c r="AK412" s="26">
        <v>12160.962230165684</v>
      </c>
    </row>
    <row r="413" spans="1:37">
      <c r="A413" s="30">
        <v>38900</v>
      </c>
      <c r="B413" s="26">
        <v>4225.9849994275201</v>
      </c>
      <c r="C413" s="26">
        <v>2223034494.3789635</v>
      </c>
      <c r="D413" s="26">
        <v>147.25129456674364</v>
      </c>
      <c r="E413" s="32">
        <v>38592693.890000001</v>
      </c>
      <c r="K413" s="26">
        <v>38900</v>
      </c>
      <c r="L413" s="426">
        <v>4225.9849994275201</v>
      </c>
      <c r="M413" s="426">
        <v>2223034494.3789635</v>
      </c>
      <c r="N413" s="26">
        <v>147.25129456674364</v>
      </c>
      <c r="O413" s="425">
        <v>38592693.890000001</v>
      </c>
      <c r="P413" s="425">
        <f t="shared" si="24"/>
        <v>103.02456515347558</v>
      </c>
      <c r="Q413" s="68">
        <f t="shared" si="25"/>
        <v>1.7064127142696152E-2</v>
      </c>
      <c r="R413" s="68"/>
      <c r="T413" s="30">
        <v>38900</v>
      </c>
      <c r="U413" s="26">
        <v>4530.239366456377</v>
      </c>
      <c r="V413" s="26">
        <v>2283286423.3007789</v>
      </c>
      <c r="W413" s="26">
        <v>158.33527631068009</v>
      </c>
      <c r="X413" s="32">
        <v>38592693.890000001</v>
      </c>
      <c r="Y413" s="544">
        <f t="shared" si="26"/>
        <v>387.95982849336497</v>
      </c>
      <c r="Z413" s="68">
        <f t="shared" si="27"/>
        <v>1.6902256981938073E-2</v>
      </c>
      <c r="AD413" s="30">
        <v>38900</v>
      </c>
      <c r="AE413" s="26">
        <v>17868.02657177221</v>
      </c>
      <c r="AF413" s="26">
        <v>4054689550.462472</v>
      </c>
      <c r="AG413" s="26">
        <v>472.69224611689293</v>
      </c>
      <c r="AH413" s="26">
        <v>38592693.890000001</v>
      </c>
      <c r="AI413" s="26">
        <v>8469.115864643245</v>
      </c>
      <c r="AJ413" s="42">
        <v>9.4283002212336067E-3</v>
      </c>
      <c r="AK413" s="26">
        <v>12151.471622542234</v>
      </c>
    </row>
    <row r="414" spans="1:37">
      <c r="A414" s="30">
        <v>39000</v>
      </c>
      <c r="B414" s="26">
        <v>4225.5287086259386</v>
      </c>
      <c r="C414" s="26">
        <v>2223000221.4737091</v>
      </c>
      <c r="D414" s="26">
        <v>147.25969890173428</v>
      </c>
      <c r="E414" s="32">
        <v>38691903.899999999</v>
      </c>
      <c r="K414" s="26">
        <v>39000</v>
      </c>
      <c r="L414" s="426">
        <v>4225.5287086259386</v>
      </c>
      <c r="M414" s="426">
        <v>2223000221.4737091</v>
      </c>
      <c r="N414" s="26">
        <v>147.25969890173428</v>
      </c>
      <c r="O414" s="425">
        <v>38691903.899999999</v>
      </c>
      <c r="P414" s="425">
        <f t="shared" si="24"/>
        <v>84.04334990643747</v>
      </c>
      <c r="Q414" s="68">
        <f t="shared" si="25"/>
        <v>1.7107502593265989E-2</v>
      </c>
      <c r="R414" s="68"/>
      <c r="T414" s="30">
        <v>39000</v>
      </c>
      <c r="U414" s="26">
        <v>4529.7611447602794</v>
      </c>
      <c r="V414" s="26">
        <v>2283252150.3955245</v>
      </c>
      <c r="W414" s="26">
        <v>158.37217417200478</v>
      </c>
      <c r="X414" s="32">
        <v>38691903.899999999</v>
      </c>
      <c r="Y414" s="544">
        <f t="shared" si="26"/>
        <v>368.97861324689529</v>
      </c>
      <c r="Z414" s="68">
        <f t="shared" si="27"/>
        <v>1.6945961878672689E-2</v>
      </c>
      <c r="AD414" s="30">
        <v>39000</v>
      </c>
      <c r="AE414" s="26">
        <v>17866.921423577624</v>
      </c>
      <c r="AF414" s="26">
        <v>4054655277.5572176</v>
      </c>
      <c r="AG414" s="26">
        <v>473.53725958183253</v>
      </c>
      <c r="AH414" s="26">
        <v>38691903.899999999</v>
      </c>
      <c r="AI414" s="26">
        <v>8450.1346493960591</v>
      </c>
      <c r="AJ414" s="42">
        <v>9.4523875412458446E-3</v>
      </c>
      <c r="AK414" s="26">
        <v>12141.981014918783</v>
      </c>
    </row>
    <row r="415" spans="1:37">
      <c r="A415" s="30">
        <v>39100</v>
      </c>
      <c r="B415" s="26">
        <v>4225.0731057475459</v>
      </c>
      <c r="C415" s="26">
        <v>2222965948.5684552</v>
      </c>
      <c r="D415" s="26">
        <v>147.26620511520019</v>
      </c>
      <c r="E415" s="32">
        <v>38791113.909999996</v>
      </c>
      <c r="K415" s="26">
        <v>39100</v>
      </c>
      <c r="L415" s="426">
        <v>4225.0731057475459</v>
      </c>
      <c r="M415" s="426">
        <v>2222965948.5684552</v>
      </c>
      <c r="N415" s="26">
        <v>147.26620511520019</v>
      </c>
      <c r="O415" s="425">
        <v>38791113.909999996</v>
      </c>
      <c r="P415" s="425">
        <f t="shared" si="24"/>
        <v>65.062134659115145</v>
      </c>
      <c r="Q415" s="68">
        <f t="shared" si="25"/>
        <v>1.7150875553138462E-2</v>
      </c>
      <c r="R415" s="68"/>
      <c r="T415" s="30">
        <v>39100</v>
      </c>
      <c r="U415" s="26">
        <v>4529.2836109873706</v>
      </c>
      <c r="V415" s="26">
        <v>2283217877.4902706</v>
      </c>
      <c r="W415" s="26">
        <v>158.40717391180476</v>
      </c>
      <c r="X415" s="32">
        <v>38791113.909999996</v>
      </c>
      <c r="Y415" s="544">
        <f t="shared" si="26"/>
        <v>349.99739799985718</v>
      </c>
      <c r="Z415" s="68">
        <f t="shared" si="27"/>
        <v>1.6989668087497398E-2</v>
      </c>
      <c r="AD415" s="30">
        <v>39100</v>
      </c>
      <c r="AE415" s="26">
        <v>17865.816963306224</v>
      </c>
      <c r="AF415" s="26">
        <v>4054621004.6519642</v>
      </c>
      <c r="AG415" s="26">
        <v>474.38037492524745</v>
      </c>
      <c r="AH415" s="26">
        <v>38791113.909999996</v>
      </c>
      <c r="AI415" s="26">
        <v>8431.1534341494553</v>
      </c>
      <c r="AJ415" s="42">
        <v>9.476474097024833E-3</v>
      </c>
      <c r="AK415" s="26">
        <v>12132.49040729533</v>
      </c>
    </row>
    <row r="416" spans="1:37">
      <c r="A416" s="30">
        <v>39200</v>
      </c>
      <c r="B416" s="26">
        <v>4224.6181907923419</v>
      </c>
      <c r="C416" s="26">
        <v>2222931675.6632013</v>
      </c>
      <c r="D416" s="26">
        <v>147.27081320714152</v>
      </c>
      <c r="E416" s="32">
        <v>38890323.920000002</v>
      </c>
      <c r="K416" s="26">
        <v>39200</v>
      </c>
      <c r="L416" s="426">
        <v>4224.6181907923419</v>
      </c>
      <c r="M416" s="426">
        <v>2222931675.6632013</v>
      </c>
      <c r="N416" s="26">
        <v>147.27081320714152</v>
      </c>
      <c r="O416" s="425">
        <v>38890323.920000002</v>
      </c>
      <c r="P416" s="425">
        <f t="shared" si="24"/>
        <v>46.080919413213906</v>
      </c>
      <c r="Q416" s="68">
        <f t="shared" si="25"/>
        <v>1.7194246022528094E-2</v>
      </c>
      <c r="R416" s="68"/>
      <c r="T416" s="30">
        <v>39200</v>
      </c>
      <c r="U416" s="26">
        <v>4528.8067651376514</v>
      </c>
      <c r="V416" s="26">
        <v>2283183604.5850158</v>
      </c>
      <c r="W416" s="26">
        <v>158.44027553008004</v>
      </c>
      <c r="X416" s="32">
        <v>38890323.920000002</v>
      </c>
      <c r="Y416" s="544">
        <f t="shared" si="26"/>
        <v>331.01618275281908</v>
      </c>
      <c r="Z416" s="68">
        <f t="shared" si="27"/>
        <v>1.7033375608471304E-2</v>
      </c>
      <c r="AD416" s="30">
        <v>39200</v>
      </c>
      <c r="AE416" s="26">
        <v>17864.713190958002</v>
      </c>
      <c r="AF416" s="26">
        <v>4054586731.7467098</v>
      </c>
      <c r="AG416" s="26">
        <v>475.2215921471377</v>
      </c>
      <c r="AH416" s="26">
        <v>38890323.920000002</v>
      </c>
      <c r="AI416" s="26">
        <v>8412.1722189022694</v>
      </c>
      <c r="AJ416" s="42">
        <v>9.5005598886069454E-3</v>
      </c>
      <c r="AK416" s="26">
        <v>12122.999799671879</v>
      </c>
    </row>
    <row r="417" spans="1:37">
      <c r="A417" s="30">
        <v>39300</v>
      </c>
      <c r="B417" s="26">
        <v>4224.1639637603266</v>
      </c>
      <c r="C417" s="26">
        <v>2222897402.7579465</v>
      </c>
      <c r="D417" s="26">
        <v>147.2735231775581</v>
      </c>
      <c r="E417" s="32">
        <v>38989533.93</v>
      </c>
      <c r="K417" s="26">
        <v>39300</v>
      </c>
      <c r="L417" s="426">
        <v>4224.1639637603266</v>
      </c>
      <c r="M417" s="426">
        <v>2222897402.7579465</v>
      </c>
      <c r="N417" s="26">
        <v>147.2735231775581</v>
      </c>
      <c r="O417" s="425">
        <v>38989533.93</v>
      </c>
      <c r="P417" s="425">
        <f t="shared" si="24"/>
        <v>27.09970416589158</v>
      </c>
      <c r="Q417" s="68">
        <f t="shared" si="25"/>
        <v>1.7237614001649394E-2</v>
      </c>
      <c r="R417" s="68"/>
      <c r="T417" s="30">
        <v>39300</v>
      </c>
      <c r="U417" s="26">
        <v>4528.3306072111191</v>
      </c>
      <c r="V417" s="26">
        <v>2283149331.6797619</v>
      </c>
      <c r="W417" s="26">
        <v>158.47147902683065</v>
      </c>
      <c r="X417" s="32">
        <v>38989533.93</v>
      </c>
      <c r="Y417" s="544">
        <f t="shared" si="26"/>
        <v>312.03496750606519</v>
      </c>
      <c r="Z417" s="68">
        <f t="shared" si="27"/>
        <v>1.707708444165348E-2</v>
      </c>
      <c r="AB417" s="30"/>
      <c r="AC417" s="30"/>
      <c r="AD417" s="30">
        <v>39300</v>
      </c>
      <c r="AE417" s="26">
        <v>17863.610106532979</v>
      </c>
      <c r="AF417" s="26">
        <v>4054552458.8414564</v>
      </c>
      <c r="AG417" s="26">
        <v>476.06091124750321</v>
      </c>
      <c r="AH417" s="26">
        <v>38989533.93</v>
      </c>
      <c r="AI417" s="26">
        <v>8393.1910036550835</v>
      </c>
      <c r="AJ417" s="42">
        <v>9.5246449160285417E-3</v>
      </c>
      <c r="AK417" s="26">
        <v>12113.509192048426</v>
      </c>
    </row>
    <row r="418" spans="1:37">
      <c r="A418" s="30">
        <v>39400</v>
      </c>
      <c r="B418" s="26">
        <v>4223.7104246515</v>
      </c>
      <c r="C418" s="26">
        <v>2222863129.8526931</v>
      </c>
      <c r="D418" s="26">
        <v>147.27433502644993</v>
      </c>
      <c r="E418" s="32">
        <v>39088743.939999998</v>
      </c>
      <c r="K418" s="26">
        <v>39400</v>
      </c>
      <c r="L418" s="426">
        <v>4223.7104246515</v>
      </c>
      <c r="M418" s="426">
        <v>2222863129.8526931</v>
      </c>
      <c r="N418" s="26">
        <v>147.27433502644993</v>
      </c>
      <c r="O418" s="425">
        <v>39088743.939999998</v>
      </c>
      <c r="P418" s="425">
        <f t="shared" si="24"/>
        <v>8.1184889182850384</v>
      </c>
      <c r="Q418" s="68">
        <f t="shared" si="25"/>
        <v>1.7280979490716813E-2</v>
      </c>
      <c r="R418" s="68"/>
      <c r="T418" s="30">
        <v>39400</v>
      </c>
      <c r="U418" s="26">
        <v>4527.8551372077754</v>
      </c>
      <c r="V418" s="26">
        <v>2283115058.774508</v>
      </c>
      <c r="W418" s="26">
        <v>158.50078440205655</v>
      </c>
      <c r="X418" s="32">
        <v>39088743.939999998</v>
      </c>
      <c r="Y418" s="544">
        <f t="shared" si="26"/>
        <v>293.05375225902708</v>
      </c>
      <c r="Z418" s="68">
        <f t="shared" si="27"/>
        <v>1.7120794587103024E-2</v>
      </c>
      <c r="AB418" s="30"/>
      <c r="AC418" s="30"/>
      <c r="AD418" s="30">
        <v>39400</v>
      </c>
      <c r="AE418" s="26">
        <v>17862.507710031139</v>
      </c>
      <c r="AF418" s="26">
        <v>4054518185.936202</v>
      </c>
      <c r="AG418" s="26">
        <v>476.89833222634405</v>
      </c>
      <c r="AH418" s="26">
        <v>39088743.939999998</v>
      </c>
      <c r="AI418" s="26">
        <v>8374.2097884084797</v>
      </c>
      <c r="AJ418" s="42">
        <v>9.5487291793259956E-3</v>
      </c>
      <c r="AK418" s="26">
        <v>12104.018584424975</v>
      </c>
    </row>
    <row r="419" spans="1:37">
      <c r="A419" s="30">
        <v>39500</v>
      </c>
      <c r="B419" s="26">
        <v>4223.2575734658603</v>
      </c>
      <c r="C419" s="26">
        <v>2222828856.9474382</v>
      </c>
      <c r="D419" s="26">
        <v>147.27324875381711</v>
      </c>
      <c r="E419" s="32">
        <v>39187953.950000003</v>
      </c>
      <c r="K419" s="219">
        <v>39500</v>
      </c>
      <c r="L419" s="427">
        <v>4223.2575734658603</v>
      </c>
      <c r="M419" s="427">
        <v>2222828856.9474382</v>
      </c>
      <c r="N419" s="219">
        <v>147.27324875381711</v>
      </c>
      <c r="O419" s="428">
        <v>39187953.950000003</v>
      </c>
      <c r="P419" s="428">
        <f t="shared" si="24"/>
        <v>-10.862726328184635</v>
      </c>
      <c r="Q419" s="229">
        <f t="shared" si="25"/>
        <v>1.7324342489944838E-2</v>
      </c>
      <c r="R419" s="219"/>
      <c r="S419" s="219" t="s">
        <v>261</v>
      </c>
      <c r="T419" s="30">
        <v>39500</v>
      </c>
      <c r="U419" s="26">
        <v>4527.3803551276205</v>
      </c>
      <c r="V419" s="26">
        <v>2283080785.8692536</v>
      </c>
      <c r="W419" s="26">
        <v>158.52819165575778</v>
      </c>
      <c r="X419" s="32">
        <v>39187953.950000003</v>
      </c>
      <c r="Y419" s="544">
        <f t="shared" si="26"/>
        <v>274.07253701227319</v>
      </c>
      <c r="Z419" s="68">
        <f t="shared" si="27"/>
        <v>1.7164506044879044E-2</v>
      </c>
      <c r="AB419" s="30"/>
      <c r="AC419" s="30"/>
      <c r="AD419" s="30">
        <v>39500</v>
      </c>
      <c r="AE419" s="26">
        <v>17861.406001452488</v>
      </c>
      <c r="AF419" s="26">
        <v>4054483913.0309482</v>
      </c>
      <c r="AG419" s="26">
        <v>477.73385508366016</v>
      </c>
      <c r="AH419" s="26">
        <v>39187953.950000003</v>
      </c>
      <c r="AI419" s="26">
        <v>8355.2285731612938</v>
      </c>
      <c r="AJ419" s="42">
        <v>9.5728126785356686E-3</v>
      </c>
      <c r="AK419" s="26">
        <v>12094.527976801523</v>
      </c>
    </row>
    <row r="420" spans="1:37">
      <c r="A420" s="30">
        <v>39600</v>
      </c>
      <c r="B420" s="26">
        <v>4222.8054102034112</v>
      </c>
      <c r="C420" s="26">
        <v>2222794584.0421848</v>
      </c>
      <c r="D420" s="26">
        <v>147.27026435965965</v>
      </c>
      <c r="E420" s="32">
        <v>39287163.959999993</v>
      </c>
      <c r="K420" s="30"/>
      <c r="L420" s="426"/>
      <c r="M420" s="426"/>
      <c r="N420" s="193"/>
      <c r="O420" s="429"/>
      <c r="P420" s="429"/>
      <c r="Q420" s="193"/>
      <c r="R420" s="193"/>
      <c r="T420" s="30">
        <v>39600</v>
      </c>
      <c r="U420" s="26">
        <v>4526.9062609706543</v>
      </c>
      <c r="V420" s="26">
        <v>2283046512.9640002</v>
      </c>
      <c r="W420" s="26">
        <v>158.5537007879343</v>
      </c>
      <c r="X420" s="32">
        <v>39287163.959999993</v>
      </c>
      <c r="Y420" s="544">
        <f t="shared" si="26"/>
        <v>255.09132176523511</v>
      </c>
      <c r="Z420" s="68">
        <f t="shared" si="27"/>
        <v>1.7208218815040623E-2</v>
      </c>
      <c r="AB420" s="30"/>
      <c r="AC420" s="30"/>
      <c r="AD420" s="30">
        <v>39600</v>
      </c>
      <c r="AE420" s="26">
        <v>17860.304980797027</v>
      </c>
      <c r="AF420" s="26">
        <v>4054449640.1256938</v>
      </c>
      <c r="AG420" s="26">
        <v>478.56747981945171</v>
      </c>
      <c r="AH420" s="26">
        <v>39287163.959999993</v>
      </c>
      <c r="AI420" s="26">
        <v>8336.247357915272</v>
      </c>
      <c r="AJ420" s="42">
        <v>9.5968954136939188E-3</v>
      </c>
      <c r="AK420" s="26">
        <v>12085.037369178073</v>
      </c>
    </row>
    <row r="421" spans="1:37">
      <c r="A421" s="30">
        <v>39700</v>
      </c>
      <c r="B421" s="26">
        <v>4222.3539348641498</v>
      </c>
      <c r="C421" s="26">
        <v>2222760311.1369309</v>
      </c>
      <c r="D421" s="26">
        <v>147.26538184397748</v>
      </c>
      <c r="E421" s="32">
        <v>39386373.969999999</v>
      </c>
      <c r="K421" s="219">
        <v>45500</v>
      </c>
      <c r="L421" s="427">
        <v>1712.0072582426551</v>
      </c>
      <c r="M421" s="427">
        <v>1584801055.1977859</v>
      </c>
      <c r="N421" s="229">
        <v>123.34060024232529</v>
      </c>
      <c r="O421" s="428">
        <v>45140554.549999997</v>
      </c>
      <c r="P421" s="466"/>
      <c r="Q421" s="467">
        <f t="shared" ref="Q421" si="28">O421/(M421+O421)</f>
        <v>2.7694583830512164E-2</v>
      </c>
      <c r="R421" s="219">
        <f>16.5/10^6*K421*1000</f>
        <v>750.75</v>
      </c>
      <c r="S421" s="219" t="s">
        <v>302</v>
      </c>
      <c r="T421" s="30">
        <v>39700</v>
      </c>
      <c r="U421" s="26">
        <v>4526.4328547368759</v>
      </c>
      <c r="V421" s="26">
        <v>2283012240.0587454</v>
      </c>
      <c r="W421" s="26">
        <v>158.57731179858612</v>
      </c>
      <c r="X421" s="32">
        <v>39386373.969999999</v>
      </c>
      <c r="Y421" s="544">
        <f t="shared" si="26"/>
        <v>236.11010651819697</v>
      </c>
      <c r="Z421" s="68">
        <f t="shared" si="27"/>
        <v>1.7251932897646895E-2</v>
      </c>
      <c r="AB421" s="30"/>
      <c r="AC421" s="30"/>
      <c r="AD421" s="30">
        <v>39700</v>
      </c>
      <c r="AE421" s="26">
        <v>17859.204648064755</v>
      </c>
      <c r="AF421" s="26">
        <v>4054415367.2204394</v>
      </c>
      <c r="AG421" s="26">
        <v>479.39920643371846</v>
      </c>
      <c r="AH421" s="26">
        <v>39386373.969999999</v>
      </c>
      <c r="AI421" s="26">
        <v>8317.266142667504</v>
      </c>
      <c r="AJ421" s="42">
        <v>9.6209773848371094E-3</v>
      </c>
      <c r="AK421" s="26">
        <v>12075.54676155462</v>
      </c>
    </row>
    <row r="422" spans="1:37">
      <c r="A422" s="30">
        <v>39800</v>
      </c>
      <c r="B422" s="26">
        <v>4221.9031474480762</v>
      </c>
      <c r="C422" s="26">
        <v>2222726038.2316771</v>
      </c>
      <c r="D422" s="26">
        <v>147.25860120677058</v>
      </c>
      <c r="E422" s="32">
        <v>39485583.980000004</v>
      </c>
      <c r="L422" s="426"/>
      <c r="M422" s="426"/>
      <c r="N422" s="68"/>
      <c r="P422" s="425"/>
      <c r="Q422" s="68"/>
      <c r="R422" s="68"/>
      <c r="T422" s="30">
        <v>39800</v>
      </c>
      <c r="U422" s="26">
        <v>4525.9601364262862</v>
      </c>
      <c r="V422" s="26">
        <v>2282977967.1534915</v>
      </c>
      <c r="W422" s="26">
        <v>158.5990246877133</v>
      </c>
      <c r="X422" s="32">
        <v>39485583.980000004</v>
      </c>
      <c r="Y422" s="544">
        <f t="shared" si="26"/>
        <v>217.1288912717273</v>
      </c>
      <c r="Z422" s="68">
        <f t="shared" si="27"/>
        <v>1.7295648292756944E-2</v>
      </c>
      <c r="AB422" s="30"/>
      <c r="AC422" s="30"/>
      <c r="AD422" s="30">
        <v>39800</v>
      </c>
      <c r="AE422" s="26">
        <v>17858.10500325567</v>
      </c>
      <c r="AF422" s="26">
        <v>4054381094.315186</v>
      </c>
      <c r="AG422" s="26">
        <v>480.22903492646054</v>
      </c>
      <c r="AH422" s="26">
        <v>39485583.980000004</v>
      </c>
      <c r="AI422" s="26">
        <v>8298.2849274209002</v>
      </c>
      <c r="AJ422" s="42">
        <v>9.6450585920015933E-3</v>
      </c>
      <c r="AK422" s="26">
        <v>12066.056153931169</v>
      </c>
    </row>
    <row r="423" spans="1:37">
      <c r="A423" s="30">
        <v>39900</v>
      </c>
      <c r="B423" s="26">
        <v>4221.4530479551913</v>
      </c>
      <c r="C423" s="26">
        <v>2222691765.3264227</v>
      </c>
      <c r="D423" s="26">
        <v>147.249922448039</v>
      </c>
      <c r="E423" s="32">
        <v>39584793.989999995</v>
      </c>
      <c r="L423" s="426"/>
      <c r="M423" s="426"/>
      <c r="N423" s="68"/>
      <c r="P423" s="425"/>
      <c r="Q423" s="68"/>
      <c r="R423" s="68"/>
      <c r="T423" s="30">
        <v>39900</v>
      </c>
      <c r="U423" s="26">
        <v>4525.4881060388843</v>
      </c>
      <c r="V423" s="26">
        <v>2282943694.2482371</v>
      </c>
      <c r="W423" s="26">
        <v>158.61883945531574</v>
      </c>
      <c r="X423" s="32">
        <v>39584793.989999995</v>
      </c>
      <c r="Y423" s="544">
        <f t="shared" si="26"/>
        <v>198.14767602440497</v>
      </c>
      <c r="Z423" s="68">
        <f t="shared" si="27"/>
        <v>1.7339365000429888E-2</v>
      </c>
      <c r="AD423" s="30">
        <v>39900</v>
      </c>
      <c r="AE423" s="26">
        <v>17857.00604636977</v>
      </c>
      <c r="AF423" s="26">
        <v>4054346821.4099307</v>
      </c>
      <c r="AG423" s="26">
        <v>481.05696529767789</v>
      </c>
      <c r="AH423" s="26">
        <v>39584793.989999995</v>
      </c>
      <c r="AI423" s="26">
        <v>8279.3037121737143</v>
      </c>
      <c r="AJ423" s="42">
        <v>9.6691390352237269E-3</v>
      </c>
      <c r="AK423" s="26">
        <v>12056.565546307716</v>
      </c>
    </row>
    <row r="424" spans="1:37">
      <c r="A424" s="30">
        <v>40000</v>
      </c>
      <c r="B424" s="26">
        <v>4221.0036363854942</v>
      </c>
      <c r="C424" s="26">
        <v>2222657492.4211688</v>
      </c>
      <c r="D424" s="26">
        <v>147.23934556778272</v>
      </c>
      <c r="E424" s="32">
        <v>39684004</v>
      </c>
      <c r="L424" s="426"/>
      <c r="M424" s="426"/>
      <c r="N424" s="68"/>
      <c r="P424" s="425"/>
      <c r="Q424" s="68"/>
      <c r="R424" s="68"/>
      <c r="T424" s="30">
        <v>40000</v>
      </c>
      <c r="U424" s="26">
        <v>4525.0167635746702</v>
      </c>
      <c r="V424" s="26">
        <v>2282909421.3429832</v>
      </c>
      <c r="W424" s="26">
        <v>158.63675610139353</v>
      </c>
      <c r="X424" s="32">
        <v>39684004</v>
      </c>
      <c r="Y424" s="544">
        <f t="shared" si="26"/>
        <v>179.1664607779353</v>
      </c>
      <c r="Z424" s="68">
        <f t="shared" si="27"/>
        <v>1.7383083020724849E-2</v>
      </c>
      <c r="AD424" s="30">
        <v>40000</v>
      </c>
      <c r="AE424" s="26">
        <v>17855.907777407065</v>
      </c>
      <c r="AF424" s="26">
        <v>4054312548.5046773</v>
      </c>
      <c r="AG424" s="26">
        <v>481.88299754737068</v>
      </c>
      <c r="AH424" s="26">
        <v>39684004</v>
      </c>
      <c r="AI424" s="26">
        <v>8260.3224969276926</v>
      </c>
      <c r="AJ424" s="42">
        <v>9.6932187145398578E-3</v>
      </c>
      <c r="AK424" s="26">
        <v>12047.074938684267</v>
      </c>
    </row>
    <row r="425" spans="1:37">
      <c r="A425" s="30">
        <v>40100</v>
      </c>
      <c r="B425" s="26">
        <v>4220.554912738985</v>
      </c>
      <c r="C425" s="26">
        <v>2222623219.5159149</v>
      </c>
      <c r="D425" s="26">
        <v>147.22687056600174</v>
      </c>
      <c r="E425" s="32">
        <v>39783214.009999998</v>
      </c>
      <c r="L425" s="426"/>
      <c r="M425" s="426"/>
      <c r="N425" s="68"/>
      <c r="P425" s="425"/>
      <c r="Q425" s="68"/>
      <c r="R425" s="68"/>
      <c r="T425" s="30">
        <v>40100</v>
      </c>
      <c r="U425" s="26">
        <v>4524.5461090336466</v>
      </c>
      <c r="V425" s="26">
        <v>2282875148.4377289</v>
      </c>
      <c r="W425" s="26">
        <v>158.65277462594659</v>
      </c>
      <c r="X425" s="32">
        <v>39783214.009999998</v>
      </c>
      <c r="Y425" s="544">
        <f t="shared" si="26"/>
        <v>160.18524553061297</v>
      </c>
      <c r="Z425" s="68">
        <f t="shared" si="27"/>
        <v>1.7426802353700942E-2</v>
      </c>
      <c r="AD425" s="30">
        <v>40100</v>
      </c>
      <c r="AE425" s="26">
        <v>17854.810196367547</v>
      </c>
      <c r="AF425" s="26">
        <v>4054278275.5994234</v>
      </c>
      <c r="AG425" s="26">
        <v>482.70713167553873</v>
      </c>
      <c r="AH425" s="26">
        <v>39783214.009999998</v>
      </c>
      <c r="AI425" s="26">
        <v>8241.3412816805067</v>
      </c>
      <c r="AJ425" s="42">
        <v>9.7172976299863406E-3</v>
      </c>
      <c r="AK425" s="26">
        <v>12037.584331060816</v>
      </c>
    </row>
    <row r="426" spans="1:37">
      <c r="A426" s="30">
        <v>40200</v>
      </c>
      <c r="B426" s="26">
        <v>4220.1068770156653</v>
      </c>
      <c r="C426" s="26">
        <v>2222588946.6106606</v>
      </c>
      <c r="D426" s="26">
        <v>147.21249744269616</v>
      </c>
      <c r="E426" s="32">
        <v>39882424.019999996</v>
      </c>
      <c r="L426" s="426"/>
      <c r="M426" s="426"/>
      <c r="N426" s="68"/>
      <c r="P426" s="425"/>
      <c r="Q426" s="68"/>
      <c r="R426" s="68"/>
      <c r="T426" s="30">
        <v>40200</v>
      </c>
      <c r="U426" s="26">
        <v>4524.0761424158118</v>
      </c>
      <c r="V426" s="26">
        <v>2282840875.5324759</v>
      </c>
      <c r="W426" s="26">
        <v>158.66689502897498</v>
      </c>
      <c r="X426" s="32">
        <v>39882424.019999996</v>
      </c>
      <c r="Y426" s="544">
        <f t="shared" si="26"/>
        <v>141.20403028385908</v>
      </c>
      <c r="Z426" s="68">
        <f t="shared" si="27"/>
        <v>1.7470522999417277E-2</v>
      </c>
      <c r="AD426" s="30">
        <v>40200</v>
      </c>
      <c r="AE426" s="26">
        <v>17853.713303251214</v>
      </c>
      <c r="AF426" s="26">
        <v>4054244002.6941695</v>
      </c>
      <c r="AG426" s="26">
        <v>483.52936768218206</v>
      </c>
      <c r="AH426" s="26">
        <v>39882424.019999996</v>
      </c>
      <c r="AI426" s="26">
        <v>8222.3600664333208</v>
      </c>
      <c r="AJ426" s="42">
        <v>9.7413757815995212E-3</v>
      </c>
      <c r="AK426" s="26">
        <v>12028.093723437363</v>
      </c>
    </row>
    <row r="427" spans="1:37">
      <c r="A427" s="30">
        <v>40300</v>
      </c>
      <c r="B427" s="26">
        <v>4219.6595292155334</v>
      </c>
      <c r="C427" s="26">
        <v>2222554673.7054067</v>
      </c>
      <c r="D427" s="26">
        <v>147.19622619786583</v>
      </c>
      <c r="E427" s="32">
        <v>39981634.030000001</v>
      </c>
      <c r="L427" s="426"/>
      <c r="M427" s="426"/>
      <c r="N427" s="68"/>
      <c r="P427" s="425"/>
      <c r="Q427" s="68"/>
      <c r="R427" s="68"/>
      <c r="T427" s="30">
        <v>40300</v>
      </c>
      <c r="U427" s="26">
        <v>4523.6068637211638</v>
      </c>
      <c r="V427" s="26">
        <v>2282806602.6272211</v>
      </c>
      <c r="W427" s="26">
        <v>158.67911731047866</v>
      </c>
      <c r="X427" s="32">
        <v>39981634.030000001</v>
      </c>
      <c r="Y427" s="544">
        <f t="shared" si="26"/>
        <v>122.22281503682098</v>
      </c>
      <c r="Z427" s="68">
        <f t="shared" si="27"/>
        <v>1.7514244957933016E-2</v>
      </c>
      <c r="AD427" s="30">
        <v>40300</v>
      </c>
      <c r="AE427" s="26">
        <v>17852.617098058072</v>
      </c>
      <c r="AF427" s="26">
        <v>4054209729.7889152</v>
      </c>
      <c r="AG427" s="26">
        <v>484.3497055673007</v>
      </c>
      <c r="AH427" s="26">
        <v>39981634.030000001</v>
      </c>
      <c r="AI427" s="26">
        <v>8203.3788511861349</v>
      </c>
      <c r="AJ427" s="42">
        <v>9.7654531694157456E-3</v>
      </c>
      <c r="AK427" s="26">
        <v>12018.603115813914</v>
      </c>
    </row>
    <row r="428" spans="1:37">
      <c r="A428" s="30">
        <v>40400</v>
      </c>
      <c r="B428" s="26">
        <v>4219.2128693385903</v>
      </c>
      <c r="C428" s="26">
        <v>2222520400.8001518</v>
      </c>
      <c r="D428" s="26">
        <v>147.17805683151079</v>
      </c>
      <c r="E428" s="32">
        <v>40080844.039999999</v>
      </c>
      <c r="L428" s="426"/>
      <c r="M428" s="426"/>
      <c r="N428" s="68"/>
      <c r="P428" s="425"/>
      <c r="Q428" s="68"/>
      <c r="R428" s="68"/>
      <c r="T428" s="30">
        <v>40400</v>
      </c>
      <c r="U428" s="26">
        <v>4523.1382729497036</v>
      </c>
      <c r="V428" s="26">
        <v>2282772329.7219672</v>
      </c>
      <c r="W428" s="26">
        <v>158.68944147045767</v>
      </c>
      <c r="X428" s="32">
        <v>40080844.039999999</v>
      </c>
      <c r="Y428" s="544">
        <f t="shared" si="26"/>
        <v>103.24159979006708</v>
      </c>
      <c r="Z428" s="68">
        <f t="shared" si="27"/>
        <v>1.755796822930725E-2</v>
      </c>
      <c r="AD428" s="30">
        <v>40400</v>
      </c>
      <c r="AE428" s="26">
        <v>17851.52158078811</v>
      </c>
      <c r="AF428" s="26">
        <v>4054175456.8836613</v>
      </c>
      <c r="AG428" s="26">
        <v>485.16814533089467</v>
      </c>
      <c r="AH428" s="26">
        <v>40080844.039999999</v>
      </c>
      <c r="AI428" s="26">
        <v>8184.3976359401122</v>
      </c>
      <c r="AJ428" s="42">
        <v>9.7895297934713545E-3</v>
      </c>
      <c r="AK428" s="26">
        <v>12009.112508190463</v>
      </c>
    </row>
    <row r="429" spans="1:37">
      <c r="A429" s="30">
        <v>40500</v>
      </c>
      <c r="B429" s="26">
        <v>4218.7668973848349</v>
      </c>
      <c r="C429" s="26">
        <v>2222486127.8948979</v>
      </c>
      <c r="D429" s="26">
        <v>147.1579893436311</v>
      </c>
      <c r="E429" s="32">
        <v>40180054.049999997</v>
      </c>
      <c r="L429" s="426"/>
      <c r="M429" s="426"/>
      <c r="N429" s="68"/>
      <c r="P429" s="425"/>
      <c r="Q429" s="68"/>
      <c r="R429" s="68"/>
      <c r="T429" s="30">
        <v>40500</v>
      </c>
      <c r="U429" s="26">
        <v>4522.670370101433</v>
      </c>
      <c r="V429" s="26">
        <v>2282738056.8167133</v>
      </c>
      <c r="W429" s="26">
        <v>158.69786750891203</v>
      </c>
      <c r="X429" s="32">
        <v>40180054.049999997</v>
      </c>
      <c r="Y429" s="544">
        <f t="shared" si="26"/>
        <v>84.260384543597411</v>
      </c>
      <c r="Z429" s="68">
        <f t="shared" si="27"/>
        <v>1.7601692813599135E-2</v>
      </c>
      <c r="AD429" s="30">
        <v>40500</v>
      </c>
      <c r="AE429" s="26">
        <v>17850.426751441348</v>
      </c>
      <c r="AF429" s="26">
        <v>4054141183.9784064</v>
      </c>
      <c r="AG429" s="26">
        <v>485.9846869729638</v>
      </c>
      <c r="AH429" s="26">
        <v>40180054.049999997</v>
      </c>
      <c r="AI429" s="26">
        <v>8165.4164206911819</v>
      </c>
      <c r="AJ429" s="42">
        <v>9.8136056538026886E-3</v>
      </c>
      <c r="AK429" s="26">
        <v>11999.621900567006</v>
      </c>
    </row>
    <row r="430" spans="1:37">
      <c r="A430" s="30">
        <v>40600</v>
      </c>
      <c r="B430" s="26">
        <v>4218.3216133542692</v>
      </c>
      <c r="C430" s="26">
        <v>2222451854.9896436</v>
      </c>
      <c r="D430" s="26">
        <v>147.13602373422668</v>
      </c>
      <c r="E430" s="32">
        <v>40279264.059999995</v>
      </c>
      <c r="L430" s="426"/>
      <c r="M430" s="426"/>
      <c r="N430" s="68"/>
      <c r="P430" s="425"/>
      <c r="Q430" s="68"/>
      <c r="R430" s="68"/>
      <c r="T430" s="30">
        <v>40600</v>
      </c>
      <c r="U430" s="26">
        <v>4522.2031551763494</v>
      </c>
      <c r="V430" s="26">
        <v>2282703783.911459</v>
      </c>
      <c r="W430" s="26">
        <v>158.7043954258416</v>
      </c>
      <c r="X430" s="32">
        <v>40279264.059999995</v>
      </c>
      <c r="Y430" s="544">
        <f t="shared" si="26"/>
        <v>65.279169295706652</v>
      </c>
      <c r="Z430" s="68">
        <f t="shared" si="27"/>
        <v>1.7645418710867805E-2</v>
      </c>
      <c r="AD430" s="30">
        <v>40600</v>
      </c>
      <c r="AE430" s="26">
        <v>17849.332610017776</v>
      </c>
      <c r="AF430" s="26">
        <v>4054106911.073153</v>
      </c>
      <c r="AG430" s="26">
        <v>486.79933049350842</v>
      </c>
      <c r="AH430" s="26">
        <v>40279264.059999995</v>
      </c>
      <c r="AI430" s="26">
        <v>8146.4352054463234</v>
      </c>
      <c r="AJ430" s="42">
        <v>9.8376807504460852E-3</v>
      </c>
      <c r="AK430" s="26">
        <v>11990.131292943557</v>
      </c>
    </row>
    <row r="431" spans="1:37">
      <c r="A431" s="30">
        <v>40700</v>
      </c>
      <c r="B431" s="26">
        <v>4217.8770172468912</v>
      </c>
      <c r="C431" s="26">
        <v>2222417582.0843897</v>
      </c>
      <c r="D431" s="26">
        <v>147.11216000329759</v>
      </c>
      <c r="E431" s="32">
        <v>40378474.07</v>
      </c>
      <c r="L431" s="426"/>
      <c r="M431" s="426"/>
      <c r="N431" s="68"/>
      <c r="P431" s="425"/>
      <c r="Q431" s="68"/>
      <c r="R431" s="68"/>
      <c r="T431" s="30">
        <v>40700</v>
      </c>
      <c r="U431" s="26">
        <v>4521.7366281744562</v>
      </c>
      <c r="V431" s="26">
        <v>2282669511.0062046</v>
      </c>
      <c r="W431" s="26">
        <v>158.70902522124655</v>
      </c>
      <c r="X431" s="32">
        <v>40378474.07</v>
      </c>
      <c r="Y431" s="544">
        <f t="shared" si="26"/>
        <v>46.297954049521195</v>
      </c>
      <c r="Z431" s="68">
        <f t="shared" si="27"/>
        <v>1.7689145921172399E-2</v>
      </c>
      <c r="AD431" s="30">
        <v>40700</v>
      </c>
      <c r="AE431" s="26">
        <v>17848.239156517378</v>
      </c>
      <c r="AF431" s="26">
        <v>4054072638.1678982</v>
      </c>
      <c r="AG431" s="26">
        <v>487.61207589252837</v>
      </c>
      <c r="AH431" s="26">
        <v>40378474.07</v>
      </c>
      <c r="AI431" s="26">
        <v>8127.4539901991375</v>
      </c>
      <c r="AJ431" s="42">
        <v>9.8617550834378866E-3</v>
      </c>
      <c r="AK431" s="26">
        <v>11980.640685320106</v>
      </c>
    </row>
    <row r="432" spans="1:37">
      <c r="A432" s="30">
        <v>40800</v>
      </c>
      <c r="B432" s="26">
        <v>4217.4331090627011</v>
      </c>
      <c r="C432" s="26">
        <v>2222383309.1791353</v>
      </c>
      <c r="D432" s="26">
        <v>147.08639815084379</v>
      </c>
      <c r="E432" s="32">
        <v>40477684.079999998</v>
      </c>
      <c r="L432" s="426"/>
      <c r="M432" s="426"/>
      <c r="N432" s="68"/>
      <c r="P432" s="425"/>
      <c r="Q432" s="68"/>
      <c r="R432" s="68"/>
      <c r="T432" s="30">
        <v>40800</v>
      </c>
      <c r="U432" s="26">
        <v>4521.270789095749</v>
      </c>
      <c r="V432" s="26">
        <v>2282635238.1009507</v>
      </c>
      <c r="W432" s="26">
        <v>158.7117568951268</v>
      </c>
      <c r="X432" s="32">
        <v>40477684.079999998</v>
      </c>
      <c r="Y432" s="544">
        <f t="shared" si="26"/>
        <v>27.316738802483087</v>
      </c>
      <c r="Z432" s="68">
        <f t="shared" si="27"/>
        <v>1.7732874444572055E-2</v>
      </c>
      <c r="AD432" s="30">
        <v>40800</v>
      </c>
      <c r="AE432" s="26">
        <v>17847.146390940183</v>
      </c>
      <c r="AF432" s="26">
        <v>4054038365.2626448</v>
      </c>
      <c r="AG432" s="26">
        <v>488.42292317002341</v>
      </c>
      <c r="AH432" s="26">
        <v>40477684.079999998</v>
      </c>
      <c r="AI432" s="26">
        <v>8108.4727749507874</v>
      </c>
      <c r="AJ432" s="42">
        <v>9.8858286528144147E-3</v>
      </c>
      <c r="AK432" s="26">
        <v>11971.150077696653</v>
      </c>
    </row>
    <row r="433" spans="1:37">
      <c r="A433" s="30">
        <v>40900</v>
      </c>
      <c r="B433" s="26">
        <v>4216.9898888016996</v>
      </c>
      <c r="C433" s="26">
        <v>2222349036.2738814</v>
      </c>
      <c r="D433" s="26">
        <v>147.05873817686535</v>
      </c>
      <c r="E433" s="32">
        <v>40576894.089999996</v>
      </c>
      <c r="L433" s="426"/>
      <c r="M433" s="426"/>
      <c r="N433" s="68"/>
      <c r="P433" s="425"/>
      <c r="Q433" s="68"/>
      <c r="R433" s="68"/>
      <c r="T433" s="30">
        <v>40900</v>
      </c>
      <c r="U433" s="26">
        <v>4520.8056379402315</v>
      </c>
      <c r="V433" s="26">
        <v>2282600965.1956964</v>
      </c>
      <c r="W433" s="26">
        <v>158.71259044748237</v>
      </c>
      <c r="X433" s="32">
        <v>40576894.089999996</v>
      </c>
      <c r="Y433" s="544">
        <f t="shared" si="26"/>
        <v>8.3355235557291962</v>
      </c>
      <c r="Z433" s="68">
        <f t="shared" si="27"/>
        <v>1.7776604281125929E-2</v>
      </c>
      <c r="AA433" s="485">
        <f>X433/(V433+X433)</f>
        <v>1.7466116047815686E-2</v>
      </c>
      <c r="AD433" s="30">
        <v>40900</v>
      </c>
      <c r="AE433" s="26">
        <v>17846.054313286164</v>
      </c>
      <c r="AF433" s="26">
        <v>4054004092.3573899</v>
      </c>
      <c r="AG433" s="26">
        <v>489.23187232599395</v>
      </c>
      <c r="AH433" s="26">
        <v>40576894.089999996</v>
      </c>
      <c r="AI433" s="26">
        <v>8089.4915597053468</v>
      </c>
      <c r="AJ433" s="42">
        <v>9.90990145861201E-3</v>
      </c>
      <c r="AK433" s="26">
        <v>11961.659470073202</v>
      </c>
    </row>
    <row r="434" spans="1:37">
      <c r="A434" s="30">
        <v>41000</v>
      </c>
      <c r="B434" s="26">
        <v>4216.5473564638869</v>
      </c>
      <c r="C434" s="26">
        <v>2222314763.3686271</v>
      </c>
      <c r="D434" s="26">
        <v>147.0291800813622</v>
      </c>
      <c r="E434" s="32">
        <v>40676104.100000001</v>
      </c>
      <c r="L434" s="426"/>
      <c r="M434" s="426"/>
      <c r="N434" s="68"/>
      <c r="P434" s="425"/>
      <c r="Q434" s="68"/>
      <c r="R434" s="68"/>
      <c r="T434" s="30">
        <v>41000</v>
      </c>
      <c r="U434" s="26">
        <v>4520.3411747079017</v>
      </c>
      <c r="V434" s="26">
        <v>2282566692.290442</v>
      </c>
      <c r="W434" s="26">
        <v>158.71152587831321</v>
      </c>
      <c r="X434" s="32">
        <v>40676104.100000001</v>
      </c>
      <c r="Y434" s="544">
        <f t="shared" si="26"/>
        <v>-10.645691691593129</v>
      </c>
      <c r="Z434" s="68">
        <f t="shared" si="27"/>
        <v>1.7820335430893175E-2</v>
      </c>
      <c r="AA434" s="485">
        <f>X434/(V434+X434)</f>
        <v>1.7508331097893574E-2</v>
      </c>
      <c r="AD434" s="30">
        <v>41000</v>
      </c>
      <c r="AE434" s="26">
        <v>17844.962923555348</v>
      </c>
      <c r="AF434" s="26">
        <v>4053969819.452136</v>
      </c>
      <c r="AG434" s="26">
        <v>490.03892336043981</v>
      </c>
      <c r="AH434" s="26">
        <v>40676104.100000001</v>
      </c>
      <c r="AI434" s="26">
        <v>8070.5103444581609</v>
      </c>
      <c r="AJ434" s="42">
        <v>9.9339735008669994E-3</v>
      </c>
      <c r="AK434" s="26">
        <v>11952.168862449751</v>
      </c>
    </row>
    <row r="435" spans="1:37">
      <c r="A435" s="30">
        <v>41100</v>
      </c>
      <c r="B435" s="26">
        <v>4216.1055120492629</v>
      </c>
      <c r="C435" s="26">
        <v>2222280490.4633741</v>
      </c>
      <c r="D435" s="26">
        <v>146.99772386433432</v>
      </c>
      <c r="E435" s="32">
        <v>40775314.109999992</v>
      </c>
      <c r="L435" s="426"/>
      <c r="M435" s="426"/>
      <c r="N435" s="68"/>
      <c r="P435" s="425"/>
      <c r="Q435" s="68"/>
      <c r="R435" s="68"/>
      <c r="AD435" s="30">
        <v>41100</v>
      </c>
      <c r="AE435" s="26">
        <v>17843.872221747712</v>
      </c>
      <c r="AF435" s="26">
        <v>4053935546.5468826</v>
      </c>
      <c r="AG435" s="26">
        <v>490.844076273361</v>
      </c>
      <c r="AH435" s="26">
        <v>40775314.109999992</v>
      </c>
      <c r="AI435" s="26">
        <v>8051.529129212141</v>
      </c>
      <c r="AJ435" s="42">
        <v>9.9580447796157028E-3</v>
      </c>
      <c r="AK435" s="26">
        <v>11942.6782548263</v>
      </c>
    </row>
    <row r="436" spans="1:37">
      <c r="A436" s="30">
        <v>41200</v>
      </c>
      <c r="B436" s="26">
        <v>4215.6643555578266</v>
      </c>
      <c r="C436" s="26">
        <v>2222246217.5581198</v>
      </c>
      <c r="D436" s="26">
        <v>146.96436952578182</v>
      </c>
      <c r="E436" s="32">
        <v>40874524.119999997</v>
      </c>
      <c r="L436" s="426"/>
      <c r="M436" s="426"/>
      <c r="N436" s="68"/>
      <c r="P436" s="425"/>
      <c r="Q436" s="68"/>
      <c r="R436" s="68"/>
      <c r="AD436" s="30">
        <v>41200</v>
      </c>
      <c r="AE436" s="26">
        <v>17842.78220786326</v>
      </c>
      <c r="AF436" s="26">
        <v>4053901273.6416283</v>
      </c>
      <c r="AG436" s="26">
        <v>491.64733106475734</v>
      </c>
      <c r="AH436" s="26">
        <v>40874524.119999997</v>
      </c>
      <c r="AI436" s="26">
        <v>8032.547913963208</v>
      </c>
      <c r="AJ436" s="42">
        <v>9.9821152948944558E-3</v>
      </c>
      <c r="AK436" s="26">
        <v>11933.187647202847</v>
      </c>
    </row>
    <row r="437" spans="1:37">
      <c r="A437" s="30">
        <v>41300</v>
      </c>
      <c r="B437" s="26">
        <v>4215.2238869895782</v>
      </c>
      <c r="C437" s="26">
        <v>2222211944.6528654</v>
      </c>
      <c r="D437" s="26">
        <v>146.92911706570456</v>
      </c>
      <c r="E437" s="32">
        <v>40973734.130000003</v>
      </c>
      <c r="L437" s="426"/>
      <c r="M437" s="426"/>
      <c r="N437" s="68"/>
      <c r="P437" s="425"/>
      <c r="Q437" s="68"/>
      <c r="R437" s="68"/>
      <c r="AD437" s="30">
        <v>41300</v>
      </c>
      <c r="AE437" s="26">
        <v>17841.692881902003</v>
      </c>
      <c r="AF437" s="26">
        <v>4053867000.7363739</v>
      </c>
      <c r="AG437" s="26">
        <v>492.44868773462917</v>
      </c>
      <c r="AH437" s="26">
        <v>40973734.130000003</v>
      </c>
      <c r="AI437" s="26">
        <v>8013.5666987183504</v>
      </c>
      <c r="AJ437" s="42">
        <v>1.0006185046739575E-2</v>
      </c>
      <c r="AK437" s="26">
        <v>11923.697039579398</v>
      </c>
    </row>
    <row r="438" spans="1:37">
      <c r="A438" s="30">
        <v>41400</v>
      </c>
      <c r="B438" s="26">
        <v>4214.7841063445203</v>
      </c>
      <c r="C438" s="26">
        <v>2222177671.7476115</v>
      </c>
      <c r="D438" s="26">
        <v>146.89196648410262</v>
      </c>
      <c r="E438" s="32">
        <v>41072944.140000001</v>
      </c>
      <c r="L438" s="426"/>
      <c r="M438" s="426"/>
      <c r="N438" s="68"/>
      <c r="P438" s="425"/>
      <c r="Q438" s="68"/>
      <c r="R438" s="68"/>
      <c r="AD438" s="30">
        <v>41400</v>
      </c>
      <c r="AE438" s="26">
        <v>17840.604243863931</v>
      </c>
      <c r="AF438" s="26">
        <v>4053832727.8311195</v>
      </c>
      <c r="AG438" s="26">
        <v>493.24814628297611</v>
      </c>
      <c r="AH438" s="26">
        <v>41072944.140000001</v>
      </c>
      <c r="AI438" s="26">
        <v>7994.5854834694173</v>
      </c>
      <c r="AJ438" s="42">
        <v>1.0030254035187378E-2</v>
      </c>
      <c r="AK438" s="26">
        <v>11914.206431955943</v>
      </c>
    </row>
    <row r="439" spans="1:37">
      <c r="A439" s="30">
        <v>41500</v>
      </c>
      <c r="B439" s="26">
        <v>4214.3450136226484</v>
      </c>
      <c r="C439" s="26">
        <v>2222143398.8423572</v>
      </c>
      <c r="D439" s="26">
        <v>146.85291778097601</v>
      </c>
      <c r="E439" s="32">
        <v>41172154.149999999</v>
      </c>
      <c r="L439" s="426"/>
      <c r="M439" s="426"/>
      <c r="N439" s="68"/>
      <c r="P439" s="425"/>
      <c r="Q439" s="68"/>
      <c r="R439" s="68"/>
      <c r="AD439" s="30">
        <v>41500</v>
      </c>
      <c r="AE439" s="26">
        <v>17839.51629374905</v>
      </c>
      <c r="AF439" s="26">
        <v>4053798454.9258657</v>
      </c>
      <c r="AG439" s="26">
        <v>494.04570670979854</v>
      </c>
      <c r="AH439" s="26">
        <v>41172154.149999999</v>
      </c>
      <c r="AI439" s="26">
        <v>7975.6042682245616</v>
      </c>
      <c r="AJ439" s="42">
        <v>1.0054322260274182E-2</v>
      </c>
      <c r="AK439" s="26">
        <v>11904.715824332494</v>
      </c>
    </row>
    <row r="440" spans="1:37">
      <c r="A440" s="30">
        <v>41600</v>
      </c>
      <c r="B440" s="26">
        <v>4213.9066088239661</v>
      </c>
      <c r="C440" s="26">
        <v>2222109125.9371028</v>
      </c>
      <c r="D440" s="26">
        <v>146.8119709563247</v>
      </c>
      <c r="E440" s="32">
        <v>41271364.159999996</v>
      </c>
      <c r="L440" s="426"/>
      <c r="M440" s="426"/>
      <c r="N440" s="68"/>
      <c r="P440" s="425"/>
      <c r="Q440" s="68"/>
      <c r="R440" s="68"/>
      <c r="AD440" s="30">
        <v>41600</v>
      </c>
      <c r="AE440" s="26">
        <v>17838.429031557356</v>
      </c>
      <c r="AF440" s="26">
        <v>4053764182.0206118</v>
      </c>
      <c r="AG440" s="26">
        <v>494.84136901509623</v>
      </c>
      <c r="AH440" s="26">
        <v>41271364.159999996</v>
      </c>
      <c r="AI440" s="26">
        <v>7956.6230529767927</v>
      </c>
      <c r="AJ440" s="42">
        <v>1.0078389722036304E-2</v>
      </c>
      <c r="AK440" s="26">
        <v>11895.225216709043</v>
      </c>
    </row>
    <row r="441" spans="1:37">
      <c r="A441" s="30">
        <v>41700</v>
      </c>
      <c r="B441" s="26">
        <v>4213.4688919484724</v>
      </c>
      <c r="C441" s="26">
        <v>2222074853.0318489</v>
      </c>
      <c r="D441" s="26">
        <v>146.76912601014868</v>
      </c>
      <c r="E441" s="32">
        <v>41370574.170000002</v>
      </c>
      <c r="L441" s="426"/>
      <c r="M441" s="426"/>
      <c r="N441" s="68"/>
      <c r="P441" s="425"/>
      <c r="Q441" s="68"/>
      <c r="R441" s="68"/>
      <c r="AD441" s="30">
        <v>41700</v>
      </c>
      <c r="AE441" s="26">
        <v>17837.342457288847</v>
      </c>
      <c r="AF441" s="26">
        <v>4053729909.1153569</v>
      </c>
      <c r="AG441" s="26">
        <v>495.63513319886926</v>
      </c>
      <c r="AH441" s="26">
        <v>41370574.170000002</v>
      </c>
      <c r="AI441" s="26">
        <v>7937.6418377301898</v>
      </c>
      <c r="AJ441" s="42">
        <v>1.010245642051006E-2</v>
      </c>
      <c r="AK441" s="26">
        <v>11885.734609085594</v>
      </c>
    </row>
    <row r="442" spans="1:37">
      <c r="A442" s="30">
        <v>41800</v>
      </c>
      <c r="B442" s="26">
        <v>4213.0318629961657</v>
      </c>
      <c r="C442" s="26">
        <v>2222040580.1265945</v>
      </c>
      <c r="D442" s="26">
        <v>146.72438294244802</v>
      </c>
      <c r="E442" s="32">
        <v>41469784.18</v>
      </c>
      <c r="L442" s="426"/>
      <c r="M442" s="426"/>
      <c r="N442" s="68"/>
      <c r="P442" s="425"/>
      <c r="Q442" s="68"/>
      <c r="R442" s="68"/>
      <c r="AD442" s="30">
        <v>41800</v>
      </c>
      <c r="AE442" s="26">
        <v>17836.256570943533</v>
      </c>
      <c r="AF442" s="26">
        <v>4053695636.2101035</v>
      </c>
      <c r="AG442" s="26">
        <v>496.42699926111749</v>
      </c>
      <c r="AH442" s="26">
        <v>41469784.18</v>
      </c>
      <c r="AI442" s="26">
        <v>7918.6606224824209</v>
      </c>
      <c r="AJ442" s="42">
        <v>1.0126522355731752E-2</v>
      </c>
      <c r="AK442" s="26">
        <v>11876.244001462141</v>
      </c>
    </row>
    <row r="443" spans="1:37">
      <c r="A443" s="30">
        <v>41900</v>
      </c>
      <c r="B443" s="26">
        <v>4212.5955219670486</v>
      </c>
      <c r="C443" s="26">
        <v>2222006307.2213402</v>
      </c>
      <c r="D443" s="26">
        <v>146.67774175322268</v>
      </c>
      <c r="E443" s="32">
        <v>41568994.189999998</v>
      </c>
      <c r="L443" s="426"/>
      <c r="M443" s="426"/>
      <c r="N443" s="68"/>
      <c r="P443" s="425"/>
      <c r="Q443" s="68"/>
      <c r="R443" s="68"/>
      <c r="AD443" s="30">
        <v>41900</v>
      </c>
      <c r="AE443" s="26">
        <v>17835.171372521399</v>
      </c>
      <c r="AF443" s="26">
        <v>4053661363.3048491</v>
      </c>
      <c r="AG443" s="26">
        <v>497.2169672018411</v>
      </c>
      <c r="AH443" s="26">
        <v>41568994.189999998</v>
      </c>
      <c r="AI443" s="26">
        <v>7899.679407235818</v>
      </c>
      <c r="AJ443" s="42">
        <v>1.0150587527737695E-2</v>
      </c>
      <c r="AK443" s="26">
        <v>11866.753393838688</v>
      </c>
    </row>
    <row r="444" spans="1:37">
      <c r="A444" s="30">
        <v>42000</v>
      </c>
      <c r="B444" s="26">
        <v>4212.1598688611193</v>
      </c>
      <c r="C444" s="26">
        <v>2221972034.3160868</v>
      </c>
      <c r="D444" s="26">
        <v>146.6292024424726</v>
      </c>
      <c r="E444" s="32">
        <v>41668204.200000003</v>
      </c>
      <c r="L444" s="426"/>
      <c r="M444" s="426"/>
      <c r="N444" s="68"/>
      <c r="P444" s="425"/>
      <c r="Q444" s="68"/>
      <c r="R444" s="68"/>
      <c r="AD444" s="30">
        <v>42000</v>
      </c>
      <c r="AE444" s="26">
        <v>17834.086862022461</v>
      </c>
      <c r="AF444" s="26">
        <v>4053627090.3995948</v>
      </c>
      <c r="AG444" s="26">
        <v>498.00503702103998</v>
      </c>
      <c r="AH444" s="26">
        <v>41668204.200000003</v>
      </c>
      <c r="AI444" s="26">
        <v>7880.6981919892132</v>
      </c>
      <c r="AJ444" s="42">
        <v>1.0174651936564196E-2</v>
      </c>
      <c r="AK444" s="26">
        <v>11857.262786215237</v>
      </c>
    </row>
    <row r="445" spans="1:37">
      <c r="A445" s="30">
        <v>42100</v>
      </c>
      <c r="B445" s="26">
        <v>4211.7249036783787</v>
      </c>
      <c r="C445" s="26">
        <v>2221937761.4108324</v>
      </c>
      <c r="D445" s="26">
        <v>146.57876501019783</v>
      </c>
      <c r="E445" s="32">
        <v>41767414.209999993</v>
      </c>
      <c r="L445" s="426"/>
      <c r="M445" s="426"/>
      <c r="N445" s="68"/>
      <c r="P445" s="425"/>
      <c r="Q445" s="68"/>
      <c r="R445" s="68"/>
      <c r="AD445" s="30">
        <v>42100</v>
      </c>
      <c r="AE445" s="26">
        <v>17833.003039446714</v>
      </c>
      <c r="AF445" s="26">
        <v>4053592817.4943414</v>
      </c>
      <c r="AG445" s="26">
        <v>498.79120871871413</v>
      </c>
      <c r="AH445" s="26">
        <v>41767414.209999993</v>
      </c>
      <c r="AI445" s="26">
        <v>7861.7169767414462</v>
      </c>
      <c r="AJ445" s="42">
        <v>1.0198715582247548E-2</v>
      </c>
      <c r="AK445" s="26">
        <v>11847.772178591786</v>
      </c>
    </row>
    <row r="446" spans="1:37">
      <c r="A446" s="30">
        <v>42200</v>
      </c>
      <c r="B446" s="26">
        <v>4211.2906264188268</v>
      </c>
      <c r="C446" s="26">
        <v>2221903488.505578</v>
      </c>
      <c r="D446" s="26">
        <v>146.52642945639838</v>
      </c>
      <c r="E446" s="32">
        <v>41866624.219999999</v>
      </c>
      <c r="L446" s="426"/>
      <c r="M446" s="426"/>
      <c r="N446" s="68"/>
      <c r="P446" s="425"/>
      <c r="Q446" s="68"/>
      <c r="R446" s="68"/>
      <c r="AD446" s="30">
        <v>42200</v>
      </c>
      <c r="AE446" s="26">
        <v>17831.919904794147</v>
      </c>
      <c r="AF446" s="26">
        <v>4053558544.5890875</v>
      </c>
      <c r="AG446" s="26">
        <v>499.57548229486366</v>
      </c>
      <c r="AH446" s="26">
        <v>41866624.219999999</v>
      </c>
      <c r="AI446" s="26">
        <v>7842.7357614954244</v>
      </c>
      <c r="AJ446" s="42">
        <v>1.0222778464824065E-2</v>
      </c>
      <c r="AK446" s="26">
        <v>11838.281570968335</v>
      </c>
    </row>
    <row r="447" spans="1:37">
      <c r="A447" s="30">
        <v>42300</v>
      </c>
      <c r="B447" s="26">
        <v>4210.8570370824609</v>
      </c>
      <c r="C447" s="26">
        <v>2221869215.6003242</v>
      </c>
      <c r="D447" s="26">
        <v>146.47219578107419</v>
      </c>
      <c r="E447" s="32">
        <v>41965834.230000004</v>
      </c>
      <c r="L447" s="426"/>
      <c r="M447" s="426"/>
      <c r="N447" s="68"/>
      <c r="P447" s="425"/>
      <c r="Q447" s="68"/>
      <c r="R447" s="68"/>
      <c r="AD447" s="30">
        <v>42300</v>
      </c>
      <c r="AE447" s="26">
        <v>17830.837458064772</v>
      </c>
      <c r="AF447" s="26">
        <v>4053524271.6838331</v>
      </c>
      <c r="AG447" s="26">
        <v>500.35785774948852</v>
      </c>
      <c r="AH447" s="26">
        <v>41965834.230000004</v>
      </c>
      <c r="AI447" s="26">
        <v>7823.7545462482385</v>
      </c>
      <c r="AJ447" s="42">
        <v>1.0246840584330041E-2</v>
      </c>
      <c r="AK447" s="26">
        <v>11828.790963344882</v>
      </c>
    </row>
    <row r="448" spans="1:37">
      <c r="A448" s="30">
        <v>42400</v>
      </c>
      <c r="B448" s="26">
        <v>4210.4241356692874</v>
      </c>
      <c r="C448" s="26">
        <v>2221834942.6950703</v>
      </c>
      <c r="D448" s="26">
        <v>146.41606398422542</v>
      </c>
      <c r="E448" s="32">
        <v>42065044.239999995</v>
      </c>
      <c r="L448" s="426"/>
      <c r="M448" s="426"/>
      <c r="N448" s="68"/>
      <c r="P448" s="425"/>
      <c r="Q448" s="68"/>
      <c r="R448" s="68"/>
      <c r="AD448" s="30">
        <v>42400</v>
      </c>
      <c r="AE448" s="26">
        <v>17829.755699258585</v>
      </c>
      <c r="AF448" s="26">
        <v>4053489998.7785792</v>
      </c>
      <c r="AG448" s="26">
        <v>501.1383350825887</v>
      </c>
      <c r="AH448" s="26">
        <v>42065044.239999995</v>
      </c>
      <c r="AI448" s="26">
        <v>7804.7733310016338</v>
      </c>
      <c r="AJ448" s="42">
        <v>1.0270901940801769E-2</v>
      </c>
      <c r="AK448" s="26">
        <v>11819.300355721431</v>
      </c>
    </row>
    <row r="449" spans="1:37">
      <c r="A449" s="30">
        <v>42500</v>
      </c>
      <c r="B449" s="26">
        <v>4209.9919221793007</v>
      </c>
      <c r="C449" s="26">
        <v>2221800669.7898159</v>
      </c>
      <c r="D449" s="26">
        <v>146.35803406585194</v>
      </c>
      <c r="E449" s="32">
        <v>42164254.25</v>
      </c>
      <c r="L449" s="426"/>
      <c r="M449" s="426"/>
      <c r="N449" s="68"/>
      <c r="P449" s="425"/>
      <c r="Q449" s="68"/>
      <c r="R449" s="68"/>
      <c r="AD449" s="30">
        <v>42500</v>
      </c>
      <c r="AE449" s="26">
        <v>17828.674628375586</v>
      </c>
      <c r="AF449" s="26">
        <v>4053455725.8733249</v>
      </c>
      <c r="AG449" s="26">
        <v>501.9169142941642</v>
      </c>
      <c r="AH449" s="26">
        <v>42164254.25</v>
      </c>
      <c r="AI449" s="26">
        <v>7785.79211575503</v>
      </c>
      <c r="AJ449" s="42">
        <v>1.0294962534275549E-2</v>
      </c>
      <c r="AK449" s="26">
        <v>11809.80974809798</v>
      </c>
    </row>
    <row r="450" spans="1:37">
      <c r="A450" s="30">
        <v>42600</v>
      </c>
      <c r="B450" s="26">
        <v>4209.5603966125009</v>
      </c>
      <c r="C450" s="26">
        <v>2221766396.8845615</v>
      </c>
      <c r="D450" s="26">
        <v>146.2981060259537</v>
      </c>
      <c r="E450" s="32">
        <v>42263464.259999998</v>
      </c>
      <c r="L450" s="426"/>
      <c r="M450" s="426"/>
      <c r="N450" s="68"/>
      <c r="P450" s="425"/>
      <c r="Q450" s="68"/>
      <c r="R450" s="68"/>
      <c r="AD450" s="30">
        <v>42600</v>
      </c>
      <c r="AE450" s="26">
        <v>17827.594245415778</v>
      </c>
      <c r="AF450" s="26">
        <v>4053421452.968071</v>
      </c>
      <c r="AG450" s="26">
        <v>502.69359538421492</v>
      </c>
      <c r="AH450" s="26">
        <v>42263464.259999998</v>
      </c>
      <c r="AI450" s="26">
        <v>7766.810900507262</v>
      </c>
      <c r="AJ450" s="42">
        <v>1.0319022364787668E-2</v>
      </c>
      <c r="AK450" s="26">
        <v>11800.319140474528</v>
      </c>
    </row>
    <row r="451" spans="1:37">
      <c r="A451" s="30">
        <v>42700</v>
      </c>
      <c r="B451" s="26">
        <v>4209.1295589688907</v>
      </c>
      <c r="C451" s="26">
        <v>2221732123.9793077</v>
      </c>
      <c r="D451" s="26">
        <v>146.23627986453081</v>
      </c>
      <c r="E451" s="32">
        <v>42362674.269999996</v>
      </c>
      <c r="L451" s="426"/>
      <c r="M451" s="426"/>
      <c r="N451" s="68"/>
      <c r="P451" s="425"/>
      <c r="Q451" s="68"/>
      <c r="R451" s="68"/>
      <c r="AD451" s="30">
        <v>42700</v>
      </c>
      <c r="AE451" s="26">
        <v>17826.514550379154</v>
      </c>
      <c r="AF451" s="26">
        <v>4053387180.0628166</v>
      </c>
      <c r="AG451" s="26">
        <v>503.46837835274096</v>
      </c>
      <c r="AH451" s="26">
        <v>42362674.269999996</v>
      </c>
      <c r="AI451" s="26">
        <v>7747.8296852606582</v>
      </c>
      <c r="AJ451" s="42">
        <v>1.0343081432374421E-2</v>
      </c>
      <c r="AK451" s="26">
        <v>11790.828532851076</v>
      </c>
    </row>
    <row r="452" spans="1:37">
      <c r="A452" s="30">
        <v>42800</v>
      </c>
      <c r="B452" s="26">
        <v>4208.6994092484674</v>
      </c>
      <c r="C452" s="26">
        <v>2221697851.0740528</v>
      </c>
      <c r="D452" s="26">
        <v>146.1725555815832</v>
      </c>
      <c r="E452" s="32">
        <v>42461884.280000001</v>
      </c>
      <c r="L452" s="426"/>
      <c r="M452" s="426"/>
      <c r="N452" s="68"/>
      <c r="P452" s="425"/>
      <c r="Q452" s="68"/>
      <c r="R452" s="68"/>
      <c r="AD452" s="30">
        <v>42800</v>
      </c>
      <c r="AE452" s="26">
        <v>17825.435543265725</v>
      </c>
      <c r="AF452" s="26">
        <v>4053352907.1575627</v>
      </c>
      <c r="AG452" s="26">
        <v>504.24126319974238</v>
      </c>
      <c r="AH452" s="26">
        <v>42461884.280000001</v>
      </c>
      <c r="AI452" s="26">
        <v>7728.8484700140543</v>
      </c>
      <c r="AJ452" s="42">
        <v>1.0367139737072092E-2</v>
      </c>
      <c r="AK452" s="26">
        <v>11781.337925227625</v>
      </c>
    </row>
    <row r="453" spans="1:37">
      <c r="A453" s="30">
        <v>42900</v>
      </c>
      <c r="B453" s="26">
        <v>4208.2699474512356</v>
      </c>
      <c r="C453" s="26">
        <v>2221663578.1688004</v>
      </c>
      <c r="D453" s="26">
        <v>146.1069331771109</v>
      </c>
      <c r="E453" s="32">
        <v>42561094.289999999</v>
      </c>
      <c r="L453" s="426"/>
      <c r="M453" s="426"/>
      <c r="N453" s="68"/>
      <c r="P453" s="425"/>
      <c r="Q453" s="68"/>
      <c r="R453" s="68"/>
      <c r="AD453" s="30">
        <v>42900</v>
      </c>
      <c r="AE453" s="26">
        <v>17824.357224075477</v>
      </c>
      <c r="AF453" s="26">
        <v>4053318634.2523079</v>
      </c>
      <c r="AG453" s="26">
        <v>505.01224992521895</v>
      </c>
      <c r="AH453" s="26">
        <v>42561094.289999999</v>
      </c>
      <c r="AI453" s="26">
        <v>7709.8672547657043</v>
      </c>
      <c r="AJ453" s="42">
        <v>1.0391197278916967E-2</v>
      </c>
      <c r="AK453" s="26">
        <v>11771.84731760417</v>
      </c>
    </row>
    <row r="454" spans="1:37">
      <c r="A454" s="30">
        <v>43000</v>
      </c>
      <c r="B454" s="26">
        <v>4207.8411735771906</v>
      </c>
      <c r="C454" s="26">
        <v>2221629305.263546</v>
      </c>
      <c r="D454" s="26">
        <v>146.03941265111396</v>
      </c>
      <c r="E454" s="32">
        <v>42660304.299999997</v>
      </c>
      <c r="L454" s="426"/>
      <c r="M454" s="426"/>
      <c r="N454" s="68"/>
      <c r="P454" s="425"/>
      <c r="Q454" s="68"/>
      <c r="R454" s="68"/>
      <c r="AD454" s="30">
        <v>43000</v>
      </c>
      <c r="AE454" s="26">
        <v>17823.279592808423</v>
      </c>
      <c r="AF454" s="26">
        <v>4053284361.347055</v>
      </c>
      <c r="AG454" s="26">
        <v>505.78133852917102</v>
      </c>
      <c r="AH454" s="26">
        <v>42660304.299999997</v>
      </c>
      <c r="AI454" s="26">
        <v>7690.8860395208467</v>
      </c>
      <c r="AJ454" s="42">
        <v>1.0415254057945324E-2</v>
      </c>
      <c r="AK454" s="26">
        <v>11762.356709980722</v>
      </c>
    </row>
    <row r="455" spans="1:37">
      <c r="A455" s="30">
        <v>43100</v>
      </c>
      <c r="B455" s="26">
        <v>4207.4130876263334</v>
      </c>
      <c r="C455" s="26">
        <v>2221595032.3582916</v>
      </c>
      <c r="D455" s="26">
        <v>145.96999400359232</v>
      </c>
      <c r="E455" s="32">
        <v>42759514.309999995</v>
      </c>
      <c r="L455" s="426"/>
      <c r="M455" s="426"/>
      <c r="N455" s="68"/>
      <c r="P455" s="425"/>
      <c r="Q455" s="68"/>
      <c r="R455" s="68"/>
      <c r="AD455" s="30">
        <v>43100</v>
      </c>
      <c r="AE455" s="26">
        <v>17822.202649464558</v>
      </c>
      <c r="AF455" s="26">
        <v>4053250088.4418011</v>
      </c>
      <c r="AG455" s="26">
        <v>506.54852901159848</v>
      </c>
      <c r="AH455" s="26">
        <v>42759514.309999995</v>
      </c>
      <c r="AI455" s="26">
        <v>7671.9048242742429</v>
      </c>
      <c r="AJ455" s="42">
        <v>1.0439310074193452E-2</v>
      </c>
      <c r="AK455" s="26">
        <v>11752.866102357273</v>
      </c>
    </row>
    <row r="456" spans="1:37">
      <c r="A456" s="30">
        <v>43200</v>
      </c>
      <c r="B456" s="26">
        <v>4206.9856895986659</v>
      </c>
      <c r="C456" s="26">
        <v>2221560759.4530377</v>
      </c>
      <c r="D456" s="26">
        <v>145.89867723454597</v>
      </c>
      <c r="E456" s="32">
        <v>42858724.32</v>
      </c>
      <c r="L456" s="426"/>
      <c r="M456" s="426"/>
      <c r="N456" s="68"/>
      <c r="P456" s="425"/>
      <c r="Q456" s="68"/>
      <c r="R456" s="68"/>
      <c r="AD456" s="30">
        <v>43200</v>
      </c>
      <c r="AE456" s="26">
        <v>17821.126394043869</v>
      </c>
      <c r="AF456" s="26">
        <v>4053215815.5365458</v>
      </c>
      <c r="AG456" s="26">
        <v>507.31382137250102</v>
      </c>
      <c r="AH456" s="26">
        <v>42858724.32</v>
      </c>
      <c r="AI456" s="26">
        <v>7652.9236090258928</v>
      </c>
      <c r="AJ456" s="42">
        <v>1.0463365327697628E-2</v>
      </c>
      <c r="AK456" s="26">
        <v>11743.37549473382</v>
      </c>
    </row>
    <row r="457" spans="1:37">
      <c r="A457" s="30">
        <v>43300</v>
      </c>
      <c r="B457" s="26">
        <v>4206.5589794941852</v>
      </c>
      <c r="C457" s="26">
        <v>2221526486.5477834</v>
      </c>
      <c r="D457" s="26">
        <v>145.82546234397489</v>
      </c>
      <c r="E457" s="32">
        <v>42957934.329999998</v>
      </c>
      <c r="L457" s="426"/>
      <c r="M457" s="426"/>
      <c r="N457" s="68"/>
      <c r="P457" s="425"/>
      <c r="Q457" s="68"/>
      <c r="R457" s="68"/>
      <c r="AD457" s="30">
        <v>43300</v>
      </c>
      <c r="AE457" s="26">
        <v>17820.050826546383</v>
      </c>
      <c r="AF457" s="26">
        <v>4053181542.6312923</v>
      </c>
      <c r="AG457" s="26">
        <v>508.0772156118789</v>
      </c>
      <c r="AH457" s="26">
        <v>42957934.329999998</v>
      </c>
      <c r="AI457" s="26">
        <v>7633.9423937787069</v>
      </c>
      <c r="AJ457" s="42">
        <v>1.0487419818494121E-2</v>
      </c>
      <c r="AK457" s="26">
        <v>11733.884887110367</v>
      </c>
    </row>
    <row r="458" spans="1:37">
      <c r="A458" s="30">
        <v>43400</v>
      </c>
      <c r="B458" s="26">
        <v>4206.1329573128933</v>
      </c>
      <c r="C458" s="26">
        <v>2221492213.642529</v>
      </c>
      <c r="D458" s="26">
        <v>145.75034933187916</v>
      </c>
      <c r="E458" s="32">
        <v>43057144.339999996</v>
      </c>
      <c r="L458" s="426"/>
      <c r="M458" s="426"/>
      <c r="N458" s="68"/>
      <c r="P458" s="425"/>
      <c r="Q458" s="68"/>
      <c r="R458" s="68"/>
      <c r="AD458" s="30">
        <v>43400</v>
      </c>
      <c r="AE458" s="26">
        <v>17818.975946972074</v>
      </c>
      <c r="AF458" s="26">
        <v>4053147269.726037</v>
      </c>
      <c r="AG458" s="26">
        <v>508.83871172973204</v>
      </c>
      <c r="AH458" s="26">
        <v>43057144.339999996</v>
      </c>
      <c r="AI458" s="26">
        <v>7614.961178531521</v>
      </c>
      <c r="AJ458" s="42">
        <v>1.0511473546619212E-2</v>
      </c>
      <c r="AK458" s="26">
        <v>11724.394279486914</v>
      </c>
    </row>
    <row r="459" spans="1:37">
      <c r="A459" s="30">
        <v>43500</v>
      </c>
      <c r="B459" s="26">
        <v>4205.70762305479</v>
      </c>
      <c r="C459" s="26">
        <v>2221457940.7372751</v>
      </c>
      <c r="D459" s="26">
        <v>145.67333819825879</v>
      </c>
      <c r="E459" s="32">
        <v>43156354.350000001</v>
      </c>
      <c r="L459" s="426"/>
      <c r="M459" s="426"/>
      <c r="N459" s="68"/>
      <c r="P459" s="425"/>
      <c r="Q459" s="68"/>
      <c r="R459" s="68"/>
      <c r="AD459" s="30">
        <v>43500</v>
      </c>
      <c r="AE459" s="26">
        <v>17817.901755320963</v>
      </c>
      <c r="AF459" s="26">
        <v>4053112996.8207836</v>
      </c>
      <c r="AG459" s="26">
        <v>509.59830972606068</v>
      </c>
      <c r="AH459" s="26">
        <v>43156354.350000001</v>
      </c>
      <c r="AI459" s="26">
        <v>7595.9799632860813</v>
      </c>
      <c r="AJ459" s="42">
        <v>1.0535526512109166E-2</v>
      </c>
      <c r="AK459" s="26">
        <v>11714.903671863463</v>
      </c>
    </row>
    <row r="460" spans="1:37">
      <c r="A460" s="30">
        <v>43600</v>
      </c>
      <c r="B460" s="26">
        <v>4205.2829767198746</v>
      </c>
      <c r="C460" s="26">
        <v>2221423667.8320208</v>
      </c>
      <c r="D460" s="26">
        <v>145.59442894311366</v>
      </c>
      <c r="E460" s="32">
        <v>43255564.359999992</v>
      </c>
      <c r="L460" s="426"/>
      <c r="M460" s="426"/>
      <c r="N460" s="68"/>
      <c r="P460" s="425"/>
      <c r="Q460" s="68"/>
      <c r="R460" s="68"/>
      <c r="AD460" s="30">
        <v>43600</v>
      </c>
      <c r="AE460" s="26">
        <v>17816.82825159304</v>
      </c>
      <c r="AF460" s="26">
        <v>4053078723.9155297</v>
      </c>
      <c r="AG460" s="26">
        <v>510.35600960086458</v>
      </c>
      <c r="AH460" s="26">
        <v>43255564.359999992</v>
      </c>
      <c r="AI460" s="26">
        <v>7576.9987480388954</v>
      </c>
      <c r="AJ460" s="42">
        <v>1.0559578715000252E-2</v>
      </c>
      <c r="AK460" s="26">
        <v>11705.413064240012</v>
      </c>
    </row>
    <row r="461" spans="1:37">
      <c r="A461" s="30">
        <v>43700</v>
      </c>
      <c r="B461" s="26">
        <v>4204.8590183081478</v>
      </c>
      <c r="C461" s="26">
        <v>2221389394.9267664</v>
      </c>
      <c r="D461" s="26">
        <v>145.51362156644387</v>
      </c>
      <c r="E461" s="32">
        <v>43354774.369999997</v>
      </c>
      <c r="L461" s="426"/>
      <c r="M461" s="426"/>
      <c r="N461" s="68"/>
      <c r="P461" s="425"/>
      <c r="Q461" s="68"/>
      <c r="R461" s="68"/>
      <c r="AD461" s="30">
        <v>43700</v>
      </c>
      <c r="AE461" s="26">
        <v>17815.755435788295</v>
      </c>
      <c r="AF461" s="26">
        <v>4053044451.0102754</v>
      </c>
      <c r="AG461" s="26">
        <v>511.1118113541437</v>
      </c>
      <c r="AH461" s="26">
        <v>43354774.369999997</v>
      </c>
      <c r="AI461" s="26">
        <v>7558.0175327911275</v>
      </c>
      <c r="AJ461" s="42">
        <v>1.0583630155328747E-2</v>
      </c>
      <c r="AK461" s="26">
        <v>11695.922456616559</v>
      </c>
    </row>
    <row r="462" spans="1:37">
      <c r="A462" s="30">
        <v>43800</v>
      </c>
      <c r="B462" s="26">
        <v>4204.4357478196107</v>
      </c>
      <c r="C462" s="26">
        <v>2221355122.0215125</v>
      </c>
      <c r="D462" s="26">
        <v>145.43091606824936</v>
      </c>
      <c r="E462" s="32">
        <v>43453984.380000003</v>
      </c>
      <c r="L462" s="426"/>
      <c r="M462" s="426"/>
      <c r="N462" s="68"/>
      <c r="P462" s="425"/>
      <c r="Q462" s="68"/>
      <c r="R462" s="68"/>
      <c r="AD462" s="30">
        <v>43800</v>
      </c>
      <c r="AE462" s="26">
        <v>17814.683307906751</v>
      </c>
      <c r="AF462" s="26">
        <v>4053010178.1050215</v>
      </c>
      <c r="AG462" s="26">
        <v>511.86571498589825</v>
      </c>
      <c r="AH462" s="26">
        <v>43453984.380000003</v>
      </c>
      <c r="AI462" s="26">
        <v>7539.0363175456878</v>
      </c>
      <c r="AJ462" s="42">
        <v>1.0607680833130904E-2</v>
      </c>
      <c r="AK462" s="26">
        <v>11686.43184899311</v>
      </c>
    </row>
    <row r="463" spans="1:37">
      <c r="A463" s="30">
        <v>43900</v>
      </c>
      <c r="B463" s="26">
        <v>4204.0131652542614</v>
      </c>
      <c r="C463" s="26">
        <v>2221320849.1162586</v>
      </c>
      <c r="D463" s="26">
        <v>145.34631244853017</v>
      </c>
      <c r="E463" s="32">
        <v>43553194.390000001</v>
      </c>
      <c r="L463" s="426"/>
      <c r="M463" s="426"/>
      <c r="N463" s="68"/>
      <c r="P463" s="425"/>
      <c r="Q463" s="68"/>
      <c r="R463" s="68"/>
      <c r="AD463" s="30">
        <v>43900</v>
      </c>
      <c r="AE463" s="26">
        <v>17813.611867948384</v>
      </c>
      <c r="AF463" s="26">
        <v>4052975905.1997676</v>
      </c>
      <c r="AG463" s="26">
        <v>512.61772049612796</v>
      </c>
      <c r="AH463" s="26">
        <v>43553194.390000001</v>
      </c>
      <c r="AI463" s="26">
        <v>7520.0551022967556</v>
      </c>
      <c r="AJ463" s="42">
        <v>1.0631730748442989E-2</v>
      </c>
      <c r="AK463" s="26">
        <v>11676.941241369657</v>
      </c>
    </row>
    <row r="464" spans="1:37">
      <c r="A464" s="30">
        <v>44000</v>
      </c>
      <c r="B464" s="26">
        <v>4203.5912706121007</v>
      </c>
      <c r="C464" s="26">
        <v>2221286576.2110052</v>
      </c>
      <c r="D464" s="26">
        <v>145.25981070728633</v>
      </c>
      <c r="E464" s="32">
        <v>43652404.399999999</v>
      </c>
      <c r="L464" s="426"/>
      <c r="M464" s="426"/>
      <c r="N464" s="68"/>
      <c r="P464" s="425"/>
      <c r="Q464" s="68"/>
      <c r="R464" s="68"/>
      <c r="AD464" s="30">
        <v>44000</v>
      </c>
      <c r="AE464" s="26">
        <v>17812.541115913216</v>
      </c>
      <c r="AF464" s="26">
        <v>4052941632.2945132</v>
      </c>
      <c r="AG464" s="26">
        <v>513.36782788483322</v>
      </c>
      <c r="AH464" s="26">
        <v>43652404.399999999</v>
      </c>
      <c r="AI464" s="26">
        <v>7501.0738870524801</v>
      </c>
      <c r="AJ464" s="42">
        <v>1.0655779901301262E-2</v>
      </c>
      <c r="AK464" s="26">
        <v>11667.450633746208</v>
      </c>
    </row>
    <row r="465" spans="1:37">
      <c r="A465" s="30">
        <v>44100</v>
      </c>
      <c r="B465" s="26">
        <v>4203.1700638931279</v>
      </c>
      <c r="C465" s="26">
        <v>2221252303.3057504</v>
      </c>
      <c r="D465" s="26">
        <v>145.17141084451777</v>
      </c>
      <c r="E465" s="32">
        <v>43751614.409999996</v>
      </c>
      <c r="L465" s="426"/>
      <c r="M465" s="426"/>
      <c r="N465" s="68"/>
      <c r="P465" s="425"/>
      <c r="Q465" s="68"/>
      <c r="R465" s="68"/>
      <c r="AD465" s="30">
        <v>44100</v>
      </c>
      <c r="AE465" s="26">
        <v>17811.471051801233</v>
      </c>
      <c r="AF465" s="26">
        <v>4052907359.3892598</v>
      </c>
      <c r="AG465" s="26">
        <v>514.1160371520134</v>
      </c>
      <c r="AH465" s="26">
        <v>43751614.409999996</v>
      </c>
      <c r="AI465" s="26">
        <v>7482.0926718029659</v>
      </c>
      <c r="AJ465" s="42">
        <v>1.0679828291741978E-2</v>
      </c>
      <c r="AK465" s="26">
        <v>11657.960026122753</v>
      </c>
    </row>
    <row r="466" spans="1:37">
      <c r="A466" s="30">
        <v>44200</v>
      </c>
      <c r="B466" s="26">
        <v>4202.749545097342</v>
      </c>
      <c r="C466" s="26">
        <v>2221218030.4004965</v>
      </c>
      <c r="D466" s="26">
        <v>145.08111286022449</v>
      </c>
      <c r="E466" s="32">
        <v>43850824.420000002</v>
      </c>
      <c r="L466" s="426"/>
      <c r="M466" s="426"/>
      <c r="N466" s="68"/>
      <c r="P466" s="425"/>
      <c r="Q466" s="68"/>
      <c r="R466" s="68"/>
      <c r="AD466" s="30">
        <v>44200</v>
      </c>
      <c r="AE466" s="26">
        <v>17810.401675612437</v>
      </c>
      <c r="AF466" s="26">
        <v>4052873086.484005</v>
      </c>
      <c r="AG466" s="26">
        <v>514.86234829766931</v>
      </c>
      <c r="AH466" s="26">
        <v>43850824.420000002</v>
      </c>
      <c r="AI466" s="26">
        <v>7463.1114565581083</v>
      </c>
      <c r="AJ466" s="42">
        <v>1.0703875919801402E-2</v>
      </c>
      <c r="AK466" s="26">
        <v>11648.469418499304</v>
      </c>
    </row>
    <row r="467" spans="1:37">
      <c r="A467" s="30">
        <v>44300</v>
      </c>
      <c r="B467" s="26">
        <v>4202.3297142247457</v>
      </c>
      <c r="C467" s="26">
        <v>2221183757.4952421</v>
      </c>
      <c r="D467" s="26">
        <v>144.98891675440655</v>
      </c>
      <c r="E467" s="32">
        <v>43950034.43</v>
      </c>
      <c r="L467" s="426"/>
      <c r="M467" s="426"/>
      <c r="N467" s="68"/>
      <c r="P467" s="425"/>
      <c r="Q467" s="68"/>
      <c r="R467" s="68"/>
      <c r="AD467" s="30">
        <v>44300</v>
      </c>
      <c r="AE467" s="26">
        <v>17809.332987346828</v>
      </c>
      <c r="AF467" s="26">
        <v>4052838813.5787506</v>
      </c>
      <c r="AG467" s="26">
        <v>515.60676132180015</v>
      </c>
      <c r="AH467" s="26">
        <v>43950034.43</v>
      </c>
      <c r="AI467" s="26">
        <v>7444.1302413091762</v>
      </c>
      <c r="AJ467" s="42">
        <v>1.0727922785515775E-2</v>
      </c>
      <c r="AK467" s="26">
        <v>11638.978810875851</v>
      </c>
    </row>
    <row r="468" spans="1:37">
      <c r="A468" s="30">
        <v>44400</v>
      </c>
      <c r="B468" s="26">
        <v>4201.910571275339</v>
      </c>
      <c r="C468" s="26">
        <v>2221149484.5899887</v>
      </c>
      <c r="D468" s="26">
        <v>144.89482252706395</v>
      </c>
      <c r="E468" s="32">
        <v>44049244.439999998</v>
      </c>
      <c r="L468" s="426"/>
      <c r="M468" s="426"/>
      <c r="N468" s="68"/>
      <c r="P468" s="425"/>
      <c r="Q468" s="68"/>
      <c r="R468" s="68"/>
      <c r="AD468" s="30">
        <v>44400</v>
      </c>
      <c r="AE468" s="26">
        <v>17808.264987004408</v>
      </c>
      <c r="AF468" s="26">
        <v>4052804540.6734967</v>
      </c>
      <c r="AG468" s="26">
        <v>516.34927622440648</v>
      </c>
      <c r="AH468" s="26">
        <v>44049244.439999998</v>
      </c>
      <c r="AI468" s="26">
        <v>7425.1490260631545</v>
      </c>
      <c r="AJ468" s="42">
        <v>1.0751968888921352E-2</v>
      </c>
      <c r="AK468" s="26">
        <v>11629.488203252398</v>
      </c>
    </row>
    <row r="469" spans="1:37">
      <c r="A469" s="30">
        <v>44500</v>
      </c>
      <c r="B469" s="26">
        <v>4201.4921162491191</v>
      </c>
      <c r="C469" s="26">
        <v>2221115211.6847339</v>
      </c>
      <c r="D469" s="26">
        <v>144.79883017819662</v>
      </c>
      <c r="E469" s="32">
        <v>44148454.450000003</v>
      </c>
      <c r="L469" s="426"/>
      <c r="M469" s="426"/>
      <c r="N469" s="68"/>
      <c r="P469" s="425"/>
      <c r="Q469" s="68"/>
      <c r="R469" s="68"/>
      <c r="AD469" s="30">
        <v>44500</v>
      </c>
      <c r="AE469" s="26">
        <v>17807.197674585175</v>
      </c>
      <c r="AF469" s="26">
        <v>4052770267.7682424</v>
      </c>
      <c r="AG469" s="26">
        <v>517.08989300548819</v>
      </c>
      <c r="AH469" s="26">
        <v>44148454.450000003</v>
      </c>
      <c r="AI469" s="26">
        <v>7406.1678108165506</v>
      </c>
      <c r="AJ469" s="42">
        <v>1.0776014230054384E-2</v>
      </c>
      <c r="AK469" s="26">
        <v>11619.997595628947</v>
      </c>
    </row>
    <row r="470" spans="1:37">
      <c r="A470" s="30">
        <v>44600</v>
      </c>
      <c r="B470" s="26">
        <v>4201.074349146088</v>
      </c>
      <c r="C470" s="26">
        <v>2221080938.7794805</v>
      </c>
      <c r="D470" s="26">
        <v>144.70093970780457</v>
      </c>
      <c r="E470" s="32">
        <v>44247664.459999993</v>
      </c>
      <c r="L470" s="426"/>
      <c r="M470" s="426"/>
      <c r="N470" s="68"/>
      <c r="P470" s="425"/>
      <c r="Q470" s="68"/>
      <c r="R470" s="68"/>
      <c r="AD470" s="30">
        <v>44600</v>
      </c>
      <c r="AE470" s="26">
        <v>17806.131050089141</v>
      </c>
      <c r="AF470" s="26">
        <v>4052735994.8629885</v>
      </c>
      <c r="AG470" s="26">
        <v>517.82861166504517</v>
      </c>
      <c r="AH470" s="26">
        <v>44247664.459999993</v>
      </c>
      <c r="AI470" s="26">
        <v>7387.1865955705289</v>
      </c>
      <c r="AJ470" s="42">
        <v>1.0800058808951109E-2</v>
      </c>
      <c r="AK470" s="26">
        <v>11610.506988005498</v>
      </c>
    </row>
    <row r="471" spans="1:37">
      <c r="A471" s="30">
        <v>44700</v>
      </c>
      <c r="B471" s="26">
        <v>4200.6572699662456</v>
      </c>
      <c r="C471" s="26">
        <v>2221046665.8742256</v>
      </c>
      <c r="D471" s="26">
        <v>144.60115111588789</v>
      </c>
      <c r="E471" s="32">
        <v>44346874.469999999</v>
      </c>
      <c r="L471" s="426"/>
      <c r="M471" s="426"/>
      <c r="N471" s="68"/>
      <c r="P471" s="425"/>
      <c r="Q471" s="68"/>
      <c r="R471" s="68"/>
      <c r="AD471" s="30">
        <v>44700</v>
      </c>
      <c r="AE471" s="26">
        <v>17805.065113516284</v>
      </c>
      <c r="AF471" s="26">
        <v>4052701721.9577346</v>
      </c>
      <c r="AG471" s="26">
        <v>518.56543220307742</v>
      </c>
      <c r="AH471" s="26">
        <v>44346874.469999999</v>
      </c>
      <c r="AI471" s="26">
        <v>7368.2053803221788</v>
      </c>
      <c r="AJ471" s="42">
        <v>1.0824102625647782E-2</v>
      </c>
      <c r="AK471" s="26">
        <v>11601.016380382045</v>
      </c>
    </row>
    <row r="472" spans="1:37">
      <c r="A472" s="30">
        <v>44800</v>
      </c>
      <c r="B472" s="26">
        <v>4200.2408787095919</v>
      </c>
      <c r="C472" s="26">
        <v>2221012392.9689717</v>
      </c>
      <c r="D472" s="26">
        <v>144.49946440244648</v>
      </c>
      <c r="E472" s="32">
        <v>44446084.480000004</v>
      </c>
      <c r="L472" s="426"/>
      <c r="M472" s="426"/>
      <c r="N472" s="68"/>
      <c r="P472" s="425"/>
      <c r="Q472" s="68"/>
      <c r="R472" s="68"/>
      <c r="AD472" s="30">
        <v>44800</v>
      </c>
      <c r="AE472" s="26">
        <v>17803.999864866619</v>
      </c>
      <c r="AF472" s="26">
        <v>4052667449.0524802</v>
      </c>
      <c r="AG472" s="26">
        <v>519.30035461958505</v>
      </c>
      <c r="AH472" s="26">
        <v>44446084.480000004</v>
      </c>
      <c r="AI472" s="26">
        <v>7349.2241650761571</v>
      </c>
      <c r="AJ472" s="42">
        <v>1.0848145680180638E-2</v>
      </c>
      <c r="AK472" s="26">
        <v>11591.525772758596</v>
      </c>
    </row>
    <row r="473" spans="1:37">
      <c r="A473" s="30">
        <v>44900</v>
      </c>
      <c r="B473" s="26">
        <v>4199.825175376126</v>
      </c>
      <c r="C473" s="26">
        <v>2220978120.0637178</v>
      </c>
      <c r="D473" s="26">
        <v>144.39587956748039</v>
      </c>
      <c r="E473" s="32">
        <v>44545294.489999995</v>
      </c>
      <c r="L473" s="426"/>
      <c r="M473" s="426"/>
      <c r="N473" s="68"/>
      <c r="P473" s="425"/>
      <c r="Q473" s="68"/>
      <c r="R473" s="68"/>
      <c r="AD473" s="30">
        <v>44900</v>
      </c>
      <c r="AE473" s="26">
        <v>17802.935304140137</v>
      </c>
      <c r="AF473" s="26">
        <v>4052633176.1472263</v>
      </c>
      <c r="AG473" s="26">
        <v>520.03337891456783</v>
      </c>
      <c r="AH473" s="26">
        <v>44545294.489999995</v>
      </c>
      <c r="AI473" s="26">
        <v>7330.242949827807</v>
      </c>
      <c r="AJ473" s="42">
        <v>1.0872187972585913E-2</v>
      </c>
      <c r="AK473" s="26">
        <v>11582.035165135141</v>
      </c>
    </row>
    <row r="474" spans="1:37">
      <c r="A474" s="30">
        <v>45000</v>
      </c>
      <c r="B474" s="26">
        <v>4199.4101599658479</v>
      </c>
      <c r="C474" s="26">
        <v>2220943847.1584635</v>
      </c>
      <c r="D474" s="26">
        <v>144.2903966109896</v>
      </c>
      <c r="E474" s="32">
        <v>44644504.5</v>
      </c>
      <c r="L474" s="426"/>
      <c r="M474" s="426"/>
      <c r="N474" s="68"/>
      <c r="P474" s="425"/>
      <c r="Q474" s="68"/>
      <c r="R474" s="68"/>
      <c r="AD474" s="30">
        <v>45000</v>
      </c>
      <c r="AE474" s="26">
        <v>17801.871431336855</v>
      </c>
      <c r="AF474" s="26">
        <v>4052598903.2419729</v>
      </c>
      <c r="AG474" s="26">
        <v>520.76450508802611</v>
      </c>
      <c r="AH474" s="26">
        <v>44644504.5</v>
      </c>
      <c r="AI474" s="26">
        <v>7311.2617345829494</v>
      </c>
      <c r="AJ474" s="42">
        <v>1.0896229502899849E-2</v>
      </c>
      <c r="AK474" s="26">
        <v>11572.544557511692</v>
      </c>
    </row>
    <row r="475" spans="1:37">
      <c r="A475" s="30">
        <v>45100</v>
      </c>
      <c r="B475" s="26">
        <v>4198.9958324787585</v>
      </c>
      <c r="C475" s="26">
        <v>2220909574.2532091</v>
      </c>
      <c r="D475" s="26">
        <v>144.18301553297417</v>
      </c>
      <c r="E475" s="32">
        <v>44743714.509999998</v>
      </c>
      <c r="L475" s="426"/>
      <c r="M475" s="426"/>
      <c r="N475" s="68"/>
      <c r="P475" s="425"/>
      <c r="Q475" s="68"/>
      <c r="R475" s="68"/>
      <c r="AD475" s="30">
        <v>45100</v>
      </c>
      <c r="AE475" s="26">
        <v>17800.808246456749</v>
      </c>
      <c r="AF475" s="26">
        <v>4052564630.3367186</v>
      </c>
      <c r="AG475" s="26">
        <v>521.49373313995955</v>
      </c>
      <c r="AH475" s="26">
        <v>44743714.509999998</v>
      </c>
      <c r="AI475" s="26">
        <v>7292.2805193340173</v>
      </c>
      <c r="AJ475" s="42">
        <v>1.092027027115868E-2</v>
      </c>
      <c r="AK475" s="26">
        <v>11563.053949888237</v>
      </c>
    </row>
    <row r="476" spans="1:37">
      <c r="A476" s="30">
        <v>45200</v>
      </c>
      <c r="B476" s="26">
        <v>4198.5821929148578</v>
      </c>
      <c r="C476" s="26">
        <v>2220875301.3479552</v>
      </c>
      <c r="D476" s="26">
        <v>144.073736333434</v>
      </c>
      <c r="E476" s="32">
        <v>44842924.519999996</v>
      </c>
      <c r="L476" s="426"/>
      <c r="M476" s="426"/>
      <c r="N476" s="68"/>
      <c r="P476" s="425"/>
      <c r="Q476" s="68"/>
      <c r="R476" s="68"/>
      <c r="AD476" s="30">
        <v>45200</v>
      </c>
      <c r="AE476" s="26">
        <v>17799.745749499842</v>
      </c>
      <c r="AF476" s="26">
        <v>4052530357.4314642</v>
      </c>
      <c r="AG476" s="26">
        <v>522.22106307036847</v>
      </c>
      <c r="AH476" s="26">
        <v>44842924.519999996</v>
      </c>
      <c r="AI476" s="26">
        <v>7273.2993040891597</v>
      </c>
      <c r="AJ476" s="42">
        <v>1.0944310277398638E-2</v>
      </c>
      <c r="AK476" s="26">
        <v>11553.563342264788</v>
      </c>
    </row>
    <row r="477" spans="1:37">
      <c r="A477" s="30">
        <v>45300</v>
      </c>
      <c r="B477" s="26">
        <v>4198.1692412741459</v>
      </c>
      <c r="C477" s="26">
        <v>2220841028.4427009</v>
      </c>
      <c r="D477" s="26">
        <v>143.96255901236916</v>
      </c>
      <c r="E477" s="32">
        <v>44942134.530000001</v>
      </c>
      <c r="L477" s="426"/>
      <c r="M477" s="426"/>
      <c r="N477" s="68"/>
      <c r="P477" s="425"/>
      <c r="Q477" s="68"/>
      <c r="R477" s="68"/>
      <c r="AD477" s="30">
        <v>45300</v>
      </c>
      <c r="AE477" s="26">
        <v>17798.683940466115</v>
      </c>
      <c r="AF477" s="26">
        <v>4052496084.5262103</v>
      </c>
      <c r="AG477" s="26">
        <v>522.94649487925255</v>
      </c>
      <c r="AH477" s="26">
        <v>44942134.530000001</v>
      </c>
      <c r="AI477" s="26">
        <v>7254.3180888413917</v>
      </c>
      <c r="AJ477" s="42">
        <v>1.0968349521655952E-2</v>
      </c>
      <c r="AK477" s="26">
        <v>11544.072734641337</v>
      </c>
    </row>
    <row r="478" spans="1:37">
      <c r="A478" s="30">
        <v>45400</v>
      </c>
      <c r="B478" s="26">
        <v>4197.7569775566226</v>
      </c>
      <c r="C478" s="26">
        <v>2220806755.537447</v>
      </c>
      <c r="D478" s="26">
        <v>143.84948356977964</v>
      </c>
      <c r="E478" s="32">
        <v>45041344.539999999</v>
      </c>
      <c r="L478" s="426"/>
      <c r="M478" s="426"/>
      <c r="N478" s="68"/>
      <c r="P478" s="425"/>
      <c r="Q478" s="68"/>
      <c r="R478" s="68"/>
      <c r="AD478" s="30">
        <v>45400</v>
      </c>
      <c r="AE478" s="26">
        <v>17797.622819355576</v>
      </c>
      <c r="AF478" s="26">
        <v>4052461811.6209555</v>
      </c>
      <c r="AG478" s="26">
        <v>523.6700285666119</v>
      </c>
      <c r="AH478" s="26">
        <v>45041344.539999999</v>
      </c>
      <c r="AI478" s="26">
        <v>7235.3368735936237</v>
      </c>
      <c r="AJ478" s="42">
        <v>1.0992388003966852E-2</v>
      </c>
      <c r="AK478" s="26">
        <v>11534.582127017884</v>
      </c>
    </row>
    <row r="479" spans="1:37">
      <c r="A479" s="30">
        <v>45500</v>
      </c>
      <c r="B479" s="26">
        <v>4197.3454017622862</v>
      </c>
      <c r="C479" s="26">
        <v>2220772482.6321931</v>
      </c>
      <c r="D479" s="26">
        <v>143.73451000566538</v>
      </c>
      <c r="E479" s="32">
        <v>45140554.549999997</v>
      </c>
      <c r="L479" s="426"/>
      <c r="M479" s="426"/>
      <c r="N479" s="68"/>
      <c r="P479" s="425"/>
      <c r="Q479" s="68"/>
      <c r="R479" s="68"/>
      <c r="S479" s="30"/>
      <c r="T479" s="30"/>
      <c r="U479" s="30"/>
      <c r="V479" s="30"/>
      <c r="W479" s="30"/>
      <c r="X479" s="30"/>
      <c r="Y479" s="30"/>
      <c r="Z479" s="30"/>
      <c r="AA479" s="30"/>
      <c r="AB479" s="30"/>
      <c r="AC479" s="30"/>
      <c r="AD479" s="30">
        <v>45500</v>
      </c>
      <c r="AE479" s="26">
        <v>17796.562386168232</v>
      </c>
      <c r="AF479" s="26">
        <v>4052427538.7157016</v>
      </c>
      <c r="AG479" s="26">
        <v>524.39166413244675</v>
      </c>
      <c r="AH479" s="26">
        <v>45140554.549999997</v>
      </c>
      <c r="AI479" s="26">
        <v>7216.3556583481841</v>
      </c>
      <c r="AJ479" s="42">
        <v>1.1016425724367557E-2</v>
      </c>
      <c r="AK479" s="26">
        <v>11525.091519394435</v>
      </c>
    </row>
    <row r="480" spans="1:37">
      <c r="L480" s="426"/>
      <c r="M480" s="426"/>
      <c r="N480" s="68"/>
      <c r="P480" s="425"/>
      <c r="Q480" s="68"/>
      <c r="R480" s="68"/>
      <c r="AD480" s="30">
        <v>45600</v>
      </c>
      <c r="AE480" s="26">
        <v>17795.502640904077</v>
      </c>
      <c r="AF480" s="26">
        <v>4052393265.8104482</v>
      </c>
      <c r="AG480" s="26">
        <v>525.11140157675675</v>
      </c>
      <c r="AH480" s="26">
        <v>45239764.559999995</v>
      </c>
      <c r="AI480" s="26">
        <v>7197.374443099834</v>
      </c>
      <c r="AJ480" s="42">
        <v>1.1040462682894294E-2</v>
      </c>
      <c r="AK480" s="26">
        <v>11515.60091177098</v>
      </c>
    </row>
    <row r="481" spans="12:37">
      <c r="L481" s="426"/>
      <c r="M481" s="426"/>
      <c r="N481" s="68"/>
      <c r="P481" s="425"/>
      <c r="Q481" s="68"/>
      <c r="R481" s="68"/>
      <c r="AD481" s="30">
        <v>45700</v>
      </c>
      <c r="AE481" s="26">
        <v>17794.443583563101</v>
      </c>
      <c r="AF481" s="26">
        <v>4052358992.9051933</v>
      </c>
      <c r="AG481" s="26">
        <v>525.82924089954213</v>
      </c>
      <c r="AH481" s="26">
        <v>45338974.57</v>
      </c>
      <c r="AI481" s="26">
        <v>7178.3932278538123</v>
      </c>
      <c r="AJ481" s="42">
        <v>1.1064498879583289E-2</v>
      </c>
      <c r="AK481" s="26">
        <v>11506.110304147531</v>
      </c>
    </row>
    <row r="482" spans="12:37">
      <c r="L482" s="426"/>
      <c r="M482" s="426"/>
      <c r="N482" s="68"/>
      <c r="P482" s="425"/>
      <c r="Q482" s="68"/>
      <c r="R482" s="68"/>
      <c r="AD482" s="30">
        <v>45800</v>
      </c>
      <c r="AE482" s="26">
        <v>17793.385214145324</v>
      </c>
      <c r="AF482" s="26">
        <v>4052324719.9999399</v>
      </c>
      <c r="AG482" s="26">
        <v>526.54518210080278</v>
      </c>
      <c r="AH482" s="26">
        <v>45438184.579999998</v>
      </c>
      <c r="AI482" s="26">
        <v>7159.4120126066264</v>
      </c>
      <c r="AJ482" s="42">
        <v>1.1088534314470752E-2</v>
      </c>
      <c r="AK482" s="26">
        <v>11496.619696524078</v>
      </c>
    </row>
    <row r="483" spans="12:37">
      <c r="L483" s="426"/>
      <c r="M483" s="426"/>
      <c r="N483" s="68"/>
      <c r="P483" s="425"/>
      <c r="Q483" s="68"/>
      <c r="R483" s="68"/>
      <c r="AD483" s="30">
        <v>45900</v>
      </c>
      <c r="AE483" s="26">
        <v>17792.327532650728</v>
      </c>
      <c r="AF483" s="26">
        <v>4052290447.0946856</v>
      </c>
      <c r="AG483" s="26">
        <v>527.25922518053869</v>
      </c>
      <c r="AH483" s="26">
        <v>45537394.589999996</v>
      </c>
      <c r="AI483" s="26">
        <v>7140.4307973594405</v>
      </c>
      <c r="AJ483" s="42">
        <v>1.1112568987592903E-2</v>
      </c>
      <c r="AK483" s="26">
        <v>11487.129088900625</v>
      </c>
    </row>
    <row r="484" spans="12:37">
      <c r="L484" s="426"/>
      <c r="M484" s="426"/>
      <c r="N484" s="68"/>
      <c r="P484" s="425"/>
      <c r="Q484" s="68"/>
      <c r="R484" s="68"/>
      <c r="AD484" s="30">
        <v>46000</v>
      </c>
      <c r="AE484" s="26">
        <v>17791.270539079327</v>
      </c>
      <c r="AF484" s="26">
        <v>4052256174.1894317</v>
      </c>
      <c r="AG484" s="26">
        <v>527.9713701387501</v>
      </c>
      <c r="AH484" s="26">
        <v>45636604.600000001</v>
      </c>
      <c r="AI484" s="26">
        <v>7121.4495821134187</v>
      </c>
      <c r="AJ484" s="42">
        <v>1.1136602898985958E-2</v>
      </c>
      <c r="AK484" s="26">
        <v>11477.638481277174</v>
      </c>
    </row>
    <row r="485" spans="12:37">
      <c r="L485" s="426"/>
      <c r="M485" s="426"/>
      <c r="N485" s="68"/>
      <c r="P485" s="425"/>
      <c r="Q485" s="68"/>
      <c r="R485" s="68"/>
      <c r="AD485" s="30">
        <v>46100</v>
      </c>
      <c r="AE485" s="26">
        <v>17790.214233431107</v>
      </c>
      <c r="AF485" s="26">
        <v>4052221901.2841773</v>
      </c>
      <c r="AG485" s="26">
        <v>528.68161697543667</v>
      </c>
      <c r="AH485" s="26">
        <v>45735814.609999992</v>
      </c>
      <c r="AI485" s="26">
        <v>7102.4683668662328</v>
      </c>
      <c r="AJ485" s="42">
        <v>1.1160636048686121E-2</v>
      </c>
      <c r="AK485" s="26">
        <v>11468.147873653723</v>
      </c>
    </row>
    <row r="486" spans="12:37">
      <c r="L486" s="424"/>
      <c r="M486" s="424"/>
      <c r="N486" s="68"/>
      <c r="P486" s="425"/>
      <c r="Q486" s="68"/>
      <c r="R486" s="68"/>
      <c r="AD486" s="30">
        <v>46200</v>
      </c>
      <c r="AE486" s="26">
        <v>17789.158615706081</v>
      </c>
      <c r="AF486" s="26">
        <v>4052187628.3789234</v>
      </c>
      <c r="AG486" s="26">
        <v>529.3899656905985</v>
      </c>
      <c r="AH486" s="26">
        <v>45835024.619999997</v>
      </c>
      <c r="AI486" s="26">
        <v>7083.4871516178828</v>
      </c>
      <c r="AJ486" s="42">
        <v>1.1184668436729611E-2</v>
      </c>
      <c r="AK486" s="26">
        <v>11458.65726603027</v>
      </c>
    </row>
    <row r="487" spans="12:37">
      <c r="L487" s="424"/>
      <c r="M487" s="424"/>
      <c r="N487" s="68"/>
      <c r="P487" s="425"/>
      <c r="Q487" s="68"/>
      <c r="R487" s="68"/>
      <c r="AD487" s="30">
        <v>46300</v>
      </c>
      <c r="AE487" s="26">
        <v>17788.103685904243</v>
      </c>
      <c r="AF487" s="26">
        <v>4052153355.4736691</v>
      </c>
      <c r="AG487" s="26">
        <v>530.09641628423583</v>
      </c>
      <c r="AH487" s="26">
        <v>45934234.630000003</v>
      </c>
      <c r="AI487" s="26">
        <v>7064.5059363730252</v>
      </c>
      <c r="AJ487" s="42">
        <v>1.1208700063152629E-2</v>
      </c>
      <c r="AK487" s="26">
        <v>11449.166658406821</v>
      </c>
    </row>
    <row r="488" spans="12:37">
      <c r="L488" s="424"/>
      <c r="M488" s="424"/>
      <c r="N488" s="68"/>
      <c r="P488" s="425"/>
      <c r="Q488" s="68"/>
      <c r="R488" s="68"/>
      <c r="AD488" s="30">
        <v>46400</v>
      </c>
      <c r="AE488" s="26">
        <v>17787.049444025582</v>
      </c>
      <c r="AF488" s="26">
        <v>4052119082.5684142</v>
      </c>
      <c r="AG488" s="26">
        <v>530.80096875634842</v>
      </c>
      <c r="AH488" s="26">
        <v>46033444.640000001</v>
      </c>
      <c r="AI488" s="26">
        <v>7045.5247211258393</v>
      </c>
      <c r="AJ488" s="42">
        <v>1.1232730927991383E-2</v>
      </c>
      <c r="AK488" s="26">
        <v>11439.67605078337</v>
      </c>
    </row>
    <row r="489" spans="12:37">
      <c r="L489" s="424"/>
      <c r="M489" s="424"/>
      <c r="N489" s="68"/>
      <c r="P489" s="425"/>
      <c r="Q489" s="68"/>
      <c r="R489" s="68"/>
      <c r="AD489" s="30">
        <v>46500</v>
      </c>
      <c r="AE489" s="26">
        <v>17785.995890070124</v>
      </c>
      <c r="AF489" s="26">
        <v>4052084809.6631603</v>
      </c>
      <c r="AG489" s="26">
        <v>531.50362310693629</v>
      </c>
      <c r="AH489" s="26">
        <v>46132654.649999999</v>
      </c>
      <c r="AI489" s="26">
        <v>7026.5435058786534</v>
      </c>
      <c r="AJ489" s="42">
        <v>1.1256761031282069E-2</v>
      </c>
      <c r="AK489" s="26">
        <v>11430.185443159919</v>
      </c>
    </row>
    <row r="490" spans="12:37">
      <c r="L490" s="424"/>
      <c r="M490" s="424"/>
      <c r="N490" s="68"/>
      <c r="P490" s="425"/>
      <c r="Q490" s="68"/>
      <c r="R490" s="68"/>
      <c r="AD490" s="30">
        <v>46600</v>
      </c>
      <c r="AE490" s="26">
        <v>17784.943024037853</v>
      </c>
      <c r="AF490" s="26">
        <v>4052050536.7579069</v>
      </c>
      <c r="AG490" s="26">
        <v>532.20437933599942</v>
      </c>
      <c r="AH490" s="26">
        <v>46231864.659999996</v>
      </c>
      <c r="AI490" s="26">
        <v>7007.5622906314675</v>
      </c>
      <c r="AJ490" s="42">
        <v>1.1280790373060892E-2</v>
      </c>
      <c r="AK490" s="26">
        <v>11420.694835536468</v>
      </c>
    </row>
    <row r="491" spans="12:37">
      <c r="L491" s="424"/>
      <c r="M491" s="424"/>
      <c r="N491" s="68"/>
      <c r="P491" s="425"/>
      <c r="Q491" s="68"/>
      <c r="R491" s="68"/>
      <c r="AD491" s="30">
        <v>46700</v>
      </c>
      <c r="AE491" s="26">
        <v>17783.890845928767</v>
      </c>
      <c r="AF491" s="26">
        <v>4052016263.8526521</v>
      </c>
      <c r="AG491" s="26">
        <v>532.90323744353782</v>
      </c>
      <c r="AH491" s="26">
        <v>46331074.670000002</v>
      </c>
      <c r="AI491" s="26">
        <v>6988.5810753842816</v>
      </c>
      <c r="AJ491" s="42">
        <v>1.1304818953364054E-2</v>
      </c>
      <c r="AK491" s="26">
        <v>11411.204227913015</v>
      </c>
    </row>
    <row r="492" spans="12:37">
      <c r="L492" s="424"/>
      <c r="M492" s="424"/>
      <c r="N492" s="68"/>
      <c r="P492" s="425"/>
      <c r="Q492" s="68"/>
      <c r="R492" s="68"/>
      <c r="AD492" s="30">
        <v>46800</v>
      </c>
      <c r="AE492" s="26">
        <v>17782.839355742872</v>
      </c>
      <c r="AF492" s="26">
        <v>4051981990.9473991</v>
      </c>
      <c r="AG492" s="26">
        <v>533.60019742955149</v>
      </c>
      <c r="AH492" s="26">
        <v>46430284.68</v>
      </c>
      <c r="AI492" s="26">
        <v>6969.5998601370957</v>
      </c>
      <c r="AJ492" s="42">
        <v>1.1328846772227738E-2</v>
      </c>
      <c r="AK492" s="26">
        <v>11401.713620289562</v>
      </c>
    </row>
    <row r="493" spans="12:37">
      <c r="L493" s="424"/>
      <c r="M493" s="424"/>
      <c r="N493" s="68"/>
      <c r="P493" s="425"/>
      <c r="Q493" s="68"/>
      <c r="R493" s="68"/>
      <c r="AD493" s="30">
        <v>46900</v>
      </c>
      <c r="AE493" s="26">
        <v>17781.788553480153</v>
      </c>
      <c r="AF493" s="26">
        <v>4051947718.0421438</v>
      </c>
      <c r="AG493" s="26">
        <v>534.29525929404065</v>
      </c>
      <c r="AH493" s="26">
        <v>46529494.689999998</v>
      </c>
      <c r="AI493" s="26">
        <v>6950.6186448910739</v>
      </c>
      <c r="AJ493" s="42">
        <v>1.1352873829688153E-2</v>
      </c>
      <c r="AK493" s="26">
        <v>11392.223012666111</v>
      </c>
    </row>
    <row r="494" spans="12:37">
      <c r="L494" s="424"/>
      <c r="M494" s="424"/>
      <c r="N494" s="68"/>
      <c r="P494" s="425"/>
      <c r="Q494" s="68"/>
      <c r="R494" s="68"/>
      <c r="AD494" s="30">
        <v>47000</v>
      </c>
      <c r="AE494" s="26">
        <v>17780.738439140638</v>
      </c>
      <c r="AF494" s="26">
        <v>4051913445.1368909</v>
      </c>
      <c r="AG494" s="26">
        <v>534.98842303700496</v>
      </c>
      <c r="AH494" s="26">
        <v>46628704.700000003</v>
      </c>
      <c r="AI494" s="26">
        <v>6931.637429643888</v>
      </c>
      <c r="AJ494" s="42">
        <v>1.1376900125781476E-2</v>
      </c>
      <c r="AK494" s="26">
        <v>11382.73240504266</v>
      </c>
    </row>
    <row r="495" spans="12:37">
      <c r="L495" s="424"/>
      <c r="M495" s="424"/>
      <c r="N495" s="68"/>
      <c r="P495" s="425"/>
      <c r="Q495" s="68"/>
      <c r="R495" s="68"/>
      <c r="AD495" s="30">
        <v>47100</v>
      </c>
      <c r="AE495" s="26">
        <v>17779.689012724302</v>
      </c>
      <c r="AF495" s="26">
        <v>4051879172.231636</v>
      </c>
      <c r="AG495" s="26">
        <v>535.67968865844466</v>
      </c>
      <c r="AH495" s="26">
        <v>46727914.709999993</v>
      </c>
      <c r="AI495" s="26">
        <v>6912.6562143967021</v>
      </c>
      <c r="AJ495" s="42">
        <v>1.1400925660543904E-2</v>
      </c>
      <c r="AK495" s="26">
        <v>11373.241797419209</v>
      </c>
    </row>
    <row r="496" spans="12:37">
      <c r="L496" s="424"/>
      <c r="M496" s="424"/>
      <c r="N496" s="68"/>
      <c r="P496" s="425"/>
      <c r="Q496" s="68"/>
      <c r="R496" s="68"/>
      <c r="AD496" s="30">
        <v>47200</v>
      </c>
      <c r="AE496" s="26">
        <v>17778.640274231158</v>
      </c>
      <c r="AF496" s="26">
        <v>4051844899.3263822</v>
      </c>
      <c r="AG496" s="26">
        <v>536.36905615835985</v>
      </c>
      <c r="AH496" s="26">
        <v>46827124.719999999</v>
      </c>
      <c r="AI496" s="26">
        <v>6893.6749991518445</v>
      </c>
      <c r="AJ496" s="42">
        <v>1.142495043401162E-2</v>
      </c>
      <c r="AK496" s="26">
        <v>11363.751189795759</v>
      </c>
    </row>
    <row r="497" spans="11:37">
      <c r="L497" s="424"/>
      <c r="M497" s="424"/>
      <c r="N497" s="68"/>
      <c r="P497" s="425"/>
      <c r="Q497" s="68"/>
      <c r="R497" s="68"/>
      <c r="AD497" s="30">
        <v>47300</v>
      </c>
      <c r="AE497" s="26">
        <v>17777.592223661202</v>
      </c>
      <c r="AF497" s="26">
        <v>4051810626.4211278</v>
      </c>
      <c r="AG497" s="26">
        <v>537.05652553675009</v>
      </c>
      <c r="AH497" s="26">
        <v>46926334.730000004</v>
      </c>
      <c r="AI497" s="26">
        <v>6874.6937839023303</v>
      </c>
      <c r="AJ497" s="42">
        <v>1.1448974446220811E-2</v>
      </c>
      <c r="AK497" s="26">
        <v>11354.260582172306</v>
      </c>
    </row>
    <row r="498" spans="11:37">
      <c r="L498" s="424"/>
      <c r="M498" s="424"/>
      <c r="N498" s="68"/>
      <c r="P498" s="425"/>
      <c r="Q498" s="68"/>
      <c r="R498" s="68"/>
      <c r="AD498" s="30">
        <v>47400</v>
      </c>
      <c r="AE498" s="26">
        <v>17776.544861014438</v>
      </c>
      <c r="AF498" s="26">
        <v>4051776353.5158739</v>
      </c>
      <c r="AG498" s="26">
        <v>537.74209679361559</v>
      </c>
      <c r="AH498" s="26">
        <v>47025544.739999995</v>
      </c>
      <c r="AI498" s="26">
        <v>6855.7125686551444</v>
      </c>
      <c r="AJ498" s="42">
        <v>1.1472997697207653E-2</v>
      </c>
      <c r="AK498" s="26">
        <v>11344.769974548852</v>
      </c>
    </row>
    <row r="499" spans="11:37">
      <c r="L499" s="424"/>
      <c r="M499" s="424"/>
      <c r="N499" s="68"/>
      <c r="P499" s="425"/>
      <c r="Q499" s="68"/>
      <c r="R499" s="68"/>
      <c r="AD499" s="30">
        <v>47500</v>
      </c>
      <c r="AE499" s="26">
        <v>17775.498186290857</v>
      </c>
      <c r="AF499" s="26">
        <v>4051742080.6106195</v>
      </c>
      <c r="AG499" s="26">
        <v>538.42576992895658</v>
      </c>
      <c r="AH499" s="26">
        <v>47124754.75</v>
      </c>
      <c r="AI499" s="26">
        <v>6836.7313534091227</v>
      </c>
      <c r="AJ499" s="42">
        <v>1.1497020187008333E-2</v>
      </c>
      <c r="AK499" s="26">
        <v>11335.279366925401</v>
      </c>
    </row>
    <row r="500" spans="11:37">
      <c r="L500" s="424"/>
      <c r="M500" s="424"/>
      <c r="N500" s="68"/>
      <c r="P500" s="425"/>
      <c r="Q500" s="68"/>
      <c r="R500" s="68"/>
      <c r="AD500" s="30">
        <v>47600</v>
      </c>
      <c r="AE500" s="26">
        <v>17774.452199490468</v>
      </c>
      <c r="AF500" s="26">
        <v>4051707807.7053657</v>
      </c>
      <c r="AG500" s="26">
        <v>539.10754494277285</v>
      </c>
      <c r="AH500" s="26">
        <v>47223964.759999998</v>
      </c>
      <c r="AI500" s="26">
        <v>6817.7501381631009</v>
      </c>
      <c r="AJ500" s="42">
        <v>1.1521041915659018E-2</v>
      </c>
      <c r="AK500" s="26">
        <v>11325.788759301951</v>
      </c>
    </row>
    <row r="501" spans="11:37">
      <c r="L501" s="424"/>
      <c r="M501" s="424"/>
      <c r="N501" s="68"/>
      <c r="P501" s="425"/>
      <c r="Q501" s="68"/>
      <c r="R501" s="68"/>
      <c r="AD501" s="30">
        <v>47700</v>
      </c>
      <c r="AE501" s="26">
        <v>17773.406900613267</v>
      </c>
      <c r="AF501" s="26">
        <v>4051673534.8001118</v>
      </c>
      <c r="AG501" s="26">
        <v>539.78742183506438</v>
      </c>
      <c r="AH501" s="26">
        <v>47323174.769999996</v>
      </c>
      <c r="AI501" s="26">
        <v>6798.768922915915</v>
      </c>
      <c r="AJ501" s="42">
        <v>1.1545062883195893E-2</v>
      </c>
      <c r="AK501" s="26">
        <v>11316.298151678498</v>
      </c>
    </row>
    <row r="502" spans="11:37">
      <c r="L502" s="424"/>
      <c r="M502" s="424"/>
      <c r="N502" s="68"/>
      <c r="P502" s="425"/>
      <c r="Q502" s="68"/>
      <c r="R502" s="68"/>
      <c r="AD502" s="30">
        <v>47800</v>
      </c>
      <c r="AE502" s="26">
        <v>17772.362289659253</v>
      </c>
      <c r="AF502" s="26">
        <v>4051639261.8948579</v>
      </c>
      <c r="AG502" s="26">
        <v>540.46540060583141</v>
      </c>
      <c r="AH502" s="26">
        <v>47422384.780000001</v>
      </c>
      <c r="AI502" s="26">
        <v>6779.7877076698933</v>
      </c>
      <c r="AJ502" s="42">
        <v>1.1569083089655128E-2</v>
      </c>
      <c r="AK502" s="26">
        <v>11306.807544055049</v>
      </c>
    </row>
    <row r="503" spans="11:37">
      <c r="L503" s="424"/>
      <c r="M503" s="424"/>
      <c r="N503" s="68"/>
      <c r="P503" s="425"/>
      <c r="Q503" s="68"/>
      <c r="R503" s="68"/>
      <c r="AD503" s="30">
        <v>47900</v>
      </c>
      <c r="AE503" s="26">
        <v>17771.318366628424</v>
      </c>
      <c r="AF503" s="26">
        <v>4051604988.9896035</v>
      </c>
      <c r="AG503" s="26">
        <v>541.14148125507347</v>
      </c>
      <c r="AH503" s="26">
        <v>47521594.789999999</v>
      </c>
      <c r="AI503" s="26">
        <v>6760.8064924203791</v>
      </c>
      <c r="AJ503" s="42">
        <v>1.1593102535072891E-2</v>
      </c>
      <c r="AK503" s="26">
        <v>11297.316936431595</v>
      </c>
    </row>
    <row r="504" spans="11:37">
      <c r="L504" s="424"/>
      <c r="M504" s="424"/>
      <c r="N504" s="68"/>
      <c r="P504" s="425"/>
      <c r="Q504" s="68"/>
      <c r="R504" s="68"/>
      <c r="AD504" s="30">
        <v>48000</v>
      </c>
      <c r="AE504" s="26">
        <v>17770.27513152079</v>
      </c>
      <c r="AF504" s="26">
        <v>4051570716.0843496</v>
      </c>
      <c r="AG504" s="26">
        <v>541.81566378279103</v>
      </c>
      <c r="AH504" s="26">
        <v>47620804.799999997</v>
      </c>
      <c r="AI504" s="26">
        <v>6741.8252771755215</v>
      </c>
      <c r="AJ504" s="42">
        <v>1.1617121219485348E-2</v>
      </c>
      <c r="AK504" s="26">
        <v>11287.826328808147</v>
      </c>
    </row>
    <row r="505" spans="11:37">
      <c r="L505" s="424"/>
      <c r="M505" s="424"/>
      <c r="N505" s="68"/>
      <c r="P505" s="425"/>
      <c r="Q505" s="68"/>
      <c r="R505" s="68"/>
      <c r="AD505" s="30">
        <v>48100</v>
      </c>
      <c r="AE505" s="26">
        <v>17769.232584336343</v>
      </c>
      <c r="AF505" s="26">
        <v>4051536443.1790953</v>
      </c>
      <c r="AG505" s="26">
        <v>542.48794818898375</v>
      </c>
      <c r="AH505" s="26">
        <v>47720014.809999995</v>
      </c>
      <c r="AI505" s="26">
        <v>6722.8440619271714</v>
      </c>
      <c r="AJ505" s="42">
        <v>1.1641139142928671E-2</v>
      </c>
      <c r="AK505" s="26">
        <v>11278.335721184692</v>
      </c>
    </row>
    <row r="506" spans="11:37">
      <c r="L506" s="424"/>
      <c r="M506" s="424"/>
      <c r="N506" s="68"/>
      <c r="P506" s="425"/>
      <c r="Q506" s="68"/>
      <c r="R506" s="68"/>
      <c r="AD506" s="30">
        <v>48200</v>
      </c>
      <c r="AE506" s="26">
        <v>17768.190725075077</v>
      </c>
      <c r="AF506" s="26">
        <v>4051502170.2738409</v>
      </c>
      <c r="AG506" s="26">
        <v>543.15833447365185</v>
      </c>
      <c r="AH506" s="26">
        <v>47819224.82</v>
      </c>
      <c r="AI506" s="26">
        <v>6703.8628466811497</v>
      </c>
      <c r="AJ506" s="42">
        <v>1.1665156305439021E-2</v>
      </c>
      <c r="AK506" s="26">
        <v>11268.845113561241</v>
      </c>
    </row>
    <row r="507" spans="11:37">
      <c r="L507" s="424"/>
      <c r="M507" s="424"/>
      <c r="N507" s="68"/>
      <c r="P507" s="425"/>
      <c r="Q507" s="68"/>
      <c r="R507" s="68"/>
      <c r="AD507" s="30">
        <v>48300</v>
      </c>
      <c r="AE507" s="26">
        <v>17767.149553737006</v>
      </c>
      <c r="AF507" s="26">
        <v>4051467897.368587</v>
      </c>
      <c r="AG507" s="26">
        <v>543.82682263679521</v>
      </c>
      <c r="AH507" s="26">
        <v>47918434.829999998</v>
      </c>
      <c r="AI507" s="26">
        <v>6684.8816314339638</v>
      </c>
      <c r="AJ507" s="42">
        <v>1.1689172707052555E-2</v>
      </c>
      <c r="AK507" s="26">
        <v>11259.354505937788</v>
      </c>
    </row>
    <row r="508" spans="11:37">
      <c r="L508" s="424"/>
      <c r="M508" s="424"/>
      <c r="N508" s="68"/>
      <c r="P508" s="425"/>
      <c r="Q508" s="68"/>
      <c r="R508" s="68"/>
      <c r="AD508" s="30">
        <v>48400</v>
      </c>
      <c r="AE508" s="26">
        <v>17766.10907032212</v>
      </c>
      <c r="AF508" s="26">
        <v>4051433624.4633322</v>
      </c>
      <c r="AG508" s="26">
        <v>544.49341267841396</v>
      </c>
      <c r="AH508" s="26">
        <v>48017644.839999996</v>
      </c>
      <c r="AI508" s="26">
        <v>6665.9004161867779</v>
      </c>
      <c r="AJ508" s="42">
        <v>1.1713188347805437E-2</v>
      </c>
      <c r="AK508" s="26">
        <v>11249.863898314337</v>
      </c>
    </row>
    <row r="509" spans="11:37">
      <c r="L509" s="424"/>
      <c r="M509" s="424"/>
      <c r="N509" s="68"/>
      <c r="P509" s="425"/>
      <c r="Q509" s="68"/>
      <c r="R509" s="68"/>
      <c r="AD509" s="30">
        <v>48500</v>
      </c>
      <c r="AE509" s="26">
        <v>17765.069274830432</v>
      </c>
      <c r="AF509" s="26">
        <v>4051399351.5580792</v>
      </c>
      <c r="AG509" s="26">
        <v>545.15810459850798</v>
      </c>
      <c r="AH509" s="26">
        <v>48116854.850000001</v>
      </c>
      <c r="AI509" s="26">
        <v>6646.9192009407561</v>
      </c>
      <c r="AJ509" s="42">
        <v>1.1737203227733818E-2</v>
      </c>
      <c r="AK509" s="26">
        <v>11240.373290690886</v>
      </c>
    </row>
    <row r="510" spans="11:37">
      <c r="L510" s="424"/>
      <c r="M510" s="424"/>
      <c r="N510" s="68"/>
      <c r="P510" s="425"/>
      <c r="Q510" s="68"/>
      <c r="R510" s="68"/>
      <c r="AD510" s="30">
        <v>48600</v>
      </c>
      <c r="AE510" s="26">
        <v>17764.030167261924</v>
      </c>
      <c r="AF510" s="26">
        <v>4051365078.6528254</v>
      </c>
      <c r="AG510" s="26">
        <v>545.82089839707749</v>
      </c>
      <c r="AH510" s="26">
        <v>48216064.859999992</v>
      </c>
      <c r="AI510" s="26">
        <v>6627.9379856947344</v>
      </c>
      <c r="AJ510" s="42">
        <v>1.1761217346873853E-2</v>
      </c>
      <c r="AK510" s="26">
        <v>11230.882683067437</v>
      </c>
    </row>
    <row r="511" spans="11:37">
      <c r="K511" s="30"/>
      <c r="L511" s="426"/>
      <c r="M511" s="426"/>
      <c r="N511" s="193"/>
      <c r="O511" s="30"/>
      <c r="P511" s="429"/>
      <c r="Q511" s="193"/>
      <c r="R511" s="193"/>
      <c r="AD511" s="30">
        <v>48700</v>
      </c>
      <c r="AE511" s="26">
        <v>17762.991747616601</v>
      </c>
      <c r="AF511" s="26">
        <v>4051330805.7475705</v>
      </c>
      <c r="AG511" s="26">
        <v>546.48179407412215</v>
      </c>
      <c r="AH511" s="26">
        <v>48315274.869999997</v>
      </c>
      <c r="AI511" s="26">
        <v>6608.9567704463843</v>
      </c>
      <c r="AJ511" s="42">
        <v>1.1785230705261706E-2</v>
      </c>
      <c r="AK511" s="26">
        <v>11221.392075443986</v>
      </c>
    </row>
    <row r="512" spans="11:37">
      <c r="K512" s="30"/>
      <c r="L512" s="426"/>
      <c r="M512" s="426"/>
      <c r="N512" s="193"/>
      <c r="O512" s="30"/>
      <c r="P512" s="429"/>
      <c r="Q512" s="193"/>
      <c r="R512" s="193"/>
      <c r="AD512" s="30">
        <v>48800</v>
      </c>
      <c r="AE512" s="26">
        <v>17761.954015894476</v>
      </c>
      <c r="AF512" s="26">
        <v>4051296532.8423171</v>
      </c>
      <c r="AG512" s="26">
        <v>547.14079162964208</v>
      </c>
      <c r="AH512" s="26">
        <v>48414484.880000003</v>
      </c>
      <c r="AI512" s="26">
        <v>6589.9755551991984</v>
      </c>
      <c r="AJ512" s="42">
        <v>1.180924330293351E-2</v>
      </c>
      <c r="AK512" s="26">
        <v>11211.901467820533</v>
      </c>
    </row>
    <row r="513" spans="11:37">
      <c r="K513" s="30"/>
      <c r="L513" s="426"/>
      <c r="M513" s="426"/>
      <c r="N513" s="193"/>
      <c r="O513" s="30"/>
      <c r="P513" s="429"/>
      <c r="Q513" s="193"/>
      <c r="R513" s="193"/>
      <c r="AD513" s="30">
        <v>48900</v>
      </c>
      <c r="AE513" s="26">
        <v>17760.916972095529</v>
      </c>
      <c r="AF513" s="26">
        <v>4051262259.9370623</v>
      </c>
      <c r="AG513" s="26">
        <v>547.79789106363728</v>
      </c>
      <c r="AH513" s="26">
        <v>48513694.890000001</v>
      </c>
      <c r="AI513" s="26">
        <v>6570.9943399520125</v>
      </c>
      <c r="AJ513" s="42">
        <v>1.1833255139925425E-2</v>
      </c>
      <c r="AK513" s="26">
        <v>11202.41086019708</v>
      </c>
    </row>
    <row r="514" spans="11:37">
      <c r="K514" s="30"/>
      <c r="L514" s="426"/>
      <c r="M514" s="426"/>
      <c r="N514" s="193"/>
      <c r="O514" s="30"/>
      <c r="P514" s="429"/>
      <c r="Q514" s="193"/>
      <c r="R514" s="193"/>
      <c r="AD514" s="30">
        <v>49000</v>
      </c>
      <c r="AE514" s="26">
        <v>17759.88061621978</v>
      </c>
      <c r="AF514" s="26">
        <v>4051227987.0318084</v>
      </c>
      <c r="AG514" s="26">
        <v>548.45309237610786</v>
      </c>
      <c r="AH514" s="26">
        <v>48612904.899999999</v>
      </c>
      <c r="AI514" s="26">
        <v>6552.0131247059908</v>
      </c>
      <c r="AJ514" s="42">
        <v>1.1857266216273586E-2</v>
      </c>
      <c r="AK514" s="26">
        <v>11192.920252573629</v>
      </c>
    </row>
    <row r="515" spans="11:37">
      <c r="K515" s="30"/>
      <c r="L515" s="30"/>
      <c r="M515" s="30"/>
      <c r="N515" s="30"/>
      <c r="O515" s="30"/>
      <c r="P515" s="429"/>
      <c r="Q515" s="193"/>
      <c r="R515" s="193"/>
      <c r="AD515" s="30">
        <v>49100</v>
      </c>
      <c r="AE515" s="26">
        <v>17758.844948267215</v>
      </c>
      <c r="AF515" s="26">
        <v>4051193714.1265545</v>
      </c>
      <c r="AG515" s="26">
        <v>549.10639556705371</v>
      </c>
      <c r="AH515" s="26">
        <v>48712114.909999996</v>
      </c>
      <c r="AI515" s="26">
        <v>6533.0319094588049</v>
      </c>
      <c r="AJ515" s="42">
        <v>1.1881276532014142E-2</v>
      </c>
      <c r="AK515" s="26">
        <v>11183.429644950176</v>
      </c>
    </row>
    <row r="516" spans="11:37">
      <c r="K516" s="30"/>
      <c r="L516" s="30"/>
      <c r="M516" s="30"/>
      <c r="N516" s="30"/>
      <c r="O516" s="30"/>
      <c r="P516" s="429"/>
      <c r="Q516" s="193"/>
      <c r="R516" s="193"/>
      <c r="AD516" s="30">
        <v>49200</v>
      </c>
      <c r="AE516" s="26">
        <v>17757.809968237834</v>
      </c>
      <c r="AF516" s="26">
        <v>4051159441.2212996</v>
      </c>
      <c r="AG516" s="26">
        <v>549.75780063647483</v>
      </c>
      <c r="AH516" s="26">
        <v>48811324.920000002</v>
      </c>
      <c r="AI516" s="26">
        <v>6514.050694211619</v>
      </c>
      <c r="AJ516" s="42">
        <v>1.1905286087183234E-2</v>
      </c>
      <c r="AK516" s="26">
        <v>11173.939037326723</v>
      </c>
    </row>
    <row r="517" spans="11:37">
      <c r="K517" s="30"/>
      <c r="L517" s="30"/>
      <c r="M517" s="30"/>
      <c r="N517" s="30"/>
      <c r="O517" s="30"/>
      <c r="P517" s="429"/>
      <c r="Q517" s="193"/>
      <c r="R517" s="193"/>
      <c r="AD517" s="30">
        <v>49300</v>
      </c>
      <c r="AE517" s="26">
        <v>17756.775676131649</v>
      </c>
      <c r="AF517" s="26">
        <v>4051125168.3160458</v>
      </c>
      <c r="AG517" s="26">
        <v>550.40730758437144</v>
      </c>
      <c r="AH517" s="26">
        <v>48910534.93</v>
      </c>
      <c r="AI517" s="26">
        <v>6495.0694789655972</v>
      </c>
      <c r="AJ517" s="42">
        <v>1.1929294881816996E-2</v>
      </c>
      <c r="AK517" s="26">
        <v>11164.448429703274</v>
      </c>
    </row>
    <row r="518" spans="11:37">
      <c r="K518" s="30"/>
      <c r="L518" s="30"/>
      <c r="M518" s="30"/>
      <c r="N518" s="30"/>
      <c r="O518" s="30"/>
      <c r="P518" s="429"/>
      <c r="Q518" s="193"/>
      <c r="R518" s="193"/>
      <c r="AD518" s="30">
        <v>49400</v>
      </c>
      <c r="AE518" s="26">
        <v>17755.742071948644</v>
      </c>
      <c r="AF518" s="26">
        <v>4051090895.4107914</v>
      </c>
      <c r="AG518" s="26">
        <v>551.05491641074332</v>
      </c>
      <c r="AH518" s="26">
        <v>49009744.939999998</v>
      </c>
      <c r="AI518" s="26">
        <v>6476.0882637184113</v>
      </c>
      <c r="AJ518" s="42">
        <v>1.1953302915951565E-2</v>
      </c>
      <c r="AK518" s="26">
        <v>11154.957822079823</v>
      </c>
    </row>
    <row r="519" spans="11:37">
      <c r="K519" s="30"/>
      <c r="L519" s="30"/>
      <c r="M519" s="30"/>
      <c r="N519" s="30"/>
      <c r="O519" s="30"/>
      <c r="P519" s="30"/>
      <c r="Q519" s="30"/>
      <c r="R519" s="30"/>
      <c r="AD519" s="30">
        <v>49500</v>
      </c>
      <c r="AE519" s="26">
        <v>17754.709155688837</v>
      </c>
      <c r="AF519" s="26">
        <v>4051056622.5055375</v>
      </c>
      <c r="AG519" s="26">
        <v>551.70062711559035</v>
      </c>
      <c r="AH519" s="26">
        <v>49108954.950000003</v>
      </c>
      <c r="AI519" s="26">
        <v>6457.1070484712254</v>
      </c>
      <c r="AJ519" s="42">
        <v>1.1977310189623079E-2</v>
      </c>
      <c r="AK519" s="26">
        <v>11145.467214456372</v>
      </c>
    </row>
    <row r="520" spans="11:37">
      <c r="K520" s="30"/>
      <c r="L520" s="30"/>
      <c r="M520" s="30"/>
      <c r="N520" s="30"/>
      <c r="O520" s="30"/>
      <c r="P520" s="30"/>
      <c r="Q520" s="30"/>
      <c r="R520" s="30"/>
      <c r="AD520" s="30">
        <v>49600</v>
      </c>
      <c r="AE520" s="26">
        <v>17753.676927352215</v>
      </c>
      <c r="AF520" s="26">
        <v>4051022349.6002846</v>
      </c>
      <c r="AG520" s="26">
        <v>552.34443969891277</v>
      </c>
      <c r="AH520" s="26">
        <v>49208164.959999993</v>
      </c>
      <c r="AI520" s="26">
        <v>6438.1258332240395</v>
      </c>
      <c r="AJ520" s="42">
        <v>1.2001316702867658E-2</v>
      </c>
      <c r="AK520" s="26">
        <v>11135.976606832919</v>
      </c>
    </row>
    <row r="521" spans="11:37">
      <c r="K521" s="30"/>
      <c r="L521" s="30"/>
      <c r="M521" s="30"/>
      <c r="N521" s="30"/>
      <c r="O521" s="30"/>
      <c r="P521" s="30"/>
      <c r="Q521" s="30"/>
      <c r="R521" s="30"/>
      <c r="AD521" s="30">
        <v>49700</v>
      </c>
      <c r="AE521" s="26">
        <v>17752.645386938781</v>
      </c>
      <c r="AF521" s="26">
        <v>4050988076.6950297</v>
      </c>
      <c r="AG521" s="26">
        <v>552.98635416071056</v>
      </c>
      <c r="AH521" s="26">
        <v>49307374.969999999</v>
      </c>
      <c r="AI521" s="26">
        <v>6419.1446179780178</v>
      </c>
      <c r="AJ521" s="42">
        <v>1.2025322455721448E-2</v>
      </c>
      <c r="AK521" s="26">
        <v>11126.485999209468</v>
      </c>
    </row>
    <row r="522" spans="11:37">
      <c r="K522" s="30"/>
      <c r="L522" s="30"/>
      <c r="M522" s="30"/>
      <c r="N522" s="30"/>
      <c r="O522" s="30"/>
      <c r="P522" s="30"/>
      <c r="Q522" s="30"/>
      <c r="R522" s="30"/>
      <c r="AD522" s="30">
        <v>49800</v>
      </c>
      <c r="AE522" s="26">
        <v>17751.614534448534</v>
      </c>
      <c r="AF522" s="26">
        <v>4050953803.7897754</v>
      </c>
      <c r="AG522" s="26">
        <v>553.62637050098385</v>
      </c>
      <c r="AH522" s="26">
        <v>49406584.980000004</v>
      </c>
      <c r="AI522" s="26">
        <v>6400.163402731996</v>
      </c>
      <c r="AJ522" s="42">
        <v>1.2049327448220565E-2</v>
      </c>
      <c r="AK522" s="26">
        <v>11116.995391586021</v>
      </c>
    </row>
    <row r="523" spans="11:37">
      <c r="AD523" s="30">
        <v>49900</v>
      </c>
      <c r="AE523" s="26">
        <v>17750.584369881479</v>
      </c>
      <c r="AF523" s="26">
        <v>4050919530.884522</v>
      </c>
      <c r="AG523" s="26">
        <v>554.26448871973207</v>
      </c>
      <c r="AH523" s="26">
        <v>49505794.989999995</v>
      </c>
      <c r="AI523" s="26">
        <v>6381.1821874824818</v>
      </c>
      <c r="AJ523" s="42">
        <v>1.2073331680401131E-2</v>
      </c>
      <c r="AK523" s="26">
        <v>11107.504783962566</v>
      </c>
    </row>
    <row r="524" spans="11:37">
      <c r="AD524" s="30">
        <v>50000</v>
      </c>
      <c r="AE524" s="26">
        <v>17749.554893237604</v>
      </c>
      <c r="AF524" s="26">
        <v>4050885257.9792671</v>
      </c>
      <c r="AG524" s="26">
        <v>554.90070881695556</v>
      </c>
      <c r="AH524" s="26">
        <v>49605005</v>
      </c>
      <c r="AI524" s="26">
        <v>6362.2009722352959</v>
      </c>
      <c r="AJ524" s="42">
        <v>1.2097335152299278E-2</v>
      </c>
      <c r="AK524" s="26">
        <v>11098.014176339111</v>
      </c>
    </row>
    <row r="525" spans="11:37">
      <c r="AD525" s="30">
        <v>50100</v>
      </c>
      <c r="AE525" s="26">
        <v>17748.526104516925</v>
      </c>
      <c r="AF525" s="26">
        <v>4050850985.0740132</v>
      </c>
      <c r="AG525" s="26">
        <v>555.53503079265477</v>
      </c>
      <c r="AH525" s="26">
        <v>49704215.009999998</v>
      </c>
      <c r="AI525" s="26">
        <v>6343.2197569916025</v>
      </c>
      <c r="AJ525" s="42">
        <v>1.2121337863951117E-2</v>
      </c>
      <c r="AK525" s="26">
        <v>11088.523568715662</v>
      </c>
    </row>
    <row r="526" spans="11:37">
      <c r="AD526" s="30">
        <v>50200</v>
      </c>
      <c r="AE526" s="26">
        <v>17747.498003719429</v>
      </c>
      <c r="AF526" s="26">
        <v>4050816712.1687589</v>
      </c>
      <c r="AG526" s="26">
        <v>556.16745464682879</v>
      </c>
      <c r="AH526" s="26">
        <v>49803425.019999996</v>
      </c>
      <c r="AI526" s="26">
        <v>6324.2385417409241</v>
      </c>
      <c r="AJ526" s="42">
        <v>1.214533981539277E-2</v>
      </c>
      <c r="AK526" s="26">
        <v>11079.032961092209</v>
      </c>
    </row>
    <row r="527" spans="11:37">
      <c r="AD527" s="30">
        <v>50300</v>
      </c>
      <c r="AE527" s="26">
        <v>17746.470590845132</v>
      </c>
      <c r="AF527" s="26">
        <v>4050782439.2635055</v>
      </c>
      <c r="AG527" s="26">
        <v>556.79798037947864</v>
      </c>
      <c r="AH527" s="26">
        <v>49902635.030000001</v>
      </c>
      <c r="AI527" s="26">
        <v>6305.2573264983948</v>
      </c>
      <c r="AJ527" s="42">
        <v>1.216934100666035E-2</v>
      </c>
      <c r="AK527" s="26">
        <v>11069.542353468762</v>
      </c>
    </row>
    <row r="528" spans="11:37">
      <c r="AD528" s="30">
        <v>50400</v>
      </c>
      <c r="AE528" s="26">
        <v>17745.443865894009</v>
      </c>
      <c r="AF528" s="26">
        <v>4050748166.3582501</v>
      </c>
      <c r="AG528" s="26">
        <v>557.42660799060343</v>
      </c>
      <c r="AH528" s="26">
        <v>50001845.039999999</v>
      </c>
      <c r="AI528" s="26">
        <v>6286.2761112477165</v>
      </c>
      <c r="AJ528" s="42">
        <v>1.2193341437789976E-2</v>
      </c>
      <c r="AK528" s="26">
        <v>11060.051745845307</v>
      </c>
    </row>
    <row r="529" spans="30:37">
      <c r="AD529" s="30">
        <v>50500</v>
      </c>
      <c r="AE529" s="26">
        <v>17744.417828866084</v>
      </c>
      <c r="AF529" s="26">
        <v>4050713893.4529977</v>
      </c>
      <c r="AG529" s="26">
        <v>558.05333748020371</v>
      </c>
      <c r="AH529" s="26">
        <v>50101055.049999997</v>
      </c>
      <c r="AI529" s="26">
        <v>6267.2948960028589</v>
      </c>
      <c r="AJ529" s="42">
        <v>1.2217341108817744E-2</v>
      </c>
      <c r="AK529" s="26">
        <v>11050.561138221856</v>
      </c>
    </row>
    <row r="530" spans="30:37">
      <c r="AD530" s="30">
        <v>50600</v>
      </c>
      <c r="AE530" s="26">
        <v>17743.392479761351</v>
      </c>
      <c r="AF530" s="26">
        <v>4050679620.5477433</v>
      </c>
      <c r="AG530" s="26">
        <v>558.67816884827926</v>
      </c>
      <c r="AH530" s="26">
        <v>50200265.059999995</v>
      </c>
      <c r="AI530" s="26">
        <v>6248.313680755673</v>
      </c>
      <c r="AJ530" s="42">
        <v>1.224134001977978E-2</v>
      </c>
      <c r="AK530" s="26">
        <v>11041.070530598405</v>
      </c>
    </row>
    <row r="531" spans="30:37">
      <c r="AD531" s="30">
        <v>50700</v>
      </c>
      <c r="AE531" s="26">
        <v>17742.367818579798</v>
      </c>
      <c r="AF531" s="26">
        <v>4050645347.642489</v>
      </c>
      <c r="AG531" s="26">
        <v>559.30110209483018</v>
      </c>
      <c r="AH531" s="26">
        <v>50299475.07</v>
      </c>
      <c r="AI531" s="26">
        <v>6229.3324655084871</v>
      </c>
      <c r="AJ531" s="42">
        <v>1.2265338170712183E-2</v>
      </c>
      <c r="AK531" s="26">
        <v>11031.579922974954</v>
      </c>
    </row>
    <row r="532" spans="30:37">
      <c r="AD532" s="30">
        <v>50800</v>
      </c>
      <c r="AE532" s="26">
        <v>17741.34384532144</v>
      </c>
      <c r="AF532" s="26">
        <v>4050611074.7372351</v>
      </c>
      <c r="AG532" s="26">
        <v>559.92213721985638</v>
      </c>
      <c r="AH532" s="26">
        <v>50398685.079999998</v>
      </c>
      <c r="AI532" s="26">
        <v>6210.3512502624653</v>
      </c>
      <c r="AJ532" s="42">
        <v>1.2289335561651056E-2</v>
      </c>
      <c r="AK532" s="26">
        <v>11022.089315351504</v>
      </c>
    </row>
    <row r="533" spans="30:37">
      <c r="AD533" s="30">
        <v>50900</v>
      </c>
      <c r="AE533" s="26">
        <v>17740.320559986259</v>
      </c>
      <c r="AF533" s="26">
        <v>4050576801.8319802</v>
      </c>
      <c r="AG533" s="26">
        <v>560.54127422335773</v>
      </c>
      <c r="AH533" s="26">
        <v>50497895.089999996</v>
      </c>
      <c r="AI533" s="26">
        <v>6191.3700350129511</v>
      </c>
      <c r="AJ533" s="42">
        <v>1.23133321926325E-2</v>
      </c>
      <c r="AK533" s="26">
        <v>11012.598707728048</v>
      </c>
    </row>
    <row r="534" spans="30:37">
      <c r="AD534" s="30">
        <v>51000</v>
      </c>
      <c r="AE534" s="26">
        <v>17739.297962574274</v>
      </c>
      <c r="AF534" s="26">
        <v>4050542528.9267259</v>
      </c>
      <c r="AG534" s="26">
        <v>561.15851310533458</v>
      </c>
      <c r="AH534" s="26">
        <v>50597105.100000001</v>
      </c>
      <c r="AI534" s="26">
        <v>6172.3888197692577</v>
      </c>
      <c r="AJ534" s="42">
        <v>1.2337328063692619E-2</v>
      </c>
      <c r="AK534" s="26">
        <v>11003.108100104599</v>
      </c>
    </row>
    <row r="535" spans="30:37">
      <c r="AD535" s="30">
        <v>51100</v>
      </c>
      <c r="AE535" s="26">
        <v>17738.276053085476</v>
      </c>
      <c r="AF535" s="26">
        <v>4050508256.0214725</v>
      </c>
      <c r="AG535" s="26">
        <v>561.77385386578658</v>
      </c>
      <c r="AH535" s="26">
        <v>50696315.109999992</v>
      </c>
      <c r="AI535" s="26">
        <v>6153.4076045197435</v>
      </c>
      <c r="AJ535" s="42">
        <v>1.2361323174867498E-2</v>
      </c>
      <c r="AK535" s="26">
        <v>10993.617492481148</v>
      </c>
    </row>
    <row r="536" spans="30:37">
      <c r="AD536" s="30">
        <v>51200</v>
      </c>
      <c r="AE536" s="26">
        <v>17737.254831519866</v>
      </c>
      <c r="AF536" s="26">
        <v>4050473983.1162176</v>
      </c>
      <c r="AG536" s="26">
        <v>562.38729650471396</v>
      </c>
      <c r="AH536" s="26">
        <v>50795525.119999997</v>
      </c>
      <c r="AI536" s="26">
        <v>6134.4263892737217</v>
      </c>
      <c r="AJ536" s="42">
        <v>1.238531752619325E-2</v>
      </c>
      <c r="AK536" s="26">
        <v>10984.126884857695</v>
      </c>
    </row>
    <row r="537" spans="30:37">
      <c r="AD537" s="30">
        <v>51300</v>
      </c>
      <c r="AE537" s="26">
        <v>17736.23429787745</v>
      </c>
      <c r="AF537" s="26">
        <v>4050439710.2109637</v>
      </c>
      <c r="AG537" s="26">
        <v>562.99884102211684</v>
      </c>
      <c r="AH537" s="26">
        <v>50894735.130000003</v>
      </c>
      <c r="AI537" s="26">
        <v>6115.4451740288641</v>
      </c>
      <c r="AJ537" s="42">
        <v>1.2409311117705954E-2</v>
      </c>
      <c r="AK537" s="26">
        <v>10974.636277234245</v>
      </c>
    </row>
    <row r="538" spans="30:37">
      <c r="AD538" s="30">
        <v>51400</v>
      </c>
      <c r="AE538" s="26">
        <v>17735.214452158209</v>
      </c>
      <c r="AF538" s="26">
        <v>4050405437.3057098</v>
      </c>
      <c r="AG538" s="26">
        <v>563.60848741799464</v>
      </c>
      <c r="AH538" s="26">
        <v>50993945.140000001</v>
      </c>
      <c r="AI538" s="26">
        <v>6096.4639587781858</v>
      </c>
      <c r="AJ538" s="42">
        <v>1.2433303949441702E-2</v>
      </c>
      <c r="AK538" s="26">
        <v>10965.145669610791</v>
      </c>
    </row>
    <row r="539" spans="30:37">
      <c r="AD539" s="30">
        <v>51500</v>
      </c>
      <c r="AE539" s="26">
        <v>17734.195294362169</v>
      </c>
      <c r="AF539" s="26">
        <v>4050371164.400456</v>
      </c>
      <c r="AG539" s="26">
        <v>564.21623569234816</v>
      </c>
      <c r="AH539" s="26">
        <v>51093155.149999999</v>
      </c>
      <c r="AI539" s="26">
        <v>6077.4827435344923</v>
      </c>
      <c r="AJ539" s="42">
        <v>1.2457296021436583E-2</v>
      </c>
      <c r="AK539" s="26">
        <v>10955.655061987341</v>
      </c>
    </row>
    <row r="540" spans="30:37">
      <c r="AD540" s="30">
        <v>51600</v>
      </c>
      <c r="AE540" s="26">
        <v>17733.176824489321</v>
      </c>
      <c r="AF540" s="26">
        <v>4050336891.4952025</v>
      </c>
      <c r="AG540" s="26">
        <v>564.82208584517673</v>
      </c>
      <c r="AH540" s="26">
        <v>51192365.159999996</v>
      </c>
      <c r="AI540" s="26">
        <v>6058.5015282861423</v>
      </c>
      <c r="AJ540" s="42">
        <v>1.2481287333726684E-2</v>
      </c>
      <c r="AK540" s="26">
        <v>10946.16445436389</v>
      </c>
    </row>
    <row r="541" spans="30:37">
      <c r="AD541" s="30">
        <v>51700</v>
      </c>
      <c r="AE541" s="26">
        <v>17732.15904253965</v>
      </c>
      <c r="AF541" s="26">
        <v>4050302618.5899477</v>
      </c>
      <c r="AG541" s="26">
        <v>565.42603787648056</v>
      </c>
      <c r="AH541" s="26">
        <v>51291575.170000002</v>
      </c>
      <c r="AI541" s="26">
        <v>6039.5203130389564</v>
      </c>
      <c r="AJ541" s="42">
        <v>1.2505277886348091E-2</v>
      </c>
      <c r="AK541" s="26">
        <v>10936.673846740438</v>
      </c>
    </row>
    <row r="542" spans="30:37">
      <c r="AD542" s="30">
        <v>51800</v>
      </c>
      <c r="AE542" s="26">
        <v>17731.141948513174</v>
      </c>
      <c r="AF542" s="26">
        <v>4050268345.6846943</v>
      </c>
      <c r="AG542" s="26">
        <v>566.02809178625989</v>
      </c>
      <c r="AH542" s="26">
        <v>51390785.18</v>
      </c>
      <c r="AI542" s="26">
        <v>6020.5390977929346</v>
      </c>
      <c r="AJ542" s="42">
        <v>1.2529267679336877E-2</v>
      </c>
      <c r="AK542" s="26">
        <v>10927.183239116986</v>
      </c>
    </row>
    <row r="543" spans="30:37">
      <c r="AD543" s="30">
        <v>51900</v>
      </c>
      <c r="AE543" s="26">
        <v>17730.125542409882</v>
      </c>
      <c r="AF543" s="26">
        <v>4050234072.779439</v>
      </c>
      <c r="AG543" s="26">
        <v>566.62824757451438</v>
      </c>
      <c r="AH543" s="26">
        <v>51489995.189999998</v>
      </c>
      <c r="AI543" s="26">
        <v>6001.5578825445846</v>
      </c>
      <c r="AJ543" s="42">
        <v>1.2553256712729131E-2</v>
      </c>
      <c r="AK543" s="26">
        <v>10917.692631493532</v>
      </c>
    </row>
    <row r="544" spans="30:37">
      <c r="AD544" s="30">
        <v>52000</v>
      </c>
      <c r="AE544" s="26">
        <v>17729.109824229778</v>
      </c>
      <c r="AF544" s="26">
        <v>4050199799.8741851</v>
      </c>
      <c r="AG544" s="26">
        <v>567.22650524124435</v>
      </c>
      <c r="AH544" s="26">
        <v>51589205.200000003</v>
      </c>
      <c r="AI544" s="26">
        <v>5982.576667299727</v>
      </c>
      <c r="AJ544" s="42">
        <v>1.2577244986560921E-2</v>
      </c>
      <c r="AK544" s="26">
        <v>10908.202023870084</v>
      </c>
    </row>
    <row r="545" spans="30:37">
      <c r="AD545" s="30">
        <v>52100</v>
      </c>
      <c r="AE545" s="26">
        <v>17728.094793972869</v>
      </c>
      <c r="AF545" s="26">
        <v>4050165526.9689312</v>
      </c>
      <c r="AG545" s="26">
        <v>567.8228647864496</v>
      </c>
      <c r="AH545" s="26">
        <v>51688415.209999993</v>
      </c>
      <c r="AI545" s="26">
        <v>5963.5954520525411</v>
      </c>
      <c r="AJ545" s="42">
        <v>1.2601232500868321E-2</v>
      </c>
      <c r="AK545" s="26">
        <v>10898.711416246633</v>
      </c>
    </row>
    <row r="546" spans="30:37">
      <c r="AD546" s="30">
        <v>52200</v>
      </c>
      <c r="AE546" s="26">
        <v>17727.08045163914</v>
      </c>
      <c r="AF546" s="26">
        <v>4050131254.0636764</v>
      </c>
      <c r="AG546" s="26">
        <v>568.41732621013</v>
      </c>
      <c r="AH546" s="26">
        <v>51787625.219999999</v>
      </c>
      <c r="AI546" s="26">
        <v>5944.614236804191</v>
      </c>
      <c r="AJ546" s="42">
        <v>1.2625219255687412E-2</v>
      </c>
      <c r="AK546" s="26">
        <v>10889.22080862318</v>
      </c>
    </row>
    <row r="547" spans="30:37">
      <c r="AD547" s="30">
        <v>52300</v>
      </c>
      <c r="AE547" s="26">
        <v>17726.066797228606</v>
      </c>
      <c r="AF547" s="26">
        <v>4050096981.1584229</v>
      </c>
      <c r="AG547" s="26">
        <v>569.00988951228578</v>
      </c>
      <c r="AH547" s="26">
        <v>51886835.230000004</v>
      </c>
      <c r="AI547" s="26">
        <v>5925.6330215581693</v>
      </c>
      <c r="AJ547" s="42">
        <v>1.2649205251054252E-2</v>
      </c>
      <c r="AK547" s="26">
        <v>10879.730200999729</v>
      </c>
    </row>
    <row r="548" spans="30:37">
      <c r="AD548" s="30">
        <v>52400</v>
      </c>
      <c r="AE548" s="26">
        <v>17725.053830741253</v>
      </c>
      <c r="AF548" s="26">
        <v>4050062708.2531691</v>
      </c>
      <c r="AG548" s="26">
        <v>569.60055469291694</v>
      </c>
      <c r="AH548" s="26">
        <v>51986045.239999995</v>
      </c>
      <c r="AI548" s="26">
        <v>5906.6518063109834</v>
      </c>
      <c r="AJ548" s="42">
        <v>1.2673190487004915E-2</v>
      </c>
      <c r="AK548" s="26">
        <v>10870.239593376276</v>
      </c>
    </row>
    <row r="549" spans="30:37">
      <c r="AD549" s="30">
        <v>52500</v>
      </c>
      <c r="AE549" s="26">
        <v>17724.041552177099</v>
      </c>
      <c r="AF549" s="26">
        <v>4050028435.3479152</v>
      </c>
      <c r="AG549" s="26">
        <v>570.18932175202326</v>
      </c>
      <c r="AH549" s="26">
        <v>52085255.25</v>
      </c>
      <c r="AI549" s="26">
        <v>5887.6705910637975</v>
      </c>
      <c r="AJ549" s="42">
        <v>1.2697174963575465E-2</v>
      </c>
      <c r="AK549" s="26">
        <v>10860.748985752825</v>
      </c>
    </row>
    <row r="550" spans="30:37">
      <c r="AD550" s="30">
        <v>52600</v>
      </c>
      <c r="AE550" s="26">
        <v>17723.029961536129</v>
      </c>
      <c r="AF550" s="26">
        <v>4049994162.4426613</v>
      </c>
      <c r="AG550" s="26">
        <v>570.77619068960519</v>
      </c>
      <c r="AH550" s="26">
        <v>52184465.259999998</v>
      </c>
      <c r="AI550" s="26">
        <v>5868.6893758189399</v>
      </c>
      <c r="AJ550" s="42">
        <v>1.2721158680801963E-2</v>
      </c>
      <c r="AK550" s="26">
        <v>10851.258378129376</v>
      </c>
    </row>
    <row r="551" spans="30:37">
      <c r="AD551" s="30">
        <v>52700</v>
      </c>
      <c r="AE551" s="26">
        <v>17722.01905881834</v>
      </c>
      <c r="AF551" s="26">
        <v>4049959889.5374069</v>
      </c>
      <c r="AG551" s="26">
        <v>571.36116150566215</v>
      </c>
      <c r="AH551" s="26">
        <v>52283675.269999996</v>
      </c>
      <c r="AI551" s="26">
        <v>5849.7081605694257</v>
      </c>
      <c r="AJ551" s="42">
        <v>1.2745141638720474E-2</v>
      </c>
      <c r="AK551" s="26">
        <v>10841.767770505923</v>
      </c>
    </row>
    <row r="552" spans="30:37">
      <c r="AD552" s="30">
        <v>52800</v>
      </c>
      <c r="AE552" s="26">
        <v>17721.008844023745</v>
      </c>
      <c r="AF552" s="26">
        <v>4049925616.632153</v>
      </c>
      <c r="AG552" s="26">
        <v>571.9442342001945</v>
      </c>
      <c r="AH552" s="26">
        <v>52382885.280000001</v>
      </c>
      <c r="AI552" s="26">
        <v>5830.7269453234039</v>
      </c>
      <c r="AJ552" s="42">
        <v>1.2769123837367053E-2</v>
      </c>
      <c r="AK552" s="26">
        <v>10832.27716288247</v>
      </c>
    </row>
    <row r="553" spans="30:37">
      <c r="AD553" s="30">
        <v>52900</v>
      </c>
      <c r="AE553" s="26">
        <v>17719.999317152342</v>
      </c>
      <c r="AF553" s="26">
        <v>4049891343.7268987</v>
      </c>
      <c r="AG553" s="26">
        <v>572.52540877320212</v>
      </c>
      <c r="AH553" s="26">
        <v>52482095.289999999</v>
      </c>
      <c r="AI553" s="26">
        <v>5811.745730076218</v>
      </c>
      <c r="AJ553" s="42">
        <v>1.2793105276777756E-2</v>
      </c>
      <c r="AK553" s="26">
        <v>10822.786555259019</v>
      </c>
    </row>
    <row r="554" spans="30:37">
      <c r="AD554" s="30">
        <v>53000</v>
      </c>
      <c r="AE554" s="26">
        <v>17718.990478204127</v>
      </c>
      <c r="AF554" s="26">
        <v>4049857070.8216443</v>
      </c>
      <c r="AG554" s="26">
        <v>573.104685224685</v>
      </c>
      <c r="AH554" s="26">
        <v>52581305.299999997</v>
      </c>
      <c r="AI554" s="26">
        <v>5792.7645148290321</v>
      </c>
      <c r="AJ554" s="42">
        <v>1.2817085956988637E-2</v>
      </c>
      <c r="AK554" s="26">
        <v>10813.295947635566</v>
      </c>
    </row>
    <row r="555" spans="30:37">
      <c r="AD555" s="30">
        <v>53100</v>
      </c>
      <c r="AE555" s="26">
        <v>17717.982327179096</v>
      </c>
      <c r="AF555" s="26">
        <v>4049822797.9163904</v>
      </c>
      <c r="AG555" s="26">
        <v>573.68206355464338</v>
      </c>
      <c r="AH555" s="26">
        <v>52680515.309999995</v>
      </c>
      <c r="AI555" s="26">
        <v>5773.7832995841745</v>
      </c>
      <c r="AJ555" s="42">
        <v>1.2841065878035745E-2</v>
      </c>
      <c r="AK555" s="26">
        <v>10803.805340012117</v>
      </c>
    </row>
    <row r="556" spans="30:37">
      <c r="AD556" s="30">
        <v>53200</v>
      </c>
      <c r="AE556" s="26">
        <v>17716.974864077252</v>
      </c>
      <c r="AF556" s="26">
        <v>4049788525.0111361</v>
      </c>
      <c r="AG556" s="26">
        <v>574.25754376307691</v>
      </c>
      <c r="AH556" s="26">
        <v>52779725.32</v>
      </c>
      <c r="AI556" s="26">
        <v>5754.8020843346603</v>
      </c>
      <c r="AJ556" s="42">
        <v>1.2865045039955135E-2</v>
      </c>
      <c r="AK556" s="26">
        <v>10794.314732388662</v>
      </c>
    </row>
    <row r="557" spans="30:37">
      <c r="AD557" s="30">
        <v>53300</v>
      </c>
      <c r="AE557" s="26">
        <v>17715.968088898604</v>
      </c>
      <c r="AF557" s="26">
        <v>4049754252.1058822</v>
      </c>
      <c r="AG557" s="26">
        <v>574.83112584998582</v>
      </c>
      <c r="AH557" s="26">
        <v>52878935.329999998</v>
      </c>
      <c r="AI557" s="26">
        <v>5735.8208690898027</v>
      </c>
      <c r="AJ557" s="42">
        <v>1.2889023442782846E-2</v>
      </c>
      <c r="AK557" s="26">
        <v>10784.824124765213</v>
      </c>
    </row>
    <row r="558" spans="30:37">
      <c r="AD558" s="30">
        <v>53400</v>
      </c>
      <c r="AE558" s="26">
        <v>17714.962001643136</v>
      </c>
      <c r="AF558" s="26">
        <v>4049719979.2006283</v>
      </c>
      <c r="AG558" s="26">
        <v>575.40280981537001</v>
      </c>
      <c r="AH558" s="26">
        <v>52978145.339999996</v>
      </c>
      <c r="AI558" s="26">
        <v>5716.8396538414527</v>
      </c>
      <c r="AJ558" s="42">
        <v>1.2913001086554927E-2</v>
      </c>
      <c r="AK558" s="26">
        <v>10775.33351714176</v>
      </c>
    </row>
    <row r="559" spans="30:37">
      <c r="AD559" s="30">
        <v>53500</v>
      </c>
      <c r="AE559" s="26">
        <v>17713.95660231086</v>
      </c>
      <c r="AF559" s="26">
        <v>4049685706.2953739</v>
      </c>
      <c r="AG559" s="26">
        <v>575.97259565922957</v>
      </c>
      <c r="AH559" s="26">
        <v>53077355.350000001</v>
      </c>
      <c r="AI559" s="26">
        <v>5697.8584385954309</v>
      </c>
      <c r="AJ559" s="42">
        <v>1.2936977971307424E-2</v>
      </c>
      <c r="AK559" s="26">
        <v>10765.842909518309</v>
      </c>
    </row>
    <row r="560" spans="30:37">
      <c r="AD560" s="30">
        <v>53600</v>
      </c>
      <c r="AE560" s="26">
        <v>17712.951890901779</v>
      </c>
      <c r="AF560" s="26">
        <v>4049651433.3901205</v>
      </c>
      <c r="AG560" s="26">
        <v>576.54048338156451</v>
      </c>
      <c r="AH560" s="26">
        <v>53176565.359999992</v>
      </c>
      <c r="AI560" s="26">
        <v>5678.8772233494092</v>
      </c>
      <c r="AJ560" s="42">
        <v>1.2960954097076363E-2</v>
      </c>
      <c r="AK560" s="26">
        <v>10756.35230189486</v>
      </c>
    </row>
    <row r="561" spans="19:50">
      <c r="AD561" s="30">
        <v>53700</v>
      </c>
      <c r="AE561" s="26">
        <v>17711.947867415874</v>
      </c>
      <c r="AF561" s="26">
        <v>4049617160.4848657</v>
      </c>
      <c r="AG561" s="26">
        <v>577.10647298237461</v>
      </c>
      <c r="AH561" s="26">
        <v>53275775.369999997</v>
      </c>
      <c r="AI561" s="26">
        <v>5659.8960081010591</v>
      </c>
      <c r="AJ561" s="42">
        <v>1.2984929463897801E-2</v>
      </c>
      <c r="AK561" s="26">
        <v>10746.861694271407</v>
      </c>
    </row>
    <row r="562" spans="19:50">
      <c r="AD562" s="30">
        <v>53800</v>
      </c>
      <c r="AE562" s="26">
        <v>17710.944531853165</v>
      </c>
      <c r="AF562" s="26">
        <v>4049582887.5796118</v>
      </c>
      <c r="AG562" s="26">
        <v>577.67056446165998</v>
      </c>
      <c r="AH562" s="26">
        <v>53374985.380000003</v>
      </c>
      <c r="AI562" s="26">
        <v>5640.9147928538732</v>
      </c>
      <c r="AJ562" s="42">
        <v>1.3008904071807761E-2</v>
      </c>
      <c r="AK562" s="26">
        <v>10737.371086647956</v>
      </c>
    </row>
    <row r="563" spans="19:50">
      <c r="AD563" s="30">
        <v>53900</v>
      </c>
      <c r="AE563" s="26">
        <v>17709.941884213644</v>
      </c>
      <c r="AF563" s="26">
        <v>4049548614.6743569</v>
      </c>
      <c r="AG563" s="26">
        <v>578.23275781942084</v>
      </c>
      <c r="AH563" s="26">
        <v>53474195.390000001</v>
      </c>
      <c r="AI563" s="26">
        <v>5621.9335776078515</v>
      </c>
      <c r="AJ563" s="42">
        <v>1.3032877920842279E-2</v>
      </c>
      <c r="AK563" s="26">
        <v>10727.880479024505</v>
      </c>
    </row>
    <row r="564" spans="19:50">
      <c r="AD564" s="30">
        <v>54000</v>
      </c>
      <c r="AE564" s="26">
        <v>17708.939924497306</v>
      </c>
      <c r="AF564" s="26">
        <v>4049514341.7691035</v>
      </c>
      <c r="AG564" s="26">
        <v>578.79305305565686</v>
      </c>
      <c r="AH564" s="26">
        <v>53573405.399999999</v>
      </c>
      <c r="AI564" s="26">
        <v>5602.9523623606656</v>
      </c>
      <c r="AJ564" s="42">
        <v>1.3056851011037381E-2</v>
      </c>
      <c r="AK564" s="26">
        <v>10718.389871401052</v>
      </c>
    </row>
    <row r="565" spans="19:50">
      <c r="AD565" s="30">
        <v>54100</v>
      </c>
      <c r="AE565" s="26">
        <v>17707.938652704164</v>
      </c>
      <c r="AF565" s="26">
        <v>4049480068.8638492</v>
      </c>
      <c r="AG565" s="26">
        <v>579.35145017036825</v>
      </c>
      <c r="AH565" s="26">
        <v>53672615.409999996</v>
      </c>
      <c r="AI565" s="26">
        <v>5583.9711471134797</v>
      </c>
      <c r="AJ565" s="42">
        <v>1.3080823342429103E-2</v>
      </c>
      <c r="AK565" s="26">
        <v>10708.899263777601</v>
      </c>
    </row>
    <row r="566" spans="19:50">
      <c r="AD566" s="30">
        <v>54200</v>
      </c>
      <c r="AE566" s="26">
        <v>17706.938068834206</v>
      </c>
      <c r="AF566" s="26">
        <v>4049445795.9585948</v>
      </c>
      <c r="AG566" s="26">
        <v>579.90794916355492</v>
      </c>
      <c r="AH566" s="26">
        <v>53771825.420000002</v>
      </c>
      <c r="AI566" s="26">
        <v>5564.9899318674579</v>
      </c>
      <c r="AJ566" s="42">
        <v>1.310479491505347E-2</v>
      </c>
      <c r="AK566" s="26">
        <v>10699.40865615415</v>
      </c>
    </row>
    <row r="567" spans="19:50">
      <c r="AD567" s="30">
        <v>54300</v>
      </c>
      <c r="AE567" s="26">
        <v>17705.938172887436</v>
      </c>
      <c r="AF567" s="26">
        <v>4049411523.0533414</v>
      </c>
      <c r="AG567" s="26">
        <v>580.46255003521696</v>
      </c>
      <c r="AH567" s="26">
        <v>53871035.43</v>
      </c>
      <c r="AI567" s="26">
        <v>5546.008716620272</v>
      </c>
      <c r="AJ567" s="42">
        <v>1.3128765728946499E-2</v>
      </c>
      <c r="AK567" s="26">
        <v>10689.918048530701</v>
      </c>
    </row>
    <row r="568" spans="19:50">
      <c r="AD568" s="30">
        <v>54400</v>
      </c>
      <c r="AE568" s="26">
        <v>17704.938964863853</v>
      </c>
      <c r="AF568" s="26">
        <v>4049377250.1480865</v>
      </c>
      <c r="AG568" s="26">
        <v>581.01525278535416</v>
      </c>
      <c r="AH568" s="26">
        <v>53970245.439999998</v>
      </c>
      <c r="AI568" s="26">
        <v>5527.027501371922</v>
      </c>
      <c r="AJ568" s="42">
        <v>1.3152735784144221E-2</v>
      </c>
      <c r="AK568" s="26">
        <v>10680.427440907246</v>
      </c>
    </row>
    <row r="569" spans="19:50">
      <c r="S569" s="30"/>
      <c r="T569" s="30"/>
      <c r="U569" s="30"/>
      <c r="V569" s="30"/>
      <c r="W569" s="30"/>
      <c r="X569" s="30"/>
      <c r="Y569" s="30"/>
      <c r="Z569" s="30"/>
      <c r="AA569" s="30"/>
      <c r="AB569" s="30"/>
      <c r="AC569" s="30"/>
      <c r="AD569" s="30">
        <v>54500</v>
      </c>
      <c r="AE569" s="30">
        <v>17703.940444763466</v>
      </c>
      <c r="AF569" s="30">
        <v>4049342977.2428327</v>
      </c>
      <c r="AG569" s="26">
        <v>581.56605741396675</v>
      </c>
      <c r="AH569" s="30">
        <v>54069455.450000003</v>
      </c>
      <c r="AI569" s="30">
        <v>5508.0462861259002</v>
      </c>
      <c r="AJ569" s="438">
        <v>1.3176705080682652E-2</v>
      </c>
      <c r="AK569" s="30">
        <v>10670.936833283793</v>
      </c>
      <c r="AL569" s="30"/>
      <c r="AM569" s="30"/>
      <c r="AN569" s="30"/>
      <c r="AO569" s="30"/>
      <c r="AP569" s="30"/>
      <c r="AQ569" s="30"/>
      <c r="AR569" s="30"/>
      <c r="AS569" s="30"/>
      <c r="AT569" s="30"/>
      <c r="AU569" s="30"/>
      <c r="AV569" s="30"/>
      <c r="AW569" s="30"/>
      <c r="AX569" s="30"/>
    </row>
    <row r="570" spans="19:50">
      <c r="S570" s="30"/>
      <c r="T570" s="30"/>
      <c r="U570" s="30"/>
      <c r="V570" s="30"/>
      <c r="W570" s="30"/>
      <c r="X570" s="30"/>
      <c r="Y570" s="30"/>
      <c r="Z570" s="30"/>
      <c r="AA570" s="30"/>
      <c r="AB570" s="30"/>
      <c r="AC570" s="30"/>
      <c r="AD570" s="30">
        <v>54600</v>
      </c>
      <c r="AE570" s="30">
        <v>17702.942612586263</v>
      </c>
      <c r="AF570" s="30">
        <v>4049308704.3375793</v>
      </c>
      <c r="AG570" s="26">
        <v>582.1149639210546</v>
      </c>
      <c r="AH570" s="30">
        <v>54168665.459999993</v>
      </c>
      <c r="AI570" s="30">
        <v>5489.0650708787143</v>
      </c>
      <c r="AJ570" s="438">
        <v>1.3200673618597799E-2</v>
      </c>
      <c r="AK570" s="30">
        <v>10661.44622566034</v>
      </c>
      <c r="AL570" s="30"/>
      <c r="AM570" s="30"/>
      <c r="AN570" s="30"/>
      <c r="AO570" s="30"/>
      <c r="AP570" s="30"/>
      <c r="AQ570" s="30"/>
      <c r="AR570" s="30"/>
      <c r="AS570" s="30"/>
      <c r="AT570" s="30"/>
      <c r="AU570" s="30"/>
      <c r="AV570" s="30"/>
      <c r="AW570" s="30"/>
      <c r="AX570" s="30"/>
    </row>
    <row r="571" spans="19:50">
      <c r="S571" s="30"/>
      <c r="T571" s="30"/>
      <c r="U571" s="30"/>
      <c r="V571" s="30"/>
      <c r="W571" s="30"/>
      <c r="X571" s="30"/>
      <c r="Y571" s="30"/>
      <c r="Z571" s="30"/>
      <c r="AA571" s="30"/>
      <c r="AB571" s="30"/>
      <c r="AC571" s="30"/>
      <c r="AD571" s="30">
        <v>54700</v>
      </c>
      <c r="AE571" s="30">
        <v>17701.945468332247</v>
      </c>
      <c r="AF571" s="30">
        <v>4049274431.4323249</v>
      </c>
      <c r="AG571" s="26">
        <v>582.66197230661794</v>
      </c>
      <c r="AH571" s="30">
        <v>54267875.469999999</v>
      </c>
      <c r="AI571" s="30">
        <v>5470.0838556326926</v>
      </c>
      <c r="AJ571" s="438">
        <v>1.3224641397925696E-2</v>
      </c>
      <c r="AK571" s="30">
        <v>10651.955618036891</v>
      </c>
      <c r="AL571" s="30"/>
      <c r="AM571" s="30"/>
      <c r="AN571" s="30"/>
      <c r="AO571" s="30"/>
      <c r="AP571" s="30"/>
      <c r="AQ571" s="30"/>
      <c r="AR571" s="30"/>
      <c r="AS571" s="30"/>
      <c r="AT571" s="30"/>
      <c r="AU571" s="30"/>
      <c r="AV571" s="30"/>
      <c r="AW571" s="30"/>
      <c r="AX571" s="30"/>
    </row>
    <row r="572" spans="19:50">
      <c r="S572" s="30"/>
      <c r="T572" s="30"/>
      <c r="U572" s="30"/>
      <c r="V572" s="30"/>
      <c r="W572" s="30"/>
      <c r="X572" s="30"/>
      <c r="Y572" s="30"/>
      <c r="Z572" s="30"/>
      <c r="AA572" s="30"/>
      <c r="AB572" s="30"/>
      <c r="AC572" s="30"/>
      <c r="AD572" s="30">
        <v>54800</v>
      </c>
      <c r="AE572" s="30">
        <v>17700.949012001416</v>
      </c>
      <c r="AF572" s="30">
        <v>4049240158.52707</v>
      </c>
      <c r="AG572" s="26">
        <v>583.20708257065667</v>
      </c>
      <c r="AH572" s="30">
        <v>54367085.480000004</v>
      </c>
      <c r="AI572" s="30">
        <v>5451.102640387835</v>
      </c>
      <c r="AJ572" s="438">
        <v>1.3248608418702347E-2</v>
      </c>
      <c r="AK572" s="30">
        <v>10642.465010413443</v>
      </c>
      <c r="AL572" s="30"/>
      <c r="AM572" s="30"/>
      <c r="AN572" s="30"/>
      <c r="AO572" s="30"/>
      <c r="AP572" s="30"/>
      <c r="AQ572" s="30"/>
      <c r="AR572" s="30"/>
      <c r="AS572" s="30"/>
      <c r="AT572" s="30"/>
      <c r="AU572" s="30"/>
      <c r="AV572" s="30"/>
      <c r="AW572" s="30"/>
      <c r="AX572" s="30"/>
    </row>
    <row r="573" spans="19:50">
      <c r="S573" s="30"/>
      <c r="T573" s="30"/>
      <c r="U573" s="30"/>
      <c r="V573" s="30"/>
      <c r="W573" s="30"/>
      <c r="X573" s="30"/>
      <c r="Y573" s="30"/>
      <c r="Z573" s="30"/>
      <c r="AA573" s="30"/>
      <c r="AB573" s="30"/>
      <c r="AC573" s="30"/>
      <c r="AD573" s="30">
        <v>54900</v>
      </c>
      <c r="AE573" s="30">
        <v>17699.95324359378</v>
      </c>
      <c r="AF573" s="30">
        <v>4049205885.6218166</v>
      </c>
      <c r="AG573" s="26">
        <v>583.75029471317043</v>
      </c>
      <c r="AH573" s="30">
        <v>54466295.489999995</v>
      </c>
      <c r="AI573" s="30">
        <v>5432.1214251371566</v>
      </c>
      <c r="AJ573" s="438">
        <v>1.3272574680963753E-2</v>
      </c>
      <c r="AK573" s="30">
        <v>10632.974402789989</v>
      </c>
      <c r="AL573" s="30"/>
      <c r="AM573" s="30"/>
      <c r="AN573" s="30"/>
      <c r="AO573" s="30"/>
      <c r="AP573" s="30"/>
      <c r="AQ573" s="30"/>
      <c r="AR573" s="30"/>
      <c r="AS573" s="30"/>
      <c r="AT573" s="30"/>
      <c r="AU573" s="30"/>
      <c r="AV573" s="30"/>
      <c r="AW573" s="30"/>
      <c r="AX573" s="30"/>
    </row>
    <row r="574" spans="19:50">
      <c r="S574" s="30"/>
      <c r="T574" s="30"/>
      <c r="U574" s="30"/>
      <c r="V574" s="30"/>
      <c r="W574" s="30"/>
      <c r="X574" s="30"/>
      <c r="Y574" s="30"/>
      <c r="Z574" s="30"/>
      <c r="AA574" s="30"/>
      <c r="AB574" s="30"/>
      <c r="AC574" s="30"/>
      <c r="AD574" s="30">
        <v>55000</v>
      </c>
      <c r="AE574" s="30">
        <v>17698.958163109328</v>
      </c>
      <c r="AF574" s="30">
        <v>4049171612.7165618</v>
      </c>
      <c r="AG574" s="26">
        <v>584.29160873415947</v>
      </c>
      <c r="AH574" s="30">
        <v>54565505.5</v>
      </c>
      <c r="AI574" s="30">
        <v>5413.1402098911349</v>
      </c>
      <c r="AJ574" s="438">
        <v>1.3296540184745936E-2</v>
      </c>
      <c r="AK574" s="30">
        <v>10623.483795166536</v>
      </c>
      <c r="AL574" s="30"/>
      <c r="AM574" s="30"/>
      <c r="AN574" s="30"/>
      <c r="AO574" s="30"/>
      <c r="AP574" s="30"/>
      <c r="AQ574" s="30"/>
      <c r="AR574" s="30"/>
      <c r="AS574" s="30"/>
      <c r="AT574" s="30"/>
      <c r="AU574" s="30"/>
      <c r="AV574" s="30"/>
      <c r="AW574" s="30"/>
      <c r="AX574" s="30"/>
    </row>
    <row r="575" spans="19:50">
      <c r="S575" s="30"/>
      <c r="T575" s="30"/>
      <c r="U575" s="30"/>
      <c r="V575" s="30"/>
      <c r="W575" s="30"/>
      <c r="X575" s="30"/>
      <c r="Y575" s="30"/>
      <c r="Z575" s="30"/>
      <c r="AA575" s="30"/>
      <c r="AB575" s="30"/>
      <c r="AC575" s="30"/>
      <c r="AD575" s="30">
        <v>55100</v>
      </c>
      <c r="AE575" s="30">
        <v>17697.963770548071</v>
      </c>
      <c r="AF575" s="30">
        <v>4049137339.8113084</v>
      </c>
      <c r="AG575" s="26">
        <v>584.831024633624</v>
      </c>
      <c r="AH575" s="30">
        <v>54664715.509999998</v>
      </c>
      <c r="AI575" s="30">
        <v>5394.1589946451131</v>
      </c>
      <c r="AJ575" s="438">
        <v>1.332050493008489E-2</v>
      </c>
      <c r="AK575" s="30">
        <v>10613.993187543085</v>
      </c>
      <c r="AL575" s="30"/>
      <c r="AM575" s="30"/>
      <c r="AN575" s="30"/>
      <c r="AO575" s="30"/>
      <c r="AP575" s="30"/>
      <c r="AQ575" s="30"/>
      <c r="AR575" s="30"/>
      <c r="AS575" s="30"/>
      <c r="AT575" s="30"/>
      <c r="AU575" s="30"/>
      <c r="AV575" s="30"/>
      <c r="AW575" s="30"/>
      <c r="AX575" s="30"/>
    </row>
    <row r="576" spans="19:50">
      <c r="S576" s="30"/>
      <c r="T576" s="30"/>
      <c r="U576" s="30"/>
      <c r="V576" s="30"/>
      <c r="W576" s="30"/>
      <c r="X576" s="30"/>
      <c r="Y576" s="30"/>
      <c r="Z576" s="30"/>
      <c r="AA576" s="30"/>
      <c r="AB576" s="30"/>
      <c r="AC576" s="30"/>
      <c r="AD576" s="30">
        <v>55200</v>
      </c>
      <c r="AE576" s="30">
        <v>17696.970065909994</v>
      </c>
      <c r="AF576" s="30">
        <v>4049103066.9060545</v>
      </c>
      <c r="AG576" s="26">
        <v>585.36854241156379</v>
      </c>
      <c r="AH576" s="30">
        <v>54763925.519999996</v>
      </c>
      <c r="AI576" s="30">
        <v>5375.1777793979272</v>
      </c>
      <c r="AJ576" s="438">
        <v>1.3344468917016628E-2</v>
      </c>
      <c r="AK576" s="30">
        <v>10604.502579919636</v>
      </c>
      <c r="AL576" s="30"/>
      <c r="AM576" s="30"/>
      <c r="AN576" s="30"/>
      <c r="AO576" s="30"/>
      <c r="AP576" s="30"/>
      <c r="AQ576" s="30"/>
      <c r="AR576" s="30"/>
      <c r="AS576" s="30"/>
      <c r="AT576" s="30"/>
      <c r="AU576" s="30"/>
      <c r="AV576" s="30"/>
      <c r="AW576" s="30"/>
      <c r="AX576" s="30"/>
    </row>
    <row r="577" spans="19:50">
      <c r="S577" s="30"/>
      <c r="T577" s="30"/>
      <c r="U577" s="30"/>
      <c r="V577" s="30"/>
      <c r="W577" s="30"/>
      <c r="X577" s="30"/>
      <c r="Y577" s="30"/>
      <c r="Z577" s="30"/>
      <c r="AA577" s="30"/>
      <c r="AB577" s="30"/>
      <c r="AC577" s="30"/>
      <c r="AD577" s="30">
        <v>55300</v>
      </c>
      <c r="AE577" s="30">
        <v>17695.977049195113</v>
      </c>
      <c r="AF577" s="30">
        <v>4049068794.0008001</v>
      </c>
      <c r="AG577" s="26">
        <v>585.90416206797886</v>
      </c>
      <c r="AH577" s="30">
        <v>54863135.530000001</v>
      </c>
      <c r="AI577" s="30">
        <v>5356.1965641507413</v>
      </c>
      <c r="AJ577" s="438">
        <v>1.3368432145577147E-2</v>
      </c>
      <c r="AK577" s="30">
        <v>10595.011972296183</v>
      </c>
      <c r="AL577" s="30"/>
      <c r="AM577" s="30"/>
      <c r="AN577" s="30"/>
      <c r="AO577" s="30"/>
      <c r="AP577" s="30"/>
      <c r="AQ577" s="30"/>
      <c r="AR577" s="30"/>
      <c r="AS577" s="30"/>
      <c r="AT577" s="30"/>
      <c r="AU577" s="30"/>
      <c r="AV577" s="30"/>
      <c r="AW577" s="30"/>
      <c r="AX577" s="30"/>
    </row>
    <row r="578" spans="19:50">
      <c r="S578" s="30"/>
      <c r="T578" s="30"/>
      <c r="U578" s="30"/>
      <c r="V578" s="30"/>
      <c r="W578" s="30"/>
      <c r="X578" s="30"/>
      <c r="Y578" s="30"/>
      <c r="Z578" s="30"/>
      <c r="AA578" s="30"/>
      <c r="AB578" s="30"/>
      <c r="AC578" s="30"/>
      <c r="AD578" s="30">
        <v>55400</v>
      </c>
      <c r="AE578" s="30">
        <v>17694.984720403412</v>
      </c>
      <c r="AF578" s="30">
        <v>4049034521.0955462</v>
      </c>
      <c r="AG578" s="26">
        <v>586.43788360286931</v>
      </c>
      <c r="AH578" s="30">
        <v>54962345.539999999</v>
      </c>
      <c r="AI578" s="30">
        <v>5337.2153489047196</v>
      </c>
      <c r="AJ578" s="438">
        <v>1.3392394615802446E-2</v>
      </c>
      <c r="AK578" s="30">
        <v>10585.521364672732</v>
      </c>
      <c r="AL578" s="30"/>
      <c r="AM578" s="30"/>
      <c r="AN578" s="30"/>
      <c r="AO578" s="30"/>
      <c r="AP578" s="30"/>
      <c r="AQ578" s="30"/>
      <c r="AR578" s="30"/>
      <c r="AS578" s="30"/>
      <c r="AT578" s="30"/>
      <c r="AU578" s="30"/>
      <c r="AV578" s="30"/>
      <c r="AW578" s="30"/>
      <c r="AX578" s="30"/>
    </row>
    <row r="579" spans="19:50">
      <c r="S579" s="30"/>
      <c r="T579" s="30"/>
      <c r="U579" s="30"/>
      <c r="V579" s="30"/>
      <c r="W579" s="30"/>
      <c r="X579" s="30"/>
      <c r="Y579" s="30"/>
      <c r="Z579" s="30"/>
      <c r="AA579" s="30"/>
      <c r="AB579" s="30"/>
      <c r="AC579" s="30"/>
      <c r="AD579" s="30">
        <v>55500</v>
      </c>
      <c r="AE579" s="30">
        <v>17693.993079534906</v>
      </c>
      <c r="AF579" s="30">
        <v>4049000248.1902924</v>
      </c>
      <c r="AG579" s="26">
        <v>586.96970701623502</v>
      </c>
      <c r="AH579" s="30">
        <v>55061555.549999997</v>
      </c>
      <c r="AI579" s="30">
        <v>5318.2341336563695</v>
      </c>
      <c r="AJ579" s="438">
        <v>1.341635632772852E-2</v>
      </c>
      <c r="AK579" s="30">
        <v>10576.030757049279</v>
      </c>
      <c r="AL579" s="30"/>
      <c r="AM579" s="30"/>
      <c r="AN579" s="30"/>
      <c r="AO579" s="30"/>
      <c r="AP579" s="30"/>
      <c r="AQ579" s="30"/>
      <c r="AR579" s="30"/>
      <c r="AS579" s="30"/>
      <c r="AT579" s="30"/>
      <c r="AU579" s="30"/>
      <c r="AV579" s="30"/>
      <c r="AW579" s="30"/>
      <c r="AX579" s="30"/>
    </row>
    <row r="580" spans="19:50">
      <c r="S580" s="30"/>
      <c r="T580" s="30"/>
      <c r="U580" s="30"/>
      <c r="V580" s="30"/>
      <c r="W580" s="30"/>
      <c r="X580" s="30"/>
      <c r="Y580" s="30"/>
      <c r="Z580" s="30"/>
      <c r="AA580" s="30"/>
      <c r="AB580" s="30"/>
      <c r="AC580" s="30"/>
      <c r="AD580" s="30">
        <v>55600</v>
      </c>
      <c r="AE580" s="30">
        <v>17693.002126589588</v>
      </c>
      <c r="AF580" s="30">
        <v>4048965975.285038</v>
      </c>
      <c r="AG580" s="26">
        <v>587.499632308076</v>
      </c>
      <c r="AH580" s="30">
        <v>55160765.559999995</v>
      </c>
      <c r="AI580" s="30">
        <v>5299.2529184103478</v>
      </c>
      <c r="AJ580" s="438">
        <v>1.3440317281391367E-2</v>
      </c>
      <c r="AK580" s="30">
        <v>10566.540149425828</v>
      </c>
      <c r="AL580" s="30"/>
      <c r="AM580" s="30"/>
      <c r="AN580" s="30"/>
      <c r="AO580" s="30"/>
      <c r="AP580" s="30"/>
      <c r="AQ580" s="30"/>
      <c r="AR580" s="30"/>
      <c r="AS580" s="30"/>
      <c r="AT580" s="30"/>
      <c r="AU580" s="30"/>
      <c r="AV580" s="30"/>
      <c r="AW580" s="30"/>
      <c r="AX580" s="30"/>
    </row>
    <row r="581" spans="19:50">
      <c r="AD581" s="30">
        <v>55700</v>
      </c>
      <c r="AE581" s="26">
        <v>17692.011861567458</v>
      </c>
      <c r="AF581" s="26">
        <v>4048931702.3797841</v>
      </c>
      <c r="AG581" s="26">
        <v>588.02765947839248</v>
      </c>
      <c r="AH581" s="26">
        <v>55259975.57</v>
      </c>
      <c r="AI581" s="26">
        <v>5280.271703164326</v>
      </c>
      <c r="AJ581" s="42">
        <v>1.3464277476826977E-2</v>
      </c>
      <c r="AK581" s="26">
        <v>10557.049541802378</v>
      </c>
    </row>
    <row r="582" spans="19:50">
      <c r="AD582" s="30">
        <v>55800</v>
      </c>
      <c r="AE582" s="26">
        <v>17691.022284468512</v>
      </c>
      <c r="AF582" s="26">
        <v>4048897429.4745297</v>
      </c>
      <c r="AG582" s="26">
        <v>588.55378852718411</v>
      </c>
      <c r="AH582" s="26">
        <v>55359185.579999998</v>
      </c>
      <c r="AI582" s="26">
        <v>5261.290487915976</v>
      </c>
      <c r="AJ582" s="42">
        <v>1.3488236914071342E-2</v>
      </c>
      <c r="AK582" s="26">
        <v>10547.558934178925</v>
      </c>
    </row>
    <row r="583" spans="19:50">
      <c r="AD583" s="30">
        <v>55900</v>
      </c>
      <c r="AE583" s="26">
        <v>17690.033395292754</v>
      </c>
      <c r="AF583" s="26">
        <v>4048863156.5692749</v>
      </c>
      <c r="AG583" s="26">
        <v>589.07801945445078</v>
      </c>
      <c r="AH583" s="26">
        <v>55458395.589999996</v>
      </c>
      <c r="AI583" s="26">
        <v>5242.3092726676259</v>
      </c>
      <c r="AJ583" s="42">
        <v>1.3512195593160446E-2</v>
      </c>
      <c r="AK583" s="26">
        <v>10538.068326555471</v>
      </c>
    </row>
    <row r="584" spans="19:50">
      <c r="AD584" s="30">
        <v>56000</v>
      </c>
      <c r="AE584" s="26">
        <v>17689.045194040191</v>
      </c>
      <c r="AF584" s="26">
        <v>4048828883.6640215</v>
      </c>
      <c r="AG584" s="26">
        <v>589.60035226019306</v>
      </c>
      <c r="AH584" s="26">
        <v>55557605.600000001</v>
      </c>
      <c r="AI584" s="26">
        <v>5223.3280574227683</v>
      </c>
      <c r="AJ584" s="42">
        <v>1.3536153514130273E-2</v>
      </c>
      <c r="AK584" s="26">
        <v>10528.57771893202</v>
      </c>
    </row>
    <row r="585" spans="19:50">
      <c r="AD585" s="30">
        <v>56100</v>
      </c>
      <c r="AE585" s="26">
        <v>17688.057680710815</v>
      </c>
      <c r="AF585" s="26">
        <v>4048794610.7587681</v>
      </c>
      <c r="AG585" s="26">
        <v>590.12078694441084</v>
      </c>
      <c r="AH585" s="26">
        <v>55656815.609999992</v>
      </c>
      <c r="AI585" s="26">
        <v>5204.3468421779107</v>
      </c>
      <c r="AJ585" s="42">
        <v>1.3560110677016806E-2</v>
      </c>
      <c r="AK585" s="26">
        <v>10519.087111308572</v>
      </c>
    </row>
    <row r="586" spans="19:50">
      <c r="AD586" s="30">
        <v>56200</v>
      </c>
      <c r="AE586" s="26">
        <v>17687.070855304621</v>
      </c>
      <c r="AF586" s="26">
        <v>4048760337.8535132</v>
      </c>
      <c r="AG586" s="26">
        <v>590.63932350710377</v>
      </c>
      <c r="AH586" s="26">
        <v>55756025.61999999</v>
      </c>
      <c r="AI586" s="26">
        <v>5185.3656269283965</v>
      </c>
      <c r="AJ586" s="42">
        <v>1.3584067081856034E-2</v>
      </c>
      <c r="AK586" s="26">
        <v>10509.596503685119</v>
      </c>
    </row>
    <row r="587" spans="19:50">
      <c r="AD587" s="30">
        <v>56300</v>
      </c>
      <c r="AE587" s="26">
        <v>17686.084717821625</v>
      </c>
      <c r="AF587" s="26">
        <v>4048726064.9482598</v>
      </c>
      <c r="AG587" s="26">
        <v>591.15596194827185</v>
      </c>
      <c r="AH587" s="26">
        <v>55855235.630000003</v>
      </c>
      <c r="AI587" s="26">
        <v>5166.3844116812106</v>
      </c>
      <c r="AJ587" s="42">
        <v>1.3608022728683928E-2</v>
      </c>
      <c r="AK587" s="26">
        <v>10500.105896061666</v>
      </c>
    </row>
    <row r="588" spans="19:50">
      <c r="AD588" s="30">
        <v>56400</v>
      </c>
      <c r="AE588" s="26">
        <v>17685.099268261809</v>
      </c>
      <c r="AF588" s="26">
        <v>4048691792.0430045</v>
      </c>
      <c r="AG588" s="26">
        <v>591.67070226791554</v>
      </c>
      <c r="AH588" s="26">
        <v>55954445.640000001</v>
      </c>
      <c r="AI588" s="26">
        <v>5147.403196436353</v>
      </c>
      <c r="AJ588" s="42">
        <v>1.3631977617536472E-2</v>
      </c>
      <c r="AK588" s="26">
        <v>10490.615288438217</v>
      </c>
    </row>
    <row r="589" spans="19:50">
      <c r="AD589" s="30">
        <v>56500</v>
      </c>
      <c r="AE589" s="26">
        <v>17684.114506625188</v>
      </c>
      <c r="AF589" s="26">
        <v>4048657519.1377511</v>
      </c>
      <c r="AG589" s="26">
        <v>592.18354446603428</v>
      </c>
      <c r="AH589" s="26">
        <v>56053655.649999999</v>
      </c>
      <c r="AI589" s="26">
        <v>5128.421981188003</v>
      </c>
      <c r="AJ589" s="42">
        <v>1.3655931748449623E-2</v>
      </c>
      <c r="AK589" s="26">
        <v>10481.124680814766</v>
      </c>
    </row>
    <row r="590" spans="19:50">
      <c r="AD590" s="30">
        <v>56600</v>
      </c>
      <c r="AE590" s="26">
        <v>17683.130432911752</v>
      </c>
      <c r="AF590" s="26">
        <v>4048623246.2324967</v>
      </c>
      <c r="AG590" s="26">
        <v>592.69448854262839</v>
      </c>
      <c r="AH590" s="26">
        <v>56152865.659999996</v>
      </c>
      <c r="AI590" s="26">
        <v>5109.4407659408171</v>
      </c>
      <c r="AJ590" s="42">
        <v>1.3679885121459368E-2</v>
      </c>
      <c r="AK590" s="26">
        <v>10471.634073191313</v>
      </c>
    </row>
    <row r="591" spans="19:50">
      <c r="AD591" s="30">
        <v>56700</v>
      </c>
      <c r="AE591" s="26">
        <v>17682.147047121503</v>
      </c>
      <c r="AF591" s="26">
        <v>4048588973.3272429</v>
      </c>
      <c r="AG591" s="26">
        <v>593.20353449769766</v>
      </c>
      <c r="AH591" s="26">
        <v>56252075.669999994</v>
      </c>
      <c r="AI591" s="26">
        <v>5090.459550692467</v>
      </c>
      <c r="AJ591" s="42">
        <v>1.3703837736601669E-2</v>
      </c>
      <c r="AK591" s="26">
        <v>10462.143465567859</v>
      </c>
    </row>
    <row r="592" spans="19:50">
      <c r="AD592" s="30">
        <v>56800</v>
      </c>
      <c r="AE592" s="26">
        <v>17681.164349254446</v>
      </c>
      <c r="AF592" s="26">
        <v>4048554700.421988</v>
      </c>
      <c r="AG592" s="26">
        <v>593.71068233124254</v>
      </c>
      <c r="AH592" s="26">
        <v>56351285.68</v>
      </c>
      <c r="AI592" s="26">
        <v>5071.4783354487736</v>
      </c>
      <c r="AJ592" s="42">
        <v>1.37277895939125E-2</v>
      </c>
      <c r="AK592" s="26">
        <v>10452.652857944409</v>
      </c>
    </row>
    <row r="593" spans="30:37">
      <c r="AD593" s="30">
        <v>56900</v>
      </c>
      <c r="AE593" s="26">
        <v>17680.182339310573</v>
      </c>
      <c r="AF593" s="26">
        <v>4048520427.5167341</v>
      </c>
      <c r="AG593" s="26">
        <v>594.21593204326257</v>
      </c>
      <c r="AH593" s="26">
        <v>56450495.689999998</v>
      </c>
      <c r="AI593" s="26">
        <v>5052.4971202004235</v>
      </c>
      <c r="AJ593" s="42">
        <v>1.3751740693427817E-2</v>
      </c>
      <c r="AK593" s="26">
        <v>10443.162250320958</v>
      </c>
    </row>
    <row r="594" spans="30:37">
      <c r="AD594" s="30">
        <v>57000</v>
      </c>
      <c r="AE594" s="26">
        <v>17679.201017289888</v>
      </c>
      <c r="AF594" s="26">
        <v>4048486154.6114802</v>
      </c>
      <c r="AG594" s="26">
        <v>594.71928363375798</v>
      </c>
      <c r="AH594" s="26">
        <v>56549705.700000003</v>
      </c>
      <c r="AI594" s="26">
        <v>5033.5159049544018</v>
      </c>
      <c r="AJ594" s="42">
        <v>1.3775691035183588E-2</v>
      </c>
      <c r="AK594" s="26">
        <v>10433.671642697509</v>
      </c>
    </row>
    <row r="595" spans="30:37">
      <c r="AD595" s="30">
        <v>57100</v>
      </c>
      <c r="AE595" s="26">
        <v>17678.220383192402</v>
      </c>
      <c r="AF595" s="26">
        <v>4048451881.7062268</v>
      </c>
      <c r="AG595" s="26">
        <v>595.22073710272855</v>
      </c>
      <c r="AH595" s="26">
        <v>56648915.709999993</v>
      </c>
      <c r="AI595" s="26">
        <v>5014.5346897060517</v>
      </c>
      <c r="AJ595" s="42">
        <v>1.3799640619215766E-2</v>
      </c>
      <c r="AK595" s="26">
        <v>10424.181035074056</v>
      </c>
    </row>
    <row r="596" spans="30:37">
      <c r="AD596" s="30">
        <v>57200</v>
      </c>
      <c r="AE596" s="26">
        <v>17677.240437018092</v>
      </c>
      <c r="AF596" s="26">
        <v>4048417608.800972</v>
      </c>
      <c r="AG596" s="26">
        <v>595.72029245017461</v>
      </c>
      <c r="AH596" s="26">
        <v>56748125.719999991</v>
      </c>
      <c r="AI596" s="26">
        <v>4995.55347446003</v>
      </c>
      <c r="AJ596" s="42">
        <v>1.3823589445560322E-2</v>
      </c>
      <c r="AK596" s="26">
        <v>10414.690427450605</v>
      </c>
    </row>
    <row r="597" spans="30:37">
      <c r="AD597" s="30">
        <v>57300</v>
      </c>
      <c r="AE597" s="26">
        <v>17676.261178766974</v>
      </c>
      <c r="AF597" s="26">
        <v>4048383335.8957186</v>
      </c>
      <c r="AG597" s="26">
        <v>596.21794967609583</v>
      </c>
      <c r="AH597" s="26">
        <v>56847335.730000004</v>
      </c>
      <c r="AI597" s="26">
        <v>4976.5722592128441</v>
      </c>
      <c r="AJ597" s="42">
        <v>1.3847537514253201E-2</v>
      </c>
      <c r="AK597" s="26">
        <v>10405.199819827152</v>
      </c>
    </row>
    <row r="598" spans="30:37">
      <c r="AD598" s="30">
        <v>57400</v>
      </c>
      <c r="AE598" s="26">
        <v>17675.282608439044</v>
      </c>
      <c r="AF598" s="26">
        <v>4048349062.9904633</v>
      </c>
      <c r="AG598" s="26">
        <v>596.71370878049231</v>
      </c>
      <c r="AH598" s="26">
        <v>56946545.739999995</v>
      </c>
      <c r="AI598" s="26">
        <v>4957.591043964494</v>
      </c>
      <c r="AJ598" s="42">
        <v>1.3871484825330363E-2</v>
      </c>
      <c r="AK598" s="26">
        <v>10395.709212203699</v>
      </c>
    </row>
    <row r="599" spans="30:37">
      <c r="AD599" s="30">
        <v>57500</v>
      </c>
      <c r="AE599" s="26">
        <v>17674.304726034305</v>
      </c>
      <c r="AF599" s="26">
        <v>4048314790.0852098</v>
      </c>
      <c r="AG599" s="26">
        <v>597.2075697633644</v>
      </c>
      <c r="AH599" s="26">
        <v>57045755.75</v>
      </c>
      <c r="AI599" s="26">
        <v>4938.6098287208006</v>
      </c>
      <c r="AJ599" s="42">
        <v>1.3895431378827752E-2</v>
      </c>
      <c r="AK599" s="26">
        <v>10386.21860458025</v>
      </c>
    </row>
    <row r="600" spans="30:37">
      <c r="AD600" s="30">
        <v>57600</v>
      </c>
      <c r="AE600" s="26">
        <v>17673.327531552753</v>
      </c>
      <c r="AF600" s="26">
        <v>4048280517.1799555</v>
      </c>
      <c r="AG600" s="26">
        <v>597.69953262471154</v>
      </c>
      <c r="AH600" s="26">
        <v>57144965.759999998</v>
      </c>
      <c r="AI600" s="26">
        <v>4919.6286134712864</v>
      </c>
      <c r="AJ600" s="42">
        <v>1.391937717478132E-2</v>
      </c>
      <c r="AK600" s="26">
        <v>10376.727996956797</v>
      </c>
    </row>
    <row r="601" spans="30:37">
      <c r="AD601" s="30">
        <v>57700</v>
      </c>
      <c r="AE601" s="26">
        <v>17672.351024994387</v>
      </c>
      <c r="AF601" s="26">
        <v>4048246244.2747011</v>
      </c>
      <c r="AG601" s="26">
        <v>598.18959736453394</v>
      </c>
      <c r="AH601" s="26">
        <v>57244175.769999988</v>
      </c>
      <c r="AI601" s="26">
        <v>4900.6473982241005</v>
      </c>
      <c r="AJ601" s="42">
        <v>1.3943322213227015E-2</v>
      </c>
      <c r="AK601" s="26">
        <v>10367.237389333342</v>
      </c>
    </row>
    <row r="602" spans="30:37">
      <c r="AD602" s="30">
        <v>57800</v>
      </c>
      <c r="AE602" s="26">
        <v>17671.375206359215</v>
      </c>
      <c r="AF602" s="26">
        <v>4048211971.3694477</v>
      </c>
      <c r="AG602" s="26">
        <v>598.67776398283183</v>
      </c>
      <c r="AH602" s="26">
        <v>57343385.780000001</v>
      </c>
      <c r="AI602" s="26">
        <v>4881.6661829792429</v>
      </c>
      <c r="AJ602" s="42">
        <v>1.396726649420078E-2</v>
      </c>
      <c r="AK602" s="26">
        <v>10357.746781709893</v>
      </c>
    </row>
    <row r="603" spans="30:37">
      <c r="AD603" s="30">
        <v>57900</v>
      </c>
      <c r="AE603" s="26">
        <v>17670.400075647223</v>
      </c>
      <c r="AF603" s="26">
        <v>4048177698.4641929</v>
      </c>
      <c r="AG603" s="26">
        <v>599.16403247960511</v>
      </c>
      <c r="AH603" s="26">
        <v>57442595.789999999</v>
      </c>
      <c r="AI603" s="26">
        <v>4862.684967732057</v>
      </c>
      <c r="AJ603" s="42">
        <v>1.3991210017738561E-2</v>
      </c>
      <c r="AK603" s="26">
        <v>10348.256174086444</v>
      </c>
    </row>
    <row r="604" spans="30:37">
      <c r="AD604" s="30">
        <v>58000</v>
      </c>
      <c r="AE604" s="26">
        <v>17669.425632858431</v>
      </c>
      <c r="AF604" s="26">
        <v>4048143425.5589399</v>
      </c>
      <c r="AG604" s="26">
        <v>599.64840285485354</v>
      </c>
      <c r="AH604" s="26">
        <v>57541805.799999997</v>
      </c>
      <c r="AI604" s="26">
        <v>4843.7037524848711</v>
      </c>
      <c r="AJ604" s="42">
        <v>1.4015152783876285E-2</v>
      </c>
      <c r="AK604" s="26">
        <v>10338.765566462993</v>
      </c>
    </row>
    <row r="605" spans="30:37">
      <c r="AD605" s="30">
        <v>58100</v>
      </c>
      <c r="AE605" s="26">
        <v>17668.451877992822</v>
      </c>
      <c r="AF605" s="26">
        <v>4048109152.6536856</v>
      </c>
      <c r="AG605" s="26">
        <v>600.13087510857736</v>
      </c>
      <c r="AH605" s="26">
        <v>57641015.809999995</v>
      </c>
      <c r="AI605" s="26">
        <v>4824.7225372376852</v>
      </c>
      <c r="AJ605" s="42">
        <v>1.4039094792649904E-2</v>
      </c>
      <c r="AK605" s="26">
        <v>10329.27495883954</v>
      </c>
    </row>
    <row r="606" spans="30:37">
      <c r="AD606" s="30">
        <v>58200</v>
      </c>
      <c r="AE606" s="26">
        <v>17667.478811050398</v>
      </c>
      <c r="AF606" s="26">
        <v>4048074879.7484317</v>
      </c>
      <c r="AG606" s="26">
        <v>600.61144924077632</v>
      </c>
      <c r="AH606" s="26">
        <v>57740225.819999993</v>
      </c>
      <c r="AI606" s="26">
        <v>4805.7413219904993</v>
      </c>
      <c r="AJ606" s="42">
        <v>1.4063036044095345E-2</v>
      </c>
      <c r="AK606" s="26">
        <v>10319.784351216089</v>
      </c>
    </row>
    <row r="607" spans="30:37">
      <c r="AD607" s="30">
        <v>58300</v>
      </c>
      <c r="AE607" s="26">
        <v>17666.506432031169</v>
      </c>
      <c r="AF607" s="26">
        <v>4048040606.8431778</v>
      </c>
      <c r="AG607" s="26">
        <v>601.09012525145067</v>
      </c>
      <c r="AH607" s="26">
        <v>57839435.829999998</v>
      </c>
      <c r="AI607" s="26">
        <v>4786.7601067433134</v>
      </c>
      <c r="AJ607" s="42">
        <v>1.4086976538248547E-2</v>
      </c>
      <c r="AK607" s="26">
        <v>10310.293743592638</v>
      </c>
    </row>
    <row r="608" spans="30:37">
      <c r="AD608" s="30">
        <v>58400</v>
      </c>
      <c r="AE608" s="26">
        <v>17665.53474093512</v>
      </c>
      <c r="AF608" s="26">
        <v>4048006333.9379234</v>
      </c>
      <c r="AG608" s="26">
        <v>601.56690314060029</v>
      </c>
      <c r="AH608" s="26">
        <v>57938645.839999996</v>
      </c>
      <c r="AI608" s="26">
        <v>4767.7788914961275</v>
      </c>
      <c r="AJ608" s="42">
        <v>1.4110916275145435E-2</v>
      </c>
      <c r="AK608" s="26">
        <v>10300.803135969183</v>
      </c>
    </row>
    <row r="609" spans="30:37">
      <c r="AD609" s="30">
        <v>58500</v>
      </c>
      <c r="AE609" s="26">
        <v>17664.563737762266</v>
      </c>
      <c r="AF609" s="26">
        <v>4047972061.0326691</v>
      </c>
      <c r="AG609" s="26">
        <v>602.0417829082254</v>
      </c>
      <c r="AH609" s="26">
        <v>58037855.850000001</v>
      </c>
      <c r="AI609" s="26">
        <v>4748.7976762512699</v>
      </c>
      <c r="AJ609" s="42">
        <v>1.4134855254821943E-2</v>
      </c>
      <c r="AK609" s="26">
        <v>10291.312528345734</v>
      </c>
    </row>
    <row r="610" spans="30:37">
      <c r="AD610" s="30">
        <v>58600</v>
      </c>
      <c r="AE610" s="26">
        <v>17663.593422512597</v>
      </c>
      <c r="AF610" s="26">
        <v>4047937788.1274152</v>
      </c>
      <c r="AG610" s="26">
        <v>602.51476455432589</v>
      </c>
      <c r="AH610" s="26">
        <v>58137065.859999992</v>
      </c>
      <c r="AI610" s="26">
        <v>4729.816461004084</v>
      </c>
      <c r="AJ610" s="42">
        <v>1.4158793477313986E-2</v>
      </c>
      <c r="AK610" s="26">
        <v>10281.821920722283</v>
      </c>
    </row>
    <row r="611" spans="30:37">
      <c r="AD611" s="30">
        <v>58700</v>
      </c>
      <c r="AE611" s="26">
        <v>17662.623795186115</v>
      </c>
      <c r="AF611" s="26">
        <v>4047903515.2221603</v>
      </c>
      <c r="AG611" s="26">
        <v>602.98584807890143</v>
      </c>
      <c r="AH611" s="26">
        <v>58236275.86999999</v>
      </c>
      <c r="AI611" s="26">
        <v>4710.8352457557339</v>
      </c>
      <c r="AJ611" s="42">
        <v>1.4182730942657502E-2</v>
      </c>
      <c r="AK611" s="26">
        <v>10272.331313098832</v>
      </c>
    </row>
    <row r="612" spans="30:37">
      <c r="AD612" s="30">
        <v>58800</v>
      </c>
      <c r="AE612" s="26">
        <v>17661.654855782828</v>
      </c>
      <c r="AF612" s="26">
        <v>4047869242.3169065</v>
      </c>
      <c r="AG612" s="26">
        <v>603.45503348195223</v>
      </c>
      <c r="AH612" s="26">
        <v>58335485.880000003</v>
      </c>
      <c r="AI612" s="26">
        <v>4691.854030508548</v>
      </c>
      <c r="AJ612" s="42">
        <v>1.4206667650888403E-2</v>
      </c>
      <c r="AK612" s="26">
        <v>10262.840705475379</v>
      </c>
    </row>
    <row r="613" spans="30:37">
      <c r="AD613" s="30">
        <v>58900</v>
      </c>
      <c r="AE613" s="26">
        <v>17660.686604302718</v>
      </c>
      <c r="AF613" s="26">
        <v>4047834969.4116526</v>
      </c>
      <c r="AG613" s="26">
        <v>603.92232076347841</v>
      </c>
      <c r="AH613" s="26">
        <v>58434695.890000001</v>
      </c>
      <c r="AI613" s="26">
        <v>4672.8728152613621</v>
      </c>
      <c r="AJ613" s="42">
        <v>1.423060360204261E-2</v>
      </c>
      <c r="AK613" s="26">
        <v>10253.350097851926</v>
      </c>
    </row>
    <row r="614" spans="30:37">
      <c r="AD614" s="30">
        <v>59000</v>
      </c>
      <c r="AE614" s="26">
        <v>17659.719040745804</v>
      </c>
      <c r="AF614" s="26">
        <v>4047800696.5063987</v>
      </c>
      <c r="AG614" s="26">
        <v>604.38770992348009</v>
      </c>
      <c r="AH614" s="26">
        <v>58533905.899999999</v>
      </c>
      <c r="AI614" s="26">
        <v>4653.8916000165045</v>
      </c>
      <c r="AJ614" s="42">
        <v>1.4254538796156039E-2</v>
      </c>
      <c r="AK614" s="26">
        <v>10243.859490228475</v>
      </c>
    </row>
    <row r="615" spans="30:37">
      <c r="AD615" s="30">
        <v>59100</v>
      </c>
      <c r="AE615" s="26">
        <v>17658.752165112084</v>
      </c>
      <c r="AF615" s="26">
        <v>4047766423.6011448</v>
      </c>
      <c r="AG615" s="26">
        <v>604.85120096195692</v>
      </c>
      <c r="AH615" s="26">
        <v>58633115.909999996</v>
      </c>
      <c r="AI615" s="26">
        <v>4634.9103847681545</v>
      </c>
      <c r="AJ615" s="42">
        <v>1.4278473233264609E-2</v>
      </c>
      <c r="AK615" s="26">
        <v>10234.368882605022</v>
      </c>
    </row>
    <row r="616" spans="30:37">
      <c r="AD616" s="30">
        <v>59200</v>
      </c>
      <c r="AE616" s="26">
        <v>17657.785977401541</v>
      </c>
      <c r="AF616" s="26">
        <v>4047732150.6958904</v>
      </c>
      <c r="AG616" s="26">
        <v>605.31279387890913</v>
      </c>
      <c r="AH616" s="26">
        <v>58732325.919999994</v>
      </c>
      <c r="AI616" s="26">
        <v>4615.9291695221327</v>
      </c>
      <c r="AJ616" s="42">
        <v>1.4302406913404229E-2</v>
      </c>
      <c r="AK616" s="26">
        <v>10224.878274981573</v>
      </c>
    </row>
    <row r="617" spans="30:37">
      <c r="AD617" s="30">
        <v>59300</v>
      </c>
      <c r="AE617" s="26">
        <v>17656.820477614197</v>
      </c>
      <c r="AF617" s="26">
        <v>4047697877.7906365</v>
      </c>
      <c r="AG617" s="26">
        <v>605.77248867433673</v>
      </c>
      <c r="AH617" s="26">
        <v>58831535.93</v>
      </c>
      <c r="AI617" s="26">
        <v>4596.947954276111</v>
      </c>
      <c r="AJ617" s="42">
        <v>1.4326339836610812E-2</v>
      </c>
      <c r="AK617" s="26">
        <v>10215.387667358124</v>
      </c>
    </row>
    <row r="618" spans="30:37">
      <c r="AD618" s="30">
        <v>59400</v>
      </c>
      <c r="AE618" s="26">
        <v>17655.85566575003</v>
      </c>
      <c r="AF618" s="26">
        <v>4047663604.8853817</v>
      </c>
      <c r="AG618" s="26">
        <v>606.23028534823948</v>
      </c>
      <c r="AH618" s="26">
        <v>58930745.939999998</v>
      </c>
      <c r="AI618" s="26">
        <v>4577.9667390277609</v>
      </c>
      <c r="AJ618" s="42">
        <v>1.4350272002920265E-2</v>
      </c>
      <c r="AK618" s="26">
        <v>10205.897059734671</v>
      </c>
    </row>
    <row r="619" spans="30:37">
      <c r="AD619" s="30">
        <v>59500</v>
      </c>
      <c r="AE619" s="26">
        <v>17654.891541809062</v>
      </c>
      <c r="AF619" s="26">
        <v>4047629331.9801283</v>
      </c>
      <c r="AG619" s="26">
        <v>606.68618390061761</v>
      </c>
      <c r="AH619" s="26">
        <v>59029955.950000003</v>
      </c>
      <c r="AI619" s="26">
        <v>4558.9855237817392</v>
      </c>
      <c r="AJ619" s="42">
        <v>1.437420341236849E-2</v>
      </c>
      <c r="AK619" s="26">
        <v>10196.406452111221</v>
      </c>
    </row>
    <row r="620" spans="30:37">
      <c r="AD620" s="30">
        <v>59600</v>
      </c>
      <c r="AE620" s="26">
        <v>17653.928105791278</v>
      </c>
      <c r="AF620" s="26">
        <v>4047595059.0748739</v>
      </c>
      <c r="AG620" s="26">
        <v>607.14018433147089</v>
      </c>
      <c r="AH620" s="26">
        <v>59129165.959999993</v>
      </c>
      <c r="AI620" s="26">
        <v>4540.004308532225</v>
      </c>
      <c r="AJ620" s="42">
        <v>1.4398134064991392E-2</v>
      </c>
      <c r="AK620" s="26">
        <v>10186.915844487765</v>
      </c>
    </row>
    <row r="621" spans="30:37">
      <c r="AD621" s="30">
        <v>59700</v>
      </c>
      <c r="AE621" s="26">
        <v>17652.965357696678</v>
      </c>
      <c r="AF621" s="26">
        <v>4047560786.1696186</v>
      </c>
      <c r="AG621" s="26">
        <v>607.59228664079956</v>
      </c>
      <c r="AH621" s="26">
        <v>59228375.969999991</v>
      </c>
      <c r="AI621" s="26">
        <v>4521.0230932862032</v>
      </c>
      <c r="AJ621" s="42">
        <v>1.4422063960824879E-2</v>
      </c>
      <c r="AK621" s="26">
        <v>10177.425236864314</v>
      </c>
    </row>
    <row r="622" spans="30:37">
      <c r="AD622" s="30">
        <v>59800</v>
      </c>
      <c r="AE622" s="26">
        <v>17652.003297525273</v>
      </c>
      <c r="AF622" s="26">
        <v>4047526513.2643661</v>
      </c>
      <c r="AG622" s="26">
        <v>608.04249082860372</v>
      </c>
      <c r="AH622" s="26">
        <v>59327585.980000004</v>
      </c>
      <c r="AI622" s="26">
        <v>4502.0418780425098</v>
      </c>
      <c r="AJ622" s="42">
        <v>1.4445993099904835E-2</v>
      </c>
      <c r="AK622" s="26">
        <v>10167.934629240866</v>
      </c>
    </row>
    <row r="623" spans="30:37">
      <c r="AD623" s="30">
        <v>59900</v>
      </c>
      <c r="AE623" s="26">
        <v>17651.041925277052</v>
      </c>
      <c r="AF623" s="26">
        <v>4047492240.3591108</v>
      </c>
      <c r="AG623" s="26">
        <v>608.49079689488303</v>
      </c>
      <c r="AH623" s="26">
        <v>59426795.989999995</v>
      </c>
      <c r="AI623" s="26">
        <v>4483.0606627929956</v>
      </c>
      <c r="AJ623" s="42">
        <v>1.4469921482267174E-2</v>
      </c>
      <c r="AK623" s="26">
        <v>10158.444021617413</v>
      </c>
    </row>
    <row r="624" spans="30:37">
      <c r="AD624" s="30">
        <v>60000</v>
      </c>
      <c r="AE624" s="26">
        <v>17650.081240952022</v>
      </c>
      <c r="AF624" s="26">
        <v>4047457967.4538574</v>
      </c>
      <c r="AG624" s="26">
        <v>608.9372048396375</v>
      </c>
      <c r="AH624" s="26">
        <v>59526006</v>
      </c>
      <c r="AI624" s="26">
        <v>4464.0794475446455</v>
      </c>
      <c r="AJ624" s="42">
        <v>1.4493849107947775E-2</v>
      </c>
      <c r="AK624" s="26">
        <v>10148.953413993957</v>
      </c>
    </row>
    <row r="625" spans="30:37">
      <c r="AD625" s="30">
        <v>60100</v>
      </c>
      <c r="AE625" s="26">
        <v>17649.121244550181</v>
      </c>
      <c r="AF625" s="26">
        <v>4047423694.5486035</v>
      </c>
      <c r="AG625" s="26">
        <v>609.38171466286769</v>
      </c>
      <c r="AH625" s="26">
        <v>59625216.009999998</v>
      </c>
      <c r="AI625" s="26">
        <v>4445.0982323021162</v>
      </c>
      <c r="AJ625" s="42">
        <v>1.4517775976982537E-2</v>
      </c>
      <c r="AK625" s="26">
        <v>10139.462806370511</v>
      </c>
    </row>
    <row r="626" spans="30:37">
      <c r="AD626" s="30">
        <v>60200</v>
      </c>
      <c r="AE626" s="26">
        <v>17648.161936071527</v>
      </c>
      <c r="AF626" s="26">
        <v>4047389421.6433492</v>
      </c>
      <c r="AG626" s="26">
        <v>609.82432636457293</v>
      </c>
      <c r="AH626" s="26">
        <v>59724426.019999988</v>
      </c>
      <c r="AI626" s="26">
        <v>4426.1170170514379</v>
      </c>
      <c r="AJ626" s="42">
        <v>1.4541702089407351E-2</v>
      </c>
      <c r="AK626" s="26">
        <v>10129.972198747058</v>
      </c>
    </row>
    <row r="627" spans="30:37">
      <c r="AD627" s="30">
        <v>60300</v>
      </c>
      <c r="AE627" s="26">
        <v>17647.203315516061</v>
      </c>
      <c r="AF627" s="26">
        <v>4047355148.7380948</v>
      </c>
      <c r="AG627" s="26">
        <v>610.26503994475354</v>
      </c>
      <c r="AH627" s="26">
        <v>59823636.030000001</v>
      </c>
      <c r="AI627" s="26">
        <v>4407.1358018065803</v>
      </c>
      <c r="AJ627" s="42">
        <v>1.4565627445258106E-2</v>
      </c>
      <c r="AK627" s="26">
        <v>10120.481591123607</v>
      </c>
    </row>
    <row r="628" spans="30:37">
      <c r="AD628" s="30">
        <v>60400</v>
      </c>
      <c r="AE628" s="26">
        <v>17646.245382883782</v>
      </c>
      <c r="AF628" s="26">
        <v>4047320875.8328409</v>
      </c>
      <c r="AG628" s="26">
        <v>610.70385540340919</v>
      </c>
      <c r="AH628" s="26">
        <v>59922846.039999999</v>
      </c>
      <c r="AI628" s="26">
        <v>4388.1545865570661</v>
      </c>
      <c r="AJ628" s="42">
        <v>1.4589552044570681E-2</v>
      </c>
      <c r="AK628" s="26">
        <v>10110.990983500153</v>
      </c>
    </row>
    <row r="629" spans="30:37">
      <c r="AD629" s="30">
        <v>60500</v>
      </c>
      <c r="AE629" s="26">
        <v>17645.288138174696</v>
      </c>
      <c r="AF629" s="26">
        <v>4047286602.9275866</v>
      </c>
      <c r="AG629" s="26">
        <v>611.14077274054057</v>
      </c>
      <c r="AH629" s="26">
        <v>60022056.049999997</v>
      </c>
      <c r="AI629" s="26">
        <v>4369.1733713133726</v>
      </c>
      <c r="AJ629" s="42">
        <v>1.4613475887380961E-2</v>
      </c>
      <c r="AK629" s="26">
        <v>10101.500375876703</v>
      </c>
    </row>
    <row r="630" spans="30:37">
      <c r="AD630" s="30">
        <v>60600</v>
      </c>
      <c r="AE630" s="26">
        <v>17644.331581388797</v>
      </c>
      <c r="AF630" s="26">
        <v>4047252330.0223327</v>
      </c>
      <c r="AG630" s="26">
        <v>611.5757919561471</v>
      </c>
      <c r="AH630" s="26">
        <v>60121266.059999995</v>
      </c>
      <c r="AI630" s="26">
        <v>4350.1921560650226</v>
      </c>
      <c r="AJ630" s="42">
        <v>1.4637398973724829E-2</v>
      </c>
      <c r="AK630" s="26">
        <v>10092.009768253252</v>
      </c>
    </row>
    <row r="631" spans="30:37">
      <c r="AD631" s="30">
        <v>60700</v>
      </c>
      <c r="AE631" s="26">
        <v>17643.375712526082</v>
      </c>
      <c r="AF631" s="26">
        <v>4047218057.1170783</v>
      </c>
      <c r="AG631" s="26">
        <v>612.00891305022878</v>
      </c>
      <c r="AH631" s="26">
        <v>60220476.069999993</v>
      </c>
      <c r="AI631" s="26">
        <v>4331.2109408166725</v>
      </c>
      <c r="AJ631" s="42">
        <v>1.4661321303638161E-2</v>
      </c>
      <c r="AK631" s="26">
        <v>10082.519160629798</v>
      </c>
    </row>
    <row r="632" spans="30:37">
      <c r="AD632" s="30">
        <v>60800</v>
      </c>
      <c r="AE632" s="26">
        <v>17642.420531586562</v>
      </c>
      <c r="AF632" s="26">
        <v>4047183784.2118249</v>
      </c>
      <c r="AG632" s="26">
        <v>612.44013602278596</v>
      </c>
      <c r="AH632" s="26">
        <v>60319686.079999998</v>
      </c>
      <c r="AI632" s="26">
        <v>4312.2297255718149</v>
      </c>
      <c r="AJ632" s="42">
        <v>1.4685242877156834E-2</v>
      </c>
      <c r="AK632" s="26">
        <v>10073.028553006347</v>
      </c>
    </row>
    <row r="633" spans="30:37">
      <c r="AD633" s="30">
        <v>60900</v>
      </c>
      <c r="AE633" s="26">
        <v>17641.466038570223</v>
      </c>
      <c r="AF633" s="26">
        <v>4047149511.3065705</v>
      </c>
      <c r="AG633" s="26">
        <v>612.86946087381841</v>
      </c>
      <c r="AH633" s="26">
        <v>60418896.089999996</v>
      </c>
      <c r="AI633" s="26">
        <v>4293.248510324629</v>
      </c>
      <c r="AJ633" s="42">
        <v>1.4709163694316721E-2</v>
      </c>
      <c r="AK633" s="26">
        <v>10063.537945382895</v>
      </c>
    </row>
    <row r="634" spans="30:37">
      <c r="AD634" s="30">
        <v>61000</v>
      </c>
      <c r="AE634" s="26">
        <v>17640.512233477079</v>
      </c>
      <c r="AF634" s="26">
        <v>4047115238.4013166</v>
      </c>
      <c r="AG634" s="26">
        <v>613.29688760332624</v>
      </c>
      <c r="AH634" s="26">
        <v>60518106.100000001</v>
      </c>
      <c r="AI634" s="26">
        <v>4274.2672950786073</v>
      </c>
      <c r="AJ634" s="42">
        <v>1.4733083755153698E-2</v>
      </c>
      <c r="AK634" s="26">
        <v>10054.047337759446</v>
      </c>
    </row>
    <row r="635" spans="30:37">
      <c r="AD635" s="30">
        <v>61100</v>
      </c>
      <c r="AE635" s="26">
        <v>17639.559116307122</v>
      </c>
      <c r="AF635" s="26">
        <v>4047080965.4960632</v>
      </c>
      <c r="AG635" s="26">
        <v>613.72241621130911</v>
      </c>
      <c r="AH635" s="26">
        <v>60617316.109999992</v>
      </c>
      <c r="AI635" s="26">
        <v>4255.2860798290931</v>
      </c>
      <c r="AJ635" s="42">
        <v>1.4757003059703623E-2</v>
      </c>
      <c r="AK635" s="26">
        <v>10044.556730135993</v>
      </c>
    </row>
    <row r="636" spans="30:37">
      <c r="AD636" s="30">
        <v>61200</v>
      </c>
      <c r="AE636" s="26">
        <v>17638.606687060346</v>
      </c>
      <c r="AF636" s="26">
        <v>4047046692.5908084</v>
      </c>
      <c r="AG636" s="26">
        <v>614.14604669776759</v>
      </c>
      <c r="AH636" s="26">
        <v>60716526.11999999</v>
      </c>
      <c r="AI636" s="26">
        <v>4236.3048645842355</v>
      </c>
      <c r="AJ636" s="42">
        <v>1.478092160800238E-2</v>
      </c>
      <c r="AK636" s="26">
        <v>10035.066122512542</v>
      </c>
    </row>
    <row r="637" spans="30:37">
      <c r="AD637" s="30">
        <v>61300</v>
      </c>
      <c r="AE637" s="26">
        <v>17637.654945736769</v>
      </c>
      <c r="AF637" s="26">
        <v>4047012419.685555</v>
      </c>
      <c r="AG637" s="26">
        <v>614.56777906270133</v>
      </c>
      <c r="AH637" s="26">
        <v>60815736.130000003</v>
      </c>
      <c r="AI637" s="26">
        <v>4217.3236493370496</v>
      </c>
      <c r="AJ637" s="42">
        <v>1.4804839400085821E-2</v>
      </c>
      <c r="AK637" s="26">
        <v>10025.575514889091</v>
      </c>
    </row>
    <row r="638" spans="30:37">
      <c r="AD638" s="30">
        <v>61400</v>
      </c>
      <c r="AE638" s="26">
        <v>17636.703892336373</v>
      </c>
      <c r="AF638" s="26">
        <v>4046978146.7802997</v>
      </c>
      <c r="AG638" s="26">
        <v>614.98761330611023</v>
      </c>
      <c r="AH638" s="26">
        <v>60914946.140000001</v>
      </c>
      <c r="AI638" s="26">
        <v>4198.3424340898637</v>
      </c>
      <c r="AJ638" s="42">
        <v>1.4828756435989816E-2</v>
      </c>
      <c r="AK638" s="26">
        <v>10016.084907265638</v>
      </c>
    </row>
    <row r="639" spans="30:37">
      <c r="AD639" s="30">
        <v>61500</v>
      </c>
      <c r="AE639" s="26">
        <v>17635.753526859167</v>
      </c>
      <c r="AF639" s="26">
        <v>4046943873.8750463</v>
      </c>
      <c r="AG639" s="26">
        <v>615.40554942799452</v>
      </c>
      <c r="AH639" s="26">
        <v>61014156.149999999</v>
      </c>
      <c r="AI639" s="26">
        <v>4179.3612188426778</v>
      </c>
      <c r="AJ639" s="42">
        <v>1.4852672715750213E-2</v>
      </c>
      <c r="AK639" s="26">
        <v>10006.594299642187</v>
      </c>
    </row>
    <row r="640" spans="30:37">
      <c r="AD640" s="30">
        <v>61600</v>
      </c>
      <c r="AE640" s="26">
        <v>17634.803849305154</v>
      </c>
      <c r="AF640" s="26">
        <v>4046909600.9697919</v>
      </c>
      <c r="AG640" s="26">
        <v>615.82158742835418</v>
      </c>
      <c r="AH640" s="26">
        <v>61113366.159999996</v>
      </c>
      <c r="AI640" s="26">
        <v>4160.380003596656</v>
      </c>
      <c r="AJ640" s="42">
        <v>1.4876588239402883E-2</v>
      </c>
      <c r="AK640" s="26">
        <v>9997.103692018738</v>
      </c>
    </row>
    <row r="641" spans="30:37">
      <c r="AD641" s="30">
        <v>61700</v>
      </c>
      <c r="AE641" s="26">
        <v>17633.85485967432</v>
      </c>
      <c r="AF641" s="26">
        <v>4046875328.064538</v>
      </c>
      <c r="AG641" s="26">
        <v>616.23572730718911</v>
      </c>
      <c r="AH641" s="26">
        <v>61212576.169999994</v>
      </c>
      <c r="AI641" s="26">
        <v>4141.3987883494701</v>
      </c>
      <c r="AJ641" s="42">
        <v>1.4900503006983675E-2</v>
      </c>
      <c r="AK641" s="26">
        <v>9987.6130843952851</v>
      </c>
    </row>
    <row r="642" spans="30:37">
      <c r="AD642" s="30">
        <v>61800</v>
      </c>
      <c r="AE642" s="26">
        <v>17632.906557966686</v>
      </c>
      <c r="AF642" s="26">
        <v>4046841055.1592841</v>
      </c>
      <c r="AG642" s="26">
        <v>616.64796906449931</v>
      </c>
      <c r="AH642" s="26">
        <v>61311786.18</v>
      </c>
      <c r="AI642" s="26">
        <v>4122.4175731011201</v>
      </c>
      <c r="AJ642" s="42">
        <v>1.4924417018528447E-2</v>
      </c>
      <c r="AK642" s="26">
        <v>9978.1224767718322</v>
      </c>
    </row>
    <row r="643" spans="30:37">
      <c r="AD643" s="30">
        <v>61900</v>
      </c>
      <c r="AE643" s="26">
        <v>17631.958944182232</v>
      </c>
      <c r="AF643" s="26">
        <v>4046806782.2540293</v>
      </c>
      <c r="AG643" s="26">
        <v>617.05831270028489</v>
      </c>
      <c r="AH643" s="26">
        <v>61410996.189999998</v>
      </c>
      <c r="AI643" s="26">
        <v>4103.4363578562625</v>
      </c>
      <c r="AJ643" s="42">
        <v>1.4948330274073047E-2</v>
      </c>
      <c r="AK643" s="26">
        <v>9968.631869148383</v>
      </c>
    </row>
    <row r="644" spans="30:37">
      <c r="AD644" s="30">
        <v>62000</v>
      </c>
      <c r="AE644" s="26">
        <v>17631.012018320973</v>
      </c>
      <c r="AF644" s="26">
        <v>4046772509.3487754</v>
      </c>
      <c r="AG644" s="26">
        <v>617.46675821454562</v>
      </c>
      <c r="AH644" s="26">
        <v>61510206.200000003</v>
      </c>
      <c r="AI644" s="26">
        <v>4084.4551426067483</v>
      </c>
      <c r="AJ644" s="42">
        <v>1.4972242773653324E-2</v>
      </c>
      <c r="AK644" s="26">
        <v>9959.1412615249283</v>
      </c>
    </row>
    <row r="645" spans="30:37">
      <c r="AD645" s="30">
        <v>62100</v>
      </c>
      <c r="AE645" s="26">
        <v>17630.065780382902</v>
      </c>
      <c r="AF645" s="26">
        <v>4046738236.443522</v>
      </c>
      <c r="AG645" s="26">
        <v>617.87330560728185</v>
      </c>
      <c r="AH645" s="26">
        <v>61609416.209999993</v>
      </c>
      <c r="AI645" s="26">
        <v>4065.4739273630544</v>
      </c>
      <c r="AJ645" s="42">
        <v>1.4996154517305118E-2</v>
      </c>
      <c r="AK645" s="26">
        <v>9949.650653901479</v>
      </c>
    </row>
    <row r="646" spans="30:37">
      <c r="AD646" s="30">
        <v>62200</v>
      </c>
      <c r="AE646" s="26">
        <v>17629.120230368007</v>
      </c>
      <c r="AF646" s="26">
        <v>4046703963.5382671</v>
      </c>
      <c r="AG646" s="26">
        <v>618.27795487849323</v>
      </c>
      <c r="AH646" s="26">
        <v>61708626.219999991</v>
      </c>
      <c r="AI646" s="26">
        <v>4046.4927121135406</v>
      </c>
      <c r="AJ646" s="42">
        <v>1.502006550506429E-2</v>
      </c>
      <c r="AK646" s="26">
        <v>9940.1600462780261</v>
      </c>
    </row>
    <row r="647" spans="30:37">
      <c r="AD647" s="30">
        <v>62300</v>
      </c>
      <c r="AE647" s="26">
        <v>17628.175368276316</v>
      </c>
      <c r="AF647" s="26">
        <v>4046669690.6330132</v>
      </c>
      <c r="AG647" s="26">
        <v>618.68070602818011</v>
      </c>
      <c r="AH647" s="26">
        <v>61807836.230000004</v>
      </c>
      <c r="AI647" s="26">
        <v>4027.5114968686826</v>
      </c>
      <c r="AJ647" s="42">
        <v>1.5043975736966671E-2</v>
      </c>
      <c r="AK647" s="26">
        <v>9930.6694386545751</v>
      </c>
    </row>
    <row r="648" spans="30:37">
      <c r="AD648" s="30">
        <v>62400</v>
      </c>
      <c r="AE648" s="26">
        <v>17627.231194107801</v>
      </c>
      <c r="AF648" s="26">
        <v>4046635417.7277589</v>
      </c>
      <c r="AG648" s="26">
        <v>619.08155905634214</v>
      </c>
      <c r="AH648" s="26">
        <v>61907046.239999995</v>
      </c>
      <c r="AI648" s="26">
        <v>4008.5302816203325</v>
      </c>
      <c r="AJ648" s="42">
        <v>1.50678852130481E-2</v>
      </c>
      <c r="AK648" s="26">
        <v>9921.178831031124</v>
      </c>
    </row>
    <row r="649" spans="30:37">
      <c r="AD649" s="30">
        <v>62500</v>
      </c>
      <c r="AE649" s="26">
        <v>17626.287707862477</v>
      </c>
      <c r="AF649" s="26">
        <v>4046601144.8225045</v>
      </c>
      <c r="AG649" s="26">
        <v>619.48051396297956</v>
      </c>
      <c r="AH649" s="26">
        <v>62006256.25</v>
      </c>
      <c r="AI649" s="26">
        <v>3989.5490663743117</v>
      </c>
      <c r="AJ649" s="42">
        <v>1.5091793933344418E-2</v>
      </c>
      <c r="AK649" s="26">
        <v>9911.6882234076729</v>
      </c>
    </row>
    <row r="650" spans="30:37">
      <c r="AD650" s="30">
        <v>62600</v>
      </c>
      <c r="AE650" s="26">
        <v>17625.344909540352</v>
      </c>
      <c r="AF650" s="26">
        <v>4046566871.9172511</v>
      </c>
      <c r="AG650" s="26">
        <v>619.87757074809224</v>
      </c>
      <c r="AH650" s="26">
        <v>62105466.259999998</v>
      </c>
      <c r="AI650" s="26">
        <v>3970.5678511271258</v>
      </c>
      <c r="AJ650" s="42">
        <v>1.5115701897891454E-2</v>
      </c>
      <c r="AK650" s="26">
        <v>9902.1976157842219</v>
      </c>
    </row>
    <row r="651" spans="30:37">
      <c r="AD651" s="30">
        <v>62700</v>
      </c>
      <c r="AE651" s="26">
        <v>17624.402799141404</v>
      </c>
      <c r="AF651" s="26">
        <v>4046532599.0119967</v>
      </c>
      <c r="AG651" s="26">
        <v>620.2727294116803</v>
      </c>
      <c r="AH651" s="26">
        <v>62204676.269999988</v>
      </c>
      <c r="AI651" s="26">
        <v>3951.5866358799399</v>
      </c>
      <c r="AJ651" s="42">
        <v>1.5139609106725051E-2</v>
      </c>
      <c r="AK651" s="26">
        <v>9892.707008160769</v>
      </c>
    </row>
    <row r="652" spans="30:37">
      <c r="AD652" s="30">
        <v>62800</v>
      </c>
      <c r="AE652" s="26">
        <v>17623.461376665651</v>
      </c>
      <c r="AF652" s="26">
        <v>4046498326.1067429</v>
      </c>
      <c r="AG652" s="26">
        <v>620.66598995374352</v>
      </c>
      <c r="AH652" s="26">
        <v>62303886.280000001</v>
      </c>
      <c r="AI652" s="26">
        <v>3932.605420632754</v>
      </c>
      <c r="AJ652" s="42">
        <v>1.5163515559881035E-2</v>
      </c>
      <c r="AK652" s="26">
        <v>9883.2164005373179</v>
      </c>
    </row>
    <row r="653" spans="30:37">
      <c r="AD653" s="30">
        <v>62900</v>
      </c>
      <c r="AE653" s="26">
        <v>17622.520642113082</v>
      </c>
      <c r="AF653" s="26">
        <v>4046464053.2014885</v>
      </c>
      <c r="AG653" s="26">
        <v>621.05735237428212</v>
      </c>
      <c r="AH653" s="26">
        <v>62403096.289999999</v>
      </c>
      <c r="AI653" s="26">
        <v>3913.6242053855681</v>
      </c>
      <c r="AJ653" s="42">
        <v>1.5187421257395235E-2</v>
      </c>
      <c r="AK653" s="26">
        <v>9873.725792913865</v>
      </c>
    </row>
    <row r="654" spans="30:37">
      <c r="AD654" s="30">
        <v>63000</v>
      </c>
      <c r="AE654" s="26">
        <v>17621.580595483705</v>
      </c>
      <c r="AF654" s="26">
        <v>4046429780.2962341</v>
      </c>
      <c r="AG654" s="26">
        <v>621.44681667329621</v>
      </c>
      <c r="AH654" s="26">
        <v>62502306.299999997</v>
      </c>
      <c r="AI654" s="26">
        <v>3894.64299014071</v>
      </c>
      <c r="AJ654" s="42">
        <v>1.5211326199303475E-2</v>
      </c>
      <c r="AK654" s="26">
        <v>9864.2351852904158</v>
      </c>
    </row>
    <row r="655" spans="30:37">
      <c r="AD655" s="30">
        <v>63100</v>
      </c>
      <c r="AE655" s="26">
        <v>17620.641236777512</v>
      </c>
      <c r="AF655" s="26">
        <v>4046395507.3909807</v>
      </c>
      <c r="AG655" s="26">
        <v>621.83438285078546</v>
      </c>
      <c r="AH655" s="26">
        <v>62601516.309999995</v>
      </c>
      <c r="AI655" s="26">
        <v>3875.66177489236</v>
      </c>
      <c r="AJ655" s="42">
        <v>1.523523038564158E-2</v>
      </c>
      <c r="AK655" s="26">
        <v>9854.7445776669629</v>
      </c>
    </row>
    <row r="656" spans="30:37">
      <c r="AD656" s="30">
        <v>63200</v>
      </c>
      <c r="AE656" s="26">
        <v>17619.702565994507</v>
      </c>
      <c r="AF656" s="26">
        <v>4046361234.4857254</v>
      </c>
      <c r="AG656" s="26">
        <v>622.22005090674998</v>
      </c>
      <c r="AH656" s="26">
        <v>62700726.319999993</v>
      </c>
      <c r="AI656" s="26">
        <v>3856.6805596451741</v>
      </c>
      <c r="AJ656" s="42">
        <v>1.5259133816445376E-2</v>
      </c>
      <c r="AK656" s="26">
        <v>9845.25397004351</v>
      </c>
    </row>
    <row r="657" spans="30:37">
      <c r="AD657" s="30">
        <v>63300</v>
      </c>
      <c r="AE657" s="26">
        <v>17618.7645831347</v>
      </c>
      <c r="AF657" s="26">
        <v>4046326961.5804725</v>
      </c>
      <c r="AG657" s="26">
        <v>622.60382084118976</v>
      </c>
      <c r="AH657" s="26">
        <v>62799936.329999998</v>
      </c>
      <c r="AI657" s="26">
        <v>3837.6993443979882</v>
      </c>
      <c r="AJ657" s="42">
        <v>1.5283036491750675E-2</v>
      </c>
      <c r="AK657" s="26">
        <v>9835.7633624200589</v>
      </c>
    </row>
    <row r="658" spans="30:37">
      <c r="AD658" s="30">
        <v>63400</v>
      </c>
      <c r="AE658" s="26">
        <v>17617.827288198074</v>
      </c>
      <c r="AF658" s="26">
        <v>4046292688.6752176</v>
      </c>
      <c r="AG658" s="26">
        <v>622.98569265410481</v>
      </c>
      <c r="AH658" s="26">
        <v>62899146.339999996</v>
      </c>
      <c r="AI658" s="26">
        <v>3818.7181291508023</v>
      </c>
      <c r="AJ658" s="42">
        <v>1.53069384115933E-2</v>
      </c>
      <c r="AK658" s="26">
        <v>9826.272754796606</v>
      </c>
    </row>
    <row r="659" spans="30:37">
      <c r="AD659" s="30">
        <v>63500</v>
      </c>
      <c r="AE659" s="26">
        <v>17616.890681184632</v>
      </c>
      <c r="AF659" s="26">
        <v>4046258415.7699637</v>
      </c>
      <c r="AG659" s="26">
        <v>623.36566634549536</v>
      </c>
      <c r="AH659" s="26">
        <v>62998356.350000001</v>
      </c>
      <c r="AI659" s="26">
        <v>3799.7369139059447</v>
      </c>
      <c r="AJ659" s="42">
        <v>1.5330839576009064E-2</v>
      </c>
      <c r="AK659" s="26">
        <v>9816.782147173155</v>
      </c>
    </row>
    <row r="660" spans="30:37">
      <c r="AD660" s="30">
        <v>63600</v>
      </c>
      <c r="AE660" s="26">
        <v>17615.954762094389</v>
      </c>
      <c r="AF660" s="26">
        <v>4046224142.8647103</v>
      </c>
      <c r="AG660" s="26">
        <v>623.7437419153614</v>
      </c>
      <c r="AH660" s="26">
        <v>63097566.359999992</v>
      </c>
      <c r="AI660" s="26">
        <v>3780.7556986599229</v>
      </c>
      <c r="AJ660" s="42">
        <v>1.5354739985033774E-2</v>
      </c>
      <c r="AK660" s="26">
        <v>9807.2915395497075</v>
      </c>
    </row>
    <row r="661" spans="30:37">
      <c r="AD661" s="30">
        <v>63700</v>
      </c>
      <c r="AE661" s="26">
        <v>17615.019530927322</v>
      </c>
      <c r="AF661" s="26">
        <v>4046189869.959456</v>
      </c>
      <c r="AG661" s="26">
        <v>624.11991936370248</v>
      </c>
      <c r="AH661" s="26">
        <v>63196776.36999999</v>
      </c>
      <c r="AI661" s="26">
        <v>3761.7744834104087</v>
      </c>
      <c r="AJ661" s="42">
        <v>1.5378639638703251E-2</v>
      </c>
      <c r="AK661" s="26">
        <v>9797.8009319262546</v>
      </c>
    </row>
    <row r="662" spans="30:37">
      <c r="AD662" s="30">
        <v>63800</v>
      </c>
      <c r="AE662" s="26">
        <v>17614.084987683455</v>
      </c>
      <c r="AF662" s="26">
        <v>4046155597.0542016</v>
      </c>
      <c r="AG662" s="26">
        <v>624.49419869051883</v>
      </c>
      <c r="AH662" s="26">
        <v>63295986.380000003</v>
      </c>
      <c r="AI662" s="26">
        <v>3742.793268164387</v>
      </c>
      <c r="AJ662" s="42">
        <v>1.5402538537053301E-2</v>
      </c>
      <c r="AK662" s="26">
        <v>9788.3103243028036</v>
      </c>
    </row>
    <row r="663" spans="30:37">
      <c r="AD663" s="30">
        <v>63900</v>
      </c>
      <c r="AE663" s="26">
        <v>17613.151132362767</v>
      </c>
      <c r="AF663" s="26">
        <v>4046121324.1489477</v>
      </c>
      <c r="AG663" s="26">
        <v>624.86657989581045</v>
      </c>
      <c r="AH663" s="26">
        <v>63395196.390000001</v>
      </c>
      <c r="AI663" s="26">
        <v>3723.8120529160369</v>
      </c>
      <c r="AJ663" s="42">
        <v>1.5426436680119724E-2</v>
      </c>
      <c r="AK663" s="26">
        <v>9778.8197166793507</v>
      </c>
    </row>
    <row r="664" spans="30:37">
      <c r="AD664" s="30">
        <v>64000</v>
      </c>
      <c r="AE664" s="26">
        <v>17612.217964965275</v>
      </c>
      <c r="AF664" s="26">
        <v>4046087051.2436938</v>
      </c>
      <c r="AG664" s="26">
        <v>625.23706297957756</v>
      </c>
      <c r="AH664" s="26">
        <v>63494406.399999999</v>
      </c>
      <c r="AI664" s="26">
        <v>3704.8308376711793</v>
      </c>
      <c r="AJ664" s="42">
        <v>1.5450334067938323E-2</v>
      </c>
      <c r="AK664" s="26">
        <v>9769.3291090558996</v>
      </c>
    </row>
    <row r="665" spans="30:37">
      <c r="AD665" s="30">
        <v>64100</v>
      </c>
      <c r="AE665" s="26">
        <v>17611.285485490971</v>
      </c>
      <c r="AF665" s="26">
        <v>4046052778.3384399</v>
      </c>
      <c r="AG665" s="26">
        <v>625.60564794181994</v>
      </c>
      <c r="AH665" s="26">
        <v>63593616.409999996</v>
      </c>
      <c r="AI665" s="26">
        <v>3685.8496224239934</v>
      </c>
      <c r="AJ665" s="42">
        <v>1.5474230700544905E-2</v>
      </c>
      <c r="AK665" s="26">
        <v>9759.8385014324485</v>
      </c>
    </row>
    <row r="666" spans="30:37">
      <c r="AD666" s="30">
        <v>64200</v>
      </c>
      <c r="AE666" s="26">
        <v>17610.353693939847</v>
      </c>
      <c r="AF666" s="26">
        <v>4046018505.4331856</v>
      </c>
      <c r="AG666" s="26">
        <v>625.9723347825377</v>
      </c>
      <c r="AH666" s="26">
        <v>63692826.419999994</v>
      </c>
      <c r="AI666" s="26">
        <v>3666.8684071768075</v>
      </c>
      <c r="AJ666" s="42">
        <v>1.5498126577975268E-2</v>
      </c>
      <c r="AK666" s="26">
        <v>9750.3478938089993</v>
      </c>
    </row>
    <row r="667" spans="30:37">
      <c r="AD667" s="30">
        <v>64300</v>
      </c>
      <c r="AE667" s="26">
        <v>17609.422590311919</v>
      </c>
      <c r="AF667" s="26">
        <v>4045984232.5279307</v>
      </c>
      <c r="AG667" s="26">
        <v>626.3371235017305</v>
      </c>
      <c r="AH667" s="26">
        <v>63792036.43</v>
      </c>
      <c r="AI667" s="26">
        <v>3647.8871919284575</v>
      </c>
      <c r="AJ667" s="42">
        <v>1.5522021700265213E-2</v>
      </c>
      <c r="AK667" s="26">
        <v>9740.8572861855446</v>
      </c>
    </row>
    <row r="668" spans="30:37">
      <c r="AD668" s="30">
        <v>64400</v>
      </c>
      <c r="AE668" s="26">
        <v>17608.492174607178</v>
      </c>
      <c r="AF668" s="26">
        <v>4045949959.6226773</v>
      </c>
      <c r="AG668" s="26">
        <v>626.70001409939869</v>
      </c>
      <c r="AH668" s="26">
        <v>63891246.439999998</v>
      </c>
      <c r="AI668" s="26">
        <v>3628.9059766812716</v>
      </c>
      <c r="AJ668" s="42">
        <v>1.5545916067450519E-2</v>
      </c>
      <c r="AK668" s="26">
        <v>9731.3666785620899</v>
      </c>
    </row>
    <row r="669" spans="30:37">
      <c r="AD669" s="30">
        <v>64500</v>
      </c>
      <c r="AE669" s="26">
        <v>17607.562446825621</v>
      </c>
      <c r="AF669" s="26">
        <v>4045915686.717423</v>
      </c>
      <c r="AG669" s="26">
        <v>627.06100657554236</v>
      </c>
      <c r="AH669" s="26">
        <v>63990456.450000003</v>
      </c>
      <c r="AI669" s="26">
        <v>3609.9247614375781</v>
      </c>
      <c r="AJ669" s="42">
        <v>1.5569809679566997E-2</v>
      </c>
      <c r="AK669" s="26">
        <v>9721.8760709386406</v>
      </c>
    </row>
    <row r="670" spans="30:37">
      <c r="AD670" s="30">
        <v>64600</v>
      </c>
      <c r="AE670" s="26">
        <v>17606.633406967259</v>
      </c>
      <c r="AF670" s="26">
        <v>4045881413.8121696</v>
      </c>
      <c r="AG670" s="26">
        <v>627.42010093016131</v>
      </c>
      <c r="AH670" s="26">
        <v>64089666.459999993</v>
      </c>
      <c r="AI670" s="26">
        <v>3590.9435461892281</v>
      </c>
      <c r="AJ670" s="42">
        <v>1.5593702536650419E-2</v>
      </c>
      <c r="AK670" s="26">
        <v>9712.3854633151914</v>
      </c>
    </row>
    <row r="671" spans="30:37">
      <c r="AD671" s="30">
        <v>64700</v>
      </c>
      <c r="AE671" s="26">
        <v>17605.705055032082</v>
      </c>
      <c r="AF671" s="26">
        <v>4045847140.9069147</v>
      </c>
      <c r="AG671" s="26">
        <v>627.77729716325541</v>
      </c>
      <c r="AH671" s="26">
        <v>64188876.469999991</v>
      </c>
      <c r="AI671" s="26">
        <v>3571.962330940878</v>
      </c>
      <c r="AJ671" s="42">
        <v>1.5617594638736592E-2</v>
      </c>
      <c r="AK671" s="26">
        <v>9702.8948556917385</v>
      </c>
    </row>
    <row r="672" spans="30:37">
      <c r="AD672" s="30">
        <v>64800</v>
      </c>
      <c r="AE672" s="26">
        <v>17604.777391020096</v>
      </c>
      <c r="AF672" s="26">
        <v>4045812868.0016613</v>
      </c>
      <c r="AG672" s="26">
        <v>628.13259527482501</v>
      </c>
      <c r="AH672" s="26">
        <v>64288086.480000004</v>
      </c>
      <c r="AI672" s="26">
        <v>3552.9811156960204</v>
      </c>
      <c r="AJ672" s="42">
        <v>1.5641485985861285E-2</v>
      </c>
      <c r="AK672" s="26">
        <v>9693.4042480682874</v>
      </c>
    </row>
    <row r="673" spans="30:37">
      <c r="AD673" s="30">
        <v>64900</v>
      </c>
      <c r="AE673" s="26">
        <v>17603.85041493129</v>
      </c>
      <c r="AF673" s="26">
        <v>4045778595.096406</v>
      </c>
      <c r="AG673" s="26">
        <v>628.48599526486976</v>
      </c>
      <c r="AH673" s="26">
        <v>64387296.489999995</v>
      </c>
      <c r="AI673" s="26">
        <v>3533.9999004476704</v>
      </c>
      <c r="AJ673" s="42">
        <v>1.5665376578060296E-2</v>
      </c>
      <c r="AK673" s="26">
        <v>9683.9136404448345</v>
      </c>
    </row>
    <row r="674" spans="30:37">
      <c r="AD674" s="30">
        <v>65000</v>
      </c>
      <c r="AE674" s="26">
        <v>17602.924126765683</v>
      </c>
      <c r="AF674" s="26">
        <v>4045744322.191153</v>
      </c>
      <c r="AG674" s="26">
        <v>628.83749713339012</v>
      </c>
      <c r="AH674" s="26">
        <v>64486506.5</v>
      </c>
      <c r="AI674" s="26">
        <v>3515.0186852028128</v>
      </c>
      <c r="AJ674" s="42">
        <v>1.5689266415369389E-2</v>
      </c>
      <c r="AK674" s="26">
        <v>9674.4230328213853</v>
      </c>
    </row>
    <row r="675" spans="30:37">
      <c r="AD675" s="30">
        <v>65100</v>
      </c>
      <c r="AE675" s="26">
        <v>17601.998526523264</v>
      </c>
      <c r="AF675" s="26">
        <v>4045710049.2858987</v>
      </c>
      <c r="AG675" s="26">
        <v>629.1871008803854</v>
      </c>
      <c r="AH675" s="26">
        <v>64585716.509999998</v>
      </c>
      <c r="AI675" s="26">
        <v>3496.0374699532986</v>
      </c>
      <c r="AJ675" s="42">
        <v>1.5713155497824354E-2</v>
      </c>
      <c r="AK675" s="26">
        <v>9664.9324251979324</v>
      </c>
    </row>
    <row r="676" spans="30:37">
      <c r="AD676" s="30">
        <v>65200</v>
      </c>
      <c r="AE676" s="26">
        <v>17601.073614204026</v>
      </c>
      <c r="AF676" s="26">
        <v>4045675776.3806438</v>
      </c>
      <c r="AG676" s="26">
        <v>629.53480650585595</v>
      </c>
      <c r="AH676" s="26">
        <v>64684926.519999988</v>
      </c>
      <c r="AI676" s="26">
        <v>3477.0562547061127</v>
      </c>
      <c r="AJ676" s="42">
        <v>1.573704382546097E-2</v>
      </c>
      <c r="AK676" s="26">
        <v>9655.4418175744777</v>
      </c>
    </row>
    <row r="677" spans="30:37">
      <c r="AD677" s="30">
        <v>65300</v>
      </c>
      <c r="AE677" s="26">
        <v>17600.149389807979</v>
      </c>
      <c r="AF677" s="26">
        <v>4045641503.47539</v>
      </c>
      <c r="AG677" s="26">
        <v>629.88061400980212</v>
      </c>
      <c r="AH677" s="26">
        <v>64784136.530000001</v>
      </c>
      <c r="AI677" s="26">
        <v>3458.0750394612551</v>
      </c>
      <c r="AJ677" s="42">
        <v>1.5760931398315005E-2</v>
      </c>
      <c r="AK677" s="26">
        <v>9645.9512099510284</v>
      </c>
    </row>
    <row r="678" spans="30:37">
      <c r="AD678" s="30">
        <v>65400</v>
      </c>
      <c r="AE678" s="26">
        <v>17599.22585333512</v>
      </c>
      <c r="AF678" s="26">
        <v>4045607230.5701356</v>
      </c>
      <c r="AG678" s="26">
        <v>630.22452339222355</v>
      </c>
      <c r="AH678" s="26">
        <v>64883346.539999999</v>
      </c>
      <c r="AI678" s="26">
        <v>3439.0938242140692</v>
      </c>
      <c r="AJ678" s="42">
        <v>1.578481821642223E-2</v>
      </c>
      <c r="AK678" s="26">
        <v>9636.4606023275755</v>
      </c>
    </row>
    <row r="679" spans="30:37">
      <c r="AD679" s="30">
        <v>65500</v>
      </c>
      <c r="AE679" s="26">
        <v>17598.303004785452</v>
      </c>
      <c r="AF679" s="26">
        <v>4045572957.6648817</v>
      </c>
      <c r="AG679" s="26">
        <v>630.56653465312036</v>
      </c>
      <c r="AH679" s="26">
        <v>64982556.549999997</v>
      </c>
      <c r="AI679" s="26">
        <v>3420.1126089680474</v>
      </c>
      <c r="AJ679" s="42">
        <v>1.5808704279818418E-2</v>
      </c>
      <c r="AK679" s="26">
        <v>9626.9699947041281</v>
      </c>
    </row>
    <row r="680" spans="30:37">
      <c r="AD680" s="30">
        <v>65600</v>
      </c>
      <c r="AE680" s="26">
        <v>17597.380844158975</v>
      </c>
      <c r="AF680" s="26">
        <v>4045538684.7596283</v>
      </c>
      <c r="AG680" s="26">
        <v>630.90664779249232</v>
      </c>
      <c r="AH680" s="26">
        <v>65081766.559999995</v>
      </c>
      <c r="AI680" s="26">
        <v>3401.1313937196974</v>
      </c>
      <c r="AJ680" s="42">
        <v>1.5832589588539333E-2</v>
      </c>
      <c r="AK680" s="26">
        <v>9617.4793870806752</v>
      </c>
    </row>
    <row r="681" spans="30:37">
      <c r="AD681" s="30">
        <v>65700</v>
      </c>
      <c r="AE681" s="26">
        <v>17596.459371455676</v>
      </c>
      <c r="AF681" s="26">
        <v>4045504411.8543739</v>
      </c>
      <c r="AG681" s="26">
        <v>631.24486281033955</v>
      </c>
      <c r="AH681" s="26">
        <v>65180976.569999993</v>
      </c>
      <c r="AI681" s="26">
        <v>3382.1501784725115</v>
      </c>
      <c r="AJ681" s="42">
        <v>1.5856474142620744E-2</v>
      </c>
      <c r="AK681" s="26">
        <v>9607.9887794572223</v>
      </c>
    </row>
    <row r="682" spans="30:37">
      <c r="AD682" s="30">
        <v>65800</v>
      </c>
      <c r="AE682" s="26">
        <v>17595.538586675575</v>
      </c>
      <c r="AF682" s="26">
        <v>4045470138.9491196</v>
      </c>
      <c r="AG682" s="26">
        <v>631.58117970666217</v>
      </c>
      <c r="AH682" s="26">
        <v>65280186.579999998</v>
      </c>
      <c r="AI682" s="26">
        <v>3363.1689632264897</v>
      </c>
      <c r="AJ682" s="42">
        <v>1.5880357942098414E-2</v>
      </c>
      <c r="AK682" s="26">
        <v>9598.4981718337713</v>
      </c>
    </row>
    <row r="683" spans="30:37">
      <c r="AD683" s="30">
        <v>65900</v>
      </c>
      <c r="AE683" s="26">
        <v>17594.618489818658</v>
      </c>
      <c r="AF683" s="26">
        <v>4045435866.0438657</v>
      </c>
      <c r="AG683" s="26">
        <v>631.91559848146005</v>
      </c>
      <c r="AH683" s="26">
        <v>65379396.589999996</v>
      </c>
      <c r="AI683" s="26">
        <v>3344.1877479781397</v>
      </c>
      <c r="AJ683" s="42">
        <v>1.59042409870081E-2</v>
      </c>
      <c r="AK683" s="26">
        <v>9589.0075642103184</v>
      </c>
    </row>
    <row r="684" spans="30:37">
      <c r="AD684" s="30">
        <v>66000</v>
      </c>
      <c r="AE684" s="26">
        <v>17593.699080884933</v>
      </c>
      <c r="AF684" s="26">
        <v>4045401593.1386113</v>
      </c>
      <c r="AG684" s="26">
        <v>632.2481191347332</v>
      </c>
      <c r="AH684" s="26">
        <v>65478606.600000001</v>
      </c>
      <c r="AI684" s="26">
        <v>3325.2065327321179</v>
      </c>
      <c r="AJ684" s="42">
        <v>1.5928123277385568E-2</v>
      </c>
      <c r="AK684" s="26">
        <v>9579.5169565868673</v>
      </c>
    </row>
    <row r="685" spans="30:37">
      <c r="AD685" s="30">
        <v>66100</v>
      </c>
      <c r="AE685" s="26">
        <v>17592.780359874396</v>
      </c>
      <c r="AF685" s="26">
        <v>4045367320.2333574</v>
      </c>
      <c r="AG685" s="26">
        <v>632.57874166648196</v>
      </c>
      <c r="AH685" s="26">
        <v>65577816.609999992</v>
      </c>
      <c r="AI685" s="26">
        <v>3306.2253174872603</v>
      </c>
      <c r="AJ685" s="42">
        <v>1.5952004813266557E-2</v>
      </c>
      <c r="AK685" s="26">
        <v>9570.0263489634181</v>
      </c>
    </row>
    <row r="686" spans="30:37">
      <c r="AD686" s="30">
        <v>66200</v>
      </c>
      <c r="AE686" s="26">
        <v>17591.862326787043</v>
      </c>
      <c r="AF686" s="26">
        <v>4045333047.3281035</v>
      </c>
      <c r="AG686" s="26">
        <v>632.90746607670576</v>
      </c>
      <c r="AH686" s="26">
        <v>65677026.61999999</v>
      </c>
      <c r="AI686" s="26">
        <v>3287.2441022377461</v>
      </c>
      <c r="AJ686" s="42">
        <v>1.597588559468684E-2</v>
      </c>
      <c r="AK686" s="26">
        <v>9560.5357413399652</v>
      </c>
    </row>
    <row r="687" spans="30:37">
      <c r="AD687" s="30">
        <v>66300</v>
      </c>
      <c r="AE687" s="26">
        <v>17590.944981622881</v>
      </c>
      <c r="AF687" s="26">
        <v>4045298774.4228487</v>
      </c>
      <c r="AG687" s="26">
        <v>633.23429236540494</v>
      </c>
      <c r="AH687" s="26">
        <v>65776236.630000003</v>
      </c>
      <c r="AI687" s="26">
        <v>3268.2628869917244</v>
      </c>
      <c r="AJ687" s="42">
        <v>1.5999765621682167E-2</v>
      </c>
      <c r="AK687" s="26">
        <v>9551.0451337165141</v>
      </c>
    </row>
    <row r="688" spans="30:37">
      <c r="AD688" s="30">
        <v>66400</v>
      </c>
      <c r="AE688" s="26">
        <v>17590.028324381899</v>
      </c>
      <c r="AF688" s="26">
        <v>4045264501.5175948</v>
      </c>
      <c r="AG688" s="26">
        <v>633.55922053257927</v>
      </c>
      <c r="AH688" s="26">
        <v>65875446.640000001</v>
      </c>
      <c r="AI688" s="26">
        <v>3249.2816717433743</v>
      </c>
      <c r="AJ688" s="42">
        <v>1.6023644894288275E-2</v>
      </c>
      <c r="AK688" s="26">
        <v>9541.5545260930612</v>
      </c>
    </row>
    <row r="689" spans="30:37">
      <c r="AD689" s="30">
        <v>66500</v>
      </c>
      <c r="AE689" s="26">
        <v>17589.112355064117</v>
      </c>
      <c r="AF689" s="26">
        <v>4045230228.6123409</v>
      </c>
      <c r="AG689" s="26">
        <v>633.88225057822899</v>
      </c>
      <c r="AH689" s="26">
        <v>65974656.649999999</v>
      </c>
      <c r="AI689" s="26">
        <v>3230.3004564973526</v>
      </c>
      <c r="AJ689" s="42">
        <v>1.6047523412540912E-2</v>
      </c>
      <c r="AK689" s="26">
        <v>9532.0639184696083</v>
      </c>
    </row>
    <row r="690" spans="30:37">
      <c r="AD690" s="30">
        <v>66600</v>
      </c>
      <c r="AE690" s="26">
        <v>17588.197073669526</v>
      </c>
      <c r="AF690" s="26">
        <v>4045195955.7070875</v>
      </c>
      <c r="AG690" s="26">
        <v>634.2033825023542</v>
      </c>
      <c r="AH690" s="26">
        <v>66073866.659999996</v>
      </c>
      <c r="AI690" s="26">
        <v>3211.319241252495</v>
      </c>
      <c r="AJ690" s="42">
        <v>1.6071401176475833E-2</v>
      </c>
      <c r="AK690" s="26">
        <v>9522.5733108461591</v>
      </c>
    </row>
    <row r="691" spans="30:37">
      <c r="AD691" s="30">
        <v>66700</v>
      </c>
      <c r="AE691" s="26">
        <v>17587.282480198111</v>
      </c>
      <c r="AF691" s="26">
        <v>4045161682.8018322</v>
      </c>
      <c r="AG691" s="26">
        <v>634.52261630495479</v>
      </c>
      <c r="AH691" s="26">
        <v>66173076.669999994</v>
      </c>
      <c r="AI691" s="26">
        <v>3192.3380260053091</v>
      </c>
      <c r="AJ691" s="42">
        <v>1.609527818612878E-2</v>
      </c>
      <c r="AK691" s="26">
        <v>9513.0827032227098</v>
      </c>
    </row>
    <row r="692" spans="30:37">
      <c r="AD692" s="30">
        <v>66800</v>
      </c>
      <c r="AE692" s="26">
        <v>17586.368574649896</v>
      </c>
      <c r="AF692" s="26">
        <v>4045127409.8965793</v>
      </c>
      <c r="AG692" s="26">
        <v>634.8399519860302</v>
      </c>
      <c r="AH692" s="26">
        <v>66272286.68</v>
      </c>
      <c r="AI692" s="26">
        <v>3173.3568107546307</v>
      </c>
      <c r="AJ692" s="42">
        <v>1.6119154441535482E-2</v>
      </c>
      <c r="AK692" s="26">
        <v>9503.5920955992533</v>
      </c>
    </row>
    <row r="693" spans="30:37">
      <c r="AD693" s="30">
        <v>66900</v>
      </c>
      <c r="AE693" s="26">
        <v>17585.455357024861</v>
      </c>
      <c r="AF693" s="26">
        <v>4045093136.9913239</v>
      </c>
      <c r="AG693" s="26">
        <v>635.15538954558133</v>
      </c>
      <c r="AH693" s="26">
        <v>66371496.689999998</v>
      </c>
      <c r="AI693" s="26">
        <v>3154.3755955109373</v>
      </c>
      <c r="AJ693" s="42">
        <v>1.6143029942731691E-2</v>
      </c>
      <c r="AK693" s="26">
        <v>9494.101487975804</v>
      </c>
    </row>
    <row r="694" spans="30:37">
      <c r="AD694" s="30">
        <v>67000</v>
      </c>
      <c r="AE694" s="26">
        <v>17584.542827323021</v>
      </c>
      <c r="AF694" s="26">
        <v>4045058864.086071</v>
      </c>
      <c r="AG694" s="26">
        <v>635.46892898360773</v>
      </c>
      <c r="AH694" s="26">
        <v>66470706.700000003</v>
      </c>
      <c r="AI694" s="26">
        <v>3135.3943802637514</v>
      </c>
      <c r="AJ694" s="42">
        <v>1.6166904689753129E-2</v>
      </c>
      <c r="AK694" s="26">
        <v>9484.610880352353</v>
      </c>
    </row>
    <row r="695" spans="30:37">
      <c r="AD695" s="30">
        <v>67100</v>
      </c>
      <c r="AE695" s="26">
        <v>17583.630985544365</v>
      </c>
      <c r="AF695" s="26">
        <v>4045024591.1808167</v>
      </c>
      <c r="AG695" s="26">
        <v>635.7805703001095</v>
      </c>
      <c r="AH695" s="26">
        <v>66569916.709999993</v>
      </c>
      <c r="AI695" s="26">
        <v>3116.4131650177296</v>
      </c>
      <c r="AJ695" s="42">
        <v>1.6190778682635538E-2</v>
      </c>
      <c r="AK695" s="26">
        <v>9475.1202727289037</v>
      </c>
    </row>
    <row r="696" spans="30:37">
      <c r="AD696" s="30">
        <v>67200</v>
      </c>
      <c r="AE696" s="26">
        <v>17582.719831688897</v>
      </c>
      <c r="AF696" s="26">
        <v>4044990318.2755623</v>
      </c>
      <c r="AG696" s="26">
        <v>636.09031349508632</v>
      </c>
      <c r="AH696" s="26">
        <v>66669126.719999991</v>
      </c>
      <c r="AI696" s="26">
        <v>3097.4319497682154</v>
      </c>
      <c r="AJ696" s="42">
        <v>1.6214651921414653E-2</v>
      </c>
      <c r="AK696" s="26">
        <v>9465.6296651054508</v>
      </c>
    </row>
    <row r="697" spans="30:37">
      <c r="AD697" s="30">
        <v>67300</v>
      </c>
      <c r="AE697" s="26">
        <v>17581.809365756617</v>
      </c>
      <c r="AF697" s="26">
        <v>4044956045.3703089</v>
      </c>
      <c r="AG697" s="26">
        <v>636.39815856853863</v>
      </c>
      <c r="AH697" s="26">
        <v>66768336.730000004</v>
      </c>
      <c r="AI697" s="26">
        <v>3078.4507345233578</v>
      </c>
      <c r="AJ697" s="42">
        <v>1.6238524406126192E-2</v>
      </c>
      <c r="AK697" s="26">
        <v>9456.1390574819998</v>
      </c>
    </row>
    <row r="698" spans="30:37">
      <c r="AD698" s="30">
        <v>67400</v>
      </c>
      <c r="AE698" s="26">
        <v>17580.899587747524</v>
      </c>
      <c r="AF698" s="26">
        <v>4044921772.4650536</v>
      </c>
      <c r="AG698" s="26">
        <v>636.7041055204661</v>
      </c>
      <c r="AH698" s="26">
        <v>66867546.739999995</v>
      </c>
      <c r="AI698" s="26">
        <v>3059.4695192750078</v>
      </c>
      <c r="AJ698" s="42">
        <v>1.6262396136805895E-2</v>
      </c>
      <c r="AK698" s="26">
        <v>9446.6484498585487</v>
      </c>
    </row>
    <row r="699" spans="30:37">
      <c r="AD699" s="30">
        <v>67500</v>
      </c>
      <c r="AE699" s="26">
        <v>17579.990497661624</v>
      </c>
      <c r="AF699" s="26">
        <v>4044887499.5598001</v>
      </c>
      <c r="AG699" s="26">
        <v>637.00815435086906</v>
      </c>
      <c r="AH699" s="26">
        <v>66966756.75</v>
      </c>
      <c r="AI699" s="26">
        <v>3040.488304028986</v>
      </c>
      <c r="AJ699" s="42">
        <v>1.6286267113489471E-2</v>
      </c>
      <c r="AK699" s="26">
        <v>9437.1578422350958</v>
      </c>
    </row>
    <row r="700" spans="30:37">
      <c r="AD700" s="30">
        <v>67600</v>
      </c>
      <c r="AE700" s="26">
        <v>17579.082095498914</v>
      </c>
      <c r="AF700" s="26">
        <v>4044853226.6545463</v>
      </c>
      <c r="AG700" s="26">
        <v>637.31030505974718</v>
      </c>
      <c r="AH700" s="26">
        <v>67065966.759999998</v>
      </c>
      <c r="AI700" s="26">
        <v>3021.5070887818001</v>
      </c>
      <c r="AJ700" s="42">
        <v>1.631013733621265E-2</v>
      </c>
      <c r="AK700" s="26">
        <v>9427.6672346116447</v>
      </c>
    </row>
    <row r="701" spans="30:37">
      <c r="AD701" s="30">
        <v>67700</v>
      </c>
      <c r="AE701" s="26">
        <v>17578.174381259389</v>
      </c>
      <c r="AF701" s="26">
        <v>4044818953.7492919</v>
      </c>
      <c r="AG701" s="26">
        <v>637.61055764710079</v>
      </c>
      <c r="AH701" s="26">
        <v>67165176.769999996</v>
      </c>
      <c r="AI701" s="26">
        <v>3002.5258735357784</v>
      </c>
      <c r="AJ701" s="42">
        <v>1.6334006805011157E-2</v>
      </c>
      <c r="AK701" s="26">
        <v>9418.1766269881937</v>
      </c>
    </row>
    <row r="702" spans="30:37">
      <c r="AD702" s="30">
        <v>67800</v>
      </c>
      <c r="AE702" s="26">
        <v>17577.267354943055</v>
      </c>
      <c r="AF702" s="26">
        <v>4044784680.8440375</v>
      </c>
      <c r="AG702" s="26">
        <v>637.90891211292956</v>
      </c>
      <c r="AH702" s="26">
        <v>67264386.780000016</v>
      </c>
      <c r="AI702" s="26">
        <v>2983.5446582874283</v>
      </c>
      <c r="AJ702" s="42">
        <v>1.6357875519920708E-2</v>
      </c>
      <c r="AK702" s="26">
        <v>9408.6860193647426</v>
      </c>
    </row>
    <row r="703" spans="30:37">
      <c r="AD703" s="30">
        <v>67900</v>
      </c>
      <c r="AE703" s="26">
        <v>17576.361016549898</v>
      </c>
      <c r="AF703" s="26">
        <v>4044750407.9387836</v>
      </c>
      <c r="AG703" s="26">
        <v>638.2053684572337</v>
      </c>
      <c r="AH703" s="26">
        <v>67363596.789999977</v>
      </c>
      <c r="AI703" s="26">
        <v>2964.5634430414066</v>
      </c>
      <c r="AJ703" s="42">
        <v>1.6381743480977002E-2</v>
      </c>
      <c r="AK703" s="26">
        <v>9399.1954117412915</v>
      </c>
    </row>
    <row r="704" spans="30:37">
      <c r="AD704" s="30">
        <v>68000</v>
      </c>
      <c r="AE704" s="26">
        <v>17575.455366079943</v>
      </c>
      <c r="AF704" s="26">
        <v>4044716135.0335293</v>
      </c>
      <c r="AG704" s="26">
        <v>638.49992668001312</v>
      </c>
      <c r="AH704" s="26">
        <v>67462806.799999997</v>
      </c>
      <c r="AI704" s="26">
        <v>2945.5822277942207</v>
      </c>
      <c r="AJ704" s="42">
        <v>1.6405610688215777E-2</v>
      </c>
      <c r="AK704" s="26">
        <v>9389.7048041178386</v>
      </c>
    </row>
    <row r="705" spans="30:37">
      <c r="AD705" s="30">
        <v>68100</v>
      </c>
      <c r="AE705" s="26">
        <v>17574.550403533172</v>
      </c>
      <c r="AF705" s="26">
        <v>4044681862.1282754</v>
      </c>
      <c r="AG705" s="26">
        <v>638.7925867812678</v>
      </c>
      <c r="AH705" s="26">
        <v>67562016.810000002</v>
      </c>
      <c r="AI705" s="26">
        <v>2926.6010125470348</v>
      </c>
      <c r="AJ705" s="42">
        <v>1.642947714167273E-2</v>
      </c>
      <c r="AK705" s="26">
        <v>9380.2141964943876</v>
      </c>
    </row>
    <row r="706" spans="30:37">
      <c r="AD706" s="30">
        <v>68200</v>
      </c>
      <c r="AE706" s="26">
        <v>17573.64612890959</v>
      </c>
      <c r="AF706" s="26">
        <v>4044647589.223021</v>
      </c>
      <c r="AG706" s="26">
        <v>639.08334876099775</v>
      </c>
      <c r="AH706" s="26">
        <v>67661226.819999993</v>
      </c>
      <c r="AI706" s="26">
        <v>2907.6197972998489</v>
      </c>
      <c r="AJ706" s="42">
        <v>1.645334284138357E-2</v>
      </c>
      <c r="AK706" s="26">
        <v>9370.7235888709347</v>
      </c>
    </row>
    <row r="707" spans="30:37">
      <c r="AD707" s="30">
        <v>68300</v>
      </c>
      <c r="AE707" s="26">
        <v>17572.742542209195</v>
      </c>
      <c r="AF707" s="26">
        <v>4044613316.3177676</v>
      </c>
      <c r="AG707" s="26">
        <v>639.37221261920308</v>
      </c>
      <c r="AH707" s="26">
        <v>67760436.830000013</v>
      </c>
      <c r="AI707" s="26">
        <v>2888.638582052663</v>
      </c>
      <c r="AJ707" s="42">
        <v>1.6477207787384013E-2</v>
      </c>
      <c r="AK707" s="26">
        <v>9361.2329812474818</v>
      </c>
    </row>
    <row r="708" spans="30:37">
      <c r="AD708" s="30">
        <v>68400</v>
      </c>
      <c r="AE708" s="26">
        <v>17571.839643431987</v>
      </c>
      <c r="AF708" s="26">
        <v>4044579043.4125128</v>
      </c>
      <c r="AG708" s="26">
        <v>639.6591783558838</v>
      </c>
      <c r="AH708" s="26">
        <v>67859646.839999989</v>
      </c>
      <c r="AI708" s="26">
        <v>2869.6573668078054</v>
      </c>
      <c r="AJ708" s="42">
        <v>1.6501071979709746E-2</v>
      </c>
      <c r="AK708" s="26">
        <v>9351.7423736240326</v>
      </c>
    </row>
    <row r="709" spans="30:37">
      <c r="AD709" s="30">
        <v>68500</v>
      </c>
      <c r="AE709" s="26">
        <v>17570.937432577972</v>
      </c>
      <c r="AF709" s="26">
        <v>4044544770.5072594</v>
      </c>
      <c r="AG709" s="26">
        <v>639.94424597103978</v>
      </c>
      <c r="AH709" s="26">
        <v>67958856.849999994</v>
      </c>
      <c r="AI709" s="26">
        <v>2850.6761515594553</v>
      </c>
      <c r="AJ709" s="42">
        <v>1.6524935418396485E-2</v>
      </c>
      <c r="AK709" s="26">
        <v>9342.2517660005797</v>
      </c>
    </row>
    <row r="710" spans="30:37">
      <c r="AD710" s="30">
        <v>68600</v>
      </c>
      <c r="AE710" s="26">
        <v>17570.035909647144</v>
      </c>
      <c r="AF710" s="26">
        <v>4044510497.602005</v>
      </c>
      <c r="AG710" s="26">
        <v>640.22741546467114</v>
      </c>
      <c r="AH710" s="26">
        <v>68058066.859999999</v>
      </c>
      <c r="AI710" s="26">
        <v>2831.6949363134336</v>
      </c>
      <c r="AJ710" s="42">
        <v>1.6548798103479926E-2</v>
      </c>
      <c r="AK710" s="26">
        <v>9332.7611583771286</v>
      </c>
    </row>
    <row r="711" spans="30:37">
      <c r="AD711" s="30">
        <v>68700</v>
      </c>
      <c r="AE711" s="26">
        <v>17569.1350746395</v>
      </c>
      <c r="AF711" s="26">
        <v>4044476224.6967506</v>
      </c>
      <c r="AG711" s="26">
        <v>640.50868683677766</v>
      </c>
      <c r="AH711" s="26">
        <v>68157276.86999999</v>
      </c>
      <c r="AI711" s="26">
        <v>2812.7137210650835</v>
      </c>
      <c r="AJ711" s="42">
        <v>1.6572660034995766E-2</v>
      </c>
      <c r="AK711" s="26">
        <v>9323.2705507536775</v>
      </c>
    </row>
    <row r="712" spans="30:37">
      <c r="AD712" s="30">
        <v>68800</v>
      </c>
      <c r="AE712" s="26">
        <v>17568.234927555051</v>
      </c>
      <c r="AF712" s="26">
        <v>4044441951.7914968</v>
      </c>
      <c r="AG712" s="26">
        <v>640.78806008735955</v>
      </c>
      <c r="AH712" s="26">
        <v>68256486.88000001</v>
      </c>
      <c r="AI712" s="26">
        <v>2793.7325058190618</v>
      </c>
      <c r="AJ712" s="42">
        <v>1.6596521212979706E-2</v>
      </c>
      <c r="AK712" s="26">
        <v>9313.7799431302265</v>
      </c>
    </row>
    <row r="713" spans="30:37">
      <c r="AD713" s="30">
        <v>68900</v>
      </c>
      <c r="AE713" s="26">
        <v>17567.335468393783</v>
      </c>
      <c r="AF713" s="26">
        <v>4044407678.8862424</v>
      </c>
      <c r="AG713" s="26">
        <v>641.06553521641672</v>
      </c>
      <c r="AH713" s="26">
        <v>68355696.889999986</v>
      </c>
      <c r="AI713" s="26">
        <v>2774.7512905718759</v>
      </c>
      <c r="AJ713" s="42">
        <v>1.6620381637467423E-2</v>
      </c>
      <c r="AK713" s="26">
        <v>9304.2893355067736</v>
      </c>
    </row>
    <row r="714" spans="30:37">
      <c r="AD714" s="30">
        <v>69000</v>
      </c>
      <c r="AE714" s="26">
        <v>17566.43669715571</v>
      </c>
      <c r="AF714" s="26">
        <v>4044373405.9809885</v>
      </c>
      <c r="AG714" s="26">
        <v>641.34111222394927</v>
      </c>
      <c r="AH714" s="26">
        <v>68454906.900000006</v>
      </c>
      <c r="AI714" s="26">
        <v>2755.7700753258541</v>
      </c>
      <c r="AJ714" s="42">
        <v>1.6644241308494626E-2</v>
      </c>
      <c r="AK714" s="26">
        <v>9294.7987278833225</v>
      </c>
    </row>
    <row r="715" spans="30:37">
      <c r="AD715" s="30">
        <v>69100</v>
      </c>
      <c r="AE715" s="26">
        <v>17565.538613840821</v>
      </c>
      <c r="AF715" s="26">
        <v>4044339133.0757346</v>
      </c>
      <c r="AG715" s="26">
        <v>641.61479110995708</v>
      </c>
      <c r="AH715" s="26">
        <v>68554116.909999996</v>
      </c>
      <c r="AI715" s="26">
        <v>2736.7888600775041</v>
      </c>
      <c r="AJ715" s="42">
        <v>1.6668100226096987E-2</v>
      </c>
      <c r="AK715" s="26">
        <v>9285.3081202598714</v>
      </c>
    </row>
    <row r="716" spans="30:37">
      <c r="AD716" s="30">
        <v>69200</v>
      </c>
      <c r="AE716" s="26">
        <v>17564.64121844912</v>
      </c>
      <c r="AF716" s="26">
        <v>4044304860.1704803</v>
      </c>
      <c r="AG716" s="26">
        <v>641.88657187444005</v>
      </c>
      <c r="AH716" s="26">
        <v>68653326.919999987</v>
      </c>
      <c r="AI716" s="26">
        <v>2717.8076448303182</v>
      </c>
      <c r="AJ716" s="42">
        <v>1.6691958390310204E-2</v>
      </c>
      <c r="AK716" s="26">
        <v>9275.8175126364167</v>
      </c>
    </row>
    <row r="717" spans="30:37">
      <c r="AD717" s="30">
        <v>69300</v>
      </c>
      <c r="AE717" s="26">
        <v>17563.74451098061</v>
      </c>
      <c r="AF717" s="26">
        <v>4044270587.2652264</v>
      </c>
      <c r="AG717" s="26">
        <v>642.15645451739863</v>
      </c>
      <c r="AH717" s="26">
        <v>68752536.930000007</v>
      </c>
      <c r="AI717" s="26">
        <v>2698.8264295854606</v>
      </c>
      <c r="AJ717" s="42">
        <v>1.6715815801169962E-2</v>
      </c>
      <c r="AK717" s="26">
        <v>9266.3269050129675</v>
      </c>
    </row>
    <row r="718" spans="30:37">
      <c r="AD718" s="30">
        <v>69400</v>
      </c>
      <c r="AE718" s="26">
        <v>17562.848491435285</v>
      </c>
      <c r="AF718" s="26">
        <v>4044236314.359972</v>
      </c>
      <c r="AG718" s="26">
        <v>642.42443903883236</v>
      </c>
      <c r="AH718" s="26">
        <v>68851746.939999983</v>
      </c>
      <c r="AI718" s="26">
        <v>2679.8452143371105</v>
      </c>
      <c r="AJ718" s="42">
        <v>1.673967245871193E-2</v>
      </c>
      <c r="AK718" s="26">
        <v>9256.8362973895146</v>
      </c>
    </row>
    <row r="719" spans="30:37">
      <c r="AD719" s="30">
        <v>69500</v>
      </c>
      <c r="AE719" s="26">
        <v>17561.953159813158</v>
      </c>
      <c r="AF719" s="26">
        <v>4044202041.4547181</v>
      </c>
      <c r="AG719" s="26">
        <v>642.69052543874159</v>
      </c>
      <c r="AH719" s="26">
        <v>68950956.950000003</v>
      </c>
      <c r="AI719" s="26">
        <v>2660.8639990922529</v>
      </c>
      <c r="AJ719" s="42">
        <v>1.6763528362971802E-2</v>
      </c>
      <c r="AK719" s="26">
        <v>9247.3456897660653</v>
      </c>
    </row>
    <row r="720" spans="30:37">
      <c r="AD720" s="30">
        <v>69600</v>
      </c>
      <c r="AE720" s="26">
        <v>17561.058516114215</v>
      </c>
      <c r="AF720" s="26">
        <v>4044167768.5494637</v>
      </c>
      <c r="AG720" s="26">
        <v>642.95471371712597</v>
      </c>
      <c r="AH720" s="26">
        <v>69050166.960000008</v>
      </c>
      <c r="AI720" s="26">
        <v>2641.8827838439029</v>
      </c>
      <c r="AJ720" s="42">
        <v>1.6787383513985246E-2</v>
      </c>
      <c r="AK720" s="26">
        <v>9237.8550821426143</v>
      </c>
    </row>
    <row r="721" spans="30:37">
      <c r="AD721" s="30">
        <v>69700</v>
      </c>
      <c r="AE721" s="26">
        <v>17560.164560338453</v>
      </c>
      <c r="AF721" s="26">
        <v>4044133495.6442099</v>
      </c>
      <c r="AG721" s="26">
        <v>643.21700387398539</v>
      </c>
      <c r="AH721" s="26">
        <v>69149376.969999984</v>
      </c>
      <c r="AI721" s="26">
        <v>2622.9015685943887</v>
      </c>
      <c r="AJ721" s="42">
        <v>1.6811237911787937E-2</v>
      </c>
      <c r="AK721" s="26">
        <v>9228.3644745191596</v>
      </c>
    </row>
    <row r="722" spans="30:37">
      <c r="AD722" s="30">
        <v>69800</v>
      </c>
      <c r="AE722" s="26">
        <v>17559.271292485886</v>
      </c>
      <c r="AF722" s="26">
        <v>4044099222.7389555</v>
      </c>
      <c r="AG722" s="26">
        <v>643.47739590932053</v>
      </c>
      <c r="AH722" s="26">
        <v>69248586.980000004</v>
      </c>
      <c r="AI722" s="26">
        <v>2603.9203533518594</v>
      </c>
      <c r="AJ722" s="42">
        <v>1.6835091556415556E-2</v>
      </c>
      <c r="AK722" s="26">
        <v>9218.8738668957103</v>
      </c>
    </row>
    <row r="723" spans="30:37">
      <c r="AD723" s="30">
        <v>69900</v>
      </c>
      <c r="AE723" s="26">
        <v>17558.378712556503</v>
      </c>
      <c r="AF723" s="26">
        <v>4044064949.8337016</v>
      </c>
      <c r="AG723" s="26">
        <v>643.73588982313083</v>
      </c>
      <c r="AH723" s="26">
        <v>69347796.98999998</v>
      </c>
      <c r="AI723" s="26">
        <v>2584.9391381023452</v>
      </c>
      <c r="AJ723" s="42">
        <v>1.6858944447903756E-2</v>
      </c>
      <c r="AK723" s="26">
        <v>9209.3832592722574</v>
      </c>
    </row>
    <row r="724" spans="30:37">
      <c r="AD724" s="30">
        <v>70000</v>
      </c>
      <c r="AE724" s="26">
        <v>17557.486820550312</v>
      </c>
      <c r="AF724" s="26">
        <v>4044030676.9284472</v>
      </c>
      <c r="AG724" s="26">
        <v>643.99248561541663</v>
      </c>
      <c r="AH724" s="26">
        <v>69447007</v>
      </c>
      <c r="AI724" s="26">
        <v>2565.9579228586517</v>
      </c>
      <c r="AJ724" s="42">
        <v>1.6882796586288228E-2</v>
      </c>
      <c r="AK724" s="26">
        <v>9199.8926516488082</v>
      </c>
    </row>
    <row r="725" spans="30:37">
      <c r="AD725" s="30">
        <v>70100</v>
      </c>
      <c r="AE725" s="26">
        <v>17556.595616467312</v>
      </c>
      <c r="AF725" s="26">
        <v>4043996404.0231938</v>
      </c>
      <c r="AG725" s="26">
        <v>644.24718328617746</v>
      </c>
      <c r="AH725" s="26">
        <v>69546217.010000005</v>
      </c>
      <c r="AI725" s="26">
        <v>2546.9767076079734</v>
      </c>
      <c r="AJ725" s="42">
        <v>1.690664797160462E-2</v>
      </c>
      <c r="AK725" s="26">
        <v>9190.4020440253571</v>
      </c>
    </row>
    <row r="726" spans="30:37">
      <c r="AD726" s="30">
        <v>70200</v>
      </c>
      <c r="AE726" s="26">
        <v>17555.705100307492</v>
      </c>
      <c r="AF726" s="26">
        <v>4043962131.117939</v>
      </c>
      <c r="AG726" s="26">
        <v>644.49998283541379</v>
      </c>
      <c r="AH726" s="26">
        <v>69645427.019999996</v>
      </c>
      <c r="AI726" s="26">
        <v>2527.9954923631158</v>
      </c>
      <c r="AJ726" s="42">
        <v>1.6930498603888608E-2</v>
      </c>
      <c r="AK726" s="26">
        <v>9180.911436401906</v>
      </c>
    </row>
    <row r="727" spans="30:37">
      <c r="AD727" s="30">
        <v>70300</v>
      </c>
      <c r="AE727" s="26">
        <v>17554.815272070868</v>
      </c>
      <c r="AF727" s="26">
        <v>4043927858.2126856</v>
      </c>
      <c r="AG727" s="26">
        <v>644.75088426312527</v>
      </c>
      <c r="AH727" s="26">
        <v>69744637.030000016</v>
      </c>
      <c r="AI727" s="26">
        <v>2509.0142771147657</v>
      </c>
      <c r="AJ727" s="42">
        <v>1.6954348483175844E-2</v>
      </c>
      <c r="AK727" s="26">
        <v>9171.4208287784531</v>
      </c>
    </row>
    <row r="728" spans="30:37">
      <c r="AD728" s="30">
        <v>70400</v>
      </c>
      <c r="AE728" s="26">
        <v>17553.926131757427</v>
      </c>
      <c r="AF728" s="26">
        <v>4043893585.3074307</v>
      </c>
      <c r="AG728" s="26">
        <v>644.99988756931214</v>
      </c>
      <c r="AH728" s="26">
        <v>69843847.039999977</v>
      </c>
      <c r="AI728" s="26">
        <v>2490.033061868744</v>
      </c>
      <c r="AJ728" s="42">
        <v>1.6978197609501984E-2</v>
      </c>
      <c r="AK728" s="26">
        <v>9161.9302211550003</v>
      </c>
    </row>
    <row r="729" spans="30:37">
      <c r="AD729" s="30">
        <v>70500</v>
      </c>
      <c r="AE729" s="26">
        <v>17553.037679367175</v>
      </c>
      <c r="AF729" s="26">
        <v>4043859312.4021773</v>
      </c>
      <c r="AG729" s="26">
        <v>645.24699275397427</v>
      </c>
      <c r="AH729" s="26">
        <v>69943057.049999997</v>
      </c>
      <c r="AI729" s="26">
        <v>2471.0518466215581</v>
      </c>
      <c r="AJ729" s="42">
        <v>1.7002045982902697E-2</v>
      </c>
      <c r="AK729" s="26">
        <v>9152.439613531551</v>
      </c>
    </row>
    <row r="730" spans="30:37">
      <c r="AD730" s="30">
        <v>70600</v>
      </c>
      <c r="AE730" s="26">
        <v>17552.149914900121</v>
      </c>
      <c r="AF730" s="26">
        <v>4043825039.4969234</v>
      </c>
      <c r="AG730" s="26">
        <v>645.4921998171119</v>
      </c>
      <c r="AH730" s="26">
        <v>70042267.060000002</v>
      </c>
      <c r="AI730" s="26">
        <v>2452.0706313755363</v>
      </c>
      <c r="AJ730" s="42">
        <v>1.7025893603413635E-2</v>
      </c>
      <c r="AK730" s="26">
        <v>9142.9490059080999</v>
      </c>
    </row>
    <row r="731" spans="30:37">
      <c r="AD731" s="30">
        <v>70700</v>
      </c>
      <c r="AE731" s="26">
        <v>17551.262838356244</v>
      </c>
      <c r="AF731" s="26">
        <v>4043790766.5916681</v>
      </c>
      <c r="AG731" s="26">
        <v>645.73550875872445</v>
      </c>
      <c r="AH731" s="26">
        <v>70141477.069999993</v>
      </c>
      <c r="AI731" s="26">
        <v>2433.0894161260221</v>
      </c>
      <c r="AJ731" s="42">
        <v>1.7049740471070447E-2</v>
      </c>
      <c r="AK731" s="26">
        <v>9133.4583982846452</v>
      </c>
    </row>
    <row r="732" spans="30:37">
      <c r="AD732" s="30">
        <v>70800</v>
      </c>
      <c r="AE732" s="26">
        <v>17550.376449735559</v>
      </c>
      <c r="AF732" s="26">
        <v>4043756493.6864152</v>
      </c>
      <c r="AG732" s="26">
        <v>645.97691957881261</v>
      </c>
      <c r="AH732" s="26">
        <v>70240687.080000013</v>
      </c>
      <c r="AI732" s="26">
        <v>2414.1082008811645</v>
      </c>
      <c r="AJ732" s="42">
        <v>1.7073586585908782E-2</v>
      </c>
      <c r="AK732" s="26">
        <v>9123.9677906611942</v>
      </c>
    </row>
    <row r="733" spans="30:37">
      <c r="AD733" s="30">
        <v>70900</v>
      </c>
      <c r="AE733" s="26">
        <v>17549.490749038061</v>
      </c>
      <c r="AF733" s="26">
        <v>4043722220.7811599</v>
      </c>
      <c r="AG733" s="26">
        <v>646.21643227737593</v>
      </c>
      <c r="AH733" s="26">
        <v>70339897.089999989</v>
      </c>
      <c r="AI733" s="26">
        <v>2395.1269856339786</v>
      </c>
      <c r="AJ733" s="42">
        <v>1.7097431947964287E-2</v>
      </c>
      <c r="AK733" s="26">
        <v>9114.4771830377431</v>
      </c>
    </row>
    <row r="734" spans="30:37">
      <c r="AD734" s="30">
        <v>71000</v>
      </c>
      <c r="AE734" s="26">
        <v>17548.605736263751</v>
      </c>
      <c r="AF734" s="26">
        <v>4043687947.8759065</v>
      </c>
      <c r="AG734" s="26">
        <v>646.45404685441474</v>
      </c>
      <c r="AH734" s="26">
        <v>70439107.099999994</v>
      </c>
      <c r="AI734" s="26">
        <v>2376.1457703879569</v>
      </c>
      <c r="AJ734" s="42">
        <v>1.7121276557272611E-2</v>
      </c>
      <c r="AK734" s="26">
        <v>9104.986575414292</v>
      </c>
    </row>
    <row r="735" spans="30:37">
      <c r="AD735" s="30">
        <v>71100</v>
      </c>
      <c r="AE735" s="26">
        <v>17547.721411412633</v>
      </c>
      <c r="AF735" s="26">
        <v>4043653674.9706526</v>
      </c>
      <c r="AG735" s="26">
        <v>646.68976330992882</v>
      </c>
      <c r="AH735" s="26">
        <v>70538317.109999999</v>
      </c>
      <c r="AI735" s="26">
        <v>2357.164555140771</v>
      </c>
      <c r="AJ735" s="42">
        <v>1.7145120413869397E-2</v>
      </c>
      <c r="AK735" s="26">
        <v>9095.495967790841</v>
      </c>
    </row>
    <row r="736" spans="30:37">
      <c r="AD736" s="30">
        <v>71200</v>
      </c>
      <c r="AE736" s="26">
        <v>17546.837774484702</v>
      </c>
      <c r="AF736" s="26">
        <v>4043619402.0653987</v>
      </c>
      <c r="AG736" s="26">
        <v>646.92358164391794</v>
      </c>
      <c r="AH736" s="26">
        <v>70637527.11999999</v>
      </c>
      <c r="AI736" s="26">
        <v>2338.1833398912568</v>
      </c>
      <c r="AJ736" s="42">
        <v>1.7168963517790282E-2</v>
      </c>
      <c r="AK736" s="26">
        <v>9086.0053601673862</v>
      </c>
    </row>
    <row r="737" spans="30:37">
      <c r="AD737" s="30">
        <v>71300</v>
      </c>
      <c r="AE737" s="26">
        <v>17545.954825479959</v>
      </c>
      <c r="AF737" s="26">
        <v>4043585129.1601439</v>
      </c>
      <c r="AG737" s="26">
        <v>647.15550185638267</v>
      </c>
      <c r="AH737" s="26">
        <v>70736737.13000001</v>
      </c>
      <c r="AI737" s="26">
        <v>2319.2021246475633</v>
      </c>
      <c r="AJ737" s="42">
        <v>1.7192805869070921E-2</v>
      </c>
      <c r="AK737" s="26">
        <v>9076.514752543937</v>
      </c>
    </row>
    <row r="738" spans="30:37">
      <c r="AD738" s="30">
        <v>71400</v>
      </c>
      <c r="AE738" s="26">
        <v>17545.072564398404</v>
      </c>
      <c r="AF738" s="26">
        <v>4043550856.2548904</v>
      </c>
      <c r="AG738" s="26">
        <v>647.38552394732267</v>
      </c>
      <c r="AH738" s="26">
        <v>70835947.139999986</v>
      </c>
      <c r="AI738" s="26">
        <v>2300.2209093992133</v>
      </c>
      <c r="AJ738" s="42">
        <v>1.7216647467746919E-2</v>
      </c>
      <c r="AK738" s="26">
        <v>9067.0241449204859</v>
      </c>
    </row>
    <row r="739" spans="30:37">
      <c r="AD739" s="30">
        <v>71500</v>
      </c>
      <c r="AE739" s="26">
        <v>17544.190991240041</v>
      </c>
      <c r="AF739" s="26">
        <v>4043516583.3496361</v>
      </c>
      <c r="AG739" s="26">
        <v>647.61364791673805</v>
      </c>
      <c r="AH739" s="26">
        <v>70935157.150000006</v>
      </c>
      <c r="AI739" s="26">
        <v>2281.2396941543557</v>
      </c>
      <c r="AJ739" s="42">
        <v>1.7240488313853945E-2</v>
      </c>
      <c r="AK739" s="26">
        <v>9057.5335372970367</v>
      </c>
    </row>
    <row r="740" spans="30:37">
      <c r="AD740" s="30">
        <v>71600</v>
      </c>
      <c r="AE740" s="26">
        <v>17543.310106004865</v>
      </c>
      <c r="AF740" s="26">
        <v>4043482310.4443822</v>
      </c>
      <c r="AG740" s="26">
        <v>647.83987376462858</v>
      </c>
      <c r="AH740" s="26">
        <v>71034367.159999996</v>
      </c>
      <c r="AI740" s="26">
        <v>2262.2584789048415</v>
      </c>
      <c r="AJ740" s="42">
        <v>1.7264328407427608E-2</v>
      </c>
      <c r="AK740" s="26">
        <v>9048.0429296735838</v>
      </c>
    </row>
    <row r="741" spans="30:37">
      <c r="AD741" s="30">
        <v>71700</v>
      </c>
      <c r="AE741" s="26">
        <v>17542.429908692873</v>
      </c>
      <c r="AF741" s="26">
        <v>4043448037.5391278</v>
      </c>
      <c r="AG741" s="26">
        <v>648.06420149099449</v>
      </c>
      <c r="AH741" s="26">
        <v>71133577.169999987</v>
      </c>
      <c r="AI741" s="26">
        <v>2243.2772636588197</v>
      </c>
      <c r="AJ741" s="42">
        <v>1.7288167748503544E-2</v>
      </c>
      <c r="AK741" s="26">
        <v>9038.5523220501309</v>
      </c>
    </row>
    <row r="742" spans="30:37">
      <c r="AD742" s="30">
        <v>71800</v>
      </c>
      <c r="AE742" s="26">
        <v>17541.550399304077</v>
      </c>
      <c r="AF742" s="26">
        <v>4043413764.6338739</v>
      </c>
      <c r="AG742" s="26">
        <v>648.28663109583556</v>
      </c>
      <c r="AH742" s="26">
        <v>71232787.180000007</v>
      </c>
      <c r="AI742" s="26">
        <v>2224.2960484116338</v>
      </c>
      <c r="AJ742" s="42">
        <v>1.7312006337117391E-2</v>
      </c>
      <c r="AK742" s="26">
        <v>9029.0617144266798</v>
      </c>
    </row>
    <row r="743" spans="30:37">
      <c r="AD743" s="30">
        <v>71900</v>
      </c>
      <c r="AE743" s="26">
        <v>17540.671577838457</v>
      </c>
      <c r="AF743" s="26">
        <v>4043379491.7286191</v>
      </c>
      <c r="AG743" s="26">
        <v>648.50716257915201</v>
      </c>
      <c r="AH743" s="26">
        <v>71331997.189999983</v>
      </c>
      <c r="AI743" s="26">
        <v>2205.3148331644479</v>
      </c>
      <c r="AJ743" s="42">
        <v>1.7335844173304756E-2</v>
      </c>
      <c r="AK743" s="26">
        <v>9019.5711068032269</v>
      </c>
    </row>
    <row r="744" spans="30:37">
      <c r="AD744" s="30">
        <v>72000</v>
      </c>
      <c r="AE744" s="26">
        <v>17539.79344429604</v>
      </c>
      <c r="AF744" s="26">
        <v>4043345218.8233662</v>
      </c>
      <c r="AG744" s="26">
        <v>648.72579594094384</v>
      </c>
      <c r="AH744" s="26">
        <v>71431207.200000003</v>
      </c>
      <c r="AI744" s="26">
        <v>2186.3336179184262</v>
      </c>
      <c r="AJ744" s="42">
        <v>1.7359681257101276E-2</v>
      </c>
      <c r="AK744" s="26">
        <v>9010.0804991797759</v>
      </c>
    </row>
    <row r="745" spans="30:37">
      <c r="AD745" s="30">
        <v>72100</v>
      </c>
      <c r="AE745" s="26">
        <v>17538.915998676799</v>
      </c>
      <c r="AF745" s="26">
        <v>4043310945.9181118</v>
      </c>
      <c r="AG745" s="26">
        <v>648.94253118121117</v>
      </c>
      <c r="AH745" s="26">
        <v>71530417.210000008</v>
      </c>
      <c r="AI745" s="26">
        <v>2167.3524026724044</v>
      </c>
      <c r="AJ745" s="42">
        <v>1.7383517588542566E-2</v>
      </c>
      <c r="AK745" s="26">
        <v>9000.5898915563266</v>
      </c>
    </row>
    <row r="746" spans="30:37">
      <c r="AD746" s="30">
        <v>72200</v>
      </c>
      <c r="AE746" s="26">
        <v>17538.03924098075</v>
      </c>
      <c r="AF746" s="26">
        <v>4043276673.012857</v>
      </c>
      <c r="AG746" s="26">
        <v>649.15736829995353</v>
      </c>
      <c r="AH746" s="26">
        <v>71629627.219999984</v>
      </c>
      <c r="AI746" s="26">
        <v>2148.3711874240544</v>
      </c>
      <c r="AJ746" s="42">
        <v>1.7407353167664247E-2</v>
      </c>
      <c r="AK746" s="26">
        <v>8991.0992839328737</v>
      </c>
    </row>
    <row r="747" spans="30:37">
      <c r="AD747" s="30">
        <v>72300</v>
      </c>
      <c r="AE747" s="26">
        <v>17537.163171207896</v>
      </c>
      <c r="AF747" s="26">
        <v>4043242400.1076035</v>
      </c>
      <c r="AG747" s="26">
        <v>649.37030729717139</v>
      </c>
      <c r="AH747" s="26">
        <v>71728837.230000004</v>
      </c>
      <c r="AI747" s="26">
        <v>2129.3899721780326</v>
      </c>
      <c r="AJ747" s="42">
        <v>1.7431187994501933E-2</v>
      </c>
      <c r="AK747" s="26">
        <v>8981.6086763094245</v>
      </c>
    </row>
    <row r="748" spans="30:37">
      <c r="AD748" s="30">
        <v>72400</v>
      </c>
      <c r="AE748" s="26">
        <v>17536.287789358219</v>
      </c>
      <c r="AF748" s="26">
        <v>4043208127.2023487</v>
      </c>
      <c r="AG748" s="26">
        <v>649.5813481728643</v>
      </c>
      <c r="AH748" s="26">
        <v>71828047.23999998</v>
      </c>
      <c r="AI748" s="26">
        <v>2110.4087569296826</v>
      </c>
      <c r="AJ748" s="42">
        <v>1.745502206909124E-2</v>
      </c>
      <c r="AK748" s="26">
        <v>8972.1180686859716</v>
      </c>
    </row>
    <row r="749" spans="30:37">
      <c r="AD749" s="30">
        <v>72500</v>
      </c>
      <c r="AE749" s="26">
        <v>17535.413095431741</v>
      </c>
      <c r="AF749" s="26">
        <v>4043173854.2970948</v>
      </c>
      <c r="AG749" s="26">
        <v>649.79049092703269</v>
      </c>
      <c r="AH749" s="26">
        <v>71927257.25</v>
      </c>
      <c r="AI749" s="26">
        <v>2091.4275416836608</v>
      </c>
      <c r="AJ749" s="42">
        <v>1.7478855391467783E-2</v>
      </c>
      <c r="AK749" s="26">
        <v>8962.6274610625187</v>
      </c>
    </row>
    <row r="750" spans="30:37">
      <c r="AD750" s="30">
        <v>72600</v>
      </c>
      <c r="AE750" s="26">
        <v>17534.53908942845</v>
      </c>
      <c r="AF750" s="26">
        <v>4043139581.3918414</v>
      </c>
      <c r="AG750" s="26">
        <v>649.99773555967636</v>
      </c>
      <c r="AH750" s="26">
        <v>72026467.260000005</v>
      </c>
      <c r="AI750" s="26">
        <v>2072.4463264364749</v>
      </c>
      <c r="AJ750" s="42">
        <v>1.7502687961667162E-2</v>
      </c>
      <c r="AK750" s="26">
        <v>8953.1368534390676</v>
      </c>
    </row>
    <row r="751" spans="30:37">
      <c r="AD751" s="30">
        <v>72700</v>
      </c>
      <c r="AE751" s="26">
        <v>17533.66577134834</v>
      </c>
      <c r="AF751" s="26">
        <v>4043105308.4865866</v>
      </c>
      <c r="AG751" s="26">
        <v>650.20308207079529</v>
      </c>
      <c r="AH751" s="26">
        <v>72125677.269999996</v>
      </c>
      <c r="AI751" s="26">
        <v>2053.465111189289</v>
      </c>
      <c r="AJ751" s="42">
        <v>1.7526519779724994E-2</v>
      </c>
      <c r="AK751" s="26">
        <v>8943.6462458156166</v>
      </c>
    </row>
    <row r="752" spans="30:37">
      <c r="AD752" s="30">
        <v>72800</v>
      </c>
      <c r="AE752" s="26">
        <v>17532.793141191425</v>
      </c>
      <c r="AF752" s="26">
        <v>4043071035.5813332</v>
      </c>
      <c r="AG752" s="26">
        <v>650.4065304603896</v>
      </c>
      <c r="AH752" s="26">
        <v>72224887.280000016</v>
      </c>
      <c r="AI752" s="26">
        <v>2034.4838959432673</v>
      </c>
      <c r="AJ752" s="42">
        <v>1.7550350845676879E-2</v>
      </c>
      <c r="AK752" s="26">
        <v>8934.1556381921655</v>
      </c>
    </row>
    <row r="753" spans="30:37">
      <c r="AD753" s="30">
        <v>72900</v>
      </c>
      <c r="AE753" s="26">
        <v>17531.921198957694</v>
      </c>
      <c r="AF753" s="26">
        <v>4043036762.6760783</v>
      </c>
      <c r="AG753" s="26">
        <v>650.60808072845919</v>
      </c>
      <c r="AH753" s="26">
        <v>72324097.289999977</v>
      </c>
      <c r="AI753" s="26">
        <v>2015.5026806960814</v>
      </c>
      <c r="AJ753" s="42">
        <v>1.7574181159558416E-2</v>
      </c>
      <c r="AK753" s="26">
        <v>8924.6650305687126</v>
      </c>
    </row>
    <row r="754" spans="30:37">
      <c r="AD754" s="30">
        <v>73000</v>
      </c>
      <c r="AE754" s="26">
        <v>17531.049944647151</v>
      </c>
      <c r="AF754" s="26">
        <v>4043002489.7708244</v>
      </c>
      <c r="AG754" s="26">
        <v>650.80773287500392</v>
      </c>
      <c r="AH754" s="26">
        <v>72423307.299999997</v>
      </c>
      <c r="AI754" s="26">
        <v>1996.5214654477313</v>
      </c>
      <c r="AJ754" s="42">
        <v>1.7598010721405221E-2</v>
      </c>
      <c r="AK754" s="26">
        <v>8915.1744229452597</v>
      </c>
    </row>
    <row r="755" spans="30:37">
      <c r="AD755" s="30">
        <v>73100</v>
      </c>
      <c r="AE755" s="26">
        <v>17530.179378259803</v>
      </c>
      <c r="AF755" s="26">
        <v>4042968216.8655705</v>
      </c>
      <c r="AG755" s="26">
        <v>651.00548690002427</v>
      </c>
      <c r="AH755" s="26">
        <v>72522517.310000002</v>
      </c>
      <c r="AI755" s="26">
        <v>1977.5402502028739</v>
      </c>
      <c r="AJ755" s="42">
        <v>1.7621839531252879E-2</v>
      </c>
      <c r="AK755" s="26">
        <v>8905.6838153218087</v>
      </c>
    </row>
    <row r="756" spans="30:37">
      <c r="AD756" s="30">
        <v>73200</v>
      </c>
      <c r="AE756" s="26">
        <v>17529.309499795636</v>
      </c>
      <c r="AF756" s="26">
        <v>4042933943.9603162</v>
      </c>
      <c r="AG756" s="26">
        <v>651.20134280351965</v>
      </c>
      <c r="AH756" s="26">
        <v>72621727.319999993</v>
      </c>
      <c r="AI756" s="26">
        <v>1958.5590349545237</v>
      </c>
      <c r="AJ756" s="42">
        <v>1.7645667589136986E-2</v>
      </c>
      <c r="AK756" s="26">
        <v>8896.1932076983576</v>
      </c>
    </row>
    <row r="757" spans="30:37">
      <c r="AD757" s="30">
        <v>73300</v>
      </c>
      <c r="AE757" s="26">
        <v>17528.440309254667</v>
      </c>
      <c r="AF757" s="26">
        <v>4042899671.0550618</v>
      </c>
      <c r="AG757" s="26">
        <v>651.39530058549076</v>
      </c>
      <c r="AH757" s="26">
        <v>72720937.330000013</v>
      </c>
      <c r="AI757" s="26">
        <v>1939.5778197108302</v>
      </c>
      <c r="AJ757" s="42">
        <v>1.766949489509315E-2</v>
      </c>
      <c r="AK757" s="26">
        <v>8886.7026000749083</v>
      </c>
    </row>
    <row r="758" spans="30:37">
      <c r="AD758" s="30">
        <v>73400</v>
      </c>
      <c r="AE758" s="26">
        <v>17527.571806636872</v>
      </c>
      <c r="AF758" s="26">
        <v>4042865398.1498079</v>
      </c>
      <c r="AG758" s="26">
        <v>651.58736024593691</v>
      </c>
      <c r="AH758" s="26">
        <v>72820147.339999989</v>
      </c>
      <c r="AI758" s="26">
        <v>1920.596604461316</v>
      </c>
      <c r="AJ758" s="42">
        <v>1.7693321449156935E-2</v>
      </c>
      <c r="AK758" s="26">
        <v>8877.2119924514573</v>
      </c>
    </row>
    <row r="759" spans="30:37">
      <c r="AD759" s="30">
        <v>73500</v>
      </c>
      <c r="AE759" s="26">
        <v>17526.703991942282</v>
      </c>
      <c r="AF759" s="26">
        <v>4042831125.244554</v>
      </c>
      <c r="AG759" s="26">
        <v>651.77752178485844</v>
      </c>
      <c r="AH759" s="26">
        <v>72919357.349999994</v>
      </c>
      <c r="AI759" s="26">
        <v>1901.6153892152943</v>
      </c>
      <c r="AJ759" s="42">
        <v>1.771714725136396E-2</v>
      </c>
      <c r="AK759" s="26">
        <v>8867.7213848280062</v>
      </c>
    </row>
    <row r="760" spans="30:37">
      <c r="AD760" s="30">
        <v>73600</v>
      </c>
      <c r="AE760" s="26">
        <v>17525.836865170873</v>
      </c>
      <c r="AF760" s="26">
        <v>4042796852.3393002</v>
      </c>
      <c r="AG760" s="26">
        <v>651.96578520225501</v>
      </c>
      <c r="AH760" s="26">
        <v>73018567.359999999</v>
      </c>
      <c r="AI760" s="26">
        <v>1882.6341739657801</v>
      </c>
      <c r="AJ760" s="42">
        <v>1.7740972301749796E-2</v>
      </c>
      <c r="AK760" s="26">
        <v>8858.2307772045515</v>
      </c>
    </row>
    <row r="761" spans="30:37">
      <c r="AD761" s="30">
        <v>73700</v>
      </c>
      <c r="AE761" s="26">
        <v>17524.970426322641</v>
      </c>
      <c r="AF761" s="26">
        <v>4042762579.4340458</v>
      </c>
      <c r="AG761" s="26">
        <v>652.15215049812707</v>
      </c>
      <c r="AH761" s="26">
        <v>73117777.36999999</v>
      </c>
      <c r="AI761" s="26">
        <v>1863.6529587209225</v>
      </c>
      <c r="AJ761" s="42">
        <v>1.7764796600350033E-2</v>
      </c>
      <c r="AK761" s="26">
        <v>8848.7401695811004</v>
      </c>
    </row>
    <row r="762" spans="30:37">
      <c r="AD762" s="30">
        <v>73800</v>
      </c>
      <c r="AE762" s="26">
        <v>17524.104675397615</v>
      </c>
      <c r="AF762" s="26">
        <v>4042728306.5287919</v>
      </c>
      <c r="AG762" s="26">
        <v>652.33661767247463</v>
      </c>
      <c r="AH762" s="26">
        <v>73216987.38000001</v>
      </c>
      <c r="AI762" s="26">
        <v>1844.6717434749007</v>
      </c>
      <c r="AJ762" s="42">
        <v>1.7788620147200254E-2</v>
      </c>
      <c r="AK762" s="26">
        <v>8839.2495619576512</v>
      </c>
    </row>
    <row r="763" spans="30:37">
      <c r="AD763" s="30">
        <v>73900</v>
      </c>
      <c r="AE763" s="26">
        <v>17523.239612395766</v>
      </c>
      <c r="AF763" s="26">
        <v>4042694033.623538</v>
      </c>
      <c r="AG763" s="26">
        <v>652.51918672529712</v>
      </c>
      <c r="AH763" s="26">
        <v>73316197.389999986</v>
      </c>
      <c r="AI763" s="26">
        <v>1825.6905282253865</v>
      </c>
      <c r="AJ763" s="42">
        <v>1.781244294233603E-2</v>
      </c>
      <c r="AK763" s="26">
        <v>8829.7589543341965</v>
      </c>
    </row>
    <row r="764" spans="30:37">
      <c r="AD764" s="30">
        <v>74000</v>
      </c>
      <c r="AE764" s="26">
        <v>17522.375237317112</v>
      </c>
      <c r="AF764" s="26">
        <v>4042659760.7182837</v>
      </c>
      <c r="AG764" s="26">
        <v>652.69985765659533</v>
      </c>
      <c r="AH764" s="26">
        <v>73415407.400000006</v>
      </c>
      <c r="AI764" s="26">
        <v>1806.7093129816931</v>
      </c>
      <c r="AJ764" s="42">
        <v>1.7836264985792959E-2</v>
      </c>
      <c r="AK764" s="26">
        <v>8820.2683467107472</v>
      </c>
    </row>
    <row r="765" spans="30:37">
      <c r="AD765" s="30">
        <v>74100</v>
      </c>
      <c r="AE765" s="26">
        <v>17521.511550161646</v>
      </c>
      <c r="AF765" s="26">
        <v>4042625487.8130298</v>
      </c>
      <c r="AG765" s="26">
        <v>652.87863046636858</v>
      </c>
      <c r="AH765" s="26">
        <v>73514617.409999996</v>
      </c>
      <c r="AI765" s="26">
        <v>1787.7280977321789</v>
      </c>
      <c r="AJ765" s="42">
        <v>1.7860086277606595E-2</v>
      </c>
      <c r="AK765" s="26">
        <v>8810.7777390872943</v>
      </c>
    </row>
    <row r="766" spans="30:37">
      <c r="AD766" s="30">
        <v>74200</v>
      </c>
      <c r="AE766" s="26">
        <v>17520.648550929363</v>
      </c>
      <c r="AF766" s="26">
        <v>4042591214.9077749</v>
      </c>
      <c r="AG766" s="26">
        <v>653.05550515461709</v>
      </c>
      <c r="AH766" s="26">
        <v>73613827.419999987</v>
      </c>
      <c r="AI766" s="26">
        <v>1768.7468824861571</v>
      </c>
      <c r="AJ766" s="42">
        <v>1.7883906817812524E-2</v>
      </c>
      <c r="AK766" s="26">
        <v>8801.2871314638433</v>
      </c>
    </row>
    <row r="767" spans="30:37">
      <c r="AD767" s="30">
        <v>74300</v>
      </c>
      <c r="AE767" s="26">
        <v>17519.786239620276</v>
      </c>
      <c r="AF767" s="26">
        <v>4042556942.002522</v>
      </c>
      <c r="AG767" s="26">
        <v>653.23048172134111</v>
      </c>
      <c r="AH767" s="26">
        <v>73713037.430000007</v>
      </c>
      <c r="AI767" s="26">
        <v>1749.7656672401354</v>
      </c>
      <c r="AJ767" s="42">
        <v>1.7907726606446319E-2</v>
      </c>
      <c r="AK767" s="26">
        <v>8791.7965238403922</v>
      </c>
    </row>
    <row r="768" spans="30:37">
      <c r="AD768" s="30">
        <v>74400</v>
      </c>
      <c r="AE768" s="26">
        <v>17518.92461623437</v>
      </c>
      <c r="AF768" s="26">
        <v>4042522669.0972667</v>
      </c>
      <c r="AG768" s="26">
        <v>653.40356016654027</v>
      </c>
      <c r="AH768" s="26">
        <v>73812247.439999983</v>
      </c>
      <c r="AI768" s="26">
        <v>1730.7844519906212</v>
      </c>
      <c r="AJ768" s="42">
        <v>1.7931545643543538E-2</v>
      </c>
      <c r="AK768" s="26">
        <v>8782.3059162169375</v>
      </c>
    </row>
    <row r="769" spans="30:37">
      <c r="AD769" s="30">
        <v>74500</v>
      </c>
      <c r="AE769" s="26">
        <v>17518.063680771658</v>
      </c>
      <c r="AF769" s="26">
        <v>4042488396.1920133</v>
      </c>
      <c r="AG769" s="26">
        <v>653.57474049021482</v>
      </c>
      <c r="AH769" s="26">
        <v>73911457.450000003</v>
      </c>
      <c r="AI769" s="26">
        <v>1711.8032367457636</v>
      </c>
      <c r="AJ769" s="42">
        <v>1.7955363929139764E-2</v>
      </c>
      <c r="AK769" s="26">
        <v>8772.8153085934882</v>
      </c>
    </row>
    <row r="770" spans="30:37">
      <c r="AD770" s="30">
        <v>74600</v>
      </c>
      <c r="AE770" s="26">
        <v>17517.203433232135</v>
      </c>
      <c r="AF770" s="26">
        <v>4042454123.2867594</v>
      </c>
      <c r="AG770" s="26">
        <v>653.74402269236475</v>
      </c>
      <c r="AH770" s="26">
        <v>74010667.460000008</v>
      </c>
      <c r="AI770" s="26">
        <v>1692.8220214997418</v>
      </c>
      <c r="AJ770" s="42">
        <v>1.7979181463270547E-2</v>
      </c>
      <c r="AK770" s="26">
        <v>8763.3247009700372</v>
      </c>
    </row>
    <row r="771" spans="30:37">
      <c r="AD771" s="30">
        <v>74700</v>
      </c>
      <c r="AE771" s="26">
        <v>17516.343873615791</v>
      </c>
      <c r="AF771" s="26">
        <v>4042419850.381505</v>
      </c>
      <c r="AG771" s="26">
        <v>653.91140677298995</v>
      </c>
      <c r="AH771" s="26">
        <v>74109877.469999984</v>
      </c>
      <c r="AI771" s="26">
        <v>1673.8408062513918</v>
      </c>
      <c r="AJ771" s="42">
        <v>1.8002998245971454E-2</v>
      </c>
      <c r="AK771" s="26">
        <v>8753.8340933465843</v>
      </c>
    </row>
    <row r="772" spans="30:37">
      <c r="AD772" s="30">
        <v>74800</v>
      </c>
      <c r="AE772" s="26">
        <v>17515.485001922647</v>
      </c>
      <c r="AF772" s="26">
        <v>4042385577.4762511</v>
      </c>
      <c r="AG772" s="26">
        <v>654.07689273209041</v>
      </c>
      <c r="AH772" s="26">
        <v>74209087.480000004</v>
      </c>
      <c r="AI772" s="26">
        <v>1654.85959100537</v>
      </c>
      <c r="AJ772" s="42">
        <v>1.802681427727805E-2</v>
      </c>
      <c r="AK772" s="26">
        <v>8744.3434857231332</v>
      </c>
    </row>
    <row r="773" spans="30:37">
      <c r="AD773" s="30">
        <v>74900</v>
      </c>
      <c r="AE773" s="26">
        <v>17514.626818152683</v>
      </c>
      <c r="AF773" s="26">
        <v>4042351304.5709972</v>
      </c>
      <c r="AG773" s="26">
        <v>654.24048056966626</v>
      </c>
      <c r="AH773" s="26">
        <v>74308297.48999998</v>
      </c>
      <c r="AI773" s="26">
        <v>1635.8783757581841</v>
      </c>
      <c r="AJ773" s="42">
        <v>1.8050629557225886E-2</v>
      </c>
      <c r="AK773" s="26">
        <v>8734.8528780996821</v>
      </c>
    </row>
    <row r="774" spans="30:37">
      <c r="AD774" s="30">
        <v>75000</v>
      </c>
      <c r="AE774" s="26">
        <v>17513.769322305907</v>
      </c>
      <c r="AF774" s="26">
        <v>4042317031.6657424</v>
      </c>
      <c r="AG774" s="26">
        <v>654.40217028571726</v>
      </c>
      <c r="AH774" s="26">
        <v>74407507.5</v>
      </c>
      <c r="AI774" s="26">
        <v>1616.8971605098341</v>
      </c>
      <c r="AJ774" s="42">
        <v>1.807444408585053E-2</v>
      </c>
      <c r="AK774" s="26">
        <v>8725.3622704762311</v>
      </c>
    </row>
    <row r="775" spans="30:37">
      <c r="AD775" s="30">
        <v>75100</v>
      </c>
      <c r="AE775" s="26">
        <v>17512.912514382326</v>
      </c>
      <c r="AF775" s="26">
        <v>4042282758.7604885</v>
      </c>
      <c r="AG775" s="26">
        <v>654.56196188024376</v>
      </c>
      <c r="AH775" s="26">
        <v>74506717.510000005</v>
      </c>
      <c r="AI775" s="26">
        <v>1597.9159452649765</v>
      </c>
      <c r="AJ775" s="42">
        <v>1.8098257863187521E-2</v>
      </c>
      <c r="AK775" s="26">
        <v>8715.87166285278</v>
      </c>
    </row>
    <row r="776" spans="30:37">
      <c r="AD776" s="30">
        <v>75200</v>
      </c>
      <c r="AE776" s="26">
        <v>17512.056394381929</v>
      </c>
      <c r="AF776" s="26">
        <v>4042248485.8552341</v>
      </c>
      <c r="AG776" s="26">
        <v>654.71985535324541</v>
      </c>
      <c r="AH776" s="26">
        <v>74605927.519999996</v>
      </c>
      <c r="AI776" s="26">
        <v>1578.9347300166264</v>
      </c>
      <c r="AJ776" s="42">
        <v>1.8122070889272417E-2</v>
      </c>
      <c r="AK776" s="26">
        <v>8706.3810552293271</v>
      </c>
    </row>
    <row r="777" spans="30:37">
      <c r="AD777" s="30">
        <v>75300</v>
      </c>
      <c r="AE777" s="26">
        <v>17511.200962304723</v>
      </c>
      <c r="AF777" s="26">
        <v>4042214212.9499803</v>
      </c>
      <c r="AG777" s="26">
        <v>654.87585070472244</v>
      </c>
      <c r="AH777" s="26">
        <v>74705137.530000001</v>
      </c>
      <c r="AI777" s="26">
        <v>1559.9535147706047</v>
      </c>
      <c r="AJ777" s="42">
        <v>1.8145883164140762E-2</v>
      </c>
      <c r="AK777" s="26">
        <v>8696.890447605876</v>
      </c>
    </row>
    <row r="778" spans="30:37">
      <c r="AD778" s="30">
        <v>75400</v>
      </c>
      <c r="AE778" s="26">
        <v>17510.346218150698</v>
      </c>
      <c r="AF778" s="26">
        <v>4042179940.0447254</v>
      </c>
      <c r="AG778" s="26">
        <v>655.02994793467496</v>
      </c>
      <c r="AH778" s="26">
        <v>74804347.539999992</v>
      </c>
      <c r="AI778" s="26">
        <v>1540.9722995245829</v>
      </c>
      <c r="AJ778" s="42">
        <v>1.8169694687828114E-2</v>
      </c>
      <c r="AK778" s="26">
        <v>8687.399839982425</v>
      </c>
    </row>
    <row r="779" spans="30:37">
      <c r="AD779" s="30">
        <v>75500</v>
      </c>
      <c r="AE779" s="26">
        <v>17509.492161919872</v>
      </c>
      <c r="AF779" s="26">
        <v>4042145667.139472</v>
      </c>
      <c r="AG779" s="26">
        <v>655.18214704310242</v>
      </c>
      <c r="AH779" s="26">
        <v>74903557.549999997</v>
      </c>
      <c r="AI779" s="26">
        <v>1521.9910842750687</v>
      </c>
      <c r="AJ779" s="42">
        <v>1.8193505460370001E-2</v>
      </c>
      <c r="AK779" s="26">
        <v>8677.9092323589721</v>
      </c>
    </row>
    <row r="780" spans="30:37">
      <c r="AD780" s="30">
        <v>75600</v>
      </c>
      <c r="AE780" s="26">
        <v>17508.638793612234</v>
      </c>
      <c r="AF780" s="26">
        <v>4042111394.2342181</v>
      </c>
      <c r="AG780" s="26">
        <v>655.33244803000548</v>
      </c>
      <c r="AH780" s="26">
        <v>75002767.560000002</v>
      </c>
      <c r="AI780" s="26">
        <v>1503.0098690302111</v>
      </c>
      <c r="AJ780" s="42">
        <v>1.8217315481801982E-2</v>
      </c>
      <c r="AK780" s="26">
        <v>8668.418624735521</v>
      </c>
    </row>
    <row r="781" spans="30:37">
      <c r="AD781" s="30">
        <v>75700</v>
      </c>
      <c r="AE781" s="26">
        <v>17507.786113227776</v>
      </c>
      <c r="AF781" s="26">
        <v>4042077121.3289642</v>
      </c>
      <c r="AG781" s="26">
        <v>655.4808508953837</v>
      </c>
      <c r="AH781" s="26">
        <v>75101977.569999993</v>
      </c>
      <c r="AI781" s="26">
        <v>1484.0286537818611</v>
      </c>
      <c r="AJ781" s="42">
        <v>1.8241124752159586E-2</v>
      </c>
      <c r="AK781" s="26">
        <v>8658.9280171120681</v>
      </c>
    </row>
    <row r="782" spans="30:37">
      <c r="AD782" s="30">
        <v>75800</v>
      </c>
      <c r="AE782" s="26">
        <v>17506.934120766509</v>
      </c>
      <c r="AF782" s="26">
        <v>4042042848.4237099</v>
      </c>
      <c r="AG782" s="26">
        <v>655.62735563923718</v>
      </c>
      <c r="AH782" s="26">
        <v>75201187.579999998</v>
      </c>
      <c r="AI782" s="26">
        <v>1465.0474385358393</v>
      </c>
      <c r="AJ782" s="42">
        <v>1.8264933271478358E-2</v>
      </c>
      <c r="AK782" s="26">
        <v>8649.437409488617</v>
      </c>
    </row>
    <row r="783" spans="30:37">
      <c r="AD783" s="30">
        <v>75900</v>
      </c>
      <c r="AE783" s="26">
        <v>17506.082816228431</v>
      </c>
      <c r="AF783" s="26">
        <v>4042008575.5184555</v>
      </c>
      <c r="AG783" s="26">
        <v>655.77196226156616</v>
      </c>
      <c r="AH783" s="26">
        <v>75300397.590000004</v>
      </c>
      <c r="AI783" s="26">
        <v>1446.0662232898176</v>
      </c>
      <c r="AJ783" s="42">
        <v>1.8288741039793829E-2</v>
      </c>
      <c r="AK783" s="26">
        <v>8639.9468018651678</v>
      </c>
    </row>
    <row r="784" spans="30:37">
      <c r="AD784" s="30">
        <v>76000</v>
      </c>
      <c r="AE784" s="26">
        <v>17505.232199613543</v>
      </c>
      <c r="AF784" s="26">
        <v>4041974302.6132016</v>
      </c>
      <c r="AG784" s="26">
        <v>655.91467076237052</v>
      </c>
      <c r="AH784" s="26">
        <v>75399607.599999994</v>
      </c>
      <c r="AI784" s="26">
        <v>1427.0850080426317</v>
      </c>
      <c r="AJ784" s="42">
        <v>1.8312548057141532E-2</v>
      </c>
      <c r="AK784" s="26">
        <v>8630.4561942417167</v>
      </c>
    </row>
    <row r="785" spans="30:37">
      <c r="AD785" s="30">
        <v>76100</v>
      </c>
      <c r="AE785" s="26">
        <v>17504.382270921844</v>
      </c>
      <c r="AF785" s="26">
        <v>4041940029.7079477</v>
      </c>
      <c r="AG785" s="26">
        <v>656.05548114165003</v>
      </c>
      <c r="AH785" s="26">
        <v>75498817.609999999</v>
      </c>
      <c r="AI785" s="26">
        <v>1408.1037927954458</v>
      </c>
      <c r="AJ785" s="42">
        <v>1.8336354323557E-2</v>
      </c>
      <c r="AK785" s="26">
        <v>8620.9655866182657</v>
      </c>
    </row>
    <row r="786" spans="30:37">
      <c r="AD786" s="30">
        <v>76200</v>
      </c>
      <c r="AE786" s="26">
        <v>17503.533030153332</v>
      </c>
      <c r="AF786" s="26">
        <v>4041905756.8026924</v>
      </c>
      <c r="AG786" s="26">
        <v>656.1943933994047</v>
      </c>
      <c r="AH786" s="26">
        <v>75598027.61999999</v>
      </c>
      <c r="AI786" s="26">
        <v>1389.1225775470957</v>
      </c>
      <c r="AJ786" s="42">
        <v>1.8360159839075765E-2</v>
      </c>
      <c r="AK786" s="26">
        <v>8611.4749789948128</v>
      </c>
    </row>
    <row r="787" spans="30:37">
      <c r="AD787" s="30">
        <v>76300</v>
      </c>
      <c r="AE787" s="26">
        <v>17502.684477308008</v>
      </c>
      <c r="AF787" s="26">
        <v>4041871483.8974395</v>
      </c>
      <c r="AG787" s="26">
        <v>656.33140753563487</v>
      </c>
      <c r="AH787" s="26">
        <v>75697237.629999995</v>
      </c>
      <c r="AI787" s="26">
        <v>1370.141362301074</v>
      </c>
      <c r="AJ787" s="42">
        <v>1.838396460373334E-2</v>
      </c>
      <c r="AK787" s="26">
        <v>8601.9843713713599</v>
      </c>
    </row>
    <row r="788" spans="30:37">
      <c r="AD788" s="30">
        <v>76400</v>
      </c>
      <c r="AE788" s="26">
        <v>17501.836612385872</v>
      </c>
      <c r="AF788" s="26">
        <v>4041837210.9921846</v>
      </c>
      <c r="AG788" s="26">
        <v>656.46652355034007</v>
      </c>
      <c r="AH788" s="26">
        <v>75796447.640000001</v>
      </c>
      <c r="AI788" s="26">
        <v>1351.1601470527239</v>
      </c>
      <c r="AJ788" s="42">
        <v>1.8407768617565271E-2</v>
      </c>
      <c r="AK788" s="26">
        <v>8592.493763747907</v>
      </c>
    </row>
    <row r="789" spans="30:37">
      <c r="AD789" s="30">
        <v>76500</v>
      </c>
      <c r="AE789" s="26">
        <v>17500.989435386928</v>
      </c>
      <c r="AF789" s="26">
        <v>4041802938.0869308</v>
      </c>
      <c r="AG789" s="26">
        <v>656.599741443521</v>
      </c>
      <c r="AH789" s="26">
        <v>75895657.650000006</v>
      </c>
      <c r="AI789" s="26">
        <v>1332.1789318090305</v>
      </c>
      <c r="AJ789" s="42">
        <v>1.8431571880607064E-2</v>
      </c>
      <c r="AK789" s="26">
        <v>8583.0031561244577</v>
      </c>
    </row>
    <row r="790" spans="30:37">
      <c r="AD790" s="30">
        <v>76600</v>
      </c>
      <c r="AE790" s="26">
        <v>17500.142946311174</v>
      </c>
      <c r="AF790" s="26">
        <v>4041768665.1816773</v>
      </c>
      <c r="AG790" s="26">
        <v>656.73106121517719</v>
      </c>
      <c r="AH790" s="26">
        <v>75994867.659999996</v>
      </c>
      <c r="AI790" s="26">
        <v>1313.1977165618446</v>
      </c>
      <c r="AJ790" s="42">
        <v>1.8455374392894238E-2</v>
      </c>
      <c r="AK790" s="26">
        <v>8573.5125485010067</v>
      </c>
    </row>
    <row r="791" spans="30:37">
      <c r="AD791" s="30">
        <v>76700</v>
      </c>
      <c r="AE791" s="26">
        <v>17499.297145158598</v>
      </c>
      <c r="AF791" s="26">
        <v>4041734392.2764235</v>
      </c>
      <c r="AG791" s="26">
        <v>656.86048286530843</v>
      </c>
      <c r="AH791" s="26">
        <v>76094077.669999987</v>
      </c>
      <c r="AI791" s="26">
        <v>1294.2165013123304</v>
      </c>
      <c r="AJ791" s="42">
        <v>1.8479176154462314E-2</v>
      </c>
      <c r="AK791" s="26">
        <v>8564.0219408775538</v>
      </c>
    </row>
    <row r="792" spans="30:37">
      <c r="AD792" s="30">
        <v>76800</v>
      </c>
      <c r="AE792" s="26">
        <v>17498.452031929217</v>
      </c>
      <c r="AF792" s="26">
        <v>4041700119.3711691</v>
      </c>
      <c r="AG792" s="26">
        <v>656.98800639391516</v>
      </c>
      <c r="AH792" s="26">
        <v>76193287.679999992</v>
      </c>
      <c r="AI792" s="26">
        <v>1275.2352860674728</v>
      </c>
      <c r="AJ792" s="42">
        <v>1.850297716534682E-2</v>
      </c>
      <c r="AK792" s="26">
        <v>8554.5313332541045</v>
      </c>
    </row>
    <row r="793" spans="30:37">
      <c r="AD793" s="30">
        <v>76900</v>
      </c>
      <c r="AE793" s="26">
        <v>17497.607606623023</v>
      </c>
      <c r="AF793" s="26">
        <v>4041665846.4659152</v>
      </c>
      <c r="AG793" s="26">
        <v>657.11363180099704</v>
      </c>
      <c r="AH793" s="26">
        <v>76292497.689999998</v>
      </c>
      <c r="AI793" s="26">
        <v>1256.2540708191227</v>
      </c>
      <c r="AJ793" s="42">
        <v>1.852677742558325E-2</v>
      </c>
      <c r="AK793" s="26">
        <v>8545.0407256306517</v>
      </c>
    </row>
    <row r="794" spans="30:37">
      <c r="AD794" s="30">
        <v>77000</v>
      </c>
      <c r="AE794" s="26">
        <v>17496.763869240021</v>
      </c>
      <c r="AF794" s="26">
        <v>4041631573.5606608</v>
      </c>
      <c r="AG794" s="26">
        <v>657.23735908655442</v>
      </c>
      <c r="AH794" s="26">
        <v>76391707.700000003</v>
      </c>
      <c r="AI794" s="26">
        <v>1237.272855573101</v>
      </c>
      <c r="AJ794" s="42">
        <v>1.8550576935207133E-2</v>
      </c>
      <c r="AK794" s="26">
        <v>8535.5501180072006</v>
      </c>
    </row>
    <row r="795" spans="30:37">
      <c r="AD795" s="30">
        <v>77100</v>
      </c>
      <c r="AE795" s="26">
        <v>17495.920819780204</v>
      </c>
      <c r="AF795" s="26">
        <v>4041597300.655407</v>
      </c>
      <c r="AG795" s="26">
        <v>657.35918825058707</v>
      </c>
      <c r="AH795" s="26">
        <v>76490917.710000008</v>
      </c>
      <c r="AI795" s="26">
        <v>1218.2916403270792</v>
      </c>
      <c r="AJ795" s="42">
        <v>1.857437569425396E-2</v>
      </c>
      <c r="AK795" s="26">
        <v>8526.0595103837495</v>
      </c>
    </row>
    <row r="796" spans="30:37">
      <c r="AD796" s="30">
        <v>77200</v>
      </c>
      <c r="AE796" s="26">
        <v>17495.078458243574</v>
      </c>
      <c r="AF796" s="26">
        <v>4041563027.7501526</v>
      </c>
      <c r="AG796" s="26">
        <v>657.47911929309498</v>
      </c>
      <c r="AH796" s="26">
        <v>76590127.719999984</v>
      </c>
      <c r="AI796" s="26">
        <v>1199.3104250787292</v>
      </c>
      <c r="AJ796" s="42">
        <v>1.8598173702759242E-2</v>
      </c>
      <c r="AK796" s="26">
        <v>8516.5689027602966</v>
      </c>
    </row>
    <row r="797" spans="30:37">
      <c r="AD797" s="30">
        <v>77300</v>
      </c>
      <c r="AE797" s="26">
        <v>17494.236784630135</v>
      </c>
      <c r="AF797" s="26">
        <v>4041528754.8448982</v>
      </c>
      <c r="AG797" s="26">
        <v>657.59715221407816</v>
      </c>
      <c r="AH797" s="26">
        <v>76689337.729999989</v>
      </c>
      <c r="AI797" s="26">
        <v>1180.3292098315433</v>
      </c>
      <c r="AJ797" s="42">
        <v>1.8621970960758495E-2</v>
      </c>
      <c r="AK797" s="26">
        <v>8507.0782951368456</v>
      </c>
    </row>
    <row r="798" spans="30:37">
      <c r="AD798" s="30">
        <v>77400</v>
      </c>
      <c r="AE798" s="26">
        <v>17493.395798939884</v>
      </c>
      <c r="AF798" s="26">
        <v>4041494481.9396439</v>
      </c>
      <c r="AG798" s="26">
        <v>657.71328701353673</v>
      </c>
      <c r="AH798" s="26">
        <v>76788547.739999995</v>
      </c>
      <c r="AI798" s="26">
        <v>1161.3479945855215</v>
      </c>
      <c r="AJ798" s="42">
        <v>1.8645767468287212E-2</v>
      </c>
      <c r="AK798" s="26">
        <v>8497.5876875133945</v>
      </c>
    </row>
    <row r="799" spans="30:37">
      <c r="AD799" s="30">
        <v>77500</v>
      </c>
      <c r="AE799" s="26">
        <v>17492.555501172821</v>
      </c>
      <c r="AF799" s="26">
        <v>4041460209.03439</v>
      </c>
      <c r="AG799" s="26">
        <v>657.82752369147056</v>
      </c>
      <c r="AH799" s="26">
        <v>76887757.75</v>
      </c>
      <c r="AI799" s="26">
        <v>1142.3667793383356</v>
      </c>
      <c r="AJ799" s="42">
        <v>1.8669563225380888E-2</v>
      </c>
      <c r="AK799" s="26">
        <v>8488.0970798899416</v>
      </c>
    </row>
    <row r="800" spans="30:37">
      <c r="AD800" s="30">
        <v>77600</v>
      </c>
      <c r="AE800" s="26">
        <v>17491.71589132895</v>
      </c>
      <c r="AF800" s="26">
        <v>4041425936.129137</v>
      </c>
      <c r="AG800" s="26">
        <v>657.93986224787977</v>
      </c>
      <c r="AH800" s="26">
        <v>76986967.760000005</v>
      </c>
      <c r="AI800" s="26">
        <v>1123.3855640923139</v>
      </c>
      <c r="AJ800" s="42">
        <v>1.8693358232075023E-2</v>
      </c>
      <c r="AK800" s="26">
        <v>8478.6064722664905</v>
      </c>
    </row>
    <row r="801" spans="30:37">
      <c r="AD801" s="30">
        <v>77700</v>
      </c>
      <c r="AE801" s="26">
        <v>17490.876969408258</v>
      </c>
      <c r="AF801" s="26">
        <v>4041391663.2238817</v>
      </c>
      <c r="AG801" s="26">
        <v>658.05030268276403</v>
      </c>
      <c r="AH801" s="26">
        <v>77086177.769999996</v>
      </c>
      <c r="AI801" s="26">
        <v>1104.4043488427997</v>
      </c>
      <c r="AJ801" s="42">
        <v>1.8717152488405123E-2</v>
      </c>
      <c r="AK801" s="26">
        <v>8469.1158646430376</v>
      </c>
    </row>
    <row r="802" spans="30:37">
      <c r="AD802" s="30">
        <v>77800</v>
      </c>
      <c r="AE802" s="26">
        <v>17490.038735410762</v>
      </c>
      <c r="AF802" s="26">
        <v>4041357390.3186283</v>
      </c>
      <c r="AG802" s="26">
        <v>658.15884499612378</v>
      </c>
      <c r="AH802" s="26">
        <v>77185387.780000001</v>
      </c>
      <c r="AI802" s="26">
        <v>1085.4231335979421</v>
      </c>
      <c r="AJ802" s="42">
        <v>1.8740945994406667E-2</v>
      </c>
      <c r="AK802" s="26">
        <v>8459.6252570195866</v>
      </c>
    </row>
    <row r="803" spans="30:37">
      <c r="AD803" s="30">
        <v>77900</v>
      </c>
      <c r="AE803" s="26">
        <v>17489.201189336451</v>
      </c>
      <c r="AF803" s="26">
        <v>4041323117.413373</v>
      </c>
      <c r="AG803" s="26">
        <v>658.26548918795902</v>
      </c>
      <c r="AH803" s="26">
        <v>77284597.789999992</v>
      </c>
      <c r="AI803" s="26">
        <v>1066.4419183519203</v>
      </c>
      <c r="AJ803" s="42">
        <v>1.8764738750115161E-2</v>
      </c>
      <c r="AK803" s="26">
        <v>8450.1346493961355</v>
      </c>
    </row>
    <row r="804" spans="30:37">
      <c r="AD804" s="30">
        <v>78000</v>
      </c>
      <c r="AE804" s="26">
        <v>17488.364331185334</v>
      </c>
      <c r="AF804" s="26">
        <v>4041288844.5081196</v>
      </c>
      <c r="AG804" s="26">
        <v>658.37023525826953</v>
      </c>
      <c r="AH804" s="26">
        <v>77383807.799999997</v>
      </c>
      <c r="AI804" s="26">
        <v>1047.4607031047344</v>
      </c>
      <c r="AJ804" s="42">
        <v>1.8788530755566073E-2</v>
      </c>
      <c r="AK804" s="26">
        <v>8440.6440417726844</v>
      </c>
    </row>
    <row r="805" spans="30:37">
      <c r="AD805" s="30">
        <v>78100</v>
      </c>
      <c r="AE805" s="26">
        <v>17487.528160957405</v>
      </c>
      <c r="AF805" s="26">
        <v>4041254571.6028657</v>
      </c>
      <c r="AG805" s="26">
        <v>658.47308320705508</v>
      </c>
      <c r="AH805" s="26">
        <v>77483017.810000002</v>
      </c>
      <c r="AI805" s="26">
        <v>1028.4794878563844</v>
      </c>
      <c r="AJ805" s="42">
        <v>1.8812322010794906E-2</v>
      </c>
      <c r="AK805" s="26">
        <v>8431.1534341492315</v>
      </c>
    </row>
    <row r="806" spans="30:37">
      <c r="AD806" s="30">
        <v>78200</v>
      </c>
      <c r="AE806" s="26">
        <v>17486.692678652653</v>
      </c>
      <c r="AF806" s="26">
        <v>4041220298.6976113</v>
      </c>
      <c r="AG806" s="26">
        <v>658.57403303431602</v>
      </c>
      <c r="AH806" s="26">
        <v>77582227.819999993</v>
      </c>
      <c r="AI806" s="26">
        <v>1009.4982726091984</v>
      </c>
      <c r="AJ806" s="42">
        <v>1.8836112515837136E-2</v>
      </c>
      <c r="AK806" s="26">
        <v>8421.6628265257805</v>
      </c>
    </row>
    <row r="807" spans="30:37">
      <c r="AD807" s="30">
        <v>78300</v>
      </c>
      <c r="AE807" s="26">
        <v>17485.857884271103</v>
      </c>
      <c r="AF807" s="26">
        <v>4041186025.792357</v>
      </c>
      <c r="AG807" s="26">
        <v>658.67308474005233</v>
      </c>
      <c r="AH807" s="26">
        <v>77681437.829999998</v>
      </c>
      <c r="AI807" s="26">
        <v>990.51705736317672</v>
      </c>
      <c r="AJ807" s="42">
        <v>1.885990227072825E-2</v>
      </c>
      <c r="AK807" s="26">
        <v>8412.1722189023294</v>
      </c>
    </row>
    <row r="808" spans="30:37">
      <c r="AD808" s="30">
        <v>78400</v>
      </c>
      <c r="AE808" s="26">
        <v>17485.02377781273</v>
      </c>
      <c r="AF808" s="26">
        <v>4041151752.8871026</v>
      </c>
      <c r="AG808" s="26">
        <v>658.77023832426403</v>
      </c>
      <c r="AH808" s="26">
        <v>77780647.840000004</v>
      </c>
      <c r="AI808" s="26">
        <v>971.53584211715497</v>
      </c>
      <c r="AJ808" s="42">
        <v>1.8883691275503725E-2</v>
      </c>
      <c r="AK808" s="26">
        <v>8402.6816112788783</v>
      </c>
    </row>
    <row r="809" spans="30:37">
      <c r="AD809" s="30">
        <v>78500</v>
      </c>
      <c r="AE809" s="26">
        <v>17484.190359277552</v>
      </c>
      <c r="AF809" s="26">
        <v>4041117479.9818492</v>
      </c>
      <c r="AG809" s="26">
        <v>658.86549378695111</v>
      </c>
      <c r="AH809" s="26">
        <v>77879857.849999994</v>
      </c>
      <c r="AI809" s="26">
        <v>952.55462686996907</v>
      </c>
      <c r="AJ809" s="42">
        <v>1.8907479530199032E-2</v>
      </c>
      <c r="AK809" s="26">
        <v>8393.1910036554273</v>
      </c>
    </row>
    <row r="810" spans="30:37">
      <c r="AD810" s="30">
        <v>78600</v>
      </c>
      <c r="AE810" s="26">
        <v>17483.357628665563</v>
      </c>
      <c r="AF810" s="26">
        <v>4041083207.0765953</v>
      </c>
      <c r="AG810" s="26">
        <v>658.95885112811334</v>
      </c>
      <c r="AH810" s="26">
        <v>77979067.859999999</v>
      </c>
      <c r="AI810" s="26">
        <v>933.57341162278317</v>
      </c>
      <c r="AJ810" s="42">
        <v>1.8931267034849656E-2</v>
      </c>
      <c r="AK810" s="26">
        <v>8383.700396031978</v>
      </c>
    </row>
    <row r="811" spans="30:37">
      <c r="AD811" s="30">
        <v>78700</v>
      </c>
      <c r="AE811" s="26">
        <v>17482.52558597676</v>
      </c>
      <c r="AF811" s="26">
        <v>4041048934.1713409</v>
      </c>
      <c r="AG811" s="26">
        <v>659.05031034775084</v>
      </c>
      <c r="AH811" s="26">
        <v>78078277.86999999</v>
      </c>
      <c r="AI811" s="26">
        <v>914.59219637443312</v>
      </c>
      <c r="AJ811" s="42">
        <v>1.8955053789491066E-2</v>
      </c>
      <c r="AK811" s="26">
        <v>8374.2097884085233</v>
      </c>
    </row>
    <row r="812" spans="30:37">
      <c r="AD812" s="30">
        <v>78800</v>
      </c>
      <c r="AE812" s="26">
        <v>17481.694231211146</v>
      </c>
      <c r="AF812" s="26">
        <v>4041014661.2660866</v>
      </c>
      <c r="AG812" s="26">
        <v>659.13987144586361</v>
      </c>
      <c r="AH812" s="26">
        <v>78177487.879999995</v>
      </c>
      <c r="AI812" s="26">
        <v>895.61098112841137</v>
      </c>
      <c r="AJ812" s="42">
        <v>1.8978839794158736E-2</v>
      </c>
      <c r="AK812" s="26">
        <v>8364.7191807850704</v>
      </c>
    </row>
    <row r="813" spans="30:37">
      <c r="AD813" s="30">
        <v>78900</v>
      </c>
      <c r="AE813" s="26">
        <v>17480.863564368716</v>
      </c>
      <c r="AF813" s="26">
        <v>4040980388.3608327</v>
      </c>
      <c r="AG813" s="26">
        <v>659.22753442245187</v>
      </c>
      <c r="AH813" s="26">
        <v>78276697.890000001</v>
      </c>
      <c r="AI813" s="26">
        <v>876.62976588238962</v>
      </c>
      <c r="AJ813" s="42">
        <v>1.9002625048888128E-2</v>
      </c>
      <c r="AK813" s="26">
        <v>8355.2285731616194</v>
      </c>
    </row>
    <row r="814" spans="30:37">
      <c r="AD814" s="30">
        <v>79000</v>
      </c>
      <c r="AE814" s="26">
        <v>17480.033585449484</v>
      </c>
      <c r="AF814" s="26">
        <v>4040946115.4555783</v>
      </c>
      <c r="AG814" s="26">
        <v>659.3132992775154</v>
      </c>
      <c r="AH814" s="26">
        <v>78375907.900000006</v>
      </c>
      <c r="AI814" s="26">
        <v>857.64855063520372</v>
      </c>
      <c r="AJ814" s="42">
        <v>1.9026409553714714E-2</v>
      </c>
      <c r="AK814" s="26">
        <v>8345.7379655381683</v>
      </c>
    </row>
    <row r="815" spans="30:37">
      <c r="AD815" s="30">
        <v>79100</v>
      </c>
      <c r="AE815" s="26">
        <v>17479.204294453437</v>
      </c>
      <c r="AF815" s="26">
        <v>4040911842.5503244</v>
      </c>
      <c r="AG815" s="26">
        <v>659.39716601105431</v>
      </c>
      <c r="AH815" s="26">
        <v>78475117.909999996</v>
      </c>
      <c r="AI815" s="26">
        <v>838.66733538918197</v>
      </c>
      <c r="AJ815" s="42">
        <v>1.9050193308673951E-2</v>
      </c>
      <c r="AK815" s="26">
        <v>8336.2473579147209</v>
      </c>
    </row>
    <row r="816" spans="30:37">
      <c r="AD816" s="30">
        <v>79200</v>
      </c>
      <c r="AE816" s="26">
        <v>17478.375691380577</v>
      </c>
      <c r="AF816" s="26">
        <v>4040877569.6450706</v>
      </c>
      <c r="AG816" s="26">
        <v>659.47913462306826</v>
      </c>
      <c r="AH816" s="26">
        <v>78574327.919999987</v>
      </c>
      <c r="AI816" s="26">
        <v>819.68612013966776</v>
      </c>
      <c r="AJ816" s="42">
        <v>1.9073976313801304E-2</v>
      </c>
      <c r="AK816" s="26">
        <v>8326.7567502912661</v>
      </c>
    </row>
    <row r="817" spans="30:37">
      <c r="AD817" s="30">
        <v>79300</v>
      </c>
      <c r="AE817" s="26">
        <v>17477.547776230902</v>
      </c>
      <c r="AF817" s="26">
        <v>4040843296.7398162</v>
      </c>
      <c r="AG817" s="26">
        <v>659.55920511355771</v>
      </c>
      <c r="AH817" s="26">
        <v>78673537.929999992</v>
      </c>
      <c r="AI817" s="26">
        <v>800.70490489481017</v>
      </c>
      <c r="AJ817" s="42">
        <v>1.9097758569132237E-2</v>
      </c>
      <c r="AK817" s="26">
        <v>8317.2661426678151</v>
      </c>
    </row>
    <row r="818" spans="30:37">
      <c r="AD818" s="30">
        <v>79400</v>
      </c>
      <c r="AE818" s="26">
        <v>17476.720549004422</v>
      </c>
      <c r="AF818" s="26">
        <v>4040809023.8345618</v>
      </c>
      <c r="AG818" s="26">
        <v>659.63737748252242</v>
      </c>
      <c r="AH818" s="26">
        <v>78772747.939999998</v>
      </c>
      <c r="AI818" s="26">
        <v>781.72368964646012</v>
      </c>
      <c r="AJ818" s="42">
        <v>1.9121540074702206E-2</v>
      </c>
      <c r="AK818" s="26">
        <v>8307.7755350443622</v>
      </c>
    </row>
    <row r="819" spans="30:37">
      <c r="AD819" s="30">
        <v>79500</v>
      </c>
      <c r="AE819" s="26">
        <v>17475.894009701125</v>
      </c>
      <c r="AF819" s="26">
        <v>4040774750.9293084</v>
      </c>
      <c r="AG819" s="26">
        <v>659.71365172996263</v>
      </c>
      <c r="AH819" s="26">
        <v>78871957.950000003</v>
      </c>
      <c r="AI819" s="26">
        <v>762.74247440276667</v>
      </c>
      <c r="AJ819" s="42">
        <v>1.9145320830546656E-2</v>
      </c>
      <c r="AK819" s="26">
        <v>8298.2849274209148</v>
      </c>
    </row>
    <row r="820" spans="30:37">
      <c r="AD820" s="30">
        <v>79600</v>
      </c>
      <c r="AE820" s="26">
        <v>17475.068158321021</v>
      </c>
      <c r="AF820" s="26">
        <v>4040740478.0240545</v>
      </c>
      <c r="AG820" s="26">
        <v>659.78802785587789</v>
      </c>
      <c r="AH820" s="26">
        <v>78971167.960000008</v>
      </c>
      <c r="AI820" s="26">
        <v>743.76125915208831</v>
      </c>
      <c r="AJ820" s="42">
        <v>1.9169100836701054E-2</v>
      </c>
      <c r="AK820" s="26">
        <v>8288.7943197974619</v>
      </c>
    </row>
    <row r="821" spans="30:37">
      <c r="AD821" s="30">
        <v>79700</v>
      </c>
      <c r="AE821" s="26">
        <v>17474.2429948641</v>
      </c>
      <c r="AF821" s="26">
        <v>4040706205.1188002</v>
      </c>
      <c r="AG821" s="26">
        <v>659.86050586026852</v>
      </c>
      <c r="AH821" s="26">
        <v>79070377.969999984</v>
      </c>
      <c r="AI821" s="26">
        <v>724.78004390606657</v>
      </c>
      <c r="AJ821" s="42">
        <v>1.9192880093200835E-2</v>
      </c>
      <c r="AK821" s="26">
        <v>8279.303712174009</v>
      </c>
    </row>
    <row r="822" spans="30:37">
      <c r="AD822" s="30">
        <v>79800</v>
      </c>
      <c r="AE822" s="26">
        <v>17473.418519330371</v>
      </c>
      <c r="AF822" s="26">
        <v>4040671932.2135463</v>
      </c>
      <c r="AG822" s="26">
        <v>659.93108574313453</v>
      </c>
      <c r="AH822" s="26">
        <v>79169587.979999989</v>
      </c>
      <c r="AI822" s="26">
        <v>705.79882866004482</v>
      </c>
      <c r="AJ822" s="42">
        <v>1.9216658600081461E-2</v>
      </c>
      <c r="AK822" s="26">
        <v>8269.8131045505579</v>
      </c>
    </row>
    <row r="823" spans="30:37">
      <c r="AD823" s="30">
        <v>79900</v>
      </c>
      <c r="AE823" s="26">
        <v>17472.594731719826</v>
      </c>
      <c r="AF823" s="26">
        <v>4040637659.3082914</v>
      </c>
      <c r="AG823" s="26">
        <v>659.99976750447581</v>
      </c>
      <c r="AH823" s="26">
        <v>79268797.989999995</v>
      </c>
      <c r="AI823" s="26">
        <v>686.81761341285892</v>
      </c>
      <c r="AJ823" s="42">
        <v>1.924043635737838E-2</v>
      </c>
      <c r="AK823" s="26">
        <v>8260.322496927105</v>
      </c>
    </row>
    <row r="824" spans="30:37">
      <c r="AD824" s="30">
        <v>80000</v>
      </c>
      <c r="AE824" s="26">
        <v>17471.771632032473</v>
      </c>
      <c r="AF824" s="26">
        <v>4040603386.4030375</v>
      </c>
      <c r="AG824" s="26">
        <v>660.06655114429236</v>
      </c>
      <c r="AH824" s="26">
        <v>79368008</v>
      </c>
      <c r="AI824" s="26">
        <v>667.83639816567302</v>
      </c>
      <c r="AJ824" s="42">
        <v>1.9264213365127021E-2</v>
      </c>
      <c r="AK824" s="26">
        <v>8250.8318893036558</v>
      </c>
    </row>
    <row r="825" spans="30:37">
      <c r="AD825" s="30">
        <v>80100</v>
      </c>
      <c r="AE825" s="26">
        <v>17470.949220268314</v>
      </c>
      <c r="AF825" s="26">
        <v>4040569113.4977841</v>
      </c>
      <c r="AG825" s="26">
        <v>660.13143666258429</v>
      </c>
      <c r="AH825" s="26">
        <v>79467218.010000005</v>
      </c>
      <c r="AI825" s="26">
        <v>648.85518291965127</v>
      </c>
      <c r="AJ825" s="42">
        <v>1.9287989623362829E-2</v>
      </c>
      <c r="AK825" s="26">
        <v>8241.3412816802047</v>
      </c>
    </row>
    <row r="826" spans="30:37">
      <c r="AD826" s="30">
        <v>80200</v>
      </c>
      <c r="AE826" s="26">
        <v>17470.127496427333</v>
      </c>
      <c r="AF826" s="26">
        <v>4040534840.5925293</v>
      </c>
      <c r="AG826" s="26">
        <v>660.19442405935138</v>
      </c>
      <c r="AH826" s="26">
        <v>79566428.019999996</v>
      </c>
      <c r="AI826" s="26">
        <v>629.87396767013706</v>
      </c>
      <c r="AJ826" s="42">
        <v>1.9311765132121256E-2</v>
      </c>
      <c r="AK826" s="26">
        <v>8231.85067405675</v>
      </c>
    </row>
    <row r="827" spans="30:37">
      <c r="AD827" s="30">
        <v>80300</v>
      </c>
      <c r="AE827" s="26">
        <v>17469.30646050955</v>
      </c>
      <c r="AF827" s="26">
        <v>4040500567.6872754</v>
      </c>
      <c r="AG827" s="26">
        <v>660.25551333459384</v>
      </c>
      <c r="AH827" s="26">
        <v>79665638.030000001</v>
      </c>
      <c r="AI827" s="26">
        <v>610.89275242527947</v>
      </c>
      <c r="AJ827" s="42">
        <v>1.9335539891437728E-2</v>
      </c>
      <c r="AK827" s="26">
        <v>8222.3600664332971</v>
      </c>
    </row>
    <row r="828" spans="30:37">
      <c r="AD828" s="30">
        <v>80400</v>
      </c>
      <c r="AE828" s="26">
        <v>17468.486112514944</v>
      </c>
      <c r="AF828" s="26">
        <v>4040466294.7820215</v>
      </c>
      <c r="AG828" s="26">
        <v>660.3147044883118</v>
      </c>
      <c r="AH828" s="26">
        <v>79764848.039999992</v>
      </c>
      <c r="AI828" s="26">
        <v>591.91153717925772</v>
      </c>
      <c r="AJ828" s="42">
        <v>1.9359313901347677E-2</v>
      </c>
      <c r="AK828" s="26">
        <v>8212.8694588098479</v>
      </c>
    </row>
    <row r="829" spans="30:37">
      <c r="AD829" s="30">
        <v>80500</v>
      </c>
      <c r="AE829" s="26">
        <v>17467.666452443536</v>
      </c>
      <c r="AF829" s="26">
        <v>4040432021.8767676</v>
      </c>
      <c r="AG829" s="26">
        <v>660.37199752050492</v>
      </c>
      <c r="AH829" s="26">
        <v>79864058.049999997</v>
      </c>
      <c r="AI829" s="26">
        <v>572.93032193090767</v>
      </c>
      <c r="AJ829" s="42">
        <v>1.9383087161886546E-2</v>
      </c>
      <c r="AK829" s="26">
        <v>8203.3788511863968</v>
      </c>
    </row>
    <row r="830" spans="30:37">
      <c r="AD830" s="30">
        <v>80600</v>
      </c>
      <c r="AE830" s="26">
        <v>17466.847480295313</v>
      </c>
      <c r="AF830" s="26">
        <v>4040397748.9715128</v>
      </c>
      <c r="AG830" s="26">
        <v>660.42739243117342</v>
      </c>
      <c r="AH830" s="26">
        <v>79963268.060000002</v>
      </c>
      <c r="AI830" s="26">
        <v>553.94910668488592</v>
      </c>
      <c r="AJ830" s="42">
        <v>1.9406859673089766E-2</v>
      </c>
      <c r="AK830" s="26">
        <v>8193.8882435629457</v>
      </c>
    </row>
    <row r="831" spans="30:37">
      <c r="AD831" s="30">
        <v>80700</v>
      </c>
      <c r="AE831" s="26">
        <v>17466.029196070274</v>
      </c>
      <c r="AF831" s="26">
        <v>4040363476.0662589</v>
      </c>
      <c r="AG831" s="26">
        <v>660.48088922031707</v>
      </c>
      <c r="AH831" s="26">
        <v>80062478.069999993</v>
      </c>
      <c r="AI831" s="26">
        <v>534.96789143653587</v>
      </c>
      <c r="AJ831" s="42">
        <v>1.943063143499275E-2</v>
      </c>
      <c r="AK831" s="26">
        <v>8184.3976359394919</v>
      </c>
    </row>
    <row r="832" spans="30:37">
      <c r="AD832" s="30">
        <v>80800</v>
      </c>
      <c r="AE832" s="26">
        <v>17465.211599768434</v>
      </c>
      <c r="AF832" s="26">
        <v>4040329203.1610045</v>
      </c>
      <c r="AG832" s="26">
        <v>660.5324878879361</v>
      </c>
      <c r="AH832" s="26">
        <v>80161688.079999998</v>
      </c>
      <c r="AI832" s="26">
        <v>515.98667619051412</v>
      </c>
      <c r="AJ832" s="42">
        <v>1.9454402447630942E-2</v>
      </c>
      <c r="AK832" s="26">
        <v>8174.9070283160409</v>
      </c>
    </row>
    <row r="833" spans="30:37">
      <c r="AD833" s="30">
        <v>80900</v>
      </c>
      <c r="AE833" s="26">
        <v>17464.394691389767</v>
      </c>
      <c r="AF833" s="26">
        <v>4040294930.2557502</v>
      </c>
      <c r="AG833" s="26">
        <v>660.58218843403063</v>
      </c>
      <c r="AH833" s="26">
        <v>80260898.090000004</v>
      </c>
      <c r="AI833" s="26">
        <v>497.00546094565658</v>
      </c>
      <c r="AJ833" s="42">
        <v>1.9478172711039753E-2</v>
      </c>
      <c r="AK833" s="26">
        <v>8165.4164206925916</v>
      </c>
    </row>
    <row r="834" spans="30:37">
      <c r="AD834" s="30">
        <v>81000</v>
      </c>
      <c r="AE834" s="26">
        <v>17463.578470934302</v>
      </c>
      <c r="AF834" s="26">
        <v>4040260657.3504963</v>
      </c>
      <c r="AG834" s="26">
        <v>660.62999085860031</v>
      </c>
      <c r="AH834" s="26">
        <v>80360108.099999994</v>
      </c>
      <c r="AI834" s="26">
        <v>478.02424569614232</v>
      </c>
      <c r="AJ834" s="42">
        <v>1.9501942225254608E-2</v>
      </c>
      <c r="AK834" s="26">
        <v>8155.9258130691396</v>
      </c>
    </row>
    <row r="835" spans="30:37">
      <c r="AD835" s="30">
        <v>81100</v>
      </c>
      <c r="AE835" s="26">
        <v>17462.762938402029</v>
      </c>
      <c r="AF835" s="26">
        <v>4040226384.4452429</v>
      </c>
      <c r="AG835" s="26">
        <v>660.67589516164526</v>
      </c>
      <c r="AH835" s="26">
        <v>80459318.109999999</v>
      </c>
      <c r="AI835" s="26">
        <v>459.04303045012057</v>
      </c>
      <c r="AJ835" s="42">
        <v>1.9525710990310925E-2</v>
      </c>
      <c r="AK835" s="26">
        <v>8146.4352054456867</v>
      </c>
    </row>
    <row r="836" spans="30:37">
      <c r="AD836" s="30">
        <v>81200</v>
      </c>
      <c r="AE836" s="26">
        <v>17461.948093792929</v>
      </c>
      <c r="AF836" s="26">
        <v>4040192111.5399876</v>
      </c>
      <c r="AG836" s="26">
        <v>660.71990134316559</v>
      </c>
      <c r="AH836" s="26">
        <v>80558528.11999999</v>
      </c>
      <c r="AI836" s="26">
        <v>440.06181520293467</v>
      </c>
      <c r="AJ836" s="42">
        <v>1.9549479006244128E-2</v>
      </c>
      <c r="AK836" s="26">
        <v>8136.9445978222366</v>
      </c>
    </row>
    <row r="837" spans="30:37">
      <c r="AD837" s="30">
        <v>81300</v>
      </c>
      <c r="AE837" s="26">
        <v>17461.133937107028</v>
      </c>
      <c r="AF837" s="26">
        <v>4040157838.6347351</v>
      </c>
      <c r="AG837" s="26">
        <v>660.76200940316119</v>
      </c>
      <c r="AH837" s="26">
        <v>80657738.129999995</v>
      </c>
      <c r="AI837" s="26">
        <v>421.08059995574877</v>
      </c>
      <c r="AJ837" s="42">
        <v>1.9573246273089616E-2</v>
      </c>
      <c r="AK837" s="26">
        <v>8127.4539901987837</v>
      </c>
    </row>
    <row r="838" spans="30:37">
      <c r="AD838" s="30">
        <v>81400</v>
      </c>
      <c r="AE838" s="26">
        <v>17460.320468344307</v>
      </c>
      <c r="AF838" s="26">
        <v>4040123565.7294798</v>
      </c>
      <c r="AG838" s="26">
        <v>660.80221934163205</v>
      </c>
      <c r="AH838" s="26">
        <v>80756948.140000001</v>
      </c>
      <c r="AI838" s="26">
        <v>402.09938470972702</v>
      </c>
      <c r="AJ838" s="42">
        <v>1.9597012790882828E-2</v>
      </c>
      <c r="AK838" s="26">
        <v>8117.9633825753335</v>
      </c>
    </row>
    <row r="839" spans="30:37">
      <c r="AD839" s="30">
        <v>81500</v>
      </c>
      <c r="AE839" s="26">
        <v>17459.507687504789</v>
      </c>
      <c r="AF839" s="26">
        <v>4040089292.8242269</v>
      </c>
      <c r="AG839" s="26">
        <v>660.8405311585783</v>
      </c>
      <c r="AH839" s="26">
        <v>80856158.150000006</v>
      </c>
      <c r="AI839" s="26">
        <v>383.11816946137697</v>
      </c>
      <c r="AJ839" s="42">
        <v>1.9620778559659147E-2</v>
      </c>
      <c r="AK839" s="26">
        <v>8108.4727749518806</v>
      </c>
    </row>
    <row r="840" spans="30:37">
      <c r="AD840" s="30">
        <v>81600</v>
      </c>
      <c r="AE840" s="26">
        <v>17458.695594588447</v>
      </c>
      <c r="AF840" s="26">
        <v>4040055019.918972</v>
      </c>
      <c r="AG840" s="26">
        <v>660.87694485399993</v>
      </c>
      <c r="AH840" s="26">
        <v>80955368.159999996</v>
      </c>
      <c r="AI840" s="26">
        <v>364.13695421651937</v>
      </c>
      <c r="AJ840" s="42">
        <v>1.9644543579453999E-2</v>
      </c>
      <c r="AK840" s="26">
        <v>8098.9821673284296</v>
      </c>
    </row>
    <row r="841" spans="30:37">
      <c r="AD841" s="30">
        <v>81700</v>
      </c>
      <c r="AE841" s="26">
        <v>17457.884189595294</v>
      </c>
      <c r="AF841" s="26">
        <v>4040020747.0137177</v>
      </c>
      <c r="AG841" s="26">
        <v>660.91146042789671</v>
      </c>
      <c r="AH841" s="26">
        <v>81054578.169999987</v>
      </c>
      <c r="AI841" s="26">
        <v>345.15573896816932</v>
      </c>
      <c r="AJ841" s="42">
        <v>1.9668307850302779E-2</v>
      </c>
      <c r="AK841" s="26">
        <v>8089.4915597049776</v>
      </c>
    </row>
    <row r="842" spans="30:37">
      <c r="AD842" s="30">
        <v>81800</v>
      </c>
      <c r="AE842" s="26">
        <v>17457.073472525331</v>
      </c>
      <c r="AF842" s="26">
        <v>4039986474.1084638</v>
      </c>
      <c r="AG842" s="26">
        <v>660.94407788026888</v>
      </c>
      <c r="AH842" s="26">
        <v>81153788.179999992</v>
      </c>
      <c r="AI842" s="26">
        <v>326.17452372214757</v>
      </c>
      <c r="AJ842" s="42">
        <v>1.9692071372240896E-2</v>
      </c>
      <c r="AK842" s="26">
        <v>8080.0009520815265</v>
      </c>
    </row>
    <row r="843" spans="30:37">
      <c r="AD843" s="30">
        <v>81900</v>
      </c>
      <c r="AE843" s="26">
        <v>17456.263443378553</v>
      </c>
      <c r="AF843" s="26">
        <v>4039952201.2032094</v>
      </c>
      <c r="AG843" s="26">
        <v>660.97479721111642</v>
      </c>
      <c r="AH843" s="26">
        <v>81252998.189999998</v>
      </c>
      <c r="AI843" s="26">
        <v>307.19330847496167</v>
      </c>
      <c r="AJ843" s="42">
        <v>1.9715834145303753E-2</v>
      </c>
      <c r="AK843" s="26">
        <v>8070.5103444580764</v>
      </c>
    </row>
    <row r="844" spans="30:37">
      <c r="AD844" s="30">
        <v>82000</v>
      </c>
      <c r="AE844" s="26">
        <v>17455.45410215497</v>
      </c>
      <c r="AF844" s="26">
        <v>4039917928.2979555</v>
      </c>
      <c r="AG844" s="26">
        <v>661.00361842043912</v>
      </c>
      <c r="AH844" s="26">
        <v>81352208.200000003</v>
      </c>
      <c r="AI844" s="26">
        <v>288.21209322661161</v>
      </c>
      <c r="AJ844" s="42">
        <v>1.9739596169526745E-2</v>
      </c>
      <c r="AK844" s="26">
        <v>8061.0197368346235</v>
      </c>
    </row>
    <row r="845" spans="30:37">
      <c r="AD845" s="30">
        <v>82100</v>
      </c>
      <c r="AE845" s="26">
        <v>17454.645448854579</v>
      </c>
      <c r="AF845" s="26">
        <v>4039883655.3927016</v>
      </c>
      <c r="AG845" s="26">
        <v>661.03054150823721</v>
      </c>
      <c r="AH845" s="26">
        <v>81451418.210000008</v>
      </c>
      <c r="AI845" s="26">
        <v>269.23087798175402</v>
      </c>
      <c r="AJ845" s="42">
        <v>1.9763357444945267E-2</v>
      </c>
      <c r="AK845" s="26">
        <v>8051.5291292111733</v>
      </c>
    </row>
    <row r="846" spans="30:37">
      <c r="AD846" s="30">
        <v>82200</v>
      </c>
      <c r="AE846" s="26">
        <v>17453.837483477368</v>
      </c>
      <c r="AF846" s="26">
        <v>4039849382.4874473</v>
      </c>
      <c r="AG846" s="26">
        <v>661.05556647451056</v>
      </c>
      <c r="AH846" s="26">
        <v>81550628.219999984</v>
      </c>
      <c r="AI846" s="26">
        <v>250.24966273340399</v>
      </c>
      <c r="AJ846" s="42">
        <v>1.9787117971594718E-2</v>
      </c>
      <c r="AK846" s="26">
        <v>8042.0385215877204</v>
      </c>
    </row>
    <row r="847" spans="30:37">
      <c r="AD847" s="30">
        <v>82300</v>
      </c>
      <c r="AE847" s="26">
        <v>17453.030206023348</v>
      </c>
      <c r="AF847" s="26">
        <v>4039815109.5821939</v>
      </c>
      <c r="AG847" s="26">
        <v>661.07869331925929</v>
      </c>
      <c r="AH847" s="26">
        <v>81649838.229999989</v>
      </c>
      <c r="AI847" s="26">
        <v>231.26844748738222</v>
      </c>
      <c r="AJ847" s="42">
        <v>1.9810877749510486E-2</v>
      </c>
      <c r="AK847" s="26">
        <v>8032.5479139642684</v>
      </c>
    </row>
    <row r="848" spans="30:37">
      <c r="AD848" s="30">
        <v>82400</v>
      </c>
      <c r="AE848" s="26">
        <v>17452.223616492513</v>
      </c>
      <c r="AF848" s="26">
        <v>4039780836.6769395</v>
      </c>
      <c r="AG848" s="26">
        <v>661.09992204248329</v>
      </c>
      <c r="AH848" s="26">
        <v>81749048.239999995</v>
      </c>
      <c r="AI848" s="26">
        <v>212.28723223903216</v>
      </c>
      <c r="AJ848" s="42">
        <v>1.9834636778727974E-2</v>
      </c>
      <c r="AK848" s="26">
        <v>8023.0573063408156</v>
      </c>
    </row>
    <row r="849" spans="16:39">
      <c r="AD849" s="30">
        <v>82500</v>
      </c>
      <c r="AE849" s="26">
        <v>17451.417714884872</v>
      </c>
      <c r="AF849" s="26">
        <v>4039746563.7716856</v>
      </c>
      <c r="AG849" s="26">
        <v>661.11925264418267</v>
      </c>
      <c r="AH849" s="26">
        <v>81848258.25</v>
      </c>
      <c r="AI849" s="26">
        <v>193.30601699417457</v>
      </c>
      <c r="AJ849" s="42">
        <v>1.9858395059282555E-2</v>
      </c>
      <c r="AK849" s="26">
        <v>8013.5666987173654</v>
      </c>
    </row>
    <row r="850" spans="16:39">
      <c r="AD850" s="30">
        <v>82600</v>
      </c>
      <c r="AE850" s="26">
        <v>17450.612501200416</v>
      </c>
      <c r="AF850" s="26">
        <v>4039712290.8664312</v>
      </c>
      <c r="AG850" s="26">
        <v>661.1366851243572</v>
      </c>
      <c r="AH850" s="26">
        <v>81947468.260000005</v>
      </c>
      <c r="AI850" s="26">
        <v>174.32480174582452</v>
      </c>
      <c r="AJ850" s="42">
        <v>1.9882152591209623E-2</v>
      </c>
      <c r="AK850" s="26">
        <v>8004.0760910939125</v>
      </c>
    </row>
    <row r="851" spans="16:39">
      <c r="AD851" s="30">
        <v>82700</v>
      </c>
      <c r="AE851" s="26">
        <v>17449.807975439147</v>
      </c>
      <c r="AF851" s="26">
        <v>4039678017.9611769</v>
      </c>
      <c r="AG851" s="26">
        <v>661.15221948300723</v>
      </c>
      <c r="AH851" s="26">
        <v>82046678.269999996</v>
      </c>
      <c r="AI851" s="26">
        <v>155.34358649980277</v>
      </c>
      <c r="AJ851" s="42">
        <v>1.9905909374544555E-2</v>
      </c>
      <c r="AK851" s="26">
        <v>7994.5854834704614</v>
      </c>
    </row>
    <row r="852" spans="16:39">
      <c r="AD852" s="30">
        <v>82800</v>
      </c>
      <c r="AE852" s="26">
        <v>17449.004137601074</v>
      </c>
      <c r="AF852" s="26">
        <v>4039643745.055923</v>
      </c>
      <c r="AG852" s="26">
        <v>661.16585572013253</v>
      </c>
      <c r="AH852" s="26">
        <v>82145888.280000001</v>
      </c>
      <c r="AI852" s="26">
        <v>136.36237125261687</v>
      </c>
      <c r="AJ852" s="42">
        <v>1.9929665409322738E-2</v>
      </c>
      <c r="AK852" s="26">
        <v>7985.0948758470113</v>
      </c>
    </row>
    <row r="853" spans="16:39">
      <c r="AD853" s="30">
        <v>82900</v>
      </c>
      <c r="AE853" s="26">
        <v>17448.200987686178</v>
      </c>
      <c r="AF853" s="26">
        <v>4039609472.1506681</v>
      </c>
      <c r="AG853" s="26">
        <v>661.17759383573298</v>
      </c>
      <c r="AH853" s="26">
        <v>82245098.289999992</v>
      </c>
      <c r="AI853" s="26">
        <v>117.38115600543097</v>
      </c>
      <c r="AJ853" s="42">
        <v>1.9953420695579552E-2</v>
      </c>
      <c r="AK853" s="26">
        <v>7975.6042682235584</v>
      </c>
    </row>
    <row r="854" spans="16:39">
      <c r="AD854" s="30">
        <v>83000</v>
      </c>
      <c r="AE854" s="26">
        <v>17447.39852569448</v>
      </c>
      <c r="AF854" s="26">
        <v>4039575199.2454147</v>
      </c>
      <c r="AG854" s="26">
        <v>661.18743382980904</v>
      </c>
      <c r="AH854" s="26">
        <v>82344308.299999997</v>
      </c>
      <c r="AI854" s="26">
        <v>98.399940760573372</v>
      </c>
      <c r="AJ854" s="42">
        <v>1.9977175233350367E-2</v>
      </c>
      <c r="AK854" s="26">
        <v>7966.1136606001101</v>
      </c>
    </row>
    <row r="855" spans="16:39">
      <c r="AD855" s="30">
        <v>83100</v>
      </c>
      <c r="AE855" s="26">
        <v>17446.59675162597</v>
      </c>
      <c r="AF855" s="26">
        <v>4039540926.3401608</v>
      </c>
      <c r="AG855" s="26">
        <v>661.19537570236037</v>
      </c>
      <c r="AH855" s="26">
        <v>82443518.310000002</v>
      </c>
      <c r="AI855" s="26">
        <v>79.418725512223318</v>
      </c>
      <c r="AJ855" s="42">
        <v>2.0000929022670564E-2</v>
      </c>
      <c r="AK855" s="26">
        <v>7956.623052976659</v>
      </c>
    </row>
    <row r="856" spans="16:39">
      <c r="AD856" s="30">
        <v>83200</v>
      </c>
      <c r="AE856" s="26">
        <v>17445.79566548064</v>
      </c>
      <c r="AF856" s="26">
        <v>4039506653.4349065</v>
      </c>
      <c r="AG856" s="26">
        <v>661.20141945338662</v>
      </c>
      <c r="AH856" s="26">
        <v>82542728.319999993</v>
      </c>
      <c r="AI856" s="26">
        <v>60.437510262709111</v>
      </c>
      <c r="AJ856" s="42">
        <v>2.0024682063575508E-2</v>
      </c>
      <c r="AK856" s="26">
        <v>7947.1324453532034</v>
      </c>
    </row>
    <row r="857" spans="16:39">
      <c r="AD857" s="30">
        <v>83300</v>
      </c>
      <c r="AE857" s="26">
        <v>17444.995267258506</v>
      </c>
      <c r="AF857" s="26">
        <v>4039472380.5296531</v>
      </c>
      <c r="AG857" s="26">
        <v>661.20556508288848</v>
      </c>
      <c r="AH857" s="26">
        <v>82641938.329999998</v>
      </c>
      <c r="AI857" s="26">
        <v>41.45629501901567</v>
      </c>
      <c r="AJ857" s="42">
        <v>2.0048434356100577E-2</v>
      </c>
      <c r="AK857" s="26">
        <v>7937.6418377297541</v>
      </c>
    </row>
    <row r="858" spans="16:39">
      <c r="AD858" s="30">
        <v>83400</v>
      </c>
      <c r="AE858" s="26">
        <v>17444.195556959552</v>
      </c>
      <c r="AF858" s="26">
        <v>4039438107.6243982</v>
      </c>
      <c r="AG858" s="26">
        <v>661.20781259086561</v>
      </c>
      <c r="AH858" s="26">
        <v>82741148.340000004</v>
      </c>
      <c r="AI858" s="26">
        <v>22.475079771829769</v>
      </c>
      <c r="AJ858" s="42">
        <v>2.0072185900281141E-2</v>
      </c>
      <c r="AK858" s="26">
        <v>7928.151230106303</v>
      </c>
    </row>
    <row r="859" spans="16:39">
      <c r="AD859" s="30">
        <v>83500</v>
      </c>
      <c r="AE859" s="26">
        <v>17443.396534583801</v>
      </c>
      <c r="AF859" s="26">
        <v>4039403834.7191443</v>
      </c>
      <c r="AG859" s="26">
        <v>661.20816197731801</v>
      </c>
      <c r="AH859" s="26">
        <v>82840358.349999994</v>
      </c>
      <c r="AI859" s="26">
        <v>3.493864523479715</v>
      </c>
      <c r="AJ859" s="42">
        <v>2.0095936696152554E-2</v>
      </c>
      <c r="AK859" s="26">
        <v>7918.6606224828511</v>
      </c>
    </row>
    <row r="860" spans="16:39">
      <c r="Q860" s="465" t="s">
        <v>301</v>
      </c>
      <c r="R860" s="26">
        <v>7.25</v>
      </c>
      <c r="AD860" s="430">
        <v>83600</v>
      </c>
      <c r="AE860" s="430">
        <v>17442.598200131226</v>
      </c>
      <c r="AF860" s="430">
        <v>4039369561.8138905</v>
      </c>
      <c r="AG860" s="430">
        <v>661.20661324224579</v>
      </c>
      <c r="AH860" s="430">
        <v>82939568.359999999</v>
      </c>
      <c r="AI860" s="430">
        <v>-15.487350722542031</v>
      </c>
      <c r="AJ860" s="431">
        <v>2.0119686743750188E-2</v>
      </c>
      <c r="AK860" s="430">
        <v>7909.1700148593982</v>
      </c>
      <c r="AL860" s="430" t="s">
        <v>298</v>
      </c>
      <c r="AM860" s="26">
        <f>21.5/10^6*AD860*1000</f>
        <v>1797.4</v>
      </c>
    </row>
    <row r="861" spans="16:39">
      <c r="P861" s="2"/>
      <c r="Q861" s="5"/>
      <c r="R861" s="5"/>
      <c r="AD861" s="219">
        <v>84300</v>
      </c>
      <c r="AL861" s="430" t="s">
        <v>259</v>
      </c>
      <c r="AM861" s="26">
        <f>16.5/10^6*AD861*1000</f>
        <v>1390.95</v>
      </c>
    </row>
    <row r="862" spans="16:39">
      <c r="P862" s="2"/>
      <c r="Q862" s="5"/>
      <c r="R862" s="5"/>
      <c r="AL862" s="464"/>
    </row>
    <row r="863" spans="16:39">
      <c r="P863" s="2"/>
      <c r="Q863" s="5"/>
      <c r="R863" s="5"/>
    </row>
    <row r="864" spans="16:39">
      <c r="P864" s="2"/>
      <c r="Q864" s="5"/>
      <c r="R864" s="5"/>
    </row>
    <row r="865" spans="16:18">
      <c r="P865" s="2"/>
      <c r="Q865" s="5"/>
      <c r="R865" s="5"/>
    </row>
    <row r="866" spans="16:18">
      <c r="P866" s="2"/>
      <c r="Q866" s="5"/>
      <c r="R866" s="5"/>
    </row>
    <row r="867" spans="16:18">
      <c r="P867" s="2"/>
      <c r="Q867" s="5"/>
      <c r="R867" s="5"/>
    </row>
    <row r="868" spans="16:18">
      <c r="P868" s="2"/>
      <c r="Q868" s="5"/>
      <c r="R868" s="5"/>
    </row>
    <row r="869" spans="16:18">
      <c r="Q869" s="30"/>
      <c r="R869" s="30"/>
    </row>
  </sheetData>
  <autoFilter ref="K22:AL860"/>
  <pageMargins left="0.7" right="0.7" top="0.75" bottom="0.75" header="0.3" footer="0.3"/>
  <pageSetup orientation="portrait"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84"/>
  <sheetViews>
    <sheetView zoomScale="85" zoomScaleNormal="85" workbookViewId="0">
      <pane xSplit="2" ySplit="2" topLeftCell="C3" activePane="bottomRight" state="frozen"/>
      <selection activeCell="C1" sqref="C1"/>
      <selection pane="topRight" activeCell="C1" sqref="C1"/>
      <selection pane="bottomLeft" activeCell="C1" sqref="C1"/>
      <selection pane="bottomRight" activeCell="C3" sqref="C3"/>
    </sheetView>
  </sheetViews>
  <sheetFormatPr defaultRowHeight="13.8"/>
  <cols>
    <col min="1" max="1" width="9.21875" style="37" customWidth="1"/>
    <col min="2" max="2" width="10.77734375" style="26" customWidth="1"/>
    <col min="3" max="26" width="19.21875" style="26" customWidth="1"/>
    <col min="27" max="29" width="17.5546875" style="26" customWidth="1"/>
    <col min="30" max="32" width="16" style="26" customWidth="1"/>
    <col min="33" max="35" width="16.77734375" style="26" customWidth="1"/>
    <col min="36" max="38" width="15.44140625" style="26" customWidth="1"/>
    <col min="39" max="44" width="16.77734375" style="26" customWidth="1"/>
    <col min="45" max="45" width="17.33203125" style="26" customWidth="1"/>
    <col min="46" max="46" width="16.77734375" style="26" customWidth="1"/>
    <col min="47" max="47" width="18.44140625" style="26" customWidth="1"/>
    <col min="48" max="48" width="17.5546875" style="26" customWidth="1"/>
    <col min="49" max="49" width="17.21875" style="26" customWidth="1"/>
    <col min="50" max="50" width="17" style="688" customWidth="1"/>
    <col min="51" max="51" width="16.77734375" style="26" customWidth="1"/>
    <col min="52" max="52" width="18.21875" style="26" customWidth="1"/>
    <col min="53" max="53" width="2.88671875" style="26" customWidth="1"/>
    <col min="54" max="54" width="10" style="688" customWidth="1"/>
    <col min="55" max="55" width="17.88671875" style="688" customWidth="1"/>
    <col min="56" max="58" width="17.88671875" style="26" customWidth="1"/>
    <col min="59" max="59" width="20" style="26" customWidth="1"/>
    <col min="60" max="62" width="17.109375" style="26" customWidth="1"/>
    <col min="63" max="63" width="22" style="26" customWidth="1"/>
    <col min="64" max="64" width="16.109375" style="26" customWidth="1"/>
    <col min="65" max="67" width="17.109375" style="26" customWidth="1"/>
    <col min="68" max="68" width="19.44140625" style="26" customWidth="1"/>
    <col min="69" max="69" width="17.21875" style="26" customWidth="1"/>
    <col min="70" max="70" width="15.88671875" style="26" customWidth="1"/>
    <col min="71" max="71" width="20.6640625" style="26" customWidth="1"/>
    <col min="72" max="72" width="19.109375" style="26" customWidth="1"/>
    <col min="73" max="74" width="18.33203125" style="26" customWidth="1"/>
    <col min="75" max="75" width="16.77734375" style="26" customWidth="1"/>
    <col min="76" max="76" width="8.88671875" style="26"/>
    <col min="77" max="87" width="19.77734375" style="26" customWidth="1"/>
    <col min="88" max="16384" width="8.88671875" style="26"/>
  </cols>
  <sheetData>
    <row r="1" spans="1:75">
      <c r="A1" s="9" t="s">
        <v>1203</v>
      </c>
      <c r="AR1" s="80" t="s">
        <v>1208</v>
      </c>
      <c r="AS1" s="80"/>
      <c r="AU1" s="815" t="s">
        <v>1091</v>
      </c>
      <c r="AX1" s="804" t="s">
        <v>1092</v>
      </c>
      <c r="BA1" s="212"/>
    </row>
    <row r="2" spans="1:75" s="23" customFormat="1" ht="58.8" customHeight="1" thickBot="1">
      <c r="A2" s="678" t="s">
        <v>1052</v>
      </c>
      <c r="B2" s="679">
        <v>0.1</v>
      </c>
      <c r="C2" s="681" t="s">
        <v>1053</v>
      </c>
      <c r="D2" s="681" t="s">
        <v>1054</v>
      </c>
      <c r="E2" s="681" t="s">
        <v>1055</v>
      </c>
      <c r="F2" s="680" t="s">
        <v>1056</v>
      </c>
      <c r="G2" s="680" t="s">
        <v>1057</v>
      </c>
      <c r="H2" s="680" t="s">
        <v>1058</v>
      </c>
      <c r="I2" s="748" t="s">
        <v>1059</v>
      </c>
      <c r="J2" s="748" t="s">
        <v>1060</v>
      </c>
      <c r="K2" s="748" t="s">
        <v>1061</v>
      </c>
      <c r="L2" s="681" t="s">
        <v>1062</v>
      </c>
      <c r="M2" s="681" t="s">
        <v>1063</v>
      </c>
      <c r="N2" s="681" t="s">
        <v>1064</v>
      </c>
      <c r="O2" s="680" t="s">
        <v>1065</v>
      </c>
      <c r="P2" s="680" t="s">
        <v>1066</v>
      </c>
      <c r="Q2" s="680" t="s">
        <v>1067</v>
      </c>
      <c r="R2" s="748" t="s">
        <v>1068</v>
      </c>
      <c r="S2" s="748" t="s">
        <v>1069</v>
      </c>
      <c r="T2" s="748" t="s">
        <v>1070</v>
      </c>
      <c r="U2" s="681" t="s">
        <v>1071</v>
      </c>
      <c r="V2" s="681" t="s">
        <v>1072</v>
      </c>
      <c r="W2" s="681" t="s">
        <v>1073</v>
      </c>
      <c r="X2" s="680" t="s">
        <v>1074</v>
      </c>
      <c r="Y2" s="680" t="s">
        <v>1075</v>
      </c>
      <c r="Z2" s="680" t="s">
        <v>1076</v>
      </c>
      <c r="AA2" s="748" t="s">
        <v>1077</v>
      </c>
      <c r="AB2" s="748" t="s">
        <v>1078</v>
      </c>
      <c r="AC2" s="748" t="s">
        <v>1079</v>
      </c>
      <c r="AD2" s="681" t="s">
        <v>1080</v>
      </c>
      <c r="AE2" s="681" t="s">
        <v>1081</v>
      </c>
      <c r="AF2" s="681" t="s">
        <v>1082</v>
      </c>
      <c r="AG2" s="748" t="s">
        <v>1127</v>
      </c>
      <c r="AH2" s="748" t="s">
        <v>1128</v>
      </c>
      <c r="AI2" s="748" t="s">
        <v>1129</v>
      </c>
      <c r="AJ2" s="681" t="s">
        <v>1130</v>
      </c>
      <c r="AK2" s="681" t="s">
        <v>1131</v>
      </c>
      <c r="AL2" s="681" t="s">
        <v>1132</v>
      </c>
      <c r="AM2" s="680" t="s">
        <v>1083</v>
      </c>
      <c r="AN2" s="680" t="s">
        <v>1084</v>
      </c>
      <c r="AO2" s="680" t="s">
        <v>1085</v>
      </c>
      <c r="AP2" s="681" t="s">
        <v>1086</v>
      </c>
      <c r="AQ2" s="681" t="s">
        <v>1087</v>
      </c>
      <c r="AR2" s="681" t="s">
        <v>1088</v>
      </c>
      <c r="AS2" s="748" t="s">
        <v>1089</v>
      </c>
      <c r="AT2" s="816" t="s">
        <v>1157</v>
      </c>
      <c r="AU2" s="801" t="s">
        <v>1090</v>
      </c>
      <c r="AV2" s="810" t="s">
        <v>1205</v>
      </c>
      <c r="AW2" s="810" t="s">
        <v>1206</v>
      </c>
      <c r="AX2" s="810" t="s">
        <v>1207</v>
      </c>
      <c r="AY2" s="803" t="s">
        <v>1209</v>
      </c>
      <c r="AZ2" s="802" t="s">
        <v>1210</v>
      </c>
      <c r="BA2" s="849"/>
      <c r="BB2" s="31" t="s">
        <v>370</v>
      </c>
      <c r="BC2" s="647" t="s">
        <v>1051</v>
      </c>
      <c r="BD2" s="26"/>
      <c r="BE2" s="13"/>
      <c r="BF2" s="27"/>
      <c r="BG2" s="31" t="s">
        <v>370</v>
      </c>
      <c r="BH2" s="21" t="s">
        <v>1151</v>
      </c>
      <c r="BI2" s="1"/>
      <c r="BJ2" s="673"/>
      <c r="BK2" s="674"/>
      <c r="BL2" s="31" t="s">
        <v>370</v>
      </c>
      <c r="BM2" s="21" t="s">
        <v>1152</v>
      </c>
      <c r="BN2" s="26"/>
      <c r="BO2" s="26"/>
      <c r="BP2" s="26"/>
      <c r="BQ2" s="31" t="s">
        <v>370</v>
      </c>
      <c r="BR2" s="21" t="s">
        <v>1162</v>
      </c>
      <c r="BS2" s="26"/>
      <c r="BT2" s="26"/>
      <c r="BU2" s="26"/>
    </row>
    <row r="3" spans="1:75" ht="13.2" customHeight="1">
      <c r="A3" s="37" t="s">
        <v>1023</v>
      </c>
      <c r="C3" s="682">
        <f>SUMPRODUCT($B14:$B33,C14:C33)*C13</f>
        <v>29016634.585951973</v>
      </c>
      <c r="D3" s="683"/>
      <c r="E3" s="684"/>
      <c r="F3" s="685">
        <f>SUMPRODUCT($B14:$B33,F14:F33)*F13</f>
        <v>44549997.287836209</v>
      </c>
      <c r="G3" s="685"/>
      <c r="H3" s="685"/>
      <c r="I3" s="682">
        <f>SUMPRODUCT($B14:$B33,I14:I33)*I13</f>
        <v>47502252.613708332</v>
      </c>
      <c r="J3" s="683"/>
      <c r="K3" s="684"/>
      <c r="L3" s="685">
        <f>SUMPRODUCT($B14:$B33,L14:L33)*L13</f>
        <v>168005019.75521281</v>
      </c>
      <c r="M3" s="685"/>
      <c r="N3" s="685"/>
      <c r="O3" s="682">
        <f>SUMPRODUCT($B14:$B33,O14:O33)*O13</f>
        <v>178506693.1754967</v>
      </c>
      <c r="P3" s="683"/>
      <c r="Q3" s="684"/>
      <c r="R3" s="682">
        <f>SUMPRODUCT($B14:$B33,R14:R33)*R13</f>
        <v>191004256.93212289</v>
      </c>
      <c r="S3" s="683"/>
      <c r="T3" s="684"/>
      <c r="U3" s="682">
        <f>SUMPRODUCT($B14:$B33,U14:U33)*U13</f>
        <v>218688623.30913085</v>
      </c>
      <c r="V3" s="683"/>
      <c r="W3" s="684"/>
      <c r="X3" s="682">
        <f>SUMPRODUCT($B14:$B33,X14:X33)*X13</f>
        <v>467195829.06940681</v>
      </c>
      <c r="Y3" s="683"/>
      <c r="Z3" s="684"/>
      <c r="AA3" s="682">
        <f>SUMPRODUCT($B14:$B33,AA14:AA33)*AA13</f>
        <v>683380403.07301331</v>
      </c>
      <c r="AB3" s="683"/>
      <c r="AC3" s="684"/>
      <c r="AD3" s="682">
        <f>SUMPRODUCT($B14:$B33,AD14:AD33)*AD13</f>
        <v>169477083.41256946</v>
      </c>
      <c r="AE3" s="683"/>
      <c r="AF3" s="684"/>
      <c r="AG3" s="682">
        <f>SUMPRODUCT($B14:$B33,AG14:AG33)*AG13</f>
        <v>725480658.71486652</v>
      </c>
      <c r="AH3" s="683"/>
      <c r="AI3" s="684"/>
      <c r="AJ3" s="682">
        <f>SUMPRODUCT($B14:$B33,AJ14:AJ33)*AJ13</f>
        <v>565634090.69093716</v>
      </c>
      <c r="AK3" s="683"/>
      <c r="AL3" s="684"/>
      <c r="AM3" s="682">
        <f>SUMPRODUCT($B14:$B33,AM14:AM33)*AM13</f>
        <v>1121637665.9928243</v>
      </c>
      <c r="AN3" s="683"/>
      <c r="AO3" s="684"/>
      <c r="AP3" s="682">
        <f>SUMPRODUCT($B14:$B33,AP14:AP33)*AP13</f>
        <v>4029543194.3269534</v>
      </c>
      <c r="AQ3" s="683"/>
      <c r="AR3" s="684"/>
      <c r="AS3" s="682">
        <f>SUMPRODUCT($B14:$B33,AS14:AS33)*AS13</f>
        <v>198741998964.67401</v>
      </c>
      <c r="AT3" s="811"/>
      <c r="AV3" s="811">
        <f>SUMPRODUCT($B14:$B33,AV14:AV33)*AV13</f>
        <v>103451870978.68239</v>
      </c>
      <c r="AW3" s="811"/>
      <c r="AY3" s="804"/>
      <c r="AZ3" s="797"/>
      <c r="BA3" s="850"/>
      <c r="BB3" s="26"/>
      <c r="BC3" s="315" t="s">
        <v>1033</v>
      </c>
      <c r="BD3" s="649" t="s">
        <v>1024</v>
      </c>
      <c r="BE3" s="649" t="s">
        <v>1025</v>
      </c>
      <c r="BF3" s="649" t="s">
        <v>1026</v>
      </c>
      <c r="BH3" s="315" t="s">
        <v>1033</v>
      </c>
      <c r="BI3" s="649" t="s">
        <v>1024</v>
      </c>
      <c r="BJ3" s="649" t="s">
        <v>1025</v>
      </c>
      <c r="BK3" s="649" t="s">
        <v>1026</v>
      </c>
      <c r="BM3" s="315" t="s">
        <v>1033</v>
      </c>
      <c r="BN3" s="649" t="s">
        <v>1024</v>
      </c>
      <c r="BO3" s="649" t="s">
        <v>1025</v>
      </c>
      <c r="BP3" s="649" t="s">
        <v>1026</v>
      </c>
      <c r="BR3" s="315"/>
      <c r="BS3" s="651" t="s">
        <v>1164</v>
      </c>
      <c r="BT3" s="649" t="s">
        <v>1165</v>
      </c>
      <c r="BU3" s="651" t="s">
        <v>1166</v>
      </c>
    </row>
    <row r="4" spans="1:75">
      <c r="A4" s="675" t="s">
        <v>233</v>
      </c>
      <c r="C4" s="682">
        <v>11524377974.405729</v>
      </c>
      <c r="D4" s="2"/>
      <c r="E4" s="686"/>
      <c r="F4" s="685">
        <f>$C4</f>
        <v>11524377974.405729</v>
      </c>
      <c r="G4" s="14"/>
      <c r="H4" s="14"/>
      <c r="I4" s="682">
        <f>$C4</f>
        <v>11524377974.405729</v>
      </c>
      <c r="J4" s="2"/>
      <c r="K4" s="686"/>
      <c r="L4" s="685">
        <f>$C4</f>
        <v>11524377974.405729</v>
      </c>
      <c r="M4" s="14"/>
      <c r="N4" s="14"/>
      <c r="O4" s="682">
        <f>$C4</f>
        <v>11524377974.405729</v>
      </c>
      <c r="P4" s="2"/>
      <c r="Q4" s="686"/>
      <c r="R4" s="682">
        <f>$C4</f>
        <v>11524377974.405729</v>
      </c>
      <c r="S4" s="645"/>
      <c r="T4" s="687"/>
      <c r="U4" s="682">
        <f>$C4</f>
        <v>11524377974.405729</v>
      </c>
      <c r="V4" s="2"/>
      <c r="W4" s="686"/>
      <c r="X4" s="682">
        <f>$C4</f>
        <v>11524377974.405729</v>
      </c>
      <c r="Y4" s="2"/>
      <c r="Z4" s="686"/>
      <c r="AA4" s="682">
        <f>$C4</f>
        <v>11524377974.405729</v>
      </c>
      <c r="AB4" s="2"/>
      <c r="AC4" s="686"/>
      <c r="AD4" s="682">
        <f>$C4</f>
        <v>11524377974.405729</v>
      </c>
      <c r="AE4" s="2"/>
      <c r="AF4" s="686"/>
      <c r="AG4" s="682">
        <f>$C4</f>
        <v>11524377974.405729</v>
      </c>
      <c r="AH4" s="2"/>
      <c r="AI4" s="686"/>
      <c r="AJ4" s="682">
        <f>$C4</f>
        <v>11524377974.405729</v>
      </c>
      <c r="AK4" s="2"/>
      <c r="AL4" s="686"/>
      <c r="AM4" s="682">
        <f>$C4</f>
        <v>11524377974.405729</v>
      </c>
      <c r="AN4" s="2"/>
      <c r="AO4" s="686"/>
      <c r="AP4" s="682">
        <f>$C4</f>
        <v>11524377974.405729</v>
      </c>
      <c r="AQ4" s="2"/>
      <c r="AR4" s="686"/>
      <c r="AS4" s="682">
        <f>$C4</f>
        <v>11524377974.405729</v>
      </c>
      <c r="AT4" s="805"/>
      <c r="AU4" s="686"/>
      <c r="AV4" s="807">
        <f>$C4</f>
        <v>11524377974.405729</v>
      </c>
      <c r="AW4" s="805"/>
      <c r="AX4" s="812"/>
      <c r="AY4" s="805"/>
      <c r="AZ4" s="2"/>
      <c r="BA4" s="851"/>
      <c r="BB4" s="26"/>
      <c r="BC4" s="65" t="s">
        <v>1150</v>
      </c>
      <c r="BD4" s="783">
        <v>29016634.585951973</v>
      </c>
      <c r="BE4" s="625">
        <v>44549997.287836209</v>
      </c>
      <c r="BF4" s="625">
        <v>47502252.613708332</v>
      </c>
      <c r="BH4" s="65" t="s">
        <v>1094</v>
      </c>
      <c r="BI4" s="625">
        <v>152253214.87466052</v>
      </c>
      <c r="BJ4" s="625">
        <v>231844253.51496008</v>
      </c>
      <c r="BK4" s="625">
        <v>251016268.99713758</v>
      </c>
      <c r="BM4" s="65" t="s">
        <v>1094</v>
      </c>
      <c r="BN4" s="37">
        <v>337686624.70910376</v>
      </c>
      <c r="BO4" s="37">
        <v>512632194.87211937</v>
      </c>
      <c r="BP4" s="37">
        <v>555236673.72140276</v>
      </c>
      <c r="BR4" s="65" t="s">
        <v>1094</v>
      </c>
      <c r="BS4" s="742">
        <v>2783273973.8197799</v>
      </c>
      <c r="BT4" s="742">
        <v>10638404211.216221</v>
      </c>
      <c r="BU4" s="742">
        <v>10239240987.775978</v>
      </c>
    </row>
    <row r="5" spans="1:75" s="690" customFormat="1">
      <c r="A5" s="689"/>
      <c r="C5" s="691">
        <f>C3-C4</f>
        <v>-11495361339.819777</v>
      </c>
      <c r="D5" s="692"/>
      <c r="E5" s="693"/>
      <c r="F5" s="690">
        <f>F3-F4</f>
        <v>-11479827977.117893</v>
      </c>
      <c r="G5" s="694"/>
      <c r="H5" s="694"/>
      <c r="I5" s="691">
        <f>I3-I4</f>
        <v>-11476875721.792021</v>
      </c>
      <c r="J5" s="692"/>
      <c r="K5" s="693"/>
      <c r="L5" s="690">
        <f>L3-L4</f>
        <v>-11356372954.650517</v>
      </c>
      <c r="M5" s="694"/>
      <c r="N5" s="694"/>
      <c r="O5" s="691">
        <f>O3-O4</f>
        <v>-11345871281.230232</v>
      </c>
      <c r="P5" s="692"/>
      <c r="Q5" s="693"/>
      <c r="R5" s="691">
        <f>R3-R4</f>
        <v>-11333373717.473606</v>
      </c>
      <c r="S5" s="695"/>
      <c r="T5" s="696"/>
      <c r="U5" s="691">
        <f>U3-U4</f>
        <v>-11305689351.096598</v>
      </c>
      <c r="V5" s="692"/>
      <c r="W5" s="693"/>
      <c r="X5" s="691">
        <f>X3-X4</f>
        <v>-11057182145.336323</v>
      </c>
      <c r="Y5" s="692"/>
      <c r="Z5" s="693"/>
      <c r="AA5" s="691">
        <f>AA3-AA4</f>
        <v>-10840997571.332716</v>
      </c>
      <c r="AB5" s="692"/>
      <c r="AC5" s="693"/>
      <c r="AD5" s="691">
        <f>AD3-AD4</f>
        <v>-11354900890.99316</v>
      </c>
      <c r="AE5" s="692"/>
      <c r="AF5" s="693"/>
      <c r="AG5" s="691">
        <f>AG3-AG4</f>
        <v>-10798897315.690863</v>
      </c>
      <c r="AH5" s="692" t="s">
        <v>1093</v>
      </c>
      <c r="AI5" s="693"/>
      <c r="AJ5" s="691">
        <f>AJ3-AJ4</f>
        <v>-10958743883.714792</v>
      </c>
      <c r="AK5" s="695"/>
      <c r="AL5" s="696"/>
      <c r="AM5" s="691">
        <f>AM3-AM4</f>
        <v>-10402740308.412905</v>
      </c>
      <c r="AN5" s="692"/>
      <c r="AO5" s="693"/>
      <c r="AP5" s="691">
        <f>AP3-AP4</f>
        <v>-7494834780.0787754</v>
      </c>
      <c r="AQ5" s="695"/>
      <c r="AR5" s="696"/>
      <c r="AS5" s="691">
        <f>AS3-AS4</f>
        <v>187217620990.26828</v>
      </c>
      <c r="AT5" s="806"/>
      <c r="AU5" s="693"/>
      <c r="AV5" s="806">
        <f>AV3-AV4</f>
        <v>91927493004.276657</v>
      </c>
      <c r="AW5" s="806"/>
      <c r="AX5" s="813"/>
      <c r="AY5" s="806"/>
      <c r="AZ5" s="692"/>
      <c r="BA5" s="852"/>
      <c r="BB5" s="26"/>
      <c r="BC5" s="65" t="s">
        <v>1104</v>
      </c>
      <c r="BD5" s="625">
        <v>11524377974.405729</v>
      </c>
      <c r="BE5" s="650">
        <v>11524377974.405729</v>
      </c>
      <c r="BF5" s="625">
        <v>11524377974.405729</v>
      </c>
      <c r="BG5" s="26"/>
      <c r="BH5" s="65" t="s">
        <v>1104</v>
      </c>
      <c r="BI5" s="789">
        <v>10664288120.488104</v>
      </c>
      <c r="BJ5" s="789">
        <v>10664288120.488104</v>
      </c>
      <c r="BK5" s="789">
        <v>10664288120.488104</v>
      </c>
      <c r="BL5" s="26"/>
      <c r="BM5" s="65" t="s">
        <v>1104</v>
      </c>
      <c r="BN5" s="625">
        <v>14614061489.946352</v>
      </c>
      <c r="BO5" s="625">
        <v>14614061489.946352</v>
      </c>
      <c r="BP5" s="625">
        <v>14614061489.946352</v>
      </c>
      <c r="BQ5" s="26"/>
      <c r="BR5" s="65" t="s">
        <v>1104</v>
      </c>
      <c r="BS5" s="742">
        <v>14614061489.946352</v>
      </c>
      <c r="BT5" s="818">
        <v>14614061489.946352</v>
      </c>
      <c r="BU5" s="818">
        <v>14614061489.946352</v>
      </c>
    </row>
    <row r="6" spans="1:75">
      <c r="A6" s="37" t="s">
        <v>1126</v>
      </c>
      <c r="C6" s="682"/>
      <c r="D6" s="683">
        <f>SUMPRODUCT($B14:$B53,D14:D53)*D13</f>
        <v>169170238.74962279</v>
      </c>
      <c r="E6" s="684">
        <f>SUMPRODUCT($B14:$B53,E14:E53)*E13</f>
        <v>375207360.78789306</v>
      </c>
      <c r="F6" s="685"/>
      <c r="G6" s="685">
        <f>SUMPRODUCT($B14:$B53,G14:G53)*G13</f>
        <v>257604726.12773341</v>
      </c>
      <c r="H6" s="685">
        <f>SUMPRODUCT($B14:$B53,H14:H53)*H13</f>
        <v>569591327.63568819</v>
      </c>
      <c r="I6" s="682"/>
      <c r="J6" s="683">
        <f>SUMPRODUCT($B14:$B53,J14:J53)*J13</f>
        <v>278906965.55237508</v>
      </c>
      <c r="K6" s="684">
        <f>SUMPRODUCT($B14:$B53,K14:K53)*K13</f>
        <v>616929637.46822524</v>
      </c>
      <c r="L6" s="685"/>
      <c r="M6" s="685">
        <f>SUMPRODUCT($B14:$B53,M14:M53)*M13</f>
        <v>946196289.00562</v>
      </c>
      <c r="N6" s="685">
        <f>SUMPRODUCT($B14:$B53,N14:N53)*N13</f>
        <v>2031407081.4452231</v>
      </c>
      <c r="O6" s="682"/>
      <c r="P6" s="683">
        <f>SUMPRODUCT($B14:$B53,P14:P53)*P13</f>
        <v>1020559190.4226936</v>
      </c>
      <c r="Q6" s="684">
        <f>SUMPRODUCT($B14:$B53,Q14:Q53)*Q13</f>
        <v>2196657973.4831657</v>
      </c>
      <c r="R6" s="682"/>
      <c r="S6" s="683">
        <f>SUMPRODUCT($B14:$B53,S14:S53)*S13</f>
        <v>1093253530.9957314</v>
      </c>
      <c r="T6" s="684">
        <f>SUMPRODUCT($B14:$B53,T14:T53)*T13</f>
        <v>2358138347.4907112</v>
      </c>
      <c r="U6" s="682"/>
      <c r="V6" s="683">
        <f>SUMPRODUCT($B14:$B53,V14:V53)*V13</f>
        <v>1271616369.5920172</v>
      </c>
      <c r="W6" s="684">
        <f>SUMPRODUCT($B14:$B53,W14:W53)*W13</f>
        <v>2739461525.288156</v>
      </c>
      <c r="X6" s="682"/>
      <c r="Y6" s="683">
        <f>SUMPRODUCT($B14:$B53,Y14:Y53)*Y13</f>
        <v>3389747853.8150091</v>
      </c>
      <c r="Z6" s="684">
        <f>SUMPRODUCT($B14:$B53,Z14:Z53)*Z13</f>
        <v>7446420379.1170273</v>
      </c>
      <c r="AA6" s="682"/>
      <c r="AB6" s="683">
        <f>SUMPRODUCT($B14:$B53,AB14:AB53)*AB13</f>
        <v>5080075718.330843</v>
      </c>
      <c r="AC6" s="684">
        <f>SUMPRODUCT($B14:$B53,AC14:AC53)*AC13</f>
        <v>13750919012.23358</v>
      </c>
      <c r="AD6" s="682"/>
      <c r="AE6" s="683">
        <f>SUMPRODUCT($B14:$B53,AE14:AE53)*AE13</f>
        <v>1392436287.8407686</v>
      </c>
      <c r="AF6" s="684">
        <f>SUMPRODUCT($B14:$B53,AF14:AF53)*AF13</f>
        <v>3092526637.5775332</v>
      </c>
      <c r="AG6" s="682"/>
      <c r="AH6" s="683">
        <f>SUMPRODUCT($B14:$B53,AH14:AH53)*AH13</f>
        <v>5396816098.6588144</v>
      </c>
      <c r="AI6" s="684">
        <f>SUMPRODUCT($B14:$B53,AI14:AI53)*AI13</f>
        <v>11820449123.573578</v>
      </c>
      <c r="AJ6" s="842"/>
      <c r="AK6" s="683">
        <f>SUMPRODUCT($B14:$B53,AK14:AK53)*AK13</f>
        <v>5121447447.5106049</v>
      </c>
      <c r="AL6" s="684">
        <f>SUMPRODUCT($B14:$B53,AL14:AL53)*AL13</f>
        <v>11376934430.862198</v>
      </c>
      <c r="AM6" s="682"/>
      <c r="AN6" s="683">
        <f>SUMPRODUCT($B14:$B53,AN14:AN53)*AN13</f>
        <v>9125827258.3191204</v>
      </c>
      <c r="AO6" s="684">
        <f>SUMPRODUCT($B14:$B53,AO14:AO53)*AO13</f>
        <v>20104856916.811176</v>
      </c>
      <c r="AP6" s="682"/>
      <c r="AQ6" s="683">
        <f>SUMPRODUCT($B14:$B53,AQ14:AQ53)*AQ13</f>
        <v>7316334138.9080315</v>
      </c>
      <c r="AR6" s="684">
        <f>SUMPRODUCT($B14:$B53,AR14:AR53)*AR13</f>
        <v>16255373389.524599</v>
      </c>
      <c r="AS6" s="682"/>
      <c r="AT6" s="807">
        <f>SUMPRODUCT($B14:$B53,AT14:AT53)*AT13</f>
        <v>835259052250.64832</v>
      </c>
      <c r="AU6" s="684">
        <f>SUMPRODUCT($B14:$B53,AU14:AU53)*AU13</f>
        <v>831781301797.18469</v>
      </c>
      <c r="AV6" s="807"/>
      <c r="AW6" s="807">
        <f>SUMPRODUCT($B14:$B53,AW14:AW53)*AW13</f>
        <v>512074818849.62073</v>
      </c>
      <c r="AX6" s="812">
        <f>SUMPRODUCT($B14:$B53,AX14:AX53)*AX13</f>
        <v>881855834085.79993</v>
      </c>
      <c r="AY6" s="807">
        <f>SUMPRODUCT($B14:$B53,AY14:AY53)*AY13</f>
        <v>375207360.78789306</v>
      </c>
      <c r="AZ6" s="683">
        <v>73686329.808260784</v>
      </c>
      <c r="BA6" s="853"/>
      <c r="BB6" s="26"/>
      <c r="BC6" s="648" t="s">
        <v>1049</v>
      </c>
      <c r="BD6" s="625">
        <f>BD4-BD5</f>
        <v>-11495361339.819777</v>
      </c>
      <c r="BE6" s="625">
        <f t="shared" ref="BE6:BF6" si="0">BE4-BE5</f>
        <v>-11479827977.117893</v>
      </c>
      <c r="BF6" s="625">
        <f t="shared" si="0"/>
        <v>-11476875721.792021</v>
      </c>
      <c r="BH6" s="648" t="s">
        <v>1049</v>
      </c>
      <c r="BI6" s="625">
        <f>BI4-BI5</f>
        <v>-10512034905.613443</v>
      </c>
      <c r="BJ6" s="625">
        <f t="shared" ref="BJ6:BK6" si="1">BJ4-BJ5</f>
        <v>-10432443866.973145</v>
      </c>
      <c r="BK6" s="625">
        <f t="shared" si="1"/>
        <v>-10413271851.490967</v>
      </c>
      <c r="BM6" s="648" t="s">
        <v>1049</v>
      </c>
      <c r="BN6" s="625">
        <f>BN4-BN5</f>
        <v>-14276374865.237247</v>
      </c>
      <c r="BO6" s="625">
        <f t="shared" ref="BO6:BP6" si="2">BO4-BO5</f>
        <v>-14101429295.074232</v>
      </c>
      <c r="BP6" s="625">
        <f t="shared" si="2"/>
        <v>-14058824816.224949</v>
      </c>
      <c r="BR6" s="648" t="s">
        <v>1049</v>
      </c>
      <c r="BS6" s="794">
        <f t="shared" ref="BS6" si="3">BS4-BS5</f>
        <v>-11830787516.126572</v>
      </c>
      <c r="BT6" s="742">
        <v>-3975657278.7301311</v>
      </c>
      <c r="BU6" s="742">
        <v>-4374820502.1703739</v>
      </c>
    </row>
    <row r="7" spans="1:75" ht="43.2" customHeight="1">
      <c r="A7" s="37" t="s">
        <v>1094</v>
      </c>
      <c r="C7" s="697"/>
      <c r="D7" s="698">
        <f>0.9*D6</f>
        <v>152253214.87466052</v>
      </c>
      <c r="E7" s="699">
        <f>0.9*E6</f>
        <v>337686624.70910376</v>
      </c>
      <c r="F7" s="271"/>
      <c r="G7" s="24">
        <f>0.9*G6</f>
        <v>231844253.51496008</v>
      </c>
      <c r="H7" s="24">
        <f>0.9*H6</f>
        <v>512632194.87211937</v>
      </c>
      <c r="I7" s="697"/>
      <c r="J7" s="698">
        <f>0.9*J6</f>
        <v>251016268.99713758</v>
      </c>
      <c r="K7" s="699">
        <f>0.9*K6</f>
        <v>555236673.72140276</v>
      </c>
      <c r="M7" s="24">
        <f>0.9*M6</f>
        <v>851576660.10505807</v>
      </c>
      <c r="N7" s="24">
        <f>0.9*N6</f>
        <v>1828266373.3007009</v>
      </c>
      <c r="O7" s="697"/>
      <c r="P7" s="698">
        <f>0.9*P6</f>
        <v>918503271.38042426</v>
      </c>
      <c r="Q7" s="699">
        <f>0.9*Q6</f>
        <v>1976992176.1348493</v>
      </c>
      <c r="R7" s="697"/>
      <c r="S7" s="698">
        <f>0.9*S6</f>
        <v>983928177.89615822</v>
      </c>
      <c r="T7" s="699">
        <f>0.9*T6</f>
        <v>2122324512.7416401</v>
      </c>
      <c r="U7" s="697"/>
      <c r="V7" s="698">
        <f>0.9*V6</f>
        <v>1144454732.6328156</v>
      </c>
      <c r="W7" s="699">
        <f>0.9*W6</f>
        <v>2465515372.7593403</v>
      </c>
      <c r="X7" s="697"/>
      <c r="Y7" s="698">
        <f>0.9*Y6</f>
        <v>3050773068.4335084</v>
      </c>
      <c r="Z7" s="699">
        <f>0.9*Z6</f>
        <v>6701778341.2053251</v>
      </c>
      <c r="AA7" s="697"/>
      <c r="AB7" s="698">
        <f>0.9*AB6</f>
        <v>4572068146.4977589</v>
      </c>
      <c r="AC7" s="699">
        <f>0.9*AC6</f>
        <v>12375827111.010221</v>
      </c>
      <c r="AD7" s="697"/>
      <c r="AE7" s="698">
        <f>0.9*AE6</f>
        <v>1253192659.0566916</v>
      </c>
      <c r="AF7" s="699">
        <f>0.9*AF6</f>
        <v>2783273973.8197799</v>
      </c>
      <c r="AG7" s="697"/>
      <c r="AH7" s="698">
        <f>0.9*AH6</f>
        <v>4857134488.7929335</v>
      </c>
      <c r="AI7" s="699">
        <f>0.9*AI6</f>
        <v>10638404211.216221</v>
      </c>
      <c r="AJ7" s="697"/>
      <c r="AK7" s="698">
        <f>0.9*AK6</f>
        <v>4609302702.7595444</v>
      </c>
      <c r="AL7" s="699">
        <f>0.9*AL6</f>
        <v>10239240987.775978</v>
      </c>
      <c r="AM7" s="697"/>
      <c r="AN7" s="698">
        <f>0.9*AN6</f>
        <v>8213244532.4872084</v>
      </c>
      <c r="AO7" s="699">
        <f>0.9*AO6</f>
        <v>18094371225.130058</v>
      </c>
      <c r="AP7" s="700"/>
      <c r="AQ7" s="698">
        <f>0.9*AQ6</f>
        <v>6584700725.0172281</v>
      </c>
      <c r="AR7" s="699">
        <f>0.9*AR6</f>
        <v>14629836050.57214</v>
      </c>
      <c r="AS7" s="697"/>
      <c r="AT7" s="808">
        <f>0.9*AT6</f>
        <v>751733147025.5835</v>
      </c>
      <c r="AU7" s="699">
        <f>0.9*AU6</f>
        <v>748603171617.46619</v>
      </c>
      <c r="AV7" s="808"/>
      <c r="AW7" s="808">
        <f>0.9*AW6</f>
        <v>460867336964.65869</v>
      </c>
      <c r="AX7" s="812">
        <f>0.9*AX6</f>
        <v>793670250677.21997</v>
      </c>
      <c r="AY7" s="808">
        <f>0.9*AY6</f>
        <v>337686624.70910376</v>
      </c>
      <c r="AZ7" s="698">
        <v>66317696.827434704</v>
      </c>
      <c r="BA7" s="854"/>
      <c r="BB7" s="26"/>
      <c r="BC7" s="1"/>
      <c r="BD7" s="649" t="s">
        <v>1027</v>
      </c>
      <c r="BE7" s="649" t="s">
        <v>1028</v>
      </c>
      <c r="BF7" s="649" t="s">
        <v>1029</v>
      </c>
      <c r="BH7" s="1"/>
      <c r="BI7" s="784" t="s">
        <v>1027</v>
      </c>
      <c r="BJ7" s="784" t="s">
        <v>1028</v>
      </c>
      <c r="BK7" s="784" t="s">
        <v>1029</v>
      </c>
      <c r="BM7" s="1"/>
      <c r="BN7" s="649" t="s">
        <v>1027</v>
      </c>
      <c r="BO7" s="649" t="s">
        <v>1028</v>
      </c>
      <c r="BP7" s="649" t="s">
        <v>1029</v>
      </c>
      <c r="BR7" s="1"/>
      <c r="BS7" s="798" t="s">
        <v>1167</v>
      </c>
      <c r="BT7" s="782" t="s">
        <v>1227</v>
      </c>
      <c r="BU7" s="799" t="s">
        <v>1168</v>
      </c>
    </row>
    <row r="8" spans="1:75" s="30" customFormat="1" ht="12" customHeight="1" thickBot="1">
      <c r="A8" s="675" t="s">
        <v>272</v>
      </c>
      <c r="C8" s="701"/>
      <c r="D8" s="702">
        <v>10664288120.488104</v>
      </c>
      <c r="E8" s="703"/>
      <c r="F8" s="5"/>
      <c r="G8" s="702">
        <v>10664288120.488104</v>
      </c>
      <c r="H8" s="704"/>
      <c r="I8" s="705"/>
      <c r="J8" s="702">
        <v>10664288120.488104</v>
      </c>
      <c r="K8" s="706"/>
      <c r="L8" s="5"/>
      <c r="M8" s="704">
        <f>$D8</f>
        <v>10664288120.488104</v>
      </c>
      <c r="N8" s="704"/>
      <c r="O8" s="707"/>
      <c r="P8" s="702">
        <f>$D8</f>
        <v>10664288120.488104</v>
      </c>
      <c r="Q8" s="708"/>
      <c r="R8" s="707"/>
      <c r="S8" s="702">
        <f>$D8</f>
        <v>10664288120.488104</v>
      </c>
      <c r="T8" s="708"/>
      <c r="U8" s="707"/>
      <c r="V8" s="702">
        <f>$D8</f>
        <v>10664288120.488104</v>
      </c>
      <c r="W8" s="708"/>
      <c r="X8" s="707"/>
      <c r="Y8" s="702">
        <f>$D8</f>
        <v>10664288120.488104</v>
      </c>
      <c r="Z8" s="708"/>
      <c r="AA8" s="707"/>
      <c r="AB8" s="702">
        <f>$D8</f>
        <v>10664288120.488104</v>
      </c>
      <c r="AC8" s="708"/>
      <c r="AD8" s="707"/>
      <c r="AE8" s="702">
        <f>$D8</f>
        <v>10664288120.488104</v>
      </c>
      <c r="AF8" s="708"/>
      <c r="AG8" s="707"/>
      <c r="AH8" s="702">
        <f>$D8</f>
        <v>10664288120.488104</v>
      </c>
      <c r="AI8" s="708"/>
      <c r="AJ8" s="707"/>
      <c r="AK8" s="702">
        <f>$D8</f>
        <v>10664288120.488104</v>
      </c>
      <c r="AL8" s="708"/>
      <c r="AM8" s="707"/>
      <c r="AN8" s="702">
        <f>$D8</f>
        <v>10664288120.488104</v>
      </c>
      <c r="AO8" s="708"/>
      <c r="AP8" s="709"/>
      <c r="AQ8" s="702">
        <f>$D8</f>
        <v>10664288120.488104</v>
      </c>
      <c r="AR8" s="708"/>
      <c r="AS8" s="709"/>
      <c r="AT8" s="809">
        <f>$D8</f>
        <v>10664288120.488104</v>
      </c>
      <c r="AU8" s="708"/>
      <c r="AV8" s="809"/>
      <c r="AW8" s="809">
        <f>$D8</f>
        <v>10664288120.488104</v>
      </c>
      <c r="AX8" s="814"/>
      <c r="AY8" s="809"/>
      <c r="AZ8" s="702"/>
      <c r="BA8" s="853"/>
      <c r="BC8" s="65" t="s">
        <v>1150</v>
      </c>
      <c r="BD8" s="625">
        <v>168005019.75521281</v>
      </c>
      <c r="BE8" s="625">
        <v>178506693.1754967</v>
      </c>
      <c r="BF8" s="625">
        <v>191004256.93212289</v>
      </c>
      <c r="BH8" s="65" t="s">
        <v>1094</v>
      </c>
      <c r="BI8" s="625">
        <v>851576660.10505807</v>
      </c>
      <c r="BJ8" s="625">
        <v>918503271.38042426</v>
      </c>
      <c r="BK8" s="625">
        <v>983928177.89615822</v>
      </c>
      <c r="BM8" s="65" t="s">
        <v>1094</v>
      </c>
      <c r="BN8" s="37">
        <v>1828266373.3007009</v>
      </c>
      <c r="BO8" s="37">
        <v>1976992176.1348493</v>
      </c>
      <c r="BP8" s="37">
        <v>2122324512.7416401</v>
      </c>
      <c r="BR8" s="65" t="s">
        <v>1094</v>
      </c>
      <c r="BS8" s="742">
        <v>18094371225.130058</v>
      </c>
      <c r="BT8" s="742">
        <v>14629836050.57214</v>
      </c>
      <c r="BU8" s="742">
        <v>748603171617.46619</v>
      </c>
      <c r="BW8" s="749"/>
    </row>
    <row r="9" spans="1:75" s="30" customFormat="1" ht="14.4" thickBot="1">
      <c r="A9" s="675" t="s">
        <v>273</v>
      </c>
      <c r="C9" s="711"/>
      <c r="D9" s="712"/>
      <c r="E9" s="786">
        <v>14614061489.946352</v>
      </c>
      <c r="F9" s="192"/>
      <c r="G9" s="272"/>
      <c r="H9" s="786">
        <v>14614061489.946352</v>
      </c>
      <c r="I9" s="713"/>
      <c r="J9" s="714"/>
      <c r="K9" s="786">
        <v>14614061489.946352</v>
      </c>
      <c r="L9" s="271"/>
      <c r="M9" s="272"/>
      <c r="N9" s="786">
        <v>14614061489.946352</v>
      </c>
      <c r="O9" s="715"/>
      <c r="P9" s="712"/>
      <c r="Q9" s="786">
        <v>14614061489.946352</v>
      </c>
      <c r="R9" s="715"/>
      <c r="S9" s="712"/>
      <c r="T9" s="786">
        <v>14614061489.946352</v>
      </c>
      <c r="U9" s="715"/>
      <c r="V9" s="712"/>
      <c r="W9" s="786">
        <v>14614061489.946352</v>
      </c>
      <c r="X9" s="715"/>
      <c r="Y9" s="712"/>
      <c r="Z9" s="786">
        <v>14614061489.946352</v>
      </c>
      <c r="AA9" s="715"/>
      <c r="AB9" s="712"/>
      <c r="AC9" s="786">
        <v>14614061489.946352</v>
      </c>
      <c r="AD9" s="715"/>
      <c r="AE9" s="712"/>
      <c r="AF9" s="716">
        <f>$E9</f>
        <v>14614061489.946352</v>
      </c>
      <c r="AG9" s="715"/>
      <c r="AH9" s="712"/>
      <c r="AI9" s="716">
        <f>$E9</f>
        <v>14614061489.946352</v>
      </c>
      <c r="AJ9" s="715"/>
      <c r="AK9" s="712"/>
      <c r="AL9" s="716">
        <f>$E9</f>
        <v>14614061489.946352</v>
      </c>
      <c r="AM9" s="715"/>
      <c r="AN9" s="712"/>
      <c r="AO9" s="716">
        <f>$E9</f>
        <v>14614061489.946352</v>
      </c>
      <c r="AP9" s="712"/>
      <c r="AQ9" s="715"/>
      <c r="AR9" s="716">
        <f>$E9</f>
        <v>14614061489.946352</v>
      </c>
      <c r="AS9" s="712"/>
      <c r="AT9" s="712"/>
      <c r="AU9" s="716">
        <f>$E9</f>
        <v>14614061489.946352</v>
      </c>
      <c r="AV9" s="712"/>
      <c r="AW9" s="712"/>
      <c r="AX9" s="716">
        <f>$E9</f>
        <v>14614061489.946352</v>
      </c>
      <c r="AY9" s="716">
        <v>337668329.80832452</v>
      </c>
      <c r="AZ9" s="716">
        <v>66257577</v>
      </c>
      <c r="BA9" s="854"/>
      <c r="BC9" s="65" t="s">
        <v>1104</v>
      </c>
      <c r="BD9" s="625">
        <v>11524377974.405729</v>
      </c>
      <c r="BE9" s="650">
        <v>11524377974.405729</v>
      </c>
      <c r="BF9" s="625">
        <v>11524377974.405729</v>
      </c>
      <c r="BH9" s="65" t="s">
        <v>1104</v>
      </c>
      <c r="BI9" s="789">
        <v>10664288120.488104</v>
      </c>
      <c r="BJ9" s="789">
        <v>10664288120.488104</v>
      </c>
      <c r="BK9" s="789">
        <v>10664288120.488104</v>
      </c>
      <c r="BM9" s="65" t="s">
        <v>1104</v>
      </c>
      <c r="BN9" s="625">
        <v>14614061489.946352</v>
      </c>
      <c r="BO9" s="625">
        <v>14614061489.946352</v>
      </c>
      <c r="BP9" s="625">
        <v>14614061489.946352</v>
      </c>
      <c r="BR9" s="65" t="s">
        <v>1104</v>
      </c>
      <c r="BS9" s="819">
        <v>14614061489.946352</v>
      </c>
      <c r="BT9" s="742">
        <v>14614061489.946352</v>
      </c>
      <c r="BU9" s="794">
        <v>14614061489.946352</v>
      </c>
      <c r="BV9" s="749"/>
    </row>
    <row r="10" spans="1:75" s="749" customFormat="1">
      <c r="A10" s="749" t="s">
        <v>279</v>
      </c>
      <c r="C10" s="750">
        <f>C3-C4</f>
        <v>-11495361339.819777</v>
      </c>
      <c r="D10" s="750">
        <f>D7-D8</f>
        <v>-10512034905.613443</v>
      </c>
      <c r="E10" s="750">
        <f>E7-E9</f>
        <v>-14276374865.237247</v>
      </c>
      <c r="F10" s="750">
        <f>F3-F4</f>
        <v>-11479827977.117893</v>
      </c>
      <c r="G10" s="750">
        <f>G7-G8</f>
        <v>-10432443866.973145</v>
      </c>
      <c r="H10" s="750">
        <f>H7-H9</f>
        <v>-14101429295.074232</v>
      </c>
      <c r="I10" s="751">
        <f>I3-I4</f>
        <v>-11476875721.792021</v>
      </c>
      <c r="J10" s="751">
        <f>J7-J8</f>
        <v>-10413271851.490967</v>
      </c>
      <c r="K10" s="751">
        <f>K7-K9</f>
        <v>-14058824816.224949</v>
      </c>
      <c r="L10" s="750">
        <f>L3-L4</f>
        <v>-11356372954.650517</v>
      </c>
      <c r="M10" s="750">
        <f>M7-M8</f>
        <v>-9812711460.3830452</v>
      </c>
      <c r="N10" s="750">
        <f>N7-N9</f>
        <v>-12785795116.645651</v>
      </c>
      <c r="O10" s="750">
        <f>O3-O4</f>
        <v>-11345871281.230232</v>
      </c>
      <c r="P10" s="750">
        <f>P7-P8</f>
        <v>-9745784849.1076794</v>
      </c>
      <c r="Q10" s="750">
        <f>Q7-Q9</f>
        <v>-12637069313.811502</v>
      </c>
      <c r="R10" s="750">
        <f>R3-R4</f>
        <v>-11333373717.473606</v>
      </c>
      <c r="S10" s="750">
        <f>S7-S8</f>
        <v>-9680359942.5919456</v>
      </c>
      <c r="T10" s="750">
        <f>T7-T9</f>
        <v>-12491736977.204712</v>
      </c>
      <c r="U10" s="750">
        <f>U3-U4</f>
        <v>-11305689351.096598</v>
      </c>
      <c r="V10" s="750">
        <f>V7-V8</f>
        <v>-9519833387.8552876</v>
      </c>
      <c r="W10" s="750">
        <f>W7-W9</f>
        <v>-12148546117.187012</v>
      </c>
      <c r="X10" s="750">
        <f>X3-X4</f>
        <v>-11057182145.336323</v>
      </c>
      <c r="Y10" s="750">
        <f>Y7-Y8</f>
        <v>-7613515052.0545959</v>
      </c>
      <c r="Z10" s="750">
        <f>Z7-Z9</f>
        <v>-7912283148.7410269</v>
      </c>
      <c r="AA10" s="750">
        <f>AA3-AA4</f>
        <v>-10840997571.332716</v>
      </c>
      <c r="AB10" s="750">
        <f>AB7-AB8</f>
        <v>-6092219973.990345</v>
      </c>
      <c r="AC10" s="750">
        <f>AC7-AC9</f>
        <v>-2238234378.9361305</v>
      </c>
      <c r="AD10" s="750">
        <f>AD3-AD4</f>
        <v>-11354900890.99316</v>
      </c>
      <c r="AE10" s="750">
        <f>AE7-AE8</f>
        <v>-9411095461.4314117</v>
      </c>
      <c r="AF10" s="750">
        <f>AF7-AF9</f>
        <v>-11830787516.126572</v>
      </c>
      <c r="AG10" s="750">
        <f>AG3-AG4</f>
        <v>-10798897315.690863</v>
      </c>
      <c r="AH10" s="750">
        <f>AH7-AH8</f>
        <v>-5807153631.6951704</v>
      </c>
      <c r="AI10" s="750">
        <f>AI7-AI9</f>
        <v>-3975657278.7301311</v>
      </c>
      <c r="AJ10" s="750">
        <f>AJ3-AJ4</f>
        <v>-10958743883.714792</v>
      </c>
      <c r="AK10" s="750">
        <f>AK7-AK8</f>
        <v>-6054985417.7285595</v>
      </c>
      <c r="AL10" s="750">
        <f>AL7-AL9</f>
        <v>-4374820502.1703739</v>
      </c>
      <c r="AM10" s="750">
        <f>AM3-AM4</f>
        <v>-10402740308.412905</v>
      </c>
      <c r="AN10" s="750">
        <f>AN7-AN8</f>
        <v>-2451043588.0008955</v>
      </c>
      <c r="AO10" s="750">
        <f>AO7-AO9</f>
        <v>3480309735.1837063</v>
      </c>
      <c r="AP10" s="750">
        <f>AP3-AP4</f>
        <v>-7494834780.0787754</v>
      </c>
      <c r="AQ10" s="750">
        <f>AQ7-AQ8</f>
        <v>-4079587395.4708757</v>
      </c>
      <c r="AR10" s="752">
        <f>AR7-AR9</f>
        <v>15774560.625787735</v>
      </c>
      <c r="AS10" s="753">
        <f>+AS3-AS4</f>
        <v>187217620990.26828</v>
      </c>
      <c r="AT10" s="753">
        <f>AT7-AT8</f>
        <v>741068858905.09534</v>
      </c>
      <c r="AU10" s="753">
        <f>AU7-AU9</f>
        <v>733989110127.51978</v>
      </c>
      <c r="AV10" s="753">
        <f>+AV3-AV4</f>
        <v>91927493004.276657</v>
      </c>
      <c r="AW10" s="753">
        <f>AW7-AW8</f>
        <v>450203048844.17059</v>
      </c>
      <c r="AX10" s="753">
        <f>AX7-AX9</f>
        <v>779056189187.27356</v>
      </c>
      <c r="AY10" s="753">
        <f>AY7-AY9</f>
        <v>18294.900779247284</v>
      </c>
      <c r="AZ10" s="753">
        <f>AZ7-AZ9</f>
        <v>60119.827434703708</v>
      </c>
      <c r="BA10" s="855"/>
      <c r="BC10" s="754" t="s">
        <v>1049</v>
      </c>
      <c r="BD10" s="625">
        <f>BD8-BD9</f>
        <v>-11356372954.650517</v>
      </c>
      <c r="BE10" s="625">
        <f t="shared" ref="BE10:BF10" si="4">BE8-BE9</f>
        <v>-11345871281.230232</v>
      </c>
      <c r="BF10" s="625">
        <f t="shared" si="4"/>
        <v>-11333373717.473606</v>
      </c>
      <c r="BH10" s="754" t="s">
        <v>1049</v>
      </c>
      <c r="BI10" s="625">
        <f>BI8-BI9</f>
        <v>-9812711460.3830452</v>
      </c>
      <c r="BJ10" s="625">
        <f t="shared" ref="BJ10:BK10" si="5">BJ8-BJ9</f>
        <v>-9745784849.1076794</v>
      </c>
      <c r="BK10" s="625">
        <f t="shared" si="5"/>
        <v>-9680359942.5919456</v>
      </c>
      <c r="BM10" s="754" t="s">
        <v>1049</v>
      </c>
      <c r="BN10" s="625">
        <f t="shared" ref="BN10:BP10" si="6">BN8-BN9</f>
        <v>-12785795116.645651</v>
      </c>
      <c r="BO10" s="625">
        <f t="shared" si="6"/>
        <v>-12637069313.811502</v>
      </c>
      <c r="BP10" s="625">
        <f t="shared" si="6"/>
        <v>-12491736977.204712</v>
      </c>
      <c r="BR10" s="754" t="s">
        <v>1049</v>
      </c>
      <c r="BS10" s="794">
        <v>3480309735.1837063</v>
      </c>
      <c r="BT10" s="794">
        <f t="shared" ref="BT10:BU10" si="7">BT8-BT9</f>
        <v>15774560.625787735</v>
      </c>
      <c r="BU10" s="794">
        <f t="shared" si="7"/>
        <v>733989110127.51978</v>
      </c>
      <c r="BV10" s="30"/>
    </row>
    <row r="11" spans="1:75" s="30" customFormat="1" ht="44.4" customHeight="1">
      <c r="A11" s="37" t="s">
        <v>210</v>
      </c>
      <c r="C11" s="57"/>
      <c r="D11" s="57"/>
      <c r="E11" s="57"/>
      <c r="F11" s="192"/>
      <c r="G11" s="192"/>
      <c r="H11" s="269"/>
      <c r="I11" s="269"/>
      <c r="J11" s="270"/>
      <c r="K11" s="270"/>
      <c r="L11" s="269"/>
      <c r="M11" s="271"/>
      <c r="N11" s="271"/>
      <c r="O11" s="192"/>
      <c r="P11" s="192"/>
      <c r="Q11" s="192"/>
      <c r="R11" s="192"/>
      <c r="S11" s="192"/>
      <c r="T11" s="192"/>
      <c r="U11" s="266"/>
      <c r="V11" s="266"/>
      <c r="W11" s="266"/>
      <c r="X11" s="57"/>
      <c r="Y11" s="57"/>
      <c r="Z11" s="57"/>
      <c r="AA11" s="5"/>
      <c r="AB11" s="5"/>
      <c r="AC11" s="5"/>
      <c r="AD11" s="5"/>
      <c r="AE11" s="5"/>
      <c r="AF11" s="5">
        <f>2783/337</f>
        <v>8.258160237388724</v>
      </c>
      <c r="AX11" s="710"/>
      <c r="BA11" s="212"/>
      <c r="BC11" s="21"/>
      <c r="BD11" s="649" t="s">
        <v>1030</v>
      </c>
      <c r="BE11" s="649" t="s">
        <v>1031</v>
      </c>
      <c r="BF11" s="649" t="s">
        <v>1032</v>
      </c>
      <c r="BH11" s="21"/>
      <c r="BI11" s="784" t="s">
        <v>1030</v>
      </c>
      <c r="BJ11" s="784" t="s">
        <v>1031</v>
      </c>
      <c r="BK11" s="784" t="s">
        <v>1032</v>
      </c>
      <c r="BM11" s="21"/>
      <c r="BN11" s="649" t="s">
        <v>1030</v>
      </c>
      <c r="BO11" s="649" t="s">
        <v>1031</v>
      </c>
      <c r="BP11" s="649" t="s">
        <v>1032</v>
      </c>
      <c r="BR11" s="21"/>
      <c r="BS11" s="799" t="s">
        <v>1169</v>
      </c>
      <c r="BT11" s="799" t="s">
        <v>1170</v>
      </c>
      <c r="BU11" s="800"/>
    </row>
    <row r="12" spans="1:75" ht="43.8" customHeight="1">
      <c r="C12" s="79" t="s">
        <v>2</v>
      </c>
      <c r="D12" s="79" t="s">
        <v>2</v>
      </c>
      <c r="E12" s="79" t="s">
        <v>2</v>
      </c>
      <c r="F12" s="79" t="s">
        <v>1231</v>
      </c>
      <c r="G12" s="79" t="s">
        <v>1231</v>
      </c>
      <c r="H12" s="79" t="s">
        <v>1231</v>
      </c>
      <c r="I12" s="718" t="s">
        <v>1232</v>
      </c>
      <c r="J12" s="718" t="s">
        <v>1232</v>
      </c>
      <c r="K12" s="718" t="s">
        <v>1232</v>
      </c>
      <c r="L12" s="718" t="s">
        <v>1233</v>
      </c>
      <c r="M12" s="718" t="s">
        <v>1233</v>
      </c>
      <c r="N12" s="718" t="s">
        <v>1233</v>
      </c>
      <c r="O12" s="79" t="s">
        <v>1234</v>
      </c>
      <c r="P12" s="79" t="s">
        <v>1234</v>
      </c>
      <c r="Q12" s="79" t="s">
        <v>1234</v>
      </c>
      <c r="R12" s="79" t="s">
        <v>1235</v>
      </c>
      <c r="S12" s="79" t="s">
        <v>1235</v>
      </c>
      <c r="T12" s="79" t="s">
        <v>1235</v>
      </c>
      <c r="U12" s="79" t="s">
        <v>1236</v>
      </c>
      <c r="V12" s="79" t="s">
        <v>1236</v>
      </c>
      <c r="W12" s="79" t="s">
        <v>1236</v>
      </c>
      <c r="X12" s="79" t="s">
        <v>1237</v>
      </c>
      <c r="Y12" s="79" t="s">
        <v>1237</v>
      </c>
      <c r="Z12" s="79" t="s">
        <v>1237</v>
      </c>
      <c r="AA12" s="718" t="s">
        <v>1238</v>
      </c>
      <c r="AB12" s="718" t="s">
        <v>1238</v>
      </c>
      <c r="AC12" s="718" t="s">
        <v>1238</v>
      </c>
      <c r="AD12" s="718" t="s">
        <v>1095</v>
      </c>
      <c r="AE12" s="718" t="s">
        <v>1095</v>
      </c>
      <c r="AF12" s="718" t="s">
        <v>1095</v>
      </c>
      <c r="AG12" s="718" t="s">
        <v>1153</v>
      </c>
      <c r="AH12" s="718" t="s">
        <v>1153</v>
      </c>
      <c r="AI12" s="718" t="s">
        <v>1153</v>
      </c>
      <c r="AJ12" s="79" t="s">
        <v>1154</v>
      </c>
      <c r="AK12" s="79" t="s">
        <v>1154</v>
      </c>
      <c r="AL12" s="79" t="s">
        <v>1154</v>
      </c>
      <c r="AM12" s="79" t="s">
        <v>1155</v>
      </c>
      <c r="AN12" s="79" t="s">
        <v>1155</v>
      </c>
      <c r="AO12" s="79" t="s">
        <v>1155</v>
      </c>
      <c r="AP12" s="718" t="s">
        <v>1156</v>
      </c>
      <c r="AQ12" s="718" t="s">
        <v>1156</v>
      </c>
      <c r="AR12" s="718" t="s">
        <v>1156</v>
      </c>
      <c r="AS12" s="718" t="s">
        <v>1096</v>
      </c>
      <c r="AT12" s="718" t="s">
        <v>1096</v>
      </c>
      <c r="AU12" s="718" t="s">
        <v>1096</v>
      </c>
      <c r="AV12" s="719" t="s">
        <v>1097</v>
      </c>
      <c r="AW12" s="719" t="s">
        <v>1097</v>
      </c>
      <c r="AX12" s="719" t="s">
        <v>1097</v>
      </c>
      <c r="AY12" s="718" t="s">
        <v>1161</v>
      </c>
      <c r="AZ12" s="718" t="s">
        <v>1160</v>
      </c>
      <c r="BA12" s="856"/>
      <c r="BB12" s="26"/>
      <c r="BC12" s="65" t="s">
        <v>1150</v>
      </c>
      <c r="BD12" s="625">
        <v>218688623.309131</v>
      </c>
      <c r="BE12" s="625">
        <v>467195829.06940681</v>
      </c>
      <c r="BF12" s="625">
        <v>683380403.07301331</v>
      </c>
      <c r="BH12" s="65" t="s">
        <v>1094</v>
      </c>
      <c r="BI12" s="625">
        <v>1144454732.6328156</v>
      </c>
      <c r="BJ12" s="625">
        <v>3050773068.4335084</v>
      </c>
      <c r="BK12" s="625">
        <v>4572068146.4977589</v>
      </c>
      <c r="BM12" s="65" t="s">
        <v>1094</v>
      </c>
      <c r="BN12" s="37">
        <v>2465515372.7593403</v>
      </c>
      <c r="BO12" s="37">
        <v>6701778341.2053251</v>
      </c>
      <c r="BP12" s="37">
        <v>12375827111.010221</v>
      </c>
      <c r="BR12" s="65" t="s">
        <v>1094</v>
      </c>
      <c r="BS12" s="742">
        <v>337686624.70910376</v>
      </c>
      <c r="BT12" s="742">
        <v>66317696.827434704</v>
      </c>
      <c r="BU12" s="742"/>
    </row>
    <row r="13" spans="1:75" s="37" customFormat="1" ht="13.8" customHeight="1">
      <c r="A13" s="720" t="s">
        <v>21</v>
      </c>
      <c r="B13" s="566" t="s">
        <v>1098</v>
      </c>
      <c r="C13" s="721">
        <v>1000</v>
      </c>
      <c r="D13" s="721">
        <v>4500</v>
      </c>
      <c r="E13" s="721">
        <v>10000</v>
      </c>
      <c r="F13" s="721">
        <v>1000</v>
      </c>
      <c r="G13" s="721">
        <v>4500</v>
      </c>
      <c r="H13" s="721">
        <v>10000</v>
      </c>
      <c r="I13" s="721">
        <v>1000</v>
      </c>
      <c r="J13" s="721">
        <v>4500</v>
      </c>
      <c r="K13" s="721">
        <v>10000</v>
      </c>
      <c r="L13" s="721">
        <v>1000</v>
      </c>
      <c r="M13" s="721">
        <v>4500</v>
      </c>
      <c r="N13" s="721">
        <v>10000</v>
      </c>
      <c r="O13" s="721">
        <v>1000</v>
      </c>
      <c r="P13" s="721">
        <v>4500</v>
      </c>
      <c r="Q13" s="721">
        <v>10000</v>
      </c>
      <c r="R13" s="721">
        <v>1000</v>
      </c>
      <c r="S13" s="721">
        <v>4500</v>
      </c>
      <c r="T13" s="721">
        <v>10000</v>
      </c>
      <c r="U13" s="721">
        <v>1000</v>
      </c>
      <c r="V13" s="721">
        <v>4500</v>
      </c>
      <c r="W13" s="721">
        <v>10000</v>
      </c>
      <c r="X13" s="721">
        <v>1000</v>
      </c>
      <c r="Y13" s="721">
        <v>4500</v>
      </c>
      <c r="Z13" s="721">
        <v>10000</v>
      </c>
      <c r="AA13" s="721">
        <v>1000</v>
      </c>
      <c r="AB13" s="721">
        <v>4500</v>
      </c>
      <c r="AC13" s="721">
        <v>10000</v>
      </c>
      <c r="AD13" s="721">
        <v>1000</v>
      </c>
      <c r="AE13" s="721">
        <v>4500</v>
      </c>
      <c r="AF13" s="721">
        <v>10000</v>
      </c>
      <c r="AG13" s="723">
        <v>1000</v>
      </c>
      <c r="AH13" s="721">
        <v>4500</v>
      </c>
      <c r="AI13" s="723">
        <v>10000</v>
      </c>
      <c r="AJ13" s="721">
        <v>1000</v>
      </c>
      <c r="AK13" s="721">
        <v>4500</v>
      </c>
      <c r="AL13" s="722">
        <v>10000</v>
      </c>
      <c r="AM13" s="722">
        <v>1000</v>
      </c>
      <c r="AN13" s="721">
        <v>4500</v>
      </c>
      <c r="AO13" s="723">
        <v>10000</v>
      </c>
      <c r="AP13" s="721">
        <v>1000</v>
      </c>
      <c r="AQ13" s="721">
        <v>4500</v>
      </c>
      <c r="AR13" s="721">
        <v>10000</v>
      </c>
      <c r="AS13" s="721">
        <v>1000</v>
      </c>
      <c r="AT13" s="721">
        <v>4500</v>
      </c>
      <c r="AU13" s="721">
        <v>10000</v>
      </c>
      <c r="AV13" s="721">
        <v>1000</v>
      </c>
      <c r="AW13" s="721">
        <v>4500</v>
      </c>
      <c r="AX13" s="721">
        <v>10000</v>
      </c>
      <c r="AY13" s="721">
        <v>10000</v>
      </c>
      <c r="AZ13" s="721">
        <v>10000</v>
      </c>
      <c r="BA13" s="857"/>
      <c r="BB13" s="26"/>
      <c r="BC13" s="65" t="s">
        <v>1104</v>
      </c>
      <c r="BD13" s="625">
        <v>11524377974.405729</v>
      </c>
      <c r="BE13" s="650">
        <v>11524377974.405729</v>
      </c>
      <c r="BF13" s="625">
        <v>11524377974.405729</v>
      </c>
      <c r="BG13" s="26"/>
      <c r="BH13" s="65" t="s">
        <v>1104</v>
      </c>
      <c r="BI13" s="789">
        <v>10664288120.488104</v>
      </c>
      <c r="BJ13" s="789">
        <v>10664288120.488104</v>
      </c>
      <c r="BK13" s="789">
        <v>10664288120.488104</v>
      </c>
      <c r="BL13" s="26"/>
      <c r="BM13" s="65" t="s">
        <v>1104</v>
      </c>
      <c r="BN13" s="625">
        <v>14614061489.946352</v>
      </c>
      <c r="BO13" s="625">
        <v>14614061489.946352</v>
      </c>
      <c r="BP13" s="625">
        <v>14614061489.946352</v>
      </c>
      <c r="BQ13" s="26"/>
      <c r="BR13" s="65" t="s">
        <v>1104</v>
      </c>
      <c r="BS13" s="742">
        <v>337668329.80832452</v>
      </c>
      <c r="BT13" s="742">
        <v>66257576.613666534</v>
      </c>
      <c r="BU13" s="742"/>
    </row>
    <row r="14" spans="1:75">
      <c r="A14" s="795">
        <v>2030</v>
      </c>
      <c r="B14" s="264">
        <f>(1/(1+$B$2))^(A14-2020)</f>
        <v>0.38554328942953153</v>
      </c>
      <c r="C14" s="725">
        <v>6307.4690524619018</v>
      </c>
      <c r="D14" s="725">
        <v>6296.3214802431621</v>
      </c>
      <c r="E14" s="725">
        <v>6278.803866756567</v>
      </c>
      <c r="F14" s="725">
        <v>9776.5224256952824</v>
      </c>
      <c r="G14" s="725">
        <v>9732.5826226688041</v>
      </c>
      <c r="H14" s="725">
        <v>9663.5343607700524</v>
      </c>
      <c r="I14" s="725">
        <v>10171.317231520354</v>
      </c>
      <c r="J14" s="725">
        <v>10127.377428493874</v>
      </c>
      <c r="K14" s="725">
        <v>10058.329166595122</v>
      </c>
      <c r="L14" s="725">
        <v>37304.088398630527</v>
      </c>
      <c r="M14" s="725">
        <v>36210.797203880938</v>
      </c>
      <c r="N14" s="725">
        <v>34492.768183560176</v>
      </c>
      <c r="O14" s="725">
        <v>38739.637965946938</v>
      </c>
      <c r="P14" s="725">
        <v>37646.346771197357</v>
      </c>
      <c r="Q14" s="725">
        <v>35928.317750876588</v>
      </c>
      <c r="R14" s="725">
        <v>41494.205900482208</v>
      </c>
      <c r="S14" s="725">
        <v>40399.954084580204</v>
      </c>
      <c r="T14" s="725">
        <v>38680.415516734189</v>
      </c>
      <c r="U14" s="725">
        <v>45683.310625727223</v>
      </c>
      <c r="V14" s="725">
        <v>44358.302966615265</v>
      </c>
      <c r="W14" s="725">
        <v>42276.148073725053</v>
      </c>
      <c r="X14" s="725">
        <v>73491.346759856213</v>
      </c>
      <c r="Y14" s="725">
        <v>72166.33910074427</v>
      </c>
      <c r="Z14" s="725">
        <v>70084.184207854079</v>
      </c>
      <c r="AA14" s="725">
        <v>119448.40801696245</v>
      </c>
      <c r="AB14" s="725">
        <v>116798.39269873852</v>
      </c>
      <c r="AC14" s="725">
        <v>112634.08291295811</v>
      </c>
      <c r="AD14" s="725">
        <v>22305.862973356612</v>
      </c>
      <c r="AE14" s="725">
        <v>22278.608322200194</v>
      </c>
      <c r="AF14" s="725">
        <v>22235.779584668686</v>
      </c>
      <c r="AG14" s="725">
        <v>105152.34440220003</v>
      </c>
      <c r="AH14" s="725">
        <v>102505.85392066541</v>
      </c>
      <c r="AI14" s="725">
        <v>98347.083163968186</v>
      </c>
      <c r="AJ14" s="725">
        <v>66488.632103024531</v>
      </c>
      <c r="AK14" s="725">
        <v>66426.33643722492</v>
      </c>
      <c r="AL14" s="725">
        <v>66328.443248111318</v>
      </c>
      <c r="AM14" s="725">
        <v>149335.11353175444</v>
      </c>
      <c r="AN14" s="725">
        <v>146653.5820351794</v>
      </c>
      <c r="AO14" s="725">
        <v>142439.74682627572</v>
      </c>
      <c r="AP14" s="725">
        <v>538411.07940559997</v>
      </c>
      <c r="AQ14" s="725">
        <v>119646.90653457776</v>
      </c>
      <c r="AR14" s="725">
        <v>119571.02728023603</v>
      </c>
      <c r="AS14" s="726">
        <v>46184314.03412503</v>
      </c>
      <c r="AT14" s="726">
        <v>30466535.584897727</v>
      </c>
      <c r="AU14" s="725">
        <v>5767169.4503976535</v>
      </c>
      <c r="AV14" s="725">
        <v>24220815.978844695</v>
      </c>
      <c r="AW14" s="725">
        <v>20291360.219847526</v>
      </c>
      <c r="AX14" s="727">
        <v>14116501.169994833</v>
      </c>
      <c r="AY14" s="725">
        <v>6278.803866756567</v>
      </c>
      <c r="AZ14" s="725">
        <v>6278.803866756567</v>
      </c>
      <c r="BA14" s="858"/>
      <c r="BB14" s="26"/>
      <c r="BC14" s="754" t="s">
        <v>1049</v>
      </c>
      <c r="BD14" s="625">
        <f>BD12-BD13</f>
        <v>-11305689351.096598</v>
      </c>
      <c r="BE14" s="625">
        <f t="shared" ref="BE14:BF14" si="8">BE12-BE13</f>
        <v>-11057182145.336323</v>
      </c>
      <c r="BF14" s="625">
        <f t="shared" si="8"/>
        <v>-10840997571.332716</v>
      </c>
      <c r="BH14" s="648" t="s">
        <v>1049</v>
      </c>
      <c r="BI14" s="625">
        <f>BI12-BI13</f>
        <v>-9519833387.8552876</v>
      </c>
      <c r="BJ14" s="625">
        <f t="shared" ref="BJ14:BK14" si="9">BJ12-BJ13</f>
        <v>-7613515052.0545959</v>
      </c>
      <c r="BK14" s="625">
        <f t="shared" si="9"/>
        <v>-6092219973.990345</v>
      </c>
      <c r="BM14" s="648" t="s">
        <v>1049</v>
      </c>
      <c r="BN14" s="625">
        <f t="shared" ref="BN14:BP14" si="10">BN12-BN13</f>
        <v>-12148546117.187012</v>
      </c>
      <c r="BO14" s="625">
        <f t="shared" si="10"/>
        <v>-7912283148.7410269</v>
      </c>
      <c r="BP14" s="625">
        <f t="shared" si="10"/>
        <v>-2238234378.9361305</v>
      </c>
      <c r="BR14" s="648" t="s">
        <v>1049</v>
      </c>
      <c r="BS14" s="794">
        <f>BS12-BS13</f>
        <v>18294.900779247284</v>
      </c>
      <c r="BT14" s="794">
        <f>BT12-BT13</f>
        <v>60120.213768169284</v>
      </c>
      <c r="BU14" s="742"/>
    </row>
    <row r="15" spans="1:75">
      <c r="A15" s="795">
        <v>2031</v>
      </c>
      <c r="B15" s="264">
        <f t="shared" ref="B15:B53" si="11">(1/(1+$B$2))^(A15-2020)</f>
        <v>0.35049389948139231</v>
      </c>
      <c r="C15" s="725">
        <v>6529.3459211268892</v>
      </c>
      <c r="D15" s="725">
        <v>6518.1983489081476</v>
      </c>
      <c r="E15" s="725">
        <v>6500.6807354215525</v>
      </c>
      <c r="F15" s="725">
        <v>10108.23186689097</v>
      </c>
      <c r="G15" s="725">
        <v>10064.292063864492</v>
      </c>
      <c r="H15" s="725">
        <v>9995.2438019657384</v>
      </c>
      <c r="I15" s="725">
        <v>10550.838635346121</v>
      </c>
      <c r="J15" s="725">
        <v>10506.898832319643</v>
      </c>
      <c r="K15" s="725">
        <v>10437.850570420891</v>
      </c>
      <c r="L15" s="725">
        <v>38514.458420071831</v>
      </c>
      <c r="M15" s="725">
        <v>37421.16722532225</v>
      </c>
      <c r="N15" s="725">
        <v>35703.13820500148</v>
      </c>
      <c r="O15" s="725">
        <v>40120.130475849379</v>
      </c>
      <c r="P15" s="725">
        <v>39026.83928109979</v>
      </c>
      <c r="Q15" s="725">
        <v>37308.810260779013</v>
      </c>
      <c r="R15" s="725">
        <v>42964.302577539514</v>
      </c>
      <c r="S15" s="725">
        <v>41870.050761637511</v>
      </c>
      <c r="T15" s="725">
        <v>40150.512193791488</v>
      </c>
      <c r="U15" s="725">
        <v>47596.774207275455</v>
      </c>
      <c r="V15" s="725">
        <v>46271.766548163498</v>
      </c>
      <c r="W15" s="725">
        <v>44189.6116552733</v>
      </c>
      <c r="X15" s="725">
        <v>79346.90650729592</v>
      </c>
      <c r="Y15" s="725">
        <v>78021.898848183977</v>
      </c>
      <c r="Z15" s="725">
        <v>75939.743955293758</v>
      </c>
      <c r="AA15" s="725">
        <v>131159.52751184185</v>
      </c>
      <c r="AB15" s="725">
        <v>128509.51219361793</v>
      </c>
      <c r="AC15" s="725">
        <v>124345.20240783751</v>
      </c>
      <c r="AD15" s="725">
        <v>24722.655010651841</v>
      </c>
      <c r="AE15" s="725">
        <v>24695.400359495427</v>
      </c>
      <c r="AF15" s="725">
        <v>24652.571621963918</v>
      </c>
      <c r="AG15" s="725">
        <v>115247.71891350385</v>
      </c>
      <c r="AH15" s="725">
        <v>112601.22843196924</v>
      </c>
      <c r="AI15" s="725">
        <v>108442.45767527202</v>
      </c>
      <c r="AJ15" s="725">
        <v>74711.976630791047</v>
      </c>
      <c r="AK15" s="725">
        <v>74649.680964991479</v>
      </c>
      <c r="AL15" s="725">
        <v>74551.787775877849</v>
      </c>
      <c r="AM15" s="725">
        <v>165237.04053352954</v>
      </c>
      <c r="AN15" s="725">
        <v>162555.50903695455</v>
      </c>
      <c r="AO15" s="725">
        <v>158341.6738280509</v>
      </c>
      <c r="AP15" s="725">
        <v>594627.98901327094</v>
      </c>
      <c r="AQ15" s="725">
        <v>132139.55311406023</v>
      </c>
      <c r="AR15" s="725">
        <v>132063.67385971849</v>
      </c>
      <c r="AS15" s="726">
        <v>47309733.040997893</v>
      </c>
      <c r="AT15" s="726">
        <v>31591954.591770567</v>
      </c>
      <c r="AU15" s="725">
        <v>6892588.4572705021</v>
      </c>
      <c r="AV15" s="725">
        <v>24783730.654515594</v>
      </c>
      <c r="AW15" s="725">
        <v>20854274.895518422</v>
      </c>
      <c r="AX15" s="727">
        <v>14679415.845665725</v>
      </c>
      <c r="AY15" s="725">
        <v>6500.6807354215525</v>
      </c>
      <c r="AZ15" s="725">
        <v>6500.6807354215525</v>
      </c>
      <c r="BA15" s="858"/>
      <c r="BB15" s="26"/>
      <c r="BC15" s="26" t="s">
        <v>1034</v>
      </c>
      <c r="BE15" s="13"/>
      <c r="BF15" s="27"/>
      <c r="BH15" s="26" t="s">
        <v>1050</v>
      </c>
      <c r="BM15" s="26" t="s">
        <v>1050</v>
      </c>
      <c r="BR15" s="26" t="s">
        <v>1163</v>
      </c>
    </row>
    <row r="16" spans="1:75">
      <c r="A16" s="795">
        <v>2032</v>
      </c>
      <c r="B16" s="264">
        <f t="shared" si="11"/>
        <v>0.31863081771035662</v>
      </c>
      <c r="C16" s="725">
        <v>6758.9826006015383</v>
      </c>
      <c r="D16" s="725">
        <v>6747.835028382794</v>
      </c>
      <c r="E16" s="725">
        <v>6730.3174148962007</v>
      </c>
      <c r="F16" s="725">
        <v>10451.000821668165</v>
      </c>
      <c r="G16" s="725">
        <v>10407.061018641685</v>
      </c>
      <c r="H16" s="725">
        <v>10338.012756742934</v>
      </c>
      <c r="I16" s="725">
        <v>10944.287325653495</v>
      </c>
      <c r="J16" s="725">
        <v>10900.347522627018</v>
      </c>
      <c r="K16" s="725">
        <v>10831.299260728267</v>
      </c>
      <c r="L16" s="725">
        <v>39762.285577269395</v>
      </c>
      <c r="M16" s="725">
        <v>38668.994382519821</v>
      </c>
      <c r="N16" s="725">
        <v>36950.965362199051</v>
      </c>
      <c r="O16" s="725">
        <v>41547.632484794813</v>
      </c>
      <c r="P16" s="725">
        <v>40454.341290045231</v>
      </c>
      <c r="Q16" s="725">
        <v>38736.312269724462</v>
      </c>
      <c r="R16" s="725">
        <v>44484.758589964498</v>
      </c>
      <c r="S16" s="725">
        <v>43390.506774062495</v>
      </c>
      <c r="T16" s="725">
        <v>41670.968206216479</v>
      </c>
      <c r="U16" s="725">
        <v>49576.677248362961</v>
      </c>
      <c r="V16" s="725">
        <v>48251.669589251018</v>
      </c>
      <c r="W16" s="725">
        <v>46169.514696360806</v>
      </c>
      <c r="X16" s="725">
        <v>85618.127145351027</v>
      </c>
      <c r="Y16" s="725">
        <v>84293.119486239084</v>
      </c>
      <c r="Z16" s="725">
        <v>82210.964593348865</v>
      </c>
      <c r="AA16" s="725">
        <v>143701.96878795209</v>
      </c>
      <c r="AB16" s="725">
        <v>141051.95346972818</v>
      </c>
      <c r="AC16" s="725">
        <v>136887.64368394774</v>
      </c>
      <c r="AD16" s="725">
        <v>27336.420819021816</v>
      </c>
      <c r="AE16" s="725">
        <v>27309.166167865398</v>
      </c>
      <c r="AF16" s="725">
        <v>27266.337430333893</v>
      </c>
      <c r="AG16" s="725">
        <v>126047.20680819431</v>
      </c>
      <c r="AH16" s="725">
        <v>123400.71632665971</v>
      </c>
      <c r="AI16" s="725">
        <v>119241.94556996245</v>
      </c>
      <c r="AJ16" s="725">
        <v>83707.248678337841</v>
      </c>
      <c r="AK16" s="725">
        <v>83644.953012538244</v>
      </c>
      <c r="AL16" s="725">
        <v>83547.059823424599</v>
      </c>
      <c r="AM16" s="725">
        <v>182418.0346673968</v>
      </c>
      <c r="AN16" s="725">
        <v>179736.50317082179</v>
      </c>
      <c r="AO16" s="725">
        <v>175522.66796191814</v>
      </c>
      <c r="AP16" s="725">
        <v>655539.94359625538</v>
      </c>
      <c r="AQ16" s="725">
        <v>145675.5430213901</v>
      </c>
      <c r="AR16" s="725">
        <v>145599.66376704833</v>
      </c>
      <c r="AS16" s="726">
        <v>48476792.551125027</v>
      </c>
      <c r="AT16" s="726">
        <v>32759014.101897705</v>
      </c>
      <c r="AU16" s="725">
        <v>8059647.9673976395</v>
      </c>
      <c r="AV16" s="725">
        <v>25367472.643432949</v>
      </c>
      <c r="AW16" s="725">
        <v>21438016.884435773</v>
      </c>
      <c r="AX16" s="727">
        <v>15263157.834583081</v>
      </c>
      <c r="AY16" s="725">
        <v>6730.3174148962007</v>
      </c>
      <c r="AZ16" s="725">
        <v>6730.3174148962007</v>
      </c>
      <c r="BA16" s="858"/>
      <c r="BB16" s="728"/>
      <c r="BC16" s="728"/>
    </row>
    <row r="17" spans="1:70">
      <c r="A17" s="795">
        <v>2033</v>
      </c>
      <c r="B17" s="264">
        <f t="shared" si="11"/>
        <v>0.28966437973668779</v>
      </c>
      <c r="C17" s="725">
        <v>6996.6580651815038</v>
      </c>
      <c r="D17" s="725">
        <v>6985.5104929627605</v>
      </c>
      <c r="E17" s="725">
        <v>6967.9928794761681</v>
      </c>
      <c r="F17" s="725">
        <v>10805.207430058708</v>
      </c>
      <c r="G17" s="725">
        <v>10761.267627032232</v>
      </c>
      <c r="H17" s="725">
        <v>10692.219365133478</v>
      </c>
      <c r="I17" s="725">
        <v>11352.186889917983</v>
      </c>
      <c r="J17" s="725">
        <v>11308.247086891504</v>
      </c>
      <c r="K17" s="725">
        <v>11239.198824992753</v>
      </c>
      <c r="L17" s="725">
        <v>41048.741336144602</v>
      </c>
      <c r="M17" s="725">
        <v>39955.450141395027</v>
      </c>
      <c r="N17" s="725">
        <v>38237.421121074251</v>
      </c>
      <c r="O17" s="725">
        <v>43023.761348153537</v>
      </c>
      <c r="P17" s="725">
        <v>41930.470153403963</v>
      </c>
      <c r="Q17" s="725">
        <v>40212.441133083201</v>
      </c>
      <c r="R17" s="725">
        <v>46057.31605129454</v>
      </c>
      <c r="S17" s="725">
        <v>44963.064235392536</v>
      </c>
      <c r="T17" s="725">
        <v>43243.525667546528</v>
      </c>
      <c r="U17" s="725">
        <v>51625.35524175912</v>
      </c>
      <c r="V17" s="725">
        <v>50300.347582647169</v>
      </c>
      <c r="W17" s="725">
        <v>48218.19268975695</v>
      </c>
      <c r="X17" s="725">
        <v>92334.952273577626</v>
      </c>
      <c r="Y17" s="725">
        <v>91009.944614465683</v>
      </c>
      <c r="Z17" s="725">
        <v>88927.789721575449</v>
      </c>
      <c r="AA17" s="725">
        <v>119448.40801696245</v>
      </c>
      <c r="AB17" s="725">
        <v>116798.39269873852</v>
      </c>
      <c r="AC17" s="725">
        <v>150321.29394040091</v>
      </c>
      <c r="AD17" s="725">
        <v>30163.708741298378</v>
      </c>
      <c r="AE17" s="725">
        <v>30136.454090141964</v>
      </c>
      <c r="AF17" s="725">
        <v>30093.625352610445</v>
      </c>
      <c r="AG17" s="725">
        <v>137601.09247063185</v>
      </c>
      <c r="AH17" s="725">
        <v>134954.60198909722</v>
      </c>
      <c r="AI17" s="725">
        <v>130795.83123239994</v>
      </c>
      <c r="AJ17" s="725">
        <v>93547.926884520464</v>
      </c>
      <c r="AK17" s="725">
        <v>93485.631218720897</v>
      </c>
      <c r="AL17" s="725">
        <v>93387.738029607281</v>
      </c>
      <c r="AM17" s="725">
        <v>200985.31061374041</v>
      </c>
      <c r="AN17" s="725">
        <v>198303.77911716537</v>
      </c>
      <c r="AO17" s="725">
        <v>194089.94390826172</v>
      </c>
      <c r="AP17" s="725">
        <v>721541.33744867833</v>
      </c>
      <c r="AQ17" s="725">
        <v>160342.51943303965</v>
      </c>
      <c r="AR17" s="725">
        <v>160266.64017869785</v>
      </c>
      <c r="AS17" s="726">
        <v>49687033.263126917</v>
      </c>
      <c r="AT17" s="726">
        <v>33969254.813899592</v>
      </c>
      <c r="AU17" s="725">
        <v>9269888.6793995202</v>
      </c>
      <c r="AV17" s="725">
        <v>25972812.544683151</v>
      </c>
      <c r="AW17" s="725">
        <v>22043356.785685979</v>
      </c>
      <c r="AX17" s="727">
        <v>15868497.735833289</v>
      </c>
      <c r="AY17" s="725">
        <v>6967.9928794761681</v>
      </c>
      <c r="AZ17" s="725">
        <v>6967.9928794761681</v>
      </c>
      <c r="BA17" s="847"/>
      <c r="BB17" s="728"/>
      <c r="BC17" s="728"/>
      <c r="BD17" s="728"/>
      <c r="BG17" s="26" t="s">
        <v>1133</v>
      </c>
      <c r="BI17" s="26" t="s">
        <v>1099</v>
      </c>
      <c r="BK17" s="26" t="s">
        <v>1100</v>
      </c>
      <c r="BR17" s="26" t="s">
        <v>1171</v>
      </c>
    </row>
    <row r="18" spans="1:70">
      <c r="A18" s="795">
        <v>2034</v>
      </c>
      <c r="B18" s="264">
        <f t="shared" si="11"/>
        <v>0.26333125430607979</v>
      </c>
      <c r="C18" s="725">
        <v>7242.661603947332</v>
      </c>
      <c r="D18" s="725">
        <v>7231.5140317285895</v>
      </c>
      <c r="E18" s="725">
        <v>7213.9964182419963</v>
      </c>
      <c r="F18" s="725">
        <v>11171.243128305445</v>
      </c>
      <c r="G18" s="725">
        <v>11127.303325278965</v>
      </c>
      <c r="H18" s="725">
        <v>11058.255063380211</v>
      </c>
      <c r="I18" s="725">
        <v>11775.081130522036</v>
      </c>
      <c r="J18" s="725">
        <v>11731.141327495558</v>
      </c>
      <c r="K18" s="725">
        <v>11662.093065596804</v>
      </c>
      <c r="L18" s="725">
        <v>42375.034310238574</v>
      </c>
      <c r="M18" s="725">
        <v>41281.743115488993</v>
      </c>
      <c r="N18" s="725">
        <v>39563.714095168223</v>
      </c>
      <c r="O18" s="725">
        <v>44550.190814704736</v>
      </c>
      <c r="P18" s="725">
        <v>43456.899619955148</v>
      </c>
      <c r="Q18" s="725">
        <v>41738.870599634378</v>
      </c>
      <c r="R18" s="725">
        <v>47683.778092648019</v>
      </c>
      <c r="S18" s="725">
        <v>46589.526276746023</v>
      </c>
      <c r="T18" s="725">
        <v>44869.987708900007</v>
      </c>
      <c r="U18" s="725">
        <v>53745.227027484289</v>
      </c>
      <c r="V18" s="725">
        <v>52420.219368372338</v>
      </c>
      <c r="W18" s="725">
        <v>50338.064475482141</v>
      </c>
      <c r="X18" s="725">
        <v>99529.521994856186</v>
      </c>
      <c r="Y18" s="725">
        <v>98204.514335744228</v>
      </c>
      <c r="Z18" s="725">
        <v>96122.359442854009</v>
      </c>
      <c r="AA18" s="725">
        <v>131159.52751184185</v>
      </c>
      <c r="AB18" s="725">
        <v>128509.51219361793</v>
      </c>
      <c r="AC18" s="725">
        <v>164710.43338295806</v>
      </c>
      <c r="AD18" s="725">
        <v>33222.495299735579</v>
      </c>
      <c r="AE18" s="725">
        <v>33195.240648579151</v>
      </c>
      <c r="AF18" s="725">
        <v>33152.411911047646</v>
      </c>
      <c r="AG18" s="725">
        <v>149963.34072912679</v>
      </c>
      <c r="AH18" s="725">
        <v>147316.85024759217</v>
      </c>
      <c r="AI18" s="725">
        <v>143158.07949089492</v>
      </c>
      <c r="AJ18" s="725">
        <v>104314.55509516409</v>
      </c>
      <c r="AK18" s="725">
        <v>104252.25942936454</v>
      </c>
      <c r="AL18" s="725">
        <v>104154.36624025092</v>
      </c>
      <c r="AM18" s="725">
        <v>221055.40052444188</v>
      </c>
      <c r="AN18" s="725">
        <v>218373.86902786678</v>
      </c>
      <c r="AO18" s="725">
        <v>214160.03381896316</v>
      </c>
      <c r="AP18" s="725">
        <v>793059.86543071957</v>
      </c>
      <c r="AQ18" s="725">
        <v>176235.52565127102</v>
      </c>
      <c r="AR18" s="725">
        <v>176159.64639692922</v>
      </c>
      <c r="AS18" s="726">
        <v>50942052.881472863</v>
      </c>
      <c r="AT18" s="726">
        <v>35224274.432245545</v>
      </c>
      <c r="AU18" s="725">
        <v>10524908.297745477</v>
      </c>
      <c r="AV18" s="725">
        <v>26600549.469370171</v>
      </c>
      <c r="AW18" s="725">
        <v>22671093.710373003</v>
      </c>
      <c r="AX18" s="727">
        <v>16496234.660520313</v>
      </c>
      <c r="AY18" s="725">
        <v>7213.9964182419963</v>
      </c>
      <c r="AZ18" s="725">
        <v>7213.9964182419963</v>
      </c>
      <c r="BA18" s="847"/>
      <c r="BB18" s="728"/>
      <c r="BC18" s="728"/>
      <c r="BI18" s="26" t="s">
        <v>1101</v>
      </c>
      <c r="BK18" s="736"/>
      <c r="BL18" s="736"/>
      <c r="BM18" s="736"/>
    </row>
    <row r="19" spans="1:70">
      <c r="A19" s="795">
        <v>2035</v>
      </c>
      <c r="B19" s="264">
        <f t="shared" si="11"/>
        <v>0.23939204936916345</v>
      </c>
      <c r="C19" s="725">
        <v>7497.29321263982</v>
      </c>
      <c r="D19" s="725">
        <v>7486.1456404210803</v>
      </c>
      <c r="E19" s="725">
        <v>7468.6280269344861</v>
      </c>
      <c r="F19" s="725">
        <v>11549.513130418794</v>
      </c>
      <c r="G19" s="725">
        <v>11505.573327392314</v>
      </c>
      <c r="H19" s="725">
        <v>11436.525065493566</v>
      </c>
      <c r="I19" s="725">
        <v>12213.534867348053</v>
      </c>
      <c r="J19" s="725">
        <v>12169.595064321573</v>
      </c>
      <c r="K19" s="725">
        <v>12100.546802422819</v>
      </c>
      <c r="L19" s="725">
        <v>43742.411459718802</v>
      </c>
      <c r="M19" s="725">
        <v>42649.120264969235</v>
      </c>
      <c r="N19" s="725">
        <v>40931.091244648465</v>
      </c>
      <c r="O19" s="725">
        <v>46128.653026566506</v>
      </c>
      <c r="P19" s="725">
        <v>45035.361831816932</v>
      </c>
      <c r="Q19" s="725">
        <v>43317.332811496148</v>
      </c>
      <c r="R19" s="725">
        <v>49366.011033007642</v>
      </c>
      <c r="S19" s="725">
        <v>48271.759217105646</v>
      </c>
      <c r="T19" s="725">
        <v>46552.220649259623</v>
      </c>
      <c r="U19" s="725">
        <v>55938.79782170464</v>
      </c>
      <c r="V19" s="725">
        <v>54613.79016259269</v>
      </c>
      <c r="W19" s="725">
        <v>52531.635269702463</v>
      </c>
      <c r="X19" s="725">
        <v>107236.33756821275</v>
      </c>
      <c r="Y19" s="725">
        <v>105911.32990910081</v>
      </c>
      <c r="Z19" s="725">
        <v>103829.1750162106</v>
      </c>
      <c r="AA19" s="725">
        <v>143701.96878795209</v>
      </c>
      <c r="AB19" s="725">
        <v>141051.95346972818</v>
      </c>
      <c r="AC19" s="725">
        <v>180124.06452967116</v>
      </c>
      <c r="AD19" s="725">
        <v>36532.311405672386</v>
      </c>
      <c r="AE19" s="725">
        <v>36505.05675451595</v>
      </c>
      <c r="AF19" s="725">
        <v>36462.228016984467</v>
      </c>
      <c r="AG19" s="725">
        <v>163191.87369659697</v>
      </c>
      <c r="AH19" s="725">
        <v>160545.38321506241</v>
      </c>
      <c r="AI19" s="725">
        <v>156386.61245836513</v>
      </c>
      <c r="AJ19" s="725">
        <v>116095.42672570757</v>
      </c>
      <c r="AK19" s="725">
        <v>116033.13105990802</v>
      </c>
      <c r="AL19" s="725">
        <v>115935.23787079439</v>
      </c>
      <c r="AM19" s="725">
        <v>242754.98901651867</v>
      </c>
      <c r="AN19" s="725">
        <v>240073.45751994362</v>
      </c>
      <c r="AO19" s="725">
        <v>235859.62231103997</v>
      </c>
      <c r="AP19" s="725">
        <v>870559.34829950763</v>
      </c>
      <c r="AQ19" s="725">
        <v>193457.63295544614</v>
      </c>
      <c r="AR19" s="725">
        <v>193381.75370110443</v>
      </c>
      <c r="AS19" s="726">
        <v>52243508.225697644</v>
      </c>
      <c r="AT19" s="726">
        <v>36525729.776470326</v>
      </c>
      <c r="AU19" s="725">
        <v>11826363.641970251</v>
      </c>
      <c r="AV19" s="725">
        <v>27251512.095564529</v>
      </c>
      <c r="AW19" s="725">
        <v>23322056.336567361</v>
      </c>
      <c r="AX19" s="727">
        <v>17147197.286714673</v>
      </c>
      <c r="AY19" s="725">
        <v>7468.6280269344861</v>
      </c>
      <c r="AZ19" s="725">
        <v>7468.6280269344861</v>
      </c>
      <c r="BA19" s="847"/>
      <c r="BB19" s="728"/>
      <c r="BC19" s="728"/>
      <c r="BH19" s="739" t="s">
        <v>1106</v>
      </c>
      <c r="BI19" s="737" t="s">
        <v>1102</v>
      </c>
      <c r="BJ19" s="65" t="s">
        <v>15</v>
      </c>
      <c r="BK19" s="738" t="s">
        <v>1103</v>
      </c>
      <c r="BL19" s="738" t="s">
        <v>1104</v>
      </c>
      <c r="BM19" s="738" t="s">
        <v>1105</v>
      </c>
      <c r="BN19" s="1" t="s">
        <v>416</v>
      </c>
    </row>
    <row r="20" spans="1:70">
      <c r="A20" s="795">
        <v>2036</v>
      </c>
      <c r="B20" s="264">
        <f t="shared" si="11"/>
        <v>0.21762913579014859</v>
      </c>
      <c r="C20" s="725">
        <v>7760.8640008008615</v>
      </c>
      <c r="D20" s="725">
        <v>7749.7164285821191</v>
      </c>
      <c r="E20" s="725">
        <v>7732.1988150955249</v>
      </c>
      <c r="F20" s="725">
        <v>11940.436927698103</v>
      </c>
      <c r="G20" s="725">
        <v>11896.497124671625</v>
      </c>
      <c r="H20" s="725">
        <v>11827.448862772873</v>
      </c>
      <c r="I20" s="725">
        <v>12668.13477313877</v>
      </c>
      <c r="J20" s="725">
        <v>12624.194970112292</v>
      </c>
      <c r="K20" s="725">
        <v>12555.146708213539</v>
      </c>
      <c r="L20" s="725">
        <v>45152.159329944268</v>
      </c>
      <c r="M20" s="725">
        <v>44058.86813519468</v>
      </c>
      <c r="N20" s="725">
        <v>42340.83911487391</v>
      </c>
      <c r="O20" s="725">
        <v>47760.9405915467</v>
      </c>
      <c r="P20" s="725">
        <v>46667.649396797104</v>
      </c>
      <c r="Q20" s="725">
        <v>44949.620376476341</v>
      </c>
      <c r="R20" s="725">
        <v>51105.946628150894</v>
      </c>
      <c r="S20" s="725">
        <v>50011.694812248883</v>
      </c>
      <c r="T20" s="725">
        <v>48292.156244402868</v>
      </c>
      <c r="U20" s="725">
        <v>58208.662358056645</v>
      </c>
      <c r="V20" s="725">
        <v>56883.654698944709</v>
      </c>
      <c r="W20" s="725">
        <v>54801.499806054482</v>
      </c>
      <c r="X20" s="725">
        <v>115492.43871713585</v>
      </c>
      <c r="Y20" s="725">
        <v>114167.43105802391</v>
      </c>
      <c r="Z20" s="725">
        <v>112085.27616513368</v>
      </c>
      <c r="AA20" s="725">
        <v>157135.61904440529</v>
      </c>
      <c r="AB20" s="725">
        <v>154485.60372618132</v>
      </c>
      <c r="AC20" s="725">
        <v>196636.26682751736</v>
      </c>
      <c r="AD20" s="725">
        <v>40114.379952207506</v>
      </c>
      <c r="AE20" s="725">
        <v>40087.125301051092</v>
      </c>
      <c r="AF20" s="725">
        <v>40044.29656351958</v>
      </c>
      <c r="AG20" s="725">
        <v>177348.86907710246</v>
      </c>
      <c r="AH20" s="725">
        <v>174702.37859556783</v>
      </c>
      <c r="AI20" s="725">
        <v>170543.60783887064</v>
      </c>
      <c r="AJ20" s="725">
        <v>128987.3357722074</v>
      </c>
      <c r="AK20" s="725">
        <v>128925.04010640783</v>
      </c>
      <c r="AL20" s="725">
        <v>128827.14691729422</v>
      </c>
      <c r="AM20" s="725">
        <v>266221.82489698881</v>
      </c>
      <c r="AN20" s="725">
        <v>263540.29340041388</v>
      </c>
      <c r="AO20" s="725">
        <v>259326.45819151014</v>
      </c>
      <c r="AP20" s="725">
        <v>954542.79888332868</v>
      </c>
      <c r="AQ20" s="725">
        <v>212120.62197407303</v>
      </c>
      <c r="AR20" s="725">
        <v>212044.74271973129</v>
      </c>
      <c r="AS20" s="726">
        <v>53593117.417658754</v>
      </c>
      <c r="AT20" s="726">
        <v>37875338.968431428</v>
      </c>
      <c r="AU20" s="725">
        <v>13175972.833931357</v>
      </c>
      <c r="AV20" s="725">
        <v>27926559.762285862</v>
      </c>
      <c r="AW20" s="725">
        <v>23997104.003288686</v>
      </c>
      <c r="AX20" s="727">
        <v>17822244.953435998</v>
      </c>
      <c r="AY20" s="725">
        <v>7732.1988150955249</v>
      </c>
      <c r="AZ20" s="725">
        <v>7732.1988150955249</v>
      </c>
      <c r="BA20" s="847"/>
      <c r="BB20" s="728"/>
      <c r="BC20" s="728"/>
      <c r="BH20" s="37" t="s">
        <v>1108</v>
      </c>
      <c r="BI20" s="740" t="s">
        <v>1107</v>
      </c>
      <c r="BJ20" s="727">
        <v>1000</v>
      </c>
      <c r="BK20" s="822">
        <v>29016634.585951973</v>
      </c>
      <c r="BL20" s="625">
        <v>11524377974.405729</v>
      </c>
      <c r="BM20" s="741">
        <f>BK20-BL20</f>
        <v>-11495361339.819777</v>
      </c>
      <c r="BN20" s="1" t="s">
        <v>1172</v>
      </c>
      <c r="BO20" s="742"/>
      <c r="BP20" s="37"/>
    </row>
    <row r="21" spans="1:70">
      <c r="A21" s="795">
        <v>2037</v>
      </c>
      <c r="B21" s="264">
        <f t="shared" si="11"/>
        <v>0.19784466890013508</v>
      </c>
      <c r="C21" s="725">
        <v>8033.6966147877074</v>
      </c>
      <c r="D21" s="725">
        <v>8022.5490425689641</v>
      </c>
      <c r="E21" s="725">
        <v>8005.0314290823699</v>
      </c>
      <c r="F21" s="725">
        <v>12344.448806906934</v>
      </c>
      <c r="G21" s="725">
        <v>12300.509003880456</v>
      </c>
      <c r="H21" s="725">
        <v>12231.460741981704</v>
      </c>
      <c r="I21" s="725">
        <v>13139.490242998903</v>
      </c>
      <c r="J21" s="725">
        <v>13095.550439972427</v>
      </c>
      <c r="K21" s="725">
        <v>13026.502178073672</v>
      </c>
      <c r="L21" s="725">
        <v>46605.605330928985</v>
      </c>
      <c r="M21" s="725">
        <v>45512.314136179404</v>
      </c>
      <c r="N21" s="725">
        <v>43794.285115858627</v>
      </c>
      <c r="O21" s="725">
        <v>49448.908730602394</v>
      </c>
      <c r="P21" s="725">
        <v>48355.617535852805</v>
      </c>
      <c r="Q21" s="725">
        <v>46637.588515532043</v>
      </c>
      <c r="R21" s="725">
        <v>52905.584401141328</v>
      </c>
      <c r="S21" s="725">
        <v>51811.332585239317</v>
      </c>
      <c r="T21" s="725">
        <v>50091.794017393295</v>
      </c>
      <c r="U21" s="725">
        <v>60557.508145675907</v>
      </c>
      <c r="V21" s="725">
        <v>59232.500486563949</v>
      </c>
      <c r="W21" s="725">
        <v>57150.345593673737</v>
      </c>
      <c r="X21" s="725">
        <v>124337.59459346715</v>
      </c>
      <c r="Y21" s="725">
        <v>123012.5869343552</v>
      </c>
      <c r="Z21" s="725">
        <v>120930.43204146497</v>
      </c>
      <c r="AA21" s="725">
        <v>171524.75848696235</v>
      </c>
      <c r="AB21" s="725">
        <v>168874.7431687385</v>
      </c>
      <c r="AC21" s="725">
        <v>214326.57858017998</v>
      </c>
      <c r="AD21" s="725">
        <v>43991.765834268903</v>
      </c>
      <c r="AE21" s="725">
        <v>43964.511183112481</v>
      </c>
      <c r="AF21" s="725">
        <v>43921.682445580991</v>
      </c>
      <c r="AG21" s="725">
        <v>192501.08165783811</v>
      </c>
      <c r="AH21" s="725">
        <v>189854.59117630351</v>
      </c>
      <c r="AI21" s="725">
        <v>185695.82041960626</v>
      </c>
      <c r="AJ21" s="725">
        <v>143096.40098712363</v>
      </c>
      <c r="AK21" s="725">
        <v>143034.10532132408</v>
      </c>
      <c r="AL21" s="725">
        <v>142936.21213221052</v>
      </c>
      <c r="AM21" s="725">
        <v>291605.71681057941</v>
      </c>
      <c r="AN21" s="725">
        <v>288924.18531400437</v>
      </c>
      <c r="AO21" s="725">
        <v>284710.35010510078</v>
      </c>
      <c r="AP21" s="725">
        <v>1045555.7497268594</v>
      </c>
      <c r="AQ21" s="725">
        <v>232345.72216152429</v>
      </c>
      <c r="AR21" s="725">
        <v>232269.84290718249</v>
      </c>
      <c r="AS21" s="726">
        <v>54992662.149722449</v>
      </c>
      <c r="AT21" s="726">
        <v>39274883.700495131</v>
      </c>
      <c r="AU21" s="725">
        <v>14575517.56599506</v>
      </c>
      <c r="AV21" s="725">
        <v>28626583.603963394</v>
      </c>
      <c r="AW21" s="725">
        <v>24697127.844966222</v>
      </c>
      <c r="AX21" s="727">
        <v>18522268.795113526</v>
      </c>
      <c r="AY21" s="725">
        <v>8005.0314290823699</v>
      </c>
      <c r="AZ21" s="725">
        <v>8005.0314290823699</v>
      </c>
      <c r="BA21" s="847"/>
      <c r="BB21" s="728"/>
      <c r="BC21" s="728"/>
      <c r="BH21" s="37" t="s">
        <v>1110</v>
      </c>
      <c r="BI21" s="740" t="s">
        <v>1109</v>
      </c>
      <c r="BJ21" s="727">
        <v>4500</v>
      </c>
      <c r="BK21" s="625">
        <v>152253214.87466052</v>
      </c>
      <c r="BL21" s="789">
        <v>10664288120.488104</v>
      </c>
      <c r="BM21" s="741">
        <f>BK21-BL21</f>
        <v>-10512034905.613443</v>
      </c>
      <c r="BN21" s="1" t="s">
        <v>1173</v>
      </c>
      <c r="BO21" s="742"/>
      <c r="BP21" s="742"/>
    </row>
    <row r="22" spans="1:70">
      <c r="A22" s="795">
        <v>2038</v>
      </c>
      <c r="B22" s="264">
        <f t="shared" si="11"/>
        <v>0.1798587899092137</v>
      </c>
      <c r="C22" s="725">
        <v>8316.1256772932902</v>
      </c>
      <c r="D22" s="725">
        <v>8304.9781050745514</v>
      </c>
      <c r="E22" s="725">
        <v>8287.4604915879536</v>
      </c>
      <c r="F22" s="725">
        <v>12761.998387818725</v>
      </c>
      <c r="G22" s="725">
        <v>12718.058584792248</v>
      </c>
      <c r="H22" s="725">
        <v>12649.010322893497</v>
      </c>
      <c r="I22" s="725">
        <v>13628.234299470578</v>
      </c>
      <c r="J22" s="725">
        <v>13584.294496444098</v>
      </c>
      <c r="K22" s="725">
        <v>13515.246234545346</v>
      </c>
      <c r="L22" s="725">
        <v>48104.11905909043</v>
      </c>
      <c r="M22" s="725">
        <v>47010.827864340856</v>
      </c>
      <c r="N22" s="725">
        <v>45292.798844020079</v>
      </c>
      <c r="O22" s="725">
        <v>51194.477503198847</v>
      </c>
      <c r="P22" s="725">
        <v>50101.186308449272</v>
      </c>
      <c r="Q22" s="725">
        <v>48383.157288128496</v>
      </c>
      <c r="R22" s="725">
        <v>54766.994057404263</v>
      </c>
      <c r="S22" s="725">
        <v>53672.742241502274</v>
      </c>
      <c r="T22" s="725">
        <v>51953.203673656251</v>
      </c>
      <c r="U22" s="725">
        <v>62988.118848370948</v>
      </c>
      <c r="V22" s="725">
        <v>61663.111189259005</v>
      </c>
      <c r="W22" s="725">
        <v>59580.956296368786</v>
      </c>
      <c r="X22" s="725">
        <v>133814.50947832127</v>
      </c>
      <c r="Y22" s="725">
        <v>132489.50181920931</v>
      </c>
      <c r="Z22" s="725">
        <v>130407.34692631911</v>
      </c>
      <c r="AA22" s="725">
        <v>186938.38963367548</v>
      </c>
      <c r="AB22" s="725">
        <v>184288.3743154516</v>
      </c>
      <c r="AC22" s="725">
        <v>233280.4083498882</v>
      </c>
      <c r="AD22" s="725">
        <v>48189.539537639241</v>
      </c>
      <c r="AE22" s="725">
        <v>48162.284886482827</v>
      </c>
      <c r="AF22" s="725">
        <v>48119.456148951307</v>
      </c>
      <c r="AG22" s="725">
        <v>208720.18984856349</v>
      </c>
      <c r="AH22" s="725">
        <v>206073.69936702892</v>
      </c>
      <c r="AI22" s="725">
        <v>201914.92861033167</v>
      </c>
      <c r="AJ22" s="725">
        <v>158538.97037529419</v>
      </c>
      <c r="AK22" s="725">
        <v>158476.67470949455</v>
      </c>
      <c r="AL22" s="725">
        <v>158378.78152038093</v>
      </c>
      <c r="AM22" s="725">
        <v>319069.62068610487</v>
      </c>
      <c r="AN22" s="725">
        <v>316388.08918952988</v>
      </c>
      <c r="AO22" s="725">
        <v>312174.25398062618</v>
      </c>
      <c r="AP22" s="725">
        <v>1144189.8646103784</v>
      </c>
      <c r="AQ22" s="725">
        <v>254264.41435786188</v>
      </c>
      <c r="AR22" s="725">
        <v>254188.53510352012</v>
      </c>
      <c r="AS22" s="726">
        <v>56443990.036872514</v>
      </c>
      <c r="AT22" s="726">
        <v>40726211.587645195</v>
      </c>
      <c r="AU22" s="725">
        <v>16026845.453145126</v>
      </c>
      <c r="AV22" s="725">
        <v>29352507.726872023</v>
      </c>
      <c r="AW22" s="725">
        <v>25423051.96787484</v>
      </c>
      <c r="AX22" s="727">
        <v>19248192.918022156</v>
      </c>
      <c r="AY22" s="725">
        <v>8287.4604915879536</v>
      </c>
      <c r="AZ22" s="725">
        <v>8287.4604915879536</v>
      </c>
      <c r="BA22" s="847"/>
      <c r="BB22" s="728"/>
      <c r="BC22" s="728"/>
      <c r="BH22" s="37" t="s">
        <v>1112</v>
      </c>
      <c r="BI22" s="740" t="s">
        <v>1111</v>
      </c>
      <c r="BJ22" s="727">
        <v>10000</v>
      </c>
      <c r="BK22" s="37">
        <v>337686624.70910376</v>
      </c>
      <c r="BL22" s="625">
        <v>14614061489.946352</v>
      </c>
      <c r="BM22" s="741">
        <f t="shared" ref="BM22:BM26" si="12">BK22-BL22</f>
        <v>-14276374865.237247</v>
      </c>
      <c r="BN22" s="1" t="s">
        <v>1174</v>
      </c>
      <c r="BO22" s="794"/>
      <c r="BP22" s="742"/>
    </row>
    <row r="23" spans="1:70">
      <c r="A23" s="795">
        <v>2039</v>
      </c>
      <c r="B23" s="264">
        <f t="shared" si="11"/>
        <v>0.1635079908265579</v>
      </c>
      <c r="C23" s="725">
        <v>8608.4982440309486</v>
      </c>
      <c r="D23" s="725">
        <v>8597.3506718122044</v>
      </c>
      <c r="E23" s="725">
        <v>8579.8330583256102</v>
      </c>
      <c r="F23" s="725">
        <v>13193.551180877423</v>
      </c>
      <c r="G23" s="725">
        <v>13149.611377850943</v>
      </c>
      <c r="H23" s="725">
        <v>13080.563115952189</v>
      </c>
      <c r="I23" s="725">
        <v>14135.024534676981</v>
      </c>
      <c r="J23" s="725">
        <v>14091.084731650506</v>
      </c>
      <c r="K23" s="725">
        <v>14022.036469751751</v>
      </c>
      <c r="L23" s="725">
        <v>49649.113662717442</v>
      </c>
      <c r="M23" s="725">
        <v>48555.822467967846</v>
      </c>
      <c r="N23" s="725">
        <v>46837.793447647084</v>
      </c>
      <c r="O23" s="725">
        <v>52999.634113465087</v>
      </c>
      <c r="P23" s="725">
        <v>51906.342918715505</v>
      </c>
      <c r="Q23" s="725">
        <v>50188.313898394728</v>
      </c>
      <c r="R23" s="725">
        <v>56692.317987526119</v>
      </c>
      <c r="S23" s="725">
        <v>55598.06617162413</v>
      </c>
      <c r="T23" s="725">
        <v>53878.527603778108</v>
      </c>
      <c r="U23" s="725">
        <v>65503.377789556958</v>
      </c>
      <c r="V23" s="725">
        <v>64178.370130445008</v>
      </c>
      <c r="W23" s="725">
        <v>62096.215237554788</v>
      </c>
      <c r="X23" s="725">
        <v>143969.04438968751</v>
      </c>
      <c r="Y23" s="725">
        <v>142644.03673057561</v>
      </c>
      <c r="Z23" s="725">
        <v>140561.88183768539</v>
      </c>
      <c r="AA23" s="725">
        <v>203450.59193152172</v>
      </c>
      <c r="AB23" s="725">
        <v>200800.5766132978</v>
      </c>
      <c r="AC23" s="725">
        <v>253589.47817262079</v>
      </c>
      <c r="AD23" s="725">
        <v>52734.955544821896</v>
      </c>
      <c r="AE23" s="725">
        <v>52707.700893665489</v>
      </c>
      <c r="AF23" s="725">
        <v>52664.87215613397</v>
      </c>
      <c r="AG23" s="725">
        <v>226083.16928502513</v>
      </c>
      <c r="AH23" s="725">
        <v>223436.67880349053</v>
      </c>
      <c r="AI23" s="725">
        <v>219277.90804679328</v>
      </c>
      <c r="AJ23" s="725">
        <v>175442.61386727617</v>
      </c>
      <c r="AK23" s="725">
        <v>175380.31820147659</v>
      </c>
      <c r="AL23" s="725">
        <v>175282.42501236289</v>
      </c>
      <c r="AM23" s="725">
        <v>348790.82760736591</v>
      </c>
      <c r="AN23" s="725">
        <v>346109.29611079086</v>
      </c>
      <c r="AO23" s="725">
        <v>341895.46090188721</v>
      </c>
      <c r="AP23" s="725">
        <v>1251086.858274702</v>
      </c>
      <c r="AQ23" s="725">
        <v>278019.30183882266</v>
      </c>
      <c r="AR23" s="725">
        <v>277943.4225844809</v>
      </c>
      <c r="AS23" s="726">
        <v>57949017.055847168</v>
      </c>
      <c r="AT23" s="726">
        <v>42231238.606619842</v>
      </c>
      <c r="AU23" s="725">
        <v>17531872.472119771</v>
      </c>
      <c r="AV23" s="725">
        <v>30105290.429097202</v>
      </c>
      <c r="AW23" s="725">
        <v>26175834.670100037</v>
      </c>
      <c r="AX23" s="727">
        <v>20000975.620247345</v>
      </c>
      <c r="AY23" s="725">
        <v>8579.8330583256102</v>
      </c>
      <c r="AZ23" s="725">
        <v>8579.8330583256102</v>
      </c>
      <c r="BA23" s="847"/>
      <c r="BB23" s="728"/>
      <c r="BC23" s="728"/>
      <c r="BH23" s="26" t="s">
        <v>1148</v>
      </c>
      <c r="BI23" s="740" t="s">
        <v>1113</v>
      </c>
      <c r="BJ23" s="727">
        <v>10000</v>
      </c>
      <c r="BK23" s="747">
        <v>2783273973.8197799</v>
      </c>
      <c r="BL23" s="747">
        <v>14614061489.946352</v>
      </c>
      <c r="BM23" s="741">
        <f>BK23-BL23</f>
        <v>-11830787516.126572</v>
      </c>
      <c r="BN23" s="26" t="s">
        <v>1177</v>
      </c>
      <c r="BP23" s="794"/>
    </row>
    <row r="24" spans="1:70" ht="82.8">
      <c r="A24" s="795">
        <v>2040</v>
      </c>
      <c r="B24" s="264">
        <f t="shared" si="11"/>
        <v>0.14864362802414352</v>
      </c>
      <c r="C24" s="725">
        <v>8911.1742782684851</v>
      </c>
      <c r="D24" s="725">
        <v>8900.0267060497408</v>
      </c>
      <c r="E24" s="725">
        <v>8882.5090925631466</v>
      </c>
      <c r="F24" s="725">
        <v>13639.589165746926</v>
      </c>
      <c r="G24" s="725">
        <v>13595.649362720447</v>
      </c>
      <c r="H24" s="725">
        <v>13526.601100821699</v>
      </c>
      <c r="I24" s="725">
        <v>14660.54409109277</v>
      </c>
      <c r="J24" s="725">
        <v>14616.60428806629</v>
      </c>
      <c r="K24" s="725">
        <v>14547.556026167538</v>
      </c>
      <c r="L24" s="725">
        <v>51242.047252642697</v>
      </c>
      <c r="M24" s="725">
        <v>50148.756057893108</v>
      </c>
      <c r="N24" s="725">
        <v>48430.727037572331</v>
      </c>
      <c r="O24" s="725">
        <v>54866.435300154313</v>
      </c>
      <c r="P24" s="725">
        <v>53773.144105404732</v>
      </c>
      <c r="Q24" s="725">
        <v>52055.115085083948</v>
      </c>
      <c r="R24" s="725">
        <v>58683.773861035326</v>
      </c>
      <c r="S24" s="725">
        <v>57589.52204513333</v>
      </c>
      <c r="T24" s="725">
        <v>55869.983477287307</v>
      </c>
      <c r="U24" s="725">
        <v>68106.27158774386</v>
      </c>
      <c r="V24" s="725">
        <v>66781.263928631932</v>
      </c>
      <c r="W24" s="725">
        <v>64699.10903574172</v>
      </c>
      <c r="X24" s="725">
        <v>154850.45586197131</v>
      </c>
      <c r="Y24" s="725">
        <v>153525.44820285932</v>
      </c>
      <c r="Z24" s="725">
        <v>151443.2933099691</v>
      </c>
      <c r="AA24" s="725">
        <v>221140.90368418433</v>
      </c>
      <c r="AB24" s="725">
        <v>218490.88836596039</v>
      </c>
      <c r="AC24" s="725">
        <v>275352.30111718824</v>
      </c>
      <c r="AD24" s="725">
        <v>57657.646921969957</v>
      </c>
      <c r="AE24" s="725">
        <v>57630.392270813543</v>
      </c>
      <c r="AF24" s="725">
        <v>57587.563533282031</v>
      </c>
      <c r="AG24" s="725">
        <v>244672.69568074596</v>
      </c>
      <c r="AH24" s="725">
        <v>242026.2051992114</v>
      </c>
      <c r="AI24" s="725">
        <v>237867.43444251409</v>
      </c>
      <c r="AJ24" s="725">
        <v>193947.21279797982</v>
      </c>
      <c r="AK24" s="725">
        <v>193884.91713218027</v>
      </c>
      <c r="AL24" s="725">
        <v>193787.02394306666</v>
      </c>
      <c r="AM24" s="725">
        <v>380962.26155664242</v>
      </c>
      <c r="AN24" s="725">
        <v>378280.73006006726</v>
      </c>
      <c r="AO24" s="725">
        <v>374066.89485116379</v>
      </c>
      <c r="AP24" s="725">
        <v>1366942.7507792569</v>
      </c>
      <c r="AQ24" s="725">
        <v>303765.05572872376</v>
      </c>
      <c r="AR24" s="725">
        <v>303689.17647438199</v>
      </c>
      <c r="AS24" s="726">
        <v>59509730.074523874</v>
      </c>
      <c r="AT24" s="726">
        <v>43791951.62529657</v>
      </c>
      <c r="AU24" s="725">
        <v>19092585.490796492</v>
      </c>
      <c r="AV24" s="725">
        <v>30885925.465639155</v>
      </c>
      <c r="AW24" s="725">
        <v>26956469.706641983</v>
      </c>
      <c r="AX24" s="727">
        <v>20781610.656789299</v>
      </c>
      <c r="AY24" s="725">
        <v>8882.5090925631466</v>
      </c>
      <c r="AZ24" s="725">
        <v>8882.5090925631466</v>
      </c>
      <c r="BA24" s="847"/>
      <c r="BB24" s="728"/>
      <c r="BC24" s="728"/>
      <c r="BH24" s="37" t="s">
        <v>1149</v>
      </c>
      <c r="BI24" s="743" t="s">
        <v>1114</v>
      </c>
      <c r="BJ24" s="744">
        <v>10000</v>
      </c>
      <c r="BK24" s="824">
        <v>10638404211.216221</v>
      </c>
      <c r="BL24" s="825">
        <v>14614061489.946352</v>
      </c>
      <c r="BM24" s="746">
        <f t="shared" si="12"/>
        <v>-3975657278.7301311</v>
      </c>
      <c r="BN24" s="81" t="s">
        <v>1178</v>
      </c>
      <c r="BP24" s="742"/>
    </row>
    <row r="25" spans="1:70" ht="69">
      <c r="A25" s="795">
        <v>2041</v>
      </c>
      <c r="B25" s="264">
        <f t="shared" si="11"/>
        <v>0.13513057093103958</v>
      </c>
      <c r="C25" s="725">
        <v>9224.5271439246117</v>
      </c>
      <c r="D25" s="725">
        <v>9213.3795717058711</v>
      </c>
      <c r="E25" s="725">
        <v>9195.8619582192769</v>
      </c>
      <c r="F25" s="725">
        <v>14100.611391553937</v>
      </c>
      <c r="G25" s="725">
        <v>14056.671588527457</v>
      </c>
      <c r="H25" s="725">
        <v>13987.623326628704</v>
      </c>
      <c r="I25" s="725">
        <v>15205.502682566828</v>
      </c>
      <c r="J25" s="725">
        <v>15161.562879540352</v>
      </c>
      <c r="K25" s="725">
        <v>15092.514617641596</v>
      </c>
      <c r="L25" s="725">
        <v>52884.424359656747</v>
      </c>
      <c r="M25" s="725">
        <v>51791.133164907165</v>
      </c>
      <c r="N25" s="725">
        <v>50073.104144586396</v>
      </c>
      <c r="O25" s="725">
        <v>56797.009813532604</v>
      </c>
      <c r="P25" s="725">
        <v>55703.718618783023</v>
      </c>
      <c r="Q25" s="725">
        <v>53985.689598462246</v>
      </c>
      <c r="R25" s="725">
        <v>60743.657314547861</v>
      </c>
      <c r="S25" s="725">
        <v>59649.405498645865</v>
      </c>
      <c r="T25" s="725">
        <v>57929.866930799843</v>
      </c>
      <c r="U25" s="725">
        <v>70799.893927561963</v>
      </c>
      <c r="V25" s="725">
        <v>69474.886268449991</v>
      </c>
      <c r="W25" s="725">
        <v>67392.731375559786</v>
      </c>
      <c r="X25" s="725">
        <v>166511.65326638235</v>
      </c>
      <c r="Y25" s="725">
        <v>165186.64560727039</v>
      </c>
      <c r="Z25" s="725">
        <v>163104.4907143802</v>
      </c>
      <c r="AA25" s="725">
        <v>240094.73345389249</v>
      </c>
      <c r="AB25" s="725">
        <v>237444.71813566863</v>
      </c>
      <c r="AC25" s="725">
        <v>298674.69592601038</v>
      </c>
      <c r="AD25" s="725">
        <v>62989.837578403043</v>
      </c>
      <c r="AE25" s="725">
        <v>62962.582927246636</v>
      </c>
      <c r="AF25" s="725">
        <v>62919.75418971511</v>
      </c>
      <c r="AG25" s="725">
        <v>264577.57929379249</v>
      </c>
      <c r="AH25" s="725">
        <v>261931.08881225783</v>
      </c>
      <c r="AI25" s="725">
        <v>257772.31805556058</v>
      </c>
      <c r="AJ25" s="725">
        <v>214206.15566502122</v>
      </c>
      <c r="AK25" s="725">
        <v>214143.8599992216</v>
      </c>
      <c r="AL25" s="725">
        <v>214045.96681010796</v>
      </c>
      <c r="AM25" s="725">
        <v>415793.89738029713</v>
      </c>
      <c r="AN25" s="725">
        <v>413112.36588372203</v>
      </c>
      <c r="AO25" s="725">
        <v>408898.53067481832</v>
      </c>
      <c r="AP25" s="725">
        <v>1492512.4851977935</v>
      </c>
      <c r="AQ25" s="725">
        <v>331669.4411550652</v>
      </c>
      <c r="AR25" s="725">
        <v>331593.56190072343</v>
      </c>
      <c r="AS25" s="726">
        <v>61128189.474891663</v>
      </c>
      <c r="AT25" s="726">
        <v>45410411.025664337</v>
      </c>
      <c r="AU25" s="725">
        <v>20711044.89116428</v>
      </c>
      <c r="AV25" s="725">
        <v>31695443.360326592</v>
      </c>
      <c r="AW25" s="725">
        <v>27765987.60132942</v>
      </c>
      <c r="AX25" s="727">
        <v>21591128.551476732</v>
      </c>
      <c r="AY25" s="725">
        <v>9195.8619582192769</v>
      </c>
      <c r="AZ25" s="725">
        <v>9195.8619582192769</v>
      </c>
      <c r="BA25" s="847"/>
      <c r="BB25" s="728"/>
      <c r="BC25" s="728"/>
      <c r="BH25" s="26" t="s">
        <v>1116</v>
      </c>
      <c r="BI25" s="743" t="s">
        <v>1115</v>
      </c>
      <c r="BJ25" s="744">
        <v>10000</v>
      </c>
      <c r="BK25" s="824">
        <v>10638404211.216221</v>
      </c>
      <c r="BL25" s="825">
        <v>14614061489.946352</v>
      </c>
      <c r="BM25" s="746">
        <f t="shared" si="12"/>
        <v>-3975657278.7301311</v>
      </c>
      <c r="BN25" s="826" t="s">
        <v>1179</v>
      </c>
      <c r="BP25" s="742"/>
    </row>
    <row r="26" spans="1:70" ht="82.8">
      <c r="A26" s="795">
        <v>2042</v>
      </c>
      <c r="B26" s="264">
        <f t="shared" si="11"/>
        <v>0.12284597357367232</v>
      </c>
      <c r="C26" s="725">
        <v>9548.9441179696023</v>
      </c>
      <c r="D26" s="725">
        <v>9537.7965457508581</v>
      </c>
      <c r="E26" s="725">
        <v>9520.2789322642639</v>
      </c>
      <c r="F26" s="725">
        <v>14577.134599660329</v>
      </c>
      <c r="G26" s="725">
        <v>14533.194796633845</v>
      </c>
      <c r="H26" s="725">
        <v>14464.14653473509</v>
      </c>
      <c r="I26" s="725">
        <v>15770.637657293206</v>
      </c>
      <c r="J26" s="725">
        <v>15726.697854266733</v>
      </c>
      <c r="K26" s="725">
        <v>15657.649592367974</v>
      </c>
      <c r="L26" s="725">
        <v>54577.79744025434</v>
      </c>
      <c r="M26" s="725">
        <v>53484.506245504774</v>
      </c>
      <c r="N26" s="725">
        <v>51766.477225183997</v>
      </c>
      <c r="O26" s="725">
        <v>58793.560982438561</v>
      </c>
      <c r="P26" s="725">
        <v>57700.269787688972</v>
      </c>
      <c r="Q26" s="725">
        <v>55982.24076736821</v>
      </c>
      <c r="R26" s="725">
        <v>62874.344737788153</v>
      </c>
      <c r="S26" s="725">
        <v>61780.092921886149</v>
      </c>
      <c r="T26" s="725">
        <v>60060.554354040141</v>
      </c>
      <c r="U26" s="725">
        <v>73587.449471502056</v>
      </c>
      <c r="V26" s="725">
        <v>72262.441812390127</v>
      </c>
      <c r="W26" s="725">
        <v>70180.286919499908</v>
      </c>
      <c r="X26" s="725">
        <v>179009.47615347372</v>
      </c>
      <c r="Y26" s="725">
        <v>177684.46849436173</v>
      </c>
      <c r="Z26" s="725">
        <v>175602.31360147154</v>
      </c>
      <c r="AA26" s="725">
        <v>260403.80327662514</v>
      </c>
      <c r="AB26" s="725">
        <v>257753.78795840123</v>
      </c>
      <c r="AC26" s="725">
        <v>323670.34170019301</v>
      </c>
      <c r="AD26" s="725">
        <v>68766.573829548215</v>
      </c>
      <c r="AE26" s="725">
        <v>68739.319178391786</v>
      </c>
      <c r="AF26" s="725">
        <v>68696.490440860289</v>
      </c>
      <c r="AG26" s="725">
        <v>285893.2335730496</v>
      </c>
      <c r="AH26" s="725">
        <v>283246.74309151509</v>
      </c>
      <c r="AI26" s="725">
        <v>279087.97233481775</v>
      </c>
      <c r="AJ26" s="725">
        <v>236387.65057094529</v>
      </c>
      <c r="AK26" s="725">
        <v>236325.35490514562</v>
      </c>
      <c r="AL26" s="725">
        <v>236227.46171603198</v>
      </c>
      <c r="AM26" s="725">
        <v>453514.31031433318</v>
      </c>
      <c r="AN26" s="725">
        <v>450832.77881775808</v>
      </c>
      <c r="AO26" s="725">
        <v>446618.94360885449</v>
      </c>
      <c r="AP26" s="725">
        <v>1628614.9398305113</v>
      </c>
      <c r="AQ26" s="725">
        <v>361914.43107344699</v>
      </c>
      <c r="AR26" s="725">
        <v>361838.55181910523</v>
      </c>
      <c r="AS26" s="726">
        <v>62806531.873073064</v>
      </c>
      <c r="AT26" s="726">
        <v>47088753.423845761</v>
      </c>
      <c r="AU26" s="725">
        <v>22389387.289345693</v>
      </c>
      <c r="AV26" s="725">
        <v>32534912.766272064</v>
      </c>
      <c r="AW26" s="725">
        <v>28605457.0072749</v>
      </c>
      <c r="AX26" s="727">
        <v>22430597.957422201</v>
      </c>
      <c r="AY26" s="725">
        <v>9520.2789322642639</v>
      </c>
      <c r="AZ26" s="725">
        <v>9520.2789322642639</v>
      </c>
      <c r="BA26" s="847"/>
      <c r="BB26" s="728"/>
      <c r="BC26" s="728"/>
      <c r="BH26" s="37" t="s">
        <v>1112</v>
      </c>
      <c r="BI26" s="740" t="s">
        <v>1117</v>
      </c>
      <c r="BJ26" s="727">
        <v>10000</v>
      </c>
      <c r="BK26" s="742">
        <v>18094371225.130058</v>
      </c>
      <c r="BL26" s="819">
        <v>14614061489.946352</v>
      </c>
      <c r="BM26" s="827">
        <f t="shared" si="12"/>
        <v>3480309735.1837063</v>
      </c>
      <c r="BN26" s="826" t="s">
        <v>1180</v>
      </c>
      <c r="BP26" s="794"/>
    </row>
    <row r="27" spans="1:70" ht="69">
      <c r="A27" s="795">
        <v>2043</v>
      </c>
      <c r="B27" s="264">
        <f t="shared" si="11"/>
        <v>0.11167815779424756</v>
      </c>
      <c r="C27" s="725">
        <v>9884.8269229022189</v>
      </c>
      <c r="D27" s="725">
        <v>9873.6793506834783</v>
      </c>
      <c r="E27" s="725">
        <v>9856.1617371968823</v>
      </c>
      <c r="F27" s="725">
        <v>15069.693869834349</v>
      </c>
      <c r="G27" s="725">
        <v>15025.754066807867</v>
      </c>
      <c r="H27" s="725">
        <v>14956.705804909114</v>
      </c>
      <c r="I27" s="725">
        <v>16356.715104499001</v>
      </c>
      <c r="J27" s="725">
        <v>16312.77530147252</v>
      </c>
      <c r="K27" s="725">
        <v>16243.727039573767</v>
      </c>
      <c r="L27" s="725">
        <v>56323.768432359597</v>
      </c>
      <c r="M27" s="725">
        <v>55230.477237610015</v>
      </c>
      <c r="N27" s="725">
        <v>53512.448217289224</v>
      </c>
      <c r="O27" s="725">
        <v>60858.369374882132</v>
      </c>
      <c r="P27" s="725">
        <v>59765.078180132565</v>
      </c>
      <c r="Q27" s="725">
        <v>58047.049159811788</v>
      </c>
      <c r="R27" s="725">
        <v>65078.296161131606</v>
      </c>
      <c r="S27" s="725">
        <v>63984.044345229602</v>
      </c>
      <c r="T27" s="725">
        <v>62264.50577738358</v>
      </c>
      <c r="U27" s="725">
        <v>76472.257917752053</v>
      </c>
      <c r="V27" s="725">
        <v>75147.250258640124</v>
      </c>
      <c r="W27" s="725">
        <v>73065.095365749905</v>
      </c>
      <c r="X27" s="725">
        <v>192404.9932210262</v>
      </c>
      <c r="Y27" s="725">
        <v>191079.98556191425</v>
      </c>
      <c r="Z27" s="725">
        <v>188997.830669024</v>
      </c>
      <c r="AA27" s="725">
        <v>282166.62622119254</v>
      </c>
      <c r="AB27" s="725">
        <v>279516.61090296862</v>
      </c>
      <c r="AC27" s="725">
        <v>350461.37583529809</v>
      </c>
      <c r="AD27" s="725">
        <v>75025.977046601547</v>
      </c>
      <c r="AE27" s="725">
        <v>74998.722395445118</v>
      </c>
      <c r="AF27" s="725">
        <v>74955.893657913606</v>
      </c>
      <c r="AG27" s="725">
        <v>308722.18076353346</v>
      </c>
      <c r="AH27" s="725">
        <v>306075.69028199889</v>
      </c>
      <c r="AI27" s="725">
        <v>301916.91952530161</v>
      </c>
      <c r="AJ27" s="725">
        <v>260676.16577460075</v>
      </c>
      <c r="AK27" s="725">
        <v>260613.8701088012</v>
      </c>
      <c r="AL27" s="725">
        <v>260515.9769196877</v>
      </c>
      <c r="AM27" s="725">
        <v>494372.36949141923</v>
      </c>
      <c r="AN27" s="725">
        <v>491690.83799484413</v>
      </c>
      <c r="AO27" s="725">
        <v>487477.00278594054</v>
      </c>
      <c r="AP27" s="725">
        <v>1776138.3687999896</v>
      </c>
      <c r="AQ27" s="725">
        <v>394697.41528888652</v>
      </c>
      <c r="AR27" s="725">
        <v>394621.53603454476</v>
      </c>
      <c r="AS27" s="726">
        <v>64546972.939987272</v>
      </c>
      <c r="AT27" s="726">
        <v>48829194.490759961</v>
      </c>
      <c r="AU27" s="725">
        <v>24129828.356259871</v>
      </c>
      <c r="AV27" s="725">
        <v>33405441.876664918</v>
      </c>
      <c r="AW27" s="725">
        <v>29475986.117667742</v>
      </c>
      <c r="AX27" s="727">
        <v>23301127.067815058</v>
      </c>
      <c r="AY27" s="725">
        <v>9856.1617371968823</v>
      </c>
      <c r="AZ27" s="725">
        <v>9856.1617371968823</v>
      </c>
      <c r="BA27" s="847"/>
      <c r="BB27" s="728"/>
      <c r="BC27" s="728"/>
      <c r="BI27" s="740" t="s">
        <v>1118</v>
      </c>
      <c r="BJ27" s="727">
        <v>10000</v>
      </c>
      <c r="BK27" s="742">
        <v>14629836050.57214</v>
      </c>
      <c r="BL27" s="742">
        <v>14614061489.946352</v>
      </c>
      <c r="BM27" s="827">
        <f>BK27-BL27</f>
        <v>15774560.625787735</v>
      </c>
      <c r="BN27" s="826" t="s">
        <v>1181</v>
      </c>
      <c r="BP27" s="799" t="s">
        <v>1169</v>
      </c>
      <c r="BQ27" s="799" t="s">
        <v>1170</v>
      </c>
    </row>
    <row r="28" spans="1:70" ht="69">
      <c r="A28" s="795">
        <v>2044</v>
      </c>
      <c r="B28" s="264">
        <f t="shared" si="11"/>
        <v>0.1015255979947705</v>
      </c>
      <c r="C28" s="725">
        <v>10232.592280106566</v>
      </c>
      <c r="D28" s="725">
        <v>10221.444707887822</v>
      </c>
      <c r="E28" s="725">
        <v>10203.92709440123</v>
      </c>
      <c r="F28" s="725">
        <v>15578.843290724295</v>
      </c>
      <c r="G28" s="725">
        <v>15534.903487697815</v>
      </c>
      <c r="H28" s="725">
        <v>15465.855225799063</v>
      </c>
      <c r="I28" s="725">
        <v>16964.531006694357</v>
      </c>
      <c r="J28" s="725">
        <v>16920.591203667882</v>
      </c>
      <c r="K28" s="725">
        <v>16851.54294176913</v>
      </c>
      <c r="L28" s="725">
        <v>58123.990362734352</v>
      </c>
      <c r="M28" s="725">
        <v>57030.699167984763</v>
      </c>
      <c r="N28" s="725">
        <v>55312.670147663994</v>
      </c>
      <c r="O28" s="725">
        <v>62993.79555567864</v>
      </c>
      <c r="P28" s="725">
        <v>61900.504360929081</v>
      </c>
      <c r="Q28" s="725">
        <v>60182.475340608289</v>
      </c>
      <c r="R28" s="725">
        <v>67358.058248452449</v>
      </c>
      <c r="S28" s="725">
        <v>66263.806432550467</v>
      </c>
      <c r="T28" s="725">
        <v>64544.267864704438</v>
      </c>
      <c r="U28" s="725">
        <v>79457.758209720647</v>
      </c>
      <c r="V28" s="725">
        <v>78132.750550608718</v>
      </c>
      <c r="W28" s="725">
        <v>76050.595657718484</v>
      </c>
      <c r="X28" s="725">
        <v>206763.82464269773</v>
      </c>
      <c r="Y28" s="725">
        <v>205438.81698358574</v>
      </c>
      <c r="Z28" s="725">
        <v>203356.66209069552</v>
      </c>
      <c r="AA28" s="725">
        <v>305489.02103001467</v>
      </c>
      <c r="AB28" s="729">
        <v>302839.00571179081</v>
      </c>
      <c r="AC28" s="729">
        <v>379179.03867864108</v>
      </c>
      <c r="AD28" s="729">
        <v>81809.519343071239</v>
      </c>
      <c r="AE28" s="729">
        <v>81782.26469191481</v>
      </c>
      <c r="AF28" s="729">
        <v>81739.435954383283</v>
      </c>
      <c r="AG28" s="725">
        <v>333174.59748385585</v>
      </c>
      <c r="AH28" s="725">
        <v>330528.10700232117</v>
      </c>
      <c r="AI28" s="725">
        <v>326369.33624562388</v>
      </c>
      <c r="AJ28" s="725">
        <v>287274.01089849678</v>
      </c>
      <c r="AK28" s="725">
        <v>287211.71523269714</v>
      </c>
      <c r="AL28" s="725">
        <v>287113.82204358355</v>
      </c>
      <c r="AM28" s="725">
        <v>538639.08903916774</v>
      </c>
      <c r="AN28" s="725">
        <v>535957.55754259264</v>
      </c>
      <c r="AO28" s="725">
        <v>531743.7223336891</v>
      </c>
      <c r="AP28" s="725">
        <v>1936046.3078199602</v>
      </c>
      <c r="AQ28" s="725">
        <v>430232.51284888003</v>
      </c>
      <c r="AR28" s="725">
        <v>430156.6335945382</v>
      </c>
      <c r="AS28" s="726">
        <v>66351810.326377273</v>
      </c>
      <c r="AT28" s="726">
        <v>50634031.877149954</v>
      </c>
      <c r="AU28" s="725">
        <v>25934665.742649879</v>
      </c>
      <c r="AV28" s="725">
        <v>34308179.887764364</v>
      </c>
      <c r="AW28" s="725">
        <v>30378724.128767177</v>
      </c>
      <c r="AX28" s="727">
        <v>24203865.078914482</v>
      </c>
      <c r="AY28" s="725">
        <v>10203.92709440123</v>
      </c>
      <c r="AZ28" s="725">
        <v>10203.92709440123</v>
      </c>
      <c r="BA28" s="847"/>
      <c r="BB28" s="728"/>
      <c r="BC28" s="728"/>
      <c r="BI28" s="740" t="s">
        <v>1119</v>
      </c>
      <c r="BJ28" s="727">
        <v>10000</v>
      </c>
      <c r="BK28" s="747">
        <v>748603171617.46619</v>
      </c>
      <c r="BL28" s="794">
        <v>14614061489.946352</v>
      </c>
      <c r="BM28" s="741">
        <f>BK28-BL28</f>
        <v>733989110127.51978</v>
      </c>
      <c r="BN28" s="826" t="s">
        <v>1182</v>
      </c>
      <c r="BP28" s="742">
        <v>337686624.70910376</v>
      </c>
      <c r="BQ28" s="742">
        <v>66317696.827434704</v>
      </c>
    </row>
    <row r="29" spans="1:70" ht="69">
      <c r="A29" s="795">
        <v>2045</v>
      </c>
      <c r="B29" s="264">
        <f t="shared" si="11"/>
        <v>9.229599817706409E-2</v>
      </c>
      <c r="C29" s="725">
        <v>10592.672484925002</v>
      </c>
      <c r="D29" s="725">
        <v>10581.524912706262</v>
      </c>
      <c r="E29" s="725">
        <v>10564.007299219667</v>
      </c>
      <c r="F29" s="725">
        <v>16105.156655574006</v>
      </c>
      <c r="G29" s="725">
        <v>16061.216852547526</v>
      </c>
      <c r="H29" s="725">
        <v>15992.168590648775</v>
      </c>
      <c r="I29" s="725">
        <v>17594.912439409651</v>
      </c>
      <c r="J29" s="725">
        <v>17550.972636383176</v>
      </c>
      <c r="K29" s="725">
        <v>17481.924374484421</v>
      </c>
      <c r="L29" s="725">
        <v>59980.169007834258</v>
      </c>
      <c r="M29" s="725">
        <v>58886.877813084684</v>
      </c>
      <c r="N29" s="725">
        <v>57168.848792763907</v>
      </c>
      <c r="O29" s="725">
        <v>65202.282944750681</v>
      </c>
      <c r="P29" s="725">
        <v>64108.991750001107</v>
      </c>
      <c r="Q29" s="725">
        <v>62390.962729680308</v>
      </c>
      <c r="R29" s="725">
        <v>69716.267399207747</v>
      </c>
      <c r="S29" s="725">
        <v>68622.015583305765</v>
      </c>
      <c r="T29" s="725">
        <v>66902.477015459735</v>
      </c>
      <c r="U29" s="725">
        <v>82547.512903061346</v>
      </c>
      <c r="V29" s="725">
        <v>81222.505243949374</v>
      </c>
      <c r="W29" s="725">
        <v>79140.350351059169</v>
      </c>
      <c r="X29" s="725">
        <v>222156.48963630066</v>
      </c>
      <c r="Y29" s="725">
        <v>220831.4819771887</v>
      </c>
      <c r="Z29" s="725">
        <v>218749.32708429851</v>
      </c>
      <c r="AA29" s="725">
        <v>330484.66680419742</v>
      </c>
      <c r="AB29" s="729">
        <v>327834.6514859735</v>
      </c>
      <c r="AC29" s="729">
        <v>409964.368665847</v>
      </c>
      <c r="AD29" s="729">
        <v>89162.324430998517</v>
      </c>
      <c r="AE29" s="729">
        <v>89135.069779842088</v>
      </c>
      <c r="AF29" s="729">
        <v>89092.241042310576</v>
      </c>
      <c r="AG29" s="725">
        <v>359368.90354278963</v>
      </c>
      <c r="AH29" s="725">
        <v>356722.41306125501</v>
      </c>
      <c r="AI29" s="725">
        <v>352563.64230455772</v>
      </c>
      <c r="AJ29" s="725">
        <v>316403.07257080602</v>
      </c>
      <c r="AK29" s="725">
        <v>316340.77690500644</v>
      </c>
      <c r="AL29" s="725">
        <v>316242.88371589285</v>
      </c>
      <c r="AM29" s="725">
        <v>586609.65168248373</v>
      </c>
      <c r="AN29" s="725">
        <v>583928.12018590851</v>
      </c>
      <c r="AO29" s="725">
        <v>579714.28497700498</v>
      </c>
      <c r="AP29" s="725">
        <v>2109383.9851009506</v>
      </c>
      <c r="AQ29" s="725">
        <v>468751.99668910017</v>
      </c>
      <c r="AR29" s="725">
        <v>468676.11743475829</v>
      </c>
      <c r="AS29" s="726">
        <v>68223426.696063742</v>
      </c>
      <c r="AT29" s="726">
        <v>52505648.246836416</v>
      </c>
      <c r="AU29" s="725">
        <v>27806282.112336345</v>
      </c>
      <c r="AV29" s="725">
        <v>35244318.516024247</v>
      </c>
      <c r="AW29" s="725">
        <v>31314862.757027067</v>
      </c>
      <c r="AX29" s="727">
        <v>25140003.707174376</v>
      </c>
      <c r="AY29" s="725">
        <v>10564.007299219667</v>
      </c>
      <c r="AZ29" s="725">
        <v>10564.007299219667</v>
      </c>
      <c r="BA29" s="847"/>
      <c r="BB29" s="728"/>
      <c r="BC29" s="728"/>
      <c r="BI29" s="740" t="s">
        <v>1120</v>
      </c>
      <c r="BJ29" s="727">
        <v>10000</v>
      </c>
      <c r="BK29" s="742">
        <v>337686624.70910376</v>
      </c>
      <c r="BL29" s="742">
        <v>337668329.80832452</v>
      </c>
      <c r="BM29" s="741">
        <f>BK29-BL29</f>
        <v>18294.900779247284</v>
      </c>
      <c r="BN29" s="828" t="s">
        <v>1183</v>
      </c>
      <c r="BP29" s="742">
        <v>337668329.80832452</v>
      </c>
      <c r="BQ29" s="742">
        <v>66257576.613666534</v>
      </c>
    </row>
    <row r="30" spans="1:70" ht="82.8">
      <c r="A30" s="795">
        <v>2046</v>
      </c>
      <c r="B30" s="264">
        <f t="shared" si="11"/>
        <v>8.390545288824007E-2</v>
      </c>
      <c r="C30" s="725">
        <v>10965.516004317655</v>
      </c>
      <c r="D30" s="725">
        <v>10954.368432098909</v>
      </c>
      <c r="E30" s="725">
        <v>10936.850818612316</v>
      </c>
      <c r="F30" s="725">
        <v>16649.228184156858</v>
      </c>
      <c r="G30" s="725">
        <v>16605.288381130384</v>
      </c>
      <c r="H30" s="725">
        <v>16536.240119231628</v>
      </c>
      <c r="I30" s="725">
        <v>18248.718820427683</v>
      </c>
      <c r="J30" s="725">
        <v>18204.779017401197</v>
      </c>
      <c r="K30" s="725">
        <v>18135.730755502449</v>
      </c>
      <c r="L30" s="725">
        <v>61894.064609938738</v>
      </c>
      <c r="M30" s="725">
        <v>60800.773415189149</v>
      </c>
      <c r="N30" s="725">
        <v>59082.744394868379</v>
      </c>
      <c r="O30" s="725">
        <v>67486.360779868017</v>
      </c>
      <c r="P30" s="725">
        <v>66393.069585118443</v>
      </c>
      <c r="Q30" s="725">
        <v>64675.040564797659</v>
      </c>
      <c r="R30" s="725">
        <v>72155.652963836023</v>
      </c>
      <c r="S30" s="725">
        <v>71061.401147934026</v>
      </c>
      <c r="T30" s="725">
        <v>69341.862580087996</v>
      </c>
      <c r="U30" s="725">
        <v>85745.212696236034</v>
      </c>
      <c r="V30" s="725">
        <v>84420.205037124091</v>
      </c>
      <c r="W30" s="725">
        <v>82338.050144233872</v>
      </c>
      <c r="X30" s="725">
        <v>238658.78130622272</v>
      </c>
      <c r="Y30" s="725">
        <v>237333.77364711085</v>
      </c>
      <c r="Z30" s="725">
        <v>235251.61875422063</v>
      </c>
      <c r="AA30" s="725">
        <v>357275.70093930239</v>
      </c>
      <c r="AB30" s="729">
        <v>354625.68562107848</v>
      </c>
      <c r="AC30" s="729">
        <v>442968.95200569113</v>
      </c>
      <c r="AD30" s="729">
        <v>97133.495979568659</v>
      </c>
      <c r="AE30" s="729">
        <v>97106.241328412259</v>
      </c>
      <c r="AF30" s="729">
        <v>97063.412590880733</v>
      </c>
      <c r="AG30" s="725">
        <v>387432.39753776061</v>
      </c>
      <c r="AH30" s="725">
        <v>384785.90705622599</v>
      </c>
      <c r="AI30" s="725">
        <v>380627.13629952865</v>
      </c>
      <c r="AJ30" s="725">
        <v>348306.71963369433</v>
      </c>
      <c r="AK30" s="725">
        <v>348244.42396789481</v>
      </c>
      <c r="AL30" s="725">
        <v>348146.53077878128</v>
      </c>
      <c r="AM30" s="725">
        <v>638605.62119177287</v>
      </c>
      <c r="AN30" s="725">
        <v>635924.08969519776</v>
      </c>
      <c r="AO30" s="725">
        <v>631710.25448629411</v>
      </c>
      <c r="AP30" s="725">
        <v>2297285.2808071738</v>
      </c>
      <c r="AQ30" s="725">
        <v>510507.84017937194</v>
      </c>
      <c r="AR30" s="725">
        <v>510431.96092503011</v>
      </c>
      <c r="AS30" s="726">
        <v>70164292.871428609</v>
      </c>
      <c r="AT30" s="726">
        <v>54446514.422201291</v>
      </c>
      <c r="AU30" s="725">
        <v>29747148.287701227</v>
      </c>
      <c r="AV30" s="725">
        <v>36215093.571352363</v>
      </c>
      <c r="AW30" s="725">
        <v>32285637.812355191</v>
      </c>
      <c r="AX30" s="727">
        <v>26110778.762502491</v>
      </c>
      <c r="AY30" s="725">
        <v>10936.850818612316</v>
      </c>
      <c r="AZ30" s="725">
        <v>10936.850818612316</v>
      </c>
      <c r="BA30" s="847"/>
      <c r="BB30" s="728"/>
      <c r="BC30" s="728"/>
      <c r="BI30" s="740" t="s">
        <v>1176</v>
      </c>
      <c r="BJ30" s="727">
        <v>10000</v>
      </c>
      <c r="BK30" s="742">
        <v>66317696.827434704</v>
      </c>
      <c r="BL30" s="742">
        <v>66257576.613666534</v>
      </c>
      <c r="BM30" s="827">
        <f>BK30-BL30</f>
        <v>60120.213768169284</v>
      </c>
      <c r="BN30" s="828" t="s">
        <v>1184</v>
      </c>
      <c r="BP30" s="794">
        <f>BP28-BP29</f>
        <v>18294.900779247284</v>
      </c>
      <c r="BQ30" s="794">
        <f>BQ28-BQ29</f>
        <v>60120.213768169284</v>
      </c>
    </row>
    <row r="31" spans="1:70">
      <c r="A31" s="795">
        <v>2047</v>
      </c>
      <c r="B31" s="264">
        <f t="shared" si="11"/>
        <v>7.6277684443854618E-2</v>
      </c>
      <c r="C31" s="725">
        <v>11351.588098014276</v>
      </c>
      <c r="D31" s="725">
        <v>11340.440525795533</v>
      </c>
      <c r="E31" s="725">
        <v>11322.922912308941</v>
      </c>
      <c r="F31" s="725">
        <v>17211.673271943502</v>
      </c>
      <c r="G31" s="725">
        <v>17167.733468917024</v>
      </c>
      <c r="H31" s="725">
        <v>17098.685207018272</v>
      </c>
      <c r="I31" s="725">
        <v>18926.843210606203</v>
      </c>
      <c r="J31" s="725">
        <v>18882.903407579721</v>
      </c>
      <c r="K31" s="725">
        <v>18813.855145680966</v>
      </c>
      <c r="L31" s="725">
        <v>63867.493650445547</v>
      </c>
      <c r="M31" s="725">
        <v>62774.202455695988</v>
      </c>
      <c r="N31" s="725">
        <v>61056.173435375174</v>
      </c>
      <c r="O31" s="725">
        <v>69848.647187743292</v>
      </c>
      <c r="P31" s="725">
        <v>68755.355992993718</v>
      </c>
      <c r="Q31" s="725">
        <v>67037.326972672934</v>
      </c>
      <c r="R31" s="725">
        <v>74679.040576708008</v>
      </c>
      <c r="S31" s="725">
        <v>73584.788760805983</v>
      </c>
      <c r="T31" s="725">
        <v>71865.250192959968</v>
      </c>
      <c r="U31" s="725">
        <v>89054.681130897559</v>
      </c>
      <c r="V31" s="725">
        <v>87729.673471785602</v>
      </c>
      <c r="W31" s="725">
        <v>85647.518578895382</v>
      </c>
      <c r="X31" s="725">
        <v>256352.17096342586</v>
      </c>
      <c r="Y31" s="725">
        <v>255027.16330431393</v>
      </c>
      <c r="Z31" s="725">
        <v>252945.00841142377</v>
      </c>
      <c r="AA31" s="725">
        <v>385993.36378264544</v>
      </c>
      <c r="AB31" s="725">
        <v>383343.34846442152</v>
      </c>
      <c r="AC31" s="725">
        <v>478355.73132009752</v>
      </c>
      <c r="AD31" s="725">
        <v>105776.47602766092</v>
      </c>
      <c r="AE31" s="725">
        <v>105749.2213765045</v>
      </c>
      <c r="AF31" s="725">
        <v>105706.392638973</v>
      </c>
      <c r="AG31" s="725">
        <v>417501.94307797478</v>
      </c>
      <c r="AH31" s="725">
        <v>414855.45259644015</v>
      </c>
      <c r="AI31" s="725">
        <v>410696.68183974287</v>
      </c>
      <c r="AJ31" s="725">
        <v>383251.89453574439</v>
      </c>
      <c r="AK31" s="725">
        <v>383189.59886994475</v>
      </c>
      <c r="AL31" s="725">
        <v>383091.70568083116</v>
      </c>
      <c r="AM31" s="725">
        <v>694977.36158594477</v>
      </c>
      <c r="AN31" s="725">
        <v>692295.83008936956</v>
      </c>
      <c r="AO31" s="725">
        <v>688081.99488046602</v>
      </c>
      <c r="AP31" s="725">
        <v>2500980.2822288764</v>
      </c>
      <c r="AQ31" s="725">
        <v>555773.39605086145</v>
      </c>
      <c r="AR31" s="725">
        <v>555697.51679651963</v>
      </c>
      <c r="AS31" s="726">
        <v>72176971.095282063</v>
      </c>
      <c r="AT31" s="726">
        <v>56459192.646054715</v>
      </c>
      <c r="AU31" s="725">
        <v>31759826.511554658</v>
      </c>
      <c r="AV31" s="725">
        <v>37221786.588581331</v>
      </c>
      <c r="AW31" s="725">
        <v>33292330.829584155</v>
      </c>
      <c r="AX31" s="727">
        <v>27117471.779731471</v>
      </c>
      <c r="AY31" s="725">
        <v>11322.922912308941</v>
      </c>
      <c r="AZ31" s="725">
        <v>11322.922912308941</v>
      </c>
      <c r="BA31" s="847"/>
      <c r="BB31" s="728"/>
      <c r="BC31" s="728"/>
      <c r="BI31" s="861" t="s">
        <v>1121</v>
      </c>
      <c r="BJ31" s="861"/>
      <c r="BK31" s="861"/>
      <c r="BL31" s="861"/>
      <c r="BM31" s="861"/>
      <c r="BN31" s="861"/>
    </row>
    <row r="32" spans="1:70">
      <c r="A32" s="795">
        <v>2048</v>
      </c>
      <c r="B32" s="264">
        <f t="shared" si="11"/>
        <v>6.9343349494413287E-2</v>
      </c>
      <c r="C32" s="725">
        <v>11751.371464101439</v>
      </c>
      <c r="D32" s="725">
        <v>11740.223891882692</v>
      </c>
      <c r="E32" s="725">
        <v>11722.706278396103</v>
      </c>
      <c r="F32" s="725">
        <v>17793.129267558961</v>
      </c>
      <c r="G32" s="725">
        <v>17749.189464532483</v>
      </c>
      <c r="H32" s="725">
        <v>17680.141202633724</v>
      </c>
      <c r="I32" s="725">
        <v>19630.213668476292</v>
      </c>
      <c r="J32" s="725">
        <v>19586.27386544981</v>
      </c>
      <c r="K32" s="725">
        <v>19517.225603551058</v>
      </c>
      <c r="L32" s="725">
        <v>65902.330682287356</v>
      </c>
      <c r="M32" s="725">
        <v>64809.03948753779</v>
      </c>
      <c r="N32" s="725">
        <v>63091.01046721702</v>
      </c>
      <c r="O32" s="725">
        <v>72291.852367550819</v>
      </c>
      <c r="P32" s="725">
        <v>71198.561172801274</v>
      </c>
      <c r="Q32" s="725">
        <v>69480.532152480475</v>
      </c>
      <c r="R32" s="725">
        <v>77289.355611027626</v>
      </c>
      <c r="S32" s="725">
        <v>76195.103795125629</v>
      </c>
      <c r="T32" s="725">
        <v>74475.5652272796</v>
      </c>
      <c r="U32" s="725">
        <v>92479.879468615836</v>
      </c>
      <c r="V32" s="725">
        <v>91154.871809503878</v>
      </c>
      <c r="W32" s="725">
        <v>89072.716916613659</v>
      </c>
      <c r="X32" s="725">
        <v>275324.24430981366</v>
      </c>
      <c r="Y32" s="725">
        <v>273999.23665070167</v>
      </c>
      <c r="Z32" s="725">
        <v>271917.08175781148</v>
      </c>
      <c r="AA32" s="725">
        <v>416778.69376985135</v>
      </c>
      <c r="AB32" s="725">
        <v>414128.67845162743</v>
      </c>
      <c r="AC32" s="725">
        <v>516299.87801287294</v>
      </c>
      <c r="AD32" s="725">
        <v>115149.43624145612</v>
      </c>
      <c r="AE32" s="725">
        <v>115122.18159029972</v>
      </c>
      <c r="AF32" s="725">
        <v>115079.35285276825</v>
      </c>
      <c r="AG32" s="725">
        <v>449724.7098009453</v>
      </c>
      <c r="AH32" s="725">
        <v>447078.21931941074</v>
      </c>
      <c r="AI32" s="725">
        <v>442919.44856271351</v>
      </c>
      <c r="AJ32" s="725">
        <v>421531.40915855102</v>
      </c>
      <c r="AK32" s="725">
        <v>421469.11349275155</v>
      </c>
      <c r="AL32" s="725">
        <v>421371.22030363797</v>
      </c>
      <c r="AM32" s="725">
        <v>756106.68271792692</v>
      </c>
      <c r="AN32" s="725">
        <v>753425.1512213517</v>
      </c>
      <c r="AO32" s="725">
        <v>749211.31601244817</v>
      </c>
      <c r="AP32" s="725">
        <v>2721803.4859096794</v>
      </c>
      <c r="AQ32" s="725">
        <v>604845.21909103985</v>
      </c>
      <c r="AR32" s="725">
        <v>604769.33983669814</v>
      </c>
      <c r="AS32" s="726">
        <v>74264118.413418084</v>
      </c>
      <c r="AT32" s="726">
        <v>58546339.964190759</v>
      </c>
      <c r="AU32" s="725">
        <v>33846973.829690695</v>
      </c>
      <c r="AV32" s="725">
        <v>38265726.519304864</v>
      </c>
      <c r="AW32" s="725">
        <v>34336270.760307707</v>
      </c>
      <c r="AX32" s="727">
        <v>28161411.710455012</v>
      </c>
      <c r="AY32" s="725">
        <v>11722.706278396103</v>
      </c>
      <c r="AZ32" s="725">
        <v>11722.706278396103</v>
      </c>
      <c r="BA32" s="847"/>
      <c r="BB32" s="728"/>
      <c r="BC32" s="728"/>
      <c r="BI32" s="862" t="s">
        <v>1122</v>
      </c>
      <c r="BJ32" s="862"/>
      <c r="BK32" s="862"/>
      <c r="BL32" s="862"/>
      <c r="BM32" s="862"/>
      <c r="BN32" s="862"/>
    </row>
    <row r="33" spans="1:68">
      <c r="A33" s="795">
        <v>2049</v>
      </c>
      <c r="B33" s="264">
        <f t="shared" si="11"/>
        <v>6.3039408631284793E-2</v>
      </c>
      <c r="C33" s="725">
        <v>12165.366910026294</v>
      </c>
      <c r="D33" s="725">
        <v>12154.219337807555</v>
      </c>
      <c r="E33" s="725">
        <v>12136.701724320961</v>
      </c>
      <c r="F33" s="725">
        <v>18394.256279626592</v>
      </c>
      <c r="G33" s="725">
        <v>18350.316476600114</v>
      </c>
      <c r="H33" s="725">
        <v>18281.268214701358</v>
      </c>
      <c r="I33" s="725">
        <v>20359.794660897165</v>
      </c>
      <c r="J33" s="725">
        <v>20315.854857870683</v>
      </c>
      <c r="K33" s="725">
        <v>20246.806595971932</v>
      </c>
      <c r="L33" s="725">
        <v>68000.510223497186</v>
      </c>
      <c r="M33" s="725">
        <v>66907.219028747611</v>
      </c>
      <c r="N33" s="725">
        <v>65189.19000842682</v>
      </c>
      <c r="O33" s="725">
        <v>74818.781891093939</v>
      </c>
      <c r="P33" s="725">
        <v>73725.49069634435</v>
      </c>
      <c r="Q33" s="725">
        <v>72007.461676023566</v>
      </c>
      <c r="R33" s="725">
        <v>79989.626760251151</v>
      </c>
      <c r="S33" s="725">
        <v>78895.374944349125</v>
      </c>
      <c r="T33" s="725">
        <v>77175.836376503124</v>
      </c>
      <c r="U33" s="725">
        <v>96024.911750731932</v>
      </c>
      <c r="V33" s="725">
        <v>94699.904091619974</v>
      </c>
      <c r="W33" s="725">
        <v>92617.749198729769</v>
      </c>
      <c r="X33" s="725">
        <v>295669.17207280814</v>
      </c>
      <c r="Y33" s="725">
        <v>294344.16441369621</v>
      </c>
      <c r="Z33" s="725">
        <v>292262.00952080602</v>
      </c>
      <c r="AA33" s="725">
        <v>449783.27710969554</v>
      </c>
      <c r="AB33" s="725">
        <v>447133.26179147157</v>
      </c>
      <c r="AC33" s="725">
        <v>556989.73353886208</v>
      </c>
      <c r="AD33" s="725">
        <v>125315.70507049731</v>
      </c>
      <c r="AE33" s="725">
        <v>125288.45041934091</v>
      </c>
      <c r="AF33" s="725">
        <v>125245.6216818094</v>
      </c>
      <c r="AG33" s="725">
        <v>484258.97370572563</v>
      </c>
      <c r="AH33" s="725">
        <v>481612.48322419112</v>
      </c>
      <c r="AI33" s="725">
        <v>477453.71246749384</v>
      </c>
      <c r="AJ33" s="725">
        <v>463466.46512047184</v>
      </c>
      <c r="AK33" s="725">
        <v>463404.16945467226</v>
      </c>
      <c r="AL33" s="725">
        <v>463306.27626555879</v>
      </c>
      <c r="AM33" s="725">
        <v>822409.73375558667</v>
      </c>
      <c r="AN33" s="725">
        <v>819728.2022590118</v>
      </c>
      <c r="AO33" s="725">
        <v>815514.36705010815</v>
      </c>
      <c r="AP33" s="725">
        <v>2961202.70239776</v>
      </c>
      <c r="AQ33" s="725">
        <v>658045.04497727996</v>
      </c>
      <c r="AR33" s="725">
        <v>657969.16572293849</v>
      </c>
      <c r="AS33" s="726">
        <v>76428490.182325214</v>
      </c>
      <c r="AT33" s="726">
        <v>60710711.733097874</v>
      </c>
      <c r="AU33" s="725">
        <v>36011345.598597817</v>
      </c>
      <c r="AV33" s="725">
        <v>39348291.486313246</v>
      </c>
      <c r="AW33" s="725">
        <v>35418835.727316074</v>
      </c>
      <c r="AX33" s="727">
        <v>29243976.67746339</v>
      </c>
      <c r="AY33" s="725">
        <v>12136.701724320961</v>
      </c>
      <c r="AZ33" s="725">
        <v>12136.701724320961</v>
      </c>
      <c r="BA33" s="847"/>
      <c r="BB33" s="728"/>
      <c r="BC33" s="728"/>
      <c r="BI33" s="823" t="s">
        <v>1175</v>
      </c>
    </row>
    <row r="34" spans="1:68" s="30" customFormat="1">
      <c r="A34" s="796">
        <v>2050</v>
      </c>
      <c r="B34" s="264">
        <f t="shared" si="11"/>
        <v>5.7308553301167985E-2</v>
      </c>
      <c r="C34" s="730">
        <v>12594.094050038555</v>
      </c>
      <c r="D34" s="729">
        <v>12582.946477819814</v>
      </c>
      <c r="E34" s="729">
        <v>12565.428864333222</v>
      </c>
      <c r="F34" s="730">
        <v>19015.738014140032</v>
      </c>
      <c r="G34" s="729">
        <v>18971.798211113546</v>
      </c>
      <c r="H34" s="729">
        <v>18902.749949214798</v>
      </c>
      <c r="I34" s="730">
        <v>21116.588532146732</v>
      </c>
      <c r="J34" s="729">
        <v>21072.648729120254</v>
      </c>
      <c r="K34" s="729">
        <v>21003.600467221499</v>
      </c>
      <c r="L34" s="730">
        <v>70164.028714020038</v>
      </c>
      <c r="M34" s="729">
        <v>69070.737519270449</v>
      </c>
      <c r="N34" s="729">
        <v>67352.70849894968</v>
      </c>
      <c r="O34" s="730">
        <v>77432.340124009526</v>
      </c>
      <c r="P34" s="729">
        <v>76339.048929259952</v>
      </c>
      <c r="Q34" s="729">
        <v>74621.019908939183</v>
      </c>
      <c r="R34" s="730">
        <v>82782.989750767956</v>
      </c>
      <c r="S34" s="729">
        <v>81688.737934865945</v>
      </c>
      <c r="T34" s="729">
        <v>79969.19936701993</v>
      </c>
      <c r="U34" s="730">
        <v>99694.030048390559</v>
      </c>
      <c r="V34" s="729">
        <v>98369.022389278587</v>
      </c>
      <c r="W34" s="729">
        <v>96286.867496388368</v>
      </c>
      <c r="X34" s="730">
        <v>317488.21789211058</v>
      </c>
      <c r="Y34" s="729">
        <v>316163.21023299877</v>
      </c>
      <c r="Z34" s="729">
        <v>314081.05534010852</v>
      </c>
      <c r="AA34" s="730">
        <v>485170.05642410181</v>
      </c>
      <c r="AB34" s="729">
        <v>482520.0411058779</v>
      </c>
      <c r="AC34" s="729">
        <v>600627.82517746708</v>
      </c>
      <c r="AD34" s="729"/>
      <c r="AE34" s="729">
        <v>136316.97949159655</v>
      </c>
      <c r="AF34" s="729">
        <v>136274.15075406502</v>
      </c>
      <c r="AG34" s="729"/>
      <c r="AH34" s="729">
        <v>518628.49123022833</v>
      </c>
      <c r="AI34" s="729">
        <v>514469.72047353105</v>
      </c>
      <c r="AJ34" s="730">
        <v>489892.52260707133</v>
      </c>
      <c r="AK34" s="729">
        <v>509347.1249040523</v>
      </c>
      <c r="AL34" s="729">
        <v>509249.23171493871</v>
      </c>
      <c r="AM34" s="729"/>
      <c r="AN34" s="729">
        <v>891658.6366421734</v>
      </c>
      <c r="AO34" s="729">
        <v>887444.80143326975</v>
      </c>
      <c r="AP34" s="729"/>
      <c r="AQ34" s="729">
        <v>715721.93868975865</v>
      </c>
      <c r="AR34" s="729">
        <v>715646.05943541671</v>
      </c>
      <c r="AS34" s="731"/>
      <c r="AT34" s="731">
        <v>62955165.257454559</v>
      </c>
      <c r="AU34" s="729">
        <v>38255799.122954495</v>
      </c>
      <c r="AV34" s="729"/>
      <c r="AW34" s="729">
        <v>36541454.843946703</v>
      </c>
      <c r="AX34" s="732">
        <v>30366595.794094026</v>
      </c>
      <c r="AY34" s="729">
        <v>12565.428864333222</v>
      </c>
      <c r="AZ34" s="729">
        <v>12565.428864333222</v>
      </c>
      <c r="BA34" s="848"/>
      <c r="BB34" s="717"/>
      <c r="BC34" s="717"/>
      <c r="BD34" s="717"/>
      <c r="BE34" s="717"/>
      <c r="BF34" s="717"/>
      <c r="BG34" s="717"/>
      <c r="BH34" s="717"/>
      <c r="BI34" s="26" t="s">
        <v>1134</v>
      </c>
      <c r="BJ34" s="26"/>
      <c r="BK34" s="26"/>
      <c r="BL34" s="26"/>
      <c r="BM34" s="26"/>
      <c r="BN34" s="26"/>
    </row>
    <row r="35" spans="1:68">
      <c r="A35" s="795">
        <v>2051</v>
      </c>
      <c r="B35" s="264">
        <f t="shared" si="11"/>
        <v>5.2098684819243624E-2</v>
      </c>
      <c r="C35" s="733">
        <v>13038.092030133752</v>
      </c>
      <c r="D35" s="725">
        <v>13026.944457915011</v>
      </c>
      <c r="E35" s="725">
        <v>13009.426844428415</v>
      </c>
      <c r="F35" s="733">
        <v>19658.282643549537</v>
      </c>
      <c r="G35" s="725">
        <v>19614.342840523055</v>
      </c>
      <c r="H35" s="725">
        <v>19545.294578624304</v>
      </c>
      <c r="I35" s="733">
        <v>21901.63703393063</v>
      </c>
      <c r="J35" s="725">
        <v>21857.697230904156</v>
      </c>
      <c r="K35" s="725">
        <v>21788.648969005397</v>
      </c>
      <c r="L35" s="733">
        <v>72394.946537944008</v>
      </c>
      <c r="M35" s="725">
        <v>71301.655343194419</v>
      </c>
      <c r="N35" s="725">
        <v>69583.626322873664</v>
      </c>
      <c r="O35" s="733">
        <v>80135.533772568495</v>
      </c>
      <c r="P35" s="725">
        <v>79042.242577818906</v>
      </c>
      <c r="Q35" s="725">
        <v>77324.213557498137</v>
      </c>
      <c r="R35" s="733">
        <v>85672.691190768586</v>
      </c>
      <c r="S35" s="725">
        <v>84578.439374866604</v>
      </c>
      <c r="T35" s="725">
        <v>82858.90080702056</v>
      </c>
      <c r="U35" s="733">
        <v>103491.63991008137</v>
      </c>
      <c r="V35" s="725">
        <v>102166.63225096941</v>
      </c>
      <c r="W35" s="725">
        <v>100084.47735807918</v>
      </c>
      <c r="X35" s="733">
        <v>340890.28649533051</v>
      </c>
      <c r="Y35" s="725">
        <v>339565.27883621852</v>
      </c>
      <c r="Z35" s="725">
        <v>337483.12394332833</v>
      </c>
      <c r="AA35" s="733">
        <v>523114.20311687712</v>
      </c>
      <c r="AB35" s="725">
        <v>520464.18779865338</v>
      </c>
      <c r="AC35" s="725">
        <v>647431.96238390682</v>
      </c>
      <c r="AD35" s="725"/>
      <c r="AE35" s="725">
        <v>148282.85290248651</v>
      </c>
      <c r="AF35" s="725">
        <v>148240.02416495502</v>
      </c>
      <c r="AG35" s="733">
        <v>594290.79771723703</v>
      </c>
      <c r="AH35" s="725">
        <v>558309.39529020747</v>
      </c>
      <c r="AI35" s="725">
        <v>554150.62453351018</v>
      </c>
      <c r="AJ35" s="733">
        <v>528253.23659078474</v>
      </c>
      <c r="AK35" s="725">
        <v>559684.5319773918</v>
      </c>
      <c r="AL35" s="725">
        <v>559586.6387882781</v>
      </c>
      <c r="AM35" s="733">
        <v>713742.43764971476</v>
      </c>
      <c r="AN35" s="725">
        <v>969711.07436460198</v>
      </c>
      <c r="AO35" s="725">
        <v>965497.23915569845</v>
      </c>
      <c r="AP35" s="733">
        <v>310314.69848237291</v>
      </c>
      <c r="AQ35" s="725">
        <v>778254.62710714969</v>
      </c>
      <c r="AR35" s="725">
        <v>778178.74785280786</v>
      </c>
      <c r="AS35" s="734">
        <v>81609396.469813973</v>
      </c>
      <c r="AT35" s="726">
        <v>65282663.562212482</v>
      </c>
      <c r="AU35" s="725">
        <v>40583297.427712418</v>
      </c>
      <c r="AV35" s="725"/>
      <c r="AW35" s="725">
        <v>37705610.10075216</v>
      </c>
      <c r="AX35" s="727">
        <v>31530751.050899465</v>
      </c>
      <c r="AY35" s="725">
        <v>13009.426844428415</v>
      </c>
      <c r="AZ35" s="725">
        <v>13009.426844428415</v>
      </c>
      <c r="BA35" s="847"/>
      <c r="BB35" s="728"/>
      <c r="BI35" s="717"/>
      <c r="BJ35" s="717"/>
      <c r="BK35" s="717"/>
      <c r="BL35" s="30"/>
      <c r="BM35" s="30"/>
      <c r="BN35" s="30"/>
      <c r="BO35" s="9"/>
      <c r="BP35" s="9"/>
    </row>
    <row r="36" spans="1:68">
      <c r="A36" s="795">
        <v>2052</v>
      </c>
      <c r="B36" s="264">
        <f t="shared" si="11"/>
        <v>4.7362440744766934E-2</v>
      </c>
      <c r="C36" s="733">
        <v>13497.920281604655</v>
      </c>
      <c r="D36" s="725">
        <v>13486.772709385914</v>
      </c>
      <c r="E36" s="725">
        <v>13469.255095899318</v>
      </c>
      <c r="F36" s="733">
        <v>20322.623708796506</v>
      </c>
      <c r="G36" s="725">
        <v>20278.683905770027</v>
      </c>
      <c r="H36" s="725">
        <v>20209.635643871272</v>
      </c>
      <c r="I36" s="733">
        <v>22716.022918900253</v>
      </c>
      <c r="J36" s="725">
        <v>22672.083115873771</v>
      </c>
      <c r="K36" s="725">
        <v>22603.034853975016</v>
      </c>
      <c r="L36" s="733">
        <v>74695.390113399568</v>
      </c>
      <c r="M36" s="725">
        <v>73602.098918650008</v>
      </c>
      <c r="N36" s="725">
        <v>71884.069898329224</v>
      </c>
      <c r="O36" s="733">
        <v>82931.475560807201</v>
      </c>
      <c r="P36" s="725">
        <v>81838.184366057612</v>
      </c>
      <c r="Q36" s="725">
        <v>80120.155345736843</v>
      </c>
      <c r="R36" s="733">
        <v>88662.092560415724</v>
      </c>
      <c r="S36" s="725">
        <v>87567.840744513713</v>
      </c>
      <c r="T36" s="725">
        <v>85848.302176667712</v>
      </c>
      <c r="U36" s="733">
        <v>107422.30601430923</v>
      </c>
      <c r="V36" s="725">
        <v>106097.29835519729</v>
      </c>
      <c r="W36" s="725">
        <v>104015.14346230708</v>
      </c>
      <c r="X36" s="733">
        <v>365992.51545410499</v>
      </c>
      <c r="Y36" s="725">
        <v>364667.507794993</v>
      </c>
      <c r="Z36" s="725">
        <v>362585.35290210275</v>
      </c>
      <c r="AA36" s="733">
        <v>563804.05864286621</v>
      </c>
      <c r="AB36" s="725">
        <v>561154.04332464235</v>
      </c>
      <c r="AC36" s="725">
        <v>697636.42030145542</v>
      </c>
      <c r="AD36" s="725"/>
      <c r="AE36" s="725">
        <v>161267.84339709926</v>
      </c>
      <c r="AF36" s="725">
        <v>161225.01465956774</v>
      </c>
      <c r="AG36" s="733">
        <v>639673.24548753817</v>
      </c>
      <c r="AH36" s="725">
        <v>600852.26184160484</v>
      </c>
      <c r="AI36" s="725">
        <v>596693.49108490767</v>
      </c>
      <c r="AJ36" s="733">
        <v>569394.65095263103</v>
      </c>
      <c r="AK36" s="725">
        <v>614840.47147398128</v>
      </c>
      <c r="AL36" s="725">
        <v>614742.57828486757</v>
      </c>
      <c r="AM36" s="733">
        <v>769123.49290679162</v>
      </c>
      <c r="AN36" s="725">
        <v>1054424.889917976</v>
      </c>
      <c r="AO36" s="725">
        <v>1050211.0547090722</v>
      </c>
      <c r="AP36" s="733">
        <v>320167.54115277692</v>
      </c>
      <c r="AQ36" s="725">
        <v>846054.03165254055</v>
      </c>
      <c r="AR36" s="725">
        <v>845978.15239819861</v>
      </c>
      <c r="AS36" s="734">
        <v>84042231.609443411</v>
      </c>
      <c r="AT36" s="726">
        <v>67696279.304246515</v>
      </c>
      <c r="AU36" s="725">
        <v>42996913.169746429</v>
      </c>
      <c r="AV36" s="725"/>
      <c r="AW36" s="725">
        <v>38912838.32197585</v>
      </c>
      <c r="AX36" s="727">
        <v>32737979.272123158</v>
      </c>
      <c r="AY36" s="725">
        <v>13469.255095899318</v>
      </c>
      <c r="AZ36" s="725">
        <v>13469.255095899318</v>
      </c>
      <c r="BA36" s="847"/>
      <c r="BF36" s="37"/>
      <c r="BG36" s="37"/>
      <c r="BH36" s="37"/>
      <c r="BK36" s="9"/>
      <c r="BM36" s="9"/>
    </row>
    <row r="37" spans="1:68">
      <c r="A37" s="795">
        <v>2053</v>
      </c>
      <c r="B37" s="264">
        <f t="shared" si="11"/>
        <v>4.3056764313424485E-2</v>
      </c>
      <c r="C37" s="733">
        <v>13974.159304352806</v>
      </c>
      <c r="D37" s="725">
        <v>13963.011732134066</v>
      </c>
      <c r="E37" s="725">
        <v>13945.494118647472</v>
      </c>
      <c r="F37" s="733">
        <v>21009.521055578938</v>
      </c>
      <c r="G37" s="725">
        <v>20965.58125255246</v>
      </c>
      <c r="H37" s="725">
        <v>20896.532990653704</v>
      </c>
      <c r="I37" s="733">
        <v>23560.871600382921</v>
      </c>
      <c r="J37" s="725">
        <v>23516.931797356443</v>
      </c>
      <c r="K37" s="725">
        <v>23447.883535457691</v>
      </c>
      <c r="L37" s="733">
        <v>77067.554052456224</v>
      </c>
      <c r="M37" s="725">
        <v>75974.26285770665</v>
      </c>
      <c r="N37" s="725">
        <v>74256.23383738588</v>
      </c>
      <c r="O37" s="733">
        <v>85823.388042909821</v>
      </c>
      <c r="P37" s="725">
        <v>84730.096848160247</v>
      </c>
      <c r="Q37" s="725">
        <v>83012.067827839477</v>
      </c>
      <c r="R37" s="733">
        <v>91754.674348631321</v>
      </c>
      <c r="S37" s="725">
        <v>90660.42253272931</v>
      </c>
      <c r="T37" s="725">
        <v>88940.883964883309</v>
      </c>
      <c r="U37" s="733">
        <v>111490.75803531575</v>
      </c>
      <c r="V37" s="725">
        <v>110165.75037620381</v>
      </c>
      <c r="W37" s="725">
        <v>108083.59548331359</v>
      </c>
      <c r="X37" s="733">
        <v>392920.91408927372</v>
      </c>
      <c r="Y37" s="725">
        <v>391595.90643016191</v>
      </c>
      <c r="Z37" s="725">
        <v>389513.7515372716</v>
      </c>
      <c r="AA37" s="733">
        <v>607442.15028147132</v>
      </c>
      <c r="AB37" s="725">
        <v>604792.13496324734</v>
      </c>
      <c r="AC37" s="725">
        <v>751493.21757179312</v>
      </c>
      <c r="AD37" s="725"/>
      <c r="AE37" s="725">
        <v>175361.01982181583</v>
      </c>
      <c r="AF37" s="725">
        <v>175318.19108428428</v>
      </c>
      <c r="AG37" s="733">
        <v>688344.8542921117</v>
      </c>
      <c r="AH37" s="725">
        <v>646469.16287824244</v>
      </c>
      <c r="AI37" s="725">
        <v>642310.39212154516</v>
      </c>
      <c r="AJ37" s="733">
        <v>613522.23225167894</v>
      </c>
      <c r="AK37" s="725">
        <v>675280.21390846791</v>
      </c>
      <c r="AL37" s="725">
        <v>675182.32071935444</v>
      </c>
      <c r="AM37" s="733">
        <v>828591.72030706389</v>
      </c>
      <c r="AN37" s="725">
        <v>1146388.3569643835</v>
      </c>
      <c r="AO37" s="725">
        <v>1142174.52175548</v>
      </c>
      <c r="AP37" s="733">
        <v>330318.58067175414</v>
      </c>
      <c r="AQ37" s="725">
        <v>919566.01823090191</v>
      </c>
      <c r="AR37" s="725">
        <v>919490.13897655997</v>
      </c>
      <c r="AS37" s="734">
        <v>86565081.649239138</v>
      </c>
      <c r="AT37" s="726">
        <v>70199198.828735813</v>
      </c>
      <c r="AU37" s="725">
        <v>45499832.694235757</v>
      </c>
      <c r="AV37" s="725"/>
      <c r="AW37" s="725">
        <v>40164733.194419123</v>
      </c>
      <c r="AX37" s="727">
        <v>33989874.144566409</v>
      </c>
      <c r="AY37" s="725">
        <v>13945.494118647472</v>
      </c>
      <c r="AZ37" s="725">
        <v>13945.494118647472</v>
      </c>
      <c r="BA37" s="847"/>
      <c r="BF37" s="37"/>
      <c r="BG37" s="37"/>
      <c r="BH37" s="37"/>
      <c r="BI37" s="37"/>
      <c r="BJ37" s="37"/>
      <c r="BK37" s="37"/>
      <c r="BL37" s="37"/>
      <c r="BM37" s="37"/>
      <c r="BN37" s="37"/>
    </row>
    <row r="38" spans="1:68">
      <c r="A38" s="795">
        <v>2054</v>
      </c>
      <c r="B38" s="264">
        <f t="shared" si="11"/>
        <v>3.9142513012204075E-2</v>
      </c>
      <c r="C38" s="733">
        <v>14467.411481159445</v>
      </c>
      <c r="D38" s="725">
        <v>14456.263908940702</v>
      </c>
      <c r="E38" s="725">
        <v>14438.746295454106</v>
      </c>
      <c r="F38" s="733">
        <v>21719.761806181748</v>
      </c>
      <c r="G38" s="725">
        <v>21675.82200315527</v>
      </c>
      <c r="H38" s="725">
        <v>21606.773741256518</v>
      </c>
      <c r="I38" s="733">
        <v>24437.352881145071</v>
      </c>
      <c r="J38" s="725">
        <v>24393.413078118592</v>
      </c>
      <c r="K38" s="725">
        <v>24324.364816219844</v>
      </c>
      <c r="L38" s="733">
        <v>79513.703393428426</v>
      </c>
      <c r="M38" s="725">
        <v>78420.412198678867</v>
      </c>
      <c r="N38" s="725">
        <v>76702.383178358083</v>
      </c>
      <c r="O38" s="733">
        <v>88814.607555951399</v>
      </c>
      <c r="P38" s="725">
        <v>87721.31636120184</v>
      </c>
      <c r="Q38" s="725">
        <v>86003.287340881056</v>
      </c>
      <c r="R38" s="733">
        <v>94954.040342017281</v>
      </c>
      <c r="S38" s="725">
        <v>93859.78852611527</v>
      </c>
      <c r="T38" s="725">
        <v>92140.249958269284</v>
      </c>
      <c r="U38" s="733">
        <v>115701.89673008774</v>
      </c>
      <c r="V38" s="725">
        <v>114376.88907097577</v>
      </c>
      <c r="W38" s="725">
        <v>112294.73417808558</v>
      </c>
      <c r="X38" s="733">
        <v>421811.0533945745</v>
      </c>
      <c r="Y38" s="725">
        <v>420486.04573546251</v>
      </c>
      <c r="Z38" s="725">
        <v>418403.89084257226</v>
      </c>
      <c r="AA38" s="733">
        <v>654246.28748791106</v>
      </c>
      <c r="AB38" s="725">
        <v>651596.27216968709</v>
      </c>
      <c r="AC38" s="725">
        <v>809273.49618239468</v>
      </c>
      <c r="AD38" s="725"/>
      <c r="AE38" s="725">
        <v>190659.4106343895</v>
      </c>
      <c r="AF38" s="725">
        <v>190616.581896858</v>
      </c>
      <c r="AG38" s="733">
        <v>740549.5643354127</v>
      </c>
      <c r="AH38" s="725">
        <v>695388.35546356917</v>
      </c>
      <c r="AI38" s="725">
        <v>691229.58470687165</v>
      </c>
      <c r="AJ38" s="733">
        <v>660856.97612135601</v>
      </c>
      <c r="AK38" s="725">
        <v>741514.23896969715</v>
      </c>
      <c r="AL38" s="725">
        <v>741416.34578058333</v>
      </c>
      <c r="AM38" s="733">
        <v>892454.78766210726</v>
      </c>
      <c r="AN38" s="725">
        <v>1246243.1837983658</v>
      </c>
      <c r="AO38" s="725">
        <v>1242029.348589462</v>
      </c>
      <c r="AP38" s="733">
        <v>340776.87282148295</v>
      </c>
      <c r="AQ38" s="725">
        <v>999274.38319295226</v>
      </c>
      <c r="AR38" s="725">
        <v>999198.50393861043</v>
      </c>
      <c r="AS38" s="734">
        <v>89181277.140507251</v>
      </c>
      <c r="AT38" s="726">
        <v>72794726.375631258</v>
      </c>
      <c r="AU38" s="725">
        <v>48095360.241131172</v>
      </c>
      <c r="AV38" s="725"/>
      <c r="AW38" s="725">
        <v>41462947.371377416</v>
      </c>
      <c r="AX38" s="727">
        <v>35288088.321524717</v>
      </c>
      <c r="AY38" s="725">
        <v>14438.746295454106</v>
      </c>
      <c r="AZ38" s="725">
        <v>14438.746295454106</v>
      </c>
      <c r="BA38" s="847"/>
      <c r="BI38" s="37"/>
      <c r="BJ38" s="37"/>
      <c r="BK38" s="37"/>
      <c r="BL38" s="37"/>
      <c r="BM38" s="37"/>
      <c r="BN38" s="37"/>
    </row>
    <row r="39" spans="1:68">
      <c r="A39" s="795">
        <v>2055</v>
      </c>
      <c r="B39" s="264">
        <f t="shared" si="11"/>
        <v>3.5584102738367339E-2</v>
      </c>
      <c r="C39" s="733">
        <v>14978.30192416413</v>
      </c>
      <c r="D39" s="725">
        <v>14967.154351945394</v>
      </c>
      <c r="E39" s="725">
        <v>14949.636738458796</v>
      </c>
      <c r="F39" s="733">
        <v>22454.16136825924</v>
      </c>
      <c r="G39" s="725">
        <v>22410.221565232765</v>
      </c>
      <c r="H39" s="725">
        <v>22341.173303334002</v>
      </c>
      <c r="I39" s="733">
        <v>25346.682754132027</v>
      </c>
      <c r="J39" s="725">
        <v>25302.742951105545</v>
      </c>
      <c r="K39" s="725">
        <v>25233.69468920679</v>
      </c>
      <c r="L39" s="733">
        <v>82036.175908088291</v>
      </c>
      <c r="M39" s="725">
        <v>80942.884713338717</v>
      </c>
      <c r="N39" s="725">
        <v>79224.855693017918</v>
      </c>
      <c r="O39" s="733">
        <v>91908.58831831158</v>
      </c>
      <c r="P39" s="725">
        <v>90815.297123561963</v>
      </c>
      <c r="Q39" s="725">
        <v>89097.268103241207</v>
      </c>
      <c r="R39" s="733">
        <v>98263.922071641588</v>
      </c>
      <c r="S39" s="725">
        <v>97169.670255739562</v>
      </c>
      <c r="T39" s="725">
        <v>95450.131687893561</v>
      </c>
      <c r="U39" s="733">
        <v>120060.80025521712</v>
      </c>
      <c r="V39" s="725">
        <v>118735.79259610518</v>
      </c>
      <c r="W39" s="725">
        <v>116653.63770321496</v>
      </c>
      <c r="X39" s="733">
        <v>452808.81117530889</v>
      </c>
      <c r="Y39" s="725">
        <v>451483.8035161969</v>
      </c>
      <c r="Z39" s="725">
        <v>449401.64862330665</v>
      </c>
      <c r="AA39" s="733">
        <v>704450.74540546001</v>
      </c>
      <c r="AB39" s="725">
        <v>701800.73008723604</v>
      </c>
      <c r="AC39" s="725">
        <v>871269.01174386323</v>
      </c>
      <c r="AD39" s="725"/>
      <c r="AE39" s="725">
        <v>207268.7287136433</v>
      </c>
      <c r="AF39" s="725">
        <v>207225.89997611177</v>
      </c>
      <c r="AG39" s="733">
        <v>796549.90662479668</v>
      </c>
      <c r="AH39" s="725">
        <v>747855.55709564744</v>
      </c>
      <c r="AI39" s="725">
        <v>743696.78633895004</v>
      </c>
      <c r="AJ39" s="733">
        <v>711636.61152107478</v>
      </c>
      <c r="AK39" s="725">
        <v>814102.64856330887</v>
      </c>
      <c r="AL39" s="725">
        <v>814004.75537419552</v>
      </c>
      <c r="AM39" s="733">
        <v>961044.04456360056</v>
      </c>
      <c r="AN39" s="725">
        <v>1354689.4769448023</v>
      </c>
      <c r="AO39" s="725">
        <v>1350475.6417358986</v>
      </c>
      <c r="AP39" s="733">
        <v>351551.74970779958</v>
      </c>
      <c r="AQ39" s="725">
        <v>1085704.0956837998</v>
      </c>
      <c r="AR39" s="725">
        <v>1085628.2164294582</v>
      </c>
      <c r="AS39" s="734">
        <v>91894271.864952326</v>
      </c>
      <c r="AT39" s="726">
        <v>75486288.441761866</v>
      </c>
      <c r="AU39" s="725">
        <v>50786922.30726181</v>
      </c>
      <c r="AV39" s="725"/>
      <c r="AW39" s="725">
        <v>42809194.654424123</v>
      </c>
      <c r="AX39" s="727">
        <v>36634335.604571432</v>
      </c>
      <c r="AY39" s="725">
        <v>14949.636738458796</v>
      </c>
      <c r="AZ39" s="725">
        <v>14949.636738458796</v>
      </c>
      <c r="BA39" s="847"/>
      <c r="BB39" s="728"/>
      <c r="BC39" s="728"/>
    </row>
    <row r="40" spans="1:68">
      <c r="A40" s="795">
        <v>2056</v>
      </c>
      <c r="B40" s="264">
        <f t="shared" si="11"/>
        <v>3.2349184307606665E-2</v>
      </c>
      <c r="C40" s="733">
        <v>15507.479354850693</v>
      </c>
      <c r="D40" s="725">
        <v>15496.331782631953</v>
      </c>
      <c r="E40" s="725">
        <v>15478.814169145358</v>
      </c>
      <c r="F40" s="733">
        <v>23213.564482012043</v>
      </c>
      <c r="G40" s="725">
        <v>23169.624678985565</v>
      </c>
      <c r="H40" s="725">
        <v>23100.576417086806</v>
      </c>
      <c r="I40" s="733">
        <v>26290.125278256339</v>
      </c>
      <c r="J40" s="725">
        <v>26246.18547522986</v>
      </c>
      <c r="K40" s="725">
        <v>26177.137213331105</v>
      </c>
      <c r="L40" s="733">
        <v>84637.384486371055</v>
      </c>
      <c r="M40" s="725">
        <v>83544.093291621481</v>
      </c>
      <c r="N40" s="725">
        <v>81826.064271300696</v>
      </c>
      <c r="O40" s="733">
        <v>95108.90667927466</v>
      </c>
      <c r="P40" s="725">
        <v>94015.615484525057</v>
      </c>
      <c r="Q40" s="725">
        <v>92297.586464204302</v>
      </c>
      <c r="R40" s="733">
        <v>101688.18342364219</v>
      </c>
      <c r="S40" s="725">
        <v>100593.93160774017</v>
      </c>
      <c r="T40" s="725">
        <v>98874.393039894145</v>
      </c>
      <c r="U40" s="733">
        <v>124572.73072251499</v>
      </c>
      <c r="V40" s="725">
        <v>123247.72306340304</v>
      </c>
      <c r="W40" s="725">
        <v>121165.56817051282</v>
      </c>
      <c r="X40" s="733">
        <v>486071.17695381126</v>
      </c>
      <c r="Y40" s="725">
        <v>484746.16929469927</v>
      </c>
      <c r="Z40" s="725">
        <v>482664.0144018092</v>
      </c>
      <c r="AA40" s="733">
        <v>758307.54267579759</v>
      </c>
      <c r="AB40" s="725">
        <v>755657.52735757385</v>
      </c>
      <c r="AC40" s="725">
        <v>937793.74330086808</v>
      </c>
      <c r="AD40" s="725"/>
      <c r="AE40" s="725">
        <v>225304.1632051018</v>
      </c>
      <c r="AF40" s="725">
        <v>225261.33446757027</v>
      </c>
      <c r="AG40" s="733">
        <v>856628.46376570466</v>
      </c>
      <c r="AH40" s="725">
        <v>804135.32497424015</v>
      </c>
      <c r="AI40" s="725">
        <v>799976.55421754287</v>
      </c>
      <c r="AJ40" s="733">
        <v>766116.90102807165</v>
      </c>
      <c r="AK40" s="725">
        <v>893660.01207479171</v>
      </c>
      <c r="AL40" s="725">
        <v>893562.11888567812</v>
      </c>
      <c r="AM40" s="733">
        <v>1034716.3899183006</v>
      </c>
      <c r="AN40" s="725">
        <v>1472491.1738434194</v>
      </c>
      <c r="AO40" s="725">
        <v>1468277.3386345156</v>
      </c>
      <c r="AP40" s="733">
        <v>362652.82824769017</v>
      </c>
      <c r="AQ40" s="725">
        <v>1179424.8184997418</v>
      </c>
      <c r="AR40" s="725">
        <v>1179348.9392454</v>
      </c>
      <c r="AS40" s="734">
        <v>94707647.394201875</v>
      </c>
      <c r="AT40" s="726">
        <v>78277438.304339364</v>
      </c>
      <c r="AU40" s="725">
        <v>53578072.169839323</v>
      </c>
      <c r="AV40" s="725"/>
      <c r="AW40" s="725">
        <v>44205252.25592155</v>
      </c>
      <c r="AX40" s="727">
        <v>38030393.206068851</v>
      </c>
      <c r="AY40" s="725">
        <v>15478.814169145358</v>
      </c>
      <c r="AZ40" s="725">
        <v>15478.814169145358</v>
      </c>
      <c r="BA40" s="847"/>
      <c r="BB40" s="728"/>
      <c r="BC40" s="728"/>
    </row>
    <row r="41" spans="1:68">
      <c r="A41" s="795">
        <v>2057</v>
      </c>
      <c r="B41" s="264">
        <f t="shared" si="11"/>
        <v>2.9408349370551517E-2</v>
      </c>
      <c r="C41" s="733">
        <v>16055.617018893212</v>
      </c>
      <c r="D41" s="725">
        <v>16044.46944667447</v>
      </c>
      <c r="E41" s="725">
        <v>16026.951833187881</v>
      </c>
      <c r="F41" s="733">
        <v>23998.84630725886</v>
      </c>
      <c r="G41" s="725">
        <v>23954.906504232385</v>
      </c>
      <c r="H41" s="725">
        <v>23885.858242333634</v>
      </c>
      <c r="I41" s="733">
        <v>27268.994532440636</v>
      </c>
      <c r="J41" s="725">
        <v>27225.054729414154</v>
      </c>
      <c r="K41" s="725">
        <v>27156.006467515399</v>
      </c>
      <c r="L41" s="733">
        <v>87319.819601252282</v>
      </c>
      <c r="M41" s="725">
        <v>86226.528406502723</v>
      </c>
      <c r="N41" s="725">
        <v>84508.499386181953</v>
      </c>
      <c r="O41" s="733">
        <v>98419.265525547977</v>
      </c>
      <c r="P41" s="725">
        <v>97325.974330798403</v>
      </c>
      <c r="Q41" s="725">
        <v>95607.945310477633</v>
      </c>
      <c r="R41" s="733">
        <v>105230.82541983263</v>
      </c>
      <c r="S41" s="725">
        <v>104136.57360393061</v>
      </c>
      <c r="T41" s="725">
        <v>102417.03503608459</v>
      </c>
      <c r="U41" s="733">
        <v>129243.1410026386</v>
      </c>
      <c r="V41" s="725">
        <v>127918.13334352663</v>
      </c>
      <c r="W41" s="725">
        <v>125835.97845063641</v>
      </c>
      <c r="X41" s="733">
        <v>521767.12157986622</v>
      </c>
      <c r="Y41" s="725">
        <v>520442.1139207544</v>
      </c>
      <c r="Z41" s="725">
        <v>518359.95902786416</v>
      </c>
      <c r="AA41" s="733">
        <v>816087.82128639903</v>
      </c>
      <c r="AB41" s="729">
        <v>813437.80596817518</v>
      </c>
      <c r="AC41" s="725">
        <v>1009185.6325529782</v>
      </c>
      <c r="AD41" s="725"/>
      <c r="AE41" s="725">
        <v>244891.2446811976</v>
      </c>
      <c r="AF41" s="725">
        <v>244848.41594366616</v>
      </c>
      <c r="AG41" s="733">
        <v>921089.449326223</v>
      </c>
      <c r="AH41" s="725">
        <v>864512.54791770829</v>
      </c>
      <c r="AI41" s="725">
        <v>860353.77716101112</v>
      </c>
      <c r="AJ41" s="733">
        <v>824573.04505472234</v>
      </c>
      <c r="AK41" s="725">
        <v>980860.68628953828</v>
      </c>
      <c r="AL41" s="725">
        <v>980762.79310042458</v>
      </c>
      <c r="AM41" s="733">
        <v>1113856.2905416209</v>
      </c>
      <c r="AN41" s="725">
        <v>1600481.9895255382</v>
      </c>
      <c r="AO41" s="725">
        <v>1596268.1543166344</v>
      </c>
      <c r="AP41" s="733">
        <v>374090.01891985448</v>
      </c>
      <c r="AQ41" s="725">
        <v>1281054.7314954312</v>
      </c>
      <c r="AR41" s="725">
        <v>1280978.8522410896</v>
      </c>
      <c r="AS41" s="734">
        <v>97625117.818033636</v>
      </c>
      <c r="AT41" s="726">
        <v>81171860.7118323</v>
      </c>
      <c r="AU41" s="725">
        <v>56472494.577332236</v>
      </c>
      <c r="AV41" s="725"/>
      <c r="AW41" s="725">
        <v>45652963.145246834</v>
      </c>
      <c r="AX41" s="727">
        <v>39478104.095394142</v>
      </c>
      <c r="AY41" s="725">
        <v>16026.951833187881</v>
      </c>
      <c r="AZ41" s="725">
        <v>16026.951833187881</v>
      </c>
      <c r="BA41" s="847"/>
      <c r="BB41" s="728"/>
      <c r="BC41" s="728"/>
    </row>
    <row r="42" spans="1:68">
      <c r="A42" s="795">
        <v>2058</v>
      </c>
      <c r="B42" s="264">
        <f t="shared" si="11"/>
        <v>2.6734863064137738E-2</v>
      </c>
      <c r="C42" s="733">
        <v>16623.413637270616</v>
      </c>
      <c r="D42" s="725">
        <v>16612.266065051877</v>
      </c>
      <c r="E42" s="725">
        <v>16594.748451565276</v>
      </c>
      <c r="F42" s="733">
        <v>24810.913551963011</v>
      </c>
      <c r="G42" s="725">
        <v>24766.97374893654</v>
      </c>
      <c r="H42" s="725">
        <v>24697.925487037784</v>
      </c>
      <c r="I42" s="733">
        <v>28284.656651260848</v>
      </c>
      <c r="J42" s="725">
        <v>28240.716848234377</v>
      </c>
      <c r="K42" s="725">
        <v>28171.668586335618</v>
      </c>
      <c r="L42" s="733">
        <v>90086.051856570426</v>
      </c>
      <c r="M42" s="725">
        <v>88992.760661820852</v>
      </c>
      <c r="N42" s="725">
        <v>87274.731641500068</v>
      </c>
      <c r="O42" s="733">
        <v>101843.49885065343</v>
      </c>
      <c r="P42" s="725">
        <v>100750.20765590384</v>
      </c>
      <c r="Q42" s="725">
        <v>99032.178635583055</v>
      </c>
      <c r="R42" s="733">
        <v>108895.99117473225</v>
      </c>
      <c r="S42" s="725">
        <v>107801.73935883022</v>
      </c>
      <c r="T42" s="725">
        <v>106082.20079098421</v>
      </c>
      <c r="U42" s="733">
        <v>134077.6817863578</v>
      </c>
      <c r="V42" s="725">
        <v>132752.67412724585</v>
      </c>
      <c r="W42" s="725">
        <v>130670.51923435563</v>
      </c>
      <c r="X42" s="733">
        <v>560078.53690421546</v>
      </c>
      <c r="Y42" s="725">
        <v>558753.52924510359</v>
      </c>
      <c r="Z42" s="725">
        <v>556671.37435221323</v>
      </c>
      <c r="AA42" s="733">
        <v>878083.33684786758</v>
      </c>
      <c r="AB42" s="735">
        <v>875433.32152964408</v>
      </c>
      <c r="AC42" s="735">
        <v>1085808.4632016767</v>
      </c>
      <c r="AD42" s="735"/>
      <c r="AE42" s="735">
        <v>266166.7904887023</v>
      </c>
      <c r="AF42" s="735">
        <v>266123.96175117075</v>
      </c>
      <c r="AG42" s="733">
        <v>990260.41571214912</v>
      </c>
      <c r="AH42" s="725">
        <v>929294.06043680548</v>
      </c>
      <c r="AI42" s="725">
        <v>925135.28968010808</v>
      </c>
      <c r="AJ42" s="733">
        <v>887301.19854286034</v>
      </c>
      <c r="AK42" s="725">
        <v>1076444.656580555</v>
      </c>
      <c r="AL42" s="725">
        <v>1076346.7633914407</v>
      </c>
      <c r="AM42" s="733">
        <v>1198877.963344584</v>
      </c>
      <c r="AN42" s="725">
        <v>1739571.9265281465</v>
      </c>
      <c r="AO42" s="725">
        <v>1735358.091319243</v>
      </c>
      <c r="AP42" s="733">
        <v>385873.53478659573</v>
      </c>
      <c r="AQ42" s="725">
        <v>1391264.6836697585</v>
      </c>
      <c r="AR42" s="725">
        <v>1391188.8044154164</v>
      </c>
      <c r="AS42" s="734">
        <v>100650534.64754714</v>
      </c>
      <c r="AT42" s="726">
        <v>84173376.748402447</v>
      </c>
      <c r="AU42" s="725">
        <v>59474010.613902383</v>
      </c>
      <c r="AV42" s="725"/>
      <c r="AW42" s="725">
        <v>47154238.481829911</v>
      </c>
      <c r="AX42" s="727">
        <v>40979379.43197722</v>
      </c>
      <c r="AY42" s="725">
        <v>16594.748451565276</v>
      </c>
      <c r="AZ42" s="725">
        <v>16594.748451565276</v>
      </c>
      <c r="BA42" s="847"/>
      <c r="BB42" s="728"/>
      <c r="BC42" s="728"/>
    </row>
    <row r="43" spans="1:68">
      <c r="A43" s="795">
        <v>2059</v>
      </c>
      <c r="B43" s="264">
        <f t="shared" si="11"/>
        <v>2.4304420967397943E-2</v>
      </c>
      <c r="C43" s="733">
        <v>17211.594395115913</v>
      </c>
      <c r="D43" s="725">
        <v>17200.446822897167</v>
      </c>
      <c r="E43" s="725">
        <v>17182.929209410577</v>
      </c>
      <c r="F43" s="733">
        <v>25650.705643836332</v>
      </c>
      <c r="G43" s="725">
        <v>25606.765840809847</v>
      </c>
      <c r="H43" s="725">
        <v>25537.717578911095</v>
      </c>
      <c r="I43" s="733">
        <v>29338.531945681843</v>
      </c>
      <c r="J43" s="725">
        <v>29294.592142655358</v>
      </c>
      <c r="K43" s="725">
        <v>29225.543880756606</v>
      </c>
      <c r="L43" s="733">
        <v>92938.734620667863</v>
      </c>
      <c r="M43" s="725">
        <v>91845.443425918289</v>
      </c>
      <c r="N43" s="725">
        <v>90127.414405597519</v>
      </c>
      <c r="O43" s="733">
        <v>105385.57649337973</v>
      </c>
      <c r="P43" s="725">
        <v>104292.28529863014</v>
      </c>
      <c r="Q43" s="725">
        <v>102574.25627830937</v>
      </c>
      <c r="R43" s="733">
        <v>112687.97103569352</v>
      </c>
      <c r="S43" s="725">
        <v>111593.71921979148</v>
      </c>
      <c r="T43" s="725">
        <v>109874.18065194547</v>
      </c>
      <c r="U43" s="733">
        <v>139082.20891347158</v>
      </c>
      <c r="V43" s="725">
        <v>137757.20125435965</v>
      </c>
      <c r="W43" s="725">
        <v>135675.0463614694</v>
      </c>
      <c r="X43" s="733">
        <v>601201.25132998964</v>
      </c>
      <c r="Y43" s="725">
        <v>599876.24367087742</v>
      </c>
      <c r="Z43" s="725">
        <v>597794.08877798729</v>
      </c>
      <c r="AA43" s="733">
        <v>944608.06840487267</v>
      </c>
      <c r="AB43" s="725">
        <v>941958.05308664858</v>
      </c>
      <c r="AC43" s="725">
        <v>1168053.8920532244</v>
      </c>
      <c r="AD43" s="725"/>
      <c r="AE43" s="725">
        <v>289279.93780668936</v>
      </c>
      <c r="AF43" s="725">
        <v>289237.10906915792</v>
      </c>
      <c r="AG43" s="733">
        <v>1064494.1013529915</v>
      </c>
      <c r="AH43" s="725">
        <v>998810.38929956476</v>
      </c>
      <c r="AI43" s="725">
        <v>994651.61854286783</v>
      </c>
      <c r="AJ43" s="733">
        <v>954620.1094107203</v>
      </c>
      <c r="AK43" s="725">
        <v>1181223.9505596471</v>
      </c>
      <c r="AL43" s="725">
        <v>1181126.0573705337</v>
      </c>
      <c r="AM43" s="733">
        <v>1290227.7347150471</v>
      </c>
      <c r="AN43" s="725">
        <v>1890754.4020520118</v>
      </c>
      <c r="AO43" s="725">
        <v>1886540.5668431076</v>
      </c>
      <c r="AP43" s="733">
        <v>398013.90079555445</v>
      </c>
      <c r="AQ43" s="725">
        <v>1510782.7023269259</v>
      </c>
      <c r="AR43" s="725">
        <v>1510706.8230725843</v>
      </c>
      <c r="AS43" s="734">
        <v>103787891.89975269</v>
      </c>
      <c r="AT43" s="726">
        <v>87285948.87832579</v>
      </c>
      <c r="AU43" s="725">
        <v>62586582.743825734</v>
      </c>
      <c r="AV43" s="725"/>
      <c r="AW43" s="725">
        <v>48711060.13821584</v>
      </c>
      <c r="AX43" s="727">
        <v>42536201.088363148</v>
      </c>
      <c r="AY43" s="725">
        <v>17182.929209410577</v>
      </c>
      <c r="AZ43" s="725">
        <v>17182.929209410577</v>
      </c>
      <c r="BA43" s="847"/>
      <c r="BB43" s="728"/>
      <c r="BC43" s="728"/>
    </row>
    <row r="44" spans="1:68">
      <c r="A44" s="795">
        <v>2060</v>
      </c>
      <c r="B44" s="264">
        <f t="shared" si="11"/>
        <v>2.2094928152179949E-2</v>
      </c>
      <c r="C44" s="733">
        <v>17820.911969826589</v>
      </c>
      <c r="D44" s="725">
        <v>17809.764397607854</v>
      </c>
      <c r="E44" s="725">
        <v>17792.246784121264</v>
      </c>
      <c r="F44" s="733">
        <v>26519.19594670786</v>
      </c>
      <c r="G44" s="725">
        <v>26475.256143681381</v>
      </c>
      <c r="H44" s="725">
        <v>26406.207881782626</v>
      </c>
      <c r="I44" s="733">
        <v>30432.097112530097</v>
      </c>
      <c r="J44" s="725">
        <v>30388.157309503618</v>
      </c>
      <c r="K44" s="725">
        <v>30319.109047604867</v>
      </c>
      <c r="L44" s="733">
        <v>95880.60674882622</v>
      </c>
      <c r="M44" s="725">
        <v>94787.315554076631</v>
      </c>
      <c r="N44" s="725">
        <v>93069.286533755832</v>
      </c>
      <c r="O44" s="733">
        <v>109049.60905172674</v>
      </c>
      <c r="P44" s="725">
        <v>107956.31785697714</v>
      </c>
      <c r="Q44" s="725">
        <v>106238.28883665637</v>
      </c>
      <c r="R44" s="733">
        <v>116611.20791305795</v>
      </c>
      <c r="S44" s="725">
        <v>115516.9560971559</v>
      </c>
      <c r="T44" s="725">
        <v>113797.41752930993</v>
      </c>
      <c r="U44" s="733">
        <v>144262.79097978474</v>
      </c>
      <c r="V44" s="725">
        <v>142937.78332067281</v>
      </c>
      <c r="W44" s="725">
        <v>140855.62842778259</v>
      </c>
      <c r="X44" s="733">
        <v>645346.1275535688</v>
      </c>
      <c r="Y44" s="725">
        <v>644021.1198944567</v>
      </c>
      <c r="Z44" s="725">
        <v>641938.96500156657</v>
      </c>
      <c r="AA44" s="733">
        <v>1015999.9576569826</v>
      </c>
      <c r="AB44" s="725">
        <v>1013349.9423387586</v>
      </c>
      <c r="AC44" s="725">
        <v>1256343.6445003832</v>
      </c>
      <c r="AD44" s="725"/>
      <c r="AE44" s="725">
        <v>314393.27265108255</v>
      </c>
      <c r="AF44" s="725">
        <v>314350.44391355105</v>
      </c>
      <c r="AG44" s="733">
        <v>1144170.4289349495</v>
      </c>
      <c r="AH44" s="725">
        <v>1073417.6438224805</v>
      </c>
      <c r="AI44" s="725">
        <v>1069258.8730657834</v>
      </c>
      <c r="AJ44" s="733">
        <v>1026872.8888151872</v>
      </c>
      <c r="AK44" s="725">
        <v>1296089.6804247717</v>
      </c>
      <c r="AL44" s="725">
        <v>1295991.7872356579</v>
      </c>
      <c r="AM44" s="733">
        <v>1388386.5918530293</v>
      </c>
      <c r="AN44" s="725">
        <v>2055114.0515956585</v>
      </c>
      <c r="AO44" s="725">
        <v>2050900.216386755</v>
      </c>
      <c r="AP44" s="733">
        <v>410521.96337007283</v>
      </c>
      <c r="AQ44" s="725">
        <v>1640398.8901752641</v>
      </c>
      <c r="AR44" s="725">
        <v>1640323.0109209227</v>
      </c>
      <c r="AS44" s="734">
        <v>107041331.37028988</v>
      </c>
      <c r="AT44" s="726">
        <v>90513686.177056387</v>
      </c>
      <c r="AU44" s="725">
        <v>65814320.042556323</v>
      </c>
      <c r="AV44" s="725"/>
      <c r="AW44" s="725">
        <v>50325483.31648232</v>
      </c>
      <c r="AX44" s="727">
        <v>44150624.266629636</v>
      </c>
      <c r="AY44" s="725">
        <v>17792.246784121264</v>
      </c>
      <c r="AZ44" s="725">
        <v>17792.246784121264</v>
      </c>
      <c r="BA44" s="847"/>
      <c r="BB44" s="728"/>
      <c r="BC44" s="728"/>
    </row>
    <row r="45" spans="1:68">
      <c r="A45" s="795">
        <v>2061</v>
      </c>
      <c r="B45" s="264">
        <f t="shared" si="11"/>
        <v>2.0086298320163589E-2</v>
      </c>
      <c r="C45" s="733">
        <v>18452.147600025441</v>
      </c>
      <c r="D45" s="725">
        <v>18441.000027806698</v>
      </c>
      <c r="E45" s="725">
        <v>18423.482414320104</v>
      </c>
      <c r="F45" s="733">
        <v>27417.393023412576</v>
      </c>
      <c r="G45" s="725">
        <v>27373.453220386098</v>
      </c>
      <c r="H45" s="725">
        <v>27304.404958487339</v>
      </c>
      <c r="I45" s="733">
        <v>31566.887536507784</v>
      </c>
      <c r="J45" s="725">
        <v>31522.947733481309</v>
      </c>
      <c r="K45" s="725">
        <v>31453.89947158255</v>
      </c>
      <c r="L45" s="733">
        <v>98914.495397577848</v>
      </c>
      <c r="M45" s="725">
        <v>97821.204202828274</v>
      </c>
      <c r="N45" s="725">
        <v>96103.175182507519</v>
      </c>
      <c r="O45" s="733">
        <v>112839.85297902295</v>
      </c>
      <c r="P45" s="725">
        <v>111746.56178427335</v>
      </c>
      <c r="Q45" s="725">
        <v>110028.53276395258</v>
      </c>
      <c r="R45" s="733">
        <v>120670.30280754232</v>
      </c>
      <c r="S45" s="725">
        <v>119576.05099164032</v>
      </c>
      <c r="T45" s="725">
        <v>117856.51242379429</v>
      </c>
      <c r="U45" s="733">
        <v>149625.71723297136</v>
      </c>
      <c r="V45" s="725">
        <v>148300.70957385938</v>
      </c>
      <c r="W45" s="725">
        <v>146218.55468096916</v>
      </c>
      <c r="X45" s="733">
        <v>692740.24934660981</v>
      </c>
      <c r="Y45" s="725">
        <v>691415.24168749794</v>
      </c>
      <c r="Z45" s="725">
        <v>689333.08679460781</v>
      </c>
      <c r="AA45" s="733">
        <v>1092622.788305681</v>
      </c>
      <c r="AB45" s="725">
        <v>1089972.7729874572</v>
      </c>
      <c r="AC45" s="725">
        <v>1351131.8880864657</v>
      </c>
      <c r="AD45" s="725"/>
      <c r="AE45" s="725">
        <v>341684.0638426193</v>
      </c>
      <c r="AF45" s="725">
        <v>341641.23510508786</v>
      </c>
      <c r="AG45" s="733">
        <v>1229698.6674357757</v>
      </c>
      <c r="AH45" s="725">
        <v>1153499.5621048268</v>
      </c>
      <c r="AI45" s="725">
        <v>1149340.7913481297</v>
      </c>
      <c r="AJ45" s="733">
        <v>1104428.9241476927</v>
      </c>
      <c r="AK45" s="725">
        <v>1422019.7757692444</v>
      </c>
      <c r="AL45" s="725">
        <v>1421921.8825801301</v>
      </c>
      <c r="AM45" s="733">
        <v>1493872.9420799143</v>
      </c>
      <c r="AN45" s="725">
        <v>2233835.2740309406</v>
      </c>
      <c r="AO45" s="725">
        <v>2229621.4388220375</v>
      </c>
      <c r="AP45" s="733">
        <v>423408.90029726335</v>
      </c>
      <c r="AQ45" s="725">
        <v>1780970.7439077455</v>
      </c>
      <c r="AR45" s="725">
        <v>1780894.8646534039</v>
      </c>
      <c r="AS45" s="734">
        <v>110415148.10123689</v>
      </c>
      <c r="AT45" s="726">
        <v>93860849.755840003</v>
      </c>
      <c r="AU45" s="725">
        <v>69161483.621339947</v>
      </c>
      <c r="AV45" s="725"/>
      <c r="AW45" s="725">
        <v>51999639.261466831</v>
      </c>
      <c r="AX45" s="727">
        <v>45824780.211614139</v>
      </c>
      <c r="AY45" s="725">
        <v>18423.482414320104</v>
      </c>
      <c r="AZ45" s="725">
        <v>18423.482414320104</v>
      </c>
      <c r="BA45" s="847"/>
      <c r="BB45" s="728"/>
      <c r="BC45" s="728"/>
    </row>
    <row r="46" spans="1:68">
      <c r="A46" s="795">
        <v>2062</v>
      </c>
      <c r="B46" s="264">
        <f t="shared" si="11"/>
        <v>1.8260271200148715E-2</v>
      </c>
      <c r="C46" s="733">
        <v>19106.112197026192</v>
      </c>
      <c r="D46" s="725">
        <v>19094.96462480745</v>
      </c>
      <c r="E46" s="725">
        <v>19077.447011320855</v>
      </c>
      <c r="F46" s="733">
        <v>28346.341947025339</v>
      </c>
      <c r="G46" s="725">
        <v>28302.402143998868</v>
      </c>
      <c r="H46" s="725">
        <v>28233.353882100113</v>
      </c>
      <c r="I46" s="733">
        <v>32744.499688718683</v>
      </c>
      <c r="J46" s="725">
        <v>32700.559885692212</v>
      </c>
      <c r="K46" s="725">
        <v>32631.511623793464</v>
      </c>
      <c r="L46" s="733">
        <v>102043.31893408675</v>
      </c>
      <c r="M46" s="725">
        <v>100950.02773933719</v>
      </c>
      <c r="N46" s="725">
        <v>99231.99871901641</v>
      </c>
      <c r="O46" s="733">
        <v>116760.71586916085</v>
      </c>
      <c r="P46" s="725">
        <v>115667.42467441125</v>
      </c>
      <c r="Q46" s="725">
        <v>113949.39565409051</v>
      </c>
      <c r="R46" s="733">
        <v>124870.02054233581</v>
      </c>
      <c r="S46" s="725">
        <v>123775.76872643382</v>
      </c>
      <c r="T46" s="725">
        <v>122056.23015858779</v>
      </c>
      <c r="U46" s="733">
        <v>155177.5057685833</v>
      </c>
      <c r="V46" s="725">
        <v>153852.49810947137</v>
      </c>
      <c r="W46" s="725">
        <v>151770.34321658115</v>
      </c>
      <c r="X46" s="733">
        <v>743628.20481867518</v>
      </c>
      <c r="Y46" s="725">
        <v>742303.19715956307</v>
      </c>
      <c r="Z46" s="725">
        <v>740221.04226667294</v>
      </c>
      <c r="AA46" s="733">
        <v>1174868.2171572291</v>
      </c>
      <c r="AB46" s="725">
        <v>1172218.2018390049</v>
      </c>
      <c r="AC46" s="725">
        <v>1452907.7990305962</v>
      </c>
      <c r="AD46" s="725"/>
      <c r="AE46" s="725">
        <v>371345.61181042955</v>
      </c>
      <c r="AF46" s="725">
        <v>371302.78307289805</v>
      </c>
      <c r="AG46" s="733">
        <v>1321519.7718261401</v>
      </c>
      <c r="AH46" s="725">
        <v>1239469.7264926704</v>
      </c>
      <c r="AI46" s="725">
        <v>1235310.9557359731</v>
      </c>
      <c r="AJ46" s="733">
        <v>1187685.9466124531</v>
      </c>
      <c r="AK46" s="725">
        <v>1560087.4746966481</v>
      </c>
      <c r="AL46" s="725">
        <v>1559989.581507534</v>
      </c>
      <c r="AM46" s="733">
        <v>1607245.5975112838</v>
      </c>
      <c r="AN46" s="725">
        <v>2428211.5893783774</v>
      </c>
      <c r="AO46" s="725">
        <v>2423997.7541694739</v>
      </c>
      <c r="AP46" s="733">
        <v>436686.23092313722</v>
      </c>
      <c r="AQ46" s="725">
        <v>1933428.9307237642</v>
      </c>
      <c r="AR46" s="725">
        <v>1933353.0514694226</v>
      </c>
      <c r="AS46" s="734">
        <v>113913796.05122897</v>
      </c>
      <c r="AT46" s="726">
        <v>97331858.387038693</v>
      </c>
      <c r="AU46" s="725">
        <v>72632492.252538666</v>
      </c>
      <c r="AV46" s="725"/>
      <c r="AW46" s="725">
        <v>53735738.074385576</v>
      </c>
      <c r="AX46" s="727">
        <v>47560879.024532869</v>
      </c>
      <c r="AY46" s="725">
        <v>19077.447011320855</v>
      </c>
      <c r="AZ46" s="725">
        <v>19077.447011320855</v>
      </c>
      <c r="BA46" s="847"/>
      <c r="BB46" s="728"/>
      <c r="BC46" s="728"/>
    </row>
    <row r="47" spans="1:68">
      <c r="A47" s="795">
        <v>2063</v>
      </c>
      <c r="B47" s="264">
        <f t="shared" si="11"/>
        <v>1.6600246545589743E-2</v>
      </c>
      <c r="C47" s="733">
        <v>19783.647500526829</v>
      </c>
      <c r="D47" s="725">
        <v>19772.499928308087</v>
      </c>
      <c r="E47" s="725">
        <v>19754.982314821485</v>
      </c>
      <c r="F47" s="733">
        <v>29307.125662339033</v>
      </c>
      <c r="G47" s="725">
        <v>29263.185859312562</v>
      </c>
      <c r="H47" s="725">
        <v>29194.137597413803</v>
      </c>
      <c r="I47" s="733">
        <v>33966.593625850997</v>
      </c>
      <c r="J47" s="725">
        <v>33922.653822824519</v>
      </c>
      <c r="K47" s="725">
        <v>33853.605560925775</v>
      </c>
      <c r="L47" s="733">
        <v>105270.08994390495</v>
      </c>
      <c r="M47" s="725">
        <v>104176.79874915535</v>
      </c>
      <c r="N47" s="725">
        <v>102458.76972883457</v>
      </c>
      <c r="O47" s="733">
        <v>120816.76193816753</v>
      </c>
      <c r="P47" s="725">
        <v>119723.47074341796</v>
      </c>
      <c r="Q47" s="725">
        <v>118005.4417230972</v>
      </c>
      <c r="R47" s="733">
        <v>129215.29570768218</v>
      </c>
      <c r="S47" s="725">
        <v>128121.04389178017</v>
      </c>
      <c r="T47" s="725">
        <v>126401.50532393418</v>
      </c>
      <c r="U47" s="733">
        <v>160924.91203791526</v>
      </c>
      <c r="V47" s="725">
        <v>159599.90437880324</v>
      </c>
      <c r="W47" s="725">
        <v>157517.74948591308</v>
      </c>
      <c r="X47" s="733">
        <v>798273.47423934657</v>
      </c>
      <c r="Y47" s="725">
        <v>796948.46658023458</v>
      </c>
      <c r="Z47" s="725">
        <v>794866.31168734457</v>
      </c>
      <c r="AA47" s="733">
        <v>1263157.9696043874</v>
      </c>
      <c r="AB47" s="725">
        <v>1260507.9542861637</v>
      </c>
      <c r="AC47" s="725">
        <v>1562198.3378719389</v>
      </c>
      <c r="AD47" s="725"/>
      <c r="AE47" s="725">
        <v>403588.7230405318</v>
      </c>
      <c r="AF47" s="725">
        <v>403545.89430300024</v>
      </c>
      <c r="AG47" s="733">
        <v>1420108.9155108985</v>
      </c>
      <c r="AH47" s="725">
        <v>1331773.9627248885</v>
      </c>
      <c r="AI47" s="725">
        <v>1327615.1919681914</v>
      </c>
      <c r="AJ47" s="733">
        <v>1277072.2662474811</v>
      </c>
      <c r="AK47" s="725">
        <v>1711470.6477622394</v>
      </c>
      <c r="AL47" s="725">
        <v>1711372.7545731266</v>
      </c>
      <c r="AM47" s="733">
        <v>1729107.0039729322</v>
      </c>
      <c r="AN47" s="725">
        <v>2639655.8874460855</v>
      </c>
      <c r="AO47" s="725">
        <v>2635442.0522371824</v>
      </c>
      <c r="AP47" s="733">
        <v>450365.82666445384</v>
      </c>
      <c r="AQ47" s="725">
        <v>2098783.5624222108</v>
      </c>
      <c r="AR47" s="725">
        <v>2098707.6831678697</v>
      </c>
      <c r="AS47" s="734">
        <v>117541893.97537071</v>
      </c>
      <c r="AT47" s="726">
        <v>100931294.33759181</v>
      </c>
      <c r="AU47" s="725">
        <v>76231928.203091726</v>
      </c>
      <c r="AV47" s="725"/>
      <c r="AW47" s="725">
        <v>55536071.630558267</v>
      </c>
      <c r="AX47" s="727">
        <v>49361212.580705576</v>
      </c>
      <c r="AY47" s="725">
        <v>19754.982314821485</v>
      </c>
      <c r="AZ47" s="725">
        <v>19754.982314821485</v>
      </c>
      <c r="BA47" s="847"/>
      <c r="BB47" s="728"/>
      <c r="BC47" s="728"/>
    </row>
    <row r="48" spans="1:68">
      <c r="A48" s="795">
        <v>2064</v>
      </c>
      <c r="B48" s="264">
        <f t="shared" si="11"/>
        <v>1.50911332232634E-2</v>
      </c>
      <c r="C48" s="733">
        <v>20485.627280323934</v>
      </c>
      <c r="D48" s="725">
        <v>20474.479708105191</v>
      </c>
      <c r="E48" s="725">
        <v>20456.962094618597</v>
      </c>
      <c r="F48" s="733">
        <v>30300.86639956159</v>
      </c>
      <c r="G48" s="725">
        <v>30256.926596535104</v>
      </c>
      <c r="H48" s="725">
        <v>30187.878334636345</v>
      </c>
      <c r="I48" s="733">
        <v>35234.895594343099</v>
      </c>
      <c r="J48" s="725">
        <v>35190.955791316614</v>
      </c>
      <c r="K48" s="725">
        <v>35121.907529417869</v>
      </c>
      <c r="L48" s="733">
        <v>108597.918340531</v>
      </c>
      <c r="M48" s="725">
        <v>107504.62714578146</v>
      </c>
      <c r="N48" s="725">
        <v>105786.59812546067</v>
      </c>
      <c r="O48" s="733">
        <v>125012.71770961117</v>
      </c>
      <c r="P48" s="725">
        <v>123919.4265148616</v>
      </c>
      <c r="Q48" s="725">
        <v>122201.39749454086</v>
      </c>
      <c r="R48" s="733">
        <v>133711.23882602254</v>
      </c>
      <c r="S48" s="725">
        <v>132616.98701012053</v>
      </c>
      <c r="T48" s="725">
        <v>130897.44844227452</v>
      </c>
      <c r="U48" s="733">
        <v>166874.93767990317</v>
      </c>
      <c r="V48" s="725">
        <v>165549.93002079125</v>
      </c>
      <c r="W48" s="725">
        <v>163467.775127901</v>
      </c>
      <c r="X48" s="733">
        <v>856959.93119454954</v>
      </c>
      <c r="Y48" s="725">
        <v>855634.92353543756</v>
      </c>
      <c r="Z48" s="725">
        <v>853552.76864254742</v>
      </c>
      <c r="AA48" s="733">
        <v>1357946.2131904699</v>
      </c>
      <c r="AB48" s="725">
        <v>1355296.1978722457</v>
      </c>
      <c r="AC48" s="725">
        <v>1679571.2517823449</v>
      </c>
      <c r="AD48" s="725"/>
      <c r="AE48" s="725">
        <v>438643.32200525614</v>
      </c>
      <c r="AF48" s="725">
        <v>438600.4932677247</v>
      </c>
      <c r="AG48" s="733">
        <v>1525978.2319006554</v>
      </c>
      <c r="AH48" s="725">
        <v>1430892.9384842336</v>
      </c>
      <c r="AI48" s="725">
        <v>1426734.1677275363</v>
      </c>
      <c r="AJ48" s="733">
        <v>1373049.1883492081</v>
      </c>
      <c r="AK48" s="725">
        <v>1877462.0365965653</v>
      </c>
      <c r="AL48" s="725">
        <v>1877364.1434074519</v>
      </c>
      <c r="AM48" s="733">
        <v>1860106.7346599244</v>
      </c>
      <c r="AN48" s="725">
        <v>2869711.6530750319</v>
      </c>
      <c r="AO48" s="725">
        <v>2865497.8178661284</v>
      </c>
      <c r="AP48" s="733">
        <v>464459.92184725718</v>
      </c>
      <c r="AQ48" s="725">
        <v>2278131.0101434533</v>
      </c>
      <c r="AR48" s="725">
        <v>2278055.1308891126</v>
      </c>
      <c r="AS48" s="734">
        <v>121304231.52270572</v>
      </c>
      <c r="AT48" s="726">
        <v>104663909.4183154</v>
      </c>
      <c r="AU48" s="725">
        <v>79964543.283815339</v>
      </c>
      <c r="AV48" s="725"/>
      <c r="AW48" s="725">
        <v>57403016.605091728</v>
      </c>
      <c r="AX48" s="727">
        <v>51228157.555239029</v>
      </c>
      <c r="AY48" s="725">
        <v>20456.962094618597</v>
      </c>
      <c r="AZ48" s="725">
        <v>20456.962094618597</v>
      </c>
      <c r="BA48" s="847"/>
      <c r="BB48" s="728"/>
      <c r="BC48" s="728"/>
    </row>
    <row r="49" spans="1:66">
      <c r="A49" s="795">
        <v>2065</v>
      </c>
      <c r="B49" s="264">
        <f t="shared" si="11"/>
        <v>1.3719212021148543E-2</v>
      </c>
      <c r="C49" s="733">
        <v>21212.95858591564</v>
      </c>
      <c r="D49" s="725">
        <v>21201.811013696904</v>
      </c>
      <c r="E49" s="725">
        <v>21184.29340021031</v>
      </c>
      <c r="F49" s="733">
        <v>31328.727142286265</v>
      </c>
      <c r="G49" s="725">
        <v>31284.78733925979</v>
      </c>
      <c r="H49" s="725">
        <v>31215.739077361039</v>
      </c>
      <c r="I49" s="733">
        <v>36551.200744048911</v>
      </c>
      <c r="J49" s="725">
        <v>36507.260941022432</v>
      </c>
      <c r="K49" s="725">
        <v>36438.212679123681</v>
      </c>
      <c r="L49" s="733">
        <v>112030.01458031948</v>
      </c>
      <c r="M49" s="725">
        <v>110936.72338556989</v>
      </c>
      <c r="N49" s="725">
        <v>109218.69436524915</v>
      </c>
      <c r="O49" s="733">
        <v>129353.47791163948</v>
      </c>
      <c r="P49" s="725">
        <v>128260.18671688989</v>
      </c>
      <c r="Q49" s="725">
        <v>126542.15769656915</v>
      </c>
      <c r="R49" s="733">
        <v>138363.14274609101</v>
      </c>
      <c r="S49" s="725">
        <v>137268.89093018902</v>
      </c>
      <c r="T49" s="725">
        <v>135549.35236234299</v>
      </c>
      <c r="U49" s="733">
        <v>173034.83968972694</v>
      </c>
      <c r="V49" s="725">
        <v>171709.83203061498</v>
      </c>
      <c r="W49" s="725">
        <v>169627.67713772479</v>
      </c>
      <c r="X49" s="733">
        <v>919993.46660913806</v>
      </c>
      <c r="Y49" s="725">
        <v>918668.45895002584</v>
      </c>
      <c r="Z49" s="725">
        <v>916586.30405713571</v>
      </c>
      <c r="AA49" s="733">
        <v>1459722.1241346002</v>
      </c>
      <c r="AB49" s="725">
        <v>1457072.108816376</v>
      </c>
      <c r="AC49" s="725">
        <v>1805638.3226115215</v>
      </c>
      <c r="AD49" s="725"/>
      <c r="AE49" s="725">
        <v>476760.21353453113</v>
      </c>
      <c r="AF49" s="725">
        <v>476717.38479699963</v>
      </c>
      <c r="AG49" s="733">
        <v>1639679.7829390077</v>
      </c>
      <c r="AH49" s="725">
        <v>1537344.9784617149</v>
      </c>
      <c r="AI49" s="725">
        <v>1533186.2077050176</v>
      </c>
      <c r="AJ49" s="733">
        <v>1476113.6264585874</v>
      </c>
      <c r="AK49" s="725">
        <v>2059480.4971246987</v>
      </c>
      <c r="AL49" s="725">
        <v>2059382.6039355854</v>
      </c>
      <c r="AM49" s="733">
        <v>2000945.2708010566</v>
      </c>
      <c r="AN49" s="725">
        <v>3120065.2620513709</v>
      </c>
      <c r="AO49" s="725">
        <v>3115851.4268424683</v>
      </c>
      <c r="AP49" s="733">
        <v>478981.12488238729</v>
      </c>
      <c r="AQ49" s="725">
        <v>2472661.3065870982</v>
      </c>
      <c r="AR49" s="725">
        <v>2472585.4273327561</v>
      </c>
      <c r="AS49" s="734">
        <v>125205775.55929215</v>
      </c>
      <c r="AT49" s="726">
        <v>108534631.25702591</v>
      </c>
      <c r="AU49" s="725">
        <v>83835265.122525826</v>
      </c>
      <c r="AV49" s="725"/>
      <c r="AW49" s="725">
        <v>59339037.610515893</v>
      </c>
      <c r="AX49" s="727">
        <v>53164178.560663186</v>
      </c>
      <c r="AY49" s="725">
        <v>21184.29340021031</v>
      </c>
      <c r="AZ49" s="725">
        <v>21184.29340021031</v>
      </c>
      <c r="BA49" s="847"/>
      <c r="BB49" s="728"/>
      <c r="BC49" s="728"/>
    </row>
    <row r="50" spans="1:66">
      <c r="A50" s="795">
        <v>2066</v>
      </c>
      <c r="B50" s="264">
        <f t="shared" si="11"/>
        <v>1.2472010928316856E-2</v>
      </c>
      <c r="C50" s="733">
        <v>21966.583045937557</v>
      </c>
      <c r="D50" s="725">
        <v>21955.435473718822</v>
      </c>
      <c r="E50" s="725">
        <v>21937.917860232221</v>
      </c>
      <c r="F50" s="733">
        <v>32391.913151872181</v>
      </c>
      <c r="G50" s="725">
        <v>32347.973348845702</v>
      </c>
      <c r="H50" s="725">
        <v>32278.925086946951</v>
      </c>
      <c r="I50" s="733">
        <v>37917.375956117277</v>
      </c>
      <c r="J50" s="725">
        <v>37873.436153090792</v>
      </c>
      <c r="K50" s="725">
        <v>37804.387891192033</v>
      </c>
      <c r="L50" s="733">
        <v>115569.6929864174</v>
      </c>
      <c r="M50" s="725">
        <v>114476.40179166778</v>
      </c>
      <c r="N50" s="725">
        <v>112758.37277134704</v>
      </c>
      <c r="O50" s="733">
        <v>133844.11159375368</v>
      </c>
      <c r="P50" s="725">
        <v>132750.82039900406</v>
      </c>
      <c r="Q50" s="725">
        <v>131032.79137868329</v>
      </c>
      <c r="R50" s="733">
        <v>143176.48927468248</v>
      </c>
      <c r="S50" s="725">
        <v>142082.23745878044</v>
      </c>
      <c r="T50" s="725">
        <v>140362.69889093444</v>
      </c>
      <c r="U50" s="733">
        <v>179412.13993729113</v>
      </c>
      <c r="V50" s="725">
        <v>178087.13227817917</v>
      </c>
      <c r="W50" s="725">
        <v>176004.97738528898</v>
      </c>
      <c r="X50" s="733">
        <v>987703.74599217076</v>
      </c>
      <c r="Y50" s="725">
        <v>986378.73833305901</v>
      </c>
      <c r="Z50" s="725">
        <v>984296.58344016853</v>
      </c>
      <c r="AA50" s="733">
        <v>1569012.6629759429</v>
      </c>
      <c r="AB50" s="725">
        <v>1566362.6476577192</v>
      </c>
      <c r="AC50" s="725">
        <v>1941058.8813775873</v>
      </c>
      <c r="AD50" s="725"/>
      <c r="AE50" s="725">
        <v>518213.00982255721</v>
      </c>
      <c r="AF50" s="725">
        <v>518170.18108502589</v>
      </c>
      <c r="AG50" s="733">
        <v>1761808.7739747281</v>
      </c>
      <c r="AH50" s="725">
        <v>1651689.1145529547</v>
      </c>
      <c r="AI50" s="725">
        <v>1647530.3437962574</v>
      </c>
      <c r="AJ50" s="733">
        <v>1586800.9283688534</v>
      </c>
      <c r="AK50" s="725">
        <v>2259083.346146259</v>
      </c>
      <c r="AL50" s="725">
        <v>2258985.4529571459</v>
      </c>
      <c r="AM50" s="733">
        <v>2152378.0935084741</v>
      </c>
      <c r="AN50" s="725">
        <v>3392559.4508761452</v>
      </c>
      <c r="AO50" s="725">
        <v>3388345.6156672426</v>
      </c>
      <c r="AP50" s="733">
        <v>493942.42978858249</v>
      </c>
      <c r="AQ50" s="725">
        <v>2683666.1866096593</v>
      </c>
      <c r="AR50" s="725">
        <v>2683590.3073553187</v>
      </c>
      <c r="AS50" s="734">
        <v>129251676.72523221</v>
      </c>
      <c r="AT50" s="726">
        <v>112548569.80376869</v>
      </c>
      <c r="AU50" s="725">
        <v>87849203.669268623</v>
      </c>
      <c r="AV50" s="725"/>
      <c r="AW50" s="725">
        <v>61346690.4505153</v>
      </c>
      <c r="AX50" s="727">
        <v>55171831.400662601</v>
      </c>
      <c r="AY50" s="725">
        <v>21937.917860232221</v>
      </c>
      <c r="AZ50" s="725">
        <v>21937.917860232221</v>
      </c>
      <c r="BA50" s="847"/>
      <c r="BB50" s="728"/>
      <c r="BC50" s="728"/>
    </row>
    <row r="51" spans="1:66">
      <c r="A51" s="795">
        <v>2067</v>
      </c>
      <c r="B51" s="264">
        <f t="shared" si="11"/>
        <v>1.1338191753015325E-2</v>
      </c>
      <c r="C51" s="733">
        <v>22747.478219456174</v>
      </c>
      <c r="D51" s="725">
        <v>22736.330647237435</v>
      </c>
      <c r="E51" s="725">
        <v>22718.813033750841</v>
      </c>
      <c r="F51" s="733">
        <v>33491.67355045765</v>
      </c>
      <c r="G51" s="725">
        <v>33447.733747431172</v>
      </c>
      <c r="H51" s="725">
        <v>33378.68548553242</v>
      </c>
      <c r="I51" s="733">
        <v>39335.36279000729</v>
      </c>
      <c r="J51" s="725">
        <v>39291.422986980819</v>
      </c>
      <c r="K51" s="725">
        <v>39222.37472508206</v>
      </c>
      <c r="L51" s="733">
        <v>119220.37518553765</v>
      </c>
      <c r="M51" s="725">
        <v>118127.08399078807</v>
      </c>
      <c r="N51" s="725">
        <v>116409.05497046729</v>
      </c>
      <c r="O51" s="733">
        <v>138489.86847174176</v>
      </c>
      <c r="P51" s="725">
        <v>137396.57727699215</v>
      </c>
      <c r="Q51" s="725">
        <v>135678.54825667135</v>
      </c>
      <c r="R51" s="733">
        <v>148156.95605515453</v>
      </c>
      <c r="S51" s="725">
        <v>147062.70423925255</v>
      </c>
      <c r="T51" s="725">
        <v>145343.16567140652</v>
      </c>
      <c r="U51" s="733">
        <v>186014.63504929282</v>
      </c>
      <c r="V51" s="725">
        <v>184689.62739018083</v>
      </c>
      <c r="W51" s="725">
        <v>182607.47249729064</v>
      </c>
      <c r="X51" s="733">
        <v>1060446.1111587926</v>
      </c>
      <c r="Y51" s="725">
        <v>1059121.1034996808</v>
      </c>
      <c r="Z51" s="725">
        <v>1057038.9486067903</v>
      </c>
      <c r="AA51" s="733">
        <v>1686385.5768863489</v>
      </c>
      <c r="AB51" s="725">
        <v>1683735.5615681254</v>
      </c>
      <c r="AC51" s="725">
        <v>2086543.6117108306</v>
      </c>
      <c r="AD51" s="725"/>
      <c r="AE51" s="725">
        <v>563300.23761401139</v>
      </c>
      <c r="AF51" s="725">
        <v>563257.40887647995</v>
      </c>
      <c r="AG51" s="733">
        <v>1893007.0360726912</v>
      </c>
      <c r="AH51" s="725">
        <v>1774528.3914521439</v>
      </c>
      <c r="AI51" s="725">
        <v>1770369.6206954469</v>
      </c>
      <c r="AJ51" s="733">
        <v>1705687.933032213</v>
      </c>
      <c r="AK51" s="725">
        <v>2477979.9197656116</v>
      </c>
      <c r="AL51" s="725">
        <v>2477882.0265764976</v>
      </c>
      <c r="AM51" s="733">
        <v>2315220.113078394</v>
      </c>
      <c r="AN51" s="725">
        <v>3689208.0736032333</v>
      </c>
      <c r="AO51" s="725">
        <v>3684994.2383943307</v>
      </c>
      <c r="AP51" s="733">
        <v>509357.22807412752</v>
      </c>
      <c r="AQ51" s="725">
        <v>2912547.8215406029</v>
      </c>
      <c r="AR51" s="725">
        <v>2912471.9422862609</v>
      </c>
      <c r="AS51" s="734">
        <v>133447276.23431213</v>
      </c>
      <c r="AT51" s="726">
        <v>116711024.07674107</v>
      </c>
      <c r="AU51" s="725">
        <v>92011657.942240998</v>
      </c>
      <c r="AV51" s="725"/>
      <c r="AW51" s="725">
        <v>63428625.494051799</v>
      </c>
      <c r="AX51" s="727">
        <v>57253766.4441991</v>
      </c>
      <c r="AY51" s="725">
        <v>22718.813033750841</v>
      </c>
      <c r="AZ51" s="725">
        <v>22718.813033750841</v>
      </c>
      <c r="BA51" s="847"/>
      <c r="BB51" s="728"/>
      <c r="BC51" s="728"/>
    </row>
    <row r="52" spans="1:66">
      <c r="A52" s="795">
        <v>2068</v>
      </c>
      <c r="B52" s="264">
        <f t="shared" si="11"/>
        <v>1.0307447048195749E-2</v>
      </c>
      <c r="C52" s="733">
        <v>23556.659001227945</v>
      </c>
      <c r="D52" s="725">
        <v>23545.51142900921</v>
      </c>
      <c r="E52" s="725">
        <v>23527.993815522612</v>
      </c>
      <c r="F52" s="733">
        <v>34629.302964918948</v>
      </c>
      <c r="G52" s="725">
        <v>34585.36316189247</v>
      </c>
      <c r="H52" s="725">
        <v>34516.314899993726</v>
      </c>
      <c r="I52" s="733">
        <v>40807.180554777784</v>
      </c>
      <c r="J52" s="725">
        <v>40763.24075175132</v>
      </c>
      <c r="K52" s="725">
        <v>40694.192489852561</v>
      </c>
      <c r="L52" s="733">
        <v>122985.5936615152</v>
      </c>
      <c r="M52" s="725">
        <v>121892.3024667656</v>
      </c>
      <c r="N52" s="725">
        <v>120174.27344644484</v>
      </c>
      <c r="O52" s="733">
        <v>143296.18550952626</v>
      </c>
      <c r="P52" s="725">
        <v>142202.8943147767</v>
      </c>
      <c r="Q52" s="725">
        <v>140484.8652944559</v>
      </c>
      <c r="R52" s="733">
        <v>153310.42370207867</v>
      </c>
      <c r="S52" s="725">
        <v>152216.17188617669</v>
      </c>
      <c r="T52" s="725">
        <v>150496.63331833066</v>
      </c>
      <c r="U52" s="733">
        <v>192850.40666913247</v>
      </c>
      <c r="V52" s="725">
        <v>191525.39901002051</v>
      </c>
      <c r="W52" s="725">
        <v>189443.24411713026</v>
      </c>
      <c r="X52" s="733">
        <v>1138603.6386598456</v>
      </c>
      <c r="Y52" s="725">
        <v>1137278.6310007339</v>
      </c>
      <c r="Z52" s="725">
        <v>1135196.4761078437</v>
      </c>
      <c r="AA52" s="733">
        <v>1812452.6477155259</v>
      </c>
      <c r="AB52" s="725">
        <v>1809802.6323973022</v>
      </c>
      <c r="AC52" s="725">
        <v>2242858.6667129369</v>
      </c>
      <c r="AD52" s="725"/>
      <c r="AE52" s="725">
        <v>612347.64259392733</v>
      </c>
      <c r="AF52" s="725">
        <v>612304.81385639566</v>
      </c>
      <c r="AG52" s="733">
        <v>2033966.7987154734</v>
      </c>
      <c r="AH52" s="725">
        <v>1906513.449705458</v>
      </c>
      <c r="AI52" s="725">
        <v>1902354.6789487603</v>
      </c>
      <c r="AJ52" s="733">
        <v>1833396.2777849406</v>
      </c>
      <c r="AK52" s="725">
        <v>2718046.4628442652</v>
      </c>
      <c r="AL52" s="725">
        <v>2717948.5696551516</v>
      </c>
      <c r="AM52" s="733">
        <v>2490350.4642789923</v>
      </c>
      <c r="AN52" s="725">
        <v>4012212.2699552849</v>
      </c>
      <c r="AO52" s="725">
        <v>4007998.4347463814</v>
      </c>
      <c r="AP52" s="733">
        <v>525239.32098835846</v>
      </c>
      <c r="AQ52" s="725">
        <v>3160828.3073778735</v>
      </c>
      <c r="AR52" s="725">
        <v>3160752.4281235319</v>
      </c>
      <c r="AS52" s="734">
        <v>137798112.925228</v>
      </c>
      <c r="AT52" s="726">
        <v>121027489.15781349</v>
      </c>
      <c r="AU52" s="725">
        <v>96328123.023313433</v>
      </c>
      <c r="AV52" s="725"/>
      <c r="AW52" s="725">
        <v>65587591.174332157</v>
      </c>
      <c r="AX52" s="727">
        <v>59412732.12447948</v>
      </c>
      <c r="AY52" s="725">
        <v>23527.993815522612</v>
      </c>
      <c r="AZ52" s="725">
        <v>23527.993815522612</v>
      </c>
      <c r="BA52" s="847"/>
      <c r="BB52" s="728"/>
      <c r="BC52" s="728"/>
    </row>
    <row r="53" spans="1:66">
      <c r="A53" s="795">
        <v>2069</v>
      </c>
      <c r="B53" s="264">
        <f t="shared" si="11"/>
        <v>9.3704064074506804E-3</v>
      </c>
      <c r="C53" s="733">
        <v>24395.179083119008</v>
      </c>
      <c r="D53" s="725">
        <v>24384.031510900273</v>
      </c>
      <c r="E53" s="725">
        <v>24366.513897413675</v>
      </c>
      <c r="F53" s="733">
        <v>35806.143234179886</v>
      </c>
      <c r="G53" s="725">
        <v>35762.203431153408</v>
      </c>
      <c r="H53" s="725">
        <v>35693.155169254649</v>
      </c>
      <c r="I53" s="733">
        <v>42334.92951001539</v>
      </c>
      <c r="J53" s="725">
        <v>42290.989706988927</v>
      </c>
      <c r="K53" s="725">
        <v>42221.941445090168</v>
      </c>
      <c r="L53" s="733">
        <v>126868.99542973512</v>
      </c>
      <c r="M53" s="725">
        <v>125775.70423498552</v>
      </c>
      <c r="N53" s="725">
        <v>124057.67521466473</v>
      </c>
      <c r="O53" s="733">
        <v>148268.69374702984</v>
      </c>
      <c r="P53" s="725">
        <v>147175.40255228025</v>
      </c>
      <c r="Q53" s="725">
        <v>145457.37353195949</v>
      </c>
      <c r="R53" s="733">
        <v>158642.98320182707</v>
      </c>
      <c r="S53" s="725">
        <v>157548.73138592506</v>
      </c>
      <c r="T53" s="725">
        <v>155829.19281807903</v>
      </c>
      <c r="U53" s="733">
        <v>199927.83210950243</v>
      </c>
      <c r="V53" s="725">
        <v>198602.82445039047</v>
      </c>
      <c r="W53" s="725">
        <v>196520.66955750028</v>
      </c>
      <c r="X53" s="733">
        <v>1222589.3682145439</v>
      </c>
      <c r="Y53" s="725">
        <v>1221264.360555432</v>
      </c>
      <c r="Z53" s="725">
        <v>1219182.2056625416</v>
      </c>
      <c r="AA53" s="733">
        <v>1947873.2064815923</v>
      </c>
      <c r="AB53" s="725">
        <v>1945223.1911633678</v>
      </c>
      <c r="AC53" s="725">
        <v>2410830.1258223332</v>
      </c>
      <c r="AD53" s="725"/>
      <c r="AE53" s="725">
        <v>665710.70962725836</v>
      </c>
      <c r="AF53" s="725">
        <v>665667.88088972657</v>
      </c>
      <c r="AG53" s="733">
        <v>2185434.7778733745</v>
      </c>
      <c r="AH53" s="725">
        <v>2048346.4102450316</v>
      </c>
      <c r="AI53" s="725">
        <v>2044187.6394883343</v>
      </c>
      <c r="AJ53" s="733">
        <v>1970595.9769889344</v>
      </c>
      <c r="AK53" s="725">
        <v>2981342.4803831712</v>
      </c>
      <c r="AL53" s="725">
        <v>2981244.5871940576</v>
      </c>
      <c r="AM53" s="733">
        <v>2678717.6986320824</v>
      </c>
      <c r="AN53" s="725">
        <v>4363978.1810004339</v>
      </c>
      <c r="AO53" s="725">
        <v>4359764.3457915299</v>
      </c>
      <c r="AP53" s="733">
        <v>541602.93215469131</v>
      </c>
      <c r="AQ53" s="725">
        <v>3430159.9722694322</v>
      </c>
      <c r="AR53" s="725">
        <v>3430084.0930150906</v>
      </c>
      <c r="AS53" s="734">
        <v>142309930.57370773</v>
      </c>
      <c r="AT53" s="726">
        <v>125503663.44688566</v>
      </c>
      <c r="AU53" s="725">
        <v>100804297.31238559</v>
      </c>
      <c r="AV53" s="725"/>
      <c r="AW53" s="725">
        <v>67826437.617241472</v>
      </c>
      <c r="AX53" s="727">
        <v>61651578.567388773</v>
      </c>
      <c r="AY53" s="725">
        <v>24366.513897413675</v>
      </c>
      <c r="AZ53" s="725">
        <v>24366.513897413675</v>
      </c>
      <c r="BA53" s="847"/>
      <c r="BB53" s="728"/>
      <c r="BC53" s="728"/>
    </row>
    <row r="54" spans="1:66" s="30" customFormat="1">
      <c r="A54" s="37"/>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710"/>
      <c r="AY54" s="26"/>
      <c r="AZ54" s="26"/>
      <c r="BA54" s="26"/>
      <c r="BB54" s="710"/>
      <c r="BC54" s="710"/>
      <c r="BI54" s="26"/>
      <c r="BJ54" s="26"/>
      <c r="BK54" s="26"/>
      <c r="BL54" s="26"/>
      <c r="BM54" s="26"/>
      <c r="BN54" s="26"/>
    </row>
    <row r="55" spans="1:66">
      <c r="BI55" s="30"/>
      <c r="BJ55" s="30"/>
      <c r="BK55" s="30"/>
      <c r="BL55" s="30"/>
      <c r="BM55" s="30"/>
      <c r="BN55" s="30"/>
    </row>
    <row r="184" spans="1:1">
      <c r="A184" s="724">
        <v>2069</v>
      </c>
    </row>
  </sheetData>
  <mergeCells count="2">
    <mergeCell ref="BI31:BN31"/>
    <mergeCell ref="BI32:BN3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FE243"/>
  <sheetViews>
    <sheetView zoomScale="118" zoomScaleNormal="118" zoomScaleSheetLayoutView="146" workbookViewId="0">
      <selection activeCell="D6" sqref="D6"/>
    </sheetView>
  </sheetViews>
  <sheetFormatPr defaultColWidth="8.77734375" defaultRowHeight="13.8"/>
  <cols>
    <col min="1" max="1" width="8.77734375" style="26"/>
    <col min="2" max="2" width="8.33203125" style="26" customWidth="1"/>
    <col min="3" max="3" width="8.21875" style="26" customWidth="1"/>
    <col min="4" max="4" width="10.88671875" style="23" customWidth="1"/>
    <col min="5" max="5" width="9.5546875" style="26" customWidth="1"/>
    <col min="6" max="6" width="7.109375" style="26" customWidth="1"/>
    <col min="7" max="7" width="7.5546875" style="26" customWidth="1"/>
    <col min="8" max="8" width="8.5546875" style="26" customWidth="1"/>
    <col min="9" max="9" width="9.5546875" style="14" customWidth="1"/>
    <col min="10" max="10" width="10.21875" style="26" customWidth="1"/>
    <col min="11" max="11" width="8.88671875" style="26" customWidth="1"/>
    <col min="12" max="12" width="7" style="26" customWidth="1"/>
    <col min="13" max="13" width="9.88671875" style="26" customWidth="1"/>
    <col min="14" max="14" width="8.5546875" style="26" customWidth="1"/>
    <col min="15" max="15" width="7.88671875" style="26" customWidth="1"/>
    <col min="16" max="16" width="9.44140625" style="478" customWidth="1"/>
    <col min="17" max="17" width="11.109375" style="478" customWidth="1"/>
    <col min="18" max="20" width="9.44140625" style="26" customWidth="1"/>
    <col min="21" max="21" width="9.5546875" style="26" customWidth="1"/>
    <col min="22" max="22" width="26.5546875" style="26" customWidth="1"/>
    <col min="23" max="28" width="8.77734375" style="26"/>
    <col min="29" max="29" width="12.44140625" style="26" customWidth="1"/>
    <col min="30" max="30" width="11.77734375" style="26" customWidth="1"/>
    <col min="31" max="31" width="10.77734375" style="26" bestFit="1" customWidth="1"/>
    <col min="32" max="32" width="56.77734375" style="26" customWidth="1"/>
    <col min="33" max="46" width="8.77734375" style="26"/>
    <col min="47" max="47" width="11" style="26" customWidth="1"/>
    <col min="48" max="49" width="8.77734375" style="26"/>
    <col min="50" max="50" width="10.77734375" style="26" customWidth="1"/>
    <col min="51" max="51" width="10.21875" style="26" customWidth="1"/>
    <col min="52" max="55" width="8.77734375" style="26"/>
    <col min="56" max="56" width="12.5546875" style="26" customWidth="1"/>
    <col min="57" max="16384" width="8.77734375" style="26"/>
  </cols>
  <sheetData>
    <row r="1" spans="1:74">
      <c r="A1" s="9" t="s">
        <v>1204</v>
      </c>
      <c r="B1" s="26" t="s">
        <v>1043</v>
      </c>
    </row>
    <row r="2" spans="1:74">
      <c r="A2" s="40" t="s">
        <v>416</v>
      </c>
      <c r="C2" s="26" t="s">
        <v>417</v>
      </c>
      <c r="I2" s="26"/>
      <c r="J2" s="26" t="s">
        <v>418</v>
      </c>
      <c r="K2" s="59"/>
      <c r="L2" s="32"/>
      <c r="M2" s="569"/>
      <c r="P2" s="26"/>
      <c r="Q2" s="26"/>
      <c r="AC2" s="26" t="s">
        <v>419</v>
      </c>
      <c r="AD2" s="26">
        <f>COUNTA(AD5:AD42)</f>
        <v>38</v>
      </c>
      <c r="AE2" s="26" t="s">
        <v>18</v>
      </c>
      <c r="AH2" s="26" t="s">
        <v>420</v>
      </c>
      <c r="BH2" s="26" t="s">
        <v>421</v>
      </c>
    </row>
    <row r="3" spans="1:74" ht="44.7" customHeight="1">
      <c r="A3" s="40" t="s">
        <v>416</v>
      </c>
      <c r="B3" s="19" t="s">
        <v>422</v>
      </c>
      <c r="C3" s="19" t="s">
        <v>423</v>
      </c>
      <c r="D3" s="570" t="s">
        <v>424</v>
      </c>
      <c r="E3" s="570" t="s">
        <v>425</v>
      </c>
      <c r="F3" s="570" t="s">
        <v>426</v>
      </c>
      <c r="G3" s="570" t="s">
        <v>427</v>
      </c>
      <c r="H3" s="19" t="s">
        <v>428</v>
      </c>
      <c r="I3" s="19" t="s">
        <v>429</v>
      </c>
      <c r="J3" s="19" t="s">
        <v>430</v>
      </c>
      <c r="K3" s="19" t="s">
        <v>431</v>
      </c>
      <c r="L3" s="19" t="s">
        <v>268</v>
      </c>
      <c r="M3" s="47" t="s">
        <v>433</v>
      </c>
      <c r="P3" s="478" t="s">
        <v>1044</v>
      </c>
      <c r="Q3" s="478" t="s">
        <v>1045</v>
      </c>
      <c r="Z3" s="26" t="s">
        <v>434</v>
      </c>
      <c r="AC3" s="26" t="s">
        <v>435</v>
      </c>
      <c r="AD3" s="571"/>
      <c r="AE3" s="572"/>
      <c r="AF3" s="572"/>
      <c r="AG3" s="572"/>
      <c r="AH3" s="572"/>
      <c r="AI3" s="572"/>
      <c r="AJ3" s="572"/>
      <c r="AK3" s="572"/>
      <c r="AL3" s="572"/>
      <c r="AM3" s="572"/>
      <c r="AN3" s="572"/>
      <c r="AO3" s="572"/>
      <c r="AT3" s="26" t="s">
        <v>436</v>
      </c>
      <c r="AU3" s="26" t="s">
        <v>18</v>
      </c>
      <c r="AZ3" s="26" t="s">
        <v>437</v>
      </c>
      <c r="BD3" s="26" t="s">
        <v>438</v>
      </c>
      <c r="BH3" s="573" t="s">
        <v>439</v>
      </c>
    </row>
    <row r="4" spans="1:74" ht="27" customHeight="1">
      <c r="A4" s="40" t="s">
        <v>416</v>
      </c>
      <c r="B4" s="625">
        <v>1000</v>
      </c>
      <c r="C4" s="1">
        <f>6.5/2</f>
        <v>3.25</v>
      </c>
      <c r="D4" s="19" t="s">
        <v>1046</v>
      </c>
      <c r="E4" s="1">
        <v>25</v>
      </c>
      <c r="F4" s="658">
        <v>62</v>
      </c>
      <c r="G4" s="658">
        <v>18.3</v>
      </c>
      <c r="H4" s="574">
        <v>5.5</v>
      </c>
      <c r="I4" s="1">
        <f>3.8+1.4</f>
        <v>5.1999999999999993</v>
      </c>
      <c r="J4" s="15">
        <f>B4+H4</f>
        <v>1005.5</v>
      </c>
      <c r="K4" s="1">
        <f>12.9-5.2</f>
        <v>7.7</v>
      </c>
      <c r="L4" s="575">
        <f>+K4+I4</f>
        <v>12.899999999999999</v>
      </c>
      <c r="M4" s="660">
        <f>H4+L4</f>
        <v>18.399999999999999</v>
      </c>
      <c r="N4" s="2"/>
      <c r="O4" s="2"/>
      <c r="P4" s="663">
        <f>4/3*3.416*C4^3</f>
        <v>156.35316666666665</v>
      </c>
      <c r="Q4" s="478">
        <f>4*3.1416*C4^2</f>
        <v>132.73259999999999</v>
      </c>
      <c r="R4" s="26">
        <f>Q4/P4</f>
        <v>0.84892812105926863</v>
      </c>
      <c r="W4" s="26" t="s">
        <v>440</v>
      </c>
      <c r="Z4" s="26" t="s">
        <v>441</v>
      </c>
      <c r="AC4" s="572" t="s">
        <v>442</v>
      </c>
      <c r="AD4" s="572" t="s">
        <v>443</v>
      </c>
      <c r="AE4" s="572" t="s">
        <v>444</v>
      </c>
      <c r="AF4" s="572" t="s">
        <v>445</v>
      </c>
      <c r="AG4" s="572" t="s">
        <v>446</v>
      </c>
      <c r="AH4" s="572" t="s">
        <v>447</v>
      </c>
      <c r="AI4" s="572" t="s">
        <v>448</v>
      </c>
      <c r="AJ4" s="572" t="s">
        <v>449</v>
      </c>
      <c r="AK4" s="572" t="s">
        <v>450</v>
      </c>
      <c r="AL4" s="572" t="s">
        <v>451</v>
      </c>
      <c r="AM4" s="572" t="s">
        <v>452</v>
      </c>
      <c r="AN4" s="572" t="s">
        <v>453</v>
      </c>
      <c r="AO4" s="572" t="s">
        <v>454</v>
      </c>
      <c r="AP4" s="572" t="s">
        <v>455</v>
      </c>
      <c r="AQ4" s="572" t="s">
        <v>456</v>
      </c>
      <c r="AR4" s="572" t="s">
        <v>457</v>
      </c>
      <c r="AT4" s="576" t="s">
        <v>458</v>
      </c>
      <c r="AV4" s="26" t="s">
        <v>18</v>
      </c>
      <c r="AX4" s="26" t="s">
        <v>459</v>
      </c>
      <c r="AZ4" s="26" t="s">
        <v>460</v>
      </c>
      <c r="BC4" s="26" t="s">
        <v>461</v>
      </c>
      <c r="BD4" s="26" t="s">
        <v>462</v>
      </c>
      <c r="BH4" s="577" t="s">
        <v>463</v>
      </c>
      <c r="BI4" s="577" t="s">
        <v>464</v>
      </c>
      <c r="BJ4" s="577" t="s">
        <v>75</v>
      </c>
      <c r="BK4" s="577" t="s">
        <v>465</v>
      </c>
      <c r="BL4" s="577" t="s">
        <v>466</v>
      </c>
      <c r="BM4" s="577" t="s">
        <v>467</v>
      </c>
      <c r="BN4" s="577" t="s">
        <v>468</v>
      </c>
      <c r="BO4" s="577" t="s">
        <v>469</v>
      </c>
      <c r="BP4" s="577" t="s">
        <v>470</v>
      </c>
    </row>
    <row r="5" spans="1:74" ht="27.6" customHeight="1">
      <c r="A5" s="40" t="s">
        <v>416</v>
      </c>
      <c r="B5" s="625">
        <v>4500</v>
      </c>
      <c r="C5" s="1">
        <f>10.5/2</f>
        <v>5.25</v>
      </c>
      <c r="D5" s="19" t="s">
        <v>1047</v>
      </c>
      <c r="E5" s="1">
        <v>66</v>
      </c>
      <c r="F5" s="658">
        <v>90</v>
      </c>
      <c r="G5" s="658">
        <v>63.8</v>
      </c>
      <c r="H5" s="578">
        <f>E5/E4*H4</f>
        <v>14.520000000000001</v>
      </c>
      <c r="I5" s="579">
        <f>(H5+K4)/(H4+K4)*I4</f>
        <v>8.7533333333333339</v>
      </c>
      <c r="J5" s="158">
        <f>B5+H5</f>
        <v>4514.5200000000004</v>
      </c>
      <c r="K5" s="579">
        <f>J5/J4*K4</f>
        <v>34.571659870711088</v>
      </c>
      <c r="L5" s="579">
        <f>+K5+I5</f>
        <v>43.324993204044418</v>
      </c>
      <c r="M5" s="661">
        <f>H5+L5</f>
        <v>57.844993204044421</v>
      </c>
      <c r="N5" s="664"/>
      <c r="O5" s="664"/>
      <c r="P5" s="665">
        <f>4/3*3.416*C5^3</f>
        <v>659.07449999999994</v>
      </c>
      <c r="Q5" s="652">
        <f>4*3.1416*C5^2</f>
        <v>346.3614</v>
      </c>
      <c r="R5" s="26">
        <f t="shared" ref="R5:R6" si="0">Q5/P5</f>
        <v>0.52552693208430923</v>
      </c>
      <c r="W5" s="26" t="s">
        <v>471</v>
      </c>
      <c r="Z5" s="26" t="s">
        <v>441</v>
      </c>
      <c r="AC5" s="572" t="s">
        <v>472</v>
      </c>
      <c r="AD5" s="26" t="s">
        <v>473</v>
      </c>
      <c r="AE5" s="580">
        <v>6.18</v>
      </c>
      <c r="AF5" s="581">
        <v>23.08</v>
      </c>
      <c r="AG5" s="580">
        <v>1.42</v>
      </c>
      <c r="AH5" s="582">
        <v>5.68</v>
      </c>
      <c r="AI5" s="580">
        <v>1.1599999999999999</v>
      </c>
      <c r="AJ5" s="580">
        <v>0.28000000000000003</v>
      </c>
      <c r="AK5" s="580">
        <v>1.01</v>
      </c>
      <c r="AL5" s="582">
        <v>0.14000000000000001</v>
      </c>
      <c r="AM5" s="582">
        <v>0.84</v>
      </c>
      <c r="AN5" s="580">
        <v>0.16</v>
      </c>
      <c r="AO5" s="582">
        <v>0.93</v>
      </c>
      <c r="AP5" s="580">
        <v>0.09</v>
      </c>
      <c r="AQ5" s="580">
        <v>0.51</v>
      </c>
      <c r="AR5" s="580">
        <v>0.08</v>
      </c>
      <c r="AT5" s="576" t="s">
        <v>474</v>
      </c>
      <c r="AU5" s="576">
        <v>265</v>
      </c>
      <c r="AV5" s="576">
        <v>360</v>
      </c>
      <c r="AW5" s="583">
        <f>AVERAGE(AU5:AV5)</f>
        <v>312.5</v>
      </c>
      <c r="AX5" s="584">
        <v>135</v>
      </c>
      <c r="AY5" s="26">
        <f>AW5/AX5</f>
        <v>2.3148148148148149</v>
      </c>
      <c r="AZ5" s="26" t="s">
        <v>475</v>
      </c>
      <c r="BC5" s="26" t="s">
        <v>476</v>
      </c>
      <c r="BD5" s="585">
        <v>0.1</v>
      </c>
      <c r="BH5" s="577" t="s">
        <v>477</v>
      </c>
      <c r="BI5" s="577">
        <v>20</v>
      </c>
      <c r="BJ5" s="577">
        <v>14</v>
      </c>
      <c r="BK5" s="577">
        <v>0.7</v>
      </c>
      <c r="BL5" s="577">
        <v>2.8</v>
      </c>
      <c r="BM5" s="586" t="s">
        <v>478</v>
      </c>
      <c r="BN5" s="577" t="s">
        <v>478</v>
      </c>
      <c r="BO5" s="586" t="s">
        <v>478</v>
      </c>
      <c r="BP5" s="577" t="s">
        <v>478</v>
      </c>
      <c r="BQ5" s="586" t="s">
        <v>478</v>
      </c>
    </row>
    <row r="6" spans="1:74" ht="30" customHeight="1">
      <c r="A6" s="40" t="s">
        <v>416</v>
      </c>
      <c r="B6" s="625">
        <v>10000</v>
      </c>
      <c r="C6" s="1">
        <f>15.5/2</f>
        <v>7.75</v>
      </c>
      <c r="D6" s="19" t="s">
        <v>1048</v>
      </c>
      <c r="E6" s="1">
        <v>179</v>
      </c>
      <c r="F6" s="659">
        <f>F5+(F5-F4)/(B5-B4)*(B6-B5)</f>
        <v>134</v>
      </c>
      <c r="G6" s="658">
        <v>140</v>
      </c>
      <c r="H6" s="578">
        <f>E6/E5*H5</f>
        <v>39.380000000000003</v>
      </c>
      <c r="I6" s="579">
        <f>(H6+K5)/(H5+K5)*I5</f>
        <v>13.186018380849832</v>
      </c>
      <c r="J6" s="158">
        <f>B6+H6</f>
        <v>10039.379999999999</v>
      </c>
      <c r="K6" s="579">
        <f>J6/J5*K5</f>
        <v>76.880383888612613</v>
      </c>
      <c r="L6" s="579">
        <f>+K6+I6</f>
        <v>90.066402269462444</v>
      </c>
      <c r="M6" s="661">
        <f>H6+L6</f>
        <v>129.44640226946245</v>
      </c>
      <c r="N6" s="664"/>
      <c r="O6" s="664"/>
      <c r="P6" s="665">
        <f>4/3*3.416*C6^3</f>
        <v>2120.1261666666664</v>
      </c>
      <c r="Q6" s="652">
        <f>4*3.1416*C6^2</f>
        <v>754.76940000000002</v>
      </c>
      <c r="R6" s="26">
        <f t="shared" si="0"/>
        <v>0.35600211528291914</v>
      </c>
      <c r="AC6" s="572" t="s">
        <v>479</v>
      </c>
      <c r="AD6" s="26" t="s">
        <v>480</v>
      </c>
      <c r="AE6" s="580">
        <v>1.75</v>
      </c>
      <c r="AF6" s="581">
        <v>36.96</v>
      </c>
      <c r="AG6" s="580">
        <v>0.4</v>
      </c>
      <c r="AH6" s="582">
        <v>1.72</v>
      </c>
      <c r="AI6" s="580">
        <v>0.46</v>
      </c>
      <c r="AJ6" s="580">
        <v>0.13</v>
      </c>
      <c r="AK6" s="580">
        <v>0.63</v>
      </c>
      <c r="AL6" s="582">
        <v>7.0000000000000007E-2</v>
      </c>
      <c r="AM6" s="582">
        <v>0.5</v>
      </c>
      <c r="AN6" s="580">
        <v>0.11</v>
      </c>
      <c r="AO6" s="582">
        <v>0.39</v>
      </c>
      <c r="AP6" s="580">
        <v>0.05</v>
      </c>
      <c r="AQ6" s="580">
        <v>0.31</v>
      </c>
      <c r="AR6" s="580">
        <v>0.05</v>
      </c>
      <c r="AT6" s="576" t="s">
        <v>338</v>
      </c>
      <c r="AU6" s="576">
        <v>0.51</v>
      </c>
      <c r="AV6" s="576">
        <v>0.66</v>
      </c>
      <c r="AW6" s="583">
        <f t="shared" ref="AW6:AW28" si="1">AVERAGE(AU6:AV6)</f>
        <v>0.58499999999999996</v>
      </c>
      <c r="AX6" s="584">
        <v>26.6</v>
      </c>
      <c r="AY6" s="26">
        <f t="shared" ref="AY6:AY28" si="2">AW6/AX6</f>
        <v>2.1992481203007515E-2</v>
      </c>
      <c r="AZ6" s="26" t="s">
        <v>481</v>
      </c>
      <c r="BC6" s="26" t="s">
        <v>482</v>
      </c>
      <c r="BD6" s="585">
        <v>0.15</v>
      </c>
      <c r="BH6" s="587" t="s">
        <v>467</v>
      </c>
      <c r="BI6" s="587" t="s">
        <v>483</v>
      </c>
      <c r="BJ6" s="587" t="s">
        <v>484</v>
      </c>
      <c r="BK6" s="577" t="s">
        <v>485</v>
      </c>
      <c r="BL6" s="577" t="s">
        <v>486</v>
      </c>
      <c r="BM6" s="577" t="s">
        <v>487</v>
      </c>
      <c r="BN6" s="577">
        <v>1.57</v>
      </c>
      <c r="BO6" s="577">
        <v>1.36</v>
      </c>
      <c r="BP6" s="577">
        <v>1.2</v>
      </c>
      <c r="BQ6" s="577">
        <v>1.24</v>
      </c>
      <c r="BR6" s="577">
        <v>1.7</v>
      </c>
      <c r="BS6" s="577">
        <v>1.8</v>
      </c>
      <c r="BT6" s="577">
        <v>2.1</v>
      </c>
      <c r="BU6" s="577">
        <v>2.1</v>
      </c>
      <c r="BV6" s="577">
        <v>0.57999999999999996</v>
      </c>
    </row>
    <row r="7" spans="1:74" ht="16.5" customHeight="1">
      <c r="A7" s="40" t="s">
        <v>416</v>
      </c>
      <c r="B7" s="1"/>
      <c r="C7" s="15"/>
      <c r="G7" s="15"/>
      <c r="H7" s="15"/>
      <c r="J7" s="588"/>
      <c r="K7" s="1"/>
      <c r="L7" s="1"/>
      <c r="M7" s="662"/>
      <c r="N7" s="2"/>
      <c r="O7" s="2"/>
      <c r="P7" s="663"/>
      <c r="AC7" s="572" t="s">
        <v>479</v>
      </c>
      <c r="AD7" s="26" t="s">
        <v>488</v>
      </c>
      <c r="AE7" s="580">
        <v>0.41</v>
      </c>
      <c r="AF7" s="589">
        <v>1.47</v>
      </c>
      <c r="AG7" s="580">
        <v>0.12</v>
      </c>
      <c r="AH7" s="582">
        <v>0.56000000000000005</v>
      </c>
      <c r="AI7" s="580">
        <v>0.18</v>
      </c>
      <c r="AJ7" s="580">
        <v>0.06</v>
      </c>
      <c r="AK7" s="580">
        <v>0.21</v>
      </c>
      <c r="AL7" s="582">
        <v>0.03</v>
      </c>
      <c r="AM7" s="582">
        <v>0.23</v>
      </c>
      <c r="AN7" s="580">
        <v>0.05</v>
      </c>
      <c r="AO7" s="582">
        <v>0.15</v>
      </c>
      <c r="AP7" s="580">
        <v>0.03</v>
      </c>
      <c r="AQ7" s="580">
        <v>0.15</v>
      </c>
      <c r="AR7" s="580">
        <v>0.02</v>
      </c>
      <c r="AT7" s="576" t="s">
        <v>339</v>
      </c>
      <c r="AU7" s="576">
        <v>1070</v>
      </c>
      <c r="AV7" s="576">
        <v>1340</v>
      </c>
      <c r="AW7" s="583">
        <f t="shared" si="1"/>
        <v>1205</v>
      </c>
      <c r="AX7" s="584">
        <v>59</v>
      </c>
      <c r="AY7" s="26">
        <f t="shared" si="2"/>
        <v>20.423728813559322</v>
      </c>
      <c r="AZ7" s="26" t="s">
        <v>489</v>
      </c>
      <c r="BC7" s="26" t="s">
        <v>465</v>
      </c>
      <c r="BD7" s="585">
        <v>0.1</v>
      </c>
      <c r="BH7" s="577" t="s">
        <v>490</v>
      </c>
      <c r="BI7" s="577" t="s">
        <v>485</v>
      </c>
      <c r="BJ7" s="577" t="s">
        <v>491</v>
      </c>
    </row>
    <row r="8" spans="1:74" ht="16.5" customHeight="1">
      <c r="C8" s="32" t="s">
        <v>492</v>
      </c>
      <c r="E8" s="26">
        <f>E5/H4</f>
        <v>12</v>
      </c>
      <c r="G8" s="15"/>
      <c r="H8" s="578"/>
      <c r="I8" s="1"/>
      <c r="N8" s="2"/>
      <c r="O8" s="2"/>
      <c r="P8" s="663"/>
      <c r="AC8" s="572" t="s">
        <v>479</v>
      </c>
      <c r="AD8" s="26" t="s">
        <v>493</v>
      </c>
      <c r="AE8" s="580">
        <v>2.0299999999999998</v>
      </c>
      <c r="AF8" s="581">
        <v>12.04</v>
      </c>
      <c r="AG8" s="580">
        <v>0.46</v>
      </c>
      <c r="AH8" s="582">
        <v>1.94</v>
      </c>
      <c r="AI8" s="580">
        <v>0.45</v>
      </c>
      <c r="AJ8" s="580">
        <v>0.12</v>
      </c>
      <c r="AK8" s="580">
        <v>0.49</v>
      </c>
      <c r="AL8" s="582">
        <v>7.0000000000000007E-2</v>
      </c>
      <c r="AM8" s="582">
        <v>0.49</v>
      </c>
      <c r="AN8" s="580">
        <v>0.1</v>
      </c>
      <c r="AO8" s="582">
        <v>0.43</v>
      </c>
      <c r="AP8" s="580">
        <v>0.06</v>
      </c>
      <c r="AQ8" s="580">
        <v>0.32</v>
      </c>
      <c r="AR8" s="580">
        <v>0.05</v>
      </c>
      <c r="AT8" s="576" t="s">
        <v>494</v>
      </c>
      <c r="AU8" s="576">
        <v>0.1</v>
      </c>
      <c r="AV8" s="576">
        <v>0.12</v>
      </c>
      <c r="AW8" s="583">
        <f t="shared" si="1"/>
        <v>0.11</v>
      </c>
      <c r="AX8" s="584">
        <v>27</v>
      </c>
      <c r="AY8" s="26">
        <f t="shared" si="2"/>
        <v>4.0740740740740737E-3</v>
      </c>
      <c r="AZ8" s="26" t="s">
        <v>495</v>
      </c>
      <c r="BC8" s="26" t="s">
        <v>496</v>
      </c>
      <c r="BH8" s="577" t="s">
        <v>497</v>
      </c>
      <c r="BI8" s="577" t="s">
        <v>498</v>
      </c>
    </row>
    <row r="9" spans="1:74" ht="16.5" customHeight="1">
      <c r="C9" s="32"/>
      <c r="F9" s="26">
        <f>90+(90-62)/(4500-1000)*(10000-4500)</f>
        <v>134</v>
      </c>
      <c r="G9" s="32"/>
      <c r="H9" s="578"/>
      <c r="I9" s="26"/>
      <c r="AC9" s="572" t="s">
        <v>499</v>
      </c>
      <c r="AD9" s="26" t="s">
        <v>500</v>
      </c>
      <c r="AE9" s="580">
        <v>4.7300000000000004</v>
      </c>
      <c r="AF9" s="581">
        <v>63.53</v>
      </c>
      <c r="AG9" s="580">
        <v>1.04</v>
      </c>
      <c r="AH9" s="582">
        <v>4.1900000000000004</v>
      </c>
      <c r="AI9" s="580">
        <v>1.02</v>
      </c>
      <c r="AJ9" s="580">
        <v>0.24</v>
      </c>
      <c r="AK9" s="580">
        <v>1.3</v>
      </c>
      <c r="AL9" s="582">
        <v>0.14000000000000001</v>
      </c>
      <c r="AM9" s="582">
        <v>0.9</v>
      </c>
      <c r="AN9" s="580">
        <v>0.18</v>
      </c>
      <c r="AO9" s="582">
        <v>0.94</v>
      </c>
      <c r="AP9" s="580">
        <v>0.09</v>
      </c>
      <c r="AQ9" s="580">
        <v>0.55000000000000004</v>
      </c>
      <c r="AR9" s="580">
        <v>0.09</v>
      </c>
      <c r="AT9" s="576" t="s">
        <v>501</v>
      </c>
      <c r="AU9" s="576">
        <v>0.12</v>
      </c>
      <c r="AV9" s="576">
        <v>0.31</v>
      </c>
      <c r="AW9" s="583">
        <f t="shared" si="1"/>
        <v>0.215</v>
      </c>
      <c r="AX9" s="584">
        <v>72</v>
      </c>
      <c r="AY9" s="26">
        <f t="shared" si="2"/>
        <v>2.9861111111111113E-3</v>
      </c>
      <c r="BH9" s="577">
        <v>27</v>
      </c>
    </row>
    <row r="10" spans="1:74" ht="16.5" customHeight="1">
      <c r="C10" s="32"/>
      <c r="D10" s="47"/>
      <c r="E10" s="32"/>
      <c r="I10" s="623"/>
      <c r="J10" s="863" t="s">
        <v>502</v>
      </c>
      <c r="K10" s="864"/>
      <c r="L10" s="864"/>
      <c r="M10" s="864"/>
      <c r="N10" s="864"/>
      <c r="O10" s="864"/>
      <c r="P10" s="864"/>
      <c r="Q10" s="864"/>
      <c r="R10" s="864"/>
      <c r="AC10" s="572" t="s">
        <v>503</v>
      </c>
      <c r="AD10" s="26" t="s">
        <v>504</v>
      </c>
      <c r="AE10" s="580">
        <v>0.16</v>
      </c>
      <c r="AF10" s="580">
        <v>0</v>
      </c>
      <c r="AG10" s="580">
        <v>0.06</v>
      </c>
      <c r="AH10" s="582">
        <v>0.36</v>
      </c>
      <c r="AI10" s="580">
        <v>0.08</v>
      </c>
      <c r="AJ10" s="580">
        <v>0.04</v>
      </c>
      <c r="AK10" s="580">
        <v>0.13</v>
      </c>
      <c r="AL10" s="582">
        <v>0.02</v>
      </c>
      <c r="AM10" s="582">
        <v>0.21</v>
      </c>
      <c r="AN10" s="580">
        <v>0.04</v>
      </c>
      <c r="AO10" s="582">
        <v>0.13</v>
      </c>
      <c r="AP10" s="580">
        <v>0.02</v>
      </c>
      <c r="AQ10" s="580">
        <v>0.14000000000000001</v>
      </c>
      <c r="AR10" s="580">
        <v>0.02</v>
      </c>
      <c r="AS10" s="26" t="s">
        <v>505</v>
      </c>
      <c r="AT10" s="576" t="s">
        <v>506</v>
      </c>
      <c r="AU10" s="576">
        <v>5.8</v>
      </c>
      <c r="AV10" s="576">
        <v>11.4</v>
      </c>
      <c r="AW10" s="583">
        <f t="shared" si="1"/>
        <v>8.6</v>
      </c>
      <c r="AX10" s="584">
        <v>21.9</v>
      </c>
      <c r="AY10" s="26">
        <f t="shared" si="2"/>
        <v>0.39269406392694067</v>
      </c>
      <c r="AZ10" s="26" t="s">
        <v>507</v>
      </c>
      <c r="BC10" s="26" t="s">
        <v>508</v>
      </c>
      <c r="BE10" s="590" t="s">
        <v>509</v>
      </c>
      <c r="BH10" s="577">
        <v>1.2</v>
      </c>
      <c r="BI10" s="577">
        <v>0.6</v>
      </c>
    </row>
    <row r="11" spans="1:74" ht="16.5" customHeight="1">
      <c r="A11" s="591" t="s">
        <v>510</v>
      </c>
      <c r="B11" s="592"/>
      <c r="C11" s="32"/>
      <c r="D11" s="678"/>
      <c r="E11" s="32"/>
      <c r="F11" s="32"/>
      <c r="G11" s="6"/>
      <c r="H11" s="26" t="s">
        <v>511</v>
      </c>
      <c r="I11" s="838" t="str">
        <f>RIGHT(I48,2)</f>
        <v>26</v>
      </c>
      <c r="J11" s="838" t="str">
        <f t="shared" ref="J11:R11" si="3">RIGHT(J48,2)</f>
        <v>27</v>
      </c>
      <c r="K11" s="838" t="str">
        <f t="shared" si="3"/>
        <v>28</v>
      </c>
      <c r="L11" s="838" t="str">
        <f t="shared" si="3"/>
        <v>44</v>
      </c>
      <c r="M11" s="838" t="str">
        <f t="shared" si="3"/>
        <v>45</v>
      </c>
      <c r="N11" s="838" t="str">
        <f t="shared" si="3"/>
        <v>46</v>
      </c>
      <c r="O11" s="838" t="str">
        <f t="shared" si="3"/>
        <v>76</v>
      </c>
      <c r="P11" s="839" t="str">
        <f t="shared" si="3"/>
        <v>77</v>
      </c>
      <c r="Q11" s="839" t="str">
        <f t="shared" si="3"/>
        <v>78</v>
      </c>
      <c r="R11" s="838" t="str">
        <f t="shared" si="3"/>
        <v>79</v>
      </c>
      <c r="W11" s="26" t="s">
        <v>512</v>
      </c>
      <c r="AC11" s="572" t="s">
        <v>513</v>
      </c>
      <c r="AD11" s="26" t="s">
        <v>514</v>
      </c>
      <c r="AE11" s="580">
        <v>1.73</v>
      </c>
      <c r="AF11" s="581">
        <v>4.88</v>
      </c>
      <c r="AG11" s="580">
        <v>0.4</v>
      </c>
      <c r="AH11" s="582">
        <v>1.71</v>
      </c>
      <c r="AI11" s="580">
        <v>0.42</v>
      </c>
      <c r="AJ11" s="580">
        <v>0.12</v>
      </c>
      <c r="AK11" s="580">
        <v>0.34</v>
      </c>
      <c r="AL11" s="582">
        <v>7.0000000000000007E-2</v>
      </c>
      <c r="AM11" s="582">
        <v>0.45</v>
      </c>
      <c r="AN11" s="580">
        <v>0.09</v>
      </c>
      <c r="AO11" s="582">
        <v>0.41</v>
      </c>
      <c r="AP11" s="580">
        <v>0.05</v>
      </c>
      <c r="AQ11" s="580">
        <v>0.3</v>
      </c>
      <c r="AR11" s="580">
        <v>0.05</v>
      </c>
      <c r="AS11" s="31" t="s">
        <v>505</v>
      </c>
      <c r="AT11" s="583" t="s">
        <v>515</v>
      </c>
      <c r="AU11" s="576">
        <v>1.44</v>
      </c>
      <c r="AV11" s="576">
        <v>2.4</v>
      </c>
      <c r="AW11" s="583">
        <f t="shared" si="1"/>
        <v>1.92</v>
      </c>
      <c r="AX11" s="584">
        <v>19</v>
      </c>
      <c r="AY11" s="26">
        <f t="shared" si="2"/>
        <v>0.10105263157894737</v>
      </c>
      <c r="BC11" s="26" t="s">
        <v>516</v>
      </c>
      <c r="BH11" s="577" t="s">
        <v>478</v>
      </c>
    </row>
    <row r="12" spans="1:74" ht="16.5" customHeight="1">
      <c r="A12" s="591" t="s">
        <v>510</v>
      </c>
      <c r="B12" s="592" t="s">
        <v>1185</v>
      </c>
      <c r="C12" s="592"/>
      <c r="D12" s="666"/>
      <c r="E12" s="26" t="s">
        <v>517</v>
      </c>
      <c r="G12" s="6"/>
      <c r="I12" s="610">
        <v>0.8929999999999999</v>
      </c>
      <c r="J12" s="610">
        <v>6.0000000000000001E-3</v>
      </c>
      <c r="K12" s="829">
        <v>9.2999999999999999E-2</v>
      </c>
      <c r="L12" s="610">
        <v>2.1500000000000001E-5</v>
      </c>
      <c r="M12" s="610">
        <v>3.9999999999999998E-6</v>
      </c>
      <c r="N12" s="610">
        <v>1.6500000000000001E-5</v>
      </c>
      <c r="O12" s="610">
        <v>1.45E-5</v>
      </c>
      <c r="P12" s="840">
        <v>1.4E-5</v>
      </c>
      <c r="Q12" s="840">
        <v>2.9E-5</v>
      </c>
      <c r="R12" s="610">
        <v>5.9999999999999997E-7</v>
      </c>
      <c r="S12" s="31" t="s">
        <v>1186</v>
      </c>
      <c r="W12" s="26" t="s">
        <v>518</v>
      </c>
      <c r="AC12" s="572" t="s">
        <v>513</v>
      </c>
      <c r="AD12" s="26" t="s">
        <v>519</v>
      </c>
      <c r="AE12" s="580">
        <v>2.0299999999999998</v>
      </c>
      <c r="AF12" s="581">
        <v>5.62</v>
      </c>
      <c r="AG12" s="580">
        <v>0.91</v>
      </c>
      <c r="AH12" s="582">
        <v>4.38</v>
      </c>
      <c r="AI12" s="580">
        <v>0.51</v>
      </c>
      <c r="AJ12" s="580">
        <v>0.12</v>
      </c>
      <c r="AK12" s="580">
        <v>0.44</v>
      </c>
      <c r="AL12" s="582">
        <v>0.08</v>
      </c>
      <c r="AM12" s="582">
        <v>0.62</v>
      </c>
      <c r="AN12" s="580">
        <v>0.1</v>
      </c>
      <c r="AO12" s="582">
        <v>0.4</v>
      </c>
      <c r="AP12" s="580">
        <v>0.05</v>
      </c>
      <c r="AQ12" s="580">
        <v>0.3</v>
      </c>
      <c r="AR12" s="580">
        <v>0.05</v>
      </c>
      <c r="AS12" s="26" t="s">
        <v>505</v>
      </c>
      <c r="AT12" s="576" t="s">
        <v>444</v>
      </c>
      <c r="AU12" s="576">
        <v>0.24</v>
      </c>
      <c r="AV12" s="576">
        <v>0.49</v>
      </c>
      <c r="AW12" s="583">
        <f t="shared" si="1"/>
        <v>0.36499999999999999</v>
      </c>
      <c r="AX12" s="584">
        <v>20</v>
      </c>
      <c r="AY12" s="26">
        <f t="shared" si="2"/>
        <v>1.8249999999999999E-2</v>
      </c>
      <c r="BC12" s="590" t="s">
        <v>520</v>
      </c>
      <c r="BH12" s="577">
        <v>0.3</v>
      </c>
    </row>
    <row r="13" spans="1:74" ht="16.5" customHeight="1">
      <c r="A13" s="591" t="s">
        <v>510</v>
      </c>
      <c r="D13" s="666"/>
      <c r="E13" s="590" t="s">
        <v>521</v>
      </c>
      <c r="F13" s="26" t="s">
        <v>522</v>
      </c>
      <c r="I13" s="829" t="s">
        <v>74</v>
      </c>
      <c r="J13" s="831" t="s">
        <v>75</v>
      </c>
      <c r="K13" s="832" t="s">
        <v>76</v>
      </c>
      <c r="L13" s="832" t="s">
        <v>77</v>
      </c>
      <c r="M13" s="832" t="s">
        <v>78</v>
      </c>
      <c r="N13" s="832" t="s">
        <v>79</v>
      </c>
      <c r="O13" s="832" t="s">
        <v>80</v>
      </c>
      <c r="P13" s="833" t="s">
        <v>81</v>
      </c>
      <c r="Q13" s="833" t="s">
        <v>82</v>
      </c>
      <c r="R13" s="832" t="s">
        <v>83</v>
      </c>
      <c r="S13" s="832" t="s">
        <v>15</v>
      </c>
      <c r="T13" s="645" t="s">
        <v>303</v>
      </c>
      <c r="W13" s="14" t="s">
        <v>523</v>
      </c>
      <c r="AC13" s="572" t="s">
        <v>524</v>
      </c>
      <c r="AD13" s="26" t="s">
        <v>525</v>
      </c>
      <c r="AE13" s="580">
        <v>0.26</v>
      </c>
      <c r="AF13" s="581">
        <v>0.46</v>
      </c>
      <c r="AG13" s="580">
        <v>0.1</v>
      </c>
      <c r="AH13" s="582">
        <v>0.55000000000000004</v>
      </c>
      <c r="AI13" s="580">
        <v>0.18</v>
      </c>
      <c r="AJ13" s="580">
        <v>7.0000000000000007E-2</v>
      </c>
      <c r="AK13" s="580">
        <v>0.24</v>
      </c>
      <c r="AL13" s="582">
        <v>0.04</v>
      </c>
      <c r="AM13" s="582">
        <v>0.34</v>
      </c>
      <c r="AN13" s="580">
        <v>0.08</v>
      </c>
      <c r="AO13" s="582">
        <v>0.22</v>
      </c>
      <c r="AP13" s="580">
        <v>0.04</v>
      </c>
      <c r="AQ13" s="580">
        <v>0.22</v>
      </c>
      <c r="AR13" s="580">
        <v>0.03</v>
      </c>
      <c r="AS13" s="26" t="s">
        <v>505</v>
      </c>
      <c r="AT13" s="576" t="s">
        <v>445</v>
      </c>
      <c r="AU13" s="576">
        <v>0.62</v>
      </c>
      <c r="AV13" s="576">
        <v>1.29</v>
      </c>
      <c r="AW13" s="583">
        <f t="shared" si="1"/>
        <v>0.95500000000000007</v>
      </c>
      <c r="AX13" s="584">
        <v>43</v>
      </c>
      <c r="AY13" s="26">
        <f t="shared" si="2"/>
        <v>2.2209302325581395E-2</v>
      </c>
      <c r="BC13" s="593" t="s">
        <v>526</v>
      </c>
      <c r="BH13" s="577">
        <v>51</v>
      </c>
    </row>
    <row r="14" spans="1:74" ht="75" customHeight="1">
      <c r="A14" s="591" t="s">
        <v>510</v>
      </c>
      <c r="B14" s="79" t="s">
        <v>1187</v>
      </c>
      <c r="C14" s="568" t="s">
        <v>527</v>
      </c>
      <c r="D14" s="651" t="s">
        <v>528</v>
      </c>
      <c r="E14" s="568" t="s">
        <v>529</v>
      </c>
      <c r="F14" s="65">
        <v>1.9</v>
      </c>
      <c r="G14" s="65">
        <v>2.8</v>
      </c>
      <c r="H14" s="65">
        <v>3.8</v>
      </c>
      <c r="I14" s="834">
        <f t="shared" ref="I14:R14" si="4">VLOOKUP(I13,$D$51:$G$144,3,FALSE)</f>
        <v>7.8739999999999997</v>
      </c>
      <c r="J14" s="835">
        <f t="shared" si="4"/>
        <v>8.9</v>
      </c>
      <c r="K14" s="835">
        <f t="shared" si="4"/>
        <v>8.9079999999999995</v>
      </c>
      <c r="L14" s="836">
        <f t="shared" si="4"/>
        <v>12.37</v>
      </c>
      <c r="M14" s="836">
        <f t="shared" si="4"/>
        <v>12.41</v>
      </c>
      <c r="N14" s="836">
        <f t="shared" si="4"/>
        <v>12.02</v>
      </c>
      <c r="O14" s="836">
        <f t="shared" si="4"/>
        <v>22.6</v>
      </c>
      <c r="P14" s="837">
        <f t="shared" si="4"/>
        <v>22.4</v>
      </c>
      <c r="Q14" s="837">
        <f t="shared" si="4"/>
        <v>21.45</v>
      </c>
      <c r="R14" s="836">
        <f t="shared" si="4"/>
        <v>19.32</v>
      </c>
      <c r="S14" s="835">
        <f>SUMPRODUCT(I12:R12,I14:R14)</f>
        <v>7.915114866999998</v>
      </c>
      <c r="T14" s="830" t="s">
        <v>645</v>
      </c>
      <c r="U14" s="26" t="s">
        <v>530</v>
      </c>
      <c r="V14" s="37">
        <f>7.92*4/3*3.1416*(10000/2)^3</f>
        <v>4146912000000.0005</v>
      </c>
      <c r="Z14" s="26" t="s">
        <v>434</v>
      </c>
      <c r="AC14" s="572" t="s">
        <v>524</v>
      </c>
      <c r="AD14" s="26" t="s">
        <v>531</v>
      </c>
      <c r="AE14" s="580">
        <v>0.42</v>
      </c>
      <c r="AF14" s="581">
        <v>1.1499999999999999</v>
      </c>
      <c r="AG14" s="580">
        <v>0.13</v>
      </c>
      <c r="AH14" s="582">
        <v>0.62</v>
      </c>
      <c r="AI14" s="580">
        <v>0.2</v>
      </c>
      <c r="AJ14" s="580">
        <v>0.06</v>
      </c>
      <c r="AK14" s="580">
        <v>0.22</v>
      </c>
      <c r="AL14" s="582">
        <v>0.04</v>
      </c>
      <c r="AM14" s="582">
        <v>0.26</v>
      </c>
      <c r="AN14" s="580">
        <v>0.06</v>
      </c>
      <c r="AO14" s="582">
        <v>0.16</v>
      </c>
      <c r="AP14" s="580">
        <v>0.03</v>
      </c>
      <c r="AQ14" s="580">
        <v>0.18</v>
      </c>
      <c r="AR14" s="580">
        <v>0.02</v>
      </c>
      <c r="AS14" s="31" t="s">
        <v>505</v>
      </c>
      <c r="AT14" s="583" t="s">
        <v>446</v>
      </c>
      <c r="AU14" s="576">
        <v>0.09</v>
      </c>
      <c r="AV14" s="576">
        <v>0.2</v>
      </c>
      <c r="AW14" s="583">
        <f t="shared" si="1"/>
        <v>0.14500000000000002</v>
      </c>
      <c r="AX14" s="584">
        <v>4.9000000000000004</v>
      </c>
      <c r="AY14" s="26">
        <f t="shared" si="2"/>
        <v>2.9591836734693878E-2</v>
      </c>
      <c r="BC14" s="593" t="s">
        <v>532</v>
      </c>
      <c r="BH14" s="577">
        <v>0.5</v>
      </c>
    </row>
    <row r="15" spans="1:74" ht="63.6" customHeight="1">
      <c r="A15" s="591" t="s">
        <v>510</v>
      </c>
      <c r="B15" s="1">
        <v>0.5</v>
      </c>
      <c r="C15" s="15">
        <f>4/3*3.1416*(B15/2)^3</f>
        <v>6.5449999999999994E-2</v>
      </c>
      <c r="D15" s="47">
        <f>4*3.1416*(B15/2)^2</f>
        <v>0.78539999999999999</v>
      </c>
      <c r="E15" s="15">
        <f>S15</f>
        <v>0.51802994793601542</v>
      </c>
      <c r="F15" s="594">
        <f>+(B15/2)^3/(B16/2)^3*F16</f>
        <v>0.12435937499999999</v>
      </c>
      <c r="G15" s="594">
        <f>+(B15/2)^3/(B16/2)^3*G16</f>
        <v>0.18326562500000002</v>
      </c>
      <c r="H15" s="594">
        <f>+(B15/2)^3/(B16/2)^3*H16</f>
        <v>0.248703125</v>
      </c>
      <c r="I15" s="595">
        <f t="shared" ref="I15:S16" si="5">I$14/H$14*H15</f>
        <v>0.51533905427631577</v>
      </c>
      <c r="J15" s="595">
        <f t="shared" si="5"/>
        <v>0.58248889802631576</v>
      </c>
      <c r="K15" s="595">
        <f t="shared" si="5"/>
        <v>0.58301248355263158</v>
      </c>
      <c r="L15" s="595">
        <f t="shared" si="5"/>
        <v>0.80959412006578957</v>
      </c>
      <c r="M15" s="595">
        <f t="shared" si="5"/>
        <v>0.81221204769736854</v>
      </c>
      <c r="N15" s="595">
        <f>N$14/M$14*M15</f>
        <v>0.78668725328947375</v>
      </c>
      <c r="O15" s="595">
        <f t="shared" si="5"/>
        <v>1.4791291118421055</v>
      </c>
      <c r="P15" s="653">
        <f t="shared" si="5"/>
        <v>1.4660394736842106</v>
      </c>
      <c r="Q15" s="653">
        <f t="shared" si="5"/>
        <v>1.4038636924342105</v>
      </c>
      <c r="R15" s="595">
        <f t="shared" si="5"/>
        <v>1.2644590460526315</v>
      </c>
      <c r="S15" s="595">
        <f t="shared" si="5"/>
        <v>0.51802994793601542</v>
      </c>
      <c r="T15" s="595"/>
      <c r="U15" s="26" t="s">
        <v>533</v>
      </c>
      <c r="V15" s="596">
        <f>V14/10^6</f>
        <v>4146912.0000000005</v>
      </c>
      <c r="W15" s="26" t="s">
        <v>440</v>
      </c>
      <c r="Z15" s="26" t="s">
        <v>534</v>
      </c>
      <c r="AC15" s="572" t="s">
        <v>524</v>
      </c>
      <c r="AD15" s="26" t="s">
        <v>535</v>
      </c>
      <c r="AE15" s="580">
        <v>0.8</v>
      </c>
      <c r="AF15" s="581">
        <v>1.38</v>
      </c>
      <c r="AG15" s="580">
        <v>0.28999999999999998</v>
      </c>
      <c r="AH15" s="582">
        <v>1.5</v>
      </c>
      <c r="AI15" s="580">
        <v>0.59</v>
      </c>
      <c r="AJ15" s="580">
        <v>0.23</v>
      </c>
      <c r="AK15" s="580">
        <v>0.72</v>
      </c>
      <c r="AL15" s="582">
        <v>0.12</v>
      </c>
      <c r="AM15" s="582">
        <v>0.96</v>
      </c>
      <c r="AN15" s="580">
        <v>0.22</v>
      </c>
      <c r="AO15" s="582">
        <v>0.63</v>
      </c>
      <c r="AP15" s="580">
        <v>0.11</v>
      </c>
      <c r="AQ15" s="580">
        <v>0.6</v>
      </c>
      <c r="AR15" s="580">
        <v>0.09</v>
      </c>
      <c r="AS15" s="31" t="s">
        <v>505</v>
      </c>
      <c r="AT15" s="583" t="s">
        <v>447</v>
      </c>
      <c r="AU15" s="576">
        <v>0.46</v>
      </c>
      <c r="AV15" s="576">
        <v>0.99</v>
      </c>
      <c r="AW15" s="583">
        <f t="shared" si="1"/>
        <v>0.72499999999999998</v>
      </c>
      <c r="AX15" s="584">
        <v>20</v>
      </c>
      <c r="AY15" s="26">
        <f t="shared" si="2"/>
        <v>3.6249999999999998E-2</v>
      </c>
      <c r="BH15" s="577">
        <v>43</v>
      </c>
    </row>
    <row r="16" spans="1:74" ht="16.5" customHeight="1">
      <c r="A16" s="591" t="s">
        <v>510</v>
      </c>
      <c r="B16" s="1">
        <v>1</v>
      </c>
      <c r="C16" s="15">
        <f t="shared" ref="C16:C43" si="6">4/3*3.1416*(B16/2)^3</f>
        <v>0.52359999999999995</v>
      </c>
      <c r="D16" s="47">
        <f>4*3.1416*(B16/2)^2</f>
        <v>3.1415999999999999</v>
      </c>
      <c r="E16" s="15">
        <f t="shared" ref="E16:E43" si="7">S16</f>
        <v>4.1442395834881234</v>
      </c>
      <c r="F16" s="594">
        <f>+(B16/2)^3/(B17/2)^3*F17</f>
        <v>0.99487499999999995</v>
      </c>
      <c r="G16" s="594">
        <f>+(B16/2)^3/(B17/2)^3*G17</f>
        <v>1.4661250000000001</v>
      </c>
      <c r="H16" s="594">
        <f>+(B16/2)^3/(B17/2)^3*H17</f>
        <v>1.989625</v>
      </c>
      <c r="I16" s="595">
        <f>I$14/H$14*H16</f>
        <v>4.1227124342105261</v>
      </c>
      <c r="J16" s="595">
        <f t="shared" si="5"/>
        <v>4.6599111842105261</v>
      </c>
      <c r="K16" s="595">
        <f t="shared" si="5"/>
        <v>4.6640998684210526</v>
      </c>
      <c r="L16" s="595">
        <f t="shared" si="5"/>
        <v>6.4767529605263165</v>
      </c>
      <c r="M16" s="595">
        <f t="shared" si="5"/>
        <v>6.4976963815789484</v>
      </c>
      <c r="N16" s="595">
        <f t="shared" si="5"/>
        <v>6.29349802631579</v>
      </c>
      <c r="O16" s="595">
        <f t="shared" si="5"/>
        <v>11.833032894736844</v>
      </c>
      <c r="P16" s="653">
        <f t="shared" si="5"/>
        <v>11.728315789473685</v>
      </c>
      <c r="Q16" s="653">
        <f t="shared" si="5"/>
        <v>11.230909539473684</v>
      </c>
      <c r="R16" s="595">
        <f t="shared" si="5"/>
        <v>10.115672368421052</v>
      </c>
      <c r="S16" s="595">
        <f t="shared" si="5"/>
        <v>4.1442395834881234</v>
      </c>
      <c r="T16" s="595"/>
      <c r="U16" s="26" t="s">
        <v>536</v>
      </c>
      <c r="V16" s="37">
        <f>7.92*(10000)^3</f>
        <v>7920000000000</v>
      </c>
      <c r="W16" s="26" t="s">
        <v>537</v>
      </c>
      <c r="Z16" s="26" t="s">
        <v>538</v>
      </c>
      <c r="AC16" s="572" t="s">
        <v>524</v>
      </c>
      <c r="AD16" s="26" t="s">
        <v>539</v>
      </c>
      <c r="AE16" s="580">
        <v>1.33</v>
      </c>
      <c r="AF16" s="581">
        <v>3.73</v>
      </c>
      <c r="AG16" s="580">
        <v>0.31</v>
      </c>
      <c r="AH16" s="582">
        <v>1.34</v>
      </c>
      <c r="AI16" s="580">
        <v>0.34</v>
      </c>
      <c r="AJ16" s="580">
        <v>0.09</v>
      </c>
      <c r="AK16" s="580">
        <v>0.26</v>
      </c>
      <c r="AL16" s="582">
        <v>0.05</v>
      </c>
      <c r="AM16" s="582">
        <v>0.34</v>
      </c>
      <c r="AN16" s="580">
        <v>7.0000000000000007E-2</v>
      </c>
      <c r="AO16" s="582">
        <v>0.32</v>
      </c>
      <c r="AP16" s="580">
        <v>0.04</v>
      </c>
      <c r="AQ16" s="580">
        <v>0.23</v>
      </c>
      <c r="AR16" s="580">
        <v>0.04</v>
      </c>
      <c r="AS16" s="26" t="s">
        <v>505</v>
      </c>
      <c r="AT16" s="576" t="s">
        <v>448</v>
      </c>
      <c r="AU16" s="576">
        <v>0.15</v>
      </c>
      <c r="AV16" s="576">
        <v>0.3</v>
      </c>
      <c r="AW16" s="583">
        <f t="shared" si="1"/>
        <v>0.22499999999999998</v>
      </c>
      <c r="AX16" s="584">
        <v>3.9</v>
      </c>
      <c r="AY16" s="26">
        <f t="shared" si="2"/>
        <v>5.7692307692307689E-2</v>
      </c>
      <c r="BH16" s="577">
        <v>0.4</v>
      </c>
    </row>
    <row r="17" spans="1:75" ht="16.5" customHeight="1">
      <c r="A17" s="591" t="s">
        <v>510</v>
      </c>
      <c r="B17" s="1">
        <v>1.5</v>
      </c>
      <c r="C17" s="15">
        <f t="shared" si="6"/>
        <v>1.7671499999999998</v>
      </c>
      <c r="D17" s="47">
        <f t="shared" ref="D17:D43" si="8">4*3.1416*(B17/2)^2</f>
        <v>7.0686</v>
      </c>
      <c r="E17" s="15">
        <f t="shared" si="7"/>
        <v>13.986808594272421</v>
      </c>
      <c r="F17" s="594">
        <f>+(B17/2)^3/(B18/2)^3*F18</f>
        <v>3.357703125</v>
      </c>
      <c r="G17" s="594">
        <f>+(B17/2)^3/(B18/2)^3*G18</f>
        <v>4.9481718750000008</v>
      </c>
      <c r="H17" s="594">
        <f>+(B17/2)^3/(B18/2)^3*H18</f>
        <v>6.7149843750000002</v>
      </c>
      <c r="I17" s="595">
        <f t="shared" ref="I17:S32" si="9">I$14/H$14*H17</f>
        <v>13.914154465460527</v>
      </c>
      <c r="J17" s="595">
        <f t="shared" si="9"/>
        <v>15.727200246710527</v>
      </c>
      <c r="K17" s="595">
        <f t="shared" si="9"/>
        <v>15.741337055921054</v>
      </c>
      <c r="L17" s="595">
        <f t="shared" si="9"/>
        <v>21.859041241776318</v>
      </c>
      <c r="M17" s="595">
        <f t="shared" si="9"/>
        <v>21.929725287828951</v>
      </c>
      <c r="N17" s="595">
        <f t="shared" si="9"/>
        <v>21.240555838815794</v>
      </c>
      <c r="O17" s="595">
        <f t="shared" si="9"/>
        <v>39.936486019736854</v>
      </c>
      <c r="P17" s="653">
        <f t="shared" si="9"/>
        <v>39.583065789473693</v>
      </c>
      <c r="Q17" s="653">
        <f t="shared" si="9"/>
        <v>37.904319695723693</v>
      </c>
      <c r="R17" s="595">
        <f t="shared" si="9"/>
        <v>34.140394243421063</v>
      </c>
      <c r="S17" s="595">
        <f t="shared" si="9"/>
        <v>13.986808594272421</v>
      </c>
      <c r="T17" s="595"/>
      <c r="V17" s="596">
        <f>V16/10^6</f>
        <v>7920000</v>
      </c>
      <c r="AC17" s="572" t="s">
        <v>524</v>
      </c>
      <c r="AD17" s="26" t="s">
        <v>540</v>
      </c>
      <c r="AE17" s="580">
        <v>0.39</v>
      </c>
      <c r="AF17" s="581">
        <v>0.56999999999999995</v>
      </c>
      <c r="AG17" s="580">
        <v>0.14000000000000001</v>
      </c>
      <c r="AH17" s="582">
        <v>0.79</v>
      </c>
      <c r="AI17" s="580">
        <v>0.25</v>
      </c>
      <c r="AJ17" s="580">
        <v>0.08</v>
      </c>
      <c r="AK17" s="580">
        <v>0.26</v>
      </c>
      <c r="AL17" s="582">
        <v>0.05</v>
      </c>
      <c r="AM17" s="582">
        <v>0.38</v>
      </c>
      <c r="AN17" s="580">
        <v>0.08</v>
      </c>
      <c r="AO17" s="582">
        <v>0.23</v>
      </c>
      <c r="AP17" s="580">
        <v>0.05</v>
      </c>
      <c r="AQ17" s="580">
        <v>0.24</v>
      </c>
      <c r="AR17" s="580">
        <v>0.03</v>
      </c>
      <c r="AS17" s="31" t="s">
        <v>505</v>
      </c>
      <c r="AT17" s="583" t="s">
        <v>449</v>
      </c>
      <c r="AU17" s="576">
        <v>0.06</v>
      </c>
      <c r="AV17" s="576">
        <v>0.11</v>
      </c>
      <c r="AW17" s="583">
        <f t="shared" si="1"/>
        <v>8.4999999999999992E-2</v>
      </c>
      <c r="AX17" s="584">
        <v>1.1000000000000001</v>
      </c>
      <c r="AY17" s="26">
        <f t="shared" si="2"/>
        <v>7.7272727272727257E-2</v>
      </c>
      <c r="BH17" s="577">
        <v>51</v>
      </c>
      <c r="BI17" s="597" t="s">
        <v>541</v>
      </c>
      <c r="BJ17" s="577" t="s">
        <v>542</v>
      </c>
    </row>
    <row r="18" spans="1:75" ht="16.5" customHeight="1">
      <c r="A18" s="591" t="s">
        <v>510</v>
      </c>
      <c r="B18" s="598">
        <v>2</v>
      </c>
      <c r="C18" s="15">
        <f t="shared" si="6"/>
        <v>4.1887999999999996</v>
      </c>
      <c r="D18" s="47">
        <f t="shared" si="8"/>
        <v>12.5664</v>
      </c>
      <c r="E18" s="15">
        <f t="shared" si="7"/>
        <v>33.153916667904987</v>
      </c>
      <c r="F18" s="26">
        <v>7.9590000000000005</v>
      </c>
      <c r="G18" s="26">
        <v>11.729000000000001</v>
      </c>
      <c r="H18" s="26">
        <v>15.917</v>
      </c>
      <c r="I18" s="595">
        <f t="shared" si="9"/>
        <v>32.981699473684209</v>
      </c>
      <c r="J18" s="595">
        <f t="shared" si="9"/>
        <v>37.279289473684209</v>
      </c>
      <c r="K18" s="595">
        <f t="shared" si="9"/>
        <v>37.312798947368421</v>
      </c>
      <c r="L18" s="595">
        <f t="shared" si="9"/>
        <v>51.814023684210532</v>
      </c>
      <c r="M18" s="595">
        <f t="shared" si="9"/>
        <v>51.981571052631587</v>
      </c>
      <c r="N18" s="595">
        <f t="shared" si="9"/>
        <v>50.34798421052632</v>
      </c>
      <c r="O18" s="595">
        <f t="shared" si="9"/>
        <v>94.664263157894752</v>
      </c>
      <c r="P18" s="653">
        <f t="shared" si="9"/>
        <v>93.826526315789479</v>
      </c>
      <c r="Q18" s="653">
        <f t="shared" si="9"/>
        <v>89.847276315789472</v>
      </c>
      <c r="R18" s="595">
        <f t="shared" si="9"/>
        <v>80.925378947368415</v>
      </c>
      <c r="S18" s="595">
        <f t="shared" si="9"/>
        <v>33.153916667904987</v>
      </c>
      <c r="T18" s="595"/>
      <c r="V18" s="595">
        <f>(V15+V17)/2</f>
        <v>6033456</v>
      </c>
      <c r="AC18" s="572" t="s">
        <v>524</v>
      </c>
      <c r="AD18" s="26" t="s">
        <v>543</v>
      </c>
      <c r="AE18" s="580">
        <v>0.31</v>
      </c>
      <c r="AF18" s="581">
        <v>0.35</v>
      </c>
      <c r="AG18" s="580">
        <v>0.1</v>
      </c>
      <c r="AH18" s="582">
        <v>0.59</v>
      </c>
      <c r="AI18" s="580">
        <v>0.19</v>
      </c>
      <c r="AJ18" s="580">
        <v>0.08</v>
      </c>
      <c r="AK18" s="580">
        <v>0.27</v>
      </c>
      <c r="AL18" s="582">
        <v>0.05</v>
      </c>
      <c r="AM18" s="582">
        <v>0.47</v>
      </c>
      <c r="AN18" s="580">
        <v>0.13</v>
      </c>
      <c r="AO18" s="582">
        <v>0.38</v>
      </c>
      <c r="AP18" s="580">
        <v>0.04</v>
      </c>
      <c r="AQ18" s="580">
        <v>0.22</v>
      </c>
      <c r="AR18" s="580">
        <v>0.06</v>
      </c>
      <c r="AS18" s="26" t="s">
        <v>505</v>
      </c>
      <c r="AT18" s="576" t="s">
        <v>450</v>
      </c>
      <c r="AU18" s="576">
        <v>0.2</v>
      </c>
      <c r="AV18" s="576">
        <v>0.42</v>
      </c>
      <c r="AW18" s="583">
        <f t="shared" si="1"/>
        <v>0.31</v>
      </c>
      <c r="AX18" s="584">
        <v>3.7</v>
      </c>
      <c r="AY18" s="26">
        <f t="shared" si="2"/>
        <v>8.3783783783783775E-2</v>
      </c>
      <c r="BH18" s="577" t="s">
        <v>544</v>
      </c>
      <c r="BI18" s="577" t="s">
        <v>491</v>
      </c>
      <c r="BJ18" s="577">
        <v>32</v>
      </c>
      <c r="BK18" s="577">
        <v>22</v>
      </c>
      <c r="BL18" s="577">
        <v>4.5</v>
      </c>
      <c r="BM18" s="577">
        <v>5.6</v>
      </c>
      <c r="BN18" s="577">
        <v>1.1000000000000001</v>
      </c>
      <c r="BO18" s="577">
        <v>0.9</v>
      </c>
      <c r="BP18" s="577">
        <v>1.2</v>
      </c>
      <c r="BQ18" s="577">
        <v>4</v>
      </c>
      <c r="BR18" s="577">
        <v>3.6</v>
      </c>
    </row>
    <row r="19" spans="1:75" ht="16.5" customHeight="1">
      <c r="A19" s="591" t="s">
        <v>510</v>
      </c>
      <c r="B19" s="598">
        <v>2.5</v>
      </c>
      <c r="C19" s="15">
        <f t="shared" si="6"/>
        <v>8.1812499999999986</v>
      </c>
      <c r="D19" s="47">
        <f t="shared" si="8"/>
        <v>19.634999999999998</v>
      </c>
      <c r="E19" s="15">
        <f t="shared" si="7"/>
        <v>64.756054236884964</v>
      </c>
      <c r="F19" s="26">
        <v>15.544</v>
      </c>
      <c r="G19" s="26">
        <v>22.907</v>
      </c>
      <c r="H19" s="26">
        <v>31.089000000000002</v>
      </c>
      <c r="I19" s="595">
        <f t="shared" si="9"/>
        <v>64.419680526315787</v>
      </c>
      <c r="J19" s="595">
        <f t="shared" si="9"/>
        <v>72.813710526315788</v>
      </c>
      <c r="K19" s="595">
        <f t="shared" si="9"/>
        <v>72.879161052631574</v>
      </c>
      <c r="L19" s="595">
        <f t="shared" si="9"/>
        <v>101.20287631578947</v>
      </c>
      <c r="M19" s="595">
        <f t="shared" si="9"/>
        <v>101.53012894736842</v>
      </c>
      <c r="N19" s="595">
        <f t="shared" si="9"/>
        <v>98.339415789473691</v>
      </c>
      <c r="O19" s="595">
        <f t="shared" si="9"/>
        <v>184.89773684210527</v>
      </c>
      <c r="P19" s="653">
        <f t="shared" si="9"/>
        <v>183.2614736842105</v>
      </c>
      <c r="Q19" s="653">
        <f t="shared" si="9"/>
        <v>175.48922368421049</v>
      </c>
      <c r="R19" s="595">
        <f t="shared" si="9"/>
        <v>158.06302105263154</v>
      </c>
      <c r="S19" s="595">
        <f t="shared" si="9"/>
        <v>64.756054236884964</v>
      </c>
      <c r="T19" s="595"/>
      <c r="W19" s="26" t="s">
        <v>512</v>
      </c>
      <c r="AC19" s="572" t="s">
        <v>524</v>
      </c>
      <c r="AD19" s="26" t="s">
        <v>545</v>
      </c>
      <c r="AE19" s="580">
        <v>2.75</v>
      </c>
      <c r="AF19" s="581">
        <v>8.17</v>
      </c>
      <c r="AG19" s="580">
        <v>0.64</v>
      </c>
      <c r="AH19" s="582">
        <v>2.75</v>
      </c>
      <c r="AI19" s="580">
        <v>0.71</v>
      </c>
      <c r="AJ19" s="580">
        <v>0.18</v>
      </c>
      <c r="AK19" s="580">
        <v>0.51</v>
      </c>
      <c r="AL19" s="582">
        <v>0.1</v>
      </c>
      <c r="AM19" s="582">
        <v>0.64</v>
      </c>
      <c r="AN19" s="580">
        <v>0.13</v>
      </c>
      <c r="AO19" s="582">
        <v>0.62</v>
      </c>
      <c r="AP19" s="580">
        <v>7.0000000000000007E-2</v>
      </c>
      <c r="AQ19" s="580">
        <v>0.43</v>
      </c>
      <c r="AR19" s="580">
        <v>7.0000000000000007E-2</v>
      </c>
      <c r="AS19" s="26" t="s">
        <v>505</v>
      </c>
      <c r="AT19" s="576" t="s">
        <v>451</v>
      </c>
      <c r="AU19" s="576">
        <v>0.04</v>
      </c>
      <c r="AV19" s="576">
        <v>7.0000000000000007E-2</v>
      </c>
      <c r="AW19" s="583">
        <f t="shared" si="1"/>
        <v>5.5000000000000007E-2</v>
      </c>
      <c r="AX19" s="584">
        <v>0.6</v>
      </c>
      <c r="AY19" s="26">
        <f t="shared" si="2"/>
        <v>9.1666666666666688E-2</v>
      </c>
      <c r="BH19" s="577" t="s">
        <v>546</v>
      </c>
      <c r="BI19" s="577">
        <v>1500</v>
      </c>
      <c r="BJ19" s="577">
        <v>1520</v>
      </c>
      <c r="BK19" s="577">
        <v>90</v>
      </c>
      <c r="BL19" s="577">
        <v>80</v>
      </c>
      <c r="BM19" s="577">
        <v>48</v>
      </c>
      <c r="BN19" s="577">
        <v>43</v>
      </c>
      <c r="BO19" s="577">
        <v>70</v>
      </c>
      <c r="BP19" s="577" t="s">
        <v>478</v>
      </c>
      <c r="BQ19" s="577" t="s">
        <v>483</v>
      </c>
      <c r="BR19" s="577" t="s">
        <v>547</v>
      </c>
      <c r="BS19" s="577" t="s">
        <v>548</v>
      </c>
    </row>
    <row r="20" spans="1:75" ht="16.5" customHeight="1">
      <c r="A20" s="591" t="s">
        <v>510</v>
      </c>
      <c r="B20" s="598">
        <v>3</v>
      </c>
      <c r="C20" s="15">
        <f t="shared" si="6"/>
        <v>14.137199999999998</v>
      </c>
      <c r="D20" s="47">
        <f t="shared" si="8"/>
        <v>28.2744</v>
      </c>
      <c r="E20" s="15">
        <f t="shared" si="7"/>
        <v>111.89681204476499</v>
      </c>
      <c r="F20" s="26">
        <v>26.861000000000001</v>
      </c>
      <c r="G20" s="26">
        <v>39.584000000000003</v>
      </c>
      <c r="H20" s="26">
        <v>53.721000000000004</v>
      </c>
      <c r="I20" s="595">
        <f t="shared" si="9"/>
        <v>111.31556684210527</v>
      </c>
      <c r="J20" s="595">
        <f t="shared" si="9"/>
        <v>125.82023684210527</v>
      </c>
      <c r="K20" s="595">
        <f t="shared" si="9"/>
        <v>125.93333368421054</v>
      </c>
      <c r="L20" s="595">
        <f t="shared" si="9"/>
        <v>174.87599210526318</v>
      </c>
      <c r="M20" s="595">
        <f t="shared" si="9"/>
        <v>175.44147631578952</v>
      </c>
      <c r="N20" s="595">
        <f t="shared" si="9"/>
        <v>169.92800526315793</v>
      </c>
      <c r="O20" s="595">
        <f t="shared" si="9"/>
        <v>319.49857894736851</v>
      </c>
      <c r="P20" s="653">
        <f t="shared" si="9"/>
        <v>316.67115789473689</v>
      </c>
      <c r="Q20" s="653">
        <f t="shared" si="9"/>
        <v>303.24090789473689</v>
      </c>
      <c r="R20" s="595">
        <f t="shared" si="9"/>
        <v>273.12887368421059</v>
      </c>
      <c r="S20" s="595">
        <f t="shared" si="9"/>
        <v>111.89681204476499</v>
      </c>
      <c r="T20" s="595"/>
      <c r="W20" s="26" t="s">
        <v>549</v>
      </c>
      <c r="AC20" s="572" t="s">
        <v>550</v>
      </c>
      <c r="AD20" s="26" t="s">
        <v>551</v>
      </c>
      <c r="AE20" s="580">
        <v>0.79</v>
      </c>
      <c r="AF20" s="581">
        <v>2.2999999999999998</v>
      </c>
      <c r="AG20" s="580">
        <v>0.2</v>
      </c>
      <c r="AH20" s="582">
        <v>0.92</v>
      </c>
      <c r="AI20" s="580">
        <v>0.24</v>
      </c>
      <c r="AJ20" s="580">
        <v>0.08</v>
      </c>
      <c r="AK20" s="580">
        <v>0.28000000000000003</v>
      </c>
      <c r="AL20" s="582">
        <v>0.05</v>
      </c>
      <c r="AM20" s="582">
        <v>0.32</v>
      </c>
      <c r="AN20" s="580">
        <v>7.0000000000000007E-2</v>
      </c>
      <c r="AO20" s="582">
        <v>0.26</v>
      </c>
      <c r="AP20" s="580">
        <v>0.04</v>
      </c>
      <c r="AQ20" s="580">
        <v>0.21</v>
      </c>
      <c r="AR20" s="580">
        <v>0.03</v>
      </c>
      <c r="AS20" s="31" t="s">
        <v>505</v>
      </c>
      <c r="AT20" s="583" t="s">
        <v>452</v>
      </c>
      <c r="AU20" s="576">
        <v>0.25</v>
      </c>
      <c r="AV20" s="576">
        <v>0.48</v>
      </c>
      <c r="AW20" s="583">
        <f t="shared" si="1"/>
        <v>0.36499999999999999</v>
      </c>
      <c r="AX20" s="584">
        <v>3.3</v>
      </c>
      <c r="AY20" s="26">
        <f t="shared" si="2"/>
        <v>0.11060606060606061</v>
      </c>
      <c r="BH20" s="577">
        <v>0</v>
      </c>
      <c r="BI20" s="577" t="s">
        <v>552</v>
      </c>
      <c r="BJ20" s="577" t="s">
        <v>486</v>
      </c>
      <c r="BK20" s="577" t="s">
        <v>553</v>
      </c>
    </row>
    <row r="21" spans="1:75" ht="16.5" customHeight="1">
      <c r="A21" s="591" t="s">
        <v>510</v>
      </c>
      <c r="B21" s="598">
        <v>3.5</v>
      </c>
      <c r="C21" s="15">
        <f t="shared" si="6"/>
        <v>22.449349999999999</v>
      </c>
      <c r="D21" s="47">
        <f t="shared" si="8"/>
        <v>38.4846</v>
      </c>
      <c r="E21" s="15">
        <f t="shared" si="7"/>
        <v>177.68807998925499</v>
      </c>
      <c r="F21" s="26">
        <v>42.654000000000003</v>
      </c>
      <c r="G21" s="26">
        <v>62.858000000000004</v>
      </c>
      <c r="H21" s="26">
        <v>85.307000000000002</v>
      </c>
      <c r="I21" s="595">
        <f t="shared" si="9"/>
        <v>176.76508368421054</v>
      </c>
      <c r="J21" s="595">
        <f t="shared" si="9"/>
        <v>199.79797368421055</v>
      </c>
      <c r="K21" s="595">
        <f t="shared" si="9"/>
        <v>199.97756736842106</v>
      </c>
      <c r="L21" s="595">
        <f t="shared" si="9"/>
        <v>277.69673421052636</v>
      </c>
      <c r="M21" s="595">
        <f t="shared" si="9"/>
        <v>278.59470263157903</v>
      </c>
      <c r="N21" s="595">
        <f t="shared" si="9"/>
        <v>269.83951052631585</v>
      </c>
      <c r="O21" s="595">
        <f t="shared" si="9"/>
        <v>507.35215789473699</v>
      </c>
      <c r="P21" s="653">
        <f t="shared" si="9"/>
        <v>502.86231578947377</v>
      </c>
      <c r="Q21" s="653">
        <f t="shared" si="9"/>
        <v>481.53556578947376</v>
      </c>
      <c r="R21" s="595">
        <f t="shared" si="9"/>
        <v>433.71874736842113</v>
      </c>
      <c r="S21" s="595">
        <f t="shared" si="9"/>
        <v>177.68807998925499</v>
      </c>
      <c r="T21" s="595"/>
      <c r="AC21" s="572" t="s">
        <v>550</v>
      </c>
      <c r="AD21" s="26" t="s">
        <v>554</v>
      </c>
      <c r="AE21" s="580">
        <v>1.1200000000000001</v>
      </c>
      <c r="AF21" s="581">
        <v>3.37</v>
      </c>
      <c r="AG21" s="580">
        <v>0.28999999999999998</v>
      </c>
      <c r="AH21" s="582">
        <v>1.29</v>
      </c>
      <c r="AI21" s="580">
        <v>0.36</v>
      </c>
      <c r="AJ21" s="580">
        <v>0.11</v>
      </c>
      <c r="AK21" s="580">
        <v>0.36</v>
      </c>
      <c r="AL21" s="582">
        <v>0.06</v>
      </c>
      <c r="AM21" s="582">
        <v>0.39</v>
      </c>
      <c r="AN21" s="580">
        <v>0.09</v>
      </c>
      <c r="AO21" s="582">
        <v>0.32</v>
      </c>
      <c r="AP21" s="580">
        <v>0.04</v>
      </c>
      <c r="AQ21" s="580">
        <v>0.26</v>
      </c>
      <c r="AR21" s="580">
        <v>0.04</v>
      </c>
      <c r="AS21" s="26" t="s">
        <v>505</v>
      </c>
      <c r="AT21" s="576" t="s">
        <v>453</v>
      </c>
      <c r="AU21" s="576">
        <v>0.06</v>
      </c>
      <c r="AV21" s="576">
        <v>0.11</v>
      </c>
      <c r="AW21" s="583">
        <f t="shared" si="1"/>
        <v>8.4999999999999992E-2</v>
      </c>
      <c r="AX21" s="584">
        <v>0.77</v>
      </c>
      <c r="AY21" s="26">
        <f t="shared" si="2"/>
        <v>0.11038961038961037</v>
      </c>
      <c r="BH21" s="577" t="s">
        <v>555</v>
      </c>
      <c r="BI21" s="577" t="s">
        <v>556</v>
      </c>
      <c r="BJ21" s="577" t="s">
        <v>486</v>
      </c>
      <c r="BK21" s="577" t="s">
        <v>486</v>
      </c>
      <c r="BL21" s="577" t="s">
        <v>487</v>
      </c>
    </row>
    <row r="22" spans="1:75" ht="16.5" customHeight="1">
      <c r="A22" s="591" t="s">
        <v>510</v>
      </c>
      <c r="B22" s="598">
        <v>4</v>
      </c>
      <c r="C22" s="15">
        <f t="shared" si="6"/>
        <v>33.510399999999997</v>
      </c>
      <c r="D22" s="47">
        <f t="shared" si="8"/>
        <v>50.265599999999999</v>
      </c>
      <c r="E22" s="15">
        <f t="shared" si="7"/>
        <v>265.23758211813492</v>
      </c>
      <c r="F22" s="26">
        <v>63.67</v>
      </c>
      <c r="G22" s="26">
        <v>93.829000000000008</v>
      </c>
      <c r="H22" s="26">
        <v>127.339</v>
      </c>
      <c r="I22" s="595">
        <f t="shared" si="9"/>
        <v>263.85981210526313</v>
      </c>
      <c r="J22" s="595">
        <f t="shared" si="9"/>
        <v>298.24134210526313</v>
      </c>
      <c r="K22" s="595">
        <f t="shared" si="9"/>
        <v>298.50942421052628</v>
      </c>
      <c r="L22" s="595">
        <f t="shared" si="9"/>
        <v>414.52195526315785</v>
      </c>
      <c r="M22" s="595">
        <f t="shared" si="9"/>
        <v>415.8623657894737</v>
      </c>
      <c r="N22" s="595">
        <f t="shared" si="9"/>
        <v>402.79336315789476</v>
      </c>
      <c r="O22" s="595">
        <f t="shared" si="9"/>
        <v>757.33194736842108</v>
      </c>
      <c r="P22" s="653">
        <f t="shared" si="9"/>
        <v>750.62989473684206</v>
      </c>
      <c r="Q22" s="653">
        <f t="shared" si="9"/>
        <v>718.79514473684208</v>
      </c>
      <c r="R22" s="595">
        <f t="shared" si="9"/>
        <v>647.41828421052628</v>
      </c>
      <c r="S22" s="595">
        <f t="shared" si="9"/>
        <v>265.23758211813492</v>
      </c>
      <c r="T22" s="595"/>
      <c r="W22" s="26" t="s">
        <v>557</v>
      </c>
      <c r="AC22" s="572" t="s">
        <v>550</v>
      </c>
      <c r="AD22" s="26" t="s">
        <v>558</v>
      </c>
      <c r="AE22" s="580">
        <v>1.47</v>
      </c>
      <c r="AF22" s="581">
        <v>3.36</v>
      </c>
      <c r="AG22" s="580">
        <v>0.42</v>
      </c>
      <c r="AH22" s="582">
        <v>1.92</v>
      </c>
      <c r="AI22" s="580">
        <v>0.6</v>
      </c>
      <c r="AJ22" s="580">
        <v>0.16</v>
      </c>
      <c r="AK22" s="580">
        <v>0.45</v>
      </c>
      <c r="AL22" s="582">
        <v>0.1</v>
      </c>
      <c r="AM22" s="582">
        <v>0.73</v>
      </c>
      <c r="AN22" s="580">
        <v>0.15</v>
      </c>
      <c r="AO22" s="582">
        <v>0.45</v>
      </c>
      <c r="AP22" s="580">
        <v>0.08</v>
      </c>
      <c r="AQ22" s="580">
        <v>0.44</v>
      </c>
      <c r="AR22" s="580">
        <v>7.0000000000000007E-2</v>
      </c>
      <c r="AS22" s="26" t="s">
        <v>505</v>
      </c>
      <c r="AT22" s="576" t="s">
        <v>454</v>
      </c>
      <c r="AU22" s="576">
        <v>0.16</v>
      </c>
      <c r="AV22" s="576">
        <v>0.32</v>
      </c>
      <c r="AW22" s="583">
        <f t="shared" si="1"/>
        <v>0.24</v>
      </c>
      <c r="AX22" s="584">
        <v>2.1</v>
      </c>
      <c r="AY22" s="26">
        <f t="shared" si="2"/>
        <v>0.11428571428571428</v>
      </c>
      <c r="BH22" s="577">
        <v>460</v>
      </c>
      <c r="BI22" s="577">
        <v>432</v>
      </c>
      <c r="BJ22" s="577">
        <v>370</v>
      </c>
      <c r="BK22" s="577">
        <v>370</v>
      </c>
      <c r="BL22" s="577">
        <v>357</v>
      </c>
      <c r="BM22" s="577">
        <v>377</v>
      </c>
      <c r="BN22" s="577">
        <v>400</v>
      </c>
      <c r="BO22" s="577">
        <v>280</v>
      </c>
      <c r="BP22" s="577">
        <v>310</v>
      </c>
    </row>
    <row r="23" spans="1:75" ht="16.5" customHeight="1">
      <c r="A23" s="591" t="s">
        <v>510</v>
      </c>
      <c r="B23" s="598">
        <v>4.5</v>
      </c>
      <c r="C23" s="15">
        <f t="shared" si="6"/>
        <v>47.713049999999996</v>
      </c>
      <c r="D23" s="47">
        <f t="shared" si="8"/>
        <v>63.617399999999996</v>
      </c>
      <c r="E23" s="15">
        <f t="shared" si="7"/>
        <v>377.65304247918488</v>
      </c>
      <c r="F23" s="26">
        <v>90.655000000000001</v>
      </c>
      <c r="G23" s="26">
        <v>133.596</v>
      </c>
      <c r="H23" s="26">
        <v>181.309</v>
      </c>
      <c r="I23" s="595">
        <f t="shared" si="9"/>
        <v>375.69133315789475</v>
      </c>
      <c r="J23" s="595">
        <f t="shared" si="9"/>
        <v>424.64476315789477</v>
      </c>
      <c r="K23" s="595">
        <f t="shared" si="9"/>
        <v>425.02646631578949</v>
      </c>
      <c r="L23" s="595">
        <f t="shared" si="9"/>
        <v>590.20850789473695</v>
      </c>
      <c r="M23" s="595">
        <f t="shared" si="9"/>
        <v>592.11702368421072</v>
      </c>
      <c r="N23" s="595">
        <f t="shared" si="9"/>
        <v>573.50899473684228</v>
      </c>
      <c r="O23" s="595">
        <f t="shared" si="9"/>
        <v>1078.3114210526319</v>
      </c>
      <c r="P23" s="653">
        <f t="shared" si="9"/>
        <v>1068.7688421052633</v>
      </c>
      <c r="Q23" s="653">
        <f t="shared" si="9"/>
        <v>1023.4415921052632</v>
      </c>
      <c r="R23" s="595">
        <f t="shared" si="9"/>
        <v>921.81312631578953</v>
      </c>
      <c r="S23" s="595">
        <f t="shared" si="9"/>
        <v>377.65304247918488</v>
      </c>
      <c r="T23" s="595"/>
      <c r="AC23" s="572" t="s">
        <v>550</v>
      </c>
      <c r="AD23" s="26" t="s">
        <v>559</v>
      </c>
      <c r="AE23" s="580">
        <v>1</v>
      </c>
      <c r="AF23" s="581">
        <v>2.95</v>
      </c>
      <c r="AG23" s="580">
        <v>0.27</v>
      </c>
      <c r="AH23" s="582">
        <v>1.17</v>
      </c>
      <c r="AI23" s="580">
        <v>0.34</v>
      </c>
      <c r="AJ23" s="580">
        <v>0.1</v>
      </c>
      <c r="AK23" s="580">
        <v>0.38</v>
      </c>
      <c r="AL23" s="582">
        <v>0.06</v>
      </c>
      <c r="AM23" s="582">
        <v>0.44</v>
      </c>
      <c r="AN23" s="580">
        <v>0.1</v>
      </c>
      <c r="AO23" s="582">
        <v>0.33</v>
      </c>
      <c r="AP23" s="580">
        <v>0.05</v>
      </c>
      <c r="AQ23" s="580">
        <v>0.27</v>
      </c>
      <c r="AR23" s="580">
        <v>0.04</v>
      </c>
      <c r="AS23" s="26" t="s">
        <v>505</v>
      </c>
      <c r="AT23" s="576" t="s">
        <v>455</v>
      </c>
      <c r="AU23" s="576">
        <v>0.03</v>
      </c>
      <c r="AV23" s="576">
        <v>0.05</v>
      </c>
      <c r="AW23" s="583">
        <f t="shared" si="1"/>
        <v>0.04</v>
      </c>
      <c r="AX23" s="584">
        <v>0.28000000000000003</v>
      </c>
      <c r="AY23" s="26">
        <f t="shared" si="2"/>
        <v>0.14285714285714285</v>
      </c>
      <c r="BH23" s="577">
        <v>64</v>
      </c>
      <c r="BI23" s="577">
        <v>38</v>
      </c>
      <c r="BJ23" s="577">
        <v>30</v>
      </c>
      <c r="BK23" s="577">
        <v>24</v>
      </c>
      <c r="BL23" s="577">
        <v>32</v>
      </c>
      <c r="BM23" s="577">
        <v>41</v>
      </c>
      <c r="BN23" s="577">
        <v>63</v>
      </c>
      <c r="BO23" s="577">
        <v>238</v>
      </c>
      <c r="BP23" s="577">
        <v>180</v>
      </c>
    </row>
    <row r="24" spans="1:75" ht="16.5" customHeight="1">
      <c r="A24" s="591" t="s">
        <v>510</v>
      </c>
      <c r="B24" s="598">
        <v>5</v>
      </c>
      <c r="C24" s="15">
        <f t="shared" si="6"/>
        <v>65.449999999999989</v>
      </c>
      <c r="D24" s="47">
        <f t="shared" si="8"/>
        <v>78.539999999999992</v>
      </c>
      <c r="E24" s="15">
        <f t="shared" si="7"/>
        <v>518.04218512018485</v>
      </c>
      <c r="F24" s="26">
        <v>124.355</v>
      </c>
      <c r="G24" s="26">
        <v>183.26</v>
      </c>
      <c r="H24" s="26">
        <v>248.709</v>
      </c>
      <c r="I24" s="595">
        <f t="shared" si="9"/>
        <v>515.35122789473678</v>
      </c>
      <c r="J24" s="595">
        <f t="shared" si="9"/>
        <v>582.50265789473679</v>
      </c>
      <c r="K24" s="595">
        <f t="shared" si="9"/>
        <v>583.02625578947368</v>
      </c>
      <c r="L24" s="595">
        <f t="shared" si="9"/>
        <v>809.61324473684215</v>
      </c>
      <c r="M24" s="595">
        <f t="shared" si="9"/>
        <v>812.2312342105264</v>
      </c>
      <c r="N24" s="595">
        <f t="shared" si="9"/>
        <v>786.70583684210533</v>
      </c>
      <c r="O24" s="595">
        <f t="shared" si="9"/>
        <v>1479.1640526315791</v>
      </c>
      <c r="P24" s="653">
        <f t="shared" si="9"/>
        <v>1466.0741052631579</v>
      </c>
      <c r="Q24" s="653">
        <f t="shared" si="9"/>
        <v>1403.8968552631579</v>
      </c>
      <c r="R24" s="595">
        <f t="shared" si="9"/>
        <v>1264.4889157894738</v>
      </c>
      <c r="S24" s="595">
        <f t="shared" si="9"/>
        <v>518.04218512018485</v>
      </c>
      <c r="T24" s="595"/>
      <c r="AC24" s="599" t="s">
        <v>550</v>
      </c>
      <c r="AD24" s="26" t="s">
        <v>560</v>
      </c>
      <c r="AE24" s="600">
        <v>2.09</v>
      </c>
      <c r="AF24" s="601" t="s">
        <v>561</v>
      </c>
      <c r="AG24" s="600">
        <v>0.5</v>
      </c>
      <c r="AH24" s="602">
        <v>2.11</v>
      </c>
      <c r="AI24" s="600">
        <v>0.55000000000000004</v>
      </c>
      <c r="AJ24" s="600">
        <v>0.13</v>
      </c>
      <c r="AK24" s="600">
        <v>1.04</v>
      </c>
      <c r="AL24" s="602">
        <v>0.11</v>
      </c>
      <c r="AM24" s="602">
        <v>0.64</v>
      </c>
      <c r="AN24" s="600">
        <v>0.19</v>
      </c>
      <c r="AO24" s="602">
        <v>0.97</v>
      </c>
      <c r="AP24" s="600">
        <v>7.0000000000000007E-2</v>
      </c>
      <c r="AQ24" s="600">
        <v>0.34</v>
      </c>
      <c r="AR24" s="600">
        <v>0.12</v>
      </c>
      <c r="AS24" s="26" t="s">
        <v>505</v>
      </c>
      <c r="AT24" s="576" t="s">
        <v>456</v>
      </c>
      <c r="AU24" s="576">
        <v>0.16</v>
      </c>
      <c r="AV24" s="576">
        <v>0.32</v>
      </c>
      <c r="AW24" s="583">
        <f t="shared" si="1"/>
        <v>0.24</v>
      </c>
      <c r="AX24" s="584">
        <v>1.9</v>
      </c>
      <c r="AY24" s="26">
        <f t="shared" si="2"/>
        <v>0.12631578947368421</v>
      </c>
      <c r="BH24" s="577" t="s">
        <v>562</v>
      </c>
      <c r="BI24" s="577">
        <v>4.9000000000000004</v>
      </c>
      <c r="BJ24" s="577">
        <v>4.0999999999999996</v>
      </c>
      <c r="BK24" s="577">
        <v>4.0999999999999996</v>
      </c>
      <c r="BL24" s="577">
        <v>3.3</v>
      </c>
      <c r="BM24" s="577">
        <v>6.4</v>
      </c>
      <c r="BN24" s="577">
        <v>7</v>
      </c>
      <c r="BO24" s="577">
        <v>7</v>
      </c>
      <c r="BP24" s="577">
        <v>6.8</v>
      </c>
      <c r="BQ24" s="577">
        <v>5.8</v>
      </c>
    </row>
    <row r="25" spans="1:75" ht="16.5" customHeight="1">
      <c r="A25" s="591" t="s">
        <v>510</v>
      </c>
      <c r="B25" s="598">
        <v>5.5</v>
      </c>
      <c r="C25" s="15">
        <f t="shared" si="6"/>
        <v>87.113949999999988</v>
      </c>
      <c r="D25" s="47">
        <f t="shared" si="8"/>
        <v>95.0334</v>
      </c>
      <c r="E25" s="15">
        <f t="shared" si="7"/>
        <v>689.51481701387979</v>
      </c>
      <c r="F25" s="26">
        <v>165.51599999999999</v>
      </c>
      <c r="G25" s="26">
        <v>243.91800000000001</v>
      </c>
      <c r="H25" s="26">
        <v>331.03199999999998</v>
      </c>
      <c r="I25" s="595">
        <f t="shared" si="9"/>
        <v>685.93314947368413</v>
      </c>
      <c r="J25" s="595">
        <f t="shared" si="9"/>
        <v>775.31178947368414</v>
      </c>
      <c r="K25" s="595">
        <f t="shared" si="9"/>
        <v>776.00869894736832</v>
      </c>
      <c r="L25" s="595">
        <f t="shared" si="9"/>
        <v>1077.5962736842105</v>
      </c>
      <c r="M25" s="595">
        <f t="shared" si="9"/>
        <v>1081.0808210526316</v>
      </c>
      <c r="N25" s="595">
        <f t="shared" si="9"/>
        <v>1047.1064842105263</v>
      </c>
      <c r="O25" s="595">
        <f t="shared" si="9"/>
        <v>1968.7692631578948</v>
      </c>
      <c r="P25" s="653">
        <f t="shared" si="9"/>
        <v>1951.3465263157893</v>
      </c>
      <c r="Q25" s="653">
        <f t="shared" si="9"/>
        <v>1868.5885263157893</v>
      </c>
      <c r="R25" s="595">
        <f t="shared" si="9"/>
        <v>1683.0363789473683</v>
      </c>
      <c r="S25" s="595">
        <f t="shared" si="9"/>
        <v>689.51481701387979</v>
      </c>
      <c r="T25" s="595"/>
      <c r="AA25" s="31"/>
      <c r="AB25" s="31"/>
      <c r="AC25" s="603" t="s">
        <v>563</v>
      </c>
      <c r="AD25" s="31" t="s">
        <v>564</v>
      </c>
      <c r="AE25" s="582">
        <v>0.47</v>
      </c>
      <c r="AF25" s="604">
        <v>5.4166666666666669E-2</v>
      </c>
      <c r="AG25" s="582">
        <v>0.14000000000000001</v>
      </c>
      <c r="AH25" s="582">
        <v>0.69</v>
      </c>
      <c r="AI25" s="582">
        <v>0.21</v>
      </c>
      <c r="AJ25" s="582">
        <v>0.06</v>
      </c>
      <c r="AK25" s="582">
        <v>0.24</v>
      </c>
      <c r="AL25" s="582">
        <v>0.04</v>
      </c>
      <c r="AM25" s="582">
        <v>0.28999999999999998</v>
      </c>
      <c r="AN25" s="582">
        <v>0.06</v>
      </c>
      <c r="AO25" s="582">
        <v>0.18</v>
      </c>
      <c r="AP25" s="582">
        <v>0.03</v>
      </c>
      <c r="AQ25" s="582">
        <v>0.19</v>
      </c>
      <c r="AR25" s="582">
        <v>0.03</v>
      </c>
      <c r="AS25" s="26" t="s">
        <v>505</v>
      </c>
      <c r="AT25" s="576" t="s">
        <v>457</v>
      </c>
      <c r="AU25" s="576">
        <v>0.03</v>
      </c>
      <c r="AV25" s="576">
        <v>0.05</v>
      </c>
      <c r="AW25" s="583">
        <f t="shared" si="1"/>
        <v>0.04</v>
      </c>
      <c r="AX25" s="584">
        <v>0.3</v>
      </c>
      <c r="AY25" s="26">
        <f t="shared" si="2"/>
        <v>0.13333333333333333</v>
      </c>
      <c r="BH25" s="577" t="s">
        <v>565</v>
      </c>
      <c r="BI25" s="577" t="s">
        <v>566</v>
      </c>
      <c r="BJ25" s="577" t="s">
        <v>567</v>
      </c>
    </row>
    <row r="26" spans="1:75" ht="16.5" customHeight="1">
      <c r="A26" s="591" t="s">
        <v>510</v>
      </c>
      <c r="B26" s="598">
        <v>6</v>
      </c>
      <c r="C26" s="15">
        <f t="shared" si="6"/>
        <v>113.09759999999999</v>
      </c>
      <c r="D26" s="47">
        <f t="shared" si="8"/>
        <v>113.0976</v>
      </c>
      <c r="E26" s="15">
        <f t="shared" si="7"/>
        <v>895.17866220804967</v>
      </c>
      <c r="F26" s="26">
        <v>214.88499999999999</v>
      </c>
      <c r="G26" s="26">
        <v>316.673</v>
      </c>
      <c r="H26" s="26">
        <v>429.77</v>
      </c>
      <c r="I26" s="595">
        <f t="shared" si="9"/>
        <v>890.52867894736835</v>
      </c>
      <c r="J26" s="595">
        <f t="shared" si="9"/>
        <v>1006.5665789473684</v>
      </c>
      <c r="K26" s="595">
        <f t="shared" si="9"/>
        <v>1007.4713578947368</v>
      </c>
      <c r="L26" s="595">
        <f t="shared" si="9"/>
        <v>1399.0144473684211</v>
      </c>
      <c r="M26" s="595">
        <f t="shared" si="9"/>
        <v>1403.5383421052634</v>
      </c>
      <c r="N26" s="595">
        <f t="shared" si="9"/>
        <v>1359.4303684210529</v>
      </c>
      <c r="O26" s="595">
        <f t="shared" si="9"/>
        <v>2556.00052631579</v>
      </c>
      <c r="P26" s="653">
        <f t="shared" si="9"/>
        <v>2533.3810526315792</v>
      </c>
      <c r="Q26" s="653">
        <f t="shared" si="9"/>
        <v>2425.9385526315791</v>
      </c>
      <c r="R26" s="595">
        <f t="shared" si="9"/>
        <v>2185.0411578947369</v>
      </c>
      <c r="S26" s="595">
        <f t="shared" si="9"/>
        <v>895.17866220804967</v>
      </c>
      <c r="T26" s="595"/>
      <c r="AC26" s="572" t="s">
        <v>563</v>
      </c>
      <c r="AD26" s="26" t="s">
        <v>568</v>
      </c>
      <c r="AE26" s="580">
        <v>0.45</v>
      </c>
      <c r="AF26" s="581">
        <v>4.6527777777777779E-2</v>
      </c>
      <c r="AG26" s="580">
        <v>0.14000000000000001</v>
      </c>
      <c r="AH26" s="582">
        <v>0.66</v>
      </c>
      <c r="AI26" s="580">
        <v>0.21</v>
      </c>
      <c r="AJ26" s="580">
        <v>0.06</v>
      </c>
      <c r="AK26" s="580">
        <v>0.25</v>
      </c>
      <c r="AL26" s="582">
        <v>0.04</v>
      </c>
      <c r="AM26" s="582">
        <v>0.31</v>
      </c>
      <c r="AN26" s="580">
        <v>0.06</v>
      </c>
      <c r="AO26" s="582">
        <v>0.19</v>
      </c>
      <c r="AP26" s="580">
        <v>0.03</v>
      </c>
      <c r="AQ26" s="580">
        <v>0.19</v>
      </c>
      <c r="AR26" s="580">
        <v>0.03</v>
      </c>
      <c r="AS26" s="26" t="s">
        <v>569</v>
      </c>
      <c r="AT26" s="576" t="s">
        <v>343</v>
      </c>
      <c r="AU26" s="576">
        <v>0.49</v>
      </c>
      <c r="AV26" s="576">
        <v>0.83</v>
      </c>
      <c r="AW26" s="583">
        <f t="shared" si="1"/>
        <v>0.65999999999999992</v>
      </c>
      <c r="AX26" s="584">
        <v>4.1E-5</v>
      </c>
      <c r="AY26" s="26">
        <f t="shared" si="2"/>
        <v>16097.560975609755</v>
      </c>
      <c r="BH26" s="577" t="s">
        <v>570</v>
      </c>
      <c r="BI26" s="577" t="s">
        <v>571</v>
      </c>
    </row>
    <row r="27" spans="1:75" ht="16.5" customHeight="1">
      <c r="A27" s="591" t="s">
        <v>510</v>
      </c>
      <c r="B27" s="598">
        <v>6.5</v>
      </c>
      <c r="C27" s="15">
        <f t="shared" si="6"/>
        <v>143.79364999999999</v>
      </c>
      <c r="D27" s="47">
        <f t="shared" si="8"/>
        <v>132.73259999999999</v>
      </c>
      <c r="E27" s="15">
        <f t="shared" si="7"/>
        <v>1138.1414447504744</v>
      </c>
      <c r="F27" s="26">
        <v>273.20699999999999</v>
      </c>
      <c r="G27" s="26">
        <v>402.62099999999998</v>
      </c>
      <c r="H27" s="26">
        <v>546.41499999999996</v>
      </c>
      <c r="I27" s="595">
        <f t="shared" si="9"/>
        <v>1132.2293973684209</v>
      </c>
      <c r="J27" s="595">
        <f t="shared" si="9"/>
        <v>1279.7614473684209</v>
      </c>
      <c r="K27" s="595">
        <f t="shared" si="9"/>
        <v>1280.911794736842</v>
      </c>
      <c r="L27" s="595">
        <f t="shared" si="9"/>
        <v>1778.7246184210526</v>
      </c>
      <c r="M27" s="595">
        <f t="shared" si="9"/>
        <v>1784.476355263158</v>
      </c>
      <c r="N27" s="595">
        <f t="shared" si="9"/>
        <v>1728.3969210526316</v>
      </c>
      <c r="O27" s="595">
        <f t="shared" si="9"/>
        <v>3249.7313157894737</v>
      </c>
      <c r="P27" s="653">
        <f t="shared" si="9"/>
        <v>3220.9726315789471</v>
      </c>
      <c r="Q27" s="653">
        <f t="shared" si="9"/>
        <v>3084.3688815789469</v>
      </c>
      <c r="R27" s="595">
        <f t="shared" si="9"/>
        <v>2778.0888947368417</v>
      </c>
      <c r="S27" s="595">
        <f t="shared" si="9"/>
        <v>1138.1414447504744</v>
      </c>
      <c r="T27" s="595"/>
      <c r="AC27" s="572" t="s">
        <v>563</v>
      </c>
      <c r="AD27" s="26" t="s">
        <v>572</v>
      </c>
      <c r="AE27" s="580">
        <v>0.56999999999999995</v>
      </c>
      <c r="AF27" s="581">
        <v>6.3194444444444442E-2</v>
      </c>
      <c r="AG27" s="580">
        <v>0.16</v>
      </c>
      <c r="AH27" s="582">
        <v>0.77</v>
      </c>
      <c r="AI27" s="580">
        <v>0.25</v>
      </c>
      <c r="AJ27" s="580">
        <v>7.0000000000000007E-2</v>
      </c>
      <c r="AK27" s="580">
        <v>0.28999999999999998</v>
      </c>
      <c r="AL27" s="582">
        <v>0.04</v>
      </c>
      <c r="AM27" s="582">
        <v>0.32</v>
      </c>
      <c r="AN27" s="580">
        <v>7.0000000000000007E-2</v>
      </c>
      <c r="AO27" s="582">
        <v>0.2</v>
      </c>
      <c r="AP27" s="580">
        <v>0.04</v>
      </c>
      <c r="AQ27" s="580">
        <v>0.19</v>
      </c>
      <c r="AR27" s="580">
        <v>0.03</v>
      </c>
      <c r="AS27" s="26" t="s">
        <v>569</v>
      </c>
      <c r="AT27" s="576" t="s">
        <v>344</v>
      </c>
      <c r="AU27" s="576">
        <v>0.46</v>
      </c>
      <c r="AV27" s="576">
        <v>0.76</v>
      </c>
      <c r="AW27" s="583">
        <f t="shared" si="1"/>
        <v>0.61</v>
      </c>
      <c r="AX27" s="584">
        <v>3.6999999999999998E-5</v>
      </c>
      <c r="AY27" s="26">
        <f t="shared" si="2"/>
        <v>16486.486486486487</v>
      </c>
      <c r="BH27" s="577">
        <v>97</v>
      </c>
      <c r="BI27" s="577">
        <v>117</v>
      </c>
      <c r="BJ27" s="577">
        <v>145</v>
      </c>
      <c r="BK27" s="577">
        <v>145</v>
      </c>
      <c r="BL27" s="577">
        <v>140</v>
      </c>
      <c r="BM27" s="577">
        <v>149</v>
      </c>
      <c r="BN27" s="577">
        <v>153</v>
      </c>
      <c r="BO27" s="577">
        <v>106</v>
      </c>
      <c r="BP27" s="577">
        <v>141</v>
      </c>
    </row>
    <row r="28" spans="1:75" ht="16.5" customHeight="1">
      <c r="A28" s="591" t="s">
        <v>510</v>
      </c>
      <c r="B28" s="598">
        <v>7</v>
      </c>
      <c r="C28" s="15">
        <f t="shared" si="6"/>
        <v>179.59479999999999</v>
      </c>
      <c r="D28" s="47">
        <f t="shared" si="8"/>
        <v>153.9384</v>
      </c>
      <c r="E28" s="15">
        <f t="shared" si="7"/>
        <v>1421.510888688935</v>
      </c>
      <c r="F28" s="26">
        <v>341.22899999999998</v>
      </c>
      <c r="G28" s="31">
        <v>502.86400000000003</v>
      </c>
      <c r="H28" s="26">
        <v>682.45900000000006</v>
      </c>
      <c r="I28" s="595">
        <f t="shared" si="9"/>
        <v>1414.1268857894738</v>
      </c>
      <c r="J28" s="595">
        <f t="shared" si="9"/>
        <v>1598.3908157894739</v>
      </c>
      <c r="K28" s="595">
        <f t="shared" si="9"/>
        <v>1599.8275715789475</v>
      </c>
      <c r="L28" s="595">
        <f t="shared" si="9"/>
        <v>2221.5836394736848</v>
      </c>
      <c r="M28" s="595">
        <f t="shared" si="9"/>
        <v>2228.7674184210532</v>
      </c>
      <c r="N28" s="595">
        <f t="shared" si="9"/>
        <v>2158.7255736842112</v>
      </c>
      <c r="O28" s="595">
        <f t="shared" si="9"/>
        <v>4058.8351052631592</v>
      </c>
      <c r="P28" s="653">
        <f t="shared" si="9"/>
        <v>4022.9162105263167</v>
      </c>
      <c r="Q28" s="653">
        <f t="shared" si="9"/>
        <v>3852.3014605263165</v>
      </c>
      <c r="R28" s="595">
        <f t="shared" si="9"/>
        <v>3469.7652315789483</v>
      </c>
      <c r="S28" s="595">
        <f t="shared" si="9"/>
        <v>1421.510888688935</v>
      </c>
      <c r="T28" s="595"/>
      <c r="AC28" s="572" t="s">
        <v>573</v>
      </c>
      <c r="AD28" s="26" t="s">
        <v>574</v>
      </c>
      <c r="AE28" s="581">
        <v>6.45</v>
      </c>
      <c r="AF28" s="581">
        <v>51.74</v>
      </c>
      <c r="AG28" s="580">
        <v>1.36</v>
      </c>
      <c r="AH28" s="582">
        <v>5.47</v>
      </c>
      <c r="AI28" s="580">
        <v>1.31</v>
      </c>
      <c r="AJ28" s="580">
        <v>0.32</v>
      </c>
      <c r="AK28" s="580">
        <v>1.32</v>
      </c>
      <c r="AL28" s="582">
        <v>0.16</v>
      </c>
      <c r="AM28" s="582">
        <v>1</v>
      </c>
      <c r="AN28" s="580">
        <v>0.21</v>
      </c>
      <c r="AO28" s="582">
        <v>1.08</v>
      </c>
      <c r="AP28" s="580">
        <v>0.1</v>
      </c>
      <c r="AQ28" s="580">
        <v>0.64</v>
      </c>
      <c r="AR28" s="580">
        <v>0.1</v>
      </c>
      <c r="AS28" s="26" t="s">
        <v>569</v>
      </c>
      <c r="AT28" s="576" t="s">
        <v>345</v>
      </c>
      <c r="AU28" s="576">
        <v>0.99</v>
      </c>
      <c r="AV28" s="576">
        <v>1.2</v>
      </c>
      <c r="AW28" s="583">
        <f t="shared" si="1"/>
        <v>1.095</v>
      </c>
      <c r="AX28" s="584">
        <v>1.5E-3</v>
      </c>
      <c r="AY28" s="26">
        <f t="shared" si="2"/>
        <v>730</v>
      </c>
      <c r="BH28" s="577">
        <v>8.6</v>
      </c>
      <c r="BI28" s="577">
        <v>11.8</v>
      </c>
      <c r="BJ28" s="577">
        <v>14.3</v>
      </c>
      <c r="BK28" s="577">
        <v>17.5</v>
      </c>
      <c r="BL28" s="577">
        <v>11.3</v>
      </c>
      <c r="BM28" s="577">
        <v>12.2</v>
      </c>
      <c r="BN28" s="577">
        <v>11.9</v>
      </c>
      <c r="BO28" s="577">
        <v>8.1</v>
      </c>
      <c r="BP28" s="577">
        <v>10.5</v>
      </c>
    </row>
    <row r="29" spans="1:75" ht="16.5" customHeight="1">
      <c r="A29" s="591" t="s">
        <v>510</v>
      </c>
      <c r="B29" s="598">
        <v>7.5</v>
      </c>
      <c r="C29" s="15">
        <f t="shared" si="6"/>
        <v>220.89374999999998</v>
      </c>
      <c r="D29" s="47">
        <f t="shared" si="8"/>
        <v>176.715</v>
      </c>
      <c r="E29" s="15">
        <f t="shared" si="7"/>
        <v>1748.3947180712094</v>
      </c>
      <c r="F29" s="26">
        <v>419.697</v>
      </c>
      <c r="G29" s="26">
        <v>618.50099999999998</v>
      </c>
      <c r="H29" s="26">
        <v>839.39400000000001</v>
      </c>
      <c r="I29" s="595">
        <f t="shared" si="9"/>
        <v>1739.3127252631577</v>
      </c>
      <c r="J29" s="595">
        <f t="shared" si="9"/>
        <v>1965.9491052631577</v>
      </c>
      <c r="K29" s="595">
        <f t="shared" si="9"/>
        <v>1967.7162505263154</v>
      </c>
      <c r="L29" s="595">
        <f t="shared" si="9"/>
        <v>2732.4483631578946</v>
      </c>
      <c r="M29" s="595">
        <f t="shared" si="9"/>
        <v>2741.2840894736842</v>
      </c>
      <c r="N29" s="595">
        <f t="shared" si="9"/>
        <v>2655.1357578947368</v>
      </c>
      <c r="O29" s="595">
        <f t="shared" si="9"/>
        <v>4992.1853684210528</v>
      </c>
      <c r="P29" s="653">
        <f t="shared" si="9"/>
        <v>4948.0067368421051</v>
      </c>
      <c r="Q29" s="653">
        <f t="shared" si="9"/>
        <v>4738.158236842105</v>
      </c>
      <c r="R29" s="595">
        <f t="shared" si="9"/>
        <v>4267.6558105263157</v>
      </c>
      <c r="S29" s="595">
        <f t="shared" si="9"/>
        <v>1748.3947180712094</v>
      </c>
      <c r="T29" s="595"/>
      <c r="AC29" s="572" t="s">
        <v>575</v>
      </c>
      <c r="AD29" s="26" t="s">
        <v>576</v>
      </c>
      <c r="AE29" s="580">
        <v>0.37</v>
      </c>
      <c r="AF29" s="581">
        <v>5.9722222222222225E-2</v>
      </c>
      <c r="AG29" s="580">
        <v>0.13</v>
      </c>
      <c r="AH29" s="582">
        <v>0.68</v>
      </c>
      <c r="AI29" s="580">
        <v>0.24</v>
      </c>
      <c r="AJ29" s="580">
        <v>0.11</v>
      </c>
      <c r="AK29" s="580">
        <v>0.3</v>
      </c>
      <c r="AL29" s="582">
        <v>0.05</v>
      </c>
      <c r="AM29" s="582">
        <v>0.41</v>
      </c>
      <c r="AN29" s="580">
        <v>0.1</v>
      </c>
      <c r="AO29" s="582">
        <v>0.26</v>
      </c>
      <c r="AP29" s="580">
        <v>0.05</v>
      </c>
      <c r="AQ29" s="580">
        <v>0.27</v>
      </c>
      <c r="AR29" s="580">
        <v>0.04</v>
      </c>
      <c r="AT29" s="576"/>
      <c r="AU29" s="576">
        <f>SUM(AU5:AU28)</f>
        <v>1347.4599999999998</v>
      </c>
      <c r="AV29" s="576">
        <f>SUM(AV5:AV28)</f>
        <v>1722.8799999999997</v>
      </c>
      <c r="AW29" s="576">
        <f>SUM(AW5:AW28)</f>
        <v>1535.1699999999996</v>
      </c>
      <c r="AX29" s="576">
        <f>SUM(AX5:AX27)</f>
        <v>466.350078</v>
      </c>
      <c r="BH29" s="577" t="s">
        <v>577</v>
      </c>
      <c r="BI29" s="577" t="s">
        <v>486</v>
      </c>
      <c r="BJ29" s="577" t="s">
        <v>487</v>
      </c>
      <c r="BK29" s="577">
        <v>105</v>
      </c>
      <c r="BL29" s="577">
        <v>129</v>
      </c>
      <c r="BM29" s="577">
        <v>159</v>
      </c>
      <c r="BN29" s="577">
        <v>156</v>
      </c>
      <c r="BO29" s="577">
        <v>169</v>
      </c>
      <c r="BP29" s="577">
        <v>185</v>
      </c>
      <c r="BQ29" s="577">
        <v>189</v>
      </c>
      <c r="BR29" s="577">
        <v>167</v>
      </c>
      <c r="BS29" s="577">
        <v>186</v>
      </c>
    </row>
    <row r="30" spans="1:75" ht="16.5" customHeight="1">
      <c r="A30" s="591" t="s">
        <v>510</v>
      </c>
      <c r="B30" s="598">
        <v>8</v>
      </c>
      <c r="C30" s="15">
        <f t="shared" si="6"/>
        <v>268.08319999999998</v>
      </c>
      <c r="D30" s="47">
        <f t="shared" si="8"/>
        <v>201.0624</v>
      </c>
      <c r="E30" s="15">
        <f t="shared" si="7"/>
        <v>2121.9048227950093</v>
      </c>
      <c r="F30" s="26">
        <v>509.35700000000003</v>
      </c>
      <c r="G30" s="26">
        <v>750.63099999999997</v>
      </c>
      <c r="H30" s="26">
        <v>1018.7140000000001</v>
      </c>
      <c r="I30" s="595">
        <f t="shared" si="9"/>
        <v>2110.8826410526317</v>
      </c>
      <c r="J30" s="595">
        <f t="shared" si="9"/>
        <v>2385.9354210526317</v>
      </c>
      <c r="K30" s="595">
        <f t="shared" si="9"/>
        <v>2388.080082105263</v>
      </c>
      <c r="L30" s="595">
        <f t="shared" si="9"/>
        <v>3316.1821526315789</v>
      </c>
      <c r="M30" s="595">
        <f t="shared" si="9"/>
        <v>3326.9054578947371</v>
      </c>
      <c r="N30" s="595">
        <f t="shared" si="9"/>
        <v>3222.3532315789475</v>
      </c>
      <c r="O30" s="595">
        <f t="shared" si="9"/>
        <v>6058.6674736842115</v>
      </c>
      <c r="P30" s="653">
        <f t="shared" si="9"/>
        <v>6005.0509473684215</v>
      </c>
      <c r="Q30" s="653">
        <f t="shared" si="9"/>
        <v>5750.3724473684215</v>
      </c>
      <c r="R30" s="595">
        <f t="shared" si="9"/>
        <v>5179.3564421052633</v>
      </c>
      <c r="S30" s="595">
        <f t="shared" si="9"/>
        <v>2121.9048227950093</v>
      </c>
      <c r="T30" s="595"/>
      <c r="AC30" s="572" t="s">
        <v>578</v>
      </c>
      <c r="AD30" s="26" t="s">
        <v>579</v>
      </c>
      <c r="AE30" s="580">
        <v>7.94</v>
      </c>
      <c r="AF30" s="581">
        <v>1.1402777777777777</v>
      </c>
      <c r="AG30" s="580">
        <v>1.86</v>
      </c>
      <c r="AH30" s="582">
        <v>7.68</v>
      </c>
      <c r="AI30" s="580">
        <v>1.59</v>
      </c>
      <c r="AJ30" s="580">
        <v>0.46</v>
      </c>
      <c r="AK30" s="580">
        <v>1.26</v>
      </c>
      <c r="AL30" s="582">
        <v>0.2</v>
      </c>
      <c r="AM30" s="582">
        <v>1.25</v>
      </c>
      <c r="AN30" s="580">
        <v>0.25</v>
      </c>
      <c r="AO30" s="582">
        <v>1.3</v>
      </c>
      <c r="AP30" s="580">
        <v>0.12</v>
      </c>
      <c r="AQ30" s="580">
        <v>0.82</v>
      </c>
      <c r="AR30" s="580">
        <v>0.12</v>
      </c>
      <c r="AT30" s="576"/>
      <c r="AU30" s="576" t="s">
        <v>337</v>
      </c>
      <c r="AV30" s="576" t="s">
        <v>338</v>
      </c>
      <c r="AW30" s="576"/>
      <c r="AX30" s="576" t="s">
        <v>339</v>
      </c>
      <c r="AY30" s="576" t="s">
        <v>444</v>
      </c>
      <c r="AZ30" s="576" t="s">
        <v>448</v>
      </c>
      <c r="BA30" s="576" t="s">
        <v>449</v>
      </c>
      <c r="BB30" s="576" t="s">
        <v>456</v>
      </c>
      <c r="BH30" s="577" t="s">
        <v>580</v>
      </c>
      <c r="BI30" s="577" t="s">
        <v>486</v>
      </c>
      <c r="BJ30" s="577" t="s">
        <v>487</v>
      </c>
      <c r="BK30" s="577">
        <v>1.02</v>
      </c>
      <c r="BL30" s="577">
        <v>0.9</v>
      </c>
      <c r="BM30" s="577">
        <v>1.04</v>
      </c>
      <c r="BN30" s="577">
        <v>0.99</v>
      </c>
      <c r="BO30" s="577">
        <v>1.08</v>
      </c>
      <c r="BP30" s="577">
        <v>0.95</v>
      </c>
      <c r="BQ30" s="577">
        <v>0.85</v>
      </c>
      <c r="BR30" s="577">
        <v>2</v>
      </c>
      <c r="BS30" s="577">
        <v>1.17</v>
      </c>
    </row>
    <row r="31" spans="1:75" ht="16.5" customHeight="1">
      <c r="A31" s="591" t="s">
        <v>510</v>
      </c>
      <c r="B31" s="598">
        <v>8.5</v>
      </c>
      <c r="C31" s="15">
        <f t="shared" si="6"/>
        <v>321.55584999999996</v>
      </c>
      <c r="D31" s="47">
        <f t="shared" si="8"/>
        <v>226.98060000000001</v>
      </c>
      <c r="E31" s="15">
        <f t="shared" si="7"/>
        <v>2545.1447610581845</v>
      </c>
      <c r="F31" s="26">
        <v>610.95500000000004</v>
      </c>
      <c r="G31" s="26">
        <v>900.35400000000004</v>
      </c>
      <c r="H31" s="26">
        <v>1221.9090000000001</v>
      </c>
      <c r="I31" s="595">
        <f t="shared" si="9"/>
        <v>2531.92407</v>
      </c>
      <c r="J31" s="595">
        <f t="shared" si="9"/>
        <v>2861.8395</v>
      </c>
      <c r="K31" s="595">
        <f t="shared" si="9"/>
        <v>2864.41194</v>
      </c>
      <c r="L31" s="595">
        <f t="shared" si="9"/>
        <v>3977.63535</v>
      </c>
      <c r="M31" s="595">
        <f t="shared" si="9"/>
        <v>3990.4975500000005</v>
      </c>
      <c r="N31" s="595">
        <f t="shared" si="9"/>
        <v>3865.0911000000006</v>
      </c>
      <c r="O31" s="595">
        <f t="shared" si="9"/>
        <v>7267.1430000000018</v>
      </c>
      <c r="P31" s="653">
        <f t="shared" si="9"/>
        <v>7202.8320000000012</v>
      </c>
      <c r="Q31" s="653">
        <f t="shared" si="9"/>
        <v>6897.3547500000013</v>
      </c>
      <c r="R31" s="595">
        <f t="shared" si="9"/>
        <v>6212.4426000000012</v>
      </c>
      <c r="S31" s="595">
        <f t="shared" si="9"/>
        <v>2545.1447610581845</v>
      </c>
      <c r="T31" s="595"/>
      <c r="AC31" s="572" t="s">
        <v>581</v>
      </c>
      <c r="AD31" s="26" t="s">
        <v>582</v>
      </c>
      <c r="AE31" s="580">
        <v>0.52</v>
      </c>
      <c r="AF31" s="581">
        <v>0.18819444444444444</v>
      </c>
      <c r="AG31" s="580">
        <v>0.16</v>
      </c>
      <c r="AH31" s="582">
        <v>0.85</v>
      </c>
      <c r="AI31" s="580">
        <v>0.25</v>
      </c>
      <c r="AJ31" s="580">
        <v>0.09</v>
      </c>
      <c r="AK31" s="580">
        <v>0.31</v>
      </c>
      <c r="AL31" s="582">
        <v>0.06</v>
      </c>
      <c r="AM31" s="582">
        <v>0.48</v>
      </c>
      <c r="AN31" s="580">
        <v>0.1</v>
      </c>
      <c r="AO31" s="582">
        <v>0.24</v>
      </c>
      <c r="AP31" s="580">
        <v>0.05</v>
      </c>
      <c r="AQ31" s="580">
        <v>0.26</v>
      </c>
      <c r="AR31" s="580">
        <v>0.04</v>
      </c>
      <c r="AU31" s="26" t="s">
        <v>583</v>
      </c>
      <c r="AV31" s="26" t="s">
        <v>584</v>
      </c>
      <c r="AX31" s="26" t="s">
        <v>584</v>
      </c>
      <c r="AY31" s="26" t="s">
        <v>585</v>
      </c>
      <c r="AZ31" s="26" t="s">
        <v>585</v>
      </c>
      <c r="BA31" s="26" t="s">
        <v>585</v>
      </c>
      <c r="BB31" s="26" t="s">
        <v>585</v>
      </c>
      <c r="BH31" s="577" t="s">
        <v>586</v>
      </c>
      <c r="BI31" s="577" t="s">
        <v>587</v>
      </c>
      <c r="BJ31" s="577">
        <v>59</v>
      </c>
      <c r="BK31" s="577">
        <v>33</v>
      </c>
      <c r="BL31" s="577">
        <v>20</v>
      </c>
      <c r="BM31" s="577">
        <v>22</v>
      </c>
      <c r="BN31" s="577">
        <v>20</v>
      </c>
      <c r="BO31" s="577">
        <v>22</v>
      </c>
      <c r="BP31" s="577">
        <v>23</v>
      </c>
      <c r="BQ31" s="577">
        <v>58</v>
      </c>
      <c r="BR31" s="577">
        <v>33</v>
      </c>
    </row>
    <row r="32" spans="1:75" ht="16.5" customHeight="1">
      <c r="A32" s="591" t="s">
        <v>510</v>
      </c>
      <c r="B32" s="598">
        <v>9</v>
      </c>
      <c r="C32" s="15">
        <f t="shared" si="6"/>
        <v>381.70439999999996</v>
      </c>
      <c r="D32" s="47">
        <f t="shared" si="8"/>
        <v>254.46959999999999</v>
      </c>
      <c r="E32" s="15">
        <f t="shared" si="7"/>
        <v>3021.2264227584437</v>
      </c>
      <c r="F32" s="26">
        <v>725.23699999999997</v>
      </c>
      <c r="G32" s="26">
        <v>1068.77</v>
      </c>
      <c r="H32" s="26">
        <v>1450.473</v>
      </c>
      <c r="I32" s="595">
        <f t="shared" si="9"/>
        <v>3005.5327373684208</v>
      </c>
      <c r="J32" s="595">
        <f t="shared" si="9"/>
        <v>3397.160447368421</v>
      </c>
      <c r="K32" s="595">
        <f t="shared" si="9"/>
        <v>3400.2140747368421</v>
      </c>
      <c r="L32" s="595">
        <f t="shared" si="9"/>
        <v>4721.671318421053</v>
      </c>
      <c r="M32" s="595">
        <f t="shared" si="9"/>
        <v>4736.9394552631584</v>
      </c>
      <c r="N32" s="595">
        <f t="shared" si="9"/>
        <v>4588.0751210526323</v>
      </c>
      <c r="O32" s="595">
        <f t="shared" si="9"/>
        <v>8626.4973157894747</v>
      </c>
      <c r="P32" s="653">
        <f t="shared" si="9"/>
        <v>8550.1566315789478</v>
      </c>
      <c r="Q32" s="653">
        <f t="shared" si="9"/>
        <v>8187.5383815789473</v>
      </c>
      <c r="R32" s="595">
        <f t="shared" si="9"/>
        <v>7374.5100947368419</v>
      </c>
      <c r="S32" s="595">
        <f t="shared" si="9"/>
        <v>3021.2264227584437</v>
      </c>
      <c r="T32" s="595"/>
      <c r="AC32" s="572" t="s">
        <v>588</v>
      </c>
      <c r="AD32" s="26" t="s">
        <v>589</v>
      </c>
      <c r="AE32" s="580">
        <v>2.5099999999999998</v>
      </c>
      <c r="AF32" s="581" t="s">
        <v>590</v>
      </c>
      <c r="AG32" s="580">
        <v>0.55000000000000004</v>
      </c>
      <c r="AH32" s="582">
        <v>2.31</v>
      </c>
      <c r="AI32" s="580">
        <v>0.6</v>
      </c>
      <c r="AJ32" s="580">
        <v>0.16</v>
      </c>
      <c r="AK32" s="580">
        <v>0.84</v>
      </c>
      <c r="AL32" s="582">
        <v>0.09</v>
      </c>
      <c r="AM32" s="582">
        <v>0.55000000000000004</v>
      </c>
      <c r="AN32" s="580">
        <v>0.12</v>
      </c>
      <c r="AO32" s="582">
        <v>0.52</v>
      </c>
      <c r="AP32" s="580">
        <v>0.06</v>
      </c>
      <c r="AQ32" s="580">
        <v>0.38</v>
      </c>
      <c r="AR32" s="580">
        <v>0.06</v>
      </c>
      <c r="AS32" s="605" t="s">
        <v>464</v>
      </c>
      <c r="AT32" s="576" t="s">
        <v>591</v>
      </c>
      <c r="AU32" s="606">
        <v>1000</v>
      </c>
      <c r="AV32" s="31"/>
      <c r="AW32" s="31"/>
      <c r="AX32" s="31"/>
      <c r="AY32" s="487">
        <v>1E-3</v>
      </c>
      <c r="AZ32" s="487">
        <v>1E-3</v>
      </c>
      <c r="BA32" s="487">
        <v>1E-3</v>
      </c>
      <c r="BB32" s="487">
        <v>1E-3</v>
      </c>
      <c r="BC32" s="26" t="s">
        <v>592</v>
      </c>
      <c r="BH32" s="577" t="s">
        <v>593</v>
      </c>
      <c r="BI32" s="577" t="s">
        <v>483</v>
      </c>
      <c r="BJ32" s="577" t="s">
        <v>556</v>
      </c>
      <c r="BK32" s="577" t="s">
        <v>486</v>
      </c>
      <c r="BL32" s="577" t="s">
        <v>486</v>
      </c>
      <c r="BM32" s="577" t="s">
        <v>547</v>
      </c>
      <c r="BN32" s="577" t="s">
        <v>594</v>
      </c>
      <c r="BO32" s="577">
        <v>680</v>
      </c>
      <c r="BP32" s="577">
        <v>160</v>
      </c>
      <c r="BQ32" s="577">
        <v>240</v>
      </c>
      <c r="BR32" s="577">
        <v>210</v>
      </c>
      <c r="BS32" s="577">
        <v>80</v>
      </c>
      <c r="BT32" s="577">
        <v>76</v>
      </c>
      <c r="BU32" s="577">
        <v>130</v>
      </c>
      <c r="BV32" s="577">
        <v>660</v>
      </c>
      <c r="BW32" s="577">
        <v>210</v>
      </c>
    </row>
    <row r="33" spans="1:71" ht="16.5" customHeight="1">
      <c r="A33" s="591" t="s">
        <v>510</v>
      </c>
      <c r="B33" s="598">
        <v>9.5</v>
      </c>
      <c r="C33" s="15">
        <f t="shared" si="6"/>
        <v>448.92154999999997</v>
      </c>
      <c r="D33" s="47">
        <f t="shared" si="8"/>
        <v>283.52940000000001</v>
      </c>
      <c r="E33" s="15">
        <f t="shared" si="7"/>
        <v>3553.2575319435687</v>
      </c>
      <c r="F33" s="26">
        <v>852.94900000000007</v>
      </c>
      <c r="G33" s="26">
        <v>1256.9770000000001</v>
      </c>
      <c r="H33" s="26">
        <v>1705.8980000000001</v>
      </c>
      <c r="I33" s="595">
        <f t="shared" ref="I33:S34" si="10">I$14/H$14*H33</f>
        <v>3534.8002242105263</v>
      </c>
      <c r="J33" s="595">
        <f t="shared" si="10"/>
        <v>3995.3926842105261</v>
      </c>
      <c r="K33" s="595">
        <f t="shared" si="10"/>
        <v>3998.9840484210522</v>
      </c>
      <c r="L33" s="595">
        <f t="shared" si="10"/>
        <v>5553.1469105263159</v>
      </c>
      <c r="M33" s="595">
        <f t="shared" si="10"/>
        <v>5571.1037315789481</v>
      </c>
      <c r="N33" s="595">
        <f t="shared" si="10"/>
        <v>5396.0247263157898</v>
      </c>
      <c r="O33" s="595">
        <f t="shared" si="10"/>
        <v>10145.603894736843</v>
      </c>
      <c r="P33" s="653">
        <f t="shared" si="10"/>
        <v>10055.819789473684</v>
      </c>
      <c r="Q33" s="653">
        <f t="shared" si="10"/>
        <v>9629.3452894736838</v>
      </c>
      <c r="R33" s="595">
        <f t="shared" si="10"/>
        <v>8673.1445684210521</v>
      </c>
      <c r="S33" s="595">
        <f t="shared" si="10"/>
        <v>3553.2575319435687</v>
      </c>
      <c r="T33" s="595"/>
      <c r="AC33" s="572" t="s">
        <v>595</v>
      </c>
      <c r="AD33" s="26" t="s">
        <v>596</v>
      </c>
      <c r="AE33" s="580">
        <v>2.2799999999999998</v>
      </c>
      <c r="AF33" s="581">
        <v>0.21666666666666667</v>
      </c>
      <c r="AG33" s="580">
        <v>0.61</v>
      </c>
      <c r="AH33" s="582">
        <v>2.58</v>
      </c>
      <c r="AI33" s="580">
        <v>0.82</v>
      </c>
      <c r="AJ33" s="580">
        <v>0.21</v>
      </c>
      <c r="AK33" s="580">
        <v>0.61</v>
      </c>
      <c r="AL33" s="582">
        <v>0.12</v>
      </c>
      <c r="AM33" s="582">
        <v>0.92</v>
      </c>
      <c r="AN33" s="580">
        <v>0.19</v>
      </c>
      <c r="AO33" s="582">
        <v>0.62</v>
      </c>
      <c r="AP33" s="580">
        <v>0.11</v>
      </c>
      <c r="AQ33" s="580">
        <v>0.56999999999999995</v>
      </c>
      <c r="AR33" s="580">
        <v>0.08</v>
      </c>
      <c r="AS33" s="605" t="s">
        <v>464</v>
      </c>
      <c r="AT33" s="576" t="s">
        <v>597</v>
      </c>
      <c r="AU33" s="576">
        <v>213000</v>
      </c>
      <c r="AV33" s="576">
        <v>604</v>
      </c>
      <c r="AW33" s="576"/>
      <c r="AX33" s="576">
        <v>12300</v>
      </c>
      <c r="AY33" s="485">
        <v>0.33500000000000002</v>
      </c>
      <c r="AZ33" s="485">
        <v>0.21</v>
      </c>
      <c r="BA33" s="485">
        <v>7.9000000000000001E-2</v>
      </c>
      <c r="BB33" s="485">
        <v>0.224</v>
      </c>
      <c r="BD33" s="26">
        <f t="shared" ref="BD33:BD48" si="11">SUM(AU33:BB33)</f>
        <v>225904.84799999997</v>
      </c>
      <c r="BH33" s="577" t="s">
        <v>598</v>
      </c>
      <c r="BI33" s="577" t="s">
        <v>599</v>
      </c>
      <c r="BJ33" s="577">
        <v>560</v>
      </c>
      <c r="BK33" s="577">
        <v>400</v>
      </c>
      <c r="BL33" s="577">
        <v>345</v>
      </c>
      <c r="BM33" s="577">
        <v>310</v>
      </c>
      <c r="BN33" s="577">
        <v>780</v>
      </c>
      <c r="BO33" s="577">
        <v>825</v>
      </c>
      <c r="BP33" s="577">
        <v>790</v>
      </c>
      <c r="BQ33" s="577">
        <v>800</v>
      </c>
      <c r="BR33" s="577">
        <v>735</v>
      </c>
    </row>
    <row r="34" spans="1:71" ht="16.5" customHeight="1">
      <c r="A34" s="591" t="s">
        <v>510</v>
      </c>
      <c r="B34" s="598">
        <v>10</v>
      </c>
      <c r="C34" s="15">
        <f t="shared" si="6"/>
        <v>523.59999999999991</v>
      </c>
      <c r="D34" s="47">
        <f t="shared" si="8"/>
        <v>314.15999999999997</v>
      </c>
      <c r="E34" s="15">
        <f t="shared" si="7"/>
        <v>4144.3437297363726</v>
      </c>
      <c r="F34" s="26">
        <v>994.83799999999997</v>
      </c>
      <c r="G34" s="26">
        <v>1466.077</v>
      </c>
      <c r="H34" s="26">
        <v>1989.675</v>
      </c>
      <c r="I34" s="595">
        <f t="shared" si="10"/>
        <v>4122.8160394736842</v>
      </c>
      <c r="J34" s="595">
        <f t="shared" si="10"/>
        <v>4660.0282894736838</v>
      </c>
      <c r="K34" s="595">
        <f t="shared" si="10"/>
        <v>4664.2170789473676</v>
      </c>
      <c r="L34" s="595">
        <f t="shared" si="10"/>
        <v>6476.9157236842093</v>
      </c>
      <c r="M34" s="595">
        <f t="shared" si="10"/>
        <v>6497.8596710526308</v>
      </c>
      <c r="N34" s="595">
        <f t="shared" si="10"/>
        <v>6293.6561842105257</v>
      </c>
      <c r="O34" s="595">
        <f t="shared" si="10"/>
        <v>11833.330263157894</v>
      </c>
      <c r="P34" s="653">
        <f t="shared" si="10"/>
        <v>11728.610526315786</v>
      </c>
      <c r="Q34" s="653">
        <f t="shared" si="10"/>
        <v>11231.191776315785</v>
      </c>
      <c r="R34" s="595">
        <f t="shared" si="10"/>
        <v>10115.926578947365</v>
      </c>
      <c r="S34" s="595">
        <f t="shared" si="10"/>
        <v>4144.3437297363726</v>
      </c>
      <c r="T34" s="595"/>
      <c r="AC34" s="572" t="s">
        <v>595</v>
      </c>
      <c r="AD34" s="26" t="s">
        <v>600</v>
      </c>
      <c r="AE34" s="580">
        <v>0.66</v>
      </c>
      <c r="AF34" s="581">
        <v>1.26</v>
      </c>
      <c r="AG34" s="580">
        <v>0.25</v>
      </c>
      <c r="AH34" s="582">
        <v>1.32</v>
      </c>
      <c r="AI34" s="580">
        <v>0.47</v>
      </c>
      <c r="AJ34" s="580">
        <v>0.19</v>
      </c>
      <c r="AK34" s="580">
        <v>0.56000000000000005</v>
      </c>
      <c r="AL34" s="582">
        <v>0.1</v>
      </c>
      <c r="AM34" s="582">
        <v>0.78</v>
      </c>
      <c r="AN34" s="580">
        <v>0.17</v>
      </c>
      <c r="AO34" s="582">
        <v>0.48</v>
      </c>
      <c r="AP34" s="580">
        <v>0.09</v>
      </c>
      <c r="AQ34" s="580">
        <v>0.54</v>
      </c>
      <c r="AR34" s="580">
        <v>0.08</v>
      </c>
      <c r="AS34" s="605" t="s">
        <v>464</v>
      </c>
      <c r="AU34" s="576">
        <v>224000</v>
      </c>
      <c r="AV34" s="576">
        <v>589</v>
      </c>
      <c r="AW34" s="576"/>
      <c r="AX34" s="576">
        <v>1061</v>
      </c>
      <c r="AY34" s="485">
        <v>0.31</v>
      </c>
      <c r="AZ34" s="485">
        <v>0.19</v>
      </c>
      <c r="BA34" s="485">
        <v>0.08</v>
      </c>
      <c r="BB34" s="485">
        <v>0.22</v>
      </c>
      <c r="BD34" s="26">
        <f t="shared" si="11"/>
        <v>225650.8</v>
      </c>
      <c r="BH34" s="577" t="s">
        <v>601</v>
      </c>
      <c r="BI34" s="577" t="s">
        <v>566</v>
      </c>
      <c r="BJ34" s="577" t="s">
        <v>491</v>
      </c>
    </row>
    <row r="35" spans="1:71" ht="16.5" customHeight="1">
      <c r="A35" s="591" t="s">
        <v>510</v>
      </c>
      <c r="B35" s="598">
        <f t="shared" ref="B35:B40" si="12">+B34+0.5</f>
        <v>10.5</v>
      </c>
      <c r="C35" s="15">
        <f t="shared" si="6"/>
        <v>606.13244999999995</v>
      </c>
      <c r="D35" s="47">
        <f t="shared" si="8"/>
        <v>346.3614</v>
      </c>
      <c r="E35" s="15">
        <f t="shared" si="7"/>
        <v>4797.5959101360677</v>
      </c>
      <c r="F35" s="607">
        <f t="shared" ref="F35:S43" si="13">+($B35/2)^3/($B34/2)^3*F34</f>
        <v>1151.6493397499999</v>
      </c>
      <c r="G35" s="607">
        <f t="shared" si="13"/>
        <v>1697.1673871249998</v>
      </c>
      <c r="H35" s="607">
        <f t="shared" si="13"/>
        <v>2303.2975218749998</v>
      </c>
      <c r="I35" s="608">
        <f t="shared" si="13"/>
        <v>4772.6749176957237</v>
      </c>
      <c r="J35" s="608">
        <f t="shared" si="13"/>
        <v>5394.5652486019726</v>
      </c>
      <c r="K35" s="608">
        <f t="shared" si="13"/>
        <v>5399.4142960164463</v>
      </c>
      <c r="L35" s="608">
        <f t="shared" si="13"/>
        <v>7497.8395646299323</v>
      </c>
      <c r="M35" s="608">
        <f t="shared" si="13"/>
        <v>7522.0848017023009</v>
      </c>
      <c r="N35" s="608">
        <f t="shared" si="13"/>
        <v>7285.6937402467092</v>
      </c>
      <c r="O35" s="608">
        <f t="shared" si="13"/>
        <v>13698.558945888155</v>
      </c>
      <c r="P35" s="654">
        <f t="shared" si="13"/>
        <v>13577.332760526311</v>
      </c>
      <c r="Q35" s="654">
        <f t="shared" si="13"/>
        <v>13001.508380057559</v>
      </c>
      <c r="R35" s="608">
        <f t="shared" si="13"/>
        <v>11710.449505953942</v>
      </c>
      <c r="S35" s="608">
        <f t="shared" si="13"/>
        <v>4797.5959101360677</v>
      </c>
      <c r="T35" s="608"/>
      <c r="AC35" s="572" t="s">
        <v>595</v>
      </c>
      <c r="AD35" s="26" t="s">
        <v>602</v>
      </c>
      <c r="AE35" s="580">
        <v>3.28</v>
      </c>
      <c r="AF35" s="581">
        <v>1.9506944444444445</v>
      </c>
      <c r="AG35" s="580">
        <v>1.66</v>
      </c>
      <c r="AH35" s="582">
        <v>7.88</v>
      </c>
      <c r="AI35" s="580">
        <v>0.73</v>
      </c>
      <c r="AJ35" s="580">
        <v>0.19</v>
      </c>
      <c r="AK35" s="580">
        <v>0.92</v>
      </c>
      <c r="AL35" s="582">
        <v>0.13</v>
      </c>
      <c r="AM35" s="582">
        <v>0.94</v>
      </c>
      <c r="AN35" s="580">
        <v>0.13</v>
      </c>
      <c r="AO35" s="582">
        <v>0.68</v>
      </c>
      <c r="AP35" s="580">
        <v>7.0000000000000007E-2</v>
      </c>
      <c r="AQ35" s="580">
        <v>0.45</v>
      </c>
      <c r="AR35" s="580">
        <v>7.0000000000000007E-2</v>
      </c>
      <c r="AS35" s="605" t="s">
        <v>464</v>
      </c>
      <c r="AT35" s="576" t="s">
        <v>540</v>
      </c>
      <c r="AU35" s="576">
        <v>209000</v>
      </c>
      <c r="AV35" s="576">
        <v>586</v>
      </c>
      <c r="AW35" s="576"/>
      <c r="AX35" s="576">
        <v>12000</v>
      </c>
      <c r="AY35" s="485">
        <v>0.313</v>
      </c>
      <c r="AZ35" s="485">
        <v>0.20200000000000001</v>
      </c>
      <c r="BA35" s="485">
        <v>8.1000000000000003E-2</v>
      </c>
      <c r="BB35" s="485">
        <v>0.23100000000000001</v>
      </c>
      <c r="BD35" s="26">
        <f t="shared" si="11"/>
        <v>221586.82699999999</v>
      </c>
      <c r="BH35" s="577" t="s">
        <v>490</v>
      </c>
      <c r="BI35" s="577" t="s">
        <v>603</v>
      </c>
      <c r="BJ35" s="577" t="s">
        <v>553</v>
      </c>
    </row>
    <row r="36" spans="1:71" ht="16.5" customHeight="1">
      <c r="A36" s="591" t="s">
        <v>510</v>
      </c>
      <c r="B36" s="598">
        <f t="shared" si="12"/>
        <v>11</v>
      </c>
      <c r="C36" s="15">
        <f t="shared" si="6"/>
        <v>696.91159999999991</v>
      </c>
      <c r="D36" s="47">
        <f t="shared" si="8"/>
        <v>380.1336</v>
      </c>
      <c r="E36" s="15">
        <f t="shared" si="7"/>
        <v>5516.1215042791109</v>
      </c>
      <c r="F36" s="607">
        <f t="shared" si="13"/>
        <v>1324.1293779999999</v>
      </c>
      <c r="G36" s="607">
        <f t="shared" si="13"/>
        <v>1951.3484869999997</v>
      </c>
      <c r="H36" s="607">
        <f t="shared" si="13"/>
        <v>2648.2574249999998</v>
      </c>
      <c r="I36" s="608">
        <f t="shared" si="13"/>
        <v>5487.468148539474</v>
      </c>
      <c r="J36" s="608">
        <f t="shared" si="13"/>
        <v>6202.4976532894725</v>
      </c>
      <c r="K36" s="608">
        <f t="shared" si="13"/>
        <v>6208.072932078946</v>
      </c>
      <c r="L36" s="608">
        <f t="shared" si="13"/>
        <v>8620.7748282236826</v>
      </c>
      <c r="M36" s="608">
        <f t="shared" si="13"/>
        <v>8648.6512221710509</v>
      </c>
      <c r="N36" s="608">
        <f t="shared" si="13"/>
        <v>8376.8563811842087</v>
      </c>
      <c r="O36" s="608">
        <f t="shared" si="13"/>
        <v>15750.162580263153</v>
      </c>
      <c r="P36" s="654">
        <f t="shared" si="13"/>
        <v>15610.78061052631</v>
      </c>
      <c r="Q36" s="654">
        <f t="shared" si="13"/>
        <v>14948.716254276309</v>
      </c>
      <c r="R36" s="608">
        <f t="shared" si="13"/>
        <v>13464.29827657894</v>
      </c>
      <c r="S36" s="608">
        <f t="shared" si="13"/>
        <v>5516.1215042791109</v>
      </c>
      <c r="T36" s="608"/>
      <c r="AC36" s="572" t="s">
        <v>595</v>
      </c>
      <c r="AD36" s="26" t="s">
        <v>604</v>
      </c>
      <c r="AE36" s="580">
        <v>4.01</v>
      </c>
      <c r="AF36" s="581">
        <v>1.4236111111111109</v>
      </c>
      <c r="AG36" s="580">
        <v>0.88</v>
      </c>
      <c r="AH36" s="582">
        <v>3.7</v>
      </c>
      <c r="AI36" s="580">
        <v>0.86</v>
      </c>
      <c r="AJ36" s="580">
        <v>0.21</v>
      </c>
      <c r="AK36" s="580">
        <v>0.88</v>
      </c>
      <c r="AL36" s="582">
        <v>0.12</v>
      </c>
      <c r="AM36" s="582">
        <v>0.72</v>
      </c>
      <c r="AN36" s="580">
        <v>0.15</v>
      </c>
      <c r="AO36" s="582">
        <v>0.6</v>
      </c>
      <c r="AP36" s="580">
        <v>7.0000000000000007E-2</v>
      </c>
      <c r="AQ36" s="580">
        <v>0.44</v>
      </c>
      <c r="AR36" s="580">
        <v>7.0000000000000007E-2</v>
      </c>
      <c r="AS36" s="605" t="s">
        <v>464</v>
      </c>
      <c r="AU36" s="576">
        <v>220000</v>
      </c>
      <c r="AV36" s="576">
        <v>590</v>
      </c>
      <c r="AW36" s="576"/>
      <c r="AX36" s="576">
        <v>1034</v>
      </c>
      <c r="AY36" s="485">
        <v>0.39</v>
      </c>
      <c r="AZ36" s="485">
        <v>0.25</v>
      </c>
      <c r="BA36" s="485">
        <v>0.08</v>
      </c>
      <c r="BB36" s="485">
        <v>0.24</v>
      </c>
      <c r="BD36" s="26">
        <f t="shared" si="11"/>
        <v>221624.95999999999</v>
      </c>
      <c r="BH36" s="577">
        <v>9.1999999999999993</v>
      </c>
      <c r="BI36" s="577">
        <v>12.7</v>
      </c>
      <c r="BJ36" s="577">
        <v>15.8</v>
      </c>
      <c r="BK36" s="577">
        <v>19</v>
      </c>
      <c r="BL36" s="577">
        <v>12.5</v>
      </c>
      <c r="BM36" s="577">
        <v>13.1</v>
      </c>
      <c r="BN36" s="577">
        <v>13</v>
      </c>
      <c r="BO36" s="577">
        <v>8.5</v>
      </c>
      <c r="BP36" s="577">
        <v>10.1</v>
      </c>
    </row>
    <row r="37" spans="1:71" ht="16.5" customHeight="1">
      <c r="A37" s="591" t="s">
        <v>510</v>
      </c>
      <c r="B37" s="598">
        <f t="shared" si="12"/>
        <v>11.5</v>
      </c>
      <c r="C37" s="15">
        <f t="shared" si="6"/>
        <v>796.33014999999989</v>
      </c>
      <c r="D37" s="47">
        <f t="shared" si="8"/>
        <v>415.47660000000002</v>
      </c>
      <c r="E37" s="15">
        <f t="shared" si="7"/>
        <v>6303.0287699628052</v>
      </c>
      <c r="F37" s="607">
        <f t="shared" si="13"/>
        <v>1513.0242432499999</v>
      </c>
      <c r="G37" s="607">
        <f t="shared" si="13"/>
        <v>2229.7198573749997</v>
      </c>
      <c r="H37" s="607">
        <f t="shared" si="13"/>
        <v>3026.0469656249998</v>
      </c>
      <c r="I37" s="608">
        <f t="shared" si="13"/>
        <v>6270.2878440345403</v>
      </c>
      <c r="J37" s="608">
        <f t="shared" si="13"/>
        <v>7087.3205247532887</v>
      </c>
      <c r="K37" s="608">
        <f t="shared" si="13"/>
        <v>7093.6911499440776</v>
      </c>
      <c r="L37" s="608">
        <f t="shared" si="13"/>
        <v>9850.5792012582224</v>
      </c>
      <c r="M37" s="608">
        <f t="shared" si="13"/>
        <v>9882.4323272121692</v>
      </c>
      <c r="N37" s="608">
        <f t="shared" si="13"/>
        <v>9571.864349161182</v>
      </c>
      <c r="O37" s="608">
        <f t="shared" si="13"/>
        <v>17997.016163980261</v>
      </c>
      <c r="P37" s="654">
        <f t="shared" si="13"/>
        <v>17837.750534210521</v>
      </c>
      <c r="Q37" s="654">
        <f t="shared" si="13"/>
        <v>17081.23879280427</v>
      </c>
      <c r="R37" s="608">
        <f t="shared" si="13"/>
        <v>15385.059835756572</v>
      </c>
      <c r="S37" s="608">
        <f t="shared" si="13"/>
        <v>6303.0287699628052</v>
      </c>
      <c r="T37" s="608"/>
      <c r="AC37" s="572" t="s">
        <v>595</v>
      </c>
      <c r="AD37" s="26" t="s">
        <v>605</v>
      </c>
      <c r="AE37" s="580">
        <v>1.88</v>
      </c>
      <c r="AF37" s="581">
        <v>0.21666666666666667</v>
      </c>
      <c r="AG37" s="580">
        <v>0.45</v>
      </c>
      <c r="AH37" s="582">
        <v>2</v>
      </c>
      <c r="AI37" s="580">
        <v>0.52</v>
      </c>
      <c r="AJ37" s="580">
        <v>0.13</v>
      </c>
      <c r="AK37" s="580">
        <v>0.43</v>
      </c>
      <c r="AL37" s="582">
        <v>0.09</v>
      </c>
      <c r="AM37" s="582">
        <v>0.59</v>
      </c>
      <c r="AN37" s="580">
        <v>0.12</v>
      </c>
      <c r="AO37" s="582">
        <v>0.43</v>
      </c>
      <c r="AP37" s="580">
        <v>0.06</v>
      </c>
      <c r="AQ37" s="580">
        <v>0.36</v>
      </c>
      <c r="AR37" s="580">
        <v>0.05</v>
      </c>
      <c r="AS37" s="605" t="s">
        <v>464</v>
      </c>
      <c r="AT37" s="576" t="s">
        <v>606</v>
      </c>
      <c r="AU37" s="576">
        <v>197000</v>
      </c>
      <c r="AV37" s="576">
        <v>546</v>
      </c>
      <c r="AW37" s="576"/>
      <c r="AX37" s="576">
        <v>10900</v>
      </c>
      <c r="AY37" s="485">
        <v>0.28200000000000003</v>
      </c>
      <c r="AZ37" s="485">
        <v>0.17500000000000002</v>
      </c>
      <c r="BA37" s="485">
        <v>7.1000000000000008E-2</v>
      </c>
      <c r="BB37" s="485">
        <v>0.20500000000000002</v>
      </c>
      <c r="BD37" s="26">
        <f t="shared" si="11"/>
        <v>208446.73299999998</v>
      </c>
      <c r="BH37" s="577">
        <v>5.8</v>
      </c>
      <c r="BI37" s="577">
        <v>8.1999999999999993</v>
      </c>
      <c r="BJ37" s="577">
        <v>9.6</v>
      </c>
      <c r="BK37" s="577">
        <v>11.4</v>
      </c>
      <c r="BL37" s="577">
        <v>7.9</v>
      </c>
      <c r="BM37" s="577">
        <v>8.6</v>
      </c>
      <c r="BN37" s="577">
        <v>8.4</v>
      </c>
      <c r="BO37" s="577">
        <v>5.7</v>
      </c>
      <c r="BP37" s="577">
        <v>7.4</v>
      </c>
    </row>
    <row r="38" spans="1:71" ht="16.5" customHeight="1">
      <c r="A38" s="591" t="s">
        <v>510</v>
      </c>
      <c r="B38" s="598">
        <f t="shared" si="12"/>
        <v>12</v>
      </c>
      <c r="C38" s="15">
        <f t="shared" si="6"/>
        <v>904.78079999999989</v>
      </c>
      <c r="D38" s="47">
        <f t="shared" si="8"/>
        <v>452.3904</v>
      </c>
      <c r="E38" s="15">
        <f t="shared" si="7"/>
        <v>7161.4259649844507</v>
      </c>
      <c r="F38" s="607">
        <f t="shared" si="13"/>
        <v>1719.0800639999998</v>
      </c>
      <c r="G38" s="607">
        <f t="shared" si="13"/>
        <v>2533.3810559999993</v>
      </c>
      <c r="H38" s="607">
        <f t="shared" si="13"/>
        <v>3438.1583999999993</v>
      </c>
      <c r="I38" s="608">
        <f t="shared" si="13"/>
        <v>7124.2261162105269</v>
      </c>
      <c r="J38" s="608">
        <f t="shared" si="13"/>
        <v>8052.5288842105247</v>
      </c>
      <c r="K38" s="608">
        <f t="shared" si="13"/>
        <v>8059.7671124210501</v>
      </c>
      <c r="L38" s="608">
        <f t="shared" si="13"/>
        <v>11192.110370526314</v>
      </c>
      <c r="M38" s="608">
        <f t="shared" si="13"/>
        <v>11228.301511578944</v>
      </c>
      <c r="N38" s="608">
        <f t="shared" si="13"/>
        <v>10875.437886315785</v>
      </c>
      <c r="O38" s="608">
        <f t="shared" si="13"/>
        <v>20447.994694736837</v>
      </c>
      <c r="P38" s="654">
        <f t="shared" si="13"/>
        <v>20267.038989473676</v>
      </c>
      <c r="Q38" s="654">
        <f t="shared" si="13"/>
        <v>19407.499389473676</v>
      </c>
      <c r="R38" s="608">
        <f t="shared" si="13"/>
        <v>17480.321128421045</v>
      </c>
      <c r="S38" s="608">
        <f t="shared" si="13"/>
        <v>7161.4259649844507</v>
      </c>
      <c r="T38" s="608"/>
      <c r="AC38" s="572" t="s">
        <v>607</v>
      </c>
      <c r="AD38" s="26" t="s">
        <v>608</v>
      </c>
      <c r="AE38" s="580">
        <v>0.7</v>
      </c>
      <c r="AF38" s="581">
        <v>8.1944444444444445E-2</v>
      </c>
      <c r="AG38" s="580">
        <v>0.21</v>
      </c>
      <c r="AH38" s="582">
        <v>1.03</v>
      </c>
      <c r="AI38" s="580">
        <v>0.3</v>
      </c>
      <c r="AJ38" s="580">
        <v>0.1</v>
      </c>
      <c r="AK38" s="580">
        <v>0.33</v>
      </c>
      <c r="AL38" s="582">
        <v>0.06</v>
      </c>
      <c r="AM38" s="582">
        <v>0.39</v>
      </c>
      <c r="AN38" s="580">
        <v>0.08</v>
      </c>
      <c r="AO38" s="582">
        <v>0.23</v>
      </c>
      <c r="AP38" s="580">
        <v>0.04</v>
      </c>
      <c r="AQ38" s="580">
        <v>0.25</v>
      </c>
      <c r="AR38" s="580">
        <v>0.04</v>
      </c>
      <c r="AS38" s="605" t="s">
        <v>75</v>
      </c>
      <c r="AU38" s="576">
        <v>240000</v>
      </c>
      <c r="AV38" s="576">
        <v>545</v>
      </c>
      <c r="AW38" s="576"/>
      <c r="AX38" s="576">
        <v>994</v>
      </c>
      <c r="AY38" s="485">
        <v>0.26</v>
      </c>
      <c r="AZ38" s="485">
        <v>0.18</v>
      </c>
      <c r="BA38" s="485">
        <v>7.0000000000000007E-2</v>
      </c>
      <c r="BB38" s="485">
        <v>0.22</v>
      </c>
      <c r="BD38" s="26">
        <f t="shared" si="11"/>
        <v>241539.73</v>
      </c>
      <c r="BH38" s="577" t="s">
        <v>609</v>
      </c>
      <c r="BI38" s="577">
        <v>420</v>
      </c>
      <c r="BJ38" s="577">
        <v>580</v>
      </c>
      <c r="BK38" s="577">
        <v>780</v>
      </c>
      <c r="BL38" s="577">
        <v>980</v>
      </c>
      <c r="BM38" s="577">
        <v>600</v>
      </c>
      <c r="BN38" s="577">
        <v>630</v>
      </c>
      <c r="BO38" s="577">
        <v>620</v>
      </c>
      <c r="BP38" s="577">
        <v>450</v>
      </c>
      <c r="BQ38" s="577">
        <v>580</v>
      </c>
    </row>
    <row r="39" spans="1:71" ht="16.5" customHeight="1">
      <c r="A39" s="591" t="s">
        <v>510</v>
      </c>
      <c r="B39" s="598">
        <f t="shared" si="12"/>
        <v>12.5</v>
      </c>
      <c r="C39" s="15">
        <f t="shared" si="6"/>
        <v>1022.6562499999999</v>
      </c>
      <c r="D39" s="47">
        <f t="shared" si="8"/>
        <v>490.875</v>
      </c>
      <c r="E39" s="15">
        <f t="shared" si="7"/>
        <v>8094.4213471413514</v>
      </c>
      <c r="F39" s="607">
        <f t="shared" si="13"/>
        <v>1943.0429687499998</v>
      </c>
      <c r="G39" s="607">
        <f t="shared" si="13"/>
        <v>2863.4316406249991</v>
      </c>
      <c r="H39" s="607">
        <f t="shared" si="13"/>
        <v>3886.0839843749991</v>
      </c>
      <c r="I39" s="608">
        <f t="shared" si="13"/>
        <v>8052.37507709704</v>
      </c>
      <c r="J39" s="608">
        <f t="shared" si="13"/>
        <v>9101.6177528782882</v>
      </c>
      <c r="K39" s="608">
        <f t="shared" si="13"/>
        <v>9109.7989823190765</v>
      </c>
      <c r="L39" s="608">
        <f t="shared" si="13"/>
        <v>12650.226022820721</v>
      </c>
      <c r="M39" s="608">
        <f t="shared" si="13"/>
        <v>12691.132170024666</v>
      </c>
      <c r="N39" s="608">
        <f t="shared" si="13"/>
        <v>12292.29723478618</v>
      </c>
      <c r="O39" s="608">
        <f t="shared" si="13"/>
        <v>23111.973170230256</v>
      </c>
      <c r="P39" s="654">
        <f t="shared" si="13"/>
        <v>22907.442434210516</v>
      </c>
      <c r="Q39" s="654">
        <f t="shared" si="13"/>
        <v>21935.921438116766</v>
      </c>
      <c r="R39" s="608">
        <f t="shared" si="13"/>
        <v>19757.669099506569</v>
      </c>
      <c r="S39" s="608">
        <f t="shared" si="13"/>
        <v>8094.4213471413514</v>
      </c>
      <c r="T39" s="608"/>
      <c r="AC39" s="572" t="s">
        <v>610</v>
      </c>
      <c r="AD39" s="26" t="s">
        <v>611</v>
      </c>
      <c r="AE39" s="580">
        <v>5.0199999999999996</v>
      </c>
      <c r="AF39" s="581">
        <v>0.51111111111111118</v>
      </c>
      <c r="AG39" s="580">
        <v>1.08</v>
      </c>
      <c r="AH39" s="582">
        <v>4.42</v>
      </c>
      <c r="AI39" s="580">
        <v>0.89</v>
      </c>
      <c r="AJ39" s="580">
        <v>0.24</v>
      </c>
      <c r="AK39" s="580">
        <v>0.79</v>
      </c>
      <c r="AL39" s="582">
        <v>0.15</v>
      </c>
      <c r="AM39" s="582">
        <v>1.2</v>
      </c>
      <c r="AN39" s="580">
        <v>0.21</v>
      </c>
      <c r="AO39" s="582">
        <v>0.7</v>
      </c>
      <c r="AP39" s="580">
        <v>0.12</v>
      </c>
      <c r="AQ39" s="580">
        <v>0.55000000000000004</v>
      </c>
      <c r="AR39" s="580">
        <v>0.09</v>
      </c>
      <c r="AS39" s="605" t="s">
        <v>75</v>
      </c>
      <c r="AT39" s="576" t="s">
        <v>612</v>
      </c>
      <c r="AU39" s="576">
        <v>247000</v>
      </c>
      <c r="AV39" s="576">
        <v>693</v>
      </c>
      <c r="AW39" s="576"/>
      <c r="AX39" s="576">
        <v>14300</v>
      </c>
      <c r="AY39" s="485">
        <v>0.39900000000000002</v>
      </c>
      <c r="AZ39" s="485">
        <v>0.24099999999999999</v>
      </c>
      <c r="BA39" s="485">
        <v>9.6000000000000002E-2</v>
      </c>
      <c r="BB39" s="485">
        <v>0.27500000000000002</v>
      </c>
      <c r="BD39" s="26">
        <f t="shared" si="11"/>
        <v>261994.011</v>
      </c>
      <c r="BH39" s="577" t="s">
        <v>613</v>
      </c>
      <c r="BI39" s="577">
        <v>55</v>
      </c>
      <c r="BJ39" s="577">
        <v>75</v>
      </c>
      <c r="BK39" s="577">
        <v>92</v>
      </c>
      <c r="BL39" s="577">
        <v>96</v>
      </c>
      <c r="BM39" s="577">
        <v>74</v>
      </c>
      <c r="BN39" s="577">
        <v>77</v>
      </c>
      <c r="BO39" s="577">
        <v>75</v>
      </c>
      <c r="BP39" s="577">
        <v>54</v>
      </c>
      <c r="BQ39" s="577">
        <v>60</v>
      </c>
    </row>
    <row r="40" spans="1:71" ht="16.5" customHeight="1">
      <c r="A40" s="591" t="s">
        <v>510</v>
      </c>
      <c r="B40" s="598">
        <f t="shared" si="12"/>
        <v>13</v>
      </c>
      <c r="C40" s="15">
        <f t="shared" si="6"/>
        <v>1150.3491999999999</v>
      </c>
      <c r="D40" s="47">
        <f t="shared" si="8"/>
        <v>530.93039999999996</v>
      </c>
      <c r="E40" s="15">
        <f t="shared" si="7"/>
        <v>9105.12317423081</v>
      </c>
      <c r="F40" s="607">
        <f t="shared" si="13"/>
        <v>2185.6590860000001</v>
      </c>
      <c r="G40" s="607">
        <f t="shared" si="13"/>
        <v>3220.971168999999</v>
      </c>
      <c r="H40" s="607">
        <f t="shared" si="13"/>
        <v>4371.3159749999995</v>
      </c>
      <c r="I40" s="608">
        <f t="shared" si="13"/>
        <v>9057.8268387236858</v>
      </c>
      <c r="J40" s="608">
        <f t="shared" si="13"/>
        <v>10238.082151973684</v>
      </c>
      <c r="K40" s="608">
        <f t="shared" si="13"/>
        <v>10247.284922447367</v>
      </c>
      <c r="L40" s="608">
        <f t="shared" si="13"/>
        <v>14229.783844934209</v>
      </c>
      <c r="M40" s="608">
        <f t="shared" si="13"/>
        <v>14275.797697302627</v>
      </c>
      <c r="N40" s="608">
        <f t="shared" si="13"/>
        <v>13827.162636710522</v>
      </c>
      <c r="O40" s="608">
        <f t="shared" si="13"/>
        <v>25997.826588157888</v>
      </c>
      <c r="P40" s="654">
        <f t="shared" si="13"/>
        <v>25767.757326315779</v>
      </c>
      <c r="Q40" s="654">
        <f t="shared" si="13"/>
        <v>24674.928332565778</v>
      </c>
      <c r="R40" s="608">
        <f t="shared" si="13"/>
        <v>22224.690693947359</v>
      </c>
      <c r="S40" s="608">
        <f t="shared" si="13"/>
        <v>9105.12317423081</v>
      </c>
      <c r="T40" s="608"/>
      <c r="AC40" s="572" t="s">
        <v>614</v>
      </c>
      <c r="AD40" s="26" t="s">
        <v>615</v>
      </c>
      <c r="AE40" s="580">
        <v>1.66</v>
      </c>
      <c r="AF40" s="581">
        <v>0.19999999999999998</v>
      </c>
      <c r="AG40" s="580">
        <v>0.44</v>
      </c>
      <c r="AH40" s="582">
        <v>1.94</v>
      </c>
      <c r="AI40" s="580">
        <v>0.46</v>
      </c>
      <c r="AJ40" s="580">
        <v>0.14000000000000001</v>
      </c>
      <c r="AK40" s="580">
        <v>0.38</v>
      </c>
      <c r="AL40" s="582">
        <v>0.08</v>
      </c>
      <c r="AM40" s="582">
        <v>0.56999999999999995</v>
      </c>
      <c r="AN40" s="580">
        <v>0.12</v>
      </c>
      <c r="AO40" s="582">
        <v>0.41</v>
      </c>
      <c r="AP40" s="580">
        <v>0.06</v>
      </c>
      <c r="AQ40" s="580">
        <v>0.35</v>
      </c>
      <c r="AR40" s="580">
        <v>0.05</v>
      </c>
      <c r="AS40" s="605" t="s">
        <v>465</v>
      </c>
      <c r="AU40" s="576">
        <v>207000</v>
      </c>
      <c r="AV40" s="576">
        <v>740</v>
      </c>
      <c r="AW40" s="576"/>
      <c r="AX40" s="576">
        <v>1344</v>
      </c>
      <c r="AY40" s="485">
        <v>0.37</v>
      </c>
      <c r="AZ40" s="485">
        <v>0.24</v>
      </c>
      <c r="BA40" s="485">
        <v>0.11</v>
      </c>
      <c r="BB40" s="485">
        <v>0.27</v>
      </c>
      <c r="BD40" s="26">
        <f t="shared" si="11"/>
        <v>209084.98999999996</v>
      </c>
      <c r="BH40" s="577" t="s">
        <v>616</v>
      </c>
      <c r="BI40" s="577">
        <v>2.65</v>
      </c>
      <c r="BJ40" s="577">
        <v>3.05</v>
      </c>
      <c r="BK40" s="577">
        <v>3.55</v>
      </c>
      <c r="BL40" s="577">
        <v>3.6</v>
      </c>
      <c r="BM40" s="577">
        <v>3.66</v>
      </c>
      <c r="BN40" s="577">
        <v>3.88</v>
      </c>
      <c r="BO40" s="577">
        <v>3.74</v>
      </c>
      <c r="BP40" s="577">
        <v>3.15</v>
      </c>
      <c r="BQ40" s="577">
        <v>3.05</v>
      </c>
    </row>
    <row r="41" spans="1:71" ht="16.5" customHeight="1">
      <c r="A41" s="591" t="s">
        <v>510</v>
      </c>
      <c r="B41" s="598">
        <v>13.5</v>
      </c>
      <c r="C41" s="15">
        <f t="shared" si="6"/>
        <v>1288.25235</v>
      </c>
      <c r="D41" s="47">
        <f t="shared" si="8"/>
        <v>572.5566</v>
      </c>
      <c r="E41" s="15">
        <f t="shared" si="7"/>
        <v>10196.639704050127</v>
      </c>
      <c r="F41" s="607">
        <f t="shared" si="13"/>
        <v>2447.6745442500001</v>
      </c>
      <c r="G41" s="607">
        <f t="shared" si="13"/>
        <v>3607.0991988749988</v>
      </c>
      <c r="H41" s="607">
        <f t="shared" si="13"/>
        <v>4895.3466281249994</v>
      </c>
      <c r="I41" s="608">
        <f t="shared" si="13"/>
        <v>10143.673513120068</v>
      </c>
      <c r="J41" s="608">
        <f t="shared" si="13"/>
        <v>11465.417102713815</v>
      </c>
      <c r="K41" s="608">
        <f t="shared" si="13"/>
        <v>11475.723095615129</v>
      </c>
      <c r="L41" s="608">
        <f t="shared" si="13"/>
        <v>15935.641523659537</v>
      </c>
      <c r="M41" s="608">
        <f t="shared" si="13"/>
        <v>15987.171488166112</v>
      </c>
      <c r="N41" s="608">
        <f t="shared" si="13"/>
        <v>15484.754334226967</v>
      </c>
      <c r="O41" s="608">
        <f t="shared" si="13"/>
        <v>29114.429946217097</v>
      </c>
      <c r="P41" s="654">
        <f t="shared" si="13"/>
        <v>28856.780123684199</v>
      </c>
      <c r="Q41" s="654">
        <f t="shared" si="13"/>
        <v>27632.943466652945</v>
      </c>
      <c r="R41" s="608">
        <f t="shared" si="13"/>
        <v>24888.972856677621</v>
      </c>
      <c r="S41" s="608">
        <f t="shared" si="13"/>
        <v>10196.639704050127</v>
      </c>
      <c r="T41" s="608"/>
      <c r="AC41" s="572" t="s">
        <v>614</v>
      </c>
      <c r="AD41" s="26" t="s">
        <v>617</v>
      </c>
      <c r="AE41" s="580">
        <v>0.63</v>
      </c>
      <c r="AF41" s="581">
        <v>0.19722222222222222</v>
      </c>
      <c r="AG41" s="580">
        <v>0.19</v>
      </c>
      <c r="AH41" s="582">
        <v>0.96</v>
      </c>
      <c r="AI41" s="580">
        <v>0.3</v>
      </c>
      <c r="AJ41" s="580">
        <v>0.09</v>
      </c>
      <c r="AK41" s="580">
        <v>0.28000000000000003</v>
      </c>
      <c r="AL41" s="582">
        <v>0.06</v>
      </c>
      <c r="AM41" s="582">
        <v>0.44</v>
      </c>
      <c r="AN41" s="580">
        <v>0.1</v>
      </c>
      <c r="AO41" s="582">
        <v>0.27</v>
      </c>
      <c r="AP41" s="580">
        <v>0.05</v>
      </c>
      <c r="AQ41" s="580">
        <v>0.28999999999999998</v>
      </c>
      <c r="AR41" s="580">
        <v>0.05</v>
      </c>
      <c r="AS41" s="605" t="s">
        <v>465</v>
      </c>
      <c r="AT41" s="576" t="s">
        <v>618</v>
      </c>
      <c r="AU41" s="576">
        <v>206000</v>
      </c>
      <c r="AV41" s="576">
        <v>705</v>
      </c>
      <c r="AW41" s="576"/>
      <c r="AX41" s="576">
        <v>13200</v>
      </c>
      <c r="AY41" s="485">
        <v>0.41000000000000003</v>
      </c>
      <c r="AZ41" s="485">
        <v>0.23400000000000001</v>
      </c>
      <c r="BA41" s="485">
        <v>9.4E-2</v>
      </c>
      <c r="BB41" s="485">
        <v>0.32100000000000001</v>
      </c>
      <c r="BD41" s="26">
        <f t="shared" si="11"/>
        <v>219906.05900000001</v>
      </c>
      <c r="BH41" s="577" t="s">
        <v>619</v>
      </c>
    </row>
    <row r="42" spans="1:71" ht="16.5" customHeight="1">
      <c r="A42" s="591" t="s">
        <v>510</v>
      </c>
      <c r="B42" s="598">
        <v>14</v>
      </c>
      <c r="C42" s="15">
        <f t="shared" si="6"/>
        <v>1436.7583999999999</v>
      </c>
      <c r="D42" s="47">
        <f t="shared" si="8"/>
        <v>615.75360000000001</v>
      </c>
      <c r="E42" s="15">
        <f t="shared" si="7"/>
        <v>11372.079194396605</v>
      </c>
      <c r="F42" s="607">
        <f t="shared" si="13"/>
        <v>2729.8354720000002</v>
      </c>
      <c r="G42" s="607">
        <f t="shared" si="13"/>
        <v>4022.9152879999988</v>
      </c>
      <c r="H42" s="607">
        <f t="shared" si="13"/>
        <v>5459.6681999999992</v>
      </c>
      <c r="I42" s="608">
        <f t="shared" si="13"/>
        <v>11313.007212315792</v>
      </c>
      <c r="J42" s="608">
        <f t="shared" si="13"/>
        <v>12787.117626315789</v>
      </c>
      <c r="K42" s="608">
        <f t="shared" si="13"/>
        <v>12798.611664631577</v>
      </c>
      <c r="L42" s="608">
        <f t="shared" si="13"/>
        <v>17772.656745789471</v>
      </c>
      <c r="M42" s="608">
        <f t="shared" si="13"/>
        <v>17830.126937368415</v>
      </c>
      <c r="N42" s="608">
        <f t="shared" si="13"/>
        <v>17269.792569473677</v>
      </c>
      <c r="O42" s="608">
        <f t="shared" si="13"/>
        <v>32470.658242105255</v>
      </c>
      <c r="P42" s="654">
        <f t="shared" si="13"/>
        <v>32183.307284210514</v>
      </c>
      <c r="Q42" s="654">
        <f t="shared" si="13"/>
        <v>30818.39023421051</v>
      </c>
      <c r="R42" s="608">
        <f t="shared" si="13"/>
        <v>27758.102532631568</v>
      </c>
      <c r="S42" s="608">
        <f t="shared" si="13"/>
        <v>11372.079194396605</v>
      </c>
      <c r="T42" s="608"/>
      <c r="AC42" s="572" t="s">
        <v>620</v>
      </c>
      <c r="AD42" s="26" t="s">
        <v>621</v>
      </c>
      <c r="AE42" s="580">
        <v>2.0499999999999998</v>
      </c>
      <c r="AF42" s="581">
        <v>0.25972222222222224</v>
      </c>
      <c r="AG42" s="580">
        <v>0.62</v>
      </c>
      <c r="AH42" s="582">
        <v>3.23</v>
      </c>
      <c r="AI42" s="580">
        <v>1.1000000000000001</v>
      </c>
      <c r="AJ42" s="580">
        <v>0.15</v>
      </c>
      <c r="AK42" s="580">
        <v>1.44</v>
      </c>
      <c r="AL42" s="582">
        <v>0.28000000000000003</v>
      </c>
      <c r="AM42" s="582">
        <v>2.09</v>
      </c>
      <c r="AN42" s="580">
        <v>0.41</v>
      </c>
      <c r="AO42" s="582">
        <v>1.18</v>
      </c>
      <c r="AP42" s="580">
        <v>0.19</v>
      </c>
      <c r="AQ42" s="580">
        <v>1.1599999999999999</v>
      </c>
      <c r="AR42" s="580">
        <v>0.18</v>
      </c>
      <c r="AS42" s="605" t="s">
        <v>622</v>
      </c>
      <c r="AU42" s="576">
        <v>205000</v>
      </c>
      <c r="AV42" s="576">
        <v>634</v>
      </c>
      <c r="AW42" s="576"/>
      <c r="AX42" s="576">
        <v>13844</v>
      </c>
      <c r="AY42" s="485">
        <v>0.40100000000000002</v>
      </c>
      <c r="AZ42" s="485">
        <v>0.86</v>
      </c>
      <c r="BA42" s="485">
        <v>0.21</v>
      </c>
      <c r="BB42" s="485">
        <v>0.44</v>
      </c>
      <c r="BD42" s="26">
        <f t="shared" si="11"/>
        <v>219479.91099999999</v>
      </c>
      <c r="BH42" s="577" t="s">
        <v>623</v>
      </c>
    </row>
    <row r="43" spans="1:71" ht="16.5" customHeight="1">
      <c r="A43" s="591" t="s">
        <v>510</v>
      </c>
      <c r="B43" s="637">
        <v>2.46</v>
      </c>
      <c r="C43" s="15">
        <f t="shared" si="6"/>
        <v>7.7947996895999987</v>
      </c>
      <c r="D43" s="47">
        <f t="shared" si="8"/>
        <v>19.011706559999997</v>
      </c>
      <c r="E43" s="15">
        <f t="shared" si="7"/>
        <v>61.69657986658666</v>
      </c>
      <c r="F43" s="607">
        <f t="shared" si="13"/>
        <v>14.810089636368</v>
      </c>
      <c r="G43" s="607">
        <f t="shared" si="13"/>
        <v>21.825394470071991</v>
      </c>
      <c r="H43" s="607">
        <f t="shared" si="13"/>
        <v>29.620164385799992</v>
      </c>
      <c r="I43" s="608">
        <f t="shared" si="13"/>
        <v>61.376098519418214</v>
      </c>
      <c r="J43" s="608">
        <f t="shared" si="13"/>
        <v>69.373542903584195</v>
      </c>
      <c r="K43" s="608">
        <f t="shared" si="13"/>
        <v>69.435901144396396</v>
      </c>
      <c r="L43" s="608">
        <f t="shared" si="13"/>
        <v>96.421429855880504</v>
      </c>
      <c r="M43" s="608">
        <f t="shared" si="13"/>
        <v>96.733221059941542</v>
      </c>
      <c r="N43" s="608">
        <f t="shared" si="13"/>
        <v>93.693256820346264</v>
      </c>
      <c r="O43" s="608">
        <f t="shared" si="13"/>
        <v>176.16203029449468</v>
      </c>
      <c r="P43" s="654">
        <f t="shared" si="13"/>
        <v>174.6030742741894</v>
      </c>
      <c r="Q43" s="654">
        <f t="shared" si="13"/>
        <v>167.19803317773938</v>
      </c>
      <c r="R43" s="608">
        <f t="shared" si="13"/>
        <v>150.59515156148834</v>
      </c>
      <c r="S43" s="608">
        <f t="shared" si="13"/>
        <v>61.69657986658666</v>
      </c>
      <c r="T43" s="608"/>
      <c r="AC43" s="599" t="s">
        <v>624</v>
      </c>
      <c r="AD43" s="599" t="s">
        <v>625</v>
      </c>
      <c r="AE43" s="600">
        <v>0.23699999999999999</v>
      </c>
      <c r="AF43" s="601">
        <v>0.42569444444444443</v>
      </c>
      <c r="AG43" s="600">
        <v>9.2799999999999994E-2</v>
      </c>
      <c r="AH43" s="602">
        <v>0.45700000000000002</v>
      </c>
      <c r="AI43" s="600">
        <v>0.14799999999999999</v>
      </c>
      <c r="AJ43" s="600">
        <v>5.6300000000000003E-2</v>
      </c>
      <c r="AK43" s="600">
        <v>0.19900000000000001</v>
      </c>
      <c r="AL43" s="602">
        <v>3.61E-2</v>
      </c>
      <c r="AM43" s="602">
        <v>0.246</v>
      </c>
      <c r="AN43" s="600">
        <v>5.4600000000000003E-2</v>
      </c>
      <c r="AO43" s="602">
        <v>0.16</v>
      </c>
      <c r="AP43" s="600">
        <v>2.46E-2</v>
      </c>
      <c r="AQ43" s="600">
        <v>0.161</v>
      </c>
      <c r="AR43" s="600">
        <v>2.46E-2</v>
      </c>
      <c r="AS43" s="605" t="s">
        <v>622</v>
      </c>
      <c r="AT43" s="576" t="s">
        <v>617</v>
      </c>
      <c r="AU43" s="576">
        <v>207000</v>
      </c>
      <c r="AV43" s="576">
        <v>837</v>
      </c>
      <c r="AW43" s="576"/>
      <c r="AX43" s="576">
        <v>19500</v>
      </c>
      <c r="AY43" s="485">
        <v>0.39</v>
      </c>
      <c r="AZ43" s="485">
        <v>0.23500000000000001</v>
      </c>
      <c r="BA43" s="485">
        <v>0.1</v>
      </c>
      <c r="BB43" s="485">
        <v>0.222</v>
      </c>
      <c r="BD43" s="26">
        <f t="shared" si="11"/>
        <v>227337.94700000001</v>
      </c>
      <c r="BH43" s="577">
        <v>1.9</v>
      </c>
      <c r="BI43" s="577">
        <v>1.7</v>
      </c>
      <c r="BJ43" s="577">
        <v>1.65</v>
      </c>
      <c r="BK43" s="577">
        <v>1.45</v>
      </c>
      <c r="BL43" s="577">
        <v>2.3199999999999998</v>
      </c>
      <c r="BM43" s="577">
        <v>2.57</v>
      </c>
      <c r="BN43" s="577">
        <v>2.62</v>
      </c>
      <c r="BO43" s="577">
        <v>2.2000000000000002</v>
      </c>
      <c r="BP43" s="577">
        <v>1.63</v>
      </c>
    </row>
    <row r="44" spans="1:71" ht="16.5" customHeight="1">
      <c r="A44" s="591" t="s">
        <v>510</v>
      </c>
      <c r="B44" s="609" t="s">
        <v>626</v>
      </c>
      <c r="D44" s="667">
        <f>D43/12.5</f>
        <v>1.5209365247999997</v>
      </c>
      <c r="E44" s="44"/>
      <c r="F44" s="607"/>
      <c r="G44" s="607"/>
      <c r="H44" s="607"/>
      <c r="I44" s="608"/>
      <c r="J44" s="608"/>
      <c r="K44" s="608"/>
      <c r="L44" s="608"/>
      <c r="M44" s="608"/>
      <c r="N44" s="608"/>
      <c r="O44" s="608"/>
      <c r="P44" s="654"/>
      <c r="Q44" s="654"/>
      <c r="R44" s="608"/>
      <c r="S44" s="608"/>
      <c r="T44" s="608"/>
      <c r="AD44" s="26" t="s">
        <v>627</v>
      </c>
      <c r="AE44" s="1">
        <f>AVERAGE(AE5:AE42)</f>
        <v>1.9263157894736842</v>
      </c>
      <c r="AF44" s="1">
        <f t="shared" ref="AF44:AR44" si="14">AVERAGE(AF5:AF42)</f>
        <v>6.5272145061728395</v>
      </c>
      <c r="AG44" s="1">
        <f t="shared" si="14"/>
        <v>0.50236842105263158</v>
      </c>
      <c r="AH44" s="610">
        <f t="shared" si="14"/>
        <v>2.2173684210526319</v>
      </c>
      <c r="AI44" s="1">
        <f t="shared" si="14"/>
        <v>0.52473684210526339</v>
      </c>
      <c r="AJ44" s="1">
        <f t="shared" si="14"/>
        <v>0.1436842105263158</v>
      </c>
      <c r="AK44" s="1">
        <f t="shared" si="14"/>
        <v>0.55184210526315791</v>
      </c>
      <c r="AL44" s="610">
        <f t="shared" si="14"/>
        <v>8.7368421052631581E-2</v>
      </c>
      <c r="AM44" s="610">
        <f t="shared" si="14"/>
        <v>0.61578947368421055</v>
      </c>
      <c r="AN44" s="1">
        <f t="shared" si="14"/>
        <v>0.1276315789473684</v>
      </c>
      <c r="AO44" s="610">
        <f t="shared" si="14"/>
        <v>0.48</v>
      </c>
      <c r="AP44" s="1">
        <f t="shared" si="14"/>
        <v>6.4210526315789482E-2</v>
      </c>
      <c r="AQ44" s="1">
        <f t="shared" si="14"/>
        <v>0.37157894736842101</v>
      </c>
      <c r="AR44" s="1">
        <f t="shared" si="14"/>
        <v>5.9473684210526331E-2</v>
      </c>
      <c r="AS44" s="605" t="s">
        <v>628</v>
      </c>
      <c r="AU44" s="576">
        <v>217000</v>
      </c>
      <c r="AV44" s="576">
        <v>538</v>
      </c>
      <c r="AW44" s="576"/>
      <c r="AX44" s="576">
        <v>11155</v>
      </c>
      <c r="AY44" s="485">
        <v>0.58499999999999996</v>
      </c>
      <c r="AZ44" s="485">
        <v>0.27</v>
      </c>
      <c r="BA44" s="485">
        <v>0.08</v>
      </c>
      <c r="BB44" s="485">
        <v>0.245</v>
      </c>
      <c r="BD44" s="26">
        <f t="shared" si="11"/>
        <v>228694.17999999996</v>
      </c>
      <c r="BH44" s="577">
        <v>182</v>
      </c>
      <c r="BI44" s="577">
        <v>210</v>
      </c>
      <c r="BJ44" s="577">
        <v>248</v>
      </c>
      <c r="BK44" s="577">
        <v>235</v>
      </c>
      <c r="BL44" s="577">
        <v>275</v>
      </c>
      <c r="BM44" s="577">
        <v>215</v>
      </c>
      <c r="BN44" s="577">
        <v>185</v>
      </c>
      <c r="BO44" s="577">
        <v>290</v>
      </c>
      <c r="BP44" s="577">
        <v>220</v>
      </c>
    </row>
    <row r="45" spans="1:71" ht="15.75" customHeight="1">
      <c r="A45" s="591" t="s">
        <v>510</v>
      </c>
      <c r="B45" s="609" t="s">
        <v>629</v>
      </c>
      <c r="D45" s="23" t="s">
        <v>630</v>
      </c>
      <c r="E45" s="44" t="s">
        <v>631</v>
      </c>
      <c r="F45" s="607"/>
      <c r="G45" s="607" t="s">
        <v>632</v>
      </c>
      <c r="H45" s="607"/>
      <c r="I45" s="607"/>
      <c r="J45" s="607"/>
      <c r="K45" s="607"/>
      <c r="L45" s="607"/>
      <c r="M45" s="607"/>
      <c r="N45" s="607"/>
      <c r="O45" s="607"/>
      <c r="P45" s="654"/>
      <c r="Q45" s="654"/>
      <c r="R45" s="607"/>
      <c r="S45" s="607"/>
      <c r="T45" s="607"/>
      <c r="AD45" s="26" t="s">
        <v>633</v>
      </c>
      <c r="AE45" s="1">
        <f>STDEV(AE5:AE43)</f>
        <v>1.9046736009919887</v>
      </c>
      <c r="AF45" s="1">
        <f t="shared" ref="AF45:AR45" si="15">STDEV(AF5:AF43)</f>
        <v>14.382917912377936</v>
      </c>
      <c r="AG45" s="1">
        <f t="shared" si="15"/>
        <v>0.45967184939128802</v>
      </c>
      <c r="AH45" s="610">
        <f t="shared" si="15"/>
        <v>1.928926446191719</v>
      </c>
      <c r="AI45" s="1">
        <f t="shared" si="15"/>
        <v>0.35390449087849585</v>
      </c>
      <c r="AJ45" s="1">
        <f t="shared" si="15"/>
        <v>8.5366765364982014E-2</v>
      </c>
      <c r="AK45" s="1">
        <f t="shared" si="15"/>
        <v>0.36063819013456655</v>
      </c>
      <c r="AL45" s="610">
        <f t="shared" si="15"/>
        <v>5.2289149755816819E-2</v>
      </c>
      <c r="AM45" s="610">
        <f t="shared" si="15"/>
        <v>0.36378725375128634</v>
      </c>
      <c r="AN45" s="1">
        <f t="shared" si="15"/>
        <v>7.0427957658681373E-2</v>
      </c>
      <c r="AO45" s="610">
        <f t="shared" si="15"/>
        <v>0.30494927787793291</v>
      </c>
      <c r="AP45" s="1">
        <f t="shared" si="15"/>
        <v>3.3971768067632621E-2</v>
      </c>
      <c r="AQ45" s="1">
        <f t="shared" si="15"/>
        <v>0.2047277874070158</v>
      </c>
      <c r="AR45" s="1">
        <f t="shared" si="15"/>
        <v>3.3235389979636348E-2</v>
      </c>
      <c r="AS45" s="605" t="s">
        <v>628</v>
      </c>
      <c r="AT45" s="576" t="s">
        <v>634</v>
      </c>
      <c r="AU45" s="576">
        <v>240000</v>
      </c>
      <c r="AV45" s="576">
        <v>667</v>
      </c>
      <c r="AW45" s="576"/>
      <c r="AX45" s="576">
        <v>13600</v>
      </c>
      <c r="AY45" s="485">
        <v>0.34200000000000003</v>
      </c>
      <c r="AZ45" s="485">
        <v>0.21</v>
      </c>
      <c r="BA45" s="485">
        <v>8.4000000000000005E-2</v>
      </c>
      <c r="BB45" s="485">
        <v>0.23600000000000002</v>
      </c>
      <c r="BD45" s="26">
        <f t="shared" si="11"/>
        <v>254267.872</v>
      </c>
      <c r="BH45" s="577" t="s">
        <v>635</v>
      </c>
      <c r="BI45" s="577" t="s">
        <v>486</v>
      </c>
      <c r="BJ45" s="577" t="s">
        <v>487</v>
      </c>
      <c r="BK45" s="577">
        <v>508</v>
      </c>
      <c r="BL45" s="577">
        <v>575</v>
      </c>
      <c r="BM45" s="577">
        <v>688</v>
      </c>
      <c r="BN45" s="577">
        <v>655</v>
      </c>
      <c r="BO45" s="577">
        <v>810</v>
      </c>
      <c r="BP45" s="577">
        <v>590</v>
      </c>
      <c r="BQ45" s="577">
        <v>490</v>
      </c>
      <c r="BR45" s="577">
        <v>840</v>
      </c>
      <c r="BS45" s="577">
        <v>670</v>
      </c>
    </row>
    <row r="46" spans="1:71" ht="20.25" customHeight="1">
      <c r="A46" s="591" t="s">
        <v>510</v>
      </c>
      <c r="B46" s="609">
        <v>100</v>
      </c>
      <c r="C46" s="609"/>
      <c r="D46" s="668">
        <f>1.33333333333333*3.1416*50^3</f>
        <v>523599.9999999986</v>
      </c>
      <c r="E46" s="607">
        <f>100^3</f>
        <v>1000000</v>
      </c>
      <c r="F46" s="607"/>
      <c r="AC46" s="26" t="s">
        <v>636</v>
      </c>
      <c r="AS46" s="605" t="s">
        <v>637</v>
      </c>
      <c r="AU46" s="576">
        <v>222000</v>
      </c>
      <c r="AV46" s="576">
        <v>642</v>
      </c>
      <c r="AW46" s="576"/>
      <c r="AX46" s="576">
        <v>12887</v>
      </c>
      <c r="AY46" s="485">
        <v>1.02</v>
      </c>
      <c r="AZ46" s="485">
        <v>0.38600000000000001</v>
      </c>
      <c r="BA46" s="485">
        <v>0.11</v>
      </c>
      <c r="BB46" s="485">
        <v>0.3</v>
      </c>
      <c r="BD46" s="26">
        <f t="shared" si="11"/>
        <v>235530.81599999996</v>
      </c>
      <c r="BH46" s="577" t="s">
        <v>638</v>
      </c>
      <c r="BI46" s="577">
        <v>10.7</v>
      </c>
      <c r="BJ46" s="577">
        <v>12</v>
      </c>
      <c r="BK46" s="577">
        <v>14</v>
      </c>
      <c r="BL46" s="577">
        <v>13.4</v>
      </c>
      <c r="BM46" s="577">
        <v>16</v>
      </c>
      <c r="BN46" s="577">
        <v>12</v>
      </c>
      <c r="BO46" s="577">
        <v>10.199999999999999</v>
      </c>
      <c r="BP46" s="577">
        <v>17.5</v>
      </c>
      <c r="BQ46" s="577">
        <v>13</v>
      </c>
    </row>
    <row r="47" spans="1:71" ht="20.25" customHeight="1">
      <c r="A47" s="591" t="s">
        <v>510</v>
      </c>
      <c r="D47" s="669" t="s">
        <v>521</v>
      </c>
      <c r="E47" s="14"/>
      <c r="AC47" s="65" t="s">
        <v>639</v>
      </c>
      <c r="AD47" s="65" t="s">
        <v>640</v>
      </c>
      <c r="AE47" s="65" t="s">
        <v>18</v>
      </c>
      <c r="AF47" s="65" t="s">
        <v>641</v>
      </c>
      <c r="AG47" s="236"/>
      <c r="AH47" s="236"/>
      <c r="AS47" s="605" t="s">
        <v>637</v>
      </c>
      <c r="AT47" s="576" t="s">
        <v>488</v>
      </c>
      <c r="AU47" s="576">
        <v>197000</v>
      </c>
      <c r="AV47" s="576">
        <v>541</v>
      </c>
      <c r="AW47" s="576"/>
      <c r="AX47" s="576">
        <v>11000</v>
      </c>
      <c r="AY47" s="485">
        <v>0.32100000000000001</v>
      </c>
      <c r="AZ47" s="485">
        <v>0.189</v>
      </c>
      <c r="BA47" s="485">
        <v>6.7000000000000004E-2</v>
      </c>
      <c r="BB47" s="485">
        <v>0.16400000000000001</v>
      </c>
      <c r="BD47" s="26">
        <f t="shared" si="11"/>
        <v>208541.74100000001</v>
      </c>
      <c r="BH47" s="577" t="s">
        <v>642</v>
      </c>
      <c r="BI47" s="577">
        <v>121</v>
      </c>
      <c r="BJ47" s="577">
        <v>115</v>
      </c>
      <c r="BK47" s="577">
        <v>125</v>
      </c>
      <c r="BL47" s="577">
        <v>100</v>
      </c>
      <c r="BM47" s="577">
        <v>82</v>
      </c>
      <c r="BN47" s="577">
        <v>90</v>
      </c>
      <c r="BO47" s="577">
        <v>80</v>
      </c>
      <c r="BP47" s="577">
        <v>185</v>
      </c>
      <c r="BQ47" s="577">
        <v>110</v>
      </c>
    </row>
    <row r="48" spans="1:71" ht="20.25" customHeight="1" thickBot="1">
      <c r="A48" s="591" t="s">
        <v>510</v>
      </c>
      <c r="B48" s="611" t="s">
        <v>643</v>
      </c>
      <c r="C48" s="611"/>
      <c r="D48" s="611" t="s">
        <v>644</v>
      </c>
      <c r="E48" s="611" t="s">
        <v>443</v>
      </c>
      <c r="F48" s="611" t="s">
        <v>645</v>
      </c>
      <c r="G48" s="612" t="s">
        <v>646</v>
      </c>
      <c r="I48" s="1" t="s">
        <v>647</v>
      </c>
      <c r="J48" s="1" t="s">
        <v>648</v>
      </c>
      <c r="K48" s="1" t="s">
        <v>649</v>
      </c>
      <c r="L48" s="1" t="s">
        <v>650</v>
      </c>
      <c r="M48" s="1" t="s">
        <v>651</v>
      </c>
      <c r="N48" s="1" t="s">
        <v>652</v>
      </c>
      <c r="O48" s="1" t="s">
        <v>653</v>
      </c>
      <c r="P48" s="406" t="s">
        <v>654</v>
      </c>
      <c r="Q48" s="406" t="s">
        <v>655</v>
      </c>
      <c r="R48" s="1" t="s">
        <v>656</v>
      </c>
      <c r="AC48" s="1" t="s">
        <v>657</v>
      </c>
      <c r="AD48" s="1" t="s">
        <v>337</v>
      </c>
      <c r="AE48" s="1">
        <v>215312</v>
      </c>
      <c r="AF48" s="1" t="s">
        <v>658</v>
      </c>
      <c r="AG48" s="236"/>
      <c r="AH48" s="236"/>
      <c r="AS48" s="605"/>
      <c r="AU48" s="576">
        <v>194000</v>
      </c>
      <c r="AV48" s="576">
        <v>384</v>
      </c>
      <c r="AW48" s="576"/>
      <c r="AX48" s="576">
        <v>8143</v>
      </c>
      <c r="AY48" s="485">
        <v>0.41000000000000003</v>
      </c>
      <c r="AZ48" s="485">
        <v>0.18</v>
      </c>
      <c r="BA48" s="485">
        <v>0.06</v>
      </c>
      <c r="BB48" s="485">
        <v>0.15</v>
      </c>
      <c r="BD48" s="26">
        <f t="shared" si="11"/>
        <v>202527.8</v>
      </c>
      <c r="BH48" s="577" t="s">
        <v>659</v>
      </c>
      <c r="BI48" s="577">
        <v>312</v>
      </c>
      <c r="BJ48" s="577">
        <v>185</v>
      </c>
      <c r="BK48" s="577">
        <v>100</v>
      </c>
      <c r="BL48" s="577">
        <v>116</v>
      </c>
      <c r="BM48" s="577">
        <v>47</v>
      </c>
      <c r="BN48" s="577">
        <v>50</v>
      </c>
      <c r="BO48" s="577">
        <v>46</v>
      </c>
      <c r="BP48" s="577">
        <v>250</v>
      </c>
      <c r="BQ48" s="577">
        <v>17</v>
      </c>
    </row>
    <row r="49" spans="1:75" ht="20.25" customHeight="1" thickBot="1">
      <c r="A49" s="591" t="s">
        <v>510</v>
      </c>
      <c r="B49" s="613">
        <v>1</v>
      </c>
      <c r="C49" s="613"/>
      <c r="D49" s="613" t="s">
        <v>466</v>
      </c>
      <c r="E49" s="613" t="s">
        <v>660</v>
      </c>
      <c r="F49" s="613">
        <v>8.9899999999999994E-2</v>
      </c>
      <c r="G49" s="1" t="s">
        <v>661</v>
      </c>
      <c r="I49" s="614">
        <v>893000</v>
      </c>
      <c r="J49" s="615">
        <v>6000</v>
      </c>
      <c r="K49" s="616">
        <v>93000</v>
      </c>
      <c r="L49" s="617">
        <v>21.5</v>
      </c>
      <c r="M49" s="618">
        <v>4</v>
      </c>
      <c r="N49" s="618">
        <v>16.5</v>
      </c>
      <c r="O49" s="618">
        <v>14.5</v>
      </c>
      <c r="P49" s="655">
        <v>14</v>
      </c>
      <c r="Q49" s="656">
        <v>29</v>
      </c>
      <c r="R49" s="619">
        <v>0.6</v>
      </c>
      <c r="AC49" s="1"/>
      <c r="AD49" s="1" t="s">
        <v>474</v>
      </c>
      <c r="AE49" s="1">
        <v>312.5</v>
      </c>
      <c r="AF49" s="1" t="s">
        <v>662</v>
      </c>
      <c r="AG49" s="620"/>
      <c r="AH49" s="236"/>
      <c r="AS49" s="605"/>
      <c r="AU49" s="26">
        <f>+AVERAGE(AU33,AU35,AU37,AU39,AU41,AU43,AU45,AU47)</f>
        <v>214500</v>
      </c>
      <c r="AV49" s="26">
        <f>+AVERAGE(AV33,AV35,AV37,AV39,AV41,AV43,AV45,AV47)</f>
        <v>647.375</v>
      </c>
      <c r="AX49" s="26">
        <f t="shared" ref="AX49:BB50" si="16">+AVERAGE(AX33,AX35,AX37,AX39,AX41,AX43,AX45,AX47)</f>
        <v>13350</v>
      </c>
      <c r="AY49" s="26">
        <f t="shared" si="16"/>
        <v>0.34900000000000009</v>
      </c>
      <c r="AZ49" s="26">
        <f t="shared" si="16"/>
        <v>0.21200000000000002</v>
      </c>
      <c r="BA49" s="26">
        <f t="shared" si="16"/>
        <v>8.3999999999999991E-2</v>
      </c>
      <c r="BB49" s="26">
        <f t="shared" si="16"/>
        <v>0.23474999999999999</v>
      </c>
      <c r="BH49" s="577" t="s">
        <v>663</v>
      </c>
      <c r="BI49" s="577" t="s">
        <v>664</v>
      </c>
      <c r="BJ49" s="577" t="s">
        <v>486</v>
      </c>
      <c r="BK49" s="577" t="s">
        <v>665</v>
      </c>
      <c r="BL49" s="577">
        <v>9.8000000000000007</v>
      </c>
      <c r="BM49" s="577">
        <v>7.8</v>
      </c>
      <c r="BN49" s="577">
        <v>7.1</v>
      </c>
      <c r="BO49" s="577">
        <v>6</v>
      </c>
      <c r="BP49" s="577">
        <v>6</v>
      </c>
      <c r="BQ49" s="577">
        <v>5.7</v>
      </c>
      <c r="BR49" s="577">
        <v>5</v>
      </c>
      <c r="BS49" s="577">
        <v>16</v>
      </c>
      <c r="BT49" s="577">
        <v>11</v>
      </c>
    </row>
    <row r="50" spans="1:75" ht="20.25" customHeight="1" thickBot="1">
      <c r="A50" s="591" t="s">
        <v>510</v>
      </c>
      <c r="B50" s="613">
        <v>2</v>
      </c>
      <c r="C50" s="613"/>
      <c r="D50" s="613" t="s">
        <v>666</v>
      </c>
      <c r="E50" s="613" t="s">
        <v>667</v>
      </c>
      <c r="F50" s="613">
        <v>0.17849999999999999</v>
      </c>
      <c r="G50" s="1" t="s">
        <v>661</v>
      </c>
      <c r="I50" s="26"/>
      <c r="J50" s="14"/>
      <c r="AC50" s="1" t="s">
        <v>657</v>
      </c>
      <c r="AD50" s="1" t="s">
        <v>338</v>
      </c>
      <c r="AE50" s="1">
        <v>0.58499999999999996</v>
      </c>
      <c r="AF50" s="1" t="s">
        <v>658</v>
      </c>
      <c r="AG50" s="620"/>
      <c r="AH50" s="236"/>
      <c r="AU50" s="26">
        <f>+AVERAGE(AU34,AU36,AU38,AU40,AU42,AU44,AU46,AU48)</f>
        <v>216125</v>
      </c>
      <c r="AV50" s="26">
        <f>+AVERAGE(AV34,AV36,AV38,AV40,AV42,AV44,AV46,AV48)</f>
        <v>582.75</v>
      </c>
      <c r="AX50" s="26">
        <f t="shared" si="16"/>
        <v>6307.75</v>
      </c>
      <c r="AY50" s="26">
        <f t="shared" si="16"/>
        <v>0.46825</v>
      </c>
      <c r="AZ50" s="26">
        <f t="shared" si="16"/>
        <v>0.31950000000000001</v>
      </c>
      <c r="BA50" s="26">
        <f t="shared" si="16"/>
        <v>0.1</v>
      </c>
      <c r="BB50" s="26">
        <f t="shared" si="16"/>
        <v>0.260625</v>
      </c>
      <c r="BH50" s="577" t="s">
        <v>668</v>
      </c>
      <c r="BI50" s="577">
        <v>33</v>
      </c>
      <c r="BJ50" s="577">
        <v>23</v>
      </c>
      <c r="BK50" s="577">
        <v>21</v>
      </c>
      <c r="BL50" s="577">
        <v>17</v>
      </c>
      <c r="BM50" s="577">
        <v>13</v>
      </c>
      <c r="BN50" s="577">
        <v>10</v>
      </c>
      <c r="BO50" s="577">
        <v>9</v>
      </c>
      <c r="BP50" s="577">
        <v>42</v>
      </c>
      <c r="BQ50" s="577">
        <v>28</v>
      </c>
    </row>
    <row r="51" spans="1:75" ht="20.25" customHeight="1" thickBot="1">
      <c r="A51" s="591" t="s">
        <v>510</v>
      </c>
      <c r="B51" s="613">
        <v>3</v>
      </c>
      <c r="C51" s="613"/>
      <c r="D51" s="613" t="s">
        <v>669</v>
      </c>
      <c r="E51" s="613" t="s">
        <v>670</v>
      </c>
      <c r="F51" s="621">
        <v>0.53400000000000003</v>
      </c>
      <c r="G51" s="1" t="s">
        <v>671</v>
      </c>
      <c r="I51" s="26"/>
      <c r="AC51" s="1" t="s">
        <v>657</v>
      </c>
      <c r="AD51" s="1" t="s">
        <v>339</v>
      </c>
      <c r="AE51" s="1">
        <v>1205</v>
      </c>
      <c r="AF51" s="1" t="s">
        <v>658</v>
      </c>
      <c r="AG51" s="620"/>
      <c r="AH51" s="236"/>
      <c r="AU51" s="26">
        <f>(AU49+AU50)/2</f>
        <v>215312.5</v>
      </c>
      <c r="BH51" s="577" t="s">
        <v>672</v>
      </c>
      <c r="BI51" s="577" t="s">
        <v>665</v>
      </c>
      <c r="BJ51" s="577">
        <v>1.84</v>
      </c>
      <c r="BK51" s="577">
        <v>1.8</v>
      </c>
      <c r="BL51" s="577">
        <v>1.95</v>
      </c>
      <c r="BM51" s="577">
        <v>1.6</v>
      </c>
      <c r="BN51" s="577">
        <v>2.0499999999999998</v>
      </c>
      <c r="BO51" s="577">
        <v>1.55</v>
      </c>
      <c r="BP51" s="577">
        <v>1.35</v>
      </c>
      <c r="BQ51" s="577">
        <v>3.45</v>
      </c>
      <c r="BR51" s="577">
        <v>2.2000000000000002</v>
      </c>
    </row>
    <row r="52" spans="1:75" ht="20.25" customHeight="1" thickBot="1">
      <c r="A52" s="591" t="s">
        <v>510</v>
      </c>
      <c r="B52" s="613">
        <v>4</v>
      </c>
      <c r="C52" s="613"/>
      <c r="D52" s="613" t="s">
        <v>673</v>
      </c>
      <c r="E52" s="613" t="s">
        <v>674</v>
      </c>
      <c r="F52" s="621">
        <v>1.8480000000000001</v>
      </c>
      <c r="G52" s="1" t="s">
        <v>671</v>
      </c>
      <c r="I52" s="622" t="s">
        <v>74</v>
      </c>
      <c r="J52" s="14" t="s">
        <v>75</v>
      </c>
      <c r="K52" s="26" t="s">
        <v>76</v>
      </c>
      <c r="L52" s="26" t="s">
        <v>77</v>
      </c>
      <c r="M52" s="26" t="s">
        <v>78</v>
      </c>
      <c r="N52" s="26" t="s">
        <v>79</v>
      </c>
      <c r="O52" s="26" t="s">
        <v>80</v>
      </c>
      <c r="P52" s="478" t="s">
        <v>81</v>
      </c>
      <c r="Q52" s="478" t="s">
        <v>82</v>
      </c>
      <c r="R52" s="26" t="s">
        <v>83</v>
      </c>
      <c r="AC52" s="1"/>
      <c r="AD52" s="1" t="s">
        <v>494</v>
      </c>
      <c r="AE52" s="1">
        <v>0.11</v>
      </c>
      <c r="AF52" s="1" t="s">
        <v>662</v>
      </c>
      <c r="AG52" s="620"/>
      <c r="AH52" s="236"/>
      <c r="BH52" s="577" t="s">
        <v>675</v>
      </c>
      <c r="BI52" s="577" t="s">
        <v>676</v>
      </c>
      <c r="BJ52" s="577" t="s">
        <v>486</v>
      </c>
      <c r="BK52" s="577" t="s">
        <v>487</v>
      </c>
      <c r="BL52" s="577">
        <v>19.600000000000001</v>
      </c>
      <c r="BM52" s="577">
        <v>12.7</v>
      </c>
      <c r="BN52" s="577">
        <v>7.6</v>
      </c>
      <c r="BO52" s="577">
        <v>8.3000000000000007</v>
      </c>
      <c r="BP52" s="577">
        <v>7.7</v>
      </c>
      <c r="BQ52" s="577">
        <v>9</v>
      </c>
      <c r="BR52" s="577">
        <v>9.9</v>
      </c>
      <c r="BS52" s="577">
        <v>25.5</v>
      </c>
      <c r="BT52" s="577">
        <v>13.5</v>
      </c>
    </row>
    <row r="53" spans="1:75" ht="20.25" customHeight="1" thickBot="1">
      <c r="A53" s="591" t="s">
        <v>510</v>
      </c>
      <c r="B53" s="613">
        <v>5</v>
      </c>
      <c r="C53" s="613"/>
      <c r="D53" s="613" t="s">
        <v>677</v>
      </c>
      <c r="E53" s="613" t="s">
        <v>678</v>
      </c>
      <c r="F53" s="621">
        <v>2.34</v>
      </c>
      <c r="G53" s="1" t="s">
        <v>671</v>
      </c>
      <c r="I53" s="26"/>
      <c r="J53" s="14"/>
      <c r="AC53" s="1"/>
      <c r="AD53" s="1" t="s">
        <v>501</v>
      </c>
      <c r="AE53" s="1">
        <v>0.215</v>
      </c>
      <c r="AF53" s="1" t="s">
        <v>662</v>
      </c>
      <c r="AG53" s="620"/>
      <c r="AH53" s="236"/>
      <c r="BH53" s="577" t="s">
        <v>679</v>
      </c>
      <c r="BI53" s="577" t="s">
        <v>486</v>
      </c>
      <c r="BJ53" s="577" t="s">
        <v>665</v>
      </c>
      <c r="BK53" s="577">
        <v>3.6</v>
      </c>
      <c r="BL53" s="577">
        <v>2.6</v>
      </c>
      <c r="BM53" s="577">
        <v>1.3</v>
      </c>
      <c r="BN53" s="577">
        <v>1.5</v>
      </c>
      <c r="BO53" s="577">
        <v>0.5</v>
      </c>
      <c r="BP53" s="577">
        <v>0.8</v>
      </c>
      <c r="BQ53" s="577">
        <v>0.6</v>
      </c>
      <c r="BR53" s="577">
        <v>2.4</v>
      </c>
      <c r="BS53" s="577">
        <v>0.8</v>
      </c>
    </row>
    <row r="54" spans="1:75" ht="20.25" customHeight="1" thickBot="1">
      <c r="A54" s="591" t="s">
        <v>510</v>
      </c>
      <c r="B54" s="613">
        <v>6</v>
      </c>
      <c r="C54" s="613"/>
      <c r="D54" s="613" t="s">
        <v>680</v>
      </c>
      <c r="E54" s="613" t="s">
        <v>681</v>
      </c>
      <c r="F54" s="621">
        <v>2.2599999999999998</v>
      </c>
      <c r="G54" s="1" t="s">
        <v>671</v>
      </c>
      <c r="I54" s="26"/>
      <c r="J54" s="14"/>
      <c r="AC54" s="1" t="s">
        <v>682</v>
      </c>
      <c r="AD54" s="1" t="s">
        <v>506</v>
      </c>
      <c r="AE54" s="1">
        <v>8.6</v>
      </c>
      <c r="AF54" s="1" t="s">
        <v>662</v>
      </c>
      <c r="AG54" s="620"/>
      <c r="AH54" s="236"/>
      <c r="BH54" s="577" t="s">
        <v>683</v>
      </c>
      <c r="BI54" s="577" t="s">
        <v>684</v>
      </c>
      <c r="BJ54" s="577" t="s">
        <v>685</v>
      </c>
    </row>
    <row r="55" spans="1:75" ht="20.25" customHeight="1" thickBot="1">
      <c r="A55" s="591" t="s">
        <v>510</v>
      </c>
      <c r="B55" s="613">
        <v>7</v>
      </c>
      <c r="C55" s="613"/>
      <c r="D55" s="613" t="s">
        <v>686</v>
      </c>
      <c r="E55" s="613" t="s">
        <v>687</v>
      </c>
      <c r="F55" s="613">
        <v>1.2505999999999999</v>
      </c>
      <c r="G55" s="1" t="s">
        <v>661</v>
      </c>
      <c r="I55" s="26"/>
      <c r="J55" s="14"/>
      <c r="AC55" s="1" t="s">
        <v>682</v>
      </c>
      <c r="AD55" s="610" t="s">
        <v>515</v>
      </c>
      <c r="AE55" s="1">
        <v>1.92</v>
      </c>
      <c r="AF55" s="1" t="s">
        <v>662</v>
      </c>
      <c r="AG55" s="620"/>
      <c r="AH55" s="236"/>
      <c r="BH55" s="577" t="s">
        <v>688</v>
      </c>
      <c r="BI55" s="577" t="s">
        <v>587</v>
      </c>
    </row>
    <row r="56" spans="1:75" ht="20.25" customHeight="1" thickBot="1">
      <c r="A56" s="591" t="s">
        <v>510</v>
      </c>
      <c r="B56" s="613">
        <v>8</v>
      </c>
      <c r="C56" s="613"/>
      <c r="D56" s="613" t="s">
        <v>689</v>
      </c>
      <c r="E56" s="613" t="s">
        <v>690</v>
      </c>
      <c r="F56" s="613">
        <v>1.429</v>
      </c>
      <c r="G56" s="1" t="s">
        <v>661</v>
      </c>
      <c r="I56" s="26"/>
      <c r="J56" s="14"/>
      <c r="AC56" s="1" t="s">
        <v>569</v>
      </c>
      <c r="AD56" s="623" t="s">
        <v>340</v>
      </c>
      <c r="AE56" s="1">
        <f>(710+863+1090+1130)/4/1000</f>
        <v>0.94825000000000004</v>
      </c>
      <c r="AF56" s="1" t="s">
        <v>691</v>
      </c>
      <c r="AG56" s="620"/>
      <c r="AH56" s="236"/>
      <c r="BH56" s="577">
        <v>2.2200000000000002</v>
      </c>
      <c r="BI56" s="577">
        <v>1.7</v>
      </c>
      <c r="BJ56" s="577">
        <v>1.45</v>
      </c>
      <c r="BK56" s="577">
        <v>1.25</v>
      </c>
      <c r="BL56" s="577">
        <v>2.9</v>
      </c>
      <c r="BM56" s="577">
        <v>3.1</v>
      </c>
      <c r="BN56" s="577">
        <v>3.1</v>
      </c>
      <c r="BO56" s="577">
        <v>2.6</v>
      </c>
      <c r="BP56" s="577">
        <v>2.5</v>
      </c>
    </row>
    <row r="57" spans="1:75" ht="20.25" customHeight="1" thickBot="1">
      <c r="A57" s="591" t="s">
        <v>510</v>
      </c>
      <c r="B57" s="613">
        <v>9</v>
      </c>
      <c r="C57" s="613"/>
      <c r="D57" s="613" t="s">
        <v>555</v>
      </c>
      <c r="E57" s="613" t="s">
        <v>692</v>
      </c>
      <c r="F57" s="613">
        <v>1.696</v>
      </c>
      <c r="G57" s="1" t="s">
        <v>661</v>
      </c>
      <c r="I57" s="26"/>
      <c r="J57" s="14"/>
      <c r="AC57" s="1" t="s">
        <v>569</v>
      </c>
      <c r="AD57" s="623" t="s">
        <v>341</v>
      </c>
      <c r="AE57" s="1">
        <f>(134+0+0+250)/4/1000</f>
        <v>9.6000000000000002E-2</v>
      </c>
      <c r="AF57" s="1" t="s">
        <v>691</v>
      </c>
      <c r="AG57" s="620"/>
      <c r="AH57" s="236"/>
      <c r="BH57" s="577">
        <v>7.9</v>
      </c>
      <c r="BI57" s="577">
        <v>10.1</v>
      </c>
      <c r="BJ57" s="577">
        <v>12.7</v>
      </c>
      <c r="BK57" s="577">
        <v>15.3</v>
      </c>
      <c r="BL57" s="577">
        <v>10</v>
      </c>
      <c r="BM57" s="577">
        <v>11.1</v>
      </c>
      <c r="BN57" s="577">
        <v>11.1</v>
      </c>
      <c r="BO57" s="577">
        <v>7.2</v>
      </c>
      <c r="BP57" s="577">
        <v>8.1999999999999993</v>
      </c>
    </row>
    <row r="58" spans="1:75" ht="20.25" customHeight="1" thickBot="1">
      <c r="A58" s="591" t="s">
        <v>510</v>
      </c>
      <c r="B58" s="613">
        <v>10</v>
      </c>
      <c r="C58" s="613"/>
      <c r="D58" s="613" t="s">
        <v>693</v>
      </c>
      <c r="E58" s="613" t="s">
        <v>694</v>
      </c>
      <c r="F58" s="613">
        <v>0.9</v>
      </c>
      <c r="G58" s="1" t="s">
        <v>661</v>
      </c>
      <c r="I58" s="26"/>
      <c r="J58" s="14"/>
      <c r="AC58" s="1" t="s">
        <v>569</v>
      </c>
      <c r="AD58" s="623" t="s">
        <v>342</v>
      </c>
      <c r="AE58" s="1">
        <f>(560+640+703+705)/4/1000</f>
        <v>0.65200000000000002</v>
      </c>
      <c r="AF58" s="1" t="s">
        <v>691</v>
      </c>
      <c r="AG58" s="620"/>
      <c r="AH58" s="236"/>
      <c r="BH58" s="577" t="s">
        <v>695</v>
      </c>
      <c r="BI58" s="577">
        <v>1.44</v>
      </c>
      <c r="BJ58" s="577">
        <v>2</v>
      </c>
      <c r="BK58" s="577">
        <v>2.4</v>
      </c>
      <c r="BL58" s="577">
        <v>2.4</v>
      </c>
      <c r="BM58" s="577">
        <v>2.2000000000000002</v>
      </c>
      <c r="BN58" s="577">
        <v>2.1</v>
      </c>
      <c r="BO58" s="577">
        <v>2</v>
      </c>
      <c r="BP58" s="577">
        <v>1.3</v>
      </c>
      <c r="BQ58" s="577" t="s">
        <v>478</v>
      </c>
    </row>
    <row r="59" spans="1:75" ht="20.25" customHeight="1" thickBot="1">
      <c r="A59" s="591" t="s">
        <v>510</v>
      </c>
      <c r="B59" s="613">
        <v>11</v>
      </c>
      <c r="C59" s="613"/>
      <c r="D59" s="613" t="s">
        <v>696</v>
      </c>
      <c r="E59" s="613" t="s">
        <v>697</v>
      </c>
      <c r="F59" s="621">
        <v>0.97099999999999997</v>
      </c>
      <c r="G59" s="1" t="s">
        <v>671</v>
      </c>
      <c r="I59" s="26"/>
      <c r="J59" s="14"/>
      <c r="AC59" s="1"/>
      <c r="AD59" s="623" t="s">
        <v>698</v>
      </c>
      <c r="AE59" s="1">
        <f>(208+157+97+107)/4/1000</f>
        <v>0.14224999999999999</v>
      </c>
      <c r="AF59" s="1" t="s">
        <v>691</v>
      </c>
      <c r="AG59" s="620"/>
      <c r="AH59" s="236"/>
      <c r="BH59" s="624" t="s">
        <v>699</v>
      </c>
      <c r="BI59" s="624" t="s">
        <v>700</v>
      </c>
      <c r="BJ59" s="624" t="s">
        <v>484</v>
      </c>
      <c r="BK59" s="624" t="s">
        <v>701</v>
      </c>
      <c r="BL59" s="624" t="s">
        <v>486</v>
      </c>
      <c r="BM59" s="624" t="s">
        <v>486</v>
      </c>
      <c r="BN59" s="577" t="s">
        <v>587</v>
      </c>
      <c r="BO59" s="577">
        <v>3.8</v>
      </c>
      <c r="BP59" s="577">
        <v>8</v>
      </c>
      <c r="BQ59" s="577">
        <v>7.8</v>
      </c>
      <c r="BR59" s="577">
        <v>8.3000000000000007</v>
      </c>
      <c r="BS59" s="577">
        <v>6.3</v>
      </c>
      <c r="BT59" s="577">
        <v>5.9</v>
      </c>
      <c r="BU59" s="577">
        <v>5.9</v>
      </c>
      <c r="BV59" s="577">
        <v>4.9000000000000004</v>
      </c>
      <c r="BW59" s="577">
        <v>5.2</v>
      </c>
    </row>
    <row r="60" spans="1:75" ht="20.25" customHeight="1" thickBot="1">
      <c r="A60" s="591" t="s">
        <v>510</v>
      </c>
      <c r="B60" s="613">
        <v>12</v>
      </c>
      <c r="C60" s="613"/>
      <c r="D60" s="613" t="s">
        <v>702</v>
      </c>
      <c r="E60" s="613" t="s">
        <v>703</v>
      </c>
      <c r="F60" s="621">
        <v>1.738</v>
      </c>
      <c r="G60" s="1" t="s">
        <v>671</v>
      </c>
      <c r="I60" s="26"/>
      <c r="J60" s="14"/>
      <c r="AC60" s="1" t="s">
        <v>682</v>
      </c>
      <c r="AD60" s="1" t="s">
        <v>444</v>
      </c>
      <c r="AE60" s="1">
        <v>1.9263157894736842</v>
      </c>
      <c r="AF60" s="1" t="s">
        <v>704</v>
      </c>
      <c r="AG60" s="620"/>
      <c r="AH60" s="236"/>
      <c r="BH60" s="577" t="s">
        <v>705</v>
      </c>
      <c r="BI60" s="577">
        <v>270</v>
      </c>
      <c r="BJ60" s="577">
        <v>-370</v>
      </c>
      <c r="BK60" s="577">
        <v>-450</v>
      </c>
      <c r="BL60" s="577">
        <v>-540</v>
      </c>
      <c r="BM60" s="577">
        <v>-360</v>
      </c>
      <c r="BN60" s="577">
        <v>-390</v>
      </c>
      <c r="BO60" s="577">
        <v>-370</v>
      </c>
      <c r="BP60" s="577">
        <v>-250</v>
      </c>
      <c r="BQ60" s="577" t="s">
        <v>478</v>
      </c>
    </row>
    <row r="61" spans="1:75" ht="20.25" customHeight="1" thickBot="1">
      <c r="A61" s="591" t="s">
        <v>510</v>
      </c>
      <c r="B61" s="613">
        <v>13</v>
      </c>
      <c r="C61" s="613"/>
      <c r="D61" s="613" t="s">
        <v>706</v>
      </c>
      <c r="E61" s="613" t="s">
        <v>707</v>
      </c>
      <c r="F61" s="621">
        <v>2.702</v>
      </c>
      <c r="G61" s="1" t="s">
        <v>671</v>
      </c>
      <c r="I61" s="26"/>
      <c r="J61" s="14"/>
      <c r="AC61" s="1" t="s">
        <v>682</v>
      </c>
      <c r="AD61" s="1" t="s">
        <v>445</v>
      </c>
      <c r="AE61" s="1">
        <v>6.5272145061728395</v>
      </c>
      <c r="AF61" s="1" t="s">
        <v>704</v>
      </c>
      <c r="AG61" s="620"/>
      <c r="AH61" s="236"/>
      <c r="BH61" s="577" t="s">
        <v>708</v>
      </c>
      <c r="BI61" s="577" t="s">
        <v>485</v>
      </c>
      <c r="BJ61" s="577" t="s">
        <v>709</v>
      </c>
      <c r="BK61" s="577">
        <v>920</v>
      </c>
      <c r="BL61" s="577">
        <v>1500</v>
      </c>
      <c r="BM61" s="577">
        <v>1900</v>
      </c>
      <c r="BN61" s="577">
        <v>2100</v>
      </c>
      <c r="BO61" s="577">
        <v>1700</v>
      </c>
      <c r="BP61" s="577">
        <v>1300</v>
      </c>
      <c r="BQ61" s="577">
        <v>1100</v>
      </c>
      <c r="BR61" s="577" t="s">
        <v>478</v>
      </c>
      <c r="BS61" s="586" t="s">
        <v>478</v>
      </c>
    </row>
    <row r="62" spans="1:75" ht="20.25" customHeight="1" thickBot="1">
      <c r="A62" s="591" t="s">
        <v>510</v>
      </c>
      <c r="B62" s="613">
        <v>14</v>
      </c>
      <c r="C62" s="613"/>
      <c r="D62" s="613" t="s">
        <v>710</v>
      </c>
      <c r="E62" s="613" t="s">
        <v>711</v>
      </c>
      <c r="F62" s="621">
        <v>2.33</v>
      </c>
      <c r="G62" s="1" t="s">
        <v>671</v>
      </c>
      <c r="I62" s="26"/>
      <c r="J62" s="14"/>
      <c r="AC62" s="1" t="s">
        <v>682</v>
      </c>
      <c r="AD62" s="610" t="s">
        <v>446</v>
      </c>
      <c r="AE62" s="1">
        <v>0.50236842105263158</v>
      </c>
      <c r="AF62" s="1" t="s">
        <v>704</v>
      </c>
      <c r="AG62" s="620"/>
      <c r="AH62" s="236"/>
      <c r="BH62" s="577" t="s">
        <v>712</v>
      </c>
      <c r="BI62" s="577" t="s">
        <v>485</v>
      </c>
      <c r="BJ62" s="577" t="s">
        <v>491</v>
      </c>
      <c r="BK62" s="577">
        <v>710</v>
      </c>
      <c r="BL62" s="577">
        <v>883</v>
      </c>
      <c r="BM62" s="577">
        <v>1090</v>
      </c>
      <c r="BN62" s="577">
        <v>1130</v>
      </c>
      <c r="BO62" s="577">
        <v>1100</v>
      </c>
      <c r="BP62" s="577">
        <v>750</v>
      </c>
      <c r="BQ62" s="586" t="s">
        <v>478</v>
      </c>
      <c r="BR62" s="577">
        <v>915</v>
      </c>
      <c r="BS62" s="577">
        <v>831</v>
      </c>
    </row>
    <row r="63" spans="1:75" ht="20.25" customHeight="1" thickBot="1">
      <c r="A63" s="591" t="s">
        <v>510</v>
      </c>
      <c r="B63" s="613">
        <v>15</v>
      </c>
      <c r="C63" s="613"/>
      <c r="D63" s="613" t="s">
        <v>6</v>
      </c>
      <c r="E63" s="613" t="s">
        <v>713</v>
      </c>
      <c r="F63" s="621">
        <v>1.82</v>
      </c>
      <c r="G63" s="1" t="s">
        <v>671</v>
      </c>
      <c r="I63" s="26"/>
      <c r="J63" s="14"/>
      <c r="AC63" s="1" t="s">
        <v>682</v>
      </c>
      <c r="AD63" s="610" t="s">
        <v>447</v>
      </c>
      <c r="AE63" s="1">
        <v>2.2173684210526319</v>
      </c>
      <c r="AF63" s="1" t="s">
        <v>704</v>
      </c>
      <c r="AG63" s="236"/>
      <c r="AH63" s="236"/>
      <c r="BH63" s="577" t="s">
        <v>683</v>
      </c>
      <c r="BI63" s="577" t="s">
        <v>485</v>
      </c>
      <c r="BJ63" s="577" t="s">
        <v>709</v>
      </c>
      <c r="BK63" s="577">
        <v>134</v>
      </c>
      <c r="BL63" s="577" t="s">
        <v>714</v>
      </c>
      <c r="BM63" s="577" t="s">
        <v>715</v>
      </c>
      <c r="BN63" s="586" t="s">
        <v>478</v>
      </c>
      <c r="BO63" s="577">
        <v>250</v>
      </c>
      <c r="BP63" s="577">
        <v>220</v>
      </c>
      <c r="BQ63" s="586" t="s">
        <v>478</v>
      </c>
      <c r="BR63" s="586" t="s">
        <v>478</v>
      </c>
      <c r="BS63" s="577" t="s">
        <v>478</v>
      </c>
    </row>
    <row r="64" spans="1:75" ht="20.25" customHeight="1" thickBot="1">
      <c r="A64" s="591" t="s">
        <v>510</v>
      </c>
      <c r="B64" s="613">
        <v>16</v>
      </c>
      <c r="C64" s="613"/>
      <c r="D64" s="613" t="s">
        <v>716</v>
      </c>
      <c r="E64" s="613" t="s">
        <v>717</v>
      </c>
      <c r="F64" s="621">
        <v>2.0699999999999998</v>
      </c>
      <c r="G64" s="1" t="s">
        <v>671</v>
      </c>
      <c r="I64" s="26"/>
      <c r="J64" s="14"/>
      <c r="AC64" s="1" t="s">
        <v>682</v>
      </c>
      <c r="AD64" s="1" t="s">
        <v>448</v>
      </c>
      <c r="AE64" s="1">
        <v>0.52473684210526339</v>
      </c>
      <c r="AF64" s="1" t="s">
        <v>704</v>
      </c>
      <c r="AG64" s="236"/>
      <c r="AH64" s="236"/>
      <c r="BH64" s="577" t="s">
        <v>718</v>
      </c>
      <c r="BI64" s="577" t="s">
        <v>485</v>
      </c>
      <c r="BJ64" s="577" t="s">
        <v>719</v>
      </c>
      <c r="BK64" s="577">
        <v>560</v>
      </c>
      <c r="BL64" s="577">
        <v>640</v>
      </c>
      <c r="BM64" s="577">
        <v>703</v>
      </c>
      <c r="BN64" s="577">
        <v>705</v>
      </c>
      <c r="BO64" s="577">
        <v>870</v>
      </c>
      <c r="BP64" s="577">
        <v>560</v>
      </c>
      <c r="BQ64" s="577">
        <v>530</v>
      </c>
      <c r="BR64" s="577">
        <v>885</v>
      </c>
      <c r="BS64" s="577">
        <v>690</v>
      </c>
    </row>
    <row r="65" spans="1:73" ht="20.25" customHeight="1" thickBot="1">
      <c r="A65" s="591" t="s">
        <v>510</v>
      </c>
      <c r="B65" s="613">
        <v>17</v>
      </c>
      <c r="C65" s="613"/>
      <c r="D65" s="613" t="s">
        <v>463</v>
      </c>
      <c r="E65" s="613" t="s">
        <v>720</v>
      </c>
      <c r="F65" s="613">
        <v>3.214</v>
      </c>
      <c r="G65" s="1" t="s">
        <v>661</v>
      </c>
      <c r="I65" s="26"/>
      <c r="J65" s="14"/>
      <c r="AC65" s="1" t="s">
        <v>682</v>
      </c>
      <c r="AD65" s="1" t="s">
        <v>449</v>
      </c>
      <c r="AE65" s="1">
        <v>0.1436842105263158</v>
      </c>
      <c r="AF65" s="1" t="s">
        <v>704</v>
      </c>
      <c r="AG65" s="236"/>
      <c r="AH65" s="236"/>
      <c r="BH65" s="577" t="s">
        <v>721</v>
      </c>
      <c r="BI65" s="577" t="s">
        <v>486</v>
      </c>
      <c r="BJ65" s="577" t="s">
        <v>487</v>
      </c>
      <c r="BK65" s="577">
        <v>208</v>
      </c>
      <c r="BL65" s="577">
        <v>157</v>
      </c>
      <c r="BM65" s="577">
        <v>97</v>
      </c>
      <c r="BN65" s="577">
        <v>107</v>
      </c>
      <c r="BO65" s="577">
        <v>45</v>
      </c>
      <c r="BP65" s="577">
        <v>65</v>
      </c>
      <c r="BQ65" s="577">
        <v>72</v>
      </c>
      <c r="BR65" s="577">
        <v>236</v>
      </c>
      <c r="BS65" s="577">
        <v>23</v>
      </c>
    </row>
    <row r="66" spans="1:73" ht="20.25" customHeight="1" thickBot="1">
      <c r="A66" s="591" t="s">
        <v>510</v>
      </c>
      <c r="B66" s="613">
        <v>18</v>
      </c>
      <c r="C66" s="613"/>
      <c r="D66" s="613" t="s">
        <v>722</v>
      </c>
      <c r="E66" s="613" t="s">
        <v>723</v>
      </c>
      <c r="F66" s="613">
        <v>1.7824</v>
      </c>
      <c r="G66" s="1" t="s">
        <v>661</v>
      </c>
      <c r="I66" s="26"/>
      <c r="J66" s="14"/>
      <c r="AC66" s="1" t="s">
        <v>682</v>
      </c>
      <c r="AD66" s="1" t="s">
        <v>450</v>
      </c>
      <c r="AE66" s="1">
        <v>0.55184210526315791</v>
      </c>
      <c r="AF66" s="1" t="s">
        <v>704</v>
      </c>
      <c r="BH66" s="577" t="s">
        <v>724</v>
      </c>
      <c r="BI66" s="577" t="s">
        <v>485</v>
      </c>
      <c r="BJ66" s="577" t="s">
        <v>553</v>
      </c>
      <c r="BK66" s="577">
        <v>650</v>
      </c>
      <c r="BL66" s="577">
        <v>368</v>
      </c>
      <c r="BM66" s="577">
        <v>8</v>
      </c>
      <c r="BN66" s="577">
        <v>373</v>
      </c>
      <c r="BO66" s="577">
        <v>17</v>
      </c>
      <c r="BP66" s="577">
        <v>11</v>
      </c>
      <c r="BQ66" s="577">
        <v>37</v>
      </c>
      <c r="BR66" s="577">
        <v>484</v>
      </c>
      <c r="BS66" s="577">
        <v>27</v>
      </c>
    </row>
    <row r="67" spans="1:73" ht="20.25" customHeight="1" thickBot="1">
      <c r="A67" s="591" t="s">
        <v>510</v>
      </c>
      <c r="B67" s="613">
        <v>19</v>
      </c>
      <c r="C67" s="613"/>
      <c r="D67" s="613" t="s">
        <v>7</v>
      </c>
      <c r="E67" s="613" t="s">
        <v>725</v>
      </c>
      <c r="F67" s="621">
        <v>0.86199999999999999</v>
      </c>
      <c r="G67" s="1" t="s">
        <v>671</v>
      </c>
      <c r="I67" s="26"/>
      <c r="J67" s="14"/>
      <c r="AC67" s="1" t="s">
        <v>682</v>
      </c>
      <c r="AD67" s="1" t="s">
        <v>451</v>
      </c>
      <c r="AE67" s="1">
        <v>8.7368421052631581E-2</v>
      </c>
      <c r="AF67" s="1" t="s">
        <v>704</v>
      </c>
      <c r="BH67" s="577" t="s">
        <v>726</v>
      </c>
      <c r="BI67" s="577" t="s">
        <v>727</v>
      </c>
      <c r="BJ67" s="577" t="s">
        <v>728</v>
      </c>
      <c r="BK67" s="577">
        <v>80</v>
      </c>
      <c r="BL67" s="577">
        <v>50</v>
      </c>
      <c r="BM67" s="577">
        <v>25</v>
      </c>
      <c r="BN67" s="577">
        <v>33</v>
      </c>
      <c r="BO67" s="577">
        <v>11</v>
      </c>
      <c r="BP67" s="577">
        <v>7</v>
      </c>
      <c r="BQ67" s="577">
        <v>12</v>
      </c>
      <c r="BR67" s="577">
        <v>58</v>
      </c>
      <c r="BS67" s="577">
        <v>2.2999999999999998</v>
      </c>
    </row>
    <row r="68" spans="1:73" ht="20.25" customHeight="1" thickBot="1">
      <c r="A68" s="591" t="s">
        <v>510</v>
      </c>
      <c r="B68" s="613">
        <v>20</v>
      </c>
      <c r="C68" s="613"/>
      <c r="D68" s="613" t="s">
        <v>729</v>
      </c>
      <c r="E68" s="613" t="s">
        <v>730</v>
      </c>
      <c r="F68" s="621">
        <v>1.55</v>
      </c>
      <c r="G68" s="1" t="s">
        <v>671</v>
      </c>
      <c r="I68" s="26"/>
      <c r="J68" s="14"/>
      <c r="AC68" s="1" t="s">
        <v>682</v>
      </c>
      <c r="AD68" s="610" t="s">
        <v>452</v>
      </c>
      <c r="AE68" s="1">
        <v>0.61578947368421055</v>
      </c>
      <c r="AF68" s="1" t="s">
        <v>704</v>
      </c>
      <c r="BH68" s="577" t="s">
        <v>731</v>
      </c>
      <c r="BI68" s="577" t="s">
        <v>485</v>
      </c>
      <c r="BJ68" s="577" t="s">
        <v>498</v>
      </c>
      <c r="BK68" s="577">
        <v>1.72</v>
      </c>
      <c r="BL68" s="577">
        <v>1.01</v>
      </c>
      <c r="BM68" s="577">
        <v>0.89</v>
      </c>
      <c r="BN68" s="577">
        <v>0.9</v>
      </c>
      <c r="BO68" s="577">
        <v>0.86</v>
      </c>
      <c r="BP68" s="577">
        <v>0.71</v>
      </c>
      <c r="BQ68" s="577" t="s">
        <v>478</v>
      </c>
      <c r="BR68" s="577">
        <v>0.8</v>
      </c>
      <c r="BS68" s="577" t="s">
        <v>732</v>
      </c>
      <c r="BT68" s="577" t="s">
        <v>733</v>
      </c>
      <c r="BU68" s="624">
        <v>9</v>
      </c>
    </row>
    <row r="69" spans="1:73" ht="20.25" customHeight="1" thickBot="1">
      <c r="A69" s="591" t="s">
        <v>510</v>
      </c>
      <c r="B69" s="613">
        <v>21</v>
      </c>
      <c r="C69" s="613"/>
      <c r="D69" s="613" t="s">
        <v>506</v>
      </c>
      <c r="E69" s="613" t="s">
        <v>734</v>
      </c>
      <c r="F69" s="621">
        <v>2.99</v>
      </c>
      <c r="G69" s="1" t="s">
        <v>671</v>
      </c>
      <c r="I69" s="26"/>
      <c r="J69" s="14"/>
      <c r="AC69" s="1" t="s">
        <v>682</v>
      </c>
      <c r="AD69" s="1" t="s">
        <v>453</v>
      </c>
      <c r="AE69" s="1">
        <v>0.1276315789473684</v>
      </c>
      <c r="AF69" s="1" t="s">
        <v>704</v>
      </c>
      <c r="BH69" s="577" t="s">
        <v>735</v>
      </c>
      <c r="BI69" s="577">
        <v>153</v>
      </c>
      <c r="BJ69" s="577">
        <v>115</v>
      </c>
      <c r="BK69" s="577">
        <v>105</v>
      </c>
      <c r="BL69" s="577">
        <v>85</v>
      </c>
      <c r="BM69" s="577">
        <v>70</v>
      </c>
      <c r="BN69" s="577">
        <v>68</v>
      </c>
      <c r="BO69" s="577">
        <v>60</v>
      </c>
      <c r="BP69" s="577">
        <v>196</v>
      </c>
      <c r="BQ69" s="577">
        <v>90</v>
      </c>
    </row>
    <row r="70" spans="1:73" ht="20.25" customHeight="1" thickBot="1">
      <c r="A70" s="591" t="s">
        <v>510</v>
      </c>
      <c r="B70" s="613">
        <v>22</v>
      </c>
      <c r="C70" s="613"/>
      <c r="D70" s="613" t="s">
        <v>736</v>
      </c>
      <c r="E70" s="613" t="s">
        <v>737</v>
      </c>
      <c r="F70" s="621">
        <v>4.54</v>
      </c>
      <c r="G70" s="1" t="s">
        <v>671</v>
      </c>
      <c r="I70" s="26"/>
      <c r="J70" s="14"/>
      <c r="AC70" s="1" t="s">
        <v>682</v>
      </c>
      <c r="AD70" s="1" t="s">
        <v>454</v>
      </c>
      <c r="AE70" s="1">
        <v>0.48</v>
      </c>
      <c r="AF70" s="1" t="s">
        <v>704</v>
      </c>
      <c r="BH70" s="577" t="s">
        <v>738</v>
      </c>
      <c r="BI70" s="577" t="s">
        <v>485</v>
      </c>
      <c r="BJ70" s="577" t="s">
        <v>486</v>
      </c>
      <c r="BK70" s="577" t="s">
        <v>487</v>
      </c>
    </row>
    <row r="71" spans="1:73" ht="20.25" customHeight="1" thickBot="1">
      <c r="A71" s="591" t="s">
        <v>510</v>
      </c>
      <c r="B71" s="613">
        <v>23</v>
      </c>
      <c r="C71" s="613"/>
      <c r="D71" s="613" t="s">
        <v>726</v>
      </c>
      <c r="E71" s="613" t="s">
        <v>739</v>
      </c>
      <c r="F71" s="621">
        <v>6.11</v>
      </c>
      <c r="G71" s="1" t="s">
        <v>671</v>
      </c>
      <c r="I71" s="26"/>
      <c r="J71" s="14"/>
      <c r="AC71" s="1" t="s">
        <v>682</v>
      </c>
      <c r="AD71" s="1" t="s">
        <v>455</v>
      </c>
      <c r="AE71" s="1">
        <v>6.4210526315789482E-2</v>
      </c>
      <c r="AF71" s="1" t="s">
        <v>704</v>
      </c>
      <c r="BH71" s="577" t="s">
        <v>740</v>
      </c>
      <c r="BI71" s="577" t="s">
        <v>486</v>
      </c>
      <c r="BJ71" s="577" t="s">
        <v>741</v>
      </c>
    </row>
    <row r="72" spans="1:73" ht="20.25" customHeight="1" thickBot="1">
      <c r="A72" s="591" t="s">
        <v>510</v>
      </c>
      <c r="B72" s="613">
        <v>24</v>
      </c>
      <c r="C72" s="613"/>
      <c r="D72" s="613" t="s">
        <v>474</v>
      </c>
      <c r="E72" s="613" t="s">
        <v>742</v>
      </c>
      <c r="F72" s="621">
        <v>7.19</v>
      </c>
      <c r="G72" s="1" t="s">
        <v>671</v>
      </c>
      <c r="I72" s="26"/>
      <c r="J72" s="14"/>
      <c r="AC72" s="1" t="s">
        <v>682</v>
      </c>
      <c r="AD72" s="1" t="s">
        <v>456</v>
      </c>
      <c r="AE72" s="1">
        <v>0.37157894736842101</v>
      </c>
      <c r="AF72" s="1" t="s">
        <v>704</v>
      </c>
      <c r="BH72" s="577">
        <v>2.4</v>
      </c>
      <c r="BI72" s="577">
        <v>1.91</v>
      </c>
      <c r="BJ72" s="577">
        <v>0.9</v>
      </c>
      <c r="BK72" s="577">
        <v>1.02</v>
      </c>
      <c r="BL72" s="577">
        <v>0.26</v>
      </c>
      <c r="BM72" s="577">
        <v>0.48</v>
      </c>
      <c r="BN72" s="577">
        <v>0.49</v>
      </c>
      <c r="BO72" s="577">
        <v>2.23</v>
      </c>
      <c r="BP72" s="577">
        <v>0.8</v>
      </c>
    </row>
    <row r="73" spans="1:73" ht="20.25" customHeight="1" thickBot="1">
      <c r="A73" s="591" t="s">
        <v>510</v>
      </c>
      <c r="B73" s="613">
        <v>25</v>
      </c>
      <c r="C73" s="613"/>
      <c r="D73" s="613" t="s">
        <v>743</v>
      </c>
      <c r="E73" s="613" t="s">
        <v>744</v>
      </c>
      <c r="F73" s="621">
        <v>7.43</v>
      </c>
      <c r="G73" s="1" t="s">
        <v>671</v>
      </c>
      <c r="I73" s="26"/>
      <c r="J73" s="14"/>
      <c r="AC73" s="1" t="s">
        <v>682</v>
      </c>
      <c r="AD73" s="1" t="s">
        <v>457</v>
      </c>
      <c r="AE73" s="1">
        <v>5.9473684210526331E-2</v>
      </c>
      <c r="AF73" s="1" t="s">
        <v>704</v>
      </c>
      <c r="BH73" s="577">
        <v>500</v>
      </c>
      <c r="BI73" s="577">
        <v>425</v>
      </c>
      <c r="BJ73" s="577">
        <v>200</v>
      </c>
      <c r="BK73" s="577">
        <v>188</v>
      </c>
      <c r="BL73" s="577">
        <v>68</v>
      </c>
      <c r="BM73" s="577">
        <v>53</v>
      </c>
      <c r="BN73" s="577" t="s">
        <v>478</v>
      </c>
      <c r="BO73" s="577">
        <v>150</v>
      </c>
      <c r="BP73" s="577">
        <v>53</v>
      </c>
    </row>
    <row r="74" spans="1:73" ht="20.25" customHeight="1" thickBot="1">
      <c r="A74" s="591" t="s">
        <v>510</v>
      </c>
      <c r="B74" s="613">
        <v>26</v>
      </c>
      <c r="C74" s="613"/>
      <c r="D74" s="613" t="s">
        <v>337</v>
      </c>
      <c r="E74" s="613" t="s">
        <v>8</v>
      </c>
      <c r="F74" s="621">
        <v>7.8739999999999997</v>
      </c>
      <c r="G74" s="1" t="s">
        <v>671</v>
      </c>
      <c r="I74" s="26"/>
      <c r="J74" s="14"/>
      <c r="AC74" s="1" t="s">
        <v>569</v>
      </c>
      <c r="AD74" s="56" t="s">
        <v>343</v>
      </c>
      <c r="AE74" s="1">
        <v>0.65999999999999992</v>
      </c>
      <c r="AF74" s="1" t="s">
        <v>662</v>
      </c>
      <c r="BH74" s="577" t="s">
        <v>745</v>
      </c>
      <c r="BI74" s="577" t="s">
        <v>665</v>
      </c>
      <c r="BJ74" s="577">
        <v>183</v>
      </c>
      <c r="BK74" s="577">
        <v>125</v>
      </c>
      <c r="BL74" s="577">
        <v>80</v>
      </c>
      <c r="BM74" s="577">
        <v>95</v>
      </c>
      <c r="BN74" s="577">
        <v>120</v>
      </c>
      <c r="BO74" s="577">
        <v>280</v>
      </c>
      <c r="BP74" s="577">
        <v>180</v>
      </c>
      <c r="BQ74" s="577">
        <v>200</v>
      </c>
      <c r="BR74" s="577">
        <v>100</v>
      </c>
    </row>
    <row r="75" spans="1:73" ht="15.75" customHeight="1" thickBot="1">
      <c r="A75" s="591" t="s">
        <v>510</v>
      </c>
      <c r="B75" s="613">
        <v>27</v>
      </c>
      <c r="C75" s="613"/>
      <c r="D75" s="613" t="s">
        <v>338</v>
      </c>
      <c r="E75" s="613" t="s">
        <v>5</v>
      </c>
      <c r="F75" s="621">
        <v>8.9</v>
      </c>
      <c r="G75" s="1" t="s">
        <v>671</v>
      </c>
      <c r="I75" s="26"/>
      <c r="J75" s="14"/>
      <c r="AC75" s="1" t="s">
        <v>569</v>
      </c>
      <c r="AD75" s="56" t="s">
        <v>344</v>
      </c>
      <c r="AE75" s="1">
        <v>0.61</v>
      </c>
      <c r="AF75" s="1" t="s">
        <v>662</v>
      </c>
      <c r="BH75" s="577" t="s">
        <v>746</v>
      </c>
      <c r="BI75" s="577">
        <v>2.2999999999999998</v>
      </c>
      <c r="BJ75" s="577">
        <v>3.3</v>
      </c>
      <c r="BK75" s="577">
        <v>4.29</v>
      </c>
      <c r="BL75" s="577">
        <v>4.9000000000000004</v>
      </c>
      <c r="BM75" s="577">
        <v>4.2</v>
      </c>
      <c r="BN75" s="577">
        <v>3.7</v>
      </c>
      <c r="BO75" s="577">
        <v>4.8</v>
      </c>
      <c r="BP75" s="577">
        <v>2.6</v>
      </c>
      <c r="BQ75" s="577" t="s">
        <v>747</v>
      </c>
    </row>
    <row r="76" spans="1:73" ht="28.2" thickBot="1">
      <c r="A76" s="591" t="s">
        <v>510</v>
      </c>
      <c r="B76" s="613">
        <v>28</v>
      </c>
      <c r="C76" s="613"/>
      <c r="D76" s="613" t="s">
        <v>339</v>
      </c>
      <c r="E76" s="613" t="s">
        <v>3</v>
      </c>
      <c r="F76" s="621">
        <v>8.9079999999999995</v>
      </c>
      <c r="G76" s="1" t="s">
        <v>671</v>
      </c>
      <c r="I76" s="26"/>
      <c r="J76" s="14"/>
      <c r="AC76" s="1" t="s">
        <v>569</v>
      </c>
      <c r="AD76" s="56" t="s">
        <v>345</v>
      </c>
      <c r="AE76" s="1">
        <v>1.095</v>
      </c>
      <c r="AF76" s="1" t="s">
        <v>662</v>
      </c>
      <c r="BH76" s="577" t="s">
        <v>748</v>
      </c>
      <c r="BI76" s="577" t="s">
        <v>485</v>
      </c>
      <c r="BJ76" s="577" t="s">
        <v>486</v>
      </c>
      <c r="BK76" s="577" t="s">
        <v>741</v>
      </c>
      <c r="BL76" s="577">
        <v>236</v>
      </c>
      <c r="BM76" s="577">
        <v>317</v>
      </c>
      <c r="BN76" s="577">
        <v>387</v>
      </c>
      <c r="BO76" s="577">
        <v>486</v>
      </c>
      <c r="BP76" s="577">
        <v>295</v>
      </c>
      <c r="BQ76" s="577">
        <v>310</v>
      </c>
      <c r="BR76" s="577">
        <v>315</v>
      </c>
      <c r="BS76" s="577">
        <v>235</v>
      </c>
      <c r="BT76" s="577">
        <v>190</v>
      </c>
    </row>
    <row r="77" spans="1:73" ht="28.2" thickBot="1">
      <c r="A77" s="591" t="s">
        <v>510</v>
      </c>
      <c r="B77" s="613">
        <v>29</v>
      </c>
      <c r="C77" s="613"/>
      <c r="D77" s="613" t="s">
        <v>494</v>
      </c>
      <c r="E77" s="613" t="s">
        <v>749</v>
      </c>
      <c r="F77" s="621">
        <v>8.9600000000000009</v>
      </c>
      <c r="G77" s="1" t="s">
        <v>671</v>
      </c>
      <c r="I77" s="26"/>
      <c r="J77" s="14"/>
      <c r="AC77" s="1"/>
      <c r="AD77" s="56" t="s">
        <v>346</v>
      </c>
      <c r="AE77" s="1">
        <f>(144+165+184+144)/4/1000</f>
        <v>0.15925</v>
      </c>
      <c r="AF77" s="1" t="s">
        <v>691</v>
      </c>
      <c r="BH77" s="577" t="s">
        <v>750</v>
      </c>
      <c r="BI77" s="577" t="s">
        <v>587</v>
      </c>
      <c r="BJ77" s="577">
        <v>616</v>
      </c>
      <c r="BK77" s="577">
        <v>838</v>
      </c>
      <c r="BL77" s="577">
        <v>1020</v>
      </c>
      <c r="BM77" s="577">
        <v>1290</v>
      </c>
      <c r="BN77" s="577">
        <v>830</v>
      </c>
      <c r="BO77" s="577">
        <v>900</v>
      </c>
      <c r="BP77" s="577">
        <v>907</v>
      </c>
      <c r="BQ77" s="577">
        <v>660</v>
      </c>
      <c r="BR77" s="577">
        <v>300</v>
      </c>
    </row>
    <row r="78" spans="1:73" ht="28.2" thickBot="1">
      <c r="A78" s="591" t="s">
        <v>510</v>
      </c>
      <c r="B78" s="613">
        <v>30</v>
      </c>
      <c r="C78" s="613"/>
      <c r="D78" s="613" t="s">
        <v>501</v>
      </c>
      <c r="E78" s="613" t="s">
        <v>751</v>
      </c>
      <c r="F78" s="621">
        <v>7.13</v>
      </c>
      <c r="G78" s="1" t="s">
        <v>671</v>
      </c>
      <c r="I78" s="26"/>
      <c r="J78" s="14"/>
      <c r="AC78" s="1"/>
      <c r="AD78" s="1" t="s">
        <v>752</v>
      </c>
      <c r="AE78" s="625">
        <v>110000</v>
      </c>
      <c r="AF78" s="626" t="s">
        <v>753</v>
      </c>
      <c r="BH78" s="577" t="s">
        <v>754</v>
      </c>
      <c r="BI78" s="577" t="s">
        <v>727</v>
      </c>
      <c r="BJ78" s="577" t="s">
        <v>755</v>
      </c>
      <c r="BK78" s="577" t="s">
        <v>486</v>
      </c>
      <c r="BL78" s="577" t="s">
        <v>665</v>
      </c>
      <c r="BM78" s="577">
        <v>92.9</v>
      </c>
      <c r="BN78" s="577">
        <v>129</v>
      </c>
      <c r="BO78" s="577">
        <v>157</v>
      </c>
      <c r="BP78" s="577">
        <v>200</v>
      </c>
      <c r="BQ78" s="577">
        <v>123</v>
      </c>
      <c r="BR78" s="577">
        <v>132</v>
      </c>
      <c r="BS78" s="577">
        <v>122</v>
      </c>
      <c r="BT78" s="577">
        <v>94</v>
      </c>
    </row>
    <row r="79" spans="1:73" ht="28.2" thickBot="1">
      <c r="A79" s="591" t="s">
        <v>510</v>
      </c>
      <c r="B79" s="613">
        <v>31</v>
      </c>
      <c r="C79" s="613"/>
      <c r="D79" s="613" t="s">
        <v>756</v>
      </c>
      <c r="E79" s="613" t="s">
        <v>757</v>
      </c>
      <c r="F79" s="621">
        <v>5.907</v>
      </c>
      <c r="G79" s="1" t="s">
        <v>671</v>
      </c>
      <c r="I79" s="26"/>
      <c r="J79" s="14"/>
      <c r="AC79" s="1" t="s">
        <v>758</v>
      </c>
      <c r="AD79" s="1"/>
      <c r="AE79" s="1">
        <f>1000000-SUM(AE48:AE78)</f>
        <v>673140.50766707282</v>
      </c>
      <c r="AF79" s="1"/>
      <c r="BH79" s="577" t="s">
        <v>759</v>
      </c>
      <c r="BI79" s="577">
        <v>457</v>
      </c>
      <c r="BJ79" s="577">
        <v>631</v>
      </c>
      <c r="BK79" s="577">
        <v>772</v>
      </c>
      <c r="BL79" s="577">
        <v>990</v>
      </c>
      <c r="BM79" s="577">
        <v>628</v>
      </c>
      <c r="BN79" s="577">
        <v>682</v>
      </c>
      <c r="BO79" s="577">
        <v>659</v>
      </c>
      <c r="BP79" s="577">
        <v>460</v>
      </c>
      <c r="BQ79" s="577">
        <v>233</v>
      </c>
    </row>
    <row r="80" spans="1:73" ht="28.2" thickBot="1">
      <c r="A80" s="591" t="s">
        <v>510</v>
      </c>
      <c r="B80" s="613">
        <v>32</v>
      </c>
      <c r="C80" s="613"/>
      <c r="D80" s="613" t="s">
        <v>760</v>
      </c>
      <c r="E80" s="613" t="s">
        <v>761</v>
      </c>
      <c r="F80" s="621">
        <v>5.3230000000000004</v>
      </c>
      <c r="G80" s="1" t="s">
        <v>671</v>
      </c>
      <c r="I80" s="26"/>
      <c r="J80" s="14"/>
      <c r="AC80" s="26" t="s">
        <v>762</v>
      </c>
      <c r="BH80" s="577" t="s">
        <v>763</v>
      </c>
      <c r="BI80" s="577" t="s">
        <v>485</v>
      </c>
      <c r="BJ80" s="577" t="s">
        <v>553</v>
      </c>
      <c r="BK80" s="577">
        <v>149</v>
      </c>
      <c r="BL80" s="577">
        <v>200</v>
      </c>
      <c r="BM80" s="577">
        <v>240</v>
      </c>
      <c r="BN80" s="577">
        <v>295</v>
      </c>
      <c r="BO80" s="577">
        <v>185</v>
      </c>
      <c r="BP80" s="577">
        <v>195</v>
      </c>
      <c r="BQ80" s="577">
        <v>200</v>
      </c>
      <c r="BR80" s="577">
        <v>140</v>
      </c>
      <c r="BS80" s="577">
        <v>135</v>
      </c>
    </row>
    <row r="81" spans="1:73" ht="28.2" thickBot="1">
      <c r="A81" s="591" t="s">
        <v>510</v>
      </c>
      <c r="B81" s="613">
        <v>33</v>
      </c>
      <c r="C81" s="613"/>
      <c r="D81" s="613" t="s">
        <v>764</v>
      </c>
      <c r="E81" s="613" t="s">
        <v>765</v>
      </c>
      <c r="F81" s="621">
        <v>5.72</v>
      </c>
      <c r="G81" s="1" t="s">
        <v>671</v>
      </c>
      <c r="I81" s="26"/>
      <c r="J81" s="14"/>
      <c r="BH81" s="577" t="s">
        <v>766</v>
      </c>
      <c r="BI81" s="577">
        <v>56</v>
      </c>
      <c r="BJ81" s="577">
        <v>76</v>
      </c>
      <c r="BK81" s="577">
        <v>94</v>
      </c>
      <c r="BL81" s="577">
        <v>113</v>
      </c>
      <c r="BM81" s="577">
        <v>73</v>
      </c>
      <c r="BN81" s="577">
        <v>78</v>
      </c>
      <c r="BO81" s="577">
        <v>76</v>
      </c>
      <c r="BP81" s="577">
        <v>54</v>
      </c>
      <c r="BQ81" s="577">
        <v>54</v>
      </c>
    </row>
    <row r="82" spans="1:73" ht="28.2" thickBot="1">
      <c r="A82" s="591" t="s">
        <v>510</v>
      </c>
      <c r="B82" s="613">
        <v>34</v>
      </c>
      <c r="C82" s="613"/>
      <c r="D82" s="613" t="s">
        <v>675</v>
      </c>
      <c r="E82" s="613" t="s">
        <v>767</v>
      </c>
      <c r="F82" s="621">
        <v>4.79</v>
      </c>
      <c r="G82" s="1" t="s">
        <v>671</v>
      </c>
      <c r="I82" s="26"/>
      <c r="J82" s="14"/>
      <c r="BH82" s="577" t="s">
        <v>768</v>
      </c>
      <c r="BI82" s="577" t="s">
        <v>553</v>
      </c>
      <c r="BJ82" s="577">
        <v>197</v>
      </c>
      <c r="BK82" s="577">
        <v>276</v>
      </c>
      <c r="BL82" s="577">
        <v>337</v>
      </c>
      <c r="BM82" s="577">
        <v>415</v>
      </c>
      <c r="BN82" s="577">
        <v>299</v>
      </c>
      <c r="BO82" s="577">
        <v>310</v>
      </c>
      <c r="BP82" s="577">
        <v>303</v>
      </c>
      <c r="BQ82" s="577">
        <v>214</v>
      </c>
      <c r="BR82" s="577">
        <v>107</v>
      </c>
    </row>
    <row r="83" spans="1:73" ht="28.2" thickBot="1">
      <c r="A83" s="591" t="s">
        <v>510</v>
      </c>
      <c r="B83" s="613">
        <v>35</v>
      </c>
      <c r="C83" s="613"/>
      <c r="D83" s="613" t="s">
        <v>769</v>
      </c>
      <c r="E83" s="613" t="s">
        <v>770</v>
      </c>
      <c r="F83" s="621">
        <v>3.1190000000000002</v>
      </c>
      <c r="G83" s="1" t="s">
        <v>671</v>
      </c>
      <c r="I83" s="26"/>
      <c r="J83" s="14"/>
      <c r="BH83" s="577" t="s">
        <v>771</v>
      </c>
      <c r="BI83" s="577" t="s">
        <v>485</v>
      </c>
      <c r="BJ83" s="577" t="s">
        <v>571</v>
      </c>
      <c r="BK83" s="577">
        <v>35.5</v>
      </c>
      <c r="BL83" s="577">
        <v>47</v>
      </c>
      <c r="BM83" s="577">
        <v>57</v>
      </c>
      <c r="BN83" s="577">
        <v>65</v>
      </c>
      <c r="BO83" s="577">
        <v>53</v>
      </c>
      <c r="BP83" s="577">
        <v>57</v>
      </c>
      <c r="BQ83" s="577">
        <v>48</v>
      </c>
      <c r="BR83" s="577">
        <v>35</v>
      </c>
    </row>
    <row r="84" spans="1:73" ht="28.2" thickBot="1">
      <c r="A84" s="591" t="s">
        <v>510</v>
      </c>
      <c r="B84" s="613">
        <v>36</v>
      </c>
      <c r="C84" s="613"/>
      <c r="D84" s="613" t="s">
        <v>772</v>
      </c>
      <c r="E84" s="613" t="s">
        <v>773</v>
      </c>
      <c r="F84" s="613">
        <v>3.75</v>
      </c>
      <c r="G84" s="1" t="s">
        <v>661</v>
      </c>
      <c r="I84" s="26"/>
      <c r="J84" s="14"/>
      <c r="BH84" s="577" t="s">
        <v>774</v>
      </c>
      <c r="BI84" s="577" t="s">
        <v>485</v>
      </c>
      <c r="BJ84" s="577" t="s">
        <v>486</v>
      </c>
      <c r="BK84" s="577" t="s">
        <v>665</v>
      </c>
      <c r="BL84" s="577">
        <v>245</v>
      </c>
      <c r="BM84" s="577">
        <v>330</v>
      </c>
      <c r="BN84" s="577">
        <v>404</v>
      </c>
      <c r="BO84" s="577">
        <v>475</v>
      </c>
      <c r="BP84" s="577">
        <v>343</v>
      </c>
      <c r="BQ84" s="577">
        <v>366</v>
      </c>
      <c r="BR84" s="577">
        <v>351</v>
      </c>
      <c r="BS84" s="577">
        <v>240</v>
      </c>
      <c r="BT84" s="577">
        <v>139</v>
      </c>
    </row>
    <row r="85" spans="1:73" ht="28.2" thickBot="1">
      <c r="A85" s="591" t="s">
        <v>510</v>
      </c>
      <c r="B85" s="613">
        <v>37</v>
      </c>
      <c r="C85" s="613"/>
      <c r="D85" s="613" t="s">
        <v>775</v>
      </c>
      <c r="E85" s="613" t="s">
        <v>776</v>
      </c>
      <c r="F85" s="621">
        <v>1.63</v>
      </c>
      <c r="G85" s="1" t="s">
        <v>671</v>
      </c>
      <c r="I85" s="26"/>
      <c r="J85" s="14"/>
      <c r="BH85" s="577" t="s">
        <v>777</v>
      </c>
      <c r="BI85" s="577" t="s">
        <v>485</v>
      </c>
      <c r="BJ85" s="577" t="s">
        <v>486</v>
      </c>
      <c r="BK85" s="624" t="s">
        <v>778</v>
      </c>
      <c r="BL85" s="624" t="s">
        <v>779</v>
      </c>
      <c r="BM85" s="577">
        <v>54.7</v>
      </c>
      <c r="BN85" s="577">
        <v>77</v>
      </c>
      <c r="BO85" s="577">
        <v>94</v>
      </c>
      <c r="BP85" s="577">
        <v>110</v>
      </c>
      <c r="BQ85" s="577">
        <v>73</v>
      </c>
      <c r="BR85" s="577">
        <v>81</v>
      </c>
      <c r="BS85" s="577">
        <v>77</v>
      </c>
      <c r="BT85" s="577">
        <v>50</v>
      </c>
      <c r="BU85" s="586" t="s">
        <v>478</v>
      </c>
    </row>
    <row r="86" spans="1:73" ht="28.2" thickBot="1">
      <c r="A86" s="591" t="s">
        <v>510</v>
      </c>
      <c r="B86" s="613">
        <v>38</v>
      </c>
      <c r="C86" s="613"/>
      <c r="D86" s="613" t="s">
        <v>780</v>
      </c>
      <c r="E86" s="613" t="s">
        <v>781</v>
      </c>
      <c r="F86" s="621">
        <v>2.54</v>
      </c>
      <c r="G86" s="1" t="s">
        <v>671</v>
      </c>
      <c r="I86" s="26"/>
      <c r="J86" s="14"/>
      <c r="BH86" s="577" t="s">
        <v>782</v>
      </c>
      <c r="BI86" s="577">
        <v>160</v>
      </c>
      <c r="BJ86" s="577">
        <v>218</v>
      </c>
      <c r="BK86" s="577">
        <v>266</v>
      </c>
      <c r="BL86" s="577">
        <v>315</v>
      </c>
      <c r="BM86" s="577">
        <v>226</v>
      </c>
      <c r="BN86" s="577">
        <v>248</v>
      </c>
      <c r="BO86" s="577">
        <v>234</v>
      </c>
      <c r="BP86" s="577">
        <v>166</v>
      </c>
      <c r="BQ86" s="577">
        <v>97</v>
      </c>
    </row>
    <row r="87" spans="1:73" ht="28.2" thickBot="1">
      <c r="A87" s="591" t="s">
        <v>510</v>
      </c>
      <c r="B87" s="613">
        <v>39</v>
      </c>
      <c r="C87" s="613"/>
      <c r="D87" s="613" t="s">
        <v>515</v>
      </c>
      <c r="E87" s="613" t="s">
        <v>783</v>
      </c>
      <c r="F87" s="621">
        <v>4.47</v>
      </c>
      <c r="G87" s="1" t="s">
        <v>671</v>
      </c>
      <c r="I87" s="26"/>
      <c r="J87" s="14"/>
      <c r="BH87" s="577" t="s">
        <v>784</v>
      </c>
      <c r="BI87" s="577" t="s">
        <v>587</v>
      </c>
      <c r="BJ87" s="577">
        <v>24.7</v>
      </c>
      <c r="BK87" s="577">
        <v>33</v>
      </c>
      <c r="BL87" s="577">
        <v>40</v>
      </c>
      <c r="BM87" s="577">
        <v>45</v>
      </c>
      <c r="BN87" s="577">
        <v>39</v>
      </c>
      <c r="BO87" s="577">
        <v>39</v>
      </c>
      <c r="BP87" s="577">
        <v>34</v>
      </c>
      <c r="BQ87" s="577">
        <v>25</v>
      </c>
      <c r="BR87" s="627" t="s">
        <v>733</v>
      </c>
    </row>
    <row r="88" spans="1:73" ht="28.2" thickBot="1">
      <c r="A88" s="591" t="s">
        <v>510</v>
      </c>
      <c r="B88" s="613">
        <v>40</v>
      </c>
      <c r="C88" s="613"/>
      <c r="D88" s="613" t="s">
        <v>785</v>
      </c>
      <c r="E88" s="613" t="s">
        <v>786</v>
      </c>
      <c r="F88" s="621">
        <v>6.51</v>
      </c>
      <c r="G88" s="1" t="s">
        <v>671</v>
      </c>
      <c r="I88" s="26"/>
      <c r="J88" s="14"/>
      <c r="BH88" s="577" t="s">
        <v>787</v>
      </c>
      <c r="BI88" s="577">
        <v>159</v>
      </c>
      <c r="BJ88" s="577">
        <v>222</v>
      </c>
      <c r="BK88" s="577">
        <v>270</v>
      </c>
      <c r="BL88" s="577">
        <v>322</v>
      </c>
      <c r="BM88" s="577">
        <v>205</v>
      </c>
      <c r="BN88" s="577">
        <v>220</v>
      </c>
      <c r="BO88" s="577">
        <v>220</v>
      </c>
      <c r="BP88" s="577">
        <v>160</v>
      </c>
      <c r="BQ88" s="577">
        <v>165</v>
      </c>
    </row>
    <row r="89" spans="1:73" ht="28.2" thickBot="1">
      <c r="A89" s="591" t="s">
        <v>510</v>
      </c>
      <c r="B89" s="613">
        <v>41</v>
      </c>
      <c r="C89" s="613"/>
      <c r="D89" s="613" t="s">
        <v>788</v>
      </c>
      <c r="E89" s="613" t="s">
        <v>789</v>
      </c>
      <c r="F89" s="621">
        <v>8.57</v>
      </c>
      <c r="G89" s="1" t="s">
        <v>671</v>
      </c>
      <c r="I89" s="26"/>
      <c r="J89" s="14"/>
      <c r="BH89" s="577" t="s">
        <v>790</v>
      </c>
      <c r="BI89" s="577" t="s">
        <v>665</v>
      </c>
      <c r="BJ89" s="577">
        <v>24.5</v>
      </c>
      <c r="BK89" s="577">
        <v>33</v>
      </c>
      <c r="BL89" s="577">
        <v>40</v>
      </c>
      <c r="BM89" s="577">
        <v>48</v>
      </c>
      <c r="BN89" s="577">
        <v>31</v>
      </c>
      <c r="BO89" s="577">
        <v>33</v>
      </c>
      <c r="BP89" s="577">
        <v>33</v>
      </c>
      <c r="BQ89" s="577">
        <v>24</v>
      </c>
      <c r="BR89" s="577">
        <v>24</v>
      </c>
    </row>
    <row r="90" spans="1:73" ht="28.2" thickBot="1">
      <c r="A90" s="591" t="s">
        <v>510</v>
      </c>
      <c r="B90" s="613">
        <v>42</v>
      </c>
      <c r="C90" s="613"/>
      <c r="D90" s="613" t="s">
        <v>791</v>
      </c>
      <c r="E90" s="613" t="s">
        <v>792</v>
      </c>
      <c r="F90" s="621">
        <v>10.220000000000001</v>
      </c>
      <c r="G90" s="1" t="s">
        <v>671</v>
      </c>
      <c r="I90" s="26"/>
      <c r="J90" s="14"/>
      <c r="BH90" s="577" t="s">
        <v>793</v>
      </c>
      <c r="BI90" s="577">
        <v>120</v>
      </c>
      <c r="BJ90" s="577">
        <v>186</v>
      </c>
      <c r="BK90" s="577">
        <v>178</v>
      </c>
      <c r="BL90" s="577">
        <v>194</v>
      </c>
      <c r="BM90" s="577">
        <v>180</v>
      </c>
      <c r="BN90" s="577">
        <v>170</v>
      </c>
      <c r="BO90" s="577">
        <v>150</v>
      </c>
      <c r="BP90" s="577">
        <v>140</v>
      </c>
      <c r="BQ90" s="577">
        <v>150</v>
      </c>
    </row>
    <row r="91" spans="1:73" ht="28.2" thickBot="1">
      <c r="A91" s="591" t="s">
        <v>510</v>
      </c>
      <c r="B91" s="613">
        <v>43</v>
      </c>
      <c r="C91" s="613"/>
      <c r="D91" s="613" t="s">
        <v>794</v>
      </c>
      <c r="E91" s="613" t="s">
        <v>795</v>
      </c>
      <c r="F91" s="621">
        <v>11.5</v>
      </c>
      <c r="G91" s="1" t="s">
        <v>671</v>
      </c>
      <c r="I91" s="26"/>
      <c r="J91" s="14"/>
      <c r="BH91" s="577" t="s">
        <v>796</v>
      </c>
      <c r="BI91" s="577" t="s">
        <v>665</v>
      </c>
      <c r="BJ91" s="577">
        <v>16</v>
      </c>
      <c r="BK91" s="577">
        <v>-22</v>
      </c>
      <c r="BL91" s="577">
        <v>-27</v>
      </c>
      <c r="BM91" s="577">
        <v>-32</v>
      </c>
      <c r="BN91" s="577">
        <v>22</v>
      </c>
      <c r="BO91" s="577">
        <v>23</v>
      </c>
      <c r="BP91" s="577">
        <v>-22</v>
      </c>
      <c r="BQ91" s="577">
        <v>-15</v>
      </c>
    </row>
    <row r="92" spans="1:73" ht="28.2" thickBot="1">
      <c r="A92" s="591" t="s">
        <v>510</v>
      </c>
      <c r="B92" s="613">
        <v>44</v>
      </c>
      <c r="C92" s="613"/>
      <c r="D92" s="613" t="s">
        <v>340</v>
      </c>
      <c r="E92" s="613" t="s">
        <v>9</v>
      </c>
      <c r="F92" s="621">
        <v>12.37</v>
      </c>
      <c r="G92" s="1" t="s">
        <v>671</v>
      </c>
      <c r="I92" s="26"/>
      <c r="J92" s="14"/>
      <c r="BH92" s="577" t="s">
        <v>797</v>
      </c>
      <c r="BI92" s="577" t="s">
        <v>484</v>
      </c>
      <c r="BJ92" s="577" t="s">
        <v>727</v>
      </c>
      <c r="BK92" s="577" t="s">
        <v>755</v>
      </c>
      <c r="BL92" s="577" t="s">
        <v>798</v>
      </c>
      <c r="BM92" s="577">
        <v>100</v>
      </c>
      <c r="BN92" s="577">
        <v>140</v>
      </c>
      <c r="BO92" s="577">
        <v>160</v>
      </c>
      <c r="BP92" s="577">
        <v>190</v>
      </c>
      <c r="BQ92" s="577">
        <v>160</v>
      </c>
      <c r="BR92" s="577">
        <v>110</v>
      </c>
      <c r="BS92" s="586" t="s">
        <v>478</v>
      </c>
    </row>
    <row r="93" spans="1:73" ht="28.2" thickBot="1">
      <c r="A93" s="591" t="s">
        <v>510</v>
      </c>
      <c r="B93" s="613">
        <v>45</v>
      </c>
      <c r="C93" s="613"/>
      <c r="D93" s="613" t="s">
        <v>341</v>
      </c>
      <c r="E93" s="613" t="s">
        <v>10</v>
      </c>
      <c r="F93" s="621">
        <v>12.41</v>
      </c>
      <c r="G93" s="1" t="s">
        <v>671</v>
      </c>
      <c r="I93" s="26"/>
      <c r="J93" s="14"/>
      <c r="BH93" s="577" t="s">
        <v>799</v>
      </c>
      <c r="BI93" s="577" t="s">
        <v>485</v>
      </c>
      <c r="BJ93" s="577" t="s">
        <v>498</v>
      </c>
      <c r="BK93" s="577">
        <v>37</v>
      </c>
      <c r="BL93" s="577">
        <v>46</v>
      </c>
      <c r="BM93" s="577">
        <v>55</v>
      </c>
      <c r="BN93" s="577">
        <v>65</v>
      </c>
      <c r="BO93" s="577">
        <v>70</v>
      </c>
      <c r="BP93" s="577">
        <v>40</v>
      </c>
      <c r="BQ93" s="577">
        <v>33</v>
      </c>
      <c r="BR93" s="577">
        <v>52</v>
      </c>
      <c r="BS93" s="577">
        <v>47</v>
      </c>
    </row>
    <row r="94" spans="1:73" ht="28.2" thickBot="1">
      <c r="A94" s="591" t="s">
        <v>510</v>
      </c>
      <c r="B94" s="613">
        <v>46</v>
      </c>
      <c r="C94" s="613"/>
      <c r="D94" s="613" t="s">
        <v>342</v>
      </c>
      <c r="E94" s="613" t="s">
        <v>11</v>
      </c>
      <c r="F94" s="621">
        <v>12.02</v>
      </c>
      <c r="G94" s="1" t="s">
        <v>671</v>
      </c>
      <c r="I94" s="26"/>
      <c r="J94" s="14"/>
      <c r="BH94" s="577" t="s">
        <v>800</v>
      </c>
      <c r="BI94" s="577" t="s">
        <v>485</v>
      </c>
      <c r="BJ94" s="577" t="s">
        <v>486</v>
      </c>
      <c r="BK94" s="577" t="s">
        <v>801</v>
      </c>
    </row>
    <row r="95" spans="1:73" ht="28.2" thickBot="1">
      <c r="A95" s="591" t="s">
        <v>510</v>
      </c>
      <c r="B95" s="613">
        <v>47</v>
      </c>
      <c r="C95" s="613"/>
      <c r="D95" s="613" t="s">
        <v>698</v>
      </c>
      <c r="E95" s="613" t="s">
        <v>802</v>
      </c>
      <c r="F95" s="621">
        <v>10.5</v>
      </c>
      <c r="G95" s="1" t="s">
        <v>671</v>
      </c>
      <c r="I95" s="26"/>
      <c r="J95" s="14"/>
      <c r="BH95" s="577" t="s">
        <v>803</v>
      </c>
      <c r="BI95" s="577" t="s">
        <v>486</v>
      </c>
    </row>
    <row r="96" spans="1:73" ht="28.2" thickBot="1">
      <c r="A96" s="591" t="s">
        <v>510</v>
      </c>
      <c r="B96" s="613">
        <v>48</v>
      </c>
      <c r="C96" s="613"/>
      <c r="D96" s="613" t="s">
        <v>804</v>
      </c>
      <c r="E96" s="613" t="s">
        <v>805</v>
      </c>
      <c r="F96" s="621">
        <v>8.65</v>
      </c>
      <c r="G96" s="1" t="s">
        <v>671</v>
      </c>
      <c r="I96" s="26"/>
      <c r="J96" s="14"/>
      <c r="BH96" s="577">
        <v>490</v>
      </c>
      <c r="BI96" s="577">
        <v>640</v>
      </c>
      <c r="BJ96" s="577">
        <v>790</v>
      </c>
      <c r="BK96" s="577">
        <v>825</v>
      </c>
      <c r="BL96" s="577">
        <v>820</v>
      </c>
      <c r="BM96" s="577">
        <v>515</v>
      </c>
      <c r="BN96" s="577">
        <v>400</v>
      </c>
      <c r="BO96" s="577">
        <v>654</v>
      </c>
      <c r="BP96" s="577">
        <v>589</v>
      </c>
    </row>
    <row r="97" spans="1:71" ht="28.2" thickBot="1">
      <c r="A97" s="591" t="s">
        <v>510</v>
      </c>
      <c r="B97" s="613">
        <v>49</v>
      </c>
      <c r="C97" s="613"/>
      <c r="D97" s="613" t="s">
        <v>806</v>
      </c>
      <c r="E97" s="613" t="s">
        <v>807</v>
      </c>
      <c r="F97" s="621">
        <v>7.31</v>
      </c>
      <c r="G97" s="1" t="s">
        <v>671</v>
      </c>
      <c r="I97" s="26"/>
      <c r="J97" s="14"/>
      <c r="BH97" s="577">
        <v>460</v>
      </c>
      <c r="BI97" s="577">
        <v>595</v>
      </c>
      <c r="BJ97" s="577">
        <v>735</v>
      </c>
      <c r="BK97" s="577">
        <v>760</v>
      </c>
      <c r="BL97" s="577">
        <v>760</v>
      </c>
      <c r="BM97" s="577">
        <v>490</v>
      </c>
      <c r="BN97" s="577">
        <v>360</v>
      </c>
      <c r="BO97" s="577">
        <v>565</v>
      </c>
      <c r="BP97" s="577">
        <v>525</v>
      </c>
    </row>
    <row r="98" spans="1:71" ht="28.2" thickBot="1">
      <c r="A98" s="591" t="s">
        <v>510</v>
      </c>
      <c r="B98" s="613">
        <v>50</v>
      </c>
      <c r="C98" s="613"/>
      <c r="D98" s="613" t="s">
        <v>808</v>
      </c>
      <c r="E98" s="613" t="s">
        <v>809</v>
      </c>
      <c r="F98" s="621">
        <v>7.31</v>
      </c>
      <c r="G98" s="1" t="s">
        <v>671</v>
      </c>
      <c r="I98" s="26"/>
      <c r="J98" s="14"/>
      <c r="BH98" s="577" t="s">
        <v>810</v>
      </c>
      <c r="BI98" s="577">
        <v>990</v>
      </c>
      <c r="BJ98" s="577">
        <v>1100</v>
      </c>
      <c r="BK98" s="577">
        <v>1200</v>
      </c>
      <c r="BL98" s="577">
        <v>1250</v>
      </c>
      <c r="BM98" s="577">
        <v>1400</v>
      </c>
      <c r="BN98" s="577">
        <v>1050</v>
      </c>
      <c r="BO98" s="577">
        <v>850</v>
      </c>
      <c r="BP98" s="577">
        <v>1200</v>
      </c>
      <c r="BQ98" s="577" t="s">
        <v>811</v>
      </c>
      <c r="BR98" s="577" t="s">
        <v>812</v>
      </c>
    </row>
    <row r="99" spans="1:71" ht="28.2" thickBot="1">
      <c r="A99" s="591" t="s">
        <v>510</v>
      </c>
      <c r="B99" s="613">
        <v>51</v>
      </c>
      <c r="C99" s="613"/>
      <c r="D99" s="613" t="s">
        <v>813</v>
      </c>
      <c r="E99" s="613" t="s">
        <v>814</v>
      </c>
      <c r="F99" s="621">
        <v>6.6840000000000002</v>
      </c>
      <c r="G99" s="1" t="s">
        <v>671</v>
      </c>
      <c r="I99" s="26"/>
      <c r="J99" s="14"/>
      <c r="BH99" s="577" t="s">
        <v>815</v>
      </c>
      <c r="BI99" s="577">
        <v>144</v>
      </c>
      <c r="BJ99" s="577">
        <v>165</v>
      </c>
      <c r="BK99" s="577">
        <v>184</v>
      </c>
      <c r="BL99" s="577">
        <v>144</v>
      </c>
      <c r="BM99" s="577">
        <v>215</v>
      </c>
      <c r="BN99" s="577">
        <v>162</v>
      </c>
      <c r="BO99" s="577">
        <v>140</v>
      </c>
      <c r="BP99" s="577">
        <v>330</v>
      </c>
      <c r="BQ99" s="577">
        <v>225</v>
      </c>
    </row>
    <row r="100" spans="1:71" ht="28.2" thickBot="1">
      <c r="A100" s="591" t="s">
        <v>510</v>
      </c>
      <c r="B100" s="613">
        <v>52</v>
      </c>
      <c r="C100" s="613"/>
      <c r="D100" s="613" t="s">
        <v>816</v>
      </c>
      <c r="E100" s="613" t="s">
        <v>817</v>
      </c>
      <c r="F100" s="621">
        <v>6.24</v>
      </c>
      <c r="G100" s="1" t="s">
        <v>671</v>
      </c>
      <c r="I100" s="26"/>
      <c r="J100" s="14"/>
      <c r="BH100" s="577" t="s">
        <v>818</v>
      </c>
    </row>
    <row r="101" spans="1:71" ht="28.2" thickBot="1">
      <c r="A101" s="591" t="s">
        <v>510</v>
      </c>
      <c r="B101" s="613">
        <v>53</v>
      </c>
      <c r="C101" s="613"/>
      <c r="D101" s="613" t="s">
        <v>542</v>
      </c>
      <c r="E101" s="613" t="s">
        <v>819</v>
      </c>
      <c r="F101" s="621">
        <v>4.93</v>
      </c>
      <c r="G101" s="1" t="s">
        <v>671</v>
      </c>
      <c r="I101" s="26"/>
      <c r="J101" s="14"/>
      <c r="BH101" s="577" t="s">
        <v>820</v>
      </c>
      <c r="BI101" s="577" t="s">
        <v>485</v>
      </c>
      <c r="BJ101" s="577" t="s">
        <v>571</v>
      </c>
    </row>
    <row r="102" spans="1:71" ht="28.2" thickBot="1">
      <c r="A102" s="591" t="s">
        <v>510</v>
      </c>
      <c r="B102" s="613">
        <v>54</v>
      </c>
      <c r="C102" s="613"/>
      <c r="D102" s="613" t="s">
        <v>821</v>
      </c>
      <c r="E102" s="613" t="s">
        <v>822</v>
      </c>
      <c r="F102" s="613">
        <v>5.9</v>
      </c>
      <c r="G102" s="1" t="s">
        <v>661</v>
      </c>
      <c r="I102" s="26"/>
      <c r="J102" s="14"/>
      <c r="BH102" s="577">
        <v>390</v>
      </c>
      <c r="BI102" s="577" t="s">
        <v>478</v>
      </c>
      <c r="BJ102" s="577" t="s">
        <v>478</v>
      </c>
      <c r="BK102" s="628" t="s">
        <v>823</v>
      </c>
    </row>
    <row r="103" spans="1:71" ht="28.2" thickBot="1">
      <c r="A103" s="591" t="s">
        <v>510</v>
      </c>
      <c r="B103" s="613">
        <v>55</v>
      </c>
      <c r="C103" s="613"/>
      <c r="D103" s="613" t="s">
        <v>824</v>
      </c>
      <c r="E103" s="613" t="s">
        <v>825</v>
      </c>
      <c r="F103" s="621">
        <v>1.873</v>
      </c>
      <c r="G103" s="1" t="s">
        <v>671</v>
      </c>
      <c r="I103" s="26"/>
      <c r="J103" s="14"/>
      <c r="BH103" s="577">
        <v>142</v>
      </c>
      <c r="BI103" s="577">
        <v>92</v>
      </c>
      <c r="BJ103" s="577">
        <v>42</v>
      </c>
      <c r="BK103" s="577">
        <v>46</v>
      </c>
      <c r="BL103" s="577">
        <v>3.7</v>
      </c>
      <c r="BM103" s="577">
        <v>2</v>
      </c>
      <c r="BN103" s="577">
        <v>7.2</v>
      </c>
      <c r="BO103" s="577">
        <v>103</v>
      </c>
      <c r="BP103" s="577">
        <v>5</v>
      </c>
    </row>
    <row r="104" spans="1:71" ht="28.2" thickBot="1">
      <c r="A104" s="591" t="s">
        <v>510</v>
      </c>
      <c r="B104" s="613">
        <v>56</v>
      </c>
      <c r="C104" s="613"/>
      <c r="D104" s="613" t="s">
        <v>826</v>
      </c>
      <c r="E104" s="613" t="s">
        <v>827</v>
      </c>
      <c r="F104" s="621">
        <v>3.59</v>
      </c>
      <c r="G104" s="1" t="s">
        <v>671</v>
      </c>
      <c r="I104" s="26"/>
      <c r="J104" s="14"/>
      <c r="BH104" s="577" t="s">
        <v>828</v>
      </c>
      <c r="BI104" s="577">
        <v>2.4</v>
      </c>
      <c r="BJ104" s="577">
        <v>1.7</v>
      </c>
      <c r="BK104" s="577">
        <v>2.2000000000000002</v>
      </c>
      <c r="BL104" s="577">
        <v>1.4</v>
      </c>
      <c r="BM104" s="577">
        <v>0.24</v>
      </c>
      <c r="BN104" s="577">
        <v>0.37</v>
      </c>
      <c r="BO104" s="628" t="s">
        <v>812</v>
      </c>
      <c r="BP104" s="628">
        <v>1</v>
      </c>
      <c r="BQ104" s="577" t="s">
        <v>829</v>
      </c>
      <c r="BR104" s="628" t="s">
        <v>830</v>
      </c>
      <c r="BS104" s="577">
        <v>1.1000000000000001</v>
      </c>
    </row>
    <row r="105" spans="1:71" ht="28.2" thickBot="1">
      <c r="A105" s="591" t="s">
        <v>510</v>
      </c>
      <c r="B105" s="613">
        <v>57</v>
      </c>
      <c r="C105" s="613"/>
      <c r="D105" s="613" t="s">
        <v>444</v>
      </c>
      <c r="E105" s="613" t="s">
        <v>831</v>
      </c>
      <c r="F105" s="621">
        <v>6.15</v>
      </c>
      <c r="G105" s="1" t="s">
        <v>671</v>
      </c>
      <c r="I105" s="26"/>
      <c r="J105" s="14"/>
      <c r="BH105" s="577" t="s">
        <v>832</v>
      </c>
      <c r="BI105" s="577">
        <v>110</v>
      </c>
      <c r="BJ105" s="577">
        <v>75</v>
      </c>
      <c r="BK105" s="577">
        <v>33</v>
      </c>
      <c r="BL105" s="577">
        <v>48</v>
      </c>
      <c r="BM105" s="577">
        <v>17</v>
      </c>
      <c r="BN105" s="577">
        <v>14</v>
      </c>
      <c r="BO105" s="577">
        <v>16</v>
      </c>
      <c r="BP105" s="577">
        <v>88</v>
      </c>
      <c r="BQ105" s="577">
        <v>12</v>
      </c>
    </row>
    <row r="106" spans="1:71" ht="28.2" thickBot="1">
      <c r="A106" s="591" t="s">
        <v>510</v>
      </c>
      <c r="B106" s="613">
        <v>58</v>
      </c>
      <c r="C106" s="613"/>
      <c r="D106" s="613" t="s">
        <v>445</v>
      </c>
      <c r="E106" s="613" t="s">
        <v>833</v>
      </c>
      <c r="F106" s="621">
        <v>6.77</v>
      </c>
      <c r="G106" s="1" t="s">
        <v>671</v>
      </c>
      <c r="I106" s="26"/>
      <c r="J106" s="14"/>
      <c r="BH106" s="577" t="s">
        <v>834</v>
      </c>
      <c r="BI106" s="577" t="s">
        <v>485</v>
      </c>
      <c r="BJ106" s="577" t="s">
        <v>486</v>
      </c>
      <c r="BK106" s="577" t="s">
        <v>665</v>
      </c>
    </row>
    <row r="107" spans="1:71" ht="28.2" thickBot="1">
      <c r="A107" s="591" t="s">
        <v>510</v>
      </c>
      <c r="B107" s="613">
        <v>59</v>
      </c>
      <c r="C107" s="613"/>
      <c r="D107" s="613" t="s">
        <v>446</v>
      </c>
      <c r="E107" s="613" t="s">
        <v>835</v>
      </c>
      <c r="F107" s="621">
        <v>6.77</v>
      </c>
      <c r="G107" s="1" t="s">
        <v>671</v>
      </c>
      <c r="I107" s="26"/>
      <c r="J107" s="14"/>
      <c r="BH107" s="577" t="s">
        <v>836</v>
      </c>
      <c r="BI107" s="577" t="s">
        <v>571</v>
      </c>
    </row>
    <row r="108" spans="1:71" ht="28.2" thickBot="1">
      <c r="A108" s="591" t="s">
        <v>510</v>
      </c>
      <c r="B108" s="613">
        <v>60</v>
      </c>
      <c r="C108" s="613"/>
      <c r="D108" s="613" t="s">
        <v>447</v>
      </c>
      <c r="E108" s="613" t="s">
        <v>837</v>
      </c>
      <c r="F108" s="621">
        <v>7.01</v>
      </c>
      <c r="G108" s="1" t="s">
        <v>671</v>
      </c>
      <c r="I108" s="26"/>
      <c r="J108" s="14"/>
      <c r="BH108" s="577">
        <v>29</v>
      </c>
      <c r="BI108" s="577">
        <v>40</v>
      </c>
      <c r="BJ108" s="577">
        <v>-45</v>
      </c>
      <c r="BK108" s="577">
        <v>60</v>
      </c>
      <c r="BL108" s="577">
        <v>42</v>
      </c>
      <c r="BM108" s="577">
        <v>43</v>
      </c>
      <c r="BN108" s="577">
        <v>43</v>
      </c>
      <c r="BO108" s="577">
        <v>30</v>
      </c>
      <c r="BP108" s="577">
        <v>35</v>
      </c>
    </row>
    <row r="109" spans="1:71" ht="28.2" thickBot="1">
      <c r="A109" s="591" t="s">
        <v>510</v>
      </c>
      <c r="B109" s="613">
        <v>61</v>
      </c>
      <c r="C109" s="613"/>
      <c r="D109" s="613" t="s">
        <v>838</v>
      </c>
      <c r="E109" s="613" t="s">
        <v>839</v>
      </c>
      <c r="F109" s="621">
        <v>7.3</v>
      </c>
      <c r="G109" s="1" t="s">
        <v>671</v>
      </c>
      <c r="I109" s="26"/>
      <c r="J109" s="14"/>
      <c r="BH109" s="577">
        <v>8.1999999999999993</v>
      </c>
      <c r="BI109" s="577">
        <v>11</v>
      </c>
      <c r="BJ109" s="577">
        <v>13</v>
      </c>
      <c r="BK109" s="577">
        <v>17</v>
      </c>
      <c r="BL109" s="577">
        <v>12</v>
      </c>
      <c r="BM109" s="577">
        <v>13</v>
      </c>
      <c r="BN109" s="577">
        <v>13</v>
      </c>
      <c r="BO109" s="577">
        <v>9</v>
      </c>
      <c r="BP109" s="577">
        <v>10</v>
      </c>
    </row>
    <row r="110" spans="1:71" ht="28.2" thickBot="1">
      <c r="A110" s="591" t="s">
        <v>510</v>
      </c>
      <c r="B110" s="613">
        <v>62</v>
      </c>
      <c r="C110" s="613"/>
      <c r="D110" s="613" t="s">
        <v>448</v>
      </c>
      <c r="E110" s="613" t="s">
        <v>840</v>
      </c>
      <c r="F110" s="621">
        <v>7.52</v>
      </c>
      <c r="G110" s="1" t="s">
        <v>671</v>
      </c>
      <c r="I110" s="26"/>
      <c r="J110" s="14"/>
    </row>
    <row r="111" spans="1:71" ht="28.2" thickBot="1">
      <c r="A111" s="591" t="s">
        <v>510</v>
      </c>
      <c r="B111" s="613">
        <v>63</v>
      </c>
      <c r="C111" s="613"/>
      <c r="D111" s="613" t="s">
        <v>449</v>
      </c>
      <c r="E111" s="613" t="s">
        <v>841</v>
      </c>
      <c r="F111" s="621">
        <v>5.24</v>
      </c>
      <c r="G111" s="1" t="s">
        <v>671</v>
      </c>
      <c r="I111" s="26"/>
      <c r="J111" s="14"/>
    </row>
    <row r="112" spans="1:71" ht="28.2" thickBot="1">
      <c r="A112" s="591" t="s">
        <v>510</v>
      </c>
      <c r="B112" s="613">
        <v>64</v>
      </c>
      <c r="C112" s="613"/>
      <c r="D112" s="613" t="s">
        <v>450</v>
      </c>
      <c r="E112" s="613" t="s">
        <v>842</v>
      </c>
      <c r="F112" s="621">
        <v>7.8949999999999996</v>
      </c>
      <c r="G112" s="1" t="s">
        <v>671</v>
      </c>
      <c r="I112" s="26"/>
      <c r="J112" s="14"/>
    </row>
    <row r="113" spans="1:10" ht="28.2" thickBot="1">
      <c r="A113" s="591" t="s">
        <v>510</v>
      </c>
      <c r="B113" s="613">
        <v>65</v>
      </c>
      <c r="C113" s="613"/>
      <c r="D113" s="613" t="s">
        <v>451</v>
      </c>
      <c r="E113" s="613" t="s">
        <v>843</v>
      </c>
      <c r="F113" s="621">
        <v>8.23</v>
      </c>
      <c r="G113" s="1" t="s">
        <v>671</v>
      </c>
      <c r="I113" s="26"/>
      <c r="J113" s="14"/>
    </row>
    <row r="114" spans="1:10" ht="28.2" thickBot="1">
      <c r="A114" s="591" t="s">
        <v>510</v>
      </c>
      <c r="B114" s="613">
        <v>66</v>
      </c>
      <c r="C114" s="613"/>
      <c r="D114" s="613" t="s">
        <v>452</v>
      </c>
      <c r="E114" s="613" t="s">
        <v>844</v>
      </c>
      <c r="F114" s="621">
        <v>8.5500000000000007</v>
      </c>
      <c r="G114" s="1" t="s">
        <v>671</v>
      </c>
      <c r="I114" s="26"/>
      <c r="J114" s="14"/>
    </row>
    <row r="115" spans="1:10" ht="28.2" thickBot="1">
      <c r="A115" s="591" t="s">
        <v>510</v>
      </c>
      <c r="B115" s="613">
        <v>67</v>
      </c>
      <c r="C115" s="613"/>
      <c r="D115" s="613" t="s">
        <v>453</v>
      </c>
      <c r="E115" s="613" t="s">
        <v>845</v>
      </c>
      <c r="F115" s="621">
        <v>8.8000000000000007</v>
      </c>
      <c r="G115" s="1" t="s">
        <v>671</v>
      </c>
      <c r="I115" s="26"/>
      <c r="J115" s="14"/>
    </row>
    <row r="116" spans="1:10" ht="28.2" thickBot="1">
      <c r="A116" s="591" t="s">
        <v>510</v>
      </c>
      <c r="B116" s="613">
        <v>68</v>
      </c>
      <c r="C116" s="613"/>
      <c r="D116" s="613" t="s">
        <v>454</v>
      </c>
      <c r="E116" s="613" t="s">
        <v>846</v>
      </c>
      <c r="F116" s="621">
        <v>9.07</v>
      </c>
      <c r="G116" s="1" t="s">
        <v>671</v>
      </c>
      <c r="I116" s="26"/>
      <c r="J116" s="14"/>
    </row>
    <row r="117" spans="1:10" ht="28.2" thickBot="1">
      <c r="A117" s="591" t="s">
        <v>510</v>
      </c>
      <c r="B117" s="613">
        <v>69</v>
      </c>
      <c r="C117" s="613"/>
      <c r="D117" s="613" t="s">
        <v>455</v>
      </c>
      <c r="E117" s="613" t="s">
        <v>847</v>
      </c>
      <c r="F117" s="621">
        <v>9.32</v>
      </c>
      <c r="G117" s="1" t="s">
        <v>671</v>
      </c>
      <c r="I117" s="26"/>
      <c r="J117" s="14"/>
    </row>
    <row r="118" spans="1:10" ht="28.2" thickBot="1">
      <c r="A118" s="591" t="s">
        <v>510</v>
      </c>
      <c r="B118" s="613">
        <v>70</v>
      </c>
      <c r="C118" s="613"/>
      <c r="D118" s="613" t="s">
        <v>456</v>
      </c>
      <c r="E118" s="613" t="s">
        <v>848</v>
      </c>
      <c r="F118" s="621">
        <v>6.9</v>
      </c>
      <c r="G118" s="1" t="s">
        <v>671</v>
      </c>
      <c r="I118" s="26"/>
      <c r="J118" s="14"/>
    </row>
    <row r="119" spans="1:10" ht="28.2" thickBot="1">
      <c r="A119" s="591" t="s">
        <v>510</v>
      </c>
      <c r="B119" s="613">
        <v>71</v>
      </c>
      <c r="C119" s="613"/>
      <c r="D119" s="613" t="s">
        <v>457</v>
      </c>
      <c r="E119" s="613" t="s">
        <v>849</v>
      </c>
      <c r="F119" s="621">
        <v>9.84</v>
      </c>
      <c r="G119" s="1" t="s">
        <v>671</v>
      </c>
      <c r="I119" s="26"/>
      <c r="J119" s="14"/>
    </row>
    <row r="120" spans="1:10" ht="28.2" thickBot="1">
      <c r="A120" s="591" t="s">
        <v>510</v>
      </c>
      <c r="B120" s="613">
        <v>72</v>
      </c>
      <c r="C120" s="613"/>
      <c r="D120" s="613" t="s">
        <v>850</v>
      </c>
      <c r="E120" s="613" t="s">
        <v>851</v>
      </c>
      <c r="F120" s="621">
        <v>13.31</v>
      </c>
      <c r="G120" s="1" t="s">
        <v>671</v>
      </c>
      <c r="I120" s="26"/>
      <c r="J120" s="14"/>
    </row>
    <row r="121" spans="1:10" ht="28.2" thickBot="1">
      <c r="A121" s="591" t="s">
        <v>510</v>
      </c>
      <c r="B121" s="613">
        <v>73</v>
      </c>
      <c r="C121" s="613"/>
      <c r="D121" s="613" t="s">
        <v>852</v>
      </c>
      <c r="E121" s="613" t="s">
        <v>853</v>
      </c>
      <c r="F121" s="621">
        <v>16.649999999999999</v>
      </c>
      <c r="G121" s="1" t="s">
        <v>671</v>
      </c>
      <c r="I121" s="26"/>
      <c r="J121" s="14"/>
    </row>
    <row r="122" spans="1:10" ht="28.2" thickBot="1">
      <c r="A122" s="591" t="s">
        <v>510</v>
      </c>
      <c r="B122" s="613">
        <v>74</v>
      </c>
      <c r="C122" s="613"/>
      <c r="D122" s="613" t="s">
        <v>854</v>
      </c>
      <c r="E122" s="613" t="s">
        <v>855</v>
      </c>
      <c r="F122" s="621">
        <v>19.350000000000001</v>
      </c>
      <c r="G122" s="1" t="s">
        <v>671</v>
      </c>
      <c r="I122" s="26"/>
      <c r="J122" s="14"/>
    </row>
    <row r="123" spans="1:10" ht="28.2" thickBot="1">
      <c r="A123" s="591" t="s">
        <v>510</v>
      </c>
      <c r="B123" s="613">
        <v>75</v>
      </c>
      <c r="C123" s="613"/>
      <c r="D123" s="613" t="s">
        <v>856</v>
      </c>
      <c r="E123" s="613" t="s">
        <v>857</v>
      </c>
      <c r="F123" s="621">
        <v>21.04</v>
      </c>
      <c r="G123" s="1" t="s">
        <v>671</v>
      </c>
      <c r="I123" s="26"/>
      <c r="J123" s="14"/>
    </row>
    <row r="124" spans="1:10" ht="28.2" thickBot="1">
      <c r="A124" s="591" t="s">
        <v>510</v>
      </c>
      <c r="B124" s="613">
        <v>76</v>
      </c>
      <c r="C124" s="613"/>
      <c r="D124" s="613" t="s">
        <v>343</v>
      </c>
      <c r="E124" s="613" t="s">
        <v>12</v>
      </c>
      <c r="F124" s="621">
        <v>22.6</v>
      </c>
      <c r="G124" s="1" t="s">
        <v>671</v>
      </c>
      <c r="I124" s="26"/>
      <c r="J124" s="14"/>
    </row>
    <row r="125" spans="1:10" ht="28.2" thickBot="1">
      <c r="A125" s="591" t="s">
        <v>510</v>
      </c>
      <c r="B125" s="613">
        <v>77</v>
      </c>
      <c r="C125" s="613"/>
      <c r="D125" s="613" t="s">
        <v>344</v>
      </c>
      <c r="E125" s="613" t="s">
        <v>1</v>
      </c>
      <c r="F125" s="621">
        <v>22.4</v>
      </c>
      <c r="G125" s="1" t="s">
        <v>671</v>
      </c>
      <c r="I125" s="26"/>
      <c r="J125" s="14"/>
    </row>
    <row r="126" spans="1:10" ht="28.2" thickBot="1">
      <c r="A126" s="591" t="s">
        <v>510</v>
      </c>
      <c r="B126" s="613">
        <v>78</v>
      </c>
      <c r="C126" s="613"/>
      <c r="D126" s="613" t="s">
        <v>345</v>
      </c>
      <c r="E126" s="613" t="s">
        <v>0</v>
      </c>
      <c r="F126" s="621">
        <v>21.45</v>
      </c>
      <c r="G126" s="1" t="s">
        <v>671</v>
      </c>
      <c r="I126" s="26"/>
      <c r="J126" s="14"/>
    </row>
    <row r="127" spans="1:10" ht="28.2" thickBot="1">
      <c r="A127" s="591" t="s">
        <v>510</v>
      </c>
      <c r="B127" s="613">
        <v>79</v>
      </c>
      <c r="C127" s="613"/>
      <c r="D127" s="613" t="s">
        <v>346</v>
      </c>
      <c r="E127" s="613" t="s">
        <v>4</v>
      </c>
      <c r="F127" s="621">
        <v>19.32</v>
      </c>
      <c r="G127" s="1" t="s">
        <v>671</v>
      </c>
      <c r="I127" s="26"/>
      <c r="J127" s="14"/>
    </row>
    <row r="128" spans="1:10" ht="28.2" thickBot="1">
      <c r="A128" s="591" t="s">
        <v>510</v>
      </c>
      <c r="B128" s="613">
        <v>80</v>
      </c>
      <c r="C128" s="613"/>
      <c r="D128" s="613" t="s">
        <v>858</v>
      </c>
      <c r="E128" s="613" t="s">
        <v>859</v>
      </c>
      <c r="F128" s="621">
        <v>13.545999999999999</v>
      </c>
      <c r="G128" s="1" t="s">
        <v>671</v>
      </c>
      <c r="I128" s="26"/>
      <c r="J128" s="14"/>
    </row>
    <row r="129" spans="1:10" ht="28.2" thickBot="1">
      <c r="A129" s="591" t="s">
        <v>510</v>
      </c>
      <c r="B129" s="613">
        <v>81</v>
      </c>
      <c r="C129" s="613"/>
      <c r="D129" s="613" t="s">
        <v>860</v>
      </c>
      <c r="E129" s="613" t="s">
        <v>861</v>
      </c>
      <c r="F129" s="621">
        <v>11.85</v>
      </c>
      <c r="G129" s="1" t="s">
        <v>671</v>
      </c>
      <c r="I129" s="26"/>
      <c r="J129" s="14"/>
    </row>
    <row r="130" spans="1:10" ht="28.2" thickBot="1">
      <c r="A130" s="591" t="s">
        <v>510</v>
      </c>
      <c r="B130" s="613">
        <v>82</v>
      </c>
      <c r="C130" s="613"/>
      <c r="D130" s="613" t="s">
        <v>862</v>
      </c>
      <c r="E130" s="613" t="s">
        <v>863</v>
      </c>
      <c r="F130" s="621">
        <v>11.35</v>
      </c>
      <c r="G130" s="1" t="s">
        <v>671</v>
      </c>
      <c r="I130" s="26"/>
      <c r="J130" s="14"/>
    </row>
    <row r="131" spans="1:10" ht="28.2" thickBot="1">
      <c r="A131" s="591" t="s">
        <v>510</v>
      </c>
      <c r="B131" s="613">
        <v>83</v>
      </c>
      <c r="C131" s="613"/>
      <c r="D131" s="613" t="s">
        <v>864</v>
      </c>
      <c r="E131" s="613" t="s">
        <v>865</v>
      </c>
      <c r="F131" s="621">
        <v>9.75</v>
      </c>
      <c r="G131" s="1" t="s">
        <v>671</v>
      </c>
      <c r="I131" s="26"/>
      <c r="J131" s="14"/>
    </row>
    <row r="132" spans="1:10" ht="28.2" thickBot="1">
      <c r="A132" s="591" t="s">
        <v>510</v>
      </c>
      <c r="B132" s="613">
        <v>84</v>
      </c>
      <c r="C132" s="613"/>
      <c r="D132" s="613" t="s">
        <v>866</v>
      </c>
      <c r="E132" s="613" t="s">
        <v>867</v>
      </c>
      <c r="F132" s="621">
        <v>9.3000000000000007</v>
      </c>
      <c r="G132" s="1" t="s">
        <v>671</v>
      </c>
      <c r="I132" s="26"/>
      <c r="J132" s="14"/>
    </row>
    <row r="133" spans="1:10" ht="28.2" thickBot="1">
      <c r="A133" s="591" t="s">
        <v>510</v>
      </c>
      <c r="B133" s="613">
        <v>86</v>
      </c>
      <c r="C133" s="613"/>
      <c r="D133" s="613" t="s">
        <v>868</v>
      </c>
      <c r="E133" s="613" t="s">
        <v>869</v>
      </c>
      <c r="F133" s="613">
        <v>9.73</v>
      </c>
      <c r="G133" s="1" t="s">
        <v>661</v>
      </c>
      <c r="I133" s="26"/>
      <c r="J133" s="14"/>
    </row>
    <row r="134" spans="1:10" ht="28.2" thickBot="1">
      <c r="A134" s="591" t="s">
        <v>510</v>
      </c>
      <c r="B134" s="613">
        <v>88</v>
      </c>
      <c r="C134" s="613"/>
      <c r="D134" s="613" t="s">
        <v>870</v>
      </c>
      <c r="E134" s="613" t="s">
        <v>871</v>
      </c>
      <c r="F134" s="621">
        <v>5.5</v>
      </c>
      <c r="G134" s="1" t="s">
        <v>671</v>
      </c>
      <c r="I134" s="26"/>
      <c r="J134" s="14"/>
    </row>
    <row r="135" spans="1:10" ht="28.2" thickBot="1">
      <c r="A135" s="591" t="s">
        <v>510</v>
      </c>
      <c r="B135" s="613">
        <v>89</v>
      </c>
      <c r="C135" s="613"/>
      <c r="D135" s="613" t="s">
        <v>872</v>
      </c>
      <c r="E135" s="613" t="s">
        <v>873</v>
      </c>
      <c r="F135" s="621">
        <v>10.07</v>
      </c>
      <c r="G135" s="1" t="s">
        <v>671</v>
      </c>
      <c r="I135" s="26"/>
      <c r="J135" s="14"/>
    </row>
    <row r="136" spans="1:10" ht="28.2" thickBot="1">
      <c r="A136" s="591" t="s">
        <v>510</v>
      </c>
      <c r="B136" s="613">
        <v>90</v>
      </c>
      <c r="C136" s="613"/>
      <c r="D136" s="613" t="s">
        <v>874</v>
      </c>
      <c r="E136" s="613" t="s">
        <v>875</v>
      </c>
      <c r="F136" s="621">
        <v>11.724</v>
      </c>
      <c r="G136" s="1" t="s">
        <v>671</v>
      </c>
      <c r="I136" s="26"/>
      <c r="J136" s="14"/>
    </row>
    <row r="137" spans="1:10" ht="28.2" thickBot="1">
      <c r="A137" s="591" t="s">
        <v>510</v>
      </c>
      <c r="B137" s="613">
        <v>91</v>
      </c>
      <c r="C137" s="613"/>
      <c r="D137" s="613" t="s">
        <v>876</v>
      </c>
      <c r="E137" s="613" t="s">
        <v>877</v>
      </c>
      <c r="F137" s="621">
        <v>15.4</v>
      </c>
      <c r="G137" s="1" t="s">
        <v>671</v>
      </c>
      <c r="I137" s="26"/>
      <c r="J137" s="14"/>
    </row>
    <row r="138" spans="1:10" ht="28.2" thickBot="1">
      <c r="A138" s="591" t="s">
        <v>510</v>
      </c>
      <c r="B138" s="613">
        <v>92</v>
      </c>
      <c r="C138" s="613"/>
      <c r="D138" s="613" t="s">
        <v>878</v>
      </c>
      <c r="E138" s="613" t="s">
        <v>879</v>
      </c>
      <c r="F138" s="621">
        <v>18.95</v>
      </c>
      <c r="G138" s="1" t="s">
        <v>671</v>
      </c>
      <c r="I138" s="26"/>
      <c r="J138" s="14"/>
    </row>
    <row r="139" spans="1:10" ht="28.2" thickBot="1">
      <c r="A139" s="591" t="s">
        <v>510</v>
      </c>
      <c r="B139" s="613">
        <v>93</v>
      </c>
      <c r="C139" s="613"/>
      <c r="D139" s="613" t="s">
        <v>880</v>
      </c>
      <c r="E139" s="613" t="s">
        <v>881</v>
      </c>
      <c r="F139" s="621">
        <v>20.2</v>
      </c>
      <c r="G139" s="1" t="s">
        <v>671</v>
      </c>
      <c r="I139" s="26"/>
      <c r="J139" s="14"/>
    </row>
    <row r="140" spans="1:10" ht="28.2" thickBot="1">
      <c r="A140" s="591" t="s">
        <v>510</v>
      </c>
      <c r="B140" s="613">
        <v>94</v>
      </c>
      <c r="C140" s="613"/>
      <c r="D140" s="613" t="s">
        <v>882</v>
      </c>
      <c r="E140" s="613" t="s">
        <v>883</v>
      </c>
      <c r="F140" s="621">
        <v>19.84</v>
      </c>
      <c r="G140" s="1" t="s">
        <v>671</v>
      </c>
      <c r="I140" s="26"/>
      <c r="J140" s="14"/>
    </row>
    <row r="141" spans="1:10" ht="28.2" thickBot="1">
      <c r="A141" s="591" t="s">
        <v>510</v>
      </c>
      <c r="B141" s="613">
        <v>95</v>
      </c>
      <c r="C141" s="613"/>
      <c r="D141" s="613" t="s">
        <v>884</v>
      </c>
      <c r="E141" s="613" t="s">
        <v>885</v>
      </c>
      <c r="F141" s="621">
        <v>13.67</v>
      </c>
      <c r="G141" s="1" t="s">
        <v>671</v>
      </c>
      <c r="I141" s="26"/>
      <c r="J141" s="14"/>
    </row>
    <row r="142" spans="1:10" ht="28.2" thickBot="1">
      <c r="A142" s="591" t="s">
        <v>510</v>
      </c>
      <c r="B142" s="613">
        <v>96</v>
      </c>
      <c r="C142" s="613"/>
      <c r="D142" s="613" t="s">
        <v>886</v>
      </c>
      <c r="E142" s="613" t="s">
        <v>887</v>
      </c>
      <c r="F142" s="621">
        <v>13.5</v>
      </c>
      <c r="G142" s="1" t="s">
        <v>671</v>
      </c>
      <c r="I142" s="26"/>
      <c r="J142" s="14"/>
    </row>
    <row r="143" spans="1:10" ht="28.2" thickBot="1">
      <c r="A143" s="591" t="s">
        <v>510</v>
      </c>
      <c r="B143" s="613">
        <v>97</v>
      </c>
      <c r="C143" s="613"/>
      <c r="D143" s="613" t="s">
        <v>888</v>
      </c>
      <c r="E143" s="613" t="s">
        <v>889</v>
      </c>
      <c r="F143" s="621">
        <v>14.78</v>
      </c>
      <c r="G143" s="1" t="s">
        <v>671</v>
      </c>
      <c r="I143" s="26"/>
      <c r="J143" s="14"/>
    </row>
    <row r="144" spans="1:10" ht="28.2" thickBot="1">
      <c r="A144" s="591" t="s">
        <v>510</v>
      </c>
      <c r="B144" s="613">
        <v>98</v>
      </c>
      <c r="C144" s="613"/>
      <c r="D144" s="613" t="s">
        <v>890</v>
      </c>
      <c r="E144" s="613" t="s">
        <v>891</v>
      </c>
      <c r="F144" s="621">
        <v>15.1</v>
      </c>
      <c r="G144" s="1" t="s">
        <v>671</v>
      </c>
      <c r="I144" s="26"/>
      <c r="J144" s="14"/>
    </row>
    <row r="145" spans="1:12">
      <c r="D145" s="629" t="s">
        <v>892</v>
      </c>
      <c r="G145" s="279"/>
    </row>
    <row r="147" spans="1:12">
      <c r="A147" s="630" t="s">
        <v>432</v>
      </c>
      <c r="B147" s="592" t="s">
        <v>893</v>
      </c>
      <c r="C147" s="592"/>
      <c r="E147" s="6" t="s">
        <v>894</v>
      </c>
    </row>
    <row r="148" spans="1:12">
      <c r="A148" s="630" t="s">
        <v>432</v>
      </c>
      <c r="G148" s="1" t="s">
        <v>895</v>
      </c>
      <c r="H148" s="1" t="s">
        <v>896</v>
      </c>
      <c r="I148" s="1" t="s">
        <v>897</v>
      </c>
      <c r="J148" s="1" t="s">
        <v>898</v>
      </c>
      <c r="K148" s="1" t="s">
        <v>899</v>
      </c>
      <c r="L148" s="26" t="s">
        <v>900</v>
      </c>
    </row>
    <row r="149" spans="1:12">
      <c r="A149" s="630" t="s">
        <v>432</v>
      </c>
      <c r="G149" s="1">
        <v>5.5</v>
      </c>
      <c r="H149" s="1">
        <v>5.2</v>
      </c>
      <c r="I149" s="1">
        <v>7.7</v>
      </c>
      <c r="J149" s="1">
        <v>1300</v>
      </c>
      <c r="K149" s="1">
        <v>70</v>
      </c>
      <c r="L149" s="26">
        <f>SUM(G149:I149)</f>
        <v>18.399999999999999</v>
      </c>
    </row>
    <row r="150" spans="1:12">
      <c r="A150" s="630" t="s">
        <v>432</v>
      </c>
      <c r="G150" s="1" t="s">
        <v>901</v>
      </c>
      <c r="H150" s="1" t="s">
        <v>902</v>
      </c>
      <c r="I150" s="1" t="s">
        <v>903</v>
      </c>
      <c r="J150" s="1" t="s">
        <v>904</v>
      </c>
      <c r="K150" s="1"/>
    </row>
    <row r="151" spans="1:12">
      <c r="A151" s="630" t="s">
        <v>432</v>
      </c>
      <c r="E151" s="26" t="s">
        <v>905</v>
      </c>
      <c r="F151" s="26">
        <f>G149+J149+I149</f>
        <v>1313.2</v>
      </c>
      <c r="G151" s="1">
        <f>ROUND(J151/K149-H151-I151,1)</f>
        <v>43.3</v>
      </c>
      <c r="H151" s="1">
        <f>ROUND(J151/K149*H149/F152,1)</f>
        <v>40.4</v>
      </c>
      <c r="I151" s="1">
        <f>ROUND((J151*(K149+1)/K149*I149-H151*I149)/F151,1)</f>
        <v>59.2</v>
      </c>
      <c r="J151" s="1">
        <v>10000</v>
      </c>
      <c r="K151" s="1"/>
      <c r="L151" s="26">
        <f>SUM(G151:I151)</f>
        <v>142.89999999999998</v>
      </c>
    </row>
    <row r="152" spans="1:12">
      <c r="A152" s="630" t="s">
        <v>432</v>
      </c>
      <c r="E152" s="26" t="s">
        <v>906</v>
      </c>
      <c r="F152" s="26">
        <f>SUM(G149:I149)</f>
        <v>18.399999999999999</v>
      </c>
      <c r="G152" s="32">
        <f>G151/G149</f>
        <v>7.8727272727272721</v>
      </c>
      <c r="H152" s="32">
        <f>H151/H149</f>
        <v>7.7692307692307683</v>
      </c>
      <c r="I152" s="32">
        <f>I151/I149</f>
        <v>7.6883116883116882</v>
      </c>
      <c r="J152" s="32">
        <f>J151/J149</f>
        <v>7.6923076923076925</v>
      </c>
      <c r="L152" s="32">
        <f>L151/L149</f>
        <v>7.766304347826086</v>
      </c>
    </row>
    <row r="153" spans="1:12">
      <c r="A153" s="630" t="s">
        <v>432</v>
      </c>
      <c r="I153" s="26"/>
    </row>
    <row r="154" spans="1:12">
      <c r="A154" s="630" t="s">
        <v>432</v>
      </c>
      <c r="I154" s="26"/>
    </row>
    <row r="155" spans="1:12">
      <c r="A155" s="630" t="s">
        <v>432</v>
      </c>
      <c r="I155" s="26"/>
    </row>
    <row r="156" spans="1:12" ht="14.7" customHeight="1">
      <c r="I156" s="26"/>
    </row>
    <row r="157" spans="1:12" ht="14.7" customHeight="1">
      <c r="A157" s="631" t="s">
        <v>907</v>
      </c>
      <c r="B157" s="631"/>
      <c r="I157" s="26"/>
    </row>
    <row r="158" spans="1:12">
      <c r="A158" s="632" t="s">
        <v>908</v>
      </c>
      <c r="B158" s="26" t="s">
        <v>909</v>
      </c>
      <c r="F158" s="26" t="s">
        <v>440</v>
      </c>
      <c r="I158" s="26"/>
      <c r="J158" s="6"/>
      <c r="L158" s="6" t="s">
        <v>910</v>
      </c>
    </row>
    <row r="159" spans="1:12">
      <c r="A159" s="632" t="s">
        <v>908</v>
      </c>
      <c r="B159" s="26" t="s">
        <v>512</v>
      </c>
      <c r="C159" s="26" t="s">
        <v>911</v>
      </c>
      <c r="D159" s="23">
        <v>9.3000000000000007</v>
      </c>
      <c r="F159" s="26" t="str">
        <f>+G159</f>
        <v>GTO</v>
      </c>
      <c r="G159" s="26" t="s">
        <v>912</v>
      </c>
      <c r="H159" s="26">
        <v>2.5</v>
      </c>
      <c r="I159" s="6" t="s">
        <v>910</v>
      </c>
      <c r="K159" s="26" t="s">
        <v>913</v>
      </c>
    </row>
    <row r="160" spans="1:12">
      <c r="A160" s="632" t="s">
        <v>908</v>
      </c>
      <c r="B160" s="26" t="str">
        <f>+C159</f>
        <v>Leo</v>
      </c>
      <c r="C160" s="26" t="s">
        <v>914</v>
      </c>
      <c r="D160" s="23">
        <v>4.0999999999999996</v>
      </c>
      <c r="F160" s="26" t="str">
        <f>G160</f>
        <v>Earth C3</v>
      </c>
      <c r="G160" s="26" t="s">
        <v>915</v>
      </c>
      <c r="H160" s="26">
        <v>0.7</v>
      </c>
      <c r="I160" s="26"/>
      <c r="K160" s="26" t="s">
        <v>916</v>
      </c>
    </row>
    <row r="161" spans="1:17">
      <c r="A161" s="632" t="s">
        <v>908</v>
      </c>
      <c r="B161" s="26" t="str">
        <f>+C160</f>
        <v>L4/5</v>
      </c>
      <c r="C161" s="26" t="s">
        <v>917</v>
      </c>
      <c r="D161" s="23">
        <v>1.6</v>
      </c>
      <c r="F161" s="26" t="str">
        <f>G161</f>
        <v>Mars Transfer</v>
      </c>
      <c r="G161" s="26" t="s">
        <v>918</v>
      </c>
      <c r="H161" s="26">
        <v>0.6</v>
      </c>
      <c r="I161" s="26">
        <f>SUM(H159:H161)</f>
        <v>3.8000000000000003</v>
      </c>
      <c r="K161" s="26" t="s">
        <v>919</v>
      </c>
    </row>
    <row r="162" spans="1:17">
      <c r="A162" s="632" t="s">
        <v>908</v>
      </c>
      <c r="B162" s="26" t="str">
        <f>C161</f>
        <v>Lunar orbit</v>
      </c>
      <c r="C162" s="26" t="s">
        <v>920</v>
      </c>
      <c r="D162" s="23">
        <v>1.6</v>
      </c>
      <c r="E162" s="26">
        <f>SUM(D160:D162)</f>
        <v>7.2999999999999989</v>
      </c>
      <c r="F162" s="26" t="str">
        <f>G162</f>
        <v>Mars C3</v>
      </c>
      <c r="G162" s="26" t="s">
        <v>921</v>
      </c>
      <c r="H162" s="26">
        <v>0.9</v>
      </c>
      <c r="I162" s="26"/>
    </row>
    <row r="163" spans="1:17">
      <c r="A163" s="632" t="s">
        <v>908</v>
      </c>
      <c r="D163" s="23">
        <f>SUM(D159:D162)</f>
        <v>16.600000000000001</v>
      </c>
      <c r="F163" s="26" t="str">
        <f>G163</f>
        <v>LMO</v>
      </c>
      <c r="G163" s="26" t="s">
        <v>922</v>
      </c>
      <c r="H163" s="26">
        <f>0.2+0.3+0.9</f>
        <v>1.4</v>
      </c>
      <c r="I163" s="26"/>
      <c r="J163" s="26">
        <v>10.4</v>
      </c>
    </row>
    <row r="164" spans="1:17">
      <c r="A164" s="632" t="s">
        <v>908</v>
      </c>
      <c r="G164" s="26" t="s">
        <v>923</v>
      </c>
      <c r="H164" s="26">
        <v>4.0999999999999996</v>
      </c>
      <c r="I164" s="26"/>
    </row>
    <row r="165" spans="1:17">
      <c r="A165" s="632" t="s">
        <v>908</v>
      </c>
      <c r="H165" s="26">
        <f>+SUM(H159:H164)</f>
        <v>10.199999999999999</v>
      </c>
      <c r="I165" s="26" t="s">
        <v>924</v>
      </c>
    </row>
    <row r="166" spans="1:17">
      <c r="A166" s="632" t="s">
        <v>908</v>
      </c>
      <c r="B166" s="6" t="s">
        <v>925</v>
      </c>
      <c r="I166" s="26"/>
    </row>
    <row r="167" spans="1:17">
      <c r="A167" s="632" t="s">
        <v>908</v>
      </c>
      <c r="B167" s="633" t="s">
        <v>926</v>
      </c>
      <c r="I167" s="26"/>
    </row>
    <row r="168" spans="1:17">
      <c r="A168" s="632" t="s">
        <v>908</v>
      </c>
      <c r="B168" s="633" t="s">
        <v>927</v>
      </c>
      <c r="I168" s="26"/>
    </row>
    <row r="169" spans="1:17">
      <c r="A169" s="632" t="s">
        <v>908</v>
      </c>
      <c r="B169" s="633" t="s">
        <v>928</v>
      </c>
      <c r="I169" s="26"/>
    </row>
    <row r="170" spans="1:17">
      <c r="A170" s="632" t="s">
        <v>908</v>
      </c>
      <c r="B170" s="633" t="s">
        <v>929</v>
      </c>
      <c r="I170" s="26"/>
    </row>
    <row r="171" spans="1:17" s="23" customFormat="1" ht="40.200000000000003" customHeight="1">
      <c r="A171" s="632" t="s">
        <v>908</v>
      </c>
      <c r="B171" s="638"/>
      <c r="C171" s="643" t="s">
        <v>930</v>
      </c>
      <c r="D171" s="639" t="s">
        <v>641</v>
      </c>
      <c r="E171" s="639" t="s">
        <v>931</v>
      </c>
      <c r="F171" s="639" t="s">
        <v>931</v>
      </c>
      <c r="G171" s="639" t="s">
        <v>641</v>
      </c>
      <c r="H171" s="638"/>
      <c r="I171" s="50"/>
      <c r="P171" s="657"/>
      <c r="Q171" s="657"/>
    </row>
    <row r="172" spans="1:17">
      <c r="A172" s="632" t="s">
        <v>908</v>
      </c>
      <c r="B172" s="57" t="s">
        <v>932</v>
      </c>
      <c r="C172" s="192">
        <v>9.3000000000000007</v>
      </c>
      <c r="D172" s="670" t="s">
        <v>1020</v>
      </c>
      <c r="E172" s="57" t="s">
        <v>1015</v>
      </c>
      <c r="F172" s="640">
        <v>9.3000000000000007</v>
      </c>
      <c r="G172" s="646" t="s">
        <v>1020</v>
      </c>
      <c r="H172" s="641"/>
      <c r="I172" s="273"/>
      <c r="J172" s="14"/>
    </row>
    <row r="173" spans="1:17">
      <c r="A173" s="632" t="s">
        <v>908</v>
      </c>
      <c r="B173" s="57" t="s">
        <v>1012</v>
      </c>
      <c r="C173" s="192">
        <v>6.6</v>
      </c>
      <c r="D173" s="671" t="s">
        <v>1021</v>
      </c>
      <c r="E173" s="57" t="s">
        <v>1012</v>
      </c>
      <c r="F173" s="57">
        <v>6.6</v>
      </c>
      <c r="G173" s="646" t="s">
        <v>1020</v>
      </c>
      <c r="H173" s="641"/>
      <c r="I173" s="273"/>
      <c r="J173" s="14"/>
    </row>
    <row r="174" spans="1:17">
      <c r="A174" s="632" t="s">
        <v>908</v>
      </c>
      <c r="B174" s="57" t="s">
        <v>1013</v>
      </c>
      <c r="C174" s="642">
        <v>2.8</v>
      </c>
      <c r="D174" s="671" t="s">
        <v>1021</v>
      </c>
      <c r="E174" s="57" t="s">
        <v>1013</v>
      </c>
      <c r="F174" s="640">
        <f>C174</f>
        <v>2.8</v>
      </c>
      <c r="G174" s="192" t="s">
        <v>1021</v>
      </c>
      <c r="H174" s="641"/>
      <c r="I174" s="273"/>
      <c r="J174" s="6" t="s">
        <v>910</v>
      </c>
      <c r="M174" s="32"/>
    </row>
    <row r="175" spans="1:17">
      <c r="A175" s="632" t="s">
        <v>908</v>
      </c>
      <c r="B175" s="57" t="s">
        <v>1014</v>
      </c>
      <c r="C175" s="192">
        <v>0.17</v>
      </c>
      <c r="D175" s="671" t="s">
        <v>1021</v>
      </c>
      <c r="E175" s="57" t="s">
        <v>1016</v>
      </c>
      <c r="F175" s="640">
        <f>F174</f>
        <v>2.8</v>
      </c>
      <c r="G175" s="192" t="s">
        <v>1021</v>
      </c>
      <c r="H175" s="641"/>
      <c r="I175" s="273"/>
      <c r="J175" s="14"/>
    </row>
    <row r="176" spans="1:17">
      <c r="A176" s="632" t="s">
        <v>908</v>
      </c>
      <c r="B176" s="57" t="s">
        <v>933</v>
      </c>
      <c r="C176" s="192">
        <f>SUM(C172:C175)</f>
        <v>18.87</v>
      </c>
      <c r="D176" s="638"/>
      <c r="E176" s="57" t="s">
        <v>1017</v>
      </c>
      <c r="F176" s="640">
        <v>0</v>
      </c>
      <c r="G176" s="646" t="s">
        <v>1020</v>
      </c>
      <c r="H176" s="641"/>
      <c r="I176" s="273"/>
      <c r="J176" s="14"/>
    </row>
    <row r="177" spans="1:161">
      <c r="A177" s="632" t="s">
        <v>908</v>
      </c>
      <c r="B177" s="57"/>
      <c r="C177" s="57"/>
      <c r="D177" s="638"/>
      <c r="E177" s="57" t="s">
        <v>1018</v>
      </c>
      <c r="F177" s="640">
        <v>0.09</v>
      </c>
      <c r="G177" s="646" t="s">
        <v>1020</v>
      </c>
      <c r="H177" s="57"/>
      <c r="I177" s="273"/>
      <c r="J177" s="14"/>
    </row>
    <row r="178" spans="1:161">
      <c r="A178" s="632" t="s">
        <v>908</v>
      </c>
      <c r="B178" s="57"/>
      <c r="C178" s="57"/>
      <c r="D178" s="638"/>
      <c r="E178" s="57" t="s">
        <v>933</v>
      </c>
      <c r="F178" s="640">
        <f>SUM(F172:F177)</f>
        <v>21.59</v>
      </c>
      <c r="G178" s="192" t="s">
        <v>593</v>
      </c>
      <c r="H178" s="30"/>
      <c r="I178" s="273"/>
      <c r="J178" s="14"/>
    </row>
    <row r="179" spans="1:161">
      <c r="A179" s="632"/>
      <c r="B179" s="464" t="s">
        <v>1022</v>
      </c>
      <c r="C179" s="5"/>
      <c r="D179" s="17"/>
      <c r="E179" s="5"/>
      <c r="F179" s="644"/>
      <c r="G179" s="458"/>
      <c r="H179" s="30"/>
      <c r="I179" s="645"/>
      <c r="J179" s="14"/>
    </row>
    <row r="180" spans="1:161">
      <c r="A180" s="632" t="s">
        <v>908</v>
      </c>
      <c r="B180" s="464" t="s">
        <v>1019</v>
      </c>
      <c r="C180" s="30"/>
      <c r="D180" s="565"/>
      <c r="E180" s="30"/>
      <c r="F180" s="39"/>
      <c r="G180" s="30"/>
      <c r="H180" s="30"/>
    </row>
    <row r="181" spans="1:161" ht="12" customHeight="1">
      <c r="A181" s="632" t="s">
        <v>908</v>
      </c>
      <c r="B181" s="72" t="s">
        <v>934</v>
      </c>
      <c r="F181" s="32"/>
    </row>
    <row r="182" spans="1:161">
      <c r="A182" s="632" t="s">
        <v>908</v>
      </c>
      <c r="D182" s="23" t="s">
        <v>935</v>
      </c>
      <c r="E182" s="25" t="e">
        <f>(1+E186)*E184+E187*Fo</f>
        <v>#NAME?</v>
      </c>
      <c r="F182" s="26" t="s">
        <v>936</v>
      </c>
      <c r="I182" s="26"/>
    </row>
    <row r="183" spans="1:161">
      <c r="A183" s="632" t="s">
        <v>908</v>
      </c>
      <c r="D183" s="23" t="s">
        <v>791</v>
      </c>
      <c r="E183" s="634">
        <f>5.5+12.9</f>
        <v>18.399999999999999</v>
      </c>
      <c r="F183" s="26" t="s">
        <v>937</v>
      </c>
      <c r="I183" s="26"/>
      <c r="CH183" s="14"/>
      <c r="FE183" s="14"/>
    </row>
    <row r="184" spans="1:161" ht="27.6">
      <c r="A184" s="632" t="s">
        <v>908</v>
      </c>
      <c r="D184" s="23" t="s">
        <v>938</v>
      </c>
      <c r="E184" s="634">
        <v>5.5</v>
      </c>
      <c r="J184" s="26">
        <f>5.5*(4500/1000)^0.5</f>
        <v>11.667261889578032</v>
      </c>
      <c r="CH184" s="14"/>
      <c r="FE184" s="14"/>
    </row>
    <row r="185" spans="1:161">
      <c r="A185" s="632" t="s">
        <v>908</v>
      </c>
      <c r="D185" s="23" t="s">
        <v>939</v>
      </c>
      <c r="E185" s="634">
        <v>12.9</v>
      </c>
      <c r="F185" s="26" t="s">
        <v>940</v>
      </c>
      <c r="H185" s="32"/>
      <c r="I185" s="14" t="s">
        <v>941</v>
      </c>
    </row>
    <row r="186" spans="1:161" ht="27.6">
      <c r="A186" s="632" t="s">
        <v>908</v>
      </c>
      <c r="D186" s="23" t="s">
        <v>942</v>
      </c>
      <c r="E186" s="634">
        <v>0.13</v>
      </c>
      <c r="F186" s="26" t="s">
        <v>943</v>
      </c>
    </row>
    <row r="187" spans="1:161" ht="27.6">
      <c r="A187" s="632" t="s">
        <v>908</v>
      </c>
      <c r="B187" s="26" t="s">
        <v>944</v>
      </c>
      <c r="D187" s="23" t="s">
        <v>945</v>
      </c>
      <c r="E187" s="25" t="e">
        <f>(17.33/15.12)*(3.8+1.4+1000/1300*7.7)/Fo</f>
        <v>#NAME?</v>
      </c>
    </row>
    <row r="188" spans="1:161">
      <c r="A188" s="632" t="s">
        <v>908</v>
      </c>
      <c r="H188" s="25"/>
    </row>
    <row r="189" spans="1:161">
      <c r="A189" s="632" t="s">
        <v>908</v>
      </c>
      <c r="D189" s="23" t="s">
        <v>946</v>
      </c>
      <c r="E189" s="26" t="s">
        <v>947</v>
      </c>
      <c r="F189" s="68" t="e">
        <f>Md/(1-Fo/Mo)-Mo/(1-Fo/Mo)-Md+Fo+Mo</f>
        <v>#NAME?</v>
      </c>
    </row>
    <row r="190" spans="1:161">
      <c r="A190" s="632" t="s">
        <v>908</v>
      </c>
      <c r="B190" s="26" t="s">
        <v>948</v>
      </c>
      <c r="G190" s="68" t="e">
        <f>F189+E184*(1+E186)</f>
        <v>#NAME?</v>
      </c>
    </row>
    <row r="191" spans="1:161">
      <c r="A191" s="632" t="s">
        <v>908</v>
      </c>
      <c r="J191" s="26" t="s">
        <v>949</v>
      </c>
      <c r="K191" s="26" t="s">
        <v>950</v>
      </c>
    </row>
    <row r="192" spans="1:161">
      <c r="A192" s="632" t="s">
        <v>908</v>
      </c>
      <c r="H192" s="26" t="s">
        <v>951</v>
      </c>
      <c r="J192" s="32">
        <f>F173+F174</f>
        <v>9.3999999999999986</v>
      </c>
      <c r="K192" s="26" t="s">
        <v>952</v>
      </c>
    </row>
    <row r="193" spans="1:14" ht="16.2">
      <c r="A193" s="632" t="s">
        <v>908</v>
      </c>
      <c r="G193" s="26" t="s">
        <v>953</v>
      </c>
      <c r="H193" s="26">
        <f>C175</f>
        <v>0.17</v>
      </c>
      <c r="J193" s="32">
        <f>J192</f>
        <v>9.3999999999999986</v>
      </c>
      <c r="K193" s="26">
        <v>0.16</v>
      </c>
      <c r="L193" s="26" t="s">
        <v>954</v>
      </c>
    </row>
    <row r="194" spans="1:14" ht="16.2">
      <c r="A194" s="632" t="s">
        <v>908</v>
      </c>
      <c r="G194" s="26" t="s">
        <v>955</v>
      </c>
      <c r="H194" s="32">
        <f>SUM(F175:F177)</f>
        <v>2.8899999999999997</v>
      </c>
      <c r="J194" s="26">
        <f>5.5+7.7</f>
        <v>13.2</v>
      </c>
      <c r="K194" s="32">
        <f>K193*1.3</f>
        <v>0.20800000000000002</v>
      </c>
    </row>
    <row r="195" spans="1:14" ht="16.2">
      <c r="A195" s="632" t="s">
        <v>908</v>
      </c>
      <c r="G195" s="32" t="s">
        <v>956</v>
      </c>
      <c r="H195" s="26">
        <f>5.5+1300</f>
        <v>1305.5</v>
      </c>
      <c r="I195" s="14" t="s">
        <v>957</v>
      </c>
      <c r="J195" s="26">
        <f>12.9-7.7</f>
        <v>5.2</v>
      </c>
      <c r="K195" s="26">
        <v>1311.14</v>
      </c>
    </row>
    <row r="196" spans="1:14" ht="16.2">
      <c r="A196" s="632" t="s">
        <v>908</v>
      </c>
      <c r="B196" s="26" t="s">
        <v>958</v>
      </c>
      <c r="G196" s="26" t="s">
        <v>959</v>
      </c>
      <c r="H196" s="26">
        <v>7.7</v>
      </c>
      <c r="I196" s="14" t="s">
        <v>960</v>
      </c>
      <c r="J196" s="25">
        <f>5.5+H203</f>
        <v>111.30671597872265</v>
      </c>
      <c r="K196" s="26">
        <v>7.7</v>
      </c>
      <c r="L196" s="26">
        <v>1311.14</v>
      </c>
      <c r="N196" s="6" t="s">
        <v>961</v>
      </c>
    </row>
    <row r="197" spans="1:14">
      <c r="A197" s="632" t="s">
        <v>908</v>
      </c>
      <c r="B197" s="26" t="s">
        <v>962</v>
      </c>
      <c r="G197" s="26" t="s">
        <v>901</v>
      </c>
      <c r="H197" s="26">
        <f>1.15*(5.5)+I197</f>
        <v>1006.325</v>
      </c>
      <c r="I197" s="16">
        <v>1000</v>
      </c>
      <c r="K197" s="26">
        <f>4500+11.65</f>
        <v>4511.6499999999996</v>
      </c>
      <c r="N197" s="6" t="s">
        <v>963</v>
      </c>
    </row>
    <row r="198" spans="1:14">
      <c r="A198" s="632" t="s">
        <v>908</v>
      </c>
      <c r="N198" s="26" t="s">
        <v>964</v>
      </c>
    </row>
    <row r="199" spans="1:14">
      <c r="A199" s="632" t="s">
        <v>908</v>
      </c>
    </row>
    <row r="200" spans="1:14">
      <c r="A200" s="632" t="s">
        <v>908</v>
      </c>
      <c r="G200" s="26" t="s">
        <v>965</v>
      </c>
      <c r="H200" s="635">
        <f>((H195+H196)/H195)^(H194/H193)*H195-H195</f>
        <v>137.26248250831827</v>
      </c>
    </row>
    <row r="201" spans="1:14">
      <c r="A201" s="632" t="s">
        <v>908</v>
      </c>
    </row>
    <row r="202" spans="1:14">
      <c r="A202" s="632" t="s">
        <v>908</v>
      </c>
      <c r="J202" s="636">
        <f>EXP((J192*LN(J196)-J193*LN(J194)+J193*LN(J194+J195))/J192)-J196</f>
        <v>43.848100234042391</v>
      </c>
    </row>
    <row r="203" spans="1:14">
      <c r="A203" s="632" t="s">
        <v>908</v>
      </c>
      <c r="G203" s="26" t="s">
        <v>966</v>
      </c>
      <c r="H203" s="636">
        <f>EXP((H193*LN(H197)-H194*LN(H195)+H194*LN(H195+H196))/H193)-H197</f>
        <v>105.80671597872265</v>
      </c>
      <c r="K203" s="636">
        <f>EXP((K193*LN(K197)-K194*LN(K195)+K194*LN(K195+K196))/K193)-K197</f>
        <v>34.47484293499474</v>
      </c>
    </row>
    <row r="204" spans="1:14">
      <c r="A204" s="632" t="s">
        <v>908</v>
      </c>
    </row>
    <row r="205" spans="1:14" ht="30.6">
      <c r="A205" s="632" t="s">
        <v>908</v>
      </c>
      <c r="B205" s="16" t="s">
        <v>967</v>
      </c>
      <c r="C205" s="16"/>
      <c r="D205" s="23" t="s">
        <v>968</v>
      </c>
    </row>
    <row r="206" spans="1:14">
      <c r="A206" s="632" t="s">
        <v>908</v>
      </c>
      <c r="B206" s="16" t="s">
        <v>969</v>
      </c>
      <c r="C206" s="16"/>
      <c r="D206" s="23">
        <v>2.5</v>
      </c>
      <c r="G206" s="16" t="s">
        <v>970</v>
      </c>
      <c r="I206" s="14" t="s">
        <v>971</v>
      </c>
    </row>
    <row r="207" spans="1:14">
      <c r="A207" s="632" t="s">
        <v>908</v>
      </c>
      <c r="B207" s="16" t="s">
        <v>972</v>
      </c>
      <c r="C207" s="16"/>
      <c r="D207" s="23">
        <v>0.7</v>
      </c>
      <c r="G207" s="26" t="s">
        <v>932</v>
      </c>
      <c r="H207" s="26">
        <v>9.3000000000000007</v>
      </c>
    </row>
    <row r="208" spans="1:14">
      <c r="A208" s="632" t="s">
        <v>908</v>
      </c>
      <c r="B208" s="16" t="s">
        <v>973</v>
      </c>
      <c r="C208" s="16"/>
      <c r="G208" s="16" t="s">
        <v>974</v>
      </c>
      <c r="H208" s="26">
        <f>D206</f>
        <v>2.5</v>
      </c>
    </row>
    <row r="209" spans="1:9">
      <c r="A209" s="632" t="s">
        <v>908</v>
      </c>
      <c r="G209" s="16" t="s">
        <v>972</v>
      </c>
      <c r="H209" s="26">
        <f>D207</f>
        <v>0.7</v>
      </c>
    </row>
    <row r="210" spans="1:9">
      <c r="A210" s="632" t="s">
        <v>908</v>
      </c>
      <c r="G210" s="16" t="s">
        <v>973</v>
      </c>
      <c r="H210" s="26">
        <f>D208</f>
        <v>0</v>
      </c>
    </row>
    <row r="211" spans="1:9">
      <c r="A211" s="632" t="s">
        <v>908</v>
      </c>
      <c r="B211" s="16" t="s">
        <v>975</v>
      </c>
      <c r="C211" s="16"/>
      <c r="D211" s="23">
        <v>0.7</v>
      </c>
      <c r="G211" s="16" t="s">
        <v>976</v>
      </c>
      <c r="H211" s="25">
        <f>0.7*2500/5700</f>
        <v>0.30701754385964913</v>
      </c>
    </row>
    <row r="212" spans="1:9">
      <c r="A212" s="632" t="s">
        <v>908</v>
      </c>
      <c r="D212" s="23">
        <f>SUM(D206:D211)</f>
        <v>3.9000000000000004</v>
      </c>
      <c r="H212" s="25">
        <f>SUM(H208:H211)</f>
        <v>3.5070175438596491</v>
      </c>
    </row>
    <row r="213" spans="1:9">
      <c r="A213" s="632" t="s">
        <v>908</v>
      </c>
      <c r="B213" s="16" t="s">
        <v>977</v>
      </c>
      <c r="C213" s="16"/>
    </row>
    <row r="214" spans="1:9">
      <c r="A214" s="632" t="s">
        <v>908</v>
      </c>
      <c r="B214" s="16" t="s">
        <v>978</v>
      </c>
      <c r="C214" s="16"/>
      <c r="D214" s="561">
        <f>0.652*H214</f>
        <v>2.5493200000000003</v>
      </c>
      <c r="E214" s="32"/>
      <c r="F214" s="32"/>
      <c r="H214" s="26">
        <v>3.91</v>
      </c>
      <c r="I214" s="6" t="s">
        <v>910</v>
      </c>
    </row>
    <row r="215" spans="1:9">
      <c r="A215" s="632" t="s">
        <v>908</v>
      </c>
      <c r="B215" s="16" t="s">
        <v>979</v>
      </c>
      <c r="C215" s="16"/>
      <c r="D215" s="561">
        <f>+D214+H214</f>
        <v>6.45932</v>
      </c>
      <c r="E215" s="32"/>
      <c r="F215" s="32"/>
      <c r="H215" s="25">
        <f>H214+SUM(H218:H220)</f>
        <v>6.4164912280701758</v>
      </c>
      <c r="I215" s="6" t="s">
        <v>910</v>
      </c>
    </row>
    <row r="216" spans="1:9" ht="27.6">
      <c r="A216" s="632" t="s">
        <v>908</v>
      </c>
      <c r="D216" s="23" t="s">
        <v>980</v>
      </c>
      <c r="G216" s="26" t="s">
        <v>981</v>
      </c>
      <c r="I216" s="6"/>
    </row>
    <row r="217" spans="1:9">
      <c r="A217" s="632" t="s">
        <v>908</v>
      </c>
      <c r="B217" s="16"/>
      <c r="C217" s="16"/>
      <c r="G217" s="26" t="s">
        <v>982</v>
      </c>
      <c r="H217" s="26" t="s">
        <v>983</v>
      </c>
    </row>
    <row r="218" spans="1:9">
      <c r="A218" s="632" t="s">
        <v>908</v>
      </c>
      <c r="B218" s="16"/>
      <c r="C218" s="16"/>
      <c r="G218" s="26" t="s">
        <v>976</v>
      </c>
      <c r="H218" s="78">
        <f>2.5*25/57</f>
        <v>1.0964912280701755</v>
      </c>
    </row>
    <row r="219" spans="1:9">
      <c r="A219" s="632" t="s">
        <v>908</v>
      </c>
      <c r="B219" s="16"/>
      <c r="C219" s="16"/>
      <c r="G219" s="26" t="s">
        <v>984</v>
      </c>
      <c r="H219" s="77">
        <v>0.7</v>
      </c>
    </row>
    <row r="220" spans="1:9">
      <c r="A220" s="632" t="s">
        <v>908</v>
      </c>
      <c r="D220" s="561"/>
      <c r="E220" s="32"/>
      <c r="F220" s="32"/>
      <c r="G220" s="26" t="s">
        <v>985</v>
      </c>
      <c r="H220" s="78">
        <f>H214-2.5-0.7</f>
        <v>0.71000000000000019</v>
      </c>
    </row>
    <row r="221" spans="1:9">
      <c r="A221" s="632" t="s">
        <v>908</v>
      </c>
      <c r="B221" s="26" t="s">
        <v>986</v>
      </c>
      <c r="D221" s="561"/>
      <c r="E221" s="32"/>
      <c r="F221" s="32" t="s">
        <v>987</v>
      </c>
    </row>
    <row r="222" spans="1:9">
      <c r="A222" s="632" t="s">
        <v>908</v>
      </c>
      <c r="B222" s="26">
        <v>62</v>
      </c>
      <c r="D222" s="23">
        <v>90</v>
      </c>
      <c r="E222" s="25">
        <f>D222/B222</f>
        <v>1.4516129032258065</v>
      </c>
      <c r="F222" s="68">
        <f>LN(D222/B222)/LN(D223/B223)</f>
        <v>0.29451616384338763</v>
      </c>
    </row>
    <row r="223" spans="1:9">
      <c r="A223" s="632" t="s">
        <v>908</v>
      </c>
      <c r="B223" s="26">
        <v>18</v>
      </c>
      <c r="D223" s="23">
        <v>63.8</v>
      </c>
      <c r="E223" s="25">
        <f>D223/B223</f>
        <v>3.5444444444444443</v>
      </c>
    </row>
    <row r="224" spans="1:9" ht="27.6">
      <c r="A224" s="632" t="s">
        <v>908</v>
      </c>
      <c r="D224" s="23" t="s">
        <v>988</v>
      </c>
      <c r="E224" s="26" t="s">
        <v>989</v>
      </c>
    </row>
    <row r="225" spans="1:11">
      <c r="A225" s="632" t="s">
        <v>908</v>
      </c>
      <c r="B225" s="26" t="s">
        <v>990</v>
      </c>
      <c r="D225" s="23">
        <v>590000</v>
      </c>
      <c r="E225" s="26">
        <v>18850</v>
      </c>
      <c r="F225" s="6" t="s">
        <v>991</v>
      </c>
    </row>
    <row r="226" spans="1:11">
      <c r="A226" s="632" t="s">
        <v>908</v>
      </c>
      <c r="B226" s="26" t="s">
        <v>992</v>
      </c>
      <c r="D226" s="23">
        <v>1420788</v>
      </c>
      <c r="E226" s="26">
        <v>63.8</v>
      </c>
      <c r="F226" s="6" t="s">
        <v>993</v>
      </c>
      <c r="H226" s="26">
        <f>68300/D225</f>
        <v>0.11576271186440679</v>
      </c>
    </row>
    <row r="227" spans="1:11">
      <c r="A227" s="632" t="s">
        <v>908</v>
      </c>
      <c r="H227" s="26">
        <f>68300/D226</f>
        <v>4.8071915021804801E-2</v>
      </c>
    </row>
    <row r="228" spans="1:11">
      <c r="A228" s="632" t="s">
        <v>908</v>
      </c>
      <c r="B228" s="26">
        <f>LN(D226/D225)</f>
        <v>0.87884438935652731</v>
      </c>
    </row>
    <row r="229" spans="1:11">
      <c r="A229" s="632" t="s">
        <v>908</v>
      </c>
    </row>
    <row r="230" spans="1:11">
      <c r="A230" s="632" t="s">
        <v>908</v>
      </c>
      <c r="D230" s="23" t="s">
        <v>994</v>
      </c>
    </row>
    <row r="231" spans="1:11">
      <c r="A231" s="632" t="s">
        <v>908</v>
      </c>
      <c r="B231" s="26" t="s">
        <v>995</v>
      </c>
      <c r="D231" s="672" t="s">
        <v>996</v>
      </c>
      <c r="E231" s="6" t="s">
        <v>997</v>
      </c>
    </row>
    <row r="232" spans="1:11">
      <c r="A232" s="632" t="s">
        <v>908</v>
      </c>
      <c r="B232" s="26" t="s">
        <v>998</v>
      </c>
      <c r="D232" s="23">
        <v>3.22</v>
      </c>
      <c r="E232" s="6" t="s">
        <v>997</v>
      </c>
    </row>
    <row r="233" spans="1:11">
      <c r="A233" s="632" t="s">
        <v>908</v>
      </c>
      <c r="B233" s="26" t="s">
        <v>999</v>
      </c>
      <c r="D233" s="23">
        <v>1.4</v>
      </c>
      <c r="E233" s="6" t="s">
        <v>997</v>
      </c>
    </row>
    <row r="234" spans="1:11">
      <c r="A234" s="632" t="s">
        <v>908</v>
      </c>
      <c r="B234" s="26" t="s">
        <v>1000</v>
      </c>
      <c r="D234" s="669">
        <v>4.04</v>
      </c>
      <c r="E234" s="6" t="s">
        <v>997</v>
      </c>
    </row>
    <row r="235" spans="1:11">
      <c r="A235" s="632" t="s">
        <v>908</v>
      </c>
      <c r="B235" s="26" t="s">
        <v>1001</v>
      </c>
      <c r="D235" s="23">
        <v>1.31</v>
      </c>
      <c r="E235" s="6" t="s">
        <v>997</v>
      </c>
    </row>
    <row r="236" spans="1:11">
      <c r="A236" s="632" t="s">
        <v>908</v>
      </c>
      <c r="B236" s="26" t="s">
        <v>1002</v>
      </c>
      <c r="D236" s="23">
        <v>0.09</v>
      </c>
      <c r="E236" s="6" t="s">
        <v>934</v>
      </c>
      <c r="H236" s="26" t="s">
        <v>1003</v>
      </c>
      <c r="K236" s="26" t="s">
        <v>1004</v>
      </c>
    </row>
    <row r="237" spans="1:11">
      <c r="A237" s="632" t="s">
        <v>908</v>
      </c>
      <c r="B237" s="26" t="s">
        <v>1005</v>
      </c>
      <c r="J237" s="26" t="s">
        <v>1006</v>
      </c>
    </row>
    <row r="238" spans="1:11">
      <c r="A238" s="632" t="s">
        <v>908</v>
      </c>
      <c r="B238" s="26" t="s">
        <v>1007</v>
      </c>
      <c r="D238" s="23">
        <v>0</v>
      </c>
      <c r="E238" s="6" t="s">
        <v>997</v>
      </c>
      <c r="H238" s="26" t="s">
        <v>1008</v>
      </c>
    </row>
    <row r="239" spans="1:11">
      <c r="A239" s="632" t="s">
        <v>908</v>
      </c>
      <c r="B239" s="26" t="s">
        <v>1005</v>
      </c>
      <c r="E239" s="6" t="s">
        <v>910</v>
      </c>
    </row>
    <row r="240" spans="1:11">
      <c r="A240" s="632" t="s">
        <v>908</v>
      </c>
      <c r="E240" s="6" t="s">
        <v>910</v>
      </c>
    </row>
    <row r="241" spans="1:5">
      <c r="A241" s="632" t="s">
        <v>908</v>
      </c>
    </row>
    <row r="242" spans="1:5">
      <c r="A242" s="632" t="s">
        <v>908</v>
      </c>
      <c r="B242" s="26" t="s">
        <v>1009</v>
      </c>
      <c r="E242" s="6" t="s">
        <v>1010</v>
      </c>
    </row>
    <row r="243" spans="1:5">
      <c r="E243" s="6"/>
    </row>
  </sheetData>
  <autoFilter ref="AC4:AR4"/>
  <mergeCells count="1">
    <mergeCell ref="J10:R10"/>
  </mergeCells>
  <hyperlinks>
    <hyperlink ref="I214" r:id="rId1"/>
    <hyperlink ref="I215" r:id="rId2"/>
    <hyperlink ref="F225" r:id="rId3"/>
    <hyperlink ref="E231" r:id="rId4"/>
    <hyperlink ref="E232" r:id="rId5"/>
    <hyperlink ref="E234" r:id="rId6"/>
    <hyperlink ref="E233" r:id="rId7"/>
    <hyperlink ref="E235" r:id="rId8"/>
    <hyperlink ref="E236" r:id="rId9"/>
    <hyperlink ref="F226" r:id="rId10"/>
    <hyperlink ref="E238" r:id="rId11"/>
    <hyperlink ref="E239" r:id="rId12"/>
    <hyperlink ref="E240" r:id="rId13"/>
    <hyperlink ref="E242" r:id="rId14"/>
    <hyperlink ref="E147" r:id="rId15"/>
    <hyperlink ref="D47" r:id="rId16"/>
    <hyperlink ref="B181" r:id="rId17"/>
    <hyperlink ref="N196" r:id="rId18"/>
    <hyperlink ref="N197" r:id="rId19"/>
    <hyperlink ref="I159" r:id="rId20"/>
    <hyperlink ref="B166" r:id="rId21"/>
    <hyperlink ref="L158" r:id="rId22"/>
    <hyperlink ref="J174" r:id="rId23"/>
    <hyperlink ref="E13" r:id="rId24"/>
    <hyperlink ref="BE10" r:id="rId25"/>
    <hyperlink ref="BC12" r:id="rId26" location="Ordinary_chondrites"/>
    <hyperlink ref="AF78" r:id="rId27"/>
  </hyperlinks>
  <pageMargins left="0.7" right="0.7" top="0.75" bottom="0.75" header="0.3" footer="0.3"/>
  <pageSetup orientation="portrait" verticalDpi="1200" r:id="rId28"/>
  <drawing r:id="rId29"/>
  <legacyDrawing r:id="rId30"/>
  <oleObjects>
    <mc:AlternateContent xmlns:mc="http://schemas.openxmlformats.org/markup-compatibility/2006">
      <mc:Choice Requires="x14">
        <oleObject progId="Equation.DSMT4" shapeId="68612" r:id="rId31">
          <objectPr defaultSize="0" autoPict="0" r:id="rId32">
            <anchor moveWithCells="1">
              <from>
                <xdr:col>1</xdr:col>
                <xdr:colOff>60960</xdr:colOff>
                <xdr:row>151</xdr:row>
                <xdr:rowOff>175260</xdr:rowOff>
              </from>
              <to>
                <xdr:col>3</xdr:col>
                <xdr:colOff>289560</xdr:colOff>
                <xdr:row>154</xdr:row>
                <xdr:rowOff>152400</xdr:rowOff>
              </to>
            </anchor>
          </objectPr>
        </oleObject>
      </mc:Choice>
      <mc:Fallback>
        <oleObject progId="Equation.DSMT4" shapeId="68612" r:id="rId31"/>
      </mc:Fallback>
    </mc:AlternateContent>
    <mc:AlternateContent xmlns:mc="http://schemas.openxmlformats.org/markup-compatibility/2006">
      <mc:Choice Requires="x14">
        <oleObject progId="Equation.DSMT4" shapeId="68613" r:id="rId33">
          <objectPr defaultSize="0" autoPict="0" r:id="rId34">
            <anchor moveWithCells="1">
              <from>
                <xdr:col>0</xdr:col>
                <xdr:colOff>594360</xdr:colOff>
                <xdr:row>148</xdr:row>
                <xdr:rowOff>22860</xdr:rowOff>
              </from>
              <to>
                <xdr:col>4</xdr:col>
                <xdr:colOff>38100</xdr:colOff>
                <xdr:row>151</xdr:row>
                <xdr:rowOff>22860</xdr:rowOff>
              </to>
            </anchor>
          </objectPr>
        </oleObject>
      </mc:Choice>
      <mc:Fallback>
        <oleObject progId="Equation.DSMT4" shapeId="68613" r:id="rId33"/>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16"/>
  <sheetViews>
    <sheetView zoomScale="87" zoomScaleNormal="87" workbookViewId="0"/>
  </sheetViews>
  <sheetFormatPr defaultRowHeight="13.8"/>
  <cols>
    <col min="1" max="1" width="5.21875" style="26" customWidth="1"/>
    <col min="2" max="2" width="8.21875" style="26" customWidth="1"/>
    <col min="3" max="3" width="16.33203125" style="26" customWidth="1"/>
    <col min="4" max="4" width="14.5546875" style="26" customWidth="1"/>
    <col min="5" max="5" width="17" style="26" customWidth="1"/>
    <col min="6" max="6" width="18.109375" style="23" customWidth="1"/>
    <col min="7" max="7" width="16.109375" style="26" bestFit="1" customWidth="1"/>
    <col min="8" max="16384" width="8.88671875" style="26"/>
  </cols>
  <sheetData>
    <row r="1" spans="1:8" ht="27.6">
      <c r="B1" s="26" t="s">
        <v>1221</v>
      </c>
      <c r="F1" s="866" t="s">
        <v>1201</v>
      </c>
    </row>
    <row r="2" spans="1:8">
      <c r="A2" s="26" t="s">
        <v>1202</v>
      </c>
      <c r="C2" s="736"/>
      <c r="D2" s="736"/>
      <c r="E2" s="736"/>
    </row>
    <row r="3" spans="1:8" ht="41.4">
      <c r="A3" s="737" t="s">
        <v>1102</v>
      </c>
      <c r="B3" s="79" t="s">
        <v>1220</v>
      </c>
      <c r="C3" s="738" t="s">
        <v>1219</v>
      </c>
      <c r="D3" s="738" t="s">
        <v>1104</v>
      </c>
      <c r="E3" s="738" t="s">
        <v>1105</v>
      </c>
      <c r="F3" s="79" t="s">
        <v>1222</v>
      </c>
    </row>
    <row r="4" spans="1:8">
      <c r="A4" s="740" t="s">
        <v>1211</v>
      </c>
      <c r="B4" s="727">
        <v>1000</v>
      </c>
      <c r="C4" s="741">
        <v>29016635</v>
      </c>
      <c r="D4" s="741">
        <v>11524377974.405729</v>
      </c>
      <c r="E4" s="741">
        <f t="shared" ref="E4:E10" si="0">C4-D4</f>
        <v>-11495361339.405729</v>
      </c>
      <c r="F4" s="19" t="s">
        <v>1223</v>
      </c>
    </row>
    <row r="5" spans="1:8">
      <c r="A5" s="740"/>
      <c r="B5" s="727"/>
      <c r="C5" s="741"/>
      <c r="D5" s="741"/>
      <c r="E5" s="741"/>
      <c r="F5" s="19"/>
    </row>
    <row r="6" spans="1:8">
      <c r="A6" s="740" t="s">
        <v>1212</v>
      </c>
      <c r="B6" s="727">
        <v>4500</v>
      </c>
      <c r="C6" s="742">
        <v>152253215</v>
      </c>
      <c r="D6" s="742">
        <v>10664288120</v>
      </c>
      <c r="E6" s="741">
        <f t="shared" si="0"/>
        <v>-10512034905</v>
      </c>
      <c r="F6" s="19" t="s">
        <v>1224</v>
      </c>
    </row>
    <row r="7" spans="1:8">
      <c r="A7" s="740" t="s">
        <v>1213</v>
      </c>
      <c r="B7" s="727">
        <v>10000</v>
      </c>
      <c r="C7" s="742">
        <v>337686625</v>
      </c>
      <c r="D7" s="742">
        <v>14614061490</v>
      </c>
      <c r="E7" s="741">
        <f t="shared" si="0"/>
        <v>-14276374865</v>
      </c>
      <c r="F7" s="19" t="s">
        <v>1225</v>
      </c>
    </row>
    <row r="8" spans="1:8" ht="43.8" customHeight="1">
      <c r="A8" s="740" t="s">
        <v>1214</v>
      </c>
      <c r="B8" s="727">
        <v>10000</v>
      </c>
      <c r="C8" s="827">
        <v>2783273974</v>
      </c>
      <c r="D8" s="742">
        <v>14614061490</v>
      </c>
      <c r="E8" s="827">
        <f t="shared" si="0"/>
        <v>-11830787516</v>
      </c>
      <c r="F8" s="19" t="s">
        <v>1226</v>
      </c>
    </row>
    <row r="9" spans="1:8" ht="26.4" customHeight="1">
      <c r="A9" s="743" t="s">
        <v>1215</v>
      </c>
      <c r="B9" s="744">
        <v>10000</v>
      </c>
      <c r="C9" s="824">
        <v>10638404211</v>
      </c>
      <c r="D9" s="745">
        <v>14614061490</v>
      </c>
      <c r="E9" s="846">
        <f t="shared" si="0"/>
        <v>-3975657279</v>
      </c>
      <c r="F9" s="81" t="s">
        <v>1239</v>
      </c>
    </row>
    <row r="10" spans="1:8" ht="41.4">
      <c r="A10" s="743" t="s">
        <v>1216</v>
      </c>
      <c r="B10" s="744">
        <v>10000</v>
      </c>
      <c r="C10" s="846">
        <v>18094371225</v>
      </c>
      <c r="D10" s="745">
        <v>14614061490</v>
      </c>
      <c r="E10" s="846">
        <f t="shared" si="0"/>
        <v>3480309735</v>
      </c>
      <c r="F10" s="81" t="s">
        <v>1240</v>
      </c>
    </row>
    <row r="11" spans="1:8" ht="27.6">
      <c r="A11" s="740" t="s">
        <v>1217</v>
      </c>
      <c r="B11" s="727">
        <v>10000</v>
      </c>
      <c r="C11" s="747">
        <v>748603171617.46619</v>
      </c>
      <c r="D11" s="742">
        <v>14614061490</v>
      </c>
      <c r="E11" s="827">
        <f>C11-D11</f>
        <v>733989110127.46619</v>
      </c>
      <c r="F11" s="19" t="s">
        <v>1228</v>
      </c>
    </row>
    <row r="12" spans="1:8" ht="27.6">
      <c r="A12" s="867" t="s">
        <v>1241</v>
      </c>
      <c r="B12" s="727">
        <v>10000</v>
      </c>
      <c r="C12" s="26">
        <v>337686624.70910376</v>
      </c>
      <c r="D12" s="742">
        <v>337668329.80832452</v>
      </c>
      <c r="E12" s="827">
        <f>C12-D12</f>
        <v>18294.900779247284</v>
      </c>
      <c r="F12" s="19" t="s">
        <v>1230</v>
      </c>
    </row>
    <row r="13" spans="1:8" ht="41.4">
      <c r="A13" s="740" t="s">
        <v>1218</v>
      </c>
      <c r="B13" s="727">
        <v>10000</v>
      </c>
      <c r="C13" s="747">
        <v>66317696.827434704</v>
      </c>
      <c r="D13" s="747">
        <v>66257577</v>
      </c>
      <c r="E13" s="741">
        <f>C13-D13</f>
        <v>60119.827434703708</v>
      </c>
      <c r="F13" s="19" t="s">
        <v>1229</v>
      </c>
      <c r="G13" s="26">
        <f>1.1*3.6</f>
        <v>3.9600000000000004</v>
      </c>
    </row>
    <row r="14" spans="1:8" ht="57.6" customHeight="1">
      <c r="A14" s="861" t="s">
        <v>1243</v>
      </c>
      <c r="B14" s="861"/>
      <c r="C14" s="861"/>
      <c r="D14" s="861"/>
      <c r="E14" s="861"/>
      <c r="F14" s="861"/>
    </row>
    <row r="15" spans="1:8" ht="88.2" customHeight="1">
      <c r="A15" s="865" t="s">
        <v>1242</v>
      </c>
      <c r="B15" s="865"/>
      <c r="C15" s="865"/>
      <c r="D15" s="865"/>
      <c r="E15" s="865"/>
      <c r="F15" s="865"/>
      <c r="G15" s="26">
        <f>C7/C6</f>
        <v>2.2179277133819473</v>
      </c>
      <c r="H15" s="26">
        <f>D7/D6</f>
        <v>1.3703738426377026</v>
      </c>
    </row>
    <row r="16" spans="1:8">
      <c r="A16" s="862"/>
      <c r="B16" s="862"/>
      <c r="C16" s="862"/>
      <c r="D16" s="862"/>
      <c r="E16" s="862"/>
      <c r="F16" s="862"/>
    </row>
  </sheetData>
  <mergeCells count="3">
    <mergeCell ref="A14:F14"/>
    <mergeCell ref="A16:F16"/>
    <mergeCell ref="A15:F15"/>
  </mergeCells>
  <pageMargins left="0.7" right="0.7" top="0.75" bottom="0.75" header="0.3" footer="0.3"/>
  <pageSetup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filterMode="1"/>
  <dimension ref="A1:CL310"/>
  <sheetViews>
    <sheetView workbookViewId="0">
      <selection activeCell="A2" sqref="A2"/>
    </sheetView>
  </sheetViews>
  <sheetFormatPr defaultColWidth="9.109375" defaultRowHeight="13.8"/>
  <cols>
    <col min="1" max="1" width="6.109375" style="26" customWidth="1"/>
    <col min="2" max="2" width="8.44140625" style="26" customWidth="1"/>
    <col min="3" max="3" width="9" style="26" customWidth="1"/>
    <col min="4" max="4" width="9.109375" style="26" customWidth="1"/>
    <col min="5" max="5" width="16.5546875" style="26" customWidth="1"/>
    <col min="6" max="6" width="13.88671875" style="26" customWidth="1"/>
    <col min="7" max="7" width="12.88671875" style="478" customWidth="1"/>
    <col min="8" max="8" width="16.6640625" style="479" customWidth="1"/>
    <col min="9" max="9" width="13" style="478" customWidth="1"/>
    <col min="10" max="10" width="15.88671875" style="479" customWidth="1"/>
    <col min="11" max="11" width="17.88671875" style="479" customWidth="1"/>
    <col min="12" max="13" width="15.88671875" style="26" customWidth="1"/>
    <col min="14" max="14" width="17.5546875" style="479" customWidth="1"/>
    <col min="15" max="33" width="15.88671875" style="26" customWidth="1"/>
    <col min="34" max="34" width="15.88671875" style="30" customWidth="1"/>
    <col min="35" max="66" width="15.88671875" style="26" customWidth="1"/>
    <col min="67" max="67" width="8" style="26" customWidth="1"/>
    <col min="68" max="69" width="15.88671875" style="26" customWidth="1"/>
    <col min="70" max="70" width="17.6640625" style="26" customWidth="1"/>
    <col min="71" max="71" width="15.88671875" style="26" customWidth="1"/>
    <col min="72" max="72" width="8.5546875" style="26" customWidth="1"/>
    <col min="73" max="73" width="5.109375" style="26" customWidth="1"/>
    <col min="74" max="74" width="6.44140625" style="26" customWidth="1"/>
    <col min="75" max="75" width="7.44140625" style="26" customWidth="1"/>
    <col min="76" max="76" width="5.6640625" style="26" customWidth="1"/>
    <col min="77" max="77" width="1.109375" style="26" customWidth="1"/>
    <col min="78" max="78" width="7.44140625" style="26" customWidth="1"/>
    <col min="79" max="79" width="7.5546875" style="26" customWidth="1"/>
    <col min="80" max="80" width="6.109375" style="26" customWidth="1"/>
    <col min="81" max="81" width="1.88671875" style="26" customWidth="1"/>
    <col min="82" max="82" width="6.88671875" style="26" customWidth="1"/>
    <col min="83" max="83" width="7.109375" style="26" customWidth="1"/>
    <col min="84" max="84" width="6.33203125" style="26" customWidth="1"/>
    <col min="85" max="85" width="2.109375" style="26" customWidth="1"/>
    <col min="86" max="86" width="6.6640625" style="26" customWidth="1"/>
    <col min="87" max="87" width="7.44140625" style="26" customWidth="1"/>
    <col min="88" max="88" width="6.6640625" style="26" customWidth="1"/>
    <col min="89" max="16384" width="9.109375" style="26"/>
  </cols>
  <sheetData>
    <row r="1" spans="1:90">
      <c r="A1" s="9" t="s">
        <v>1204</v>
      </c>
      <c r="G1" s="478" t="s">
        <v>313</v>
      </c>
      <c r="H1" s="479" t="s">
        <v>314</v>
      </c>
      <c r="I1" s="478" t="s">
        <v>315</v>
      </c>
      <c r="J1" s="26"/>
      <c r="N1" s="26"/>
      <c r="BP1" s="48">
        <v>2018</v>
      </c>
      <c r="BQ1" s="31" t="s">
        <v>156</v>
      </c>
      <c r="BR1" s="31"/>
      <c r="BS1" s="31"/>
      <c r="BT1" s="26" t="s">
        <v>370</v>
      </c>
      <c r="BU1" s="26" t="s">
        <v>371</v>
      </c>
    </row>
    <row r="2" spans="1:90" s="32" customFormat="1" ht="14.4" thickBot="1">
      <c r="C2" s="49" t="s">
        <v>2</v>
      </c>
      <c r="D2" s="478" t="s">
        <v>156</v>
      </c>
      <c r="E2" s="479"/>
      <c r="F2" s="478"/>
      <c r="G2" s="478" t="s">
        <v>316</v>
      </c>
      <c r="H2" s="479"/>
      <c r="I2" s="478"/>
      <c r="J2" s="32" t="s">
        <v>317</v>
      </c>
      <c r="K2" s="479"/>
      <c r="M2" s="32" t="s">
        <v>318</v>
      </c>
      <c r="P2" s="32" t="s">
        <v>319</v>
      </c>
      <c r="S2" s="32" t="s">
        <v>320</v>
      </c>
      <c r="V2" s="32" t="s">
        <v>321</v>
      </c>
      <c r="Y2" s="32" t="s">
        <v>322</v>
      </c>
      <c r="AB2" s="32" t="s">
        <v>323</v>
      </c>
      <c r="AE2" s="32" t="s">
        <v>324</v>
      </c>
      <c r="AH2" s="39" t="s">
        <v>325</v>
      </c>
      <c r="AK2" s="32" t="s">
        <v>326</v>
      </c>
      <c r="AN2" s="32" t="s">
        <v>327</v>
      </c>
      <c r="AQ2" s="32" t="s">
        <v>328</v>
      </c>
      <c r="AT2" s="32" t="s">
        <v>329</v>
      </c>
      <c r="AW2" s="32" t="s">
        <v>330</v>
      </c>
      <c r="AZ2" s="32" t="s">
        <v>331</v>
      </c>
      <c r="BC2" s="32" t="s">
        <v>332</v>
      </c>
      <c r="BF2" s="32" t="s">
        <v>333</v>
      </c>
      <c r="BI2" s="32" t="s">
        <v>234</v>
      </c>
      <c r="BL2" s="32" t="s">
        <v>334</v>
      </c>
      <c r="BP2" s="31" t="s">
        <v>335</v>
      </c>
      <c r="BQ2" s="31" t="s">
        <v>235</v>
      </c>
      <c r="BR2" s="31" t="s">
        <v>71</v>
      </c>
      <c r="BS2" s="31" t="s">
        <v>72</v>
      </c>
      <c r="BU2" s="26"/>
      <c r="BV2" s="490"/>
      <c r="BW2" s="26"/>
      <c r="BX2" s="26"/>
      <c r="BY2" s="26"/>
      <c r="BZ2" s="479"/>
      <c r="CA2" s="478"/>
      <c r="CB2" s="479"/>
    </row>
    <row r="3" spans="1:90" ht="17.399999999999999" thickBot="1">
      <c r="D3" s="478" t="s">
        <v>336</v>
      </c>
      <c r="E3" s="479" t="s">
        <v>71</v>
      </c>
      <c r="F3" s="478" t="s">
        <v>72</v>
      </c>
      <c r="G3" s="478" t="s">
        <v>336</v>
      </c>
      <c r="H3" s="479" t="s">
        <v>71</v>
      </c>
      <c r="I3" s="478" t="s">
        <v>72</v>
      </c>
      <c r="J3" s="478" t="s">
        <v>336</v>
      </c>
      <c r="K3" s="479" t="s">
        <v>71</v>
      </c>
      <c r="L3" s="26" t="s">
        <v>72</v>
      </c>
      <c r="M3" s="478" t="s">
        <v>336</v>
      </c>
      <c r="N3" s="26" t="s">
        <v>71</v>
      </c>
      <c r="O3" s="26" t="s">
        <v>72</v>
      </c>
      <c r="P3" s="478" t="s">
        <v>336</v>
      </c>
      <c r="Q3" s="26" t="s">
        <v>71</v>
      </c>
      <c r="R3" s="26" t="s">
        <v>72</v>
      </c>
      <c r="S3" s="478" t="s">
        <v>336</v>
      </c>
      <c r="T3" s="26" t="s">
        <v>71</v>
      </c>
      <c r="U3" s="26" t="s">
        <v>72</v>
      </c>
      <c r="V3" s="478" t="s">
        <v>336</v>
      </c>
      <c r="W3" s="26" t="s">
        <v>71</v>
      </c>
      <c r="X3" s="26" t="s">
        <v>72</v>
      </c>
      <c r="Y3" s="478" t="s">
        <v>336</v>
      </c>
      <c r="Z3" s="26" t="s">
        <v>71</v>
      </c>
      <c r="AA3" s="26" t="s">
        <v>72</v>
      </c>
      <c r="AB3" s="478" t="s">
        <v>336</v>
      </c>
      <c r="AC3" s="26" t="s">
        <v>71</v>
      </c>
      <c r="AD3" s="26" t="s">
        <v>72</v>
      </c>
      <c r="AE3" s="478" t="s">
        <v>336</v>
      </c>
      <c r="AF3" s="26" t="s">
        <v>71</v>
      </c>
      <c r="AG3" s="26" t="s">
        <v>72</v>
      </c>
      <c r="AH3" s="480" t="s">
        <v>336</v>
      </c>
      <c r="AI3" s="26" t="s">
        <v>71</v>
      </c>
      <c r="AJ3" s="26" t="s">
        <v>72</v>
      </c>
      <c r="AK3" s="478" t="s">
        <v>336</v>
      </c>
      <c r="AL3" s="26" t="s">
        <v>71</v>
      </c>
      <c r="AM3" s="26" t="s">
        <v>72</v>
      </c>
      <c r="AN3" s="478" t="s">
        <v>336</v>
      </c>
      <c r="AO3" s="26" t="s">
        <v>71</v>
      </c>
      <c r="AP3" s="26" t="s">
        <v>72</v>
      </c>
      <c r="AQ3" s="478" t="s">
        <v>336</v>
      </c>
      <c r="AR3" s="26" t="s">
        <v>71</v>
      </c>
      <c r="AS3" s="26" t="s">
        <v>72</v>
      </c>
      <c r="AT3" s="478" t="s">
        <v>336</v>
      </c>
      <c r="AU3" s="26" t="s">
        <v>71</v>
      </c>
      <c r="AV3" s="26" t="s">
        <v>72</v>
      </c>
      <c r="AW3" s="478" t="s">
        <v>336</v>
      </c>
      <c r="AX3" s="26" t="s">
        <v>71</v>
      </c>
      <c r="AY3" s="26" t="s">
        <v>72</v>
      </c>
      <c r="AZ3" s="478" t="s">
        <v>336</v>
      </c>
      <c r="BA3" s="26" t="s">
        <v>71</v>
      </c>
      <c r="BB3" s="26" t="s">
        <v>72</v>
      </c>
      <c r="BC3" s="478" t="s">
        <v>336</v>
      </c>
      <c r="BD3" s="26" t="s">
        <v>71</v>
      </c>
      <c r="BE3" s="26" t="s">
        <v>72</v>
      </c>
      <c r="BF3" s="478" t="s">
        <v>336</v>
      </c>
      <c r="BG3" s="26" t="s">
        <v>71</v>
      </c>
      <c r="BH3" s="26" t="s">
        <v>72</v>
      </c>
      <c r="BI3" s="478" t="s">
        <v>336</v>
      </c>
      <c r="BJ3" s="26" t="s">
        <v>71</v>
      </c>
      <c r="BK3" s="26" t="s">
        <v>72</v>
      </c>
      <c r="BL3" s="478" t="s">
        <v>336</v>
      </c>
      <c r="BM3" s="26" t="s">
        <v>71</v>
      </c>
      <c r="BN3" s="26" t="s">
        <v>72</v>
      </c>
      <c r="BP3" s="31"/>
      <c r="BQ3" s="31">
        <v>1101.1268868800405</v>
      </c>
      <c r="BR3" s="31">
        <v>1526595298.9558225</v>
      </c>
      <c r="BS3" s="31">
        <v>721.29587169120816</v>
      </c>
      <c r="BU3" s="498" t="s">
        <v>372</v>
      </c>
      <c r="BV3" s="493"/>
      <c r="BW3" s="494"/>
      <c r="BX3" s="495"/>
      <c r="BY3" s="491"/>
      <c r="BZ3" s="492" t="s">
        <v>378</v>
      </c>
      <c r="CA3" s="496"/>
      <c r="CB3" s="497"/>
      <c r="CC3" s="212"/>
      <c r="CD3" s="492" t="s">
        <v>379</v>
      </c>
      <c r="CE3" s="494"/>
      <c r="CF3" s="495"/>
      <c r="CG3" s="491"/>
      <c r="CH3" s="492" t="s">
        <v>377</v>
      </c>
      <c r="CI3" s="496"/>
      <c r="CJ3" s="497"/>
    </row>
    <row r="4" spans="1:90" ht="34.5" customHeight="1">
      <c r="C4" s="26" t="s">
        <v>337</v>
      </c>
      <c r="D4" s="26">
        <v>928.04748829918765</v>
      </c>
      <c r="E4" s="26">
        <v>1455348966.5246983</v>
      </c>
      <c r="F4" s="26">
        <v>637.68038432412493</v>
      </c>
      <c r="G4" s="478">
        <v>993.50104859606108</v>
      </c>
      <c r="H4" s="479">
        <v>1482873623.1187353</v>
      </c>
      <c r="I4" s="478">
        <v>669.98362713240488</v>
      </c>
      <c r="J4" s="26">
        <v>1063.5955292848721</v>
      </c>
      <c r="K4" s="479">
        <v>1511554315.2897224</v>
      </c>
      <c r="L4" s="26">
        <v>703.64360613863266</v>
      </c>
      <c r="M4" s="26">
        <v>1138.6881034344726</v>
      </c>
      <c r="N4" s="26">
        <v>1541439596.5318909</v>
      </c>
      <c r="O4" s="26">
        <v>738.71730426312195</v>
      </c>
      <c r="P4" s="26">
        <v>1219.1648609700326</v>
      </c>
      <c r="Q4" s="26">
        <v>1572580059.5862303</v>
      </c>
      <c r="R4" s="26">
        <v>775.26409770883981</v>
      </c>
      <c r="S4" s="26">
        <v>1305.4432166374409</v>
      </c>
      <c r="T4" s="26">
        <v>1605028422.0888519</v>
      </c>
      <c r="U4" s="26">
        <v>813.3458564792777</v>
      </c>
      <c r="V4" s="26">
        <v>1397.9745214578193</v>
      </c>
      <c r="W4" s="26">
        <v>1638839615.8165841</v>
      </c>
      <c r="X4" s="26">
        <v>853.02704911807427</v>
      </c>
      <c r="Y4" s="26">
        <v>1497.2468949971365</v>
      </c>
      <c r="Z4" s="26">
        <v>1674070879.6808805</v>
      </c>
      <c r="AA4" s="26">
        <v>894.37485184770014</v>
      </c>
      <c r="AB4" s="26">
        <v>1603.7882972564826</v>
      </c>
      <c r="AC4" s="26">
        <v>1710781856.6274776</v>
      </c>
      <c r="AD4" s="26">
        <v>937.45926229197039</v>
      </c>
      <c r="AE4" s="26">
        <v>1718.1698605957847</v>
      </c>
      <c r="AF4" s="26">
        <v>1749034694.6058316</v>
      </c>
      <c r="AG4" s="26">
        <v>982.35321797489974</v>
      </c>
      <c r="AH4" s="30">
        <v>1841.0095038486825</v>
      </c>
      <c r="AI4" s="26">
        <v>1788894151.7792768</v>
      </c>
      <c r="AJ4" s="26">
        <v>1029.1327197965124</v>
      </c>
      <c r="AK4" s="26">
        <v>1972.9758526805285</v>
      </c>
      <c r="AL4" s="26">
        <v>1830427706.1540065</v>
      </c>
      <c r="AM4" s="26">
        <v>1077.8769606946325</v>
      </c>
      <c r="AN4" s="26">
        <v>2114.7924922980278</v>
      </c>
      <c r="AO4" s="26">
        <v>1873705669.8124747</v>
      </c>
      <c r="AP4" s="26">
        <v>1128.6684597104738</v>
      </c>
      <c r="AQ4" s="26">
        <v>2267.2425808515864</v>
      </c>
      <c r="AR4" s="26">
        <v>1918801307.9445987</v>
      </c>
      <c r="AS4" s="26">
        <v>1181.5932016849804</v>
      </c>
      <c r="AT4" s="26">
        <v>2431.1738542953058</v>
      </c>
      <c r="AU4" s="26">
        <v>1965790962.8782718</v>
      </c>
      <c r="AV4" s="26">
        <v>1236.7407828224163</v>
      </c>
      <c r="AW4" s="26">
        <v>2607.5040561009146</v>
      </c>
      <c r="AX4" s="26">
        <v>2014754183.3191597</v>
      </c>
      <c r="AY4" s="26">
        <v>1294.2045623676249</v>
      </c>
      <c r="AZ4" s="26">
        <v>2797.2268280787425</v>
      </c>
      <c r="BA4" s="26">
        <v>2065773859.0185642</v>
      </c>
      <c r="BB4" s="26">
        <v>1354.0818206537317</v>
      </c>
      <c r="BC4" s="26">
        <v>3001.4181016603147</v>
      </c>
      <c r="BD4" s="26">
        <v>2118936361.0973442</v>
      </c>
      <c r="BE4" s="26">
        <v>1416.4739237878553</v>
      </c>
      <c r="BF4" s="26">
        <v>3221.2430323642634</v>
      </c>
      <c r="BG4" s="26">
        <v>2174331688.263433</v>
      </c>
      <c r="BH4" s="26">
        <v>1481.4864952536122</v>
      </c>
      <c r="BI4" s="26">
        <v>3457.9635238228957</v>
      </c>
      <c r="BJ4" s="26">
        <v>2232053619.1704969</v>
      </c>
      <c r="BK4" s="26">
        <v>1549.2295947209307</v>
      </c>
      <c r="BL4" s="26">
        <v>3712.9463917154867</v>
      </c>
      <c r="BM4" s="26">
        <v>2292199871.1756582</v>
      </c>
      <c r="BN4" s="26">
        <v>1619.8179043658765</v>
      </c>
      <c r="BP4" s="31"/>
      <c r="BQ4" s="31">
        <v>28.579928082162482</v>
      </c>
      <c r="BR4" s="31">
        <v>174333.6425702592</v>
      </c>
      <c r="BS4" s="31">
        <v>163938.11120331706</v>
      </c>
      <c r="BU4" s="235"/>
      <c r="BV4" s="535" t="s">
        <v>155</v>
      </c>
      <c r="BW4" s="500" t="s">
        <v>71</v>
      </c>
      <c r="BX4" s="499" t="s">
        <v>72</v>
      </c>
      <c r="BY4" s="501"/>
      <c r="BZ4" s="499" t="s">
        <v>155</v>
      </c>
      <c r="CA4" s="500" t="s">
        <v>71</v>
      </c>
      <c r="CB4" s="500" t="s">
        <v>72</v>
      </c>
      <c r="CC4" s="502"/>
      <c r="CD4" s="499" t="s">
        <v>155</v>
      </c>
      <c r="CE4" s="500" t="s">
        <v>71</v>
      </c>
      <c r="CF4" s="499" t="s">
        <v>72</v>
      </c>
      <c r="CG4" s="501"/>
      <c r="CH4" s="499" t="s">
        <v>155</v>
      </c>
      <c r="CI4" s="500" t="s">
        <v>71</v>
      </c>
      <c r="CJ4" s="500" t="s">
        <v>72</v>
      </c>
    </row>
    <row r="5" spans="1:90">
      <c r="C5" s="26" t="s">
        <v>338</v>
      </c>
      <c r="D5" s="26">
        <v>24.038780177614072</v>
      </c>
      <c r="E5" s="26">
        <v>163879.84861856917</v>
      </c>
      <c r="F5" s="26">
        <v>146685.39408749639</v>
      </c>
      <c r="G5" s="478">
        <v>25.836924965361909</v>
      </c>
      <c r="H5" s="479">
        <v>168119.29758997011</v>
      </c>
      <c r="I5" s="478">
        <v>153682.089657406</v>
      </c>
      <c r="J5" s="26">
        <v>27.777485219002372</v>
      </c>
      <c r="K5" s="479">
        <v>172545.28231611272</v>
      </c>
      <c r="L5" s="26">
        <v>160986.63983239164</v>
      </c>
      <c r="M5" s="26">
        <v>29.872419906591499</v>
      </c>
      <c r="N5" s="26">
        <v>177166.01037020559</v>
      </c>
      <c r="O5" s="26">
        <v>168612.59021507666</v>
      </c>
      <c r="P5" s="26">
        <v>32.134726168327866</v>
      </c>
      <c r="Q5" s="26">
        <v>181990.05045867851</v>
      </c>
      <c r="R5" s="26">
        <v>176574.08241459978</v>
      </c>
      <c r="S5" s="26">
        <v>34.57853104133973</v>
      </c>
      <c r="T5" s="26">
        <v>187026.34831104428</v>
      </c>
      <c r="U5" s="26">
        <v>184885.88027090192</v>
      </c>
      <c r="V5" s="26">
        <v>37.219191361484832</v>
      </c>
      <c r="W5" s="26">
        <v>192284.24326891417</v>
      </c>
      <c r="X5" s="26">
        <v>193563.3972328814</v>
      </c>
      <c r="Y5" s="26">
        <v>40.073402574387799</v>
      </c>
      <c r="Z5" s="26">
        <v>197773.48560493032</v>
      </c>
      <c r="AA5" s="26">
        <v>202622.724941188</v>
      </c>
      <c r="AB5" s="26">
        <v>43.159317253652709</v>
      </c>
      <c r="AC5" s="26">
        <v>203504.25460373115</v>
      </c>
      <c r="AD5" s="26">
        <v>212080.66306866001</v>
      </c>
      <c r="AE5" s="26">
        <v>46.49667419580593</v>
      </c>
      <c r="AF5" s="26">
        <v>209487.17743847924</v>
      </c>
      <c r="AG5" s="26">
        <v>221954.75047374083</v>
      </c>
      <c r="AH5" s="30">
        <v>50.106939039575501</v>
      </c>
      <c r="AI5" s="478">
        <v>215733.34887795622</v>
      </c>
      <c r="AJ5" s="26">
        <v>232263.29772464521</v>
      </c>
      <c r="AK5" s="26">
        <v>54.013457442178535</v>
      </c>
      <c r="AL5" s="26">
        <v>222254.3518607702</v>
      </c>
      <c r="AM5" s="26">
        <v>243025.42105458936</v>
      </c>
      <c r="AN5" s="26">
        <v>58.241621937995447</v>
      </c>
      <c r="AO5" s="26">
        <v>229062.27897482802</v>
      </c>
      <c r="AP5" s="26">
        <v>254261.0778110511</v>
      </c>
      <c r="AQ5" s="26">
        <v>62.819053706048408</v>
      </c>
      <c r="AR5" s="26">
        <v>236169.75488190437</v>
      </c>
      <c r="AS5" s="26">
        <v>265991.10346479714</v>
      </c>
      <c r="AT5" s="26">
        <v>67.7758005828194</v>
      </c>
      <c r="AU5" s="26">
        <v>243589.95972889205</v>
      </c>
      <c r="AV5" s="26">
        <v>278237.25024730794</v>
      </c>
      <c r="AW5" s="26">
        <v>73.144552776956104</v>
      </c>
      <c r="AX5" s="26">
        <v>251336.6535891472</v>
      </c>
      <c r="AY5" s="26">
        <v>291022.22748824925</v>
      </c>
      <c r="AZ5" s="26">
        <v>78.960877873212354</v>
      </c>
      <c r="BA5" s="26">
        <v>259424.20197925359</v>
      </c>
      <c r="BB5" s="26">
        <v>304369.743727792</v>
      </c>
      <c r="BC5" s="26">
        <v>85.263476855523891</v>
      </c>
      <c r="BD5" s="26">
        <v>267867.60249852471</v>
      </c>
      <c r="BE5" s="26">
        <v>318304.55068187462</v>
      </c>
      <c r="BF5" s="26">
        <v>92.094463034483638</v>
      </c>
      <c r="BG5" s="26">
        <v>276682.51264064363</v>
      </c>
      <c r="BH5" s="26">
        <v>332852.48914193688</v>
      </c>
      <c r="BI5" s="26">
        <v>99.499665933810789</v>
      </c>
      <c r="BJ5" s="26">
        <v>285885.27882901597</v>
      </c>
      <c r="BK5" s="26">
        <v>348040.53689424199</v>
      </c>
      <c r="BL5" s="26">
        <v>107.52896237495263</v>
      </c>
      <c r="BM5" s="26">
        <v>295492.96672967647</v>
      </c>
      <c r="BN5" s="26">
        <v>363896.85874764831</v>
      </c>
      <c r="BP5" s="31"/>
      <c r="BQ5" s="31">
        <v>44.997155516862357</v>
      </c>
      <c r="BR5" s="31">
        <v>2818322.0391382705</v>
      </c>
      <c r="BS5" s="31">
        <v>15965.938204358177</v>
      </c>
      <c r="BU5" s="273" t="s">
        <v>337</v>
      </c>
      <c r="BV5" s="536">
        <v>1.0465213646603797</v>
      </c>
      <c r="BW5" s="503">
        <v>1.012532535023662</v>
      </c>
      <c r="BX5" s="503">
        <v>1.033568135799136</v>
      </c>
      <c r="BY5" s="504"/>
      <c r="BZ5" s="503">
        <v>0.95998400674944961</v>
      </c>
      <c r="CA5" s="503">
        <v>0.98903403185429539</v>
      </c>
      <c r="CB5" s="503">
        <v>0.97062788117575571</v>
      </c>
      <c r="CC5" s="502"/>
      <c r="CD5" s="503">
        <f t="shared" ref="CD5:CF5" si="0">+BL131</f>
        <v>9.2482344804786232E-2</v>
      </c>
      <c r="CE5" s="503">
        <f t="shared" si="0"/>
        <v>3.4034674503551576E-2</v>
      </c>
      <c r="CF5" s="503">
        <f t="shared" si="0"/>
        <v>5.6523897836690873E-2</v>
      </c>
      <c r="CG5" s="504"/>
      <c r="CH5" s="503">
        <f>BL145</f>
        <v>-7.7765862504546646E-2</v>
      </c>
      <c r="CI5" s="503">
        <f t="shared" ref="CI5:CJ5" si="1">BM145</f>
        <v>-2.9780340190608157E-2</v>
      </c>
      <c r="CJ5" s="503">
        <f t="shared" si="1"/>
        <v>-4.9458410607104875E-2</v>
      </c>
    </row>
    <row r="6" spans="1:90">
      <c r="C6" s="26" t="s">
        <v>339</v>
      </c>
      <c r="D6" s="26">
        <v>40.027466888170082</v>
      </c>
      <c r="E6" s="26">
        <v>2692417.4384251027</v>
      </c>
      <c r="F6" s="26">
        <v>14866.7388336274</v>
      </c>
      <c r="G6" s="478">
        <v>41.997786661778001</v>
      </c>
      <c r="H6" s="479">
        <v>2743178.1767861014</v>
      </c>
      <c r="I6" s="478">
        <v>15309.90112752445</v>
      </c>
      <c r="J6" s="26">
        <v>44.082408317711739</v>
      </c>
      <c r="K6" s="479">
        <v>2795664.7802513745</v>
      </c>
      <c r="L6" s="26">
        <v>15768.130939414001</v>
      </c>
      <c r="M6" s="26">
        <v>46.288489960179547</v>
      </c>
      <c r="N6" s="26">
        <v>2849935.9282344673</v>
      </c>
      <c r="O6" s="26">
        <v>16241.940564907798</v>
      </c>
      <c r="P6" s="26">
        <v>48.623659336314233</v>
      </c>
      <c r="Q6" s="26">
        <v>2906052.2952489844</v>
      </c>
      <c r="R6" s="26">
        <v>16731.859717668383</v>
      </c>
      <c r="S6" s="26">
        <v>51.096045451779631</v>
      </c>
      <c r="T6" s="26">
        <v>2964076.6187419947</v>
      </c>
      <c r="U6" s="26">
        <v>17238.436121622821</v>
      </c>
      <c r="V6" s="26">
        <v>53.714312343443453</v>
      </c>
      <c r="W6" s="26">
        <v>3024073.7692337679</v>
      </c>
      <c r="X6" s="26">
        <v>17762.236123311715</v>
      </c>
      <c r="Y6" s="26">
        <v>56.487695157292336</v>
      </c>
      <c r="Z6" s="26">
        <v>3086110.8228422618</v>
      </c>
      <c r="AA6" s="26">
        <v>18303.845325058035</v>
      </c>
      <c r="AB6" s="26">
        <v>59.426038689979769</v>
      </c>
      <c r="AC6" s="26">
        <v>3150257.1362734442</v>
      </c>
      <c r="AD6" s="26">
        <v>18863.869239663727</v>
      </c>
      <c r="AE6" s="26">
        <v>62.539838563314497</v>
      </c>
      <c r="AF6" s="26">
        <v>3216584.4243612862</v>
      </c>
      <c r="AG6" s="26">
        <v>19442.933967366011</v>
      </c>
      <c r="AH6" s="30">
        <v>65.840285212670608</v>
      </c>
      <c r="AI6" s="26">
        <v>3285166.8402441153</v>
      </c>
      <c r="AJ6" s="26">
        <v>20041.686895810173</v>
      </c>
      <c r="AK6" s="26">
        <v>69.33931088277798</v>
      </c>
      <c r="AL6" s="26">
        <v>3356081.0582669615</v>
      </c>
      <c r="AM6" s="26">
        <v>20660.797423821445</v>
      </c>
      <c r="AN6" s="26">
        <v>73.049639837692737</v>
      </c>
      <c r="AO6" s="26">
        <v>3429406.3597025829</v>
      </c>
      <c r="AP6" s="26">
        <v>21300.957709785085</v>
      </c>
      <c r="AQ6" s="26">
        <v>76.984842006008336</v>
      </c>
      <c r="AR6" s="26">
        <v>3505224.7213870161</v>
      </c>
      <c r="AS6" s="26">
        <v>21962.883445471496</v>
      </c>
      <c r="AT6" s="26">
        <v>81.159390297613342</v>
      </c>
      <c r="AU6" s="26">
        <v>3583620.9073687205</v>
      </c>
      <c r="AV6" s="26">
        <v>22647.314656171249</v>
      </c>
      <c r="AW6" s="26">
        <v>85.588721844602588</v>
      </c>
      <c r="AX6" s="26">
        <v>3664682.5636738027</v>
      </c>
      <c r="AY6" s="26">
        <v>23355.016528034794</v>
      </c>
      <c r="AZ6" s="26">
        <v>90.289303436372208</v>
      </c>
      <c r="BA6" s="26">
        <v>3748500.3162932568</v>
      </c>
      <c r="BB6" s="26">
        <v>24086.780263541692</v>
      </c>
      <c r="BC6" s="26">
        <v>95.278701437557856</v>
      </c>
      <c r="BD6" s="26">
        <v>3835167.8725017724</v>
      </c>
      <c r="BE6" s="26">
        <v>24843.423966055823</v>
      </c>
      <c r="BF6" s="26">
        <v>100.57565649739027</v>
      </c>
      <c r="BG6" s="26">
        <v>3924782.1256213789</v>
      </c>
      <c r="BH6" s="26">
        <v>25625.793554455446</v>
      </c>
      <c r="BI6" s="26">
        <v>106.20016338033332</v>
      </c>
      <c r="BJ6" s="26">
        <v>4017443.2633470511</v>
      </c>
      <c r="BK6" s="26">
        <v>26434.76370886065</v>
      </c>
      <c r="BL6" s="26">
        <v>112.17355627063185</v>
      </c>
      <c r="BM6" s="26">
        <v>4113254.8797553964</v>
      </c>
      <c r="BN6" s="26">
        <v>27271.23884851563</v>
      </c>
      <c r="BP6" s="31"/>
      <c r="BQ6" s="31">
        <v>0.44103508148835402</v>
      </c>
      <c r="BR6" s="31">
        <v>45.850487463040309</v>
      </c>
      <c r="BS6" s="31">
        <v>9618983.4806853179</v>
      </c>
      <c r="BU6" s="273" t="s">
        <v>338</v>
      </c>
      <c r="BV6" s="536">
        <v>1.0388686927899062</v>
      </c>
      <c r="BW6" s="503">
        <v>1.013548681510589</v>
      </c>
      <c r="BX6" s="503">
        <v>1.0249815442920618</v>
      </c>
      <c r="BY6" s="504"/>
      <c r="BZ6" s="503">
        <v>0.96569206977946276</v>
      </c>
      <c r="CA6" s="503">
        <v>0.98784016915679962</v>
      </c>
      <c r="CB6" s="503">
        <v>0.97757926831802977</v>
      </c>
      <c r="CC6" s="502"/>
      <c r="CD6" s="503">
        <f t="shared" ref="CD6:CF6" si="2">+BL132</f>
        <v>7.8563195714883793E-2</v>
      </c>
      <c r="CE6" s="503">
        <f t="shared" si="2"/>
        <v>3.2950145928535735E-2</v>
      </c>
      <c r="CF6" s="503">
        <f t="shared" si="2"/>
        <v>4.4158036054436689E-2</v>
      </c>
      <c r="CG6" s="504"/>
      <c r="CH6" s="503">
        <f t="shared" ref="CH6:CJ6" si="3">BL146</f>
        <v>-6.8031961380027095E-2</v>
      </c>
      <c r="CI6" s="503">
        <f t="shared" si="3"/>
        <v>-2.9572486476755366E-2</v>
      </c>
      <c r="CJ6" s="503">
        <f t="shared" si="3"/>
        <v>-3.9631476197166227E-2</v>
      </c>
    </row>
    <row r="7" spans="1:90">
      <c r="C7" s="26" t="s">
        <v>340</v>
      </c>
      <c r="D7" s="26">
        <v>0.40298610499437093</v>
      </c>
      <c r="E7" s="26">
        <v>45.098901476307518</v>
      </c>
      <c r="F7" s="26">
        <v>8935608.0038019922</v>
      </c>
      <c r="G7" s="478">
        <v>0.41867412314773494</v>
      </c>
      <c r="H7" s="479">
        <v>45.411252865599167</v>
      </c>
      <c r="I7" s="478">
        <v>9219611.8082638774</v>
      </c>
      <c r="J7" s="26">
        <v>0.43501826345802008</v>
      </c>
      <c r="K7" s="479">
        <v>45.732974796569572</v>
      </c>
      <c r="L7" s="26">
        <v>9512135.7268596217</v>
      </c>
      <c r="M7" s="26">
        <v>0.45204950542012412</v>
      </c>
      <c r="N7" s="26">
        <v>46.064348385469088</v>
      </c>
      <c r="O7" s="26">
        <v>9813435.3630132377</v>
      </c>
      <c r="P7" s="26">
        <v>0.46980044582985026</v>
      </c>
      <c r="Q7" s="26">
        <v>46.405663182035589</v>
      </c>
      <c r="R7" s="26">
        <v>10123773.988251457</v>
      </c>
      <c r="S7" s="26">
        <v>0.48830538919702304</v>
      </c>
      <c r="T7" s="26">
        <v>46.757217422499082</v>
      </c>
      <c r="U7" s="26">
        <v>10443422.772246828</v>
      </c>
      <c r="V7" s="26">
        <v>0.50760044342234567</v>
      </c>
      <c r="W7" s="26">
        <v>47.119318290176487</v>
      </c>
      <c r="X7" s="26">
        <v>10772661.01976206</v>
      </c>
      <c r="Y7" s="26">
        <v>0.52772362105129189</v>
      </c>
      <c r="Z7" s="26">
        <v>47.492282183884207</v>
      </c>
      <c r="AA7" s="26">
        <v>11111776.414702745</v>
      </c>
      <c r="AB7" s="26">
        <v>0.54871494643718199</v>
      </c>
      <c r="AC7" s="26">
        <v>47.876434994403162</v>
      </c>
      <c r="AD7" s="26">
        <v>11461065.271491656</v>
      </c>
      <c r="AE7" s="26">
        <v>0.57061656916559311</v>
      </c>
      <c r="AF7" s="26">
        <v>48.272112389237684</v>
      </c>
      <c r="AG7" s="26">
        <v>11820832.793984229</v>
      </c>
      <c r="AH7" s="30">
        <v>0.59347288411348176</v>
      </c>
      <c r="AI7" s="26">
        <v>48.67966010591725</v>
      </c>
      <c r="AJ7" s="26">
        <v>12191393.342151586</v>
      </c>
      <c r="AK7" s="26">
        <v>0.61733065853887226</v>
      </c>
      <c r="AL7" s="26">
        <v>49.09943425409719</v>
      </c>
      <c r="AM7" s="26">
        <v>12573070.706763959</v>
      </c>
      <c r="AN7" s="26">
        <v>0.64223916662086034</v>
      </c>
      <c r="AO7" s="26">
        <v>49.531801626722533</v>
      </c>
      <c r="AP7" s="26">
        <v>12966198.3923147</v>
      </c>
      <c r="AQ7" s="26">
        <v>0.66825033189495586</v>
      </c>
      <c r="AR7" s="26">
        <v>49.97714002052664</v>
      </c>
      <c r="AS7" s="26">
        <v>13371119.90843197</v>
      </c>
      <c r="AT7" s="26">
        <v>0.69541887805565528</v>
      </c>
      <c r="AU7" s="26">
        <v>50.435838566144866</v>
      </c>
      <c r="AV7" s="26">
        <v>13788189.070032757</v>
      </c>
      <c r="AW7" s="26">
        <v>0.7238024886265948</v>
      </c>
      <c r="AX7" s="26">
        <v>50.908298068131643</v>
      </c>
      <c r="AY7" s="26">
        <v>14217770.306481563</v>
      </c>
      <c r="AZ7" s="26">
        <v>0.75346197602882992</v>
      </c>
      <c r="BA7" s="26">
        <v>51.394931355178016</v>
      </c>
      <c r="BB7" s="26">
        <v>14660238.980023835</v>
      </c>
      <c r="BC7" s="26">
        <v>0.78446146060981226</v>
      </c>
      <c r="BD7" s="26">
        <v>51.89616364083578</v>
      </c>
      <c r="BE7" s="26">
        <v>15115981.713772371</v>
      </c>
      <c r="BF7" s="26">
        <v>0.81686856022960652</v>
      </c>
      <c r="BG7" s="26">
        <v>52.412432895063283</v>
      </c>
      <c r="BH7" s="26">
        <v>15585396.729533371</v>
      </c>
      <c r="BI7" s="26">
        <v>0.85075459103691076</v>
      </c>
      <c r="BJ7" s="26">
        <v>52.944190226917613</v>
      </c>
      <c r="BK7" s="26">
        <v>16068894.195767198</v>
      </c>
      <c r="BL7" s="26">
        <v>0.88619478010566433</v>
      </c>
      <c r="BM7" s="26">
        <v>53.49190027872757</v>
      </c>
      <c r="BN7" s="26">
        <v>16566896.585988039</v>
      </c>
      <c r="BP7" s="31"/>
      <c r="BQ7" s="31">
        <v>2.9990385541208071</v>
      </c>
      <c r="BR7" s="31">
        <v>34.846370471910639</v>
      </c>
      <c r="BS7" s="31">
        <v>86064589.037710726</v>
      </c>
      <c r="BU7" s="273" t="s">
        <v>339</v>
      </c>
      <c r="BV7" s="536">
        <v>1.0274662816756674</v>
      </c>
      <c r="BW7" s="503">
        <v>1.0105727998460083</v>
      </c>
      <c r="BX7" s="503">
        <v>1.0167167390931491</v>
      </c>
      <c r="BY7" s="504"/>
      <c r="BZ7" s="503">
        <v>0.97567558350743921</v>
      </c>
      <c r="CA7" s="503">
        <v>0.99052093806909602</v>
      </c>
      <c r="CB7" s="503">
        <v>0.98501257874407366</v>
      </c>
      <c r="CC7" s="502"/>
      <c r="CD7" s="503">
        <f t="shared" ref="CD7:CF7" si="4">+BL133</f>
        <v>6.3153233961977362E-2</v>
      </c>
      <c r="CE7" s="503">
        <f t="shared" si="4"/>
        <v>2.6849243422259361E-2</v>
      </c>
      <c r="CF7" s="503">
        <f t="shared" si="4"/>
        <v>3.5354742453453936E-2</v>
      </c>
      <c r="CG7" s="504"/>
      <c r="CH7" s="503">
        <f t="shared" ref="CH7:CJ7" si="5">BL147</f>
        <v>-5.5006080432786764E-2</v>
      </c>
      <c r="CI7" s="503">
        <f t="shared" si="5"/>
        <v>-2.4071735482026013E-2</v>
      </c>
      <c r="CJ7" s="503">
        <f t="shared" si="5"/>
        <v>-3.1697355303096808E-2</v>
      </c>
    </row>
    <row r="8" spans="1:90">
      <c r="C8" s="26" t="s">
        <v>341</v>
      </c>
      <c r="D8" s="26">
        <v>2.7403055139617227</v>
      </c>
      <c r="E8" s="26">
        <v>34.275165121993716</v>
      </c>
      <c r="F8" s="26">
        <v>79950176.876123101</v>
      </c>
      <c r="G8" s="478">
        <v>2.8469840374045989</v>
      </c>
      <c r="H8" s="479">
        <v>34.512552177855376</v>
      </c>
      <c r="I8" s="478">
        <v>82491263.547624186</v>
      </c>
      <c r="J8" s="26">
        <v>2.9581241915145378</v>
      </c>
      <c r="K8" s="479">
        <v>34.757060845392886</v>
      </c>
      <c r="L8" s="26">
        <v>85108582.819270313</v>
      </c>
      <c r="M8" s="26">
        <v>3.0739366368568448</v>
      </c>
      <c r="N8" s="26">
        <v>35.008904772956512</v>
      </c>
      <c r="O8" s="26">
        <v>87804421.669065833</v>
      </c>
      <c r="P8" s="26">
        <v>3.194643031642983</v>
      </c>
      <c r="Q8" s="26">
        <v>35.268304018347052</v>
      </c>
      <c r="R8" s="26">
        <v>90581135.68435517</v>
      </c>
      <c r="S8" s="26">
        <v>3.3204766465397584</v>
      </c>
      <c r="T8" s="26">
        <v>35.535485241099309</v>
      </c>
      <c r="U8" s="26">
        <v>93441151.120103225</v>
      </c>
      <c r="V8" s="26">
        <v>3.4516830152719518</v>
      </c>
      <c r="W8" s="26">
        <v>35.810681900534135</v>
      </c>
      <c r="X8" s="26">
        <v>96386967.0189237</v>
      </c>
      <c r="Y8" s="26">
        <v>3.5885206231487863</v>
      </c>
      <c r="Z8" s="26">
        <v>36.094134459752006</v>
      </c>
      <c r="AA8" s="26">
        <v>99421157.394708782</v>
      </c>
      <c r="AB8" s="26">
        <v>3.7312616357728383</v>
      </c>
      <c r="AC8" s="26">
        <v>36.38609059574641</v>
      </c>
      <c r="AD8" s="26">
        <v>102546373.48176746</v>
      </c>
      <c r="AE8" s="26">
        <v>3.8801926703260352</v>
      </c>
      <c r="AF8" s="26">
        <v>36.686805415820643</v>
      </c>
      <c r="AG8" s="26">
        <v>105765346.05143785</v>
      </c>
      <c r="AH8" s="30">
        <v>4.0356156119716751</v>
      </c>
      <c r="AI8" s="26">
        <v>36.99654168049711</v>
      </c>
      <c r="AJ8" s="26">
        <v>109080887.79819837</v>
      </c>
      <c r="AK8" s="26">
        <v>4.1978484780643326</v>
      </c>
      <c r="AL8" s="26">
        <v>37.315570033113872</v>
      </c>
      <c r="AM8" s="26">
        <v>112495895.79736175</v>
      </c>
      <c r="AN8" s="26">
        <v>4.3672263330218524</v>
      </c>
      <c r="AO8" s="26">
        <v>37.644169236309132</v>
      </c>
      <c r="AP8" s="26">
        <v>116013354.03649998</v>
      </c>
      <c r="AQ8" s="26">
        <v>4.5441022568856999</v>
      </c>
      <c r="AR8" s="26">
        <v>37.982626415600251</v>
      </c>
      <c r="AS8" s="26">
        <v>119636336.02281235</v>
      </c>
      <c r="AT8" s="26">
        <v>4.7288483707784561</v>
      </c>
      <c r="AU8" s="26">
        <v>38.331237310270105</v>
      </c>
      <c r="AV8" s="26">
        <v>123368007.46871413</v>
      </c>
      <c r="AW8" s="26">
        <v>4.9218569226608446</v>
      </c>
      <c r="AX8" s="26">
        <v>38.690306531780053</v>
      </c>
      <c r="AY8" s="26">
        <v>127211629.05799294</v>
      </c>
      <c r="AZ8" s="26">
        <v>5.1235414369960459</v>
      </c>
      <c r="BA8" s="26">
        <v>39.060147829935303</v>
      </c>
      <c r="BB8" s="26">
        <v>131170559.29495011</v>
      </c>
      <c r="BC8" s="26">
        <v>5.3343379321467266</v>
      </c>
      <c r="BD8" s="26">
        <v>39.441084367035202</v>
      </c>
      <c r="BE8" s="26">
        <v>135248257.43901601</v>
      </c>
      <c r="BF8" s="26">
        <v>5.554706209561326</v>
      </c>
      <c r="BG8" s="26">
        <v>39.833449000248102</v>
      </c>
      <c r="BH8" s="26">
        <v>139448286.52740386</v>
      </c>
      <c r="BI8" s="26">
        <v>5.7851312190509967</v>
      </c>
      <c r="BJ8" s="26">
        <v>40.237584572457394</v>
      </c>
      <c r="BK8" s="26">
        <v>143774316.4884434</v>
      </c>
      <c r="BL8" s="26">
        <v>6.0261245047185206</v>
      </c>
      <c r="BM8" s="26">
        <v>40.653844211832961</v>
      </c>
      <c r="BN8" s="26">
        <v>148230127.34831405</v>
      </c>
      <c r="BP8" s="31"/>
      <c r="BQ8" s="31">
        <v>18.647902834183661</v>
      </c>
      <c r="BR8" s="31">
        <v>349.07595153898217</v>
      </c>
      <c r="BS8" s="31">
        <v>53420760.587975375</v>
      </c>
      <c r="BU8" s="273" t="s">
        <v>340</v>
      </c>
      <c r="BV8" s="536">
        <v>1.0348732409727581</v>
      </c>
      <c r="BW8" s="503">
        <v>1.0062079246200895</v>
      </c>
      <c r="BX8" s="503">
        <v>1.0284884621272403</v>
      </c>
      <c r="BY8" s="504"/>
      <c r="BZ8" s="503">
        <v>0.97072563770991305</v>
      </c>
      <c r="CA8" s="503">
        <v>0.99473946949863878</v>
      </c>
      <c r="CB8" s="503">
        <v>0.97585917466326222</v>
      </c>
      <c r="CC8" s="502"/>
      <c r="CD8" s="503">
        <f t="shared" ref="CD8:CF8" si="6">+BL134</f>
        <v>7.7307826865384843E-2</v>
      </c>
      <c r="CE8" s="503">
        <f t="shared" si="6"/>
        <v>1.9362524795151881E-2</v>
      </c>
      <c r="CF8" s="503">
        <f t="shared" si="6"/>
        <v>5.6844646198738191E-2</v>
      </c>
      <c r="CG8" s="504"/>
      <c r="CH8" s="503">
        <f t="shared" ref="CH8:CJ8" si="7">BL148</f>
        <v>-6.3786814031922101E-2</v>
      </c>
      <c r="CI8" s="503">
        <f t="shared" si="7"/>
        <v>-1.6407601332438126E-2</v>
      </c>
      <c r="CJ8" s="503">
        <f t="shared" si="7"/>
        <v>-4.8169559630256376E-2</v>
      </c>
    </row>
    <row r="9" spans="1:90">
      <c r="C9" s="26" t="s">
        <v>342</v>
      </c>
      <c r="D9" s="26">
        <v>16.964830597336739</v>
      </c>
      <c r="E9" s="26">
        <v>342.99039670397718</v>
      </c>
      <c r="F9" s="26">
        <v>49461532.335491255</v>
      </c>
      <c r="G9" s="478">
        <v>17.658446218819059</v>
      </c>
      <c r="H9" s="479">
        <v>345.5194905679906</v>
      </c>
      <c r="I9" s="478">
        <v>51106946.788416453</v>
      </c>
      <c r="J9" s="26">
        <v>18.381571396089683</v>
      </c>
      <c r="K9" s="479">
        <v>348.1244572479244</v>
      </c>
      <c r="L9" s="26">
        <v>52801723.674929418</v>
      </c>
      <c r="M9" s="26">
        <v>19.135621312029333</v>
      </c>
      <c r="N9" s="26">
        <v>350.80757292825621</v>
      </c>
      <c r="O9" s="26">
        <v>54547343.868037775</v>
      </c>
      <c r="P9" s="26">
        <v>19.922085875684125</v>
      </c>
      <c r="Q9" s="26">
        <v>353.57118207899794</v>
      </c>
      <c r="R9" s="26">
        <v>56345332.666939355</v>
      </c>
      <c r="S9" s="26">
        <v>20.742533929334975</v>
      </c>
      <c r="T9" s="26">
        <v>356.41769950426198</v>
      </c>
      <c r="U9" s="26">
        <v>58197261.129808009</v>
      </c>
      <c r="V9" s="26">
        <v>21.598617701464704</v>
      </c>
      <c r="W9" s="26">
        <v>359.34961245228385</v>
      </c>
      <c r="X9" s="26">
        <v>60104747.4465627</v>
      </c>
      <c r="Y9" s="26">
        <v>22.492077520289047</v>
      </c>
      <c r="Z9" s="26">
        <v>362.3694827887465</v>
      </c>
      <c r="AA9" s="26">
        <v>62069458.352820061</v>
      </c>
      <c r="AB9" s="26">
        <v>23.424746803400829</v>
      </c>
      <c r="AC9" s="26">
        <v>365.47994923530291</v>
      </c>
      <c r="AD9" s="26">
        <v>64093110.586265109</v>
      </c>
      <c r="AE9" s="26">
        <v>24.398557340014818</v>
      </c>
      <c r="AF9" s="26">
        <v>368.68372967525613</v>
      </c>
      <c r="AG9" s="26">
        <v>66177472.386713535</v>
      </c>
      <c r="AH9" s="30">
        <v>25.415544883294107</v>
      </c>
      <c r="AI9" s="26">
        <v>371.98362352840786</v>
      </c>
      <c r="AJ9" s="26">
        <v>68324365.04117541</v>
      </c>
      <c r="AK9" s="26">
        <v>26.477855071294169</v>
      </c>
      <c r="AL9" s="26">
        <v>375.38251419715419</v>
      </c>
      <c r="AM9" s="26">
        <v>70535664.475271136</v>
      </c>
      <c r="AN9" s="26">
        <v>27.587749696178559</v>
      </c>
      <c r="AO9" s="26">
        <v>378.88337158596289</v>
      </c>
      <c r="AP9" s="26">
        <v>72813302.892389715</v>
      </c>
      <c r="AQ9" s="26">
        <v>28.7476133425466</v>
      </c>
      <c r="AR9" s="26">
        <v>382.48925469643586</v>
      </c>
      <c r="AS9" s="26">
        <v>75159270.462021887</v>
      </c>
      <c r="AT9" s="26">
        <v>29.959960416971469</v>
      </c>
      <c r="AU9" s="26">
        <v>386.20331430022298</v>
      </c>
      <c r="AV9" s="26">
        <v>77575617.058743015</v>
      </c>
      <c r="AW9" s="26">
        <v>31.227442592181621</v>
      </c>
      <c r="AX9" s="26">
        <v>390.02879569212377</v>
      </c>
      <c r="AY9" s="26">
        <v>80064454.053365752</v>
      </c>
      <c r="AZ9" s="26">
        <v>32.552856690733485</v>
      </c>
      <c r="BA9" s="26">
        <v>393.96904152578156</v>
      </c>
      <c r="BB9" s="26">
        <v>82627956.157827213</v>
      </c>
      <c r="BC9" s="26">
        <v>33.939153034524686</v>
      </c>
      <c r="BD9" s="26">
        <v>398.02749473444908</v>
      </c>
      <c r="BE9" s="26">
        <v>85268363.325422481</v>
      </c>
      <c r="BF9" s="26">
        <v>35.389444288089436</v>
      </c>
      <c r="BG9" s="26">
        <v>402.20770153937661</v>
      </c>
      <c r="BH9" s="26">
        <v>87987982.708045617</v>
      </c>
      <c r="BI9" s="26">
        <v>36.907014825306064</v>
      </c>
      <c r="BJ9" s="26">
        <v>406.513314548452</v>
      </c>
      <c r="BK9" s="26">
        <v>90789190.672147453</v>
      </c>
      <c r="BL9" s="26">
        <v>38.495330650938222</v>
      </c>
      <c r="BM9" s="26">
        <v>410.94809594779963</v>
      </c>
      <c r="BN9" s="26">
        <v>93674434.875172332</v>
      </c>
      <c r="BP9" s="31"/>
      <c r="BQ9" s="31">
        <v>3.3168623612649398E-2</v>
      </c>
      <c r="BR9" s="31">
        <v>1.6379169636421889</v>
      </c>
      <c r="BS9" s="31">
        <v>20250491.538284872</v>
      </c>
      <c r="BU9" s="273" t="s">
        <v>341</v>
      </c>
      <c r="BV9" s="536">
        <v>1.0348732409727583</v>
      </c>
      <c r="BW9" s="503">
        <v>1.0062079246200897</v>
      </c>
      <c r="BX9" s="503">
        <v>1.0284884621272405</v>
      </c>
      <c r="BY9" s="504"/>
      <c r="BZ9" s="503">
        <v>0.97072563770991294</v>
      </c>
      <c r="CA9" s="503">
        <v>0.9947394694986389</v>
      </c>
      <c r="CB9" s="503">
        <v>0.975859174663262</v>
      </c>
      <c r="CC9" s="502"/>
      <c r="CD9" s="503">
        <f t="shared" ref="CD9:CF9" si="8">+BL135</f>
        <v>7.7307826865384621E-2</v>
      </c>
      <c r="CE9" s="503">
        <f t="shared" si="8"/>
        <v>1.9362524795151881E-2</v>
      </c>
      <c r="CF9" s="503">
        <f t="shared" si="8"/>
        <v>5.6844646198738191E-2</v>
      </c>
      <c r="CG9" s="504"/>
      <c r="CH9" s="503">
        <f t="shared" ref="CH9:CJ9" si="9">BL149</f>
        <v>-6.3786814031922434E-2</v>
      </c>
      <c r="CI9" s="503">
        <f t="shared" si="9"/>
        <v>-1.6407601332438237E-2</v>
      </c>
      <c r="CJ9" s="503">
        <f t="shared" si="9"/>
        <v>-4.8169559630256487E-2</v>
      </c>
    </row>
    <row r="10" spans="1:90">
      <c r="C10" s="26" t="s">
        <v>343</v>
      </c>
      <c r="D10" s="26">
        <v>3.0307100270976654E-2</v>
      </c>
      <c r="E10" s="26">
        <v>1.6110680574381335</v>
      </c>
      <c r="F10" s="26">
        <v>18811806.323793665</v>
      </c>
      <c r="G10" s="478">
        <v>3.1486938318329549E-2</v>
      </c>
      <c r="H10" s="479">
        <v>1.6222261861177993</v>
      </c>
      <c r="I10" s="478">
        <v>19409709.070029214</v>
      </c>
      <c r="J10" s="26">
        <v>3.2716120895812328E-2</v>
      </c>
      <c r="K10" s="479">
        <v>1.6337190586578552</v>
      </c>
      <c r="L10" s="26">
        <v>20025548.898651835</v>
      </c>
      <c r="M10" s="26">
        <v>3.3996977857101256E-2</v>
      </c>
      <c r="N10" s="26">
        <v>1.6455567173741126</v>
      </c>
      <c r="O10" s="26">
        <v>20659863.922133133</v>
      </c>
      <c r="P10" s="26">
        <v>3.5331960687115242E-2</v>
      </c>
      <c r="Q10" s="26">
        <v>1.6577495058518574</v>
      </c>
      <c r="R10" s="26">
        <v>21313208.396318857</v>
      </c>
      <c r="S10" s="26">
        <v>3.6723649301653179E-2</v>
      </c>
      <c r="T10" s="26">
        <v>1.670308077983935</v>
      </c>
      <c r="U10" s="26">
        <v>21986153.204730164</v>
      </c>
      <c r="V10" s="26">
        <v>3.8174759242897802E-2</v>
      </c>
      <c r="W10" s="26">
        <v>1.6832434072799747</v>
      </c>
      <c r="X10" s="26">
        <v>22679286.357393809</v>
      </c>
      <c r="Y10" s="26">
        <v>3.968814929434801E-2</v>
      </c>
      <c r="Z10" s="26">
        <v>1.6965667964548956</v>
      </c>
      <c r="AA10" s="26">
        <v>23393213.504637361</v>
      </c>
      <c r="AB10" s="26">
        <v>4.1266829540158839E-2</v>
      </c>
      <c r="AC10" s="26">
        <v>1.7102898873050643</v>
      </c>
      <c r="AD10" s="26">
        <v>24128558.466298223</v>
      </c>
      <c r="AE10" s="26">
        <v>4.2913969895373646E-2</v>
      </c>
      <c r="AF10" s="26">
        <v>1.7244246708807378</v>
      </c>
      <c r="AG10" s="26">
        <v>24885963.776808899</v>
      </c>
      <c r="AH10" s="30">
        <v>4.4632909135128213E-2</v>
      </c>
      <c r="AI10" s="26">
        <v>1.7389834979636818</v>
      </c>
      <c r="AJ10" s="26">
        <v>25666091.246634912</v>
      </c>
      <c r="AK10" s="26">
        <v>4.6427164452598181E-2</v>
      </c>
      <c r="AL10" s="26">
        <v>1.7539790898591141</v>
      </c>
      <c r="AM10" s="26">
        <v>26469622.540555704</v>
      </c>
      <c r="AN10" s="26">
        <v>4.8300441577256839E-2</v>
      </c>
      <c r="AO10" s="26">
        <v>1.7694245495114092</v>
      </c>
      <c r="AP10" s="26">
        <v>27297259.773294106</v>
      </c>
      <c r="AQ10" s="26">
        <v>5.0256645486912645E-2</v>
      </c>
      <c r="AR10" s="26">
        <v>1.7853333729532732</v>
      </c>
      <c r="AS10" s="26">
        <v>28149726.12301467</v>
      </c>
      <c r="AT10" s="26">
        <v>5.2299891749015108E-2</v>
      </c>
      <c r="AU10" s="26">
        <v>1.8017194610983933</v>
      </c>
      <c r="AV10" s="26">
        <v>29027766.463226859</v>
      </c>
      <c r="AW10" s="26">
        <v>5.4434518528858618E-2</v>
      </c>
      <c r="AX10" s="26">
        <v>1.8185971318878666</v>
      </c>
      <c r="AY10" s="26">
        <v>29932148.013645392</v>
      </c>
      <c r="AZ10" s="26">
        <v>5.6665099304585048E-2</v>
      </c>
      <c r="BA10" s="26">
        <v>1.8359811328010245</v>
      </c>
      <c r="BB10" s="26">
        <v>30863661.010576498</v>
      </c>
      <c r="BC10" s="26">
        <v>5.8996456331293315E-2</v>
      </c>
      <c r="BD10" s="26">
        <v>1.8538866537415766</v>
      </c>
      <c r="BE10" s="26">
        <v>31823119.397415519</v>
      </c>
      <c r="BF10" s="26">
        <v>6.1433674899120508E-2</v>
      </c>
      <c r="BG10" s="26">
        <v>1.8723293403103458</v>
      </c>
      <c r="BH10" s="26">
        <v>32811361.535859734</v>
      </c>
      <c r="BI10" s="26">
        <v>6.3982118432866456E-2</v>
      </c>
      <c r="BJ10" s="26">
        <v>1.891325307476178</v>
      </c>
      <c r="BK10" s="26">
        <v>33829250.938457258</v>
      </c>
      <c r="BL10" s="26">
        <v>6.6647444483609805E-2</v>
      </c>
      <c r="BM10" s="26">
        <v>1.910891153656985</v>
      </c>
      <c r="BN10" s="26">
        <v>34877677.023132719</v>
      </c>
      <c r="BP10" s="31"/>
      <c r="BQ10" s="31">
        <v>0.38527380393409527</v>
      </c>
      <c r="BR10" s="31">
        <v>7.8455278547868961</v>
      </c>
      <c r="BS10" s="31">
        <v>49107441.980340816</v>
      </c>
      <c r="BU10" s="273" t="s">
        <v>342</v>
      </c>
      <c r="BV10" s="536">
        <v>1.0360354981767101</v>
      </c>
      <c r="BW10" s="503">
        <v>1.006503568917503</v>
      </c>
      <c r="BX10" s="503">
        <v>1.0293411073454699</v>
      </c>
      <c r="BY10" s="504"/>
      <c r="BZ10" s="503">
        <v>0.96968899098850403</v>
      </c>
      <c r="CA10" s="503">
        <v>0.99447546296255107</v>
      </c>
      <c r="CB10" s="503">
        <v>0.97507583354524596</v>
      </c>
      <c r="CC10" s="502"/>
      <c r="CD10" s="503">
        <f t="shared" ref="CD10:CF10" si="10">+BL136</f>
        <v>7.8545858183393324E-2</v>
      </c>
      <c r="CE10" s="503">
        <f t="shared" si="10"/>
        <v>2.0080954387683869E-2</v>
      </c>
      <c r="CF10" s="503">
        <f t="shared" si="10"/>
        <v>5.7313984291377684E-2</v>
      </c>
      <c r="CG10" s="504"/>
      <c r="CH10" s="503">
        <f t="shared" ref="CH10:CJ10" si="11">BL150</f>
        <v>-6.4913599936239463E-2</v>
      </c>
      <c r="CI10" s="503">
        <f t="shared" si="11"/>
        <v>-1.7058015017495043E-2</v>
      </c>
      <c r="CJ10" s="503">
        <f t="shared" si="11"/>
        <v>-4.8686072677622039E-2</v>
      </c>
    </row>
    <row r="11" spans="1:90">
      <c r="C11" s="26" t="s">
        <v>344</v>
      </c>
      <c r="D11" s="26">
        <v>0.3520354641173048</v>
      </c>
      <c r="E11" s="26">
        <v>7.7169231415015087</v>
      </c>
      <c r="F11" s="26">
        <v>45618630.335199639</v>
      </c>
      <c r="G11" s="478">
        <v>0.36574000301642473</v>
      </c>
      <c r="H11" s="479">
        <v>7.7703699347803017</v>
      </c>
      <c r="I11" s="478">
        <v>47068544.494820833</v>
      </c>
      <c r="J11" s="26">
        <v>0.38001770874478968</v>
      </c>
      <c r="K11" s="479">
        <v>7.8254201318574603</v>
      </c>
      <c r="L11" s="26">
        <v>48561956.079230696</v>
      </c>
      <c r="M11" s="26">
        <v>0.39489564397460897</v>
      </c>
      <c r="N11" s="26">
        <v>7.8821218348469335</v>
      </c>
      <c r="O11" s="26">
        <v>50100170.011172839</v>
      </c>
      <c r="P11" s="26">
        <v>0.410402284199199</v>
      </c>
      <c r="Q11" s="26">
        <v>7.94052458892609</v>
      </c>
      <c r="R11" s="26">
        <v>51684530.361073226</v>
      </c>
      <c r="S11" s="26">
        <v>0.42656759671491973</v>
      </c>
      <c r="T11" s="26">
        <v>8.0006794256276201</v>
      </c>
      <c r="U11" s="26">
        <v>53316421.521470636</v>
      </c>
      <c r="V11" s="26">
        <v>0.44342312420134489</v>
      </c>
      <c r="W11" s="26">
        <v>8.0626389074301983</v>
      </c>
      <c r="X11" s="26">
        <v>54997269.416679978</v>
      </c>
      <c r="Y11" s="26">
        <v>0.4610020731733448</v>
      </c>
      <c r="Z11" s="26">
        <v>8.1264571736868518</v>
      </c>
      <c r="AA11" s="26">
        <v>56728542.748745583</v>
      </c>
      <c r="AB11" s="26">
        <v>0.47933940759524091</v>
      </c>
      <c r="AC11" s="26">
        <v>8.1921899879312079</v>
      </c>
      <c r="AD11" s="26">
        <v>58511754.280773163</v>
      </c>
      <c r="AE11" s="26">
        <v>0.49847194796465677</v>
      </c>
      <c r="AF11" s="26">
        <v>8.2598947866028922</v>
      </c>
      <c r="AG11" s="26">
        <v>60348462.158761591</v>
      </c>
      <c r="AH11" s="30">
        <v>0.51843847619223316</v>
      </c>
      <c r="AI11" s="26">
        <v>8.3296307292347294</v>
      </c>
      <c r="AJ11" s="26">
        <v>62240271.273089662</v>
      </c>
      <c r="AK11" s="26">
        <v>0.53927984662302175</v>
      </c>
      <c r="AL11" s="26">
        <v>8.4014587501455189</v>
      </c>
      <c r="AM11" s="26">
        <v>64188834.66084756</v>
      </c>
      <c r="AN11" s="26">
        <v>0.56103910356622289</v>
      </c>
      <c r="AO11" s="26">
        <v>8.4754416116836335</v>
      </c>
      <c r="AP11" s="26">
        <v>66195854.950238198</v>
      </c>
      <c r="AQ11" s="26">
        <v>0.58376160572203784</v>
      </c>
      <c r="AR11" s="26">
        <v>8.5516439590678903</v>
      </c>
      <c r="AS11" s="26">
        <v>68263085.84831056</v>
      </c>
      <c r="AT11" s="26">
        <v>0.60749515791785802</v>
      </c>
      <c r="AU11" s="26">
        <v>8.6301323768736768</v>
      </c>
      <c r="AV11" s="26">
        <v>70392333.673325092</v>
      </c>
      <c r="AW11" s="26">
        <v>0.63229015059088112</v>
      </c>
      <c r="AX11" s="26">
        <v>8.7109754472136345</v>
      </c>
      <c r="AY11" s="26">
        <v>72585458.933090061</v>
      </c>
      <c r="AZ11" s="26">
        <v>0.65819970748062351</v>
      </c>
      <c r="BA11" s="26">
        <v>8.7942438096637936</v>
      </c>
      <c r="BB11" s="26">
        <v>74844377.950647995</v>
      </c>
      <c r="BC11" s="26">
        <v>0.68527984202277026</v>
      </c>
      <c r="BD11" s="26">
        <v>8.8800102229874547</v>
      </c>
      <c r="BE11" s="26">
        <v>77171064.538732618</v>
      </c>
      <c r="BF11" s="26">
        <v>0.71358962296548867</v>
      </c>
      <c r="BG11" s="26">
        <v>8.9683496287108273</v>
      </c>
      <c r="BH11" s="26">
        <v>79567551.724459812</v>
      </c>
      <c r="BI11" s="26">
        <v>0.74319134976078205</v>
      </c>
      <c r="BJ11" s="26">
        <v>9.0593392166059026</v>
      </c>
      <c r="BK11" s="26">
        <v>82035933.525758848</v>
      </c>
      <c r="BL11" s="26">
        <v>0.77415073831686632</v>
      </c>
      <c r="BM11" s="26">
        <v>9.1530584921378271</v>
      </c>
      <c r="BN11" s="26">
        <v>84578366.781096831</v>
      </c>
      <c r="BP11" s="31"/>
      <c r="BQ11" s="31">
        <v>11.735698263456454</v>
      </c>
      <c r="BR11" s="31">
        <v>262.43321438204362</v>
      </c>
      <c r="BS11" s="31">
        <v>44718799.375645801</v>
      </c>
      <c r="BU11" s="273" t="s">
        <v>343</v>
      </c>
      <c r="BV11" s="536">
        <v>1.0348732409727581</v>
      </c>
      <c r="BW11" s="503">
        <v>1.0062079246200897</v>
      </c>
      <c r="BX11" s="503">
        <v>1.0284884621272403</v>
      </c>
      <c r="BY11" s="504"/>
      <c r="BZ11" s="503">
        <v>0.97072563770991316</v>
      </c>
      <c r="CA11" s="503">
        <v>0.99473946949863901</v>
      </c>
      <c r="CB11" s="503">
        <v>0.97585917466326222</v>
      </c>
      <c r="CC11" s="502"/>
      <c r="CD11" s="503">
        <f t="shared" ref="CD11:CF11" si="12">+BL137</f>
        <v>7.7307826865384843E-2</v>
      </c>
      <c r="CE11" s="503">
        <f t="shared" si="12"/>
        <v>1.9362524795151881E-2</v>
      </c>
      <c r="CF11" s="503">
        <f t="shared" si="12"/>
        <v>5.6844646198738413E-2</v>
      </c>
      <c r="CG11" s="504"/>
      <c r="CH11" s="503">
        <f t="shared" ref="CH11:CJ11" si="13">BL151</f>
        <v>-6.3786814031922101E-2</v>
      </c>
      <c r="CI11" s="503">
        <f t="shared" si="13"/>
        <v>-1.6407601332438015E-2</v>
      </c>
      <c r="CJ11" s="503">
        <f t="shared" si="13"/>
        <v>-4.8169559630256376E-2</v>
      </c>
    </row>
    <row r="12" spans="1:90">
      <c r="C12" s="26" t="s">
        <v>345</v>
      </c>
      <c r="D12" s="26">
        <v>10.765953412796245</v>
      </c>
      <c r="E12" s="26">
        <v>258.37383200091188</v>
      </c>
      <c r="F12" s="26">
        <v>41668126.100162685</v>
      </c>
      <c r="G12" s="478">
        <v>11.165961651143686</v>
      </c>
      <c r="H12" s="479">
        <v>260.06086947738811</v>
      </c>
      <c r="I12" s="478">
        <v>42935954.469361447</v>
      </c>
      <c r="J12" s="26">
        <v>11.582442308230808</v>
      </c>
      <c r="K12" s="479">
        <v>261.79851807815857</v>
      </c>
      <c r="L12" s="26">
        <v>44241817.689636163</v>
      </c>
      <c r="M12" s="26">
        <v>12.016161911869601</v>
      </c>
      <c r="N12" s="26">
        <v>263.58829613695218</v>
      </c>
      <c r="O12" s="26">
        <v>45586856.806519136</v>
      </c>
      <c r="P12" s="26">
        <v>12.467926572141096</v>
      </c>
      <c r="Q12" s="26">
        <v>265.43176753750959</v>
      </c>
      <c r="R12" s="26">
        <v>46972247.096908577</v>
      </c>
      <c r="S12" s="26">
        <v>12.938584178977376</v>
      </c>
      <c r="T12" s="26">
        <v>267.33054308008371</v>
      </c>
      <c r="U12" s="26">
        <v>48399199.096009716</v>
      </c>
      <c r="V12" s="26">
        <v>13.429026727186844</v>
      </c>
      <c r="W12" s="26">
        <v>269.28628188893504</v>
      </c>
      <c r="X12" s="26">
        <v>49868959.655083872</v>
      </c>
      <c r="Y12" s="26">
        <v>13.940192776492653</v>
      </c>
      <c r="Z12" s="26">
        <v>271.30069286205196</v>
      </c>
      <c r="AA12" s="26">
        <v>51382813.030930266</v>
      </c>
      <c r="AB12" s="26">
        <v>14.473070054608874</v>
      </c>
      <c r="AC12" s="26">
        <v>273.37553616436236</v>
      </c>
      <c r="AD12" s="26">
        <v>52942082.008052059</v>
      </c>
      <c r="AE12" s="26">
        <v>15.028698211862286</v>
      </c>
      <c r="AF12" s="26">
        <v>275.51262476574209</v>
      </c>
      <c r="AG12" s="26">
        <v>54548129.054487489</v>
      </c>
      <c r="AH12" s="30">
        <v>15.608171736379351</v>
      </c>
      <c r="AI12" s="26">
        <v>277.7138260251632</v>
      </c>
      <c r="AJ12" s="26">
        <v>56202357.512316003</v>
      </c>
      <c r="AK12" s="26">
        <v>16.212643039401023</v>
      </c>
      <c r="AL12" s="26">
        <v>279.98106332236694</v>
      </c>
      <c r="AM12" s="26">
        <v>57906212.823879354</v>
      </c>
      <c r="AN12" s="26">
        <v>16.843325720864083</v>
      </c>
      <c r="AO12" s="26">
        <v>282.31631773848676</v>
      </c>
      <c r="AP12" s="26">
        <v>59661183.794789612</v>
      </c>
      <c r="AQ12" s="26">
        <v>17.501498025998234</v>
      </c>
      <c r="AR12" s="26">
        <v>284.72162978709019</v>
      </c>
      <c r="AS12" s="26">
        <v>61468803.89482718</v>
      </c>
      <c r="AT12" s="26">
        <v>18.188506504336146</v>
      </c>
      <c r="AU12" s="26">
        <v>287.19910119715178</v>
      </c>
      <c r="AV12" s="26">
        <v>63330652.597865887</v>
      </c>
      <c r="AW12" s="26">
        <v>18.905769883220554</v>
      </c>
      <c r="AX12" s="26">
        <v>289.75089674951516</v>
      </c>
      <c r="AY12" s="26">
        <v>65248356.761995725</v>
      </c>
      <c r="AZ12" s="26">
        <v>19.654783168621208</v>
      </c>
      <c r="BA12" s="26">
        <v>292.37924616844941</v>
      </c>
      <c r="BB12" s="26">
        <v>67223592.051049456</v>
      </c>
      <c r="BC12" s="26">
        <v>20.437121986847238</v>
      </c>
      <c r="BD12" s="26">
        <v>295.08644606995176</v>
      </c>
      <c r="BE12" s="26">
        <v>69258084.398774832</v>
      </c>
      <c r="BF12" s="26">
        <v>21.254447181560025</v>
      </c>
      <c r="BG12" s="26">
        <v>297.8748619684992</v>
      </c>
      <c r="BH12" s="26">
        <v>71353611.516931966</v>
      </c>
      <c r="BI12" s="26">
        <v>22.108509681361305</v>
      </c>
      <c r="BJ12" s="26">
        <v>300.74693034400298</v>
      </c>
      <c r="BK12" s="26">
        <v>73512004.44863379</v>
      </c>
      <c r="BL12" s="26">
        <v>23.001155654152893</v>
      </c>
      <c r="BM12" s="26">
        <v>303.7051607707719</v>
      </c>
      <c r="BN12" s="26">
        <v>75735149.168286666</v>
      </c>
      <c r="BP12" s="31"/>
      <c r="BQ12" s="31">
        <v>316.91398702754771</v>
      </c>
      <c r="BR12" s="31">
        <v>5864.3846806847496</v>
      </c>
      <c r="BS12" s="31">
        <v>54040449.984693632</v>
      </c>
      <c r="BU12" s="273" t="s">
        <v>344</v>
      </c>
      <c r="BV12" s="536">
        <v>1.0348732409727583</v>
      </c>
      <c r="BW12" s="503">
        <v>1.0062079246200895</v>
      </c>
      <c r="BX12" s="503">
        <v>1.0284884621272405</v>
      </c>
      <c r="BY12" s="504"/>
      <c r="BZ12" s="503">
        <v>0.97072563770991283</v>
      </c>
      <c r="CA12" s="503">
        <v>0.99473946949863878</v>
      </c>
      <c r="CB12" s="503">
        <v>0.975859174663262</v>
      </c>
      <c r="CC12" s="502"/>
      <c r="CD12" s="503">
        <f t="shared" ref="CD12:CF12" si="14">+BL138</f>
        <v>7.7307826865385509E-2</v>
      </c>
      <c r="CE12" s="503">
        <f t="shared" si="14"/>
        <v>1.9362524795152103E-2</v>
      </c>
      <c r="CF12" s="503">
        <f t="shared" si="14"/>
        <v>5.6844646198738413E-2</v>
      </c>
      <c r="CG12" s="504"/>
      <c r="CH12" s="503">
        <f t="shared" ref="CH12:CJ12" si="15">BL152</f>
        <v>-6.3786814031921879E-2</v>
      </c>
      <c r="CI12" s="503">
        <f t="shared" si="15"/>
        <v>-1.6407601332437904E-2</v>
      </c>
      <c r="CJ12" s="503">
        <f t="shared" si="15"/>
        <v>-4.8169559630256265E-2</v>
      </c>
    </row>
    <row r="13" spans="1:90">
      <c r="C13" s="26" t="s">
        <v>346</v>
      </c>
      <c r="D13" s="26">
        <v>282.88415622598802</v>
      </c>
      <c r="E13" s="26">
        <v>5538.2096487032049</v>
      </c>
      <c r="F13" s="26">
        <v>51078629.046162337</v>
      </c>
      <c r="G13" s="478">
        <v>295.68932442993844</v>
      </c>
      <c r="H13" s="479">
        <v>5663.1350377249282</v>
      </c>
      <c r="I13" s="478">
        <v>52213009.659880325</v>
      </c>
      <c r="J13" s="26">
        <v>309.26763387766459</v>
      </c>
      <c r="K13" s="479">
        <v>5792.6826661404539</v>
      </c>
      <c r="L13" s="26">
        <v>53389362.35630586</v>
      </c>
      <c r="M13" s="26">
        <v>323.67025250686146</v>
      </c>
      <c r="N13" s="26">
        <v>5927.0235568073558</v>
      </c>
      <c r="O13" s="26">
        <v>54609240.102499157</v>
      </c>
      <c r="P13" s="26">
        <v>338.95194192256503</v>
      </c>
      <c r="Q13" s="26">
        <v>6066.3350604289326</v>
      </c>
      <c r="R13" s="26">
        <v>55874253.325301602</v>
      </c>
      <c r="S13" s="26">
        <v>355.17131852433607</v>
      </c>
      <c r="T13" s="26">
        <v>6210.8010896845071</v>
      </c>
      <c r="U13" s="26">
        <v>57186072.037347734</v>
      </c>
      <c r="V13" s="26">
        <v>372.39113395455149</v>
      </c>
      <c r="W13" s="26">
        <v>6360.6123620225362</v>
      </c>
      <c r="X13" s="26">
        <v>58546428.041739561</v>
      </c>
      <c r="Y13" s="26">
        <v>390.67857631070683</v>
      </c>
      <c r="Z13" s="26">
        <v>6515.9666514370765</v>
      </c>
      <c r="AA13" s="26">
        <v>59957117.218293913</v>
      </c>
      <c r="AB13" s="26">
        <v>410.10559367288334</v>
      </c>
      <c r="AC13" s="26">
        <v>6677.069049559952</v>
      </c>
      <c r="AD13" s="26">
        <v>61420001.894380756</v>
      </c>
      <c r="AE13" s="26">
        <v>430.74924161394409</v>
      </c>
      <c r="AF13" s="26">
        <v>6844.1322364133739</v>
      </c>
      <c r="AG13" s="26">
        <v>62937013.303482816</v>
      </c>
      <c r="AH13" s="30">
        <v>452.69205648515958</v>
      </c>
      <c r="AI13" s="26">
        <v>7017.3767611803723</v>
      </c>
      <c r="AJ13" s="26">
        <v>64510154.134721652</v>
      </c>
      <c r="AK13" s="26">
        <v>476.0224564045426</v>
      </c>
      <c r="AL13" s="26">
        <v>7197.0313333637496</v>
      </c>
      <c r="AM13" s="26">
        <v>66141501.176716313</v>
      </c>
      <c r="AN13" s="26">
        <v>500.8351720198516</v>
      </c>
      <c r="AO13" s="26">
        <v>7383.3331247179112</v>
      </c>
      <c r="AP13" s="26">
        <v>67833208.059264779</v>
      </c>
      <c r="AQ13" s="26">
        <v>527.23170927379647</v>
      </c>
      <c r="AR13" s="26">
        <v>7576.5280823521816</v>
      </c>
      <c r="AS13" s="26">
        <v>69587508.096467584</v>
      </c>
      <c r="AT13" s="26">
        <v>555.32084656624886</v>
      </c>
      <c r="AU13" s="26">
        <v>7776.8712534189153</v>
      </c>
      <c r="AV13" s="26">
        <v>71406717.235046849</v>
      </c>
      <c r="AW13" s="26">
        <v>585.21916888813394</v>
      </c>
      <c r="AX13" s="26">
        <v>7984.6271218151196</v>
      </c>
      <c r="AY13" s="26">
        <v>73293237.111753553</v>
      </c>
      <c r="AZ13" s="26">
        <v>617.0516416950453</v>
      </c>
      <c r="BA13" s="26">
        <v>8200.0699573419806</v>
      </c>
      <c r="BB13" s="26">
        <v>75249558.223898381</v>
      </c>
      <c r="BC13" s="26">
        <v>650.95222749659774</v>
      </c>
      <c r="BD13" s="26">
        <v>8423.4841777833371</v>
      </c>
      <c r="BE13" s="26">
        <v>77278263.21719259</v>
      </c>
      <c r="BF13" s="26">
        <v>687.06454836109594</v>
      </c>
      <c r="BG13" s="26">
        <v>8655.1647243810257</v>
      </c>
      <c r="BH13" s="26">
        <v>79382030.295238703</v>
      </c>
      <c r="BI13" s="26">
        <v>725.54259777553011</v>
      </c>
      <c r="BJ13" s="26">
        <v>8895.4174512028294</v>
      </c>
      <c r="BK13" s="26">
        <v>81563636.755172521</v>
      </c>
      <c r="BL13" s="26">
        <v>766.55150555941191</v>
      </c>
      <c r="BM13" s="26">
        <v>9144.559528917036</v>
      </c>
      <c r="BN13" s="26">
        <v>83825962.654123858</v>
      </c>
      <c r="BP13" s="31"/>
      <c r="BQ13" s="31">
        <v>1525.8600746674092</v>
      </c>
      <c r="BR13" s="31">
        <v>1529594520.7116807</v>
      </c>
      <c r="BS13" s="31"/>
      <c r="BU13" s="273" t="s">
        <v>345</v>
      </c>
      <c r="BV13" s="536">
        <v>1.0337551665483395</v>
      </c>
      <c r="BW13" s="503">
        <v>1.0059348743708434</v>
      </c>
      <c r="BX13" s="503">
        <v>1.027656156363896</v>
      </c>
      <c r="BY13" s="504"/>
      <c r="BZ13" s="503">
        <v>0.97171364120361248</v>
      </c>
      <c r="CA13" s="503">
        <v>0.99498162223633024</v>
      </c>
      <c r="CB13" s="503">
        <v>0.97661466250962459</v>
      </c>
      <c r="CC13" s="502"/>
      <c r="CD13" s="503">
        <f t="shared" ref="CD13:CF13" si="16">+BL139</f>
        <v>7.6020688895122035E-2</v>
      </c>
      <c r="CE13" s="503">
        <f t="shared" si="16"/>
        <v>1.867865066231289E-2</v>
      </c>
      <c r="CF13" s="503">
        <f t="shared" si="16"/>
        <v>5.6290605673857019E-2</v>
      </c>
      <c r="CG13" s="504"/>
      <c r="CH13" s="503">
        <f t="shared" ref="CH13:CJ13" si="17">BL153</f>
        <v>-6.2640312919502783E-2</v>
      </c>
      <c r="CI13" s="503">
        <f t="shared" si="17"/>
        <v>-1.5794188601465975E-2</v>
      </c>
      <c r="CJ13" s="503">
        <f t="shared" si="17"/>
        <v>-4.7597894439852628E-2</v>
      </c>
    </row>
    <row r="14" spans="1:90">
      <c r="C14" s="26" t="s">
        <v>92</v>
      </c>
      <c r="D14" s="26">
        <v>1306.2543097844373</v>
      </c>
      <c r="E14" s="26">
        <v>1458211492.087677</v>
      </c>
      <c r="G14" s="478">
        <v>1389.5123776249893</v>
      </c>
      <c r="H14" s="479">
        <v>1485791278.6249106</v>
      </c>
      <c r="J14" s="26">
        <v>1478.4929466881845</v>
      </c>
      <c r="K14" s="479">
        <v>1514529017.9071062</v>
      </c>
      <c r="M14" s="26">
        <v>1573.6259277961128</v>
      </c>
      <c r="N14" s="26">
        <v>1544473330.4908531</v>
      </c>
      <c r="P14" s="26">
        <v>1675.3753785674239</v>
      </c>
      <c r="Q14" s="26">
        <v>1575674878.5421891</v>
      </c>
      <c r="S14" s="26">
        <v>1784.242303044962</v>
      </c>
      <c r="T14" s="26">
        <v>1608186451.5689275</v>
      </c>
      <c r="V14" s="26">
        <v>1900.7676848880888</v>
      </c>
      <c r="W14" s="26">
        <v>1642063055.7532256</v>
      </c>
      <c r="Y14" s="26">
        <v>2025.5357738029729</v>
      </c>
      <c r="Z14" s="26">
        <v>1677362007.0355957</v>
      </c>
      <c r="AB14" s="26">
        <v>2159.1776465503535</v>
      </c>
      <c r="AC14" s="26">
        <v>1714143028.1078951</v>
      </c>
      <c r="AE14" s="26">
        <v>2302.375065678078</v>
      </c>
      <c r="AF14" s="26">
        <v>1752468349.4794595</v>
      </c>
      <c r="AH14" s="30">
        <v>2455.8646610871738</v>
      </c>
      <c r="AI14" s="26">
        <v>1792402814.7874253</v>
      </c>
      <c r="AK14" s="26">
        <v>2620.4424616684018</v>
      </c>
      <c r="AL14" s="26">
        <v>1834013990.5294874</v>
      </c>
      <c r="AN14" s="26">
        <v>2796.9688065553964</v>
      </c>
      <c r="AO14" s="26">
        <v>1877372280.4048033</v>
      </c>
      <c r="AQ14" s="26">
        <v>2986.3736680459742</v>
      </c>
      <c r="AR14" s="26">
        <v>1922551044.456578</v>
      </c>
      <c r="AT14" s="26">
        <v>3189.6624209617962</v>
      </c>
      <c r="AU14" s="26">
        <v>1969626723.2179661</v>
      </c>
      <c r="AW14" s="26">
        <v>3407.9220961664168</v>
      </c>
      <c r="AX14" s="26">
        <v>2018678967.071414</v>
      </c>
      <c r="AZ14" s="26">
        <v>3642.3281591625373</v>
      </c>
      <c r="BA14" s="26">
        <v>2069790771.0403857</v>
      </c>
      <c r="BC14" s="26">
        <v>3894.1518581624769</v>
      </c>
      <c r="BD14" s="26">
        <v>2123048615.2416079</v>
      </c>
      <c r="BF14" s="26">
        <v>4164.7681897945386</v>
      </c>
      <c r="BG14" s="26">
        <v>2178542611.2355433</v>
      </c>
      <c r="BI14" s="26">
        <v>4455.6645346975183</v>
      </c>
      <c r="BJ14" s="26">
        <v>2236366654.5228086</v>
      </c>
      <c r="BL14" s="26">
        <v>4768.4500196931995</v>
      </c>
      <c r="BM14" s="26">
        <v>2296618583.444623</v>
      </c>
      <c r="BU14" s="273" t="s">
        <v>346</v>
      </c>
      <c r="BV14" s="536">
        <v>1.0225105402390242</v>
      </c>
      <c r="BW14" s="503">
        <v>1.0112797665670616</v>
      </c>
      <c r="BX14" s="503">
        <v>1.0111055061549261</v>
      </c>
      <c r="BY14" s="504"/>
      <c r="BZ14" s="503">
        <v>0.97983929822656857</v>
      </c>
      <c r="CA14" s="503">
        <v>0.98978945579171229</v>
      </c>
      <c r="CB14" s="503">
        <v>0.98994719785412855</v>
      </c>
      <c r="CC14" s="502"/>
      <c r="CD14" s="503">
        <f t="shared" ref="CD14:CF14" si="18">+BL140</f>
        <v>5.5449607455391181E-2</v>
      </c>
      <c r="CE14" s="503">
        <f t="shared" si="18"/>
        <v>2.7480124032594588E-2</v>
      </c>
      <c r="CF14" s="503">
        <f t="shared" si="18"/>
        <v>2.7221435012313E-2</v>
      </c>
      <c r="CG14" s="504"/>
      <c r="CH14" s="503">
        <f t="shared" ref="CH14:CJ14" si="19">BL154</f>
        <v>-4.8903380712321143E-2</v>
      </c>
      <c r="CI14" s="503">
        <f t="shared" si="19"/>
        <v>-2.4875250708059071E-2</v>
      </c>
      <c r="CJ14" s="503">
        <f t="shared" si="19"/>
        <v>-2.4641083124707364E-2</v>
      </c>
      <c r="CK14" s="2"/>
      <c r="CL14" s="2"/>
    </row>
    <row r="15" spans="1:90" ht="14.4" thickBot="1">
      <c r="C15" s="26" t="s">
        <v>187</v>
      </c>
      <c r="BU15" s="273" t="s">
        <v>92</v>
      </c>
      <c r="BV15" s="537">
        <v>1.040323974449366</v>
      </c>
      <c r="BW15" s="505">
        <v>1.0125290230702158</v>
      </c>
      <c r="BX15" s="505"/>
      <c r="BY15" s="504"/>
      <c r="BZ15" s="505">
        <v>0.96512148376317319</v>
      </c>
      <c r="CA15" s="505">
        <v>0.98903664863179674</v>
      </c>
      <c r="CB15" s="505"/>
      <c r="CC15" s="506"/>
      <c r="CD15" s="503">
        <f t="shared" ref="CD15:CE15" si="20">+BL141</f>
        <v>8.5308747651880568E-2</v>
      </c>
      <c r="CE15" s="503">
        <f t="shared" si="20"/>
        <v>3.4021634523675015E-2</v>
      </c>
      <c r="CF15" s="503"/>
      <c r="CG15" s="504"/>
      <c r="CH15" s="503">
        <f t="shared" ref="CH15:CI15" si="21">BL155</f>
        <v>-7.2171730414036683E-2</v>
      </c>
      <c r="CI15" s="503">
        <f t="shared" si="21"/>
        <v>-2.9770065039409377E-2</v>
      </c>
      <c r="CJ15" s="503"/>
      <c r="CK15" s="2"/>
      <c r="CL15" s="2"/>
    </row>
    <row r="16" spans="1:90" s="32" customFormat="1" ht="14.4" thickBot="1">
      <c r="C16" s="49" t="s">
        <v>347</v>
      </c>
      <c r="D16" s="478" t="s">
        <v>156</v>
      </c>
      <c r="E16" s="479"/>
      <c r="F16" s="478"/>
      <c r="G16" s="478" t="s">
        <v>316</v>
      </c>
      <c r="H16" s="479"/>
      <c r="I16" s="478"/>
      <c r="J16" s="479" t="s">
        <v>317</v>
      </c>
      <c r="K16" s="479"/>
      <c r="M16" s="32" t="s">
        <v>318</v>
      </c>
      <c r="N16" s="479"/>
      <c r="P16" s="32" t="s">
        <v>319</v>
      </c>
      <c r="S16" s="32" t="s">
        <v>320</v>
      </c>
      <c r="V16" s="32" t="s">
        <v>321</v>
      </c>
      <c r="Y16" s="32" t="s">
        <v>322</v>
      </c>
      <c r="AB16" s="32" t="s">
        <v>323</v>
      </c>
      <c r="AE16" s="32" t="s">
        <v>324</v>
      </c>
      <c r="AH16" s="39" t="s">
        <v>325</v>
      </c>
      <c r="AK16" s="32" t="s">
        <v>326</v>
      </c>
      <c r="AN16" s="32" t="s">
        <v>327</v>
      </c>
      <c r="AQ16" s="32" t="s">
        <v>328</v>
      </c>
      <c r="AT16" s="32" t="s">
        <v>329</v>
      </c>
      <c r="AW16" s="32" t="s">
        <v>330</v>
      </c>
      <c r="AZ16" s="32" t="s">
        <v>331</v>
      </c>
      <c r="BC16" s="32" t="s">
        <v>332</v>
      </c>
      <c r="BF16" s="32" t="s">
        <v>333</v>
      </c>
      <c r="BI16" s="32" t="s">
        <v>234</v>
      </c>
      <c r="BL16" s="32" t="s">
        <v>334</v>
      </c>
      <c r="BT16" s="26"/>
      <c r="BU16" s="539" t="s">
        <v>373</v>
      </c>
      <c r="BV16" s="520"/>
      <c r="BW16" s="521"/>
      <c r="BX16" s="522"/>
      <c r="BY16" s="523"/>
      <c r="BZ16" s="528" t="s">
        <v>374</v>
      </c>
      <c r="CA16" s="529"/>
      <c r="CB16" s="530"/>
      <c r="CC16" s="532"/>
      <c r="CD16" s="519" t="s">
        <v>380</v>
      </c>
      <c r="CE16" s="524"/>
      <c r="CF16" s="522"/>
      <c r="CG16" s="525"/>
      <c r="CH16" s="519" t="s">
        <v>381</v>
      </c>
      <c r="CI16" s="518"/>
      <c r="CJ16" s="531"/>
      <c r="CK16" s="527"/>
      <c r="CL16" s="527"/>
    </row>
    <row r="17" spans="3:90" ht="34.5" customHeight="1">
      <c r="D17" s="478" t="s">
        <v>336</v>
      </c>
      <c r="E17" s="479" t="s">
        <v>71</v>
      </c>
      <c r="F17" s="478" t="s">
        <v>72</v>
      </c>
      <c r="G17" s="478" t="s">
        <v>336</v>
      </c>
      <c r="H17" s="479" t="s">
        <v>71</v>
      </c>
      <c r="I17" s="478" t="s">
        <v>72</v>
      </c>
      <c r="J17" s="478" t="s">
        <v>336</v>
      </c>
      <c r="K17" s="479" t="s">
        <v>71</v>
      </c>
      <c r="L17" s="26" t="s">
        <v>72</v>
      </c>
      <c r="M17" s="478" t="s">
        <v>336</v>
      </c>
      <c r="N17" s="479" t="s">
        <v>71</v>
      </c>
      <c r="O17" s="26" t="s">
        <v>72</v>
      </c>
      <c r="P17" s="478" t="s">
        <v>336</v>
      </c>
      <c r="Q17" s="26" t="s">
        <v>71</v>
      </c>
      <c r="R17" s="26" t="s">
        <v>72</v>
      </c>
      <c r="S17" s="478" t="s">
        <v>336</v>
      </c>
      <c r="T17" s="26" t="s">
        <v>71</v>
      </c>
      <c r="U17" s="26" t="s">
        <v>72</v>
      </c>
      <c r="V17" s="478" t="s">
        <v>336</v>
      </c>
      <c r="W17" s="26" t="s">
        <v>71</v>
      </c>
      <c r="X17" s="26" t="s">
        <v>72</v>
      </c>
      <c r="Y17" s="478" t="s">
        <v>336</v>
      </c>
      <c r="Z17" s="26" t="s">
        <v>71</v>
      </c>
      <c r="AA17" s="26" t="s">
        <v>72</v>
      </c>
      <c r="AB17" s="478" t="s">
        <v>336</v>
      </c>
      <c r="AC17" s="26" t="s">
        <v>71</v>
      </c>
      <c r="AD17" s="26" t="s">
        <v>72</v>
      </c>
      <c r="AE17" s="478" t="s">
        <v>336</v>
      </c>
      <c r="AF17" s="26" t="s">
        <v>71</v>
      </c>
      <c r="AG17" s="26" t="s">
        <v>72</v>
      </c>
      <c r="AH17" s="480" t="s">
        <v>336</v>
      </c>
      <c r="AI17" s="26" t="s">
        <v>71</v>
      </c>
      <c r="AJ17" s="26" t="s">
        <v>72</v>
      </c>
      <c r="AK17" s="478" t="s">
        <v>336</v>
      </c>
      <c r="AL17" s="26" t="s">
        <v>71</v>
      </c>
      <c r="AM17" s="26" t="s">
        <v>72</v>
      </c>
      <c r="AN17" s="478" t="s">
        <v>336</v>
      </c>
      <c r="AO17" s="26" t="s">
        <v>71</v>
      </c>
      <c r="AP17" s="26" t="s">
        <v>72</v>
      </c>
      <c r="AQ17" s="478" t="s">
        <v>336</v>
      </c>
      <c r="AR17" s="26" t="s">
        <v>71</v>
      </c>
      <c r="AS17" s="26" t="s">
        <v>72</v>
      </c>
      <c r="AT17" s="478" t="s">
        <v>336</v>
      </c>
      <c r="AU17" s="26" t="s">
        <v>71</v>
      </c>
      <c r="AV17" s="26" t="s">
        <v>72</v>
      </c>
      <c r="AW17" s="478" t="s">
        <v>336</v>
      </c>
      <c r="AX17" s="26" t="s">
        <v>71</v>
      </c>
      <c r="AY17" s="26" t="s">
        <v>72</v>
      </c>
      <c r="AZ17" s="478" t="s">
        <v>336</v>
      </c>
      <c r="BA17" s="26" t="s">
        <v>71</v>
      </c>
      <c r="BB17" s="26" t="s">
        <v>72</v>
      </c>
      <c r="BC17" s="478" t="s">
        <v>336</v>
      </c>
      <c r="BD17" s="26" t="s">
        <v>71</v>
      </c>
      <c r="BE17" s="26" t="s">
        <v>72</v>
      </c>
      <c r="BF17" s="478" t="s">
        <v>336</v>
      </c>
      <c r="BG17" s="26" t="s">
        <v>71</v>
      </c>
      <c r="BH17" s="26" t="s">
        <v>72</v>
      </c>
      <c r="BI17" s="478" t="s">
        <v>336</v>
      </c>
      <c r="BJ17" s="26" t="s">
        <v>71</v>
      </c>
      <c r="BK17" s="26" t="s">
        <v>72</v>
      </c>
      <c r="BL17" s="478" t="s">
        <v>336</v>
      </c>
      <c r="BM17" s="26" t="s">
        <v>71</v>
      </c>
      <c r="BN17" s="26" t="s">
        <v>72</v>
      </c>
      <c r="BU17" s="508"/>
      <c r="BV17" s="538" t="s">
        <v>155</v>
      </c>
      <c r="BW17" s="511" t="s">
        <v>71</v>
      </c>
      <c r="BX17" s="511" t="s">
        <v>72</v>
      </c>
      <c r="BY17" s="512"/>
      <c r="BZ17" s="510" t="s">
        <v>155</v>
      </c>
      <c r="CA17" s="511" t="s">
        <v>71</v>
      </c>
      <c r="CB17" s="511" t="s">
        <v>72</v>
      </c>
      <c r="CC17" s="502"/>
      <c r="CD17" s="510" t="s">
        <v>155</v>
      </c>
      <c r="CE17" s="511" t="s">
        <v>71</v>
      </c>
      <c r="CF17" s="511" t="s">
        <v>72</v>
      </c>
      <c r="CG17" s="512"/>
      <c r="CH17" s="510" t="s">
        <v>155</v>
      </c>
      <c r="CI17" s="511" t="s">
        <v>71</v>
      </c>
      <c r="CJ17" s="526" t="s">
        <v>72</v>
      </c>
      <c r="CK17" s="2"/>
      <c r="CL17" s="2"/>
    </row>
    <row r="18" spans="3:90">
      <c r="C18" s="26" t="s">
        <v>337</v>
      </c>
      <c r="D18" s="26">
        <v>971.22152392450357</v>
      </c>
      <c r="E18" s="26">
        <v>1473588178.4193194</v>
      </c>
      <c r="F18" s="26">
        <v>659.08612606156237</v>
      </c>
      <c r="G18" s="478">
        <v>1042.6809253904005</v>
      </c>
      <c r="H18" s="479">
        <v>1503078881.912931</v>
      </c>
      <c r="I18" s="478">
        <v>693.69674335614809</v>
      </c>
      <c r="J18" s="479">
        <v>1119.3134122453159</v>
      </c>
      <c r="K18" s="479">
        <v>1533808194.953274</v>
      </c>
      <c r="L18" s="26">
        <v>729.7610065771064</v>
      </c>
      <c r="M18" s="26">
        <v>1201.522515518385</v>
      </c>
      <c r="N18" s="479">
        <v>1565828139.1413116</v>
      </c>
      <c r="O18" s="26">
        <v>767.33996885334489</v>
      </c>
      <c r="P18" s="26">
        <v>1289.7446890683464</v>
      </c>
      <c r="Q18" s="26">
        <v>1599192920.9852467</v>
      </c>
      <c r="R18" s="26">
        <v>806.49724754518536</v>
      </c>
      <c r="S18" s="26">
        <v>1384.4520623816668</v>
      </c>
      <c r="T18" s="26">
        <v>1633959023.6666269</v>
      </c>
      <c r="U18" s="26">
        <v>847.29913194208314</v>
      </c>
      <c r="V18" s="26">
        <v>1486.1554264882341</v>
      </c>
      <c r="W18" s="26">
        <v>1670185302.6606257</v>
      </c>
      <c r="X18" s="26">
        <v>889.81469548365101</v>
      </c>
      <c r="Y18" s="26">
        <v>1595.407472862832</v>
      </c>
      <c r="Z18" s="26">
        <v>1707933085.3723722</v>
      </c>
      <c r="AA18" s="26">
        <v>934.11591269396445</v>
      </c>
      <c r="AB18" s="26">
        <v>1712.8063068793458</v>
      </c>
      <c r="AC18" s="26">
        <v>1747266274.9580116</v>
      </c>
      <c r="AD18" s="26">
        <v>980.27778102711102</v>
      </c>
      <c r="AE18" s="26">
        <v>1838.9992592288352</v>
      </c>
      <c r="AF18" s="26">
        <v>1788251458.506248</v>
      </c>
      <c r="AG18" s="26">
        <v>1028.3784478302496</v>
      </c>
      <c r="AH18" s="30">
        <v>1974.687020714772</v>
      </c>
      <c r="AI18" s="26">
        <v>1830958019.7635107</v>
      </c>
      <c r="AJ18" s="26">
        <v>1078.4993426391204</v>
      </c>
      <c r="AK18" s="26">
        <v>2120.6281280123198</v>
      </c>
      <c r="AL18" s="26">
        <v>1875458256.5935783</v>
      </c>
      <c r="AM18" s="26">
        <v>1130.7253150299634</v>
      </c>
      <c r="AN18" s="26">
        <v>2277.6438303383584</v>
      </c>
      <c r="AO18" s="26">
        <v>1921827503.3705084</v>
      </c>
      <c r="AP18" s="26">
        <v>1185.1447782612217</v>
      </c>
      <c r="AQ18" s="26">
        <v>2446.6233695408064</v>
      </c>
      <c r="AR18" s="26">
        <v>1970144258.5120697</v>
      </c>
      <c r="AS18" s="26">
        <v>1241.8498589481931</v>
      </c>
      <c r="AT18" s="26">
        <v>2628.5297088971806</v>
      </c>
      <c r="AU18" s="26">
        <v>2020490317.3695769</v>
      </c>
      <c r="AV18" s="26">
        <v>1300.9365530240175</v>
      </c>
      <c r="AW18" s="26">
        <v>2824.4057489319403</v>
      </c>
      <c r="AX18" s="26">
        <v>2072950910.6990995</v>
      </c>
      <c r="AY18" s="26">
        <v>1362.5048882510266</v>
      </c>
      <c r="AZ18" s="26">
        <v>3035.3810718404375</v>
      </c>
      <c r="BA18" s="26">
        <v>2127614848.9484615</v>
      </c>
      <c r="BB18" s="26">
        <v>1426.6590935575696</v>
      </c>
      <c r="BC18" s="26">
        <v>3262.6792596664586</v>
      </c>
      <c r="BD18" s="26">
        <v>2184574672.6042972</v>
      </c>
      <c r="BE18" s="26">
        <v>1493.5077754869878</v>
      </c>
      <c r="BF18" s="26">
        <v>3507.6258352443792</v>
      </c>
      <c r="BG18" s="26">
        <v>2243926808.8536777</v>
      </c>
      <c r="BH18" s="26">
        <v>1563.1641020574416</v>
      </c>
      <c r="BI18" s="26">
        <v>3771.656879112144</v>
      </c>
      <c r="BJ18" s="26">
        <v>2305771734.8255324</v>
      </c>
      <c r="BK18" s="26">
        <v>1635.7459943438541</v>
      </c>
      <c r="BL18" s="26">
        <v>4056.3283801558055</v>
      </c>
      <c r="BM18" s="26">
        <v>2370214147.6882048</v>
      </c>
      <c r="BN18" s="26">
        <v>1711.3763261062961</v>
      </c>
      <c r="BU18" s="516" t="s">
        <v>337</v>
      </c>
      <c r="BV18" s="536">
        <v>1.0039088379439993</v>
      </c>
      <c r="BW18" s="503">
        <v>0.98789962135646414</v>
      </c>
      <c r="BX18" s="503">
        <v>1.0162053069375139</v>
      </c>
      <c r="BY18" s="504"/>
      <c r="BZ18" s="503">
        <v>0.99598830122724391</v>
      </c>
      <c r="CA18" s="503">
        <v>1.0113197090536301</v>
      </c>
      <c r="CB18" s="503">
        <v>0.98484019673587397</v>
      </c>
      <c r="CC18" s="517"/>
      <c r="CD18" s="503">
        <f>BL159</f>
        <v>-6.4703590740653461E-3</v>
      </c>
      <c r="CE18" s="503">
        <f t="shared" ref="CE18:CF18" si="22">BM159</f>
        <v>-3.2861065037912307E-2</v>
      </c>
      <c r="CF18" s="503">
        <f t="shared" si="22"/>
        <v>2.7287398955643916E-2</v>
      </c>
      <c r="CG18" s="504"/>
      <c r="CH18" s="503">
        <f>BL173</f>
        <v>4.4293517188946918E-3</v>
      </c>
      <c r="CI18" s="503">
        <f t="shared" ref="CI18:CJ18" si="23">BM173</f>
        <v>3.074099632578875E-2</v>
      </c>
      <c r="CJ18" s="503">
        <f t="shared" si="23"/>
        <v>-2.5526921603666874E-2</v>
      </c>
    </row>
    <row r="19" spans="3:90">
      <c r="C19" s="26" t="s">
        <v>338</v>
      </c>
      <c r="D19" s="26">
        <v>24.973136139381843</v>
      </c>
      <c r="E19" s="26">
        <v>166100.20449350571</v>
      </c>
      <c r="F19" s="26">
        <v>150349.8217568917</v>
      </c>
      <c r="G19" s="478">
        <v>26.908604996498482</v>
      </c>
      <c r="H19" s="479">
        <v>170581.7605143062</v>
      </c>
      <c r="I19" s="478">
        <v>157746.08560357621</v>
      </c>
      <c r="J19" s="479">
        <v>28.999967570765662</v>
      </c>
      <c r="K19" s="479">
        <v>175260.50500002195</v>
      </c>
      <c r="L19" s="26">
        <v>165467.78505951486</v>
      </c>
      <c r="M19" s="26">
        <v>31.260444636689762</v>
      </c>
      <c r="N19" s="479">
        <v>180145.11424310919</v>
      </c>
      <c r="O19" s="26">
        <v>173529.23929151479</v>
      </c>
      <c r="P19" s="26">
        <v>33.704410806308267</v>
      </c>
      <c r="Q19" s="26">
        <v>185244.64629289226</v>
      </c>
      <c r="R19" s="26">
        <v>181945.39750972274</v>
      </c>
      <c r="S19" s="26">
        <v>36.347496752535932</v>
      </c>
      <c r="T19" s="26">
        <v>190568.55775286577</v>
      </c>
      <c r="U19" s="26">
        <v>190731.8666895318</v>
      </c>
      <c r="V19" s="26">
        <v>39.206700557949759</v>
      </c>
      <c r="W19" s="26">
        <v>196126.72131707816</v>
      </c>
      <c r="X19" s="26">
        <v>199904.94051325251</v>
      </c>
      <c r="Y19" s="26">
        <v>42.300509006720652</v>
      </c>
      <c r="Z19" s="26">
        <v>201929.44407811586</v>
      </c>
      <c r="AA19" s="26">
        <v>209481.62958521696</v>
      </c>
      <c r="AB19" s="26">
        <v>45.649029710809735</v>
      </c>
      <c r="AC19" s="26">
        <v>207987.48664063925</v>
      </c>
      <c r="AD19" s="26">
        <v>219479.69297634778</v>
      </c>
      <c r="AE19" s="26">
        <v>49.274135041552789</v>
      </c>
      <c r="AF19" s="26">
        <v>214312.08307591363</v>
      </c>
      <c r="AG19" s="26">
        <v>229917.67115668836</v>
      </c>
      <c r="AH19" s="30">
        <v>53.199618924951459</v>
      </c>
      <c r="AI19" s="26">
        <v>220914.96175434013</v>
      </c>
      <c r="AJ19" s="26">
        <v>240814.92037696397</v>
      </c>
      <c r="AK19" s="26">
        <v>57.451367654021062</v>
      </c>
      <c r="AL19" s="26">
        <v>227808.36709461737</v>
      </c>
      <c r="AM19" s="26">
        <v>252191.64856293166</v>
      </c>
      <c r="AN19" s="26">
        <v>62.057545975115779</v>
      </c>
      <c r="AO19" s="26">
        <v>235005.08226986681</v>
      </c>
      <c r="AP19" s="26">
        <v>264068.95278908196</v>
      </c>
      <c r="AQ19" s="26">
        <v>67.048799818030361</v>
      </c>
      <c r="AR19" s="26">
        <v>242518.45291282723</v>
      </c>
      <c r="AS19" s="26">
        <v>276468.85840118286</v>
      </c>
      <c r="AT19" s="26">
        <v>72.458477162701911</v>
      </c>
      <c r="AU19" s="26">
        <v>250362.41186407788</v>
      </c>
      <c r="AV19" s="26">
        <v>289414.35986021621</v>
      </c>
      <c r="AW19" s="26">
        <v>78.322868669414575</v>
      </c>
      <c r="AX19" s="26">
        <v>258551.50500918357</v>
      </c>
      <c r="AY19" s="26">
        <v>302929.46338344697</v>
      </c>
      <c r="AZ19" s="26">
        <v>84.681469845542082</v>
      </c>
      <c r="BA19" s="26">
        <v>267100.91825267393</v>
      </c>
      <c r="BB19" s="26">
        <v>317039.23146169994</v>
      </c>
      <c r="BC19" s="26">
        <v>91.577266681127014</v>
      </c>
      <c r="BD19" s="26">
        <v>276026.50567887782</v>
      </c>
      <c r="BE19" s="26">
        <v>331769.829335396</v>
      </c>
      <c r="BF19" s="26">
        <v>99.057046859177959</v>
      </c>
      <c r="BG19" s="26">
        <v>285344.81895183475</v>
      </c>
      <c r="BH19" s="26">
        <v>347148.57351553475</v>
      </c>
      <c r="BI19" s="26">
        <v>107.17173883574644</v>
      </c>
      <c r="BJ19" s="26">
        <v>295073.13800880185</v>
      </c>
      <c r="BK19" s="26">
        <v>363203.9824395997</v>
      </c>
      <c r="BL19" s="26">
        <v>115.9767812910344</v>
      </c>
      <c r="BM19" s="26">
        <v>305229.50310427527</v>
      </c>
      <c r="BN19" s="26">
        <v>379965.82935632323</v>
      </c>
      <c r="BU19" s="516" t="s">
        <v>338</v>
      </c>
      <c r="BV19" s="536">
        <v>1.0073639458305079</v>
      </c>
      <c r="BW19" s="503">
        <v>0.98656558447805476</v>
      </c>
      <c r="BX19" s="503">
        <v>1.0210815800588227</v>
      </c>
      <c r="BY19" s="504"/>
      <c r="BZ19" s="503">
        <v>0.99278950278768119</v>
      </c>
      <c r="CA19" s="503">
        <v>1.0122533680035326</v>
      </c>
      <c r="CB19" s="503">
        <v>0.98077174566063441</v>
      </c>
      <c r="CC19" s="517"/>
      <c r="CD19" s="503">
        <f t="shared" ref="CD19:CF19" si="24">BL160</f>
        <v>3.3745928763078137E-3</v>
      </c>
      <c r="CE19" s="503">
        <f t="shared" si="24"/>
        <v>-3.2672253131547646E-2</v>
      </c>
      <c r="CF19" s="503">
        <f t="shared" si="24"/>
        <v>3.7264356496079509E-2</v>
      </c>
      <c r="CG19" s="504"/>
      <c r="CH19" s="503">
        <f t="shared" ref="CH19:CJ19" si="25">BL174</f>
        <v>-5.2012542525878835E-3</v>
      </c>
      <c r="CI19" s="503">
        <f t="shared" si="25"/>
        <v>2.9799967141961536E-2</v>
      </c>
      <c r="CJ19" s="503">
        <f t="shared" si="25"/>
        <v>-3.3988369111808692E-2</v>
      </c>
    </row>
    <row r="20" spans="3:90">
      <c r="C20" s="26" t="s">
        <v>339</v>
      </c>
      <c r="D20" s="26">
        <v>41.126872568484011</v>
      </c>
      <c r="E20" s="26">
        <v>2720883.829103474</v>
      </c>
      <c r="F20" s="26">
        <v>15115.262227875135</v>
      </c>
      <c r="G20" s="478">
        <v>43.238923378121363</v>
      </c>
      <c r="H20" s="479">
        <v>2774573.071600684</v>
      </c>
      <c r="I20" s="478">
        <v>15583.991577189321</v>
      </c>
      <c r="J20" s="479">
        <v>45.475711358082279</v>
      </c>
      <c r="K20" s="479">
        <v>2830087.7483428</v>
      </c>
      <c r="L20" s="26">
        <v>16068.657724380191</v>
      </c>
      <c r="M20" s="26">
        <v>47.845137822391706</v>
      </c>
      <c r="N20" s="479">
        <v>2887489.924094147</v>
      </c>
      <c r="O20" s="26">
        <v>16569.802520575551</v>
      </c>
      <c r="P20" s="26">
        <v>50.355625858016715</v>
      </c>
      <c r="Q20" s="26">
        <v>2946843.773821041</v>
      </c>
      <c r="R20" s="26">
        <v>17087.986239841557</v>
      </c>
      <c r="S20" s="26">
        <v>53.016155570484628</v>
      </c>
      <c r="T20" s="26">
        <v>3008215.6544386484</v>
      </c>
      <c r="U20" s="26">
        <v>17623.7882055626</v>
      </c>
      <c r="V20" s="26">
        <v>55.836301738451787</v>
      </c>
      <c r="W20" s="26">
        <v>3071674.1789972545</v>
      </c>
      <c r="X20" s="26">
        <v>18177.807438118161</v>
      </c>
      <c r="Y20" s="26">
        <v>58.826274042846642</v>
      </c>
      <c r="Z20" s="26">
        <v>3137290.2933908538</v>
      </c>
      <c r="AA20" s="26">
        <v>18750.663324580615</v>
      </c>
      <c r="AB20" s="26">
        <v>61.996960047633131</v>
      </c>
      <c r="AC20" s="26">
        <v>3205137.3556738347</v>
      </c>
      <c r="AD20" s="26">
        <v>19342.996311182786</v>
      </c>
      <c r="AE20" s="26">
        <v>65.359971121449703</v>
      </c>
      <c r="AF20" s="26">
        <v>3275291.2180744372</v>
      </c>
      <c r="AG20" s="26">
        <v>19955.468619329433</v>
      </c>
      <c r="AH20" s="30">
        <v>68.927691502431429</v>
      </c>
      <c r="AI20" s="26">
        <v>3347830.3117966605</v>
      </c>
      <c r="AJ20" s="26">
        <v>20588.764985953068</v>
      </c>
      <c r="AK20" s="26">
        <v>72.713330722478304</v>
      </c>
      <c r="AL20" s="26">
        <v>3422835.7347054393</v>
      </c>
      <c r="AM20" s="26">
        <v>21243.593429041906</v>
      </c>
      <c r="AN20" s="26">
        <v>76.730979622150201</v>
      </c>
      <c r="AO20" s="26">
        <v>3500391.3419931158</v>
      </c>
      <c r="AP20" s="26">
        <v>21920.68603919576</v>
      </c>
      <c r="AQ20" s="26">
        <v>80.995670203317971</v>
      </c>
      <c r="AR20" s="26">
        <v>3580583.8399285744</v>
      </c>
      <c r="AS20" s="26">
        <v>22620.799798094849</v>
      </c>
      <c r="AT20" s="26">
        <v>85.523439583749564</v>
      </c>
      <c r="AU20" s="26">
        <v>3663502.8827938382</v>
      </c>
      <c r="AV20" s="26">
        <v>23344.717424796509</v>
      </c>
      <c r="AW20" s="26">
        <v>90.331398336039598</v>
      </c>
      <c r="AX20" s="26">
        <v>3749241.1731165219</v>
      </c>
      <c r="AY20" s="26">
        <v>24093.248250806031</v>
      </c>
      <c r="AZ20" s="26">
        <v>95.437803512776071</v>
      </c>
      <c r="BA20" s="26">
        <v>3837894.5653101751</v>
      </c>
      <c r="BB20" s="26">
        <v>24867.229124899863</v>
      </c>
      <c r="BC20" s="26">
        <v>100.86213668067325</v>
      </c>
      <c r="BD20" s="26">
        <v>3929562.1728384127</v>
      </c>
      <c r="BE20" s="26">
        <v>25667.525348712887</v>
      </c>
      <c r="BF20" s="26">
        <v>106.62518730866965</v>
      </c>
      <c r="BG20" s="26">
        <v>4024346.4790226119</v>
      </c>
      <c r="BH20" s="26">
        <v>26495.031644135564</v>
      </c>
      <c r="BI20" s="26">
        <v>112.74914187880411</v>
      </c>
      <c r="BJ20" s="26">
        <v>4122353.4516170728</v>
      </c>
      <c r="BK20" s="26">
        <v>27350.673153602605</v>
      </c>
      <c r="BL20" s="26">
        <v>119.25767911413809</v>
      </c>
      <c r="BM20" s="26">
        <v>4223692.6612797454</v>
      </c>
      <c r="BN20" s="26">
        <v>28235.406474391526</v>
      </c>
      <c r="BU20" s="516" t="s">
        <v>339</v>
      </c>
      <c r="BV20" s="536">
        <v>1.0031813433315948</v>
      </c>
      <c r="BW20" s="503">
        <v>0.98952789348585823</v>
      </c>
      <c r="BX20" s="503">
        <v>1.0137979433784721</v>
      </c>
      <c r="BY20" s="504"/>
      <c r="BZ20" s="503">
        <v>0.99684290953987109</v>
      </c>
      <c r="CA20" s="503">
        <v>1.0095614885563899</v>
      </c>
      <c r="CB20" s="503">
        <v>0.98740187778487309</v>
      </c>
      <c r="CC20" s="517"/>
      <c r="CD20" s="503">
        <f t="shared" ref="CD20:CF20" si="26">BL161</f>
        <v>1.8121114501432611E-3</v>
      </c>
      <c r="CE20" s="503">
        <f t="shared" si="26"/>
        <v>-2.6593536342047641E-2</v>
      </c>
      <c r="CF20" s="503">
        <f t="shared" si="26"/>
        <v>2.9181692183803287E-2</v>
      </c>
      <c r="CG20" s="504"/>
      <c r="CH20" s="503">
        <f t="shared" ref="CH20:CJ20" si="27">BL175</f>
        <v>-3.0100469721537904E-3</v>
      </c>
      <c r="CI20" s="503">
        <f t="shared" si="27"/>
        <v>2.4281054920999745E-2</v>
      </c>
      <c r="CJ20" s="503">
        <f t="shared" si="27"/>
        <v>-2.6644153733038078E-2</v>
      </c>
    </row>
    <row r="21" spans="3:90">
      <c r="C21" s="26" t="s">
        <v>340</v>
      </c>
      <c r="D21" s="26">
        <v>0.41703953654251286</v>
      </c>
      <c r="E21" s="26">
        <v>45.378872057121278</v>
      </c>
      <c r="F21" s="26">
        <v>9190169.7340021711</v>
      </c>
      <c r="G21" s="478">
        <v>0.43432227239478849</v>
      </c>
      <c r="H21" s="479">
        <v>45.71934987483256</v>
      </c>
      <c r="I21" s="478">
        <v>9499747.3407615721</v>
      </c>
      <c r="J21" s="479">
        <v>0.45234388019014976</v>
      </c>
      <c r="K21" s="479">
        <v>46.070042027075182</v>
      </c>
      <c r="L21" s="26">
        <v>9818612.2757237572</v>
      </c>
      <c r="M21" s="26">
        <v>0.47113994782982077</v>
      </c>
      <c r="N21" s="479">
        <v>46.431254943885079</v>
      </c>
      <c r="O21" s="26">
        <v>10147043.158734806</v>
      </c>
      <c r="P21" s="26">
        <v>0.49074794823620682</v>
      </c>
      <c r="Q21" s="26">
        <v>46.803304248199268</v>
      </c>
      <c r="R21" s="26">
        <v>10485326.968236182</v>
      </c>
      <c r="S21" s="26">
        <v>0.51120734568222559</v>
      </c>
      <c r="T21" s="26">
        <v>47.186515031642891</v>
      </c>
      <c r="U21" s="26">
        <v>10833759.292022606</v>
      </c>
      <c r="V21" s="26">
        <v>0.53255970834203648</v>
      </c>
      <c r="W21" s="26">
        <v>47.581222138589823</v>
      </c>
      <c r="X21" s="26">
        <v>11192644.585522622</v>
      </c>
      <c r="Y21" s="26">
        <v>0.55484882743443931</v>
      </c>
      <c r="Z21" s="26">
        <v>47.98777045874516</v>
      </c>
      <c r="AA21" s="26">
        <v>11562296.437827634</v>
      </c>
      <c r="AB21" s="26">
        <v>0.57812084335257774</v>
      </c>
      <c r="AC21" s="26">
        <v>48.406515228505157</v>
      </c>
      <c r="AD21" s="26">
        <v>11943037.845701801</v>
      </c>
      <c r="AE21" s="26">
        <v>0.6024243791973285</v>
      </c>
      <c r="AF21" s="26">
        <v>48.837822341357949</v>
      </c>
      <c r="AG21" s="26">
        <v>12335201.495812187</v>
      </c>
      <c r="AH21" s="30">
        <v>0.62781068215693925</v>
      </c>
      <c r="AI21" s="26">
        <v>49.282068667596334</v>
      </c>
      <c r="AJ21" s="26">
        <v>12739130.055425895</v>
      </c>
      <c r="AK21" s="26">
        <v>0.65433377320216157</v>
      </c>
      <c r="AL21" s="26">
        <v>49.73964238362187</v>
      </c>
      <c r="AM21" s="26">
        <v>13155176.471828006</v>
      </c>
      <c r="AN21" s="26">
        <v>0.68205060559447039</v>
      </c>
      <c r="AO21" s="26">
        <v>50.210943311128162</v>
      </c>
      <c r="AP21" s="26">
        <v>13583704.28072218</v>
      </c>
      <c r="AQ21" s="26">
        <v>0.71102123273497675</v>
      </c>
      <c r="AR21" s="26">
        <v>50.696383266459655</v>
      </c>
      <c r="AS21" s="26">
        <v>14025087.923883183</v>
      </c>
      <c r="AT21" s="26">
        <v>0.74130898591351102</v>
      </c>
      <c r="AU21" s="26">
        <v>51.196386420451091</v>
      </c>
      <c r="AV21" s="26">
        <v>14479713.076339019</v>
      </c>
      <c r="AW21" s="26">
        <v>0.77298066255114339</v>
      </c>
      <c r="AX21" s="26">
        <v>51.711389669062257</v>
      </c>
      <c r="AY21" s="26">
        <v>14947976.983368522</v>
      </c>
      <c r="AZ21" s="26">
        <v>0.80610672556524987</v>
      </c>
      <c r="BA21" s="26">
        <v>52.241843015131778</v>
      </c>
      <c r="BB21" s="26">
        <v>15430288.807608915</v>
      </c>
      <c r="BC21" s="26">
        <v>0.84076151452423387</v>
      </c>
      <c r="BD21" s="26">
        <v>52.788209961583362</v>
      </c>
      <c r="BE21" s="26">
        <v>15927069.986576516</v>
      </c>
      <c r="BF21" s="26">
        <v>0.87702346929935893</v>
      </c>
      <c r="BG21" s="26">
        <v>53.350967916428509</v>
      </c>
      <c r="BH21" s="26">
        <v>16438754.600913148</v>
      </c>
      <c r="BI21" s="26">
        <v>0.91497536696388404</v>
      </c>
      <c r="BJ21" s="26">
        <v>53.930608609919013</v>
      </c>
      <c r="BK21" s="26">
        <v>16965789.753679883</v>
      </c>
      <c r="BL21" s="26">
        <v>0.9547045727350808</v>
      </c>
      <c r="BM21" s="26">
        <v>54.527638524214225</v>
      </c>
      <c r="BN21" s="26">
        <v>17508635.961029612</v>
      </c>
      <c r="BU21" s="516" t="s">
        <v>340</v>
      </c>
      <c r="BV21" s="536">
        <v>0.99977115375733039</v>
      </c>
      <c r="BW21" s="503">
        <v>0.99420410577504903</v>
      </c>
      <c r="BX21" s="503">
        <v>1.0055995021041895</v>
      </c>
      <c r="BY21" s="504"/>
      <c r="BZ21" s="503">
        <v>1.0001594048904914</v>
      </c>
      <c r="CA21" s="503">
        <v>1.0055977439950381</v>
      </c>
      <c r="CB21" s="503">
        <v>0.9945919338651843</v>
      </c>
      <c r="CC21" s="517"/>
      <c r="CD21" s="503">
        <f t="shared" ref="CD21:CF21" si="28">BL162</f>
        <v>-7.1063758402728494E-3</v>
      </c>
      <c r="CE21" s="503">
        <f t="shared" si="28"/>
        <v>-1.8077401468040155E-2</v>
      </c>
      <c r="CF21" s="503">
        <f t="shared" si="28"/>
        <v>1.1173004516007223E-2</v>
      </c>
      <c r="CG21" s="504"/>
      <c r="CH21" s="503">
        <f t="shared" ref="CH21:CJ21" si="29">BL176</f>
        <v>6.4799447497181362E-3</v>
      </c>
      <c r="CI21" s="503">
        <f t="shared" si="29"/>
        <v>1.745937064861991E-2</v>
      </c>
      <c r="CJ21" s="503">
        <f t="shared" si="29"/>
        <v>-1.0791021455630823E-2</v>
      </c>
    </row>
    <row r="22" spans="3:90">
      <c r="C22" s="26" t="s">
        <v>341</v>
      </c>
      <c r="D22" s="26">
        <v>2.8358688484890884</v>
      </c>
      <c r="E22" s="26">
        <v>34.487942763412178</v>
      </c>
      <c r="F22" s="26">
        <v>82227834.46212472</v>
      </c>
      <c r="G22" s="478">
        <v>2.9533914522845626</v>
      </c>
      <c r="H22" s="479">
        <v>34.746705904872755</v>
      </c>
      <c r="I22" s="478">
        <v>84997739.364708796</v>
      </c>
      <c r="J22" s="479">
        <v>3.0759383852930196</v>
      </c>
      <c r="K22" s="479">
        <v>35.013231940577143</v>
      </c>
      <c r="L22" s="26">
        <v>87850741.414370477</v>
      </c>
      <c r="M22" s="26">
        <v>3.2037516452427832</v>
      </c>
      <c r="N22" s="479">
        <v>35.287753757352668</v>
      </c>
      <c r="O22" s="26">
        <v>90789333.525521994</v>
      </c>
      <c r="P22" s="26">
        <v>3.3370860480062103</v>
      </c>
      <c r="Q22" s="26">
        <v>35.57051122863146</v>
      </c>
      <c r="R22" s="26">
        <v>93816083.400008008</v>
      </c>
      <c r="S22" s="26">
        <v>3.4762099506391362</v>
      </c>
      <c r="T22" s="26">
        <v>35.861751424048606</v>
      </c>
      <c r="U22" s="26">
        <v>96933635.770728633</v>
      </c>
      <c r="V22" s="26">
        <v>3.6214060167258499</v>
      </c>
      <c r="W22" s="26">
        <v>36.161728825328275</v>
      </c>
      <c r="X22" s="26">
        <v>100144714.71257086</v>
      </c>
      <c r="Y22" s="26">
        <v>3.7729720265541897</v>
      </c>
      <c r="Z22" s="26">
        <v>36.470705548646329</v>
      </c>
      <c r="AA22" s="26">
        <v>103452126.02266835</v>
      </c>
      <c r="AB22" s="26">
        <v>3.9312217347975302</v>
      </c>
      <c r="AC22" s="26">
        <v>36.78895157366393</v>
      </c>
      <c r="AD22" s="26">
        <v>106858759.67206877</v>
      </c>
      <c r="AE22" s="26">
        <v>4.0964857785418367</v>
      </c>
      <c r="AF22" s="26">
        <v>37.116744979432056</v>
      </c>
      <c r="AG22" s="26">
        <v>110367592.3309512</v>
      </c>
      <c r="AH22" s="30">
        <v>4.2691126386671883</v>
      </c>
      <c r="AI22" s="26">
        <v>37.454372187373224</v>
      </c>
      <c r="AJ22" s="26">
        <v>113981689.96960013</v>
      </c>
      <c r="AK22" s="26">
        <v>4.4494696577747002</v>
      </c>
      <c r="AL22" s="26">
        <v>37.802128211552628</v>
      </c>
      <c r="AM22" s="26">
        <v>117704210.53740852</v>
      </c>
      <c r="AN22" s="26">
        <v>4.6379441180424035</v>
      </c>
      <c r="AO22" s="26">
        <v>38.160316916457418</v>
      </c>
      <c r="AP22" s="26">
        <v>121538406.72225116</v>
      </c>
      <c r="AQ22" s="26">
        <v>4.8349443825978433</v>
      </c>
      <c r="AR22" s="26">
        <v>38.529251282509343</v>
      </c>
      <c r="AS22" s="26">
        <v>125487628.79263902</v>
      </c>
      <c r="AT22" s="26">
        <v>5.040901104211879</v>
      </c>
      <c r="AU22" s="26">
        <v>38.909253679542843</v>
      </c>
      <c r="AV22" s="26">
        <v>129555327.52513863</v>
      </c>
      <c r="AW22" s="26">
        <v>5.25626850534778</v>
      </c>
      <c r="AX22" s="26">
        <v>39.300656148487334</v>
      </c>
      <c r="AY22" s="26">
        <v>133745057.21961315</v>
      </c>
      <c r="AZ22" s="26">
        <v>5.4815257338437</v>
      </c>
      <c r="BA22" s="26">
        <v>39.703800691500156</v>
      </c>
      <c r="BB22" s="26">
        <v>138060478.8049219</v>
      </c>
      <c r="BC22" s="26">
        <v>5.7171782987647948</v>
      </c>
      <c r="BD22" s="26">
        <v>40.119039570803366</v>
      </c>
      <c r="BE22" s="26">
        <v>142505363.03778994</v>
      </c>
      <c r="BF22" s="26">
        <v>5.9637595912356431</v>
      </c>
      <c r="BG22" s="26">
        <v>40.546735616485677</v>
      </c>
      <c r="BH22" s="26">
        <v>147083593.79764399</v>
      </c>
      <c r="BI22" s="26">
        <v>6.2218324953544144</v>
      </c>
      <c r="BJ22" s="26">
        <v>40.987262543538456</v>
      </c>
      <c r="BK22" s="26">
        <v>151799171.48029372</v>
      </c>
      <c r="BL22" s="26">
        <v>6.4919910945985517</v>
      </c>
      <c r="BM22" s="26">
        <v>41.44100527840282</v>
      </c>
      <c r="BN22" s="26">
        <v>156656216.49342287</v>
      </c>
      <c r="BU22" s="516" t="s">
        <v>341</v>
      </c>
      <c r="BV22" s="536">
        <v>0.9997711537573305</v>
      </c>
      <c r="BW22" s="503">
        <v>0.99420410577504903</v>
      </c>
      <c r="BX22" s="503">
        <v>1.0055995021041897</v>
      </c>
      <c r="BY22" s="504"/>
      <c r="BZ22" s="503">
        <v>1.0001594048904914</v>
      </c>
      <c r="CA22" s="503">
        <v>1.0055977439950381</v>
      </c>
      <c r="CB22" s="503">
        <v>0.99459193386518419</v>
      </c>
      <c r="CC22" s="517"/>
      <c r="CD22" s="503">
        <f t="shared" ref="CD22:CF22" si="30">BL163</f>
        <v>-7.1063758402734045E-3</v>
      </c>
      <c r="CE22" s="503">
        <f t="shared" si="30"/>
        <v>-1.8077401468040266E-2</v>
      </c>
      <c r="CF22" s="503">
        <f t="shared" si="30"/>
        <v>1.1173004516007001E-2</v>
      </c>
      <c r="CG22" s="504"/>
      <c r="CH22" s="503">
        <f t="shared" ref="CH22:CJ22" si="31">BL177</f>
        <v>6.4799447497176921E-3</v>
      </c>
      <c r="CI22" s="503">
        <f t="shared" si="31"/>
        <v>1.745937064861991E-2</v>
      </c>
      <c r="CJ22" s="503">
        <f t="shared" si="31"/>
        <v>-1.0791021455630934E-2</v>
      </c>
    </row>
    <row r="23" spans="3:90">
      <c r="C23" s="26" t="s">
        <v>342</v>
      </c>
      <c r="D23" s="26">
        <v>17.576166719395264</v>
      </c>
      <c r="E23" s="26">
        <v>345.2210583869832</v>
      </c>
      <c r="F23" s="26">
        <v>50912788.465218335</v>
      </c>
      <c r="G23" s="478">
        <v>18.339634527727014</v>
      </c>
      <c r="H23" s="479">
        <v>347.97424917565598</v>
      </c>
      <c r="I23" s="478">
        <v>52703999.135491319</v>
      </c>
      <c r="J23" s="479">
        <v>19.136317737159533</v>
      </c>
      <c r="K23" s="479">
        <v>350.810035687989</v>
      </c>
      <c r="L23" s="26">
        <v>54548946.125872537</v>
      </c>
      <c r="M23" s="26">
        <v>19.967840771967033</v>
      </c>
      <c r="N23" s="479">
        <v>353.73089579569199</v>
      </c>
      <c r="O23" s="26">
        <v>56449241.525965162</v>
      </c>
      <c r="P23" s="26">
        <v>20.835915032052462</v>
      </c>
      <c r="Q23" s="26">
        <v>356.73938170662603</v>
      </c>
      <c r="R23" s="26">
        <v>58406545.788060553</v>
      </c>
      <c r="S23" s="26">
        <v>21.74234383120902</v>
      </c>
      <c r="T23" s="26">
        <v>359.83812219488811</v>
      </c>
      <c r="U23" s="26">
        <v>60422569.178018831</v>
      </c>
      <c r="V23" s="26">
        <v>22.689027625365082</v>
      </c>
      <c r="W23" s="26">
        <v>363.02982489779811</v>
      </c>
      <c r="X23" s="26">
        <v>62499073.269675858</v>
      </c>
      <c r="Y23" s="26">
        <v>23.677969548150035</v>
      </c>
      <c r="Z23" s="26">
        <v>366.31727868179536</v>
      </c>
      <c r="AA23" s="26">
        <v>64637872.484082595</v>
      </c>
      <c r="AB23" s="26">
        <v>24.711281272164324</v>
      </c>
      <c r="AC23" s="26">
        <v>369.70335607931253</v>
      </c>
      <c r="AD23" s="26">
        <v>66840835.67492152</v>
      </c>
      <c r="AE23" s="26">
        <v>25.791189215446774</v>
      </c>
      <c r="AF23" s="26">
        <v>373.19101579875519</v>
      </c>
      <c r="AG23" s="26">
        <v>69109887.761485606</v>
      </c>
      <c r="AH23" s="30">
        <v>26.920041113809095</v>
      </c>
      <c r="AI23" s="26">
        <v>376.78330530978116</v>
      </c>
      <c r="AJ23" s="26">
        <v>71447011.410646647</v>
      </c>
      <c r="AK23" s="26">
        <v>28.100312980955646</v>
      </c>
      <c r="AL23" s="26">
        <v>380.48336350613789</v>
      </c>
      <c r="AM23" s="26">
        <v>73854248.76928249</v>
      </c>
      <c r="AN23" s="26">
        <v>29.334616479630629</v>
      </c>
      <c r="AO23" s="26">
        <v>384.29442344838537</v>
      </c>
      <c r="AP23" s="26">
        <v>76333703.248677418</v>
      </c>
      <c r="AQ23" s="26">
        <v>30.625706728438686</v>
      </c>
      <c r="AR23" s="26">
        <v>388.21981518890021</v>
      </c>
      <c r="AS23" s="26">
        <v>78887541.362454191</v>
      </c>
      <c r="AT23" s="26">
        <v>31.976490570474851</v>
      </c>
      <c r="AU23" s="26">
        <v>392.26296868163053</v>
      </c>
      <c r="AV23" s="26">
        <v>81517994.619644284</v>
      </c>
      <c r="AW23" s="26">
        <v>33.39003533147897</v>
      </c>
      <c r="AX23" s="26">
        <v>396.42741677914273</v>
      </c>
      <c r="AY23" s="26">
        <v>84227361.474550068</v>
      </c>
      <c r="AZ23" s="26">
        <v>34.86957809690584</v>
      </c>
      <c r="BA23" s="26">
        <v>400.71679831958033</v>
      </c>
      <c r="BB23" s="26">
        <v>87018009.33510302</v>
      </c>
      <c r="BC23" s="26">
        <v>36.418535539079123</v>
      </c>
      <c r="BD23" s="26">
        <v>405.13486130623107</v>
      </c>
      <c r="BE23" s="26">
        <v>89892376.631472558</v>
      </c>
      <c r="BF23" s="26">
        <v>38.040514327482654</v>
      </c>
      <c r="BG23" s="26">
        <v>409.68546618248132</v>
      </c>
      <c r="BH23" s="26">
        <v>92852974.946733207</v>
      </c>
      <c r="BI23" s="26">
        <v>39.739322157241901</v>
      </c>
      <c r="BJ23" s="26">
        <v>414.3725892050191</v>
      </c>
      <c r="BK23" s="26">
        <v>95902391.211451665</v>
      </c>
      <c r="BL23" s="26">
        <v>41.518979432969651</v>
      </c>
      <c r="BM23" s="26">
        <v>419.20032591823292</v>
      </c>
      <c r="BN23" s="26">
        <v>99043289.964111641</v>
      </c>
      <c r="BU23" s="516" t="s">
        <v>342</v>
      </c>
      <c r="BV23" s="536">
        <v>1.0001517699439675</v>
      </c>
      <c r="BW23" s="503">
        <v>0.99391253620281106</v>
      </c>
      <c r="BX23" s="503">
        <v>1.0062774474754015</v>
      </c>
      <c r="BY23" s="504"/>
      <c r="BZ23" s="503">
        <v>0.99978148350849882</v>
      </c>
      <c r="CA23" s="503">
        <v>1.0058650906904421</v>
      </c>
      <c r="CB23" s="503">
        <v>0.99395186567438443</v>
      </c>
      <c r="CC23" s="517"/>
      <c r="CD23" s="503">
        <f t="shared" ref="CD23:CF23" si="32">BL164</f>
        <v>-6.764469645781146E-3</v>
      </c>
      <c r="CE23" s="503">
        <f t="shared" si="32"/>
        <v>-1.8796153988472009E-2</v>
      </c>
      <c r="CF23" s="503">
        <f t="shared" si="32"/>
        <v>1.2262165901201882E-2</v>
      </c>
      <c r="CG23" s="504"/>
      <c r="CH23" s="503">
        <f t="shared" ref="CH23:CJ23" si="33">BL178</f>
        <v>6.0813533091090832E-3</v>
      </c>
      <c r="CI23" s="503">
        <f t="shared" si="33"/>
        <v>1.8109536491176081E-2</v>
      </c>
      <c r="CJ23" s="503">
        <f t="shared" si="33"/>
        <v>-1.1814232900244859E-2</v>
      </c>
    </row>
    <row r="24" spans="3:90">
      <c r="C24" s="26" t="s">
        <v>343</v>
      </c>
      <c r="D24" s="26">
        <v>3.136400708191197E-2</v>
      </c>
      <c r="E24" s="26">
        <v>1.6210694464965436</v>
      </c>
      <c r="F24" s="26">
        <v>19347725.755794041</v>
      </c>
      <c r="G24" s="478">
        <v>3.2663777972124289E-2</v>
      </c>
      <c r="H24" s="479">
        <v>1.6332323355786438</v>
      </c>
      <c r="I24" s="478">
        <v>19999468.085813839</v>
      </c>
      <c r="J24" s="479">
        <v>3.4019116699016264E-2</v>
      </c>
      <c r="K24" s="479">
        <v>1.645760111333207</v>
      </c>
      <c r="L24" s="26">
        <v>20670762.685734231</v>
      </c>
      <c r="M24" s="26">
        <v>3.5432699697525681E-2</v>
      </c>
      <c r="N24" s="479">
        <v>1.6586637203604071</v>
      </c>
      <c r="O24" s="26">
        <v>21362196.123652235</v>
      </c>
      <c r="P24" s="26">
        <v>3.6907345168088482E-2</v>
      </c>
      <c r="Q24" s="26">
        <v>1.6719544376584228</v>
      </c>
      <c r="R24" s="26">
        <v>22074372.564707763</v>
      </c>
      <c r="S24" s="26">
        <v>3.8446021073276118E-2</v>
      </c>
      <c r="T24" s="26">
        <v>1.6856438764753794</v>
      </c>
      <c r="U24" s="26">
        <v>22807914.29899497</v>
      </c>
      <c r="V24" s="26">
        <v>4.0051853602321219E-2</v>
      </c>
      <c r="W24" s="26">
        <v>1.6997439984568445</v>
      </c>
      <c r="X24" s="26">
        <v>23563462.285310794</v>
      </c>
      <c r="Y24" s="26">
        <v>4.1728136131453666E-2</v>
      </c>
      <c r="Z24" s="26">
        <v>1.7142671240977536</v>
      </c>
      <c r="AA24" s="26">
        <v>24341676.711216085</v>
      </c>
      <c r="AB24" s="26">
        <v>4.3478338709650829E-2</v>
      </c>
      <c r="AC24" s="26">
        <v>1.7292259435078901</v>
      </c>
      <c r="AD24" s="26">
        <v>25143237.569898538</v>
      </c>
      <c r="AE24" s="26">
        <v>4.530611810119195E-2</v>
      </c>
      <c r="AF24" s="26">
        <v>1.7446335275003304</v>
      </c>
      <c r="AG24" s="26">
        <v>25968845.254341457</v>
      </c>
      <c r="AH24" s="30">
        <v>4.7215328418299687E-2</v>
      </c>
      <c r="AI24" s="26">
        <v>1.7605033390125442</v>
      </c>
      <c r="AJ24" s="26">
        <v>26819221.169317681</v>
      </c>
      <c r="AK24" s="26">
        <v>4.9210032379159628E-2</v>
      </c>
      <c r="AL24" s="26">
        <v>1.7768492448701243</v>
      </c>
      <c r="AM24" s="26">
        <v>27695108.361743178</v>
      </c>
      <c r="AN24" s="26">
        <v>5.129451322873952E-2</v>
      </c>
      <c r="AO24" s="26">
        <v>1.7936855279034316</v>
      </c>
      <c r="AP24" s="26">
        <v>28597272.16994144</v>
      </c>
      <c r="AQ24" s="26">
        <v>5.3473287362087549E-2</v>
      </c>
      <c r="AR24" s="26">
        <v>1.8110268994277385</v>
      </c>
      <c r="AS24" s="26">
        <v>29526500.892385654</v>
      </c>
      <c r="AT24" s="26">
        <v>5.5751117692186027E-2</v>
      </c>
      <c r="AU24" s="26">
        <v>1.8288885120977745</v>
      </c>
      <c r="AV24" s="26">
        <v>30483606.476503205</v>
      </c>
      <c r="AW24" s="26">
        <v>5.8133027806977919E-2</v>
      </c>
      <c r="AX24" s="26">
        <v>1.8472859731479114</v>
      </c>
      <c r="AY24" s="26">
        <v>31469425.228144269</v>
      </c>
      <c r="AZ24" s="26">
        <v>6.0624316962878809E-2</v>
      </c>
      <c r="BA24" s="26">
        <v>1.8662353580295528</v>
      </c>
      <c r="BB24" s="26">
        <v>32484818.542334568</v>
      </c>
      <c r="BC24" s="26">
        <v>6.3230575964945732E-2</v>
      </c>
      <c r="BD24" s="26">
        <v>1.8857532244576429</v>
      </c>
      <c r="BE24" s="26">
        <v>33530673.655950569</v>
      </c>
      <c r="BF24" s="26">
        <v>6.5957703986907409E-2</v>
      </c>
      <c r="BG24" s="26">
        <v>1.9058566268785762</v>
      </c>
      <c r="BH24" s="26">
        <v>34607904.422975063</v>
      </c>
      <c r="BI24" s="26">
        <v>6.8811926387475464E-2</v>
      </c>
      <c r="BJ24" s="26">
        <v>1.9265631313721372</v>
      </c>
      <c r="BK24" s="26">
        <v>35717452.113010287</v>
      </c>
      <c r="BL24" s="26">
        <v>7.1799813582769059E-2</v>
      </c>
      <c r="BM24" s="26">
        <v>1.947890831000505</v>
      </c>
      <c r="BN24" s="26">
        <v>36860286.233746566</v>
      </c>
      <c r="BU24" s="516" t="s">
        <v>343</v>
      </c>
      <c r="BV24" s="536">
        <v>0.99977115375733072</v>
      </c>
      <c r="BW24" s="503">
        <v>0.99420410577504914</v>
      </c>
      <c r="BX24" s="503">
        <v>1.0055995021041897</v>
      </c>
      <c r="BY24" s="504"/>
      <c r="BZ24" s="503">
        <v>1.0001594048904912</v>
      </c>
      <c r="CA24" s="503">
        <v>1.0055977439950379</v>
      </c>
      <c r="CB24" s="503">
        <v>0.99459193386518407</v>
      </c>
      <c r="CC24" s="517"/>
      <c r="CD24" s="503">
        <f t="shared" ref="CD24:CF24" si="34">BL165</f>
        <v>-0.71056024504069359</v>
      </c>
      <c r="CE24" s="503">
        <f t="shared" si="34"/>
        <v>-0.21502593325142483</v>
      </c>
      <c r="CF24" s="503">
        <f t="shared" si="34"/>
        <v>-0.63127475515441056</v>
      </c>
      <c r="CG24" s="504"/>
      <c r="CH24" s="503">
        <f t="shared" ref="CH24:CJ24" si="35">BL179</f>
        <v>-0.71056024504069359</v>
      </c>
      <c r="CI24" s="503">
        <f t="shared" si="35"/>
        <v>-0.21502593325142483</v>
      </c>
      <c r="CJ24" s="503">
        <f t="shared" si="35"/>
        <v>-0.63127475515441056</v>
      </c>
    </row>
    <row r="25" spans="3:90">
      <c r="C25" s="26" t="s">
        <v>344</v>
      </c>
      <c r="D25" s="26">
        <v>0.36431208168842438</v>
      </c>
      <c r="E25" s="26">
        <v>7.7648292186629746</v>
      </c>
      <c r="F25" s="26">
        <v>46918234.95780056</v>
      </c>
      <c r="G25" s="478">
        <v>0.37940971374464033</v>
      </c>
      <c r="H25" s="479">
        <v>7.8230887563602378</v>
      </c>
      <c r="I25" s="478">
        <v>48498710.108098544</v>
      </c>
      <c r="J25" s="479">
        <v>0.39515280013336013</v>
      </c>
      <c r="K25" s="479">
        <v>7.8830960801884205</v>
      </c>
      <c r="L25" s="26">
        <v>50126599.512905501</v>
      </c>
      <c r="M25" s="26">
        <v>0.41157242927964122</v>
      </c>
      <c r="N25" s="479">
        <v>7.9449036237314479</v>
      </c>
      <c r="O25" s="26">
        <v>51803325.599856652</v>
      </c>
      <c r="P25" s="26">
        <v>0.42870133630131352</v>
      </c>
      <c r="Q25" s="26">
        <v>8.0085653935807652</v>
      </c>
      <c r="R25" s="26">
        <v>53530353.469416313</v>
      </c>
      <c r="S25" s="26">
        <v>0.44657399589480035</v>
      </c>
      <c r="T25" s="26">
        <v>8.0741370165255617</v>
      </c>
      <c r="U25" s="26">
        <v>55309192.175062783</v>
      </c>
      <c r="V25" s="26">
        <v>0.46522672065575105</v>
      </c>
      <c r="W25" s="26">
        <v>8.1416757881587039</v>
      </c>
      <c r="X25" s="26">
        <v>57141396.041878656</v>
      </c>
      <c r="Y25" s="26">
        <v>0.48469776515881036</v>
      </c>
      <c r="Z25" s="26">
        <v>8.2112407229408397</v>
      </c>
      <c r="AA25" s="26">
        <v>59028566.024698988</v>
      </c>
      <c r="AB25" s="26">
        <v>0.50502743614039791</v>
      </c>
      <c r="AC25" s="26">
        <v>8.2828926057664383</v>
      </c>
      <c r="AD25" s="26">
        <v>60972351.107003927</v>
      </c>
      <c r="AE25" s="26">
        <v>0.52625820914910493</v>
      </c>
      <c r="AF25" s="26">
        <v>8.3566940450768055</v>
      </c>
      <c r="AG25" s="26">
        <v>62974449.741778024</v>
      </c>
      <c r="AH25" s="30">
        <v>0.54843485205031339</v>
      </c>
      <c r="AI25" s="26">
        <v>8.4327095275664838</v>
      </c>
      <c r="AJ25" s="26">
        <v>65036611.335595354</v>
      </c>
      <c r="AK25" s="26">
        <v>0.57160455579496439</v>
      </c>
      <c r="AL25" s="26">
        <v>8.5110054745308545</v>
      </c>
      <c r="AM25" s="26">
        <v>67160637.777227208</v>
      </c>
      <c r="AN25" s="26">
        <v>0.59581707288714636</v>
      </c>
      <c r="AO25" s="26">
        <v>8.5916502999041526</v>
      </c>
      <c r="AP25" s="26">
        <v>69348385.012107998</v>
      </c>
      <c r="AQ25" s="26">
        <v>0.62112486401140832</v>
      </c>
      <c r="AR25" s="26">
        <v>8.6747144700386514</v>
      </c>
      <c r="AS25" s="26">
        <v>71601764.664035201</v>
      </c>
      <c r="AT25" s="26">
        <v>0.64758325330853972</v>
      </c>
      <c r="AU25" s="26">
        <v>8.7602705652771871</v>
      </c>
      <c r="AV25" s="26">
        <v>73922745.705520257</v>
      </c>
      <c r="AW25" s="26">
        <v>0.67525059281806921</v>
      </c>
      <c r="AX25" s="26">
        <v>8.8483933433728765</v>
      </c>
      <c r="AY25" s="26">
        <v>76313356.178249836</v>
      </c>
      <c r="AZ25" s="26">
        <v>0.70418843663705877</v>
      </c>
      <c r="BA25" s="26">
        <v>8.9391598048114371</v>
      </c>
      <c r="BB25" s="26">
        <v>78775684.965161324</v>
      </c>
      <c r="BC25" s="26">
        <v>0.73446172537795384</v>
      </c>
      <c r="BD25" s="26">
        <v>9.0326492600931552</v>
      </c>
      <c r="BE25" s="26">
        <v>81311883.615680128</v>
      </c>
      <c r="BF25" s="26">
        <v>0.76613898154349869</v>
      </c>
      <c r="BG25" s="26">
        <v>9.1289433990333233</v>
      </c>
      <c r="BH25" s="26">
        <v>83924168.225714505</v>
      </c>
      <c r="BI25" s="26">
        <v>0.7992925164740643</v>
      </c>
      <c r="BJ25" s="26">
        <v>9.2281263621416976</v>
      </c>
      <c r="BK25" s="26">
        <v>86614821.374049932</v>
      </c>
      <c r="BL25" s="26">
        <v>0.8339986495623769</v>
      </c>
      <c r="BM25" s="26">
        <v>9.3302848141433241</v>
      </c>
      <c r="BN25" s="26">
        <v>89386194.116835415</v>
      </c>
      <c r="BU25" s="516" t="s">
        <v>344</v>
      </c>
      <c r="BV25" s="536">
        <v>0.99977115375733094</v>
      </c>
      <c r="BW25" s="503">
        <v>0.99420410577504914</v>
      </c>
      <c r="BX25" s="503">
        <v>1.0055995021041899</v>
      </c>
      <c r="BY25" s="504"/>
      <c r="BZ25" s="503">
        <v>1.0001594048904914</v>
      </c>
      <c r="CA25" s="503">
        <v>1.0055977439950381</v>
      </c>
      <c r="CB25" s="503">
        <v>0.99459193386518419</v>
      </c>
      <c r="CC25" s="517"/>
      <c r="CD25" s="503">
        <f t="shared" ref="CD25:CF25" si="36">BL166</f>
        <v>-7.1063758402729604E-3</v>
      </c>
      <c r="CE25" s="503">
        <f t="shared" si="36"/>
        <v>-1.8077401468040044E-2</v>
      </c>
      <c r="CF25" s="503">
        <f t="shared" si="36"/>
        <v>1.1173004516007223E-2</v>
      </c>
      <c r="CG25" s="504"/>
      <c r="CH25" s="503">
        <f t="shared" ref="CH25:CJ25" si="37">BL180</f>
        <v>6.4799447497176921E-3</v>
      </c>
      <c r="CI25" s="503">
        <f t="shared" si="37"/>
        <v>1.745937064861991E-2</v>
      </c>
      <c r="CJ25" s="503">
        <f t="shared" si="37"/>
        <v>-1.0791021455631156E-2</v>
      </c>
    </row>
    <row r="26" spans="3:90">
      <c r="C26" s="26" t="s">
        <v>345</v>
      </c>
      <c r="D26" s="26">
        <v>11.129359963296848</v>
      </c>
      <c r="E26" s="26">
        <v>259.90724823455071</v>
      </c>
      <c r="F26" s="26">
        <v>42820506.310979322</v>
      </c>
      <c r="G26" s="478">
        <v>11.570350976061325</v>
      </c>
      <c r="H26" s="479">
        <v>261.74833590375636</v>
      </c>
      <c r="I26" s="478">
        <v>44204105.199414484</v>
      </c>
      <c r="J26" s="479">
        <v>12.029897924924892</v>
      </c>
      <c r="K26" s="479">
        <v>263.64465620303815</v>
      </c>
      <c r="L26" s="26">
        <v>45629212.054502718</v>
      </c>
      <c r="M26" s="26">
        <v>12.508881853898636</v>
      </c>
      <c r="N26" s="479">
        <v>265.59786611129846</v>
      </c>
      <c r="O26" s="26">
        <v>47097072.115243591</v>
      </c>
      <c r="P26" s="26">
        <v>13.008229992198986</v>
      </c>
      <c r="Q26" s="26">
        <v>267.6096723168065</v>
      </c>
      <c r="R26" s="26">
        <v>48608967.97780668</v>
      </c>
      <c r="S26" s="26">
        <v>13.528918342815512</v>
      </c>
      <c r="T26" s="26">
        <v>269.68183270847987</v>
      </c>
      <c r="U26" s="26">
        <v>50166220.716246672</v>
      </c>
      <c r="V26" s="26">
        <v>14.071974421999069</v>
      </c>
      <c r="W26" s="26">
        <v>271.81615791190336</v>
      </c>
      <c r="X26" s="26">
        <v>51770191.036839865</v>
      </c>
      <c r="Y26" s="26">
        <v>14.638480158659826</v>
      </c>
      <c r="Z26" s="26">
        <v>274.01451287142959</v>
      </c>
      <c r="AA26" s="26">
        <v>53422280.46705085</v>
      </c>
      <c r="AB26" s="26">
        <v>15.229574963205794</v>
      </c>
      <c r="AC26" s="26">
        <v>276.27881847974163</v>
      </c>
      <c r="AD26" s="26">
        <v>55123932.580168158</v>
      </c>
      <c r="AE26" s="26">
        <v>15.846458975926861</v>
      </c>
      <c r="AF26" s="26">
        <v>278.61105325630302</v>
      </c>
      <c r="AG26" s="26">
        <v>56876634.256678998</v>
      </c>
      <c r="AH26" s="30">
        <v>16.49039650563823</v>
      </c>
      <c r="AI26" s="26">
        <v>281.01325507616122</v>
      </c>
      <c r="AJ26" s="26">
        <v>58681916.983485155</v>
      </c>
      <c r="AK26" s="26">
        <v>17.162719669943094</v>
      </c>
      <c r="AL26" s="26">
        <v>283.48752295061524</v>
      </c>
      <c r="AM26" s="26">
        <v>60541358.192095511</v>
      </c>
      <c r="AN26" s="26">
        <v>17.8648322491592</v>
      </c>
      <c r="AO26" s="26">
        <v>286.03601886130281</v>
      </c>
      <c r="AP26" s="26">
        <v>62456582.636964165</v>
      </c>
      <c r="AQ26" s="26">
        <v>18.598213766680797</v>
      </c>
      <c r="AR26" s="26">
        <v>288.66096964931103</v>
      </c>
      <c r="AS26" s="26">
        <v>64429263.815178864</v>
      </c>
      <c r="AT26" s="26">
        <v>19.36442380931765</v>
      </c>
      <c r="AU26" s="26">
        <v>291.36466896095948</v>
      </c>
      <c r="AV26" s="26">
        <v>66461125.428740047</v>
      </c>
      <c r="AW26" s="26">
        <v>20.165106601970187</v>
      </c>
      <c r="AX26" s="26">
        <v>294.14947925195736</v>
      </c>
      <c r="AY26" s="26">
        <v>68553942.890708014</v>
      </c>
      <c r="AZ26" s="26">
        <v>21.001995851866969</v>
      </c>
      <c r="BA26" s="26">
        <v>297.01783385168522</v>
      </c>
      <c r="BB26" s="26">
        <v>70709544.876535058</v>
      </c>
      <c r="BC26" s="26">
        <v>21.876919878509302</v>
      </c>
      <c r="BD26" s="26">
        <v>299.97223908940492</v>
      </c>
      <c r="BE26" s="26">
        <v>72929814.921936885</v>
      </c>
      <c r="BF26" s="26">
        <v>22.791807046443811</v>
      </c>
      <c r="BG26" s="26">
        <v>303.01527648425622</v>
      </c>
      <c r="BH26" s="26">
        <v>75216693.06870079</v>
      </c>
      <c r="BI26" s="26">
        <v>23.748691519017264</v>
      </c>
      <c r="BJ26" s="26">
        <v>306.14960500095304</v>
      </c>
      <c r="BK26" s="26">
        <v>77572177.55986762</v>
      </c>
      <c r="BL26" s="26">
        <v>24.749719352365528</v>
      </c>
      <c r="BM26" s="26">
        <v>309.37796337315075</v>
      </c>
      <c r="BN26" s="26">
        <v>79998326.58576943</v>
      </c>
      <c r="BU26" s="516" t="s">
        <v>345</v>
      </c>
      <c r="BV26" s="536">
        <v>0.99947052933280267</v>
      </c>
      <c r="BW26" s="503">
        <v>0.9944714552022641</v>
      </c>
      <c r="BX26" s="503">
        <v>1.0050268653809895</v>
      </c>
      <c r="BY26" s="504"/>
      <c r="BZ26" s="503">
        <v>1.0004595270479846</v>
      </c>
      <c r="CA26" s="503">
        <v>1.0053509208684914</v>
      </c>
      <c r="CB26" s="503">
        <v>0.9951346403340624</v>
      </c>
      <c r="CC26" s="517"/>
      <c r="CD26" s="503">
        <f t="shared" ref="CD26:CF26" si="38">BL167</f>
        <v>-7.3463007962003557E-3</v>
      </c>
      <c r="CE26" s="503">
        <f t="shared" si="38"/>
        <v>-1.7399821882528088E-2</v>
      </c>
      <c r="CF26" s="503">
        <f t="shared" si="38"/>
        <v>1.0231548202636054E-2</v>
      </c>
      <c r="CG26" s="504"/>
      <c r="CH26" s="503">
        <f t="shared" ref="CH26:CJ26" si="39">BL181</f>
        <v>6.7711963083554316E-3</v>
      </c>
      <c r="CI26" s="503">
        <f t="shared" si="39"/>
        <v>1.6840791460599469E-2</v>
      </c>
      <c r="CJ26" s="503">
        <f t="shared" si="39"/>
        <v>-9.9028237623906001E-3</v>
      </c>
    </row>
    <row r="27" spans="3:90">
      <c r="C27" s="26" t="s">
        <v>346</v>
      </c>
      <c r="D27" s="26">
        <v>289.25203140769554</v>
      </c>
      <c r="E27" s="26">
        <v>5600.679360740025</v>
      </c>
      <c r="F27" s="26">
        <v>51645883.075419679</v>
      </c>
      <c r="G27" s="478">
        <v>302.88462003329153</v>
      </c>
      <c r="H27" s="479">
        <v>5732.1456851122894</v>
      </c>
      <c r="I27" s="478">
        <v>52839658.423189253</v>
      </c>
      <c r="J27" s="479">
        <v>317.35313228434813</v>
      </c>
      <c r="K27" s="479">
        <v>5868.4762634863264</v>
      </c>
      <c r="L27" s="26">
        <v>54077603.458826289</v>
      </c>
      <c r="M27" s="26">
        <v>332.71348350356652</v>
      </c>
      <c r="N27" s="479">
        <v>6009.8510732602035</v>
      </c>
      <c r="O27" s="26">
        <v>55361352.460781902</v>
      </c>
      <c r="P27" s="26">
        <v>349.02554108386556</v>
      </c>
      <c r="Q27" s="26">
        <v>6156.4567509957142</v>
      </c>
      <c r="R27" s="26">
        <v>56692600.175809875</v>
      </c>
      <c r="S27" s="26">
        <v>366.35341262782481</v>
      </c>
      <c r="T27" s="26">
        <v>6308.4868388074383</v>
      </c>
      <c r="U27" s="26">
        <v>58073104.056293882</v>
      </c>
      <c r="V27" s="26">
        <v>384.76575546641948</v>
      </c>
      <c r="W27" s="26">
        <v>6466.1420398681967</v>
      </c>
      <c r="X27" s="26">
        <v>59504686.580355793</v>
      </c>
      <c r="Y27" s="26">
        <v>404.33610913359195</v>
      </c>
      <c r="Z27" s="26">
        <v>6629.6304833682034</v>
      </c>
      <c r="AA27" s="26">
        <v>60989237.657808006</v>
      </c>
      <c r="AB27" s="26">
        <v>425.14325251304439</v>
      </c>
      <c r="AC27" s="26">
        <v>6799.1679992777099</v>
      </c>
      <c r="AD27" s="26">
        <v>62528717.125125937</v>
      </c>
      <c r="AE27" s="26">
        <v>447.2715875024914</v>
      </c>
      <c r="AF27" s="26">
        <v>6974.9784032758689</v>
      </c>
      <c r="AG27" s="26">
        <v>64125157.332734644</v>
      </c>
      <c r="AH27" s="30">
        <v>470.81155117914949</v>
      </c>
      <c r="AI27" s="26">
        <v>7157.293792221958</v>
      </c>
      <c r="AJ27" s="26">
        <v>65780665.828024864</v>
      </c>
      <c r="AK27" s="26">
        <v>495.86005859921875</v>
      </c>
      <c r="AL27" s="26">
        <v>7346.3548505590534</v>
      </c>
      <c r="AM27" s="26">
        <v>67497428.137640819</v>
      </c>
      <c r="AN27" s="26">
        <v>522.52097852427585</v>
      </c>
      <c r="AO27" s="26">
        <v>7542.4111680546212</v>
      </c>
      <c r="AP27" s="26">
        <v>69277710.652712569</v>
      </c>
      <c r="AQ27" s="26">
        <v>550.90564453973127</v>
      </c>
      <c r="AR27" s="26">
        <v>7745.721569297526</v>
      </c>
      <c r="AS27" s="26">
        <v>71123863.62084198</v>
      </c>
      <c r="AT27" s="26">
        <v>581.133404215685</v>
      </c>
      <c r="AU27" s="26">
        <v>7956.5544553864165</v>
      </c>
      <c r="AV27" s="26">
        <v>73038324.248792171</v>
      </c>
      <c r="AW27" s="26">
        <v>613.33220915963591</v>
      </c>
      <c r="AX27" s="26">
        <v>8175.1881582605965</v>
      </c>
      <c r="AY27" s="26">
        <v>75023619.919976518</v>
      </c>
      <c r="AZ27" s="26">
        <v>647.63924902459951</v>
      </c>
      <c r="BA27" s="26">
        <v>8401.9113081411215</v>
      </c>
      <c r="BB27" s="26">
        <v>77082371.530994684</v>
      </c>
      <c r="BC27" s="26">
        <v>684.20163276641244</v>
      </c>
      <c r="BD27" s="26">
        <v>8637.0232145672289</v>
      </c>
      <c r="BE27" s="26">
        <v>79217296.951620549</v>
      </c>
      <c r="BF27" s="26">
        <v>723.17712069153038</v>
      </c>
      <c r="BG27" s="26">
        <v>8880.8342615310958</v>
      </c>
      <c r="BH27" s="26">
        <v>81431214.612809524</v>
      </c>
      <c r="BI27" s="26">
        <v>764.73491110282032</v>
      </c>
      <c r="BJ27" s="26">
        <v>9133.6663172326316</v>
      </c>
      <c r="BK27" s="26">
        <v>83727047.22746253</v>
      </c>
      <c r="BL27" s="26">
        <v>809.05648563702039</v>
      </c>
      <c r="BM27" s="26">
        <v>9395.8531589951199</v>
      </c>
      <c r="BN27" s="26">
        <v>86107825.648857668</v>
      </c>
      <c r="BU27" s="516" t="s">
        <v>346</v>
      </c>
      <c r="BV27" s="536">
        <v>0.99980902268551985</v>
      </c>
      <c r="BW27" s="503">
        <v>0.98871438293160729</v>
      </c>
      <c r="BX27" s="503">
        <v>1.0112212788095751</v>
      </c>
      <c r="BY27" s="504"/>
      <c r="BZ27" s="503">
        <v>0.99995461842152333</v>
      </c>
      <c r="CA27" s="503">
        <v>1.010205755022449</v>
      </c>
      <c r="CB27" s="503">
        <v>0.98985242704274834</v>
      </c>
      <c r="CC27" s="517"/>
      <c r="CD27" s="503">
        <f t="shared" ref="CD27:CF27" si="40">BL168</f>
        <v>-7.4540294491098891E-4</v>
      </c>
      <c r="CE27" s="503">
        <f t="shared" si="40"/>
        <v>-2.7494377208959753E-2</v>
      </c>
      <c r="CF27" s="503">
        <f t="shared" si="40"/>
        <v>2.7505212964507697E-2</v>
      </c>
      <c r="CG27" s="504"/>
      <c r="CH27" s="503">
        <f t="shared" ref="CH27:CJ27" si="41">BL182</f>
        <v>-6.2824034179487231E-4</v>
      </c>
      <c r="CI27" s="503">
        <f t="shared" si="41"/>
        <v>2.4863583142061385E-2</v>
      </c>
      <c r="CJ27" s="503">
        <f t="shared" si="41"/>
        <v>-2.4873382080474071E-2</v>
      </c>
    </row>
    <row r="28" spans="3:90">
      <c r="C28" s="26" t="s">
        <v>92</v>
      </c>
      <c r="D28" s="26">
        <v>1358.927675196559</v>
      </c>
      <c r="E28" s="26">
        <v>1476481457.5132971</v>
      </c>
      <c r="G28" s="478">
        <v>1449.4228465184965</v>
      </c>
      <c r="H28" s="479">
        <v>1506030468.5356929</v>
      </c>
      <c r="J28" s="479">
        <v>1546.265893302912</v>
      </c>
      <c r="K28" s="479">
        <v>1536820116.7497025</v>
      </c>
      <c r="M28" s="26">
        <v>1649.9402008289487</v>
      </c>
      <c r="N28" s="479">
        <v>1568902494.68206</v>
      </c>
      <c r="P28" s="26">
        <v>1760.9678545185006</v>
      </c>
      <c r="Q28" s="26">
        <v>1602331882.2655013</v>
      </c>
      <c r="S28" s="26">
        <v>1879.912826819826</v>
      </c>
      <c r="T28" s="26">
        <v>1637164838.6936595</v>
      </c>
      <c r="V28" s="26">
        <v>2007.384430597745</v>
      </c>
      <c r="W28" s="26">
        <v>1673460298.1333332</v>
      </c>
      <c r="Y28" s="26">
        <v>2144.04106150808</v>
      </c>
      <c r="Z28" s="26">
        <v>1711279669.4560997</v>
      </c>
      <c r="AB28" s="26">
        <v>2290.5942537392034</v>
      </c>
      <c r="AC28" s="26">
        <v>1750686940.1580851</v>
      </c>
      <c r="AE28" s="26">
        <v>2447.8130755706925</v>
      </c>
      <c r="AF28" s="26">
        <v>1791748784.6437654</v>
      </c>
      <c r="AH28" s="30">
        <v>2616.5288934420441</v>
      </c>
      <c r="AI28" s="26">
        <v>1834534677.0570681</v>
      </c>
      <c r="AK28" s="26">
        <v>2797.6405356580881</v>
      </c>
      <c r="AL28" s="26">
        <v>1879117008.8507404</v>
      </c>
      <c r="AN28" s="26">
        <v>2992.1198894984432</v>
      </c>
      <c r="AO28" s="26">
        <v>1925571211.2929776</v>
      </c>
      <c r="AQ28" s="26">
        <v>3201.0179683637111</v>
      </c>
      <c r="AR28" s="26">
        <v>1973975883.1186414</v>
      </c>
      <c r="AT28" s="26">
        <v>3425.4714887002356</v>
      </c>
      <c r="AU28" s="26">
        <v>2024412923.5411267</v>
      </c>
      <c r="AW28" s="26">
        <v>3666.7099998190033</v>
      </c>
      <c r="AX28" s="26">
        <v>2076967670.8500047</v>
      </c>
      <c r="AZ28" s="26">
        <v>3926.0636133851367</v>
      </c>
      <c r="BA28" s="26">
        <v>2131729046.8290036</v>
      </c>
      <c r="BC28" s="26">
        <v>4204.9713833268925</v>
      </c>
      <c r="BD28" s="26">
        <v>2188789707.2387805</v>
      </c>
      <c r="BF28" s="26">
        <v>4504.9903912237487</v>
      </c>
      <c r="BG28" s="26">
        <v>2248246198.6191597</v>
      </c>
      <c r="BI28" s="26">
        <v>4827.8055969109537</v>
      </c>
      <c r="BJ28" s="26">
        <v>2310199121.6762309</v>
      </c>
      <c r="BL28" s="26">
        <v>5175.2405191138114</v>
      </c>
      <c r="BM28" s="26">
        <v>2374753301.5308561</v>
      </c>
      <c r="BU28" s="516" t="s">
        <v>92</v>
      </c>
      <c r="BV28" s="536">
        <v>1.0029657255920656</v>
      </c>
      <c r="BW28" s="503">
        <v>0.98790248390311119</v>
      </c>
      <c r="BX28" s="503"/>
      <c r="BY28" s="504"/>
      <c r="BZ28" s="503">
        <v>0.99691194554870088</v>
      </c>
      <c r="CA28" s="503">
        <v>1.0113165607136352</v>
      </c>
      <c r="CB28" s="503"/>
      <c r="CC28" s="517"/>
      <c r="CD28" s="503">
        <f t="shared" ref="CD28:CE28" si="42">BL169</f>
        <v>-5.1506679198450867E-3</v>
      </c>
      <c r="CE28" s="503">
        <f t="shared" si="42"/>
        <v>-3.2849789127140316E-2</v>
      </c>
      <c r="CF28" s="503"/>
      <c r="CG28" s="504"/>
      <c r="CH28" s="503">
        <f t="shared" ref="CH28:CI28" si="43">BL183</f>
        <v>3.2420878095915651E-3</v>
      </c>
      <c r="CI28" s="503">
        <f t="shared" si="43"/>
        <v>3.0729277160225665E-2</v>
      </c>
      <c r="CJ28" s="503"/>
    </row>
    <row r="29" spans="3:90" ht="14.4" thickBot="1">
      <c r="BU29" s="540" t="s">
        <v>375</v>
      </c>
      <c r="BV29" s="513"/>
      <c r="BW29" s="514"/>
      <c r="BX29" s="515"/>
      <c r="BY29" s="507"/>
      <c r="BZ29" s="533" t="s">
        <v>376</v>
      </c>
      <c r="CA29" s="514"/>
      <c r="CB29" s="515"/>
      <c r="CC29" s="506"/>
      <c r="CD29" s="534" t="s">
        <v>382</v>
      </c>
      <c r="CE29" s="514"/>
      <c r="CF29" s="515"/>
      <c r="CG29" s="507"/>
      <c r="CH29" s="533" t="s">
        <v>383</v>
      </c>
      <c r="CI29" s="514"/>
      <c r="CJ29" s="515"/>
    </row>
    <row r="30" spans="3:90" s="32" customFormat="1" ht="29.25" customHeight="1">
      <c r="C30" s="49" t="s">
        <v>348</v>
      </c>
      <c r="D30" s="478" t="s">
        <v>156</v>
      </c>
      <c r="E30" s="479"/>
      <c r="F30" s="478"/>
      <c r="G30" s="478" t="s">
        <v>316</v>
      </c>
      <c r="H30" s="479"/>
      <c r="I30" s="478"/>
      <c r="J30" s="479" t="s">
        <v>317</v>
      </c>
      <c r="K30" s="479"/>
      <c r="M30" s="32" t="s">
        <v>318</v>
      </c>
      <c r="N30" s="479"/>
      <c r="P30" s="32" t="s">
        <v>319</v>
      </c>
      <c r="S30" s="32" t="s">
        <v>320</v>
      </c>
      <c r="V30" s="32" t="s">
        <v>321</v>
      </c>
      <c r="Y30" s="32" t="s">
        <v>322</v>
      </c>
      <c r="AB30" s="32" t="s">
        <v>323</v>
      </c>
      <c r="AE30" s="32" t="s">
        <v>324</v>
      </c>
      <c r="AH30" s="39" t="s">
        <v>325</v>
      </c>
      <c r="AK30" s="32" t="s">
        <v>326</v>
      </c>
      <c r="AN30" s="32" t="s">
        <v>327</v>
      </c>
      <c r="AQ30" s="32" t="s">
        <v>328</v>
      </c>
      <c r="AT30" s="32" t="s">
        <v>329</v>
      </c>
      <c r="AW30" s="32" t="s">
        <v>330</v>
      </c>
      <c r="AZ30" s="32" t="s">
        <v>331</v>
      </c>
      <c r="BC30" s="32" t="s">
        <v>332</v>
      </c>
      <c r="BF30" s="32" t="s">
        <v>333</v>
      </c>
      <c r="BI30" s="32" t="s">
        <v>234</v>
      </c>
      <c r="BL30" s="32" t="s">
        <v>334</v>
      </c>
      <c r="BT30" s="26"/>
      <c r="BU30" s="451"/>
      <c r="BV30" s="510" t="s">
        <v>155</v>
      </c>
      <c r="BW30" s="508" t="s">
        <v>71</v>
      </c>
      <c r="BX30" s="508" t="s">
        <v>72</v>
      </c>
      <c r="BY30" s="501"/>
      <c r="BZ30" s="510" t="s">
        <v>155</v>
      </c>
      <c r="CA30" s="508" t="s">
        <v>71</v>
      </c>
      <c r="CB30" s="508" t="s">
        <v>72</v>
      </c>
      <c r="CC30" s="502"/>
      <c r="CD30" s="510" t="s">
        <v>155</v>
      </c>
      <c r="CE30" s="508" t="s">
        <v>71</v>
      </c>
      <c r="CF30" s="508" t="s">
        <v>72</v>
      </c>
      <c r="CG30" s="501"/>
      <c r="CH30" s="510" t="s">
        <v>155</v>
      </c>
      <c r="CI30" s="508" t="s">
        <v>71</v>
      </c>
      <c r="CJ30" s="508" t="s">
        <v>72</v>
      </c>
    </row>
    <row r="31" spans="3:90" ht="16.8">
      <c r="D31" s="478" t="s">
        <v>336</v>
      </c>
      <c r="E31" s="479" t="s">
        <v>71</v>
      </c>
      <c r="F31" s="478" t="s">
        <v>72</v>
      </c>
      <c r="G31" s="478" t="s">
        <v>336</v>
      </c>
      <c r="H31" s="479" t="s">
        <v>71</v>
      </c>
      <c r="I31" s="478" t="s">
        <v>72</v>
      </c>
      <c r="J31" s="478" t="s">
        <v>336</v>
      </c>
      <c r="K31" s="479" t="s">
        <v>71</v>
      </c>
      <c r="L31" s="26" t="s">
        <v>72</v>
      </c>
      <c r="M31" s="478" t="s">
        <v>336</v>
      </c>
      <c r="N31" s="479" t="s">
        <v>71</v>
      </c>
      <c r="O31" s="26" t="s">
        <v>72</v>
      </c>
      <c r="P31" s="478" t="s">
        <v>336</v>
      </c>
      <c r="Q31" s="26" t="s">
        <v>71</v>
      </c>
      <c r="R31" s="26" t="s">
        <v>72</v>
      </c>
      <c r="S31" s="478" t="s">
        <v>336</v>
      </c>
      <c r="T31" s="26" t="s">
        <v>71</v>
      </c>
      <c r="U31" s="26" t="s">
        <v>72</v>
      </c>
      <c r="V31" s="478" t="s">
        <v>336</v>
      </c>
      <c r="W31" s="26" t="s">
        <v>71</v>
      </c>
      <c r="X31" s="26" t="s">
        <v>72</v>
      </c>
      <c r="Y31" s="478" t="s">
        <v>336</v>
      </c>
      <c r="Z31" s="26" t="s">
        <v>71</v>
      </c>
      <c r="AA31" s="26" t="s">
        <v>72</v>
      </c>
      <c r="AB31" s="478" t="s">
        <v>336</v>
      </c>
      <c r="AC31" s="26" t="s">
        <v>71</v>
      </c>
      <c r="AD31" s="26" t="s">
        <v>72</v>
      </c>
      <c r="AE31" s="478" t="s">
        <v>336</v>
      </c>
      <c r="AF31" s="26" t="s">
        <v>71</v>
      </c>
      <c r="AG31" s="26" t="s">
        <v>72</v>
      </c>
      <c r="AH31" s="480" t="s">
        <v>336</v>
      </c>
      <c r="AI31" s="26" t="s">
        <v>71</v>
      </c>
      <c r="AJ31" s="26" t="s">
        <v>72</v>
      </c>
      <c r="AK31" s="478" t="s">
        <v>336</v>
      </c>
      <c r="AL31" s="26" t="s">
        <v>71</v>
      </c>
      <c r="AM31" s="26" t="s">
        <v>72</v>
      </c>
      <c r="AN31" s="478" t="s">
        <v>336</v>
      </c>
      <c r="AO31" s="26" t="s">
        <v>71</v>
      </c>
      <c r="AP31" s="26" t="s">
        <v>72</v>
      </c>
      <c r="AQ31" s="478" t="s">
        <v>336</v>
      </c>
      <c r="AR31" s="26" t="s">
        <v>71</v>
      </c>
      <c r="AS31" s="26" t="s">
        <v>72</v>
      </c>
      <c r="AT31" s="478" t="s">
        <v>336</v>
      </c>
      <c r="AU31" s="26" t="s">
        <v>71</v>
      </c>
      <c r="AV31" s="26" t="s">
        <v>72</v>
      </c>
      <c r="AW31" s="478" t="s">
        <v>336</v>
      </c>
      <c r="AX31" s="26" t="s">
        <v>71</v>
      </c>
      <c r="AY31" s="26" t="s">
        <v>72</v>
      </c>
      <c r="AZ31" s="478" t="s">
        <v>336</v>
      </c>
      <c r="BA31" s="26" t="s">
        <v>71</v>
      </c>
      <c r="BB31" s="26" t="s">
        <v>72</v>
      </c>
      <c r="BC31" s="478" t="s">
        <v>336</v>
      </c>
      <c r="BD31" s="26" t="s">
        <v>71</v>
      </c>
      <c r="BE31" s="26" t="s">
        <v>72</v>
      </c>
      <c r="BF31" s="478" t="s">
        <v>336</v>
      </c>
      <c r="BG31" s="26" t="s">
        <v>71</v>
      </c>
      <c r="BH31" s="26" t="s">
        <v>72</v>
      </c>
      <c r="BI31" s="478" t="s">
        <v>336</v>
      </c>
      <c r="BJ31" s="26" t="s">
        <v>71</v>
      </c>
      <c r="BK31" s="26" t="s">
        <v>72</v>
      </c>
      <c r="BL31" s="478" t="s">
        <v>336</v>
      </c>
      <c r="BM31" s="26" t="s">
        <v>71</v>
      </c>
      <c r="BN31" s="26" t="s">
        <v>72</v>
      </c>
      <c r="BU31" s="516" t="s">
        <v>337</v>
      </c>
      <c r="BV31" s="536">
        <v>0.92639155172081578</v>
      </c>
      <c r="BW31" s="503">
        <v>0.97968904873616014</v>
      </c>
      <c r="BX31" s="503">
        <v>0.94559753721438411</v>
      </c>
      <c r="BY31" s="509"/>
      <c r="BZ31" s="503">
        <v>1.0791381562121312</v>
      </c>
      <c r="CA31" s="503">
        <v>1.0211869670863929</v>
      </c>
      <c r="CB31" s="503">
        <v>1.0567488530441023</v>
      </c>
      <c r="CC31" s="502"/>
      <c r="CD31" s="503">
        <f>BL187</f>
        <v>-0.19115069255360795</v>
      </c>
      <c r="CE31" s="503">
        <f t="shared" ref="CE31:CF31" si="44">BM187</f>
        <v>-7.5387598666229572E-2</v>
      </c>
      <c r="CF31" s="503">
        <f t="shared" si="44"/>
        <v>-0.12520175342704476</v>
      </c>
      <c r="CG31" s="509"/>
      <c r="CH31" s="503">
        <f>BL187</f>
        <v>-0.19115069255360795</v>
      </c>
      <c r="CI31" s="503">
        <f t="shared" ref="CI31:CJ31" si="45">BM173</f>
        <v>3.074099632578875E-2</v>
      </c>
      <c r="CJ31" s="503">
        <f t="shared" si="45"/>
        <v>-2.5526921603666874E-2</v>
      </c>
    </row>
    <row r="32" spans="3:90">
      <c r="C32" s="26" t="s">
        <v>337</v>
      </c>
      <c r="D32" s="26">
        <v>890.91074627121714</v>
      </c>
      <c r="E32" s="26">
        <v>1439389656.1169043</v>
      </c>
      <c r="F32" s="26">
        <v>618.950360303867</v>
      </c>
      <c r="G32" s="478">
        <v>951.25472848323841</v>
      </c>
      <c r="H32" s="479">
        <v>1465194021.6738145</v>
      </c>
      <c r="I32" s="478">
        <v>649.23465043662952</v>
      </c>
      <c r="J32" s="479">
        <v>1015.795935070744</v>
      </c>
      <c r="K32" s="479">
        <v>1492082170.5841148</v>
      </c>
      <c r="L32" s="26">
        <v>680.79088075496804</v>
      </c>
      <c r="M32" s="26">
        <v>1084.8532558746456</v>
      </c>
      <c r="N32" s="26">
        <v>1520099621.7486477</v>
      </c>
      <c r="O32" s="26">
        <v>713.67247274667682</v>
      </c>
      <c r="P32" s="26">
        <v>1158.7712046059319</v>
      </c>
      <c r="Q32" s="26">
        <v>1549293805.8620908</v>
      </c>
      <c r="R32" s="26">
        <v>747.93509160203723</v>
      </c>
      <c r="S32" s="26">
        <v>1237.9220439845376</v>
      </c>
      <c r="T32" s="26">
        <v>1579714145.7082987</v>
      </c>
      <c r="U32" s="26">
        <v>783.6367404493227</v>
      </c>
      <c r="V32" s="26">
        <v>1322.7080900950184</v>
      </c>
      <c r="W32" s="26">
        <v>1611412139.8280473</v>
      </c>
      <c r="X32" s="26">
        <v>820.83785854819462</v>
      </c>
      <c r="Y32" s="26">
        <v>1413.5642112015482</v>
      </c>
      <c r="Z32" s="26">
        <v>1644441449.7008255</v>
      </c>
      <c r="AA32" s="26">
        <v>859.60142360721886</v>
      </c>
      <c r="AB32" s="26">
        <v>1510.9605375666613</v>
      </c>
      <c r="AC32" s="26">
        <v>1678857990.5882602</v>
      </c>
      <c r="AD32" s="26">
        <v>899.99305839872216</v>
      </c>
      <c r="AE32" s="26">
        <v>1615.4054002314499</v>
      </c>
      <c r="AF32" s="26">
        <v>1714720026.1929669</v>
      </c>
      <c r="AG32" s="26">
        <v>942.08114185146837</v>
      </c>
      <c r="AH32" s="30">
        <v>1727.4485182492642</v>
      </c>
      <c r="AI32" s="26">
        <v>1752088267.293072</v>
      </c>
      <c r="AJ32" s="26">
        <v>985.93692480923039</v>
      </c>
      <c r="AK32" s="26">
        <v>1847.6844555305588</v>
      </c>
      <c r="AL32" s="26">
        <v>1791025974.519381</v>
      </c>
      <c r="AM32" s="26">
        <v>1031.634650651218</v>
      </c>
      <c r="AN32" s="26">
        <v>1976.7563702648199</v>
      </c>
      <c r="AO32" s="26">
        <v>1831599065.4491949</v>
      </c>
      <c r="AP32" s="26">
        <v>1079.2516809785691</v>
      </c>
      <c r="AQ32" s="26">
        <v>2115.3600818484979</v>
      </c>
      <c r="AR32" s="26">
        <v>1873876226.198061</v>
      </c>
      <c r="AS32" s="26">
        <v>1128.8686265796689</v>
      </c>
      <c r="AT32" s="26">
        <v>2264.2484823790628</v>
      </c>
      <c r="AU32" s="26">
        <v>1917929027.69838</v>
      </c>
      <c r="AV32" s="26">
        <v>1180.5694838960153</v>
      </c>
      <c r="AW32" s="26">
        <v>2424.236322088871</v>
      </c>
      <c r="AX32" s="26">
        <v>1963832046.861712</v>
      </c>
      <c r="AY32" s="26">
        <v>1234.4417772196482</v>
      </c>
      <c r="AZ32" s="26">
        <v>2596.2054006043295</v>
      </c>
      <c r="BA32" s="26">
        <v>2011662992.8299038</v>
      </c>
      <c r="BB32" s="26">
        <v>1290.5767068628734</v>
      </c>
      <c r="BC32" s="26">
        <v>2781.1101986426393</v>
      </c>
      <c r="BD32" s="26">
        <v>2061502838.52876</v>
      </c>
      <c r="BE32" s="26">
        <v>1349.0693035511142</v>
      </c>
      <c r="BF32" s="26">
        <v>2979.9839877188265</v>
      </c>
      <c r="BG32" s="26">
        <v>2113435957.746968</v>
      </c>
      <c r="BH32" s="26">
        <v>1410.0185893002613</v>
      </c>
      <c r="BI32" s="26">
        <v>3193.9454586496968</v>
      </c>
      <c r="BJ32" s="26">
        <v>2167550267.9723406</v>
      </c>
      <c r="BK32" s="26">
        <v>1473.5277450508722</v>
      </c>
      <c r="BL32" s="26">
        <v>3424.2059131305878</v>
      </c>
      <c r="BM32" s="26">
        <v>2223937379.2271791</v>
      </c>
      <c r="BN32" s="26">
        <v>1539.7042853430089</v>
      </c>
      <c r="BU32" s="516" t="s">
        <v>338</v>
      </c>
      <c r="BV32" s="536">
        <v>0.90839677804333174</v>
      </c>
      <c r="BW32" s="503">
        <v>0.96708647934989311</v>
      </c>
      <c r="BX32" s="503">
        <v>0.93931287164099908</v>
      </c>
      <c r="BY32" s="509"/>
      <c r="BZ32" s="503">
        <v>1.0799197030826782</v>
      </c>
      <c r="CA32" s="503">
        <v>1.0276085801834003</v>
      </c>
      <c r="CB32" s="503">
        <v>1.0509056890999702</v>
      </c>
      <c r="CC32" s="502"/>
      <c r="CD32" s="503">
        <f t="shared" ref="CD32:CF32" si="46">BL188</f>
        <v>-0.24091881073206256</v>
      </c>
      <c r="CE32" s="503">
        <f t="shared" si="46"/>
        <v>-0.1098623459767708</v>
      </c>
      <c r="CF32" s="503">
        <f t="shared" si="46"/>
        <v>-0.14723168283348631</v>
      </c>
      <c r="CG32" s="509"/>
      <c r="CH32" s="503">
        <f t="shared" ref="CH32:CJ32" si="47">BL174</f>
        <v>-5.2012542525878835E-3</v>
      </c>
      <c r="CI32" s="503">
        <f t="shared" si="47"/>
        <v>2.9799967141961536E-2</v>
      </c>
      <c r="CJ32" s="503">
        <f t="shared" si="47"/>
        <v>-3.3988369111808692E-2</v>
      </c>
    </row>
    <row r="33" spans="3:88">
      <c r="C33" s="26" t="s">
        <v>338</v>
      </c>
      <c r="D33" s="26">
        <v>23.214059384693655</v>
      </c>
      <c r="E33" s="26">
        <v>161887.09738075809</v>
      </c>
      <c r="F33" s="26">
        <v>143396.60022499657</v>
      </c>
      <c r="G33" s="478">
        <v>24.892143405498697</v>
      </c>
      <c r="H33" s="479">
        <v>165909.25725547876</v>
      </c>
      <c r="I33" s="478">
        <v>150034.68653450735</v>
      </c>
      <c r="J33" s="479">
        <v>26.701038028802266</v>
      </c>
      <c r="K33" s="479">
        <v>170108.3921646871</v>
      </c>
      <c r="L33" s="26">
        <v>156964.84864163655</v>
      </c>
      <c r="M33" s="26">
        <v>28.651623016222864</v>
      </c>
      <c r="N33" s="479">
        <v>174492.28900990065</v>
      </c>
      <c r="O33" s="26">
        <v>164199.93788147953</v>
      </c>
      <c r="P33" s="26">
        <v>30.755717679507775</v>
      </c>
      <c r="Q33" s="26">
        <v>179069.0773163035</v>
      </c>
      <c r="R33" s="26">
        <v>171753.37104787547</v>
      </c>
      <c r="S33" s="26">
        <v>33.026163666900779</v>
      </c>
      <c r="T33" s="26">
        <v>183847.24430818815</v>
      </c>
      <c r="U33" s="26">
        <v>179639.15527359289</v>
      </c>
      <c r="V33" s="26">
        <v>35.476915119611547</v>
      </c>
      <c r="W33" s="26">
        <v>188835.65064771572</v>
      </c>
      <c r="X33" s="26">
        <v>187871.91400524188</v>
      </c>
      <c r="Y33" s="26">
        <v>38.123136857908719</v>
      </c>
      <c r="Z33" s="26">
        <v>194043.54686618253</v>
      </c>
      <c r="AA33" s="26">
        <v>196466.91412108348</v>
      </c>
      <c r="AB33" s="26">
        <v>40.981311315525922</v>
      </c>
      <c r="AC33" s="26">
        <v>199480.59051826183</v>
      </c>
      <c r="AD33" s="26">
        <v>205440.09424202205</v>
      </c>
      <c r="AE33" s="26">
        <v>44.069355005554776</v>
      </c>
      <c r="AF33" s="26">
        <v>205156.86409103265</v>
      </c>
      <c r="AG33" s="26">
        <v>214808.09428828192</v>
      </c>
      <c r="AH33" s="30">
        <v>47.406745371274681</v>
      </c>
      <c r="AI33" s="26">
        <v>211082.89370100535</v>
      </c>
      <c r="AJ33" s="26">
        <v>224588.28633657724</v>
      </c>
      <c r="AK33" s="26">
        <v>51.014658951959518</v>
      </c>
      <c r="AL33" s="26">
        <v>217269.66861381687</v>
      </c>
      <c r="AM33" s="26">
        <v>234798.80683499755</v>
      </c>
      <c r="AN33" s="26">
        <v>54.916121877171847</v>
      </c>
      <c r="AO33" s="26">
        <v>223728.66162279213</v>
      </c>
      <c r="AP33" s="26">
        <v>245458.59023534838</v>
      </c>
      <c r="AQ33" s="26">
        <v>59.136173794025403</v>
      </c>
      <c r="AR33" s="26">
        <v>230471.85032416225</v>
      </c>
      <c r="AS33" s="26">
        <v>256587.40410531461</v>
      </c>
      <c r="AT33" s="26">
        <v>63.702046431040444</v>
      </c>
      <c r="AU33" s="26">
        <v>237511.73932839269</v>
      </c>
      <c r="AV33" s="26">
        <v>268205.88578555937</v>
      </c>
      <c r="AW33" s="26">
        <v>68.643358110267926</v>
      </c>
      <c r="AX33" s="26">
        <v>244861.38344880924</v>
      </c>
      <c r="AY33" s="26">
        <v>280335.58065973484</v>
      </c>
      <c r="AZ33" s="26">
        <v>73.992325637120459</v>
      </c>
      <c r="BA33" s="26">
        <v>252534.41191052416</v>
      </c>
      <c r="BB33" s="26">
        <v>292998.98210837413</v>
      </c>
      <c r="BC33" s="26">
        <v>79.783995125689387</v>
      </c>
      <c r="BD33" s="26">
        <v>260545.05362455448</v>
      </c>
      <c r="BE33" s="26">
        <v>306219.57322075346</v>
      </c>
      <c r="BF33" s="26">
        <v>86.056493457205519</v>
      </c>
      <c r="BG33" s="26">
        <v>268908.16357400222</v>
      </c>
      <c r="BH33" s="26">
        <v>320021.87034207757</v>
      </c>
      <c r="BI33" s="26">
        <v>92.851302221744277</v>
      </c>
      <c r="BJ33" s="26">
        <v>277639.25036122557</v>
      </c>
      <c r="BK33" s="26">
        <v>334431.46853673994</v>
      </c>
      <c r="BL33" s="26">
        <v>100.21355615942547</v>
      </c>
      <c r="BM33" s="26">
        <v>286754.50496708677</v>
      </c>
      <c r="BN33" s="26">
        <v>349475.08905196731</v>
      </c>
      <c r="BU33" s="516" t="s">
        <v>339</v>
      </c>
      <c r="BV33" s="536">
        <v>0.95152790455366087</v>
      </c>
      <c r="BW33" s="503">
        <v>0.98099927718056479</v>
      </c>
      <c r="BX33" s="503">
        <v>0.96995780393273467</v>
      </c>
      <c r="BY33" s="509"/>
      <c r="BZ33" s="503">
        <v>1.0689659090722119</v>
      </c>
      <c r="CA33" s="503">
        <v>1.0262959202144888</v>
      </c>
      <c r="CB33" s="503">
        <v>1.0415766914953781</v>
      </c>
      <c r="CC33" s="502"/>
      <c r="CD33" s="503">
        <f t="shared" ref="CD33:CF33" si="48">BL189</f>
        <v>-0.14050727511279981</v>
      </c>
      <c r="CE33" s="503">
        <f t="shared" si="48"/>
        <v>-6.2895865004500728E-2</v>
      </c>
      <c r="CF33" s="503">
        <f t="shared" si="48"/>
        <v>-8.2820475558644135E-2</v>
      </c>
      <c r="CG33" s="509"/>
      <c r="CH33" s="503">
        <f t="shared" ref="CH33:CJ33" si="49">BL175</f>
        <v>-3.0100469721537904E-3</v>
      </c>
      <c r="CI33" s="503">
        <f t="shared" si="49"/>
        <v>2.4281054920999745E-2</v>
      </c>
      <c r="CJ33" s="503">
        <f t="shared" si="49"/>
        <v>-2.6644153733038078E-2</v>
      </c>
    </row>
    <row r="34" spans="3:88">
      <c r="C34" s="26" t="s">
        <v>339</v>
      </c>
      <c r="D34" s="26">
        <v>39.053822112440045</v>
      </c>
      <c r="E34" s="26">
        <v>2666895.8467824254</v>
      </c>
      <c r="F34" s="26">
        <v>14643.924756025986</v>
      </c>
      <c r="G34" s="478">
        <v>40.899675037846833</v>
      </c>
      <c r="H34" s="479">
        <v>2715031.0297109587</v>
      </c>
      <c r="I34" s="478">
        <v>15064.164862307669</v>
      </c>
      <c r="J34" s="479">
        <v>42.850830305559327</v>
      </c>
      <c r="K34" s="479">
        <v>2764802.8088590624</v>
      </c>
      <c r="L34" s="26">
        <v>15498.693132202932</v>
      </c>
      <c r="M34" s="26">
        <v>44.913810322633481</v>
      </c>
      <c r="N34" s="479">
        <v>2816266.8284982014</v>
      </c>
      <c r="O34" s="26">
        <v>15947.995363274636</v>
      </c>
      <c r="P34" s="26">
        <v>47.095562723728854</v>
      </c>
      <c r="Q34" s="26">
        <v>2869480.6248050714</v>
      </c>
      <c r="R34" s="26">
        <v>16412.573870202777</v>
      </c>
      <c r="S34" s="26">
        <v>49.403488899725467</v>
      </c>
      <c r="T34" s="26">
        <v>2924503.6901863748</v>
      </c>
      <c r="U34" s="26">
        <v>16892.948046366473</v>
      </c>
      <c r="V34" s="26">
        <v>51.845474469399313</v>
      </c>
      <c r="W34" s="26">
        <v>2981397.5397906424</v>
      </c>
      <c r="X34" s="26">
        <v>17389.654944519734</v>
      </c>
      <c r="Y34" s="26">
        <v>54.429921827515287</v>
      </c>
      <c r="Z34" s="26">
        <v>3040225.7802814557</v>
      </c>
      <c r="AA34" s="26">
        <v>17903.249877210212</v>
      </c>
      <c r="AB34" s="26">
        <v>57.165784911883925</v>
      </c>
      <c r="AC34" s="26">
        <v>3101054.1809489555</v>
      </c>
      <c r="AD34" s="26">
        <v>18434.307037612154</v>
      </c>
      <c r="AE34" s="26">
        <v>60.062606341751703</v>
      </c>
      <c r="AF34" s="26">
        <v>3163950.747239151</v>
      </c>
      <c r="AG34" s="26">
        <v>18983.42014146777</v>
      </c>
      <c r="AH34" s="30">
        <v>63.130557090393161</v>
      </c>
      <c r="AI34" s="26">
        <v>3228985.796783213</v>
      </c>
      <c r="AJ34" s="26">
        <v>19551.203090854477</v>
      </c>
      <c r="AK34" s="26">
        <v>66.380478866000416</v>
      </c>
      <c r="AL34" s="26">
        <v>3296232.038011774</v>
      </c>
      <c r="AM34" s="26">
        <v>20138.290660520335</v>
      </c>
      <c r="AN34" s="26">
        <v>69.823929386963968</v>
      </c>
      <c r="AO34" s="26">
        <v>3365764.6514421045</v>
      </c>
      <c r="AP34" s="26">
        <v>20745.339207554822</v>
      </c>
      <c r="AQ34" s="26">
        <v>73.473230750469256</v>
      </c>
      <c r="AR34" s="26">
        <v>3437661.3737290669</v>
      </c>
      <c r="AS34" s="26">
        <v>21373.027405188488</v>
      </c>
      <c r="AT34" s="26">
        <v>77.341521107045693</v>
      </c>
      <c r="AU34" s="26">
        <v>3512002.5845737862</v>
      </c>
      <c r="AV34" s="26">
        <v>22022.0570015417</v>
      </c>
      <c r="AW34" s="26">
        <v>81.442809868369366</v>
      </c>
      <c r="AX34" s="26">
        <v>3588871.3965872265</v>
      </c>
      <c r="AY34" s="26">
        <v>22693.153604170926</v>
      </c>
      <c r="AZ34" s="26">
        <v>85.792036691291699</v>
      </c>
      <c r="BA34" s="26">
        <v>3668353.748209123</v>
      </c>
      <c r="BB34" s="26">
        <v>23387.067491289537</v>
      </c>
      <c r="BC34" s="26">
        <v>90.405134497825401</v>
      </c>
      <c r="BD34" s="26">
        <v>3750538.4997861641</v>
      </c>
      <c r="BE34" s="26">
        <v>24104.57445057018</v>
      </c>
      <c r="BF34" s="26">
        <v>95.299096808730198</v>
      </c>
      <c r="BG34" s="26">
        <v>3835517.5329168248</v>
      </c>
      <c r="BH34" s="26">
        <v>24846.47664646637</v>
      </c>
      <c r="BI34" s="26">
        <v>100.49204968749413</v>
      </c>
      <c r="BJ34" s="26">
        <v>3923385.8531739279</v>
      </c>
      <c r="BK34" s="26">
        <v>25613.603517023032</v>
      </c>
      <c r="BL34" s="26">
        <v>106.00332861197774</v>
      </c>
      <c r="BM34" s="26">
        <v>4014241.6963197719</v>
      </c>
      <c r="BN34" s="26">
        <v>26406.812701178613</v>
      </c>
      <c r="BU34" s="516" t="s">
        <v>340</v>
      </c>
      <c r="BV34" s="536">
        <v>0.95590665200841052</v>
      </c>
      <c r="BW34" s="503">
        <v>0.99205898127975356</v>
      </c>
      <c r="BX34" s="503">
        <v>0.96355828639875152</v>
      </c>
      <c r="BY34" s="509"/>
      <c r="BZ34" s="503">
        <v>1.0461362526681122</v>
      </c>
      <c r="CA34" s="503">
        <v>1.0081995575904867</v>
      </c>
      <c r="CB34" s="503">
        <v>1.037628160806072</v>
      </c>
      <c r="CC34" s="502"/>
      <c r="CD34" s="503">
        <f t="shared" ref="CD34:CF34" si="50">BL190</f>
        <v>-0.12042029194007098</v>
      </c>
      <c r="CE34" s="503">
        <f t="shared" si="50"/>
        <v>-3.1328171365445079E-2</v>
      </c>
      <c r="CF34" s="503">
        <f t="shared" si="50"/>
        <v>-9.197348156620877E-2</v>
      </c>
      <c r="CG34" s="509"/>
      <c r="CH34" s="503">
        <f t="shared" ref="CH34:CJ34" si="51">BL176</f>
        <v>6.4799447497181362E-3</v>
      </c>
      <c r="CI34" s="503">
        <f t="shared" si="51"/>
        <v>1.745937064861991E-2</v>
      </c>
      <c r="CJ34" s="503">
        <f t="shared" si="51"/>
        <v>-1.0791021455630823E-2</v>
      </c>
    </row>
    <row r="35" spans="3:88">
      <c r="C35" s="26" t="s">
        <v>340</v>
      </c>
      <c r="D35" s="26">
        <v>0.39118894375889468</v>
      </c>
      <c r="E35" s="26">
        <v>44.86165732951352</v>
      </c>
      <c r="F35" s="26">
        <v>8719895.0517046526</v>
      </c>
      <c r="G35" s="478">
        <v>0.40554915791264612</v>
      </c>
      <c r="H35" s="479">
        <v>45.150174677051993</v>
      </c>
      <c r="I35" s="478">
        <v>8982227.8831353076</v>
      </c>
      <c r="J35" s="479">
        <v>0.42049843363676176</v>
      </c>
      <c r="K35" s="479">
        <v>45.447347545016626</v>
      </c>
      <c r="L35" s="26">
        <v>9252430.6995088886</v>
      </c>
      <c r="M35" s="26">
        <v>0.43606408051672818</v>
      </c>
      <c r="N35" s="479">
        <v>45.753435599020193</v>
      </c>
      <c r="O35" s="26">
        <v>9530739.6003736705</v>
      </c>
      <c r="P35" s="26">
        <v>0.45227481436386469</v>
      </c>
      <c r="Q35" s="26">
        <v>46.068706294643867</v>
      </c>
      <c r="R35" s="26">
        <v>9817397.7682643961</v>
      </c>
      <c r="S35" s="26">
        <v>0.46916083514663742</v>
      </c>
      <c r="T35" s="26">
        <v>46.393435111136256</v>
      </c>
      <c r="U35" s="26">
        <v>10112655.681191849</v>
      </c>
      <c r="V35" s="26">
        <v>0.48675390943675673</v>
      </c>
      <c r="W35" s="26">
        <v>46.727905792123408</v>
      </c>
      <c r="X35" s="26">
        <v>10416771.331507122</v>
      </c>
      <c r="Y35" s="26">
        <v>0.50508745763807039</v>
      </c>
      <c r="Z35" s="26">
        <v>47.072410593540184</v>
      </c>
      <c r="AA35" s="26">
        <v>10730010.451331852</v>
      </c>
      <c r="AB35" s="26">
        <v>0.52419664628237794</v>
      </c>
      <c r="AC35" s="26">
        <v>47.427250538999459</v>
      </c>
      <c r="AD35" s="26">
        <v>11052646.744751327</v>
      </c>
      <c r="AE35" s="26">
        <v>0.54411848569338361</v>
      </c>
      <c r="AF35" s="26">
        <v>47.79273568282251</v>
      </c>
      <c r="AG35" s="26">
        <v>11384962.126973381</v>
      </c>
      <c r="AH35" s="30">
        <v>0.56489193333812759</v>
      </c>
      <c r="AI35" s="26">
        <v>48.169185380960258</v>
      </c>
      <c r="AJ35" s="26">
        <v>11727246.970662106</v>
      </c>
      <c r="AK35" s="26">
        <v>0.58655800320445206</v>
      </c>
      <c r="AL35" s="26">
        <v>48.556928570042132</v>
      </c>
      <c r="AM35" s="26">
        <v>12079800.359661486</v>
      </c>
      <c r="AN35" s="26">
        <v>0.60915988156345202</v>
      </c>
      <c r="AO35" s="26">
        <v>48.956304054796469</v>
      </c>
      <c r="AP35" s="26">
        <v>12442930.350330846</v>
      </c>
      <c r="AQ35" s="26">
        <v>0.63274304949746618</v>
      </c>
      <c r="AR35" s="26">
        <v>49.367660804093433</v>
      </c>
      <c r="AS35" s="26">
        <v>12816954.240720291</v>
      </c>
      <c r="AT35" s="26">
        <v>0.65735541259710129</v>
      </c>
      <c r="AU35" s="26">
        <v>49.791358255869305</v>
      </c>
      <c r="AV35" s="26">
        <v>13202198.84782142</v>
      </c>
      <c r="AW35" s="26">
        <v>0.6830474382550964</v>
      </c>
      <c r="AX35" s="26">
        <v>50.227766631198449</v>
      </c>
      <c r="AY35" s="26">
        <v>13599000.793135578</v>
      </c>
      <c r="AZ35" s="26">
        <v>0.70987230101062404</v>
      </c>
      <c r="BA35" s="26">
        <v>50.677267257787477</v>
      </c>
      <c r="BB35" s="26">
        <v>14007706.796809163</v>
      </c>
      <c r="BC35" s="26">
        <v>0.73788603642497252</v>
      </c>
      <c r="BD35" s="26">
        <v>51.140252903174172</v>
      </c>
      <c r="BE35" s="26">
        <v>14428673.980592955</v>
      </c>
      <c r="BF35" s="26">
        <v>0.76714770399857402</v>
      </c>
      <c r="BG35" s="26">
        <v>51.617128117922462</v>
      </c>
      <c r="BH35" s="26">
        <v>14862270.17989026</v>
      </c>
      <c r="BI35" s="26">
        <v>0.79771955967010333</v>
      </c>
      <c r="BJ35" s="26">
        <v>52.108309589113205</v>
      </c>
      <c r="BK35" s="26">
        <v>15308874.265166489</v>
      </c>
      <c r="BL35" s="26">
        <v>0.82966723847100421</v>
      </c>
      <c r="BM35" s="26">
        <v>52.614226504439671</v>
      </c>
      <c r="BN35" s="26">
        <v>15768876.473000998</v>
      </c>
      <c r="BU35" s="516" t="s">
        <v>341</v>
      </c>
      <c r="BV35" s="536">
        <v>0.95590665200841052</v>
      </c>
      <c r="BW35" s="503">
        <v>0.99205898127975367</v>
      </c>
      <c r="BX35" s="503">
        <v>0.9635582863987513</v>
      </c>
      <c r="BY35" s="509"/>
      <c r="BZ35" s="503">
        <v>1.0461362526681124</v>
      </c>
      <c r="CA35" s="503">
        <v>1.0081995575904867</v>
      </c>
      <c r="CB35" s="503">
        <v>1.037628160806072</v>
      </c>
      <c r="CC35" s="502"/>
      <c r="CD35" s="503">
        <f t="shared" ref="CD35:CF35" si="52">BL191</f>
        <v>-0.12042029194007087</v>
      </c>
      <c r="CE35" s="503">
        <f t="shared" si="52"/>
        <v>-3.1328171365444968E-2</v>
      </c>
      <c r="CF35" s="503">
        <f t="shared" si="52"/>
        <v>-9.1973481566208548E-2</v>
      </c>
      <c r="CG35" s="509"/>
      <c r="CH35" s="503">
        <f t="shared" ref="CH35:CJ35" si="53">BL177</f>
        <v>6.4799447497176921E-3</v>
      </c>
      <c r="CI35" s="503">
        <f t="shared" si="53"/>
        <v>1.745937064861991E-2</v>
      </c>
      <c r="CJ35" s="503">
        <f t="shared" si="53"/>
        <v>-1.0791021455630934E-2</v>
      </c>
    </row>
    <row r="36" spans="3:88">
      <c r="C36" s="26" t="s">
        <v>341</v>
      </c>
      <c r="D36" s="26">
        <v>2.6600848175604841</v>
      </c>
      <c r="E36" s="26">
        <v>34.09485957043028</v>
      </c>
      <c r="F36" s="26">
        <v>78020113.620515302</v>
      </c>
      <c r="G36" s="478">
        <v>2.7577342738059945</v>
      </c>
      <c r="H36" s="479">
        <v>34.314132754559523</v>
      </c>
      <c r="I36" s="478">
        <v>80367302.112263292</v>
      </c>
      <c r="J36" s="479">
        <v>2.8593893487299806</v>
      </c>
      <c r="K36" s="479">
        <v>34.539984134212645</v>
      </c>
      <c r="L36" s="26">
        <v>82784906.258763731</v>
      </c>
      <c r="M36" s="26">
        <v>2.9652357475137525</v>
      </c>
      <c r="N36" s="479">
        <v>34.772611055255354</v>
      </c>
      <c r="O36" s="26">
        <v>85275038.529659167</v>
      </c>
      <c r="P36" s="26">
        <v>3.0754687376742806</v>
      </c>
      <c r="Q36" s="26">
        <v>35.012216783929347</v>
      </c>
      <c r="R36" s="26">
        <v>87839874.768681452</v>
      </c>
      <c r="S36" s="26">
        <v>3.190293678997135</v>
      </c>
      <c r="T36" s="26">
        <v>35.259010684463561</v>
      </c>
      <c r="U36" s="26">
        <v>90481656.094874427</v>
      </c>
      <c r="V36" s="26">
        <v>3.3099265841699457</v>
      </c>
      <c r="W36" s="26">
        <v>35.513208402013795</v>
      </c>
      <c r="X36" s="26">
        <v>93202690.86085318</v>
      </c>
      <c r="Y36" s="26">
        <v>3.4345947119388796</v>
      </c>
      <c r="Z36" s="26">
        <v>35.775032051090548</v>
      </c>
      <c r="AA36" s="26">
        <v>96005356.669811308</v>
      </c>
      <c r="AB36" s="26">
        <v>3.5645371947201712</v>
      </c>
      <c r="AC36" s="26">
        <v>36.044710409639592</v>
      </c>
      <c r="AD36" s="26">
        <v>98892102.453038201</v>
      </c>
      <c r="AE36" s="26">
        <v>3.7000057027150106</v>
      </c>
      <c r="AF36" s="26">
        <v>36.322479118945118</v>
      </c>
      <c r="AG36" s="26">
        <v>101865450.60976186</v>
      </c>
      <c r="AH36" s="30">
        <v>3.8412651466992678</v>
      </c>
      <c r="AI36" s="26">
        <v>36.608580889529804</v>
      </c>
      <c r="AJ36" s="26">
        <v>104927999.21118724</v>
      </c>
      <c r="AK36" s="26">
        <v>3.9885944217902751</v>
      </c>
      <c r="AL36" s="26">
        <v>36.903265713232031</v>
      </c>
      <c r="AM36" s="26">
        <v>108082424.27065541</v>
      </c>
      <c r="AN36" s="26">
        <v>4.1422871946314741</v>
      </c>
      <c r="AO36" s="26">
        <v>37.206791081645321</v>
      </c>
      <c r="AP36" s="26">
        <v>111331482.08190756</v>
      </c>
      <c r="AQ36" s="26">
        <v>4.30265273658277</v>
      </c>
      <c r="AR36" s="26">
        <v>37.519422211111014</v>
      </c>
      <c r="AS36" s="26">
        <v>114678011.62749733</v>
      </c>
      <c r="AT36" s="26">
        <v>4.4700168056602871</v>
      </c>
      <c r="AU36" s="26">
        <v>37.841432274460672</v>
      </c>
      <c r="AV36" s="26">
        <v>118124937.05945477</v>
      </c>
      <c r="AW36" s="26">
        <v>4.6447225801346548</v>
      </c>
      <c r="AX36" s="26">
        <v>38.173102639710827</v>
      </c>
      <c r="AY36" s="26">
        <v>121675270.25437093</v>
      </c>
      <c r="AZ36" s="26">
        <v>4.8271316468722452</v>
      </c>
      <c r="BA36" s="26">
        <v>38.514723115918486</v>
      </c>
      <c r="BB36" s="26">
        <v>125332113.44513462</v>
      </c>
      <c r="BC36" s="26">
        <v>5.0176250476898128</v>
      </c>
      <c r="BD36" s="26">
        <v>38.866592206412371</v>
      </c>
      <c r="BE36" s="26">
        <v>129098661.93162116</v>
      </c>
      <c r="BF36" s="26">
        <v>5.2166043871903049</v>
      </c>
      <c r="BG36" s="26">
        <v>39.229017369621076</v>
      </c>
      <c r="BH36" s="26">
        <v>132978206.87270235</v>
      </c>
      <c r="BI36" s="26">
        <v>5.4244930057567036</v>
      </c>
      <c r="BJ36" s="26">
        <v>39.602315287726043</v>
      </c>
      <c r="BK36" s="26">
        <v>136974138.16201594</v>
      </c>
      <c r="BL36" s="26">
        <v>5.6417372216028294</v>
      </c>
      <c r="BM36" s="26">
        <v>39.986812143374152</v>
      </c>
      <c r="BN36" s="26">
        <v>141089947.39000893</v>
      </c>
      <c r="BU36" s="516" t="s">
        <v>342</v>
      </c>
      <c r="BV36" s="536">
        <v>0.95372582460433031</v>
      </c>
      <c r="BW36" s="503">
        <v>0.99154562069168928</v>
      </c>
      <c r="BX36" s="503">
        <v>0.9618577347344075</v>
      </c>
      <c r="BY36" s="509"/>
      <c r="BZ36" s="503">
        <v>1.0484575183631881</v>
      </c>
      <c r="CA36" s="503">
        <v>1.0087296318611578</v>
      </c>
      <c r="CB36" s="503">
        <v>1.0393840779998997</v>
      </c>
      <c r="CC36" s="502"/>
      <c r="CD36" s="503">
        <f t="shared" ref="CD36:CF36" si="54">BL192</f>
        <v>-0.12414655660432616</v>
      </c>
      <c r="CE36" s="503">
        <f t="shared" si="54"/>
        <v>-3.3018520196533729E-2</v>
      </c>
      <c r="CF36" s="503">
        <f t="shared" si="54"/>
        <v>-9.4239691567116535E-2</v>
      </c>
      <c r="CG36" s="509"/>
      <c r="CH36" s="503">
        <f t="shared" ref="CH36:CJ36" si="55">BL178</f>
        <v>6.0813533091090832E-3</v>
      </c>
      <c r="CI36" s="503">
        <f t="shared" si="55"/>
        <v>1.8109536491176081E-2</v>
      </c>
      <c r="CJ36" s="503">
        <f t="shared" si="55"/>
        <v>-1.1814232900244859E-2</v>
      </c>
    </row>
    <row r="37" spans="3:88">
      <c r="C37" s="26" t="s">
        <v>342</v>
      </c>
      <c r="D37" s="26">
        <v>16.450609464222364</v>
      </c>
      <c r="E37" s="26">
        <v>341.09553355389676</v>
      </c>
      <c r="F37" s="26">
        <v>48228744.870454274</v>
      </c>
      <c r="G37" s="478">
        <v>17.085961491181305</v>
      </c>
      <c r="H37" s="479">
        <v>343.43426551416724</v>
      </c>
      <c r="I37" s="478">
        <v>49750310.923696928</v>
      </c>
      <c r="J37" s="479">
        <v>17.747814620111676</v>
      </c>
      <c r="K37" s="479">
        <v>345.84315943324577</v>
      </c>
      <c r="L37" s="26">
        <v>51317523.958536871</v>
      </c>
      <c r="M37" s="26">
        <v>18.437417013029432</v>
      </c>
      <c r="N37" s="479">
        <v>348.32432016989674</v>
      </c>
      <c r="O37" s="26">
        <v>52931753.384422019</v>
      </c>
      <c r="P37" s="26">
        <v>19.156081872364442</v>
      </c>
      <c r="Q37" s="26">
        <v>350.87991572864712</v>
      </c>
      <c r="R37" s="26">
        <v>54594409.693083696</v>
      </c>
      <c r="S37" s="26">
        <v>19.905191072742209</v>
      </c>
      <c r="T37" s="26">
        <v>353.51217915416009</v>
      </c>
      <c r="U37" s="26">
        <v>56306945.691005245</v>
      </c>
      <c r="V37" s="26">
        <v>20.68619900406549</v>
      </c>
      <c r="W37" s="26">
        <v>356.22341048243845</v>
      </c>
      <c r="X37" s="26">
        <v>58070857.768864423</v>
      </c>
      <c r="Y37" s="26">
        <v>21.500636638468166</v>
      </c>
      <c r="Z37" s="26">
        <v>359.01597875056518</v>
      </c>
      <c r="AA37" s="26">
        <v>59887687.209059402</v>
      </c>
      <c r="AB37" s="26">
        <v>22.350115834469598</v>
      </c>
      <c r="AC37" s="26">
        <v>361.89232406673568</v>
      </c>
      <c r="AD37" s="26">
        <v>61759021.532460205</v>
      </c>
      <c r="AE37" s="26">
        <v>23.236333892461069</v>
      </c>
      <c r="AF37" s="26">
        <v>364.85495974239126</v>
      </c>
      <c r="AG37" s="26">
        <v>63686495.885563038</v>
      </c>
      <c r="AH37" s="30">
        <v>24.161078376506396</v>
      </c>
      <c r="AI37" s="26">
        <v>367.90647448831658</v>
      </c>
      <c r="AJ37" s="26">
        <v>65671794.469258979</v>
      </c>
      <c r="AK37" s="26">
        <v>25.126232218341901</v>
      </c>
      <c r="AL37" s="26">
        <v>371.0495346766196</v>
      </c>
      <c r="AM37" s="26">
        <v>67716652.010465771</v>
      </c>
      <c r="AN37" s="26">
        <v>26.13377912041836</v>
      </c>
      <c r="AO37" s="26">
        <v>374.28688667057168</v>
      </c>
      <c r="AP37" s="26">
        <v>69822855.277908757</v>
      </c>
      <c r="AQ37" s="26">
        <v>27.185809275842679</v>
      </c>
      <c r="AR37" s="26">
        <v>377.62135922434243</v>
      </c>
      <c r="AS37" s="26">
        <v>71992244.643375069</v>
      </c>
      <c r="AT37" s="26">
        <v>28.284525424154044</v>
      </c>
      <c r="AU37" s="26">
        <v>381.05586595472624</v>
      </c>
      <c r="AV37" s="26">
        <v>74226715.689805359</v>
      </c>
      <c r="AW37" s="26">
        <v>29.432249263011933</v>
      </c>
      <c r="AX37" s="26">
        <v>384.59340788702156</v>
      </c>
      <c r="AY37" s="26">
        <v>76528220.86762853</v>
      </c>
      <c r="AZ37" s="26">
        <v>30.631428237084091</v>
      </c>
      <c r="BA37" s="26">
        <v>388.23707607728579</v>
      </c>
      <c r="BB37" s="26">
        <v>78898771.200786442</v>
      </c>
      <c r="BC37" s="26">
        <v>31.884642726707856</v>
      </c>
      <c r="BD37" s="26">
        <v>391.99005431325787</v>
      </c>
      <c r="BE37" s="26">
        <v>81340438.043939054</v>
      </c>
      <c r="BF37" s="26">
        <v>33.194613660261268</v>
      </c>
      <c r="BG37" s="26">
        <v>395.85562189630912</v>
      </c>
      <c r="BH37" s="26">
        <v>83855354.892386243</v>
      </c>
      <c r="BI37" s="26">
        <v>34.564210575624983</v>
      </c>
      <c r="BJ37" s="26">
        <v>399.83715650685195</v>
      </c>
      <c r="BK37" s="26">
        <v>86445719.246286869</v>
      </c>
      <c r="BL37" s="26">
        <v>35.996460157649963</v>
      </c>
      <c r="BM37" s="26">
        <v>403.93813715571105</v>
      </c>
      <c r="BN37" s="26">
        <v>89113794.530804515</v>
      </c>
      <c r="BU37" s="516" t="s">
        <v>343</v>
      </c>
      <c r="BV37" s="536">
        <v>0.95590665200841063</v>
      </c>
      <c r="BW37" s="503">
        <v>0.99205898127975367</v>
      </c>
      <c r="BX37" s="503">
        <v>0.96355828639875163</v>
      </c>
      <c r="BY37" s="509"/>
      <c r="BZ37" s="503">
        <v>1.0461362526681122</v>
      </c>
      <c r="CA37" s="503">
        <v>1.0081995575904867</v>
      </c>
      <c r="CB37" s="503">
        <v>1.037628160806072</v>
      </c>
      <c r="CC37" s="502"/>
      <c r="CD37" s="503">
        <f t="shared" ref="CD37:CF37" si="56">BL193</f>
        <v>-0.12042029194007076</v>
      </c>
      <c r="CE37" s="503">
        <f t="shared" si="56"/>
        <v>-3.1328171365444968E-2</v>
      </c>
      <c r="CF37" s="503">
        <f t="shared" si="56"/>
        <v>-9.1973481566208437E-2</v>
      </c>
      <c r="CG37" s="509"/>
      <c r="CH37" s="503">
        <f t="shared" ref="CH37:CJ37" si="57">BL179</f>
        <v>-0.71056024504069359</v>
      </c>
      <c r="CI37" s="503">
        <f t="shared" si="57"/>
        <v>-0.21502593325142483</v>
      </c>
      <c r="CJ37" s="503">
        <f t="shared" si="57"/>
        <v>-0.63127475515441056</v>
      </c>
    </row>
    <row r="38" spans="3:88">
      <c r="C38" s="26" t="s">
        <v>343</v>
      </c>
      <c r="D38" s="26">
        <v>2.9419879237682096E-2</v>
      </c>
      <c r="E38" s="26">
        <v>1.6025929847822118</v>
      </c>
      <c r="F38" s="26">
        <v>18357673.793062422</v>
      </c>
      <c r="G38" s="478">
        <v>3.0499858038133598E-2</v>
      </c>
      <c r="H38" s="479">
        <v>1.6128996899883286</v>
      </c>
      <c r="I38" s="478">
        <v>18909953.438179597</v>
      </c>
      <c r="J38" s="479">
        <v>3.1624137989065347E-2</v>
      </c>
      <c r="K38" s="479">
        <v>1.6235155963506291</v>
      </c>
      <c r="L38" s="26">
        <v>19478801.47265029</v>
      </c>
      <c r="M38" s="26">
        <v>3.2794772943787555E-2</v>
      </c>
      <c r="N38" s="479">
        <v>1.6344499799037986</v>
      </c>
      <c r="O38" s="26">
        <v>20064714.948155101</v>
      </c>
      <c r="P38" s="26">
        <v>3.4013922512674405E-2</v>
      </c>
      <c r="Q38" s="26">
        <v>1.645712394963563</v>
      </c>
      <c r="R38" s="26">
        <v>20668205.827925049</v>
      </c>
      <c r="S38" s="26">
        <v>3.5283857924091222E-2</v>
      </c>
      <c r="T38" s="26">
        <v>1.6573126824751205</v>
      </c>
      <c r="U38" s="26">
        <v>21289801.434088103</v>
      </c>
      <c r="V38" s="26">
        <v>3.6606968224861619E-2</v>
      </c>
      <c r="W38" s="26">
        <v>1.6692609786120249</v>
      </c>
      <c r="X38" s="26">
        <v>21930044.908436053</v>
      </c>
      <c r="Y38" s="26">
        <v>3.7985766840431145E-2</v>
      </c>
      <c r="Z38" s="26">
        <v>1.6815677236330362</v>
      </c>
      <c r="AA38" s="26">
        <v>22589495.687014431</v>
      </c>
      <c r="AB38" s="26">
        <v>3.9422898516095574E-2</v>
      </c>
      <c r="AC38" s="26">
        <v>1.694243671004678</v>
      </c>
      <c r="AD38" s="26">
        <v>23268729.988950167</v>
      </c>
      <c r="AE38" s="26">
        <v>4.0921146661946836E-2</v>
      </c>
      <c r="AF38" s="26">
        <v>1.7072998967974686</v>
      </c>
      <c r="AG38" s="26">
        <v>23968341.319943964</v>
      </c>
      <c r="AH38" s="30">
        <v>4.248344112555355E-2</v>
      </c>
      <c r="AI38" s="26">
        <v>1.7207478093640436</v>
      </c>
      <c r="AJ38" s="26">
        <v>24688940.990867592</v>
      </c>
      <c r="AK38" s="26">
        <v>4.411286641783714E-2</v>
      </c>
      <c r="AL38" s="26">
        <v>1.7345991593076153</v>
      </c>
      <c r="AM38" s="26">
        <v>25431158.651918918</v>
      </c>
      <c r="AN38" s="26">
        <v>4.5812670419139362E-2</v>
      </c>
      <c r="AO38" s="26">
        <v>1.7488660497494943</v>
      </c>
      <c r="AP38" s="26">
        <v>26195642.84280178</v>
      </c>
      <c r="AQ38" s="26">
        <v>4.7586273594101017E-2</v>
      </c>
      <c r="AR38" s="26">
        <v>1.7635609469046298</v>
      </c>
      <c r="AS38" s="26">
        <v>26983061.559411135</v>
      </c>
      <c r="AT38" s="26">
        <v>4.9437278745697373E-2</v>
      </c>
      <c r="AU38" s="26">
        <v>1.7786966909744195</v>
      </c>
      <c r="AV38" s="26">
        <v>27794102.837518778</v>
      </c>
      <c r="AW38" s="26">
        <v>5.1369481340603831E-2</v>
      </c>
      <c r="AX38" s="26">
        <v>1.7942865073663026</v>
      </c>
      <c r="AY38" s="26">
        <v>28629475.353969641</v>
      </c>
      <c r="AZ38" s="26">
        <v>5.3386880440005322E-2</v>
      </c>
      <c r="BA38" s="26">
        <v>1.8103440182499422</v>
      </c>
      <c r="BB38" s="26">
        <v>29489909.045914032</v>
      </c>
      <c r="BC38" s="26">
        <v>5.5493690272019572E-2</v>
      </c>
      <c r="BD38" s="26">
        <v>1.826883254460091</v>
      </c>
      <c r="BE38" s="26">
        <v>30376155.748616751</v>
      </c>
      <c r="BF38" s="26">
        <v>5.7694352484086463E-2</v>
      </c>
      <c r="BG38" s="26">
        <v>1.8439186677565442</v>
      </c>
      <c r="BH38" s="26">
        <v>31288989.852400552</v>
      </c>
      <c r="BI38" s="26">
        <v>5.9993549115989718E-2</v>
      </c>
      <c r="BJ38" s="26">
        <v>1.8614651434518914</v>
      </c>
      <c r="BK38" s="26">
        <v>32229208.97929788</v>
      </c>
      <c r="BL38" s="26">
        <v>6.2396216336630936E-2</v>
      </c>
      <c r="BM38" s="26">
        <v>1.8795380134180986</v>
      </c>
      <c r="BN38" s="26">
        <v>33197634.680002104</v>
      </c>
      <c r="BU38" s="516" t="s">
        <v>344</v>
      </c>
      <c r="BV38" s="536">
        <v>0.95590665200841063</v>
      </c>
      <c r="BW38" s="503">
        <v>0.99205898127975356</v>
      </c>
      <c r="BX38" s="503">
        <v>0.96355828639875152</v>
      </c>
      <c r="BY38" s="509"/>
      <c r="BZ38" s="503">
        <v>1.0461362526681119</v>
      </c>
      <c r="CA38" s="503">
        <v>1.0081995575904865</v>
      </c>
      <c r="CB38" s="503">
        <v>1.0376281608060718</v>
      </c>
      <c r="CC38" s="502"/>
      <c r="CD38" s="503">
        <f t="shared" ref="CD38:CF38" si="58">BL194</f>
        <v>-0.12042029194007065</v>
      </c>
      <c r="CE38" s="503">
        <f t="shared" si="58"/>
        <v>-3.1328171365444857E-2</v>
      </c>
      <c r="CF38" s="503">
        <f t="shared" si="58"/>
        <v>-9.1973481566208437E-2</v>
      </c>
      <c r="CG38" s="509"/>
      <c r="CH38" s="503">
        <f t="shared" ref="CH38:CJ38" si="59">BL180</f>
        <v>6.4799447497176921E-3</v>
      </c>
      <c r="CI38" s="503">
        <f t="shared" si="59"/>
        <v>1.745937064861991E-2</v>
      </c>
      <c r="CJ38" s="503">
        <f t="shared" si="59"/>
        <v>-1.0791021455631156E-2</v>
      </c>
    </row>
    <row r="39" spans="3:88">
      <c r="C39" s="26" t="s">
        <v>344</v>
      </c>
      <c r="D39" s="26">
        <v>0.34172985040177584</v>
      </c>
      <c r="E39" s="26">
        <v>7.6763280319389802</v>
      </c>
      <c r="F39" s="26">
        <v>44517358.948176369</v>
      </c>
      <c r="G39" s="478">
        <v>0.35427446321047412</v>
      </c>
      <c r="H39" s="479">
        <v>7.725696555851119</v>
      </c>
      <c r="I39" s="478">
        <v>45856637.087585516</v>
      </c>
      <c r="J39" s="479">
        <v>0.36733366091613717</v>
      </c>
      <c r="K39" s="479">
        <v>7.7765461354806229</v>
      </c>
      <c r="L39" s="26">
        <v>47236093.571176946</v>
      </c>
      <c r="M39" s="26">
        <v>0.38093130027829747</v>
      </c>
      <c r="N39" s="479">
        <v>7.8289212024990116</v>
      </c>
      <c r="O39" s="26">
        <v>48656933.749276109</v>
      </c>
      <c r="P39" s="26">
        <v>0.39509246648932222</v>
      </c>
      <c r="Q39" s="26">
        <v>7.8828675215279507</v>
      </c>
      <c r="R39" s="26">
        <v>50120399.132718235</v>
      </c>
      <c r="S39" s="26">
        <v>0.40984354125265909</v>
      </c>
      <c r="T39" s="26">
        <v>7.9384322301277592</v>
      </c>
      <c r="U39" s="26">
        <v>51627768.477663651</v>
      </c>
      <c r="V39" s="26">
        <v>0.42521227480504509</v>
      </c>
      <c r="W39" s="26">
        <v>7.9956638799855613</v>
      </c>
      <c r="X39" s="26">
        <v>53180358.902957402</v>
      </c>
      <c r="Y39" s="26">
        <v>0.4412278621168127</v>
      </c>
      <c r="Z39" s="26">
        <v>8.0546124793390987</v>
      </c>
      <c r="AA39" s="26">
        <v>54779527.041009992</v>
      </c>
      <c r="AB39" s="26">
        <v>0.45792102351848901</v>
      </c>
      <c r="AC39" s="26">
        <v>8.1153295366732401</v>
      </c>
      <c r="AD39" s="26">
        <v>56426670.223204143</v>
      </c>
      <c r="AE39" s="26">
        <v>0.47532409001682835</v>
      </c>
      <c r="AF39" s="26">
        <v>8.1778681057274074</v>
      </c>
      <c r="AG39" s="26">
        <v>58123227.700864114</v>
      </c>
      <c r="AH39" s="30">
        <v>0.49347109357923674</v>
      </c>
      <c r="AI39" s="26">
        <v>8.2422828318531991</v>
      </c>
      <c r="AJ39" s="26">
        <v>59870681.902853906</v>
      </c>
      <c r="AK39" s="26">
        <v>0.51239786268234522</v>
      </c>
      <c r="AL39" s="26">
        <v>8.3086299997627648</v>
      </c>
      <c r="AM39" s="26">
        <v>61670559.730903365</v>
      </c>
      <c r="AN39" s="26">
        <v>0.53214212343829503</v>
      </c>
      <c r="AO39" s="26">
        <v>8.3769675827096179</v>
      </c>
      <c r="AP39" s="26">
        <v>63524433.893794313</v>
      </c>
      <c r="AQ39" s="26">
        <v>0.55274360663117827</v>
      </c>
      <c r="AR39" s="26">
        <v>8.4473552931448754</v>
      </c>
      <c r="AS39" s="26">
        <v>65433924.281572007</v>
      </c>
      <c r="AT39" s="26">
        <v>0.57424416101611109</v>
      </c>
      <c r="AU39" s="26">
        <v>8.5198546348931927</v>
      </c>
      <c r="AV39" s="26">
        <v>67400699.38098304</v>
      </c>
      <c r="AW39" s="26">
        <v>0.59668787325465666</v>
      </c>
      <c r="AX39" s="26">
        <v>8.5945289568939565</v>
      </c>
      <c r="AY39" s="26">
        <v>69426477.733376369</v>
      </c>
      <c r="AZ39" s="26">
        <v>0.62012119488284823</v>
      </c>
      <c r="BA39" s="26">
        <v>8.6714435085547468</v>
      </c>
      <c r="BB39" s="26">
        <v>71513029.436341524</v>
      </c>
      <c r="BC39" s="26">
        <v>0.64459307673194366</v>
      </c>
      <c r="BD39" s="26">
        <v>8.7506654967653574</v>
      </c>
      <c r="BE39" s="26">
        <v>73662177.690395594</v>
      </c>
      <c r="BF39" s="26">
        <v>0.67015511124740912</v>
      </c>
      <c r="BG39" s="26">
        <v>8.8322641446222878</v>
      </c>
      <c r="BH39" s="26">
        <v>75875800.392071307</v>
      </c>
      <c r="BI39" s="26">
        <v>0.69686168317847974</v>
      </c>
      <c r="BJ39" s="26">
        <v>8.9163107519149278</v>
      </c>
      <c r="BK39" s="26">
        <v>78155831.774797335</v>
      </c>
      <c r="BL39" s="26">
        <v>0.72477012913917338</v>
      </c>
      <c r="BM39" s="26">
        <v>9.0028787574263447</v>
      </c>
      <c r="BN39" s="26">
        <v>80504264.099005103</v>
      </c>
      <c r="BU39" s="516" t="s">
        <v>345</v>
      </c>
      <c r="BV39" s="536">
        <v>0.95788841492495425</v>
      </c>
      <c r="BW39" s="503">
        <v>0.99251356694873638</v>
      </c>
      <c r="BX39" s="503">
        <v>0.9651136738309487</v>
      </c>
      <c r="BY39" s="509"/>
      <c r="BZ39" s="503">
        <v>1.0440307630948793</v>
      </c>
      <c r="CA39" s="503">
        <v>1.0077301717970581</v>
      </c>
      <c r="CB39" s="503">
        <v>1.036022134013401</v>
      </c>
      <c r="CC39" s="502"/>
      <c r="CD39" s="503">
        <f t="shared" ref="CD39:CF39" si="60">BL195</f>
        <v>-0.11693949992748931</v>
      </c>
      <c r="CE39" s="503">
        <f t="shared" si="60"/>
        <v>-2.9802465131525957E-2</v>
      </c>
      <c r="CF39" s="503">
        <f t="shared" si="60"/>
        <v>-8.9813704595504196E-2</v>
      </c>
      <c r="CG39" s="509"/>
      <c r="CH39" s="503">
        <f t="shared" ref="CH39:CJ39" si="61">BL181</f>
        <v>6.7711963083554316E-3</v>
      </c>
      <c r="CI39" s="503">
        <f t="shared" si="61"/>
        <v>1.6840791460599469E-2</v>
      </c>
      <c r="CJ39" s="503">
        <f t="shared" si="61"/>
        <v>-9.9028237623906001E-3</v>
      </c>
    </row>
    <row r="40" spans="3:88">
      <c r="C40" s="26" t="s">
        <v>345</v>
      </c>
      <c r="D40" s="26">
        <v>10.461423791776697</v>
      </c>
      <c r="E40" s="26">
        <v>257.07721450768435</v>
      </c>
      <c r="F40" s="26">
        <v>40693702.908718862</v>
      </c>
      <c r="G40" s="478">
        <v>10.827359956317562</v>
      </c>
      <c r="H40" s="479">
        <v>258.63399108673013</v>
      </c>
      <c r="I40" s="478">
        <v>41863638.691971943</v>
      </c>
      <c r="J40" s="479">
        <v>11.20808242181951</v>
      </c>
      <c r="K40" s="479">
        <v>260.23747096314736</v>
      </c>
      <c r="L40" s="26">
        <v>43068672.54872264</v>
      </c>
      <c r="M40" s="26">
        <v>11.604266697667274</v>
      </c>
      <c r="N40" s="479">
        <v>261.88905523585709</v>
      </c>
      <c r="O40" s="26">
        <v>44309857.421175852</v>
      </c>
      <c r="P40" s="26">
        <v>12.016622682476816</v>
      </c>
      <c r="Q40" s="26">
        <v>263.59018703674809</v>
      </c>
      <c r="R40" s="26">
        <v>45588277.839802638</v>
      </c>
      <c r="S40" s="26">
        <v>12.445896555920793</v>
      </c>
      <c r="T40" s="26">
        <v>265.34235279166586</v>
      </c>
      <c r="U40" s="26">
        <v>46905050.870988235</v>
      </c>
      <c r="V40" s="26">
        <v>12.892872779691833</v>
      </c>
      <c r="W40" s="26">
        <v>267.14708351923116</v>
      </c>
      <c r="X40" s="26">
        <v>48261327.093109414</v>
      </c>
      <c r="Y40" s="26">
        <v>13.358376214067874</v>
      </c>
      <c r="Z40" s="26">
        <v>269.00595616862336</v>
      </c>
      <c r="AA40" s="26">
        <v>49658291.601894222</v>
      </c>
      <c r="AB40" s="26">
        <v>13.843274356932085</v>
      </c>
      <c r="AC40" s="26">
        <v>270.92059499749735</v>
      </c>
      <c r="AD40" s="26">
        <v>51097165.045942567</v>
      </c>
      <c r="AE40" s="26">
        <v>14.348479712511438</v>
      </c>
      <c r="AF40" s="26">
        <v>272.89267299123759</v>
      </c>
      <c r="AG40" s="26">
        <v>52579204.693312377</v>
      </c>
      <c r="AH40" s="30">
        <v>14.874952297534723</v>
      </c>
      <c r="AI40" s="26">
        <v>274.92391332479002</v>
      </c>
      <c r="AJ40" s="26">
        <v>54105705.530103266</v>
      </c>
      <c r="AK40" s="26">
        <v>15.423702292973756</v>
      </c>
      <c r="AL40" s="26">
        <v>277.01609086834907</v>
      </c>
      <c r="AM40" s="26">
        <v>55678001.391997904</v>
      </c>
      <c r="AN40" s="26">
        <v>15.995792850022479</v>
      </c>
      <c r="AO40" s="26">
        <v>279.17103373821482</v>
      </c>
      <c r="AP40" s="26">
        <v>57297466.129749358</v>
      </c>
      <c r="AQ40" s="26">
        <v>16.592343059489551</v>
      </c>
      <c r="AR40" s="26">
        <v>281.39062489417654</v>
      </c>
      <c r="AS40" s="26">
        <v>58965514.809633359</v>
      </c>
      <c r="AT40" s="26">
        <v>17.214531094332088</v>
      </c>
      <c r="AU40" s="26">
        <v>283.6768037848172</v>
      </c>
      <c r="AV40" s="26">
        <v>60683604.949913904</v>
      </c>
      <c r="AW40" s="26">
        <v>17.863597535643994</v>
      </c>
      <c r="AX40" s="26">
        <v>286.03156804217701</v>
      </c>
      <c r="AY40" s="26">
        <v>62453237.79440283</v>
      </c>
      <c r="AZ40" s="26">
        <v>18.54084889303369</v>
      </c>
      <c r="BA40" s="26">
        <v>288.4569752272576</v>
      </c>
      <c r="BB40" s="26">
        <v>64275959.624226429</v>
      </c>
      <c r="BC40" s="26">
        <v>19.247661330984386</v>
      </c>
      <c r="BD40" s="26">
        <v>290.9551446278906</v>
      </c>
      <c r="BE40" s="26">
        <v>66153363.108944766</v>
      </c>
      <c r="BF40" s="26">
        <v>19.98548461348911</v>
      </c>
      <c r="BG40" s="26">
        <v>293.52825911054265</v>
      </c>
      <c r="BH40" s="26">
        <v>68087088.698204637</v>
      </c>
      <c r="BI40" s="26">
        <v>20.75584627999369</v>
      </c>
      <c r="BJ40" s="26">
        <v>296.17856702767426</v>
      </c>
      <c r="BK40" s="26">
        <v>70078826.055142298</v>
      </c>
      <c r="BL40" s="26">
        <v>21.560356066466564</v>
      </c>
      <c r="BM40" s="26">
        <v>298.90838418231976</v>
      </c>
      <c r="BN40" s="26">
        <v>72130315.532788068</v>
      </c>
      <c r="BU40" s="516" t="s">
        <v>346</v>
      </c>
      <c r="BV40" s="536">
        <v>0.95908753373704403</v>
      </c>
      <c r="BW40" s="503">
        <v>0.97916925217936412</v>
      </c>
      <c r="BX40" s="503">
        <v>0.97949106510685091</v>
      </c>
      <c r="BY40" s="509"/>
      <c r="BZ40" s="503">
        <v>1.0580236723029761</v>
      </c>
      <c r="CA40" s="503">
        <v>1.0288254622192894</v>
      </c>
      <c r="CB40" s="503">
        <v>1.0283801394462992</v>
      </c>
      <c r="CC40" s="502"/>
      <c r="CD40" s="503">
        <f t="shared" ref="CD40:CF40" si="62">BL196</f>
        <v>-0.13005426292412858</v>
      </c>
      <c r="CE40" s="503">
        <f t="shared" si="62"/>
        <v>-6.7609355164803375E-2</v>
      </c>
      <c r="CF40" s="503">
        <f t="shared" si="62"/>
        <v>-6.6972902511653443E-2</v>
      </c>
      <c r="CG40" s="509"/>
      <c r="CH40" s="503">
        <f t="shared" ref="CH40:CJ40" si="63">BL182</f>
        <v>-6.2824034179487231E-4</v>
      </c>
      <c r="CI40" s="503">
        <f t="shared" si="63"/>
        <v>2.4863583142061385E-2</v>
      </c>
      <c r="CJ40" s="503">
        <f t="shared" si="63"/>
        <v>-2.4873382080474071E-2</v>
      </c>
    </row>
    <row r="41" spans="3:88">
      <c r="C41" s="26" t="s">
        <v>346</v>
      </c>
      <c r="D41" s="26">
        <v>277.18101311588708</v>
      </c>
      <c r="E41" s="26">
        <v>5481.6615142503551</v>
      </c>
      <c r="F41" s="26">
        <v>50565145.694478907</v>
      </c>
      <c r="G41" s="478">
        <v>289.25066096394664</v>
      </c>
      <c r="H41" s="479">
        <v>5600.6659908876609</v>
      </c>
      <c r="I41" s="478">
        <v>51645761.670944192</v>
      </c>
      <c r="J41" s="479">
        <v>302.03853250408497</v>
      </c>
      <c r="K41" s="479">
        <v>5724.0736331605458</v>
      </c>
      <c r="L41" s="26">
        <v>52766360.438538671</v>
      </c>
      <c r="M41" s="26">
        <v>315.59167575467717</v>
      </c>
      <c r="N41" s="479">
        <v>5852.0473581975293</v>
      </c>
      <c r="O41" s="26">
        <v>53928421.360534169</v>
      </c>
      <c r="P41" s="26">
        <v>329.96042259622089</v>
      </c>
      <c r="Q41" s="26">
        <v>5984.7561110608794</v>
      </c>
      <c r="R41" s="26">
        <v>55133478.536643483</v>
      </c>
      <c r="S41" s="26">
        <v>345.19862657504274</v>
      </c>
      <c r="T41" s="26">
        <v>6122.3750877801731</v>
      </c>
      <c r="U41" s="26">
        <v>56383122.828268841</v>
      </c>
      <c r="V41" s="26">
        <v>361.3639182712156</v>
      </c>
      <c r="W41" s="26">
        <v>6265.0859666380811</v>
      </c>
      <c r="X41" s="26">
        <v>57679003.95868434</v>
      </c>
      <c r="Y41" s="26">
        <v>378.51797954121054</v>
      </c>
      <c r="Z41" s="26">
        <v>6413.0771480137337</v>
      </c>
      <c r="AA41" s="26">
        <v>59022832.690925226</v>
      </c>
      <c r="AB41" s="26">
        <v>396.72683804408342</v>
      </c>
      <c r="AC41" s="26">
        <v>6566.5440031002827</v>
      </c>
      <c r="AD41" s="26">
        <v>60416383.086259007</v>
      </c>
      <c r="AE41" s="26">
        <v>416.06118356567328</v>
      </c>
      <c r="AF41" s="26">
        <v>6725.6891318250355</v>
      </c>
      <c r="AG41" s="26">
        <v>61861494.846220143</v>
      </c>
      <c r="AH41" s="30">
        <v>436.59670776889533</v>
      </c>
      <c r="AI41" s="26">
        <v>6890.7226303126026</v>
      </c>
      <c r="AJ41" s="26">
        <v>63360075.741299838</v>
      </c>
      <c r="AK41" s="26">
        <v>458.41446912038435</v>
      </c>
      <c r="AL41" s="26">
        <v>7061.8623682442103</v>
      </c>
      <c r="AM41" s="26">
        <v>64914104.129497476</v>
      </c>
      <c r="AN41" s="26">
        <v>481.60128487507802</v>
      </c>
      <c r="AO41" s="26">
        <v>7239.3342764792878</v>
      </c>
      <c r="AP41" s="26">
        <v>66525631.568058439</v>
      </c>
      <c r="AQ41" s="26">
        <v>506.25015214156423</v>
      </c>
      <c r="AR41" s="26">
        <v>7423.3726453190657</v>
      </c>
      <c r="AS41" s="26">
        <v>68196785.521846175</v>
      </c>
      <c r="AT41" s="26">
        <v>532.46070020285595</v>
      </c>
      <c r="AU41" s="26">
        <v>7614.2204338059119</v>
      </c>
      <c r="AV41" s="26">
        <v>69929772.171924025</v>
      </c>
      <c r="AW41" s="26">
        <v>560.33967643053643</v>
      </c>
      <c r="AX41" s="26">
        <v>7812.129590466775</v>
      </c>
      <c r="AY41" s="26">
        <v>71726879.328054786</v>
      </c>
      <c r="AZ41" s="26">
        <v>590.00146830575034</v>
      </c>
      <c r="BA41" s="26">
        <v>8017.3613859240832</v>
      </c>
      <c r="BB41" s="26">
        <v>73590479.448962331</v>
      </c>
      <c r="BC41" s="26">
        <v>621.56866424930297</v>
      </c>
      <c r="BD41" s="26">
        <v>8230.1867578133169</v>
      </c>
      <c r="BE41" s="26">
        <v>75523032.774343491</v>
      </c>
      <c r="BF41" s="26">
        <v>655.17265616605027</v>
      </c>
      <c r="BG41" s="26">
        <v>8450.8866684624518</v>
      </c>
      <c r="BH41" s="26">
        <v>77527090.572763756</v>
      </c>
      <c r="BI41" s="26">
        <v>690.95428682703505</v>
      </c>
      <c r="BJ41" s="26">
        <v>8679.7524758056061</v>
      </c>
      <c r="BK41" s="26">
        <v>79605298.509725586</v>
      </c>
      <c r="BL41" s="26">
        <v>729.06454544743701</v>
      </c>
      <c r="BM41" s="26">
        <v>8917.0863180204542</v>
      </c>
      <c r="BN41" s="26">
        <v>81760400.140354976</v>
      </c>
      <c r="BU41" s="516" t="s">
        <v>92</v>
      </c>
      <c r="BV41" s="536">
        <v>0.93460558925054638</v>
      </c>
      <c r="BW41" s="503">
        <v>0.97969005543063736</v>
      </c>
      <c r="BX41" s="503"/>
      <c r="BY41" s="509"/>
      <c r="BZ41" s="503">
        <v>1.0734913661625896</v>
      </c>
      <c r="CA41" s="503">
        <v>1.02119714476604</v>
      </c>
      <c r="CB41" s="503"/>
      <c r="CC41" s="502"/>
      <c r="CD41" s="503">
        <f t="shared" ref="CD41:CF41" si="64">BL197</f>
        <v>-0.18024619136418629</v>
      </c>
      <c r="CE41" s="503">
        <f t="shared" si="64"/>
        <v>-7.5369614983871402E-2</v>
      </c>
      <c r="CF41" s="503">
        <f t="shared" si="64"/>
        <v>0</v>
      </c>
      <c r="CG41" s="509"/>
      <c r="CH41" s="503">
        <f t="shared" ref="CH41:CI41" si="65">BL183</f>
        <v>3.2420878095915651E-3</v>
      </c>
      <c r="CI41" s="503">
        <f t="shared" si="65"/>
        <v>3.0729277160225665E-2</v>
      </c>
      <c r="CJ41" s="503"/>
    </row>
    <row r="42" spans="3:88">
      <c r="C42" s="26" t="s">
        <v>92</v>
      </c>
      <c r="D42" s="26">
        <v>1260.6940976311957</v>
      </c>
      <c r="E42" s="26">
        <v>1442224607.1307678</v>
      </c>
      <c r="G42" s="478">
        <v>1337.758587090997</v>
      </c>
      <c r="H42" s="479">
        <v>1468081253.4979322</v>
      </c>
      <c r="J42" s="479">
        <v>1420.0210785323936</v>
      </c>
      <c r="K42" s="479">
        <v>1495023501.3267958</v>
      </c>
      <c r="M42" s="26">
        <v>1507.8670745801285</v>
      </c>
      <c r="N42" s="479">
        <v>1523096933.1163073</v>
      </c>
      <c r="P42" s="26">
        <v>1601.7124621012708</v>
      </c>
      <c r="Q42" s="26">
        <v>1552349045.399929</v>
      </c>
      <c r="S42" s="26">
        <v>1702.0059926681899</v>
      </c>
      <c r="T42" s="26">
        <v>1582829329.1206036</v>
      </c>
      <c r="V42" s="26">
        <v>1809.2319694756386</v>
      </c>
      <c r="W42" s="26">
        <v>1614589353.380985</v>
      </c>
      <c r="Y42" s="26">
        <v>1923.9131580792532</v>
      </c>
      <c r="Z42" s="26">
        <v>1647682852.7106788</v>
      </c>
      <c r="AB42" s="26">
        <v>2046.6139397925936</v>
      </c>
      <c r="AC42" s="26">
        <v>1682165817.9981835</v>
      </c>
      <c r="AE42" s="26">
        <v>2177.9437281744895</v>
      </c>
      <c r="AF42" s="26">
        <v>1718096591.2414441</v>
      </c>
      <c r="AH42" s="30">
        <v>2318.5606707686106</v>
      </c>
      <c r="AI42" s="26">
        <v>1755535964.2773712</v>
      </c>
      <c r="AK42" s="26">
        <v>2469.1756601343136</v>
      </c>
      <c r="AL42" s="26">
        <v>1794547281.657424</v>
      </c>
      <c r="AN42" s="26">
        <v>2630.5566802445269</v>
      </c>
      <c r="AO42" s="26">
        <v>1835196547.8433855</v>
      </c>
      <c r="AQ42" s="26">
        <v>2803.5335165361944</v>
      </c>
      <c r="AR42" s="26">
        <v>1877552538.904743</v>
      </c>
      <c r="AT42" s="26">
        <v>2989.0028602965099</v>
      </c>
      <c r="AU42" s="26">
        <v>1921686918.9067276</v>
      </c>
      <c r="AW42" s="26">
        <v>3187.9338406696861</v>
      </c>
      <c r="AX42" s="26">
        <v>1967674361.1859989</v>
      </c>
      <c r="AZ42" s="26">
        <v>3401.3740203918155</v>
      </c>
      <c r="BA42" s="26">
        <v>2015592674.7192385</v>
      </c>
      <c r="BC42" s="26">
        <v>3630.4558944242681</v>
      </c>
      <c r="BD42" s="26">
        <v>2065522935.7985213</v>
      </c>
      <c r="BF42" s="26">
        <v>3876.4039339794831</v>
      </c>
      <c r="BG42" s="26">
        <v>2117549625.2363362</v>
      </c>
      <c r="BI42" s="26">
        <v>4140.5422220393102</v>
      </c>
      <c r="BJ42" s="26">
        <v>2171760771.3324757</v>
      </c>
      <c r="BL42" s="26">
        <v>4424.3027303790941</v>
      </c>
      <c r="BM42" s="26">
        <v>2228248098.8447604</v>
      </c>
      <c r="BU42" s="32"/>
      <c r="BV42" s="32"/>
      <c r="BW42" s="32"/>
      <c r="BX42" s="32"/>
      <c r="BY42" s="32"/>
      <c r="BZ42" s="32"/>
      <c r="CA42" s="32"/>
      <c r="CB42" s="32"/>
    </row>
    <row r="43" spans="3:88">
      <c r="CC43" s="32"/>
    </row>
    <row r="44" spans="3:88" s="32" customFormat="1">
      <c r="C44" s="49" t="s">
        <v>349</v>
      </c>
      <c r="D44" s="478" t="s">
        <v>156</v>
      </c>
      <c r="E44" s="479"/>
      <c r="F44" s="478"/>
      <c r="G44" s="478" t="s">
        <v>316</v>
      </c>
      <c r="H44" s="479"/>
      <c r="I44" s="478"/>
      <c r="J44" s="479" t="s">
        <v>317</v>
      </c>
      <c r="K44" s="479"/>
      <c r="M44" s="32" t="s">
        <v>318</v>
      </c>
      <c r="N44" s="479"/>
      <c r="P44" s="32" t="s">
        <v>319</v>
      </c>
      <c r="S44" s="32" t="s">
        <v>320</v>
      </c>
      <c r="V44" s="32" t="s">
        <v>321</v>
      </c>
      <c r="Y44" s="32" t="s">
        <v>322</v>
      </c>
      <c r="AB44" s="32" t="s">
        <v>323</v>
      </c>
      <c r="AE44" s="32" t="s">
        <v>324</v>
      </c>
      <c r="AH44" s="39" t="s">
        <v>325</v>
      </c>
      <c r="AK44" s="32" t="s">
        <v>326</v>
      </c>
      <c r="AN44" s="32" t="s">
        <v>327</v>
      </c>
      <c r="AQ44" s="32" t="s">
        <v>328</v>
      </c>
      <c r="AT44" s="32" t="s">
        <v>329</v>
      </c>
      <c r="AW44" s="32" t="s">
        <v>330</v>
      </c>
      <c r="AZ44" s="32" t="s">
        <v>331</v>
      </c>
      <c r="BC44" s="32" t="s">
        <v>332</v>
      </c>
      <c r="BF44" s="32" t="s">
        <v>333</v>
      </c>
      <c r="BI44" s="32" t="s">
        <v>234</v>
      </c>
      <c r="BL44" s="32" t="s">
        <v>334</v>
      </c>
      <c r="BU44" s="26"/>
      <c r="BV44" s="26"/>
      <c r="BW44" s="26"/>
      <c r="BX44" s="26"/>
      <c r="BY44" s="26"/>
      <c r="BZ44" s="26"/>
      <c r="CA44" s="26"/>
      <c r="CB44" s="26"/>
      <c r="CC44" s="26"/>
    </row>
    <row r="45" spans="3:88" ht="16.8">
      <c r="D45" s="478" t="s">
        <v>336</v>
      </c>
      <c r="E45" s="479" t="s">
        <v>71</v>
      </c>
      <c r="F45" s="478" t="s">
        <v>72</v>
      </c>
      <c r="G45" s="478" t="s">
        <v>336</v>
      </c>
      <c r="H45" s="479" t="s">
        <v>71</v>
      </c>
      <c r="I45" s="478" t="s">
        <v>72</v>
      </c>
      <c r="J45" s="478" t="s">
        <v>336</v>
      </c>
      <c r="K45" s="479" t="s">
        <v>71</v>
      </c>
      <c r="L45" s="26" t="s">
        <v>72</v>
      </c>
      <c r="M45" s="478" t="s">
        <v>336</v>
      </c>
      <c r="N45" s="479" t="s">
        <v>71</v>
      </c>
      <c r="O45" s="26" t="s">
        <v>72</v>
      </c>
      <c r="P45" s="478" t="s">
        <v>336</v>
      </c>
      <c r="Q45" s="26" t="s">
        <v>71</v>
      </c>
      <c r="R45" s="26" t="s">
        <v>72</v>
      </c>
      <c r="S45" s="478" t="s">
        <v>336</v>
      </c>
      <c r="T45" s="26" t="s">
        <v>71</v>
      </c>
      <c r="U45" s="26" t="s">
        <v>72</v>
      </c>
      <c r="V45" s="478" t="s">
        <v>336</v>
      </c>
      <c r="W45" s="26" t="s">
        <v>71</v>
      </c>
      <c r="X45" s="26" t="s">
        <v>72</v>
      </c>
      <c r="Y45" s="478" t="s">
        <v>336</v>
      </c>
      <c r="Z45" s="26" t="s">
        <v>71</v>
      </c>
      <c r="AA45" s="26" t="s">
        <v>72</v>
      </c>
      <c r="AB45" s="478" t="s">
        <v>336</v>
      </c>
      <c r="AC45" s="26" t="s">
        <v>71</v>
      </c>
      <c r="AD45" s="26" t="s">
        <v>72</v>
      </c>
      <c r="AE45" s="478" t="s">
        <v>336</v>
      </c>
      <c r="AF45" s="26" t="s">
        <v>71</v>
      </c>
      <c r="AG45" s="26" t="s">
        <v>72</v>
      </c>
      <c r="AH45" s="480" t="s">
        <v>336</v>
      </c>
      <c r="AI45" s="26" t="s">
        <v>71</v>
      </c>
      <c r="AJ45" s="26" t="s">
        <v>72</v>
      </c>
      <c r="AK45" s="478" t="s">
        <v>336</v>
      </c>
      <c r="AL45" s="26" t="s">
        <v>71</v>
      </c>
      <c r="AM45" s="26" t="s">
        <v>72</v>
      </c>
      <c r="AN45" s="478" t="s">
        <v>336</v>
      </c>
      <c r="AO45" s="26" t="s">
        <v>71</v>
      </c>
      <c r="AP45" s="26" t="s">
        <v>72</v>
      </c>
      <c r="AQ45" s="478" t="s">
        <v>336</v>
      </c>
      <c r="AR45" s="26" t="s">
        <v>71</v>
      </c>
      <c r="AS45" s="26" t="s">
        <v>72</v>
      </c>
      <c r="AT45" s="478" t="s">
        <v>336</v>
      </c>
      <c r="AU45" s="26" t="s">
        <v>71</v>
      </c>
      <c r="AV45" s="26" t="s">
        <v>72</v>
      </c>
      <c r="AW45" s="478" t="s">
        <v>336</v>
      </c>
      <c r="AX45" s="26" t="s">
        <v>71</v>
      </c>
      <c r="AY45" s="26" t="s">
        <v>72</v>
      </c>
      <c r="AZ45" s="478" t="s">
        <v>336</v>
      </c>
      <c r="BA45" s="26" t="s">
        <v>71</v>
      </c>
      <c r="BB45" s="26" t="s">
        <v>72</v>
      </c>
      <c r="BC45" s="478" t="s">
        <v>336</v>
      </c>
      <c r="BD45" s="26" t="s">
        <v>71</v>
      </c>
      <c r="BE45" s="26" t="s">
        <v>72</v>
      </c>
      <c r="BF45" s="478" t="s">
        <v>336</v>
      </c>
      <c r="BG45" s="26" t="s">
        <v>71</v>
      </c>
      <c r="BH45" s="26" t="s">
        <v>72</v>
      </c>
      <c r="BI45" s="478" t="s">
        <v>336</v>
      </c>
      <c r="BJ45" s="26" t="s">
        <v>71</v>
      </c>
      <c r="BK45" s="26" t="s">
        <v>72</v>
      </c>
      <c r="BL45" s="478" t="s">
        <v>336</v>
      </c>
      <c r="BM45" s="26" t="s">
        <v>71</v>
      </c>
      <c r="BN45" s="26" t="s">
        <v>72</v>
      </c>
    </row>
    <row r="46" spans="3:88">
      <c r="C46" s="26" t="s">
        <v>337</v>
      </c>
      <c r="D46" s="26">
        <v>931.6750755352848</v>
      </c>
      <c r="E46" s="26">
        <v>1437738692.9712708</v>
      </c>
      <c r="F46" s="26">
        <v>648.01419068012922</v>
      </c>
      <c r="G46" s="478">
        <v>997.18283689864563</v>
      </c>
      <c r="H46" s="479">
        <v>1463365097.3864088</v>
      </c>
      <c r="I46" s="478">
        <v>681.43133841283259</v>
      </c>
      <c r="J46" s="479">
        <v>1067.2640590741901</v>
      </c>
      <c r="K46" s="479">
        <v>1490067810.786983</v>
      </c>
      <c r="L46" s="26">
        <v>716.25200635030967</v>
      </c>
      <c r="M46" s="26">
        <v>1142.2671009880114</v>
      </c>
      <c r="N46" s="479">
        <v>1517892038.1503811</v>
      </c>
      <c r="O46" s="26">
        <v>752.53514234116062</v>
      </c>
      <c r="P46" s="26">
        <v>1222.5683552877276</v>
      </c>
      <c r="Q46" s="26">
        <v>1546884883.0630422</v>
      </c>
      <c r="R46" s="26">
        <v>790.34217004362733</v>
      </c>
      <c r="S46" s="26">
        <v>1308.5745752233677</v>
      </c>
      <c r="T46" s="26">
        <v>1577095427.4620347</v>
      </c>
      <c r="U46" s="26">
        <v>829.73709290959755</v>
      </c>
      <c r="V46" s="26">
        <v>1400.7253978399438</v>
      </c>
      <c r="W46" s="26">
        <v>1608574814.7257853</v>
      </c>
      <c r="X46" s="26">
        <v>870.78660253593887</v>
      </c>
      <c r="Y46" s="26">
        <v>1499.4960801816258</v>
      </c>
      <c r="Z46" s="26">
        <v>1641376336.2546129</v>
      </c>
      <c r="AA46" s="26">
        <v>913.56019156658635</v>
      </c>
      <c r="AB46" s="26">
        <v>1605.4004666339958</v>
      </c>
      <c r="AC46" s="26">
        <v>1675555521.6876516</v>
      </c>
      <c r="AD46" s="26">
        <v>958.1302713365211</v>
      </c>
      <c r="AE46" s="26">
        <v>1718.9942070794357</v>
      </c>
      <c r="AF46" s="26">
        <v>1711170232.9088778</v>
      </c>
      <c r="AG46" s="26">
        <v>1004.5722944567927</v>
      </c>
      <c r="AH46" s="30">
        <v>1840.8782472219309</v>
      </c>
      <c r="AI46" s="26">
        <v>1748280762.0013957</v>
      </c>
      <c r="AJ46" s="26">
        <v>1052.9648825481163</v>
      </c>
      <c r="AK46" s="26">
        <v>1971.7026142626398</v>
      </c>
      <c r="AL46" s="26">
        <v>1786949933.3157992</v>
      </c>
      <c r="AM46" s="26">
        <v>1103.389959339275</v>
      </c>
      <c r="AN46" s="26">
        <v>2112.1705230889979</v>
      </c>
      <c r="AO46" s="26">
        <v>1827243209.8254075</v>
      </c>
      <c r="AP46" s="26">
        <v>1155.9328893556624</v>
      </c>
      <c r="AQ46" s="26">
        <v>2263.0428302910836</v>
      </c>
      <c r="AR46" s="26">
        <v>1869228803.9484196</v>
      </c>
      <c r="AS46" s="26">
        <v>1210.6826224327383</v>
      </c>
      <c r="AT46" s="26">
        <v>2425.142865654203</v>
      </c>
      <c r="AU46" s="26">
        <v>1912977793.0245981</v>
      </c>
      <c r="AV46" s="26">
        <v>1267.7318442990515</v>
      </c>
      <c r="AW46" s="26">
        <v>2599.3616733118179</v>
      </c>
      <c r="AX46" s="26">
        <v>1958564239.6419761</v>
      </c>
      <c r="AY46" s="26">
        <v>1327.1771334837497</v>
      </c>
      <c r="AZ46" s="26">
        <v>2786.6636974951807</v>
      </c>
      <c r="BA46" s="26">
        <v>2006065317.0172839</v>
      </c>
      <c r="BB46" s="26">
        <v>1389.1191248142052</v>
      </c>
      <c r="BC46" s="26">
        <v>2988.0929508040504</v>
      </c>
      <c r="BD46" s="26">
        <v>2055561439.642355</v>
      </c>
      <c r="BE46" s="26">
        <v>1453.66267978054</v>
      </c>
      <c r="BF46" s="26">
        <v>3204.7797061667316</v>
      </c>
      <c r="BG46" s="26">
        <v>2107136399.4176791</v>
      </c>
      <c r="BH46" s="26">
        <v>1520.917064055461</v>
      </c>
      <c r="BI46" s="26">
        <v>3437.9477571794323</v>
      </c>
      <c r="BJ46" s="26">
        <v>2160877507.5035663</v>
      </c>
      <c r="BK46" s="26">
        <v>1590.9961324699282</v>
      </c>
      <c r="BL46" s="26">
        <v>3688.9222953383323</v>
      </c>
      <c r="BM46" s="26">
        <v>2216875742.1290607</v>
      </c>
      <c r="BN46" s="26">
        <v>1664.0185217578032</v>
      </c>
    </row>
    <row r="47" spans="3:88">
      <c r="C47" s="26" t="s">
        <v>338</v>
      </c>
      <c r="D47" s="26">
        <v>24.215800452673509</v>
      </c>
      <c r="E47" s="26">
        <v>161678.21863655382</v>
      </c>
      <c r="F47" s="26">
        <v>149777.7539664119</v>
      </c>
      <c r="G47" s="478">
        <v>26.029879775987386</v>
      </c>
      <c r="H47" s="479">
        <v>165677.6024252369</v>
      </c>
      <c r="I47" s="478">
        <v>157111.63968426897</v>
      </c>
      <c r="J47" s="479">
        <v>27.9863691168065</v>
      </c>
      <c r="K47" s="479">
        <v>169852.95910062201</v>
      </c>
      <c r="L47" s="26">
        <v>164768.21637371174</v>
      </c>
      <c r="M47" s="26">
        <v>30.09716365756249</v>
      </c>
      <c r="N47" s="479">
        <v>174212.03146972408</v>
      </c>
      <c r="O47" s="26">
        <v>172761.68243749</v>
      </c>
      <c r="P47" s="26">
        <v>32.375188231198429</v>
      </c>
      <c r="Q47" s="26">
        <v>178762.90302306664</v>
      </c>
      <c r="R47" s="26">
        <v>181106.86100807448</v>
      </c>
      <c r="S47" s="26">
        <v>34.834488157014178</v>
      </c>
      <c r="T47" s="26">
        <v>183514.01292475627</v>
      </c>
      <c r="U47" s="26">
        <v>189819.22743576471</v>
      </c>
      <c r="V47" s="26">
        <v>37.490328168184874</v>
      </c>
      <c r="W47" s="26">
        <v>188474.17166212026</v>
      </c>
      <c r="X47" s="26">
        <v>198914.93798627329</v>
      </c>
      <c r="Y47" s="26">
        <v>40.359300155265025</v>
      </c>
      <c r="Z47" s="26">
        <v>193652.57738392829</v>
      </c>
      <c r="AA47" s="26">
        <v>208410.85980100432</v>
      </c>
      <c r="AB47" s="26">
        <v>43.459440514981189</v>
      </c>
      <c r="AC47" s="26">
        <v>199058.83295749582</v>
      </c>
      <c r="AD47" s="26">
        <v>218324.60217558342</v>
      </c>
      <c r="AE47" s="26">
        <v>46.810357964447078</v>
      </c>
      <c r="AF47" s="26">
        <v>204702.96377630031</v>
      </c>
      <c r="AG47" s="26">
        <v>228674.54921464401</v>
      </c>
      <c r="AH47" s="30">
        <v>50.43337275812619</v>
      </c>
      <c r="AI47" s="26">
        <v>210595.43635113223</v>
      </c>
      <c r="AJ47" s="26">
        <v>239479.89392342331</v>
      </c>
      <c r="AK47" s="26">
        <v>54.351668328996709</v>
      </c>
      <c r="AL47" s="26">
        <v>216747.17771925675</v>
      </c>
      <c r="AM47" s="26">
        <v>250760.67379938887</v>
      </c>
      <c r="AN47" s="26">
        <v>58.590456467059248</v>
      </c>
      <c r="AO47" s="26">
        <v>223169.59570757876</v>
      </c>
      <c r="AP47" s="26">
        <v>262537.80798989697</v>
      </c>
      <c r="AQ47" s="26">
        <v>63.17715724825289</v>
      </c>
      <c r="AR47" s="26">
        <v>229874.60008738693</v>
      </c>
      <c r="AS47" s="26">
        <v>274833.13608478737</v>
      </c>
      <c r="AT47" s="26">
        <v>68.141595035748708</v>
      </c>
      <c r="AU47" s="26">
        <v>236874.62465990664</v>
      </c>
      <c r="AV47" s="26">
        <v>287669.45861585293</v>
      </c>
      <c r="AW47" s="26">
        <v>73.51621199427872</v>
      </c>
      <c r="AX47" s="26">
        <v>244182.65031361725</v>
      </c>
      <c r="AY47" s="26">
        <v>301070.57933828543</v>
      </c>
      <c r="AZ47" s="26">
        <v>79.336300687512804</v>
      </c>
      <c r="BA47" s="26">
        <v>251812.22909609109</v>
      </c>
      <c r="BB47" s="26">
        <v>315061.34937250492</v>
      </c>
      <c r="BC47" s="26">
        <v>85.640257469475927</v>
      </c>
      <c r="BD47" s="26">
        <v>259777.5093449938</v>
      </c>
      <c r="BE47" s="26">
        <v>329667.71328823006</v>
      </c>
      <c r="BF47" s="26">
        <v>92.469858534644629</v>
      </c>
      <c r="BG47" s="26">
        <v>268093.26192484819</v>
      </c>
      <c r="BH47" s="26">
        <v>344916.75721624715</v>
      </c>
      <c r="BI47" s="26">
        <v>99.870560658820111</v>
      </c>
      <c r="BJ47" s="26">
        <v>276774.9076182163</v>
      </c>
      <c r="BK47" s="26">
        <v>360836.75907709706</v>
      </c>
      <c r="BL47" s="26">
        <v>107.89182884537991</v>
      </c>
      <c r="BM47" s="26">
        <v>285838.5457220925</v>
      </c>
      <c r="BN47" s="26">
        <v>377457.24101982417</v>
      </c>
    </row>
    <row r="48" spans="3:88">
      <c r="C48" s="26" t="s">
        <v>339</v>
      </c>
      <c r="D48" s="26">
        <v>40.154808003035392</v>
      </c>
      <c r="E48" s="26">
        <v>2664222.1562293824</v>
      </c>
      <c r="F48" s="26">
        <v>15071.869254276322</v>
      </c>
      <c r="G48" s="478">
        <v>42.135275131672103</v>
      </c>
      <c r="H48" s="479">
        <v>2712082.2809697529</v>
      </c>
      <c r="I48" s="478">
        <v>15536.134514549423</v>
      </c>
      <c r="J48" s="479">
        <v>44.22980983421553</v>
      </c>
      <c r="K48" s="479">
        <v>2761569.6499512959</v>
      </c>
      <c r="L48" s="26">
        <v>16016.18479367181</v>
      </c>
      <c r="M48" s="26">
        <v>46.445522185038165</v>
      </c>
      <c r="N48" s="479">
        <v>2812739.5894782115</v>
      </c>
      <c r="O48" s="26">
        <v>16512.556782284359</v>
      </c>
      <c r="P48" s="26">
        <v>48.789987497801661</v>
      </c>
      <c r="Q48" s="26">
        <v>2865649.3069490422</v>
      </c>
      <c r="R48" s="26">
        <v>17025.805418509732</v>
      </c>
      <c r="S48" s="26">
        <v>51.271277599734645</v>
      </c>
      <c r="T48" s="26">
        <v>2920357.9548138808</v>
      </c>
      <c r="U48" s="26">
        <v>17556.504508366765</v>
      </c>
      <c r="V48" s="26">
        <v>53.897994238120937</v>
      </c>
      <c r="W48" s="26">
        <v>2976926.6967061237</v>
      </c>
      <c r="X48" s="26">
        <v>18105.247367278938</v>
      </c>
      <c r="Y48" s="26">
        <v>56.679304765413107</v>
      </c>
      <c r="Z48" s="26">
        <v>3035418.7758227037</v>
      </c>
      <c r="AA48" s="26">
        <v>18672.647483394132</v>
      </c>
      <c r="AB48" s="26">
        <v>59.624980259476374</v>
      </c>
      <c r="AC48" s="26">
        <v>3095899.5856292471</v>
      </c>
      <c r="AD48" s="26">
        <v>19259.339203457235</v>
      </c>
      <c r="AE48" s="26">
        <v>62.74543624625494</v>
      </c>
      <c r="AF48" s="26">
        <v>3158436.7429692131</v>
      </c>
      <c r="AG48" s="26">
        <v>19865.978442002488</v>
      </c>
      <c r="AH48" s="30">
        <v>66.051776203683445</v>
      </c>
      <c r="AI48" s="26">
        <v>3223100.1636587377</v>
      </c>
      <c r="AJ48" s="26">
        <v>20493.243414658278</v>
      </c>
      <c r="AK48" s="26">
        <v>69.555838037994732</v>
      </c>
      <c r="AL48" s="26">
        <v>3289962.1406517066</v>
      </c>
      <c r="AM48" s="26">
        <v>21141.835396384369</v>
      </c>
      <c r="AN48" s="26">
        <v>73.270243736753201</v>
      </c>
      <c r="AO48" s="26">
        <v>3359097.4248624351</v>
      </c>
      <c r="AP48" s="26">
        <v>21812.479505489136</v>
      </c>
      <c r="AQ48" s="26">
        <v>77.208452417032575</v>
      </c>
      <c r="AR48" s="26">
        <v>3430583.3087363294</v>
      </c>
      <c r="AS48" s="26">
        <v>22505.925514303472</v>
      </c>
      <c r="AT48" s="26">
        <v>81.384817002217503</v>
      </c>
      <c r="AU48" s="26">
        <v>3504499.7126619359</v>
      </c>
      <c r="AV48" s="26">
        <v>23222.948687417495</v>
      </c>
      <c r="AW48" s="26">
        <v>85.814644777011651</v>
      </c>
      <c r="AX48" s="26">
        <v>3580929.2743210141</v>
      </c>
      <c r="AY48" s="26">
        <v>23964.350648417403</v>
      </c>
      <c r="AZ48" s="26">
        <v>90.514262087447662</v>
      </c>
      <c r="BA48" s="26">
        <v>3659957.4410764994</v>
      </c>
      <c r="BB48" s="26">
        <v>24730.960276091297</v>
      </c>
      <c r="BC48" s="26">
        <v>95.501083471098056</v>
      </c>
      <c r="BD48" s="26">
        <v>3741672.5655016713</v>
      </c>
      <c r="BE48" s="26">
        <v>25523.634631106099</v>
      </c>
      <c r="BF48" s="26">
        <v>100.79368552235896</v>
      </c>
      <c r="BG48" s="26">
        <v>3826166.0041573001</v>
      </c>
      <c r="BH48" s="26">
        <v>26343.259914191418</v>
      </c>
      <c r="BI48" s="26">
        <v>106.4118858187116</v>
      </c>
      <c r="BJ48" s="26">
        <v>3913532.2197272195</v>
      </c>
      <c r="BK48" s="26">
        <v>27190.752456901631</v>
      </c>
      <c r="BL48" s="26">
        <v>112.37682725635315</v>
      </c>
      <c r="BM48" s="26">
        <v>4003868.8866265165</v>
      </c>
      <c r="BN48" s="26">
        <v>28067.059746063991</v>
      </c>
    </row>
    <row r="49" spans="3:81">
      <c r="C49" s="26" t="s">
        <v>340</v>
      </c>
      <c r="D49" s="26">
        <v>0.40289388313839491</v>
      </c>
      <c r="E49" s="26">
        <v>44.837513013689353</v>
      </c>
      <c r="F49" s="26">
        <v>8985642.9596214946</v>
      </c>
      <c r="G49" s="478">
        <v>0.41850669600106033</v>
      </c>
      <c r="H49" s="479">
        <v>45.123604772907811</v>
      </c>
      <c r="I49" s="478">
        <v>9274673.3800915554</v>
      </c>
      <c r="J49" s="479">
        <v>0.43476078814275648</v>
      </c>
      <c r="K49" s="479">
        <v>45.41827928490283</v>
      </c>
      <c r="L49" s="26">
        <v>9572374.7131757196</v>
      </c>
      <c r="M49" s="26">
        <v>0.451685927240847</v>
      </c>
      <c r="N49" s="479">
        <v>45.721794032257705</v>
      </c>
      <c r="O49" s="26">
        <v>9879007.08625241</v>
      </c>
      <c r="P49" s="26">
        <v>0.46931341523732478</v>
      </c>
      <c r="Q49" s="26">
        <v>46.034414222033206</v>
      </c>
      <c r="R49" s="26">
        <v>10194838.430521395</v>
      </c>
      <c r="S49" s="26">
        <v>0.48767617341792169</v>
      </c>
      <c r="T49" s="26">
        <v>46.356413017501986</v>
      </c>
      <c r="U49" s="26">
        <v>10520144.715118451</v>
      </c>
      <c r="V49" s="26">
        <v>0.50680883242180441</v>
      </c>
      <c r="W49" s="26">
        <v>46.688071776834825</v>
      </c>
      <c r="X49" s="26">
        <v>10855210.188253421</v>
      </c>
      <c r="Y49" s="26">
        <v>0.52674782747461357</v>
      </c>
      <c r="Z49" s="26">
        <v>47.029680298947653</v>
      </c>
      <c r="AA49" s="26">
        <v>11200327.62558244</v>
      </c>
      <c r="AB49" s="26">
        <v>0.5475314991551965</v>
      </c>
      <c r="AC49" s="26">
        <v>47.381537076723859</v>
      </c>
      <c r="AD49" s="26">
        <v>11555798.586031329</v>
      </c>
      <c r="AE49" s="26">
        <v>0.56920020002505645</v>
      </c>
      <c r="AF49" s="26">
        <v>47.743949557833361</v>
      </c>
      <c r="AG49" s="26">
        <v>11921933.675293684</v>
      </c>
      <c r="AH49" s="30">
        <v>0.59179640746933837</v>
      </c>
      <c r="AI49" s="26">
        <v>48.117234413376138</v>
      </c>
      <c r="AJ49" s="26">
        <v>12299052.817233913</v>
      </c>
      <c r="AK49" s="26">
        <v>0.61536484311916773</v>
      </c>
      <c r="AL49" s="26">
        <v>48.501717814585206</v>
      </c>
      <c r="AM49" s="26">
        <v>12687485.533432346</v>
      </c>
      <c r="AN49" s="26">
        <v>0.63995259924742809</v>
      </c>
      <c r="AO49" s="26">
        <v>48.897735717830543</v>
      </c>
      <c r="AP49" s="26">
        <v>13087571.231116731</v>
      </c>
      <c r="AQ49" s="26">
        <v>0.66560927255367652</v>
      </c>
      <c r="AR49" s="26">
        <v>49.305634158173234</v>
      </c>
      <c r="AS49" s="26">
        <v>13499659.499731647</v>
      </c>
      <c r="AT49" s="26">
        <v>0.69238710577894635</v>
      </c>
      <c r="AU49" s="26">
        <v>49.725769551726216</v>
      </c>
      <c r="AV49" s="26">
        <v>13924110.416405017</v>
      </c>
      <c r="AW49" s="26">
        <v>0.72034113761774554</v>
      </c>
      <c r="AX49" s="26">
        <v>50.158509007085783</v>
      </c>
      <c r="AY49" s="26">
        <v>14361294.860578582</v>
      </c>
      <c r="AZ49" s="26">
        <v>0.74952936142274151</v>
      </c>
      <c r="BA49" s="26">
        <v>50.604230646106139</v>
      </c>
      <c r="BB49" s="26">
        <v>14811594.838077353</v>
      </c>
      <c r="BC49" s="26">
        <v>0.7800128932274919</v>
      </c>
      <c r="BD49" s="26">
        <v>51.063323934297102</v>
      </c>
      <c r="BE49" s="26">
        <v>15275403.814901086</v>
      </c>
      <c r="BF49" s="26">
        <v>0.81185614964428321</v>
      </c>
      <c r="BG49" s="26">
        <v>51.536190021133798</v>
      </c>
      <c r="BH49" s="26">
        <v>15753127.061029537</v>
      </c>
      <c r="BI49" s="26">
        <v>0.84512703622774221</v>
      </c>
      <c r="BJ49" s="26">
        <v>52.023242090575593</v>
      </c>
      <c r="BK49" s="26">
        <v>16245182.004541839</v>
      </c>
      <c r="BL49" s="26">
        <v>0.87989714693054555</v>
      </c>
      <c r="BM49" s="26">
        <v>52.524905722100641</v>
      </c>
      <c r="BN49" s="26">
        <v>16751998.59635951</v>
      </c>
    </row>
    <row r="50" spans="3:81">
      <c r="C50" s="26" t="s">
        <v>341</v>
      </c>
      <c r="D50" s="26">
        <v>2.7396784053410861</v>
      </c>
      <c r="E50" s="26">
        <v>34.076509890403912</v>
      </c>
      <c r="F50" s="26">
        <v>80397858.059771284</v>
      </c>
      <c r="G50" s="478">
        <v>2.8458455328072114</v>
      </c>
      <c r="H50" s="479">
        <v>34.293939627409941</v>
      </c>
      <c r="I50" s="478">
        <v>82983919.716608673</v>
      </c>
      <c r="J50" s="479">
        <v>2.9563733593707453</v>
      </c>
      <c r="K50" s="479">
        <v>34.51789225652616</v>
      </c>
      <c r="L50" s="26">
        <v>85647563.223151192</v>
      </c>
      <c r="M50" s="26">
        <v>3.0714643052377602</v>
      </c>
      <c r="N50" s="479">
        <v>34.748563464515854</v>
      </c>
      <c r="O50" s="26">
        <v>88391116.034889996</v>
      </c>
      <c r="P50" s="26">
        <v>3.1913312236138096</v>
      </c>
      <c r="Q50" s="26">
        <v>34.986154808745241</v>
      </c>
      <c r="R50" s="26">
        <v>91216975.430980921</v>
      </c>
      <c r="S50" s="26">
        <v>3.3161979792418688</v>
      </c>
      <c r="T50" s="26">
        <v>35.230873893301514</v>
      </c>
      <c r="U50" s="26">
        <v>94127610.608954594</v>
      </c>
      <c r="V50" s="26">
        <v>3.4463000604682712</v>
      </c>
      <c r="W50" s="26">
        <v>35.482934550394475</v>
      </c>
      <c r="X50" s="26">
        <v>97125564.842267469</v>
      </c>
      <c r="Y50" s="26">
        <v>3.5818852268273731</v>
      </c>
      <c r="Z50" s="26">
        <v>35.74255702720022</v>
      </c>
      <c r="AA50" s="26">
        <v>100213457.70257972</v>
      </c>
      <c r="AB50" s="26">
        <v>3.7232141942553381</v>
      </c>
      <c r="AC50" s="26">
        <v>36.009968178310139</v>
      </c>
      <c r="AD50" s="26">
        <v>103393987.34870139</v>
      </c>
      <c r="AE50" s="26">
        <v>3.8705613601703854</v>
      </c>
      <c r="AF50" s="26">
        <v>36.285401663953358</v>
      </c>
      <c r="AG50" s="26">
        <v>106669932.88420665</v>
      </c>
      <c r="AH50" s="30">
        <v>4.0242155707915011</v>
      </c>
      <c r="AI50" s="26">
        <v>36.569098154165872</v>
      </c>
      <c r="AJ50" s="26">
        <v>110044156.78577709</v>
      </c>
      <c r="AK50" s="26">
        <v>4.1844809332103416</v>
      </c>
      <c r="AL50" s="26">
        <v>36.861305539084761</v>
      </c>
      <c r="AM50" s="26">
        <v>113519607.40439469</v>
      </c>
      <c r="AN50" s="26">
        <v>4.3516776748825112</v>
      </c>
      <c r="AO50" s="26">
        <v>37.162279145551217</v>
      </c>
      <c r="AP50" s="26">
        <v>117099321.54157075</v>
      </c>
      <c r="AQ50" s="26">
        <v>4.5261430533650016</v>
      </c>
      <c r="AR50" s="26">
        <v>37.472281960211667</v>
      </c>
      <c r="AS50" s="26">
        <v>120786427.1028621</v>
      </c>
      <c r="AT50" s="26">
        <v>4.7082323192968358</v>
      </c>
      <c r="AU50" s="26">
        <v>37.791584859311932</v>
      </c>
      <c r="AV50" s="26">
        <v>124584145.83099224</v>
      </c>
      <c r="AW50" s="26">
        <v>4.89831973580067</v>
      </c>
      <c r="AX50" s="26">
        <v>38.120466845385202</v>
      </c>
      <c r="AY50" s="26">
        <v>128495796.12096624</v>
      </c>
      <c r="AZ50" s="26">
        <v>5.0967996576746426</v>
      </c>
      <c r="BA50" s="26">
        <v>38.459215291040671</v>
      </c>
      <c r="BB50" s="26">
        <v>132524795.91963947</v>
      </c>
      <c r="BC50" s="26">
        <v>5.3040876739469471</v>
      </c>
      <c r="BD50" s="26">
        <v>38.808126190065806</v>
      </c>
      <c r="BE50" s="26">
        <v>136674665.71227291</v>
      </c>
      <c r="BF50" s="26">
        <v>5.5206218175811266</v>
      </c>
      <c r="BG50" s="26">
        <v>39.167504416061689</v>
      </c>
      <c r="BH50" s="26">
        <v>140949031.59868532</v>
      </c>
      <c r="BI50" s="26">
        <v>5.7468638463486492</v>
      </c>
      <c r="BJ50" s="26">
        <v>39.537663988837458</v>
      </c>
      <c r="BK50" s="26">
        <v>145351628.46169016</v>
      </c>
      <c r="BL50" s="26">
        <v>5.9833005991277091</v>
      </c>
      <c r="BM50" s="26">
        <v>39.918928348796491</v>
      </c>
      <c r="BN50" s="26">
        <v>149886303.23058507</v>
      </c>
    </row>
    <row r="51" spans="3:81">
      <c r="C51" s="26" t="s">
        <v>342</v>
      </c>
      <c r="D51" s="26">
        <v>16.967405348725915</v>
      </c>
      <c r="E51" s="26">
        <v>340.90245508125827</v>
      </c>
      <c r="F51" s="26">
        <v>49772024.506780177</v>
      </c>
      <c r="G51" s="478">
        <v>17.658291446963055</v>
      </c>
      <c r="H51" s="479">
        <v>343.22178997550753</v>
      </c>
      <c r="I51" s="478">
        <v>51448631.650756091</v>
      </c>
      <c r="J51" s="479">
        <v>18.378034830016134</v>
      </c>
      <c r="K51" s="479">
        <v>345.61070491658427</v>
      </c>
      <c r="L51" s="26">
        <v>53175537.009051293</v>
      </c>
      <c r="M51" s="26">
        <v>19.127996376173432</v>
      </c>
      <c r="N51" s="479">
        <v>348.07128730589329</v>
      </c>
      <c r="O51" s="26">
        <v>54954249.528095357</v>
      </c>
      <c r="P51" s="26">
        <v>19.909607945300269</v>
      </c>
      <c r="Q51" s="26">
        <v>350.60568716688158</v>
      </c>
      <c r="R51" s="26">
        <v>56786323.422710709</v>
      </c>
      <c r="S51" s="26">
        <v>20.724376344739781</v>
      </c>
      <c r="T51" s="26">
        <v>353.21611902369955</v>
      </c>
      <c r="U51" s="26">
        <v>58673359.534164548</v>
      </c>
      <c r="V51" s="26">
        <v>21.573887526030571</v>
      </c>
      <c r="W51" s="26">
        <v>355.90486383622203</v>
      </c>
      <c r="X51" s="26">
        <v>60617006.728961989</v>
      </c>
      <c r="Y51" s="26">
        <v>22.459811026177157</v>
      </c>
      <c r="Z51" s="26">
        <v>358.67427099312022</v>
      </c>
      <c r="AA51" s="26">
        <v>62618963.339603372</v>
      </c>
      <c r="AB51" s="26">
        <v>23.383904668035292</v>
      </c>
      <c r="AC51" s="26">
        <v>361.52676036472525</v>
      </c>
      <c r="AD51" s="26">
        <v>64680978.648563966</v>
      </c>
      <c r="AE51" s="26">
        <v>24.348019535251815</v>
      </c>
      <c r="AF51" s="26">
        <v>364.4648244174785</v>
      </c>
      <c r="AG51" s="26">
        <v>66804854.416793391</v>
      </c>
      <c r="AH51" s="30">
        <v>25.354105238128131</v>
      </c>
      <c r="AI51" s="26">
        <v>367.49103039181443</v>
      </c>
      <c r="AJ51" s="26">
        <v>68992446.458069727</v>
      </c>
      <c r="AK51" s="26">
        <v>26.404215487763278</v>
      </c>
      <c r="AL51" s="26">
        <v>370.60802254538032</v>
      </c>
      <c r="AM51" s="26">
        <v>71245666.260584325</v>
      </c>
      <c r="AN51" s="26">
        <v>27.500513996878485</v>
      </c>
      <c r="AO51" s="26">
        <v>373.81852446355322</v>
      </c>
      <c r="AP51" s="26">
        <v>73566482.657174334</v>
      </c>
      <c r="AQ51" s="26">
        <v>28.645280726834443</v>
      </c>
      <c r="AR51" s="26">
        <v>377.12534143927132</v>
      </c>
      <c r="AS51" s="26">
        <v>75956923.54566209</v>
      </c>
      <c r="AT51" s="26">
        <v>29.840918501529394</v>
      </c>
      <c r="AU51" s="26">
        <v>380.53136292426097</v>
      </c>
      <c r="AV51" s="26">
        <v>78419077.66080448</v>
      </c>
      <c r="AW51" s="26">
        <v>31.089960010114478</v>
      </c>
      <c r="AX51" s="26">
        <v>384.03956505380029</v>
      </c>
      <c r="AY51" s="26">
        <v>80955096.399401113</v>
      </c>
      <c r="AZ51" s="26">
        <v>32.395075221785959</v>
      </c>
      <c r="BA51" s="26">
        <v>387.65301324722577</v>
      </c>
      <c r="BB51" s="26">
        <v>83567195.700155675</v>
      </c>
      <c r="BC51" s="26">
        <v>33.759079237318183</v>
      </c>
      <c r="BD51" s="26">
        <v>391.37486488645408</v>
      </c>
      <c r="BE51" s="26">
        <v>86257657.979932845</v>
      </c>
      <c r="BF51" s="26">
        <v>35.184940603490389</v>
      </c>
      <c r="BG51" s="26">
        <v>395.2083720748592</v>
      </c>
      <c r="BH51" s="26">
        <v>89028834.128103331</v>
      </c>
      <c r="BI51" s="26">
        <v>36.675790118139368</v>
      </c>
      <c r="BJ51" s="26">
        <v>399.15688447891648</v>
      </c>
      <c r="BK51" s="26">
        <v>91883145.560718954</v>
      </c>
      <c r="BL51" s="26">
        <v>38.234930155245642</v>
      </c>
      <c r="BM51" s="26">
        <v>403.22385225509544</v>
      </c>
      <c r="BN51" s="26">
        <v>94823086.336313024</v>
      </c>
    </row>
    <row r="52" spans="3:81">
      <c r="C52" s="26" t="s">
        <v>343</v>
      </c>
      <c r="D52" s="26">
        <v>3.0300164604953439E-2</v>
      </c>
      <c r="E52" s="26">
        <v>1.601730477388025</v>
      </c>
      <c r="F52" s="26">
        <v>18917143.072887357</v>
      </c>
      <c r="G52" s="478">
        <v>3.1474346739465017E-2</v>
      </c>
      <c r="H52" s="479">
        <v>1.6119505333025861</v>
      </c>
      <c r="I52" s="478">
        <v>19525628.168613803</v>
      </c>
      <c r="J52" s="479">
        <v>3.2696757125944616E-2</v>
      </c>
      <c r="K52" s="479">
        <v>1.6224771908945841</v>
      </c>
      <c r="L52" s="26">
        <v>20152367.817212041</v>
      </c>
      <c r="M52" s="26">
        <v>3.3969634481736372E-2</v>
      </c>
      <c r="N52" s="479">
        <v>1.6333196482143419</v>
      </c>
      <c r="O52" s="26">
        <v>20797909.65526823</v>
      </c>
      <c r="P52" s="26">
        <v>3.5295332910574642E-2</v>
      </c>
      <c r="Q52" s="26">
        <v>1.6444873792536925</v>
      </c>
      <c r="R52" s="26">
        <v>21462817.748466093</v>
      </c>
      <c r="S52" s="26">
        <v>3.6676328301070364E-2</v>
      </c>
      <c r="T52" s="26">
        <v>1.6559901422242236</v>
      </c>
      <c r="U52" s="26">
        <v>22147673.084459901</v>
      </c>
      <c r="V52" s="26">
        <v>3.811522509600869E-2</v>
      </c>
      <c r="W52" s="26">
        <v>1.6678379880838707</v>
      </c>
      <c r="X52" s="26">
        <v>22853074.080533523</v>
      </c>
      <c r="Y52" s="26">
        <v>3.961476345447499E-2</v>
      </c>
      <c r="Z52" s="26">
        <v>1.6800412693193072</v>
      </c>
      <c r="AA52" s="26">
        <v>23579637.106489345</v>
      </c>
      <c r="AB52" s="26">
        <v>4.1177826830149665E-2</v>
      </c>
      <c r="AC52" s="26">
        <v>1.6926106489918067</v>
      </c>
      <c r="AD52" s="26">
        <v>24327997.023223851</v>
      </c>
      <c r="AE52" s="26">
        <v>4.2807449990515986E-2</v>
      </c>
      <c r="AF52" s="26">
        <v>1.7055571100544813</v>
      </c>
      <c r="AG52" s="26">
        <v>25098807.737460382</v>
      </c>
      <c r="AH52" s="30">
        <v>4.4506827503215107E-2</v>
      </c>
      <c r="AI52" s="26">
        <v>1.718891964949036</v>
      </c>
      <c r="AJ52" s="26">
        <v>25892742.773124024</v>
      </c>
      <c r="AK52" s="26">
        <v>4.6279322717360072E-2</v>
      </c>
      <c r="AL52" s="26">
        <v>1.7326268654904275</v>
      </c>
      <c r="AM52" s="26">
        <v>26710495.859857574</v>
      </c>
      <c r="AN52" s="26">
        <v>4.8128477269296574E-2</v>
      </c>
      <c r="AO52" s="26">
        <v>1.7467738130480606</v>
      </c>
      <c r="AP52" s="26">
        <v>27552781.539193116</v>
      </c>
      <c r="AQ52" s="26">
        <v>5.0058021144073671E-2</v>
      </c>
      <c r="AR52" s="26">
        <v>1.7613451690324229</v>
      </c>
      <c r="AS52" s="26">
        <v>28420335.788908735</v>
      </c>
      <c r="AT52" s="26">
        <v>5.207188332577118E-2</v>
      </c>
      <c r="AU52" s="26">
        <v>1.7763536656963161</v>
      </c>
      <c r="AV52" s="26">
        <v>29313916.666115828</v>
      </c>
      <c r="AW52" s="26">
        <v>5.4174203071828894E-2</v>
      </c>
      <c r="AX52" s="26">
        <v>1.7918124172601257</v>
      </c>
      <c r="AY52" s="26">
        <v>30234304.969639115</v>
      </c>
      <c r="AZ52" s="26">
        <v>5.6369341848641279E-2</v>
      </c>
      <c r="BA52" s="26">
        <v>1.80773493137085</v>
      </c>
      <c r="BB52" s="26">
        <v>31182304.922268119</v>
      </c>
      <c r="BC52" s="26">
        <v>5.8661895967927778E-2</v>
      </c>
      <c r="BD52" s="26">
        <v>1.8241351209048955</v>
      </c>
      <c r="BE52" s="26">
        <v>32158744.873475969</v>
      </c>
      <c r="BF52" s="26">
        <v>6.1056709965774184E-2</v>
      </c>
      <c r="BG52" s="26">
        <v>1.8410273161249631</v>
      </c>
      <c r="BH52" s="26">
        <v>33164478.023220081</v>
      </c>
      <c r="BI52" s="26">
        <v>6.3558890768765544E-2</v>
      </c>
      <c r="BJ52" s="26">
        <v>1.858426277201632</v>
      </c>
      <c r="BK52" s="26">
        <v>34200383.1674565</v>
      </c>
      <c r="BL52" s="26">
        <v>1.9290419999999999E-2</v>
      </c>
      <c r="BM52" s="26">
        <v>1.5</v>
      </c>
      <c r="BN52" s="26">
        <v>12860280</v>
      </c>
    </row>
    <row r="53" spans="3:81">
      <c r="C53" s="26" t="s">
        <v>344</v>
      </c>
      <c r="D53" s="26">
        <v>0.35195490212405528</v>
      </c>
      <c r="E53" s="26">
        <v>7.6721966712312906</v>
      </c>
      <c r="F53" s="26">
        <v>45874071.951751851</v>
      </c>
      <c r="G53" s="478">
        <v>0.36559374414408424</v>
      </c>
      <c r="H53" s="479">
        <v>7.7211501500308932</v>
      </c>
      <c r="I53" s="478">
        <v>47349648.308888465</v>
      </c>
      <c r="J53" s="479">
        <v>0.37979278674131567</v>
      </c>
      <c r="K53" s="479">
        <v>7.771572233194485</v>
      </c>
      <c r="L53" s="26">
        <v>48869491.95673921</v>
      </c>
      <c r="M53" s="26">
        <v>0.39457803398384633</v>
      </c>
      <c r="N53" s="479">
        <v>7.8235069788529845</v>
      </c>
      <c r="O53" s="26">
        <v>50434930.914025456</v>
      </c>
      <c r="P53" s="26">
        <v>0.40997683022310866</v>
      </c>
      <c r="Q53" s="26">
        <v>7.8769997668812382</v>
      </c>
      <c r="R53" s="26">
        <v>52047333.040030278</v>
      </c>
      <c r="S53" s="26">
        <v>0.42601793441619384</v>
      </c>
      <c r="T53" s="26">
        <v>7.9320973385503404</v>
      </c>
      <c r="U53" s="26">
        <v>53708107.229815252</v>
      </c>
      <c r="V53" s="26">
        <v>0.44273159875537521</v>
      </c>
      <c r="W53" s="26">
        <v>7.9888478373695158</v>
      </c>
      <c r="X53" s="26">
        <v>55418704.645293787</v>
      </c>
      <c r="Y53" s="26">
        <v>0.46014965186057183</v>
      </c>
      <c r="Z53" s="26">
        <v>8.0473008511532651</v>
      </c>
      <c r="AA53" s="26">
        <v>57180619.983236663</v>
      </c>
      <c r="AB53" s="26">
        <v>0.47830558680586693</v>
      </c>
      <c r="AC53" s="26">
        <v>8.1075074553505271</v>
      </c>
      <c r="AD53" s="26">
        <v>58995392.78131783</v>
      </c>
      <c r="AE53" s="26">
        <v>0.49723465426750268</v>
      </c>
      <c r="AF53" s="26">
        <v>8.1695202576737085</v>
      </c>
      <c r="AG53" s="26">
        <v>60864608.763341449</v>
      </c>
      <c r="AH53" s="30">
        <v>0.51697396109806892</v>
      </c>
      <c r="AI53" s="26">
        <v>8.2333934440665857</v>
      </c>
      <c r="AJ53" s="26">
        <v>62789901.22482577</v>
      </c>
      <c r="AK53" s="26">
        <v>0.53756257464994894</v>
      </c>
      <c r="AL53" s="26">
        <v>8.299182826051247</v>
      </c>
      <c r="AM53" s="26">
        <v>64772952.460154608</v>
      </c>
      <c r="AN53" s="26">
        <v>0.55904163319053102</v>
      </c>
      <c r="AO53" s="26">
        <v>8.3669458894954492</v>
      </c>
      <c r="AP53" s="26">
        <v>66815495.232543305</v>
      </c>
      <c r="AQ53" s="26">
        <v>0.58145446277232871</v>
      </c>
      <c r="AR53" s="26">
        <v>8.4367418448429774</v>
      </c>
      <c r="AS53" s="26">
        <v>68919314.28810367</v>
      </c>
      <c r="AT53" s="26">
        <v>0.60484670094303505</v>
      </c>
      <c r="AU53" s="26">
        <v>8.5086316788509304</v>
      </c>
      <c r="AV53" s="26">
        <v>71086247.915330857</v>
      </c>
      <c r="AW53" s="26">
        <v>0.62926642770373586</v>
      </c>
      <c r="AX53" s="26">
        <v>8.5826782078791233</v>
      </c>
      <c r="AY53" s="26">
        <v>73318189.551374853</v>
      </c>
      <c r="AZ53" s="26">
        <v>0.65476430414812359</v>
      </c>
      <c r="BA53" s="26">
        <v>8.6589461327781621</v>
      </c>
      <c r="BB53" s="26">
        <v>75617089.436500177</v>
      </c>
      <c r="BC53" s="26">
        <v>0.68139371924165348</v>
      </c>
      <c r="BD53" s="26">
        <v>8.7375020954241709</v>
      </c>
      <c r="BE53" s="26">
        <v>77984956.318179235</v>
      </c>
      <c r="BF53" s="26">
        <v>0.70921094522726913</v>
      </c>
      <c r="BG53" s="26">
        <v>8.8184147369495616</v>
      </c>
      <c r="BH53" s="26">
        <v>80423859.206308678</v>
      </c>
      <c r="BI53" s="26">
        <v>0.7382753021736852</v>
      </c>
      <c r="BJ53" s="26">
        <v>8.9017547577207132</v>
      </c>
      <c r="BK53" s="26">
        <v>82935929.18108204</v>
      </c>
      <c r="BL53" s="26">
        <v>0.76864933221336185</v>
      </c>
      <c r="BM53" s="26">
        <v>8.9875949791149985</v>
      </c>
      <c r="BN53" s="26">
        <v>85523361.255098537</v>
      </c>
    </row>
    <row r="54" spans="3:81">
      <c r="C54" s="26" t="s">
        <v>345</v>
      </c>
      <c r="D54" s="26">
        <v>10.760253156259756</v>
      </c>
      <c r="E54" s="26">
        <v>256.94540069613214</v>
      </c>
      <c r="F54" s="26">
        <v>41877586.160746299</v>
      </c>
      <c r="G54" s="478">
        <v>11.158051580864019</v>
      </c>
      <c r="H54" s="479">
        <v>258.48893498477531</v>
      </c>
      <c r="I54" s="478">
        <v>43166457.324454583</v>
      </c>
      <c r="J54" s="479">
        <v>11.571943629866347</v>
      </c>
      <c r="K54" s="479">
        <v>260.07877530207776</v>
      </c>
      <c r="L54" s="26">
        <v>44493994.623074107</v>
      </c>
      <c r="M54" s="26">
        <v>12.002665436002781</v>
      </c>
      <c r="N54" s="479">
        <v>261.71631082889928</v>
      </c>
      <c r="O54" s="26">
        <v>45861358.040652238</v>
      </c>
      <c r="P54" s="26">
        <v>12.450990643423271</v>
      </c>
      <c r="Q54" s="26">
        <v>263.40297242152548</v>
      </c>
      <c r="R54" s="26">
        <v>47269742.360757686</v>
      </c>
      <c r="S54" s="26">
        <v>12.917732472564737</v>
      </c>
      <c r="T54" s="26">
        <v>265.14023386193043</v>
      </c>
      <c r="U54" s="26">
        <v>48720378.21046631</v>
      </c>
      <c r="V54" s="26">
        <v>13.40374590418765</v>
      </c>
      <c r="W54" s="26">
        <v>266.92961314554753</v>
      </c>
      <c r="X54" s="26">
        <v>50214533.135666177</v>
      </c>
      <c r="Y54" s="26">
        <v>13.90992998963574</v>
      </c>
      <c r="Z54" s="26">
        <v>268.77267380767313</v>
      </c>
      <c r="AA54" s="26">
        <v>51753512.708622053</v>
      </c>
      <c r="AB54" s="26">
        <v>14.437230294802147</v>
      </c>
      <c r="AC54" s="26">
        <v>270.67102628966256</v>
      </c>
      <c r="AD54" s="26">
        <v>53338661.668766618</v>
      </c>
      <c r="AE54" s="26">
        <v>14.986641485735131</v>
      </c>
      <c r="AF54" s="26">
        <v>272.62632934611162</v>
      </c>
      <c r="AG54" s="26">
        <v>54971365.097715497</v>
      </c>
      <c r="AH54" s="30">
        <v>15.55921006429335</v>
      </c>
      <c r="AI54" s="26">
        <v>274.64029149425414</v>
      </c>
      <c r="AJ54" s="26">
        <v>56653049.629532859</v>
      </c>
      <c r="AK54" s="26">
        <v>16.156037262766105</v>
      </c>
      <c r="AL54" s="26">
        <v>276.714672506841</v>
      </c>
      <c r="AM54" s="26">
        <v>58385184.697304741</v>
      </c>
      <c r="AN54" s="26">
        <v>16.778282106910588</v>
      </c>
      <c r="AO54" s="26">
        <v>278.8512849498054</v>
      </c>
      <c r="AP54" s="26">
        <v>60169283.817109764</v>
      </c>
      <c r="AQ54" s="26">
        <v>17.427164657426768</v>
      </c>
      <c r="AR54" s="26">
        <v>281.05199576605878</v>
      </c>
      <c r="AS54" s="26">
        <v>62006905.910508953</v>
      </c>
      <c r="AT54" s="26">
        <v>18.103969440493564</v>
      </c>
      <c r="AU54" s="26">
        <v>283.31872790679972</v>
      </c>
      <c r="AV54" s="26">
        <v>63899656.666710123</v>
      </c>
      <c r="AW54" s="26">
        <v>18.81004907863004</v>
      </c>
      <c r="AX54" s="26">
        <v>285.65346201176294</v>
      </c>
      <c r="AY54" s="26">
        <v>65849189.945597298</v>
      </c>
      <c r="AZ54" s="26">
        <v>19.546828133823368</v>
      </c>
      <c r="BA54" s="26">
        <v>288.05823813987502</v>
      </c>
      <c r="BB54" s="26">
        <v>67857209.222851112</v>
      </c>
      <c r="BC54" s="26">
        <v>20.315807175585142</v>
      </c>
      <c r="BD54" s="26">
        <v>290.53515755183048</v>
      </c>
      <c r="BE54" s="26">
        <v>69925469.078422546</v>
      </c>
      <c r="BF54" s="26">
        <v>21.118567087360592</v>
      </c>
      <c r="BG54" s="26">
        <v>293.08638454614459</v>
      </c>
      <c r="BH54" s="26">
        <v>72055776.729661107</v>
      </c>
      <c r="BI54" s="26">
        <v>21.956773625524661</v>
      </c>
      <c r="BJ54" s="26">
        <v>295.7141483502881</v>
      </c>
      <c r="BK54" s="26">
        <v>74249993.610436842</v>
      </c>
      <c r="BL54" s="26">
        <v>22.832182246057261</v>
      </c>
      <c r="BM54" s="26">
        <v>298.4207450685559</v>
      </c>
      <c r="BN54" s="26">
        <v>76510036.997635826</v>
      </c>
    </row>
    <row r="55" spans="3:81">
      <c r="C55" s="26" t="s">
        <v>346</v>
      </c>
      <c r="D55" s="26">
        <v>282.83013176952301</v>
      </c>
      <c r="E55" s="26">
        <v>5475.7075353634627</v>
      </c>
      <c r="F55" s="26">
        <v>51651796.583900183</v>
      </c>
      <c r="G55" s="478">
        <v>295.62627505201488</v>
      </c>
      <c r="H55" s="479">
        <v>5594.0885964333229</v>
      </c>
      <c r="I55" s="478">
        <v>52846191.109754711</v>
      </c>
      <c r="J55" s="479">
        <v>309.1945512862705</v>
      </c>
      <c r="K55" s="479">
        <v>5716.8497567627655</v>
      </c>
      <c r="L55" s="26">
        <v>54084778.233065829</v>
      </c>
      <c r="M55" s="26">
        <v>323.58604027659385</v>
      </c>
      <c r="N55" s="479">
        <v>5844.1530800243982</v>
      </c>
      <c r="O55" s="26">
        <v>55369193.079939477</v>
      </c>
      <c r="P55" s="26">
        <v>338.8554084029459</v>
      </c>
      <c r="Q55" s="26">
        <v>5976.1666262467115</v>
      </c>
      <c r="R55" s="26">
        <v>56701131.27614744</v>
      </c>
      <c r="S55" s="26">
        <v>355.06116919701589</v>
      </c>
      <c r="T55" s="26">
        <v>6113.0646736792514</v>
      </c>
      <c r="U55" s="26">
        <v>58082351.1856151</v>
      </c>
      <c r="V55" s="26">
        <v>372.26596319724848</v>
      </c>
      <c r="W55" s="26">
        <v>6255.0279488667929</v>
      </c>
      <c r="X55" s="26">
        <v>59514676.231733054</v>
      </c>
      <c r="Y55" s="26">
        <v>390.53685852253199</v>
      </c>
      <c r="Z55" s="26">
        <v>6402.2438652362762</v>
      </c>
      <c r="AA55" s="26">
        <v>60999997.304557398</v>
      </c>
      <c r="AB55" s="26">
        <v>409.94567371225725</v>
      </c>
      <c r="AC55" s="26">
        <v>6554.9067705114285</v>
      </c>
      <c r="AD55" s="26">
        <v>62540275.257076219</v>
      </c>
      <c r="AE55" s="26">
        <v>430.56932449661059</v>
      </c>
      <c r="AF55" s="26">
        <v>6713.2182032817618</v>
      </c>
      <c r="AG55" s="26">
        <v>64137543.493838243</v>
      </c>
      <c r="AH55" s="30">
        <v>452.49019628581948</v>
      </c>
      <c r="AI55" s="26">
        <v>6877.3871590645977</v>
      </c>
      <c r="AJ55" s="26">
        <v>65793910.65536046</v>
      </c>
      <c r="AK55" s="26">
        <v>475.79654430134724</v>
      </c>
      <c r="AL55" s="26">
        <v>7047.6303662113951</v>
      </c>
      <c r="AM55" s="26">
        <v>67511563.401858985</v>
      </c>
      <c r="AN55" s="26">
        <v>500.58292341639248</v>
      </c>
      <c r="AO55" s="26">
        <v>7224.1725720226277</v>
      </c>
      <c r="AP55" s="26">
        <v>69292769.299977973</v>
      </c>
      <c r="AQ55" s="26">
        <v>526.95064992826417</v>
      </c>
      <c r="AR55" s="26">
        <v>7407.2468394488787</v>
      </c>
      <c r="AS55" s="26">
        <v>71139879.816327393</v>
      </c>
      <c r="AT55" s="26">
        <v>555.00829765211711</v>
      </c>
      <c r="AU55" s="26">
        <v>7597.0948547698972</v>
      </c>
      <c r="AV55" s="26">
        <v>73055333.421781704</v>
      </c>
      <c r="AW55" s="26">
        <v>584.8722309049806</v>
      </c>
      <c r="AX55" s="26">
        <v>7793.967246657794</v>
      </c>
      <c r="AY55" s="26">
        <v>75041658.810637832</v>
      </c>
      <c r="AZ55" s="26">
        <v>616.66717714196534</v>
      </c>
      <c r="BA55" s="26">
        <v>7998.123917045541</v>
      </c>
      <c r="BB55" s="26">
        <v>77101478.238881618</v>
      </c>
      <c r="BC55" s="26">
        <v>650.52684221402762</v>
      </c>
      <c r="BD55" s="26">
        <v>8209.8343842376362</v>
      </c>
      <c r="BE55" s="26">
        <v>79237510.985970438</v>
      </c>
      <c r="BF55" s="26">
        <v>686.59457143973657</v>
      </c>
      <c r="BG55" s="26">
        <v>8429.378138715836</v>
      </c>
      <c r="BH55" s="26">
        <v>81452576.944701523</v>
      </c>
      <c r="BI55" s="26">
        <v>725.02405992339254</v>
      </c>
      <c r="BJ55" s="26">
        <v>8657.0450121097347</v>
      </c>
      <c r="BK55" s="26">
        <v>83749600.343905702</v>
      </c>
      <c r="BL55" s="26">
        <v>765.98011580974196</v>
      </c>
      <c r="BM55" s="26">
        <v>8893.135559819204</v>
      </c>
      <c r="BN55" s="26">
        <v>86131613.608880401</v>
      </c>
    </row>
    <row r="56" spans="3:81">
      <c r="C56" s="26" t="s">
        <v>92</v>
      </c>
      <c r="D56" s="26">
        <v>1310.128301620711</v>
      </c>
      <c r="E56" s="26">
        <v>1440570755.089478</v>
      </c>
      <c r="G56" s="478">
        <v>1393.4520302058386</v>
      </c>
      <c r="H56" s="479">
        <v>1466249141.8197706</v>
      </c>
      <c r="J56" s="479">
        <v>1482.4283914627458</v>
      </c>
      <c r="K56" s="479">
        <v>1493005645.2654932</v>
      </c>
      <c r="M56" s="26">
        <v>1577.4781868203265</v>
      </c>
      <c r="N56" s="479">
        <v>1520885533.6391916</v>
      </c>
      <c r="P56" s="26">
        <v>1679.0554548103819</v>
      </c>
      <c r="Q56" s="26">
        <v>1549935975.9903564</v>
      </c>
      <c r="S56" s="26">
        <v>1787.6501874098142</v>
      </c>
      <c r="T56" s="26">
        <v>1580206122.0261743</v>
      </c>
      <c r="V56" s="26">
        <v>1903.7912725904575</v>
      </c>
      <c r="W56" s="26">
        <v>1611747185.2842712</v>
      </c>
      <c r="Y56" s="26">
        <v>2028.0496821102654</v>
      </c>
      <c r="Z56" s="26">
        <v>1644612529.7982092</v>
      </c>
      <c r="AB56" s="26">
        <v>2161.0419251905946</v>
      </c>
      <c r="AC56" s="26">
        <v>1678857760.4024189</v>
      </c>
      <c r="AE56" s="26">
        <v>2303.4337904721888</v>
      </c>
      <c r="AF56" s="26">
        <v>1714540816.8294091</v>
      </c>
      <c r="AH56" s="30">
        <v>2455.9444005388436</v>
      </c>
      <c r="AI56" s="26">
        <v>1751722071.7585044</v>
      </c>
      <c r="AK56" s="26">
        <v>2619.3506053552046</v>
      </c>
      <c r="AL56" s="26">
        <v>1790464432.9820647</v>
      </c>
      <c r="AN56" s="26">
        <v>2794.4917431975814</v>
      </c>
      <c r="AO56" s="26">
        <v>1830833449.8620937</v>
      </c>
      <c r="AQ56" s="26">
        <v>2982.2748000787301</v>
      </c>
      <c r="AR56" s="26">
        <v>1872897424.2574232</v>
      </c>
      <c r="AT56" s="26">
        <v>3183.6800012956537</v>
      </c>
      <c r="AU56" s="26">
        <v>1916727526.1092057</v>
      </c>
      <c r="AW56" s="26">
        <v>3399.7668715810278</v>
      </c>
      <c r="AX56" s="26">
        <v>1962397913.8803513</v>
      </c>
      <c r="AZ56" s="26">
        <v>3631.6808034328105</v>
      </c>
      <c r="BA56" s="26">
        <v>2009985860.052752</v>
      </c>
      <c r="BC56" s="26">
        <v>3880.6601765539385</v>
      </c>
      <c r="BD56" s="26">
        <v>2059571881.8946955</v>
      </c>
      <c r="BF56" s="26">
        <v>4148.0440749767413</v>
      </c>
      <c r="BG56" s="26">
        <v>2111239877.7197928</v>
      </c>
      <c r="BI56" s="26">
        <v>4435.2806523995405</v>
      </c>
      <c r="BJ56" s="26">
        <v>2165077268.8680434</v>
      </c>
      <c r="BL56" s="26">
        <v>4743.889317149381</v>
      </c>
      <c r="BM56" s="26">
        <v>2221175147.2729955</v>
      </c>
      <c r="BU56" s="32"/>
      <c r="BV56" s="32"/>
      <c r="BW56" s="32"/>
      <c r="BX56" s="32"/>
      <c r="BY56" s="32"/>
      <c r="BZ56" s="32"/>
      <c r="CA56" s="32"/>
      <c r="CB56" s="32"/>
    </row>
    <row r="57" spans="3:81">
      <c r="CC57" s="32"/>
    </row>
    <row r="58" spans="3:81" s="32" customFormat="1">
      <c r="C58" s="49" t="s">
        <v>350</v>
      </c>
      <c r="D58" s="478" t="s">
        <v>156</v>
      </c>
      <c r="E58" s="479"/>
      <c r="F58" s="478"/>
      <c r="G58" s="478" t="s">
        <v>316</v>
      </c>
      <c r="H58" s="479"/>
      <c r="I58" s="478"/>
      <c r="J58" s="479" t="s">
        <v>317</v>
      </c>
      <c r="K58" s="479"/>
      <c r="M58" s="32" t="s">
        <v>318</v>
      </c>
      <c r="N58" s="479"/>
      <c r="P58" s="32" t="s">
        <v>319</v>
      </c>
      <c r="S58" s="32" t="s">
        <v>320</v>
      </c>
      <c r="V58" s="32" t="s">
        <v>321</v>
      </c>
      <c r="Y58" s="32" t="s">
        <v>322</v>
      </c>
      <c r="AB58" s="32" t="s">
        <v>323</v>
      </c>
      <c r="AE58" s="32" t="s">
        <v>324</v>
      </c>
      <c r="AH58" s="39" t="s">
        <v>325</v>
      </c>
      <c r="AK58" s="32" t="s">
        <v>326</v>
      </c>
      <c r="AN58" s="32" t="s">
        <v>327</v>
      </c>
      <c r="AQ58" s="32" t="s">
        <v>328</v>
      </c>
      <c r="AT58" s="32" t="s">
        <v>329</v>
      </c>
      <c r="AW58" s="32" t="s">
        <v>330</v>
      </c>
      <c r="AZ58" s="32" t="s">
        <v>331</v>
      </c>
      <c r="BC58" s="32" t="s">
        <v>332</v>
      </c>
      <c r="BF58" s="32" t="s">
        <v>333</v>
      </c>
      <c r="BI58" s="32" t="s">
        <v>234</v>
      </c>
      <c r="BL58" s="32" t="s">
        <v>334</v>
      </c>
      <c r="BU58" s="26"/>
      <c r="BV58" s="26"/>
      <c r="BW58" s="26"/>
      <c r="BX58" s="26"/>
      <c r="BY58" s="26"/>
      <c r="BZ58" s="26"/>
      <c r="CA58" s="26"/>
      <c r="CB58" s="26"/>
      <c r="CC58" s="26"/>
    </row>
    <row r="59" spans="3:81" ht="16.8">
      <c r="D59" s="478" t="s">
        <v>336</v>
      </c>
      <c r="E59" s="479" t="s">
        <v>71</v>
      </c>
      <c r="F59" s="478" t="s">
        <v>72</v>
      </c>
      <c r="G59" s="478" t="s">
        <v>336</v>
      </c>
      <c r="H59" s="479" t="s">
        <v>71</v>
      </c>
      <c r="I59" s="478" t="s">
        <v>72</v>
      </c>
      <c r="J59" s="478" t="s">
        <v>336</v>
      </c>
      <c r="K59" s="479" t="s">
        <v>71</v>
      </c>
      <c r="L59" s="26" t="s">
        <v>72</v>
      </c>
      <c r="M59" s="478" t="s">
        <v>336</v>
      </c>
      <c r="N59" s="479" t="s">
        <v>71</v>
      </c>
      <c r="O59" s="26" t="s">
        <v>72</v>
      </c>
      <c r="P59" s="478" t="s">
        <v>336</v>
      </c>
      <c r="Q59" s="26" t="s">
        <v>71</v>
      </c>
      <c r="R59" s="26" t="s">
        <v>72</v>
      </c>
      <c r="S59" s="478" t="s">
        <v>336</v>
      </c>
      <c r="T59" s="26" t="s">
        <v>71</v>
      </c>
      <c r="U59" s="26" t="s">
        <v>72</v>
      </c>
      <c r="V59" s="478" t="s">
        <v>336</v>
      </c>
      <c r="W59" s="26" t="s">
        <v>71</v>
      </c>
      <c r="X59" s="26" t="s">
        <v>72</v>
      </c>
      <c r="Y59" s="478" t="s">
        <v>336</v>
      </c>
      <c r="Z59" s="26" t="s">
        <v>71</v>
      </c>
      <c r="AA59" s="26" t="s">
        <v>72</v>
      </c>
      <c r="AB59" s="478" t="s">
        <v>336</v>
      </c>
      <c r="AC59" s="26" t="s">
        <v>71</v>
      </c>
      <c r="AD59" s="26" t="s">
        <v>72</v>
      </c>
      <c r="AE59" s="478" t="s">
        <v>336</v>
      </c>
      <c r="AF59" s="26" t="s">
        <v>71</v>
      </c>
      <c r="AG59" s="26" t="s">
        <v>72</v>
      </c>
      <c r="AH59" s="480" t="s">
        <v>336</v>
      </c>
      <c r="AI59" s="26" t="s">
        <v>71</v>
      </c>
      <c r="AJ59" s="26" t="s">
        <v>72</v>
      </c>
      <c r="AK59" s="478" t="s">
        <v>336</v>
      </c>
      <c r="AL59" s="26" t="s">
        <v>71</v>
      </c>
      <c r="AM59" s="26" t="s">
        <v>72</v>
      </c>
      <c r="AN59" s="478" t="s">
        <v>336</v>
      </c>
      <c r="AO59" s="26" t="s">
        <v>71</v>
      </c>
      <c r="AP59" s="26" t="s">
        <v>72</v>
      </c>
      <c r="AQ59" s="478" t="s">
        <v>336</v>
      </c>
      <c r="AR59" s="26" t="s">
        <v>71</v>
      </c>
      <c r="AS59" s="26" t="s">
        <v>72</v>
      </c>
      <c r="AT59" s="478" t="s">
        <v>336</v>
      </c>
      <c r="AU59" s="26" t="s">
        <v>71</v>
      </c>
      <c r="AV59" s="26" t="s">
        <v>72</v>
      </c>
      <c r="AW59" s="478" t="s">
        <v>336</v>
      </c>
      <c r="AX59" s="26" t="s">
        <v>71</v>
      </c>
      <c r="AY59" s="26" t="s">
        <v>72</v>
      </c>
      <c r="AZ59" s="478" t="s">
        <v>336</v>
      </c>
      <c r="BA59" s="26" t="s">
        <v>71</v>
      </c>
      <c r="BB59" s="26" t="s">
        <v>72</v>
      </c>
      <c r="BC59" s="478" t="s">
        <v>336</v>
      </c>
      <c r="BD59" s="26" t="s">
        <v>71</v>
      </c>
      <c r="BE59" s="26" t="s">
        <v>72</v>
      </c>
      <c r="BF59" s="478" t="s">
        <v>336</v>
      </c>
      <c r="BG59" s="26" t="s">
        <v>71</v>
      </c>
      <c r="BH59" s="26" t="s">
        <v>72</v>
      </c>
      <c r="BI59" s="478" t="s">
        <v>336</v>
      </c>
      <c r="BJ59" s="26" t="s">
        <v>71</v>
      </c>
      <c r="BK59" s="26" t="s">
        <v>72</v>
      </c>
      <c r="BL59" s="478" t="s">
        <v>336</v>
      </c>
      <c r="BM59" s="26" t="s">
        <v>71</v>
      </c>
      <c r="BN59" s="26" t="s">
        <v>72</v>
      </c>
    </row>
    <row r="60" spans="3:81">
      <c r="C60" s="26" t="s">
        <v>337</v>
      </c>
      <c r="D60" s="26">
        <v>924.32444132931846</v>
      </c>
      <c r="E60" s="26">
        <v>1471823093.3972592</v>
      </c>
      <c r="F60" s="26">
        <v>628.01327515237892</v>
      </c>
      <c r="G60" s="478">
        <v>989.6524342859874</v>
      </c>
      <c r="H60" s="479">
        <v>1501123534.2876863</v>
      </c>
      <c r="I60" s="478">
        <v>659.27447787006929</v>
      </c>
      <c r="J60" s="479">
        <v>1059.6731646022718</v>
      </c>
      <c r="K60" s="479">
        <v>1531654593.6955109</v>
      </c>
      <c r="L60" s="26">
        <v>691.84865110190253</v>
      </c>
      <c r="M60" s="26">
        <v>1134.7508779946932</v>
      </c>
      <c r="N60" s="479">
        <v>1563467957.5984645</v>
      </c>
      <c r="O60" s="26">
        <v>725.79093960947296</v>
      </c>
      <c r="P60" s="26">
        <v>1215.2794540165667</v>
      </c>
      <c r="Q60" s="26">
        <v>1596617482.785342</v>
      </c>
      <c r="R60" s="26">
        <v>761.15880423436113</v>
      </c>
      <c r="S60" s="26">
        <v>1301.6848801504034</v>
      </c>
      <c r="T60" s="26">
        <v>1631159288.0300684</v>
      </c>
      <c r="U60" s="26">
        <v>798.01211917349451</v>
      </c>
      <c r="V60" s="26">
        <v>1394.4279352565636</v>
      </c>
      <c r="W60" s="26">
        <v>1667151849.0950732</v>
      </c>
      <c r="X60" s="26">
        <v>836.4132733400719</v>
      </c>
      <c r="Y60" s="26">
        <v>1494.0071002144552</v>
      </c>
      <c r="Z60" s="26">
        <v>1704656097.7248085</v>
      </c>
      <c r="AA60" s="26">
        <v>876.42727598164538</v>
      </c>
      <c r="AB60" s="26">
        <v>1600.9617151172931</v>
      </c>
      <c r="AC60" s="26">
        <v>1743735524.7969923</v>
      </c>
      <c r="AD60" s="26">
        <v>918.12186673416488</v>
      </c>
      <c r="AE60" s="26">
        <v>1715.8754040366987</v>
      </c>
      <c r="AF60" s="26">
        <v>1784456287.8062079</v>
      </c>
      <c r="AG60" s="26">
        <v>961.56763029829006</v>
      </c>
      <c r="AH60" s="30">
        <v>1839.3797901704404</v>
      </c>
      <c r="AI60" s="26">
        <v>1826887322.8618112</v>
      </c>
      <c r="AJ60" s="26">
        <v>1006.838115932109</v>
      </c>
      <c r="AK60" s="26">
        <v>1972.1585261375142</v>
      </c>
      <c r="AL60" s="26">
        <v>1871100461.3897486</v>
      </c>
      <c r="AM60" s="26">
        <v>1054.0099619625475</v>
      </c>
      <c r="AN60" s="26">
        <v>2114.9516663027898</v>
      </c>
      <c r="AO60" s="26">
        <v>1917170551.7358601</v>
      </c>
      <c r="AP60" s="26">
        <v>1103.1630255262648</v>
      </c>
      <c r="AQ60" s="26">
        <v>2268.5604103127635</v>
      </c>
      <c r="AR60" s="26">
        <v>1965175585.8765082</v>
      </c>
      <c r="AS60" s="26">
        <v>1154.3805177596585</v>
      </c>
      <c r="AT60" s="26">
        <v>2433.8522495203774</v>
      </c>
      <c r="AU60" s="26">
        <v>2015196831.4510636</v>
      </c>
      <c r="AV60" s="26">
        <v>1207.7491446668546</v>
      </c>
      <c r="AW60" s="26">
        <v>2611.7665506869698</v>
      </c>
      <c r="AX60" s="26">
        <v>2067318969.3397505</v>
      </c>
      <c r="AY60" s="26">
        <v>1263.3592539041531</v>
      </c>
      <c r="AZ60" s="26">
        <v>2803.3206142917588</v>
      </c>
      <c r="BA60" s="26">
        <v>2121630237.019762</v>
      </c>
      <c r="BB60" s="26">
        <v>1321.3049877294179</v>
      </c>
      <c r="BC60" s="26">
        <v>3009.6162479736381</v>
      </c>
      <c r="BD60" s="26">
        <v>2178222577.9423342</v>
      </c>
      <c r="BE60" s="26">
        <v>1381.6844423753439</v>
      </c>
      <c r="BF60" s="26">
        <v>3231.8468990980764</v>
      </c>
      <c r="BG60" s="26">
        <v>2237191797.1836548</v>
      </c>
      <c r="BH60" s="26">
        <v>1444.5998341163991</v>
      </c>
      <c r="BI60" s="26">
        <v>3471.3053942070628</v>
      </c>
      <c r="BJ60" s="26">
        <v>2298637723.63311</v>
      </c>
      <c r="BK60" s="26">
        <v>1510.1576723105779</v>
      </c>
      <c r="BL60" s="26">
        <v>3729.3923371977958</v>
      </c>
      <c r="BM60" s="26">
        <v>2362664378.9934425</v>
      </c>
      <c r="BN60" s="26">
        <v>1578.4689397089128</v>
      </c>
    </row>
    <row r="61" spans="3:81">
      <c r="C61" s="26" t="s">
        <v>338</v>
      </c>
      <c r="D61" s="26">
        <v>23.865448620155842</v>
      </c>
      <c r="E61" s="26">
        <v>165887.92871205573</v>
      </c>
      <c r="F61" s="26">
        <v>143864.89002211194</v>
      </c>
      <c r="G61" s="478">
        <v>25.646329170717461</v>
      </c>
      <c r="H61" s="479">
        <v>170346.33823472681</v>
      </c>
      <c r="I61" s="478">
        <v>150554.03853400354</v>
      </c>
      <c r="J61" s="479">
        <v>27.569208760780906</v>
      </c>
      <c r="K61" s="479">
        <v>175000.91777639545</v>
      </c>
      <c r="L61" s="26">
        <v>157537.50958041838</v>
      </c>
      <c r="M61" s="26">
        <v>29.646058901680309</v>
      </c>
      <c r="N61" s="479">
        <v>179860.29881789754</v>
      </c>
      <c r="O61" s="26">
        <v>164828.2533528755</v>
      </c>
      <c r="P61" s="26">
        <v>31.889892604764679</v>
      </c>
      <c r="Q61" s="26">
        <v>184933.49262522568</v>
      </c>
      <c r="R61" s="26">
        <v>172439.78985132067</v>
      </c>
      <c r="S61" s="26">
        <v>34.314856502270885</v>
      </c>
      <c r="T61" s="26">
        <v>190229.90696007627</v>
      </c>
      <c r="U61" s="26">
        <v>180386.23395569748</v>
      </c>
      <c r="V61" s="26">
        <v>36.936331185090495</v>
      </c>
      <c r="W61" s="26">
        <v>195759.3635256603</v>
      </c>
      <c r="X61" s="26">
        <v>188682.32160066685</v>
      </c>
      <c r="Y61" s="26">
        <v>39.77104049342946</v>
      </c>
      <c r="Z61" s="26">
        <v>201532.11618013005</v>
      </c>
      <c r="AA61" s="26">
        <v>197343.43710201493</v>
      </c>
      <c r="AB61" s="26">
        <v>42.837170562420042</v>
      </c>
      <c r="AC61" s="26">
        <v>207558.86995139639</v>
      </c>
      <c r="AD61" s="26">
        <v>206385.64168542222</v>
      </c>
      <c r="AE61" s="26">
        <v>46.154499496741323</v>
      </c>
      <c r="AF61" s="26">
        <v>213850.80088859849</v>
      </c>
      <c r="AG61" s="26">
        <v>215825.70327049948</v>
      </c>
      <c r="AH61" s="30">
        <v>49.744538626769298</v>
      </c>
      <c r="AI61" s="26">
        <v>220419.57678703751</v>
      </c>
      <c r="AJ61" s="26">
        <v>225681.12756532017</v>
      </c>
      <c r="AK61" s="26">
        <v>53.630686384294471</v>
      </c>
      <c r="AL61" s="26">
        <v>227277.37882500782</v>
      </c>
      <c r="AM61" s="26">
        <v>235970.19052911294</v>
      </c>
      <c r="AN61" s="26">
        <v>57.838395929044616</v>
      </c>
      <c r="AO61" s="26">
        <v>234436.92415264883</v>
      </c>
      <c r="AP61" s="26">
        <v>246711.97226331261</v>
      </c>
      <c r="AQ61" s="26">
        <v>62.395357758825767</v>
      </c>
      <c r="AR61" s="26">
        <v>241911.48947470603</v>
      </c>
      <c r="AS61" s="26">
        <v>257926.39239381705</v>
      </c>
      <c r="AT61" s="26">
        <v>67.331698646798699</v>
      </c>
      <c r="AU61" s="26">
        <v>249714.93567093374</v>
      </c>
      <c r="AV61" s="26">
        <v>269634.24701006367</v>
      </c>
      <c r="AW61" s="26">
        <v>72.680198370060012</v>
      </c>
      <c r="AX61" s="26">
        <v>257861.73349979552</v>
      </c>
      <c r="AY61" s="26">
        <v>281857.24722942518</v>
      </c>
      <c r="AZ61" s="26">
        <v>78.476525825192383</v>
      </c>
      <c r="BA61" s="26">
        <v>266366.99043312715</v>
      </c>
      <c r="BB61" s="26">
        <v>294618.05945843854</v>
      </c>
      <c r="BC61" s="26">
        <v>84.759496269762849</v>
      </c>
      <c r="BD61" s="26">
        <v>275246.47867152537</v>
      </c>
      <c r="BE61" s="26">
        <v>307940.34742552851</v>
      </c>
      <c r="BF61" s="26">
        <v>91.571351584940615</v>
      </c>
      <c r="BG61" s="26">
        <v>284516.66439241322</v>
      </c>
      <c r="BH61" s="26">
        <v>321848.8160631705</v>
      </c>
      <c r="BI61" s="26">
        <v>98.958065624639559</v>
      </c>
      <c r="BJ61" s="26">
        <v>294194.73828502011</v>
      </c>
      <c r="BK61" s="26">
        <v>336369.25732086872</v>
      </c>
      <c r="BL61" s="26">
        <v>106.96967690212354</v>
      </c>
      <c r="BM61" s="26">
        <v>304298.64742890158</v>
      </c>
      <c r="BN61" s="26">
        <v>351528.59799390554</v>
      </c>
    </row>
    <row r="62" spans="3:81">
      <c r="C62" s="26" t="s">
        <v>339</v>
      </c>
      <c r="D62" s="26">
        <v>39.901096554314314</v>
      </c>
      <c r="E62" s="26">
        <v>2718160.9569516294</v>
      </c>
      <c r="F62" s="26">
        <v>14679.445840860988</v>
      </c>
      <c r="G62" s="478">
        <v>41.85996585624936</v>
      </c>
      <c r="H62" s="479">
        <v>2771570.0816618977</v>
      </c>
      <c r="I62" s="478">
        <v>15103.340208936428</v>
      </c>
      <c r="J62" s="479">
        <v>43.933051802798637</v>
      </c>
      <c r="K62" s="479">
        <v>2826795.1166123156</v>
      </c>
      <c r="L62" s="26">
        <v>15541.646985526433</v>
      </c>
      <c r="M62" s="26">
        <v>46.127530628928859</v>
      </c>
      <c r="N62" s="479">
        <v>2883897.8027510475</v>
      </c>
      <c r="O62" s="26">
        <v>15994.856192520499</v>
      </c>
      <c r="P62" s="26">
        <v>48.451050283247589</v>
      </c>
      <c r="Q62" s="26">
        <v>2942941.9802184962</v>
      </c>
      <c r="R62" s="26">
        <v>16463.474512552362</v>
      </c>
      <c r="S62" s="26">
        <v>50.911762214585657</v>
      </c>
      <c r="T62" s="26">
        <v>3003993.6597198378</v>
      </c>
      <c r="U62" s="26">
        <v>16948.025855465305</v>
      </c>
      <c r="V62" s="26">
        <v>53.51835532841401</v>
      </c>
      <c r="W62" s="26">
        <v>3067121.096324225</v>
      </c>
      <c r="X62" s="26">
        <v>17449.051944037292</v>
      </c>
      <c r="Y62" s="26">
        <v>56.280092262186606</v>
      </c>
      <c r="Z62" s="26">
        <v>3132394.8657731619</v>
      </c>
      <c r="AA62" s="26">
        <v>17967.112919620726</v>
      </c>
      <c r="AB62" s="26">
        <v>59.206848138978685</v>
      </c>
      <c r="AC62" s="26">
        <v>3199887.9433833621</v>
      </c>
      <c r="AD62" s="26">
        <v>18502.787968373996</v>
      </c>
      <c r="AE62" s="26">
        <v>62.309151969777069</v>
      </c>
      <c r="AF62" s="26">
        <v>3269675.7856323104</v>
      </c>
      <c r="AG62" s="26">
        <v>19056.675968784879</v>
      </c>
      <c r="AH62" s="30">
        <v>65.598230886525045</v>
      </c>
      <c r="AI62" s="26">
        <v>3341836.4145177212</v>
      </c>
      <c r="AJ62" s="26">
        <v>19629.39616120973</v>
      </c>
      <c r="AK62" s="26">
        <v>69.08605740058232</v>
      </c>
      <c r="AL62" s="26">
        <v>3416450.5047852369</v>
      </c>
      <c r="AM62" s="26">
        <v>20221.588840177028</v>
      </c>
      <c r="AN62" s="26">
        <v>72.785399894683621</v>
      </c>
      <c r="AO62" s="26">
        <v>3493601.4741218481</v>
      </c>
      <c r="AP62" s="26">
        <v>20833.91607022921</v>
      </c>
      <c r="AQ62" s="26">
        <v>76.709876570832591</v>
      </c>
      <c r="AR62" s="26">
        <v>3573375.5764159039</v>
      </c>
      <c r="AS62" s="26">
        <v>21467.062426103166</v>
      </c>
      <c r="AT62" s="26">
        <v>80.874013091908807</v>
      </c>
      <c r="AU62" s="26">
        <v>3655861.9981879583</v>
      </c>
      <c r="AV62" s="26">
        <v>22121.735758076844</v>
      </c>
      <c r="AW62" s="26">
        <v>85.293304171169027</v>
      </c>
      <c r="AX62" s="26">
        <v>3741152.9583002618</v>
      </c>
      <c r="AY62" s="26">
        <v>22798.667983337626</v>
      </c>
      <c r="AZ62" s="26">
        <v>89.984279381358689</v>
      </c>
      <c r="BA62" s="26">
        <v>3829343.8110563839</v>
      </c>
      <c r="BB62" s="26">
        <v>23498.615904257269</v>
      </c>
      <c r="BC62" s="26">
        <v>94.964573473896124</v>
      </c>
      <c r="BD62" s="26">
        <v>3920533.1528062131</v>
      </c>
      <c r="BE62" s="26">
        <v>24222.362054488178</v>
      </c>
      <c r="BF62" s="26">
        <v>100.25300151863325</v>
      </c>
      <c r="BG62" s="26">
        <v>4014822.9321755376</v>
      </c>
      <c r="BH62" s="26">
        <v>24970.715573826943</v>
      </c>
      <c r="BI62" s="26">
        <v>105.86963919612219</v>
      </c>
      <c r="BJ62" s="26">
        <v>4112318.5640434194</v>
      </c>
      <c r="BK62" s="26">
        <v>25744.513112823228</v>
      </c>
      <c r="BL62" s="26">
        <v>111.83590859722371</v>
      </c>
      <c r="BM62" s="26">
        <v>4213129.0473948075</v>
      </c>
      <c r="BN62" s="26">
        <v>26544.619768145378</v>
      </c>
    </row>
    <row r="63" spans="3:81">
      <c r="C63" s="26" t="s">
        <v>340</v>
      </c>
      <c r="D63" s="26">
        <v>0.40305034295030712</v>
      </c>
      <c r="E63" s="26">
        <v>45.351353581229333</v>
      </c>
      <c r="F63" s="26">
        <v>8887283.6447626427</v>
      </c>
      <c r="G63" s="478">
        <v>0.41880575551172844</v>
      </c>
      <c r="H63" s="479">
        <v>45.689066835463464</v>
      </c>
      <c r="I63" s="478">
        <v>9166432.6833362896</v>
      </c>
      <c r="J63" s="479">
        <v>0.43523094446527688</v>
      </c>
      <c r="K63" s="479">
        <v>46.03691148732463</v>
      </c>
      <c r="L63" s="26">
        <v>9453956.1930671502</v>
      </c>
      <c r="M63" s="26">
        <v>0.45235800734624676</v>
      </c>
      <c r="N63" s="479">
        <v>46.39519147874163</v>
      </c>
      <c r="O63" s="26">
        <v>9750105.4080899339</v>
      </c>
      <c r="P63" s="26">
        <v>0.47022073567442252</v>
      </c>
      <c r="Q63" s="26">
        <v>46.764219869901133</v>
      </c>
      <c r="R63" s="26">
        <v>10055139.099563399</v>
      </c>
      <c r="S63" s="26">
        <v>0.48885471029507177</v>
      </c>
      <c r="T63" s="26">
        <v>47.144319112795422</v>
      </c>
      <c r="U63" s="26">
        <v>10369323.801781069</v>
      </c>
      <c r="V63" s="26">
        <v>0.50829740229152498</v>
      </c>
      <c r="W63" s="26">
        <v>47.535821332976546</v>
      </c>
      <c r="X63" s="26">
        <v>10692934.045065273</v>
      </c>
      <c r="Y63" s="26">
        <v>0.52858827980161038</v>
      </c>
      <c r="Z63" s="26">
        <v>47.939068619763106</v>
      </c>
      <c r="AA63" s="26">
        <v>11026252.595647998</v>
      </c>
      <c r="AB63" s="26">
        <v>0.54976892109024</v>
      </c>
      <c r="AC63" s="26">
        <v>48.354413325153253</v>
      </c>
      <c r="AD63" s="26">
        <v>11369570.702748207</v>
      </c>
      <c r="AE63" s="26">
        <v>0.57188313425167236</v>
      </c>
      <c r="AF63" s="26">
        <v>48.782218371705113</v>
      </c>
      <c r="AG63" s="26">
        <v>11723188.353061423</v>
      </c>
      <c r="AH63" s="30">
        <v>0.59497708393751081</v>
      </c>
      <c r="AI63" s="26">
        <v>49.22285756965352</v>
      </c>
      <c r="AJ63" s="26">
        <v>12087414.532884035</v>
      </c>
      <c r="AK63" s="26">
        <v>0.61909942553037844</v>
      </c>
      <c r="AL63" s="26">
        <v>49.676715943540387</v>
      </c>
      <c r="AM63" s="26">
        <v>12462567.498101328</v>
      </c>
      <c r="AN63" s="26">
        <v>0.64430144720854732</v>
      </c>
      <c r="AO63" s="26">
        <v>50.144190068643852</v>
      </c>
      <c r="AP63" s="26">
        <v>12848975.052275134</v>
      </c>
      <c r="AQ63" s="26">
        <v>0.67063722037368201</v>
      </c>
      <c r="AR63" s="26">
        <v>50.625688417500427</v>
      </c>
      <c r="AS63" s="26">
        <v>13246974.833074156</v>
      </c>
      <c r="AT63" s="26">
        <v>0.69816375894234139</v>
      </c>
      <c r="AU63" s="26">
        <v>51.121631716822705</v>
      </c>
      <c r="AV63" s="26">
        <v>13656914.607297154</v>
      </c>
      <c r="AW63" s="26">
        <v>0.72694118803213281</v>
      </c>
      <c r="AX63" s="26">
        <v>51.632453315124643</v>
      </c>
      <c r="AY63" s="26">
        <v>14079152.574746836</v>
      </c>
      <c r="AZ63" s="26">
        <v>0.75703292260546262</v>
      </c>
      <c r="BA63" s="26">
        <v>52.158599561375638</v>
      </c>
      <c r="BB63" s="26">
        <v>14514057.68122001</v>
      </c>
      <c r="BC63" s="26">
        <v>0.78850585666783701</v>
      </c>
      <c r="BD63" s="26">
        <v>52.70053019501416</v>
      </c>
      <c r="BE63" s="26">
        <v>14962009.940887373</v>
      </c>
      <c r="BF63" s="26">
        <v>0.82143056365374556</v>
      </c>
      <c r="BG63" s="26">
        <v>53.258718747661845</v>
      </c>
      <c r="BH63" s="26">
        <v>15423400.768344767</v>
      </c>
      <c r="BI63" s="26">
        <v>0.85588150867140467</v>
      </c>
      <c r="BJ63" s="26">
        <v>53.833652956888962</v>
      </c>
      <c r="BK63" s="26">
        <v>15898633.320625879</v>
      </c>
      <c r="BL63" s="26">
        <v>0.89193727331823758</v>
      </c>
      <c r="BM63" s="26">
        <v>54.425835192392888</v>
      </c>
      <c r="BN63" s="26">
        <v>16388122.849475425</v>
      </c>
    </row>
    <row r="64" spans="3:81">
      <c r="C64" s="26" t="s">
        <v>341</v>
      </c>
      <c r="D64" s="26">
        <v>2.7407423320620889</v>
      </c>
      <c r="E64" s="26">
        <v>34.467028721734295</v>
      </c>
      <c r="F64" s="26">
        <v>79517801.032086805</v>
      </c>
      <c r="G64" s="478">
        <v>2.8478791374797545</v>
      </c>
      <c r="H64" s="479">
        <v>34.72369079495224</v>
      </c>
      <c r="I64" s="478">
        <v>82015450.324587867</v>
      </c>
      <c r="J64" s="479">
        <v>2.9595704223638837</v>
      </c>
      <c r="K64" s="479">
        <v>34.988052730366725</v>
      </c>
      <c r="L64" s="26">
        <v>84588029.095863968</v>
      </c>
      <c r="M64" s="26">
        <v>3.0760344499544789</v>
      </c>
      <c r="N64" s="479">
        <v>35.26034552384364</v>
      </c>
      <c r="O64" s="26">
        <v>87237785.230278373</v>
      </c>
      <c r="P64" s="26">
        <v>3.1975010025860739</v>
      </c>
      <c r="Q64" s="26">
        <v>35.540807101124869</v>
      </c>
      <c r="R64" s="26">
        <v>89967034.048725158</v>
      </c>
      <c r="S64" s="26">
        <v>3.3242120300064895</v>
      </c>
      <c r="T64" s="26">
        <v>35.829682525724529</v>
      </c>
      <c r="U64" s="26">
        <v>92778160.331725374</v>
      </c>
      <c r="V64" s="26">
        <v>3.4564223355823702</v>
      </c>
      <c r="W64" s="26">
        <v>36.127224213062178</v>
      </c>
      <c r="X64" s="26">
        <v>95673620.403215602</v>
      </c>
      <c r="Y64" s="26">
        <v>3.5944003026509508</v>
      </c>
      <c r="Z64" s="26">
        <v>36.433692151019962</v>
      </c>
      <c r="AA64" s="26">
        <v>98655944.276850507</v>
      </c>
      <c r="AB64" s="26">
        <v>3.7384286634136328</v>
      </c>
      <c r="AC64" s="26">
        <v>36.749354127116476</v>
      </c>
      <c r="AD64" s="26">
        <v>101727737.86669451</v>
      </c>
      <c r="AE64" s="26">
        <v>3.8888053129113715</v>
      </c>
      <c r="AF64" s="26">
        <v>37.074485962495885</v>
      </c>
      <c r="AG64" s="26">
        <v>104891685.26423378</v>
      </c>
      <c r="AH64" s="30">
        <v>4.0458441707750739</v>
      </c>
      <c r="AI64" s="26">
        <v>37.409371752936678</v>
      </c>
      <c r="AJ64" s="26">
        <v>108150551.08369926</v>
      </c>
      <c r="AK64" s="26">
        <v>4.2098760936065736</v>
      </c>
      <c r="AL64" s="26">
        <v>37.754304117090697</v>
      </c>
      <c r="AM64" s="26">
        <v>111507182.87774871</v>
      </c>
      <c r="AN64" s="26">
        <v>4.381249841018124</v>
      </c>
      <c r="AO64" s="26">
        <v>38.109584452169337</v>
      </c>
      <c r="AP64" s="26">
        <v>114964513.62561962</v>
      </c>
      <c r="AQ64" s="26">
        <v>4.5603330985410384</v>
      </c>
      <c r="AR64" s="26">
        <v>38.475523197300333</v>
      </c>
      <c r="AS64" s="26">
        <v>118525564.29592666</v>
      </c>
      <c r="AT64" s="26">
        <v>4.7475135608079215</v>
      </c>
      <c r="AU64" s="26">
        <v>38.852440104785259</v>
      </c>
      <c r="AV64" s="26">
        <v>122193446.48634294</v>
      </c>
      <c r="AW64" s="26">
        <v>4.9432000786185037</v>
      </c>
      <c r="AX64" s="26">
        <v>39.240664519494729</v>
      </c>
      <c r="AY64" s="26">
        <v>125971365.14247167</v>
      </c>
      <c r="AZ64" s="26">
        <v>5.1478238737171464</v>
      </c>
      <c r="BA64" s="26">
        <v>39.640535666645491</v>
      </c>
      <c r="BB64" s="26">
        <v>129862621.35828429</v>
      </c>
      <c r="BC64" s="26">
        <v>5.3618398253412947</v>
      </c>
      <c r="BD64" s="26">
        <v>40.052402948210769</v>
      </c>
      <c r="BE64" s="26">
        <v>133870615.26057127</v>
      </c>
      <c r="BF64" s="26">
        <v>5.5857278328454694</v>
      </c>
      <c r="BG64" s="26">
        <v>40.476626248223006</v>
      </c>
      <c r="BH64" s="26">
        <v>137998848.97992685</v>
      </c>
      <c r="BI64" s="26">
        <v>5.8199942589655533</v>
      </c>
      <c r="BJ64" s="26">
        <v>40.913576247235618</v>
      </c>
      <c r="BK64" s="26">
        <v>142250929.71086314</v>
      </c>
      <c r="BL64" s="26">
        <v>6.0651734585640167</v>
      </c>
      <c r="BM64" s="26">
        <v>41.363634746218601</v>
      </c>
      <c r="BN64" s="26">
        <v>146630572.86372748</v>
      </c>
    </row>
    <row r="65" spans="3:81">
      <c r="C65" s="26" t="s">
        <v>342</v>
      </c>
      <c r="D65" s="26">
        <v>16.961123502075697</v>
      </c>
      <c r="E65" s="26">
        <v>345.00206648659673</v>
      </c>
      <c r="F65" s="26">
        <v>49162382.343975425</v>
      </c>
      <c r="G65" s="478">
        <v>17.657110147456763</v>
      </c>
      <c r="H65" s="479">
        <v>347.73325689225504</v>
      </c>
      <c r="I65" s="478">
        <v>50777743.564883731</v>
      </c>
      <c r="J65" s="479">
        <v>18.383201148324996</v>
      </c>
      <c r="K65" s="479">
        <v>350.5463830100831</v>
      </c>
      <c r="L65" s="26">
        <v>52441565.622419283</v>
      </c>
      <c r="M65" s="26">
        <v>19.140861422993073</v>
      </c>
      <c r="N65" s="479">
        <v>353.443902911446</v>
      </c>
      <c r="O65" s="26">
        <v>54155302.341680914</v>
      </c>
      <c r="P65" s="26">
        <v>19.931634050190794</v>
      </c>
      <c r="Q65" s="26">
        <v>356.42834840984972</v>
      </c>
      <c r="R65" s="26">
        <v>55920451.162520371</v>
      </c>
      <c r="S65" s="26">
        <v>20.757144697441316</v>
      </c>
      <c r="T65" s="26">
        <v>359.50232727320565</v>
      </c>
      <c r="U65" s="26">
        <v>57738554.447985023</v>
      </c>
      <c r="V65" s="26">
        <v>21.619106309177525</v>
      </c>
      <c r="W65" s="26">
        <v>362.66852550246222</v>
      </c>
      <c r="X65" s="26">
        <v>59611200.832013607</v>
      </c>
      <c r="Y65" s="26">
        <v>22.51932407011866</v>
      </c>
      <c r="Z65" s="26">
        <v>365.92970967859651</v>
      </c>
      <c r="AA65" s="26">
        <v>61540026.607563078</v>
      </c>
      <c r="AB65" s="26">
        <v>23.459700660362781</v>
      </c>
      <c r="AC65" s="26">
        <v>369.28872938001473</v>
      </c>
      <c r="AD65" s="26">
        <v>63526717.156378992</v>
      </c>
      <c r="AE65" s="26">
        <v>24.442241819644316</v>
      </c>
      <c r="AF65" s="26">
        <v>372.7485196724756</v>
      </c>
      <c r="AG65" s="26">
        <v>65573008.421659403</v>
      </c>
      <c r="AH65" s="30">
        <v>25.469062239258385</v>
      </c>
      <c r="AI65" s="26">
        <v>376.31210367371023</v>
      </c>
      <c r="AJ65" s="26">
        <v>67680688.424898237</v>
      </c>
      <c r="AK65" s="26">
        <v>26.542391801271201</v>
      </c>
      <c r="AL65" s="26">
        <v>379.98259519498197</v>
      </c>
      <c r="AM65" s="26">
        <v>69851598.828234226</v>
      </c>
      <c r="AN65" s="26">
        <v>27.664582185820162</v>
      </c>
      <c r="AO65" s="26">
        <v>383.76320146189175</v>
      </c>
      <c r="AP65" s="26">
        <v>72087636.543670267</v>
      </c>
      <c r="AQ65" s="26">
        <v>28.838113868564047</v>
      </c>
      <c r="AR65" s="26">
        <v>387.65722591680895</v>
      </c>
      <c r="AS65" s="26">
        <v>74390755.390569434</v>
      </c>
      <c r="AT65" s="26">
        <v>30.065603531676174</v>
      </c>
      <c r="AU65" s="26">
        <v>391.66807110537366</v>
      </c>
      <c r="AV65" s="26">
        <v>76762967.802875564</v>
      </c>
      <c r="AW65" s="26">
        <v>31.349811913187636</v>
      </c>
      <c r="AX65" s="26">
        <v>395.79924164959522</v>
      </c>
      <c r="AY65" s="26">
        <v>79206346.587550864</v>
      </c>
      <c r="AZ65" s="26">
        <v>32.693652120986449</v>
      </c>
      <c r="BA65" s="26">
        <v>400.0543473101435</v>
      </c>
      <c r="BB65" s="26">
        <v>81723026.735766441</v>
      </c>
      <c r="BC65" s="26">
        <v>34.100198439369088</v>
      </c>
      <c r="BD65" s="26">
        <v>404.43710614050815</v>
      </c>
      <c r="BE65" s="26">
        <v>84315207.288428456</v>
      </c>
      <c r="BF65" s="26">
        <v>35.572695657727991</v>
      </c>
      <c r="BG65" s="26">
        <v>408.95134773578377</v>
      </c>
      <c r="BH65" s="26">
        <v>86985153.257670343</v>
      </c>
      <c r="BI65" s="26">
        <v>37.114568952747319</v>
      </c>
      <c r="BJ65" s="26">
        <v>413.60101657891772</v>
      </c>
      <c r="BK65" s="26">
        <v>89735197.605989501</v>
      </c>
      <c r="BL65" s="26">
        <v>38.729434357377556</v>
      </c>
      <c r="BM65" s="26">
        <v>418.39017548734563</v>
      </c>
      <c r="BN65" s="26">
        <v>92567743.284758225</v>
      </c>
    </row>
    <row r="66" spans="3:81">
      <c r="C66" s="26" t="s">
        <v>343</v>
      </c>
      <c r="D66" s="26">
        <v>3.0311931370976455E-2</v>
      </c>
      <c r="E66" s="26">
        <v>1.6200864039822553</v>
      </c>
      <c r="F66" s="26">
        <v>18710070.831079241</v>
      </c>
      <c r="G66" s="478">
        <v>3.1496837903464157E-2</v>
      </c>
      <c r="H66" s="479">
        <v>1.6321505345632616</v>
      </c>
      <c r="I66" s="478">
        <v>19297753.017550081</v>
      </c>
      <c r="J66" s="479">
        <v>3.2732115850806494E-2</v>
      </c>
      <c r="K66" s="479">
        <v>1.6445765890616979</v>
      </c>
      <c r="L66" s="26">
        <v>19903065.669615049</v>
      </c>
      <c r="M66" s="26">
        <v>3.4020179150378894E-2</v>
      </c>
      <c r="N66" s="479">
        <v>1.6573754251950874</v>
      </c>
      <c r="O66" s="26">
        <v>20526537.701241966</v>
      </c>
      <c r="P66" s="26">
        <v>3.5363569137889253E-2</v>
      </c>
      <c r="Q66" s="26">
        <v>1.6705582264124783</v>
      </c>
      <c r="R66" s="26">
        <v>21168713.893817678</v>
      </c>
      <c r="S66" s="26">
        <v>3.6764961717622849E-2</v>
      </c>
      <c r="T66" s="26">
        <v>1.6841365116663911</v>
      </c>
      <c r="U66" s="26">
        <v>21830155.372170672</v>
      </c>
      <c r="V66" s="26">
        <v>3.8227174951705578E-2</v>
      </c>
      <c r="W66" s="26">
        <v>1.6981221454779214</v>
      </c>
      <c r="X66" s="26">
        <v>22511440.094874255</v>
      </c>
      <c r="Y66" s="26">
        <v>3.9753177093374586E-2</v>
      </c>
      <c r="Z66" s="26">
        <v>1.7125273483037975</v>
      </c>
      <c r="AA66" s="26">
        <v>23213163.359258942</v>
      </c>
      <c r="AB66" s="26">
        <v>4.134609509075083E-2</v>
      </c>
      <c r="AC66" s="26">
        <v>1.7273647072144498</v>
      </c>
      <c r="AD66" s="26">
        <v>23935938.321575172</v>
      </c>
      <c r="AE66" s="26">
        <v>4.3009223589205225E-2</v>
      </c>
      <c r="AF66" s="26">
        <v>1.7426471868924218</v>
      </c>
      <c r="AG66" s="26">
        <v>24680396.532760881</v>
      </c>
      <c r="AH66" s="30">
        <v>4.4746034462104643E-2</v>
      </c>
      <c r="AI66" s="26">
        <v>1.7583881409607329</v>
      </c>
      <c r="AJ66" s="26">
        <v>25447188.490282178</v>
      </c>
      <c r="AK66" s="26">
        <v>4.656018690151939E-2</v>
      </c>
      <c r="AL66" s="26">
        <v>1.7746013236510936</v>
      </c>
      <c r="AM66" s="26">
        <v>26236984.206529107</v>
      </c>
      <c r="AN66" s="26">
        <v>4.8455538102380923E-2</v>
      </c>
      <c r="AO66" s="26">
        <v>1.7913009018221646</v>
      </c>
      <c r="AP66" s="26">
        <v>27050473.794263437</v>
      </c>
      <c r="AQ66" s="26">
        <v>5.043615457559799E-2</v>
      </c>
      <c r="AR66" s="26">
        <v>1.8085014673383681</v>
      </c>
      <c r="AS66" s="26">
        <v>27888368.0696298</v>
      </c>
      <c r="AT66" s="26">
        <v>5.2506324127783721E-2</v>
      </c>
      <c r="AU66" s="26">
        <v>1.8262180498200578</v>
      </c>
      <c r="AV66" s="26">
        <v>28751399.173257165</v>
      </c>
      <c r="AW66" s="26">
        <v>5.4670568547519748E-2</v>
      </c>
      <c r="AX66" s="26">
        <v>1.8444661297761977</v>
      </c>
      <c r="AY66" s="26">
        <v>29640321.209993333</v>
      </c>
      <c r="AZ66" s="26">
        <v>5.693365704049462E-2</v>
      </c>
      <c r="BA66" s="26">
        <v>1.8632616521310221</v>
      </c>
      <c r="BB66" s="26">
        <v>30555910.907831598</v>
      </c>
      <c r="BC66" s="26">
        <v>5.9300620458410822E-2</v>
      </c>
      <c r="BD66" s="26">
        <v>1.8826210401564909</v>
      </c>
      <c r="BE66" s="26">
        <v>31498968.296604991</v>
      </c>
      <c r="BF66" s="26">
        <v>6.1776766369268966E-2</v>
      </c>
      <c r="BG66" s="26">
        <v>1.9025612098227245</v>
      </c>
      <c r="BH66" s="26">
        <v>32470317.407041617</v>
      </c>
      <c r="BI66" s="26">
        <v>6.4367695019512811E-2</v>
      </c>
      <c r="BJ66" s="26">
        <v>1.9230995845789445</v>
      </c>
      <c r="BK66" s="26">
        <v>33470806.990791321</v>
      </c>
      <c r="BL66" s="26">
        <v>1.9290419999999999E-2</v>
      </c>
      <c r="BM66" s="26">
        <v>1.5</v>
      </c>
      <c r="BN66" s="26">
        <v>12860280</v>
      </c>
    </row>
    <row r="67" spans="3:81">
      <c r="C67" s="26" t="s">
        <v>344</v>
      </c>
      <c r="D67" s="26">
        <v>0.35209158029191151</v>
      </c>
      <c r="E67" s="26">
        <v>7.7601205016770187</v>
      </c>
      <c r="F67" s="26">
        <v>45371921.765367165</v>
      </c>
      <c r="G67" s="478">
        <v>0.36585499273884203</v>
      </c>
      <c r="H67" s="479">
        <v>7.8179069918459714</v>
      </c>
      <c r="I67" s="478">
        <v>46797051.067558937</v>
      </c>
      <c r="J67" s="479">
        <v>0.38020349990773716</v>
      </c>
      <c r="K67" s="479">
        <v>7.877427076719993</v>
      </c>
      <c r="L67" s="26">
        <v>48264934.24881649</v>
      </c>
      <c r="M67" s="26">
        <v>0.39516514115428264</v>
      </c>
      <c r="N67" s="479">
        <v>7.9387327641402345</v>
      </c>
      <c r="O67" s="26">
        <v>49776853.925511755</v>
      </c>
      <c r="P67" s="26">
        <v>0.41076943564353918</v>
      </c>
      <c r="Q67" s="26">
        <v>8.0018776221830823</v>
      </c>
      <c r="R67" s="26">
        <v>51334131.192507863</v>
      </c>
      <c r="S67" s="26">
        <v>0.42704746563671231</v>
      </c>
      <c r="T67" s="26">
        <v>8.0669168259672173</v>
      </c>
      <c r="U67" s="26">
        <v>52938126.777513869</v>
      </c>
      <c r="V67" s="26">
        <v>0.44403196464507594</v>
      </c>
      <c r="W67" s="26">
        <v>8.133907205864876</v>
      </c>
      <c r="X67" s="26">
        <v>54590242.230070062</v>
      </c>
      <c r="Y67" s="26">
        <v>0.4617574107413131</v>
      </c>
      <c r="Z67" s="26">
        <v>8.2029072971594648</v>
      </c>
      <c r="AA67" s="26">
        <v>56291921.146202922</v>
      </c>
      <c r="AB67" s="26">
        <v>0.48026012533602347</v>
      </c>
      <c r="AC67" s="26">
        <v>8.27397739119289</v>
      </c>
      <c r="AD67" s="26">
        <v>58044650.42981977</v>
      </c>
      <c r="AE67" s="26">
        <v>0.49957837774570052</v>
      </c>
      <c r="AF67" s="26">
        <v>8.3471795880473181</v>
      </c>
      <c r="AG67" s="26">
        <v>59849961.591945149</v>
      </c>
      <c r="AH67" s="30">
        <v>0.51975249589816008</v>
      </c>
      <c r="AI67" s="26">
        <v>8.4225778508073805</v>
      </c>
      <c r="AJ67" s="26">
        <v>61709432.08893428</v>
      </c>
      <c r="AK67" s="26">
        <v>0.54082498354226838</v>
      </c>
      <c r="AL67" s="26">
        <v>8.5002380614502435</v>
      </c>
      <c r="AM67" s="26">
        <v>63624686.700833067</v>
      </c>
      <c r="AN67" s="26">
        <v>0.56284064435095205</v>
      </c>
      <c r="AO67" s="26">
        <v>8.580228078412393</v>
      </c>
      <c r="AP67" s="26">
        <v>65597398.951088823</v>
      </c>
      <c r="AQ67" s="26">
        <v>0.58584671332994487</v>
      </c>
      <c r="AR67" s="26">
        <v>8.6626177958834063</v>
      </c>
      <c r="AS67" s="26">
        <v>67629292.568852246</v>
      </c>
      <c r="AT67" s="26">
        <v>0.6098929959696312</v>
      </c>
      <c r="AU67" s="26">
        <v>8.7474792048785517</v>
      </c>
      <c r="AV67" s="26">
        <v>69722142.995148599</v>
      </c>
      <c r="AW67" s="26">
        <v>0.63503201560374245</v>
      </c>
      <c r="AX67" s="26">
        <v>8.8348864561435505</v>
      </c>
      <c r="AY67" s="26">
        <v>71877778.934233814</v>
      </c>
      <c r="AZ67" s="26">
        <v>0.66131916946669012</v>
      </c>
      <c r="BA67" s="26">
        <v>8.9249159249464984</v>
      </c>
      <c r="BB67" s="26">
        <v>74098083.951491609</v>
      </c>
      <c r="BC67" s="26">
        <v>0.68881289397100298</v>
      </c>
      <c r="BD67" s="26">
        <v>9.0176462778135349</v>
      </c>
      <c r="BE67" s="26">
        <v>76384998.119267106</v>
      </c>
      <c r="BF67" s="26">
        <v>0.71757483975787406</v>
      </c>
      <c r="BG67" s="26">
        <v>9.1131585412665821</v>
      </c>
      <c r="BH67" s="26">
        <v>78740519.712075889</v>
      </c>
      <c r="BI67" s="26">
        <v>0.74767005710721901</v>
      </c>
      <c r="BJ67" s="26">
        <v>9.211536172623223</v>
      </c>
      <c r="BK67" s="26">
        <v>81166706.952668965</v>
      </c>
      <c r="BL67" s="26">
        <v>0.7791671923291128</v>
      </c>
      <c r="BM67" s="26">
        <v>9.3128651329205603</v>
      </c>
      <c r="BN67" s="26">
        <v>83665679.810479775</v>
      </c>
    </row>
    <row r="68" spans="3:81">
      <c r="C68" s="26" t="s">
        <v>345</v>
      </c>
      <c r="D68" s="26">
        <v>10.770900659586767</v>
      </c>
      <c r="E68" s="26">
        <v>259.75636993043764</v>
      </c>
      <c r="F68" s="26">
        <v>41465395.680079751</v>
      </c>
      <c r="G68" s="478">
        <v>11.172927461717331</v>
      </c>
      <c r="H68" s="479">
        <v>261.58230005055947</v>
      </c>
      <c r="I68" s="478">
        <v>42712857.328488171</v>
      </c>
      <c r="J68" s="479">
        <v>11.591777673508656</v>
      </c>
      <c r="K68" s="479">
        <v>263.46300807428497</v>
      </c>
      <c r="L68" s="26">
        <v>43997742.826348834</v>
      </c>
      <c r="M68" s="26">
        <v>12.028246039931417</v>
      </c>
      <c r="N68" s="479">
        <v>265.40013733872217</v>
      </c>
      <c r="O68" s="26">
        <v>45321174.88914533</v>
      </c>
      <c r="P68" s="26">
        <v>12.483168811904669</v>
      </c>
      <c r="Q68" s="26">
        <v>267.39538048109256</v>
      </c>
      <c r="R68" s="26">
        <v>46684309.913825713</v>
      </c>
      <c r="S68" s="26">
        <v>12.957426067187489</v>
      </c>
      <c r="T68" s="26">
        <v>269.45048091773401</v>
      </c>
      <c r="U68" s="26">
        <v>48088338.989246503</v>
      </c>
      <c r="V68" s="26">
        <v>13.451944166408335</v>
      </c>
      <c r="W68" s="26">
        <v>271.56723436747478</v>
      </c>
      <c r="X68" s="26">
        <v>49534488.936929919</v>
      </c>
      <c r="Y68" s="26">
        <v>13.967698352275759</v>
      </c>
      <c r="Z68" s="26">
        <v>273.74749042070772</v>
      </c>
      <c r="AA68" s="26">
        <v>51024023.383043833</v>
      </c>
      <c r="AB68" s="26">
        <v>14.505715500498669</v>
      </c>
      <c r="AC68" s="26">
        <v>275.99315415553764</v>
      </c>
      <c r="AD68" s="26">
        <v>52558243.862541184</v>
      </c>
      <c r="AE68" s="26">
        <v>15.067077031457588</v>
      </c>
      <c r="AF68" s="26">
        <v>278.30618780241247</v>
      </c>
      <c r="AG68" s="26">
        <v>54138490.956423432</v>
      </c>
      <c r="AH68" s="30">
        <v>15.652921992213431</v>
      </c>
      <c r="AI68" s="26">
        <v>280.68861245869357</v>
      </c>
      <c r="AJ68" s="26">
        <v>55766145.463122167</v>
      </c>
      <c r="AK68" s="26">
        <v>16.264450319017659</v>
      </c>
      <c r="AL68" s="26">
        <v>283.14250985466305</v>
      </c>
      <c r="AM68" s="26">
        <v>57442629.605021857</v>
      </c>
      <c r="AN68" s="26">
        <v>16.902926291100783</v>
      </c>
      <c r="AO68" s="26">
        <v>285.67002417251166</v>
      </c>
      <c r="AP68" s="26">
        <v>59169408.271178529</v>
      </c>
      <c r="AQ68" s="26">
        <v>17.569682187165572</v>
      </c>
      <c r="AR68" s="26">
        <v>288.2733639198957</v>
      </c>
      <c r="AS68" s="26">
        <v>60947990.297319911</v>
      </c>
      <c r="AT68" s="26">
        <v>18.266122156700973</v>
      </c>
      <c r="AU68" s="26">
        <v>290.95480385970126</v>
      </c>
      <c r="AV68" s="26">
        <v>62779929.784245528</v>
      </c>
      <c r="AW68" s="26">
        <v>18.993726318963347</v>
      </c>
      <c r="AX68" s="26">
        <v>293.716686997701</v>
      </c>
      <c r="AY68" s="26">
        <v>64666827.455778904</v>
      </c>
      <c r="AZ68" s="26">
        <v>19.754055103247254</v>
      </c>
      <c r="BA68" s="26">
        <v>296.56142662984075</v>
      </c>
      <c r="BB68" s="26">
        <v>66610332.057458311</v>
      </c>
      <c r="BC68" s="26">
        <v>20.548753844889966</v>
      </c>
      <c r="BD68" s="26">
        <v>299.49150845094465</v>
      </c>
      <c r="BE68" s="26">
        <v>68612141.797188073</v>
      </c>
      <c r="BF68" s="26">
        <v>21.379557652326536</v>
      </c>
      <c r="BG68" s="26">
        <v>302.50949272668169</v>
      </c>
      <c r="BH68" s="26">
        <v>70674005.829109743</v>
      </c>
      <c r="BI68" s="26">
        <v>22.248296561436639</v>
      </c>
      <c r="BJ68" s="26">
        <v>305.61801653069085</v>
      </c>
      <c r="BK68" s="26">
        <v>72797725.781989083</v>
      </c>
      <c r="BL68" s="26">
        <v>23.1569009944062</v>
      </c>
      <c r="BM68" s="26">
        <v>308.81979604882031</v>
      </c>
      <c r="BN68" s="26">
        <v>74985157.333454758</v>
      </c>
    </row>
    <row r="69" spans="3:81">
      <c r="C69" s="26" t="s">
        <v>346</v>
      </c>
      <c r="D69" s="26">
        <v>282.87131849645243</v>
      </c>
      <c r="E69" s="26">
        <v>5594.7312596408337</v>
      </c>
      <c r="F69" s="26">
        <v>50560304.931360014</v>
      </c>
      <c r="G69" s="478">
        <v>295.67105252716487</v>
      </c>
      <c r="H69" s="479">
        <v>5725.5747838835678</v>
      </c>
      <c r="I69" s="478">
        <v>51640414.05230163</v>
      </c>
      <c r="J69" s="479">
        <v>309.24290786574716</v>
      </c>
      <c r="K69" s="479">
        <v>5861.2595185232813</v>
      </c>
      <c r="L69" s="26">
        <v>52760487.210718066</v>
      </c>
      <c r="M69" s="26">
        <v>323.63795299473969</v>
      </c>
      <c r="N69" s="479">
        <v>6001.9645883446656</v>
      </c>
      <c r="O69" s="26">
        <v>53922003.075995922</v>
      </c>
      <c r="P69" s="26">
        <v>338.91084173259549</v>
      </c>
      <c r="Q69" s="26">
        <v>6147.8757457494412</v>
      </c>
      <c r="R69" s="26">
        <v>55126495.028289057</v>
      </c>
      <c r="S69" s="26">
        <v>355.12007370201457</v>
      </c>
      <c r="T69" s="26">
        <v>6299.1856159781919</v>
      </c>
      <c r="U69" s="26">
        <v>56375553.182817027</v>
      </c>
      <c r="V69" s="26">
        <v>372.32827406858729</v>
      </c>
      <c r="W69" s="26">
        <v>6456.0939514054062</v>
      </c>
      <c r="X69" s="26">
        <v>57670826.489062533</v>
      </c>
      <c r="Y69" s="26">
        <v>390.60249398877443</v>
      </c>
      <c r="Z69" s="26">
        <v>6618.8078952434298</v>
      </c>
      <c r="AA69" s="26">
        <v>59014024.907639146</v>
      </c>
      <c r="AB69" s="26">
        <v>410.01453331421857</v>
      </c>
      <c r="AC69" s="26">
        <v>6787.5422550034582</v>
      </c>
      <c r="AD69" s="26">
        <v>60406921.66770307</v>
      </c>
      <c r="AE69" s="26">
        <v>430.64128721546649</v>
      </c>
      <c r="AF69" s="26">
        <v>6962.5197860746093</v>
      </c>
      <c r="AG69" s="26">
        <v>61851355.607889369</v>
      </c>
      <c r="AH69" s="30">
        <v>452.56511851298529</v>
      </c>
      <c r="AI69" s="26">
        <v>7143.9714857953913</v>
      </c>
      <c r="AJ69" s="26">
        <v>63349233.603862554</v>
      </c>
      <c r="AK69" s="26">
        <v>475.87425763756971</v>
      </c>
      <c r="AL69" s="26">
        <v>7332.1368984058417</v>
      </c>
      <c r="AM69" s="26">
        <v>64902533.085686743</v>
      </c>
      <c r="AN69" s="26">
        <v>500.6632322865201</v>
      </c>
      <c r="AO69" s="26">
        <v>7527.2644312828797</v>
      </c>
      <c r="AP69" s="26">
        <v>66513304.64833843</v>
      </c>
      <c r="AQ69" s="26">
        <v>527.033328997127</v>
      </c>
      <c r="AR69" s="26">
        <v>7729.6116828763707</v>
      </c>
      <c r="AS69" s="26">
        <v>68183674.758808255</v>
      </c>
      <c r="AT69" s="26">
        <v>555.09308902581404</v>
      </c>
      <c r="AU69" s="26">
        <v>7939.4457827788165</v>
      </c>
      <c r="AV69" s="26">
        <v>69915848.56336543</v>
      </c>
      <c r="AW69" s="26">
        <v>584.95884110066936</v>
      </c>
      <c r="AX69" s="26">
        <v>8157.0437443776564</v>
      </c>
      <c r="AY69" s="26">
        <v>71712112.798691243</v>
      </c>
      <c r="AZ69" s="26">
        <v>616.75527380794438</v>
      </c>
      <c r="BA69" s="26">
        <v>8382.6928305556503</v>
      </c>
      <c r="BB69" s="26">
        <v>73574838.81072408</v>
      </c>
      <c r="BC69" s="26">
        <v>650.61605058050395</v>
      </c>
      <c r="BD69" s="26">
        <v>8616.6909329222326</v>
      </c>
      <c r="BE69" s="26">
        <v>75506485.685202166</v>
      </c>
      <c r="BF69" s="26">
        <v>686.68447047915993</v>
      </c>
      <c r="BG69" s="26">
        <v>8859.3469650763727</v>
      </c>
      <c r="BH69" s="26">
        <v>77509603.4940359</v>
      </c>
      <c r="BI69" s="26">
        <v>725.1141781976221</v>
      </c>
      <c r="BJ69" s="26">
        <v>9110.9812704202268</v>
      </c>
      <c r="BK69" s="26">
        <v>79586836.66179654</v>
      </c>
      <c r="BL69" s="26">
        <v>766.06992697955593</v>
      </c>
      <c r="BM69" s="26">
        <v>9371.9260450617949</v>
      </c>
      <c r="BN69" s="26">
        <v>81740927.456764281</v>
      </c>
    </row>
    <row r="70" spans="3:81">
      <c r="C70" s="26" t="s">
        <v>92</v>
      </c>
      <c r="D70" s="26">
        <v>1302.2205253485788</v>
      </c>
      <c r="E70" s="26">
        <v>1474713430.9712079</v>
      </c>
      <c r="G70" s="478">
        <v>1385.323856172927</v>
      </c>
      <c r="H70" s="479">
        <v>1504071875.4607389</v>
      </c>
      <c r="J70" s="479">
        <v>1474.2010488360199</v>
      </c>
      <c r="K70" s="479">
        <v>1534662955.5457773</v>
      </c>
      <c r="M70" s="26">
        <v>1569.2891057605718</v>
      </c>
      <c r="N70" s="479">
        <v>1566538427.7603073</v>
      </c>
      <c r="P70" s="26">
        <v>1671.0598962423119</v>
      </c>
      <c r="Q70" s="26">
        <v>1599752221.9351227</v>
      </c>
      <c r="S70" s="26">
        <v>1780.0230225015594</v>
      </c>
      <c r="T70" s="26">
        <v>1634360532.4602277</v>
      </c>
      <c r="V70" s="26">
        <v>1896.7289251917118</v>
      </c>
      <c r="W70" s="26">
        <v>1670421913.3797095</v>
      </c>
      <c r="Y70" s="26">
        <v>2021.7722485515274</v>
      </c>
      <c r="Z70" s="26">
        <v>1707997377.4800525</v>
      </c>
      <c r="AB70" s="26">
        <v>2155.7954870987023</v>
      </c>
      <c r="AC70" s="26">
        <v>1747150499.5395751</v>
      </c>
      <c r="AE70" s="26">
        <v>2299.4929376182836</v>
      </c>
      <c r="AF70" s="26">
        <v>1787947523.9137537</v>
      </c>
      <c r="AH70" s="30">
        <v>2453.6149822132647</v>
      </c>
      <c r="AI70" s="26">
        <v>1830457476.6385131</v>
      </c>
      <c r="AK70" s="26">
        <v>2618.9727303698301</v>
      </c>
      <c r="AL70" s="26">
        <v>1874752282.2412219</v>
      </c>
      <c r="AN70" s="26">
        <v>2796.4430503606386</v>
      </c>
      <c r="AO70" s="26">
        <v>1920906885.4570951</v>
      </c>
      <c r="AQ70" s="26">
        <v>2986.9740228820983</v>
      </c>
      <c r="AR70" s="26">
        <v>1968999378.0570023</v>
      </c>
      <c r="AT70" s="26">
        <v>3191.5908526131238</v>
      </c>
      <c r="AU70" s="26">
        <v>2019111131.0013492</v>
      </c>
      <c r="AW70" s="26">
        <v>3411.4022764118213</v>
      </c>
      <c r="AX70" s="26">
        <v>2071326932.1436939</v>
      </c>
      <c r="AZ70" s="26">
        <v>3647.6075101533179</v>
      </c>
      <c r="BA70" s="26">
        <v>2125735129.717169</v>
      </c>
      <c r="BC70" s="26">
        <v>3901.5037797784989</v>
      </c>
      <c r="BD70" s="26">
        <v>2182427781.8465595</v>
      </c>
      <c r="BF70" s="26">
        <v>4174.4944859934913</v>
      </c>
      <c r="BG70" s="26">
        <v>2241500812.3390942</v>
      </c>
      <c r="BI70" s="26">
        <v>4468.0980562593941</v>
      </c>
      <c r="BJ70" s="26">
        <v>2303054173.0176072</v>
      </c>
      <c r="BL70" s="26">
        <v>4783.9097533726936</v>
      </c>
      <c r="BM70" s="26">
        <v>2367192012.4266176</v>
      </c>
      <c r="BU70" s="32"/>
      <c r="BV70" s="32"/>
      <c r="BW70" s="32"/>
      <c r="BX70" s="32"/>
      <c r="BY70" s="32"/>
      <c r="BZ70" s="32"/>
      <c r="CA70" s="32"/>
      <c r="CB70" s="32"/>
    </row>
    <row r="71" spans="3:81">
      <c r="CC71" s="32"/>
    </row>
    <row r="72" spans="3:81" s="32" customFormat="1">
      <c r="C72" s="49" t="s">
        <v>351</v>
      </c>
      <c r="D72" s="478" t="s">
        <v>156</v>
      </c>
      <c r="E72" s="479"/>
      <c r="F72" s="478"/>
      <c r="G72" s="478" t="s">
        <v>316</v>
      </c>
      <c r="H72" s="479"/>
      <c r="I72" s="478"/>
      <c r="J72" s="479" t="s">
        <v>317</v>
      </c>
      <c r="K72" s="479"/>
      <c r="M72" s="32" t="s">
        <v>318</v>
      </c>
      <c r="N72" s="479"/>
      <c r="P72" s="32" t="s">
        <v>319</v>
      </c>
      <c r="S72" s="32" t="s">
        <v>320</v>
      </c>
      <c r="V72" s="32" t="s">
        <v>321</v>
      </c>
      <c r="Y72" s="32" t="s">
        <v>322</v>
      </c>
      <c r="AB72" s="32" t="s">
        <v>323</v>
      </c>
      <c r="AE72" s="32" t="s">
        <v>324</v>
      </c>
      <c r="AH72" s="39" t="s">
        <v>325</v>
      </c>
      <c r="AK72" s="32" t="s">
        <v>326</v>
      </c>
      <c r="AN72" s="32" t="s">
        <v>327</v>
      </c>
      <c r="AQ72" s="32" t="s">
        <v>328</v>
      </c>
      <c r="AT72" s="32" t="s">
        <v>329</v>
      </c>
      <c r="AW72" s="32" t="s">
        <v>330</v>
      </c>
      <c r="AZ72" s="32" t="s">
        <v>331</v>
      </c>
      <c r="BC72" s="32" t="s">
        <v>332</v>
      </c>
      <c r="BF72" s="32" t="s">
        <v>333</v>
      </c>
      <c r="BI72" s="32" t="s">
        <v>234</v>
      </c>
      <c r="BL72" s="32" t="s">
        <v>334</v>
      </c>
      <c r="BU72" s="26"/>
      <c r="BV72" s="26"/>
      <c r="BW72" s="26"/>
      <c r="BX72" s="26"/>
      <c r="BY72" s="26"/>
      <c r="BZ72" s="26"/>
      <c r="CA72" s="26"/>
      <c r="CB72" s="26"/>
      <c r="CC72" s="26"/>
    </row>
    <row r="73" spans="3:81" ht="16.8">
      <c r="D73" s="478" t="s">
        <v>336</v>
      </c>
      <c r="E73" s="479" t="s">
        <v>71</v>
      </c>
      <c r="F73" s="478" t="s">
        <v>72</v>
      </c>
      <c r="G73" s="478" t="s">
        <v>336</v>
      </c>
      <c r="H73" s="479" t="s">
        <v>71</v>
      </c>
      <c r="I73" s="478" t="s">
        <v>72</v>
      </c>
      <c r="J73" s="478" t="s">
        <v>336</v>
      </c>
      <c r="K73" s="479" t="s">
        <v>71</v>
      </c>
      <c r="L73" s="26" t="s">
        <v>72</v>
      </c>
      <c r="M73" s="478" t="s">
        <v>336</v>
      </c>
      <c r="N73" s="479" t="s">
        <v>71</v>
      </c>
      <c r="O73" s="26" t="s">
        <v>72</v>
      </c>
      <c r="P73" s="478" t="s">
        <v>336</v>
      </c>
      <c r="Q73" s="26" t="s">
        <v>71</v>
      </c>
      <c r="R73" s="26" t="s">
        <v>72</v>
      </c>
      <c r="S73" s="478" t="s">
        <v>336</v>
      </c>
      <c r="T73" s="26" t="s">
        <v>71</v>
      </c>
      <c r="U73" s="26" t="s">
        <v>72</v>
      </c>
      <c r="V73" s="478" t="s">
        <v>336</v>
      </c>
      <c r="W73" s="26" t="s">
        <v>71</v>
      </c>
      <c r="X73" s="26" t="s">
        <v>72</v>
      </c>
      <c r="Y73" s="478" t="s">
        <v>336</v>
      </c>
      <c r="Z73" s="26" t="s">
        <v>71</v>
      </c>
      <c r="AA73" s="26" t="s">
        <v>72</v>
      </c>
      <c r="AB73" s="478" t="s">
        <v>336</v>
      </c>
      <c r="AC73" s="26" t="s">
        <v>71</v>
      </c>
      <c r="AD73" s="26" t="s">
        <v>72</v>
      </c>
      <c r="AE73" s="478" t="s">
        <v>336</v>
      </c>
      <c r="AF73" s="26" t="s">
        <v>71</v>
      </c>
      <c r="AG73" s="26" t="s">
        <v>72</v>
      </c>
      <c r="AH73" s="480" t="s">
        <v>336</v>
      </c>
      <c r="AI73" s="26" t="s">
        <v>71</v>
      </c>
      <c r="AJ73" s="26" t="s">
        <v>72</v>
      </c>
      <c r="AK73" s="478" t="s">
        <v>336</v>
      </c>
      <c r="AL73" s="26" t="s">
        <v>71</v>
      </c>
      <c r="AM73" s="26" t="s">
        <v>72</v>
      </c>
      <c r="AN73" s="478" t="s">
        <v>336</v>
      </c>
      <c r="AO73" s="26" t="s">
        <v>71</v>
      </c>
      <c r="AP73" s="26" t="s">
        <v>72</v>
      </c>
      <c r="AQ73" s="478" t="s">
        <v>336</v>
      </c>
      <c r="AR73" s="26" t="s">
        <v>71</v>
      </c>
      <c r="AS73" s="26" t="s">
        <v>72</v>
      </c>
      <c r="AT73" s="478" t="s">
        <v>336</v>
      </c>
      <c r="AU73" s="26" t="s">
        <v>71</v>
      </c>
      <c r="AV73" s="26" t="s">
        <v>72</v>
      </c>
      <c r="AW73" s="478" t="s">
        <v>336</v>
      </c>
      <c r="AX73" s="26" t="s">
        <v>71</v>
      </c>
      <c r="AY73" s="26" t="s">
        <v>72</v>
      </c>
      <c r="AZ73" s="478" t="s">
        <v>336</v>
      </c>
      <c r="BA73" s="26" t="s">
        <v>71</v>
      </c>
      <c r="BB73" s="26" t="s">
        <v>72</v>
      </c>
      <c r="BC73" s="478" t="s">
        <v>336</v>
      </c>
      <c r="BD73" s="26" t="s">
        <v>71</v>
      </c>
      <c r="BE73" s="26" t="s">
        <v>72</v>
      </c>
      <c r="BF73" s="478" t="s">
        <v>336</v>
      </c>
      <c r="BG73" s="26" t="s">
        <v>71</v>
      </c>
      <c r="BH73" s="26" t="s">
        <v>72</v>
      </c>
      <c r="BI73" s="478" t="s">
        <v>336</v>
      </c>
      <c r="BJ73" s="26" t="s">
        <v>71</v>
      </c>
      <c r="BK73" s="26" t="s">
        <v>72</v>
      </c>
      <c r="BL73" s="478" t="s">
        <v>336</v>
      </c>
      <c r="BM73" s="26" t="s">
        <v>71</v>
      </c>
      <c r="BN73" s="26" t="s">
        <v>72</v>
      </c>
    </row>
    <row r="74" spans="3:81">
      <c r="C74" s="26" t="s">
        <v>337</v>
      </c>
      <c r="D74" s="26">
        <v>859.73535275609004</v>
      </c>
      <c r="E74" s="26">
        <v>1425789444.5937355</v>
      </c>
      <c r="F74" s="26">
        <v>602.98900094681449</v>
      </c>
      <c r="G74" s="478">
        <v>914.5296971992085</v>
      </c>
      <c r="H74" s="479">
        <v>1449569443.4882975</v>
      </c>
      <c r="I74" s="478">
        <v>630.89747187168246</v>
      </c>
      <c r="J74" s="479">
        <v>972.81016950509343</v>
      </c>
      <c r="K74" s="479">
        <v>1474253082.3408527</v>
      </c>
      <c r="L74" s="26">
        <v>659.86646469169534</v>
      </c>
      <c r="M74" s="26">
        <v>1034.8179694767136</v>
      </c>
      <c r="N74" s="479">
        <v>1499874699.4698052</v>
      </c>
      <c r="O74" s="26">
        <v>689.93627923886868</v>
      </c>
      <c r="P74" s="26">
        <v>1100.8118827590172</v>
      </c>
      <c r="Q74" s="26">
        <v>1526469938.0496578</v>
      </c>
      <c r="R74" s="26">
        <v>721.14874673883457</v>
      </c>
      <c r="S74" s="26">
        <v>1171.0696011987243</v>
      </c>
      <c r="T74" s="26">
        <v>1554075795.695545</v>
      </c>
      <c r="U74" s="26">
        <v>753.54728800379928</v>
      </c>
      <c r="V74" s="26">
        <v>1245.8891438788567</v>
      </c>
      <c r="W74" s="26">
        <v>1582730675.9319754</v>
      </c>
      <c r="X74" s="26">
        <v>787.17697383683242</v>
      </c>
      <c r="Y74" s="26">
        <v>1325.5903865646474</v>
      </c>
      <c r="Z74" s="26">
        <v>1612474441.6173906</v>
      </c>
      <c r="AA74" s="26">
        <v>822.0845877315212</v>
      </c>
      <c r="AB74" s="26">
        <v>1410.5167078943421</v>
      </c>
      <c r="AC74" s="26">
        <v>1643348470.3988516</v>
      </c>
      <c r="AD74" s="26">
        <v>858.3186909542078</v>
      </c>
      <c r="AE74" s="26">
        <v>1501.0367612914429</v>
      </c>
      <c r="AF74" s="26">
        <v>1675395712.274008</v>
      </c>
      <c r="AG74" s="26">
        <v>895.92969009935666</v>
      </c>
      <c r="AH74" s="30">
        <v>1597.5463822676352</v>
      </c>
      <c r="AI74" s="26">
        <v>1708660749.3404202</v>
      </c>
      <c r="AJ74" s="26">
        <v>934.9699072120211</v>
      </c>
      <c r="AK74" s="26">
        <v>1700.470641531939</v>
      </c>
      <c r="AL74" s="26">
        <v>1743189857.8153563</v>
      </c>
      <c r="AM74" s="26">
        <v>975.49365257496686</v>
      </c>
      <c r="AN74" s="26">
        <v>1810.266055125586</v>
      </c>
      <c r="AO74" s="26">
        <v>1779031072.4123402</v>
      </c>
      <c r="AP74" s="26">
        <v>1017.5573002617047</v>
      </c>
      <c r="AQ74" s="26">
        <v>1927.4229636682624</v>
      </c>
      <c r="AR74" s="26">
        <v>1816234253.1640091</v>
      </c>
      <c r="AS74" s="26">
        <v>1061.2193665605384</v>
      </c>
      <c r="AT74" s="26">
        <v>2052.4680937344697</v>
      </c>
      <c r="AU74" s="26">
        <v>1854851154.7842412</v>
      </c>
      <c r="AV74" s="26">
        <v>1106.5405913787274</v>
      </c>
      <c r="AW74" s="26">
        <v>2185.9673153840163</v>
      </c>
      <c r="AX74" s="26">
        <v>1894935498.6660423</v>
      </c>
      <c r="AY74" s="26">
        <v>1153.5840227400081</v>
      </c>
      <c r="AZ74" s="26">
        <v>2328.5286109536401</v>
      </c>
      <c r="BA74" s="26">
        <v>1936543047.6153522</v>
      </c>
      <c r="BB74" s="26">
        <v>1202.4151044930175</v>
      </c>
      <c r="BC74" s="26">
        <v>2480.805271383555</v>
      </c>
      <c r="BD74" s="26">
        <v>1979731683.4247355</v>
      </c>
      <c r="BE74" s="26">
        <v>1253.101767352641</v>
      </c>
      <c r="BF74" s="26">
        <v>2643.4993376096777</v>
      </c>
      <c r="BG74" s="26">
        <v>2024561487.3948753</v>
      </c>
      <c r="BH74" s="26">
        <v>1305.7145234009301</v>
      </c>
      <c r="BI74" s="26">
        <v>2817.3653059065145</v>
      </c>
      <c r="BJ74" s="26">
        <v>2071094823.9158809</v>
      </c>
      <c r="BK74" s="26">
        <v>1360.3265641790547</v>
      </c>
      <c r="BL74" s="26">
        <v>3003.2141175246516</v>
      </c>
      <c r="BM74" s="26">
        <v>2119396427.2246845</v>
      </c>
      <c r="BN74" s="26">
        <v>1417.0138625067477</v>
      </c>
    </row>
    <row r="75" spans="3:81">
      <c r="C75" s="26" t="s">
        <v>338</v>
      </c>
      <c r="D75" s="26">
        <v>21.836750461436534</v>
      </c>
      <c r="E75" s="26">
        <v>158485.98583692551</v>
      </c>
      <c r="F75" s="26">
        <v>137783.47874811786</v>
      </c>
      <c r="G75" s="478">
        <v>23.274128947286069</v>
      </c>
      <c r="H75" s="479">
        <v>162033.31859491044</v>
      </c>
      <c r="I75" s="478">
        <v>143637.92057775654</v>
      </c>
      <c r="J75" s="479">
        <v>24.811561903682342</v>
      </c>
      <c r="K75" s="479">
        <v>165718.99733045674</v>
      </c>
      <c r="L75" s="26">
        <v>149720.68563875108</v>
      </c>
      <c r="M75" s="26">
        <v>26.456450117320696</v>
      </c>
      <c r="N75" s="479">
        <v>169548.41753668938</v>
      </c>
      <c r="O75" s="26">
        <v>156040.67853712442</v>
      </c>
      <c r="P75" s="26">
        <v>28.216761222705802</v>
      </c>
      <c r="Q75" s="26">
        <v>173527.18513096505</v>
      </c>
      <c r="R75" s="26">
        <v>162607.15115853431</v>
      </c>
      <c r="S75" s="26">
        <v>30.101073933320563</v>
      </c>
      <c r="T75" s="26">
        <v>177661.1246614175</v>
      </c>
      <c r="U75" s="26">
        <v>169429.71621217922</v>
      </c>
      <c r="V75" s="26">
        <v>32.118625757141338</v>
      </c>
      <c r="W75" s="26">
        <v>181956.28783355758</v>
      </c>
      <c r="X75" s="26">
        <v>176518.36130291622</v>
      </c>
      <c r="Y75" s="26">
        <v>34.279364472293061</v>
      </c>
      <c r="Z75" s="26">
        <v>186418.96236941114</v>
      </c>
      <c r="AA75" s="26">
        <v>183883.463552192</v>
      </c>
      <c r="AB75" s="26">
        <v>36.594003660518482</v>
      </c>
      <c r="AC75" s="26">
        <v>191055.68121216301</v>
      </c>
      <c r="AD75" s="26">
        <v>191535.80478918951</v>
      </c>
      <c r="AE75" s="26">
        <v>39.074082619755401</v>
      </c>
      <c r="AF75" s="26">
        <v>195873.23208978216</v>
      </c>
      <c r="AG75" s="26">
        <v>199486.58733442996</v>
      </c>
      <c r="AH75" s="30">
        <v>41.732031002611301</v>
      </c>
      <c r="AI75" s="26">
        <v>200878.66745162848</v>
      </c>
      <c r="AJ75" s="26">
        <v>207747.45039893477</v>
      </c>
      <c r="AK75" s="26">
        <v>44.581238555045147</v>
      </c>
      <c r="AL75" s="26">
        <v>206079.31479258681</v>
      </c>
      <c r="AM75" s="26">
        <v>216330.48712295527</v>
      </c>
      <c r="AN75" s="26">
        <v>47.636130359273722</v>
      </c>
      <c r="AO75" s="26">
        <v>211482.78737984251</v>
      </c>
      <c r="AP75" s="26">
        <v>225248.26227921259</v>
      </c>
      <c r="AQ75" s="26">
        <v>50.912248016986638</v>
      </c>
      <c r="AR75" s="26">
        <v>217096.99539800116</v>
      </c>
      <c r="AS75" s="26">
        <v>234513.83066656388</v>
      </c>
      <c r="AT75" s="26">
        <v>54.426337243569371</v>
      </c>
      <c r="AU75" s="26">
        <v>222930.157528868</v>
      </c>
      <c r="AV75" s="26">
        <v>244140.7562210219</v>
      </c>
      <c r="AW75" s="26">
        <v>58.196442381397823</v>
      </c>
      <c r="AX75" s="26">
        <v>228990.81298283866</v>
      </c>
      <c r="AY75" s="26">
        <v>254143.13187210378</v>
      </c>
      <c r="AZ75" s="26">
        <v>62.242008380602641</v>
      </c>
      <c r="BA75" s="26">
        <v>235287.83399951417</v>
      </c>
      <c r="BB75" s="26">
        <v>264535.60017357784</v>
      </c>
      <c r="BC75" s="26">
        <v>66.583990839239092</v>
      </c>
      <c r="BD75" s="26">
        <v>241830.43883584006</v>
      </c>
      <c r="BE75" s="26">
        <v>275333.37473880948</v>
      </c>
      <c r="BF75" s="26">
        <v>71.244974741796327</v>
      </c>
      <c r="BG75" s="26">
        <v>248628.20526078259</v>
      </c>
      <c r="BH75" s="26">
        <v>286552.26251208503</v>
      </c>
      <c r="BI75" s="26">
        <v>76.249302585712726</v>
      </c>
      <c r="BJ75" s="26">
        <v>255691.08457629793</v>
      </c>
      <c r="BK75" s="26">
        <v>298208.68690851837</v>
      </c>
      <c r="BL75" s="26">
        <v>81.623212640326344</v>
      </c>
      <c r="BM75" s="26">
        <v>263029.41618511832</v>
      </c>
      <c r="BN75" s="26">
        <v>310319.71185641258</v>
      </c>
    </row>
    <row r="76" spans="3:81">
      <c r="C76" s="26" t="s">
        <v>339</v>
      </c>
      <c r="D76" s="26">
        <v>38.087251692691524</v>
      </c>
      <c r="E76" s="26">
        <v>2641259.5609633736</v>
      </c>
      <c r="F76" s="26">
        <v>14420.109350706738</v>
      </c>
      <c r="G76" s="478">
        <v>39.779870307371347</v>
      </c>
      <c r="H76" s="479">
        <v>2685955.5164441476</v>
      </c>
      <c r="I76" s="478">
        <v>14810.323575289391</v>
      </c>
      <c r="J76" s="479">
        <v>41.561480867902482</v>
      </c>
      <c r="K76" s="479">
        <v>2732037.0465448247</v>
      </c>
      <c r="L76" s="26">
        <v>15212.634440834103</v>
      </c>
      <c r="M76" s="26">
        <v>43.437141508730527</v>
      </c>
      <c r="N76" s="479">
        <v>2779547.1040786235</v>
      </c>
      <c r="O76" s="26">
        <v>15627.416943210705</v>
      </c>
      <c r="P76" s="26">
        <v>45.412211937992701</v>
      </c>
      <c r="Q76" s="26">
        <v>2828529.9733959702</v>
      </c>
      <c r="R76" s="26">
        <v>16055.057703160981</v>
      </c>
      <c r="S76" s="26">
        <v>47.492371901262189</v>
      </c>
      <c r="T76" s="26">
        <v>2879031.3116621538</v>
      </c>
      <c r="U76" s="26">
        <v>16495.955326669711</v>
      </c>
      <c r="V76" s="26">
        <v>49.683640791555725</v>
      </c>
      <c r="W76" s="26">
        <v>2931098.1914145895</v>
      </c>
      <c r="X76" s="26">
        <v>16950.520776507215</v>
      </c>
      <c r="Y76" s="26">
        <v>51.992398477270505</v>
      </c>
      <c r="Z76" s="26">
        <v>2984779.1444393508</v>
      </c>
      <c r="AA76" s="26">
        <v>17419.177755289682</v>
      </c>
      <c r="AB76" s="26">
        <v>54.425407424214491</v>
      </c>
      <c r="AC76" s="26">
        <v>3040124.2070078803</v>
      </c>
      <c r="AD76" s="26">
        <v>17902.363100414408</v>
      </c>
      <c r="AE76" s="26">
        <v>56.989836192671817</v>
      </c>
      <c r="AF76" s="26">
        <v>3097184.9665160333</v>
      </c>
      <c r="AG76" s="26">
        <v>18400.527191237998</v>
      </c>
      <c r="AH76" s="30">
        <v>59.693284395526184</v>
      </c>
      <c r="AI76" s="26">
        <v>3156014.6095689395</v>
      </c>
      <c r="AJ76" s="26">
        <v>18914.134368877119</v>
      </c>
      <c r="AK76" s="26">
        <v>62.543809208862527</v>
      </c>
      <c r="AL76" s="26">
        <v>3216667.9715564856</v>
      </c>
      <c r="AM76" s="26">
        <v>19443.663369023052</v>
      </c>
      <c r="AN76" s="26">
        <v>65.549953532207041</v>
      </c>
      <c r="AO76" s="26">
        <v>3279201.5877656452</v>
      </c>
      <c r="AP76" s="26">
        <v>19989.607768173508</v>
      </c>
      <c r="AQ76" s="26">
        <v>68.7207759016637</v>
      </c>
      <c r="AR76" s="26">
        <v>3343673.7460772893</v>
      </c>
      <c r="AS76" s="26">
        <v>20552.476443697629</v>
      </c>
      <c r="AT76" s="26">
        <v>72.065882265688188</v>
      </c>
      <c r="AU76" s="26">
        <v>3410144.5412965938</v>
      </c>
      <c r="AV76" s="26">
        <v>21132.794048162996</v>
      </c>
      <c r="AW76" s="26">
        <v>75.595459740130877</v>
      </c>
      <c r="AX76" s="26">
        <v>3478675.931167698</v>
      </c>
      <c r="AY76" s="26">
        <v>21731.101498366796</v>
      </c>
      <c r="AZ76" s="26">
        <v>79.320312466502301</v>
      </c>
      <c r="BA76" s="26">
        <v>3549331.7941248054</v>
      </c>
      <c r="BB76" s="26">
        <v>22347.956479526907</v>
      </c>
      <c r="BC76" s="26">
        <v>83.251899705200614</v>
      </c>
      <c r="BD76" s="26">
        <v>3622177.988833583</v>
      </c>
      <c r="BE76" s="26">
        <v>22983.933965102984</v>
      </c>
      <c r="BF76" s="26">
        <v>87.402376303710867</v>
      </c>
      <c r="BG76" s="26">
        <v>3697282.4155783332</v>
      </c>
      <c r="BH76" s="26">
        <v>23639.626752731918</v>
      </c>
      <c r="BI76" s="26">
        <v>91.784635688582142</v>
      </c>
      <c r="BJ76" s="26">
        <v>3774715.0795521704</v>
      </c>
      <c r="BK76" s="26">
        <v>24315.646016777351</v>
      </c>
      <c r="BL76" s="26">
        <v>96.412355539333049</v>
      </c>
      <c r="BM76" s="26">
        <v>3854548.1561091971</v>
      </c>
      <c r="BN76" s="26">
        <v>25012.621878008194</v>
      </c>
    </row>
    <row r="77" spans="3:81">
      <c r="C77" s="26" t="s">
        <v>340</v>
      </c>
      <c r="D77" s="26">
        <v>0.38521709843107893</v>
      </c>
      <c r="E77" s="26">
        <v>44.740770255421609</v>
      </c>
      <c r="F77" s="26">
        <v>8609979.1360744163</v>
      </c>
      <c r="G77" s="478">
        <v>0.39866377921099605</v>
      </c>
      <c r="H77" s="479">
        <v>45.012216962820176</v>
      </c>
      <c r="I77" s="478">
        <v>8856790.5806614663</v>
      </c>
      <c r="J77" s="479">
        <v>0.41261298820860287</v>
      </c>
      <c r="K77" s="479">
        <v>45.290992731318511</v>
      </c>
      <c r="L77" s="26">
        <v>9110265.934252372</v>
      </c>
      <c r="M77" s="26">
        <v>0.42708592662100736</v>
      </c>
      <c r="N77" s="479">
        <v>45.577295445566293</v>
      </c>
      <c r="O77" s="26">
        <v>9370585.1223902274</v>
      </c>
      <c r="P77" s="26">
        <v>0.44210478582055279</v>
      </c>
      <c r="Q77" s="26">
        <v>45.871328333098766</v>
      </c>
      <c r="R77" s="26">
        <v>9637932.9286078047</v>
      </c>
      <c r="S77" s="26">
        <v>0.45769279695219933</v>
      </c>
      <c r="T77" s="26">
        <v>46.173300108594617</v>
      </c>
      <c r="U77" s="26">
        <v>9912499.1255932599</v>
      </c>
      <c r="V77" s="26">
        <v>0.47387428312128699</v>
      </c>
      <c r="W77" s="26">
        <v>46.483425122028862</v>
      </c>
      <c r="X77" s="26">
        <v>10194478.609897321</v>
      </c>
      <c r="Y77" s="26">
        <v>0.49067471431009774</v>
      </c>
      <c r="Z77" s="26">
        <v>46.801923510825823</v>
      </c>
      <c r="AA77" s="26">
        <v>10484071.540277593</v>
      </c>
      <c r="AB77" s="26">
        <v>0.50812076516912164</v>
      </c>
      <c r="AC77" s="26">
        <v>47.129021356120305</v>
      </c>
      <c r="AD77" s="26">
        <v>10781483.479778128</v>
      </c>
      <c r="AE77" s="26">
        <v>0.52624037583682548</v>
      </c>
      <c r="AF77" s="26">
        <v>47.464950843237737</v>
      </c>
      <c r="AG77" s="26">
        <v>11086925.54164518</v>
      </c>
      <c r="AH77" s="30">
        <v>0.54506281595004069</v>
      </c>
      <c r="AI77" s="26">
        <v>47.809950426507335</v>
      </c>
      <c r="AJ77" s="26">
        <v>11400614.539182639</v>
      </c>
      <c r="AK77" s="26">
        <v>0.56461875201587031</v>
      </c>
      <c r="AL77" s="26">
        <v>48.164264998525226</v>
      </c>
      <c r="AM77" s="26">
        <v>11722773.139653616</v>
      </c>
      <c r="AN77" s="26">
        <v>0.58494031832525084</v>
      </c>
      <c r="AO77" s="26">
        <v>48.528146063987592</v>
      </c>
      <c r="AP77" s="26">
        <v>12053630.022337306</v>
      </c>
      <c r="AQ77" s="26">
        <v>0.6060611915980838</v>
      </c>
      <c r="AR77" s="26">
        <v>48.901851918217432</v>
      </c>
      <c r="AS77" s="26">
        <v>12393420.040853454</v>
      </c>
      <c r="AT77" s="26">
        <v>0.62801666956011715</v>
      </c>
      <c r="AU77" s="26">
        <v>49.285647830511493</v>
      </c>
      <c r="AV77" s="26">
        <v>12742384.389869539</v>
      </c>
      <c r="AW77" s="26">
        <v>0.65084375366261371</v>
      </c>
      <c r="AX77" s="26">
        <v>49.679806232437485</v>
      </c>
      <c r="AY77" s="26">
        <v>13100770.776309062</v>
      </c>
      <c r="AZ77" s="26">
        <v>0.67458123616728605</v>
      </c>
      <c r="BA77" s="26">
        <v>50.084606911215481</v>
      </c>
      <c r="BB77" s="26">
        <v>13468833.595182447</v>
      </c>
      <c r="BC77" s="26">
        <v>0.69926979183102778</v>
      </c>
      <c r="BD77" s="26">
        <v>50.500337208320481</v>
      </c>
      <c r="BE77" s="26">
        <v>13846834.110165415</v>
      </c>
      <c r="BF77" s="26">
        <v>0.7249520744376966</v>
      </c>
      <c r="BG77" s="26">
        <v>50.927292223447324</v>
      </c>
      <c r="BH77" s="26">
        <v>14235040.639052924</v>
      </c>
      <c r="BI77" s="26">
        <v>0.75167281843761191</v>
      </c>
      <c r="BJ77" s="26">
        <v>51.365775023982579</v>
      </c>
      <c r="BK77" s="26">
        <v>14633728.744220395</v>
      </c>
      <c r="BL77" s="26">
        <v>0.77947894596957323</v>
      </c>
      <c r="BM77" s="26">
        <v>51.816096860132291</v>
      </c>
      <c r="BN77" s="26">
        <v>15043181.428227382</v>
      </c>
    </row>
    <row r="78" spans="3:81">
      <c r="C78" s="26" t="s">
        <v>341</v>
      </c>
      <c r="D78" s="26">
        <v>2.6194762693313369</v>
      </c>
      <c r="E78" s="26">
        <v>34.002985394120429</v>
      </c>
      <c r="F78" s="26">
        <v>77036655.428034246</v>
      </c>
      <c r="G78" s="478">
        <v>2.7109136986347746</v>
      </c>
      <c r="H78" s="479">
        <v>34.209284891743344</v>
      </c>
      <c r="I78" s="478">
        <v>79244968.353286833</v>
      </c>
      <c r="J78" s="479">
        <v>2.8057683198184993</v>
      </c>
      <c r="K78" s="479">
        <v>34.421154475802069</v>
      </c>
      <c r="L78" s="26">
        <v>81512905.727521211</v>
      </c>
      <c r="M78" s="26">
        <v>2.9041843010228514</v>
      </c>
      <c r="N78" s="479">
        <v>34.638744538630391</v>
      </c>
      <c r="O78" s="26">
        <v>83842077.410859942</v>
      </c>
      <c r="P78" s="26">
        <v>3.0063125435797593</v>
      </c>
      <c r="Q78" s="26">
        <v>34.862209533155067</v>
      </c>
      <c r="R78" s="26">
        <v>86234136.729648784</v>
      </c>
      <c r="S78" s="26">
        <v>3.1123110192749559</v>
      </c>
      <c r="T78" s="26">
        <v>35.091708082531916</v>
      </c>
      <c r="U78" s="26">
        <v>88690781.650044948</v>
      </c>
      <c r="V78" s="26">
        <v>3.2223451252247517</v>
      </c>
      <c r="W78" s="26">
        <v>35.327403092741939</v>
      </c>
      <c r="X78" s="26">
        <v>91213755.983291805</v>
      </c>
      <c r="Y78" s="26">
        <v>3.3365880573086653</v>
      </c>
      <c r="Z78" s="26">
        <v>35.569461868227634</v>
      </c>
      <c r="AA78" s="26">
        <v>93804850.623536348</v>
      </c>
      <c r="AB78" s="26">
        <v>3.4552212031500273</v>
      </c>
      <c r="AC78" s="26">
        <v>35.818056230651436</v>
      </c>
      <c r="AD78" s="26">
        <v>96465904.819067448</v>
      </c>
      <c r="AE78" s="26">
        <v>3.5784345556904129</v>
      </c>
      <c r="AF78" s="26">
        <v>36.073362640860687</v>
      </c>
      <c r="AG78" s="26">
        <v>99198807.477877915</v>
      </c>
      <c r="AH78" s="30">
        <v>3.706427148460278</v>
      </c>
      <c r="AI78" s="26">
        <v>36.335562324145585</v>
      </c>
      <c r="AJ78" s="26">
        <v>102005498.50847624</v>
      </c>
      <c r="AK78" s="26">
        <v>3.8394075137079171</v>
      </c>
      <c r="AL78" s="26">
        <v>36.604841398879174</v>
      </c>
      <c r="AM78" s="26">
        <v>104887970.19690074</v>
      </c>
      <c r="AN78" s="26">
        <v>3.9775941646117055</v>
      </c>
      <c r="AO78" s="26">
        <v>36.881391008630573</v>
      </c>
      <c r="AP78" s="26">
        <v>107848268.62091273</v>
      </c>
      <c r="AQ78" s="26">
        <v>4.1212161028669705</v>
      </c>
      <c r="AR78" s="26">
        <v>37.165407457845255</v>
      </c>
      <c r="AS78" s="26">
        <v>110888495.10237299</v>
      </c>
      <c r="AT78" s="26">
        <v>4.2705133530087984</v>
      </c>
      <c r="AU78" s="26">
        <v>37.457092351188741</v>
      </c>
      <c r="AV78" s="26">
        <v>114010807.69883274</v>
      </c>
      <c r="AW78" s="26">
        <v>4.4257375249057738</v>
      </c>
      <c r="AX78" s="26">
        <v>37.756652736652498</v>
      </c>
      <c r="AY78" s="26">
        <v>117217422.73539685</v>
      </c>
      <c r="AZ78" s="26">
        <v>4.5871524059375464</v>
      </c>
      <c r="BA78" s="26">
        <v>38.064301252523776</v>
      </c>
      <c r="BB78" s="26">
        <v>120510616.37794822</v>
      </c>
      <c r="BC78" s="26">
        <v>4.75503458445099</v>
      </c>
      <c r="BD78" s="26">
        <v>38.380256278323571</v>
      </c>
      <c r="BE78" s="26">
        <v>123892726.24884845</v>
      </c>
      <c r="BF78" s="26">
        <v>4.9296741061763365</v>
      </c>
      <c r="BG78" s="26">
        <v>38.704742089819966</v>
      </c>
      <c r="BH78" s="26">
        <v>127366153.08626299</v>
      </c>
      <c r="BI78" s="26">
        <v>5.1113751653757626</v>
      </c>
      <c r="BJ78" s="26">
        <v>39.037989018226767</v>
      </c>
      <c r="BK78" s="26">
        <v>130933362.44828777</v>
      </c>
      <c r="BL78" s="26">
        <v>5.3004568325931016</v>
      </c>
      <c r="BM78" s="26">
        <v>39.380233613700554</v>
      </c>
      <c r="BN78" s="26">
        <v>134596886.46308714</v>
      </c>
    </row>
    <row r="79" spans="3:81">
      <c r="C79" s="26" t="s">
        <v>342</v>
      </c>
      <c r="D79" s="26">
        <v>16.179797050717756</v>
      </c>
      <c r="E79" s="26">
        <v>340.09062579113379</v>
      </c>
      <c r="F79" s="26">
        <v>47574957.448708266</v>
      </c>
      <c r="G79" s="478">
        <v>16.773812101506984</v>
      </c>
      <c r="H79" s="479">
        <v>342.28851645409907</v>
      </c>
      <c r="I79" s="478">
        <v>49004892.934397794</v>
      </c>
      <c r="J79" s="479">
        <v>17.390408103694575</v>
      </c>
      <c r="K79" s="479">
        <v>344.54575016496437</v>
      </c>
      <c r="L79" s="26">
        <v>50473436.678200953</v>
      </c>
      <c r="M79" s="26">
        <v>18.030552809915072</v>
      </c>
      <c r="N79" s="479">
        <v>346.86392918602309</v>
      </c>
      <c r="O79" s="26">
        <v>51981631.103086792</v>
      </c>
      <c r="P79" s="26">
        <v>18.695259698770073</v>
      </c>
      <c r="Q79" s="26">
        <v>349.24469904065035</v>
      </c>
      <c r="R79" s="26">
        <v>53530546.777444534</v>
      </c>
      <c r="S79" s="26">
        <v>19.385590281934199</v>
      </c>
      <c r="T79" s="26">
        <v>351.68974968135257</v>
      </c>
      <c r="U79" s="26">
        <v>55121283.175009951</v>
      </c>
      <c r="V79" s="26">
        <v>20.102656532250009</v>
      </c>
      <c r="W79" s="26">
        <v>354.20081668935381</v>
      </c>
      <c r="X79" s="26">
        <v>56754969.455309644</v>
      </c>
      <c r="Y79" s="26">
        <v>20.847623439290981</v>
      </c>
      <c r="Z79" s="26">
        <v>356.77968250657096</v>
      </c>
      <c r="AA79" s="26">
        <v>58432765.265177406</v>
      </c>
      <c r="AB79" s="26">
        <v>21.621711699222683</v>
      </c>
      <c r="AC79" s="26">
        <v>359.42817770085304</v>
      </c>
      <c r="AD79" s="26">
        <v>60155861.561911613</v>
      </c>
      <c r="AE79" s="26">
        <v>22.426200546161407</v>
      </c>
      <c r="AF79" s="26">
        <v>362.1481822653808</v>
      </c>
      <c r="AG79" s="26">
        <v>61925481.458657645</v>
      </c>
      <c r="AH79" s="30">
        <v>23.262430732620441</v>
      </c>
      <c r="AI79" s="26">
        <v>364.94162695315072</v>
      </c>
      <c r="AJ79" s="26">
        <v>63742881.092615806</v>
      </c>
      <c r="AK79" s="26">
        <v>24.131807667044637</v>
      </c>
      <c r="AL79" s="26">
        <v>367.81049464749037</v>
      </c>
      <c r="AM79" s="26">
        <v>65609350.516690835</v>
      </c>
      <c r="AN79" s="26">
        <v>25.035804716867826</v>
      </c>
      <c r="AO79" s="26">
        <v>370.7568217695773</v>
      </c>
      <c r="AP79" s="26">
        <v>67526214.615215898</v>
      </c>
      <c r="AQ79" s="26">
        <v>25.975966685984865</v>
      </c>
      <c r="AR79" s="26">
        <v>373.78269972396055</v>
      </c>
      <c r="AS79" s="26">
        <v>69494834.044401139</v>
      </c>
      <c r="AT79" s="26">
        <v>26.953913476012143</v>
      </c>
      <c r="AU79" s="26">
        <v>376.89027638311217</v>
      </c>
      <c r="AV79" s="26">
        <v>71516606.198174402</v>
      </c>
      <c r="AW79" s="26">
        <v>27.971343941218812</v>
      </c>
      <c r="AX79" s="26">
        <v>380.08175761206087</v>
      </c>
      <c r="AY79" s="26">
        <v>73592966.200099513</v>
      </c>
      <c r="AZ79" s="26">
        <v>29.030039947547081</v>
      </c>
      <c r="BA79" s="26">
        <v>383.35940883419113</v>
      </c>
      <c r="BB79" s="26">
        <v>75725387.922076598</v>
      </c>
      <c r="BC79" s="26">
        <v>30.131870646705178</v>
      </c>
      <c r="BD79" s="26">
        <v>386.72555663931894</v>
      </c>
      <c r="BE79" s="26">
        <v>77915385.030547082</v>
      </c>
      <c r="BF79" s="26">
        <v>31.278796976912666</v>
      </c>
      <c r="BG79" s="26">
        <v>390.18259043518526</v>
      </c>
      <c r="BH79" s="26">
        <v>80164512.060946271</v>
      </c>
      <c r="BI79" s="26">
        <v>32.47287640250655</v>
      </c>
      <c r="BJ79" s="26">
        <v>393.7329641435399</v>
      </c>
      <c r="BK79" s="26">
        <v>82474365.521166235</v>
      </c>
      <c r="BL79" s="26">
        <v>33.716267905279267</v>
      </c>
      <c r="BM79" s="26">
        <v>397.37919794202014</v>
      </c>
      <c r="BN79" s="26">
        <v>84846585.024812147</v>
      </c>
    </row>
    <row r="80" spans="3:81">
      <c r="C80" s="26" t="s">
        <v>343</v>
      </c>
      <c r="D80" s="26">
        <v>2.897075875211249E-2</v>
      </c>
      <c r="E80" s="26">
        <v>1.5982745358344264</v>
      </c>
      <c r="F80" s="26">
        <v>18126271.865419824</v>
      </c>
      <c r="G80" s="478">
        <v>2.9982034073167192E-2</v>
      </c>
      <c r="H80" s="479">
        <v>1.6079714265628255</v>
      </c>
      <c r="I80" s="478">
        <v>18645874.906655721</v>
      </c>
      <c r="J80" s="479">
        <v>3.1031102690054567E-2</v>
      </c>
      <c r="K80" s="479">
        <v>1.6179301333408913</v>
      </c>
      <c r="L80" s="26">
        <v>19179507.230004992</v>
      </c>
      <c r="M80" s="26">
        <v>3.2119559066699471E-2</v>
      </c>
      <c r="N80" s="479">
        <v>1.628157725201965</v>
      </c>
      <c r="O80" s="26">
        <v>19727547.626084689</v>
      </c>
      <c r="P80" s="26">
        <v>3.324907213445813E-2</v>
      </c>
      <c r="Q80" s="26">
        <v>1.6386614620432876</v>
      </c>
      <c r="R80" s="26">
        <v>20290385.112858538</v>
      </c>
      <c r="S80" s="26">
        <v>3.4421389022154553E-2</v>
      </c>
      <c r="T80" s="26">
        <v>1.6494487997793257</v>
      </c>
      <c r="U80" s="26">
        <v>20868419.211775281</v>
      </c>
      <c r="V80" s="26">
        <v>3.5638338980929954E-2</v>
      </c>
      <c r="W80" s="26">
        <v>1.660527395634237</v>
      </c>
      <c r="X80" s="26">
        <v>21462060.231362771</v>
      </c>
      <c r="Y80" s="26">
        <v>3.6901837514314979E-2</v>
      </c>
      <c r="Z80" s="26">
        <v>1.6719051135772309</v>
      </c>
      <c r="AA80" s="26">
        <v>22071729.558479134</v>
      </c>
      <c r="AB80" s="26">
        <v>3.8213890724497941E-2</v>
      </c>
      <c r="AC80" s="26">
        <v>1.6835900299046855</v>
      </c>
      <c r="AD80" s="26">
        <v>22697859.957427628</v>
      </c>
      <c r="AE80" s="26">
        <v>3.9576599886355597E-2</v>
      </c>
      <c r="AF80" s="26">
        <v>1.6955904389729817</v>
      </c>
      <c r="AG80" s="26">
        <v>23340895.877147742</v>
      </c>
      <c r="AH80" s="30">
        <v>4.0992166261438541E-2</v>
      </c>
      <c r="AI80" s="26">
        <v>1.7079148590861217</v>
      </c>
      <c r="AJ80" s="26">
        <v>24001293.766700294</v>
      </c>
      <c r="AK80" s="26">
        <v>4.2462896164764057E-2</v>
      </c>
      <c r="AL80" s="26">
        <v>1.7205720385423164</v>
      </c>
      <c r="AM80" s="26">
        <v>24679522.399270762</v>
      </c>
      <c r="AN80" s="26">
        <v>4.3991206297964061E-2</v>
      </c>
      <c r="AO80" s="26">
        <v>1.7335709618438286</v>
      </c>
      <c r="AP80" s="26">
        <v>25376063.204920638</v>
      </c>
      <c r="AQ80" s="26">
        <v>4.5579629363070202E-2</v>
      </c>
      <c r="AR80" s="26">
        <v>1.7469208560744816</v>
      </c>
      <c r="AS80" s="26">
        <v>26091410.612323057</v>
      </c>
      <c r="AT80" s="26">
        <v>4.723081997199171E-2</v>
      </c>
      <c r="AU80" s="26">
        <v>1.760631197449362</v>
      </c>
      <c r="AV80" s="26">
        <v>26826072.399725344</v>
      </c>
      <c r="AW80" s="26">
        <v>4.8947560867556937E-2</v>
      </c>
      <c r="AX80" s="26">
        <v>1.7747117180413643</v>
      </c>
      <c r="AY80" s="26">
        <v>27580570.055387489</v>
      </c>
      <c r="AZ80" s="26">
        <v>5.0732769472850457E-2</v>
      </c>
      <c r="BA80" s="26">
        <v>1.7891724126893509</v>
      </c>
      <c r="BB80" s="26">
        <v>28355439.147752523</v>
      </c>
      <c r="BC80" s="26">
        <v>5.2589504786483797E-2</v>
      </c>
      <c r="BD80" s="26">
        <v>1.8040235460928327</v>
      </c>
      <c r="BE80" s="26">
        <v>29151229.705611397</v>
      </c>
      <c r="BF80" s="26">
        <v>5.4520974642395435E-2</v>
      </c>
      <c r="BG80" s="26">
        <v>1.8192756600982087</v>
      </c>
      <c r="BH80" s="26">
        <v>29968506.60853247</v>
      </c>
      <c r="BI80" s="26">
        <v>5.6530543353782749E-2</v>
      </c>
      <c r="BJ80" s="26">
        <v>1.8349395811817297</v>
      </c>
      <c r="BK80" s="26">
        <v>30807849.987832405</v>
      </c>
      <c r="BL80" s="26">
        <v>5.8621739761833852E-2</v>
      </c>
      <c r="BM80" s="26">
        <v>1.8510264281345061</v>
      </c>
      <c r="BN80" s="26">
        <v>31669855.638373449</v>
      </c>
    </row>
    <row r="81" spans="3:81">
      <c r="C81" s="26" t="s">
        <v>344</v>
      </c>
      <c r="D81" s="26">
        <v>0.33651304189259978</v>
      </c>
      <c r="E81" s="26">
        <v>7.6556429103721424</v>
      </c>
      <c r="F81" s="26">
        <v>43956209.273643069</v>
      </c>
      <c r="G81" s="478">
        <v>0.34825962186279874</v>
      </c>
      <c r="H81" s="479">
        <v>7.702090458082564</v>
      </c>
      <c r="I81" s="478">
        <v>45216246.648640119</v>
      </c>
      <c r="J81" s="479">
        <v>0.36044519402690678</v>
      </c>
      <c r="K81" s="479">
        <v>7.7497920895811667</v>
      </c>
      <c r="L81" s="26">
        <v>46510305.032762095</v>
      </c>
      <c r="M81" s="26">
        <v>0.37308827905640979</v>
      </c>
      <c r="N81" s="479">
        <v>7.7987816651302326</v>
      </c>
      <c r="O81" s="26">
        <v>47839302.993255362</v>
      </c>
      <c r="P81" s="26">
        <v>0.38620826260745134</v>
      </c>
      <c r="Q81" s="26">
        <v>7.8490939592191227</v>
      </c>
      <c r="R81" s="26">
        <v>49204183.898681954</v>
      </c>
      <c r="S81" s="26">
        <v>0.39982543864748243</v>
      </c>
      <c r="T81" s="26">
        <v>7.9007646852484124</v>
      </c>
      <c r="U81" s="26">
        <v>50605916.588555038</v>
      </c>
      <c r="V81" s="26">
        <v>0.41396105504478259</v>
      </c>
      <c r="W81" s="26">
        <v>7.9538305208804934</v>
      </c>
      <c r="X81" s="26">
        <v>52045496.061054729</v>
      </c>
      <c r="Y81" s="26">
        <v>0.42863736154176824</v>
      </c>
      <c r="Z81" s="26">
        <v>8.008329134074641</v>
      </c>
      <c r="AA81" s="26">
        <v>53523944.179311894</v>
      </c>
      <c r="AB81" s="26">
        <v>0.44387766023955194</v>
      </c>
      <c r="AC81" s="26">
        <v>8.0642992098250303</v>
      </c>
      <c r="AD81" s="26">
        <v>55042310.396762013</v>
      </c>
      <c r="AE81" s="26">
        <v>0.45970635872809906</v>
      </c>
      <c r="AF81" s="26">
        <v>8.1217804776206783</v>
      </c>
      <c r="AG81" s="26">
        <v>56601672.502083264</v>
      </c>
      <c r="AH81" s="30">
        <v>0.4761490260036087</v>
      </c>
      <c r="AI81" s="26">
        <v>8.1808137396468119</v>
      </c>
      <c r="AJ81" s="26">
        <v>58203137.384248205</v>
      </c>
      <c r="AK81" s="26">
        <v>0.4932324513224014</v>
      </c>
      <c r="AL81" s="26">
        <v>8.2414408997476478</v>
      </c>
      <c r="AM81" s="26">
        <v>59847841.818231583</v>
      </c>
      <c r="AN81" s="26">
        <v>0.51098470614868952</v>
      </c>
      <c r="AO81" s="26">
        <v>8.303704993171209</v>
      </c>
      <c r="AP81" s="26">
        <v>61536953.271932535</v>
      </c>
      <c r="AQ81" s="26">
        <v>0.52943520936211541</v>
      </c>
      <c r="AR81" s="26">
        <v>8.3676502171172054</v>
      </c>
      <c r="AS81" s="26">
        <v>63271670.734883405</v>
      </c>
      <c r="AT81" s="26">
        <v>0.54861479589994322</v>
      </c>
      <c r="AU81" s="26">
        <v>8.4333219621097442</v>
      </c>
      <c r="AV81" s="26">
        <v>65053225.569333956</v>
      </c>
      <c r="AW81" s="26">
        <v>0.56855578901825277</v>
      </c>
      <c r="AX81" s="26">
        <v>8.5007668442170807</v>
      </c>
      <c r="AY81" s="26">
        <v>66882882.384314656</v>
      </c>
      <c r="AZ81" s="26">
        <v>0.58929207636648617</v>
      </c>
      <c r="BA81" s="26">
        <v>8.5700327381413146</v>
      </c>
      <c r="BB81" s="26">
        <v>68761939.933299839</v>
      </c>
      <c r="BC81" s="26">
        <v>0.61085919008022749</v>
      </c>
      <c r="BD81" s="26">
        <v>8.6411688112015046</v>
      </c>
      <c r="BE81" s="26">
        <v>70691732.03610763</v>
      </c>
      <c r="BF81" s="26">
        <v>0.63329439110820496</v>
      </c>
      <c r="BG81" s="26">
        <v>8.7142255582343182</v>
      </c>
      <c r="BH81" s="26">
        <v>72673628.525691211</v>
      </c>
      <c r="BI81" s="26">
        <v>0.65663675800123067</v>
      </c>
      <c r="BJ81" s="26">
        <v>8.789254837437019</v>
      </c>
      <c r="BK81" s="26">
        <v>74709036.220493585</v>
      </c>
      <c r="BL81" s="26">
        <v>0.680927280403128</v>
      </c>
      <c r="BM81" s="26">
        <v>8.8663099071781932</v>
      </c>
      <c r="BN81" s="26">
        <v>76799399.923055604</v>
      </c>
    </row>
    <row r="82" spans="3:81">
      <c r="C82" s="26" t="s">
        <v>345</v>
      </c>
      <c r="D82" s="26">
        <v>10.312582049739296</v>
      </c>
      <c r="E82" s="26">
        <v>256.43953360543861</v>
      </c>
      <c r="F82" s="26">
        <v>40214478.262179248</v>
      </c>
      <c r="G82" s="478">
        <v>10.655700477178463</v>
      </c>
      <c r="H82" s="479">
        <v>257.90564127758938</v>
      </c>
      <c r="I82" s="478">
        <v>41316275.302832574</v>
      </c>
      <c r="J82" s="479">
        <v>11.011445829540458</v>
      </c>
      <c r="K82" s="479">
        <v>259.41133385688829</v>
      </c>
      <c r="L82" s="26">
        <v>42447820.863583542</v>
      </c>
      <c r="M82" s="26">
        <v>11.380343072505081</v>
      </c>
      <c r="N82" s="479">
        <v>260.95768013582824</v>
      </c>
      <c r="O82" s="26">
        <v>43609918.154474787</v>
      </c>
      <c r="P82" s="26">
        <v>11.762941418079876</v>
      </c>
      <c r="Q82" s="26">
        <v>262.54577776429954</v>
      </c>
      <c r="R82" s="26">
        <v>44803392.072220087</v>
      </c>
      <c r="S82" s="26">
        <v>12.159815530495397</v>
      </c>
      <c r="T82" s="26">
        <v>264.17675402873954</v>
      </c>
      <c r="U82" s="26">
        <v>46029089.785744518</v>
      </c>
      <c r="V82" s="26">
        <v>12.571566794828691</v>
      </c>
      <c r="W82" s="26">
        <v>265.8517666523195</v>
      </c>
      <c r="X82" s="26">
        <v>47287881.337534107</v>
      </c>
      <c r="Y82" s="26">
        <v>12.998824651699781</v>
      </c>
      <c r="Z82" s="26">
        <v>267.57200461673608</v>
      </c>
      <c r="AA82" s="26">
        <v>48580660.261222005</v>
      </c>
      <c r="AB82" s="26">
        <v>13.442248001566661</v>
      </c>
      <c r="AC82" s="26">
        <v>269.33868900619188</v>
      </c>
      <c r="AD82" s="26">
        <v>49908344.215849482</v>
      </c>
      <c r="AE82" s="26">
        <v>13.902526682334662</v>
      </c>
      <c r="AF82" s="26">
        <v>271.153073874163</v>
      </c>
      <c r="AG82" s="26">
        <v>51271875.637251899</v>
      </c>
      <c r="AH82" s="30">
        <v>14.380383024197116</v>
      </c>
      <c r="AI82" s="26">
        <v>273.01644713356939</v>
      </c>
      <c r="AJ82" s="26">
        <v>52672222.407032199</v>
      </c>
      <c r="AK82" s="26">
        <v>14.876573485835756</v>
      </c>
      <c r="AL82" s="26">
        <v>274.93013147097969</v>
      </c>
      <c r="AM82" s="26">
        <v>54110378.539596543</v>
      </c>
      <c r="AN82" s="26">
        <v>15.391890376332974</v>
      </c>
      <c r="AO82" s="26">
        <v>276.89548528550011</v>
      </c>
      <c r="AP82" s="26">
        <v>55587364.887740135</v>
      </c>
      <c r="AQ82" s="26">
        <v>15.927163667383018</v>
      </c>
      <c r="AR82" s="26">
        <v>278.91390365301254</v>
      </c>
      <c r="AS82" s="26">
        <v>57104229.867283598</v>
      </c>
      <c r="AT82" s="26">
        <v>16.483262900637982</v>
      </c>
      <c r="AU82" s="26">
        <v>280.98681931644785</v>
      </c>
      <c r="AV82" s="26">
        <v>58662050.201274753</v>
      </c>
      <c r="AW82" s="26">
        <v>17.061099195285784</v>
      </c>
      <c r="AX82" s="26">
        <v>283.11570370279594</v>
      </c>
      <c r="AY82" s="26">
        <v>60261931.684283659</v>
      </c>
      <c r="AZ82" s="26">
        <v>17.661627361233695</v>
      </c>
      <c r="BA82" s="26">
        <v>285.30206796757534</v>
      </c>
      <c r="BB82" s="26">
        <v>61905009.967333801</v>
      </c>
      <c r="BC82" s="26">
        <v>18.285848123561838</v>
      </c>
      <c r="BD82" s="26">
        <v>287.54746406750382</v>
      </c>
      <c r="BE82" s="26">
        <v>63592451.364026301</v>
      </c>
      <c r="BF82" s="26">
        <v>18.934810464217907</v>
      </c>
      <c r="BG82" s="26">
        <v>289.85348586213036</v>
      </c>
      <c r="BH82" s="26">
        <v>65325453.678429462</v>
      </c>
      <c r="BI82" s="26">
        <v>19.609614087248353</v>
      </c>
      <c r="BJ82" s="26">
        <v>292.22177024521181</v>
      </c>
      <c r="BK82" s="26">
        <v>67105247.055321559</v>
      </c>
      <c r="BL82" s="26">
        <v>20.31141201420191</v>
      </c>
      <c r="BM82" s="26">
        <v>294.65399830663648</v>
      </c>
      <c r="BN82" s="26">
        <v>68933094.853389725</v>
      </c>
    </row>
    <row r="83" spans="3:81">
      <c r="C83" s="26" t="s">
        <v>346</v>
      </c>
      <c r="D83" s="26">
        <v>271.31066772806753</v>
      </c>
      <c r="E83" s="26">
        <v>5422.8446001332559</v>
      </c>
      <c r="F83" s="26">
        <v>50031060.768623278</v>
      </c>
      <c r="G83" s="478">
        <v>282.42907913874018</v>
      </c>
      <c r="H83" s="479">
        <v>5533.7184919072452</v>
      </c>
      <c r="I83" s="478">
        <v>51037847.254387259</v>
      </c>
      <c r="J83" s="479">
        <v>294.16028413540204</v>
      </c>
      <c r="K83" s="479">
        <v>5648.3620960015487</v>
      </c>
      <c r="L83" s="26">
        <v>52078864.480667204</v>
      </c>
      <c r="M83" s="26">
        <v>306.54135328798617</v>
      </c>
      <c r="N83" s="479">
        <v>5766.903582635061</v>
      </c>
      <c r="O83" s="26">
        <v>53155276.292640693</v>
      </c>
      <c r="P83" s="26">
        <v>319.61174035412677</v>
      </c>
      <c r="Q83" s="26">
        <v>5889.4754798141093</v>
      </c>
      <c r="R83" s="26">
        <v>54268286.106221251</v>
      </c>
      <c r="S83" s="26">
        <v>333.41344095509271</v>
      </c>
      <c r="T83" s="26">
        <v>6016.2148214972485</v>
      </c>
      <c r="U83" s="26">
        <v>55419138.253463574</v>
      </c>
      <c r="V83" s="26">
        <v>347.9911620164915</v>
      </c>
      <c r="W83" s="26">
        <v>6147.2633007976119</v>
      </c>
      <c r="X83" s="26">
        <v>56609119.373712108</v>
      </c>
      <c r="Y83" s="26">
        <v>363.39250271111052</v>
      </c>
      <c r="Z83" s="26">
        <v>6282.7674283941906</v>
      </c>
      <c r="AA83" s="26">
        <v>57839559.852049127</v>
      </c>
      <c r="AB83" s="26">
        <v>379.6681476919909</v>
      </c>
      <c r="AC83" s="26">
        <v>6422.8786963290495</v>
      </c>
      <c r="AD83" s="26">
        <v>59111835.306649573</v>
      </c>
      <c r="AE83" s="26">
        <v>396.87207345810594</v>
      </c>
      <c r="AF83" s="26">
        <v>6567.7537473736948</v>
      </c>
      <c r="AG83" s="26">
        <v>60427368.126706436</v>
      </c>
      <c r="AH83" s="30">
        <v>415.06176875299133</v>
      </c>
      <c r="AI83" s="26">
        <v>6717.5545501538581</v>
      </c>
      <c r="AJ83" s="26">
        <v>61787629.062645242</v>
      </c>
      <c r="AK83" s="26">
        <v>434.29846995868746</v>
      </c>
      <c r="AL83" s="26">
        <v>6872.4485802285499</v>
      </c>
      <c r="AM83" s="26">
        <v>63194138.870405987</v>
      </c>
      <c r="AN83" s="26">
        <v>454.64741251362346</v>
      </c>
      <c r="AO83" s="26">
        <v>7032.6090073257765</v>
      </c>
      <c r="AP83" s="26">
        <v>64648470.011630565</v>
      </c>
      <c r="AQ83" s="26">
        <v>476.17809945393043</v>
      </c>
      <c r="AR83" s="26">
        <v>7198.2148889443097</v>
      </c>
      <c r="AS83" s="26">
        <v>66152248.411656782</v>
      </c>
      <c r="AT83" s="26">
        <v>498.96458825340062</v>
      </c>
      <c r="AU83" s="26">
        <v>7369.4513705378758</v>
      </c>
      <c r="AV83" s="26">
        <v>67707155.277283907</v>
      </c>
      <c r="AW83" s="26">
        <v>523.08579721829233</v>
      </c>
      <c r="AX83" s="26">
        <v>7546.5098925056236</v>
      </c>
      <c r="AY83" s="26">
        <v>69314928.976342365</v>
      </c>
      <c r="AZ83" s="26">
        <v>548.62583277972885</v>
      </c>
      <c r="BA83" s="26">
        <v>7729.5884042202706</v>
      </c>
      <c r="BB83" s="26">
        <v>70977366.981168777</v>
      </c>
      <c r="BC83" s="26">
        <v>575.67433911898001</v>
      </c>
      <c r="BD83" s="26">
        <v>7918.8915853332155</v>
      </c>
      <c r="BE83" s="26">
        <v>72696327.878159285</v>
      </c>
      <c r="BF83" s="26">
        <v>604.32687165982691</v>
      </c>
      <c r="BG83" s="26">
        <v>8114.6310746040053</v>
      </c>
      <c r="BH83" s="26">
        <v>74473733.445647508</v>
      </c>
      <c r="BI83" s="26">
        <v>634.68529606797097</v>
      </c>
      <c r="BJ83" s="26">
        <v>8317.0257065100013</v>
      </c>
      <c r="BK83" s="26">
        <v>76311570.802430317</v>
      </c>
      <c r="BL83" s="26">
        <v>666.85821451050151</v>
      </c>
      <c r="BM83" s="26">
        <v>8526.3017559007967</v>
      </c>
      <c r="BN83" s="26">
        <v>78211894.629343718</v>
      </c>
    </row>
    <row r="84" spans="3:81">
      <c r="C84" s="26" t="s">
        <v>92</v>
      </c>
      <c r="D84" s="26">
        <v>1220.8325789071498</v>
      </c>
      <c r="E84" s="26">
        <v>1428595297.5129688</v>
      </c>
      <c r="G84" s="478">
        <v>1290.9301073050733</v>
      </c>
      <c r="H84" s="479">
        <v>1452423654.76755</v>
      </c>
      <c r="J84" s="479">
        <v>1365.3552079500594</v>
      </c>
      <c r="K84" s="479">
        <v>1477157179.7837775</v>
      </c>
      <c r="M84" s="26">
        <v>1444.400288338938</v>
      </c>
      <c r="N84" s="479">
        <v>1502830259.359592</v>
      </c>
      <c r="P84" s="26">
        <v>1528.3786720548344</v>
      </c>
      <c r="Q84" s="26">
        <v>1529478586.6954348</v>
      </c>
      <c r="S84" s="26">
        <v>1617.6261444447262</v>
      </c>
      <c r="T84" s="26">
        <v>1557139211.0284157</v>
      </c>
      <c r="V84" s="26">
        <v>1712.5026145734957</v>
      </c>
      <c r="W84" s="26">
        <v>1585850589.1522937</v>
      </c>
      <c r="Y84" s="26">
        <v>1813.3939022869872</v>
      </c>
      <c r="Z84" s="26">
        <v>1615652638.8949344</v>
      </c>
      <c r="AB84" s="26">
        <v>1920.7136598911388</v>
      </c>
      <c r="AC84" s="26">
        <v>1646586794.6276016</v>
      </c>
      <c r="AE84" s="26">
        <v>2034.9054386806138</v>
      </c>
      <c r="AF84" s="26">
        <v>1678696064.8833015</v>
      </c>
      <c r="AH84" s="30">
        <v>2156.4449113322571</v>
      </c>
      <c r="AI84" s="26">
        <v>1712025092.1643062</v>
      </c>
      <c r="AK84" s="26">
        <v>2285.8422620206252</v>
      </c>
      <c r="AL84" s="26">
        <v>1746620215.0220311</v>
      </c>
      <c r="AN84" s="26">
        <v>2423.6447570192745</v>
      </c>
      <c r="AO84" s="26">
        <v>1782529532.4956133</v>
      </c>
      <c r="AQ84" s="26">
        <v>2570.4395095274012</v>
      </c>
      <c r="AR84" s="26">
        <v>1819802970.9988074</v>
      </c>
      <c r="AT84" s="26">
        <v>2726.8564535122186</v>
      </c>
      <c r="AU84" s="26">
        <v>1858492353.7482259</v>
      </c>
      <c r="AW84" s="26">
        <v>2893.5715424887967</v>
      </c>
      <c r="AX84" s="26">
        <v>1898651472.829484</v>
      </c>
      <c r="AZ84" s="26">
        <v>3071.3101903771985</v>
      </c>
      <c r="BA84" s="26">
        <v>1940336164.0014708</v>
      </c>
      <c r="BC84" s="26">
        <v>3260.8509728883901</v>
      </c>
      <c r="BD84" s="26">
        <v>1983604384.3427968</v>
      </c>
      <c r="BF84" s="26">
        <v>3463.0296093025072</v>
      </c>
      <c r="BG84" s="26">
        <v>2028516292.8484008</v>
      </c>
      <c r="BI84" s="26">
        <v>3678.7432460237042</v>
      </c>
      <c r="BJ84" s="26">
        <v>2075134334.0884087</v>
      </c>
      <c r="BL84" s="26">
        <v>3908.9550649330213</v>
      </c>
      <c r="BM84" s="26">
        <v>2123523325.0455976</v>
      </c>
      <c r="BU84" s="32"/>
      <c r="BV84" s="32"/>
      <c r="BW84" s="32"/>
      <c r="BX84" s="32"/>
      <c r="BY84" s="32"/>
      <c r="BZ84" s="32"/>
      <c r="CA84" s="32"/>
      <c r="CB84" s="32"/>
    </row>
    <row r="85" spans="3:81">
      <c r="CC85" s="32"/>
    </row>
    <row r="86" spans="3:81" s="32" customFormat="1">
      <c r="C86" s="49" t="s">
        <v>352</v>
      </c>
      <c r="D86" s="478" t="s">
        <v>156</v>
      </c>
      <c r="E86" s="479"/>
      <c r="F86" s="478"/>
      <c r="G86" s="478" t="s">
        <v>316</v>
      </c>
      <c r="H86" s="479"/>
      <c r="I86" s="478"/>
      <c r="J86" s="479" t="s">
        <v>317</v>
      </c>
      <c r="K86" s="479"/>
      <c r="M86" s="32" t="s">
        <v>318</v>
      </c>
      <c r="N86" s="479"/>
      <c r="P86" s="32" t="s">
        <v>319</v>
      </c>
      <c r="S86" s="32" t="s">
        <v>320</v>
      </c>
      <c r="V86" s="32" t="s">
        <v>321</v>
      </c>
      <c r="Y86" s="32" t="s">
        <v>322</v>
      </c>
      <c r="AB86" s="32" t="s">
        <v>323</v>
      </c>
      <c r="AE86" s="32" t="s">
        <v>324</v>
      </c>
      <c r="AH86" s="39" t="s">
        <v>325</v>
      </c>
      <c r="AK86" s="32" t="s">
        <v>326</v>
      </c>
      <c r="AN86" s="32" t="s">
        <v>327</v>
      </c>
      <c r="AQ86" s="32" t="s">
        <v>328</v>
      </c>
      <c r="AT86" s="32" t="s">
        <v>329</v>
      </c>
      <c r="AW86" s="32" t="s">
        <v>330</v>
      </c>
      <c r="AZ86" s="32" t="s">
        <v>331</v>
      </c>
      <c r="BC86" s="32" t="s">
        <v>332</v>
      </c>
      <c r="BF86" s="32" t="s">
        <v>333</v>
      </c>
      <c r="BI86" s="32" t="s">
        <v>234</v>
      </c>
      <c r="BL86" s="32" t="s">
        <v>334</v>
      </c>
      <c r="BU86" s="26"/>
      <c r="BV86" s="26"/>
      <c r="BW86" s="26"/>
      <c r="BX86" s="26"/>
      <c r="BY86" s="26"/>
      <c r="BZ86" s="26"/>
      <c r="CA86" s="26"/>
      <c r="CB86" s="26"/>
      <c r="CC86" s="26"/>
    </row>
    <row r="87" spans="3:81" ht="16.8">
      <c r="D87" s="478" t="s">
        <v>336</v>
      </c>
      <c r="E87" s="479" t="s">
        <v>71</v>
      </c>
      <c r="F87" s="478" t="s">
        <v>72</v>
      </c>
      <c r="G87" s="478" t="s">
        <v>336</v>
      </c>
      <c r="H87" s="479" t="s">
        <v>71</v>
      </c>
      <c r="I87" s="478" t="s">
        <v>72</v>
      </c>
      <c r="J87" s="478" t="s">
        <v>336</v>
      </c>
      <c r="K87" s="479" t="s">
        <v>71</v>
      </c>
      <c r="L87" s="26" t="s">
        <v>72</v>
      </c>
      <c r="M87" s="478" t="s">
        <v>336</v>
      </c>
      <c r="N87" s="479" t="s">
        <v>71</v>
      </c>
      <c r="O87" s="26" t="s">
        <v>72</v>
      </c>
      <c r="P87" s="478" t="s">
        <v>336</v>
      </c>
      <c r="Q87" s="26" t="s">
        <v>71</v>
      </c>
      <c r="R87" s="26" t="s">
        <v>72</v>
      </c>
      <c r="S87" s="478" t="s">
        <v>336</v>
      </c>
      <c r="T87" s="26" t="s">
        <v>71</v>
      </c>
      <c r="U87" s="26" t="s">
        <v>72</v>
      </c>
      <c r="V87" s="478" t="s">
        <v>336</v>
      </c>
      <c r="W87" s="26" t="s">
        <v>71</v>
      </c>
      <c r="X87" s="26" t="s">
        <v>72</v>
      </c>
      <c r="Y87" s="478" t="s">
        <v>336</v>
      </c>
      <c r="Z87" s="26" t="s">
        <v>71</v>
      </c>
      <c r="AA87" s="26" t="s">
        <v>72</v>
      </c>
      <c r="AB87" s="478" t="s">
        <v>336</v>
      </c>
      <c r="AC87" s="26" t="s">
        <v>71</v>
      </c>
      <c r="AD87" s="26" t="s">
        <v>72</v>
      </c>
      <c r="AE87" s="478" t="s">
        <v>336</v>
      </c>
      <c r="AF87" s="26" t="s">
        <v>71</v>
      </c>
      <c r="AG87" s="26" t="s">
        <v>72</v>
      </c>
      <c r="AH87" s="480" t="s">
        <v>336</v>
      </c>
      <c r="AI87" s="26" t="s">
        <v>71</v>
      </c>
      <c r="AJ87" s="26" t="s">
        <v>72</v>
      </c>
      <c r="AK87" s="478" t="s">
        <v>336</v>
      </c>
      <c r="AL87" s="26" t="s">
        <v>71</v>
      </c>
      <c r="AM87" s="26" t="s">
        <v>72</v>
      </c>
      <c r="AN87" s="478" t="s">
        <v>336</v>
      </c>
      <c r="AO87" s="26" t="s">
        <v>71</v>
      </c>
      <c r="AP87" s="26" t="s">
        <v>72</v>
      </c>
      <c r="AQ87" s="478" t="s">
        <v>336</v>
      </c>
      <c r="AR87" s="26" t="s">
        <v>71</v>
      </c>
      <c r="AS87" s="26" t="s">
        <v>72</v>
      </c>
      <c r="AT87" s="478" t="s">
        <v>336</v>
      </c>
      <c r="AU87" s="26" t="s">
        <v>71</v>
      </c>
      <c r="AV87" s="26" t="s">
        <v>72</v>
      </c>
      <c r="AW87" s="478" t="s">
        <v>336</v>
      </c>
      <c r="AX87" s="26" t="s">
        <v>71</v>
      </c>
      <c r="AY87" s="26" t="s">
        <v>72</v>
      </c>
      <c r="AZ87" s="478" t="s">
        <v>336</v>
      </c>
      <c r="BA87" s="26" t="s">
        <v>71</v>
      </c>
      <c r="BB87" s="26" t="s">
        <v>72</v>
      </c>
      <c r="BC87" s="478" t="s">
        <v>336</v>
      </c>
      <c r="BD87" s="26" t="s">
        <v>71</v>
      </c>
      <c r="BE87" s="26" t="s">
        <v>72</v>
      </c>
      <c r="BF87" s="478" t="s">
        <v>336</v>
      </c>
      <c r="BG87" s="26" t="s">
        <v>71</v>
      </c>
      <c r="BH87" s="26" t="s">
        <v>72</v>
      </c>
      <c r="BI87" s="478" t="s">
        <v>336</v>
      </c>
      <c r="BJ87" s="26" t="s">
        <v>71</v>
      </c>
      <c r="BK87" s="26" t="s">
        <v>72</v>
      </c>
      <c r="BL87" s="478" t="s">
        <v>336</v>
      </c>
      <c r="BM87" s="26" t="s">
        <v>71</v>
      </c>
      <c r="BN87" s="26" t="s">
        <v>72</v>
      </c>
    </row>
    <row r="88" spans="3:81">
      <c r="C88" s="26" t="s">
        <v>337</v>
      </c>
      <c r="D88" s="26">
        <v>1001.4914554004847</v>
      </c>
      <c r="E88" s="26">
        <v>1486183397.1776731</v>
      </c>
      <c r="F88" s="26">
        <v>673.86801474324136</v>
      </c>
      <c r="G88" s="478">
        <v>1078.9857364546663</v>
      </c>
      <c r="H88" s="479">
        <v>1517747833.4478459</v>
      </c>
      <c r="I88" s="478">
        <v>710.91238786587485</v>
      </c>
      <c r="J88" s="479">
        <v>1162.5471594492114</v>
      </c>
      <c r="K88" s="479">
        <v>1550764233.786447</v>
      </c>
      <c r="L88" s="26">
        <v>749.66080215214959</v>
      </c>
      <c r="M88" s="26">
        <v>1252.690329263474</v>
      </c>
      <c r="N88" s="479">
        <v>1585299388.5406237</v>
      </c>
      <c r="O88" s="26">
        <v>790.19164349559298</v>
      </c>
      <c r="P88" s="26">
        <v>1349.9756884580636</v>
      </c>
      <c r="Q88" s="26">
        <v>1621423160.4134922</v>
      </c>
      <c r="R88" s="26">
        <v>832.58690354083467</v>
      </c>
      <c r="S88" s="26">
        <v>1455.0137119699637</v>
      </c>
      <c r="T88" s="26">
        <v>1659208625.7925129</v>
      </c>
      <c r="U88" s="26">
        <v>876.93234554815763</v>
      </c>
      <c r="V88" s="26">
        <v>1568.4694911048243</v>
      </c>
      <c r="W88" s="26">
        <v>1698732222.5789685</v>
      </c>
      <c r="X88" s="26">
        <v>923.31767788781735</v>
      </c>
      <c r="Y88" s="26">
        <v>1691.0677432129526</v>
      </c>
      <c r="Z88" s="26">
        <v>1740073904.8176012</v>
      </c>
      <c r="AA88" s="26">
        <v>971.83673551510128</v>
      </c>
      <c r="AB88" s="26">
        <v>1823.5982868484546</v>
      </c>
      <c r="AC88" s="26">
        <v>1783317304.4392104</v>
      </c>
      <c r="AD88" s="26">
        <v>1022.5876697932403</v>
      </c>
      <c r="AE88" s="26">
        <v>1966.9220259445933</v>
      </c>
      <c r="AF88" s="26">
        <v>1828549900.4434147</v>
      </c>
      <c r="AG88" s="26">
        <v>1075.6731470481741</v>
      </c>
      <c r="AH88" s="30">
        <v>2121.9774906228672</v>
      </c>
      <c r="AI88" s="26">
        <v>1875863195.8638117</v>
      </c>
      <c r="AJ88" s="26">
        <v>1131.2005562568347</v>
      </c>
      <c r="AK88" s="26">
        <v>2289.7879867216207</v>
      </c>
      <c r="AL88" s="26">
        <v>1925352902.8735471</v>
      </c>
      <c r="AM88" s="26">
        <v>1189.2822262890934</v>
      </c>
      <c r="AN88" s="26">
        <v>2471.4694110181372</v>
      </c>
      <c r="AO88" s="26">
        <v>1977119136.4057302</v>
      </c>
      <c r="AP88" s="26">
        <v>1250.0356531428361</v>
      </c>
      <c r="AQ88" s="26">
        <v>2668.2387944658362</v>
      </c>
      <c r="AR88" s="26">
        <v>2031266616.6803939</v>
      </c>
      <c r="AS88" s="26">
        <v>1313.5837376318511</v>
      </c>
      <c r="AT88" s="26">
        <v>2881.4236416184071</v>
      </c>
      <c r="AU88" s="26">
        <v>2087904881.0476921</v>
      </c>
      <c r="AV88" s="26">
        <v>1380.0550340073607</v>
      </c>
      <c r="AW88" s="26">
        <v>3112.4721408128648</v>
      </c>
      <c r="AX88" s="26">
        <v>2147148505.5758862</v>
      </c>
      <c r="AY88" s="26">
        <v>1449.5840100161442</v>
      </c>
      <c r="AZ88" s="26">
        <v>3362.9643266852731</v>
      </c>
      <c r="BA88" s="26">
        <v>2209117336.8323765</v>
      </c>
      <c r="BB88" s="26">
        <v>1522.3113189213309</v>
      </c>
      <c r="BC88" s="26">
        <v>3634.6242842528968</v>
      </c>
      <c r="BD88" s="26">
        <v>2273936734.3266659</v>
      </c>
      <c r="BE88" s="26">
        <v>1598.3840840361565</v>
      </c>
      <c r="BF88" s="26">
        <v>3929.3334921765654</v>
      </c>
      <c r="BG88" s="26">
        <v>2341737824.1056929</v>
      </c>
      <c r="BH88" s="26">
        <v>1677.9561963462643</v>
      </c>
      <c r="BI88" s="26">
        <v>4249.1454119851114</v>
      </c>
      <c r="BJ88" s="26">
        <v>2412657764.014555</v>
      </c>
      <c r="BK88" s="26">
        <v>1761.1886258226375</v>
      </c>
      <c r="BL88" s="26">
        <v>4596.3014400735965</v>
      </c>
      <c r="BM88" s="26">
        <v>2486840021.1592245</v>
      </c>
      <c r="BN88" s="26">
        <v>1848.2497470549231</v>
      </c>
    </row>
    <row r="89" spans="3:81">
      <c r="C89" s="26" t="s">
        <v>338</v>
      </c>
      <c r="D89" s="26">
        <v>25.959952351878758</v>
      </c>
      <c r="E89" s="26">
        <v>168404.33855959846</v>
      </c>
      <c r="F89" s="26">
        <v>154152.51515442107</v>
      </c>
      <c r="G89" s="478">
        <v>28.090806305052578</v>
      </c>
      <c r="H89" s="479">
        <v>173246.36750011437</v>
      </c>
      <c r="I89" s="478">
        <v>162143.69576917123</v>
      </c>
      <c r="J89" s="479">
        <v>30.406989321481813</v>
      </c>
      <c r="K89" s="479">
        <v>178320.81382977503</v>
      </c>
      <c r="L89" s="26">
        <v>170518.45305342937</v>
      </c>
      <c r="M89" s="26">
        <v>32.925561154020379</v>
      </c>
      <c r="N89" s="479">
        <v>183638.8335832594</v>
      </c>
      <c r="O89" s="26">
        <v>179295.19868733193</v>
      </c>
      <c r="P89" s="26">
        <v>35.665202973368487</v>
      </c>
      <c r="Q89" s="26">
        <v>189212.11828491106</v>
      </c>
      <c r="R89" s="26">
        <v>188493.22811166185</v>
      </c>
      <c r="S89" s="26">
        <v>38.646374089975843</v>
      </c>
      <c r="T89" s="26">
        <v>195052.92065224197</v>
      </c>
      <c r="U89" s="26">
        <v>198132.76294835957</v>
      </c>
      <c r="V89" s="26">
        <v>41.891483954177069</v>
      </c>
      <c r="W89" s="26">
        <v>201174.08153320479</v>
      </c>
      <c r="X89" s="26">
        <v>208234.99545721881</v>
      </c>
      <c r="Y89" s="26">
        <v>45.425080930318593</v>
      </c>
      <c r="Z89" s="26">
        <v>207589.05813645374</v>
      </c>
      <c r="AA89" s="26">
        <v>218822.13512650316</v>
      </c>
      <c r="AB89" s="26">
        <v>49.274059487381535</v>
      </c>
      <c r="AC89" s="26">
        <v>214311.95361665875</v>
      </c>
      <c r="AD89" s="26">
        <v>229917.45749991335</v>
      </c>
      <c r="AE89" s="26">
        <v>53.467887609758073</v>
      </c>
      <c r="AF89" s="26">
        <v>221357.54807991357</v>
      </c>
      <c r="AG89" s="26">
        <v>241545.35534724715</v>
      </c>
      <c r="AH89" s="30">
        <v>58.038856408824309</v>
      </c>
      <c r="AI89" s="26">
        <v>228741.33107740458</v>
      </c>
      <c r="AJ89" s="26">
        <v>253731.39229125294</v>
      </c>
      <c r="AK89" s="26">
        <v>63.022354110315099</v>
      </c>
      <c r="AL89" s="26">
        <v>236479.53565877522</v>
      </c>
      <c r="AM89" s="26">
        <v>266502.35900857107</v>
      </c>
      <c r="AN89" s="26">
        <v>68.457166805963183</v>
      </c>
      <c r="AO89" s="26">
        <v>244589.17406005162</v>
      </c>
      <c r="AP89" s="26">
        <v>279886.33212832041</v>
      </c>
      <c r="AQ89" s="26">
        <v>74.385808592287503</v>
      </c>
      <c r="AR89" s="26">
        <v>253088.07510458928</v>
      </c>
      <c r="AS89" s="26">
        <v>293912.73595781776</v>
      </c>
      <c r="AT89" s="26">
        <v>80.85488397686315</v>
      </c>
      <c r="AU89" s="26">
        <v>261994.92339926472</v>
      </c>
      <c r="AV89" s="26">
        <v>308612.40717113094</v>
      </c>
      <c r="AW89" s="26">
        <v>87.915485715144897</v>
      </c>
      <c r="AX89" s="26">
        <v>271329.30041208462</v>
      </c>
      <c r="AY89" s="26">
        <v>324017.66260268318</v>
      </c>
      <c r="AZ89" s="26">
        <v>95.623631551428332</v>
      </c>
      <c r="BA89" s="26">
        <v>281111.72752151988</v>
      </c>
      <c r="BB89" s="26">
        <v>340162.37029494997</v>
      </c>
      <c r="BC89" s="26">
        <v>104.04074367855</v>
      </c>
      <c r="BD89" s="26">
        <v>291363.71113220806</v>
      </c>
      <c r="BE89" s="26">
        <v>357082.02395644557</v>
      </c>
      <c r="BF89" s="26">
        <v>113.23417510544679</v>
      </c>
      <c r="BG89" s="26">
        <v>302107.78995620925</v>
      </c>
      <c r="BH89" s="26">
        <v>374813.82099369291</v>
      </c>
      <c r="BI89" s="26">
        <v>123.27778753300679</v>
      </c>
      <c r="BJ89" s="26">
        <v>313367.58456376242</v>
      </c>
      <c r="BK89" s="26">
        <v>393396.74428872799</v>
      </c>
      <c r="BL89" s="26">
        <v>134.25258579036779</v>
      </c>
      <c r="BM89" s="26">
        <v>325167.84931247833</v>
      </c>
      <c r="BN89" s="26">
        <v>412871.64790192514</v>
      </c>
    </row>
    <row r="90" spans="3:81">
      <c r="C90" s="26" t="s">
        <v>339</v>
      </c>
      <c r="D90" s="26">
        <v>42.787997529970589</v>
      </c>
      <c r="E90" s="26">
        <v>2763217.0325700277</v>
      </c>
      <c r="F90" s="26">
        <v>15484.848647655483</v>
      </c>
      <c r="G90" s="478">
        <v>45.17250282291176</v>
      </c>
      <c r="H90" s="479">
        <v>2822640.0070804162</v>
      </c>
      <c r="I90" s="478">
        <v>16003.635854944079</v>
      </c>
      <c r="J90" s="479">
        <v>47.712833968637419</v>
      </c>
      <c r="K90" s="479">
        <v>2884321.0546221989</v>
      </c>
      <c r="L90" s="26">
        <v>16542.136976109636</v>
      </c>
      <c r="M90" s="26">
        <v>50.419962833036031</v>
      </c>
      <c r="N90" s="479">
        <v>2948345.9819705701</v>
      </c>
      <c r="O90" s="26">
        <v>17101.101139879491</v>
      </c>
      <c r="P90" s="26">
        <v>53.305669342542551</v>
      </c>
      <c r="Q90" s="26">
        <v>3014803.856558179</v>
      </c>
      <c r="R90" s="26">
        <v>17681.305941872597</v>
      </c>
      <c r="S90" s="26">
        <v>56.382602481083403</v>
      </c>
      <c r="T90" s="26">
        <v>3083787.1303801173</v>
      </c>
      <c r="U90" s="26">
        <v>18283.558526341443</v>
      </c>
      <c r="V90" s="26">
        <v>59.664345950733775</v>
      </c>
      <c r="W90" s="26">
        <v>3155391.7686072891</v>
      </c>
      <c r="X90" s="26">
        <v>18908.696709020103</v>
      </c>
      <c r="Y90" s="26">
        <v>63.165488854979003</v>
      </c>
      <c r="Z90" s="26">
        <v>3229717.3830870939</v>
      </c>
      <c r="AA90" s="26">
        <v>19557.590142640558</v>
      </c>
      <c r="AB90" s="26">
        <v>66.901701791178397</v>
      </c>
      <c r="AC90" s="26">
        <v>3306867.3709171303</v>
      </c>
      <c r="AD90" s="26">
        <v>20231.141526738582</v>
      </c>
      <c r="AE90" s="26">
        <v>70.889818768679987</v>
      </c>
      <c r="AF90" s="26">
        <v>3386949.0582847083</v>
      </c>
      <c r="AG90" s="26">
        <v>20930.287863432332</v>
      </c>
      <c r="AH90" s="30">
        <v>75.147925401191941</v>
      </c>
      <c r="AI90" s="26">
        <v>3470073.8497722545</v>
      </c>
      <c r="AJ90" s="26">
        <v>21656.001760920448</v>
      </c>
      <c r="AK90" s="26">
        <v>79.695453856661416</v>
      </c>
      <c r="AL90" s="26">
        <v>3556357.383336328</v>
      </c>
      <c r="AM90" s="26">
        <v>22409.292786513113</v>
      </c>
      <c r="AN90" s="26">
        <v>84.553285085236098</v>
      </c>
      <c r="AO90" s="26">
        <v>3645919.6911758357</v>
      </c>
      <c r="AP90" s="26">
        <v>23191.208871078299</v>
      </c>
      <c r="AQ90" s="26">
        <v>89.74385888609352</v>
      </c>
      <c r="AR90" s="26">
        <v>3738885.3667132449</v>
      </c>
      <c r="AS90" s="26">
        <v>24002.837766856963</v>
      </c>
      <c r="AT90" s="26">
        <v>95.291292417244975</v>
      </c>
      <c r="AU90" s="26">
        <v>3835383.7379210754</v>
      </c>
      <c r="AV90" s="26">
        <v>24845.30856067521</v>
      </c>
      <c r="AW90" s="26">
        <v>101.22150779909214</v>
      </c>
      <c r="AX90" s="26">
        <v>3935549.0472348039</v>
      </c>
      <c r="AY90" s="26">
        <v>25719.793244658558</v>
      </c>
      <c r="AZ90" s="26">
        <v>107.56236951279591</v>
      </c>
      <c r="BA90" s="26">
        <v>4039520.6383024533</v>
      </c>
      <c r="BB90" s="26">
        <v>26627.508346633265</v>
      </c>
      <c r="BC90" s="26">
        <v>114.34383234869004</v>
      </c>
      <c r="BD90" s="26">
        <v>4147443.1498306738</v>
      </c>
      <c r="BE90" s="26">
        <v>27569.716622483018</v>
      </c>
      <c r="BF90" s="26">
        <v>121.59810071833155</v>
      </c>
      <c r="BG90" s="26">
        <v>4259466.7167969672</v>
      </c>
      <c r="BH90" s="26">
        <v>28547.728812815061</v>
      </c>
      <c r="BI90" s="26">
        <v>129.35980020665957</v>
      </c>
      <c r="BJ90" s="26">
        <v>4375747.1793079805</v>
      </c>
      <c r="BK90" s="26">
        <v>29562.905466379729</v>
      </c>
      <c r="BL90" s="26">
        <v>137.6661623084741</v>
      </c>
      <c r="BM90" s="26">
        <v>4496446.2993944101</v>
      </c>
      <c r="BN90" s="26">
        <v>30616.658832779838</v>
      </c>
    </row>
    <row r="91" spans="3:81">
      <c r="C91" s="26" t="s">
        <v>340</v>
      </c>
      <c r="D91" s="26">
        <v>0.42157837375612961</v>
      </c>
      <c r="E91" s="26">
        <v>45.468692516230185</v>
      </c>
      <c r="F91" s="26">
        <v>9271838.4986690786</v>
      </c>
      <c r="G91" s="478">
        <v>0.43970140817727288</v>
      </c>
      <c r="H91" s="479">
        <v>45.824482148768453</v>
      </c>
      <c r="I91" s="478">
        <v>9595338.2899077665</v>
      </c>
      <c r="J91" s="479">
        <v>0.45866421850891137</v>
      </c>
      <c r="K91" s="479">
        <v>46.192012839180478</v>
      </c>
      <c r="L91" s="26">
        <v>9929513.5742573291</v>
      </c>
      <c r="M91" s="26">
        <v>0.47851073382569381</v>
      </c>
      <c r="N91" s="479">
        <v>46.5716720423761</v>
      </c>
      <c r="O91" s="26">
        <v>10274716.642990429</v>
      </c>
      <c r="P91" s="26">
        <v>0.49928742080846089</v>
      </c>
      <c r="Q91" s="26">
        <v>46.963859999277183</v>
      </c>
      <c r="R91" s="26">
        <v>10631311.412991721</v>
      </c>
      <c r="S91" s="26">
        <v>0.52104344047450823</v>
      </c>
      <c r="T91" s="26">
        <v>47.368990158755999</v>
      </c>
      <c r="U91" s="26">
        <v>10999673.810403053</v>
      </c>
      <c r="V91" s="26">
        <v>0.54383081497672459</v>
      </c>
      <c r="W91" s="26">
        <v>47.787489613497613</v>
      </c>
      <c r="X91" s="26">
        <v>11380192.166928962</v>
      </c>
      <c r="Y91" s="26">
        <v>0.56770460513239585</v>
      </c>
      <c r="Z91" s="26">
        <v>48.21979955024571</v>
      </c>
      <c r="AA91" s="26">
        <v>11773267.629220227</v>
      </c>
      <c r="AB91" s="26">
        <v>0.59272309938631673</v>
      </c>
      <c r="AC91" s="26">
        <v>48.666375714906486</v>
      </c>
      <c r="AD91" s="26">
        <v>12179314.581767099</v>
      </c>
      <c r="AE91" s="26">
        <v>0.61894801495962193</v>
      </c>
      <c r="AF91" s="26">
        <v>49.127688893001071</v>
      </c>
      <c r="AG91" s="26">
        <v>12598761.083748024</v>
      </c>
      <c r="AH91" s="30">
        <v>0.64644471198563347</v>
      </c>
      <c r="AI91" s="26">
        <v>49.604225405972777</v>
      </c>
      <c r="AJ91" s="26">
        <v>13032049.320294315</v>
      </c>
      <c r="AK91" s="26">
        <v>0.67528242148726225</v>
      </c>
      <c r="AL91" s="26">
        <v>50.096487623872548</v>
      </c>
      <c r="AM91" s="26">
        <v>13479636.068646636</v>
      </c>
      <c r="AN91" s="26">
        <v>0.70553448810725594</v>
      </c>
      <c r="AO91" s="26">
        <v>50.604994494963009</v>
      </c>
      <c r="AP91" s="26">
        <v>13941993.179694578</v>
      </c>
      <c r="AQ91" s="26">
        <v>0.73727862856317461</v>
      </c>
      <c r="AR91" s="26">
        <v>51.130282092799462</v>
      </c>
      <c r="AS91" s="26">
        <v>14419608.075407108</v>
      </c>
      <c r="AT91" s="26">
        <v>0.77059720686356437</v>
      </c>
      <c r="AU91" s="26">
        <v>51.672904181364501</v>
      </c>
      <c r="AV91" s="26">
        <v>14912984.262678143</v>
      </c>
      <c r="AW91" s="26">
        <v>0.80557752739075383</v>
      </c>
      <c r="AX91" s="26">
        <v>52.233432798852206</v>
      </c>
      <c r="AY91" s="26">
        <v>15422641.864129134</v>
      </c>
      <c r="AZ91" s="26">
        <v>0.84231214702919299</v>
      </c>
      <c r="BA91" s="26">
        <v>52.812458860717001</v>
      </c>
      <c r="BB91" s="26">
        <v>15949118.166428002</v>
      </c>
      <c r="BC91" s="26">
        <v>0.88089920759674123</v>
      </c>
      <c r="BD91" s="26">
        <v>53.410592782623326</v>
      </c>
      <c r="BE91" s="26">
        <v>16492968.186702734</v>
      </c>
      <c r="BF91" s="26">
        <v>0.92144278991995321</v>
      </c>
      <c r="BG91" s="26">
        <v>54.028465123952564</v>
      </c>
      <c r="BH91" s="26">
        <v>17054765.257646527</v>
      </c>
      <c r="BI91" s="26">
        <v>0.96405329098372061</v>
      </c>
      <c r="BJ91" s="26">
        <v>54.66672725254567</v>
      </c>
      <c r="BK91" s="26">
        <v>17635101.631931469</v>
      </c>
      <c r="BL91" s="26">
        <v>1.0088478256808486</v>
      </c>
      <c r="BM91" s="26">
        <v>55.326052031382346</v>
      </c>
      <c r="BN91" s="26">
        <v>18234589.106567815</v>
      </c>
    </row>
    <row r="92" spans="3:81">
      <c r="C92" s="26" t="s">
        <v>341</v>
      </c>
      <c r="D92" s="26">
        <v>2.8667329415416822</v>
      </c>
      <c r="E92" s="26">
        <v>34.556206312334943</v>
      </c>
      <c r="F92" s="26">
        <v>82958554.988091767</v>
      </c>
      <c r="G92" s="478">
        <v>2.9899695756054565</v>
      </c>
      <c r="H92" s="479">
        <v>34.826606433064029</v>
      </c>
      <c r="I92" s="478">
        <v>85853026.80443792</v>
      </c>
      <c r="J92" s="479">
        <v>3.1189166858605981</v>
      </c>
      <c r="K92" s="479">
        <v>35.105929757777169</v>
      </c>
      <c r="L92" s="26">
        <v>88843016.190723479</v>
      </c>
      <c r="M92" s="26">
        <v>3.2538729900147185</v>
      </c>
      <c r="N92" s="479">
        <v>35.394470752205848</v>
      </c>
      <c r="O92" s="26">
        <v>91931675.226756468</v>
      </c>
      <c r="P92" s="26">
        <v>3.3951544614975346</v>
      </c>
      <c r="Q92" s="26">
        <v>35.69253359945067</v>
      </c>
      <c r="R92" s="26">
        <v>95122260.01097855</v>
      </c>
      <c r="S92" s="26">
        <v>3.5430953952266582</v>
      </c>
      <c r="T92" s="26">
        <v>36.00043252065457</v>
      </c>
      <c r="U92" s="26">
        <v>98418134.093079969</v>
      </c>
      <c r="V92" s="26">
        <v>3.6980495418417298</v>
      </c>
      <c r="W92" s="26">
        <v>36.318492106258198</v>
      </c>
      <c r="X92" s="26">
        <v>101822772.01989073</v>
      </c>
      <c r="Y92" s="26">
        <v>3.8603913149002933</v>
      </c>
      <c r="Z92" s="26">
        <v>36.64704765818675</v>
      </c>
      <c r="AA92" s="26">
        <v>105339762.99828625</v>
      </c>
      <c r="AB92" s="26">
        <v>4.0305170758269551</v>
      </c>
      <c r="AC92" s="26">
        <v>36.986445543328934</v>
      </c>
      <c r="AD92" s="26">
        <v>108972814.67896879</v>
      </c>
      <c r="AE92" s="26">
        <v>4.2088465017254304</v>
      </c>
      <c r="AF92" s="26">
        <v>37.337043558680818</v>
      </c>
      <c r="AG92" s="26">
        <v>112725757.0651139</v>
      </c>
      <c r="AH92" s="30">
        <v>4.3958240415023084</v>
      </c>
      <c r="AI92" s="26">
        <v>37.699211308539319</v>
      </c>
      <c r="AJ92" s="26">
        <v>116602546.55000176</v>
      </c>
      <c r="AK92" s="26">
        <v>4.5919204661133834</v>
      </c>
      <c r="AL92" s="26">
        <v>38.073330594143144</v>
      </c>
      <c r="AM92" s="26">
        <v>120607270.08789094</v>
      </c>
      <c r="AN92" s="26">
        <v>4.7976345191293399</v>
      </c>
      <c r="AO92" s="26">
        <v>38.459795816171891</v>
      </c>
      <c r="AP92" s="26">
        <v>124744149.50253043</v>
      </c>
      <c r="AQ92" s="26">
        <v>5.0134946742295865</v>
      </c>
      <c r="AR92" s="26">
        <v>38.859014390527591</v>
      </c>
      <c r="AS92" s="26">
        <v>129017545.93785307</v>
      </c>
      <c r="AT92" s="26">
        <v>5.2400610066722413</v>
      </c>
      <c r="AU92" s="26">
        <v>39.271407177837034</v>
      </c>
      <c r="AV92" s="26">
        <v>133431964.45554133</v>
      </c>
      <c r="AW92" s="26">
        <v>5.4779271862571282</v>
      </c>
      <c r="AX92" s="26">
        <v>39.697408927127682</v>
      </c>
      <c r="AY92" s="26">
        <v>137992058.78431332</v>
      </c>
      <c r="AZ92" s="26">
        <v>5.7277225997985131</v>
      </c>
      <c r="BA92" s="26">
        <v>40.137468734144925</v>
      </c>
      <c r="BB92" s="26">
        <v>142702636.22593477</v>
      </c>
      <c r="BC92" s="26">
        <v>5.990114611657841</v>
      </c>
      <c r="BD92" s="26">
        <v>40.592050514793733</v>
      </c>
      <c r="BE92" s="26">
        <v>147568662.72312972</v>
      </c>
      <c r="BF92" s="26">
        <v>6.2658109714556849</v>
      </c>
      <c r="BG92" s="26">
        <v>41.06163349420396</v>
      </c>
      <c r="BH92" s="26">
        <v>152595268.09473211</v>
      </c>
      <c r="BI92" s="26">
        <v>6.5555623786893031</v>
      </c>
      <c r="BJ92" s="26">
        <v>41.546712711934717</v>
      </c>
      <c r="BK92" s="26">
        <v>157787751.44359741</v>
      </c>
      <c r="BL92" s="26">
        <v>6.860165214629772</v>
      </c>
      <c r="BM92" s="26">
        <v>42.047799543850587</v>
      </c>
      <c r="BN92" s="26">
        <v>163151586.74297521</v>
      </c>
    </row>
    <row r="93" spans="3:81">
      <c r="C93" s="26" t="s">
        <v>342</v>
      </c>
      <c r="D93" s="26">
        <v>17.786904187535558</v>
      </c>
      <c r="E93" s="26">
        <v>345.98457659911537</v>
      </c>
      <c r="F93" s="26">
        <v>51409529.182986811</v>
      </c>
      <c r="G93" s="478">
        <v>18.588862726924411</v>
      </c>
      <c r="H93" s="479">
        <v>348.86538778606962</v>
      </c>
      <c r="I93" s="478">
        <v>53283768.977171868</v>
      </c>
      <c r="J93" s="479">
        <v>19.428624973682414</v>
      </c>
      <c r="K93" s="479">
        <v>351.8412657421934</v>
      </c>
      <c r="L93" s="26">
        <v>55219858.684565045</v>
      </c>
      <c r="M93" s="26">
        <v>20.308199177393618</v>
      </c>
      <c r="N93" s="479">
        <v>354.91534767086927</v>
      </c>
      <c r="O93" s="26">
        <v>57219839.352302194</v>
      </c>
      <c r="P93" s="26">
        <v>21.229710896308205</v>
      </c>
      <c r="Q93" s="26">
        <v>358.09087430319141</v>
      </c>
      <c r="R93" s="26">
        <v>59285819.382074654</v>
      </c>
      <c r="S93" s="26">
        <v>22.195410292511543</v>
      </c>
      <c r="T93" s="26">
        <v>361.37119331438021</v>
      </c>
      <c r="U93" s="26">
        <v>61419976.752829656</v>
      </c>
      <c r="V93" s="26">
        <v>23.207679897545308</v>
      </c>
      <c r="W93" s="26">
        <v>364.7597628529382</v>
      </c>
      <c r="X93" s="26">
        <v>63624561.316819504</v>
      </c>
      <c r="Y93" s="26">
        <v>24.269042879417039</v>
      </c>
      <c r="Z93" s="26">
        <v>368.26015518626866</v>
      </c>
      <c r="AA93" s="26">
        <v>65901897.171421058</v>
      </c>
      <c r="AB93" s="26">
        <v>25.382171843988495</v>
      </c>
      <c r="AC93" s="26">
        <v>371.87606046659903</v>
      </c>
      <c r="AD93" s="26">
        <v>68254385.109224468</v>
      </c>
      <c r="AE93" s="26">
        <v>26.549898205926109</v>
      </c>
      <c r="AF93" s="26">
        <v>375.61129062118027</v>
      </c>
      <c r="AG93" s="26">
        <v>70684505.148975387</v>
      </c>
      <c r="AH93" s="30">
        <v>27.775222166734419</v>
      </c>
      <c r="AI93" s="26">
        <v>379.46978337086267</v>
      </c>
      <c r="AJ93" s="26">
        <v>73194819.150038078</v>
      </c>
      <c r="AK93" s="26">
        <v>29.061323339888233</v>
      </c>
      <c r="AL93" s="26">
        <v>383.45560638128461</v>
      </c>
      <c r="AM93" s="26">
        <v>75787973.513135821</v>
      </c>
      <c r="AN93" s="26">
        <v>30.411572065740177</v>
      </c>
      <c r="AO93" s="26">
        <v>387.57296155105041</v>
      </c>
      <c r="AP93" s="26">
        <v>78466701.970215797</v>
      </c>
      <c r="AQ93" s="26">
        <v>31.829541461719291</v>
      </c>
      <c r="AR93" s="26">
        <v>391.82618944141859</v>
      </c>
      <c r="AS93" s="26">
        <v>81233828.466379434</v>
      </c>
      <c r="AT93" s="26">
        <v>33.319020256364531</v>
      </c>
      <c r="AU93" s="26">
        <v>396.21977385216888</v>
      </c>
      <c r="AV93" s="26">
        <v>84092270.136916459</v>
      </c>
      <c r="AW93" s="26">
        <v>34.884026458968393</v>
      </c>
      <c r="AX93" s="26">
        <v>400.75834654847392</v>
      </c>
      <c r="AY93" s="26">
        <v>87045040.382581219</v>
      </c>
      <c r="AZ93" s="26">
        <v>36.528821920051826</v>
      </c>
      <c r="BA93" s="26">
        <v>405.44669214375699</v>
      </c>
      <c r="BB93" s="26">
        <v>90095252.046352878</v>
      </c>
      <c r="BC93" s="26">
        <v>38.257927841569675</v>
      </c>
      <c r="BD93" s="26">
        <v>410.28975314368449</v>
      </c>
      <c r="BE93" s="26">
        <v>93246120.695029035</v>
      </c>
      <c r="BF93" s="26">
        <v>40.07614129966759</v>
      </c>
      <c r="BG93" s="26">
        <v>415.29263515660955</v>
      </c>
      <c r="BH93" s="26">
        <v>96500968.009111494</v>
      </c>
      <c r="BI93" s="26">
        <v>41.98855284699777</v>
      </c>
      <c r="BJ93" s="26">
        <v>420.46061227596113</v>
      </c>
      <c r="BK93" s="26">
        <v>99863225.284558654</v>
      </c>
      <c r="BL93" s="26">
        <v>44.000565266064633</v>
      </c>
      <c r="BM93" s="26">
        <v>425.79913264025129</v>
      </c>
      <c r="BN93" s="26">
        <v>103336437.0500956</v>
      </c>
    </row>
    <row r="94" spans="3:81">
      <c r="C94" s="26" t="s">
        <v>343</v>
      </c>
      <c r="D94" s="26">
        <v>3.1705356306716247E-2</v>
      </c>
      <c r="E94" s="26">
        <v>1.624278102757291</v>
      </c>
      <c r="F94" s="26">
        <v>19519659.997198056</v>
      </c>
      <c r="G94" s="478">
        <v>3.3068322956456252E-2</v>
      </c>
      <c r="H94" s="479">
        <v>1.6369879758004555</v>
      </c>
      <c r="I94" s="478">
        <v>20200712.189279508</v>
      </c>
      <c r="J94" s="479">
        <v>3.4494446058513352E-2</v>
      </c>
      <c r="K94" s="479">
        <v>1.6501172746540442</v>
      </c>
      <c r="L94" s="26">
        <v>20904239.103699639</v>
      </c>
      <c r="M94" s="26">
        <v>3.598702935674792E-2</v>
      </c>
      <c r="N94" s="479">
        <v>1.6636798403698017</v>
      </c>
      <c r="O94" s="26">
        <v>21630982.406295639</v>
      </c>
      <c r="P94" s="26">
        <v>3.7549567439032941E-2</v>
      </c>
      <c r="Q94" s="26">
        <v>1.677689970754179</v>
      </c>
      <c r="R94" s="26">
        <v>22381708.237877306</v>
      </c>
      <c r="S94" s="26">
        <v>3.9185757524359703E-2</v>
      </c>
      <c r="T94" s="26">
        <v>1.6921624354412406</v>
      </c>
      <c r="U94" s="26">
        <v>23157208.02190116</v>
      </c>
      <c r="V94" s="26">
        <v>4.0899512007186396E-2</v>
      </c>
      <c r="W94" s="26">
        <v>1.7071124914629756</v>
      </c>
      <c r="X94" s="26">
        <v>23958299.298797812</v>
      </c>
      <c r="Y94" s="26">
        <v>4.2694971808725425E-2</v>
      </c>
      <c r="Z94" s="26">
        <v>1.7225558993334276</v>
      </c>
      <c r="AA94" s="26">
        <v>24785826.587832052</v>
      </c>
      <c r="AB94" s="26">
        <v>4.457652058816295E-2</v>
      </c>
      <c r="AC94" s="26">
        <v>1.7385089396636046</v>
      </c>
      <c r="AD94" s="26">
        <v>25640662.277404424</v>
      </c>
      <c r="AE94" s="26">
        <v>4.6548799870321213E-2</v>
      </c>
      <c r="AF94" s="26">
        <v>1.7549884303246774</v>
      </c>
      <c r="AG94" s="26">
        <v>26523707.544732682</v>
      </c>
      <c r="AH94" s="30">
        <v>4.8616725150026886E-2</v>
      </c>
      <c r="AI94" s="26">
        <v>1.7720117441775654</v>
      </c>
      <c r="AJ94" s="26">
        <v>27435893.305882756</v>
      </c>
      <c r="AK94" s="26">
        <v>5.0785503037451496E-2</v>
      </c>
      <c r="AL94" s="26">
        <v>1.7895968273875991</v>
      </c>
      <c r="AM94" s="26">
        <v>28378181.197150804</v>
      </c>
      <c r="AN94" s="26">
        <v>5.3060649512958934E-2</v>
      </c>
      <c r="AO94" s="26">
        <v>1.8077622183435635</v>
      </c>
      <c r="AP94" s="26">
        <v>29351564.58883068</v>
      </c>
      <c r="AQ94" s="26">
        <v>5.5448009364552152E-2</v>
      </c>
      <c r="AR94" s="26">
        <v>1.8265270672010749</v>
      </c>
      <c r="AS94" s="26">
        <v>30357069.632436007</v>
      </c>
      <c r="AT94" s="26">
        <v>5.7953776885867621E-2</v>
      </c>
      <c r="AU94" s="26">
        <v>1.8459111560708843</v>
      </c>
      <c r="AV94" s="26">
        <v>31395756.342480306</v>
      </c>
      <c r="AW94" s="26">
        <v>6.0584517917852437E-2</v>
      </c>
      <c r="AX94" s="26">
        <v>1.8659349198733977</v>
      </c>
      <c r="AY94" s="26">
        <v>32468719.713956077</v>
      </c>
      <c r="AZ94" s="26">
        <v>6.3347193322787057E-2</v>
      </c>
      <c r="BA94" s="26">
        <v>1.8866194678813932</v>
      </c>
      <c r="BB94" s="26">
        <v>33577090.876690522</v>
      </c>
      <c r="BC94" s="26">
        <v>6.6249183985217661E-2</v>
      </c>
      <c r="BD94" s="26">
        <v>1.9079866059736532</v>
      </c>
      <c r="BE94" s="26">
        <v>34722038.287795231</v>
      </c>
      <c r="BF94" s="26">
        <v>6.9298317440653665E-2</v>
      </c>
      <c r="BG94" s="26">
        <v>1.9300588596229575</v>
      </c>
      <c r="BH94" s="26">
        <v>35904768.963466376</v>
      </c>
      <c r="BI94" s="26">
        <v>7.2502896239603085E-2</v>
      </c>
      <c r="BJ94" s="26">
        <v>1.9528594976426892</v>
      </c>
      <c r="BK94" s="26">
        <v>37126529.751434684</v>
      </c>
      <c r="BL94" s="26">
        <v>7.5871728161677823E-2</v>
      </c>
      <c r="BM94" s="26">
        <v>1.9764125567170718</v>
      </c>
      <c r="BN94" s="26">
        <v>38388608.645405933</v>
      </c>
    </row>
    <row r="95" spans="3:81">
      <c r="C95" s="26" t="s">
        <v>344</v>
      </c>
      <c r="D95" s="26">
        <v>0.36827706123795684</v>
      </c>
      <c r="E95" s="26">
        <v>7.7801984972216083</v>
      </c>
      <c r="F95" s="26">
        <v>47335175.493205279</v>
      </c>
      <c r="G95" s="478">
        <v>0.38410875060538596</v>
      </c>
      <c r="H95" s="479">
        <v>7.8410780565670457</v>
      </c>
      <c r="I95" s="478">
        <v>48986727.059002794</v>
      </c>
      <c r="J95" s="479">
        <v>0.40067404070679058</v>
      </c>
      <c r="K95" s="479">
        <v>7.9039666413708822</v>
      </c>
      <c r="L95" s="26">
        <v>50692779.826471627</v>
      </c>
      <c r="M95" s="26">
        <v>0.41801130654317037</v>
      </c>
      <c r="N95" s="479">
        <v>7.9689305494732441</v>
      </c>
      <c r="O95" s="26">
        <v>52455132.335266925</v>
      </c>
      <c r="P95" s="26">
        <v>0.43616113988519206</v>
      </c>
      <c r="Q95" s="26">
        <v>8.0360382665429846</v>
      </c>
      <c r="R95" s="26">
        <v>54275642.476852439</v>
      </c>
      <c r="S95" s="26">
        <v>0.45516648618761429</v>
      </c>
      <c r="T95" s="26">
        <v>8.1053605382760274</v>
      </c>
      <c r="U95" s="26">
        <v>56156229.453110315</v>
      </c>
      <c r="V95" s="26">
        <v>0.47507279029955041</v>
      </c>
      <c r="W95" s="26">
        <v>8.1769704449762592</v>
      </c>
      <c r="X95" s="26">
        <v>58098875.799584687</v>
      </c>
      <c r="Y95" s="26">
        <v>0.49592815154782027</v>
      </c>
      <c r="Z95" s="26">
        <v>8.2509434785975984</v>
      </c>
      <c r="AA95" s="26">
        <v>60105629.475492723</v>
      </c>
      <c r="AB95" s="26">
        <v>0.51778348880893565</v>
      </c>
      <c r="AC95" s="26">
        <v>8.3273576223284422</v>
      </c>
      <c r="AD95" s="26">
        <v>62178606.022705719</v>
      </c>
      <c r="AE95" s="26">
        <v>0.54069271622613035</v>
      </c>
      <c r="AF95" s="26">
        <v>8.4062934328024053</v>
      </c>
      <c r="AG95" s="26">
        <v>64319990.795976728</v>
      </c>
      <c r="AH95" s="30">
        <v>0.56471293027142633</v>
      </c>
      <c r="AI95" s="26">
        <v>8.4878341250220082</v>
      </c>
      <c r="AJ95" s="26">
        <v>66532041.266765699</v>
      </c>
      <c r="AK95" s="26">
        <v>0.58990460889922336</v>
      </c>
      <c r="AL95" s="26">
        <v>8.5720656600848582</v>
      </c>
      <c r="AM95" s="26">
        <v>68817089.403090701</v>
      </c>
      <c r="AN95" s="26">
        <v>0.61633182358749616</v>
      </c>
      <c r="AO95" s="26">
        <v>8.6590768358047807</v>
      </c>
      <c r="AP95" s="26">
        <v>71177544.127914399</v>
      </c>
      <c r="AQ95" s="26">
        <v>0.64406246511559639</v>
      </c>
      <c r="AR95" s="26">
        <v>8.7489593803234627</v>
      </c>
      <c r="AS95" s="26">
        <v>73615893.85865733</v>
      </c>
      <c r="AT95" s="26">
        <v>0.67316848398408913</v>
      </c>
      <c r="AU95" s="26">
        <v>8.8418080488112594</v>
      </c>
      <c r="AV95" s="26">
        <v>76134709.130514726</v>
      </c>
      <c r="AW95" s="26">
        <v>0.70372614644228526</v>
      </c>
      <c r="AX95" s="26">
        <v>8.9377207233591545</v>
      </c>
      <c r="AY95" s="26">
        <v>78736645.306343466</v>
      </c>
      <c r="AZ95" s="26">
        <v>0.73581630715333823</v>
      </c>
      <c r="BA95" s="26">
        <v>9.0367985161671314</v>
      </c>
      <c r="BB95" s="26">
        <v>81424445.375974521</v>
      </c>
      <c r="BC95" s="26">
        <v>0.76952469959532865</v>
      </c>
      <c r="BD95" s="26">
        <v>9.1391458761377695</v>
      </c>
      <c r="BE95" s="26">
        <v>84200942.84790343</v>
      </c>
      <c r="BF95" s="26">
        <v>0.80494224536983994</v>
      </c>
      <c r="BG95" s="26">
        <v>9.2448706989874392</v>
      </c>
      <c r="BH95" s="26">
        <v>87069064.736405954</v>
      </c>
      <c r="BI95" s="26">
        <v>0.84216538366753324</v>
      </c>
      <c r="BJ95" s="26">
        <v>9.3540844409911479</v>
      </c>
      <c r="BK95" s="26">
        <v>90031834.647229075</v>
      </c>
      <c r="BL95" s="26">
        <v>0.88129642222342219</v>
      </c>
      <c r="BM95" s="26">
        <v>9.4669022364809798</v>
      </c>
      <c r="BN95" s="26">
        <v>93092375.965109378</v>
      </c>
    </row>
    <row r="96" spans="3:81">
      <c r="C96" s="26" t="s">
        <v>345</v>
      </c>
      <c r="D96" s="26">
        <v>11.239986557005583</v>
      </c>
      <c r="E96" s="26">
        <v>260.37110611014316</v>
      </c>
      <c r="F96" s="26">
        <v>43169100.922630034</v>
      </c>
      <c r="G96" s="478">
        <v>11.701730862555426</v>
      </c>
      <c r="H96" s="479">
        <v>262.29275737987166</v>
      </c>
      <c r="I96" s="478">
        <v>44613244.297890082</v>
      </c>
      <c r="J96" s="479">
        <v>12.184540771072417</v>
      </c>
      <c r="K96" s="479">
        <v>264.27782314150113</v>
      </c>
      <c r="L96" s="26">
        <v>46105044.404533714</v>
      </c>
      <c r="M96" s="26">
        <v>12.689502444889341</v>
      </c>
      <c r="N96" s="479">
        <v>266.32839607326434</v>
      </c>
      <c r="O96" s="26">
        <v>47646073.914696589</v>
      </c>
      <c r="P96" s="26">
        <v>13.217764121322874</v>
      </c>
      <c r="Q96" s="26">
        <v>268.44663791177584</v>
      </c>
      <c r="R96" s="26">
        <v>49237957.398694828</v>
      </c>
      <c r="S96" s="26">
        <v>13.770539921001662</v>
      </c>
      <c r="T96" s="26">
        <v>270.63478173095814</v>
      </c>
      <c r="U96" s="26">
        <v>50882373.037665017</v>
      </c>
      <c r="V96" s="26">
        <v>14.349113899936061</v>
      </c>
      <c r="W96" s="26">
        <v>272.89513429617347</v>
      </c>
      <c r="X96" s="26">
        <v>52581054.392721221</v>
      </c>
      <c r="Y96" s="26">
        <v>14.95484436129397</v>
      </c>
      <c r="Z96" s="26">
        <v>275.2300784960409</v>
      </c>
      <c r="AA96" s="26">
        <v>54335792.23249428</v>
      </c>
      <c r="AB96" s="26">
        <v>15.589168443905486</v>
      </c>
      <c r="AC96" s="26">
        <v>277.64207585450401</v>
      </c>
      <c r="AD96" s="26">
        <v>56148436.420979857</v>
      </c>
      <c r="AE96" s="26">
        <v>16.253607005647819</v>
      </c>
      <c r="AF96" s="26">
        <v>280.13366912579636</v>
      </c>
      <c r="AG96" s="26">
        <v>58020897.867685452</v>
      </c>
      <c r="AH96" s="30">
        <v>16.949769821066212</v>
      </c>
      <c r="AI96" s="26">
        <v>282.70748497504133</v>
      </c>
      <c r="AJ96" s="26">
        <v>59955150.542132318</v>
      </c>
      <c r="AK96" s="26">
        <v>17.679361113870797</v>
      </c>
      <c r="AL96" s="26">
        <v>285.3662367473114</v>
      </c>
      <c r="AM96" s="26">
        <v>61953233.55483596</v>
      </c>
      <c r="AN96" s="26">
        <v>18.444185446319572</v>
      </c>
      <c r="AO96" s="26">
        <v>288.1127273280664</v>
      </c>
      <c r="AP96" s="26">
        <v>64017253.30695878</v>
      </c>
      <c r="AQ96" s="26">
        <v>19.246153988959499</v>
      </c>
      <c r="AR96" s="26">
        <v>290.94985209798631</v>
      </c>
      <c r="AS96" s="26">
        <v>66149385.7109017</v>
      </c>
      <c r="AT96" s="26">
        <v>20.087291195756261</v>
      </c>
      <c r="AU96" s="26">
        <v>293.88060198531355</v>
      </c>
      <c r="AV96" s="26">
        <v>68351878.484174699</v>
      </c>
      <c r="AW96" s="26">
        <v>20.969741911307292</v>
      </c>
      <c r="AX96" s="26">
        <v>296.90806661892265</v>
      </c>
      <c r="AY96" s="26">
        <v>70627053.518965736</v>
      </c>
      <c r="AZ96" s="26">
        <v>21.895778938606067</v>
      </c>
      <c r="BA96" s="26">
        <v>300.03543758544077</v>
      </c>
      <c r="BB96" s="26">
        <v>72977309.329904839</v>
      </c>
      <c r="BC96" s="26">
        <v>22.867811097719301</v>
      </c>
      <c r="BD96" s="26">
        <v>303.26601179385409</v>
      </c>
      <c r="BE96" s="26">
        <v>75405123.58260496</v>
      </c>
      <c r="BF96" s="26">
        <v>23.888391807757046</v>
      </c>
      <c r="BG96" s="26">
        <v>306.60319495114499</v>
      </c>
      <c r="BH96" s="26">
        <v>77913055.70564419</v>
      </c>
      <c r="BI96" s="26">
        <v>24.960228226670527</v>
      </c>
      <c r="BJ96" s="26">
        <v>310.05050515262644</v>
      </c>
      <c r="BK96" s="26">
        <v>80503749.588743702</v>
      </c>
      <c r="BL96" s="26">
        <v>26.08619098570999</v>
      </c>
      <c r="BM96" s="26">
        <v>313.61157659075684</v>
      </c>
      <c r="BN96" s="26">
        <v>83179936.369985506</v>
      </c>
    </row>
    <row r="97" spans="3:81">
      <c r="C97" s="26" t="s">
        <v>346</v>
      </c>
      <c r="D97" s="26">
        <v>299.29813380654866</v>
      </c>
      <c r="E97" s="26">
        <v>5697.851101694403</v>
      </c>
      <c r="F97" s="26">
        <v>52528247.661218211</v>
      </c>
      <c r="G97" s="478">
        <v>314.60527030416262</v>
      </c>
      <c r="H97" s="479">
        <v>5842.8272377505727</v>
      </c>
      <c r="I97" s="478">
        <v>53844698.380177043</v>
      </c>
      <c r="J97" s="479">
        <v>330.9455031351763</v>
      </c>
      <c r="K97" s="479">
        <v>5993.7473953850458</v>
      </c>
      <c r="L97" s="26">
        <v>55215123.578613192</v>
      </c>
      <c r="M97" s="26">
        <v>348.3951222074748</v>
      </c>
      <c r="N97" s="479">
        <v>6150.8552794825328</v>
      </c>
      <c r="O97" s="26">
        <v>56641736.21018523</v>
      </c>
      <c r="P97" s="26">
        <v>367.03638485904287</v>
      </c>
      <c r="Q97" s="26">
        <v>6314.4045868280164</v>
      </c>
      <c r="R97" s="26">
        <v>58126839.959651716</v>
      </c>
      <c r="S97" s="26">
        <v>386.95799813847015</v>
      </c>
      <c r="T97" s="26">
        <v>6484.659415774664</v>
      </c>
      <c r="U97" s="26">
        <v>59672832.962846324</v>
      </c>
      <c r="V97" s="26">
        <v>408.25564074289116</v>
      </c>
      <c r="W97" s="26">
        <v>6661.8946927081242</v>
      </c>
      <c r="X97" s="26">
        <v>61282211.679171912</v>
      </c>
      <c r="Y97" s="26">
        <v>431.03252790322131</v>
      </c>
      <c r="Z97" s="26">
        <v>6846.3966159958572</v>
      </c>
      <c r="AA97" s="26">
        <v>62957574.922866859</v>
      </c>
      <c r="AB97" s="26">
        <v>455.40002278067345</v>
      </c>
      <c r="AC97" s="26">
        <v>7038.4631181383857</v>
      </c>
      <c r="AD97" s="26">
        <v>64701628.05955328</v>
      </c>
      <c r="AE97" s="26">
        <v>481.47829823555344</v>
      </c>
      <c r="AF97" s="26">
        <v>7238.4043468687587</v>
      </c>
      <c r="AG97" s="26">
        <v>66517187.374843851</v>
      </c>
      <c r="AH97" s="30">
        <v>509.39705315114315</v>
      </c>
      <c r="AI97" s="26">
        <v>7446.5431659770775</v>
      </c>
      <c r="AJ97" s="26">
        <v>68407184.622061342</v>
      </c>
      <c r="AK97" s="26">
        <v>539.29628784418117</v>
      </c>
      <c r="AL97" s="26">
        <v>7663.2156766688377</v>
      </c>
      <c r="AM97" s="26">
        <v>70374671.756414756</v>
      </c>
      <c r="AN97" s="26">
        <v>571.32714347126591</v>
      </c>
      <c r="AO97" s="26">
        <v>7888.7717602989587</v>
      </c>
      <c r="AP97" s="26">
        <v>72422825.863276646</v>
      </c>
      <c r="AQ97" s="26">
        <v>605.65281074988286</v>
      </c>
      <c r="AR97" s="26">
        <v>8123.5756433579154</v>
      </c>
      <c r="AS97" s="26">
        <v>74554954.288519874</v>
      </c>
      <c r="AT97" s="26">
        <v>642.44951375633752</v>
      </c>
      <c r="AU97" s="26">
        <v>8368.0064856222871</v>
      </c>
      <c r="AV97" s="26">
        <v>76774499.979198068</v>
      </c>
      <c r="AW97" s="26">
        <v>681.90757504350825</v>
      </c>
      <c r="AX97" s="26">
        <v>8622.4589924195025</v>
      </c>
      <c r="AY97" s="26">
        <v>79085047.0431941</v>
      </c>
      <c r="AZ97" s="26">
        <v>724.23256884211617</v>
      </c>
      <c r="BA97" s="26">
        <v>8887.3440519954002</v>
      </c>
      <c r="BB97" s="26">
        <v>81490326.53681393</v>
      </c>
      <c r="BC97" s="26">
        <v>769.64656967353096</v>
      </c>
      <c r="BD97" s="26">
        <v>9163.0893990139102</v>
      </c>
      <c r="BE97" s="26">
        <v>83994222.489672184</v>
      </c>
      <c r="BF97" s="26">
        <v>818.38950431356216</v>
      </c>
      <c r="BG97" s="26">
        <v>9450.1403052601836</v>
      </c>
      <c r="BH97" s="26">
        <v>86600778.17659767</v>
      </c>
      <c r="BI97" s="26">
        <v>870.72061570925382</v>
      </c>
      <c r="BJ97" s="26">
        <v>9748.9602986625505</v>
      </c>
      <c r="BK97" s="26">
        <v>89314202.646687061</v>
      </c>
      <c r="BL97" s="26">
        <v>926.92004816862118</v>
      </c>
      <c r="BM97" s="26">
        <v>10060.031911794415</v>
      </c>
      <c r="BN97" s="26">
        <v>92138877.520050123</v>
      </c>
    </row>
    <row r="98" spans="3:81">
      <c r="C98" s="26" t="s">
        <v>92</v>
      </c>
      <c r="D98" s="26">
        <v>1402.252723566266</v>
      </c>
      <c r="E98" s="26">
        <v>1489121412.1849627</v>
      </c>
      <c r="G98" s="478">
        <v>1500.9917575336181</v>
      </c>
      <c r="H98" s="479">
        <v>1520750263.9369638</v>
      </c>
      <c r="J98" s="479">
        <v>1607.2384010103963</v>
      </c>
      <c r="K98" s="479">
        <v>1553833576.3734095</v>
      </c>
      <c r="M98" s="26">
        <v>1721.6150591400283</v>
      </c>
      <c r="N98" s="479">
        <v>1588438237.0539536</v>
      </c>
      <c r="P98" s="26">
        <v>1844.798573240279</v>
      </c>
      <c r="Q98" s="26">
        <v>1624634209.7005558</v>
      </c>
      <c r="S98" s="26">
        <v>1977.5251279724196</v>
      </c>
      <c r="T98" s="26">
        <v>1662494675.6758819</v>
      </c>
      <c r="V98" s="26">
        <v>2120.595608209233</v>
      </c>
      <c r="W98" s="26">
        <v>1702096181.9687636</v>
      </c>
      <c r="Y98" s="26">
        <v>2274.8814471855712</v>
      </c>
      <c r="Z98" s="26">
        <v>1743518795.986021</v>
      </c>
      <c r="AB98" s="26">
        <v>2441.3310113801922</v>
      </c>
      <c r="AC98" s="26">
        <v>1786846267.463686</v>
      </c>
      <c r="AE98" s="26">
        <v>2620.9765718029403</v>
      </c>
      <c r="AF98" s="26">
        <v>1832166197.8251004</v>
      </c>
      <c r="AH98" s="30">
        <v>2814.9419159807367</v>
      </c>
      <c r="AI98" s="26">
        <v>1879570217.3283782</v>
      </c>
      <c r="AK98" s="26">
        <v>3024.4506599860752</v>
      </c>
      <c r="AL98" s="26">
        <v>1929154170.3615427</v>
      </c>
      <c r="AN98" s="26">
        <v>3250.8353253729988</v>
      </c>
      <c r="AO98" s="26">
        <v>1981018309.2600448</v>
      </c>
      <c r="AQ98" s="26">
        <v>3495.5472519220521</v>
      </c>
      <c r="AR98" s="26">
        <v>2035267497.0386794</v>
      </c>
      <c r="AT98" s="26">
        <v>3760.1674236953795</v>
      </c>
      <c r="AU98" s="26">
        <v>2092011419.4479043</v>
      </c>
      <c r="AW98" s="26">
        <v>4046.4182931188939</v>
      </c>
      <c r="AX98" s="26">
        <v>2151364806.7834368</v>
      </c>
      <c r="AZ98" s="26">
        <v>4356.1766956975762</v>
      </c>
      <c r="BA98" s="26">
        <v>2213447665.8977275</v>
      </c>
      <c r="BC98" s="26">
        <v>4691.4879565957917</v>
      </c>
      <c r="BD98" s="26">
        <v>2278385522.8825679</v>
      </c>
      <c r="BF98" s="26">
        <v>5054.5812997455159</v>
      </c>
      <c r="BG98" s="26">
        <v>2346309676.913609</v>
      </c>
      <c r="BI98" s="26">
        <v>5447.8866804572799</v>
      </c>
      <c r="BJ98" s="26">
        <v>2417357465.7702265</v>
      </c>
      <c r="BL98" s="26">
        <v>5874.0531737835299</v>
      </c>
      <c r="BM98" s="26">
        <v>2491672543.5677195</v>
      </c>
      <c r="BU98" s="32"/>
      <c r="BV98" s="32"/>
      <c r="BW98" s="32"/>
      <c r="BX98" s="32"/>
      <c r="BY98" s="32"/>
      <c r="BZ98" s="32"/>
      <c r="CA98" s="32"/>
      <c r="CB98" s="32"/>
    </row>
    <row r="99" spans="3:81">
      <c r="CC99" s="32"/>
    </row>
    <row r="100" spans="3:81" s="32" customFormat="1">
      <c r="C100" s="49" t="s">
        <v>353</v>
      </c>
      <c r="D100" s="478" t="s">
        <v>156</v>
      </c>
      <c r="E100" s="479"/>
      <c r="F100" s="478"/>
      <c r="G100" s="478" t="s">
        <v>316</v>
      </c>
      <c r="H100" s="479"/>
      <c r="I100" s="478"/>
      <c r="J100" s="479" t="s">
        <v>317</v>
      </c>
      <c r="K100" s="479"/>
      <c r="M100" s="32" t="s">
        <v>318</v>
      </c>
      <c r="N100" s="479"/>
      <c r="P100" s="32" t="s">
        <v>319</v>
      </c>
      <c r="S100" s="32" t="s">
        <v>320</v>
      </c>
      <c r="V100" s="32" t="s">
        <v>321</v>
      </c>
      <c r="Y100" s="32" t="s">
        <v>322</v>
      </c>
      <c r="AB100" s="32" t="s">
        <v>323</v>
      </c>
      <c r="AE100" s="32" t="s">
        <v>324</v>
      </c>
      <c r="AH100" s="39" t="s">
        <v>325</v>
      </c>
      <c r="AK100" s="32" t="s">
        <v>326</v>
      </c>
      <c r="AN100" s="32" t="s">
        <v>327</v>
      </c>
      <c r="AQ100" s="32" t="s">
        <v>328</v>
      </c>
      <c r="AT100" s="32" t="s">
        <v>329</v>
      </c>
      <c r="AW100" s="32" t="s">
        <v>330</v>
      </c>
      <c r="AZ100" s="32" t="s">
        <v>331</v>
      </c>
      <c r="BC100" s="32" t="s">
        <v>332</v>
      </c>
      <c r="BF100" s="32" t="s">
        <v>333</v>
      </c>
      <c r="BI100" s="32" t="s">
        <v>234</v>
      </c>
      <c r="BL100" s="32" t="s">
        <v>334</v>
      </c>
      <c r="BU100" s="26"/>
      <c r="BV100" s="26"/>
      <c r="BW100" s="26"/>
      <c r="BX100" s="26"/>
      <c r="BY100" s="26"/>
      <c r="BZ100" s="26"/>
      <c r="CA100" s="26"/>
      <c r="CB100" s="26"/>
      <c r="CC100" s="26"/>
    </row>
    <row r="101" spans="3:81" ht="16.8">
      <c r="D101" s="478" t="s">
        <v>336</v>
      </c>
      <c r="E101" s="479" t="s">
        <v>71</v>
      </c>
      <c r="F101" s="478" t="s">
        <v>72</v>
      </c>
      <c r="G101" s="478" t="s">
        <v>336</v>
      </c>
      <c r="H101" s="479" t="s">
        <v>71</v>
      </c>
      <c r="I101" s="478" t="s">
        <v>72</v>
      </c>
      <c r="J101" s="478" t="s">
        <v>336</v>
      </c>
      <c r="K101" s="479" t="s">
        <v>71</v>
      </c>
      <c r="L101" s="26" t="s">
        <v>72</v>
      </c>
      <c r="M101" s="478" t="s">
        <v>336</v>
      </c>
      <c r="N101" s="479" t="s">
        <v>71</v>
      </c>
      <c r="O101" s="26" t="s">
        <v>72</v>
      </c>
      <c r="P101" s="478" t="s">
        <v>336</v>
      </c>
      <c r="Q101" s="26" t="s">
        <v>71</v>
      </c>
      <c r="R101" s="26" t="s">
        <v>72</v>
      </c>
      <c r="S101" s="478" t="s">
        <v>336</v>
      </c>
      <c r="T101" s="26" t="s">
        <v>71</v>
      </c>
      <c r="U101" s="26" t="s">
        <v>72</v>
      </c>
      <c r="V101" s="478" t="s">
        <v>336</v>
      </c>
      <c r="W101" s="26" t="s">
        <v>71</v>
      </c>
      <c r="X101" s="26" t="s">
        <v>72</v>
      </c>
      <c r="Y101" s="478" t="s">
        <v>336</v>
      </c>
      <c r="Z101" s="26" t="s">
        <v>71</v>
      </c>
      <c r="AA101" s="26" t="s">
        <v>72</v>
      </c>
      <c r="AB101" s="478" t="s">
        <v>336</v>
      </c>
      <c r="AC101" s="26" t="s">
        <v>71</v>
      </c>
      <c r="AD101" s="26" t="s">
        <v>72</v>
      </c>
      <c r="AE101" s="478" t="s">
        <v>336</v>
      </c>
      <c r="AF101" s="26" t="s">
        <v>71</v>
      </c>
      <c r="AG101" s="26" t="s">
        <v>72</v>
      </c>
      <c r="AH101" s="480" t="s">
        <v>336</v>
      </c>
      <c r="AI101" s="26" t="s">
        <v>71</v>
      </c>
      <c r="AJ101" s="26" t="s">
        <v>72</v>
      </c>
      <c r="AK101" s="478" t="s">
        <v>336</v>
      </c>
      <c r="AL101" s="26" t="s">
        <v>71</v>
      </c>
      <c r="AM101" s="26" t="s">
        <v>72</v>
      </c>
      <c r="AN101" s="478" t="s">
        <v>336</v>
      </c>
      <c r="AO101" s="26" t="s">
        <v>71</v>
      </c>
      <c r="AP101" s="26" t="s">
        <v>72</v>
      </c>
      <c r="AQ101" s="478" t="s">
        <v>336</v>
      </c>
      <c r="AR101" s="26" t="s">
        <v>71</v>
      </c>
      <c r="AS101" s="26" t="s">
        <v>72</v>
      </c>
      <c r="AT101" s="478" t="s">
        <v>336</v>
      </c>
      <c r="AU101" s="26" t="s">
        <v>71</v>
      </c>
      <c r="AV101" s="26" t="s">
        <v>72</v>
      </c>
      <c r="AW101" s="478" t="s">
        <v>336</v>
      </c>
      <c r="AX101" s="26" t="s">
        <v>71</v>
      </c>
      <c r="AY101" s="26" t="s">
        <v>72</v>
      </c>
      <c r="AZ101" s="478" t="s">
        <v>336</v>
      </c>
      <c r="BA101" s="26" t="s">
        <v>71</v>
      </c>
      <c r="BB101" s="26" t="s">
        <v>72</v>
      </c>
      <c r="BC101" s="478" t="s">
        <v>336</v>
      </c>
      <c r="BD101" s="26" t="s">
        <v>71</v>
      </c>
      <c r="BE101" s="26" t="s">
        <v>72</v>
      </c>
      <c r="BF101" s="478" t="s">
        <v>336</v>
      </c>
      <c r="BG101" s="26" t="s">
        <v>71</v>
      </c>
      <c r="BH101" s="26" t="s">
        <v>72</v>
      </c>
      <c r="BI101" s="478" t="s">
        <v>336</v>
      </c>
      <c r="BJ101" s="26" t="s">
        <v>71</v>
      </c>
      <c r="BK101" s="26" t="s">
        <v>72</v>
      </c>
      <c r="BL101" s="478" t="s">
        <v>336</v>
      </c>
      <c r="BM101" s="26" t="s">
        <v>71</v>
      </c>
      <c r="BN101" s="26" t="s">
        <v>72</v>
      </c>
    </row>
    <row r="102" spans="3:81">
      <c r="C102" s="26" t="s">
        <v>337</v>
      </c>
      <c r="D102" s="26">
        <v>859.73535275609004</v>
      </c>
      <c r="E102" s="26">
        <v>1425789444.5937355</v>
      </c>
      <c r="F102" s="26">
        <v>602.98900094681449</v>
      </c>
      <c r="G102" s="478">
        <v>914.5296971992085</v>
      </c>
      <c r="H102" s="479">
        <v>1449569443.4882975</v>
      </c>
      <c r="I102" s="478">
        <v>630.89747187168246</v>
      </c>
      <c r="J102" s="479">
        <v>972.81016950509343</v>
      </c>
      <c r="K102" s="479">
        <v>1474253082.3408527</v>
      </c>
      <c r="L102" s="26">
        <v>659.86646469169534</v>
      </c>
      <c r="M102" s="26">
        <v>1034.8179694767136</v>
      </c>
      <c r="N102" s="479">
        <v>1499874699.4698052</v>
      </c>
      <c r="O102" s="26">
        <v>689.93627923886868</v>
      </c>
      <c r="P102" s="26">
        <v>1100.8118827590172</v>
      </c>
      <c r="Q102" s="26">
        <v>1526469938.0496578</v>
      </c>
      <c r="R102" s="26">
        <v>721.14874673883457</v>
      </c>
      <c r="S102" s="26">
        <v>1171.0696011987243</v>
      </c>
      <c r="T102" s="26">
        <v>1554075795.695545</v>
      </c>
      <c r="U102" s="26">
        <v>753.54728800379928</v>
      </c>
      <c r="V102" s="26">
        <v>1245.8891438788567</v>
      </c>
      <c r="W102" s="26">
        <v>1582730675.9319754</v>
      </c>
      <c r="X102" s="26">
        <v>787.17697383683242</v>
      </c>
      <c r="Y102" s="26">
        <v>1325.5903865646474</v>
      </c>
      <c r="Z102" s="26">
        <v>1612474441.6173906</v>
      </c>
      <c r="AA102" s="26">
        <v>822.0845877315212</v>
      </c>
      <c r="AB102" s="26">
        <v>1410.5167078943421</v>
      </c>
      <c r="AC102" s="26">
        <v>1643348470.3988516</v>
      </c>
      <c r="AD102" s="26">
        <v>858.3186909542078</v>
      </c>
      <c r="AE102" s="26">
        <v>1501.0367612914429</v>
      </c>
      <c r="AF102" s="26">
        <v>1675395712.274008</v>
      </c>
      <c r="AG102" s="26">
        <v>895.92969009935666</v>
      </c>
      <c r="AH102" s="30">
        <v>1597.5463822676352</v>
      </c>
      <c r="AI102" s="26">
        <v>1708660749.3404202</v>
      </c>
      <c r="AJ102" s="26">
        <v>934.9699072120211</v>
      </c>
      <c r="AK102" s="26">
        <v>1700.470641531939</v>
      </c>
      <c r="AL102" s="26">
        <v>1743189857.8153563</v>
      </c>
      <c r="AM102" s="26">
        <v>975.49365257496686</v>
      </c>
      <c r="AN102" s="26">
        <v>1810.266055125586</v>
      </c>
      <c r="AO102" s="26">
        <v>1779031072.4123402</v>
      </c>
      <c r="AP102" s="26">
        <v>1017.5573002617047</v>
      </c>
      <c r="AQ102" s="26">
        <v>1927.4229636682624</v>
      </c>
      <c r="AR102" s="26">
        <v>1816234253.1640091</v>
      </c>
      <c r="AS102" s="26">
        <v>1061.2193665605384</v>
      </c>
      <c r="AT102" s="26">
        <v>2052.4680937344697</v>
      </c>
      <c r="AU102" s="26">
        <v>1854851154.7842412</v>
      </c>
      <c r="AV102" s="26">
        <v>1106.5405913787274</v>
      </c>
      <c r="AW102" s="26">
        <v>2185.9673153840163</v>
      </c>
      <c r="AX102" s="26">
        <v>1894935498.6660423</v>
      </c>
      <c r="AY102" s="26">
        <v>1153.5840227400081</v>
      </c>
      <c r="AZ102" s="26">
        <v>2328.5286109536401</v>
      </c>
      <c r="BA102" s="26">
        <v>1936543047.6153522</v>
      </c>
      <c r="BB102" s="26">
        <v>1202.4151044930175</v>
      </c>
      <c r="BC102" s="26">
        <v>2480.805271383555</v>
      </c>
      <c r="BD102" s="26">
        <v>1979731683.4247355</v>
      </c>
      <c r="BE102" s="26">
        <v>1253.101767352641</v>
      </c>
      <c r="BF102" s="26">
        <v>2643.4993376096777</v>
      </c>
      <c r="BG102" s="26">
        <v>2024561487.3948753</v>
      </c>
      <c r="BH102" s="26">
        <v>1305.7145234009301</v>
      </c>
      <c r="BI102" s="26">
        <v>2817.3653059065145</v>
      </c>
      <c r="BJ102" s="26">
        <v>2071094823.9158809</v>
      </c>
      <c r="BK102" s="26">
        <v>1360.3265641790547</v>
      </c>
      <c r="BL102" s="26">
        <v>3003.2141175246516</v>
      </c>
      <c r="BM102" s="26">
        <v>2119396427.2246845</v>
      </c>
      <c r="BN102" s="26">
        <v>1417.0138625067477</v>
      </c>
    </row>
    <row r="103" spans="3:81">
      <c r="C103" s="26" t="s">
        <v>338</v>
      </c>
      <c r="D103" s="26">
        <v>21.836750461436534</v>
      </c>
      <c r="E103" s="26">
        <v>158485.98583692551</v>
      </c>
      <c r="F103" s="26">
        <v>137783.47874811786</v>
      </c>
      <c r="G103" s="478">
        <v>23.274128947286069</v>
      </c>
      <c r="H103" s="479">
        <v>162033.31859491044</v>
      </c>
      <c r="I103" s="478">
        <v>143637.92057775654</v>
      </c>
      <c r="J103" s="479">
        <v>24.811561903682342</v>
      </c>
      <c r="K103" s="479">
        <v>165718.99733045674</v>
      </c>
      <c r="L103" s="26">
        <v>149720.68563875108</v>
      </c>
      <c r="M103" s="26">
        <v>26.456450117320696</v>
      </c>
      <c r="N103" s="479">
        <v>169548.41753668938</v>
      </c>
      <c r="O103" s="26">
        <v>156040.67853712442</v>
      </c>
      <c r="P103" s="26">
        <v>28.216761222705802</v>
      </c>
      <c r="Q103" s="26">
        <v>173527.18513096505</v>
      </c>
      <c r="R103" s="26">
        <v>162607.15115853431</v>
      </c>
      <c r="S103" s="26">
        <v>30.101073933320563</v>
      </c>
      <c r="T103" s="26">
        <v>177661.1246614175</v>
      </c>
      <c r="U103" s="26">
        <v>169429.71621217922</v>
      </c>
      <c r="V103" s="26">
        <v>32.118625757141338</v>
      </c>
      <c r="W103" s="26">
        <v>181956.28783355758</v>
      </c>
      <c r="X103" s="26">
        <v>176518.36130291622</v>
      </c>
      <c r="Y103" s="26">
        <v>34.279364472293061</v>
      </c>
      <c r="Z103" s="26">
        <v>186418.96236941114</v>
      </c>
      <c r="AA103" s="26">
        <v>183883.463552192</v>
      </c>
      <c r="AB103" s="26">
        <v>36.594003660518482</v>
      </c>
      <c r="AC103" s="26">
        <v>191055.68121216301</v>
      </c>
      <c r="AD103" s="26">
        <v>191535.80478918951</v>
      </c>
      <c r="AE103" s="26">
        <v>39.074082619755401</v>
      </c>
      <c r="AF103" s="26">
        <v>195873.23208978216</v>
      </c>
      <c r="AG103" s="26">
        <v>199486.58733442996</v>
      </c>
      <c r="AH103" s="30">
        <v>41.732031002611301</v>
      </c>
      <c r="AI103" s="26">
        <v>200878.66745162848</v>
      </c>
      <c r="AJ103" s="26">
        <v>207747.45039893477</v>
      </c>
      <c r="AK103" s="26">
        <v>44.581238555045147</v>
      </c>
      <c r="AL103" s="26">
        <v>206079.31479258681</v>
      </c>
      <c r="AM103" s="26">
        <v>216330.48712295527</v>
      </c>
      <c r="AN103" s="26">
        <v>47.636130359273722</v>
      </c>
      <c r="AO103" s="26">
        <v>211482.78737984251</v>
      </c>
      <c r="AP103" s="26">
        <v>225248.26227921259</v>
      </c>
      <c r="AQ103" s="26">
        <v>50.912248016986638</v>
      </c>
      <c r="AR103" s="26">
        <v>217096.99539800116</v>
      </c>
      <c r="AS103" s="26">
        <v>234513.83066656388</v>
      </c>
      <c r="AT103" s="26">
        <v>54.426337243569371</v>
      </c>
      <c r="AU103" s="26">
        <v>222930.157528868</v>
      </c>
      <c r="AV103" s="26">
        <v>244140.7562210219</v>
      </c>
      <c r="AW103" s="26">
        <v>58.196442381397823</v>
      </c>
      <c r="AX103" s="26">
        <v>228990.81298283866</v>
      </c>
      <c r="AY103" s="26">
        <v>254143.13187210378</v>
      </c>
      <c r="AZ103" s="26">
        <v>62.242008380602641</v>
      </c>
      <c r="BA103" s="26">
        <v>235287.83399951417</v>
      </c>
      <c r="BB103" s="26">
        <v>264535.60017357784</v>
      </c>
      <c r="BC103" s="26">
        <v>66.583990839239092</v>
      </c>
      <c r="BD103" s="26">
        <v>241830.43883584006</v>
      </c>
      <c r="BE103" s="26">
        <v>275333.37473880948</v>
      </c>
      <c r="BF103" s="26">
        <v>71.244974741796327</v>
      </c>
      <c r="BG103" s="26">
        <v>248628.20526078259</v>
      </c>
      <c r="BH103" s="26">
        <v>286552.26251208503</v>
      </c>
      <c r="BI103" s="26">
        <v>76.249302585712726</v>
      </c>
      <c r="BJ103" s="26">
        <v>255691.08457629793</v>
      </c>
      <c r="BK103" s="26">
        <v>298208.68690851837</v>
      </c>
      <c r="BL103" s="26">
        <v>81.623212640326344</v>
      </c>
      <c r="BM103" s="26">
        <v>263029.41618511832</v>
      </c>
      <c r="BN103" s="26">
        <v>310319.71185641258</v>
      </c>
    </row>
    <row r="104" spans="3:81">
      <c r="C104" s="26" t="s">
        <v>339</v>
      </c>
      <c r="D104" s="26">
        <v>38.087251692691524</v>
      </c>
      <c r="E104" s="26">
        <v>2641259.5609633736</v>
      </c>
      <c r="F104" s="26">
        <v>14420.109350706738</v>
      </c>
      <c r="G104" s="478">
        <v>39.779870307371347</v>
      </c>
      <c r="H104" s="479">
        <v>2685955.5164441476</v>
      </c>
      <c r="I104" s="478">
        <v>14810.323575289391</v>
      </c>
      <c r="J104" s="479">
        <v>41.561480867902482</v>
      </c>
      <c r="K104" s="479">
        <v>2732037.0465448247</v>
      </c>
      <c r="L104" s="26">
        <v>15212.634440834103</v>
      </c>
      <c r="M104" s="26">
        <v>43.437141508730527</v>
      </c>
      <c r="N104" s="479">
        <v>2779547.1040786235</v>
      </c>
      <c r="O104" s="26">
        <v>15627.416943210705</v>
      </c>
      <c r="P104" s="26">
        <v>45.412211937992701</v>
      </c>
      <c r="Q104" s="26">
        <v>2828529.9733959702</v>
      </c>
      <c r="R104" s="26">
        <v>16055.057703160981</v>
      </c>
      <c r="S104" s="26">
        <v>47.492371901262189</v>
      </c>
      <c r="T104" s="26">
        <v>2879031.3116621538</v>
      </c>
      <c r="U104" s="26">
        <v>16495.955326669711</v>
      </c>
      <c r="V104" s="26">
        <v>49.683640791555725</v>
      </c>
      <c r="W104" s="26">
        <v>2931098.1914145895</v>
      </c>
      <c r="X104" s="26">
        <v>16950.520776507215</v>
      </c>
      <c r="Y104" s="26">
        <v>51.992398477270505</v>
      </c>
      <c r="Z104" s="26">
        <v>2984779.1444393508</v>
      </c>
      <c r="AA104" s="26">
        <v>17419.177755289682</v>
      </c>
      <c r="AB104" s="26">
        <v>54.425407424214491</v>
      </c>
      <c r="AC104" s="26">
        <v>3040124.2070078803</v>
      </c>
      <c r="AD104" s="26">
        <v>17902.363100414408</v>
      </c>
      <c r="AE104" s="26">
        <v>56.989836192671817</v>
      </c>
      <c r="AF104" s="26">
        <v>3097184.9665160333</v>
      </c>
      <c r="AG104" s="26">
        <v>18400.527191237998</v>
      </c>
      <c r="AH104" s="30">
        <v>59.693284395526184</v>
      </c>
      <c r="AI104" s="26">
        <v>3156014.6095689395</v>
      </c>
      <c r="AJ104" s="26">
        <v>18914.134368877119</v>
      </c>
      <c r="AK104" s="26">
        <v>62.543809208862527</v>
      </c>
      <c r="AL104" s="26">
        <v>3216667.9715564856</v>
      </c>
      <c r="AM104" s="26">
        <v>19443.663369023052</v>
      </c>
      <c r="AN104" s="26">
        <v>65.549953532207041</v>
      </c>
      <c r="AO104" s="26">
        <v>3279201.5877656452</v>
      </c>
      <c r="AP104" s="26">
        <v>19989.607768173508</v>
      </c>
      <c r="AQ104" s="26">
        <v>68.7207759016637</v>
      </c>
      <c r="AR104" s="26">
        <v>3343673.7460772893</v>
      </c>
      <c r="AS104" s="26">
        <v>20552.476443697629</v>
      </c>
      <c r="AT104" s="26">
        <v>72.065882265688188</v>
      </c>
      <c r="AU104" s="26">
        <v>3410144.5412965938</v>
      </c>
      <c r="AV104" s="26">
        <v>21132.794048162996</v>
      </c>
      <c r="AW104" s="26">
        <v>75.595459740130877</v>
      </c>
      <c r="AX104" s="26">
        <v>3478675.931167698</v>
      </c>
      <c r="AY104" s="26">
        <v>21731.101498366796</v>
      </c>
      <c r="AZ104" s="26">
        <v>79.320312466502301</v>
      </c>
      <c r="BA104" s="26">
        <v>3549331.7941248054</v>
      </c>
      <c r="BB104" s="26">
        <v>22347.956479526907</v>
      </c>
      <c r="BC104" s="26">
        <v>83.251899705200614</v>
      </c>
      <c r="BD104" s="26">
        <v>3622177.988833583</v>
      </c>
      <c r="BE104" s="26">
        <v>22983.933965102984</v>
      </c>
      <c r="BF104" s="26">
        <v>87.402376303710867</v>
      </c>
      <c r="BG104" s="26">
        <v>3697282.4155783332</v>
      </c>
      <c r="BH104" s="26">
        <v>23639.626752731918</v>
      </c>
      <c r="BI104" s="26">
        <v>91.784635688582142</v>
      </c>
      <c r="BJ104" s="26">
        <v>3774715.0795521704</v>
      </c>
      <c r="BK104" s="26">
        <v>24315.646016777351</v>
      </c>
      <c r="BL104" s="26">
        <v>96.412355539333049</v>
      </c>
      <c r="BM104" s="26">
        <v>3854548.1561091971</v>
      </c>
      <c r="BN104" s="26">
        <v>25012.621878008194</v>
      </c>
    </row>
    <row r="105" spans="3:81">
      <c r="C105" s="26" t="s">
        <v>340</v>
      </c>
      <c r="D105" s="26">
        <v>0.38521709843107893</v>
      </c>
      <c r="E105" s="26">
        <v>44.740770255421609</v>
      </c>
      <c r="F105" s="26">
        <v>8609979.1360744163</v>
      </c>
      <c r="G105" s="478">
        <v>0.39866377921099605</v>
      </c>
      <c r="H105" s="479">
        <v>45.012216962820176</v>
      </c>
      <c r="I105" s="478">
        <v>8856790.5806614663</v>
      </c>
      <c r="J105" s="479">
        <v>0.41261298820860287</v>
      </c>
      <c r="K105" s="479">
        <v>45.290992731318511</v>
      </c>
      <c r="L105" s="26">
        <v>9110265.934252372</v>
      </c>
      <c r="M105" s="26">
        <v>0.42708592662100736</v>
      </c>
      <c r="N105" s="479">
        <v>45.577295445566293</v>
      </c>
      <c r="O105" s="26">
        <v>9370585.1223902274</v>
      </c>
      <c r="P105" s="26">
        <v>0.44210478582055279</v>
      </c>
      <c r="Q105" s="26">
        <v>45.871328333098766</v>
      </c>
      <c r="R105" s="26">
        <v>9637932.9286078047</v>
      </c>
      <c r="S105" s="26">
        <v>0.45769279695219933</v>
      </c>
      <c r="T105" s="26">
        <v>46.173300108594617</v>
      </c>
      <c r="U105" s="26">
        <v>9912499.1255932599</v>
      </c>
      <c r="V105" s="26">
        <v>0.47387428312128699</v>
      </c>
      <c r="W105" s="26">
        <v>46.483425122028862</v>
      </c>
      <c r="X105" s="26">
        <v>10194478.609897321</v>
      </c>
      <c r="Y105" s="26">
        <v>0.49067471431009774</v>
      </c>
      <c r="Z105" s="26">
        <v>46.801923510825823</v>
      </c>
      <c r="AA105" s="26">
        <v>10484071.540277593</v>
      </c>
      <c r="AB105" s="26">
        <v>0.50812076516912164</v>
      </c>
      <c r="AC105" s="26">
        <v>47.129021356120305</v>
      </c>
      <c r="AD105" s="26">
        <v>10781483.479778128</v>
      </c>
      <c r="AE105" s="26">
        <v>0.52624037583682548</v>
      </c>
      <c r="AF105" s="26">
        <v>47.464950843237737</v>
      </c>
      <c r="AG105" s="26">
        <v>11086925.54164518</v>
      </c>
      <c r="AH105" s="30">
        <v>0.54506281595004069</v>
      </c>
      <c r="AI105" s="26">
        <v>47.809950426507335</v>
      </c>
      <c r="AJ105" s="26">
        <v>11400614.539182639</v>
      </c>
      <c r="AK105" s="26">
        <v>0.56461875201587031</v>
      </c>
      <c r="AL105" s="26">
        <v>48.164264998525226</v>
      </c>
      <c r="AM105" s="26">
        <v>11722773.139653616</v>
      </c>
      <c r="AN105" s="26">
        <v>0.58494031832525084</v>
      </c>
      <c r="AO105" s="26">
        <v>48.528146063987592</v>
      </c>
      <c r="AP105" s="26">
        <v>12053630.022337306</v>
      </c>
      <c r="AQ105" s="26">
        <v>0.6060611915980838</v>
      </c>
      <c r="AR105" s="26">
        <v>48.901851918217432</v>
      </c>
      <c r="AS105" s="26">
        <v>12393420.040853454</v>
      </c>
      <c r="AT105" s="26">
        <v>0.62801666956011715</v>
      </c>
      <c r="AU105" s="26">
        <v>49.285647830511493</v>
      </c>
      <c r="AV105" s="26">
        <v>12742384.389869539</v>
      </c>
      <c r="AW105" s="26">
        <v>0.65084375366261371</v>
      </c>
      <c r="AX105" s="26">
        <v>49.679806232437485</v>
      </c>
      <c r="AY105" s="26">
        <v>13100770.776309062</v>
      </c>
      <c r="AZ105" s="26">
        <v>0.67458123616728605</v>
      </c>
      <c r="BA105" s="26">
        <v>50.084606911215481</v>
      </c>
      <c r="BB105" s="26">
        <v>13468833.595182447</v>
      </c>
      <c r="BC105" s="26">
        <v>0.69926979183102778</v>
      </c>
      <c r="BD105" s="26">
        <v>50.500337208320481</v>
      </c>
      <c r="BE105" s="26">
        <v>13846834.110165415</v>
      </c>
      <c r="BF105" s="26">
        <v>0.7249520744376966</v>
      </c>
      <c r="BG105" s="26">
        <v>50.927292223447324</v>
      </c>
      <c r="BH105" s="26">
        <v>14235040.639052924</v>
      </c>
      <c r="BI105" s="26">
        <v>0.75167281843761191</v>
      </c>
      <c r="BJ105" s="26">
        <v>51.365775023982579</v>
      </c>
      <c r="BK105" s="26">
        <v>14633728.744220395</v>
      </c>
      <c r="BL105" s="26">
        <v>0.77947894596957323</v>
      </c>
      <c r="BM105" s="26">
        <v>51.816096860132291</v>
      </c>
      <c r="BN105" s="26">
        <v>15043181.428227382</v>
      </c>
    </row>
    <row r="106" spans="3:81">
      <c r="C106" s="26" t="s">
        <v>341</v>
      </c>
      <c r="D106" s="26">
        <v>2.6194762693313369</v>
      </c>
      <c r="E106" s="26">
        <v>34.002985394120429</v>
      </c>
      <c r="F106" s="26">
        <v>77036655.428034246</v>
      </c>
      <c r="G106" s="478">
        <v>2.7109136986347746</v>
      </c>
      <c r="H106" s="479">
        <v>34.209284891743344</v>
      </c>
      <c r="I106" s="478">
        <v>79244968.353286833</v>
      </c>
      <c r="J106" s="479">
        <v>2.8057683198184993</v>
      </c>
      <c r="K106" s="479">
        <v>34.421154475802069</v>
      </c>
      <c r="L106" s="26">
        <v>81512905.727521211</v>
      </c>
      <c r="M106" s="26">
        <v>2.9041843010228514</v>
      </c>
      <c r="N106" s="479">
        <v>34.638744538630391</v>
      </c>
      <c r="O106" s="26">
        <v>83842077.410859942</v>
      </c>
      <c r="P106" s="26">
        <v>3.0063125435797593</v>
      </c>
      <c r="Q106" s="26">
        <v>34.862209533155067</v>
      </c>
      <c r="R106" s="26">
        <v>86234136.729648784</v>
      </c>
      <c r="S106" s="26">
        <v>3.1123110192749559</v>
      </c>
      <c r="T106" s="26">
        <v>35.091708082531916</v>
      </c>
      <c r="U106" s="26">
        <v>88690781.650044948</v>
      </c>
      <c r="V106" s="26">
        <v>3.2223451252247517</v>
      </c>
      <c r="W106" s="26">
        <v>35.327403092741939</v>
      </c>
      <c r="X106" s="26">
        <v>91213755.983291805</v>
      </c>
      <c r="Y106" s="26">
        <v>3.3365880573086653</v>
      </c>
      <c r="Z106" s="26">
        <v>35.569461868227634</v>
      </c>
      <c r="AA106" s="26">
        <v>93804850.623536348</v>
      </c>
      <c r="AB106" s="26">
        <v>3.4552212031500273</v>
      </c>
      <c r="AC106" s="26">
        <v>35.818056230651436</v>
      </c>
      <c r="AD106" s="26">
        <v>96465904.819067448</v>
      </c>
      <c r="AE106" s="26">
        <v>3.5784345556904129</v>
      </c>
      <c r="AF106" s="26">
        <v>36.073362640860687</v>
      </c>
      <c r="AG106" s="26">
        <v>99198807.477877915</v>
      </c>
      <c r="AH106" s="30">
        <v>3.706427148460278</v>
      </c>
      <c r="AI106" s="26">
        <v>36.335562324145585</v>
      </c>
      <c r="AJ106" s="26">
        <v>102005498.50847624</v>
      </c>
      <c r="AK106" s="26">
        <v>3.8394075137079171</v>
      </c>
      <c r="AL106" s="26">
        <v>36.604841398879174</v>
      </c>
      <c r="AM106" s="26">
        <v>104887970.19690074</v>
      </c>
      <c r="AN106" s="26">
        <v>3.9775941646117055</v>
      </c>
      <c r="AO106" s="26">
        <v>36.881391008630573</v>
      </c>
      <c r="AP106" s="26">
        <v>107848268.62091273</v>
      </c>
      <c r="AQ106" s="26">
        <v>4.1212161028669705</v>
      </c>
      <c r="AR106" s="26">
        <v>37.165407457845255</v>
      </c>
      <c r="AS106" s="26">
        <v>110888495.10237299</v>
      </c>
      <c r="AT106" s="26">
        <v>4.2705133530087984</v>
      </c>
      <c r="AU106" s="26">
        <v>37.457092351188741</v>
      </c>
      <c r="AV106" s="26">
        <v>114010807.69883274</v>
      </c>
      <c r="AW106" s="26">
        <v>4.4257375249057738</v>
      </c>
      <c r="AX106" s="26">
        <v>37.756652736652498</v>
      </c>
      <c r="AY106" s="26">
        <v>117217422.73539685</v>
      </c>
      <c r="AZ106" s="26">
        <v>4.5871524059375464</v>
      </c>
      <c r="BA106" s="26">
        <v>38.064301252523776</v>
      </c>
      <c r="BB106" s="26">
        <v>120510616.37794822</v>
      </c>
      <c r="BC106" s="26">
        <v>4.75503458445099</v>
      </c>
      <c r="BD106" s="26">
        <v>38.380256278323571</v>
      </c>
      <c r="BE106" s="26">
        <v>123892726.24884845</v>
      </c>
      <c r="BF106" s="26">
        <v>4.9296741061763365</v>
      </c>
      <c r="BG106" s="26">
        <v>38.704742089819966</v>
      </c>
      <c r="BH106" s="26">
        <v>127366153.08626299</v>
      </c>
      <c r="BI106" s="26">
        <v>5.1113751653757626</v>
      </c>
      <c r="BJ106" s="26">
        <v>39.037989018226767</v>
      </c>
      <c r="BK106" s="26">
        <v>130933362.44828777</v>
      </c>
      <c r="BL106" s="26">
        <v>5.3004568325931016</v>
      </c>
      <c r="BM106" s="26">
        <v>39.380233613700554</v>
      </c>
      <c r="BN106" s="26">
        <v>134596886.46308714</v>
      </c>
    </row>
    <row r="107" spans="3:81">
      <c r="C107" s="26" t="s">
        <v>342</v>
      </c>
      <c r="D107" s="26">
        <v>16.179797050717756</v>
      </c>
      <c r="E107" s="26">
        <v>340.09062579113379</v>
      </c>
      <c r="F107" s="26">
        <v>47574957.448708266</v>
      </c>
      <c r="G107" s="478">
        <v>16.773812101506984</v>
      </c>
      <c r="H107" s="479">
        <v>342.28851645409907</v>
      </c>
      <c r="I107" s="478">
        <v>49004892.934397794</v>
      </c>
      <c r="J107" s="479">
        <v>17.390408103694575</v>
      </c>
      <c r="K107" s="479">
        <v>344.54575016496437</v>
      </c>
      <c r="L107" s="26">
        <v>50473436.678200953</v>
      </c>
      <c r="M107" s="26">
        <v>18.030552809915072</v>
      </c>
      <c r="N107" s="479">
        <v>346.86392918602309</v>
      </c>
      <c r="O107" s="26">
        <v>51981631.103086792</v>
      </c>
      <c r="P107" s="26">
        <v>18.695259698770073</v>
      </c>
      <c r="Q107" s="26">
        <v>349.24469904065035</v>
      </c>
      <c r="R107" s="26">
        <v>53530546.777444534</v>
      </c>
      <c r="S107" s="26">
        <v>19.385590281934199</v>
      </c>
      <c r="T107" s="26">
        <v>351.68974968135257</v>
      </c>
      <c r="U107" s="26">
        <v>55121283.175009951</v>
      </c>
      <c r="V107" s="26">
        <v>20.102656532250009</v>
      </c>
      <c r="W107" s="26">
        <v>354.20081668935381</v>
      </c>
      <c r="X107" s="26">
        <v>56754969.455309644</v>
      </c>
      <c r="Y107" s="26">
        <v>20.847623439290981</v>
      </c>
      <c r="Z107" s="26">
        <v>356.77968250657096</v>
      </c>
      <c r="AA107" s="26">
        <v>58432765.265177406</v>
      </c>
      <c r="AB107" s="26">
        <v>21.621711699222683</v>
      </c>
      <c r="AC107" s="26">
        <v>359.42817770085304</v>
      </c>
      <c r="AD107" s="26">
        <v>60155861.561911613</v>
      </c>
      <c r="AE107" s="26">
        <v>22.426200546161407</v>
      </c>
      <c r="AF107" s="26">
        <v>362.1481822653808</v>
      </c>
      <c r="AG107" s="26">
        <v>61925481.458657645</v>
      </c>
      <c r="AH107" s="30">
        <v>23.262430732620441</v>
      </c>
      <c r="AI107" s="26">
        <v>364.94162695315072</v>
      </c>
      <c r="AJ107" s="26">
        <v>63742881.092615806</v>
      </c>
      <c r="AK107" s="26">
        <v>24.131807667044637</v>
      </c>
      <c r="AL107" s="26">
        <v>367.81049464749037</v>
      </c>
      <c r="AM107" s="26">
        <v>65609350.516690835</v>
      </c>
      <c r="AN107" s="26">
        <v>25.035804716867826</v>
      </c>
      <c r="AO107" s="26">
        <v>370.7568217695773</v>
      </c>
      <c r="AP107" s="26">
        <v>67526214.615215898</v>
      </c>
      <c r="AQ107" s="26">
        <v>25.975966685984865</v>
      </c>
      <c r="AR107" s="26">
        <v>373.78269972396055</v>
      </c>
      <c r="AS107" s="26">
        <v>69494834.044401139</v>
      </c>
      <c r="AT107" s="26">
        <v>26.953913476012143</v>
      </c>
      <c r="AU107" s="26">
        <v>376.89027638311217</v>
      </c>
      <c r="AV107" s="26">
        <v>71516606.198174402</v>
      </c>
      <c r="AW107" s="26">
        <v>27.971343941218812</v>
      </c>
      <c r="AX107" s="26">
        <v>380.08175761206087</v>
      </c>
      <c r="AY107" s="26">
        <v>73592966.200099513</v>
      </c>
      <c r="AZ107" s="26">
        <v>29.030039947547081</v>
      </c>
      <c r="BA107" s="26">
        <v>383.35940883419113</v>
      </c>
      <c r="BB107" s="26">
        <v>75725387.922076598</v>
      </c>
      <c r="BC107" s="26">
        <v>30.131870646705178</v>
      </c>
      <c r="BD107" s="26">
        <v>386.72555663931894</v>
      </c>
      <c r="BE107" s="26">
        <v>77915385.030547082</v>
      </c>
      <c r="BF107" s="26">
        <v>31.278796976912666</v>
      </c>
      <c r="BG107" s="26">
        <v>390.18259043518526</v>
      </c>
      <c r="BH107" s="26">
        <v>80164512.060946271</v>
      </c>
      <c r="BI107" s="26">
        <v>32.47287640250655</v>
      </c>
      <c r="BJ107" s="26">
        <v>393.7329641435399</v>
      </c>
      <c r="BK107" s="26">
        <v>82474365.521166235</v>
      </c>
      <c r="BL107" s="26">
        <v>33.716267905279267</v>
      </c>
      <c r="BM107" s="26">
        <v>397.37919794202014</v>
      </c>
      <c r="BN107" s="26">
        <v>84846585.024812147</v>
      </c>
    </row>
    <row r="108" spans="3:81">
      <c r="C108" s="26" t="s">
        <v>343</v>
      </c>
      <c r="D108" s="26">
        <v>2.897075875211249E-2</v>
      </c>
      <c r="E108" s="26">
        <v>1.5982745358344264</v>
      </c>
      <c r="F108" s="26">
        <v>18126271.865419824</v>
      </c>
      <c r="G108" s="478">
        <v>2.9982034073167192E-2</v>
      </c>
      <c r="H108" s="479">
        <v>1.6079714265628255</v>
      </c>
      <c r="I108" s="478">
        <v>18645874.906655721</v>
      </c>
      <c r="J108" s="479">
        <v>3.1031102690054567E-2</v>
      </c>
      <c r="K108" s="479">
        <v>1.6179301333408913</v>
      </c>
      <c r="L108" s="26">
        <v>19179507.230004992</v>
      </c>
      <c r="M108" s="26">
        <v>3.2119559066699471E-2</v>
      </c>
      <c r="N108" s="479">
        <v>1.628157725201965</v>
      </c>
      <c r="O108" s="26">
        <v>19727547.626084689</v>
      </c>
      <c r="P108" s="26">
        <v>3.324907213445813E-2</v>
      </c>
      <c r="Q108" s="26">
        <v>1.6386614620432876</v>
      </c>
      <c r="R108" s="26">
        <v>20290385.112858538</v>
      </c>
      <c r="S108" s="26">
        <v>3.4421389022154553E-2</v>
      </c>
      <c r="T108" s="26">
        <v>1.6494487997793257</v>
      </c>
      <c r="U108" s="26">
        <v>20868419.211775281</v>
      </c>
      <c r="V108" s="26">
        <v>3.5638338980929954E-2</v>
      </c>
      <c r="W108" s="26">
        <v>1.660527395634237</v>
      </c>
      <c r="X108" s="26">
        <v>21462060.231362771</v>
      </c>
      <c r="Y108" s="26">
        <v>3.6901837514314979E-2</v>
      </c>
      <c r="Z108" s="26">
        <v>1.6719051135772309</v>
      </c>
      <c r="AA108" s="26">
        <v>22071729.558479134</v>
      </c>
      <c r="AB108" s="26">
        <v>3.8213890724497941E-2</v>
      </c>
      <c r="AC108" s="26">
        <v>1.6835900299046855</v>
      </c>
      <c r="AD108" s="26">
        <v>22697859.957427628</v>
      </c>
      <c r="AE108" s="26">
        <v>3.9576599886355597E-2</v>
      </c>
      <c r="AF108" s="26">
        <v>1.6955904389729817</v>
      </c>
      <c r="AG108" s="26">
        <v>23340895.877147742</v>
      </c>
      <c r="AH108" s="30">
        <v>4.0992166261438541E-2</v>
      </c>
      <c r="AI108" s="26">
        <v>1.7079148590861217</v>
      </c>
      <c r="AJ108" s="26">
        <v>24001293.766700294</v>
      </c>
      <c r="AK108" s="26">
        <v>4.2462896164764057E-2</v>
      </c>
      <c r="AL108" s="26">
        <v>1.7205720385423164</v>
      </c>
      <c r="AM108" s="26">
        <v>24679522.399270762</v>
      </c>
      <c r="AN108" s="26">
        <v>4.3991206297964061E-2</v>
      </c>
      <c r="AO108" s="26">
        <v>1.7335709618438286</v>
      </c>
      <c r="AP108" s="26">
        <v>25376063.204920638</v>
      </c>
      <c r="AQ108" s="26">
        <v>4.5579629363070202E-2</v>
      </c>
      <c r="AR108" s="26">
        <v>1.7469208560744816</v>
      </c>
      <c r="AS108" s="26">
        <v>26091410.612323057</v>
      </c>
      <c r="AT108" s="26">
        <v>4.723081997199171E-2</v>
      </c>
      <c r="AU108" s="26">
        <v>1.760631197449362</v>
      </c>
      <c r="AV108" s="26">
        <v>26826072.399725344</v>
      </c>
      <c r="AW108" s="26">
        <v>4.8947560867556937E-2</v>
      </c>
      <c r="AX108" s="26">
        <v>1.7747117180413643</v>
      </c>
      <c r="AY108" s="26">
        <v>27580570.055387489</v>
      </c>
      <c r="AZ108" s="26">
        <v>5.0732769472850457E-2</v>
      </c>
      <c r="BA108" s="26">
        <v>1.7891724126893509</v>
      </c>
      <c r="BB108" s="26">
        <v>28355439.147752523</v>
      </c>
      <c r="BC108" s="26">
        <v>5.2589504786483797E-2</v>
      </c>
      <c r="BD108" s="26">
        <v>1.8040235460928327</v>
      </c>
      <c r="BE108" s="26">
        <v>29151229.705611397</v>
      </c>
      <c r="BF108" s="26">
        <v>5.4520974642395435E-2</v>
      </c>
      <c r="BG108" s="26">
        <v>1.8192756600982087</v>
      </c>
      <c r="BH108" s="26">
        <v>29968506.60853247</v>
      </c>
      <c r="BI108" s="26">
        <v>5.6530543353782749E-2</v>
      </c>
      <c r="BJ108" s="26">
        <v>1.8349395811817297</v>
      </c>
      <c r="BK108" s="26">
        <v>30807849.987832405</v>
      </c>
      <c r="BL108" s="26">
        <v>5.8621739761833852E-2</v>
      </c>
      <c r="BM108" s="26">
        <v>1.8510264281345061</v>
      </c>
      <c r="BN108" s="26">
        <v>31669855.638373449</v>
      </c>
    </row>
    <row r="109" spans="3:81">
      <c r="C109" s="26" t="s">
        <v>344</v>
      </c>
      <c r="D109" s="26">
        <v>0.33651304189259978</v>
      </c>
      <c r="E109" s="26">
        <v>7.6556429103721424</v>
      </c>
      <c r="F109" s="26">
        <v>43956209.273643069</v>
      </c>
      <c r="G109" s="478">
        <v>0.34825962186279874</v>
      </c>
      <c r="H109" s="479">
        <v>7.702090458082564</v>
      </c>
      <c r="I109" s="478">
        <v>45216246.648640119</v>
      </c>
      <c r="J109" s="479">
        <v>0.36044519402690678</v>
      </c>
      <c r="K109" s="479">
        <v>7.7497920895811667</v>
      </c>
      <c r="L109" s="26">
        <v>46510305.032762095</v>
      </c>
      <c r="M109" s="26">
        <v>0.37308827905640979</v>
      </c>
      <c r="N109" s="479">
        <v>7.7987816651302326</v>
      </c>
      <c r="O109" s="26">
        <v>47839302.993255362</v>
      </c>
      <c r="P109" s="26">
        <v>0.38620826260745134</v>
      </c>
      <c r="Q109" s="26">
        <v>7.8490939592191227</v>
      </c>
      <c r="R109" s="26">
        <v>49204183.898681954</v>
      </c>
      <c r="S109" s="26">
        <v>0.39982543864748243</v>
      </c>
      <c r="T109" s="26">
        <v>7.9007646852484124</v>
      </c>
      <c r="U109" s="26">
        <v>50605916.588555038</v>
      </c>
      <c r="V109" s="26">
        <v>0.41396105504478259</v>
      </c>
      <c r="W109" s="26">
        <v>7.9538305208804934</v>
      </c>
      <c r="X109" s="26">
        <v>52045496.061054729</v>
      </c>
      <c r="Y109" s="26">
        <v>0.42863736154176824</v>
      </c>
      <c r="Z109" s="26">
        <v>8.008329134074641</v>
      </c>
      <c r="AA109" s="26">
        <v>53523944.179311894</v>
      </c>
      <c r="AB109" s="26">
        <v>0.44387766023955194</v>
      </c>
      <c r="AC109" s="26">
        <v>8.0642992098250303</v>
      </c>
      <c r="AD109" s="26">
        <v>55042310.396762013</v>
      </c>
      <c r="AE109" s="26">
        <v>0.45970635872809906</v>
      </c>
      <c r="AF109" s="26">
        <v>8.1217804776206783</v>
      </c>
      <c r="AG109" s="26">
        <v>56601672.502083264</v>
      </c>
      <c r="AH109" s="30">
        <v>0.4761490260036087</v>
      </c>
      <c r="AI109" s="26">
        <v>8.1808137396468119</v>
      </c>
      <c r="AJ109" s="26">
        <v>58203137.384248205</v>
      </c>
      <c r="AK109" s="26">
        <v>0.4932324513224014</v>
      </c>
      <c r="AL109" s="26">
        <v>8.2414408997476478</v>
      </c>
      <c r="AM109" s="26">
        <v>59847841.818231583</v>
      </c>
      <c r="AN109" s="26">
        <v>0.51098470614868952</v>
      </c>
      <c r="AO109" s="26">
        <v>8.303704993171209</v>
      </c>
      <c r="AP109" s="26">
        <v>61536953.271932535</v>
      </c>
      <c r="AQ109" s="26">
        <v>0.52943520936211541</v>
      </c>
      <c r="AR109" s="26">
        <v>8.3676502171172054</v>
      </c>
      <c r="AS109" s="26">
        <v>63271670.734883405</v>
      </c>
      <c r="AT109" s="26">
        <v>0.54861479589994322</v>
      </c>
      <c r="AU109" s="26">
        <v>8.4333219621097442</v>
      </c>
      <c r="AV109" s="26">
        <v>65053225.569333956</v>
      </c>
      <c r="AW109" s="26">
        <v>0.56855578901825277</v>
      </c>
      <c r="AX109" s="26">
        <v>8.5007668442170807</v>
      </c>
      <c r="AY109" s="26">
        <v>66882882.384314656</v>
      </c>
      <c r="AZ109" s="26">
        <v>0.58929207636648617</v>
      </c>
      <c r="BA109" s="26">
        <v>8.5700327381413146</v>
      </c>
      <c r="BB109" s="26">
        <v>68761939.933299839</v>
      </c>
      <c r="BC109" s="26">
        <v>0.61085919008022749</v>
      </c>
      <c r="BD109" s="26">
        <v>8.6411688112015046</v>
      </c>
      <c r="BE109" s="26">
        <v>70691732.03610763</v>
      </c>
      <c r="BF109" s="26">
        <v>0.63329439110820496</v>
      </c>
      <c r="BG109" s="26">
        <v>8.7142255582343182</v>
      </c>
      <c r="BH109" s="26">
        <v>72673628.525691211</v>
      </c>
      <c r="BI109" s="26">
        <v>0.65663675800123067</v>
      </c>
      <c r="BJ109" s="26">
        <v>8.789254837437019</v>
      </c>
      <c r="BK109" s="26">
        <v>74709036.220493585</v>
      </c>
      <c r="BL109" s="26">
        <v>0.680927280403128</v>
      </c>
      <c r="BM109" s="26">
        <v>8.8663099071781932</v>
      </c>
      <c r="BN109" s="26">
        <v>76799399.923055604</v>
      </c>
    </row>
    <row r="110" spans="3:81">
      <c r="C110" s="26" t="s">
        <v>345</v>
      </c>
      <c r="D110" s="26">
        <v>10.312582049739296</v>
      </c>
      <c r="E110" s="26">
        <v>256.43953360543861</v>
      </c>
      <c r="F110" s="26">
        <v>40214478.262179248</v>
      </c>
      <c r="G110" s="478">
        <v>10.655700477178463</v>
      </c>
      <c r="H110" s="479">
        <v>257.90564127758938</v>
      </c>
      <c r="I110" s="478">
        <v>41316275.302832574</v>
      </c>
      <c r="J110" s="479">
        <v>11.011445829540458</v>
      </c>
      <c r="K110" s="479">
        <v>259.41133385688829</v>
      </c>
      <c r="L110" s="26">
        <v>42447820.863583542</v>
      </c>
      <c r="M110" s="26">
        <v>11.380343072505081</v>
      </c>
      <c r="N110" s="479">
        <v>260.95768013582824</v>
      </c>
      <c r="O110" s="26">
        <v>43609918.154474787</v>
      </c>
      <c r="P110" s="26">
        <v>11.762941418079876</v>
      </c>
      <c r="Q110" s="26">
        <v>262.54577776429954</v>
      </c>
      <c r="R110" s="26">
        <v>44803392.072220087</v>
      </c>
      <c r="S110" s="26">
        <v>12.159815530495397</v>
      </c>
      <c r="T110" s="26">
        <v>264.17675402873954</v>
      </c>
      <c r="U110" s="26">
        <v>46029089.785744518</v>
      </c>
      <c r="V110" s="26">
        <v>12.571566794828691</v>
      </c>
      <c r="W110" s="26">
        <v>265.8517666523195</v>
      </c>
      <c r="X110" s="26">
        <v>47287881.337534107</v>
      </c>
      <c r="Y110" s="26">
        <v>12.998824651699781</v>
      </c>
      <c r="Z110" s="26">
        <v>267.57200461673608</v>
      </c>
      <c r="AA110" s="26">
        <v>48580660.261222005</v>
      </c>
      <c r="AB110" s="26">
        <v>13.442248001566661</v>
      </c>
      <c r="AC110" s="26">
        <v>269.33868900619188</v>
      </c>
      <c r="AD110" s="26">
        <v>49908344.215849482</v>
      </c>
      <c r="AE110" s="26">
        <v>13.902526682334662</v>
      </c>
      <c r="AF110" s="26">
        <v>271.153073874163</v>
      </c>
      <c r="AG110" s="26">
        <v>51271875.637251899</v>
      </c>
      <c r="AH110" s="30">
        <v>14.380383024197116</v>
      </c>
      <c r="AI110" s="26">
        <v>273.01644713356939</v>
      </c>
      <c r="AJ110" s="26">
        <v>52672222.407032199</v>
      </c>
      <c r="AK110" s="26">
        <v>14.876573485835756</v>
      </c>
      <c r="AL110" s="26">
        <v>274.93013147097969</v>
      </c>
      <c r="AM110" s="26">
        <v>54110378.539596543</v>
      </c>
      <c r="AN110" s="26">
        <v>15.391890376332974</v>
      </c>
      <c r="AO110" s="26">
        <v>276.89548528550011</v>
      </c>
      <c r="AP110" s="26">
        <v>55587364.887740135</v>
      </c>
      <c r="AQ110" s="26">
        <v>15.927163667383018</v>
      </c>
      <c r="AR110" s="26">
        <v>278.91390365301254</v>
      </c>
      <c r="AS110" s="26">
        <v>57104229.867283598</v>
      </c>
      <c r="AT110" s="26">
        <v>16.483262900637982</v>
      </c>
      <c r="AU110" s="26">
        <v>280.98681931644785</v>
      </c>
      <c r="AV110" s="26">
        <v>58662050.201274753</v>
      </c>
      <c r="AW110" s="26">
        <v>17.061099195285784</v>
      </c>
      <c r="AX110" s="26">
        <v>283.11570370279594</v>
      </c>
      <c r="AY110" s="26">
        <v>60261931.684283659</v>
      </c>
      <c r="AZ110" s="26">
        <v>17.661627361233695</v>
      </c>
      <c r="BA110" s="26">
        <v>285.30206796757534</v>
      </c>
      <c r="BB110" s="26">
        <v>61905009.967333801</v>
      </c>
      <c r="BC110" s="26">
        <v>18.285848123561838</v>
      </c>
      <c r="BD110" s="26">
        <v>287.54746406750382</v>
      </c>
      <c r="BE110" s="26">
        <v>63592451.364026301</v>
      </c>
      <c r="BF110" s="26">
        <v>18.934810464217907</v>
      </c>
      <c r="BG110" s="26">
        <v>289.85348586213036</v>
      </c>
      <c r="BH110" s="26">
        <v>65325453.678429462</v>
      </c>
      <c r="BI110" s="26">
        <v>19.609614087248353</v>
      </c>
      <c r="BJ110" s="26">
        <v>292.22177024521181</v>
      </c>
      <c r="BK110" s="26">
        <v>67105247.055321559</v>
      </c>
      <c r="BL110" s="26">
        <v>20.31141201420191</v>
      </c>
      <c r="BM110" s="26">
        <v>294.65399830663648</v>
      </c>
      <c r="BN110" s="26">
        <v>68933094.853389725</v>
      </c>
    </row>
    <row r="111" spans="3:81">
      <c r="C111" s="26" t="s">
        <v>346</v>
      </c>
      <c r="D111" s="26">
        <v>271.31066772806753</v>
      </c>
      <c r="E111" s="26">
        <v>5422.8446001332559</v>
      </c>
      <c r="F111" s="26">
        <v>50031060.768623278</v>
      </c>
      <c r="G111" s="478">
        <v>282.42907913874018</v>
      </c>
      <c r="H111" s="479">
        <v>5533.7184919072452</v>
      </c>
      <c r="I111" s="478">
        <v>51037847.254387259</v>
      </c>
      <c r="J111" s="479">
        <v>294.16028413540204</v>
      </c>
      <c r="K111" s="479">
        <v>5648.3620960015487</v>
      </c>
      <c r="L111" s="26">
        <v>52078864.480667204</v>
      </c>
      <c r="M111" s="26">
        <v>306.54135328798617</v>
      </c>
      <c r="N111" s="479">
        <v>5766.903582635061</v>
      </c>
      <c r="O111" s="26">
        <v>53155276.292640693</v>
      </c>
      <c r="P111" s="26">
        <v>319.61174035412677</v>
      </c>
      <c r="Q111" s="26">
        <v>5889.4754798141093</v>
      </c>
      <c r="R111" s="26">
        <v>54268286.106221251</v>
      </c>
      <c r="S111" s="26">
        <v>333.41344095509271</v>
      </c>
      <c r="T111" s="26">
        <v>6016.2148214972485</v>
      </c>
      <c r="U111" s="26">
        <v>55419138.253463574</v>
      </c>
      <c r="V111" s="26">
        <v>347.9911620164915</v>
      </c>
      <c r="W111" s="26">
        <v>6147.2633007976119</v>
      </c>
      <c r="X111" s="26">
        <v>56609119.373712108</v>
      </c>
      <c r="Y111" s="26">
        <v>363.39250271111052</v>
      </c>
      <c r="Z111" s="26">
        <v>6282.7674283941906</v>
      </c>
      <c r="AA111" s="26">
        <v>57839559.852049127</v>
      </c>
      <c r="AB111" s="26">
        <v>379.6681476919909</v>
      </c>
      <c r="AC111" s="26">
        <v>6422.8786963290495</v>
      </c>
      <c r="AD111" s="26">
        <v>59111835.306649573</v>
      </c>
      <c r="AE111" s="26">
        <v>396.87207345810594</v>
      </c>
      <c r="AF111" s="26">
        <v>6567.7537473736948</v>
      </c>
      <c r="AG111" s="26">
        <v>60427368.126706436</v>
      </c>
      <c r="AH111" s="30">
        <v>415.06176875299133</v>
      </c>
      <c r="AI111" s="26">
        <v>6717.5545501538581</v>
      </c>
      <c r="AJ111" s="26">
        <v>61787629.062645242</v>
      </c>
      <c r="AK111" s="26">
        <v>434.29846995868746</v>
      </c>
      <c r="AL111" s="26">
        <v>6872.4485802285499</v>
      </c>
      <c r="AM111" s="26">
        <v>63194138.870405987</v>
      </c>
      <c r="AN111" s="26">
        <v>454.64741251362346</v>
      </c>
      <c r="AO111" s="26">
        <v>7032.6090073257765</v>
      </c>
      <c r="AP111" s="26">
        <v>64648470.011630565</v>
      </c>
      <c r="AQ111" s="26">
        <v>476.17809945393043</v>
      </c>
      <c r="AR111" s="26">
        <v>7198.2148889443097</v>
      </c>
      <c r="AS111" s="26">
        <v>66152248.411656782</v>
      </c>
      <c r="AT111" s="26">
        <v>498.96458825340062</v>
      </c>
      <c r="AU111" s="26">
        <v>7369.4513705378758</v>
      </c>
      <c r="AV111" s="26">
        <v>67707155.277283907</v>
      </c>
      <c r="AW111" s="26">
        <v>523.08579721829233</v>
      </c>
      <c r="AX111" s="26">
        <v>7546.5098925056236</v>
      </c>
      <c r="AY111" s="26">
        <v>69314928.976342365</v>
      </c>
      <c r="AZ111" s="26">
        <v>548.62583277972885</v>
      </c>
      <c r="BA111" s="26">
        <v>7729.5884042202706</v>
      </c>
      <c r="BB111" s="26">
        <v>70977366.981168777</v>
      </c>
      <c r="BC111" s="26">
        <v>575.67433911898001</v>
      </c>
      <c r="BD111" s="26">
        <v>7918.8915853332155</v>
      </c>
      <c r="BE111" s="26">
        <v>72696327.878159285</v>
      </c>
      <c r="BF111" s="26">
        <v>604.32687165982691</v>
      </c>
      <c r="BG111" s="26">
        <v>8114.6310746040053</v>
      </c>
      <c r="BH111" s="26">
        <v>74473733.445647508</v>
      </c>
      <c r="BI111" s="26">
        <v>634.68529606797097</v>
      </c>
      <c r="BJ111" s="26">
        <v>8317.0257065100013</v>
      </c>
      <c r="BK111" s="26">
        <v>76311570.802430317</v>
      </c>
      <c r="BL111" s="26">
        <v>666.85821451050151</v>
      </c>
      <c r="BM111" s="26">
        <v>8526.3017559007967</v>
      </c>
      <c r="BN111" s="26">
        <v>78211894.629343718</v>
      </c>
    </row>
    <row r="112" spans="3:81">
      <c r="C112" s="26" t="s">
        <v>92</v>
      </c>
      <c r="D112" s="26">
        <v>1220.8325789071498</v>
      </c>
      <c r="E112" s="26">
        <v>1428595297.5129688</v>
      </c>
      <c r="G112" s="478">
        <v>1290.9301073050733</v>
      </c>
      <c r="H112" s="479">
        <v>1452423654.76755</v>
      </c>
      <c r="J112" s="479">
        <v>1365.3552079500594</v>
      </c>
      <c r="K112" s="479">
        <v>1477157179.7837775</v>
      </c>
      <c r="M112" s="26">
        <v>1444.400288338938</v>
      </c>
      <c r="N112" s="479">
        <v>1502830259.359592</v>
      </c>
      <c r="P112" s="26">
        <v>1528.3786720548344</v>
      </c>
      <c r="Q112" s="26">
        <v>1529478586.6954348</v>
      </c>
      <c r="S112" s="26">
        <v>1617.6261444447262</v>
      </c>
      <c r="T112" s="26">
        <v>1557139211.0284157</v>
      </c>
      <c r="V112" s="26">
        <v>1712.5026145734957</v>
      </c>
      <c r="W112" s="26">
        <v>1585850589.1522937</v>
      </c>
      <c r="Y112" s="26">
        <v>1813.3939022869872</v>
      </c>
      <c r="Z112" s="26">
        <v>1615652638.8949344</v>
      </c>
      <c r="AB112" s="26">
        <v>1920.7136598911388</v>
      </c>
      <c r="AC112" s="26">
        <v>1646586794.6276016</v>
      </c>
      <c r="AE112" s="26">
        <v>2034.9054386806138</v>
      </c>
      <c r="AF112" s="26">
        <v>1678696064.8833015</v>
      </c>
      <c r="AH112" s="30">
        <v>2156.4449113322571</v>
      </c>
      <c r="AI112" s="26">
        <v>1712025092.1643062</v>
      </c>
      <c r="AK112" s="26">
        <v>2285.8422620206252</v>
      </c>
      <c r="AL112" s="26">
        <v>1746620215.0220311</v>
      </c>
      <c r="AN112" s="26">
        <v>2423.6447570192745</v>
      </c>
      <c r="AO112" s="26">
        <v>1782529532.4956133</v>
      </c>
      <c r="AQ112" s="26">
        <v>2570.4395095274012</v>
      </c>
      <c r="AR112" s="26">
        <v>1819802970.9988074</v>
      </c>
      <c r="AT112" s="26">
        <v>2726.8564535122186</v>
      </c>
      <c r="AU112" s="26">
        <v>1858492353.7482259</v>
      </c>
      <c r="AW112" s="26">
        <v>2893.5715424887967</v>
      </c>
      <c r="AX112" s="26">
        <v>1898651472.829484</v>
      </c>
      <c r="AZ112" s="26">
        <v>3071.3101903771985</v>
      </c>
      <c r="BA112" s="26">
        <v>1940336164.0014708</v>
      </c>
      <c r="BC112" s="26">
        <v>3260.8509728883901</v>
      </c>
      <c r="BD112" s="26">
        <v>1983604384.3427968</v>
      </c>
      <c r="BF112" s="26">
        <v>3463.0296093025072</v>
      </c>
      <c r="BG112" s="26">
        <v>2028516292.8484008</v>
      </c>
      <c r="BI112" s="26">
        <v>3678.7432460237042</v>
      </c>
      <c r="BJ112" s="26">
        <v>2075134334.0884087</v>
      </c>
      <c r="BL112" s="26">
        <v>3908.9550649330213</v>
      </c>
      <c r="BM112" s="26">
        <v>2123523325.0455976</v>
      </c>
      <c r="BU112" s="32"/>
      <c r="BV112" s="32"/>
      <c r="BW112" s="32"/>
      <c r="BX112" s="32"/>
      <c r="BY112" s="32"/>
      <c r="BZ112" s="32"/>
      <c r="CA112" s="32"/>
      <c r="CB112" s="32"/>
    </row>
    <row r="113" spans="3:81">
      <c r="CC113" s="32"/>
    </row>
    <row r="114" spans="3:81">
      <c r="C114" s="49" t="s">
        <v>352</v>
      </c>
      <c r="D114" s="478" t="s">
        <v>156</v>
      </c>
      <c r="E114" s="479"/>
      <c r="F114" s="478"/>
      <c r="G114" s="478" t="s">
        <v>316</v>
      </c>
      <c r="J114" s="479" t="s">
        <v>317</v>
      </c>
      <c r="L114" s="32"/>
      <c r="M114" s="32" t="s">
        <v>318</v>
      </c>
      <c r="O114" s="32"/>
      <c r="P114" s="32" t="s">
        <v>319</v>
      </c>
      <c r="Q114" s="32"/>
      <c r="R114" s="32"/>
      <c r="S114" s="32" t="s">
        <v>320</v>
      </c>
      <c r="T114" s="32"/>
      <c r="U114" s="32"/>
      <c r="V114" s="32" t="s">
        <v>321</v>
      </c>
      <c r="W114" s="32"/>
      <c r="X114" s="32"/>
      <c r="Y114" s="32" t="s">
        <v>322</v>
      </c>
      <c r="Z114" s="32"/>
      <c r="AA114" s="32"/>
      <c r="AB114" s="32" t="s">
        <v>323</v>
      </c>
      <c r="AC114" s="32"/>
      <c r="AD114" s="32"/>
      <c r="AE114" s="32" t="s">
        <v>324</v>
      </c>
      <c r="AF114" s="32"/>
      <c r="AG114" s="32"/>
      <c r="AH114" s="39" t="s">
        <v>325</v>
      </c>
      <c r="AI114" s="32"/>
      <c r="AJ114" s="32"/>
      <c r="AK114" s="32" t="s">
        <v>326</v>
      </c>
      <c r="AL114" s="32"/>
      <c r="AM114" s="32"/>
      <c r="AN114" s="32" t="s">
        <v>327</v>
      </c>
      <c r="AO114" s="32"/>
      <c r="AP114" s="32"/>
      <c r="AQ114" s="32" t="s">
        <v>328</v>
      </c>
      <c r="AR114" s="32"/>
      <c r="AS114" s="32"/>
      <c r="AT114" s="32" t="s">
        <v>329</v>
      </c>
      <c r="AU114" s="32"/>
      <c r="AV114" s="32"/>
      <c r="AW114" s="32" t="s">
        <v>330</v>
      </c>
      <c r="AX114" s="32"/>
      <c r="AY114" s="32"/>
      <c r="AZ114" s="32" t="s">
        <v>331</v>
      </c>
      <c r="BA114" s="32"/>
      <c r="BB114" s="32"/>
      <c r="BC114" s="32" t="s">
        <v>332</v>
      </c>
      <c r="BD114" s="32"/>
      <c r="BE114" s="32"/>
      <c r="BF114" s="32" t="s">
        <v>333</v>
      </c>
      <c r="BG114" s="32"/>
      <c r="BH114" s="32"/>
      <c r="BI114" s="32" t="s">
        <v>234</v>
      </c>
      <c r="BJ114" s="32"/>
      <c r="BK114" s="32"/>
      <c r="BL114" s="32" t="s">
        <v>334</v>
      </c>
      <c r="BM114" s="32"/>
      <c r="BN114" s="32"/>
      <c r="BO114" s="32"/>
      <c r="BP114" s="32"/>
      <c r="BQ114" s="32"/>
      <c r="BR114" s="32"/>
      <c r="BS114" s="32"/>
      <c r="BT114" s="32"/>
    </row>
    <row r="115" spans="3:81" ht="16.8">
      <c r="D115" s="478" t="s">
        <v>336</v>
      </c>
      <c r="E115" s="479" t="s">
        <v>71</v>
      </c>
      <c r="F115" s="478" t="s">
        <v>72</v>
      </c>
      <c r="G115" s="478" t="s">
        <v>336</v>
      </c>
      <c r="H115" s="479" t="s">
        <v>71</v>
      </c>
      <c r="I115" s="478" t="s">
        <v>72</v>
      </c>
      <c r="J115" s="478" t="s">
        <v>336</v>
      </c>
      <c r="K115" s="479" t="s">
        <v>71</v>
      </c>
      <c r="L115" s="26" t="s">
        <v>72</v>
      </c>
      <c r="M115" s="478" t="s">
        <v>336</v>
      </c>
      <c r="N115" s="479" t="s">
        <v>71</v>
      </c>
      <c r="O115" s="26" t="s">
        <v>72</v>
      </c>
      <c r="P115" s="478" t="s">
        <v>336</v>
      </c>
      <c r="Q115" s="26" t="s">
        <v>71</v>
      </c>
      <c r="R115" s="26" t="s">
        <v>72</v>
      </c>
      <c r="S115" s="478" t="s">
        <v>336</v>
      </c>
      <c r="T115" s="26" t="s">
        <v>71</v>
      </c>
      <c r="U115" s="26" t="s">
        <v>72</v>
      </c>
      <c r="V115" s="478" t="s">
        <v>336</v>
      </c>
      <c r="W115" s="26" t="s">
        <v>71</v>
      </c>
      <c r="X115" s="26" t="s">
        <v>72</v>
      </c>
      <c r="Y115" s="478" t="s">
        <v>336</v>
      </c>
      <c r="Z115" s="26" t="s">
        <v>71</v>
      </c>
      <c r="AA115" s="26" t="s">
        <v>72</v>
      </c>
      <c r="AB115" s="478" t="s">
        <v>336</v>
      </c>
      <c r="AC115" s="26" t="s">
        <v>71</v>
      </c>
      <c r="AD115" s="26" t="s">
        <v>72</v>
      </c>
      <c r="AE115" s="478" t="s">
        <v>336</v>
      </c>
      <c r="AF115" s="26" t="s">
        <v>71</v>
      </c>
      <c r="AG115" s="26" t="s">
        <v>72</v>
      </c>
      <c r="AH115" s="480" t="s">
        <v>336</v>
      </c>
      <c r="AI115" s="26" t="s">
        <v>71</v>
      </c>
      <c r="AJ115" s="26" t="s">
        <v>72</v>
      </c>
      <c r="AK115" s="478" t="s">
        <v>336</v>
      </c>
      <c r="AL115" s="26" t="s">
        <v>71</v>
      </c>
      <c r="AM115" s="26" t="s">
        <v>72</v>
      </c>
      <c r="AN115" s="478" t="s">
        <v>336</v>
      </c>
      <c r="AO115" s="26" t="s">
        <v>71</v>
      </c>
      <c r="AP115" s="26" t="s">
        <v>72</v>
      </c>
      <c r="AQ115" s="478" t="s">
        <v>336</v>
      </c>
      <c r="AR115" s="26" t="s">
        <v>71</v>
      </c>
      <c r="AS115" s="26" t="s">
        <v>72</v>
      </c>
      <c r="AT115" s="478" t="s">
        <v>336</v>
      </c>
      <c r="AU115" s="26" t="s">
        <v>71</v>
      </c>
      <c r="AV115" s="26" t="s">
        <v>72</v>
      </c>
      <c r="AW115" s="478" t="s">
        <v>336</v>
      </c>
      <c r="AX115" s="26" t="s">
        <v>71</v>
      </c>
      <c r="AY115" s="26" t="s">
        <v>72</v>
      </c>
      <c r="AZ115" s="478" t="s">
        <v>336</v>
      </c>
      <c r="BA115" s="26" t="s">
        <v>71</v>
      </c>
      <c r="BB115" s="26" t="s">
        <v>72</v>
      </c>
      <c r="BC115" s="478" t="s">
        <v>336</v>
      </c>
      <c r="BD115" s="26" t="s">
        <v>71</v>
      </c>
      <c r="BE115" s="26" t="s">
        <v>72</v>
      </c>
      <c r="BF115" s="478" t="s">
        <v>336</v>
      </c>
      <c r="BG115" s="26" t="s">
        <v>71</v>
      </c>
      <c r="BH115" s="26" t="s">
        <v>72</v>
      </c>
      <c r="BI115" s="478" t="s">
        <v>336</v>
      </c>
      <c r="BJ115" s="26" t="s">
        <v>71</v>
      </c>
      <c r="BK115" s="26" t="s">
        <v>72</v>
      </c>
      <c r="BL115" s="478" t="s">
        <v>336</v>
      </c>
      <c r="BM115" s="26" t="s">
        <v>71</v>
      </c>
      <c r="BN115" s="26" t="s">
        <v>72</v>
      </c>
    </row>
    <row r="116" spans="3:81">
      <c r="C116" s="26" t="s">
        <v>337</v>
      </c>
      <c r="D116" s="26">
        <v>1001.4914554004847</v>
      </c>
      <c r="E116" s="26">
        <v>1486183397.1776731</v>
      </c>
      <c r="F116" s="26">
        <v>673.86801474324136</v>
      </c>
      <c r="G116" s="478">
        <v>1078.9857364546663</v>
      </c>
      <c r="H116" s="479">
        <v>1517747833.4478459</v>
      </c>
      <c r="I116" s="478">
        <v>710.91238786587485</v>
      </c>
      <c r="J116" s="479">
        <v>1162.5471594492114</v>
      </c>
      <c r="K116" s="479">
        <v>1550764233.786447</v>
      </c>
      <c r="L116" s="26">
        <v>749.66080215214959</v>
      </c>
      <c r="M116" s="26">
        <v>1252.690329263474</v>
      </c>
      <c r="N116" s="479">
        <v>1585299388.5406237</v>
      </c>
      <c r="O116" s="26">
        <v>790.19164349559298</v>
      </c>
      <c r="P116" s="26">
        <v>1349.9756884580636</v>
      </c>
      <c r="Q116" s="26">
        <v>1621423160.4134922</v>
      </c>
      <c r="R116" s="26">
        <v>832.58690354083467</v>
      </c>
      <c r="S116" s="26">
        <v>1455.0137119699637</v>
      </c>
      <c r="T116" s="26">
        <v>1659208625.7925129</v>
      </c>
      <c r="U116" s="26">
        <v>876.93234554815763</v>
      </c>
      <c r="V116" s="26">
        <v>1568.4694911048243</v>
      </c>
      <c r="W116" s="26">
        <v>1698732222.5789685</v>
      </c>
      <c r="X116" s="26">
        <v>923.31767788781735</v>
      </c>
      <c r="Y116" s="26">
        <v>1691.0677432129526</v>
      </c>
      <c r="Z116" s="26">
        <v>1740073904.8176012</v>
      </c>
      <c r="AA116" s="26">
        <v>971.83673551510128</v>
      </c>
      <c r="AB116" s="26">
        <v>1823.5982868484546</v>
      </c>
      <c r="AC116" s="26">
        <v>1783317304.4392104</v>
      </c>
      <c r="AD116" s="26">
        <v>1022.5876697932403</v>
      </c>
      <c r="AE116" s="26">
        <v>1966.9220259445933</v>
      </c>
      <c r="AF116" s="26">
        <v>1828549900.4434147</v>
      </c>
      <c r="AG116" s="26">
        <v>1075.6731470481741</v>
      </c>
      <c r="AH116" s="30">
        <v>2121.9774906228672</v>
      </c>
      <c r="AI116" s="26">
        <v>1875863195.8638117</v>
      </c>
      <c r="AJ116" s="26">
        <v>1131.2005562568347</v>
      </c>
      <c r="AK116" s="26">
        <v>2289.7879867216207</v>
      </c>
      <c r="AL116" s="26">
        <v>1925352902.8735471</v>
      </c>
      <c r="AM116" s="26">
        <v>1189.2822262890934</v>
      </c>
      <c r="AN116" s="26">
        <v>2471.4694110181372</v>
      </c>
      <c r="AO116" s="26">
        <v>1977119136.4057302</v>
      </c>
      <c r="AP116" s="26">
        <v>1250.0356531428361</v>
      </c>
      <c r="AQ116" s="26">
        <v>2668.2387944658362</v>
      </c>
      <c r="AR116" s="26">
        <v>2031266616.6803939</v>
      </c>
      <c r="AS116" s="26">
        <v>1313.5837376318511</v>
      </c>
      <c r="AT116" s="26">
        <v>2881.4236416184071</v>
      </c>
      <c r="AU116" s="26">
        <v>2087904881.0476921</v>
      </c>
      <c r="AV116" s="26">
        <v>1380.0550340073607</v>
      </c>
      <c r="AW116" s="26">
        <v>3112.4721408128648</v>
      </c>
      <c r="AX116" s="26">
        <v>2147148505.5758862</v>
      </c>
      <c r="AY116" s="26">
        <v>1449.5840100161442</v>
      </c>
      <c r="AZ116" s="26">
        <v>3362.9643266852731</v>
      </c>
      <c r="BA116" s="26">
        <v>2209117336.8323765</v>
      </c>
      <c r="BB116" s="26">
        <v>1522.3113189213309</v>
      </c>
      <c r="BC116" s="26">
        <v>3634.6242842528968</v>
      </c>
      <c r="BD116" s="26">
        <v>2273936734.3266659</v>
      </c>
      <c r="BE116" s="26">
        <v>1598.3840840361565</v>
      </c>
      <c r="BF116" s="26">
        <v>3929.3334921765654</v>
      </c>
      <c r="BG116" s="26">
        <v>2341737824.1056929</v>
      </c>
      <c r="BH116" s="26">
        <v>1677.9561963462643</v>
      </c>
      <c r="BI116" s="26">
        <v>4249.1454119851114</v>
      </c>
      <c r="BJ116" s="26">
        <v>2412657764.014555</v>
      </c>
      <c r="BK116" s="26">
        <v>1761.1886258226375</v>
      </c>
      <c r="BL116" s="26">
        <v>4596.3014400735965</v>
      </c>
      <c r="BM116" s="26">
        <v>2486840021.1592245</v>
      </c>
      <c r="BN116" s="26">
        <v>1848.2497470549231</v>
      </c>
    </row>
    <row r="117" spans="3:81">
      <c r="C117" s="26" t="s">
        <v>338</v>
      </c>
      <c r="D117" s="26">
        <v>25.959952351878758</v>
      </c>
      <c r="E117" s="26">
        <v>168404.33855959846</v>
      </c>
      <c r="F117" s="26">
        <v>154152.51515442107</v>
      </c>
      <c r="G117" s="478">
        <v>28.090806305052578</v>
      </c>
      <c r="H117" s="479">
        <v>173246.36750011437</v>
      </c>
      <c r="I117" s="478">
        <v>162143.69576917123</v>
      </c>
      <c r="J117" s="479">
        <v>30.406989321481813</v>
      </c>
      <c r="K117" s="479">
        <v>178320.81382977503</v>
      </c>
      <c r="L117" s="26">
        <v>170518.45305342937</v>
      </c>
      <c r="M117" s="26">
        <v>32.925561154020379</v>
      </c>
      <c r="N117" s="479">
        <v>183638.8335832594</v>
      </c>
      <c r="O117" s="26">
        <v>179295.19868733193</v>
      </c>
      <c r="P117" s="26">
        <v>35.665202973368487</v>
      </c>
      <c r="Q117" s="26">
        <v>189212.11828491106</v>
      </c>
      <c r="R117" s="26">
        <v>188493.22811166185</v>
      </c>
      <c r="S117" s="26">
        <v>38.646374089975843</v>
      </c>
      <c r="T117" s="26">
        <v>195052.92065224197</v>
      </c>
      <c r="U117" s="26">
        <v>198132.76294835957</v>
      </c>
      <c r="V117" s="26">
        <v>41.891483954177069</v>
      </c>
      <c r="W117" s="26">
        <v>201174.08153320479</v>
      </c>
      <c r="X117" s="26">
        <v>208234.99545721881</v>
      </c>
      <c r="Y117" s="26">
        <v>45.425080930318593</v>
      </c>
      <c r="Z117" s="26">
        <v>207589.05813645374</v>
      </c>
      <c r="AA117" s="26">
        <v>218822.13512650316</v>
      </c>
      <c r="AB117" s="26">
        <v>49.274059487381535</v>
      </c>
      <c r="AC117" s="26">
        <v>214311.95361665875</v>
      </c>
      <c r="AD117" s="26">
        <v>229917.45749991335</v>
      </c>
      <c r="AE117" s="26">
        <v>53.467887609758073</v>
      </c>
      <c r="AF117" s="26">
        <v>221357.54807991357</v>
      </c>
      <c r="AG117" s="26">
        <v>241545.35534724715</v>
      </c>
      <c r="AH117" s="30">
        <v>58.038856408824309</v>
      </c>
      <c r="AI117" s="26">
        <v>228741.33107740458</v>
      </c>
      <c r="AJ117" s="26">
        <v>253731.39229125294</v>
      </c>
      <c r="AK117" s="26">
        <v>63.022354110315099</v>
      </c>
      <c r="AL117" s="26">
        <v>236479.53565877522</v>
      </c>
      <c r="AM117" s="26">
        <v>266502.35900857107</v>
      </c>
      <c r="AN117" s="26">
        <v>68.457166805963183</v>
      </c>
      <c r="AO117" s="26">
        <v>244589.17406005162</v>
      </c>
      <c r="AP117" s="26">
        <v>279886.33212832041</v>
      </c>
      <c r="AQ117" s="26">
        <v>74.385808592287503</v>
      </c>
      <c r="AR117" s="26">
        <v>253088.07510458928</v>
      </c>
      <c r="AS117" s="26">
        <v>293912.73595781776</v>
      </c>
      <c r="AT117" s="26">
        <v>80.85488397686315</v>
      </c>
      <c r="AU117" s="26">
        <v>261994.92339926472</v>
      </c>
      <c r="AV117" s="26">
        <v>308612.40717113094</v>
      </c>
      <c r="AW117" s="26">
        <v>87.915485715144897</v>
      </c>
      <c r="AX117" s="26">
        <v>271329.30041208462</v>
      </c>
      <c r="AY117" s="26">
        <v>324017.66260268318</v>
      </c>
      <c r="AZ117" s="26">
        <v>95.623631551428332</v>
      </c>
      <c r="BA117" s="26">
        <v>281111.72752151988</v>
      </c>
      <c r="BB117" s="26">
        <v>340162.37029494997</v>
      </c>
      <c r="BC117" s="26">
        <v>104.04074367855</v>
      </c>
      <c r="BD117" s="26">
        <v>291363.71113220806</v>
      </c>
      <c r="BE117" s="26">
        <v>357082.02395644557</v>
      </c>
      <c r="BF117" s="26">
        <v>113.23417510544679</v>
      </c>
      <c r="BG117" s="26">
        <v>302107.78995620925</v>
      </c>
      <c r="BH117" s="26">
        <v>374813.82099369291</v>
      </c>
      <c r="BI117" s="26">
        <v>123.27778753300679</v>
      </c>
      <c r="BJ117" s="26">
        <v>313367.58456376242</v>
      </c>
      <c r="BK117" s="26">
        <v>393396.74428872799</v>
      </c>
      <c r="BL117" s="26">
        <v>134.25258579036779</v>
      </c>
      <c r="BM117" s="26">
        <v>325167.84931247833</v>
      </c>
      <c r="BN117" s="26">
        <v>412871.64790192514</v>
      </c>
    </row>
    <row r="118" spans="3:81">
      <c r="C118" s="26" t="s">
        <v>339</v>
      </c>
      <c r="D118" s="26">
        <v>42.787997529970589</v>
      </c>
      <c r="E118" s="26">
        <v>2763217.0325700277</v>
      </c>
      <c r="F118" s="26">
        <v>15484.848647655483</v>
      </c>
      <c r="G118" s="478">
        <v>45.17250282291176</v>
      </c>
      <c r="H118" s="479">
        <v>2822640.0070804162</v>
      </c>
      <c r="I118" s="478">
        <v>16003.635854944079</v>
      </c>
      <c r="J118" s="479">
        <v>47.712833968637419</v>
      </c>
      <c r="K118" s="479">
        <v>2884321.0546221989</v>
      </c>
      <c r="L118" s="26">
        <v>16542.136976109636</v>
      </c>
      <c r="M118" s="26">
        <v>50.419962833036031</v>
      </c>
      <c r="N118" s="479">
        <v>2948345.9819705701</v>
      </c>
      <c r="O118" s="26">
        <v>17101.101139879491</v>
      </c>
      <c r="P118" s="26">
        <v>53.305669342542551</v>
      </c>
      <c r="Q118" s="26">
        <v>3014803.856558179</v>
      </c>
      <c r="R118" s="26">
        <v>17681.305941872597</v>
      </c>
      <c r="S118" s="26">
        <v>56.382602481083403</v>
      </c>
      <c r="T118" s="26">
        <v>3083787.1303801173</v>
      </c>
      <c r="U118" s="26">
        <v>18283.558526341443</v>
      </c>
      <c r="V118" s="26">
        <v>59.664345950733775</v>
      </c>
      <c r="W118" s="26">
        <v>3155391.7686072891</v>
      </c>
      <c r="X118" s="26">
        <v>18908.696709020103</v>
      </c>
      <c r="Y118" s="26">
        <v>63.165488854979003</v>
      </c>
      <c r="Z118" s="26">
        <v>3229717.3830870939</v>
      </c>
      <c r="AA118" s="26">
        <v>19557.590142640558</v>
      </c>
      <c r="AB118" s="26">
        <v>66.901701791178397</v>
      </c>
      <c r="AC118" s="26">
        <v>3306867.3709171303</v>
      </c>
      <c r="AD118" s="26">
        <v>20231.141526738582</v>
      </c>
      <c r="AE118" s="26">
        <v>70.889818768679987</v>
      </c>
      <c r="AF118" s="26">
        <v>3386949.0582847083</v>
      </c>
      <c r="AG118" s="26">
        <v>20930.287863432332</v>
      </c>
      <c r="AH118" s="30">
        <v>75.147925401191941</v>
      </c>
      <c r="AI118" s="26">
        <v>3470073.8497722545</v>
      </c>
      <c r="AJ118" s="26">
        <v>21656.001760920448</v>
      </c>
      <c r="AK118" s="26">
        <v>79.695453856661416</v>
      </c>
      <c r="AL118" s="26">
        <v>3556357.383336328</v>
      </c>
      <c r="AM118" s="26">
        <v>22409.292786513113</v>
      </c>
      <c r="AN118" s="26">
        <v>84.553285085236098</v>
      </c>
      <c r="AO118" s="26">
        <v>3645919.6911758357</v>
      </c>
      <c r="AP118" s="26">
        <v>23191.208871078299</v>
      </c>
      <c r="AQ118" s="26">
        <v>89.74385888609352</v>
      </c>
      <c r="AR118" s="26">
        <v>3738885.3667132449</v>
      </c>
      <c r="AS118" s="26">
        <v>24002.837766856963</v>
      </c>
      <c r="AT118" s="26">
        <v>95.291292417244975</v>
      </c>
      <c r="AU118" s="26">
        <v>3835383.7379210754</v>
      </c>
      <c r="AV118" s="26">
        <v>24845.30856067521</v>
      </c>
      <c r="AW118" s="26">
        <v>101.22150779909214</v>
      </c>
      <c r="AX118" s="26">
        <v>3935549.0472348039</v>
      </c>
      <c r="AY118" s="26">
        <v>25719.793244658558</v>
      </c>
      <c r="AZ118" s="26">
        <v>107.56236951279591</v>
      </c>
      <c r="BA118" s="26">
        <v>4039520.6383024533</v>
      </c>
      <c r="BB118" s="26">
        <v>26627.508346633265</v>
      </c>
      <c r="BC118" s="26">
        <v>114.34383234869004</v>
      </c>
      <c r="BD118" s="26">
        <v>4147443.1498306738</v>
      </c>
      <c r="BE118" s="26">
        <v>27569.716622483018</v>
      </c>
      <c r="BF118" s="26">
        <v>121.59810071833155</v>
      </c>
      <c r="BG118" s="26">
        <v>4259466.7167969672</v>
      </c>
      <c r="BH118" s="26">
        <v>28547.728812815061</v>
      </c>
      <c r="BI118" s="26">
        <v>129.35980020665957</v>
      </c>
      <c r="BJ118" s="26">
        <v>4375747.1793079805</v>
      </c>
      <c r="BK118" s="26">
        <v>29562.905466379729</v>
      </c>
      <c r="BL118" s="26">
        <v>137.6661623084741</v>
      </c>
      <c r="BM118" s="26">
        <v>4496446.2993944101</v>
      </c>
      <c r="BN118" s="26">
        <v>30616.658832779838</v>
      </c>
    </row>
    <row r="119" spans="3:81">
      <c r="C119" s="26" t="s">
        <v>340</v>
      </c>
      <c r="D119" s="26">
        <v>0.42157837375612961</v>
      </c>
      <c r="E119" s="26">
        <v>45.468692516230185</v>
      </c>
      <c r="F119" s="26">
        <v>9271838.4986690786</v>
      </c>
      <c r="G119" s="478">
        <v>0.43970140817727288</v>
      </c>
      <c r="H119" s="479">
        <v>45.824482148768453</v>
      </c>
      <c r="I119" s="478">
        <v>9595338.2899077665</v>
      </c>
      <c r="J119" s="479">
        <v>0.45866421850891137</v>
      </c>
      <c r="K119" s="479">
        <v>46.192012839180478</v>
      </c>
      <c r="L119" s="26">
        <v>9929513.5742573291</v>
      </c>
      <c r="M119" s="26">
        <v>0.47851073382569381</v>
      </c>
      <c r="N119" s="479">
        <v>46.5716720423761</v>
      </c>
      <c r="O119" s="26">
        <v>10274716.642990429</v>
      </c>
      <c r="P119" s="26">
        <v>0.49928742080846089</v>
      </c>
      <c r="Q119" s="26">
        <v>46.963859999277183</v>
      </c>
      <c r="R119" s="26">
        <v>10631311.412991721</v>
      </c>
      <c r="S119" s="26">
        <v>0.52104344047450823</v>
      </c>
      <c r="T119" s="26">
        <v>47.368990158755999</v>
      </c>
      <c r="U119" s="26">
        <v>10999673.810403053</v>
      </c>
      <c r="V119" s="26">
        <v>0.54383081497672459</v>
      </c>
      <c r="W119" s="26">
        <v>47.787489613497613</v>
      </c>
      <c r="X119" s="26">
        <v>11380192.166928962</v>
      </c>
      <c r="Y119" s="26">
        <v>0.56770460513239585</v>
      </c>
      <c r="Z119" s="26">
        <v>48.21979955024571</v>
      </c>
      <c r="AA119" s="26">
        <v>11773267.629220227</v>
      </c>
      <c r="AB119" s="26">
        <v>0.59272309938631673</v>
      </c>
      <c r="AC119" s="26">
        <v>48.666375714906486</v>
      </c>
      <c r="AD119" s="26">
        <v>12179314.581767099</v>
      </c>
      <c r="AE119" s="26">
        <v>0.61894801495962193</v>
      </c>
      <c r="AF119" s="26">
        <v>49.127688893001071</v>
      </c>
      <c r="AG119" s="26">
        <v>12598761.083748024</v>
      </c>
      <c r="AH119" s="30">
        <v>0.64644471198563347</v>
      </c>
      <c r="AI119" s="26">
        <v>49.604225405972777</v>
      </c>
      <c r="AJ119" s="26">
        <v>13032049.320294315</v>
      </c>
      <c r="AK119" s="26">
        <v>0.67528242148726225</v>
      </c>
      <c r="AL119" s="26">
        <v>50.096487623872548</v>
      </c>
      <c r="AM119" s="26">
        <v>13479636.068646636</v>
      </c>
      <c r="AN119" s="26">
        <v>0.70553448810725594</v>
      </c>
      <c r="AO119" s="26">
        <v>50.604994494963009</v>
      </c>
      <c r="AP119" s="26">
        <v>13941993.179694578</v>
      </c>
      <c r="AQ119" s="26">
        <v>0.73727862856317461</v>
      </c>
      <c r="AR119" s="26">
        <v>51.130282092799462</v>
      </c>
      <c r="AS119" s="26">
        <v>14419608.075407108</v>
      </c>
      <c r="AT119" s="26">
        <v>0.77059720686356437</v>
      </c>
      <c r="AU119" s="26">
        <v>51.672904181364501</v>
      </c>
      <c r="AV119" s="26">
        <v>14912984.262678143</v>
      </c>
      <c r="AW119" s="26">
        <v>0.80557752739075383</v>
      </c>
      <c r="AX119" s="26">
        <v>52.233432798852206</v>
      </c>
      <c r="AY119" s="26">
        <v>15422641.864129134</v>
      </c>
      <c r="AZ119" s="26">
        <v>0.84231214702919299</v>
      </c>
      <c r="BA119" s="26">
        <v>52.812458860717001</v>
      </c>
      <c r="BB119" s="26">
        <v>15949118.166428002</v>
      </c>
      <c r="BC119" s="26">
        <v>0.88089920759674123</v>
      </c>
      <c r="BD119" s="26">
        <v>53.410592782623326</v>
      </c>
      <c r="BE119" s="26">
        <v>16492968.186702734</v>
      </c>
      <c r="BF119" s="26">
        <v>0.92144278991995321</v>
      </c>
      <c r="BG119" s="26">
        <v>54.028465123952564</v>
      </c>
      <c r="BH119" s="26">
        <v>17054765.257646527</v>
      </c>
      <c r="BI119" s="26">
        <v>0.96405329098372061</v>
      </c>
      <c r="BJ119" s="26">
        <v>54.66672725254567</v>
      </c>
      <c r="BK119" s="26">
        <v>17635101.631931469</v>
      </c>
      <c r="BL119" s="26">
        <v>1.0088478256808486</v>
      </c>
      <c r="BM119" s="26">
        <v>55.326052031382346</v>
      </c>
      <c r="BN119" s="26">
        <v>18234589.106567815</v>
      </c>
    </row>
    <row r="120" spans="3:81">
      <c r="C120" s="26" t="s">
        <v>341</v>
      </c>
      <c r="D120" s="26">
        <v>2.8667329415416822</v>
      </c>
      <c r="E120" s="26">
        <v>34.556206312334943</v>
      </c>
      <c r="F120" s="26">
        <v>82958554.988091767</v>
      </c>
      <c r="G120" s="478">
        <v>2.9899695756054565</v>
      </c>
      <c r="H120" s="479">
        <v>34.826606433064029</v>
      </c>
      <c r="I120" s="478">
        <v>85853026.80443792</v>
      </c>
      <c r="J120" s="479">
        <v>3.1189166858605981</v>
      </c>
      <c r="K120" s="479">
        <v>35.105929757777169</v>
      </c>
      <c r="L120" s="26">
        <v>88843016.190723479</v>
      </c>
      <c r="M120" s="26">
        <v>3.2538729900147185</v>
      </c>
      <c r="N120" s="479">
        <v>35.394470752205848</v>
      </c>
      <c r="O120" s="26">
        <v>91931675.226756468</v>
      </c>
      <c r="P120" s="26">
        <v>3.3951544614975346</v>
      </c>
      <c r="Q120" s="26">
        <v>35.69253359945067</v>
      </c>
      <c r="R120" s="26">
        <v>95122260.01097855</v>
      </c>
      <c r="S120" s="26">
        <v>3.5430953952266582</v>
      </c>
      <c r="T120" s="26">
        <v>36.00043252065457</v>
      </c>
      <c r="U120" s="26">
        <v>98418134.093079969</v>
      </c>
      <c r="V120" s="26">
        <v>3.6980495418417298</v>
      </c>
      <c r="W120" s="26">
        <v>36.318492106258198</v>
      </c>
      <c r="X120" s="26">
        <v>101822772.01989073</v>
      </c>
      <c r="Y120" s="26">
        <v>3.8603913149002933</v>
      </c>
      <c r="Z120" s="26">
        <v>36.64704765818675</v>
      </c>
      <c r="AA120" s="26">
        <v>105339762.99828625</v>
      </c>
      <c r="AB120" s="26">
        <v>4.0305170758269551</v>
      </c>
      <c r="AC120" s="26">
        <v>36.986445543328934</v>
      </c>
      <c r="AD120" s="26">
        <v>108972814.67896879</v>
      </c>
      <c r="AE120" s="26">
        <v>4.2088465017254304</v>
      </c>
      <c r="AF120" s="26">
        <v>37.337043558680818</v>
      </c>
      <c r="AG120" s="26">
        <v>112725757.0651139</v>
      </c>
      <c r="AH120" s="30">
        <v>4.3958240415023084</v>
      </c>
      <c r="AI120" s="26">
        <v>37.699211308539319</v>
      </c>
      <c r="AJ120" s="26">
        <v>116602546.55000176</v>
      </c>
      <c r="AK120" s="26">
        <v>4.5919204661133834</v>
      </c>
      <c r="AL120" s="26">
        <v>38.073330594143144</v>
      </c>
      <c r="AM120" s="26">
        <v>120607270.08789094</v>
      </c>
      <c r="AN120" s="26">
        <v>4.7976345191293399</v>
      </c>
      <c r="AO120" s="26">
        <v>38.459795816171891</v>
      </c>
      <c r="AP120" s="26">
        <v>124744149.50253043</v>
      </c>
      <c r="AQ120" s="26">
        <v>5.0134946742295865</v>
      </c>
      <c r="AR120" s="26">
        <v>38.859014390527591</v>
      </c>
      <c r="AS120" s="26">
        <v>129017545.93785307</v>
      </c>
      <c r="AT120" s="26">
        <v>5.2400610066722413</v>
      </c>
      <c r="AU120" s="26">
        <v>39.271407177837034</v>
      </c>
      <c r="AV120" s="26">
        <v>133431964.45554133</v>
      </c>
      <c r="AW120" s="26">
        <v>5.4779271862571282</v>
      </c>
      <c r="AX120" s="26">
        <v>39.697408927127682</v>
      </c>
      <c r="AY120" s="26">
        <v>137992058.78431332</v>
      </c>
      <c r="AZ120" s="26">
        <v>5.7277225997985131</v>
      </c>
      <c r="BA120" s="26">
        <v>40.137468734144925</v>
      </c>
      <c r="BB120" s="26">
        <v>142702636.22593477</v>
      </c>
      <c r="BC120" s="26">
        <v>5.990114611657841</v>
      </c>
      <c r="BD120" s="26">
        <v>40.592050514793733</v>
      </c>
      <c r="BE120" s="26">
        <v>147568662.72312972</v>
      </c>
      <c r="BF120" s="26">
        <v>6.2658109714556849</v>
      </c>
      <c r="BG120" s="26">
        <v>41.06163349420396</v>
      </c>
      <c r="BH120" s="26">
        <v>152595268.09473211</v>
      </c>
      <c r="BI120" s="26">
        <v>6.5555623786893031</v>
      </c>
      <c r="BJ120" s="26">
        <v>41.546712711934717</v>
      </c>
      <c r="BK120" s="26">
        <v>157787751.44359741</v>
      </c>
      <c r="BL120" s="26">
        <v>6.860165214629772</v>
      </c>
      <c r="BM120" s="26">
        <v>42.047799543850587</v>
      </c>
      <c r="BN120" s="26">
        <v>163151586.74297521</v>
      </c>
    </row>
    <row r="121" spans="3:81">
      <c r="C121" s="26" t="s">
        <v>342</v>
      </c>
      <c r="D121" s="26">
        <v>17.786904187535558</v>
      </c>
      <c r="E121" s="26">
        <v>345.98457659911537</v>
      </c>
      <c r="F121" s="26">
        <v>51409529.182986811</v>
      </c>
      <c r="G121" s="478">
        <v>18.588862726924411</v>
      </c>
      <c r="H121" s="479">
        <v>348.86538778606962</v>
      </c>
      <c r="I121" s="478">
        <v>53283768.977171868</v>
      </c>
      <c r="J121" s="479">
        <v>19.428624973682414</v>
      </c>
      <c r="K121" s="479">
        <v>351.8412657421934</v>
      </c>
      <c r="L121" s="26">
        <v>55219858.684565045</v>
      </c>
      <c r="M121" s="26">
        <v>20.308199177393618</v>
      </c>
      <c r="N121" s="479">
        <v>354.91534767086927</v>
      </c>
      <c r="O121" s="26">
        <v>57219839.352302194</v>
      </c>
      <c r="P121" s="26">
        <v>21.229710896308205</v>
      </c>
      <c r="Q121" s="26">
        <v>358.09087430319141</v>
      </c>
      <c r="R121" s="26">
        <v>59285819.382074654</v>
      </c>
      <c r="S121" s="26">
        <v>22.195410292511543</v>
      </c>
      <c r="T121" s="26">
        <v>361.37119331438021</v>
      </c>
      <c r="U121" s="26">
        <v>61419976.752829656</v>
      </c>
      <c r="V121" s="26">
        <v>23.207679897545308</v>
      </c>
      <c r="W121" s="26">
        <v>364.7597628529382</v>
      </c>
      <c r="X121" s="26">
        <v>63624561.316819504</v>
      </c>
      <c r="Y121" s="26">
        <v>24.269042879417039</v>
      </c>
      <c r="Z121" s="26">
        <v>368.26015518626866</v>
      </c>
      <c r="AA121" s="26">
        <v>65901897.171421058</v>
      </c>
      <c r="AB121" s="26">
        <v>25.382171843988495</v>
      </c>
      <c r="AC121" s="26">
        <v>371.87606046659903</v>
      </c>
      <c r="AD121" s="26">
        <v>68254385.109224468</v>
      </c>
      <c r="AE121" s="26">
        <v>26.549898205926109</v>
      </c>
      <c r="AF121" s="26">
        <v>375.61129062118027</v>
      </c>
      <c r="AG121" s="26">
        <v>70684505.148975387</v>
      </c>
      <c r="AH121" s="30">
        <v>27.775222166734419</v>
      </c>
      <c r="AI121" s="26">
        <v>379.46978337086267</v>
      </c>
      <c r="AJ121" s="26">
        <v>73194819.150038078</v>
      </c>
      <c r="AK121" s="26">
        <v>29.061323339888233</v>
      </c>
      <c r="AL121" s="26">
        <v>383.45560638128461</v>
      </c>
      <c r="AM121" s="26">
        <v>75787973.513135821</v>
      </c>
      <c r="AN121" s="26">
        <v>30.411572065740177</v>
      </c>
      <c r="AO121" s="26">
        <v>387.57296155105041</v>
      </c>
      <c r="AP121" s="26">
        <v>78466701.970215797</v>
      </c>
      <c r="AQ121" s="26">
        <v>31.829541461719291</v>
      </c>
      <c r="AR121" s="26">
        <v>391.82618944141859</v>
      </c>
      <c r="AS121" s="26">
        <v>81233828.466379434</v>
      </c>
      <c r="AT121" s="26">
        <v>33.319020256364531</v>
      </c>
      <c r="AU121" s="26">
        <v>396.21977385216888</v>
      </c>
      <c r="AV121" s="26">
        <v>84092270.136916459</v>
      </c>
      <c r="AW121" s="26">
        <v>34.884026458968393</v>
      </c>
      <c r="AX121" s="26">
        <v>400.75834654847392</v>
      </c>
      <c r="AY121" s="26">
        <v>87045040.382581219</v>
      </c>
      <c r="AZ121" s="26">
        <v>36.528821920051826</v>
      </c>
      <c r="BA121" s="26">
        <v>405.44669214375699</v>
      </c>
      <c r="BB121" s="26">
        <v>90095252.046352878</v>
      </c>
      <c r="BC121" s="26">
        <v>38.257927841569675</v>
      </c>
      <c r="BD121" s="26">
        <v>410.28975314368449</v>
      </c>
      <c r="BE121" s="26">
        <v>93246120.695029035</v>
      </c>
      <c r="BF121" s="26">
        <v>40.07614129966759</v>
      </c>
      <c r="BG121" s="26">
        <v>415.29263515660955</v>
      </c>
      <c r="BH121" s="26">
        <v>96500968.009111494</v>
      </c>
      <c r="BI121" s="26">
        <v>41.98855284699777</v>
      </c>
      <c r="BJ121" s="26">
        <v>420.46061227596113</v>
      </c>
      <c r="BK121" s="26">
        <v>99863225.284558654</v>
      </c>
      <c r="BL121" s="26">
        <v>44.000565266064633</v>
      </c>
      <c r="BM121" s="26">
        <v>425.79913264025129</v>
      </c>
      <c r="BN121" s="26">
        <v>103336437.0500956</v>
      </c>
    </row>
    <row r="122" spans="3:81">
      <c r="C122" s="26" t="s">
        <v>343</v>
      </c>
      <c r="D122" s="26">
        <v>3.1705356306716247E-2</v>
      </c>
      <c r="E122" s="26">
        <v>1.624278102757291</v>
      </c>
      <c r="F122" s="26">
        <v>19519659.997198056</v>
      </c>
      <c r="G122" s="478">
        <v>3.3068322956456252E-2</v>
      </c>
      <c r="H122" s="479">
        <v>1.6369879758004555</v>
      </c>
      <c r="I122" s="478">
        <v>20200712.189279508</v>
      </c>
      <c r="J122" s="479">
        <v>3.4494446058513352E-2</v>
      </c>
      <c r="K122" s="479">
        <v>1.6501172746540442</v>
      </c>
      <c r="L122" s="26">
        <v>20904239.103699639</v>
      </c>
      <c r="M122" s="26">
        <v>3.598702935674792E-2</v>
      </c>
      <c r="N122" s="479">
        <v>1.6636798403698017</v>
      </c>
      <c r="O122" s="26">
        <v>21630982.406295639</v>
      </c>
      <c r="P122" s="26">
        <v>3.7549567439032941E-2</v>
      </c>
      <c r="Q122" s="26">
        <v>1.677689970754179</v>
      </c>
      <c r="R122" s="26">
        <v>22381708.237877306</v>
      </c>
      <c r="S122" s="26">
        <v>3.9185757524359703E-2</v>
      </c>
      <c r="T122" s="26">
        <v>1.6921624354412406</v>
      </c>
      <c r="U122" s="26">
        <v>23157208.02190116</v>
      </c>
      <c r="V122" s="26">
        <v>4.0899512007186396E-2</v>
      </c>
      <c r="W122" s="26">
        <v>1.7071124914629756</v>
      </c>
      <c r="X122" s="26">
        <v>23958299.298797812</v>
      </c>
      <c r="Y122" s="26">
        <v>4.2694971808725425E-2</v>
      </c>
      <c r="Z122" s="26">
        <v>1.7225558993334276</v>
      </c>
      <c r="AA122" s="26">
        <v>24785826.587832052</v>
      </c>
      <c r="AB122" s="26">
        <v>4.457652058816295E-2</v>
      </c>
      <c r="AC122" s="26">
        <v>1.7385089396636046</v>
      </c>
      <c r="AD122" s="26">
        <v>25640662.277404424</v>
      </c>
      <c r="AE122" s="26">
        <v>4.6548799870321213E-2</v>
      </c>
      <c r="AF122" s="26">
        <v>1.7549884303246774</v>
      </c>
      <c r="AG122" s="26">
        <v>26523707.544732682</v>
      </c>
      <c r="AH122" s="30">
        <v>4.8616725150026886E-2</v>
      </c>
      <c r="AI122" s="26">
        <v>1.7720117441775654</v>
      </c>
      <c r="AJ122" s="26">
        <v>27435893.305882756</v>
      </c>
      <c r="AK122" s="26">
        <v>5.0785503037451496E-2</v>
      </c>
      <c r="AL122" s="26">
        <v>1.7895968273875991</v>
      </c>
      <c r="AM122" s="26">
        <v>28378181.197150804</v>
      </c>
      <c r="AN122" s="26">
        <v>5.3060649512958934E-2</v>
      </c>
      <c r="AO122" s="26">
        <v>1.8077622183435635</v>
      </c>
      <c r="AP122" s="26">
        <v>29351564.58883068</v>
      </c>
      <c r="AQ122" s="26">
        <v>5.5448009364552152E-2</v>
      </c>
      <c r="AR122" s="26">
        <v>1.8265270672010749</v>
      </c>
      <c r="AS122" s="26">
        <v>30357069.632436007</v>
      </c>
      <c r="AT122" s="26">
        <v>5.7953776885867621E-2</v>
      </c>
      <c r="AU122" s="26">
        <v>1.8459111560708843</v>
      </c>
      <c r="AV122" s="26">
        <v>31395756.342480306</v>
      </c>
      <c r="AW122" s="26">
        <v>6.0584517917852437E-2</v>
      </c>
      <c r="AX122" s="26">
        <v>1.8659349198733977</v>
      </c>
      <c r="AY122" s="26">
        <v>32468719.713956077</v>
      </c>
      <c r="AZ122" s="26">
        <v>6.3347193322787057E-2</v>
      </c>
      <c r="BA122" s="26">
        <v>1.8866194678813932</v>
      </c>
      <c r="BB122" s="26">
        <v>33577090.876690522</v>
      </c>
      <c r="BC122" s="26">
        <v>6.6249183985217661E-2</v>
      </c>
      <c r="BD122" s="26">
        <v>1.9079866059736532</v>
      </c>
      <c r="BE122" s="26">
        <v>34722038.287795231</v>
      </c>
      <c r="BF122" s="26">
        <v>6.9298317440653665E-2</v>
      </c>
      <c r="BG122" s="26">
        <v>1.9300588596229575</v>
      </c>
      <c r="BH122" s="26">
        <v>35904768.963466376</v>
      </c>
      <c r="BI122" s="26">
        <v>7.2502896239603085E-2</v>
      </c>
      <c r="BJ122" s="26">
        <v>1.9528594976426892</v>
      </c>
      <c r="BK122" s="26">
        <v>37126529.751434684</v>
      </c>
      <c r="BL122" s="26">
        <v>7.5871728161677823E-2</v>
      </c>
      <c r="BM122" s="26">
        <v>1.9764125567170718</v>
      </c>
      <c r="BN122" s="26">
        <v>38388608.645405933</v>
      </c>
    </row>
    <row r="123" spans="3:81">
      <c r="C123" s="26" t="s">
        <v>344</v>
      </c>
      <c r="D123" s="26">
        <v>0.36827706123795684</v>
      </c>
      <c r="E123" s="26">
        <v>7.7801984972216083</v>
      </c>
      <c r="F123" s="26">
        <v>47335175.493205279</v>
      </c>
      <c r="G123" s="478">
        <v>0.38410875060538596</v>
      </c>
      <c r="H123" s="479">
        <v>7.8410780565670457</v>
      </c>
      <c r="I123" s="478">
        <v>48986727.059002794</v>
      </c>
      <c r="J123" s="479">
        <v>0.40067404070679058</v>
      </c>
      <c r="K123" s="479">
        <v>7.9039666413708822</v>
      </c>
      <c r="L123" s="26">
        <v>50692779.826471627</v>
      </c>
      <c r="M123" s="26">
        <v>0.41801130654317037</v>
      </c>
      <c r="N123" s="479">
        <v>7.9689305494732441</v>
      </c>
      <c r="O123" s="26">
        <v>52455132.335266925</v>
      </c>
      <c r="P123" s="26">
        <v>0.43616113988519206</v>
      </c>
      <c r="Q123" s="26">
        <v>8.0360382665429846</v>
      </c>
      <c r="R123" s="26">
        <v>54275642.476852439</v>
      </c>
      <c r="S123" s="26">
        <v>0.45516648618761429</v>
      </c>
      <c r="T123" s="26">
        <v>8.1053605382760274</v>
      </c>
      <c r="U123" s="26">
        <v>56156229.453110315</v>
      </c>
      <c r="V123" s="26">
        <v>0.47507279029955041</v>
      </c>
      <c r="W123" s="26">
        <v>8.1769704449762592</v>
      </c>
      <c r="X123" s="26">
        <v>58098875.799584687</v>
      </c>
      <c r="Y123" s="26">
        <v>0.49592815154782027</v>
      </c>
      <c r="Z123" s="26">
        <v>8.2509434785975984</v>
      </c>
      <c r="AA123" s="26">
        <v>60105629.475492723</v>
      </c>
      <c r="AB123" s="26">
        <v>0.51778348880893565</v>
      </c>
      <c r="AC123" s="26">
        <v>8.3273576223284422</v>
      </c>
      <c r="AD123" s="26">
        <v>62178606.022705719</v>
      </c>
      <c r="AE123" s="26">
        <v>0.54069271622613035</v>
      </c>
      <c r="AF123" s="26">
        <v>8.4062934328024053</v>
      </c>
      <c r="AG123" s="26">
        <v>64319990.795976728</v>
      </c>
      <c r="AH123" s="30">
        <v>0.56471293027142633</v>
      </c>
      <c r="AI123" s="26">
        <v>8.4878341250220082</v>
      </c>
      <c r="AJ123" s="26">
        <v>66532041.266765699</v>
      </c>
      <c r="AK123" s="26">
        <v>0.58990460889922336</v>
      </c>
      <c r="AL123" s="26">
        <v>8.5720656600848582</v>
      </c>
      <c r="AM123" s="26">
        <v>68817089.403090701</v>
      </c>
      <c r="AN123" s="26">
        <v>0.61633182358749616</v>
      </c>
      <c r="AO123" s="26">
        <v>8.6590768358047807</v>
      </c>
      <c r="AP123" s="26">
        <v>71177544.127914399</v>
      </c>
      <c r="AQ123" s="26">
        <v>0.64406246511559639</v>
      </c>
      <c r="AR123" s="26">
        <v>8.7489593803234627</v>
      </c>
      <c r="AS123" s="26">
        <v>73615893.85865733</v>
      </c>
      <c r="AT123" s="26">
        <v>0.67316848398408913</v>
      </c>
      <c r="AU123" s="26">
        <v>8.8418080488112594</v>
      </c>
      <c r="AV123" s="26">
        <v>76134709.130514726</v>
      </c>
      <c r="AW123" s="26">
        <v>0.70372614644228526</v>
      </c>
      <c r="AX123" s="26">
        <v>8.9377207233591545</v>
      </c>
      <c r="AY123" s="26">
        <v>78736645.306343466</v>
      </c>
      <c r="AZ123" s="26">
        <v>0.73581630715333823</v>
      </c>
      <c r="BA123" s="26">
        <v>9.0367985161671314</v>
      </c>
      <c r="BB123" s="26">
        <v>81424445.375974521</v>
      </c>
      <c r="BC123" s="26">
        <v>0.76952469959532865</v>
      </c>
      <c r="BD123" s="26">
        <v>9.1391458761377695</v>
      </c>
      <c r="BE123" s="26">
        <v>84200942.84790343</v>
      </c>
      <c r="BF123" s="26">
        <v>0.80494224536983994</v>
      </c>
      <c r="BG123" s="26">
        <v>9.2448706989874392</v>
      </c>
      <c r="BH123" s="26">
        <v>87069064.736405954</v>
      </c>
      <c r="BI123" s="26">
        <v>0.84216538366753324</v>
      </c>
      <c r="BJ123" s="26">
        <v>9.3540844409911479</v>
      </c>
      <c r="BK123" s="26">
        <v>90031834.647229075</v>
      </c>
      <c r="BL123" s="26">
        <v>0.88129642222342219</v>
      </c>
      <c r="BM123" s="26">
        <v>9.4669022364809798</v>
      </c>
      <c r="BN123" s="26">
        <v>93092375.965109378</v>
      </c>
    </row>
    <row r="124" spans="3:81">
      <c r="C124" s="26" t="s">
        <v>345</v>
      </c>
      <c r="D124" s="26">
        <v>11.239986557005583</v>
      </c>
      <c r="E124" s="26">
        <v>260.37110611014316</v>
      </c>
      <c r="F124" s="26">
        <v>43169100.922630034</v>
      </c>
      <c r="G124" s="478">
        <v>11.701730862555426</v>
      </c>
      <c r="H124" s="479">
        <v>262.29275737987166</v>
      </c>
      <c r="I124" s="478">
        <v>44613244.297890082</v>
      </c>
      <c r="J124" s="479">
        <v>12.184540771072417</v>
      </c>
      <c r="K124" s="479">
        <v>264.27782314150113</v>
      </c>
      <c r="L124" s="26">
        <v>46105044.404533714</v>
      </c>
      <c r="M124" s="26">
        <v>12.689502444889341</v>
      </c>
      <c r="N124" s="479">
        <v>266.32839607326434</v>
      </c>
      <c r="O124" s="26">
        <v>47646073.914696589</v>
      </c>
      <c r="P124" s="26">
        <v>13.217764121322874</v>
      </c>
      <c r="Q124" s="26">
        <v>268.44663791177584</v>
      </c>
      <c r="R124" s="26">
        <v>49237957.398694828</v>
      </c>
      <c r="S124" s="26">
        <v>13.770539921001662</v>
      </c>
      <c r="T124" s="26">
        <v>270.63478173095814</v>
      </c>
      <c r="U124" s="26">
        <v>50882373.037665017</v>
      </c>
      <c r="V124" s="26">
        <v>14.349113899936061</v>
      </c>
      <c r="W124" s="26">
        <v>272.89513429617347</v>
      </c>
      <c r="X124" s="26">
        <v>52581054.392721221</v>
      </c>
      <c r="Y124" s="26">
        <v>14.95484436129397</v>
      </c>
      <c r="Z124" s="26">
        <v>275.2300784960409</v>
      </c>
      <c r="AA124" s="26">
        <v>54335792.23249428</v>
      </c>
      <c r="AB124" s="26">
        <v>15.589168443905486</v>
      </c>
      <c r="AC124" s="26">
        <v>277.64207585450401</v>
      </c>
      <c r="AD124" s="26">
        <v>56148436.420979857</v>
      </c>
      <c r="AE124" s="26">
        <v>16.253607005647819</v>
      </c>
      <c r="AF124" s="26">
        <v>280.13366912579636</v>
      </c>
      <c r="AG124" s="26">
        <v>58020897.867685452</v>
      </c>
      <c r="AH124" s="30">
        <v>16.949769821066212</v>
      </c>
      <c r="AI124" s="26">
        <v>282.70748497504133</v>
      </c>
      <c r="AJ124" s="26">
        <v>59955150.542132318</v>
      </c>
      <c r="AK124" s="26">
        <v>17.679361113870797</v>
      </c>
      <c r="AL124" s="26">
        <v>285.3662367473114</v>
      </c>
      <c r="AM124" s="26">
        <v>61953233.55483596</v>
      </c>
      <c r="AN124" s="26">
        <v>18.444185446319572</v>
      </c>
      <c r="AO124" s="26">
        <v>288.1127273280664</v>
      </c>
      <c r="AP124" s="26">
        <v>64017253.30695878</v>
      </c>
      <c r="AQ124" s="26">
        <v>19.246153988959499</v>
      </c>
      <c r="AR124" s="26">
        <v>290.94985209798631</v>
      </c>
      <c r="AS124" s="26">
        <v>66149385.7109017</v>
      </c>
      <c r="AT124" s="26">
        <v>20.087291195756261</v>
      </c>
      <c r="AU124" s="26">
        <v>293.88060198531355</v>
      </c>
      <c r="AV124" s="26">
        <v>68351878.484174699</v>
      </c>
      <c r="AW124" s="26">
        <v>20.969741911307292</v>
      </c>
      <c r="AX124" s="26">
        <v>296.90806661892265</v>
      </c>
      <c r="AY124" s="26">
        <v>70627053.518965736</v>
      </c>
      <c r="AZ124" s="26">
        <v>21.895778938606067</v>
      </c>
      <c r="BA124" s="26">
        <v>300.03543758544077</v>
      </c>
      <c r="BB124" s="26">
        <v>72977309.329904839</v>
      </c>
      <c r="BC124" s="26">
        <v>22.867811097719301</v>
      </c>
      <c r="BD124" s="26">
        <v>303.26601179385409</v>
      </c>
      <c r="BE124" s="26">
        <v>75405123.58260496</v>
      </c>
      <c r="BF124" s="26">
        <v>23.888391807757046</v>
      </c>
      <c r="BG124" s="26">
        <v>306.60319495114499</v>
      </c>
      <c r="BH124" s="26">
        <v>77913055.70564419</v>
      </c>
      <c r="BI124" s="26">
        <v>24.960228226670527</v>
      </c>
      <c r="BJ124" s="26">
        <v>310.05050515262644</v>
      </c>
      <c r="BK124" s="26">
        <v>80503749.588743702</v>
      </c>
      <c r="BL124" s="26">
        <v>26.08619098570999</v>
      </c>
      <c r="BM124" s="26">
        <v>313.61157659075684</v>
      </c>
      <c r="BN124" s="26">
        <v>83179936.369985506</v>
      </c>
    </row>
    <row r="125" spans="3:81">
      <c r="C125" s="26" t="s">
        <v>346</v>
      </c>
      <c r="D125" s="26">
        <v>299.29813380654866</v>
      </c>
      <c r="E125" s="26">
        <v>5697.851101694403</v>
      </c>
      <c r="F125" s="26">
        <v>52528247.661218211</v>
      </c>
      <c r="G125" s="478">
        <v>314.60527030416262</v>
      </c>
      <c r="H125" s="479">
        <v>5842.8272377505727</v>
      </c>
      <c r="I125" s="478">
        <v>53844698.380177043</v>
      </c>
      <c r="J125" s="479">
        <v>330.9455031351763</v>
      </c>
      <c r="K125" s="479">
        <v>5993.7473953850458</v>
      </c>
      <c r="L125" s="26">
        <v>55215123.578613192</v>
      </c>
      <c r="M125" s="26">
        <v>348.3951222074748</v>
      </c>
      <c r="N125" s="479">
        <v>6150.8552794825328</v>
      </c>
      <c r="O125" s="26">
        <v>56641736.21018523</v>
      </c>
      <c r="P125" s="26">
        <v>367.03638485904287</v>
      </c>
      <c r="Q125" s="26">
        <v>6314.4045868280164</v>
      </c>
      <c r="R125" s="26">
        <v>58126839.959651716</v>
      </c>
      <c r="S125" s="26">
        <v>386.95799813847015</v>
      </c>
      <c r="T125" s="26">
        <v>6484.659415774664</v>
      </c>
      <c r="U125" s="26">
        <v>59672832.962846324</v>
      </c>
      <c r="V125" s="26">
        <v>408.25564074289116</v>
      </c>
      <c r="W125" s="26">
        <v>6661.8946927081242</v>
      </c>
      <c r="X125" s="26">
        <v>61282211.679171912</v>
      </c>
      <c r="Y125" s="26">
        <v>431.03252790322131</v>
      </c>
      <c r="Z125" s="26">
        <v>6846.3966159958572</v>
      </c>
      <c r="AA125" s="26">
        <v>62957574.922866859</v>
      </c>
      <c r="AB125" s="26">
        <v>455.40002278067345</v>
      </c>
      <c r="AC125" s="26">
        <v>7038.4631181383857</v>
      </c>
      <c r="AD125" s="26">
        <v>64701628.05955328</v>
      </c>
      <c r="AE125" s="26">
        <v>481.47829823555344</v>
      </c>
      <c r="AF125" s="26">
        <v>7238.4043468687587</v>
      </c>
      <c r="AG125" s="26">
        <v>66517187.374843851</v>
      </c>
      <c r="AH125" s="30">
        <v>509.39705315114315</v>
      </c>
      <c r="AI125" s="26">
        <v>7446.5431659770775</v>
      </c>
      <c r="AJ125" s="26">
        <v>68407184.622061342</v>
      </c>
      <c r="AK125" s="26">
        <v>539.29628784418117</v>
      </c>
      <c r="AL125" s="26">
        <v>7663.2156766688377</v>
      </c>
      <c r="AM125" s="26">
        <v>70374671.756414756</v>
      </c>
      <c r="AN125" s="26">
        <v>571.32714347126591</v>
      </c>
      <c r="AO125" s="26">
        <v>7888.7717602989587</v>
      </c>
      <c r="AP125" s="26">
        <v>72422825.863276646</v>
      </c>
      <c r="AQ125" s="26">
        <v>605.65281074988286</v>
      </c>
      <c r="AR125" s="26">
        <v>8123.5756433579154</v>
      </c>
      <c r="AS125" s="26">
        <v>74554954.288519874</v>
      </c>
      <c r="AT125" s="26">
        <v>642.44951375633752</v>
      </c>
      <c r="AU125" s="26">
        <v>8368.0064856222871</v>
      </c>
      <c r="AV125" s="26">
        <v>76774499.979198068</v>
      </c>
      <c r="AW125" s="26">
        <v>681.90757504350825</v>
      </c>
      <c r="AX125" s="26">
        <v>8622.4589924195025</v>
      </c>
      <c r="AY125" s="26">
        <v>79085047.0431941</v>
      </c>
      <c r="AZ125" s="26">
        <v>724.23256884211617</v>
      </c>
      <c r="BA125" s="26">
        <v>8887.3440519954002</v>
      </c>
      <c r="BB125" s="26">
        <v>81490326.53681393</v>
      </c>
      <c r="BC125" s="26">
        <v>769.64656967353096</v>
      </c>
      <c r="BD125" s="26">
        <v>9163.0893990139102</v>
      </c>
      <c r="BE125" s="26">
        <v>83994222.489672184</v>
      </c>
      <c r="BF125" s="26">
        <v>818.38950431356216</v>
      </c>
      <c r="BG125" s="26">
        <v>9450.1403052601836</v>
      </c>
      <c r="BH125" s="26">
        <v>86600778.17659767</v>
      </c>
      <c r="BI125" s="26">
        <v>870.72061570925382</v>
      </c>
      <c r="BJ125" s="26">
        <v>9748.9602986625505</v>
      </c>
      <c r="BK125" s="26">
        <v>89314202.646687061</v>
      </c>
      <c r="BL125" s="26">
        <v>926.92004816862118</v>
      </c>
      <c r="BM125" s="26">
        <v>10060.031911794415</v>
      </c>
      <c r="BN125" s="26">
        <v>92138877.520050123</v>
      </c>
    </row>
    <row r="126" spans="3:81">
      <c r="C126" s="26" t="s">
        <v>92</v>
      </c>
      <c r="D126" s="26">
        <v>1402.252723566266</v>
      </c>
      <c r="E126" s="26">
        <v>1489121412.1849627</v>
      </c>
      <c r="G126" s="478">
        <v>1500.9917575336181</v>
      </c>
      <c r="H126" s="479">
        <v>1520750263.9369638</v>
      </c>
      <c r="J126" s="479">
        <v>1607.2384010103963</v>
      </c>
      <c r="K126" s="479">
        <v>1553833576.3734095</v>
      </c>
      <c r="M126" s="26">
        <v>1721.6150591400283</v>
      </c>
      <c r="N126" s="479">
        <v>1588438237.0539536</v>
      </c>
      <c r="P126" s="26">
        <v>1844.798573240279</v>
      </c>
      <c r="Q126" s="26">
        <v>1624634209.7005558</v>
      </c>
      <c r="S126" s="26">
        <v>1977.5251279724196</v>
      </c>
      <c r="T126" s="26">
        <v>1662494675.6758819</v>
      </c>
      <c r="V126" s="26">
        <v>2120.595608209233</v>
      </c>
      <c r="W126" s="26">
        <v>1702096181.9687636</v>
      </c>
      <c r="Y126" s="26">
        <v>2274.8814471855712</v>
      </c>
      <c r="Z126" s="26">
        <v>1743518795.986021</v>
      </c>
      <c r="AB126" s="26">
        <v>2441.3310113801922</v>
      </c>
      <c r="AC126" s="26">
        <v>1786846267.463686</v>
      </c>
      <c r="AE126" s="26">
        <v>2620.9765718029403</v>
      </c>
      <c r="AF126" s="26">
        <v>1832166197.8251004</v>
      </c>
      <c r="AH126" s="30">
        <v>2814.9419159807367</v>
      </c>
      <c r="AI126" s="26">
        <v>1879570217.3283782</v>
      </c>
      <c r="AK126" s="26">
        <v>3024.4506599860752</v>
      </c>
      <c r="AL126" s="26">
        <v>1929154170.3615427</v>
      </c>
      <c r="AN126" s="26">
        <v>3250.8353253729988</v>
      </c>
      <c r="AO126" s="26">
        <v>1981018309.2600448</v>
      </c>
      <c r="AQ126" s="26">
        <v>3495.5472519220521</v>
      </c>
      <c r="AR126" s="26">
        <v>2035267497.0386794</v>
      </c>
      <c r="AT126" s="26">
        <v>3760.1674236953795</v>
      </c>
      <c r="AU126" s="26">
        <v>2092011419.4479043</v>
      </c>
      <c r="AW126" s="26">
        <v>4046.4182931188939</v>
      </c>
      <c r="AX126" s="26">
        <v>2151364806.7834368</v>
      </c>
      <c r="AZ126" s="26">
        <v>4356.1766956975762</v>
      </c>
      <c r="BA126" s="26">
        <v>2213447665.8977275</v>
      </c>
      <c r="BC126" s="26">
        <v>4691.4879565957917</v>
      </c>
      <c r="BD126" s="26">
        <v>2278385522.8825679</v>
      </c>
      <c r="BF126" s="26">
        <v>5054.5812997455159</v>
      </c>
      <c r="BG126" s="26">
        <v>2346309676.913609</v>
      </c>
      <c r="BI126" s="26">
        <v>5447.8866804572799</v>
      </c>
      <c r="BJ126" s="26">
        <v>2417357465.7702265</v>
      </c>
      <c r="BL126" s="26">
        <v>5874.0531737835299</v>
      </c>
      <c r="BM126" s="26">
        <v>2491672543.5677195</v>
      </c>
      <c r="BU126" s="31"/>
      <c r="BV126" s="31"/>
      <c r="BW126" s="31"/>
      <c r="BX126" s="31"/>
      <c r="BY126" s="31"/>
      <c r="BZ126" s="31"/>
      <c r="CA126" s="31"/>
      <c r="CB126" s="31"/>
    </row>
    <row r="127" spans="3:81">
      <c r="C127" s="31" t="s">
        <v>364</v>
      </c>
      <c r="CC127" s="31"/>
    </row>
    <row r="128" spans="3:81" s="31" customFormat="1">
      <c r="D128" s="488"/>
      <c r="G128" s="481"/>
      <c r="H128" s="482"/>
      <c r="I128" s="481"/>
      <c r="J128" s="482"/>
      <c r="K128" s="482"/>
      <c r="N128" s="482"/>
      <c r="AH128" s="30"/>
      <c r="BU128" s="26"/>
      <c r="BV128" s="26"/>
      <c r="BW128" s="26"/>
      <c r="BX128" s="26"/>
      <c r="BY128" s="26"/>
      <c r="BZ128" s="26"/>
      <c r="CA128" s="26"/>
      <c r="CB128" s="26"/>
      <c r="CC128" s="26"/>
    </row>
    <row r="129" spans="1:66">
      <c r="A129" s="26" t="s">
        <v>17</v>
      </c>
      <c r="B129" s="31" t="s">
        <v>354</v>
      </c>
      <c r="C129" s="49"/>
      <c r="D129" s="483" t="s">
        <v>156</v>
      </c>
      <c r="E129" s="484"/>
      <c r="F129" s="484"/>
      <c r="G129" s="478" t="s">
        <v>316</v>
      </c>
      <c r="J129" s="479" t="s">
        <v>317</v>
      </c>
      <c r="L129" s="32"/>
      <c r="M129" s="32" t="s">
        <v>318</v>
      </c>
      <c r="O129" s="32"/>
      <c r="P129" s="32" t="s">
        <v>319</v>
      </c>
      <c r="Q129" s="32"/>
      <c r="R129" s="32"/>
      <c r="S129" s="32" t="s">
        <v>320</v>
      </c>
      <c r="T129" s="32"/>
      <c r="U129" s="32"/>
      <c r="V129" s="32" t="s">
        <v>321</v>
      </c>
      <c r="W129" s="32"/>
      <c r="X129" s="32"/>
      <c r="Y129" s="32" t="s">
        <v>322</v>
      </c>
      <c r="Z129" s="32"/>
      <c r="AA129" s="32"/>
      <c r="AB129" s="32" t="s">
        <v>323</v>
      </c>
      <c r="AC129" s="32"/>
      <c r="AD129" s="32"/>
      <c r="AE129" s="32" t="s">
        <v>324</v>
      </c>
      <c r="AF129" s="32"/>
      <c r="AG129" s="32"/>
      <c r="AH129" s="39" t="s">
        <v>325</v>
      </c>
      <c r="AI129" s="32"/>
      <c r="AJ129" s="32"/>
      <c r="AK129" s="32" t="s">
        <v>326</v>
      </c>
      <c r="AL129" s="32"/>
      <c r="AM129" s="32"/>
      <c r="AN129" s="32" t="s">
        <v>327</v>
      </c>
      <c r="AO129" s="32"/>
      <c r="AP129" s="32"/>
      <c r="AQ129" s="32" t="s">
        <v>328</v>
      </c>
      <c r="AR129" s="32"/>
      <c r="AS129" s="32"/>
      <c r="AT129" s="32" t="s">
        <v>329</v>
      </c>
      <c r="AU129" s="32"/>
      <c r="AV129" s="32"/>
      <c r="AW129" s="32" t="s">
        <v>330</v>
      </c>
      <c r="AX129" s="32"/>
      <c r="AY129" s="32"/>
      <c r="AZ129" s="32" t="s">
        <v>331</v>
      </c>
      <c r="BA129" s="32"/>
      <c r="BB129" s="32"/>
      <c r="BC129" s="32" t="s">
        <v>332</v>
      </c>
      <c r="BD129" s="32"/>
      <c r="BE129" s="32"/>
      <c r="BF129" s="32" t="s">
        <v>333</v>
      </c>
      <c r="BG129" s="32"/>
      <c r="BH129" s="32"/>
      <c r="BI129" s="32" t="s">
        <v>234</v>
      </c>
      <c r="BJ129" s="32"/>
      <c r="BK129" s="32"/>
      <c r="BL129" s="32" t="s">
        <v>334</v>
      </c>
      <c r="BM129" s="32"/>
      <c r="BN129" s="32"/>
    </row>
    <row r="130" spans="1:66" ht="16.8">
      <c r="A130" s="26" t="s">
        <v>17</v>
      </c>
      <c r="D130" s="478" t="s">
        <v>336</v>
      </c>
      <c r="E130" s="479" t="s">
        <v>71</v>
      </c>
      <c r="F130" s="478" t="s">
        <v>72</v>
      </c>
      <c r="G130" s="478" t="s">
        <v>336</v>
      </c>
      <c r="H130" s="479" t="s">
        <v>71</v>
      </c>
      <c r="I130" s="478" t="s">
        <v>72</v>
      </c>
      <c r="J130" s="478" t="s">
        <v>336</v>
      </c>
      <c r="K130" s="479" t="s">
        <v>71</v>
      </c>
      <c r="L130" s="26" t="s">
        <v>72</v>
      </c>
      <c r="M130" s="478" t="s">
        <v>336</v>
      </c>
      <c r="N130" s="479" t="s">
        <v>71</v>
      </c>
      <c r="O130" s="26" t="s">
        <v>72</v>
      </c>
      <c r="P130" s="478" t="s">
        <v>336</v>
      </c>
      <c r="Q130" s="26" t="s">
        <v>71</v>
      </c>
      <c r="R130" s="26" t="s">
        <v>72</v>
      </c>
      <c r="S130" s="478" t="s">
        <v>336</v>
      </c>
      <c r="T130" s="26" t="s">
        <v>71</v>
      </c>
      <c r="U130" s="26" t="s">
        <v>72</v>
      </c>
      <c r="V130" s="478" t="s">
        <v>336</v>
      </c>
      <c r="W130" s="26" t="s">
        <v>71</v>
      </c>
      <c r="X130" s="26" t="s">
        <v>72</v>
      </c>
      <c r="Y130" s="478" t="s">
        <v>336</v>
      </c>
      <c r="Z130" s="26" t="s">
        <v>71</v>
      </c>
      <c r="AA130" s="26" t="s">
        <v>72</v>
      </c>
      <c r="AB130" s="478" t="s">
        <v>336</v>
      </c>
      <c r="AC130" s="26" t="s">
        <v>71</v>
      </c>
      <c r="AD130" s="26" t="s">
        <v>72</v>
      </c>
      <c r="AE130" s="478" t="s">
        <v>336</v>
      </c>
      <c r="AF130" s="26" t="s">
        <v>71</v>
      </c>
      <c r="AG130" s="26" t="s">
        <v>72</v>
      </c>
      <c r="AH130" s="480" t="s">
        <v>336</v>
      </c>
      <c r="AI130" s="26" t="s">
        <v>71</v>
      </c>
      <c r="AJ130" s="26" t="s">
        <v>72</v>
      </c>
      <c r="AK130" s="478" t="s">
        <v>336</v>
      </c>
      <c r="AL130" s="26" t="s">
        <v>71</v>
      </c>
      <c r="AM130" s="26" t="s">
        <v>72</v>
      </c>
      <c r="AN130" s="478" t="s">
        <v>336</v>
      </c>
      <c r="AO130" s="26" t="s">
        <v>71</v>
      </c>
      <c r="AP130" s="26" t="s">
        <v>72</v>
      </c>
      <c r="AQ130" s="478" t="s">
        <v>336</v>
      </c>
      <c r="AR130" s="26" t="s">
        <v>71</v>
      </c>
      <c r="AS130" s="26" t="s">
        <v>72</v>
      </c>
      <c r="AT130" s="478" t="s">
        <v>336</v>
      </c>
      <c r="AU130" s="26" t="s">
        <v>71</v>
      </c>
      <c r="AV130" s="26" t="s">
        <v>72</v>
      </c>
      <c r="AW130" s="478" t="s">
        <v>336</v>
      </c>
      <c r="AX130" s="26" t="s">
        <v>71</v>
      </c>
      <c r="AY130" s="26" t="s">
        <v>72</v>
      </c>
      <c r="AZ130" s="478" t="s">
        <v>336</v>
      </c>
      <c r="BA130" s="26" t="s">
        <v>71</v>
      </c>
      <c r="BB130" s="26" t="s">
        <v>72</v>
      </c>
      <c r="BC130" s="478" t="s">
        <v>336</v>
      </c>
      <c r="BD130" s="26" t="s">
        <v>71</v>
      </c>
      <c r="BE130" s="26" t="s">
        <v>72</v>
      </c>
      <c r="BF130" s="478" t="s">
        <v>336</v>
      </c>
      <c r="BG130" s="26" t="s">
        <v>71</v>
      </c>
      <c r="BH130" s="26" t="s">
        <v>72</v>
      </c>
      <c r="BI130" s="478" t="s">
        <v>336</v>
      </c>
      <c r="BJ130" s="26" t="s">
        <v>71</v>
      </c>
      <c r="BK130" s="26" t="s">
        <v>72</v>
      </c>
      <c r="BL130" s="478" t="s">
        <v>336</v>
      </c>
      <c r="BM130" s="26" t="s">
        <v>71</v>
      </c>
      <c r="BN130" s="26" t="s">
        <v>72</v>
      </c>
    </row>
    <row r="131" spans="1:66" hidden="1">
      <c r="A131" s="26" t="s">
        <v>17</v>
      </c>
      <c r="B131" s="31" t="s">
        <v>354</v>
      </c>
      <c r="C131" s="26" t="s">
        <v>337</v>
      </c>
      <c r="D131" s="485">
        <f t="shared" ref="D131:AI131" si="66">(D18/D$4)-1</f>
        <v>4.6521364660379705E-2</v>
      </c>
      <c r="E131" s="485">
        <f t="shared" si="66"/>
        <v>1.2532535023662028E-2</v>
      </c>
      <c r="F131" s="485">
        <f t="shared" si="66"/>
        <v>3.3568135799135979E-2</v>
      </c>
      <c r="G131" s="485">
        <f t="shared" si="66"/>
        <v>4.9501585190913078E-2</v>
      </c>
      <c r="H131" s="485">
        <f t="shared" si="66"/>
        <v>1.3625745632794173E-2</v>
      </c>
      <c r="I131" s="485">
        <f t="shared" si="66"/>
        <v>3.5393575698614788E-2</v>
      </c>
      <c r="J131" s="485">
        <f t="shared" si="66"/>
        <v>5.2386345585625715E-2</v>
      </c>
      <c r="K131" s="485">
        <f t="shared" si="66"/>
        <v>1.4722514062808445E-2</v>
      </c>
      <c r="L131" s="485">
        <f t="shared" si="66"/>
        <v>3.7117370513458647E-2</v>
      </c>
      <c r="M131" s="485">
        <f t="shared" si="66"/>
        <v>5.5181407353245726E-2</v>
      </c>
      <c r="N131" s="485">
        <f t="shared" si="66"/>
        <v>1.5821925597534259E-2</v>
      </c>
      <c r="O131" s="485">
        <f t="shared" si="66"/>
        <v>3.8746438488772572E-2</v>
      </c>
      <c r="P131" s="485">
        <f t="shared" si="66"/>
        <v>5.7891947478011074E-2</v>
      </c>
      <c r="Q131" s="485">
        <f t="shared" si="66"/>
        <v>1.6923056627093924E-2</v>
      </c>
      <c r="R131" s="485">
        <f t="shared" si="66"/>
        <v>4.0287109810256627E-2</v>
      </c>
      <c r="S131" s="485">
        <f t="shared" si="66"/>
        <v>6.0522621541315935E-2</v>
      </c>
      <c r="T131" s="485">
        <f t="shared" si="66"/>
        <v>1.8024977738477332E-2</v>
      </c>
      <c r="U131" s="485">
        <f t="shared" si="66"/>
        <v>4.174518772343494E-2</v>
      </c>
      <c r="V131" s="485">
        <f t="shared" si="66"/>
        <v>6.3077619568101317E-2</v>
      </c>
      <c r="W131" s="485">
        <f t="shared" si="66"/>
        <v>1.9126756847663184E-2</v>
      </c>
      <c r="X131" s="485">
        <f t="shared" si="66"/>
        <v>4.3126002163249799E-2</v>
      </c>
      <c r="Y131" s="485">
        <f t="shared" si="66"/>
        <v>6.5560715599869868E-2</v>
      </c>
      <c r="Z131" s="485">
        <f t="shared" si="66"/>
        <v>2.0227462350905112E-2</v>
      </c>
      <c r="AA131" s="485">
        <f t="shared" si="66"/>
        <v>4.4434456944046241E-2</v>
      </c>
      <c r="AB131" s="485">
        <f t="shared" si="66"/>
        <v>6.7975311834707064E-2</v>
      </c>
      <c r="AC131" s="485">
        <f t="shared" si="66"/>
        <v>2.1326166272570113E-2</v>
      </c>
      <c r="AD131" s="485">
        <f t="shared" si="66"/>
        <v>4.5675071395054223E-2</v>
      </c>
      <c r="AE131" s="485">
        <f t="shared" si="66"/>
        <v>7.0324478041508875E-2</v>
      </c>
      <c r="AF131" s="485">
        <f t="shared" si="66"/>
        <v>2.2421947386958241E-2</v>
      </c>
      <c r="AG131" s="485">
        <f t="shared" si="66"/>
        <v>4.6852017190140538E-2</v>
      </c>
      <c r="AH131" s="485">
        <f t="shared" si="66"/>
        <v>7.2610986845332848E-2</v>
      </c>
      <c r="AI131" s="485">
        <f t="shared" si="66"/>
        <v>2.3513894291842918E-2</v>
      </c>
      <c r="AJ131" s="485">
        <f t="shared" ref="AJ131:BN131" si="67">(AJ18/AJ$4)-1</f>
        <v>4.7969151007431821E-2</v>
      </c>
      <c r="AK131" s="485">
        <f t="shared" si="67"/>
        <v>7.4837345389294985E-2</v>
      </c>
      <c r="AL131" s="485">
        <f t="shared" si="67"/>
        <v>2.4601108412081185E-2</v>
      </c>
      <c r="AM131" s="485">
        <f t="shared" si="67"/>
        <v>4.9030043560141623E-2</v>
      </c>
      <c r="AN131" s="485">
        <f t="shared" si="67"/>
        <v>7.700582380230081E-2</v>
      </c>
      <c r="AO131" s="485">
        <f t="shared" si="67"/>
        <v>2.568270691247343E-2</v>
      </c>
      <c r="AP131" s="485">
        <f t="shared" si="67"/>
        <v>5.0038005461085833E-2</v>
      </c>
      <c r="AQ131" s="485">
        <f t="shared" si="67"/>
        <v>7.9118480838448191E-2</v>
      </c>
      <c r="AR131" s="485">
        <f t="shared" si="67"/>
        <v>2.6757825500165477E-2</v>
      </c>
      <c r="AS131" s="485">
        <f t="shared" si="67"/>
        <v>5.099611031722695E-2</v>
      </c>
      <c r="AT131" s="485">
        <f t="shared" si="67"/>
        <v>8.1177187000919027E-2</v>
      </c>
      <c r="AU131" s="485">
        <f t="shared" si="67"/>
        <v>2.7825621098194198E-2</v>
      </c>
      <c r="AV131" s="485">
        <f t="shared" si="67"/>
        <v>5.1907215394884521E-2</v>
      </c>
      <c r="AW131" s="485">
        <f t="shared" si="67"/>
        <v>8.318364541889367E-2</v>
      </c>
      <c r="AX131" s="485">
        <f t="shared" si="67"/>
        <v>2.8885274373305903E-2</v>
      </c>
      <c r="AY131" s="485">
        <f t="shared" si="67"/>
        <v>5.2773980149206645E-2</v>
      </c>
      <c r="AZ131" s="485">
        <f t="shared" si="67"/>
        <v>8.5139410708880536E-2</v>
      </c>
      <c r="BA131" s="485">
        <f t="shared" si="67"/>
        <v>2.9935992102871012E-2</v>
      </c>
      <c r="BB131" s="485">
        <f t="shared" si="67"/>
        <v>5.3598882871641162E-2</v>
      </c>
      <c r="BC131" s="485">
        <f t="shared" si="67"/>
        <v>8.7045906020764008E-2</v>
      </c>
      <c r="BD131" s="485">
        <f t="shared" si="67"/>
        <v>3.0977009367549213E-2</v>
      </c>
      <c r="BE131" s="485">
        <f t="shared" si="67"/>
        <v>5.4384235675255521E-2</v>
      </c>
      <c r="BF131" s="485">
        <f t="shared" si="67"/>
        <v>8.8904438442796607E-2</v>
      </c>
      <c r="BG131" s="485">
        <f t="shared" si="67"/>
        <v>3.2007591558318449E-2</v>
      </c>
      <c r="BH131" s="485">
        <f t="shared" si="67"/>
        <v>5.5132198008897237E-2</v>
      </c>
      <c r="BI131" s="485">
        <f t="shared" si="67"/>
        <v>9.0716212917841821E-2</v>
      </c>
      <c r="BJ131" s="485">
        <f t="shared" si="67"/>
        <v>3.3027036188508552E-2</v>
      </c>
      <c r="BK131" s="485">
        <f t="shared" si="67"/>
        <v>5.5844788866499906E-2</v>
      </c>
      <c r="BL131" s="485">
        <f t="shared" si="67"/>
        <v>9.2482344804786232E-2</v>
      </c>
      <c r="BM131" s="485">
        <f t="shared" si="67"/>
        <v>3.4034674503551576E-2</v>
      </c>
      <c r="BN131" s="485">
        <f t="shared" si="67"/>
        <v>5.6523897836690873E-2</v>
      </c>
    </row>
    <row r="132" spans="1:66" hidden="1">
      <c r="A132" s="26" t="s">
        <v>17</v>
      </c>
      <c r="B132" s="31" t="s">
        <v>354</v>
      </c>
      <c r="C132" s="26" t="s">
        <v>338</v>
      </c>
      <c r="D132" s="485">
        <f t="shared" ref="D132:AI132" si="68">(D19/D$5)-1</f>
        <v>3.8868692789906234E-2</v>
      </c>
      <c r="E132" s="485">
        <f t="shared" si="68"/>
        <v>1.3548681510588967E-2</v>
      </c>
      <c r="F132" s="485">
        <f t="shared" si="68"/>
        <v>2.4981544292061786E-2</v>
      </c>
      <c r="G132" s="485">
        <f t="shared" si="68"/>
        <v>4.1478621491269241E-2</v>
      </c>
      <c r="H132" s="485">
        <f t="shared" si="68"/>
        <v>1.4647116420518413E-2</v>
      </c>
      <c r="I132" s="485">
        <f t="shared" si="68"/>
        <v>2.6444174172994606E-2</v>
      </c>
      <c r="J132" s="485">
        <f t="shared" si="68"/>
        <v>4.4009828180090249E-2</v>
      </c>
      <c r="K132" s="485">
        <f t="shared" si="68"/>
        <v>1.5736290482487814E-2</v>
      </c>
      <c r="L132" s="485">
        <f t="shared" si="68"/>
        <v>2.7835510026103405E-2</v>
      </c>
      <c r="M132" s="485">
        <f t="shared" si="68"/>
        <v>4.6465091694563032E-2</v>
      </c>
      <c r="N132" s="485">
        <f t="shared" si="68"/>
        <v>1.6815324038050417E-2</v>
      </c>
      <c r="O132" s="485">
        <f t="shared" si="68"/>
        <v>2.9159442187363549E-2</v>
      </c>
      <c r="P132" s="485">
        <f t="shared" si="68"/>
        <v>4.8846989694515841E-2</v>
      </c>
      <c r="Q132" s="485">
        <f t="shared" si="68"/>
        <v>1.788337233827364E-2</v>
      </c>
      <c r="R132" s="485">
        <f t="shared" si="68"/>
        <v>3.041961210655475E-2</v>
      </c>
      <c r="S132" s="485">
        <f t="shared" si="68"/>
        <v>5.1157919608596059E-2</v>
      </c>
      <c r="T132" s="485">
        <f t="shared" si="68"/>
        <v>1.8939627885641297E-2</v>
      </c>
      <c r="U132" s="485">
        <f t="shared" si="68"/>
        <v>3.1619431457200031E-2</v>
      </c>
      <c r="V132" s="485">
        <f t="shared" si="68"/>
        <v>5.3400117621084098E-2</v>
      </c>
      <c r="W132" s="485">
        <f t="shared" si="68"/>
        <v>1.9983322516916813E-2</v>
      </c>
      <c r="X132" s="485">
        <f t="shared" si="68"/>
        <v>3.2762099503458542E-2</v>
      </c>
      <c r="Y132" s="485">
        <f t="shared" si="68"/>
        <v>5.55756758662731E-2</v>
      </c>
      <c r="Z132" s="485">
        <f t="shared" si="68"/>
        <v>2.1013729218927857E-2</v>
      </c>
      <c r="AA132" s="485">
        <f t="shared" si="68"/>
        <v>3.3850618907725005E-2</v>
      </c>
      <c r="AB132" s="485">
        <f t="shared" si="68"/>
        <v>5.7686557980624942E-2</v>
      </c>
      <c r="AC132" s="485">
        <f t="shared" si="68"/>
        <v>2.2030163672194236E-2</v>
      </c>
      <c r="AD132" s="485">
        <f t="shared" si="68"/>
        <v>3.4887810140863174E-2</v>
      </c>
      <c r="AE132" s="485">
        <f t="shared" si="68"/>
        <v>5.9734613147823579E-2</v>
      </c>
      <c r="AF132" s="485">
        <f t="shared" si="68"/>
        <v>2.3031985520217901E-2</v>
      </c>
      <c r="AG132" s="485">
        <f t="shared" si="68"/>
        <v>3.5876324638024037E-2</v>
      </c>
      <c r="AH132" s="485">
        <f t="shared" si="68"/>
        <v>6.1721588759059864E-2</v>
      </c>
      <c r="AI132" s="485">
        <f t="shared" si="68"/>
        <v>2.4018599365067228E-2</v>
      </c>
      <c r="AJ132" s="485">
        <f t="shared" ref="AJ132:BN132" si="69">(AJ19/AJ$5)-1</f>
        <v>3.6818656826516527E-2</v>
      </c>
      <c r="AK132" s="485">
        <f t="shared" si="69"/>
        <v>6.3649141799945186E-2</v>
      </c>
      <c r="AL132" s="485">
        <f t="shared" si="69"/>
        <v>2.4989455492536061E-2</v>
      </c>
      <c r="AM132" s="485">
        <f t="shared" si="69"/>
        <v>3.7717155137788394E-2</v>
      </c>
      <c r="AN132" s="485">
        <f t="shared" si="69"/>
        <v>6.5518849066099172E-2</v>
      </c>
      <c r="AO132" s="485">
        <f t="shared" si="69"/>
        <v>2.5944050332668889E-2</v>
      </c>
      <c r="AP132" s="485">
        <f t="shared" si="69"/>
        <v>3.8574032103015687E-2</v>
      </c>
      <c r="AQ132" s="485">
        <f t="shared" si="69"/>
        <v>6.7332216301352776E-2</v>
      </c>
      <c r="AR132" s="485">
        <f t="shared" si="69"/>
        <v>2.6881926663714806E-2</v>
      </c>
      <c r="AS132" s="485">
        <f t="shared" si="69"/>
        <v>3.9391373620781378E-2</v>
      </c>
      <c r="AT132" s="485">
        <f t="shared" si="69"/>
        <v>6.9090686345496755E-2</v>
      </c>
      <c r="AU132" s="485">
        <f t="shared" si="69"/>
        <v>2.780267356964683E-2</v>
      </c>
      <c r="AV132" s="485">
        <f t="shared" si="69"/>
        <v>4.0171147475665636E-2</v>
      </c>
      <c r="AW132" s="485">
        <f t="shared" si="69"/>
        <v>7.0795646372314502E-2</v>
      </c>
      <c r="AX132" s="485">
        <f t="shared" si="69"/>
        <v>2.8705926163202111E-2</v>
      </c>
      <c r="AY132" s="485">
        <f t="shared" si="69"/>
        <v>4.0915211178082611E-2</v>
      </c>
      <c r="AZ132" s="485">
        <f t="shared" si="69"/>
        <v>7.2448434293186148E-2</v>
      </c>
      <c r="BA132" s="485">
        <f t="shared" si="69"/>
        <v>2.9591365087958454E-2</v>
      </c>
      <c r="BB132" s="485">
        <f t="shared" si="69"/>
        <v>4.1625319188226095E-2</v>
      </c>
      <c r="BC132" s="485">
        <f t="shared" si="69"/>
        <v>7.405034439660052E-2</v>
      </c>
      <c r="BD132" s="485">
        <f t="shared" si="69"/>
        <v>3.0458715814272619E-2</v>
      </c>
      <c r="BE132" s="485">
        <f t="shared" si="69"/>
        <v>4.2303129580384402E-2</v>
      </c>
      <c r="BF132" s="485">
        <f t="shared" si="69"/>
        <v>7.5602632289492488E-2</v>
      </c>
      <c r="BG132" s="485">
        <f t="shared" si="69"/>
        <v>3.1307747744946157E-2</v>
      </c>
      <c r="BH132" s="485">
        <f t="shared" si="69"/>
        <v>4.2950210198072547E-2</v>
      </c>
      <c r="BI132" s="485">
        <f t="shared" si="69"/>
        <v>7.7106519202177815E-2</v>
      </c>
      <c r="BJ132" s="485">
        <f t="shared" si="69"/>
        <v>3.213827314725437E-2</v>
      </c>
      <c r="BK132" s="485">
        <f t="shared" si="69"/>
        <v>4.3568044345263734E-2</v>
      </c>
      <c r="BL132" s="485">
        <f t="shared" si="69"/>
        <v>7.8563195714883793E-2</v>
      </c>
      <c r="BM132" s="485">
        <f t="shared" si="69"/>
        <v>3.2950145928535735E-2</v>
      </c>
      <c r="BN132" s="485">
        <f t="shared" si="69"/>
        <v>4.4158036054436689E-2</v>
      </c>
    </row>
    <row r="133" spans="1:66" hidden="1">
      <c r="A133" s="26" t="s">
        <v>17</v>
      </c>
      <c r="B133" s="31" t="s">
        <v>354</v>
      </c>
      <c r="C133" s="26" t="s">
        <v>339</v>
      </c>
      <c r="D133" s="485">
        <f t="shared" ref="D133:AI133" si="70">(D20/D$6)-1</f>
        <v>2.7466281675667448E-2</v>
      </c>
      <c r="E133" s="485">
        <f t="shared" si="70"/>
        <v>1.0572799846008341E-2</v>
      </c>
      <c r="F133" s="485">
        <f t="shared" si="70"/>
        <v>1.671673909314908E-2</v>
      </c>
      <c r="G133" s="485">
        <f t="shared" si="70"/>
        <v>2.9552431568326432E-2</v>
      </c>
      <c r="H133" s="485">
        <f t="shared" si="70"/>
        <v>1.144471587017537E-2</v>
      </c>
      <c r="I133" s="485">
        <f t="shared" si="70"/>
        <v>1.7902822975917498E-2</v>
      </c>
      <c r="J133" s="485">
        <f t="shared" si="70"/>
        <v>3.1606781333921141E-2</v>
      </c>
      <c r="K133" s="485">
        <f t="shared" si="70"/>
        <v>1.23129812753624E-2</v>
      </c>
      <c r="L133" s="485">
        <f t="shared" si="70"/>
        <v>1.9059125404330191E-2</v>
      </c>
      <c r="M133" s="485">
        <f t="shared" si="70"/>
        <v>3.362926428473445E-2</v>
      </c>
      <c r="N133" s="485">
        <f t="shared" si="70"/>
        <v>1.3177136891966645E-2</v>
      </c>
      <c r="O133" s="485">
        <f t="shared" si="70"/>
        <v>2.0186131968499499E-2</v>
      </c>
      <c r="P133" s="485">
        <f t="shared" si="70"/>
        <v>3.5619830867171576E-2</v>
      </c>
      <c r="Q133" s="485">
        <f t="shared" si="70"/>
        <v>1.4036732456172762E-2</v>
      </c>
      <c r="R133" s="485">
        <f t="shared" si="70"/>
        <v>2.1284335882706173E-2</v>
      </c>
      <c r="S133" s="485">
        <f t="shared" si="70"/>
        <v>3.7578448620197991E-2</v>
      </c>
      <c r="T133" s="485">
        <f t="shared" si="70"/>
        <v>1.4891327510753394E-2</v>
      </c>
      <c r="U133" s="485">
        <f t="shared" si="70"/>
        <v>2.2354236847298203E-2</v>
      </c>
      <c r="V133" s="485">
        <f t="shared" si="70"/>
        <v>3.9505102130705128E-2</v>
      </c>
      <c r="W133" s="485">
        <f t="shared" si="70"/>
        <v>1.5740492261717476E-2</v>
      </c>
      <c r="X133" s="485">
        <f t="shared" si="70"/>
        <v>2.3396339960881196E-2</v>
      </c>
      <c r="Y133" s="485">
        <f t="shared" si="70"/>
        <v>4.1399792982213857E-2</v>
      </c>
      <c r="Z133" s="485">
        <f t="shared" si="70"/>
        <v>1.6583808387495402E-2</v>
      </c>
      <c r="AA133" s="485">
        <f t="shared" si="70"/>
        <v>2.4411154682938863E-2</v>
      </c>
      <c r="AB133" s="485">
        <f t="shared" si="70"/>
        <v>4.3262539693510904E-2</v>
      </c>
      <c r="AC133" s="485">
        <f t="shared" si="70"/>
        <v>1.7420869797730276E-2</v>
      </c>
      <c r="AD133" s="485">
        <f t="shared" si="70"/>
        <v>2.539919384680811E-2</v>
      </c>
      <c r="AE133" s="485">
        <f t="shared" si="70"/>
        <v>4.5093377644077837E-2</v>
      </c>
      <c r="AF133" s="485">
        <f t="shared" si="70"/>
        <v>1.8251283339099089E-2</v>
      </c>
      <c r="AG133" s="485">
        <f t="shared" si="70"/>
        <v>2.6360972722722087E-2</v>
      </c>
      <c r="AH133" s="485">
        <f t="shared" si="70"/>
        <v>4.6892358983382287E-2</v>
      </c>
      <c r="AI133" s="485">
        <f t="shared" si="70"/>
        <v>1.9074669445978243E-2</v>
      </c>
      <c r="AJ133" s="485">
        <f t="shared" ref="AJ133:BN133" si="71">(AJ20/AJ$6)-1</f>
        <v>2.729700813045155E-2</v>
      </c>
      <c r="AK133" s="485">
        <f t="shared" si="71"/>
        <v>4.8659552521430394E-2</v>
      </c>
      <c r="AL133" s="485">
        <f t="shared" si="71"/>
        <v>1.9890662734156184E-2</v>
      </c>
      <c r="AM133" s="485">
        <f t="shared" si="71"/>
        <v>2.8207817600907736E-2</v>
      </c>
      <c r="AN133" s="485">
        <f t="shared" si="71"/>
        <v>5.0395043598256528E-2</v>
      </c>
      <c r="AO133" s="485">
        <f t="shared" si="71"/>
        <v>2.0698912536188718E-2</v>
      </c>
      <c r="AP133" s="485">
        <f t="shared" si="71"/>
        <v>2.9093918585922918E-2</v>
      </c>
      <c r="AQ133" s="485">
        <f t="shared" si="71"/>
        <v>5.2098933930352365E-2</v>
      </c>
      <c r="AR133" s="485">
        <f t="shared" si="71"/>
        <v>2.14990833773816E-2</v>
      </c>
      <c r="AS133" s="485">
        <f t="shared" si="71"/>
        <v>2.9955827715281602E-2</v>
      </c>
      <c r="AT133" s="485">
        <f t="shared" si="71"/>
        <v>5.3771341432373498E-2</v>
      </c>
      <c r="AU133" s="485">
        <f t="shared" si="71"/>
        <v>2.2290855391780662E-2</v>
      </c>
      <c r="AV133" s="485">
        <f t="shared" si="71"/>
        <v>3.0794060099978315E-2</v>
      </c>
      <c r="AW133" s="485">
        <f t="shared" si="71"/>
        <v>5.5412400012795571E-2</v>
      </c>
      <c r="AX133" s="485">
        <f t="shared" si="71"/>
        <v>2.307392467792635E-2</v>
      </c>
      <c r="AY133" s="485">
        <f t="shared" si="71"/>
        <v>3.1609128680559095E-2</v>
      </c>
      <c r="AZ133" s="485">
        <f t="shared" si="71"/>
        <v>5.7022259342515147E-2</v>
      </c>
      <c r="BA133" s="485">
        <f t="shared" si="71"/>
        <v>2.3848003594492573E-2</v>
      </c>
      <c r="BB133" s="485">
        <f t="shared" si="71"/>
        <v>3.2401543619321904E-2</v>
      </c>
      <c r="BC133" s="485">
        <f t="shared" si="71"/>
        <v>5.8601084595748532E-2</v>
      </c>
      <c r="BD133" s="485">
        <f t="shared" si="71"/>
        <v>2.4612820996298357E-2</v>
      </c>
      <c r="BE133" s="485">
        <f t="shared" si="71"/>
        <v>3.3171811735091428E-2</v>
      </c>
      <c r="BF133" s="485">
        <f t="shared" si="71"/>
        <v>6.0149056162873249E-2</v>
      </c>
      <c r="BG133" s="485">
        <f t="shared" si="71"/>
        <v>2.5368122411500771E-2</v>
      </c>
      <c r="BH133" s="485">
        <f t="shared" si="71"/>
        <v>3.3920435979200692E-2</v>
      </c>
      <c r="BI133" s="485">
        <f t="shared" si="71"/>
        <v>6.1666369335205307E-2</v>
      </c>
      <c r="BJ133" s="485">
        <f t="shared" si="71"/>
        <v>2.611367016111088E-2</v>
      </c>
      <c r="BK133" s="485">
        <f t="shared" si="71"/>
        <v>3.4647914951286385E-2</v>
      </c>
      <c r="BL133" s="485">
        <f t="shared" si="71"/>
        <v>6.3153233961977362E-2</v>
      </c>
      <c r="BM133" s="485">
        <f t="shared" si="71"/>
        <v>2.6849243422259361E-2</v>
      </c>
      <c r="BN133" s="485">
        <f t="shared" si="71"/>
        <v>3.5354742453453936E-2</v>
      </c>
    </row>
    <row r="134" spans="1:66" hidden="1">
      <c r="A134" s="26" t="s">
        <v>17</v>
      </c>
      <c r="B134" s="31" t="s">
        <v>354</v>
      </c>
      <c r="C134" s="26" t="s">
        <v>340</v>
      </c>
      <c r="D134" s="485">
        <f t="shared" ref="D134:AI134" si="72">(D21/D$7)-1</f>
        <v>3.4873240972758124E-2</v>
      </c>
      <c r="E134" s="485">
        <f t="shared" si="72"/>
        <v>6.2079246200894556E-3</v>
      </c>
      <c r="F134" s="485">
        <f t="shared" si="72"/>
        <v>2.8488462127240322E-2</v>
      </c>
      <c r="G134" s="485">
        <f t="shared" si="72"/>
        <v>3.7375487000260277E-2</v>
      </c>
      <c r="H134" s="485">
        <f t="shared" si="72"/>
        <v>6.7845961032004798E-3</v>
      </c>
      <c r="I134" s="485">
        <f t="shared" si="72"/>
        <v>3.03847426902073E-2</v>
      </c>
      <c r="J134" s="485">
        <f t="shared" si="72"/>
        <v>3.9827331832934965E-2</v>
      </c>
      <c r="K134" s="485">
        <f t="shared" si="72"/>
        <v>7.3703325008915854E-3</v>
      </c>
      <c r="L134" s="485">
        <f t="shared" si="72"/>
        <v>3.2219530677924491E-2</v>
      </c>
      <c r="M134" s="485">
        <f t="shared" si="72"/>
        <v>4.2230866709951353E-2</v>
      </c>
      <c r="N134" s="485">
        <f t="shared" si="72"/>
        <v>7.965087345764621E-3</v>
      </c>
      <c r="O134" s="485">
        <f t="shared" si="72"/>
        <v>3.3995006170717046E-2</v>
      </c>
      <c r="P134" s="485">
        <f t="shared" si="72"/>
        <v>4.4588085414340339E-2</v>
      </c>
      <c r="Q134" s="485">
        <f t="shared" si="72"/>
        <v>8.5688047297989289E-3</v>
      </c>
      <c r="R134" s="485">
        <f t="shared" si="72"/>
        <v>3.5713260727106677E-2</v>
      </c>
      <c r="S134" s="485">
        <f t="shared" si="72"/>
        <v>4.6900888238941674E-2</v>
      </c>
      <c r="T134" s="485">
        <f t="shared" si="72"/>
        <v>9.1814191008132706E-3</v>
      </c>
      <c r="U134" s="485">
        <f t="shared" si="72"/>
        <v>3.7376301648257337E-2</v>
      </c>
      <c r="V134" s="485">
        <f t="shared" si="72"/>
        <v>4.9171085729181607E-2</v>
      </c>
      <c r="W134" s="485">
        <f t="shared" si="72"/>
        <v>9.8028550746167564E-3</v>
      </c>
      <c r="X134" s="485">
        <f t="shared" si="72"/>
        <v>3.8986055997688673E-2</v>
      </c>
      <c r="Y134" s="485">
        <f t="shared" si="72"/>
        <v>5.1400402220220132E-2</v>
      </c>
      <c r="Z134" s="485">
        <f t="shared" si="72"/>
        <v>1.0433027264145522E-2</v>
      </c>
      <c r="AA134" s="485">
        <f t="shared" si="72"/>
        <v>4.054437439262859E-2</v>
      </c>
      <c r="AB134" s="485">
        <f t="shared" si="72"/>
        <v>5.3590479184736806E-2</v>
      </c>
      <c r="AC134" s="485">
        <f t="shared" si="72"/>
        <v>1.1071840126859023E-2</v>
      </c>
      <c r="AD134" s="485">
        <f t="shared" si="72"/>
        <v>4.2053034582135052E-2</v>
      </c>
      <c r="AE134" s="485">
        <f t="shared" si="72"/>
        <v>5.5742878406506158E-2</v>
      </c>
      <c r="AF134" s="485">
        <f t="shared" si="72"/>
        <v>1.1719187831655598E-2</v>
      </c>
      <c r="AG134" s="485">
        <f t="shared" si="72"/>
        <v>4.351374482597592E-2</v>
      </c>
      <c r="AH134" s="485">
        <f t="shared" si="72"/>
        <v>5.7859084993833632E-2</v>
      </c>
      <c r="AI134" s="485">
        <f t="shared" si="72"/>
        <v>1.2374954146523676E-2</v>
      </c>
      <c r="AJ134" s="485">
        <f t="shared" ref="AJ134:BN134" si="73">(AJ21/AJ$7)-1</f>
        <v>4.4928147087217374E-2</v>
      </c>
      <c r="AK134" s="485">
        <f t="shared" si="73"/>
        <v>5.9940510245951595E-2</v>
      </c>
      <c r="AL134" s="485">
        <f t="shared" si="73"/>
        <v>1.3039012348115886E-2</v>
      </c>
      <c r="AM134" s="485">
        <f t="shared" si="73"/>
        <v>4.62978200505062E-2</v>
      </c>
      <c r="AN134" s="485">
        <f t="shared" si="73"/>
        <v>6.1988494384541903E-2</v>
      </c>
      <c r="AO134" s="485">
        <f t="shared" si="73"/>
        <v>1.3711225154370954E-2</v>
      </c>
      <c r="AP134" s="485">
        <f t="shared" si="73"/>
        <v>4.7624281977166616E-2</v>
      </c>
      <c r="AQ134" s="485">
        <f t="shared" si="73"/>
        <v>6.4004309161711292E-2</v>
      </c>
      <c r="AR134" s="485">
        <f t="shared" si="73"/>
        <v>1.4391444681260301E-2</v>
      </c>
      <c r="AS134" s="485">
        <f t="shared" si="73"/>
        <v>4.8908993407411838E-2</v>
      </c>
      <c r="AT134" s="485">
        <f t="shared" si="73"/>
        <v>6.5989160354923637E-2</v>
      </c>
      <c r="AU134" s="485">
        <f t="shared" si="73"/>
        <v>1.5079512424657882E-2</v>
      </c>
      <c r="AV134" s="485">
        <f t="shared" si="73"/>
        <v>5.0153359719241175E-2</v>
      </c>
      <c r="AW134" s="485">
        <f t="shared" si="73"/>
        <v>6.7944190158648832E-2</v>
      </c>
      <c r="AX134" s="485">
        <f t="shared" si="73"/>
        <v>1.5775259268259623E-2</v>
      </c>
      <c r="AY134" s="485">
        <f t="shared" si="73"/>
        <v>5.1358733552902658E-2</v>
      </c>
      <c r="AZ134" s="485">
        <f t="shared" si="73"/>
        <v>6.9870479481774828E-2</v>
      </c>
      <c r="BA134" s="485">
        <f t="shared" si="73"/>
        <v>1.6478505518393582E-2</v>
      </c>
      <c r="BB134" s="485">
        <f t="shared" si="73"/>
        <v>5.2526417109186152E-2</v>
      </c>
      <c r="BC134" s="485">
        <f t="shared" si="73"/>
        <v>7.1769050159144809E-2</v>
      </c>
      <c r="BD134" s="485">
        <f t="shared" si="73"/>
        <v>1.7189060966457559E-2</v>
      </c>
      <c r="BE134" s="485">
        <f t="shared" si="73"/>
        <v>5.3657664329214594E-2</v>
      </c>
      <c r="BF134" s="485">
        <f t="shared" si="73"/>
        <v>7.3640867084961537E-2</v>
      </c>
      <c r="BG134" s="485">
        <f t="shared" si="73"/>
        <v>1.7906724979630306E-2</v>
      </c>
      <c r="BH134" s="485">
        <f t="shared" si="73"/>
        <v>5.4753682962892958E-2</v>
      </c>
      <c r="BI134" s="485">
        <f t="shared" si="73"/>
        <v>7.5486840275172939E-2</v>
      </c>
      <c r="BJ134" s="485">
        <f t="shared" si="73"/>
        <v>1.863128662037572E-2</v>
      </c>
      <c r="BK134" s="485">
        <f t="shared" si="73"/>
        <v>5.5815636532658308E-2</v>
      </c>
      <c r="BL134" s="485">
        <f t="shared" si="73"/>
        <v>7.7307826865384843E-2</v>
      </c>
      <c r="BM134" s="485">
        <f t="shared" si="73"/>
        <v>1.9362524795151881E-2</v>
      </c>
      <c r="BN134" s="485">
        <f t="shared" si="73"/>
        <v>5.6844646198738191E-2</v>
      </c>
    </row>
    <row r="135" spans="1:66" hidden="1">
      <c r="A135" s="26" t="s">
        <v>17</v>
      </c>
      <c r="B135" s="31" t="s">
        <v>354</v>
      </c>
      <c r="C135" s="26" t="s">
        <v>341</v>
      </c>
      <c r="D135" s="485">
        <f t="shared" ref="D135:AI135" si="74">(D22/D$8)-1</f>
        <v>3.4873240972758346E-2</v>
      </c>
      <c r="E135" s="485">
        <f t="shared" si="74"/>
        <v>6.2079246200896776E-3</v>
      </c>
      <c r="F135" s="485">
        <f t="shared" si="74"/>
        <v>2.8488462127240544E-2</v>
      </c>
      <c r="G135" s="485">
        <f t="shared" si="74"/>
        <v>3.7375487000260055E-2</v>
      </c>
      <c r="H135" s="485">
        <f t="shared" si="74"/>
        <v>6.7845961032004798E-3</v>
      </c>
      <c r="I135" s="485">
        <f t="shared" si="74"/>
        <v>3.0384742690207078E-2</v>
      </c>
      <c r="J135" s="485">
        <f t="shared" si="74"/>
        <v>3.9827331832934965E-2</v>
      </c>
      <c r="K135" s="485">
        <f t="shared" si="74"/>
        <v>7.3703325008913634E-3</v>
      </c>
      <c r="L135" s="485">
        <f t="shared" si="74"/>
        <v>3.2219530677924491E-2</v>
      </c>
      <c r="M135" s="485">
        <f t="shared" si="74"/>
        <v>4.2230866709951576E-2</v>
      </c>
      <c r="N135" s="485">
        <f t="shared" si="74"/>
        <v>7.965087345764621E-3</v>
      </c>
      <c r="O135" s="485">
        <f t="shared" si="74"/>
        <v>3.3995006170717268E-2</v>
      </c>
      <c r="P135" s="485">
        <f t="shared" si="74"/>
        <v>4.4588085414341228E-2</v>
      </c>
      <c r="Q135" s="485">
        <f t="shared" si="74"/>
        <v>8.568804729799151E-3</v>
      </c>
      <c r="R135" s="485">
        <f t="shared" si="74"/>
        <v>3.5713260727107121E-2</v>
      </c>
      <c r="S135" s="485">
        <f t="shared" si="74"/>
        <v>4.6900888238941896E-2</v>
      </c>
      <c r="T135" s="485">
        <f t="shared" si="74"/>
        <v>9.1814191008132706E-3</v>
      </c>
      <c r="U135" s="485">
        <f t="shared" si="74"/>
        <v>3.7376301648257559E-2</v>
      </c>
      <c r="V135" s="485">
        <f t="shared" si="74"/>
        <v>4.9171085729181829E-2</v>
      </c>
      <c r="W135" s="485">
        <f t="shared" si="74"/>
        <v>9.8028550746167564E-3</v>
      </c>
      <c r="X135" s="485">
        <f t="shared" si="74"/>
        <v>3.8986055997688895E-2</v>
      </c>
      <c r="Y135" s="485">
        <f t="shared" si="74"/>
        <v>5.1400402220220354E-2</v>
      </c>
      <c r="Z135" s="485">
        <f t="shared" si="74"/>
        <v>1.0433027264145522E-2</v>
      </c>
      <c r="AA135" s="485">
        <f t="shared" si="74"/>
        <v>4.0544374392629035E-2</v>
      </c>
      <c r="AB135" s="485">
        <f t="shared" si="74"/>
        <v>5.3590479184737028E-2</v>
      </c>
      <c r="AC135" s="485">
        <f t="shared" si="74"/>
        <v>1.1071840126859245E-2</v>
      </c>
      <c r="AD135" s="485">
        <f t="shared" si="74"/>
        <v>4.2053034582135052E-2</v>
      </c>
      <c r="AE135" s="485">
        <f t="shared" si="74"/>
        <v>5.574287840650638E-2</v>
      </c>
      <c r="AF135" s="485">
        <f t="shared" si="74"/>
        <v>1.171918783165582E-2</v>
      </c>
      <c r="AG135" s="485">
        <f t="shared" si="74"/>
        <v>4.3513744825976364E-2</v>
      </c>
      <c r="AH135" s="485">
        <f t="shared" si="74"/>
        <v>5.7859084993834076E-2</v>
      </c>
      <c r="AI135" s="485">
        <f t="shared" si="74"/>
        <v>1.2374954146523898E-2</v>
      </c>
      <c r="AJ135" s="485">
        <f t="shared" ref="AJ135:BN135" si="75">(AJ22/AJ$8)-1</f>
        <v>4.4928147087217818E-2</v>
      </c>
      <c r="AK135" s="485">
        <f t="shared" si="75"/>
        <v>5.9940510245951595E-2</v>
      </c>
      <c r="AL135" s="485">
        <f t="shared" si="75"/>
        <v>1.3039012348115886E-2</v>
      </c>
      <c r="AM135" s="485">
        <f t="shared" si="75"/>
        <v>4.6297820050506422E-2</v>
      </c>
      <c r="AN135" s="485">
        <f t="shared" si="75"/>
        <v>6.198849438454257E-2</v>
      </c>
      <c r="AO135" s="485">
        <f t="shared" si="75"/>
        <v>1.3711225154371176E-2</v>
      </c>
      <c r="AP135" s="485">
        <f t="shared" si="75"/>
        <v>4.762428197716706E-2</v>
      </c>
      <c r="AQ135" s="485">
        <f t="shared" si="75"/>
        <v>6.4004309161711515E-2</v>
      </c>
      <c r="AR135" s="485">
        <f t="shared" si="75"/>
        <v>1.4391444681260523E-2</v>
      </c>
      <c r="AS135" s="485">
        <f t="shared" si="75"/>
        <v>4.890899340741206E-2</v>
      </c>
      <c r="AT135" s="485">
        <f t="shared" si="75"/>
        <v>6.5989160354924525E-2</v>
      </c>
      <c r="AU135" s="485">
        <f t="shared" si="75"/>
        <v>1.5079512424658104E-2</v>
      </c>
      <c r="AV135" s="485">
        <f t="shared" si="75"/>
        <v>5.0153359719241619E-2</v>
      </c>
      <c r="AW135" s="485">
        <f t="shared" si="75"/>
        <v>6.794419015864972E-2</v>
      </c>
      <c r="AX135" s="485">
        <f t="shared" si="75"/>
        <v>1.5775259268259845E-2</v>
      </c>
      <c r="AY135" s="485">
        <f t="shared" si="75"/>
        <v>5.1358733552903102E-2</v>
      </c>
      <c r="AZ135" s="485">
        <f t="shared" si="75"/>
        <v>6.9870479481774606E-2</v>
      </c>
      <c r="BA135" s="485">
        <f t="shared" si="75"/>
        <v>1.647850551839336E-2</v>
      </c>
      <c r="BB135" s="485">
        <f t="shared" si="75"/>
        <v>5.2526417109186152E-2</v>
      </c>
      <c r="BC135" s="485">
        <f t="shared" si="75"/>
        <v>7.1769050159145031E-2</v>
      </c>
      <c r="BD135" s="485">
        <f t="shared" si="75"/>
        <v>1.7189060966457559E-2</v>
      </c>
      <c r="BE135" s="485">
        <f t="shared" si="75"/>
        <v>5.3657664329214594E-2</v>
      </c>
      <c r="BF135" s="485">
        <f t="shared" si="75"/>
        <v>7.3640867084961759E-2</v>
      </c>
      <c r="BG135" s="485">
        <f t="shared" si="75"/>
        <v>1.7906724979630306E-2</v>
      </c>
      <c r="BH135" s="485">
        <f t="shared" si="75"/>
        <v>5.4753682962892958E-2</v>
      </c>
      <c r="BI135" s="485">
        <f t="shared" si="75"/>
        <v>7.5486840275172717E-2</v>
      </c>
      <c r="BJ135" s="485">
        <f t="shared" si="75"/>
        <v>1.863128662037572E-2</v>
      </c>
      <c r="BK135" s="485">
        <f t="shared" si="75"/>
        <v>5.5815636532658086E-2</v>
      </c>
      <c r="BL135" s="485">
        <f t="shared" si="75"/>
        <v>7.7307826865384621E-2</v>
      </c>
      <c r="BM135" s="485">
        <f t="shared" si="75"/>
        <v>1.9362524795151881E-2</v>
      </c>
      <c r="BN135" s="485">
        <f t="shared" si="75"/>
        <v>5.6844646198738191E-2</v>
      </c>
    </row>
    <row r="136" spans="1:66" hidden="1">
      <c r="A136" s="26" t="s">
        <v>17</v>
      </c>
      <c r="B136" s="31" t="s">
        <v>354</v>
      </c>
      <c r="C136" s="26" t="s">
        <v>342</v>
      </c>
      <c r="D136" s="485">
        <f t="shared" ref="D136:AI136" si="76">(D23/D$9)-1</f>
        <v>3.6035498176710146E-2</v>
      </c>
      <c r="E136" s="485">
        <f t="shared" si="76"/>
        <v>6.5035689175030331E-3</v>
      </c>
      <c r="F136" s="485">
        <f t="shared" si="76"/>
        <v>2.9341107345469908E-2</v>
      </c>
      <c r="G136" s="485">
        <f t="shared" si="76"/>
        <v>3.8575778438648678E-2</v>
      </c>
      <c r="H136" s="485">
        <f t="shared" si="76"/>
        <v>7.1045445327269086E-3</v>
      </c>
      <c r="I136" s="485">
        <f t="shared" si="76"/>
        <v>3.1249222413670896E-2</v>
      </c>
      <c r="J136" s="485">
        <f t="shared" si="76"/>
        <v>4.1059946661056834E-2</v>
      </c>
      <c r="K136" s="485">
        <f t="shared" si="76"/>
        <v>7.7144204727679355E-3</v>
      </c>
      <c r="L136" s="485">
        <f t="shared" si="76"/>
        <v>3.3090254054958246E-2</v>
      </c>
      <c r="M136" s="485">
        <f t="shared" si="76"/>
        <v>4.3490589950927694E-2</v>
      </c>
      <c r="N136" s="485">
        <f t="shared" si="76"/>
        <v>8.3331236068659997E-3</v>
      </c>
      <c r="O136" s="485">
        <f t="shared" si="76"/>
        <v>3.4866916023051475E-2</v>
      </c>
      <c r="P136" s="485">
        <f t="shared" si="76"/>
        <v>4.5870154464282775E-2</v>
      </c>
      <c r="Q136" s="485">
        <f t="shared" si="76"/>
        <v>8.9605708502573655E-3</v>
      </c>
      <c r="R136" s="485">
        <f t="shared" si="76"/>
        <v>3.6581789893852523E-2</v>
      </c>
      <c r="S136" s="485">
        <f t="shared" si="76"/>
        <v>4.8200952944330133E-2</v>
      </c>
      <c r="T136" s="485">
        <f t="shared" si="76"/>
        <v>9.5966690076940697E-3</v>
      </c>
      <c r="U136" s="485">
        <f t="shared" si="76"/>
        <v>3.8237332908971577E-2</v>
      </c>
      <c r="V136" s="485">
        <f t="shared" si="76"/>
        <v>5.0485171735153767E-2</v>
      </c>
      <c r="W136" s="485">
        <f t="shared" si="76"/>
        <v>1.0241314636183052E-2</v>
      </c>
      <c r="X136" s="485">
        <f t="shared" si="76"/>
        <v>3.983588526416959E-2</v>
      </c>
      <c r="Y136" s="485">
        <f t="shared" si="76"/>
        <v>5.2724877316968621E-2</v>
      </c>
      <c r="Z136" s="485">
        <f t="shared" si="76"/>
        <v>1.089439392817293E-2</v>
      </c>
      <c r="AA136" s="485">
        <f t="shared" si="76"/>
        <v>4.1379676888155803E-2</v>
      </c>
      <c r="AB136" s="485">
        <f t="shared" si="76"/>
        <v>5.4922022404814808E-2</v>
      </c>
      <c r="AC136" s="485">
        <f t="shared" si="76"/>
        <v>1.1555782616382348E-2</v>
      </c>
      <c r="AD136" s="485">
        <f t="shared" si="76"/>
        <v>4.2870833752999937E-2</v>
      </c>
      <c r="AE136" s="485">
        <f t="shared" si="76"/>
        <v>5.7078451648777229E-2</v>
      </c>
      <c r="AF136" s="485">
        <f t="shared" si="76"/>
        <v>1.2225345901402118E-2</v>
      </c>
      <c r="AG136" s="485">
        <f t="shared" si="76"/>
        <v>4.4311383753617317E-2</v>
      </c>
      <c r="AH136" s="485">
        <f t="shared" si="76"/>
        <v>5.9195906970458401E-2</v>
      </c>
      <c r="AI136" s="485">
        <f t="shared" si="76"/>
        <v>1.2902938403165365E-2</v>
      </c>
      <c r="AJ136" s="485">
        <f t="shared" ref="AJ136:BN136" si="77">(AJ23/AJ$9)-1</f>
        <v>4.5703262190426308E-2</v>
      </c>
      <c r="AK136" s="485">
        <f t="shared" si="77"/>
        <v>6.1276032567322947E-2</v>
      </c>
      <c r="AL136" s="485">
        <f t="shared" si="77"/>
        <v>1.3588404137292009E-2</v>
      </c>
      <c r="AM136" s="485">
        <f t="shared" si="77"/>
        <v>4.7048316886201702E-2</v>
      </c>
      <c r="AN136" s="485">
        <f t="shared" si="77"/>
        <v>6.3320379613783562E-2</v>
      </c>
      <c r="AO136" s="485">
        <f t="shared" si="77"/>
        <v>1.4281576517260364E-2</v>
      </c>
      <c r="AP136" s="485">
        <f t="shared" si="77"/>
        <v>4.8348312965427187E-2</v>
      </c>
      <c r="AQ136" s="485">
        <f t="shared" si="77"/>
        <v>6.5330410685345397E-2</v>
      </c>
      <c r="AR136" s="485">
        <f t="shared" si="77"/>
        <v>1.4982278383251391E-2</v>
      </c>
      <c r="AS136" s="485">
        <f t="shared" si="77"/>
        <v>4.9604937321952924E-2</v>
      </c>
      <c r="AT136" s="485">
        <f t="shared" si="77"/>
        <v>6.7307503929847412E-2</v>
      </c>
      <c r="AU136" s="485">
        <f t="shared" si="77"/>
        <v>1.5690322058440342E-2</v>
      </c>
      <c r="AV136" s="485">
        <f t="shared" si="77"/>
        <v>5.0819802798551583E-2</v>
      </c>
      <c r="AW136" s="485">
        <f t="shared" si="77"/>
        <v>6.9252957007718496E-2</v>
      </c>
      <c r="AX136" s="485">
        <f t="shared" si="77"/>
        <v>1.6405509433385035E-2</v>
      </c>
      <c r="AY136" s="485">
        <f t="shared" si="77"/>
        <v>5.199445209992426E-2</v>
      </c>
      <c r="AZ136" s="485">
        <f t="shared" si="77"/>
        <v>7.1167990821273674E-2</v>
      </c>
      <c r="BA136" s="485">
        <f t="shared" si="77"/>
        <v>1.7127632079073418E-2</v>
      </c>
      <c r="BB136" s="485">
        <f t="shared" si="77"/>
        <v>5.3130361458903597E-2</v>
      </c>
      <c r="BC136" s="485">
        <f t="shared" si="77"/>
        <v>7.3053753051299797E-2</v>
      </c>
      <c r="BD136" s="485">
        <f t="shared" si="77"/>
        <v>1.7856471389052553E-2</v>
      </c>
      <c r="BE136" s="485">
        <f t="shared" si="77"/>
        <v>5.4228944073932306E-2</v>
      </c>
      <c r="BF136" s="485">
        <f t="shared" si="77"/>
        <v>7.4911321517570517E-2</v>
      </c>
      <c r="BG136" s="485">
        <f t="shared" si="77"/>
        <v>1.8591798750956068E-2</v>
      </c>
      <c r="BH136" s="485">
        <f t="shared" si="77"/>
        <v>5.5291553334393395E-2</v>
      </c>
      <c r="BI136" s="485">
        <f t="shared" si="77"/>
        <v>7.6741707378452206E-2</v>
      </c>
      <c r="BJ136" s="485">
        <f t="shared" si="77"/>
        <v>1.9333375747598858E-2</v>
      </c>
      <c r="BK136" s="485">
        <f t="shared" si="77"/>
        <v>5.6319485849022577E-2</v>
      </c>
      <c r="BL136" s="485">
        <f t="shared" si="77"/>
        <v>7.8545858183393324E-2</v>
      </c>
      <c r="BM136" s="485">
        <f t="shared" si="77"/>
        <v>2.0080954387683869E-2</v>
      </c>
      <c r="BN136" s="485">
        <f t="shared" si="77"/>
        <v>5.7313984291377684E-2</v>
      </c>
    </row>
    <row r="137" spans="1:66" hidden="1">
      <c r="A137" s="26" t="s">
        <v>17</v>
      </c>
      <c r="B137" s="31" t="s">
        <v>354</v>
      </c>
      <c r="C137" s="26" t="s">
        <v>343</v>
      </c>
      <c r="D137" s="485">
        <f t="shared" ref="D137:AI137" si="78">(D24/D$10)-1</f>
        <v>3.4873240972758124E-2</v>
      </c>
      <c r="E137" s="485">
        <f t="shared" si="78"/>
        <v>6.2079246200896776E-3</v>
      </c>
      <c r="F137" s="485">
        <f t="shared" si="78"/>
        <v>2.8488462127240322E-2</v>
      </c>
      <c r="G137" s="485">
        <f t="shared" si="78"/>
        <v>3.7375487000260721E-2</v>
      </c>
      <c r="H137" s="485">
        <f t="shared" si="78"/>
        <v>6.7845961032004798E-3</v>
      </c>
      <c r="I137" s="485">
        <f t="shared" si="78"/>
        <v>3.0384742690207522E-2</v>
      </c>
      <c r="J137" s="485">
        <f t="shared" si="78"/>
        <v>3.9827331832934965E-2</v>
      </c>
      <c r="K137" s="485">
        <f t="shared" si="78"/>
        <v>7.3703325008915854E-3</v>
      </c>
      <c r="L137" s="485">
        <f t="shared" si="78"/>
        <v>3.2219530677924713E-2</v>
      </c>
      <c r="M137" s="485">
        <f t="shared" si="78"/>
        <v>4.2230866709951798E-2</v>
      </c>
      <c r="N137" s="485">
        <f t="shared" si="78"/>
        <v>7.965087345764621E-3</v>
      </c>
      <c r="O137" s="485">
        <f t="shared" si="78"/>
        <v>3.3995006170717712E-2</v>
      </c>
      <c r="P137" s="485">
        <f t="shared" si="78"/>
        <v>4.4588085414341228E-2</v>
      </c>
      <c r="Q137" s="485">
        <f t="shared" si="78"/>
        <v>8.5688047297989289E-3</v>
      </c>
      <c r="R137" s="485">
        <f t="shared" si="78"/>
        <v>3.5713260727107343E-2</v>
      </c>
      <c r="S137" s="485">
        <f t="shared" si="78"/>
        <v>4.6900888238942118E-2</v>
      </c>
      <c r="T137" s="485">
        <f t="shared" si="78"/>
        <v>9.1814191008132706E-3</v>
      </c>
      <c r="U137" s="485">
        <f t="shared" si="78"/>
        <v>3.7376301648257781E-2</v>
      </c>
      <c r="V137" s="485">
        <f t="shared" si="78"/>
        <v>4.9171085729182273E-2</v>
      </c>
      <c r="W137" s="485">
        <f t="shared" si="78"/>
        <v>9.8028550746167564E-3</v>
      </c>
      <c r="X137" s="485">
        <f t="shared" si="78"/>
        <v>3.8986055997689339E-2</v>
      </c>
      <c r="Y137" s="485">
        <f t="shared" si="78"/>
        <v>5.1400402220220798E-2</v>
      </c>
      <c r="Z137" s="485">
        <f t="shared" si="78"/>
        <v>1.0433027264145522E-2</v>
      </c>
      <c r="AA137" s="485">
        <f t="shared" si="78"/>
        <v>4.0544374392629035E-2</v>
      </c>
      <c r="AB137" s="485">
        <f t="shared" si="78"/>
        <v>5.3590479184737472E-2</v>
      </c>
      <c r="AC137" s="485">
        <f t="shared" si="78"/>
        <v>1.1071840126859245E-2</v>
      </c>
      <c r="AD137" s="485">
        <f t="shared" si="78"/>
        <v>4.2053034582135496E-2</v>
      </c>
      <c r="AE137" s="485">
        <f t="shared" si="78"/>
        <v>5.5742878406506824E-2</v>
      </c>
      <c r="AF137" s="485">
        <f t="shared" si="78"/>
        <v>1.171918783165582E-2</v>
      </c>
      <c r="AG137" s="485">
        <f t="shared" si="78"/>
        <v>4.3513744825976586E-2</v>
      </c>
      <c r="AH137" s="485">
        <f t="shared" si="78"/>
        <v>5.785908499383452E-2</v>
      </c>
      <c r="AI137" s="485">
        <f t="shared" si="78"/>
        <v>1.2374954146523898E-2</v>
      </c>
      <c r="AJ137" s="485">
        <f t="shared" ref="AJ137:BN137" si="79">(AJ24/AJ$10)-1</f>
        <v>4.4928147087217818E-2</v>
      </c>
      <c r="AK137" s="485">
        <f t="shared" si="79"/>
        <v>5.9940510245951817E-2</v>
      </c>
      <c r="AL137" s="485">
        <f t="shared" si="79"/>
        <v>1.3039012348115886E-2</v>
      </c>
      <c r="AM137" s="485">
        <f t="shared" si="79"/>
        <v>4.6297820050506422E-2</v>
      </c>
      <c r="AN137" s="485">
        <f t="shared" si="79"/>
        <v>6.1988494384541903E-2</v>
      </c>
      <c r="AO137" s="485">
        <f t="shared" si="79"/>
        <v>1.3711225154370954E-2</v>
      </c>
      <c r="AP137" s="485">
        <f t="shared" si="79"/>
        <v>4.7624281977166838E-2</v>
      </c>
      <c r="AQ137" s="485">
        <f t="shared" si="79"/>
        <v>6.4004309161711737E-2</v>
      </c>
      <c r="AR137" s="485">
        <f t="shared" si="79"/>
        <v>1.4391444681260523E-2</v>
      </c>
      <c r="AS137" s="485">
        <f t="shared" si="79"/>
        <v>4.8908993407412282E-2</v>
      </c>
      <c r="AT137" s="485">
        <f t="shared" si="79"/>
        <v>6.5989160354923859E-2</v>
      </c>
      <c r="AU137" s="485">
        <f t="shared" si="79"/>
        <v>1.5079512424657882E-2</v>
      </c>
      <c r="AV137" s="485">
        <f t="shared" si="79"/>
        <v>5.0153359719241397E-2</v>
      </c>
      <c r="AW137" s="485">
        <f t="shared" si="79"/>
        <v>6.7944190158649498E-2</v>
      </c>
      <c r="AX137" s="485">
        <f t="shared" si="79"/>
        <v>1.5775259268259845E-2</v>
      </c>
      <c r="AY137" s="485">
        <f t="shared" si="79"/>
        <v>5.1358733552903324E-2</v>
      </c>
      <c r="AZ137" s="485">
        <f t="shared" si="79"/>
        <v>6.987047948177505E-2</v>
      </c>
      <c r="BA137" s="485">
        <f t="shared" si="79"/>
        <v>1.6478505518393582E-2</v>
      </c>
      <c r="BB137" s="485">
        <f t="shared" si="79"/>
        <v>5.2526417109186152E-2</v>
      </c>
      <c r="BC137" s="485">
        <f t="shared" si="79"/>
        <v>7.1769050159145253E-2</v>
      </c>
      <c r="BD137" s="485">
        <f t="shared" si="79"/>
        <v>1.7189060966457781E-2</v>
      </c>
      <c r="BE137" s="485">
        <f t="shared" si="79"/>
        <v>5.3657664329214816E-2</v>
      </c>
      <c r="BF137" s="485">
        <f t="shared" si="79"/>
        <v>7.3640867084961981E-2</v>
      </c>
      <c r="BG137" s="485">
        <f t="shared" si="79"/>
        <v>1.7906724979630528E-2</v>
      </c>
      <c r="BH137" s="485">
        <f t="shared" si="79"/>
        <v>5.475368296289318E-2</v>
      </c>
      <c r="BI137" s="485">
        <f t="shared" si="79"/>
        <v>7.5486840275173162E-2</v>
      </c>
      <c r="BJ137" s="485">
        <f t="shared" si="79"/>
        <v>1.8631286620375942E-2</v>
      </c>
      <c r="BK137" s="485">
        <f t="shared" si="79"/>
        <v>5.581563653265853E-2</v>
      </c>
      <c r="BL137" s="485">
        <f t="shared" si="79"/>
        <v>7.7307826865384843E-2</v>
      </c>
      <c r="BM137" s="485">
        <f t="shared" si="79"/>
        <v>1.9362524795151881E-2</v>
      </c>
      <c r="BN137" s="485">
        <f t="shared" si="79"/>
        <v>5.6844646198738413E-2</v>
      </c>
    </row>
    <row r="138" spans="1:66" hidden="1">
      <c r="A138" s="26" t="s">
        <v>17</v>
      </c>
      <c r="B138" s="31" t="s">
        <v>354</v>
      </c>
      <c r="C138" s="26" t="s">
        <v>344</v>
      </c>
      <c r="D138" s="485">
        <f t="shared" ref="D138:AI138" si="80">(D25/D$11)-1</f>
        <v>3.4873240972758346E-2</v>
      </c>
      <c r="E138" s="485">
        <f t="shared" si="80"/>
        <v>6.2079246200894556E-3</v>
      </c>
      <c r="F138" s="485">
        <f t="shared" si="80"/>
        <v>2.8488462127240544E-2</v>
      </c>
      <c r="G138" s="485">
        <f t="shared" si="80"/>
        <v>3.7375487000260499E-2</v>
      </c>
      <c r="H138" s="485">
        <f t="shared" si="80"/>
        <v>6.7845961032004798E-3</v>
      </c>
      <c r="I138" s="485">
        <f t="shared" si="80"/>
        <v>3.0384742690207522E-2</v>
      </c>
      <c r="J138" s="485">
        <f t="shared" si="80"/>
        <v>3.9827331832935187E-2</v>
      </c>
      <c r="K138" s="485">
        <f t="shared" si="80"/>
        <v>7.3703325008915854E-3</v>
      </c>
      <c r="L138" s="485">
        <f t="shared" si="80"/>
        <v>3.2219530677924713E-2</v>
      </c>
      <c r="M138" s="485">
        <f t="shared" si="80"/>
        <v>4.2230866709951798E-2</v>
      </c>
      <c r="N138" s="485">
        <f t="shared" si="80"/>
        <v>7.965087345764621E-3</v>
      </c>
      <c r="O138" s="485">
        <f t="shared" si="80"/>
        <v>3.399500617071749E-2</v>
      </c>
      <c r="P138" s="485">
        <f t="shared" si="80"/>
        <v>4.4588085414341005E-2</v>
      </c>
      <c r="Q138" s="485">
        <f t="shared" si="80"/>
        <v>8.5688047297989289E-3</v>
      </c>
      <c r="R138" s="485">
        <f t="shared" si="80"/>
        <v>3.5713260727107121E-2</v>
      </c>
      <c r="S138" s="485">
        <f t="shared" si="80"/>
        <v>4.6900888238942118E-2</v>
      </c>
      <c r="T138" s="485">
        <f t="shared" si="80"/>
        <v>9.1814191008132706E-3</v>
      </c>
      <c r="U138" s="485">
        <f t="shared" si="80"/>
        <v>3.7376301648257781E-2</v>
      </c>
      <c r="V138" s="485">
        <f t="shared" si="80"/>
        <v>4.9171085729182273E-2</v>
      </c>
      <c r="W138" s="485">
        <f t="shared" si="80"/>
        <v>9.8028550746169785E-3</v>
      </c>
      <c r="X138" s="485">
        <f t="shared" si="80"/>
        <v>3.8986055997689117E-2</v>
      </c>
      <c r="Y138" s="485">
        <f t="shared" si="80"/>
        <v>5.1400402220220798E-2</v>
      </c>
      <c r="Z138" s="485">
        <f t="shared" si="80"/>
        <v>1.0433027264145744E-2</v>
      </c>
      <c r="AA138" s="485">
        <f t="shared" si="80"/>
        <v>4.0544374392629035E-2</v>
      </c>
      <c r="AB138" s="485">
        <f t="shared" si="80"/>
        <v>5.359047918473725E-2</v>
      </c>
      <c r="AC138" s="485">
        <f t="shared" si="80"/>
        <v>1.1071840126859023E-2</v>
      </c>
      <c r="AD138" s="485">
        <f t="shared" si="80"/>
        <v>4.2053034582135496E-2</v>
      </c>
      <c r="AE138" s="485">
        <f t="shared" si="80"/>
        <v>5.5742878406506158E-2</v>
      </c>
      <c r="AF138" s="485">
        <f t="shared" si="80"/>
        <v>1.171918783165582E-2</v>
      </c>
      <c r="AG138" s="485">
        <f t="shared" si="80"/>
        <v>4.3513744825976142E-2</v>
      </c>
      <c r="AH138" s="485">
        <f t="shared" si="80"/>
        <v>5.7859084993834076E-2</v>
      </c>
      <c r="AI138" s="485">
        <f t="shared" si="80"/>
        <v>1.2374954146523676E-2</v>
      </c>
      <c r="AJ138" s="485">
        <f t="shared" ref="AJ138:BN138" si="81">(AJ25/AJ$11)-1</f>
        <v>4.4928147087217596E-2</v>
      </c>
      <c r="AK138" s="485">
        <f t="shared" si="81"/>
        <v>5.9940510245952039E-2</v>
      </c>
      <c r="AL138" s="485">
        <f t="shared" si="81"/>
        <v>1.3039012348116108E-2</v>
      </c>
      <c r="AM138" s="485">
        <f t="shared" si="81"/>
        <v>4.6297820050506644E-2</v>
      </c>
      <c r="AN138" s="485">
        <f t="shared" si="81"/>
        <v>6.1988494384542348E-2</v>
      </c>
      <c r="AO138" s="485">
        <f t="shared" si="81"/>
        <v>1.3711225154370954E-2</v>
      </c>
      <c r="AP138" s="485">
        <f t="shared" si="81"/>
        <v>4.762428197716706E-2</v>
      </c>
      <c r="AQ138" s="485">
        <f t="shared" si="81"/>
        <v>6.4004309161711515E-2</v>
      </c>
      <c r="AR138" s="485">
        <f t="shared" si="81"/>
        <v>1.4391444681260523E-2</v>
      </c>
      <c r="AS138" s="485">
        <f t="shared" si="81"/>
        <v>4.8908993407412282E-2</v>
      </c>
      <c r="AT138" s="485">
        <f t="shared" si="81"/>
        <v>6.5989160354924525E-2</v>
      </c>
      <c r="AU138" s="485">
        <f t="shared" si="81"/>
        <v>1.5079512424658104E-2</v>
      </c>
      <c r="AV138" s="485">
        <f t="shared" si="81"/>
        <v>5.0153359719241619E-2</v>
      </c>
      <c r="AW138" s="485">
        <f t="shared" si="81"/>
        <v>6.794419015864972E-2</v>
      </c>
      <c r="AX138" s="485">
        <f t="shared" si="81"/>
        <v>1.5775259268260067E-2</v>
      </c>
      <c r="AY138" s="485">
        <f t="shared" si="81"/>
        <v>5.1358733552903324E-2</v>
      </c>
      <c r="AZ138" s="485">
        <f t="shared" si="81"/>
        <v>6.987047948177505E-2</v>
      </c>
      <c r="BA138" s="485">
        <f t="shared" si="81"/>
        <v>1.6478505518393582E-2</v>
      </c>
      <c r="BB138" s="485">
        <f t="shared" si="81"/>
        <v>5.2526417109186374E-2</v>
      </c>
      <c r="BC138" s="485">
        <f t="shared" si="81"/>
        <v>7.1769050159145698E-2</v>
      </c>
      <c r="BD138" s="485">
        <f t="shared" si="81"/>
        <v>1.7189060966457781E-2</v>
      </c>
      <c r="BE138" s="485">
        <f t="shared" si="81"/>
        <v>5.3657664329215038E-2</v>
      </c>
      <c r="BF138" s="485">
        <f t="shared" si="81"/>
        <v>7.3640867084962425E-2</v>
      </c>
      <c r="BG138" s="485">
        <f t="shared" si="81"/>
        <v>1.7906724979630528E-2</v>
      </c>
      <c r="BH138" s="485">
        <f t="shared" si="81"/>
        <v>5.4753682962893402E-2</v>
      </c>
      <c r="BI138" s="485">
        <f t="shared" si="81"/>
        <v>7.5486840275172717E-2</v>
      </c>
      <c r="BJ138" s="485">
        <f t="shared" si="81"/>
        <v>1.863128662037572E-2</v>
      </c>
      <c r="BK138" s="485">
        <f t="shared" si="81"/>
        <v>5.581563653265853E-2</v>
      </c>
      <c r="BL138" s="485">
        <f t="shared" si="81"/>
        <v>7.7307826865385509E-2</v>
      </c>
      <c r="BM138" s="485">
        <f t="shared" si="81"/>
        <v>1.9362524795152103E-2</v>
      </c>
      <c r="BN138" s="485">
        <f t="shared" si="81"/>
        <v>5.6844646198738413E-2</v>
      </c>
    </row>
    <row r="139" spans="1:66" hidden="1">
      <c r="A139" s="26" t="s">
        <v>17</v>
      </c>
      <c r="B139" s="31" t="s">
        <v>354</v>
      </c>
      <c r="C139" s="26" t="s">
        <v>345</v>
      </c>
      <c r="D139" s="485">
        <f t="shared" ref="D139:AI139" si="82">(D26/D$12)-1</f>
        <v>3.3755166548339544E-2</v>
      </c>
      <c r="E139" s="485">
        <f t="shared" si="82"/>
        <v>5.9348743708433904E-3</v>
      </c>
      <c r="F139" s="485">
        <f t="shared" si="82"/>
        <v>2.7656156363895956E-2</v>
      </c>
      <c r="G139" s="485">
        <f t="shared" si="82"/>
        <v>3.6216255934948371E-2</v>
      </c>
      <c r="H139" s="485">
        <f t="shared" si="82"/>
        <v>6.4887363860597347E-3</v>
      </c>
      <c r="I139" s="485">
        <f t="shared" si="82"/>
        <v>2.9535869080492327E-2</v>
      </c>
      <c r="J139" s="485">
        <f t="shared" si="82"/>
        <v>3.8632233581350039E-2</v>
      </c>
      <c r="K139" s="485">
        <f t="shared" si="82"/>
        <v>7.0517516234696043E-3</v>
      </c>
      <c r="L139" s="485">
        <f t="shared" si="82"/>
        <v>3.1359343655348093E-2</v>
      </c>
      <c r="M139" s="485">
        <f t="shared" si="82"/>
        <v>4.1004768880679388E-2</v>
      </c>
      <c r="N139" s="485">
        <f t="shared" si="82"/>
        <v>7.6238968262163365E-3</v>
      </c>
      <c r="O139" s="485">
        <f t="shared" si="82"/>
        <v>3.3128305273034009E-2</v>
      </c>
      <c r="P139" s="485">
        <f t="shared" si="82"/>
        <v>4.3335466962499458E-2</v>
      </c>
      <c r="Q139" s="485">
        <f t="shared" si="82"/>
        <v>8.205139872676126E-3</v>
      </c>
      <c r="R139" s="485">
        <f t="shared" si="82"/>
        <v>3.4844423719422757E-2</v>
      </c>
      <c r="S139" s="485">
        <f t="shared" si="82"/>
        <v>4.5625870317195227E-2</v>
      </c>
      <c r="T139" s="485">
        <f t="shared" si="82"/>
        <v>8.7954395382789929E-3</v>
      </c>
      <c r="U139" s="485">
        <f t="shared" si="82"/>
        <v>3.6509315303579815E-2</v>
      </c>
      <c r="V139" s="485">
        <f t="shared" si="82"/>
        <v>4.7877460360592483E-2</v>
      </c>
      <c r="W139" s="485">
        <f t="shared" si="82"/>
        <v>9.3947452696894196E-3</v>
      </c>
      <c r="X139" s="485">
        <f t="shared" si="82"/>
        <v>3.8124544704877916E-2</v>
      </c>
      <c r="Y139" s="485">
        <f t="shared" si="82"/>
        <v>5.0091658943532957E-2</v>
      </c>
      <c r="Z139" s="485">
        <f t="shared" si="82"/>
        <v>1.00029969726525E-2</v>
      </c>
      <c r="AA139" s="485">
        <f t="shared" si="82"/>
        <v>3.9691626748673992E-2</v>
      </c>
      <c r="AB139" s="485">
        <f t="shared" si="82"/>
        <v>5.2269829810988488E-2</v>
      </c>
      <c r="AC139" s="485">
        <f t="shared" si="82"/>
        <v>1.0620124814803233E-2</v>
      </c>
      <c r="AD139" s="485">
        <f t="shared" si="82"/>
        <v>4.1212028113746246E-2</v>
      </c>
      <c r="AE139" s="485">
        <f t="shared" si="82"/>
        <v>5.441328001510537E-2</v>
      </c>
      <c r="AF139" s="485">
        <f t="shared" si="82"/>
        <v>1.1246049044741246E-2</v>
      </c>
      <c r="AG139" s="485">
        <f t="shared" si="82"/>
        <v>4.268716897449587E-2</v>
      </c>
      <c r="AH139" s="485">
        <f t="shared" si="82"/>
        <v>5.6523261286432369E-2</v>
      </c>
      <c r="AI139" s="485">
        <f t="shared" si="82"/>
        <v>1.1880679828663032E-2</v>
      </c>
      <c r="AJ139" s="485">
        <f t="shared" ref="AJ139:BN139" si="83">(AJ26/AJ$12)-1</f>
        <v>4.4118424580779969E-2</v>
      </c>
      <c r="AK139" s="485">
        <f t="shared" si="83"/>
        <v>5.8600971367415822E-2</v>
      </c>
      <c r="AL139" s="485">
        <f t="shared" si="83"/>
        <v>1.2523917105818683E-2</v>
      </c>
      <c r="AM139" s="485">
        <f t="shared" si="83"/>
        <v>4.5507126778104201E-2</v>
      </c>
      <c r="AN139" s="485">
        <f t="shared" si="83"/>
        <v>6.0647555312058232E-2</v>
      </c>
      <c r="AO139" s="485">
        <f t="shared" si="83"/>
        <v>1.3175650464036126E-2</v>
      </c>
      <c r="AP139" s="485">
        <f t="shared" si="83"/>
        <v>4.6854565470735521E-2</v>
      </c>
      <c r="AQ139" s="485">
        <f t="shared" si="83"/>
        <v>6.2664106755513593E-2</v>
      </c>
      <c r="AR139" s="485">
        <f t="shared" si="83"/>
        <v>1.3835759036525008E-2</v>
      </c>
      <c r="AS139" s="485">
        <f t="shared" si="83"/>
        <v>4.8161990030211266E-2</v>
      </c>
      <c r="AT139" s="485">
        <f t="shared" si="83"/>
        <v>6.4651669157177016E-2</v>
      </c>
      <c r="AU139" s="485">
        <f t="shared" si="83"/>
        <v>1.4504111421115518E-2</v>
      </c>
      <c r="AV139" s="485">
        <f t="shared" si="83"/>
        <v>4.9430610651557627E-2</v>
      </c>
      <c r="AW139" s="485">
        <f t="shared" si="83"/>
        <v>6.6611237020679726E-2</v>
      </c>
      <c r="AX139" s="485">
        <f t="shared" si="83"/>
        <v>1.5180565623045261E-2</v>
      </c>
      <c r="AY139" s="485">
        <f t="shared" si="83"/>
        <v>5.0661599659436174E-2</v>
      </c>
      <c r="AZ139" s="485">
        <f t="shared" si="83"/>
        <v>6.8543757094027935E-2</v>
      </c>
      <c r="BA139" s="485">
        <f t="shared" si="83"/>
        <v>1.586496902233403E-2</v>
      </c>
      <c r="BB139" s="485">
        <f t="shared" si="83"/>
        <v>5.1856092766336737E-2</v>
      </c>
      <c r="BC139" s="485">
        <f t="shared" si="83"/>
        <v>7.0450129552912522E-2</v>
      </c>
      <c r="BD139" s="485">
        <f t="shared" si="83"/>
        <v>1.6557158366721225E-2</v>
      </c>
      <c r="BE139" s="485">
        <f t="shared" si="83"/>
        <v>5.3015190284803948E-2</v>
      </c>
      <c r="BF139" s="485">
        <f t="shared" si="83"/>
        <v>7.2331209170077626E-2</v>
      </c>
      <c r="BG139" s="485">
        <f t="shared" si="83"/>
        <v>1.7256959791056792E-2</v>
      </c>
      <c r="BH139" s="485">
        <f t="shared" si="83"/>
        <v>5.413995829562368E-2</v>
      </c>
      <c r="BI139" s="485">
        <f t="shared" si="83"/>
        <v>7.4187806473392515E-2</v>
      </c>
      <c r="BJ139" s="485">
        <f t="shared" si="83"/>
        <v>1.7964188863940578E-2</v>
      </c>
      <c r="BK139" s="485">
        <f t="shared" si="83"/>
        <v>5.5231429773770602E-2</v>
      </c>
      <c r="BL139" s="485">
        <f t="shared" si="83"/>
        <v>7.6020688895122035E-2</v>
      </c>
      <c r="BM139" s="485">
        <f t="shared" si="83"/>
        <v>1.867865066231289E-2</v>
      </c>
      <c r="BN139" s="485">
        <f t="shared" si="83"/>
        <v>5.6290605673857019E-2</v>
      </c>
    </row>
    <row r="140" spans="1:66" hidden="1">
      <c r="A140" s="26" t="s">
        <v>17</v>
      </c>
      <c r="B140" s="31" t="s">
        <v>354</v>
      </c>
      <c r="C140" s="26" t="s">
        <v>346</v>
      </c>
      <c r="D140" s="485">
        <f t="shared" ref="D140:AI140" si="84">(D27/D$13)-1</f>
        <v>2.2510540239024213E-2</v>
      </c>
      <c r="E140" s="485">
        <f t="shared" si="84"/>
        <v>1.1279766567061644E-2</v>
      </c>
      <c r="F140" s="485">
        <f t="shared" si="84"/>
        <v>1.1105506154926115E-2</v>
      </c>
      <c r="G140" s="485">
        <f t="shared" si="84"/>
        <v>2.4333971533212928E-2</v>
      </c>
      <c r="H140" s="485">
        <f t="shared" si="84"/>
        <v>1.2185944168317864E-2</v>
      </c>
      <c r="I140" s="485">
        <f t="shared" si="84"/>
        <v>1.2001774411989796E-2</v>
      </c>
      <c r="J140" s="485">
        <f t="shared" si="84"/>
        <v>2.6144017417231158E-2</v>
      </c>
      <c r="K140" s="485">
        <f t="shared" si="84"/>
        <v>1.3084368972756444E-2</v>
      </c>
      <c r="L140" s="485">
        <f t="shared" si="84"/>
        <v>1.2890978130199349E-2</v>
      </c>
      <c r="M140" s="485">
        <f t="shared" si="84"/>
        <v>2.7939642048239621E-2</v>
      </c>
      <c r="N140" s="485">
        <f t="shared" si="84"/>
        <v>1.3974554961523333E-2</v>
      </c>
      <c r="O140" s="485">
        <f t="shared" si="84"/>
        <v>1.3772620839826111E-2</v>
      </c>
      <c r="P140" s="485">
        <f t="shared" si="84"/>
        <v>2.9719844955488961E-2</v>
      </c>
      <c r="Q140" s="485">
        <f t="shared" si="84"/>
        <v>1.485603575619332E-2</v>
      </c>
      <c r="R140" s="485">
        <f t="shared" si="84"/>
        <v>1.4646224366414939E-2</v>
      </c>
      <c r="S140" s="485">
        <f t="shared" si="84"/>
        <v>3.1483663010707152E-2</v>
      </c>
      <c r="T140" s="485">
        <f t="shared" si="84"/>
        <v>1.5728365425383917E-2</v>
      </c>
      <c r="U140" s="485">
        <f t="shared" si="84"/>
        <v>1.5511329723203238E-2</v>
      </c>
      <c r="V140" s="485">
        <f t="shared" si="84"/>
        <v>3.323017221290292E-2</v>
      </c>
      <c r="W140" s="485">
        <f t="shared" si="84"/>
        <v>1.659111919408085E-2</v>
      </c>
      <c r="X140" s="485">
        <f t="shared" si="84"/>
        <v>1.6367497910086959E-2</v>
      </c>
      <c r="Y140" s="485">
        <f t="shared" si="84"/>
        <v>3.4958489282563843E-2</v>
      </c>
      <c r="Z140" s="485">
        <f t="shared" si="84"/>
        <v>1.7443894054623321E-2</v>
      </c>
      <c r="AA140" s="485">
        <f t="shared" si="84"/>
        <v>1.7214310617308604E-2</v>
      </c>
      <c r="AB140" s="485">
        <f t="shared" si="84"/>
        <v>3.6667773061773268E-2</v>
      </c>
      <c r="AC140" s="485">
        <f t="shared" si="84"/>
        <v>1.8286309279039958E-2</v>
      </c>
      <c r="AD140" s="485">
        <f t="shared" si="84"/>
        <v>1.8051370832774527E-2</v>
      </c>
      <c r="AE140" s="485">
        <f t="shared" si="84"/>
        <v>3.8357225718241184E-2</v>
      </c>
      <c r="AF140" s="485">
        <f t="shared" si="84"/>
        <v>1.9118006833115153E-2</v>
      </c>
      <c r="AG140" s="485">
        <f t="shared" si="84"/>
        <v>1.8878303352632742E-2</v>
      </c>
      <c r="AH140" s="485">
        <f t="shared" si="84"/>
        <v>4.0026093752727254E-2</v>
      </c>
      <c r="AI140" s="485">
        <f t="shared" si="84"/>
        <v>1.9938651693264697E-2</v>
      </c>
      <c r="AJ140" s="485">
        <f t="shared" ref="AJ140:BN140" si="85">(AJ27/AJ$13)-1</f>
        <v>1.9694755195436509E-2</v>
      </c>
      <c r="AK140" s="485">
        <f t="shared" si="85"/>
        <v>4.1673668810736419E-2</v>
      </c>
      <c r="AL140" s="485">
        <f t="shared" si="85"/>
        <v>2.0747932067917363E-2</v>
      </c>
      <c r="AM140" s="485">
        <f t="shared" si="85"/>
        <v>2.0500395920887149E-2</v>
      </c>
      <c r="AN140" s="485">
        <f t="shared" si="85"/>
        <v>4.3299288300711947E-2</v>
      </c>
      <c r="AO140" s="485">
        <f t="shared" si="85"/>
        <v>2.1545559525703695E-2</v>
      </c>
      <c r="AP140" s="485">
        <f t="shared" si="85"/>
        <v>2.1294917854773221E-2</v>
      </c>
      <c r="AQ140" s="485">
        <f t="shared" si="85"/>
        <v>4.4902335822219586E-2</v>
      </c>
      <c r="AR140" s="485">
        <f t="shared" si="85"/>
        <v>2.2331269033297962E-2</v>
      </c>
      <c r="AS140" s="485">
        <f t="shared" si="85"/>
        <v>2.2078036222314301E-2</v>
      </c>
      <c r="AT140" s="485">
        <f t="shared" si="85"/>
        <v>4.6482241408808189E-2</v>
      </c>
      <c r="AU140" s="485">
        <f t="shared" si="85"/>
        <v>2.3104818906254598E-2</v>
      </c>
      <c r="AV140" s="485">
        <f t="shared" si="85"/>
        <v>2.2849489192657169E-2</v>
      </c>
      <c r="AW140" s="485">
        <f t="shared" si="85"/>
        <v>4.8038481591288873E-2</v>
      </c>
      <c r="AX140" s="485">
        <f t="shared" si="85"/>
        <v>2.3865990676613658E-2</v>
      </c>
      <c r="AY140" s="485">
        <f t="shared" si="85"/>
        <v>2.3609037837755364E-2</v>
      </c>
      <c r="AZ140" s="485">
        <f t="shared" si="85"/>
        <v>4.9570579288193528E-2</v>
      </c>
      <c r="BA140" s="485">
        <f t="shared" si="85"/>
        <v>2.4614588881454624E-2</v>
      </c>
      <c r="BB140" s="485">
        <f t="shared" si="85"/>
        <v>2.4356466009314293E-2</v>
      </c>
      <c r="BC140" s="485">
        <f t="shared" si="85"/>
        <v>5.1078103531012831E-2</v>
      </c>
      <c r="BD140" s="485">
        <f t="shared" si="85"/>
        <v>2.53504407768812E-2</v>
      </c>
      <c r="BE140" s="485">
        <f t="shared" si="85"/>
        <v>2.5091580137848846E-2</v>
      </c>
      <c r="BF140" s="485">
        <f t="shared" si="85"/>
        <v>5.2560669032591267E-2</v>
      </c>
      <c r="BG140" s="485">
        <f t="shared" si="85"/>
        <v>2.6073395982213254E-2</v>
      </c>
      <c r="BH140" s="485">
        <f t="shared" si="85"/>
        <v>2.5814208958242491E-2</v>
      </c>
      <c r="BI140" s="485">
        <f t="shared" si="85"/>
        <v>5.4017935607711287E-2</v>
      </c>
      <c r="BJ140" s="485">
        <f t="shared" si="85"/>
        <v>2.6783326059373058E-2</v>
      </c>
      <c r="BK140" s="485">
        <f t="shared" si="85"/>
        <v>2.6524203166465643E-2</v>
      </c>
      <c r="BL140" s="485">
        <f t="shared" si="85"/>
        <v>5.5449607455391181E-2</v>
      </c>
      <c r="BM140" s="485">
        <f t="shared" si="85"/>
        <v>2.7480124032594588E-2</v>
      </c>
      <c r="BN140" s="485">
        <f t="shared" si="85"/>
        <v>2.7221435012313E-2</v>
      </c>
    </row>
    <row r="141" spans="1:66">
      <c r="A141" s="26" t="s">
        <v>17</v>
      </c>
      <c r="B141" s="31" t="s">
        <v>354</v>
      </c>
      <c r="C141" s="26" t="s">
        <v>92</v>
      </c>
      <c r="D141" s="485">
        <f>(D28/D$14)-1</f>
        <v>4.0323974449365974E-2</v>
      </c>
      <c r="E141" s="485">
        <f>(E28/E$14)-1</f>
        <v>1.252902307021575E-2</v>
      </c>
      <c r="F141" s="485"/>
      <c r="G141" s="485">
        <f>(G28/G$14)-1</f>
        <v>4.311618223646807E-2</v>
      </c>
      <c r="H141" s="485">
        <f>(H28/H$14)-1</f>
        <v>1.3621825758402428E-2</v>
      </c>
      <c r="I141" s="485"/>
      <c r="J141" s="485">
        <f>(J28/J$14)-1</f>
        <v>4.5839208612079352E-2</v>
      </c>
      <c r="K141" s="485">
        <f>(K28/K$14)-1</f>
        <v>1.471817217038196E-2</v>
      </c>
      <c r="L141" s="485"/>
      <c r="M141" s="485">
        <f>(M28/M$14)-1</f>
        <v>4.8495815736663062E-2</v>
      </c>
      <c r="N141" s="485">
        <f>(N28/N$14)-1</f>
        <v>1.5817148609126974E-2</v>
      </c>
      <c r="O141" s="485"/>
      <c r="P141" s="485">
        <f>(P28/P$14)-1</f>
        <v>5.108853636387134E-2</v>
      </c>
      <c r="Q141" s="485">
        <f>(Q28/Q$14)-1</f>
        <v>1.6917832534066424E-2</v>
      </c>
      <c r="R141" s="485"/>
      <c r="S141" s="485">
        <f>(S28/S$14)-1</f>
        <v>5.3619692578521505E-2</v>
      </c>
      <c r="T141" s="485">
        <f>(T28/T$14)-1</f>
        <v>1.8019295646012345E-2</v>
      </c>
      <c r="U141" s="485"/>
      <c r="V141" s="485">
        <f>(V28/V$14)-1</f>
        <v>5.6091413252290057E-2</v>
      </c>
      <c r="W141" s="485">
        <f>(W28/W$14)-1</f>
        <v>1.9120607013294988E-2</v>
      </c>
      <c r="X141" s="485"/>
      <c r="Y141" s="485">
        <f>(Y28/Y$14)-1</f>
        <v>5.8505650326092118E-2</v>
      </c>
      <c r="Z141" s="485">
        <f>(Z28/Z$14)-1</f>
        <v>2.0220836216772842E-2</v>
      </c>
      <c r="AA141" s="485"/>
      <c r="AB141" s="485">
        <f>(AB28/AB$14)-1</f>
        <v>6.0864194013313222E-2</v>
      </c>
      <c r="AC141" s="485">
        <f>(AC28/AC$14)-1</f>
        <v>2.1319056491177379E-2</v>
      </c>
      <c r="AD141" s="485"/>
      <c r="AE141" s="485">
        <f>(AE28/AE$14)-1</f>
        <v>6.316868700529521E-2</v>
      </c>
      <c r="AF141" s="485">
        <f>(AF28/AF$14)-1</f>
        <v>2.2414347840275406E-2</v>
      </c>
      <c r="AG141" s="485"/>
      <c r="AH141" s="485">
        <f>(AH28/AH$14)-1</f>
        <v>6.5420637749535659E-2</v>
      </c>
      <c r="AI141" s="485">
        <f>(AI28/AI$14)-1</f>
        <v>2.3505800103666763E-2</v>
      </c>
      <c r="AJ141" s="485"/>
      <c r="AK141" s="485">
        <f>(AK28/AK$14)-1</f>
        <v>6.7621432861710851E-2</v>
      </c>
      <c r="AL141" s="485">
        <f>(AL28/AL$14)-1</f>
        <v>2.4592515953616889E-2</v>
      </c>
      <c r="AM141" s="485"/>
      <c r="AN141" s="485">
        <f>(AN28/AN$14)-1</f>
        <v>6.9772348724684186E-2</v>
      </c>
      <c r="AO141" s="485">
        <f>(AO28/AO$14)-1</f>
        <v>2.5673613801191042E-2</v>
      </c>
      <c r="AP141" s="485"/>
      <c r="AQ141" s="485">
        <f>(AQ28/AQ$14)-1</f>
        <v>7.1874562320991098E-2</v>
      </c>
      <c r="AR141" s="485">
        <f>(AR28/AR$14)-1</f>
        <v>2.6748230592025246E-2</v>
      </c>
      <c r="AS141" s="485"/>
      <c r="AT141" s="485">
        <f>(AT28/AT$14)-1</f>
        <v>7.3929161339692628E-2</v>
      </c>
      <c r="AU141" s="485">
        <f>(AU28/AU$14)-1</f>
        <v>2.7815524473414621E-2</v>
      </c>
      <c r="AV141" s="485"/>
      <c r="AW141" s="485">
        <f>(AW28/AW$14)-1</f>
        <v>7.5937153593885753E-2</v>
      </c>
      <c r="AX141" s="485">
        <f>(AX28/AX$14)-1</f>
        <v>2.887467731590454E-2</v>
      </c>
      <c r="AY141" s="485"/>
      <c r="AZ141" s="485">
        <f>(AZ28/AZ$14)-1</f>
        <v>7.7899475781401772E-2</v>
      </c>
      <c r="BA141" s="485">
        <f>(BA28/BA$14)-1</f>
        <v>2.9924897074250945E-2</v>
      </c>
      <c r="BB141" s="485"/>
      <c r="BC141" s="485">
        <f>(BC28/BC$14)-1</f>
        <v>7.9817001618185834E-2</v>
      </c>
      <c r="BD141" s="485">
        <f>(BD28/BD$14)-1</f>
        <v>3.0965419974469555E-2</v>
      </c>
      <c r="BE141" s="485"/>
      <c r="BF141" s="485">
        <f>(BF28/BF$14)-1</f>
        <v>8.1690549371487231E-2</v>
      </c>
      <c r="BG141" s="485">
        <f>(BG28/BG$14)-1</f>
        <v>3.1995512515628377E-2</v>
      </c>
      <c r="BH141" s="485"/>
      <c r="BI141" s="485">
        <f>(BI28/BI$14)-1</f>
        <v>8.3520888818147787E-2</v>
      </c>
      <c r="BJ141" s="485">
        <f>(BJ28/BJ$14)-1</f>
        <v>3.3014473277046985E-2</v>
      </c>
      <c r="BK141" s="485"/>
      <c r="BL141" s="485">
        <f>(BL28/BL$14)-1</f>
        <v>8.5308747651880568E-2</v>
      </c>
      <c r="BM141" s="485">
        <f>(BM28/BM$14)-1</f>
        <v>3.4021634523675015E-2</v>
      </c>
      <c r="BN141" s="485"/>
    </row>
    <row r="142" spans="1:66" hidden="1">
      <c r="A142" s="26" t="s">
        <v>17</v>
      </c>
      <c r="D142" s="485"/>
      <c r="E142" s="485"/>
      <c r="F142" s="485"/>
      <c r="G142" s="485"/>
      <c r="H142" s="485"/>
      <c r="I142" s="485"/>
      <c r="J142" s="485"/>
      <c r="K142" s="485"/>
      <c r="L142" s="485"/>
      <c r="M142" s="485"/>
      <c r="N142" s="485"/>
      <c r="O142" s="485"/>
      <c r="P142" s="485"/>
      <c r="Q142" s="485"/>
      <c r="R142" s="485"/>
      <c r="S142" s="485"/>
      <c r="T142" s="485"/>
      <c r="U142" s="485"/>
      <c r="V142" s="485"/>
      <c r="W142" s="485"/>
      <c r="X142" s="485"/>
      <c r="Y142" s="485"/>
      <c r="Z142" s="485"/>
      <c r="AA142" s="485"/>
      <c r="AB142" s="485"/>
      <c r="AC142" s="485"/>
      <c r="AD142" s="485"/>
      <c r="AE142" s="485"/>
      <c r="AF142" s="485"/>
      <c r="AG142" s="485"/>
      <c r="AH142" s="486"/>
      <c r="AI142" s="485"/>
      <c r="AJ142" s="485"/>
      <c r="AK142" s="485"/>
      <c r="AL142" s="485"/>
      <c r="AM142" s="485"/>
      <c r="AN142" s="485"/>
      <c r="AO142" s="485"/>
      <c r="AP142" s="485"/>
      <c r="AQ142" s="485"/>
      <c r="AR142" s="485"/>
      <c r="AS142" s="485"/>
      <c r="AT142" s="485"/>
      <c r="AU142" s="485"/>
      <c r="AV142" s="485"/>
      <c r="AW142" s="485"/>
      <c r="AX142" s="485"/>
      <c r="AY142" s="485"/>
      <c r="AZ142" s="485"/>
      <c r="BA142" s="485"/>
      <c r="BB142" s="485"/>
      <c r="BC142" s="485"/>
      <c r="BD142" s="485"/>
      <c r="BE142" s="485"/>
      <c r="BF142" s="485"/>
      <c r="BG142" s="485"/>
      <c r="BH142" s="485"/>
      <c r="BI142" s="485"/>
      <c r="BJ142" s="485"/>
      <c r="BK142" s="485"/>
      <c r="BL142" s="485"/>
      <c r="BM142" s="485"/>
      <c r="BN142" s="485"/>
    </row>
    <row r="143" spans="1:66" hidden="1">
      <c r="A143" s="26" t="s">
        <v>17</v>
      </c>
      <c r="B143" s="31" t="s">
        <v>355</v>
      </c>
      <c r="C143" s="49"/>
      <c r="D143" s="486" t="s">
        <v>156</v>
      </c>
      <c r="E143" s="487"/>
      <c r="F143" s="487"/>
      <c r="G143" s="485" t="s">
        <v>316</v>
      </c>
      <c r="H143" s="485"/>
      <c r="I143" s="485"/>
      <c r="J143" s="485" t="s">
        <v>317</v>
      </c>
      <c r="K143" s="485"/>
      <c r="L143" s="485"/>
      <c r="M143" s="485" t="s">
        <v>318</v>
      </c>
      <c r="N143" s="485"/>
      <c r="O143" s="485"/>
      <c r="P143" s="485" t="s">
        <v>319</v>
      </c>
      <c r="Q143" s="485"/>
      <c r="R143" s="485"/>
      <c r="S143" s="485" t="s">
        <v>320</v>
      </c>
      <c r="T143" s="485"/>
      <c r="U143" s="485"/>
      <c r="V143" s="485" t="s">
        <v>321</v>
      </c>
      <c r="W143" s="485"/>
      <c r="X143" s="485"/>
      <c r="Y143" s="485" t="s">
        <v>322</v>
      </c>
      <c r="Z143" s="485"/>
      <c r="AA143" s="485"/>
      <c r="AB143" s="485" t="s">
        <v>323</v>
      </c>
      <c r="AC143" s="485"/>
      <c r="AD143" s="485"/>
      <c r="AE143" s="485" t="s">
        <v>324</v>
      </c>
      <c r="AF143" s="485"/>
      <c r="AG143" s="485"/>
      <c r="AH143" s="486" t="s">
        <v>325</v>
      </c>
      <c r="AI143" s="485"/>
      <c r="AJ143" s="485"/>
      <c r="AK143" s="485" t="s">
        <v>326</v>
      </c>
      <c r="AL143" s="485"/>
      <c r="AM143" s="485"/>
      <c r="AN143" s="485" t="s">
        <v>327</v>
      </c>
      <c r="AO143" s="485"/>
      <c r="AP143" s="485"/>
      <c r="AQ143" s="485" t="s">
        <v>328</v>
      </c>
      <c r="AR143" s="485"/>
      <c r="AS143" s="485"/>
      <c r="AT143" s="485" t="s">
        <v>329</v>
      </c>
      <c r="AU143" s="485"/>
      <c r="AV143" s="485"/>
      <c r="AW143" s="485" t="s">
        <v>330</v>
      </c>
      <c r="AX143" s="485"/>
      <c r="AY143" s="485"/>
      <c r="AZ143" s="485" t="s">
        <v>331</v>
      </c>
      <c r="BA143" s="485"/>
      <c r="BB143" s="485"/>
      <c r="BC143" s="485" t="s">
        <v>332</v>
      </c>
      <c r="BD143" s="485"/>
      <c r="BE143" s="485"/>
      <c r="BF143" s="485" t="s">
        <v>333</v>
      </c>
      <c r="BG143" s="485"/>
      <c r="BH143" s="485"/>
      <c r="BI143" s="485" t="s">
        <v>234</v>
      </c>
      <c r="BJ143" s="485"/>
      <c r="BK143" s="485"/>
      <c r="BL143" s="485" t="s">
        <v>334</v>
      </c>
      <c r="BM143" s="485"/>
      <c r="BN143" s="485"/>
    </row>
    <row r="144" spans="1:66" hidden="1">
      <c r="A144" s="26" t="s">
        <v>17</v>
      </c>
      <c r="B144" s="31" t="s">
        <v>355</v>
      </c>
      <c r="D144" s="485" t="s">
        <v>384</v>
      </c>
      <c r="E144" s="485" t="s">
        <v>71</v>
      </c>
      <c r="F144" s="485" t="s">
        <v>72</v>
      </c>
      <c r="G144" s="485" t="s">
        <v>384</v>
      </c>
      <c r="H144" s="485" t="s">
        <v>71</v>
      </c>
      <c r="I144" s="485" t="s">
        <v>72</v>
      </c>
      <c r="J144" s="485" t="s">
        <v>384</v>
      </c>
      <c r="K144" s="485" t="s">
        <v>71</v>
      </c>
      <c r="L144" s="485" t="s">
        <v>72</v>
      </c>
      <c r="M144" s="485" t="s">
        <v>384</v>
      </c>
      <c r="N144" s="485" t="s">
        <v>71</v>
      </c>
      <c r="O144" s="485" t="s">
        <v>72</v>
      </c>
      <c r="P144" s="485" t="s">
        <v>384</v>
      </c>
      <c r="Q144" s="485" t="s">
        <v>71</v>
      </c>
      <c r="R144" s="485" t="s">
        <v>72</v>
      </c>
      <c r="S144" s="485" t="s">
        <v>384</v>
      </c>
      <c r="T144" s="485" t="s">
        <v>71</v>
      </c>
      <c r="U144" s="485" t="s">
        <v>72</v>
      </c>
      <c r="V144" s="485" t="s">
        <v>384</v>
      </c>
      <c r="W144" s="485" t="s">
        <v>71</v>
      </c>
      <c r="X144" s="485" t="s">
        <v>72</v>
      </c>
      <c r="Y144" s="485" t="s">
        <v>384</v>
      </c>
      <c r="Z144" s="485" t="s">
        <v>71</v>
      </c>
      <c r="AA144" s="485" t="s">
        <v>72</v>
      </c>
      <c r="AB144" s="485" t="s">
        <v>384</v>
      </c>
      <c r="AC144" s="485" t="s">
        <v>71</v>
      </c>
      <c r="AD144" s="485" t="s">
        <v>72</v>
      </c>
      <c r="AE144" s="485" t="s">
        <v>384</v>
      </c>
      <c r="AF144" s="485" t="s">
        <v>71</v>
      </c>
      <c r="AG144" s="485" t="s">
        <v>72</v>
      </c>
      <c r="AH144" s="486" t="s">
        <v>384</v>
      </c>
      <c r="AI144" s="485" t="s">
        <v>71</v>
      </c>
      <c r="AJ144" s="485" t="s">
        <v>72</v>
      </c>
      <c r="AK144" s="485" t="s">
        <v>384</v>
      </c>
      <c r="AL144" s="485" t="s">
        <v>71</v>
      </c>
      <c r="AM144" s="485" t="s">
        <v>72</v>
      </c>
      <c r="AN144" s="485" t="s">
        <v>384</v>
      </c>
      <c r="AO144" s="485" t="s">
        <v>71</v>
      </c>
      <c r="AP144" s="485" t="s">
        <v>72</v>
      </c>
      <c r="AQ144" s="485" t="s">
        <v>384</v>
      </c>
      <c r="AR144" s="485" t="s">
        <v>71</v>
      </c>
      <c r="AS144" s="485" t="s">
        <v>72</v>
      </c>
      <c r="AT144" s="485" t="s">
        <v>384</v>
      </c>
      <c r="AU144" s="485" t="s">
        <v>71</v>
      </c>
      <c r="AV144" s="485" t="s">
        <v>72</v>
      </c>
      <c r="AW144" s="485" t="s">
        <v>384</v>
      </c>
      <c r="AX144" s="485" t="s">
        <v>71</v>
      </c>
      <c r="AY144" s="485" t="s">
        <v>72</v>
      </c>
      <c r="AZ144" s="485" t="s">
        <v>384</v>
      </c>
      <c r="BA144" s="485" t="s">
        <v>71</v>
      </c>
      <c r="BB144" s="485" t="s">
        <v>72</v>
      </c>
      <c r="BC144" s="485" t="s">
        <v>384</v>
      </c>
      <c r="BD144" s="485" t="s">
        <v>71</v>
      </c>
      <c r="BE144" s="485" t="s">
        <v>72</v>
      </c>
      <c r="BF144" s="485" t="s">
        <v>384</v>
      </c>
      <c r="BG144" s="485" t="s">
        <v>71</v>
      </c>
      <c r="BH144" s="485" t="s">
        <v>72</v>
      </c>
      <c r="BI144" s="485" t="s">
        <v>384</v>
      </c>
      <c r="BJ144" s="485" t="s">
        <v>71</v>
      </c>
      <c r="BK144" s="485" t="s">
        <v>72</v>
      </c>
      <c r="BL144" s="485" t="s">
        <v>384</v>
      </c>
      <c r="BM144" s="485" t="s">
        <v>71</v>
      </c>
      <c r="BN144" s="485" t="s">
        <v>72</v>
      </c>
    </row>
    <row r="145" spans="1:66" hidden="1">
      <c r="A145" s="26" t="s">
        <v>17</v>
      </c>
      <c r="B145" s="31" t="s">
        <v>355</v>
      </c>
      <c r="C145" s="26" t="s">
        <v>337</v>
      </c>
      <c r="D145" s="485">
        <f t="shared" ref="D145:AI145" si="86">(D32/D$4)-1</f>
        <v>-4.0015993250550386E-2</v>
      </c>
      <c r="E145" s="485">
        <f t="shared" si="86"/>
        <v>-1.0965968145704608E-2</v>
      </c>
      <c r="F145" s="485">
        <f t="shared" si="86"/>
        <v>-2.9372118824244287E-2</v>
      </c>
      <c r="G145" s="485">
        <f t="shared" si="86"/>
        <v>-4.2522672897549407E-2</v>
      </c>
      <c r="H145" s="485">
        <f t="shared" si="86"/>
        <v>-1.1922527428694596E-2</v>
      </c>
      <c r="I145" s="485">
        <f t="shared" si="86"/>
        <v>-3.0969378736287911E-2</v>
      </c>
      <c r="J145" s="485">
        <f t="shared" si="86"/>
        <v>-4.4941514793943371E-2</v>
      </c>
      <c r="K145" s="485">
        <f t="shared" si="86"/>
        <v>-1.2882199804957306E-2</v>
      </c>
      <c r="L145" s="485">
        <f t="shared" si="86"/>
        <v>-3.2477699199276344E-2</v>
      </c>
      <c r="M145" s="485">
        <f t="shared" si="86"/>
        <v>-4.7277957324268316E-2</v>
      </c>
      <c r="N145" s="485">
        <f t="shared" si="86"/>
        <v>-1.3844184897842449E-2</v>
      </c>
      <c r="O145" s="485">
        <f t="shared" si="86"/>
        <v>-3.3903133677676056E-2</v>
      </c>
      <c r="P145" s="485">
        <f t="shared" si="86"/>
        <v>-4.9536907023426058E-2</v>
      </c>
      <c r="Q145" s="485">
        <f t="shared" si="86"/>
        <v>-1.4807674548707239E-2</v>
      </c>
      <c r="R145" s="485">
        <f t="shared" si="86"/>
        <v>-3.5251221083974826E-2</v>
      </c>
      <c r="S145" s="485">
        <f t="shared" si="86"/>
        <v>-5.1722795593380333E-2</v>
      </c>
      <c r="T145" s="485">
        <f t="shared" si="86"/>
        <v>-1.5771855521167777E-2</v>
      </c>
      <c r="U145" s="485">
        <f t="shared" si="86"/>
        <v>-3.6527039258005933E-2</v>
      </c>
      <c r="V145" s="485">
        <f t="shared" si="86"/>
        <v>-5.383963027045191E-2</v>
      </c>
      <c r="W145" s="485">
        <f t="shared" si="86"/>
        <v>-1.6735912241705564E-2</v>
      </c>
      <c r="X145" s="485">
        <f t="shared" si="86"/>
        <v>-3.7735251892843658E-2</v>
      </c>
      <c r="Y145" s="485">
        <f t="shared" si="86"/>
        <v>-5.5891038462129061E-2</v>
      </c>
      <c r="Z145" s="485">
        <f t="shared" si="86"/>
        <v>-1.7699029557041945E-2</v>
      </c>
      <c r="AA145" s="485">
        <f t="shared" si="86"/>
        <v>-3.8880149826040378E-2</v>
      </c>
      <c r="AB145" s="485">
        <f t="shared" si="86"/>
        <v>-5.7880307424999278E-2</v>
      </c>
      <c r="AC145" s="485">
        <f t="shared" si="86"/>
        <v>-1.8660395488499071E-2</v>
      </c>
      <c r="AD145" s="485">
        <f t="shared" si="86"/>
        <v>-3.9965687470672639E-2</v>
      </c>
      <c r="AE145" s="485">
        <f t="shared" si="86"/>
        <v>-5.981041963377276E-2</v>
      </c>
      <c r="AF145" s="485">
        <f t="shared" si="86"/>
        <v>-1.9619203963588627E-2</v>
      </c>
      <c r="AG145" s="485">
        <f t="shared" si="86"/>
        <v>-4.0995515041373221E-2</v>
      </c>
      <c r="AH145" s="485">
        <f t="shared" si="86"/>
        <v>-6.1684084390664862E-2</v>
      </c>
      <c r="AI145" s="485">
        <f t="shared" si="86"/>
        <v>-2.0574657505362692E-2</v>
      </c>
      <c r="AJ145" s="485">
        <f t="shared" ref="AJ145:BN145" si="87">(AJ32/AJ$4)-1</f>
        <v>-4.1973007131502982E-2</v>
      </c>
      <c r="AK145" s="485">
        <f t="shared" si="87"/>
        <v>-6.3503766140749263E-2</v>
      </c>
      <c r="AL145" s="485">
        <f t="shared" si="87"/>
        <v>-2.1525969860571093E-2</v>
      </c>
      <c r="AM145" s="485">
        <f t="shared" si="87"/>
        <v>-4.2901288115123948E-2</v>
      </c>
      <c r="AN145" s="485">
        <f t="shared" si="87"/>
        <v>-6.5271709889234475E-2</v>
      </c>
      <c r="AO145" s="485">
        <f t="shared" si="87"/>
        <v>-2.2472368548414501E-2</v>
      </c>
      <c r="AP145" s="485">
        <f t="shared" si="87"/>
        <v>-4.3783254778450353E-2</v>
      </c>
      <c r="AQ145" s="485">
        <f t="shared" si="87"/>
        <v>-6.6989964058473461E-2</v>
      </c>
      <c r="AR145" s="485">
        <f t="shared" si="87"/>
        <v>-2.3413097312645181E-2</v>
      </c>
      <c r="AS145" s="485">
        <f t="shared" si="87"/>
        <v>-4.4621596527573915E-2</v>
      </c>
      <c r="AT145" s="485">
        <f t="shared" si="87"/>
        <v>-6.8660401073878607E-2</v>
      </c>
      <c r="AU145" s="485">
        <f t="shared" si="87"/>
        <v>-2.4347418460919812E-2</v>
      </c>
      <c r="AV145" s="485">
        <f t="shared" si="87"/>
        <v>-4.54188134705239E-2</v>
      </c>
      <c r="AW145" s="485">
        <f t="shared" si="87"/>
        <v>-7.0284735927157005E-2</v>
      </c>
      <c r="AX145" s="485">
        <f t="shared" si="87"/>
        <v>-2.5274615076642859E-2</v>
      </c>
      <c r="AY145" s="485">
        <f t="shared" si="87"/>
        <v>-4.6177232630555953E-2</v>
      </c>
      <c r="AZ145" s="485">
        <f t="shared" si="87"/>
        <v>-7.1864542931072695E-2</v>
      </c>
      <c r="BA145" s="485">
        <f t="shared" si="87"/>
        <v>-2.6193993090012357E-2</v>
      </c>
      <c r="BB145" s="485">
        <f t="shared" si="87"/>
        <v>-4.6899022512686073E-2</v>
      </c>
      <c r="BC145" s="485">
        <f t="shared" si="87"/>
        <v>-7.340127085120407E-2</v>
      </c>
      <c r="BD145" s="485">
        <f t="shared" si="87"/>
        <v>-2.7104883196605645E-2</v>
      </c>
      <c r="BE145" s="485">
        <f t="shared" si="87"/>
        <v>-4.7586206215848526E-2</v>
      </c>
      <c r="BF145" s="485">
        <f t="shared" si="87"/>
        <v>-7.4896256575947451E-2</v>
      </c>
      <c r="BG145" s="485">
        <f t="shared" si="87"/>
        <v>-2.800664261352892E-2</v>
      </c>
      <c r="BH145" s="485">
        <f t="shared" si="87"/>
        <v>-4.8240673257785249E-2</v>
      </c>
      <c r="BI145" s="485">
        <f t="shared" si="87"/>
        <v>-7.6350737465650909E-2</v>
      </c>
      <c r="BJ145" s="485">
        <f t="shared" si="87"/>
        <v>-2.8898656664945066E-2</v>
      </c>
      <c r="BK145" s="485">
        <f t="shared" si="87"/>
        <v>-4.8864190258187556E-2</v>
      </c>
      <c r="BL145" s="485">
        <f t="shared" si="87"/>
        <v>-7.7765862504546646E-2</v>
      </c>
      <c r="BM145" s="485">
        <f t="shared" si="87"/>
        <v>-2.9780340190608157E-2</v>
      </c>
      <c r="BN145" s="485">
        <f t="shared" si="87"/>
        <v>-4.9458410607104875E-2</v>
      </c>
    </row>
    <row r="146" spans="1:66" hidden="1">
      <c r="A146" s="26" t="s">
        <v>17</v>
      </c>
      <c r="B146" s="31" t="s">
        <v>355</v>
      </c>
      <c r="C146" s="26" t="s">
        <v>338</v>
      </c>
      <c r="D146" s="485">
        <f t="shared" ref="D146:AI146" si="88">(D33/D$5)-1</f>
        <v>-3.4307930220537242E-2</v>
      </c>
      <c r="E146" s="485">
        <f t="shared" si="88"/>
        <v>-1.2159830843200381E-2</v>
      </c>
      <c r="F146" s="485">
        <f t="shared" si="88"/>
        <v>-2.242073168197023E-2</v>
      </c>
      <c r="G146" s="485">
        <f t="shared" si="88"/>
        <v>-3.6567105455847626E-2</v>
      </c>
      <c r="H146" s="485">
        <f t="shared" si="88"/>
        <v>-1.3145667190934018E-2</v>
      </c>
      <c r="I146" s="485">
        <f t="shared" si="88"/>
        <v>-2.3733430037485737E-2</v>
      </c>
      <c r="J146" s="485">
        <f t="shared" si="88"/>
        <v>-3.8752506993099511E-2</v>
      </c>
      <c r="K146" s="485">
        <f t="shared" si="88"/>
        <v>-1.412319200336698E-2</v>
      </c>
      <c r="L146" s="485">
        <f t="shared" si="88"/>
        <v>-2.4982142586131961E-2</v>
      </c>
      <c r="M146" s="485">
        <f t="shared" si="88"/>
        <v>-4.0867023635378863E-2</v>
      </c>
      <c r="N146" s="485">
        <f t="shared" si="88"/>
        <v>-1.5091615794237012E-2</v>
      </c>
      <c r="O146" s="485">
        <f t="shared" si="88"/>
        <v>-2.617036087262814E-2</v>
      </c>
      <c r="P146" s="485">
        <f t="shared" si="88"/>
        <v>-4.2913341834518226E-2</v>
      </c>
      <c r="Q146" s="485">
        <f t="shared" si="88"/>
        <v>-1.6050180408286763E-2</v>
      </c>
      <c r="R146" s="485">
        <f t="shared" si="88"/>
        <v>-2.7301353068369227E-2</v>
      </c>
      <c r="S146" s="485">
        <f t="shared" si="88"/>
        <v>-4.4893965350437992E-2</v>
      </c>
      <c r="T146" s="485">
        <f t="shared" si="88"/>
        <v>-1.699816112309982E-2</v>
      </c>
      <c r="U146" s="485">
        <f t="shared" si="88"/>
        <v>-2.8378181122437951E-2</v>
      </c>
      <c r="V146" s="485">
        <f t="shared" si="88"/>
        <v>-4.6811233080045533E-2</v>
      </c>
      <c r="W146" s="485">
        <f t="shared" si="88"/>
        <v>-1.7934868518454272E-2</v>
      </c>
      <c r="X146" s="485">
        <f t="shared" si="88"/>
        <v>-2.940371634825123E-2</v>
      </c>
      <c r="Y146" s="485">
        <f t="shared" si="88"/>
        <v>-4.8667335219634178E-2</v>
      </c>
      <c r="Z146" s="485">
        <f t="shared" si="88"/>
        <v>-1.8859650105973569E-2</v>
      </c>
      <c r="AA146" s="485">
        <f t="shared" si="88"/>
        <v>-3.0380653610750041E-2</v>
      </c>
      <c r="AB146" s="485">
        <f t="shared" si="88"/>
        <v>-5.0464327906912243E-2</v>
      </c>
      <c r="AC146" s="485">
        <f t="shared" si="88"/>
        <v>-1.9771891714521206E-2</v>
      </c>
      <c r="AD146" s="485">
        <f t="shared" si="88"/>
        <v>-3.1311524259465928E-2</v>
      </c>
      <c r="AE146" s="485">
        <f t="shared" si="88"/>
        <v>-5.2204146473557977E-2</v>
      </c>
      <c r="AF146" s="485">
        <f t="shared" si="88"/>
        <v>-2.0671018629377813E-2</v>
      </c>
      <c r="AG146" s="485">
        <f t="shared" si="88"/>
        <v>-3.2198707935761961E-2</v>
      </c>
      <c r="AH146" s="485">
        <f t="shared" si="88"/>
        <v>-5.3888617426184227E-2</v>
      </c>
      <c r="AI146" s="485">
        <f t="shared" si="88"/>
        <v>-2.1556496485769183E-2</v>
      </c>
      <c r="AJ146" s="485">
        <f t="shared" ref="AJ146:BN146" si="89">(AJ33/AJ$5)-1</f>
        <v>-3.3044443367746035E-2</v>
      </c>
      <c r="AK146" s="485">
        <f t="shared" si="89"/>
        <v>-5.5519469262437671E-2</v>
      </c>
      <c r="AL146" s="485">
        <f t="shared" si="89"/>
        <v>-2.2427831919691443E-2</v>
      </c>
      <c r="AM146" s="485">
        <f t="shared" si="89"/>
        <v>-3.3850838253434823E-2</v>
      </c>
      <c r="AN146" s="485">
        <f t="shared" si="89"/>
        <v>-5.7098342219314535E-2</v>
      </c>
      <c r="AO146" s="485">
        <f t="shared" si="89"/>
        <v>-2.3284572981228435E-2</v>
      </c>
      <c r="AP146" s="485">
        <f t="shared" si="89"/>
        <v>-3.4619878321463404E-2</v>
      </c>
      <c r="AQ146" s="485">
        <f t="shared" si="89"/>
        <v>-5.8626797042445777E-2</v>
      </c>
      <c r="AR146" s="485">
        <f t="shared" si="89"/>
        <v>-2.412630931759796E-2</v>
      </c>
      <c r="AS146" s="485">
        <f t="shared" si="89"/>
        <v>-3.5353435648749376E-2</v>
      </c>
      <c r="AT146" s="485">
        <f t="shared" si="89"/>
        <v>-6.0106322857831684E-2</v>
      </c>
      <c r="AU146" s="485">
        <f t="shared" si="89"/>
        <v>-2.4952672135026499E-2</v>
      </c>
      <c r="AV146" s="485">
        <f t="shared" si="89"/>
        <v>-3.605327630585875E-2</v>
      </c>
      <c r="AW146" s="485">
        <f t="shared" si="89"/>
        <v>-6.1538344221119701E-2</v>
      </c>
      <c r="AX146" s="485">
        <f t="shared" si="89"/>
        <v>-2.5763333950180267E-2</v>
      </c>
      <c r="AY146" s="485">
        <f t="shared" si="89"/>
        <v>-3.672106739319736E-2</v>
      </c>
      <c r="AZ146" s="485">
        <f t="shared" si="89"/>
        <v>-6.2924227413858169E-2</v>
      </c>
      <c r="BA146" s="485">
        <f t="shared" si="89"/>
        <v>-2.6558008143281908E-2</v>
      </c>
      <c r="BB146" s="485">
        <f t="shared" si="89"/>
        <v>-3.7358383524438321E-2</v>
      </c>
      <c r="BC146" s="485">
        <f t="shared" si="89"/>
        <v>-6.4265286051134241E-2</v>
      </c>
      <c r="BD146" s="485">
        <f t="shared" si="89"/>
        <v>-2.7336448326223284E-2</v>
      </c>
      <c r="BE146" s="485">
        <f t="shared" si="89"/>
        <v>-3.7966712807695147E-2</v>
      </c>
      <c r="BF146" s="485">
        <f t="shared" si="89"/>
        <v>-6.5562786060409217E-2</v>
      </c>
      <c r="BG146" s="485">
        <f t="shared" si="89"/>
        <v>-2.8098447539902094E-2</v>
      </c>
      <c r="BH146" s="485">
        <f t="shared" si="89"/>
        <v>-3.8547462369698526E-2</v>
      </c>
      <c r="BI146" s="485">
        <f t="shared" si="89"/>
        <v>-6.6817950087281086E-2</v>
      </c>
      <c r="BJ146" s="485">
        <f t="shared" si="89"/>
        <v>-2.8843837295736474E-2</v>
      </c>
      <c r="BK146" s="485">
        <f t="shared" si="89"/>
        <v>-3.9101963463633593E-2</v>
      </c>
      <c r="BL146" s="485">
        <f t="shared" si="89"/>
        <v>-6.8031961380027095E-2</v>
      </c>
      <c r="BM146" s="485">
        <f t="shared" si="89"/>
        <v>-2.9572486476755366E-2</v>
      </c>
      <c r="BN146" s="485">
        <f t="shared" si="89"/>
        <v>-3.9631476197166227E-2</v>
      </c>
    </row>
    <row r="147" spans="1:66" hidden="1">
      <c r="A147" s="26" t="s">
        <v>17</v>
      </c>
      <c r="B147" s="31" t="s">
        <v>355</v>
      </c>
      <c r="C147" s="26" t="s">
        <v>339</v>
      </c>
      <c r="D147" s="485">
        <f t="shared" ref="D147:AI147" si="90">(D34/D$6)-1</f>
        <v>-2.4324416492560785E-2</v>
      </c>
      <c r="E147" s="485">
        <f t="shared" si="90"/>
        <v>-9.4790619309039759E-3</v>
      </c>
      <c r="F147" s="485">
        <f t="shared" si="90"/>
        <v>-1.4987421255926336E-2</v>
      </c>
      <c r="G147" s="485">
        <f t="shared" si="90"/>
        <v>-2.6146892758292739E-2</v>
      </c>
      <c r="H147" s="485">
        <f t="shared" si="90"/>
        <v>-1.0260779745674298E-2</v>
      </c>
      <c r="I147" s="485">
        <f t="shared" si="90"/>
        <v>-1.6050806805995133E-2</v>
      </c>
      <c r="J147" s="485">
        <f t="shared" si="90"/>
        <v>-2.7938083674470593E-2</v>
      </c>
      <c r="K147" s="485">
        <f t="shared" si="90"/>
        <v>-1.1039224591704144E-2</v>
      </c>
      <c r="L147" s="485">
        <f t="shared" si="90"/>
        <v>-1.7087491741813343E-2</v>
      </c>
      <c r="M147" s="485">
        <f t="shared" si="90"/>
        <v>-2.9698087769306269E-2</v>
      </c>
      <c r="N147" s="485">
        <f t="shared" si="90"/>
        <v>-1.1813984799694754E-2</v>
      </c>
      <c r="O147" s="485">
        <f t="shared" si="90"/>
        <v>-1.8097911420034252E-2</v>
      </c>
      <c r="P147" s="485">
        <f t="shared" si="90"/>
        <v>-3.1427017905337529E-2</v>
      </c>
      <c r="Q147" s="485">
        <f t="shared" si="90"/>
        <v>-1.2584656684844542E-2</v>
      </c>
      <c r="R147" s="485">
        <f t="shared" si="90"/>
        <v>-1.9082508032771117E-2</v>
      </c>
      <c r="S147" s="485">
        <f t="shared" si="90"/>
        <v>-3.3125000909345559E-2</v>
      </c>
      <c r="T147" s="485">
        <f t="shared" si="90"/>
        <v>-1.3350845354468399E-2</v>
      </c>
      <c r="U147" s="485">
        <f t="shared" si="90"/>
        <v>-2.0041729587232604E-2</v>
      </c>
      <c r="V147" s="485">
        <f t="shared" si="90"/>
        <v>-3.4792177215171138E-2</v>
      </c>
      <c r="W147" s="485">
        <f t="shared" si="90"/>
        <v>-1.4112165476022343E-2</v>
      </c>
      <c r="X147" s="485">
        <f t="shared" si="90"/>
        <v>-2.0976028930444923E-2</v>
      </c>
      <c r="Y147" s="485">
        <f t="shared" si="90"/>
        <v>-3.6428700516937251E-2</v>
      </c>
      <c r="Z147" s="485">
        <f t="shared" si="90"/>
        <v>-1.4868242002581966E-2</v>
      </c>
      <c r="AA147" s="485">
        <f t="shared" si="90"/>
        <v>-2.1885862819186253E-2</v>
      </c>
      <c r="AB147" s="485">
        <f t="shared" si="90"/>
        <v>-3.8034737430293508E-2</v>
      </c>
      <c r="AC147" s="485">
        <f t="shared" si="90"/>
        <v>-1.5618710853137707E-2</v>
      </c>
      <c r="AD147" s="485">
        <f t="shared" si="90"/>
        <v>-2.2771691035069486E-2</v>
      </c>
      <c r="AE147" s="485">
        <f t="shared" si="90"/>
        <v>-3.9610467159343243E-2</v>
      </c>
      <c r="AF147" s="485">
        <f t="shared" si="90"/>
        <v>-1.636321954539921E-2</v>
      </c>
      <c r="AG147" s="485">
        <f t="shared" si="90"/>
        <v>-2.3633975544509411E-2</v>
      </c>
      <c r="AH147" s="485">
        <f t="shared" si="90"/>
        <v>-4.1156081167096348E-2</v>
      </c>
      <c r="AI147" s="485">
        <f t="shared" si="90"/>
        <v>-1.71014277791528E-2</v>
      </c>
      <c r="AJ147" s="485">
        <f t="shared" ref="AJ147:BN147" si="91">(AJ34/AJ$6)-1</f>
        <v>-2.4473179703163317E-2</v>
      </c>
      <c r="AK147" s="485">
        <f t="shared" si="91"/>
        <v>-4.2671782847389927E-2</v>
      </c>
      <c r="AL147" s="485">
        <f t="shared" si="91"/>
        <v>-1.7833007968553916E-2</v>
      </c>
      <c r="AM147" s="485">
        <f t="shared" si="91"/>
        <v>-2.5289767504262484E-2</v>
      </c>
      <c r="AN147" s="485">
        <f t="shared" si="91"/>
        <v>-4.4157787196431042E-2</v>
      </c>
      <c r="AO147" s="485">
        <f t="shared" si="91"/>
        <v>-1.8557645722100391E-2</v>
      </c>
      <c r="AP147" s="485">
        <f t="shared" si="91"/>
        <v>-2.6084202870137907E-2</v>
      </c>
      <c r="AQ147" s="485">
        <f t="shared" si="91"/>
        <v>-4.5614320482271209E-2</v>
      </c>
      <c r="AR147" s="485">
        <f t="shared" si="91"/>
        <v>-1.9275040269376653E-2</v>
      </c>
      <c r="AS147" s="485">
        <f t="shared" si="91"/>
        <v>-2.685694898611457E-2</v>
      </c>
      <c r="AT147" s="485">
        <f t="shared" si="91"/>
        <v>-4.7041619910739074E-2</v>
      </c>
      <c r="AU147" s="485">
        <f t="shared" si="91"/>
        <v>-1.9984904834010497E-2</v>
      </c>
      <c r="AV147" s="485">
        <f t="shared" si="91"/>
        <v>-2.7608467675843018E-2</v>
      </c>
      <c r="AW147" s="485">
        <f t="shared" si="91"/>
        <v>-4.8439933286545167E-2</v>
      </c>
      <c r="AX147" s="485">
        <f t="shared" si="91"/>
        <v>-2.068696695262362E-2</v>
      </c>
      <c r="AY147" s="485">
        <f t="shared" si="91"/>
        <v>-2.8339218817053036E-2</v>
      </c>
      <c r="AZ147" s="485">
        <f t="shared" si="91"/>
        <v>-4.9809518668507358E-2</v>
      </c>
      <c r="BA147" s="485">
        <f t="shared" si="91"/>
        <v>-2.1380968739889927E-2</v>
      </c>
      <c r="BB147" s="485">
        <f t="shared" si="91"/>
        <v>-2.9049659796633542E-2</v>
      </c>
      <c r="BC147" s="485">
        <f t="shared" si="91"/>
        <v>-5.1150644018027602E-2</v>
      </c>
      <c r="BD147" s="485">
        <f t="shared" si="91"/>
        <v>-2.2066667100129389E-2</v>
      </c>
      <c r="BE147" s="485">
        <f t="shared" si="91"/>
        <v>-2.9740245003875065E-2</v>
      </c>
      <c r="BF147" s="485">
        <f t="shared" si="91"/>
        <v>-5.2463586840191145E-2</v>
      </c>
      <c r="BG147" s="485">
        <f t="shared" si="91"/>
        <v>-2.274383388617307E-2</v>
      </c>
      <c r="BH147" s="485">
        <f t="shared" si="91"/>
        <v>-3.0411425360662769E-2</v>
      </c>
      <c r="BI147" s="485">
        <f t="shared" si="91"/>
        <v>-5.3748633817038427E-2</v>
      </c>
      <c r="BJ147" s="485">
        <f t="shared" si="91"/>
        <v>-2.341225600651331E-2</v>
      </c>
      <c r="BK147" s="485">
        <f t="shared" si="91"/>
        <v>-3.1063647887360268E-2</v>
      </c>
      <c r="BL147" s="485">
        <f t="shared" si="91"/>
        <v>-5.5006080432786764E-2</v>
      </c>
      <c r="BM147" s="485">
        <f t="shared" si="91"/>
        <v>-2.4071735482026013E-2</v>
      </c>
      <c r="BN147" s="485">
        <f t="shared" si="91"/>
        <v>-3.1697355303096808E-2</v>
      </c>
    </row>
    <row r="148" spans="1:66" hidden="1">
      <c r="A148" s="26" t="s">
        <v>17</v>
      </c>
      <c r="B148" s="31" t="s">
        <v>355</v>
      </c>
      <c r="C148" s="26" t="s">
        <v>340</v>
      </c>
      <c r="D148" s="485">
        <f t="shared" ref="D148:AI148" si="92">(D35/D$7)-1</f>
        <v>-2.9274362290086953E-2</v>
      </c>
      <c r="E148" s="485">
        <f t="shared" si="92"/>
        <v>-5.2605305013612158E-3</v>
      </c>
      <c r="F148" s="485">
        <f t="shared" si="92"/>
        <v>-2.4140825336737781E-2</v>
      </c>
      <c r="G148" s="485">
        <f t="shared" si="92"/>
        <v>-3.1348880930139322E-2</v>
      </c>
      <c r="H148" s="485">
        <f t="shared" si="92"/>
        <v>-5.749195894679926E-3</v>
      </c>
      <c r="I148" s="485">
        <f t="shared" si="92"/>
        <v>-2.5747713685276175E-2</v>
      </c>
      <c r="J148" s="485">
        <f t="shared" si="92"/>
        <v>-3.3377517775548537E-2</v>
      </c>
      <c r="K148" s="485">
        <f t="shared" si="92"/>
        <v>-6.2455428019602133E-3</v>
      </c>
      <c r="L148" s="485">
        <f t="shared" si="92"/>
        <v>-2.7302493867638833E-2</v>
      </c>
      <c r="M148" s="485">
        <f t="shared" si="92"/>
        <v>-3.5362111254915507E-2</v>
      </c>
      <c r="N148" s="485">
        <f t="shared" si="92"/>
        <v>-6.749531847214274E-3</v>
      </c>
      <c r="O148" s="485">
        <f t="shared" si="92"/>
        <v>-2.8807013261130332E-2</v>
      </c>
      <c r="P148" s="485">
        <f t="shared" si="92"/>
        <v>-3.7304416420951836E-2</v>
      </c>
      <c r="Q148" s="485">
        <f t="shared" si="92"/>
        <v>-7.2611156545686617E-3</v>
      </c>
      <c r="R148" s="485">
        <f t="shared" si="92"/>
        <v>-3.0263044230600888E-2</v>
      </c>
      <c r="S148" s="485">
        <f t="shared" si="92"/>
        <v>-3.9206108459845623E-2</v>
      </c>
      <c r="T148" s="485">
        <f t="shared" si="92"/>
        <v>-7.7802386757894748E-3</v>
      </c>
      <c r="U148" s="485">
        <f t="shared" si="92"/>
        <v>-3.167228774209796E-2</v>
      </c>
      <c r="V148" s="485">
        <f t="shared" si="92"/>
        <v>-4.1068786002308011E-2</v>
      </c>
      <c r="W148" s="485">
        <f t="shared" si="92"/>
        <v>-8.306837031101133E-3</v>
      </c>
      <c r="X148" s="485">
        <f t="shared" si="92"/>
        <v>-3.3036376769126075E-2</v>
      </c>
      <c r="Y148" s="485">
        <f t="shared" si="92"/>
        <v>-4.2893974251384526E-2</v>
      </c>
      <c r="Z148" s="485">
        <f t="shared" si="92"/>
        <v>-8.8408383643964195E-3</v>
      </c>
      <c r="AA148" s="485">
        <f t="shared" si="92"/>
        <v>-3.4356879505400451E-2</v>
      </c>
      <c r="AB148" s="485">
        <f t="shared" si="92"/>
        <v>-4.4683127941022804E-2</v>
      </c>
      <c r="AC148" s="485">
        <f t="shared" si="92"/>
        <v>-9.3821617139249192E-3</v>
      </c>
      <c r="AD148" s="485">
        <f t="shared" si="92"/>
        <v>-3.563530239691004E-2</v>
      </c>
      <c r="AE148" s="485">
        <f t="shared" si="92"/>
        <v>-4.6437634138380091E-2</v>
      </c>
      <c r="AF148" s="485">
        <f t="shared" si="92"/>
        <v>-9.9307173995155651E-3</v>
      </c>
      <c r="AG148" s="485">
        <f t="shared" si="92"/>
        <v>-3.6873093005144963E-2</v>
      </c>
      <c r="AH148" s="485">
        <f t="shared" si="92"/>
        <v>-4.8158814901961056E-2</v>
      </c>
      <c r="AI148" s="485">
        <f t="shared" si="92"/>
        <v>-1.0486406927375902E-2</v>
      </c>
      <c r="AJ148" s="485">
        <f t="shared" ref="AJ148:BN148" si="93">(AJ35/AJ$7)-1</f>
        <v>-3.8071642712461773E-2</v>
      </c>
      <c r="AK148" s="485">
        <f t="shared" si="93"/>
        <v>-4.9847929806781988E-2</v>
      </c>
      <c r="AL148" s="485">
        <f t="shared" si="93"/>
        <v>-1.1049122913463827E-2</v>
      </c>
      <c r="AM148" s="485">
        <f t="shared" si="93"/>
        <v>-3.9232289279746646E-2</v>
      </c>
      <c r="AN148" s="485">
        <f t="shared" si="93"/>
        <v>-5.1506178347008769E-2</v>
      </c>
      <c r="AO148" s="485">
        <f t="shared" si="93"/>
        <v>-1.1618749026394815E-2</v>
      </c>
      <c r="AP148" s="485">
        <f t="shared" si="93"/>
        <v>-4.0356319265792195E-2</v>
      </c>
      <c r="AQ148" s="485">
        <f t="shared" si="93"/>
        <v>-5.3134702225738906E-2</v>
      </c>
      <c r="AR148" s="485">
        <f t="shared" si="93"/>
        <v>-1.2195159950787127E-2</v>
      </c>
      <c r="AS148" s="485">
        <f t="shared" si="93"/>
        <v>-4.1444970317124796E-2</v>
      </c>
      <c r="AT148" s="485">
        <f t="shared" si="93"/>
        <v>-5.4734587540931967E-2</v>
      </c>
      <c r="AU148" s="485">
        <f t="shared" si="93"/>
        <v>-1.277822137189899E-2</v>
      </c>
      <c r="AV148" s="485">
        <f t="shared" si="93"/>
        <v>-4.2499433336385506E-2</v>
      </c>
      <c r="AW148" s="485">
        <f t="shared" si="93"/>
        <v>-5.6306866875838635E-2</v>
      </c>
      <c r="AX148" s="485">
        <f t="shared" si="93"/>
        <v>-1.3367789982340894E-2</v>
      </c>
      <c r="AY148" s="485">
        <f t="shared" si="93"/>
        <v>-4.352085453679766E-2</v>
      </c>
      <c r="AZ148" s="485">
        <f t="shared" si="93"/>
        <v>-5.7852521301669513E-2</v>
      </c>
      <c r="BA148" s="485">
        <f t="shared" si="93"/>
        <v>-1.3963713511570552E-2</v>
      </c>
      <c r="BB148" s="485">
        <f t="shared" si="93"/>
        <v>-4.4510337389712218E-2</v>
      </c>
      <c r="BC148" s="485">
        <f t="shared" si="93"/>
        <v>-5.9372482299683282E-2</v>
      </c>
      <c r="BD148" s="485">
        <f t="shared" si="93"/>
        <v>-1.4565830778805466E-2</v>
      </c>
      <c r="BE148" s="485">
        <f t="shared" si="93"/>
        <v>-4.546894447174421E-2</v>
      </c>
      <c r="BF148" s="485">
        <f t="shared" si="93"/>
        <v>-6.0867633609325011E-2</v>
      </c>
      <c r="BG148" s="485">
        <f t="shared" si="93"/>
        <v>-1.5173971769887662E-2</v>
      </c>
      <c r="BH148" s="485">
        <f t="shared" si="93"/>
        <v>-4.6397699217552213E-2</v>
      </c>
      <c r="BI148" s="485">
        <f t="shared" si="93"/>
        <v>-6.2338813008540606E-2</v>
      </c>
      <c r="BJ148" s="485">
        <f t="shared" si="93"/>
        <v>-1.5787957738551572E-2</v>
      </c>
      <c r="BK148" s="485">
        <f t="shared" si="93"/>
        <v>-4.7297587583899237E-2</v>
      </c>
      <c r="BL148" s="485">
        <f t="shared" si="93"/>
        <v>-6.3786814031922101E-2</v>
      </c>
      <c r="BM148" s="485">
        <f t="shared" si="93"/>
        <v>-1.6407601332438126E-2</v>
      </c>
      <c r="BN148" s="485">
        <f t="shared" si="93"/>
        <v>-4.8169559630256376E-2</v>
      </c>
    </row>
    <row r="149" spans="1:66" hidden="1">
      <c r="A149" s="26" t="s">
        <v>17</v>
      </c>
      <c r="B149" s="31" t="s">
        <v>355</v>
      </c>
      <c r="C149" s="26" t="s">
        <v>341</v>
      </c>
      <c r="D149" s="485">
        <f t="shared" ref="D149:AI149" si="94">(D36/D$8)-1</f>
        <v>-2.9274362290087064E-2</v>
      </c>
      <c r="E149" s="485">
        <f t="shared" si="94"/>
        <v>-5.2605305013611048E-3</v>
      </c>
      <c r="F149" s="485">
        <f t="shared" si="94"/>
        <v>-2.4140825336738003E-2</v>
      </c>
      <c r="G149" s="485">
        <f t="shared" si="94"/>
        <v>-3.1348880930139433E-2</v>
      </c>
      <c r="H149" s="485">
        <f t="shared" si="94"/>
        <v>-5.749195894679926E-3</v>
      </c>
      <c r="I149" s="485">
        <f t="shared" si="94"/>
        <v>-2.5747713685276286E-2</v>
      </c>
      <c r="J149" s="485">
        <f t="shared" si="94"/>
        <v>-3.337751777554876E-2</v>
      </c>
      <c r="K149" s="485">
        <f t="shared" si="94"/>
        <v>-6.2455428019603243E-3</v>
      </c>
      <c r="L149" s="485">
        <f t="shared" si="94"/>
        <v>-2.7302493867639055E-2</v>
      </c>
      <c r="M149" s="485">
        <f t="shared" si="94"/>
        <v>-3.5362111254915396E-2</v>
      </c>
      <c r="N149" s="485">
        <f t="shared" si="94"/>
        <v>-6.749531847214163E-3</v>
      </c>
      <c r="O149" s="485">
        <f t="shared" si="94"/>
        <v>-2.8807013261130443E-2</v>
      </c>
      <c r="P149" s="485">
        <f t="shared" si="94"/>
        <v>-3.7304416420951947E-2</v>
      </c>
      <c r="Q149" s="485">
        <f t="shared" si="94"/>
        <v>-7.2611156545686617E-3</v>
      </c>
      <c r="R149" s="485">
        <f t="shared" si="94"/>
        <v>-3.026304423060111E-2</v>
      </c>
      <c r="S149" s="485">
        <f t="shared" si="94"/>
        <v>-3.9206108459845956E-2</v>
      </c>
      <c r="T149" s="485">
        <f t="shared" si="94"/>
        <v>-7.7802386757894748E-3</v>
      </c>
      <c r="U149" s="485">
        <f t="shared" si="94"/>
        <v>-3.1672287742098293E-2</v>
      </c>
      <c r="V149" s="485">
        <f t="shared" si="94"/>
        <v>-4.1068786002308344E-2</v>
      </c>
      <c r="W149" s="485">
        <f t="shared" si="94"/>
        <v>-8.306837031101133E-3</v>
      </c>
      <c r="X149" s="485">
        <f t="shared" si="94"/>
        <v>-3.3036376769126408E-2</v>
      </c>
      <c r="Y149" s="485">
        <f t="shared" si="94"/>
        <v>-4.2893974251384637E-2</v>
      </c>
      <c r="Z149" s="485">
        <f t="shared" si="94"/>
        <v>-8.8408383643964195E-3</v>
      </c>
      <c r="AA149" s="485">
        <f t="shared" si="94"/>
        <v>-3.4356879505400562E-2</v>
      </c>
      <c r="AB149" s="485">
        <f t="shared" si="94"/>
        <v>-4.4683127941022693E-2</v>
      </c>
      <c r="AC149" s="485">
        <f t="shared" si="94"/>
        <v>-9.3821617139250302E-3</v>
      </c>
      <c r="AD149" s="485">
        <f t="shared" si="94"/>
        <v>-3.563530239691004E-2</v>
      </c>
      <c r="AE149" s="485">
        <f t="shared" si="94"/>
        <v>-4.6437634138380091E-2</v>
      </c>
      <c r="AF149" s="485">
        <f t="shared" si="94"/>
        <v>-9.930717399515343E-3</v>
      </c>
      <c r="AG149" s="485">
        <f t="shared" si="94"/>
        <v>-3.6873093005144741E-2</v>
      </c>
      <c r="AH149" s="485">
        <f t="shared" si="94"/>
        <v>-4.8158814901960834E-2</v>
      </c>
      <c r="AI149" s="485">
        <f t="shared" si="94"/>
        <v>-1.0486406927375569E-2</v>
      </c>
      <c r="AJ149" s="485">
        <f t="shared" ref="AJ149:BN149" si="95">(AJ36/AJ$8)-1</f>
        <v>-3.8071642712461662E-2</v>
      </c>
      <c r="AK149" s="485">
        <f t="shared" si="95"/>
        <v>-4.9847929806781988E-2</v>
      </c>
      <c r="AL149" s="485">
        <f t="shared" si="95"/>
        <v>-1.1049122913463827E-2</v>
      </c>
      <c r="AM149" s="485">
        <f t="shared" si="95"/>
        <v>-3.9232289279746757E-2</v>
      </c>
      <c r="AN149" s="485">
        <f t="shared" si="95"/>
        <v>-5.1506178347009102E-2</v>
      </c>
      <c r="AO149" s="485">
        <f t="shared" si="95"/>
        <v>-1.1618749026394926E-2</v>
      </c>
      <c r="AP149" s="485">
        <f t="shared" si="95"/>
        <v>-4.035631926579264E-2</v>
      </c>
      <c r="AQ149" s="485">
        <f t="shared" si="95"/>
        <v>-5.3134702225738906E-2</v>
      </c>
      <c r="AR149" s="485">
        <f t="shared" si="95"/>
        <v>-1.2195159950787127E-2</v>
      </c>
      <c r="AS149" s="485">
        <f t="shared" si="95"/>
        <v>-4.1444970317124796E-2</v>
      </c>
      <c r="AT149" s="485">
        <f t="shared" si="95"/>
        <v>-5.4734587540932411E-2</v>
      </c>
      <c r="AU149" s="485">
        <f t="shared" si="95"/>
        <v>-1.2778221371899212E-2</v>
      </c>
      <c r="AV149" s="485">
        <f t="shared" si="95"/>
        <v>-4.2499433336385839E-2</v>
      </c>
      <c r="AW149" s="485">
        <f t="shared" si="95"/>
        <v>-5.6306866875838857E-2</v>
      </c>
      <c r="AX149" s="485">
        <f t="shared" si="95"/>
        <v>-1.3367789982340894E-2</v>
      </c>
      <c r="AY149" s="485">
        <f t="shared" si="95"/>
        <v>-4.3520854536797882E-2</v>
      </c>
      <c r="AZ149" s="485">
        <f t="shared" si="95"/>
        <v>-5.7852521301669624E-2</v>
      </c>
      <c r="BA149" s="485">
        <f t="shared" si="95"/>
        <v>-1.3963713511570774E-2</v>
      </c>
      <c r="BB149" s="485">
        <f t="shared" si="95"/>
        <v>-4.4510337389712218E-2</v>
      </c>
      <c r="BC149" s="485">
        <f t="shared" si="95"/>
        <v>-5.9372482299683838E-2</v>
      </c>
      <c r="BD149" s="485">
        <f t="shared" si="95"/>
        <v>-1.4565830778805688E-2</v>
      </c>
      <c r="BE149" s="485">
        <f t="shared" si="95"/>
        <v>-4.5468944471744654E-2</v>
      </c>
      <c r="BF149" s="485">
        <f t="shared" si="95"/>
        <v>-6.0867633609325011E-2</v>
      </c>
      <c r="BG149" s="485">
        <f t="shared" si="95"/>
        <v>-1.5173971769887662E-2</v>
      </c>
      <c r="BH149" s="485">
        <f t="shared" si="95"/>
        <v>-4.6397699217552213E-2</v>
      </c>
      <c r="BI149" s="485">
        <f t="shared" si="95"/>
        <v>-6.233881300854105E-2</v>
      </c>
      <c r="BJ149" s="485">
        <f t="shared" si="95"/>
        <v>-1.5787957738551572E-2</v>
      </c>
      <c r="BK149" s="485">
        <f t="shared" si="95"/>
        <v>-4.7297587583899681E-2</v>
      </c>
      <c r="BL149" s="485">
        <f t="shared" si="95"/>
        <v>-6.3786814031922434E-2</v>
      </c>
      <c r="BM149" s="485">
        <f t="shared" si="95"/>
        <v>-1.6407601332438237E-2</v>
      </c>
      <c r="BN149" s="485">
        <f t="shared" si="95"/>
        <v>-4.8169559630256487E-2</v>
      </c>
    </row>
    <row r="150" spans="1:66" hidden="1">
      <c r="A150" s="26" t="s">
        <v>17</v>
      </c>
      <c r="B150" s="31" t="s">
        <v>355</v>
      </c>
      <c r="C150" s="26" t="s">
        <v>342</v>
      </c>
      <c r="D150" s="485">
        <f t="shared" ref="D150:AI150" si="96">(D37/D$9)-1</f>
        <v>-3.0311009011495971E-2</v>
      </c>
      <c r="E150" s="485">
        <f t="shared" si="96"/>
        <v>-5.5245370374489289E-3</v>
      </c>
      <c r="F150" s="485">
        <f t="shared" si="96"/>
        <v>-2.4924166454754038E-2</v>
      </c>
      <c r="G150" s="485">
        <f t="shared" si="96"/>
        <v>-3.2419881146034335E-2</v>
      </c>
      <c r="H150" s="485">
        <f t="shared" si="96"/>
        <v>-6.0350432052198588E-3</v>
      </c>
      <c r="I150" s="485">
        <f t="shared" si="96"/>
        <v>-2.6545038394408804E-2</v>
      </c>
      <c r="J150" s="485">
        <f t="shared" si="96"/>
        <v>-3.4477834474631819E-2</v>
      </c>
      <c r="K150" s="485">
        <f t="shared" si="96"/>
        <v>-6.5531098639644014E-3</v>
      </c>
      <c r="L150" s="485">
        <f t="shared" si="96"/>
        <v>-2.8108925487545289E-2</v>
      </c>
      <c r="M150" s="485">
        <f t="shared" si="96"/>
        <v>-3.6487150723503503E-2</v>
      </c>
      <c r="N150" s="485">
        <f t="shared" si="96"/>
        <v>-7.0786748918539866E-3</v>
      </c>
      <c r="O150" s="485">
        <f t="shared" si="96"/>
        <v>-2.9618132965818278E-2</v>
      </c>
      <c r="P150" s="485">
        <f t="shared" si="96"/>
        <v>-3.8449990031145687E-2</v>
      </c>
      <c r="Q150" s="485">
        <f t="shared" si="96"/>
        <v>-7.611667711509118E-3</v>
      </c>
      <c r="R150" s="485">
        <f t="shared" si="96"/>
        <v>-3.1074853780799772E-2</v>
      </c>
      <c r="S150" s="485">
        <f t="shared" si="96"/>
        <v>-4.0368397585627713E-2</v>
      </c>
      <c r="T150" s="485">
        <f t="shared" si="96"/>
        <v>-8.152009157073703E-3</v>
      </c>
      <c r="U150" s="485">
        <f t="shared" si="96"/>
        <v>-3.2481175266761197E-2</v>
      </c>
      <c r="V150" s="485">
        <f t="shared" si="96"/>
        <v>-4.2244309798461721E-2</v>
      </c>
      <c r="W150" s="485">
        <f t="shared" si="96"/>
        <v>-8.6996113576176537E-3</v>
      </c>
      <c r="X150" s="485">
        <f t="shared" si="96"/>
        <v>-3.3839085331929031E-2</v>
      </c>
      <c r="Y150" s="485">
        <f t="shared" si="96"/>
        <v>-4.407956005515945E-2</v>
      </c>
      <c r="Z150" s="485">
        <f t="shared" si="96"/>
        <v>-9.2543776379103715E-3</v>
      </c>
      <c r="AA150" s="485">
        <f t="shared" si="96"/>
        <v>-3.5150478216820713E-2</v>
      </c>
      <c r="AB150" s="485">
        <f t="shared" si="96"/>
        <v>-4.5875884078935503E-2</v>
      </c>
      <c r="AC150" s="485">
        <f t="shared" si="96"/>
        <v>-9.8162024375718637E-3</v>
      </c>
      <c r="AD150" s="485">
        <f t="shared" si="96"/>
        <v>-3.6417159854698844E-2</v>
      </c>
      <c r="AE150" s="485">
        <f t="shared" si="96"/>
        <v>-4.763492494073196E-2</v>
      </c>
      <c r="AF150" s="485">
        <f t="shared" si="96"/>
        <v>-1.0384971249578379E-2</v>
      </c>
      <c r="AG150" s="485">
        <f t="shared" si="96"/>
        <v>-3.7640852865976293E-2</v>
      </c>
      <c r="AH150" s="485">
        <f t="shared" si="96"/>
        <v>-4.9358237745761868E-2</v>
      </c>
      <c r="AI150" s="485">
        <f t="shared" si="96"/>
        <v>-1.0960560579032941E-2</v>
      </c>
      <c r="AJ150" s="485">
        <f t="shared" ref="AJ150:BN150" si="97">(AJ37/AJ$9)-1</f>
        <v>-3.8823201215523517E-2</v>
      </c>
      <c r="AK150" s="485">
        <f t="shared" si="97"/>
        <v>-5.1047294024115342E-2</v>
      </c>
      <c r="AL150" s="485">
        <f t="shared" si="97"/>
        <v>-1.1542837923076199E-2</v>
      </c>
      <c r="AM150" s="485">
        <f t="shared" si="97"/>
        <v>-3.996577455924688E-2</v>
      </c>
      <c r="AN150" s="485">
        <f t="shared" si="97"/>
        <v>-5.2703485850518761E-2</v>
      </c>
      <c r="AO150" s="485">
        <f t="shared" si="97"/>
        <v>-1.2131661772726621E-2</v>
      </c>
      <c r="AP150" s="485">
        <f t="shared" si="97"/>
        <v>-4.1070072303965088E-2</v>
      </c>
      <c r="AQ150" s="485">
        <f t="shared" si="97"/>
        <v>-5.43281297161613E-2</v>
      </c>
      <c r="AR150" s="485">
        <f t="shared" si="97"/>
        <v>-1.2726881637385778E-2</v>
      </c>
      <c r="AS150" s="485">
        <f t="shared" si="97"/>
        <v>-4.2137527402519415E-2</v>
      </c>
      <c r="AT150" s="485">
        <f t="shared" si="97"/>
        <v>-5.5922470173503269E-2</v>
      </c>
      <c r="AU150" s="485">
        <f t="shared" si="97"/>
        <v>-1.3328338092653658E-2</v>
      </c>
      <c r="AV150" s="485">
        <f t="shared" si="97"/>
        <v>-4.3169509904146142E-2</v>
      </c>
      <c r="AW150" s="485">
        <f t="shared" si="97"/>
        <v>-5.7487683273146017E-2</v>
      </c>
      <c r="AX150" s="485">
        <f t="shared" si="97"/>
        <v>-1.3935862852015535E-2</v>
      </c>
      <c r="AY150" s="485">
        <f t="shared" si="97"/>
        <v>-4.416733027843045E-2</v>
      </c>
      <c r="AZ150" s="485">
        <f t="shared" si="97"/>
        <v>-5.9024879810205655E-2</v>
      </c>
      <c r="BA150" s="485">
        <f t="shared" si="97"/>
        <v>-1.4549278862868942E-2</v>
      </c>
      <c r="BB150" s="485">
        <f t="shared" si="97"/>
        <v>-4.5132242529606792E-2</v>
      </c>
      <c r="BC150" s="485">
        <f t="shared" si="97"/>
        <v>-6.0535108396101545E-2</v>
      </c>
      <c r="BD150" s="485">
        <f t="shared" si="97"/>
        <v>-1.5168400427259865E-2</v>
      </c>
      <c r="BE150" s="485">
        <f t="shared" si="97"/>
        <v>-4.606544711656646E-2</v>
      </c>
      <c r="BF150" s="485">
        <f t="shared" si="97"/>
        <v>-6.2019358370282607E-2</v>
      </c>
      <c r="BG150" s="485">
        <f t="shared" si="97"/>
        <v>-1.5793033347586527E-2</v>
      </c>
      <c r="BH150" s="485">
        <f t="shared" si="97"/>
        <v>-4.6968093692657087E-2</v>
      </c>
      <c r="BI150" s="485">
        <f t="shared" si="97"/>
        <v>-6.3478562565149166E-2</v>
      </c>
      <c r="BJ150" s="485">
        <f t="shared" si="97"/>
        <v>-1.6422975097422854E-2</v>
      </c>
      <c r="BK150" s="485">
        <f t="shared" si="97"/>
        <v>-4.7841283678202062E-2</v>
      </c>
      <c r="BL150" s="485">
        <f t="shared" si="97"/>
        <v>-6.4913599936239463E-2</v>
      </c>
      <c r="BM150" s="485">
        <f t="shared" si="97"/>
        <v>-1.7058015017495043E-2</v>
      </c>
      <c r="BN150" s="485">
        <f t="shared" si="97"/>
        <v>-4.8686072677622039E-2</v>
      </c>
    </row>
    <row r="151" spans="1:66" hidden="1">
      <c r="A151" s="26" t="s">
        <v>17</v>
      </c>
      <c r="B151" s="31" t="s">
        <v>355</v>
      </c>
      <c r="C151" s="26" t="s">
        <v>343</v>
      </c>
      <c r="D151" s="485">
        <f t="shared" ref="D151:AI151" si="98">(D38/D$10)-1</f>
        <v>-2.9274362290086842E-2</v>
      </c>
      <c r="E151" s="485">
        <f t="shared" si="98"/>
        <v>-5.2605305013609938E-3</v>
      </c>
      <c r="F151" s="485">
        <f t="shared" si="98"/>
        <v>-2.4140825336737781E-2</v>
      </c>
      <c r="G151" s="485">
        <f t="shared" si="98"/>
        <v>-3.1348880930139211E-2</v>
      </c>
      <c r="H151" s="485">
        <f t="shared" si="98"/>
        <v>-5.749195894679926E-3</v>
      </c>
      <c r="I151" s="485">
        <f t="shared" si="98"/>
        <v>-2.5747713685275952E-2</v>
      </c>
      <c r="J151" s="485">
        <f t="shared" si="98"/>
        <v>-3.3377517775548871E-2</v>
      </c>
      <c r="K151" s="485">
        <f t="shared" si="98"/>
        <v>-6.2455428019603243E-3</v>
      </c>
      <c r="L151" s="485">
        <f t="shared" si="98"/>
        <v>-2.7302493867638944E-2</v>
      </c>
      <c r="M151" s="485">
        <f t="shared" si="98"/>
        <v>-3.5362111254915174E-2</v>
      </c>
      <c r="N151" s="485">
        <f t="shared" si="98"/>
        <v>-6.749531847214274E-3</v>
      </c>
      <c r="O151" s="485">
        <f t="shared" si="98"/>
        <v>-2.8807013261129999E-2</v>
      </c>
      <c r="P151" s="485">
        <f t="shared" si="98"/>
        <v>-3.7304416420951614E-2</v>
      </c>
      <c r="Q151" s="485">
        <f t="shared" si="98"/>
        <v>-7.2611156545686617E-3</v>
      </c>
      <c r="R151" s="485">
        <f t="shared" si="98"/>
        <v>-3.0263044230600666E-2</v>
      </c>
      <c r="S151" s="485">
        <f t="shared" si="98"/>
        <v>-3.9206108459845845E-2</v>
      </c>
      <c r="T151" s="485">
        <f t="shared" si="98"/>
        <v>-7.7802386757895858E-3</v>
      </c>
      <c r="U151" s="485">
        <f t="shared" si="98"/>
        <v>-3.1672287742097849E-2</v>
      </c>
      <c r="V151" s="485">
        <f t="shared" si="98"/>
        <v>-4.1068786002307567E-2</v>
      </c>
      <c r="W151" s="485">
        <f t="shared" si="98"/>
        <v>-8.306837031100911E-3</v>
      </c>
      <c r="X151" s="485">
        <f t="shared" si="98"/>
        <v>-3.3036376769125742E-2</v>
      </c>
      <c r="Y151" s="485">
        <f t="shared" si="98"/>
        <v>-4.2893974251384415E-2</v>
      </c>
      <c r="Z151" s="485">
        <f t="shared" si="98"/>
        <v>-8.8408383643963084E-3</v>
      </c>
      <c r="AA151" s="485">
        <f t="shared" si="98"/>
        <v>-3.435687950540034E-2</v>
      </c>
      <c r="AB151" s="485">
        <f t="shared" si="98"/>
        <v>-4.4683127941022027E-2</v>
      </c>
      <c r="AC151" s="485">
        <f t="shared" si="98"/>
        <v>-9.3821617139248081E-3</v>
      </c>
      <c r="AD151" s="485">
        <f t="shared" si="98"/>
        <v>-3.5635302396909818E-2</v>
      </c>
      <c r="AE151" s="485">
        <f t="shared" si="98"/>
        <v>-4.6437634138379869E-2</v>
      </c>
      <c r="AF151" s="485">
        <f t="shared" si="98"/>
        <v>-9.9307173995155651E-3</v>
      </c>
      <c r="AG151" s="485">
        <f t="shared" si="98"/>
        <v>-3.687309300514463E-2</v>
      </c>
      <c r="AH151" s="485">
        <f t="shared" si="98"/>
        <v>-4.8158814901960501E-2</v>
      </c>
      <c r="AI151" s="485">
        <f t="shared" si="98"/>
        <v>-1.0486406927375569E-2</v>
      </c>
      <c r="AJ151" s="485">
        <f t="shared" ref="AJ151:BN151" si="99">(AJ38/AJ$10)-1</f>
        <v>-3.807164271246144E-2</v>
      </c>
      <c r="AK151" s="485">
        <f t="shared" si="99"/>
        <v>-4.9847929806782099E-2</v>
      </c>
      <c r="AL151" s="485">
        <f t="shared" si="99"/>
        <v>-1.1049122913463827E-2</v>
      </c>
      <c r="AM151" s="485">
        <f t="shared" si="99"/>
        <v>-3.9232289279746757E-2</v>
      </c>
      <c r="AN151" s="485">
        <f t="shared" si="99"/>
        <v>-5.1506178347008991E-2</v>
      </c>
      <c r="AO151" s="485">
        <f t="shared" si="99"/>
        <v>-1.1618749026394815E-2</v>
      </c>
      <c r="AP151" s="485">
        <f t="shared" si="99"/>
        <v>-4.0356319265792306E-2</v>
      </c>
      <c r="AQ151" s="485">
        <f t="shared" si="99"/>
        <v>-5.3134702225738906E-2</v>
      </c>
      <c r="AR151" s="485">
        <f t="shared" si="99"/>
        <v>-1.2195159950787127E-2</v>
      </c>
      <c r="AS151" s="485">
        <f t="shared" si="99"/>
        <v>-4.1444970317124796E-2</v>
      </c>
      <c r="AT151" s="485">
        <f t="shared" si="99"/>
        <v>-5.4734587540931967E-2</v>
      </c>
      <c r="AU151" s="485">
        <f t="shared" si="99"/>
        <v>-1.277822137189899E-2</v>
      </c>
      <c r="AV151" s="485">
        <f t="shared" si="99"/>
        <v>-4.2499433336385617E-2</v>
      </c>
      <c r="AW151" s="485">
        <f t="shared" si="99"/>
        <v>-5.630686687583808E-2</v>
      </c>
      <c r="AX151" s="485">
        <f t="shared" si="99"/>
        <v>-1.3367789982340672E-2</v>
      </c>
      <c r="AY151" s="485">
        <f t="shared" si="99"/>
        <v>-4.3520854536797438E-2</v>
      </c>
      <c r="AZ151" s="485">
        <f t="shared" si="99"/>
        <v>-5.7852521301669513E-2</v>
      </c>
      <c r="BA151" s="485">
        <f t="shared" si="99"/>
        <v>-1.3963713511570552E-2</v>
      </c>
      <c r="BB151" s="485">
        <f t="shared" si="99"/>
        <v>-4.4510337389712218E-2</v>
      </c>
      <c r="BC151" s="485">
        <f t="shared" si="99"/>
        <v>-5.9372482299683171E-2</v>
      </c>
      <c r="BD151" s="485">
        <f t="shared" si="99"/>
        <v>-1.4565830778805355E-2</v>
      </c>
      <c r="BE151" s="485">
        <f t="shared" si="99"/>
        <v>-4.5468944471744099E-2</v>
      </c>
      <c r="BF151" s="485">
        <f t="shared" si="99"/>
        <v>-6.08676336093249E-2</v>
      </c>
      <c r="BG151" s="485">
        <f t="shared" si="99"/>
        <v>-1.5173971769887662E-2</v>
      </c>
      <c r="BH151" s="485">
        <f t="shared" si="99"/>
        <v>-4.6397699217552213E-2</v>
      </c>
      <c r="BI151" s="485">
        <f t="shared" si="99"/>
        <v>-6.2338813008540273E-2</v>
      </c>
      <c r="BJ151" s="485">
        <f t="shared" si="99"/>
        <v>-1.578795773855135E-2</v>
      </c>
      <c r="BK151" s="485">
        <f t="shared" si="99"/>
        <v>-4.7297587583898903E-2</v>
      </c>
      <c r="BL151" s="485">
        <f t="shared" si="99"/>
        <v>-6.3786814031922101E-2</v>
      </c>
      <c r="BM151" s="485">
        <f t="shared" si="99"/>
        <v>-1.6407601332438015E-2</v>
      </c>
      <c r="BN151" s="485">
        <f t="shared" si="99"/>
        <v>-4.8169559630256376E-2</v>
      </c>
    </row>
    <row r="152" spans="1:66" hidden="1">
      <c r="A152" s="26" t="s">
        <v>17</v>
      </c>
      <c r="B152" s="31" t="s">
        <v>355</v>
      </c>
      <c r="C152" s="26" t="s">
        <v>344</v>
      </c>
      <c r="D152" s="485">
        <f t="shared" ref="D152:AI152" si="100">(D39/D$11)-1</f>
        <v>-2.9274362290087175E-2</v>
      </c>
      <c r="E152" s="485">
        <f t="shared" si="100"/>
        <v>-5.2605305013612158E-3</v>
      </c>
      <c r="F152" s="485">
        <f t="shared" si="100"/>
        <v>-2.4140825336738003E-2</v>
      </c>
      <c r="G152" s="485">
        <f t="shared" si="100"/>
        <v>-3.13488809301391E-2</v>
      </c>
      <c r="H152" s="485">
        <f t="shared" si="100"/>
        <v>-5.749195894679815E-3</v>
      </c>
      <c r="I152" s="485">
        <f t="shared" si="100"/>
        <v>-2.5747713685275952E-2</v>
      </c>
      <c r="J152" s="485">
        <f t="shared" si="100"/>
        <v>-3.337751777554876E-2</v>
      </c>
      <c r="K152" s="485">
        <f t="shared" si="100"/>
        <v>-6.2455428019603243E-3</v>
      </c>
      <c r="L152" s="485">
        <f t="shared" si="100"/>
        <v>-2.7302493867638944E-2</v>
      </c>
      <c r="M152" s="485">
        <f t="shared" si="100"/>
        <v>-3.5362111254915174E-2</v>
      </c>
      <c r="N152" s="485">
        <f t="shared" si="100"/>
        <v>-6.749531847214163E-3</v>
      </c>
      <c r="O152" s="485">
        <f t="shared" si="100"/>
        <v>-2.880701326113011E-2</v>
      </c>
      <c r="P152" s="485">
        <f t="shared" si="100"/>
        <v>-3.7304416420951947E-2</v>
      </c>
      <c r="Q152" s="485">
        <f t="shared" si="100"/>
        <v>-7.2611156545687727E-3</v>
      </c>
      <c r="R152" s="485">
        <f t="shared" si="100"/>
        <v>-3.0263044230600777E-2</v>
      </c>
      <c r="S152" s="485">
        <f t="shared" si="100"/>
        <v>-3.9206108459845179E-2</v>
      </c>
      <c r="T152" s="485">
        <f t="shared" si="100"/>
        <v>-7.7802386757894748E-3</v>
      </c>
      <c r="U152" s="485">
        <f t="shared" si="100"/>
        <v>-3.1672287742097627E-2</v>
      </c>
      <c r="V152" s="485">
        <f t="shared" si="100"/>
        <v>-4.1068786002307789E-2</v>
      </c>
      <c r="W152" s="485">
        <f t="shared" si="100"/>
        <v>-8.306837031101022E-3</v>
      </c>
      <c r="X152" s="485">
        <f t="shared" si="100"/>
        <v>-3.3036376769126075E-2</v>
      </c>
      <c r="Y152" s="485">
        <f t="shared" si="100"/>
        <v>-4.2893974251383971E-2</v>
      </c>
      <c r="Z152" s="485">
        <f t="shared" si="100"/>
        <v>-8.8408383643961974E-3</v>
      </c>
      <c r="AA152" s="485">
        <f t="shared" si="100"/>
        <v>-3.4356879505400117E-2</v>
      </c>
      <c r="AB152" s="485">
        <f t="shared" si="100"/>
        <v>-4.4683127941022138E-2</v>
      </c>
      <c r="AC152" s="485">
        <f t="shared" si="100"/>
        <v>-9.3821617139250302E-3</v>
      </c>
      <c r="AD152" s="485">
        <f t="shared" si="100"/>
        <v>-3.5635302396909596E-2</v>
      </c>
      <c r="AE152" s="485">
        <f t="shared" si="100"/>
        <v>-4.6437634138380202E-2</v>
      </c>
      <c r="AF152" s="485">
        <f t="shared" si="100"/>
        <v>-9.9307173995155651E-3</v>
      </c>
      <c r="AG152" s="485">
        <f t="shared" si="100"/>
        <v>-3.6873093005144741E-2</v>
      </c>
      <c r="AH152" s="485">
        <f t="shared" si="100"/>
        <v>-4.8158814901960945E-2</v>
      </c>
      <c r="AI152" s="485">
        <f t="shared" si="100"/>
        <v>-1.0486406927375902E-2</v>
      </c>
      <c r="AJ152" s="485">
        <f t="shared" ref="AJ152:BN152" si="101">(AJ39/AJ$11)-1</f>
        <v>-3.8071642712461551E-2</v>
      </c>
      <c r="AK152" s="485">
        <f t="shared" si="101"/>
        <v>-4.9847929806781988E-2</v>
      </c>
      <c r="AL152" s="485">
        <f t="shared" si="101"/>
        <v>-1.1049122913463827E-2</v>
      </c>
      <c r="AM152" s="485">
        <f t="shared" si="101"/>
        <v>-3.9232289279746535E-2</v>
      </c>
      <c r="AN152" s="485">
        <f t="shared" si="101"/>
        <v>-5.150617834700888E-2</v>
      </c>
      <c r="AO152" s="485">
        <f t="shared" si="101"/>
        <v>-1.1618749026394815E-2</v>
      </c>
      <c r="AP152" s="485">
        <f t="shared" si="101"/>
        <v>-4.0356319265792195E-2</v>
      </c>
      <c r="AQ152" s="485">
        <f t="shared" si="101"/>
        <v>-5.3134702225738684E-2</v>
      </c>
      <c r="AR152" s="485">
        <f t="shared" si="101"/>
        <v>-1.2195159950787016E-2</v>
      </c>
      <c r="AS152" s="485">
        <f t="shared" si="101"/>
        <v>-4.1444970317124463E-2</v>
      </c>
      <c r="AT152" s="485">
        <f t="shared" si="101"/>
        <v>-5.4734587540931412E-2</v>
      </c>
      <c r="AU152" s="485">
        <f t="shared" si="101"/>
        <v>-1.2778221371898879E-2</v>
      </c>
      <c r="AV152" s="485">
        <f t="shared" si="101"/>
        <v>-4.2499433336385062E-2</v>
      </c>
      <c r="AW152" s="485">
        <f t="shared" si="101"/>
        <v>-5.6306866875838191E-2</v>
      </c>
      <c r="AX152" s="485">
        <f t="shared" si="101"/>
        <v>-1.3367789982340672E-2</v>
      </c>
      <c r="AY152" s="485">
        <f t="shared" si="101"/>
        <v>-4.3520854536797327E-2</v>
      </c>
      <c r="AZ152" s="485">
        <f t="shared" si="101"/>
        <v>-5.7852521301669291E-2</v>
      </c>
      <c r="BA152" s="485">
        <f t="shared" si="101"/>
        <v>-1.3963713511570441E-2</v>
      </c>
      <c r="BB152" s="485">
        <f t="shared" si="101"/>
        <v>-4.4510337389712107E-2</v>
      </c>
      <c r="BC152" s="485">
        <f t="shared" si="101"/>
        <v>-5.9372482299683171E-2</v>
      </c>
      <c r="BD152" s="485">
        <f t="shared" si="101"/>
        <v>-1.4565830778805355E-2</v>
      </c>
      <c r="BE152" s="485">
        <f t="shared" si="101"/>
        <v>-4.546894447174421E-2</v>
      </c>
      <c r="BF152" s="485">
        <f t="shared" si="101"/>
        <v>-6.0867633609324789E-2</v>
      </c>
      <c r="BG152" s="485">
        <f t="shared" si="101"/>
        <v>-1.5173971769887551E-2</v>
      </c>
      <c r="BH152" s="485">
        <f t="shared" si="101"/>
        <v>-4.6397699217552102E-2</v>
      </c>
      <c r="BI152" s="485">
        <f t="shared" si="101"/>
        <v>-6.2338813008540606E-2</v>
      </c>
      <c r="BJ152" s="485">
        <f t="shared" si="101"/>
        <v>-1.578795773855135E-2</v>
      </c>
      <c r="BK152" s="485">
        <f t="shared" si="101"/>
        <v>-4.7297587583899237E-2</v>
      </c>
      <c r="BL152" s="485">
        <f t="shared" si="101"/>
        <v>-6.3786814031921879E-2</v>
      </c>
      <c r="BM152" s="485">
        <f t="shared" si="101"/>
        <v>-1.6407601332437904E-2</v>
      </c>
      <c r="BN152" s="485">
        <f t="shared" si="101"/>
        <v>-4.8169559630256265E-2</v>
      </c>
    </row>
    <row r="153" spans="1:66" hidden="1">
      <c r="A153" s="26" t="s">
        <v>17</v>
      </c>
      <c r="B153" s="31" t="s">
        <v>355</v>
      </c>
      <c r="C153" s="26" t="s">
        <v>345</v>
      </c>
      <c r="D153" s="485">
        <f t="shared" ref="D153:AI153" si="102">(D40/D$12)-1</f>
        <v>-2.8286358796387523E-2</v>
      </c>
      <c r="E153" s="485">
        <f t="shared" si="102"/>
        <v>-5.0183777636697569E-3</v>
      </c>
      <c r="F153" s="485">
        <f t="shared" si="102"/>
        <v>-2.3385337490375413E-2</v>
      </c>
      <c r="G153" s="485">
        <f t="shared" si="102"/>
        <v>-3.0324454391390754E-2</v>
      </c>
      <c r="H153" s="485">
        <f t="shared" si="102"/>
        <v>-5.486709298193948E-3</v>
      </c>
      <c r="I153" s="485">
        <f t="shared" si="102"/>
        <v>-2.4974774420228552E-2</v>
      </c>
      <c r="J153" s="485">
        <f t="shared" si="102"/>
        <v>-3.2321325368939502E-2</v>
      </c>
      <c r="K153" s="485">
        <f t="shared" si="102"/>
        <v>-5.9627805629716146E-3</v>
      </c>
      <c r="L153" s="485">
        <f t="shared" si="102"/>
        <v>-2.6516657817798883E-2</v>
      </c>
      <c r="M153" s="485">
        <f t="shared" si="102"/>
        <v>-3.4278434097617771E-2</v>
      </c>
      <c r="N153" s="485">
        <f t="shared" si="102"/>
        <v>-6.4465718926011162E-3</v>
      </c>
      <c r="O153" s="485">
        <f t="shared" si="102"/>
        <v>-2.8012446454976137E-2</v>
      </c>
      <c r="P153" s="485">
        <f t="shared" si="102"/>
        <v>-3.6197188606539754E-2</v>
      </c>
      <c r="Q153" s="485">
        <f t="shared" si="102"/>
        <v>-6.9380561258600704E-3</v>
      </c>
      <c r="R153" s="485">
        <f t="shared" si="102"/>
        <v>-2.9463552259926362E-2</v>
      </c>
      <c r="S153" s="485">
        <f t="shared" si="102"/>
        <v>-3.8078944051475272E-2</v>
      </c>
      <c r="T153" s="485">
        <f t="shared" si="102"/>
        <v>-7.4371984043074546E-3</v>
      </c>
      <c r="U153" s="485">
        <f t="shared" si="102"/>
        <v>-3.0871341942198982E-2</v>
      </c>
      <c r="V153" s="485">
        <f t="shared" si="102"/>
        <v>-3.9925004126291297E-2</v>
      </c>
      <c r="W153" s="485">
        <f t="shared" si="102"/>
        <v>-7.9439559813380134E-3</v>
      </c>
      <c r="X153" s="485">
        <f t="shared" si="102"/>
        <v>-3.2237138554595202E-2</v>
      </c>
      <c r="Y153" s="485">
        <f t="shared" si="102"/>
        <v>-4.1736622423607761E-2</v>
      </c>
      <c r="Z153" s="485">
        <f t="shared" si="102"/>
        <v>-8.4582780427892024E-3</v>
      </c>
      <c r="AA153" s="485">
        <f t="shared" si="102"/>
        <v>-3.3562222994641289E-2</v>
      </c>
      <c r="AB153" s="485">
        <f t="shared" si="102"/>
        <v>-4.3515003748374248E-2</v>
      </c>
      <c r="AC153" s="485">
        <f t="shared" si="102"/>
        <v>-8.980105540201011E-3</v>
      </c>
      <c r="AD153" s="485">
        <f t="shared" si="102"/>
        <v>-3.484783544834702E-2</v>
      </c>
      <c r="AE153" s="485">
        <f t="shared" si="102"/>
        <v>-4.5261305387977346E-2</v>
      </c>
      <c r="AF153" s="485">
        <f t="shared" si="102"/>
        <v>-9.509371037832226E-3</v>
      </c>
      <c r="AG153" s="485">
        <f t="shared" si="102"/>
        <v>-3.60951767788108E-2</v>
      </c>
      <c r="AH153" s="485">
        <f t="shared" si="102"/>
        <v>-4.6976638342314581E-2</v>
      </c>
      <c r="AI153" s="485">
        <f t="shared" si="102"/>
        <v>-1.0045998574519599E-2</v>
      </c>
      <c r="AJ153" s="485">
        <f t="shared" ref="AJ153:BN153" si="103">(AJ40/AJ$12)-1</f>
        <v>-3.7305409862091299E-2</v>
      </c>
      <c r="AK153" s="485">
        <f t="shared" si="103"/>
        <v>-4.8662068517140056E-2</v>
      </c>
      <c r="AL153" s="485">
        <f t="shared" si="103"/>
        <v>-1.0589903541454948E-2</v>
      </c>
      <c r="AM153" s="485">
        <f t="shared" si="103"/>
        <v>-3.8479660872633992E-2</v>
      </c>
      <c r="AN153" s="485">
        <f t="shared" si="103"/>
        <v>-5.0318617883863159E-2</v>
      </c>
      <c r="AO153" s="485">
        <f t="shared" si="103"/>
        <v>-1.1140992576934461E-2</v>
      </c>
      <c r="AP153" s="485">
        <f t="shared" si="103"/>
        <v>-3.9619020520452408E-2</v>
      </c>
      <c r="AQ153" s="485">
        <f t="shared" si="103"/>
        <v>-5.194726560881513E-2</v>
      </c>
      <c r="AR153" s="485">
        <f t="shared" si="103"/>
        <v>-1.1699163479095387E-2</v>
      </c>
      <c r="AS153" s="485">
        <f t="shared" si="103"/>
        <v>-4.0724545242118881E-2</v>
      </c>
      <c r="AT153" s="485">
        <f t="shared" si="103"/>
        <v>-5.3548949154888725E-2</v>
      </c>
      <c r="AU153" s="485">
        <f t="shared" si="103"/>
        <v>-1.2264305137628773E-2</v>
      </c>
      <c r="AV153" s="485">
        <f t="shared" si="103"/>
        <v>-4.1797258347550659E-2</v>
      </c>
      <c r="AW153" s="485">
        <f t="shared" si="103"/>
        <v>-5.512456535829946E-2</v>
      </c>
      <c r="AX153" s="485">
        <f t="shared" si="103"/>
        <v>-1.2836297485399828E-2</v>
      </c>
      <c r="AY153" s="485">
        <f t="shared" si="103"/>
        <v>-4.2838151124457546E-2</v>
      </c>
      <c r="AZ153" s="485">
        <f t="shared" si="103"/>
        <v>-5.6674971483069325E-2</v>
      </c>
      <c r="BA153" s="485">
        <f t="shared" si="103"/>
        <v>-1.3415011470862215E-2</v>
      </c>
      <c r="BB153" s="485">
        <f t="shared" si="103"/>
        <v>-4.3848183902231885E-2</v>
      </c>
      <c r="BC153" s="485">
        <f t="shared" si="103"/>
        <v>-5.8200986255714238E-2</v>
      </c>
      <c r="BD153" s="485">
        <f t="shared" si="103"/>
        <v>-1.4000309052086379E-2</v>
      </c>
      <c r="BE153" s="485">
        <f t="shared" si="103"/>
        <v>-4.4828287076981166E-2</v>
      </c>
      <c r="BF153" s="485">
        <f t="shared" si="103"/>
        <v>-5.9703390882442919E-2</v>
      </c>
      <c r="BG153" s="485">
        <f t="shared" si="103"/>
        <v>-1.4592043213153771E-2</v>
      </c>
      <c r="BH153" s="485">
        <f t="shared" si="103"/>
        <v>-4.5779362099312881E-2</v>
      </c>
      <c r="BI153" s="485">
        <f t="shared" si="103"/>
        <v>-6.118293005104658E-2</v>
      </c>
      <c r="BJ153" s="485">
        <f t="shared" si="103"/>
        <v>-1.5190058003595519E-2</v>
      </c>
      <c r="BK153" s="485">
        <f t="shared" si="103"/>
        <v>-4.6702282426408503E-2</v>
      </c>
      <c r="BL153" s="485">
        <f t="shared" si="103"/>
        <v>-6.2640312919502783E-2</v>
      </c>
      <c r="BM153" s="485">
        <f t="shared" si="103"/>
        <v>-1.5794188601465975E-2</v>
      </c>
      <c r="BN153" s="485">
        <f t="shared" si="103"/>
        <v>-4.7597894439852628E-2</v>
      </c>
    </row>
    <row r="154" spans="1:66" hidden="1">
      <c r="A154" s="26" t="s">
        <v>17</v>
      </c>
      <c r="B154" s="31" t="s">
        <v>355</v>
      </c>
      <c r="C154" s="26" t="s">
        <v>346</v>
      </c>
      <c r="D154" s="485">
        <f t="shared" ref="D154:AI154" si="104">(D41/D$13)-1</f>
        <v>-2.0160701773431433E-2</v>
      </c>
      <c r="E154" s="485">
        <f t="shared" si="104"/>
        <v>-1.0210544208287708E-2</v>
      </c>
      <c r="F154" s="485">
        <f t="shared" si="104"/>
        <v>-1.0052802145871453E-2</v>
      </c>
      <c r="G154" s="485">
        <f t="shared" si="104"/>
        <v>-2.1775096136476768E-2</v>
      </c>
      <c r="H154" s="485">
        <f t="shared" si="104"/>
        <v>-1.1030824167379105E-2</v>
      </c>
      <c r="I154" s="485">
        <f t="shared" si="104"/>
        <v>-1.0864112079177812E-2</v>
      </c>
      <c r="J154" s="485">
        <f t="shared" si="104"/>
        <v>-2.3374904392482243E-2</v>
      </c>
      <c r="K154" s="485">
        <f t="shared" si="104"/>
        <v>-1.1844086226394435E-2</v>
      </c>
      <c r="L154" s="485">
        <f t="shared" si="104"/>
        <v>-1.1669027129588949E-2</v>
      </c>
      <c r="M154" s="485">
        <f t="shared" si="104"/>
        <v>-2.4959280902754677E-2</v>
      </c>
      <c r="N154" s="485">
        <f t="shared" si="104"/>
        <v>-1.2649890436779887E-2</v>
      </c>
      <c r="O154" s="485">
        <f t="shared" si="104"/>
        <v>-1.2467097888326562E-2</v>
      </c>
      <c r="P154" s="485">
        <f t="shared" si="104"/>
        <v>-2.6527416468964393E-2</v>
      </c>
      <c r="Q154" s="485">
        <f t="shared" si="104"/>
        <v>-1.3447814628670507E-2</v>
      </c>
      <c r="R154" s="485">
        <f t="shared" si="104"/>
        <v>-1.3257891507655661E-2</v>
      </c>
      <c r="S154" s="485">
        <f t="shared" si="104"/>
        <v>-2.8078539648775158E-2</v>
      </c>
      <c r="T154" s="485">
        <f t="shared" si="104"/>
        <v>-1.4237455141044575E-2</v>
      </c>
      <c r="U154" s="485">
        <f t="shared" si="104"/>
        <v>-1.4040992508709049E-2</v>
      </c>
      <c r="V154" s="485">
        <f t="shared" si="104"/>
        <v>-2.9611917894591167E-2</v>
      </c>
      <c r="W154" s="485">
        <f t="shared" si="104"/>
        <v>-1.501842746381099E-2</v>
      </c>
      <c r="X154" s="485">
        <f t="shared" si="104"/>
        <v>-1.4816003504719455E-2</v>
      </c>
      <c r="Y154" s="485">
        <f t="shared" si="104"/>
        <v>-3.1126858514568201E-2</v>
      </c>
      <c r="Z154" s="485">
        <f t="shared" si="104"/>
        <v>-1.5790366790881416E-2</v>
      </c>
      <c r="AA154" s="485">
        <f t="shared" si="104"/>
        <v>-1.5582545838004669E-2</v>
      </c>
      <c r="AB154" s="485">
        <f t="shared" si="104"/>
        <v>-3.2622709456314736E-2</v>
      </c>
      <c r="AC154" s="485">
        <f t="shared" si="104"/>
        <v>-1.655292848393608E-2</v>
      </c>
      <c r="AD154" s="485">
        <f t="shared" si="104"/>
        <v>-1.6340260129714679E-2</v>
      </c>
      <c r="AE154" s="485">
        <f t="shared" si="104"/>
        <v>-3.4098859914963864E-2</v>
      </c>
      <c r="AF154" s="485">
        <f t="shared" si="104"/>
        <v>-1.7305788447244841E-2</v>
      </c>
      <c r="AG154" s="485">
        <f t="shared" si="104"/>
        <v>-1.7088806742012297E-2</v>
      </c>
      <c r="AH154" s="485">
        <f t="shared" si="104"/>
        <v>-3.5554740768445336E-2</v>
      </c>
      <c r="AI154" s="485">
        <f t="shared" si="104"/>
        <v>-1.804864341450374E-2</v>
      </c>
      <c r="AJ154" s="485">
        <f t="shared" ref="AJ154:BN154" si="105">(AJ41/AJ$13)-1</f>
        <v>-1.7827866152978267E-2</v>
      </c>
      <c r="AK154" s="485">
        <f t="shared" si="105"/>
        <v>-3.6989824843881469E-2</v>
      </c>
      <c r="AL154" s="485">
        <f t="shared" si="105"/>
        <v>-1.878121114923148E-2</v>
      </c>
      <c r="AM154" s="485">
        <f t="shared" si="105"/>
        <v>-1.8557139245138798E-2</v>
      </c>
      <c r="AN154" s="485">
        <f t="shared" si="105"/>
        <v>-3.8403627020051179E-2</v>
      </c>
      <c r="AO154" s="485">
        <f t="shared" si="105"/>
        <v>-1.9503230560807827E-2</v>
      </c>
      <c r="AP154" s="485">
        <f t="shared" si="105"/>
        <v>-1.9276347509083358E-2</v>
      </c>
      <c r="AQ154" s="485">
        <f t="shared" si="105"/>
        <v>-3.9795704171761592E-2</v>
      </c>
      <c r="AR154" s="485">
        <f t="shared" si="105"/>
        <v>-2.0214461738729317E-2</v>
      </c>
      <c r="AS154" s="485">
        <f t="shared" si="105"/>
        <v>-1.9985233164169114E-2</v>
      </c>
      <c r="AT154" s="485">
        <f t="shared" si="105"/>
        <v>-4.1165654962794118E-2</v>
      </c>
      <c r="AU154" s="485">
        <f t="shared" si="105"/>
        <v>-2.0914685908101971E-2</v>
      </c>
      <c r="AV154" s="485">
        <f t="shared" si="105"/>
        <v>-2.0683559198796608E-2</v>
      </c>
      <c r="AW154" s="485">
        <f t="shared" si="105"/>
        <v>-4.2513119494814955E-2</v>
      </c>
      <c r="AX154" s="485">
        <f t="shared" si="105"/>
        <v>-2.1603705309801824E-2</v>
      </c>
      <c r="AY154" s="485">
        <f t="shared" si="105"/>
        <v>-2.1371109333190863E-2</v>
      </c>
      <c r="AZ154" s="485">
        <f t="shared" si="105"/>
        <v>-4.3837778820242534E-2</v>
      </c>
      <c r="BA154" s="485">
        <f t="shared" si="105"/>
        <v>-2.2281343009068921E-2</v>
      </c>
      <c r="BB154" s="485">
        <f t="shared" si="105"/>
        <v>-2.2047687908008817E-2</v>
      </c>
      <c r="BC154" s="485">
        <f t="shared" si="105"/>
        <v>-4.5139354327577541E-2</v>
      </c>
      <c r="BD154" s="485">
        <f t="shared" si="105"/>
        <v>-2.2947442636603532E-2</v>
      </c>
      <c r="BE154" s="485">
        <f t="shared" si="105"/>
        <v>-2.2713119702444384E-2</v>
      </c>
      <c r="BF154" s="485">
        <f t="shared" si="105"/>
        <v>-4.6417607008132911E-2</v>
      </c>
      <c r="BG154" s="485">
        <f t="shared" si="105"/>
        <v>-2.360186806648934E-2</v>
      </c>
      <c r="BH154" s="485">
        <f t="shared" si="105"/>
        <v>-2.3367249685804614E-2</v>
      </c>
      <c r="BI154" s="485">
        <f t="shared" si="105"/>
        <v>-4.7672336613371447E-2</v>
      </c>
      <c r="BJ154" s="485">
        <f t="shared" si="105"/>
        <v>-2.4244503035443454E-2</v>
      </c>
      <c r="BK154" s="485">
        <f t="shared" si="105"/>
        <v>-2.4009942706763154E-2</v>
      </c>
      <c r="BL154" s="485">
        <f t="shared" si="105"/>
        <v>-4.8903380712321143E-2</v>
      </c>
      <c r="BM154" s="485">
        <f t="shared" si="105"/>
        <v>-2.4875250708059071E-2</v>
      </c>
      <c r="BN154" s="485">
        <f t="shared" si="105"/>
        <v>-2.4641083124707364E-2</v>
      </c>
    </row>
    <row r="155" spans="1:66">
      <c r="A155" s="26" t="s">
        <v>17</v>
      </c>
      <c r="B155" s="31" t="s">
        <v>355</v>
      </c>
      <c r="C155" s="26" t="s">
        <v>92</v>
      </c>
      <c r="D155" s="485">
        <f>(D42/D$14)-1</f>
        <v>-3.4878516236826806E-2</v>
      </c>
      <c r="E155" s="485">
        <f>(E42/E$14)-1</f>
        <v>-1.0963351368203256E-2</v>
      </c>
      <c r="F155" s="485"/>
      <c r="G155" s="485">
        <f>(G42/G$14)-1</f>
        <v>-3.7246009008175873E-2</v>
      </c>
      <c r="H155" s="485">
        <f>(H42/H$14)-1</f>
        <v>-1.1919591521205364E-2</v>
      </c>
      <c r="I155" s="485"/>
      <c r="J155" s="485">
        <f>(J42/J$14)-1</f>
        <v>-3.9548290228078153E-2</v>
      </c>
      <c r="K155" s="485">
        <f>(K42/K$14)-1</f>
        <v>-1.2878932228888251E-2</v>
      </c>
      <c r="L155" s="485"/>
      <c r="M155" s="485">
        <f>(M42/M$14)-1</f>
        <v>-4.1788109902383574E-2</v>
      </c>
      <c r="N155" s="485">
        <f>(N42/N$14)-1</f>
        <v>-1.3840573969478687E-2</v>
      </c>
      <c r="O155" s="485"/>
      <c r="P155" s="485">
        <f>(P42/P$14)-1</f>
        <v>-4.396800705591164E-2</v>
      </c>
      <c r="Q155" s="485">
        <f>(Q42/Q$14)-1</f>
        <v>-1.4803709483419025E-2</v>
      </c>
      <c r="R155" s="485"/>
      <c r="S155" s="485">
        <f>(S42/S$14)-1</f>
        <v>-4.6090326541652349E-2</v>
      </c>
      <c r="T155" s="485">
        <f>(T42/T$14)-1</f>
        <v>-1.576752647280788E-2</v>
      </c>
      <c r="U155" s="485"/>
      <c r="V155" s="485">
        <f>(V42/V$14)-1</f>
        <v>-4.8157234647978275E-2</v>
      </c>
      <c r="W155" s="485">
        <f>(W42/W$14)-1</f>
        <v>-1.673121033688818E-2</v>
      </c>
      <c r="X155" s="485"/>
      <c r="Y155" s="485">
        <f>(Y42/Y$14)-1</f>
        <v>-5.0170733609370854E-2</v>
      </c>
      <c r="Z155" s="485">
        <f>(Z42/Z$14)-1</f>
        <v>-1.7693946924056569E-2</v>
      </c>
      <c r="AA155" s="485"/>
      <c r="AB155" s="485">
        <f>(AB42/AB$14)-1</f>
        <v>-5.2132675112489868E-2</v>
      </c>
      <c r="AC155" s="485">
        <f>(AC42/AC$14)-1</f>
        <v>-1.865492528065682E-2</v>
      </c>
      <c r="AD155" s="485"/>
      <c r="AE155" s="485">
        <f>(AE42/AE$14)-1</f>
        <v>-5.4044772877585912E-2</v>
      </c>
      <c r="AF155" s="485">
        <f>(AF42/AF$14)-1</f>
        <v>-1.9613340376860466E-2</v>
      </c>
      <c r="AG155" s="485"/>
      <c r="AH155" s="485">
        <f>(AH42/AH$14)-1</f>
        <v>-5.5908614385037358E-2</v>
      </c>
      <c r="AI155" s="485">
        <f>(AI42/AI$14)-1</f>
        <v>-2.0568395790221072E-2</v>
      </c>
      <c r="AJ155" s="485"/>
      <c r="AK155" s="485">
        <f>(AK42/AK$14)-1</f>
        <v>-5.7725671808026902E-2</v>
      </c>
      <c r="AL155" s="485">
        <f>(AL42/AL$14)-1</f>
        <v>-2.15193063280118E-2</v>
      </c>
      <c r="AM155" s="485"/>
      <c r="AN155" s="485">
        <f>(AN42/AN$14)-1</f>
        <v>-5.9497312204855879E-2</v>
      </c>
      <c r="AO155" s="485">
        <f>(AO42/AO$14)-1</f>
        <v>-2.2465300570179814E-2</v>
      </c>
      <c r="AP155" s="485"/>
      <c r="AQ155" s="485">
        <f>(AQ42/AQ$14)-1</f>
        <v>-6.1224807018009475E-2</v>
      </c>
      <c r="AR155" s="485">
        <f>(AR42/AR$14)-1</f>
        <v>-2.3405623315741031E-2</v>
      </c>
      <c r="AS155" s="485"/>
      <c r="AT155" s="485">
        <f>(AT42/AT$14)-1</f>
        <v>-6.2909340921657897E-2</v>
      </c>
      <c r="AU155" s="485">
        <f>(AU42/AU$14)-1</f>
        <v>-2.4339537916562515E-2</v>
      </c>
      <c r="AV155" s="485"/>
      <c r="AW155" s="485">
        <f>(AW42/AW$14)-1</f>
        <v>-6.4552020054741366E-2</v>
      </c>
      <c r="AX155" s="485">
        <f>(AX42/AX$14)-1</f>
        <v>-2.526632848382504E-2</v>
      </c>
      <c r="AY155" s="485"/>
      <c r="AZ155" s="485">
        <f>(AZ42/AZ$14)-1</f>
        <v>-6.6153879672973592E-2</v>
      </c>
      <c r="BA155" s="485">
        <f>(BA42/BA$14)-1</f>
        <v>-2.6185301953928652E-2</v>
      </c>
      <c r="BB155" s="485"/>
      <c r="BC155" s="485">
        <f>(BC42/BC$14)-1</f>
        <v>-6.7715891249972571E-2</v>
      </c>
      <c r="BD155" s="485">
        <f>(BD42/BD$14)-1</f>
        <v>-2.7095790002218179E-2</v>
      </c>
      <c r="BE155" s="485"/>
      <c r="BF155" s="485">
        <f>(BF42/BF$14)-1</f>
        <v>-6.9238969055149591E-2</v>
      </c>
      <c r="BG155" s="485">
        <f>(BG42/BG$14)-1</f>
        <v>-2.799715079459264E-2</v>
      </c>
      <c r="BH155" s="485"/>
      <c r="BI155" s="485">
        <f>(BI42/BI$14)-1</f>
        <v>-7.0723976233906694E-2</v>
      </c>
      <c r="BJ155" s="485">
        <f>(BJ42/BJ$14)-1</f>
        <v>-2.8888770568848643E-2</v>
      </c>
      <c r="BK155" s="485"/>
      <c r="BL155" s="485">
        <f>(BL42/BL$14)-1</f>
        <v>-7.2171730414036683E-2</v>
      </c>
      <c r="BM155" s="485">
        <f>(BM42/BM$14)-1</f>
        <v>-2.9770065039409377E-2</v>
      </c>
      <c r="BN155" s="485"/>
    </row>
    <row r="156" spans="1:66" hidden="1">
      <c r="A156" s="26" t="s">
        <v>17</v>
      </c>
      <c r="D156" s="485"/>
      <c r="E156" s="485"/>
      <c r="F156" s="485"/>
      <c r="G156" s="485"/>
      <c r="H156" s="485"/>
      <c r="I156" s="485"/>
      <c r="J156" s="485"/>
      <c r="K156" s="485"/>
      <c r="L156" s="485"/>
      <c r="M156" s="485"/>
      <c r="N156" s="485"/>
      <c r="O156" s="485"/>
      <c r="P156" s="485"/>
      <c r="Q156" s="485"/>
      <c r="R156" s="485"/>
      <c r="S156" s="485"/>
      <c r="T156" s="485"/>
      <c r="U156" s="485"/>
      <c r="V156" s="485"/>
      <c r="W156" s="485"/>
      <c r="X156" s="485"/>
      <c r="Y156" s="485"/>
      <c r="Z156" s="485"/>
      <c r="AA156" s="485"/>
      <c r="AB156" s="485"/>
      <c r="AC156" s="485"/>
      <c r="AD156" s="485"/>
      <c r="AE156" s="485"/>
      <c r="AF156" s="485"/>
      <c r="AG156" s="485"/>
      <c r="AH156" s="486"/>
      <c r="AI156" s="485"/>
      <c r="AJ156" s="485"/>
      <c r="AK156" s="485"/>
      <c r="AL156" s="485"/>
      <c r="AM156" s="485"/>
      <c r="AN156" s="485"/>
      <c r="AO156" s="485"/>
      <c r="AP156" s="485"/>
      <c r="AQ156" s="485"/>
      <c r="AR156" s="485"/>
      <c r="AS156" s="485"/>
      <c r="AT156" s="485"/>
      <c r="AU156" s="485"/>
      <c r="AV156" s="485"/>
      <c r="AW156" s="485"/>
      <c r="AX156" s="485"/>
      <c r="AY156" s="485"/>
      <c r="AZ156" s="485"/>
      <c r="BA156" s="485"/>
      <c r="BB156" s="485"/>
      <c r="BC156" s="485"/>
      <c r="BD156" s="485"/>
      <c r="BE156" s="485"/>
      <c r="BF156" s="485"/>
      <c r="BG156" s="485"/>
      <c r="BH156" s="485"/>
      <c r="BI156" s="485"/>
      <c r="BJ156" s="485"/>
      <c r="BK156" s="485"/>
      <c r="BL156" s="485"/>
      <c r="BM156" s="485"/>
      <c r="BN156" s="485"/>
    </row>
    <row r="157" spans="1:66" hidden="1">
      <c r="A157" s="26" t="s">
        <v>17</v>
      </c>
      <c r="B157" s="31" t="s">
        <v>356</v>
      </c>
      <c r="C157" s="49"/>
      <c r="D157" s="486" t="s">
        <v>156</v>
      </c>
      <c r="E157" s="487"/>
      <c r="F157" s="487"/>
      <c r="G157" s="485" t="s">
        <v>316</v>
      </c>
      <c r="H157" s="485"/>
      <c r="I157" s="485"/>
      <c r="J157" s="485" t="s">
        <v>317</v>
      </c>
      <c r="K157" s="485"/>
      <c r="L157" s="485"/>
      <c r="M157" s="485" t="s">
        <v>318</v>
      </c>
      <c r="N157" s="485"/>
      <c r="O157" s="485"/>
      <c r="P157" s="485" t="s">
        <v>319</v>
      </c>
      <c r="Q157" s="485"/>
      <c r="R157" s="485"/>
      <c r="S157" s="485" t="s">
        <v>320</v>
      </c>
      <c r="T157" s="485"/>
      <c r="U157" s="485"/>
      <c r="V157" s="485" t="s">
        <v>321</v>
      </c>
      <c r="W157" s="485"/>
      <c r="X157" s="485"/>
      <c r="Y157" s="485" t="s">
        <v>322</v>
      </c>
      <c r="Z157" s="485"/>
      <c r="AA157" s="485"/>
      <c r="AB157" s="485" t="s">
        <v>323</v>
      </c>
      <c r="AC157" s="485"/>
      <c r="AD157" s="485"/>
      <c r="AE157" s="485" t="s">
        <v>324</v>
      </c>
      <c r="AF157" s="485"/>
      <c r="AG157" s="485"/>
      <c r="AH157" s="486" t="s">
        <v>325</v>
      </c>
      <c r="AI157" s="485"/>
      <c r="AJ157" s="485"/>
      <c r="AK157" s="485" t="s">
        <v>326</v>
      </c>
      <c r="AL157" s="485"/>
      <c r="AM157" s="485"/>
      <c r="AN157" s="485" t="s">
        <v>327</v>
      </c>
      <c r="AO157" s="485"/>
      <c r="AP157" s="485"/>
      <c r="AQ157" s="485" t="s">
        <v>328</v>
      </c>
      <c r="AR157" s="485"/>
      <c r="AS157" s="485"/>
      <c r="AT157" s="485" t="s">
        <v>329</v>
      </c>
      <c r="AU157" s="485"/>
      <c r="AV157" s="485"/>
      <c r="AW157" s="485" t="s">
        <v>330</v>
      </c>
      <c r="AX157" s="485"/>
      <c r="AY157" s="485"/>
      <c r="AZ157" s="485" t="s">
        <v>331</v>
      </c>
      <c r="BA157" s="485"/>
      <c r="BB157" s="485"/>
      <c r="BC157" s="485" t="s">
        <v>332</v>
      </c>
      <c r="BD157" s="485"/>
      <c r="BE157" s="485"/>
      <c r="BF157" s="485" t="s">
        <v>333</v>
      </c>
      <c r="BG157" s="485"/>
      <c r="BH157" s="485"/>
      <c r="BI157" s="485" t="s">
        <v>234</v>
      </c>
      <c r="BJ157" s="485"/>
      <c r="BK157" s="485"/>
      <c r="BL157" s="485" t="s">
        <v>334</v>
      </c>
      <c r="BM157" s="485"/>
      <c r="BN157" s="485"/>
    </row>
    <row r="158" spans="1:66" hidden="1">
      <c r="A158" s="26" t="s">
        <v>17</v>
      </c>
      <c r="D158" s="485" t="s">
        <v>384</v>
      </c>
      <c r="E158" s="485" t="s">
        <v>71</v>
      </c>
      <c r="F158" s="485" t="s">
        <v>72</v>
      </c>
      <c r="G158" s="485" t="s">
        <v>384</v>
      </c>
      <c r="H158" s="485" t="s">
        <v>71</v>
      </c>
      <c r="I158" s="485" t="s">
        <v>72</v>
      </c>
      <c r="J158" s="485" t="s">
        <v>384</v>
      </c>
      <c r="K158" s="485" t="s">
        <v>71</v>
      </c>
      <c r="L158" s="485" t="s">
        <v>72</v>
      </c>
      <c r="M158" s="485" t="s">
        <v>384</v>
      </c>
      <c r="N158" s="485" t="s">
        <v>71</v>
      </c>
      <c r="O158" s="485" t="s">
        <v>72</v>
      </c>
      <c r="P158" s="485" t="s">
        <v>384</v>
      </c>
      <c r="Q158" s="485" t="s">
        <v>71</v>
      </c>
      <c r="R158" s="485" t="s">
        <v>72</v>
      </c>
      <c r="S158" s="485" t="s">
        <v>384</v>
      </c>
      <c r="T158" s="485" t="s">
        <v>71</v>
      </c>
      <c r="U158" s="485" t="s">
        <v>72</v>
      </c>
      <c r="V158" s="485" t="s">
        <v>384</v>
      </c>
      <c r="W158" s="485" t="s">
        <v>71</v>
      </c>
      <c r="X158" s="485" t="s">
        <v>72</v>
      </c>
      <c r="Y158" s="485" t="s">
        <v>384</v>
      </c>
      <c r="Z158" s="485" t="s">
        <v>71</v>
      </c>
      <c r="AA158" s="485" t="s">
        <v>72</v>
      </c>
      <c r="AB158" s="485" t="s">
        <v>384</v>
      </c>
      <c r="AC158" s="485" t="s">
        <v>71</v>
      </c>
      <c r="AD158" s="485" t="s">
        <v>72</v>
      </c>
      <c r="AE158" s="485" t="s">
        <v>384</v>
      </c>
      <c r="AF158" s="485" t="s">
        <v>71</v>
      </c>
      <c r="AG158" s="485" t="s">
        <v>72</v>
      </c>
      <c r="AH158" s="486" t="s">
        <v>384</v>
      </c>
      <c r="AI158" s="485" t="s">
        <v>71</v>
      </c>
      <c r="AJ158" s="485" t="s">
        <v>72</v>
      </c>
      <c r="AK158" s="485" t="s">
        <v>384</v>
      </c>
      <c r="AL158" s="485" t="s">
        <v>71</v>
      </c>
      <c r="AM158" s="485" t="s">
        <v>72</v>
      </c>
      <c r="AN158" s="485" t="s">
        <v>384</v>
      </c>
      <c r="AO158" s="485" t="s">
        <v>71</v>
      </c>
      <c r="AP158" s="485" t="s">
        <v>72</v>
      </c>
      <c r="AQ158" s="485" t="s">
        <v>384</v>
      </c>
      <c r="AR158" s="485" t="s">
        <v>71</v>
      </c>
      <c r="AS158" s="485" t="s">
        <v>72</v>
      </c>
      <c r="AT158" s="485" t="s">
        <v>384</v>
      </c>
      <c r="AU158" s="485" t="s">
        <v>71</v>
      </c>
      <c r="AV158" s="485" t="s">
        <v>72</v>
      </c>
      <c r="AW158" s="485" t="s">
        <v>384</v>
      </c>
      <c r="AX158" s="485" t="s">
        <v>71</v>
      </c>
      <c r="AY158" s="485" t="s">
        <v>72</v>
      </c>
      <c r="AZ158" s="485" t="s">
        <v>384</v>
      </c>
      <c r="BA158" s="485" t="s">
        <v>71</v>
      </c>
      <c r="BB158" s="485" t="s">
        <v>72</v>
      </c>
      <c r="BC158" s="485" t="s">
        <v>384</v>
      </c>
      <c r="BD158" s="485" t="s">
        <v>71</v>
      </c>
      <c r="BE158" s="485" t="s">
        <v>72</v>
      </c>
      <c r="BF158" s="485" t="s">
        <v>384</v>
      </c>
      <c r="BG158" s="485" t="s">
        <v>71</v>
      </c>
      <c r="BH158" s="485" t="s">
        <v>72</v>
      </c>
      <c r="BI158" s="485" t="s">
        <v>384</v>
      </c>
      <c r="BJ158" s="485" t="s">
        <v>71</v>
      </c>
      <c r="BK158" s="485" t="s">
        <v>72</v>
      </c>
      <c r="BL158" s="485" t="s">
        <v>384</v>
      </c>
      <c r="BM158" s="485" t="s">
        <v>71</v>
      </c>
      <c r="BN158" s="485" t="s">
        <v>72</v>
      </c>
    </row>
    <row r="159" spans="1:66" hidden="1">
      <c r="A159" s="26" t="s">
        <v>17</v>
      </c>
      <c r="B159" s="31" t="s">
        <v>356</v>
      </c>
      <c r="C159" s="26" t="s">
        <v>337</v>
      </c>
      <c r="D159" s="485">
        <f t="shared" ref="D159:AI159" si="106">(D46/D$4)-1</f>
        <v>3.9088379439993215E-3</v>
      </c>
      <c r="E159" s="485">
        <f t="shared" si="106"/>
        <v>-1.2100378643535858E-2</v>
      </c>
      <c r="F159" s="485">
        <f t="shared" si="106"/>
        <v>1.6205306937513875E-2</v>
      </c>
      <c r="G159" s="485">
        <f t="shared" si="106"/>
        <v>3.7058725884460131E-3</v>
      </c>
      <c r="H159" s="485">
        <f t="shared" si="106"/>
        <v>-1.3155892335111274E-2</v>
      </c>
      <c r="I159" s="485">
        <f t="shared" si="106"/>
        <v>1.7086553785538028E-2</v>
      </c>
      <c r="J159" s="485">
        <f t="shared" si="106"/>
        <v>3.4491775193756791E-3</v>
      </c>
      <c r="K159" s="485">
        <f t="shared" si="106"/>
        <v>-1.4214841164090775E-2</v>
      </c>
      <c r="L159" s="485">
        <f t="shared" si="106"/>
        <v>1.7918730592704213E-2</v>
      </c>
      <c r="M159" s="485">
        <f t="shared" si="106"/>
        <v>3.1430885619547766E-3</v>
      </c>
      <c r="N159" s="485">
        <f t="shared" si="106"/>
        <v>-1.5276341956239947E-2</v>
      </c>
      <c r="O159" s="485">
        <f t="shared" si="106"/>
        <v>1.8705177201476353E-2</v>
      </c>
      <c r="P159" s="485">
        <f t="shared" si="106"/>
        <v>2.7916604445006321E-3</v>
      </c>
      <c r="Q159" s="485">
        <f t="shared" si="106"/>
        <v>-1.6339502950297402E-2</v>
      </c>
      <c r="R159" s="485">
        <f t="shared" si="106"/>
        <v>1.9448949563572127E-2</v>
      </c>
      <c r="S159" s="485">
        <f t="shared" si="106"/>
        <v>2.3986938275206704E-3</v>
      </c>
      <c r="T159" s="485">
        <f t="shared" si="106"/>
        <v>-1.7403426781978149E-2</v>
      </c>
      <c r="U159" s="485">
        <f t="shared" si="106"/>
        <v>2.0152849245796078E-2</v>
      </c>
      <c r="V159" s="485">
        <f t="shared" si="106"/>
        <v>1.9677585963839839E-3</v>
      </c>
      <c r="W159" s="485">
        <f t="shared" si="106"/>
        <v>-1.8467213508088665E-2</v>
      </c>
      <c r="X159" s="485">
        <f t="shared" si="106"/>
        <v>2.0819449320189642E-2</v>
      </c>
      <c r="Y159" s="485">
        <f t="shared" si="106"/>
        <v>1.50221395816863E-3</v>
      </c>
      <c r="Z159" s="485">
        <f t="shared" si="106"/>
        <v>-1.9529963649149717E-2</v>
      </c>
      <c r="AA159" s="485">
        <f t="shared" si="106"/>
        <v>2.1451117145401488E-2</v>
      </c>
      <c r="AB159" s="485">
        <f t="shared" si="106"/>
        <v>1.0052258021031601E-3</v>
      </c>
      <c r="AC159" s="485">
        <f t="shared" si="106"/>
        <v>-2.0590781228688515E-2</v>
      </c>
      <c r="AD159" s="485">
        <f t="shared" si="106"/>
        <v>2.2050034466577939E-2</v>
      </c>
      <c r="AE159" s="485">
        <f t="shared" si="106"/>
        <v>4.7978171574092343E-4</v>
      </c>
      <c r="AF159" s="485">
        <f t="shared" si="106"/>
        <v>-2.1648776787407842E-2</v>
      </c>
      <c r="AG159" s="485">
        <f t="shared" si="106"/>
        <v>2.2618215195240321E-2</v>
      </c>
      <c r="AH159" s="485">
        <f t="shared" si="106"/>
        <v>-7.1296007151055996E-5</v>
      </c>
      <c r="AI159" s="485">
        <f t="shared" si="106"/>
        <v>-2.2703070350744925E-2</v>
      </c>
      <c r="AJ159" s="485">
        <f t="shared" ref="AJ159:BN159" si="107">(AJ46/AJ$4)-1</f>
        <v>2.3157521176001561E-2</v>
      </c>
      <c r="AK159" s="485">
        <f t="shared" si="107"/>
        <v>-6.453390781031576E-4</v>
      </c>
      <c r="AL159" s="485">
        <f t="shared" si="107"/>
        <v>-2.375279432890598E-2</v>
      </c>
      <c r="AM159" s="485">
        <f t="shared" si="107"/>
        <v>2.3669676201447665E-2</v>
      </c>
      <c r="AN159" s="485">
        <f t="shared" si="107"/>
        <v>-1.2398233957132687E-3</v>
      </c>
      <c r="AO159" s="485">
        <f t="shared" si="107"/>
        <v>-2.4797096329284951E-2</v>
      </c>
      <c r="AP159" s="485">
        <f t="shared" si="107"/>
        <v>2.4156278498455031E-2</v>
      </c>
      <c r="AQ159" s="485">
        <f t="shared" si="107"/>
        <v>-1.8523604822758832E-3</v>
      </c>
      <c r="AR159" s="485">
        <f t="shared" si="107"/>
        <v>-2.5835141862228905E-2</v>
      </c>
      <c r="AS159" s="485">
        <f t="shared" si="107"/>
        <v>2.4618811877282099E-2</v>
      </c>
      <c r="AT159" s="485">
        <f t="shared" si="107"/>
        <v>-2.4806899886848921E-3</v>
      </c>
      <c r="AU159" s="485">
        <f t="shared" si="107"/>
        <v>-2.6866116922394268E-2</v>
      </c>
      <c r="AV159" s="485">
        <f t="shared" si="107"/>
        <v>2.5058655707875355E-2</v>
      </c>
      <c r="AW159" s="485">
        <f t="shared" si="107"/>
        <v>-3.1226731057408808E-3</v>
      </c>
      <c r="AX159" s="485">
        <f t="shared" si="107"/>
        <v>-2.7889230429398948E-2</v>
      </c>
      <c r="AY159" s="485">
        <f t="shared" si="107"/>
        <v>2.5477093865134082E-2</v>
      </c>
      <c r="AZ159" s="485">
        <f t="shared" si="107"/>
        <v>-3.776286741399848E-3</v>
      </c>
      <c r="BA159" s="485">
        <f t="shared" si="107"/>
        <v>-2.8903716513116962E-2</v>
      </c>
      <c r="BB159" s="485">
        <f t="shared" si="107"/>
        <v>2.5875322765619879E-2</v>
      </c>
      <c r="BC159" s="485">
        <f t="shared" si="107"/>
        <v>-4.4396183420407631E-3</v>
      </c>
      <c r="BD159" s="485">
        <f t="shared" si="107"/>
        <v>-2.9908836630737179E-2</v>
      </c>
      <c r="BE159" s="485">
        <f t="shared" si="107"/>
        <v>2.6254458601847386E-2</v>
      </c>
      <c r="BF159" s="485">
        <f t="shared" si="107"/>
        <v>-5.1108612520454066E-3</v>
      </c>
      <c r="BG159" s="485">
        <f t="shared" si="107"/>
        <v>-3.0903881504583453E-2</v>
      </c>
      <c r="BH159" s="485">
        <f t="shared" si="107"/>
        <v>2.6615543866364222E-2</v>
      </c>
      <c r="BI159" s="485">
        <f t="shared" si="107"/>
        <v>-5.7883105202148899E-3</v>
      </c>
      <c r="BJ159" s="485">
        <f t="shared" si="107"/>
        <v>-3.1888172871663345E-2</v>
      </c>
      <c r="BK159" s="485">
        <f t="shared" si="107"/>
        <v>2.6959553245896384E-2</v>
      </c>
      <c r="BL159" s="485">
        <f t="shared" si="107"/>
        <v>-6.4703590740653461E-3</v>
      </c>
      <c r="BM159" s="485">
        <f t="shared" si="107"/>
        <v>-3.2861065037912307E-2</v>
      </c>
      <c r="BN159" s="485">
        <f t="shared" si="107"/>
        <v>2.7287398955643916E-2</v>
      </c>
    </row>
    <row r="160" spans="1:66" hidden="1">
      <c r="A160" s="26" t="s">
        <v>17</v>
      </c>
      <c r="B160" s="31" t="s">
        <v>356</v>
      </c>
      <c r="C160" s="26" t="s">
        <v>338</v>
      </c>
      <c r="D160" s="485">
        <f t="shared" ref="D160:AI160" si="108">(D47/D$5)-1</f>
        <v>7.3639458305079231E-3</v>
      </c>
      <c r="E160" s="485">
        <f t="shared" si="108"/>
        <v>-1.3434415521945242E-2</v>
      </c>
      <c r="F160" s="485">
        <f t="shared" si="108"/>
        <v>2.1081580058822658E-2</v>
      </c>
      <c r="G160" s="485">
        <f t="shared" si="108"/>
        <v>7.4681801678859738E-3</v>
      </c>
      <c r="H160" s="485">
        <f t="shared" si="108"/>
        <v>-1.4523586522995791E-2</v>
      </c>
      <c r="I160" s="485">
        <f t="shared" si="108"/>
        <v>2.2315873206228964E-2</v>
      </c>
      <c r="J160" s="485">
        <f t="shared" si="108"/>
        <v>7.5198995214020847E-3</v>
      </c>
      <c r="K160" s="485">
        <f t="shared" si="108"/>
        <v>-1.5603574779623486E-2</v>
      </c>
      <c r="L160" s="485">
        <f t="shared" si="108"/>
        <v>2.3490002308621527E-2</v>
      </c>
      <c r="M160" s="485">
        <f t="shared" si="108"/>
        <v>7.5234531274581684E-3</v>
      </c>
      <c r="N160" s="485">
        <f t="shared" si="108"/>
        <v>-1.6673508052187258E-2</v>
      </c>
      <c r="O160" s="485">
        <f t="shared" si="108"/>
        <v>2.4607250366778022E-2</v>
      </c>
      <c r="P160" s="485">
        <f t="shared" si="108"/>
        <v>7.4829348665046425E-3</v>
      </c>
      <c r="Q160" s="485">
        <f t="shared" si="108"/>
        <v>-1.7732548716143159E-2</v>
      </c>
      <c r="R160" s="485">
        <f t="shared" si="108"/>
        <v>2.5670690349853587E-2</v>
      </c>
      <c r="S160" s="485">
        <f t="shared" si="108"/>
        <v>7.4021974897788834E-3</v>
      </c>
      <c r="T160" s="485">
        <f t="shared" si="108"/>
        <v>-1.8779896084195724E-2</v>
      </c>
      <c r="U160" s="485">
        <f t="shared" si="108"/>
        <v>2.6683201321995309E-2</v>
      </c>
      <c r="V160" s="485">
        <f t="shared" si="108"/>
        <v>7.2848655970698672E-3</v>
      </c>
      <c r="W160" s="485">
        <f t="shared" si="108"/>
        <v>-1.9814788471593237E-2</v>
      </c>
      <c r="X160" s="485">
        <f t="shared" si="108"/>
        <v>2.7647483098022452E-2</v>
      </c>
      <c r="Y160" s="485">
        <f t="shared" si="108"/>
        <v>7.134347535039387E-3</v>
      </c>
      <c r="Z160" s="485">
        <f t="shared" si="108"/>
        <v>-2.0836504996599503E-2</v>
      </c>
      <c r="AA160" s="485">
        <f t="shared" si="108"/>
        <v>2.8566069583243259E-2</v>
      </c>
      <c r="AB160" s="485">
        <f t="shared" si="108"/>
        <v>6.9538463633382896E-3</v>
      </c>
      <c r="AC160" s="485">
        <f t="shared" si="108"/>
        <v>-2.1844367111103269E-2</v>
      </c>
      <c r="AD160" s="485">
        <f t="shared" si="108"/>
        <v>2.9441340934048155E-2</v>
      </c>
      <c r="AE160" s="485">
        <f t="shared" si="108"/>
        <v>6.7463700160610429E-3</v>
      </c>
      <c r="AF160" s="485">
        <f t="shared" si="108"/>
        <v>-2.283773985920412E-2</v>
      </c>
      <c r="AG160" s="485">
        <f t="shared" si="108"/>
        <v>3.027553465992705E-2</v>
      </c>
      <c r="AH160" s="485">
        <f t="shared" si="108"/>
        <v>6.51474076859615E-3</v>
      </c>
      <c r="AI160" s="485">
        <f t="shared" si="108"/>
        <v>-2.3816032864397707E-2</v>
      </c>
      <c r="AJ160" s="485">
        <f t="shared" ref="AJ160:BN160" si="109">(AJ47/AJ$5)-1</f>
        <v>3.1070755773620284E-2</v>
      </c>
      <c r="AK160" s="485">
        <f t="shared" si="109"/>
        <v>6.2616041044998294E-3</v>
      </c>
      <c r="AL160" s="485">
        <f t="shared" si="109"/>
        <v>-2.4778701048622787E-2</v>
      </c>
      <c r="AM160" s="485">
        <f t="shared" si="109"/>
        <v>3.1828986083978439E-2</v>
      </c>
      <c r="AN160" s="485">
        <f t="shared" si="109"/>
        <v>5.989437063328662E-3</v>
      </c>
      <c r="AO160" s="485">
        <f t="shared" si="109"/>
        <v>-2.5725245088899285E-2</v>
      </c>
      <c r="AP160" s="485">
        <f t="shared" si="109"/>
        <v>3.2552092715490533E-2</v>
      </c>
      <c r="AQ160" s="485">
        <f t="shared" si="109"/>
        <v>5.7005561382723613E-3</v>
      </c>
      <c r="AR160" s="485">
        <f t="shared" si="109"/>
        <v>-2.6655211619562857E-2</v>
      </c>
      <c r="AS160" s="485">
        <f t="shared" si="109"/>
        <v>3.3241835929149532E-2</v>
      </c>
      <c r="AT160" s="485">
        <f t="shared" si="109"/>
        <v>5.3971247817621304E-3</v>
      </c>
      <c r="AU160" s="485">
        <f t="shared" si="109"/>
        <v>-2.7568193190143697E-2</v>
      </c>
      <c r="AV160" s="485">
        <f t="shared" si="109"/>
        <v>3.3899876311174193E-2</v>
      </c>
      <c r="AW160" s="485">
        <f t="shared" si="109"/>
        <v>5.0811605678406924E-3</v>
      </c>
      <c r="AX160" s="485">
        <f t="shared" si="109"/>
        <v>-2.8463827990740986E-2</v>
      </c>
      <c r="AY160" s="485">
        <f t="shared" si="109"/>
        <v>3.4527781388938417E-2</v>
      </c>
      <c r="AZ160" s="485">
        <f t="shared" si="109"/>
        <v>4.7545420518659842E-3</v>
      </c>
      <c r="BA160" s="485">
        <f t="shared" si="109"/>
        <v>-2.9341799358300502E-2</v>
      </c>
      <c r="BB160" s="485">
        <f t="shared" si="109"/>
        <v>3.5127031727157476E-2</v>
      </c>
      <c r="BC160" s="485">
        <f t="shared" si="109"/>
        <v>4.419015360943801E-3</v>
      </c>
      <c r="BD160" s="485">
        <f t="shared" si="109"/>
        <v>-3.0201835078489836E-2</v>
      </c>
      <c r="BE160" s="485">
        <f t="shared" si="109"/>
        <v>3.5699026551814006E-2</v>
      </c>
      <c r="BF160" s="485">
        <f t="shared" si="109"/>
        <v>4.0762005422674275E-3</v>
      </c>
      <c r="BG160" s="485">
        <f t="shared" si="109"/>
        <v>-3.1043706498903978E-2</v>
      </c>
      <c r="BH160" s="485">
        <f t="shared" si="109"/>
        <v>3.6245088944387494E-2</v>
      </c>
      <c r="BI160" s="485">
        <f t="shared" si="109"/>
        <v>3.7275976911927966E-3</v>
      </c>
      <c r="BJ160" s="485">
        <f t="shared" si="109"/>
        <v>-3.1867227470108617E-2</v>
      </c>
      <c r="BK160" s="485">
        <f t="shared" si="109"/>
        <v>3.6766470644606031E-2</v>
      </c>
      <c r="BL160" s="485">
        <f t="shared" si="109"/>
        <v>3.3745928763078137E-3</v>
      </c>
      <c r="BM160" s="485">
        <f t="shared" si="109"/>
        <v>-3.2672253131547646E-2</v>
      </c>
      <c r="BN160" s="485">
        <f t="shared" si="109"/>
        <v>3.7264356496079509E-2</v>
      </c>
    </row>
    <row r="161" spans="1:66" hidden="1">
      <c r="A161" s="26" t="s">
        <v>17</v>
      </c>
      <c r="B161" s="31" t="s">
        <v>356</v>
      </c>
      <c r="C161" s="26" t="s">
        <v>339</v>
      </c>
      <c r="D161" s="485">
        <f t="shared" ref="D161:AI161" si="110">(D48/D$6)-1</f>
        <v>3.1813433315948103E-3</v>
      </c>
      <c r="E161" s="485">
        <f t="shared" si="110"/>
        <v>-1.0472106514141766E-2</v>
      </c>
      <c r="F161" s="485">
        <f t="shared" si="110"/>
        <v>1.3797943378472066E-2</v>
      </c>
      <c r="G161" s="485">
        <f t="shared" si="110"/>
        <v>3.2737075170494734E-3</v>
      </c>
      <c r="H161" s="485">
        <f t="shared" si="110"/>
        <v>-1.1335718576173659E-2</v>
      </c>
      <c r="I161" s="485">
        <f t="shared" si="110"/>
        <v>1.4776933249963653E-2</v>
      </c>
      <c r="J161" s="485">
        <f t="shared" si="110"/>
        <v>3.3437718611342149E-3</v>
      </c>
      <c r="K161" s="485">
        <f t="shared" si="110"/>
        <v>-1.2195714787025635E-2</v>
      </c>
      <c r="L161" s="485">
        <f t="shared" si="110"/>
        <v>1.5731341603574256E-2</v>
      </c>
      <c r="M161" s="485">
        <f t="shared" si="110"/>
        <v>3.3924680842625232E-3</v>
      </c>
      <c r="N161" s="485">
        <f t="shared" si="110"/>
        <v>-1.3051640350138949E-2</v>
      </c>
      <c r="O161" s="485">
        <f t="shared" si="110"/>
        <v>1.666156924384099E-2</v>
      </c>
      <c r="P161" s="485">
        <f t="shared" si="110"/>
        <v>3.420724884916293E-3</v>
      </c>
      <c r="Q161" s="485">
        <f t="shared" si="110"/>
        <v>-1.3903049289923586E-2</v>
      </c>
      <c r="R161" s="485">
        <f t="shared" si="110"/>
        <v>1.7568023268265343E-2</v>
      </c>
      <c r="S161" s="485">
        <f t="shared" si="110"/>
        <v>3.4294659480131884E-3</v>
      </c>
      <c r="T161" s="485">
        <f t="shared" si="110"/>
        <v>-1.4749505343984226E-2</v>
      </c>
      <c r="U161" s="485">
        <f t="shared" si="110"/>
        <v>1.8451116127928824E-2</v>
      </c>
      <c r="V161" s="485">
        <f t="shared" si="110"/>
        <v>3.4196080460462408E-3</v>
      </c>
      <c r="W161" s="485">
        <f t="shared" si="110"/>
        <v>-1.5590582811605858E-2</v>
      </c>
      <c r="X161" s="485">
        <f t="shared" si="110"/>
        <v>1.9311264729616084E-2</v>
      </c>
      <c r="Y161" s="485">
        <f t="shared" si="110"/>
        <v>3.3920592367457925E-3</v>
      </c>
      <c r="Z161" s="485">
        <f t="shared" si="110"/>
        <v>-1.6425867355233659E-2</v>
      </c>
      <c r="AA161" s="485">
        <f t="shared" si="110"/>
        <v>2.0148889579568507E-2</v>
      </c>
      <c r="AB161" s="485">
        <f t="shared" si="110"/>
        <v>3.3477171603926159E-3</v>
      </c>
      <c r="AC161" s="485">
        <f t="shared" si="110"/>
        <v>-1.725495675203792E-2</v>
      </c>
      <c r="AD161" s="485">
        <f t="shared" si="110"/>
        <v>2.0964413968793894E-2</v>
      </c>
      <c r="AE161" s="485">
        <f t="shared" si="110"/>
        <v>3.287467439371472E-3</v>
      </c>
      <c r="AF161" s="485">
        <f t="shared" si="110"/>
        <v>-1.8077461593012489E-2</v>
      </c>
      <c r="AG161" s="485">
        <f t="shared" si="110"/>
        <v>2.1758263199707306E-2</v>
      </c>
      <c r="AH161" s="485">
        <f t="shared" si="110"/>
        <v>3.2121821819224294E-3</v>
      </c>
      <c r="AI161" s="485">
        <f t="shared" si="110"/>
        <v>-1.8893005927444917E-2</v>
      </c>
      <c r="AJ161" s="485">
        <f t="shared" ref="AJ161:BN161" si="111">(AJ48/AJ$6)-1</f>
        <v>2.2530863853706062E-2</v>
      </c>
      <c r="AK161" s="485">
        <f t="shared" si="111"/>
        <v>3.1227185915188027E-3</v>
      </c>
      <c r="AL161" s="485">
        <f t="shared" si="111"/>
        <v>-1.9701227850973835E-2</v>
      </c>
      <c r="AM161" s="485">
        <f t="shared" si="111"/>
        <v>2.328264309916217E-2</v>
      </c>
      <c r="AN161" s="485">
        <f t="shared" si="111"/>
        <v>3.0199176826966045E-3</v>
      </c>
      <c r="AO161" s="485">
        <f t="shared" si="111"/>
        <v>-2.0501780035844241E-2</v>
      </c>
      <c r="AP161" s="485">
        <f t="shared" si="111"/>
        <v>2.4014028039174518E-2</v>
      </c>
      <c r="AQ161" s="485">
        <f t="shared" si="111"/>
        <v>2.9046031036445985E-3</v>
      </c>
      <c r="AR161" s="485">
        <f t="shared" si="111"/>
        <v>-2.1294330202358935E-2</v>
      </c>
      <c r="AS161" s="485">
        <f t="shared" si="111"/>
        <v>2.4725445098327636E-2</v>
      </c>
      <c r="AT161" s="485">
        <f t="shared" si="111"/>
        <v>2.7775800653198068E-3</v>
      </c>
      <c r="AU161" s="485">
        <f t="shared" si="111"/>
        <v>-2.2078561530906815E-2</v>
      </c>
      <c r="AV161" s="485">
        <f t="shared" si="111"/>
        <v>2.5417319447601283E-2</v>
      </c>
      <c r="AW161" s="485">
        <f t="shared" si="111"/>
        <v>2.6396343763521735E-3</v>
      </c>
      <c r="AX161" s="485">
        <f t="shared" si="111"/>
        <v>-2.2854173014327017E-2</v>
      </c>
      <c r="AY161" s="485">
        <f t="shared" si="111"/>
        <v>2.6090074466493363E-2</v>
      </c>
      <c r="AZ161" s="485">
        <f t="shared" si="111"/>
        <v>2.4915315825200235E-3</v>
      </c>
      <c r="BA161" s="485">
        <f t="shared" si="111"/>
        <v>-2.3620879750735568E-2</v>
      </c>
      <c r="BB161" s="485">
        <f t="shared" si="111"/>
        <v>2.6744131241345226E-2</v>
      </c>
      <c r="BC161" s="485">
        <f t="shared" si="111"/>
        <v>2.3340162091307626E-3</v>
      </c>
      <c r="BD161" s="485">
        <f t="shared" si="111"/>
        <v>-2.4378413177285951E-2</v>
      </c>
      <c r="BE161" s="485">
        <f t="shared" si="111"/>
        <v>2.737990809880575E-2</v>
      </c>
      <c r="BF161" s="485">
        <f t="shared" si="111"/>
        <v>2.1678111042142678E-3</v>
      </c>
      <c r="BG161" s="485">
        <f t="shared" si="111"/>
        <v>-2.5126521245676936E-2</v>
      </c>
      <c r="BH161" s="485">
        <f t="shared" si="111"/>
        <v>2.799782017330843E-2</v>
      </c>
      <c r="BI161" s="485">
        <f t="shared" si="111"/>
        <v>1.9936168800422926E-3</v>
      </c>
      <c r="BJ161" s="485">
        <f t="shared" si="111"/>
        <v>-2.5864968540528999E-2</v>
      </c>
      <c r="BK161" s="485">
        <f t="shared" si="111"/>
        <v>2.8598279007411076E-2</v>
      </c>
      <c r="BL161" s="485">
        <f t="shared" si="111"/>
        <v>1.8121114501432611E-3</v>
      </c>
      <c r="BM161" s="485">
        <f t="shared" si="111"/>
        <v>-2.6593536342047641E-2</v>
      </c>
      <c r="BN161" s="485">
        <f t="shared" si="111"/>
        <v>2.9181692183803287E-2</v>
      </c>
    </row>
    <row r="162" spans="1:66" hidden="1">
      <c r="A162" s="26" t="s">
        <v>17</v>
      </c>
      <c r="B162" s="31" t="s">
        <v>356</v>
      </c>
      <c r="C162" s="26" t="s">
        <v>340</v>
      </c>
      <c r="D162" s="485">
        <f t="shared" ref="D162:AI162" si="112">(D49/D$7)-1</f>
        <v>-2.288462426696114E-4</v>
      </c>
      <c r="E162" s="485">
        <f t="shared" si="112"/>
        <v>-5.7958942249509704E-3</v>
      </c>
      <c r="F162" s="485">
        <f t="shared" si="112"/>
        <v>5.5995021041894688E-3</v>
      </c>
      <c r="G162" s="485">
        <f t="shared" si="112"/>
        <v>-3.998984828960106E-4</v>
      </c>
      <c r="H162" s="485">
        <f t="shared" si="112"/>
        <v>-6.334291052103147E-3</v>
      </c>
      <c r="I162" s="485">
        <f t="shared" si="112"/>
        <v>5.9722223638878358E-3</v>
      </c>
      <c r="J162" s="485">
        <f t="shared" si="112"/>
        <v>-5.9187242672731344E-4</v>
      </c>
      <c r="K162" s="485">
        <f t="shared" si="112"/>
        <v>-6.8811511402129266E-3</v>
      </c>
      <c r="L162" s="485">
        <f t="shared" si="112"/>
        <v>6.332856053136382E-3</v>
      </c>
      <c r="M162" s="485">
        <f t="shared" si="112"/>
        <v>-8.0428841292334852E-4</v>
      </c>
      <c r="N162" s="485">
        <f t="shared" si="112"/>
        <v>-7.4364311060013399E-3</v>
      </c>
      <c r="O162" s="485">
        <f t="shared" si="112"/>
        <v>6.6818316739836181E-3</v>
      </c>
      <c r="P162" s="485">
        <f t="shared" si="112"/>
        <v>-1.036675458375047E-3</v>
      </c>
      <c r="Q162" s="485">
        <f t="shared" si="112"/>
        <v>-8.00007875215758E-3</v>
      </c>
      <c r="R162" s="485">
        <f t="shared" si="112"/>
        <v>7.0195603292217967E-3</v>
      </c>
      <c r="S162" s="485">
        <f t="shared" si="112"/>
        <v>-1.2885702124566523E-3</v>
      </c>
      <c r="T162" s="485">
        <f t="shared" si="112"/>
        <v>-8.5720328773079002E-3</v>
      </c>
      <c r="U162" s="485">
        <f t="shared" si="112"/>
        <v>7.346436560579539E-3</v>
      </c>
      <c r="V162" s="485">
        <f t="shared" si="112"/>
        <v>-1.5595159752108678E-3</v>
      </c>
      <c r="W162" s="485">
        <f t="shared" si="112"/>
        <v>-9.1522231006379018E-3</v>
      </c>
      <c r="X162" s="485">
        <f t="shared" si="112"/>
        <v>7.6628391388096073E-3</v>
      </c>
      <c r="Y162" s="485">
        <f t="shared" si="112"/>
        <v>-1.8490617773265772E-3</v>
      </c>
      <c r="Z162" s="485">
        <f t="shared" si="112"/>
        <v>-9.7405697023659199E-3</v>
      </c>
      <c r="AA162" s="485">
        <f t="shared" si="112"/>
        <v>7.9691318088912499E-3</v>
      </c>
      <c r="AB162" s="485">
        <f t="shared" si="112"/>
        <v>-2.1567615201110168E-3</v>
      </c>
      <c r="AC162" s="485">
        <f t="shared" si="112"/>
        <v>-1.0336983481271322E-2</v>
      </c>
      <c r="AD162" s="485">
        <f t="shared" si="112"/>
        <v>8.2656639933211817E-3</v>
      </c>
      <c r="AE162" s="485">
        <f t="shared" si="112"/>
        <v>-2.4821731738491337E-3</v>
      </c>
      <c r="AF162" s="485">
        <f t="shared" si="112"/>
        <v>-1.094136563043957E-2</v>
      </c>
      <c r="AG162" s="485">
        <f t="shared" si="112"/>
        <v>8.5527714562467771E-3</v>
      </c>
      <c r="AH162" s="485">
        <f t="shared" si="112"/>
        <v>-2.8248580331478035E-3</v>
      </c>
      <c r="AI162" s="485">
        <f t="shared" si="112"/>
        <v>-1.1553607632374341E-2</v>
      </c>
      <c r="AJ162" s="485">
        <f t="shared" ref="AJ162:BN162" si="113">(AJ49/AJ$7)-1</f>
        <v>8.8307769309761142E-3</v>
      </c>
      <c r="AK162" s="485">
        <f t="shared" si="113"/>
        <v>-3.1843800279696133E-3</v>
      </c>
      <c r="AL162" s="485">
        <f t="shared" si="113"/>
        <v>-1.217359117456851E-2</v>
      </c>
      <c r="AM162" s="485">
        <f t="shared" si="113"/>
        <v>9.0999907132340851E-3</v>
      </c>
      <c r="AN162" s="485">
        <f t="shared" si="113"/>
        <v>-3.56030508924432E-3</v>
      </c>
      <c r="AO162" s="485">
        <f t="shared" si="113"/>
        <v>-1.2801188086603132E-2</v>
      </c>
      <c r="AP162" s="485">
        <f t="shared" si="113"/>
        <v>9.3607112223401678E-3</v>
      </c>
      <c r="AQ162" s="485">
        <f t="shared" si="113"/>
        <v>-3.9522005679968331E-3</v>
      </c>
      <c r="AR162" s="485">
        <f t="shared" si="113"/>
        <v>-1.3436260299761194E-2</v>
      </c>
      <c r="AS162" s="485">
        <f t="shared" si="113"/>
        <v>9.6132255323368998E-3</v>
      </c>
      <c r="AT162" s="485">
        <f t="shared" si="113"/>
        <v>-4.3596347070495867E-3</v>
      </c>
      <c r="AU162" s="485">
        <f t="shared" si="113"/>
        <v>-1.4078659830101148E-2</v>
      </c>
      <c r="AV162" s="485">
        <f t="shared" si="113"/>
        <v>9.8578098749508847E-3</v>
      </c>
      <c r="AW162" s="485">
        <f t="shared" si="113"/>
        <v>-4.7821761644079031E-3</v>
      </c>
      <c r="AX162" s="485">
        <f t="shared" si="113"/>
        <v>-1.4728228785853337E-2</v>
      </c>
      <c r="AY162" s="485">
        <f t="shared" si="113"/>
        <v>1.009473011612716E-2</v>
      </c>
      <c r="AZ162" s="485">
        <f t="shared" si="113"/>
        <v>-5.2193935874713659E-3</v>
      </c>
      <c r="BA162" s="485">
        <f t="shared" si="113"/>
        <v>-1.5384799399916216E-2</v>
      </c>
      <c r="BB162" s="485">
        <f t="shared" si="113"/>
        <v>1.0324242207767398E-2</v>
      </c>
      <c r="BC162" s="485">
        <f t="shared" si="113"/>
        <v>-5.6708552372505272E-3</v>
      </c>
      <c r="BD162" s="485">
        <f t="shared" si="113"/>
        <v>-1.6048194088152945E-2</v>
      </c>
      <c r="BE162" s="485">
        <f t="shared" si="113"/>
        <v>1.054659261617541E-2</v>
      </c>
      <c r="BF162" s="485">
        <f t="shared" si="113"/>
        <v>-6.136128661769602E-3</v>
      </c>
      <c r="BG162" s="485">
        <f t="shared" si="113"/>
        <v>-1.6718225534079645E-2</v>
      </c>
      <c r="BH162" s="485">
        <f t="shared" si="113"/>
        <v>1.076201872861704E-2</v>
      </c>
      <c r="BI162" s="485">
        <f t="shared" si="113"/>
        <v>-6.6147804178283698E-3</v>
      </c>
      <c r="BJ162" s="485">
        <f t="shared" si="113"/>
        <v>-1.7394696800439369E-2</v>
      </c>
      <c r="BK162" s="485">
        <f t="shared" si="113"/>
        <v>1.0970749239302302E-2</v>
      </c>
      <c r="BL162" s="485">
        <f t="shared" si="113"/>
        <v>-7.1063758402728494E-3</v>
      </c>
      <c r="BM162" s="485">
        <f t="shared" si="113"/>
        <v>-1.8077401468040155E-2</v>
      </c>
      <c r="BN162" s="485">
        <f t="shared" si="113"/>
        <v>1.1173004516007223E-2</v>
      </c>
    </row>
    <row r="163" spans="1:66" hidden="1">
      <c r="A163" s="26" t="s">
        <v>17</v>
      </c>
      <c r="B163" s="31" t="s">
        <v>356</v>
      </c>
      <c r="C163" s="26" t="s">
        <v>341</v>
      </c>
      <c r="D163" s="485">
        <f t="shared" ref="D163:AI163" si="114">(D50/D$8)-1</f>
        <v>-2.2884624266950038E-4</v>
      </c>
      <c r="E163" s="485">
        <f t="shared" si="114"/>
        <v>-5.7958942249509704E-3</v>
      </c>
      <c r="F163" s="485">
        <f t="shared" si="114"/>
        <v>5.5995021041896909E-3</v>
      </c>
      <c r="G163" s="485">
        <f t="shared" si="114"/>
        <v>-3.9989848289612162E-4</v>
      </c>
      <c r="H163" s="485">
        <f t="shared" si="114"/>
        <v>-6.334291052103258E-3</v>
      </c>
      <c r="I163" s="485">
        <f t="shared" si="114"/>
        <v>5.9722223638878358E-3</v>
      </c>
      <c r="J163" s="485">
        <f t="shared" si="114"/>
        <v>-5.9187242672731344E-4</v>
      </c>
      <c r="K163" s="485">
        <f t="shared" si="114"/>
        <v>-6.8811511402129266E-3</v>
      </c>
      <c r="L163" s="485">
        <f t="shared" si="114"/>
        <v>6.332856053136382E-3</v>
      </c>
      <c r="M163" s="485">
        <f t="shared" si="114"/>
        <v>-8.0428841292334852E-4</v>
      </c>
      <c r="N163" s="485">
        <f t="shared" si="114"/>
        <v>-7.436431106001451E-3</v>
      </c>
      <c r="O163" s="485">
        <f t="shared" si="114"/>
        <v>6.6818316739833961E-3</v>
      </c>
      <c r="P163" s="485">
        <f t="shared" si="114"/>
        <v>-1.0366754583751581E-3</v>
      </c>
      <c r="Q163" s="485">
        <f t="shared" si="114"/>
        <v>-8.00007875215758E-3</v>
      </c>
      <c r="R163" s="485">
        <f t="shared" si="114"/>
        <v>7.0195603292217967E-3</v>
      </c>
      <c r="S163" s="485">
        <f t="shared" si="114"/>
        <v>-1.2885702124567633E-3</v>
      </c>
      <c r="T163" s="485">
        <f t="shared" si="114"/>
        <v>-8.5720328773080112E-3</v>
      </c>
      <c r="U163" s="485">
        <f t="shared" si="114"/>
        <v>7.346436560579539E-3</v>
      </c>
      <c r="V163" s="485">
        <f t="shared" si="114"/>
        <v>-1.5595159752108678E-3</v>
      </c>
      <c r="W163" s="485">
        <f t="shared" si="114"/>
        <v>-9.1522231006377908E-3</v>
      </c>
      <c r="X163" s="485">
        <f t="shared" si="114"/>
        <v>7.6628391388096073E-3</v>
      </c>
      <c r="Y163" s="485">
        <f t="shared" si="114"/>
        <v>-1.8490617773267992E-3</v>
      </c>
      <c r="Z163" s="485">
        <f t="shared" si="114"/>
        <v>-9.7405697023660309E-3</v>
      </c>
      <c r="AA163" s="485">
        <f t="shared" si="114"/>
        <v>7.9691318088910279E-3</v>
      </c>
      <c r="AB163" s="485">
        <f t="shared" si="114"/>
        <v>-2.1567615201106838E-3</v>
      </c>
      <c r="AC163" s="485">
        <f t="shared" si="114"/>
        <v>-1.0336983481271322E-2</v>
      </c>
      <c r="AD163" s="485">
        <f t="shared" si="114"/>
        <v>8.2656639933214038E-3</v>
      </c>
      <c r="AE163" s="485">
        <f t="shared" si="114"/>
        <v>-2.4821731738492447E-3</v>
      </c>
      <c r="AF163" s="485">
        <f t="shared" si="114"/>
        <v>-1.094136563043957E-2</v>
      </c>
      <c r="AG163" s="485">
        <f t="shared" si="114"/>
        <v>8.5527714562467771E-3</v>
      </c>
      <c r="AH163" s="485">
        <f t="shared" si="114"/>
        <v>-2.8248580331475814E-3</v>
      </c>
      <c r="AI163" s="485">
        <f t="shared" si="114"/>
        <v>-1.1553607632374119E-2</v>
      </c>
      <c r="AJ163" s="485">
        <f t="shared" ref="AJ163:BN163" si="115">(AJ50/AJ$8)-1</f>
        <v>8.8307769309761142E-3</v>
      </c>
      <c r="AK163" s="485">
        <f t="shared" si="115"/>
        <v>-3.1843800279697243E-3</v>
      </c>
      <c r="AL163" s="485">
        <f t="shared" si="115"/>
        <v>-1.2173591174568621E-2</v>
      </c>
      <c r="AM163" s="485">
        <f t="shared" si="115"/>
        <v>9.0999907132340851E-3</v>
      </c>
      <c r="AN163" s="485">
        <f t="shared" si="115"/>
        <v>-3.5603050892446531E-3</v>
      </c>
      <c r="AO163" s="485">
        <f t="shared" si="115"/>
        <v>-1.2801188086603243E-2</v>
      </c>
      <c r="AP163" s="485">
        <f t="shared" si="115"/>
        <v>9.3607112223401678E-3</v>
      </c>
      <c r="AQ163" s="485">
        <f t="shared" si="115"/>
        <v>-3.952200567996611E-3</v>
      </c>
      <c r="AR163" s="485">
        <f t="shared" si="115"/>
        <v>-1.3436260299760971E-2</v>
      </c>
      <c r="AS163" s="485">
        <f t="shared" si="115"/>
        <v>9.6132255323371218E-3</v>
      </c>
      <c r="AT163" s="485">
        <f t="shared" si="115"/>
        <v>-4.3596347070494756E-3</v>
      </c>
      <c r="AU163" s="485">
        <f t="shared" si="115"/>
        <v>-1.4078659830101148E-2</v>
      </c>
      <c r="AV163" s="485">
        <f t="shared" si="115"/>
        <v>9.8578098749508847E-3</v>
      </c>
      <c r="AW163" s="485">
        <f t="shared" si="115"/>
        <v>-4.7821761644079031E-3</v>
      </c>
      <c r="AX163" s="485">
        <f t="shared" si="115"/>
        <v>-1.4728228785853337E-2</v>
      </c>
      <c r="AY163" s="485">
        <f t="shared" si="115"/>
        <v>1.009473011612716E-2</v>
      </c>
      <c r="AZ163" s="485">
        <f t="shared" si="115"/>
        <v>-5.21939358747181E-3</v>
      </c>
      <c r="BA163" s="485">
        <f t="shared" si="115"/>
        <v>-1.5384799399916327E-2</v>
      </c>
      <c r="BB163" s="485">
        <f t="shared" si="115"/>
        <v>1.0324242207767176E-2</v>
      </c>
      <c r="BC163" s="485">
        <f t="shared" si="115"/>
        <v>-5.6708552372507492E-3</v>
      </c>
      <c r="BD163" s="485">
        <f t="shared" si="115"/>
        <v>-1.6048194088152945E-2</v>
      </c>
      <c r="BE163" s="485">
        <f t="shared" si="115"/>
        <v>1.0546592616175188E-2</v>
      </c>
      <c r="BF163" s="485">
        <f t="shared" si="115"/>
        <v>-6.1361286617697131E-3</v>
      </c>
      <c r="BG163" s="485">
        <f t="shared" si="115"/>
        <v>-1.6718225534079756E-2</v>
      </c>
      <c r="BH163" s="485">
        <f t="shared" si="115"/>
        <v>1.076201872861704E-2</v>
      </c>
      <c r="BI163" s="485">
        <f t="shared" si="115"/>
        <v>-6.6147804178285918E-3</v>
      </c>
      <c r="BJ163" s="485">
        <f t="shared" si="115"/>
        <v>-1.7394696800439369E-2</v>
      </c>
      <c r="BK163" s="485">
        <f t="shared" si="115"/>
        <v>1.097074923930208E-2</v>
      </c>
      <c r="BL163" s="485">
        <f t="shared" si="115"/>
        <v>-7.1063758402734045E-3</v>
      </c>
      <c r="BM163" s="485">
        <f t="shared" si="115"/>
        <v>-1.8077401468040266E-2</v>
      </c>
      <c r="BN163" s="485">
        <f t="shared" si="115"/>
        <v>1.1173004516007001E-2</v>
      </c>
    </row>
    <row r="164" spans="1:66" hidden="1">
      <c r="A164" s="26" t="s">
        <v>17</v>
      </c>
      <c r="B164" s="31" t="s">
        <v>356</v>
      </c>
      <c r="C164" s="26" t="s">
        <v>342</v>
      </c>
      <c r="D164" s="485">
        <f t="shared" ref="D164:AI164" si="116">(D51/D$9)-1</f>
        <v>1.5176994396748356E-4</v>
      </c>
      <c r="E164" s="485">
        <f t="shared" si="116"/>
        <v>-6.0874637971889412E-3</v>
      </c>
      <c r="F164" s="485">
        <f t="shared" si="116"/>
        <v>6.2774474754014875E-3</v>
      </c>
      <c r="G164" s="485">
        <f t="shared" si="116"/>
        <v>-8.7647494058096242E-6</v>
      </c>
      <c r="H164" s="485">
        <f t="shared" si="116"/>
        <v>-6.6499883659412173E-3</v>
      </c>
      <c r="I164" s="485">
        <f t="shared" si="116"/>
        <v>6.6856833329178578E-3</v>
      </c>
      <c r="J164" s="485">
        <f t="shared" si="116"/>
        <v>-1.9239737437803939E-4</v>
      </c>
      <c r="K164" s="485">
        <f t="shared" si="116"/>
        <v>-7.2208438074486958E-3</v>
      </c>
      <c r="L164" s="485">
        <f t="shared" si="116"/>
        <v>7.0795668797336564E-3</v>
      </c>
      <c r="M164" s="485">
        <f t="shared" si="116"/>
        <v>-3.9846816215516334E-4</v>
      </c>
      <c r="N164" s="485">
        <f t="shared" si="116"/>
        <v>-7.799961669933797E-3</v>
      </c>
      <c r="O164" s="485">
        <f t="shared" si="116"/>
        <v>7.4596787158323075E-3</v>
      </c>
      <c r="P164" s="485">
        <f t="shared" si="116"/>
        <v>-6.2633654235400016E-4</v>
      </c>
      <c r="Q164" s="485">
        <f t="shared" si="116"/>
        <v>-8.3872641844825457E-3</v>
      </c>
      <c r="R164" s="485">
        <f t="shared" si="116"/>
        <v>7.8265711621241518E-3</v>
      </c>
      <c r="S164" s="485">
        <f t="shared" si="116"/>
        <v>-8.7537928861791681E-4</v>
      </c>
      <c r="T164" s="485">
        <f t="shared" si="116"/>
        <v>-8.982664118576289E-3</v>
      </c>
      <c r="U164" s="485">
        <f t="shared" si="116"/>
        <v>8.1807699385476607E-3</v>
      </c>
      <c r="V164" s="485">
        <f t="shared" si="116"/>
        <v>-1.1449888032628586E-3</v>
      </c>
      <c r="W164" s="485">
        <f t="shared" si="116"/>
        <v>-9.5860646476116917E-3</v>
      </c>
      <c r="X164" s="485">
        <f t="shared" si="116"/>
        <v>8.5227757234105361E-3</v>
      </c>
      <c r="Y164" s="485">
        <f t="shared" si="116"/>
        <v>-1.4345715322555685E-3</v>
      </c>
      <c r="Z164" s="485">
        <f t="shared" si="116"/>
        <v>-1.019735924556453E-2</v>
      </c>
      <c r="AA164" s="485">
        <f t="shared" si="116"/>
        <v>8.8530656036946986E-3</v>
      </c>
      <c r="AB164" s="485">
        <f t="shared" si="116"/>
        <v>-1.7435465026929275E-3</v>
      </c>
      <c r="AC164" s="485">
        <f t="shared" si="116"/>
        <v>-1.0816431595902731E-2</v>
      </c>
      <c r="AD164" s="485">
        <f t="shared" si="116"/>
        <v>9.1720944251507674E-3</v>
      </c>
      <c r="AE164" s="485">
        <f t="shared" si="116"/>
        <v>-2.0713439757407137E-3</v>
      </c>
      <c r="AF164" s="485">
        <f t="shared" si="116"/>
        <v>-1.1443155523824577E-2</v>
      </c>
      <c r="AG164" s="485">
        <f t="shared" si="116"/>
        <v>9.4802960501980671E-3</v>
      </c>
      <c r="AH164" s="485">
        <f t="shared" si="116"/>
        <v>-2.4174042086487768E-3</v>
      </c>
      <c r="AI164" s="485">
        <f t="shared" si="116"/>
        <v>-1.2077394950829934E-2</v>
      </c>
      <c r="AJ164" s="485">
        <f t="shared" ref="AJ164:BN164" si="117">(AJ51/AJ$9)-1</f>
        <v>9.7780845309238806E-3</v>
      </c>
      <c r="AK164" s="485">
        <f t="shared" si="117"/>
        <v>-2.7811763200836781E-3</v>
      </c>
      <c r="AL164" s="485">
        <f t="shared" si="117"/>
        <v>-1.2719003872583845E-2</v>
      </c>
      <c r="AM164" s="485">
        <f t="shared" si="117"/>
        <v>1.0065855203818197E-2</v>
      </c>
      <c r="AN164" s="485">
        <f t="shared" si="117"/>
        <v>-3.1621172535198916E-3</v>
      </c>
      <c r="AO164" s="485">
        <f t="shared" si="117"/>
        <v>-1.3367826360942692E-2</v>
      </c>
      <c r="AP164" s="485">
        <f t="shared" si="117"/>
        <v>1.0343985712305104E-2</v>
      </c>
      <c r="AQ164" s="485">
        <f t="shared" si="117"/>
        <v>-3.5596908339067257E-3</v>
      </c>
      <c r="AR164" s="485">
        <f t="shared" si="117"/>
        <v>-1.4023696590958146E-2</v>
      </c>
      <c r="AS164" s="485">
        <f t="shared" si="117"/>
        <v>1.0612836962584193E-2</v>
      </c>
      <c r="AT164" s="485">
        <f t="shared" si="117"/>
        <v>-3.9733669132167027E-3</v>
      </c>
      <c r="AU164" s="485">
        <f t="shared" si="117"/>
        <v>-1.4686438893563691E-2</v>
      </c>
      <c r="AV164" s="485">
        <f t="shared" si="117"/>
        <v>1.0872754017834829E-2</v>
      </c>
      <c r="AW164" s="485">
        <f t="shared" si="117"/>
        <v>-4.4026206008161983E-3</v>
      </c>
      <c r="AX164" s="485">
        <f t="shared" si="117"/>
        <v>-1.5355867834566661E-2</v>
      </c>
      <c r="AY164" s="485">
        <f t="shared" si="117"/>
        <v>1.1124066935393362E-2</v>
      </c>
      <c r="AZ164" s="485">
        <f t="shared" si="117"/>
        <v>-4.8469315749004593E-3</v>
      </c>
      <c r="BA164" s="485">
        <f t="shared" si="117"/>
        <v>-1.6031788320459817E-2</v>
      </c>
      <c r="BB164" s="485">
        <f t="shared" si="117"/>
        <v>1.1367091551126141E-2</v>
      </c>
      <c r="BC164" s="485">
        <f t="shared" si="117"/>
        <v>-5.3057834714768104E-3</v>
      </c>
      <c r="BD164" s="485">
        <f t="shared" si="117"/>
        <v>-1.6713995731459264E-2</v>
      </c>
      <c r="BE164" s="485">
        <f t="shared" si="117"/>
        <v>1.1602130214869666E-2</v>
      </c>
      <c r="BF164" s="485">
        <f t="shared" si="117"/>
        <v>-5.7786633475868099E-3</v>
      </c>
      <c r="BG164" s="485">
        <f t="shared" si="117"/>
        <v>-1.7402276082056023E-2</v>
      </c>
      <c r="BH164" s="485">
        <f t="shared" si="117"/>
        <v>1.1829472480479275E-2</v>
      </c>
      <c r="BI164" s="485">
        <f t="shared" si="117"/>
        <v>-6.2650612156297525E-3</v>
      </c>
      <c r="BJ164" s="485">
        <f t="shared" si="117"/>
        <v>-1.8096406209245353E-2</v>
      </c>
      <c r="BK164" s="485">
        <f t="shared" si="117"/>
        <v>1.2049395753751302E-2</v>
      </c>
      <c r="BL164" s="485">
        <f t="shared" si="117"/>
        <v>-6.764469645781146E-3</v>
      </c>
      <c r="BM164" s="485">
        <f t="shared" si="117"/>
        <v>-1.8796153988472009E-2</v>
      </c>
      <c r="BN164" s="485">
        <f t="shared" si="117"/>
        <v>1.2262165901201882E-2</v>
      </c>
    </row>
    <row r="165" spans="1:66" hidden="1">
      <c r="A165" s="26" t="s">
        <v>17</v>
      </c>
      <c r="B165" s="31" t="s">
        <v>356</v>
      </c>
      <c r="C165" s="26" t="s">
        <v>343</v>
      </c>
      <c r="D165" s="485">
        <f t="shared" ref="D165:AI165" si="118">(D52/D$10)-1</f>
        <v>-2.2884624266927833E-4</v>
      </c>
      <c r="E165" s="485">
        <f t="shared" si="118"/>
        <v>-5.7958942249508594E-3</v>
      </c>
      <c r="F165" s="485">
        <f t="shared" si="118"/>
        <v>5.5995021041896909E-3</v>
      </c>
      <c r="G165" s="485">
        <f t="shared" si="118"/>
        <v>-3.9989848289578855E-4</v>
      </c>
      <c r="H165" s="485">
        <f t="shared" si="118"/>
        <v>-6.334291052103036E-3</v>
      </c>
      <c r="I165" s="485">
        <f t="shared" si="118"/>
        <v>5.9722223638880578E-3</v>
      </c>
      <c r="J165" s="485">
        <f t="shared" si="118"/>
        <v>-5.9187242672742446E-4</v>
      </c>
      <c r="K165" s="485">
        <f t="shared" si="118"/>
        <v>-6.8811511402129266E-3</v>
      </c>
      <c r="L165" s="485">
        <f t="shared" si="118"/>
        <v>6.332856053136382E-3</v>
      </c>
      <c r="M165" s="485">
        <f t="shared" si="118"/>
        <v>-8.0428841292357056E-4</v>
      </c>
      <c r="N165" s="485">
        <f t="shared" si="118"/>
        <v>-7.436431106001562E-3</v>
      </c>
      <c r="O165" s="485">
        <f t="shared" si="118"/>
        <v>6.6818316739833961E-3</v>
      </c>
      <c r="P165" s="485">
        <f t="shared" si="118"/>
        <v>-1.036675458374936E-3</v>
      </c>
      <c r="Q165" s="485">
        <f t="shared" si="118"/>
        <v>-8.000078752157469E-3</v>
      </c>
      <c r="R165" s="485">
        <f t="shared" si="118"/>
        <v>7.0195603292217967E-3</v>
      </c>
      <c r="S165" s="485">
        <f t="shared" si="118"/>
        <v>-1.2885702124566523E-3</v>
      </c>
      <c r="T165" s="485">
        <f t="shared" si="118"/>
        <v>-8.5720328773080112E-3</v>
      </c>
      <c r="U165" s="485">
        <f t="shared" si="118"/>
        <v>7.346436560579761E-3</v>
      </c>
      <c r="V165" s="485">
        <f t="shared" si="118"/>
        <v>-1.5595159752104237E-3</v>
      </c>
      <c r="W165" s="485">
        <f t="shared" si="118"/>
        <v>-9.1522231006376797E-3</v>
      </c>
      <c r="X165" s="485">
        <f t="shared" si="118"/>
        <v>7.6628391388098294E-3</v>
      </c>
      <c r="Y165" s="485">
        <f t="shared" si="118"/>
        <v>-1.8490617773267992E-3</v>
      </c>
      <c r="Z165" s="485">
        <f t="shared" si="118"/>
        <v>-9.7405697023658089E-3</v>
      </c>
      <c r="AA165" s="485">
        <f t="shared" si="118"/>
        <v>7.9691318088910279E-3</v>
      </c>
      <c r="AB165" s="485">
        <f t="shared" si="118"/>
        <v>-2.1567615201104617E-3</v>
      </c>
      <c r="AC165" s="485">
        <f t="shared" si="118"/>
        <v>-1.0336983481271211E-2</v>
      </c>
      <c r="AD165" s="485">
        <f t="shared" si="118"/>
        <v>8.2656639933211817E-3</v>
      </c>
      <c r="AE165" s="485">
        <f t="shared" si="118"/>
        <v>-2.4821731738490227E-3</v>
      </c>
      <c r="AF165" s="485">
        <f t="shared" si="118"/>
        <v>-1.094136563043957E-2</v>
      </c>
      <c r="AG165" s="485">
        <f t="shared" si="118"/>
        <v>8.5527714562467771E-3</v>
      </c>
      <c r="AH165" s="485">
        <f t="shared" si="118"/>
        <v>-2.8248580331473594E-3</v>
      </c>
      <c r="AI165" s="485">
        <f t="shared" si="118"/>
        <v>-1.1553607632374119E-2</v>
      </c>
      <c r="AJ165" s="485">
        <f t="shared" ref="AJ165:BN165" si="119">(AJ52/AJ$10)-1</f>
        <v>8.8307769309761142E-3</v>
      </c>
      <c r="AK165" s="485">
        <f t="shared" si="119"/>
        <v>-3.1843800279695023E-3</v>
      </c>
      <c r="AL165" s="485">
        <f t="shared" si="119"/>
        <v>-1.217359117456851E-2</v>
      </c>
      <c r="AM165" s="485">
        <f t="shared" si="119"/>
        <v>9.0999907132340851E-3</v>
      </c>
      <c r="AN165" s="485">
        <f t="shared" si="119"/>
        <v>-3.560305089244542E-3</v>
      </c>
      <c r="AO165" s="485">
        <f t="shared" si="119"/>
        <v>-1.2801188086603132E-2</v>
      </c>
      <c r="AP165" s="485">
        <f t="shared" si="119"/>
        <v>9.3607112223401678E-3</v>
      </c>
      <c r="AQ165" s="485">
        <f t="shared" si="119"/>
        <v>-3.9522005679965E-3</v>
      </c>
      <c r="AR165" s="485">
        <f t="shared" si="119"/>
        <v>-1.3436260299760971E-2</v>
      </c>
      <c r="AS165" s="485">
        <f t="shared" si="119"/>
        <v>9.6132255323373439E-3</v>
      </c>
      <c r="AT165" s="485">
        <f t="shared" si="119"/>
        <v>-4.3596347070492536E-3</v>
      </c>
      <c r="AU165" s="485">
        <f t="shared" si="119"/>
        <v>-1.4078659830101037E-2</v>
      </c>
      <c r="AV165" s="485">
        <f t="shared" si="119"/>
        <v>9.8578098749511067E-3</v>
      </c>
      <c r="AW165" s="485">
        <f t="shared" si="119"/>
        <v>-4.782176164407792E-3</v>
      </c>
      <c r="AX165" s="485">
        <f t="shared" si="119"/>
        <v>-1.4728228785853226E-2</v>
      </c>
      <c r="AY165" s="485">
        <f t="shared" si="119"/>
        <v>1.009473011612716E-2</v>
      </c>
      <c r="AZ165" s="485">
        <f t="shared" si="119"/>
        <v>-5.2193935874711439E-3</v>
      </c>
      <c r="BA165" s="485">
        <f t="shared" si="119"/>
        <v>-1.5384799399916105E-2</v>
      </c>
      <c r="BB165" s="485">
        <f t="shared" si="119"/>
        <v>1.0324242207767398E-2</v>
      </c>
      <c r="BC165" s="485">
        <f t="shared" si="119"/>
        <v>-5.6708552372505272E-3</v>
      </c>
      <c r="BD165" s="485">
        <f t="shared" si="119"/>
        <v>-1.6048194088152834E-2</v>
      </c>
      <c r="BE165" s="485">
        <f t="shared" si="119"/>
        <v>1.054659261617541E-2</v>
      </c>
      <c r="BF165" s="485">
        <f t="shared" si="119"/>
        <v>-6.136128661769491E-3</v>
      </c>
      <c r="BG165" s="485">
        <f t="shared" si="119"/>
        <v>-1.6718225534079534E-2</v>
      </c>
      <c r="BH165" s="485">
        <f t="shared" si="119"/>
        <v>1.076201872861704E-2</v>
      </c>
      <c r="BI165" s="485">
        <f t="shared" si="119"/>
        <v>-6.6147804178285918E-3</v>
      </c>
      <c r="BJ165" s="485">
        <f t="shared" si="119"/>
        <v>-1.739469680043948E-2</v>
      </c>
      <c r="BK165" s="485">
        <f t="shared" si="119"/>
        <v>1.097074923930208E-2</v>
      </c>
      <c r="BL165" s="485">
        <f t="shared" si="119"/>
        <v>-0.71056024504069359</v>
      </c>
      <c r="BM165" s="485">
        <f t="shared" si="119"/>
        <v>-0.21502593325142483</v>
      </c>
      <c r="BN165" s="485">
        <f t="shared" si="119"/>
        <v>-0.63127475515441056</v>
      </c>
    </row>
    <row r="166" spans="1:66" hidden="1">
      <c r="A166" s="26" t="s">
        <v>17</v>
      </c>
      <c r="B166" s="31" t="s">
        <v>356</v>
      </c>
      <c r="C166" s="26" t="s">
        <v>344</v>
      </c>
      <c r="D166" s="485">
        <f t="shared" ref="D166:AI166" si="120">(D53/D$11)-1</f>
        <v>-2.2884624266905629E-4</v>
      </c>
      <c r="E166" s="485">
        <f t="shared" si="120"/>
        <v>-5.7958942249508594E-3</v>
      </c>
      <c r="F166" s="485">
        <f t="shared" si="120"/>
        <v>5.5995021041899129E-3</v>
      </c>
      <c r="G166" s="485">
        <f t="shared" si="120"/>
        <v>-3.9989848289556651E-4</v>
      </c>
      <c r="H166" s="485">
        <f t="shared" si="120"/>
        <v>-6.334291052102925E-3</v>
      </c>
      <c r="I166" s="485">
        <f t="shared" si="120"/>
        <v>5.9722223638880578E-3</v>
      </c>
      <c r="J166" s="485">
        <f t="shared" si="120"/>
        <v>-5.9187242672698037E-4</v>
      </c>
      <c r="K166" s="485">
        <f t="shared" si="120"/>
        <v>-6.8811511402128156E-3</v>
      </c>
      <c r="L166" s="485">
        <f t="shared" si="120"/>
        <v>6.332856053136604E-3</v>
      </c>
      <c r="M166" s="485">
        <f t="shared" si="120"/>
        <v>-8.0428841292323749E-4</v>
      </c>
      <c r="N166" s="485">
        <f t="shared" si="120"/>
        <v>-7.436431106001451E-3</v>
      </c>
      <c r="O166" s="485">
        <f t="shared" si="120"/>
        <v>6.6818316739836181E-3</v>
      </c>
      <c r="P166" s="485">
        <f t="shared" si="120"/>
        <v>-1.036675458374936E-3</v>
      </c>
      <c r="Q166" s="485">
        <f t="shared" si="120"/>
        <v>-8.000078752157469E-3</v>
      </c>
      <c r="R166" s="485">
        <f t="shared" si="120"/>
        <v>7.0195603292217967E-3</v>
      </c>
      <c r="S166" s="485">
        <f t="shared" si="120"/>
        <v>-1.2885702124562082E-3</v>
      </c>
      <c r="T166" s="485">
        <f t="shared" si="120"/>
        <v>-8.5720328773077892E-3</v>
      </c>
      <c r="U166" s="485">
        <f t="shared" si="120"/>
        <v>7.346436560579761E-3</v>
      </c>
      <c r="V166" s="485">
        <f t="shared" si="120"/>
        <v>-1.5595159752103127E-3</v>
      </c>
      <c r="W166" s="485">
        <f t="shared" si="120"/>
        <v>-9.1522231006376797E-3</v>
      </c>
      <c r="X166" s="485">
        <f t="shared" si="120"/>
        <v>7.6628391388098294E-3</v>
      </c>
      <c r="Y166" s="485">
        <f t="shared" si="120"/>
        <v>-1.8490617773262441E-3</v>
      </c>
      <c r="Z166" s="485">
        <f t="shared" si="120"/>
        <v>-9.7405697023656979E-3</v>
      </c>
      <c r="AA166" s="485">
        <f t="shared" si="120"/>
        <v>7.9691318088912499E-3</v>
      </c>
      <c r="AB166" s="485">
        <f t="shared" si="120"/>
        <v>-2.1567615201104617E-3</v>
      </c>
      <c r="AC166" s="485">
        <f t="shared" si="120"/>
        <v>-1.0336983481271322E-2</v>
      </c>
      <c r="AD166" s="485">
        <f t="shared" si="120"/>
        <v>8.2656639933216258E-3</v>
      </c>
      <c r="AE166" s="485">
        <f t="shared" si="120"/>
        <v>-2.4821731738489117E-3</v>
      </c>
      <c r="AF166" s="485">
        <f t="shared" si="120"/>
        <v>-1.094136563043957E-2</v>
      </c>
      <c r="AG166" s="485">
        <f t="shared" si="120"/>
        <v>8.5527714562469992E-3</v>
      </c>
      <c r="AH166" s="485">
        <f t="shared" si="120"/>
        <v>-2.8248580331472484E-3</v>
      </c>
      <c r="AI166" s="485">
        <f t="shared" si="120"/>
        <v>-1.1553607632374008E-2</v>
      </c>
      <c r="AJ166" s="485">
        <f t="shared" ref="AJ166:BN166" si="121">(AJ53/AJ$11)-1</f>
        <v>8.8307769309763362E-3</v>
      </c>
      <c r="AK166" s="485">
        <f t="shared" si="121"/>
        <v>-3.1843800279695023E-3</v>
      </c>
      <c r="AL166" s="485">
        <f t="shared" si="121"/>
        <v>-1.2173591174568399E-2</v>
      </c>
      <c r="AM166" s="485">
        <f t="shared" si="121"/>
        <v>9.0999907132343072E-3</v>
      </c>
      <c r="AN166" s="485">
        <f t="shared" si="121"/>
        <v>-3.56030508924432E-3</v>
      </c>
      <c r="AO166" s="485">
        <f t="shared" si="121"/>
        <v>-1.2801188086603021E-2</v>
      </c>
      <c r="AP166" s="485">
        <f t="shared" si="121"/>
        <v>9.3607112223403899E-3</v>
      </c>
      <c r="AQ166" s="485">
        <f t="shared" si="121"/>
        <v>-3.952200567996389E-3</v>
      </c>
      <c r="AR166" s="485">
        <f t="shared" si="121"/>
        <v>-1.3436260299760749E-2</v>
      </c>
      <c r="AS166" s="485">
        <f t="shared" si="121"/>
        <v>9.6132255323373439E-3</v>
      </c>
      <c r="AT166" s="485">
        <f t="shared" si="121"/>
        <v>-4.3596347070491426E-3</v>
      </c>
      <c r="AU166" s="485">
        <f t="shared" si="121"/>
        <v>-1.4078659830101148E-2</v>
      </c>
      <c r="AV166" s="485">
        <f t="shared" si="121"/>
        <v>9.8578098749513288E-3</v>
      </c>
      <c r="AW166" s="485">
        <f t="shared" si="121"/>
        <v>-4.7821761644073479E-3</v>
      </c>
      <c r="AX166" s="485">
        <f t="shared" si="121"/>
        <v>-1.4728228785853115E-2</v>
      </c>
      <c r="AY166" s="485">
        <f t="shared" si="121"/>
        <v>1.0094730116127382E-2</v>
      </c>
      <c r="AZ166" s="485">
        <f t="shared" si="121"/>
        <v>-5.2193935874713659E-3</v>
      </c>
      <c r="BA166" s="485">
        <f t="shared" si="121"/>
        <v>-1.5384799399916105E-2</v>
      </c>
      <c r="BB166" s="485">
        <f t="shared" si="121"/>
        <v>1.0324242207767398E-2</v>
      </c>
      <c r="BC166" s="485">
        <f t="shared" si="121"/>
        <v>-5.6708552372500831E-3</v>
      </c>
      <c r="BD166" s="485">
        <f t="shared" si="121"/>
        <v>-1.6048194088152834E-2</v>
      </c>
      <c r="BE166" s="485">
        <f t="shared" si="121"/>
        <v>1.0546592616175632E-2</v>
      </c>
      <c r="BF166" s="485">
        <f t="shared" si="121"/>
        <v>-6.1361286617690469E-3</v>
      </c>
      <c r="BG166" s="485">
        <f t="shared" si="121"/>
        <v>-1.6718225534079534E-2</v>
      </c>
      <c r="BH166" s="485">
        <f t="shared" si="121"/>
        <v>1.0762018728617262E-2</v>
      </c>
      <c r="BI166" s="485">
        <f t="shared" si="121"/>
        <v>-6.6147804178281477E-3</v>
      </c>
      <c r="BJ166" s="485">
        <f t="shared" si="121"/>
        <v>-1.7394696800439369E-2</v>
      </c>
      <c r="BK166" s="485">
        <f t="shared" si="121"/>
        <v>1.0970749239302524E-2</v>
      </c>
      <c r="BL166" s="485">
        <f t="shared" si="121"/>
        <v>-7.1063758402729604E-3</v>
      </c>
      <c r="BM166" s="485">
        <f t="shared" si="121"/>
        <v>-1.8077401468040044E-2</v>
      </c>
      <c r="BN166" s="485">
        <f t="shared" si="121"/>
        <v>1.1173004516007223E-2</v>
      </c>
    </row>
    <row r="167" spans="1:66" hidden="1">
      <c r="A167" s="26" t="s">
        <v>17</v>
      </c>
      <c r="B167" s="31" t="s">
        <v>356</v>
      </c>
      <c r="C167" s="26" t="s">
        <v>345</v>
      </c>
      <c r="D167" s="485">
        <f t="shared" ref="D167:AI167" si="122">(D54/D$12)-1</f>
        <v>-5.2947066719732927E-4</v>
      </c>
      <c r="E167" s="485">
        <f t="shared" si="122"/>
        <v>-5.5285447977359015E-3</v>
      </c>
      <c r="F167" s="485">
        <f t="shared" si="122"/>
        <v>5.0268653809895092E-3</v>
      </c>
      <c r="G167" s="485">
        <f t="shared" si="122"/>
        <v>-7.0840922858239619E-4</v>
      </c>
      <c r="H167" s="485">
        <f t="shared" si="122"/>
        <v>-6.0444867994624563E-3</v>
      </c>
      <c r="I167" s="485">
        <f t="shared" si="122"/>
        <v>5.3685275648784891E-3</v>
      </c>
      <c r="J167" s="485">
        <f t="shared" si="122"/>
        <v>-9.0643044748872637E-4</v>
      </c>
      <c r="K167" s="485">
        <f t="shared" si="122"/>
        <v>-6.5689553504936216E-3</v>
      </c>
      <c r="L167" s="485">
        <f t="shared" si="122"/>
        <v>5.6999677365656698E-3</v>
      </c>
      <c r="M167" s="485">
        <f t="shared" si="122"/>
        <v>-1.1231935759360434E-3</v>
      </c>
      <c r="N167" s="485">
        <f t="shared" si="122"/>
        <v>-7.1019287862472691E-3</v>
      </c>
      <c r="O167" s="485">
        <f t="shared" si="122"/>
        <v>6.0214994707388225E-3</v>
      </c>
      <c r="P167" s="485">
        <f t="shared" si="122"/>
        <v>-1.3583596775158524E-3</v>
      </c>
      <c r="Q167" s="485">
        <f t="shared" si="122"/>
        <v>-7.6433771842980835E-3</v>
      </c>
      <c r="R167" s="485">
        <f t="shared" si="122"/>
        <v>6.3334262726530977E-3</v>
      </c>
      <c r="S167" s="485">
        <f t="shared" si="122"/>
        <v>-1.6115910461453886E-3</v>
      </c>
      <c r="T167" s="485">
        <f t="shared" si="122"/>
        <v>-8.1932621425047092E-3</v>
      </c>
      <c r="U167" s="485">
        <f t="shared" si="122"/>
        <v>6.6360419274598126E-3</v>
      </c>
      <c r="V167" s="485">
        <f t="shared" si="122"/>
        <v>-1.8825506503769018E-3</v>
      </c>
      <c r="W167" s="485">
        <f t="shared" si="122"/>
        <v>-8.7515365686525737E-3</v>
      </c>
      <c r="X167" s="485">
        <f t="shared" si="122"/>
        <v>6.9296308359436676E-3</v>
      </c>
      <c r="Y167" s="485">
        <f t="shared" si="122"/>
        <v>-2.1709016038820028E-3</v>
      </c>
      <c r="Z167" s="485">
        <f t="shared" si="122"/>
        <v>-9.3181444828238646E-3</v>
      </c>
      <c r="AA167" s="485">
        <f t="shared" si="122"/>
        <v>7.2144683372754592E-3</v>
      </c>
      <c r="AB167" s="485">
        <f t="shared" si="122"/>
        <v>-2.4763066627535579E-3</v>
      </c>
      <c r="AC167" s="485">
        <f t="shared" si="122"/>
        <v>-9.8930208337068004E-3</v>
      </c>
      <c r="AD167" s="485">
        <f t="shared" si="122"/>
        <v>7.4908210193593838E-3</v>
      </c>
      <c r="AE167" s="485">
        <f t="shared" si="122"/>
        <v>-2.7984277503130262E-3</v>
      </c>
      <c r="AF167" s="485">
        <f t="shared" si="122"/>
        <v>-1.047609133006E-2</v>
      </c>
      <c r="AG167" s="485">
        <f t="shared" si="122"/>
        <v>7.7589470173256014E-3</v>
      </c>
      <c r="AH167" s="485">
        <f t="shared" si="122"/>
        <v>-3.1369255101083571E-3</v>
      </c>
      <c r="AI167" s="485">
        <f t="shared" si="122"/>
        <v>-1.1067272288526886E-2</v>
      </c>
      <c r="AJ167" s="485">
        <f t="shared" ref="AJ167:BN167" si="123">(AJ54/AJ$12)-1</f>
        <v>8.0190963006860905E-3</v>
      </c>
      <c r="AK167" s="485">
        <f t="shared" si="123"/>
        <v>-3.4914588878167674E-3</v>
      </c>
      <c r="AL167" s="485">
        <f t="shared" si="123"/>
        <v>-1.1666470498988946E-2</v>
      </c>
      <c r="AM167" s="485">
        <f t="shared" si="123"/>
        <v>8.2715109496482864E-3</v>
      </c>
      <c r="AN167" s="485">
        <f t="shared" si="123"/>
        <v>-3.8616847427539458E-3</v>
      </c>
      <c r="AO167" s="485">
        <f t="shared" si="123"/>
        <v>-1.2273583108614594E-2</v>
      </c>
      <c r="AP167" s="485">
        <f t="shared" si="123"/>
        <v>8.5164254210545742E-3</v>
      </c>
      <c r="AQ167" s="485">
        <f t="shared" si="123"/>
        <v>-4.2472574896756932E-3</v>
      </c>
      <c r="AR167" s="485">
        <f t="shared" si="123"/>
        <v>-1.2888497525725406E-2</v>
      </c>
      <c r="AS167" s="485">
        <f t="shared" si="123"/>
        <v>8.754066804398164E-3</v>
      </c>
      <c r="AT167" s="485">
        <f t="shared" si="123"/>
        <v>-4.6478287715612243E-3</v>
      </c>
      <c r="AU167" s="485">
        <f t="shared" si="123"/>
        <v>-1.3511091344566295E-2</v>
      </c>
      <c r="AV167" s="485">
        <f t="shared" si="123"/>
        <v>8.9846550683327919E-3</v>
      </c>
      <c r="AW167" s="485">
        <f t="shared" si="123"/>
        <v>-5.0630471640019659E-3</v>
      </c>
      <c r="AX167" s="485">
        <f t="shared" si="123"/>
        <v>-1.4141232292007033E-2</v>
      </c>
      <c r="AY167" s="485">
        <f t="shared" si="123"/>
        <v>9.2084032980817021E-3</v>
      </c>
      <c r="AZ167" s="485">
        <f t="shared" si="123"/>
        <v>-5.4925579118160206E-3</v>
      </c>
      <c r="BA167" s="485">
        <f t="shared" si="123"/>
        <v>-1.4778778197153342E-2</v>
      </c>
      <c r="BB167" s="485">
        <f t="shared" si="123"/>
        <v>9.4255179241313769E-3</v>
      </c>
      <c r="BC167" s="485">
        <f t="shared" si="123"/>
        <v>-5.9360026984313086E-3</v>
      </c>
      <c r="BD167" s="485">
        <f t="shared" si="123"/>
        <v>-1.5423576984767262E-2</v>
      </c>
      <c r="BE167" s="485">
        <f t="shared" si="123"/>
        <v>9.6361989425672867E-3</v>
      </c>
      <c r="BF167" s="485">
        <f t="shared" si="123"/>
        <v>-6.3930194485284364E-3</v>
      </c>
      <c r="BG167" s="485">
        <f t="shared" si="123"/>
        <v>-1.6075466693329155E-2</v>
      </c>
      <c r="BH167" s="485">
        <f t="shared" si="123"/>
        <v>9.8406401274100386E-3</v>
      </c>
      <c r="BI167" s="485">
        <f t="shared" si="123"/>
        <v>-6.863242164376393E-3</v>
      </c>
      <c r="BJ167" s="485">
        <f t="shared" si="123"/>
        <v>-1.6734275518484054E-2</v>
      </c>
      <c r="BK167" s="485">
        <f t="shared" si="123"/>
        <v>1.0039029235269004E-2</v>
      </c>
      <c r="BL167" s="485">
        <f t="shared" si="123"/>
        <v>-7.3463007962003557E-3</v>
      </c>
      <c r="BM167" s="485">
        <f t="shared" si="123"/>
        <v>-1.7399821882528088E-2</v>
      </c>
      <c r="BN167" s="485">
        <f t="shared" si="123"/>
        <v>1.0231548202636054E-2</v>
      </c>
    </row>
    <row r="168" spans="1:66" hidden="1">
      <c r="A168" s="26" t="s">
        <v>17</v>
      </c>
      <c r="B168" s="31" t="s">
        <v>356</v>
      </c>
      <c r="C168" s="26" t="s">
        <v>346</v>
      </c>
      <c r="D168" s="485">
        <f t="shared" ref="D168:AI168" si="124">(D55/D$13)-1</f>
        <v>-1.9097731448014521E-4</v>
      </c>
      <c r="E168" s="485">
        <f t="shared" si="124"/>
        <v>-1.1285617068392706E-2</v>
      </c>
      <c r="F168" s="485">
        <f t="shared" si="124"/>
        <v>1.122127880957513E-2</v>
      </c>
      <c r="G168" s="485">
        <f t="shared" si="124"/>
        <v>-2.1322845539017976E-4</v>
      </c>
      <c r="H168" s="485">
        <f t="shared" si="124"/>
        <v>-1.219226467877832E-2</v>
      </c>
      <c r="I168" s="485">
        <f t="shared" si="124"/>
        <v>1.2126890481873875E-2</v>
      </c>
      <c r="J168" s="485">
        <f t="shared" si="124"/>
        <v>-2.3630856704204284E-4</v>
      </c>
      <c r="K168" s="485">
        <f t="shared" si="124"/>
        <v>-1.3091155471185889E-2</v>
      </c>
      <c r="L168" s="485">
        <f t="shared" si="124"/>
        <v>1.3025363968929948E-2</v>
      </c>
      <c r="M168" s="485">
        <f t="shared" si="124"/>
        <v>-2.6017908539743839E-4</v>
      </c>
      <c r="N168" s="485">
        <f t="shared" si="124"/>
        <v>-1.3981803174677565E-2</v>
      </c>
      <c r="O168" s="485">
        <f t="shared" si="124"/>
        <v>1.3916197625418736E-2</v>
      </c>
      <c r="P168" s="485">
        <f t="shared" si="124"/>
        <v>-2.8480001935249355E-4</v>
      </c>
      <c r="Q168" s="485">
        <f t="shared" si="124"/>
        <v>-1.4863741168929967E-2</v>
      </c>
      <c r="R168" s="485">
        <f t="shared" si="124"/>
        <v>1.4798908292013024E-2</v>
      </c>
      <c r="S168" s="485">
        <f t="shared" si="124"/>
        <v>-3.1013013037717307E-4</v>
      </c>
      <c r="T168" s="485">
        <f t="shared" si="124"/>
        <v>-1.5736523291268401E-2</v>
      </c>
      <c r="U168" s="485">
        <f t="shared" si="124"/>
        <v>1.5673032197105918E-2</v>
      </c>
      <c r="V168" s="485">
        <f t="shared" si="124"/>
        <v>-3.3612711445030197E-4</v>
      </c>
      <c r="W168" s="485">
        <f t="shared" si="124"/>
        <v>-1.6599724546359496E-2</v>
      </c>
      <c r="X168" s="485">
        <f t="shared" si="124"/>
        <v>1.6538125764106404E-2</v>
      </c>
      <c r="Y168" s="485">
        <f t="shared" si="124"/>
        <v>-3.6274778492628723E-4</v>
      </c>
      <c r="Z168" s="485">
        <f t="shared" si="124"/>
        <v>-1.7452941717514658E-2</v>
      </c>
      <c r="AA168" s="485">
        <f t="shared" si="124"/>
        <v>1.7393766322462367E-2</v>
      </c>
      <c r="AB168" s="485">
        <f t="shared" si="124"/>
        <v>-3.8994825501859065E-4</v>
      </c>
      <c r="AC168" s="485">
        <f t="shared" si="124"/>
        <v>-1.8295793879288147E-2</v>
      </c>
      <c r="AD168" s="485">
        <f t="shared" si="124"/>
        <v>1.823955272130906E-2</v>
      </c>
      <c r="AE168" s="485">
        <f t="shared" si="124"/>
        <v>-4.1768411862874721E-4</v>
      </c>
      <c r="AF168" s="485">
        <f t="shared" si="124"/>
        <v>-1.9127922811762788E-2</v>
      </c>
      <c r="AG168" s="485">
        <f t="shared" si="124"/>
        <v>1.9075105845370421E-2</v>
      </c>
      <c r="AH168" s="485">
        <f t="shared" si="124"/>
        <v>-4.4591062831411676E-4</v>
      </c>
      <c r="AI168" s="485">
        <f t="shared" si="124"/>
        <v>-1.9948993317586594E-2</v>
      </c>
      <c r="AJ168" s="485">
        <f t="shared" ref="AJ168:BN168" si="125">(AJ55/AJ$13)-1</f>
        <v>1.9900069033439882E-2</v>
      </c>
      <c r="AK168" s="485">
        <f t="shared" si="125"/>
        <v>-4.7458286926560511E-4</v>
      </c>
      <c r="AL168" s="485">
        <f t="shared" si="125"/>
        <v>-2.0758693443471143E-2</v>
      </c>
      <c r="AM168" s="485">
        <f t="shared" si="125"/>
        <v>2.0714108400445186E-2</v>
      </c>
      <c r="AN168" s="485">
        <f t="shared" si="125"/>
        <v>-5.0365592824042071E-4</v>
      </c>
      <c r="AO168" s="485">
        <f t="shared" si="125"/>
        <v>-2.1556734608444761E-2</v>
      </c>
      <c r="AP168" s="485">
        <f t="shared" si="125"/>
        <v>2.1516913064733689E-2</v>
      </c>
      <c r="AQ168" s="485">
        <f t="shared" si="125"/>
        <v>-5.3308505651039617E-4</v>
      </c>
      <c r="AR168" s="485">
        <f t="shared" si="125"/>
        <v>-2.2342851641717676E-2</v>
      </c>
      <c r="AS168" s="485">
        <f t="shared" si="125"/>
        <v>2.2308195282805476E-2</v>
      </c>
      <c r="AT168" s="485">
        <f t="shared" si="125"/>
        <v>-5.6282582594258113E-4</v>
      </c>
      <c r="AU168" s="485">
        <f t="shared" si="125"/>
        <v>-2.3116802733487929E-2</v>
      </c>
      <c r="AV168" s="485">
        <f t="shared" si="125"/>
        <v>2.3087690494273394E-2</v>
      </c>
      <c r="AW168" s="485">
        <f t="shared" si="125"/>
        <v>-5.9283427747669482E-4</v>
      </c>
      <c r="AX168" s="485">
        <f t="shared" si="125"/>
        <v>-2.3878369302483327E-2</v>
      </c>
      <c r="AY168" s="485">
        <f t="shared" si="125"/>
        <v>2.3855157280314732E-2</v>
      </c>
      <c r="AZ168" s="485">
        <f t="shared" si="125"/>
        <v>-6.2306706133030687E-4</v>
      </c>
      <c r="BA168" s="485">
        <f t="shared" si="125"/>
        <v>-2.4627355784401117E-2</v>
      </c>
      <c r="BB168" s="485">
        <f t="shared" si="125"/>
        <v>2.4610377239332237E-2</v>
      </c>
      <c r="BC168" s="485">
        <f t="shared" si="125"/>
        <v>-6.5348156838795912E-4</v>
      </c>
      <c r="BD168" s="485">
        <f t="shared" si="125"/>
        <v>-2.5363589345747894E-2</v>
      </c>
      <c r="BE168" s="485">
        <f t="shared" si="125"/>
        <v>2.5353154783918086E-2</v>
      </c>
      <c r="BF168" s="485">
        <f t="shared" si="125"/>
        <v>-6.8403605233369191E-4</v>
      </c>
      <c r="BG168" s="485">
        <f t="shared" si="125"/>
        <v>-2.6086919527847252E-2</v>
      </c>
      <c r="BH168" s="485">
        <f t="shared" si="125"/>
        <v>2.6083316863552364E-2</v>
      </c>
      <c r="BI168" s="485">
        <f t="shared" si="125"/>
        <v>-7.1468974217003822E-4</v>
      </c>
      <c r="BJ168" s="485">
        <f t="shared" si="125"/>
        <v>-2.6797217826001196E-2</v>
      </c>
      <c r="BK168" s="485">
        <f t="shared" si="125"/>
        <v>2.6800712617740752E-2</v>
      </c>
      <c r="BL168" s="485">
        <f t="shared" si="125"/>
        <v>-7.4540294491098891E-4</v>
      </c>
      <c r="BM168" s="485">
        <f t="shared" si="125"/>
        <v>-2.7494377208959753E-2</v>
      </c>
      <c r="BN168" s="485">
        <f t="shared" si="125"/>
        <v>2.7505212964507697E-2</v>
      </c>
    </row>
    <row r="169" spans="1:66">
      <c r="A169" s="26" t="s">
        <v>17</v>
      </c>
      <c r="B169" s="31" t="s">
        <v>356</v>
      </c>
      <c r="C169" s="26" t="s">
        <v>92</v>
      </c>
      <c r="D169" s="485">
        <f>(D56/D$14)-1</f>
        <v>2.9657255920656489E-3</v>
      </c>
      <c r="E169" s="485">
        <f>(E56/E$14)-1</f>
        <v>-1.2097516096888805E-2</v>
      </c>
      <c r="F169" s="485"/>
      <c r="G169" s="485">
        <f>(G56/G$14)-1</f>
        <v>2.8352770686239648E-3</v>
      </c>
      <c r="H169" s="485">
        <f>(H56/H$14)-1</f>
        <v>-1.3152679710992876E-2</v>
      </c>
      <c r="I169" s="485"/>
      <c r="J169" s="485">
        <f>(J56/J$14)-1</f>
        <v>2.6617947575446887E-3</v>
      </c>
      <c r="K169" s="485">
        <f>(K56/K$14)-1</f>
        <v>-1.4211264615686003E-2</v>
      </c>
      <c r="L169" s="485"/>
      <c r="M169" s="485">
        <f>(M56/M$14)-1</f>
        <v>2.4480144589438257E-3</v>
      </c>
      <c r="N169" s="485">
        <f>(N56/N$14)-1</f>
        <v>-1.5272388578030593E-2</v>
      </c>
      <c r="O169" s="485"/>
      <c r="P169" s="485">
        <f>(P56/P$14)-1</f>
        <v>2.196568178114644E-3</v>
      </c>
      <c r="Q169" s="485">
        <f>(Q56/Q$14)-1</f>
        <v>-1.6335160826861816E-2</v>
      </c>
      <c r="R169" s="485"/>
      <c r="S169" s="485">
        <f>(S56/S$14)-1</f>
        <v>1.9099896684640072E-3</v>
      </c>
      <c r="T169" s="485">
        <f>(T56/T$14)-1</f>
        <v>-1.7398685031487449E-2</v>
      </c>
      <c r="U169" s="485"/>
      <c r="V169" s="485">
        <f>(V56/V$14)-1</f>
        <v>1.5907192269772885E-3</v>
      </c>
      <c r="W169" s="485">
        <f>(W56/W$14)-1</f>
        <v>-1.8462062320163564E-2</v>
      </c>
      <c r="X169" s="485"/>
      <c r="Y169" s="485">
        <f>(Y56/Y$14)-1</f>
        <v>1.241107829249799E-3</v>
      </c>
      <c r="Z169" s="485">
        <f>(Z56/Z$14)-1</f>
        <v>-1.952439431680264E-2</v>
      </c>
      <c r="AA169" s="485"/>
      <c r="AB169" s="485">
        <f>(AB56/AB$14)-1</f>
        <v>8.6342068389777538E-4</v>
      </c>
      <c r="AC169" s="485">
        <f>(AC56/AC$14)-1</f>
        <v>-2.0584786174129732E-2</v>
      </c>
      <c r="AD169" s="485"/>
      <c r="AE169" s="485">
        <f>(AE56/AE$14)-1</f>
        <v>4.5984027967183039E-4</v>
      </c>
      <c r="AF169" s="485">
        <f>(AF56/AF$14)-1</f>
        <v>-2.1642349581557974E-2</v>
      </c>
      <c r="AG169" s="485"/>
      <c r="AH169" s="485">
        <f>(AH56/AH$14)-1</f>
        <v>3.2468992666068175E-5</v>
      </c>
      <c r="AI169" s="485">
        <f>(AI56/AI$14)-1</f>
        <v>-2.2696205726359331E-2</v>
      </c>
      <c r="AJ169" s="485"/>
      <c r="AK169" s="485">
        <f>(AK56/AK$14)-1</f>
        <v>-4.1666868445644489E-4</v>
      </c>
      <c r="AL169" s="485">
        <f>(AL56/AL$14)-1</f>
        <v>-2.3745488187279173E-2</v>
      </c>
      <c r="AM169" s="485"/>
      <c r="AN169" s="485">
        <f>(AN56/AN$14)-1</f>
        <v>-8.8562423435312176E-4</v>
      </c>
      <c r="AO169" s="485">
        <f>(AO56/AO$14)-1</f>
        <v>-2.4789345740566016E-2</v>
      </c>
      <c r="AP169" s="485"/>
      <c r="AQ169" s="485">
        <f>(AQ56/AQ$14)-1</f>
        <v>-1.3725234759138782E-3</v>
      </c>
      <c r="AR169" s="485">
        <f>(AR56/AR$14)-1</f>
        <v>-2.5826945059443052E-2</v>
      </c>
      <c r="AS169" s="485"/>
      <c r="AT169" s="485">
        <f>(AT56/AT$14)-1</f>
        <v>-1.8755651465895973E-3</v>
      </c>
      <c r="AU169" s="485">
        <f>(AU56/AU$14)-1</f>
        <v>-2.6857473289321532E-2</v>
      </c>
      <c r="AV169" s="485"/>
      <c r="AW169" s="485">
        <f>(AW56/AW$14)-1</f>
        <v>-2.3930196627918177E-3</v>
      </c>
      <c r="AX169" s="485">
        <f>(AX56/AX$14)-1</f>
        <v>-2.7880140482521631E-2</v>
      </c>
      <c r="AY169" s="485"/>
      <c r="AZ169" s="485">
        <f>(AZ56/AZ$14)-1</f>
        <v>-2.9232280191290316E-3</v>
      </c>
      <c r="BA169" s="485">
        <f>(BA56/BA$14)-1</f>
        <v>-2.8894181877897052E-2</v>
      </c>
      <c r="BB169" s="485"/>
      <c r="BC169" s="485">
        <f>(BC56/BC$14)-1</f>
        <v>-3.4646007911218746E-3</v>
      </c>
      <c r="BD169" s="485">
        <f>(BD56/BD$14)-1</f>
        <v>-2.9898860012533723E-2</v>
      </c>
      <c r="BE169" s="485"/>
      <c r="BF169" s="485">
        <f>(BF56/BF$14)-1</f>
        <v>-4.015617209807365E-3</v>
      </c>
      <c r="BG169" s="485">
        <f>(BG56/BG$14)-1</f>
        <v>-3.0893466654563273E-2</v>
      </c>
      <c r="BH169" s="485"/>
      <c r="BI169" s="485">
        <f>(BI56/BI$14)-1</f>
        <v>-4.5748242802488015E-3</v>
      </c>
      <c r="BJ169" s="485">
        <f>(BJ56/BJ$14)-1</f>
        <v>-3.1877324548096886E-2</v>
      </c>
      <c r="BK169" s="485"/>
      <c r="BL169" s="485">
        <f>(BL56/BL$14)-1</f>
        <v>-5.1506679198450867E-3</v>
      </c>
      <c r="BM169" s="485">
        <f>(BM56/BM$14)-1</f>
        <v>-3.2849789127140316E-2</v>
      </c>
      <c r="BN169" s="485"/>
    </row>
    <row r="170" spans="1:66" hidden="1">
      <c r="A170" s="26" t="s">
        <v>17</v>
      </c>
      <c r="D170" s="485"/>
      <c r="E170" s="485"/>
      <c r="F170" s="485"/>
      <c r="G170" s="485"/>
      <c r="H170" s="485"/>
      <c r="I170" s="485"/>
      <c r="J170" s="485"/>
      <c r="K170" s="485"/>
      <c r="L170" s="485"/>
      <c r="M170" s="485"/>
      <c r="N170" s="485"/>
      <c r="O170" s="485"/>
      <c r="P170" s="485"/>
      <c r="Q170" s="485"/>
      <c r="R170" s="485"/>
      <c r="S170" s="485"/>
      <c r="T170" s="485"/>
      <c r="U170" s="485"/>
      <c r="V170" s="485"/>
      <c r="W170" s="485"/>
      <c r="X170" s="485"/>
      <c r="Y170" s="485"/>
      <c r="Z170" s="485"/>
      <c r="AA170" s="485"/>
      <c r="AB170" s="485"/>
      <c r="AC170" s="485"/>
      <c r="AD170" s="485"/>
      <c r="AE170" s="485"/>
      <c r="AF170" s="485"/>
      <c r="AG170" s="485"/>
      <c r="AH170" s="486"/>
      <c r="AI170" s="485"/>
      <c r="AJ170" s="485"/>
      <c r="AK170" s="485"/>
      <c r="AL170" s="485"/>
      <c r="AM170" s="485"/>
      <c r="AN170" s="485"/>
      <c r="AO170" s="485"/>
      <c r="AP170" s="485"/>
      <c r="AQ170" s="485"/>
      <c r="AR170" s="485"/>
      <c r="AS170" s="485"/>
      <c r="AT170" s="485"/>
      <c r="AU170" s="485"/>
      <c r="AV170" s="485"/>
      <c r="AW170" s="485"/>
      <c r="AX170" s="485"/>
      <c r="AY170" s="485"/>
      <c r="AZ170" s="485"/>
      <c r="BA170" s="485"/>
      <c r="BB170" s="485"/>
      <c r="BC170" s="485"/>
      <c r="BD170" s="485"/>
      <c r="BE170" s="485"/>
      <c r="BF170" s="485"/>
      <c r="BG170" s="485"/>
      <c r="BH170" s="485"/>
      <c r="BI170" s="485"/>
      <c r="BJ170" s="485"/>
      <c r="BK170" s="485"/>
      <c r="BL170" s="485"/>
      <c r="BM170" s="485"/>
      <c r="BN170" s="485"/>
    </row>
    <row r="171" spans="1:66" hidden="1">
      <c r="A171" s="26" t="s">
        <v>17</v>
      </c>
      <c r="B171" s="31" t="s">
        <v>357</v>
      </c>
      <c r="C171" s="49"/>
      <c r="D171" s="486" t="s">
        <v>156</v>
      </c>
      <c r="E171" s="487"/>
      <c r="F171" s="487"/>
      <c r="G171" s="485" t="s">
        <v>316</v>
      </c>
      <c r="H171" s="485"/>
      <c r="I171" s="485"/>
      <c r="J171" s="485" t="s">
        <v>317</v>
      </c>
      <c r="K171" s="485"/>
      <c r="L171" s="485"/>
      <c r="M171" s="485" t="s">
        <v>318</v>
      </c>
      <c r="N171" s="485"/>
      <c r="O171" s="485"/>
      <c r="P171" s="485" t="s">
        <v>319</v>
      </c>
      <c r="Q171" s="485"/>
      <c r="R171" s="485"/>
      <c r="S171" s="485" t="s">
        <v>320</v>
      </c>
      <c r="T171" s="485"/>
      <c r="U171" s="485"/>
      <c r="V171" s="485" t="s">
        <v>321</v>
      </c>
      <c r="W171" s="485"/>
      <c r="X171" s="485"/>
      <c r="Y171" s="485" t="s">
        <v>322</v>
      </c>
      <c r="Z171" s="485"/>
      <c r="AA171" s="485"/>
      <c r="AB171" s="485" t="s">
        <v>323</v>
      </c>
      <c r="AC171" s="485"/>
      <c r="AD171" s="485"/>
      <c r="AE171" s="485" t="s">
        <v>324</v>
      </c>
      <c r="AF171" s="485"/>
      <c r="AG171" s="485"/>
      <c r="AH171" s="486" t="s">
        <v>325</v>
      </c>
      <c r="AI171" s="485"/>
      <c r="AJ171" s="485"/>
      <c r="AK171" s="485" t="s">
        <v>326</v>
      </c>
      <c r="AL171" s="485"/>
      <c r="AM171" s="485"/>
      <c r="AN171" s="485" t="s">
        <v>327</v>
      </c>
      <c r="AO171" s="485"/>
      <c r="AP171" s="485"/>
      <c r="AQ171" s="485" t="s">
        <v>328</v>
      </c>
      <c r="AR171" s="485"/>
      <c r="AS171" s="485"/>
      <c r="AT171" s="485" t="s">
        <v>329</v>
      </c>
      <c r="AU171" s="485"/>
      <c r="AV171" s="485"/>
      <c r="AW171" s="485" t="s">
        <v>330</v>
      </c>
      <c r="AX171" s="485"/>
      <c r="AY171" s="485"/>
      <c r="AZ171" s="485" t="s">
        <v>331</v>
      </c>
      <c r="BA171" s="485"/>
      <c r="BB171" s="485"/>
      <c r="BC171" s="485" t="s">
        <v>332</v>
      </c>
      <c r="BD171" s="485"/>
      <c r="BE171" s="485"/>
      <c r="BF171" s="485" t="s">
        <v>333</v>
      </c>
      <c r="BG171" s="485"/>
      <c r="BH171" s="485"/>
      <c r="BI171" s="485" t="s">
        <v>234</v>
      </c>
      <c r="BJ171" s="485"/>
      <c r="BK171" s="485"/>
      <c r="BL171" s="485" t="s">
        <v>334</v>
      </c>
      <c r="BM171" s="485"/>
      <c r="BN171" s="485"/>
    </row>
    <row r="172" spans="1:66" hidden="1">
      <c r="A172" s="26" t="s">
        <v>17</v>
      </c>
      <c r="D172" s="485" t="s">
        <v>384</v>
      </c>
      <c r="E172" s="485" t="s">
        <v>71</v>
      </c>
      <c r="F172" s="485" t="s">
        <v>72</v>
      </c>
      <c r="G172" s="485" t="s">
        <v>384</v>
      </c>
      <c r="H172" s="485" t="s">
        <v>71</v>
      </c>
      <c r="I172" s="485" t="s">
        <v>72</v>
      </c>
      <c r="J172" s="485" t="s">
        <v>384</v>
      </c>
      <c r="K172" s="485" t="s">
        <v>71</v>
      </c>
      <c r="L172" s="485" t="s">
        <v>72</v>
      </c>
      <c r="M172" s="485" t="s">
        <v>384</v>
      </c>
      <c r="N172" s="485" t="s">
        <v>71</v>
      </c>
      <c r="O172" s="485" t="s">
        <v>72</v>
      </c>
      <c r="P172" s="485" t="s">
        <v>384</v>
      </c>
      <c r="Q172" s="485" t="s">
        <v>71</v>
      </c>
      <c r="R172" s="485" t="s">
        <v>72</v>
      </c>
      <c r="S172" s="485" t="s">
        <v>384</v>
      </c>
      <c r="T172" s="485" t="s">
        <v>71</v>
      </c>
      <c r="U172" s="485" t="s">
        <v>72</v>
      </c>
      <c r="V172" s="485" t="s">
        <v>384</v>
      </c>
      <c r="W172" s="485" t="s">
        <v>71</v>
      </c>
      <c r="X172" s="485" t="s">
        <v>72</v>
      </c>
      <c r="Y172" s="485" t="s">
        <v>384</v>
      </c>
      <c r="Z172" s="485" t="s">
        <v>71</v>
      </c>
      <c r="AA172" s="485" t="s">
        <v>72</v>
      </c>
      <c r="AB172" s="485" t="s">
        <v>384</v>
      </c>
      <c r="AC172" s="485" t="s">
        <v>71</v>
      </c>
      <c r="AD172" s="485" t="s">
        <v>72</v>
      </c>
      <c r="AE172" s="485" t="s">
        <v>384</v>
      </c>
      <c r="AF172" s="485" t="s">
        <v>71</v>
      </c>
      <c r="AG172" s="485" t="s">
        <v>72</v>
      </c>
      <c r="AH172" s="486" t="s">
        <v>384</v>
      </c>
      <c r="AI172" s="485" t="s">
        <v>71</v>
      </c>
      <c r="AJ172" s="485" t="s">
        <v>72</v>
      </c>
      <c r="AK172" s="485" t="s">
        <v>384</v>
      </c>
      <c r="AL172" s="485" t="s">
        <v>71</v>
      </c>
      <c r="AM172" s="485" t="s">
        <v>72</v>
      </c>
      <c r="AN172" s="485" t="s">
        <v>384</v>
      </c>
      <c r="AO172" s="485" t="s">
        <v>71</v>
      </c>
      <c r="AP172" s="485" t="s">
        <v>72</v>
      </c>
      <c r="AQ172" s="485" t="s">
        <v>384</v>
      </c>
      <c r="AR172" s="485" t="s">
        <v>71</v>
      </c>
      <c r="AS172" s="485" t="s">
        <v>72</v>
      </c>
      <c r="AT172" s="485" t="s">
        <v>384</v>
      </c>
      <c r="AU172" s="485" t="s">
        <v>71</v>
      </c>
      <c r="AV172" s="485" t="s">
        <v>72</v>
      </c>
      <c r="AW172" s="485" t="s">
        <v>384</v>
      </c>
      <c r="AX172" s="485" t="s">
        <v>71</v>
      </c>
      <c r="AY172" s="485" t="s">
        <v>72</v>
      </c>
      <c r="AZ172" s="485" t="s">
        <v>384</v>
      </c>
      <c r="BA172" s="485" t="s">
        <v>71</v>
      </c>
      <c r="BB172" s="485" t="s">
        <v>72</v>
      </c>
      <c r="BC172" s="485" t="s">
        <v>384</v>
      </c>
      <c r="BD172" s="485" t="s">
        <v>71</v>
      </c>
      <c r="BE172" s="485" t="s">
        <v>72</v>
      </c>
      <c r="BF172" s="485" t="s">
        <v>384</v>
      </c>
      <c r="BG172" s="485" t="s">
        <v>71</v>
      </c>
      <c r="BH172" s="485" t="s">
        <v>72</v>
      </c>
      <c r="BI172" s="485" t="s">
        <v>384</v>
      </c>
      <c r="BJ172" s="485" t="s">
        <v>71</v>
      </c>
      <c r="BK172" s="485" t="s">
        <v>72</v>
      </c>
      <c r="BL172" s="485" t="s">
        <v>384</v>
      </c>
      <c r="BM172" s="485" t="s">
        <v>71</v>
      </c>
      <c r="BN172" s="485" t="s">
        <v>72</v>
      </c>
    </row>
    <row r="173" spans="1:66" hidden="1">
      <c r="A173" s="26" t="s">
        <v>17</v>
      </c>
      <c r="B173" s="31" t="s">
        <v>357</v>
      </c>
      <c r="C173" s="26" t="s">
        <v>337</v>
      </c>
      <c r="D173" s="485">
        <f t="shared" ref="D173:AI173" si="126">(D60/D$4)-1</f>
        <v>-4.0116987727560893E-3</v>
      </c>
      <c r="E173" s="485">
        <f t="shared" si="126"/>
        <v>1.1319709053630111E-2</v>
      </c>
      <c r="F173" s="485">
        <f t="shared" si="126"/>
        <v>-1.5159803264126026E-2</v>
      </c>
      <c r="G173" s="485">
        <f t="shared" si="126"/>
        <v>-3.8737898822676087E-3</v>
      </c>
      <c r="H173" s="485">
        <f t="shared" si="126"/>
        <v>1.2307125087685167E-2</v>
      </c>
      <c r="I173" s="485">
        <f t="shared" si="126"/>
        <v>-1.5984195476793639E-2</v>
      </c>
      <c r="J173" s="485">
        <f t="shared" si="126"/>
        <v>-3.6878348720003062E-3</v>
      </c>
      <c r="K173" s="485">
        <f t="shared" si="126"/>
        <v>1.3297754637375148E-2</v>
      </c>
      <c r="L173" s="485">
        <f t="shared" si="126"/>
        <v>-1.6762683457691052E-2</v>
      </c>
      <c r="M173" s="485">
        <f t="shared" si="126"/>
        <v>-3.4576855838786003E-3</v>
      </c>
      <c r="N173" s="485">
        <f t="shared" si="126"/>
        <v>1.4290771507450284E-2</v>
      </c>
      <c r="O173" s="485">
        <f t="shared" si="126"/>
        <v>-1.7498391575574646E-2</v>
      </c>
      <c r="P173" s="485">
        <f t="shared" si="126"/>
        <v>-3.1869413873809593E-3</v>
      </c>
      <c r="Q173" s="485">
        <f t="shared" si="126"/>
        <v>1.5285341469633229E-2</v>
      </c>
      <c r="R173" s="485">
        <f t="shared" si="126"/>
        <v>-1.8194178623986978E-2</v>
      </c>
      <c r="S173" s="485">
        <f t="shared" si="126"/>
        <v>-2.8789735464084254E-3</v>
      </c>
      <c r="T173" s="485">
        <f t="shared" si="126"/>
        <v>1.6280625054108766E-2</v>
      </c>
      <c r="U173" s="485">
        <f t="shared" si="126"/>
        <v>-1.8852665423486847E-2</v>
      </c>
      <c r="V173" s="485">
        <f t="shared" si="126"/>
        <v>-2.5369462367291762E-3</v>
      </c>
      <c r="W173" s="485">
        <f t="shared" si="126"/>
        <v>1.7275780378534389E-2</v>
      </c>
      <c r="X173" s="485">
        <f t="shared" si="126"/>
        <v>-1.9476259041467658E-2</v>
      </c>
      <c r="Y173" s="485">
        <f t="shared" si="126"/>
        <v>-2.1638346978755107E-3</v>
      </c>
      <c r="Z173" s="485">
        <f t="shared" si="126"/>
        <v>1.8269965994365922E-2</v>
      </c>
      <c r="AA173" s="485">
        <f t="shared" si="126"/>
        <v>-2.0067174103762686E-2</v>
      </c>
      <c r="AB173" s="485">
        <f t="shared" si="126"/>
        <v>-1.7624409306544742E-3</v>
      </c>
      <c r="AC173" s="485">
        <f t="shared" si="126"/>
        <v>1.9262343730063414E-2</v>
      </c>
      <c r="AD173" s="485">
        <f t="shared" si="126"/>
        <v>-2.0627451597766466E-2</v>
      </c>
      <c r="AE173" s="485">
        <f t="shared" si="126"/>
        <v>-1.3354072910407577E-3</v>
      </c>
      <c r="AF173" s="485">
        <f t="shared" si="126"/>
        <v>2.0252081510800934E-2</v>
      </c>
      <c r="AG173" s="485">
        <f t="shared" si="126"/>
        <v>-2.1158975505224831E-2</v>
      </c>
      <c r="AH173" s="485">
        <f t="shared" si="126"/>
        <v>-8.8522828091608385E-4</v>
      </c>
      <c r="AI173" s="485">
        <f t="shared" si="126"/>
        <v>2.1238356134568148E-2</v>
      </c>
      <c r="AJ173" s="485">
        <f t="shared" ref="AJ173:BN173" si="127">(AJ60/AJ$4)-1</f>
        <v>-2.1663487551743299E-2</v>
      </c>
      <c r="AK173" s="485">
        <f t="shared" si="127"/>
        <v>-4.1426079386830406E-4</v>
      </c>
      <c r="AL173" s="485">
        <f t="shared" si="127"/>
        <v>2.2220355985105522E-2</v>
      </c>
      <c r="AM173" s="485">
        <f t="shared" si="127"/>
        <v>-2.2142600317483385E-2</v>
      </c>
      <c r="AN173" s="485">
        <f t="shared" si="127"/>
        <v>7.5266961341080574E-5</v>
      </c>
      <c r="AO173" s="485">
        <f t="shared" si="127"/>
        <v>2.319728366287932E-2</v>
      </c>
      <c r="AP173" s="485">
        <f t="shared" si="127"/>
        <v>-2.2597808917909856E-2</v>
      </c>
      <c r="AQ173" s="485">
        <f t="shared" si="127"/>
        <v>5.8124766723555155E-4</v>
      </c>
      <c r="AR173" s="485">
        <f t="shared" si="127"/>
        <v>2.4168358516278632E-2</v>
      </c>
      <c r="AS173" s="485">
        <f t="shared" si="127"/>
        <v>-2.3030501433586426E-2</v>
      </c>
      <c r="AT173" s="485">
        <f t="shared" si="127"/>
        <v>1.1016880674081797E-3</v>
      </c>
      <c r="AU173" s="485">
        <f t="shared" si="127"/>
        <v>2.5132819056433497E-2</v>
      </c>
      <c r="AV173" s="485">
        <f t="shared" si="127"/>
        <v>-2.3441968242850941E-2</v>
      </c>
      <c r="AW173" s="485">
        <f t="shared" si="127"/>
        <v>1.6347029551428971E-3</v>
      </c>
      <c r="AX173" s="485">
        <f t="shared" si="127"/>
        <v>2.6089925240405432E-2</v>
      </c>
      <c r="AY173" s="485">
        <f t="shared" si="127"/>
        <v>-2.3833410389964338E-2</v>
      </c>
      <c r="AZ173" s="485">
        <f t="shared" si="127"/>
        <v>2.1785098554920612E-3</v>
      </c>
      <c r="BA173" s="485">
        <f t="shared" si="127"/>
        <v>2.7038960609045093E-2</v>
      </c>
      <c r="BB173" s="485">
        <f t="shared" si="127"/>
        <v>-2.420594710332169E-2</v>
      </c>
      <c r="BC173" s="485">
        <f t="shared" si="127"/>
        <v>2.7314242920000176E-3</v>
      </c>
      <c r="BD173" s="485">
        <f t="shared" si="127"/>
        <v>2.7979234267463848E-2</v>
      </c>
      <c r="BE173" s="485">
        <f t="shared" si="127"/>
        <v>-2.4560622563018497E-2</v>
      </c>
      <c r="BF173" s="485">
        <f t="shared" si="127"/>
        <v>3.2918555437371211E-3</v>
      </c>
      <c r="BG173" s="485">
        <f t="shared" si="127"/>
        <v>2.8910082697836348E-2</v>
      </c>
      <c r="BH173" s="485">
        <f t="shared" si="127"/>
        <v>-2.48984120040181E-2</v>
      </c>
      <c r="BI173" s="485">
        <f t="shared" si="127"/>
        <v>3.8583028109611117E-3</v>
      </c>
      <c r="BJ173" s="485">
        <f t="shared" si="127"/>
        <v>2.9830871396072434E-2</v>
      </c>
      <c r="BK173" s="485">
        <f t="shared" si="127"/>
        <v>-2.5220227230032255E-2</v>
      </c>
      <c r="BL173" s="485">
        <f t="shared" si="127"/>
        <v>4.4293517188946918E-3</v>
      </c>
      <c r="BM173" s="485">
        <f t="shared" si="127"/>
        <v>3.074099632578875E-2</v>
      </c>
      <c r="BN173" s="485">
        <f t="shared" si="127"/>
        <v>-2.5526921603666874E-2</v>
      </c>
    </row>
    <row r="174" spans="1:66" hidden="1">
      <c r="A174" s="26" t="s">
        <v>17</v>
      </c>
      <c r="B174" s="31" t="s">
        <v>357</v>
      </c>
      <c r="C174" s="26" t="s">
        <v>338</v>
      </c>
      <c r="D174" s="485">
        <f t="shared" ref="D174:AI174" si="128">(D61/D$5)-1</f>
        <v>-7.2104972123188116E-3</v>
      </c>
      <c r="E174" s="485">
        <f t="shared" si="128"/>
        <v>1.2253368003532605E-2</v>
      </c>
      <c r="F174" s="485">
        <f t="shared" si="128"/>
        <v>-1.9228254339365591E-2</v>
      </c>
      <c r="G174" s="485">
        <f t="shared" si="128"/>
        <v>-7.376876114319697E-3</v>
      </c>
      <c r="H174" s="485">
        <f t="shared" si="128"/>
        <v>1.3246787707787533E-2</v>
      </c>
      <c r="I174" s="485">
        <f t="shared" si="128"/>
        <v>-2.0354038199087654E-2</v>
      </c>
      <c r="J174" s="485">
        <f t="shared" si="128"/>
        <v>-7.4980314661092784E-3</v>
      </c>
      <c r="K174" s="485">
        <f t="shared" si="128"/>
        <v>1.42318319418544E-2</v>
      </c>
      <c r="L174" s="485">
        <f t="shared" si="128"/>
        <v>-2.1424947160610719E-2</v>
      </c>
      <c r="M174" s="485">
        <f t="shared" si="128"/>
        <v>-7.5775918261393738E-3</v>
      </c>
      <c r="N174" s="485">
        <f t="shared" si="128"/>
        <v>1.5207705146500494E-2</v>
      </c>
      <c r="O174" s="485">
        <f t="shared" si="128"/>
        <v>-2.2443975609259037E-2</v>
      </c>
      <c r="P174" s="485">
        <f t="shared" si="128"/>
        <v>-7.6189715226046006E-3</v>
      </c>
      <c r="Q174" s="485">
        <f t="shared" si="128"/>
        <v>1.6173643334504773E-2</v>
      </c>
      <c r="R174" s="485">
        <f t="shared" si="128"/>
        <v>-2.3413926363053061E-2</v>
      </c>
      <c r="S174" s="485">
        <f t="shared" si="128"/>
        <v>-7.6253828930330503E-3</v>
      </c>
      <c r="T174" s="485">
        <f t="shared" si="128"/>
        <v>1.7128916208662526E-2</v>
      </c>
      <c r="U174" s="485">
        <f t="shared" si="128"/>
        <v>-2.4337425381599664E-2</v>
      </c>
      <c r="V174" s="485">
        <f t="shared" si="128"/>
        <v>-7.5998474455586384E-3</v>
      </c>
      <c r="W174" s="485">
        <f t="shared" si="128"/>
        <v>1.8072829045519212E-2</v>
      </c>
      <c r="X174" s="485">
        <f t="shared" si="128"/>
        <v>-2.5216935133360985E-2</v>
      </c>
      <c r="Y174" s="485">
        <f t="shared" si="128"/>
        <v>-7.5452060851850522E-3</v>
      </c>
      <c r="Z174" s="485">
        <f t="shared" si="128"/>
        <v>1.9004724337558176E-2</v>
      </c>
      <c r="AA174" s="485">
        <f t="shared" si="128"/>
        <v>-2.6054766762737991E-2</v>
      </c>
      <c r="AB174" s="485">
        <f t="shared" si="128"/>
        <v>-7.4641285296375148E-3</v>
      </c>
      <c r="AC174" s="485">
        <f t="shared" si="128"/>
        <v>1.9923983189248373E-2</v>
      </c>
      <c r="AD174" s="485">
        <f t="shared" si="128"/>
        <v>-2.6853091181604172E-2</v>
      </c>
      <c r="AE174" s="485">
        <f t="shared" si="128"/>
        <v>-7.3591220228709231E-3</v>
      </c>
      <c r="AF174" s="485">
        <f t="shared" si="128"/>
        <v>2.0830026464988549E-2</v>
      </c>
      <c r="AG174" s="485">
        <f t="shared" si="128"/>
        <v>-2.7613949195317899E-2</v>
      </c>
      <c r="AH174" s="485">
        <f t="shared" si="128"/>
        <v>-7.2325394396965947E-3</v>
      </c>
      <c r="AI174" s="485">
        <f t="shared" si="128"/>
        <v>2.1722315689505889E-2</v>
      </c>
      <c r="AJ174" s="485">
        <f t="shared" ref="AJ174:BN174" si="129">(AJ61/AJ$5)-1</f>
        <v>-2.8339260760554486E-2</v>
      </c>
      <c r="AK174" s="485">
        <f t="shared" si="129"/>
        <v>-7.0865868620578754E-3</v>
      </c>
      <c r="AL174" s="485">
        <f t="shared" si="129"/>
        <v>2.2600353703689402E-2</v>
      </c>
      <c r="AM174" s="485">
        <f t="shared" si="129"/>
        <v>-2.9030833461210825E-2</v>
      </c>
      <c r="AN174" s="485">
        <f t="shared" si="129"/>
        <v>-6.9233306960460039E-3</v>
      </c>
      <c r="AO174" s="485">
        <f t="shared" si="129"/>
        <v>2.3463685081084096E-2</v>
      </c>
      <c r="AP174" s="485">
        <f t="shared" si="129"/>
        <v>-2.9690370278963596E-2</v>
      </c>
      <c r="AQ174" s="485">
        <f t="shared" si="129"/>
        <v>-6.7447043886598168E-3</v>
      </c>
      <c r="AR174" s="485">
        <f t="shared" si="129"/>
        <v>2.4311896312348757E-2</v>
      </c>
      <c r="AS174" s="485">
        <f t="shared" si="129"/>
        <v>-3.0319476726586969E-2</v>
      </c>
      <c r="AT174" s="485">
        <f t="shared" si="129"/>
        <v>-6.5525147943922279E-3</v>
      </c>
      <c r="AU174" s="485">
        <f t="shared" si="129"/>
        <v>2.5144615766834466E-2</v>
      </c>
      <c r="AV174" s="485">
        <f t="shared" si="129"/>
        <v>-3.0919667404697204E-2</v>
      </c>
      <c r="AW174" s="485">
        <f t="shared" si="129"/>
        <v>-6.3484482338975745E-3</v>
      </c>
      <c r="AX174" s="485">
        <f t="shared" si="129"/>
        <v>2.5961513442104955E-2</v>
      </c>
      <c r="AY174" s="485">
        <f t="shared" si="129"/>
        <v>-3.1492372036064253E-2</v>
      </c>
      <c r="AZ174" s="485">
        <f t="shared" si="129"/>
        <v>-6.1340762801256332E-3</v>
      </c>
      <c r="BA174" s="485">
        <f t="shared" si="129"/>
        <v>2.6762300513615056E-2</v>
      </c>
      <c r="BB174" s="485">
        <f t="shared" si="129"/>
        <v>-3.2038941025868573E-2</v>
      </c>
      <c r="BC174" s="485">
        <f t="shared" si="129"/>
        <v>-5.9108613013169053E-3</v>
      </c>
      <c r="BD174" s="485">
        <f t="shared" si="129"/>
        <v>2.754672869796293E-2</v>
      </c>
      <c r="BE174" s="485">
        <f t="shared" si="129"/>
        <v>-3.2560650591214713E-2</v>
      </c>
      <c r="BF174" s="485">
        <f t="shared" si="129"/>
        <v>-5.6801617850483765E-3</v>
      </c>
      <c r="BG174" s="485">
        <f t="shared" si="129"/>
        <v>2.8314589444055738E-2</v>
      </c>
      <c r="BH174" s="485">
        <f t="shared" si="129"/>
        <v>-3.3058707498726636E-2</v>
      </c>
      <c r="BI174" s="485">
        <f t="shared" si="129"/>
        <v>-5.4432374630434266E-3</v>
      </c>
      <c r="BJ174" s="485">
        <f t="shared" si="129"/>
        <v>2.906571296724203E-2</v>
      </c>
      <c r="BK174" s="485">
        <f t="shared" si="129"/>
        <v>-3.3534253445080098E-2</v>
      </c>
      <c r="BL174" s="485">
        <f t="shared" si="129"/>
        <v>-5.2012542525878835E-3</v>
      </c>
      <c r="BM174" s="485">
        <f t="shared" si="129"/>
        <v>2.9799967141961536E-2</v>
      </c>
      <c r="BN174" s="485">
        <f t="shared" si="129"/>
        <v>-3.3988369111808692E-2</v>
      </c>
    </row>
    <row r="175" spans="1:66" hidden="1">
      <c r="A175" s="26" t="s">
        <v>17</v>
      </c>
      <c r="B175" s="31" t="s">
        <v>357</v>
      </c>
      <c r="C175" s="26" t="s">
        <v>339</v>
      </c>
      <c r="D175" s="485">
        <f t="shared" ref="D175:AI175" si="130">(D62/D$6)-1</f>
        <v>-3.1570904601289085E-3</v>
      </c>
      <c r="E175" s="485">
        <f t="shared" si="130"/>
        <v>9.561488556389941E-3</v>
      </c>
      <c r="F175" s="485">
        <f t="shared" si="130"/>
        <v>-1.2598122215126906E-2</v>
      </c>
      <c r="G175" s="485">
        <f t="shared" si="130"/>
        <v>-3.2816206872652298E-3</v>
      </c>
      <c r="H175" s="485">
        <f t="shared" si="130"/>
        <v>1.0350003917375838E-2</v>
      </c>
      <c r="I175" s="485">
        <f t="shared" si="130"/>
        <v>-1.3491982532575775E-2</v>
      </c>
      <c r="J175" s="485">
        <f t="shared" si="130"/>
        <v>-3.3881205817217763E-3</v>
      </c>
      <c r="K175" s="485">
        <f t="shared" si="130"/>
        <v>1.1135217849023382E-2</v>
      </c>
      <c r="L175" s="485">
        <f t="shared" si="130"/>
        <v>-1.436339885543747E-2</v>
      </c>
      <c r="M175" s="485">
        <f t="shared" si="130"/>
        <v>-3.4773078877525787E-3</v>
      </c>
      <c r="N175" s="485">
        <f t="shared" si="130"/>
        <v>1.1916715102300524E-2</v>
      </c>
      <c r="O175" s="485">
        <f t="shared" si="130"/>
        <v>-1.5212737135681165E-2</v>
      </c>
      <c r="P175" s="485">
        <f t="shared" si="130"/>
        <v>-3.5498984531946443E-3</v>
      </c>
      <c r="Q175" s="485">
        <f t="shared" si="130"/>
        <v>1.2694088482103849E-2</v>
      </c>
      <c r="R175" s="485">
        <f t="shared" si="130"/>
        <v>-1.604036907102524E-2</v>
      </c>
      <c r="S175" s="485">
        <f t="shared" si="130"/>
        <v>-3.606604690530979E-3</v>
      </c>
      <c r="T175" s="485">
        <f t="shared" si="130"/>
        <v>1.3466939661898714E-2</v>
      </c>
      <c r="U175" s="485">
        <f t="shared" si="130"/>
        <v>-1.6846671247239375E-2</v>
      </c>
      <c r="V175" s="485">
        <f t="shared" si="130"/>
        <v>-3.6481341095184749E-3</v>
      </c>
      <c r="W175" s="485">
        <f t="shared" si="130"/>
        <v>1.4234879958422653E-2</v>
      </c>
      <c r="X175" s="485">
        <f t="shared" si="130"/>
        <v>-1.7632024318345318E-2</v>
      </c>
      <c r="Y175" s="485">
        <f t="shared" si="130"/>
        <v>-3.675187924160328E-3</v>
      </c>
      <c r="Z175" s="485">
        <f t="shared" si="130"/>
        <v>1.4997531063474012E-2</v>
      </c>
      <c r="AA175" s="485">
        <f t="shared" si="130"/>
        <v>-1.83968122248237E-2</v>
      </c>
      <c r="AB175" s="485">
        <f t="shared" si="130"/>
        <v>-3.6884597363889826E-3</v>
      </c>
      <c r="AC175" s="485">
        <f t="shared" si="130"/>
        <v>1.575452573012126E-2</v>
      </c>
      <c r="AD175" s="485">
        <f t="shared" si="130"/>
        <v>-1.9141421449768714E-2</v>
      </c>
      <c r="AE175" s="485">
        <f t="shared" si="130"/>
        <v>-3.6886342983422082E-3</v>
      </c>
      <c r="AF175" s="485">
        <f t="shared" si="130"/>
        <v>1.6505508411011727E-2</v>
      </c>
      <c r="AG175" s="485">
        <f t="shared" si="130"/>
        <v>-1.9866240312776173E-2</v>
      </c>
      <c r="AH175" s="485">
        <f t="shared" si="130"/>
        <v>-3.6763863547022435E-3</v>
      </c>
      <c r="AI175" s="485">
        <f t="shared" si="130"/>
        <v>1.7250135846797576E-2</v>
      </c>
      <c r="AJ175" s="485">
        <f t="shared" ref="AJ175:BN175" si="131">(AJ62/AJ$6)-1</f>
        <v>-2.0571658301209883E-2</v>
      </c>
      <c r="AK175" s="485">
        <f t="shared" si="131"/>
        <v>-3.6523795660992064E-3</v>
      </c>
      <c r="AL175" s="485">
        <f t="shared" si="131"/>
        <v>1.7988077603062758E-2</v>
      </c>
      <c r="AM175" s="485">
        <f t="shared" si="131"/>
        <v>-2.1258065438365836E-2</v>
      </c>
      <c r="AN175" s="485">
        <f t="shared" si="131"/>
        <v>-3.6172655141931687E-3</v>
      </c>
      <c r="AO175" s="485">
        <f t="shared" si="131"/>
        <v>1.8719016554466394E-2</v>
      </c>
      <c r="AP175" s="485">
        <f t="shared" si="131"/>
        <v>-2.1925851687942144E-2</v>
      </c>
      <c r="AQ175" s="485">
        <f t="shared" si="131"/>
        <v>-3.571682788597319E-3</v>
      </c>
      <c r="AR175" s="485">
        <f t="shared" si="131"/>
        <v>1.9442649315197347E-2</v>
      </c>
      <c r="AS175" s="485">
        <f t="shared" si="131"/>
        <v>-2.2575406394125475E-2</v>
      </c>
      <c r="AT175" s="485">
        <f t="shared" si="131"/>
        <v>-3.5162561554251681E-3</v>
      </c>
      <c r="AU175" s="485">
        <f t="shared" si="131"/>
        <v>2.0158686615175725E-2</v>
      </c>
      <c r="AV175" s="485">
        <f t="shared" si="131"/>
        <v>-2.3207117756505746E-2</v>
      </c>
      <c r="AW175" s="485">
        <f t="shared" si="131"/>
        <v>-3.4515958068626063E-3</v>
      </c>
      <c r="AX175" s="485">
        <f t="shared" si="131"/>
        <v>2.0866853621776871E-2</v>
      </c>
      <c r="AY175" s="485">
        <f t="shared" si="131"/>
        <v>-2.3821372338972302E-2</v>
      </c>
      <c r="AZ175" s="485">
        <f t="shared" si="131"/>
        <v>-3.3782966907975887E-3</v>
      </c>
      <c r="BA175" s="485">
        <f t="shared" si="131"/>
        <v>2.156689020719349E-2</v>
      </c>
      <c r="BB175" s="485">
        <f t="shared" si="131"/>
        <v>-2.4418554611663201E-2</v>
      </c>
      <c r="BC175" s="485">
        <f t="shared" si="131"/>
        <v>-3.2969379192011594E-3</v>
      </c>
      <c r="BD175" s="485">
        <f t="shared" si="131"/>
        <v>2.2258551161870033E-2</v>
      </c>
      <c r="BE175" s="485">
        <f t="shared" si="131"/>
        <v>-2.4999046524996626E-2</v>
      </c>
      <c r="BF175" s="485">
        <f t="shared" si="131"/>
        <v>-3.208082253635447E-3</v>
      </c>
      <c r="BG175" s="485">
        <f t="shared" si="131"/>
        <v>2.2941606354748512E-2</v>
      </c>
      <c r="BH175" s="485">
        <f t="shared" si="131"/>
        <v>-2.5563227114760223E-2</v>
      </c>
      <c r="BI175" s="485">
        <f t="shared" si="131"/>
        <v>-3.1122756659744955E-3</v>
      </c>
      <c r="BJ175" s="485">
        <f t="shared" si="131"/>
        <v>2.3615840841352709E-2</v>
      </c>
      <c r="BK175" s="485">
        <f t="shared" si="131"/>
        <v>-2.6111472137201552E-2</v>
      </c>
      <c r="BL175" s="485">
        <f t="shared" si="131"/>
        <v>-3.0100469721537904E-3</v>
      </c>
      <c r="BM175" s="485">
        <f t="shared" si="131"/>
        <v>2.4281054920999745E-2</v>
      </c>
      <c r="BN175" s="485">
        <f t="shared" si="131"/>
        <v>-2.6644153733038078E-2</v>
      </c>
    </row>
    <row r="176" spans="1:66" hidden="1">
      <c r="A176" s="26" t="s">
        <v>17</v>
      </c>
      <c r="B176" s="31" t="s">
        <v>357</v>
      </c>
      <c r="C176" s="26" t="s">
        <v>340</v>
      </c>
      <c r="D176" s="485">
        <f t="shared" ref="D176:AI176" si="132">(D63/D$7)-1</f>
        <v>1.5940489049137696E-4</v>
      </c>
      <c r="E176" s="485">
        <f t="shared" si="132"/>
        <v>5.5977439950380958E-3</v>
      </c>
      <c r="F176" s="485">
        <f t="shared" si="132"/>
        <v>-5.4080661348157033E-3</v>
      </c>
      <c r="G176" s="485">
        <f t="shared" si="132"/>
        <v>3.1440291318651781E-4</v>
      </c>
      <c r="H176" s="485">
        <f t="shared" si="132"/>
        <v>6.1177340930567148E-3</v>
      </c>
      <c r="I176" s="485">
        <f t="shared" si="132"/>
        <v>-5.7680438215328422E-3</v>
      </c>
      <c r="J176" s="485">
        <f t="shared" si="132"/>
        <v>4.8890132925949459E-4</v>
      </c>
      <c r="K176" s="485">
        <f t="shared" si="132"/>
        <v>6.6458981097783365E-3</v>
      </c>
      <c r="L176" s="485">
        <f t="shared" si="132"/>
        <v>-6.1163481538839548E-3</v>
      </c>
      <c r="M176" s="485">
        <f t="shared" si="132"/>
        <v>6.8245163952984633E-4</v>
      </c>
      <c r="N176" s="485">
        <f t="shared" si="132"/>
        <v>7.1821941451126747E-3</v>
      </c>
      <c r="O176" s="485">
        <f t="shared" si="132"/>
        <v>-6.4533929842748305E-3</v>
      </c>
      <c r="P176" s="485">
        <f t="shared" si="132"/>
        <v>8.9461354986553054E-4</v>
      </c>
      <c r="Q176" s="485">
        <f t="shared" si="132"/>
        <v>7.7265717862717853E-3</v>
      </c>
      <c r="R176" s="485">
        <f t="shared" si="132"/>
        <v>-6.7795753607012843E-3</v>
      </c>
      <c r="S176" s="485">
        <f t="shared" si="132"/>
        <v>1.124953994368294E-3</v>
      </c>
      <c r="T176" s="485">
        <f t="shared" si="132"/>
        <v>8.2789719242375437E-3</v>
      </c>
      <c r="U176" s="485">
        <f t="shared" si="132"/>
        <v>-7.0952763362864824E-3</v>
      </c>
      <c r="V176" s="485">
        <f t="shared" si="132"/>
        <v>1.3730462181638092E-3</v>
      </c>
      <c r="W176" s="485">
        <f t="shared" si="132"/>
        <v>8.8393265843766944E-3</v>
      </c>
      <c r="X176" s="485">
        <f t="shared" si="132"/>
        <v>-7.4008617323547687E-3</v>
      </c>
      <c r="Y176" s="485">
        <f t="shared" si="132"/>
        <v>1.6384689178703393E-3</v>
      </c>
      <c r="Z176" s="485">
        <f t="shared" si="132"/>
        <v>9.4075587723705389E-3</v>
      </c>
      <c r="AA176" s="485">
        <f t="shared" si="132"/>
        <v>-7.6966828581598312E-3</v>
      </c>
      <c r="AB176" s="485">
        <f t="shared" si="132"/>
        <v>1.9208054380539519E-3</v>
      </c>
      <c r="AC176" s="485">
        <f t="shared" si="132"/>
        <v>9.98358233661234E-3</v>
      </c>
      <c r="AD176" s="485">
        <f t="shared" si="132"/>
        <v>-7.9830771901311381E-3</v>
      </c>
      <c r="AE176" s="485">
        <f t="shared" si="132"/>
        <v>2.2196430221634866E-3</v>
      </c>
      <c r="AF176" s="485">
        <f t="shared" si="132"/>
        <v>1.0567301848202426E-2</v>
      </c>
      <c r="AG176" s="485">
        <f t="shared" si="132"/>
        <v>-8.2603690132981855E-3</v>
      </c>
      <c r="AH176" s="485">
        <f t="shared" si="132"/>
        <v>2.53457211659458E-3</v>
      </c>
      <c r="AI176" s="485">
        <f t="shared" si="132"/>
        <v>1.1158612499643228E-2</v>
      </c>
      <c r="AJ176" s="485">
        <f t="shared" ref="AJ176:BN176" si="133">(AJ63/AJ$7)-1</f>
        <v>-8.5288700273532525E-3</v>
      </c>
      <c r="AK176" s="485">
        <f t="shared" si="133"/>
        <v>2.8651857267101288E-3</v>
      </c>
      <c r="AL176" s="485">
        <f t="shared" si="133"/>
        <v>1.1757400023301168E-2</v>
      </c>
      <c r="AM176" s="485">
        <f t="shared" si="133"/>
        <v>-8.7888799196192968E-3</v>
      </c>
      <c r="AN176" s="485">
        <f t="shared" si="133"/>
        <v>3.2110788237000865E-3</v>
      </c>
      <c r="AO176" s="485">
        <f t="shared" si="133"/>
        <v>1.2363540630650816E-2</v>
      </c>
      <c r="AP176" s="485">
        <f t="shared" si="133"/>
        <v>-9.0406869070464024E-3</v>
      </c>
      <c r="AQ176" s="485">
        <f t="shared" si="133"/>
        <v>3.5718478013435639E-3</v>
      </c>
      <c r="AR176" s="485">
        <f t="shared" si="133"/>
        <v>1.2976900973273198E-2</v>
      </c>
      <c r="AS176" s="485">
        <f t="shared" si="133"/>
        <v>-9.2845682491805581E-3</v>
      </c>
      <c r="AT176" s="485">
        <f t="shared" si="133"/>
        <v>3.9470899817397598E-3</v>
      </c>
      <c r="AU176" s="485">
        <f t="shared" si="133"/>
        <v>1.3597338126507985E-2</v>
      </c>
      <c r="AV176" s="485">
        <f t="shared" si="133"/>
        <v>-9.520790733927087E-3</v>
      </c>
      <c r="AW176" s="485">
        <f t="shared" si="133"/>
        <v>4.3364031691761618E-3</v>
      </c>
      <c r="AX176" s="485">
        <f t="shared" si="133"/>
        <v>1.4224699596593338E-2</v>
      </c>
      <c r="AY176" s="485">
        <f t="shared" si="133"/>
        <v>-9.7496111377980421E-3</v>
      </c>
      <c r="AZ176" s="485">
        <f t="shared" si="133"/>
        <v>4.7393852513348822E-3</v>
      </c>
      <c r="BA176" s="485">
        <f t="shared" si="133"/>
        <v>1.4858823352055683E-2</v>
      </c>
      <c r="BB176" s="485">
        <f t="shared" si="133"/>
        <v>-9.971276662202655E-3</v>
      </c>
      <c r="BC176" s="485">
        <f t="shared" si="133"/>
        <v>5.1556338470482022E-3</v>
      </c>
      <c r="BD176" s="485">
        <f t="shared" si="133"/>
        <v>1.5499537880010905E-2</v>
      </c>
      <c r="BE176" s="485">
        <f t="shared" si="133"/>
        <v>-1.0186025347246441E-2</v>
      </c>
      <c r="BF176" s="485">
        <f t="shared" si="133"/>
        <v>5.5847459998421556E-3</v>
      </c>
      <c r="BG176" s="485">
        <f t="shared" si="133"/>
        <v>1.6146662267957357E-2</v>
      </c>
      <c r="BH176" s="485">
        <f t="shared" si="133"/>
        <v>-1.0394086464390773E-2</v>
      </c>
      <c r="BI176" s="485">
        <f t="shared" si="133"/>
        <v>6.0263179164805614E-3</v>
      </c>
      <c r="BJ176" s="485">
        <f t="shared" si="133"/>
        <v>1.6800006311535443E-2</v>
      </c>
      <c r="BK176" s="485">
        <f t="shared" si="133"/>
        <v>-1.0595680889240566E-2</v>
      </c>
      <c r="BL176" s="485">
        <f t="shared" si="133"/>
        <v>6.4799447497181362E-3</v>
      </c>
      <c r="BM176" s="485">
        <f t="shared" si="133"/>
        <v>1.745937064861991E-2</v>
      </c>
      <c r="BN176" s="485">
        <f t="shared" si="133"/>
        <v>-1.0791021455630823E-2</v>
      </c>
    </row>
    <row r="177" spans="1:66" hidden="1">
      <c r="A177" s="26" t="s">
        <v>17</v>
      </c>
      <c r="B177" s="31" t="s">
        <v>357</v>
      </c>
      <c r="C177" s="26" t="s">
        <v>341</v>
      </c>
      <c r="D177" s="485">
        <f t="shared" ref="D177:AI177" si="134">(D64/D$8)-1</f>
        <v>1.5940489049137696E-4</v>
      </c>
      <c r="E177" s="485">
        <f t="shared" si="134"/>
        <v>5.5977439950380958E-3</v>
      </c>
      <c r="F177" s="485">
        <f t="shared" si="134"/>
        <v>-5.4080661348158143E-3</v>
      </c>
      <c r="G177" s="485">
        <f t="shared" si="134"/>
        <v>3.1440291318651781E-4</v>
      </c>
      <c r="H177" s="485">
        <f t="shared" si="134"/>
        <v>6.1177340930567148E-3</v>
      </c>
      <c r="I177" s="485">
        <f t="shared" si="134"/>
        <v>-5.7680438215329533E-3</v>
      </c>
      <c r="J177" s="485">
        <f t="shared" si="134"/>
        <v>4.8890132925949459E-4</v>
      </c>
      <c r="K177" s="485">
        <f t="shared" si="134"/>
        <v>6.6458981097781145E-3</v>
      </c>
      <c r="L177" s="485">
        <f t="shared" si="134"/>
        <v>-6.1163481538841769E-3</v>
      </c>
      <c r="M177" s="485">
        <f t="shared" si="134"/>
        <v>6.8245163952984633E-4</v>
      </c>
      <c r="N177" s="485">
        <f t="shared" si="134"/>
        <v>7.1821941451124527E-3</v>
      </c>
      <c r="O177" s="485">
        <f t="shared" si="134"/>
        <v>-6.4533929842748305E-3</v>
      </c>
      <c r="P177" s="485">
        <f t="shared" si="134"/>
        <v>8.946135498653085E-4</v>
      </c>
      <c r="Q177" s="485">
        <f t="shared" si="134"/>
        <v>7.7265717862717853E-3</v>
      </c>
      <c r="R177" s="485">
        <f t="shared" si="134"/>
        <v>-6.7795753607015063E-3</v>
      </c>
      <c r="S177" s="485">
        <f t="shared" si="134"/>
        <v>1.124953994368072E-3</v>
      </c>
      <c r="T177" s="485">
        <f t="shared" si="134"/>
        <v>8.2789719242375437E-3</v>
      </c>
      <c r="U177" s="485">
        <f t="shared" si="134"/>
        <v>-7.0952763362865934E-3</v>
      </c>
      <c r="V177" s="485">
        <f t="shared" si="134"/>
        <v>1.3730462181635872E-3</v>
      </c>
      <c r="W177" s="485">
        <f t="shared" si="134"/>
        <v>8.8393265843764723E-3</v>
      </c>
      <c r="X177" s="485">
        <f t="shared" si="134"/>
        <v>-7.4008617323547687E-3</v>
      </c>
      <c r="Y177" s="485">
        <f t="shared" si="134"/>
        <v>1.6384689178698952E-3</v>
      </c>
      <c r="Z177" s="485">
        <f t="shared" si="134"/>
        <v>9.4075587723703169E-3</v>
      </c>
      <c r="AA177" s="485">
        <f t="shared" si="134"/>
        <v>-7.6966828581599422E-3</v>
      </c>
      <c r="AB177" s="485">
        <f t="shared" si="134"/>
        <v>1.9208054380539519E-3</v>
      </c>
      <c r="AC177" s="485">
        <f t="shared" si="134"/>
        <v>9.9835823366121179E-3</v>
      </c>
      <c r="AD177" s="485">
        <f t="shared" si="134"/>
        <v>-7.9830771901310271E-3</v>
      </c>
      <c r="AE177" s="485">
        <f t="shared" si="134"/>
        <v>2.2196430221628205E-3</v>
      </c>
      <c r="AF177" s="485">
        <f t="shared" si="134"/>
        <v>1.0567301848202426E-2</v>
      </c>
      <c r="AG177" s="485">
        <f t="shared" si="134"/>
        <v>-8.2603690132982965E-3</v>
      </c>
      <c r="AH177" s="485">
        <f t="shared" si="134"/>
        <v>2.5345721165950241E-3</v>
      </c>
      <c r="AI177" s="485">
        <f t="shared" si="134"/>
        <v>1.1158612499643228E-2</v>
      </c>
      <c r="AJ177" s="485">
        <f t="shared" ref="AJ177:BN177" si="135">(AJ64/AJ$8)-1</f>
        <v>-8.5288700273530305E-3</v>
      </c>
      <c r="AK177" s="485">
        <f t="shared" si="135"/>
        <v>2.8651857267099068E-3</v>
      </c>
      <c r="AL177" s="485">
        <f t="shared" si="135"/>
        <v>1.1757400023301168E-2</v>
      </c>
      <c r="AM177" s="485">
        <f t="shared" si="135"/>
        <v>-8.7888799196194078E-3</v>
      </c>
      <c r="AN177" s="485">
        <f t="shared" si="135"/>
        <v>3.2110788237000865E-3</v>
      </c>
      <c r="AO177" s="485">
        <f t="shared" si="135"/>
        <v>1.2363540630650816E-2</v>
      </c>
      <c r="AP177" s="485">
        <f t="shared" si="135"/>
        <v>-9.0406869070467355E-3</v>
      </c>
      <c r="AQ177" s="485">
        <f t="shared" si="135"/>
        <v>3.571847801343786E-3</v>
      </c>
      <c r="AR177" s="485">
        <f t="shared" si="135"/>
        <v>1.297690097327342E-2</v>
      </c>
      <c r="AS177" s="485">
        <f t="shared" si="135"/>
        <v>-9.2845682491804471E-3</v>
      </c>
      <c r="AT177" s="485">
        <f t="shared" si="135"/>
        <v>3.9470899817395377E-3</v>
      </c>
      <c r="AU177" s="485">
        <f t="shared" si="135"/>
        <v>1.3597338126507763E-2</v>
      </c>
      <c r="AV177" s="485">
        <f t="shared" si="135"/>
        <v>-9.520790733927198E-3</v>
      </c>
      <c r="AW177" s="485">
        <f t="shared" si="135"/>
        <v>4.3364031691763838E-3</v>
      </c>
      <c r="AX177" s="485">
        <f t="shared" si="135"/>
        <v>1.4224699596593116E-2</v>
      </c>
      <c r="AY177" s="485">
        <f t="shared" si="135"/>
        <v>-9.7496111377982642E-3</v>
      </c>
      <c r="AZ177" s="485">
        <f t="shared" si="135"/>
        <v>4.7393852513346602E-3</v>
      </c>
      <c r="BA177" s="485">
        <f t="shared" si="135"/>
        <v>1.4858823352055683E-2</v>
      </c>
      <c r="BB177" s="485">
        <f t="shared" si="135"/>
        <v>-9.971276662202766E-3</v>
      </c>
      <c r="BC177" s="485">
        <f t="shared" si="135"/>
        <v>5.1556338470479801E-3</v>
      </c>
      <c r="BD177" s="485">
        <f t="shared" si="135"/>
        <v>1.5499537880010905E-2</v>
      </c>
      <c r="BE177" s="485">
        <f t="shared" si="135"/>
        <v>-1.0186025347246552E-2</v>
      </c>
      <c r="BF177" s="485">
        <f t="shared" si="135"/>
        <v>5.5847459998417115E-3</v>
      </c>
      <c r="BG177" s="485">
        <f t="shared" si="135"/>
        <v>1.6146662267957135E-2</v>
      </c>
      <c r="BH177" s="485">
        <f t="shared" si="135"/>
        <v>-1.0394086464390995E-2</v>
      </c>
      <c r="BI177" s="485">
        <f t="shared" si="135"/>
        <v>6.0263179164803393E-3</v>
      </c>
      <c r="BJ177" s="485">
        <f t="shared" si="135"/>
        <v>1.6800006311535443E-2</v>
      </c>
      <c r="BK177" s="485">
        <f t="shared" si="135"/>
        <v>-1.0595680889240788E-2</v>
      </c>
      <c r="BL177" s="485">
        <f t="shared" si="135"/>
        <v>6.4799447497176921E-3</v>
      </c>
      <c r="BM177" s="485">
        <f t="shared" si="135"/>
        <v>1.745937064861991E-2</v>
      </c>
      <c r="BN177" s="485">
        <f t="shared" si="135"/>
        <v>-1.0791021455630934E-2</v>
      </c>
    </row>
    <row r="178" spans="1:66" hidden="1">
      <c r="A178" s="26" t="s">
        <v>17</v>
      </c>
      <c r="B178" s="31" t="s">
        <v>357</v>
      </c>
      <c r="C178" s="26" t="s">
        <v>342</v>
      </c>
      <c r="D178" s="485">
        <f t="shared" ref="D178:AI178" si="136">(D65/D$9)-1</f>
        <v>-2.1851649150117503E-4</v>
      </c>
      <c r="E178" s="485">
        <f t="shared" si="136"/>
        <v>5.8650906904420541E-3</v>
      </c>
      <c r="F178" s="485">
        <f t="shared" si="136"/>
        <v>-6.0481343256155728E-3</v>
      </c>
      <c r="G178" s="485">
        <f t="shared" si="136"/>
        <v>-7.5661886993927396E-5</v>
      </c>
      <c r="H178" s="485">
        <f t="shared" si="136"/>
        <v>6.407066416500129E-3</v>
      </c>
      <c r="I178" s="485">
        <f t="shared" si="136"/>
        <v>-6.4414574577430495E-3</v>
      </c>
      <c r="J178" s="485">
        <f t="shared" si="136"/>
        <v>8.8662291171770491E-5</v>
      </c>
      <c r="K178" s="485">
        <f t="shared" si="136"/>
        <v>6.9570686911948343E-3</v>
      </c>
      <c r="L178" s="485">
        <f t="shared" si="136"/>
        <v>-6.820952564492555E-3</v>
      </c>
      <c r="M178" s="485">
        <f t="shared" si="136"/>
        <v>2.7384064924218521E-4</v>
      </c>
      <c r="N178" s="485">
        <f t="shared" si="136"/>
        <v>7.515031563269492E-3</v>
      </c>
      <c r="O178" s="485">
        <f t="shared" si="136"/>
        <v>-7.1871790367152855E-3</v>
      </c>
      <c r="P178" s="485">
        <f t="shared" si="136"/>
        <v>4.7927584321505456E-4</v>
      </c>
      <c r="Q178" s="485">
        <f t="shared" si="136"/>
        <v>8.0808801046841072E-3</v>
      </c>
      <c r="R178" s="485">
        <f t="shared" si="136"/>
        <v>-7.5406690192155734E-3</v>
      </c>
      <c r="S178" s="485">
        <f t="shared" si="136"/>
        <v>7.0438684859408518E-4</v>
      </c>
      <c r="T178" s="485">
        <f t="shared" si="136"/>
        <v>8.6545302694958082E-3</v>
      </c>
      <c r="U178" s="485">
        <f t="shared" si="136"/>
        <v>-7.8819290275508047E-3</v>
      </c>
      <c r="V178" s="485">
        <f t="shared" si="136"/>
        <v>9.4860735978641308E-4</v>
      </c>
      <c r="W178" s="485">
        <f t="shared" si="136"/>
        <v>9.2358887700736414E-3</v>
      </c>
      <c r="X178" s="485">
        <f t="shared" si="136"/>
        <v>-8.211441450409418E-3</v>
      </c>
      <c r="Y178" s="485">
        <f t="shared" si="136"/>
        <v>1.2113843109884392E-3</v>
      </c>
      <c r="Z178" s="485">
        <f t="shared" si="136"/>
        <v>9.8248529717541722E-3</v>
      </c>
      <c r="AA178" s="485">
        <f t="shared" si="136"/>
        <v>-8.5296659469387137E-3</v>
      </c>
      <c r="AB178" s="485">
        <f t="shared" si="136"/>
        <v>1.492176511247445E-3</v>
      </c>
      <c r="AC178" s="485">
        <f t="shared" si="136"/>
        <v>1.0421310807011253E-2</v>
      </c>
      <c r="AD178" s="485">
        <f t="shared" si="136"/>
        <v>-8.8370407475197865E-3</v>
      </c>
      <c r="AE178" s="485">
        <f t="shared" si="136"/>
        <v>1.7904533870882755E-3</v>
      </c>
      <c r="AF178" s="485">
        <f t="shared" si="136"/>
        <v>1.102514071016869E-2</v>
      </c>
      <c r="AG178" s="485">
        <f t="shared" si="136"/>
        <v>-9.1339838657163996E-3</v>
      </c>
      <c r="AH178" s="485">
        <f t="shared" si="136"/>
        <v>2.1056938267514091E-3</v>
      </c>
      <c r="AI178" s="485">
        <f t="shared" si="136"/>
        <v>1.1636211573630817E-2</v>
      </c>
      <c r="AJ178" s="485">
        <f t="shared" ref="AJ178:BN178" si="137">(AJ65/AJ$9)-1</f>
        <v>-9.4208942284244035E-3</v>
      </c>
      <c r="AK178" s="485">
        <f t="shared" si="137"/>
        <v>2.4373851206322961E-3</v>
      </c>
      <c r="AL178" s="485">
        <f t="shared" si="137"/>
        <v>1.2254382726553326E-2</v>
      </c>
      <c r="AM178" s="485">
        <f t="shared" si="137"/>
        <v>-9.6981527306194693E-3</v>
      </c>
      <c r="AN178" s="485">
        <f t="shared" si="137"/>
        <v>2.7850219930132258E-3</v>
      </c>
      <c r="AO178" s="485">
        <f t="shared" si="137"/>
        <v>1.2879503936798375E-2</v>
      </c>
      <c r="AP178" s="485">
        <f t="shared" si="137"/>
        <v>-9.9661232205315864E-3</v>
      </c>
      <c r="AQ178" s="485">
        <f t="shared" si="137"/>
        <v>3.148105720606198E-3</v>
      </c>
      <c r="AR178" s="485">
        <f t="shared" si="137"/>
        <v>1.3511415436950447E-2</v>
      </c>
      <c r="AS178" s="485">
        <f t="shared" si="137"/>
        <v>-1.0225153420572175E-2</v>
      </c>
      <c r="AT178" s="485">
        <f t="shared" si="137"/>
        <v>3.5261433337829828E-3</v>
      </c>
      <c r="AU178" s="485">
        <f t="shared" si="137"/>
        <v>1.4149947975077515E-2</v>
      </c>
      <c r="AV178" s="485">
        <f t="shared" si="137"/>
        <v>-1.0475575788873037E-2</v>
      </c>
      <c r="AW178" s="485">
        <f t="shared" si="137"/>
        <v>3.918646896709177E-3</v>
      </c>
      <c r="AX178" s="485">
        <f t="shared" si="137"/>
        <v>1.4794922890838169E-2</v>
      </c>
      <c r="AY178" s="485">
        <f t="shared" si="137"/>
        <v>-1.0717708325881148E-2</v>
      </c>
      <c r="AZ178" s="485">
        <f t="shared" si="137"/>
        <v>4.3251328628570729E-3</v>
      </c>
      <c r="BA178" s="485">
        <f t="shared" si="137"/>
        <v>1.5446152217429177E-2</v>
      </c>
      <c r="BB178" s="485">
        <f t="shared" si="137"/>
        <v>-1.0951855330080695E-2</v>
      </c>
      <c r="BC178" s="485">
        <f t="shared" si="137"/>
        <v>4.7451215026073079E-3</v>
      </c>
      <c r="BD178" s="485">
        <f t="shared" si="137"/>
        <v>1.6103438809762061E-2</v>
      </c>
      <c r="BE178" s="485">
        <f t="shared" si="137"/>
        <v>-1.1178308106564172E-2</v>
      </c>
      <c r="BF178" s="485">
        <f t="shared" si="137"/>
        <v>5.1781363998482099E-3</v>
      </c>
      <c r="BG178" s="485">
        <f t="shared" si="137"/>
        <v>1.676657649914981E-2</v>
      </c>
      <c r="BH178" s="485">
        <f t="shared" si="137"/>
        <v>-1.1397345631877664E-2</v>
      </c>
      <c r="BI178" s="485">
        <f t="shared" si="137"/>
        <v>5.623704014634745E-3</v>
      </c>
      <c r="BJ178" s="485">
        <f t="shared" si="137"/>
        <v>1.7435350274661143E-2</v>
      </c>
      <c r="BK178" s="485">
        <f t="shared" si="137"/>
        <v>-1.160923517827217E-2</v>
      </c>
      <c r="BL178" s="485">
        <f t="shared" si="137"/>
        <v>6.0813533091090832E-3</v>
      </c>
      <c r="BM178" s="485">
        <f t="shared" si="137"/>
        <v>1.8109536491176081E-2</v>
      </c>
      <c r="BN178" s="485">
        <f t="shared" si="137"/>
        <v>-1.1814232900244859E-2</v>
      </c>
    </row>
    <row r="179" spans="1:66" hidden="1">
      <c r="A179" s="26" t="s">
        <v>17</v>
      </c>
      <c r="B179" s="31" t="s">
        <v>357</v>
      </c>
      <c r="C179" s="26" t="s">
        <v>343</v>
      </c>
      <c r="D179" s="485">
        <f t="shared" ref="D179:AI179" si="138">(D66/D$10)-1</f>
        <v>1.5940489049115492E-4</v>
      </c>
      <c r="E179" s="485">
        <f t="shared" si="138"/>
        <v>5.5977439950378738E-3</v>
      </c>
      <c r="F179" s="485">
        <f t="shared" si="138"/>
        <v>-5.4080661348159254E-3</v>
      </c>
      <c r="G179" s="485">
        <f t="shared" si="138"/>
        <v>3.1440291318651781E-4</v>
      </c>
      <c r="H179" s="485">
        <f t="shared" si="138"/>
        <v>6.1177340930567148E-3</v>
      </c>
      <c r="I179" s="485">
        <f t="shared" si="138"/>
        <v>-5.7680438215328422E-3</v>
      </c>
      <c r="J179" s="485">
        <f t="shared" si="138"/>
        <v>4.889013292590505E-4</v>
      </c>
      <c r="K179" s="485">
        <f t="shared" si="138"/>
        <v>6.6458981097781145E-3</v>
      </c>
      <c r="L179" s="485">
        <f t="shared" si="138"/>
        <v>-6.1163481538841769E-3</v>
      </c>
      <c r="M179" s="485">
        <f t="shared" si="138"/>
        <v>6.8245163952984633E-4</v>
      </c>
      <c r="N179" s="485">
        <f t="shared" si="138"/>
        <v>7.1821941451124527E-3</v>
      </c>
      <c r="O179" s="485">
        <f t="shared" si="138"/>
        <v>-6.4533929842748305E-3</v>
      </c>
      <c r="P179" s="485">
        <f t="shared" si="138"/>
        <v>8.9461354986553054E-4</v>
      </c>
      <c r="Q179" s="485">
        <f t="shared" si="138"/>
        <v>7.7265717862717853E-3</v>
      </c>
      <c r="R179" s="485">
        <f t="shared" si="138"/>
        <v>-6.7795753607013953E-3</v>
      </c>
      <c r="S179" s="485">
        <f t="shared" si="138"/>
        <v>1.124953994368072E-3</v>
      </c>
      <c r="T179" s="485">
        <f t="shared" si="138"/>
        <v>8.2789719242375437E-3</v>
      </c>
      <c r="U179" s="485">
        <f t="shared" si="138"/>
        <v>-7.0952763362865934E-3</v>
      </c>
      <c r="V179" s="485">
        <f t="shared" si="138"/>
        <v>1.3730462181638092E-3</v>
      </c>
      <c r="W179" s="485">
        <f t="shared" si="138"/>
        <v>8.8393265843766944E-3</v>
      </c>
      <c r="X179" s="485">
        <f t="shared" si="138"/>
        <v>-7.4008617323548798E-3</v>
      </c>
      <c r="Y179" s="485">
        <f t="shared" si="138"/>
        <v>1.6384689178701173E-3</v>
      </c>
      <c r="Z179" s="485">
        <f t="shared" si="138"/>
        <v>9.4075587723705389E-3</v>
      </c>
      <c r="AA179" s="485">
        <f t="shared" si="138"/>
        <v>-7.6966828581599422E-3</v>
      </c>
      <c r="AB179" s="485">
        <f t="shared" si="138"/>
        <v>1.9208054380541739E-3</v>
      </c>
      <c r="AC179" s="485">
        <f t="shared" si="138"/>
        <v>9.98358233661234E-3</v>
      </c>
      <c r="AD179" s="485">
        <f t="shared" si="138"/>
        <v>-7.9830771901311381E-3</v>
      </c>
      <c r="AE179" s="485">
        <f t="shared" si="138"/>
        <v>2.2196430221630425E-3</v>
      </c>
      <c r="AF179" s="485">
        <f t="shared" si="138"/>
        <v>1.0567301848202426E-2</v>
      </c>
      <c r="AG179" s="485">
        <f t="shared" si="138"/>
        <v>-8.2603690132984076E-3</v>
      </c>
      <c r="AH179" s="485">
        <f t="shared" si="138"/>
        <v>2.5345721165954682E-3</v>
      </c>
      <c r="AI179" s="485">
        <f t="shared" si="138"/>
        <v>1.115861249964345E-2</v>
      </c>
      <c r="AJ179" s="485">
        <f t="shared" ref="AJ179:BN179" si="139">(AJ66/AJ$10)-1</f>
        <v>-8.5288700273530305E-3</v>
      </c>
      <c r="AK179" s="485">
        <f t="shared" si="139"/>
        <v>2.8651857267101288E-3</v>
      </c>
      <c r="AL179" s="485">
        <f t="shared" si="139"/>
        <v>1.1757400023301168E-2</v>
      </c>
      <c r="AM179" s="485">
        <f t="shared" si="139"/>
        <v>-8.7888799196195189E-3</v>
      </c>
      <c r="AN179" s="485">
        <f t="shared" si="139"/>
        <v>3.2110788236998644E-3</v>
      </c>
      <c r="AO179" s="485">
        <f t="shared" si="139"/>
        <v>1.2363540630650816E-2</v>
      </c>
      <c r="AP179" s="485">
        <f t="shared" si="139"/>
        <v>-9.0406869070465135E-3</v>
      </c>
      <c r="AQ179" s="485">
        <f t="shared" si="139"/>
        <v>3.571847801343786E-3</v>
      </c>
      <c r="AR179" s="485">
        <f t="shared" si="139"/>
        <v>1.297690097327342E-2</v>
      </c>
      <c r="AS179" s="485">
        <f t="shared" si="139"/>
        <v>-9.2845682491805581E-3</v>
      </c>
      <c r="AT179" s="485">
        <f t="shared" si="139"/>
        <v>3.9470899817397598E-3</v>
      </c>
      <c r="AU179" s="485">
        <f t="shared" si="139"/>
        <v>1.3597338126507985E-2</v>
      </c>
      <c r="AV179" s="485">
        <f t="shared" si="139"/>
        <v>-9.520790733927198E-3</v>
      </c>
      <c r="AW179" s="485">
        <f t="shared" si="139"/>
        <v>4.3364031691763838E-3</v>
      </c>
      <c r="AX179" s="485">
        <f t="shared" si="139"/>
        <v>1.4224699596593338E-2</v>
      </c>
      <c r="AY179" s="485">
        <f t="shared" si="139"/>
        <v>-9.7496111377981531E-3</v>
      </c>
      <c r="AZ179" s="485">
        <f t="shared" si="139"/>
        <v>4.7393852513348822E-3</v>
      </c>
      <c r="BA179" s="485">
        <f t="shared" si="139"/>
        <v>1.4858823352055683E-2</v>
      </c>
      <c r="BB179" s="485">
        <f t="shared" si="139"/>
        <v>-9.971276662202766E-3</v>
      </c>
      <c r="BC179" s="485">
        <f t="shared" si="139"/>
        <v>5.1556338470479801E-3</v>
      </c>
      <c r="BD179" s="485">
        <f t="shared" si="139"/>
        <v>1.5499537880010905E-2</v>
      </c>
      <c r="BE179" s="485">
        <f t="shared" si="139"/>
        <v>-1.0186025347246552E-2</v>
      </c>
      <c r="BF179" s="485">
        <f t="shared" si="139"/>
        <v>5.5847459998419335E-3</v>
      </c>
      <c r="BG179" s="485">
        <f t="shared" si="139"/>
        <v>1.6146662267957357E-2</v>
      </c>
      <c r="BH179" s="485">
        <f t="shared" si="139"/>
        <v>-1.0394086464390884E-2</v>
      </c>
      <c r="BI179" s="485">
        <f t="shared" si="139"/>
        <v>6.0263179164803393E-3</v>
      </c>
      <c r="BJ179" s="485">
        <f t="shared" si="139"/>
        <v>1.6800006311535443E-2</v>
      </c>
      <c r="BK179" s="485">
        <f t="shared" si="139"/>
        <v>-1.0595680889240677E-2</v>
      </c>
      <c r="BL179" s="485">
        <f t="shared" si="139"/>
        <v>-0.71056024504069359</v>
      </c>
      <c r="BM179" s="485">
        <f t="shared" si="139"/>
        <v>-0.21502593325142483</v>
      </c>
      <c r="BN179" s="485">
        <f t="shared" si="139"/>
        <v>-0.63127475515441056</v>
      </c>
    </row>
    <row r="180" spans="1:66" hidden="1">
      <c r="A180" s="26" t="s">
        <v>17</v>
      </c>
      <c r="B180" s="31" t="s">
        <v>357</v>
      </c>
      <c r="C180" s="26" t="s">
        <v>344</v>
      </c>
      <c r="D180" s="485">
        <f t="shared" ref="D180:AI180" si="140">(D67/D$11)-1</f>
        <v>1.5940489049137696E-4</v>
      </c>
      <c r="E180" s="485">
        <f t="shared" si="140"/>
        <v>5.5977439950380958E-3</v>
      </c>
      <c r="F180" s="485">
        <f t="shared" si="140"/>
        <v>-5.4080661348158143E-3</v>
      </c>
      <c r="G180" s="485">
        <f t="shared" si="140"/>
        <v>3.1440291318673985E-4</v>
      </c>
      <c r="H180" s="485">
        <f t="shared" si="140"/>
        <v>6.1177340930569368E-3</v>
      </c>
      <c r="I180" s="485">
        <f t="shared" si="140"/>
        <v>-5.7680438215328422E-3</v>
      </c>
      <c r="J180" s="485">
        <f t="shared" si="140"/>
        <v>4.8890132925949459E-4</v>
      </c>
      <c r="K180" s="485">
        <f t="shared" si="140"/>
        <v>6.6458981097783365E-3</v>
      </c>
      <c r="L180" s="485">
        <f t="shared" si="140"/>
        <v>-6.1163481538841769E-3</v>
      </c>
      <c r="M180" s="485">
        <f t="shared" si="140"/>
        <v>6.8245163952984633E-4</v>
      </c>
      <c r="N180" s="485">
        <f t="shared" si="140"/>
        <v>7.1821941451124527E-3</v>
      </c>
      <c r="O180" s="485">
        <f t="shared" si="140"/>
        <v>-6.4533929842749416E-3</v>
      </c>
      <c r="P180" s="485">
        <f t="shared" si="140"/>
        <v>8.9461354986508645E-4</v>
      </c>
      <c r="Q180" s="485">
        <f t="shared" si="140"/>
        <v>7.7265717862715633E-3</v>
      </c>
      <c r="R180" s="485">
        <f t="shared" si="140"/>
        <v>-6.7795753607015063E-3</v>
      </c>
      <c r="S180" s="485">
        <f t="shared" si="140"/>
        <v>1.1249539943685161E-3</v>
      </c>
      <c r="T180" s="485">
        <f t="shared" si="140"/>
        <v>8.2789719242377657E-3</v>
      </c>
      <c r="U180" s="485">
        <f t="shared" si="140"/>
        <v>-7.0952763362864824E-3</v>
      </c>
      <c r="V180" s="485">
        <f t="shared" si="140"/>
        <v>1.3730462181638092E-3</v>
      </c>
      <c r="W180" s="485">
        <f t="shared" si="140"/>
        <v>8.8393265843766944E-3</v>
      </c>
      <c r="X180" s="485">
        <f t="shared" si="140"/>
        <v>-7.4008617323548798E-3</v>
      </c>
      <c r="Y180" s="485">
        <f t="shared" si="140"/>
        <v>1.6384689178703393E-3</v>
      </c>
      <c r="Z180" s="485">
        <f t="shared" si="140"/>
        <v>9.407558772370761E-3</v>
      </c>
      <c r="AA180" s="485">
        <f t="shared" si="140"/>
        <v>-7.6966828581599422E-3</v>
      </c>
      <c r="AB180" s="485">
        <f t="shared" si="140"/>
        <v>1.9208054380541739E-3</v>
      </c>
      <c r="AC180" s="485">
        <f t="shared" si="140"/>
        <v>9.98358233661234E-3</v>
      </c>
      <c r="AD180" s="485">
        <f t="shared" si="140"/>
        <v>-7.9830771901310271E-3</v>
      </c>
      <c r="AE180" s="485">
        <f t="shared" si="140"/>
        <v>2.2196430221630425E-3</v>
      </c>
      <c r="AF180" s="485">
        <f t="shared" si="140"/>
        <v>1.0567301848202426E-2</v>
      </c>
      <c r="AG180" s="485">
        <f t="shared" si="140"/>
        <v>-8.2603690132982965E-3</v>
      </c>
      <c r="AH180" s="485">
        <f t="shared" si="140"/>
        <v>2.5345721165952462E-3</v>
      </c>
      <c r="AI180" s="485">
        <f t="shared" si="140"/>
        <v>1.1158612499643228E-2</v>
      </c>
      <c r="AJ180" s="485">
        <f t="shared" ref="AJ180:BN180" si="141">(AJ67/AJ$11)-1</f>
        <v>-8.5288700273531415E-3</v>
      </c>
      <c r="AK180" s="485">
        <f t="shared" si="141"/>
        <v>2.8651857267099068E-3</v>
      </c>
      <c r="AL180" s="485">
        <f t="shared" si="141"/>
        <v>1.1757400023301168E-2</v>
      </c>
      <c r="AM180" s="485">
        <f t="shared" si="141"/>
        <v>-8.7888799196194078E-3</v>
      </c>
      <c r="AN180" s="485">
        <f t="shared" si="141"/>
        <v>3.2110788237000865E-3</v>
      </c>
      <c r="AO180" s="485">
        <f t="shared" si="141"/>
        <v>1.2363540630650816E-2</v>
      </c>
      <c r="AP180" s="485">
        <f t="shared" si="141"/>
        <v>-9.0406869070466245E-3</v>
      </c>
      <c r="AQ180" s="485">
        <f t="shared" si="141"/>
        <v>3.5718478013435639E-3</v>
      </c>
      <c r="AR180" s="485">
        <f t="shared" si="141"/>
        <v>1.297690097327342E-2</v>
      </c>
      <c r="AS180" s="485">
        <f t="shared" si="141"/>
        <v>-9.2845682491805581E-3</v>
      </c>
      <c r="AT180" s="485">
        <f t="shared" si="141"/>
        <v>3.9470899817399818E-3</v>
      </c>
      <c r="AU180" s="485">
        <f t="shared" si="141"/>
        <v>1.3597338126507985E-2</v>
      </c>
      <c r="AV180" s="485">
        <f t="shared" si="141"/>
        <v>-9.5207907339269759E-3</v>
      </c>
      <c r="AW180" s="485">
        <f t="shared" si="141"/>
        <v>4.3364031691763838E-3</v>
      </c>
      <c r="AX180" s="485">
        <f t="shared" si="141"/>
        <v>1.422469959659356E-2</v>
      </c>
      <c r="AY180" s="485">
        <f t="shared" si="141"/>
        <v>-9.7496111377981531E-3</v>
      </c>
      <c r="AZ180" s="485">
        <f t="shared" si="141"/>
        <v>4.7393852513348822E-3</v>
      </c>
      <c r="BA180" s="485">
        <f t="shared" si="141"/>
        <v>1.4858823352055905E-2</v>
      </c>
      <c r="BB180" s="485">
        <f t="shared" si="141"/>
        <v>-9.971276662202877E-3</v>
      </c>
      <c r="BC180" s="485">
        <f t="shared" si="141"/>
        <v>5.1556338470486462E-3</v>
      </c>
      <c r="BD180" s="485">
        <f t="shared" si="141"/>
        <v>1.5499537880011127E-2</v>
      </c>
      <c r="BE180" s="485">
        <f t="shared" si="141"/>
        <v>-1.018602534724633E-2</v>
      </c>
      <c r="BF180" s="485">
        <f t="shared" si="141"/>
        <v>5.5847459998421556E-3</v>
      </c>
      <c r="BG180" s="485">
        <f t="shared" si="141"/>
        <v>1.6146662267957357E-2</v>
      </c>
      <c r="BH180" s="485">
        <f t="shared" si="141"/>
        <v>-1.0394086464390773E-2</v>
      </c>
      <c r="BI180" s="485">
        <f t="shared" si="141"/>
        <v>6.0263179164807834E-3</v>
      </c>
      <c r="BJ180" s="485">
        <f t="shared" si="141"/>
        <v>1.6800006311535443E-2</v>
      </c>
      <c r="BK180" s="485">
        <f t="shared" si="141"/>
        <v>-1.0595680889240455E-2</v>
      </c>
      <c r="BL180" s="485">
        <f t="shared" si="141"/>
        <v>6.4799447497176921E-3</v>
      </c>
      <c r="BM180" s="485">
        <f t="shared" si="141"/>
        <v>1.745937064861991E-2</v>
      </c>
      <c r="BN180" s="485">
        <f t="shared" si="141"/>
        <v>-1.0791021455631156E-2</v>
      </c>
    </row>
    <row r="181" spans="1:66" hidden="1">
      <c r="A181" s="26" t="s">
        <v>17</v>
      </c>
      <c r="B181" s="31" t="s">
        <v>357</v>
      </c>
      <c r="C181" s="26" t="s">
        <v>345</v>
      </c>
      <c r="D181" s="485">
        <f t="shared" ref="D181:AI181" si="142">(D68/D$12)-1</f>
        <v>4.5952704798457589E-4</v>
      </c>
      <c r="E181" s="485">
        <f t="shared" si="142"/>
        <v>5.3509208684914267E-3</v>
      </c>
      <c r="F181" s="485">
        <f t="shared" si="142"/>
        <v>-4.8653596659375964E-3</v>
      </c>
      <c r="G181" s="485">
        <f t="shared" si="142"/>
        <v>6.2384331876441657E-4</v>
      </c>
      <c r="H181" s="485">
        <f t="shared" si="142"/>
        <v>5.8502864203628935E-3</v>
      </c>
      <c r="I181" s="485">
        <f t="shared" si="142"/>
        <v>-5.1960447515491115E-3</v>
      </c>
      <c r="J181" s="485">
        <f t="shared" si="142"/>
        <v>8.0599281476345652E-4</v>
      </c>
      <c r="K181" s="485">
        <f t="shared" si="142"/>
        <v>6.357904576180573E-3</v>
      </c>
      <c r="L181" s="485">
        <f t="shared" si="142"/>
        <v>-5.5168362430213502E-3</v>
      </c>
      <c r="M181" s="485">
        <f t="shared" si="142"/>
        <v>1.0056562278741854E-3</v>
      </c>
      <c r="N181" s="485">
        <f t="shared" si="142"/>
        <v>6.8737543674117774E-3</v>
      </c>
      <c r="O181" s="485">
        <f t="shared" si="142"/>
        <v>-5.8280376403536671E-3</v>
      </c>
      <c r="P181" s="485">
        <f t="shared" si="142"/>
        <v>1.2225160033931814E-3</v>
      </c>
      <c r="Q181" s="485">
        <f t="shared" si="142"/>
        <v>7.3978068329951796E-3</v>
      </c>
      <c r="R181" s="485">
        <f t="shared" si="142"/>
        <v>-6.1299426976277882E-3</v>
      </c>
      <c r="S181" s="485">
        <f t="shared" si="142"/>
        <v>1.4562557965753786E-3</v>
      </c>
      <c r="T181" s="485">
        <f t="shared" si="142"/>
        <v>7.9300248045925947E-3</v>
      </c>
      <c r="U181" s="485">
        <f t="shared" si="142"/>
        <v>-6.4228357611157971E-3</v>
      </c>
      <c r="V181" s="485">
        <f t="shared" si="142"/>
        <v>1.7065599530823317E-3</v>
      </c>
      <c r="W181" s="485">
        <f t="shared" si="142"/>
        <v>8.4703627029931727E-3</v>
      </c>
      <c r="X181" s="485">
        <f t="shared" si="142"/>
        <v>-6.7069920942266492E-3</v>
      </c>
      <c r="Y181" s="485">
        <f t="shared" si="142"/>
        <v>1.9731130138664899E-3</v>
      </c>
      <c r="Z181" s="485">
        <f t="shared" si="142"/>
        <v>9.0187663468292989E-3</v>
      </c>
      <c r="AA181" s="485">
        <f t="shared" si="142"/>
        <v>-6.9826781898930657E-3</v>
      </c>
      <c r="AB181" s="485">
        <f t="shared" si="142"/>
        <v>2.2555992451234186E-3</v>
      </c>
      <c r="AC181" s="485">
        <f t="shared" si="142"/>
        <v>9.5751727747923621E-3</v>
      </c>
      <c r="AD181" s="485">
        <f t="shared" si="142"/>
        <v>-7.2501520709460365E-3</v>
      </c>
      <c r="AE181" s="485">
        <f t="shared" si="142"/>
        <v>2.5537021939139315E-3</v>
      </c>
      <c r="AF181" s="485">
        <f t="shared" si="142"/>
        <v>1.0139510082507686E-2</v>
      </c>
      <c r="AG181" s="485">
        <f t="shared" si="142"/>
        <v>-7.5096635790179445E-3</v>
      </c>
      <c r="AH181" s="485">
        <f t="shared" si="142"/>
        <v>2.8671042701162719E-3</v>
      </c>
      <c r="AI181" s="485">
        <f t="shared" si="142"/>
        <v>1.0711697275240573E-2</v>
      </c>
      <c r="AJ181" s="485">
        <f t="shared" ref="AJ181:BN181" si="143">(AJ68/AJ$12)-1</f>
        <v>-7.7614546524715777E-3</v>
      </c>
      <c r="AK181" s="485">
        <f t="shared" si="143"/>
        <v>3.1954863553542712E-3</v>
      </c>
      <c r="AL181" s="485">
        <f t="shared" si="143"/>
        <v>1.1291644137575219E-2</v>
      </c>
      <c r="AM181" s="485">
        <f t="shared" si="143"/>
        <v>-8.0057595938363146E-3</v>
      </c>
      <c r="AN181" s="485">
        <f t="shared" si="143"/>
        <v>3.5385274395585142E-3</v>
      </c>
      <c r="AO181" s="485">
        <f t="shared" si="143"/>
        <v>1.1879251121189149E-2</v>
      </c>
      <c r="AP181" s="485">
        <f t="shared" si="143"/>
        <v>-8.2428053272055601E-3</v>
      </c>
      <c r="AQ181" s="485">
        <f t="shared" si="143"/>
        <v>3.8959042857960036E-3</v>
      </c>
      <c r="AR181" s="485">
        <f t="shared" si="143"/>
        <v>1.247440925180654E-2</v>
      </c>
      <c r="AS181" s="485">
        <f t="shared" si="143"/>
        <v>-8.4728116460242031E-3</v>
      </c>
      <c r="AT181" s="485">
        <f t="shared" si="143"/>
        <v>4.2672911240031475E-3</v>
      </c>
      <c r="AU181" s="485">
        <f t="shared" si="143"/>
        <v>1.3077000056387122E-2</v>
      </c>
      <c r="AV181" s="485">
        <f t="shared" si="143"/>
        <v>-8.6959914516799852E-3</v>
      </c>
      <c r="AW181" s="485">
        <f t="shared" si="143"/>
        <v>4.6523593742064939E-3</v>
      </c>
      <c r="AX181" s="485">
        <f t="shared" si="143"/>
        <v>1.3686895511540786E-2</v>
      </c>
      <c r="AY181" s="485">
        <f t="shared" si="143"/>
        <v>-8.9125509832844729E-3</v>
      </c>
      <c r="AZ181" s="485">
        <f t="shared" si="143"/>
        <v>5.0507773998003103E-3</v>
      </c>
      <c r="BA181" s="485">
        <f t="shared" si="143"/>
        <v>1.4303958014112439E-2</v>
      </c>
      <c r="BB181" s="485">
        <f t="shared" si="143"/>
        <v>-9.122690039018444E-3</v>
      </c>
      <c r="BC181" s="485">
        <f t="shared" si="143"/>
        <v>5.4622102913790549E-3</v>
      </c>
      <c r="BD181" s="485">
        <f t="shared" si="143"/>
        <v>1.4928040374814877E-2</v>
      </c>
      <c r="BE181" s="485">
        <f t="shared" si="143"/>
        <v>-9.3266021893927409E-3</v>
      </c>
      <c r="BF181" s="485">
        <f t="shared" si="143"/>
        <v>5.88631968160791E-3</v>
      </c>
      <c r="BG181" s="485">
        <f t="shared" si="143"/>
        <v>1.5558985835711692E-2</v>
      </c>
      <c r="BH181" s="485">
        <f t="shared" si="143"/>
        <v>-9.5244749827547714E-3</v>
      </c>
      <c r="BI181" s="485">
        <f t="shared" si="143"/>
        <v>6.3227635914864244E-3</v>
      </c>
      <c r="BJ181" s="485">
        <f t="shared" si="143"/>
        <v>1.619662811226763E-2</v>
      </c>
      <c r="BK181" s="485">
        <f t="shared" si="143"/>
        <v>-9.7164901433725026E-3</v>
      </c>
      <c r="BL181" s="485">
        <f t="shared" si="143"/>
        <v>6.7711963083554316E-3</v>
      </c>
      <c r="BM181" s="485">
        <f t="shared" si="143"/>
        <v>1.6840791460599469E-2</v>
      </c>
      <c r="BN181" s="485">
        <f t="shared" si="143"/>
        <v>-9.9028237623906001E-3</v>
      </c>
    </row>
    <row r="182" spans="1:66" hidden="1">
      <c r="A182" s="26" t="s">
        <v>17</v>
      </c>
      <c r="B182" s="31" t="s">
        <v>357</v>
      </c>
      <c r="C182" s="26" t="s">
        <v>346</v>
      </c>
      <c r="D182" s="485">
        <f t="shared" ref="D182:AI182" si="144">(D69/D$13)-1</f>
        <v>-4.5381578476666462E-5</v>
      </c>
      <c r="E182" s="485">
        <f t="shared" si="144"/>
        <v>1.0205755022449026E-2</v>
      </c>
      <c r="F182" s="485">
        <f t="shared" si="144"/>
        <v>-1.014757295725166E-2</v>
      </c>
      <c r="G182" s="485">
        <f t="shared" si="144"/>
        <v>-6.1794259257674788E-5</v>
      </c>
      <c r="H182" s="485">
        <f t="shared" si="144"/>
        <v>1.1025650234842921E-2</v>
      </c>
      <c r="I182" s="485">
        <f t="shared" si="144"/>
        <v>-1.0966531355089959E-2</v>
      </c>
      <c r="J182" s="485">
        <f t="shared" si="144"/>
        <v>-7.995020884477011E-5</v>
      </c>
      <c r="K182" s="485">
        <f t="shared" si="144"/>
        <v>1.1838530838858885E-2</v>
      </c>
      <c r="L182" s="485">
        <f t="shared" si="144"/>
        <v>-1.1779034583534687E-2</v>
      </c>
      <c r="M182" s="485">
        <f t="shared" si="144"/>
        <v>-9.9791413859073863E-5</v>
      </c>
      <c r="N182" s="485">
        <f t="shared" si="144"/>
        <v>1.2643957092297597E-2</v>
      </c>
      <c r="O182" s="485">
        <f t="shared" si="144"/>
        <v>-1.2584628997095004E-2</v>
      </c>
      <c r="P182" s="485">
        <f t="shared" si="144"/>
        <v>-1.212566882975441E-4</v>
      </c>
      <c r="Q182" s="485">
        <f t="shared" si="144"/>
        <v>1.3441507023310262E-2</v>
      </c>
      <c r="R182" s="485">
        <f t="shared" si="144"/>
        <v>-1.3382877667448612E-2</v>
      </c>
      <c r="S182" s="485">
        <f t="shared" si="144"/>
        <v>-1.4428198350702193E-4</v>
      </c>
      <c r="T182" s="485">
        <f t="shared" si="144"/>
        <v>1.4230777160209263E-2</v>
      </c>
      <c r="U182" s="485">
        <f t="shared" si="144"/>
        <v>-1.4173361198883572E-2</v>
      </c>
      <c r="V182" s="485">
        <f t="shared" si="144"/>
        <v>-1.6880070504543543E-4</v>
      </c>
      <c r="W182" s="485">
        <f t="shared" si="144"/>
        <v>1.5011383173256121E-2</v>
      </c>
      <c r="X182" s="485">
        <f t="shared" si="144"/>
        <v>-1.4955678458347332E-2</v>
      </c>
      <c r="Y182" s="485">
        <f t="shared" si="144"/>
        <v>-1.9474403395980389E-4</v>
      </c>
      <c r="Z182" s="485">
        <f t="shared" si="144"/>
        <v>1.5782960427471293E-2</v>
      </c>
      <c r="AA182" s="485">
        <f t="shared" si="144"/>
        <v>-1.5729447218436499E-2</v>
      </c>
      <c r="AB182" s="485">
        <f t="shared" si="144"/>
        <v>-2.2204125003333353E-4</v>
      </c>
      <c r="AC182" s="485">
        <f t="shared" si="144"/>
        <v>1.654516444618559E-2</v>
      </c>
      <c r="AD182" s="485">
        <f t="shared" si="144"/>
        <v>-1.6494304712328156E-2</v>
      </c>
      <c r="AE182" s="485">
        <f t="shared" si="144"/>
        <v>-2.5062005465903425E-4</v>
      </c>
      <c r="AF182" s="485">
        <f t="shared" si="144"/>
        <v>1.7297671285684491E-2</v>
      </c>
      <c r="AG182" s="485">
        <f t="shared" si="144"/>
        <v>-1.7249908100316014E-2</v>
      </c>
      <c r="AH182" s="485">
        <f t="shared" si="144"/>
        <v>-2.8040689107711181E-4</v>
      </c>
      <c r="AI182" s="485">
        <f t="shared" si="144"/>
        <v>1.8040177821908143E-2</v>
      </c>
      <c r="AJ182" s="485">
        <f t="shared" ref="AJ182:BN182" si="145">(AJ69/AJ$13)-1</f>
        <v>-1.7995934848251238E-2</v>
      </c>
      <c r="AK182" s="485">
        <f t="shared" si="145"/>
        <v>-3.1132725983606946E-4</v>
      </c>
      <c r="AL182" s="485">
        <f t="shared" si="145"/>
        <v>1.8772401950756246E-2</v>
      </c>
      <c r="AM182" s="485">
        <f t="shared" si="145"/>
        <v>-1.8732083018788814E-2</v>
      </c>
      <c r="AN182" s="485">
        <f t="shared" si="145"/>
        <v>-3.4330602748622319E-4</v>
      </c>
      <c r="AO182" s="485">
        <f t="shared" si="145"/>
        <v>1.949408270407238E-2</v>
      </c>
      <c r="AP182" s="485">
        <f t="shared" si="145"/>
        <v>-1.9458071476925798E-2</v>
      </c>
      <c r="AQ182" s="485">
        <f t="shared" si="145"/>
        <v>-3.7626772665610986E-4</v>
      </c>
      <c r="AR182" s="485">
        <f t="shared" si="145"/>
        <v>2.0204980283879959E-2</v>
      </c>
      <c r="AS182" s="485">
        <f t="shared" si="145"/>
        <v>-2.0173640011842742E-2</v>
      </c>
      <c r="AT182" s="485">
        <f t="shared" si="145"/>
        <v>-4.101368458309107E-4</v>
      </c>
      <c r="AU182" s="485">
        <f t="shared" si="145"/>
        <v>2.0904876017901142E-2</v>
      </c>
      <c r="AV182" s="485">
        <f t="shared" si="145"/>
        <v>-2.0878549377560396E-2</v>
      </c>
      <c r="AW182" s="485">
        <f t="shared" si="145"/>
        <v>-4.4483810733542128E-4</v>
      </c>
      <c r="AX182" s="485">
        <f t="shared" si="145"/>
        <v>2.1593572239769321E-2</v>
      </c>
      <c r="AY182" s="485">
        <f t="shared" si="145"/>
        <v>-2.1572581255368761E-2</v>
      </c>
      <c r="AZ182" s="485">
        <f t="shared" si="145"/>
        <v>-4.8029673219374125E-4</v>
      </c>
      <c r="BA182" s="485">
        <f t="shared" si="145"/>
        <v>2.2270892097713935E-2</v>
      </c>
      <c r="BB182" s="485">
        <f t="shared" si="145"/>
        <v>-2.2255538141384479E-2</v>
      </c>
      <c r="BC182" s="485">
        <f t="shared" si="145"/>
        <v>-5.1643869072637294E-4</v>
      </c>
      <c r="BD182" s="485">
        <f t="shared" si="145"/>
        <v>2.2936679295780138E-2</v>
      </c>
      <c r="BE182" s="485">
        <f t="shared" si="145"/>
        <v>-2.2927243162942146E-2</v>
      </c>
      <c r="BF182" s="485">
        <f t="shared" si="145"/>
        <v>-5.5319093794414798E-4</v>
      </c>
      <c r="BG182" s="485">
        <f t="shared" si="145"/>
        <v>2.3590797771898986E-2</v>
      </c>
      <c r="BH182" s="485">
        <f t="shared" si="145"/>
        <v>-2.358753982782813E-2</v>
      </c>
      <c r="BI182" s="485">
        <f t="shared" si="145"/>
        <v>-5.9048163294828093E-4</v>
      </c>
      <c r="BJ182" s="485">
        <f t="shared" si="145"/>
        <v>2.4233131317322076E-2</v>
      </c>
      <c r="BK182" s="485">
        <f t="shared" si="145"/>
        <v>-2.4236291710602487E-2</v>
      </c>
      <c r="BL182" s="485">
        <f t="shared" si="145"/>
        <v>-6.2824034179487231E-4</v>
      </c>
      <c r="BM182" s="485">
        <f t="shared" si="145"/>
        <v>2.4863583142061385E-2</v>
      </c>
      <c r="BN182" s="485">
        <f t="shared" si="145"/>
        <v>-2.4873382080474071E-2</v>
      </c>
    </row>
    <row r="183" spans="1:66">
      <c r="A183" s="26" t="s">
        <v>17</v>
      </c>
      <c r="B183" s="31" t="s">
        <v>357</v>
      </c>
      <c r="C183" s="26" t="s">
        <v>92</v>
      </c>
      <c r="D183" s="485">
        <f>(D70/D$14)-1</f>
        <v>-3.0880544512991159E-3</v>
      </c>
      <c r="E183" s="485">
        <f>(E70/E$14)-1</f>
        <v>1.1316560713635182E-2</v>
      </c>
      <c r="F183" s="485"/>
      <c r="G183" s="485">
        <f>(G70/G$14)-1</f>
        <v>-3.0143822534502984E-3</v>
      </c>
      <c r="H183" s="485">
        <f>(H70/H$14)-1</f>
        <v>1.2303610270715026E-2</v>
      </c>
      <c r="I183" s="485"/>
      <c r="J183" s="485">
        <f>(J70/J$14)-1</f>
        <v>-2.9028869307616834E-3</v>
      </c>
      <c r="K183" s="485">
        <f>(K70/K$14)-1</f>
        <v>1.3293860599973062E-2</v>
      </c>
      <c r="L183" s="485"/>
      <c r="M183" s="485">
        <f>(M70/M$14)-1</f>
        <v>-2.7559421581307975E-3</v>
      </c>
      <c r="N183" s="485">
        <f>(N70/N$14)-1</f>
        <v>1.4286486424755385E-2</v>
      </c>
      <c r="O183" s="485"/>
      <c r="P183" s="485">
        <f>(P70/P$14)-1</f>
        <v>-2.5758300977313242E-3</v>
      </c>
      <c r="Q183" s="485">
        <f>(Q70/Q$14)-1</f>
        <v>1.5280654480707367E-2</v>
      </c>
      <c r="R183" s="485"/>
      <c r="S183" s="485">
        <f>(S70/S$14)-1</f>
        <v>-2.3647463890986709E-3</v>
      </c>
      <c r="T183" s="485">
        <f>(T70/T$14)-1</f>
        <v>1.6275526302167886E-2</v>
      </c>
      <c r="U183" s="485"/>
      <c r="V183" s="485">
        <f>(V70/V$14)-1</f>
        <v>-2.1248044821504664E-3</v>
      </c>
      <c r="W183" s="485">
        <f>(W70/W$14)-1</f>
        <v>1.7270261045776669E-2</v>
      </c>
      <c r="X183" s="485"/>
      <c r="Y183" s="485">
        <f>(Y70/Y$14)-1</f>
        <v>-1.8580393889462421E-3</v>
      </c>
      <c r="Z183" s="485">
        <f>(Z70/Z$14)-1</f>
        <v>1.8264018331140441E-2</v>
      </c>
      <c r="AA183" s="485"/>
      <c r="AB183" s="485">
        <f>(AB70/AB$14)-1</f>
        <v>-1.5664109236471768E-3</v>
      </c>
      <c r="AC183" s="485">
        <f>(AC70/AC$14)-1</f>
        <v>1.9255961078180395E-2</v>
      </c>
      <c r="AD183" s="485"/>
      <c r="AE183" s="485">
        <f>(AE70/AE$14)-1</f>
        <v>-1.2518064944148088E-3</v>
      </c>
      <c r="AF183" s="485">
        <f>(AF70/AF$14)-1</f>
        <v>2.0245258320832349E-2</v>
      </c>
      <c r="AG183" s="485"/>
      <c r="AH183" s="485">
        <f>(AH70/AH$14)-1</f>
        <v>-9.1604350579854721E-4</v>
      </c>
      <c r="AI183" s="485">
        <f>(AI70/AI$14)-1</f>
        <v>2.1231087977063412E-2</v>
      </c>
      <c r="AJ183" s="485"/>
      <c r="AK183" s="485">
        <f>(AK70/AK$14)-1</f>
        <v>-5.6087142536842549E-4</v>
      </c>
      <c r="AL183" s="485">
        <f>(AL70/AL$14)-1</f>
        <v>2.2212639555695635E-2</v>
      </c>
      <c r="AM183" s="485"/>
      <c r="AN183" s="485">
        <f>(AN70/AN$14)-1</f>
        <v>-1.8797356392596942E-4</v>
      </c>
      <c r="AO183" s="485">
        <f>(AO70/AO$14)-1</f>
        <v>2.3189116781304975E-2</v>
      </c>
      <c r="AP183" s="485"/>
      <c r="AQ183" s="485">
        <f>(AQ70/AQ$14)-1</f>
        <v>2.0103138550542354E-4</v>
      </c>
      <c r="AR183" s="485">
        <f>(AR70/AR$14)-1</f>
        <v>2.4159740119437556E-2</v>
      </c>
      <c r="AS183" s="485"/>
      <c r="AT183" s="485">
        <f>(AT70/AT$14)-1</f>
        <v>6.045880086413824E-4</v>
      </c>
      <c r="AU183" s="485">
        <f>(AU70/AU$14)-1</f>
        <v>2.5123749185599786E-2</v>
      </c>
      <c r="AV183" s="485"/>
      <c r="AW183" s="485">
        <f>(AW70/AW$14)-1</f>
        <v>1.0212029932608058E-3</v>
      </c>
      <c r="AX183" s="485">
        <f>(AX70/AX$14)-1</f>
        <v>2.6080405022824715E-2</v>
      </c>
      <c r="AY183" s="485"/>
      <c r="AZ183" s="485">
        <f>(AZ70/AZ$14)-1</f>
        <v>1.4494440808414666E-3</v>
      </c>
      <c r="BA183" s="485">
        <f>(BA70/BA$14)-1</f>
        <v>2.7028992234158444E-2</v>
      </c>
      <c r="BB183" s="485"/>
      <c r="BC183" s="485">
        <f>(BC70/BC$14)-1</f>
        <v>1.8879391158339587E-3</v>
      </c>
      <c r="BD183" s="485">
        <f>(BD70/BD$14)-1</f>
        <v>2.7968820958060858E-2</v>
      </c>
      <c r="BE183" s="485"/>
      <c r="BF183" s="485">
        <f>(BF70/BF$14)-1</f>
        <v>2.3353751651260524E-3</v>
      </c>
      <c r="BG183" s="485">
        <f>(BG70/BG$14)-1</f>
        <v>2.8899228676479538E-2</v>
      </c>
      <c r="BH183" s="485"/>
      <c r="BI183" s="485">
        <f>(BI70/BI$14)-1</f>
        <v>2.7904976833539319E-3</v>
      </c>
      <c r="BJ183" s="485">
        <f>(BJ70/BJ$14)-1</f>
        <v>2.9819581847158272E-2</v>
      </c>
      <c r="BK183" s="485"/>
      <c r="BL183" s="485">
        <f>(BL70/BL$14)-1</f>
        <v>3.2420878095915651E-3</v>
      </c>
      <c r="BM183" s="485">
        <f>(BM70/BM$14)-1</f>
        <v>3.0729277160225665E-2</v>
      </c>
      <c r="BN183" s="485"/>
    </row>
    <row r="184" spans="1:66" hidden="1">
      <c r="A184" s="26" t="s">
        <v>17</v>
      </c>
      <c r="D184" s="485"/>
      <c r="E184" s="485"/>
      <c r="F184" s="485"/>
      <c r="G184" s="485"/>
      <c r="H184" s="485"/>
      <c r="I184" s="485"/>
      <c r="J184" s="485"/>
      <c r="K184" s="485"/>
      <c r="L184" s="485"/>
      <c r="M184" s="485"/>
      <c r="N184" s="485"/>
      <c r="O184" s="485"/>
      <c r="P184" s="485"/>
      <c r="Q184" s="485"/>
      <c r="R184" s="485"/>
      <c r="S184" s="485"/>
      <c r="T184" s="485"/>
      <c r="U184" s="485"/>
      <c r="V184" s="485"/>
      <c r="W184" s="485"/>
      <c r="X184" s="485"/>
      <c r="Y184" s="485"/>
      <c r="Z184" s="485"/>
      <c r="AA184" s="485"/>
      <c r="AB184" s="485"/>
      <c r="AC184" s="485"/>
      <c r="AD184" s="485"/>
      <c r="AE184" s="485"/>
      <c r="AF184" s="485"/>
      <c r="AG184" s="485"/>
      <c r="AH184" s="486"/>
      <c r="AI184" s="485"/>
      <c r="AJ184" s="485"/>
      <c r="AK184" s="485"/>
      <c r="AL184" s="485"/>
      <c r="AM184" s="485"/>
      <c r="AN184" s="485"/>
      <c r="AO184" s="485"/>
      <c r="AP184" s="485"/>
      <c r="AQ184" s="485"/>
      <c r="AR184" s="485"/>
      <c r="AS184" s="485"/>
      <c r="AT184" s="485"/>
      <c r="AU184" s="485"/>
      <c r="AV184" s="485"/>
      <c r="AW184" s="485"/>
      <c r="AX184" s="485"/>
      <c r="AY184" s="485"/>
      <c r="AZ184" s="485"/>
      <c r="BA184" s="485"/>
      <c r="BB184" s="485"/>
      <c r="BC184" s="485"/>
      <c r="BD184" s="485"/>
      <c r="BE184" s="485"/>
      <c r="BF184" s="485"/>
      <c r="BG184" s="485"/>
      <c r="BH184" s="485"/>
      <c r="BI184" s="485"/>
      <c r="BJ184" s="485"/>
      <c r="BK184" s="485"/>
      <c r="BL184" s="485"/>
      <c r="BM184" s="485"/>
      <c r="BN184" s="485"/>
    </row>
    <row r="185" spans="1:66" hidden="1">
      <c r="A185" s="26" t="s">
        <v>17</v>
      </c>
      <c r="C185" s="31" t="s">
        <v>358</v>
      </c>
      <c r="D185" s="49"/>
      <c r="E185" s="486" t="s">
        <v>156</v>
      </c>
      <c r="F185" s="487"/>
      <c r="G185" s="485" t="s">
        <v>316</v>
      </c>
      <c r="H185" s="485"/>
      <c r="I185" s="485"/>
      <c r="J185" s="485" t="s">
        <v>317</v>
      </c>
      <c r="K185" s="485"/>
      <c r="L185" s="485"/>
      <c r="M185" s="485" t="s">
        <v>318</v>
      </c>
      <c r="N185" s="485"/>
      <c r="O185" s="485"/>
      <c r="P185" s="485" t="s">
        <v>319</v>
      </c>
      <c r="Q185" s="485"/>
      <c r="R185" s="485"/>
      <c r="S185" s="485" t="s">
        <v>320</v>
      </c>
      <c r="T185" s="485"/>
      <c r="U185" s="485"/>
      <c r="V185" s="485" t="s">
        <v>321</v>
      </c>
      <c r="W185" s="485"/>
      <c r="X185" s="485"/>
      <c r="Y185" s="485" t="s">
        <v>322</v>
      </c>
      <c r="Z185" s="485"/>
      <c r="AA185" s="485"/>
      <c r="AB185" s="485" t="s">
        <v>323</v>
      </c>
      <c r="AC185" s="485"/>
      <c r="AD185" s="485"/>
      <c r="AE185" s="485" t="s">
        <v>324</v>
      </c>
      <c r="AF185" s="485"/>
      <c r="AG185" s="485"/>
      <c r="AH185" s="486" t="s">
        <v>325</v>
      </c>
      <c r="AI185" s="485"/>
      <c r="AJ185" s="485"/>
      <c r="AK185" s="485" t="s">
        <v>326</v>
      </c>
      <c r="AL185" s="485"/>
      <c r="AM185" s="485"/>
      <c r="AN185" s="485" t="s">
        <v>327</v>
      </c>
      <c r="AO185" s="485"/>
      <c r="AP185" s="485"/>
      <c r="AQ185" s="485" t="s">
        <v>328</v>
      </c>
      <c r="AR185" s="485"/>
      <c r="AS185" s="485"/>
      <c r="AT185" s="485" t="s">
        <v>329</v>
      </c>
      <c r="AU185" s="485"/>
      <c r="AV185" s="485"/>
      <c r="AW185" s="485" t="s">
        <v>330</v>
      </c>
      <c r="AX185" s="485"/>
      <c r="AY185" s="485"/>
      <c r="AZ185" s="485" t="s">
        <v>331</v>
      </c>
      <c r="BA185" s="485"/>
      <c r="BB185" s="485"/>
      <c r="BC185" s="485" t="s">
        <v>332</v>
      </c>
      <c r="BD185" s="485"/>
      <c r="BE185" s="485"/>
      <c r="BF185" s="485" t="s">
        <v>333</v>
      </c>
      <c r="BG185" s="485"/>
      <c r="BH185" s="485"/>
      <c r="BI185" s="485" t="s">
        <v>234</v>
      </c>
      <c r="BJ185" s="485"/>
      <c r="BK185" s="485"/>
      <c r="BL185" s="485" t="s">
        <v>334</v>
      </c>
      <c r="BM185" s="485"/>
      <c r="BN185" s="485"/>
    </row>
    <row r="186" spans="1:66" hidden="1">
      <c r="A186" s="26" t="s">
        <v>17</v>
      </c>
      <c r="D186" s="485" t="s">
        <v>384</v>
      </c>
      <c r="E186" s="485" t="s">
        <v>71</v>
      </c>
      <c r="F186" s="485" t="s">
        <v>72</v>
      </c>
      <c r="G186" s="485" t="s">
        <v>384</v>
      </c>
      <c r="H186" s="485" t="s">
        <v>71</v>
      </c>
      <c r="I186" s="485" t="s">
        <v>72</v>
      </c>
      <c r="J186" s="485" t="s">
        <v>384</v>
      </c>
      <c r="K186" s="485" t="s">
        <v>71</v>
      </c>
      <c r="L186" s="485" t="s">
        <v>72</v>
      </c>
      <c r="M186" s="485" t="s">
        <v>384</v>
      </c>
      <c r="N186" s="485" t="s">
        <v>71</v>
      </c>
      <c r="O186" s="485" t="s">
        <v>72</v>
      </c>
      <c r="P186" s="485" t="s">
        <v>384</v>
      </c>
      <c r="Q186" s="485" t="s">
        <v>71</v>
      </c>
      <c r="R186" s="485" t="s">
        <v>72</v>
      </c>
      <c r="S186" s="485" t="s">
        <v>384</v>
      </c>
      <c r="T186" s="485" t="s">
        <v>71</v>
      </c>
      <c r="U186" s="485" t="s">
        <v>72</v>
      </c>
      <c r="V186" s="485" t="s">
        <v>384</v>
      </c>
      <c r="W186" s="485" t="s">
        <v>71</v>
      </c>
      <c r="X186" s="485" t="s">
        <v>72</v>
      </c>
      <c r="Y186" s="485" t="s">
        <v>384</v>
      </c>
      <c r="Z186" s="485" t="s">
        <v>71</v>
      </c>
      <c r="AA186" s="485" t="s">
        <v>72</v>
      </c>
      <c r="AB186" s="485" t="s">
        <v>384</v>
      </c>
      <c r="AC186" s="485" t="s">
        <v>71</v>
      </c>
      <c r="AD186" s="485" t="s">
        <v>72</v>
      </c>
      <c r="AE186" s="485" t="s">
        <v>384</v>
      </c>
      <c r="AF186" s="485" t="s">
        <v>71</v>
      </c>
      <c r="AG186" s="485" t="s">
        <v>72</v>
      </c>
      <c r="AH186" s="486" t="s">
        <v>384</v>
      </c>
      <c r="AI186" s="485" t="s">
        <v>71</v>
      </c>
      <c r="AJ186" s="485" t="s">
        <v>72</v>
      </c>
      <c r="AK186" s="485" t="s">
        <v>384</v>
      </c>
      <c r="AL186" s="485" t="s">
        <v>71</v>
      </c>
      <c r="AM186" s="485" t="s">
        <v>72</v>
      </c>
      <c r="AN186" s="485" t="s">
        <v>384</v>
      </c>
      <c r="AO186" s="485" t="s">
        <v>71</v>
      </c>
      <c r="AP186" s="485" t="s">
        <v>72</v>
      </c>
      <c r="AQ186" s="485" t="s">
        <v>384</v>
      </c>
      <c r="AR186" s="485" t="s">
        <v>71</v>
      </c>
      <c r="AS186" s="485" t="s">
        <v>72</v>
      </c>
      <c r="AT186" s="485" t="s">
        <v>384</v>
      </c>
      <c r="AU186" s="485" t="s">
        <v>71</v>
      </c>
      <c r="AV186" s="485" t="s">
        <v>72</v>
      </c>
      <c r="AW186" s="485" t="s">
        <v>384</v>
      </c>
      <c r="AX186" s="485" t="s">
        <v>71</v>
      </c>
      <c r="AY186" s="485" t="s">
        <v>72</v>
      </c>
      <c r="AZ186" s="485" t="s">
        <v>384</v>
      </c>
      <c r="BA186" s="485" t="s">
        <v>71</v>
      </c>
      <c r="BB186" s="485" t="s">
        <v>72</v>
      </c>
      <c r="BC186" s="485" t="s">
        <v>384</v>
      </c>
      <c r="BD186" s="485" t="s">
        <v>71</v>
      </c>
      <c r="BE186" s="485" t="s">
        <v>72</v>
      </c>
      <c r="BF186" s="485" t="s">
        <v>384</v>
      </c>
      <c r="BG186" s="485" t="s">
        <v>71</v>
      </c>
      <c r="BH186" s="485" t="s">
        <v>72</v>
      </c>
      <c r="BI186" s="485" t="s">
        <v>384</v>
      </c>
      <c r="BJ186" s="485" t="s">
        <v>71</v>
      </c>
      <c r="BK186" s="485" t="s">
        <v>72</v>
      </c>
      <c r="BL186" s="485" t="s">
        <v>384</v>
      </c>
      <c r="BM186" s="485" t="s">
        <v>71</v>
      </c>
      <c r="BN186" s="485" t="s">
        <v>72</v>
      </c>
    </row>
    <row r="187" spans="1:66" hidden="1">
      <c r="A187" s="26" t="s">
        <v>17</v>
      </c>
      <c r="B187" s="31" t="s">
        <v>358</v>
      </c>
      <c r="C187" s="26" t="s">
        <v>337</v>
      </c>
      <c r="D187" s="485">
        <f t="shared" ref="D187:AI187" si="146">(D74/D$4)-1</f>
        <v>-7.3608448279184224E-2</v>
      </c>
      <c r="E187" s="485">
        <f t="shared" si="146"/>
        <v>-2.031095126383986E-2</v>
      </c>
      <c r="F187" s="485">
        <f t="shared" si="146"/>
        <v>-5.440246278561589E-2</v>
      </c>
      <c r="G187" s="485">
        <f t="shared" si="146"/>
        <v>-7.948793965386225E-2</v>
      </c>
      <c r="H187" s="485">
        <f t="shared" si="146"/>
        <v>-2.2459216423577288E-2</v>
      </c>
      <c r="I187" s="485">
        <f t="shared" si="146"/>
        <v>-5.8338970801443235E-2</v>
      </c>
      <c r="J187" s="485">
        <f t="shared" si="146"/>
        <v>-8.5357034022905176E-2</v>
      </c>
      <c r="K187" s="485">
        <f t="shared" si="146"/>
        <v>-2.4677401646476804E-2</v>
      </c>
      <c r="L187" s="485">
        <f t="shared" si="146"/>
        <v>-6.221493532382405E-2</v>
      </c>
      <c r="M187" s="485">
        <f t="shared" si="146"/>
        <v>-9.1219126330089328E-2</v>
      </c>
      <c r="N187" s="485">
        <f t="shared" si="146"/>
        <v>-2.6964985949240683E-2</v>
      </c>
      <c r="O187" s="485">
        <f t="shared" si="146"/>
        <v>-6.6034766943645407E-2</v>
      </c>
      <c r="P187" s="485">
        <f t="shared" si="146"/>
        <v>-9.7077091048086372E-2</v>
      </c>
      <c r="Q187" s="485">
        <f t="shared" si="146"/>
        <v>-2.932131897227841E-2</v>
      </c>
      <c r="R187" s="485">
        <f t="shared" si="146"/>
        <v>-6.9802472641173341E-2</v>
      </c>
      <c r="S187" s="485">
        <f t="shared" si="146"/>
        <v>-0.10293332848657788</v>
      </c>
      <c r="T187" s="485">
        <f t="shared" si="146"/>
        <v>-3.1745622502432069E-2</v>
      </c>
      <c r="U187" s="485">
        <f t="shared" si="146"/>
        <v>-7.3521698056381424E-2</v>
      </c>
      <c r="V187" s="485">
        <f t="shared" si="146"/>
        <v>-0.10878980642677716</v>
      </c>
      <c r="W187" s="485">
        <f t="shared" si="146"/>
        <v>-3.4236992652054821E-2</v>
      </c>
      <c r="X187" s="485">
        <f t="shared" si="146"/>
        <v>-7.7195764600105909E-2</v>
      </c>
      <c r="Y187" s="485">
        <f t="shared" si="146"/>
        <v>-0.11464809778938789</v>
      </c>
      <c r="Z187" s="485">
        <f t="shared" si="146"/>
        <v>-3.6794402680985439E-2</v>
      </c>
      <c r="AA187" s="485">
        <f t="shared" si="146"/>
        <v>-8.0827702128289491E-2</v>
      </c>
      <c r="AB187" s="485">
        <f t="shared" si="146"/>
        <v>-0.12050941492263045</v>
      </c>
      <c r="AC187" s="485">
        <f t="shared" si="146"/>
        <v>-3.9416706441790184E-2</v>
      </c>
      <c r="AD187" s="485">
        <f t="shared" si="146"/>
        <v>-8.4420277788150311E-2</v>
      </c>
      <c r="AE187" s="485">
        <f t="shared" si="146"/>
        <v>-0.12637464099681606</v>
      </c>
      <c r="AF187" s="485">
        <f t="shared" si="146"/>
        <v>-4.2102642422664482E-2</v>
      </c>
      <c r="AG187" s="485">
        <f t="shared" si="146"/>
        <v>-8.7976021551294248E-2</v>
      </c>
      <c r="AH187" s="485">
        <f t="shared" si="146"/>
        <v>-0.13224435890856656</v>
      </c>
      <c r="AI187" s="485">
        <f t="shared" si="146"/>
        <v>-4.4850838356788492E-2</v>
      </c>
      <c r="AJ187" s="485">
        <f t="shared" ref="AJ187:BN187" si="147">(AJ74/AJ$4)-1</f>
        <v>-9.1497248870981318E-2</v>
      </c>
      <c r="AK187" s="485">
        <f t="shared" si="147"/>
        <v>-0.13811887802800926</v>
      </c>
      <c r="AL187" s="485">
        <f t="shared" si="147"/>
        <v>-4.7659816361690477E-2</v>
      </c>
      <c r="AM187" s="485">
        <f t="shared" si="147"/>
        <v>-9.4986080835873232E-2</v>
      </c>
      <c r="AN187" s="485">
        <f t="shared" si="147"/>
        <v>-0.14399825906395658</v>
      </c>
      <c r="AO187" s="485">
        <f t="shared" si="147"/>
        <v>-5.0527998567464372E-2</v>
      </c>
      <c r="AP187" s="485">
        <f t="shared" si="147"/>
        <v>-9.844446213839575E-2</v>
      </c>
      <c r="AQ187" s="485">
        <f t="shared" si="147"/>
        <v>-0.14988233727318501</v>
      </c>
      <c r="AR187" s="485">
        <f t="shared" si="147"/>
        <v>-5.3453713188500229E-2</v>
      </c>
      <c r="AS187" s="485">
        <f t="shared" si="147"/>
        <v>-0.10187417713032365</v>
      </c>
      <c r="AT187" s="485">
        <f t="shared" si="147"/>
        <v>-0.15577074419904324</v>
      </c>
      <c r="AU187" s="485">
        <f t="shared" si="147"/>
        <v>-5.6435200989832013E-2</v>
      </c>
      <c r="AV187" s="485">
        <f t="shared" si="147"/>
        <v>-0.10527686419991245</v>
      </c>
      <c r="AW187" s="485">
        <f t="shared" si="147"/>
        <v>-0.16166292809041138</v>
      </c>
      <c r="AX187" s="485">
        <f t="shared" si="147"/>
        <v>-5.947062209630205E-2</v>
      </c>
      <c r="AY187" s="485">
        <f t="shared" si="147"/>
        <v>-0.10865402867253449</v>
      </c>
      <c r="AZ187" s="485">
        <f t="shared" si="147"/>
        <v>-0.16755817312356636</v>
      </c>
      <c r="BA187" s="485">
        <f t="shared" si="147"/>
        <v>-6.2558063090511151E-2</v>
      </c>
      <c r="BB187" s="485">
        <f t="shared" si="147"/>
        <v>-0.11200705440937953</v>
      </c>
      <c r="BC187" s="485">
        <f t="shared" si="147"/>
        <v>-0.17345561752585181</v>
      </c>
      <c r="BD187" s="485">
        <f t="shared" si="147"/>
        <v>-6.569554434401137E-2</v>
      </c>
      <c r="BE187" s="485">
        <f t="shared" si="147"/>
        <v>-0.11533721425547572</v>
      </c>
      <c r="BF187" s="485">
        <f t="shared" si="147"/>
        <v>-0.17935427068057797</v>
      </c>
      <c r="BG187" s="485">
        <f t="shared" si="147"/>
        <v>-6.8881027525369953E-2</v>
      </c>
      <c r="BH187" s="485">
        <f t="shared" si="147"/>
        <v>-0.11864567946843962</v>
      </c>
      <c r="BI187" s="485">
        <f t="shared" si="147"/>
        <v>-0.18525302927665876</v>
      </c>
      <c r="BJ187" s="485">
        <f t="shared" si="147"/>
        <v>-7.2112423228628986E-2</v>
      </c>
      <c r="BK187" s="485">
        <f t="shared" si="147"/>
        <v>-0.12193352824240611</v>
      </c>
      <c r="BL187" s="485">
        <f t="shared" si="147"/>
        <v>-0.19115069255360795</v>
      </c>
      <c r="BM187" s="485">
        <f t="shared" si="147"/>
        <v>-7.5387598666229572E-2</v>
      </c>
      <c r="BN187" s="485">
        <f t="shared" si="147"/>
        <v>-0.12520175342704476</v>
      </c>
    </row>
    <row r="188" spans="1:66" hidden="1">
      <c r="A188" s="26" t="s">
        <v>17</v>
      </c>
      <c r="B188" s="31" t="s">
        <v>358</v>
      </c>
      <c r="C188" s="26" t="s">
        <v>338</v>
      </c>
      <c r="D188" s="485">
        <f t="shared" ref="D188:AI188" si="148">(D75/D$5)-1</f>
        <v>-9.1603221956668257E-2</v>
      </c>
      <c r="E188" s="485">
        <f t="shared" si="148"/>
        <v>-3.2913520650106887E-2</v>
      </c>
      <c r="F188" s="485">
        <f t="shared" si="148"/>
        <v>-6.0687128359000919E-2</v>
      </c>
      <c r="G188" s="485">
        <f t="shared" si="148"/>
        <v>-9.9191216505510438E-2</v>
      </c>
      <c r="H188" s="485">
        <f t="shared" si="148"/>
        <v>-3.6200359401351467E-2</v>
      </c>
      <c r="I188" s="485">
        <f t="shared" si="148"/>
        <v>-6.5356796631541814E-2</v>
      </c>
      <c r="J188" s="485">
        <f t="shared" si="148"/>
        <v>-0.10677436391149853</v>
      </c>
      <c r="K188" s="485">
        <f t="shared" si="148"/>
        <v>-3.9562281240178132E-2</v>
      </c>
      <c r="L188" s="485">
        <f t="shared" si="148"/>
        <v>-6.9980677933087487E-2</v>
      </c>
      <c r="M188" s="485">
        <f t="shared" si="148"/>
        <v>-0.1143519607702439</v>
      </c>
      <c r="N188" s="485">
        <f t="shared" si="148"/>
        <v>-4.2996920332509125E-2</v>
      </c>
      <c r="O188" s="485">
        <f t="shared" si="148"/>
        <v>-7.4560930841023998E-2</v>
      </c>
      <c r="P188" s="485">
        <f t="shared" si="148"/>
        <v>-0.12192308486149872</v>
      </c>
      <c r="Q188" s="485">
        <f t="shared" si="148"/>
        <v>-4.6501802194043429E-2</v>
      </c>
      <c r="R188" s="485">
        <f t="shared" si="148"/>
        <v>-7.9099554504668546E-2</v>
      </c>
      <c r="S188" s="485">
        <f t="shared" si="148"/>
        <v>-0.12948661996850663</v>
      </c>
      <c r="T188" s="485">
        <f t="shared" si="148"/>
        <v>-5.0074354411558275E-2</v>
      </c>
      <c r="U188" s="485">
        <f t="shared" si="148"/>
        <v>-8.3598401544107803E-2</v>
      </c>
      <c r="V188" s="485">
        <f t="shared" si="148"/>
        <v>-0.13704127945191369</v>
      </c>
      <c r="W188" s="485">
        <f t="shared" si="148"/>
        <v>-5.3711917626618533E-2</v>
      </c>
      <c r="X188" s="485">
        <f t="shared" si="148"/>
        <v>-8.8059189772629498E-2</v>
      </c>
      <c r="Y188" s="485">
        <f t="shared" si="148"/>
        <v>-0.14458562861836677</v>
      </c>
      <c r="Z188" s="485">
        <f t="shared" si="148"/>
        <v>-5.7411756691191806E-2</v>
      </c>
      <c r="AA188" s="485">
        <f t="shared" si="148"/>
        <v>-9.2483512865771278E-2</v>
      </c>
      <c r="AB188" s="485">
        <f t="shared" si="148"/>
        <v>-0.15211810591323904</v>
      </c>
      <c r="AC188" s="485">
        <f t="shared" si="148"/>
        <v>-6.1171071906129582E-2</v>
      </c>
      <c r="AD188" s="485">
        <f t="shared" si="148"/>
        <v>-9.6872850085437556E-2</v>
      </c>
      <c r="AE188" s="485">
        <f t="shared" si="148"/>
        <v>-0.15963704295908665</v>
      </c>
      <c r="AF188" s="485">
        <f t="shared" si="148"/>
        <v>-6.4987010256010169E-2</v>
      </c>
      <c r="AG188" s="485">
        <f t="shared" si="148"/>
        <v>-0.10122857515486716</v>
      </c>
      <c r="AH188" s="485">
        <f t="shared" si="148"/>
        <v>-0.16714068345602839</v>
      </c>
      <c r="AI188" s="485">
        <f t="shared" si="148"/>
        <v>-6.8856676557370156E-2</v>
      </c>
      <c r="AJ188" s="485">
        <f t="shared" ref="AJ188:BN188" si="149">(AJ75/AJ$5)-1</f>
        <v>-0.10555196436922498</v>
      </c>
      <c r="AK188" s="485">
        <f t="shared" si="149"/>
        <v>-0.17462720095692053</v>
      </c>
      <c r="AL188" s="485">
        <f t="shared" si="149"/>
        <v>-7.2777144441770636E-2</v>
      </c>
      <c r="AM188" s="485">
        <f t="shared" si="149"/>
        <v>-0.10984420401698536</v>
      </c>
      <c r="AN188" s="485">
        <f t="shared" si="149"/>
        <v>-0.18209471552856871</v>
      </c>
      <c r="AO188" s="485">
        <f t="shared" si="149"/>
        <v>-7.6745467100313491E-2</v>
      </c>
      <c r="AP188" s="485">
        <f t="shared" si="149"/>
        <v>-0.11410639717888238</v>
      </c>
      <c r="AQ188" s="485">
        <f t="shared" si="149"/>
        <v>-0.18954130931003421</v>
      </c>
      <c r="AR188" s="485">
        <f t="shared" si="149"/>
        <v>-8.0758687722060185E-2</v>
      </c>
      <c r="AS188" s="485">
        <f t="shared" si="149"/>
        <v>-0.11833956996384709</v>
      </c>
      <c r="AT188" s="485">
        <f t="shared" si="149"/>
        <v>-0.19696504098003986</v>
      </c>
      <c r="AU188" s="485">
        <f t="shared" si="149"/>
        <v>-8.4813849565137045E-2</v>
      </c>
      <c r="AV188" s="485">
        <f t="shared" si="149"/>
        <v>-0.12254467723491291</v>
      </c>
      <c r="AW188" s="485">
        <f t="shared" si="149"/>
        <v>-0.2043639591473122</v>
      </c>
      <c r="AX188" s="485">
        <f t="shared" si="149"/>
        <v>-8.8908005606045171E-2</v>
      </c>
      <c r="AY188" s="485">
        <f t="shared" si="149"/>
        <v>-0.12672260787239886</v>
      </c>
      <c r="AZ188" s="485">
        <f t="shared" si="149"/>
        <v>-0.21173611468017406</v>
      </c>
      <c r="BA188" s="485">
        <f t="shared" si="149"/>
        <v>-9.3038227719669853E-2</v>
      </c>
      <c r="BB188" s="485">
        <f t="shared" si="149"/>
        <v>-0.13087418961668917</v>
      </c>
      <c r="BC188" s="485">
        <f t="shared" si="149"/>
        <v>-0.21907957199466033</v>
      </c>
      <c r="BD188" s="485">
        <f t="shared" si="149"/>
        <v>-9.7201615349613024E-2</v>
      </c>
      <c r="BE188" s="485">
        <f t="shared" si="149"/>
        <v>-0.13500019352853088</v>
      </c>
      <c r="BF188" s="485">
        <f t="shared" si="149"/>
        <v>-0.22639241932362941</v>
      </c>
      <c r="BG188" s="485">
        <f t="shared" si="149"/>
        <v>-0.10139530363560811</v>
      </c>
      <c r="BH188" s="485">
        <f t="shared" si="149"/>
        <v>-0.13910133810087943</v>
      </c>
      <c r="BI188" s="485">
        <f t="shared" si="149"/>
        <v>-0.23367277799268871</v>
      </c>
      <c r="BJ188" s="485">
        <f t="shared" si="149"/>
        <v>-0.10561647097182914</v>
      </c>
      <c r="BK188" s="485">
        <f t="shared" si="149"/>
        <v>-0.14317829305287466</v>
      </c>
      <c r="BL188" s="485">
        <f t="shared" si="149"/>
        <v>-0.24091881073206256</v>
      </c>
      <c r="BM188" s="485">
        <f t="shared" si="149"/>
        <v>-0.1098623459767708</v>
      </c>
      <c r="BN188" s="485">
        <f t="shared" si="149"/>
        <v>-0.14723168283348631</v>
      </c>
    </row>
    <row r="189" spans="1:66" hidden="1">
      <c r="A189" s="26" t="s">
        <v>17</v>
      </c>
      <c r="B189" s="31" t="s">
        <v>358</v>
      </c>
      <c r="C189" s="26" t="s">
        <v>339</v>
      </c>
      <c r="D189" s="485">
        <f t="shared" ref="D189:AI189" si="150">(D76/D$6)-1</f>
        <v>-4.8472095446339125E-2</v>
      </c>
      <c r="E189" s="485">
        <f t="shared" si="150"/>
        <v>-1.9000722819435212E-2</v>
      </c>
      <c r="F189" s="485">
        <f t="shared" si="150"/>
        <v>-3.0042196067265325E-2</v>
      </c>
      <c r="G189" s="485">
        <f t="shared" si="150"/>
        <v>-5.2810315273713493E-2</v>
      </c>
      <c r="H189" s="485">
        <f t="shared" si="150"/>
        <v>-2.0859986721313062E-2</v>
      </c>
      <c r="I189" s="485">
        <f t="shared" si="150"/>
        <v>-3.2631011008745769E-2</v>
      </c>
      <c r="J189" s="485">
        <f t="shared" si="150"/>
        <v>-5.7186699774666838E-2</v>
      </c>
      <c r="K189" s="485">
        <f t="shared" si="150"/>
        <v>-2.2759428868588727E-2</v>
      </c>
      <c r="L189" s="485">
        <f t="shared" si="150"/>
        <v>-3.5229064288867629E-2</v>
      </c>
      <c r="M189" s="485">
        <f t="shared" si="150"/>
        <v>-6.1599513267811101E-2</v>
      </c>
      <c r="N189" s="485">
        <f t="shared" si="150"/>
        <v>-2.4698388289539408E-2</v>
      </c>
      <c r="O189" s="485">
        <f t="shared" si="150"/>
        <v>-3.7835603402270102E-2</v>
      </c>
      <c r="P189" s="485">
        <f t="shared" si="150"/>
        <v>-6.6047011725484994E-2</v>
      </c>
      <c r="Q189" s="485">
        <f t="shared" si="150"/>
        <v>-2.6676162015306093E-2</v>
      </c>
      <c r="R189" s="485">
        <f t="shared" si="150"/>
        <v>-4.044989773567842E-2</v>
      </c>
      <c r="S189" s="485">
        <f t="shared" si="150"/>
        <v>-7.0527445297470237E-2</v>
      </c>
      <c r="T189" s="485">
        <f t="shared" si="150"/>
        <v>-2.8692006995397978E-2</v>
      </c>
      <c r="U189" s="485">
        <f t="shared" si="150"/>
        <v>-4.3071238580731142E-2</v>
      </c>
      <c r="V189" s="485">
        <f t="shared" si="150"/>
        <v>-7.5039060839428684E-2</v>
      </c>
      <c r="W189" s="485">
        <f t="shared" si="150"/>
        <v>-3.0745142120900182E-2</v>
      </c>
      <c r="X189" s="485">
        <f t="shared" si="150"/>
        <v>-4.5698939095803359E-2</v>
      </c>
      <c r="Y189" s="485">
        <f t="shared" si="150"/>
        <v>-7.9580104436983823E-2</v>
      </c>
      <c r="Z189" s="485">
        <f t="shared" si="150"/>
        <v>-3.2834750344313934E-2</v>
      </c>
      <c r="AA189" s="485">
        <f t="shared" si="150"/>
        <v>-4.8332334220353101E-2</v>
      </c>
      <c r="AB189" s="485">
        <f t="shared" si="150"/>
        <v>-8.41488239162822E-2</v>
      </c>
      <c r="AC189" s="485">
        <f t="shared" si="150"/>
        <v>-3.4959980884558539E-2</v>
      </c>
      <c r="AD189" s="485">
        <f t="shared" si="150"/>
        <v>-5.0970780545256722E-2</v>
      </c>
      <c r="AE189" s="485">
        <f t="shared" si="150"/>
        <v>-8.8743471331860446E-2</v>
      </c>
      <c r="AF189" s="485">
        <f t="shared" si="150"/>
        <v>-3.7119951505380389E-2</v>
      </c>
      <c r="AG189" s="485">
        <f t="shared" si="150"/>
        <v>-5.3613656142516342E-2</v>
      </c>
      <c r="AH189" s="485">
        <f t="shared" si="150"/>
        <v>-9.336230542272117E-2</v>
      </c>
      <c r="AI189" s="485">
        <f t="shared" si="150"/>
        <v>-3.9313750855216489E-2</v>
      </c>
      <c r="AJ189" s="485">
        <f t="shared" ref="AJ189:BN189" si="151">(AJ76/AJ$6)-1</f>
        <v>-5.6260360357629158E-2</v>
      </c>
      <c r="AK189" s="485">
        <f t="shared" si="151"/>
        <v>-9.8003594027688434E-2</v>
      </c>
      <c r="AL189" s="485">
        <f t="shared" si="151"/>
        <v>-4.1540440856475347E-2</v>
      </c>
      <c r="AM189" s="485">
        <f t="shared" si="151"/>
        <v>-5.8910313567813399E-2</v>
      </c>
      <c r="AN189" s="485">
        <f t="shared" si="151"/>
        <v>-0.10266561645134831</v>
      </c>
      <c r="AO189" s="485">
        <f t="shared" si="151"/>
        <v>-4.3799059132194618E-2</v>
      </c>
      <c r="AP189" s="485">
        <f t="shared" si="151"/>
        <v>-6.156295690917124E-2</v>
      </c>
      <c r="AQ189" s="485">
        <f t="shared" si="151"/>
        <v>-0.10734666577220042</v>
      </c>
      <c r="AR189" s="485">
        <f t="shared" si="151"/>
        <v>-4.6088621458141854E-2</v>
      </c>
      <c r="AS189" s="485">
        <f t="shared" si="151"/>
        <v>-6.4217751975762405E-2</v>
      </c>
      <c r="AT189" s="485">
        <f t="shared" si="151"/>
        <v>-0.11204505108501983</v>
      </c>
      <c r="AU189" s="485">
        <f t="shared" si="151"/>
        <v>-4.8408124228603744E-2</v>
      </c>
      <c r="AV189" s="485">
        <f t="shared" si="151"/>
        <v>-6.687418049342797E-2</v>
      </c>
      <c r="AW189" s="485">
        <f t="shared" si="151"/>
        <v>-0.11675909966988141</v>
      </c>
      <c r="AX189" s="485">
        <f t="shared" si="151"/>
        <v>-5.0756546924390356E-2</v>
      </c>
      <c r="AY189" s="485">
        <f t="shared" si="151"/>
        <v>-6.9531743971094628E-2</v>
      </c>
      <c r="AZ189" s="485">
        <f t="shared" si="151"/>
        <v>-0.12148715908080809</v>
      </c>
      <c r="BA189" s="485">
        <f t="shared" si="151"/>
        <v>-5.3132854571932175E-2</v>
      </c>
      <c r="BB189" s="485">
        <f t="shared" si="151"/>
        <v>-7.2189963332156437E-2</v>
      </c>
      <c r="BC189" s="485">
        <f t="shared" si="151"/>
        <v>-0.12622759914753001</v>
      </c>
      <c r="BD189" s="485">
        <f t="shared" si="151"/>
        <v>-5.5536000182764056E-2</v>
      </c>
      <c r="BE189" s="485">
        <f t="shared" si="151"/>
        <v>-7.4848378528398762E-2</v>
      </c>
      <c r="BF189" s="485">
        <f t="shared" si="151"/>
        <v>-0.13097881388446342</v>
      </c>
      <c r="BG189" s="485">
        <f t="shared" si="151"/>
        <v>-5.7964927163193125E-2</v>
      </c>
      <c r="BH189" s="485">
        <f t="shared" si="151"/>
        <v>-7.7506548138806863E-2</v>
      </c>
      <c r="BI189" s="485">
        <f t="shared" si="151"/>
        <v>-0.13573922330161614</v>
      </c>
      <c r="BJ189" s="485">
        <f t="shared" si="151"/>
        <v>-6.0418571684483946E-2</v>
      </c>
      <c r="BK189" s="485">
        <f t="shared" si="151"/>
        <v>-8.0164048955466694E-2</v>
      </c>
      <c r="BL189" s="485">
        <f t="shared" si="151"/>
        <v>-0.14050727511279981</v>
      </c>
      <c r="BM189" s="485">
        <f t="shared" si="151"/>
        <v>-6.2895865004500728E-2</v>
      </c>
      <c r="BN189" s="485">
        <f t="shared" si="151"/>
        <v>-8.2820475558644135E-2</v>
      </c>
    </row>
    <row r="190" spans="1:66" hidden="1">
      <c r="A190" s="26" t="s">
        <v>17</v>
      </c>
      <c r="B190" s="31" t="s">
        <v>358</v>
      </c>
      <c r="C190" s="26" t="s">
        <v>340</v>
      </c>
      <c r="D190" s="485">
        <f t="shared" ref="D190:AI190" si="152">(D77/D$7)-1</f>
        <v>-4.4093347991589482E-2</v>
      </c>
      <c r="E190" s="485">
        <f t="shared" si="152"/>
        <v>-7.94101872024644E-3</v>
      </c>
      <c r="F190" s="485">
        <f t="shared" si="152"/>
        <v>-3.6441713601248482E-2</v>
      </c>
      <c r="G190" s="485">
        <f t="shared" si="152"/>
        <v>-4.7794556267997446E-2</v>
      </c>
      <c r="H190" s="485">
        <f t="shared" si="152"/>
        <v>-8.7871590761874341E-3</v>
      </c>
      <c r="I190" s="485">
        <f t="shared" si="152"/>
        <v>-3.9353200020547652E-2</v>
      </c>
      <c r="J190" s="485">
        <f t="shared" si="152"/>
        <v>-5.1504217481157188E-2</v>
      </c>
      <c r="K190" s="485">
        <f t="shared" si="152"/>
        <v>-9.6644066391284866E-3</v>
      </c>
      <c r="L190" s="485">
        <f t="shared" si="152"/>
        <v>-4.2248113793465047E-2</v>
      </c>
      <c r="M190" s="485">
        <f t="shared" si="152"/>
        <v>-5.5223108309600311E-2</v>
      </c>
      <c r="N190" s="485">
        <f t="shared" si="152"/>
        <v>-1.0573316609780448E-2</v>
      </c>
      <c r="O190" s="485">
        <f t="shared" si="152"/>
        <v>-4.5126933050592011E-2</v>
      </c>
      <c r="P190" s="485">
        <f t="shared" si="152"/>
        <v>-5.8951966212752671E-2</v>
      </c>
      <c r="Q190" s="485">
        <f t="shared" si="152"/>
        <v>-1.1514431909760314E-2</v>
      </c>
      <c r="R190" s="485">
        <f t="shared" si="152"/>
        <v>-4.7990113193702832E-2</v>
      </c>
      <c r="S190" s="485">
        <f t="shared" si="152"/>
        <v>-6.2691489633492581E-2</v>
      </c>
      <c r="T190" s="485">
        <f t="shared" si="152"/>
        <v>-1.2488281940051693E-2</v>
      </c>
      <c r="U190" s="485">
        <f t="shared" si="152"/>
        <v>-5.0838088070559229E-2</v>
      </c>
      <c r="V190" s="485">
        <f t="shared" si="152"/>
        <v>-6.6442338138379187E-2</v>
      </c>
      <c r="W190" s="485">
        <f t="shared" si="152"/>
        <v>-1.3495381326011135E-2</v>
      </c>
      <c r="X190" s="485">
        <f t="shared" si="152"/>
        <v>-5.3671271081869532E-2</v>
      </c>
      <c r="Y190" s="485">
        <f t="shared" si="152"/>
        <v>-7.0205132503616374E-2</v>
      </c>
      <c r="Z190" s="485">
        <f t="shared" si="152"/>
        <v>-1.4536228652592409E-2</v>
      </c>
      <c r="AA190" s="485">
        <f t="shared" si="152"/>
        <v>-5.6490056224906882E-2</v>
      </c>
      <c r="AB190" s="485">
        <f t="shared" si="152"/>
        <v>-7.3980454754584812E-2</v>
      </c>
      <c r="AC190" s="485">
        <f t="shared" si="152"/>
        <v>-1.5611305193676817E-2</v>
      </c>
      <c r="AD190" s="485">
        <f t="shared" si="152"/>
        <v>-5.9294819077937322E-2</v>
      </c>
      <c r="AE190" s="485">
        <f t="shared" si="152"/>
        <v>-7.7768848166569149E-2</v>
      </c>
      <c r="AF190" s="485">
        <f t="shared" si="152"/>
        <v>-1.6721073639609396E-2</v>
      </c>
      <c r="AG190" s="485">
        <f t="shared" si="152"/>
        <v>-6.2085917729294282E-2</v>
      </c>
      <c r="AH190" s="485">
        <f t="shared" si="152"/>
        <v>-8.1570817234143833E-2</v>
      </c>
      <c r="AI190" s="485">
        <f t="shared" si="152"/>
        <v>-1.7865976827233343E-2</v>
      </c>
      <c r="AJ190" s="485">
        <f t="shared" ref="AJ190:BN190" si="153">(AJ77/AJ$7)-1</f>
        <v>-6.4863693654673593E-2</v>
      </c>
      <c r="AK190" s="485">
        <f t="shared" si="153"/>
        <v>-8.5386827616439787E-2</v>
      </c>
      <c r="AL190" s="485">
        <f t="shared" si="153"/>
        <v>-1.9046436476891304E-2</v>
      </c>
      <c r="AM190" s="485">
        <f t="shared" si="153"/>
        <v>-6.7628472545923635E-2</v>
      </c>
      <c r="AN190" s="485">
        <f t="shared" si="153"/>
        <v>-8.9217306065413671E-2</v>
      </c>
      <c r="AO190" s="485">
        <f t="shared" si="153"/>
        <v>-2.0262851941033944E-2</v>
      </c>
      <c r="AP190" s="485">
        <f t="shared" si="153"/>
        <v>-7.038056509441426E-2</v>
      </c>
      <c r="AQ190" s="485">
        <f t="shared" si="153"/>
        <v>-9.3062640343959835E-2</v>
      </c>
      <c r="AR190" s="485">
        <f t="shared" si="153"/>
        <v>-2.1515598969200078E-2</v>
      </c>
      <c r="AS190" s="485">
        <f t="shared" si="153"/>
        <v>-7.3120267731797695E-2</v>
      </c>
      <c r="AT190" s="485">
        <f t="shared" si="153"/>
        <v>-9.6923179140592453E-2</v>
      </c>
      <c r="AU190" s="485">
        <f t="shared" si="153"/>
        <v>-2.2805028494270796E-2</v>
      </c>
      <c r="AV190" s="485">
        <f t="shared" si="153"/>
        <v>-7.5847863330810394E-2</v>
      </c>
      <c r="AW190" s="485">
        <f t="shared" si="153"/>
        <v>-0.10079923198719487</v>
      </c>
      <c r="AX190" s="485">
        <f t="shared" si="153"/>
        <v>-2.4131465444985789E-2</v>
      </c>
      <c r="AY190" s="485">
        <f t="shared" si="153"/>
        <v>-7.8563621868563027E-2</v>
      </c>
      <c r="AZ190" s="485">
        <f t="shared" si="153"/>
        <v>-0.10469106918611859</v>
      </c>
      <c r="BA190" s="485">
        <f t="shared" si="153"/>
        <v>-2.5495207589775748E-2</v>
      </c>
      <c r="BB190" s="485">
        <f t="shared" si="153"/>
        <v>-8.1267801054594524E-2</v>
      </c>
      <c r="BC190" s="485">
        <f t="shared" si="153"/>
        <v>-0.10859892175271368</v>
      </c>
      <c r="BD190" s="485">
        <f t="shared" si="153"/>
        <v>-2.6896524417017953E-2</v>
      </c>
      <c r="BE190" s="485">
        <f t="shared" si="153"/>
        <v>-8.3960646925804294E-2</v>
      </c>
      <c r="BF190" s="485">
        <f t="shared" si="153"/>
        <v>-0.11252298137912653</v>
      </c>
      <c r="BG190" s="485">
        <f t="shared" si="153"/>
        <v>-2.8335656056825531E-2</v>
      </c>
      <c r="BH190" s="485">
        <f t="shared" si="153"/>
        <v>-8.664239441024979E-2</v>
      </c>
      <c r="BI190" s="485">
        <f t="shared" si="153"/>
        <v>-0.11646340042495296</v>
      </c>
      <c r="BJ190" s="485">
        <f t="shared" si="153"/>
        <v>-2.9812812249464637E-2</v>
      </c>
      <c r="BK190" s="485">
        <f t="shared" si="153"/>
        <v>-8.9313267861633516E-2</v>
      </c>
      <c r="BL190" s="485">
        <f t="shared" si="153"/>
        <v>-0.12042029194007098</v>
      </c>
      <c r="BM190" s="485">
        <f t="shared" si="153"/>
        <v>-3.1328171365445079E-2</v>
      </c>
      <c r="BN190" s="485">
        <f t="shared" si="153"/>
        <v>-9.197348156620877E-2</v>
      </c>
    </row>
    <row r="191" spans="1:66" hidden="1">
      <c r="A191" s="26" t="s">
        <v>17</v>
      </c>
      <c r="B191" s="31" t="s">
        <v>358</v>
      </c>
      <c r="C191" s="26" t="s">
        <v>341</v>
      </c>
      <c r="D191" s="485">
        <f t="shared" ref="D191:AI191" si="154">(D78/D$8)-1</f>
        <v>-4.4093347991589482E-2</v>
      </c>
      <c r="E191" s="485">
        <f t="shared" si="154"/>
        <v>-7.9410187202463289E-3</v>
      </c>
      <c r="F191" s="485">
        <f t="shared" si="154"/>
        <v>-3.6441713601248704E-2</v>
      </c>
      <c r="G191" s="485">
        <f t="shared" si="154"/>
        <v>-4.7794556267997335E-2</v>
      </c>
      <c r="H191" s="485">
        <f t="shared" si="154"/>
        <v>-8.7871590761873231E-3</v>
      </c>
      <c r="I191" s="485">
        <f t="shared" si="154"/>
        <v>-3.9353200020547541E-2</v>
      </c>
      <c r="J191" s="485">
        <f t="shared" si="154"/>
        <v>-5.1504217481157633E-2</v>
      </c>
      <c r="K191" s="485">
        <f t="shared" si="154"/>
        <v>-9.6644066391287087E-3</v>
      </c>
      <c r="L191" s="485">
        <f t="shared" si="154"/>
        <v>-4.2248113793465381E-2</v>
      </c>
      <c r="M191" s="485">
        <f t="shared" si="154"/>
        <v>-5.5223108309600089E-2</v>
      </c>
      <c r="N191" s="485">
        <f t="shared" si="154"/>
        <v>-1.0573316609780448E-2</v>
      </c>
      <c r="O191" s="485">
        <f t="shared" si="154"/>
        <v>-4.5126933050592122E-2</v>
      </c>
      <c r="P191" s="485">
        <f t="shared" si="154"/>
        <v>-5.8951966212752893E-2</v>
      </c>
      <c r="Q191" s="485">
        <f t="shared" si="154"/>
        <v>-1.1514431909760425E-2</v>
      </c>
      <c r="R191" s="485">
        <f t="shared" si="154"/>
        <v>-4.7990113193703166E-2</v>
      </c>
      <c r="S191" s="485">
        <f t="shared" si="154"/>
        <v>-6.2691489633492914E-2</v>
      </c>
      <c r="T191" s="485">
        <f t="shared" si="154"/>
        <v>-1.2488281940051693E-2</v>
      </c>
      <c r="U191" s="485">
        <f t="shared" si="154"/>
        <v>-5.0838088070559562E-2</v>
      </c>
      <c r="V191" s="485">
        <f t="shared" si="154"/>
        <v>-6.6442338138379409E-2</v>
      </c>
      <c r="W191" s="485">
        <f t="shared" si="154"/>
        <v>-1.3495381326011247E-2</v>
      </c>
      <c r="X191" s="485">
        <f t="shared" si="154"/>
        <v>-5.3671271081869754E-2</v>
      </c>
      <c r="Y191" s="485">
        <f t="shared" si="154"/>
        <v>-7.0205132503616485E-2</v>
      </c>
      <c r="Z191" s="485">
        <f t="shared" si="154"/>
        <v>-1.4536228652592409E-2</v>
      </c>
      <c r="AA191" s="485">
        <f t="shared" si="154"/>
        <v>-5.6490056224907104E-2</v>
      </c>
      <c r="AB191" s="485">
        <f t="shared" si="154"/>
        <v>-7.3980454754584923E-2</v>
      </c>
      <c r="AC191" s="485">
        <f t="shared" si="154"/>
        <v>-1.5611305193676928E-2</v>
      </c>
      <c r="AD191" s="485">
        <f t="shared" si="154"/>
        <v>-5.9294819077937544E-2</v>
      </c>
      <c r="AE191" s="485">
        <f t="shared" si="154"/>
        <v>-7.7768848166569704E-2</v>
      </c>
      <c r="AF191" s="485">
        <f t="shared" si="154"/>
        <v>-1.6721073639609396E-2</v>
      </c>
      <c r="AG191" s="485">
        <f t="shared" si="154"/>
        <v>-6.2085917729294615E-2</v>
      </c>
      <c r="AH191" s="485">
        <f t="shared" si="154"/>
        <v>-8.1570817234143389E-2</v>
      </c>
      <c r="AI191" s="485">
        <f t="shared" si="154"/>
        <v>-1.7865976827233121E-2</v>
      </c>
      <c r="AJ191" s="485">
        <f t="shared" ref="AJ191:BN191" si="155">(AJ78/AJ$8)-1</f>
        <v>-6.486369365467326E-2</v>
      </c>
      <c r="AK191" s="485">
        <f t="shared" si="155"/>
        <v>-8.5386827616440342E-2</v>
      </c>
      <c r="AL191" s="485">
        <f t="shared" si="155"/>
        <v>-1.9046436476891415E-2</v>
      </c>
      <c r="AM191" s="485">
        <f t="shared" si="155"/>
        <v>-6.7628472545923968E-2</v>
      </c>
      <c r="AN191" s="485">
        <f t="shared" si="155"/>
        <v>-8.9217306065414115E-2</v>
      </c>
      <c r="AO191" s="485">
        <f t="shared" si="155"/>
        <v>-2.0262851941034055E-2</v>
      </c>
      <c r="AP191" s="485">
        <f t="shared" si="155"/>
        <v>-7.0380565094414593E-2</v>
      </c>
      <c r="AQ191" s="485">
        <f t="shared" si="155"/>
        <v>-9.3062640343959724E-2</v>
      </c>
      <c r="AR191" s="485">
        <f t="shared" si="155"/>
        <v>-2.1515598969199967E-2</v>
      </c>
      <c r="AS191" s="485">
        <f t="shared" si="155"/>
        <v>-7.3120267731797806E-2</v>
      </c>
      <c r="AT191" s="485">
        <f t="shared" si="155"/>
        <v>-9.6923179140592119E-2</v>
      </c>
      <c r="AU191" s="485">
        <f t="shared" si="155"/>
        <v>-2.2805028494270685E-2</v>
      </c>
      <c r="AV191" s="485">
        <f t="shared" si="155"/>
        <v>-7.5847863330810172E-2</v>
      </c>
      <c r="AW191" s="485">
        <f t="shared" si="155"/>
        <v>-0.10079923198719476</v>
      </c>
      <c r="AX191" s="485">
        <f t="shared" si="155"/>
        <v>-2.4131465444985678E-2</v>
      </c>
      <c r="AY191" s="485">
        <f t="shared" si="155"/>
        <v>-7.8563621868563249E-2</v>
      </c>
      <c r="AZ191" s="485">
        <f t="shared" si="155"/>
        <v>-0.10469106918611881</v>
      </c>
      <c r="BA191" s="485">
        <f t="shared" si="155"/>
        <v>-2.5495207589775637E-2</v>
      </c>
      <c r="BB191" s="485">
        <f t="shared" si="155"/>
        <v>-8.1267801054594413E-2</v>
      </c>
      <c r="BC191" s="485">
        <f t="shared" si="155"/>
        <v>-0.10859892175271402</v>
      </c>
      <c r="BD191" s="485">
        <f t="shared" si="155"/>
        <v>-2.6896524417018064E-2</v>
      </c>
      <c r="BE191" s="485">
        <f t="shared" si="155"/>
        <v>-8.3960646925804738E-2</v>
      </c>
      <c r="BF191" s="485">
        <f t="shared" si="155"/>
        <v>-0.11252298137912686</v>
      </c>
      <c r="BG191" s="485">
        <f t="shared" si="155"/>
        <v>-2.8335656056825642E-2</v>
      </c>
      <c r="BH191" s="485">
        <f t="shared" si="155"/>
        <v>-8.6642394410250012E-2</v>
      </c>
      <c r="BI191" s="485">
        <f t="shared" si="155"/>
        <v>-0.11646340042495318</v>
      </c>
      <c r="BJ191" s="485">
        <f t="shared" si="155"/>
        <v>-2.9812812249464637E-2</v>
      </c>
      <c r="BK191" s="485">
        <f t="shared" si="155"/>
        <v>-8.9313267861633627E-2</v>
      </c>
      <c r="BL191" s="485">
        <f t="shared" si="155"/>
        <v>-0.12042029194007087</v>
      </c>
      <c r="BM191" s="485">
        <f t="shared" si="155"/>
        <v>-3.1328171365444968E-2</v>
      </c>
      <c r="BN191" s="485">
        <f t="shared" si="155"/>
        <v>-9.1973481566208548E-2</v>
      </c>
    </row>
    <row r="192" spans="1:66" hidden="1">
      <c r="A192" s="26" t="s">
        <v>17</v>
      </c>
      <c r="B192" s="31" t="s">
        <v>358</v>
      </c>
      <c r="C192" s="26" t="s">
        <v>342</v>
      </c>
      <c r="D192" s="485">
        <f t="shared" ref="D192:AI192" si="156">(D79/D$9)-1</f>
        <v>-4.6274175395669692E-2</v>
      </c>
      <c r="E192" s="485">
        <f t="shared" si="156"/>
        <v>-8.4543793083107222E-3</v>
      </c>
      <c r="F192" s="485">
        <f t="shared" si="156"/>
        <v>-3.8142265265592501E-2</v>
      </c>
      <c r="G192" s="485">
        <f t="shared" si="156"/>
        <v>-5.0096939807155683E-2</v>
      </c>
      <c r="H192" s="485">
        <f t="shared" si="156"/>
        <v>-9.3510618129826195E-3</v>
      </c>
      <c r="I192" s="485">
        <f t="shared" si="156"/>
        <v>-4.1130491765066557E-2</v>
      </c>
      <c r="J192" s="485">
        <f t="shared" si="156"/>
        <v>-5.3921575638846475E-2</v>
      </c>
      <c r="K192" s="485">
        <f t="shared" si="156"/>
        <v>-1.0279964559948618E-2</v>
      </c>
      <c r="L192" s="485">
        <f t="shared" si="156"/>
        <v>-4.4094905141021989E-2</v>
      </c>
      <c r="M192" s="485">
        <f t="shared" si="156"/>
        <v>-5.7749287786102665E-2</v>
      </c>
      <c r="N192" s="485">
        <f t="shared" si="156"/>
        <v>-1.1241615194662935E-2</v>
      </c>
      <c r="O192" s="485">
        <f t="shared" si="156"/>
        <v>-4.703643812901348E-2</v>
      </c>
      <c r="P192" s="485">
        <f t="shared" si="156"/>
        <v>-6.1581211152766602E-2</v>
      </c>
      <c r="Q192" s="485">
        <f t="shared" si="156"/>
        <v>-1.2236526214913446E-2</v>
      </c>
      <c r="R192" s="485">
        <f t="shared" si="156"/>
        <v>-4.9955972505002166E-2</v>
      </c>
      <c r="S192" s="485">
        <f t="shared" si="156"/>
        <v>-6.5418412814151283E-2</v>
      </c>
      <c r="T192" s="485">
        <f t="shared" si="156"/>
        <v>-1.3265193702460487E-2</v>
      </c>
      <c r="U192" s="485">
        <f t="shared" si="156"/>
        <v>-5.2854342198976334E-2</v>
      </c>
      <c r="V192" s="485">
        <f t="shared" si="156"/>
        <v>-6.926189397357807E-2</v>
      </c>
      <c r="W192" s="485">
        <f t="shared" si="156"/>
        <v>-1.4328096050510442E-2</v>
      </c>
      <c r="X192" s="485">
        <f t="shared" si="156"/>
        <v>-5.5732336189104559E-2</v>
      </c>
      <c r="Y192" s="485">
        <f t="shared" si="156"/>
        <v>-7.3112591734342036E-2</v>
      </c>
      <c r="Z192" s="485">
        <f t="shared" si="156"/>
        <v>-1.5425692691219961E-2</v>
      </c>
      <c r="AA192" s="485">
        <f t="shared" si="156"/>
        <v>-5.8590701194308425E-2</v>
      </c>
      <c r="AB192" s="485">
        <f t="shared" si="156"/>
        <v>-7.6971380707362869E-2</v>
      </c>
      <c r="AC192" s="485">
        <f t="shared" si="156"/>
        <v>-1.6558422827605335E-2</v>
      </c>
      <c r="AD192" s="485">
        <f t="shared" si="156"/>
        <v>-6.1430144181475188E-2</v>
      </c>
      <c r="AE192" s="485">
        <f t="shared" si="156"/>
        <v>-8.083907447341776E-2</v>
      </c>
      <c r="AF192" s="485">
        <f t="shared" si="156"/>
        <v>-1.7726704174420682E-2</v>
      </c>
      <c r="AG192" s="485">
        <f t="shared" si="156"/>
        <v>-6.4251334702072449E-2</v>
      </c>
      <c r="AH192" s="485">
        <f t="shared" si="156"/>
        <v>-8.4716426917485821E-2</v>
      </c>
      <c r="AI192" s="485">
        <f t="shared" si="156"/>
        <v>-1.8930931712694998E-2</v>
      </c>
      <c r="AJ192" s="485">
        <f t="shared" ref="AJ192:BN192" si="157">(AJ79/AJ$9)-1</f>
        <v>-6.7054907071563585E-2</v>
      </c>
      <c r="AK192" s="485">
        <f t="shared" si="157"/>
        <v>-8.8604133451617328E-2</v>
      </c>
      <c r="AL192" s="485">
        <f t="shared" si="157"/>
        <v>-2.0171476462771287E-2</v>
      </c>
      <c r="AM192" s="485">
        <f t="shared" si="157"/>
        <v>-6.9841462403851029E-2</v>
      </c>
      <c r="AN192" s="485">
        <f t="shared" si="157"/>
        <v>-9.2502832141623581E-2</v>
      </c>
      <c r="AO192" s="485">
        <f t="shared" si="157"/>
        <v>-2.1448684280782171E-2</v>
      </c>
      <c r="AP192" s="485">
        <f t="shared" si="157"/>
        <v>-7.2611570511882495E-2</v>
      </c>
      <c r="AQ192" s="485">
        <f t="shared" si="157"/>
        <v>-9.6413104751888579E-2</v>
      </c>
      <c r="AR192" s="485">
        <f t="shared" si="157"/>
        <v>-2.2762874683591616E-2</v>
      </c>
      <c r="AS192" s="485">
        <f t="shared" si="157"/>
        <v>-7.536577168458547E-2</v>
      </c>
      <c r="AT192" s="485">
        <f t="shared" si="157"/>
        <v>-0.10033547772167573</v>
      </c>
      <c r="AU192" s="485">
        <f t="shared" si="157"/>
        <v>-2.411433970727439E-2</v>
      </c>
      <c r="AV192" s="485">
        <f t="shared" si="157"/>
        <v>-7.8104578349412423E-2</v>
      </c>
      <c r="AW192" s="485">
        <f t="shared" si="157"/>
        <v>-0.10427042308543177</v>
      </c>
      <c r="AX192" s="485">
        <f t="shared" si="157"/>
        <v>-2.55033428042446E-2</v>
      </c>
      <c r="AY192" s="485">
        <f t="shared" si="157"/>
        <v>-8.08284766290015E-2</v>
      </c>
      <c r="AZ192" s="485">
        <f t="shared" si="157"/>
        <v>-0.10821835934875756</v>
      </c>
      <c r="BA192" s="485">
        <f t="shared" si="157"/>
        <v>-2.6930117784130791E-2</v>
      </c>
      <c r="BB192" s="485">
        <f t="shared" si="157"/>
        <v>-8.3537927799715361E-2</v>
      </c>
      <c r="BC192" s="485">
        <f t="shared" si="157"/>
        <v>-0.11217965233093885</v>
      </c>
      <c r="BD192" s="485">
        <f t="shared" si="157"/>
        <v>-2.8394867803467783E-2</v>
      </c>
      <c r="BE192" s="485">
        <f t="shared" si="157"/>
        <v>-8.6233369659191483E-2</v>
      </c>
      <c r="BF192" s="485">
        <f t="shared" si="157"/>
        <v>-0.11615461598418586</v>
      </c>
      <c r="BG192" s="485">
        <f t="shared" si="157"/>
        <v>-2.9897764409203109E-2</v>
      </c>
      <c r="BH192" s="485">
        <f t="shared" si="157"/>
        <v>-8.8915217809442559E-2</v>
      </c>
      <c r="BI192" s="485">
        <f t="shared" si="157"/>
        <v>-0.12014351319899097</v>
      </c>
      <c r="BJ192" s="485">
        <f t="shared" si="157"/>
        <v>-3.1438946640919507E-2</v>
      </c>
      <c r="BK192" s="485">
        <f t="shared" si="157"/>
        <v>-9.1583866861499219E-2</v>
      </c>
      <c r="BL192" s="485">
        <f t="shared" si="157"/>
        <v>-0.12414655660432616</v>
      </c>
      <c r="BM192" s="485">
        <f t="shared" si="157"/>
        <v>-3.3018520196533729E-2</v>
      </c>
      <c r="BN192" s="485">
        <f t="shared" si="157"/>
        <v>-9.4239691567116535E-2</v>
      </c>
    </row>
    <row r="193" spans="1:66" hidden="1">
      <c r="A193" s="26" t="s">
        <v>17</v>
      </c>
      <c r="B193" s="31" t="s">
        <v>358</v>
      </c>
      <c r="C193" s="26" t="s">
        <v>343</v>
      </c>
      <c r="D193" s="485">
        <f t="shared" ref="D193:AI193" si="158">(D80/D$10)-1</f>
        <v>-4.4093347991589371E-2</v>
      </c>
      <c r="E193" s="485">
        <f t="shared" si="158"/>
        <v>-7.9410187202463289E-3</v>
      </c>
      <c r="F193" s="485">
        <f t="shared" si="158"/>
        <v>-3.6441713601248371E-2</v>
      </c>
      <c r="G193" s="485">
        <f t="shared" si="158"/>
        <v>-4.7794556267997113E-2</v>
      </c>
      <c r="H193" s="485">
        <f t="shared" si="158"/>
        <v>-8.7871590761873231E-3</v>
      </c>
      <c r="I193" s="485">
        <f t="shared" si="158"/>
        <v>-3.935320002054743E-2</v>
      </c>
      <c r="J193" s="485">
        <f t="shared" si="158"/>
        <v>-5.1504217481157522E-2</v>
      </c>
      <c r="K193" s="485">
        <f t="shared" si="158"/>
        <v>-9.6644066391285977E-3</v>
      </c>
      <c r="L193" s="485">
        <f t="shared" si="158"/>
        <v>-4.2248113793465047E-2</v>
      </c>
      <c r="M193" s="485">
        <f t="shared" si="158"/>
        <v>-5.5223108309600311E-2</v>
      </c>
      <c r="N193" s="485">
        <f t="shared" si="158"/>
        <v>-1.0573316609780448E-2</v>
      </c>
      <c r="O193" s="485">
        <f t="shared" si="158"/>
        <v>-4.5126933050592011E-2</v>
      </c>
      <c r="P193" s="485">
        <f t="shared" si="158"/>
        <v>-5.8951966212752338E-2</v>
      </c>
      <c r="Q193" s="485">
        <f t="shared" si="158"/>
        <v>-1.1514431909760203E-2</v>
      </c>
      <c r="R193" s="485">
        <f t="shared" si="158"/>
        <v>-4.7990113193702832E-2</v>
      </c>
      <c r="S193" s="485">
        <f t="shared" si="158"/>
        <v>-6.2691489633493136E-2</v>
      </c>
      <c r="T193" s="485">
        <f t="shared" si="158"/>
        <v>-1.2488281940051693E-2</v>
      </c>
      <c r="U193" s="485">
        <f t="shared" si="158"/>
        <v>-5.083808807055934E-2</v>
      </c>
      <c r="V193" s="485">
        <f t="shared" si="158"/>
        <v>-6.6442338138379631E-2</v>
      </c>
      <c r="W193" s="485">
        <f t="shared" si="158"/>
        <v>-1.3495381326011247E-2</v>
      </c>
      <c r="X193" s="485">
        <f t="shared" si="158"/>
        <v>-5.3671271081869976E-2</v>
      </c>
      <c r="Y193" s="485">
        <f t="shared" si="158"/>
        <v>-7.0205132503616929E-2</v>
      </c>
      <c r="Z193" s="485">
        <f t="shared" si="158"/>
        <v>-1.453622865259252E-2</v>
      </c>
      <c r="AA193" s="485">
        <f t="shared" si="158"/>
        <v>-5.6490056224907326E-2</v>
      </c>
      <c r="AB193" s="485">
        <f t="shared" si="158"/>
        <v>-7.3980454754585145E-2</v>
      </c>
      <c r="AC193" s="485">
        <f t="shared" si="158"/>
        <v>-1.5611305193676928E-2</v>
      </c>
      <c r="AD193" s="485">
        <f t="shared" si="158"/>
        <v>-5.9294819077937655E-2</v>
      </c>
      <c r="AE193" s="485">
        <f t="shared" si="158"/>
        <v>-7.7768848166569593E-2</v>
      </c>
      <c r="AF193" s="485">
        <f t="shared" si="158"/>
        <v>-1.6721073639609507E-2</v>
      </c>
      <c r="AG193" s="485">
        <f t="shared" si="158"/>
        <v>-6.2085917729294393E-2</v>
      </c>
      <c r="AH193" s="485">
        <f t="shared" si="158"/>
        <v>-8.1570817234143389E-2</v>
      </c>
      <c r="AI193" s="485">
        <f t="shared" si="158"/>
        <v>-1.7865976827233232E-2</v>
      </c>
      <c r="AJ193" s="485">
        <f t="shared" ref="AJ193:BN193" si="159">(AJ80/AJ$10)-1</f>
        <v>-6.486369365467326E-2</v>
      </c>
      <c r="AK193" s="485">
        <f t="shared" si="159"/>
        <v>-8.5386827616440231E-2</v>
      </c>
      <c r="AL193" s="485">
        <f t="shared" si="159"/>
        <v>-1.9046436476891526E-2</v>
      </c>
      <c r="AM193" s="485">
        <f t="shared" si="159"/>
        <v>-6.7628472545923968E-2</v>
      </c>
      <c r="AN193" s="485">
        <f t="shared" si="159"/>
        <v>-8.9217306065414115E-2</v>
      </c>
      <c r="AO193" s="485">
        <f t="shared" si="159"/>
        <v>-2.0262851941034055E-2</v>
      </c>
      <c r="AP193" s="485">
        <f t="shared" si="159"/>
        <v>-7.0380565094414482E-2</v>
      </c>
      <c r="AQ193" s="485">
        <f t="shared" si="159"/>
        <v>-9.3062640343959835E-2</v>
      </c>
      <c r="AR193" s="485">
        <f t="shared" si="159"/>
        <v>-2.1515598969199967E-2</v>
      </c>
      <c r="AS193" s="485">
        <f t="shared" si="159"/>
        <v>-7.3120267731797695E-2</v>
      </c>
      <c r="AT193" s="485">
        <f t="shared" si="159"/>
        <v>-9.6923179140592675E-2</v>
      </c>
      <c r="AU193" s="485">
        <f t="shared" si="159"/>
        <v>-2.2805028494270907E-2</v>
      </c>
      <c r="AV193" s="485">
        <f t="shared" si="159"/>
        <v>-7.5847863330810505E-2</v>
      </c>
      <c r="AW193" s="485">
        <f t="shared" si="159"/>
        <v>-0.10079923198719498</v>
      </c>
      <c r="AX193" s="485">
        <f t="shared" si="159"/>
        <v>-2.4131465444985789E-2</v>
      </c>
      <c r="AY193" s="485">
        <f t="shared" si="159"/>
        <v>-7.8563621868563249E-2</v>
      </c>
      <c r="AZ193" s="485">
        <f t="shared" si="159"/>
        <v>-0.10469106918611859</v>
      </c>
      <c r="BA193" s="485">
        <f t="shared" si="159"/>
        <v>-2.5495207589775637E-2</v>
      </c>
      <c r="BB193" s="485">
        <f t="shared" si="159"/>
        <v>-8.1267801054594413E-2</v>
      </c>
      <c r="BC193" s="485">
        <f t="shared" si="159"/>
        <v>-0.1085989217527138</v>
      </c>
      <c r="BD193" s="485">
        <f t="shared" si="159"/>
        <v>-2.6896524417017842E-2</v>
      </c>
      <c r="BE193" s="485">
        <f t="shared" si="159"/>
        <v>-8.3960646925804405E-2</v>
      </c>
      <c r="BF193" s="485">
        <f t="shared" si="159"/>
        <v>-0.11252298137912686</v>
      </c>
      <c r="BG193" s="485">
        <f t="shared" si="159"/>
        <v>-2.8335656056825531E-2</v>
      </c>
      <c r="BH193" s="485">
        <f t="shared" si="159"/>
        <v>-8.6642394410250012E-2</v>
      </c>
      <c r="BI193" s="485">
        <f t="shared" si="159"/>
        <v>-0.11646340042495318</v>
      </c>
      <c r="BJ193" s="485">
        <f t="shared" si="159"/>
        <v>-2.9812812249464637E-2</v>
      </c>
      <c r="BK193" s="485">
        <f t="shared" si="159"/>
        <v>-8.9313267861633627E-2</v>
      </c>
      <c r="BL193" s="485">
        <f t="shared" si="159"/>
        <v>-0.12042029194007076</v>
      </c>
      <c r="BM193" s="485">
        <f t="shared" si="159"/>
        <v>-3.1328171365444968E-2</v>
      </c>
      <c r="BN193" s="485">
        <f t="shared" si="159"/>
        <v>-9.1973481566208437E-2</v>
      </c>
    </row>
    <row r="194" spans="1:66" hidden="1">
      <c r="A194" s="26" t="s">
        <v>17</v>
      </c>
      <c r="B194" s="31" t="s">
        <v>358</v>
      </c>
      <c r="C194" s="26" t="s">
        <v>344</v>
      </c>
      <c r="D194" s="485">
        <f t="shared" ref="D194:AI194" si="160">(D81/D$11)-1</f>
        <v>-4.4093347991589371E-2</v>
      </c>
      <c r="E194" s="485">
        <f t="shared" si="160"/>
        <v>-7.94101872024644E-3</v>
      </c>
      <c r="F194" s="485">
        <f t="shared" si="160"/>
        <v>-3.6441713601248482E-2</v>
      </c>
      <c r="G194" s="485">
        <f t="shared" si="160"/>
        <v>-4.7794556267997224E-2</v>
      </c>
      <c r="H194" s="485">
        <f t="shared" si="160"/>
        <v>-8.7871590761873231E-3</v>
      </c>
      <c r="I194" s="485">
        <f t="shared" si="160"/>
        <v>-3.9353200020547319E-2</v>
      </c>
      <c r="J194" s="485">
        <f t="shared" si="160"/>
        <v>-5.1504217481157744E-2</v>
      </c>
      <c r="K194" s="485">
        <f t="shared" si="160"/>
        <v>-9.6644066391285977E-3</v>
      </c>
      <c r="L194" s="485">
        <f t="shared" si="160"/>
        <v>-4.224811379346527E-2</v>
      </c>
      <c r="M194" s="485">
        <f t="shared" si="160"/>
        <v>-5.5223108309600311E-2</v>
      </c>
      <c r="N194" s="485">
        <f t="shared" si="160"/>
        <v>-1.0573316609780559E-2</v>
      </c>
      <c r="O194" s="485">
        <f t="shared" si="160"/>
        <v>-4.5126933050592011E-2</v>
      </c>
      <c r="P194" s="485">
        <f t="shared" si="160"/>
        <v>-5.895196621275256E-2</v>
      </c>
      <c r="Q194" s="485">
        <f t="shared" si="160"/>
        <v>-1.1514431909760314E-2</v>
      </c>
      <c r="R194" s="485">
        <f t="shared" si="160"/>
        <v>-4.7990113193702832E-2</v>
      </c>
      <c r="S194" s="485">
        <f t="shared" si="160"/>
        <v>-6.2691489633492692E-2</v>
      </c>
      <c r="T194" s="485">
        <f t="shared" si="160"/>
        <v>-1.2488281940051582E-2</v>
      </c>
      <c r="U194" s="485">
        <f t="shared" si="160"/>
        <v>-5.0838088070559451E-2</v>
      </c>
      <c r="V194" s="485">
        <f t="shared" si="160"/>
        <v>-6.6442338138379298E-2</v>
      </c>
      <c r="W194" s="485">
        <f t="shared" si="160"/>
        <v>-1.3495381326011247E-2</v>
      </c>
      <c r="X194" s="485">
        <f t="shared" si="160"/>
        <v>-5.3671271081869643E-2</v>
      </c>
      <c r="Y194" s="485">
        <f t="shared" si="160"/>
        <v>-7.0205132503616485E-2</v>
      </c>
      <c r="Z194" s="485">
        <f t="shared" si="160"/>
        <v>-1.4536228652592298E-2</v>
      </c>
      <c r="AA194" s="485">
        <f t="shared" si="160"/>
        <v>-5.6490056224907215E-2</v>
      </c>
      <c r="AB194" s="485">
        <f t="shared" si="160"/>
        <v>-7.3980454754584257E-2</v>
      </c>
      <c r="AC194" s="485">
        <f t="shared" si="160"/>
        <v>-1.5611305193676817E-2</v>
      </c>
      <c r="AD194" s="485">
        <f t="shared" si="160"/>
        <v>-5.9294819077936989E-2</v>
      </c>
      <c r="AE194" s="485">
        <f t="shared" si="160"/>
        <v>-7.7768848166569815E-2</v>
      </c>
      <c r="AF194" s="485">
        <f t="shared" si="160"/>
        <v>-1.6721073639609507E-2</v>
      </c>
      <c r="AG194" s="485">
        <f t="shared" si="160"/>
        <v>-6.2085917729294726E-2</v>
      </c>
      <c r="AH194" s="485">
        <f t="shared" si="160"/>
        <v>-8.1570817234143389E-2</v>
      </c>
      <c r="AI194" s="485">
        <f t="shared" si="160"/>
        <v>-1.7865976827233232E-2</v>
      </c>
      <c r="AJ194" s="485">
        <f t="shared" ref="AJ194:BN194" si="161">(AJ81/AJ$11)-1</f>
        <v>-6.4863693654673371E-2</v>
      </c>
      <c r="AK194" s="485">
        <f t="shared" si="161"/>
        <v>-8.5386827616440342E-2</v>
      </c>
      <c r="AL194" s="485">
        <f t="shared" si="161"/>
        <v>-1.9046436476891526E-2</v>
      </c>
      <c r="AM194" s="485">
        <f t="shared" si="161"/>
        <v>-6.7628472545923857E-2</v>
      </c>
      <c r="AN194" s="485">
        <f t="shared" si="161"/>
        <v>-8.9217306065414337E-2</v>
      </c>
      <c r="AO194" s="485">
        <f t="shared" si="161"/>
        <v>-2.0262851941034055E-2</v>
      </c>
      <c r="AP194" s="485">
        <f t="shared" si="161"/>
        <v>-7.0380565094414593E-2</v>
      </c>
      <c r="AQ194" s="485">
        <f t="shared" si="161"/>
        <v>-9.3062640343959724E-2</v>
      </c>
      <c r="AR194" s="485">
        <f t="shared" si="161"/>
        <v>-2.1515598969199856E-2</v>
      </c>
      <c r="AS194" s="485">
        <f t="shared" si="161"/>
        <v>-7.3120267731797695E-2</v>
      </c>
      <c r="AT194" s="485">
        <f t="shared" si="161"/>
        <v>-9.6923179140592008E-2</v>
      </c>
      <c r="AU194" s="485">
        <f t="shared" si="161"/>
        <v>-2.2805028494270796E-2</v>
      </c>
      <c r="AV194" s="485">
        <f t="shared" si="161"/>
        <v>-7.584786333080995E-2</v>
      </c>
      <c r="AW194" s="485">
        <f t="shared" si="161"/>
        <v>-0.10079923198719443</v>
      </c>
      <c r="AX194" s="485">
        <f t="shared" si="161"/>
        <v>-2.4131465444985567E-2</v>
      </c>
      <c r="AY194" s="485">
        <f t="shared" si="161"/>
        <v>-7.8563621868563138E-2</v>
      </c>
      <c r="AZ194" s="485">
        <f t="shared" si="161"/>
        <v>-0.10469106918611915</v>
      </c>
      <c r="BA194" s="485">
        <f t="shared" si="161"/>
        <v>-2.5495207589775748E-2</v>
      </c>
      <c r="BB194" s="485">
        <f t="shared" si="161"/>
        <v>-8.1267801054594746E-2</v>
      </c>
      <c r="BC194" s="485">
        <f t="shared" si="161"/>
        <v>-0.10859892175271357</v>
      </c>
      <c r="BD194" s="485">
        <f t="shared" si="161"/>
        <v>-2.6896524417017842E-2</v>
      </c>
      <c r="BE194" s="485">
        <f t="shared" si="161"/>
        <v>-8.3960646925804294E-2</v>
      </c>
      <c r="BF194" s="485">
        <f t="shared" si="161"/>
        <v>-0.11252298137912664</v>
      </c>
      <c r="BG194" s="485">
        <f t="shared" si="161"/>
        <v>-2.8335656056825531E-2</v>
      </c>
      <c r="BH194" s="485">
        <f t="shared" si="161"/>
        <v>-8.664239441024979E-2</v>
      </c>
      <c r="BI194" s="485">
        <f t="shared" si="161"/>
        <v>-0.11646340042495318</v>
      </c>
      <c r="BJ194" s="485">
        <f t="shared" si="161"/>
        <v>-2.9812812249464637E-2</v>
      </c>
      <c r="BK194" s="485">
        <f t="shared" si="161"/>
        <v>-8.9313267861633516E-2</v>
      </c>
      <c r="BL194" s="485">
        <f t="shared" si="161"/>
        <v>-0.12042029194007065</v>
      </c>
      <c r="BM194" s="485">
        <f t="shared" si="161"/>
        <v>-3.1328171365444857E-2</v>
      </c>
      <c r="BN194" s="485">
        <f t="shared" si="161"/>
        <v>-9.1973481566208437E-2</v>
      </c>
    </row>
    <row r="195" spans="1:66" hidden="1">
      <c r="A195" s="26" t="s">
        <v>17</v>
      </c>
      <c r="B195" s="31" t="s">
        <v>358</v>
      </c>
      <c r="C195" s="26" t="s">
        <v>345</v>
      </c>
      <c r="D195" s="485">
        <f t="shared" ref="D195:AI195" si="162">(D82/D$12)-1</f>
        <v>-4.2111585075045754E-2</v>
      </c>
      <c r="E195" s="485">
        <f t="shared" si="162"/>
        <v>-7.486433051263619E-3</v>
      </c>
      <c r="F195" s="485">
        <f t="shared" si="162"/>
        <v>-3.4886326169051296E-2</v>
      </c>
      <c r="G195" s="485">
        <f t="shared" si="162"/>
        <v>-4.5697915675087297E-2</v>
      </c>
      <c r="H195" s="485">
        <f t="shared" si="162"/>
        <v>-8.2873990390396335E-3</v>
      </c>
      <c r="I195" s="485">
        <f t="shared" si="162"/>
        <v>-3.7723143378229906E-2</v>
      </c>
      <c r="J195" s="485">
        <f t="shared" si="162"/>
        <v>-4.9298452217161892E-2</v>
      </c>
      <c r="K195" s="485">
        <f t="shared" si="162"/>
        <v>-9.1184023454158325E-3</v>
      </c>
      <c r="L195" s="485">
        <f t="shared" si="162"/>
        <v>-4.0549799256391572E-2</v>
      </c>
      <c r="M195" s="485">
        <f t="shared" si="162"/>
        <v>-5.2913637817784021E-2</v>
      </c>
      <c r="N195" s="485">
        <f t="shared" si="162"/>
        <v>-9.9800182317546504E-3</v>
      </c>
      <c r="O195" s="485">
        <f t="shared" si="162"/>
        <v>-4.3366417220536135E-2</v>
      </c>
      <c r="P195" s="485">
        <f t="shared" si="162"/>
        <v>-5.6543896852622622E-2</v>
      </c>
      <c r="Q195" s="485">
        <f t="shared" si="162"/>
        <v>-1.0872812248451824E-2</v>
      </c>
      <c r="R195" s="485">
        <f t="shared" si="162"/>
        <v>-4.617311622784237E-2</v>
      </c>
      <c r="S195" s="485">
        <f t="shared" si="162"/>
        <v>-6.0189634175532358E-2</v>
      </c>
      <c r="T195" s="485">
        <f t="shared" si="162"/>
        <v>-1.1797339035814591E-2</v>
      </c>
      <c r="U195" s="485">
        <f t="shared" si="162"/>
        <v>-4.8970010961619459E-2</v>
      </c>
      <c r="V195" s="485">
        <f t="shared" si="162"/>
        <v>-6.3851234328266004E-2</v>
      </c>
      <c r="W195" s="485">
        <f t="shared" si="162"/>
        <v>-1.2754141104120875E-2</v>
      </c>
      <c r="X195" s="485">
        <f t="shared" si="162"/>
        <v>-5.1757212009267084E-2</v>
      </c>
      <c r="Y195" s="485">
        <f t="shared" si="162"/>
        <v>-6.7529060744432545E-2</v>
      </c>
      <c r="Z195" s="485">
        <f t="shared" si="162"/>
        <v>-1.3743747595999722E-2</v>
      </c>
      <c r="AA195" s="485">
        <f t="shared" si="162"/>
        <v>-5.4534826032616834E-2</v>
      </c>
      <c r="AB195" s="485">
        <f t="shared" si="162"/>
        <v>-7.1223454951353071E-2</v>
      </c>
      <c r="AC195" s="485">
        <f t="shared" si="162"/>
        <v>-1.4766673034500744E-2</v>
      </c>
      <c r="AD195" s="485">
        <f t="shared" si="162"/>
        <v>-5.730295593099588E-2</v>
      </c>
      <c r="AE195" s="485">
        <f t="shared" si="162"/>
        <v>-7.4934735773636518E-2</v>
      </c>
      <c r="AF195" s="485">
        <f t="shared" si="162"/>
        <v>-1.582341606046489E-2</v>
      </c>
      <c r="AG195" s="485">
        <f t="shared" si="162"/>
        <v>-6.0061700997351863E-2</v>
      </c>
      <c r="AH195" s="485">
        <f t="shared" si="162"/>
        <v>-7.8663198542371138E-2</v>
      </c>
      <c r="AI195" s="485">
        <f t="shared" si="162"/>
        <v>-1.6914458163016288E-2</v>
      </c>
      <c r="AJ195" s="485">
        <f t="shared" ref="AJ195:BN195" si="163">(AJ82/AJ$12)-1</f>
        <v>-6.281115706774798E-2</v>
      </c>
      <c r="AK195" s="485">
        <f t="shared" si="163"/>
        <v>-8.2409114313950149E-2</v>
      </c>
      <c r="AL195" s="485">
        <f t="shared" si="163"/>
        <v>-1.8040262407217345E-2</v>
      </c>
      <c r="AM195" s="485">
        <f t="shared" si="163"/>
        <v>-6.5551416664525575E-2</v>
      </c>
      <c r="AN195" s="485">
        <f t="shared" si="163"/>
        <v>-8.6172729102613865E-2</v>
      </c>
      <c r="AO195" s="485">
        <f t="shared" si="163"/>
        <v>-1.9201272163120398E-2</v>
      </c>
      <c r="AP195" s="485">
        <f t="shared" si="163"/>
        <v>-6.8282569133421345E-2</v>
      </c>
      <c r="AQ195" s="485">
        <f t="shared" si="163"/>
        <v>-8.9954263130879619E-2</v>
      </c>
      <c r="AR195" s="485">
        <f t="shared" si="163"/>
        <v>-2.0397909840641826E-2</v>
      </c>
      <c r="AS195" s="485">
        <f t="shared" si="163"/>
        <v>-7.100470077490606E-2</v>
      </c>
      <c r="AT195" s="485">
        <f t="shared" si="163"/>
        <v>-9.3753910102054472E-2</v>
      </c>
      <c r="AU195" s="485">
        <f t="shared" si="163"/>
        <v>-2.1630575634843052E-2</v>
      </c>
      <c r="AV195" s="485">
        <f t="shared" si="163"/>
        <v>-7.3717894970001585E-2</v>
      </c>
      <c r="AW195" s="485">
        <f t="shared" si="163"/>
        <v>-9.7571836499076969E-2</v>
      </c>
      <c r="AX195" s="485">
        <f t="shared" si="163"/>
        <v>-2.2899646286358988E-2</v>
      </c>
      <c r="AY195" s="485">
        <f t="shared" si="163"/>
        <v>-7.6422232300820792E-2</v>
      </c>
      <c r="AZ195" s="485">
        <f t="shared" si="163"/>
        <v>-0.10140818091392534</v>
      </c>
      <c r="BA195" s="485">
        <f t="shared" si="163"/>
        <v>-2.4205473861837246E-2</v>
      </c>
      <c r="BB195" s="485">
        <f t="shared" si="163"/>
        <v>-7.9117790666061616E-2</v>
      </c>
      <c r="BC195" s="485">
        <f t="shared" si="163"/>
        <v>-0.10526305341182096</v>
      </c>
      <c r="BD195" s="485">
        <f t="shared" si="163"/>
        <v>-2.5548384559353154E-2</v>
      </c>
      <c r="BE195" s="485">
        <f t="shared" si="163"/>
        <v>-8.1804645391675868E-2</v>
      </c>
      <c r="BF195" s="485">
        <f t="shared" si="163"/>
        <v>-0.10913653493442033</v>
      </c>
      <c r="BG195" s="485">
        <f t="shared" si="163"/>
        <v>-2.6928677543850976E-2</v>
      </c>
      <c r="BH195" s="485">
        <f t="shared" si="163"/>
        <v>-8.4482869336922617E-2</v>
      </c>
      <c r="BI195" s="485">
        <f t="shared" si="163"/>
        <v>-0.1130286767461155</v>
      </c>
      <c r="BJ195" s="485">
        <f t="shared" si="163"/>
        <v>-2.8346623817705585E-2</v>
      </c>
      <c r="BK195" s="485">
        <f t="shared" si="163"/>
        <v>-8.7152532996007781E-2</v>
      </c>
      <c r="BL195" s="485">
        <f t="shared" si="163"/>
        <v>-0.11693949992748931</v>
      </c>
      <c r="BM195" s="485">
        <f t="shared" si="163"/>
        <v>-2.9802465131525957E-2</v>
      </c>
      <c r="BN195" s="485">
        <f t="shared" si="163"/>
        <v>-8.9813704595504196E-2</v>
      </c>
    </row>
    <row r="196" spans="1:66" hidden="1">
      <c r="A196" s="26" t="s">
        <v>17</v>
      </c>
      <c r="B196" s="31" t="s">
        <v>358</v>
      </c>
      <c r="C196" s="26" t="s">
        <v>346</v>
      </c>
      <c r="D196" s="485">
        <f t="shared" ref="D196:AI196" si="164">(D83/D$13)-1</f>
        <v>-4.0912466262955971E-2</v>
      </c>
      <c r="E196" s="485">
        <f t="shared" si="164"/>
        <v>-2.0830747820635875E-2</v>
      </c>
      <c r="F196" s="485">
        <f t="shared" si="164"/>
        <v>-2.0508934893149089E-2</v>
      </c>
      <c r="G196" s="485">
        <f t="shared" si="164"/>
        <v>-4.4845194586455861E-2</v>
      </c>
      <c r="H196" s="485">
        <f t="shared" si="164"/>
        <v>-2.285245627299648E-2</v>
      </c>
      <c r="I196" s="485">
        <f t="shared" si="164"/>
        <v>-2.2507080383761924E-2</v>
      </c>
      <c r="J196" s="485">
        <f t="shared" si="164"/>
        <v>-4.8848790133139142E-2</v>
      </c>
      <c r="K196" s="485">
        <f t="shared" si="164"/>
        <v>-2.4914289018884372E-2</v>
      </c>
      <c r="L196" s="485">
        <f t="shared" si="164"/>
        <v>-2.4546048459855307E-2</v>
      </c>
      <c r="M196" s="485">
        <f t="shared" si="164"/>
        <v>-5.2920832502245996E-2</v>
      </c>
      <c r="N196" s="485">
        <f t="shared" si="164"/>
        <v>-2.7015241737717188E-2</v>
      </c>
      <c r="O196" s="485">
        <f t="shared" si="164"/>
        <v>-2.6624868010055369E-2</v>
      </c>
      <c r="P196" s="485">
        <f t="shared" si="164"/>
        <v>-5.7058830991611798E-2</v>
      </c>
      <c r="Q196" s="485">
        <f t="shared" si="164"/>
        <v>-2.9154271706567814E-2</v>
      </c>
      <c r="R196" s="485">
        <f t="shared" si="164"/>
        <v>-2.8742526718529171E-2</v>
      </c>
      <c r="S196" s="485">
        <f t="shared" si="164"/>
        <v>-6.1260232553807747E-2</v>
      </c>
      <c r="T196" s="485">
        <f t="shared" si="164"/>
        <v>-3.1330301096012536E-2</v>
      </c>
      <c r="U196" s="485">
        <f t="shared" si="164"/>
        <v>-3.0897974295737485E-2</v>
      </c>
      <c r="V196" s="485">
        <f t="shared" si="164"/>
        <v>-6.5522429814448557E-2</v>
      </c>
      <c r="W196" s="485">
        <f t="shared" si="164"/>
        <v>-3.3542220321233995E-2</v>
      </c>
      <c r="X196" s="485">
        <f t="shared" si="164"/>
        <v>-3.309012578267434E-2</v>
      </c>
      <c r="Y196" s="485">
        <f t="shared" si="164"/>
        <v>-6.9842769105147195E-2</v>
      </c>
      <c r="Z196" s="485">
        <f t="shared" si="164"/>
        <v>-3.5788891428941594E-2</v>
      </c>
      <c r="AA196" s="485">
        <f t="shared" si="164"/>
        <v>-3.5317864908933294E-2</v>
      </c>
      <c r="AB196" s="485">
        <f t="shared" si="164"/>
        <v>-7.4218558465141471E-2</v>
      </c>
      <c r="AC196" s="485">
        <f t="shared" si="164"/>
        <v>-3.8069151501084808E-2</v>
      </c>
      <c r="AD196" s="485">
        <f t="shared" si="164"/>
        <v>-3.7580047485188284E-2</v>
      </c>
      <c r="AE196" s="485">
        <f t="shared" si="164"/>
        <v>-7.8647075567460423E-2</v>
      </c>
      <c r="AF196" s="485">
        <f t="shared" si="164"/>
        <v>-4.0381816056861197E-2</v>
      </c>
      <c r="AG196" s="485">
        <f t="shared" si="164"/>
        <v>-3.987550481105373E-2</v>
      </c>
      <c r="AH196" s="485">
        <f t="shared" si="164"/>
        <v>-8.312557552774702E-2</v>
      </c>
      <c r="AI196" s="485">
        <f t="shared" si="164"/>
        <v>-4.2725682435224122E-2</v>
      </c>
      <c r="AJ196" s="485">
        <f t="shared" ref="AJ196:BN196" si="165">(AJ83/AJ$13)-1</f>
        <v>-4.2203047079855782E-2</v>
      </c>
      <c r="AK196" s="485">
        <f t="shared" si="165"/>
        <v>-8.7651298556378321E-2</v>
      </c>
      <c r="AL196" s="485">
        <f t="shared" si="165"/>
        <v>-4.5099533140909087E-2</v>
      </c>
      <c r="AM196" s="485">
        <f t="shared" si="165"/>
        <v>-4.4561466762533697E-2</v>
      </c>
      <c r="AN196" s="485">
        <f t="shared" si="165"/>
        <v>-9.2221477417319675E-2</v>
      </c>
      <c r="AO196" s="485">
        <f t="shared" si="165"/>
        <v>-4.75021391379431E-2</v>
      </c>
      <c r="AP196" s="485">
        <f t="shared" si="165"/>
        <v>-4.6949541953725138E-2</v>
      </c>
      <c r="AQ196" s="485">
        <f t="shared" si="165"/>
        <v>-9.6833344660143372E-2</v>
      </c>
      <c r="AR196" s="485">
        <f t="shared" si="165"/>
        <v>-4.9932263075625261E-2</v>
      </c>
      <c r="AS196" s="485">
        <f t="shared" si="165"/>
        <v>-4.9366039664023864E-2</v>
      </c>
      <c r="AT196" s="485">
        <f t="shared" si="165"/>
        <v>-0.10148413959482971</v>
      </c>
      <c r="AU196" s="485">
        <f t="shared" si="165"/>
        <v>-5.2388662433099586E-2</v>
      </c>
      <c r="AV196" s="485">
        <f t="shared" si="165"/>
        <v>-5.1809719043451219E-2</v>
      </c>
      <c r="AW196" s="485">
        <f t="shared" si="165"/>
        <v>-0.10617111498225473</v>
      </c>
      <c r="AX196" s="485">
        <f t="shared" si="165"/>
        <v>-5.4870092569820672E-2</v>
      </c>
      <c r="AY196" s="485">
        <f t="shared" si="165"/>
        <v>-5.4279334522300826E-2</v>
      </c>
      <c r="AZ196" s="485">
        <f t="shared" si="165"/>
        <v>-0.11089154341660978</v>
      </c>
      <c r="BA196" s="485">
        <f t="shared" si="165"/>
        <v>-5.7375309670432917E-2</v>
      </c>
      <c r="BB196" s="485">
        <f t="shared" si="165"/>
        <v>-5.6773638856697062E-2</v>
      </c>
      <c r="BC196" s="485">
        <f t="shared" si="165"/>
        <v>-0.11564272337943748</v>
      </c>
      <c r="BD196" s="485">
        <f t="shared" si="165"/>
        <v>-5.9903073573874366E-2</v>
      </c>
      <c r="BE196" s="485">
        <f t="shared" si="165"/>
        <v>-5.9291386067459317E-2</v>
      </c>
      <c r="BF196" s="485">
        <f t="shared" si="165"/>
        <v>-0.12042198494832712</v>
      </c>
      <c r="BG196" s="485">
        <f t="shared" si="165"/>
        <v>-6.245215047778041E-2</v>
      </c>
      <c r="BH196" s="485">
        <f t="shared" si="165"/>
        <v>-6.1831334262126947E-2</v>
      </c>
      <c r="BI196" s="485">
        <f t="shared" si="165"/>
        <v>-0.12522669514666973</v>
      </c>
      <c r="BJ196" s="485">
        <f t="shared" si="165"/>
        <v>-6.5021315510563116E-2</v>
      </c>
      <c r="BK196" s="485">
        <f t="shared" si="165"/>
        <v>-6.4392248331289981E-2</v>
      </c>
      <c r="BL196" s="485">
        <f t="shared" si="165"/>
        <v>-0.13005426292412858</v>
      </c>
      <c r="BM196" s="485">
        <f t="shared" si="165"/>
        <v>-6.7609355164803375E-2</v>
      </c>
      <c r="BN196" s="485">
        <f t="shared" si="165"/>
        <v>-6.6972902511653443E-2</v>
      </c>
    </row>
    <row r="197" spans="1:66">
      <c r="A197" s="26" t="s">
        <v>17</v>
      </c>
      <c r="B197" s="31" t="s">
        <v>358</v>
      </c>
      <c r="C197" s="26" t="s">
        <v>92</v>
      </c>
      <c r="D197" s="485">
        <f>(D84/D$14)-1</f>
        <v>-6.5394410749453624E-2</v>
      </c>
      <c r="E197" s="485">
        <f>(E84/E$14)-1</f>
        <v>-2.0309944569362637E-2</v>
      </c>
      <c r="F197" s="485"/>
      <c r="G197" s="485">
        <f>(G84/G$14)-1</f>
        <v>-7.0947385505422234E-2</v>
      </c>
      <c r="H197" s="485">
        <f>(H84/H$14)-1</f>
        <v>-2.2457813784074743E-2</v>
      </c>
      <c r="I197" s="485"/>
      <c r="J197" s="485">
        <f>(J84/J$14)-1</f>
        <v>-7.6522339177574672E-2</v>
      </c>
      <c r="K197" s="485">
        <f>(K84/K$14)-1</f>
        <v>-2.4675551066675516E-2</v>
      </c>
      <c r="L197" s="485"/>
      <c r="M197" s="485">
        <f>(M84/M$14)-1</f>
        <v>-8.2119668451419936E-2</v>
      </c>
      <c r="N197" s="485">
        <f>(N84/N$14)-1</f>
        <v>-2.6962635293952597E-2</v>
      </c>
      <c r="O197" s="485"/>
      <c r="P197" s="485">
        <f>(P84/P$14)-1</f>
        <v>-8.7739564752517207E-2</v>
      </c>
      <c r="Q197" s="485">
        <f>(Q84/Q$14)-1</f>
        <v>-2.9318416175737383E-2</v>
      </c>
      <c r="R197" s="485"/>
      <c r="S197" s="485">
        <f>(S84/S$14)-1</f>
        <v>-9.3382024580344947E-2</v>
      </c>
      <c r="T197" s="485">
        <f>(T84/T$14)-1</f>
        <v>-3.174211577936803E-2</v>
      </c>
      <c r="U197" s="485"/>
      <c r="V197" s="485">
        <f>(V84/V$14)-1</f>
        <v>-9.9046859756392269E-2</v>
      </c>
      <c r="W197" s="485">
        <f>(W84/W$14)-1</f>
        <v>-3.4232830708895601E-2</v>
      </c>
      <c r="X197" s="485"/>
      <c r="Y197" s="485">
        <f>(Y84/Y$14)-1</f>
        <v>-0.10473370762427281</v>
      </c>
      <c r="Z197" s="485">
        <f>(Z84/Z$14)-1</f>
        <v>-3.6789534925570577E-2</v>
      </c>
      <c r="AA197" s="485"/>
      <c r="AB197" s="485">
        <f>(AB84/AB$14)-1</f>
        <v>-0.11044204122815027</v>
      </c>
      <c r="AC197" s="485">
        <f>(AC84/AC$14)-1</f>
        <v>-3.9411083189985319E-2</v>
      </c>
      <c r="AD197" s="485"/>
      <c r="AE197" s="485">
        <f>(AE84/AE$14)-1</f>
        <v>-0.11617117948534206</v>
      </c>
      <c r="AF197" s="485">
        <f>(AF84/AF$14)-1</f>
        <v>-4.2096215100301704E-2</v>
      </c>
      <c r="AG197" s="485"/>
      <c r="AH197" s="485">
        <f>(AH84/AH$14)-1</f>
        <v>-0.12192029735969578</v>
      </c>
      <c r="AI197" s="485">
        <f>(AI84/AI$14)-1</f>
        <v>-4.4843559695397883E-2</v>
      </c>
      <c r="AJ197" s="485"/>
      <c r="AK197" s="485">
        <f>(AK84/AK$14)-1</f>
        <v>-0.12768843603409674</v>
      </c>
      <c r="AL197" s="485">
        <f>(AL84/AL$14)-1</f>
        <v>-4.765164058657223E-2</v>
      </c>
      <c r="AM197" s="485"/>
      <c r="AN197" s="485">
        <f>(AN84/AN$14)-1</f>
        <v>-0.13347451307327551</v>
      </c>
      <c r="AO197" s="485">
        <f>(AO84/AO$14)-1</f>
        <v>-5.0518881576721575E-2</v>
      </c>
      <c r="AP197" s="485"/>
      <c r="AQ197" s="485">
        <f>(AQ84/AQ$14)-1</f>
        <v>-0.13927733256191099</v>
      </c>
      <c r="AR197" s="485">
        <f>(AR84/AR$14)-1</f>
        <v>-5.344361272176934E-2</v>
      </c>
      <c r="AS197" s="485"/>
      <c r="AT197" s="485">
        <f>(AT84/AT$14)-1</f>
        <v>-0.145095595197822</v>
      </c>
      <c r="AU197" s="485">
        <f>(AU84/AU$14)-1</f>
        <v>-5.6424076785559385E-2</v>
      </c>
      <c r="AV197" s="485"/>
      <c r="AW197" s="485">
        <f>(AW84/AW$14)-1</f>
        <v>-0.15092790831580771</v>
      </c>
      <c r="AX197" s="485">
        <f>(AX84/AX$14)-1</f>
        <v>-5.9458436036542772E-2</v>
      </c>
      <c r="AY197" s="485"/>
      <c r="AZ197" s="485">
        <f>(AZ84/AZ$14)-1</f>
        <v>-0.15677279581437553</v>
      </c>
      <c r="BA197" s="485">
        <f>(BA84/BA$14)-1</f>
        <v>-6.2544779332378675E-2</v>
      </c>
      <c r="BB197" s="485"/>
      <c r="BC197" s="485">
        <f>(BC84/BC$14)-1</f>
        <v>-0.16262870795514395</v>
      </c>
      <c r="BD197" s="485">
        <f>(BD84/BD$14)-1</f>
        <v>-6.5681129437039298E-2</v>
      </c>
      <c r="BE197" s="485"/>
      <c r="BF197" s="485">
        <f>(BF84/BF$14)-1</f>
        <v>-0.16849403100311577</v>
      </c>
      <c r="BG197" s="485">
        <f>(BG84/BG$14)-1</f>
        <v>-6.8865450514211557E-2</v>
      </c>
      <c r="BH197" s="485"/>
      <c r="BI197" s="485">
        <f>(BI84/BI$14)-1</f>
        <v>-0.17436709667518924</v>
      </c>
      <c r="BJ197" s="485">
        <f>(BJ84/BJ$14)-1</f>
        <v>-7.2095655740674225E-2</v>
      </c>
      <c r="BK197" s="485"/>
      <c r="BL197" s="485">
        <f>(BL84/BL$14)-1</f>
        <v>-0.18024619136418629</v>
      </c>
      <c r="BM197" s="485">
        <f>(BM84/BM$14)-1</f>
        <v>-7.5369614983871402E-2</v>
      </c>
      <c r="BN197" s="485"/>
    </row>
    <row r="198" spans="1:66" hidden="1">
      <c r="A198" s="26" t="s">
        <v>17</v>
      </c>
      <c r="D198" s="485"/>
      <c r="E198" s="485"/>
      <c r="F198" s="485"/>
      <c r="G198" s="485"/>
      <c r="H198" s="485"/>
      <c r="I198" s="485"/>
      <c r="J198" s="485"/>
      <c r="K198" s="485"/>
      <c r="L198" s="485"/>
      <c r="M198" s="485"/>
      <c r="N198" s="485"/>
      <c r="O198" s="485"/>
      <c r="P198" s="485"/>
      <c r="Q198" s="485"/>
      <c r="R198" s="485"/>
      <c r="S198" s="485"/>
      <c r="T198" s="485"/>
      <c r="U198" s="485"/>
      <c r="V198" s="485"/>
      <c r="W198" s="485"/>
      <c r="X198" s="485"/>
      <c r="Y198" s="485"/>
      <c r="Z198" s="485"/>
      <c r="AA198" s="485"/>
      <c r="AB198" s="485"/>
      <c r="AC198" s="485"/>
      <c r="AD198" s="485"/>
      <c r="AE198" s="485"/>
      <c r="AF198" s="485"/>
      <c r="AG198" s="485"/>
      <c r="AH198" s="486"/>
      <c r="AI198" s="485"/>
      <c r="AJ198" s="485"/>
      <c r="AK198" s="485"/>
      <c r="AL198" s="485"/>
      <c r="AM198" s="485"/>
      <c r="AN198" s="485"/>
      <c r="AO198" s="485"/>
      <c r="AP198" s="485"/>
      <c r="AQ198" s="485"/>
      <c r="AR198" s="485"/>
      <c r="AS198" s="485"/>
      <c r="AT198" s="485"/>
      <c r="AU198" s="485"/>
      <c r="AV198" s="485"/>
      <c r="AW198" s="485"/>
      <c r="AX198" s="485"/>
      <c r="AY198" s="485"/>
      <c r="AZ198" s="485"/>
      <c r="BA198" s="485"/>
      <c r="BB198" s="485"/>
      <c r="BC198" s="485"/>
      <c r="BD198" s="485"/>
      <c r="BE198" s="485"/>
      <c r="BF198" s="485"/>
      <c r="BG198" s="485"/>
      <c r="BH198" s="485"/>
      <c r="BI198" s="485"/>
      <c r="BJ198" s="485"/>
      <c r="BK198" s="485"/>
      <c r="BL198" s="485"/>
      <c r="BM198" s="485"/>
      <c r="BN198" s="485"/>
    </row>
    <row r="199" spans="1:66" hidden="1">
      <c r="A199" s="26" t="s">
        <v>17</v>
      </c>
      <c r="B199" s="31" t="s">
        <v>359</v>
      </c>
      <c r="C199" s="49"/>
      <c r="D199" s="486" t="s">
        <v>156</v>
      </c>
      <c r="E199" s="487"/>
      <c r="F199" s="487"/>
      <c r="G199" s="485" t="s">
        <v>316</v>
      </c>
      <c r="H199" s="485"/>
      <c r="I199" s="485"/>
      <c r="J199" s="485" t="s">
        <v>317</v>
      </c>
      <c r="K199" s="485"/>
      <c r="L199" s="485"/>
      <c r="M199" s="485" t="s">
        <v>318</v>
      </c>
      <c r="N199" s="485"/>
      <c r="O199" s="485"/>
      <c r="P199" s="485" t="s">
        <v>319</v>
      </c>
      <c r="Q199" s="485"/>
      <c r="R199" s="485"/>
      <c r="S199" s="485" t="s">
        <v>320</v>
      </c>
      <c r="T199" s="485"/>
      <c r="U199" s="485"/>
      <c r="V199" s="485" t="s">
        <v>321</v>
      </c>
      <c r="W199" s="485"/>
      <c r="X199" s="485"/>
      <c r="Y199" s="485" t="s">
        <v>322</v>
      </c>
      <c r="Z199" s="485"/>
      <c r="AA199" s="485"/>
      <c r="AB199" s="485" t="s">
        <v>323</v>
      </c>
      <c r="AC199" s="485"/>
      <c r="AD199" s="485"/>
      <c r="AE199" s="485" t="s">
        <v>324</v>
      </c>
      <c r="AF199" s="485"/>
      <c r="AG199" s="485"/>
      <c r="AH199" s="486" t="s">
        <v>325</v>
      </c>
      <c r="AI199" s="485"/>
      <c r="AJ199" s="485"/>
      <c r="AK199" s="485" t="s">
        <v>326</v>
      </c>
      <c r="AL199" s="485"/>
      <c r="AM199" s="485"/>
      <c r="AN199" s="485" t="s">
        <v>327</v>
      </c>
      <c r="AO199" s="485"/>
      <c r="AP199" s="485"/>
      <c r="AQ199" s="485" t="s">
        <v>328</v>
      </c>
      <c r="AR199" s="485"/>
      <c r="AS199" s="485"/>
      <c r="AT199" s="485" t="s">
        <v>329</v>
      </c>
      <c r="AU199" s="485"/>
      <c r="AV199" s="485"/>
      <c r="AW199" s="485" t="s">
        <v>330</v>
      </c>
      <c r="AX199" s="485"/>
      <c r="AY199" s="485"/>
      <c r="AZ199" s="485" t="s">
        <v>331</v>
      </c>
      <c r="BA199" s="485"/>
      <c r="BB199" s="485"/>
      <c r="BC199" s="485" t="s">
        <v>332</v>
      </c>
      <c r="BD199" s="485"/>
      <c r="BE199" s="485"/>
      <c r="BF199" s="485" t="s">
        <v>333</v>
      </c>
      <c r="BG199" s="485"/>
      <c r="BH199" s="485"/>
      <c r="BI199" s="485" t="s">
        <v>234</v>
      </c>
      <c r="BJ199" s="485"/>
      <c r="BK199" s="485"/>
      <c r="BL199" s="485" t="s">
        <v>334</v>
      </c>
      <c r="BM199" s="485"/>
      <c r="BN199" s="485"/>
    </row>
    <row r="200" spans="1:66" hidden="1">
      <c r="A200" s="26" t="s">
        <v>17</v>
      </c>
      <c r="D200" s="485" t="s">
        <v>384</v>
      </c>
      <c r="E200" s="485" t="s">
        <v>71</v>
      </c>
      <c r="F200" s="485" t="s">
        <v>72</v>
      </c>
      <c r="G200" s="485" t="s">
        <v>384</v>
      </c>
      <c r="H200" s="485" t="s">
        <v>71</v>
      </c>
      <c r="I200" s="485" t="s">
        <v>72</v>
      </c>
      <c r="J200" s="485" t="s">
        <v>384</v>
      </c>
      <c r="K200" s="485" t="s">
        <v>71</v>
      </c>
      <c r="L200" s="485" t="s">
        <v>72</v>
      </c>
      <c r="M200" s="485" t="s">
        <v>384</v>
      </c>
      <c r="N200" s="485" t="s">
        <v>71</v>
      </c>
      <c r="O200" s="485" t="s">
        <v>72</v>
      </c>
      <c r="P200" s="485" t="s">
        <v>384</v>
      </c>
      <c r="Q200" s="485" t="s">
        <v>71</v>
      </c>
      <c r="R200" s="485" t="s">
        <v>72</v>
      </c>
      <c r="S200" s="485" t="s">
        <v>384</v>
      </c>
      <c r="T200" s="485" t="s">
        <v>71</v>
      </c>
      <c r="U200" s="485" t="s">
        <v>72</v>
      </c>
      <c r="V200" s="485" t="s">
        <v>384</v>
      </c>
      <c r="W200" s="485" t="s">
        <v>71</v>
      </c>
      <c r="X200" s="485" t="s">
        <v>72</v>
      </c>
      <c r="Y200" s="485" t="s">
        <v>384</v>
      </c>
      <c r="Z200" s="485" t="s">
        <v>71</v>
      </c>
      <c r="AA200" s="485" t="s">
        <v>72</v>
      </c>
      <c r="AB200" s="485" t="s">
        <v>384</v>
      </c>
      <c r="AC200" s="485" t="s">
        <v>71</v>
      </c>
      <c r="AD200" s="485" t="s">
        <v>72</v>
      </c>
      <c r="AE200" s="485" t="s">
        <v>384</v>
      </c>
      <c r="AF200" s="485" t="s">
        <v>71</v>
      </c>
      <c r="AG200" s="485" t="s">
        <v>72</v>
      </c>
      <c r="AH200" s="486" t="s">
        <v>384</v>
      </c>
      <c r="AI200" s="485" t="s">
        <v>71</v>
      </c>
      <c r="AJ200" s="485" t="s">
        <v>72</v>
      </c>
      <c r="AK200" s="485" t="s">
        <v>384</v>
      </c>
      <c r="AL200" s="485" t="s">
        <v>71</v>
      </c>
      <c r="AM200" s="485" t="s">
        <v>72</v>
      </c>
      <c r="AN200" s="485" t="s">
        <v>384</v>
      </c>
      <c r="AO200" s="485" t="s">
        <v>71</v>
      </c>
      <c r="AP200" s="485" t="s">
        <v>72</v>
      </c>
      <c r="AQ200" s="485" t="s">
        <v>384</v>
      </c>
      <c r="AR200" s="485" t="s">
        <v>71</v>
      </c>
      <c r="AS200" s="485" t="s">
        <v>72</v>
      </c>
      <c r="AT200" s="485" t="s">
        <v>384</v>
      </c>
      <c r="AU200" s="485" t="s">
        <v>71</v>
      </c>
      <c r="AV200" s="485" t="s">
        <v>72</v>
      </c>
      <c r="AW200" s="485" t="s">
        <v>384</v>
      </c>
      <c r="AX200" s="485" t="s">
        <v>71</v>
      </c>
      <c r="AY200" s="485" t="s">
        <v>72</v>
      </c>
      <c r="AZ200" s="485" t="s">
        <v>384</v>
      </c>
      <c r="BA200" s="485" t="s">
        <v>71</v>
      </c>
      <c r="BB200" s="485" t="s">
        <v>72</v>
      </c>
      <c r="BC200" s="485" t="s">
        <v>384</v>
      </c>
      <c r="BD200" s="485" t="s">
        <v>71</v>
      </c>
      <c r="BE200" s="485" t="s">
        <v>72</v>
      </c>
      <c r="BF200" s="485" t="s">
        <v>384</v>
      </c>
      <c r="BG200" s="485" t="s">
        <v>71</v>
      </c>
      <c r="BH200" s="485" t="s">
        <v>72</v>
      </c>
      <c r="BI200" s="485" t="s">
        <v>384</v>
      </c>
      <c r="BJ200" s="485" t="s">
        <v>71</v>
      </c>
      <c r="BK200" s="485" t="s">
        <v>72</v>
      </c>
      <c r="BL200" s="485" t="s">
        <v>384</v>
      </c>
      <c r="BM200" s="485" t="s">
        <v>71</v>
      </c>
      <c r="BN200" s="485" t="s">
        <v>72</v>
      </c>
    </row>
    <row r="201" spans="1:66" hidden="1">
      <c r="A201" s="26" t="s">
        <v>17</v>
      </c>
      <c r="B201" s="31" t="s">
        <v>359</v>
      </c>
      <c r="C201" s="26" t="s">
        <v>337</v>
      </c>
      <c r="D201" s="485">
        <f t="shared" ref="D201:AI201" si="166">(D88/D$4)-1</f>
        <v>7.9138156212131161E-2</v>
      </c>
      <c r="E201" s="485">
        <f t="shared" si="166"/>
        <v>2.1186967086392894E-2</v>
      </c>
      <c r="F201" s="485">
        <f t="shared" si="166"/>
        <v>5.6748853044102265E-2</v>
      </c>
      <c r="G201" s="485">
        <f t="shared" si="166"/>
        <v>8.6043882871996491E-2</v>
      </c>
      <c r="H201" s="485">
        <f t="shared" si="166"/>
        <v>2.3517992218220263E-2</v>
      </c>
      <c r="I201" s="485">
        <f t="shared" si="166"/>
        <v>6.1089195431012433E-2</v>
      </c>
      <c r="J201" s="485">
        <f t="shared" si="166"/>
        <v>9.3035018895642807E-2</v>
      </c>
      <c r="K201" s="485">
        <f t="shared" si="166"/>
        <v>2.5940132021791795E-2</v>
      </c>
      <c r="L201" s="485">
        <f t="shared" si="166"/>
        <v>6.5398442637806919E-2</v>
      </c>
      <c r="M201" s="485">
        <f t="shared" si="166"/>
        <v>0.10011716596068032</v>
      </c>
      <c r="N201" s="485">
        <f t="shared" si="166"/>
        <v>2.8453785738613124E-2</v>
      </c>
      <c r="O201" s="485">
        <f t="shared" si="166"/>
        <v>6.9680700499925585E-2</v>
      </c>
      <c r="P201" s="485">
        <f t="shared" si="166"/>
        <v>0.10729543778349293</v>
      </c>
      <c r="Q201" s="485">
        <f t="shared" si="166"/>
        <v>3.1059214142721059E-2</v>
      </c>
      <c r="R201" s="485">
        <f t="shared" si="166"/>
        <v>7.3939714223066222E-2</v>
      </c>
      <c r="S201" s="485">
        <f t="shared" si="166"/>
        <v>0.11457449349485027</v>
      </c>
      <c r="T201" s="485">
        <f t="shared" si="166"/>
        <v>3.3756538487429655E-2</v>
      </c>
      <c r="U201" s="485">
        <f t="shared" si="166"/>
        <v>7.8178905766024487E-2</v>
      </c>
      <c r="V201" s="485">
        <f t="shared" si="166"/>
        <v>0.12195856721996012</v>
      </c>
      <c r="W201" s="485">
        <f t="shared" si="166"/>
        <v>3.6545740159290574E-2</v>
      </c>
      <c r="X201" s="485">
        <f t="shared" si="166"/>
        <v>8.2401406663968002E-2</v>
      </c>
      <c r="Y201" s="485">
        <f t="shared" si="166"/>
        <v>0.12945149451532956</v>
      </c>
      <c r="Z201" s="485">
        <f t="shared" si="166"/>
        <v>3.942666104394732E-2</v>
      </c>
      <c r="AA201" s="485">
        <f t="shared" si="166"/>
        <v>8.6610086930968277E-2</v>
      </c>
      <c r="AB201" s="485">
        <f t="shared" si="166"/>
        <v>0.13705673620888081</v>
      </c>
      <c r="AC201" s="485">
        <f t="shared" si="166"/>
        <v>4.2399004601746393E-2</v>
      </c>
      <c r="AD201" s="485">
        <f t="shared" si="166"/>
        <v>9.08075805802393E-2</v>
      </c>
      <c r="AE201" s="485">
        <f t="shared" si="166"/>
        <v>0.14477740010091456</v>
      </c>
      <c r="AF201" s="485">
        <f t="shared" si="166"/>
        <v>4.5462337644195827E-2</v>
      </c>
      <c r="AG201" s="485">
        <f t="shared" si="166"/>
        <v>9.4996308217579317E-2</v>
      </c>
      <c r="AH201" s="485">
        <f t="shared" si="166"/>
        <v>0.15261626090838387</v>
      </c>
      <c r="AI201" s="485">
        <f t="shared" si="166"/>
        <v>4.861609279567114E-2</v>
      </c>
      <c r="AJ201" s="485">
        <f t="shared" ref="AJ201:BN201" si="167">(AJ88/AJ$4)-1</f>
        <v>9.9178497094625229E-2</v>
      </c>
      <c r="AK201" s="485">
        <f t="shared" si="167"/>
        <v>0.16057577877127294</v>
      </c>
      <c r="AL201" s="485">
        <f t="shared" si="167"/>
        <v>5.185957161836896E-2</v>
      </c>
      <c r="AM201" s="485">
        <f t="shared" si="167"/>
        <v>0.10335619895119219</v>
      </c>
      <c r="AN201" s="485">
        <f t="shared" si="167"/>
        <v>0.16865811658548502</v>
      </c>
      <c r="AO201" s="485">
        <f t="shared" si="167"/>
        <v>5.5191948372342425E-2</v>
      </c>
      <c r="AP201" s="485">
        <f t="shared" si="167"/>
        <v>0.10753130592795634</v>
      </c>
      <c r="AQ201" s="485">
        <f t="shared" si="167"/>
        <v>0.17686515638023792</v>
      </c>
      <c r="AR201" s="485">
        <f t="shared" si="167"/>
        <v>5.8612274376791618E-2</v>
      </c>
      <c r="AS201" s="485">
        <f t="shared" si="167"/>
        <v>0.1117055647905294</v>
      </c>
      <c r="AT201" s="485">
        <f t="shared" si="167"/>
        <v>0.18519851491805794</v>
      </c>
      <c r="AU201" s="485">
        <f t="shared" si="167"/>
        <v>6.2119482933538084E-2</v>
      </c>
      <c r="AV201" s="485">
        <f t="shared" si="167"/>
        <v>0.11588058967205805</v>
      </c>
      <c r="AW201" s="485">
        <f t="shared" si="167"/>
        <v>0.19365955866126061</v>
      </c>
      <c r="AX201" s="485">
        <f t="shared" si="167"/>
        <v>6.5712394768981941E-2</v>
      </c>
      <c r="AY201" s="485">
        <f t="shared" si="167"/>
        <v>0.12005787351287589</v>
      </c>
      <c r="AZ201" s="485">
        <f t="shared" si="167"/>
        <v>0.20224941821936682</v>
      </c>
      <c r="BA201" s="485">
        <f t="shared" si="167"/>
        <v>6.9389723946799098E-2</v>
      </c>
      <c r="BB201" s="485">
        <f t="shared" si="167"/>
        <v>0.12423879835147655</v>
      </c>
      <c r="BC201" s="485">
        <f t="shared" si="167"/>
        <v>0.2109690023666837</v>
      </c>
      <c r="BD201" s="485">
        <f t="shared" si="167"/>
        <v>7.3150084200287679E-2</v>
      </c>
      <c r="BE201" s="485">
        <f t="shared" si="167"/>
        <v>0.12842464460047909</v>
      </c>
      <c r="BF201" s="485">
        <f t="shared" si="167"/>
        <v>0.21981901169766505</v>
      </c>
      <c r="BG201" s="485">
        <f t="shared" si="167"/>
        <v>7.6991995630603105E-2</v>
      </c>
      <c r="BH201" s="485">
        <f t="shared" si="167"/>
        <v>0.13261659942368809</v>
      </c>
      <c r="BI201" s="485">
        <f t="shared" si="167"/>
        <v>0.22879995196928427</v>
      </c>
      <c r="BJ201" s="485">
        <f t="shared" si="167"/>
        <v>8.0913891715189257E-2</v>
      </c>
      <c r="BK201" s="485">
        <f t="shared" si="167"/>
        <v>0.13681576431535181</v>
      </c>
      <c r="BL201" s="485">
        <f t="shared" si="167"/>
        <v>0.23791214716406794</v>
      </c>
      <c r="BM201" s="485">
        <f t="shared" si="167"/>
        <v>8.4914126569484605E-2</v>
      </c>
      <c r="BN201" s="485">
        <f t="shared" si="167"/>
        <v>0.14102316196984654</v>
      </c>
    </row>
    <row r="202" spans="1:66" hidden="1">
      <c r="A202" s="26" t="s">
        <v>17</v>
      </c>
      <c r="B202" s="31" t="s">
        <v>359</v>
      </c>
      <c r="C202" s="26" t="s">
        <v>338</v>
      </c>
      <c r="D202" s="485">
        <f t="shared" ref="D202:AI202" si="168">(D89/D$5)-1</f>
        <v>7.9919703082678151E-2</v>
      </c>
      <c r="E202" s="485">
        <f t="shared" si="168"/>
        <v>2.7608580183400289E-2</v>
      </c>
      <c r="F202" s="485">
        <f t="shared" si="168"/>
        <v>5.0905689099970175E-2</v>
      </c>
      <c r="G202" s="485">
        <f t="shared" si="168"/>
        <v>8.7234891253983093E-2</v>
      </c>
      <c r="H202" s="485">
        <f t="shared" si="168"/>
        <v>3.0496617483192212E-2</v>
      </c>
      <c r="I202" s="485">
        <f t="shared" si="168"/>
        <v>5.5059155758671485E-2</v>
      </c>
      <c r="J202" s="485">
        <f t="shared" si="168"/>
        <v>9.4663144692472612E-2</v>
      </c>
      <c r="K202" s="485">
        <f t="shared" si="168"/>
        <v>3.3472555355533951E-2</v>
      </c>
      <c r="L202" s="485">
        <f t="shared" si="168"/>
        <v>5.9208722108627265E-2</v>
      </c>
      <c r="M202" s="485">
        <f t="shared" si="168"/>
        <v>0.10220602338129248</v>
      </c>
      <c r="N202" s="485">
        <f t="shared" si="168"/>
        <v>3.6535355735155983E-2</v>
      </c>
      <c r="O202" s="485">
        <f t="shared" si="168"/>
        <v>6.3355935986920464E-2</v>
      </c>
      <c r="P202" s="485">
        <f t="shared" si="168"/>
        <v>0.10986484796999063</v>
      </c>
      <c r="Q202" s="485">
        <f t="shared" si="168"/>
        <v>3.9683860782665947E-2</v>
      </c>
      <c r="R202" s="485">
        <f t="shared" si="168"/>
        <v>6.7502237780716179E-2</v>
      </c>
      <c r="S202" s="485">
        <f t="shared" si="168"/>
        <v>0.11764071307057189</v>
      </c>
      <c r="T202" s="485">
        <f t="shared" si="168"/>
        <v>4.2916799764751268E-2</v>
      </c>
      <c r="U202" s="485">
        <f t="shared" si="168"/>
        <v>7.1648968856073747E-2</v>
      </c>
      <c r="V202" s="485">
        <f t="shared" si="168"/>
        <v>0.1255345003956001</v>
      </c>
      <c r="W202" s="485">
        <f t="shared" si="168"/>
        <v>4.6232796370412776E-2</v>
      </c>
      <c r="X202" s="485">
        <f t="shared" si="168"/>
        <v>7.5797379226019812E-2</v>
      </c>
      <c r="Y202" s="485">
        <f t="shared" si="168"/>
        <v>0.13354689175685874</v>
      </c>
      <c r="Z202" s="485">
        <f t="shared" si="168"/>
        <v>4.9630376394998121E-2</v>
      </c>
      <c r="AA202" s="485">
        <f t="shared" si="168"/>
        <v>7.9948634537498675E-2</v>
      </c>
      <c r="AB202" s="485">
        <f t="shared" si="168"/>
        <v>0.14167838193064375</v>
      </c>
      <c r="AC202" s="485">
        <f t="shared" si="168"/>
        <v>5.3107975722535228E-2</v>
      </c>
      <c r="AD202" s="485">
        <f t="shared" si="168"/>
        <v>8.4103822447399557E-2</v>
      </c>
      <c r="AE202" s="485">
        <f t="shared" si="168"/>
        <v>0.14992929138533873</v>
      </c>
      <c r="AF202" s="485">
        <f t="shared" si="168"/>
        <v>5.6663948536517683E-2</v>
      </c>
      <c r="AG202" s="485">
        <f t="shared" si="168"/>
        <v>8.8263958449603219E-2</v>
      </c>
      <c r="AH202" s="485">
        <f t="shared" si="168"/>
        <v>0.1582997788586531</v>
      </c>
      <c r="AI202" s="485">
        <f t="shared" si="168"/>
        <v>6.0296575689867904E-2</v>
      </c>
      <c r="AJ202" s="485">
        <f t="shared" ref="AJ202:BN202" si="169">(AJ89/AJ$5)-1</f>
        <v>9.242999120790385E-2</v>
      </c>
      <c r="AK202" s="485">
        <f t="shared" si="169"/>
        <v>0.16678985376525102</v>
      </c>
      <c r="AL202" s="485">
        <f t="shared" si="169"/>
        <v>6.4004073166208597E-2</v>
      </c>
      <c r="AM202" s="485">
        <f t="shared" si="169"/>
        <v>9.6602807443375349E-2</v>
      </c>
      <c r="AN202" s="485">
        <f t="shared" si="169"/>
        <v>0.17539938841063352</v>
      </c>
      <c r="AO202" s="485">
        <f t="shared" si="169"/>
        <v>6.7784600566773712E-2</v>
      </c>
      <c r="AP202" s="485">
        <f t="shared" si="169"/>
        <v>0.10078323641934772</v>
      </c>
      <c r="AQ202" s="485">
        <f t="shared" si="169"/>
        <v>0.18412812998368056</v>
      </c>
      <c r="AR202" s="485">
        <f t="shared" si="169"/>
        <v>7.1636269560193533E-2</v>
      </c>
      <c r="AS202" s="485">
        <f t="shared" si="169"/>
        <v>0.10497205406238685</v>
      </c>
      <c r="AT202" s="485">
        <f t="shared" si="169"/>
        <v>0.19297571229810284</v>
      </c>
      <c r="AU202" s="485">
        <f t="shared" si="169"/>
        <v>7.5557152235900205E-2</v>
      </c>
      <c r="AV202" s="485">
        <f t="shared" si="169"/>
        <v>0.109169986753479</v>
      </c>
      <c r="AW202" s="485">
        <f t="shared" si="169"/>
        <v>0.20194166725211438</v>
      </c>
      <c r="AX202" s="485">
        <f t="shared" si="169"/>
        <v>7.9545289305947398E-2</v>
      </c>
      <c r="AY202" s="485">
        <f t="shared" si="169"/>
        <v>0.11337771481996572</v>
      </c>
      <c r="AZ202" s="485">
        <f t="shared" si="169"/>
        <v>0.21102543597566625</v>
      </c>
      <c r="BA202" s="485">
        <f t="shared" si="169"/>
        <v>8.3598698104507152E-2</v>
      </c>
      <c r="BB202" s="485">
        <f t="shared" si="169"/>
        <v>0.11759587575553665</v>
      </c>
      <c r="BC202" s="485">
        <f t="shared" si="169"/>
        <v>0.22022637963548641</v>
      </c>
      <c r="BD202" s="485">
        <f t="shared" si="169"/>
        <v>8.7715380339109084E-2</v>
      </c>
      <c r="BE202" s="485">
        <f t="shared" si="169"/>
        <v>0.12182506719272945</v>
      </c>
      <c r="BF202" s="485">
        <f t="shared" si="169"/>
        <v>0.22954378986983892</v>
      </c>
      <c r="BG202" s="485">
        <f t="shared" si="169"/>
        <v>9.189332955273577E-2</v>
      </c>
      <c r="BH202" s="485">
        <f t="shared" si="169"/>
        <v>0.12606584964988099</v>
      </c>
      <c r="BI202" s="485">
        <f t="shared" si="169"/>
        <v>0.23897689882711459</v>
      </c>
      <c r="BJ202" s="485">
        <f t="shared" si="169"/>
        <v>9.6130538261059773E-2</v>
      </c>
      <c r="BK202" s="485">
        <f t="shared" si="169"/>
        <v>0.13031874907223306</v>
      </c>
      <c r="BL202" s="485">
        <f t="shared" si="169"/>
        <v>0.24852488878512657</v>
      </c>
      <c r="BM202" s="485">
        <f t="shared" si="169"/>
        <v>0.10042500473437355</v>
      </c>
      <c r="BN202" s="485">
        <f t="shared" si="169"/>
        <v>0.134584259184934</v>
      </c>
    </row>
    <row r="203" spans="1:66" hidden="1">
      <c r="A203" s="26" t="s">
        <v>17</v>
      </c>
      <c r="B203" s="31" t="s">
        <v>359</v>
      </c>
      <c r="C203" s="26" t="s">
        <v>339</v>
      </c>
      <c r="D203" s="485">
        <f t="shared" ref="D203:AI203" si="170">(D90/D$6)-1</f>
        <v>6.8965909072211895E-2</v>
      </c>
      <c r="E203" s="485">
        <f t="shared" si="170"/>
        <v>2.6295920214488788E-2</v>
      </c>
      <c r="F203" s="485">
        <f t="shared" si="170"/>
        <v>4.1576691495378126E-2</v>
      </c>
      <c r="G203" s="485">
        <f t="shared" si="170"/>
        <v>7.5592463638638696E-2</v>
      </c>
      <c r="H203" s="485">
        <f t="shared" si="170"/>
        <v>2.8967068550906916E-2</v>
      </c>
      <c r="I203" s="485">
        <f t="shared" si="170"/>
        <v>4.5312815650547789E-2</v>
      </c>
      <c r="J203" s="485">
        <f t="shared" si="170"/>
        <v>8.2355429058240004E-2</v>
      </c>
      <c r="K203" s="485">
        <f t="shared" si="170"/>
        <v>3.1712054677332624E-2</v>
      </c>
      <c r="L203" s="485">
        <f t="shared" si="170"/>
        <v>4.9086733213315137E-2</v>
      </c>
      <c r="M203" s="485">
        <f t="shared" si="170"/>
        <v>8.9254863928606376E-2</v>
      </c>
      <c r="N203" s="485">
        <f t="shared" si="170"/>
        <v>3.4530619710130717E-2</v>
      </c>
      <c r="O203" s="485">
        <f t="shared" si="170"/>
        <v>5.2897655396423993E-2</v>
      </c>
      <c r="P203" s="485">
        <f t="shared" si="170"/>
        <v>9.6290778401608046E-2</v>
      </c>
      <c r="Q203" s="485">
        <f t="shared" si="170"/>
        <v>3.7422437816067244E-2</v>
      </c>
      <c r="R203" s="485">
        <f t="shared" si="170"/>
        <v>5.6744811409195961E-2</v>
      </c>
      <c r="S203" s="485">
        <f t="shared" si="170"/>
        <v>0.10346313462345735</v>
      </c>
      <c r="T203" s="485">
        <f t="shared" si="170"/>
        <v>4.0387117823199148E-2</v>
      </c>
      <c r="U203" s="485">
        <f t="shared" si="170"/>
        <v>6.0627448879059687E-2</v>
      </c>
      <c r="V203" s="485">
        <f t="shared" si="170"/>
        <v>0.11077184734762047</v>
      </c>
      <c r="W203" s="485">
        <f t="shared" si="170"/>
        <v>4.3424205027509766E-2</v>
      </c>
      <c r="X203" s="485">
        <f t="shared" si="170"/>
        <v>6.454483420607926E-2</v>
      </c>
      <c r="Y203" s="485">
        <f t="shared" si="170"/>
        <v>0.11821678471908048</v>
      </c>
      <c r="Z203" s="485">
        <f t="shared" si="170"/>
        <v>4.6533183183801841E-2</v>
      </c>
      <c r="AA203" s="485">
        <f t="shared" si="170"/>
        <v>6.8496252853827544E-2</v>
      </c>
      <c r="AB203" s="485">
        <f t="shared" si="170"/>
        <v>0.12579776922703001</v>
      </c>
      <c r="AC203" s="485">
        <f t="shared" si="170"/>
        <v>4.9713476668430401E-2</v>
      </c>
      <c r="AD203" s="485">
        <f t="shared" si="170"/>
        <v>7.2481009579942857E-2</v>
      </c>
      <c r="AE203" s="485">
        <f t="shared" si="170"/>
        <v>0.13351457882181905</v>
      </c>
      <c r="AF203" s="485">
        <f t="shared" si="170"/>
        <v>5.2964452800660089E-2</v>
      </c>
      <c r="AG203" s="485">
        <f t="shared" si="170"/>
        <v>7.6498428609734104E-2</v>
      </c>
      <c r="AH203" s="485">
        <f t="shared" si="170"/>
        <v>0.14136694819071249</v>
      </c>
      <c r="AI203" s="485">
        <f t="shared" si="170"/>
        <v>5.6285424308738952E-2</v>
      </c>
      <c r="AJ203" s="485">
        <f t="shared" ref="AJ203:BN203" si="171">(AJ90/AJ$6)-1</f>
        <v>8.0547853756150367E-2</v>
      </c>
      <c r="AK203" s="485">
        <f t="shared" si="171"/>
        <v>0.14935457018589471</v>
      </c>
      <c r="AL203" s="485">
        <f t="shared" si="171"/>
        <v>5.967565192623403E-2</v>
      </c>
      <c r="AM203" s="485">
        <f t="shared" si="171"/>
        <v>8.4628648489418534E-2</v>
      </c>
      <c r="AN203" s="485">
        <f t="shared" si="171"/>
        <v>0.15747709739709914</v>
      </c>
      <c r="AO203" s="485">
        <f t="shared" si="171"/>
        <v>6.3134347103744881E-2</v>
      </c>
      <c r="AP203" s="485">
        <f t="shared" si="171"/>
        <v>8.8740195959587487E-2</v>
      </c>
      <c r="AQ203" s="485">
        <f t="shared" si="171"/>
        <v>0.16573414386028618</v>
      </c>
      <c r="AR203" s="485">
        <f t="shared" si="171"/>
        <v>6.6660674820805621E-2</v>
      </c>
      <c r="AS203" s="485">
        <f t="shared" si="171"/>
        <v>9.2881898975158528E-2</v>
      </c>
      <c r="AT203" s="485">
        <f t="shared" si="171"/>
        <v>0.17412528689298457</v>
      </c>
      <c r="AU203" s="485">
        <f t="shared" si="171"/>
        <v>7.0253756482633101E-2</v>
      </c>
      <c r="AV203" s="485">
        <f t="shared" si="171"/>
        <v>9.7053179940917333E-2</v>
      </c>
      <c r="AW203" s="485">
        <f t="shared" si="171"/>
        <v>0.18265006904616365</v>
      </c>
      <c r="AX203" s="485">
        <f t="shared" si="171"/>
        <v>7.3912672886314201E-2</v>
      </c>
      <c r="AY203" s="485">
        <f t="shared" si="171"/>
        <v>0.1012534807579839</v>
      </c>
      <c r="AZ203" s="485">
        <f t="shared" si="171"/>
        <v>0.19130800016190408</v>
      </c>
      <c r="BA203" s="485">
        <f t="shared" si="171"/>
        <v>7.7636467241111173E-2</v>
      </c>
      <c r="BB203" s="485">
        <f t="shared" si="171"/>
        <v>0.10548226268901861</v>
      </c>
      <c r="BC203" s="485">
        <f t="shared" si="171"/>
        <v>0.20009855952567501</v>
      </c>
      <c r="BD203" s="485">
        <f t="shared" si="171"/>
        <v>8.1424148227753346E-2</v>
      </c>
      <c r="BE203" s="485">
        <f t="shared" si="171"/>
        <v>0.10973900619142496</v>
      </c>
      <c r="BF203" s="485">
        <f t="shared" si="171"/>
        <v>0.2090211981016179</v>
      </c>
      <c r="BG203" s="485">
        <f t="shared" si="171"/>
        <v>8.5274693081873965E-2</v>
      </c>
      <c r="BH203" s="485">
        <f t="shared" si="171"/>
        <v>0.11402321072127708</v>
      </c>
      <c r="BI203" s="485">
        <f t="shared" si="171"/>
        <v>0.21807534083902413</v>
      </c>
      <c r="BJ203" s="485">
        <f t="shared" si="171"/>
        <v>8.9187050687161706E-2</v>
      </c>
      <c r="BK203" s="485">
        <f t="shared" si="171"/>
        <v>0.11833439451061034</v>
      </c>
      <c r="BL203" s="485">
        <f t="shared" si="171"/>
        <v>0.22726038903802204</v>
      </c>
      <c r="BM203" s="485">
        <f t="shared" si="171"/>
        <v>9.3160144664266697E-2</v>
      </c>
      <c r="BN203" s="485">
        <f t="shared" si="171"/>
        <v>0.12267209432058124</v>
      </c>
    </row>
    <row r="204" spans="1:66" hidden="1">
      <c r="A204" s="26" t="s">
        <v>17</v>
      </c>
      <c r="B204" s="31" t="s">
        <v>359</v>
      </c>
      <c r="C204" s="26" t="s">
        <v>340</v>
      </c>
      <c r="D204" s="485">
        <f t="shared" ref="D204:AI204" si="172">(D91/D$7)-1</f>
        <v>4.6136252668112165E-2</v>
      </c>
      <c r="E204" s="485">
        <f t="shared" si="172"/>
        <v>8.199557590486739E-3</v>
      </c>
      <c r="F204" s="485">
        <f t="shared" si="172"/>
        <v>3.7628160806072009E-2</v>
      </c>
      <c r="G204" s="485">
        <f t="shared" si="172"/>
        <v>5.0223512433602568E-2</v>
      </c>
      <c r="H204" s="485">
        <f t="shared" si="172"/>
        <v>9.0997111309016887E-3</v>
      </c>
      <c r="I204" s="485">
        <f t="shared" si="172"/>
        <v>4.0752961128700749E-2</v>
      </c>
      <c r="J204" s="485">
        <f t="shared" si="172"/>
        <v>5.4356235213957049E-2</v>
      </c>
      <c r="K204" s="485">
        <f t="shared" si="172"/>
        <v>1.0037353674297478E-2</v>
      </c>
      <c r="L204" s="485">
        <f t="shared" si="172"/>
        <v>4.3878457938646642E-2</v>
      </c>
      <c r="M204" s="485">
        <f t="shared" si="172"/>
        <v>5.8536129535142978E-2</v>
      </c>
      <c r="N204" s="485">
        <f t="shared" si="172"/>
        <v>1.1013368791450207E-2</v>
      </c>
      <c r="O204" s="485">
        <f t="shared" si="172"/>
        <v>4.7005076501115628E-2</v>
      </c>
      <c r="P204" s="485">
        <f t="shared" si="172"/>
        <v>6.2764893563532542E-2</v>
      </c>
      <c r="Q204" s="485">
        <f t="shared" si="172"/>
        <v>1.2028635708791757E-2</v>
      </c>
      <c r="R204" s="485">
        <f t="shared" si="172"/>
        <v>5.0133223571491969E-2</v>
      </c>
      <c r="S204" s="485">
        <f t="shared" si="172"/>
        <v>6.7044214546393199E-2</v>
      </c>
      <c r="T204" s="485">
        <f t="shared" si="172"/>
        <v>1.308402787806906E-2</v>
      </c>
      <c r="U204" s="485">
        <f t="shared" si="172"/>
        <v>5.326328831907956E-2</v>
      </c>
      <c r="V204" s="485">
        <f t="shared" si="172"/>
        <v>7.1375768133901563E-2</v>
      </c>
      <c r="W204" s="485">
        <f t="shared" si="172"/>
        <v>1.4180411507787705E-2</v>
      </c>
      <c r="X204" s="485">
        <f t="shared" si="172"/>
        <v>5.639564319831547E-2</v>
      </c>
      <c r="Y204" s="485">
        <f t="shared" si="172"/>
        <v>7.5761217588586893E-2</v>
      </c>
      <c r="Z204" s="485">
        <f t="shared" si="172"/>
        <v>1.5318644059779007E-2</v>
      </c>
      <c r="AA204" s="485">
        <f t="shared" si="172"/>
        <v>5.9530644770913188E-2</v>
      </c>
      <c r="AB204" s="485">
        <f t="shared" si="172"/>
        <v>8.0202212888277558E-2</v>
      </c>
      <c r="AC204" s="485">
        <f t="shared" si="172"/>
        <v>1.6499572714544719E-2</v>
      </c>
      <c r="AD204" s="485">
        <f t="shared" si="172"/>
        <v>6.2668634482173413E-2</v>
      </c>
      <c r="AE204" s="485">
        <f t="shared" si="172"/>
        <v>8.4700389728786574E-2</v>
      </c>
      <c r="AF204" s="485">
        <f t="shared" si="172"/>
        <v>1.77240328093482E-2</v>
      </c>
      <c r="AG204" s="485">
        <f t="shared" si="172"/>
        <v>6.580993939443025E-2</v>
      </c>
      <c r="AH204" s="485">
        <f t="shared" si="172"/>
        <v>8.9257368432729578E-2</v>
      </c>
      <c r="AI204" s="485">
        <f t="shared" si="172"/>
        <v>1.8992846253319318E-2</v>
      </c>
      <c r="AJ204" s="485">
        <f t="shared" ref="AJ204:BN204" si="173">(AJ91/AJ$7)-1</f>
        <v>6.8954872880376383E-2</v>
      </c>
      <c r="AK204" s="485">
        <f t="shared" si="173"/>
        <v>9.3874752771153425E-2</v>
      </c>
      <c r="AL204" s="485">
        <f t="shared" si="173"/>
        <v>2.0306819924145181E-2</v>
      </c>
      <c r="AM204" s="485">
        <f t="shared" si="173"/>
        <v>7.2103735278842507E-2</v>
      </c>
      <c r="AN204" s="485">
        <f t="shared" si="173"/>
        <v>9.8554128704768651E-2</v>
      </c>
      <c r="AO204" s="485">
        <f t="shared" si="173"/>
        <v>2.1666744051189291E-2</v>
      </c>
      <c r="AP204" s="485">
        <f t="shared" si="173"/>
        <v>7.5256814515367143E-2</v>
      </c>
      <c r="AQ204" s="485">
        <f t="shared" si="173"/>
        <v>0.10329706305191855</v>
      </c>
      <c r="AR204" s="485">
        <f t="shared" si="173"/>
        <v>2.3073390590161891E-2</v>
      </c>
      <c r="AS204" s="485">
        <f t="shared" si="173"/>
        <v>7.8414386689775295E-2</v>
      </c>
      <c r="AT204" s="485">
        <f t="shared" si="173"/>
        <v>0.10810510209055968</v>
      </c>
      <c r="AU204" s="485">
        <f t="shared" si="173"/>
        <v>2.4527511594701901E-2</v>
      </c>
      <c r="AV204" s="485">
        <f t="shared" si="173"/>
        <v>8.1576716632789426E-2</v>
      </c>
      <c r="AW204" s="485">
        <f t="shared" si="173"/>
        <v>0.11297977010182159</v>
      </c>
      <c r="AX204" s="485">
        <f t="shared" si="173"/>
        <v>2.6029837590467286E-2</v>
      </c>
      <c r="AY204" s="485">
        <f t="shared" si="173"/>
        <v>8.4744058433571468E-2</v>
      </c>
      <c r="AZ204" s="485">
        <f t="shared" si="173"/>
        <v>0.11792256786288502</v>
      </c>
      <c r="BA204" s="485">
        <f t="shared" si="173"/>
        <v>2.758107595752568E-2</v>
      </c>
      <c r="BB204" s="485">
        <f t="shared" si="173"/>
        <v>8.7916655939947796E-2</v>
      </c>
      <c r="BC204" s="485">
        <f t="shared" si="173"/>
        <v>0.12293497109719298</v>
      </c>
      <c r="BD204" s="485">
        <f t="shared" si="173"/>
        <v>2.9181909327029354E-2</v>
      </c>
      <c r="BE204" s="485">
        <f t="shared" si="173"/>
        <v>9.1094743232969844E-2</v>
      </c>
      <c r="BF204" s="485">
        <f t="shared" si="173"/>
        <v>0.12801842889014226</v>
      </c>
      <c r="BG204" s="485">
        <f t="shared" si="173"/>
        <v>3.0832993998290315E-2</v>
      </c>
      <c r="BH204" s="485">
        <f t="shared" si="173"/>
        <v>9.4278545077315368E-2</v>
      </c>
      <c r="BI204" s="485">
        <f t="shared" si="173"/>
        <v>0.13317436207863409</v>
      </c>
      <c r="BJ204" s="485">
        <f t="shared" si="173"/>
        <v>3.2534958382502532E-2</v>
      </c>
      <c r="BK204" s="485">
        <f t="shared" si="173"/>
        <v>9.746827734896879E-2</v>
      </c>
      <c r="BL204" s="485">
        <f t="shared" si="173"/>
        <v>0.13840416162297853</v>
      </c>
      <c r="BM204" s="485">
        <f t="shared" si="173"/>
        <v>3.4288401479432462E-2</v>
      </c>
      <c r="BN204" s="485">
        <f t="shared" si="173"/>
        <v>0.10066414744148755</v>
      </c>
    </row>
    <row r="205" spans="1:66" hidden="1">
      <c r="A205" s="26" t="s">
        <v>17</v>
      </c>
      <c r="B205" s="31" t="s">
        <v>359</v>
      </c>
      <c r="C205" s="26" t="s">
        <v>341</v>
      </c>
      <c r="D205" s="485">
        <f t="shared" ref="D205:AI205" si="174">(D92/D$8)-1</f>
        <v>4.6136252668112387E-2</v>
      </c>
      <c r="E205" s="485">
        <f t="shared" si="174"/>
        <v>8.199557590486739E-3</v>
      </c>
      <c r="F205" s="485">
        <f t="shared" si="174"/>
        <v>3.7628160806072009E-2</v>
      </c>
      <c r="G205" s="485">
        <f t="shared" si="174"/>
        <v>5.0223512433602346E-2</v>
      </c>
      <c r="H205" s="485">
        <f t="shared" si="174"/>
        <v>9.0997111309016887E-3</v>
      </c>
      <c r="I205" s="485">
        <f t="shared" si="174"/>
        <v>4.0752961128700749E-2</v>
      </c>
      <c r="J205" s="485">
        <f t="shared" si="174"/>
        <v>5.4356235213956827E-2</v>
      </c>
      <c r="K205" s="485">
        <f t="shared" si="174"/>
        <v>1.0037353674297478E-2</v>
      </c>
      <c r="L205" s="485">
        <f t="shared" si="174"/>
        <v>4.387845793864642E-2</v>
      </c>
      <c r="M205" s="485">
        <f t="shared" si="174"/>
        <v>5.8536129535142978E-2</v>
      </c>
      <c r="N205" s="485">
        <f t="shared" si="174"/>
        <v>1.1013368791450429E-2</v>
      </c>
      <c r="O205" s="485">
        <f t="shared" si="174"/>
        <v>4.7005076501115406E-2</v>
      </c>
      <c r="P205" s="485">
        <f t="shared" si="174"/>
        <v>6.2764893563532098E-2</v>
      </c>
      <c r="Q205" s="485">
        <f t="shared" si="174"/>
        <v>1.2028635708791979E-2</v>
      </c>
      <c r="R205" s="485">
        <f t="shared" si="174"/>
        <v>5.0133223571491525E-2</v>
      </c>
      <c r="S205" s="485">
        <f t="shared" si="174"/>
        <v>6.7044214546393199E-2</v>
      </c>
      <c r="T205" s="485">
        <f t="shared" si="174"/>
        <v>1.3084027878069282E-2</v>
      </c>
      <c r="U205" s="485">
        <f t="shared" si="174"/>
        <v>5.326328831907956E-2</v>
      </c>
      <c r="V205" s="485">
        <f t="shared" si="174"/>
        <v>7.1375768133901785E-2</v>
      </c>
      <c r="W205" s="485">
        <f t="shared" si="174"/>
        <v>1.4180411507787705E-2</v>
      </c>
      <c r="X205" s="485">
        <f t="shared" si="174"/>
        <v>5.639564319831547E-2</v>
      </c>
      <c r="Y205" s="485">
        <f t="shared" si="174"/>
        <v>7.5761217588586893E-2</v>
      </c>
      <c r="Z205" s="485">
        <f t="shared" si="174"/>
        <v>1.5318644059779007E-2</v>
      </c>
      <c r="AA205" s="485">
        <f t="shared" si="174"/>
        <v>5.9530644770913188E-2</v>
      </c>
      <c r="AB205" s="485">
        <f t="shared" si="174"/>
        <v>8.020221288827778E-2</v>
      </c>
      <c r="AC205" s="485">
        <f t="shared" si="174"/>
        <v>1.6499572714544497E-2</v>
      </c>
      <c r="AD205" s="485">
        <f t="shared" si="174"/>
        <v>6.2668634482173413E-2</v>
      </c>
      <c r="AE205" s="485">
        <f t="shared" si="174"/>
        <v>8.4700389728786352E-2</v>
      </c>
      <c r="AF205" s="485">
        <f t="shared" si="174"/>
        <v>1.77240328093482E-2</v>
      </c>
      <c r="AG205" s="485">
        <f t="shared" si="174"/>
        <v>6.5809939394430028E-2</v>
      </c>
      <c r="AH205" s="485">
        <f t="shared" si="174"/>
        <v>8.9257368432730022E-2</v>
      </c>
      <c r="AI205" s="485">
        <f t="shared" si="174"/>
        <v>1.899284625331954E-2</v>
      </c>
      <c r="AJ205" s="485">
        <f t="shared" ref="AJ205:BN205" si="175">(AJ92/AJ$8)-1</f>
        <v>6.8954872880376605E-2</v>
      </c>
      <c r="AK205" s="485">
        <f t="shared" si="175"/>
        <v>9.3874752771153203E-2</v>
      </c>
      <c r="AL205" s="485">
        <f t="shared" si="175"/>
        <v>2.0306819924145181E-2</v>
      </c>
      <c r="AM205" s="485">
        <f t="shared" si="175"/>
        <v>7.2103735278842285E-2</v>
      </c>
      <c r="AN205" s="485">
        <f t="shared" si="175"/>
        <v>9.8554128704767985E-2</v>
      </c>
      <c r="AO205" s="485">
        <f t="shared" si="175"/>
        <v>2.1666744051189069E-2</v>
      </c>
      <c r="AP205" s="485">
        <f t="shared" si="175"/>
        <v>7.5256814515366699E-2</v>
      </c>
      <c r="AQ205" s="485">
        <f t="shared" si="175"/>
        <v>0.10329706305191833</v>
      </c>
      <c r="AR205" s="485">
        <f t="shared" si="175"/>
        <v>2.3073390590161669E-2</v>
      </c>
      <c r="AS205" s="485">
        <f t="shared" si="175"/>
        <v>7.8414386689775517E-2</v>
      </c>
      <c r="AT205" s="485">
        <f t="shared" si="175"/>
        <v>0.10810510209056035</v>
      </c>
      <c r="AU205" s="485">
        <f t="shared" si="175"/>
        <v>2.4527511594702123E-2</v>
      </c>
      <c r="AV205" s="485">
        <f t="shared" si="175"/>
        <v>8.157671663278987E-2</v>
      </c>
      <c r="AW205" s="485">
        <f t="shared" si="175"/>
        <v>0.11297977010182203</v>
      </c>
      <c r="AX205" s="485">
        <f t="shared" si="175"/>
        <v>2.6029837590467286E-2</v>
      </c>
      <c r="AY205" s="485">
        <f t="shared" si="175"/>
        <v>8.474405843357169E-2</v>
      </c>
      <c r="AZ205" s="485">
        <f t="shared" si="175"/>
        <v>0.11792256786288458</v>
      </c>
      <c r="BA205" s="485">
        <f t="shared" si="175"/>
        <v>2.7581075957525458E-2</v>
      </c>
      <c r="BB205" s="485">
        <f t="shared" si="175"/>
        <v>8.7916655939947796E-2</v>
      </c>
      <c r="BC205" s="485">
        <f t="shared" si="175"/>
        <v>0.12293497109719231</v>
      </c>
      <c r="BD205" s="485">
        <f t="shared" si="175"/>
        <v>2.9181909327029132E-2</v>
      </c>
      <c r="BE205" s="485">
        <f t="shared" si="175"/>
        <v>9.10947432329694E-2</v>
      </c>
      <c r="BF205" s="485">
        <f t="shared" si="175"/>
        <v>0.12801842889014248</v>
      </c>
      <c r="BG205" s="485">
        <f t="shared" si="175"/>
        <v>3.0832993998290537E-2</v>
      </c>
      <c r="BH205" s="485">
        <f t="shared" si="175"/>
        <v>9.4278545077315368E-2</v>
      </c>
      <c r="BI205" s="485">
        <f t="shared" si="175"/>
        <v>0.13317436207863387</v>
      </c>
      <c r="BJ205" s="485">
        <f t="shared" si="175"/>
        <v>3.2534958382502532E-2</v>
      </c>
      <c r="BK205" s="485">
        <f t="shared" si="175"/>
        <v>9.7468277348968568E-2</v>
      </c>
      <c r="BL205" s="485">
        <f t="shared" si="175"/>
        <v>0.13840416162297808</v>
      </c>
      <c r="BM205" s="485">
        <f t="shared" si="175"/>
        <v>3.4288401479432462E-2</v>
      </c>
      <c r="BN205" s="485">
        <f t="shared" si="175"/>
        <v>0.10066414744148755</v>
      </c>
    </row>
    <row r="206" spans="1:66" hidden="1">
      <c r="A206" s="26" t="s">
        <v>17</v>
      </c>
      <c r="B206" s="31" t="s">
        <v>359</v>
      </c>
      <c r="C206" s="26" t="s">
        <v>342</v>
      </c>
      <c r="D206" s="485">
        <f t="shared" ref="D206:AI206" si="176">(D93/D$9)-1</f>
        <v>4.8457518363188123E-2</v>
      </c>
      <c r="E206" s="485">
        <f t="shared" si="176"/>
        <v>8.7296318611578272E-3</v>
      </c>
      <c r="F206" s="485">
        <f t="shared" si="176"/>
        <v>3.9384077999899736E-2</v>
      </c>
      <c r="G206" s="485">
        <f t="shared" si="176"/>
        <v>5.2689602277338654E-2</v>
      </c>
      <c r="H206" s="485">
        <f t="shared" si="176"/>
        <v>9.6836714264043611E-3</v>
      </c>
      <c r="I206" s="485">
        <f t="shared" si="176"/>
        <v>4.2593469685588747E-2</v>
      </c>
      <c r="J206" s="485">
        <f t="shared" si="176"/>
        <v>5.696213642624004E-2</v>
      </c>
      <c r="K206" s="485">
        <f t="shared" si="176"/>
        <v>1.0676665821332865E-2</v>
      </c>
      <c r="L206" s="485">
        <f t="shared" si="176"/>
        <v>4.5796516502429441E-2</v>
      </c>
      <c r="M206" s="485">
        <f t="shared" si="176"/>
        <v>6.1277229845009495E-2</v>
      </c>
      <c r="N206" s="485">
        <f t="shared" si="176"/>
        <v>1.1709481378422648E-2</v>
      </c>
      <c r="O206" s="485">
        <f t="shared" si="176"/>
        <v>4.8994053509365809E-2</v>
      </c>
      <c r="P206" s="485">
        <f t="shared" si="176"/>
        <v>6.5636953318231495E-2</v>
      </c>
      <c r="Q206" s="485">
        <f t="shared" si="176"/>
        <v>1.2782976818465963E-2</v>
      </c>
      <c r="R206" s="485">
        <f t="shared" si="176"/>
        <v>5.2186872913089211E-2</v>
      </c>
      <c r="S206" s="485">
        <f t="shared" si="176"/>
        <v>7.0043340323134196E-2</v>
      </c>
      <c r="T206" s="485">
        <f t="shared" si="176"/>
        <v>1.3898001746288191E-2</v>
      </c>
      <c r="U206" s="485">
        <f t="shared" si="176"/>
        <v>5.5375726631420541E-2</v>
      </c>
      <c r="V206" s="485">
        <f t="shared" si="176"/>
        <v>7.4498387735780325E-2</v>
      </c>
      <c r="W206" s="485">
        <f t="shared" si="176"/>
        <v>1.5055395117123505E-2</v>
      </c>
      <c r="X206" s="485">
        <f t="shared" si="176"/>
        <v>5.8561328676843161E-2</v>
      </c>
      <c r="Y206" s="485">
        <f t="shared" si="176"/>
        <v>7.9004056318278115E-2</v>
      </c>
      <c r="Z206" s="485">
        <f t="shared" si="176"/>
        <v>1.6255983677732289E-2</v>
      </c>
      <c r="AA206" s="485">
        <f t="shared" si="176"/>
        <v>6.1744357374867942E-2</v>
      </c>
      <c r="AB206" s="485">
        <f t="shared" si="176"/>
        <v>8.3562271004076871E-2</v>
      </c>
      <c r="AC206" s="485">
        <f t="shared" si="176"/>
        <v>1.7500580386636155E-2</v>
      </c>
      <c r="AD206" s="485">
        <f t="shared" si="176"/>
        <v>6.492545743053868E-2</v>
      </c>
      <c r="AE206" s="485">
        <f t="shared" si="176"/>
        <v>8.8174920997602824E-2</v>
      </c>
      <c r="AF206" s="485">
        <f t="shared" si="176"/>
        <v>1.8789982818135487E-2</v>
      </c>
      <c r="AG206" s="485">
        <f t="shared" si="176"/>
        <v>6.8105241855183518E-2</v>
      </c>
      <c r="AH206" s="485">
        <f t="shared" si="176"/>
        <v>9.2843859703804821E-2</v>
      </c>
      <c r="AI206" s="485">
        <f t="shared" si="176"/>
        <v>2.0124971555053106E-2</v>
      </c>
      <c r="AJ206" s="485">
        <f t="shared" ref="AJ206:BN206" si="177">(AJ93/AJ$9)-1</f>
        <v>7.1284293764420692E-2</v>
      </c>
      <c r="AK206" s="485">
        <f t="shared" si="177"/>
        <v>9.7570904502567446E-2</v>
      </c>
      <c r="AL206" s="485">
        <f t="shared" si="177"/>
        <v>2.150630857539193E-2</v>
      </c>
      <c r="AM206" s="485">
        <f t="shared" si="177"/>
        <v>7.4463168057431028E-2</v>
      </c>
      <c r="AN206" s="485">
        <f t="shared" si="177"/>
        <v>0.10235783638245688</v>
      </c>
      <c r="AO206" s="485">
        <f t="shared" si="177"/>
        <v>2.2934735638341364E-2</v>
      </c>
      <c r="AP206" s="485">
        <f t="shared" si="177"/>
        <v>7.7642392986638775E-2</v>
      </c>
      <c r="AQ206" s="485">
        <f t="shared" si="177"/>
        <v>0.10720639944782562</v>
      </c>
      <c r="AR206" s="485">
        <f t="shared" si="177"/>
        <v>2.4410972675279474E-2</v>
      </c>
      <c r="AS206" s="485">
        <f t="shared" si="177"/>
        <v>8.0822471626132097E-2</v>
      </c>
      <c r="AT206" s="485">
        <f t="shared" si="177"/>
        <v>0.11211830031291536</v>
      </c>
      <c r="AU206" s="485">
        <f t="shared" si="177"/>
        <v>2.5935716191600067E-2</v>
      </c>
      <c r="AV206" s="485">
        <f t="shared" si="177"/>
        <v>8.4003883246443367E-2</v>
      </c>
      <c r="AW206" s="485">
        <f t="shared" si="177"/>
        <v>0.11709520739627477</v>
      </c>
      <c r="AX206" s="485">
        <f t="shared" si="177"/>
        <v>2.7509637685366517E-2</v>
      </c>
      <c r="AY206" s="485">
        <f t="shared" si="177"/>
        <v>8.7187084602646125E-2</v>
      </c>
      <c r="AZ206" s="485">
        <f t="shared" si="177"/>
        <v>0.12213875012849917</v>
      </c>
      <c r="BA206" s="485">
        <f t="shared" si="177"/>
        <v>2.9133382088918136E-2</v>
      </c>
      <c r="BB206" s="485">
        <f t="shared" si="177"/>
        <v>9.0372511142142065E-2</v>
      </c>
      <c r="BC206" s="485">
        <f t="shared" si="177"/>
        <v>0.1272505180860497</v>
      </c>
      <c r="BD206" s="485">
        <f t="shared" si="177"/>
        <v>3.0807566239654749E-2</v>
      </c>
      <c r="BE206" s="485">
        <f t="shared" si="177"/>
        <v>9.3560578137988237E-2</v>
      </c>
      <c r="BF206" s="485">
        <f t="shared" si="177"/>
        <v>0.1324320600636133</v>
      </c>
      <c r="BG206" s="485">
        <f t="shared" si="177"/>
        <v>3.2532777386292455E-2</v>
      </c>
      <c r="BH206" s="485">
        <f t="shared" si="177"/>
        <v>9.6751681753097563E-2</v>
      </c>
      <c r="BI206" s="485">
        <f t="shared" si="177"/>
        <v>0.13768488309727633</v>
      </c>
      <c r="BJ206" s="485">
        <f t="shared" si="177"/>
        <v>3.4309571736909961E-2</v>
      </c>
      <c r="BK206" s="485">
        <f t="shared" si="177"/>
        <v>9.9946200040253785E-2</v>
      </c>
      <c r="BL206" s="485">
        <f t="shared" si="177"/>
        <v>0.14301045145048619</v>
      </c>
      <c r="BM206" s="485">
        <f t="shared" si="177"/>
        <v>3.6138473055093767E-2</v>
      </c>
      <c r="BN206" s="485">
        <f t="shared" si="177"/>
        <v>0.1031444938824404</v>
      </c>
    </row>
    <row r="207" spans="1:66" hidden="1">
      <c r="A207" s="26" t="s">
        <v>17</v>
      </c>
      <c r="B207" s="31" t="s">
        <v>359</v>
      </c>
      <c r="C207" s="26" t="s">
        <v>343</v>
      </c>
      <c r="D207" s="485">
        <f t="shared" ref="D207:AI207" si="178">(D94/D$10)-1</f>
        <v>4.6136252668112165E-2</v>
      </c>
      <c r="E207" s="485">
        <f t="shared" si="178"/>
        <v>8.199557590486739E-3</v>
      </c>
      <c r="F207" s="485">
        <f t="shared" si="178"/>
        <v>3.7628160806072009E-2</v>
      </c>
      <c r="G207" s="485">
        <f t="shared" si="178"/>
        <v>5.0223512433602568E-2</v>
      </c>
      <c r="H207" s="485">
        <f t="shared" si="178"/>
        <v>9.0997111309016887E-3</v>
      </c>
      <c r="I207" s="485">
        <f t="shared" si="178"/>
        <v>4.0752961128700971E-2</v>
      </c>
      <c r="J207" s="485">
        <f t="shared" si="178"/>
        <v>5.4356235213956827E-2</v>
      </c>
      <c r="K207" s="485">
        <f t="shared" si="178"/>
        <v>1.0037353674297478E-2</v>
      </c>
      <c r="L207" s="485">
        <f t="shared" si="178"/>
        <v>4.3878457938646642E-2</v>
      </c>
      <c r="M207" s="485">
        <f t="shared" si="178"/>
        <v>5.8536129535142978E-2</v>
      </c>
      <c r="N207" s="485">
        <f t="shared" si="178"/>
        <v>1.1013368791449984E-2</v>
      </c>
      <c r="O207" s="485">
        <f t="shared" si="178"/>
        <v>4.7005076501115628E-2</v>
      </c>
      <c r="P207" s="485">
        <f t="shared" si="178"/>
        <v>6.276489356353232E-2</v>
      </c>
      <c r="Q207" s="485">
        <f t="shared" si="178"/>
        <v>1.2028635708791757E-2</v>
      </c>
      <c r="R207" s="485">
        <f t="shared" si="178"/>
        <v>5.0133223571491747E-2</v>
      </c>
      <c r="S207" s="485">
        <f t="shared" si="178"/>
        <v>6.7044214546392755E-2</v>
      </c>
      <c r="T207" s="485">
        <f t="shared" si="178"/>
        <v>1.308402787806906E-2</v>
      </c>
      <c r="U207" s="485">
        <f t="shared" si="178"/>
        <v>5.326328831907956E-2</v>
      </c>
      <c r="V207" s="485">
        <f t="shared" si="178"/>
        <v>7.1375768133901785E-2</v>
      </c>
      <c r="W207" s="485">
        <f t="shared" si="178"/>
        <v>1.4180411507787927E-2</v>
      </c>
      <c r="X207" s="485">
        <f t="shared" si="178"/>
        <v>5.639564319831547E-2</v>
      </c>
      <c r="Y207" s="485">
        <f t="shared" si="178"/>
        <v>7.5761217588586671E-2</v>
      </c>
      <c r="Z207" s="485">
        <f t="shared" si="178"/>
        <v>1.5318644059779007E-2</v>
      </c>
      <c r="AA207" s="485">
        <f t="shared" si="178"/>
        <v>5.9530644770912966E-2</v>
      </c>
      <c r="AB207" s="485">
        <f t="shared" si="178"/>
        <v>8.0202212888278224E-2</v>
      </c>
      <c r="AC207" s="485">
        <f t="shared" si="178"/>
        <v>1.6499572714544719E-2</v>
      </c>
      <c r="AD207" s="485">
        <f t="shared" si="178"/>
        <v>6.2668634482173635E-2</v>
      </c>
      <c r="AE207" s="485">
        <f t="shared" si="178"/>
        <v>8.4700389728786574E-2</v>
      </c>
      <c r="AF207" s="485">
        <f t="shared" si="178"/>
        <v>1.77240328093482E-2</v>
      </c>
      <c r="AG207" s="485">
        <f t="shared" si="178"/>
        <v>6.5809939394430472E-2</v>
      </c>
      <c r="AH207" s="485">
        <f t="shared" si="178"/>
        <v>8.9257368432729356E-2</v>
      </c>
      <c r="AI207" s="485">
        <f t="shared" si="178"/>
        <v>1.8992846253319318E-2</v>
      </c>
      <c r="AJ207" s="485">
        <f t="shared" ref="AJ207:BN207" si="179">(AJ94/AJ$10)-1</f>
        <v>6.8954872880376161E-2</v>
      </c>
      <c r="AK207" s="485">
        <f t="shared" si="179"/>
        <v>9.3874752771152981E-2</v>
      </c>
      <c r="AL207" s="485">
        <f t="shared" si="179"/>
        <v>2.0306819924145181E-2</v>
      </c>
      <c r="AM207" s="485">
        <f t="shared" si="179"/>
        <v>7.2103735278842063E-2</v>
      </c>
      <c r="AN207" s="485">
        <f t="shared" si="179"/>
        <v>9.8554128704767985E-2</v>
      </c>
      <c r="AO207" s="485">
        <f t="shared" si="179"/>
        <v>2.1666744051189069E-2</v>
      </c>
      <c r="AP207" s="485">
        <f t="shared" si="179"/>
        <v>7.5256814515366699E-2</v>
      </c>
      <c r="AQ207" s="485">
        <f t="shared" si="179"/>
        <v>0.1032970630519181</v>
      </c>
      <c r="AR207" s="485">
        <f t="shared" si="179"/>
        <v>2.3073390590161669E-2</v>
      </c>
      <c r="AS207" s="485">
        <f t="shared" si="179"/>
        <v>7.8414386689775073E-2</v>
      </c>
      <c r="AT207" s="485">
        <f t="shared" si="179"/>
        <v>0.1081051020905599</v>
      </c>
      <c r="AU207" s="485">
        <f t="shared" si="179"/>
        <v>2.4527511594701901E-2</v>
      </c>
      <c r="AV207" s="485">
        <f t="shared" si="179"/>
        <v>8.1576716632789426E-2</v>
      </c>
      <c r="AW207" s="485">
        <f t="shared" si="179"/>
        <v>0.11297977010182203</v>
      </c>
      <c r="AX207" s="485">
        <f t="shared" si="179"/>
        <v>2.6029837590467508E-2</v>
      </c>
      <c r="AY207" s="485">
        <f t="shared" si="179"/>
        <v>8.474405843357169E-2</v>
      </c>
      <c r="AZ207" s="485">
        <f t="shared" si="179"/>
        <v>0.11792256786288435</v>
      </c>
      <c r="BA207" s="485">
        <f t="shared" si="179"/>
        <v>2.7581075957525458E-2</v>
      </c>
      <c r="BB207" s="485">
        <f t="shared" si="179"/>
        <v>8.7916655939947352E-2</v>
      </c>
      <c r="BC207" s="485">
        <f t="shared" si="179"/>
        <v>0.12293497109719298</v>
      </c>
      <c r="BD207" s="485">
        <f t="shared" si="179"/>
        <v>2.9181909327029354E-2</v>
      </c>
      <c r="BE207" s="485">
        <f t="shared" si="179"/>
        <v>9.1094743232969844E-2</v>
      </c>
      <c r="BF207" s="485">
        <f t="shared" si="179"/>
        <v>0.12801842889014203</v>
      </c>
      <c r="BG207" s="485">
        <f t="shared" si="179"/>
        <v>3.0832993998290315E-2</v>
      </c>
      <c r="BH207" s="485">
        <f t="shared" si="179"/>
        <v>9.4278545077315368E-2</v>
      </c>
      <c r="BI207" s="485">
        <f t="shared" si="179"/>
        <v>0.13317436207863453</v>
      </c>
      <c r="BJ207" s="485">
        <f t="shared" si="179"/>
        <v>3.2534958382502532E-2</v>
      </c>
      <c r="BK207" s="485">
        <f t="shared" si="179"/>
        <v>9.7468277348969012E-2</v>
      </c>
      <c r="BL207" s="485">
        <f t="shared" si="179"/>
        <v>0.13840416162297853</v>
      </c>
      <c r="BM207" s="485">
        <f t="shared" si="179"/>
        <v>3.4288401479432684E-2</v>
      </c>
      <c r="BN207" s="485">
        <f t="shared" si="179"/>
        <v>0.10066414744148755</v>
      </c>
    </row>
    <row r="208" spans="1:66" hidden="1">
      <c r="A208" s="26" t="s">
        <v>17</v>
      </c>
      <c r="B208" s="31" t="s">
        <v>359</v>
      </c>
      <c r="C208" s="26" t="s">
        <v>344</v>
      </c>
      <c r="D208" s="485">
        <f t="shared" ref="D208:AI208" si="180">(D95/D$11)-1</f>
        <v>4.6136252668111943E-2</v>
      </c>
      <c r="E208" s="485">
        <f t="shared" si="180"/>
        <v>8.199557590486517E-3</v>
      </c>
      <c r="F208" s="485">
        <f t="shared" si="180"/>
        <v>3.7628160806071786E-2</v>
      </c>
      <c r="G208" s="485">
        <f t="shared" si="180"/>
        <v>5.0223512433602568E-2</v>
      </c>
      <c r="H208" s="485">
        <f t="shared" si="180"/>
        <v>9.0997111309016887E-3</v>
      </c>
      <c r="I208" s="485">
        <f t="shared" si="180"/>
        <v>4.0752961128700971E-2</v>
      </c>
      <c r="J208" s="485">
        <f t="shared" si="180"/>
        <v>5.4356235213957271E-2</v>
      </c>
      <c r="K208" s="485">
        <f t="shared" si="180"/>
        <v>1.00373536742977E-2</v>
      </c>
      <c r="L208" s="485">
        <f t="shared" si="180"/>
        <v>4.3878457938646642E-2</v>
      </c>
      <c r="M208" s="485">
        <f t="shared" si="180"/>
        <v>5.8536129535142978E-2</v>
      </c>
      <c r="N208" s="485">
        <f t="shared" si="180"/>
        <v>1.1013368791449984E-2</v>
      </c>
      <c r="O208" s="485">
        <f t="shared" si="180"/>
        <v>4.700507650111585E-2</v>
      </c>
      <c r="P208" s="485">
        <f t="shared" si="180"/>
        <v>6.2764893563531876E-2</v>
      </c>
      <c r="Q208" s="485">
        <f t="shared" si="180"/>
        <v>1.2028635708791757E-2</v>
      </c>
      <c r="R208" s="485">
        <f t="shared" si="180"/>
        <v>5.0133223571491303E-2</v>
      </c>
      <c r="S208" s="485">
        <f t="shared" si="180"/>
        <v>6.7044214546393643E-2</v>
      </c>
      <c r="T208" s="485">
        <f t="shared" si="180"/>
        <v>1.3084027878069282E-2</v>
      </c>
      <c r="U208" s="485">
        <f t="shared" si="180"/>
        <v>5.3263288319079782E-2</v>
      </c>
      <c r="V208" s="485">
        <f t="shared" si="180"/>
        <v>7.1375768133901785E-2</v>
      </c>
      <c r="W208" s="485">
        <f t="shared" si="180"/>
        <v>1.4180411507787705E-2</v>
      </c>
      <c r="X208" s="485">
        <f t="shared" si="180"/>
        <v>5.639564319831547E-2</v>
      </c>
      <c r="Y208" s="485">
        <f t="shared" si="180"/>
        <v>7.5761217588586893E-2</v>
      </c>
      <c r="Z208" s="485">
        <f t="shared" si="180"/>
        <v>1.5318644059779007E-2</v>
      </c>
      <c r="AA208" s="485">
        <f t="shared" si="180"/>
        <v>5.9530644770913188E-2</v>
      </c>
      <c r="AB208" s="485">
        <f t="shared" si="180"/>
        <v>8.0202212888278446E-2</v>
      </c>
      <c r="AC208" s="485">
        <f t="shared" si="180"/>
        <v>1.6499572714544497E-2</v>
      </c>
      <c r="AD208" s="485">
        <f t="shared" si="180"/>
        <v>6.2668634482174079E-2</v>
      </c>
      <c r="AE208" s="485">
        <f t="shared" si="180"/>
        <v>8.470038972878613E-2</v>
      </c>
      <c r="AF208" s="485">
        <f t="shared" si="180"/>
        <v>1.77240328093482E-2</v>
      </c>
      <c r="AG208" s="485">
        <f t="shared" si="180"/>
        <v>6.5809939394429806E-2</v>
      </c>
      <c r="AH208" s="485">
        <f t="shared" si="180"/>
        <v>8.92573684327298E-2</v>
      </c>
      <c r="AI208" s="485">
        <f t="shared" si="180"/>
        <v>1.8992846253319318E-2</v>
      </c>
      <c r="AJ208" s="485">
        <f t="shared" ref="AJ208:BN208" si="181">(AJ95/AJ$11)-1</f>
        <v>6.8954872880376383E-2</v>
      </c>
      <c r="AK208" s="485">
        <f t="shared" si="181"/>
        <v>9.3874752771153203E-2</v>
      </c>
      <c r="AL208" s="485">
        <f t="shared" si="181"/>
        <v>2.0306819924145181E-2</v>
      </c>
      <c r="AM208" s="485">
        <f t="shared" si="181"/>
        <v>7.2103735278842507E-2</v>
      </c>
      <c r="AN208" s="485">
        <f t="shared" si="181"/>
        <v>9.8554128704768207E-2</v>
      </c>
      <c r="AO208" s="485">
        <f t="shared" si="181"/>
        <v>2.1666744051189069E-2</v>
      </c>
      <c r="AP208" s="485">
        <f t="shared" si="181"/>
        <v>7.5256814515366699E-2</v>
      </c>
      <c r="AQ208" s="485">
        <f t="shared" si="181"/>
        <v>0.10329706305191855</v>
      </c>
      <c r="AR208" s="485">
        <f t="shared" si="181"/>
        <v>2.3073390590161891E-2</v>
      </c>
      <c r="AS208" s="485">
        <f t="shared" si="181"/>
        <v>7.8414386689775517E-2</v>
      </c>
      <c r="AT208" s="485">
        <f t="shared" si="181"/>
        <v>0.10810510209056035</v>
      </c>
      <c r="AU208" s="485">
        <f t="shared" si="181"/>
        <v>2.4527511594702123E-2</v>
      </c>
      <c r="AV208" s="485">
        <f t="shared" si="181"/>
        <v>8.157671663278987E-2</v>
      </c>
      <c r="AW208" s="485">
        <f t="shared" si="181"/>
        <v>0.11297977010182203</v>
      </c>
      <c r="AX208" s="485">
        <f t="shared" si="181"/>
        <v>2.6029837590467286E-2</v>
      </c>
      <c r="AY208" s="485">
        <f t="shared" si="181"/>
        <v>8.474405843357169E-2</v>
      </c>
      <c r="AZ208" s="485">
        <f t="shared" si="181"/>
        <v>0.1179225678628848</v>
      </c>
      <c r="BA208" s="485">
        <f t="shared" si="181"/>
        <v>2.758107595752568E-2</v>
      </c>
      <c r="BB208" s="485">
        <f t="shared" si="181"/>
        <v>8.7916655939947574E-2</v>
      </c>
      <c r="BC208" s="485">
        <f t="shared" si="181"/>
        <v>0.1229349710971932</v>
      </c>
      <c r="BD208" s="485">
        <f t="shared" si="181"/>
        <v>2.9181909327029576E-2</v>
      </c>
      <c r="BE208" s="485">
        <f t="shared" si="181"/>
        <v>9.1094743232970066E-2</v>
      </c>
      <c r="BF208" s="485">
        <f t="shared" si="181"/>
        <v>0.12801842889014292</v>
      </c>
      <c r="BG208" s="485">
        <f t="shared" si="181"/>
        <v>3.0832993998290537E-2</v>
      </c>
      <c r="BH208" s="485">
        <f t="shared" si="181"/>
        <v>9.4278545077315812E-2</v>
      </c>
      <c r="BI208" s="485">
        <f t="shared" si="181"/>
        <v>0.13317436207863409</v>
      </c>
      <c r="BJ208" s="485">
        <f t="shared" si="181"/>
        <v>3.2534958382502532E-2</v>
      </c>
      <c r="BK208" s="485">
        <f t="shared" si="181"/>
        <v>9.746827734896879E-2</v>
      </c>
      <c r="BL208" s="485">
        <f t="shared" si="181"/>
        <v>0.13840416162297875</v>
      </c>
      <c r="BM208" s="485">
        <f t="shared" si="181"/>
        <v>3.4288401479432684E-2</v>
      </c>
      <c r="BN208" s="485">
        <f t="shared" si="181"/>
        <v>0.10066414744148755</v>
      </c>
    </row>
    <row r="209" spans="1:66" hidden="1">
      <c r="A209" s="26" t="s">
        <v>17</v>
      </c>
      <c r="B209" s="31" t="s">
        <v>359</v>
      </c>
      <c r="C209" s="26" t="s">
        <v>345</v>
      </c>
      <c r="D209" s="485">
        <f t="shared" ref="D209:AI209" si="182">(D96/D$12)-1</f>
        <v>4.4030763094879299E-2</v>
      </c>
      <c r="E209" s="485">
        <f t="shared" si="182"/>
        <v>7.7301717970581496E-3</v>
      </c>
      <c r="F209" s="485">
        <f t="shared" si="182"/>
        <v>3.6022134013401041E-2</v>
      </c>
      <c r="G209" s="485">
        <f t="shared" si="182"/>
        <v>4.7982361766114812E-2</v>
      </c>
      <c r="H209" s="485">
        <f t="shared" si="182"/>
        <v>8.5821750383618944E-3</v>
      </c>
      <c r="I209" s="485">
        <f t="shared" si="182"/>
        <v>3.9064924706064819E-2</v>
      </c>
      <c r="J209" s="485">
        <f t="shared" si="182"/>
        <v>5.1983722156227818E-2</v>
      </c>
      <c r="K209" s="485">
        <f t="shared" si="182"/>
        <v>9.4702792114444989E-3</v>
      </c>
      <c r="L209" s="485">
        <f t="shared" si="182"/>
        <v>4.2114605868330379E-2</v>
      </c>
      <c r="M209" s="485">
        <f t="shared" si="182"/>
        <v>5.6036240020585382E-2</v>
      </c>
      <c r="N209" s="485">
        <f t="shared" si="182"/>
        <v>1.0395377854290233E-2</v>
      </c>
      <c r="O209" s="485">
        <f t="shared" si="182"/>
        <v>4.517128954332672E-2</v>
      </c>
      <c r="P209" s="485">
        <f t="shared" si="182"/>
        <v>6.0141318995032389E-2</v>
      </c>
      <c r="Q209" s="485">
        <f t="shared" si="182"/>
        <v>1.1358363025782969E-2</v>
      </c>
      <c r="R209" s="485">
        <f t="shared" si="182"/>
        <v>4.8235084370391368E-2</v>
      </c>
      <c r="S209" s="485">
        <f t="shared" si="182"/>
        <v>6.4300369384777678E-2</v>
      </c>
      <c r="T209" s="485">
        <f t="shared" si="182"/>
        <v>1.2360123960413194E-2</v>
      </c>
      <c r="U209" s="485">
        <f t="shared" si="182"/>
        <v>5.1306095721324274E-2</v>
      </c>
      <c r="V209" s="485">
        <f t="shared" si="182"/>
        <v>6.8514806876250667E-2</v>
      </c>
      <c r="W209" s="485">
        <f t="shared" si="182"/>
        <v>1.3401545678167315E-2</v>
      </c>
      <c r="X209" s="485">
        <f t="shared" si="182"/>
        <v>5.438442583112657E-2</v>
      </c>
      <c r="Y209" s="485">
        <f t="shared" si="182"/>
        <v>7.2786051173720168E-2</v>
      </c>
      <c r="Z209" s="485">
        <f t="shared" si="182"/>
        <v>1.4483507552215835E-2</v>
      </c>
      <c r="AA209" s="485">
        <f t="shared" si="182"/>
        <v>5.7470173923456658E-2</v>
      </c>
      <c r="AB209" s="485">
        <f t="shared" si="182"/>
        <v>7.7115524562889615E-2</v>
      </c>
      <c r="AC209" s="485">
        <f t="shared" si="182"/>
        <v>1.5606881837358255E-2</v>
      </c>
      <c r="AD209" s="485">
        <f t="shared" si="182"/>
        <v>6.0563436331048326E-2</v>
      </c>
      <c r="AE209" s="485">
        <f t="shared" si="182"/>
        <v>8.1504650404031764E-2</v>
      </c>
      <c r="AF209" s="485">
        <f t="shared" si="182"/>
        <v>1.6772532162485643E-2</v>
      </c>
      <c r="AG209" s="485">
        <f t="shared" si="182"/>
        <v>6.3664306611305621E-2</v>
      </c>
      <c r="AH209" s="485">
        <f t="shared" si="182"/>
        <v>8.5954851557654255E-2</v>
      </c>
      <c r="AI209" s="485">
        <f t="shared" si="182"/>
        <v>1.7981311990659332E-2</v>
      </c>
      <c r="AJ209" s="485">
        <f t="shared" ref="AJ209:BN209" si="183">(AJ96/AJ$12)-1</f>
        <v>6.6772875657287845E-2</v>
      </c>
      <c r="AK209" s="485">
        <f t="shared" si="183"/>
        <v>9.0467548746077986E-2</v>
      </c>
      <c r="AL209" s="485">
        <f t="shared" si="183"/>
        <v>1.923406305070019E-2</v>
      </c>
      <c r="AM209" s="485">
        <f t="shared" si="183"/>
        <v>6.9889231804289187E-2</v>
      </c>
      <c r="AN209" s="485">
        <f t="shared" si="183"/>
        <v>9.5044158854713512E-2</v>
      </c>
      <c r="AO209" s="485">
        <f t="shared" si="183"/>
        <v>2.05316137445124E-2</v>
      </c>
      <c r="AP209" s="485">
        <f t="shared" si="183"/>
        <v>7.3013460932191521E-2</v>
      </c>
      <c r="AQ209" s="485">
        <f t="shared" si="183"/>
        <v>9.9686093177258517E-2</v>
      </c>
      <c r="AR209" s="485">
        <f t="shared" si="183"/>
        <v>2.1874777534651946E-2</v>
      </c>
      <c r="AS209" s="485">
        <f t="shared" si="183"/>
        <v>7.6145646563791525E-2</v>
      </c>
      <c r="AT209" s="485">
        <f t="shared" si="183"/>
        <v>0.10439475560939782</v>
      </c>
      <c r="AU209" s="485">
        <f t="shared" si="183"/>
        <v>2.3264351316946374E-2</v>
      </c>
      <c r="AV209" s="485">
        <f t="shared" si="183"/>
        <v>7.9285869959249577E-2</v>
      </c>
      <c r="AW209" s="485">
        <f t="shared" si="183"/>
        <v>0.10917154079604963</v>
      </c>
      <c r="AX209" s="485">
        <f t="shared" si="183"/>
        <v>2.4701113783246464E-2</v>
      </c>
      <c r="AY209" s="485">
        <f t="shared" si="183"/>
        <v>8.2434210206851821E-2</v>
      </c>
      <c r="AZ209" s="485">
        <f t="shared" si="183"/>
        <v>0.11401783223752893</v>
      </c>
      <c r="BA209" s="485">
        <f t="shared" si="183"/>
        <v>2.6185823779641293E-2</v>
      </c>
      <c r="BB209" s="485">
        <f t="shared" si="183"/>
        <v>8.5590744310212186E-2</v>
      </c>
      <c r="BC209" s="485">
        <f t="shared" si="183"/>
        <v>0.11893500036044147</v>
      </c>
      <c r="BD209" s="485">
        <f t="shared" si="183"/>
        <v>2.7719218665717138E-2</v>
      </c>
      <c r="BE209" s="485">
        <f t="shared" si="183"/>
        <v>8.8755547272093782E-2</v>
      </c>
      <c r="BF209" s="485">
        <f t="shared" si="183"/>
        <v>0.12392440055943599</v>
      </c>
      <c r="BG209" s="485">
        <f t="shared" si="183"/>
        <v>2.9302012680643141E-2</v>
      </c>
      <c r="BH209" s="485">
        <f t="shared" si="183"/>
        <v>9.192869217496713E-2</v>
      </c>
      <c r="BI209" s="485">
        <f t="shared" si="183"/>
        <v>0.12898737121631387</v>
      </c>
      <c r="BJ209" s="485">
        <f t="shared" si="183"/>
        <v>3.093489532206295E-2</v>
      </c>
      <c r="BK209" s="485">
        <f t="shared" si="183"/>
        <v>9.5110250258450879E-2</v>
      </c>
      <c r="BL209" s="485">
        <f t="shared" si="183"/>
        <v>0.13412523170330748</v>
      </c>
      <c r="BM209" s="485">
        <f t="shared" si="183"/>
        <v>3.2618529743924984E-2</v>
      </c>
      <c r="BN209" s="485">
        <f t="shared" si="183"/>
        <v>9.8300290993765804E-2</v>
      </c>
    </row>
    <row r="210" spans="1:66" hidden="1">
      <c r="A210" s="26" t="s">
        <v>17</v>
      </c>
      <c r="B210" s="31" t="s">
        <v>359</v>
      </c>
      <c r="C210" s="26" t="s">
        <v>346</v>
      </c>
      <c r="D210" s="485">
        <f t="shared" ref="D210:AI210" si="184">(D97/D$13)-1</f>
        <v>5.8023672302976115E-2</v>
      </c>
      <c r="E210" s="485">
        <f t="shared" si="184"/>
        <v>2.8825462219289388E-2</v>
      </c>
      <c r="F210" s="485">
        <f t="shared" si="184"/>
        <v>2.8380139446299246E-2</v>
      </c>
      <c r="G210" s="485">
        <f t="shared" si="184"/>
        <v>6.3972366640873357E-2</v>
      </c>
      <c r="H210" s="485">
        <f t="shared" si="184"/>
        <v>3.1730163386291643E-2</v>
      </c>
      <c r="I210" s="485">
        <f t="shared" si="184"/>
        <v>3.12506160998125E-2</v>
      </c>
      <c r="J210" s="485">
        <f t="shared" si="184"/>
        <v>7.0094206062593312E-2</v>
      </c>
      <c r="K210" s="485">
        <f t="shared" si="184"/>
        <v>3.4710123242182922E-2</v>
      </c>
      <c r="L210" s="485">
        <f t="shared" si="184"/>
        <v>3.4197097356636341E-2</v>
      </c>
      <c r="M210" s="485">
        <f t="shared" si="184"/>
        <v>7.6389070386037927E-2</v>
      </c>
      <c r="N210" s="485">
        <f t="shared" si="184"/>
        <v>3.7764608243896713E-2</v>
      </c>
      <c r="O210" s="485">
        <f t="shared" si="184"/>
        <v>3.7218904783717255E-2</v>
      </c>
      <c r="P210" s="485">
        <f t="shared" si="184"/>
        <v>8.2856710533004918E-2</v>
      </c>
      <c r="Q210" s="485">
        <f t="shared" si="184"/>
        <v>4.0892816491007178E-2</v>
      </c>
      <c r="R210" s="485">
        <f t="shared" si="184"/>
        <v>4.0315288353572898E-2</v>
      </c>
      <c r="S210" s="485">
        <f t="shared" si="184"/>
        <v>8.9496752570565663E-2</v>
      </c>
      <c r="T210" s="485">
        <f t="shared" si="184"/>
        <v>4.4093881310256045E-2</v>
      </c>
      <c r="U210" s="485">
        <f t="shared" si="184"/>
        <v>4.3485429876605419E-2</v>
      </c>
      <c r="V210" s="485">
        <f t="shared" si="184"/>
        <v>9.6308702109746624E-2</v>
      </c>
      <c r="W210" s="485">
        <f t="shared" si="184"/>
        <v>4.7366875001605413E-2</v>
      </c>
      <c r="X210" s="485">
        <f t="shared" si="184"/>
        <v>4.6728446618159669E-2</v>
      </c>
      <c r="Y210" s="485">
        <f t="shared" si="184"/>
        <v>0.10329194903285654</v>
      </c>
      <c r="Z210" s="485">
        <f t="shared" si="184"/>
        <v>5.0710812721226128E-2</v>
      </c>
      <c r="AA210" s="485">
        <f t="shared" si="184"/>
        <v>5.0043395075997088E-2</v>
      </c>
      <c r="AB210" s="485">
        <f t="shared" si="184"/>
        <v>0.11044577251954957</v>
      </c>
      <c r="AC210" s="485">
        <f t="shared" si="184"/>
        <v>5.4124656476669308E-2</v>
      </c>
      <c r="AD210" s="485">
        <f t="shared" si="184"/>
        <v>5.3429274893473266E-2</v>
      </c>
      <c r="AE210" s="485">
        <f t="shared" si="184"/>
        <v>0.11776934634066039</v>
      </c>
      <c r="AF210" s="485">
        <f t="shared" si="184"/>
        <v>5.760731920954254E-2</v>
      </c>
      <c r="AG210" s="485">
        <f t="shared" si="184"/>
        <v>5.6885032883549957E-2</v>
      </c>
      <c r="AH210" s="485">
        <f t="shared" si="184"/>
        <v>0.12526174438813564</v>
      </c>
      <c r="AI210" s="485">
        <f t="shared" si="184"/>
        <v>6.115766894130914E-2</v>
      </c>
      <c r="AJ210" s="485">
        <f t="shared" ref="AJ210:BN210" si="185">(AJ97/AJ$13)-1</f>
        <v>6.0409567138860254E-2</v>
      </c>
      <c r="AK210" s="485">
        <f t="shared" si="185"/>
        <v>0.1329219464089022</v>
      </c>
      <c r="AL210" s="485">
        <f t="shared" si="185"/>
        <v>6.4774532958327802E-2</v>
      </c>
      <c r="AM210" s="485">
        <f t="shared" si="185"/>
        <v>6.4001731203352952E-2</v>
      </c>
      <c r="AN210" s="485">
        <f t="shared" si="185"/>
        <v>0.14074884391030795</v>
      </c>
      <c r="AO210" s="485">
        <f t="shared" si="185"/>
        <v>6.8456702012935189E-2</v>
      </c>
      <c r="AP210" s="485">
        <f t="shared" si="185"/>
        <v>6.7660338281538834E-2</v>
      </c>
      <c r="AQ210" s="485">
        <f t="shared" si="185"/>
        <v>0.14874124620482854</v>
      </c>
      <c r="AR210" s="485">
        <f t="shared" si="185"/>
        <v>7.2202934518246886E-2</v>
      </c>
      <c r="AS210" s="485">
        <f t="shared" si="185"/>
        <v>7.1384165462083038E-2</v>
      </c>
      <c r="AT210" s="485">
        <f t="shared" si="185"/>
        <v>0.15689788656204229</v>
      </c>
      <c r="AU210" s="485">
        <f t="shared" si="185"/>
        <v>7.6011960715370419E-2</v>
      </c>
      <c r="AV210" s="485">
        <f t="shared" si="185"/>
        <v>7.517195793334519E-2</v>
      </c>
      <c r="AW210" s="485">
        <f t="shared" si="185"/>
        <v>0.1652174284363821</v>
      </c>
      <c r="AX210" s="485">
        <f t="shared" si="185"/>
        <v>7.9882486792869356E-2</v>
      </c>
      <c r="AY210" s="485">
        <f t="shared" si="185"/>
        <v>7.9022433169509299E-2</v>
      </c>
      <c r="AZ210" s="485">
        <f t="shared" si="185"/>
        <v>0.17369847173997321</v>
      </c>
      <c r="BA210" s="485">
        <f t="shared" si="185"/>
        <v>8.381319893960959E-2</v>
      </c>
      <c r="BB210" s="485">
        <f t="shared" si="185"/>
        <v>8.2934285067118863E-2</v>
      </c>
      <c r="BC210" s="485">
        <f t="shared" si="185"/>
        <v>0.18233955913078681</v>
      </c>
      <c r="BD210" s="485">
        <f t="shared" si="185"/>
        <v>8.7802767313466035E-2</v>
      </c>
      <c r="BE210" s="485">
        <f t="shared" si="185"/>
        <v>8.6906188013105456E-2</v>
      </c>
      <c r="BF210" s="485">
        <f t="shared" si="185"/>
        <v>0.19113918228749394</v>
      </c>
      <c r="BG210" s="485">
        <f t="shared" si="185"/>
        <v>9.1849849909819037E-2</v>
      </c>
      <c r="BH210" s="485">
        <f t="shared" si="185"/>
        <v>9.0936800866781908E-2</v>
      </c>
      <c r="BI210" s="485">
        <f t="shared" si="185"/>
        <v>0.20009578814370199</v>
      </c>
      <c r="BJ210" s="485">
        <f t="shared" si="185"/>
        <v>9.5953096315261277E-2</v>
      </c>
      <c r="BK210" s="485">
        <f t="shared" si="185"/>
        <v>9.5024770839721384E-2</v>
      </c>
      <c r="BL210" s="485">
        <f t="shared" si="185"/>
        <v>0.20920778505571636</v>
      </c>
      <c r="BM210" s="485">
        <f t="shared" si="185"/>
        <v>0.10011115133347448</v>
      </c>
      <c r="BN210" s="485">
        <f t="shared" si="185"/>
        <v>9.9168737258960693E-2</v>
      </c>
    </row>
    <row r="211" spans="1:66">
      <c r="A211" s="26" t="s">
        <v>17</v>
      </c>
      <c r="B211" s="31" t="s">
        <v>359</v>
      </c>
      <c r="C211" s="26" t="s">
        <v>92</v>
      </c>
      <c r="D211" s="485">
        <f>(D98/D$14)-1</f>
        <v>7.3491366162589555E-2</v>
      </c>
      <c r="E211" s="485">
        <f>(E98/E$14)-1</f>
        <v>2.1197144766039955E-2</v>
      </c>
      <c r="F211" s="485"/>
      <c r="G211" s="485">
        <f>(G98/G$14)-1</f>
        <v>8.0229137720366106E-2</v>
      </c>
      <c r="H211" s="485">
        <f>(H98/H$14)-1</f>
        <v>2.3528866951223026E-2</v>
      </c>
      <c r="I211" s="485"/>
      <c r="J211" s="485">
        <f>(J98/J$14)-1</f>
        <v>8.7078842418965019E-2</v>
      </c>
      <c r="K211" s="485">
        <f>(K98/K$14)-1</f>
        <v>2.5951670784504E-2</v>
      </c>
      <c r="L211" s="485"/>
      <c r="M211" s="485">
        <f>(M98/M$14)-1</f>
        <v>9.4043399215705925E-2</v>
      </c>
      <c r="N211" s="485">
        <f>(N98/N$14)-1</f>
        <v>2.8465953859577509E-2</v>
      </c>
      <c r="O211" s="485"/>
      <c r="P211" s="485">
        <f>(P98/P$14)-1</f>
        <v>0.10112551302844452</v>
      </c>
      <c r="Q211" s="485">
        <f>(Q98/Q$14)-1</f>
        <v>3.1071975459597168E-2</v>
      </c>
      <c r="R211" s="485"/>
      <c r="S211" s="485">
        <f>(S98/S$14)-1</f>
        <v>0.1083276775792188</v>
      </c>
      <c r="T211" s="485">
        <f>(T98/T$14)-1</f>
        <v>3.3769855512693736E-2</v>
      </c>
      <c r="U211" s="485"/>
      <c r="V211" s="485">
        <f>(V98/V$14)-1</f>
        <v>0.11565217836396835</v>
      </c>
      <c r="W211" s="485">
        <f>(W98/W$14)-1</f>
        <v>3.6559574253377525E-2</v>
      </c>
      <c r="X211" s="485"/>
      <c r="Y211" s="485">
        <f>(Y98/Y$14)-1</f>
        <v>0.12310109582238993</v>
      </c>
      <c r="Z211" s="485">
        <f>(Z98/Z$14)-1</f>
        <v>3.9440972594427803E-2</v>
      </c>
      <c r="AA211" s="485"/>
      <c r="AB211" s="485">
        <f>(AB98/AB$14)-1</f>
        <v>0.13067630876997338</v>
      </c>
      <c r="AC211" s="485">
        <f>(AC98/AC$14)-1</f>
        <v>4.2413753207071636E-2</v>
      </c>
      <c r="AD211" s="485"/>
      <c r="AE211" s="485">
        <f>(AE98/AE$14)-1</f>
        <v>0.13837949814272776</v>
      </c>
      <c r="AF211" s="485">
        <f>(AF98/AF$14)-1</f>
        <v>4.5477482300501304E-2</v>
      </c>
      <c r="AG211" s="485"/>
      <c r="AH211" s="485">
        <f>(AH98/AH$14)-1</f>
        <v>0.1462121510941099</v>
      </c>
      <c r="AI211" s="485">
        <f>(AI98/AI$14)-1</f>
        <v>4.8631592085114361E-2</v>
      </c>
      <c r="AJ211" s="485"/>
      <c r="AK211" s="485">
        <f>(AK98/AK$14)-1</f>
        <v>0.154175565473186</v>
      </c>
      <c r="AL211" s="485">
        <f>(AL98/AL$14)-1</f>
        <v>5.1875383897473926E-2</v>
      </c>
      <c r="AM211" s="485"/>
      <c r="AN211" s="485">
        <f>(AN98/AN$14)-1</f>
        <v>0.16227085470308156</v>
      </c>
      <c r="AO211" s="485">
        <f>(AO98/AO$14)-1</f>
        <v>5.5208031958846826E-2</v>
      </c>
      <c r="AP211" s="485"/>
      <c r="AQ211" s="485">
        <f>(AQ98/AQ$14)-1</f>
        <v>0.17049895306947205</v>
      </c>
      <c r="AR211" s="485">
        <f>(AR98/AR$14)-1</f>
        <v>5.8628587733524418E-2</v>
      </c>
      <c r="AS211" s="485"/>
      <c r="AT211" s="485">
        <f>(AT98/AT$14)-1</f>
        <v>0.17886062142010495</v>
      </c>
      <c r="AU211" s="485">
        <f>(AU98/AU$14)-1</f>
        <v>6.2135984847924375E-2</v>
      </c>
      <c r="AV211" s="485"/>
      <c r="AW211" s="485">
        <f>(AW98/AW$14)-1</f>
        <v>0.18735645326831962</v>
      </c>
      <c r="AX211" s="485">
        <f>(AX98/AX$14)-1</f>
        <v>6.5729044526835256E-2</v>
      </c>
      <c r="AY211" s="485"/>
      <c r="AZ211" s="485">
        <f>(AZ98/AZ$14)-1</f>
        <v>0.19598688128616359</v>
      </c>
      <c r="BA211" s="485">
        <f>(BA98/BA$14)-1</f>
        <v>6.9406481499157735E-2</v>
      </c>
      <c r="BB211" s="485"/>
      <c r="BC211" s="485">
        <f>(BC98/BC$14)-1</f>
        <v>0.20475218416611818</v>
      </c>
      <c r="BD211" s="485">
        <f>(BD98/BD$14)-1</f>
        <v>7.3166910322155942E-2</v>
      </c>
      <c r="BE211" s="485"/>
      <c r="BF211" s="485">
        <f>(BF98/BF$14)-1</f>
        <v>0.21365249382460227</v>
      </c>
      <c r="BG211" s="485">
        <f>(BG98/BG$14)-1</f>
        <v>7.7008852070567402E-2</v>
      </c>
      <c r="BH211" s="485"/>
      <c r="BI211" s="485">
        <f>(BI98/BI$14)-1</f>
        <v>0.22268780291537826</v>
      </c>
      <c r="BJ211" s="485">
        <f>(BJ98/BJ$14)-1</f>
        <v>8.0930741335005996E-2</v>
      </c>
      <c r="BK211" s="485"/>
      <c r="BL211" s="485">
        <f>(BL98/BL$14)-1</f>
        <v>0.23185797261674246</v>
      </c>
      <c r="BM211" s="485">
        <f>(BM98/BM$14)-1</f>
        <v>8.4930933472871839E-2</v>
      </c>
      <c r="BN211" s="485"/>
    </row>
    <row r="212" spans="1:66" hidden="1">
      <c r="A212" s="26" t="s">
        <v>17</v>
      </c>
      <c r="D212" s="485"/>
      <c r="E212" s="485"/>
      <c r="F212" s="485"/>
      <c r="G212" s="485"/>
      <c r="H212" s="485"/>
      <c r="I212" s="485"/>
      <c r="J212" s="485"/>
      <c r="K212" s="485"/>
      <c r="L212" s="485"/>
      <c r="M212" s="485"/>
      <c r="N212" s="485"/>
      <c r="O212" s="485"/>
      <c r="P212" s="485"/>
      <c r="Q212" s="485"/>
      <c r="R212" s="485"/>
      <c r="S212" s="485"/>
      <c r="T212" s="485"/>
      <c r="U212" s="485"/>
      <c r="V212" s="485"/>
      <c r="W212" s="485"/>
      <c r="X212" s="485"/>
      <c r="Y212" s="485"/>
      <c r="Z212" s="485"/>
      <c r="AA212" s="485"/>
      <c r="AB212" s="485"/>
      <c r="AC212" s="485"/>
      <c r="AD212" s="485"/>
      <c r="AE212" s="485"/>
      <c r="AF212" s="485"/>
      <c r="AG212" s="485"/>
      <c r="AH212" s="486"/>
      <c r="AI212" s="485"/>
      <c r="AJ212" s="485"/>
      <c r="AK212" s="485"/>
      <c r="AL212" s="485"/>
      <c r="AM212" s="485"/>
      <c r="AN212" s="485"/>
      <c r="AO212" s="485"/>
      <c r="AP212" s="485"/>
      <c r="AQ212" s="485"/>
      <c r="AR212" s="485"/>
      <c r="AS212" s="485"/>
      <c r="AT212" s="485"/>
      <c r="AU212" s="485"/>
      <c r="AV212" s="485"/>
      <c r="AW212" s="485"/>
      <c r="AX212" s="485"/>
      <c r="AY212" s="485"/>
      <c r="AZ212" s="485"/>
      <c r="BA212" s="485"/>
      <c r="BB212" s="485"/>
      <c r="BC212" s="485"/>
      <c r="BD212" s="485"/>
      <c r="BE212" s="485"/>
      <c r="BF212" s="485"/>
      <c r="BG212" s="485"/>
      <c r="BH212" s="485"/>
      <c r="BI212" s="485"/>
      <c r="BJ212" s="485"/>
      <c r="BK212" s="485"/>
      <c r="BL212" s="485"/>
      <c r="BM212" s="485"/>
      <c r="BN212" s="485"/>
    </row>
    <row r="213" spans="1:66" hidden="1">
      <c r="A213" s="26" t="s">
        <v>17</v>
      </c>
      <c r="B213" s="31" t="s">
        <v>360</v>
      </c>
      <c r="C213" s="49"/>
      <c r="D213" s="486" t="s">
        <v>156</v>
      </c>
      <c r="E213" s="487"/>
      <c r="F213" s="487"/>
      <c r="G213" s="485" t="s">
        <v>316</v>
      </c>
      <c r="H213" s="485"/>
      <c r="I213" s="485"/>
      <c r="J213" s="485" t="s">
        <v>317</v>
      </c>
      <c r="K213" s="485"/>
      <c r="L213" s="485"/>
      <c r="M213" s="485" t="s">
        <v>318</v>
      </c>
      <c r="N213" s="485"/>
      <c r="O213" s="485"/>
      <c r="P213" s="485" t="s">
        <v>319</v>
      </c>
      <c r="Q213" s="485"/>
      <c r="R213" s="485"/>
      <c r="S213" s="485" t="s">
        <v>320</v>
      </c>
      <c r="T213" s="485"/>
      <c r="U213" s="485"/>
      <c r="V213" s="485" t="s">
        <v>321</v>
      </c>
      <c r="W213" s="485"/>
      <c r="X213" s="485"/>
      <c r="Y213" s="485" t="s">
        <v>322</v>
      </c>
      <c r="Z213" s="485"/>
      <c r="AA213" s="485"/>
      <c r="AB213" s="485" t="s">
        <v>323</v>
      </c>
      <c r="AC213" s="485"/>
      <c r="AD213" s="485"/>
      <c r="AE213" s="485" t="s">
        <v>324</v>
      </c>
      <c r="AF213" s="485"/>
      <c r="AG213" s="485"/>
      <c r="AH213" s="486" t="s">
        <v>325</v>
      </c>
      <c r="AI213" s="485"/>
      <c r="AJ213" s="485"/>
      <c r="AK213" s="485" t="s">
        <v>326</v>
      </c>
      <c r="AL213" s="485"/>
      <c r="AM213" s="485"/>
      <c r="AN213" s="485" t="s">
        <v>327</v>
      </c>
      <c r="AO213" s="485"/>
      <c r="AP213" s="485"/>
      <c r="AQ213" s="485" t="s">
        <v>328</v>
      </c>
      <c r="AR213" s="485"/>
      <c r="AS213" s="485"/>
      <c r="AT213" s="485" t="s">
        <v>329</v>
      </c>
      <c r="AU213" s="485"/>
      <c r="AV213" s="485"/>
      <c r="AW213" s="485" t="s">
        <v>330</v>
      </c>
      <c r="AX213" s="485"/>
      <c r="AY213" s="485"/>
      <c r="AZ213" s="485" t="s">
        <v>331</v>
      </c>
      <c r="BA213" s="485"/>
      <c r="BB213" s="485"/>
      <c r="BC213" s="485" t="s">
        <v>332</v>
      </c>
      <c r="BD213" s="485"/>
      <c r="BE213" s="485"/>
      <c r="BF213" s="485" t="s">
        <v>333</v>
      </c>
      <c r="BG213" s="485"/>
      <c r="BH213" s="485"/>
      <c r="BI213" s="485" t="s">
        <v>234</v>
      </c>
      <c r="BJ213" s="485"/>
      <c r="BK213" s="485"/>
      <c r="BL213" s="485" t="s">
        <v>334</v>
      </c>
      <c r="BM213" s="485"/>
      <c r="BN213" s="485"/>
    </row>
    <row r="214" spans="1:66" hidden="1">
      <c r="A214" s="26" t="s">
        <v>17</v>
      </c>
      <c r="B214" s="31" t="s">
        <v>360</v>
      </c>
      <c r="D214" s="485" t="s">
        <v>384</v>
      </c>
      <c r="E214" s="485" t="s">
        <v>71</v>
      </c>
      <c r="F214" s="485" t="s">
        <v>72</v>
      </c>
      <c r="G214" s="485" t="s">
        <v>384</v>
      </c>
      <c r="H214" s="485" t="s">
        <v>71</v>
      </c>
      <c r="I214" s="485" t="s">
        <v>72</v>
      </c>
      <c r="J214" s="485" t="s">
        <v>384</v>
      </c>
      <c r="K214" s="485" t="s">
        <v>71</v>
      </c>
      <c r="L214" s="485" t="s">
        <v>72</v>
      </c>
      <c r="M214" s="485" t="s">
        <v>384</v>
      </c>
      <c r="N214" s="485" t="s">
        <v>71</v>
      </c>
      <c r="O214" s="485" t="s">
        <v>72</v>
      </c>
      <c r="P214" s="485" t="s">
        <v>384</v>
      </c>
      <c r="Q214" s="485" t="s">
        <v>71</v>
      </c>
      <c r="R214" s="485" t="s">
        <v>72</v>
      </c>
      <c r="S214" s="485" t="s">
        <v>384</v>
      </c>
      <c r="T214" s="485" t="s">
        <v>71</v>
      </c>
      <c r="U214" s="485" t="s">
        <v>72</v>
      </c>
      <c r="V214" s="485" t="s">
        <v>384</v>
      </c>
      <c r="W214" s="485" t="s">
        <v>71</v>
      </c>
      <c r="X214" s="485" t="s">
        <v>72</v>
      </c>
      <c r="Y214" s="485" t="s">
        <v>384</v>
      </c>
      <c r="Z214" s="485" t="s">
        <v>71</v>
      </c>
      <c r="AA214" s="485" t="s">
        <v>72</v>
      </c>
      <c r="AB214" s="485" t="s">
        <v>384</v>
      </c>
      <c r="AC214" s="485" t="s">
        <v>71</v>
      </c>
      <c r="AD214" s="485" t="s">
        <v>72</v>
      </c>
      <c r="AE214" s="485" t="s">
        <v>384</v>
      </c>
      <c r="AF214" s="485" t="s">
        <v>71</v>
      </c>
      <c r="AG214" s="485" t="s">
        <v>72</v>
      </c>
      <c r="AH214" s="486" t="s">
        <v>384</v>
      </c>
      <c r="AI214" s="485" t="s">
        <v>71</v>
      </c>
      <c r="AJ214" s="485" t="s">
        <v>72</v>
      </c>
      <c r="AK214" s="485" t="s">
        <v>384</v>
      </c>
      <c r="AL214" s="485" t="s">
        <v>71</v>
      </c>
      <c r="AM214" s="485" t="s">
        <v>72</v>
      </c>
      <c r="AN214" s="485" t="s">
        <v>384</v>
      </c>
      <c r="AO214" s="485" t="s">
        <v>71</v>
      </c>
      <c r="AP214" s="485" t="s">
        <v>72</v>
      </c>
      <c r="AQ214" s="485" t="s">
        <v>384</v>
      </c>
      <c r="AR214" s="485" t="s">
        <v>71</v>
      </c>
      <c r="AS214" s="485" t="s">
        <v>72</v>
      </c>
      <c r="AT214" s="485" t="s">
        <v>384</v>
      </c>
      <c r="AU214" s="485" t="s">
        <v>71</v>
      </c>
      <c r="AV214" s="485" t="s">
        <v>72</v>
      </c>
      <c r="AW214" s="485" t="s">
        <v>384</v>
      </c>
      <c r="AX214" s="485" t="s">
        <v>71</v>
      </c>
      <c r="AY214" s="485" t="s">
        <v>72</v>
      </c>
      <c r="AZ214" s="485" t="s">
        <v>384</v>
      </c>
      <c r="BA214" s="485" t="s">
        <v>71</v>
      </c>
      <c r="BB214" s="485" t="s">
        <v>72</v>
      </c>
      <c r="BC214" s="485" t="s">
        <v>384</v>
      </c>
      <c r="BD214" s="485" t="s">
        <v>71</v>
      </c>
      <c r="BE214" s="485" t="s">
        <v>72</v>
      </c>
      <c r="BF214" s="485" t="s">
        <v>384</v>
      </c>
      <c r="BG214" s="485" t="s">
        <v>71</v>
      </c>
      <c r="BH214" s="485" t="s">
        <v>72</v>
      </c>
      <c r="BI214" s="485" t="s">
        <v>384</v>
      </c>
      <c r="BJ214" s="485" t="s">
        <v>71</v>
      </c>
      <c r="BK214" s="485" t="s">
        <v>72</v>
      </c>
      <c r="BL214" s="485" t="s">
        <v>384</v>
      </c>
      <c r="BM214" s="485" t="s">
        <v>71</v>
      </c>
      <c r="BN214" s="485" t="s">
        <v>72</v>
      </c>
    </row>
    <row r="215" spans="1:66" hidden="1">
      <c r="A215" s="26" t="s">
        <v>17</v>
      </c>
      <c r="B215" s="31" t="s">
        <v>360</v>
      </c>
      <c r="C215" s="26" t="s">
        <v>337</v>
      </c>
      <c r="D215" s="485">
        <f t="shared" ref="D215:AI215" si="186">(D102/D$4)-1</f>
        <v>-7.3608448279184224E-2</v>
      </c>
      <c r="E215" s="485">
        <f t="shared" si="186"/>
        <v>-2.031095126383986E-2</v>
      </c>
      <c r="F215" s="485">
        <f t="shared" si="186"/>
        <v>-5.440246278561589E-2</v>
      </c>
      <c r="G215" s="485">
        <f t="shared" si="186"/>
        <v>-7.948793965386225E-2</v>
      </c>
      <c r="H215" s="485">
        <f t="shared" si="186"/>
        <v>-2.2459216423577288E-2</v>
      </c>
      <c r="I215" s="485">
        <f t="shared" si="186"/>
        <v>-5.8338970801443235E-2</v>
      </c>
      <c r="J215" s="485">
        <f t="shared" si="186"/>
        <v>-8.5357034022905176E-2</v>
      </c>
      <c r="K215" s="485">
        <f t="shared" si="186"/>
        <v>-2.4677401646476804E-2</v>
      </c>
      <c r="L215" s="485">
        <f t="shared" si="186"/>
        <v>-6.221493532382405E-2</v>
      </c>
      <c r="M215" s="485">
        <f t="shared" si="186"/>
        <v>-9.1219126330089328E-2</v>
      </c>
      <c r="N215" s="485">
        <f t="shared" si="186"/>
        <v>-2.6964985949240683E-2</v>
      </c>
      <c r="O215" s="485">
        <f t="shared" si="186"/>
        <v>-6.6034766943645407E-2</v>
      </c>
      <c r="P215" s="485">
        <f t="shared" si="186"/>
        <v>-9.7077091048086372E-2</v>
      </c>
      <c r="Q215" s="485">
        <f t="shared" si="186"/>
        <v>-2.932131897227841E-2</v>
      </c>
      <c r="R215" s="485">
        <f t="shared" si="186"/>
        <v>-6.9802472641173341E-2</v>
      </c>
      <c r="S215" s="485">
        <f t="shared" si="186"/>
        <v>-0.10293332848657788</v>
      </c>
      <c r="T215" s="485">
        <f t="shared" si="186"/>
        <v>-3.1745622502432069E-2</v>
      </c>
      <c r="U215" s="485">
        <f t="shared" si="186"/>
        <v>-7.3521698056381424E-2</v>
      </c>
      <c r="V215" s="485">
        <f t="shared" si="186"/>
        <v>-0.10878980642677716</v>
      </c>
      <c r="W215" s="485">
        <f t="shared" si="186"/>
        <v>-3.4236992652054821E-2</v>
      </c>
      <c r="X215" s="485">
        <f t="shared" si="186"/>
        <v>-7.7195764600105909E-2</v>
      </c>
      <c r="Y215" s="485">
        <f t="shared" si="186"/>
        <v>-0.11464809778938789</v>
      </c>
      <c r="Z215" s="485">
        <f t="shared" si="186"/>
        <v>-3.6794402680985439E-2</v>
      </c>
      <c r="AA215" s="485">
        <f t="shared" si="186"/>
        <v>-8.0827702128289491E-2</v>
      </c>
      <c r="AB215" s="485">
        <f t="shared" si="186"/>
        <v>-0.12050941492263045</v>
      </c>
      <c r="AC215" s="485">
        <f t="shared" si="186"/>
        <v>-3.9416706441790184E-2</v>
      </c>
      <c r="AD215" s="485">
        <f t="shared" si="186"/>
        <v>-8.4420277788150311E-2</v>
      </c>
      <c r="AE215" s="485">
        <f t="shared" si="186"/>
        <v>-0.12637464099681606</v>
      </c>
      <c r="AF215" s="485">
        <f t="shared" si="186"/>
        <v>-4.2102642422664482E-2</v>
      </c>
      <c r="AG215" s="485">
        <f t="shared" si="186"/>
        <v>-8.7976021551294248E-2</v>
      </c>
      <c r="AH215" s="485">
        <f t="shared" si="186"/>
        <v>-0.13224435890856656</v>
      </c>
      <c r="AI215" s="485">
        <f t="shared" si="186"/>
        <v>-4.4850838356788492E-2</v>
      </c>
      <c r="AJ215" s="485">
        <f t="shared" ref="AJ215:BN215" si="187">(AJ102/AJ$4)-1</f>
        <v>-9.1497248870981318E-2</v>
      </c>
      <c r="AK215" s="485">
        <f t="shared" si="187"/>
        <v>-0.13811887802800926</v>
      </c>
      <c r="AL215" s="485">
        <f t="shared" si="187"/>
        <v>-4.7659816361690477E-2</v>
      </c>
      <c r="AM215" s="485">
        <f t="shared" si="187"/>
        <v>-9.4986080835873232E-2</v>
      </c>
      <c r="AN215" s="485">
        <f t="shared" si="187"/>
        <v>-0.14399825906395658</v>
      </c>
      <c r="AO215" s="485">
        <f t="shared" si="187"/>
        <v>-5.0527998567464372E-2</v>
      </c>
      <c r="AP215" s="485">
        <f t="shared" si="187"/>
        <v>-9.844446213839575E-2</v>
      </c>
      <c r="AQ215" s="485">
        <f t="shared" si="187"/>
        <v>-0.14988233727318501</v>
      </c>
      <c r="AR215" s="485">
        <f t="shared" si="187"/>
        <v>-5.3453713188500229E-2</v>
      </c>
      <c r="AS215" s="485">
        <f t="shared" si="187"/>
        <v>-0.10187417713032365</v>
      </c>
      <c r="AT215" s="485">
        <f t="shared" si="187"/>
        <v>-0.15577074419904324</v>
      </c>
      <c r="AU215" s="485">
        <f t="shared" si="187"/>
        <v>-5.6435200989832013E-2</v>
      </c>
      <c r="AV215" s="485">
        <f t="shared" si="187"/>
        <v>-0.10527686419991245</v>
      </c>
      <c r="AW215" s="485">
        <f t="shared" si="187"/>
        <v>-0.16166292809041138</v>
      </c>
      <c r="AX215" s="485">
        <f t="shared" si="187"/>
        <v>-5.947062209630205E-2</v>
      </c>
      <c r="AY215" s="485">
        <f t="shared" si="187"/>
        <v>-0.10865402867253449</v>
      </c>
      <c r="AZ215" s="485">
        <f t="shared" si="187"/>
        <v>-0.16755817312356636</v>
      </c>
      <c r="BA215" s="485">
        <f t="shared" si="187"/>
        <v>-6.2558063090511151E-2</v>
      </c>
      <c r="BB215" s="485">
        <f t="shared" si="187"/>
        <v>-0.11200705440937953</v>
      </c>
      <c r="BC215" s="485">
        <f t="shared" si="187"/>
        <v>-0.17345561752585181</v>
      </c>
      <c r="BD215" s="485">
        <f t="shared" si="187"/>
        <v>-6.569554434401137E-2</v>
      </c>
      <c r="BE215" s="485">
        <f t="shared" si="187"/>
        <v>-0.11533721425547572</v>
      </c>
      <c r="BF215" s="485">
        <f t="shared" si="187"/>
        <v>-0.17935427068057797</v>
      </c>
      <c r="BG215" s="485">
        <f t="shared" si="187"/>
        <v>-6.8881027525369953E-2</v>
      </c>
      <c r="BH215" s="485">
        <f t="shared" si="187"/>
        <v>-0.11864567946843962</v>
      </c>
      <c r="BI215" s="485">
        <f t="shared" si="187"/>
        <v>-0.18525302927665876</v>
      </c>
      <c r="BJ215" s="485">
        <f t="shared" si="187"/>
        <v>-7.2112423228628986E-2</v>
      </c>
      <c r="BK215" s="485">
        <f t="shared" si="187"/>
        <v>-0.12193352824240611</v>
      </c>
      <c r="BL215" s="485">
        <f t="shared" si="187"/>
        <v>-0.19115069255360795</v>
      </c>
      <c r="BM215" s="485">
        <f t="shared" si="187"/>
        <v>-7.5387598666229572E-2</v>
      </c>
      <c r="BN215" s="485">
        <f t="shared" si="187"/>
        <v>-0.12520175342704476</v>
      </c>
    </row>
    <row r="216" spans="1:66" hidden="1">
      <c r="A216" s="26" t="s">
        <v>17</v>
      </c>
      <c r="B216" s="31" t="s">
        <v>360</v>
      </c>
      <c r="C216" s="26" t="s">
        <v>338</v>
      </c>
      <c r="D216" s="485">
        <f t="shared" ref="D216:AI216" si="188">(D103/D$5)-1</f>
        <v>-9.1603221956668257E-2</v>
      </c>
      <c r="E216" s="485">
        <f t="shared" si="188"/>
        <v>-3.2913520650106887E-2</v>
      </c>
      <c r="F216" s="485">
        <f t="shared" si="188"/>
        <v>-6.0687128359000919E-2</v>
      </c>
      <c r="G216" s="485">
        <f t="shared" si="188"/>
        <v>-9.9191216505510438E-2</v>
      </c>
      <c r="H216" s="485">
        <f t="shared" si="188"/>
        <v>-3.6200359401351467E-2</v>
      </c>
      <c r="I216" s="485">
        <f t="shared" si="188"/>
        <v>-6.5356796631541814E-2</v>
      </c>
      <c r="J216" s="485">
        <f t="shared" si="188"/>
        <v>-0.10677436391149853</v>
      </c>
      <c r="K216" s="485">
        <f t="shared" si="188"/>
        <v>-3.9562281240178132E-2</v>
      </c>
      <c r="L216" s="485">
        <f t="shared" si="188"/>
        <v>-6.9980677933087487E-2</v>
      </c>
      <c r="M216" s="485">
        <f t="shared" si="188"/>
        <v>-0.1143519607702439</v>
      </c>
      <c r="N216" s="485">
        <f t="shared" si="188"/>
        <v>-4.2996920332509125E-2</v>
      </c>
      <c r="O216" s="485">
        <f t="shared" si="188"/>
        <v>-7.4560930841023998E-2</v>
      </c>
      <c r="P216" s="485">
        <f t="shared" si="188"/>
        <v>-0.12192308486149872</v>
      </c>
      <c r="Q216" s="485">
        <f t="shared" si="188"/>
        <v>-4.6501802194043429E-2</v>
      </c>
      <c r="R216" s="485">
        <f t="shared" si="188"/>
        <v>-7.9099554504668546E-2</v>
      </c>
      <c r="S216" s="485">
        <f t="shared" si="188"/>
        <v>-0.12948661996850663</v>
      </c>
      <c r="T216" s="485">
        <f t="shared" si="188"/>
        <v>-5.0074354411558275E-2</v>
      </c>
      <c r="U216" s="485">
        <f t="shared" si="188"/>
        <v>-8.3598401544107803E-2</v>
      </c>
      <c r="V216" s="485">
        <f t="shared" si="188"/>
        <v>-0.13704127945191369</v>
      </c>
      <c r="W216" s="485">
        <f t="shared" si="188"/>
        <v>-5.3711917626618533E-2</v>
      </c>
      <c r="X216" s="485">
        <f t="shared" si="188"/>
        <v>-8.8059189772629498E-2</v>
      </c>
      <c r="Y216" s="485">
        <f t="shared" si="188"/>
        <v>-0.14458562861836677</v>
      </c>
      <c r="Z216" s="485">
        <f t="shared" si="188"/>
        <v>-5.7411756691191806E-2</v>
      </c>
      <c r="AA216" s="485">
        <f t="shared" si="188"/>
        <v>-9.2483512865771278E-2</v>
      </c>
      <c r="AB216" s="485">
        <f t="shared" si="188"/>
        <v>-0.15211810591323904</v>
      </c>
      <c r="AC216" s="485">
        <f t="shared" si="188"/>
        <v>-6.1171071906129582E-2</v>
      </c>
      <c r="AD216" s="485">
        <f t="shared" si="188"/>
        <v>-9.6872850085437556E-2</v>
      </c>
      <c r="AE216" s="485">
        <f t="shared" si="188"/>
        <v>-0.15963704295908665</v>
      </c>
      <c r="AF216" s="485">
        <f t="shared" si="188"/>
        <v>-6.4987010256010169E-2</v>
      </c>
      <c r="AG216" s="485">
        <f t="shared" si="188"/>
        <v>-0.10122857515486716</v>
      </c>
      <c r="AH216" s="485">
        <f t="shared" si="188"/>
        <v>-0.16714068345602839</v>
      </c>
      <c r="AI216" s="485">
        <f t="shared" si="188"/>
        <v>-6.8856676557370156E-2</v>
      </c>
      <c r="AJ216" s="485">
        <f t="shared" ref="AJ216:BN216" si="189">(AJ103/AJ$5)-1</f>
        <v>-0.10555196436922498</v>
      </c>
      <c r="AK216" s="485">
        <f t="shared" si="189"/>
        <v>-0.17462720095692053</v>
      </c>
      <c r="AL216" s="485">
        <f t="shared" si="189"/>
        <v>-7.2777144441770636E-2</v>
      </c>
      <c r="AM216" s="485">
        <f t="shared" si="189"/>
        <v>-0.10984420401698536</v>
      </c>
      <c r="AN216" s="485">
        <f t="shared" si="189"/>
        <v>-0.18209471552856871</v>
      </c>
      <c r="AO216" s="485">
        <f t="shared" si="189"/>
        <v>-7.6745467100313491E-2</v>
      </c>
      <c r="AP216" s="485">
        <f t="shared" si="189"/>
        <v>-0.11410639717888238</v>
      </c>
      <c r="AQ216" s="485">
        <f t="shared" si="189"/>
        <v>-0.18954130931003421</v>
      </c>
      <c r="AR216" s="485">
        <f t="shared" si="189"/>
        <v>-8.0758687722060185E-2</v>
      </c>
      <c r="AS216" s="485">
        <f t="shared" si="189"/>
        <v>-0.11833956996384709</v>
      </c>
      <c r="AT216" s="485">
        <f t="shared" si="189"/>
        <v>-0.19696504098003986</v>
      </c>
      <c r="AU216" s="485">
        <f t="shared" si="189"/>
        <v>-8.4813849565137045E-2</v>
      </c>
      <c r="AV216" s="485">
        <f t="shared" si="189"/>
        <v>-0.12254467723491291</v>
      </c>
      <c r="AW216" s="485">
        <f t="shared" si="189"/>
        <v>-0.2043639591473122</v>
      </c>
      <c r="AX216" s="485">
        <f t="shared" si="189"/>
        <v>-8.8908005606045171E-2</v>
      </c>
      <c r="AY216" s="485">
        <f t="shared" si="189"/>
        <v>-0.12672260787239886</v>
      </c>
      <c r="AZ216" s="485">
        <f t="shared" si="189"/>
        <v>-0.21173611468017406</v>
      </c>
      <c r="BA216" s="485">
        <f t="shared" si="189"/>
        <v>-9.3038227719669853E-2</v>
      </c>
      <c r="BB216" s="485">
        <f t="shared" si="189"/>
        <v>-0.13087418961668917</v>
      </c>
      <c r="BC216" s="485">
        <f t="shared" si="189"/>
        <v>-0.21907957199466033</v>
      </c>
      <c r="BD216" s="485">
        <f t="shared" si="189"/>
        <v>-9.7201615349613024E-2</v>
      </c>
      <c r="BE216" s="485">
        <f t="shared" si="189"/>
        <v>-0.13500019352853088</v>
      </c>
      <c r="BF216" s="485">
        <f t="shared" si="189"/>
        <v>-0.22639241932362941</v>
      </c>
      <c r="BG216" s="485">
        <f t="shared" si="189"/>
        <v>-0.10139530363560811</v>
      </c>
      <c r="BH216" s="485">
        <f t="shared" si="189"/>
        <v>-0.13910133810087943</v>
      </c>
      <c r="BI216" s="485">
        <f t="shared" si="189"/>
        <v>-0.23367277799268871</v>
      </c>
      <c r="BJ216" s="485">
        <f t="shared" si="189"/>
        <v>-0.10561647097182914</v>
      </c>
      <c r="BK216" s="485">
        <f t="shared" si="189"/>
        <v>-0.14317829305287466</v>
      </c>
      <c r="BL216" s="485">
        <f t="shared" si="189"/>
        <v>-0.24091881073206256</v>
      </c>
      <c r="BM216" s="485">
        <f t="shared" si="189"/>
        <v>-0.1098623459767708</v>
      </c>
      <c r="BN216" s="485">
        <f t="shared" si="189"/>
        <v>-0.14723168283348631</v>
      </c>
    </row>
    <row r="217" spans="1:66" hidden="1">
      <c r="A217" s="26" t="s">
        <v>17</v>
      </c>
      <c r="B217" s="31" t="s">
        <v>360</v>
      </c>
      <c r="C217" s="26" t="s">
        <v>339</v>
      </c>
      <c r="D217" s="485">
        <f t="shared" ref="D217:AI217" si="190">(D104/D$6)-1</f>
        <v>-4.8472095446339125E-2</v>
      </c>
      <c r="E217" s="485">
        <f t="shared" si="190"/>
        <v>-1.9000722819435212E-2</v>
      </c>
      <c r="F217" s="485">
        <f t="shared" si="190"/>
        <v>-3.0042196067265325E-2</v>
      </c>
      <c r="G217" s="485">
        <f t="shared" si="190"/>
        <v>-5.2810315273713493E-2</v>
      </c>
      <c r="H217" s="485">
        <f t="shared" si="190"/>
        <v>-2.0859986721313062E-2</v>
      </c>
      <c r="I217" s="485">
        <f t="shared" si="190"/>
        <v>-3.2631011008745769E-2</v>
      </c>
      <c r="J217" s="485">
        <f t="shared" si="190"/>
        <v>-5.7186699774666838E-2</v>
      </c>
      <c r="K217" s="485">
        <f t="shared" si="190"/>
        <v>-2.2759428868588727E-2</v>
      </c>
      <c r="L217" s="485">
        <f t="shared" si="190"/>
        <v>-3.5229064288867629E-2</v>
      </c>
      <c r="M217" s="485">
        <f t="shared" si="190"/>
        <v>-6.1599513267811101E-2</v>
      </c>
      <c r="N217" s="485">
        <f t="shared" si="190"/>
        <v>-2.4698388289539408E-2</v>
      </c>
      <c r="O217" s="485">
        <f t="shared" si="190"/>
        <v>-3.7835603402270102E-2</v>
      </c>
      <c r="P217" s="485">
        <f t="shared" si="190"/>
        <v>-6.6047011725484994E-2</v>
      </c>
      <c r="Q217" s="485">
        <f t="shared" si="190"/>
        <v>-2.6676162015306093E-2</v>
      </c>
      <c r="R217" s="485">
        <f t="shared" si="190"/>
        <v>-4.044989773567842E-2</v>
      </c>
      <c r="S217" s="485">
        <f t="shared" si="190"/>
        <v>-7.0527445297470237E-2</v>
      </c>
      <c r="T217" s="485">
        <f t="shared" si="190"/>
        <v>-2.8692006995397978E-2</v>
      </c>
      <c r="U217" s="485">
        <f t="shared" si="190"/>
        <v>-4.3071238580731142E-2</v>
      </c>
      <c r="V217" s="485">
        <f t="shared" si="190"/>
        <v>-7.5039060839428684E-2</v>
      </c>
      <c r="W217" s="485">
        <f t="shared" si="190"/>
        <v>-3.0745142120900182E-2</v>
      </c>
      <c r="X217" s="485">
        <f t="shared" si="190"/>
        <v>-4.5698939095803359E-2</v>
      </c>
      <c r="Y217" s="485">
        <f t="shared" si="190"/>
        <v>-7.9580104436983823E-2</v>
      </c>
      <c r="Z217" s="485">
        <f t="shared" si="190"/>
        <v>-3.2834750344313934E-2</v>
      </c>
      <c r="AA217" s="485">
        <f t="shared" si="190"/>
        <v>-4.8332334220353101E-2</v>
      </c>
      <c r="AB217" s="485">
        <f t="shared" si="190"/>
        <v>-8.41488239162822E-2</v>
      </c>
      <c r="AC217" s="485">
        <f t="shared" si="190"/>
        <v>-3.4959980884558539E-2</v>
      </c>
      <c r="AD217" s="485">
        <f t="shared" si="190"/>
        <v>-5.0970780545256722E-2</v>
      </c>
      <c r="AE217" s="485">
        <f t="shared" si="190"/>
        <v>-8.8743471331860446E-2</v>
      </c>
      <c r="AF217" s="485">
        <f t="shared" si="190"/>
        <v>-3.7119951505380389E-2</v>
      </c>
      <c r="AG217" s="485">
        <f t="shared" si="190"/>
        <v>-5.3613656142516342E-2</v>
      </c>
      <c r="AH217" s="485">
        <f t="shared" si="190"/>
        <v>-9.336230542272117E-2</v>
      </c>
      <c r="AI217" s="485">
        <f t="shared" si="190"/>
        <v>-3.9313750855216489E-2</v>
      </c>
      <c r="AJ217" s="485">
        <f t="shared" ref="AJ217:BN217" si="191">(AJ104/AJ$6)-1</f>
        <v>-5.6260360357629158E-2</v>
      </c>
      <c r="AK217" s="485">
        <f t="shared" si="191"/>
        <v>-9.8003594027688434E-2</v>
      </c>
      <c r="AL217" s="485">
        <f t="shared" si="191"/>
        <v>-4.1540440856475347E-2</v>
      </c>
      <c r="AM217" s="485">
        <f t="shared" si="191"/>
        <v>-5.8910313567813399E-2</v>
      </c>
      <c r="AN217" s="485">
        <f t="shared" si="191"/>
        <v>-0.10266561645134831</v>
      </c>
      <c r="AO217" s="485">
        <f t="shared" si="191"/>
        <v>-4.3799059132194618E-2</v>
      </c>
      <c r="AP217" s="485">
        <f t="shared" si="191"/>
        <v>-6.156295690917124E-2</v>
      </c>
      <c r="AQ217" s="485">
        <f t="shared" si="191"/>
        <v>-0.10734666577220042</v>
      </c>
      <c r="AR217" s="485">
        <f t="shared" si="191"/>
        <v>-4.6088621458141854E-2</v>
      </c>
      <c r="AS217" s="485">
        <f t="shared" si="191"/>
        <v>-6.4217751975762405E-2</v>
      </c>
      <c r="AT217" s="485">
        <f t="shared" si="191"/>
        <v>-0.11204505108501983</v>
      </c>
      <c r="AU217" s="485">
        <f t="shared" si="191"/>
        <v>-4.8408124228603744E-2</v>
      </c>
      <c r="AV217" s="485">
        <f t="shared" si="191"/>
        <v>-6.687418049342797E-2</v>
      </c>
      <c r="AW217" s="485">
        <f t="shared" si="191"/>
        <v>-0.11675909966988141</v>
      </c>
      <c r="AX217" s="485">
        <f t="shared" si="191"/>
        <v>-5.0756546924390356E-2</v>
      </c>
      <c r="AY217" s="485">
        <f t="shared" si="191"/>
        <v>-6.9531743971094628E-2</v>
      </c>
      <c r="AZ217" s="485">
        <f t="shared" si="191"/>
        <v>-0.12148715908080809</v>
      </c>
      <c r="BA217" s="485">
        <f t="shared" si="191"/>
        <v>-5.3132854571932175E-2</v>
      </c>
      <c r="BB217" s="485">
        <f t="shared" si="191"/>
        <v>-7.2189963332156437E-2</v>
      </c>
      <c r="BC217" s="485">
        <f t="shared" si="191"/>
        <v>-0.12622759914753001</v>
      </c>
      <c r="BD217" s="485">
        <f t="shared" si="191"/>
        <v>-5.5536000182764056E-2</v>
      </c>
      <c r="BE217" s="485">
        <f t="shared" si="191"/>
        <v>-7.4848378528398762E-2</v>
      </c>
      <c r="BF217" s="485">
        <f t="shared" si="191"/>
        <v>-0.13097881388446342</v>
      </c>
      <c r="BG217" s="485">
        <f t="shared" si="191"/>
        <v>-5.7964927163193125E-2</v>
      </c>
      <c r="BH217" s="485">
        <f t="shared" si="191"/>
        <v>-7.7506548138806863E-2</v>
      </c>
      <c r="BI217" s="485">
        <f t="shared" si="191"/>
        <v>-0.13573922330161614</v>
      </c>
      <c r="BJ217" s="485">
        <f t="shared" si="191"/>
        <v>-6.0418571684483946E-2</v>
      </c>
      <c r="BK217" s="485">
        <f t="shared" si="191"/>
        <v>-8.0164048955466694E-2</v>
      </c>
      <c r="BL217" s="485">
        <f t="shared" si="191"/>
        <v>-0.14050727511279981</v>
      </c>
      <c r="BM217" s="485">
        <f t="shared" si="191"/>
        <v>-6.2895865004500728E-2</v>
      </c>
      <c r="BN217" s="485">
        <f t="shared" si="191"/>
        <v>-8.2820475558644135E-2</v>
      </c>
    </row>
    <row r="218" spans="1:66" hidden="1">
      <c r="A218" s="26" t="s">
        <v>17</v>
      </c>
      <c r="B218" s="31" t="s">
        <v>360</v>
      </c>
      <c r="C218" s="26" t="s">
        <v>340</v>
      </c>
      <c r="D218" s="485">
        <f t="shared" ref="D218:AI218" si="192">(D105/D$7)-1</f>
        <v>-4.4093347991589482E-2</v>
      </c>
      <c r="E218" s="485">
        <f t="shared" si="192"/>
        <v>-7.94101872024644E-3</v>
      </c>
      <c r="F218" s="485">
        <f t="shared" si="192"/>
        <v>-3.6441713601248482E-2</v>
      </c>
      <c r="G218" s="485">
        <f t="shared" si="192"/>
        <v>-4.7794556267997446E-2</v>
      </c>
      <c r="H218" s="485">
        <f t="shared" si="192"/>
        <v>-8.7871590761874341E-3</v>
      </c>
      <c r="I218" s="485">
        <f t="shared" si="192"/>
        <v>-3.9353200020547652E-2</v>
      </c>
      <c r="J218" s="485">
        <f t="shared" si="192"/>
        <v>-5.1504217481157188E-2</v>
      </c>
      <c r="K218" s="485">
        <f t="shared" si="192"/>
        <v>-9.6644066391284866E-3</v>
      </c>
      <c r="L218" s="485">
        <f t="shared" si="192"/>
        <v>-4.2248113793465047E-2</v>
      </c>
      <c r="M218" s="485">
        <f t="shared" si="192"/>
        <v>-5.5223108309600311E-2</v>
      </c>
      <c r="N218" s="485">
        <f t="shared" si="192"/>
        <v>-1.0573316609780448E-2</v>
      </c>
      <c r="O218" s="485">
        <f t="shared" si="192"/>
        <v>-4.5126933050592011E-2</v>
      </c>
      <c r="P218" s="485">
        <f t="shared" si="192"/>
        <v>-5.8951966212752671E-2</v>
      </c>
      <c r="Q218" s="485">
        <f t="shared" si="192"/>
        <v>-1.1514431909760314E-2</v>
      </c>
      <c r="R218" s="485">
        <f t="shared" si="192"/>
        <v>-4.7990113193702832E-2</v>
      </c>
      <c r="S218" s="485">
        <f t="shared" si="192"/>
        <v>-6.2691489633492581E-2</v>
      </c>
      <c r="T218" s="485">
        <f t="shared" si="192"/>
        <v>-1.2488281940051693E-2</v>
      </c>
      <c r="U218" s="485">
        <f t="shared" si="192"/>
        <v>-5.0838088070559229E-2</v>
      </c>
      <c r="V218" s="485">
        <f t="shared" si="192"/>
        <v>-6.6442338138379187E-2</v>
      </c>
      <c r="W218" s="485">
        <f t="shared" si="192"/>
        <v>-1.3495381326011135E-2</v>
      </c>
      <c r="X218" s="485">
        <f t="shared" si="192"/>
        <v>-5.3671271081869532E-2</v>
      </c>
      <c r="Y218" s="485">
        <f t="shared" si="192"/>
        <v>-7.0205132503616374E-2</v>
      </c>
      <c r="Z218" s="485">
        <f t="shared" si="192"/>
        <v>-1.4536228652592409E-2</v>
      </c>
      <c r="AA218" s="485">
        <f t="shared" si="192"/>
        <v>-5.6490056224906882E-2</v>
      </c>
      <c r="AB218" s="485">
        <f t="shared" si="192"/>
        <v>-7.3980454754584812E-2</v>
      </c>
      <c r="AC218" s="485">
        <f t="shared" si="192"/>
        <v>-1.5611305193676817E-2</v>
      </c>
      <c r="AD218" s="485">
        <f t="shared" si="192"/>
        <v>-5.9294819077937322E-2</v>
      </c>
      <c r="AE218" s="485">
        <f t="shared" si="192"/>
        <v>-7.7768848166569149E-2</v>
      </c>
      <c r="AF218" s="485">
        <f t="shared" si="192"/>
        <v>-1.6721073639609396E-2</v>
      </c>
      <c r="AG218" s="485">
        <f t="shared" si="192"/>
        <v>-6.2085917729294282E-2</v>
      </c>
      <c r="AH218" s="485">
        <f t="shared" si="192"/>
        <v>-8.1570817234143833E-2</v>
      </c>
      <c r="AI218" s="485">
        <f t="shared" si="192"/>
        <v>-1.7865976827233343E-2</v>
      </c>
      <c r="AJ218" s="485">
        <f t="shared" ref="AJ218:BN218" si="193">(AJ105/AJ$7)-1</f>
        <v>-6.4863693654673593E-2</v>
      </c>
      <c r="AK218" s="485">
        <f t="shared" si="193"/>
        <v>-8.5386827616439787E-2</v>
      </c>
      <c r="AL218" s="485">
        <f t="shared" si="193"/>
        <v>-1.9046436476891304E-2</v>
      </c>
      <c r="AM218" s="485">
        <f t="shared" si="193"/>
        <v>-6.7628472545923635E-2</v>
      </c>
      <c r="AN218" s="485">
        <f t="shared" si="193"/>
        <v>-8.9217306065413671E-2</v>
      </c>
      <c r="AO218" s="485">
        <f t="shared" si="193"/>
        <v>-2.0262851941033944E-2</v>
      </c>
      <c r="AP218" s="485">
        <f t="shared" si="193"/>
        <v>-7.038056509441426E-2</v>
      </c>
      <c r="AQ218" s="485">
        <f t="shared" si="193"/>
        <v>-9.3062640343959835E-2</v>
      </c>
      <c r="AR218" s="485">
        <f t="shared" si="193"/>
        <v>-2.1515598969200078E-2</v>
      </c>
      <c r="AS218" s="485">
        <f t="shared" si="193"/>
        <v>-7.3120267731797695E-2</v>
      </c>
      <c r="AT218" s="485">
        <f t="shared" si="193"/>
        <v>-9.6923179140592453E-2</v>
      </c>
      <c r="AU218" s="485">
        <f t="shared" si="193"/>
        <v>-2.2805028494270796E-2</v>
      </c>
      <c r="AV218" s="485">
        <f t="shared" si="193"/>
        <v>-7.5847863330810394E-2</v>
      </c>
      <c r="AW218" s="485">
        <f t="shared" si="193"/>
        <v>-0.10079923198719487</v>
      </c>
      <c r="AX218" s="485">
        <f t="shared" si="193"/>
        <v>-2.4131465444985789E-2</v>
      </c>
      <c r="AY218" s="485">
        <f t="shared" si="193"/>
        <v>-7.8563621868563027E-2</v>
      </c>
      <c r="AZ218" s="485">
        <f t="shared" si="193"/>
        <v>-0.10469106918611859</v>
      </c>
      <c r="BA218" s="485">
        <f t="shared" si="193"/>
        <v>-2.5495207589775748E-2</v>
      </c>
      <c r="BB218" s="485">
        <f t="shared" si="193"/>
        <v>-8.1267801054594524E-2</v>
      </c>
      <c r="BC218" s="485">
        <f t="shared" si="193"/>
        <v>-0.10859892175271368</v>
      </c>
      <c r="BD218" s="485">
        <f t="shared" si="193"/>
        <v>-2.6896524417017953E-2</v>
      </c>
      <c r="BE218" s="485">
        <f t="shared" si="193"/>
        <v>-8.3960646925804294E-2</v>
      </c>
      <c r="BF218" s="485">
        <f t="shared" si="193"/>
        <v>-0.11252298137912653</v>
      </c>
      <c r="BG218" s="485">
        <f t="shared" si="193"/>
        <v>-2.8335656056825531E-2</v>
      </c>
      <c r="BH218" s="485">
        <f t="shared" si="193"/>
        <v>-8.664239441024979E-2</v>
      </c>
      <c r="BI218" s="485">
        <f t="shared" si="193"/>
        <v>-0.11646340042495296</v>
      </c>
      <c r="BJ218" s="485">
        <f t="shared" si="193"/>
        <v>-2.9812812249464637E-2</v>
      </c>
      <c r="BK218" s="485">
        <f t="shared" si="193"/>
        <v>-8.9313267861633516E-2</v>
      </c>
      <c r="BL218" s="485">
        <f t="shared" si="193"/>
        <v>-0.12042029194007098</v>
      </c>
      <c r="BM218" s="485">
        <f t="shared" si="193"/>
        <v>-3.1328171365445079E-2</v>
      </c>
      <c r="BN218" s="485">
        <f t="shared" si="193"/>
        <v>-9.197348156620877E-2</v>
      </c>
    </row>
    <row r="219" spans="1:66" hidden="1">
      <c r="A219" s="26" t="s">
        <v>17</v>
      </c>
      <c r="B219" s="31" t="s">
        <v>360</v>
      </c>
      <c r="C219" s="26" t="s">
        <v>341</v>
      </c>
      <c r="D219" s="485">
        <f t="shared" ref="D219:AI219" si="194">(D106/D$8)-1</f>
        <v>-4.4093347991589482E-2</v>
      </c>
      <c r="E219" s="485">
        <f t="shared" si="194"/>
        <v>-7.9410187202463289E-3</v>
      </c>
      <c r="F219" s="485">
        <f t="shared" si="194"/>
        <v>-3.6441713601248704E-2</v>
      </c>
      <c r="G219" s="485">
        <f t="shared" si="194"/>
        <v>-4.7794556267997335E-2</v>
      </c>
      <c r="H219" s="485">
        <f t="shared" si="194"/>
        <v>-8.7871590761873231E-3</v>
      </c>
      <c r="I219" s="485">
        <f t="shared" si="194"/>
        <v>-3.9353200020547541E-2</v>
      </c>
      <c r="J219" s="485">
        <f t="shared" si="194"/>
        <v>-5.1504217481157633E-2</v>
      </c>
      <c r="K219" s="485">
        <f t="shared" si="194"/>
        <v>-9.6644066391287087E-3</v>
      </c>
      <c r="L219" s="485">
        <f t="shared" si="194"/>
        <v>-4.2248113793465381E-2</v>
      </c>
      <c r="M219" s="485">
        <f t="shared" si="194"/>
        <v>-5.5223108309600089E-2</v>
      </c>
      <c r="N219" s="485">
        <f t="shared" si="194"/>
        <v>-1.0573316609780448E-2</v>
      </c>
      <c r="O219" s="485">
        <f t="shared" si="194"/>
        <v>-4.5126933050592122E-2</v>
      </c>
      <c r="P219" s="485">
        <f t="shared" si="194"/>
        <v>-5.8951966212752893E-2</v>
      </c>
      <c r="Q219" s="485">
        <f t="shared" si="194"/>
        <v>-1.1514431909760425E-2</v>
      </c>
      <c r="R219" s="485">
        <f t="shared" si="194"/>
        <v>-4.7990113193703166E-2</v>
      </c>
      <c r="S219" s="485">
        <f t="shared" si="194"/>
        <v>-6.2691489633492914E-2</v>
      </c>
      <c r="T219" s="485">
        <f t="shared" si="194"/>
        <v>-1.2488281940051693E-2</v>
      </c>
      <c r="U219" s="485">
        <f t="shared" si="194"/>
        <v>-5.0838088070559562E-2</v>
      </c>
      <c r="V219" s="485">
        <f t="shared" si="194"/>
        <v>-6.6442338138379409E-2</v>
      </c>
      <c r="W219" s="485">
        <f t="shared" si="194"/>
        <v>-1.3495381326011247E-2</v>
      </c>
      <c r="X219" s="485">
        <f t="shared" si="194"/>
        <v>-5.3671271081869754E-2</v>
      </c>
      <c r="Y219" s="485">
        <f t="shared" si="194"/>
        <v>-7.0205132503616485E-2</v>
      </c>
      <c r="Z219" s="485">
        <f t="shared" si="194"/>
        <v>-1.4536228652592409E-2</v>
      </c>
      <c r="AA219" s="485">
        <f t="shared" si="194"/>
        <v>-5.6490056224907104E-2</v>
      </c>
      <c r="AB219" s="485">
        <f t="shared" si="194"/>
        <v>-7.3980454754584923E-2</v>
      </c>
      <c r="AC219" s="485">
        <f t="shared" si="194"/>
        <v>-1.5611305193676928E-2</v>
      </c>
      <c r="AD219" s="485">
        <f t="shared" si="194"/>
        <v>-5.9294819077937544E-2</v>
      </c>
      <c r="AE219" s="485">
        <f t="shared" si="194"/>
        <v>-7.7768848166569704E-2</v>
      </c>
      <c r="AF219" s="485">
        <f t="shared" si="194"/>
        <v>-1.6721073639609396E-2</v>
      </c>
      <c r="AG219" s="485">
        <f t="shared" si="194"/>
        <v>-6.2085917729294615E-2</v>
      </c>
      <c r="AH219" s="485">
        <f t="shared" si="194"/>
        <v>-8.1570817234143389E-2</v>
      </c>
      <c r="AI219" s="485">
        <f t="shared" si="194"/>
        <v>-1.7865976827233121E-2</v>
      </c>
      <c r="AJ219" s="485">
        <f t="shared" ref="AJ219:BN219" si="195">(AJ106/AJ$8)-1</f>
        <v>-6.486369365467326E-2</v>
      </c>
      <c r="AK219" s="485">
        <f t="shared" si="195"/>
        <v>-8.5386827616440342E-2</v>
      </c>
      <c r="AL219" s="485">
        <f t="shared" si="195"/>
        <v>-1.9046436476891415E-2</v>
      </c>
      <c r="AM219" s="485">
        <f t="shared" si="195"/>
        <v>-6.7628472545923968E-2</v>
      </c>
      <c r="AN219" s="485">
        <f t="shared" si="195"/>
        <v>-8.9217306065414115E-2</v>
      </c>
      <c r="AO219" s="485">
        <f t="shared" si="195"/>
        <v>-2.0262851941034055E-2</v>
      </c>
      <c r="AP219" s="485">
        <f t="shared" si="195"/>
        <v>-7.0380565094414593E-2</v>
      </c>
      <c r="AQ219" s="485">
        <f t="shared" si="195"/>
        <v>-9.3062640343959724E-2</v>
      </c>
      <c r="AR219" s="485">
        <f t="shared" si="195"/>
        <v>-2.1515598969199967E-2</v>
      </c>
      <c r="AS219" s="485">
        <f t="shared" si="195"/>
        <v>-7.3120267731797806E-2</v>
      </c>
      <c r="AT219" s="485">
        <f t="shared" si="195"/>
        <v>-9.6923179140592119E-2</v>
      </c>
      <c r="AU219" s="485">
        <f t="shared" si="195"/>
        <v>-2.2805028494270685E-2</v>
      </c>
      <c r="AV219" s="485">
        <f t="shared" si="195"/>
        <v>-7.5847863330810172E-2</v>
      </c>
      <c r="AW219" s="485">
        <f t="shared" si="195"/>
        <v>-0.10079923198719476</v>
      </c>
      <c r="AX219" s="485">
        <f t="shared" si="195"/>
        <v>-2.4131465444985678E-2</v>
      </c>
      <c r="AY219" s="485">
        <f t="shared" si="195"/>
        <v>-7.8563621868563249E-2</v>
      </c>
      <c r="AZ219" s="485">
        <f t="shared" si="195"/>
        <v>-0.10469106918611881</v>
      </c>
      <c r="BA219" s="485">
        <f t="shared" si="195"/>
        <v>-2.5495207589775637E-2</v>
      </c>
      <c r="BB219" s="485">
        <f t="shared" si="195"/>
        <v>-8.1267801054594413E-2</v>
      </c>
      <c r="BC219" s="485">
        <f t="shared" si="195"/>
        <v>-0.10859892175271402</v>
      </c>
      <c r="BD219" s="485">
        <f t="shared" si="195"/>
        <v>-2.6896524417018064E-2</v>
      </c>
      <c r="BE219" s="485">
        <f t="shared" si="195"/>
        <v>-8.3960646925804738E-2</v>
      </c>
      <c r="BF219" s="485">
        <f t="shared" si="195"/>
        <v>-0.11252298137912686</v>
      </c>
      <c r="BG219" s="485">
        <f t="shared" si="195"/>
        <v>-2.8335656056825642E-2</v>
      </c>
      <c r="BH219" s="485">
        <f t="shared" si="195"/>
        <v>-8.6642394410250012E-2</v>
      </c>
      <c r="BI219" s="485">
        <f t="shared" si="195"/>
        <v>-0.11646340042495318</v>
      </c>
      <c r="BJ219" s="485">
        <f t="shared" si="195"/>
        <v>-2.9812812249464637E-2</v>
      </c>
      <c r="BK219" s="485">
        <f t="shared" si="195"/>
        <v>-8.9313267861633627E-2</v>
      </c>
      <c r="BL219" s="485">
        <f t="shared" si="195"/>
        <v>-0.12042029194007087</v>
      </c>
      <c r="BM219" s="485">
        <f t="shared" si="195"/>
        <v>-3.1328171365444968E-2</v>
      </c>
      <c r="BN219" s="485">
        <f t="shared" si="195"/>
        <v>-9.1973481566208548E-2</v>
      </c>
    </row>
    <row r="220" spans="1:66" hidden="1">
      <c r="A220" s="26" t="s">
        <v>17</v>
      </c>
      <c r="B220" s="31" t="s">
        <v>360</v>
      </c>
      <c r="C220" s="26" t="s">
        <v>342</v>
      </c>
      <c r="D220" s="485">
        <f t="shared" ref="D220:AI220" si="196">(D107/D$9)-1</f>
        <v>-4.6274175395669692E-2</v>
      </c>
      <c r="E220" s="485">
        <f t="shared" si="196"/>
        <v>-8.4543793083107222E-3</v>
      </c>
      <c r="F220" s="485">
        <f t="shared" si="196"/>
        <v>-3.8142265265592501E-2</v>
      </c>
      <c r="G220" s="485">
        <f t="shared" si="196"/>
        <v>-5.0096939807155683E-2</v>
      </c>
      <c r="H220" s="485">
        <f t="shared" si="196"/>
        <v>-9.3510618129826195E-3</v>
      </c>
      <c r="I220" s="485">
        <f t="shared" si="196"/>
        <v>-4.1130491765066557E-2</v>
      </c>
      <c r="J220" s="485">
        <f t="shared" si="196"/>
        <v>-5.3921575638846475E-2</v>
      </c>
      <c r="K220" s="485">
        <f t="shared" si="196"/>
        <v>-1.0279964559948618E-2</v>
      </c>
      <c r="L220" s="485">
        <f t="shared" si="196"/>
        <v>-4.4094905141021989E-2</v>
      </c>
      <c r="M220" s="485">
        <f t="shared" si="196"/>
        <v>-5.7749287786102665E-2</v>
      </c>
      <c r="N220" s="485">
        <f t="shared" si="196"/>
        <v>-1.1241615194662935E-2</v>
      </c>
      <c r="O220" s="485">
        <f t="shared" si="196"/>
        <v>-4.703643812901348E-2</v>
      </c>
      <c r="P220" s="485">
        <f t="shared" si="196"/>
        <v>-6.1581211152766602E-2</v>
      </c>
      <c r="Q220" s="485">
        <f t="shared" si="196"/>
        <v>-1.2236526214913446E-2</v>
      </c>
      <c r="R220" s="485">
        <f t="shared" si="196"/>
        <v>-4.9955972505002166E-2</v>
      </c>
      <c r="S220" s="485">
        <f t="shared" si="196"/>
        <v>-6.5418412814151283E-2</v>
      </c>
      <c r="T220" s="485">
        <f t="shared" si="196"/>
        <v>-1.3265193702460487E-2</v>
      </c>
      <c r="U220" s="485">
        <f t="shared" si="196"/>
        <v>-5.2854342198976334E-2</v>
      </c>
      <c r="V220" s="485">
        <f t="shared" si="196"/>
        <v>-6.926189397357807E-2</v>
      </c>
      <c r="W220" s="485">
        <f t="shared" si="196"/>
        <v>-1.4328096050510442E-2</v>
      </c>
      <c r="X220" s="485">
        <f t="shared" si="196"/>
        <v>-5.5732336189104559E-2</v>
      </c>
      <c r="Y220" s="485">
        <f t="shared" si="196"/>
        <v>-7.3112591734342036E-2</v>
      </c>
      <c r="Z220" s="485">
        <f t="shared" si="196"/>
        <v>-1.5425692691219961E-2</v>
      </c>
      <c r="AA220" s="485">
        <f t="shared" si="196"/>
        <v>-5.8590701194308425E-2</v>
      </c>
      <c r="AB220" s="485">
        <f t="shared" si="196"/>
        <v>-7.6971380707362869E-2</v>
      </c>
      <c r="AC220" s="485">
        <f t="shared" si="196"/>
        <v>-1.6558422827605335E-2</v>
      </c>
      <c r="AD220" s="485">
        <f t="shared" si="196"/>
        <v>-6.1430144181475188E-2</v>
      </c>
      <c r="AE220" s="485">
        <f t="shared" si="196"/>
        <v>-8.083907447341776E-2</v>
      </c>
      <c r="AF220" s="485">
        <f t="shared" si="196"/>
        <v>-1.7726704174420682E-2</v>
      </c>
      <c r="AG220" s="485">
        <f t="shared" si="196"/>
        <v>-6.4251334702072449E-2</v>
      </c>
      <c r="AH220" s="485">
        <f t="shared" si="196"/>
        <v>-8.4716426917485821E-2</v>
      </c>
      <c r="AI220" s="485">
        <f t="shared" si="196"/>
        <v>-1.8930931712694998E-2</v>
      </c>
      <c r="AJ220" s="485">
        <f t="shared" ref="AJ220:BN220" si="197">(AJ107/AJ$9)-1</f>
        <v>-6.7054907071563585E-2</v>
      </c>
      <c r="AK220" s="485">
        <f t="shared" si="197"/>
        <v>-8.8604133451617328E-2</v>
      </c>
      <c r="AL220" s="485">
        <f t="shared" si="197"/>
        <v>-2.0171476462771287E-2</v>
      </c>
      <c r="AM220" s="485">
        <f t="shared" si="197"/>
        <v>-6.9841462403851029E-2</v>
      </c>
      <c r="AN220" s="485">
        <f t="shared" si="197"/>
        <v>-9.2502832141623581E-2</v>
      </c>
      <c r="AO220" s="485">
        <f t="shared" si="197"/>
        <v>-2.1448684280782171E-2</v>
      </c>
      <c r="AP220" s="485">
        <f t="shared" si="197"/>
        <v>-7.2611570511882495E-2</v>
      </c>
      <c r="AQ220" s="485">
        <f t="shared" si="197"/>
        <v>-9.6413104751888579E-2</v>
      </c>
      <c r="AR220" s="485">
        <f t="shared" si="197"/>
        <v>-2.2762874683591616E-2</v>
      </c>
      <c r="AS220" s="485">
        <f t="shared" si="197"/>
        <v>-7.536577168458547E-2</v>
      </c>
      <c r="AT220" s="485">
        <f t="shared" si="197"/>
        <v>-0.10033547772167573</v>
      </c>
      <c r="AU220" s="485">
        <f t="shared" si="197"/>
        <v>-2.411433970727439E-2</v>
      </c>
      <c r="AV220" s="485">
        <f t="shared" si="197"/>
        <v>-7.8104578349412423E-2</v>
      </c>
      <c r="AW220" s="485">
        <f t="shared" si="197"/>
        <v>-0.10427042308543177</v>
      </c>
      <c r="AX220" s="485">
        <f t="shared" si="197"/>
        <v>-2.55033428042446E-2</v>
      </c>
      <c r="AY220" s="485">
        <f t="shared" si="197"/>
        <v>-8.08284766290015E-2</v>
      </c>
      <c r="AZ220" s="485">
        <f t="shared" si="197"/>
        <v>-0.10821835934875756</v>
      </c>
      <c r="BA220" s="485">
        <f t="shared" si="197"/>
        <v>-2.6930117784130791E-2</v>
      </c>
      <c r="BB220" s="485">
        <f t="shared" si="197"/>
        <v>-8.3537927799715361E-2</v>
      </c>
      <c r="BC220" s="485">
        <f t="shared" si="197"/>
        <v>-0.11217965233093885</v>
      </c>
      <c r="BD220" s="485">
        <f t="shared" si="197"/>
        <v>-2.8394867803467783E-2</v>
      </c>
      <c r="BE220" s="485">
        <f t="shared" si="197"/>
        <v>-8.6233369659191483E-2</v>
      </c>
      <c r="BF220" s="485">
        <f t="shared" si="197"/>
        <v>-0.11615461598418586</v>
      </c>
      <c r="BG220" s="485">
        <f t="shared" si="197"/>
        <v>-2.9897764409203109E-2</v>
      </c>
      <c r="BH220" s="485">
        <f t="shared" si="197"/>
        <v>-8.8915217809442559E-2</v>
      </c>
      <c r="BI220" s="485">
        <f t="shared" si="197"/>
        <v>-0.12014351319899097</v>
      </c>
      <c r="BJ220" s="485">
        <f t="shared" si="197"/>
        <v>-3.1438946640919507E-2</v>
      </c>
      <c r="BK220" s="485">
        <f t="shared" si="197"/>
        <v>-9.1583866861499219E-2</v>
      </c>
      <c r="BL220" s="485">
        <f t="shared" si="197"/>
        <v>-0.12414655660432616</v>
      </c>
      <c r="BM220" s="485">
        <f t="shared" si="197"/>
        <v>-3.3018520196533729E-2</v>
      </c>
      <c r="BN220" s="485">
        <f t="shared" si="197"/>
        <v>-9.4239691567116535E-2</v>
      </c>
    </row>
    <row r="221" spans="1:66" hidden="1">
      <c r="A221" s="26" t="s">
        <v>17</v>
      </c>
      <c r="B221" s="31" t="s">
        <v>360</v>
      </c>
      <c r="C221" s="26" t="s">
        <v>343</v>
      </c>
      <c r="D221" s="485">
        <f t="shared" ref="D221:AI221" si="198">(D108/D$10)-1</f>
        <v>-4.4093347991589371E-2</v>
      </c>
      <c r="E221" s="485">
        <f t="shared" si="198"/>
        <v>-7.9410187202463289E-3</v>
      </c>
      <c r="F221" s="485">
        <f t="shared" si="198"/>
        <v>-3.6441713601248371E-2</v>
      </c>
      <c r="G221" s="485">
        <f t="shared" si="198"/>
        <v>-4.7794556267997113E-2</v>
      </c>
      <c r="H221" s="485">
        <f t="shared" si="198"/>
        <v>-8.7871590761873231E-3</v>
      </c>
      <c r="I221" s="485">
        <f t="shared" si="198"/>
        <v>-3.935320002054743E-2</v>
      </c>
      <c r="J221" s="485">
        <f t="shared" si="198"/>
        <v>-5.1504217481157522E-2</v>
      </c>
      <c r="K221" s="485">
        <f t="shared" si="198"/>
        <v>-9.6644066391285977E-3</v>
      </c>
      <c r="L221" s="485">
        <f t="shared" si="198"/>
        <v>-4.2248113793465047E-2</v>
      </c>
      <c r="M221" s="485">
        <f t="shared" si="198"/>
        <v>-5.5223108309600311E-2</v>
      </c>
      <c r="N221" s="485">
        <f t="shared" si="198"/>
        <v>-1.0573316609780448E-2</v>
      </c>
      <c r="O221" s="485">
        <f t="shared" si="198"/>
        <v>-4.5126933050592011E-2</v>
      </c>
      <c r="P221" s="485">
        <f t="shared" si="198"/>
        <v>-5.8951966212752338E-2</v>
      </c>
      <c r="Q221" s="485">
        <f t="shared" si="198"/>
        <v>-1.1514431909760203E-2</v>
      </c>
      <c r="R221" s="485">
        <f t="shared" si="198"/>
        <v>-4.7990113193702832E-2</v>
      </c>
      <c r="S221" s="485">
        <f t="shared" si="198"/>
        <v>-6.2691489633493136E-2</v>
      </c>
      <c r="T221" s="485">
        <f t="shared" si="198"/>
        <v>-1.2488281940051693E-2</v>
      </c>
      <c r="U221" s="485">
        <f t="shared" si="198"/>
        <v>-5.083808807055934E-2</v>
      </c>
      <c r="V221" s="485">
        <f t="shared" si="198"/>
        <v>-6.6442338138379631E-2</v>
      </c>
      <c r="W221" s="485">
        <f t="shared" si="198"/>
        <v>-1.3495381326011247E-2</v>
      </c>
      <c r="X221" s="485">
        <f t="shared" si="198"/>
        <v>-5.3671271081869976E-2</v>
      </c>
      <c r="Y221" s="485">
        <f t="shared" si="198"/>
        <v>-7.0205132503616929E-2</v>
      </c>
      <c r="Z221" s="485">
        <f t="shared" si="198"/>
        <v>-1.453622865259252E-2</v>
      </c>
      <c r="AA221" s="485">
        <f t="shared" si="198"/>
        <v>-5.6490056224907326E-2</v>
      </c>
      <c r="AB221" s="485">
        <f t="shared" si="198"/>
        <v>-7.3980454754585145E-2</v>
      </c>
      <c r="AC221" s="485">
        <f t="shared" si="198"/>
        <v>-1.5611305193676928E-2</v>
      </c>
      <c r="AD221" s="485">
        <f t="shared" si="198"/>
        <v>-5.9294819077937655E-2</v>
      </c>
      <c r="AE221" s="485">
        <f t="shared" si="198"/>
        <v>-7.7768848166569593E-2</v>
      </c>
      <c r="AF221" s="485">
        <f t="shared" si="198"/>
        <v>-1.6721073639609507E-2</v>
      </c>
      <c r="AG221" s="485">
        <f t="shared" si="198"/>
        <v>-6.2085917729294393E-2</v>
      </c>
      <c r="AH221" s="485">
        <f t="shared" si="198"/>
        <v>-8.1570817234143389E-2</v>
      </c>
      <c r="AI221" s="485">
        <f t="shared" si="198"/>
        <v>-1.7865976827233232E-2</v>
      </c>
      <c r="AJ221" s="485">
        <f t="shared" ref="AJ221:BN221" si="199">(AJ108/AJ$10)-1</f>
        <v>-6.486369365467326E-2</v>
      </c>
      <c r="AK221" s="485">
        <f t="shared" si="199"/>
        <v>-8.5386827616440231E-2</v>
      </c>
      <c r="AL221" s="485">
        <f t="shared" si="199"/>
        <v>-1.9046436476891526E-2</v>
      </c>
      <c r="AM221" s="485">
        <f t="shared" si="199"/>
        <v>-6.7628472545923968E-2</v>
      </c>
      <c r="AN221" s="485">
        <f t="shared" si="199"/>
        <v>-8.9217306065414115E-2</v>
      </c>
      <c r="AO221" s="485">
        <f t="shared" si="199"/>
        <v>-2.0262851941034055E-2</v>
      </c>
      <c r="AP221" s="485">
        <f t="shared" si="199"/>
        <v>-7.0380565094414482E-2</v>
      </c>
      <c r="AQ221" s="485">
        <f t="shared" si="199"/>
        <v>-9.3062640343959835E-2</v>
      </c>
      <c r="AR221" s="485">
        <f t="shared" si="199"/>
        <v>-2.1515598969199967E-2</v>
      </c>
      <c r="AS221" s="485">
        <f t="shared" si="199"/>
        <v>-7.3120267731797695E-2</v>
      </c>
      <c r="AT221" s="485">
        <f t="shared" si="199"/>
        <v>-9.6923179140592675E-2</v>
      </c>
      <c r="AU221" s="485">
        <f t="shared" si="199"/>
        <v>-2.2805028494270907E-2</v>
      </c>
      <c r="AV221" s="485">
        <f t="shared" si="199"/>
        <v>-7.5847863330810505E-2</v>
      </c>
      <c r="AW221" s="485">
        <f t="shared" si="199"/>
        <v>-0.10079923198719498</v>
      </c>
      <c r="AX221" s="485">
        <f t="shared" si="199"/>
        <v>-2.4131465444985789E-2</v>
      </c>
      <c r="AY221" s="485">
        <f t="shared" si="199"/>
        <v>-7.8563621868563249E-2</v>
      </c>
      <c r="AZ221" s="485">
        <f t="shared" si="199"/>
        <v>-0.10469106918611859</v>
      </c>
      <c r="BA221" s="485">
        <f t="shared" si="199"/>
        <v>-2.5495207589775637E-2</v>
      </c>
      <c r="BB221" s="485">
        <f t="shared" si="199"/>
        <v>-8.1267801054594413E-2</v>
      </c>
      <c r="BC221" s="485">
        <f t="shared" si="199"/>
        <v>-0.1085989217527138</v>
      </c>
      <c r="BD221" s="485">
        <f t="shared" si="199"/>
        <v>-2.6896524417017842E-2</v>
      </c>
      <c r="BE221" s="485">
        <f t="shared" si="199"/>
        <v>-8.3960646925804405E-2</v>
      </c>
      <c r="BF221" s="485">
        <f t="shared" si="199"/>
        <v>-0.11252298137912686</v>
      </c>
      <c r="BG221" s="485">
        <f t="shared" si="199"/>
        <v>-2.8335656056825531E-2</v>
      </c>
      <c r="BH221" s="485">
        <f t="shared" si="199"/>
        <v>-8.6642394410250012E-2</v>
      </c>
      <c r="BI221" s="485">
        <f t="shared" si="199"/>
        <v>-0.11646340042495318</v>
      </c>
      <c r="BJ221" s="485">
        <f t="shared" si="199"/>
        <v>-2.9812812249464637E-2</v>
      </c>
      <c r="BK221" s="485">
        <f t="shared" si="199"/>
        <v>-8.9313267861633627E-2</v>
      </c>
      <c r="BL221" s="485">
        <f t="shared" si="199"/>
        <v>-0.12042029194007076</v>
      </c>
      <c r="BM221" s="485">
        <f t="shared" si="199"/>
        <v>-3.1328171365444968E-2</v>
      </c>
      <c r="BN221" s="485">
        <f t="shared" si="199"/>
        <v>-9.1973481566208437E-2</v>
      </c>
    </row>
    <row r="222" spans="1:66" hidden="1">
      <c r="A222" s="26" t="s">
        <v>17</v>
      </c>
      <c r="B222" s="31" t="s">
        <v>360</v>
      </c>
      <c r="C222" s="26" t="s">
        <v>344</v>
      </c>
      <c r="D222" s="485">
        <f t="shared" ref="D222:AI222" si="200">(D109/D$11)-1</f>
        <v>-4.4093347991589371E-2</v>
      </c>
      <c r="E222" s="485">
        <f t="shared" si="200"/>
        <v>-7.94101872024644E-3</v>
      </c>
      <c r="F222" s="485">
        <f t="shared" si="200"/>
        <v>-3.6441713601248482E-2</v>
      </c>
      <c r="G222" s="485">
        <f t="shared" si="200"/>
        <v>-4.7794556267997224E-2</v>
      </c>
      <c r="H222" s="485">
        <f t="shared" si="200"/>
        <v>-8.7871590761873231E-3</v>
      </c>
      <c r="I222" s="485">
        <f t="shared" si="200"/>
        <v>-3.9353200020547319E-2</v>
      </c>
      <c r="J222" s="485">
        <f t="shared" si="200"/>
        <v>-5.1504217481157744E-2</v>
      </c>
      <c r="K222" s="485">
        <f t="shared" si="200"/>
        <v>-9.6644066391285977E-3</v>
      </c>
      <c r="L222" s="485">
        <f t="shared" si="200"/>
        <v>-4.224811379346527E-2</v>
      </c>
      <c r="M222" s="485">
        <f t="shared" si="200"/>
        <v>-5.5223108309600311E-2</v>
      </c>
      <c r="N222" s="485">
        <f t="shared" si="200"/>
        <v>-1.0573316609780559E-2</v>
      </c>
      <c r="O222" s="485">
        <f t="shared" si="200"/>
        <v>-4.5126933050592011E-2</v>
      </c>
      <c r="P222" s="485">
        <f t="shared" si="200"/>
        <v>-5.895196621275256E-2</v>
      </c>
      <c r="Q222" s="485">
        <f t="shared" si="200"/>
        <v>-1.1514431909760314E-2</v>
      </c>
      <c r="R222" s="485">
        <f t="shared" si="200"/>
        <v>-4.7990113193702832E-2</v>
      </c>
      <c r="S222" s="485">
        <f t="shared" si="200"/>
        <v>-6.2691489633492692E-2</v>
      </c>
      <c r="T222" s="485">
        <f t="shared" si="200"/>
        <v>-1.2488281940051582E-2</v>
      </c>
      <c r="U222" s="485">
        <f t="shared" si="200"/>
        <v>-5.0838088070559451E-2</v>
      </c>
      <c r="V222" s="485">
        <f t="shared" si="200"/>
        <v>-6.6442338138379298E-2</v>
      </c>
      <c r="W222" s="485">
        <f t="shared" si="200"/>
        <v>-1.3495381326011247E-2</v>
      </c>
      <c r="X222" s="485">
        <f t="shared" si="200"/>
        <v>-5.3671271081869643E-2</v>
      </c>
      <c r="Y222" s="485">
        <f t="shared" si="200"/>
        <v>-7.0205132503616485E-2</v>
      </c>
      <c r="Z222" s="485">
        <f t="shared" si="200"/>
        <v>-1.4536228652592298E-2</v>
      </c>
      <c r="AA222" s="485">
        <f t="shared" si="200"/>
        <v>-5.6490056224907215E-2</v>
      </c>
      <c r="AB222" s="485">
        <f t="shared" si="200"/>
        <v>-7.3980454754584257E-2</v>
      </c>
      <c r="AC222" s="485">
        <f t="shared" si="200"/>
        <v>-1.5611305193676817E-2</v>
      </c>
      <c r="AD222" s="485">
        <f t="shared" si="200"/>
        <v>-5.9294819077936989E-2</v>
      </c>
      <c r="AE222" s="485">
        <f t="shared" si="200"/>
        <v>-7.7768848166569815E-2</v>
      </c>
      <c r="AF222" s="485">
        <f t="shared" si="200"/>
        <v>-1.6721073639609507E-2</v>
      </c>
      <c r="AG222" s="485">
        <f t="shared" si="200"/>
        <v>-6.2085917729294726E-2</v>
      </c>
      <c r="AH222" s="485">
        <f t="shared" si="200"/>
        <v>-8.1570817234143389E-2</v>
      </c>
      <c r="AI222" s="485">
        <f t="shared" si="200"/>
        <v>-1.7865976827233232E-2</v>
      </c>
      <c r="AJ222" s="485">
        <f t="shared" ref="AJ222:BN222" si="201">(AJ109/AJ$11)-1</f>
        <v>-6.4863693654673371E-2</v>
      </c>
      <c r="AK222" s="485">
        <f t="shared" si="201"/>
        <v>-8.5386827616440342E-2</v>
      </c>
      <c r="AL222" s="485">
        <f t="shared" si="201"/>
        <v>-1.9046436476891526E-2</v>
      </c>
      <c r="AM222" s="485">
        <f t="shared" si="201"/>
        <v>-6.7628472545923857E-2</v>
      </c>
      <c r="AN222" s="485">
        <f t="shared" si="201"/>
        <v>-8.9217306065414337E-2</v>
      </c>
      <c r="AO222" s="485">
        <f t="shared" si="201"/>
        <v>-2.0262851941034055E-2</v>
      </c>
      <c r="AP222" s="485">
        <f t="shared" si="201"/>
        <v>-7.0380565094414593E-2</v>
      </c>
      <c r="AQ222" s="485">
        <f t="shared" si="201"/>
        <v>-9.3062640343959724E-2</v>
      </c>
      <c r="AR222" s="485">
        <f t="shared" si="201"/>
        <v>-2.1515598969199856E-2</v>
      </c>
      <c r="AS222" s="485">
        <f t="shared" si="201"/>
        <v>-7.3120267731797695E-2</v>
      </c>
      <c r="AT222" s="485">
        <f t="shared" si="201"/>
        <v>-9.6923179140592008E-2</v>
      </c>
      <c r="AU222" s="485">
        <f t="shared" si="201"/>
        <v>-2.2805028494270796E-2</v>
      </c>
      <c r="AV222" s="485">
        <f t="shared" si="201"/>
        <v>-7.584786333080995E-2</v>
      </c>
      <c r="AW222" s="485">
        <f t="shared" si="201"/>
        <v>-0.10079923198719443</v>
      </c>
      <c r="AX222" s="485">
        <f t="shared" si="201"/>
        <v>-2.4131465444985567E-2</v>
      </c>
      <c r="AY222" s="485">
        <f t="shared" si="201"/>
        <v>-7.8563621868563138E-2</v>
      </c>
      <c r="AZ222" s="485">
        <f t="shared" si="201"/>
        <v>-0.10469106918611915</v>
      </c>
      <c r="BA222" s="485">
        <f t="shared" si="201"/>
        <v>-2.5495207589775748E-2</v>
      </c>
      <c r="BB222" s="485">
        <f t="shared" si="201"/>
        <v>-8.1267801054594746E-2</v>
      </c>
      <c r="BC222" s="485">
        <f t="shared" si="201"/>
        <v>-0.10859892175271357</v>
      </c>
      <c r="BD222" s="485">
        <f t="shared" si="201"/>
        <v>-2.6896524417017842E-2</v>
      </c>
      <c r="BE222" s="485">
        <f t="shared" si="201"/>
        <v>-8.3960646925804294E-2</v>
      </c>
      <c r="BF222" s="485">
        <f t="shared" si="201"/>
        <v>-0.11252298137912664</v>
      </c>
      <c r="BG222" s="485">
        <f t="shared" si="201"/>
        <v>-2.8335656056825531E-2</v>
      </c>
      <c r="BH222" s="485">
        <f t="shared" si="201"/>
        <v>-8.664239441024979E-2</v>
      </c>
      <c r="BI222" s="485">
        <f t="shared" si="201"/>
        <v>-0.11646340042495318</v>
      </c>
      <c r="BJ222" s="485">
        <f t="shared" si="201"/>
        <v>-2.9812812249464637E-2</v>
      </c>
      <c r="BK222" s="485">
        <f t="shared" si="201"/>
        <v>-8.9313267861633516E-2</v>
      </c>
      <c r="BL222" s="485">
        <f t="shared" si="201"/>
        <v>-0.12042029194007065</v>
      </c>
      <c r="BM222" s="485">
        <f t="shared" si="201"/>
        <v>-3.1328171365444857E-2</v>
      </c>
      <c r="BN222" s="485">
        <f t="shared" si="201"/>
        <v>-9.1973481566208437E-2</v>
      </c>
    </row>
    <row r="223" spans="1:66" hidden="1">
      <c r="A223" s="26" t="s">
        <v>17</v>
      </c>
      <c r="B223" s="31" t="s">
        <v>360</v>
      </c>
      <c r="C223" s="26" t="s">
        <v>345</v>
      </c>
      <c r="D223" s="485">
        <f t="shared" ref="D223:AI223" si="202">(D110/D$12)-1</f>
        <v>-4.2111585075045754E-2</v>
      </c>
      <c r="E223" s="485">
        <f t="shared" si="202"/>
        <v>-7.486433051263619E-3</v>
      </c>
      <c r="F223" s="485">
        <f t="shared" si="202"/>
        <v>-3.4886326169051296E-2</v>
      </c>
      <c r="G223" s="485">
        <f t="shared" si="202"/>
        <v>-4.5697915675087297E-2</v>
      </c>
      <c r="H223" s="485">
        <f t="shared" si="202"/>
        <v>-8.2873990390396335E-3</v>
      </c>
      <c r="I223" s="485">
        <f t="shared" si="202"/>
        <v>-3.7723143378229906E-2</v>
      </c>
      <c r="J223" s="485">
        <f t="shared" si="202"/>
        <v>-4.9298452217161892E-2</v>
      </c>
      <c r="K223" s="485">
        <f t="shared" si="202"/>
        <v>-9.1184023454158325E-3</v>
      </c>
      <c r="L223" s="485">
        <f t="shared" si="202"/>
        <v>-4.0549799256391572E-2</v>
      </c>
      <c r="M223" s="485">
        <f t="shared" si="202"/>
        <v>-5.2913637817784021E-2</v>
      </c>
      <c r="N223" s="485">
        <f t="shared" si="202"/>
        <v>-9.9800182317546504E-3</v>
      </c>
      <c r="O223" s="485">
        <f t="shared" si="202"/>
        <v>-4.3366417220536135E-2</v>
      </c>
      <c r="P223" s="485">
        <f t="shared" si="202"/>
        <v>-5.6543896852622622E-2</v>
      </c>
      <c r="Q223" s="485">
        <f t="shared" si="202"/>
        <v>-1.0872812248451824E-2</v>
      </c>
      <c r="R223" s="485">
        <f t="shared" si="202"/>
        <v>-4.617311622784237E-2</v>
      </c>
      <c r="S223" s="485">
        <f t="shared" si="202"/>
        <v>-6.0189634175532358E-2</v>
      </c>
      <c r="T223" s="485">
        <f t="shared" si="202"/>
        <v>-1.1797339035814591E-2</v>
      </c>
      <c r="U223" s="485">
        <f t="shared" si="202"/>
        <v>-4.8970010961619459E-2</v>
      </c>
      <c r="V223" s="485">
        <f t="shared" si="202"/>
        <v>-6.3851234328266004E-2</v>
      </c>
      <c r="W223" s="485">
        <f t="shared" si="202"/>
        <v>-1.2754141104120875E-2</v>
      </c>
      <c r="X223" s="485">
        <f t="shared" si="202"/>
        <v>-5.1757212009267084E-2</v>
      </c>
      <c r="Y223" s="485">
        <f t="shared" si="202"/>
        <v>-6.7529060744432545E-2</v>
      </c>
      <c r="Z223" s="485">
        <f t="shared" si="202"/>
        <v>-1.3743747595999722E-2</v>
      </c>
      <c r="AA223" s="485">
        <f t="shared" si="202"/>
        <v>-5.4534826032616834E-2</v>
      </c>
      <c r="AB223" s="485">
        <f t="shared" si="202"/>
        <v>-7.1223454951353071E-2</v>
      </c>
      <c r="AC223" s="485">
        <f t="shared" si="202"/>
        <v>-1.4766673034500744E-2</v>
      </c>
      <c r="AD223" s="485">
        <f t="shared" si="202"/>
        <v>-5.730295593099588E-2</v>
      </c>
      <c r="AE223" s="485">
        <f t="shared" si="202"/>
        <v>-7.4934735773636518E-2</v>
      </c>
      <c r="AF223" s="485">
        <f t="shared" si="202"/>
        <v>-1.582341606046489E-2</v>
      </c>
      <c r="AG223" s="485">
        <f t="shared" si="202"/>
        <v>-6.0061700997351863E-2</v>
      </c>
      <c r="AH223" s="485">
        <f t="shared" si="202"/>
        <v>-7.8663198542371138E-2</v>
      </c>
      <c r="AI223" s="485">
        <f t="shared" si="202"/>
        <v>-1.6914458163016288E-2</v>
      </c>
      <c r="AJ223" s="485">
        <f t="shared" ref="AJ223:BN223" si="203">(AJ110/AJ$12)-1</f>
        <v>-6.281115706774798E-2</v>
      </c>
      <c r="AK223" s="485">
        <f t="shared" si="203"/>
        <v>-8.2409114313950149E-2</v>
      </c>
      <c r="AL223" s="485">
        <f t="shared" si="203"/>
        <v>-1.8040262407217345E-2</v>
      </c>
      <c r="AM223" s="485">
        <f t="shared" si="203"/>
        <v>-6.5551416664525575E-2</v>
      </c>
      <c r="AN223" s="485">
        <f t="shared" si="203"/>
        <v>-8.6172729102613865E-2</v>
      </c>
      <c r="AO223" s="485">
        <f t="shared" si="203"/>
        <v>-1.9201272163120398E-2</v>
      </c>
      <c r="AP223" s="485">
        <f t="shared" si="203"/>
        <v>-6.8282569133421345E-2</v>
      </c>
      <c r="AQ223" s="485">
        <f t="shared" si="203"/>
        <v>-8.9954263130879619E-2</v>
      </c>
      <c r="AR223" s="485">
        <f t="shared" si="203"/>
        <v>-2.0397909840641826E-2</v>
      </c>
      <c r="AS223" s="485">
        <f t="shared" si="203"/>
        <v>-7.100470077490606E-2</v>
      </c>
      <c r="AT223" s="485">
        <f t="shared" si="203"/>
        <v>-9.3753910102054472E-2</v>
      </c>
      <c r="AU223" s="485">
        <f t="shared" si="203"/>
        <v>-2.1630575634843052E-2</v>
      </c>
      <c r="AV223" s="485">
        <f t="shared" si="203"/>
        <v>-7.3717894970001585E-2</v>
      </c>
      <c r="AW223" s="485">
        <f t="shared" si="203"/>
        <v>-9.7571836499076969E-2</v>
      </c>
      <c r="AX223" s="485">
        <f t="shared" si="203"/>
        <v>-2.2899646286358988E-2</v>
      </c>
      <c r="AY223" s="485">
        <f t="shared" si="203"/>
        <v>-7.6422232300820792E-2</v>
      </c>
      <c r="AZ223" s="485">
        <f t="shared" si="203"/>
        <v>-0.10140818091392534</v>
      </c>
      <c r="BA223" s="485">
        <f t="shared" si="203"/>
        <v>-2.4205473861837246E-2</v>
      </c>
      <c r="BB223" s="485">
        <f t="shared" si="203"/>
        <v>-7.9117790666061616E-2</v>
      </c>
      <c r="BC223" s="485">
        <f t="shared" si="203"/>
        <v>-0.10526305341182096</v>
      </c>
      <c r="BD223" s="485">
        <f t="shared" si="203"/>
        <v>-2.5548384559353154E-2</v>
      </c>
      <c r="BE223" s="485">
        <f t="shared" si="203"/>
        <v>-8.1804645391675868E-2</v>
      </c>
      <c r="BF223" s="485">
        <f t="shared" si="203"/>
        <v>-0.10913653493442033</v>
      </c>
      <c r="BG223" s="485">
        <f t="shared" si="203"/>
        <v>-2.6928677543850976E-2</v>
      </c>
      <c r="BH223" s="485">
        <f t="shared" si="203"/>
        <v>-8.4482869336922617E-2</v>
      </c>
      <c r="BI223" s="485">
        <f t="shared" si="203"/>
        <v>-0.1130286767461155</v>
      </c>
      <c r="BJ223" s="485">
        <f t="shared" si="203"/>
        <v>-2.8346623817705585E-2</v>
      </c>
      <c r="BK223" s="485">
        <f t="shared" si="203"/>
        <v>-8.7152532996007781E-2</v>
      </c>
      <c r="BL223" s="485">
        <f t="shared" si="203"/>
        <v>-0.11693949992748931</v>
      </c>
      <c r="BM223" s="485">
        <f t="shared" si="203"/>
        <v>-2.9802465131525957E-2</v>
      </c>
      <c r="BN223" s="485">
        <f t="shared" si="203"/>
        <v>-8.9813704595504196E-2</v>
      </c>
    </row>
    <row r="224" spans="1:66" hidden="1">
      <c r="A224" s="26" t="s">
        <v>17</v>
      </c>
      <c r="B224" s="31" t="s">
        <v>360</v>
      </c>
      <c r="C224" s="26" t="s">
        <v>346</v>
      </c>
      <c r="D224" s="485">
        <f t="shared" ref="D224:AI224" si="204">(D111/D$13)-1</f>
        <v>-4.0912466262955971E-2</v>
      </c>
      <c r="E224" s="485">
        <f t="shared" si="204"/>
        <v>-2.0830747820635875E-2</v>
      </c>
      <c r="F224" s="485">
        <f t="shared" si="204"/>
        <v>-2.0508934893149089E-2</v>
      </c>
      <c r="G224" s="485">
        <f t="shared" si="204"/>
        <v>-4.4845194586455861E-2</v>
      </c>
      <c r="H224" s="485">
        <f t="shared" si="204"/>
        <v>-2.285245627299648E-2</v>
      </c>
      <c r="I224" s="485">
        <f t="shared" si="204"/>
        <v>-2.2507080383761924E-2</v>
      </c>
      <c r="J224" s="485">
        <f t="shared" si="204"/>
        <v>-4.8848790133139142E-2</v>
      </c>
      <c r="K224" s="485">
        <f t="shared" si="204"/>
        <v>-2.4914289018884372E-2</v>
      </c>
      <c r="L224" s="485">
        <f t="shared" si="204"/>
        <v>-2.4546048459855307E-2</v>
      </c>
      <c r="M224" s="485">
        <f t="shared" si="204"/>
        <v>-5.2920832502245996E-2</v>
      </c>
      <c r="N224" s="485">
        <f t="shared" si="204"/>
        <v>-2.7015241737717188E-2</v>
      </c>
      <c r="O224" s="485">
        <f t="shared" si="204"/>
        <v>-2.6624868010055369E-2</v>
      </c>
      <c r="P224" s="485">
        <f t="shared" si="204"/>
        <v>-5.7058830991611798E-2</v>
      </c>
      <c r="Q224" s="485">
        <f t="shared" si="204"/>
        <v>-2.9154271706567814E-2</v>
      </c>
      <c r="R224" s="485">
        <f t="shared" si="204"/>
        <v>-2.8742526718529171E-2</v>
      </c>
      <c r="S224" s="485">
        <f t="shared" si="204"/>
        <v>-6.1260232553807747E-2</v>
      </c>
      <c r="T224" s="485">
        <f t="shared" si="204"/>
        <v>-3.1330301096012536E-2</v>
      </c>
      <c r="U224" s="485">
        <f t="shared" si="204"/>
        <v>-3.0897974295737485E-2</v>
      </c>
      <c r="V224" s="485">
        <f t="shared" si="204"/>
        <v>-6.5522429814448557E-2</v>
      </c>
      <c r="W224" s="485">
        <f t="shared" si="204"/>
        <v>-3.3542220321233995E-2</v>
      </c>
      <c r="X224" s="485">
        <f t="shared" si="204"/>
        <v>-3.309012578267434E-2</v>
      </c>
      <c r="Y224" s="485">
        <f t="shared" si="204"/>
        <v>-6.9842769105147195E-2</v>
      </c>
      <c r="Z224" s="485">
        <f t="shared" si="204"/>
        <v>-3.5788891428941594E-2</v>
      </c>
      <c r="AA224" s="485">
        <f t="shared" si="204"/>
        <v>-3.5317864908933294E-2</v>
      </c>
      <c r="AB224" s="485">
        <f t="shared" si="204"/>
        <v>-7.4218558465141471E-2</v>
      </c>
      <c r="AC224" s="485">
        <f t="shared" si="204"/>
        <v>-3.8069151501084808E-2</v>
      </c>
      <c r="AD224" s="485">
        <f t="shared" si="204"/>
        <v>-3.7580047485188284E-2</v>
      </c>
      <c r="AE224" s="485">
        <f t="shared" si="204"/>
        <v>-7.8647075567460423E-2</v>
      </c>
      <c r="AF224" s="485">
        <f t="shared" si="204"/>
        <v>-4.0381816056861197E-2</v>
      </c>
      <c r="AG224" s="485">
        <f t="shared" si="204"/>
        <v>-3.987550481105373E-2</v>
      </c>
      <c r="AH224" s="485">
        <f t="shared" si="204"/>
        <v>-8.312557552774702E-2</v>
      </c>
      <c r="AI224" s="485">
        <f t="shared" si="204"/>
        <v>-4.2725682435224122E-2</v>
      </c>
      <c r="AJ224" s="485">
        <f t="shared" ref="AJ224:BN224" si="205">(AJ111/AJ$13)-1</f>
        <v>-4.2203047079855782E-2</v>
      </c>
      <c r="AK224" s="485">
        <f t="shared" si="205"/>
        <v>-8.7651298556378321E-2</v>
      </c>
      <c r="AL224" s="485">
        <f t="shared" si="205"/>
        <v>-4.5099533140909087E-2</v>
      </c>
      <c r="AM224" s="485">
        <f t="shared" si="205"/>
        <v>-4.4561466762533697E-2</v>
      </c>
      <c r="AN224" s="485">
        <f t="shared" si="205"/>
        <v>-9.2221477417319675E-2</v>
      </c>
      <c r="AO224" s="485">
        <f t="shared" si="205"/>
        <v>-4.75021391379431E-2</v>
      </c>
      <c r="AP224" s="485">
        <f t="shared" si="205"/>
        <v>-4.6949541953725138E-2</v>
      </c>
      <c r="AQ224" s="485">
        <f t="shared" si="205"/>
        <v>-9.6833344660143372E-2</v>
      </c>
      <c r="AR224" s="485">
        <f t="shared" si="205"/>
        <v>-4.9932263075625261E-2</v>
      </c>
      <c r="AS224" s="485">
        <f t="shared" si="205"/>
        <v>-4.9366039664023864E-2</v>
      </c>
      <c r="AT224" s="485">
        <f t="shared" si="205"/>
        <v>-0.10148413959482971</v>
      </c>
      <c r="AU224" s="485">
        <f t="shared" si="205"/>
        <v>-5.2388662433099586E-2</v>
      </c>
      <c r="AV224" s="485">
        <f t="shared" si="205"/>
        <v>-5.1809719043451219E-2</v>
      </c>
      <c r="AW224" s="485">
        <f t="shared" si="205"/>
        <v>-0.10617111498225473</v>
      </c>
      <c r="AX224" s="485">
        <f t="shared" si="205"/>
        <v>-5.4870092569820672E-2</v>
      </c>
      <c r="AY224" s="485">
        <f t="shared" si="205"/>
        <v>-5.4279334522300826E-2</v>
      </c>
      <c r="AZ224" s="485">
        <f t="shared" si="205"/>
        <v>-0.11089154341660978</v>
      </c>
      <c r="BA224" s="485">
        <f t="shared" si="205"/>
        <v>-5.7375309670432917E-2</v>
      </c>
      <c r="BB224" s="485">
        <f t="shared" si="205"/>
        <v>-5.6773638856697062E-2</v>
      </c>
      <c r="BC224" s="485">
        <f t="shared" si="205"/>
        <v>-0.11564272337943748</v>
      </c>
      <c r="BD224" s="485">
        <f t="shared" si="205"/>
        <v>-5.9903073573874366E-2</v>
      </c>
      <c r="BE224" s="485">
        <f t="shared" si="205"/>
        <v>-5.9291386067459317E-2</v>
      </c>
      <c r="BF224" s="485">
        <f t="shared" si="205"/>
        <v>-0.12042198494832712</v>
      </c>
      <c r="BG224" s="485">
        <f t="shared" si="205"/>
        <v>-6.245215047778041E-2</v>
      </c>
      <c r="BH224" s="485">
        <f t="shared" si="205"/>
        <v>-6.1831334262126947E-2</v>
      </c>
      <c r="BI224" s="485">
        <f t="shared" si="205"/>
        <v>-0.12522669514666973</v>
      </c>
      <c r="BJ224" s="485">
        <f t="shared" si="205"/>
        <v>-6.5021315510563116E-2</v>
      </c>
      <c r="BK224" s="485">
        <f t="shared" si="205"/>
        <v>-6.4392248331289981E-2</v>
      </c>
      <c r="BL224" s="485">
        <f t="shared" si="205"/>
        <v>-0.13005426292412858</v>
      </c>
      <c r="BM224" s="485">
        <f t="shared" si="205"/>
        <v>-6.7609355164803375E-2</v>
      </c>
      <c r="BN224" s="485">
        <f t="shared" si="205"/>
        <v>-6.6972902511653443E-2</v>
      </c>
    </row>
    <row r="225" spans="1:66">
      <c r="A225" s="26" t="s">
        <v>17</v>
      </c>
      <c r="B225" s="31" t="s">
        <v>360</v>
      </c>
      <c r="C225" s="26" t="s">
        <v>92</v>
      </c>
      <c r="D225" s="485">
        <f>(D112/D$14)-1</f>
        <v>-6.5394410749453624E-2</v>
      </c>
      <c r="E225" s="485">
        <f>(E112/E$14)-1</f>
        <v>-2.0309944569362637E-2</v>
      </c>
      <c r="F225" s="485"/>
      <c r="G225" s="485">
        <f>(G112/G$14)-1</f>
        <v>-7.0947385505422234E-2</v>
      </c>
      <c r="H225" s="485">
        <f>(H112/H$14)-1</f>
        <v>-2.2457813784074743E-2</v>
      </c>
      <c r="I225" s="485"/>
      <c r="J225" s="485">
        <f>(J112/J$14)-1</f>
        <v>-7.6522339177574672E-2</v>
      </c>
      <c r="K225" s="485">
        <f>(K112/K$14)-1</f>
        <v>-2.4675551066675516E-2</v>
      </c>
      <c r="L225" s="485"/>
      <c r="M225" s="485">
        <f>(M112/M$14)-1</f>
        <v>-8.2119668451419936E-2</v>
      </c>
      <c r="N225" s="485">
        <f>(N112/N$14)-1</f>
        <v>-2.6962635293952597E-2</v>
      </c>
      <c r="O225" s="485"/>
      <c r="P225" s="485">
        <f>(P112/P$14)-1</f>
        <v>-8.7739564752517207E-2</v>
      </c>
      <c r="Q225" s="485">
        <f>(Q112/Q$14)-1</f>
        <v>-2.9318416175737383E-2</v>
      </c>
      <c r="R225" s="485"/>
      <c r="S225" s="485">
        <f>(S112/S$14)-1</f>
        <v>-9.3382024580344947E-2</v>
      </c>
      <c r="T225" s="485">
        <f>(T112/T$14)-1</f>
        <v>-3.174211577936803E-2</v>
      </c>
      <c r="U225" s="485"/>
      <c r="V225" s="485">
        <f>(V112/V$14)-1</f>
        <v>-9.9046859756392269E-2</v>
      </c>
      <c r="W225" s="485">
        <f>(W112/W$14)-1</f>
        <v>-3.4232830708895601E-2</v>
      </c>
      <c r="X225" s="485"/>
      <c r="Y225" s="485">
        <f>(Y112/Y$14)-1</f>
        <v>-0.10473370762427281</v>
      </c>
      <c r="Z225" s="485">
        <f>(Z112/Z$14)-1</f>
        <v>-3.6789534925570577E-2</v>
      </c>
      <c r="AA225" s="485"/>
      <c r="AB225" s="485">
        <f>(AB112/AB$14)-1</f>
        <v>-0.11044204122815027</v>
      </c>
      <c r="AC225" s="485">
        <f>(AC112/AC$14)-1</f>
        <v>-3.9411083189985319E-2</v>
      </c>
      <c r="AD225" s="485"/>
      <c r="AE225" s="485">
        <f>(AE112/AE$14)-1</f>
        <v>-0.11617117948534206</v>
      </c>
      <c r="AF225" s="485">
        <f>(AF112/AF$14)-1</f>
        <v>-4.2096215100301704E-2</v>
      </c>
      <c r="AG225" s="485"/>
      <c r="AH225" s="485">
        <f>(AH112/AH$14)-1</f>
        <v>-0.12192029735969578</v>
      </c>
      <c r="AI225" s="485">
        <f>(AI112/AI$14)-1</f>
        <v>-4.4843559695397883E-2</v>
      </c>
      <c r="AJ225" s="485"/>
      <c r="AK225" s="485">
        <f>(AK112/AK$14)-1</f>
        <v>-0.12768843603409674</v>
      </c>
      <c r="AL225" s="485">
        <f>(AL112/AL$14)-1</f>
        <v>-4.765164058657223E-2</v>
      </c>
      <c r="AM225" s="485"/>
      <c r="AN225" s="485">
        <f>(AN112/AN$14)-1</f>
        <v>-0.13347451307327551</v>
      </c>
      <c r="AO225" s="485">
        <f>(AO112/AO$14)-1</f>
        <v>-5.0518881576721575E-2</v>
      </c>
      <c r="AP225" s="485"/>
      <c r="AQ225" s="485">
        <f>(AQ112/AQ$14)-1</f>
        <v>-0.13927733256191099</v>
      </c>
      <c r="AR225" s="485">
        <f>(AR112/AR$14)-1</f>
        <v>-5.344361272176934E-2</v>
      </c>
      <c r="AS225" s="485"/>
      <c r="AT225" s="485">
        <f>(AT112/AT$14)-1</f>
        <v>-0.145095595197822</v>
      </c>
      <c r="AU225" s="485">
        <f>(AU112/AU$14)-1</f>
        <v>-5.6424076785559385E-2</v>
      </c>
      <c r="AV225" s="485"/>
      <c r="AW225" s="485">
        <f>(AW112/AW$14)-1</f>
        <v>-0.15092790831580771</v>
      </c>
      <c r="AX225" s="485">
        <f>(AX112/AX$14)-1</f>
        <v>-5.9458436036542772E-2</v>
      </c>
      <c r="AY225" s="485"/>
      <c r="AZ225" s="485">
        <f>(AZ112/AZ$14)-1</f>
        <v>-0.15677279581437553</v>
      </c>
      <c r="BA225" s="485">
        <f>(BA112/BA$14)-1</f>
        <v>-6.2544779332378675E-2</v>
      </c>
      <c r="BB225" s="485"/>
      <c r="BC225" s="485">
        <f>(BC112/BC$14)-1</f>
        <v>-0.16262870795514395</v>
      </c>
      <c r="BD225" s="485">
        <f>(BD112/BD$14)-1</f>
        <v>-6.5681129437039298E-2</v>
      </c>
      <c r="BE225" s="485"/>
      <c r="BF225" s="485">
        <f>(BF112/BF$14)-1</f>
        <v>-0.16849403100311577</v>
      </c>
      <c r="BG225" s="485">
        <f>(BG112/BG$14)-1</f>
        <v>-6.8865450514211557E-2</v>
      </c>
      <c r="BH225" s="485"/>
      <c r="BI225" s="485">
        <f>(BI112/BI$14)-1</f>
        <v>-0.17436709667518924</v>
      </c>
      <c r="BJ225" s="485">
        <f>(BJ112/BJ$14)-1</f>
        <v>-7.2095655740674225E-2</v>
      </c>
      <c r="BK225" s="485"/>
      <c r="BL225" s="485">
        <f>(BL112/BL$14)-1</f>
        <v>-0.18024619136418629</v>
      </c>
      <c r="BM225" s="485">
        <f>(BM112/BM$14)-1</f>
        <v>-7.5369614983871402E-2</v>
      </c>
      <c r="BN225" s="485"/>
    </row>
    <row r="226" spans="1:66" hidden="1">
      <c r="A226" s="26" t="s">
        <v>17</v>
      </c>
      <c r="D226" s="485"/>
      <c r="E226" s="485"/>
      <c r="F226" s="485"/>
      <c r="G226" s="485"/>
      <c r="H226" s="485"/>
      <c r="I226" s="485"/>
      <c r="J226" s="485"/>
      <c r="K226" s="485"/>
      <c r="L226" s="485"/>
      <c r="M226" s="485"/>
      <c r="N226" s="485"/>
      <c r="O226" s="485"/>
      <c r="P226" s="485"/>
      <c r="Q226" s="485"/>
      <c r="R226" s="485"/>
      <c r="S226" s="485"/>
      <c r="T226" s="485"/>
      <c r="U226" s="485"/>
      <c r="V226" s="485"/>
      <c r="W226" s="485"/>
      <c r="X226" s="485"/>
      <c r="Y226" s="485"/>
      <c r="Z226" s="485"/>
      <c r="AA226" s="485"/>
      <c r="AB226" s="485"/>
      <c r="AC226" s="485"/>
      <c r="AD226" s="485"/>
      <c r="AE226" s="485"/>
      <c r="AF226" s="485"/>
      <c r="AG226" s="485"/>
      <c r="AH226" s="486"/>
      <c r="AI226" s="485"/>
      <c r="AJ226" s="485"/>
      <c r="AK226" s="485"/>
      <c r="AL226" s="485"/>
      <c r="AM226" s="485"/>
      <c r="AN226" s="485"/>
      <c r="AO226" s="485"/>
      <c r="AP226" s="485"/>
      <c r="AQ226" s="485"/>
      <c r="AR226" s="485"/>
      <c r="AS226" s="485"/>
      <c r="AT226" s="485"/>
      <c r="AU226" s="485"/>
      <c r="AV226" s="485"/>
      <c r="AW226" s="485"/>
      <c r="AX226" s="485"/>
      <c r="AY226" s="485"/>
      <c r="AZ226" s="485"/>
      <c r="BA226" s="485"/>
      <c r="BB226" s="485"/>
      <c r="BC226" s="485"/>
      <c r="BD226" s="485"/>
      <c r="BE226" s="485"/>
      <c r="BF226" s="485"/>
      <c r="BG226" s="485"/>
      <c r="BH226" s="485"/>
      <c r="BI226" s="485"/>
      <c r="BJ226" s="485"/>
      <c r="BK226" s="485"/>
      <c r="BL226" s="485"/>
      <c r="BM226" s="485"/>
      <c r="BN226" s="485"/>
    </row>
    <row r="227" spans="1:66" hidden="1">
      <c r="A227" s="26" t="s">
        <v>17</v>
      </c>
      <c r="B227" s="31" t="s">
        <v>361</v>
      </c>
      <c r="C227" s="49"/>
      <c r="D227" s="486" t="s">
        <v>156</v>
      </c>
      <c r="E227" s="487"/>
      <c r="F227" s="487"/>
      <c r="G227" s="485" t="s">
        <v>316</v>
      </c>
      <c r="H227" s="485"/>
      <c r="I227" s="485"/>
      <c r="J227" s="485" t="s">
        <v>317</v>
      </c>
      <c r="K227" s="485"/>
      <c r="L227" s="485"/>
      <c r="M227" s="485" t="s">
        <v>318</v>
      </c>
      <c r="N227" s="485"/>
      <c r="O227" s="485"/>
      <c r="P227" s="485" t="s">
        <v>319</v>
      </c>
      <c r="Q227" s="485"/>
      <c r="R227" s="485"/>
      <c r="S227" s="485" t="s">
        <v>320</v>
      </c>
      <c r="T227" s="485"/>
      <c r="U227" s="485"/>
      <c r="V227" s="485" t="s">
        <v>321</v>
      </c>
      <c r="W227" s="485"/>
      <c r="X227" s="485"/>
      <c r="Y227" s="485" t="s">
        <v>322</v>
      </c>
      <c r="Z227" s="485"/>
      <c r="AA227" s="485"/>
      <c r="AB227" s="485" t="s">
        <v>323</v>
      </c>
      <c r="AC227" s="485"/>
      <c r="AD227" s="485"/>
      <c r="AE227" s="485" t="s">
        <v>324</v>
      </c>
      <c r="AF227" s="485"/>
      <c r="AG227" s="485"/>
      <c r="AH227" s="486" t="s">
        <v>325</v>
      </c>
      <c r="AI227" s="485"/>
      <c r="AJ227" s="485"/>
      <c r="AK227" s="485" t="s">
        <v>326</v>
      </c>
      <c r="AL227" s="485"/>
      <c r="AM227" s="485"/>
      <c r="AN227" s="485" t="s">
        <v>327</v>
      </c>
      <c r="AO227" s="485"/>
      <c r="AP227" s="485"/>
      <c r="AQ227" s="485" t="s">
        <v>328</v>
      </c>
      <c r="AR227" s="485"/>
      <c r="AS227" s="485"/>
      <c r="AT227" s="485" t="s">
        <v>329</v>
      </c>
      <c r="AU227" s="485"/>
      <c r="AV227" s="485"/>
      <c r="AW227" s="485" t="s">
        <v>330</v>
      </c>
      <c r="AX227" s="485"/>
      <c r="AY227" s="485"/>
      <c r="AZ227" s="485" t="s">
        <v>331</v>
      </c>
      <c r="BA227" s="485"/>
      <c r="BB227" s="485"/>
      <c r="BC227" s="485" t="s">
        <v>332</v>
      </c>
      <c r="BD227" s="485"/>
      <c r="BE227" s="485"/>
      <c r="BF227" s="485" t="s">
        <v>333</v>
      </c>
      <c r="BG227" s="485"/>
      <c r="BH227" s="485"/>
      <c r="BI227" s="485" t="s">
        <v>234</v>
      </c>
      <c r="BJ227" s="485"/>
      <c r="BK227" s="485"/>
      <c r="BL227" s="485" t="s">
        <v>334</v>
      </c>
      <c r="BM227" s="485"/>
      <c r="BN227" s="485"/>
    </row>
    <row r="228" spans="1:66" hidden="1">
      <c r="A228" s="26" t="s">
        <v>17</v>
      </c>
      <c r="B228" s="31" t="s">
        <v>361</v>
      </c>
      <c r="D228" s="485" t="s">
        <v>384</v>
      </c>
      <c r="E228" s="485" t="s">
        <v>71</v>
      </c>
      <c r="F228" s="485" t="s">
        <v>72</v>
      </c>
      <c r="G228" s="485" t="s">
        <v>384</v>
      </c>
      <c r="H228" s="485" t="s">
        <v>71</v>
      </c>
      <c r="I228" s="485" t="s">
        <v>72</v>
      </c>
      <c r="J228" s="485" t="s">
        <v>384</v>
      </c>
      <c r="K228" s="485" t="s">
        <v>71</v>
      </c>
      <c r="L228" s="485" t="s">
        <v>72</v>
      </c>
      <c r="M228" s="485" t="s">
        <v>384</v>
      </c>
      <c r="N228" s="485" t="s">
        <v>71</v>
      </c>
      <c r="O228" s="485" t="s">
        <v>72</v>
      </c>
      <c r="P228" s="485" t="s">
        <v>384</v>
      </c>
      <c r="Q228" s="485" t="s">
        <v>71</v>
      </c>
      <c r="R228" s="485" t="s">
        <v>72</v>
      </c>
      <c r="S228" s="485" t="s">
        <v>384</v>
      </c>
      <c r="T228" s="485" t="s">
        <v>71</v>
      </c>
      <c r="U228" s="485" t="s">
        <v>72</v>
      </c>
      <c r="V228" s="485" t="s">
        <v>384</v>
      </c>
      <c r="W228" s="485" t="s">
        <v>71</v>
      </c>
      <c r="X228" s="485" t="s">
        <v>72</v>
      </c>
      <c r="Y228" s="485" t="s">
        <v>384</v>
      </c>
      <c r="Z228" s="485" t="s">
        <v>71</v>
      </c>
      <c r="AA228" s="485" t="s">
        <v>72</v>
      </c>
      <c r="AB228" s="485" t="s">
        <v>384</v>
      </c>
      <c r="AC228" s="485" t="s">
        <v>71</v>
      </c>
      <c r="AD228" s="485" t="s">
        <v>72</v>
      </c>
      <c r="AE228" s="485" t="s">
        <v>384</v>
      </c>
      <c r="AF228" s="485" t="s">
        <v>71</v>
      </c>
      <c r="AG228" s="485" t="s">
        <v>72</v>
      </c>
      <c r="AH228" s="486" t="s">
        <v>384</v>
      </c>
      <c r="AI228" s="485" t="s">
        <v>71</v>
      </c>
      <c r="AJ228" s="485" t="s">
        <v>72</v>
      </c>
      <c r="AK228" s="485" t="s">
        <v>384</v>
      </c>
      <c r="AL228" s="485" t="s">
        <v>71</v>
      </c>
      <c r="AM228" s="485" t="s">
        <v>72</v>
      </c>
      <c r="AN228" s="485" t="s">
        <v>384</v>
      </c>
      <c r="AO228" s="485" t="s">
        <v>71</v>
      </c>
      <c r="AP228" s="485" t="s">
        <v>72</v>
      </c>
      <c r="AQ228" s="485" t="s">
        <v>384</v>
      </c>
      <c r="AR228" s="485" t="s">
        <v>71</v>
      </c>
      <c r="AS228" s="485" t="s">
        <v>72</v>
      </c>
      <c r="AT228" s="485" t="s">
        <v>384</v>
      </c>
      <c r="AU228" s="485" t="s">
        <v>71</v>
      </c>
      <c r="AV228" s="485" t="s">
        <v>72</v>
      </c>
      <c r="AW228" s="485" t="s">
        <v>384</v>
      </c>
      <c r="AX228" s="485" t="s">
        <v>71</v>
      </c>
      <c r="AY228" s="485" t="s">
        <v>72</v>
      </c>
      <c r="AZ228" s="485" t="s">
        <v>384</v>
      </c>
      <c r="BA228" s="485" t="s">
        <v>71</v>
      </c>
      <c r="BB228" s="485" t="s">
        <v>72</v>
      </c>
      <c r="BC228" s="485" t="s">
        <v>384</v>
      </c>
      <c r="BD228" s="485" t="s">
        <v>71</v>
      </c>
      <c r="BE228" s="485" t="s">
        <v>72</v>
      </c>
      <c r="BF228" s="485" t="s">
        <v>384</v>
      </c>
      <c r="BG228" s="485" t="s">
        <v>71</v>
      </c>
      <c r="BH228" s="485" t="s">
        <v>72</v>
      </c>
      <c r="BI228" s="485" t="s">
        <v>384</v>
      </c>
      <c r="BJ228" s="485" t="s">
        <v>71</v>
      </c>
      <c r="BK228" s="485" t="s">
        <v>72</v>
      </c>
      <c r="BL228" s="485" t="s">
        <v>384</v>
      </c>
      <c r="BM228" s="485" t="s">
        <v>71</v>
      </c>
      <c r="BN228" s="485" t="s">
        <v>72</v>
      </c>
    </row>
    <row r="229" spans="1:66" hidden="1">
      <c r="A229" s="26" t="s">
        <v>17</v>
      </c>
      <c r="B229" s="31" t="s">
        <v>361</v>
      </c>
      <c r="C229" s="26" t="s">
        <v>337</v>
      </c>
      <c r="D229" s="485">
        <f t="shared" ref="D229:AI229" si="206">(D116/D$4)-1</f>
        <v>7.9138156212131161E-2</v>
      </c>
      <c r="E229" s="485">
        <f t="shared" si="206"/>
        <v>2.1186967086392894E-2</v>
      </c>
      <c r="F229" s="485">
        <f t="shared" si="206"/>
        <v>5.6748853044102265E-2</v>
      </c>
      <c r="G229" s="485">
        <f t="shared" si="206"/>
        <v>8.6043882871996491E-2</v>
      </c>
      <c r="H229" s="485">
        <f t="shared" si="206"/>
        <v>2.3517992218220263E-2</v>
      </c>
      <c r="I229" s="485">
        <f t="shared" si="206"/>
        <v>6.1089195431012433E-2</v>
      </c>
      <c r="J229" s="485">
        <f t="shared" si="206"/>
        <v>9.3035018895642807E-2</v>
      </c>
      <c r="K229" s="485">
        <f t="shared" si="206"/>
        <v>2.5940132021791795E-2</v>
      </c>
      <c r="L229" s="485">
        <f t="shared" si="206"/>
        <v>6.5398442637806919E-2</v>
      </c>
      <c r="M229" s="485">
        <f t="shared" si="206"/>
        <v>0.10011716596068032</v>
      </c>
      <c r="N229" s="485">
        <f t="shared" si="206"/>
        <v>2.8453785738613124E-2</v>
      </c>
      <c r="O229" s="485">
        <f t="shared" si="206"/>
        <v>6.9680700499925585E-2</v>
      </c>
      <c r="P229" s="485">
        <f t="shared" si="206"/>
        <v>0.10729543778349293</v>
      </c>
      <c r="Q229" s="485">
        <f t="shared" si="206"/>
        <v>3.1059214142721059E-2</v>
      </c>
      <c r="R229" s="485">
        <f t="shared" si="206"/>
        <v>7.3939714223066222E-2</v>
      </c>
      <c r="S229" s="485">
        <f t="shared" si="206"/>
        <v>0.11457449349485027</v>
      </c>
      <c r="T229" s="485">
        <f t="shared" si="206"/>
        <v>3.3756538487429655E-2</v>
      </c>
      <c r="U229" s="485">
        <f t="shared" si="206"/>
        <v>7.8178905766024487E-2</v>
      </c>
      <c r="V229" s="485">
        <f t="shared" si="206"/>
        <v>0.12195856721996012</v>
      </c>
      <c r="W229" s="485">
        <f t="shared" si="206"/>
        <v>3.6545740159290574E-2</v>
      </c>
      <c r="X229" s="485">
        <f t="shared" si="206"/>
        <v>8.2401406663968002E-2</v>
      </c>
      <c r="Y229" s="485">
        <f t="shared" si="206"/>
        <v>0.12945149451532956</v>
      </c>
      <c r="Z229" s="485">
        <f t="shared" si="206"/>
        <v>3.942666104394732E-2</v>
      </c>
      <c r="AA229" s="485">
        <f t="shared" si="206"/>
        <v>8.6610086930968277E-2</v>
      </c>
      <c r="AB229" s="485">
        <f t="shared" si="206"/>
        <v>0.13705673620888081</v>
      </c>
      <c r="AC229" s="485">
        <f t="shared" si="206"/>
        <v>4.2399004601746393E-2</v>
      </c>
      <c r="AD229" s="485">
        <f t="shared" si="206"/>
        <v>9.08075805802393E-2</v>
      </c>
      <c r="AE229" s="485">
        <f t="shared" si="206"/>
        <v>0.14477740010091456</v>
      </c>
      <c r="AF229" s="485">
        <f t="shared" si="206"/>
        <v>4.5462337644195827E-2</v>
      </c>
      <c r="AG229" s="485">
        <f t="shared" si="206"/>
        <v>9.4996308217579317E-2</v>
      </c>
      <c r="AH229" s="485">
        <f t="shared" si="206"/>
        <v>0.15261626090838387</v>
      </c>
      <c r="AI229" s="485">
        <f t="shared" si="206"/>
        <v>4.861609279567114E-2</v>
      </c>
      <c r="AJ229" s="485">
        <f t="shared" ref="AJ229:BN229" si="207">(AJ116/AJ$4)-1</f>
        <v>9.9178497094625229E-2</v>
      </c>
      <c r="AK229" s="485">
        <f t="shared" si="207"/>
        <v>0.16057577877127294</v>
      </c>
      <c r="AL229" s="485">
        <f t="shared" si="207"/>
        <v>5.185957161836896E-2</v>
      </c>
      <c r="AM229" s="485">
        <f t="shared" si="207"/>
        <v>0.10335619895119219</v>
      </c>
      <c r="AN229" s="485">
        <f t="shared" si="207"/>
        <v>0.16865811658548502</v>
      </c>
      <c r="AO229" s="485">
        <f t="shared" si="207"/>
        <v>5.5191948372342425E-2</v>
      </c>
      <c r="AP229" s="485">
        <f t="shared" si="207"/>
        <v>0.10753130592795634</v>
      </c>
      <c r="AQ229" s="485">
        <f t="shared" si="207"/>
        <v>0.17686515638023792</v>
      </c>
      <c r="AR229" s="485">
        <f t="shared" si="207"/>
        <v>5.8612274376791618E-2</v>
      </c>
      <c r="AS229" s="485">
        <f t="shared" si="207"/>
        <v>0.1117055647905294</v>
      </c>
      <c r="AT229" s="485">
        <f t="shared" si="207"/>
        <v>0.18519851491805794</v>
      </c>
      <c r="AU229" s="485">
        <f t="shared" si="207"/>
        <v>6.2119482933538084E-2</v>
      </c>
      <c r="AV229" s="485">
        <f t="shared" si="207"/>
        <v>0.11588058967205805</v>
      </c>
      <c r="AW229" s="485">
        <f t="shared" si="207"/>
        <v>0.19365955866126061</v>
      </c>
      <c r="AX229" s="485">
        <f t="shared" si="207"/>
        <v>6.5712394768981941E-2</v>
      </c>
      <c r="AY229" s="485">
        <f t="shared" si="207"/>
        <v>0.12005787351287589</v>
      </c>
      <c r="AZ229" s="485">
        <f t="shared" si="207"/>
        <v>0.20224941821936682</v>
      </c>
      <c r="BA229" s="485">
        <f t="shared" si="207"/>
        <v>6.9389723946799098E-2</v>
      </c>
      <c r="BB229" s="485">
        <f t="shared" si="207"/>
        <v>0.12423879835147655</v>
      </c>
      <c r="BC229" s="485">
        <f t="shared" si="207"/>
        <v>0.2109690023666837</v>
      </c>
      <c r="BD229" s="485">
        <f t="shared" si="207"/>
        <v>7.3150084200287679E-2</v>
      </c>
      <c r="BE229" s="485">
        <f t="shared" si="207"/>
        <v>0.12842464460047909</v>
      </c>
      <c r="BF229" s="485">
        <f t="shared" si="207"/>
        <v>0.21981901169766505</v>
      </c>
      <c r="BG229" s="485">
        <f t="shared" si="207"/>
        <v>7.6991995630603105E-2</v>
      </c>
      <c r="BH229" s="485">
        <f t="shared" si="207"/>
        <v>0.13261659942368809</v>
      </c>
      <c r="BI229" s="485">
        <f t="shared" si="207"/>
        <v>0.22879995196928427</v>
      </c>
      <c r="BJ229" s="485">
        <f t="shared" si="207"/>
        <v>8.0913891715189257E-2</v>
      </c>
      <c r="BK229" s="485">
        <f t="shared" si="207"/>
        <v>0.13681576431535181</v>
      </c>
      <c r="BL229" s="485">
        <f t="shared" si="207"/>
        <v>0.23791214716406794</v>
      </c>
      <c r="BM229" s="485">
        <f t="shared" si="207"/>
        <v>8.4914126569484605E-2</v>
      </c>
      <c r="BN229" s="485">
        <f t="shared" si="207"/>
        <v>0.14102316196984654</v>
      </c>
    </row>
    <row r="230" spans="1:66" hidden="1">
      <c r="A230" s="26" t="s">
        <v>17</v>
      </c>
      <c r="B230" s="31" t="s">
        <v>361</v>
      </c>
      <c r="C230" s="26" t="s">
        <v>338</v>
      </c>
      <c r="D230" s="485">
        <f t="shared" ref="D230:AI230" si="208">(D117/D$5)-1</f>
        <v>7.9919703082678151E-2</v>
      </c>
      <c r="E230" s="485">
        <f t="shared" si="208"/>
        <v>2.7608580183400289E-2</v>
      </c>
      <c r="F230" s="485">
        <f t="shared" si="208"/>
        <v>5.0905689099970175E-2</v>
      </c>
      <c r="G230" s="485">
        <f t="shared" si="208"/>
        <v>8.7234891253983093E-2</v>
      </c>
      <c r="H230" s="485">
        <f t="shared" si="208"/>
        <v>3.0496617483192212E-2</v>
      </c>
      <c r="I230" s="485">
        <f t="shared" si="208"/>
        <v>5.5059155758671485E-2</v>
      </c>
      <c r="J230" s="485">
        <f t="shared" si="208"/>
        <v>9.4663144692472612E-2</v>
      </c>
      <c r="K230" s="485">
        <f t="shared" si="208"/>
        <v>3.3472555355533951E-2</v>
      </c>
      <c r="L230" s="485">
        <f t="shared" si="208"/>
        <v>5.9208722108627265E-2</v>
      </c>
      <c r="M230" s="485">
        <f t="shared" si="208"/>
        <v>0.10220602338129248</v>
      </c>
      <c r="N230" s="485">
        <f t="shared" si="208"/>
        <v>3.6535355735155983E-2</v>
      </c>
      <c r="O230" s="485">
        <f t="shared" si="208"/>
        <v>6.3355935986920464E-2</v>
      </c>
      <c r="P230" s="485">
        <f t="shared" si="208"/>
        <v>0.10986484796999063</v>
      </c>
      <c r="Q230" s="485">
        <f t="shared" si="208"/>
        <v>3.9683860782665947E-2</v>
      </c>
      <c r="R230" s="485">
        <f t="shared" si="208"/>
        <v>6.7502237780716179E-2</v>
      </c>
      <c r="S230" s="485">
        <f t="shared" si="208"/>
        <v>0.11764071307057189</v>
      </c>
      <c r="T230" s="485">
        <f t="shared" si="208"/>
        <v>4.2916799764751268E-2</v>
      </c>
      <c r="U230" s="485">
        <f t="shared" si="208"/>
        <v>7.1648968856073747E-2</v>
      </c>
      <c r="V230" s="485">
        <f t="shared" si="208"/>
        <v>0.1255345003956001</v>
      </c>
      <c r="W230" s="485">
        <f t="shared" si="208"/>
        <v>4.6232796370412776E-2</v>
      </c>
      <c r="X230" s="485">
        <f t="shared" si="208"/>
        <v>7.5797379226019812E-2</v>
      </c>
      <c r="Y230" s="485">
        <f t="shared" si="208"/>
        <v>0.13354689175685874</v>
      </c>
      <c r="Z230" s="485">
        <f t="shared" si="208"/>
        <v>4.9630376394998121E-2</v>
      </c>
      <c r="AA230" s="485">
        <f t="shared" si="208"/>
        <v>7.9948634537498675E-2</v>
      </c>
      <c r="AB230" s="485">
        <f t="shared" si="208"/>
        <v>0.14167838193064375</v>
      </c>
      <c r="AC230" s="485">
        <f t="shared" si="208"/>
        <v>5.3107975722535228E-2</v>
      </c>
      <c r="AD230" s="485">
        <f t="shared" si="208"/>
        <v>8.4103822447399557E-2</v>
      </c>
      <c r="AE230" s="485">
        <f t="shared" si="208"/>
        <v>0.14992929138533873</v>
      </c>
      <c r="AF230" s="485">
        <f t="shared" si="208"/>
        <v>5.6663948536517683E-2</v>
      </c>
      <c r="AG230" s="485">
        <f t="shared" si="208"/>
        <v>8.8263958449603219E-2</v>
      </c>
      <c r="AH230" s="485">
        <f t="shared" si="208"/>
        <v>0.1582997788586531</v>
      </c>
      <c r="AI230" s="485">
        <f t="shared" si="208"/>
        <v>6.0296575689867904E-2</v>
      </c>
      <c r="AJ230" s="485">
        <f t="shared" ref="AJ230:BN230" si="209">(AJ117/AJ$5)-1</f>
        <v>9.242999120790385E-2</v>
      </c>
      <c r="AK230" s="485">
        <f t="shared" si="209"/>
        <v>0.16678985376525102</v>
      </c>
      <c r="AL230" s="485">
        <f t="shared" si="209"/>
        <v>6.4004073166208597E-2</v>
      </c>
      <c r="AM230" s="485">
        <f t="shared" si="209"/>
        <v>9.6602807443375349E-2</v>
      </c>
      <c r="AN230" s="485">
        <f t="shared" si="209"/>
        <v>0.17539938841063352</v>
      </c>
      <c r="AO230" s="485">
        <f t="shared" si="209"/>
        <v>6.7784600566773712E-2</v>
      </c>
      <c r="AP230" s="485">
        <f t="shared" si="209"/>
        <v>0.10078323641934772</v>
      </c>
      <c r="AQ230" s="485">
        <f t="shared" si="209"/>
        <v>0.18412812998368056</v>
      </c>
      <c r="AR230" s="485">
        <f t="shared" si="209"/>
        <v>7.1636269560193533E-2</v>
      </c>
      <c r="AS230" s="485">
        <f t="shared" si="209"/>
        <v>0.10497205406238685</v>
      </c>
      <c r="AT230" s="485">
        <f t="shared" si="209"/>
        <v>0.19297571229810284</v>
      </c>
      <c r="AU230" s="485">
        <f t="shared" si="209"/>
        <v>7.5557152235900205E-2</v>
      </c>
      <c r="AV230" s="485">
        <f t="shared" si="209"/>
        <v>0.109169986753479</v>
      </c>
      <c r="AW230" s="485">
        <f t="shared" si="209"/>
        <v>0.20194166725211438</v>
      </c>
      <c r="AX230" s="485">
        <f t="shared" si="209"/>
        <v>7.9545289305947398E-2</v>
      </c>
      <c r="AY230" s="485">
        <f t="shared" si="209"/>
        <v>0.11337771481996572</v>
      </c>
      <c r="AZ230" s="485">
        <f t="shared" si="209"/>
        <v>0.21102543597566625</v>
      </c>
      <c r="BA230" s="485">
        <f t="shared" si="209"/>
        <v>8.3598698104507152E-2</v>
      </c>
      <c r="BB230" s="485">
        <f t="shared" si="209"/>
        <v>0.11759587575553665</v>
      </c>
      <c r="BC230" s="485">
        <f t="shared" si="209"/>
        <v>0.22022637963548641</v>
      </c>
      <c r="BD230" s="485">
        <f t="shared" si="209"/>
        <v>8.7715380339109084E-2</v>
      </c>
      <c r="BE230" s="485">
        <f t="shared" si="209"/>
        <v>0.12182506719272945</v>
      </c>
      <c r="BF230" s="485">
        <f t="shared" si="209"/>
        <v>0.22954378986983892</v>
      </c>
      <c r="BG230" s="485">
        <f t="shared" si="209"/>
        <v>9.189332955273577E-2</v>
      </c>
      <c r="BH230" s="485">
        <f t="shared" si="209"/>
        <v>0.12606584964988099</v>
      </c>
      <c r="BI230" s="485">
        <f t="shared" si="209"/>
        <v>0.23897689882711459</v>
      </c>
      <c r="BJ230" s="485">
        <f t="shared" si="209"/>
        <v>9.6130538261059773E-2</v>
      </c>
      <c r="BK230" s="485">
        <f t="shared" si="209"/>
        <v>0.13031874907223306</v>
      </c>
      <c r="BL230" s="485">
        <f t="shared" si="209"/>
        <v>0.24852488878512657</v>
      </c>
      <c r="BM230" s="485">
        <f t="shared" si="209"/>
        <v>0.10042500473437355</v>
      </c>
      <c r="BN230" s="485">
        <f t="shared" si="209"/>
        <v>0.134584259184934</v>
      </c>
    </row>
    <row r="231" spans="1:66" hidden="1">
      <c r="A231" s="26" t="s">
        <v>17</v>
      </c>
      <c r="B231" s="31" t="s">
        <v>361</v>
      </c>
      <c r="C231" s="26" t="s">
        <v>339</v>
      </c>
      <c r="D231" s="485">
        <f t="shared" ref="D231:AI231" si="210">(D118/D$6)-1</f>
        <v>6.8965909072211895E-2</v>
      </c>
      <c r="E231" s="485">
        <f t="shared" si="210"/>
        <v>2.6295920214488788E-2</v>
      </c>
      <c r="F231" s="485">
        <f t="shared" si="210"/>
        <v>4.1576691495378126E-2</v>
      </c>
      <c r="G231" s="485">
        <f t="shared" si="210"/>
        <v>7.5592463638638696E-2</v>
      </c>
      <c r="H231" s="485">
        <f t="shared" si="210"/>
        <v>2.8967068550906916E-2</v>
      </c>
      <c r="I231" s="485">
        <f t="shared" si="210"/>
        <v>4.5312815650547789E-2</v>
      </c>
      <c r="J231" s="485">
        <f t="shared" si="210"/>
        <v>8.2355429058240004E-2</v>
      </c>
      <c r="K231" s="485">
        <f t="shared" si="210"/>
        <v>3.1712054677332624E-2</v>
      </c>
      <c r="L231" s="485">
        <f t="shared" si="210"/>
        <v>4.9086733213315137E-2</v>
      </c>
      <c r="M231" s="485">
        <f t="shared" si="210"/>
        <v>8.9254863928606376E-2</v>
      </c>
      <c r="N231" s="485">
        <f t="shared" si="210"/>
        <v>3.4530619710130717E-2</v>
      </c>
      <c r="O231" s="485">
        <f t="shared" si="210"/>
        <v>5.2897655396423993E-2</v>
      </c>
      <c r="P231" s="485">
        <f t="shared" si="210"/>
        <v>9.6290778401608046E-2</v>
      </c>
      <c r="Q231" s="485">
        <f t="shared" si="210"/>
        <v>3.7422437816067244E-2</v>
      </c>
      <c r="R231" s="485">
        <f t="shared" si="210"/>
        <v>5.6744811409195961E-2</v>
      </c>
      <c r="S231" s="485">
        <f t="shared" si="210"/>
        <v>0.10346313462345735</v>
      </c>
      <c r="T231" s="485">
        <f t="shared" si="210"/>
        <v>4.0387117823199148E-2</v>
      </c>
      <c r="U231" s="485">
        <f t="shared" si="210"/>
        <v>6.0627448879059687E-2</v>
      </c>
      <c r="V231" s="485">
        <f t="shared" si="210"/>
        <v>0.11077184734762047</v>
      </c>
      <c r="W231" s="485">
        <f t="shared" si="210"/>
        <v>4.3424205027509766E-2</v>
      </c>
      <c r="X231" s="485">
        <f t="shared" si="210"/>
        <v>6.454483420607926E-2</v>
      </c>
      <c r="Y231" s="485">
        <f t="shared" si="210"/>
        <v>0.11821678471908048</v>
      </c>
      <c r="Z231" s="485">
        <f t="shared" si="210"/>
        <v>4.6533183183801841E-2</v>
      </c>
      <c r="AA231" s="485">
        <f t="shared" si="210"/>
        <v>6.8496252853827544E-2</v>
      </c>
      <c r="AB231" s="485">
        <f t="shared" si="210"/>
        <v>0.12579776922703001</v>
      </c>
      <c r="AC231" s="485">
        <f t="shared" si="210"/>
        <v>4.9713476668430401E-2</v>
      </c>
      <c r="AD231" s="485">
        <f t="shared" si="210"/>
        <v>7.2481009579942857E-2</v>
      </c>
      <c r="AE231" s="485">
        <f t="shared" si="210"/>
        <v>0.13351457882181905</v>
      </c>
      <c r="AF231" s="485">
        <f t="shared" si="210"/>
        <v>5.2964452800660089E-2</v>
      </c>
      <c r="AG231" s="485">
        <f t="shared" si="210"/>
        <v>7.6498428609734104E-2</v>
      </c>
      <c r="AH231" s="485">
        <f t="shared" si="210"/>
        <v>0.14136694819071249</v>
      </c>
      <c r="AI231" s="485">
        <f t="shared" si="210"/>
        <v>5.6285424308738952E-2</v>
      </c>
      <c r="AJ231" s="485">
        <f t="shared" ref="AJ231:BN231" si="211">(AJ118/AJ$6)-1</f>
        <v>8.0547853756150367E-2</v>
      </c>
      <c r="AK231" s="485">
        <f t="shared" si="211"/>
        <v>0.14935457018589471</v>
      </c>
      <c r="AL231" s="485">
        <f t="shared" si="211"/>
        <v>5.967565192623403E-2</v>
      </c>
      <c r="AM231" s="485">
        <f t="shared" si="211"/>
        <v>8.4628648489418534E-2</v>
      </c>
      <c r="AN231" s="485">
        <f t="shared" si="211"/>
        <v>0.15747709739709914</v>
      </c>
      <c r="AO231" s="485">
        <f t="shared" si="211"/>
        <v>6.3134347103744881E-2</v>
      </c>
      <c r="AP231" s="485">
        <f t="shared" si="211"/>
        <v>8.8740195959587487E-2</v>
      </c>
      <c r="AQ231" s="485">
        <f t="shared" si="211"/>
        <v>0.16573414386028618</v>
      </c>
      <c r="AR231" s="485">
        <f t="shared" si="211"/>
        <v>6.6660674820805621E-2</v>
      </c>
      <c r="AS231" s="485">
        <f t="shared" si="211"/>
        <v>9.2881898975158528E-2</v>
      </c>
      <c r="AT231" s="485">
        <f t="shared" si="211"/>
        <v>0.17412528689298457</v>
      </c>
      <c r="AU231" s="485">
        <f t="shared" si="211"/>
        <v>7.0253756482633101E-2</v>
      </c>
      <c r="AV231" s="485">
        <f t="shared" si="211"/>
        <v>9.7053179940917333E-2</v>
      </c>
      <c r="AW231" s="485">
        <f t="shared" si="211"/>
        <v>0.18265006904616365</v>
      </c>
      <c r="AX231" s="485">
        <f t="shared" si="211"/>
        <v>7.3912672886314201E-2</v>
      </c>
      <c r="AY231" s="485">
        <f t="shared" si="211"/>
        <v>0.1012534807579839</v>
      </c>
      <c r="AZ231" s="485">
        <f t="shared" si="211"/>
        <v>0.19130800016190408</v>
      </c>
      <c r="BA231" s="485">
        <f t="shared" si="211"/>
        <v>7.7636467241111173E-2</v>
      </c>
      <c r="BB231" s="485">
        <f t="shared" si="211"/>
        <v>0.10548226268901861</v>
      </c>
      <c r="BC231" s="485">
        <f t="shared" si="211"/>
        <v>0.20009855952567501</v>
      </c>
      <c r="BD231" s="485">
        <f t="shared" si="211"/>
        <v>8.1424148227753346E-2</v>
      </c>
      <c r="BE231" s="485">
        <f t="shared" si="211"/>
        <v>0.10973900619142496</v>
      </c>
      <c r="BF231" s="485">
        <f t="shared" si="211"/>
        <v>0.2090211981016179</v>
      </c>
      <c r="BG231" s="485">
        <f t="shared" si="211"/>
        <v>8.5274693081873965E-2</v>
      </c>
      <c r="BH231" s="485">
        <f t="shared" si="211"/>
        <v>0.11402321072127708</v>
      </c>
      <c r="BI231" s="485">
        <f t="shared" si="211"/>
        <v>0.21807534083902413</v>
      </c>
      <c r="BJ231" s="485">
        <f t="shared" si="211"/>
        <v>8.9187050687161706E-2</v>
      </c>
      <c r="BK231" s="485">
        <f t="shared" si="211"/>
        <v>0.11833439451061034</v>
      </c>
      <c r="BL231" s="485">
        <f t="shared" si="211"/>
        <v>0.22726038903802204</v>
      </c>
      <c r="BM231" s="485">
        <f t="shared" si="211"/>
        <v>9.3160144664266697E-2</v>
      </c>
      <c r="BN231" s="485">
        <f t="shared" si="211"/>
        <v>0.12267209432058124</v>
      </c>
    </row>
    <row r="232" spans="1:66" hidden="1">
      <c r="A232" s="26" t="s">
        <v>17</v>
      </c>
      <c r="B232" s="31" t="s">
        <v>361</v>
      </c>
      <c r="C232" s="26" t="s">
        <v>340</v>
      </c>
      <c r="D232" s="485">
        <f t="shared" ref="D232:AI232" si="212">(D119/D$7)-1</f>
        <v>4.6136252668112165E-2</v>
      </c>
      <c r="E232" s="485">
        <f t="shared" si="212"/>
        <v>8.199557590486739E-3</v>
      </c>
      <c r="F232" s="485">
        <f t="shared" si="212"/>
        <v>3.7628160806072009E-2</v>
      </c>
      <c r="G232" s="485">
        <f t="shared" si="212"/>
        <v>5.0223512433602568E-2</v>
      </c>
      <c r="H232" s="485">
        <f t="shared" si="212"/>
        <v>9.0997111309016887E-3</v>
      </c>
      <c r="I232" s="485">
        <f t="shared" si="212"/>
        <v>4.0752961128700749E-2</v>
      </c>
      <c r="J232" s="485">
        <f t="shared" si="212"/>
        <v>5.4356235213957049E-2</v>
      </c>
      <c r="K232" s="485">
        <f t="shared" si="212"/>
        <v>1.0037353674297478E-2</v>
      </c>
      <c r="L232" s="485">
        <f t="shared" si="212"/>
        <v>4.3878457938646642E-2</v>
      </c>
      <c r="M232" s="485">
        <f t="shared" si="212"/>
        <v>5.8536129535142978E-2</v>
      </c>
      <c r="N232" s="485">
        <f t="shared" si="212"/>
        <v>1.1013368791450207E-2</v>
      </c>
      <c r="O232" s="485">
        <f t="shared" si="212"/>
        <v>4.7005076501115628E-2</v>
      </c>
      <c r="P232" s="485">
        <f t="shared" si="212"/>
        <v>6.2764893563532542E-2</v>
      </c>
      <c r="Q232" s="485">
        <f t="shared" si="212"/>
        <v>1.2028635708791757E-2</v>
      </c>
      <c r="R232" s="485">
        <f t="shared" si="212"/>
        <v>5.0133223571491969E-2</v>
      </c>
      <c r="S232" s="485">
        <f t="shared" si="212"/>
        <v>6.7044214546393199E-2</v>
      </c>
      <c r="T232" s="485">
        <f t="shared" si="212"/>
        <v>1.308402787806906E-2</v>
      </c>
      <c r="U232" s="485">
        <f t="shared" si="212"/>
        <v>5.326328831907956E-2</v>
      </c>
      <c r="V232" s="485">
        <f t="shared" si="212"/>
        <v>7.1375768133901563E-2</v>
      </c>
      <c r="W232" s="485">
        <f t="shared" si="212"/>
        <v>1.4180411507787705E-2</v>
      </c>
      <c r="X232" s="485">
        <f t="shared" si="212"/>
        <v>5.639564319831547E-2</v>
      </c>
      <c r="Y232" s="485">
        <f t="shared" si="212"/>
        <v>7.5761217588586893E-2</v>
      </c>
      <c r="Z232" s="485">
        <f t="shared" si="212"/>
        <v>1.5318644059779007E-2</v>
      </c>
      <c r="AA232" s="485">
        <f t="shared" si="212"/>
        <v>5.9530644770913188E-2</v>
      </c>
      <c r="AB232" s="485">
        <f t="shared" si="212"/>
        <v>8.0202212888277558E-2</v>
      </c>
      <c r="AC232" s="485">
        <f t="shared" si="212"/>
        <v>1.6499572714544719E-2</v>
      </c>
      <c r="AD232" s="485">
        <f t="shared" si="212"/>
        <v>6.2668634482173413E-2</v>
      </c>
      <c r="AE232" s="485">
        <f t="shared" si="212"/>
        <v>8.4700389728786574E-2</v>
      </c>
      <c r="AF232" s="485">
        <f t="shared" si="212"/>
        <v>1.77240328093482E-2</v>
      </c>
      <c r="AG232" s="485">
        <f t="shared" si="212"/>
        <v>6.580993939443025E-2</v>
      </c>
      <c r="AH232" s="485">
        <f t="shared" si="212"/>
        <v>8.9257368432729578E-2</v>
      </c>
      <c r="AI232" s="485">
        <f t="shared" si="212"/>
        <v>1.8992846253319318E-2</v>
      </c>
      <c r="AJ232" s="485">
        <f t="shared" ref="AJ232:BN232" si="213">(AJ119/AJ$7)-1</f>
        <v>6.8954872880376383E-2</v>
      </c>
      <c r="AK232" s="485">
        <f t="shared" si="213"/>
        <v>9.3874752771153425E-2</v>
      </c>
      <c r="AL232" s="485">
        <f t="shared" si="213"/>
        <v>2.0306819924145181E-2</v>
      </c>
      <c r="AM232" s="485">
        <f t="shared" si="213"/>
        <v>7.2103735278842507E-2</v>
      </c>
      <c r="AN232" s="485">
        <f t="shared" si="213"/>
        <v>9.8554128704768651E-2</v>
      </c>
      <c r="AO232" s="485">
        <f t="shared" si="213"/>
        <v>2.1666744051189291E-2</v>
      </c>
      <c r="AP232" s="485">
        <f t="shared" si="213"/>
        <v>7.5256814515367143E-2</v>
      </c>
      <c r="AQ232" s="485">
        <f t="shared" si="213"/>
        <v>0.10329706305191855</v>
      </c>
      <c r="AR232" s="485">
        <f t="shared" si="213"/>
        <v>2.3073390590161891E-2</v>
      </c>
      <c r="AS232" s="485">
        <f t="shared" si="213"/>
        <v>7.8414386689775295E-2</v>
      </c>
      <c r="AT232" s="485">
        <f t="shared" si="213"/>
        <v>0.10810510209055968</v>
      </c>
      <c r="AU232" s="485">
        <f t="shared" si="213"/>
        <v>2.4527511594701901E-2</v>
      </c>
      <c r="AV232" s="485">
        <f t="shared" si="213"/>
        <v>8.1576716632789426E-2</v>
      </c>
      <c r="AW232" s="485">
        <f t="shared" si="213"/>
        <v>0.11297977010182159</v>
      </c>
      <c r="AX232" s="485">
        <f t="shared" si="213"/>
        <v>2.6029837590467286E-2</v>
      </c>
      <c r="AY232" s="485">
        <f t="shared" si="213"/>
        <v>8.4744058433571468E-2</v>
      </c>
      <c r="AZ232" s="485">
        <f t="shared" si="213"/>
        <v>0.11792256786288502</v>
      </c>
      <c r="BA232" s="485">
        <f t="shared" si="213"/>
        <v>2.758107595752568E-2</v>
      </c>
      <c r="BB232" s="485">
        <f t="shared" si="213"/>
        <v>8.7916655939947796E-2</v>
      </c>
      <c r="BC232" s="485">
        <f t="shared" si="213"/>
        <v>0.12293497109719298</v>
      </c>
      <c r="BD232" s="485">
        <f t="shared" si="213"/>
        <v>2.9181909327029354E-2</v>
      </c>
      <c r="BE232" s="485">
        <f t="shared" si="213"/>
        <v>9.1094743232969844E-2</v>
      </c>
      <c r="BF232" s="485">
        <f t="shared" si="213"/>
        <v>0.12801842889014226</v>
      </c>
      <c r="BG232" s="485">
        <f t="shared" si="213"/>
        <v>3.0832993998290315E-2</v>
      </c>
      <c r="BH232" s="485">
        <f t="shared" si="213"/>
        <v>9.4278545077315368E-2</v>
      </c>
      <c r="BI232" s="485">
        <f t="shared" si="213"/>
        <v>0.13317436207863409</v>
      </c>
      <c r="BJ232" s="485">
        <f t="shared" si="213"/>
        <v>3.2534958382502532E-2</v>
      </c>
      <c r="BK232" s="485">
        <f t="shared" si="213"/>
        <v>9.746827734896879E-2</v>
      </c>
      <c r="BL232" s="485">
        <f t="shared" si="213"/>
        <v>0.13840416162297853</v>
      </c>
      <c r="BM232" s="485">
        <f t="shared" si="213"/>
        <v>3.4288401479432462E-2</v>
      </c>
      <c r="BN232" s="485">
        <f t="shared" si="213"/>
        <v>0.10066414744148755</v>
      </c>
    </row>
    <row r="233" spans="1:66" hidden="1">
      <c r="A233" s="26" t="s">
        <v>17</v>
      </c>
      <c r="B233" s="31" t="s">
        <v>361</v>
      </c>
      <c r="C233" s="26" t="s">
        <v>341</v>
      </c>
      <c r="D233" s="485">
        <f t="shared" ref="D233:AI233" si="214">(D120/D$8)-1</f>
        <v>4.6136252668112387E-2</v>
      </c>
      <c r="E233" s="485">
        <f t="shared" si="214"/>
        <v>8.199557590486739E-3</v>
      </c>
      <c r="F233" s="485">
        <f t="shared" si="214"/>
        <v>3.7628160806072009E-2</v>
      </c>
      <c r="G233" s="485">
        <f t="shared" si="214"/>
        <v>5.0223512433602346E-2</v>
      </c>
      <c r="H233" s="485">
        <f t="shared" si="214"/>
        <v>9.0997111309016887E-3</v>
      </c>
      <c r="I233" s="485">
        <f t="shared" si="214"/>
        <v>4.0752961128700749E-2</v>
      </c>
      <c r="J233" s="485">
        <f t="shared" si="214"/>
        <v>5.4356235213956827E-2</v>
      </c>
      <c r="K233" s="485">
        <f t="shared" si="214"/>
        <v>1.0037353674297478E-2</v>
      </c>
      <c r="L233" s="485">
        <f t="shared" si="214"/>
        <v>4.387845793864642E-2</v>
      </c>
      <c r="M233" s="485">
        <f t="shared" si="214"/>
        <v>5.8536129535142978E-2</v>
      </c>
      <c r="N233" s="485">
        <f t="shared" si="214"/>
        <v>1.1013368791450429E-2</v>
      </c>
      <c r="O233" s="485">
        <f t="shared" si="214"/>
        <v>4.7005076501115406E-2</v>
      </c>
      <c r="P233" s="485">
        <f t="shared" si="214"/>
        <v>6.2764893563532098E-2</v>
      </c>
      <c r="Q233" s="485">
        <f t="shared" si="214"/>
        <v>1.2028635708791979E-2</v>
      </c>
      <c r="R233" s="485">
        <f t="shared" si="214"/>
        <v>5.0133223571491525E-2</v>
      </c>
      <c r="S233" s="485">
        <f t="shared" si="214"/>
        <v>6.7044214546393199E-2</v>
      </c>
      <c r="T233" s="485">
        <f t="shared" si="214"/>
        <v>1.3084027878069282E-2</v>
      </c>
      <c r="U233" s="485">
        <f t="shared" si="214"/>
        <v>5.326328831907956E-2</v>
      </c>
      <c r="V233" s="485">
        <f t="shared" si="214"/>
        <v>7.1375768133901785E-2</v>
      </c>
      <c r="W233" s="485">
        <f t="shared" si="214"/>
        <v>1.4180411507787705E-2</v>
      </c>
      <c r="X233" s="485">
        <f t="shared" si="214"/>
        <v>5.639564319831547E-2</v>
      </c>
      <c r="Y233" s="485">
        <f t="shared" si="214"/>
        <v>7.5761217588586893E-2</v>
      </c>
      <c r="Z233" s="485">
        <f t="shared" si="214"/>
        <v>1.5318644059779007E-2</v>
      </c>
      <c r="AA233" s="485">
        <f t="shared" si="214"/>
        <v>5.9530644770913188E-2</v>
      </c>
      <c r="AB233" s="485">
        <f t="shared" si="214"/>
        <v>8.020221288827778E-2</v>
      </c>
      <c r="AC233" s="485">
        <f t="shared" si="214"/>
        <v>1.6499572714544497E-2</v>
      </c>
      <c r="AD233" s="485">
        <f t="shared" si="214"/>
        <v>6.2668634482173413E-2</v>
      </c>
      <c r="AE233" s="485">
        <f t="shared" si="214"/>
        <v>8.4700389728786352E-2</v>
      </c>
      <c r="AF233" s="485">
        <f t="shared" si="214"/>
        <v>1.77240328093482E-2</v>
      </c>
      <c r="AG233" s="485">
        <f t="shared" si="214"/>
        <v>6.5809939394430028E-2</v>
      </c>
      <c r="AH233" s="485">
        <f t="shared" si="214"/>
        <v>8.9257368432730022E-2</v>
      </c>
      <c r="AI233" s="485">
        <f t="shared" si="214"/>
        <v>1.899284625331954E-2</v>
      </c>
      <c r="AJ233" s="485">
        <f t="shared" ref="AJ233:BN233" si="215">(AJ120/AJ$8)-1</f>
        <v>6.8954872880376605E-2</v>
      </c>
      <c r="AK233" s="485">
        <f t="shared" si="215"/>
        <v>9.3874752771153203E-2</v>
      </c>
      <c r="AL233" s="485">
        <f t="shared" si="215"/>
        <v>2.0306819924145181E-2</v>
      </c>
      <c r="AM233" s="485">
        <f t="shared" si="215"/>
        <v>7.2103735278842285E-2</v>
      </c>
      <c r="AN233" s="485">
        <f t="shared" si="215"/>
        <v>9.8554128704767985E-2</v>
      </c>
      <c r="AO233" s="485">
        <f t="shared" si="215"/>
        <v>2.1666744051189069E-2</v>
      </c>
      <c r="AP233" s="485">
        <f t="shared" si="215"/>
        <v>7.5256814515366699E-2</v>
      </c>
      <c r="AQ233" s="485">
        <f t="shared" si="215"/>
        <v>0.10329706305191833</v>
      </c>
      <c r="AR233" s="485">
        <f t="shared" si="215"/>
        <v>2.3073390590161669E-2</v>
      </c>
      <c r="AS233" s="485">
        <f t="shared" si="215"/>
        <v>7.8414386689775517E-2</v>
      </c>
      <c r="AT233" s="485">
        <f t="shared" si="215"/>
        <v>0.10810510209056035</v>
      </c>
      <c r="AU233" s="485">
        <f t="shared" si="215"/>
        <v>2.4527511594702123E-2</v>
      </c>
      <c r="AV233" s="485">
        <f t="shared" si="215"/>
        <v>8.157671663278987E-2</v>
      </c>
      <c r="AW233" s="485">
        <f t="shared" si="215"/>
        <v>0.11297977010182203</v>
      </c>
      <c r="AX233" s="485">
        <f t="shared" si="215"/>
        <v>2.6029837590467286E-2</v>
      </c>
      <c r="AY233" s="485">
        <f t="shared" si="215"/>
        <v>8.474405843357169E-2</v>
      </c>
      <c r="AZ233" s="485">
        <f t="shared" si="215"/>
        <v>0.11792256786288458</v>
      </c>
      <c r="BA233" s="485">
        <f t="shared" si="215"/>
        <v>2.7581075957525458E-2</v>
      </c>
      <c r="BB233" s="485">
        <f t="shared" si="215"/>
        <v>8.7916655939947796E-2</v>
      </c>
      <c r="BC233" s="485">
        <f t="shared" si="215"/>
        <v>0.12293497109719231</v>
      </c>
      <c r="BD233" s="485">
        <f t="shared" si="215"/>
        <v>2.9181909327029132E-2</v>
      </c>
      <c r="BE233" s="485">
        <f t="shared" si="215"/>
        <v>9.10947432329694E-2</v>
      </c>
      <c r="BF233" s="485">
        <f t="shared" si="215"/>
        <v>0.12801842889014248</v>
      </c>
      <c r="BG233" s="485">
        <f t="shared" si="215"/>
        <v>3.0832993998290537E-2</v>
      </c>
      <c r="BH233" s="485">
        <f t="shared" si="215"/>
        <v>9.4278545077315368E-2</v>
      </c>
      <c r="BI233" s="485">
        <f t="shared" si="215"/>
        <v>0.13317436207863387</v>
      </c>
      <c r="BJ233" s="485">
        <f t="shared" si="215"/>
        <v>3.2534958382502532E-2</v>
      </c>
      <c r="BK233" s="485">
        <f t="shared" si="215"/>
        <v>9.7468277348968568E-2</v>
      </c>
      <c r="BL233" s="485">
        <f t="shared" si="215"/>
        <v>0.13840416162297808</v>
      </c>
      <c r="BM233" s="485">
        <f t="shared" si="215"/>
        <v>3.4288401479432462E-2</v>
      </c>
      <c r="BN233" s="485">
        <f t="shared" si="215"/>
        <v>0.10066414744148755</v>
      </c>
    </row>
    <row r="234" spans="1:66" hidden="1">
      <c r="A234" s="26" t="s">
        <v>17</v>
      </c>
      <c r="B234" s="31" t="s">
        <v>361</v>
      </c>
      <c r="C234" s="26" t="s">
        <v>342</v>
      </c>
      <c r="D234" s="485">
        <f t="shared" ref="D234:AI234" si="216">(D121/D$9)-1</f>
        <v>4.8457518363188123E-2</v>
      </c>
      <c r="E234" s="485">
        <f t="shared" si="216"/>
        <v>8.7296318611578272E-3</v>
      </c>
      <c r="F234" s="485">
        <f t="shared" si="216"/>
        <v>3.9384077999899736E-2</v>
      </c>
      <c r="G234" s="485">
        <f t="shared" si="216"/>
        <v>5.2689602277338654E-2</v>
      </c>
      <c r="H234" s="485">
        <f t="shared" si="216"/>
        <v>9.6836714264043611E-3</v>
      </c>
      <c r="I234" s="485">
        <f t="shared" si="216"/>
        <v>4.2593469685588747E-2</v>
      </c>
      <c r="J234" s="485">
        <f t="shared" si="216"/>
        <v>5.696213642624004E-2</v>
      </c>
      <c r="K234" s="485">
        <f t="shared" si="216"/>
        <v>1.0676665821332865E-2</v>
      </c>
      <c r="L234" s="485">
        <f t="shared" si="216"/>
        <v>4.5796516502429441E-2</v>
      </c>
      <c r="M234" s="485">
        <f t="shared" si="216"/>
        <v>6.1277229845009495E-2</v>
      </c>
      <c r="N234" s="485">
        <f t="shared" si="216"/>
        <v>1.1709481378422648E-2</v>
      </c>
      <c r="O234" s="485">
        <f t="shared" si="216"/>
        <v>4.8994053509365809E-2</v>
      </c>
      <c r="P234" s="485">
        <f t="shared" si="216"/>
        <v>6.5636953318231495E-2</v>
      </c>
      <c r="Q234" s="485">
        <f t="shared" si="216"/>
        <v>1.2782976818465963E-2</v>
      </c>
      <c r="R234" s="485">
        <f t="shared" si="216"/>
        <v>5.2186872913089211E-2</v>
      </c>
      <c r="S234" s="485">
        <f t="shared" si="216"/>
        <v>7.0043340323134196E-2</v>
      </c>
      <c r="T234" s="485">
        <f t="shared" si="216"/>
        <v>1.3898001746288191E-2</v>
      </c>
      <c r="U234" s="485">
        <f t="shared" si="216"/>
        <v>5.5375726631420541E-2</v>
      </c>
      <c r="V234" s="485">
        <f t="shared" si="216"/>
        <v>7.4498387735780325E-2</v>
      </c>
      <c r="W234" s="485">
        <f t="shared" si="216"/>
        <v>1.5055395117123505E-2</v>
      </c>
      <c r="X234" s="485">
        <f t="shared" si="216"/>
        <v>5.8561328676843161E-2</v>
      </c>
      <c r="Y234" s="485">
        <f t="shared" si="216"/>
        <v>7.9004056318278115E-2</v>
      </c>
      <c r="Z234" s="485">
        <f t="shared" si="216"/>
        <v>1.6255983677732289E-2</v>
      </c>
      <c r="AA234" s="485">
        <f t="shared" si="216"/>
        <v>6.1744357374867942E-2</v>
      </c>
      <c r="AB234" s="485">
        <f t="shared" si="216"/>
        <v>8.3562271004076871E-2</v>
      </c>
      <c r="AC234" s="485">
        <f t="shared" si="216"/>
        <v>1.7500580386636155E-2</v>
      </c>
      <c r="AD234" s="485">
        <f t="shared" si="216"/>
        <v>6.492545743053868E-2</v>
      </c>
      <c r="AE234" s="485">
        <f t="shared" si="216"/>
        <v>8.8174920997602824E-2</v>
      </c>
      <c r="AF234" s="485">
        <f t="shared" si="216"/>
        <v>1.8789982818135487E-2</v>
      </c>
      <c r="AG234" s="485">
        <f t="shared" si="216"/>
        <v>6.8105241855183518E-2</v>
      </c>
      <c r="AH234" s="485">
        <f t="shared" si="216"/>
        <v>9.2843859703804821E-2</v>
      </c>
      <c r="AI234" s="485">
        <f t="shared" si="216"/>
        <v>2.0124971555053106E-2</v>
      </c>
      <c r="AJ234" s="485">
        <f t="shared" ref="AJ234:BN234" si="217">(AJ121/AJ$9)-1</f>
        <v>7.1284293764420692E-2</v>
      </c>
      <c r="AK234" s="485">
        <f t="shared" si="217"/>
        <v>9.7570904502567446E-2</v>
      </c>
      <c r="AL234" s="485">
        <f t="shared" si="217"/>
        <v>2.150630857539193E-2</v>
      </c>
      <c r="AM234" s="485">
        <f t="shared" si="217"/>
        <v>7.4463168057431028E-2</v>
      </c>
      <c r="AN234" s="485">
        <f t="shared" si="217"/>
        <v>0.10235783638245688</v>
      </c>
      <c r="AO234" s="485">
        <f t="shared" si="217"/>
        <v>2.2934735638341364E-2</v>
      </c>
      <c r="AP234" s="485">
        <f t="shared" si="217"/>
        <v>7.7642392986638775E-2</v>
      </c>
      <c r="AQ234" s="485">
        <f t="shared" si="217"/>
        <v>0.10720639944782562</v>
      </c>
      <c r="AR234" s="485">
        <f t="shared" si="217"/>
        <v>2.4410972675279474E-2</v>
      </c>
      <c r="AS234" s="485">
        <f t="shared" si="217"/>
        <v>8.0822471626132097E-2</v>
      </c>
      <c r="AT234" s="485">
        <f t="shared" si="217"/>
        <v>0.11211830031291536</v>
      </c>
      <c r="AU234" s="485">
        <f t="shared" si="217"/>
        <v>2.5935716191600067E-2</v>
      </c>
      <c r="AV234" s="485">
        <f t="shared" si="217"/>
        <v>8.4003883246443367E-2</v>
      </c>
      <c r="AW234" s="485">
        <f t="shared" si="217"/>
        <v>0.11709520739627477</v>
      </c>
      <c r="AX234" s="485">
        <f t="shared" si="217"/>
        <v>2.7509637685366517E-2</v>
      </c>
      <c r="AY234" s="485">
        <f t="shared" si="217"/>
        <v>8.7187084602646125E-2</v>
      </c>
      <c r="AZ234" s="485">
        <f t="shared" si="217"/>
        <v>0.12213875012849917</v>
      </c>
      <c r="BA234" s="485">
        <f t="shared" si="217"/>
        <v>2.9133382088918136E-2</v>
      </c>
      <c r="BB234" s="485">
        <f t="shared" si="217"/>
        <v>9.0372511142142065E-2</v>
      </c>
      <c r="BC234" s="485">
        <f t="shared" si="217"/>
        <v>0.1272505180860497</v>
      </c>
      <c r="BD234" s="485">
        <f t="shared" si="217"/>
        <v>3.0807566239654749E-2</v>
      </c>
      <c r="BE234" s="485">
        <f t="shared" si="217"/>
        <v>9.3560578137988237E-2</v>
      </c>
      <c r="BF234" s="485">
        <f t="shared" si="217"/>
        <v>0.1324320600636133</v>
      </c>
      <c r="BG234" s="485">
        <f t="shared" si="217"/>
        <v>3.2532777386292455E-2</v>
      </c>
      <c r="BH234" s="485">
        <f t="shared" si="217"/>
        <v>9.6751681753097563E-2</v>
      </c>
      <c r="BI234" s="485">
        <f t="shared" si="217"/>
        <v>0.13768488309727633</v>
      </c>
      <c r="BJ234" s="485">
        <f t="shared" si="217"/>
        <v>3.4309571736909961E-2</v>
      </c>
      <c r="BK234" s="485">
        <f t="shared" si="217"/>
        <v>9.9946200040253785E-2</v>
      </c>
      <c r="BL234" s="485">
        <f t="shared" si="217"/>
        <v>0.14301045145048619</v>
      </c>
      <c r="BM234" s="485">
        <f t="shared" si="217"/>
        <v>3.6138473055093767E-2</v>
      </c>
      <c r="BN234" s="485">
        <f t="shared" si="217"/>
        <v>0.1031444938824404</v>
      </c>
    </row>
    <row r="235" spans="1:66" hidden="1">
      <c r="A235" s="26" t="s">
        <v>17</v>
      </c>
      <c r="B235" s="31" t="s">
        <v>361</v>
      </c>
      <c r="C235" s="26" t="s">
        <v>343</v>
      </c>
      <c r="D235" s="485">
        <f t="shared" ref="D235:AI235" si="218">(D122/D$10)-1</f>
        <v>4.6136252668112165E-2</v>
      </c>
      <c r="E235" s="485">
        <f t="shared" si="218"/>
        <v>8.199557590486739E-3</v>
      </c>
      <c r="F235" s="485">
        <f t="shared" si="218"/>
        <v>3.7628160806072009E-2</v>
      </c>
      <c r="G235" s="485">
        <f t="shared" si="218"/>
        <v>5.0223512433602568E-2</v>
      </c>
      <c r="H235" s="485">
        <f t="shared" si="218"/>
        <v>9.0997111309016887E-3</v>
      </c>
      <c r="I235" s="485">
        <f t="shared" si="218"/>
        <v>4.0752961128700971E-2</v>
      </c>
      <c r="J235" s="485">
        <f t="shared" si="218"/>
        <v>5.4356235213956827E-2</v>
      </c>
      <c r="K235" s="485">
        <f t="shared" si="218"/>
        <v>1.0037353674297478E-2</v>
      </c>
      <c r="L235" s="485">
        <f t="shared" si="218"/>
        <v>4.3878457938646642E-2</v>
      </c>
      <c r="M235" s="485">
        <f t="shared" si="218"/>
        <v>5.8536129535142978E-2</v>
      </c>
      <c r="N235" s="485">
        <f t="shared" si="218"/>
        <v>1.1013368791449984E-2</v>
      </c>
      <c r="O235" s="485">
        <f t="shared" si="218"/>
        <v>4.7005076501115628E-2</v>
      </c>
      <c r="P235" s="485">
        <f t="shared" si="218"/>
        <v>6.276489356353232E-2</v>
      </c>
      <c r="Q235" s="485">
        <f t="shared" si="218"/>
        <v>1.2028635708791757E-2</v>
      </c>
      <c r="R235" s="485">
        <f t="shared" si="218"/>
        <v>5.0133223571491747E-2</v>
      </c>
      <c r="S235" s="485">
        <f t="shared" si="218"/>
        <v>6.7044214546392755E-2</v>
      </c>
      <c r="T235" s="485">
        <f t="shared" si="218"/>
        <v>1.308402787806906E-2</v>
      </c>
      <c r="U235" s="485">
        <f t="shared" si="218"/>
        <v>5.326328831907956E-2</v>
      </c>
      <c r="V235" s="485">
        <f t="shared" si="218"/>
        <v>7.1375768133901785E-2</v>
      </c>
      <c r="W235" s="485">
        <f t="shared" si="218"/>
        <v>1.4180411507787927E-2</v>
      </c>
      <c r="X235" s="485">
        <f t="shared" si="218"/>
        <v>5.639564319831547E-2</v>
      </c>
      <c r="Y235" s="485">
        <f t="shared" si="218"/>
        <v>7.5761217588586671E-2</v>
      </c>
      <c r="Z235" s="485">
        <f t="shared" si="218"/>
        <v>1.5318644059779007E-2</v>
      </c>
      <c r="AA235" s="485">
        <f t="shared" si="218"/>
        <v>5.9530644770912966E-2</v>
      </c>
      <c r="AB235" s="485">
        <f t="shared" si="218"/>
        <v>8.0202212888278224E-2</v>
      </c>
      <c r="AC235" s="485">
        <f t="shared" si="218"/>
        <v>1.6499572714544719E-2</v>
      </c>
      <c r="AD235" s="485">
        <f t="shared" si="218"/>
        <v>6.2668634482173635E-2</v>
      </c>
      <c r="AE235" s="485">
        <f t="shared" si="218"/>
        <v>8.4700389728786574E-2</v>
      </c>
      <c r="AF235" s="485">
        <f t="shared" si="218"/>
        <v>1.77240328093482E-2</v>
      </c>
      <c r="AG235" s="485">
        <f t="shared" si="218"/>
        <v>6.5809939394430472E-2</v>
      </c>
      <c r="AH235" s="485">
        <f t="shared" si="218"/>
        <v>8.9257368432729356E-2</v>
      </c>
      <c r="AI235" s="485">
        <f t="shared" si="218"/>
        <v>1.8992846253319318E-2</v>
      </c>
      <c r="AJ235" s="485">
        <f t="shared" ref="AJ235:BN235" si="219">(AJ122/AJ$10)-1</f>
        <v>6.8954872880376161E-2</v>
      </c>
      <c r="AK235" s="485">
        <f t="shared" si="219"/>
        <v>9.3874752771152981E-2</v>
      </c>
      <c r="AL235" s="485">
        <f t="shared" si="219"/>
        <v>2.0306819924145181E-2</v>
      </c>
      <c r="AM235" s="485">
        <f t="shared" si="219"/>
        <v>7.2103735278842063E-2</v>
      </c>
      <c r="AN235" s="485">
        <f t="shared" si="219"/>
        <v>9.8554128704767985E-2</v>
      </c>
      <c r="AO235" s="485">
        <f t="shared" si="219"/>
        <v>2.1666744051189069E-2</v>
      </c>
      <c r="AP235" s="485">
        <f t="shared" si="219"/>
        <v>7.5256814515366699E-2</v>
      </c>
      <c r="AQ235" s="485">
        <f t="shared" si="219"/>
        <v>0.1032970630519181</v>
      </c>
      <c r="AR235" s="485">
        <f t="shared" si="219"/>
        <v>2.3073390590161669E-2</v>
      </c>
      <c r="AS235" s="485">
        <f t="shared" si="219"/>
        <v>7.8414386689775073E-2</v>
      </c>
      <c r="AT235" s="485">
        <f t="shared" si="219"/>
        <v>0.1081051020905599</v>
      </c>
      <c r="AU235" s="485">
        <f t="shared" si="219"/>
        <v>2.4527511594701901E-2</v>
      </c>
      <c r="AV235" s="485">
        <f t="shared" si="219"/>
        <v>8.1576716632789426E-2</v>
      </c>
      <c r="AW235" s="485">
        <f t="shared" si="219"/>
        <v>0.11297977010182203</v>
      </c>
      <c r="AX235" s="485">
        <f t="shared" si="219"/>
        <v>2.6029837590467508E-2</v>
      </c>
      <c r="AY235" s="485">
        <f t="shared" si="219"/>
        <v>8.474405843357169E-2</v>
      </c>
      <c r="AZ235" s="485">
        <f t="shared" si="219"/>
        <v>0.11792256786288435</v>
      </c>
      <c r="BA235" s="485">
        <f t="shared" si="219"/>
        <v>2.7581075957525458E-2</v>
      </c>
      <c r="BB235" s="485">
        <f t="shared" si="219"/>
        <v>8.7916655939947352E-2</v>
      </c>
      <c r="BC235" s="485">
        <f t="shared" si="219"/>
        <v>0.12293497109719298</v>
      </c>
      <c r="BD235" s="485">
        <f t="shared" si="219"/>
        <v>2.9181909327029354E-2</v>
      </c>
      <c r="BE235" s="485">
        <f t="shared" si="219"/>
        <v>9.1094743232969844E-2</v>
      </c>
      <c r="BF235" s="485">
        <f t="shared" si="219"/>
        <v>0.12801842889014203</v>
      </c>
      <c r="BG235" s="485">
        <f t="shared" si="219"/>
        <v>3.0832993998290315E-2</v>
      </c>
      <c r="BH235" s="485">
        <f t="shared" si="219"/>
        <v>9.4278545077315368E-2</v>
      </c>
      <c r="BI235" s="485">
        <f t="shared" si="219"/>
        <v>0.13317436207863453</v>
      </c>
      <c r="BJ235" s="485">
        <f t="shared" si="219"/>
        <v>3.2534958382502532E-2</v>
      </c>
      <c r="BK235" s="485">
        <f t="shared" si="219"/>
        <v>9.7468277348969012E-2</v>
      </c>
      <c r="BL235" s="485">
        <f t="shared" si="219"/>
        <v>0.13840416162297853</v>
      </c>
      <c r="BM235" s="485">
        <f t="shared" si="219"/>
        <v>3.4288401479432684E-2</v>
      </c>
      <c r="BN235" s="485">
        <f t="shared" si="219"/>
        <v>0.10066414744148755</v>
      </c>
    </row>
    <row r="236" spans="1:66" hidden="1">
      <c r="A236" s="26" t="s">
        <v>17</v>
      </c>
      <c r="B236" s="31" t="s">
        <v>361</v>
      </c>
      <c r="C236" s="26" t="s">
        <v>344</v>
      </c>
      <c r="D236" s="485">
        <f t="shared" ref="D236:AI236" si="220">(D123/D$11)-1</f>
        <v>4.6136252668111943E-2</v>
      </c>
      <c r="E236" s="485">
        <f t="shared" si="220"/>
        <v>8.199557590486517E-3</v>
      </c>
      <c r="F236" s="485">
        <f t="shared" si="220"/>
        <v>3.7628160806071786E-2</v>
      </c>
      <c r="G236" s="485">
        <f t="shared" si="220"/>
        <v>5.0223512433602568E-2</v>
      </c>
      <c r="H236" s="485">
        <f t="shared" si="220"/>
        <v>9.0997111309016887E-3</v>
      </c>
      <c r="I236" s="485">
        <f t="shared" si="220"/>
        <v>4.0752961128700971E-2</v>
      </c>
      <c r="J236" s="485">
        <f t="shared" si="220"/>
        <v>5.4356235213957271E-2</v>
      </c>
      <c r="K236" s="485">
        <f t="shared" si="220"/>
        <v>1.00373536742977E-2</v>
      </c>
      <c r="L236" s="485">
        <f t="shared" si="220"/>
        <v>4.3878457938646642E-2</v>
      </c>
      <c r="M236" s="485">
        <f t="shared" si="220"/>
        <v>5.8536129535142978E-2</v>
      </c>
      <c r="N236" s="485">
        <f t="shared" si="220"/>
        <v>1.1013368791449984E-2</v>
      </c>
      <c r="O236" s="485">
        <f t="shared" si="220"/>
        <v>4.700507650111585E-2</v>
      </c>
      <c r="P236" s="485">
        <f t="shared" si="220"/>
        <v>6.2764893563531876E-2</v>
      </c>
      <c r="Q236" s="485">
        <f t="shared" si="220"/>
        <v>1.2028635708791757E-2</v>
      </c>
      <c r="R236" s="485">
        <f t="shared" si="220"/>
        <v>5.0133223571491303E-2</v>
      </c>
      <c r="S236" s="485">
        <f t="shared" si="220"/>
        <v>6.7044214546393643E-2</v>
      </c>
      <c r="T236" s="485">
        <f t="shared" si="220"/>
        <v>1.3084027878069282E-2</v>
      </c>
      <c r="U236" s="485">
        <f t="shared" si="220"/>
        <v>5.3263288319079782E-2</v>
      </c>
      <c r="V236" s="485">
        <f t="shared" si="220"/>
        <v>7.1375768133901785E-2</v>
      </c>
      <c r="W236" s="485">
        <f t="shared" si="220"/>
        <v>1.4180411507787705E-2</v>
      </c>
      <c r="X236" s="485">
        <f t="shared" si="220"/>
        <v>5.639564319831547E-2</v>
      </c>
      <c r="Y236" s="485">
        <f t="shared" si="220"/>
        <v>7.5761217588586893E-2</v>
      </c>
      <c r="Z236" s="485">
        <f t="shared" si="220"/>
        <v>1.5318644059779007E-2</v>
      </c>
      <c r="AA236" s="485">
        <f t="shared" si="220"/>
        <v>5.9530644770913188E-2</v>
      </c>
      <c r="AB236" s="485">
        <f t="shared" si="220"/>
        <v>8.0202212888278446E-2</v>
      </c>
      <c r="AC236" s="485">
        <f t="shared" si="220"/>
        <v>1.6499572714544497E-2</v>
      </c>
      <c r="AD236" s="485">
        <f t="shared" si="220"/>
        <v>6.2668634482174079E-2</v>
      </c>
      <c r="AE236" s="485">
        <f t="shared" si="220"/>
        <v>8.470038972878613E-2</v>
      </c>
      <c r="AF236" s="485">
        <f t="shared" si="220"/>
        <v>1.77240328093482E-2</v>
      </c>
      <c r="AG236" s="485">
        <f t="shared" si="220"/>
        <v>6.5809939394429806E-2</v>
      </c>
      <c r="AH236" s="485">
        <f t="shared" si="220"/>
        <v>8.92573684327298E-2</v>
      </c>
      <c r="AI236" s="485">
        <f t="shared" si="220"/>
        <v>1.8992846253319318E-2</v>
      </c>
      <c r="AJ236" s="485">
        <f t="shared" ref="AJ236:BN236" si="221">(AJ123/AJ$11)-1</f>
        <v>6.8954872880376383E-2</v>
      </c>
      <c r="AK236" s="485">
        <f t="shared" si="221"/>
        <v>9.3874752771153203E-2</v>
      </c>
      <c r="AL236" s="485">
        <f t="shared" si="221"/>
        <v>2.0306819924145181E-2</v>
      </c>
      <c r="AM236" s="485">
        <f t="shared" si="221"/>
        <v>7.2103735278842507E-2</v>
      </c>
      <c r="AN236" s="485">
        <f t="shared" si="221"/>
        <v>9.8554128704768207E-2</v>
      </c>
      <c r="AO236" s="485">
        <f t="shared" si="221"/>
        <v>2.1666744051189069E-2</v>
      </c>
      <c r="AP236" s="485">
        <f t="shared" si="221"/>
        <v>7.5256814515366699E-2</v>
      </c>
      <c r="AQ236" s="485">
        <f t="shared" si="221"/>
        <v>0.10329706305191855</v>
      </c>
      <c r="AR236" s="485">
        <f t="shared" si="221"/>
        <v>2.3073390590161891E-2</v>
      </c>
      <c r="AS236" s="485">
        <f t="shared" si="221"/>
        <v>7.8414386689775517E-2</v>
      </c>
      <c r="AT236" s="485">
        <f t="shared" si="221"/>
        <v>0.10810510209056035</v>
      </c>
      <c r="AU236" s="485">
        <f t="shared" si="221"/>
        <v>2.4527511594702123E-2</v>
      </c>
      <c r="AV236" s="485">
        <f t="shared" si="221"/>
        <v>8.157671663278987E-2</v>
      </c>
      <c r="AW236" s="485">
        <f t="shared" si="221"/>
        <v>0.11297977010182203</v>
      </c>
      <c r="AX236" s="485">
        <f t="shared" si="221"/>
        <v>2.6029837590467286E-2</v>
      </c>
      <c r="AY236" s="485">
        <f t="shared" si="221"/>
        <v>8.474405843357169E-2</v>
      </c>
      <c r="AZ236" s="485">
        <f t="shared" si="221"/>
        <v>0.1179225678628848</v>
      </c>
      <c r="BA236" s="485">
        <f t="shared" si="221"/>
        <v>2.758107595752568E-2</v>
      </c>
      <c r="BB236" s="485">
        <f t="shared" si="221"/>
        <v>8.7916655939947574E-2</v>
      </c>
      <c r="BC236" s="485">
        <f t="shared" si="221"/>
        <v>0.1229349710971932</v>
      </c>
      <c r="BD236" s="485">
        <f t="shared" si="221"/>
        <v>2.9181909327029576E-2</v>
      </c>
      <c r="BE236" s="485">
        <f t="shared" si="221"/>
        <v>9.1094743232970066E-2</v>
      </c>
      <c r="BF236" s="485">
        <f t="shared" si="221"/>
        <v>0.12801842889014292</v>
      </c>
      <c r="BG236" s="485">
        <f t="shared" si="221"/>
        <v>3.0832993998290537E-2</v>
      </c>
      <c r="BH236" s="485">
        <f t="shared" si="221"/>
        <v>9.4278545077315812E-2</v>
      </c>
      <c r="BI236" s="485">
        <f t="shared" si="221"/>
        <v>0.13317436207863409</v>
      </c>
      <c r="BJ236" s="485">
        <f t="shared" si="221"/>
        <v>3.2534958382502532E-2</v>
      </c>
      <c r="BK236" s="485">
        <f t="shared" si="221"/>
        <v>9.746827734896879E-2</v>
      </c>
      <c r="BL236" s="485">
        <f t="shared" si="221"/>
        <v>0.13840416162297875</v>
      </c>
      <c r="BM236" s="485">
        <f t="shared" si="221"/>
        <v>3.4288401479432684E-2</v>
      </c>
      <c r="BN236" s="485">
        <f t="shared" si="221"/>
        <v>0.10066414744148755</v>
      </c>
    </row>
    <row r="237" spans="1:66" hidden="1">
      <c r="A237" s="26" t="s">
        <v>17</v>
      </c>
      <c r="B237" s="31" t="s">
        <v>361</v>
      </c>
      <c r="C237" s="26" t="s">
        <v>345</v>
      </c>
      <c r="D237" s="485">
        <f t="shared" ref="D237:AI237" si="222">(D124/D$12)-1</f>
        <v>4.4030763094879299E-2</v>
      </c>
      <c r="E237" s="485">
        <f t="shared" si="222"/>
        <v>7.7301717970581496E-3</v>
      </c>
      <c r="F237" s="485">
        <f t="shared" si="222"/>
        <v>3.6022134013401041E-2</v>
      </c>
      <c r="G237" s="485">
        <f t="shared" si="222"/>
        <v>4.7982361766114812E-2</v>
      </c>
      <c r="H237" s="485">
        <f t="shared" si="222"/>
        <v>8.5821750383618944E-3</v>
      </c>
      <c r="I237" s="485">
        <f t="shared" si="222"/>
        <v>3.9064924706064819E-2</v>
      </c>
      <c r="J237" s="485">
        <f t="shared" si="222"/>
        <v>5.1983722156227818E-2</v>
      </c>
      <c r="K237" s="485">
        <f t="shared" si="222"/>
        <v>9.4702792114444989E-3</v>
      </c>
      <c r="L237" s="485">
        <f t="shared" si="222"/>
        <v>4.2114605868330379E-2</v>
      </c>
      <c r="M237" s="485">
        <f t="shared" si="222"/>
        <v>5.6036240020585382E-2</v>
      </c>
      <c r="N237" s="485">
        <f t="shared" si="222"/>
        <v>1.0395377854290233E-2</v>
      </c>
      <c r="O237" s="485">
        <f t="shared" si="222"/>
        <v>4.517128954332672E-2</v>
      </c>
      <c r="P237" s="485">
        <f t="shared" si="222"/>
        <v>6.0141318995032389E-2</v>
      </c>
      <c r="Q237" s="485">
        <f t="shared" si="222"/>
        <v>1.1358363025782969E-2</v>
      </c>
      <c r="R237" s="485">
        <f t="shared" si="222"/>
        <v>4.8235084370391368E-2</v>
      </c>
      <c r="S237" s="485">
        <f t="shared" si="222"/>
        <v>6.4300369384777678E-2</v>
      </c>
      <c r="T237" s="485">
        <f t="shared" si="222"/>
        <v>1.2360123960413194E-2</v>
      </c>
      <c r="U237" s="485">
        <f t="shared" si="222"/>
        <v>5.1306095721324274E-2</v>
      </c>
      <c r="V237" s="485">
        <f t="shared" si="222"/>
        <v>6.8514806876250667E-2</v>
      </c>
      <c r="W237" s="485">
        <f t="shared" si="222"/>
        <v>1.3401545678167315E-2</v>
      </c>
      <c r="X237" s="485">
        <f t="shared" si="222"/>
        <v>5.438442583112657E-2</v>
      </c>
      <c r="Y237" s="485">
        <f t="shared" si="222"/>
        <v>7.2786051173720168E-2</v>
      </c>
      <c r="Z237" s="485">
        <f t="shared" si="222"/>
        <v>1.4483507552215835E-2</v>
      </c>
      <c r="AA237" s="485">
        <f t="shared" si="222"/>
        <v>5.7470173923456658E-2</v>
      </c>
      <c r="AB237" s="485">
        <f t="shared" si="222"/>
        <v>7.7115524562889615E-2</v>
      </c>
      <c r="AC237" s="485">
        <f t="shared" si="222"/>
        <v>1.5606881837358255E-2</v>
      </c>
      <c r="AD237" s="485">
        <f t="shared" si="222"/>
        <v>6.0563436331048326E-2</v>
      </c>
      <c r="AE237" s="485">
        <f t="shared" si="222"/>
        <v>8.1504650404031764E-2</v>
      </c>
      <c r="AF237" s="485">
        <f t="shared" si="222"/>
        <v>1.6772532162485643E-2</v>
      </c>
      <c r="AG237" s="485">
        <f t="shared" si="222"/>
        <v>6.3664306611305621E-2</v>
      </c>
      <c r="AH237" s="485">
        <f t="shared" si="222"/>
        <v>8.5954851557654255E-2</v>
      </c>
      <c r="AI237" s="485">
        <f t="shared" si="222"/>
        <v>1.7981311990659332E-2</v>
      </c>
      <c r="AJ237" s="485">
        <f t="shared" ref="AJ237:BN237" si="223">(AJ124/AJ$12)-1</f>
        <v>6.6772875657287845E-2</v>
      </c>
      <c r="AK237" s="485">
        <f t="shared" si="223"/>
        <v>9.0467548746077986E-2</v>
      </c>
      <c r="AL237" s="485">
        <f t="shared" si="223"/>
        <v>1.923406305070019E-2</v>
      </c>
      <c r="AM237" s="485">
        <f t="shared" si="223"/>
        <v>6.9889231804289187E-2</v>
      </c>
      <c r="AN237" s="485">
        <f t="shared" si="223"/>
        <v>9.5044158854713512E-2</v>
      </c>
      <c r="AO237" s="485">
        <f t="shared" si="223"/>
        <v>2.05316137445124E-2</v>
      </c>
      <c r="AP237" s="485">
        <f t="shared" si="223"/>
        <v>7.3013460932191521E-2</v>
      </c>
      <c r="AQ237" s="485">
        <f t="shared" si="223"/>
        <v>9.9686093177258517E-2</v>
      </c>
      <c r="AR237" s="485">
        <f t="shared" si="223"/>
        <v>2.1874777534651946E-2</v>
      </c>
      <c r="AS237" s="485">
        <f t="shared" si="223"/>
        <v>7.6145646563791525E-2</v>
      </c>
      <c r="AT237" s="485">
        <f t="shared" si="223"/>
        <v>0.10439475560939782</v>
      </c>
      <c r="AU237" s="485">
        <f t="shared" si="223"/>
        <v>2.3264351316946374E-2</v>
      </c>
      <c r="AV237" s="485">
        <f t="shared" si="223"/>
        <v>7.9285869959249577E-2</v>
      </c>
      <c r="AW237" s="485">
        <f t="shared" si="223"/>
        <v>0.10917154079604963</v>
      </c>
      <c r="AX237" s="485">
        <f t="shared" si="223"/>
        <v>2.4701113783246464E-2</v>
      </c>
      <c r="AY237" s="485">
        <f t="shared" si="223"/>
        <v>8.2434210206851821E-2</v>
      </c>
      <c r="AZ237" s="485">
        <f t="shared" si="223"/>
        <v>0.11401783223752893</v>
      </c>
      <c r="BA237" s="485">
        <f t="shared" si="223"/>
        <v>2.6185823779641293E-2</v>
      </c>
      <c r="BB237" s="485">
        <f t="shared" si="223"/>
        <v>8.5590744310212186E-2</v>
      </c>
      <c r="BC237" s="485">
        <f t="shared" si="223"/>
        <v>0.11893500036044147</v>
      </c>
      <c r="BD237" s="485">
        <f t="shared" si="223"/>
        <v>2.7719218665717138E-2</v>
      </c>
      <c r="BE237" s="485">
        <f t="shared" si="223"/>
        <v>8.8755547272093782E-2</v>
      </c>
      <c r="BF237" s="485">
        <f t="shared" si="223"/>
        <v>0.12392440055943599</v>
      </c>
      <c r="BG237" s="485">
        <f t="shared" si="223"/>
        <v>2.9302012680643141E-2</v>
      </c>
      <c r="BH237" s="485">
        <f t="shared" si="223"/>
        <v>9.192869217496713E-2</v>
      </c>
      <c r="BI237" s="485">
        <f t="shared" si="223"/>
        <v>0.12898737121631387</v>
      </c>
      <c r="BJ237" s="485">
        <f t="shared" si="223"/>
        <v>3.093489532206295E-2</v>
      </c>
      <c r="BK237" s="485">
        <f t="shared" si="223"/>
        <v>9.5110250258450879E-2</v>
      </c>
      <c r="BL237" s="485">
        <f t="shared" si="223"/>
        <v>0.13412523170330748</v>
      </c>
      <c r="BM237" s="485">
        <f t="shared" si="223"/>
        <v>3.2618529743924984E-2</v>
      </c>
      <c r="BN237" s="485">
        <f t="shared" si="223"/>
        <v>9.8300290993765804E-2</v>
      </c>
    </row>
    <row r="238" spans="1:66" hidden="1">
      <c r="A238" s="26" t="s">
        <v>17</v>
      </c>
      <c r="B238" s="31" t="s">
        <v>361</v>
      </c>
      <c r="C238" s="26" t="s">
        <v>346</v>
      </c>
      <c r="D238" s="485">
        <f t="shared" ref="D238:AI238" si="224">(D125/D$13)-1</f>
        <v>5.8023672302976115E-2</v>
      </c>
      <c r="E238" s="485">
        <f t="shared" si="224"/>
        <v>2.8825462219289388E-2</v>
      </c>
      <c r="F238" s="485">
        <f t="shared" si="224"/>
        <v>2.8380139446299246E-2</v>
      </c>
      <c r="G238" s="485">
        <f t="shared" si="224"/>
        <v>6.3972366640873357E-2</v>
      </c>
      <c r="H238" s="485">
        <f t="shared" si="224"/>
        <v>3.1730163386291643E-2</v>
      </c>
      <c r="I238" s="485">
        <f t="shared" si="224"/>
        <v>3.12506160998125E-2</v>
      </c>
      <c r="J238" s="485">
        <f t="shared" si="224"/>
        <v>7.0094206062593312E-2</v>
      </c>
      <c r="K238" s="485">
        <f t="shared" si="224"/>
        <v>3.4710123242182922E-2</v>
      </c>
      <c r="L238" s="485">
        <f t="shared" si="224"/>
        <v>3.4197097356636341E-2</v>
      </c>
      <c r="M238" s="485">
        <f t="shared" si="224"/>
        <v>7.6389070386037927E-2</v>
      </c>
      <c r="N238" s="485">
        <f t="shared" si="224"/>
        <v>3.7764608243896713E-2</v>
      </c>
      <c r="O238" s="485">
        <f t="shared" si="224"/>
        <v>3.7218904783717255E-2</v>
      </c>
      <c r="P238" s="485">
        <f t="shared" si="224"/>
        <v>8.2856710533004918E-2</v>
      </c>
      <c r="Q238" s="485">
        <f t="shared" si="224"/>
        <v>4.0892816491007178E-2</v>
      </c>
      <c r="R238" s="485">
        <f t="shared" si="224"/>
        <v>4.0315288353572898E-2</v>
      </c>
      <c r="S238" s="485">
        <f t="shared" si="224"/>
        <v>8.9496752570565663E-2</v>
      </c>
      <c r="T238" s="485">
        <f t="shared" si="224"/>
        <v>4.4093881310256045E-2</v>
      </c>
      <c r="U238" s="485">
        <f t="shared" si="224"/>
        <v>4.3485429876605419E-2</v>
      </c>
      <c r="V238" s="485">
        <f t="shared" si="224"/>
        <v>9.6308702109746624E-2</v>
      </c>
      <c r="W238" s="485">
        <f t="shared" si="224"/>
        <v>4.7366875001605413E-2</v>
      </c>
      <c r="X238" s="485">
        <f t="shared" si="224"/>
        <v>4.6728446618159669E-2</v>
      </c>
      <c r="Y238" s="485">
        <f t="shared" si="224"/>
        <v>0.10329194903285654</v>
      </c>
      <c r="Z238" s="485">
        <f t="shared" si="224"/>
        <v>5.0710812721226128E-2</v>
      </c>
      <c r="AA238" s="485">
        <f t="shared" si="224"/>
        <v>5.0043395075997088E-2</v>
      </c>
      <c r="AB238" s="485">
        <f t="shared" si="224"/>
        <v>0.11044577251954957</v>
      </c>
      <c r="AC238" s="485">
        <f t="shared" si="224"/>
        <v>5.4124656476669308E-2</v>
      </c>
      <c r="AD238" s="485">
        <f t="shared" si="224"/>
        <v>5.3429274893473266E-2</v>
      </c>
      <c r="AE238" s="485">
        <f t="shared" si="224"/>
        <v>0.11776934634066039</v>
      </c>
      <c r="AF238" s="485">
        <f t="shared" si="224"/>
        <v>5.760731920954254E-2</v>
      </c>
      <c r="AG238" s="485">
        <f t="shared" si="224"/>
        <v>5.6885032883549957E-2</v>
      </c>
      <c r="AH238" s="485">
        <f t="shared" si="224"/>
        <v>0.12526174438813564</v>
      </c>
      <c r="AI238" s="485">
        <f t="shared" si="224"/>
        <v>6.115766894130914E-2</v>
      </c>
      <c r="AJ238" s="485">
        <f t="shared" ref="AJ238:BN238" si="225">(AJ125/AJ$13)-1</f>
        <v>6.0409567138860254E-2</v>
      </c>
      <c r="AK238" s="485">
        <f t="shared" si="225"/>
        <v>0.1329219464089022</v>
      </c>
      <c r="AL238" s="485">
        <f t="shared" si="225"/>
        <v>6.4774532958327802E-2</v>
      </c>
      <c r="AM238" s="485">
        <f t="shared" si="225"/>
        <v>6.4001731203352952E-2</v>
      </c>
      <c r="AN238" s="485">
        <f t="shared" si="225"/>
        <v>0.14074884391030795</v>
      </c>
      <c r="AO238" s="485">
        <f t="shared" si="225"/>
        <v>6.8456702012935189E-2</v>
      </c>
      <c r="AP238" s="485">
        <f t="shared" si="225"/>
        <v>6.7660338281538834E-2</v>
      </c>
      <c r="AQ238" s="485">
        <f t="shared" si="225"/>
        <v>0.14874124620482854</v>
      </c>
      <c r="AR238" s="485">
        <f t="shared" si="225"/>
        <v>7.2202934518246886E-2</v>
      </c>
      <c r="AS238" s="485">
        <f t="shared" si="225"/>
        <v>7.1384165462083038E-2</v>
      </c>
      <c r="AT238" s="485">
        <f t="shared" si="225"/>
        <v>0.15689788656204229</v>
      </c>
      <c r="AU238" s="485">
        <f t="shared" si="225"/>
        <v>7.6011960715370419E-2</v>
      </c>
      <c r="AV238" s="485">
        <f t="shared" si="225"/>
        <v>7.517195793334519E-2</v>
      </c>
      <c r="AW238" s="485">
        <f t="shared" si="225"/>
        <v>0.1652174284363821</v>
      </c>
      <c r="AX238" s="485">
        <f t="shared" si="225"/>
        <v>7.9882486792869356E-2</v>
      </c>
      <c r="AY238" s="485">
        <f t="shared" si="225"/>
        <v>7.9022433169509299E-2</v>
      </c>
      <c r="AZ238" s="485">
        <f t="shared" si="225"/>
        <v>0.17369847173997321</v>
      </c>
      <c r="BA238" s="485">
        <f t="shared" si="225"/>
        <v>8.381319893960959E-2</v>
      </c>
      <c r="BB238" s="485">
        <f t="shared" si="225"/>
        <v>8.2934285067118863E-2</v>
      </c>
      <c r="BC238" s="485">
        <f t="shared" si="225"/>
        <v>0.18233955913078681</v>
      </c>
      <c r="BD238" s="485">
        <f t="shared" si="225"/>
        <v>8.7802767313466035E-2</v>
      </c>
      <c r="BE238" s="485">
        <f t="shared" si="225"/>
        <v>8.6906188013105456E-2</v>
      </c>
      <c r="BF238" s="485">
        <f t="shared" si="225"/>
        <v>0.19113918228749394</v>
      </c>
      <c r="BG238" s="485">
        <f t="shared" si="225"/>
        <v>9.1849849909819037E-2</v>
      </c>
      <c r="BH238" s="485">
        <f t="shared" si="225"/>
        <v>9.0936800866781908E-2</v>
      </c>
      <c r="BI238" s="485">
        <f t="shared" si="225"/>
        <v>0.20009578814370199</v>
      </c>
      <c r="BJ238" s="485">
        <f t="shared" si="225"/>
        <v>9.5953096315261277E-2</v>
      </c>
      <c r="BK238" s="485">
        <f t="shared" si="225"/>
        <v>9.5024770839721384E-2</v>
      </c>
      <c r="BL238" s="485">
        <f t="shared" si="225"/>
        <v>0.20920778505571636</v>
      </c>
      <c r="BM238" s="485">
        <f t="shared" si="225"/>
        <v>0.10011115133347448</v>
      </c>
      <c r="BN238" s="485">
        <f t="shared" si="225"/>
        <v>9.9168737258960693E-2</v>
      </c>
    </row>
    <row r="239" spans="1:66">
      <c r="A239" s="26" t="s">
        <v>17</v>
      </c>
      <c r="B239" s="31" t="s">
        <v>361</v>
      </c>
      <c r="C239" s="26" t="s">
        <v>92</v>
      </c>
      <c r="D239" s="485">
        <f>(D126/D$14)-1</f>
        <v>7.3491366162589555E-2</v>
      </c>
      <c r="E239" s="485">
        <f>(E126/E$14)-1</f>
        <v>2.1197144766039955E-2</v>
      </c>
      <c r="F239" s="485"/>
      <c r="G239" s="485">
        <f>(G126/G$14)-1</f>
        <v>8.0229137720366106E-2</v>
      </c>
      <c r="H239" s="485">
        <f>(H126/H$14)-1</f>
        <v>2.3528866951223026E-2</v>
      </c>
      <c r="I239" s="485"/>
      <c r="J239" s="485">
        <f>(J126/J$14)-1</f>
        <v>8.7078842418965019E-2</v>
      </c>
      <c r="K239" s="485">
        <f>(K126/K$14)-1</f>
        <v>2.5951670784504E-2</v>
      </c>
      <c r="L239" s="485"/>
      <c r="M239" s="485">
        <f>(M126/M$14)-1</f>
        <v>9.4043399215705925E-2</v>
      </c>
      <c r="N239" s="485">
        <f>(N126/N$14)-1</f>
        <v>2.8465953859577509E-2</v>
      </c>
      <c r="O239" s="485"/>
      <c r="P239" s="485">
        <f>(P126/P$14)-1</f>
        <v>0.10112551302844452</v>
      </c>
      <c r="Q239" s="485">
        <f>(Q126/Q$14)-1</f>
        <v>3.1071975459597168E-2</v>
      </c>
      <c r="R239" s="485"/>
      <c r="S239" s="485">
        <f>(S126/S$14)-1</f>
        <v>0.1083276775792188</v>
      </c>
      <c r="T239" s="485">
        <f>(T126/T$14)-1</f>
        <v>3.3769855512693736E-2</v>
      </c>
      <c r="U239" s="485"/>
      <c r="V239" s="485">
        <f>(V126/V$14)-1</f>
        <v>0.11565217836396835</v>
      </c>
      <c r="W239" s="485">
        <f>(W126/W$14)-1</f>
        <v>3.6559574253377525E-2</v>
      </c>
      <c r="X239" s="485"/>
      <c r="Y239" s="485">
        <f>(Y126/Y$14)-1</f>
        <v>0.12310109582238993</v>
      </c>
      <c r="Z239" s="485">
        <f>(Z126/Z$14)-1</f>
        <v>3.9440972594427803E-2</v>
      </c>
      <c r="AA239" s="485"/>
      <c r="AB239" s="485">
        <f>(AB126/AB$14)-1</f>
        <v>0.13067630876997338</v>
      </c>
      <c r="AC239" s="485">
        <f>(AC126/AC$14)-1</f>
        <v>4.2413753207071636E-2</v>
      </c>
      <c r="AD239" s="485"/>
      <c r="AE239" s="485">
        <f>(AE126/AE$14)-1</f>
        <v>0.13837949814272776</v>
      </c>
      <c r="AF239" s="485">
        <f>(AF126/AF$14)-1</f>
        <v>4.5477482300501304E-2</v>
      </c>
      <c r="AG239" s="485"/>
      <c r="AH239" s="485">
        <f>(AH126/AH$14)-1</f>
        <v>0.1462121510941099</v>
      </c>
      <c r="AI239" s="485">
        <f>(AI126/AI$14)-1</f>
        <v>4.8631592085114361E-2</v>
      </c>
      <c r="AJ239" s="485"/>
      <c r="AK239" s="485">
        <f>(AK126/AK$14)-1</f>
        <v>0.154175565473186</v>
      </c>
      <c r="AL239" s="485">
        <f>(AL126/AL$14)-1</f>
        <v>5.1875383897473926E-2</v>
      </c>
      <c r="AM239" s="485"/>
      <c r="AN239" s="485">
        <f>(AN126/AN$14)-1</f>
        <v>0.16227085470308156</v>
      </c>
      <c r="AO239" s="485">
        <f>(AO126/AO$14)-1</f>
        <v>5.5208031958846826E-2</v>
      </c>
      <c r="AP239" s="485"/>
      <c r="AQ239" s="485">
        <f>(AQ126/AQ$14)-1</f>
        <v>0.17049895306947205</v>
      </c>
      <c r="AR239" s="485">
        <f>(AR126/AR$14)-1</f>
        <v>5.8628587733524418E-2</v>
      </c>
      <c r="AS239" s="485"/>
      <c r="AT239" s="485">
        <f>(AT126/AT$14)-1</f>
        <v>0.17886062142010495</v>
      </c>
      <c r="AU239" s="485">
        <f>(AU126/AU$14)-1</f>
        <v>6.2135984847924375E-2</v>
      </c>
      <c r="AV239" s="485"/>
      <c r="AW239" s="485">
        <f>(AW126/AW$14)-1</f>
        <v>0.18735645326831962</v>
      </c>
      <c r="AX239" s="485">
        <f>(AX126/AX$14)-1</f>
        <v>6.5729044526835256E-2</v>
      </c>
      <c r="AY239" s="485"/>
      <c r="AZ239" s="485">
        <f>(AZ126/AZ$14)-1</f>
        <v>0.19598688128616359</v>
      </c>
      <c r="BA239" s="485">
        <f>(BA126/BA$14)-1</f>
        <v>6.9406481499157735E-2</v>
      </c>
      <c r="BB239" s="485"/>
      <c r="BC239" s="485">
        <f>(BC126/BC$14)-1</f>
        <v>0.20475218416611818</v>
      </c>
      <c r="BD239" s="485">
        <f>(BD126/BD$14)-1</f>
        <v>7.3166910322155942E-2</v>
      </c>
      <c r="BE239" s="485"/>
      <c r="BF239" s="485">
        <f>(BF126/BF$14)-1</f>
        <v>0.21365249382460227</v>
      </c>
      <c r="BG239" s="485">
        <f>(BG126/BG$14)-1</f>
        <v>7.7008852070567402E-2</v>
      </c>
      <c r="BH239" s="485"/>
      <c r="BI239" s="485">
        <f>(BI126/BI$14)-1</f>
        <v>0.22268780291537826</v>
      </c>
      <c r="BJ239" s="485">
        <f>(BJ126/BJ$14)-1</f>
        <v>8.0930741335005996E-2</v>
      </c>
      <c r="BK239" s="485"/>
      <c r="BL239" s="485">
        <f>(BL126/BL$14)-1</f>
        <v>0.23185797261674246</v>
      </c>
      <c r="BM239" s="485">
        <f>(BM126/BM$14)-1</f>
        <v>8.4930933472871839E-2</v>
      </c>
      <c r="BN239" s="485"/>
    </row>
    <row r="243" spans="11:35">
      <c r="L243" s="479"/>
      <c r="N243" s="26"/>
      <c r="O243" s="479"/>
      <c r="AH243" s="26"/>
      <c r="AI243" s="30"/>
    </row>
    <row r="256" spans="11:35">
      <c r="K256" s="478"/>
      <c r="L256" s="479"/>
      <c r="N256" s="26"/>
      <c r="O256" s="479"/>
      <c r="AH256" s="26"/>
      <c r="AI256" s="30"/>
    </row>
    <row r="257" spans="11:34">
      <c r="K257" s="26"/>
    </row>
    <row r="258" spans="11:34">
      <c r="K258" s="26"/>
    </row>
    <row r="259" spans="11:34">
      <c r="K259" s="26"/>
    </row>
    <row r="260" spans="11:34">
      <c r="K260" s="26"/>
    </row>
    <row r="261" spans="11:34">
      <c r="K261" s="26"/>
    </row>
    <row r="262" spans="11:34">
      <c r="K262" s="26"/>
    </row>
    <row r="263" spans="11:34">
      <c r="K263" s="26"/>
    </row>
    <row r="264" spans="11:34">
      <c r="K264" s="26"/>
    </row>
    <row r="265" spans="11:34">
      <c r="K265" s="26"/>
    </row>
    <row r="266" spans="11:34">
      <c r="K266" s="26"/>
    </row>
    <row r="267" spans="11:34">
      <c r="K267" s="26"/>
    </row>
    <row r="268" spans="11:34">
      <c r="K268" s="26"/>
    </row>
    <row r="269" spans="11:34">
      <c r="K269" s="26"/>
    </row>
    <row r="270" spans="11:34">
      <c r="K270" s="26"/>
      <c r="L270" s="479"/>
      <c r="N270" s="26"/>
      <c r="AF270" s="30"/>
      <c r="AH270" s="26"/>
    </row>
    <row r="271" spans="11:34">
      <c r="K271" s="26"/>
      <c r="L271" s="479"/>
      <c r="N271" s="26"/>
      <c r="AF271" s="30"/>
      <c r="AH271" s="26"/>
    </row>
    <row r="272" spans="11:34">
      <c r="K272" s="26"/>
      <c r="L272" s="479"/>
      <c r="N272" s="26"/>
      <c r="AF272" s="30"/>
      <c r="AH272" s="26"/>
    </row>
    <row r="273" spans="4:34">
      <c r="K273" s="26"/>
      <c r="L273" s="479"/>
      <c r="N273" s="26"/>
      <c r="AF273" s="30"/>
      <c r="AH273" s="26"/>
    </row>
    <row r="274" spans="4:34">
      <c r="K274" s="26"/>
      <c r="L274" s="479"/>
      <c r="N274" s="26"/>
      <c r="AF274" s="30"/>
      <c r="AH274" s="26"/>
    </row>
    <row r="275" spans="4:34">
      <c r="K275" s="26"/>
      <c r="L275" s="479"/>
      <c r="N275" s="26"/>
      <c r="AF275" s="30"/>
      <c r="AH275" s="26"/>
    </row>
    <row r="276" spans="4:34">
      <c r="K276" s="26"/>
      <c r="L276" s="479"/>
      <c r="N276" s="26"/>
      <c r="AF276" s="30"/>
      <c r="AH276" s="26"/>
    </row>
    <row r="277" spans="4:34">
      <c r="K277" s="26"/>
      <c r="L277" s="479"/>
      <c r="N277" s="26"/>
      <c r="AF277" s="30"/>
      <c r="AH277" s="26"/>
    </row>
    <row r="278" spans="4:34">
      <c r="K278" s="26"/>
      <c r="L278" s="479"/>
      <c r="N278" s="26"/>
      <c r="AF278" s="30"/>
      <c r="AH278" s="26"/>
    </row>
    <row r="279" spans="4:34">
      <c r="K279" s="26"/>
      <c r="L279" s="479"/>
      <c r="N279" s="26"/>
      <c r="AF279" s="30"/>
      <c r="AH279" s="26"/>
    </row>
    <row r="280" spans="4:34">
      <c r="K280" s="26"/>
      <c r="L280" s="479"/>
      <c r="N280" s="26"/>
      <c r="AF280" s="30"/>
      <c r="AH280" s="26"/>
    </row>
    <row r="281" spans="4:34">
      <c r="K281" s="26"/>
      <c r="L281" s="479"/>
      <c r="N281" s="26"/>
      <c r="AF281" s="30"/>
      <c r="AH281" s="26"/>
    </row>
    <row r="282" spans="4:34">
      <c r="K282" s="26"/>
      <c r="L282" s="479"/>
      <c r="N282" s="26"/>
      <c r="AF282" s="30"/>
      <c r="AH282" s="26"/>
    </row>
    <row r="283" spans="4:34">
      <c r="D283" s="478"/>
      <c r="E283" s="479"/>
      <c r="F283" s="478"/>
      <c r="G283" s="479"/>
    </row>
    <row r="284" spans="4:34">
      <c r="G284" s="26"/>
      <c r="H284" s="26"/>
      <c r="I284" s="26"/>
      <c r="J284" s="26"/>
      <c r="K284" s="26"/>
    </row>
    <row r="285" spans="4:34">
      <c r="D285" s="478"/>
      <c r="G285" s="26"/>
      <c r="H285" s="26"/>
      <c r="I285" s="26"/>
      <c r="J285" s="26"/>
      <c r="K285" s="26"/>
    </row>
    <row r="286" spans="4:34">
      <c r="D286" s="478"/>
      <c r="G286" s="26"/>
      <c r="H286" s="26"/>
      <c r="I286" s="26"/>
      <c r="J286" s="26"/>
      <c r="K286" s="26"/>
    </row>
    <row r="287" spans="4:34">
      <c r="D287" s="478"/>
      <c r="G287" s="26"/>
      <c r="H287" s="26"/>
      <c r="I287" s="26"/>
      <c r="J287" s="26"/>
      <c r="K287" s="26"/>
    </row>
    <row r="288" spans="4:34">
      <c r="D288" s="478"/>
      <c r="G288" s="26"/>
      <c r="H288" s="26"/>
      <c r="I288" s="26"/>
      <c r="J288" s="26"/>
      <c r="K288" s="26"/>
    </row>
    <row r="289" spans="4:11">
      <c r="D289" s="478"/>
      <c r="G289" s="26"/>
      <c r="H289" s="26"/>
      <c r="I289" s="26"/>
      <c r="J289" s="26"/>
      <c r="K289" s="26"/>
    </row>
    <row r="290" spans="4:11">
      <c r="D290" s="478"/>
      <c r="G290" s="26"/>
      <c r="H290" s="26"/>
      <c r="I290" s="26"/>
      <c r="J290" s="26"/>
      <c r="K290" s="26"/>
    </row>
    <row r="291" spans="4:11">
      <c r="D291" s="478"/>
      <c r="G291" s="26"/>
      <c r="H291" s="26"/>
      <c r="I291" s="26"/>
      <c r="J291" s="26"/>
      <c r="K291" s="26"/>
    </row>
    <row r="292" spans="4:11">
      <c r="D292" s="478"/>
      <c r="G292" s="26"/>
      <c r="H292" s="26"/>
      <c r="I292" s="26"/>
      <c r="J292" s="26"/>
      <c r="K292" s="26"/>
    </row>
    <row r="293" spans="4:11">
      <c r="D293" s="478"/>
      <c r="G293" s="26"/>
      <c r="H293" s="26"/>
      <c r="I293" s="26"/>
      <c r="J293" s="26"/>
      <c r="K293" s="26"/>
    </row>
    <row r="294" spans="4:11">
      <c r="D294" s="478"/>
      <c r="G294" s="26"/>
      <c r="H294" s="26"/>
      <c r="I294" s="26"/>
      <c r="J294" s="26"/>
      <c r="K294" s="26"/>
    </row>
    <row r="295" spans="4:11">
      <c r="D295" s="478"/>
      <c r="G295" s="26"/>
      <c r="H295" s="26"/>
      <c r="I295" s="26"/>
      <c r="J295" s="26"/>
      <c r="K295" s="26"/>
    </row>
    <row r="296" spans="4:11">
      <c r="D296" s="478"/>
      <c r="G296" s="26"/>
      <c r="H296" s="26"/>
      <c r="I296" s="26"/>
      <c r="J296" s="26"/>
      <c r="K296" s="26"/>
    </row>
    <row r="297" spans="4:11">
      <c r="G297" s="26"/>
      <c r="H297" s="26"/>
      <c r="I297" s="26"/>
      <c r="J297" s="26"/>
      <c r="K297" s="26"/>
    </row>
    <row r="298" spans="4:11">
      <c r="G298" s="26"/>
      <c r="H298" s="26"/>
      <c r="I298" s="26"/>
      <c r="J298" s="26"/>
      <c r="K298" s="26"/>
    </row>
    <row r="299" spans="4:11">
      <c r="G299" s="26"/>
      <c r="H299" s="26"/>
      <c r="I299" s="26"/>
      <c r="J299" s="26"/>
      <c r="K299" s="26"/>
    </row>
    <row r="300" spans="4:11">
      <c r="G300" s="26"/>
      <c r="H300" s="26"/>
      <c r="I300" s="26"/>
      <c r="J300" s="26"/>
      <c r="K300" s="26"/>
    </row>
    <row r="301" spans="4:11">
      <c r="G301" s="26"/>
      <c r="H301" s="26"/>
      <c r="I301" s="26"/>
      <c r="J301" s="26"/>
      <c r="K301" s="26"/>
    </row>
    <row r="302" spans="4:11">
      <c r="G302" s="26"/>
      <c r="H302" s="26"/>
      <c r="I302" s="26"/>
      <c r="J302" s="26"/>
      <c r="K302" s="26"/>
    </row>
    <row r="303" spans="4:11">
      <c r="G303" s="26"/>
      <c r="H303" s="26"/>
      <c r="I303" s="26"/>
      <c r="J303" s="26"/>
      <c r="K303" s="26"/>
    </row>
    <row r="304" spans="4:11">
      <c r="G304" s="26"/>
      <c r="H304" s="26"/>
      <c r="I304" s="26"/>
      <c r="J304" s="26"/>
      <c r="K304" s="26"/>
    </row>
    <row r="305" spans="7:11">
      <c r="G305" s="26"/>
      <c r="H305" s="26"/>
      <c r="I305" s="26"/>
      <c r="J305" s="26"/>
      <c r="K305" s="26"/>
    </row>
    <row r="306" spans="7:11">
      <c r="G306" s="26"/>
      <c r="H306" s="26"/>
      <c r="I306" s="26"/>
      <c r="J306" s="26"/>
      <c r="K306" s="26"/>
    </row>
    <row r="307" spans="7:11">
      <c r="G307" s="26"/>
      <c r="H307" s="26"/>
      <c r="I307" s="26"/>
      <c r="J307" s="26"/>
      <c r="K307" s="26"/>
    </row>
    <row r="308" spans="7:11">
      <c r="G308" s="26"/>
      <c r="H308" s="26"/>
      <c r="I308" s="26"/>
      <c r="J308" s="26"/>
      <c r="K308" s="26"/>
    </row>
    <row r="309" spans="7:11">
      <c r="G309" s="26"/>
      <c r="H309" s="26"/>
      <c r="I309" s="26"/>
      <c r="J309" s="26"/>
      <c r="K309" s="26"/>
    </row>
    <row r="310" spans="7:11">
      <c r="G310" s="26"/>
      <c r="H310" s="26"/>
      <c r="I310" s="26"/>
      <c r="J310" s="26"/>
      <c r="K310" s="26"/>
    </row>
  </sheetData>
  <autoFilter ref="A130:CL239">
    <filterColumn colId="2">
      <filters>
        <filter val="Total"/>
      </filters>
    </filterColumn>
  </autoFilter>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Z38"/>
  <sheetViews>
    <sheetView workbookViewId="0">
      <selection activeCell="C1" sqref="C1"/>
    </sheetView>
  </sheetViews>
  <sheetFormatPr defaultRowHeight="13.8"/>
  <cols>
    <col min="1" max="1" width="5.6640625" customWidth="1"/>
    <col min="2" max="2" width="11.109375" customWidth="1"/>
    <col min="3" max="3" width="16.88671875" customWidth="1"/>
    <col min="4" max="4" width="11.33203125" customWidth="1"/>
    <col min="5" max="5" width="2.109375" customWidth="1"/>
    <col min="6" max="6" width="10.6640625" customWidth="1"/>
    <col min="7" max="7" width="16.109375" customWidth="1"/>
    <col min="8" max="8" width="11.33203125" customWidth="1"/>
    <col min="9" max="9" width="2.5546875" customWidth="1"/>
    <col min="10" max="10" width="9.6640625" customWidth="1"/>
    <col min="11" max="11" width="16.5546875" customWidth="1"/>
    <col min="12" max="12" width="12.5546875" customWidth="1"/>
    <col min="14" max="15" width="10.33203125" customWidth="1"/>
    <col min="21" max="21" width="11.44140625" bestFit="1" customWidth="1"/>
  </cols>
  <sheetData>
    <row r="1" spans="1:26" s="26" customFormat="1">
      <c r="A1" s="9" t="s">
        <v>414</v>
      </c>
    </row>
    <row r="2" spans="1:26">
      <c r="A2" t="s">
        <v>173</v>
      </c>
    </row>
    <row r="3" spans="1:26">
      <c r="A3" t="s">
        <v>174</v>
      </c>
    </row>
    <row r="4" spans="1:26" ht="27.6">
      <c r="A4" s="11"/>
      <c r="B4" s="65" t="s">
        <v>133</v>
      </c>
      <c r="C4" s="65"/>
      <c r="D4" s="65"/>
      <c r="E4" s="169"/>
      <c r="F4" s="65" t="s">
        <v>134</v>
      </c>
      <c r="G4" s="65"/>
      <c r="H4" s="65"/>
      <c r="I4" s="453"/>
      <c r="J4" s="285" t="s">
        <v>300</v>
      </c>
      <c r="K4" s="454"/>
      <c r="L4" s="455"/>
      <c r="N4" s="263" t="s">
        <v>249</v>
      </c>
      <c r="O4" s="263" t="s">
        <v>309</v>
      </c>
      <c r="P4" s="263" t="s">
        <v>250</v>
      </c>
      <c r="Q4" s="263" t="s">
        <v>310</v>
      </c>
      <c r="R4" s="263" t="s">
        <v>248</v>
      </c>
      <c r="S4" s="263" t="s">
        <v>311</v>
      </c>
      <c r="U4" s="263" t="s">
        <v>309</v>
      </c>
      <c r="V4" s="263" t="s">
        <v>309</v>
      </c>
      <c r="W4" s="263" t="s">
        <v>310</v>
      </c>
      <c r="X4" s="263" t="s">
        <v>310</v>
      </c>
      <c r="Y4" s="263" t="s">
        <v>311</v>
      </c>
      <c r="Z4" s="263" t="s">
        <v>311</v>
      </c>
    </row>
    <row r="5" spans="1:26" ht="16.8">
      <c r="A5" s="11"/>
      <c r="B5" s="235" t="s">
        <v>155</v>
      </c>
      <c r="C5" s="235" t="s">
        <v>71</v>
      </c>
      <c r="D5" s="235" t="s">
        <v>72</v>
      </c>
      <c r="E5" s="170"/>
      <c r="F5" s="235" t="s">
        <v>155</v>
      </c>
      <c r="G5" s="451" t="s">
        <v>71</v>
      </c>
      <c r="H5" s="235" t="s">
        <v>72</v>
      </c>
      <c r="I5" s="170"/>
      <c r="J5" s="276" t="s">
        <v>155</v>
      </c>
      <c r="K5" s="276" t="s">
        <v>71</v>
      </c>
      <c r="L5" s="276" t="s">
        <v>72</v>
      </c>
      <c r="R5" s="14"/>
      <c r="S5" s="14"/>
    </row>
    <row r="6" spans="1:26">
      <c r="A6" s="65" t="s">
        <v>74</v>
      </c>
      <c r="B6" s="106">
        <v>405.60000000000008</v>
      </c>
      <c r="C6" s="73">
        <v>1200000000</v>
      </c>
      <c r="D6" s="4">
        <v>338.00000000000006</v>
      </c>
      <c r="E6" s="169"/>
      <c r="F6" s="18">
        <v>928.04748829918765</v>
      </c>
      <c r="G6" s="452">
        <v>1455348966.5246983</v>
      </c>
      <c r="H6" s="4">
        <v>637.68038432412493</v>
      </c>
      <c r="I6" s="177"/>
      <c r="J6" s="106">
        <v>3712.9463917154867</v>
      </c>
      <c r="K6" s="4">
        <v>2292199871.1756582</v>
      </c>
      <c r="L6" s="4">
        <v>1619.8179043658765</v>
      </c>
      <c r="N6" s="297">
        <f>F6/B6</f>
        <v>2.2880855234200874</v>
      </c>
      <c r="O6" s="297">
        <f>J6/B6</f>
        <v>9.1542070801663851</v>
      </c>
      <c r="P6" s="297">
        <f>G6/C6</f>
        <v>1.2127908054372485</v>
      </c>
      <c r="Q6" s="297">
        <f>K6/C6</f>
        <v>1.9101665593130486</v>
      </c>
      <c r="R6" s="295">
        <f t="shared" ref="R6:R15" si="0">+H6/D6</f>
        <v>1.8866283559885351</v>
      </c>
      <c r="S6" s="296">
        <f t="shared" ref="S6:S15" si="1">+L6/H6</f>
        <v>2.5401720739500488</v>
      </c>
      <c r="U6">
        <f>G6/B6</f>
        <v>3588138.4776249952</v>
      </c>
      <c r="V6" s="26">
        <f t="shared" ref="V6:V15" si="2">H6/C6</f>
        <v>5.3140032027010409E-7</v>
      </c>
      <c r="W6" s="26">
        <f t="shared" ref="W6:W15" si="3">I6/D6</f>
        <v>0</v>
      </c>
      <c r="X6" s="26" t="e">
        <f t="shared" ref="X6:X15" si="4">J6/E6</f>
        <v>#DIV/0!</v>
      </c>
      <c r="Y6" s="26">
        <f t="shared" ref="Y6:Y15" si="5">K6/F6</f>
        <v>2469916.5722397706</v>
      </c>
      <c r="Z6" s="26">
        <f t="shared" ref="Z6:Z15" si="6">L6/G6</f>
        <v>1.113009966423326E-6</v>
      </c>
    </row>
    <row r="7" spans="1:26">
      <c r="A7" s="65" t="s">
        <v>75</v>
      </c>
      <c r="B7" s="106">
        <v>10.314865824999996</v>
      </c>
      <c r="C7" s="73">
        <v>125000</v>
      </c>
      <c r="D7" s="4">
        <v>82518.926599999977</v>
      </c>
      <c r="E7" s="169"/>
      <c r="F7" s="18">
        <v>24.038780177614072</v>
      </c>
      <c r="G7" s="452">
        <v>163879.84861856917</v>
      </c>
      <c r="H7" s="4">
        <v>146685.39408749639</v>
      </c>
      <c r="I7" s="169"/>
      <c r="J7" s="106">
        <v>107.52896237495263</v>
      </c>
      <c r="K7" s="4">
        <v>295492.96672967647</v>
      </c>
      <c r="L7" s="4">
        <v>363896.85874764831</v>
      </c>
      <c r="N7" s="297">
        <f t="shared" ref="N7:N15" si="7">F7/B7</f>
        <v>2.3304985818963941</v>
      </c>
      <c r="O7" s="297">
        <f t="shared" ref="O7:O15" si="8">J7/B7</f>
        <v>10.424659341116797</v>
      </c>
      <c r="P7" s="297">
        <f t="shared" ref="P7:P15" si="9">G7/C7</f>
        <v>1.3110387889485533</v>
      </c>
      <c r="Q7" s="297">
        <f t="shared" ref="Q7:Q15" si="10">K7/C7</f>
        <v>2.3639437338374116</v>
      </c>
      <c r="R7" s="295">
        <f t="shared" si="0"/>
        <v>1.7775969723713836</v>
      </c>
      <c r="S7" s="296">
        <f t="shared" si="1"/>
        <v>2.4807981804281578</v>
      </c>
      <c r="U7" s="26">
        <f t="shared" ref="U7:U15" si="11">G7/B7</f>
        <v>15887.734401874222</v>
      </c>
      <c r="V7" s="26">
        <f t="shared" si="2"/>
        <v>1.1734831526999712</v>
      </c>
      <c r="W7" s="26">
        <f t="shared" si="3"/>
        <v>0</v>
      </c>
      <c r="X7" s="26" t="e">
        <f t="shared" si="4"/>
        <v>#DIV/0!</v>
      </c>
      <c r="Y7" s="26">
        <f t="shared" si="5"/>
        <v>12292.344476149918</v>
      </c>
      <c r="Z7" s="26">
        <f t="shared" si="6"/>
        <v>2.220510098191629</v>
      </c>
    </row>
    <row r="8" spans="1:26">
      <c r="A8" s="65" t="s">
        <v>76</v>
      </c>
      <c r="B8" s="106">
        <v>23.219241</v>
      </c>
      <c r="C8" s="73">
        <v>2199000</v>
      </c>
      <c r="D8" s="4">
        <v>10559</v>
      </c>
      <c r="E8" s="169"/>
      <c r="F8" s="18">
        <v>40.027466888170082</v>
      </c>
      <c r="G8" s="452">
        <v>2692417.4384251027</v>
      </c>
      <c r="H8" s="4">
        <v>14866.7388336274</v>
      </c>
      <c r="I8" s="169"/>
      <c r="J8" s="106">
        <v>112.17355627063185</v>
      </c>
      <c r="K8" s="4">
        <v>4113254.8797553964</v>
      </c>
      <c r="L8" s="4">
        <v>27271.23884851563</v>
      </c>
      <c r="N8" s="297">
        <f t="shared" si="7"/>
        <v>1.7238921327432746</v>
      </c>
      <c r="O8" s="297">
        <f t="shared" si="8"/>
        <v>4.8310604240092019</v>
      </c>
      <c r="P8" s="297">
        <f t="shared" si="9"/>
        <v>1.2243826459413838</v>
      </c>
      <c r="Q8" s="297">
        <f t="shared" si="10"/>
        <v>1.8705115414985887</v>
      </c>
      <c r="R8" s="295">
        <f t="shared" si="0"/>
        <v>1.407968447166152</v>
      </c>
      <c r="S8" s="296">
        <f t="shared" si="1"/>
        <v>1.8343793587622741</v>
      </c>
      <c r="U8" s="26">
        <f t="shared" si="11"/>
        <v>115956.30703109989</v>
      </c>
      <c r="V8" s="26">
        <f t="shared" si="2"/>
        <v>6.7606815978296497E-3</v>
      </c>
      <c r="W8" s="26">
        <f t="shared" si="3"/>
        <v>0</v>
      </c>
      <c r="X8" s="26" t="e">
        <f t="shared" si="4"/>
        <v>#DIV/0!</v>
      </c>
      <c r="Y8" s="26">
        <f t="shared" si="5"/>
        <v>102760.80900265633</v>
      </c>
      <c r="Z8" s="26">
        <f t="shared" si="6"/>
        <v>1.0128904403645377E-2</v>
      </c>
    </row>
    <row r="9" spans="1:26">
      <c r="A9" s="65" t="s">
        <v>77</v>
      </c>
      <c r="B9" s="106">
        <v>0.25650000000000001</v>
      </c>
      <c r="C9" s="73">
        <v>41.98975449990202</v>
      </c>
      <c r="D9" s="4">
        <v>6108633.0000000009</v>
      </c>
      <c r="E9" s="169"/>
      <c r="F9" s="18">
        <v>0.40298610499437093</v>
      </c>
      <c r="G9" s="452">
        <v>45.098901476307518</v>
      </c>
      <c r="H9" s="4">
        <v>8935608.0038019922</v>
      </c>
      <c r="I9" s="169"/>
      <c r="J9" s="106">
        <v>0.88619478010566433</v>
      </c>
      <c r="K9" s="4">
        <v>53.49190027872757</v>
      </c>
      <c r="L9" s="4">
        <v>16566896.585988039</v>
      </c>
      <c r="N9" s="297">
        <f t="shared" si="7"/>
        <v>1.5710959259039803</v>
      </c>
      <c r="O9" s="297">
        <f t="shared" si="8"/>
        <v>3.4549504097686716</v>
      </c>
      <c r="P9" s="297">
        <f t="shared" si="9"/>
        <v>1.0740453716254224</v>
      </c>
      <c r="Q9" s="297">
        <f t="shared" si="10"/>
        <v>1.2739274357713235</v>
      </c>
      <c r="R9" s="295">
        <f t="shared" si="0"/>
        <v>1.4627835726588896</v>
      </c>
      <c r="S9" s="296">
        <f t="shared" si="1"/>
        <v>1.8540312622195407</v>
      </c>
      <c r="U9" s="26">
        <f t="shared" si="11"/>
        <v>175.82417729554587</v>
      </c>
      <c r="V9" s="26">
        <f t="shared" si="2"/>
        <v>212804.48314654574</v>
      </c>
      <c r="W9" s="26">
        <f t="shared" si="3"/>
        <v>0</v>
      </c>
      <c r="X9" s="26" t="e">
        <f t="shared" si="4"/>
        <v>#DIV/0!</v>
      </c>
      <c r="Y9" s="26">
        <f t="shared" si="5"/>
        <v>132.73882055927155</v>
      </c>
      <c r="Z9" s="26">
        <f t="shared" si="6"/>
        <v>367345.90075750236</v>
      </c>
    </row>
    <row r="10" spans="1:26">
      <c r="A10" s="65" t="s">
        <v>78</v>
      </c>
      <c r="B10" s="106">
        <v>1.7442000000000002</v>
      </c>
      <c r="C10" s="73">
        <v>31.912213419925539</v>
      </c>
      <c r="D10" s="4">
        <v>54656190.000000007</v>
      </c>
      <c r="E10" s="169"/>
      <c r="F10" s="18">
        <v>2.7403055139617227</v>
      </c>
      <c r="G10" s="452">
        <v>34.275165121993716</v>
      </c>
      <c r="H10" s="4">
        <v>79950176.876123101</v>
      </c>
      <c r="I10" s="169"/>
      <c r="J10" s="106">
        <v>6.0261245047185206</v>
      </c>
      <c r="K10" s="4">
        <v>40.653844211832961</v>
      </c>
      <c r="L10" s="4">
        <v>148230127.34831405</v>
      </c>
      <c r="N10" s="297">
        <f t="shared" si="7"/>
        <v>1.5710959259039803</v>
      </c>
      <c r="O10" s="297">
        <f t="shared" si="8"/>
        <v>3.4549504097686734</v>
      </c>
      <c r="P10" s="297">
        <f t="shared" si="9"/>
        <v>1.0740453716254224</v>
      </c>
      <c r="Q10" s="297">
        <f t="shared" si="10"/>
        <v>1.2739274357713235</v>
      </c>
      <c r="R10" s="295">
        <f t="shared" si="0"/>
        <v>1.4627835726588898</v>
      </c>
      <c r="S10" s="296">
        <f t="shared" si="1"/>
        <v>1.8540312622195407</v>
      </c>
      <c r="U10" s="26">
        <f t="shared" si="11"/>
        <v>19.650937462443363</v>
      </c>
      <c r="V10" s="26">
        <f t="shared" si="2"/>
        <v>2505315.9373208294</v>
      </c>
      <c r="W10" s="26">
        <f t="shared" si="3"/>
        <v>0</v>
      </c>
      <c r="X10" s="26" t="e">
        <f t="shared" si="4"/>
        <v>#DIV/0!</v>
      </c>
      <c r="Y10" s="26">
        <f t="shared" si="5"/>
        <v>14.835515238977409</v>
      </c>
      <c r="Z10" s="26">
        <f t="shared" si="6"/>
        <v>4324709.3579484355</v>
      </c>
    </row>
    <row r="11" spans="1:26">
      <c r="A11" s="65" t="s">
        <v>79</v>
      </c>
      <c r="B11" s="106">
        <v>10.514322000000002</v>
      </c>
      <c r="C11" s="73">
        <v>317.81578628148065</v>
      </c>
      <c r="D11" s="4">
        <v>33083070.300000008</v>
      </c>
      <c r="E11" s="169"/>
      <c r="F11" s="18">
        <v>16.964830597336739</v>
      </c>
      <c r="G11" s="452">
        <v>342.99039670397718</v>
      </c>
      <c r="H11" s="4">
        <v>49461532.335491255</v>
      </c>
      <c r="I11" s="169"/>
      <c r="J11" s="106">
        <v>38.495330650938222</v>
      </c>
      <c r="K11" s="4">
        <v>410.94809594779963</v>
      </c>
      <c r="L11" s="4">
        <v>93674434.875172332</v>
      </c>
      <c r="N11" s="297">
        <f t="shared" si="7"/>
        <v>1.6134973417531568</v>
      </c>
      <c r="O11" s="297">
        <f t="shared" si="8"/>
        <v>3.6612280516935107</v>
      </c>
      <c r="P11" s="297">
        <f t="shared" si="9"/>
        <v>1.0792113277853357</v>
      </c>
      <c r="Q11" s="297">
        <f t="shared" si="10"/>
        <v>1.2930386522204855</v>
      </c>
      <c r="R11" s="295">
        <f t="shared" si="0"/>
        <v>1.4950707986583471</v>
      </c>
      <c r="S11" s="296">
        <f t="shared" si="1"/>
        <v>1.8938846099589193</v>
      </c>
      <c r="U11" s="26">
        <f t="shared" si="11"/>
        <v>32.621256672943545</v>
      </c>
      <c r="V11" s="26">
        <f t="shared" si="2"/>
        <v>155629.56426489318</v>
      </c>
      <c r="W11" s="26">
        <f t="shared" si="3"/>
        <v>0</v>
      </c>
      <c r="X11" s="26" t="e">
        <f t="shared" si="4"/>
        <v>#DIV/0!</v>
      </c>
      <c r="Y11" s="26">
        <f t="shared" si="5"/>
        <v>24.223530767959051</v>
      </c>
      <c r="Z11" s="26">
        <f t="shared" si="6"/>
        <v>273110.9552201819</v>
      </c>
    </row>
    <row r="12" spans="1:26">
      <c r="A12" s="65" t="s">
        <v>80</v>
      </c>
      <c r="B12" s="106">
        <v>1.9290419999999999E-2</v>
      </c>
      <c r="C12" s="73">
        <v>1.5</v>
      </c>
      <c r="D12" s="4">
        <v>12860280</v>
      </c>
      <c r="E12" s="169"/>
      <c r="F12" s="18">
        <v>3.0307100270976654E-2</v>
      </c>
      <c r="G12" s="452">
        <v>1.6110680574381335</v>
      </c>
      <c r="H12" s="4">
        <v>18811806.323793665</v>
      </c>
      <c r="I12" s="169"/>
      <c r="J12" s="106">
        <v>6.6647444483609805E-2</v>
      </c>
      <c r="K12" s="4">
        <v>1.910891153656985</v>
      </c>
      <c r="L12" s="4">
        <v>34877677.023132719</v>
      </c>
      <c r="N12" s="297">
        <f t="shared" si="7"/>
        <v>1.5710959259039801</v>
      </c>
      <c r="O12" s="297">
        <f t="shared" si="8"/>
        <v>3.454950409768673</v>
      </c>
      <c r="P12" s="297">
        <f t="shared" si="9"/>
        <v>1.0740453716254224</v>
      </c>
      <c r="Q12" s="297">
        <f t="shared" si="10"/>
        <v>1.2739274357713233</v>
      </c>
      <c r="R12" s="295">
        <f t="shared" si="0"/>
        <v>1.4627835726588896</v>
      </c>
      <c r="S12" s="296">
        <f t="shared" si="1"/>
        <v>1.8540312622195414</v>
      </c>
      <c r="U12" s="26">
        <f t="shared" si="11"/>
        <v>83.516484215384295</v>
      </c>
      <c r="V12" s="26">
        <f t="shared" si="2"/>
        <v>12541204.215862444</v>
      </c>
      <c r="W12" s="26">
        <f t="shared" si="3"/>
        <v>0</v>
      </c>
      <c r="X12" s="26" t="e">
        <f t="shared" si="4"/>
        <v>#DIV/0!</v>
      </c>
      <c r="Y12" s="26">
        <f t="shared" si="5"/>
        <v>63.050939765654</v>
      </c>
      <c r="Z12" s="26">
        <f t="shared" si="6"/>
        <v>21648791.844705824</v>
      </c>
    </row>
    <row r="13" spans="1:26">
      <c r="A13" s="65" t="s">
        <v>81</v>
      </c>
      <c r="B13" s="106">
        <v>0.22406999999999999</v>
      </c>
      <c r="C13" s="73">
        <v>7.1849135477610124</v>
      </c>
      <c r="D13" s="4">
        <v>31186179.000000004</v>
      </c>
      <c r="E13" s="169"/>
      <c r="F13" s="18">
        <v>0.3520354641173048</v>
      </c>
      <c r="G13" s="452">
        <v>7.7169231415015087</v>
      </c>
      <c r="H13" s="4">
        <v>45618630.335199639</v>
      </c>
      <c r="I13" s="169"/>
      <c r="J13" s="106">
        <v>0.77415073831686632</v>
      </c>
      <c r="K13" s="4">
        <v>9.1530584921378271</v>
      </c>
      <c r="L13" s="4">
        <v>84578366.781096831</v>
      </c>
      <c r="N13" s="297">
        <f t="shared" si="7"/>
        <v>1.5710959259039801</v>
      </c>
      <c r="O13" s="297">
        <f t="shared" si="8"/>
        <v>3.4549504097686721</v>
      </c>
      <c r="P13" s="297">
        <f t="shared" si="9"/>
        <v>1.0740453716254224</v>
      </c>
      <c r="Q13" s="297">
        <f t="shared" si="10"/>
        <v>1.2739274357713233</v>
      </c>
      <c r="R13" s="295">
        <f t="shared" si="0"/>
        <v>1.4627835726588896</v>
      </c>
      <c r="S13" s="296">
        <f t="shared" si="1"/>
        <v>1.854031262219541</v>
      </c>
      <c r="U13" s="26">
        <f t="shared" si="11"/>
        <v>34.439787305313111</v>
      </c>
      <c r="V13" s="26">
        <f t="shared" si="2"/>
        <v>6349224.6680428712</v>
      </c>
      <c r="W13" s="26">
        <f t="shared" si="3"/>
        <v>0</v>
      </c>
      <c r="X13" s="26" t="e">
        <f t="shared" si="4"/>
        <v>#DIV/0!</v>
      </c>
      <c r="Y13" s="26">
        <f t="shared" si="5"/>
        <v>26.000387532228448</v>
      </c>
      <c r="Z13" s="26">
        <f t="shared" si="6"/>
        <v>10960115.220823636</v>
      </c>
    </row>
    <row r="14" spans="1:26">
      <c r="A14" s="65" t="s">
        <v>82</v>
      </c>
      <c r="B14" s="106">
        <v>7.017484500000001</v>
      </c>
      <c r="C14" s="73">
        <v>241.58105422276964</v>
      </c>
      <c r="D14" s="4">
        <v>29048157.450000003</v>
      </c>
      <c r="E14" s="169"/>
      <c r="F14" s="18">
        <v>10.765953412796245</v>
      </c>
      <c r="G14" s="452">
        <v>258.37383200091188</v>
      </c>
      <c r="H14" s="4">
        <v>41668126.100162685</v>
      </c>
      <c r="I14" s="169"/>
      <c r="J14" s="106">
        <v>23.001155654152893</v>
      </c>
      <c r="K14" s="4">
        <v>303.7051607707719</v>
      </c>
      <c r="L14" s="4">
        <v>75735149.168286666</v>
      </c>
      <c r="N14" s="297">
        <f t="shared" si="7"/>
        <v>1.534161338410686</v>
      </c>
      <c r="O14" s="297">
        <f t="shared" si="8"/>
        <v>3.2776924058974251</v>
      </c>
      <c r="P14" s="297">
        <f t="shared" si="9"/>
        <v>1.0695119815259067</v>
      </c>
      <c r="Q14" s="297">
        <f t="shared" si="10"/>
        <v>1.2571563682751199</v>
      </c>
      <c r="R14" s="296">
        <f t="shared" si="0"/>
        <v>1.4344498845369169</v>
      </c>
      <c r="S14" s="296">
        <f t="shared" si="1"/>
        <v>1.8175799167505873</v>
      </c>
      <c r="U14" s="26">
        <f t="shared" si="11"/>
        <v>36.818582499314651</v>
      </c>
      <c r="V14" s="26">
        <f t="shared" si="2"/>
        <v>172480.93495667574</v>
      </c>
      <c r="W14" s="26">
        <f t="shared" si="3"/>
        <v>0</v>
      </c>
      <c r="X14" s="26" t="e">
        <f t="shared" si="4"/>
        <v>#DIV/0!</v>
      </c>
      <c r="Y14" s="26">
        <f t="shared" si="5"/>
        <v>28.209778467905377</v>
      </c>
      <c r="Z14" s="26">
        <f t="shared" si="6"/>
        <v>293122.36685029068</v>
      </c>
    </row>
    <row r="15" spans="1:26">
      <c r="A15" s="65" t="s">
        <v>83</v>
      </c>
      <c r="B15" s="106">
        <v>174.86697972399753</v>
      </c>
      <c r="C15" s="73">
        <v>4345.1000000000004</v>
      </c>
      <c r="D15" s="4">
        <v>40244638.725000001</v>
      </c>
      <c r="E15" s="169"/>
      <c r="F15" s="18">
        <v>282.88415622598802</v>
      </c>
      <c r="G15" s="452">
        <v>5538.2096487032049</v>
      </c>
      <c r="H15" s="4">
        <v>51078629.046162337</v>
      </c>
      <c r="I15" s="169"/>
      <c r="J15" s="106">
        <v>766.55150555941191</v>
      </c>
      <c r="K15" s="4">
        <v>9144.559528917036</v>
      </c>
      <c r="L15" s="4">
        <v>83825962.654123858</v>
      </c>
      <c r="N15" s="297">
        <f t="shared" si="7"/>
        <v>1.6177105401630436</v>
      </c>
      <c r="O15" s="297">
        <f t="shared" si="8"/>
        <v>4.3836263814317808</v>
      </c>
      <c r="P15" s="297">
        <f t="shared" si="9"/>
        <v>1.2745873854924408</v>
      </c>
      <c r="Q15" s="297">
        <f t="shared" si="10"/>
        <v>2.104568255947397</v>
      </c>
      <c r="R15" s="296">
        <f t="shared" si="0"/>
        <v>1.2692033191102359</v>
      </c>
      <c r="S15" s="296">
        <f t="shared" si="1"/>
        <v>1.6411161422983005</v>
      </c>
      <c r="U15" s="26">
        <f t="shared" si="11"/>
        <v>31.67098589707717</v>
      </c>
      <c r="V15" s="26">
        <f t="shared" si="2"/>
        <v>11755.455351122489</v>
      </c>
      <c r="W15" s="26">
        <f t="shared" si="3"/>
        <v>0</v>
      </c>
      <c r="X15" s="26" t="e">
        <f t="shared" si="4"/>
        <v>#DIV/0!</v>
      </c>
      <c r="Y15" s="26">
        <f t="shared" si="5"/>
        <v>32.326163652699272</v>
      </c>
      <c r="Z15" s="26">
        <f t="shared" si="6"/>
        <v>15135.931640607369</v>
      </c>
    </row>
    <row r="16" spans="1:26">
      <c r="A16" s="65" t="s">
        <v>92</v>
      </c>
      <c r="B16" s="66">
        <v>633.77695346899759</v>
      </c>
      <c r="C16" s="153">
        <v>1202328987.0837219</v>
      </c>
      <c r="D16" s="18"/>
      <c r="E16" s="169"/>
      <c r="F16" s="171">
        <v>1306.2543097844373</v>
      </c>
      <c r="G16" s="153">
        <v>1458211492.087677</v>
      </c>
      <c r="H16" s="4"/>
      <c r="I16" s="169"/>
      <c r="J16" s="65">
        <v>4768.4500196931995</v>
      </c>
      <c r="K16" s="153">
        <v>2296618583.444623</v>
      </c>
      <c r="L16" s="4"/>
      <c r="N16" s="297">
        <f t="shared" ref="N16" si="12">F16/B16</f>
        <v>2.0610631273898714</v>
      </c>
      <c r="O16" s="297">
        <f t="shared" ref="O16" si="13">J16/B16</f>
        <v>7.523861499843032</v>
      </c>
      <c r="P16" s="297">
        <f t="shared" ref="P16" si="14">G16/C16</f>
        <v>1.2128223703768504</v>
      </c>
      <c r="Q16" s="297">
        <f t="shared" ref="Q16" si="15">K16/C16</f>
        <v>1.9101415736595748</v>
      </c>
    </row>
    <row r="17" spans="1:19" s="26" customFormat="1">
      <c r="A17" s="179"/>
      <c r="B17" s="206"/>
      <c r="C17" s="207"/>
      <c r="D17" s="208"/>
      <c r="E17" s="210"/>
      <c r="F17" s="209"/>
      <c r="G17" s="207"/>
      <c r="H17" s="8"/>
      <c r="I17" s="210"/>
      <c r="J17" s="179">
        <f>J16/B16</f>
        <v>7.523861499843032</v>
      </c>
      <c r="K17" s="179">
        <f t="shared" ref="K17:L17" si="16">K16/C16</f>
        <v>1.9101415736595748</v>
      </c>
      <c r="L17" s="179" t="e">
        <f t="shared" si="16"/>
        <v>#DIV/0!</v>
      </c>
      <c r="M17" s="2" t="s">
        <v>251</v>
      </c>
      <c r="N17" s="304">
        <f>MIN(N6:N16)</f>
        <v>1.534161338410686</v>
      </c>
      <c r="O17" s="304">
        <f t="shared" ref="O17:S17" si="17">MIN(O6:O16)</f>
        <v>3.2776924058974251</v>
      </c>
      <c r="P17" s="304">
        <f t="shared" si="17"/>
        <v>1.0695119815259067</v>
      </c>
      <c r="Q17" s="304">
        <f t="shared" si="17"/>
        <v>1.2571563682751199</v>
      </c>
      <c r="R17" s="304">
        <f t="shared" si="17"/>
        <v>1.2692033191102359</v>
      </c>
      <c r="S17" s="304">
        <f t="shared" si="17"/>
        <v>1.6411161422983005</v>
      </c>
    </row>
    <row r="18" spans="1:19">
      <c r="A18" s="179"/>
      <c r="B18" s="206" t="s">
        <v>253</v>
      </c>
      <c r="C18" s="207"/>
      <c r="D18" s="208"/>
      <c r="E18" s="210"/>
      <c r="F18" s="209"/>
      <c r="G18" s="207"/>
      <c r="H18" s="8"/>
      <c r="I18" s="210"/>
      <c r="J18" s="179"/>
      <c r="K18" s="207"/>
      <c r="L18" s="8"/>
      <c r="M18" t="s">
        <v>252</v>
      </c>
      <c r="N18" s="305">
        <f>MAX(N6:N16)</f>
        <v>2.3304985818963941</v>
      </c>
      <c r="O18" s="305">
        <f t="shared" ref="O18:S18" si="18">MAX(O6:O16)</f>
        <v>10.424659341116797</v>
      </c>
      <c r="P18" s="305">
        <f t="shared" si="18"/>
        <v>1.3110387889485533</v>
      </c>
      <c r="Q18" s="305">
        <f t="shared" si="18"/>
        <v>2.3639437338374116</v>
      </c>
      <c r="R18" s="305">
        <f t="shared" si="18"/>
        <v>1.8866283559885351</v>
      </c>
      <c r="S18" s="305">
        <f t="shared" si="18"/>
        <v>2.5401720739500488</v>
      </c>
    </row>
    <row r="19" spans="1:19">
      <c r="A19" s="179"/>
      <c r="B19" s="206"/>
      <c r="C19" s="207"/>
      <c r="D19" s="208" t="s">
        <v>187</v>
      </c>
      <c r="E19" s="110"/>
      <c r="F19" s="209"/>
      <c r="G19" s="207"/>
      <c r="H19" s="8" t="s">
        <v>176</v>
      </c>
      <c r="I19" s="210"/>
      <c r="J19" s="179"/>
      <c r="K19" s="207"/>
      <c r="L19" s="8" t="s">
        <v>176</v>
      </c>
    </row>
    <row r="20" spans="1:19" ht="16.2">
      <c r="D20" s="26" t="s">
        <v>179</v>
      </c>
      <c r="E20" s="212"/>
      <c r="F20" s="25">
        <v>1220.8325789071498</v>
      </c>
      <c r="G20">
        <v>1428595297.5129688</v>
      </c>
      <c r="H20" s="75">
        <f>LN(F20/F$16)</f>
        <v>-6.7630668367177016E-2</v>
      </c>
      <c r="I20" s="212"/>
      <c r="J20" s="25">
        <v>3678.7432460237042</v>
      </c>
      <c r="K20">
        <v>2075134334.0884087</v>
      </c>
      <c r="L20" s="75">
        <f>LN(J20/J$16)</f>
        <v>-0.25945012401354639</v>
      </c>
      <c r="N20" s="32"/>
    </row>
    <row r="21" spans="1:19" ht="16.2">
      <c r="A21" s="179"/>
      <c r="C21" s="26"/>
      <c r="D21" s="26" t="s">
        <v>180</v>
      </c>
      <c r="E21" s="212"/>
      <c r="F21" s="25">
        <v>1402.252723566266</v>
      </c>
      <c r="G21">
        <v>1489121412.1849627</v>
      </c>
      <c r="H21" s="75">
        <f t="shared" ref="H21:H27" si="19">LN(F21/F$16)</f>
        <v>7.0916295605324364E-2</v>
      </c>
      <c r="I21" s="212">
        <v>5040.3877996506262</v>
      </c>
      <c r="J21" s="25">
        <v>5447.8866804572799</v>
      </c>
      <c r="K21" s="26">
        <v>2417357465.7702265</v>
      </c>
      <c r="L21" s="75">
        <f t="shared" ref="L21:L27" si="20">LN(J21/J$16)</f>
        <v>0.13320645978699458</v>
      </c>
      <c r="N21" s="32"/>
    </row>
    <row r="22" spans="1:19" ht="16.2">
      <c r="D22" s="26" t="s">
        <v>181</v>
      </c>
      <c r="E22" s="212"/>
      <c r="F22" s="25">
        <v>1358.927675196559</v>
      </c>
      <c r="G22">
        <v>1476481457.5132971</v>
      </c>
      <c r="H22" s="75">
        <f t="shared" si="19"/>
        <v>3.9532178536523639E-2</v>
      </c>
      <c r="I22" s="212"/>
      <c r="J22" s="25">
        <v>4827.8055969109537</v>
      </c>
      <c r="K22" s="26">
        <v>2310199121.6762309</v>
      </c>
      <c r="L22" s="75">
        <f t="shared" si="20"/>
        <v>1.2370728030507039E-2</v>
      </c>
      <c r="N22" s="32"/>
    </row>
    <row r="23" spans="1:19" ht="16.2">
      <c r="D23" s="26" t="s">
        <v>182</v>
      </c>
      <c r="E23" s="212"/>
      <c r="F23" s="25">
        <v>1260.6940976311957</v>
      </c>
      <c r="G23">
        <v>1442224607.1307678</v>
      </c>
      <c r="H23" s="75">
        <f t="shared" si="19"/>
        <v>-3.5501295656596828E-2</v>
      </c>
      <c r="I23" s="212"/>
      <c r="J23" s="25">
        <v>4140.5422220393102</v>
      </c>
      <c r="K23" s="26">
        <v>2171760771.3324757</v>
      </c>
      <c r="L23" s="75">
        <f t="shared" si="20"/>
        <v>-0.14119455786585511</v>
      </c>
      <c r="N23" s="32"/>
    </row>
    <row r="24" spans="1:19" ht="16.2">
      <c r="D24" s="26" t="s">
        <v>183</v>
      </c>
      <c r="E24" s="212"/>
      <c r="F24" s="25">
        <v>1310.128301620711</v>
      </c>
      <c r="G24">
        <v>1440570755.089478</v>
      </c>
      <c r="H24" s="75">
        <f t="shared" si="19"/>
        <v>2.961336503668489E-3</v>
      </c>
      <c r="I24" s="212"/>
      <c r="J24" s="25">
        <v>4435.2806523995405</v>
      </c>
      <c r="K24">
        <v>2165077268.8680434</v>
      </c>
      <c r="L24" s="75">
        <f t="shared" si="20"/>
        <v>-7.2430413612191047E-2</v>
      </c>
      <c r="N24" s="32"/>
    </row>
    <row r="25" spans="1:19" ht="16.2">
      <c r="D25" s="26" t="s">
        <v>184</v>
      </c>
      <c r="E25" s="212"/>
      <c r="F25" s="25">
        <v>1302.2205253485788</v>
      </c>
      <c r="G25">
        <v>1474713430.9712079</v>
      </c>
      <c r="H25" s="75">
        <f t="shared" si="19"/>
        <v>-3.0928323302151254E-3</v>
      </c>
      <c r="I25" s="212"/>
      <c r="J25" s="25">
        <v>4468.0980562593941</v>
      </c>
      <c r="K25">
        <v>2303054173.0176072</v>
      </c>
      <c r="L25" s="75">
        <f t="shared" si="20"/>
        <v>-6.5058481325254963E-2</v>
      </c>
      <c r="N25" s="32"/>
    </row>
    <row r="26" spans="1:19" ht="16.2">
      <c r="D26" s="26" t="s">
        <v>185</v>
      </c>
      <c r="E26" s="212"/>
      <c r="F26" s="25">
        <v>1220.8325789071498</v>
      </c>
      <c r="G26" s="26">
        <v>1428595297.5129688</v>
      </c>
      <c r="H26" s="75">
        <f t="shared" si="19"/>
        <v>-6.7630668367177016E-2</v>
      </c>
      <c r="I26" s="212"/>
      <c r="J26" s="25">
        <v>3678.7432460237042</v>
      </c>
      <c r="K26">
        <v>2075134334.0884087</v>
      </c>
      <c r="L26" s="75">
        <f t="shared" si="20"/>
        <v>-0.25945012401354639</v>
      </c>
      <c r="N26" s="32"/>
    </row>
    <row r="27" spans="1:19" ht="16.2">
      <c r="D27" s="26" t="s">
        <v>186</v>
      </c>
      <c r="E27" s="212"/>
      <c r="F27" s="187">
        <v>1402.252723566266</v>
      </c>
      <c r="G27" s="223">
        <v>1489121412.1849627</v>
      </c>
      <c r="H27" s="75">
        <f t="shared" si="19"/>
        <v>7.0916295605324364E-2</v>
      </c>
      <c r="I27" s="212"/>
      <c r="J27" s="25">
        <v>5447.8866804572799</v>
      </c>
      <c r="K27">
        <v>2417357465.7702265</v>
      </c>
      <c r="L27" s="75">
        <f t="shared" si="20"/>
        <v>0.13320645978699458</v>
      </c>
      <c r="N27" s="32"/>
    </row>
    <row r="28" spans="1:19">
      <c r="D28" s="26"/>
      <c r="E28" s="26"/>
      <c r="F28" s="25"/>
      <c r="G28" s="26"/>
      <c r="H28" s="75"/>
      <c r="I28" s="26"/>
      <c r="J28" s="25"/>
      <c r="K28" s="26"/>
      <c r="L28" s="75"/>
    </row>
    <row r="29" spans="1:19">
      <c r="F29" s="25" t="s">
        <v>240</v>
      </c>
      <c r="H29" s="44"/>
      <c r="J29" s="25" t="s">
        <v>241</v>
      </c>
      <c r="L29" s="75"/>
    </row>
    <row r="30" spans="1:19">
      <c r="D30" s="26" t="s">
        <v>2</v>
      </c>
      <c r="E30" s="26"/>
      <c r="F30" s="25">
        <f>F16/$B$16</f>
        <v>2.0610631273898714</v>
      </c>
      <c r="G30" s="26"/>
      <c r="H30" s="44"/>
      <c r="I30" s="26"/>
      <c r="J30" s="25">
        <f>J16/$F$16</f>
        <v>3.6504760091318711</v>
      </c>
      <c r="K30" s="26"/>
      <c r="L30" s="75"/>
    </row>
    <row r="31" spans="1:19">
      <c r="D31" s="26" t="s">
        <v>166</v>
      </c>
      <c r="F31" s="25">
        <f>F20/$B$16</f>
        <v>1.926281118656785</v>
      </c>
      <c r="G31" s="44"/>
      <c r="H31" s="44"/>
      <c r="I31" s="44"/>
      <c r="J31" s="25">
        <f>J20/$F$16</f>
        <v>2.8162534802513175</v>
      </c>
    </row>
    <row r="32" spans="1:19">
      <c r="D32" s="26" t="s">
        <v>167</v>
      </c>
      <c r="F32" s="25">
        <f t="shared" ref="F32:F38" si="21">F21/$B$16</f>
        <v>2.2125334723690924</v>
      </c>
      <c r="G32" s="44"/>
      <c r="H32" s="44"/>
      <c r="I32" s="44"/>
      <c r="J32" s="25">
        <f t="shared" ref="J32:J38" si="22">J21/$F$16</f>
        <v>4.1706171911932746</v>
      </c>
      <c r="K32" s="44"/>
    </row>
    <row r="33" spans="4:11">
      <c r="D33" s="26" t="s">
        <v>168</v>
      </c>
      <c r="F33" s="25">
        <f t="shared" si="21"/>
        <v>2.1441733842772708</v>
      </c>
      <c r="G33" s="44"/>
      <c r="H33" s="44"/>
      <c r="I33" s="44"/>
      <c r="J33" s="25">
        <f t="shared" si="22"/>
        <v>3.6959155355496245</v>
      </c>
      <c r="K33" s="44"/>
    </row>
    <row r="34" spans="4:11">
      <c r="D34" s="26" t="s">
        <v>169</v>
      </c>
      <c r="F34" s="25">
        <f t="shared" si="21"/>
        <v>1.9891763036360788</v>
      </c>
      <c r="G34" s="44"/>
      <c r="H34" s="44"/>
      <c r="I34" s="44"/>
      <c r="J34" s="25">
        <f t="shared" si="22"/>
        <v>3.1697826303995869</v>
      </c>
      <c r="K34" s="44"/>
    </row>
    <row r="35" spans="4:11">
      <c r="D35" s="26" t="s">
        <v>170</v>
      </c>
      <c r="F35" s="25">
        <f t="shared" si="21"/>
        <v>2.0671756750536345</v>
      </c>
      <c r="G35" s="44"/>
      <c r="H35" s="44"/>
      <c r="I35" s="44"/>
      <c r="J35" s="25">
        <f t="shared" si="22"/>
        <v>3.3954189618187489</v>
      </c>
      <c r="K35" s="44"/>
    </row>
    <row r="36" spans="4:11">
      <c r="D36" s="26" t="s">
        <v>171</v>
      </c>
      <c r="F36" s="25">
        <f t="shared" si="21"/>
        <v>2.054698452224927</v>
      </c>
      <c r="G36" s="44"/>
      <c r="H36" s="44"/>
      <c r="I36" s="44"/>
      <c r="J36" s="25">
        <f t="shared" si="22"/>
        <v>3.4205422503040279</v>
      </c>
      <c r="K36" s="44"/>
    </row>
    <row r="37" spans="4:11">
      <c r="D37" s="26" t="s">
        <v>177</v>
      </c>
      <c r="F37" s="25">
        <f t="shared" si="21"/>
        <v>1.926281118656785</v>
      </c>
      <c r="G37" s="44"/>
      <c r="I37" s="44"/>
      <c r="J37" s="25">
        <f t="shared" si="22"/>
        <v>2.8162534802513175</v>
      </c>
      <c r="K37" s="44"/>
    </row>
    <row r="38" spans="4:11">
      <c r="D38" s="26" t="s">
        <v>178</v>
      </c>
      <c r="F38" s="25">
        <f t="shared" si="21"/>
        <v>2.2125334723690924</v>
      </c>
      <c r="J38" s="25">
        <f t="shared" si="22"/>
        <v>4.1706171911932746</v>
      </c>
    </row>
  </sheetData>
  <pageMargins left="0.7" right="0.7" top="0.75" bottom="0.75" header="0.3" footer="0.3"/>
  <pageSetup orientation="landscape"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A1_T4-Ref</vt:lpstr>
      <vt:lpstr>A2_TR&amp;P&amp;QNoSpace</vt:lpstr>
      <vt:lpstr>A3_TR&amp;P&amp;Q</vt:lpstr>
      <vt:lpstr>A4_MR2030&amp;49&amp;50&amp;69</vt:lpstr>
      <vt:lpstr>A5SpaceAR</vt:lpstr>
      <vt:lpstr>AsteroidsMass&amp;Dens&amp;Vol</vt:lpstr>
      <vt:lpstr>DGL20b_T_4</vt:lpstr>
      <vt:lpstr>DGL20_T_4</vt:lpstr>
      <vt:lpstr>DGL_TR&amp;P&amp;QNoSpace</vt:lpstr>
      <vt:lpstr>MaxRevbytonnes</vt:lpstr>
      <vt:lpstr>ModelDemand</vt:lpstr>
      <vt:lpstr>ModelSpaceCost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2021-01-17T23:13:34Z</cp:lastPrinted>
  <dcterms:created xsi:type="dcterms:W3CDTF">2019-01-12T04:12:42Z</dcterms:created>
  <dcterms:modified xsi:type="dcterms:W3CDTF">2021-01-18T07:25:31Z</dcterms:modified>
</cp:coreProperties>
</file>